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sale Pricing" sheetId="1" r:id="rId4"/>
    <sheet state="visible" name="Wholesale Earnings" sheetId="2" r:id="rId5"/>
    <sheet state="visible" name="Production Sheet - Auto" sheetId="3" r:id="rId6"/>
    <sheet state="visible" name="Production Sheet - Manual" sheetId="4" r:id="rId7"/>
    <sheet state="visible" name="Product Families" sheetId="5" r:id="rId8"/>
    <sheet state="visible" name="Product List" sheetId="6" r:id="rId9"/>
    <sheet state="visible" name="Enquiries" sheetId="7" r:id="rId10"/>
    <sheet state="visible" name="Calculator" sheetId="8" r:id="rId11"/>
    <sheet state="visible" name="Personnel" sheetId="9" r:id="rId12"/>
    <sheet state="visible" name="Payroll" sheetId="10" r:id="rId13"/>
    <sheet state="visible" name="Week 1 - Making" sheetId="11" r:id="rId14"/>
    <sheet state="visible" name="Week 2 - Making" sheetId="12" r:id="rId15"/>
    <sheet state="visible" name="Week 3 - Making" sheetId="13" r:id="rId16"/>
    <sheet state="visible" name="Week 4 - Making" sheetId="14" r:id="rId17"/>
    <sheet state="hidden" name="Analysis" sheetId="15" r:id="rId18"/>
    <sheet state="visible" name="Week 5 - Making" sheetId="16" r:id="rId19"/>
    <sheet state="visible" name="Combined Wages Tracking" sheetId="17" r:id="rId20"/>
    <sheet state="visible" name="2024 Final Rates" sheetId="18" r:id="rId21"/>
  </sheets>
  <definedNames>
    <definedName name="Product">'Product List'!$A:$A</definedName>
    <definedName name="Products">#REF!</definedName>
    <definedName name="Family">'Product Families'!$A:$A</definedName>
    <definedName name="Names">Personnel!$A$10:$A$32</definedName>
    <definedName name="ManualSheet1">'Production Sheet - Manual'!$A$1:$I$77</definedName>
    <definedName name="ManualSheet2">'Production Sheet - Manual'!$J$1:$AK$97</definedName>
    <definedName hidden="1" localSheetId="5" name="_xlnm._FilterDatabase">'Product List'!$A$2:$C$2</definedName>
    <definedName hidden="1" localSheetId="10" name="_xlnm._FilterDatabase">'Week 1 - Making'!$A$2:$Z$657</definedName>
    <definedName hidden="1" localSheetId="11" name="_xlnm._FilterDatabase">'Week 2 - Making'!$A$2:$V$654</definedName>
    <definedName hidden="1" localSheetId="12" name="_xlnm._FilterDatabase">'Week 3 - Making'!$A$2:$Z$615</definedName>
    <definedName hidden="1" localSheetId="13" name="_xlnm._FilterDatabase">'Week 4 - Making'!$A$2:$V$642</definedName>
    <definedName hidden="1" localSheetId="15" name="_xlnm._FilterDatabase">'Week 5 - Making'!$A$2:$Z$647</definedName>
  </definedNames>
  <calcPr/>
  <extLst>
    <ext uri="GoogleSheetsCustomDataVersion2">
      <go:sheetsCustomData xmlns:go="http://customooxmlschemas.google.com/" r:id="rId22" roundtripDataChecksum="eIQ2sCR8DUZRutMoUoVZQGGxEWYSwFkadjF57x5wo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2">
      <text>
        <t xml:space="preserve">1 Hr 08-09:00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8">
      <text>
        <t xml:space="preserve">including drilling hole in soap
======</t>
      </text>
    </comment>
  </commentList>
</comments>
</file>

<file path=xl/sharedStrings.xml><?xml version="1.0" encoding="utf-8"?>
<sst xmlns="http://schemas.openxmlformats.org/spreadsheetml/2006/main" count="12865" uniqueCount="6496">
  <si>
    <t>Totals</t>
  </si>
  <si>
    <t>Part 1</t>
  </si>
  <si>
    <t>Name</t>
  </si>
  <si>
    <t>Part 2</t>
  </si>
  <si>
    <t>Part 3</t>
  </si>
  <si>
    <t>Part 4</t>
  </si>
  <si>
    <t>Part 5</t>
  </si>
  <si>
    <t>Part 1 Calcs</t>
  </si>
  <si>
    <t>Week 1</t>
  </si>
  <si>
    <t>Week 2</t>
  </si>
  <si>
    <t>Week 3</t>
  </si>
  <si>
    <t>Week 4</t>
  </si>
  <si>
    <t>Part 2 Calcs</t>
  </si>
  <si>
    <t>Week 5</t>
  </si>
  <si>
    <t>Part 3 Calcs</t>
  </si>
  <si>
    <t>Audrey Migliaccio</t>
  </si>
  <si>
    <t>Part 4 Calcs</t>
  </si>
  <si>
    <t>Part 5 Calcs</t>
  </si>
  <si>
    <t>Family Code</t>
  </si>
  <si>
    <t>Wholesale Price</t>
  </si>
  <si>
    <t>Pack Quantity</t>
  </si>
  <si>
    <t>Single Item Price</t>
  </si>
  <si>
    <t>Total from Target Amount</t>
  </si>
  <si>
    <t>Notes</t>
  </si>
  <si>
    <t>Code</t>
  </si>
  <si>
    <t>Target Rate</t>
  </si>
  <si>
    <t>Amount</t>
  </si>
  <si>
    <t>Single Amount</t>
  </si>
  <si>
    <t>%</t>
  </si>
  <si>
    <t>Wholesale Calc</t>
  </si>
  <si>
    <t>ABB1</t>
  </si>
  <si>
    <t>NAME:</t>
  </si>
  <si>
    <t>Georgeta Videanu</t>
  </si>
  <si>
    <t>PACKING RATES - Pg 1</t>
  </si>
  <si>
    <t>PACKING RATES - Pg 2</t>
  </si>
  <si>
    <t>Filip Kurinec</t>
  </si>
  <si>
    <t>ABBP</t>
  </si>
  <si>
    <t>Piece Rate</t>
  </si>
  <si>
    <t>WORKED HOURS</t>
  </si>
  <si>
    <t>Start</t>
  </si>
  <si>
    <t>:</t>
  </si>
  <si>
    <t>Gheorghe Hutu</t>
  </si>
  <si>
    <t>Date:</t>
  </si>
  <si>
    <t>Product Family / Code</t>
  </si>
  <si>
    <t>Description</t>
  </si>
  <si>
    <t>Finish</t>
  </si>
  <si>
    <t>Gintare Grimalauskiene</t>
  </si>
  <si>
    <t>Breaks</t>
  </si>
  <si>
    <t>Izabela Walicht</t>
  </si>
  <si>
    <t>BATHROOM DEPARTMENT</t>
  </si>
  <si>
    <t xml:space="preserve">SOAPS </t>
  </si>
  <si>
    <t>AROMATHERAPY DEPARTMENT</t>
  </si>
  <si>
    <t>Total Worked :</t>
  </si>
  <si>
    <t>HOME FRAGRANCE DEPARTMENT</t>
  </si>
  <si>
    <t>Targets (Per Hour)</t>
  </si>
  <si>
    <t>QC Check</t>
  </si>
  <si>
    <t>Item Code</t>
  </si>
  <si>
    <t>Family</t>
  </si>
  <si>
    <t>Amount Required</t>
  </si>
  <si>
    <t>Amount Made</t>
  </si>
  <si>
    <t>QC Initials</t>
  </si>
  <si>
    <t>QC CODE</t>
  </si>
  <si>
    <t>ABB-01 - Making</t>
  </si>
  <si>
    <t>AVENA</t>
  </si>
  <si>
    <t>Katie Hammond</t>
  </si>
  <si>
    <t>ABP</t>
  </si>
  <si>
    <t>ABB-08 - Packing</t>
  </si>
  <si>
    <t>Lucie Sicova</t>
  </si>
  <si>
    <t>Lucie Vondrakova</t>
  </si>
  <si>
    <t>Lukasz Szybowski</t>
  </si>
  <si>
    <t>Marija Morgunova</t>
  </si>
  <si>
    <t>Monika Kamionska</t>
  </si>
  <si>
    <t>ACWM-20</t>
  </si>
  <si>
    <t>AWFO</t>
  </si>
  <si>
    <t>Oana Vuta</t>
  </si>
  <si>
    <t>Olga Belanova</t>
  </si>
  <si>
    <t>Zofia Baka</t>
  </si>
  <si>
    <t>ABPC</t>
  </si>
  <si>
    <t>Recommended</t>
  </si>
  <si>
    <t>£ Rate</t>
  </si>
  <si>
    <t>Needs Checking</t>
  </si>
  <si>
    <t>Not enough Data</t>
  </si>
  <si>
    <t>OK</t>
  </si>
  <si>
    <t>Discontinued</t>
  </si>
  <si>
    <t>Lucy being... helpful</t>
  </si>
  <si>
    <t>Wholesale Price Calc</t>
  </si>
  <si>
    <t>Items</t>
  </si>
  <si>
    <t>Average per single</t>
  </si>
  <si>
    <t>Piece Rate (Old)</t>
  </si>
  <si>
    <t>Bath Potion Bath Bombs - Single Mix - Making</t>
  </si>
  <si>
    <t>AVENAP</t>
  </si>
  <si>
    <t>ABB2</t>
  </si>
  <si>
    <t>Bath Potion Bath Bombs - Double Mix - Making</t>
  </si>
  <si>
    <t>Bath Potion Bath Bombs - Packing</t>
  </si>
  <si>
    <t>ABPCB</t>
  </si>
  <si>
    <t>ABPCULB</t>
  </si>
  <si>
    <t>AWFOT</t>
  </si>
  <si>
    <t>7kg Bath Potions</t>
  </si>
  <si>
    <t>RATE REQUIRED</t>
  </si>
  <si>
    <t>350g Bagged Bath Potions - Single</t>
  </si>
  <si>
    <t>Remove</t>
  </si>
  <si>
    <t>AROSS</t>
  </si>
  <si>
    <t>350g Bagged Bath Potions - Box of 5</t>
  </si>
  <si>
    <t>9,10,11,12</t>
  </si>
  <si>
    <t>ACBB</t>
  </si>
  <si>
    <t>ACBBL</t>
  </si>
  <si>
    <t>ACBBP</t>
  </si>
  <si>
    <t>Aromatherapy Bath Potion in Kraft Bags - White Label - Box of 5</t>
  </si>
  <si>
    <t>AWGSoap</t>
  </si>
  <si>
    <t>A&amp;C Bath Fizzers</t>
  </si>
  <si>
    <t>ACBBG</t>
  </si>
  <si>
    <t>offline</t>
  </si>
  <si>
    <t>product not made</t>
  </si>
  <si>
    <t>A&amp;C Bath Fizzer Gift Box</t>
  </si>
  <si>
    <t>A&amp;C Bath Fizzers - Labelling</t>
  </si>
  <si>
    <t>ACBC</t>
  </si>
  <si>
    <t>A&amp;C Bath Fizzers - Packing</t>
  </si>
  <si>
    <t>AWPFO</t>
  </si>
  <si>
    <t>A&amp;C Hand &amp; Body Cream - Making</t>
  </si>
  <si>
    <t>ACCLAY</t>
  </si>
  <si>
    <t>n/a</t>
  </si>
  <si>
    <t>code not in use</t>
  </si>
  <si>
    <t>ACBCP</t>
  </si>
  <si>
    <t>A&amp;C Hand &amp; Body Cream - Packing</t>
  </si>
  <si>
    <t>A&amp;C Clay Mask</t>
  </si>
  <si>
    <t>Development Rate</t>
  </si>
  <si>
    <t>AROSSP</t>
  </si>
  <si>
    <t>ACD</t>
  </si>
  <si>
    <t>A&amp;C 140ml Reed Diffusers</t>
  </si>
  <si>
    <t>ACDR</t>
  </si>
  <si>
    <t>A&amp;C Reed Diffuser Refills</t>
  </si>
  <si>
    <t>BSS</t>
  </si>
  <si>
    <t>ACEBL</t>
  </si>
  <si>
    <t>AHBL</t>
  </si>
  <si>
    <t>ACFC</t>
  </si>
  <si>
    <t>A&amp;C Face Cream</t>
  </si>
  <si>
    <t>AWRS</t>
  </si>
  <si>
    <t>ACFD</t>
  </si>
  <si>
    <t>A&amp;C Fairy Dust</t>
  </si>
  <si>
    <t>ACFM</t>
  </si>
  <si>
    <t>A&amp;C Face Masks</t>
  </si>
  <si>
    <t>AWCHILL</t>
  </si>
  <si>
    <t>ACGB</t>
  </si>
  <si>
    <t>Gift Box</t>
  </si>
  <si>
    <t>BSSD</t>
  </si>
  <si>
    <t>ACGP</t>
  </si>
  <si>
    <t>A&amp;C Fizzer+ Candle Gift Packs</t>
  </si>
  <si>
    <t>ACGS</t>
  </si>
  <si>
    <t>Agnes+Cat Gift Set</t>
  </si>
  <si>
    <t>AHBLC</t>
  </si>
  <si>
    <t>ACHS</t>
  </si>
  <si>
    <t>A&amp;C Hand Soaps</t>
  </si>
  <si>
    <t>ACHSP</t>
  </si>
  <si>
    <t>A&amp;C Hand Soaps - Packing</t>
  </si>
  <si>
    <t>AWRSUL</t>
  </si>
  <si>
    <t>ACLB</t>
  </si>
  <si>
    <t>A&amp;C Lip Balms - Pouring (Single)</t>
  </si>
  <si>
    <t>ACLBL</t>
  </si>
  <si>
    <t>A&amp;C Lip Balms - Lids + Labels (Single)</t>
  </si>
  <si>
    <t>Signature:</t>
  </si>
  <si>
    <t>ACLBP</t>
  </si>
  <si>
    <t>A&amp;C Lip Balms - Packing (Box of Six)</t>
  </si>
  <si>
    <t>AWCHILLP</t>
  </si>
  <si>
    <t>`</t>
  </si>
  <si>
    <t>ACOSS</t>
  </si>
  <si>
    <t>A&amp;C Olive Oil Soap</t>
  </si>
  <si>
    <t xml:space="preserve"> </t>
  </si>
  <si>
    <t>My work area is clean &amp; tidy - Y / N</t>
  </si>
  <si>
    <t>Checked by : ______________________________</t>
  </si>
  <si>
    <t>CHSB</t>
  </si>
  <si>
    <t>ACOSSP</t>
  </si>
  <si>
    <t>A&amp;C Olive Oil Soap - Packing</t>
  </si>
  <si>
    <t>Daily expected time for cleaning:15 mins</t>
  </si>
  <si>
    <t>Basic Cleaning Guideline</t>
  </si>
  <si>
    <t>✔</t>
  </si>
  <si>
    <t>ACREBL</t>
  </si>
  <si>
    <t>A&amp;C Roll On EO Blends</t>
  </si>
  <si>
    <t>Clean your work station and surroundings</t>
  </si>
  <si>
    <t>Clean the machinery and surroundings</t>
  </si>
  <si>
    <t>Workstation, Machinery and surroundings is clean, tidy and ready to hand out for the next shift.</t>
  </si>
  <si>
    <t>Clean your equipment and PPE</t>
  </si>
  <si>
    <t>AHBLP</t>
  </si>
  <si>
    <t>Sweep floor around your area</t>
  </si>
  <si>
    <t>Signature</t>
  </si>
  <si>
    <t>ACRM</t>
  </si>
  <si>
    <t>A&amp;C Cream - Packing</t>
  </si>
  <si>
    <t>Remove all rubbish and empty your bin</t>
  </si>
  <si>
    <t>Put away any empty packaging and raw material</t>
  </si>
  <si>
    <t>ACSaltB</t>
  </si>
  <si>
    <t>A&amp;C Bath Salts - Pack of 3</t>
  </si>
  <si>
    <t>EBLUL</t>
  </si>
  <si>
    <t>ACSample</t>
  </si>
  <si>
    <t>A&amp;C Sample Packs</t>
  </si>
  <si>
    <t>BAS</t>
  </si>
  <si>
    <t>ACSR</t>
  </si>
  <si>
    <t>A&amp;C Soap on a Rope - Making in 6</t>
  </si>
  <si>
    <t>ACSRB</t>
  </si>
  <si>
    <t>A&amp;C Soap on a Rope - Made using the Beast - Making in Single</t>
  </si>
  <si>
    <t>CHSBP</t>
  </si>
  <si>
    <t>ACSS</t>
  </si>
  <si>
    <t>A&amp;C Solid Shampoo</t>
  </si>
  <si>
    <t>ACTEP</t>
  </si>
  <si>
    <t>A&amp;C Eye Pillows</t>
  </si>
  <si>
    <t>AHBLUL</t>
  </si>
  <si>
    <t>ACWM</t>
  </si>
  <si>
    <t>A&amp;C Wax Melts</t>
  </si>
  <si>
    <t>Aromatherapy Hand and Body Lotions - 250 ml - Making</t>
  </si>
  <si>
    <t>EOMUL</t>
  </si>
  <si>
    <t>Aromatherapy Hand and Body Lotions - 250 ml - Packing in 4</t>
  </si>
  <si>
    <t>BEGG</t>
  </si>
  <si>
    <t>Aromatherapy Hand and Body Lotions - 250 ml - Making + Packing (Pack of 4)</t>
  </si>
  <si>
    <t>CHSBUL</t>
  </si>
  <si>
    <t>Increase</t>
  </si>
  <si>
    <t>Aromatherapy Hand &amp; Body Lotions - Unlabelled (Pack 4)</t>
  </si>
  <si>
    <t>AHBW</t>
  </si>
  <si>
    <t>Aromatherapy Hand &amp; Body Wash - Making</t>
  </si>
  <si>
    <t>EOUL</t>
  </si>
  <si>
    <t>12.75 - 19.95</t>
  </si>
  <si>
    <t>3 different prices</t>
  </si>
  <si>
    <t>AHBWB</t>
  </si>
  <si>
    <t>Aromatherapy Hand &amp; Body Wash - Pack of 4</t>
  </si>
  <si>
    <t>AHBWP</t>
  </si>
  <si>
    <t>Aromatherapy Hand &amp; Body Wash - Packing in 4</t>
  </si>
  <si>
    <t>BEGGP</t>
  </si>
  <si>
    <t>AHBWUL</t>
  </si>
  <si>
    <t>Aromatherapy Hand &amp; Body Wash - White Label</t>
  </si>
  <si>
    <t>AHBWULC</t>
  </si>
  <si>
    <t>Aromatherapy Hand &amp; Body Wash - White Label - Making + Packing (Pack of 4)</t>
  </si>
  <si>
    <t>CHSBULP</t>
  </si>
  <si>
    <t>Aromatherapy Shower Steamers - Making</t>
  </si>
  <si>
    <t>Aromatherapy Shower Steamers - Packing</t>
  </si>
  <si>
    <t>ArtS</t>
  </si>
  <si>
    <t>Artisan Soap - Labelling</t>
  </si>
  <si>
    <t>5.95 - 10.50</t>
  </si>
  <si>
    <t>2 different prices</t>
  </si>
  <si>
    <t>Asoap</t>
  </si>
  <si>
    <t>Aromatherapy Soap - Making</t>
  </si>
  <si>
    <t>FOBP</t>
  </si>
  <si>
    <t>AsoapP</t>
  </si>
  <si>
    <t>Aromatherapy Soap - Packing</t>
  </si>
  <si>
    <t>Avena Herbal Products Soap - Making</t>
  </si>
  <si>
    <t>CBB1</t>
  </si>
  <si>
    <t>Avena Herbal Products Soap - Packing</t>
  </si>
  <si>
    <t>AWChill</t>
  </si>
  <si>
    <t>Chill Pills - Making</t>
  </si>
  <si>
    <t>Discontinuing</t>
  </si>
  <si>
    <t>AWChillP</t>
  </si>
  <si>
    <t>Chill Pills - Packing</t>
  </si>
  <si>
    <t>CSOAP</t>
  </si>
  <si>
    <t>AWEBL</t>
  </si>
  <si>
    <t>Essential Oil Blends Boxed</t>
  </si>
  <si>
    <t>AWEBLUL</t>
  </si>
  <si>
    <t>Essential Oil Blends Boxed - White Label</t>
  </si>
  <si>
    <t>InProcess</t>
  </si>
  <si>
    <t>Fragrance Oils 10ml</t>
  </si>
  <si>
    <t>Fragrance Oils 10ml - Tactile Label</t>
  </si>
  <si>
    <t>FOT</t>
  </si>
  <si>
    <t>AWGSOAP</t>
  </si>
  <si>
    <t>Guest Soaps</t>
  </si>
  <si>
    <t>3,4,5,6 - as of WC 18/08</t>
  </si>
  <si>
    <t>AWGSOAP1</t>
  </si>
  <si>
    <t>Guest Soaps - Problems with Machine</t>
  </si>
  <si>
    <t>AWHBL1</t>
  </si>
  <si>
    <t>Luxury Lavender Wheat Bag - 1-6</t>
  </si>
  <si>
    <t>CBB2</t>
  </si>
  <si>
    <t>AWHBL2</t>
  </si>
  <si>
    <t>Luxury Lavender Wheat Bag - 7-12 with Inner</t>
  </si>
  <si>
    <t>CSOAPP</t>
  </si>
  <si>
    <t>AWBP</t>
  </si>
  <si>
    <t>Ancient Witch Bath Potions - Making - Pack of 4</t>
  </si>
  <si>
    <t>AWBPP</t>
  </si>
  <si>
    <t>Ancient Witch Bath Potions - Packing - Pack of 4</t>
  </si>
  <si>
    <t>AWPO</t>
  </si>
  <si>
    <t>Ancient Witch Perfume Oil - Single</t>
  </si>
  <si>
    <t>250ml Pure Fragrance Oils</t>
  </si>
  <si>
    <t>ORGEOUL</t>
  </si>
  <si>
    <t>AWRP</t>
  </si>
  <si>
    <t>Room Perfumes</t>
  </si>
  <si>
    <t>Room Sprays - Making + Packing in 6s</t>
  </si>
  <si>
    <t>100ml Room Sprays - White Label - Making + Packing in 6s</t>
  </si>
  <si>
    <t>CBBP</t>
  </si>
  <si>
    <t>GMSOAP</t>
  </si>
  <si>
    <t>Bubble &amp; Splash Bath Dust 200g</t>
  </si>
  <si>
    <t>BB</t>
  </si>
  <si>
    <t>Body Butters 90g - Make+Pack</t>
  </si>
  <si>
    <t>BBM</t>
  </si>
  <si>
    <t>Body Butters 90g - Pouring</t>
  </si>
  <si>
    <t>OUDHRSUL</t>
  </si>
  <si>
    <t>BBP</t>
  </si>
  <si>
    <t>Body Butters 90g - Packing</t>
  </si>
  <si>
    <t>BB3</t>
  </si>
  <si>
    <t>Packing Bath Bombs in Packs of 3</t>
  </si>
  <si>
    <t>CBF</t>
  </si>
  <si>
    <t>BBEO</t>
  </si>
  <si>
    <t>Body Butters with Essential Oils</t>
  </si>
  <si>
    <t>old acfp-02 / fragrance sanpmle pack</t>
  </si>
  <si>
    <t>BBEOM</t>
  </si>
  <si>
    <t>Body Butters with Essential Oils - Pouring</t>
  </si>
  <si>
    <t>HCS1</t>
  </si>
  <si>
    <t>BBEOP</t>
  </si>
  <si>
    <t>Body Butters with Essential Oils - Packing</t>
  </si>
  <si>
    <t>BBFO</t>
  </si>
  <si>
    <t>Body Butters with Fragrance - Making</t>
  </si>
  <si>
    <t>BBFOM</t>
  </si>
  <si>
    <t>BBFOP</t>
  </si>
  <si>
    <t>Body Butters with Fragrance - Packing</t>
  </si>
  <si>
    <t>RDEO</t>
  </si>
  <si>
    <t>BBKIT</t>
  </si>
  <si>
    <t>Bath Bomb Kits</t>
  </si>
  <si>
    <t>BBShrink</t>
  </si>
  <si>
    <t>Shrinking Bath Bombs</t>
  </si>
  <si>
    <t>BBShrinkM</t>
  </si>
  <si>
    <t>Shrinking Bath Bombs - Machine</t>
  </si>
  <si>
    <t>Made with the Beast</t>
  </si>
  <si>
    <t>CBFP</t>
  </si>
  <si>
    <t>BeardO</t>
  </si>
  <si>
    <t>Beard Oils 50ml</t>
  </si>
  <si>
    <t>HCS2</t>
  </si>
  <si>
    <t>BeardOUL</t>
  </si>
  <si>
    <t>50ml Beard Oils - White Label - Pack of 10</t>
  </si>
  <si>
    <t>Begg</t>
  </si>
  <si>
    <t>Bath Eggs - Making</t>
  </si>
  <si>
    <t>BeggP</t>
  </si>
  <si>
    <t>Bath Eggs - Packing</t>
  </si>
  <si>
    <t>BFS</t>
  </si>
  <si>
    <t>BFSB</t>
  </si>
  <si>
    <t>Botanical Facial Steam Blend - Pack of 4</t>
  </si>
  <si>
    <t>BFSBUL</t>
  </si>
  <si>
    <t>Botanical Facial Steam Blend - Unlabelled - Pack of 4</t>
  </si>
  <si>
    <t>RDHF</t>
  </si>
  <si>
    <t>BO</t>
  </si>
  <si>
    <t>100ml Base Oils</t>
  </si>
  <si>
    <t>CHILLP</t>
  </si>
  <si>
    <t>BOUL</t>
  </si>
  <si>
    <t>100ml Base Oils - White Label - Pack of 10</t>
  </si>
  <si>
    <t>HCSP</t>
  </si>
  <si>
    <t>BOz</t>
  </si>
  <si>
    <t>1 Litre Base Oils</t>
  </si>
  <si>
    <t>BSSPREP</t>
  </si>
  <si>
    <t>Soap Sponge - Making</t>
  </si>
  <si>
    <t>Soap Sponge - Drizzle</t>
  </si>
  <si>
    <t>BSSP</t>
  </si>
  <si>
    <t>SG</t>
  </si>
  <si>
    <t>Soap Sponge - Packing</t>
  </si>
  <si>
    <t>BSV</t>
  </si>
  <si>
    <t>Bath Salt In Vials - Making</t>
  </si>
  <si>
    <t>BSV2</t>
  </si>
  <si>
    <t>Bath Salt In Vials - Making + Packing (With Leaflet)</t>
  </si>
  <si>
    <t>CJBB</t>
  </si>
  <si>
    <t>BSVP</t>
  </si>
  <si>
    <t>Bath Salt In Vials - Packing</t>
  </si>
  <si>
    <t>CarEO</t>
  </si>
  <si>
    <t>Car Essential Oil Blends</t>
  </si>
  <si>
    <t>careoul</t>
  </si>
  <si>
    <t>Aromatherapy Car Blends 10ml - White Label</t>
  </si>
  <si>
    <t>HHCS</t>
  </si>
  <si>
    <t>Cocktail Bath Bombs Single Mix 120g</t>
  </si>
  <si>
    <t>Cocktail Bath Bombs Double Mix 120g</t>
  </si>
  <si>
    <t>Cocktail Bath Bombs 120g Packing in Three</t>
  </si>
  <si>
    <t>Chakra Bath Fizz - Making</t>
  </si>
  <si>
    <t>ULFO</t>
  </si>
  <si>
    <t>Chakra Bath Fizz - Packing</t>
  </si>
  <si>
    <t>Targets</t>
  </si>
  <si>
    <t>Averages</t>
  </si>
  <si>
    <t>Product Code</t>
  </si>
  <si>
    <t>Product Family</t>
  </si>
  <si>
    <t>WEEK 1</t>
  </si>
  <si>
    <t>CCREBLUL</t>
  </si>
  <si>
    <t>WEEK 2</t>
  </si>
  <si>
    <t>Cahm Collective - 10ml REBL Oils in Box</t>
  </si>
  <si>
    <t>WEEK 3</t>
  </si>
  <si>
    <t>WEEK 4</t>
  </si>
  <si>
    <t>WEEK 5</t>
  </si>
  <si>
    <t>AADevelopment - MSOAPUL-01 - Making</t>
  </si>
  <si>
    <t>Development</t>
  </si>
  <si>
    <t>CJBBP</t>
  </si>
  <si>
    <t>CEyeP</t>
  </si>
  <si>
    <t>HSS</t>
  </si>
  <si>
    <t>ChillP</t>
  </si>
  <si>
    <t>Chill Pill Gift Packs 350g</t>
  </si>
  <si>
    <t>AADevelopment - MSOAPUL-02 - Making</t>
  </si>
  <si>
    <t>Charcoal Soap 85g</t>
  </si>
  <si>
    <t>ZFO</t>
  </si>
  <si>
    <t>AADevelopment - MSOAPUL-03 - Making</t>
  </si>
  <si>
    <t>Charcoal Soap 85g - Packing</t>
  </si>
  <si>
    <t>AADevelopment - MSOAPUL-04 - Making</t>
  </si>
  <si>
    <t>DONUT</t>
  </si>
  <si>
    <t>Charcoal Soaps 85g - White Label - Making</t>
  </si>
  <si>
    <t>AADevelopment - MSOAPUL-05 - Making</t>
  </si>
  <si>
    <t>Charcoal Soaps 85g - White Label + Packing</t>
  </si>
  <si>
    <t>HSSP</t>
  </si>
  <si>
    <t>Christmas Bath Bombs - Making</t>
  </si>
  <si>
    <t>AADevelopment - MSOAPUL-06 - Making</t>
  </si>
  <si>
    <t>Christmas Bath Bombs - Packing</t>
  </si>
  <si>
    <t>CLAY</t>
  </si>
  <si>
    <t>AW Clays</t>
  </si>
  <si>
    <t>CLAYLG</t>
  </si>
  <si>
    <t>AW Clays - Letterbox Gifts</t>
  </si>
  <si>
    <t>AADevelopment - MSOAPUL-07 - Making</t>
  </si>
  <si>
    <t>ZFOT</t>
  </si>
  <si>
    <t>CLBL</t>
  </si>
  <si>
    <t>CLBS</t>
  </si>
  <si>
    <t>500G Bath Salts With Scoop Samarkand - Moroccan Roll Scent</t>
  </si>
  <si>
    <t>AADevelopment - MSOAPUL-08 - Making</t>
  </si>
  <si>
    <t>CLBB</t>
  </si>
  <si>
    <t>Bath Bombs Window Samarkand - Moroccan Roll Scent</t>
  </si>
  <si>
    <t>DONUTP</t>
  </si>
  <si>
    <t>CLBBP</t>
  </si>
  <si>
    <t>3 Pack Of Bath Bombs Window Samarkand - Moroccan Roll Scent</t>
  </si>
  <si>
    <t>AADevelopment - MSOAPUL-01 - Packing</t>
  </si>
  <si>
    <t>KSOAP</t>
  </si>
  <si>
    <t>AADevelopment - MSOAPUL-02 - Packing</t>
  </si>
  <si>
    <t>AADevelopment - MSOAPUL-03 - Packing</t>
  </si>
  <si>
    <t>AADevelopment - MSOAPUL-04 - Packing</t>
  </si>
  <si>
    <t>AADevelopment - MSOAPUL-05 - Packing</t>
  </si>
  <si>
    <t>AADevelopment - MSOAPUL-06 - Packing</t>
  </si>
  <si>
    <t>AADevelopment - MSOAPUL-07 - Packing</t>
  </si>
  <si>
    <t>AADevelopment - MSOAPUL-08 - Packing</t>
  </si>
  <si>
    <t>AADevelopment - MSOAPUL-01 - Shrinking</t>
  </si>
  <si>
    <t>AADevelopment - MSOAPUL-02 - Shrinking</t>
  </si>
  <si>
    <t>AADevelopment - MSOAPUL-03 - Shrinking</t>
  </si>
  <si>
    <t>AADevelopment - MSOAPUL-04 - Shrinking</t>
  </si>
  <si>
    <t>AADevelopment - MSOAPUL-05 - Shrinking</t>
  </si>
  <si>
    <t>AADevelopment - MSOAPUL-06 - Shrinking</t>
  </si>
  <si>
    <t>AADevelopment - MSOAPUL-07 - Shrinking</t>
  </si>
  <si>
    <t>AADevelopment - MSOAPUL-08 - Shrinking</t>
  </si>
  <si>
    <t>AADevelopment - NoirCD-01</t>
  </si>
  <si>
    <t>CLHS</t>
  </si>
  <si>
    <t>140G Hand Soap Bar Samarkand - Moroccan Roll Scent</t>
  </si>
  <si>
    <t>CLSS</t>
  </si>
  <si>
    <t>Shower Steamers Samarkand - Moroccan Roll Scent - Making Single</t>
  </si>
  <si>
    <t>AADevelopment - NoirCD-02</t>
  </si>
  <si>
    <t>AADevelopment - NoirCD-03</t>
  </si>
  <si>
    <t>CLSSP</t>
  </si>
  <si>
    <t>Shower Steamers Samarkand - Moroccan Roll Scent - Pack in 4</t>
  </si>
  <si>
    <t>EBB1</t>
  </si>
  <si>
    <t>CPBULP</t>
  </si>
  <si>
    <t>Chill Pills - Bagged</t>
  </si>
  <si>
    <t>Crystal Elemental Soaps - Making</t>
  </si>
  <si>
    <t>AADevelopment - NoirCD-04</t>
  </si>
  <si>
    <t>AADevelopment - NoirCD-05</t>
  </si>
  <si>
    <t>AADevelopment - NoirCD-06</t>
  </si>
  <si>
    <t>KSOAPUL</t>
  </si>
  <si>
    <t>AADevelopment - NoirCD-07</t>
  </si>
  <si>
    <t>AADevelopment - NoirCD-08</t>
  </si>
  <si>
    <t>AADevelopment - NoirCD-09</t>
  </si>
  <si>
    <t>AADevelopment - LT-HCS-01 - Packing</t>
  </si>
  <si>
    <t>Crystal Elemental Soaps - Packing</t>
  </si>
  <si>
    <t>AADevelopment - LT-HCS-02 - Packing</t>
  </si>
  <si>
    <t>Cutting</t>
  </si>
  <si>
    <t>Cutting Labels</t>
  </si>
  <si>
    <t>DECOP</t>
  </si>
  <si>
    <t>AADevelopment - LT-HCS-03 - Packing</t>
  </si>
  <si>
    <t>AADevelopment - LT-HCS-01 - Remove from Mould</t>
  </si>
  <si>
    <t>Development - Guru</t>
  </si>
  <si>
    <t>EBBP</t>
  </si>
  <si>
    <t>AADevelopment - LT-HCS-02 - Remove from Mould</t>
  </si>
  <si>
    <t>DIPPING</t>
  </si>
  <si>
    <t>Dipping Donuts</t>
  </si>
  <si>
    <t>MELT</t>
  </si>
  <si>
    <t>AW only</t>
  </si>
  <si>
    <t>Donut</t>
  </si>
  <si>
    <t>Donut Shaped Bath Bombs - Making</t>
  </si>
  <si>
    <t>AADevelopment - LT-HCS-03 - Remove from Mould</t>
  </si>
  <si>
    <t>DonutP</t>
  </si>
  <si>
    <t>Donut Shaped Bath Bombs - Packing</t>
  </si>
  <si>
    <t>AADevelopment - LT-HCS-01 - Slicing</t>
  </si>
  <si>
    <t>EBBS</t>
  </si>
  <si>
    <t>DPG</t>
  </si>
  <si>
    <t>AADevelopment - LT-HCS-02 - Slicing</t>
  </si>
  <si>
    <t>MELTP</t>
  </si>
  <si>
    <t>DPM</t>
  </si>
  <si>
    <t>bespoke</t>
  </si>
  <si>
    <t>AADevelopment - LT-HCS-03 - Slicing</t>
  </si>
  <si>
    <t>Making Bath Balls / Tray of 8 / Single Mix</t>
  </si>
  <si>
    <t>EBB2</t>
  </si>
  <si>
    <t>Making Bath Balls / tray of 9 / Double Mix</t>
  </si>
  <si>
    <t>Packing Bath Balls - Tray of 8 - Packing</t>
  </si>
  <si>
    <t>EBBSUL</t>
  </si>
  <si>
    <t>Essential Bath Bomb Set</t>
  </si>
  <si>
    <t>MSP</t>
  </si>
  <si>
    <t>1.17 - 3.92</t>
  </si>
  <si>
    <t>8 different prices</t>
  </si>
  <si>
    <t>BEARDO</t>
  </si>
  <si>
    <t>EBBSULP</t>
  </si>
  <si>
    <t>MSPS</t>
  </si>
  <si>
    <t>BEARDOUL</t>
  </si>
  <si>
    <t>FBB1</t>
  </si>
  <si>
    <t>MSPSP</t>
  </si>
  <si>
    <t>Problems with machine</t>
  </si>
  <si>
    <t>FBB2</t>
  </si>
  <si>
    <t>awhbl code</t>
  </si>
  <si>
    <t>SLHCS</t>
  </si>
  <si>
    <t>FBBP</t>
  </si>
  <si>
    <t>different prices</t>
  </si>
  <si>
    <t>TPSOAP</t>
  </si>
  <si>
    <t>GBBB</t>
  </si>
  <si>
    <t>TPSOAPP</t>
  </si>
  <si>
    <t>AADevelopment - LT-HCS-01 - Shrinking</t>
  </si>
  <si>
    <t>Bath Bomb Gift Set - Shrinking (Pack of 4)</t>
  </si>
  <si>
    <t>Bath Bomb Gift Set - Unlabelled</t>
  </si>
  <si>
    <t>EBL</t>
  </si>
  <si>
    <t xml:space="preserve">Bottle &amp; Label Essential Oils Blend 10ml </t>
  </si>
  <si>
    <t>AADevelopment - LT-HCS-02 - Shrinking</t>
  </si>
  <si>
    <t>EBLPB</t>
  </si>
  <si>
    <t>Bottle &amp; Label Essential Oils Blend 10ml - Unlabelled - Pack of 10</t>
  </si>
  <si>
    <t>GBBBP</t>
  </si>
  <si>
    <t>AADevelopment - LT-HCS-03 - Shrinking</t>
  </si>
  <si>
    <t>EFSSpongeUL</t>
  </si>
  <si>
    <t>EFSSpongeULD</t>
  </si>
  <si>
    <t>UWHSS</t>
  </si>
  <si>
    <t>EFSSpongeP</t>
  </si>
  <si>
    <t>Packing</t>
  </si>
  <si>
    <t>New</t>
  </si>
  <si>
    <t>EO</t>
  </si>
  <si>
    <t>Essential Oils 10ml</t>
  </si>
  <si>
    <t>2.12 - 4.51</t>
  </si>
  <si>
    <t>6 different prices</t>
  </si>
  <si>
    <t>AADevelopment - MMSS-01 - Single Shrinking</t>
  </si>
  <si>
    <t>BOZ</t>
  </si>
  <si>
    <t>EOB</t>
  </si>
  <si>
    <t>Bulk Essential Oils 0.5 KG</t>
  </si>
  <si>
    <t>EOFL</t>
  </si>
  <si>
    <t>Floral Waters 100ml</t>
  </si>
  <si>
    <t>AADevelopment - MMSS-01 - Shrink Box</t>
  </si>
  <si>
    <t>EOM</t>
  </si>
  <si>
    <t>Aroma Mists / Pack of 6 / No Hazardous Label</t>
  </si>
  <si>
    <t>EOMT</t>
  </si>
  <si>
    <t>Aroma Mists / Pack of 6 / Hazardous Label</t>
  </si>
  <si>
    <t>AADevelopment - MMSS-02 - Single Shrinking</t>
  </si>
  <si>
    <t>GBBBUL</t>
  </si>
  <si>
    <t>Room Sprays - Making + Packing - Pack Of 6</t>
  </si>
  <si>
    <t>EOP</t>
  </si>
  <si>
    <t>EO - Puckator 10ml</t>
  </si>
  <si>
    <t>UWHSSP</t>
  </si>
  <si>
    <t>EOSC</t>
  </si>
  <si>
    <t>EO Smellacloud</t>
  </si>
  <si>
    <t>EOSet</t>
  </si>
  <si>
    <t>Essential Oil Gift Sets</t>
  </si>
  <si>
    <t>AADevelopment - MMSS-02 - Shrink Box</t>
  </si>
  <si>
    <t>EOT</t>
  </si>
  <si>
    <t>Essential Oils - Tactile Label</t>
  </si>
  <si>
    <t>Essential Oils Unbranded - Pack of 10</t>
  </si>
  <si>
    <t>AADevelopment - MMSS-03 - Single Shrinking</t>
  </si>
  <si>
    <t>ESOAP</t>
  </si>
  <si>
    <t>GBBBULP</t>
  </si>
  <si>
    <t>EyeP</t>
  </si>
  <si>
    <t>AADevelopment - MMSS-03 - Shrink Box</t>
  </si>
  <si>
    <t>Funky Bath Bombs 180g - Single Mix</t>
  </si>
  <si>
    <t>AADevelopment - MMSS-04 - Single Shrinking</t>
  </si>
  <si>
    <t>VITC</t>
  </si>
  <si>
    <t>AADevelopment - MMSS-04 - Shrink Box</t>
  </si>
  <si>
    <t>Funky Bath Bombs 180g- Double Mix</t>
  </si>
  <si>
    <t>Funky Bath Bombs 180g - Packing</t>
  </si>
  <si>
    <t>AADevelopment - MMSS-05 - Single Shrinking</t>
  </si>
  <si>
    <t>FFPO</t>
  </si>
  <si>
    <t>Fine Fragrance Perfume Oils</t>
  </si>
  <si>
    <t>GEMBB</t>
  </si>
  <si>
    <t>FFPOS</t>
  </si>
  <si>
    <t>Fine Fragrance Perfume Oils - Shrinking Pack of 6</t>
  </si>
  <si>
    <t>AADevelopment - MMSS-05 - Shrink Box</t>
  </si>
  <si>
    <t>FFPOUL</t>
  </si>
  <si>
    <t>Fine Fragrance Perfume Oils - White Label</t>
  </si>
  <si>
    <t>WCS</t>
  </si>
  <si>
    <t>AADevelopment - MMSS-06 - Single Shrinking</t>
  </si>
  <si>
    <t>FHBL</t>
  </si>
  <si>
    <t>Fragranced Hand &amp; Body Lotions - Making</t>
  </si>
  <si>
    <t>FHBLC</t>
  </si>
  <si>
    <t>Fragranced Hand &amp; Body Lotions - Special Customer - Making</t>
  </si>
  <si>
    <t>FHBLP</t>
  </si>
  <si>
    <t>Fragranced Hand &amp; Body Lotions - Packing in 4</t>
  </si>
  <si>
    <t>AADevelopment - MMSS-06 - Shrink Box</t>
  </si>
  <si>
    <t>FHBLCP</t>
  </si>
  <si>
    <t>Fragranced Hand &amp; Body Lotions - Make + Pack in 4</t>
  </si>
  <si>
    <t>AADevelopment - AWRS-01 - Pack of 6</t>
  </si>
  <si>
    <t>FHBW</t>
  </si>
  <si>
    <t>Fragranced Hand &amp; Body Wash - Making</t>
  </si>
  <si>
    <t>AADevelopment - AWRS-02 - Pack of 6</t>
  </si>
  <si>
    <t>GEMBBP</t>
  </si>
  <si>
    <t>FHBWB</t>
  </si>
  <si>
    <t>Fragranced Hand &amp; Body Wash - Pack of 4</t>
  </si>
  <si>
    <t>FHBWC</t>
  </si>
  <si>
    <t>Fragranced Hand &amp; Body Wash - Special Customer</t>
  </si>
  <si>
    <t>WCSUL</t>
  </si>
  <si>
    <t>AADevelopment - AWRS-03 - Pack of 6</t>
  </si>
  <si>
    <t>FHBWP</t>
  </si>
  <si>
    <t>Fragranced Hand &amp; Body Wash - Packing In 4</t>
  </si>
  <si>
    <t>CAREO</t>
  </si>
  <si>
    <t>FHBWULC</t>
  </si>
  <si>
    <t>Fragranced Hand &amp; Body Wash - White Label - pack of 4</t>
  </si>
  <si>
    <t>AADevelopment - AWRS-04 - Pack of 6</t>
  </si>
  <si>
    <t>FO</t>
  </si>
  <si>
    <t>HBB1</t>
  </si>
  <si>
    <t>FOBp</t>
  </si>
  <si>
    <t>AADevelopment - AWRS-05 - Pack of 6</t>
  </si>
  <si>
    <t>WCSULP</t>
  </si>
  <si>
    <t>FOBX</t>
  </si>
  <si>
    <t>AADevelopment - AWRS-06 - Pack of 6</t>
  </si>
  <si>
    <t>CEYEP</t>
  </si>
  <si>
    <t>Fragrance Oil Testers 10ml (AW Family) - Tactile Label</t>
  </si>
  <si>
    <t>FSb</t>
  </si>
  <si>
    <t>Floral Bath Soak - Pack of 4</t>
  </si>
  <si>
    <t>AADevelopment - AWRS-07 - Pack of 6</t>
  </si>
  <si>
    <t>FSBS</t>
  </si>
  <si>
    <t>Fragranced Sugar Body Scrub 300g - Box of 3</t>
  </si>
  <si>
    <t>HBB2</t>
  </si>
  <si>
    <t>FSBSUL</t>
  </si>
  <si>
    <t>White Label Fragranced Sugar Body Scrubs Box of 3</t>
  </si>
  <si>
    <t>AADevelopment - AWRS-08 - Pack of 6</t>
  </si>
  <si>
    <t>Gem Bracelet Bath Bomb - Making</t>
  </si>
  <si>
    <t>WHSS</t>
  </si>
  <si>
    <t>Gem Bracelet Bath Bomb - Packing</t>
  </si>
  <si>
    <t>Gem Bracelet Bath Bomb Making - Unlabelled</t>
  </si>
  <si>
    <t>AADevelopment - AWRS-09 - Pack of 6</t>
  </si>
  <si>
    <t>Gem Bracelet Bath Bomb Packing - Unlabelled</t>
  </si>
  <si>
    <t>GCSBathP</t>
  </si>
  <si>
    <t>AADevelopment - AWRS-10 - Pack of 6</t>
  </si>
  <si>
    <t>HBBP</t>
  </si>
  <si>
    <t>GCSJBB</t>
  </si>
  <si>
    <t>AADevelopment - AWRS-11 - Pack of 6</t>
  </si>
  <si>
    <t>Gem Bath Bombs Containing Gemstones - Making</t>
  </si>
  <si>
    <t>WHSSC</t>
  </si>
  <si>
    <t>Gem Bath Bombs Containing Gemstones - Packing</t>
  </si>
  <si>
    <t>AADevelopment - AWRS-12 - Pack of 6</t>
  </si>
  <si>
    <t>GMB</t>
  </si>
  <si>
    <t>InUse</t>
  </si>
  <si>
    <t>REPACKING &amp; MISC JOBS</t>
  </si>
  <si>
    <t>GMSoap</t>
  </si>
  <si>
    <t>AADevelopment - AWRS-13 - Pack of 6</t>
  </si>
  <si>
    <t>HBBS</t>
  </si>
  <si>
    <t>AADevelopment - AWRS-14 - Pack of 6</t>
  </si>
  <si>
    <t>GreenES</t>
  </si>
  <si>
    <t>Greenman Rutuals Bath Salts - Box of 3</t>
  </si>
  <si>
    <t>HAPPY</t>
  </si>
  <si>
    <t>Happy Soaps</t>
  </si>
  <si>
    <t>AADevelopment - AWRS-15 - Pack of 6</t>
  </si>
  <si>
    <t>HBATHBB</t>
  </si>
  <si>
    <t>Himalayan Salt Bath Bombs</t>
  </si>
  <si>
    <t>HBATHBBP</t>
  </si>
  <si>
    <t>Packing Himalayan Salt Bath Bombs</t>
  </si>
  <si>
    <t>AADevelopment - AWRS-16 - Pack of 6</t>
  </si>
  <si>
    <t>HBATHS</t>
  </si>
  <si>
    <t>Himalayan Salt In bags</t>
  </si>
  <si>
    <t>HEARTB</t>
  </si>
  <si>
    <t>HBATHSB</t>
  </si>
  <si>
    <t>Himalayan Salt In Tins - Letterbox Gifts</t>
  </si>
  <si>
    <t>AADevelopment - AWRSUL-01</t>
  </si>
  <si>
    <t>hbathsul</t>
  </si>
  <si>
    <t>Himalayan Bath Salt Blends 500g - White Label - Pack of 3</t>
  </si>
  <si>
    <t>Halloween Bath Bomb - HBB-03</t>
  </si>
  <si>
    <t>AADevelopment - AWRSUL-02</t>
  </si>
  <si>
    <t>Halloween Bath Bomb- HBB-01+02</t>
  </si>
  <si>
    <t>Packing Halloween Bath Bombs</t>
  </si>
  <si>
    <t>BBSHRINK</t>
  </si>
  <si>
    <t>Bath Heart Gift Sets - Making</t>
  </si>
  <si>
    <t>AADevelopment - AWRSUL-03</t>
  </si>
  <si>
    <t>Hand Crafted Soap Loaves</t>
  </si>
  <si>
    <t>HEARTBP</t>
  </si>
  <si>
    <t>Hand Crafted Soap Loaves 47,49,50,51,52,53,54,55</t>
  </si>
  <si>
    <t>AADevelopment - AWRSUL-04</t>
  </si>
  <si>
    <t>HDL</t>
  </si>
  <si>
    <t>Hydrolats 100ml</t>
  </si>
  <si>
    <t>AADevelopment - AWRSUL-06</t>
  </si>
  <si>
    <t>HDLUL</t>
  </si>
  <si>
    <t>Hydrolats - White Label - Pack of 10</t>
  </si>
  <si>
    <t>Heart Shower Steamers</t>
  </si>
  <si>
    <t>Heart Shower Steamers - Packing</t>
  </si>
  <si>
    <t>AADevelopment - AWRSUL-10</t>
  </si>
  <si>
    <t>BBSHRINKM</t>
  </si>
  <si>
    <t>HFRS</t>
  </si>
  <si>
    <t>Home Fresh Room Spray</t>
  </si>
  <si>
    <t>HFRST</t>
  </si>
  <si>
    <t>Home Fresh Room Spray - with Tactile Label</t>
  </si>
  <si>
    <t>AADevelopment - AWRSUL-16</t>
  </si>
  <si>
    <t>HSBB</t>
  </si>
  <si>
    <t>HFRSUL</t>
  </si>
  <si>
    <t>Home Fresh Room Spray - Unlabelled - Pack of 6</t>
  </si>
  <si>
    <t>HHCS - Making</t>
  </si>
  <si>
    <t>AADevelopment - AWRW-01</t>
  </si>
  <si>
    <t>HHCSP</t>
  </si>
  <si>
    <t>HHCS - Packing</t>
  </si>
  <si>
    <t>HHGR</t>
  </si>
  <si>
    <t>Hop Hare Tarot Gemstone Roll Ons</t>
  </si>
  <si>
    <t>Himalayan Salt Bath Bombs - Making</t>
  </si>
  <si>
    <t>HSBBP</t>
  </si>
  <si>
    <t>Himalayan Salt Bath Bombs - Packing</t>
  </si>
  <si>
    <t>AADevelopment - AWRW-02</t>
  </si>
  <si>
    <t>-</t>
  </si>
  <si>
    <t>CUTTING</t>
  </si>
  <si>
    <t>33 products - different prices</t>
  </si>
  <si>
    <t>HSOLID</t>
  </si>
  <si>
    <t>Making 10kg solid shampoo</t>
  </si>
  <si>
    <t>AADevelopment - AWRW-03</t>
  </si>
  <si>
    <t>HSOLIDP</t>
  </si>
  <si>
    <t>Packing 10kg solid shampoo</t>
  </si>
  <si>
    <t>HSPAGS</t>
  </si>
  <si>
    <t>Making  10kg soap</t>
  </si>
  <si>
    <t>HSPAGSP</t>
  </si>
  <si>
    <t>Packing  10kg soap</t>
  </si>
  <si>
    <t>AADevelopment - AWRW-04</t>
  </si>
  <si>
    <t>Happy Scrub Soaps - Making</t>
  </si>
  <si>
    <t>Happy Scrub Soaps - Packing</t>
  </si>
  <si>
    <t>AADevelopment - AWRW-05</t>
  </si>
  <si>
    <t>JBB1</t>
  </si>
  <si>
    <t>Making 180g Bath Balls/ Single Mix</t>
  </si>
  <si>
    <t>JBB2</t>
  </si>
  <si>
    <t>Making 180g Bath Balls/ Double Mix</t>
  </si>
  <si>
    <t>JBBP</t>
  </si>
  <si>
    <t>Packing Bath Balls/ tray of 16</t>
  </si>
  <si>
    <t>JDBB1</t>
  </si>
  <si>
    <t>AADevelopment - MOPUL-01 - By Machine</t>
  </si>
  <si>
    <t>Pack of 4</t>
  </si>
  <si>
    <t>8.43 - 9.28</t>
  </si>
  <si>
    <t>AADevelopment - MOPUL-02 - By Machine</t>
  </si>
  <si>
    <t>JDBB2</t>
  </si>
  <si>
    <t>AADevelopment - MOPUL-03 - By Machine</t>
  </si>
  <si>
    <t>AADevelopment - MOPUL-04 - By Machine</t>
  </si>
  <si>
    <t>AADevelopment - MOPUL-05 - By Machine</t>
  </si>
  <si>
    <t>AADevelopment - MOPUL-06 - By Machine</t>
  </si>
  <si>
    <t>JDBBP</t>
  </si>
  <si>
    <t>Packing Bath Balls / tray of 16</t>
  </si>
  <si>
    <t>AADevelopment - MOPUL-01 - By Hand</t>
  </si>
  <si>
    <t>KSoap</t>
  </si>
  <si>
    <t>LABELLING</t>
  </si>
  <si>
    <t>Labelling Special Customers</t>
  </si>
  <si>
    <t>Melt &amp; Pour Soap Kits</t>
  </si>
  <si>
    <t>AADevelopment - MOPUL-02 - By Hand</t>
  </si>
  <si>
    <t>EOSET</t>
  </si>
  <si>
    <t>SLHCSP</t>
  </si>
  <si>
    <t>AADevelopment - MOPUL-03 - By Hand</t>
  </si>
  <si>
    <t>Checked by : ______________________</t>
  </si>
  <si>
    <t>AADevelopment - MOPUL-04 - By Hand</t>
  </si>
  <si>
    <t>AADevelopment - MOPUL-05 - By Hand</t>
  </si>
  <si>
    <t>AADevelopment - MOPUL-06 - By Hand</t>
  </si>
  <si>
    <t>AADevelopment - MOP-01 - By Machine</t>
  </si>
  <si>
    <t>AADevelopment - MOP-02 - By Machine</t>
  </si>
  <si>
    <t>AADevelopment - MOP-03 - By Machine</t>
  </si>
  <si>
    <t>AADevelopment - MOP-04 - By Machine</t>
  </si>
  <si>
    <t>AADevelopment - MOP-05 - By Machine</t>
  </si>
  <si>
    <t>AADevelopment - MOP-06 - By Machine</t>
  </si>
  <si>
    <t>AADevelopment - MOP-01 - By Hand</t>
  </si>
  <si>
    <t>AADevelopment - MOP-02 - By Hand</t>
  </si>
  <si>
    <t>AADevelopment - MOP-03 - By Hand</t>
  </si>
  <si>
    <t>SPECIAL CUSTOMERS</t>
  </si>
  <si>
    <t>MFF</t>
  </si>
  <si>
    <t>cbb code</t>
  </si>
  <si>
    <t>AADevelopment - MOP-04 - By Hand</t>
  </si>
  <si>
    <t>AADevelopment - MOP-05 - By Hand</t>
  </si>
  <si>
    <t>AADevelopment - MOP-06 - By Hand</t>
  </si>
  <si>
    <t>AADevelopment - NoirFO-01 - Tactile</t>
  </si>
  <si>
    <t>Sauvage</t>
  </si>
  <si>
    <t>3.02 - 6.57</t>
  </si>
  <si>
    <t>MFFP</t>
  </si>
  <si>
    <t>AADevelopment - NoirFO-02 - Tactile</t>
  </si>
  <si>
    <t>Credo</t>
  </si>
  <si>
    <t>AGNES &amp; CAT PRODUCTS</t>
  </si>
  <si>
    <t>AADevelopment - NoirFO-03 - Tactile</t>
  </si>
  <si>
    <t>Billion</t>
  </si>
  <si>
    <t>AADevelopment - NoirFO-04 - Tactile</t>
  </si>
  <si>
    <t>Cherry</t>
  </si>
  <si>
    <t>AADevelopment - NoirFO-05 - Tactile</t>
  </si>
  <si>
    <t>Oud</t>
  </si>
  <si>
    <t>AADevelopment - NoirFO-06 - Tactile</t>
  </si>
  <si>
    <t>Cleaner</t>
  </si>
  <si>
    <t>SBB1</t>
  </si>
  <si>
    <t>AADevelopment - NoirFO-07 - Tactile</t>
  </si>
  <si>
    <t>Bleu</t>
  </si>
  <si>
    <t>AADevelopment - NoirFO-08 - Tactile</t>
  </si>
  <si>
    <t>Tonka</t>
  </si>
  <si>
    <t>AADevelopment - NoirFO-09 - Tactile</t>
  </si>
  <si>
    <t>Midnight</t>
  </si>
  <si>
    <t>AADevelopment - NoirFO-10 - Tactile</t>
  </si>
  <si>
    <t>Ocean</t>
  </si>
  <si>
    <t xml:space="preserve">AADevelopment - </t>
  </si>
  <si>
    <t>Melt &amp; Pour Soap Kits - Packing</t>
  </si>
  <si>
    <t>SBB2</t>
  </si>
  <si>
    <t>Total Unwind Potion Bath Ball</t>
  </si>
  <si>
    <t>Making Floral Fizzies</t>
  </si>
  <si>
    <t>MFFB</t>
  </si>
  <si>
    <t>Box of Hearts Non Shrinked</t>
  </si>
  <si>
    <t>ABB-01 - Packing</t>
  </si>
  <si>
    <t>Packing Floral Fizzies/ Pack 6</t>
  </si>
  <si>
    <t>MFH</t>
  </si>
  <si>
    <t>Making Megafizz Bath Hearts</t>
  </si>
  <si>
    <t>ABB-02 - Making</t>
  </si>
  <si>
    <t>Total Detox Potion Bath Ball</t>
  </si>
  <si>
    <t>MFHP</t>
  </si>
  <si>
    <t>Packing Megafizz Bath Hearts/ Box of 20</t>
  </si>
  <si>
    <t>SBBP</t>
  </si>
  <si>
    <t>MMSS</t>
  </si>
  <si>
    <t>Making</t>
  </si>
  <si>
    <t>ABB-02 - Packing</t>
  </si>
  <si>
    <t>First Month Test</t>
  </si>
  <si>
    <t>MOA</t>
  </si>
  <si>
    <t>MOASC</t>
  </si>
  <si>
    <t>MOB</t>
  </si>
  <si>
    <t>1 Litre Massage Oils</t>
  </si>
  <si>
    <t>MOUL</t>
  </si>
  <si>
    <t>ABB-03 - Making</t>
  </si>
  <si>
    <t>PMT Potion Bath Ball</t>
  </si>
  <si>
    <t>MOL</t>
  </si>
  <si>
    <t>100ml Massage Oils</t>
  </si>
  <si>
    <t>MOLUL</t>
  </si>
  <si>
    <t>100ml Massage Oils - Unlabelled - Pack of 10</t>
  </si>
  <si>
    <t>ABB-03 - Packing</t>
  </si>
  <si>
    <t>SKB1</t>
  </si>
  <si>
    <t>1.8 - 3.82</t>
  </si>
  <si>
    <t>4 different prices</t>
  </si>
  <si>
    <t>MOP</t>
  </si>
  <si>
    <t>300ml Massage Oils with Pump</t>
  </si>
  <si>
    <t>ABB-04 - Making</t>
  </si>
  <si>
    <t>Passion Potion Bath Ball</t>
  </si>
  <si>
    <t>MOPUL</t>
  </si>
  <si>
    <t>300ml Massage Oils with Pump - Unlabelled</t>
  </si>
  <si>
    <t>MOS</t>
  </si>
  <si>
    <t>ABB-04 - Packing</t>
  </si>
  <si>
    <t>Massage Soap - Making</t>
  </si>
  <si>
    <t>MSPP</t>
  </si>
  <si>
    <t>Massage Soap - Packing</t>
  </si>
  <si>
    <t>SKB2</t>
  </si>
  <si>
    <t>ABB-05 - Making</t>
  </si>
  <si>
    <t>Wake Up Potion Bath Ball</t>
  </si>
  <si>
    <t>ABB-05 - Packing</t>
  </si>
  <si>
    <t>NBB1</t>
  </si>
  <si>
    <t>Novamatic Bath Bomb - SINGLE MIX</t>
  </si>
  <si>
    <t>NBB2</t>
  </si>
  <si>
    <t>Novamatic Bath Bomb - DOUBLE MIX</t>
  </si>
  <si>
    <t>ABB-06 - Making</t>
  </si>
  <si>
    <t>Cold &amp; Flu Potion Bath Ball</t>
  </si>
  <si>
    <t>NBBL</t>
  </si>
  <si>
    <t>Novamatic Bath Bomb - LABELLING</t>
  </si>
  <si>
    <t xml:space="preserve">NBBP </t>
  </si>
  <si>
    <t>Novamatic Bath Bomb - PACKING</t>
  </si>
  <si>
    <t>NCWB</t>
  </si>
  <si>
    <t>ABB-06 - Packing</t>
  </si>
  <si>
    <t>NCWBL</t>
  </si>
  <si>
    <t>Luxury Wheat Bags Boxed</t>
  </si>
  <si>
    <t>SKBP</t>
  </si>
  <si>
    <t>ABB-07 - Making</t>
  </si>
  <si>
    <t>Stress Buster Potion Bath Ball</t>
  </si>
  <si>
    <t>OBO</t>
  </si>
  <si>
    <t>Organic Body Oil</t>
  </si>
  <si>
    <t>ABB-07 - Packing</t>
  </si>
  <si>
    <t>OBOB</t>
  </si>
  <si>
    <t>Organic Body Oil - Bulk</t>
  </si>
  <si>
    <t>ABB-08 - Making</t>
  </si>
  <si>
    <t>Warming Potion Bath Ball</t>
  </si>
  <si>
    <t>OBOUL</t>
  </si>
  <si>
    <t>Organic Body Oil 50ml- White Label - Pack of 10</t>
  </si>
  <si>
    <t>OHS</t>
  </si>
  <si>
    <t>Organic Hair Serum</t>
  </si>
  <si>
    <t>SPBB</t>
  </si>
  <si>
    <t>OHSB</t>
  </si>
  <si>
    <t>Organic Hair Serum - BULK</t>
  </si>
  <si>
    <t>OHSUL</t>
  </si>
  <si>
    <t>Organic Hair Serum 30ml - UNLABELLED - Pack of 20</t>
  </si>
  <si>
    <t>ABB-09 - Making</t>
  </si>
  <si>
    <t>Decadence Potion Bath Ball</t>
  </si>
  <si>
    <t>OrgBO</t>
  </si>
  <si>
    <t>FSB</t>
  </si>
  <si>
    <t>OrgBOKG</t>
  </si>
  <si>
    <t>Bulk Organic Carrier Oils</t>
  </si>
  <si>
    <t>PREOSC</t>
  </si>
  <si>
    <t>OrgBOUL</t>
  </si>
  <si>
    <t>OrgBOz</t>
  </si>
  <si>
    <t>1 Litre Organic Base Oil (AW Group)</t>
  </si>
  <si>
    <t>OrgEO</t>
  </si>
  <si>
    <t>Orgeo - Unlabelled - Pack of 10</t>
  </si>
  <si>
    <t>OudhRS</t>
  </si>
  <si>
    <t>Oudh Room Sprays 100ml</t>
  </si>
  <si>
    <t>OudhRSUL</t>
  </si>
  <si>
    <t>Oudh Room Sprays 100ml - Unlabelled - Pack of 6</t>
  </si>
  <si>
    <t>PFB</t>
  </si>
  <si>
    <t>Pure Floral</t>
  </si>
  <si>
    <t>PrEO</t>
  </si>
  <si>
    <t>Professional Essential Oils 50ml</t>
  </si>
  <si>
    <t>SPBBP</t>
  </si>
  <si>
    <t>ABB-09 - Packing</t>
  </si>
  <si>
    <t>PreOrg</t>
  </si>
  <si>
    <t>PreOrgUL</t>
  </si>
  <si>
    <t>ABB-10 - Making</t>
  </si>
  <si>
    <t>Sleepy Head Potion Bath Ball</t>
  </si>
  <si>
    <t>preosc</t>
  </si>
  <si>
    <t>Smellacloud 50ml Essential Oils</t>
  </si>
  <si>
    <t>PREOT</t>
  </si>
  <si>
    <t>Professional Essential Oils 50ml - Tactile Label</t>
  </si>
  <si>
    <t>ABB-10 - Packing</t>
  </si>
  <si>
    <t>PREOUL</t>
  </si>
  <si>
    <t>Professional Essential Oils 50ml - Unlabelled - Pack of 10</t>
  </si>
  <si>
    <t>ABP-01</t>
  </si>
  <si>
    <t>Total Unwind Potion  7kg  Hessian Sack</t>
  </si>
  <si>
    <t>PuckJBB</t>
  </si>
  <si>
    <t>PuckJBB - Making</t>
  </si>
  <si>
    <t>PuckJBBP</t>
  </si>
  <si>
    <t>PuckJBB - Packing</t>
  </si>
  <si>
    <t>PuckJDBB</t>
  </si>
  <si>
    <t>PuckMFH</t>
  </si>
  <si>
    <t>ABP-02</t>
  </si>
  <si>
    <t>Total Detox Potion 7kg  Hessian Sack</t>
  </si>
  <si>
    <t>PuckSBB</t>
  </si>
  <si>
    <t>PUCKJBB</t>
  </si>
  <si>
    <t>Reed Diffusers</t>
  </si>
  <si>
    <t>RDEOUL</t>
  </si>
  <si>
    <t>Reed Diffusers - Unlabelled</t>
  </si>
  <si>
    <t>SPBBPA</t>
  </si>
  <si>
    <t>REBL</t>
  </si>
  <si>
    <t>Roll On Essential Oil Blends - Single</t>
  </si>
  <si>
    <t>REBLBK</t>
  </si>
  <si>
    <t>5 Litre Roll on Blends</t>
  </si>
  <si>
    <t>REBLNPW</t>
  </si>
  <si>
    <t>Roll On Blends (Numi Pure Wellness)</t>
  </si>
  <si>
    <t>ReblUL</t>
  </si>
  <si>
    <t>Roll On Essential Oil Blends Unlabelled - Box of 30</t>
  </si>
  <si>
    <t>Making Shea Butter Bath Balls / Single Mix</t>
  </si>
  <si>
    <t>ABP-03</t>
  </si>
  <si>
    <t>PMT Potion 7kg  Hessian Sack</t>
  </si>
  <si>
    <t>PUCKJBBP</t>
  </si>
  <si>
    <t>Making Shea Butter Bath Balls / Double Mix</t>
  </si>
  <si>
    <t>ABP-04</t>
  </si>
  <si>
    <t>Passion Potion 7kg  Hessian Sack</t>
  </si>
  <si>
    <t>Packing Shea Butter Bath Balls / tray of 16</t>
  </si>
  <si>
    <t>VITCBB</t>
  </si>
  <si>
    <t>SCKit</t>
  </si>
  <si>
    <t>SCKitP</t>
  </si>
  <si>
    <t>Self Care Kits - Packing</t>
  </si>
  <si>
    <t>SCKitV</t>
  </si>
  <si>
    <t>Self Care Kits - Vials</t>
  </si>
  <si>
    <t>GREENES</t>
  </si>
  <si>
    <t>SCKitS</t>
  </si>
  <si>
    <t>Self Care Kits - SERF</t>
  </si>
  <si>
    <t>SDBSV</t>
  </si>
  <si>
    <t>SCKitL</t>
  </si>
  <si>
    <t>Self Care Kits - Lotion</t>
  </si>
  <si>
    <t>ABP-05</t>
  </si>
  <si>
    <t>Wake Up Potion 7kg  Hessian Sack</t>
  </si>
  <si>
    <t>SCKitSS</t>
  </si>
  <si>
    <t>Self Care Kits - Sugar Scrub</t>
  </si>
  <si>
    <t>Scrub</t>
  </si>
  <si>
    <t>VITCBBP</t>
  </si>
  <si>
    <t>0.5kg</t>
  </si>
  <si>
    <t>Something Different BSV</t>
  </si>
  <si>
    <t>ABP-06</t>
  </si>
  <si>
    <t>Colds &amp; Flu  Potion 7kg  Hessian Sack</t>
  </si>
  <si>
    <t>SDEBL</t>
  </si>
  <si>
    <t>Something Different Blend - With Pippette Top</t>
  </si>
  <si>
    <t>ABP-07</t>
  </si>
  <si>
    <t>Stress Buster Potion 7kg  Hessian Sack</t>
  </si>
  <si>
    <t>SDEBLP</t>
  </si>
  <si>
    <t>Something Different Blend - Pack</t>
  </si>
  <si>
    <t>SerF</t>
  </si>
  <si>
    <t>Facial Serums 30ml - Single</t>
  </si>
  <si>
    <t>SERFUL</t>
  </si>
  <si>
    <t>Facial Serums 30ml - Unlabelled - Box of 20</t>
  </si>
  <si>
    <t>ABP-08</t>
  </si>
  <si>
    <t>Warming Potion 7kg  Hessian Sack</t>
  </si>
  <si>
    <t>1l</t>
  </si>
  <si>
    <t>SerumKG</t>
  </si>
  <si>
    <t>VITCBBPI</t>
  </si>
  <si>
    <t>Simmering Granules</t>
  </si>
  <si>
    <t>ABP-09</t>
  </si>
  <si>
    <t>Decadence Potion 7kg  Hessian Sack</t>
  </si>
  <si>
    <t>ABP-10</t>
  </si>
  <si>
    <t>Sleepy Head Potion 7kg  Hessian Sack</t>
  </si>
  <si>
    <t>ebb code</t>
  </si>
  <si>
    <t>SGBK</t>
  </si>
  <si>
    <t>50kg Simmering Granules</t>
  </si>
  <si>
    <t>SGDB</t>
  </si>
  <si>
    <t>ABPC-01 - Box of 5</t>
  </si>
  <si>
    <t>Aromatherapy Bath Potion in Kraft Bag 350g - Total Unwind</t>
  </si>
  <si>
    <t>SGHC</t>
  </si>
  <si>
    <t>Home Comforts Simmering Granules</t>
  </si>
  <si>
    <t>SHSL</t>
  </si>
  <si>
    <t>Shaving Soap Loaves - Making</t>
  </si>
  <si>
    <t>HBATHSUL</t>
  </si>
  <si>
    <t>SHSLP</t>
  </si>
  <si>
    <t>SLHCSPI</t>
  </si>
  <si>
    <t>Shaving Soap Loaves - Packing</t>
  </si>
  <si>
    <t>ABPC-02 - Box of 5</t>
  </si>
  <si>
    <t>Aromatherapy Bath Potion in Kraft Bag 350g - Total Detox</t>
  </si>
  <si>
    <t>SIM</t>
  </si>
  <si>
    <t>Simmus Oil</t>
  </si>
  <si>
    <t>XBB</t>
  </si>
  <si>
    <t>SITTRS</t>
  </si>
  <si>
    <t>ABPC-03 - Box of 5</t>
  </si>
  <si>
    <t>Aromatherapy Bath Potion in Kraft Bag 350g - PMT</t>
  </si>
  <si>
    <t>Shaped Kid's Bathbombs (Animals,etc) 01,02,03,04,06,08</t>
  </si>
  <si>
    <t>A&amp;C Hand Soap - Making in 6</t>
  </si>
  <si>
    <t>Shaped Kid's Bathbombs (Animals,etc) 05,07</t>
  </si>
  <si>
    <t>ABPC-04 - Box of 5</t>
  </si>
  <si>
    <t>Aromatherapy Bath Potion in Kraft Bag 350g - Passion</t>
  </si>
  <si>
    <t>YSMC</t>
  </si>
  <si>
    <t>Shaped Kid's Bathbombs (Animals,etc) Packing</t>
  </si>
  <si>
    <t>ABPC-05 - Box of 5</t>
  </si>
  <si>
    <t>Aromatherapy Bath Potion in Kraft Bag 350g - Wake Up</t>
  </si>
  <si>
    <t>Sliced HCS Soap Loaves - Cutting</t>
  </si>
  <si>
    <t>XBBP</t>
  </si>
  <si>
    <t>Sliced HCS Soap Loaves - Packing</t>
  </si>
  <si>
    <t>ABPC-06 - Box of 5</t>
  </si>
  <si>
    <t>Aromatherapy Bath Potion in Kraft Bag 350g - Colds &amp; Flu</t>
  </si>
  <si>
    <t>Individually wrapped and labelled SLHCS</t>
  </si>
  <si>
    <t>ACHSB</t>
  </si>
  <si>
    <t>A&amp;C Hand Soaps - Made using the Beast - singles</t>
  </si>
  <si>
    <t>SOLID</t>
  </si>
  <si>
    <t>Making Solid Shampoo</t>
  </si>
  <si>
    <t>ABPC-07 - Box of 5</t>
  </si>
  <si>
    <t>Aromatherapy Bath Potion in Kraft Bag 350g - Stress Buster</t>
  </si>
  <si>
    <t>YSMCP</t>
  </si>
  <si>
    <t>SOLIDP</t>
  </si>
  <si>
    <t>Packing Solid Shampoo</t>
  </si>
  <si>
    <t>SPAGS</t>
  </si>
  <si>
    <t>Spaghetti Soap Leaves</t>
  </si>
  <si>
    <t>1.25 - 4.25</t>
  </si>
  <si>
    <t>ABPC-08 - Box of 5</t>
  </si>
  <si>
    <t>Aromatherapy Bath Potion in Kraft Bag 350g - Sleepy Head</t>
  </si>
  <si>
    <t>SPAGSP</t>
  </si>
  <si>
    <t>Packing Spaghetti Soap Leaves</t>
  </si>
  <si>
    <t>ZENSS</t>
  </si>
  <si>
    <t>Spooky Bath Bombs - Making</t>
  </si>
  <si>
    <t>ABPCUL-01</t>
  </si>
  <si>
    <t>Aromatherapy Bath Potion  350g - Unlabelled - Total Unwind</t>
  </si>
  <si>
    <t>bespoke product</t>
  </si>
  <si>
    <t>Spooky Bath Bombs - Packing</t>
  </si>
  <si>
    <t>ABPCUL-02</t>
  </si>
  <si>
    <t>Aromatherapy Bath Potion  350g - Unlabelled - Total Detox</t>
  </si>
  <si>
    <t>11.66 - 39.22</t>
  </si>
  <si>
    <t>ABPCUL-03</t>
  </si>
  <si>
    <t>SPBBPa</t>
  </si>
  <si>
    <t>Aromatherapy Bath Potion  350g - Unlabelled - PMT</t>
  </si>
  <si>
    <t>Spooky Bath Bombs - Painting</t>
  </si>
  <si>
    <t>ZENSSP</t>
  </si>
  <si>
    <t>SRST</t>
  </si>
  <si>
    <t>Summer Room Spray - with Tactile Label</t>
  </si>
  <si>
    <t>ABPCUL-04</t>
  </si>
  <si>
    <t>91 products</t>
  </si>
  <si>
    <t>Aromatherapy Bath Potion  350g - Unlabelled - Passion</t>
  </si>
  <si>
    <t>SRSUL</t>
  </si>
  <si>
    <t>Summer Room Spray - Unlabelled</t>
  </si>
  <si>
    <t>SSALT</t>
  </si>
  <si>
    <t>Aromatherapy Smelling Salts - Pack of 10</t>
  </si>
  <si>
    <t>ABPCUL-05</t>
  </si>
  <si>
    <t>Aromatherapy Bath Potion  350g - Unlabelled - Wake Up</t>
  </si>
  <si>
    <t>SSALTT</t>
  </si>
  <si>
    <t>Aromatherapy Smelling Salts With Tactile Label - Single</t>
  </si>
  <si>
    <t>82 products</t>
  </si>
  <si>
    <t>SSALTUL</t>
  </si>
  <si>
    <t>Aromatherapy Smelling Salts - Unlabelled - Pack of 10</t>
  </si>
  <si>
    <t>SSOU</t>
  </si>
  <si>
    <t>Making Souffles / Tray 16</t>
  </si>
  <si>
    <t>SSOUP</t>
  </si>
  <si>
    <t>Packing Souffles / Tray 16</t>
  </si>
  <si>
    <t>ZSS</t>
  </si>
  <si>
    <t>ABPCUL-06</t>
  </si>
  <si>
    <t>Aromatherapy Bath Potion  350g - Unlabelled - Colds &amp; Flu</t>
  </si>
  <si>
    <t>STEAMISS</t>
  </si>
  <si>
    <t>STEAMISSP</t>
  </si>
  <si>
    <t>ABPCUL-07</t>
  </si>
  <si>
    <t>Aromatherapy Bath Potion  350g - Unlabelled - Stress Buster</t>
  </si>
  <si>
    <t>TACLB</t>
  </si>
  <si>
    <t>Agnes + Cat Lip Balm Testers</t>
  </si>
  <si>
    <t>TBm</t>
  </si>
  <si>
    <t>ABPCUL-08</t>
  </si>
  <si>
    <t>Aromatherapy Bath Potion  350g - Unlabelled - Sleepy Head</t>
  </si>
  <si>
    <t>TBML</t>
  </si>
  <si>
    <t>TLS</t>
  </si>
  <si>
    <t>ACBB-01</t>
  </si>
  <si>
    <t>TPCB</t>
  </si>
  <si>
    <t>Tropical Paradise Bath Bombs - Making</t>
  </si>
  <si>
    <t>TPCBP</t>
  </si>
  <si>
    <t>Tropical Paradise Bath Bombs - Packing</t>
  </si>
  <si>
    <t>ZSSP</t>
  </si>
  <si>
    <t>ACBB-02</t>
  </si>
  <si>
    <t>TPSG</t>
  </si>
  <si>
    <t>Tropical Paradise Simmering Granules</t>
  </si>
  <si>
    <t xml:space="preserve">Making Tropical Paradise Soap </t>
  </si>
  <si>
    <t>ACBB-02 - Labelling</t>
  </si>
  <si>
    <t>Packing Tropical Paradise Soap</t>
  </si>
  <si>
    <t>ACBB-02 - Packing</t>
  </si>
  <si>
    <t>Training-Guru</t>
  </si>
  <si>
    <t>UBB</t>
  </si>
  <si>
    <t>Body Butters - White Label - Making (Single)</t>
  </si>
  <si>
    <t>UBBP</t>
  </si>
  <si>
    <t>Body Butters - White Label - Packing in 50</t>
  </si>
  <si>
    <t>ACBB-03</t>
  </si>
  <si>
    <t>UBBEO</t>
  </si>
  <si>
    <t>Body Butters With EO - White Label - Making (Single)</t>
  </si>
  <si>
    <t>ACBB-03 - Labelling</t>
  </si>
  <si>
    <t>UBBEOP</t>
  </si>
  <si>
    <t>Body Butters With EO - White Label - Packing in 50</t>
  </si>
  <si>
    <t>UBBFO</t>
  </si>
  <si>
    <t>Body Butters With FO - White Label - Making (Single)</t>
  </si>
  <si>
    <t>ACBB-03 - Packing</t>
  </si>
  <si>
    <t>UBBFOP</t>
  </si>
  <si>
    <t>Body Butters With FO - White Label - Packing in 50</t>
  </si>
  <si>
    <t>ACBB-04</t>
  </si>
  <si>
    <t>6x Bath Fizzer - Seasalt and Moss</t>
  </si>
  <si>
    <t>boxed tea - different prices</t>
  </si>
  <si>
    <t>UHSS</t>
  </si>
  <si>
    <t>Solid Shampoo 24 Box Making / Cutting</t>
  </si>
  <si>
    <t>ACBB-04 - Labelling</t>
  </si>
  <si>
    <t>UHSSP</t>
  </si>
  <si>
    <t>Solid Shampoo 24 Box Packing</t>
  </si>
  <si>
    <t>10ml Fragrance Oils - White Label - Pack of 10</t>
  </si>
  <si>
    <t>ACBB-04 - Packing</t>
  </si>
  <si>
    <t>Smellacloud</t>
  </si>
  <si>
    <t>Solid Shampoo - White Label - Making</t>
  </si>
  <si>
    <t>Solid Shampoo - White Label - Packing</t>
  </si>
  <si>
    <t>ACBB-05</t>
  </si>
  <si>
    <t>6x Bath Fizzer - Japanese Bloom</t>
  </si>
  <si>
    <t>Vitamin C Soap</t>
  </si>
  <si>
    <t>Vitamin C Bath Bomb - Making</t>
  </si>
  <si>
    <t>ACBB-05 - Labelling</t>
  </si>
  <si>
    <t>Vitamin C Bath Bomb - Packing in 4</t>
  </si>
  <si>
    <t>ACSALTB</t>
  </si>
  <si>
    <t>Vitamin C Bath Bomb - Packing Individually</t>
  </si>
  <si>
    <t>VITCBW</t>
  </si>
  <si>
    <t>Vitamin C Body Wash - Making</t>
  </si>
  <si>
    <t>ACBB-05 - Packing</t>
  </si>
  <si>
    <t>VITCBWP</t>
  </si>
  <si>
    <t>Vitamin C Body Wash - Packing in 4</t>
  </si>
  <si>
    <t>VITCS</t>
  </si>
  <si>
    <t>Vitamin C Serum</t>
  </si>
  <si>
    <t>Whipped Soaps - Making (Single)</t>
  </si>
  <si>
    <t>ACBB-06</t>
  </si>
  <si>
    <t>6x Bath Fizzer - Dolly Blue</t>
  </si>
  <si>
    <t>Whipped Cream Soaps 120g - White Label - Making (Single)</t>
  </si>
  <si>
    <t>Whipped Soaps - Unlabelled - Shrinking in 4</t>
  </si>
  <si>
    <t>ACBB-06 - Labelling</t>
  </si>
  <si>
    <t>WCSULC</t>
  </si>
  <si>
    <t>Whipped Cream Soaps 120g - White Label - Make + Pack</t>
  </si>
  <si>
    <t>ACSAMPLE</t>
  </si>
  <si>
    <t>ACBB-06 - Packing</t>
  </si>
  <si>
    <t>Wild Hare Solid Shampoo  - Making</t>
  </si>
  <si>
    <t>Puckator product</t>
  </si>
  <si>
    <t>Wild Hare Solid Shampoo  - Making+Packing</t>
  </si>
  <si>
    <t>ACBB-07</t>
  </si>
  <si>
    <t>WSP</t>
  </si>
  <si>
    <t>Witch Hazel Sprays</t>
  </si>
  <si>
    <t>WSPUL</t>
  </si>
  <si>
    <t>Witch Hazel Sprays - White Label - Pack of 12</t>
  </si>
  <si>
    <t>ACBB-07 - Labelling</t>
  </si>
  <si>
    <t>Xmas Shaped Bath Bombs - Making</t>
  </si>
  <si>
    <t>XBBB</t>
  </si>
  <si>
    <t>Xmas Shaped Bath Bombs - Packing - Boxing Only</t>
  </si>
  <si>
    <t>ACBB-07 - Packing</t>
  </si>
  <si>
    <t>fbb code</t>
  </si>
  <si>
    <t>XBBL</t>
  </si>
  <si>
    <t>Xmas Shaped Bath Bombs - Packing - Labelling Only</t>
  </si>
  <si>
    <t>Xmas Shaped Bath Bombs - Packing</t>
  </si>
  <si>
    <t>ACBB-08</t>
  </si>
  <si>
    <t>xbbul</t>
  </si>
  <si>
    <t>ACBB-08 - Labelling</t>
  </si>
  <si>
    <t>XFOSET</t>
  </si>
  <si>
    <t>Christmas Fragrance Oil Sets</t>
  </si>
  <si>
    <t>ACBB-08 - Packing</t>
  </si>
  <si>
    <t>XRPS</t>
  </si>
  <si>
    <t>Christmas Room and Pillow Sprays</t>
  </si>
  <si>
    <t>ACBB-09</t>
  </si>
  <si>
    <t>XRPST</t>
  </si>
  <si>
    <t>Christmas Room and Pillow Sprays - With Tactile Label</t>
  </si>
  <si>
    <t>XRPSUL</t>
  </si>
  <si>
    <t>Christmas Room and Pillow Sprays - Unlabelled - Pack of 12</t>
  </si>
  <si>
    <t>ACBB-09 - Labelling</t>
  </si>
  <si>
    <t>YSBS</t>
  </si>
  <si>
    <t>ACBB-09 - Packing</t>
  </si>
  <si>
    <t>Yorkshire Moon Cake Bath Bomb - Making</t>
  </si>
  <si>
    <t>ACBB-10 - Making</t>
  </si>
  <si>
    <t>Yorkshire Moon Cake Bath Bomb - Packing</t>
  </si>
  <si>
    <t>YSRS</t>
  </si>
  <si>
    <t>ORGEO</t>
  </si>
  <si>
    <t>ACBB-10 - Labelling</t>
  </si>
  <si>
    <t>YSSS</t>
  </si>
  <si>
    <t>Yorkshire Soap Shower Steamer - Making</t>
  </si>
  <si>
    <t>YSSSP</t>
  </si>
  <si>
    <t>Yorkshire Soap Shower Steamer - Packing</t>
  </si>
  <si>
    <t>YSWM</t>
  </si>
  <si>
    <t>Yorkshire Soap Wax Melts - Making</t>
  </si>
  <si>
    <t>YSWMSI</t>
  </si>
  <si>
    <t>Yorkshire Soap Wax Melts - Shrinking (Individually)</t>
  </si>
  <si>
    <t>ACBB-10 - Packing</t>
  </si>
  <si>
    <t>YSWMS</t>
  </si>
  <si>
    <t>Yorkshire Soap Wax Melts - Shrinking (Packs)</t>
  </si>
  <si>
    <t>OUDHRS</t>
  </si>
  <si>
    <t>YSWMP</t>
  </si>
  <si>
    <t>Yorkshire Soap Wax Melts - Packing (7 Packs)</t>
  </si>
  <si>
    <t>YSR</t>
  </si>
  <si>
    <t>YSR - Making in 6</t>
  </si>
  <si>
    <t>ACBB-11</t>
  </si>
  <si>
    <t>YSRB</t>
  </si>
  <si>
    <t>YSR - Made Using the Beast</t>
  </si>
  <si>
    <t>ACBB-11 - Labelling</t>
  </si>
  <si>
    <t>ZBF</t>
  </si>
  <si>
    <t>ZBF - Making</t>
  </si>
  <si>
    <t>ZBFP</t>
  </si>
  <si>
    <t>ZBF - Packing</t>
  </si>
  <si>
    <t>Zen Shower Steamers - Making</t>
  </si>
  <si>
    <t>ACBB-11 - Packing</t>
  </si>
  <si>
    <t>Zen Shower Steamers - Packing</t>
  </si>
  <si>
    <t>Zodiac Fragrance Oil - 4,7,8,11</t>
  </si>
  <si>
    <t>Zodiac Fragrance Oil - Tactile Label</t>
  </si>
  <si>
    <t>ACBB-12</t>
  </si>
  <si>
    <t>PREO</t>
  </si>
  <si>
    <t>ACBB-12 - Labelling</t>
  </si>
  <si>
    <t>PREORG</t>
  </si>
  <si>
    <t>ACBB-12 - Packing</t>
  </si>
  <si>
    <t>ACBB-13</t>
  </si>
  <si>
    <t>6x Bath Fizzer - Rhubarb Rhubarb</t>
  </si>
  <si>
    <t>ACBB-13 - Labelling</t>
  </si>
  <si>
    <t>5l</t>
  </si>
  <si>
    <t>ACBB-13 - Packing</t>
  </si>
  <si>
    <t>Employee(s)</t>
  </si>
  <si>
    <t>Original Target Rates</t>
  </si>
  <si>
    <t>Rates based on Averages over Enquiry Period</t>
  </si>
  <si>
    <t>Product Family Code</t>
  </si>
  <si>
    <t>Tier</t>
  </si>
  <si>
    <t>ACBB-14</t>
  </si>
  <si>
    <t>REBLUL</t>
  </si>
  <si>
    <t>ACBB-14 - Labelling</t>
  </si>
  <si>
    <t>ACBB-14 - Packing</t>
  </si>
  <si>
    <t>ACBBG-01</t>
  </si>
  <si>
    <t>ACBBG-02</t>
  </si>
  <si>
    <t>ACBBG-03</t>
  </si>
  <si>
    <t>ACBBG-04</t>
  </si>
  <si>
    <t>ACBBG-05</t>
  </si>
  <si>
    <t>SERF</t>
  </si>
  <si>
    <t>1l Fragrance oils - over 100 products</t>
  </si>
  <si>
    <t>ACBBG-06</t>
  </si>
  <si>
    <t>ACBBG-07</t>
  </si>
  <si>
    <t>ACBBG-08</t>
  </si>
  <si>
    <t>ACBBG-09</t>
  </si>
  <si>
    <t>10ml fragrance oils - over 100 products</t>
  </si>
  <si>
    <t>ACBC-01 - Making</t>
  </si>
  <si>
    <t>ACBC-01 - Packing</t>
  </si>
  <si>
    <t>SSaltul</t>
  </si>
  <si>
    <t>ACBC-02 - Making</t>
  </si>
  <si>
    <t>ACBC-02 - Packing</t>
  </si>
  <si>
    <t>ACBC-03 - Making</t>
  </si>
  <si>
    <t>ACBC-03 - Packing</t>
  </si>
  <si>
    <t>ACBC-04 - Making</t>
  </si>
  <si>
    <t>ACBC-04 - Packing</t>
  </si>
  <si>
    <t>ACBC-05 - Making</t>
  </si>
  <si>
    <t>ACBC-05 - Packing</t>
  </si>
  <si>
    <t>ACBC-06 - Making</t>
  </si>
  <si>
    <t>ACBC-06 - Packing</t>
  </si>
  <si>
    <t>ACEBL-01</t>
  </si>
  <si>
    <t>Essential Oil Blend - Orrest Head - Lavender, Bergamot &amp; Juniper</t>
  </si>
  <si>
    <t>ACEBL-02</t>
  </si>
  <si>
    <t>Essential Oil Blend - Scafell Pike - Cypress, Tangerine &amp; Ho Wood</t>
  </si>
  <si>
    <t>ACEBL-03</t>
  </si>
  <si>
    <t>Essential Oil Blend - Skiddaw Box - Orange, Lavender &amp; Spruce</t>
  </si>
  <si>
    <t>ACEBL-04</t>
  </si>
  <si>
    <t>Essential Oil Blend - Helvellyn - Ginger, Lemon &amp; Orange</t>
  </si>
  <si>
    <t>bespoke products</t>
  </si>
  <si>
    <t>ACEBL-05</t>
  </si>
  <si>
    <t>Essential Oil Blend - Cat Bells - Lime, Tangerine &amp; Peppermint</t>
  </si>
  <si>
    <t>ACEBL-06</t>
  </si>
  <si>
    <t>Essential Oil Blend - Windermere - Lemon, Tea Tree &amp; Peppermint</t>
  </si>
  <si>
    <t>ACEBL-07</t>
  </si>
  <si>
    <t>Essential Oil Blend - Great Gable - Eucalyptus, Ravensara &amp; Corn Mint</t>
  </si>
  <si>
    <t>ACD - 01</t>
  </si>
  <si>
    <t>ACD - 02</t>
  </si>
  <si>
    <t>ACD - 03</t>
  </si>
  <si>
    <t>ACD - 06</t>
  </si>
  <si>
    <t>different prices - amber medicine bottles</t>
  </si>
  <si>
    <t>ACD - 07</t>
  </si>
  <si>
    <t>ACD - 08</t>
  </si>
  <si>
    <t>ACD - 09</t>
  </si>
  <si>
    <t>ACD - 10</t>
  </si>
  <si>
    <t>ACD - 11</t>
  </si>
  <si>
    <t>ACD - 12</t>
  </si>
  <si>
    <t>ACD - 13</t>
  </si>
  <si>
    <t>ACD - 14</t>
  </si>
  <si>
    <t>ACD - 15</t>
  </si>
  <si>
    <t>25kg</t>
  </si>
  <si>
    <t>ACD - 16</t>
  </si>
  <si>
    <t xml:space="preserve">excl new epsom salts, prices vary </t>
  </si>
  <si>
    <t>ACD - 17</t>
  </si>
  <si>
    <t>hbb code</t>
  </si>
  <si>
    <t>ACD - 18</t>
  </si>
  <si>
    <t>ACD - 19</t>
  </si>
  <si>
    <t>ACD - 20</t>
  </si>
  <si>
    <t>ACD - 21</t>
  </si>
  <si>
    <t>ACD - 22</t>
  </si>
  <si>
    <t>ACD - 23</t>
  </si>
  <si>
    <t>ACD - 24</t>
  </si>
  <si>
    <t>ACD - 25</t>
  </si>
  <si>
    <t>hcs code</t>
  </si>
  <si>
    <t>ACD - 26</t>
  </si>
  <si>
    <t>ACDR-01</t>
  </si>
  <si>
    <t>ACDR-02</t>
  </si>
  <si>
    <t>ACDR-03</t>
  </si>
  <si>
    <t>ACDR-06</t>
  </si>
  <si>
    <t>ACDR-07</t>
  </si>
  <si>
    <t>2.39 - 3.6</t>
  </si>
  <si>
    <t>ACDR-18</t>
  </si>
  <si>
    <t>different prices 5 products</t>
  </si>
  <si>
    <t>ACDR-20</t>
  </si>
  <si>
    <t>Product code:</t>
  </si>
  <si>
    <t>YCWM</t>
  </si>
  <si>
    <t>Timings</t>
  </si>
  <si>
    <t>Total Time</t>
  </si>
  <si>
    <t>Amount Per Hour</t>
  </si>
  <si>
    <t>Per Hour</t>
  </si>
  <si>
    <t>Total</t>
  </si>
  <si>
    <t>Employee</t>
  </si>
  <si>
    <t>End</t>
  </si>
  <si>
    <t>Person Rating</t>
  </si>
  <si>
    <t>Tier 1</t>
  </si>
  <si>
    <t>Tier 2</t>
  </si>
  <si>
    <t>Tier 3</t>
  </si>
  <si>
    <t>Time Taken</t>
  </si>
  <si>
    <t>Amount per Hour</t>
  </si>
  <si>
    <t>ACDR-22</t>
  </si>
  <si>
    <t>ACDR-23</t>
  </si>
  <si>
    <t>ACDR-26</t>
  </si>
  <si>
    <t>ACFD-01</t>
  </si>
  <si>
    <t>ACFD-02</t>
  </si>
  <si>
    <t>ACFD-03</t>
  </si>
  <si>
    <t>ACFD-04</t>
  </si>
  <si>
    <t>ACFD-05</t>
  </si>
  <si>
    <t>ACFD-06</t>
  </si>
  <si>
    <t>ACFD-07</t>
  </si>
  <si>
    <t>ACFM-01</t>
  </si>
  <si>
    <t>ACFM-02</t>
  </si>
  <si>
    <t>ACFM-03</t>
  </si>
  <si>
    <t>ACFM-04</t>
  </si>
  <si>
    <t>ACGS-01</t>
  </si>
  <si>
    <t>Agnes &amp; Cat Wellness Gift Set - Bloom &amp; Bliss</t>
  </si>
  <si>
    <t>ACGS-02</t>
  </si>
  <si>
    <t>Agnes &amp; Cat Wellness Gift Set - Lake Breeze</t>
  </si>
  <si>
    <t>ACGS-03</t>
  </si>
  <si>
    <t>Agnes &amp; Cat Wellness Gift Set - Moroccan Morning</t>
  </si>
  <si>
    <t>ACGS-04</t>
  </si>
  <si>
    <t>Agnes &amp; Cat Fragrance Gift Set - Tea &amp; Roses</t>
  </si>
  <si>
    <t>NLW</t>
  </si>
  <si>
    <t>ACGS-05</t>
  </si>
  <si>
    <t>Agnes &amp; Cat Fragrance Gift Set - Windemere</t>
  </si>
  <si>
    <t>KEY</t>
  </si>
  <si>
    <t>Week</t>
  </si>
  <si>
    <t>Start Date</t>
  </si>
  <si>
    <t>End Date</t>
  </si>
  <si>
    <t>GURU DEV</t>
  </si>
  <si>
    <t>Monday</t>
  </si>
  <si>
    <t>Tiers</t>
  </si>
  <si>
    <t>D</t>
  </si>
  <si>
    <t>DG</t>
  </si>
  <si>
    <t>Tuesday</t>
  </si>
  <si>
    <t>Wednesday</t>
  </si>
  <si>
    <t>Thursday</t>
  </si>
  <si>
    <t>Guru Rate</t>
  </si>
  <si>
    <t>Friday</t>
  </si>
  <si>
    <t>ACGS-06</t>
  </si>
  <si>
    <t>Agnes &amp; Cat Fragrance Gift Set - Moroccan</t>
  </si>
  <si>
    <t>Guru</t>
  </si>
  <si>
    <t>Monthly Totals</t>
  </si>
  <si>
    <t>Week1</t>
  </si>
  <si>
    <t>Week2</t>
  </si>
  <si>
    <t>Week3</t>
  </si>
  <si>
    <t>Week4</t>
  </si>
  <si>
    <t>Week5</t>
  </si>
  <si>
    <t>Guru?</t>
  </si>
  <si>
    <t>Hours</t>
  </si>
  <si>
    <t>Basic</t>
  </si>
  <si>
    <t>Total Pay</t>
  </si>
  <si>
    <t>Hourly Rate</t>
  </si>
  <si>
    <t>Yes</t>
  </si>
  <si>
    <t>ACGP-01</t>
  </si>
  <si>
    <t>ACGP-02</t>
  </si>
  <si>
    <t>ACGP-03</t>
  </si>
  <si>
    <t>Beata Przybyla</t>
  </si>
  <si>
    <t>ACGP-04</t>
  </si>
  <si>
    <t>ACGP-05</t>
  </si>
  <si>
    <t>ACGP-06</t>
  </si>
  <si>
    <t>ACHS-01 - Making</t>
  </si>
  <si>
    <t>ACHS-02 - Making</t>
  </si>
  <si>
    <t>ACHS-04 - Making</t>
  </si>
  <si>
    <t>ACHS-10 - Making</t>
  </si>
  <si>
    <t>ACHS-15 - Making</t>
  </si>
  <si>
    <t>ACHS-15 - Packing</t>
  </si>
  <si>
    <t>ACLB-01 - Packing (Pack Of Six)</t>
  </si>
  <si>
    <t>Lip Balm - Salted Caramel</t>
  </si>
  <si>
    <t>Hourly</t>
  </si>
  <si>
    <t>SSP</t>
  </si>
  <si>
    <t>OB</t>
  </si>
  <si>
    <t>ACLB-01 - Pouring (Single)</t>
  </si>
  <si>
    <t>Working Hours</t>
  </si>
  <si>
    <t>Guru Dev</t>
  </si>
  <si>
    <t>Guru Bonus</t>
  </si>
  <si>
    <t>Holidays</t>
  </si>
  <si>
    <t>ACLB-01 - Lid+Label (Single)</t>
  </si>
  <si>
    <t>ACLB-02 - Packing (Pack Of Six)</t>
  </si>
  <si>
    <t>ACLB-02 - Pouring (Single)</t>
  </si>
  <si>
    <t>ACLB-02 - Lid+Label (Single)</t>
  </si>
  <si>
    <t>ACLB-03 - Packing (Pack Of Six)</t>
  </si>
  <si>
    <t>Lip Balm - Strawberry</t>
  </si>
  <si>
    <t>ACLB-03 - Pouring (Single)</t>
  </si>
  <si>
    <t>ACLB-03 - Lid+Label (Single)</t>
  </si>
  <si>
    <t>ACLB-04 - Packing (Pack Of Six)</t>
  </si>
  <si>
    <t>Lip Balm - Manuka Honey</t>
  </si>
  <si>
    <t>jbb code , main price , few exceptions</t>
  </si>
  <si>
    <t>ACLB-04 - Pouring (Single)</t>
  </si>
  <si>
    <t>ACLB-04 - Lid+Label (Single)</t>
  </si>
  <si>
    <t xml:space="preserve">code not in use </t>
  </si>
  <si>
    <t>ACLB-05 - Packing (Pack Of Six)</t>
  </si>
  <si>
    <t>Lip Balm - Coconut</t>
  </si>
  <si>
    <t>ACLB-05 - Pouring (Single)</t>
  </si>
  <si>
    <t>12.3 - 25.44</t>
  </si>
  <si>
    <t>ACLB-05 - Lid+Label (Single)</t>
  </si>
  <si>
    <t>ACLB-06 - Packing (Pack Of Six)</t>
  </si>
  <si>
    <t>Lip Balm - Prosecco</t>
  </si>
  <si>
    <t>ACLB-06 - Pouring (Single)</t>
  </si>
  <si>
    <t>ACLB-06 - Lid+Label (Single)</t>
  </si>
  <si>
    <t>ACLB-07 - Packing (Pack Of Six)</t>
  </si>
  <si>
    <t>Lip Balm - Pinacolada</t>
  </si>
  <si>
    <t>ACLB-07 - Pouring (Single)</t>
  </si>
  <si>
    <t>ACLB-07 - Lid+Label (Single)</t>
  </si>
  <si>
    <t>ACLB-08 - Packing (Pack Of Six)</t>
  </si>
  <si>
    <t>Lip Balm - Espresso Martini</t>
  </si>
  <si>
    <t>ACLB-08 - Pouring (Single)</t>
  </si>
  <si>
    <t>ACLB-08 - Lid+Label (Single)</t>
  </si>
  <si>
    <t>ACLB-09 - Packing (Pack Of Six)</t>
  </si>
  <si>
    <t>Lip Balm - Mango Passion Fruit</t>
  </si>
  <si>
    <t>ACLB-09 - Pouring (Single)</t>
  </si>
  <si>
    <t>ACLB-09 - Lid+Label (Single)</t>
  </si>
  <si>
    <t>ACLB-10 - Packing (Pack Of Six)</t>
  </si>
  <si>
    <t>Lip Balm - Mint Chocolate</t>
  </si>
  <si>
    <t>ACLB-10 - Pouring (Single)</t>
  </si>
  <si>
    <t>ACLB-10 - Lid+Label (Single)</t>
  </si>
  <si>
    <t>MOBUL</t>
  </si>
  <si>
    <t>ACLB-11 - Packing (Pack Of Six)</t>
  </si>
  <si>
    <t>Lip Balm - Rose</t>
  </si>
  <si>
    <t>ACLB-11 - Pouring (Single)</t>
  </si>
  <si>
    <t>ACLB-11 - Lid+Label (Single)</t>
  </si>
  <si>
    <t>ACLB-12 - Packing (Pack Of Six)</t>
  </si>
  <si>
    <t>Lip Balm - Grapefruit</t>
  </si>
  <si>
    <t>ACLB-12 - Pouring (Single)</t>
  </si>
  <si>
    <t>ACLB-12 - Lid+Label (Single)</t>
  </si>
  <si>
    <t>ACLB-13 - Packing (Pack Of Six)</t>
  </si>
  <si>
    <t>Lip Balm - Watermelon</t>
  </si>
  <si>
    <t>ACLB-13 - Pouring (Single)</t>
  </si>
  <si>
    <t>ACLB-13 - Lid+Label (Single)</t>
  </si>
  <si>
    <t>ACREBL-01</t>
  </si>
  <si>
    <t>6x 10ml Roll On Essential Oil Blend - RELAX</t>
  </si>
  <si>
    <t>ACREBL-02</t>
  </si>
  <si>
    <t>6x 10ml Roll On Essential Oil Blend - ENERGY</t>
  </si>
  <si>
    <t>ACREBL-03</t>
  </si>
  <si>
    <t>6x 10ml Roll On Essential Oil Blend - CALM</t>
  </si>
  <si>
    <t>ACREBL-04</t>
  </si>
  <si>
    <t>6x 10ml Roll On Essential Oil Blend - SLEEP</t>
  </si>
  <si>
    <t>ACREBL-05</t>
  </si>
  <si>
    <t>6x 10ml Roll On Essential Oil Blend - FOCUS</t>
  </si>
  <si>
    <t>ACREBL-06</t>
  </si>
  <si>
    <t>6x 10ml Roll On Essential Oil Blend - HAPPY</t>
  </si>
  <si>
    <t>ACSALT-01</t>
  </si>
  <si>
    <t>3x 500g Bath Salt - Dead Sea</t>
  </si>
  <si>
    <t>ACSALT-02</t>
  </si>
  <si>
    <t>3x 500g Bath Salt - Epsom</t>
  </si>
  <si>
    <t>ACSALT-03</t>
  </si>
  <si>
    <t>3x 500g Bath Salt - Himalayan</t>
  </si>
  <si>
    <t>ACSALT-04</t>
  </si>
  <si>
    <t>3x 500g Bath Salt - Lavender Himalayan</t>
  </si>
  <si>
    <t>ACSALT-05</t>
  </si>
  <si>
    <t>3x 500g Himalayan Bath Salt - Ylang and Rose</t>
  </si>
  <si>
    <t>ACSALT-06</t>
  </si>
  <si>
    <t>3x 500g Himalayan Bath Salt - Lemon, Ginger &amp; Orange</t>
  </si>
  <si>
    <t>ACSALT-07</t>
  </si>
  <si>
    <t>3x 500g Himalayan Bath Salt - Grapefruit &amp; Geranium</t>
  </si>
  <si>
    <t>novomatic - bespoke product</t>
  </si>
  <si>
    <t>ACSALT-08</t>
  </si>
  <si>
    <t>3x 500g Himalayan Bath Salt - Tea Tree &amp; Lime</t>
  </si>
  <si>
    <t>ACSR-01</t>
  </si>
  <si>
    <t>6x Soap On A Rope - Fellberry</t>
  </si>
  <si>
    <t>ACSR-01 - Beast</t>
  </si>
  <si>
    <t>ACSR-02</t>
  </si>
  <si>
    <t>6x Soap On A Rope - White Fig</t>
  </si>
  <si>
    <t>ACSR-02 - Beast</t>
  </si>
  <si>
    <t>ACSR-03</t>
  </si>
  <si>
    <t>6x Soap On A Rope - Clementine</t>
  </si>
  <si>
    <t>ACSR-03 - Beast</t>
  </si>
  <si>
    <t>ACSR-04</t>
  </si>
  <si>
    <t>6x Soap On A Rope - Moroccan Roll</t>
  </si>
  <si>
    <t>ACSR-04 - Beast</t>
  </si>
  <si>
    <t>ACSR-05</t>
  </si>
  <si>
    <t>6x Soap On A Rope - Sea Salt And Moss</t>
  </si>
  <si>
    <t>ACSR-05 - Beast</t>
  </si>
  <si>
    <t>ACSR-07</t>
  </si>
  <si>
    <t>6x Soap On A Rope - Rhubarb Rhubarb</t>
  </si>
  <si>
    <t>ACSR-07 - Beast</t>
  </si>
  <si>
    <t>ACSR-08</t>
  </si>
  <si>
    <t>6x Soap On A Rope - Tea &amp; Roses</t>
  </si>
  <si>
    <t>ACSR-08 - Beast</t>
  </si>
  <si>
    <t>ACSR-09</t>
  </si>
  <si>
    <t>6x Soap On A Rope - Winderemere</t>
  </si>
  <si>
    <t>ACSR-09 - Beast</t>
  </si>
  <si>
    <t>1.86 - 2.07</t>
  </si>
  <si>
    <t>2 prices</t>
  </si>
  <si>
    <t>ACSR-10</t>
  </si>
  <si>
    <t>6x Soap On A Rope - Japanese Bloom</t>
  </si>
  <si>
    <t>ACSR-10 - Beast</t>
  </si>
  <si>
    <t>ACSR-11</t>
  </si>
  <si>
    <t>6x Soap On A Rope - Pressed Peonies</t>
  </si>
  <si>
    <t>116.6 - 132.5</t>
  </si>
  <si>
    <t>ACSR-11 - Beast</t>
  </si>
  <si>
    <t>ACSR-12</t>
  </si>
  <si>
    <t>6x Soap On A Rope - Provence</t>
  </si>
  <si>
    <t>37.10 - 41.34</t>
  </si>
  <si>
    <t>ACSR-12 - Beast</t>
  </si>
  <si>
    <t>ACSR-13</t>
  </si>
  <si>
    <t>6x Soap On A Rope - Fresh Citrus</t>
  </si>
  <si>
    <t>ACSR-13 - Beast</t>
  </si>
  <si>
    <t>11 different prices</t>
  </si>
  <si>
    <t>ACSS-01</t>
  </si>
  <si>
    <t>ACSS-04</t>
  </si>
  <si>
    <t>ACSS-05</t>
  </si>
  <si>
    <t>ACSS-06</t>
  </si>
  <si>
    <t>ACSS-07</t>
  </si>
  <si>
    <t>ACSS-08</t>
  </si>
  <si>
    <t>ACTEP-01</t>
  </si>
  <si>
    <t>3x Agnes &amp; Cat Eye Pillow - Slumber &amp; Relax</t>
  </si>
  <si>
    <t>ACTEP-02</t>
  </si>
  <si>
    <t>3x Agnes &amp; Cat Eye Pillow - Clear &amp; Clarity</t>
  </si>
  <si>
    <t>ACTEP-03</t>
  </si>
  <si>
    <t>3x Agnes &amp; Cat Eye Pillow - Pamper &amp; Pleasure</t>
  </si>
  <si>
    <t>20 different prices</t>
  </si>
  <si>
    <t>ACTEP-04</t>
  </si>
  <si>
    <t>3x Agnes &amp; Cat Eye Pillow - Yoga wind-down</t>
  </si>
  <si>
    <t>ACTEP-05</t>
  </si>
  <si>
    <t>3x Agnes &amp; Cat Eye Pillow - Becalmed &amp; Destressed</t>
  </si>
  <si>
    <t>ACTEP-06</t>
  </si>
  <si>
    <t>3x Agnes &amp; Cat Eye Pillow - Eyebag Refresh</t>
  </si>
  <si>
    <t>ACWM-01</t>
  </si>
  <si>
    <t>1x Box of 8 Wax Melts - Windemere</t>
  </si>
  <si>
    <t>ACWM-02</t>
  </si>
  <si>
    <t>1x Box of 8 Wax Melts - Moroccan Roll</t>
  </si>
  <si>
    <t>ACWM-03</t>
  </si>
  <si>
    <t>1x Box of 8 Wax Melts - Fell Berry</t>
  </si>
  <si>
    <t>Finish Date</t>
  </si>
  <si>
    <t>Target Rates</t>
  </si>
  <si>
    <t>Product</t>
  </si>
  <si>
    <t>Batch Code</t>
  </si>
  <si>
    <t>Start Time</t>
  </si>
  <si>
    <t>Finish Time</t>
  </si>
  <si>
    <t>Calc Time</t>
  </si>
  <si>
    <t>£ RATE</t>
  </si>
  <si>
    <t>PAY</t>
  </si>
  <si>
    <t>Made Per Hour</t>
  </si>
  <si>
    <t>Bonus</t>
  </si>
  <si>
    <t>Wholesale Rate</t>
  </si>
  <si>
    <t>Non Working Hours</t>
  </si>
  <si>
    <t>ACWM-04</t>
  </si>
  <si>
    <t>1x Box of 8 Wax Melts - Rhubarb Rhubarb</t>
  </si>
  <si>
    <t>ACWM-05</t>
  </si>
  <si>
    <t>1x Box of 8 Wax Melts - Tea + Roses</t>
  </si>
  <si>
    <t>ACWM-06</t>
  </si>
  <si>
    <t>1x Box of 8 Wax Melts - Seasalt + Moss</t>
  </si>
  <si>
    <t>ACWM-07</t>
  </si>
  <si>
    <t>1x Box of 8 Wax Melts - Japanese Bloom</t>
  </si>
  <si>
    <t>EO-28 - Tactile</t>
  </si>
  <si>
    <t>20 products</t>
  </si>
  <si>
    <t>ACWM-08</t>
  </si>
  <si>
    <t>OrgEO-11</t>
  </si>
  <si>
    <t>ACWM-09</t>
  </si>
  <si>
    <t>EO-03 - Tactile</t>
  </si>
  <si>
    <t>ACWM-10</t>
  </si>
  <si>
    <t>ACWM-11</t>
  </si>
  <si>
    <t>AWGSoap-02</t>
  </si>
  <si>
    <t>smellacloud - not in use</t>
  </si>
  <si>
    <t>ACWM-12</t>
  </si>
  <si>
    <t>ACWM-18</t>
  </si>
  <si>
    <t>1x Box of 8 Wax Melts - Pressed Peonie</t>
  </si>
  <si>
    <t>1x Box of 8 Wax Melts - White Fig</t>
  </si>
  <si>
    <t>94 products</t>
  </si>
  <si>
    <t>ACWM-22</t>
  </si>
  <si>
    <t>1x Box of 8 Wax Melts - Provence</t>
  </si>
  <si>
    <t>ACWM-23</t>
  </si>
  <si>
    <t>1x Box of 8 Wax Melts - Clementine</t>
  </si>
  <si>
    <t>Puckator</t>
  </si>
  <si>
    <t>ACWM-26</t>
  </si>
  <si>
    <t>1x Box of 8 Wax Melts - Citrus</t>
  </si>
  <si>
    <t>JBB-15 - Making</t>
  </si>
  <si>
    <t>AHBL-01 - Pack of 4 - Make+Pack</t>
  </si>
  <si>
    <t>Juniper, Lime &amp; Spearmint Hand &amp; Body Lotion 250ml</t>
  </si>
  <si>
    <t>AHBL-01 - Making Only</t>
  </si>
  <si>
    <t>JBB-14 - Making</t>
  </si>
  <si>
    <t>AHBL-02 - Pack of 4 - Make+Pack</t>
  </si>
  <si>
    <t>Tangerine, Ylang &amp; Patchouli Hand &amp; Body Lotion 250ml</t>
  </si>
  <si>
    <t>AHBL-02 - Making Only</t>
  </si>
  <si>
    <t>AHBL-02 - Packing Only</t>
  </si>
  <si>
    <t>AROSS-06 - Packing</t>
  </si>
  <si>
    <t>AHBL-03 - Pack of 4 - Make+Pack</t>
  </si>
  <si>
    <t>Sandalwood &amp; Rose Hand &amp; Body Lotion 250ml</t>
  </si>
  <si>
    <t>ZenSS-03 - Packing</t>
  </si>
  <si>
    <t>AHBL-03 - Making Only</t>
  </si>
  <si>
    <t>AHBL-04 - Pack of 4 - Make+Pack</t>
  </si>
  <si>
    <t>Mandarin &amp; Ginger Hand &amp; Body Lotion 250ml</t>
  </si>
  <si>
    <t>AHBL-04 - Making Only</t>
  </si>
  <si>
    <t>AHBL-05 - Pack of 4 - Make+Pack</t>
  </si>
  <si>
    <t>Wintergreen, Oregano &amp; Thyme Hand &amp; Body Lotion 250ml</t>
  </si>
  <si>
    <t>AHBL-05 - Making Only</t>
  </si>
  <si>
    <t>AHBL-06 - Pack of 4 - Make+Pack</t>
  </si>
  <si>
    <t>Clary Sage &amp; Lavender Hand &amp; Body Lotion 250ml</t>
  </si>
  <si>
    <t>AHBL-06 - Making Only</t>
  </si>
  <si>
    <t>REBL-03</t>
  </si>
  <si>
    <t>7 different prices</t>
  </si>
  <si>
    <t>AHBLUL-01 - Pack of 4 - Make+Pack</t>
  </si>
  <si>
    <t>STEAMI-SS-01</t>
  </si>
  <si>
    <t>Numi - bespoke</t>
  </si>
  <si>
    <t>FHBL-06 - Making</t>
  </si>
  <si>
    <t>AHBLUL-01 - Making Only</t>
  </si>
  <si>
    <t>FHBL-06 - Packing</t>
  </si>
  <si>
    <t>AHBLUL-03 - Pack of 4 - Make+Pack</t>
  </si>
  <si>
    <t>AHBLUL-03 - Making Only</t>
  </si>
  <si>
    <t>sbb code</t>
  </si>
  <si>
    <t>AHBLUL-04 - Pack of 4 - Make+Pack</t>
  </si>
  <si>
    <t>BO-03</t>
  </si>
  <si>
    <t>AHBLUL-04 - Making Only</t>
  </si>
  <si>
    <t>AHBLUL-06 - Making Only</t>
  </si>
  <si>
    <t>BO-20</t>
  </si>
  <si>
    <t>AHBLUL-06 - Pack of 4 - Make+Pack</t>
  </si>
  <si>
    <t>BOUL-02</t>
  </si>
  <si>
    <t>AHBW-01</t>
  </si>
  <si>
    <t>4x Juniper, Lime &amp; Spearmint Hand &amp; Body Wash 250ml</t>
  </si>
  <si>
    <t>WCSUL-18 - Shrinking</t>
  </si>
  <si>
    <t>AHBW-02</t>
  </si>
  <si>
    <t>4x Tangerine, Ylang &amp; Patchouli Hand &amp; Body Wash 250ml</t>
  </si>
  <si>
    <t>sckit code</t>
  </si>
  <si>
    <t>WCSUL-15 - Shrinking</t>
  </si>
  <si>
    <t>AHBW-03</t>
  </si>
  <si>
    <t>4x Sandalwood &amp; Rose Hand &amp; Body Wash 250ml</t>
  </si>
  <si>
    <t>AHBW-04</t>
  </si>
  <si>
    <t>4x Mandarin &amp; Ginger Hand &amp; Body Lotion 250ml</t>
  </si>
  <si>
    <t>WCSUL-01 - Making</t>
  </si>
  <si>
    <t>AHBW-06</t>
  </si>
  <si>
    <t>4x Clary Sage &amp; Lavender Hand &amp; Body Wash 250ml</t>
  </si>
  <si>
    <t>AHBW-01 - Pack of 4</t>
  </si>
  <si>
    <t>4x Juniper, Lime &amp; Spearmint Hand &amp; Body Wash (L)</t>
  </si>
  <si>
    <t>WCSUL-07 - Making</t>
  </si>
  <si>
    <t>AHBW-02 - Pack of 4</t>
  </si>
  <si>
    <t>4x Tangerine, Ylang &amp; Patchouli Hand &amp; Body Wash (L)</t>
  </si>
  <si>
    <t>AHBW-03 - Pack of 4</t>
  </si>
  <si>
    <t>4x Sandalwood &amp; Rose Hand &amp; Body Wash (L)</t>
  </si>
  <si>
    <t>AHBW-04 - Pack of 4</t>
  </si>
  <si>
    <t>4x Mandarin &amp; Ginger Hand &amp; Body Wash (L)</t>
  </si>
  <si>
    <t>AHBW-06 - Pack of 4</t>
  </si>
  <si>
    <t>4x Clary Sage &amp; Lavender Hand &amp; Body Wash (L)</t>
  </si>
  <si>
    <t>FFPO-12</t>
  </si>
  <si>
    <t>brush scrub and scrape</t>
  </si>
  <si>
    <t>AHBWUL-01</t>
  </si>
  <si>
    <t>4x Juniper, Lime, Spearmint Hand &amp; Body Wash 250ml - White Label</t>
  </si>
  <si>
    <t>FFPO-11</t>
  </si>
  <si>
    <t>AHBWUL-02</t>
  </si>
  <si>
    <t>4x Tangerine, Ylang, Patchouli Hand &amp; Body Wash 250ml - White Label</t>
  </si>
  <si>
    <t>Something Different</t>
  </si>
  <si>
    <t>FFPO-08</t>
  </si>
  <si>
    <t>AHBWUL-03</t>
  </si>
  <si>
    <t>4x Sandalwood, Rose Hand &amp; Body Wash 250ml - White Label</t>
  </si>
  <si>
    <t>SLHCS-13</t>
  </si>
  <si>
    <t>FFPO-09</t>
  </si>
  <si>
    <t>SLHCS-47</t>
  </si>
  <si>
    <t>AHBWUL-04</t>
  </si>
  <si>
    <t>4x Mandarin, Ginger Hand &amp; Body Wash 250ml - White Label</t>
  </si>
  <si>
    <t>SLHCS-13 - Shrinking</t>
  </si>
  <si>
    <t>SLHCS-47 - Shrinking</t>
  </si>
  <si>
    <t>HCS-11</t>
  </si>
  <si>
    <t>HCS-51</t>
  </si>
  <si>
    <t>50kg ( batch)</t>
  </si>
  <si>
    <t>HCS-11 - Shrinking</t>
  </si>
  <si>
    <t>HCS-51 - Shrinking</t>
  </si>
  <si>
    <t>glass bottles - different prices</t>
  </si>
  <si>
    <t>SerFUL-03 - Pack of 20</t>
  </si>
  <si>
    <t>EBL-02 - UL</t>
  </si>
  <si>
    <t>EBL-03 - UL</t>
  </si>
  <si>
    <t>EBL-04 - UL</t>
  </si>
  <si>
    <t>different pack sizes and prices</t>
  </si>
  <si>
    <t>CarEO-05</t>
  </si>
  <si>
    <t>CarEO-01</t>
  </si>
  <si>
    <t>CarEO-02</t>
  </si>
  <si>
    <t>CarEO-06</t>
  </si>
  <si>
    <t>MOL-02</t>
  </si>
  <si>
    <t>MMSS-01 - Making</t>
  </si>
  <si>
    <t>MMSS-03 - Making</t>
  </si>
  <si>
    <t>FFPOUL-05 - Making</t>
  </si>
  <si>
    <t>AHBWUL-06</t>
  </si>
  <si>
    <t>4x Clary Sage, Lavender Hand &amp; Body Wash 250ml - White Label</t>
  </si>
  <si>
    <t>FFPOUL-06 - Making</t>
  </si>
  <si>
    <t>AROSS-01 - Making</t>
  </si>
  <si>
    <t>Box of 16 Aromatherapy Shower Steamer 80g - Kick Start</t>
  </si>
  <si>
    <t>AWEBL-03</t>
  </si>
  <si>
    <t>AROSS-01 - Packing</t>
  </si>
  <si>
    <t>AROSS-02 - Making</t>
  </si>
  <si>
    <t>Box of 16 Aromatherapy Shower Steamer 80g - Post-Workout</t>
  </si>
  <si>
    <t>JBB-MX - Making</t>
  </si>
  <si>
    <t>AROSS-02 - Packing</t>
  </si>
  <si>
    <t>SLHCS-49</t>
  </si>
  <si>
    <t>AROSS-03 - Making</t>
  </si>
  <si>
    <t>Box of 16 Aromatherapy Shower Steamer 80g - Focus Booster</t>
  </si>
  <si>
    <t>SLHCS-55</t>
  </si>
  <si>
    <t>AROSS-03 - Packing</t>
  </si>
  <si>
    <t>EBB-01 - Making</t>
  </si>
  <si>
    <t>AROSS-04 - Making</t>
  </si>
  <si>
    <t>Box of 16 Aromatherapy Shower Steamer 80g - Revitalise</t>
  </si>
  <si>
    <t>EBB-04 - Making</t>
  </si>
  <si>
    <t>AROSS-04 - Packing</t>
  </si>
  <si>
    <t>AROSS-05 - Making</t>
  </si>
  <si>
    <t xml:space="preserve">Box of 16 Aromatherapy Shower Steamer 80g - Steamy Shower </t>
  </si>
  <si>
    <t>EO-05 - Tactile</t>
  </si>
  <si>
    <t>AROSS-05 - Packing</t>
  </si>
  <si>
    <t>AROSS-06 - Making</t>
  </si>
  <si>
    <t>Box of 16 Aromatherapy Shower Steamer 80g - Deep Sleep</t>
  </si>
  <si>
    <t>AROSS-07 - Making</t>
  </si>
  <si>
    <t>Box of 16 Aromatherapy Shower Steamer 80g - Calming</t>
  </si>
  <si>
    <t>AROSS-07 - Packing</t>
  </si>
  <si>
    <t>AROSS-08 - Making</t>
  </si>
  <si>
    <t>Box of 16 Aromatherapy Shower Steamer 80g - Anti Anxiety</t>
  </si>
  <si>
    <t>AROSS-08 - Packing</t>
  </si>
  <si>
    <t>NCWB-04</t>
  </si>
  <si>
    <t>AROSS-09 - Making</t>
  </si>
  <si>
    <t>16x Aromatherapy Shower Steamer 70g - Hangover - White Label</t>
  </si>
  <si>
    <t>BOUL-32</t>
  </si>
  <si>
    <t>GemBB-02</t>
  </si>
  <si>
    <t>AROSS-09 - Packing</t>
  </si>
  <si>
    <t>BO-22</t>
  </si>
  <si>
    <t>AROSS-10 - Making</t>
  </si>
  <si>
    <t>16x Aromatherapy Shower Steamer 70g - Party Booster - White Label</t>
  </si>
  <si>
    <t>AROSS-10 - Packing</t>
  </si>
  <si>
    <t>ASoap-01 - Making</t>
  </si>
  <si>
    <t>Lavender - Blue -EO Soap Loaf</t>
  </si>
  <si>
    <t>ASoap-01 - Packing</t>
  </si>
  <si>
    <t>BO-15</t>
  </si>
  <si>
    <t>ASoap-02 - Making</t>
  </si>
  <si>
    <t>Tea Tree - Green -EO Soap Loaf</t>
  </si>
  <si>
    <t>BO-26</t>
  </si>
  <si>
    <t>ASoap-02 - Packing</t>
  </si>
  <si>
    <t>BO-19</t>
  </si>
  <si>
    <t>ASoap-04 - Making</t>
  </si>
  <si>
    <t>Lemon - Yellow -EO Soap Loaf</t>
  </si>
  <si>
    <t>ASoap-04 - Packing</t>
  </si>
  <si>
    <t>ASoap-05 - Making</t>
  </si>
  <si>
    <t>Peppermint - Tint Green -EO Soap Loaf</t>
  </si>
  <si>
    <t>ASoap-05 - Packing</t>
  </si>
  <si>
    <t>REBL-04</t>
  </si>
  <si>
    <t>ASoap-06 - Making</t>
  </si>
  <si>
    <t>Rosemary - Pink -EO Soap Loaf</t>
  </si>
  <si>
    <t>REBL-07</t>
  </si>
  <si>
    <t>ASoap-06 - Packing</t>
  </si>
  <si>
    <t>ASoap-07 - Making</t>
  </si>
  <si>
    <t>Ylang  &amp; Orange - Red -EO Soap Loaf</t>
  </si>
  <si>
    <t>BO-16</t>
  </si>
  <si>
    <t>WCS-04</t>
  </si>
  <si>
    <t>ASoap-07 - Packing</t>
  </si>
  <si>
    <t>ASoap-08 - Making</t>
  </si>
  <si>
    <t>Geranium  - Purple -EO Soap Loaf</t>
  </si>
  <si>
    <t>BO-14</t>
  </si>
  <si>
    <t>ASoap-08 - Packing</t>
  </si>
  <si>
    <t>ASoap-09 - Making</t>
  </si>
  <si>
    <t>May Chang - Orange -EO Soap Loaf</t>
  </si>
  <si>
    <t>WCS-15</t>
  </si>
  <si>
    <t>ASoap-09 - Packing</t>
  </si>
  <si>
    <t>BOUL-19</t>
  </si>
  <si>
    <t>ASoap-10 - Making</t>
  </si>
  <si>
    <t>Ginger &amp; Clove - Brown -EO Soap Loaf</t>
  </si>
  <si>
    <t>SGHC-06</t>
  </si>
  <si>
    <t>ORGBOUL-11</t>
  </si>
  <si>
    <t>ASoap-10 - Packing</t>
  </si>
  <si>
    <t>SGHC-10</t>
  </si>
  <si>
    <t>AVENA-01 - Making</t>
  </si>
  <si>
    <t>1x Avena Sulphur Soap 10% - Wrapped - 200g</t>
  </si>
  <si>
    <t>SGHC-04</t>
  </si>
  <si>
    <t>AVENA-01 - Packing</t>
  </si>
  <si>
    <t>WCSUL-01 - Shrinking</t>
  </si>
  <si>
    <t>AVENA-02 - Making</t>
  </si>
  <si>
    <t>WCSUL-07 - Shrinking</t>
  </si>
  <si>
    <t>AVENA-02 - Packing</t>
  </si>
  <si>
    <t>WCSUL-26 - Making</t>
  </si>
  <si>
    <t>AWBP-01 - Making in 4</t>
  </si>
  <si>
    <t>SLHCS-51</t>
  </si>
  <si>
    <t>AWBP-02 - Making in 4</t>
  </si>
  <si>
    <t>AWBP-03 - Making in 4</t>
  </si>
  <si>
    <t>SLHCS-57</t>
  </si>
  <si>
    <t>WCSUL-21 - Making</t>
  </si>
  <si>
    <t>AWBP-04 - Making in 4</t>
  </si>
  <si>
    <t>AWBP-05 - Making in 4</t>
  </si>
  <si>
    <t>SLHCS-44 - Shrinking</t>
  </si>
  <si>
    <t>AWBP-01 - Packing in 4</t>
  </si>
  <si>
    <t>SLHCS-57 - Shrinking</t>
  </si>
  <si>
    <t>AWEBL-06</t>
  </si>
  <si>
    <t>AWBP-02 - Packing in 4</t>
  </si>
  <si>
    <t>SLHCS-51 - Shrinking</t>
  </si>
  <si>
    <t>AWBP-03 - Packing in 4</t>
  </si>
  <si>
    <t>AWBP-04 - Packing in 4</t>
  </si>
  <si>
    <t>BSS-02 - Drizzle</t>
  </si>
  <si>
    <t>AWBP-05 - Packing in 4</t>
  </si>
  <si>
    <t>BSS-08 (Green) - Drizzle</t>
  </si>
  <si>
    <t>AWPO-01</t>
  </si>
  <si>
    <t>AWPO-02</t>
  </si>
  <si>
    <t>AWPO-03</t>
  </si>
  <si>
    <t>AWPO-04</t>
  </si>
  <si>
    <t xml:space="preserve">HCS-57 </t>
  </si>
  <si>
    <t>MOLUL-02</t>
  </si>
  <si>
    <t>AWPO-05</t>
  </si>
  <si>
    <t>MOL-01</t>
  </si>
  <si>
    <t>AWChill-01 - Making</t>
  </si>
  <si>
    <t>1.3Kg Box of Chill Pills - Mango</t>
  </si>
  <si>
    <t>AWChill-01 - Packing</t>
  </si>
  <si>
    <t>8 different products and prcies</t>
  </si>
  <si>
    <t>MOL-09</t>
  </si>
  <si>
    <t>AWChill-02 - Making</t>
  </si>
  <si>
    <t>1.3Kg Box of Chill Pills - Lavender</t>
  </si>
  <si>
    <t>MOL-10</t>
  </si>
  <si>
    <t>PREOUL-02</t>
  </si>
  <si>
    <t>AWChill-02 - Packing</t>
  </si>
  <si>
    <t>AWChill-03 - Making</t>
  </si>
  <si>
    <t>1.3Kg Box of Chill Pills - Rose</t>
  </si>
  <si>
    <t>PREOUL-04</t>
  </si>
  <si>
    <t>MOLUL-04</t>
  </si>
  <si>
    <t>AWChill-03 - Packing</t>
  </si>
  <si>
    <t>PREOUL-05</t>
  </si>
  <si>
    <t>PREOUL-08</t>
  </si>
  <si>
    <t>AWChill-04 - Making</t>
  </si>
  <si>
    <t>1.3Kg Box of Chill Pills - Pinacolada</t>
  </si>
  <si>
    <t>PREOUL-14</t>
  </si>
  <si>
    <t>AWChill-04 - Packing</t>
  </si>
  <si>
    <t>AWChill-05 - Making</t>
  </si>
  <si>
    <t>1.3Kg Box of Chill Pills - Black Cherry</t>
  </si>
  <si>
    <t>PREOUL-17</t>
  </si>
  <si>
    <t>AWChill-05 - Packing</t>
  </si>
  <si>
    <t>PREOUL-18</t>
  </si>
  <si>
    <t>AWChill-06 - Making</t>
  </si>
  <si>
    <t>1.3Kg Box of Chill Pills - Vanilla Cup Cake</t>
  </si>
  <si>
    <t>PREOUL-20</t>
  </si>
  <si>
    <t>AWChill-06 - Packing</t>
  </si>
  <si>
    <t>AWChill-07 - Making</t>
  </si>
  <si>
    <t>1.3Kg Box of Chill Pills Baby Powder</t>
  </si>
  <si>
    <t>PREOUL-27</t>
  </si>
  <si>
    <t>AWChill-07 - Packing</t>
  </si>
  <si>
    <t>PREOUL-28</t>
  </si>
  <si>
    <t>AWChill-08 - Making</t>
  </si>
  <si>
    <t>1.3kg Box of Chill Pills - Fresh Oranges</t>
  </si>
  <si>
    <t>PREOUL-47</t>
  </si>
  <si>
    <t>AWChill-08 - Packing</t>
  </si>
  <si>
    <t>EBB-02 - Making</t>
  </si>
  <si>
    <t>PREOUL-50</t>
  </si>
  <si>
    <t>AWChill-09 - Making</t>
  </si>
  <si>
    <t>1.3 Kg Box of Chill Pills - Ylang &amp; Patchouli</t>
  </si>
  <si>
    <t>EBB-03 - Making</t>
  </si>
  <si>
    <t>AWChill-09 - Packing</t>
  </si>
  <si>
    <t>PREOUL-63</t>
  </si>
  <si>
    <t>AWChill-10 - Making</t>
  </si>
  <si>
    <t>1.3 Kg Box of Chill Pills - Lavender &amp; Bergamot</t>
  </si>
  <si>
    <t>JBB-13 - Making</t>
  </si>
  <si>
    <t>EO-06 - Tactile</t>
  </si>
  <si>
    <t>AWChill-10 - Packing</t>
  </si>
  <si>
    <t>2.39 - 2.49</t>
  </si>
  <si>
    <t>AWChill-11 - Making</t>
  </si>
  <si>
    <t>1.3 Kg Box of Chill Pills - Summer of Love</t>
  </si>
  <si>
    <t>EO-83 - Tactile</t>
  </si>
  <si>
    <t>AWChill-11 - Packing</t>
  </si>
  <si>
    <t>27.22 - 28.37</t>
  </si>
  <si>
    <t>OrgEO-12</t>
  </si>
  <si>
    <t>AWChill-12 - Making</t>
  </si>
  <si>
    <t>1.3 Kg Box of Chill Pills - Passion Fruit</t>
  </si>
  <si>
    <t>BO-18</t>
  </si>
  <si>
    <t>AWChill-12 - Packing</t>
  </si>
  <si>
    <t>OrgBO-07</t>
  </si>
  <si>
    <t>AWCHILL-13 - Making</t>
  </si>
  <si>
    <t>1.3 Kg Box of Chill Pills - Blueberry</t>
  </si>
  <si>
    <t>AWCHILL-13 - Packing</t>
  </si>
  <si>
    <t>AWCHILL-14 - Making</t>
  </si>
  <si>
    <t>1.3 Kg Box of Chill Pills - Strawberry</t>
  </si>
  <si>
    <t>UBB-01 - Making Only</t>
  </si>
  <si>
    <t>AWCHILL-14 - Packing</t>
  </si>
  <si>
    <t>UBBEO-03 - Pouring</t>
  </si>
  <si>
    <t>AWCHILL-15 - Making</t>
  </si>
  <si>
    <t>1.3Kg Box of Chill Pills - White Christmas - Xmas</t>
  </si>
  <si>
    <t>HBATHSUL-07 - Box of Three</t>
  </si>
  <si>
    <t>AWCHILL-15 - Packing</t>
  </si>
  <si>
    <t>HBATHSUL-09 - Box of Three</t>
  </si>
  <si>
    <t>AWCHILL-16 - Making</t>
  </si>
  <si>
    <t>1.3Kg Box of Chill Pills - Warm Gingerbread - Xmas</t>
  </si>
  <si>
    <t>AWCHILL-16 - Packing</t>
  </si>
  <si>
    <t>AWCHILL-17 - Making</t>
  </si>
  <si>
    <t>1.3Kg Box of Chill Pills - Frosted Sugar Plum - Xmas</t>
  </si>
  <si>
    <t>AWCHILL-17 - Packing</t>
  </si>
  <si>
    <t>Yorkshire Soap - bespoke</t>
  </si>
  <si>
    <t>AWCHILL-18 - Making</t>
  </si>
  <si>
    <t>1.3Kg Box of Chill Pills - Festive Morning - Xmas</t>
  </si>
  <si>
    <t>AWCHILL-18 - Packing</t>
  </si>
  <si>
    <t>SRS-02 - Tactile</t>
  </si>
  <si>
    <t>SRS-04 - Tactile</t>
  </si>
  <si>
    <t>AWCHILL-19 - Making</t>
  </si>
  <si>
    <t>1.3Kg Box of Chill Pills - Cosy Winter Nights - Xmas</t>
  </si>
  <si>
    <t>BOUL-18</t>
  </si>
  <si>
    <t>AWCHILL-19 - Packing</t>
  </si>
  <si>
    <t>AWChill-20 - Making</t>
  </si>
  <si>
    <t>1.3Kg Box of Dubai Chill Pills - Emerald Truffle</t>
  </si>
  <si>
    <t>AWChill-20 - Packing</t>
  </si>
  <si>
    <t>AWChill-21 - Making</t>
  </si>
  <si>
    <t>1.3Kg Box of Chill Pills - Amethyst Creed</t>
  </si>
  <si>
    <t>AWChill-21 - Packing</t>
  </si>
  <si>
    <t>AWChill-22 - Making</t>
  </si>
  <si>
    <t>1.3Kg Box of Chill Pills - Razzle Dazzle</t>
  </si>
  <si>
    <t>AWChill-22 - Packing</t>
  </si>
  <si>
    <t>AWChill-23 - Making</t>
  </si>
  <si>
    <t>1.3Kg Box of Chill Pills - Pink Charlotte</t>
  </si>
  <si>
    <t>AWChill-23 - Packing</t>
  </si>
  <si>
    <t>KSoap-04 - Packing (Special Customer Rate)</t>
  </si>
  <si>
    <t>AWEBL-01</t>
  </si>
  <si>
    <t>Energising Essential Oil Blend - Boxed - 10ml</t>
  </si>
  <si>
    <t>AWEBL-01 - Unlabelled</t>
  </si>
  <si>
    <t>AWEBL-02</t>
  </si>
  <si>
    <t>Breath Easy Essential Oil Blend - Boxed - 10ml</t>
  </si>
  <si>
    <t>SLHCS-04</t>
  </si>
  <si>
    <t>AWEBL-02 - Unlabelled</t>
  </si>
  <si>
    <t>Happiness Essential Oil Blend - Boxed - 10ml</t>
  </si>
  <si>
    <t>HCS-04</t>
  </si>
  <si>
    <t>ORGBOUL-07</t>
  </si>
  <si>
    <t>AWEBL-03 - Unlabelled</t>
  </si>
  <si>
    <t>AWEBL-04</t>
  </si>
  <si>
    <t>Sleep Easy Essential Oil Blend - Boxed - 10ml</t>
  </si>
  <si>
    <t>ORGBOUL-10</t>
  </si>
  <si>
    <t>SLHCS-04 - Shrinking</t>
  </si>
  <si>
    <t>AWEBL-04 - Unlabelled</t>
  </si>
  <si>
    <t>AWFO-01</t>
  </si>
  <si>
    <t>AWEBL-05</t>
  </si>
  <si>
    <t>Soothing Essential Oil Blend - Boxed - 10ml</t>
  </si>
  <si>
    <t>AWFO-03</t>
  </si>
  <si>
    <t>AWEBL-05 - Unlabelled</t>
  </si>
  <si>
    <t>MOL-08</t>
  </si>
  <si>
    <t>Relaxing Essential Oil Blend - Boxed - 10ml</t>
  </si>
  <si>
    <t>MOL-11</t>
  </si>
  <si>
    <t>WCSUL-26 - Shrinking</t>
  </si>
  <si>
    <t>AWEBL-06 - Unlabelled</t>
  </si>
  <si>
    <t>AWFO-98</t>
  </si>
  <si>
    <t>AWEBL-07</t>
  </si>
  <si>
    <t>Less Stress Essential Oil Blend - Boxed - 10ml</t>
  </si>
  <si>
    <t>WCSUL-21 - Shrinking</t>
  </si>
  <si>
    <t>AWEBL-07 - Unlabelled</t>
  </si>
  <si>
    <t>AWFO-99</t>
  </si>
  <si>
    <t>AWEBL-08</t>
  </si>
  <si>
    <t>Sensual Essential Oil Blend - Boxed - 10ml</t>
  </si>
  <si>
    <t>AWFO-37 - Tactile</t>
  </si>
  <si>
    <t>AWFO-43</t>
  </si>
  <si>
    <t>WCSUL-25 - Making</t>
  </si>
  <si>
    <t>AWEBL-08 - Unlabelled</t>
  </si>
  <si>
    <t>AWEBL-09</t>
  </si>
  <si>
    <t>Simmus Essential Oil Blend - Boxed - 10ml</t>
  </si>
  <si>
    <t xml:space="preserve">finito :) </t>
  </si>
  <si>
    <t>AWEBL-09 - Unlabelled</t>
  </si>
  <si>
    <t>Amber Fragrance Oil</t>
  </si>
  <si>
    <t>AWFO-02</t>
  </si>
  <si>
    <t>Apple Spice Fragrance Oil</t>
  </si>
  <si>
    <t>WCSUL-16 - Making</t>
  </si>
  <si>
    <t>Apple-Fresh Fragrance Oil</t>
  </si>
  <si>
    <t>AWFO-04</t>
  </si>
  <si>
    <t>Arabian Musk Fragrance Oil</t>
  </si>
  <si>
    <t>AWFO-05 - Tactile</t>
  </si>
  <si>
    <t>Baby Powder Fragrance Oil</t>
  </si>
  <si>
    <t>AWFO-06 - Tactile</t>
  </si>
  <si>
    <t>Banana Fragrance Oil</t>
  </si>
  <si>
    <t>JBB-20 - Making</t>
  </si>
  <si>
    <t>AWFO-07 - Tactile</t>
  </si>
  <si>
    <t>Blackberry Fragrance Oil</t>
  </si>
  <si>
    <t>EBL-06 - UL</t>
  </si>
  <si>
    <t>AWFO-100</t>
  </si>
  <si>
    <t>Hot Chocolate Fragrance Oil 10ml - Xmas</t>
  </si>
  <si>
    <t>AWFO-101</t>
  </si>
  <si>
    <t>Roasted Chestnut Fragrance Oil 10ml - Xmas</t>
  </si>
  <si>
    <t>EBL-08 - UL</t>
  </si>
  <si>
    <t>AWFO-102</t>
  </si>
  <si>
    <t>Fir Tree Fragrance Oil 10ml - Xmas</t>
  </si>
  <si>
    <t>AWFO-103</t>
  </si>
  <si>
    <t>Festive Morning Fragrance Oil 10ml - Xmas</t>
  </si>
  <si>
    <t>AWFO-104</t>
  </si>
  <si>
    <t>White Christmas Fragrance Oil 10ml - Xmas</t>
  </si>
  <si>
    <t>AWFO-105</t>
  </si>
  <si>
    <t>Crackling Log Fire Fragrance Oil 10ml - Xmas</t>
  </si>
  <si>
    <t>AWFO-106</t>
  </si>
  <si>
    <t>Holly &amp; Ivy Fragrance Oil 10ml - Xmas</t>
  </si>
  <si>
    <t>AWFO-107</t>
  </si>
  <si>
    <t>Cosy Winter Nights Fragrance Oil 10ml - Xmas</t>
  </si>
  <si>
    <t>OrgBO-05</t>
  </si>
  <si>
    <t>AWFO-108</t>
  </si>
  <si>
    <t>Christmas Garland Fragrance Oil 10ml - Xmas</t>
  </si>
  <si>
    <t>PrEO-11</t>
  </si>
  <si>
    <t>AWFO-109</t>
  </si>
  <si>
    <t>Mulled Wine Fragrance Oil 10ml - Xmas</t>
  </si>
  <si>
    <t>PrEO-41</t>
  </si>
  <si>
    <t>AWFO-11</t>
  </si>
  <si>
    <t>Cedarwood Fragrance Oil</t>
  </si>
  <si>
    <t>PrEO-61 - Tactile</t>
  </si>
  <si>
    <t>AWFO-12 - Tactile</t>
  </si>
  <si>
    <t>Chamomile Fragrance Oil</t>
  </si>
  <si>
    <t>PrEO-71 - Tactile</t>
  </si>
  <si>
    <t>AWFO-13 - Tactile</t>
  </si>
  <si>
    <t>Cherry Fragrance Oil</t>
  </si>
  <si>
    <t>AWFO-14 - Tactile</t>
  </si>
  <si>
    <t>Cinnamon &amp; Orange</t>
  </si>
  <si>
    <t>VITCS-08</t>
  </si>
  <si>
    <t>AWFO-15 - Tactile</t>
  </si>
  <si>
    <t>Cinnamon Fragrance Oil</t>
  </si>
  <si>
    <t>SerF-01</t>
  </si>
  <si>
    <t>AWFO-17 - Tactile</t>
  </si>
  <si>
    <t>Cut Grass Fragrance Oil</t>
  </si>
  <si>
    <t>AWFO-18</t>
  </si>
  <si>
    <t>Deep Violet Musk Fragrance Oil</t>
  </si>
  <si>
    <t>SerF-02</t>
  </si>
  <si>
    <t>FSB-01</t>
  </si>
  <si>
    <t>SerF-03</t>
  </si>
  <si>
    <t>AWFO-19</t>
  </si>
  <si>
    <t>Devon Violet Fragrance Oil</t>
  </si>
  <si>
    <t>AWFO-20 - Tactile</t>
  </si>
  <si>
    <t>Dewberry Fragrance Oil</t>
  </si>
  <si>
    <t>UBB-01 - Packing Only</t>
  </si>
  <si>
    <t>AWFO-21 - Tactile</t>
  </si>
  <si>
    <t>Dream Fragrance Oil</t>
  </si>
  <si>
    <t>AWFO-22 - Tactile</t>
  </si>
  <si>
    <t>Eucalyptus Fragrance Oil</t>
  </si>
  <si>
    <t>AWFO-23 - Tactile</t>
  </si>
  <si>
    <t>Frankincense Fragrance Oil</t>
  </si>
  <si>
    <t>MSPS-01</t>
  </si>
  <si>
    <t>WSP-02 - Unlabelled</t>
  </si>
  <si>
    <t>AWFO-24 - Tactile</t>
  </si>
  <si>
    <t>Freesia Fragrance Oil</t>
  </si>
  <si>
    <t>WSP-04 - Unlabelled</t>
  </si>
  <si>
    <t>AWFO-25 - Tactile</t>
  </si>
  <si>
    <t>Geranium Fragrance Oil</t>
  </si>
  <si>
    <t>AWFO-27</t>
  </si>
  <si>
    <t>Gothic Dream Fragrance Oil</t>
  </si>
  <si>
    <t>AWFO-28 - Tactile</t>
  </si>
  <si>
    <t>Hidden Garden Fragrance Oil</t>
  </si>
  <si>
    <t>AWFO-29 - Tactile</t>
  </si>
  <si>
    <t>Honeysuckle Fragrance Oil</t>
  </si>
  <si>
    <t>AWFO-31 - Tactile</t>
  </si>
  <si>
    <t>Japanese Magnolia Fragrance Oil</t>
  </si>
  <si>
    <t>AWFO-32 - Tactile</t>
  </si>
  <si>
    <t>Jasmine Fragrance Oil</t>
  </si>
  <si>
    <t>AWFO-33 - Tactile</t>
  </si>
  <si>
    <t>Lavender Fragrance Oil</t>
  </si>
  <si>
    <t>AWFO-34 - Tactile</t>
  </si>
  <si>
    <t>Lemon &amp; Lime Fragrance Oil</t>
  </si>
  <si>
    <t>AWFO-36 - Tactile</t>
  </si>
  <si>
    <t>Lilac Fragrance Oil</t>
  </si>
  <si>
    <t>Lily Of The Valley Fragrance Oil</t>
  </si>
  <si>
    <t>AWFO-38 - Tactile</t>
  </si>
  <si>
    <t>Mandarin Fragrance Oil</t>
  </si>
  <si>
    <t>AWFO-39 - Tactile</t>
  </si>
  <si>
    <t>Mango Fragrance Oil</t>
  </si>
  <si>
    <t>EO-52 - Tactile</t>
  </si>
  <si>
    <t>AWFO-40 - Tactile</t>
  </si>
  <si>
    <t>Midnight Rose Fragrance Oil</t>
  </si>
  <si>
    <t>EO-50 - Tactile</t>
  </si>
  <si>
    <t>AWFO-41</t>
  </si>
  <si>
    <t>Myrrh Fragrance Oil</t>
  </si>
  <si>
    <t>EO-26 - Tactile</t>
  </si>
  <si>
    <t>AWFO-42</t>
  </si>
  <si>
    <t>Nag Champa Fragrance Oil</t>
  </si>
  <si>
    <t>Night Magic Fragrance Oil</t>
  </si>
  <si>
    <t>EO-44 - Tactile</t>
  </si>
  <si>
    <t>AWFO-44 - Tactile</t>
  </si>
  <si>
    <t>Orange Blossom Fragrance Oil</t>
  </si>
  <si>
    <t>AWFO-45 - Tactile</t>
  </si>
  <si>
    <t>Orange Fragrance Oil</t>
  </si>
  <si>
    <t>AWFO-96 - Tactile</t>
  </si>
  <si>
    <t>MMSS-04 - Making</t>
  </si>
  <si>
    <t>AWFO-46 - Tactile</t>
  </si>
  <si>
    <t>Passion Fruit Fragrance Oil</t>
  </si>
  <si>
    <t>AWFO-47</t>
  </si>
  <si>
    <t>Patchouli Fragrance Oil</t>
  </si>
  <si>
    <t>AWFO-48 - Tactile</t>
  </si>
  <si>
    <t>Peach Fragrance Oil</t>
  </si>
  <si>
    <t>TACLB-04</t>
  </si>
  <si>
    <t>AWFO-49</t>
  </si>
  <si>
    <t>WCSUL-16 - Shrinking</t>
  </si>
  <si>
    <t>Pear Drop Fragrance Oil</t>
  </si>
  <si>
    <t>AWFO-50 - Tactile</t>
  </si>
  <si>
    <t>Peppermint Fragrance Oil</t>
  </si>
  <si>
    <t>WCSUL-25 - Shrinking</t>
  </si>
  <si>
    <t>AWFO-51 - Tactile</t>
  </si>
  <si>
    <t>Pine Fragrance Oil</t>
  </si>
  <si>
    <t>JBB-04 - Making</t>
  </si>
  <si>
    <t>AWFO-52 - Tactile</t>
  </si>
  <si>
    <t>Rose Musk Fragrance Oil</t>
  </si>
  <si>
    <t>AWFO-53 - Tactile</t>
  </si>
  <si>
    <t>Sandalwood Fragrance Oil</t>
  </si>
  <si>
    <t>WCSUL-23 - Making</t>
  </si>
  <si>
    <t>AWFO-54 - Tactile</t>
  </si>
  <si>
    <t>Sea Breeze Fragrance Oil</t>
  </si>
  <si>
    <t>AWFO-55 - Tactile</t>
  </si>
  <si>
    <t>Sensual Fragrance Oil</t>
  </si>
  <si>
    <t>EBL-09 - UL</t>
  </si>
  <si>
    <t>AWFO-57</t>
  </si>
  <si>
    <t>Spring Bouquet Fragrance Oil</t>
  </si>
  <si>
    <t>BAS-07</t>
  </si>
  <si>
    <t>AWFO-58 - Tactile</t>
  </si>
  <si>
    <t>Strawberry Fragrance Oil</t>
  </si>
  <si>
    <t>AWFO-59 - Tactile</t>
  </si>
  <si>
    <t>Summer Rose Fragrance Oil</t>
  </si>
  <si>
    <t>AWFO-60 - Tactile</t>
  </si>
  <si>
    <t>Sweet Pea Fragrance Oil</t>
  </si>
  <si>
    <t>AWFO-61 - Tactile</t>
  </si>
  <si>
    <t>Vanilla Fragrance Oil</t>
  </si>
  <si>
    <t>AWFO-62</t>
  </si>
  <si>
    <t>Vanilla Musk Fragrance Oil</t>
  </si>
  <si>
    <t>AWFO-63 - Tactile</t>
  </si>
  <si>
    <t>White Lavender Fragrance Oil</t>
  </si>
  <si>
    <t>AWFO-64</t>
  </si>
  <si>
    <t>White Musk Fragrance Oil</t>
  </si>
  <si>
    <t>FHBW-LT-02</t>
  </si>
  <si>
    <t>AWFO-65 - Tactile</t>
  </si>
  <si>
    <t>Woodland Walk Fragrance Oil</t>
  </si>
  <si>
    <t>AWFO-66</t>
  </si>
  <si>
    <t>Ylang-Ylang Fragrance Oil</t>
  </si>
  <si>
    <t>AWFO-68 - Tactile</t>
  </si>
  <si>
    <t>Christmas Tree - Xmas</t>
  </si>
  <si>
    <t>SLHCS-44</t>
  </si>
  <si>
    <t>AWFO-69</t>
  </si>
  <si>
    <t>Xmas Cinnamon &amp; Orange</t>
  </si>
  <si>
    <t>AWFO-70</t>
  </si>
  <si>
    <t>Xmas Frankincense Fragrance</t>
  </si>
  <si>
    <t>AWFO-71</t>
  </si>
  <si>
    <t>Xmas Gold Fragrance Oil</t>
  </si>
  <si>
    <t>FFPO-18</t>
  </si>
  <si>
    <t>AWFO-73</t>
  </si>
  <si>
    <t>Xmas Myrrh Fragrance Oil</t>
  </si>
  <si>
    <t>HCS-57 - Shrinking</t>
  </si>
  <si>
    <t>AWFO-74</t>
  </si>
  <si>
    <t>Xmas Sandalwood Fragrance</t>
  </si>
  <si>
    <t>FFPO-02</t>
  </si>
  <si>
    <t>AWFO-76 - Tactile</t>
  </si>
  <si>
    <t>Bubblegum Fragrance Oil</t>
  </si>
  <si>
    <t>AWFO-78 - Tactile</t>
  </si>
  <si>
    <t>Guava Fragrance Oil</t>
  </si>
  <si>
    <t>AWFO-79 - Tactile</t>
  </si>
  <si>
    <t>Pinapple Crush Fragrance Oil</t>
  </si>
  <si>
    <t>SerF-04</t>
  </si>
  <si>
    <t>AWFO-81</t>
  </si>
  <si>
    <t>Three Kings Fragrance Oil - Xmas</t>
  </si>
  <si>
    <t>AWFO-82</t>
  </si>
  <si>
    <t>Christmas Star Fragrance Oil - Xmas</t>
  </si>
  <si>
    <t>SerFUL-01 - Pack of 20</t>
  </si>
  <si>
    <t>AWFO-83</t>
  </si>
  <si>
    <t>Holly Berry &amp; Mistletoe - Xmas</t>
  </si>
  <si>
    <t>AWFO-84 - Tactile</t>
  </si>
  <si>
    <t>Coconut Fragrance Oil</t>
  </si>
  <si>
    <t>AWFO-85 - Tactile</t>
  </si>
  <si>
    <t>Dragon's Blood Fragrance Oil</t>
  </si>
  <si>
    <t>AWFO-86 - Tactile</t>
  </si>
  <si>
    <t>Parma Violet Fragrance Oil 10ml</t>
  </si>
  <si>
    <t>AWFO-87</t>
  </si>
  <si>
    <t>Watermelon Fragrance Oil 10ml</t>
  </si>
  <si>
    <t>UBBEO-03 - Packing</t>
  </si>
  <si>
    <t>AWFO-88 - Tactile</t>
  </si>
  <si>
    <t>Dragon Fruit Fragrance Oil 10ml</t>
  </si>
  <si>
    <t>AWFO-89</t>
  </si>
  <si>
    <t>Kiwi Fruit Fragrance Oil 10ml</t>
  </si>
  <si>
    <t>WSP-03 - Unlabelled</t>
  </si>
  <si>
    <t>AWFO-90</t>
  </si>
  <si>
    <t>Mangosteen Fragrance Oil 10ml</t>
  </si>
  <si>
    <t>AWFO-91</t>
  </si>
  <si>
    <t>Papaya Fragrance Oil 10ml</t>
  </si>
  <si>
    <t>UBBFO-02 - Making Only</t>
  </si>
  <si>
    <t>AWFO-92</t>
  </si>
  <si>
    <t>Blueberry Fragrance Oil 10ml</t>
  </si>
  <si>
    <t>WSP-03</t>
  </si>
  <si>
    <t>AWFO-93 - Tactile</t>
  </si>
  <si>
    <t>Aloe Vera Fragrance Oil 10ml</t>
  </si>
  <si>
    <t>AWFO-94</t>
  </si>
  <si>
    <t>Pinacolada Fragrance Oil 10ml</t>
  </si>
  <si>
    <t>AWFO-95 - Tactile</t>
  </si>
  <si>
    <t>Marshmallow Fragrance Oil 10ml</t>
  </si>
  <si>
    <t>Fresh Cotton Fragrance Oil 10ml</t>
  </si>
  <si>
    <t>AWFO-97</t>
  </si>
  <si>
    <t>Mince Pie &amp; Brandy Sauce Fragrance Oil 10ml - Xmas</t>
  </si>
  <si>
    <t>Warm Gingerbread Fragrance Oil 10ml - Xmas</t>
  </si>
  <si>
    <t>Frosted Sugar Plum Fragrance Oil 10ml - Xmas</t>
  </si>
  <si>
    <t>AWGSoap-01</t>
  </si>
  <si>
    <t>Heart Guest Soaps - Lavender</t>
  </si>
  <si>
    <t>AWGsoap</t>
  </si>
  <si>
    <t>Heart Guest Soaps - Wild Rose</t>
  </si>
  <si>
    <t>AWGSoap-03</t>
  </si>
  <si>
    <t>AWGSoap-04</t>
  </si>
  <si>
    <t>Heart Guest Soaps - Coconut</t>
  </si>
  <si>
    <t>AWGSoap-05</t>
  </si>
  <si>
    <t>Heart Guest Soaps - Orange &amp; Warm Ginger</t>
  </si>
  <si>
    <t>AWGSoap-06</t>
  </si>
  <si>
    <t>Heart Guest Soaps - Green Tea</t>
  </si>
  <si>
    <t>EOUL-06</t>
  </si>
  <si>
    <t>EOUL-13</t>
  </si>
  <si>
    <t>AWGSoap-07</t>
  </si>
  <si>
    <t>Heart Guest Soaps - Lotus Flower</t>
  </si>
  <si>
    <t>EOUL-16</t>
  </si>
  <si>
    <t>AWGSoap-08</t>
  </si>
  <si>
    <t>Heart Guest Soaps - Raspberry</t>
  </si>
  <si>
    <t>AWGSoap-09</t>
  </si>
  <si>
    <t>Heart Guest Soaps - Grapefruit</t>
  </si>
  <si>
    <t>EOUL-29</t>
  </si>
  <si>
    <t>AWGSoap- Machine not Working Correctly</t>
  </si>
  <si>
    <t>PrEO-15 - Tactile</t>
  </si>
  <si>
    <t>AWHBL-01</t>
  </si>
  <si>
    <t>Luxury Lavender  Wheat Bag in Gift Box - Lavender Comforts</t>
  </si>
  <si>
    <t>PrEO-20 - Tactile</t>
  </si>
  <si>
    <t>AWHBL-02</t>
  </si>
  <si>
    <t>Luxury Lavender  Wheat Bag in Gift Box - Blossom</t>
  </si>
  <si>
    <t>AWHBL-03</t>
  </si>
  <si>
    <t>Luxury Lavender  Wheat Bag in Gift Box - Butterfly &amp; Roses</t>
  </si>
  <si>
    <t>AWHBL-04</t>
  </si>
  <si>
    <t>Luxury Lavender  Wheat Bag in Gift Box - Blue Sky RELAX</t>
  </si>
  <si>
    <t>WCSUL-23 - Shrinking</t>
  </si>
  <si>
    <t>AWHBL-05</t>
  </si>
  <si>
    <t>Luxury Lavender  Wheat Bag in Gift Box - Cornfield RELAX</t>
  </si>
  <si>
    <t>WCS-21</t>
  </si>
  <si>
    <t>AWHBL-06</t>
  </si>
  <si>
    <t>Luxury Lavender  Wheat Bag in Gift Box  - Sleeping RELAX</t>
  </si>
  <si>
    <t>AWHBL-07</t>
  </si>
  <si>
    <t>Luxury Lavender  Wheat Bag in Gift Box  - Sleepy Panda</t>
  </si>
  <si>
    <t>AWHBL-08</t>
  </si>
  <si>
    <t>Luxury Lavender  Wheat Bag in Gift Box  - Illusion</t>
  </si>
  <si>
    <t>AWHBL-09</t>
  </si>
  <si>
    <t>Luxury Lavender  Wheat Bag in Gift Box  - Blue Viper</t>
  </si>
  <si>
    <t>AWHBL-10</t>
  </si>
  <si>
    <t>Luxury Lavender  Wheat Bag in Gift Box  - Night Leopard</t>
  </si>
  <si>
    <t>AWHBL-11</t>
  </si>
  <si>
    <t>Luxury Lavender  Wheat Bag in Gift Box  - Madagascar Giraffe</t>
  </si>
  <si>
    <t>AWHBL-12</t>
  </si>
  <si>
    <t>Luxury Lavender  Wheat Bag in Gift Box  - Lazy Sloth</t>
  </si>
  <si>
    <t>AWHBL-13</t>
  </si>
  <si>
    <t>Luxury Lavender  Wheat Bag in Gift Box  - Zebra - PLWbag-07</t>
  </si>
  <si>
    <t>AWHBL-14</t>
  </si>
  <si>
    <t>Luxury Lavender  Wheat Bag in Gift Box  - Rainbow Clouds - PLWbag-08</t>
  </si>
  <si>
    <t>AWHBL-15</t>
  </si>
  <si>
    <t>Luxury Lavender  Wheat Bag in Gift Box  - Mandala - PLWbag-09</t>
  </si>
  <si>
    <t>AWHBL-16</t>
  </si>
  <si>
    <t>Luxury Lavender  Wheat Bag in Gift Box  - Hamsa - PLWbag-10</t>
  </si>
  <si>
    <t>AWHBL-17</t>
  </si>
  <si>
    <t>Luxury Lavender  Wheat Bag in Gift Box  - Sleepy Sheep - PLWbag-11</t>
  </si>
  <si>
    <t>AWHBL-18</t>
  </si>
  <si>
    <t>Luxury Lavender  Wheat Bag in Gift Box  - Dream Catcher - PLWbag-12</t>
  </si>
  <si>
    <t>AWPFO-07</t>
  </si>
  <si>
    <t>1x Pure Fragrance Oils 250g - Blackberry</t>
  </si>
  <si>
    <t>AWPFO-42</t>
  </si>
  <si>
    <t>1x Pure Fragrance Oils 250g - Strawberry</t>
  </si>
  <si>
    <t>AWRP-01</t>
  </si>
  <si>
    <t>Perfume for Rooms - Warm Welcome</t>
  </si>
  <si>
    <t>AWRP-02</t>
  </si>
  <si>
    <t>Perfume for Rooms - Let Angels Pass</t>
  </si>
  <si>
    <t>AWRP-03</t>
  </si>
  <si>
    <t>Perfume for Rooms - Peaceful Home</t>
  </si>
  <si>
    <t>AWRP-04</t>
  </si>
  <si>
    <t>Perfume for Rooms - Midnight Roses</t>
  </si>
  <si>
    <t>AWRP-05</t>
  </si>
  <si>
    <t>Perfume for Rooms - Passion Boudoir</t>
  </si>
  <si>
    <t>AWRP-06</t>
  </si>
  <si>
    <t>Perfume for Rooms - Fresh Cotton</t>
  </si>
  <si>
    <t>AWRP-07</t>
  </si>
  <si>
    <t>Perfume for Rooms - Daisy Fresh</t>
  </si>
  <si>
    <t>AWRP-08</t>
  </si>
  <si>
    <t>Perfume for Rooms - Home Baked</t>
  </si>
  <si>
    <t>AWRP-09</t>
  </si>
  <si>
    <t>Perfume for Rooms - Dark Vanilla</t>
  </si>
  <si>
    <t>AWRP-10</t>
  </si>
  <si>
    <t>Perfume for Rooms - Lavender Musk</t>
  </si>
  <si>
    <t>AWRP-11</t>
  </si>
  <si>
    <t>Perfume for Rooms - Jasmine Wings</t>
  </si>
  <si>
    <t>AWRP-12</t>
  </si>
  <si>
    <t>Perfume for Rooms - Fig &amp; Cassis</t>
  </si>
  <si>
    <t>AWRS-01 - Making (Single)</t>
  </si>
  <si>
    <t>100ml Room Spray - White Strawberry &amp; Blackberry</t>
  </si>
  <si>
    <t>AWRS-01 - Packing in Six</t>
  </si>
  <si>
    <t>AWRSP</t>
  </si>
  <si>
    <t>AWRS-02 - Making (Single)</t>
  </si>
  <si>
    <t>100ml Room Spray - In Cherry Woods</t>
  </si>
  <si>
    <t>AWRS-02 - Packing in Six</t>
  </si>
  <si>
    <t>AWRS-03 - Making (Single)</t>
  </si>
  <si>
    <t>100ml Room Spray - Vanilla Plantation</t>
  </si>
  <si>
    <t>AWRS-03 - Packing in Six</t>
  </si>
  <si>
    <t>AWRS-04 - Making (Single)</t>
  </si>
  <si>
    <t>100ml Room Spray - Gooseberry &amp; White Tea</t>
  </si>
  <si>
    <t>AWRS-04 - Packing in Six</t>
  </si>
  <si>
    <t>AWRS-05 - Making (Single)</t>
  </si>
  <si>
    <t>100ml Room Spray - On Jasmine Wings</t>
  </si>
  <si>
    <t>AWRS-05 - Packing in Six</t>
  </si>
  <si>
    <t>AWRS-06 - Making (Single)</t>
  </si>
  <si>
    <t>100ml Room Spray - Heavenly Musk</t>
  </si>
  <si>
    <t>AWRS-06 - Packing in Six</t>
  </si>
  <si>
    <t>AWRS-07 - Making (Single)</t>
  </si>
  <si>
    <t>100ml Room Spray - Lavender Fields</t>
  </si>
  <si>
    <t>AWRS-07 - Packing in Six</t>
  </si>
  <si>
    <t>AWRS-08 - Making (Single)</t>
  </si>
  <si>
    <t>100ml Room Spray - Gold, Frankincense &amp; Myrrh</t>
  </si>
  <si>
    <t>AWRS-08 - Packing in Six</t>
  </si>
  <si>
    <t>AWRS-09 - Making (Single)</t>
  </si>
  <si>
    <t>100ml Room Spray - Citronella</t>
  </si>
  <si>
    <t>AWRS-09 - Packing in Six</t>
  </si>
  <si>
    <t>AWRS-10 - Making (Single)</t>
  </si>
  <si>
    <t>100ml Room Spray - Nag Champa</t>
  </si>
  <si>
    <t>AWRS-10 - Packing in Six</t>
  </si>
  <si>
    <t>AWRS-11 - Making (Single)</t>
  </si>
  <si>
    <t>100ml Room Spray - Baby Powder</t>
  </si>
  <si>
    <t>AWRS-11 - Packing in Six</t>
  </si>
  <si>
    <t>AWRS-12 - Making (Single)</t>
  </si>
  <si>
    <t>100ml Room Spray - Japanese Magnolia</t>
  </si>
  <si>
    <t>AWRS-12 - Packing in Six</t>
  </si>
  <si>
    <t>AWRS-13 - Making (Single)</t>
  </si>
  <si>
    <t>100ml Room Spray - Cinnamon &amp; Orange</t>
  </si>
  <si>
    <t>AWRS-13 - Packing in Six</t>
  </si>
  <si>
    <t>AWRS-14 - Making (Single)</t>
  </si>
  <si>
    <t>100ml Room Spray - Sandalwood</t>
  </si>
  <si>
    <t>AWRS-14 - Packing in Six</t>
  </si>
  <si>
    <t>AWRS-15 - Making (Single)</t>
  </si>
  <si>
    <t>100ml Room Spray - Summer Rose</t>
  </si>
  <si>
    <t>AWRS-15 - Packing in Six</t>
  </si>
  <si>
    <t>AWRS-16 - Making (Single)</t>
  </si>
  <si>
    <t>100ml Room Spray - Sea Breeze</t>
  </si>
  <si>
    <t>AWRS-16 - Packing in Six</t>
  </si>
  <si>
    <t>AWRSUL-01 - Making (Single)</t>
  </si>
  <si>
    <t>100ml Room Spray - White Strawberry &amp; Blackberry - Unlabelled</t>
  </si>
  <si>
    <t>AWRSUL-01 - Packing in Six</t>
  </si>
  <si>
    <t>AWRSULP</t>
  </si>
  <si>
    <t>AWRSUL-02</t>
  </si>
  <si>
    <t>100ml Room Spray - In Cherry Woods - Unlabelled</t>
  </si>
  <si>
    <t>AWRSUL-03</t>
  </si>
  <si>
    <t>100ml Room Spray - Vanilla Plantation - Unlabelled</t>
  </si>
  <si>
    <t>AWRSUL-04</t>
  </si>
  <si>
    <t>100ml Room Spray - Gooseberry &amp; White Tea - Unlabelled</t>
  </si>
  <si>
    <t>AWRSUL-05</t>
  </si>
  <si>
    <t>100ml Room Spray - On Jasmine Wings - Unlabelled</t>
  </si>
  <si>
    <t xml:space="preserve">AWRSUL-06 </t>
  </si>
  <si>
    <t>100ml Room Spray - Heavenly Musk - Unlabelled</t>
  </si>
  <si>
    <t>AWRSUL-07</t>
  </si>
  <si>
    <t>100ml Room Spray - Lavender Fields - Unlabelled</t>
  </si>
  <si>
    <t>AWRSUL-08</t>
  </si>
  <si>
    <t>100ml Room Spray - Gold, Frankincense &amp; Myrrh - Unlabelled</t>
  </si>
  <si>
    <t>AWRSUL-09</t>
  </si>
  <si>
    <t>100ml Room Spray - Citronella - Unlabelled</t>
  </si>
  <si>
    <t>AWRSUL-10</t>
  </si>
  <si>
    <t>100ml Room Spray - Nag Champa - Unlabelled</t>
  </si>
  <si>
    <t>AWRSUL-11</t>
  </si>
  <si>
    <t>100ml Room Spray - Baby Powder - Unlabelled</t>
  </si>
  <si>
    <t>AWRSUL-12</t>
  </si>
  <si>
    <t>100ml Room Spray - Japanese Magnolia - Unlabelled</t>
  </si>
  <si>
    <t>AWRSUL-13</t>
  </si>
  <si>
    <t>100ml Room Spray - Cinnamon &amp; Orange - Unlabelled</t>
  </si>
  <si>
    <t>AWRSUL-14</t>
  </si>
  <si>
    <t>100ml Room Spray - Sandalwood - Unlabelled</t>
  </si>
  <si>
    <t>AWRSUL-15</t>
  </si>
  <si>
    <t>100ml Room Spray - Summer Rose - Unlabelled</t>
  </si>
  <si>
    <t>AWRSUL-16</t>
  </si>
  <si>
    <t>100ml Room Spray - Sea Breeze - Unlabelled</t>
  </si>
  <si>
    <t>BAS-01</t>
  </si>
  <si>
    <t>Peppermint &amp; Tea Tree Bath Dust 200g</t>
  </si>
  <si>
    <t>BAS-02</t>
  </si>
  <si>
    <t>Five for Her Bath Dust 200g</t>
  </si>
  <si>
    <t>BAS-03</t>
  </si>
  <si>
    <t>Five for Him Bath Dust 200g</t>
  </si>
  <si>
    <t>BAS-04</t>
  </si>
  <si>
    <t>Rose &amp; Petals Bath Dust 200g</t>
  </si>
  <si>
    <t>BAS-05</t>
  </si>
  <si>
    <t>Yorkshire Violet Bath Dust 200g</t>
  </si>
  <si>
    <t>BAS-06</t>
  </si>
  <si>
    <t>Lavender &amp; Seeds Bath Dust 200g</t>
  </si>
  <si>
    <t>Ocean Bath Dust 200g</t>
  </si>
  <si>
    <t>BAS-08</t>
  </si>
  <si>
    <t>Very Berry Bath Dust 200g</t>
  </si>
  <si>
    <t>BAS-09</t>
  </si>
  <si>
    <t>Party Girl Bath Dust 200g</t>
  </si>
  <si>
    <t>BAS-10</t>
  </si>
  <si>
    <t>Baby Powder Bath Dust 200g</t>
  </si>
  <si>
    <t>BAS-11</t>
  </si>
  <si>
    <t>Retro Bath Dust 200g</t>
  </si>
  <si>
    <t>BAS-12</t>
  </si>
  <si>
    <t>Tangerine &amp; Grapefruit Bath Dust 200g</t>
  </si>
  <si>
    <t>BAS-13</t>
  </si>
  <si>
    <t>Coconut Dream Bath Dust 200g</t>
  </si>
  <si>
    <t>BAS-14</t>
  </si>
  <si>
    <t>Apple Pie &amp; Custard Bath Dust 200g</t>
  </si>
  <si>
    <t>BAS-15</t>
  </si>
  <si>
    <t>Texas Dewberry Bath Dust 200g</t>
  </si>
  <si>
    <t>BAS-16</t>
  </si>
  <si>
    <t>Sweet Fennel &amp; Jojoba Bath Dust 200g</t>
  </si>
  <si>
    <t>BAS-17</t>
  </si>
  <si>
    <t>Melon Bath Dust 200g</t>
  </si>
  <si>
    <t>BAS-18</t>
  </si>
  <si>
    <t>Lemon Eucalyptus Bath Dust 200g</t>
  </si>
  <si>
    <t>BAS-19</t>
  </si>
  <si>
    <t>Hawaiian Mango Bath Dust 200g</t>
  </si>
  <si>
    <t>BAS-20</t>
  </si>
  <si>
    <t>Chocolate &amp; Orange Bath Dust 200g</t>
  </si>
  <si>
    <t>BAS-21</t>
  </si>
  <si>
    <t>Simply Vanilla Bath Dust 200g</t>
  </si>
  <si>
    <t>BAS-22</t>
  </si>
  <si>
    <t>Grandé Latté Bath Dust 200g</t>
  </si>
  <si>
    <t>BAS-23</t>
  </si>
  <si>
    <t>Bucks Fizz Bath Dust 200g - Xmas</t>
  </si>
  <si>
    <t>BAS-24</t>
  </si>
  <si>
    <t>Cranberry Bath Dust 200g - Xmas</t>
  </si>
  <si>
    <t>BAS-25</t>
  </si>
  <si>
    <t>Bubblegum Bath Dust 200g</t>
  </si>
  <si>
    <t>BAS-26</t>
  </si>
  <si>
    <t>Cherry Bath Dust 200g</t>
  </si>
  <si>
    <t>BAS-27</t>
  </si>
  <si>
    <t>Romance Bath Dust 200g</t>
  </si>
  <si>
    <t>BAS-28</t>
  </si>
  <si>
    <t>Fig &amp; Casis Bath Dust 200g</t>
  </si>
  <si>
    <t>BAS-29</t>
  </si>
  <si>
    <t>Oriental Musk Bath Dust 200g</t>
  </si>
  <si>
    <t>BAS-30</t>
  </si>
  <si>
    <t>Raspberry &amp; Black Pepper Bath Dust 200g</t>
  </si>
  <si>
    <t>BAS-31</t>
  </si>
  <si>
    <t>Angel Delight Bath Dust 200g</t>
  </si>
  <si>
    <t>BAS-32</t>
  </si>
  <si>
    <t>Strawberry Pavlova Bath Dust 200g</t>
  </si>
  <si>
    <t>BAS-33</t>
  </si>
  <si>
    <t>Tutti Fruiti Bath Dust 200g</t>
  </si>
  <si>
    <t>BAS-34</t>
  </si>
  <si>
    <t>Banoffee Pie Bath Dust 200g</t>
  </si>
  <si>
    <t>BAS-35</t>
  </si>
  <si>
    <t>Lemon Meringue Pie Bath Dust 200g</t>
  </si>
  <si>
    <t>BAS-37</t>
  </si>
  <si>
    <t>Sea Salt &amp; Moss Charcoal Bath Dust 200g</t>
  </si>
  <si>
    <t>BB-01</t>
  </si>
  <si>
    <t>Pure Body Butter 90g - Shea Butter</t>
  </si>
  <si>
    <t>BB-01 - Making</t>
  </si>
  <si>
    <t>BB-01 - Packing</t>
  </si>
  <si>
    <t>BB-02</t>
  </si>
  <si>
    <t>Pure Body Butter 90g - Coconut Butter</t>
  </si>
  <si>
    <t>BB-02 - Making</t>
  </si>
  <si>
    <t>BB-02 - Packing</t>
  </si>
  <si>
    <t>BB-03</t>
  </si>
  <si>
    <t>Pure Body Butter 90g - Avocado Butter</t>
  </si>
  <si>
    <t>BB-03 - Making</t>
  </si>
  <si>
    <t>BB-03 - Packing</t>
  </si>
  <si>
    <t>BB-04</t>
  </si>
  <si>
    <t>Pure Body Butter 90g - Mango Butter</t>
  </si>
  <si>
    <t>BB-04 - Making</t>
  </si>
  <si>
    <t>BB-04 - Packing</t>
  </si>
  <si>
    <t>BB-05</t>
  </si>
  <si>
    <t>Pure Body Butter 90g - Argan Butter</t>
  </si>
  <si>
    <t>BB-05 - Making</t>
  </si>
  <si>
    <t>BB-05 - Packing</t>
  </si>
  <si>
    <t>BB-06</t>
  </si>
  <si>
    <t>Pure Body Butter 90g - Aloe Vera Butter</t>
  </si>
  <si>
    <t>BB-06 - Making</t>
  </si>
  <si>
    <t>BB-06 - Packing</t>
  </si>
  <si>
    <t>BBEO-01</t>
  </si>
  <si>
    <t>Aromatherapy Shea Body Butter 90g - Lavender</t>
  </si>
  <si>
    <t>BBEO-01 - Pouring</t>
  </si>
  <si>
    <t>BBEO-01 - Packing</t>
  </si>
  <si>
    <t>BBEO-02</t>
  </si>
  <si>
    <t>Aromatherapy Shea Body Butter 90g - Geranium</t>
  </si>
  <si>
    <t>BBEO-02 - Pouring</t>
  </si>
  <si>
    <t>BBEO-02 - Packing</t>
  </si>
  <si>
    <t>BBEO-03</t>
  </si>
  <si>
    <t>Aromatherapy Shea Body Butter 90g - Frankincense</t>
  </si>
  <si>
    <t>BBEO-03 - Pouring</t>
  </si>
  <si>
    <t>BBEO-03 - Packing</t>
  </si>
  <si>
    <t>BBEO-04</t>
  </si>
  <si>
    <t>Aromatherapy Shea Body Butter 90g - Grapefruit</t>
  </si>
  <si>
    <t>BBEO-04 - Pouring</t>
  </si>
  <si>
    <t>BBEO-04 - Packing</t>
  </si>
  <si>
    <t>BBEO-05</t>
  </si>
  <si>
    <t>Aromatherapy Shea Body Butter 90g - Peppermint</t>
  </si>
  <si>
    <t>BBEO-05 - Pouring</t>
  </si>
  <si>
    <t>BBEO-05 - Packing</t>
  </si>
  <si>
    <t>BBEO-06</t>
  </si>
  <si>
    <t>Aromatherapy Shea Body Butter 90g - Sandalwood</t>
  </si>
  <si>
    <t>BBEO-06 - Pouring</t>
  </si>
  <si>
    <t>BBEO-06 - Packing</t>
  </si>
  <si>
    <t>BBEO-08 - Pouring</t>
  </si>
  <si>
    <t>BBEO-08 - Packing</t>
  </si>
  <si>
    <t>BBFO-01</t>
  </si>
  <si>
    <t>Scented Shea Body Butter 90g - Sleepy Coconut</t>
  </si>
  <si>
    <t>BBFO-01 - Making</t>
  </si>
  <si>
    <t>BBFO-01 - Packing</t>
  </si>
  <si>
    <t>BBFO-02</t>
  </si>
  <si>
    <t>Scented Shea Body Butter 90g - Crazy Mango</t>
  </si>
  <si>
    <t>BBFO-02 - Making</t>
  </si>
  <si>
    <t>BBFO-02 - Packing</t>
  </si>
  <si>
    <t>BBFO-03</t>
  </si>
  <si>
    <t>Scented Shea Body Butter 90g - Ravishing Orchid</t>
  </si>
  <si>
    <t>BBFO-03 - Making</t>
  </si>
  <si>
    <t>BBFO-03 - Packing</t>
  </si>
  <si>
    <t>BBFO-04</t>
  </si>
  <si>
    <t>Scented Shea Body Butter 90g - Juicy Grapes</t>
  </si>
  <si>
    <t>BBFO-04 - Making</t>
  </si>
  <si>
    <t>BBFO-04 - Packing</t>
  </si>
  <si>
    <t>BBFO-05</t>
  </si>
  <si>
    <t>Scented Shea Body Butter 90g - Sweet Strawberry</t>
  </si>
  <si>
    <t>BBFO-05 - Making</t>
  </si>
  <si>
    <t>BBFO-05 - Packing</t>
  </si>
  <si>
    <t>BBFO-06</t>
  </si>
  <si>
    <t>Scented Shea Body Butter 90g - Fluffy Mashmallow</t>
  </si>
  <si>
    <t>BBFO-06 - Making</t>
  </si>
  <si>
    <t>BBFO-06 - Packing</t>
  </si>
  <si>
    <t>BBKIT-01</t>
  </si>
  <si>
    <t>Bath Bomb Kit - Rose &amp; Bubblegum</t>
  </si>
  <si>
    <t>BBKIT-02</t>
  </si>
  <si>
    <t>Bath Bomb Kit - Alloy &amp; Satin</t>
  </si>
  <si>
    <t>BBKIT-03</t>
  </si>
  <si>
    <t>Bath Bomb Kit - Pink Lemonade &amp; Citrus Blast</t>
  </si>
  <si>
    <t>BSS-01 - Making</t>
  </si>
  <si>
    <t xml:space="preserve">	Butter Bubble Soap Sponge - Razzle Dazzle</t>
  </si>
  <si>
    <t>BSS-01 - Drizzle</t>
  </si>
  <si>
    <t>BSS-02 - Making</t>
  </si>
  <si>
    <t xml:space="preserve">	Butter Bubble Soap Sponge - Emerald Truffle</t>
  </si>
  <si>
    <t>BSS-03 (White) - Making</t>
  </si>
  <si>
    <t>Butter Bubble Soap Sponge - Baby Powder</t>
  </si>
  <si>
    <t>BSS-03 (White) - Drizzle</t>
  </si>
  <si>
    <t>BSS-04 (Blue) - Making</t>
  </si>
  <si>
    <t>Butter Bubble Soap Sponge - Amethyst Creed</t>
  </si>
  <si>
    <t>BSS-04 (Blue) - Drizzle</t>
  </si>
  <si>
    <t>BSS-05 - Making</t>
  </si>
  <si>
    <t xml:space="preserve">	Butter Bubble Soap Sponge - Bubblegum</t>
  </si>
  <si>
    <t>BSS-05 - Drizzle</t>
  </si>
  <si>
    <t>BSS-06 (Yellow) - Making</t>
  </si>
  <si>
    <t xml:space="preserve">	Butter Bubble Soap Sponge - Slice of Sunshine</t>
  </si>
  <si>
    <t>BSS-06 (Yellow) - Drizzle</t>
  </si>
  <si>
    <t>BSS-07 - Making</t>
  </si>
  <si>
    <t xml:space="preserve">	Butter Bubble Soap Sponge - Pink Charlote</t>
  </si>
  <si>
    <t>BSS-07 - Drizzle</t>
  </si>
  <si>
    <t>BSS-08 (Green) - Making</t>
  </si>
  <si>
    <t xml:space="preserve">	Butter Bubble Soap Sponge - Strawberry Kiwi</t>
  </si>
  <si>
    <t>BSSUL-01 - Making</t>
  </si>
  <si>
    <t>BSSUL-01 - Drizzle</t>
  </si>
  <si>
    <t>BSSUL-02 - Making</t>
  </si>
  <si>
    <t>BSSUL-02 - Drizzle</t>
  </si>
  <si>
    <t>BSSUL-03 - Making</t>
  </si>
  <si>
    <t>BSSUL-03 - Drizzle</t>
  </si>
  <si>
    <t>BSSUL-04 - Making</t>
  </si>
  <si>
    <t>BSSUL-04 - Drizzle</t>
  </si>
  <si>
    <t>BSSUL-05 - Making</t>
  </si>
  <si>
    <t>BSSUL-05 - Drizzle</t>
  </si>
  <si>
    <t>BSSUL-06 - Making</t>
  </si>
  <si>
    <t>BSSUL-06 - Drizzle</t>
  </si>
  <si>
    <t>BSSUL-07 - Making</t>
  </si>
  <si>
    <t>BSSUL-07 - Drizzle</t>
  </si>
  <si>
    <t>BSSUL-08 - Making</t>
  </si>
  <si>
    <t>BSSUL-08 - Drizzle</t>
  </si>
  <si>
    <t>BeardO-01</t>
  </si>
  <si>
    <t>50ml Beard Oil -  Sandalwood and Orange - Viking Musk</t>
  </si>
  <si>
    <t>BeardO-01 - UL</t>
  </si>
  <si>
    <t>50ml Beard Oil -  Sandalwood and Orange - Viking Musk - Unlabelled</t>
  </si>
  <si>
    <t>BeardO-02</t>
  </si>
  <si>
    <t>50ml Beard Oil - Spruce &amp; Frankincense - Nordic Spruce</t>
  </si>
  <si>
    <t>BeardO-02 - UL</t>
  </si>
  <si>
    <t>50ml Beard Oil - Spruce &amp; Frankincense - Nordic Spruce - Unlabelled</t>
  </si>
  <si>
    <t>BeardO-03</t>
  </si>
  <si>
    <t>50ml Beard Oil - Cedarwood Patchouli and Lime - Spartan Hero</t>
  </si>
  <si>
    <t>BeardO-03 - UL</t>
  </si>
  <si>
    <t>50ml Beard Oil - Cedarwood Patchouli and Lime - Spartan Hero - Unlabelled</t>
  </si>
  <si>
    <t>BeardO-04</t>
  </si>
  <si>
    <t>50ml Beard Oil - BlackPepper and Bergamot - Roman Gladiator</t>
  </si>
  <si>
    <t>BeardO-04 - UL</t>
  </si>
  <si>
    <t>50ml Beard Oil - BlackPepper and Bergamot - Roman Gladiator - Unlabelled</t>
  </si>
  <si>
    <t>Begg-01 - Making</t>
  </si>
  <si>
    <t>Trays of Bath Eggs - Banana</t>
  </si>
  <si>
    <t>Begg-01 - Packing</t>
  </si>
  <si>
    <t>Begg-02 - Making</t>
  </si>
  <si>
    <t>Trays of Bath Eggs - Blueberry</t>
  </si>
  <si>
    <t>Begg-02 - Packing</t>
  </si>
  <si>
    <t>Begg-03 - Making</t>
  </si>
  <si>
    <t>Trays of Bath Eggs - Cherry</t>
  </si>
  <si>
    <t>Begg-03 - Packing</t>
  </si>
  <si>
    <t>Begg-04 - Making</t>
  </si>
  <si>
    <t>Trays of Bath Eggs - Coconut</t>
  </si>
  <si>
    <t>Begg-04 - Packing</t>
  </si>
  <si>
    <t>Begg-05 - Making</t>
  </si>
  <si>
    <t>Trays of Bath Eggs - Mango</t>
  </si>
  <si>
    <t>Begg-05 - Packing</t>
  </si>
  <si>
    <t>Begg-06 - Making</t>
  </si>
  <si>
    <t>Trays of Bath Eggs - Tangerine &amp; Grapefruit</t>
  </si>
  <si>
    <t>Begg-06 - Packing</t>
  </si>
  <si>
    <t>Begg-07 - Making</t>
  </si>
  <si>
    <t>Trays of Bath Eggs - Mixed Tray</t>
  </si>
  <si>
    <t>Begg-07 - Packing</t>
  </si>
  <si>
    <t>Begg-BX - Making</t>
  </si>
  <si>
    <t>Effect 6 Plain Grey</t>
  </si>
  <si>
    <t>Begg-BX - Packing</t>
  </si>
  <si>
    <t>BFFPO-01</t>
  </si>
  <si>
    <t>Bulk Alloy Fine Fragrance Perfume Oil - 1L</t>
  </si>
  <si>
    <t>BFFPO</t>
  </si>
  <si>
    <t>BFFPO-02</t>
  </si>
  <si>
    <t>Bulk Somnus Fine Fragrance Perfume Oil - 1L</t>
  </si>
  <si>
    <t>BFFPO-03</t>
  </si>
  <si>
    <t>Bulk Mistress Fine Fragrance Perfume Oil - 1L</t>
  </si>
  <si>
    <t>BFFPO-04</t>
  </si>
  <si>
    <t>Bulk Daisy Fine Fragrance Perfume Oil - 1L</t>
  </si>
  <si>
    <t>BFFPO-05</t>
  </si>
  <si>
    <t>Bulk Chloe De Roses Fine Fragrance Perfume Oil - 1L</t>
  </si>
  <si>
    <t>BFFPO-06</t>
  </si>
  <si>
    <t>Bulk Mima Fine Fragrance Perfume Oil - 1L</t>
  </si>
  <si>
    <t>BFFPO-07</t>
  </si>
  <si>
    <t>Bulk Darkness Fine Fragrance Perfume Oil - 1L</t>
  </si>
  <si>
    <t>BFFPO-08</t>
  </si>
  <si>
    <t>Bulk Halo Fine Fragrance Perfume Oil - 1L</t>
  </si>
  <si>
    <t>BFFPO-09</t>
  </si>
  <si>
    <t>Bulk Rafe Fine Fragrance Perfume Oil - 1L</t>
  </si>
  <si>
    <t>BFFPO-10</t>
  </si>
  <si>
    <t>Bulk Eiffel Fine Fragrance Perfume Oil - 1L</t>
  </si>
  <si>
    <t>BFFPO-11</t>
  </si>
  <si>
    <t>Bulk Extreme Fine Fragrance Perfume Oil - 1L</t>
  </si>
  <si>
    <t>BFFPO-12</t>
  </si>
  <si>
    <t>Bulk Excitement Fine Fragrance Perfume Oil - 1L</t>
  </si>
  <si>
    <t>BFFPO-13</t>
  </si>
  <si>
    <t>Bulk Aroma Blast Fine Fragrance Perfume Oil - 1L</t>
  </si>
  <si>
    <t>BFFPO-14</t>
  </si>
  <si>
    <t>Bulk Rebellious Fine Fragrance Perfume Oil - 1L</t>
  </si>
  <si>
    <t>BFFPO-15</t>
  </si>
  <si>
    <t>Bulk Sinful Fine Fragrance Perfume Oil - 1L</t>
  </si>
  <si>
    <t>BFFPO-16</t>
  </si>
  <si>
    <t>Bulk Bold Fine Fragrance Perfume Oil - 1L</t>
  </si>
  <si>
    <t>BFFPO-17</t>
  </si>
  <si>
    <t>Bulk Radical Fine Fragrance Perfume Oil - 1L</t>
  </si>
  <si>
    <t>BFFPO-18</t>
  </si>
  <si>
    <t>Bulk Freedom Fine Fragrance Perfume Oil - 1L</t>
  </si>
  <si>
    <t>BFSB-01</t>
  </si>
  <si>
    <t>Botanical Facial Steam Blend - Natural 25g</t>
  </si>
  <si>
    <t>BO-01</t>
  </si>
  <si>
    <t>Grapeseed Oil - 100ml</t>
  </si>
  <si>
    <t>BO-02</t>
  </si>
  <si>
    <t>Sweet Almond  Oil - 100ml</t>
  </si>
  <si>
    <t>Jojoba Oil - 100ml</t>
  </si>
  <si>
    <t>BO-04</t>
  </si>
  <si>
    <t>Peach Kernel  Oil - 100ml</t>
  </si>
  <si>
    <t>BO-05</t>
  </si>
  <si>
    <t>Apricot Kernel  Oil - 100ml</t>
  </si>
  <si>
    <t>BO-06</t>
  </si>
  <si>
    <t>Fractionated Coconut Oil - 100ml</t>
  </si>
  <si>
    <t>BO-07</t>
  </si>
  <si>
    <t>Hempseed Oil - 100ml</t>
  </si>
  <si>
    <t>BO-08</t>
  </si>
  <si>
    <t>Avocado Oil - 100ml</t>
  </si>
  <si>
    <t>BO-09</t>
  </si>
  <si>
    <t>Wheatgerm Oil - 100ml</t>
  </si>
  <si>
    <t>BO-10</t>
  </si>
  <si>
    <t>Evening Primrose Oil - 100ml</t>
  </si>
  <si>
    <t>BO-11</t>
  </si>
  <si>
    <t>Macadamia Oil - 100ml</t>
  </si>
  <si>
    <t>BO-13</t>
  </si>
  <si>
    <t>Borage Oil - 100ml</t>
  </si>
  <si>
    <t>Olive Oil - 100ml</t>
  </si>
  <si>
    <t>Calendula Oil - 100ml</t>
  </si>
  <si>
    <t>Natural Vitamin E Oil - 100ml</t>
  </si>
  <si>
    <t>BO-17</t>
  </si>
  <si>
    <t>Hazelnut Oil - 100ml</t>
  </si>
  <si>
    <t>Rosehip Oil - 100ml</t>
  </si>
  <si>
    <t>Neem Oil - 100ml</t>
  </si>
  <si>
    <t>Castor Oil - 100ml</t>
  </si>
  <si>
    <t>BO-21</t>
  </si>
  <si>
    <t>Rapeseed Oil - 100ml</t>
  </si>
  <si>
    <t>Argan Oil - 100ml</t>
  </si>
  <si>
    <t>BO-23</t>
  </si>
  <si>
    <t>Prickly Pear Cactus Seed Oil - 100 ml</t>
  </si>
  <si>
    <t>BO-24</t>
  </si>
  <si>
    <t>Safflower Oil - 100ml</t>
  </si>
  <si>
    <t>BO-25</t>
  </si>
  <si>
    <t>Tamanu Oil 100ml</t>
  </si>
  <si>
    <t>1x Tocopherol (Vitamin E) - 100ml</t>
  </si>
  <si>
    <t>BO-27</t>
  </si>
  <si>
    <t>1x Soya Bean Oil - 100ml</t>
  </si>
  <si>
    <t>BO-28</t>
  </si>
  <si>
    <t>1x Black Cumin Oil - 100ml</t>
  </si>
  <si>
    <t>BO-29</t>
  </si>
  <si>
    <t>1x Pumpkin Seed Oil - 100ml</t>
  </si>
  <si>
    <t>BO-30</t>
  </si>
  <si>
    <t>1x Sunflower Oil - 100ml</t>
  </si>
  <si>
    <t>BO-31</t>
  </si>
  <si>
    <t>1x Marula Seed Oil - 100ml</t>
  </si>
  <si>
    <t>BO-32</t>
  </si>
  <si>
    <t>1x Raspberry Seed Oil - 100ml</t>
  </si>
  <si>
    <t>BO-33</t>
  </si>
  <si>
    <t>1x Kiwi Seed Oil - 100ml</t>
  </si>
  <si>
    <t>BO-34</t>
  </si>
  <si>
    <t>1x Watermelon Seed Oil - 100ml</t>
  </si>
  <si>
    <t>BO-35</t>
  </si>
  <si>
    <t>Batana Oil - 100ml</t>
  </si>
  <si>
    <t>BOUL-01</t>
  </si>
  <si>
    <t>10x Grapeseed Carrier Oil 100ml - White Label</t>
  </si>
  <si>
    <t>10x Sweet Almond Carrier Oil 100ml - White Label</t>
  </si>
  <si>
    <t>BOUL-03</t>
  </si>
  <si>
    <t>10x Jojoba Carrier Oil 100ml - White Label</t>
  </si>
  <si>
    <t>BOUL-04</t>
  </si>
  <si>
    <t>10x Peach Kernel Carrier Oil 100ml - White Label</t>
  </si>
  <si>
    <t>BOUL-05</t>
  </si>
  <si>
    <t>10x Apricot Kernel Carrier Oil 100ml - White Label</t>
  </si>
  <si>
    <t>BOUL-06</t>
  </si>
  <si>
    <t>10x Fractionated Coconut Carrier Oil 100ml - White Label</t>
  </si>
  <si>
    <t>BOUL-07</t>
  </si>
  <si>
    <t>10x Hempseed Carrier Oil 100ml - White Label</t>
  </si>
  <si>
    <t>BOUL-08</t>
  </si>
  <si>
    <t>10x Avocado Carrier Oil 100ml - White Label</t>
  </si>
  <si>
    <t>BOUL-09</t>
  </si>
  <si>
    <t>10x Wheatgerm Carrier Oil 100ml - White Label</t>
  </si>
  <si>
    <t>BOUL-10</t>
  </si>
  <si>
    <t>10x Evening Primrose Carrier Oil 100ml - White Label</t>
  </si>
  <si>
    <t>BOUL-11</t>
  </si>
  <si>
    <t>10x Macadamia Carrier Oil 100ml - White Label</t>
  </si>
  <si>
    <t>BOUL-13</t>
  </si>
  <si>
    <t>10x Borage Carrier Oil 100ml - White Label</t>
  </si>
  <si>
    <t>BOUL-14</t>
  </si>
  <si>
    <t>10x Olive Carrier Oil 100ml - White Label</t>
  </si>
  <si>
    <t>BOUL-15</t>
  </si>
  <si>
    <t>10x Calendula Carrier Oil 100ml - White Label</t>
  </si>
  <si>
    <t>BOUL-16</t>
  </si>
  <si>
    <t>10x Vitamin E Carrier Oil 100ml - White Label</t>
  </si>
  <si>
    <t>BOUL-17</t>
  </si>
  <si>
    <t>10x Hazelnut Carrier Oil 100ml - White Label</t>
  </si>
  <si>
    <t>10x Rosehip Carrier Oil 100ml - White Label</t>
  </si>
  <si>
    <t>10x Neem Carrier Oil 100ml - White Label</t>
  </si>
  <si>
    <t>BOUL-20</t>
  </si>
  <si>
    <t>10x Castor Carrier Oil 100ml - White Label</t>
  </si>
  <si>
    <t>BOUL-21</t>
  </si>
  <si>
    <t>10x Rapeseed Carrier Oil 100ml - White Label</t>
  </si>
  <si>
    <t>BOUL-22</t>
  </si>
  <si>
    <t>10x Argan Carrier Oil 100ml - White Label</t>
  </si>
  <si>
    <t>BOUL-24</t>
  </si>
  <si>
    <t>10x Safflower Carrier Oil 100ml - White Label</t>
  </si>
  <si>
    <t>BOUL-25</t>
  </si>
  <si>
    <t>10x Tamanu Carrier Oil 100ml - White Label</t>
  </si>
  <si>
    <t>BOUL-26</t>
  </si>
  <si>
    <t>10x Tocopherol (Vitamin E) Carrier Oil - 100ml - White label</t>
  </si>
  <si>
    <t>BOUL-27</t>
  </si>
  <si>
    <t>10x Soya Bean Carrier Oil - 100ml - White label</t>
  </si>
  <si>
    <t>BOUL-28</t>
  </si>
  <si>
    <t>10x Black Cumin Carrier Oil - 100ml - White label</t>
  </si>
  <si>
    <t>BOUL-29</t>
  </si>
  <si>
    <t>10x Pumpkin Seed Carrier Oil - 100ml - White label</t>
  </si>
  <si>
    <t>BOUL-30</t>
  </si>
  <si>
    <t>10x Sunflower Carrier Oil - 100ml - White label</t>
  </si>
  <si>
    <t>BOUL-31</t>
  </si>
  <si>
    <t>10x Marula Seed Carrier Oil - 100ml - White label</t>
  </si>
  <si>
    <t>10x Raspberry Seed Carrier Oil - 100ml - White label</t>
  </si>
  <si>
    <t>BOUL-33</t>
  </si>
  <si>
    <t>10x Kiwi Seed Carrier Oil - 100ml - White label</t>
  </si>
  <si>
    <t>BOUL-34</t>
  </si>
  <si>
    <t>10x Watermelon Seed Carrier Oil - 100ml - White label</t>
  </si>
  <si>
    <t>BOUL-35</t>
  </si>
  <si>
    <t>10x Batana Carrier Oil 100ml - White Label</t>
  </si>
  <si>
    <t>BOz-01</t>
  </si>
  <si>
    <t>Grapeseed Base Oil 1 Litre</t>
  </si>
  <si>
    <t>BOz-02</t>
  </si>
  <si>
    <t>Sweet Almond 1 Litre</t>
  </si>
  <si>
    <t>BOz-03</t>
  </si>
  <si>
    <t>Jojoba  1 Litre</t>
  </si>
  <si>
    <t>BOz-04</t>
  </si>
  <si>
    <t>Peach Kernel  1 Litre</t>
  </si>
  <si>
    <t>BOz-05</t>
  </si>
  <si>
    <t>Apricot Kernel  1 Litre</t>
  </si>
  <si>
    <t>BOz-06</t>
  </si>
  <si>
    <t>Fractionated Coconut 1 Litre</t>
  </si>
  <si>
    <t>BOz-07</t>
  </si>
  <si>
    <t>Hempseed 1 Litre</t>
  </si>
  <si>
    <t>BOz-08</t>
  </si>
  <si>
    <t>Avocado 1 Litre</t>
  </si>
  <si>
    <t>BOz-09</t>
  </si>
  <si>
    <t>Wheatgerm Base Oil 1 Litre</t>
  </si>
  <si>
    <t>BOz-10</t>
  </si>
  <si>
    <t>Evening Primrose 1 Litre</t>
  </si>
  <si>
    <t>BOz-11</t>
  </si>
  <si>
    <t>Macadamia Oil - 1 Litre</t>
  </si>
  <si>
    <t>BOz-13</t>
  </si>
  <si>
    <t>Borage Oil - 1 Litre</t>
  </si>
  <si>
    <t>BOz-14</t>
  </si>
  <si>
    <t>Olive Oil - 1 Litre</t>
  </si>
  <si>
    <t>BOz-15</t>
  </si>
  <si>
    <t>Calendula Oil - 1 Litre</t>
  </si>
  <si>
    <t>BOz-16</t>
  </si>
  <si>
    <t>Vitamin E Oil - 1 Litre</t>
  </si>
  <si>
    <t>BOz-17</t>
  </si>
  <si>
    <t>Hazlenut Oil - 1 Litre</t>
  </si>
  <si>
    <t>BOz-18</t>
  </si>
  <si>
    <t>Rosehip Oil - 1 Litre</t>
  </si>
  <si>
    <t>BOz-19</t>
  </si>
  <si>
    <t>Neem Oil - 1 Litre</t>
  </si>
  <si>
    <t>BOz-20</t>
  </si>
  <si>
    <t>Castor Oil - Base Oil 1 Litre</t>
  </si>
  <si>
    <t>BOz-21</t>
  </si>
  <si>
    <t>Rapeseed Oil - 1 Litre</t>
  </si>
  <si>
    <t>BOz-22</t>
  </si>
  <si>
    <t>Argan Oil - 1 Litre</t>
  </si>
  <si>
    <t>BOz-23</t>
  </si>
  <si>
    <t>Prickly Pear Cactus Seed Oil -1L</t>
  </si>
  <si>
    <t>BOZ-24</t>
  </si>
  <si>
    <t>Safflower Oil - 1 Litre</t>
  </si>
  <si>
    <t>BOZ-25</t>
  </si>
  <si>
    <t>Tamanu Oil 1 Litre</t>
  </si>
  <si>
    <t>BOZ-26</t>
  </si>
  <si>
    <t>Tocopherol 1 Litre</t>
  </si>
  <si>
    <t>BOZ-27</t>
  </si>
  <si>
    <t>Soy Bean Oil 1 Litre</t>
  </si>
  <si>
    <t>BOZ-28</t>
  </si>
  <si>
    <t>Black Cumin Oil 1 Litre</t>
  </si>
  <si>
    <t>BOZ-29</t>
  </si>
  <si>
    <t>Pumpkin Seed Oil 1 Litre</t>
  </si>
  <si>
    <t>BOZ-30</t>
  </si>
  <si>
    <t>Sunflower Oil 1 Litre</t>
  </si>
  <si>
    <t>BOZ-31</t>
  </si>
  <si>
    <t>Marula Seed Oil 1 Litre</t>
  </si>
  <si>
    <t>BOZ-32</t>
  </si>
  <si>
    <t>Raspberry Seed Oil 1 Litre</t>
  </si>
  <si>
    <t>BOZ-33</t>
  </si>
  <si>
    <t>Kiwi Seed Oil 1 Litre</t>
  </si>
  <si>
    <t>BOZ-34</t>
  </si>
  <si>
    <t>Watermelon Seed Oil 1 Litre</t>
  </si>
  <si>
    <t>BOZ-35</t>
  </si>
  <si>
    <t>Batana Carrier Oil - 1 Litre</t>
  </si>
  <si>
    <t>BSGHC-01</t>
  </si>
  <si>
    <t>Warm Welcome - Simmering Granules for Hallway 10kg</t>
  </si>
  <si>
    <t>BSGHC</t>
  </si>
  <si>
    <t>BSGHC-02</t>
  </si>
  <si>
    <t>Floral Greetings - Simmering Granules for Hallway 10kg</t>
  </si>
  <si>
    <t>BSGHC-03</t>
  </si>
  <si>
    <t>Let Angels Pass - Simmering Granules for Hallway 10kg</t>
  </si>
  <si>
    <t>BSGHC-04</t>
  </si>
  <si>
    <t>Peaceful Home - Simmering Granules for Hallway 10kg</t>
  </si>
  <si>
    <t>BSGHC-06</t>
  </si>
  <si>
    <t>Comfort Zone - Simmering Granules for Living Room 10kg</t>
  </si>
  <si>
    <t>BSGHC-07</t>
  </si>
  <si>
    <t>Kickback &amp; Relax - Simmering Granules for Living Room 10kg</t>
  </si>
  <si>
    <t>BSGHC-08</t>
  </si>
  <si>
    <t>Midnight Roses - Simmering Granules for Bedroom 10kgkg</t>
  </si>
  <si>
    <t>BSGHC-09</t>
  </si>
  <si>
    <t>Passion Boudoir -Simmering Granules for Bedroom 10kg</t>
  </si>
  <si>
    <t>BSGHC-10</t>
  </si>
  <si>
    <t>Fresh Cotton - Simmering Granules for Bathroom 10kg</t>
  </si>
  <si>
    <t>BSGHC-11</t>
  </si>
  <si>
    <t>Daisy Fresh - Simmering Granules for Bathroom 10kg</t>
  </si>
  <si>
    <t>BSV-01 - Making</t>
  </si>
  <si>
    <t>Bath Salts in Vials - Gift Pack of 7</t>
  </si>
  <si>
    <t>BSV-01 - Packing</t>
  </si>
  <si>
    <t>BSV-02</t>
  </si>
  <si>
    <t>Chakra Bath Salt - Gift Pack of 7</t>
  </si>
  <si>
    <t>Candlelight - Green Salt</t>
  </si>
  <si>
    <t>Candlelight - Yellow Salt</t>
  </si>
  <si>
    <t>Candlelight - Purple Salt</t>
  </si>
  <si>
    <t>10ml Aromatherapy Car Blend - Focus &amp; Drive</t>
  </si>
  <si>
    <t>10ml Aromatherapy Car Blend - Family Trip</t>
  </si>
  <si>
    <t>CarEO-03</t>
  </si>
  <si>
    <t>10ml Aromatherapy Car Blend - Travel Ease</t>
  </si>
  <si>
    <t>CarEO-04</t>
  </si>
  <si>
    <t>10ml Aromatherapy Car Blend - Long Drive</t>
  </si>
  <si>
    <t>10ml Aromatherapy Car Blend - Traffic Jam</t>
  </si>
  <si>
    <t>10ml Aromatherapy Car Blend - Grand Tour</t>
  </si>
  <si>
    <t>CBB-01 - Making</t>
  </si>
  <si>
    <t>Set of Three Gin &amp; Tonic Bath Bombs</t>
  </si>
  <si>
    <t>CBB-01 - Packing</t>
  </si>
  <si>
    <t>CBB-02 - Making</t>
  </si>
  <si>
    <t>Set of Three Margarita Bath Bombs</t>
  </si>
  <si>
    <t>CBB-02 - Packing</t>
  </si>
  <si>
    <t>CBB-03 - Making</t>
  </si>
  <si>
    <t>Set of Three Martini Bath Bombs</t>
  </si>
  <si>
    <t>CBB-03 - Packing</t>
  </si>
  <si>
    <t>CBB-04 - Making</t>
  </si>
  <si>
    <t>Set of Three Mojito Bath Bombs</t>
  </si>
  <si>
    <t>CBB-04 - Packing</t>
  </si>
  <si>
    <t>CBB-06 - Making</t>
  </si>
  <si>
    <t>Set of Three Piña Colada Bath Bombs</t>
  </si>
  <si>
    <t>CBB-06 - Packing</t>
  </si>
  <si>
    <t>CBF-01 - Making</t>
  </si>
  <si>
    <t>Chakra Bath Fizz - Large Box - Chakra Harmony &amp; Inner Glow</t>
  </si>
  <si>
    <t>CBF-01 - Packing</t>
  </si>
  <si>
    <t>CBF-02 - Making</t>
  </si>
  <si>
    <t>Chakra Bath Fizz - Small box - Self Realisation</t>
  </si>
  <si>
    <t>CBF-02 - Packing</t>
  </si>
  <si>
    <t>CBF-03 - Making</t>
  </si>
  <si>
    <t>Chakra Bath Fizz - Small box - Strength &amp; Creativity</t>
  </si>
  <si>
    <t>CBF-03 - Packing</t>
  </si>
  <si>
    <t>CBF-04 - Making</t>
  </si>
  <si>
    <t>Chakra Bath Fizz - Small box - Love &amp; Truth</t>
  </si>
  <si>
    <t>CBF-04 - Packing</t>
  </si>
  <si>
    <t>CEyeP-01</t>
  </si>
  <si>
    <t>Boxed Lavender Cotton Eye Pillow - Design 1</t>
  </si>
  <si>
    <t>CEyeP-02</t>
  </si>
  <si>
    <t>Boxed Lavender Cotton Eye Pillow - Design 2</t>
  </si>
  <si>
    <t>CEyeP-03</t>
  </si>
  <si>
    <t>Boxed Lavender Cotton Eye Pillow - Design 3</t>
  </si>
  <si>
    <t>CEyeP-04</t>
  </si>
  <si>
    <t>Boxed Lavender Cotton Eye Pillow - Design 4</t>
  </si>
  <si>
    <t>CEyeP-05</t>
  </si>
  <si>
    <t>Boxed Lavender Cotton Eye Pillow - Design 5</t>
  </si>
  <si>
    <t>CEyeP-06</t>
  </si>
  <si>
    <t>Boxed Lavender Cotton Eye Pillow - Design 6</t>
  </si>
  <si>
    <t>ChillP-01</t>
  </si>
  <si>
    <t>Chill Pills Gift Pack 350g - Mango</t>
  </si>
  <si>
    <t>ChillP-02</t>
  </si>
  <si>
    <t>Chill Pills Gift Pack 350g - Lavender</t>
  </si>
  <si>
    <t>ChillP-03</t>
  </si>
  <si>
    <t>Chill Pills Gift Pack 350g - Rose</t>
  </si>
  <si>
    <t>ChillP-04</t>
  </si>
  <si>
    <t>Chill Pills Gift Pack 350g - Pinacolada</t>
  </si>
  <si>
    <t>ChillP-05</t>
  </si>
  <si>
    <t>Chill Pills Gift Pack 350g - Black Cherry</t>
  </si>
  <si>
    <t>ChillP-06</t>
  </si>
  <si>
    <t>Chill Pills Gift Pack 350g - Vanilla Cup Cake</t>
  </si>
  <si>
    <t>ChillP-07</t>
  </si>
  <si>
    <t>Chill Pills Gift Pack 350g - Baby Powder</t>
  </si>
  <si>
    <t>ChillP-08</t>
  </si>
  <si>
    <t>Chill Pills Gift Pack 350g - Fresh Orange</t>
  </si>
  <si>
    <t>ChillP-09</t>
  </si>
  <si>
    <t>Chill Pills Gift Pack 350g - Ylang &amp; Patchouli</t>
  </si>
  <si>
    <t>ChillP-10</t>
  </si>
  <si>
    <t>Chill Pills Gift Pack 350g - Lavender &amp; Bergamot</t>
  </si>
  <si>
    <t>ChillP-11</t>
  </si>
  <si>
    <t>Chill Pills Gift Pack 350g - Summer of Love</t>
  </si>
  <si>
    <t>ChillP-12</t>
  </si>
  <si>
    <t>Chill Pills Gift Pack 350g - Passion Fruit</t>
  </si>
  <si>
    <t>ChillP-13</t>
  </si>
  <si>
    <t>Chill Pills Gift Pack 350g - Blueberry</t>
  </si>
  <si>
    <t>ChillP-14</t>
  </si>
  <si>
    <t>Chill Pills Gift Pack 350g - Strawberry</t>
  </si>
  <si>
    <t>ChillP-15</t>
  </si>
  <si>
    <t>Chill Pills Gift Pack 350g - White Christmas - Xmas</t>
  </si>
  <si>
    <t>ChillP-16</t>
  </si>
  <si>
    <t>Chill Pills Gift Pack 350g - Warm Gingerbread - Xmas</t>
  </si>
  <si>
    <t>ChillP-17</t>
  </si>
  <si>
    <t>Chill Pills Gift Pack 350g - Frosted Sugar Plum - Xmas</t>
  </si>
  <si>
    <t>ChillP-18</t>
  </si>
  <si>
    <t>Chill Pills Gift Pack 350g - Festive Morning - Xmas</t>
  </si>
  <si>
    <t>ChillP-19</t>
  </si>
  <si>
    <t>Chill Pills Gift Pack 350g - Cosy Winter Nights - Xmas</t>
  </si>
  <si>
    <t>CHSB-01 - Making</t>
  </si>
  <si>
    <t>Charcoal Soap 85g - Lemon</t>
  </si>
  <si>
    <t>CHSB-01 - Making(UL)</t>
  </si>
  <si>
    <t>CHSB-01 - Packing</t>
  </si>
  <si>
    <t>CHSB-02 - Making</t>
  </si>
  <si>
    <t>Charcoal Soap 85g - Geranium</t>
  </si>
  <si>
    <t>CHSB-02 - Making(UL)</t>
  </si>
  <si>
    <t>CHSB-02 - Packing</t>
  </si>
  <si>
    <t>CHSB-03 - Making</t>
  </si>
  <si>
    <t>Charcoal Soap 85g - Lavender</t>
  </si>
  <si>
    <t>CHSB-03 - Making(UL)</t>
  </si>
  <si>
    <t>CHSB-03 - Packing</t>
  </si>
  <si>
    <t>CHSB-04 - Making</t>
  </si>
  <si>
    <t>Charcoal Soap 85g - Tea Tree</t>
  </si>
  <si>
    <t>CHSB-04 - Making(UL)</t>
  </si>
  <si>
    <t>CHSB-04 - Packing</t>
  </si>
  <si>
    <t>CHSB-05 - Making</t>
  </si>
  <si>
    <t>Charcoal Soap 85g - Eucalyptus &amp; Cedarwood</t>
  </si>
  <si>
    <t>CHSB-05 - Making(UL)</t>
  </si>
  <si>
    <t>CHSB-05 - Packing</t>
  </si>
  <si>
    <t>CHSB-06 - Making</t>
  </si>
  <si>
    <t>Charcoal Soap 85g - Unscented</t>
  </si>
  <si>
    <t>CHSB-06 - Making(UL)</t>
  </si>
  <si>
    <t>CHSB-06 - Packing</t>
  </si>
  <si>
    <t>Clay-01</t>
  </si>
  <si>
    <t>Red Clay Face Mask 80g</t>
  </si>
  <si>
    <t>Clay-02</t>
  </si>
  <si>
    <t>Green Clay Face Mask 80g</t>
  </si>
  <si>
    <t>Clay-03</t>
  </si>
  <si>
    <t>Pink Clay Face Mask 50g</t>
  </si>
  <si>
    <t>Clay-04</t>
  </si>
  <si>
    <t>Fuller Earth Face Mask 80g</t>
  </si>
  <si>
    <t>CLAY-05</t>
  </si>
  <si>
    <t>Bentonite Clay 80g</t>
  </si>
  <si>
    <t>CLAY-06</t>
  </si>
  <si>
    <t>Ghassoul Clay 80g</t>
  </si>
  <si>
    <t>CLAY-07</t>
  </si>
  <si>
    <t>Kaolin Clay 50g</t>
  </si>
  <si>
    <t>CLAY-08</t>
  </si>
  <si>
    <t>Yello Clay 80g</t>
  </si>
  <si>
    <t>Letterbox Gifts - Clay in Bottle</t>
  </si>
  <si>
    <t>CLAR-02</t>
  </si>
  <si>
    <t>Hand Soap Bar Box - Agapanthus &amp; Cherry Fruit Scent</t>
  </si>
  <si>
    <t>CLBR-02</t>
  </si>
  <si>
    <t>140G Hand Soap Bar Box - Bluebell &amp; Hydrangea Blossom Scen</t>
  </si>
  <si>
    <t>CLMR-04</t>
  </si>
  <si>
    <t>CLMR-05</t>
  </si>
  <si>
    <t>CLMR-06 - Making</t>
  </si>
  <si>
    <t>CLMR-06 - Packing</t>
  </si>
  <si>
    <t>CLMR-07 - Making</t>
  </si>
  <si>
    <t>4Pk Shower Steamers Samarkand - Moroccan Roll Scent</t>
  </si>
  <si>
    <t>CLMR-07 - Packing</t>
  </si>
  <si>
    <t>CLNR-02</t>
  </si>
  <si>
    <t>140G Hand Soap Bar Box - Neroli &amp; Sweet Orange Scent</t>
  </si>
  <si>
    <t>CLSR-02</t>
  </si>
  <si>
    <t>CLSR-04</t>
  </si>
  <si>
    <t>140G Hand Soap Bar Bukhara - Windermere Scent</t>
  </si>
  <si>
    <t>CLSR-05</t>
  </si>
  <si>
    <t>CLSR-06 - Making</t>
  </si>
  <si>
    <t>3 Pack Of Bath Bombs Window Bukhara - Windermere Scent</t>
  </si>
  <si>
    <t>CLSR-06 - Packing</t>
  </si>
  <si>
    <t>CLSR-07 - Making</t>
  </si>
  <si>
    <t>12 x 4Pk Shower Steamers Bukhara - Windermere Scent</t>
  </si>
  <si>
    <t>CLSR-07 - Packing</t>
  </si>
  <si>
    <t>CLBR-01 - Making</t>
  </si>
  <si>
    <t>CLBR-05</t>
  </si>
  <si>
    <t>CLBR-06 - Making</t>
  </si>
  <si>
    <t>CLBR-06 - Packing</t>
  </si>
  <si>
    <t>CLBR-07 - Making</t>
  </si>
  <si>
    <t>CLBR-07 - Packing</t>
  </si>
  <si>
    <t>CSoap-01 - Making</t>
  </si>
  <si>
    <t>Crystal Elemental Soap - Fire</t>
  </si>
  <si>
    <t>CSoap-01 - Packing</t>
  </si>
  <si>
    <t>CSoap-02 - Making</t>
  </si>
  <si>
    <t>Crystal Elemental Soap - Earth</t>
  </si>
  <si>
    <t>CSoap-02 - Packing</t>
  </si>
  <si>
    <t>CSoap-03 - Making</t>
  </si>
  <si>
    <t>Crystal Elemental Soap - Water</t>
  </si>
  <si>
    <t>CSoap-03 - Packing</t>
  </si>
  <si>
    <t>CSoap-04 - Making</t>
  </si>
  <si>
    <t>Crystal Elemental Soap - Air</t>
  </si>
  <si>
    <t>CSoap-04 - Packing</t>
  </si>
  <si>
    <t>Donut-01 - Making</t>
  </si>
  <si>
    <t>Blueberry Bath Donuts</t>
  </si>
  <si>
    <t>Donut-01 - Packing</t>
  </si>
  <si>
    <t>Donut-02 - Making</t>
  </si>
  <si>
    <t>Raspberry Bath Donuts</t>
  </si>
  <si>
    <t>Donut-02 - Packing</t>
  </si>
  <si>
    <t>Donut-03 - Making</t>
  </si>
  <si>
    <t>Toffee &amp; Caramel Bath Donuts</t>
  </si>
  <si>
    <t>Donut-03 - Packing</t>
  </si>
  <si>
    <t>Donut-04 - Making</t>
  </si>
  <si>
    <t>Strawberry &amp; Banana Bath Donuts</t>
  </si>
  <si>
    <t>Donut-04 - Packing</t>
  </si>
  <si>
    <t>Donut-05 - Making</t>
  </si>
  <si>
    <t>Chocolate &amp; Coconut  Bath Donuts</t>
  </si>
  <si>
    <t>Donut-05 - Packing</t>
  </si>
  <si>
    <t>Donut-06 - Making</t>
  </si>
  <si>
    <t>Lermon Meringue Bath Donuts</t>
  </si>
  <si>
    <t>Donut-06 - Packing</t>
  </si>
  <si>
    <t>Donut-07 - Making</t>
  </si>
  <si>
    <t>Cinnamon &amp; Vanilla Bath Donuts</t>
  </si>
  <si>
    <t>Donut-07 - Packing</t>
  </si>
  <si>
    <t>Donut-08 - Making</t>
  </si>
  <si>
    <t>Blackberry and Almond Bath Donuts</t>
  </si>
  <si>
    <t>Donut-08 - Packing</t>
  </si>
  <si>
    <t>DPM-01</t>
  </si>
  <si>
    <t>Glycol Ether DPM 1 Litre</t>
  </si>
  <si>
    <t>Essential Oil Bath Bomb - Lavender &amp; Marjoram</t>
  </si>
  <si>
    <t>EBB-01 - Packing</t>
  </si>
  <si>
    <t>Essential Oil Bath Bomb - Frankincense &amp; Rose</t>
  </si>
  <si>
    <t>EBB-02 - Packing</t>
  </si>
  <si>
    <t>Essential Oil Bath Bomb - Chamomile &amp; Grapefruit</t>
  </si>
  <si>
    <t>EBB-03 - Packing</t>
  </si>
  <si>
    <t>Essential Oil Bath Bomb - Clary Sage &amp; Juniper</t>
  </si>
  <si>
    <t>EBB-04 - Packing</t>
  </si>
  <si>
    <t>EBB-05 - Making</t>
  </si>
  <si>
    <t>Essential Oil Bath Bomb - Rosemary &amp; Thyme</t>
  </si>
  <si>
    <t>EBB-05 - Packing</t>
  </si>
  <si>
    <t>EBB-06 - Making</t>
  </si>
  <si>
    <t>Essential Oil Bath Bomb - Lemongrass &amp; Mandarin</t>
  </si>
  <si>
    <t>EBB-06 - Packing</t>
  </si>
  <si>
    <t>EBB-07 - Making</t>
  </si>
  <si>
    <t>Essential Oil Bath Bomb - Peppermint &amp; Eucalyptus</t>
  </si>
  <si>
    <t>EBB-07 - Packing</t>
  </si>
  <si>
    <t>EBB-08 - Making</t>
  </si>
  <si>
    <t>Essential Oil Bath Bomb - Ylang Ylang &amp; Ginger</t>
  </si>
  <si>
    <t>EBB-08 - Packing</t>
  </si>
  <si>
    <t>EBBS-01</t>
  </si>
  <si>
    <t>Cupid's Self Care</t>
  </si>
  <si>
    <t>EBBS-02</t>
  </si>
  <si>
    <t>Blooming Pink Bliss</t>
  </si>
  <si>
    <t>EBBS-03</t>
  </si>
  <si>
    <t>Enchanting Heart Heaven</t>
  </si>
  <si>
    <t>EBBS-04</t>
  </si>
  <si>
    <t>Sunflower Serentity</t>
  </si>
  <si>
    <t>EBBSUL-01 - Making</t>
  </si>
  <si>
    <t>EBBSUL-01 - Shrinking</t>
  </si>
  <si>
    <t>EBBSUL-02 - Making</t>
  </si>
  <si>
    <t>EBBSUL-02 - Shrinking</t>
  </si>
  <si>
    <t>EBBSUL-03 - Making</t>
  </si>
  <si>
    <t>EBBSUL-03 - Shrinking</t>
  </si>
  <si>
    <t>EBBSUL-04 - Making</t>
  </si>
  <si>
    <t>EBBS-UL-04 - Shrinking</t>
  </si>
  <si>
    <t>EBL-01</t>
  </si>
  <si>
    <t>Energising Essential Oil Blend - 10ml</t>
  </si>
  <si>
    <t>EBL-01 - UL</t>
  </si>
  <si>
    <t>Energising Essential Oil Blend - 10ml - Unlabelled</t>
  </si>
  <si>
    <t>EBL-02</t>
  </si>
  <si>
    <t>Breathe Easy Essential Oil Blend - 10ml</t>
  </si>
  <si>
    <t>Breathe Easy Essential Oil Blend - 10ml - Unlabelled</t>
  </si>
  <si>
    <t>EBL-03</t>
  </si>
  <si>
    <t>Happiness Essential Oil Blend - 10ml</t>
  </si>
  <si>
    <t>Happiness Essential Oil Blend - 10ml - Unlabelled</t>
  </si>
  <si>
    <t>EBL-04</t>
  </si>
  <si>
    <t>Sleep Easy Essential Oil Blend - 10ml</t>
  </si>
  <si>
    <t>Sleep Easy Essential Oil Blend - 10ml - Unlabelled</t>
  </si>
  <si>
    <t>EBL-05</t>
  </si>
  <si>
    <t>Soothing Essential Oil Blend - 10ml</t>
  </si>
  <si>
    <t>EBL-05 - UL</t>
  </si>
  <si>
    <t>Soothing Essential Oil Blend - 10ml - Unlabelled</t>
  </si>
  <si>
    <t>EBL-06</t>
  </si>
  <si>
    <t>Relaxing Essential Oil Blend - 10ml</t>
  </si>
  <si>
    <t>Relaxing Essential Oil Blend - 10ml - Unlabelled</t>
  </si>
  <si>
    <t>EBL-07</t>
  </si>
  <si>
    <t>Less Stress Essential Oil Blend - 10ml</t>
  </si>
  <si>
    <t>EBL-07 - UL</t>
  </si>
  <si>
    <t>Less Stress Essential Oil Blend - 10ml - Unlabelled</t>
  </si>
  <si>
    <t>EBL-08</t>
  </si>
  <si>
    <t>Sensual Essential Oil Blend - 10ml</t>
  </si>
  <si>
    <t>Sensual Essential Oil Blend - 10ml - Unlabelled</t>
  </si>
  <si>
    <t>EBL-09</t>
  </si>
  <si>
    <t>EFSponge-01</t>
  </si>
  <si>
    <t>Banana</t>
  </si>
  <si>
    <t>EFSponge-02</t>
  </si>
  <si>
    <t>Black Cherry</t>
  </si>
  <si>
    <t>EFSponge-03</t>
  </si>
  <si>
    <t>Blue Raspberry</t>
  </si>
  <si>
    <t>EFSponge-04</t>
  </si>
  <si>
    <t>Bubblegum</t>
  </si>
  <si>
    <t>EFSponge-05</t>
  </si>
  <si>
    <t>Candy Cane Marshmallow</t>
  </si>
  <si>
    <t>EFSponge-06</t>
  </si>
  <si>
    <t>Coconut</t>
  </si>
  <si>
    <t>EFSponge-07</t>
  </si>
  <si>
    <t>Watermelon</t>
  </si>
  <si>
    <t>EFSponge-08</t>
  </si>
  <si>
    <t>Lemon Fruits</t>
  </si>
  <si>
    <t>EFSponge-09</t>
  </si>
  <si>
    <t>Peach</t>
  </si>
  <si>
    <t>EFSponge-10</t>
  </si>
  <si>
    <t>Strawberry</t>
  </si>
  <si>
    <t>EFSponge-13</t>
  </si>
  <si>
    <t>Jasmine</t>
  </si>
  <si>
    <t>EFSponge-14</t>
  </si>
  <si>
    <t>Frida Frida</t>
  </si>
  <si>
    <t>EFSponge-16</t>
  </si>
  <si>
    <t>Graceful Moments</t>
  </si>
  <si>
    <t>EFSponge-17</t>
  </si>
  <si>
    <t>La Belle</t>
  </si>
  <si>
    <t>EFSponge-18</t>
  </si>
  <si>
    <t>Lavender</t>
  </si>
  <si>
    <t>EFSponge-22</t>
  </si>
  <si>
    <t>Viva La Vida</t>
  </si>
  <si>
    <t>EFSponge-01 - Drizzle</t>
  </si>
  <si>
    <t>EFSponge-02 - Drizzle</t>
  </si>
  <si>
    <t>EFSponge-03 - Drizzle</t>
  </si>
  <si>
    <t>EFSponge-04 - Drizzle</t>
  </si>
  <si>
    <t>EFSponge-05 - Drizzle</t>
  </si>
  <si>
    <t>EFSponge-06 - Drizzle</t>
  </si>
  <si>
    <t>EFSponge-07 - Drizzle</t>
  </si>
  <si>
    <t>EFSponge-08 - Drizzle</t>
  </si>
  <si>
    <t>EFSponge-09 - Drizzle</t>
  </si>
  <si>
    <t>EFSponge-10 - Drizzle</t>
  </si>
  <si>
    <t>EFSponge-13 - Drizzle</t>
  </si>
  <si>
    <t>EFSponge-14 - Drizzle</t>
  </si>
  <si>
    <t>EFSponge-16 - Drizzle</t>
  </si>
  <si>
    <t>EFSponge-17 - Drizzle</t>
  </si>
  <si>
    <t>EFSponge-18 - Drizzle</t>
  </si>
  <si>
    <t>EFSponge-22 - Drizzle</t>
  </si>
  <si>
    <t>EFSponge-01 - Making - Unlabelled</t>
  </si>
  <si>
    <t>Apollo</t>
  </si>
  <si>
    <t>EFSponge-02 - Making - Unlabelled</t>
  </si>
  <si>
    <t>Sunshine + Daisies</t>
  </si>
  <si>
    <t>EFSponge-03 - Making - Unlabelled</t>
  </si>
  <si>
    <t>Black</t>
  </si>
  <si>
    <t>EFSponge-04 - Making - Unlabelled</t>
  </si>
  <si>
    <t>EFSponge-05 - Making - Unlabelled</t>
  </si>
  <si>
    <t>EFSponge-06 - Making - Unlabelled</t>
  </si>
  <si>
    <t>Darling Lady</t>
  </si>
  <si>
    <t>EFSponge-07 - Making - Unlabelled</t>
  </si>
  <si>
    <t>English Pear &amp; Freesia</t>
  </si>
  <si>
    <t>EFSponge-08 - Making - Unlabelled</t>
  </si>
  <si>
    <t>Grapefruit</t>
  </si>
  <si>
    <t>EFSponge-09 - Making - Unlabelled</t>
  </si>
  <si>
    <t>Snow Pixie</t>
  </si>
  <si>
    <t>EFSponge-10 - Making - Unlabelled</t>
  </si>
  <si>
    <t>EFSponge-11 - Making - Unlabelled</t>
  </si>
  <si>
    <t>Baby Powder</t>
  </si>
  <si>
    <t>EFSponge-12 - Making - Unlabelled</t>
  </si>
  <si>
    <t>EFSponge-13 - Making - Unlabelled</t>
  </si>
  <si>
    <t>Love Spell</t>
  </si>
  <si>
    <t>EFSponge-14 - Making - Unlabelled</t>
  </si>
  <si>
    <t>Raspberry Ripple</t>
  </si>
  <si>
    <t>EFSponge-15 - Making - Unlabelled</t>
  </si>
  <si>
    <t>Cool Watermelon</t>
  </si>
  <si>
    <t>EFSponge-16 - Making - Unlabelled</t>
  </si>
  <si>
    <t>Parma Violet</t>
  </si>
  <si>
    <t>EFSponge-01 - Drizzle - Unlabelled</t>
  </si>
  <si>
    <t>EFSponge-02 - Drizzle - Unlabelled</t>
  </si>
  <si>
    <t>EFSponge-03 - Drizzle - Unlabelled</t>
  </si>
  <si>
    <t>EFSponge-04 - Drizzle - Unlabelled</t>
  </si>
  <si>
    <t>EFSponge-05 - Drizzle - Unlabelled</t>
  </si>
  <si>
    <t>EFSponge-06 - Drizzle - Unlabelled</t>
  </si>
  <si>
    <t>EFSponge-07 - Drizzle - Unlabelled</t>
  </si>
  <si>
    <t>EFSponge-08 - Drizzle - Unlabelled</t>
  </si>
  <si>
    <t>EFSponge-09 - Drizzle - Unlabelled</t>
  </si>
  <si>
    <t>EFSponge-10 - Drizzle - Unlabelled</t>
  </si>
  <si>
    <t>EFSponge-11 - Drizzle - Unlabelled</t>
  </si>
  <si>
    <t>EFSponge-12 - Drizzle - Unlabelled</t>
  </si>
  <si>
    <t>EFSponge-13 - Drizzle - Unlabelled</t>
  </si>
  <si>
    <t>EFSponge-14 - Drizzle - Unlabelled</t>
  </si>
  <si>
    <t>EFSponge-15 - Drizzle - Unlabelled</t>
  </si>
  <si>
    <t>EFSponge-16 - Drizzle - Unlabelled</t>
  </si>
  <si>
    <t>EO-01 - Tactile</t>
  </si>
  <si>
    <t>Lavender Essential Oil</t>
  </si>
  <si>
    <t>EO-02 - Tactile</t>
  </si>
  <si>
    <t>Tea Tree Essential Oil</t>
  </si>
  <si>
    <t>Eucalyptus Essential Oil</t>
  </si>
  <si>
    <t>EO-04 - Tactile</t>
  </si>
  <si>
    <t>Peppermint Essential Oil</t>
  </si>
  <si>
    <t>Rosemary Essential Oil</t>
  </si>
  <si>
    <t>Ylang Ylang I Essential Oil</t>
  </si>
  <si>
    <t>EO-07 - Tactile</t>
  </si>
  <si>
    <t>Clary Sage Essential Oil</t>
  </si>
  <si>
    <t>EO-08 - Tactile</t>
  </si>
  <si>
    <t>Geranium (Egypt) Essential Oil</t>
  </si>
  <si>
    <t>EO-09 - Tactile</t>
  </si>
  <si>
    <t>Sandalwood Amayris Essential Oil</t>
  </si>
  <si>
    <t>EO-10 - Tactile</t>
  </si>
  <si>
    <t>Patchouli Essential Oil</t>
  </si>
  <si>
    <t>EO-11</t>
  </si>
  <si>
    <t>Jasmine Dilute Essential Oil</t>
  </si>
  <si>
    <t>EO-12 - Tactile</t>
  </si>
  <si>
    <t>Lemon Essential Oil</t>
  </si>
  <si>
    <t>EO-13 - Tactile</t>
  </si>
  <si>
    <t>Basil Essential Oil</t>
  </si>
  <si>
    <t>EO-14 - Tactile</t>
  </si>
  <si>
    <t>Bergamot (FCF) Essential Oil</t>
  </si>
  <si>
    <t>EO-15 - Tactile</t>
  </si>
  <si>
    <t>Blackpepper Essential Oil</t>
  </si>
  <si>
    <t>EO-16 - Tactile</t>
  </si>
  <si>
    <t>Fennel Essential Oil</t>
  </si>
  <si>
    <t>EO-17 - Tactile</t>
  </si>
  <si>
    <t>Frankincense (D) Essential Oil</t>
  </si>
  <si>
    <t>EO-18</t>
  </si>
  <si>
    <t>Chamomile Roman (D) Essential Oil</t>
  </si>
  <si>
    <t>EO-19 - Tactile</t>
  </si>
  <si>
    <t>Chamomile Roman (P) Essential Oil</t>
  </si>
  <si>
    <t>EO-20 - Tactile</t>
  </si>
  <si>
    <t>Citronella Essential Oil</t>
  </si>
  <si>
    <t>EO-21 - Tactile</t>
  </si>
  <si>
    <t>Cinnamon Essential Oil</t>
  </si>
  <si>
    <t>EO-22 - Tactile</t>
  </si>
  <si>
    <t>Clove Leaf Essential Oil</t>
  </si>
  <si>
    <t>EO-23 - Tactile</t>
  </si>
  <si>
    <t>Cypress Essential Oil</t>
  </si>
  <si>
    <t>EO-24 - Tactile</t>
  </si>
  <si>
    <t>Ginger Essential Oil</t>
  </si>
  <si>
    <t>EO-25 - Tactile</t>
  </si>
  <si>
    <t>Grapefruit Essential Oil</t>
  </si>
  <si>
    <t>Jasmine Absolute Essential Oil</t>
  </si>
  <si>
    <t>EO-27 - Tactile</t>
  </si>
  <si>
    <t>Juniperberry Essential Oil</t>
  </si>
  <si>
    <t>Lemongrass Essential Oil</t>
  </si>
  <si>
    <t>EO-29 - Tactile</t>
  </si>
  <si>
    <t>Lime Essential Oil</t>
  </si>
  <si>
    <t>EO-30 - Tactile</t>
  </si>
  <si>
    <t>Mandarin Essential Oil</t>
  </si>
  <si>
    <t>EO-31 - Tactile</t>
  </si>
  <si>
    <t>Marjoram Spanish Essential Oil</t>
  </si>
  <si>
    <t>EO-32 - Tactile</t>
  </si>
  <si>
    <t>Neroli Dilute Essential Oil</t>
  </si>
  <si>
    <t>EO-33 - Tactile</t>
  </si>
  <si>
    <t>Pure Neroli Essential Oil</t>
  </si>
  <si>
    <t>EO-34 - Tactile</t>
  </si>
  <si>
    <t>Nutmeg Essential Oil</t>
  </si>
  <si>
    <t>EO-35 - Tactile</t>
  </si>
  <si>
    <t>Orange Essential Oil</t>
  </si>
  <si>
    <t>EO-36 - Tactile</t>
  </si>
  <si>
    <t>Palmarosa Essential Oil</t>
  </si>
  <si>
    <t>EO-37 - Tactile</t>
  </si>
  <si>
    <t>Petitgrain Essential Oil</t>
  </si>
  <si>
    <t>EO-38 - Tactile</t>
  </si>
  <si>
    <t>Rose Absolute Essential Oil</t>
  </si>
  <si>
    <t>EO-39 - Tactile</t>
  </si>
  <si>
    <t>Rosewood Essential Oil</t>
  </si>
  <si>
    <t>EO-40 - Tactile</t>
  </si>
  <si>
    <t>Myrrh Essential Oil</t>
  </si>
  <si>
    <t>EO-41</t>
  </si>
  <si>
    <t>Rose Dilute Essential Oil</t>
  </si>
  <si>
    <t>EO-42 - Tactile</t>
  </si>
  <si>
    <t>Coriander Seed Essential Oil</t>
  </si>
  <si>
    <t>Niaouli Essential Oil</t>
  </si>
  <si>
    <t>EO-45 - Tactile</t>
  </si>
  <si>
    <t>Pine Sylvestris (Scots Pine) Essential Oil</t>
  </si>
  <si>
    <t>EO-46 - Tactile</t>
  </si>
  <si>
    <t>Thyme (White) Essential Oil</t>
  </si>
  <si>
    <t>EO-47 - Tactile</t>
  </si>
  <si>
    <t>Sage Essential Oil</t>
  </si>
  <si>
    <t>Cedarwood Virginian Essential Oil</t>
  </si>
  <si>
    <t>EO-51 - Tactile</t>
  </si>
  <si>
    <t>Hyssop Essential Oil</t>
  </si>
  <si>
    <t>May Chang Essential Oil</t>
  </si>
  <si>
    <t>EO-54 - Tactile</t>
  </si>
  <si>
    <t>Vetivert Essential Oil</t>
  </si>
  <si>
    <t>EO-55 - Tactile</t>
  </si>
  <si>
    <t>Carrot Seed Essential Oil</t>
  </si>
  <si>
    <t>EO-56 - Tactile</t>
  </si>
  <si>
    <t>Cajaput Essential Oil</t>
  </si>
  <si>
    <t>EO-57 - Tactile</t>
  </si>
  <si>
    <t>White Camphor Essential Oil</t>
  </si>
  <si>
    <t>EO-58 - Tactile</t>
  </si>
  <si>
    <t>Dill Seed Essential Oil</t>
  </si>
  <si>
    <t>EO-59 - Tactile</t>
  </si>
  <si>
    <t>Benzoin Essential Oil (Dilute/Dpg)</t>
  </si>
  <si>
    <t>EO-60 - Tactile</t>
  </si>
  <si>
    <t>Aniseed China Star (Star Anise)</t>
  </si>
  <si>
    <t>EO-61 - Tactile</t>
  </si>
  <si>
    <t>Melissa (Blend) Essential Oil</t>
  </si>
  <si>
    <t>EO-63 - Tactile</t>
  </si>
  <si>
    <t>Tangerine Essential Oil</t>
  </si>
  <si>
    <t>EO-64 - Tactile</t>
  </si>
  <si>
    <t>Lemon Verbena Essential Oil</t>
  </si>
  <si>
    <t>EO-65 - Tactile</t>
  </si>
  <si>
    <t>Frankinsence (Pure) Essential Oil</t>
  </si>
  <si>
    <t>EO-66 - Tactile</t>
  </si>
  <si>
    <t>Cumin Seed Essential Oil</t>
  </si>
  <si>
    <t>EO-68 - Tactile</t>
  </si>
  <si>
    <t>Spruce Essential Oil</t>
  </si>
  <si>
    <t>EO-69 - Tactile</t>
  </si>
  <si>
    <t>Parsley Essential Oil</t>
  </si>
  <si>
    <t>EO-71 - Tactile</t>
  </si>
  <si>
    <t>Ho Wood Essential Oil</t>
  </si>
  <si>
    <t>EO-72 - Tactile</t>
  </si>
  <si>
    <t>Lemon Tea Tree</t>
  </si>
  <si>
    <t>EO-73 - Tactile</t>
  </si>
  <si>
    <t>Bay Leaf Essential Oil</t>
  </si>
  <si>
    <t>EO-74 - Tactile</t>
  </si>
  <si>
    <t>Ravensara Essential Oil</t>
  </si>
  <si>
    <t>EO-75 - Tactile</t>
  </si>
  <si>
    <t>Rose Geranium Essential Oil</t>
  </si>
  <si>
    <t>EO-76 - Tactile</t>
  </si>
  <si>
    <t>White Birch Essential Oil</t>
  </si>
  <si>
    <t>EO-82 - Tactile</t>
  </si>
  <si>
    <t>Ylang Ylang III</t>
  </si>
  <si>
    <t>Cornmint</t>
  </si>
  <si>
    <t>EO-84 - Tactile</t>
  </si>
  <si>
    <t>Spearmint</t>
  </si>
  <si>
    <t>EO-85 - Tactile</t>
  </si>
  <si>
    <t>Turmeric Essential Oil 10ml</t>
  </si>
  <si>
    <t>EO-86 - Tactile</t>
  </si>
  <si>
    <t>Oregano Essential Oil 10ml</t>
  </si>
  <si>
    <t>EO-87 - Tactile</t>
  </si>
  <si>
    <t>Wintergreen Essential Oil 10ml</t>
  </si>
  <si>
    <t>EO-88 - Tactile</t>
  </si>
  <si>
    <t>Helichrysum Essential Oil 10ml</t>
  </si>
  <si>
    <t>EO-89 - Tactile</t>
  </si>
  <si>
    <t>Bulgarian Lavender Essential Oil 10ml</t>
  </si>
  <si>
    <t>EO-90 - Tactile</t>
  </si>
  <si>
    <t>English Lavender Essential Oil 10ml</t>
  </si>
  <si>
    <t>EO-91 - Tactile</t>
  </si>
  <si>
    <t>High Alpine Lavender Essential Oil 10ml</t>
  </si>
  <si>
    <t>EO-92 - Tactile</t>
  </si>
  <si>
    <t>Red Thyme Essential Oil 10ml</t>
  </si>
  <si>
    <t>EO-93 - Tactile</t>
  </si>
  <si>
    <t>Valerian Essential Oil 10ml</t>
  </si>
  <si>
    <t>EO-95 - Tactile</t>
  </si>
  <si>
    <t>Myrtle Essential Oil 10ml</t>
  </si>
  <si>
    <t>EO-96 - Tactile</t>
  </si>
  <si>
    <t>Palo Santo Essential Oil 10ml</t>
  </si>
  <si>
    <t>EO-97 - Tactile</t>
  </si>
  <si>
    <t>Fir Needle Essential Oil 10ml</t>
  </si>
  <si>
    <t>EOB-01</t>
  </si>
  <si>
    <t>Lavender 0.5Kg</t>
  </si>
  <si>
    <t>EOB-02</t>
  </si>
  <si>
    <t>Tea Tree 0.5Kg</t>
  </si>
  <si>
    <t>EOB-03</t>
  </si>
  <si>
    <t>Eucalyptus 0.5Kg</t>
  </si>
  <si>
    <t>EOB-04</t>
  </si>
  <si>
    <t>Peppermint 0.5Kg</t>
  </si>
  <si>
    <t>EOB-05</t>
  </si>
  <si>
    <t>Rosemary 0.5Kg</t>
  </si>
  <si>
    <t>EOB-06</t>
  </si>
  <si>
    <t>Ylang Ylang 1 0.5Kg</t>
  </si>
  <si>
    <t>EOB-07</t>
  </si>
  <si>
    <t>Clary Sage 0.5Kg</t>
  </si>
  <si>
    <t>EOB-08</t>
  </si>
  <si>
    <t>Geranium (Egypt) 0.5Kg</t>
  </si>
  <si>
    <t>EOB-09</t>
  </si>
  <si>
    <t>Sandalwood Amayris 0.5Kg</t>
  </si>
  <si>
    <t>EOB-10</t>
  </si>
  <si>
    <t>Patchouli 0.5Kg</t>
  </si>
  <si>
    <t>EOB-11</t>
  </si>
  <si>
    <t>Jasmine Dilute 0.5Kg</t>
  </si>
  <si>
    <t>EOB-12</t>
  </si>
  <si>
    <t>Lemon 0.5Kg</t>
  </si>
  <si>
    <t>EOB-13</t>
  </si>
  <si>
    <t>Basil 0.5Kg</t>
  </si>
  <si>
    <t>EOB-14</t>
  </si>
  <si>
    <t>Bergamot 0.5Kg</t>
  </si>
  <si>
    <t>EOB-15</t>
  </si>
  <si>
    <t>Blackpepper  0.5Kg</t>
  </si>
  <si>
    <t>EOB-16</t>
  </si>
  <si>
    <t>Fennel  0.5Kg</t>
  </si>
  <si>
    <t>EOB-17</t>
  </si>
  <si>
    <t>Frankincense (Dilute) 0.5Kg</t>
  </si>
  <si>
    <t>EOB-18</t>
  </si>
  <si>
    <t>Chamomile (Dilute) 0.5Kg</t>
  </si>
  <si>
    <t>EOB-19</t>
  </si>
  <si>
    <t>Chamomile (Pure) 0.5Kg</t>
  </si>
  <si>
    <t>EOB-20</t>
  </si>
  <si>
    <t>Citronella 0.5Kg</t>
  </si>
  <si>
    <t>EOB-21</t>
  </si>
  <si>
    <t>Cinnamon 0.5Kg</t>
  </si>
  <si>
    <t>EOB-22</t>
  </si>
  <si>
    <t>Clove Leaf  0.5Kg</t>
  </si>
  <si>
    <t>EOB-23</t>
  </si>
  <si>
    <t>Cypress 0.5Kg</t>
  </si>
  <si>
    <t>EOB-24</t>
  </si>
  <si>
    <t>Ginger 0.5Kg</t>
  </si>
  <si>
    <t>EOB-25</t>
  </si>
  <si>
    <t>Grapefruit 0.5Kg</t>
  </si>
  <si>
    <t>EOB-27</t>
  </si>
  <si>
    <t>Juniperberry 0.5Kg</t>
  </si>
  <si>
    <t>EOB-28</t>
  </si>
  <si>
    <t>Lemongrass 0.5Kg</t>
  </si>
  <si>
    <t>EOB-29</t>
  </si>
  <si>
    <t>Lime 0.5Kg</t>
  </si>
  <si>
    <t>EOB-30</t>
  </si>
  <si>
    <t>Mandarin 0.5Kg</t>
  </si>
  <si>
    <t>EOB-31</t>
  </si>
  <si>
    <t>Marjoram 0.5Kg</t>
  </si>
  <si>
    <t>EOB-32</t>
  </si>
  <si>
    <t>Neroli Dilute  0.5Kg</t>
  </si>
  <si>
    <t>EOB-34</t>
  </si>
  <si>
    <t>Nutmeg 0.5Kg</t>
  </si>
  <si>
    <t>EOB-35</t>
  </si>
  <si>
    <t>Orange  0.5Kg</t>
  </si>
  <si>
    <t>EOB-36</t>
  </si>
  <si>
    <t>Palmarosa  0.5Kg</t>
  </si>
  <si>
    <t>EOB-37</t>
  </si>
  <si>
    <t>Petitgrain  0.5Kg</t>
  </si>
  <si>
    <t>EOB-39</t>
  </si>
  <si>
    <t>Rosewood  0.5Kg</t>
  </si>
  <si>
    <t>EOB-40</t>
  </si>
  <si>
    <t>Myrrh 0.5Kg</t>
  </si>
  <si>
    <t>EOB-41</t>
  </si>
  <si>
    <t>Rose Dilute 0.5Kg</t>
  </si>
  <si>
    <t>EOB-42</t>
  </si>
  <si>
    <t>Coriander Seed  0.5Kg</t>
  </si>
  <si>
    <t>EOB-44</t>
  </si>
  <si>
    <t>Niaouli  0.5Kg</t>
  </si>
  <si>
    <t>EOB-45</t>
  </si>
  <si>
    <t>Pine Sylvestris (Scots Pine)  0.5Kg</t>
  </si>
  <si>
    <t>EOB-46</t>
  </si>
  <si>
    <t>Thyme (White)  0.5Kg</t>
  </si>
  <si>
    <t>EOB-47</t>
  </si>
  <si>
    <t>Sage  0.5Kg</t>
  </si>
  <si>
    <t>EOB-50</t>
  </si>
  <si>
    <t>Cedarwood Virginian  0.5Kg</t>
  </si>
  <si>
    <t>EOB-51</t>
  </si>
  <si>
    <t>Hyssop  0.5Kg</t>
  </si>
  <si>
    <t>EOB-52</t>
  </si>
  <si>
    <t>May Chang 0.5Kg</t>
  </si>
  <si>
    <t>EOB-54</t>
  </si>
  <si>
    <t>Vetivert 0.5Kg</t>
  </si>
  <si>
    <t>EOB-55</t>
  </si>
  <si>
    <t>Carrot Seed  0.5Kg</t>
  </si>
  <si>
    <t>EOB-56</t>
  </si>
  <si>
    <t>Cajaput  0.5Kg</t>
  </si>
  <si>
    <t>EOB-57</t>
  </si>
  <si>
    <t>White Camphor  0.5Kg</t>
  </si>
  <si>
    <t>EOB-58</t>
  </si>
  <si>
    <t>Dill Seed  0.5Kg</t>
  </si>
  <si>
    <t>EOB-59</t>
  </si>
  <si>
    <t>Benzoin (Dilute/Dpg)  0.5Kg</t>
  </si>
  <si>
    <t>EOB-60</t>
  </si>
  <si>
    <t>Aniseed China Star (Star Anise) 0.5Kg</t>
  </si>
  <si>
    <t>EOB-61</t>
  </si>
  <si>
    <t>Melissa (Blend) 0.5Kg</t>
  </si>
  <si>
    <t>EOB-63</t>
  </si>
  <si>
    <t>Tangerine  0.5Kg</t>
  </si>
  <si>
    <t>EOB-64</t>
  </si>
  <si>
    <t>Lemon Verbena 0.5Kg</t>
  </si>
  <si>
    <t>EOB-65</t>
  </si>
  <si>
    <t>Frankincense (Pure)  0.5Kg</t>
  </si>
  <si>
    <t>EOB-66</t>
  </si>
  <si>
    <t>Cumin Seed  0.5Kg</t>
  </si>
  <si>
    <t>EOB-68</t>
  </si>
  <si>
    <t>Spruce 0.5Kg</t>
  </si>
  <si>
    <t>EOB-69</t>
  </si>
  <si>
    <t>Parsley 0.5Kg</t>
  </si>
  <si>
    <t>EOB-71</t>
  </si>
  <si>
    <t>Ho Wood  0.5Kg</t>
  </si>
  <si>
    <t>EOB-72</t>
  </si>
  <si>
    <t>Lemon Tea Tree0.5Kg</t>
  </si>
  <si>
    <t>EOB-73</t>
  </si>
  <si>
    <t>Bay Leaf  0.5Kg</t>
  </si>
  <si>
    <t>EOB-74</t>
  </si>
  <si>
    <t>Ravensara 0.5Kg</t>
  </si>
  <si>
    <t>EOB-75</t>
  </si>
  <si>
    <t>Rose Geranium 0.5Kg</t>
  </si>
  <si>
    <t>EOB-76</t>
  </si>
  <si>
    <t>Sweet Birch 0.5Kg</t>
  </si>
  <si>
    <t>EOB-82</t>
  </si>
  <si>
    <t>Ylang Ylang III 0.5Kg</t>
  </si>
  <si>
    <t>EOB-83</t>
  </si>
  <si>
    <t>Cornmint 0.5Kg</t>
  </si>
  <si>
    <t>EOB-84</t>
  </si>
  <si>
    <t>Spearmint 0.5Kg</t>
  </si>
  <si>
    <t>EOB-85</t>
  </si>
  <si>
    <t>Turmeric Essential Oil 0.5kg</t>
  </si>
  <si>
    <t>EOB-86</t>
  </si>
  <si>
    <t>Oregano Essential Oil 0.5kg</t>
  </si>
  <si>
    <t>EOB-87</t>
  </si>
  <si>
    <t>Wintergreen Essential Oil 0.5kg</t>
  </si>
  <si>
    <t>EOB-88</t>
  </si>
  <si>
    <t>Helichrysum Essential Oil 0.5kg</t>
  </si>
  <si>
    <t>EOB-89</t>
  </si>
  <si>
    <t>Bulgarian Lavender Essential Oil 0.5kg</t>
  </si>
  <si>
    <t>EOB-90</t>
  </si>
  <si>
    <t>English Lavender Essential Oil 0.5kg</t>
  </si>
  <si>
    <t>EOB-91</t>
  </si>
  <si>
    <t>High Alpine Lavender Essential Oil 0.5kg</t>
  </si>
  <si>
    <t>EOB-92</t>
  </si>
  <si>
    <t>Red Thyme Essential Oil 0.5kg</t>
  </si>
  <si>
    <t>EOB-93</t>
  </si>
  <si>
    <t>Valerian Essential Oil 0.5kg</t>
  </si>
  <si>
    <t>EOB-95</t>
  </si>
  <si>
    <t>Myrtle Essential Oil 0.5kg</t>
  </si>
  <si>
    <t>EOB-96</t>
  </si>
  <si>
    <t>Palo Santo Essential Oil 0.5kg</t>
  </si>
  <si>
    <t>EOM-01</t>
  </si>
  <si>
    <t>100ml Essential Oil Mist - Patchouli</t>
  </si>
  <si>
    <t>EOM-02</t>
  </si>
  <si>
    <t>100ml Essential Oil Mist - Ylang Ylang &amp; Mandarin</t>
  </si>
  <si>
    <t>EOM-03</t>
  </si>
  <si>
    <t>100ml Essential Oil Mist - May Chang &amp; Bergamot</t>
  </si>
  <si>
    <t>EOM-04</t>
  </si>
  <si>
    <t>100ml Essential Oil Mist  - Lemon Verbena</t>
  </si>
  <si>
    <t>EOM-05</t>
  </si>
  <si>
    <t>100ml Essential Oil Mist - Lavender &amp; Fennel</t>
  </si>
  <si>
    <t>EOM-06</t>
  </si>
  <si>
    <t>100ml Essential Oil Mist - Lime &amp; Ginger</t>
  </si>
  <si>
    <t>EOM-07</t>
  </si>
  <si>
    <t>100ml Essential Oil Mist - Graperfruit and Rosemary</t>
  </si>
  <si>
    <t>EOM-08</t>
  </si>
  <si>
    <t>100ml Essential Oil Mist - Thyme &amp; Mint</t>
  </si>
  <si>
    <t>EOMUL-01</t>
  </si>
  <si>
    <t>6x 100ml Essential Oil Mist - Patchouli - White Label</t>
  </si>
  <si>
    <t>EOMUL-01 - pack of Six</t>
  </si>
  <si>
    <t>EOMULP</t>
  </si>
  <si>
    <t>EOMUL-01 - Making + Pack of Six</t>
  </si>
  <si>
    <t>EOMULB</t>
  </si>
  <si>
    <t>EOMUL-02</t>
  </si>
  <si>
    <t>6x 100ml Essential Oil Mist - Ylang Ylang &amp; Mandarin - White Label</t>
  </si>
  <si>
    <t>EOMUL-02 - pack of Six</t>
  </si>
  <si>
    <t>EOMUL-02 - Making + Pack of Six</t>
  </si>
  <si>
    <t>EOMUL-03</t>
  </si>
  <si>
    <t>6x 100ml Essential Oil Mist - May Chang &amp; Bergamot - White Label</t>
  </si>
  <si>
    <t>EOMUL-03 - pack of Six</t>
  </si>
  <si>
    <t>EOMUL-03 - Making + Pack of Six</t>
  </si>
  <si>
    <t>EOMUL-04</t>
  </si>
  <si>
    <t>6x 100ml Essential Oil Mist - Lemon Verbena - White Label</t>
  </si>
  <si>
    <t>EOMUL-04 - pack of Six</t>
  </si>
  <si>
    <t>EOMUL-04 - Making + Pack of Six</t>
  </si>
  <si>
    <t>EOMUL-05</t>
  </si>
  <si>
    <t>6x 100ml Essential Oil Mist - Lavender &amp; Fennel - White Label</t>
  </si>
  <si>
    <t>EOMUL-05 - pack of Six</t>
  </si>
  <si>
    <t>EOMUL-05 - Making + Pack of Six</t>
  </si>
  <si>
    <t>EOMUL-06</t>
  </si>
  <si>
    <t>6x 100ml Essential Oil Mist - Lime &amp; Ginger - White Label</t>
  </si>
  <si>
    <t>EOMUL-06 - pack of Six</t>
  </si>
  <si>
    <t>EOMUL-06 - Making + Pack of Six</t>
  </si>
  <si>
    <t>EOMUL-07</t>
  </si>
  <si>
    <t>6x 100ml Essential Oil Mist - Grapefruit and Rosemary - White Label</t>
  </si>
  <si>
    <t>EOMUL-07 - pack of Six</t>
  </si>
  <si>
    <t>EOMUL-07 - Making + Pack of Six</t>
  </si>
  <si>
    <t>EOMUL-08</t>
  </si>
  <si>
    <t>6x 100ml Essential Oil Mist - Thyme &amp; Mint - White Label</t>
  </si>
  <si>
    <t>EOMUL-08 - pack of Six</t>
  </si>
  <si>
    <t>EOMUL-08 - Making + Pack of Six</t>
  </si>
  <si>
    <t>EOSet-01</t>
  </si>
  <si>
    <t>Aromatherapy Essential Oil Set - Starter Pack</t>
  </si>
  <si>
    <t>EOSet-02</t>
  </si>
  <si>
    <t>Aromatherapy Essential Oil Set - The Top 12</t>
  </si>
  <si>
    <t>EOSet-03</t>
  </si>
  <si>
    <t>Aromatherapy Essential Oil Set - Autumn Set</t>
  </si>
  <si>
    <t>EOSET-04</t>
  </si>
  <si>
    <t>Aromatherapy Essential Oil Set - Spring</t>
  </si>
  <si>
    <t>EOSET-05</t>
  </si>
  <si>
    <t>Aromatherapy Essential Oil Set - Summer</t>
  </si>
  <si>
    <t>EOUL-01</t>
  </si>
  <si>
    <t>10ml Lavender Essential Oil  Unbranded Label</t>
  </si>
  <si>
    <t>EOUL-02</t>
  </si>
  <si>
    <t>10ml Tea Tree Essential Oil  Unbranded Label</t>
  </si>
  <si>
    <t>EOUL-03</t>
  </si>
  <si>
    <t>10ml Eucalyptus Essential Oil  Unbranded Label</t>
  </si>
  <si>
    <t>EOUL-04</t>
  </si>
  <si>
    <t>10ml Peppermint Essential Oil  Unbranded Label</t>
  </si>
  <si>
    <t>EOUL-05</t>
  </si>
  <si>
    <t>10ml Rosemary Essential Oil  Unbranded Label</t>
  </si>
  <si>
    <t>10ml Ylang Ylang I Essential Oil  Unbranded Label</t>
  </si>
  <si>
    <t>EOUL-07</t>
  </si>
  <si>
    <t>10ml Clary Sage Essential Oil  Unbranded Label</t>
  </si>
  <si>
    <t>EOUL-08</t>
  </si>
  <si>
    <t>10ml Geranium (Egypt) Essential Oil  Unbranded Label</t>
  </si>
  <si>
    <t>EOUL-09</t>
  </si>
  <si>
    <t>10ml Sandalwood Amayris Essential Oil  Unbranded Label</t>
  </si>
  <si>
    <t>EOUL-10</t>
  </si>
  <si>
    <t>10ml Patchouli Essential Oil  Unbranded Label</t>
  </si>
  <si>
    <t>EOUL-11</t>
  </si>
  <si>
    <t>10ml Jasmine Dilute Essential Oil  Unbranded Label</t>
  </si>
  <si>
    <t>EOUL-12</t>
  </si>
  <si>
    <t>10ml Lemon Essential Oil  Unbranded Label</t>
  </si>
  <si>
    <t>10ml Basil Essential Oil  Unbranded Label</t>
  </si>
  <si>
    <t>EOUL-14</t>
  </si>
  <si>
    <t>10ml Bergamot (FCF) Essential Oil Unbranded Label</t>
  </si>
  <si>
    <t>EOUL-15</t>
  </si>
  <si>
    <t>10ml Blackpepper Essential Oil  Unbranded Label</t>
  </si>
  <si>
    <t>10ml Fennel Essential Oil Unbranded Label</t>
  </si>
  <si>
    <t>EOUL-17</t>
  </si>
  <si>
    <t>10ml Frankincense Diluted Essential Oil Unbranded Label</t>
  </si>
  <si>
    <t>EOUL-18</t>
  </si>
  <si>
    <t>10ml Chamomile Roman (D) Essential Oil Unbranded Label</t>
  </si>
  <si>
    <t>EOUL-19</t>
  </si>
  <si>
    <t>10ml Chamomile Roman (P) Essential Oil Unbranded Label</t>
  </si>
  <si>
    <t>EOUL-20</t>
  </si>
  <si>
    <t>10ml Citronella Essential Oil Unbranded Label</t>
  </si>
  <si>
    <t>EOUL-21</t>
  </si>
  <si>
    <t>10ml Cinnamon Essential Oil Unbranded Label</t>
  </si>
  <si>
    <t>EOUL-22</t>
  </si>
  <si>
    <t>10ml Clove Leaf Essential Oil Unbranded Label</t>
  </si>
  <si>
    <t>EOUL-23</t>
  </si>
  <si>
    <t>10ml Cypress Essential Oil Unbranded Label</t>
  </si>
  <si>
    <t>EOUL-24</t>
  </si>
  <si>
    <t>10ml Ginger Essential Oil Unbranded Label</t>
  </si>
  <si>
    <t>EOUL-25</t>
  </si>
  <si>
    <t>10ml Grapefruit Essential Oil Unbranded Label</t>
  </si>
  <si>
    <t>EOUL-26</t>
  </si>
  <si>
    <t>10ml Jasmine Absolute Essential Oil Unbranded Label</t>
  </si>
  <si>
    <t>EOUL-27</t>
  </si>
  <si>
    <t>10ml Juniperberry Essential Oil Unbranded Label</t>
  </si>
  <si>
    <t>EOUL-28</t>
  </si>
  <si>
    <t>10ml Lemongrass Essential Oil Unbranded Label</t>
  </si>
  <si>
    <t>10ml Lime Essential Oil Unbranded Label</t>
  </si>
  <si>
    <t>EOUL-30</t>
  </si>
  <si>
    <t>10ml Mandarin Essential Oil Unbranded Label</t>
  </si>
  <si>
    <t>EOUL-31</t>
  </si>
  <si>
    <t>10ml Marjoram Spanish Essential Oil Unbranded Label</t>
  </si>
  <si>
    <t>EOUL-32</t>
  </si>
  <si>
    <t>10ml Neroli Dilute Essential Oil Unbranded Label</t>
  </si>
  <si>
    <t>EOUL-33</t>
  </si>
  <si>
    <t>10ml Pure Neroli Essential Oil Unbranded Label</t>
  </si>
  <si>
    <t>EOUL-34</t>
  </si>
  <si>
    <t>10ml Nutmeg Essential Oil Unbranded Label</t>
  </si>
  <si>
    <t>EOUL-35</t>
  </si>
  <si>
    <t>10ml Orange Essential Oil Unbranded Label</t>
  </si>
  <si>
    <t>EOUL-36</t>
  </si>
  <si>
    <t>10ml Palmarosa Essential Oil Unbranded Label</t>
  </si>
  <si>
    <t>EOUL-37</t>
  </si>
  <si>
    <t>10ml Petitgrain Essential Oil Unbranded Label</t>
  </si>
  <si>
    <t>EOUL-38</t>
  </si>
  <si>
    <t>10ml Rose Absolute Essential Oil Unbranded Label</t>
  </si>
  <si>
    <t>EOUL-39</t>
  </si>
  <si>
    <t>10ml Rosewood Essential Oil Unbranded Label</t>
  </si>
  <si>
    <t>EOUL-40</t>
  </si>
  <si>
    <t>10ml Myrrh Essential Oil Unbranded Label</t>
  </si>
  <si>
    <t>EOUL-41</t>
  </si>
  <si>
    <t>10ml Rose Dilute Essential Oil Unbranded Label</t>
  </si>
  <si>
    <t>EOUL-42</t>
  </si>
  <si>
    <t>10ml Coriander Seed Essential Oil Unbranded Label</t>
  </si>
  <si>
    <t>EOUL-44</t>
  </si>
  <si>
    <t>10ml Niaouli Essential Oil Unbranded Label</t>
  </si>
  <si>
    <t>EOUL-45</t>
  </si>
  <si>
    <t>10ml Pine Sylvestris Essential Oil Unbranded Label</t>
  </si>
  <si>
    <t>EOUL-46</t>
  </si>
  <si>
    <t>10ml Thyme (White) Essential Oil Unbranded Label</t>
  </si>
  <si>
    <t>EOUL-47</t>
  </si>
  <si>
    <t>10ml Sage Essential Oil Unbranded Label</t>
  </si>
  <si>
    <t>EOUL-50</t>
  </si>
  <si>
    <t>10ml Cedarwood Virginian Essential Oil Unbranded Label</t>
  </si>
  <si>
    <t>EOUL-51</t>
  </si>
  <si>
    <t>10ml Hyssop Essential Oil Unbranded Label</t>
  </si>
  <si>
    <t>EOUL-52</t>
  </si>
  <si>
    <t>10ml May Chang Essential Oil Unbranded Label</t>
  </si>
  <si>
    <t>EOUL-54</t>
  </si>
  <si>
    <t>10ml Vetivert Essential Oil Unbranded Label</t>
  </si>
  <si>
    <t>EOUL-55</t>
  </si>
  <si>
    <t>10ml Carrot Seed Essential Oil Unbranded Label</t>
  </si>
  <si>
    <t>EOUL-56</t>
  </si>
  <si>
    <t>10ml Cajaput Essential Oil Unbranded Label</t>
  </si>
  <si>
    <t>EOUL-57</t>
  </si>
  <si>
    <t>10ml White Camphor Essential Oil Unbranded Label</t>
  </si>
  <si>
    <t>EOUL-58</t>
  </si>
  <si>
    <t>10ml Dill Seed Essential Oil Unbranded Label</t>
  </si>
  <si>
    <t>EOUL-59</t>
  </si>
  <si>
    <t>10ml Benzoin Essential Oil (Dilute/Dpg) Unbranded Label</t>
  </si>
  <si>
    <t>EOUL-60</t>
  </si>
  <si>
    <t>10ml Aniseed China Star Essential Oil Unbranded Label</t>
  </si>
  <si>
    <t>EOUL-61</t>
  </si>
  <si>
    <t>10ml Melissa (Blend) Essential Oil Unbranded Label</t>
  </si>
  <si>
    <t>EOUL-63</t>
  </si>
  <si>
    <t>10ml Tangerine Essential Oil Unbranded Label</t>
  </si>
  <si>
    <t>EOUL-64</t>
  </si>
  <si>
    <t>10ml Lemon Verbena Essential Oil Unbranded Label</t>
  </si>
  <si>
    <t>EOUL-65</t>
  </si>
  <si>
    <t>10ml Frankinsence (Pure) Essential Oil Unbranded Label</t>
  </si>
  <si>
    <t>EOUL-66</t>
  </si>
  <si>
    <t>10ml Cumin Seed Essential Oil Unbranded Label</t>
  </si>
  <si>
    <t>EOUL-68</t>
  </si>
  <si>
    <t>10ml Spruce Essential Oil Unbranded Label</t>
  </si>
  <si>
    <t>EOUL-69</t>
  </si>
  <si>
    <t>10ml Parsley Essential Oil Unbranded Label</t>
  </si>
  <si>
    <t>EOUL-71</t>
  </si>
  <si>
    <t>10ml Ho Wood Essential Oil Unbranded Label</t>
  </si>
  <si>
    <t>EOUL-72</t>
  </si>
  <si>
    <t>10ml Lemon Tea Tree Unbranded Label</t>
  </si>
  <si>
    <t>EOUL-73</t>
  </si>
  <si>
    <t>10ml Bay Leaf Essential Oil Unbranded Label</t>
  </si>
  <si>
    <t>EOUL-74</t>
  </si>
  <si>
    <t>10ml Ravensara Essential Oil Unbranded Label</t>
  </si>
  <si>
    <t>EOUL-75</t>
  </si>
  <si>
    <t>10ml Rose Geranium Essential Oil Unbranded Label</t>
  </si>
  <si>
    <t>Week:</t>
  </si>
  <si>
    <t>EOUL-76</t>
  </si>
  <si>
    <t>10ml Sweet Birch Essential Oil Unbranded Label</t>
  </si>
  <si>
    <t>Target</t>
  </si>
  <si>
    <t>High</t>
  </si>
  <si>
    <t>Low</t>
  </si>
  <si>
    <t>Select Product:</t>
  </si>
  <si>
    <t>Average</t>
  </si>
  <si>
    <t>Person</t>
  </si>
  <si>
    <t>EOUL-82</t>
  </si>
  <si>
    <t>10ml Ylang Ylang III Essential Oil Unbranded Label</t>
  </si>
  <si>
    <t>EOUL-83</t>
  </si>
  <si>
    <t>10ml Cornmint Essential Oil Unbranded Label</t>
  </si>
  <si>
    <t>EOUL-84</t>
  </si>
  <si>
    <t>10ml Spearmint Essential Oil Unbranded Label</t>
  </si>
  <si>
    <t>EOUL-85</t>
  </si>
  <si>
    <t>Turmeric Essential Oil 10ml Unbranded Label</t>
  </si>
  <si>
    <t>EOUL-86</t>
  </si>
  <si>
    <t>Oregano Essential Oil 10ml Unbranded Label</t>
  </si>
  <si>
    <t>EOUL-87</t>
  </si>
  <si>
    <t>Wintergreen Essential Oil 10ml Unbranded Label</t>
  </si>
  <si>
    <t>EOUL-88</t>
  </si>
  <si>
    <t>Helichrysum Essential Oil 10ml Unbranded Label</t>
  </si>
  <si>
    <t>EOUL-89</t>
  </si>
  <si>
    <t>Bulgarian Lavender Essential Oil 10ml - UNLABELLED</t>
  </si>
  <si>
    <t>EOUL-90</t>
  </si>
  <si>
    <t>English Lavender Essential Oil 10ml - UNLABELLED</t>
  </si>
  <si>
    <t>EOUL-91</t>
  </si>
  <si>
    <t>High Alpine Lavender Essential Oil 10ml - UNLABELLED</t>
  </si>
  <si>
    <t>EOUL-92</t>
  </si>
  <si>
    <t>Red Thyme Essential Oil 10ml - UNLABELLED</t>
  </si>
  <si>
    <t>EOUL-93</t>
  </si>
  <si>
    <t>Valerian Essential Oil 10ml - UNLABELLED</t>
  </si>
  <si>
    <t>EOUL-95</t>
  </si>
  <si>
    <t>Myrtle Essential Oil 10ml - UNLABELLED</t>
  </si>
  <si>
    <t>EOUL-96</t>
  </si>
  <si>
    <t>Palo Santo Essential Oil 10ml - UNLABELLED</t>
  </si>
  <si>
    <t>ExerS-01</t>
  </si>
  <si>
    <t>ExerScrub - Celu-Buster</t>
  </si>
  <si>
    <t>ExerS</t>
  </si>
  <si>
    <t>ExerS-02</t>
  </si>
  <si>
    <t>ExerScrub - Extreme-Exfoliate</t>
  </si>
  <si>
    <t>ExerS-03</t>
  </si>
  <si>
    <t>ExerScrub - Rub Relax Refresh</t>
  </si>
  <si>
    <t>ExerS-04</t>
  </si>
  <si>
    <t>ExerScrub - Firm &amp; Tone Scrub</t>
  </si>
  <si>
    <t>ExerSR-01</t>
  </si>
  <si>
    <t>ExerScrub Refill - Celu-Buster</t>
  </si>
  <si>
    <t>ExerSR</t>
  </si>
  <si>
    <t>ExerSR-02</t>
  </si>
  <si>
    <t>ExerScrub Refill  - Extreme-Exfoliate</t>
  </si>
  <si>
    <t>ExerSR-03</t>
  </si>
  <si>
    <t>ExerScrub Refill - Rub Relax Refresh</t>
  </si>
  <si>
    <t>ExerSR-04</t>
  </si>
  <si>
    <t>ExerScrub Refill - Firm &amp; Tone Scrub</t>
  </si>
  <si>
    <t>FBB-01 - Making</t>
  </si>
  <si>
    <t>Alphabet Bath Bomb - Pomegranate &amp; Cassis</t>
  </si>
  <si>
    <t>FBB-01 - Packing</t>
  </si>
  <si>
    <t>FBB-02 - Making</t>
  </si>
  <si>
    <t>Love Hearts Bath Bomb - Wild Flowers</t>
  </si>
  <si>
    <t>FBB-02 - Packing</t>
  </si>
  <si>
    <t>FBB-03 - Making</t>
  </si>
  <si>
    <t>Magic Unicorns Bath Bomb - White Fig</t>
  </si>
  <si>
    <t>FBB-03 - Packing</t>
  </si>
  <si>
    <t>FBB-04 - Making</t>
  </si>
  <si>
    <t>Rainbow Bath Bomb - Summer Peonies</t>
  </si>
  <si>
    <t>FBB-04 - Packing</t>
  </si>
  <si>
    <t>FBB-05 - Making</t>
  </si>
  <si>
    <t>Dinosaur Bath Bomb - Chocolate</t>
  </si>
  <si>
    <t>FBB-05 - Packing</t>
  </si>
  <si>
    <t>FBB-06 - Making</t>
  </si>
  <si>
    <t>Reindeer and Red Nose Bath Bomb - Toffee &amp; Caramel - Xmas</t>
  </si>
  <si>
    <t>FBB-06 - Packing</t>
  </si>
  <si>
    <t>FBB-07 - Making</t>
  </si>
  <si>
    <t>Snowflakes Bath Bomb - Blueberries - Xmas</t>
  </si>
  <si>
    <t>FBB-07 - Packing</t>
  </si>
  <si>
    <t>FBB-08 - Making</t>
  </si>
  <si>
    <t>Christmas Bath Bomb - Holly Berry &amp; Mistletoe - Xmas</t>
  </si>
  <si>
    <t>FBB-08 - Packing</t>
  </si>
  <si>
    <t>FBB-09 - Making</t>
  </si>
  <si>
    <t>Tray of 16 Christmas Star Bath Bomb - Marzipan - Xmas</t>
  </si>
  <si>
    <t>FBB-09 - Packing</t>
  </si>
  <si>
    <t>FFPO-01</t>
  </si>
  <si>
    <t>Alloy Fine Fragrance Perfume Oil 10ml</t>
  </si>
  <si>
    <t>FFPO-01 - Shrinking in 6</t>
  </si>
  <si>
    <t>Alloy Fine Fragrance Perfume Oil 10ml - Shrinking</t>
  </si>
  <si>
    <t>Somnus Fine Fragrance Perfume Oil 10ml</t>
  </si>
  <si>
    <t>FFPO-03</t>
  </si>
  <si>
    <t>Daisy Fine Fragrance Perfume Oil 10ml</t>
  </si>
  <si>
    <t>FFPO-04</t>
  </si>
  <si>
    <t>Mistress Fine Fragrance Perfume Oil 10ml</t>
  </si>
  <si>
    <t>FFPO-05</t>
  </si>
  <si>
    <t>Chloe de Roses Fine Fragrance Perfume Oil 10ml</t>
  </si>
  <si>
    <t>FFPO-06</t>
  </si>
  <si>
    <t>Mima Fine Fragrance Perfume Oil 10ml</t>
  </si>
  <si>
    <t>FFPO-07</t>
  </si>
  <si>
    <t>Darkness Fine Fragrance Perfume Oil 10ml</t>
  </si>
  <si>
    <t>Halo Fine Fragrance Perfume Oil 10ml</t>
  </si>
  <si>
    <t>Rafe Fine Fragrance Perfume Oil 10ml</t>
  </si>
  <si>
    <t>FFPO-10</t>
  </si>
  <si>
    <t>Eiffel Fine Fragrance Perfume Oil 10ml</t>
  </si>
  <si>
    <t>Extreme Fine Fragrance Perfume Oil 10ml</t>
  </si>
  <si>
    <t>Excitement Fine Fragrance Perfume Oil 10ml</t>
  </si>
  <si>
    <t>FFPO-13</t>
  </si>
  <si>
    <t>Aroma Blast Fine Fragrance Perfume Oil 10ml</t>
  </si>
  <si>
    <t>FFPO-14</t>
  </si>
  <si>
    <t>Rebellious Fine Fragrance Perfume Oil 10ml</t>
  </si>
  <si>
    <t>FFPO-15</t>
  </si>
  <si>
    <t>Sinful Fine Fragrance Perfume Oil 10ml</t>
  </si>
  <si>
    <t>FFPO-16</t>
  </si>
  <si>
    <t>Bold Fine Fragrance Perfume Oil 10ml</t>
  </si>
  <si>
    <t>FFPO-17</t>
  </si>
  <si>
    <t>Radical Fine Fragrance Perfume Oil 10ml</t>
  </si>
  <si>
    <t>Freedom Fine Fragrance Perfume Oil 10ml</t>
  </si>
  <si>
    <t>FFPOUL-01 - Making</t>
  </si>
  <si>
    <t>FFPOUL-01 - Shrinking</t>
  </si>
  <si>
    <t>FFPOUL-02 - Making</t>
  </si>
  <si>
    <t>FFPOUL-02 - Shrinking</t>
  </si>
  <si>
    <t>FFPOUL-03 - Making</t>
  </si>
  <si>
    <t>FFPOUL-03 - Shrinking</t>
  </si>
  <si>
    <t>FFPOUL-04 - Making</t>
  </si>
  <si>
    <t>FFPOUL-04 - Shrinking</t>
  </si>
  <si>
    <t>FFPOUL-05 - Shrinking</t>
  </si>
  <si>
    <t>FFPOUL-06 - Shrinking</t>
  </si>
  <si>
    <t>FFPOUL-07 - Making</t>
  </si>
  <si>
    <t>FFPOUL-07 - Shrinking</t>
  </si>
  <si>
    <t>FFPOUL-08 - Making</t>
  </si>
  <si>
    <t>FFPOUL-08 - Shrinking</t>
  </si>
  <si>
    <t>FFPOUL-09 - Making</t>
  </si>
  <si>
    <t>FFPOUL-09 - Shrinking</t>
  </si>
  <si>
    <t>FFPOUL-10 - Making</t>
  </si>
  <si>
    <t>FFPOUL-10 - Shrinking</t>
  </si>
  <si>
    <t>FFPOUL-11 - Making</t>
  </si>
  <si>
    <t>FFPOUL-11 - Shrinking</t>
  </si>
  <si>
    <t>FFPOUL-12 - Making</t>
  </si>
  <si>
    <t>FFPOUL-12 - Shrinking</t>
  </si>
  <si>
    <t>FFPOUL-13 - Making</t>
  </si>
  <si>
    <t>FFPOUL-13 - Shrinking</t>
  </si>
  <si>
    <t>FFPOUL-14 - Making</t>
  </si>
  <si>
    <t>FFPOUL-14 - Shrinking</t>
  </si>
  <si>
    <t>FFPOUL-15 - Making</t>
  </si>
  <si>
    <t>FFPOUL-15 - Shrinking</t>
  </si>
  <si>
    <t>FFPOUL-16 - Making</t>
  </si>
  <si>
    <t>FFPOUL-16 - Shrinking</t>
  </si>
  <si>
    <t>FFPOUL-17 - Making</t>
  </si>
  <si>
    <t>FFPOUL-17 - Shrinking</t>
  </si>
  <si>
    <t>FFPOUL-18 - Making</t>
  </si>
  <si>
    <t>FFPOUL-18 - Shrinking</t>
  </si>
  <si>
    <t>FHBL-01</t>
  </si>
  <si>
    <t>Ginger &amp; Orange Lotion 300ml</t>
  </si>
  <si>
    <t>FHBL-01 - Packing</t>
  </si>
  <si>
    <t>FHBL-02 - Making</t>
  </si>
  <si>
    <t>Blackberry &amp; Almond Lotion 300ml</t>
  </si>
  <si>
    <t>FHBL-02 - Packing</t>
  </si>
  <si>
    <t>FHBL-03</t>
  </si>
  <si>
    <t>Mango &amp; Lime Lotion 300ml</t>
  </si>
  <si>
    <t>FHBL-04 - Making</t>
  </si>
  <si>
    <t>Raspberry &amp; Pomegranate Lotion 300ml</t>
  </si>
  <si>
    <t>FHBL-04 - Packing</t>
  </si>
  <si>
    <t>FHBL-05 - Making</t>
  </si>
  <si>
    <t>Coconut &amp; lemon Lotion 300ml</t>
  </si>
  <si>
    <t>FHBL-05 - Packing</t>
  </si>
  <si>
    <t>Sandalwood Silk Lotion 300ml</t>
  </si>
  <si>
    <t>FHBL-08</t>
  </si>
  <si>
    <t>FHBL-09</t>
  </si>
  <si>
    <t>FHBW-01 - Making</t>
  </si>
  <si>
    <t>4x Ginger &amp; Orange Hand &amp; Body Wash  300ml</t>
  </si>
  <si>
    <t>FHBW-01 - Packing</t>
  </si>
  <si>
    <t>FHBW-02 - Making</t>
  </si>
  <si>
    <t>4x Blackberry &amp; Almond Hand &amp; Body Wash  300ml</t>
  </si>
  <si>
    <t>FHBW-02 - Packing</t>
  </si>
  <si>
    <t>FHBW-03 - Making</t>
  </si>
  <si>
    <t>4x Mango &amp; Lime Hand &amp; Body Wash  300ml</t>
  </si>
  <si>
    <t>FHBW-03 - Packing</t>
  </si>
  <si>
    <t>FHBW-04 - Making</t>
  </si>
  <si>
    <t>4x Raspberry &amp; Pomegranate Hand &amp; Body Wash  300ml</t>
  </si>
  <si>
    <t>FHBW-04 - Packing</t>
  </si>
  <si>
    <t>FHBW-05 - Making</t>
  </si>
  <si>
    <t>4x Coconut &amp; lemon Hand &amp; Body Wash  300ml</t>
  </si>
  <si>
    <t>FHBW-05 - Packing</t>
  </si>
  <si>
    <t>FHBW-06 - Making</t>
  </si>
  <si>
    <t>4x Sandalwood Silk Hand &amp; Body Wash  300ml</t>
  </si>
  <si>
    <t>FHBW-06 - Packing</t>
  </si>
  <si>
    <t>FHBW-LT-01</t>
  </si>
  <si>
    <t>FHBW-01- Make+Pack in 4</t>
  </si>
  <si>
    <t>4x Ginger &amp; Orange Hand &amp; Body Wash (L)</t>
  </si>
  <si>
    <t>FHBW-02- Make+Pack in 4</t>
  </si>
  <si>
    <t>4x Blackberry &amp; Almond Hand &amp; Body Wash (L)</t>
  </si>
  <si>
    <t>FHBW-03- Make+Pack in 4</t>
  </si>
  <si>
    <t>4x Mango &amp; Lime Hand &amp; Body Wash (L)</t>
  </si>
  <si>
    <t>FHBW-04- Make+Pack in 4</t>
  </si>
  <si>
    <t>FHBW-05- Make+Pack in 4</t>
  </si>
  <si>
    <t>4x Coconut &amp; lemon Hand &amp; Body Wash (L)</t>
  </si>
  <si>
    <t>FHBW-06- Make+Pack in 4</t>
  </si>
  <si>
    <t>FHBLUL-01 - Pack of 4</t>
  </si>
  <si>
    <t>4x Ginger &amp; Orange Lotion 300ml - White Label</t>
  </si>
  <si>
    <t>FHBLUL-04- Making (Single)</t>
  </si>
  <si>
    <t>FHBLUL-04 - Packing in 4</t>
  </si>
  <si>
    <t>FHBLUL-01 - Making (Single)</t>
  </si>
  <si>
    <t>FHBLUL-01 - Packing in 4</t>
  </si>
  <si>
    <t>FHBLUL-02 - Pack of 4</t>
  </si>
  <si>
    <t>4x Blackberry &amp; Almond Lotion 300ml - White Label</t>
  </si>
  <si>
    <t>FHBLUL-03 - Pack of 4</t>
  </si>
  <si>
    <t>4x Mango &amp; Lime Lotion 300ml - White Label</t>
  </si>
  <si>
    <t>FHBLUL-04 - Pack of 4</t>
  </si>
  <si>
    <t>4x Raspberry &amp; Pomegranate Lotion 300ml - White Label</t>
  </si>
  <si>
    <t>FHBLUL-05 - Pack of 4</t>
  </si>
  <si>
    <t>4x Coconut &amp; lemon Lotion 300ml - White Label</t>
  </si>
  <si>
    <t>FHBLUL-06 - Pack of 4</t>
  </si>
  <si>
    <t>4x Sandalwood Silk Lotion 300ml - White Label</t>
  </si>
  <si>
    <t>FHBLUL-09 - Pack of 4</t>
  </si>
  <si>
    <t>FHBWUL-01 - Make + Pack of 4</t>
  </si>
  <si>
    <t>FHBWUL-01 - Making (Single)</t>
  </si>
  <si>
    <t>FHBWUL-01 - Packing in 4</t>
  </si>
  <si>
    <t>FHBWUL-02 - Make + Pack of 4</t>
  </si>
  <si>
    <t>FHBWUL-03 - Make + Pack of 4</t>
  </si>
  <si>
    <t>FHBWUL-04 - Make + Pack of 4</t>
  </si>
  <si>
    <t>FHBWUL-05 - Make + Pack of 4</t>
  </si>
  <si>
    <t>FHBWUL-06 - Make + Pack of 4</t>
  </si>
  <si>
    <t>FOBp-105</t>
  </si>
  <si>
    <t>FOBp-108</t>
  </si>
  <si>
    <t>FOBp-115</t>
  </si>
  <si>
    <t>FOBp-157</t>
  </si>
  <si>
    <t>FOBp-159</t>
  </si>
  <si>
    <t>FOBp-197</t>
  </si>
  <si>
    <t>FOHC-01</t>
  </si>
  <si>
    <t>Hallway - Warm Welcome</t>
  </si>
  <si>
    <t>FOHC</t>
  </si>
  <si>
    <t>FOHC-02</t>
  </si>
  <si>
    <t>Hallway - Floral Greetings</t>
  </si>
  <si>
    <t>FOHC-03</t>
  </si>
  <si>
    <t>Hallway - Let Angels Pass</t>
  </si>
  <si>
    <t>FOHC-04</t>
  </si>
  <si>
    <t>Hallway - Peaceful Home</t>
  </si>
  <si>
    <t>FOHC-05</t>
  </si>
  <si>
    <t>Living Room - Heart &amp; Hearth</t>
  </si>
  <si>
    <t>FOHC-06</t>
  </si>
  <si>
    <t>Living Room - Comfort Zone</t>
  </si>
  <si>
    <t>FOHC-07</t>
  </si>
  <si>
    <t>Living Room - Kickback &amp; Relax</t>
  </si>
  <si>
    <t>FOHC-08</t>
  </si>
  <si>
    <t>Bedroom - Midnight Roses</t>
  </si>
  <si>
    <t>FOHC-09</t>
  </si>
  <si>
    <t>Bedroom - Passion Boudoir</t>
  </si>
  <si>
    <t>FOHC-10</t>
  </si>
  <si>
    <t>Bathroom - Fresh Cotton</t>
  </si>
  <si>
    <t>FOHC-11</t>
  </si>
  <si>
    <t>Bathroom - Daisy Fresh</t>
  </si>
  <si>
    <t>FOHC-12</t>
  </si>
  <si>
    <t>Kitchen - Sunshine Day</t>
  </si>
  <si>
    <t>FOHC-13</t>
  </si>
  <si>
    <t>Kitchen - Homebaked</t>
  </si>
  <si>
    <t>FOHC-14</t>
  </si>
  <si>
    <t>Kitchen - Full of Life</t>
  </si>
  <si>
    <t>FOHC-15</t>
  </si>
  <si>
    <t>Kitchen - Bakewell Tart</t>
  </si>
  <si>
    <t>FOKG-186</t>
  </si>
  <si>
    <t>Apple &amp; Cinnamon Bulk Fragrance</t>
  </si>
  <si>
    <t>FOKG</t>
  </si>
  <si>
    <t>FOKG-187</t>
  </si>
  <si>
    <t>Arabian Musk Bulk Fragrance</t>
  </si>
  <si>
    <t>FOKG-188</t>
  </si>
  <si>
    <t>Deep Violet Musk Bulk Fragrance</t>
  </si>
  <si>
    <t>FOKG-189</t>
  </si>
  <si>
    <t>Jasmine Dream Bulk Fragrance</t>
  </si>
  <si>
    <t>FOKG-190</t>
  </si>
  <si>
    <t>Cashmere Musk Bulk Fragrance</t>
  </si>
  <si>
    <t>FOKG-191</t>
  </si>
  <si>
    <t>Hidden Garden Bulk Fragrance</t>
  </si>
  <si>
    <t>FOKG-192</t>
  </si>
  <si>
    <t>Midnight Rose Bulk Fragrance</t>
  </si>
  <si>
    <t>FOKG-193</t>
  </si>
  <si>
    <t>Vanilla Musk Bulk Fragrance</t>
  </si>
  <si>
    <t>FOKG-194</t>
  </si>
  <si>
    <t>Christmas Morning Bulk Fragrance</t>
  </si>
  <si>
    <t>FOKG-195</t>
  </si>
  <si>
    <t>Lemon &amp; Lime Bulk Fragrance</t>
  </si>
  <si>
    <t>FOKG-224</t>
  </si>
  <si>
    <t>Lavender Bulk Fragrance Oil</t>
  </si>
  <si>
    <t>FOKG-225</t>
  </si>
  <si>
    <t>Peppermint Bulk Fragrance Oil</t>
  </si>
  <si>
    <t>FOKG-226</t>
  </si>
  <si>
    <t>Tea Tree Bulk Fragrance Oil</t>
  </si>
  <si>
    <t>FOKG-227</t>
  </si>
  <si>
    <t>Eucalyptus Bulk Fragrance Oil</t>
  </si>
  <si>
    <t>FOKG-228</t>
  </si>
  <si>
    <t>Rosemary Bulk Fragrance Oil</t>
  </si>
  <si>
    <t>FOT-05</t>
  </si>
  <si>
    <t>FOT-56</t>
  </si>
  <si>
    <t>FOT-60</t>
  </si>
  <si>
    <t>FOT-65</t>
  </si>
  <si>
    <t>FOT-78</t>
  </si>
  <si>
    <t>FOT-105</t>
  </si>
  <si>
    <t>FOT-115</t>
  </si>
  <si>
    <t>FOT-119</t>
  </si>
  <si>
    <t>FOT-125</t>
  </si>
  <si>
    <t>FOT-150</t>
  </si>
  <si>
    <t>FOT-163</t>
  </si>
  <si>
    <t>FOT-203</t>
  </si>
  <si>
    <t>FOT-204</t>
  </si>
  <si>
    <t>FOT-205</t>
  </si>
  <si>
    <t>FOT-206</t>
  </si>
  <si>
    <t>FOT-229</t>
  </si>
  <si>
    <t>FOT-240</t>
  </si>
  <si>
    <t>FOT-242</t>
  </si>
  <si>
    <t>FOT-243</t>
  </si>
  <si>
    <t>FOT-244</t>
  </si>
  <si>
    <t>FOT-245</t>
  </si>
  <si>
    <t>FOT-246</t>
  </si>
  <si>
    <t>FOT-247</t>
  </si>
  <si>
    <t>FOT-248</t>
  </si>
  <si>
    <t>FOT-249</t>
  </si>
  <si>
    <t>FOT-250</t>
  </si>
  <si>
    <t>FOT-251</t>
  </si>
  <si>
    <t>FOT-252</t>
  </si>
  <si>
    <t>FOT-253</t>
  </si>
  <si>
    <t>FOT-254</t>
  </si>
  <si>
    <t>FOT-255</t>
  </si>
  <si>
    <t>FOT-256</t>
  </si>
  <si>
    <t>FOT-257</t>
  </si>
  <si>
    <t>FOT-258</t>
  </si>
  <si>
    <t>FOT-259</t>
  </si>
  <si>
    <t>FOT-260</t>
  </si>
  <si>
    <t>FOT-261</t>
  </si>
  <si>
    <t>FOT-262</t>
  </si>
  <si>
    <t>Floral Bath Soak - Natural - 140g</t>
  </si>
  <si>
    <t>FSBS-01</t>
  </si>
  <si>
    <t>Fragranced Sugar Body Scrub - Watermelon Daquiri 300g</t>
  </si>
  <si>
    <t>FSBS-02</t>
  </si>
  <si>
    <t>Fragranced Sugar Body Scrub - Peach Sangria 300g</t>
  </si>
  <si>
    <t>FSBS-03</t>
  </si>
  <si>
    <t>Fragranced Sugar Body Scrub - Pinacolada 300g</t>
  </si>
  <si>
    <t>FSBS-04</t>
  </si>
  <si>
    <t>Fragranced Sugar Body Scrub - Classic Mojito 300g</t>
  </si>
  <si>
    <t>FSBS-05</t>
  </si>
  <si>
    <t>Fragranced Sugar Body Scrub - Espresso Martini 300g</t>
  </si>
  <si>
    <t>FSBS-06</t>
  </si>
  <si>
    <t>Fragranced Sugar Body Scrub - Strawberry Rum 300g</t>
  </si>
  <si>
    <t>FSL-01</t>
  </si>
  <si>
    <t>Funky Soap Loaf - Retro</t>
  </si>
  <si>
    <t>FSL</t>
  </si>
  <si>
    <t>FSL-02</t>
  </si>
  <si>
    <t>Funky Soap Loaf - Raspberry Compote</t>
  </si>
  <si>
    <t>FSL-03</t>
  </si>
  <si>
    <t>Funky Soap Loaf - Angel</t>
  </si>
  <si>
    <t>FSL-04</t>
  </si>
  <si>
    <t>Funky Soap Loaf - Rainbow</t>
  </si>
  <si>
    <t>FSL-05</t>
  </si>
  <si>
    <t>Funky Soap Loaf - Parma Violet</t>
  </si>
  <si>
    <t>FSL-06</t>
  </si>
  <si>
    <t>Funky Soap Loaf - Pink Cava</t>
  </si>
  <si>
    <t>FSL-07</t>
  </si>
  <si>
    <t>Funky Soap Loaf - Peach Melba</t>
  </si>
  <si>
    <t>FSS-05</t>
  </si>
  <si>
    <t>Fruity Scrub Soap on a Rope - Mango</t>
  </si>
  <si>
    <t>FSS</t>
  </si>
  <si>
    <t>GBBB-01 - Making</t>
  </si>
  <si>
    <t>White Jasper Gem Bracelet Bath Bomb - Packing</t>
  </si>
  <si>
    <t>GBBB-01 - Packing</t>
  </si>
  <si>
    <t>White Jasper Gem Bracelet Bath Bomb - Making</t>
  </si>
  <si>
    <t>GBBB-02 - Making</t>
  </si>
  <si>
    <t>Sodalite Gem Bracelet Bath Bomb - Packing</t>
  </si>
  <si>
    <t>GBBB-02 - Packing</t>
  </si>
  <si>
    <t>Sodalite Gem Bracelet Bath Bomb - Making</t>
  </si>
  <si>
    <t>GBBB-03 - Making</t>
  </si>
  <si>
    <t>Rose Quartz Gem Bracelet Bath Bomb - Packing</t>
  </si>
  <si>
    <t>GBBB-03 - Packing</t>
  </si>
  <si>
    <t>GBBB-04 - Making</t>
  </si>
  <si>
    <t>Amethyst Gem Bracelet Bath Bomb - Making</t>
  </si>
  <si>
    <t>GBBB-04 - Packing</t>
  </si>
  <si>
    <t>Amethyst Gem Bracelet Bath Bomb - Packing</t>
  </si>
  <si>
    <t>GBBB-05 - Making</t>
  </si>
  <si>
    <t>Tiger Eye Gem Bracelet Bath Bomb - Making</t>
  </si>
  <si>
    <t>GBBB-05 - Packing</t>
  </si>
  <si>
    <t>Tiger Eye Gem Bracelet Bath Bomb - Packing</t>
  </si>
  <si>
    <t>GBBB-06 - Making</t>
  </si>
  <si>
    <t>Green Aventurine Gem Bracelet Bath Bomb - Making</t>
  </si>
  <si>
    <t>GBBB-06 - Packing</t>
  </si>
  <si>
    <t>Green Aventurine Gem Bracelet Bath Bomb - Packing</t>
  </si>
  <si>
    <t>GemBB-01</t>
  </si>
  <si>
    <t>Gemstone Bath Bomb - White &amp; Blue</t>
  </si>
  <si>
    <t>GemBB-01 - Packing</t>
  </si>
  <si>
    <t>Gemstone Bath Bomb - White &amp; Purple</t>
  </si>
  <si>
    <t>GemBB-02 - Packing</t>
  </si>
  <si>
    <t>GemBB-03</t>
  </si>
  <si>
    <t>Gemstone Bath Bomb - White &amp; Red</t>
  </si>
  <si>
    <t>GemBB-03 - Packing</t>
  </si>
  <si>
    <t>GemBB-04</t>
  </si>
  <si>
    <t>Gemstone Bath Bomb - White &amp; Gold</t>
  </si>
  <si>
    <t>GemBB-04 - Packing</t>
  </si>
  <si>
    <t>GMSoap-01</t>
  </si>
  <si>
    <t>Greenman Soap 100g - Gardener Scrub</t>
  </si>
  <si>
    <t>GMSoap-02</t>
  </si>
  <si>
    <t>Greenman Soap 100g - Morning Fresh</t>
  </si>
  <si>
    <t>GMSoap-03</t>
  </si>
  <si>
    <t>12x Greenman Soap 100g - Gentle &amp; Kind</t>
  </si>
  <si>
    <t>GMSoap-04</t>
  </si>
  <si>
    <t>Greenman Soap 100g - Night Time</t>
  </si>
  <si>
    <t>GMSoap-05</t>
  </si>
  <si>
    <t>12x Greenman Soap 100g - Antiseptic Spot Attack</t>
  </si>
  <si>
    <t>GMSoap-06</t>
  </si>
  <si>
    <t>Greenman Soap 100g - Manly Man</t>
  </si>
  <si>
    <t>GMSoap-07</t>
  </si>
  <si>
    <t>12x Greenman Soap 100g - Bath Bar Deluxe</t>
  </si>
  <si>
    <t>GMSoap-08</t>
  </si>
  <si>
    <t>Greenman Soap 100g - Coconut Cool &amp; Calm</t>
  </si>
  <si>
    <t>GMSoap-09</t>
  </si>
  <si>
    <t>Greenman Soap 100g - Golden Argan</t>
  </si>
  <si>
    <t>GreenES-01</t>
  </si>
  <si>
    <t>3x Greenman Rituals Magnesium Epsom Bath Salt – Pure Formula</t>
  </si>
  <si>
    <t>GreenES-02</t>
  </si>
  <si>
    <t>3x Greenman Rituals Lavender Aromatherapy Epsom Bath Salt – Sleep Good</t>
  </si>
  <si>
    <t>GreenES-03</t>
  </si>
  <si>
    <t>Greenman Rituals Vitamin C &amp; Mandarin Epsom Bath Salt – Glow &amp; Go</t>
  </si>
  <si>
    <t>GreenES-04</t>
  </si>
  <si>
    <t>3x Greenman Rituals Oat &amp; Honey Epsom Bath Salt – Spa Relax Blend</t>
  </si>
  <si>
    <t>GreenES-05</t>
  </si>
  <si>
    <t>3x Greenman Rituals Menthol Aromatherapy Epsom Bath Salt – Recovery</t>
  </si>
  <si>
    <t>GSB-01</t>
  </si>
  <si>
    <t>The Pink Panther Bath Gems</t>
  </si>
  <si>
    <t>GSB</t>
  </si>
  <si>
    <t>GSB-02</t>
  </si>
  <si>
    <t>The Blue Belle Bath Gems</t>
  </si>
  <si>
    <t>GSB-03</t>
  </si>
  <si>
    <t>The Delhi Sapphire Bath Gems</t>
  </si>
  <si>
    <t>GSB-04</t>
  </si>
  <si>
    <t>The Atocha Star Bath Gems</t>
  </si>
  <si>
    <t>GSB-05</t>
  </si>
  <si>
    <t>The Sun of Africa Bath Gems</t>
  </si>
  <si>
    <t>GSB-06</t>
  </si>
  <si>
    <t>The Sunrise Ruby Bath Gems</t>
  </si>
  <si>
    <t>GWMOUL-01</t>
  </si>
  <si>
    <t>Apr</t>
  </si>
  <si>
    <t>HBATHS-01</t>
  </si>
  <si>
    <t>Himalayan Bath Salt Blend 500g - Relax</t>
  </si>
  <si>
    <t>HBATHS-02</t>
  </si>
  <si>
    <t>Himalayan Bath Salt Blend 500g - Clarity</t>
  </si>
  <si>
    <t>HBATHS-03</t>
  </si>
  <si>
    <t>Himalayan Bath Salt Blend 500g - Sensual</t>
  </si>
  <si>
    <t>HBATHS-04</t>
  </si>
  <si>
    <t>Himalayan Bath Salt Blend 500g - Detox</t>
  </si>
  <si>
    <t>HBATHS-05</t>
  </si>
  <si>
    <t>Himalayan Bath Salt Blend 500g - Skin Revive</t>
  </si>
  <si>
    <t>HBATHS-06</t>
  </si>
  <si>
    <t>Himalayan Bath Salt Blend 500g - Energise</t>
  </si>
  <si>
    <t>HBATHSB-01</t>
  </si>
  <si>
    <t>Letterbox Gifts - Salt in Tins</t>
  </si>
  <si>
    <t>HBATHSB-02</t>
  </si>
  <si>
    <t>HBATHSB-05</t>
  </si>
  <si>
    <t>HBATHSUL-01 - Box of Three</t>
  </si>
  <si>
    <t>HBATHSUL-02 - Box of Three</t>
  </si>
  <si>
    <t>HBATHSUL-03 - Box of Three</t>
  </si>
  <si>
    <t>HBATHSUL-04 - Box of Three</t>
  </si>
  <si>
    <t>HBATHSUL-05 - Box of Three</t>
  </si>
  <si>
    <t>HBATHSUL-06 - Box of Three</t>
  </si>
  <si>
    <t>HBATHSUL-08 - Box of Three</t>
  </si>
  <si>
    <t>HBATHSUL-10 - Box of Three</t>
  </si>
  <si>
    <t>HBATHSUL-11 - Box of Three</t>
  </si>
  <si>
    <t>HBB-01</t>
  </si>
  <si>
    <t>Aniseed Halloween Bath Bomb</t>
  </si>
  <si>
    <t>HBB-01 - Packing</t>
  </si>
  <si>
    <t>HBB-02</t>
  </si>
  <si>
    <t>Fennel &amp; Orange Halloween Bath Bomb</t>
  </si>
  <si>
    <t>HBB-02 - Packing</t>
  </si>
  <si>
    <t>HBB-03</t>
  </si>
  <si>
    <t>Coconut &amp; Lime Fragrance</t>
  </si>
  <si>
    <t>HBB-03 - Packing</t>
  </si>
  <si>
    <t>HBBS-01</t>
  </si>
  <si>
    <t>Cupids Escape Self Care Bath Heart Gift Set</t>
  </si>
  <si>
    <t>HBBS-02</t>
  </si>
  <si>
    <t>Bloomig Pink Bliss Bath Heart Gift Set</t>
  </si>
  <si>
    <t>HBBS-03</t>
  </si>
  <si>
    <t>Enchanting Heart Heaven Bath Heart Gift Set</t>
  </si>
  <si>
    <t>HBBS-04</t>
  </si>
  <si>
    <t>Sunflower Serenity Bath Heart Gift Set</t>
  </si>
  <si>
    <t>HCS-01</t>
  </si>
  <si>
    <t>HCS-01 - Shrinking</t>
  </si>
  <si>
    <t>HCS-02</t>
  </si>
  <si>
    <t>Tea Tree &amp; Fresh Mint - Soap Loaf</t>
  </si>
  <si>
    <t>Total Hours</t>
  </si>
  <si>
    <t>Total Wages Cost</t>
  </si>
  <si>
    <t>Week 1 Gross</t>
  </si>
  <si>
    <t>NI + Pension</t>
  </si>
  <si>
    <t>Week 2 Gross</t>
  </si>
  <si>
    <t>Week 3 Gross</t>
  </si>
  <si>
    <t>Week 4 Gross</t>
  </si>
  <si>
    <t>Week 5 Gross</t>
  </si>
  <si>
    <t>HCS-02 - Shrinking</t>
  </si>
  <si>
    <t>HCS-03</t>
  </si>
  <si>
    <t>HCS-03 - Shrinking</t>
  </si>
  <si>
    <t>Sleepy Lavender - Soap Loaf</t>
  </si>
  <si>
    <t>HCS-04 - Shrinking</t>
  </si>
  <si>
    <t>HCS-06</t>
  </si>
  <si>
    <t>Slice of Sunshine - Soap Loaf</t>
  </si>
  <si>
    <t>HCS-06 - Shrinking</t>
  </si>
  <si>
    <t>HCS-07</t>
  </si>
  <si>
    <t>Honey &amp; Oatmeal - Soap Loaf</t>
  </si>
  <si>
    <t>HCS-07 - Shrinking</t>
  </si>
  <si>
    <t>HCS-08</t>
  </si>
  <si>
    <t>HCS-08 - Shrinking</t>
  </si>
  <si>
    <t>HCS-10</t>
  </si>
  <si>
    <t>Cleopatra - Soap Loaf</t>
  </si>
  <si>
    <t>HCS-10 - Shrinking</t>
  </si>
  <si>
    <t>Coconut Dream - Soap Loaf</t>
  </si>
  <si>
    <t>Coconut Dream - Soap Loaf - Shrinking</t>
  </si>
  <si>
    <t>HCS-13</t>
  </si>
  <si>
    <t>Rose &amp; Rose Petals - Soap Loaf</t>
  </si>
  <si>
    <t>HCS-13 - Shrinking</t>
  </si>
  <si>
    <t>HCS-15</t>
  </si>
  <si>
    <t>Raspberry &amp; Blackpepper - Soap Loaf</t>
  </si>
  <si>
    <t>AW Aromatics</t>
  </si>
  <si>
    <t>Production Sheet</t>
  </si>
  <si>
    <t xml:space="preserve"> Name:</t>
  </si>
  <si>
    <t>from April 2024</t>
  </si>
  <si>
    <t>HCS-15 - Shrinking</t>
  </si>
  <si>
    <t>HOURS</t>
  </si>
  <si>
    <t>Make</t>
  </si>
  <si>
    <t>Pack</t>
  </si>
  <si>
    <t>Decrease</t>
  </si>
  <si>
    <r>
      <rPr>
        <rFont val="Arial"/>
        <b/>
        <color theme="1"/>
        <sz val="8.0"/>
      </rPr>
      <t xml:space="preserve">MFF </t>
    </r>
    <r>
      <rPr>
        <rFont val="Arial"/>
        <color theme="1"/>
        <sz val="8.0"/>
      </rPr>
      <t xml:space="preserve">- Floral Fizz </t>
    </r>
  </si>
  <si>
    <r>
      <rPr>
        <rFont val="Arial"/>
        <b/>
        <color theme="1"/>
        <sz val="8.0"/>
      </rPr>
      <t xml:space="preserve">FSL - </t>
    </r>
    <r>
      <rPr>
        <rFont val="Arial"/>
        <color theme="1"/>
        <sz val="8.0"/>
      </rPr>
      <t xml:space="preserve">Funky Soap Loaf </t>
    </r>
  </si>
  <si>
    <r>
      <rPr>
        <rFont val="Arial"/>
        <b/>
        <color theme="1"/>
        <sz val="8.0"/>
      </rPr>
      <t>EO, SIM, EBL, CAREO ,ORGEO -</t>
    </r>
    <r>
      <rPr>
        <rFont val="Arial"/>
        <color theme="1"/>
        <sz val="8.0"/>
      </rPr>
      <t xml:space="preserve"> Essential Oils 10ml</t>
    </r>
  </si>
  <si>
    <r>
      <rPr>
        <rFont val="Arial"/>
        <b/>
        <color theme="1"/>
        <sz val="8.0"/>
      </rPr>
      <t xml:space="preserve">SG - </t>
    </r>
    <r>
      <rPr>
        <rFont val="Arial"/>
        <color theme="1"/>
        <sz val="8.0"/>
      </rPr>
      <t xml:space="preserve">Simmering Granules </t>
    </r>
  </si>
  <si>
    <t>increase</t>
  </si>
  <si>
    <r>
      <rPr>
        <rFont val="Arial"/>
        <b/>
        <color theme="1"/>
        <sz val="8.0"/>
      </rPr>
      <t xml:space="preserve">AWChill </t>
    </r>
    <r>
      <rPr>
        <rFont val="Arial"/>
        <color theme="1"/>
        <sz val="8.0"/>
      </rPr>
      <t>- Chill Pills</t>
    </r>
  </si>
  <si>
    <r>
      <rPr>
        <rFont val="Arial"/>
        <b/>
        <color theme="1"/>
        <sz val="8.0"/>
      </rPr>
      <t>CHSB/CHSBUL</t>
    </r>
    <r>
      <rPr>
        <rFont val="Arial"/>
        <color theme="1"/>
        <sz val="8.0"/>
      </rPr>
      <t xml:space="preserve">- Charcoal Soap </t>
    </r>
  </si>
  <si>
    <t>EO without Tactile Label</t>
  </si>
  <si>
    <r>
      <rPr>
        <rFont val="Arial"/>
        <b/>
        <color theme="1"/>
        <sz val="8.0"/>
      </rPr>
      <t xml:space="preserve">AWFO - </t>
    </r>
    <r>
      <rPr>
        <rFont val="Arial"/>
        <color theme="1"/>
        <sz val="8.0"/>
      </rPr>
      <t xml:space="preserve">Fragrance Oils x10 </t>
    </r>
  </si>
  <si>
    <t>rate looks fine</t>
  </si>
  <si>
    <r>
      <rPr>
        <rFont val="Arial"/>
        <b/>
        <color theme="1"/>
        <sz val="8.0"/>
      </rPr>
      <t>RJBB</t>
    </r>
    <r>
      <rPr>
        <rFont val="Arial"/>
        <color theme="1"/>
        <sz val="8.0"/>
      </rPr>
      <t xml:space="preserve"> - Rainbow Bath Bombs</t>
    </r>
  </si>
  <si>
    <r>
      <rPr>
        <rFont val="Arial"/>
        <b/>
        <color theme="1"/>
        <sz val="8.0"/>
      </rPr>
      <t>HCS, Lsoap, TPSoap</t>
    </r>
    <r>
      <rPr>
        <rFont val="Arial"/>
        <color theme="1"/>
        <sz val="8.0"/>
      </rPr>
      <t xml:space="preserve"> Handmade Soap Loaf, solids</t>
    </r>
  </si>
  <si>
    <r>
      <rPr>
        <rFont val="Arial"/>
        <b/>
        <color theme="1"/>
        <sz val="8.0"/>
      </rPr>
      <t>Boa, MO, PrEO - O</t>
    </r>
    <r>
      <rPr>
        <rFont val="Arial"/>
        <color theme="1"/>
        <sz val="8.0"/>
      </rPr>
      <t xml:space="preserve">ils 50ml </t>
    </r>
  </si>
  <si>
    <t>AWFO - Without Tactile Label</t>
  </si>
  <si>
    <t>*</t>
  </si>
  <si>
    <t>HCS-16</t>
  </si>
  <si>
    <t>needs to look into in the future (eg will be different packaging, were not made recently)</t>
  </si>
  <si>
    <t>Baby Powder - Soap Loaf</t>
  </si>
  <si>
    <r>
      <rPr>
        <rFont val="Arial"/>
        <b/>
        <color theme="1"/>
        <sz val="8.0"/>
      </rPr>
      <t xml:space="preserve">Begg </t>
    </r>
    <r>
      <rPr>
        <rFont val="Arial"/>
        <color theme="1"/>
        <sz val="8.0"/>
      </rPr>
      <t xml:space="preserve">- Bath Eggs </t>
    </r>
  </si>
  <si>
    <r>
      <rPr>
        <rFont val="Arial"/>
        <b/>
        <color theme="1"/>
        <sz val="8.0"/>
      </rPr>
      <t>HHCS -</t>
    </r>
    <r>
      <rPr>
        <rFont val="Arial"/>
        <b val="0"/>
        <color theme="1"/>
        <sz val="8.0"/>
      </rPr>
      <t xml:space="preserve"> 10 kg Soap</t>
    </r>
  </si>
  <si>
    <t>Boaul, MOul, Preoul, Beardoul - 50ml</t>
  </si>
  <si>
    <r>
      <rPr>
        <rFont val="Arial"/>
        <b/>
        <color theme="1"/>
        <sz val="8.0"/>
      </rPr>
      <t>EOUL / eblul , ORGEOUL-</t>
    </r>
    <r>
      <rPr>
        <rFont val="Arial"/>
        <color theme="1"/>
        <sz val="8.0"/>
      </rPr>
      <t xml:space="preserve"> essential Oils x10 Unlabelled</t>
    </r>
  </si>
  <si>
    <t>Packing Claim</t>
  </si>
  <si>
    <t>Checked by Supervisor</t>
  </si>
  <si>
    <r>
      <rPr>
        <rFont val="Arial"/>
        <b/>
        <color theme="1"/>
        <sz val="8.0"/>
      </rPr>
      <t>JBB, JDBB, SBB</t>
    </r>
    <r>
      <rPr>
        <rFont val="Arial"/>
        <color theme="1"/>
        <sz val="8.0"/>
      </rPr>
      <t xml:space="preserve"> - Bath Bombs </t>
    </r>
    <r>
      <rPr>
        <rFont val="Arial"/>
        <b/>
        <color theme="1"/>
        <sz val="8.0"/>
      </rPr>
      <t xml:space="preserve">180g </t>
    </r>
  </si>
  <si>
    <r>
      <rPr>
        <rFont val="Arial"/>
        <b/>
        <color theme="1"/>
        <sz val="8.0"/>
      </rPr>
      <t xml:space="preserve">HSS - </t>
    </r>
    <r>
      <rPr>
        <rFont val="Arial"/>
        <b val="0"/>
        <color theme="1"/>
        <sz val="8.0"/>
      </rPr>
      <t xml:space="preserve">Smiley Soap </t>
    </r>
  </si>
  <si>
    <r>
      <rPr>
        <rFont val="Arial"/>
        <b/>
        <color theme="1"/>
        <sz val="8.0"/>
      </rPr>
      <t>BO, MOL,HDL EOM</t>
    </r>
    <r>
      <rPr>
        <rFont val="Arial"/>
        <color rgb="FFFF0000"/>
        <sz val="8.0"/>
      </rPr>
      <t>-</t>
    </r>
    <r>
      <rPr>
        <rFont val="Arial"/>
        <color theme="1"/>
        <sz val="8.0"/>
      </rPr>
      <t xml:space="preserve"> Oils 100ml MOLUL</t>
    </r>
  </si>
  <si>
    <r>
      <rPr>
        <rFont val="Arial"/>
        <b/>
        <color theme="1"/>
        <sz val="8.0"/>
      </rPr>
      <t>ULFO -</t>
    </r>
    <r>
      <rPr>
        <rFont val="Arial"/>
        <color theme="1"/>
        <sz val="8.0"/>
      </rPr>
      <t xml:space="preserve"> Fragrance Oils x10 Unlabelled</t>
    </r>
  </si>
  <si>
    <t>Working Time</t>
  </si>
  <si>
    <t>Bath Bombs 180g Double Mix / DONUT</t>
  </si>
  <si>
    <r>
      <rPr>
        <rFont val="Arial"/>
        <b/>
        <color theme="1"/>
        <sz val="8.0"/>
      </rPr>
      <t xml:space="preserve">Melt-01 - </t>
    </r>
    <r>
      <rPr>
        <rFont val="Arial"/>
        <b val="0"/>
        <color theme="1"/>
        <sz val="8.0"/>
      </rPr>
      <t>Soap Kit</t>
    </r>
  </si>
  <si>
    <t xml:space="preserve">BOUL, , XRPSUL ,HFRSUL HDLUL , WSPUL- Oils 100ml </t>
  </si>
  <si>
    <r>
      <rPr>
        <rFont val="Arial"/>
        <b/>
        <color theme="1"/>
        <sz val="8.0"/>
      </rPr>
      <t xml:space="preserve">RDHF, RDEO - </t>
    </r>
    <r>
      <rPr>
        <rFont val="Arial"/>
        <color theme="1"/>
        <sz val="8.0"/>
      </rPr>
      <t>Reed Diffusers</t>
    </r>
  </si>
  <si>
    <t>Job</t>
  </si>
  <si>
    <t>Rate</t>
  </si>
  <si>
    <t>Quantity</t>
  </si>
  <si>
    <t>Total Value</t>
  </si>
  <si>
    <t>Order Number</t>
  </si>
  <si>
    <r>
      <rPr>
        <rFont val="Arial"/>
        <b/>
        <color theme="1"/>
        <sz val="8.0"/>
      </rPr>
      <t xml:space="preserve">ABB, EBB - </t>
    </r>
    <r>
      <rPr>
        <rFont val="Arial"/>
        <color theme="1"/>
        <sz val="8.0"/>
      </rPr>
      <t xml:space="preserve">Bath Bombs </t>
    </r>
    <r>
      <rPr>
        <rFont val="Arial"/>
        <b/>
        <color theme="1"/>
        <sz val="8.0"/>
      </rPr>
      <t>120g</t>
    </r>
  </si>
  <si>
    <r>
      <rPr>
        <rFont val="Arial"/>
        <b/>
        <color theme="1"/>
        <sz val="8.0"/>
      </rPr>
      <t xml:space="preserve">Melt-02 - </t>
    </r>
    <r>
      <rPr>
        <rFont val="Arial"/>
        <color theme="1"/>
        <sz val="8.0"/>
      </rPr>
      <t>2kg Soap Base</t>
    </r>
  </si>
  <si>
    <r>
      <rPr>
        <rFont val="Arial"/>
        <b/>
        <color theme="1"/>
        <sz val="8.0"/>
      </rPr>
      <t>EOB -</t>
    </r>
    <r>
      <rPr>
        <rFont val="Arial"/>
        <color theme="1"/>
        <sz val="8.0"/>
      </rPr>
      <t xml:space="preserve"> Essential Oils 0.5kg </t>
    </r>
  </si>
  <si>
    <r>
      <rPr>
        <rFont val="Arial"/>
        <b/>
        <color theme="1"/>
        <sz val="8.0"/>
      </rPr>
      <t xml:space="preserve">AWRS - </t>
    </r>
    <r>
      <rPr>
        <rFont val="Arial"/>
        <color theme="1"/>
        <sz val="8.0"/>
      </rPr>
      <t>Aromatherapy Room Sprays/ pack of 6</t>
    </r>
  </si>
  <si>
    <t>CBB - Cocktail Bath Bombs</t>
  </si>
  <si>
    <r>
      <rPr>
        <rFont val="Arial"/>
        <b/>
        <color theme="1"/>
        <sz val="8.0"/>
      </rPr>
      <t>GMSoap</t>
    </r>
    <r>
      <rPr>
        <rFont val="Arial"/>
        <color theme="1"/>
        <sz val="8.0"/>
      </rPr>
      <t xml:space="preserve"> - Green Man Soaps 12 in box</t>
    </r>
  </si>
  <si>
    <r>
      <rPr>
        <rFont val="Arial"/>
        <b/>
        <color theme="1"/>
        <sz val="8.0"/>
      </rPr>
      <t xml:space="preserve">Boz, MOB - </t>
    </r>
    <r>
      <rPr>
        <rFont val="Arial"/>
        <color theme="1"/>
        <sz val="8.0"/>
      </rPr>
      <t xml:space="preserve">Oils 1 litre </t>
    </r>
  </si>
  <si>
    <r>
      <rPr>
        <rFont val="Arial"/>
        <b/>
        <color theme="1"/>
        <sz val="8.0"/>
      </rPr>
      <t>AWPFO - 2</t>
    </r>
    <r>
      <rPr>
        <rFont val="Arial"/>
        <color theme="1"/>
        <sz val="8.0"/>
      </rPr>
      <t xml:space="preserve">50g Bulk Fragrance </t>
    </r>
  </si>
  <si>
    <t>HCS-16 - Shrinking</t>
  </si>
  <si>
    <r>
      <rPr>
        <rFont val="Arial"/>
        <b/>
        <color theme="1"/>
        <sz val="8.0"/>
      </rPr>
      <t xml:space="preserve">AROSS - </t>
    </r>
    <r>
      <rPr>
        <rFont val="Arial"/>
        <color theme="1"/>
        <sz val="8.0"/>
      </rPr>
      <t xml:space="preserve">Shower Steamers 80g </t>
    </r>
  </si>
  <si>
    <t>awgsoap</t>
  </si>
  <si>
    <r>
      <rPr>
        <rFont val="Arial"/>
        <b/>
        <color theme="1"/>
        <sz val="8.0"/>
      </rPr>
      <t>WSP -</t>
    </r>
    <r>
      <rPr>
        <rFont val="Arial"/>
        <color theme="1"/>
        <sz val="8.0"/>
      </rPr>
      <t xml:space="preserve"> Witch hazel-face toner 100ml</t>
    </r>
  </si>
  <si>
    <r>
      <rPr>
        <rFont val="Arial"/>
        <b/>
        <color theme="1"/>
        <sz val="8.0"/>
      </rPr>
      <t>FOBP -</t>
    </r>
    <r>
      <rPr>
        <rFont val="Arial"/>
        <color theme="1"/>
        <sz val="8.0"/>
      </rPr>
      <t xml:space="preserve"> 500g Bulk Fragrance </t>
    </r>
  </si>
  <si>
    <r>
      <rPr>
        <rFont val="Arial"/>
        <b/>
        <color theme="1"/>
        <sz val="8.0"/>
      </rPr>
      <t xml:space="preserve">HeartB - </t>
    </r>
    <r>
      <rPr>
        <rFont val="Arial"/>
        <color theme="1"/>
        <sz val="8.0"/>
      </rPr>
      <t xml:space="preserve">Heart Bath Bomb 70g </t>
    </r>
  </si>
  <si>
    <r>
      <rPr>
        <rFont val="Arial"/>
        <b/>
        <color theme="1"/>
        <sz val="8.0"/>
      </rPr>
      <t>Asoap -</t>
    </r>
    <r>
      <rPr>
        <rFont val="Arial"/>
        <color theme="1"/>
        <sz val="8.0"/>
      </rPr>
      <t xml:space="preserve"> Aromatherapy Soap </t>
    </r>
  </si>
  <si>
    <r>
      <rPr>
        <rFont val="Arial"/>
        <b/>
        <color theme="1"/>
        <sz val="8.0"/>
      </rPr>
      <t xml:space="preserve">EOM - </t>
    </r>
    <r>
      <rPr>
        <rFont val="Arial"/>
        <color theme="1"/>
        <sz val="8.0"/>
      </rPr>
      <t>Aromatherapy Mist Sprays -with Tactile</t>
    </r>
  </si>
  <si>
    <t>FOT - TACTILE LABEL</t>
  </si>
  <si>
    <r>
      <rPr>
        <rFont val="Arial"/>
        <b/>
        <color theme="1"/>
        <sz val="8.0"/>
      </rPr>
      <t>FBB,HBB-03,HSBB,CJBB,PUCKATOR</t>
    </r>
    <r>
      <rPr>
        <rFont val="Arial"/>
        <color theme="1"/>
        <sz val="8.0"/>
      </rPr>
      <t xml:space="preserve"> with sprinkles</t>
    </r>
  </si>
  <si>
    <r>
      <rPr>
        <rFont val="Arial"/>
        <b/>
        <color theme="1"/>
        <sz val="8.0"/>
      </rPr>
      <t xml:space="preserve">UWHSS - 24/box </t>
    </r>
    <r>
      <rPr>
        <rFont val="Arial"/>
        <color theme="1"/>
        <sz val="8.0"/>
      </rPr>
      <t>MAKING/CUT+PACK</t>
    </r>
  </si>
  <si>
    <r>
      <rPr>
        <rFont val="Arial"/>
        <b/>
        <color theme="1"/>
        <sz val="8.0"/>
      </rPr>
      <t xml:space="preserve">AWEBL - </t>
    </r>
    <r>
      <rPr>
        <rFont val="Arial"/>
        <color theme="1"/>
        <sz val="8.0"/>
      </rPr>
      <t xml:space="preserve">Essential Oil Blends </t>
    </r>
  </si>
  <si>
    <t xml:space="preserve">ZFO with Tactile Label </t>
  </si>
  <si>
    <t>FBB-02, 08 ONLY</t>
  </si>
  <si>
    <r>
      <rPr>
        <rFont val="Arial"/>
        <b/>
        <color theme="1"/>
        <sz val="8.0"/>
      </rPr>
      <t xml:space="preserve">WHSS </t>
    </r>
    <r>
      <rPr>
        <rFont val="Arial"/>
        <color theme="1"/>
        <sz val="8.0"/>
      </rPr>
      <t>- 1 tin</t>
    </r>
  </si>
  <si>
    <r>
      <rPr>
        <rFont val="Arial"/>
        <b/>
        <color theme="1"/>
        <sz val="8.0"/>
      </rPr>
      <t xml:space="preserve">BeardO - </t>
    </r>
    <r>
      <rPr>
        <rFont val="Arial"/>
        <color theme="1"/>
        <sz val="8.0"/>
      </rPr>
      <t xml:space="preserve">Beard Oils 50ml </t>
    </r>
  </si>
  <si>
    <t>ZFO withoutTactile Label - 4, 7, 8, 11</t>
  </si>
  <si>
    <r>
      <rPr>
        <rFont val="Arial"/>
        <b/>
        <color theme="1"/>
        <sz val="8.0"/>
      </rPr>
      <t xml:space="preserve">HBB-01,02 - </t>
    </r>
    <r>
      <rPr>
        <rFont val="Arial"/>
        <b val="0"/>
        <color theme="1"/>
        <sz val="8.0"/>
      </rPr>
      <t>Halloween Bath Bombs</t>
    </r>
  </si>
  <si>
    <r>
      <rPr>
        <rFont val="Arial"/>
        <b/>
        <color theme="1"/>
        <sz val="8.0"/>
      </rPr>
      <t xml:space="preserve">FSSUL - </t>
    </r>
    <r>
      <rPr>
        <rFont val="Arial"/>
        <color theme="1"/>
        <sz val="8.0"/>
      </rPr>
      <t>Fruity Scrub Soap Unlabelled</t>
    </r>
  </si>
  <si>
    <r>
      <rPr>
        <rFont val="Arial"/>
        <b/>
        <color theme="1"/>
        <sz val="8.0"/>
      </rPr>
      <t>DPM-01</t>
    </r>
    <r>
      <rPr>
        <rFont val="Arial"/>
        <color theme="1"/>
        <sz val="8.0"/>
      </rPr>
      <t xml:space="preserve"> - DPG 1 litre</t>
    </r>
  </si>
  <si>
    <t>HCS-28</t>
  </si>
  <si>
    <t>Pink Bubbly - Soap Loaf</t>
  </si>
  <si>
    <t>AWRSUL /EOMUL /Oudhrsul- UNLABELLED Room Sprays/ pack of 6</t>
  </si>
  <si>
    <r>
      <rPr>
        <rFont val="Arial"/>
        <b/>
        <color theme="1"/>
        <sz val="8.0"/>
      </rPr>
      <t xml:space="preserve">GemBB - </t>
    </r>
    <r>
      <rPr>
        <rFont val="Arial"/>
        <b val="0"/>
        <color theme="1"/>
        <sz val="8.0"/>
      </rPr>
      <t xml:space="preserve">Gemstone Bath Bombs </t>
    </r>
    <r>
      <rPr>
        <rFont val="Arial"/>
        <b val="0"/>
        <i/>
        <color theme="1"/>
        <sz val="8.0"/>
      </rPr>
      <t>with gemstone</t>
    </r>
  </si>
  <si>
    <r>
      <rPr>
        <rFont val="Arial"/>
        <b/>
        <color theme="1"/>
        <sz val="8.0"/>
      </rPr>
      <t xml:space="preserve">FSS - </t>
    </r>
    <r>
      <rPr>
        <rFont val="Arial"/>
        <b val="0"/>
        <color theme="1"/>
        <sz val="8.0"/>
      </rPr>
      <t>Fruity Scrub Soap</t>
    </r>
  </si>
  <si>
    <r>
      <rPr>
        <rFont val="Arial"/>
        <b/>
        <color theme="1"/>
        <sz val="8.0"/>
      </rPr>
      <t>REBL -</t>
    </r>
    <r>
      <rPr>
        <rFont val="Arial"/>
        <color theme="1"/>
        <sz val="8.0"/>
      </rPr>
      <t xml:space="preserve"> Roll On Blends </t>
    </r>
  </si>
  <si>
    <r>
      <rPr>
        <rFont val="Arial"/>
        <b/>
        <color theme="1"/>
        <sz val="8.0"/>
      </rPr>
      <t xml:space="preserve">GBBB - </t>
    </r>
    <r>
      <rPr>
        <rFont val="Arial"/>
        <b val="0"/>
        <color theme="1"/>
        <sz val="8.0"/>
      </rPr>
      <t>Gemstone Bracelet Bath Bombs</t>
    </r>
  </si>
  <si>
    <r>
      <rPr>
        <rFont val="Arial"/>
        <b/>
        <color theme="1"/>
        <sz val="8.0"/>
      </rPr>
      <t xml:space="preserve">MSP - </t>
    </r>
    <r>
      <rPr>
        <rFont val="Arial"/>
        <b val="0"/>
        <color theme="1"/>
        <sz val="8.0"/>
      </rPr>
      <t>Massage Soap, MSPS MAKING</t>
    </r>
  </si>
  <si>
    <r>
      <rPr>
        <rFont val="Arial"/>
        <b/>
        <color theme="1"/>
        <sz val="8.0"/>
      </rPr>
      <t>REBLUL -</t>
    </r>
    <r>
      <rPr>
        <rFont val="Arial"/>
        <color theme="1"/>
        <sz val="8.0"/>
      </rPr>
      <t xml:space="preserve"> Roll On Blends Unlabelled </t>
    </r>
  </si>
  <si>
    <r>
      <rPr>
        <rFont val="Arial"/>
        <b/>
        <color theme="1"/>
        <sz val="8.0"/>
      </rPr>
      <t xml:space="preserve">GBBBUL - </t>
    </r>
    <r>
      <rPr>
        <rFont val="Arial"/>
        <b val="0"/>
        <color theme="1"/>
        <sz val="8.0"/>
      </rPr>
      <t>Unlabelled</t>
    </r>
    <r>
      <rPr>
        <rFont val="Arial"/>
        <b/>
        <color theme="1"/>
        <sz val="8.0"/>
      </rPr>
      <t xml:space="preserve"> </t>
    </r>
    <r>
      <rPr>
        <rFont val="Arial"/>
        <b val="0"/>
        <color theme="1"/>
        <sz val="8.0"/>
      </rPr>
      <t>Gemstone Bracelet Bath Bombs</t>
    </r>
  </si>
  <si>
    <r>
      <rPr>
        <rFont val="Arial"/>
        <b/>
        <color theme="1"/>
        <sz val="8.0"/>
      </rPr>
      <t xml:space="preserve">SHLS - </t>
    </r>
    <r>
      <rPr>
        <rFont val="Arial"/>
        <b val="0"/>
        <color theme="1"/>
        <sz val="8.0"/>
      </rPr>
      <t xml:space="preserve">Shaving Soap / </t>
    </r>
    <r>
      <rPr>
        <rFont val="Arial"/>
        <b/>
        <color theme="1"/>
        <sz val="8.0"/>
      </rPr>
      <t>MSPS</t>
    </r>
    <r>
      <rPr>
        <rFont val="Arial"/>
        <b val="0"/>
        <color theme="1"/>
        <sz val="8.0"/>
      </rPr>
      <t xml:space="preserve"> - Boxed PACKING ONLY</t>
    </r>
  </si>
  <si>
    <r>
      <rPr>
        <rFont val="Arial"/>
        <b/>
        <color theme="1"/>
        <sz val="8.0"/>
      </rPr>
      <t xml:space="preserve">EOSet - </t>
    </r>
    <r>
      <rPr>
        <rFont val="Arial"/>
        <color theme="1"/>
        <sz val="8.0"/>
      </rPr>
      <t>All Oils + Repacking</t>
    </r>
  </si>
  <si>
    <t>HCS-28 - Shrinking</t>
  </si>
  <si>
    <r>
      <rPr>
        <rFont val="Arial"/>
        <b/>
        <color theme="1"/>
        <sz val="8.0"/>
      </rPr>
      <t xml:space="preserve">BAS - </t>
    </r>
    <r>
      <rPr>
        <rFont val="Arial"/>
        <b val="0"/>
        <color theme="1"/>
        <sz val="8.0"/>
      </rPr>
      <t>Bubble Dust</t>
    </r>
  </si>
  <si>
    <r>
      <rPr>
        <rFont val="Arial"/>
        <b/>
        <color rgb="FFFF0000"/>
        <sz val="8.0"/>
      </rPr>
      <t xml:space="preserve">HCS </t>
    </r>
    <r>
      <rPr>
        <rFont val="Arial"/>
        <color rgb="FFFF0000"/>
        <sz val="8.0"/>
      </rPr>
      <t>- 47,49,50,51,52,53,54,55</t>
    </r>
  </si>
  <si>
    <r>
      <rPr>
        <rFont val="Arial"/>
        <b/>
        <color theme="1"/>
        <sz val="8.0"/>
      </rPr>
      <t xml:space="preserve">BSV- 7 Vials </t>
    </r>
    <r>
      <rPr>
        <rFont val="Arial"/>
        <color theme="1"/>
        <sz val="8.0"/>
      </rPr>
      <t>set  Making/packing</t>
    </r>
  </si>
  <si>
    <t>£0.20/£0.35</t>
  </si>
  <si>
    <r>
      <rPr>
        <rFont val="Arial"/>
        <b/>
        <color theme="1"/>
        <sz val="8.0"/>
      </rPr>
      <t xml:space="preserve">SKB-01, 02, 03, 04, 06, 08 - </t>
    </r>
    <r>
      <rPr>
        <rFont val="Arial"/>
        <b val="0"/>
        <color theme="1"/>
        <sz val="8.0"/>
      </rPr>
      <t>Animal shaped bombs</t>
    </r>
  </si>
  <si>
    <r>
      <rPr>
        <rFont val="Arial"/>
        <color rgb="FFFF0000"/>
        <sz val="8.0"/>
      </rPr>
      <t xml:space="preserve">AVENA-  MAKING /  </t>
    </r>
    <r>
      <rPr>
        <rFont val="Arial"/>
        <color rgb="FF00FF00"/>
        <sz val="8.0"/>
      </rPr>
      <t>AVENA WRAPPING</t>
    </r>
  </si>
  <si>
    <r>
      <rPr>
        <rFont val="Arial"/>
        <b/>
        <color theme="1"/>
        <sz val="8.0"/>
      </rPr>
      <t xml:space="preserve">Serf / vitc-08 - </t>
    </r>
    <r>
      <rPr>
        <rFont val="Arial"/>
        <color theme="1"/>
        <sz val="8.0"/>
      </rPr>
      <t xml:space="preserve">Serum </t>
    </r>
  </si>
  <si>
    <r>
      <rPr>
        <rFont val="Arial"/>
        <b/>
        <color theme="1"/>
        <sz val="8.0"/>
      </rPr>
      <t xml:space="preserve">SKB-05, 07 </t>
    </r>
    <r>
      <rPr>
        <rFont val="Arial"/>
        <color theme="1"/>
        <sz val="8.0"/>
      </rPr>
      <t>- Animal shaped bombs</t>
    </r>
  </si>
  <si>
    <t>Vitc-07 - Vitamin C whipped soap</t>
  </si>
  <si>
    <r>
      <rPr>
        <rFont val="Arial"/>
        <b/>
        <color theme="1"/>
        <sz val="8.0"/>
      </rPr>
      <t xml:space="preserve">SerfUL - </t>
    </r>
    <r>
      <rPr>
        <rFont val="Arial"/>
        <color theme="1"/>
        <sz val="8.0"/>
      </rPr>
      <t xml:space="preserve">Serum Unlabelled </t>
    </r>
  </si>
  <si>
    <r>
      <rPr>
        <rFont val="Arial"/>
        <b/>
        <color rgb="FFFF0000"/>
        <sz val="8.0"/>
      </rPr>
      <t>CPBUL</t>
    </r>
    <r>
      <rPr>
        <rFont val="Arial"/>
        <color rgb="FFFF0000"/>
        <sz val="8.0"/>
      </rPr>
      <t xml:space="preserve">- PACKING </t>
    </r>
  </si>
  <si>
    <t>WCS/ WCSUL / Shrinking</t>
  </si>
  <si>
    <t>SCKIT</t>
  </si>
  <si>
    <t>CSoap - Crystal Soap</t>
  </si>
  <si>
    <t>HCS-32</t>
  </si>
  <si>
    <r>
      <rPr>
        <rFont val="Arial"/>
        <b/>
        <color theme="1"/>
        <sz val="8.0"/>
      </rPr>
      <t>BB, BBEO, BBFO -</t>
    </r>
    <r>
      <rPr>
        <rFont val="Arial"/>
        <color theme="1"/>
        <sz val="8.0"/>
      </rPr>
      <t xml:space="preserve"> Butters /tin</t>
    </r>
  </si>
  <si>
    <t>Orange Zest - Soap Loaf</t>
  </si>
  <si>
    <r>
      <rPr>
        <rFont val="Arial"/>
        <b/>
        <color theme="1"/>
        <sz val="8.0"/>
      </rPr>
      <t xml:space="preserve">AHBL, AHBW, FHBL, FHBW,  - </t>
    </r>
    <r>
      <rPr>
        <rFont val="Arial"/>
        <color theme="1"/>
        <sz val="8.0"/>
      </rPr>
      <t xml:space="preserve">250/300ml </t>
    </r>
  </si>
  <si>
    <t>EBBS / EBBSUL</t>
  </si>
  <si>
    <r>
      <rPr>
        <rFont val="Arial"/>
        <b/>
        <color theme="1"/>
        <sz val="8.0"/>
      </rPr>
      <t>FSB, BFSB</t>
    </r>
    <r>
      <rPr>
        <rFont val="Arial"/>
        <color theme="1"/>
        <sz val="8.0"/>
      </rPr>
      <t xml:space="preserve"> (for 1)  Steam Blend/Bath Soak</t>
    </r>
  </si>
  <si>
    <t>£0,36</t>
  </si>
  <si>
    <r>
      <rPr>
        <rFont val="Arial"/>
        <b/>
        <color theme="1"/>
        <sz val="8.0"/>
      </rPr>
      <t xml:space="preserve">FSBUL, BFSUL </t>
    </r>
    <r>
      <rPr>
        <rFont val="Arial"/>
        <color theme="1"/>
        <sz val="8.0"/>
      </rPr>
      <t>(for 1) Unlabelled  Steam Blend/Bath Soak</t>
    </r>
  </si>
  <si>
    <r>
      <rPr>
        <rFont val="Arial"/>
        <b/>
        <color theme="1"/>
        <sz val="8.0"/>
      </rPr>
      <t xml:space="preserve">Clay - </t>
    </r>
    <r>
      <rPr>
        <rFont val="Arial"/>
        <color theme="1"/>
        <sz val="8.0"/>
      </rPr>
      <t xml:space="preserve">Clay Masks </t>
    </r>
  </si>
  <si>
    <r>
      <rPr>
        <rFont val="Arial"/>
        <b/>
        <color theme="1"/>
        <sz val="8.0"/>
      </rPr>
      <t xml:space="preserve">ABP - </t>
    </r>
    <r>
      <rPr>
        <rFont val="Arial"/>
        <color theme="1"/>
        <sz val="8.0"/>
      </rPr>
      <t xml:space="preserve">Bath Potions 7kg </t>
    </r>
  </si>
  <si>
    <t>HCS-32 - Shrinking</t>
  </si>
  <si>
    <t>EBBSUL - SHRINK PACK OF 4</t>
  </si>
  <si>
    <r>
      <rPr>
        <rFont val="Arial"/>
        <b/>
        <color theme="1"/>
        <sz val="8.0"/>
      </rPr>
      <t xml:space="preserve">HBathS - </t>
    </r>
    <r>
      <rPr>
        <rFont val="Arial"/>
        <color theme="1"/>
        <sz val="8.0"/>
      </rPr>
      <t xml:space="preserve">Bath Salts 500g </t>
    </r>
  </si>
  <si>
    <t xml:space="preserve">SPBB- PACK </t>
  </si>
  <si>
    <r>
      <rPr>
        <rFont val="Arial"/>
        <b/>
        <color theme="1"/>
        <sz val="8.0"/>
      </rPr>
      <t xml:space="preserve">HBathSUL - </t>
    </r>
    <r>
      <rPr>
        <rFont val="Arial"/>
        <color theme="1"/>
        <sz val="8.0"/>
      </rPr>
      <t>Bath Salts 500g Unlabelled</t>
    </r>
  </si>
  <si>
    <t xml:space="preserve">SPBB - PAINT </t>
  </si>
  <si>
    <r>
      <rPr>
        <rFont val="Arial"/>
        <b/>
        <color theme="1"/>
        <sz val="8.0"/>
      </rPr>
      <t xml:space="preserve">ABPC - </t>
    </r>
    <r>
      <rPr>
        <rFont val="Arial"/>
        <color theme="1"/>
        <sz val="8.0"/>
      </rPr>
      <t xml:space="preserve">5X350g Bath Potions in Box </t>
    </r>
  </si>
  <si>
    <t xml:space="preserve">SPBB - MAKE </t>
  </si>
  <si>
    <t>ABPCUL</t>
  </si>
  <si>
    <t>HCS-33</t>
  </si>
  <si>
    <t>Very Berry - Soap Loaf</t>
  </si>
  <si>
    <r>
      <rPr>
        <rFont val="Arial"/>
        <b/>
        <color theme="1"/>
        <sz val="8.0"/>
      </rPr>
      <t>CEYEP -</t>
    </r>
    <r>
      <rPr>
        <rFont val="Arial"/>
        <color theme="1"/>
        <sz val="8.0"/>
      </rPr>
      <t xml:space="preserve"> Eye Pillows </t>
    </r>
  </si>
  <si>
    <r>
      <rPr>
        <rFont val="Arial"/>
        <b/>
        <color theme="1"/>
        <sz val="8.0"/>
      </rPr>
      <t xml:space="preserve">ACHS - </t>
    </r>
    <r>
      <rPr>
        <rFont val="Arial"/>
        <color theme="1"/>
        <sz val="8.0"/>
      </rPr>
      <t xml:space="preserve">SOAP </t>
    </r>
  </si>
  <si>
    <r>
      <rPr>
        <rFont val="Arial"/>
        <b/>
        <color theme="1"/>
        <sz val="8.0"/>
      </rPr>
      <t xml:space="preserve">NCWB - </t>
    </r>
    <r>
      <rPr>
        <rFont val="Arial"/>
        <color theme="1"/>
        <sz val="8.0"/>
      </rPr>
      <t>Wheat Bags</t>
    </r>
    <r>
      <rPr>
        <rFont val="Arial"/>
        <b/>
        <color theme="1"/>
        <sz val="8.0"/>
      </rPr>
      <t xml:space="preserve"> </t>
    </r>
  </si>
  <si>
    <t>vitc- bathbomb single</t>
  </si>
  <si>
    <r>
      <rPr>
        <rFont val="Arial"/>
        <b/>
        <color rgb="FF000000"/>
        <sz val="8.0"/>
      </rPr>
      <t>ACSR -</t>
    </r>
    <r>
      <rPr>
        <rFont val="Arial"/>
        <color rgb="FF000000"/>
        <sz val="8.0"/>
      </rPr>
      <t xml:space="preserve"> SOAP on Rope </t>
    </r>
  </si>
  <si>
    <r>
      <rPr>
        <rFont val="Arial"/>
        <b/>
        <color theme="1"/>
        <sz val="8.0"/>
      </rPr>
      <t xml:space="preserve">AWHBL - </t>
    </r>
    <r>
      <rPr>
        <rFont val="Arial"/>
        <color theme="1"/>
        <sz val="8.0"/>
      </rPr>
      <t>Boxed Wheat Bags with Inner</t>
    </r>
    <r>
      <rPr>
        <rFont val="Arial"/>
        <b/>
        <color theme="1"/>
        <sz val="8.0"/>
      </rPr>
      <t xml:space="preserve"> </t>
    </r>
  </si>
  <si>
    <r>
      <rPr>
        <rFont val="Arial"/>
        <b/>
        <color theme="1"/>
        <sz val="8.0"/>
      </rPr>
      <t>ACSS -</t>
    </r>
    <r>
      <rPr>
        <rFont val="Arial"/>
        <color theme="1"/>
        <sz val="8.0"/>
      </rPr>
      <t xml:space="preserve"> Shampoo Bars (for 1)</t>
    </r>
  </si>
  <si>
    <r>
      <rPr>
        <rFont val="Arial"/>
        <b/>
        <color theme="1"/>
        <sz val="8.0"/>
      </rPr>
      <t>ACFD -</t>
    </r>
    <r>
      <rPr>
        <rFont val="Arial"/>
        <color theme="1"/>
        <sz val="8.0"/>
      </rPr>
      <t xml:space="preserve"> Fairy Dust 500g</t>
    </r>
  </si>
  <si>
    <r>
      <rPr>
        <rFont val="Arial"/>
        <b/>
        <color theme="1"/>
        <sz val="8.0"/>
      </rPr>
      <t>ACBB -</t>
    </r>
    <r>
      <rPr>
        <rFont val="Arial"/>
        <color theme="1"/>
        <sz val="8.0"/>
      </rPr>
      <t xml:space="preserve"> A&amp;C Fizzers 1pc Make | Pack of 6</t>
    </r>
  </si>
  <si>
    <t xml:space="preserve">SSalt with Tactile Label </t>
  </si>
  <si>
    <t>HCS-33 - Shrinking</t>
  </si>
  <si>
    <t>Adding Fizzer Wraps</t>
  </si>
  <si>
    <t>SSalt without Tactile Label</t>
  </si>
  <si>
    <t>Special customers shrink individ, jbb (incl Puckator)</t>
  </si>
  <si>
    <r>
      <rPr>
        <rFont val="Arial"/>
        <b/>
        <color theme="1"/>
        <sz val="8.0"/>
      </rPr>
      <t xml:space="preserve">ACSalt - </t>
    </r>
    <r>
      <rPr>
        <rFont val="Arial"/>
        <color theme="1"/>
        <sz val="8.0"/>
      </rPr>
      <t>Bath Salts/box</t>
    </r>
  </si>
  <si>
    <t>FFPO / FFPOUL</t>
  </si>
  <si>
    <r>
      <rPr>
        <rFont val="Arial"/>
        <color theme="1"/>
        <sz val="8.0"/>
      </rPr>
      <t xml:space="preserve">Cutting Labels, </t>
    </r>
    <r>
      <rPr>
        <rFont val="Arial"/>
        <b/>
        <color rgb="FFFF0000"/>
        <sz val="8.0"/>
      </rPr>
      <t xml:space="preserve">Cutting foil </t>
    </r>
  </si>
  <si>
    <r>
      <rPr>
        <rFont val="Arial"/>
        <b/>
        <color theme="1"/>
        <sz val="8.0"/>
      </rPr>
      <t xml:space="preserve">ACLB - </t>
    </r>
    <r>
      <rPr>
        <rFont val="Arial"/>
        <color theme="1"/>
        <sz val="8.0"/>
      </rPr>
      <t xml:space="preserve">Lip Balms </t>
    </r>
  </si>
  <si>
    <t>FFPOUL - Shrinking pack of 6</t>
  </si>
  <si>
    <t>Packing Bath Bombs in Box of 3</t>
  </si>
  <si>
    <r>
      <rPr>
        <rFont val="Arial"/>
        <b/>
        <color theme="1"/>
        <sz val="8.0"/>
      </rPr>
      <t>ACDR -</t>
    </r>
    <r>
      <rPr>
        <rFont val="Arial"/>
        <color theme="1"/>
        <sz val="8.0"/>
      </rPr>
      <t xml:space="preserve"> Reed Diffusers |</t>
    </r>
    <r>
      <rPr>
        <rFont val="Arial"/>
        <color rgb="FFFF0000"/>
        <sz val="8.0"/>
      </rPr>
      <t xml:space="preserve"> Refils</t>
    </r>
  </si>
  <si>
    <t>UBB- UNLABELLED BUTTERS</t>
  </si>
  <si>
    <t>Cut &amp; Shrink Soap Loaf (13 pcs)</t>
  </si>
  <si>
    <r>
      <rPr>
        <rFont val="Arial"/>
        <b/>
        <color theme="1"/>
        <sz val="8.0"/>
      </rPr>
      <t xml:space="preserve">ACSAMPLE - </t>
    </r>
    <r>
      <rPr>
        <rFont val="Arial"/>
        <color theme="1"/>
        <sz val="8.0"/>
      </rPr>
      <t>Sample pack-per 1 tin</t>
    </r>
  </si>
  <si>
    <t>XRPS / OUDHRS - With Tactile Label</t>
  </si>
  <si>
    <t>DIPPING DONUTS</t>
  </si>
  <si>
    <r>
      <rPr>
        <rFont val="Arial"/>
        <b/>
        <color theme="1"/>
        <sz val="8.0"/>
      </rPr>
      <t xml:space="preserve">ACFM - </t>
    </r>
    <r>
      <rPr>
        <rFont val="Arial"/>
        <color theme="1"/>
        <sz val="8.0"/>
      </rPr>
      <t>Face Mask Clays/tin</t>
    </r>
  </si>
  <si>
    <t>XFOSET- 01, 02</t>
  </si>
  <si>
    <t>LABELING PUCKATOR/Special Customers</t>
  </si>
  <si>
    <t>HCS-41</t>
  </si>
  <si>
    <t>CItronella - Soap Loaf</t>
  </si>
  <si>
    <r>
      <rPr>
        <rFont val="Arial"/>
        <b/>
        <color theme="1"/>
        <sz val="8.0"/>
      </rPr>
      <t>ACBBG</t>
    </r>
    <r>
      <rPr>
        <rFont val="Arial"/>
        <color theme="1"/>
        <sz val="8.0"/>
      </rPr>
      <t xml:space="preserve"> - Gift Box | ACGB Gift Box</t>
    </r>
  </si>
  <si>
    <t>FSBS / FSBSUL PACK of 3</t>
  </si>
  <si>
    <t>Total claimed for the shift:</t>
  </si>
  <si>
    <r>
      <rPr>
        <rFont val="Arial"/>
        <b/>
        <color theme="1"/>
        <sz val="8.0"/>
      </rPr>
      <t>ACWM -</t>
    </r>
    <r>
      <rPr>
        <rFont val="Arial"/>
        <color theme="1"/>
        <sz val="8.0"/>
      </rPr>
      <t xml:space="preserve"> Wax Melts/box of 8</t>
    </r>
  </si>
  <si>
    <t>PrEO / PreORG - Oils 50ml - tactile label</t>
  </si>
  <si>
    <r>
      <rPr>
        <rFont val="Arial"/>
        <b/>
        <color theme="1"/>
        <sz val="8.0"/>
      </rPr>
      <t xml:space="preserve">ACBC - </t>
    </r>
    <r>
      <rPr>
        <rFont val="Arial"/>
        <color theme="1"/>
        <sz val="8.0"/>
      </rPr>
      <t>Body cream ACBC box of 4</t>
    </r>
  </si>
  <si>
    <r>
      <rPr>
        <rFont val="Arial"/>
        <b/>
        <color theme="1"/>
        <sz val="8.0"/>
      </rPr>
      <t>PrEO</t>
    </r>
    <r>
      <rPr>
        <rFont val="Arial"/>
        <color theme="1"/>
        <sz val="8.0"/>
      </rPr>
      <t xml:space="preserve"> 50ml - </t>
    </r>
    <r>
      <rPr>
        <rFont val="Arial"/>
        <b/>
        <color theme="1"/>
        <sz val="8.0"/>
      </rPr>
      <t>Smellacloud</t>
    </r>
  </si>
  <si>
    <r>
      <rPr>
        <rFont val="Arial"/>
        <b/>
        <color theme="1"/>
        <sz val="8.0"/>
      </rPr>
      <t>ACREBL -</t>
    </r>
    <r>
      <rPr>
        <rFont val="Arial"/>
        <color theme="1"/>
        <sz val="8.0"/>
      </rPr>
      <t xml:space="preserve"> A&amp;C Roll on Blends in Box</t>
    </r>
  </si>
  <si>
    <r>
      <rPr>
        <rFont val="Arial"/>
        <b/>
        <color theme="1"/>
        <sz val="8.0"/>
      </rPr>
      <t xml:space="preserve">MOA - </t>
    </r>
    <r>
      <rPr>
        <rFont val="Arial"/>
        <color theme="1"/>
        <sz val="8.0"/>
      </rPr>
      <t>Massage Oils 250ml S</t>
    </r>
    <r>
      <rPr>
        <rFont val="Arial"/>
        <b/>
        <color theme="1"/>
        <sz val="8.0"/>
      </rPr>
      <t>mellacloud</t>
    </r>
  </si>
  <si>
    <r>
      <rPr>
        <rFont val="Arial"/>
        <b/>
        <color theme="1"/>
        <sz val="8.0"/>
      </rPr>
      <t>ACOSS -</t>
    </r>
    <r>
      <rPr>
        <rFont val="Arial"/>
        <color theme="1"/>
        <sz val="8.0"/>
      </rPr>
      <t xml:space="preserve"> Olive Oil Soap in Sleave</t>
    </r>
  </si>
  <si>
    <t>waiting</t>
  </si>
  <si>
    <r>
      <rPr>
        <rFont val="Arial"/>
        <b/>
        <color theme="1"/>
        <sz val="8.0"/>
      </rPr>
      <t xml:space="preserve">EOSC - </t>
    </r>
    <r>
      <rPr>
        <rFont val="Arial"/>
        <b val="0"/>
        <color theme="1"/>
        <sz val="8.0"/>
      </rPr>
      <t xml:space="preserve">10ml - </t>
    </r>
    <r>
      <rPr>
        <rFont val="Arial"/>
        <b/>
        <color theme="1"/>
        <sz val="8.0"/>
      </rPr>
      <t>Smellacloud</t>
    </r>
  </si>
  <si>
    <t>HCS-41 - Shrinking</t>
  </si>
  <si>
    <r>
      <rPr>
        <rFont val="Arial"/>
        <b/>
        <color theme="1"/>
        <sz val="8.0"/>
      </rPr>
      <t>ACTEP -</t>
    </r>
    <r>
      <rPr>
        <rFont val="Arial"/>
        <color theme="1"/>
        <sz val="8.0"/>
      </rPr>
      <t xml:space="preserve"> Eye Pillows</t>
    </r>
  </si>
  <si>
    <r>
      <rPr>
        <rFont val="Arial"/>
        <b/>
        <color theme="1"/>
        <sz val="8.0"/>
      </rPr>
      <t>EOP -</t>
    </r>
    <r>
      <rPr>
        <rFont val="Arial"/>
        <color theme="1"/>
        <sz val="8.0"/>
      </rPr>
      <t xml:space="preserve"> Puckator 10ml EO </t>
    </r>
  </si>
  <si>
    <t xml:space="preserve">ACOSS - packing, labeling / Shrinking </t>
  </si>
  <si>
    <r>
      <rPr>
        <rFont val="Arial"/>
        <b/>
        <color theme="1"/>
        <sz val="8.0"/>
      </rPr>
      <t xml:space="preserve">ESOAP - </t>
    </r>
    <r>
      <rPr>
        <rFont val="Arial"/>
        <color theme="1"/>
        <sz val="8.0"/>
      </rPr>
      <t>Eden Soap Single Cut &amp; Stamp (for 1) Puckator</t>
    </r>
  </si>
  <si>
    <t>Letterbox gifts clay in bottles - 40g</t>
  </si>
  <si>
    <t>HFRS, SRS With Tactile Label</t>
  </si>
  <si>
    <t>Letterbox gifts - HBATHSB into tins - 75g</t>
  </si>
  <si>
    <t>HCS-42</t>
  </si>
  <si>
    <t>Prickly Pear - Soap Loaf</t>
  </si>
  <si>
    <t xml:space="preserve">EBLPB - BALCER Sp. z o.o.
</t>
  </si>
  <si>
    <t>SDBSV - VAILS Something Different</t>
  </si>
  <si>
    <t>CAHM - 10ML rebl oils in box - bottle and pack (CCREBLUL)</t>
  </si>
  <si>
    <t>individually wrapped and labelled SLHCS</t>
  </si>
  <si>
    <t>SDEBL - with 10ml PIPPETTE TOP</t>
  </si>
  <si>
    <t>HCS-42 - Shrinking</t>
  </si>
  <si>
    <t>HCS-43</t>
  </si>
  <si>
    <t>Zagara (Orange Blossom) - Soap Loaf</t>
  </si>
  <si>
    <t>HCS-43 - Shrinking</t>
  </si>
  <si>
    <t>HCS-44</t>
  </si>
  <si>
    <t>Himalayan Cava Soap Loaf</t>
  </si>
  <si>
    <t>HCS-44 - Shrinking</t>
  </si>
  <si>
    <t>HCS-45</t>
  </si>
  <si>
    <t>Lemon Poppy Soap Loaf</t>
  </si>
  <si>
    <t>HCS-45 - Shrinking</t>
  </si>
  <si>
    <t>HCS-46</t>
  </si>
  <si>
    <t>Espresso Soap Loaf</t>
  </si>
  <si>
    <t>HCS-46 - Shrinking</t>
  </si>
  <si>
    <t>HCS-47</t>
  </si>
  <si>
    <t>White Fig &amp; Vanilla Soap Loaf</t>
  </si>
  <si>
    <t>HCS-47 - Shrinking</t>
  </si>
  <si>
    <t>HCS-48</t>
  </si>
  <si>
    <t>Sea Salt &amp; Moss Soap Loaf</t>
  </si>
  <si>
    <t>HCS-48 - Shrinking</t>
  </si>
  <si>
    <t>HCS-49</t>
  </si>
  <si>
    <t>Raspberry &amp; Vanilla Soap Loaf</t>
  </si>
  <si>
    <t>HCS-49 - Shrinking</t>
  </si>
  <si>
    <t>HCS-50</t>
  </si>
  <si>
    <t>Green Tea &amp; Olive Soap Loaf</t>
  </si>
  <si>
    <t>HCS-50 - Shrinking</t>
  </si>
  <si>
    <t>Rose &amp; Vanilla Soap Loaf</t>
  </si>
  <si>
    <t>HCS-52</t>
  </si>
  <si>
    <t>Peach &amp; Apple Soap Loaf</t>
  </si>
  <si>
    <t>HCS-52 - Shrinking</t>
  </si>
  <si>
    <t>HCS-53</t>
  </si>
  <si>
    <t>Blueberry &amp; Green Tea Soap Loaf</t>
  </si>
  <si>
    <t>HCS-53 - Shrinking</t>
  </si>
  <si>
    <t>HCS-54</t>
  </si>
  <si>
    <t>Mandarin &amp; Honey Soap Loaf</t>
  </si>
  <si>
    <t>HCS-54 - Shrinking</t>
  </si>
  <si>
    <t>HCS-55</t>
  </si>
  <si>
    <t>Lavender &amp; Coconut Soap Loaf</t>
  </si>
  <si>
    <t>HCS-55 - Shrinking</t>
  </si>
  <si>
    <t>HCS-56</t>
  </si>
  <si>
    <t>Rosemary &amp; Eucalyptus Soap Loaf</t>
  </si>
  <si>
    <t>HCS-56 - Shrinking</t>
  </si>
  <si>
    <t>1x Dubai Soap - Emerald Truffle Soap Loaf - White Label</t>
  </si>
  <si>
    <t>HCS-58</t>
  </si>
  <si>
    <t>1x Amethyst Creed Soap Loaf - White Label</t>
  </si>
  <si>
    <t>HCS-58 - Shrinking</t>
  </si>
  <si>
    <t>HCS-59</t>
  </si>
  <si>
    <t>1x Razzle Dazzle Soap Loaf - White Label</t>
  </si>
  <si>
    <t>HCS-59 - Shrinking</t>
  </si>
  <si>
    <t xml:space="preserve">HCS-60 </t>
  </si>
  <si>
    <t>1x Pink Charlotte Soap Loaf - White Label</t>
  </si>
  <si>
    <t>HCS-60 - Shrinking</t>
  </si>
  <si>
    <t>HDL-01</t>
  </si>
  <si>
    <t>Rose Hydrolat 100ml</t>
  </si>
  <si>
    <t>HDL-01 - Unlabelled</t>
  </si>
  <si>
    <t>HDL-02</t>
  </si>
  <si>
    <t>Lavender Hydrolat 100ml</t>
  </si>
  <si>
    <t>HDL-02 - Unlabelled</t>
  </si>
  <si>
    <t>HDL-03</t>
  </si>
  <si>
    <t>Chamomile Hydrolat 100ml</t>
  </si>
  <si>
    <t>HDL-03 - Unlabelled</t>
  </si>
  <si>
    <t>HDL-04</t>
  </si>
  <si>
    <t>Gernaium Hydrolat 100ml</t>
  </si>
  <si>
    <t>HDL-04 - Unlabelled</t>
  </si>
  <si>
    <t>HDL-05</t>
  </si>
  <si>
    <t>Peppermint Hydrolat 100ml</t>
  </si>
  <si>
    <t>HDL-05 - Unlabelled</t>
  </si>
  <si>
    <t>HEARTB-01</t>
  </si>
  <si>
    <t>Box of 16 Love Heart Bath Bomb 70g - Ylang &amp; Rose</t>
  </si>
  <si>
    <t>HEARTB-01 - Packing</t>
  </si>
  <si>
    <t>HEARTB-02</t>
  </si>
  <si>
    <t>Box of 16 Love Heart Bath Bomb 70g - Bubblegum</t>
  </si>
  <si>
    <t>HEARTB-02 - Packing</t>
  </si>
  <si>
    <t>HEARTB-03</t>
  </si>
  <si>
    <t>Box of 16 Love Heart Bath Bomb 70g - Coconut</t>
  </si>
  <si>
    <t>HEARTB-03 - Packing</t>
  </si>
  <si>
    <t>HEARTB-04</t>
  </si>
  <si>
    <t>Box of 16 Love Heart Bath Bomb 70g - French Lavender</t>
  </si>
  <si>
    <t>HEARTB-04 - Packing</t>
  </si>
  <si>
    <t>HEARTB-05</t>
  </si>
  <si>
    <t>Box of 16 Love Heart Bath Bomb 70g - Passion Fruit</t>
  </si>
  <si>
    <t>HEARTB-05 - Packing</t>
  </si>
  <si>
    <t>HeartB-06a</t>
  </si>
  <si>
    <t>Box of 16 Love Heart Bath Bomb 70g - Baby Powder</t>
  </si>
  <si>
    <t>HeartB-06a - Packing</t>
  </si>
  <si>
    <t>HFRS-01</t>
  </si>
  <si>
    <t>Home Fresh Room Spray - Fruity Melody 100ml</t>
  </si>
  <si>
    <t>HFRS-02</t>
  </si>
  <si>
    <t>Home Fresh Room Spray - Sakura Essence 100ml</t>
  </si>
  <si>
    <t>HFRS-03</t>
  </si>
  <si>
    <t>Home Fresh Room Spray - Citrus Fresh 100ml</t>
  </si>
  <si>
    <t>HFRS-04</t>
  </si>
  <si>
    <t>Home Fresh Room Spray - Apple Breeze 100 ml</t>
  </si>
  <si>
    <t>HFRS-05</t>
  </si>
  <si>
    <t>Home Fresh Room Spray - Glacial Dawn 100ml</t>
  </si>
  <si>
    <t>HFRS-06</t>
  </si>
  <si>
    <t>Home Fresh Room Spray - Mountain Flora 100ml</t>
  </si>
  <si>
    <t>HFRSUL-01</t>
  </si>
  <si>
    <t>HFRSUL-02</t>
  </si>
  <si>
    <t>HFRSUL-03</t>
  </si>
  <si>
    <t>HFRSUL-04</t>
  </si>
  <si>
    <t>HFRSUL-05</t>
  </si>
  <si>
    <t>HFRSUL-06</t>
  </si>
  <si>
    <t>HHCS-01</t>
  </si>
  <si>
    <t>Yorkshire Violet - 10kg Soap</t>
  </si>
  <si>
    <t>HHCS-02</t>
  </si>
  <si>
    <t>Tea Tree &amp; Fresh Mint - 10kg Soap</t>
  </si>
  <si>
    <t>HHCS-03</t>
  </si>
  <si>
    <t>Fig &amp; Cassis - 10kg Soap</t>
  </si>
  <si>
    <t>HHCS-03 - Shrinking</t>
  </si>
  <si>
    <t>HHCS-04</t>
  </si>
  <si>
    <t>Sleepy Lavender - 10kg Soap</t>
  </si>
  <si>
    <t>HHCS-06</t>
  </si>
  <si>
    <t>Slice of Sunshine - 10kg Soap</t>
  </si>
  <si>
    <t>HHCS-07</t>
  </si>
  <si>
    <t>Honey &amp; Oatmeal - 10kg Soap</t>
  </si>
  <si>
    <t>HHCS-08</t>
  </si>
  <si>
    <t>Aloe Vera - 10kg Soap</t>
  </si>
  <si>
    <t>HHCS-08 - Shrinking</t>
  </si>
  <si>
    <t>HHCS-09</t>
  </si>
  <si>
    <t>Apple &amp; Elderflower - 10kg Soap</t>
  </si>
  <si>
    <t>HHCS-10</t>
  </si>
  <si>
    <t>Cleopatra - 10kg Soap</t>
  </si>
  <si>
    <t>HHCS-11</t>
  </si>
  <si>
    <t>Coconut Dream - 10kg Soap</t>
  </si>
  <si>
    <t>HHCS-11 - Shrinking</t>
  </si>
  <si>
    <t>HHCS-13</t>
  </si>
  <si>
    <t>Rose &amp; Rose Petals - 10kg Soap</t>
  </si>
  <si>
    <t>HHCS-13 - Shrinking</t>
  </si>
  <si>
    <t>HHCS-14</t>
  </si>
  <si>
    <t>Lava - 10kg Soap</t>
  </si>
  <si>
    <t>HHCS-15</t>
  </si>
  <si>
    <t>Raspberry &amp; Blackpepper - 10kg Soap</t>
  </si>
  <si>
    <t>HHCS-16</t>
  </si>
  <si>
    <t>Baby Powder - 10kg Soap</t>
  </si>
  <si>
    <t>HHCS-17</t>
  </si>
  <si>
    <t>Ocean - 10kg Soap</t>
  </si>
  <si>
    <t>HHCS-19</t>
  </si>
  <si>
    <t>Sweet Fennel &amp; Jojoba - 10kg Soap</t>
  </si>
  <si>
    <t>HHCS-20</t>
  </si>
  <si>
    <t>Lovely Melon - 10kg Soap</t>
  </si>
  <si>
    <t>HHCS-21</t>
  </si>
  <si>
    <t>Snow Musk - 10kg Soap</t>
  </si>
  <si>
    <t>HHCS-25</t>
  </si>
  <si>
    <t>Hi Five for Him - 10kg Soap</t>
  </si>
  <si>
    <t>HHCS-26</t>
  </si>
  <si>
    <t>Banana &amp; Coconut Smoothy - 10kg Soap</t>
  </si>
  <si>
    <t>HHCS-29</t>
  </si>
  <si>
    <t>Hawaiian Mango - 10kg Soap</t>
  </si>
  <si>
    <t>HHCS-31</t>
  </si>
  <si>
    <t>Texas Dewberry - 10kg Soap</t>
  </si>
  <si>
    <t>HHCS-32</t>
  </si>
  <si>
    <t>Orange Zest - 10kg Soap</t>
  </si>
  <si>
    <t>HHCS-41</t>
  </si>
  <si>
    <t>Citronella - 10kg Soap</t>
  </si>
  <si>
    <t>HHCS-41 - Shrinking</t>
  </si>
  <si>
    <t>HHCS-42</t>
  </si>
  <si>
    <t>Lime &amp; Ginger 10kg Hand Crafted Soap</t>
  </si>
  <si>
    <t>HHCS-43</t>
  </si>
  <si>
    <t>Strawberry &amp; Guava 10kg Hand Crafted Soap</t>
  </si>
  <si>
    <t>HHCS-51</t>
  </si>
  <si>
    <t>Fragola e guava</t>
  </si>
  <si>
    <t>HHCS-52</t>
  </si>
  <si>
    <t>White Jasmine - 10kg Soap</t>
  </si>
  <si>
    <t>HHCS-53</t>
  </si>
  <si>
    <t>Cedarwood, Grapefruit &amp; Amber Spaghetti Soap-10Kg</t>
  </si>
  <si>
    <t>HHCS-54</t>
  </si>
  <si>
    <t>Pink Champagne (white &amp; pink inserts as in Mango)- 10kg Soap</t>
  </si>
  <si>
    <t>HHGR-01</t>
  </si>
  <si>
    <t>HH Tarot Roll On -  The Lovers</t>
  </si>
  <si>
    <t>HHGR-02</t>
  </si>
  <si>
    <t>HH Tarot Roll On - The Magician</t>
  </si>
  <si>
    <t>HHGR-03</t>
  </si>
  <si>
    <t>HH Tarot Roll On - The Moon</t>
  </si>
  <si>
    <t>HHGR-04</t>
  </si>
  <si>
    <t>HH Tarot Roll On - The Devil</t>
  </si>
  <si>
    <t>HHGR-05</t>
  </si>
  <si>
    <t>HH Tarot Roll On - The Sun</t>
  </si>
  <si>
    <t>HHGR-06</t>
  </si>
  <si>
    <t>HH Tarot Roll On -  The Lion</t>
  </si>
  <si>
    <t>HHGR-07</t>
  </si>
  <si>
    <t>HH Tarot Roll On - The Knight</t>
  </si>
  <si>
    <t>HL-07</t>
  </si>
  <si>
    <t>HL-25</t>
  </si>
  <si>
    <t>HSalt-50</t>
  </si>
  <si>
    <t>White Himalayan Bath Salts Fine Grain- 5kg Sack</t>
  </si>
  <si>
    <t>Hsalt</t>
  </si>
  <si>
    <t>HSalt-51</t>
  </si>
  <si>
    <t>White Himalayan Bath Salts 3-5mm - 5kg Sack</t>
  </si>
  <si>
    <t>HSalt-52</t>
  </si>
  <si>
    <t>Pink Himalayan Bath Salts 3-5mm - 5kg Sack</t>
  </si>
  <si>
    <t>HSalt-53</t>
  </si>
  <si>
    <t>Pink Himalayan Bath Salts Coarse Grain - 5kg Sack</t>
  </si>
  <si>
    <t>HSBB-01</t>
  </si>
  <si>
    <t>Relax - Himalayan Salt Bath Bomb</t>
  </si>
  <si>
    <t>HSBB-01 - Packing</t>
  </si>
  <si>
    <t>HSBB-02</t>
  </si>
  <si>
    <t>Clarity - Himalayan Salt Bath Bomb</t>
  </si>
  <si>
    <t>HSBB-02 - Packing</t>
  </si>
  <si>
    <t>HSBB-03</t>
  </si>
  <si>
    <t>Sensual - Himalayan Salt Bath Bomb</t>
  </si>
  <si>
    <t>HSBB-03 - Packing</t>
  </si>
  <si>
    <t>HSBB-04</t>
  </si>
  <si>
    <t>Detox - Himalayan Salt Bath Bomb</t>
  </si>
  <si>
    <t>HSBB-04 - Packing</t>
  </si>
  <si>
    <t>HSBB-05</t>
  </si>
  <si>
    <t>Skin Revive - Himalayan Salt Bath Bomb</t>
  </si>
  <si>
    <t>HSBB-05 - Packing</t>
  </si>
  <si>
    <t>HSBB-06</t>
  </si>
  <si>
    <t>Energise - Himalayan Salt Bath Bomb</t>
  </si>
  <si>
    <t>HSBB-06 - Packing</t>
  </si>
  <si>
    <t>HSolid-01</t>
  </si>
  <si>
    <t>10Kg Tea Tree &amp; Peppermint - Solid Shampoo</t>
  </si>
  <si>
    <t>HSolid-02</t>
  </si>
  <si>
    <t>10Kg Thyme &amp; Mint - Solid Shampoo</t>
  </si>
  <si>
    <t>HSolid-03</t>
  </si>
  <si>
    <t>10Kg Sage &amp; Juniper - Solid Shampoo</t>
  </si>
  <si>
    <t>HSolid-04</t>
  </si>
  <si>
    <t>10Kg Chamomile &amp; Lemon - Solid Shampoo</t>
  </si>
  <si>
    <t>HSolid-05</t>
  </si>
  <si>
    <t>10Kg Lavender &amp; Rosemary - Solid Shampoo</t>
  </si>
  <si>
    <t>HSolid-06</t>
  </si>
  <si>
    <t>10Kg Coconut and Lime - Solid Shampoo</t>
  </si>
  <si>
    <t>HSolid-07</t>
  </si>
  <si>
    <t>10Kg Ylang Ylang &amp; Orange - Solid Shampoo</t>
  </si>
  <si>
    <t>HSolid-08</t>
  </si>
  <si>
    <t>10Kg Jasmine - Solid Shampoo</t>
  </si>
  <si>
    <t>HSolid-09</t>
  </si>
  <si>
    <t>10Kg Ginger - Solid Shampoo</t>
  </si>
  <si>
    <t>HSolid-10</t>
  </si>
  <si>
    <t>10Kg Eucalyptus - Solid Shampoo</t>
  </si>
  <si>
    <t>HSS-01</t>
  </si>
  <si>
    <t>Happy Scrub Soap - Pinacolada</t>
  </si>
  <si>
    <t>HSS-01- Shrinking</t>
  </si>
  <si>
    <t>HSS-02</t>
  </si>
  <si>
    <t>Happy Scrub Soap - Grapefruit</t>
  </si>
  <si>
    <t>HSS-02 - Shrinking</t>
  </si>
  <si>
    <t>HSS-03</t>
  </si>
  <si>
    <t>Happy Scrub Soap - Bubblegum</t>
  </si>
  <si>
    <t>HSS-03 - Shrinking</t>
  </si>
  <si>
    <t>HSS-04</t>
  </si>
  <si>
    <t>Happy Scrub Soap - Strawberry &amp; Guava</t>
  </si>
  <si>
    <t>HSS-04 - Shrinking</t>
  </si>
  <si>
    <t>HSS-05</t>
  </si>
  <si>
    <t>Happy Scrub Soap - Mango</t>
  </si>
  <si>
    <t>HSS-05 - Shrinking</t>
  </si>
  <si>
    <t>HSS-06</t>
  </si>
  <si>
    <t>Happy Scrub Soap - Raspberry &amp; Pomegranate</t>
  </si>
  <si>
    <t>HSS-06 - Shrinking</t>
  </si>
  <si>
    <t>HSS-07</t>
  </si>
  <si>
    <t>Happy Scrub Soap - Purple Grape</t>
  </si>
  <si>
    <t>HSS-07 - Shrinking</t>
  </si>
  <si>
    <t>HSS-08</t>
  </si>
  <si>
    <t>Happy Scrub Soap - Coconut</t>
  </si>
  <si>
    <t>HSS-08 - Shrinking</t>
  </si>
  <si>
    <t>JBB RM - Packing</t>
  </si>
  <si>
    <t>JBB-01 - Making</t>
  </si>
  <si>
    <t>Pepermint &amp; Tea Tree Bath Bomb</t>
  </si>
  <si>
    <t>JBB-01 - Packing</t>
  </si>
  <si>
    <t>JBB-02 - Making</t>
  </si>
  <si>
    <t>Five for Her Bath Bombs</t>
  </si>
  <si>
    <t>JBB-02 - Packing</t>
  </si>
  <si>
    <t>JBB-03 - Making</t>
  </si>
  <si>
    <t>Five for Him Bath Bombs</t>
  </si>
  <si>
    <t>JBB-03 - Packing</t>
  </si>
  <si>
    <t>Rose &amp; Petals Bath Bombs</t>
  </si>
  <si>
    <t>JBB-04 - Packing</t>
  </si>
  <si>
    <t>JBB-05 - Making</t>
  </si>
  <si>
    <t>Yorkshire Violet Bath Bombs</t>
  </si>
  <si>
    <t>JBB-05 - Packing</t>
  </si>
  <si>
    <t>JBB-06 - Making</t>
  </si>
  <si>
    <t>Lavender &amp; Seeds Bath Bombs</t>
  </si>
  <si>
    <t>JBB-06 - Packing</t>
  </si>
  <si>
    <t>JBB-07 - Making</t>
  </si>
  <si>
    <t>Ocean Bath Bombs</t>
  </si>
  <si>
    <t>JBB-07 - Packing</t>
  </si>
  <si>
    <t>JBB-08 - Making</t>
  </si>
  <si>
    <t>Very Berry Bath Bombs</t>
  </si>
  <si>
    <t>JBB-08 - Packing</t>
  </si>
  <si>
    <t>JBB-10 - Making</t>
  </si>
  <si>
    <t>Party Girl Bath Bombs</t>
  </si>
  <si>
    <t>JBB-10 - Packing</t>
  </si>
  <si>
    <t>JBB-11 - Making</t>
  </si>
  <si>
    <t>Baby Powder Bath Bombs</t>
  </si>
  <si>
    <t>JBB-11 - Packing</t>
  </si>
  <si>
    <t>JBB-12 - Making</t>
  </si>
  <si>
    <t>Retro Bath Bombs</t>
  </si>
  <si>
    <t>JBB-12 - Packing</t>
  </si>
  <si>
    <t>Tangerine &amp; Grapefruit Bath Bombs</t>
  </si>
  <si>
    <t>JBB-13 - Packing</t>
  </si>
  <si>
    <t>Coconut Dream Bath Bombs</t>
  </si>
  <si>
    <t>JBB-14 - Packing</t>
  </si>
  <si>
    <t>Apple Pie &amp; Custard Bath Bombs</t>
  </si>
  <si>
    <t>JBB-15 - Packing</t>
  </si>
  <si>
    <t>JBB-16 - Making</t>
  </si>
  <si>
    <t>Texas Dewberry Bath Bombs</t>
  </si>
  <si>
    <t>JBB-16 - Packing</t>
  </si>
  <si>
    <t>JBB-17 - Making</t>
  </si>
  <si>
    <t>Sweet Fennel &amp; Jojoba Bath Bombs</t>
  </si>
  <si>
    <t>JBB-17 - Packing</t>
  </si>
  <si>
    <t>JBB-18 - Making</t>
  </si>
  <si>
    <t>Melon Bath Bombs</t>
  </si>
  <si>
    <t>JBB-18 - Packing</t>
  </si>
  <si>
    <t>JBB-19 - Making</t>
  </si>
  <si>
    <t>Lemon Eucalyptus Bath Bombs</t>
  </si>
  <si>
    <t>JBB-19 - Packing</t>
  </si>
  <si>
    <t>Hawaiian Mango Bath Bombs</t>
  </si>
  <si>
    <t>JBB-20 - Packing</t>
  </si>
  <si>
    <t>JBB-21 - Making</t>
  </si>
  <si>
    <t>Chocolate &amp; Orange Bath Bombs</t>
  </si>
  <si>
    <t>JBB-21 - Packing</t>
  </si>
  <si>
    <t>JBB-22 - Making</t>
  </si>
  <si>
    <t>Simply Vanilla Bath Bombs</t>
  </si>
  <si>
    <t>JBB-22 - Packing</t>
  </si>
  <si>
    <t>JBB-23 - Making</t>
  </si>
  <si>
    <t>JBB-23 - Packing</t>
  </si>
  <si>
    <t>JBB-24 - Making</t>
  </si>
  <si>
    <t>Grandé Latté Bath Bombs</t>
  </si>
  <si>
    <t>JBB-25 - Making</t>
  </si>
  <si>
    <t>Bucks Fizz Bath Bombs - Xmas</t>
  </si>
  <si>
    <t>JBB-26 - Making</t>
  </si>
  <si>
    <t>Cranberry Bath Bombs - Xmas</t>
  </si>
  <si>
    <t>JBB-26 - Packing</t>
  </si>
  <si>
    <t>JBB-27 - Making</t>
  </si>
  <si>
    <t>Bubblegum Jumbo Bath Bomb</t>
  </si>
  <si>
    <t>JBB-27 - Packing</t>
  </si>
  <si>
    <t>JBB-28 - Making</t>
  </si>
  <si>
    <t>Cherry Jumbo Bath Bomb</t>
  </si>
  <si>
    <t>JBB-28 - Packing</t>
  </si>
  <si>
    <t>JBB-29 - Making</t>
  </si>
  <si>
    <t>Pine Bath Bombs</t>
  </si>
  <si>
    <t>JBB-30 - Making</t>
  </si>
  <si>
    <t>Peach Sangria Bath Bomb 180g</t>
  </si>
  <si>
    <t>JBB-30 - Packing</t>
  </si>
  <si>
    <t>JBB-31 - Making</t>
  </si>
  <si>
    <t>Citrus Crush Bath Bomb 180g</t>
  </si>
  <si>
    <t>JBB-32 - Making</t>
  </si>
  <si>
    <t>Fruity Rhubarb Bath Bomb 180g</t>
  </si>
  <si>
    <t>JBB-32 - Packing</t>
  </si>
  <si>
    <t>JBB-33 - Making</t>
  </si>
  <si>
    <t>Blueberry Bath Bomb 180g</t>
  </si>
  <si>
    <t>JBB-33 - Packing</t>
  </si>
  <si>
    <t>JBB-34 - Making</t>
  </si>
  <si>
    <t>Blackberry Bath Bomb 180g</t>
  </si>
  <si>
    <t>JBB-34 - Packing</t>
  </si>
  <si>
    <t>JBB-35 - Making</t>
  </si>
  <si>
    <t>Pink Lemonade Bath Bomb 180g</t>
  </si>
  <si>
    <t>JBB-35 - Packing</t>
  </si>
  <si>
    <t>JBB-36 - Making</t>
  </si>
  <si>
    <t>16x Dubai Bath Bomb - Emerald Truffle - White Label</t>
  </si>
  <si>
    <t>JBB-36 - Packing</t>
  </si>
  <si>
    <t>JBB-37 - Making</t>
  </si>
  <si>
    <t>16x Jumbo Bath Bomb - Amethyst Creed - White Label</t>
  </si>
  <si>
    <t>JBB-37 - Packing</t>
  </si>
  <si>
    <t>JBB-38 - Making</t>
  </si>
  <si>
    <t>JBB-38 - Packing</t>
  </si>
  <si>
    <t>JBB-39 - Making</t>
  </si>
  <si>
    <t>JBB-39 - Packing</t>
  </si>
  <si>
    <t>JBB-MX - Packing</t>
  </si>
  <si>
    <t>Bath Bombs - Mixed</t>
  </si>
  <si>
    <t>JBB-CC1</t>
  </si>
  <si>
    <t>16x Cinnamon and Orange Bath Bombs - Xmas</t>
  </si>
  <si>
    <t>JBB-CC2</t>
  </si>
  <si>
    <t>16x Christmas Star Bath Bombs - Xmas</t>
  </si>
  <si>
    <t>JDBB-02</t>
  </si>
  <si>
    <t>Strawberry Pavlova - Red &amp; White</t>
  </si>
  <si>
    <t>JDBB-02 - Packing</t>
  </si>
  <si>
    <t>Strawberry Pavlova - Red &amp; White - Packing</t>
  </si>
  <si>
    <t>KSoap-01</t>
  </si>
  <si>
    <t>Klay Soap - Lavender &amp; Vanilla</t>
  </si>
  <si>
    <t>KSoap-02</t>
  </si>
  <si>
    <t>Klay Soap - Honey Oatmeal</t>
  </si>
  <si>
    <t>KSoap-03</t>
  </si>
  <si>
    <t>Klay Soap - Orange and Ginger</t>
  </si>
  <si>
    <t>KSoap-04</t>
  </si>
  <si>
    <t>Klay Soap - Bergamot &amp; Sandalwood</t>
  </si>
  <si>
    <t>Labelling</t>
  </si>
  <si>
    <t>Maintenance</t>
  </si>
  <si>
    <t>Machine Maintenance</t>
  </si>
  <si>
    <t>MAM-01</t>
  </si>
  <si>
    <t>Baby Blend (kg) - Myrtle &amp; Maud</t>
  </si>
  <si>
    <t>MAM</t>
  </si>
  <si>
    <t>MAM-02</t>
  </si>
  <si>
    <t>Pregnancy Blend (kg) - Myrtle &amp; Maud</t>
  </si>
  <si>
    <t>Melt-01</t>
  </si>
  <si>
    <t>Melt and Pour 475g Soap Kit</t>
  </si>
  <si>
    <t>Melt-02</t>
  </si>
  <si>
    <t>Melt and Pour Soap Base 2KG</t>
  </si>
  <si>
    <t>Melt-02 - Packing</t>
  </si>
  <si>
    <t>Melt and Pour Soap Base 2KG - Shrinking</t>
  </si>
  <si>
    <t>MFF-01 - Making</t>
  </si>
  <si>
    <t>Floral Fizz - Lay Back  &amp; Languish</t>
  </si>
  <si>
    <t>MFF-01 - Packing</t>
  </si>
  <si>
    <t>MFF-02 - Making</t>
  </si>
  <si>
    <t>Floral Fizz - Passion Fashion</t>
  </si>
  <si>
    <t>MFF-02 - Packing</t>
  </si>
  <si>
    <t>MFF-03 - Making</t>
  </si>
  <si>
    <t>Floral Fizz - AliveAlive!</t>
  </si>
  <si>
    <t>MFF-03 - Packing</t>
  </si>
  <si>
    <t>MFF-04 - Making</t>
  </si>
  <si>
    <t>Floral Fizz - Force of Nature</t>
  </si>
  <si>
    <t>MFF-04 - Packing</t>
  </si>
  <si>
    <t>MFF-05 - Making</t>
  </si>
  <si>
    <t>Floral Fizz - Romantic Rebel</t>
  </si>
  <si>
    <t>MFF-05 - Packing</t>
  </si>
  <si>
    <t>MFF-06 - Making</t>
  </si>
  <si>
    <t>Floral Fizz - Dream in Blue</t>
  </si>
  <si>
    <t>MFF-06 - Packing</t>
  </si>
  <si>
    <t>MMSS-02 - Making</t>
  </si>
  <si>
    <t>MMSS-05 - Making</t>
  </si>
  <si>
    <t>MMSS-06 - Making</t>
  </si>
  <si>
    <t>MO-04</t>
  </si>
  <si>
    <t>Muscle Ease Massage Oil - 50ml</t>
  </si>
  <si>
    <t>MO</t>
  </si>
  <si>
    <t>MO-05</t>
  </si>
  <si>
    <t>Joints Ease Massage Oil - 50ml</t>
  </si>
  <si>
    <t>MO-06</t>
  </si>
  <si>
    <t>Peppermint Fresh Massage Oil - 50ml</t>
  </si>
  <si>
    <t>MO-07</t>
  </si>
  <si>
    <t>Spicy Rub Massage Oil - 50ml</t>
  </si>
  <si>
    <t>MO-08</t>
  </si>
  <si>
    <t>Toning &amp; Firming Massage Oil - 50ml</t>
  </si>
  <si>
    <t>MO-09</t>
  </si>
  <si>
    <t>Warm &amp; Uplifting Massage Oil - 50ml</t>
  </si>
  <si>
    <t>MO-10</t>
  </si>
  <si>
    <t>Heighten Awareness Massage Oil - 50ml</t>
  </si>
  <si>
    <t>MO-11</t>
  </si>
  <si>
    <t>Sleepy Lavender Massage Oil - 50ml</t>
  </si>
  <si>
    <t>MO-12</t>
  </si>
  <si>
    <t>Mr Cleancut Shaving Oil - 50ml</t>
  </si>
  <si>
    <t>MO-13</t>
  </si>
  <si>
    <t>Scalp Massage Oil - 50ml</t>
  </si>
  <si>
    <t>MO-14</t>
  </si>
  <si>
    <t>Special A2 Mix Massage Oil - 50ml</t>
  </si>
  <si>
    <t>MO-15</t>
  </si>
  <si>
    <t>Nag Champa Massage Oil - 50ml</t>
  </si>
  <si>
    <t>MO-16</t>
  </si>
  <si>
    <t>Clear Skin Massage Oil - 50ml</t>
  </si>
  <si>
    <t>MO-17</t>
  </si>
  <si>
    <t>Wellbeing Massage Oil - 50ml</t>
  </si>
  <si>
    <t>MO-18</t>
  </si>
  <si>
    <t>PMT Rescue Oil - 50ml</t>
  </si>
  <si>
    <t>MOA-01</t>
  </si>
  <si>
    <t>Relaxing Massage &amp; Bath Oil - 250ml</t>
  </si>
  <si>
    <t>MOA-02</t>
  </si>
  <si>
    <t>Sensual Massage &amp; Bath Oil - 250ml</t>
  </si>
  <si>
    <t>MOA-03</t>
  </si>
  <si>
    <t>Sandalwood Glow Massage &amp; Bath Oil - 250ml</t>
  </si>
  <si>
    <t>MOA-04</t>
  </si>
  <si>
    <t>Muscle Ease Massage &amp; Bath Oil - 250ml</t>
  </si>
  <si>
    <t>MOA-05</t>
  </si>
  <si>
    <t>Joints Ease Massage &amp; Bath Oil - 250ml</t>
  </si>
  <si>
    <t>MOA-06</t>
  </si>
  <si>
    <t>Peppermint Fresh Massage &amp; Bath Oil - 250ml</t>
  </si>
  <si>
    <t>MOA-07</t>
  </si>
  <si>
    <t>Spicy Rub Massage &amp; Bath Oil - 250ml</t>
  </si>
  <si>
    <t>MOA-08</t>
  </si>
  <si>
    <t>Toning &amp; Firming Massage &amp; Bath Oil - 250ml</t>
  </si>
  <si>
    <t>MOA-09</t>
  </si>
  <si>
    <t>Warm &amp; Uplifting Massage &amp; Bath Oil - 250ml</t>
  </si>
  <si>
    <t>MOA-10</t>
  </si>
  <si>
    <t>Heighten Awareness Massage &amp; Bath Oil - 250ml</t>
  </si>
  <si>
    <t>MOA-11</t>
  </si>
  <si>
    <t>Sleepy Lavender Massage &amp; Bath Oil - 250ml</t>
  </si>
  <si>
    <t>MOA-12</t>
  </si>
  <si>
    <t>Mr Cleancut Shaving Oil - 250ml</t>
  </si>
  <si>
    <t>MOA-13</t>
  </si>
  <si>
    <t>Scalp Massage  Oil - 250ml</t>
  </si>
  <si>
    <t>MOA-14</t>
  </si>
  <si>
    <t>Special A2 Mix Massage &amp; Bath Oil - 250ml</t>
  </si>
  <si>
    <t>MOA-15</t>
  </si>
  <si>
    <t>Nag Champa Massage &amp; Bath Oil - 250ml</t>
  </si>
  <si>
    <t>MOA-16</t>
  </si>
  <si>
    <t>Clear Skin Massage &amp; Bath Oil - 250ml</t>
  </si>
  <si>
    <t>MOA-17</t>
  </si>
  <si>
    <t>Wellbeing Massage &amp; Bath Oil - 250ml</t>
  </si>
  <si>
    <t>MOA-18</t>
  </si>
  <si>
    <t>PMT Rescue Massage &amp; Bath Oil - 250ml</t>
  </si>
  <si>
    <t>MOB-01</t>
  </si>
  <si>
    <t>Relaxing 1Kg Massage Oil</t>
  </si>
  <si>
    <t>MOB-02</t>
  </si>
  <si>
    <t>Sensual 1Kg Massage Oil</t>
  </si>
  <si>
    <t>MOB-03</t>
  </si>
  <si>
    <t>Sandalwood Glow 1Kg Massage Oil</t>
  </si>
  <si>
    <t>MOB-04</t>
  </si>
  <si>
    <t>Muscle Ease 1Kg Massage Oil</t>
  </si>
  <si>
    <t>MOB-05</t>
  </si>
  <si>
    <t>Joints Ease 1Kg Massage Oil</t>
  </si>
  <si>
    <t>MOB-06</t>
  </si>
  <si>
    <t>Peppermint Fresh 1Kg Massage Oil</t>
  </si>
  <si>
    <t>MOB-07</t>
  </si>
  <si>
    <t>Spicy Rub 1Kg Massage Oil</t>
  </si>
  <si>
    <t>MOB-08</t>
  </si>
  <si>
    <t>Toning and Firming 1Kg Massage Oil</t>
  </si>
  <si>
    <t>MOB-09</t>
  </si>
  <si>
    <t>Warm and Uplifting 1Kg Massage Oil</t>
  </si>
  <si>
    <t>MOB-10</t>
  </si>
  <si>
    <t>Heighten Awareness 1Kg Massage Oil</t>
  </si>
  <si>
    <t>MOB-11</t>
  </si>
  <si>
    <t>Sleepy Lavender 1Kg Massage Oil</t>
  </si>
  <si>
    <t>MOB-12</t>
  </si>
  <si>
    <t>Mr Cleancut Shaving Oil 1Kg</t>
  </si>
  <si>
    <t>MOB-13</t>
  </si>
  <si>
    <t>Madame Punaise'S Scalp Massage 1Kg</t>
  </si>
  <si>
    <t>MOB-14</t>
  </si>
  <si>
    <t>Special A2 Mix 1Kg Massage Oil</t>
  </si>
  <si>
    <t>MOB-15</t>
  </si>
  <si>
    <t>Nag Champa 1Kg Massage Oil</t>
  </si>
  <si>
    <t>MOB-16</t>
  </si>
  <si>
    <t>Clear Skin 1Kg Massage Oil</t>
  </si>
  <si>
    <t>MOB-17</t>
  </si>
  <si>
    <t>Wellbeing 1Kg Massage Oil</t>
  </si>
  <si>
    <t>MOB-18</t>
  </si>
  <si>
    <t>PMT Rescue 1Kg Massage Oil</t>
  </si>
  <si>
    <t>Relaxing Massage Oil - 100ml</t>
  </si>
  <si>
    <t>Sensual Massage Oil - 100ml</t>
  </si>
  <si>
    <t>MOL-03</t>
  </si>
  <si>
    <t>Sandalwood Glow Massage Oil - 100ml</t>
  </si>
  <si>
    <t>MOL-04</t>
  </si>
  <si>
    <t>Muscle Ease Massage Oil - 100ml</t>
  </si>
  <si>
    <t>MOL-05</t>
  </si>
  <si>
    <t>Joints Ease Massage Oil - 100ml</t>
  </si>
  <si>
    <t>MOL-06</t>
  </si>
  <si>
    <t>Peppermint Fresh Massage Oil - 100ml</t>
  </si>
  <si>
    <t>MOL-07</t>
  </si>
  <si>
    <t>Spicy Rub Massage Oil - 100ml</t>
  </si>
  <si>
    <t>Toning &amp; Firming Massage Oil - 100ml</t>
  </si>
  <si>
    <t>Warm &amp; Uplifting Massage Oil - 100ml</t>
  </si>
  <si>
    <t>Heighten Awareness Massage Oil - 100ml</t>
  </si>
  <si>
    <t>Sleepy Lavender Massage Oil - 100ml</t>
  </si>
  <si>
    <t>MOL-12</t>
  </si>
  <si>
    <t>Mr Cleancut Shaving Oil - 100ml</t>
  </si>
  <si>
    <t>MOL-13</t>
  </si>
  <si>
    <t>Scalp Massage Oil - 100ml</t>
  </si>
  <si>
    <t>MOL-14</t>
  </si>
  <si>
    <t>Special A2 Mix Massage Oil - 100ml</t>
  </si>
  <si>
    <t>MOL-15</t>
  </si>
  <si>
    <t>Nag Champa Massage Oil - 100ml</t>
  </si>
  <si>
    <t>MOL-16</t>
  </si>
  <si>
    <t>Clear Skin Massage Oil - 100ml</t>
  </si>
  <si>
    <t>MOL-17</t>
  </si>
  <si>
    <t>Wellbeing Massage Oil - 100ml</t>
  </si>
  <si>
    <t>MOL-18</t>
  </si>
  <si>
    <t>PMT Rescue Oil - 100ml</t>
  </si>
  <si>
    <t>MOLUL-01</t>
  </si>
  <si>
    <t>MOLUL-03</t>
  </si>
  <si>
    <t>MOLUL-05</t>
  </si>
  <si>
    <t>MOLUL-06</t>
  </si>
  <si>
    <t>MOLUL-07</t>
  </si>
  <si>
    <t>MOLUL-08</t>
  </si>
  <si>
    <t>MOLUL-09</t>
  </si>
  <si>
    <t>MOLUL-10</t>
  </si>
  <si>
    <t>MOLUL-11</t>
  </si>
  <si>
    <t>MOLUL-12</t>
  </si>
  <si>
    <t>MOLUL-13</t>
  </si>
  <si>
    <t>MOLUL-14</t>
  </si>
  <si>
    <t>MOLUL-15</t>
  </si>
  <si>
    <t>MOLUL-16</t>
  </si>
  <si>
    <t>MOLUL-17</t>
  </si>
  <si>
    <t>MOLUL-18</t>
  </si>
  <si>
    <t>MOCRS-01</t>
  </si>
  <si>
    <t>Special Customer</t>
  </si>
  <si>
    <t>MOCRS-02</t>
  </si>
  <si>
    <t>MOCRS-03</t>
  </si>
  <si>
    <t>MOP-01</t>
  </si>
  <si>
    <t>Aromatherapy Massage and Bath Oil - Muscle Ease 300ml</t>
  </si>
  <si>
    <t>MOP-02</t>
  </si>
  <si>
    <t>Aromatherapy Massage and Bath Oil - Joint Ease 300ml</t>
  </si>
  <si>
    <t>MOP-03</t>
  </si>
  <si>
    <t>Aromatherapy Massage and Bath Oil - Sensual 300ml</t>
  </si>
  <si>
    <t>MOP-04</t>
  </si>
  <si>
    <t>Aromatherapy Massage and Bath Oil - Sleepy Lavender 300ml</t>
  </si>
  <si>
    <t>MOP-05</t>
  </si>
  <si>
    <t>Aromatherapy Massage and Bath Oil - Toning &amp; Firming 300ml</t>
  </si>
  <si>
    <t>MOP-06</t>
  </si>
  <si>
    <t>Aromatherapy Massage and Bath Oil - Relaxing 300ml</t>
  </si>
  <si>
    <t>MOP-01 - Unlabelled</t>
  </si>
  <si>
    <t>MOP-02 - Unlabelled</t>
  </si>
  <si>
    <t>MOP-03 - Unlabelled</t>
  </si>
  <si>
    <t>MOP-04 - Unlabelled</t>
  </si>
  <si>
    <t>MOP-05 - Unlabelled</t>
  </si>
  <si>
    <t>MOP-06 - Unlabelled</t>
  </si>
  <si>
    <t>MOS-01</t>
  </si>
  <si>
    <t>Love Massage Oil - 100ml</t>
  </si>
  <si>
    <t>MOS-02</t>
  </si>
  <si>
    <t>Toxi Cleanse Massage Oil - 100ml</t>
  </si>
  <si>
    <t>MOS-03</t>
  </si>
  <si>
    <t>Muscle Rub Massage Oil - 100ml</t>
  </si>
  <si>
    <t>MOS-04</t>
  </si>
  <si>
    <t>Lavender Relax Massage Oil - 100ml</t>
  </si>
  <si>
    <t>MOS-05</t>
  </si>
  <si>
    <t>MSP-01</t>
  </si>
  <si>
    <t>Massage Soaps - Spearmint &amp; Eucalyptus</t>
  </si>
  <si>
    <t>MSP-01 - Packing</t>
  </si>
  <si>
    <t>MSP-02</t>
  </si>
  <si>
    <t>MSP-02 - Packing</t>
  </si>
  <si>
    <t>Massage Soaps - Tea Tree &amp; Aloe Vera</t>
  </si>
  <si>
    <t>MSP-03</t>
  </si>
  <si>
    <t>Massage Soaps - Jasmine &amp; Patchouli</t>
  </si>
  <si>
    <t>MSP-03 - Packing</t>
  </si>
  <si>
    <t>MSP-04</t>
  </si>
  <si>
    <t>Massage Soaps - Peach &amp; Lemon</t>
  </si>
  <si>
    <t>MSP-04 - Packing</t>
  </si>
  <si>
    <t>MSP-05</t>
  </si>
  <si>
    <t>Massage Soaps - Lavender &amp; Lilac</t>
  </si>
  <si>
    <t>MSP-05 - Packing</t>
  </si>
  <si>
    <t>MSP-06</t>
  </si>
  <si>
    <t>Massage Soaps - Geranium &amp; Sandalwood</t>
  </si>
  <si>
    <t>MSP-06 - Packing</t>
  </si>
  <si>
    <t>Boxed Single Massage Soaps - Spearmint &amp; Eucalyptus</t>
  </si>
  <si>
    <t>MSPS-01 - Packing</t>
  </si>
  <si>
    <t>MSPS-02</t>
  </si>
  <si>
    <t>Boxed Single Massage Soaps - Tea Tree &amp; Aloe Vera</t>
  </si>
  <si>
    <t>MSPS-02 - Packing</t>
  </si>
  <si>
    <t>MSPS-03</t>
  </si>
  <si>
    <t>Boxed Single Massage Soaps - Jasmine &amp; Patchouli</t>
  </si>
  <si>
    <t>MSPS-03 - Packing</t>
  </si>
  <si>
    <t>MSPS-04</t>
  </si>
  <si>
    <t>Boxed Single Massage Soaps - Peach &amp; Lemon</t>
  </si>
  <si>
    <t>MSPS-04 - Packing</t>
  </si>
  <si>
    <t>MSPS-05</t>
  </si>
  <si>
    <t>Boxed Single Massage Soaps - Lavender &amp; Lilac</t>
  </si>
  <si>
    <t>MSPS-05 - Packing</t>
  </si>
  <si>
    <t>MSPS-06</t>
  </si>
  <si>
    <t>Boxed Single Massage Soaps - Geranium &amp; Sandalwood</t>
  </si>
  <si>
    <t>MSPS-06 - Packing</t>
  </si>
  <si>
    <t>NBB-09</t>
  </si>
  <si>
    <t>Fig &amp; Casis Novomatic Bath Bomb 140g - Xtension</t>
  </si>
  <si>
    <t>NCWB-01</t>
  </si>
  <si>
    <t>Natural Cotton Wheat Bags - Lavender</t>
  </si>
  <si>
    <t>NCWB-02</t>
  </si>
  <si>
    <t>Natural Cotton Wheat Bags - Purple</t>
  </si>
  <si>
    <t>NCWB-03</t>
  </si>
  <si>
    <t>Natural Cotton Wheat Bags - Blue</t>
  </si>
  <si>
    <t>Natural Cotton Wheat Bags - Green</t>
  </si>
  <si>
    <t>NCWBbag-01</t>
  </si>
  <si>
    <t>Cotton Wheat Bag with Rope Handles - Lavender Design</t>
  </si>
  <si>
    <t>NCWBbag</t>
  </si>
  <si>
    <t>NCWBbag-02</t>
  </si>
  <si>
    <t>Cotton Wheat Bag with Rope Handles - Purple Stripes</t>
  </si>
  <si>
    <t>NCWBbag-03</t>
  </si>
  <si>
    <t>Cotton Wheat Bag with Rope Handles - Blue Stripes</t>
  </si>
  <si>
    <t>NCWBbag-04</t>
  </si>
  <si>
    <t>Cotton Wheat Bag with Rope Handles - Green Stripes</t>
  </si>
  <si>
    <t>NWH</t>
  </si>
  <si>
    <t>NsoapB-03</t>
  </si>
  <si>
    <t>Nature Soap Bag - Washed Jute</t>
  </si>
  <si>
    <t>NsoapB</t>
  </si>
  <si>
    <t>OBO-01</t>
  </si>
  <si>
    <t>Organic Body Oil 50ml - Rosehip (Unfragranced)</t>
  </si>
  <si>
    <t>OBO-02</t>
  </si>
  <si>
    <t>Organic Body Oil 50ml - Lavender</t>
  </si>
  <si>
    <t>OBO-03</t>
  </si>
  <si>
    <t>Organic Body Oil 50ml - Rosemary &amp; Frankincense</t>
  </si>
  <si>
    <t>OBO-04</t>
  </si>
  <si>
    <t>Organic Body Oil 50ml - Bergamot</t>
  </si>
  <si>
    <t>OBO-05</t>
  </si>
  <si>
    <t>Organic Body Oil 50ml - Sandalwood &amp; Myrrh</t>
  </si>
  <si>
    <t>OBO-06</t>
  </si>
  <si>
    <t>Organic Body Oil 50ml - Carrot &amp; Orange</t>
  </si>
  <si>
    <t>OBOUL-01</t>
  </si>
  <si>
    <t>OBOUL-02</t>
  </si>
  <si>
    <t>OBOUL-03</t>
  </si>
  <si>
    <t>OBOUL-04</t>
  </si>
  <si>
    <t>OBOUL-05</t>
  </si>
  <si>
    <t>OBOUL-06</t>
  </si>
  <si>
    <t>OHS-01</t>
  </si>
  <si>
    <t>Organic Hair Serum 30ml - Unfragranced</t>
  </si>
  <si>
    <t>OHS-02</t>
  </si>
  <si>
    <t>Organic Hair Serum 30ml - Peppermint</t>
  </si>
  <si>
    <t>OHS-03</t>
  </si>
  <si>
    <t>Organic Hair Serum 30ml - Rosemary</t>
  </si>
  <si>
    <t>OHS-04</t>
  </si>
  <si>
    <t>Organic Hair Serum 30ml - Herbal</t>
  </si>
  <si>
    <t>OHS-05</t>
  </si>
  <si>
    <t>Organic Hair Serum 30ml - Carrot Seed</t>
  </si>
  <si>
    <t>OHS-06</t>
  </si>
  <si>
    <t>Organic Hair Serum 30ml - Lavender</t>
  </si>
  <si>
    <t>OHSUL-01</t>
  </si>
  <si>
    <t>Organic Hair Serum 30ml - Unfragranced - Unlabelled</t>
  </si>
  <si>
    <t>OHSUL-02</t>
  </si>
  <si>
    <t>Organic Hair Serum 30ml - Peppermint - Unlabelled</t>
  </si>
  <si>
    <t>OHSUL-03</t>
  </si>
  <si>
    <t>Organic Hair Serum 30ml - Rosemary - Unlabelled</t>
  </si>
  <si>
    <t>OHSUL-04</t>
  </si>
  <si>
    <t>Organic Hair Serum 30ml - Herbal - Unlabelled</t>
  </si>
  <si>
    <t>OHSUL-05</t>
  </si>
  <si>
    <t>Organic Hair Serum 30ml - Carrot Seed - Unlabelled</t>
  </si>
  <si>
    <t>OHSUL-06</t>
  </si>
  <si>
    <t>Organic Hair Serum 30ml - Lavender - Unlabelled</t>
  </si>
  <si>
    <t>OrgBO-01</t>
  </si>
  <si>
    <t>Sweet Almond Organic Base Oil - 100ml</t>
  </si>
  <si>
    <t>OrgBO-02</t>
  </si>
  <si>
    <t>Grapeseed Organic Base Oil - 100ml</t>
  </si>
  <si>
    <t>OrgBO-03</t>
  </si>
  <si>
    <t>Jojoba Organic Base Oil - 100ml</t>
  </si>
  <si>
    <t>OrgBO-04</t>
  </si>
  <si>
    <t>Apricot Kernel Organic Base Oil - 100ml</t>
  </si>
  <si>
    <t>Avocado Organic Base Oil - 100ml</t>
  </si>
  <si>
    <t>OrgBO-06</t>
  </si>
  <si>
    <t>Coconut Organic Base Oil - 100ml</t>
  </si>
  <si>
    <t>Calendula Organic Base Oil - 100ml</t>
  </si>
  <si>
    <t>OrgBO-08</t>
  </si>
  <si>
    <t>Wheatgerm Organic Base Oil - 100ml</t>
  </si>
  <si>
    <t>OrgBO-09</t>
  </si>
  <si>
    <t>Evening Primrose Organic Base Oil - 100ml</t>
  </si>
  <si>
    <t>OrgBO-10</t>
  </si>
  <si>
    <t>Rosehip Organic Base Oil - 100ml</t>
  </si>
  <si>
    <t>OrgBO-11</t>
  </si>
  <si>
    <t>Castor Oil ORGANIC 100ml</t>
  </si>
  <si>
    <t>ORGBOA-01</t>
  </si>
  <si>
    <t>Sweet Almond Organic Base Oil - 50ml</t>
  </si>
  <si>
    <t>ORGBOA</t>
  </si>
  <si>
    <t>ORGBOA-03</t>
  </si>
  <si>
    <t>Jojoba Organic Base Oil - 50ml</t>
  </si>
  <si>
    <t>ORGBOA-06</t>
  </si>
  <si>
    <t>Coconut Organic Base Oil - 50ml</t>
  </si>
  <si>
    <t>ORGBOUL-01</t>
  </si>
  <si>
    <t>ORGBOUL-05</t>
  </si>
  <si>
    <t>ORGBOUL-17</t>
  </si>
  <si>
    <t>ORGEOUL-01</t>
  </si>
  <si>
    <t>10x Lavender Organic Essential Oil 10ml - White Label</t>
  </si>
  <si>
    <t>ORGEOUL-02</t>
  </si>
  <si>
    <t>10x Tea Tree Organic Essential Oil 10ml - White Label</t>
  </si>
  <si>
    <t>ORGEOUL-03</t>
  </si>
  <si>
    <t>10x Eucalyptus Organic Essential Oil 10ml - White Label</t>
  </si>
  <si>
    <t>ORGEOUL-04</t>
  </si>
  <si>
    <t>10x Patchouli Organic Essential Oil 10ml - White Label</t>
  </si>
  <si>
    <t>ORGEOUL-05</t>
  </si>
  <si>
    <t>10x Ylang Ylang Organic Essential Oil 10ml - White Label</t>
  </si>
  <si>
    <t>ORGEOUL-06</t>
  </si>
  <si>
    <t>10x Peppermint Organic Essential Oil 10ml - White Label</t>
  </si>
  <si>
    <t>ORGEOUL-07</t>
  </si>
  <si>
    <t>10x Lemon Organic Essential Oil 10ml - White Label</t>
  </si>
  <si>
    <t>ORGEOUL-08</t>
  </si>
  <si>
    <t>10x Rosemary Organic Essential Oil 10ml - White Label</t>
  </si>
  <si>
    <t>ORGEOUL-09</t>
  </si>
  <si>
    <t>10x Orange Organic Essential Oil 10ml - White Label</t>
  </si>
  <si>
    <t>ORGEOUL-10</t>
  </si>
  <si>
    <t>10x Geranium Organic Essential Oil 10ml - White Label</t>
  </si>
  <si>
    <t>ORGEOUL-11</t>
  </si>
  <si>
    <t>10x Citronella Organic Essential Oil 10ml - White Label</t>
  </si>
  <si>
    <t>ORGEOUL-12</t>
  </si>
  <si>
    <t>10x Lemongrass Organic Essential Oil 10ml - White Label</t>
  </si>
  <si>
    <t>ORGEOUL-13</t>
  </si>
  <si>
    <t>10x Bergamot Organic Essential Oil 10ml - White Label</t>
  </si>
  <si>
    <t>ORGEOUL-14</t>
  </si>
  <si>
    <t>10x Clary Sage Organic Essential Oil 10ml - White Label</t>
  </si>
  <si>
    <t>ORGEOUL-15</t>
  </si>
  <si>
    <t>10x Grapefruit Organic Essential Oil 10ml - White Label</t>
  </si>
  <si>
    <t>ORGEOUL-16</t>
  </si>
  <si>
    <t>10x Cypress Organic Essential Oil 10ml - White Label</t>
  </si>
  <si>
    <t>ORGEOUL-17</t>
  </si>
  <si>
    <t>10x Cedarwood Atlas Organic Essential Oil 10ml - White Label</t>
  </si>
  <si>
    <t>ORGEOUL-18</t>
  </si>
  <si>
    <t>10x Petitgrain Organic Essential Oil 10ml - White Label</t>
  </si>
  <si>
    <t>ORGEOUL-19</t>
  </si>
  <si>
    <t>10x Ginger Organic Essential Oil 10ml - White Label</t>
  </si>
  <si>
    <t>ORGEOUL-20</t>
  </si>
  <si>
    <t>10x Rose Geranium Organic Essential Oil 10ml - White Label</t>
  </si>
  <si>
    <t>OrgEO-01</t>
  </si>
  <si>
    <t>Lavender Organic Essential Oil 10ml</t>
  </si>
  <si>
    <t>OrgEO-02</t>
  </si>
  <si>
    <t>Tea Tree Organic Essential Oil 10ml</t>
  </si>
  <si>
    <t>OrgEO-03</t>
  </si>
  <si>
    <t>Eucalyptus Organic Essential Oil 10ml</t>
  </si>
  <si>
    <t>OrgEO-04</t>
  </si>
  <si>
    <t>Patchouli Organic Essential Oil 10ml</t>
  </si>
  <si>
    <t>OrgEO-05</t>
  </si>
  <si>
    <t>Ylang Ylang Organic Essential Oil 10ml</t>
  </si>
  <si>
    <t>OrgEO-06</t>
  </si>
  <si>
    <t>Peppermint Organic Essential Oil 10ml</t>
  </si>
  <si>
    <t>OrgEO-07</t>
  </si>
  <si>
    <t>Lemon Organic Essential Oil 10ml</t>
  </si>
  <si>
    <t>OrgEO-08</t>
  </si>
  <si>
    <t>Rosemary Organic Essential Oil 10ml</t>
  </si>
  <si>
    <t>OrgEO-09</t>
  </si>
  <si>
    <t>Orange Organic essential Oil 10ml</t>
  </si>
  <si>
    <t>OrgEO-10</t>
  </si>
  <si>
    <t>Geranium Organic Essential Oil 10ml</t>
  </si>
  <si>
    <t>Citronella Organic Essential Oil 10ml</t>
  </si>
  <si>
    <t>Lemongrass Organic Essential Oil 10ml</t>
  </si>
  <si>
    <t>OrgEO-13</t>
  </si>
  <si>
    <t>Bergamot Organic Essential Oil 10ml</t>
  </si>
  <si>
    <t>OrgEO-14</t>
  </si>
  <si>
    <t>Clary Sage Organic Essential Oil 10ml</t>
  </si>
  <si>
    <t>OrgEO-15</t>
  </si>
  <si>
    <t>Grapefruit Organic Essential Oil 10ml</t>
  </si>
  <si>
    <t>OrgEO-16</t>
  </si>
  <si>
    <t>Cypress Organic Essential Oil 10ml</t>
  </si>
  <si>
    <t>OrgEO-17</t>
  </si>
  <si>
    <t>Cedarwood Atlas Organic Essential Oil 10ml</t>
  </si>
  <si>
    <t>OrgEO-18</t>
  </si>
  <si>
    <t>Petitgrain Organic Essential Oil 10ml</t>
  </si>
  <si>
    <t>OrgEO-19</t>
  </si>
  <si>
    <t>Ginger Organic Essential Oil 10ml</t>
  </si>
  <si>
    <t>OrgEO-20</t>
  </si>
  <si>
    <t>Rose Geranium Organic Essential Oil 10ml</t>
  </si>
  <si>
    <t>OrgEOB-01</t>
  </si>
  <si>
    <t>Lavender Organic Essential Oil 0.5kg</t>
  </si>
  <si>
    <t>OrgEOB-02</t>
  </si>
  <si>
    <t>Tea Tree Organic Essential Oil 0.5kg</t>
  </si>
  <si>
    <t>OrgEOB-03</t>
  </si>
  <si>
    <t>Eucalyptus Organic Essential Oil 0.5kg</t>
  </si>
  <si>
    <t>OrgEOB-04</t>
  </si>
  <si>
    <t>Patchouli Organic Essential Oil 0.5kg</t>
  </si>
  <si>
    <t>OrgEOB-05</t>
  </si>
  <si>
    <t>Ylang Ylang Organic Essential Oil 0.5kg</t>
  </si>
  <si>
    <t>OrgEOB-06</t>
  </si>
  <si>
    <t>Peppermint Organic Essential Oil 0.5kg</t>
  </si>
  <si>
    <t>OrgEOB-07</t>
  </si>
  <si>
    <t>Lemon Organic Essential Oil  0.5kg</t>
  </si>
  <si>
    <t>OrgEOB-08</t>
  </si>
  <si>
    <t>Rosemary Organic Essential Oil  0.5kg</t>
  </si>
  <si>
    <t>OrgEOB-09</t>
  </si>
  <si>
    <t>Orange Organic Essential Oil  0.5kg</t>
  </si>
  <si>
    <t>OrgEOB-10</t>
  </si>
  <si>
    <t>Geranium Organic Essential Oil  0.5kg</t>
  </si>
  <si>
    <t>OrgEOB-11</t>
  </si>
  <si>
    <t>Citronella Organic Essential Oil  0.5kg</t>
  </si>
  <si>
    <t>OrgEOB-12</t>
  </si>
  <si>
    <t>Lemongrass Organic Essential Oil  0.5kg</t>
  </si>
  <si>
    <t>OrgEOB-13</t>
  </si>
  <si>
    <t>Bergamot Organic Essential Oil  0.5kg</t>
  </si>
  <si>
    <t>OrgEOB-14</t>
  </si>
  <si>
    <t>Clary Sage Organic Essential Oil  0.5kg</t>
  </si>
  <si>
    <t>OrgEOB-15</t>
  </si>
  <si>
    <t>Grapefruit Organic Essential Oil  0.5kg</t>
  </si>
  <si>
    <t>OrgEOB-16</t>
  </si>
  <si>
    <t>Cypress Organic Essential Oil  0.5kg</t>
  </si>
  <si>
    <t>OrgEOB-17</t>
  </si>
  <si>
    <t>Cedarwood Atlas Organic Essential Oil  0.5kg</t>
  </si>
  <si>
    <t>OrgEOB-18</t>
  </si>
  <si>
    <t>Petitgrain Organic Essential Oil  0.5kg</t>
  </si>
  <si>
    <t>OrgEOB-19</t>
  </si>
  <si>
    <t>Ginger Organic Essential Oil  0.5kg</t>
  </si>
  <si>
    <t>OrgEOB-20</t>
  </si>
  <si>
    <t>Rose Geranium Organic Essential Oil  0.5kg</t>
  </si>
  <si>
    <t>OudhRS-01</t>
  </si>
  <si>
    <t>Oudh Room Spray - Agarwood Ambiance  100ml</t>
  </si>
  <si>
    <t>OudhRS-02</t>
  </si>
  <si>
    <t>Oudh Room Spray - Desert Oudh 100ml</t>
  </si>
  <si>
    <t>OudhRS-03</t>
  </si>
  <si>
    <t>Oudh Room Spray - Arabian Dreams 100ml</t>
  </si>
  <si>
    <t>OudhRS-04</t>
  </si>
  <si>
    <t>Oudh Room Spray - Oudh Noir 100ml</t>
  </si>
  <si>
    <t>OudhRSUL-01 - Pack of 6</t>
  </si>
  <si>
    <t>OudhRSUL-02 - Pack of 6</t>
  </si>
  <si>
    <t>OudhRSUL-03 - Pack of 6</t>
  </si>
  <si>
    <t>OudhRSUL-04 - Pack of 6</t>
  </si>
  <si>
    <t>PrEO-01 - Tactile</t>
  </si>
  <si>
    <t>Lavender 50ml</t>
  </si>
  <si>
    <t>PrEO-02 - Tactile</t>
  </si>
  <si>
    <t>Tea Tree 50ml</t>
  </si>
  <si>
    <t>PrEO-03 - Tactile</t>
  </si>
  <si>
    <t>Eucalyptus 50ml</t>
  </si>
  <si>
    <t>PrEO-04 - Tactile</t>
  </si>
  <si>
    <t>Peppermint 50ml</t>
  </si>
  <si>
    <t>PrEO-05 - Tactile</t>
  </si>
  <si>
    <t>Rosemary 50ml</t>
  </si>
  <si>
    <t>PrEO-06 - Tactile</t>
  </si>
  <si>
    <t>Ylang Ylang 50ml</t>
  </si>
  <si>
    <t>PrEO-07 - Tactile</t>
  </si>
  <si>
    <t>Clary Sage 50ml</t>
  </si>
  <si>
    <t>PrEO-08 - Tactile</t>
  </si>
  <si>
    <t>Geranium (Egypt) 50ml</t>
  </si>
  <si>
    <t>PrEO-09 - Tactile</t>
  </si>
  <si>
    <t>Sandalwood Amayris 50ml</t>
  </si>
  <si>
    <t>PrEO-10 - Tactile</t>
  </si>
  <si>
    <t>Patchouli 50ml</t>
  </si>
  <si>
    <t>Jasmine Dilute 50ml</t>
  </si>
  <si>
    <t>PrEO-12 - Tactile</t>
  </si>
  <si>
    <t>Lemon 50ml</t>
  </si>
  <si>
    <t>PrEO-13 - Tactile</t>
  </si>
  <si>
    <t>Basil 50ml</t>
  </si>
  <si>
    <t>PrEO-14 - Tactile</t>
  </si>
  <si>
    <t>Bergamot (FCF) 50ml</t>
  </si>
  <si>
    <t>Blackpepper  50ml</t>
  </si>
  <si>
    <t>PrEO-16 - Tactile</t>
  </si>
  <si>
    <t>Fennel  50ml</t>
  </si>
  <si>
    <t>PrEO-17 - Tactile</t>
  </si>
  <si>
    <t>Frankincense (Dilute) 50ml</t>
  </si>
  <si>
    <t>PrEO-18</t>
  </si>
  <si>
    <t>Chamomile (Dilute) 50ml</t>
  </si>
  <si>
    <t>PrEO-19 - Tactile</t>
  </si>
  <si>
    <t>Chamomile (Pure) 50ml</t>
  </si>
  <si>
    <t>Citronella 50ml</t>
  </si>
  <si>
    <t>PrEO-21 - Tactile</t>
  </si>
  <si>
    <t>Cinnamon 50ml</t>
  </si>
  <si>
    <t>PrEO-22 - Tactile</t>
  </si>
  <si>
    <t>Clove Leaf  50ml</t>
  </si>
  <si>
    <t>PrEO-23 - Tactile</t>
  </si>
  <si>
    <t>Cypress 50ml</t>
  </si>
  <si>
    <t>PrEO-24 - Tactile</t>
  </si>
  <si>
    <t>Ginger 50ml</t>
  </si>
  <si>
    <t>PrEO-25 - Tactile</t>
  </si>
  <si>
    <t>Grapefruit 50ml</t>
  </si>
  <si>
    <t>PrEO-26 - Tactile</t>
  </si>
  <si>
    <t>Jasmine Absolute 50ml</t>
  </si>
  <si>
    <t>PrEO-27 - Tactile</t>
  </si>
  <si>
    <t>Juniperberry 50ml</t>
  </si>
  <si>
    <t>PrEO-28 - Tactile</t>
  </si>
  <si>
    <t>Lemongrass 50ml</t>
  </si>
  <si>
    <t>PrEO-29 - Tactile</t>
  </si>
  <si>
    <t>Lime 50ml</t>
  </si>
  <si>
    <t>PrEO-30 - Tactile</t>
  </si>
  <si>
    <t>Mandarin 50ml</t>
  </si>
  <si>
    <t>PrEO-31 - Tactile</t>
  </si>
  <si>
    <t>Marjoram 50ml</t>
  </si>
  <si>
    <t>PrEO-32 - Tactile</t>
  </si>
  <si>
    <t>Neroli Dilute  50ml</t>
  </si>
  <si>
    <t>PrEO-33 - Tactile</t>
  </si>
  <si>
    <t>Neroli Pure 50ml</t>
  </si>
  <si>
    <t>PrEO-34 - Tactile</t>
  </si>
  <si>
    <t>Nutmeg 50ml</t>
  </si>
  <si>
    <t>PrEO-35 - Tactile</t>
  </si>
  <si>
    <t>Orange  50ml</t>
  </si>
  <si>
    <t>PrEO-36 - Tactile</t>
  </si>
  <si>
    <t>Palmarosa  50ml</t>
  </si>
  <si>
    <t>PrEO-37 - Tactile</t>
  </si>
  <si>
    <t>Petitgrain  50ml</t>
  </si>
  <si>
    <t>PrEO-38 - Tactile</t>
  </si>
  <si>
    <t>Rose Absolute 50ml</t>
  </si>
  <si>
    <t>PrEO-39 - Tactile</t>
  </si>
  <si>
    <t>Rosewood  50ml</t>
  </si>
  <si>
    <t>PrEO-40 - Tactile</t>
  </si>
  <si>
    <t>Myrrh 50ml</t>
  </si>
  <si>
    <t>Rose Dilute 50ml</t>
  </si>
  <si>
    <t>PrEO-42 - Tactile</t>
  </si>
  <si>
    <t>Coriander Seed  50ml</t>
  </si>
  <si>
    <t>PrEO-44 - Tactile</t>
  </si>
  <si>
    <t>Niaouli  50ml</t>
  </si>
  <si>
    <t>PrEO-45 - Tactile</t>
  </si>
  <si>
    <t>Pine Sylvestris (Scots Pine) 50ml</t>
  </si>
  <si>
    <t>PrEO-46 - Tactile</t>
  </si>
  <si>
    <t>Thyme (White)  50ml</t>
  </si>
  <si>
    <t>PrEO-47 - Tactile</t>
  </si>
  <si>
    <t>Sage  50ml</t>
  </si>
  <si>
    <t>PrEO-50 - Tactile</t>
  </si>
  <si>
    <t>Cedarwood Virginian  50ml</t>
  </si>
  <si>
    <t>PrEO-51 - Tactile</t>
  </si>
  <si>
    <t>Hyssop  50ml</t>
  </si>
  <si>
    <t>PrEO-52 - Tactile</t>
  </si>
  <si>
    <t>May Chang 50ml</t>
  </si>
  <si>
    <t>PrEO-54 - Tactile</t>
  </si>
  <si>
    <t>Vetivert 50ml</t>
  </si>
  <si>
    <t>PrEO-55 - Tactile</t>
  </si>
  <si>
    <t>Carrot Seed  50ml</t>
  </si>
  <si>
    <t>PrEO-56 - Tactile</t>
  </si>
  <si>
    <t>Cajaput  50ml</t>
  </si>
  <si>
    <t>PrEO-57 - Tactile</t>
  </si>
  <si>
    <t>White Camphor  50ml</t>
  </si>
  <si>
    <t>PrEO-58 - Tactile</t>
  </si>
  <si>
    <t>Dill Seed  50ml</t>
  </si>
  <si>
    <t>PrEO-59 - Tactile</t>
  </si>
  <si>
    <t>Benzoin (Dilute/Dpg)  50ml</t>
  </si>
  <si>
    <t>PrEO-60 - Tactile</t>
  </si>
  <si>
    <t>Aniseed China Star (Star Anise) 50ml</t>
  </si>
  <si>
    <t>Melissa (Blend) 50ml</t>
  </si>
  <si>
    <t>PrEO-63 - Tactile</t>
  </si>
  <si>
    <t>Tangerine  50ml</t>
  </si>
  <si>
    <t>PrEO-64 - Tactile</t>
  </si>
  <si>
    <t>Lemon Verbena 50ml</t>
  </si>
  <si>
    <t>PrEO-65 - Tactile</t>
  </si>
  <si>
    <t>Frankincense (Pure)  50ml</t>
  </si>
  <si>
    <t>PrEO-66 - Tactile</t>
  </si>
  <si>
    <t>Cumin Seed  50ml</t>
  </si>
  <si>
    <t>PrEO-68 - Tactile</t>
  </si>
  <si>
    <t>Spruce 50ml</t>
  </si>
  <si>
    <t>PrEO-69 - Tactile</t>
  </si>
  <si>
    <t>Parsley 50ml</t>
  </si>
  <si>
    <t>Ho Wood  50ml</t>
  </si>
  <si>
    <t>PrEO-72 - Tactile</t>
  </si>
  <si>
    <t>Lemon Tea Tree50ml</t>
  </si>
  <si>
    <t>PrEO-73 - Tactile</t>
  </si>
  <si>
    <t>Bay Leaf  50ml</t>
  </si>
  <si>
    <t>PrEO-74 - Tactile</t>
  </si>
  <si>
    <t>Ravensara 50ml</t>
  </si>
  <si>
    <t>PrEO-75 - Tactile</t>
  </si>
  <si>
    <t>Rose Geranium 50ml</t>
  </si>
  <si>
    <t>PrEO-76 - Tactile</t>
  </si>
  <si>
    <t>White Birch 50ml</t>
  </si>
  <si>
    <t>PrEO-82 - Tactile</t>
  </si>
  <si>
    <t>Ylang Ylang III 50ml</t>
  </si>
  <si>
    <t>PrEO-83 - Tactile</t>
  </si>
  <si>
    <t>Cornmint 50ml</t>
  </si>
  <si>
    <t>PrEO-84 - Tactile</t>
  </si>
  <si>
    <t>Spearmint 50ml</t>
  </si>
  <si>
    <t>Preo-85 - Tactile</t>
  </si>
  <si>
    <t>Turmeric Essential Oil 50ml</t>
  </si>
  <si>
    <t>Preo-86 - Tactile</t>
  </si>
  <si>
    <t>Oregano Essential Oil 50ml</t>
  </si>
  <si>
    <t>Preo-87 - Tactile</t>
  </si>
  <si>
    <t>Wintergreen Essential Oil 50ml</t>
  </si>
  <si>
    <t>Preo-88 - Tactile</t>
  </si>
  <si>
    <t>Helichrysum Essential Oil 50ml</t>
  </si>
  <si>
    <t>Preo-89 - Tactile</t>
  </si>
  <si>
    <t>Bulgarian Lavender Essential Oil 50ml</t>
  </si>
  <si>
    <t>Preo-90 - Tactile</t>
  </si>
  <si>
    <t>English Lavender Essential Oil 50ml</t>
  </si>
  <si>
    <t>Preo-91 - Tactile</t>
  </si>
  <si>
    <t>High Alpine Lavender Essential Oil 50ml</t>
  </si>
  <si>
    <t>PrEO-92 - Tactile</t>
  </si>
  <si>
    <t>Red Thyme Essential Oil 50ml</t>
  </si>
  <si>
    <t>PrEO-93 - Tactile</t>
  </si>
  <si>
    <t>Valerian Essential Oil 50ml</t>
  </si>
  <si>
    <t>PrEO-95 - Tactile</t>
  </si>
  <si>
    <t>Myrtle Essential Oil 50ml</t>
  </si>
  <si>
    <t>PrEO-96 - Tactile</t>
  </si>
  <si>
    <t>Palo Santo Essential Oil 50ml</t>
  </si>
  <si>
    <t>PreOrg-01</t>
  </si>
  <si>
    <t>Lavender Organic Essential Oil 50ml</t>
  </si>
  <si>
    <t>PreOrg-02</t>
  </si>
  <si>
    <t>Tea Tree Organic Essential Oil 50ml</t>
  </si>
  <si>
    <t>PreOrg-03</t>
  </si>
  <si>
    <t>Eucalyptus Organic Essential Oil 50ml</t>
  </si>
  <si>
    <t>PreOrg-04</t>
  </si>
  <si>
    <t>Patchouli Organic Essential Oil 50ml</t>
  </si>
  <si>
    <t>PreOrg-05</t>
  </si>
  <si>
    <t>Ylang Ylang Organic Essential Oil 50ml</t>
  </si>
  <si>
    <t>PreOrg-06</t>
  </si>
  <si>
    <t>Peppermint Organic Essential Oil 50ml</t>
  </si>
  <si>
    <t>PreOrg-07</t>
  </si>
  <si>
    <t>Lemon Organic Essential Oil 50ml</t>
  </si>
  <si>
    <t>PreOrg-08</t>
  </si>
  <si>
    <t>Rosemary Organic Essential Oil 50ml</t>
  </si>
  <si>
    <t>PreOrg-09</t>
  </si>
  <si>
    <t>Orange Organic Essential Oil 50ml</t>
  </si>
  <si>
    <t>PreOrg-10</t>
  </si>
  <si>
    <t>Geranium Organic Essential Oil 50ml</t>
  </si>
  <si>
    <t>PreOrg-11</t>
  </si>
  <si>
    <t>Citronella Organic Essential Oil 50ml</t>
  </si>
  <si>
    <t>PreOrg-12</t>
  </si>
  <si>
    <t>Lemongrass Organic Essential Oil 50ml</t>
  </si>
  <si>
    <t>PreOrg-13</t>
  </si>
  <si>
    <t>Bergamot Organic Essential Oil 50ml</t>
  </si>
  <si>
    <t>PreOrg-14</t>
  </si>
  <si>
    <t>Clary Sage Organic Essential Oil 50ml</t>
  </si>
  <si>
    <t>PreOrg-15</t>
  </si>
  <si>
    <t>Grapefruit Organic Essential Oil 50ml</t>
  </si>
  <si>
    <t>PreOrg-16</t>
  </si>
  <si>
    <t>Cypress Organic Essential Oil 50ml</t>
  </si>
  <si>
    <t>PreOrg-17</t>
  </si>
  <si>
    <t>Cedarwood Organic Essential Oil 50ml</t>
  </si>
  <si>
    <t>PreOrg-18</t>
  </si>
  <si>
    <t>Petitgrain Organic Essential Oil 50ml</t>
  </si>
  <si>
    <t>PreOrg-19</t>
  </si>
  <si>
    <t>Ginger Organic Essential Oil 50ml</t>
  </si>
  <si>
    <t>PreOrg-20</t>
  </si>
  <si>
    <t>Rose Geranium Organic Essential Oil 50ml</t>
  </si>
  <si>
    <t>PREOUL-01</t>
  </si>
  <si>
    <t>PREOUL-03</t>
  </si>
  <si>
    <t>PREOUL-06</t>
  </si>
  <si>
    <t>PREOUL-07</t>
  </si>
  <si>
    <t>PREOUL-09</t>
  </si>
  <si>
    <t>PREOUL-10</t>
  </si>
  <si>
    <t>PREOUL-11</t>
  </si>
  <si>
    <t>PREOUL-12</t>
  </si>
  <si>
    <t>PREOUL-13</t>
  </si>
  <si>
    <t>PREOUL-15</t>
  </si>
  <si>
    <t>PREOUL-16</t>
  </si>
  <si>
    <t>PREOUL-19</t>
  </si>
  <si>
    <t>PREOUL-21</t>
  </si>
  <si>
    <t>PREOUL-22</t>
  </si>
  <si>
    <t>PREOUL-23</t>
  </si>
  <si>
    <t>PREOUL-24</t>
  </si>
  <si>
    <t>PREOUL-25</t>
  </si>
  <si>
    <t>PREOUL-26</t>
  </si>
  <si>
    <t>PREOUL-29</t>
  </si>
  <si>
    <t>PREOUL-30</t>
  </si>
  <si>
    <t>PREOUL-31</t>
  </si>
  <si>
    <t>PREOUL-32</t>
  </si>
  <si>
    <t>PREOUL-33</t>
  </si>
  <si>
    <t>PREOUL-34</t>
  </si>
  <si>
    <t>PREOUL-35</t>
  </si>
  <si>
    <t>PREOUL-36</t>
  </si>
  <si>
    <t>PREOUL-37</t>
  </si>
  <si>
    <t>PREOUL-38</t>
  </si>
  <si>
    <t>PREOUL-39</t>
  </si>
  <si>
    <t>PREOUL-40</t>
  </si>
  <si>
    <t>PREOUL-41</t>
  </si>
  <si>
    <t>PREOUL-42</t>
  </si>
  <si>
    <t>PREOUL-43</t>
  </si>
  <si>
    <t>PREOUL-44</t>
  </si>
  <si>
    <t>PREOUL-45</t>
  </si>
  <si>
    <t>PREOUL-46</t>
  </si>
  <si>
    <t>PREOUL-48</t>
  </si>
  <si>
    <t>PREOUL-49</t>
  </si>
  <si>
    <t>PREOUL-51</t>
  </si>
  <si>
    <t>PREOUL-52</t>
  </si>
  <si>
    <t>PREOUL-53</t>
  </si>
  <si>
    <t>PREOUL-54</t>
  </si>
  <si>
    <t>PREOUL-55</t>
  </si>
  <si>
    <t>PREOUL-56</t>
  </si>
  <si>
    <t>PREOUL-57</t>
  </si>
  <si>
    <t>PREOUL-58</t>
  </si>
  <si>
    <t>PREOUL-59</t>
  </si>
  <si>
    <t>PREOUL-60</t>
  </si>
  <si>
    <t>PREOUL-61</t>
  </si>
  <si>
    <t>PREOUL-62</t>
  </si>
  <si>
    <t>RDEO-01</t>
  </si>
  <si>
    <t>Lavender &amp; Fennel Essential Oil Reed Diffuser</t>
  </si>
  <si>
    <t>RDEO-02</t>
  </si>
  <si>
    <t>Lemon &amp; Nutmeg Essential Oil Reed Diffuser</t>
  </si>
  <si>
    <t>RDEO-03</t>
  </si>
  <si>
    <t>Cinnamon &amp; Clove Essential Oil Reed Diffuser</t>
  </si>
  <si>
    <t>RDEO-04</t>
  </si>
  <si>
    <t>Patchouli Essential Oil Reed Diffuser</t>
  </si>
  <si>
    <t>RDEO-05</t>
  </si>
  <si>
    <t>Lime &amp; Ginger Essential Oil Reed Diffuser</t>
  </si>
  <si>
    <t>RDEO-06</t>
  </si>
  <si>
    <t>Petitgrain &amp; Rosewood Essential Oil Reed Diffuser</t>
  </si>
  <si>
    <t>RDEO-07</t>
  </si>
  <si>
    <t>Sage &amp; Rosemary Essential Oil Reed Diffuser</t>
  </si>
  <si>
    <t>RDEO-08</t>
  </si>
  <si>
    <t>Ylang Ylang &amp; Mandarin Essential Oil Reed Diffuser</t>
  </si>
  <si>
    <t>RDEO-09</t>
  </si>
  <si>
    <t>Lemon Verbena Essential Oil Reed Diffuser</t>
  </si>
  <si>
    <t>RDEO-10</t>
  </si>
  <si>
    <t>Geranium &amp; Rose Essential Oil Reed Diffuser</t>
  </si>
  <si>
    <t>RDEO-11</t>
  </si>
  <si>
    <t>Basil &amp; Maychang Essential Oil Reed Diffuser</t>
  </si>
  <si>
    <t>RDEO-12</t>
  </si>
  <si>
    <t>Peppermint &amp; Frankincense Essential Oil Reed Diffuser</t>
  </si>
  <si>
    <t>RDHF-01</t>
  </si>
  <si>
    <t>120ml Reed Diffuser - White Strawberry &amp; Blackberry</t>
  </si>
  <si>
    <t>RDHF-02</t>
  </si>
  <si>
    <t>120ml Reed Diffuser -  In Cherry Woods</t>
  </si>
  <si>
    <t>RDHF-03</t>
  </si>
  <si>
    <t>120ml Reed Diffuser -  Vanilla Plantation</t>
  </si>
  <si>
    <t>RDHF-04</t>
  </si>
  <si>
    <t>120ml Reed Diffuser -  Gooseberry &amp; White Tea</t>
  </si>
  <si>
    <t>RDHF-05</t>
  </si>
  <si>
    <t>120ml Reed Diffuser - Fig &amp; Cassis</t>
  </si>
  <si>
    <t>RDHF-06</t>
  </si>
  <si>
    <t>120ml Reed Diffuser - Orange &amp; Melon</t>
  </si>
  <si>
    <t>RDHF-07</t>
  </si>
  <si>
    <t>120ml Reed Diffuser - On Jasmine Wings</t>
  </si>
  <si>
    <t>RDHF-08</t>
  </si>
  <si>
    <t>120ml Reed Diffuser -  Heavenly Musk</t>
  </si>
  <si>
    <t>RDHF-09</t>
  </si>
  <si>
    <t>120ml Reed Diffuser - Lavender Fields</t>
  </si>
  <si>
    <t>RDHF-10</t>
  </si>
  <si>
    <t>120ml Reed Diffuser - Ginger Stem &amp; Walnut</t>
  </si>
  <si>
    <t>RDHF-11</t>
  </si>
  <si>
    <t>120ml Reed Diffuser -  Pomegranate &amp; Nutmeg</t>
  </si>
  <si>
    <t>RDHF-12</t>
  </si>
  <si>
    <t>120ml Reed Diffuser - Gold, Frankincense &amp; Myrrh</t>
  </si>
  <si>
    <t>REBL-01</t>
  </si>
  <si>
    <t>Roll On Essential Oil Blend - Don't Worry!</t>
  </si>
  <si>
    <t>REBL-02</t>
  </si>
  <si>
    <t>Roll On Essential Oil Blend - Bed Now!</t>
  </si>
  <si>
    <t>Roll On Essential Oil Blend - Cheer Up!</t>
  </si>
  <si>
    <t>Roll On Essential Oil Blend - Get Physical!</t>
  </si>
  <si>
    <t>REBL-05</t>
  </si>
  <si>
    <t>Roll On Essential Oil Blend - Just Focus!</t>
  </si>
  <si>
    <t>REBL-06</t>
  </si>
  <si>
    <t>Roll On Essential Oil Blend - Wake up!</t>
  </si>
  <si>
    <t>Roll On Essential Oil Blend - Just Chill!</t>
  </si>
  <si>
    <t>ReblUL-01</t>
  </si>
  <si>
    <t>Box of 30 Roll On Blends - Don't Worry - UNLABELLED</t>
  </si>
  <si>
    <t>ReblUL-02</t>
  </si>
  <si>
    <t>Box of 30 Roll On Blends - Fall Asleep - UNLABELLED</t>
  </si>
  <si>
    <t>ReblUL-03</t>
  </si>
  <si>
    <t>Box of 30 Roll On Blends - Cheer Up - UNLABELLED</t>
  </si>
  <si>
    <t>ReblUL-04</t>
  </si>
  <si>
    <t>Box of 30 Roll On Blends - Get Physical - UNLABELLED</t>
  </si>
  <si>
    <t>ReblUL-05</t>
  </si>
  <si>
    <t>Box of 30 Roll On Blends - Just Focus - UNLABELLED</t>
  </si>
  <si>
    <t>ReblUL-06</t>
  </si>
  <si>
    <t>Box of 30 Roll On Blends - Wake up - UNLABELLED</t>
  </si>
  <si>
    <t>ReblUL-07</t>
  </si>
  <si>
    <t>Box of 30 Roll On Blends - Just Chill - UNLABELLED</t>
  </si>
  <si>
    <t>SBB-01</t>
  </si>
  <si>
    <t>Shea Butter Bath Bomb - Romance</t>
  </si>
  <si>
    <t>SBB-01 - Packing</t>
  </si>
  <si>
    <t>SBB-02 - Making</t>
  </si>
  <si>
    <t>Shea Butter Bath Bomb - Fig &amp; Casis</t>
  </si>
  <si>
    <t>SBB-02 - Packing</t>
  </si>
  <si>
    <t>SBB-03 - Making</t>
  </si>
  <si>
    <t>Shea Butter Bath Bomb - Oriental Musk</t>
  </si>
  <si>
    <t>SBB-03 - Packing</t>
  </si>
  <si>
    <t>SBB-04</t>
  </si>
  <si>
    <t>Shea Butter Bath Bomb - Rasp &amp; B'pepper</t>
  </si>
  <si>
    <t>SBB-04 - Packing</t>
  </si>
  <si>
    <t>SBB-14 - Packing</t>
  </si>
  <si>
    <t>SBB-15 - Packing</t>
  </si>
  <si>
    <t>SCKit01 - Complete</t>
  </si>
  <si>
    <t>SCKit02 - Complete</t>
  </si>
  <si>
    <t>SCKit-01 - SERF-03</t>
  </si>
  <si>
    <t>Serenity Essential Self Care Kit - SERF-03</t>
  </si>
  <si>
    <t>SCKit-01 - BSV - Sensual</t>
  </si>
  <si>
    <t>Serenity Essential Self Care Kit - BSV - Sensual</t>
  </si>
  <si>
    <t>SCKit-01 - BSV - Energise</t>
  </si>
  <si>
    <t>Serenity Essential Self Care Kit - BSV - Energise</t>
  </si>
  <si>
    <t>SCKit-01 - BSV - Clarity</t>
  </si>
  <si>
    <t>Serenity Essential Self Care Kit - BSV - Clarity</t>
  </si>
  <si>
    <t>SCKit-01 - Strawberry Sugar Scrub</t>
  </si>
  <si>
    <t>Serenity Essential Self Care Kit - Sugar Scrub</t>
  </si>
  <si>
    <t>SCKit-01 - Sandalwood + Rose Lotion</t>
  </si>
  <si>
    <t>Serenity Essential Self Care Kit - Lotion</t>
  </si>
  <si>
    <t>SCKit-01 - Packing</t>
  </si>
  <si>
    <t>Serenity Essential Self Care Kit - Packing</t>
  </si>
  <si>
    <t>SCKit-02 - SERF-01</t>
  </si>
  <si>
    <t>Mindful Moments Self Care Kit - SERF-01</t>
  </si>
  <si>
    <t>SCKit-02 - BSV - Relax</t>
  </si>
  <si>
    <t>Mindful Moments Self Care Kit - BSV - Relax</t>
  </si>
  <si>
    <t>SCKit-02 - BSV - Energise</t>
  </si>
  <si>
    <t>Mindful Moments Self Care Kit - BSV - Detox</t>
  </si>
  <si>
    <t>SCKit-02 - BSV - Skin Revive</t>
  </si>
  <si>
    <t>Mindful Moments Self Care Kit - BSV - Skin Revive</t>
  </si>
  <si>
    <t>SCKit-02 - Lavender and Clary Sage Lotion</t>
  </si>
  <si>
    <t>Mindful Moments Self Care Kit - Lotion</t>
  </si>
  <si>
    <t>SCKit-02 - Coffee Sugar Scrub</t>
  </si>
  <si>
    <t>Mindful Moments Self Care Kit - Sugar Scrub</t>
  </si>
  <si>
    <t>SCKit-02 - Packing</t>
  </si>
  <si>
    <t>Mindful Moments Self Care Kit - Packing</t>
  </si>
  <si>
    <t>Scrub-23</t>
  </si>
  <si>
    <t>Jute Bag of 5kg Fine Pumice Stones</t>
  </si>
  <si>
    <t>SD BSV</t>
  </si>
  <si>
    <t>Hyaluronic Acid Triple Fruit Serum</t>
  </si>
  <si>
    <t>Merula Oil Facial Serum</t>
  </si>
  <si>
    <t>Vitamin C Face Serum</t>
  </si>
  <si>
    <t>Daily Glow Oil</t>
  </si>
  <si>
    <t>SerF-05</t>
  </si>
  <si>
    <t>SerFUL-02 - Pack of 20</t>
  </si>
  <si>
    <t>SerFUL-04 - Pack of 20</t>
  </si>
  <si>
    <t>SerFUL-05 - Pack of 20</t>
  </si>
  <si>
    <t>SG-B1</t>
  </si>
  <si>
    <t>Baby Powder Simmering Granules (SG-B1)</t>
  </si>
  <si>
    <t>SG-B2</t>
  </si>
  <si>
    <t>Blackberry Simmering Granules</t>
  </si>
  <si>
    <t>SG-B4</t>
  </si>
  <si>
    <t>Bombay Musk Simmering Granules</t>
  </si>
  <si>
    <t>SG-B5</t>
  </si>
  <si>
    <t>Bubblegum Simmering Granules</t>
  </si>
  <si>
    <t>SG-C11</t>
  </si>
  <si>
    <t>Cinn &amp; Orange Simmering Granules (SG-C11)</t>
  </si>
  <si>
    <t>SG-C12</t>
  </si>
  <si>
    <t>Coconut Simmering Granules (SG-C12)</t>
  </si>
  <si>
    <t>SG-C21</t>
  </si>
  <si>
    <t>Citronella Simmering Granules (SG-C21)</t>
  </si>
  <si>
    <t>SG-C23</t>
  </si>
  <si>
    <t>Cherry Grove Simmering Granules</t>
  </si>
  <si>
    <t>SG-D1</t>
  </si>
  <si>
    <t>Deep Violet Musk Simmering Granules</t>
  </si>
  <si>
    <t>SG-D2</t>
  </si>
  <si>
    <t>Devon Violet Simmering Granules (SG-D2)</t>
  </si>
  <si>
    <t>SG-D8</t>
  </si>
  <si>
    <t>Dragons Blood Simmering Granules</t>
  </si>
  <si>
    <t>SG-F4</t>
  </si>
  <si>
    <t>Frankincense Simmering Granules</t>
  </si>
  <si>
    <t>SG-F6</t>
  </si>
  <si>
    <t>Fig &amp; Casis Simmering Granules</t>
  </si>
  <si>
    <t>SG-H3</t>
  </si>
  <si>
    <t>Honeysuckle Simmering Granules (SG-H3)</t>
  </si>
  <si>
    <t>SGHC-01</t>
  </si>
  <si>
    <t>SGHC-02</t>
  </si>
  <si>
    <t>SGHC-03</t>
  </si>
  <si>
    <t>SGHC-07</t>
  </si>
  <si>
    <t>SGHC-08</t>
  </si>
  <si>
    <t>SGHC-09</t>
  </si>
  <si>
    <t>SGHC-11</t>
  </si>
  <si>
    <t>SG-J1</t>
  </si>
  <si>
    <t>Japan Magnolia Simmering Granules (SG-J1)</t>
  </si>
  <si>
    <t>SG-J2</t>
  </si>
  <si>
    <t>Jasmine Simmering Granules (SG-J2)</t>
  </si>
  <si>
    <t>SG-L1</t>
  </si>
  <si>
    <t>Lavender Simmering Granules (SG-L1)</t>
  </si>
  <si>
    <t>SG-L11</t>
  </si>
  <si>
    <t>Lilac &amp; Lavender Simmering Granules</t>
  </si>
  <si>
    <t>SG-L6</t>
  </si>
  <si>
    <t>Lily Of Valley Simmering Granules</t>
  </si>
  <si>
    <t>SG-M10</t>
  </si>
  <si>
    <t>Mango Simmering Granules</t>
  </si>
  <si>
    <t>SG-mix</t>
  </si>
  <si>
    <t>(SG-mix)</t>
  </si>
  <si>
    <t>SG-N3</t>
  </si>
  <si>
    <t>Nag Champa Simmering Granules (SG-N3)</t>
  </si>
  <si>
    <t>SG-P5</t>
  </si>
  <si>
    <t>Patchouli Simmering Granules (SG-P5)</t>
  </si>
  <si>
    <t>SG-R1</t>
  </si>
  <si>
    <t>Rose Musk Simmering Granules</t>
  </si>
  <si>
    <t>SG-R4</t>
  </si>
  <si>
    <t>Raspberry &amp; Blackpepper Sim' Granules</t>
  </si>
  <si>
    <t>SG-S1</t>
  </si>
  <si>
    <t>Sandalwood Simmering Granules (SG-S1)</t>
  </si>
  <si>
    <t>SG-S11</t>
  </si>
  <si>
    <t>Summer Rose Simmering Granules (SG-S11)</t>
  </si>
  <si>
    <t>SG-S2</t>
  </si>
  <si>
    <t>Sea Breeze Simmering Granules</t>
  </si>
  <si>
    <t>SG-V1</t>
  </si>
  <si>
    <t>Vanilla Simmering Granules (SG-V1)</t>
  </si>
  <si>
    <t>SG-V2</t>
  </si>
  <si>
    <t>Vanilla Musk Simmering Granules</t>
  </si>
  <si>
    <t>SG-V3</t>
  </si>
  <si>
    <t>Very Berry Simmering Granules</t>
  </si>
  <si>
    <t>SG-W4</t>
  </si>
  <si>
    <t>White Musk Simmering Granules (SG-W4)</t>
  </si>
  <si>
    <t>SG-xC11</t>
  </si>
  <si>
    <t>Cinnamon and Orange Simmering Granules - Xmas</t>
  </si>
  <si>
    <t>SG-xC20</t>
  </si>
  <si>
    <t>Cranberry Simmering Granules - Xmas</t>
  </si>
  <si>
    <t>SG-xC22</t>
  </si>
  <si>
    <t>Christmas Pudding Simmering Granules - Xmas</t>
  </si>
  <si>
    <t>SG-xC25</t>
  </si>
  <si>
    <t>Christmas Star Simmering Granules - Xmas</t>
  </si>
  <si>
    <t>SG-xF4</t>
  </si>
  <si>
    <t>Frankincense Simmering Granules - Xmas</t>
  </si>
  <si>
    <t>SG-xG4</t>
  </si>
  <si>
    <t>Gold Simmering Granules - Xmas</t>
  </si>
  <si>
    <t>SG-xH4</t>
  </si>
  <si>
    <t>Hollyberry &amp; Mistletoe Simmering Granules - Xmas</t>
  </si>
  <si>
    <t>SG-xM8</t>
  </si>
  <si>
    <t>Myrrh Simmering Granules - Xmas</t>
  </si>
  <si>
    <t>SG-XMIX</t>
  </si>
  <si>
    <t>Christmas Mixed Simmering Granules - Xmas</t>
  </si>
  <si>
    <t>SG-xP11</t>
  </si>
  <si>
    <t>Pine Simmering Granules - Xmas</t>
  </si>
  <si>
    <t>SG-xS1</t>
  </si>
  <si>
    <t>Sandalwood Simmering Granules - Xmas</t>
  </si>
  <si>
    <t>SG-xT3</t>
  </si>
  <si>
    <t>Three Kings Simmering Granules - Xmas</t>
  </si>
  <si>
    <t>SG-xV1</t>
  </si>
  <si>
    <t>Vanilla Simmering Granules</t>
  </si>
  <si>
    <t>SG-Y1</t>
  </si>
  <si>
    <t>Ylang-Ylang Simmering Granules (SG-Y1)</t>
  </si>
  <si>
    <t>SHSL-01</t>
  </si>
  <si>
    <t>English Lavender Shaving Soap Loaf</t>
  </si>
  <si>
    <t>SHSL-02</t>
  </si>
  <si>
    <t>Blue Mist Shaving Soap Loaf</t>
  </si>
  <si>
    <t>SHSL-03</t>
  </si>
  <si>
    <t>Citrus Spice Shaving Soap Loaf</t>
  </si>
  <si>
    <t>SHSL-04</t>
  </si>
  <si>
    <t>Extreme Shaving Soap Loaf</t>
  </si>
  <si>
    <t>SIM-01</t>
  </si>
  <si>
    <t>SITT-RS-01</t>
  </si>
  <si>
    <t>SKB-01</t>
  </si>
  <si>
    <t>Unicorn Bathbomb 100g</t>
  </si>
  <si>
    <t>SKB-01 - Packing</t>
  </si>
  <si>
    <t>SKB-02</t>
  </si>
  <si>
    <t>Lips Bathbomb 60g</t>
  </si>
  <si>
    <t>SKB-03</t>
  </si>
  <si>
    <t>Hippo Bathbomb 85g</t>
  </si>
  <si>
    <t>SKB-03 - Packing</t>
  </si>
  <si>
    <t>SKB-04</t>
  </si>
  <si>
    <t>Dinosaur Bathbomb 80g</t>
  </si>
  <si>
    <t>SKB-05 - Making</t>
  </si>
  <si>
    <t>Cloud Bathbomb 95g</t>
  </si>
  <si>
    <t>SKB-05 - Packing</t>
  </si>
  <si>
    <t>SKB-06</t>
  </si>
  <si>
    <t>Cat Bathbomb 80g</t>
  </si>
  <si>
    <t>SKB-06 - Packing</t>
  </si>
  <si>
    <t>SKB-07</t>
  </si>
  <si>
    <t>Monkey Bathbomb 90g</t>
  </si>
  <si>
    <t>SKB-08</t>
  </si>
  <si>
    <t>Pig Bathbomb 70g</t>
  </si>
  <si>
    <t>SLHCS-02</t>
  </si>
  <si>
    <t>Pack of 13 Tea Tree &amp; Fresh Mint Soap Bars - 100g</t>
  </si>
  <si>
    <t>SLHCS-02 - Shrinking</t>
  </si>
  <si>
    <t>SLHCS-03</t>
  </si>
  <si>
    <t>Pack of 13 Fig &amp; Cassis Soap Bars - 100g</t>
  </si>
  <si>
    <t>Pack of 13 Sleepy Lavender Soap Bars - 100g</t>
  </si>
  <si>
    <t xml:space="preserve">SLHCS-06 </t>
  </si>
  <si>
    <t>Pack of 13 Slice of Sunshine Soap Bars - 100g</t>
  </si>
  <si>
    <t>SLHCS-06 - Shrinking</t>
  </si>
  <si>
    <t>SLHCS-07</t>
  </si>
  <si>
    <t>Pack of 13 Honey &amp; Oatmeal Soap Bars - 100g</t>
  </si>
  <si>
    <t>SLHCS-07 - Shrinking</t>
  </si>
  <si>
    <t>SLHCS-09</t>
  </si>
  <si>
    <t>Pack of 13 Apple &amp; Elderflower Soap Bars - 100g</t>
  </si>
  <si>
    <t>SLHCS-10</t>
  </si>
  <si>
    <t>Pack of 13 Cleopatra Soap Bars - 100g</t>
  </si>
  <si>
    <t>SLHCS-10 - Shrinking</t>
  </si>
  <si>
    <t>SLHCS-11</t>
  </si>
  <si>
    <t>Pack of 13 Coconut Dream Soap Bars - 100g</t>
  </si>
  <si>
    <t>SLHCS-11 - Shrinking</t>
  </si>
  <si>
    <t>Pack of 13 Rose &amp; Rose Petals Soap Bars - 100g</t>
  </si>
  <si>
    <t>SLHCS-15</t>
  </si>
  <si>
    <t>Pack of 13 Raspberry &amp; Blackpepper Soap Bars - 100g</t>
  </si>
  <si>
    <t>SLHCS-15 - Shrinking</t>
  </si>
  <si>
    <t>SLHCS-16</t>
  </si>
  <si>
    <t>Pack of 13 Baby Powder Soap Bars - 100g</t>
  </si>
  <si>
    <t>SLHCS-16 - Shrinking</t>
  </si>
  <si>
    <t>SLHCS-41</t>
  </si>
  <si>
    <t>Pack of 13 Citronella Soap Bars - 100g</t>
  </si>
  <si>
    <t>Sliced Soap Loaf (13pcs) - Himalayan Cava</t>
  </si>
  <si>
    <t xml:space="preserve">SLHCS-44 - Special Customer </t>
  </si>
  <si>
    <t>SLHCS-45</t>
  </si>
  <si>
    <t>Sliced Soap Loaf (13pcs) - Lemon Poppy</t>
  </si>
  <si>
    <t xml:space="preserve">SLHCS-46 </t>
  </si>
  <si>
    <t>Sliced Soap Loaf (13pcs) - Espresso</t>
  </si>
  <si>
    <t>SLHCS-46 - Shrinking</t>
  </si>
  <si>
    <t>Sliced Soap Loaf (13pcs) - White Fig &amp; Vanilla</t>
  </si>
  <si>
    <t>Sliced Soap Loaf (13pcs) - Sea Salt &amp; Moss</t>
  </si>
  <si>
    <t xml:space="preserve">SLHCS-48 </t>
  </si>
  <si>
    <t>SLHCS-48 - Shrinking</t>
  </si>
  <si>
    <t>Sliced Soap Loaf (13pcs) - Raspberry &amp; Vanilla</t>
  </si>
  <si>
    <t>SLHCS-49 - Shrinking</t>
  </si>
  <si>
    <t xml:space="preserve">SLHCS-50 </t>
  </si>
  <si>
    <t>Sliced Soap Loaf (13pcs) - Green Tea &amp; Olive</t>
  </si>
  <si>
    <t>SLHCS-50 - Shrinking</t>
  </si>
  <si>
    <t>Sliced Soap Loaf (13pcs) - Rose &amp; Vanilla</t>
  </si>
  <si>
    <t>SLHCS-52</t>
  </si>
  <si>
    <t>Sliced Soap Loaf (13pcs) - Peach &amp; Apple</t>
  </si>
  <si>
    <t xml:space="preserve">SLHCS-53 </t>
  </si>
  <si>
    <t>Sliced Soap Loaf (13pcs) - Blueberry &amp; Green Tea</t>
  </si>
  <si>
    <t>SLHCS-53 - Shrinking</t>
  </si>
  <si>
    <t>SLHCS-54</t>
  </si>
  <si>
    <t>Sliced Soap Loaf (13pcs) - Mandarin &amp; Honey</t>
  </si>
  <si>
    <t>SLHCS-54 - Shrinking</t>
  </si>
  <si>
    <t>Sliced Soap Loaf (13pcs) - Lavender &amp; Coconut</t>
  </si>
  <si>
    <t>SLHCS-55 - Shrinking</t>
  </si>
  <si>
    <t>SLHCS-56</t>
  </si>
  <si>
    <t>Sliced Soap Loaf (13pcs) - Rosemary &amp; Eucalyptus</t>
  </si>
  <si>
    <t>SLHCS-56 - Shrinking</t>
  </si>
  <si>
    <t xml:space="preserve">SLHCS-58 </t>
  </si>
  <si>
    <t>SLHCS-58 - Shrinking</t>
  </si>
  <si>
    <t>SLHCS-59</t>
  </si>
  <si>
    <t>SLHCS-59 - Shrinking</t>
  </si>
  <si>
    <t xml:space="preserve">SLHCS-60 </t>
  </si>
  <si>
    <t>SLHCS-60 - Shrinking</t>
  </si>
  <si>
    <t>SLHCSPI - Individually Wrapped + Labelled SLHCS</t>
  </si>
  <si>
    <t>Solid-01 - Making</t>
  </si>
  <si>
    <t>Tea Tree &amp; Peppermint - Solid Shampoo</t>
  </si>
  <si>
    <t>Solid-01 - Shrinking</t>
  </si>
  <si>
    <t>Solid-02 - Shrinking</t>
  </si>
  <si>
    <t>Thyme &amp; Mint - Solid Shampoo</t>
  </si>
  <si>
    <t>Solid-02 - Making</t>
  </si>
  <si>
    <t>Solid-03</t>
  </si>
  <si>
    <t>Sage &amp; Juniper - Solid Shampoo</t>
  </si>
  <si>
    <t>Solid-04</t>
  </si>
  <si>
    <t>Chamomile &amp; Lemon - Solid Shampoo</t>
  </si>
  <si>
    <t>Solid-05</t>
  </si>
  <si>
    <t>Lavender &amp; Rosemary - Solid Shampoo</t>
  </si>
  <si>
    <t>Solid-06</t>
  </si>
  <si>
    <t>Coconut and Lime - Solid Shampoo</t>
  </si>
  <si>
    <t>Solid-06 - Shrinking</t>
  </si>
  <si>
    <t>Solid-07</t>
  </si>
  <si>
    <t>Ylang Ylang &amp; Orange - Solid Shampoo</t>
  </si>
  <si>
    <t>Solid-07 - Shrinking</t>
  </si>
  <si>
    <t>Solid-08</t>
  </si>
  <si>
    <t>Jasmine - Solid Shampoo</t>
  </si>
  <si>
    <t>Solid-09</t>
  </si>
  <si>
    <t>Ginger - Solid Shampoo</t>
  </si>
  <si>
    <t>Solid-10</t>
  </si>
  <si>
    <t>Eucalyptus - Solid Shampoo</t>
  </si>
  <si>
    <t>SPBB-01</t>
  </si>
  <si>
    <t>Bat Bath Bomb 145g</t>
  </si>
  <si>
    <t>SPBB-01 - Packing</t>
  </si>
  <si>
    <t>SPBB-02</t>
  </si>
  <si>
    <t>Ghost Bath Bomb 65g</t>
  </si>
  <si>
    <t>SPBB-03</t>
  </si>
  <si>
    <t>Spider Bath Bomb 60g</t>
  </si>
  <si>
    <t>SPBB-03 - Packing</t>
  </si>
  <si>
    <t>SPBB-04</t>
  </si>
  <si>
    <t>Cats Eyes Bath Bomb 80g</t>
  </si>
  <si>
    <t>SPBB-05</t>
  </si>
  <si>
    <t>Skull Bath Bomb 40g</t>
  </si>
  <si>
    <t>SPBB-07 - Packing</t>
  </si>
  <si>
    <t>SRS-01 - Tactile</t>
  </si>
  <si>
    <t>Summer Room Spray - Patchouli Forest 100ml</t>
  </si>
  <si>
    <t>SRS-01 - Unlabelled</t>
  </si>
  <si>
    <t>Summer Room Spray - Floral Harmony 100ml</t>
  </si>
  <si>
    <t>SRS-02 - Unlabelled</t>
  </si>
  <si>
    <t>SRS-03 - Tactile</t>
  </si>
  <si>
    <t>Summer Room Spray - Sun-Kissed Cherry 100ml</t>
  </si>
  <si>
    <t>SRS-03 - Unlabelled</t>
  </si>
  <si>
    <t>Summer Room Spray - Serene Lotus 100ml</t>
  </si>
  <si>
    <t>SRS-04 - Unlabelled</t>
  </si>
  <si>
    <t>SRS-05 - Tactile</t>
  </si>
  <si>
    <t>Summer Room Spray - Botanical Paradise 100ml</t>
  </si>
  <si>
    <t>SRS-05 - Unlabelled</t>
  </si>
  <si>
    <t>SRS-06 - Tactile</t>
  </si>
  <si>
    <t>Summer Room Spray - Fresh Vetiver 100ml</t>
  </si>
  <si>
    <t>SRS-06 - Unlabelled</t>
  </si>
  <si>
    <t>SSalt-01</t>
  </si>
  <si>
    <t>Breathe Aromatherapy Smelling Salt</t>
  </si>
  <si>
    <t>SSalt-02</t>
  </si>
  <si>
    <t>Focus Aromatherapy Smelling Salt</t>
  </si>
  <si>
    <t>SSalt-03</t>
  </si>
  <si>
    <t>Calm Aromatherapy Smelling Salt</t>
  </si>
  <si>
    <t>SSalt-04</t>
  </si>
  <si>
    <t>Wake Up Aromatherapy Smelling Salt</t>
  </si>
  <si>
    <t>SSalt-05</t>
  </si>
  <si>
    <t>De-Stress Aromatherapy Smelling Salt</t>
  </si>
  <si>
    <t>SSalt-06</t>
  </si>
  <si>
    <t>Skull Blast Aromatherapy Smelling Salt</t>
  </si>
  <si>
    <t>SSalt-07</t>
  </si>
  <si>
    <t>Energise Aromatherapy Smelling Salt</t>
  </si>
  <si>
    <t>SSalt-01 - Unlabelled</t>
  </si>
  <si>
    <t>SSalt-02 - Unlabelled</t>
  </si>
  <si>
    <t>SSalt-03 - Unlabelled</t>
  </si>
  <si>
    <t>SSalt-04 - Unlabelled</t>
  </si>
  <si>
    <t>SSalt-05 - Unlabelled</t>
  </si>
  <si>
    <t>SSalt-06 - Unlabelled</t>
  </si>
  <si>
    <t>SSalt-07 - Unlabelled</t>
  </si>
  <si>
    <t>TACLB-01</t>
  </si>
  <si>
    <t>TACLB-02</t>
  </si>
  <si>
    <t>TACLB-03</t>
  </si>
  <si>
    <t>TACLB-05</t>
  </si>
  <si>
    <t>TACLB-06</t>
  </si>
  <si>
    <t>TACLB-07</t>
  </si>
  <si>
    <t>TACLB-08</t>
  </si>
  <si>
    <t>TACLB-09</t>
  </si>
  <si>
    <t>TPCB-01</t>
  </si>
  <si>
    <t>Tropical Paradise Coco Bath Bombs - Watermelon</t>
  </si>
  <si>
    <t>TPCB-01 - Packing</t>
  </si>
  <si>
    <t>TPCB-02</t>
  </si>
  <si>
    <t>Tropical Paradise Coco Bath Bombs - Dragon Fruit</t>
  </si>
  <si>
    <t>TPCB-03</t>
  </si>
  <si>
    <t>Tropical Paradise Coco Bath Bombs - Papaya</t>
  </si>
  <si>
    <t>TPCB-03 - Packing</t>
  </si>
  <si>
    <t>TPCB-04</t>
  </si>
  <si>
    <t>Tropical Paradise Coco Bath Bombs - Pomelo</t>
  </si>
  <si>
    <t>TPCB-04 - Packing</t>
  </si>
  <si>
    <t>TPCB-05</t>
  </si>
  <si>
    <t>Tropical Paradise Coco Bath Bombs - Mangosteen</t>
  </si>
  <si>
    <t>TPCB-06</t>
  </si>
  <si>
    <t>Tropical Paradise Coco Bath Bombs - Kiwi Fruit</t>
  </si>
  <si>
    <t>TPCB-06 - Packing</t>
  </si>
  <si>
    <t>TPCB-07</t>
  </si>
  <si>
    <t>Tropical Paradise Coco Bath Bombs - Strawberry</t>
  </si>
  <si>
    <t>TPCB-07 - Packing</t>
  </si>
  <si>
    <t>TPCB-08</t>
  </si>
  <si>
    <t>Tropical Paradise Coco Bath Bombs - Pineapple</t>
  </si>
  <si>
    <t>TPCB-08 - Packing</t>
  </si>
  <si>
    <t>TPSG-01</t>
  </si>
  <si>
    <t>Tropical Paradise Simmering Granules - Watermelon</t>
  </si>
  <si>
    <t>TPSG-02</t>
  </si>
  <si>
    <t>Tropical Paradise Simmering Granules - Dragon Fruit</t>
  </si>
  <si>
    <t>TPSG-03</t>
  </si>
  <si>
    <t>Tropical Paradise Simmering Granules - Papaya</t>
  </si>
  <si>
    <t>TPSG-04</t>
  </si>
  <si>
    <t>Tropical Paradise Simmering Granules - Pomelo</t>
  </si>
  <si>
    <t>TPSG-05</t>
  </si>
  <si>
    <t>Tropical Paradise Simmering Granules - Mangosteen</t>
  </si>
  <si>
    <t>TPSG-06</t>
  </si>
  <si>
    <t>Tropical Paradise Simmering Granules - Kiwifruit</t>
  </si>
  <si>
    <t>TPSG-07</t>
  </si>
  <si>
    <t>Tropical Paradise Simmering Granules - Strawberry</t>
  </si>
  <si>
    <t>TPSG-08</t>
  </si>
  <si>
    <t>Tropical Paradise Simmering Granules - Pineapple</t>
  </si>
  <si>
    <t>TPSG-09</t>
  </si>
  <si>
    <t>Tropical Paradise Simmering Granules - Passion Fruit</t>
  </si>
  <si>
    <t>TPSG-10</t>
  </si>
  <si>
    <t>Tropical Paradise Simmering Granules - Banana</t>
  </si>
  <si>
    <t>TPSoap-01</t>
  </si>
  <si>
    <t>Tropical Paradise Soap Loaf - Watermelon</t>
  </si>
  <si>
    <t>TPSoap-01 - Shrinking</t>
  </si>
  <si>
    <t>TPSoap-02</t>
  </si>
  <si>
    <t>Tropical Paradise Soap Loaf - Dragon Fruit</t>
  </si>
  <si>
    <t>TPSoap-02 - Shrinking</t>
  </si>
  <si>
    <t>Tropical Paradise Soap Loaf - Dragon Fruit - Shrinking</t>
  </si>
  <si>
    <t>TPSoap-03</t>
  </si>
  <si>
    <t>Tropical Paradise Soap Loaf - Papaya</t>
  </si>
  <si>
    <t>TPSoap-03 - Shrinking</t>
  </si>
  <si>
    <t>TPSoap-04</t>
  </si>
  <si>
    <t>Tropical Paradise Soap Loaf - Pomelo</t>
  </si>
  <si>
    <t>TPSoap-04 - Shrinking</t>
  </si>
  <si>
    <t>TPSoap-05</t>
  </si>
  <si>
    <t>Tropical Paradise Soap Loaf - Mangosteen</t>
  </si>
  <si>
    <t>TPSoap-05 - Shrinking</t>
  </si>
  <si>
    <t>TPSoap-06</t>
  </si>
  <si>
    <t>Tropical Paradise Soap Loaf - Kiwifruit</t>
  </si>
  <si>
    <t>TPSoap-06 - Shrinking</t>
  </si>
  <si>
    <t xml:space="preserve">TPSoap-07 </t>
  </si>
  <si>
    <t>Tropical Paradise Soap Loaf - Strawberry</t>
  </si>
  <si>
    <t>TPSoap-07 - Packing</t>
  </si>
  <si>
    <t>TPSoap-08</t>
  </si>
  <si>
    <t>Tropical Paradise Soap Loaf - Pineapple</t>
  </si>
  <si>
    <t>TPSoap-08 - Shrinking</t>
  </si>
  <si>
    <t>Training - Guru</t>
  </si>
  <si>
    <t>UBB-02 - Making Only</t>
  </si>
  <si>
    <t>UBB-03 - Making Only</t>
  </si>
  <si>
    <t>UBB-04 - Making Only</t>
  </si>
  <si>
    <t>UBB-05 - Making Only</t>
  </si>
  <si>
    <t>UBB-06 - Making Only</t>
  </si>
  <si>
    <t>UBB-02 - Packing Only</t>
  </si>
  <si>
    <t>UBB-03 - Packing Only</t>
  </si>
  <si>
    <t>UBB-04 - Packing Only</t>
  </si>
  <si>
    <t>UBB-05 - Packing Only</t>
  </si>
  <si>
    <t>UBB-06 - Packing Only</t>
  </si>
  <si>
    <t>UBBEO-01 - Pouring</t>
  </si>
  <si>
    <t>UBBEO-01 - Packing</t>
  </si>
  <si>
    <t>UBBEO-02 - Pouring</t>
  </si>
  <si>
    <t>UBBEO-02 - Packing</t>
  </si>
  <si>
    <t>UBBEO-04 - Pouring</t>
  </si>
  <si>
    <t>UBBEO-04 - Packing</t>
  </si>
  <si>
    <t>UBBEO-05 - Pouring</t>
  </si>
  <si>
    <t>UBBEO-05 - Packing</t>
  </si>
  <si>
    <t>UBBEO-06 - Pouring</t>
  </si>
  <si>
    <t>UBBEO-06 - Packing</t>
  </si>
  <si>
    <t>UBBFO-01 - Making Only</t>
  </si>
  <si>
    <t>UBBFO-01 - Packing Only</t>
  </si>
  <si>
    <t>UBBFO-02 - Packing Only</t>
  </si>
  <si>
    <t>UBBFO-03 - Making Only</t>
  </si>
  <si>
    <t>UBBFO-03 - Packing Only</t>
  </si>
  <si>
    <t>UBBFO-05 - Making Only</t>
  </si>
  <si>
    <t>UBBFO-05 - Packing Only</t>
  </si>
  <si>
    <t>UBBFO-06 - Making Only</t>
  </si>
  <si>
    <t>UBBFO-06 - Packing Only</t>
  </si>
  <si>
    <t>ULFO-01</t>
  </si>
  <si>
    <t>10 ml Amber Fragrance Oil - Unlabelled</t>
  </si>
  <si>
    <t>ULFO-02</t>
  </si>
  <si>
    <t>10 ml Apple Spice Fragrance Oil - Unlabelled</t>
  </si>
  <si>
    <t>ULFO-03</t>
  </si>
  <si>
    <t>10 ml Apple-Fresh Fragrance Oil - Unlabelled</t>
  </si>
  <si>
    <t>ULFO-04</t>
  </si>
  <si>
    <t>10 ml Arabian Musk Fragrance Oil - Unlabelled</t>
  </si>
  <si>
    <t>ULFO-05</t>
  </si>
  <si>
    <t>10 ml Baby Powder Fragrance Oil - Unlabelled</t>
  </si>
  <si>
    <t>ULFO-06</t>
  </si>
  <si>
    <t>10 ml Banana Fragrance Oil - Unlabelled</t>
  </si>
  <si>
    <t>ULFO-07</t>
  </si>
  <si>
    <t>10 ml Blackberry Fragrance Oil - Unlabelled</t>
  </si>
  <si>
    <t>ULFO-08</t>
  </si>
  <si>
    <t>10 ml Bougainvillea Fragrance Oil - Unlabelled</t>
  </si>
  <si>
    <t>ULFO-100</t>
  </si>
  <si>
    <t>Hot Chocolate Fragrance Oil 10ml - UNLABELLED</t>
  </si>
  <si>
    <t>ULFO-101</t>
  </si>
  <si>
    <t>Roasted Chestnut Fragrance Oil 10ml - UNLABELLED</t>
  </si>
  <si>
    <t>ULFO-102</t>
  </si>
  <si>
    <t>Fir Tree Fragrance Oil 10ml - UNLABELLED</t>
  </si>
  <si>
    <t>ULFO-103</t>
  </si>
  <si>
    <t>Festive Morning Fragrance Oil 10ml - UNLABELLED</t>
  </si>
  <si>
    <t>ULFO-104</t>
  </si>
  <si>
    <t>White Christmas Fragrance Oil 10ml - UNLABELLED</t>
  </si>
  <si>
    <t>ULFO-105</t>
  </si>
  <si>
    <t>Crackling Log Fire Fragrance Oil 10ml - UNLABELLED</t>
  </si>
  <si>
    <t>ULFO-106</t>
  </si>
  <si>
    <t>Holly &amp; Ivy Fragrance Oil 10ml - UNLABELLED</t>
  </si>
  <si>
    <t>ULFO-107</t>
  </si>
  <si>
    <t>Cost Winter Nights Fragrance Oil 10ml - UNLABELLED</t>
  </si>
  <si>
    <t>ULFO-108</t>
  </si>
  <si>
    <t>Christmas Garland Fragrance Oil 10ml - UNLABELLED</t>
  </si>
  <si>
    <t>ULFO-11</t>
  </si>
  <si>
    <t>10 ml Cedarwood Fragrance Oil - Unlabelled</t>
  </si>
  <si>
    <t>ULFO-12</t>
  </si>
  <si>
    <t>10 ml Chamomile Fragrance Oil - Unlabelled</t>
  </si>
  <si>
    <t>ULFO-13</t>
  </si>
  <si>
    <t>10 ml Cherry Fragrance Oil - Unlabelled</t>
  </si>
  <si>
    <t>ULFO-14</t>
  </si>
  <si>
    <t>10 ml Cinnamon &amp; Orange - Unlabelled</t>
  </si>
  <si>
    <t>ULFO-15</t>
  </si>
  <si>
    <t>10 ml Cinnamon Fragrance Oil - Unlabelled</t>
  </si>
  <si>
    <t>ULFO-17</t>
  </si>
  <si>
    <t>10 ml Cut Grass Fragrance Oil - Unlabelled</t>
  </si>
  <si>
    <t>ULFO-18</t>
  </si>
  <si>
    <t>10 ml Deep Violet Musk Fragrance Oil - Unlabelled</t>
  </si>
  <si>
    <t>ULFO-19</t>
  </si>
  <si>
    <t>10 ml Devon Violet Fragrance Oil - Unlabelled</t>
  </si>
  <si>
    <t>ULFO-20</t>
  </si>
  <si>
    <t>10 ml Dewberry Fragrance Oil - Unlabelled</t>
  </si>
  <si>
    <t>ULFO-21</t>
  </si>
  <si>
    <t>10 ml Dream Fragrance Oil - Unlabelled</t>
  </si>
  <si>
    <t>ULFO-22</t>
  </si>
  <si>
    <t>10 ml Eucalyptus Fragrance Oil - Unlabelled</t>
  </si>
  <si>
    <t>ULFO-23</t>
  </si>
  <si>
    <t>10 ml Frankincense Fragrance Oil - Unlabelled</t>
  </si>
  <si>
    <t>ULFO-24</t>
  </si>
  <si>
    <t>10 ml Freesia Fragrance Oil - Unlabelled</t>
  </si>
  <si>
    <t>ULFO-25</t>
  </si>
  <si>
    <t>10 ml Geranium Fragrance Oil - Unlabelled</t>
  </si>
  <si>
    <t>ULFO-26</t>
  </si>
  <si>
    <t>10 ml Gold Fragrance Oil - Unlabelled</t>
  </si>
  <si>
    <t>ULFO-27</t>
  </si>
  <si>
    <t>10 ml Gothic Dream Fragrance Oil - Unlabelled</t>
  </si>
  <si>
    <t>ULFO-28</t>
  </si>
  <si>
    <t>10 ml Hidden Garden Fragrance Oil - Unlabelled</t>
  </si>
  <si>
    <t>ULFO-29</t>
  </si>
  <si>
    <t>10 ml Honeysuckle Fragrance Oil - Unlabelled</t>
  </si>
  <si>
    <t>ULFO-30</t>
  </si>
  <si>
    <t>10 ml Indian Summer Fragrance Oil - Unlabelled</t>
  </si>
  <si>
    <t>ULFO-31</t>
  </si>
  <si>
    <t>10 ml Japanese Magnolia Fragrance Oil - Unlabelled</t>
  </si>
  <si>
    <t>ULFO-32</t>
  </si>
  <si>
    <t>10 ml Jasmine Fragrance Oil - Unlabelled</t>
  </si>
  <si>
    <t>ULFO-33</t>
  </si>
  <si>
    <t>10 ml Lavender Fragrance Oil - Unlabelled</t>
  </si>
  <si>
    <t>ULFO-34</t>
  </si>
  <si>
    <t>10 ml Lemon &amp; Lime Fragrance Oil - Unlabelled</t>
  </si>
  <si>
    <t>ULFO-36</t>
  </si>
  <si>
    <t>10 ml Lilac Fragrance Oil - Unlabelled</t>
  </si>
  <si>
    <t>ULFO-37</t>
  </si>
  <si>
    <t>10 ml Lily Of The Valley Fragrance Oil - Unlabelled</t>
  </si>
  <si>
    <t>ULFO-38</t>
  </si>
  <si>
    <t>10 ml Mandarin Fragrance Oil - Unlabelled</t>
  </si>
  <si>
    <t>ULFO-39</t>
  </si>
  <si>
    <t>10 ml Mango Fragrance Oil - Unlabelled</t>
  </si>
  <si>
    <t>ULFO-40</t>
  </si>
  <si>
    <t>10 ml Midnight Rose Fragrance Oil - Unlabelled</t>
  </si>
  <si>
    <t>ULFO-41</t>
  </si>
  <si>
    <t>10 ml Myrrh Fragrance Oil - Unlabelled</t>
  </si>
  <si>
    <t>ULFO-42</t>
  </si>
  <si>
    <t>10 ml Nag Champa Fragrance Oil - Unlabelled</t>
  </si>
  <si>
    <t>ULFO-43</t>
  </si>
  <si>
    <t>10 ml Night Magic Fragrance Oil - Unlabelled</t>
  </si>
  <si>
    <t>ULFO-44</t>
  </si>
  <si>
    <t>10 ml Orange Blossom Fragrance Oil - Unlabelled</t>
  </si>
  <si>
    <t>ULFO-45</t>
  </si>
  <si>
    <t>10 ml Orange Fragrance Oil - Unlabelled</t>
  </si>
  <si>
    <t>ULFO-46</t>
  </si>
  <si>
    <t>10 ml Passion Fruit Fragrance Oil - Unlabelled</t>
  </si>
  <si>
    <t>ULFO-47</t>
  </si>
  <si>
    <t>10 ml Patchouli Fragrance Oil - Unlabelled</t>
  </si>
  <si>
    <t>ULFO-48</t>
  </si>
  <si>
    <t>10 ml Peach Fragrance Oil - Unlabelled</t>
  </si>
  <si>
    <t>ULFO-49</t>
  </si>
  <si>
    <t>10 ml Pear Drop Fragrance Oil - Unlabelled</t>
  </si>
  <si>
    <t>ULFO-50</t>
  </si>
  <si>
    <t>10 ml Peppermint Fragrance Oil - Unlabelled</t>
  </si>
  <si>
    <t>ULFO-51</t>
  </si>
  <si>
    <t>10 ml Pine Fragrance Oil - Unlabelled</t>
  </si>
  <si>
    <t>ULFO-52</t>
  </si>
  <si>
    <t>10 ml Rose Musk Fragrance Oil - Unlabelled</t>
  </si>
  <si>
    <t>ULFO-53</t>
  </si>
  <si>
    <t>10 ml Sandalwood Fragrance Oil - Unlabelled</t>
  </si>
  <si>
    <t>ULFO-54</t>
  </si>
  <si>
    <t>10 ml Sea Breeze Fragrance Oil - Unlabelled</t>
  </si>
  <si>
    <t>ULFO-55</t>
  </si>
  <si>
    <t>10 ml Sensual Fragrance Oil - Unlabelled</t>
  </si>
  <si>
    <t>ULFO-56</t>
  </si>
  <si>
    <t>10 ml Spice Fragrance Oil - Unlabelled</t>
  </si>
  <si>
    <t>ULFO-57</t>
  </si>
  <si>
    <t>10 ml Spring Bouquet Fragrance Oil - Unlabelled</t>
  </si>
  <si>
    <t>ULFO-58</t>
  </si>
  <si>
    <t>10 ml Strawberry Fragrance Oil - Unlabelled</t>
  </si>
  <si>
    <t>ULFO-59</t>
  </si>
  <si>
    <t>10 ml Summer Rose Fragrance Oil - Unlabelled</t>
  </si>
  <si>
    <t>ULFO-60</t>
  </si>
  <si>
    <t>10 ml Sweet Pea Fragrance Oil - Unlabelled</t>
  </si>
  <si>
    <t>ULFO-61</t>
  </si>
  <si>
    <t>10 ml Vanilla Fragrance Oil - Unlabelled</t>
  </si>
  <si>
    <t>ULFO-62</t>
  </si>
  <si>
    <t>10 ml Vanilla Musk Fragrance Oil - Unlabelled</t>
  </si>
  <si>
    <t>ULFO-63</t>
  </si>
  <si>
    <t>10 ml White Lavender Fragrance Oil - Unlabelled</t>
  </si>
  <si>
    <t>ULFO-64</t>
  </si>
  <si>
    <t>10 ml White Musk Fragrance Oil - Unlabelled</t>
  </si>
  <si>
    <t>ULFO-65</t>
  </si>
  <si>
    <t>10 ml Woodland Walk Fragrance Oil - Unlabelled</t>
  </si>
  <si>
    <t>ULFO-66</t>
  </si>
  <si>
    <t>10 ml Ylang-Ylang Fragrance Oil - Unlabelled</t>
  </si>
  <si>
    <t>ULFO-67</t>
  </si>
  <si>
    <t>10 ml Christmas Morning - Unlabelled</t>
  </si>
  <si>
    <t>ULFO-68</t>
  </si>
  <si>
    <t>10 ml Christmas Tree - Unlabelled</t>
  </si>
  <si>
    <t>ULFO-69</t>
  </si>
  <si>
    <t>10 ml Xmas Cinnamon &amp; Orange - Unlabelled</t>
  </si>
  <si>
    <t>ULFO-70</t>
  </si>
  <si>
    <t>10 ml Xmas Frankincense Fragrance - Unlabelled</t>
  </si>
  <si>
    <t>ULFO-71</t>
  </si>
  <si>
    <t>10 ml Xmas Gold Fragrance Oil - Unlabelled</t>
  </si>
  <si>
    <t>ULFO-73</t>
  </si>
  <si>
    <t>10 ml Xmas Myrrh Fragrance Oil - Unlabelled</t>
  </si>
  <si>
    <t>ULFO-74</t>
  </si>
  <si>
    <t>10 ml Xmas Sandalwood Fragrance - Unlabelled</t>
  </si>
  <si>
    <t>ULFO-76</t>
  </si>
  <si>
    <t>10 ml Bubblegum Fragrance Oil - Unlabelled</t>
  </si>
  <si>
    <t>ULFO-78</t>
  </si>
  <si>
    <t>10 ml Guava Fragrance Oil - Unlabelled</t>
  </si>
  <si>
    <t>ULFO-79</t>
  </si>
  <si>
    <t>10 ml Pinapple Crush Fragrance Oil - Unlabelled</t>
  </si>
  <si>
    <t>ULFO-84</t>
  </si>
  <si>
    <t>10 ml Coconut Fragrance Oil - Unlabelled</t>
  </si>
  <si>
    <t>ULFO-85</t>
  </si>
  <si>
    <t>UNLABELLED Dragon's Blood Fragrance Oil</t>
  </si>
  <si>
    <t>ULFO-86</t>
  </si>
  <si>
    <t>10ml UNLABELLED Fragrance - Fresh Cotton</t>
  </si>
  <si>
    <t>ULFO-87</t>
  </si>
  <si>
    <t>Watermelon Fragrance Oil 10ml - UNLABELLED</t>
  </si>
  <si>
    <t>ULFO-88</t>
  </si>
  <si>
    <t>Dragon Fruit Fragrance Oil 10ml - UNLABELLED</t>
  </si>
  <si>
    <t>ULFO-89</t>
  </si>
  <si>
    <t>Kiwi Fruit Fragrance Oil 10ml - UNLABELLED</t>
  </si>
  <si>
    <t>ULFO-90</t>
  </si>
  <si>
    <t>Mangosteen Fragrance Oil 10ml - UNLABELLED</t>
  </si>
  <si>
    <t>ULFO-91</t>
  </si>
  <si>
    <t>Papaya Fragrance Oil 10ml - UNLABELLED</t>
  </si>
  <si>
    <t>ULFO-92</t>
  </si>
  <si>
    <t>Blueberry Fragrance Oil 10ml - UNLABELLED</t>
  </si>
  <si>
    <t>ULFO-93</t>
  </si>
  <si>
    <t>Aloe Vera Fragrance Oil 10ml - UNLABELLED</t>
  </si>
  <si>
    <t>ULFO-94</t>
  </si>
  <si>
    <t>Pinacolada Fragrance Oil 10ml - UNLABELLED</t>
  </si>
  <si>
    <t>ULFO-95</t>
  </si>
  <si>
    <t>Marshmallow Fragrance Oil 10ml - UNLABELLED</t>
  </si>
  <si>
    <t>ULFO-97</t>
  </si>
  <si>
    <t>Mince Pie &amp; Brandy Sauce Fragrance Oil 10ml - UNLABELLED</t>
  </si>
  <si>
    <t>ULFO-98</t>
  </si>
  <si>
    <t>Warm Gingerbread Fragrance Oil 10ml - UNLABELLED</t>
  </si>
  <si>
    <t>ULFO-99</t>
  </si>
  <si>
    <t>Frosted Sugar Plum Fragrance Oil 10ml - UNLABELLED</t>
  </si>
  <si>
    <t>Serum</t>
  </si>
  <si>
    <t>VITC-02 - BathBomb Making</t>
  </si>
  <si>
    <t>VITC-02 - BathBomb Packing</t>
  </si>
  <si>
    <t>VITC-04 - Bodywash - Making</t>
  </si>
  <si>
    <t>VITC-04 - Bodywash - Packing</t>
  </si>
  <si>
    <t>VITC-05 - Soap</t>
  </si>
  <si>
    <t>WCS-01</t>
  </si>
  <si>
    <t>Banana Whipped Cream Soap 120g</t>
  </si>
  <si>
    <t>WCS-02</t>
  </si>
  <si>
    <t>Parma Violet Whipped Cream Soap 120g</t>
  </si>
  <si>
    <t>WCS-03</t>
  </si>
  <si>
    <t>Strawberry &amp; Kiwi Whipped Cream Soap 120g</t>
  </si>
  <si>
    <t>Pink Lemonade Whipped Cream Soap 120g</t>
  </si>
  <si>
    <t>WCS-05</t>
  </si>
  <si>
    <t>Marshmallow Whipped Cream Soap 120g</t>
  </si>
  <si>
    <t>WCS-05 - Shrinking</t>
  </si>
  <si>
    <t>WCSP</t>
  </si>
  <si>
    <t>WCS-06</t>
  </si>
  <si>
    <t>Gooseberry &amp; White Tea Whipped Cream Soap 120g</t>
  </si>
  <si>
    <t>WCS-07</t>
  </si>
  <si>
    <t>Blueberry Whipped Cream Soap 120g</t>
  </si>
  <si>
    <t>WCS-07 - Shrinking</t>
  </si>
  <si>
    <t>WCS-08</t>
  </si>
  <si>
    <t>Mango &amp; Lime Whipped Cream Soap 120g</t>
  </si>
  <si>
    <t>WCS-09</t>
  </si>
  <si>
    <t>White Christmas Whipped Cream Soap 120g - Xmas</t>
  </si>
  <si>
    <t>WCS-10</t>
  </si>
  <si>
    <t>Warm Gingerbread Whipped Cream Soap 120g - Xmas</t>
  </si>
  <si>
    <t>WCS-10 - Packing</t>
  </si>
  <si>
    <t>WCS-11</t>
  </si>
  <si>
    <t>Frosted Sugar Plum Whipped Cream Soap 120g - Xmas</t>
  </si>
  <si>
    <t>WCS-12</t>
  </si>
  <si>
    <t>Festive Morning Whipped Cream Soap 120g - Xmas</t>
  </si>
  <si>
    <t>WCS-13</t>
  </si>
  <si>
    <t>Cosy Winter Nights Whipped Cream Soap 120g - Xmas</t>
  </si>
  <si>
    <t>WCS-14</t>
  </si>
  <si>
    <t>WCS-14 - Packing</t>
  </si>
  <si>
    <t>WCS-15 - Packing</t>
  </si>
  <si>
    <t>WCS-16</t>
  </si>
  <si>
    <t>WCS-16 - Packing</t>
  </si>
  <si>
    <t>WCS-17</t>
  </si>
  <si>
    <t>WCS-17 - Packing</t>
  </si>
  <si>
    <t>WCS-18</t>
  </si>
  <si>
    <t/>
  </si>
  <si>
    <t>WCS-19</t>
  </si>
  <si>
    <t>WCS-19 - Shrinking</t>
  </si>
  <si>
    <t>WCS-20</t>
  </si>
  <si>
    <t>WCS-20 - Shrinking</t>
  </si>
  <si>
    <t>WCS-22</t>
  </si>
  <si>
    <t>WCS-23</t>
  </si>
  <si>
    <t>WCS-24</t>
  </si>
  <si>
    <t>WCS-25</t>
  </si>
  <si>
    <t>WCS-26</t>
  </si>
  <si>
    <t>WCS-27</t>
  </si>
  <si>
    <t>WCSUL-02 - Making</t>
  </si>
  <si>
    <t>WCSUL-02 - Shrinking</t>
  </si>
  <si>
    <t>WCSUL-03</t>
  </si>
  <si>
    <t>WCSUL-03 - Making</t>
  </si>
  <si>
    <t>WCSUL-03 - Shrinking</t>
  </si>
  <si>
    <t>WCSUL-04 - Making</t>
  </si>
  <si>
    <t>WCSUL-04 - Shrinking</t>
  </si>
  <si>
    <t>WCSUL-05</t>
  </si>
  <si>
    <t>WCSUL-05 - Making</t>
  </si>
  <si>
    <t>WCSUL-05 - Shrinking</t>
  </si>
  <si>
    <t>WCSUL-06 - Making</t>
  </si>
  <si>
    <t>WCSUL-06 - Shrinking</t>
  </si>
  <si>
    <t>WCSUL-08 - Making</t>
  </si>
  <si>
    <t>WCSUL-08 - Shrinking</t>
  </si>
  <si>
    <t>WCSUL-09 - Making</t>
  </si>
  <si>
    <t>WCSUL-09 - Shrinking</t>
  </si>
  <si>
    <t>WCSUL-10 - Making</t>
  </si>
  <si>
    <t>WCSUL-10 - Shrinking</t>
  </si>
  <si>
    <t>WCSUL-11 - Making</t>
  </si>
  <si>
    <t>WCSUL-11- Shrinking</t>
  </si>
  <si>
    <t>WCSUL-12 - Making</t>
  </si>
  <si>
    <t>WCSUL-12 - Shrinking</t>
  </si>
  <si>
    <t>WCSUL-13 - Making</t>
  </si>
  <si>
    <t>WCSUL-13 - Shrinking</t>
  </si>
  <si>
    <t>WCSUL-14 - Making</t>
  </si>
  <si>
    <t>WCSUL-14 - Shrinking</t>
  </si>
  <si>
    <t>WCSUL-15 - Making</t>
  </si>
  <si>
    <t>WCSUL-17 - Making</t>
  </si>
  <si>
    <t>WCSUL-17 - Shrinking</t>
  </si>
  <si>
    <t>WCSUL-18 - Making</t>
  </si>
  <si>
    <t>WCSUL-19 - Making</t>
  </si>
  <si>
    <t>WCSUL-19 - Shrinking</t>
  </si>
  <si>
    <t>WCSUL-20- Making</t>
  </si>
  <si>
    <t>WCSUL-20 - Shrinking</t>
  </si>
  <si>
    <t>WCSUL-22 - Making</t>
  </si>
  <si>
    <t>WCSUL-22 - Shrinking</t>
  </si>
  <si>
    <t>WCSUL-24 - Making</t>
  </si>
  <si>
    <t>WCSUL-24 - Shrinking</t>
  </si>
  <si>
    <t>WCSUL-27 - Making</t>
  </si>
  <si>
    <t>WCSUL-27 - Shrinking</t>
  </si>
  <si>
    <t>WHSS-01 - Make+Pack</t>
  </si>
  <si>
    <t>Wild Hare Solid Shampoo 60g - Orchid</t>
  </si>
  <si>
    <t>WHSS-02 - Make+Pack</t>
  </si>
  <si>
    <t>Wild Hare Solid Shampoo 60g - Aloe Vera</t>
  </si>
  <si>
    <t>WHSS-03 - Make+Pack</t>
  </si>
  <si>
    <t>Wild Hare Solid Shampoo 60g - Hairy Coconut</t>
  </si>
  <si>
    <t>WHSS-04 - Make+Pack</t>
  </si>
  <si>
    <t>Wild Hare Solid Shampoo 60g - Tutti Frutti</t>
  </si>
  <si>
    <t>WHSS-05 - Make+Pack</t>
  </si>
  <si>
    <t>Wild Hare Solid Shampoo 60g - Cherry Bonbon</t>
  </si>
  <si>
    <t>WHSS-06 - Make+Pack</t>
  </si>
  <si>
    <t>Wild Hare Solid Shampoo 60g - Pappaya</t>
  </si>
  <si>
    <t>WHSS-07 - Make+Pack</t>
  </si>
  <si>
    <t>Wild Hare Solid Conditioner -  Lavender &amp; Tea Tree</t>
  </si>
  <si>
    <t>WSP-01</t>
  </si>
  <si>
    <t>Pure Witch Hazel 100ml</t>
  </si>
  <si>
    <t>WSP-02</t>
  </si>
  <si>
    <t>Witch Hazel with Lavender 100ml</t>
  </si>
  <si>
    <t>Witch Hazel with Tea Tree 100ml</t>
  </si>
  <si>
    <t>WSP-04</t>
  </si>
  <si>
    <t>Witch Hazel with Peppermint 100ml</t>
  </si>
  <si>
    <t>WSP-01 - Unlabelled</t>
  </si>
  <si>
    <t>XBB-01</t>
  </si>
  <si>
    <t>Gingerbread Town Christmas Bath Bomb Gift Pack - Xmas</t>
  </si>
  <si>
    <t>XBB-01 - Packing</t>
  </si>
  <si>
    <t>XBB-02</t>
  </si>
  <si>
    <t>Silent Night Christmas Bath Bomb Gift Pack - Xmas</t>
  </si>
  <si>
    <t>XBB-02 - Packing</t>
  </si>
  <si>
    <t>XBB-03</t>
  </si>
  <si>
    <t>Follow the Star Christmas Bath Bomb Gift Pack - Xmas</t>
  </si>
  <si>
    <t>XBB-03 - Packing</t>
  </si>
  <si>
    <t>XBB-04</t>
  </si>
  <si>
    <t>Break the Ice Christmas Bath Bomb Gift Pack - Xmas</t>
  </si>
  <si>
    <t>XBB-04 - Packing</t>
  </si>
  <si>
    <t>XBB-05</t>
  </si>
  <si>
    <t>Christmas Wish List Christmas Bath Bomb Gift Pack - Xmas</t>
  </si>
  <si>
    <t>XBB-05 - Packing</t>
  </si>
  <si>
    <t>XBB-06</t>
  </si>
  <si>
    <t>Christmas Fun Bath Bomb Gift Pack - Xmas</t>
  </si>
  <si>
    <t>XBB-06 - Packing</t>
  </si>
  <si>
    <t>XFOSet-01</t>
  </si>
  <si>
    <t>Holy Scents of Christmas Fragrance Set - Xmas</t>
  </si>
  <si>
    <t>XFOSet-02</t>
  </si>
  <si>
    <t>Festive Delights Fragrance Set - Xmas</t>
  </si>
  <si>
    <t>XRPS-01 - Tactile</t>
  </si>
  <si>
    <t>White Christmas Room &amp; Pillow Spray 100ml - Xmas</t>
  </si>
  <si>
    <t>XRPS-01 - Unlabelled</t>
  </si>
  <si>
    <t>XRPS-02 - Tactile</t>
  </si>
  <si>
    <t>Warm Gingerbread Room &amp; Pillow Spray 100ml - Xmas</t>
  </si>
  <si>
    <t>XRPS-02 - Unlabelled</t>
  </si>
  <si>
    <t>XRPS-03 - Tactile</t>
  </si>
  <si>
    <t>Frosted Sugar Plum Room &amp; Pillow Spray 100ml - Xmas</t>
  </si>
  <si>
    <t>XRPS-03 - Unlabelled</t>
  </si>
  <si>
    <t>XRPS-04</t>
  </si>
  <si>
    <t>Festive Morning Room &amp; Pillow Spray 100ml - Xmas</t>
  </si>
  <si>
    <t>XRPS-04 - Unlabelled</t>
  </si>
  <si>
    <t>XRPS-05</t>
  </si>
  <si>
    <t>Cosy Winter Nights Room &amp; Pillow Spray 100ml - Xmas</t>
  </si>
  <si>
    <t>XRPS-05 - Unlabelled</t>
  </si>
  <si>
    <t>YSBS-01</t>
  </si>
  <si>
    <t>YSC-01</t>
  </si>
  <si>
    <t>NO1 - Yorkshire Rose Bath Bomb</t>
  </si>
  <si>
    <t>YSC-02</t>
  </si>
  <si>
    <t>NO2 - Peppermint Cream Bath Bomb</t>
  </si>
  <si>
    <t>YSC-03</t>
  </si>
  <si>
    <t>NO3 - Nightnight Sweetheart Bath Bomb</t>
  </si>
  <si>
    <t>YSC-04</t>
  </si>
  <si>
    <t>NO4 - Relaxing Bath Bomb</t>
  </si>
  <si>
    <t>YSC-05</t>
  </si>
  <si>
    <t>NO5 - Cherry Bakewell Bath Bomb</t>
  </si>
  <si>
    <t>YSC-06</t>
  </si>
  <si>
    <t>NO6 - Invigorating Bath Bomb</t>
  </si>
  <si>
    <t>YSC-07</t>
  </si>
  <si>
    <t>NO7 - Mandrella Bath Bomb</t>
  </si>
  <si>
    <t>YSC-08</t>
  </si>
  <si>
    <t>NO8 - Yorkshire Lad Bath Bomb</t>
  </si>
  <si>
    <t>YSC-09</t>
  </si>
  <si>
    <t>NO9 - Yorkshire Lass Bath Bomb</t>
  </si>
  <si>
    <t>YSC-10</t>
  </si>
  <si>
    <t>Unicorn Tears Bath Bomb</t>
  </si>
  <si>
    <t>YSR-01 - Single (Beast)</t>
  </si>
  <si>
    <t>YSR-02 - Single (Beast)</t>
  </si>
  <si>
    <t>YSR-03 - Single (Beast)</t>
  </si>
  <si>
    <t>YSR-01 - Made in 6</t>
  </si>
  <si>
    <t>YSR-02 - Made in 6</t>
  </si>
  <si>
    <t>YSR-03 - Made in 6</t>
  </si>
  <si>
    <t>YSRS-01</t>
  </si>
  <si>
    <t>YSBB-01 - Packing</t>
  </si>
  <si>
    <t>YSSS-01 - Making</t>
  </si>
  <si>
    <t>YSSS-01 - Packing</t>
  </si>
  <si>
    <t>YSSS-02 - Making</t>
  </si>
  <si>
    <t>YSSS-02 - Packing</t>
  </si>
  <si>
    <t>YSSS-03 - Making</t>
  </si>
  <si>
    <t>YSSS-03 - Packing</t>
  </si>
  <si>
    <t>YSSS-04 - Making</t>
  </si>
  <si>
    <t>YSSS-04 - Packing</t>
  </si>
  <si>
    <t>YSSS-05 - Making</t>
  </si>
  <si>
    <t>YSSS-05 - Packing</t>
  </si>
  <si>
    <t>YSSS-06 - Making</t>
  </si>
  <si>
    <t>YSSS-06 - Packing</t>
  </si>
  <si>
    <t>YSMC-01 - Making</t>
  </si>
  <si>
    <t>YSMC-01 - Packing</t>
  </si>
  <si>
    <t>YSMC-02 - Making</t>
  </si>
  <si>
    <t>YSMC-02 - Packing</t>
  </si>
  <si>
    <t>YSMC-03 - Making</t>
  </si>
  <si>
    <t>YSMC-03 - Packing</t>
  </si>
  <si>
    <t>YSMC-04 - Making</t>
  </si>
  <si>
    <t>YSMC-04 - Packing</t>
  </si>
  <si>
    <t>YSMC-06 - Making</t>
  </si>
  <si>
    <t>YSMC-06 - Packing</t>
  </si>
  <si>
    <t>YSMC-10 - Making</t>
  </si>
  <si>
    <t>YSMC-10 - Packing</t>
  </si>
  <si>
    <t>YSWM-01 - Making</t>
  </si>
  <si>
    <t>YSWM-01 - Packing</t>
  </si>
  <si>
    <t>Packing (Box of 8)</t>
  </si>
  <si>
    <t>YSWM-01 - Shrinking Individually</t>
  </si>
  <si>
    <t>YSWM-01 - Shrinking Pack of 32</t>
  </si>
  <si>
    <t>YSWM-02 - Making</t>
  </si>
  <si>
    <t>YSWM-02 - Packing</t>
  </si>
  <si>
    <t>YSWM-03 - Making</t>
  </si>
  <si>
    <t>YSWM-03 - Packing</t>
  </si>
  <si>
    <t>YSWM-04 - Making</t>
  </si>
  <si>
    <t>YSWM-04 - Packing</t>
  </si>
  <si>
    <t>YSWM-04 - Shrinking Individually</t>
  </si>
  <si>
    <t>YSWM-04 - Shrinking Pack of 32</t>
  </si>
  <si>
    <t>YSWM-05 - Making</t>
  </si>
  <si>
    <t>YSWM-05 - Packing</t>
  </si>
  <si>
    <t>YSWM-06 - Making</t>
  </si>
  <si>
    <t>YSWM-06 - Packing</t>
  </si>
  <si>
    <t>YSWM-07 - Making</t>
  </si>
  <si>
    <t>YSWM-07 - Packing</t>
  </si>
  <si>
    <t>YSWM-08 - Making</t>
  </si>
  <si>
    <t>YSWM-08 - Packing</t>
  </si>
  <si>
    <t>YSWM-09 - Making</t>
  </si>
  <si>
    <t>YSWM-09 - Packing</t>
  </si>
  <si>
    <t>YSWM-09 - Shrinking Individually</t>
  </si>
  <si>
    <t>YSWM-09 - Shrinking Pack of 32</t>
  </si>
  <si>
    <t>YSWM-10 - Making</t>
  </si>
  <si>
    <t>YSWM-10 - Packing</t>
  </si>
  <si>
    <t>YSWM-11 - Making</t>
  </si>
  <si>
    <t>YSWM-11 - Packing</t>
  </si>
  <si>
    <t>YSWM-12 - Making</t>
  </si>
  <si>
    <t>YSWM-12 - Packing</t>
  </si>
  <si>
    <t>YSWM-13 - Making</t>
  </si>
  <si>
    <t>YSWM-13 - Packing</t>
  </si>
  <si>
    <t>YSWM-14 - Making</t>
  </si>
  <si>
    <t>YSWM-14 - Packing</t>
  </si>
  <si>
    <t>ZBF-01 - Making</t>
  </si>
  <si>
    <t>Set of Zodiac Bath Fizzers with Horoscope - Aquarius</t>
  </si>
  <si>
    <t>ZBF-01 - Packing</t>
  </si>
  <si>
    <t>ZBF-02 - Making</t>
  </si>
  <si>
    <t>Set of Zodiac Bath Fizzers with Horoscope - Pisces</t>
  </si>
  <si>
    <t>ZBF-02 - Packing</t>
  </si>
  <si>
    <t>ZBF-03 - Making</t>
  </si>
  <si>
    <t>Set of Zodiac Bath Fizzers with Horoscope -  Aries</t>
  </si>
  <si>
    <t>ZBF-03 - Packing</t>
  </si>
  <si>
    <t>ZBF-04 - Making</t>
  </si>
  <si>
    <t>Set of Zodiac Bath Fizzers with Horoscope - Taurus</t>
  </si>
  <si>
    <t>ZBF-04 - Packing</t>
  </si>
  <si>
    <t>ZBF-05 - Making</t>
  </si>
  <si>
    <t>Set of Zodiac Bath Fizzers with Horoscope - Gemini</t>
  </si>
  <si>
    <t>ZBF-05 - Packing</t>
  </si>
  <si>
    <t>ZBF-06 - Making</t>
  </si>
  <si>
    <t>Set of Zodiac Bath Fizzers with Horoscope -  Cancer</t>
  </si>
  <si>
    <t>ZBF-06 - Packing</t>
  </si>
  <si>
    <t>ZBF-07 - Making</t>
  </si>
  <si>
    <t>Set of Zodiac Bath Fizzers with Horoscope - Leo</t>
  </si>
  <si>
    <t>ZBF-07 - Packing</t>
  </si>
  <si>
    <t>ZBF-08 - Making</t>
  </si>
  <si>
    <t>Set of Zodiac Bath Fizzers with Horoscope - Virgo</t>
  </si>
  <si>
    <t>ZBF-08 - Packing</t>
  </si>
  <si>
    <t>ZBF-09 - Making</t>
  </si>
  <si>
    <t>Set of Zodiac Bath Fizzers with Horoscope - Libra</t>
  </si>
  <si>
    <t>ZBF-09 - Packing</t>
  </si>
  <si>
    <t>ZBF-10 - Making</t>
  </si>
  <si>
    <t>Set of Zodiac Bath Fizzers with Horoscope - Scorpio</t>
  </si>
  <si>
    <t>ZBF-10 - Packing</t>
  </si>
  <si>
    <t>ZBF-11 - Making</t>
  </si>
  <si>
    <t>Set of Zodiac Bath Fizzers with Horoscope - Sagittarius</t>
  </si>
  <si>
    <t>ZBF-11 - Packing</t>
  </si>
  <si>
    <t>ZBF-12 - Making</t>
  </si>
  <si>
    <t>Set of Zodiac Bath Fizzers with Horoscope - Capricorn</t>
  </si>
  <si>
    <t>ZBF-12 - Packing</t>
  </si>
  <si>
    <t>ZFO-01 - Tactile</t>
  </si>
  <si>
    <t>ZFO-02 - Tactile</t>
  </si>
  <si>
    <t>ZFO-03 - Tactile</t>
  </si>
  <si>
    <t>ZFO-04</t>
  </si>
  <si>
    <t>ZFO-05 - Tactile</t>
  </si>
  <si>
    <t>ZFO-06 - Tactile</t>
  </si>
  <si>
    <t>ZFO-07</t>
  </si>
  <si>
    <t>ZFO-08</t>
  </si>
  <si>
    <t>ZFO-09 - Tactile</t>
  </si>
  <si>
    <t>ZFO-10 - Tactile</t>
  </si>
  <si>
    <t>ZFO-11</t>
  </si>
  <si>
    <t>ZFO-12</t>
  </si>
  <si>
    <t>ZenSS-01 - Making</t>
  </si>
  <si>
    <t>Set of 4 Zen Shower Steamers - Therapy Wellness Quartet - Mood Boost (White)</t>
  </si>
  <si>
    <t>ZenSS-01 - Packing</t>
  </si>
  <si>
    <t>ZenSS-02 - Making</t>
  </si>
  <si>
    <t>Set of 4 Zen Shower Steamers - Therapy Wellness Quartet - De-Stress (Yellow)</t>
  </si>
  <si>
    <t>ZenSS-02 - Packing</t>
  </si>
  <si>
    <t>ZenSS-03 - Making</t>
  </si>
  <si>
    <t>Set of 4 Zen Shower Steamers - Therapy Wellness Quartet - Love Potion (Pinky Red)</t>
  </si>
  <si>
    <t>ZenSS-04 - Making</t>
  </si>
  <si>
    <t>Set of 4 Zen Shower Steamers - Therapy Wellness Quartet - Awakening (Green)</t>
  </si>
  <si>
    <t>ZenSS-04 - Packing</t>
  </si>
  <si>
    <t>ZenSS-05 - Making</t>
  </si>
  <si>
    <t>Set of 4 Zen Shower Steamers - Therapy Wellness Quartet - Energising (Orange)</t>
  </si>
  <si>
    <t>ZenSS-05 - Packing</t>
  </si>
  <si>
    <t>ZenSS-06 - Making</t>
  </si>
  <si>
    <t>Set of 4 Zen Shower Steamers - Therapy Wellness Quartet - Relaxing (Purple)</t>
  </si>
  <si>
    <t>ZenSS-06 - Packing</t>
  </si>
  <si>
    <t>ZSS-01 - Making</t>
  </si>
  <si>
    <t>ZSS-01 - Packing</t>
  </si>
  <si>
    <t>ZSS-02 - Making</t>
  </si>
  <si>
    <t>ZSS-02 - Packing</t>
  </si>
  <si>
    <t>ZSS-03 - Making</t>
  </si>
  <si>
    <t>ZSS-03 - Packing</t>
  </si>
  <si>
    <t>ZSS-04 - Making</t>
  </si>
  <si>
    <t>ZSS-04 - Packing</t>
  </si>
  <si>
    <t>ZSS-05 - Making</t>
  </si>
  <si>
    <t>ZSS-05 - Packing</t>
  </si>
  <si>
    <t>ZSS-06 - Making</t>
  </si>
  <si>
    <t>ZZDevelopment -</t>
  </si>
  <si>
    <t>Pack of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</si>
</sst>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£&quot;#,##0.00"/>
    <numFmt numFmtId="165" formatCode="[$£-809]#,##0.00"/>
    <numFmt numFmtId="166" formatCode="D/M/YYYY"/>
    <numFmt numFmtId="167" formatCode="0.000"/>
    <numFmt numFmtId="168" formatCode="&quot;£&quot;#,##0.000"/>
    <numFmt numFmtId="169" formatCode="#,##0.0000"/>
    <numFmt numFmtId="170" formatCode="0.0000"/>
    <numFmt numFmtId="171" formatCode="hh:mm"/>
    <numFmt numFmtId="172" formatCode="0.0"/>
    <numFmt numFmtId="173" formatCode="&quot;£&quot;#,##0.00_);[Red]\(&quot;£&quot;#,##0.00\)"/>
  </numFmts>
  <fonts count="6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0.0"/>
      <color rgb="FF000000"/>
      <name val="Aptos Narrow"/>
    </font>
    <font>
      <sz val="16.0"/>
      <color theme="1"/>
      <name val="Scurlock"/>
    </font>
    <font>
      <sz val="10.0"/>
      <color theme="1"/>
      <name val="Arial"/>
    </font>
    <font>
      <b/>
      <sz val="16.0"/>
      <color theme="1"/>
      <name val="Arial"/>
    </font>
    <font>
      <b/>
      <sz val="10.0"/>
      <color theme="1"/>
      <name val="Arial"/>
    </font>
    <font/>
    <font>
      <b/>
      <sz val="18.0"/>
      <color theme="1"/>
      <name val="Arial"/>
    </font>
    <font>
      <sz val="9.0"/>
      <color rgb="FF1F1F1F"/>
      <name val="Arial"/>
    </font>
    <font>
      <b/>
      <sz val="11.0"/>
      <color rgb="FFFFFFFF"/>
      <name val="Arial"/>
    </font>
    <font>
      <i/>
      <sz val="8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0"/>
      <name val="Arial"/>
    </font>
    <font>
      <b/>
      <u/>
      <sz val="10.0"/>
      <color rgb="FFFF0000"/>
      <name val="Arial"/>
    </font>
    <font>
      <b/>
      <u/>
      <sz val="10.0"/>
      <color rgb="FFFF0000"/>
      <name val="Arial"/>
    </font>
    <font>
      <sz val="8.0"/>
      <color theme="1"/>
      <name val="Arial"/>
    </font>
    <font>
      <b/>
      <u/>
      <sz val="10.0"/>
      <color rgb="FFFF0000"/>
      <name val="Arial"/>
    </font>
    <font>
      <b/>
      <sz val="9.0"/>
      <color theme="1"/>
      <name val="Arial"/>
    </font>
    <font>
      <b/>
      <u/>
      <sz val="10.0"/>
      <color rgb="FFFF0000"/>
      <name val="Arial"/>
    </font>
    <font>
      <b/>
      <u/>
      <sz val="10.0"/>
      <color rgb="FFFF0000"/>
      <name val="Arial"/>
    </font>
    <font>
      <b/>
      <sz val="8.0"/>
      <color theme="1"/>
      <name val="Arial"/>
    </font>
    <font>
      <b/>
      <i/>
      <sz val="9.0"/>
      <color theme="1"/>
      <name val="Arial"/>
    </font>
    <font>
      <b/>
      <i/>
      <sz val="8.0"/>
      <color theme="1"/>
      <name val="Arial"/>
    </font>
    <font>
      <b/>
      <sz val="8.0"/>
      <color rgb="FF000000"/>
      <name val="Arial"/>
    </font>
    <font>
      <sz val="11.0"/>
      <color theme="1"/>
      <name val="Aptos Narrow"/>
    </font>
    <font>
      <sz val="11.0"/>
      <color theme="1"/>
      <name val="Arial"/>
    </font>
    <font>
      <sz val="10.0"/>
      <color theme="1"/>
      <name val="Calibri"/>
    </font>
    <font>
      <b/>
      <sz val="12.0"/>
      <color theme="1"/>
      <name val="Arial"/>
    </font>
    <font>
      <i/>
      <sz val="9.0"/>
      <color theme="1"/>
      <name val="Arial"/>
    </font>
    <font>
      <b/>
      <u/>
      <sz val="12.0"/>
      <color theme="1"/>
      <name val="Arial"/>
    </font>
    <font>
      <b/>
      <i/>
      <sz val="10.0"/>
      <color theme="1"/>
      <name val="Arial"/>
    </font>
    <font>
      <sz val="12.0"/>
      <color rgb="FF333333"/>
      <name val="Arial"/>
    </font>
    <font>
      <sz val="10.0"/>
      <color theme="1"/>
      <name val="Aptos Narrow"/>
    </font>
    <font>
      <b/>
      <sz val="8.0"/>
      <color rgb="FF000000"/>
      <name val="Aptos Narrow"/>
    </font>
    <font>
      <b/>
      <sz val="11.0"/>
      <color rgb="FF555555"/>
      <name val="Merriweather Sans"/>
    </font>
    <font>
      <b/>
      <sz val="11.0"/>
      <color theme="1"/>
      <name val="Arial"/>
    </font>
    <font>
      <sz val="8.0"/>
      <color theme="1"/>
      <name val="Aptos Narrow"/>
    </font>
    <font>
      <b/>
      <u/>
      <sz val="10.0"/>
      <color rgb="FFFF0000"/>
      <name val="Arial"/>
    </font>
    <font>
      <sz val="8.0"/>
      <color rgb="FF000000"/>
      <name val="Arial"/>
    </font>
    <font>
      <i/>
      <sz val="10.0"/>
      <color rgb="FF000000"/>
      <name val="Aptos Narrow"/>
    </font>
    <font>
      <u/>
      <sz val="10.0"/>
      <color rgb="FFFF0000"/>
      <name val="Arial"/>
    </font>
    <font>
      <b/>
      <u/>
      <sz val="11.0"/>
      <color theme="1"/>
      <name val="Arial"/>
    </font>
    <font>
      <sz val="11.0"/>
      <color rgb="FF9C0006"/>
      <name val="Aptos Narrow"/>
    </font>
    <font>
      <i/>
      <sz val="9.0"/>
      <color rgb="FF000000"/>
      <name val="Arial"/>
    </font>
    <font>
      <u/>
      <sz val="10.0"/>
      <color rgb="FFFF0000"/>
      <name val="Arial"/>
    </font>
    <font>
      <b/>
      <u/>
      <sz val="10.0"/>
      <color rgb="FFFF0000"/>
      <name val="Arial"/>
    </font>
    <font>
      <b/>
      <u/>
      <sz val="10.0"/>
      <color rgb="FFFF0000"/>
      <name val="Arial"/>
    </font>
    <font>
      <b/>
      <sz val="11.0"/>
      <color theme="1"/>
      <name val="Aptos Narrow"/>
    </font>
    <font>
      <sz val="10.0"/>
      <color theme="0"/>
      <name val="Aptos Narrow"/>
    </font>
    <font>
      <sz val="11.0"/>
      <color theme="0"/>
      <name val="Arial"/>
    </font>
    <font>
      <sz val="11.0"/>
      <color theme="0"/>
      <name val="Aptos Narrow"/>
    </font>
    <font>
      <sz val="11.0"/>
      <color rgb="FFFFFFFF"/>
      <name val="Arial"/>
    </font>
    <font>
      <sz val="8.0"/>
      <color rgb="FF0C0D0E"/>
      <name val="Quattrocento Sans"/>
    </font>
    <font>
      <b/>
      <u/>
      <sz val="10.0"/>
      <color rgb="FFFF0000"/>
      <name val="Arial"/>
    </font>
    <font>
      <b/>
      <u/>
      <sz val="10.0"/>
      <color rgb="FFFF0000"/>
      <name val="Arial"/>
    </font>
    <font>
      <sz val="10.0"/>
      <color rgb="FFFF0000"/>
      <name val="Arial"/>
    </font>
    <font>
      <b/>
      <sz val="8.0"/>
      <color rgb="FF434343"/>
      <name val="Arial"/>
    </font>
    <font>
      <sz val="8.0"/>
      <color rgb="FFFF0000"/>
      <name val="Arial"/>
    </font>
    <font>
      <b/>
      <sz val="8.0"/>
      <color rgb="FFFF0000"/>
      <name val="Arial"/>
    </font>
    <font>
      <b/>
      <u/>
      <sz val="10.0"/>
      <color rgb="FFFF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CFCFC"/>
        <bgColor rgb="FFFCFCFC"/>
      </patternFill>
    </fill>
    <fill>
      <patternFill patternType="solid">
        <fgColor rgb="FFF4A2BD"/>
        <bgColor rgb="FFF4A2BD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108">
    <border/>
    <border>
      <left style="thin">
        <color rgb="FF000000"/>
      </left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  <bottom/>
    </border>
    <border>
      <top/>
      <bottom/>
    </border>
    <border>
      <bottom style="thin">
        <color rgb="FF000000"/>
      </bottom>
    </border>
    <border>
      <left/>
      <right/>
      <bottom/>
    </border>
    <border>
      <left/>
      <bottom/>
    </border>
    <border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2" numFmtId="0" xfId="0" applyFont="1"/>
    <xf borderId="1" fillId="0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0" xfId="0" applyFont="1"/>
    <xf borderId="0" fillId="0" fontId="5" numFmtId="0" xfId="0" applyFont="1"/>
    <xf borderId="0" fillId="0" fontId="5" numFmtId="164" xfId="0" applyAlignment="1" applyFont="1" applyNumberFormat="1">
      <alignment horizontal="center"/>
    </xf>
    <xf borderId="1" fillId="0" fontId="2" numFmtId="0" xfId="0" applyBorder="1" applyFont="1"/>
    <xf borderId="0" fillId="0" fontId="2" numFmtId="4" xfId="0" applyFont="1" applyNumberFormat="1"/>
    <xf borderId="0" fillId="0" fontId="6" numFmtId="0" xfId="0" applyFont="1"/>
    <xf borderId="2" fillId="3" fontId="5" numFmtId="164" xfId="0" applyAlignment="1" applyBorder="1" applyFill="1" applyFont="1" applyNumberFormat="1">
      <alignment horizontal="center"/>
    </xf>
    <xf borderId="0" fillId="0" fontId="1" numFmtId="165" xfId="0" applyFont="1" applyNumberFormat="1"/>
    <xf borderId="0" fillId="4" fontId="1" numFmtId="0" xfId="0" applyFill="1" applyFont="1"/>
    <xf borderId="3" fillId="0" fontId="7" numFmtId="0" xfId="0" applyAlignment="1" applyBorder="1" applyFont="1">
      <alignment vertical="center"/>
    </xf>
    <xf borderId="0" fillId="2" fontId="2" numFmtId="165" xfId="0" applyFont="1" applyNumberFormat="1"/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8" fillId="0" fontId="8" numFmtId="0" xfId="0" applyBorder="1" applyFont="1"/>
    <xf borderId="0" fillId="0" fontId="5" numFmtId="0" xfId="0" applyAlignment="1" applyFont="1">
      <alignment horizontal="center" vertical="center"/>
    </xf>
    <xf borderId="9" fillId="0" fontId="8" numFmtId="0" xfId="0" applyBorder="1" applyFont="1"/>
    <xf borderId="6" fillId="0" fontId="9" numFmtId="0" xfId="0" applyAlignment="1" applyBorder="1" applyFont="1">
      <alignment horizontal="center" vertical="center"/>
    </xf>
    <xf borderId="0" fillId="0" fontId="1" numFmtId="4" xfId="0" applyFont="1" applyNumberFormat="1"/>
    <xf borderId="2" fillId="3" fontId="9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vertical="top"/>
    </xf>
    <xf borderId="2" fillId="5" fontId="10" numFmtId="0" xfId="0" applyBorder="1" applyFill="1" applyFont="1"/>
    <xf borderId="6" fillId="6" fontId="11" numFmtId="0" xfId="0" applyAlignment="1" applyBorder="1" applyFill="1" applyFont="1">
      <alignment horizontal="center" shrinkToFit="0" vertical="center" wrapText="1"/>
    </xf>
    <xf borderId="0" fillId="0" fontId="12" numFmtId="164" xfId="0" applyAlignment="1" applyFont="1" applyNumberFormat="1">
      <alignment horizontal="center"/>
    </xf>
    <xf borderId="6" fillId="6" fontId="13" numFmtId="0" xfId="0" applyAlignment="1" applyBorder="1" applyFont="1">
      <alignment horizontal="center" shrinkToFit="0" vertical="center" wrapText="1"/>
    </xf>
    <xf borderId="10" fillId="0" fontId="14" numFmtId="0" xfId="0" applyBorder="1" applyFont="1"/>
    <xf borderId="11" fillId="0" fontId="15" numFmtId="165" xfId="0" applyAlignment="1" applyBorder="1" applyFont="1" applyNumberFormat="1">
      <alignment horizontal="center"/>
    </xf>
    <xf borderId="12" fillId="0" fontId="5" numFmtId="0" xfId="0" applyAlignment="1" applyBorder="1" applyFont="1">
      <alignment horizontal="left"/>
    </xf>
    <xf borderId="13" fillId="0" fontId="8" numFmtId="0" xfId="0" applyBorder="1" applyFont="1"/>
    <xf borderId="14" fillId="0" fontId="5" numFmtId="0" xfId="0" applyAlignment="1" applyBorder="1" applyFont="1">
      <alignment horizontal="center" vertical="center"/>
    </xf>
    <xf borderId="15" fillId="0" fontId="8" numFmtId="0" xfId="0" applyBorder="1" applyFont="1"/>
    <xf borderId="16" fillId="0" fontId="12" numFmtId="164" xfId="0" applyAlignment="1" applyBorder="1" applyFont="1" applyNumberFormat="1">
      <alignment horizontal="center"/>
    </xf>
    <xf borderId="16" fillId="0" fontId="8" numFmtId="0" xfId="0" applyBorder="1" applyFont="1"/>
    <xf borderId="0" fillId="0" fontId="1" numFmtId="10" xfId="0" applyFont="1" applyNumberFormat="1"/>
    <xf borderId="2" fillId="3" fontId="12" numFmtId="164" xfId="0" applyAlignment="1" applyBorder="1" applyFont="1" applyNumberFormat="1">
      <alignment horizontal="center"/>
    </xf>
    <xf borderId="17" fillId="6" fontId="11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0" fillId="6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6" xfId="0" applyAlignment="1" applyFont="1" applyNumberFormat="1">
      <alignment horizontal="center"/>
    </xf>
    <xf borderId="2" fillId="7" fontId="16" numFmtId="0" xfId="0" applyAlignment="1" applyBorder="1" applyFill="1" applyFont="1">
      <alignment shrinkToFit="0" wrapText="1"/>
    </xf>
    <xf borderId="0" fillId="0" fontId="5" numFmtId="166" xfId="0" applyFont="1" applyNumberFormat="1"/>
    <xf borderId="19" fillId="0" fontId="14" numFmtId="0" xfId="0" applyBorder="1" applyFont="1"/>
    <xf borderId="2" fillId="7" fontId="13" numFmtId="3" xfId="0" applyAlignment="1" applyBorder="1" applyFont="1" applyNumberFormat="1">
      <alignment horizontal="center" shrinkToFit="0" wrapText="1"/>
    </xf>
    <xf borderId="20" fillId="0" fontId="15" numFmtId="165" xfId="0" applyAlignment="1" applyBorder="1" applyFont="1" applyNumberFormat="1">
      <alignment horizontal="center"/>
    </xf>
    <xf borderId="21" fillId="0" fontId="5" numFmtId="0" xfId="0" applyAlignment="1" applyBorder="1" applyFont="1">
      <alignment horizontal="left"/>
    </xf>
    <xf borderId="22" fillId="0" fontId="5" numFmtId="0" xfId="0" applyAlignment="1" applyBorder="1" applyFont="1">
      <alignment horizontal="center" vertical="center"/>
    </xf>
    <xf borderId="23" fillId="0" fontId="8" numFmtId="0" xfId="0" applyBorder="1" applyFont="1"/>
    <xf borderId="0" fillId="0" fontId="13" numFmtId="3" xfId="0" applyAlignment="1" applyFont="1" applyNumberFormat="1">
      <alignment horizontal="center" shrinkToFit="0" wrapText="1"/>
    </xf>
    <xf borderId="2" fillId="3" fontId="16" numFmtId="164" xfId="0" applyAlignment="1" applyBorder="1" applyFont="1" applyNumberFormat="1">
      <alignment horizontal="center" shrinkToFit="0" wrapText="1"/>
    </xf>
    <xf borderId="0" fillId="0" fontId="14" numFmtId="0" xfId="0" applyAlignment="1" applyFont="1">
      <alignment horizontal="center"/>
    </xf>
    <xf borderId="0" fillId="0" fontId="15" numFmtId="165" xfId="0" applyAlignment="1" applyFont="1" applyNumberFormat="1">
      <alignment horizontal="center"/>
    </xf>
    <xf borderId="24" fillId="0" fontId="5" numFmtId="0" xfId="0" applyBorder="1" applyFont="1"/>
    <xf borderId="25" fillId="3" fontId="17" numFmtId="0" xfId="0" applyAlignment="1" applyBorder="1" applyFont="1">
      <alignment horizontal="center"/>
    </xf>
    <xf borderId="26" fillId="0" fontId="8" numFmtId="0" xfId="0" applyBorder="1" applyFont="1"/>
    <xf borderId="0" fillId="0" fontId="18" numFmtId="0" xfId="0" applyAlignment="1" applyFont="1">
      <alignment horizontal="center"/>
    </xf>
    <xf borderId="0" fillId="0" fontId="19" numFmtId="0" xfId="0" applyFont="1"/>
    <xf borderId="27" fillId="0" fontId="14" numFmtId="0" xfId="0" applyBorder="1" applyFont="1"/>
    <xf borderId="26" fillId="0" fontId="20" numFmtId="0" xfId="0" applyAlignment="1" applyBorder="1" applyFont="1">
      <alignment horizontal="center"/>
    </xf>
    <xf borderId="28" fillId="0" fontId="15" numFmtId="165" xfId="0" applyAlignment="1" applyBorder="1" applyFont="1" applyNumberFormat="1">
      <alignment horizontal="center"/>
    </xf>
    <xf borderId="29" fillId="0" fontId="21" numFmtId="0" xfId="0" applyAlignment="1" applyBorder="1" applyFont="1">
      <alignment horizontal="left"/>
    </xf>
    <xf borderId="30" fillId="0" fontId="22" numFmtId="0" xfId="0" applyAlignment="1" applyBorder="1" applyFont="1">
      <alignment horizontal="center"/>
    </xf>
    <xf borderId="31" fillId="0" fontId="8" numFmtId="0" xfId="0" applyBorder="1" applyFont="1"/>
    <xf borderId="32" fillId="0" fontId="8" numFmtId="0" xfId="0" applyBorder="1" applyFont="1"/>
    <xf borderId="33" fillId="0" fontId="8" numFmtId="0" xfId="0" applyBorder="1" applyFont="1"/>
    <xf borderId="34" fillId="0" fontId="5" numFmtId="0" xfId="0" applyAlignment="1" applyBorder="1" applyFont="1">
      <alignment horizontal="center" vertical="center"/>
    </xf>
    <xf borderId="28" fillId="0" fontId="8" numFmtId="0" xfId="0" applyBorder="1" applyFont="1"/>
    <xf borderId="2" fillId="3" fontId="23" numFmtId="0" xfId="0" applyAlignment="1" applyBorder="1" applyFont="1">
      <alignment horizontal="center"/>
    </xf>
    <xf borderId="21" fillId="0" fontId="5" numFmtId="0" xfId="0" applyBorder="1" applyFont="1"/>
    <xf borderId="17" fillId="0" fontId="5" numFmtId="0" xfId="0" applyAlignment="1" applyBorder="1" applyFont="1">
      <alignment horizontal="center" vertical="center"/>
    </xf>
    <xf borderId="35" fillId="0" fontId="8" numFmtId="0" xfId="0" applyBorder="1" applyFont="1"/>
    <xf borderId="36" fillId="0" fontId="24" numFmtId="0" xfId="0" applyBorder="1" applyFont="1"/>
    <xf borderId="10" fillId="0" fontId="5" numFmtId="0" xfId="0" applyAlignment="1" applyBorder="1" applyFont="1">
      <alignment horizontal="center"/>
    </xf>
    <xf borderId="11" fillId="0" fontId="8" numFmtId="0" xfId="0" applyBorder="1" applyFont="1"/>
    <xf borderId="0" fillId="0" fontId="25" numFmtId="0" xfId="0" applyFont="1"/>
    <xf borderId="6" fillId="0" fontId="5" numFmtId="0" xfId="0" applyAlignment="1" applyBorder="1" applyFont="1">
      <alignment horizontal="center"/>
    </xf>
    <xf borderId="37" fillId="0" fontId="5" numFmtId="0" xfId="0" applyAlignment="1" applyBorder="1" applyFont="1">
      <alignment horizontal="center" shrinkToFit="0" wrapText="1"/>
    </xf>
    <xf borderId="38" fillId="0" fontId="5" numFmtId="0" xfId="0" applyAlignment="1" applyBorder="1" applyFont="1">
      <alignment horizontal="center" shrinkToFit="0" wrapText="1"/>
    </xf>
    <xf borderId="39" fillId="0" fontId="5" numFmtId="0" xfId="0" applyAlignment="1" applyBorder="1" applyFont="1">
      <alignment horizontal="center" shrinkToFit="0" wrapText="1"/>
    </xf>
    <xf borderId="36" fillId="0" fontId="19" numFmtId="0" xfId="0" applyBorder="1" applyFont="1"/>
    <xf borderId="37" fillId="0" fontId="26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9" fillId="0" fontId="26" numFmtId="0" xfId="0" applyAlignment="1" applyBorder="1" applyFont="1">
      <alignment horizontal="center" shrinkToFit="0" vertical="center" wrapText="1"/>
    </xf>
    <xf borderId="37" fillId="0" fontId="26" numFmtId="0" xfId="0" applyAlignment="1" applyBorder="1" applyFont="1">
      <alignment shrinkToFit="0" wrapText="1"/>
    </xf>
    <xf borderId="38" fillId="0" fontId="26" numFmtId="0" xfId="0" applyAlignment="1" applyBorder="1" applyFont="1">
      <alignment shrinkToFit="0" wrapText="1"/>
    </xf>
    <xf borderId="40" fillId="0" fontId="26" numFmtId="0" xfId="0" applyAlignment="1" applyBorder="1" applyFont="1">
      <alignment shrinkToFit="0" wrapText="1"/>
    </xf>
    <xf borderId="39" fillId="0" fontId="26" numFmtId="0" xfId="0" applyAlignment="1" applyBorder="1" applyFont="1">
      <alignment shrinkToFit="0" wrapText="1"/>
    </xf>
    <xf borderId="36" fillId="0" fontId="24" numFmtId="1" xfId="0" applyAlignment="1" applyBorder="1" applyFont="1" applyNumberFormat="1">
      <alignment horizontal="center"/>
    </xf>
    <xf borderId="41" fillId="0" fontId="5" numFmtId="0" xfId="0" applyBorder="1" applyFont="1"/>
    <xf borderId="42" fillId="0" fontId="5" numFmtId="0" xfId="0" applyAlignment="1" applyBorder="1" applyFont="1">
      <alignment horizontal="center" vertical="center"/>
    </xf>
    <xf borderId="36" fillId="0" fontId="27" numFmtId="0" xfId="0" applyBorder="1" applyFont="1"/>
    <xf borderId="43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vertical="center"/>
    </xf>
    <xf borderId="36" fillId="0" fontId="19" numFmtId="1" xfId="0" applyAlignment="1" applyBorder="1" applyFont="1" applyNumberFormat="1">
      <alignment horizontal="center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6" fillId="0" fontId="5" numFmtId="0" xfId="0" applyAlignment="1" applyBorder="1" applyFont="1">
      <alignment horizontal="center" vertical="center"/>
    </xf>
    <xf borderId="43" fillId="0" fontId="5" numFmtId="0" xfId="0" applyBorder="1" applyFont="1"/>
    <xf borderId="47" fillId="0" fontId="5" numFmtId="0" xfId="0" applyBorder="1" applyFont="1"/>
    <xf borderId="48" fillId="0" fontId="5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48" fillId="0" fontId="5" numFmtId="0" xfId="0" applyBorder="1" applyFont="1"/>
    <xf borderId="2" fillId="3" fontId="24" numFmtId="164" xfId="0" applyAlignment="1" applyBorder="1" applyFont="1" applyNumberFormat="1">
      <alignment horizontal="center"/>
    </xf>
    <xf borderId="49" fillId="0" fontId="15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28" numFmtId="167" xfId="0" applyFont="1" applyNumberFormat="1"/>
    <xf borderId="0" fillId="0" fontId="28" numFmtId="164" xfId="0" applyFont="1" applyNumberFormat="1"/>
    <xf borderId="0" fillId="8" fontId="2" numFmtId="0" xfId="0" applyFill="1" applyFont="1"/>
    <xf borderId="0" fillId="4" fontId="2" numFmtId="0" xfId="0" applyFont="1"/>
    <xf borderId="0" fillId="9" fontId="2" numFmtId="0" xfId="0" applyFill="1" applyFont="1"/>
    <xf borderId="0" fillId="10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0" fontId="28" numFmtId="0" xfId="0" applyAlignment="1" applyFont="1">
      <alignment vertical="bottom"/>
    </xf>
    <xf borderId="0" fillId="0" fontId="29" numFmtId="167" xfId="0" applyAlignment="1" applyFont="1" applyNumberFormat="1">
      <alignment vertical="bottom"/>
    </xf>
    <xf borderId="0" fillId="0" fontId="28" numFmtId="0" xfId="0" applyAlignment="1" applyFont="1">
      <alignment horizontal="right" vertical="bottom"/>
    </xf>
    <xf borderId="0" fillId="0" fontId="28" numFmtId="49" xfId="0" applyAlignment="1" applyFont="1" applyNumberFormat="1">
      <alignment vertical="bottom"/>
    </xf>
    <xf borderId="0" fillId="0" fontId="28" numFmtId="167" xfId="0" applyAlignment="1" applyFont="1" applyNumberFormat="1">
      <alignment horizontal="right" vertical="bottom"/>
    </xf>
    <xf borderId="48" fillId="0" fontId="3" numFmtId="0" xfId="0" applyBorder="1" applyFont="1"/>
    <xf borderId="47" fillId="0" fontId="5" numFmtId="0" xfId="0" applyAlignment="1" applyBorder="1" applyFont="1">
      <alignment horizontal="center"/>
    </xf>
    <xf borderId="0" fillId="0" fontId="29" numFmtId="49" xfId="0" applyAlignment="1" applyFont="1" applyNumberFormat="1">
      <alignment vertical="bottom"/>
    </xf>
    <xf borderId="50" fillId="0" fontId="8" numFmtId="0" xfId="0" applyBorder="1" applyFont="1"/>
    <xf borderId="27" fillId="0" fontId="8" numFmtId="0" xfId="0" applyBorder="1" applyFont="1"/>
    <xf borderId="29" fillId="0" fontId="21" numFmtId="0" xfId="0" applyBorder="1" applyFont="1"/>
    <xf borderId="51" fillId="0" fontId="5" numFmtId="0" xfId="0" applyAlignment="1" applyBorder="1" applyFont="1">
      <alignment horizontal="center" vertical="center"/>
    </xf>
    <xf borderId="52" fillId="0" fontId="8" numFmtId="0" xfId="0" applyBorder="1" applyFont="1"/>
    <xf borderId="0" fillId="0" fontId="28" numFmtId="167" xfId="0" applyAlignment="1" applyFont="1" applyNumberFormat="1">
      <alignment vertical="bottom"/>
    </xf>
    <xf borderId="0" fillId="0" fontId="29" numFmtId="0" xfId="0" applyAlignment="1" applyFont="1">
      <alignment horizontal="right" vertical="bottom"/>
    </xf>
    <xf borderId="48" fillId="0" fontId="5" numFmtId="0" xfId="0" applyAlignment="1" applyBorder="1" applyFont="1">
      <alignment horizontal="center"/>
    </xf>
    <xf borderId="0" fillId="0" fontId="29" numFmtId="0" xfId="0" applyAlignment="1" applyFont="1">
      <alignment vertical="bottom"/>
    </xf>
    <xf borderId="0" fillId="0" fontId="29" numFmtId="167" xfId="0" applyAlignment="1" applyFont="1" applyNumberFormat="1">
      <alignment horizontal="right" vertical="bottom"/>
    </xf>
    <xf borderId="36" fillId="5" fontId="24" numFmtId="0" xfId="0" applyBorder="1" applyFont="1"/>
    <xf borderId="36" fillId="0" fontId="19" numFmtId="0" xfId="0" applyAlignment="1" applyBorder="1" applyFont="1">
      <alignment vertical="center"/>
    </xf>
    <xf borderId="36" fillId="0" fontId="19" numFmtId="1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36" fillId="0" fontId="24" numFmtId="0" xfId="0" applyAlignment="1" applyBorder="1" applyFont="1">
      <alignment vertical="center"/>
    </xf>
    <xf borderId="36" fillId="0" fontId="24" numFmtId="1" xfId="0" applyAlignment="1" applyBorder="1" applyFont="1" applyNumberFormat="1">
      <alignment horizontal="center" vertical="center"/>
    </xf>
    <xf borderId="17" fillId="0" fontId="24" numFmtId="0" xfId="0" applyBorder="1" applyFont="1"/>
    <xf borderId="53" fillId="0" fontId="5" numFmtId="0" xfId="0" applyBorder="1" applyFont="1"/>
    <xf borderId="54" fillId="0" fontId="5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vertical="center"/>
    </xf>
    <xf borderId="53" fillId="0" fontId="5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vertical="center"/>
    </xf>
    <xf borderId="57" fillId="0" fontId="5" numFmtId="0" xfId="0" applyAlignment="1" applyBorder="1" applyFont="1">
      <alignment horizontal="center" vertical="center"/>
    </xf>
    <xf borderId="55" fillId="0" fontId="5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58" fillId="0" fontId="8" numFmtId="0" xfId="0" applyBorder="1" applyFont="1"/>
    <xf borderId="37" fillId="0" fontId="26" numFmtId="0" xfId="0" applyAlignment="1" applyBorder="1" applyFont="1">
      <alignment shrinkToFit="0" vertical="center" wrapText="1"/>
    </xf>
    <xf borderId="38" fillId="0" fontId="26" numFmtId="0" xfId="0" applyAlignment="1" applyBorder="1" applyFont="1">
      <alignment shrinkToFit="0" vertical="center" wrapText="1"/>
    </xf>
    <xf borderId="40" fillId="0" fontId="26" numFmtId="0" xfId="0" applyAlignment="1" applyBorder="1" applyFont="1">
      <alignment shrinkToFit="0" vertical="center" wrapText="1"/>
    </xf>
    <xf borderId="39" fillId="0" fontId="26" numFmtId="0" xfId="0" applyAlignment="1" applyBorder="1" applyFont="1">
      <alignment shrinkToFit="0" vertical="center" wrapText="1"/>
    </xf>
    <xf borderId="19" fillId="0" fontId="12" numFmtId="0" xfId="0" applyAlignment="1" applyBorder="1" applyFont="1">
      <alignment horizontal="left" vertical="top"/>
    </xf>
    <xf borderId="20" fillId="0" fontId="8" numFmtId="0" xfId="0" applyBorder="1" applyFont="1"/>
    <xf borderId="0" fillId="0" fontId="26" numFmtId="0" xfId="0" applyAlignment="1" applyFont="1">
      <alignment shrinkToFit="0" vertical="center" wrapText="1"/>
    </xf>
    <xf borderId="19" fillId="0" fontId="8" numFmtId="0" xfId="0" applyBorder="1" applyFont="1"/>
    <xf borderId="59" fillId="0" fontId="8" numFmtId="0" xfId="0" applyBorder="1" applyFont="1"/>
    <xf borderId="0" fillId="0" fontId="30" numFmtId="0" xfId="0" applyFont="1"/>
    <xf borderId="10" fillId="0" fontId="31" numFmtId="0" xfId="0" applyAlignment="1" applyBorder="1" applyFont="1">
      <alignment vertical="center"/>
    </xf>
    <xf borderId="16" fillId="0" fontId="31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0" fillId="0" fontId="32" numFmtId="0" xfId="0" applyAlignment="1" applyBorder="1" applyFont="1">
      <alignment horizontal="left"/>
    </xf>
    <xf borderId="27" fillId="0" fontId="6" numFmtId="0" xfId="0" applyAlignment="1" applyBorder="1" applyFont="1">
      <alignment vertical="center"/>
    </xf>
    <xf borderId="59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60" fillId="7" fontId="5" numFmtId="0" xfId="0" applyBorder="1" applyFont="1"/>
    <xf borderId="2" fillId="7" fontId="5" numFmtId="0" xfId="0" applyBorder="1" applyFont="1"/>
    <xf borderId="61" fillId="7" fontId="5" numFmtId="0" xfId="0" applyBorder="1" applyFont="1"/>
    <xf borderId="62" fillId="7" fontId="5" numFmtId="0" xfId="0" applyBorder="1" applyFont="1"/>
    <xf borderId="10" fillId="0" fontId="33" numFmtId="0" xfId="0" applyAlignment="1" applyBorder="1" applyFont="1">
      <alignment horizontal="center" vertical="center"/>
    </xf>
    <xf borderId="6" fillId="0" fontId="34" numFmtId="0" xfId="0" applyAlignment="1" applyBorder="1" applyFont="1">
      <alignment horizontal="left"/>
    </xf>
    <xf borderId="12" fillId="0" fontId="7" numFmtId="0" xfId="0" applyAlignment="1" applyBorder="1" applyFont="1">
      <alignment horizontal="left"/>
    </xf>
    <xf borderId="63" fillId="0" fontId="8" numFmtId="0" xfId="0" applyBorder="1" applyFont="1"/>
    <xf borderId="45" fillId="0" fontId="35" numFmtId="0" xfId="0" applyAlignment="1" applyBorder="1" applyFont="1">
      <alignment horizontal="center"/>
    </xf>
    <xf borderId="1" fillId="0" fontId="5" numFmtId="0" xfId="0" applyBorder="1" applyFont="1"/>
    <xf borderId="36" fillId="0" fontId="5" numFmtId="0" xfId="0" applyBorder="1" applyFont="1"/>
    <xf borderId="34" fillId="0" fontId="8" numFmtId="0" xfId="0" applyBorder="1" applyFont="1"/>
    <xf borderId="64" fillId="0" fontId="12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64" fillId="0" fontId="7" numFmtId="0" xfId="0" applyAlignment="1" applyBorder="1" applyFont="1">
      <alignment horizontal="center"/>
    </xf>
    <xf borderId="1" fillId="0" fontId="8" numFmtId="0" xfId="0" applyBorder="1" applyFont="1"/>
    <xf borderId="19" fillId="0" fontId="5" numFmtId="0" xfId="0" applyAlignment="1" applyBorder="1" applyFont="1">
      <alignment horizontal="center"/>
    </xf>
    <xf borderId="65" fillId="0" fontId="8" numFmtId="0" xfId="0" applyBorder="1" applyFont="1"/>
    <xf borderId="66" fillId="0" fontId="8" numFmtId="0" xfId="0" applyBorder="1" applyFont="1"/>
    <xf borderId="2" fillId="3" fontId="24" numFmtId="164" xfId="0" applyAlignment="1" applyBorder="1" applyFont="1" applyNumberFormat="1">
      <alignment horizontal="center" vertical="center"/>
    </xf>
    <xf borderId="67" fillId="0" fontId="5" numFmtId="0" xfId="0" applyAlignment="1" applyBorder="1" applyFont="1">
      <alignment horizontal="center" vertical="center"/>
    </xf>
    <xf borderId="68" fillId="0" fontId="5" numFmtId="0" xfId="0" applyAlignment="1" applyBorder="1" applyFont="1">
      <alignment horizontal="center" vertical="center"/>
    </xf>
    <xf borderId="69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/>
    </xf>
    <xf borderId="69" fillId="0" fontId="5" numFmtId="0" xfId="0" applyAlignment="1" applyBorder="1" applyFont="1">
      <alignment horizontal="center"/>
    </xf>
    <xf borderId="2" fillId="5" fontId="5" numFmtId="0" xfId="0" applyBorder="1" applyFont="1"/>
    <xf borderId="2" fillId="5" fontId="36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2" fillId="3" fontId="24" numFmtId="168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vertical="center"/>
    </xf>
    <xf borderId="70" fillId="0" fontId="5" numFmtId="0" xfId="0" applyAlignment="1" applyBorder="1" applyFont="1">
      <alignment horizontal="center" vertical="center"/>
    </xf>
    <xf borderId="71" fillId="0" fontId="27" numFmtId="0" xfId="0" applyBorder="1" applyFont="1"/>
    <xf borderId="36" fillId="0" fontId="37" numFmtId="0" xfId="0" applyAlignment="1" applyBorder="1" applyFont="1">
      <alignment vertical="center"/>
    </xf>
    <xf borderId="0" fillId="11" fontId="38" numFmtId="0" xfId="0" applyFill="1" applyFont="1"/>
    <xf borderId="19" fillId="0" fontId="5" numFmtId="0" xfId="0" applyAlignment="1" applyBorder="1" applyFont="1">
      <alignment horizontal="center" vertical="center"/>
    </xf>
    <xf borderId="0" fillId="10" fontId="39" numFmtId="0" xfId="0" applyAlignment="1" applyFont="1">
      <alignment readingOrder="0" vertical="bottom"/>
    </xf>
    <xf borderId="0" fillId="0" fontId="29" numFmtId="49" xfId="0" applyAlignment="1" applyFont="1" applyNumberFormat="1">
      <alignment readingOrder="0" vertical="bottom"/>
    </xf>
    <xf borderId="0" fillId="0" fontId="29" numFmtId="0" xfId="0" applyAlignment="1" applyFont="1">
      <alignment horizontal="right" readingOrder="0" vertical="bottom"/>
    </xf>
    <xf borderId="36" fillId="0" fontId="24" numFmtId="0" xfId="0" applyAlignment="1" applyBorder="1" applyFont="1">
      <alignment readingOrder="0"/>
    </xf>
    <xf borderId="36" fillId="0" fontId="24" numFmtId="0" xfId="0" applyAlignment="1" applyBorder="1" applyFont="1">
      <alignment readingOrder="0" vertical="center"/>
    </xf>
    <xf borderId="42" fillId="0" fontId="24" numFmtId="0" xfId="0" applyBorder="1" applyFont="1"/>
    <xf borderId="0" fillId="0" fontId="40" numFmtId="0" xfId="0" applyFont="1"/>
    <xf borderId="71" fillId="0" fontId="24" numFmtId="0" xfId="0" applyBorder="1" applyFont="1"/>
    <xf borderId="0" fillId="8" fontId="1" numFmtId="0" xfId="0" applyFont="1"/>
    <xf borderId="0" fillId="0" fontId="24" numFmtId="164" xfId="0" applyAlignment="1" applyFont="1" applyNumberFormat="1">
      <alignment horizontal="center"/>
    </xf>
    <xf borderId="36" fillId="0" fontId="19" numFmtId="0" xfId="0" applyAlignment="1" applyBorder="1" applyFont="1">
      <alignment horizontal="left"/>
    </xf>
    <xf borderId="0" fillId="0" fontId="28" numFmtId="0" xfId="0" applyAlignment="1" applyFont="1">
      <alignment horizontal="center"/>
    </xf>
    <xf borderId="0" fillId="4" fontId="39" numFmtId="0" xfId="0" applyAlignment="1" applyFont="1">
      <alignment vertical="bottom"/>
    </xf>
    <xf borderId="0" fillId="4" fontId="28" numFmtId="0" xfId="0" applyAlignment="1" applyFont="1">
      <alignment vertical="bottom"/>
    </xf>
    <xf borderId="0" fillId="4" fontId="29" numFmtId="0" xfId="0" applyAlignment="1" applyFont="1">
      <alignment vertical="bottom"/>
    </xf>
    <xf borderId="0" fillId="4" fontId="28" numFmtId="0" xfId="0" applyFont="1"/>
    <xf borderId="36" fillId="0" fontId="19" numFmtId="0" xfId="0" applyAlignment="1" applyBorder="1" applyFont="1">
      <alignment readingOrder="0"/>
    </xf>
    <xf borderId="36" fillId="0" fontId="24" numFmtId="0" xfId="0" applyAlignment="1" applyBorder="1" applyFont="1">
      <alignment horizontal="left"/>
    </xf>
    <xf borderId="0" fillId="4" fontId="39" numFmtId="0" xfId="0" applyAlignment="1" applyFont="1">
      <alignment readingOrder="0" vertical="bottom"/>
    </xf>
    <xf borderId="36" fillId="0" fontId="19" numFmtId="0" xfId="0" applyAlignment="1" applyBorder="1" applyFont="1">
      <alignment readingOrder="0" vertical="center"/>
    </xf>
    <xf borderId="36" fillId="0" fontId="19" numFmtId="0" xfId="0" applyAlignment="1" applyBorder="1" applyFont="1">
      <alignment horizontal="center"/>
    </xf>
    <xf borderId="30" fillId="0" fontId="24" numFmtId="0" xfId="0" applyBorder="1" applyFont="1"/>
    <xf borderId="72" fillId="0" fontId="8" numFmtId="0" xfId="0" applyBorder="1" applyFont="1"/>
    <xf borderId="73" fillId="0" fontId="8" numFmtId="0" xfId="0" applyBorder="1" applyFont="1"/>
    <xf borderId="71" fillId="0" fontId="19" numFmtId="1" xfId="0" applyAlignment="1" applyBorder="1" applyFont="1" applyNumberFormat="1">
      <alignment horizontal="center"/>
    </xf>
    <xf borderId="74" fillId="0" fontId="5" numFmtId="0" xfId="0" applyAlignment="1" applyBorder="1" applyFont="1">
      <alignment horizontal="center" vertical="center"/>
    </xf>
    <xf borderId="75" fillId="0" fontId="8" numFmtId="0" xfId="0" applyBorder="1" applyFont="1"/>
    <xf borderId="0" fillId="4" fontId="28" numFmtId="0" xfId="0" applyAlignment="1" applyFont="1">
      <alignment horizontal="center" vertical="bottom"/>
    </xf>
    <xf borderId="0" fillId="4" fontId="29" numFmtId="0" xfId="0" applyAlignment="1" applyFont="1">
      <alignment horizontal="center" vertical="bottom"/>
    </xf>
    <xf borderId="76" fillId="3" fontId="15" numFmtId="0" xfId="0" applyAlignment="1" applyBorder="1" applyFont="1">
      <alignment horizontal="center"/>
    </xf>
    <xf borderId="76" fillId="3" fontId="41" numFmtId="0" xfId="0" applyAlignment="1" applyBorder="1" applyFont="1">
      <alignment horizontal="center"/>
    </xf>
    <xf borderId="76" fillId="3" fontId="24" numFmtId="168" xfId="0" applyAlignment="1" applyBorder="1" applyFont="1" applyNumberFormat="1">
      <alignment horizontal="center"/>
    </xf>
    <xf borderId="57" fillId="0" fontId="8" numFmtId="0" xfId="0" applyBorder="1" applyFont="1"/>
    <xf borderId="54" fillId="0" fontId="8" numFmtId="0" xfId="0" applyBorder="1" applyFont="1"/>
    <xf borderId="77" fillId="0" fontId="8" numFmtId="0" xfId="0" applyBorder="1" applyFont="1"/>
    <xf borderId="36" fillId="0" fontId="42" numFmtId="0" xfId="0" applyBorder="1" applyFont="1"/>
    <xf borderId="76" fillId="3" fontId="24" numFmtId="164" xfId="0" applyAlignment="1" applyBorder="1" applyFont="1" applyNumberFormat="1">
      <alignment horizontal="center"/>
    </xf>
    <xf borderId="0" fillId="0" fontId="35" numFmtId="0" xfId="0" applyFont="1"/>
    <xf borderId="19" fillId="0" fontId="43" numFmtId="0" xfId="0" applyAlignment="1" applyBorder="1" applyFont="1">
      <alignment horizontal="left" vertical="top"/>
    </xf>
    <xf borderId="0" fillId="4" fontId="29" numFmtId="0" xfId="0" applyAlignment="1" applyFont="1">
      <alignment readingOrder="0" vertical="bottom"/>
    </xf>
    <xf borderId="0" fillId="0" fontId="12" numFmtId="49" xfId="0" applyAlignment="1" applyFont="1" applyNumberFormat="1">
      <alignment shrinkToFit="0" vertical="center" wrapText="1"/>
    </xf>
    <xf borderId="10" fillId="0" fontId="32" numFmtId="0" xfId="0" applyAlignment="1" applyBorder="1" applyFont="1">
      <alignment horizontal="center"/>
    </xf>
    <xf borderId="0" fillId="0" fontId="19" numFmtId="0" xfId="0" applyAlignment="1" applyFont="1">
      <alignment horizontal="left"/>
    </xf>
    <xf borderId="78" fillId="7" fontId="5" numFmtId="0" xfId="0" applyBorder="1" applyFont="1"/>
    <xf borderId="79" fillId="7" fontId="5" numFmtId="0" xfId="0" applyBorder="1" applyFont="1"/>
    <xf borderId="80" fillId="7" fontId="5" numFmtId="0" xfId="0" applyBorder="1" applyFont="1"/>
    <xf borderId="81" fillId="0" fontId="8" numFmtId="0" xfId="0" applyBorder="1" applyFont="1"/>
    <xf borderId="0" fillId="0" fontId="44" numFmtId="0" xfId="0" applyAlignment="1" applyFont="1">
      <alignment horizontal="center"/>
    </xf>
    <xf borderId="10" fillId="0" fontId="45" numFmtId="0" xfId="0" applyAlignment="1" applyBorder="1" applyFont="1">
      <alignment horizontal="center" vertical="top"/>
    </xf>
    <xf borderId="10" fillId="0" fontId="34" numFmtId="0" xfId="0" applyAlignment="1" applyBorder="1" applyFont="1">
      <alignment horizontal="left"/>
    </xf>
    <xf borderId="16" fillId="0" fontId="5" numFmtId="0" xfId="0" applyBorder="1" applyFont="1"/>
    <xf borderId="0" fillId="0" fontId="28" numFmtId="0" xfId="0" applyFont="1"/>
    <xf borderId="12" fillId="0" fontId="7" numFmtId="0" xfId="0" applyBorder="1" applyFont="1"/>
    <xf borderId="63" fillId="0" fontId="7" numFmtId="0" xfId="0" applyBorder="1" applyFont="1"/>
    <xf borderId="14" fillId="0" fontId="35" numFmtId="0" xfId="0" applyAlignment="1" applyBorder="1" applyFont="1">
      <alignment horizontal="center"/>
    </xf>
    <xf borderId="82" fillId="0" fontId="12" numFmtId="49" xfId="0" applyAlignment="1" applyBorder="1" applyFont="1" applyNumberFormat="1">
      <alignment horizontal="center" shrinkToFit="0" vertical="center" wrapText="1"/>
    </xf>
    <xf borderId="83" fillId="0" fontId="8" numFmtId="0" xfId="0" applyBorder="1" applyFont="1"/>
    <xf borderId="84" fillId="0" fontId="8" numFmtId="0" xfId="0" applyBorder="1" applyFont="1"/>
    <xf borderId="0" fillId="0" fontId="28" numFmtId="0" xfId="0" applyAlignment="1" applyFont="1">
      <alignment horizontal="center" vertical="bottom"/>
    </xf>
    <xf borderId="26" fillId="0" fontId="5" numFmtId="0" xfId="0" applyBorder="1" applyFont="1"/>
    <xf borderId="17" fillId="0" fontId="5" numFmtId="0" xfId="0" applyBorder="1" applyFont="1"/>
    <xf borderId="85" fillId="0" fontId="8" numFmtId="0" xfId="0" applyBorder="1" applyFont="1"/>
    <xf borderId="86" fillId="0" fontId="8" numFmtId="0" xfId="0" applyBorder="1" applyFont="1"/>
    <xf borderId="36" fillId="0" fontId="37" numFmtId="0" xfId="0" applyBorder="1" applyFont="1"/>
    <xf borderId="76" fillId="3" fontId="24" numFmtId="164" xfId="0" applyAlignment="1" applyBorder="1" applyFont="1" applyNumberFormat="1">
      <alignment horizontal="center" vertical="center"/>
    </xf>
    <xf borderId="85" fillId="0" fontId="3" numFmtId="0" xfId="0" applyBorder="1" applyFont="1"/>
    <xf borderId="36" fillId="3" fontId="24" numFmtId="0" xfId="0" applyBorder="1" applyFont="1"/>
    <xf borderId="85" fillId="0" fontId="7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59" fillId="0" fontId="5" numFmtId="0" xfId="0" applyAlignment="1" applyBorder="1" applyFont="1">
      <alignment horizontal="center"/>
    </xf>
    <xf borderId="87" fillId="0" fontId="5" numFmtId="0" xfId="0" applyBorder="1" applyFont="1"/>
    <xf borderId="88" fillId="0" fontId="5" numFmtId="0" xfId="0" applyBorder="1" applyFont="1"/>
    <xf borderId="89" fillId="0" fontId="8" numFmtId="0" xfId="0" applyBorder="1" applyFont="1"/>
    <xf borderId="17" fillId="0" fontId="24" numFmtId="0" xfId="0" applyAlignment="1" applyBorder="1" applyFont="1">
      <alignment vertical="center"/>
    </xf>
    <xf borderId="68" fillId="0" fontId="24" numFmtId="0" xfId="0" applyAlignment="1" applyBorder="1" applyFont="1">
      <alignment vertical="center"/>
    </xf>
    <xf borderId="68" fillId="5" fontId="24" numFmtId="0" xfId="0" applyBorder="1" applyFont="1"/>
    <xf borderId="0" fillId="12" fontId="29" numFmtId="0" xfId="0" applyAlignment="1" applyFill="1" applyFont="1">
      <alignment vertical="bottom"/>
    </xf>
    <xf borderId="0" fillId="12" fontId="28" numFmtId="0" xfId="0" applyAlignment="1" applyFont="1">
      <alignment vertical="bottom"/>
    </xf>
    <xf borderId="0" fillId="13" fontId="46" numFmtId="0" xfId="0" applyAlignment="1" applyFill="1" applyFont="1">
      <alignment horizontal="right" vertical="bottom"/>
    </xf>
    <xf borderId="0" fillId="12" fontId="28" numFmtId="0" xfId="0" applyAlignment="1" applyFont="1">
      <alignment horizontal="center" vertical="bottom"/>
    </xf>
    <xf borderId="76" fillId="3" fontId="19" numFmtId="0" xfId="0" applyBorder="1" applyFont="1"/>
    <xf borderId="2" fillId="3" fontId="47" numFmtId="0" xfId="0" applyBorder="1" applyFont="1"/>
    <xf borderId="90" fillId="5" fontId="19" numFmtId="0" xfId="0" applyBorder="1" applyFont="1"/>
    <xf borderId="90" fillId="3" fontId="48" numFmtId="0" xfId="0" applyAlignment="1" applyBorder="1" applyFont="1">
      <alignment horizontal="center"/>
    </xf>
    <xf borderId="91" fillId="0" fontId="8" numFmtId="0" xfId="0" applyBorder="1" applyFont="1"/>
    <xf borderId="90" fillId="5" fontId="36" numFmtId="0" xfId="0" applyBorder="1" applyFont="1"/>
    <xf borderId="76" fillId="5" fontId="19" numFmtId="0" xfId="0" applyBorder="1" applyFont="1"/>
    <xf borderId="0" fillId="0" fontId="29" numFmtId="0" xfId="0" applyAlignment="1" applyFont="1">
      <alignment horizontal="center" vertical="bottom"/>
    </xf>
    <xf borderId="2" fillId="3" fontId="19" numFmtId="0" xfId="0" applyBorder="1" applyFont="1"/>
    <xf borderId="90" fillId="3" fontId="19" numFmtId="168" xfId="0" applyAlignment="1" applyBorder="1" applyFont="1" applyNumberFormat="1">
      <alignment horizontal="center"/>
    </xf>
    <xf borderId="76" fillId="5" fontId="36" numFmtId="0" xfId="0" applyBorder="1" applyFont="1"/>
    <xf borderId="90" fillId="3" fontId="19" numFmtId="164" xfId="0" applyAlignment="1" applyBorder="1" applyFont="1" applyNumberFormat="1">
      <alignment horizontal="center"/>
    </xf>
    <xf borderId="2" fillId="3" fontId="36" numFmtId="0" xfId="0" applyBorder="1" applyFont="1"/>
    <xf borderId="0" fillId="0" fontId="29" numFmtId="169" xfId="0" applyAlignment="1" applyFont="1" applyNumberFormat="1">
      <alignment horizontal="right" vertical="bottom"/>
    </xf>
    <xf borderId="0" fillId="0" fontId="28" numFmtId="1" xfId="0" applyAlignment="1" applyFont="1" applyNumberFormat="1">
      <alignment horizontal="right" vertical="bottom"/>
    </xf>
    <xf borderId="36" fillId="5" fontId="36" numFmtId="0" xfId="0" applyBorder="1" applyFont="1"/>
    <xf borderId="0" fillId="0" fontId="29" numFmtId="1" xfId="0" applyAlignment="1" applyFont="1" applyNumberFormat="1">
      <alignment horizontal="right" vertical="bottom"/>
    </xf>
    <xf borderId="71" fillId="0" fontId="19" numFmtId="0" xfId="0" applyBorder="1" applyFont="1"/>
    <xf borderId="71" fillId="0" fontId="19" numFmtId="0" xfId="0" applyAlignment="1" applyBorder="1" applyFont="1">
      <alignment horizontal="center"/>
    </xf>
    <xf borderId="92" fillId="0" fontId="28" numFmtId="0" xfId="0" applyAlignment="1" applyBorder="1" applyFont="1">
      <alignment vertical="bottom"/>
    </xf>
    <xf borderId="92" fillId="0" fontId="28" numFmtId="49" xfId="0" applyAlignment="1" applyBorder="1" applyFont="1" applyNumberFormat="1">
      <alignment vertical="bottom"/>
    </xf>
    <xf borderId="92" fillId="0" fontId="28" numFmtId="167" xfId="0" applyAlignment="1" applyBorder="1" applyFont="1" applyNumberFormat="1">
      <alignment horizontal="right" vertical="bottom"/>
    </xf>
    <xf borderId="92" fillId="0" fontId="28" numFmtId="0" xfId="0" applyAlignment="1" applyBorder="1" applyFont="1">
      <alignment horizontal="right" vertical="bottom"/>
    </xf>
    <xf borderId="92" fillId="0" fontId="28" numFmtId="0" xfId="0" applyBorder="1" applyFont="1"/>
    <xf borderId="92" fillId="0" fontId="1" numFmtId="0" xfId="0" applyBorder="1" applyFont="1"/>
    <xf borderId="92" fillId="0" fontId="29" numFmtId="0" xfId="0" applyBorder="1" applyFont="1"/>
    <xf borderId="93" fillId="3" fontId="36" numFmtId="0" xfId="0" applyBorder="1" applyFont="1"/>
    <xf borderId="93" fillId="3" fontId="5" numFmtId="164" xfId="0" applyAlignment="1" applyBorder="1" applyFont="1" applyNumberFormat="1">
      <alignment horizontal="center"/>
    </xf>
    <xf borderId="32" fillId="0" fontId="19" numFmtId="0" xfId="0" applyBorder="1" applyFont="1"/>
    <xf borderId="32" fillId="0" fontId="19" numFmtId="0" xfId="0" applyAlignment="1" applyBorder="1" applyFont="1">
      <alignment horizontal="center"/>
    </xf>
    <xf borderId="32" fillId="0" fontId="19" numFmtId="1" xfId="0" applyAlignment="1" applyBorder="1" applyFont="1" applyNumberFormat="1">
      <alignment horizontal="center"/>
    </xf>
    <xf borderId="91" fillId="5" fontId="19" numFmtId="0" xfId="0" applyBorder="1" applyFont="1"/>
    <xf borderId="2" fillId="5" fontId="5" numFmtId="164" xfId="0" applyAlignment="1" applyBorder="1" applyFont="1" applyNumberFormat="1">
      <alignment horizontal="center"/>
    </xf>
    <xf borderId="94" fillId="5" fontId="49" numFmtId="0" xfId="0" applyAlignment="1" applyBorder="1" applyFont="1">
      <alignment horizontal="center"/>
    </xf>
    <xf borderId="95" fillId="0" fontId="8" numFmtId="0" xfId="0" applyBorder="1" applyFont="1"/>
    <xf borderId="2" fillId="5" fontId="19" numFmtId="0" xfId="0" applyBorder="1" applyFont="1"/>
    <xf borderId="90" fillId="5" fontId="24" numFmtId="168" xfId="0" applyAlignment="1" applyBorder="1" applyFont="1" applyNumberFormat="1">
      <alignment horizontal="center"/>
    </xf>
    <xf borderId="1" fillId="0" fontId="29" numFmtId="0" xfId="0" applyAlignment="1" applyBorder="1" applyFont="1">
      <alignment horizontal="center" vertical="bottom"/>
    </xf>
    <xf borderId="1" fillId="0" fontId="28" numFmtId="0" xfId="0" applyAlignment="1" applyBorder="1" applyFont="1">
      <alignment vertical="bottom"/>
    </xf>
    <xf borderId="92" fillId="0" fontId="29" numFmtId="0" xfId="0" applyAlignment="1" applyBorder="1" applyFont="1">
      <alignment vertical="bottom"/>
    </xf>
    <xf borderId="22" fillId="0" fontId="29" numFmtId="0" xfId="0" applyAlignment="1" applyBorder="1" applyFont="1">
      <alignment vertical="bottom"/>
    </xf>
    <xf borderId="22" fillId="0" fontId="29" numFmtId="0" xfId="0" applyAlignment="1" applyBorder="1" applyFont="1">
      <alignment horizontal="center" vertical="bottom"/>
    </xf>
    <xf borderId="92" fillId="0" fontId="29" numFmtId="0" xfId="0" applyAlignment="1" applyBorder="1" applyFont="1">
      <alignment horizontal="center" vertical="bottom"/>
    </xf>
    <xf borderId="22" fillId="0" fontId="28" numFmtId="0" xfId="0" applyAlignment="1" applyBorder="1" applyFont="1">
      <alignment horizontal="center" vertical="bottom"/>
    </xf>
    <xf borderId="22" fillId="0" fontId="28" numFmtId="0" xfId="0" applyAlignment="1" applyBorder="1" applyFont="1">
      <alignment vertical="bottom"/>
    </xf>
    <xf borderId="90" fillId="5" fontId="24" numFmtId="164" xfId="0" applyAlignment="1" applyBorder="1" applyFont="1" applyNumberFormat="1">
      <alignment horizontal="center"/>
    </xf>
    <xf borderId="90" fillId="5" fontId="50" numFmtId="0" xfId="0" applyAlignment="1" applyBorder="1" applyFont="1">
      <alignment horizontal="center"/>
    </xf>
    <xf borderId="0" fillId="14" fontId="2" numFmtId="0" xfId="0" applyFill="1" applyFont="1"/>
    <xf borderId="0" fillId="0" fontId="29" numFmtId="0" xfId="0" applyFont="1"/>
    <xf borderId="0" fillId="0" fontId="28" numFmtId="166" xfId="0" applyFont="1" applyNumberFormat="1"/>
    <xf borderId="10" fillId="0" fontId="28" numFmtId="0" xfId="0" applyBorder="1" applyFont="1"/>
    <xf borderId="16" fillId="0" fontId="28" numFmtId="0" xfId="0" applyBorder="1" applyFont="1"/>
    <xf borderId="11" fillId="0" fontId="28" numFmtId="0" xfId="0" applyBorder="1" applyFont="1"/>
    <xf borderId="27" fillId="0" fontId="28" numFmtId="0" xfId="0" applyBorder="1" applyFont="1"/>
    <xf borderId="59" fillId="0" fontId="28" numFmtId="170" xfId="0" applyBorder="1" applyFont="1" applyNumberFormat="1"/>
    <xf borderId="28" fillId="0" fontId="28" numFmtId="1" xfId="0" applyBorder="1" applyFont="1" applyNumberFormat="1"/>
    <xf borderId="0" fillId="0" fontId="28" numFmtId="2" xfId="0" applyFont="1" applyNumberFormat="1"/>
    <xf borderId="0" fillId="0" fontId="28" numFmtId="1" xfId="0" applyFont="1" applyNumberFormat="1"/>
    <xf borderId="0" fillId="0" fontId="29" numFmtId="20" xfId="0" applyFont="1" applyNumberFormat="1"/>
    <xf borderId="0" fillId="0" fontId="28" numFmtId="20" xfId="0" applyFont="1" applyNumberFormat="1"/>
    <xf borderId="0" fillId="0" fontId="29" numFmtId="171" xfId="0" applyFont="1" applyNumberFormat="1"/>
    <xf borderId="96" fillId="2" fontId="28" numFmtId="164" xfId="0" applyAlignment="1" applyBorder="1" applyFont="1" applyNumberFormat="1">
      <alignment horizontal="center" vertical="center"/>
    </xf>
    <xf borderId="0" fillId="0" fontId="51" numFmtId="164" xfId="0" applyFont="1" applyNumberFormat="1"/>
    <xf borderId="19" fillId="0" fontId="28" numFmtId="0" xfId="0" applyBorder="1" applyFont="1"/>
    <xf borderId="97" fillId="2" fontId="28" numFmtId="164" xfId="0" applyAlignment="1" applyBorder="1" applyFont="1" applyNumberFormat="1">
      <alignment horizontal="center" vertical="center"/>
    </xf>
    <xf borderId="59" fillId="0" fontId="28" numFmtId="0" xfId="0" applyBorder="1" applyFont="1"/>
    <xf borderId="98" fillId="2" fontId="28" numFmtId="164" xfId="0" applyAlignment="1" applyBorder="1" applyFont="1" applyNumberFormat="1">
      <alignment horizontal="center" vertical="center"/>
    </xf>
    <xf borderId="0" fillId="0" fontId="28" numFmtId="170" xfId="0" applyFont="1" applyNumberFormat="1"/>
    <xf borderId="20" fillId="0" fontId="28" numFmtId="170" xfId="0" applyBorder="1" applyFont="1" applyNumberFormat="1"/>
    <xf borderId="0" fillId="0" fontId="52" numFmtId="0" xfId="0" applyAlignment="1" applyFont="1">
      <alignment shrinkToFit="0" vertical="center" wrapText="1"/>
    </xf>
    <xf borderId="28" fillId="0" fontId="28" numFmtId="170" xfId="0" applyBorder="1" applyFont="1" applyNumberFormat="1"/>
    <xf borderId="0" fillId="0" fontId="28" numFmtId="0" xfId="0" applyAlignment="1" applyFont="1">
      <alignment shrinkToFit="0" vertical="center" wrapText="1"/>
    </xf>
    <xf borderId="0" fillId="12" fontId="29" numFmtId="49" xfId="0" applyAlignment="1" applyFont="1" applyNumberFormat="1">
      <alignment vertical="bottom"/>
    </xf>
    <xf borderId="92" fillId="0" fontId="28" numFmtId="20" xfId="0" applyBorder="1" applyFont="1" applyNumberFormat="1"/>
    <xf borderId="1" fillId="0" fontId="28" numFmtId="0" xfId="0" applyBorder="1" applyFont="1"/>
    <xf borderId="0" fillId="0" fontId="29" numFmtId="164" xfId="0" applyFont="1" applyNumberFormat="1"/>
    <xf borderId="36" fillId="0" fontId="2" numFmtId="0" xfId="0" applyBorder="1" applyFont="1"/>
    <xf borderId="30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0" fillId="0" fontId="28" numFmtId="10" xfId="0" applyFont="1" applyNumberFormat="1"/>
    <xf borderId="36" fillId="15" fontId="2" numFmtId="0" xfId="0" applyBorder="1" applyFill="1" applyFont="1"/>
    <xf borderId="1" fillId="0" fontId="28" numFmtId="1" xfId="0" applyBorder="1" applyFont="1" applyNumberFormat="1"/>
    <xf borderId="0" fillId="0" fontId="29" numFmtId="166" xfId="0" applyAlignment="1" applyFont="1" applyNumberFormat="1">
      <alignment readingOrder="0"/>
    </xf>
    <xf borderId="65" fillId="0" fontId="29" numFmtId="166" xfId="0" applyAlignment="1" applyBorder="1" applyFont="1" applyNumberFormat="1">
      <alignment readingOrder="0"/>
    </xf>
    <xf borderId="36" fillId="4" fontId="2" numFmtId="0" xfId="0" applyBorder="1" applyFont="1"/>
    <xf borderId="1" fillId="0" fontId="29" numFmtId="0" xfId="0" applyBorder="1" applyFont="1"/>
    <xf borderId="0" fillId="0" fontId="29" numFmtId="165" xfId="0" applyFont="1" applyNumberFormat="1"/>
    <xf borderId="36" fillId="2" fontId="2" numFmtId="0" xfId="0" applyBorder="1" applyFont="1"/>
    <xf borderId="36" fillId="10" fontId="2" numFmtId="0" xfId="0" applyBorder="1" applyFont="1"/>
    <xf borderId="0" fillId="0" fontId="53" numFmtId="165" xfId="0" applyFont="1" applyNumberFormat="1"/>
    <xf borderId="36" fillId="8" fontId="2" numFmtId="0" xfId="0" applyBorder="1" applyFont="1"/>
    <xf borderId="22" fillId="0" fontId="28" numFmtId="1" xfId="0" applyBorder="1" applyFont="1" applyNumberFormat="1"/>
    <xf borderId="92" fillId="0" fontId="29" numFmtId="166" xfId="0" applyAlignment="1" applyBorder="1" applyFont="1" applyNumberFormat="1">
      <alignment readingOrder="0"/>
    </xf>
    <xf borderId="99" fillId="0" fontId="29" numFmtId="166" xfId="0" applyAlignment="1" applyBorder="1" applyFont="1" applyNumberFormat="1">
      <alignment readingOrder="0"/>
    </xf>
    <xf borderId="90" fillId="16" fontId="54" numFmtId="0" xfId="0" applyAlignment="1" applyBorder="1" applyFill="1" applyFont="1">
      <alignment horizontal="center"/>
    </xf>
    <xf borderId="80" fillId="17" fontId="28" numFmtId="0" xfId="0" applyAlignment="1" applyBorder="1" applyFill="1" applyFont="1">
      <alignment horizontal="center"/>
    </xf>
    <xf borderId="80" fillId="18" fontId="28" numFmtId="0" xfId="0" applyAlignment="1" applyBorder="1" applyFill="1" applyFont="1">
      <alignment horizontal="center"/>
    </xf>
    <xf borderId="80" fillId="2" fontId="28" numFmtId="0" xfId="0" applyAlignment="1" applyBorder="1" applyFont="1">
      <alignment horizontal="center"/>
    </xf>
    <xf borderId="80" fillId="19" fontId="28" numFmtId="0" xfId="0" applyAlignment="1" applyBorder="1" applyFill="1" applyFont="1">
      <alignment horizontal="center"/>
    </xf>
    <xf borderId="80" fillId="20" fontId="28" numFmtId="0" xfId="0" applyAlignment="1" applyBorder="1" applyFill="1" applyFont="1">
      <alignment horizontal="center"/>
    </xf>
    <xf borderId="100" fillId="0" fontId="8" numFmtId="0" xfId="0" applyBorder="1" applyFont="1"/>
    <xf borderId="0" fillId="0" fontId="28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1" fillId="0" fontId="28" numFmtId="0" xfId="0" applyAlignment="1" applyBorder="1" applyFont="1">
      <alignment shrinkToFit="0" wrapText="1"/>
    </xf>
    <xf borderId="0" fillId="0" fontId="29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1" fillId="0" fontId="28" numFmtId="170" xfId="0" applyBorder="1" applyFont="1" applyNumberFormat="1"/>
    <xf borderId="0" fillId="4" fontId="28" numFmtId="164" xfId="0" applyFont="1" applyNumberFormat="1"/>
    <xf borderId="1" fillId="0" fontId="28" numFmtId="165" xfId="0" applyBorder="1" applyFont="1" applyNumberFormat="1"/>
    <xf borderId="0" fillId="0" fontId="1" numFmtId="2" xfId="0" applyFont="1" applyNumberFormat="1"/>
    <xf borderId="0" fillId="0" fontId="1" numFmtId="170" xfId="0" applyFont="1" applyNumberFormat="1"/>
    <xf borderId="0" fillId="0" fontId="2" numFmtId="2" xfId="0" applyFont="1" applyNumberFormat="1"/>
    <xf borderId="6" fillId="0" fontId="28" numFmtId="0" xfId="0" applyBorder="1" applyFont="1"/>
    <xf borderId="8" fillId="0" fontId="28" numFmtId="0" xfId="0" applyBorder="1" applyFont="1"/>
    <xf borderId="6" fillId="0" fontId="28" numFmtId="0" xfId="0" applyAlignment="1" applyBorder="1" applyFont="1">
      <alignment horizontal="center"/>
    </xf>
    <xf borderId="6" fillId="0" fontId="28" numFmtId="0" xfId="0" applyAlignment="1" applyBorder="1" applyFont="1">
      <alignment shrinkToFit="0" wrapText="1"/>
    </xf>
    <xf borderId="8" fillId="0" fontId="28" numFmtId="0" xfId="0" applyAlignment="1" applyBorder="1" applyFont="1">
      <alignment shrinkToFit="0" wrapText="1"/>
    </xf>
    <xf borderId="10" fillId="0" fontId="28" numFmtId="0" xfId="0" applyAlignment="1" applyBorder="1" applyFont="1">
      <alignment shrinkToFit="0" wrapText="1"/>
    </xf>
    <xf borderId="16" fillId="0" fontId="28" numFmtId="0" xfId="0" applyAlignment="1" applyBorder="1" applyFont="1">
      <alignment shrinkToFit="0" wrapText="1"/>
    </xf>
    <xf borderId="16" fillId="0" fontId="29" numFmtId="0" xfId="0" applyAlignment="1" applyBorder="1" applyFont="1">
      <alignment shrinkToFit="0" wrapText="1"/>
    </xf>
    <xf borderId="9" fillId="0" fontId="28" numFmtId="0" xfId="0" applyAlignment="1" applyBorder="1" applyFont="1">
      <alignment shrinkToFit="0" wrapText="1"/>
    </xf>
    <xf borderId="11" fillId="0" fontId="28" numFmtId="0" xfId="0" applyAlignment="1" applyBorder="1" applyFont="1">
      <alignment shrinkToFit="0" wrapText="1"/>
    </xf>
    <xf borderId="16" fillId="0" fontId="28" numFmtId="170" xfId="0" applyAlignment="1" applyBorder="1" applyFont="1" applyNumberFormat="1">
      <alignment shrinkToFit="0" wrapText="1"/>
    </xf>
    <xf borderId="10" fillId="0" fontId="28" numFmtId="170" xfId="0" applyBorder="1" applyFont="1" applyNumberFormat="1"/>
    <xf borderId="16" fillId="0" fontId="28" numFmtId="170" xfId="0" applyBorder="1" applyFont="1" applyNumberFormat="1"/>
    <xf borderId="16" fillId="0" fontId="29" numFmtId="0" xfId="0" applyBorder="1" applyFont="1"/>
    <xf borderId="0" fillId="4" fontId="28" numFmtId="165" xfId="0" applyFont="1" applyNumberFormat="1"/>
    <xf borderId="16" fillId="0" fontId="28" numFmtId="165" xfId="0" applyBorder="1" applyFont="1" applyNumberFormat="1"/>
    <xf borderId="11" fillId="0" fontId="28" numFmtId="165" xfId="0" applyBorder="1" applyFont="1" applyNumberFormat="1"/>
    <xf borderId="16" fillId="0" fontId="28" numFmtId="2" xfId="0" applyBorder="1" applyFont="1" applyNumberFormat="1"/>
    <xf borderId="19" fillId="0" fontId="28" numFmtId="170" xfId="0" applyBorder="1" applyFont="1" applyNumberFormat="1"/>
    <xf borderId="0" fillId="0" fontId="28" numFmtId="165" xfId="0" applyFont="1" applyNumberFormat="1"/>
    <xf borderId="20" fillId="0" fontId="28" numFmtId="165" xfId="0" applyBorder="1" applyFont="1" applyNumberFormat="1"/>
    <xf borderId="65" fillId="0" fontId="28" numFmtId="164" xfId="0" applyBorder="1" applyFont="1" applyNumberFormat="1"/>
    <xf borderId="92" fillId="0" fontId="28" numFmtId="2" xfId="0" applyBorder="1" applyFont="1" applyNumberFormat="1"/>
    <xf borderId="92" fillId="0" fontId="28" numFmtId="164" xfId="0" applyBorder="1" applyFont="1" applyNumberFormat="1"/>
    <xf borderId="99" fillId="0" fontId="28" numFmtId="0" xfId="0" applyBorder="1" applyFont="1"/>
    <xf borderId="22" fillId="0" fontId="28" numFmtId="170" xfId="0" applyBorder="1" applyFont="1" applyNumberFormat="1"/>
    <xf borderId="99" fillId="0" fontId="28" numFmtId="164" xfId="0" applyBorder="1" applyFont="1" applyNumberFormat="1"/>
    <xf borderId="22" fillId="0" fontId="28" numFmtId="165" xfId="0" applyBorder="1" applyFont="1" applyNumberFormat="1"/>
    <xf borderId="0" fillId="0" fontId="28" numFmtId="164" xfId="0" applyAlignment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166" xfId="0" applyAlignment="1" applyFont="1" applyNumberFormat="1">
      <alignment horizontal="center" vertical="center"/>
    </xf>
    <xf borderId="0" fillId="0" fontId="28" numFmtId="2" xfId="0" applyAlignment="1" applyFont="1" applyNumberFormat="1">
      <alignment horizontal="center" vertical="center"/>
    </xf>
    <xf borderId="36" fillId="17" fontId="28" numFmtId="0" xfId="0" applyAlignment="1" applyBorder="1" applyFont="1">
      <alignment horizontal="center" shrinkToFit="0" vertical="center" wrapText="1"/>
    </xf>
    <xf borderId="2" fillId="21" fontId="28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36" fillId="17" fontId="28" numFmtId="2" xfId="0" applyAlignment="1" applyBorder="1" applyFont="1" applyNumberFormat="1">
      <alignment horizontal="center" shrinkToFit="0" vertical="center" wrapText="1"/>
    </xf>
    <xf borderId="36" fillId="17" fontId="29" numFmtId="0" xfId="0" applyAlignment="1" applyBorder="1" applyFont="1">
      <alignment horizontal="center" shrinkToFit="0" vertical="center" wrapText="1"/>
    </xf>
    <xf borderId="101" fillId="17" fontId="28" numFmtId="0" xfId="0" applyAlignment="1" applyBorder="1" applyFont="1">
      <alignment horizontal="center" shrinkToFit="0" vertical="center" wrapText="1"/>
    </xf>
    <xf borderId="68" fillId="0" fontId="28" numFmtId="0" xfId="0" applyAlignment="1" applyBorder="1" applyFont="1">
      <alignment horizontal="center" shrinkToFit="0" vertical="center" wrapText="1"/>
    </xf>
    <xf borderId="102" fillId="17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36" fillId="15" fontId="29" numFmtId="0" xfId="0" applyAlignment="1" applyBorder="1" applyFont="1">
      <alignment horizontal="center" readingOrder="0" vertical="center"/>
    </xf>
    <xf borderId="36" fillId="0" fontId="29" numFmtId="0" xfId="0" applyAlignment="1" applyBorder="1" applyFont="1">
      <alignment horizontal="center" readingOrder="0" vertical="center"/>
    </xf>
    <xf borderId="36" fillId="0" fontId="29" numFmtId="0" xfId="0" applyAlignment="1" applyBorder="1" applyFont="1">
      <alignment horizontal="center" vertical="center"/>
    </xf>
    <xf borderId="36" fillId="0" fontId="29" numFmtId="20" xfId="0" applyAlignment="1" applyBorder="1" applyFont="1" applyNumberFormat="1">
      <alignment horizontal="center" readingOrder="0" vertical="center"/>
    </xf>
    <xf borderId="36" fillId="0" fontId="51" numFmtId="20" xfId="0" applyAlignment="1" applyBorder="1" applyFont="1" applyNumberFormat="1">
      <alignment horizontal="center" vertical="center"/>
    </xf>
    <xf borderId="2" fillId="21" fontId="28" numFmtId="2" xfId="0" applyAlignment="1" applyBorder="1" applyFont="1" applyNumberFormat="1">
      <alignment horizontal="center" vertical="center"/>
    </xf>
    <xf borderId="0" fillId="0" fontId="53" numFmtId="0" xfId="0" applyAlignment="1" applyFont="1">
      <alignment horizontal="center" vertical="center"/>
    </xf>
    <xf borderId="36" fillId="5" fontId="29" numFmtId="2" xfId="0" applyAlignment="1" applyBorder="1" applyFont="1" applyNumberFormat="1">
      <alignment horizontal="center" readingOrder="0" vertical="center"/>
    </xf>
    <xf borderId="36" fillId="0" fontId="28" numFmtId="0" xfId="0" applyAlignment="1" applyBorder="1" applyFont="1">
      <alignment horizontal="center" vertical="center"/>
    </xf>
    <xf borderId="36" fillId="0" fontId="28" numFmtId="165" xfId="0" applyAlignment="1" applyBorder="1" applyFont="1" applyNumberFormat="1">
      <alignment horizontal="center" vertical="center"/>
    </xf>
    <xf borderId="36" fillId="0" fontId="28" numFmtId="2" xfId="0" applyAlignment="1" applyBorder="1" applyFont="1" applyNumberFormat="1">
      <alignment horizontal="center" vertical="center"/>
    </xf>
    <xf borderId="17" fillId="0" fontId="28" numFmtId="165" xfId="0" applyAlignment="1" applyBorder="1" applyFont="1" applyNumberFormat="1">
      <alignment horizontal="center" vertical="center"/>
    </xf>
    <xf borderId="68" fillId="0" fontId="28" numFmtId="165" xfId="0" applyAlignment="1" applyBorder="1" applyFont="1" applyNumberFormat="1">
      <alignment horizontal="center" vertical="center"/>
    </xf>
    <xf borderId="18" fillId="0" fontId="28" numFmtId="0" xfId="0" applyAlignment="1" applyBorder="1" applyFont="1">
      <alignment horizontal="center" vertical="center"/>
    </xf>
    <xf borderId="36" fillId="0" fontId="29" numFmtId="171" xfId="0" applyAlignment="1" applyBorder="1" applyFont="1" applyNumberFormat="1">
      <alignment horizontal="center" vertical="center"/>
    </xf>
    <xf borderId="36" fillId="0" fontId="29" numFmtId="20" xfId="0" applyAlignment="1" applyBorder="1" applyFont="1" applyNumberFormat="1">
      <alignment horizontal="center" vertical="center"/>
    </xf>
    <xf borderId="36" fillId="0" fontId="29" numFmtId="171" xfId="0" applyAlignment="1" applyBorder="1" applyFont="1" applyNumberFormat="1">
      <alignment horizontal="center" readingOrder="0" vertical="center"/>
    </xf>
    <xf borderId="36" fillId="0" fontId="29" numFmtId="2" xfId="0" applyAlignment="1" applyBorder="1" applyFont="1" applyNumberFormat="1">
      <alignment horizontal="center" readingOrder="0" vertical="center"/>
    </xf>
    <xf borderId="36" fillId="9" fontId="29" numFmtId="0" xfId="0" applyAlignment="1" applyBorder="1" applyFont="1">
      <alignment horizontal="center" readingOrder="0" vertical="center"/>
    </xf>
    <xf borderId="27" fillId="0" fontId="28" numFmtId="170" xfId="0" applyBorder="1" applyFont="1" applyNumberFormat="1"/>
    <xf borderId="59" fillId="0" fontId="29" numFmtId="0" xfId="0" applyBorder="1" applyFont="1"/>
    <xf borderId="59" fillId="0" fontId="28" numFmtId="165" xfId="0" applyBorder="1" applyFont="1" applyNumberFormat="1"/>
    <xf borderId="28" fillId="0" fontId="28" numFmtId="165" xfId="0" applyBorder="1" applyFont="1" applyNumberFormat="1"/>
    <xf borderId="59" fillId="0" fontId="28" numFmtId="2" xfId="0" applyBorder="1" applyFont="1" applyNumberFormat="1"/>
    <xf borderId="0" fillId="0" fontId="54" numFmtId="0" xfId="0" applyAlignment="1" applyFont="1">
      <alignment horizontal="center" vertical="center"/>
    </xf>
    <xf borderId="36" fillId="18" fontId="28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horizontal="center" shrinkToFit="0" vertical="center" wrapText="1"/>
    </xf>
    <xf borderId="36" fillId="18" fontId="28" numFmtId="2" xfId="0" applyAlignment="1" applyBorder="1" applyFont="1" applyNumberFormat="1">
      <alignment horizontal="center" shrinkToFit="0" vertical="center" wrapText="1"/>
    </xf>
    <xf borderId="36" fillId="18" fontId="29" numFmtId="0" xfId="0" applyAlignment="1" applyBorder="1" applyFont="1">
      <alignment horizontal="center" shrinkToFit="0" vertical="center" wrapText="1"/>
    </xf>
    <xf borderId="101" fillId="18" fontId="28" numFmtId="0" xfId="0" applyAlignment="1" applyBorder="1" applyFont="1">
      <alignment horizontal="center" shrinkToFit="0" vertical="center" wrapText="1"/>
    </xf>
    <xf borderId="102" fillId="18" fontId="28" numFmtId="0" xfId="0" applyAlignment="1" applyBorder="1" applyFont="1">
      <alignment horizontal="center" shrinkToFit="0" vertical="center" wrapText="1"/>
    </xf>
    <xf borderId="36" fillId="0" fontId="29" numFmtId="2" xfId="0" applyAlignment="1" applyBorder="1" applyFont="1" applyNumberFormat="1">
      <alignment horizontal="center" vertical="center"/>
    </xf>
    <xf borderId="36" fillId="9" fontId="29" numFmtId="20" xfId="0" applyAlignment="1" applyBorder="1" applyFont="1" applyNumberFormat="1">
      <alignment horizontal="center" readingOrder="0" vertical="center"/>
    </xf>
    <xf borderId="36" fillId="9" fontId="29" numFmtId="171" xfId="0" applyAlignment="1" applyBorder="1" applyFont="1" applyNumberFormat="1">
      <alignment horizontal="center" vertical="center"/>
    </xf>
    <xf borderId="36" fillId="9" fontId="29" numFmtId="20" xfId="0" applyAlignment="1" applyBorder="1" applyFont="1" applyNumberFormat="1">
      <alignment horizontal="center" vertical="center"/>
    </xf>
    <xf borderId="36" fillId="9" fontId="29" numFmtId="171" xfId="0" applyAlignment="1" applyBorder="1" applyFont="1" applyNumberFormat="1">
      <alignment horizontal="center" readingOrder="0" vertical="center"/>
    </xf>
    <xf borderId="36" fillId="9" fontId="29" numFmtId="0" xfId="0" applyAlignment="1" applyBorder="1" applyFont="1">
      <alignment horizontal="center" vertical="center"/>
    </xf>
    <xf borderId="36" fillId="4" fontId="29" numFmtId="0" xfId="0" applyAlignment="1" applyBorder="1" applyFont="1">
      <alignment horizontal="center" readingOrder="0" vertical="center"/>
    </xf>
    <xf borderId="2" fillId="21" fontId="28" numFmtId="170" xfId="0" applyAlignment="1" applyBorder="1" applyFont="1" applyNumberFormat="1">
      <alignment horizontal="center" vertical="center"/>
    </xf>
    <xf borderId="0" fillId="0" fontId="29" numFmtId="0" xfId="0" applyAlignment="1" applyFont="1">
      <alignment readingOrder="0" vertical="bottom"/>
    </xf>
    <xf borderId="36" fillId="2" fontId="29" numFmtId="0" xfId="0" applyAlignment="1" applyBorder="1" applyFont="1">
      <alignment horizontal="center" readingOrder="0" vertical="center"/>
    </xf>
    <xf borderId="36" fillId="0" fontId="28" numFmtId="20" xfId="0" applyAlignment="1" applyBorder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36" fillId="10" fontId="29" numFmtId="0" xfId="0" applyAlignment="1" applyBorder="1" applyFont="1">
      <alignment horizontal="center" readingOrder="0" vertical="center"/>
    </xf>
    <xf borderId="36" fillId="9" fontId="28" numFmtId="0" xfId="0" applyAlignment="1" applyBorder="1" applyFont="1">
      <alignment horizontal="center" vertical="center"/>
    </xf>
    <xf borderId="36" fillId="8" fontId="29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36" fillId="5" fontId="29" numFmtId="2" xfId="0" applyAlignment="1" applyBorder="1" applyFont="1" applyNumberFormat="1">
      <alignment horizontal="center" vertical="center"/>
    </xf>
    <xf borderId="36" fillId="5" fontId="29" numFmtId="0" xfId="0" applyAlignment="1" applyBorder="1" applyFont="1">
      <alignment horizontal="center" vertical="center"/>
    </xf>
    <xf borderId="36" fillId="5" fontId="28" numFmtId="0" xfId="0" applyAlignment="1" applyBorder="1" applyFont="1">
      <alignment horizontal="center" vertical="center"/>
    </xf>
    <xf borderId="36" fillId="5" fontId="28" numFmtId="20" xfId="0" applyAlignment="1" applyBorder="1" applyFont="1" applyNumberFormat="1">
      <alignment horizontal="center" vertical="center"/>
    </xf>
    <xf borderId="0" fillId="2" fontId="29" numFmtId="0" xfId="0" applyAlignment="1" applyFont="1">
      <alignment vertical="bottom"/>
    </xf>
    <xf borderId="0" fillId="2" fontId="29" numFmtId="0" xfId="0" applyAlignment="1" applyFont="1">
      <alignment horizontal="center" vertical="bottom"/>
    </xf>
    <xf borderId="0" fillId="2" fontId="28" numFmtId="0" xfId="0" applyAlignment="1" applyFont="1">
      <alignment vertical="bottom"/>
    </xf>
    <xf borderId="0" fillId="2" fontId="28" numFmtId="0" xfId="0" applyAlignment="1" applyFont="1">
      <alignment horizontal="center" vertical="bottom"/>
    </xf>
    <xf borderId="36" fillId="2" fontId="28" numFmtId="0" xfId="0" applyAlignment="1" applyBorder="1" applyFont="1">
      <alignment horizontal="center" shrinkToFit="0" vertical="center" wrapText="1"/>
    </xf>
    <xf borderId="36" fillId="2" fontId="29" numFmtId="0" xfId="0" applyAlignment="1" applyBorder="1" applyFont="1">
      <alignment horizontal="center" shrinkToFit="0" vertical="center" wrapText="1"/>
    </xf>
    <xf borderId="36" fillId="2" fontId="28" numFmtId="2" xfId="0" applyAlignment="1" applyBorder="1" applyFont="1" applyNumberFormat="1">
      <alignment horizontal="center" shrinkToFit="0" vertical="center" wrapText="1"/>
    </xf>
    <xf borderId="101" fillId="2" fontId="28" numFmtId="0" xfId="0" applyAlignment="1" applyBorder="1" applyFont="1">
      <alignment horizontal="center" shrinkToFit="0" vertical="center" wrapText="1"/>
    </xf>
    <xf borderId="102" fillId="2" fontId="28" numFmtId="0" xfId="0" applyAlignment="1" applyBorder="1" applyFont="1">
      <alignment horizontal="center" shrinkToFit="0" vertical="center" wrapText="1"/>
    </xf>
    <xf borderId="36" fillId="19" fontId="28" numFmtId="0" xfId="0" applyAlignment="1" applyBorder="1" applyFont="1">
      <alignment horizontal="center" shrinkToFit="0" vertical="center" wrapText="1"/>
    </xf>
    <xf borderId="36" fillId="19" fontId="28" numFmtId="2" xfId="0" applyAlignment="1" applyBorder="1" applyFont="1" applyNumberFormat="1">
      <alignment horizontal="center" shrinkToFit="0" vertical="center" wrapText="1"/>
    </xf>
    <xf borderId="36" fillId="19" fontId="29" numFmtId="0" xfId="0" applyAlignment="1" applyBorder="1" applyFont="1">
      <alignment horizontal="center" shrinkToFit="0" vertical="center" wrapText="1"/>
    </xf>
    <xf borderId="101" fillId="19" fontId="28" numFmtId="0" xfId="0" applyAlignment="1" applyBorder="1" applyFont="1">
      <alignment horizontal="center" shrinkToFit="0" vertical="center" wrapText="1"/>
    </xf>
    <xf borderId="102" fillId="19" fontId="28" numFmtId="0" xfId="0" applyAlignment="1" applyBorder="1" applyFont="1">
      <alignment horizontal="center" shrinkToFit="0" vertical="center" wrapText="1"/>
    </xf>
    <xf borderId="1" fillId="0" fontId="28" numFmtId="2" xfId="0" applyBorder="1" applyFont="1" applyNumberFormat="1"/>
    <xf borderId="2" fillId="2" fontId="29" numFmtId="0" xfId="0" applyBorder="1" applyFont="1"/>
    <xf borderId="0" fillId="0" fontId="56" numFmtId="0" xfId="0" applyFont="1"/>
    <xf borderId="2" fillId="2" fontId="28" numFmtId="0" xfId="0" applyBorder="1" applyFont="1"/>
    <xf borderId="103" fillId="2" fontId="28" numFmtId="0" xfId="0" applyBorder="1" applyFont="1"/>
    <xf borderId="22" fillId="0" fontId="28" numFmtId="0" xfId="0" applyBorder="1" applyFont="1"/>
    <xf borderId="92" fillId="0" fontId="56" numFmtId="0" xfId="0" applyBorder="1" applyFont="1"/>
    <xf borderId="22" fillId="0" fontId="28" numFmtId="2" xfId="0" applyBorder="1" applyFont="1" applyNumberFormat="1"/>
    <xf borderId="36" fillId="20" fontId="28" numFmtId="0" xfId="0" applyAlignment="1" applyBorder="1" applyFont="1">
      <alignment horizontal="center" shrinkToFit="0" vertical="center" wrapText="1"/>
    </xf>
    <xf borderId="36" fillId="20" fontId="28" numFmtId="2" xfId="0" applyAlignment="1" applyBorder="1" applyFont="1" applyNumberFormat="1">
      <alignment horizontal="center" shrinkToFit="0" vertical="center" wrapText="1"/>
    </xf>
    <xf borderId="36" fillId="20" fontId="29" numFmtId="0" xfId="0" applyAlignment="1" applyBorder="1" applyFont="1">
      <alignment horizontal="center" shrinkToFit="0" vertical="center" wrapText="1"/>
    </xf>
    <xf borderId="101" fillId="20" fontId="28" numFmtId="0" xfId="0" applyAlignment="1" applyBorder="1" applyFont="1">
      <alignment horizontal="center" shrinkToFit="0" vertical="center" wrapText="1"/>
    </xf>
    <xf borderId="102" fillId="20" fontId="28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wrapText="1"/>
    </xf>
    <xf borderId="0" fillId="0" fontId="28" numFmtId="172" xfId="0" applyAlignment="1" applyFont="1" applyNumberFormat="1">
      <alignment horizontal="center"/>
    </xf>
    <xf borderId="92" fillId="0" fontId="28" numFmtId="172" xfId="0" applyAlignment="1" applyBorder="1" applyFont="1" applyNumberFormat="1">
      <alignment horizontal="center"/>
    </xf>
    <xf borderId="6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top"/>
    </xf>
    <xf borderId="104" fillId="6" fontId="13" numFmtId="0" xfId="0" applyAlignment="1" applyBorder="1" applyFont="1">
      <alignment horizontal="left"/>
    </xf>
    <xf borderId="105" fillId="0" fontId="8" numFmtId="0" xfId="0" applyBorder="1" applyFont="1"/>
    <xf borderId="106" fillId="0" fontId="8" numFmtId="0" xfId="0" applyBorder="1" applyFont="1"/>
    <xf borderId="2" fillId="7" fontId="16" numFmtId="0" xfId="0" applyBorder="1" applyFont="1"/>
    <xf borderId="2" fillId="7" fontId="16" numFmtId="164" xfId="0" applyAlignment="1" applyBorder="1" applyFont="1" applyNumberFormat="1">
      <alignment horizontal="center"/>
    </xf>
    <xf borderId="2" fillId="3" fontId="16" numFmtId="164" xfId="0" applyAlignment="1" applyBorder="1" applyFont="1" applyNumberFormat="1">
      <alignment horizontal="center"/>
    </xf>
    <xf borderId="17" fillId="0" fontId="5" numFmtId="0" xfId="0" applyAlignment="1" applyBorder="1" applyFont="1">
      <alignment horizontal="left"/>
    </xf>
    <xf borderId="17" fillId="3" fontId="57" numFmtId="0" xfId="0" applyAlignment="1" applyBorder="1" applyFont="1">
      <alignment horizontal="center"/>
    </xf>
    <xf borderId="17" fillId="0" fontId="58" numFmtId="0" xfId="0" applyAlignment="1" applyBorder="1" applyFont="1">
      <alignment horizontal="center"/>
    </xf>
    <xf borderId="36" fillId="9" fontId="36" numFmtId="0" xfId="0" applyBorder="1" applyFont="1"/>
    <xf borderId="0" fillId="0" fontId="36" numFmtId="0" xfId="0" applyFont="1"/>
    <xf borderId="36" fillId="0" fontId="24" numFmtId="168" xfId="0" applyAlignment="1" applyBorder="1" applyFont="1" applyNumberFormat="1">
      <alignment horizontal="center"/>
    </xf>
    <xf borderId="36" fillId="0" fontId="24" numFmtId="164" xfId="0" applyAlignment="1" applyBorder="1" applyFont="1" applyNumberFormat="1">
      <alignment horizontal="center"/>
    </xf>
    <xf borderId="17" fillId="0" fontId="24" numFmtId="168" xfId="0" applyAlignment="1" applyBorder="1" applyFont="1" applyNumberFormat="1">
      <alignment horizontal="center"/>
    </xf>
    <xf borderId="17" fillId="0" fontId="24" numFmtId="164" xfId="0" applyAlignment="1" applyBorder="1" applyFont="1" applyNumberFormat="1">
      <alignment horizontal="center"/>
    </xf>
    <xf borderId="36" fillId="2" fontId="59" numFmtId="0" xfId="0" applyBorder="1" applyFont="1"/>
    <xf borderId="36" fillId="10" fontId="36" numFmtId="0" xfId="0" applyBorder="1" applyFont="1"/>
    <xf borderId="17" fillId="0" fontId="21" numFmtId="0" xfId="0" applyAlignment="1" applyBorder="1" applyFont="1">
      <alignment horizontal="left"/>
    </xf>
    <xf borderId="42" fillId="0" fontId="24" numFmtId="168" xfId="0" applyAlignment="1" applyBorder="1" applyFont="1" applyNumberFormat="1">
      <alignment horizontal="center"/>
    </xf>
    <xf borderId="30" fillId="0" fontId="24" numFmtId="164" xfId="0" applyAlignment="1" applyBorder="1" applyFont="1" applyNumberFormat="1">
      <alignment horizontal="center"/>
    </xf>
    <xf borderId="36" fillId="22" fontId="36" numFmtId="0" xfId="0" applyBorder="1" applyFill="1" applyFont="1"/>
    <xf borderId="36" fillId="0" fontId="25" numFmtId="0" xfId="0" applyBorder="1" applyFont="1"/>
    <xf borderId="17" fillId="0" fontId="25" numFmtId="0" xfId="0" applyAlignment="1" applyBorder="1" applyFont="1">
      <alignment horizontal="center"/>
    </xf>
    <xf borderId="71" fillId="0" fontId="24" numFmtId="164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/>
    </xf>
    <xf borderId="71" fillId="0" fontId="5" numFmtId="0" xfId="0" applyAlignment="1" applyBorder="1" applyFont="1">
      <alignment horizontal="center"/>
    </xf>
    <xf borderId="71" fillId="0" fontId="26" numFmtId="0" xfId="0" applyBorder="1" applyFont="1"/>
    <xf borderId="30" fillId="0" fontId="26" numFmtId="0" xfId="0" applyAlignment="1" applyBorder="1" applyFont="1">
      <alignment horizontal="center"/>
    </xf>
    <xf borderId="42" fillId="0" fontId="60" numFmtId="164" xfId="0" applyAlignment="1" applyBorder="1" applyFont="1" applyNumberFormat="1">
      <alignment horizontal="center"/>
    </xf>
    <xf borderId="42" fillId="0" fontId="19" numFmtId="0" xfId="0" applyBorder="1" applyFont="1"/>
    <xf borderId="36" fillId="0" fontId="60" numFmtId="164" xfId="0" applyAlignment="1" applyBorder="1" applyFont="1" applyNumberFormat="1">
      <alignment horizontal="center"/>
    </xf>
    <xf borderId="42" fillId="0" fontId="24" numFmtId="164" xfId="0" applyAlignment="1" applyBorder="1" applyFont="1" applyNumberFormat="1">
      <alignment horizontal="center"/>
    </xf>
    <xf borderId="17" fillId="0" fontId="19" numFmtId="0" xfId="0" applyBorder="1" applyFont="1"/>
    <xf borderId="36" fillId="0" fontId="61" numFmtId="0" xfId="0" applyBorder="1" applyFont="1"/>
    <xf borderId="17" fillId="0" fontId="27" numFmtId="168" xfId="0" applyAlignment="1" applyBorder="1" applyFont="1" applyNumberFormat="1">
      <alignment horizontal="center"/>
    </xf>
    <xf borderId="2" fillId="3" fontId="39" numFmtId="10" xfId="0" applyAlignment="1" applyBorder="1" applyFont="1" applyNumberFormat="1">
      <alignment horizontal="center"/>
    </xf>
    <xf borderId="17" fillId="0" fontId="27" numFmtId="164" xfId="0" applyAlignment="1" applyBorder="1" applyFont="1" applyNumberFormat="1">
      <alignment horizontal="center"/>
    </xf>
    <xf borderId="36" fillId="0" fontId="5" numFmtId="0" xfId="0" applyAlignment="1" applyBorder="1" applyFont="1">
      <alignment horizontal="center"/>
    </xf>
    <xf borderId="71" fillId="0" fontId="24" numFmtId="168" xfId="0" applyAlignment="1" applyBorder="1" applyFont="1" applyNumberFormat="1">
      <alignment horizontal="center"/>
    </xf>
    <xf borderId="18" fillId="0" fontId="27" numFmtId="173" xfId="0" applyBorder="1" applyFont="1" applyNumberFormat="1"/>
    <xf borderId="36" fillId="23" fontId="27" numFmtId="164" xfId="0" applyAlignment="1" applyBorder="1" applyFill="1" applyFont="1" applyNumberFormat="1">
      <alignment horizontal="center"/>
    </xf>
    <xf borderId="36" fillId="23" fontId="24" numFmtId="164" xfId="0" applyAlignment="1" applyBorder="1" applyFont="1" applyNumberFormat="1">
      <alignment horizontal="center"/>
    </xf>
    <xf borderId="36" fillId="0" fontId="61" numFmtId="0" xfId="0" applyAlignment="1" applyBorder="1" applyFont="1">
      <alignment vertical="center"/>
    </xf>
    <xf borderId="36" fillId="0" fontId="27" numFmtId="173" xfId="0" applyAlignment="1" applyBorder="1" applyFont="1" applyNumberFormat="1">
      <alignment horizontal="center"/>
    </xf>
    <xf borderId="17" fillId="0" fontId="27" numFmtId="173" xfId="0" applyAlignment="1" applyBorder="1" applyFont="1" applyNumberFormat="1">
      <alignment horizontal="center" shrinkToFit="0" wrapText="1"/>
    </xf>
    <xf borderId="36" fillId="0" fontId="27" numFmtId="164" xfId="0" applyAlignment="1" applyBorder="1" applyFont="1" applyNumberFormat="1">
      <alignment horizontal="center"/>
    </xf>
    <xf borderId="36" fillId="0" fontId="62" numFmtId="0" xfId="0" applyBorder="1" applyFont="1"/>
    <xf borderId="17" fillId="0" fontId="62" numFmtId="0" xfId="0" applyBorder="1" applyFont="1"/>
    <xf borderId="30" fillId="0" fontId="19" numFmtId="0" xfId="0" applyAlignment="1" applyBorder="1" applyFont="1">
      <alignment horizontal="left"/>
    </xf>
    <xf borderId="30" fillId="0" fontId="12" numFmtId="0" xfId="0" applyAlignment="1" applyBorder="1" applyFont="1">
      <alignment horizontal="left" vertical="top"/>
    </xf>
    <xf borderId="36" fillId="0" fontId="24" numFmtId="173" xfId="0" applyAlignment="1" applyBorder="1" applyFont="1" applyNumberFormat="1">
      <alignment horizontal="center"/>
    </xf>
    <xf borderId="22" fillId="0" fontId="8" numFmtId="0" xfId="0" applyBorder="1" applyFont="1"/>
    <xf borderId="92" fillId="0" fontId="8" numFmtId="0" xfId="0" applyBorder="1" applyFont="1"/>
    <xf borderId="99" fillId="0" fontId="8" numFmtId="0" xfId="0" applyBorder="1" applyFont="1"/>
    <xf borderId="30" fillId="0" fontId="5" numFmtId="0" xfId="0" applyAlignment="1" applyBorder="1" applyFont="1">
      <alignment horizontal="left" vertical="top"/>
    </xf>
    <xf borderId="2" fillId="3" fontId="15" numFmtId="0" xfId="0" applyAlignment="1" applyBorder="1" applyFont="1">
      <alignment horizontal="center"/>
    </xf>
    <xf borderId="0" fillId="0" fontId="15" numFmtId="0" xfId="0" applyFont="1"/>
    <xf borderId="19" fillId="0" fontId="3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0" fillId="0" fontId="6" numFmtId="0" xfId="0" applyAlignment="1" applyBorder="1" applyFont="1">
      <alignment vertical="center"/>
    </xf>
    <xf borderId="19" fillId="0" fontId="32" numFmtId="0" xfId="0" applyAlignment="1" applyBorder="1" applyFont="1">
      <alignment horizontal="left"/>
    </xf>
    <xf borderId="22" fillId="0" fontId="24" numFmtId="164" xfId="0" applyAlignment="1" applyBorder="1" applyFont="1" applyNumberFormat="1">
      <alignment horizontal="center"/>
    </xf>
    <xf borderId="107" fillId="0" fontId="8" numFmtId="0" xfId="0" applyBorder="1" applyFont="1"/>
    <xf borderId="14" fillId="0" fontId="34" numFmtId="0" xfId="0" applyAlignment="1" applyBorder="1" applyFont="1">
      <alignment horizontal="left"/>
    </xf>
    <xf borderId="68" fillId="0" fontId="19" numFmtId="0" xfId="0" applyBorder="1" applyFont="1"/>
    <xf borderId="0" fillId="0" fontId="61" numFmtId="0" xfId="0" applyAlignment="1" applyFont="1">
      <alignment horizontal="left"/>
    </xf>
    <xf borderId="30" fillId="0" fontId="24" numFmtId="164" xfId="0" applyAlignment="1" applyBorder="1" applyFont="1" applyNumberFormat="1">
      <alignment horizontal="center" vertical="center"/>
    </xf>
    <xf borderId="17" fillId="0" fontId="24" numFmtId="164" xfId="0" applyAlignment="1" applyBorder="1" applyFont="1" applyNumberFormat="1">
      <alignment horizontal="center" vertical="center"/>
    </xf>
    <xf borderId="36" fillId="0" fontId="62" numFmtId="0" xfId="0" applyAlignment="1" applyBorder="1" applyFont="1">
      <alignment vertical="center"/>
    </xf>
    <xf borderId="17" fillId="0" fontId="27" numFmtId="164" xfId="0" applyAlignment="1" applyBorder="1" applyFont="1" applyNumberFormat="1">
      <alignment horizontal="center" vertical="center"/>
    </xf>
    <xf borderId="47" fillId="0" fontId="5" numFmtId="0" xfId="0" applyAlignment="1" applyBorder="1" applyFont="1">
      <alignment horizontal="left"/>
    </xf>
    <xf borderId="71" fillId="0" fontId="5" numFmtId="0" xfId="0" applyBorder="1" applyFont="1"/>
    <xf borderId="36" fillId="0" fontId="24" numFmtId="168" xfId="0" applyAlignment="1" applyBorder="1" applyFont="1" applyNumberFormat="1">
      <alignment horizontal="center" vertical="center"/>
    </xf>
    <xf borderId="56" fillId="0" fontId="5" numFmtId="0" xfId="0" applyBorder="1" applyFont="1"/>
    <xf borderId="17" fillId="0" fontId="24" numFmtId="168" xfId="0" applyAlignment="1" applyBorder="1" applyFont="1" applyNumberFormat="1">
      <alignment horizontal="center" vertical="center"/>
    </xf>
    <xf borderId="0" fillId="0" fontId="47" numFmtId="0" xfId="0" applyFont="1"/>
    <xf borderId="90" fillId="3" fontId="63" numFmtId="0" xfId="0" applyAlignment="1" applyBorder="1" applyFont="1">
      <alignment horizontal="center"/>
    </xf>
    <xf borderId="90" fillId="3" fontId="24" numFmtId="168" xfId="0" applyAlignment="1" applyBorder="1" applyFont="1" applyNumberFormat="1">
      <alignment horizontal="center"/>
    </xf>
    <xf borderId="90" fillId="3" fontId="24" numFmtId="164" xfId="0" applyAlignment="1" applyBorder="1" applyFont="1" applyNumberFormat="1">
      <alignment horizontal="center"/>
    </xf>
    <xf borderId="0" fillId="0" fontId="24" numFmtId="0" xfId="0" applyFont="1"/>
    <xf borderId="0" fillId="12" fontId="29" numFmtId="0" xfId="0" applyAlignment="1" applyFont="1">
      <alignment readingOrder="0" vertical="bottom"/>
    </xf>
    <xf borderId="0" fillId="12" fontId="29" numFmtId="0" xfId="0" applyAlignment="1" applyFont="1">
      <alignment horizontal="center" vertical="bottom"/>
    </xf>
    <xf borderId="0" fillId="0" fontId="39" numFmtId="0" xfId="0" applyAlignment="1" applyFont="1">
      <alignment readingOrder="0" vertical="bottom"/>
    </xf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9525</xdr:rowOff>
    </xdr:from>
    <xdr:ext cx="2514600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171450</xdr:rowOff>
    </xdr:from>
    <xdr:ext cx="2428875" cy="1009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4.25"/>
    <col customWidth="1" min="3" max="4" width="14.88"/>
    <col customWidth="1" min="7" max="7" width="23.75"/>
    <col customWidth="1" min="17" max="17" width="16.0"/>
  </cols>
  <sheetData>
    <row r="1">
      <c r="A1" s="1"/>
      <c r="B1" s="1"/>
      <c r="C1" s="1"/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4" t="s">
        <v>7</v>
      </c>
      <c r="R1" s="4" t="s">
        <v>12</v>
      </c>
      <c r="W1" s="4" t="s">
        <v>14</v>
      </c>
      <c r="AB1" s="4" t="s">
        <v>16</v>
      </c>
      <c r="AG1" s="4" t="s">
        <v>17</v>
      </c>
    </row>
    <row r="2">
      <c r="A2" s="3" t="s">
        <v>18</v>
      </c>
      <c r="B2" s="3" t="s">
        <v>19</v>
      </c>
      <c r="C2" s="3" t="s">
        <v>20</v>
      </c>
      <c r="D2" s="2" t="s">
        <v>21</v>
      </c>
      <c r="E2" s="2" t="s">
        <v>22</v>
      </c>
      <c r="G2" s="2" t="s">
        <v>23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10" t="s">
        <v>25</v>
      </c>
      <c r="N2" s="2" t="s">
        <v>26</v>
      </c>
      <c r="O2" s="11" t="s">
        <v>27</v>
      </c>
      <c r="P2" s="2" t="s">
        <v>28</v>
      </c>
      <c r="Q2" s="2" t="s">
        <v>29</v>
      </c>
      <c r="R2" s="10" t="s">
        <v>25</v>
      </c>
      <c r="S2" s="2" t="s">
        <v>26</v>
      </c>
      <c r="T2" s="11" t="s">
        <v>27</v>
      </c>
      <c r="U2" s="2" t="s">
        <v>28</v>
      </c>
      <c r="V2" s="2" t="s">
        <v>29</v>
      </c>
      <c r="W2" s="10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10" t="s">
        <v>25</v>
      </c>
      <c r="AC2" s="2" t="s">
        <v>26</v>
      </c>
      <c r="AD2" s="11" t="s">
        <v>27</v>
      </c>
      <c r="AE2" s="2" t="s">
        <v>28</v>
      </c>
      <c r="AF2" s="2" t="s">
        <v>29</v>
      </c>
      <c r="AG2" s="10" t="s">
        <v>25</v>
      </c>
      <c r="AH2" s="2" t="s">
        <v>26</v>
      </c>
      <c r="AI2" s="11" t="s">
        <v>27</v>
      </c>
      <c r="AJ2" s="2" t="s">
        <v>28</v>
      </c>
      <c r="AK2" s="2" t="s">
        <v>29</v>
      </c>
    </row>
    <row r="3">
      <c r="A3" s="15" t="s">
        <v>30</v>
      </c>
      <c r="B3" s="17">
        <v>2.64</v>
      </c>
      <c r="C3" s="3">
        <v>8.0</v>
      </c>
      <c r="D3" s="7">
        <f t="shared" ref="D3:D68" si="1">iferror(B3/C3,"")</f>
        <v>0.33</v>
      </c>
      <c r="E3" s="26">
        <f t="shared" ref="E3:E973" si="2">sum(O3+T3+Y3+AD3+AI3)</f>
        <v>0.08625</v>
      </c>
      <c r="H3" s="3" t="s">
        <v>30</v>
      </c>
      <c r="I3" s="3" t="s">
        <v>36</v>
      </c>
      <c r="J3" s="3"/>
      <c r="K3" s="3"/>
      <c r="L3" s="3"/>
      <c r="M3" s="10">
        <f t="array" ref="M3">iferror(xlookup($H3,'Product Families'!$A:$A,'Product Families'!$P:$P),"")</f>
        <v>0.05</v>
      </c>
      <c r="N3" s="2">
        <f t="array" ref="N3">iferror(xlookup($H3,'Product Families'!$A:$A,'Product Families'!$Q:$Q),"")</f>
        <v>1</v>
      </c>
      <c r="O3" s="26">
        <f t="shared" ref="O3:O973" si="3">iferror(M3/N3,"")</f>
        <v>0.05</v>
      </c>
      <c r="P3" s="42">
        <f t="shared" ref="P3:P973" si="4">iferror(O3/$E3,"")</f>
        <v>0.5797101449</v>
      </c>
      <c r="Q3" s="2">
        <f t="shared" ref="Q3:Q973" si="5">round($D3*P3,2)</f>
        <v>0.19</v>
      </c>
      <c r="R3" s="10">
        <f t="array" ref="R3">iferror(xlookup($I3,'Product Families'!$A:$A,'Product Families'!$P:$P),"")</f>
        <v>0.29</v>
      </c>
      <c r="S3" s="2">
        <f t="array" ref="S3">iferror(xlookup($I3,'Product Families'!$A:$A,'Product Families'!$Q:$Q),"")</f>
        <v>8</v>
      </c>
      <c r="T3" s="26">
        <f t="shared" ref="T3:T973" si="6">iferror(R3/S3,"")</f>
        <v>0.03625</v>
      </c>
      <c r="U3" s="42">
        <f t="shared" ref="U3:U973" si="7">iferror(T3/$E3,"")</f>
        <v>0.4202898551</v>
      </c>
      <c r="V3" s="2">
        <f t="shared" ref="V3:V973" si="8">round($D3*U3,2)</f>
        <v>0.14</v>
      </c>
      <c r="W3" s="10" t="str">
        <f t="array" ref="W3">iferror(xlookup($J3,'Product Families'!$A:$A,'Product Families'!$P:$P),"")</f>
        <v/>
      </c>
      <c r="X3" s="2" t="str">
        <f t="array" ref="X3">iferror(xlookup($J3,'Product Families'!$A:$A,'Product Families'!$Q:$Q),"")</f>
        <v/>
      </c>
      <c r="Y3" s="42" t="str">
        <f t="shared" ref="Y3:Y973" si="9">iferror(W3/X3,"")</f>
        <v/>
      </c>
      <c r="Z3" s="42">
        <f t="shared" ref="Z3:Z973" si="10">iferror(Y3/$E3,"")</f>
        <v>0</v>
      </c>
      <c r="AA3" s="2">
        <f t="shared" ref="AA3:AA973" si="11">round($D3*Z3,2)</f>
        <v>0</v>
      </c>
      <c r="AB3" s="10" t="str">
        <f t="array" ref="AB3">iferror(xlookup($K3,'Product Families'!$A:$A,'Product Families'!$P:$P),"")</f>
        <v/>
      </c>
      <c r="AC3" s="2" t="str">
        <f t="array" ref="AC3">iferror(xlookup($K3,'Product Families'!$A:$A,'Product Families'!$Q:$Q),"")</f>
        <v/>
      </c>
      <c r="AD3" s="26" t="str">
        <f t="shared" ref="AD3:AD973" si="12">iferror(AB3/AC3,"")</f>
        <v/>
      </c>
      <c r="AE3" s="42">
        <f t="shared" ref="AE3:AE973" si="13">iferror(AD3/$E3,"")</f>
        <v>0</v>
      </c>
      <c r="AF3" s="2">
        <f t="shared" ref="AF3:AF973" si="14">round($D3*AE3,2)</f>
        <v>0</v>
      </c>
      <c r="AG3" s="10" t="str">
        <f t="array" ref="AG3">iferror(xlookup($L3,'Product Families'!$A:$A,'Product Families'!$P:$P),"")</f>
        <v/>
      </c>
      <c r="AH3" s="2" t="str">
        <f t="array" ref="AH3">iferror(xlookup($L3,'Product Families'!$A:$A,'Product Families'!$Q:$Q),"")</f>
        <v/>
      </c>
      <c r="AI3" s="26" t="str">
        <f t="shared" ref="AI3:AI973" si="15">iferror(AG3/AH3,"")</f>
        <v/>
      </c>
      <c r="AJ3" s="42">
        <f t="shared" ref="AJ3:AJ973" si="16">iferror(AI3/$E3,"")</f>
        <v>0</v>
      </c>
      <c r="AK3" s="2">
        <f t="shared" ref="AK3:AK973" si="17">round($D3*AJ3,2)</f>
        <v>0</v>
      </c>
    </row>
    <row r="4">
      <c r="A4" s="1" t="s">
        <v>65</v>
      </c>
      <c r="B4" s="17">
        <v>15.17</v>
      </c>
      <c r="C4" s="3">
        <v>1.0</v>
      </c>
      <c r="D4" s="7">
        <f t="shared" si="1"/>
        <v>15.17</v>
      </c>
      <c r="E4" s="26">
        <f t="shared" si="2"/>
        <v>0</v>
      </c>
      <c r="H4" s="1" t="s">
        <v>65</v>
      </c>
      <c r="I4" s="1"/>
      <c r="J4" s="1"/>
      <c r="K4" s="1"/>
      <c r="L4" s="1"/>
      <c r="M4" s="10">
        <f t="array" ref="M4">iferror(xlookup($H4,'Product Families'!$A:$A,'Product Families'!$P:$P),"")</f>
        <v>0.19</v>
      </c>
      <c r="N4" s="2" t="str">
        <f t="array" ref="N4">iferror(xlookup($H4,'Product Families'!$A:$A,'Product Families'!$Q:$Q),"")</f>
        <v/>
      </c>
      <c r="O4" s="26" t="str">
        <f t="shared" si="3"/>
        <v/>
      </c>
      <c r="P4" s="42" t="str">
        <f t="shared" si="4"/>
        <v/>
      </c>
      <c r="Q4" s="2">
        <f t="shared" si="5"/>
        <v>0</v>
      </c>
      <c r="R4" s="10" t="str">
        <f t="array" ref="R4">iferror(xlookup($I4,'Product Families'!$A:$A,'Product Families'!$P:$P),"")</f>
        <v/>
      </c>
      <c r="S4" s="2" t="str">
        <f t="array" ref="S4">iferror(xlookup($I4,'Product Families'!$A:$A,'Product Families'!$Q:$Q),"")</f>
        <v/>
      </c>
      <c r="T4" s="26" t="str">
        <f t="shared" si="6"/>
        <v/>
      </c>
      <c r="U4" s="42" t="str">
        <f t="shared" si="7"/>
        <v/>
      </c>
      <c r="V4" s="2">
        <f t="shared" si="8"/>
        <v>0</v>
      </c>
      <c r="W4" s="10" t="str">
        <f t="array" ref="W4">iferror(xlookup($J4,'Product Families'!$A:$A,'Product Families'!$P:$P),"")</f>
        <v/>
      </c>
      <c r="X4" s="2" t="str">
        <f t="array" ref="X4">iferror(xlookup($J4,'Product Families'!$A:$A,'Product Families'!$Q:$Q),"")</f>
        <v/>
      </c>
      <c r="Y4" s="42" t="str">
        <f t="shared" si="9"/>
        <v/>
      </c>
      <c r="Z4" s="42" t="str">
        <f t="shared" si="10"/>
        <v/>
      </c>
      <c r="AA4" s="2">
        <f t="shared" si="11"/>
        <v>0</v>
      </c>
      <c r="AB4" s="10" t="str">
        <f t="array" ref="AB4">iferror(xlookup($K4,'Product Families'!$A:$A,'Product Families'!$P:$P),"")</f>
        <v/>
      </c>
      <c r="AC4" s="2" t="str">
        <f t="array" ref="AC4">iferror(xlookup($K4,'Product Families'!$A:$A,'Product Families'!$Q:$Q),"")</f>
        <v/>
      </c>
      <c r="AD4" s="26" t="str">
        <f t="shared" si="12"/>
        <v/>
      </c>
      <c r="AE4" s="42" t="str">
        <f t="shared" si="13"/>
        <v/>
      </c>
      <c r="AF4" s="2">
        <f t="shared" si="14"/>
        <v>0</v>
      </c>
      <c r="AG4" s="10" t="str">
        <f t="array" ref="AG4">iferror(xlookup($L4,'Product Families'!$A:$A,'Product Families'!$P:$P),"")</f>
        <v/>
      </c>
      <c r="AH4" s="2" t="str">
        <f t="array" ref="AH4">iferror(xlookup($L4,'Product Families'!$A:$A,'Product Families'!$Q:$Q),"")</f>
        <v/>
      </c>
      <c r="AI4" s="26" t="str">
        <f t="shared" si="15"/>
        <v/>
      </c>
      <c r="AJ4" s="42" t="str">
        <f t="shared" si="16"/>
        <v/>
      </c>
      <c r="AK4" s="2">
        <f t="shared" si="17"/>
        <v>0</v>
      </c>
    </row>
    <row r="5">
      <c r="A5" s="1" t="s">
        <v>77</v>
      </c>
      <c r="B5" s="17">
        <v>10.96</v>
      </c>
      <c r="C5" s="3">
        <v>5.0</v>
      </c>
      <c r="D5" s="7">
        <f t="shared" si="1"/>
        <v>2.192</v>
      </c>
      <c r="E5" s="26">
        <f t="shared" si="2"/>
        <v>0</v>
      </c>
      <c r="H5" s="1" t="s">
        <v>77</v>
      </c>
      <c r="I5" s="1"/>
      <c r="J5" s="1"/>
      <c r="K5" s="1"/>
      <c r="L5" s="1"/>
      <c r="M5" s="10">
        <f t="array" ref="M5">iferror(xlookup($H5,'Product Families'!$A:$A,'Product Families'!$P:$P),"")</f>
        <v>0.25</v>
      </c>
      <c r="N5" s="2" t="str">
        <f t="array" ref="N5">iferror(xlookup($H5,'Product Families'!$A:$A,'Product Families'!$Q:$Q),"")</f>
        <v/>
      </c>
      <c r="O5" s="26" t="str">
        <f t="shared" si="3"/>
        <v/>
      </c>
      <c r="P5" s="42" t="str">
        <f t="shared" si="4"/>
        <v/>
      </c>
      <c r="Q5" s="2">
        <f t="shared" si="5"/>
        <v>0</v>
      </c>
      <c r="R5" s="10" t="str">
        <f t="array" ref="R5">iferror(xlookup($I5,'Product Families'!$A:$A,'Product Families'!$P:$P),"")</f>
        <v/>
      </c>
      <c r="S5" s="2" t="str">
        <f t="array" ref="S5">iferror(xlookup($I5,'Product Families'!$A:$A,'Product Families'!$Q:$Q),"")</f>
        <v/>
      </c>
      <c r="T5" s="26" t="str">
        <f t="shared" si="6"/>
        <v/>
      </c>
      <c r="U5" s="42" t="str">
        <f t="shared" si="7"/>
        <v/>
      </c>
      <c r="V5" s="2">
        <f t="shared" si="8"/>
        <v>0</v>
      </c>
      <c r="W5" s="10" t="str">
        <f t="array" ref="W5">iferror(xlookup($J5,'Product Families'!$A:$A,'Product Families'!$P:$P),"")</f>
        <v/>
      </c>
      <c r="X5" s="2" t="str">
        <f t="array" ref="X5">iferror(xlookup($J5,'Product Families'!$A:$A,'Product Families'!$Q:$Q),"")</f>
        <v/>
      </c>
      <c r="Y5" s="42" t="str">
        <f t="shared" si="9"/>
        <v/>
      </c>
      <c r="Z5" s="42" t="str">
        <f t="shared" si="10"/>
        <v/>
      </c>
      <c r="AA5" s="2">
        <f t="shared" si="11"/>
        <v>0</v>
      </c>
      <c r="AB5" s="10" t="str">
        <f t="array" ref="AB5">iferror(xlookup($K5,'Product Families'!$A:$A,'Product Families'!$P:$P),"")</f>
        <v/>
      </c>
      <c r="AC5" s="2" t="str">
        <f t="array" ref="AC5">iferror(xlookup($K5,'Product Families'!$A:$A,'Product Families'!$Q:$Q),"")</f>
        <v/>
      </c>
      <c r="AD5" s="26" t="str">
        <f t="shared" si="12"/>
        <v/>
      </c>
      <c r="AE5" s="42" t="str">
        <f t="shared" si="13"/>
        <v/>
      </c>
      <c r="AF5" s="2">
        <f t="shared" si="14"/>
        <v>0</v>
      </c>
      <c r="AG5" s="10" t="str">
        <f t="array" ref="AG5">iferror(xlookup($L5,'Product Families'!$A:$A,'Product Families'!$P:$P),"")</f>
        <v/>
      </c>
      <c r="AH5" s="2" t="str">
        <f t="array" ref="AH5">iferror(xlookup($L5,'Product Families'!$A:$A,'Product Families'!$Q:$Q),"")</f>
        <v/>
      </c>
      <c r="AI5" s="26" t="str">
        <f t="shared" si="15"/>
        <v/>
      </c>
      <c r="AJ5" s="42" t="str">
        <f t="shared" si="16"/>
        <v/>
      </c>
      <c r="AK5" s="2">
        <f t="shared" si="17"/>
        <v>0</v>
      </c>
    </row>
    <row r="6">
      <c r="A6" s="1" t="s">
        <v>95</v>
      </c>
      <c r="B6" s="17">
        <v>9.81</v>
      </c>
      <c r="C6" s="3">
        <v>5.0</v>
      </c>
      <c r="D6" s="7">
        <f t="shared" si="1"/>
        <v>1.962</v>
      </c>
      <c r="E6" s="26">
        <f t="shared" si="2"/>
        <v>0</v>
      </c>
      <c r="H6" s="1" t="s">
        <v>95</v>
      </c>
      <c r="I6" s="1"/>
      <c r="J6" s="1"/>
      <c r="K6" s="1"/>
      <c r="L6" s="1"/>
      <c r="M6" s="10">
        <f t="array" ref="M6">iferror(xlookup($H6,'Product Families'!$A:$A,'Product Families'!$P:$P),"")</f>
        <v>0.94</v>
      </c>
      <c r="N6" s="2" t="str">
        <f t="array" ref="N6">iferror(xlookup($H6,'Product Families'!$A:$A,'Product Families'!$Q:$Q),"")</f>
        <v/>
      </c>
      <c r="O6" s="26" t="str">
        <f t="shared" si="3"/>
        <v/>
      </c>
      <c r="P6" s="42" t="str">
        <f t="shared" si="4"/>
        <v/>
      </c>
      <c r="Q6" s="2">
        <f t="shared" si="5"/>
        <v>0</v>
      </c>
      <c r="R6" s="10" t="str">
        <f t="array" ref="R6">iferror(xlookup($I6,'Product Families'!$A:$A,'Product Families'!$P:$P),"")</f>
        <v/>
      </c>
      <c r="S6" s="2" t="str">
        <f t="array" ref="S6">iferror(xlookup($I6,'Product Families'!$A:$A,'Product Families'!$Q:$Q),"")</f>
        <v/>
      </c>
      <c r="T6" s="26" t="str">
        <f t="shared" si="6"/>
        <v/>
      </c>
      <c r="U6" s="42" t="str">
        <f t="shared" si="7"/>
        <v/>
      </c>
      <c r="V6" s="2">
        <f t="shared" si="8"/>
        <v>0</v>
      </c>
      <c r="W6" s="10" t="str">
        <f t="array" ref="W6">iferror(xlookup($J6,'Product Families'!$A:$A,'Product Families'!$P:$P),"")</f>
        <v/>
      </c>
      <c r="X6" s="2" t="str">
        <f t="array" ref="X6">iferror(xlookup($J6,'Product Families'!$A:$A,'Product Families'!$Q:$Q),"")</f>
        <v/>
      </c>
      <c r="Y6" s="42" t="str">
        <f t="shared" si="9"/>
        <v/>
      </c>
      <c r="Z6" s="42" t="str">
        <f t="shared" si="10"/>
        <v/>
      </c>
      <c r="AA6" s="2">
        <f t="shared" si="11"/>
        <v>0</v>
      </c>
      <c r="AB6" s="10" t="str">
        <f t="array" ref="AB6">iferror(xlookup($K6,'Product Families'!$A:$A,'Product Families'!$P:$P),"")</f>
        <v/>
      </c>
      <c r="AC6" s="2" t="str">
        <f t="array" ref="AC6">iferror(xlookup($K6,'Product Families'!$A:$A,'Product Families'!$Q:$Q),"")</f>
        <v/>
      </c>
      <c r="AD6" s="26" t="str">
        <f t="shared" si="12"/>
        <v/>
      </c>
      <c r="AE6" s="42" t="str">
        <f t="shared" si="13"/>
        <v/>
      </c>
      <c r="AF6" s="2">
        <f t="shared" si="14"/>
        <v>0</v>
      </c>
      <c r="AG6" s="10" t="str">
        <f t="array" ref="AG6">iferror(xlookup($L6,'Product Families'!$A:$A,'Product Families'!$P:$P),"")</f>
        <v/>
      </c>
      <c r="AH6" s="2" t="str">
        <f t="array" ref="AH6">iferror(xlookup($L6,'Product Families'!$A:$A,'Product Families'!$Q:$Q),"")</f>
        <v/>
      </c>
      <c r="AI6" s="26" t="str">
        <f t="shared" si="15"/>
        <v/>
      </c>
      <c r="AJ6" s="42" t="str">
        <f t="shared" si="16"/>
        <v/>
      </c>
      <c r="AK6" s="2">
        <f t="shared" si="17"/>
        <v>0</v>
      </c>
    </row>
    <row r="7">
      <c r="A7" s="1" t="s">
        <v>104</v>
      </c>
      <c r="B7" s="17">
        <v>13.3</v>
      </c>
      <c r="C7" s="3">
        <v>6.0</v>
      </c>
      <c r="D7" s="7">
        <f t="shared" si="1"/>
        <v>2.216666667</v>
      </c>
      <c r="E7" s="26">
        <f t="shared" si="2"/>
        <v>0</v>
      </c>
      <c r="H7" s="1" t="s">
        <v>104</v>
      </c>
      <c r="I7" s="1" t="s">
        <v>105</v>
      </c>
      <c r="J7" s="1" t="s">
        <v>106</v>
      </c>
      <c r="K7" s="1"/>
      <c r="L7" s="1"/>
      <c r="M7" s="10">
        <f t="array" ref="M7">iferror(xlookup($H7,'Product Families'!$A:$A,'Product Families'!$P:$P),"")</f>
        <v>0.1</v>
      </c>
      <c r="N7" s="2" t="str">
        <f t="array" ref="N7">iferror(xlookup($H7,'Product Families'!$A:$A,'Product Families'!$Q:$Q),"")</f>
        <v/>
      </c>
      <c r="O7" s="26" t="str">
        <f t="shared" si="3"/>
        <v/>
      </c>
      <c r="P7" s="42" t="str">
        <f t="shared" si="4"/>
        <v/>
      </c>
      <c r="Q7" s="2">
        <f t="shared" si="5"/>
        <v>0</v>
      </c>
      <c r="R7" s="10">
        <f t="array" ref="R7">iferror(xlookup($I7,'Product Families'!$A:$A,'Product Families'!$P:$P),"")</f>
        <v>0.08</v>
      </c>
      <c r="S7" s="2" t="str">
        <f t="array" ref="S7">iferror(xlookup($I7,'Product Families'!$A:$A,'Product Families'!$Q:$Q),"")</f>
        <v/>
      </c>
      <c r="T7" s="26" t="str">
        <f t="shared" si="6"/>
        <v/>
      </c>
      <c r="U7" s="42" t="str">
        <f t="shared" si="7"/>
        <v/>
      </c>
      <c r="V7" s="2">
        <f t="shared" si="8"/>
        <v>0</v>
      </c>
      <c r="W7" s="10">
        <f t="array" ref="W7">iferror(xlookup($J7,'Product Families'!$A:$A,'Product Families'!$P:$P),"")</f>
        <v>0.42</v>
      </c>
      <c r="X7" s="2" t="str">
        <f t="array" ref="X7">iferror(xlookup($J7,'Product Families'!$A:$A,'Product Families'!$Q:$Q),"")</f>
        <v/>
      </c>
      <c r="Y7" s="42" t="str">
        <f t="shared" si="9"/>
        <v/>
      </c>
      <c r="Z7" s="42" t="str">
        <f t="shared" si="10"/>
        <v/>
      </c>
      <c r="AA7" s="2">
        <f t="shared" si="11"/>
        <v>0</v>
      </c>
      <c r="AB7" s="10" t="str">
        <f t="array" ref="AB7">iferror(xlookup($K7,'Product Families'!$A:$A,'Product Families'!$P:$P),"")</f>
        <v/>
      </c>
      <c r="AC7" s="2" t="str">
        <f t="array" ref="AC7">iferror(xlookup($K7,'Product Families'!$A:$A,'Product Families'!$Q:$Q),"")</f>
        <v/>
      </c>
      <c r="AD7" s="26" t="str">
        <f t="shared" si="12"/>
        <v/>
      </c>
      <c r="AE7" s="42" t="str">
        <f t="shared" si="13"/>
        <v/>
      </c>
      <c r="AF7" s="2">
        <f t="shared" si="14"/>
        <v>0</v>
      </c>
      <c r="AG7" s="10" t="str">
        <f t="array" ref="AG7">iferror(xlookup($L7,'Product Families'!$A:$A,'Product Families'!$P:$P),"")</f>
        <v/>
      </c>
      <c r="AH7" s="2" t="str">
        <f t="array" ref="AH7">iferror(xlookup($L7,'Product Families'!$A:$A,'Product Families'!$Q:$Q),"")</f>
        <v/>
      </c>
      <c r="AI7" s="26" t="str">
        <f t="shared" si="15"/>
        <v/>
      </c>
      <c r="AJ7" s="42" t="str">
        <f t="shared" si="16"/>
        <v/>
      </c>
      <c r="AK7" s="2">
        <f t="shared" si="17"/>
        <v>0</v>
      </c>
    </row>
    <row r="8">
      <c r="A8" s="1" t="s">
        <v>110</v>
      </c>
      <c r="B8" s="17" t="s">
        <v>111</v>
      </c>
      <c r="C8" s="1"/>
      <c r="D8" s="7" t="str">
        <f t="shared" si="1"/>
        <v/>
      </c>
      <c r="E8" s="26">
        <f t="shared" si="2"/>
        <v>0</v>
      </c>
      <c r="G8" s="2" t="s">
        <v>112</v>
      </c>
      <c r="H8" s="1" t="s">
        <v>110</v>
      </c>
      <c r="I8" s="1"/>
      <c r="J8" s="1"/>
      <c r="K8" s="1"/>
      <c r="L8" s="1"/>
      <c r="M8" s="10">
        <f t="array" ref="M8">iferror(xlookup($H8,'Product Families'!$A:$A,'Product Families'!$P:$P),"")</f>
        <v>0.44</v>
      </c>
      <c r="N8" s="2" t="str">
        <f t="array" ref="N8">iferror(xlookup($H8,'Product Families'!$A:$A,'Product Families'!$Q:$Q),"")</f>
        <v/>
      </c>
      <c r="O8" s="26" t="str">
        <f t="shared" si="3"/>
        <v/>
      </c>
      <c r="P8" s="42" t="str">
        <f t="shared" si="4"/>
        <v/>
      </c>
      <c r="Q8" s="2">
        <f t="shared" si="5"/>
        <v>0</v>
      </c>
      <c r="R8" s="10" t="str">
        <f t="array" ref="R8">iferror(xlookup($I8,'Product Families'!$A:$A,'Product Families'!$P:$P),"")</f>
        <v/>
      </c>
      <c r="S8" s="2" t="str">
        <f t="array" ref="S8">iferror(xlookup($I8,'Product Families'!$A:$A,'Product Families'!$Q:$Q),"")</f>
        <v/>
      </c>
      <c r="T8" s="26" t="str">
        <f t="shared" si="6"/>
        <v/>
      </c>
      <c r="U8" s="42" t="str">
        <f t="shared" si="7"/>
        <v/>
      </c>
      <c r="V8" s="2">
        <f t="shared" si="8"/>
        <v>0</v>
      </c>
      <c r="W8" s="10" t="str">
        <f t="array" ref="W8">iferror(xlookup($J8,'Product Families'!$A:$A,'Product Families'!$P:$P),"")</f>
        <v/>
      </c>
      <c r="X8" s="2" t="str">
        <f t="array" ref="X8">iferror(xlookup($J8,'Product Families'!$A:$A,'Product Families'!$Q:$Q),"")</f>
        <v/>
      </c>
      <c r="Y8" s="42" t="str">
        <f t="shared" si="9"/>
        <v/>
      </c>
      <c r="Z8" s="42" t="str">
        <f t="shared" si="10"/>
        <v/>
      </c>
      <c r="AA8" s="2">
        <f t="shared" si="11"/>
        <v>0</v>
      </c>
      <c r="AB8" s="10" t="str">
        <f t="array" ref="AB8">iferror(xlookup($K8,'Product Families'!$A:$A,'Product Families'!$P:$P),"")</f>
        <v/>
      </c>
      <c r="AC8" s="2" t="str">
        <f t="array" ref="AC8">iferror(xlookup($K8,'Product Families'!$A:$A,'Product Families'!$Q:$Q),"")</f>
        <v/>
      </c>
      <c r="AD8" s="26" t="str">
        <f t="shared" si="12"/>
        <v/>
      </c>
      <c r="AE8" s="42" t="str">
        <f t="shared" si="13"/>
        <v/>
      </c>
      <c r="AF8" s="2">
        <f t="shared" si="14"/>
        <v>0</v>
      </c>
      <c r="AG8" s="10" t="str">
        <f t="array" ref="AG8">iferror(xlookup($L8,'Product Families'!$A:$A,'Product Families'!$P:$P),"")</f>
        <v/>
      </c>
      <c r="AH8" s="2" t="str">
        <f t="array" ref="AH8">iferror(xlookup($L8,'Product Families'!$A:$A,'Product Families'!$Q:$Q),"")</f>
        <v/>
      </c>
      <c r="AI8" s="26" t="str">
        <f t="shared" si="15"/>
        <v/>
      </c>
      <c r="AJ8" s="42" t="str">
        <f t="shared" si="16"/>
        <v/>
      </c>
      <c r="AK8" s="2">
        <f t="shared" si="17"/>
        <v>0</v>
      </c>
    </row>
    <row r="9">
      <c r="A9" s="1" t="s">
        <v>115</v>
      </c>
      <c r="B9" s="17">
        <v>21.0</v>
      </c>
      <c r="C9" s="3">
        <v>4.0</v>
      </c>
      <c r="D9" s="7">
        <f t="shared" si="1"/>
        <v>5.25</v>
      </c>
      <c r="E9" s="26">
        <f t="shared" si="2"/>
        <v>0</v>
      </c>
      <c r="H9" s="1" t="s">
        <v>115</v>
      </c>
      <c r="I9" s="1"/>
      <c r="J9" s="1"/>
      <c r="K9" s="1"/>
      <c r="L9" s="1"/>
      <c r="M9" s="10">
        <f t="array" ref="M9">iferror(xlookup($H9,'Product Families'!$A:$A,'Product Families'!$P:$P),"")</f>
        <v>0.15</v>
      </c>
      <c r="N9" s="2" t="str">
        <f t="array" ref="N9">iferror(xlookup($H9,'Product Families'!$A:$A,'Product Families'!$Q:$Q),"")</f>
        <v/>
      </c>
      <c r="O9" s="26" t="str">
        <f t="shared" si="3"/>
        <v/>
      </c>
      <c r="P9" s="42" t="str">
        <f t="shared" si="4"/>
        <v/>
      </c>
      <c r="Q9" s="2">
        <f t="shared" si="5"/>
        <v>0</v>
      </c>
      <c r="R9" s="10" t="str">
        <f t="array" ref="R9">iferror(xlookup($I9,'Product Families'!$A:$A,'Product Families'!$P:$P),"")</f>
        <v/>
      </c>
      <c r="S9" s="2" t="str">
        <f t="array" ref="S9">iferror(xlookup($I9,'Product Families'!$A:$A,'Product Families'!$Q:$Q),"")</f>
        <v/>
      </c>
      <c r="T9" s="26" t="str">
        <f t="shared" si="6"/>
        <v/>
      </c>
      <c r="U9" s="42" t="str">
        <f t="shared" si="7"/>
        <v/>
      </c>
      <c r="V9" s="2">
        <f t="shared" si="8"/>
        <v>0</v>
      </c>
      <c r="W9" s="10" t="str">
        <f t="array" ref="W9">iferror(xlookup($J9,'Product Families'!$A:$A,'Product Families'!$P:$P),"")</f>
        <v/>
      </c>
      <c r="X9" s="2" t="str">
        <f t="array" ref="X9">iferror(xlookup($J9,'Product Families'!$A:$A,'Product Families'!$Q:$Q),"")</f>
        <v/>
      </c>
      <c r="Y9" s="42" t="str">
        <f t="shared" si="9"/>
        <v/>
      </c>
      <c r="Z9" s="42" t="str">
        <f t="shared" si="10"/>
        <v/>
      </c>
      <c r="AA9" s="2">
        <f t="shared" si="11"/>
        <v>0</v>
      </c>
      <c r="AB9" s="10" t="str">
        <f t="array" ref="AB9">iferror(xlookup($K9,'Product Families'!$A:$A,'Product Families'!$P:$P),"")</f>
        <v/>
      </c>
      <c r="AC9" s="2" t="str">
        <f t="array" ref="AC9">iferror(xlookup($K9,'Product Families'!$A:$A,'Product Families'!$Q:$Q),"")</f>
        <v/>
      </c>
      <c r="AD9" s="26" t="str">
        <f t="shared" si="12"/>
        <v/>
      </c>
      <c r="AE9" s="42" t="str">
        <f t="shared" si="13"/>
        <v/>
      </c>
      <c r="AF9" s="2">
        <f t="shared" si="14"/>
        <v>0</v>
      </c>
      <c r="AG9" s="10" t="str">
        <f t="array" ref="AG9">iferror(xlookup($L9,'Product Families'!$A:$A,'Product Families'!$P:$P),"")</f>
        <v/>
      </c>
      <c r="AH9" s="2" t="str">
        <f t="array" ref="AH9">iferror(xlookup($L9,'Product Families'!$A:$A,'Product Families'!$Q:$Q),"")</f>
        <v/>
      </c>
      <c r="AI9" s="26" t="str">
        <f t="shared" si="15"/>
        <v/>
      </c>
      <c r="AJ9" s="42" t="str">
        <f t="shared" si="16"/>
        <v/>
      </c>
      <c r="AK9" s="2">
        <f t="shared" si="17"/>
        <v>0</v>
      </c>
    </row>
    <row r="10">
      <c r="A10" s="1" t="s">
        <v>119</v>
      </c>
      <c r="B10" s="17" t="s">
        <v>120</v>
      </c>
      <c r="C10" s="1"/>
      <c r="D10" s="7" t="str">
        <f t="shared" si="1"/>
        <v/>
      </c>
      <c r="E10" s="26">
        <f t="shared" si="2"/>
        <v>0</v>
      </c>
      <c r="G10" s="2" t="s">
        <v>121</v>
      </c>
      <c r="H10" s="1" t="s">
        <v>119</v>
      </c>
      <c r="I10" s="1"/>
      <c r="J10" s="1"/>
      <c r="K10" s="1"/>
      <c r="L10" s="1"/>
      <c r="M10" s="10">
        <f t="array" ref="M10">iferror(xlookup($H10,'Product Families'!$A:$A,'Product Families'!$P:$P),"")</f>
        <v>0.24</v>
      </c>
      <c r="N10" s="2" t="str">
        <f t="array" ref="N10">iferror(xlookup($H10,'Product Families'!$A:$A,'Product Families'!$Q:$Q),"")</f>
        <v/>
      </c>
      <c r="O10" s="26" t="str">
        <f t="shared" si="3"/>
        <v/>
      </c>
      <c r="P10" s="42" t="str">
        <f t="shared" si="4"/>
        <v/>
      </c>
      <c r="Q10" s="2">
        <f t="shared" si="5"/>
        <v>0</v>
      </c>
      <c r="R10" s="10" t="str">
        <f t="array" ref="R10">iferror(xlookup($I10,'Product Families'!$A:$A,'Product Families'!$P:$P),"")</f>
        <v/>
      </c>
      <c r="S10" s="2" t="str">
        <f t="array" ref="S10">iferror(xlookup($I10,'Product Families'!$A:$A,'Product Families'!$Q:$Q),"")</f>
        <v/>
      </c>
      <c r="T10" s="26" t="str">
        <f t="shared" si="6"/>
        <v/>
      </c>
      <c r="U10" s="42" t="str">
        <f t="shared" si="7"/>
        <v/>
      </c>
      <c r="V10" s="2">
        <f t="shared" si="8"/>
        <v>0</v>
      </c>
      <c r="W10" s="10" t="str">
        <f t="array" ref="W10">iferror(xlookup($J10,'Product Families'!$A:$A,'Product Families'!$P:$P),"")</f>
        <v/>
      </c>
      <c r="X10" s="2" t="str">
        <f t="array" ref="X10">iferror(xlookup($J10,'Product Families'!$A:$A,'Product Families'!$Q:$Q),"")</f>
        <v/>
      </c>
      <c r="Y10" s="42" t="str">
        <f t="shared" si="9"/>
        <v/>
      </c>
      <c r="Z10" s="42" t="str">
        <f t="shared" si="10"/>
        <v/>
      </c>
      <c r="AA10" s="2">
        <f t="shared" si="11"/>
        <v>0</v>
      </c>
      <c r="AB10" s="10" t="str">
        <f t="array" ref="AB10">iferror(xlookup($K10,'Product Families'!$A:$A,'Product Families'!$P:$P),"")</f>
        <v/>
      </c>
      <c r="AC10" s="2" t="str">
        <f t="array" ref="AC10">iferror(xlookup($K10,'Product Families'!$A:$A,'Product Families'!$Q:$Q),"")</f>
        <v/>
      </c>
      <c r="AD10" s="26" t="str">
        <f t="shared" si="12"/>
        <v/>
      </c>
      <c r="AE10" s="42" t="str">
        <f t="shared" si="13"/>
        <v/>
      </c>
      <c r="AF10" s="2">
        <f t="shared" si="14"/>
        <v>0</v>
      </c>
      <c r="AG10" s="10" t="str">
        <f t="array" ref="AG10">iferror(xlookup($L10,'Product Families'!$A:$A,'Product Families'!$P:$P),"")</f>
        <v/>
      </c>
      <c r="AH10" s="2" t="str">
        <f t="array" ref="AH10">iferror(xlookup($L10,'Product Families'!$A:$A,'Product Families'!$Q:$Q),"")</f>
        <v/>
      </c>
      <c r="AI10" s="26" t="str">
        <f t="shared" si="15"/>
        <v/>
      </c>
      <c r="AJ10" s="42" t="str">
        <f t="shared" si="16"/>
        <v/>
      </c>
      <c r="AK10" s="2">
        <f t="shared" si="17"/>
        <v>0</v>
      </c>
    </row>
    <row r="11">
      <c r="A11" s="1" t="s">
        <v>127</v>
      </c>
      <c r="B11" s="17">
        <v>8.5</v>
      </c>
      <c r="C11" s="3">
        <v>1.0</v>
      </c>
      <c r="D11" s="7">
        <f t="shared" si="1"/>
        <v>8.5</v>
      </c>
      <c r="E11" s="26">
        <f t="shared" si="2"/>
        <v>0</v>
      </c>
      <c r="H11" s="1" t="s">
        <v>127</v>
      </c>
      <c r="I11" s="1"/>
      <c r="J11" s="1"/>
      <c r="K11" s="1"/>
      <c r="L11" s="1"/>
      <c r="M11" s="10">
        <f t="array" ref="M11">iferror(xlookup($H11,'Product Families'!$A:$A,'Product Families'!$P:$P),"")</f>
        <v>0.68</v>
      </c>
      <c r="N11" s="2" t="str">
        <f t="array" ref="N11">iferror(xlookup($H11,'Product Families'!$A:$A,'Product Families'!$Q:$Q),"")</f>
        <v/>
      </c>
      <c r="O11" s="26" t="str">
        <f t="shared" si="3"/>
        <v/>
      </c>
      <c r="P11" s="42" t="str">
        <f t="shared" si="4"/>
        <v/>
      </c>
      <c r="Q11" s="2">
        <f t="shared" si="5"/>
        <v>0</v>
      </c>
      <c r="R11" s="10" t="str">
        <f t="array" ref="R11">iferror(xlookup($I11,'Product Families'!$A:$A,'Product Families'!$P:$P),"")</f>
        <v/>
      </c>
      <c r="S11" s="2" t="str">
        <f t="array" ref="S11">iferror(xlookup($I11,'Product Families'!$A:$A,'Product Families'!$Q:$Q),"")</f>
        <v/>
      </c>
      <c r="T11" s="26" t="str">
        <f t="shared" si="6"/>
        <v/>
      </c>
      <c r="U11" s="42" t="str">
        <f t="shared" si="7"/>
        <v/>
      </c>
      <c r="V11" s="2">
        <f t="shared" si="8"/>
        <v>0</v>
      </c>
      <c r="W11" s="10" t="str">
        <f t="array" ref="W11">iferror(xlookup($J11,'Product Families'!$A:$A,'Product Families'!$P:$P),"")</f>
        <v/>
      </c>
      <c r="X11" s="2" t="str">
        <f t="array" ref="X11">iferror(xlookup($J11,'Product Families'!$A:$A,'Product Families'!$Q:$Q),"")</f>
        <v/>
      </c>
      <c r="Y11" s="42" t="str">
        <f t="shared" si="9"/>
        <v/>
      </c>
      <c r="Z11" s="42" t="str">
        <f t="shared" si="10"/>
        <v/>
      </c>
      <c r="AA11" s="2">
        <f t="shared" si="11"/>
        <v>0</v>
      </c>
      <c r="AB11" s="10" t="str">
        <f t="array" ref="AB11">iferror(xlookup($K11,'Product Families'!$A:$A,'Product Families'!$P:$P),"")</f>
        <v/>
      </c>
      <c r="AC11" s="2" t="str">
        <f t="array" ref="AC11">iferror(xlookup($K11,'Product Families'!$A:$A,'Product Families'!$Q:$Q),"")</f>
        <v/>
      </c>
      <c r="AD11" s="26" t="str">
        <f t="shared" si="12"/>
        <v/>
      </c>
      <c r="AE11" s="42" t="str">
        <f t="shared" si="13"/>
        <v/>
      </c>
      <c r="AF11" s="2">
        <f t="shared" si="14"/>
        <v>0</v>
      </c>
      <c r="AG11" s="10" t="str">
        <f t="array" ref="AG11">iferror(xlookup($L11,'Product Families'!$A:$A,'Product Families'!$P:$P),"")</f>
        <v/>
      </c>
      <c r="AH11" s="2" t="str">
        <f t="array" ref="AH11">iferror(xlookup($L11,'Product Families'!$A:$A,'Product Families'!$Q:$Q),"")</f>
        <v/>
      </c>
      <c r="AI11" s="26" t="str">
        <f t="shared" si="15"/>
        <v/>
      </c>
      <c r="AJ11" s="42" t="str">
        <f t="shared" si="16"/>
        <v/>
      </c>
      <c r="AK11" s="2">
        <f t="shared" si="17"/>
        <v>0</v>
      </c>
    </row>
    <row r="12">
      <c r="A12" s="1" t="s">
        <v>129</v>
      </c>
      <c r="B12" s="17">
        <v>4.0</v>
      </c>
      <c r="C12" s="3">
        <v>1.0</v>
      </c>
      <c r="D12" s="7">
        <f t="shared" si="1"/>
        <v>4</v>
      </c>
      <c r="E12" s="26">
        <f t="shared" si="2"/>
        <v>0</v>
      </c>
      <c r="H12" s="1" t="s">
        <v>129</v>
      </c>
      <c r="I12" s="1"/>
      <c r="J12" s="1"/>
      <c r="K12" s="1"/>
      <c r="L12" s="1"/>
      <c r="M12" s="10">
        <f t="array" ref="M12">iferror(xlookup($H12,'Product Families'!$A:$A,'Product Families'!$P:$P),"")</f>
        <v>0.24</v>
      </c>
      <c r="N12" s="2" t="str">
        <f t="array" ref="N12">iferror(xlookup($H12,'Product Families'!$A:$A,'Product Families'!$Q:$Q),"")</f>
        <v/>
      </c>
      <c r="O12" s="26" t="str">
        <f t="shared" si="3"/>
        <v/>
      </c>
      <c r="P12" s="42" t="str">
        <f t="shared" si="4"/>
        <v/>
      </c>
      <c r="Q12" s="2">
        <f t="shared" si="5"/>
        <v>0</v>
      </c>
      <c r="R12" s="10" t="str">
        <f t="array" ref="R12">iferror(xlookup($I12,'Product Families'!$A:$A,'Product Families'!$P:$P),"")</f>
        <v/>
      </c>
      <c r="S12" s="2" t="str">
        <f t="array" ref="S12">iferror(xlookup($I12,'Product Families'!$A:$A,'Product Families'!$Q:$Q),"")</f>
        <v/>
      </c>
      <c r="T12" s="26" t="str">
        <f t="shared" si="6"/>
        <v/>
      </c>
      <c r="U12" s="42" t="str">
        <f t="shared" si="7"/>
        <v/>
      </c>
      <c r="V12" s="2">
        <f t="shared" si="8"/>
        <v>0</v>
      </c>
      <c r="W12" s="10" t="str">
        <f t="array" ref="W12">iferror(xlookup($J12,'Product Families'!$A:$A,'Product Families'!$P:$P),"")</f>
        <v/>
      </c>
      <c r="X12" s="2" t="str">
        <f t="array" ref="X12">iferror(xlookup($J12,'Product Families'!$A:$A,'Product Families'!$Q:$Q),"")</f>
        <v/>
      </c>
      <c r="Y12" s="42" t="str">
        <f t="shared" si="9"/>
        <v/>
      </c>
      <c r="Z12" s="42" t="str">
        <f t="shared" si="10"/>
        <v/>
      </c>
      <c r="AA12" s="2">
        <f t="shared" si="11"/>
        <v>0</v>
      </c>
      <c r="AB12" s="10" t="str">
        <f t="array" ref="AB12">iferror(xlookup($K12,'Product Families'!$A:$A,'Product Families'!$P:$P),"")</f>
        <v/>
      </c>
      <c r="AC12" s="2" t="str">
        <f t="array" ref="AC12">iferror(xlookup($K12,'Product Families'!$A:$A,'Product Families'!$Q:$Q),"")</f>
        <v/>
      </c>
      <c r="AD12" s="26" t="str">
        <f t="shared" si="12"/>
        <v/>
      </c>
      <c r="AE12" s="42" t="str">
        <f t="shared" si="13"/>
        <v/>
      </c>
      <c r="AF12" s="2">
        <f t="shared" si="14"/>
        <v>0</v>
      </c>
      <c r="AG12" s="10" t="str">
        <f t="array" ref="AG12">iferror(xlookup($L12,'Product Families'!$A:$A,'Product Families'!$P:$P),"")</f>
        <v/>
      </c>
      <c r="AH12" s="2" t="str">
        <f t="array" ref="AH12">iferror(xlookup($L12,'Product Families'!$A:$A,'Product Families'!$Q:$Q),"")</f>
        <v/>
      </c>
      <c r="AI12" s="26" t="str">
        <f t="shared" si="15"/>
        <v/>
      </c>
      <c r="AJ12" s="42" t="str">
        <f t="shared" si="16"/>
        <v/>
      </c>
      <c r="AK12" s="2">
        <f t="shared" si="17"/>
        <v>0</v>
      </c>
    </row>
    <row r="13">
      <c r="A13" s="1" t="s">
        <v>134</v>
      </c>
      <c r="B13" s="17" t="s">
        <v>111</v>
      </c>
      <c r="C13" s="1"/>
      <c r="D13" s="7" t="str">
        <f t="shared" si="1"/>
        <v/>
      </c>
      <c r="E13" s="26">
        <f t="shared" si="2"/>
        <v>0</v>
      </c>
      <c r="G13" s="2" t="s">
        <v>112</v>
      </c>
      <c r="H13" s="1" t="s">
        <v>134</v>
      </c>
      <c r="I13" s="1"/>
      <c r="J13" s="1"/>
      <c r="K13" s="1"/>
      <c r="L13" s="1"/>
      <c r="M13" s="10">
        <f t="array" ref="M13">iferror(xlookup($H13,'Product Families'!$A:$A,'Product Families'!$P:$P),"")</f>
        <v>0.15</v>
      </c>
      <c r="N13" s="2" t="str">
        <f t="array" ref="N13">iferror(xlookup($H13,'Product Families'!$A:$A,'Product Families'!$Q:$Q),"")</f>
        <v/>
      </c>
      <c r="O13" s="26" t="str">
        <f t="shared" si="3"/>
        <v/>
      </c>
      <c r="P13" s="42" t="str">
        <f t="shared" si="4"/>
        <v/>
      </c>
      <c r="Q13" s="2">
        <f t="shared" si="5"/>
        <v>0</v>
      </c>
      <c r="R13" s="10" t="str">
        <f t="array" ref="R13">iferror(xlookup($I13,'Product Families'!$A:$A,'Product Families'!$P:$P),"")</f>
        <v/>
      </c>
      <c r="S13" s="2" t="str">
        <f t="array" ref="S13">iferror(xlookup($I13,'Product Families'!$A:$A,'Product Families'!$Q:$Q),"")</f>
        <v/>
      </c>
      <c r="T13" s="26" t="str">
        <f t="shared" si="6"/>
        <v/>
      </c>
      <c r="U13" s="42" t="str">
        <f t="shared" si="7"/>
        <v/>
      </c>
      <c r="V13" s="2">
        <f t="shared" si="8"/>
        <v>0</v>
      </c>
      <c r="W13" s="10" t="str">
        <f t="array" ref="W13">iferror(xlookup($J13,'Product Families'!$A:$A,'Product Families'!$P:$P),"")</f>
        <v/>
      </c>
      <c r="X13" s="2" t="str">
        <f t="array" ref="X13">iferror(xlookup($J13,'Product Families'!$A:$A,'Product Families'!$Q:$Q),"")</f>
        <v/>
      </c>
      <c r="Y13" s="42" t="str">
        <f t="shared" si="9"/>
        <v/>
      </c>
      <c r="Z13" s="42" t="str">
        <f t="shared" si="10"/>
        <v/>
      </c>
      <c r="AA13" s="2">
        <f t="shared" si="11"/>
        <v>0</v>
      </c>
      <c r="AB13" s="10" t="str">
        <f t="array" ref="AB13">iferror(xlookup($K13,'Product Families'!$A:$A,'Product Families'!$P:$P),"")</f>
        <v/>
      </c>
      <c r="AC13" s="2" t="str">
        <f t="array" ref="AC13">iferror(xlookup($K13,'Product Families'!$A:$A,'Product Families'!$Q:$Q),"")</f>
        <v/>
      </c>
      <c r="AD13" s="26" t="str">
        <f t="shared" si="12"/>
        <v/>
      </c>
      <c r="AE13" s="42" t="str">
        <f t="shared" si="13"/>
        <v/>
      </c>
      <c r="AF13" s="2">
        <f t="shared" si="14"/>
        <v>0</v>
      </c>
      <c r="AG13" s="10" t="str">
        <f t="array" ref="AG13">iferror(xlookup($L13,'Product Families'!$A:$A,'Product Families'!$P:$P),"")</f>
        <v/>
      </c>
      <c r="AH13" s="2" t="str">
        <f t="array" ref="AH13">iferror(xlookup($L13,'Product Families'!$A:$A,'Product Families'!$Q:$Q),"")</f>
        <v/>
      </c>
      <c r="AI13" s="26" t="str">
        <f t="shared" si="15"/>
        <v/>
      </c>
      <c r="AJ13" s="42" t="str">
        <f t="shared" si="16"/>
        <v/>
      </c>
      <c r="AK13" s="2">
        <f t="shared" si="17"/>
        <v>0</v>
      </c>
    </row>
    <row r="14">
      <c r="A14" s="1" t="s">
        <v>137</v>
      </c>
      <c r="B14" s="17">
        <v>17.85</v>
      </c>
      <c r="C14" s="3">
        <v>3.0</v>
      </c>
      <c r="D14" s="7">
        <f t="shared" si="1"/>
        <v>5.95</v>
      </c>
      <c r="E14" s="26">
        <f t="shared" si="2"/>
        <v>0</v>
      </c>
      <c r="H14" s="1" t="s">
        <v>137</v>
      </c>
      <c r="I14" s="1"/>
      <c r="J14" s="1"/>
      <c r="K14" s="1"/>
      <c r="L14" s="1"/>
      <c r="M14" s="10">
        <f t="array" ref="M14">iferror(xlookup($H14,'Product Families'!$A:$A,'Product Families'!$P:$P),"")</f>
        <v>0.68</v>
      </c>
      <c r="N14" s="2" t="str">
        <f t="array" ref="N14">iferror(xlookup($H14,'Product Families'!$A:$A,'Product Families'!$Q:$Q),"")</f>
        <v/>
      </c>
      <c r="O14" s="26" t="str">
        <f t="shared" si="3"/>
        <v/>
      </c>
      <c r="P14" s="42" t="str">
        <f t="shared" si="4"/>
        <v/>
      </c>
      <c r="Q14" s="2">
        <f t="shared" si="5"/>
        <v>0</v>
      </c>
      <c r="R14" s="10" t="str">
        <f t="array" ref="R14">iferror(xlookup($I14,'Product Families'!$A:$A,'Product Families'!$P:$P),"")</f>
        <v/>
      </c>
      <c r="S14" s="2" t="str">
        <f t="array" ref="S14">iferror(xlookup($I14,'Product Families'!$A:$A,'Product Families'!$Q:$Q),"")</f>
        <v/>
      </c>
      <c r="T14" s="26" t="str">
        <f t="shared" si="6"/>
        <v/>
      </c>
      <c r="U14" s="42" t="str">
        <f t="shared" si="7"/>
        <v/>
      </c>
      <c r="V14" s="2">
        <f t="shared" si="8"/>
        <v>0</v>
      </c>
      <c r="W14" s="10" t="str">
        <f t="array" ref="W14">iferror(xlookup($J14,'Product Families'!$A:$A,'Product Families'!$P:$P),"")</f>
        <v/>
      </c>
      <c r="X14" s="2" t="str">
        <f t="array" ref="X14">iferror(xlookup($J14,'Product Families'!$A:$A,'Product Families'!$Q:$Q),"")</f>
        <v/>
      </c>
      <c r="Y14" s="42" t="str">
        <f t="shared" si="9"/>
        <v/>
      </c>
      <c r="Z14" s="42" t="str">
        <f t="shared" si="10"/>
        <v/>
      </c>
      <c r="AA14" s="2">
        <f t="shared" si="11"/>
        <v>0</v>
      </c>
      <c r="AB14" s="10" t="str">
        <f t="array" ref="AB14">iferror(xlookup($K14,'Product Families'!$A:$A,'Product Families'!$P:$P),"")</f>
        <v/>
      </c>
      <c r="AC14" s="2" t="str">
        <f t="array" ref="AC14">iferror(xlookup($K14,'Product Families'!$A:$A,'Product Families'!$Q:$Q),"")</f>
        <v/>
      </c>
      <c r="AD14" s="26" t="str">
        <f t="shared" si="12"/>
        <v/>
      </c>
      <c r="AE14" s="42" t="str">
        <f t="shared" si="13"/>
        <v/>
      </c>
      <c r="AF14" s="2">
        <f t="shared" si="14"/>
        <v>0</v>
      </c>
      <c r="AG14" s="10" t="str">
        <f t="array" ref="AG14">iferror(xlookup($L14,'Product Families'!$A:$A,'Product Families'!$P:$P),"")</f>
        <v/>
      </c>
      <c r="AH14" s="2" t="str">
        <f t="array" ref="AH14">iferror(xlookup($L14,'Product Families'!$A:$A,'Product Families'!$Q:$Q),"")</f>
        <v/>
      </c>
      <c r="AI14" s="26" t="str">
        <f t="shared" si="15"/>
        <v/>
      </c>
      <c r="AJ14" s="42" t="str">
        <f t="shared" si="16"/>
        <v/>
      </c>
      <c r="AK14" s="2">
        <f t="shared" si="17"/>
        <v>0</v>
      </c>
    </row>
    <row r="15">
      <c r="A15" s="1" t="s">
        <v>139</v>
      </c>
      <c r="B15" s="17" t="s">
        <v>217</v>
      </c>
      <c r="C15" s="3">
        <v>4.0</v>
      </c>
      <c r="D15" s="7" t="str">
        <f t="shared" si="1"/>
        <v/>
      </c>
      <c r="E15" s="26">
        <f t="shared" si="2"/>
        <v>0</v>
      </c>
      <c r="G15" s="2" t="s">
        <v>218</v>
      </c>
      <c r="H15" s="1" t="s">
        <v>139</v>
      </c>
      <c r="I15" s="1"/>
      <c r="J15" s="1"/>
      <c r="K15" s="1"/>
      <c r="L15" s="1"/>
      <c r="M15" s="10">
        <f t="array" ref="M15">iferror(xlookup($H15,'Product Families'!$A:$A,'Product Families'!$P:$P),"")</f>
        <v>0.29</v>
      </c>
      <c r="N15" s="2" t="str">
        <f t="array" ref="N15">iferror(xlookup($H15,'Product Families'!$A:$A,'Product Families'!$Q:$Q),"")</f>
        <v/>
      </c>
      <c r="O15" s="26" t="str">
        <f t="shared" si="3"/>
        <v/>
      </c>
      <c r="P15" s="42" t="str">
        <f t="shared" si="4"/>
        <v/>
      </c>
      <c r="Q15" s="2">
        <f t="shared" si="5"/>
        <v>0</v>
      </c>
      <c r="R15" s="10" t="str">
        <f t="array" ref="R15">iferror(xlookup($I15,'Product Families'!$A:$A,'Product Families'!$P:$P),"")</f>
        <v/>
      </c>
      <c r="S15" s="2" t="str">
        <f t="array" ref="S15">iferror(xlookup($I15,'Product Families'!$A:$A,'Product Families'!$Q:$Q),"")</f>
        <v/>
      </c>
      <c r="T15" s="26" t="str">
        <f t="shared" si="6"/>
        <v/>
      </c>
      <c r="U15" s="42" t="str">
        <f t="shared" si="7"/>
        <v/>
      </c>
      <c r="V15" s="2">
        <f t="shared" si="8"/>
        <v>0</v>
      </c>
      <c r="W15" s="10" t="str">
        <f t="array" ref="W15">iferror(xlookup($J15,'Product Families'!$A:$A,'Product Families'!$P:$P),"")</f>
        <v/>
      </c>
      <c r="X15" s="2" t="str">
        <f t="array" ref="X15">iferror(xlookup($J15,'Product Families'!$A:$A,'Product Families'!$Q:$Q),"")</f>
        <v/>
      </c>
      <c r="Y15" s="42" t="str">
        <f t="shared" si="9"/>
        <v/>
      </c>
      <c r="Z15" s="42" t="str">
        <f t="shared" si="10"/>
        <v/>
      </c>
      <c r="AA15" s="2">
        <f t="shared" si="11"/>
        <v>0</v>
      </c>
      <c r="AB15" s="10" t="str">
        <f t="array" ref="AB15">iferror(xlookup($K15,'Product Families'!$A:$A,'Product Families'!$P:$P),"")</f>
        <v/>
      </c>
      <c r="AC15" s="2" t="str">
        <f t="array" ref="AC15">iferror(xlookup($K15,'Product Families'!$A:$A,'Product Families'!$Q:$Q),"")</f>
        <v/>
      </c>
      <c r="AD15" s="26" t="str">
        <f t="shared" si="12"/>
        <v/>
      </c>
      <c r="AE15" s="42" t="str">
        <f t="shared" si="13"/>
        <v/>
      </c>
      <c r="AF15" s="2">
        <f t="shared" si="14"/>
        <v>0</v>
      </c>
      <c r="AG15" s="10" t="str">
        <f t="array" ref="AG15">iferror(xlookup($L15,'Product Families'!$A:$A,'Product Families'!$P:$P),"")</f>
        <v/>
      </c>
      <c r="AH15" s="2" t="str">
        <f t="array" ref="AH15">iferror(xlookup($L15,'Product Families'!$A:$A,'Product Families'!$Q:$Q),"")</f>
        <v/>
      </c>
      <c r="AI15" s="26" t="str">
        <f t="shared" si="15"/>
        <v/>
      </c>
      <c r="AJ15" s="42" t="str">
        <f t="shared" si="16"/>
        <v/>
      </c>
      <c r="AK15" s="2">
        <f t="shared" si="17"/>
        <v>0</v>
      </c>
    </row>
    <row r="16">
      <c r="A16" s="1" t="s">
        <v>142</v>
      </c>
      <c r="B16" s="17" t="s">
        <v>120</v>
      </c>
      <c r="C16" s="1"/>
      <c r="D16" s="7" t="str">
        <f t="shared" si="1"/>
        <v/>
      </c>
      <c r="E16" s="26">
        <f t="shared" si="2"/>
        <v>0</v>
      </c>
      <c r="G16" s="2" t="s">
        <v>121</v>
      </c>
      <c r="H16" s="1" t="s">
        <v>142</v>
      </c>
      <c r="I16" s="1"/>
      <c r="J16" s="1"/>
      <c r="K16" s="1"/>
      <c r="L16" s="1"/>
      <c r="M16" s="10">
        <f t="array" ref="M16">iferror(xlookup($H16,'Product Families'!$A:$A,'Product Families'!$P:$P),"")</f>
        <v>0.48</v>
      </c>
      <c r="N16" s="2" t="str">
        <f t="array" ref="N16">iferror(xlookup($H16,'Product Families'!$A:$A,'Product Families'!$Q:$Q),"")</f>
        <v/>
      </c>
      <c r="O16" s="26" t="str">
        <f t="shared" si="3"/>
        <v/>
      </c>
      <c r="P16" s="42" t="str">
        <f t="shared" si="4"/>
        <v/>
      </c>
      <c r="Q16" s="2">
        <f t="shared" si="5"/>
        <v>0</v>
      </c>
      <c r="R16" s="10" t="str">
        <f t="array" ref="R16">iferror(xlookup($I16,'Product Families'!$A:$A,'Product Families'!$P:$P),"")</f>
        <v/>
      </c>
      <c r="S16" s="2" t="str">
        <f t="array" ref="S16">iferror(xlookup($I16,'Product Families'!$A:$A,'Product Families'!$Q:$Q),"")</f>
        <v/>
      </c>
      <c r="T16" s="26" t="str">
        <f t="shared" si="6"/>
        <v/>
      </c>
      <c r="U16" s="42" t="str">
        <f t="shared" si="7"/>
        <v/>
      </c>
      <c r="V16" s="2">
        <f t="shared" si="8"/>
        <v>0</v>
      </c>
      <c r="W16" s="10" t="str">
        <f t="array" ref="W16">iferror(xlookup($J16,'Product Families'!$A:$A,'Product Families'!$P:$P),"")</f>
        <v/>
      </c>
      <c r="X16" s="2" t="str">
        <f t="array" ref="X16">iferror(xlookup($J16,'Product Families'!$A:$A,'Product Families'!$Q:$Q),"")</f>
        <v/>
      </c>
      <c r="Y16" s="42" t="str">
        <f t="shared" si="9"/>
        <v/>
      </c>
      <c r="Z16" s="42" t="str">
        <f t="shared" si="10"/>
        <v/>
      </c>
      <c r="AA16" s="2">
        <f t="shared" si="11"/>
        <v>0</v>
      </c>
      <c r="AB16" s="10" t="str">
        <f t="array" ref="AB16">iferror(xlookup($K16,'Product Families'!$A:$A,'Product Families'!$P:$P),"")</f>
        <v/>
      </c>
      <c r="AC16" s="2" t="str">
        <f t="array" ref="AC16">iferror(xlookup($K16,'Product Families'!$A:$A,'Product Families'!$Q:$Q),"")</f>
        <v/>
      </c>
      <c r="AD16" s="26" t="str">
        <f t="shared" si="12"/>
        <v/>
      </c>
      <c r="AE16" s="42" t="str">
        <f t="shared" si="13"/>
        <v/>
      </c>
      <c r="AF16" s="2">
        <f t="shared" si="14"/>
        <v>0</v>
      </c>
      <c r="AG16" s="10" t="str">
        <f t="array" ref="AG16">iferror(xlookup($L16,'Product Families'!$A:$A,'Product Families'!$P:$P),"")</f>
        <v/>
      </c>
      <c r="AH16" s="2" t="str">
        <f t="array" ref="AH16">iferror(xlookup($L16,'Product Families'!$A:$A,'Product Families'!$Q:$Q),"")</f>
        <v/>
      </c>
      <c r="AI16" s="26" t="str">
        <f t="shared" si="15"/>
        <v/>
      </c>
      <c r="AJ16" s="42" t="str">
        <f t="shared" si="16"/>
        <v/>
      </c>
      <c r="AK16" s="2">
        <f t="shared" si="17"/>
        <v>0</v>
      </c>
    </row>
    <row r="17">
      <c r="A17" s="1" t="s">
        <v>145</v>
      </c>
      <c r="B17" s="17">
        <v>11.5</v>
      </c>
      <c r="C17" s="3">
        <v>1.0</v>
      </c>
      <c r="D17" s="7">
        <f t="shared" si="1"/>
        <v>11.5</v>
      </c>
      <c r="E17" s="26">
        <f t="shared" si="2"/>
        <v>0</v>
      </c>
      <c r="H17" s="1" t="s">
        <v>145</v>
      </c>
      <c r="I17" s="1"/>
      <c r="J17" s="1"/>
      <c r="K17" s="1"/>
      <c r="L17" s="1"/>
      <c r="M17" s="10">
        <f t="array" ref="M17">iferror(xlookup($H17,'Product Families'!$A:$A,'Product Families'!$P:$P),"")</f>
        <v>1.15</v>
      </c>
      <c r="N17" s="2" t="str">
        <f t="array" ref="N17">iferror(xlookup($H17,'Product Families'!$A:$A,'Product Families'!$Q:$Q),"")</f>
        <v/>
      </c>
      <c r="O17" s="26" t="str">
        <f t="shared" si="3"/>
        <v/>
      </c>
      <c r="P17" s="42" t="str">
        <f t="shared" si="4"/>
        <v/>
      </c>
      <c r="Q17" s="2">
        <f t="shared" si="5"/>
        <v>0</v>
      </c>
      <c r="R17" s="10" t="str">
        <f t="array" ref="R17">iferror(xlookup($I17,'Product Families'!$A:$A,'Product Families'!$P:$P),"")</f>
        <v/>
      </c>
      <c r="S17" s="2" t="str">
        <f t="array" ref="S17">iferror(xlookup($I17,'Product Families'!$A:$A,'Product Families'!$Q:$Q),"")</f>
        <v/>
      </c>
      <c r="T17" s="26" t="str">
        <f t="shared" si="6"/>
        <v/>
      </c>
      <c r="U17" s="42" t="str">
        <f t="shared" si="7"/>
        <v/>
      </c>
      <c r="V17" s="2">
        <f t="shared" si="8"/>
        <v>0</v>
      </c>
      <c r="W17" s="10" t="str">
        <f t="array" ref="W17">iferror(xlookup($J17,'Product Families'!$A:$A,'Product Families'!$P:$P),"")</f>
        <v/>
      </c>
      <c r="X17" s="2" t="str">
        <f t="array" ref="X17">iferror(xlookup($J17,'Product Families'!$A:$A,'Product Families'!$Q:$Q),"")</f>
        <v/>
      </c>
      <c r="Y17" s="42" t="str">
        <f t="shared" si="9"/>
        <v/>
      </c>
      <c r="Z17" s="42" t="str">
        <f t="shared" si="10"/>
        <v/>
      </c>
      <c r="AA17" s="2">
        <f t="shared" si="11"/>
        <v>0</v>
      </c>
      <c r="AB17" s="10" t="str">
        <f t="array" ref="AB17">iferror(xlookup($K17,'Product Families'!$A:$A,'Product Families'!$P:$P),"")</f>
        <v/>
      </c>
      <c r="AC17" s="2" t="str">
        <f t="array" ref="AC17">iferror(xlookup($K17,'Product Families'!$A:$A,'Product Families'!$Q:$Q),"")</f>
        <v/>
      </c>
      <c r="AD17" s="26" t="str">
        <f t="shared" si="12"/>
        <v/>
      </c>
      <c r="AE17" s="42" t="str">
        <f t="shared" si="13"/>
        <v/>
      </c>
      <c r="AF17" s="2">
        <f t="shared" si="14"/>
        <v>0</v>
      </c>
      <c r="AG17" s="10" t="str">
        <f t="array" ref="AG17">iferror(xlookup($L17,'Product Families'!$A:$A,'Product Families'!$P:$P),"")</f>
        <v/>
      </c>
      <c r="AH17" s="2" t="str">
        <f t="array" ref="AH17">iferror(xlookup($L17,'Product Families'!$A:$A,'Product Families'!$Q:$Q),"")</f>
        <v/>
      </c>
      <c r="AI17" s="26" t="str">
        <f t="shared" si="15"/>
        <v/>
      </c>
      <c r="AJ17" s="42" t="str">
        <f t="shared" si="16"/>
        <v/>
      </c>
      <c r="AK17" s="2">
        <f t="shared" si="17"/>
        <v>0</v>
      </c>
    </row>
    <row r="18">
      <c r="A18" s="1" t="s">
        <v>147</v>
      </c>
      <c r="B18" s="17" t="s">
        <v>233</v>
      </c>
      <c r="C18" s="3">
        <v>1.0</v>
      </c>
      <c r="D18" s="7" t="str">
        <f t="shared" si="1"/>
        <v/>
      </c>
      <c r="E18" s="26">
        <f t="shared" si="2"/>
        <v>0</v>
      </c>
      <c r="G18" s="2" t="s">
        <v>234</v>
      </c>
      <c r="H18" s="1" t="s">
        <v>147</v>
      </c>
      <c r="I18" s="1"/>
      <c r="J18" s="1"/>
      <c r="K18" s="1"/>
      <c r="L18" s="1"/>
      <c r="M18" s="10">
        <f t="array" ref="M18">iferror(xlookup($H18,'Product Families'!$A:$A,'Product Families'!$P:$P),"")</f>
        <v>0.44</v>
      </c>
      <c r="N18" s="2" t="str">
        <f t="array" ref="N18">iferror(xlookup($H18,'Product Families'!$A:$A,'Product Families'!$Q:$Q),"")</f>
        <v/>
      </c>
      <c r="O18" s="26" t="str">
        <f t="shared" si="3"/>
        <v/>
      </c>
      <c r="P18" s="42" t="str">
        <f t="shared" si="4"/>
        <v/>
      </c>
      <c r="Q18" s="2">
        <f t="shared" si="5"/>
        <v>0</v>
      </c>
      <c r="R18" s="10" t="str">
        <f t="array" ref="R18">iferror(xlookup($I18,'Product Families'!$A:$A,'Product Families'!$P:$P),"")</f>
        <v/>
      </c>
      <c r="S18" s="2" t="str">
        <f t="array" ref="S18">iferror(xlookup($I18,'Product Families'!$A:$A,'Product Families'!$Q:$Q),"")</f>
        <v/>
      </c>
      <c r="T18" s="26" t="str">
        <f t="shared" si="6"/>
        <v/>
      </c>
      <c r="U18" s="42" t="str">
        <f t="shared" si="7"/>
        <v/>
      </c>
      <c r="V18" s="2">
        <f t="shared" si="8"/>
        <v>0</v>
      </c>
      <c r="W18" s="10" t="str">
        <f t="array" ref="W18">iferror(xlookup($J18,'Product Families'!$A:$A,'Product Families'!$P:$P),"")</f>
        <v/>
      </c>
      <c r="X18" s="2" t="str">
        <f t="array" ref="X18">iferror(xlookup($J18,'Product Families'!$A:$A,'Product Families'!$Q:$Q),"")</f>
        <v/>
      </c>
      <c r="Y18" s="42" t="str">
        <f t="shared" si="9"/>
        <v/>
      </c>
      <c r="Z18" s="42" t="str">
        <f t="shared" si="10"/>
        <v/>
      </c>
      <c r="AA18" s="2">
        <f t="shared" si="11"/>
        <v>0</v>
      </c>
      <c r="AB18" s="10" t="str">
        <f t="array" ref="AB18">iferror(xlookup($K18,'Product Families'!$A:$A,'Product Families'!$P:$P),"")</f>
        <v/>
      </c>
      <c r="AC18" s="2" t="str">
        <f t="array" ref="AC18">iferror(xlookup($K18,'Product Families'!$A:$A,'Product Families'!$Q:$Q),"")</f>
        <v/>
      </c>
      <c r="AD18" s="26" t="str">
        <f t="shared" si="12"/>
        <v/>
      </c>
      <c r="AE18" s="42" t="str">
        <f t="shared" si="13"/>
        <v/>
      </c>
      <c r="AF18" s="2">
        <f t="shared" si="14"/>
        <v>0</v>
      </c>
      <c r="AG18" s="10" t="str">
        <f t="array" ref="AG18">iferror(xlookup($L18,'Product Families'!$A:$A,'Product Families'!$P:$P),"")</f>
        <v/>
      </c>
      <c r="AH18" s="2" t="str">
        <f t="array" ref="AH18">iferror(xlookup($L18,'Product Families'!$A:$A,'Product Families'!$Q:$Q),"")</f>
        <v/>
      </c>
      <c r="AI18" s="26" t="str">
        <f t="shared" si="15"/>
        <v/>
      </c>
      <c r="AJ18" s="42" t="str">
        <f t="shared" si="16"/>
        <v/>
      </c>
      <c r="AK18" s="2">
        <f t="shared" si="17"/>
        <v>0</v>
      </c>
    </row>
    <row r="19">
      <c r="A19" s="1" t="s">
        <v>150</v>
      </c>
      <c r="B19" s="17">
        <v>15.84</v>
      </c>
      <c r="C19" s="3">
        <v>6.0</v>
      </c>
      <c r="D19" s="7">
        <f t="shared" si="1"/>
        <v>2.64</v>
      </c>
      <c r="E19" s="26">
        <f t="shared" si="2"/>
        <v>0</v>
      </c>
      <c r="G19" s="2" t="s">
        <v>245</v>
      </c>
      <c r="H19" s="1" t="s">
        <v>150</v>
      </c>
      <c r="I19" s="1" t="s">
        <v>152</v>
      </c>
      <c r="J19" s="1"/>
      <c r="K19" s="1"/>
      <c r="L19" s="1"/>
      <c r="M19" s="10">
        <f t="array" ref="M19">iferror(xlookup($H19,'Product Families'!$A:$A,'Product Families'!$P:$P),"")</f>
        <v>0.18</v>
      </c>
      <c r="N19" s="2" t="str">
        <f t="array" ref="N19">iferror(xlookup($H19,'Product Families'!$A:$A,'Product Families'!$Q:$Q),"")</f>
        <v/>
      </c>
      <c r="O19" s="26" t="str">
        <f t="shared" si="3"/>
        <v/>
      </c>
      <c r="P19" s="42" t="str">
        <f t="shared" si="4"/>
        <v/>
      </c>
      <c r="Q19" s="2">
        <f t="shared" si="5"/>
        <v>0</v>
      </c>
      <c r="R19" s="10">
        <f t="array" ref="R19">iferror(xlookup($I19,'Product Families'!$A:$A,'Product Families'!$P:$P),"")</f>
        <v>0.22</v>
      </c>
      <c r="S19" s="2" t="str">
        <f t="array" ref="S19">iferror(xlookup($I19,'Product Families'!$A:$A,'Product Families'!$Q:$Q),"")</f>
        <v/>
      </c>
      <c r="T19" s="26" t="str">
        <f t="shared" si="6"/>
        <v/>
      </c>
      <c r="U19" s="42" t="str">
        <f t="shared" si="7"/>
        <v/>
      </c>
      <c r="V19" s="2">
        <f t="shared" si="8"/>
        <v>0</v>
      </c>
      <c r="W19" s="10" t="str">
        <f t="array" ref="W19">iferror(xlookup($J19,'Product Families'!$A:$A,'Product Families'!$P:$P),"")</f>
        <v/>
      </c>
      <c r="X19" s="2" t="str">
        <f t="array" ref="X19">iferror(xlookup($J19,'Product Families'!$A:$A,'Product Families'!$Q:$Q),"")</f>
        <v/>
      </c>
      <c r="Y19" s="42" t="str">
        <f t="shared" si="9"/>
        <v/>
      </c>
      <c r="Z19" s="42" t="str">
        <f t="shared" si="10"/>
        <v/>
      </c>
      <c r="AA19" s="2">
        <f t="shared" si="11"/>
        <v>0</v>
      </c>
      <c r="AB19" s="10" t="str">
        <f t="array" ref="AB19">iferror(xlookup($K19,'Product Families'!$A:$A,'Product Families'!$P:$P),"")</f>
        <v/>
      </c>
      <c r="AC19" s="2" t="str">
        <f t="array" ref="AC19">iferror(xlookup($K19,'Product Families'!$A:$A,'Product Families'!$Q:$Q),"")</f>
        <v/>
      </c>
      <c r="AD19" s="26" t="str">
        <f t="shared" si="12"/>
        <v/>
      </c>
      <c r="AE19" s="42" t="str">
        <f t="shared" si="13"/>
        <v/>
      </c>
      <c r="AF19" s="2">
        <f t="shared" si="14"/>
        <v>0</v>
      </c>
      <c r="AG19" s="10" t="str">
        <f t="array" ref="AG19">iferror(xlookup($L19,'Product Families'!$A:$A,'Product Families'!$P:$P),"")</f>
        <v/>
      </c>
      <c r="AH19" s="2" t="str">
        <f t="array" ref="AH19">iferror(xlookup($L19,'Product Families'!$A:$A,'Product Families'!$Q:$Q),"")</f>
        <v/>
      </c>
      <c r="AI19" s="26" t="str">
        <f t="shared" si="15"/>
        <v/>
      </c>
      <c r="AJ19" s="42" t="str">
        <f t="shared" si="16"/>
        <v/>
      </c>
      <c r="AK19" s="2">
        <f t="shared" si="17"/>
        <v>0</v>
      </c>
    </row>
    <row r="20">
      <c r="A20" s="1" t="s">
        <v>155</v>
      </c>
      <c r="B20" s="17">
        <v>13.25</v>
      </c>
      <c r="C20" s="3">
        <v>6.0</v>
      </c>
      <c r="D20" s="7">
        <f t="shared" si="1"/>
        <v>2.208333333</v>
      </c>
      <c r="E20" s="26">
        <f t="shared" si="2"/>
        <v>0</v>
      </c>
      <c r="H20" s="1" t="s">
        <v>155</v>
      </c>
      <c r="I20" s="1" t="s">
        <v>157</v>
      </c>
      <c r="J20" s="1" t="s">
        <v>160</v>
      </c>
      <c r="K20" s="1"/>
      <c r="L20" s="1"/>
      <c r="M20" s="10">
        <f t="array" ref="M20">iferror(xlookup($H20,'Product Families'!$A:$A,'Product Families'!$P:$P),"")</f>
        <v>0.06</v>
      </c>
      <c r="N20" s="2" t="str">
        <f t="array" ref="N20">iferror(xlookup($H20,'Product Families'!$A:$A,'Product Families'!$Q:$Q),"")</f>
        <v/>
      </c>
      <c r="O20" s="26" t="str">
        <f t="shared" si="3"/>
        <v/>
      </c>
      <c r="P20" s="42" t="str">
        <f t="shared" si="4"/>
        <v/>
      </c>
      <c r="Q20" s="2">
        <f t="shared" si="5"/>
        <v>0</v>
      </c>
      <c r="R20" s="10">
        <f t="array" ref="R20">iferror(xlookup($I20,'Product Families'!$A:$A,'Product Families'!$P:$P),"")</f>
        <v>0.05</v>
      </c>
      <c r="S20" s="2" t="str">
        <f t="array" ref="S20">iferror(xlookup($I20,'Product Families'!$A:$A,'Product Families'!$Q:$Q),"")</f>
        <v/>
      </c>
      <c r="T20" s="26" t="str">
        <f t="shared" si="6"/>
        <v/>
      </c>
      <c r="U20" s="42" t="str">
        <f t="shared" si="7"/>
        <v/>
      </c>
      <c r="V20" s="2">
        <f t="shared" si="8"/>
        <v>0</v>
      </c>
      <c r="W20" s="10">
        <f t="array" ref="W20">iferror(xlookup($J20,'Product Families'!$A:$A,'Product Families'!$P:$P),"")</f>
        <v>1.07</v>
      </c>
      <c r="X20" s="2" t="str">
        <f t="array" ref="X20">iferror(xlookup($J20,'Product Families'!$A:$A,'Product Families'!$Q:$Q),"")</f>
        <v/>
      </c>
      <c r="Y20" s="42" t="str">
        <f t="shared" si="9"/>
        <v/>
      </c>
      <c r="Z20" s="42" t="str">
        <f t="shared" si="10"/>
        <v/>
      </c>
      <c r="AA20" s="2">
        <f t="shared" si="11"/>
        <v>0</v>
      </c>
      <c r="AB20" s="10" t="str">
        <f t="array" ref="AB20">iferror(xlookup($K20,'Product Families'!$A:$A,'Product Families'!$P:$P),"")</f>
        <v/>
      </c>
      <c r="AC20" s="2" t="str">
        <f t="array" ref="AC20">iferror(xlookup($K20,'Product Families'!$A:$A,'Product Families'!$Q:$Q),"")</f>
        <v/>
      </c>
      <c r="AD20" s="26" t="str">
        <f t="shared" si="12"/>
        <v/>
      </c>
      <c r="AE20" s="42" t="str">
        <f t="shared" si="13"/>
        <v/>
      </c>
      <c r="AF20" s="2">
        <f t="shared" si="14"/>
        <v>0</v>
      </c>
      <c r="AG20" s="10" t="str">
        <f t="array" ref="AG20">iferror(xlookup($L20,'Product Families'!$A:$A,'Product Families'!$P:$P),"")</f>
        <v/>
      </c>
      <c r="AH20" s="2" t="str">
        <f t="array" ref="AH20">iferror(xlookup($L20,'Product Families'!$A:$A,'Product Families'!$Q:$Q),"")</f>
        <v/>
      </c>
      <c r="AI20" s="26" t="str">
        <f t="shared" si="15"/>
        <v/>
      </c>
      <c r="AJ20" s="42" t="str">
        <f t="shared" si="16"/>
        <v/>
      </c>
      <c r="AK20" s="2">
        <f t="shared" si="17"/>
        <v>0</v>
      </c>
    </row>
    <row r="21">
      <c r="A21" s="1" t="s">
        <v>164</v>
      </c>
      <c r="B21" s="17" t="s">
        <v>111</v>
      </c>
      <c r="C21" s="1"/>
      <c r="D21" s="7" t="str">
        <f t="shared" si="1"/>
        <v/>
      </c>
      <c r="E21" s="26">
        <f t="shared" si="2"/>
        <v>0</v>
      </c>
      <c r="G21" s="210" t="s">
        <v>83</v>
      </c>
      <c r="H21" s="1" t="s">
        <v>164</v>
      </c>
      <c r="I21" s="1" t="s">
        <v>170</v>
      </c>
      <c r="J21" s="1"/>
      <c r="K21" s="1"/>
      <c r="L21" s="1"/>
      <c r="M21" s="10">
        <f t="array" ref="M21">iferror(xlookup($H21,'Product Families'!$A:$A,'Product Families'!$P:$P),"")</f>
        <v>0.15</v>
      </c>
      <c r="N21" s="2" t="str">
        <f t="array" ref="N21">iferror(xlookup($H21,'Product Families'!$A:$A,'Product Families'!$Q:$Q),"")</f>
        <v/>
      </c>
      <c r="O21" s="26" t="str">
        <f t="shared" si="3"/>
        <v/>
      </c>
      <c r="P21" s="42" t="str">
        <f t="shared" si="4"/>
        <v/>
      </c>
      <c r="Q21" s="2">
        <f t="shared" si="5"/>
        <v>0</v>
      </c>
      <c r="R21" s="10">
        <f t="array" ref="R21">iferror(xlookup($I21,'Product Families'!$A:$A,'Product Families'!$P:$P),"")</f>
        <v>0.1</v>
      </c>
      <c r="S21" s="2" t="str">
        <f t="array" ref="S21">iferror(xlookup($I21,'Product Families'!$A:$A,'Product Families'!$Q:$Q),"")</f>
        <v/>
      </c>
      <c r="T21" s="26" t="str">
        <f t="shared" si="6"/>
        <v/>
      </c>
      <c r="U21" s="42" t="str">
        <f t="shared" si="7"/>
        <v/>
      </c>
      <c r="V21" s="2">
        <f t="shared" si="8"/>
        <v>0</v>
      </c>
      <c r="W21" s="10" t="str">
        <f t="array" ref="W21">iferror(xlookup($J21,'Product Families'!$A:$A,'Product Families'!$P:$P),"")</f>
        <v/>
      </c>
      <c r="X21" s="2" t="str">
        <f t="array" ref="X21">iferror(xlookup($J21,'Product Families'!$A:$A,'Product Families'!$Q:$Q),"")</f>
        <v/>
      </c>
      <c r="Y21" s="42" t="str">
        <f t="shared" si="9"/>
        <v/>
      </c>
      <c r="Z21" s="42" t="str">
        <f t="shared" si="10"/>
        <v/>
      </c>
      <c r="AA21" s="2">
        <f t="shared" si="11"/>
        <v>0</v>
      </c>
      <c r="AB21" s="10" t="str">
        <f t="array" ref="AB21">iferror(xlookup($K21,'Product Families'!$A:$A,'Product Families'!$P:$P),"")</f>
        <v/>
      </c>
      <c r="AC21" s="2" t="str">
        <f t="array" ref="AC21">iferror(xlookup($K21,'Product Families'!$A:$A,'Product Families'!$Q:$Q),"")</f>
        <v/>
      </c>
      <c r="AD21" s="26" t="str">
        <f t="shared" si="12"/>
        <v/>
      </c>
      <c r="AE21" s="42" t="str">
        <f t="shared" si="13"/>
        <v/>
      </c>
      <c r="AF21" s="2">
        <f t="shared" si="14"/>
        <v>0</v>
      </c>
      <c r="AG21" s="10" t="str">
        <f t="array" ref="AG21">iferror(xlookup($L21,'Product Families'!$A:$A,'Product Families'!$P:$P),"")</f>
        <v/>
      </c>
      <c r="AH21" s="2" t="str">
        <f t="array" ref="AH21">iferror(xlookup($L21,'Product Families'!$A:$A,'Product Families'!$Q:$Q),"")</f>
        <v/>
      </c>
      <c r="AI21" s="26" t="str">
        <f t="shared" si="15"/>
        <v/>
      </c>
      <c r="AJ21" s="42" t="str">
        <f t="shared" si="16"/>
        <v/>
      </c>
      <c r="AK21" s="2">
        <f t="shared" si="17"/>
        <v>0</v>
      </c>
    </row>
    <row r="22">
      <c r="A22" s="1" t="s">
        <v>175</v>
      </c>
      <c r="B22" s="17">
        <v>17.5</v>
      </c>
      <c r="C22" s="3">
        <v>6.0</v>
      </c>
      <c r="D22" s="7">
        <f t="shared" si="1"/>
        <v>2.916666667</v>
      </c>
      <c r="E22" s="26">
        <f t="shared" si="2"/>
        <v>0</v>
      </c>
      <c r="H22" s="1" t="s">
        <v>175</v>
      </c>
      <c r="I22" s="1"/>
      <c r="J22" s="1"/>
      <c r="K22" s="1"/>
      <c r="L22" s="1"/>
      <c r="M22" s="10">
        <f t="array" ref="M22">iferror(xlookup($H22,'Product Families'!$A:$A,'Product Families'!$P:$P),"")</f>
        <v>0.13</v>
      </c>
      <c r="N22" s="2" t="str">
        <f t="array" ref="N22">iferror(xlookup($H22,'Product Families'!$A:$A,'Product Families'!$Q:$Q),"")</f>
        <v/>
      </c>
      <c r="O22" s="26" t="str">
        <f t="shared" si="3"/>
        <v/>
      </c>
      <c r="P22" s="42" t="str">
        <f t="shared" si="4"/>
        <v/>
      </c>
      <c r="Q22" s="2">
        <f t="shared" si="5"/>
        <v>0</v>
      </c>
      <c r="R22" s="10" t="str">
        <f t="array" ref="R22">iferror(xlookup($I22,'Product Families'!$A:$A,'Product Families'!$P:$P),"")</f>
        <v/>
      </c>
      <c r="S22" s="2" t="str">
        <f t="array" ref="S22">iferror(xlookup($I22,'Product Families'!$A:$A,'Product Families'!$Q:$Q),"")</f>
        <v/>
      </c>
      <c r="T22" s="26" t="str">
        <f t="shared" si="6"/>
        <v/>
      </c>
      <c r="U22" s="42" t="str">
        <f t="shared" si="7"/>
        <v/>
      </c>
      <c r="V22" s="2">
        <f t="shared" si="8"/>
        <v>0</v>
      </c>
      <c r="W22" s="10" t="str">
        <f t="array" ref="W22">iferror(xlookup($J22,'Product Families'!$A:$A,'Product Families'!$P:$P),"")</f>
        <v/>
      </c>
      <c r="X22" s="2" t="str">
        <f t="array" ref="X22">iferror(xlookup($J22,'Product Families'!$A:$A,'Product Families'!$Q:$Q),"")</f>
        <v/>
      </c>
      <c r="Y22" s="42" t="str">
        <f t="shared" si="9"/>
        <v/>
      </c>
      <c r="Z22" s="42" t="str">
        <f t="shared" si="10"/>
        <v/>
      </c>
      <c r="AA22" s="2">
        <f t="shared" si="11"/>
        <v>0</v>
      </c>
      <c r="AB22" s="10" t="str">
        <f t="array" ref="AB22">iferror(xlookup($K22,'Product Families'!$A:$A,'Product Families'!$P:$P),"")</f>
        <v/>
      </c>
      <c r="AC22" s="2" t="str">
        <f t="array" ref="AC22">iferror(xlookup($K22,'Product Families'!$A:$A,'Product Families'!$Q:$Q),"")</f>
        <v/>
      </c>
      <c r="AD22" s="26" t="str">
        <f t="shared" si="12"/>
        <v/>
      </c>
      <c r="AE22" s="42" t="str">
        <f t="shared" si="13"/>
        <v/>
      </c>
      <c r="AF22" s="2">
        <f t="shared" si="14"/>
        <v>0</v>
      </c>
      <c r="AG22" s="10" t="str">
        <f t="array" ref="AG22">iferror(xlookup($L22,'Product Families'!$A:$A,'Product Families'!$P:$P),"")</f>
        <v/>
      </c>
      <c r="AH22" s="2" t="str">
        <f t="array" ref="AH22">iferror(xlookup($L22,'Product Families'!$A:$A,'Product Families'!$Q:$Q),"")</f>
        <v/>
      </c>
      <c r="AI22" s="26" t="str">
        <f t="shared" si="15"/>
        <v/>
      </c>
      <c r="AJ22" s="42" t="str">
        <f t="shared" si="16"/>
        <v/>
      </c>
      <c r="AK22" s="2">
        <f t="shared" si="17"/>
        <v>0</v>
      </c>
    </row>
    <row r="23">
      <c r="A23" s="1" t="s">
        <v>184</v>
      </c>
      <c r="B23" s="17" t="s">
        <v>111</v>
      </c>
      <c r="C23" s="1"/>
      <c r="D23" s="7" t="str">
        <f t="shared" si="1"/>
        <v/>
      </c>
      <c r="E23" s="26">
        <f t="shared" si="2"/>
        <v>0</v>
      </c>
      <c r="G23" s="2" t="s">
        <v>112</v>
      </c>
      <c r="H23" s="1" t="s">
        <v>184</v>
      </c>
      <c r="I23" s="1"/>
      <c r="J23" s="1"/>
      <c r="K23" s="1"/>
      <c r="L23" s="1"/>
      <c r="M23" s="10">
        <f t="array" ref="M23">iferror(xlookup($H23,'Product Families'!$A:$A,'Product Families'!$P:$P),"")</f>
        <v>0.63</v>
      </c>
      <c r="N23" s="2" t="str">
        <f t="array" ref="N23">iferror(xlookup($H23,'Product Families'!$A:$A,'Product Families'!$Q:$Q),"")</f>
        <v/>
      </c>
      <c r="O23" s="26" t="str">
        <f t="shared" si="3"/>
        <v/>
      </c>
      <c r="P23" s="42" t="str">
        <f t="shared" si="4"/>
        <v/>
      </c>
      <c r="Q23" s="2">
        <f t="shared" si="5"/>
        <v>0</v>
      </c>
      <c r="R23" s="10" t="str">
        <f t="array" ref="R23">iferror(xlookup($I23,'Product Families'!$A:$A,'Product Families'!$P:$P),"")</f>
        <v/>
      </c>
      <c r="S23" s="2" t="str">
        <f t="array" ref="S23">iferror(xlookup($I23,'Product Families'!$A:$A,'Product Families'!$Q:$Q),"")</f>
        <v/>
      </c>
      <c r="T23" s="26" t="str">
        <f t="shared" si="6"/>
        <v/>
      </c>
      <c r="U23" s="42" t="str">
        <f t="shared" si="7"/>
        <v/>
      </c>
      <c r="V23" s="2">
        <f t="shared" si="8"/>
        <v>0</v>
      </c>
      <c r="W23" s="10" t="str">
        <f t="array" ref="W23">iferror(xlookup($J23,'Product Families'!$A:$A,'Product Families'!$P:$P),"")</f>
        <v/>
      </c>
      <c r="X23" s="2" t="str">
        <f t="array" ref="X23">iferror(xlookup($J23,'Product Families'!$A:$A,'Product Families'!$Q:$Q),"")</f>
        <v/>
      </c>
      <c r="Y23" s="42" t="str">
        <f t="shared" si="9"/>
        <v/>
      </c>
      <c r="Z23" s="42" t="str">
        <f t="shared" si="10"/>
        <v/>
      </c>
      <c r="AA23" s="2">
        <f t="shared" si="11"/>
        <v>0</v>
      </c>
      <c r="AB23" s="10" t="str">
        <f t="array" ref="AB23">iferror(xlookup($K23,'Product Families'!$A:$A,'Product Families'!$P:$P),"")</f>
        <v/>
      </c>
      <c r="AC23" s="2" t="str">
        <f t="array" ref="AC23">iferror(xlookup($K23,'Product Families'!$A:$A,'Product Families'!$Q:$Q),"")</f>
        <v/>
      </c>
      <c r="AD23" s="26" t="str">
        <f t="shared" si="12"/>
        <v/>
      </c>
      <c r="AE23" s="42" t="str">
        <f t="shared" si="13"/>
        <v/>
      </c>
      <c r="AF23" s="2">
        <f t="shared" si="14"/>
        <v>0</v>
      </c>
      <c r="AG23" s="10" t="str">
        <f t="array" ref="AG23">iferror(xlookup($L23,'Product Families'!$A:$A,'Product Families'!$P:$P),"")</f>
        <v/>
      </c>
      <c r="AH23" s="2" t="str">
        <f t="array" ref="AH23">iferror(xlookup($L23,'Product Families'!$A:$A,'Product Families'!$Q:$Q),"")</f>
        <v/>
      </c>
      <c r="AI23" s="26" t="str">
        <f t="shared" si="15"/>
        <v/>
      </c>
      <c r="AJ23" s="42" t="str">
        <f t="shared" si="16"/>
        <v/>
      </c>
      <c r="AK23" s="2">
        <f t="shared" si="17"/>
        <v>0</v>
      </c>
    </row>
    <row r="24">
      <c r="A24" s="1" t="s">
        <v>188</v>
      </c>
      <c r="B24" s="17" t="s">
        <v>120</v>
      </c>
      <c r="C24" s="1"/>
      <c r="D24" s="7" t="str">
        <f t="shared" si="1"/>
        <v/>
      </c>
      <c r="E24" s="26">
        <f t="shared" si="2"/>
        <v>0</v>
      </c>
      <c r="G24" s="2" t="s">
        <v>121</v>
      </c>
      <c r="H24" s="1" t="s">
        <v>188</v>
      </c>
      <c r="I24" s="1"/>
      <c r="J24" s="1"/>
      <c r="K24" s="1"/>
      <c r="L24" s="1"/>
      <c r="M24" s="10">
        <f t="array" ref="M24">iferror(xlookup($H24,'Product Families'!$A:$A,'Product Families'!$P:$P),"")</f>
        <v>1.67</v>
      </c>
      <c r="N24" s="2" t="str">
        <f t="array" ref="N24">iferror(xlookup($H24,'Product Families'!$A:$A,'Product Families'!$Q:$Q),"")</f>
        <v/>
      </c>
      <c r="O24" s="26" t="str">
        <f t="shared" si="3"/>
        <v/>
      </c>
      <c r="P24" s="42" t="str">
        <f t="shared" si="4"/>
        <v/>
      </c>
      <c r="Q24" s="2">
        <f t="shared" si="5"/>
        <v>0</v>
      </c>
      <c r="R24" s="10" t="str">
        <f t="array" ref="R24">iferror(xlookup($I24,'Product Families'!$A:$A,'Product Families'!$P:$P),"")</f>
        <v/>
      </c>
      <c r="S24" s="2" t="str">
        <f t="array" ref="S24">iferror(xlookup($I24,'Product Families'!$A:$A,'Product Families'!$Q:$Q),"")</f>
        <v/>
      </c>
      <c r="T24" s="26" t="str">
        <f t="shared" si="6"/>
        <v/>
      </c>
      <c r="U24" s="42" t="str">
        <f t="shared" si="7"/>
        <v/>
      </c>
      <c r="V24" s="2">
        <f t="shared" si="8"/>
        <v>0</v>
      </c>
      <c r="W24" s="10" t="str">
        <f t="array" ref="W24">iferror(xlookup($J24,'Product Families'!$A:$A,'Product Families'!$P:$P),"")</f>
        <v/>
      </c>
      <c r="X24" s="2" t="str">
        <f t="array" ref="X24">iferror(xlookup($J24,'Product Families'!$A:$A,'Product Families'!$Q:$Q),"")</f>
        <v/>
      </c>
      <c r="Y24" s="42" t="str">
        <f t="shared" si="9"/>
        <v/>
      </c>
      <c r="Z24" s="42" t="str">
        <f t="shared" si="10"/>
        <v/>
      </c>
      <c r="AA24" s="2">
        <f t="shared" si="11"/>
        <v>0</v>
      </c>
      <c r="AB24" s="10" t="str">
        <f t="array" ref="AB24">iferror(xlookup($K24,'Product Families'!$A:$A,'Product Families'!$P:$P),"")</f>
        <v/>
      </c>
      <c r="AC24" s="2" t="str">
        <f t="array" ref="AC24">iferror(xlookup($K24,'Product Families'!$A:$A,'Product Families'!$Q:$Q),"")</f>
        <v/>
      </c>
      <c r="AD24" s="26" t="str">
        <f t="shared" si="12"/>
        <v/>
      </c>
      <c r="AE24" s="42" t="str">
        <f t="shared" si="13"/>
        <v/>
      </c>
      <c r="AF24" s="2">
        <f t="shared" si="14"/>
        <v>0</v>
      </c>
      <c r="AG24" s="10" t="str">
        <f t="array" ref="AG24">iferror(xlookup($L24,'Product Families'!$A:$A,'Product Families'!$P:$P),"")</f>
        <v/>
      </c>
      <c r="AH24" s="2" t="str">
        <f t="array" ref="AH24">iferror(xlookup($L24,'Product Families'!$A:$A,'Product Families'!$Q:$Q),"")</f>
        <v/>
      </c>
      <c r="AI24" s="26" t="str">
        <f t="shared" si="15"/>
        <v/>
      </c>
      <c r="AJ24" s="42" t="str">
        <f t="shared" si="16"/>
        <v/>
      </c>
      <c r="AK24" s="2">
        <f t="shared" si="17"/>
        <v>0</v>
      </c>
    </row>
    <row r="25">
      <c r="A25" s="1" t="s">
        <v>191</v>
      </c>
      <c r="B25" s="17">
        <v>5.0</v>
      </c>
      <c r="C25" s="3">
        <v>1.0</v>
      </c>
      <c r="D25" s="7">
        <f t="shared" si="1"/>
        <v>5</v>
      </c>
      <c r="E25" s="26">
        <f t="shared" si="2"/>
        <v>0</v>
      </c>
      <c r="G25" s="2" t="s">
        <v>295</v>
      </c>
      <c r="H25" s="1" t="s">
        <v>191</v>
      </c>
      <c r="I25" s="1"/>
      <c r="J25" s="1"/>
      <c r="K25" s="1"/>
      <c r="L25" s="1"/>
      <c r="M25" s="10">
        <f t="array" ref="M25">iferror(xlookup($H25,'Product Families'!$A:$A,'Product Families'!$P:$P),"")</f>
        <v>0.29</v>
      </c>
      <c r="N25" s="2" t="str">
        <f t="array" ref="N25">iferror(xlookup($H25,'Product Families'!$A:$A,'Product Families'!$Q:$Q),"")</f>
        <v/>
      </c>
      <c r="O25" s="26" t="str">
        <f t="shared" si="3"/>
        <v/>
      </c>
      <c r="P25" s="42" t="str">
        <f t="shared" si="4"/>
        <v/>
      </c>
      <c r="Q25" s="2">
        <f t="shared" si="5"/>
        <v>0</v>
      </c>
      <c r="R25" s="10" t="str">
        <f t="array" ref="R25">iferror(xlookup($I25,'Product Families'!$A:$A,'Product Families'!$P:$P),"")</f>
        <v/>
      </c>
      <c r="S25" s="2" t="str">
        <f t="array" ref="S25">iferror(xlookup($I25,'Product Families'!$A:$A,'Product Families'!$Q:$Q),"")</f>
        <v/>
      </c>
      <c r="T25" s="26" t="str">
        <f t="shared" si="6"/>
        <v/>
      </c>
      <c r="U25" s="42" t="str">
        <f t="shared" si="7"/>
        <v/>
      </c>
      <c r="V25" s="2">
        <f t="shared" si="8"/>
        <v>0</v>
      </c>
      <c r="W25" s="10" t="str">
        <f t="array" ref="W25">iferror(xlookup($J25,'Product Families'!$A:$A,'Product Families'!$P:$P),"")</f>
        <v/>
      </c>
      <c r="X25" s="2" t="str">
        <f t="array" ref="X25">iferror(xlookup($J25,'Product Families'!$A:$A,'Product Families'!$Q:$Q),"")</f>
        <v/>
      </c>
      <c r="Y25" s="42" t="str">
        <f t="shared" si="9"/>
        <v/>
      </c>
      <c r="Z25" s="42" t="str">
        <f t="shared" si="10"/>
        <v/>
      </c>
      <c r="AA25" s="2">
        <f t="shared" si="11"/>
        <v>0</v>
      </c>
      <c r="AB25" s="10" t="str">
        <f t="array" ref="AB25">iferror(xlookup($K25,'Product Families'!$A:$A,'Product Families'!$P:$P),"")</f>
        <v/>
      </c>
      <c r="AC25" s="2" t="str">
        <f t="array" ref="AC25">iferror(xlookup($K25,'Product Families'!$A:$A,'Product Families'!$Q:$Q),"")</f>
        <v/>
      </c>
      <c r="AD25" s="26" t="str">
        <f t="shared" si="12"/>
        <v/>
      </c>
      <c r="AE25" s="42" t="str">
        <f t="shared" si="13"/>
        <v/>
      </c>
      <c r="AF25" s="2">
        <f t="shared" si="14"/>
        <v>0</v>
      </c>
      <c r="AG25" s="10" t="str">
        <f t="array" ref="AG25">iferror(xlookup($L25,'Product Families'!$A:$A,'Product Families'!$P:$P),"")</f>
        <v/>
      </c>
      <c r="AH25" s="2" t="str">
        <f t="array" ref="AH25">iferror(xlookup($L25,'Product Families'!$A:$A,'Product Families'!$Q:$Q),"")</f>
        <v/>
      </c>
      <c r="AI25" s="26" t="str">
        <f t="shared" si="15"/>
        <v/>
      </c>
      <c r="AJ25" s="42" t="str">
        <f t="shared" si="16"/>
        <v/>
      </c>
      <c r="AK25" s="2">
        <f t="shared" si="17"/>
        <v>0</v>
      </c>
    </row>
    <row r="26">
      <c r="A26" s="1" t="s">
        <v>194</v>
      </c>
      <c r="B26" s="17">
        <v>18.5</v>
      </c>
      <c r="C26" s="3">
        <v>6.0</v>
      </c>
      <c r="D26" s="7">
        <f t="shared" si="1"/>
        <v>3.083333333</v>
      </c>
      <c r="E26" s="26">
        <f t="shared" si="2"/>
        <v>0</v>
      </c>
      <c r="H26" s="1" t="s">
        <v>194</v>
      </c>
      <c r="I26" s="1"/>
      <c r="J26" s="1"/>
      <c r="K26" s="1"/>
      <c r="L26" s="1"/>
      <c r="M26" s="10">
        <f t="array" ref="M26">iferror(xlookup($H26,'Product Families'!$A:$A,'Product Families'!$P:$P),"")</f>
        <v>1.67</v>
      </c>
      <c r="N26" s="2" t="str">
        <f t="array" ref="N26">iferror(xlookup($H26,'Product Families'!$A:$A,'Product Families'!$Q:$Q),"")</f>
        <v/>
      </c>
      <c r="O26" s="26" t="str">
        <f t="shared" si="3"/>
        <v/>
      </c>
      <c r="P26" s="42" t="str">
        <f t="shared" si="4"/>
        <v/>
      </c>
      <c r="Q26" s="2">
        <f t="shared" si="5"/>
        <v>0</v>
      </c>
      <c r="R26" s="10" t="str">
        <f t="array" ref="R26">iferror(xlookup($I26,'Product Families'!$A:$A,'Product Families'!$P:$P),"")</f>
        <v/>
      </c>
      <c r="S26" s="2" t="str">
        <f t="array" ref="S26">iferror(xlookup($I26,'Product Families'!$A:$A,'Product Families'!$Q:$Q),"")</f>
        <v/>
      </c>
      <c r="T26" s="26" t="str">
        <f t="shared" si="6"/>
        <v/>
      </c>
      <c r="U26" s="42" t="str">
        <f t="shared" si="7"/>
        <v/>
      </c>
      <c r="V26" s="2">
        <f t="shared" si="8"/>
        <v>0</v>
      </c>
      <c r="W26" s="10" t="str">
        <f t="array" ref="W26">iferror(xlookup($J26,'Product Families'!$A:$A,'Product Families'!$P:$P),"")</f>
        <v/>
      </c>
      <c r="X26" s="2" t="str">
        <f t="array" ref="X26">iferror(xlookup($J26,'Product Families'!$A:$A,'Product Families'!$Q:$Q),"")</f>
        <v/>
      </c>
      <c r="Y26" s="42" t="str">
        <f t="shared" si="9"/>
        <v/>
      </c>
      <c r="Z26" s="42" t="str">
        <f t="shared" si="10"/>
        <v/>
      </c>
      <c r="AA26" s="2">
        <f t="shared" si="11"/>
        <v>0</v>
      </c>
      <c r="AB26" s="10" t="str">
        <f t="array" ref="AB26">iferror(xlookup($K26,'Product Families'!$A:$A,'Product Families'!$P:$P),"")</f>
        <v/>
      </c>
      <c r="AC26" s="2" t="str">
        <f t="array" ref="AC26">iferror(xlookup($K26,'Product Families'!$A:$A,'Product Families'!$Q:$Q),"")</f>
        <v/>
      </c>
      <c r="AD26" s="26" t="str">
        <f t="shared" si="12"/>
        <v/>
      </c>
      <c r="AE26" s="42" t="str">
        <f t="shared" si="13"/>
        <v/>
      </c>
      <c r="AF26" s="2">
        <f t="shared" si="14"/>
        <v>0</v>
      </c>
      <c r="AG26" s="10" t="str">
        <f t="array" ref="AG26">iferror(xlookup($L26,'Product Families'!$A:$A,'Product Families'!$P:$P),"")</f>
        <v/>
      </c>
      <c r="AH26" s="2" t="str">
        <f t="array" ref="AH26">iferror(xlookup($L26,'Product Families'!$A:$A,'Product Families'!$Q:$Q),"")</f>
        <v/>
      </c>
      <c r="AI26" s="26" t="str">
        <f t="shared" si="15"/>
        <v/>
      </c>
      <c r="AJ26" s="42" t="str">
        <f t="shared" si="16"/>
        <v/>
      </c>
      <c r="AK26" s="2">
        <f t="shared" si="17"/>
        <v>0</v>
      </c>
    </row>
    <row r="27">
      <c r="A27" s="1" t="s">
        <v>196</v>
      </c>
      <c r="B27" s="17" t="s">
        <v>120</v>
      </c>
      <c r="C27" s="1"/>
      <c r="D27" s="7" t="str">
        <f t="shared" si="1"/>
        <v/>
      </c>
      <c r="E27" s="26">
        <f t="shared" si="2"/>
        <v>0</v>
      </c>
      <c r="G27" s="2" t="s">
        <v>313</v>
      </c>
      <c r="H27" s="1" t="s">
        <v>196</v>
      </c>
      <c r="I27" s="1"/>
      <c r="J27" s="1"/>
      <c r="K27" s="1"/>
      <c r="L27" s="1"/>
      <c r="M27" s="10">
        <f t="array" ref="M27">iferror(xlookup($H27,'Product Families'!$A:$A,'Product Families'!$P:$P),"")</f>
        <v>0.21</v>
      </c>
      <c r="N27" s="2" t="str">
        <f t="array" ref="N27">iferror(xlookup($H27,'Product Families'!$A:$A,'Product Families'!$Q:$Q),"")</f>
        <v/>
      </c>
      <c r="O27" s="26" t="str">
        <f t="shared" si="3"/>
        <v/>
      </c>
      <c r="P27" s="42" t="str">
        <f t="shared" si="4"/>
        <v/>
      </c>
      <c r="Q27" s="2">
        <f t="shared" si="5"/>
        <v>0</v>
      </c>
      <c r="R27" s="10" t="str">
        <f t="array" ref="R27">iferror(xlookup($I27,'Product Families'!$A:$A,'Product Families'!$P:$P),"")</f>
        <v/>
      </c>
      <c r="S27" s="2" t="str">
        <f t="array" ref="S27">iferror(xlookup($I27,'Product Families'!$A:$A,'Product Families'!$Q:$Q),"")</f>
        <v/>
      </c>
      <c r="T27" s="26" t="str">
        <f t="shared" si="6"/>
        <v/>
      </c>
      <c r="U27" s="42" t="str">
        <f t="shared" si="7"/>
        <v/>
      </c>
      <c r="V27" s="2">
        <f t="shared" si="8"/>
        <v>0</v>
      </c>
      <c r="W27" s="10" t="str">
        <f t="array" ref="W27">iferror(xlookup($J27,'Product Families'!$A:$A,'Product Families'!$P:$P),"")</f>
        <v/>
      </c>
      <c r="X27" s="2" t="str">
        <f t="array" ref="X27">iferror(xlookup($J27,'Product Families'!$A:$A,'Product Families'!$Q:$Q),"")</f>
        <v/>
      </c>
      <c r="Y27" s="42" t="str">
        <f t="shared" si="9"/>
        <v/>
      </c>
      <c r="Z27" s="42" t="str">
        <f t="shared" si="10"/>
        <v/>
      </c>
      <c r="AA27" s="2">
        <f t="shared" si="11"/>
        <v>0</v>
      </c>
      <c r="AB27" s="10" t="str">
        <f t="array" ref="AB27">iferror(xlookup($K27,'Product Families'!$A:$A,'Product Families'!$P:$P),"")</f>
        <v/>
      </c>
      <c r="AC27" s="2" t="str">
        <f t="array" ref="AC27">iferror(xlookup($K27,'Product Families'!$A:$A,'Product Families'!$Q:$Q),"")</f>
        <v/>
      </c>
      <c r="AD27" s="26" t="str">
        <f t="shared" si="12"/>
        <v/>
      </c>
      <c r="AE27" s="42" t="str">
        <f t="shared" si="13"/>
        <v/>
      </c>
      <c r="AF27" s="2">
        <f t="shared" si="14"/>
        <v>0</v>
      </c>
      <c r="AG27" s="10" t="str">
        <f t="array" ref="AG27">iferror(xlookup($L27,'Product Families'!$A:$A,'Product Families'!$P:$P),"")</f>
        <v/>
      </c>
      <c r="AH27" s="2" t="str">
        <f t="array" ref="AH27">iferror(xlookup($L27,'Product Families'!$A:$A,'Product Families'!$Q:$Q),"")</f>
        <v/>
      </c>
      <c r="AI27" s="26" t="str">
        <f t="shared" si="15"/>
        <v/>
      </c>
      <c r="AJ27" s="42" t="str">
        <f t="shared" si="16"/>
        <v/>
      </c>
      <c r="AK27" s="2">
        <f t="shared" si="17"/>
        <v>0</v>
      </c>
    </row>
    <row r="28">
      <c r="A28" s="1" t="s">
        <v>199</v>
      </c>
      <c r="B28" s="17">
        <v>15.5</v>
      </c>
      <c r="C28" s="3">
        <v>4.0</v>
      </c>
      <c r="D28" s="7">
        <f t="shared" si="1"/>
        <v>3.875</v>
      </c>
      <c r="E28" s="26">
        <f t="shared" si="2"/>
        <v>0</v>
      </c>
      <c r="H28" s="1" t="s">
        <v>199</v>
      </c>
      <c r="I28" s="1"/>
      <c r="J28" s="1"/>
      <c r="K28" s="1"/>
      <c r="L28" s="1"/>
      <c r="M28" s="10">
        <f t="array" ref="M28">iferror(xlookup($H28,'Product Families'!$A:$A,'Product Families'!$P:$P),"")</f>
        <v>0.44</v>
      </c>
      <c r="N28" s="2" t="str">
        <f t="array" ref="N28">iferror(xlookup($H28,'Product Families'!$A:$A,'Product Families'!$Q:$Q),"")</f>
        <v/>
      </c>
      <c r="O28" s="26" t="str">
        <f t="shared" si="3"/>
        <v/>
      </c>
      <c r="P28" s="42" t="str">
        <f t="shared" si="4"/>
        <v/>
      </c>
      <c r="Q28" s="2">
        <f t="shared" si="5"/>
        <v>0</v>
      </c>
      <c r="R28" s="10" t="str">
        <f t="array" ref="R28">iferror(xlookup($I28,'Product Families'!$A:$A,'Product Families'!$P:$P),"")</f>
        <v/>
      </c>
      <c r="S28" s="2" t="str">
        <f t="array" ref="S28">iferror(xlookup($I28,'Product Families'!$A:$A,'Product Families'!$Q:$Q),"")</f>
        <v/>
      </c>
      <c r="T28" s="26" t="str">
        <f t="shared" si="6"/>
        <v/>
      </c>
      <c r="U28" s="42" t="str">
        <f t="shared" si="7"/>
        <v/>
      </c>
      <c r="V28" s="2">
        <f t="shared" si="8"/>
        <v>0</v>
      </c>
      <c r="W28" s="10" t="str">
        <f t="array" ref="W28">iferror(xlookup($J28,'Product Families'!$A:$A,'Product Families'!$P:$P),"")</f>
        <v/>
      </c>
      <c r="X28" s="2" t="str">
        <f t="array" ref="X28">iferror(xlookup($J28,'Product Families'!$A:$A,'Product Families'!$Q:$Q),"")</f>
        <v/>
      </c>
      <c r="Y28" s="42" t="str">
        <f t="shared" si="9"/>
        <v/>
      </c>
      <c r="Z28" s="42" t="str">
        <f t="shared" si="10"/>
        <v/>
      </c>
      <c r="AA28" s="2">
        <f t="shared" si="11"/>
        <v>0</v>
      </c>
      <c r="AB28" s="10" t="str">
        <f t="array" ref="AB28">iferror(xlookup($K28,'Product Families'!$A:$A,'Product Families'!$P:$P),"")</f>
        <v/>
      </c>
      <c r="AC28" s="2" t="str">
        <f t="array" ref="AC28">iferror(xlookup($K28,'Product Families'!$A:$A,'Product Families'!$Q:$Q),"")</f>
        <v/>
      </c>
      <c r="AD28" s="26" t="str">
        <f t="shared" si="12"/>
        <v/>
      </c>
      <c r="AE28" s="42" t="str">
        <f t="shared" si="13"/>
        <v/>
      </c>
      <c r="AF28" s="2">
        <f t="shared" si="14"/>
        <v>0</v>
      </c>
      <c r="AG28" s="10" t="str">
        <f t="array" ref="AG28">iferror(xlookup($L28,'Product Families'!$A:$A,'Product Families'!$P:$P),"")</f>
        <v/>
      </c>
      <c r="AH28" s="2" t="str">
        <f t="array" ref="AH28">iferror(xlookup($L28,'Product Families'!$A:$A,'Product Families'!$Q:$Q),"")</f>
        <v/>
      </c>
      <c r="AI28" s="26" t="str">
        <f t="shared" si="15"/>
        <v/>
      </c>
      <c r="AJ28" s="42" t="str">
        <f t="shared" si="16"/>
        <v/>
      </c>
      <c r="AK28" s="2">
        <f t="shared" si="17"/>
        <v>0</v>
      </c>
    </row>
    <row r="29">
      <c r="A29" s="1" t="s">
        <v>201</v>
      </c>
      <c r="B29" s="17">
        <v>18.0</v>
      </c>
      <c r="C29" s="3">
        <v>3.0</v>
      </c>
      <c r="D29" s="7">
        <f t="shared" si="1"/>
        <v>6</v>
      </c>
      <c r="E29" s="26">
        <f t="shared" si="2"/>
        <v>0</v>
      </c>
      <c r="H29" s="1" t="s">
        <v>201</v>
      </c>
      <c r="I29" s="1"/>
      <c r="J29" s="1"/>
      <c r="K29" s="1"/>
      <c r="L29" s="1"/>
      <c r="M29" s="10">
        <f t="array" ref="M29">iferror(xlookup($H29,'Product Families'!$A:$A,'Product Families'!$P:$P),"")</f>
        <v>0.44</v>
      </c>
      <c r="N29" s="2" t="str">
        <f t="array" ref="N29">iferror(xlookup($H29,'Product Families'!$A:$A,'Product Families'!$Q:$Q),"")</f>
        <v/>
      </c>
      <c r="O29" s="26" t="str">
        <f t="shared" si="3"/>
        <v/>
      </c>
      <c r="P29" s="42" t="str">
        <f t="shared" si="4"/>
        <v/>
      </c>
      <c r="Q29" s="2">
        <f t="shared" si="5"/>
        <v>0</v>
      </c>
      <c r="R29" s="10" t="str">
        <f t="array" ref="R29">iferror(xlookup($I29,'Product Families'!$A:$A,'Product Families'!$P:$P),"")</f>
        <v/>
      </c>
      <c r="S29" s="2" t="str">
        <f t="array" ref="S29">iferror(xlookup($I29,'Product Families'!$A:$A,'Product Families'!$Q:$Q),"")</f>
        <v/>
      </c>
      <c r="T29" s="26" t="str">
        <f t="shared" si="6"/>
        <v/>
      </c>
      <c r="U29" s="42" t="str">
        <f t="shared" si="7"/>
        <v/>
      </c>
      <c r="V29" s="2">
        <f t="shared" si="8"/>
        <v>0</v>
      </c>
      <c r="W29" s="10" t="str">
        <f t="array" ref="W29">iferror(xlookup($J29,'Product Families'!$A:$A,'Product Families'!$P:$P),"")</f>
        <v/>
      </c>
      <c r="X29" s="2" t="str">
        <f t="array" ref="X29">iferror(xlookup($J29,'Product Families'!$A:$A,'Product Families'!$Q:$Q),"")</f>
        <v/>
      </c>
      <c r="Y29" s="42" t="str">
        <f t="shared" si="9"/>
        <v/>
      </c>
      <c r="Z29" s="42" t="str">
        <f t="shared" si="10"/>
        <v/>
      </c>
      <c r="AA29" s="2">
        <f t="shared" si="11"/>
        <v>0</v>
      </c>
      <c r="AB29" s="10" t="str">
        <f t="array" ref="AB29">iferror(xlookup($K29,'Product Families'!$A:$A,'Product Families'!$P:$P),"")</f>
        <v/>
      </c>
      <c r="AC29" s="2" t="str">
        <f t="array" ref="AC29">iferror(xlookup($K29,'Product Families'!$A:$A,'Product Families'!$Q:$Q),"")</f>
        <v/>
      </c>
      <c r="AD29" s="26" t="str">
        <f t="shared" si="12"/>
        <v/>
      </c>
      <c r="AE29" s="42" t="str">
        <f t="shared" si="13"/>
        <v/>
      </c>
      <c r="AF29" s="2">
        <f t="shared" si="14"/>
        <v>0</v>
      </c>
      <c r="AG29" s="10" t="str">
        <f t="array" ref="AG29">iferror(xlookup($L29,'Product Families'!$A:$A,'Product Families'!$P:$P),"")</f>
        <v/>
      </c>
      <c r="AH29" s="2" t="str">
        <f t="array" ref="AH29">iferror(xlookup($L29,'Product Families'!$A:$A,'Product Families'!$Q:$Q),"")</f>
        <v/>
      </c>
      <c r="AI29" s="26" t="str">
        <f t="shared" si="15"/>
        <v/>
      </c>
      <c r="AJ29" s="42" t="str">
        <f t="shared" si="16"/>
        <v/>
      </c>
      <c r="AK29" s="2">
        <f t="shared" si="17"/>
        <v>0</v>
      </c>
    </row>
    <row r="30">
      <c r="A30" s="1" t="s">
        <v>204</v>
      </c>
      <c r="B30" s="17">
        <v>16.0</v>
      </c>
      <c r="C30" s="3">
        <v>4.0</v>
      </c>
      <c r="D30" s="7">
        <f t="shared" si="1"/>
        <v>4</v>
      </c>
      <c r="E30" s="26">
        <f t="shared" si="2"/>
        <v>0</v>
      </c>
      <c r="H30" s="1" t="s">
        <v>204</v>
      </c>
      <c r="I30" s="1"/>
      <c r="J30" s="1"/>
      <c r="K30" s="1"/>
      <c r="L30" s="1"/>
      <c r="M30" s="10">
        <f t="array" ref="M30">iferror(xlookup($H30,'Product Families'!$A:$A,'Product Families'!$P:$P),"")</f>
        <v>0.44</v>
      </c>
      <c r="N30" s="2" t="str">
        <f t="array" ref="N30">iferror(xlookup($H30,'Product Families'!$A:$A,'Product Families'!$Q:$Q),"")</f>
        <v/>
      </c>
      <c r="O30" s="26" t="str">
        <f t="shared" si="3"/>
        <v/>
      </c>
      <c r="P30" s="42" t="str">
        <f t="shared" si="4"/>
        <v/>
      </c>
      <c r="Q30" s="2">
        <f t="shared" si="5"/>
        <v>0</v>
      </c>
      <c r="R30" s="10" t="str">
        <f t="array" ref="R30">iferror(xlookup($I30,'Product Families'!$A:$A,'Product Families'!$P:$P),"")</f>
        <v/>
      </c>
      <c r="S30" s="2" t="str">
        <f t="array" ref="S30">iferror(xlookup($I30,'Product Families'!$A:$A,'Product Families'!$Q:$Q),"")</f>
        <v/>
      </c>
      <c r="T30" s="26" t="str">
        <f t="shared" si="6"/>
        <v/>
      </c>
      <c r="U30" s="42" t="str">
        <f t="shared" si="7"/>
        <v/>
      </c>
      <c r="V30" s="2">
        <f t="shared" si="8"/>
        <v>0</v>
      </c>
      <c r="W30" s="10" t="str">
        <f t="array" ref="W30">iferror(xlookup($J30,'Product Families'!$A:$A,'Product Families'!$P:$P),"")</f>
        <v/>
      </c>
      <c r="X30" s="2" t="str">
        <f t="array" ref="X30">iferror(xlookup($J30,'Product Families'!$A:$A,'Product Families'!$Q:$Q),"")</f>
        <v/>
      </c>
      <c r="Y30" s="42" t="str">
        <f t="shared" si="9"/>
        <v/>
      </c>
      <c r="Z30" s="42" t="str">
        <f t="shared" si="10"/>
        <v/>
      </c>
      <c r="AA30" s="2">
        <f t="shared" si="11"/>
        <v>0</v>
      </c>
      <c r="AB30" s="10" t="str">
        <f t="array" ref="AB30">iferror(xlookup($K30,'Product Families'!$A:$A,'Product Families'!$P:$P),"")</f>
        <v/>
      </c>
      <c r="AC30" s="2" t="str">
        <f t="array" ref="AC30">iferror(xlookup($K30,'Product Families'!$A:$A,'Product Families'!$Q:$Q),"")</f>
        <v/>
      </c>
      <c r="AD30" s="26" t="str">
        <f t="shared" si="12"/>
        <v/>
      </c>
      <c r="AE30" s="42" t="str">
        <f t="shared" si="13"/>
        <v/>
      </c>
      <c r="AF30" s="2">
        <f t="shared" si="14"/>
        <v>0</v>
      </c>
      <c r="AG30" s="10" t="str">
        <f t="array" ref="AG30">iferror(xlookup($L30,'Product Families'!$A:$A,'Product Families'!$P:$P),"")</f>
        <v/>
      </c>
      <c r="AH30" s="2" t="str">
        <f t="array" ref="AH30">iferror(xlookup($L30,'Product Families'!$A:$A,'Product Families'!$Q:$Q),"")</f>
        <v/>
      </c>
      <c r="AI30" s="26" t="str">
        <f t="shared" si="15"/>
        <v/>
      </c>
      <c r="AJ30" s="42" t="str">
        <f t="shared" si="16"/>
        <v/>
      </c>
      <c r="AK30" s="2">
        <f t="shared" si="17"/>
        <v>0</v>
      </c>
    </row>
    <row r="31">
      <c r="A31" s="220" t="s">
        <v>133</v>
      </c>
      <c r="B31" s="17">
        <v>16.32</v>
      </c>
      <c r="C31" s="3">
        <v>4.0</v>
      </c>
      <c r="D31" s="7">
        <f t="shared" si="1"/>
        <v>4.08</v>
      </c>
      <c r="E31" s="26">
        <f t="shared" si="2"/>
        <v>0</v>
      </c>
      <c r="H31" s="1"/>
      <c r="I31" s="1"/>
      <c r="J31" s="1"/>
      <c r="K31" s="1"/>
      <c r="L31" s="1"/>
      <c r="M31" s="10" t="str">
        <f t="array" ref="M31">iferror(xlookup($H31,'Product Families'!$A:$A,'Product Families'!$P:$P),"")</f>
        <v/>
      </c>
      <c r="N31" s="2" t="str">
        <f t="array" ref="N31">iferror(xlookup($H31,'Product Families'!$A:$A,'Product Families'!$Q:$Q),"")</f>
        <v/>
      </c>
      <c r="O31" s="26" t="str">
        <f t="shared" si="3"/>
        <v/>
      </c>
      <c r="P31" s="42" t="str">
        <f t="shared" si="4"/>
        <v/>
      </c>
      <c r="Q31" s="2">
        <f t="shared" si="5"/>
        <v>0</v>
      </c>
      <c r="R31" s="10" t="str">
        <f t="array" ref="R31">iferror(xlookup($I31,'Product Families'!$A:$A,'Product Families'!$P:$P),"")</f>
        <v/>
      </c>
      <c r="S31" s="2" t="str">
        <f t="array" ref="S31">iferror(xlookup($I31,'Product Families'!$A:$A,'Product Families'!$Q:$Q),"")</f>
        <v/>
      </c>
      <c r="T31" s="26" t="str">
        <f t="shared" si="6"/>
        <v/>
      </c>
      <c r="U31" s="42" t="str">
        <f t="shared" si="7"/>
        <v/>
      </c>
      <c r="V31" s="2">
        <f t="shared" si="8"/>
        <v>0</v>
      </c>
      <c r="W31" s="10" t="str">
        <f t="array" ref="W31">iferror(xlookup($J31,'Product Families'!$A:$A,'Product Families'!$P:$P),"")</f>
        <v/>
      </c>
      <c r="X31" s="2" t="str">
        <f t="array" ref="X31">iferror(xlookup($J31,'Product Families'!$A:$A,'Product Families'!$Q:$Q),"")</f>
        <v/>
      </c>
      <c r="Y31" s="42" t="str">
        <f t="shared" si="9"/>
        <v/>
      </c>
      <c r="Z31" s="42" t="str">
        <f t="shared" si="10"/>
        <v/>
      </c>
      <c r="AA31" s="2">
        <f t="shared" si="11"/>
        <v>0</v>
      </c>
      <c r="AB31" s="10" t="str">
        <f t="array" ref="AB31">iferror(xlookup($K31,'Product Families'!$A:$A,'Product Families'!$P:$P),"")</f>
        <v/>
      </c>
      <c r="AC31" s="2" t="str">
        <f t="array" ref="AC31">iferror(xlookup($K31,'Product Families'!$A:$A,'Product Families'!$Q:$Q),"")</f>
        <v/>
      </c>
      <c r="AD31" s="26" t="str">
        <f t="shared" si="12"/>
        <v/>
      </c>
      <c r="AE31" s="42" t="str">
        <f t="shared" si="13"/>
        <v/>
      </c>
      <c r="AF31" s="2">
        <f t="shared" si="14"/>
        <v>0</v>
      </c>
      <c r="AG31" s="10" t="str">
        <f t="array" ref="AG31">iferror(xlookup($L31,'Product Families'!$A:$A,'Product Families'!$P:$P),"")</f>
        <v/>
      </c>
      <c r="AH31" s="2" t="str">
        <f t="array" ref="AH31">iferror(xlookup($L31,'Product Families'!$A:$A,'Product Families'!$Q:$Q),"")</f>
        <v/>
      </c>
      <c r="AI31" s="26" t="str">
        <f t="shared" si="15"/>
        <v/>
      </c>
      <c r="AJ31" s="42" t="str">
        <f t="shared" si="16"/>
        <v/>
      </c>
      <c r="AK31" s="2">
        <f t="shared" si="17"/>
        <v>0</v>
      </c>
    </row>
    <row r="32">
      <c r="A32" s="220" t="s">
        <v>181</v>
      </c>
      <c r="B32" s="17" t="s">
        <v>120</v>
      </c>
      <c r="C32" s="1"/>
      <c r="D32" s="7" t="str">
        <f t="shared" si="1"/>
        <v/>
      </c>
      <c r="E32" s="26">
        <f t="shared" si="2"/>
        <v>0</v>
      </c>
      <c r="G32" s="2" t="s">
        <v>121</v>
      </c>
      <c r="H32" s="1"/>
      <c r="I32" s="1"/>
      <c r="J32" s="1"/>
      <c r="K32" s="1"/>
      <c r="L32" s="1"/>
      <c r="M32" s="10" t="str">
        <f t="array" ref="M32">iferror(xlookup($H32,'Product Families'!$A:$A,'Product Families'!$P:$P),"")</f>
        <v/>
      </c>
      <c r="N32" s="2" t="str">
        <f t="array" ref="N32">iferror(xlookup($H32,'Product Families'!$A:$A,'Product Families'!$Q:$Q),"")</f>
        <v/>
      </c>
      <c r="O32" s="26" t="str">
        <f t="shared" si="3"/>
        <v/>
      </c>
      <c r="P32" s="42" t="str">
        <f t="shared" si="4"/>
        <v/>
      </c>
      <c r="Q32" s="2">
        <f t="shared" si="5"/>
        <v>0</v>
      </c>
      <c r="R32" s="10" t="str">
        <f t="array" ref="R32">iferror(xlookup($I32,'Product Families'!$A:$A,'Product Families'!$P:$P),"")</f>
        <v/>
      </c>
      <c r="S32" s="2" t="str">
        <f t="array" ref="S32">iferror(xlookup($I32,'Product Families'!$A:$A,'Product Families'!$Q:$Q),"")</f>
        <v/>
      </c>
      <c r="T32" s="26" t="str">
        <f t="shared" si="6"/>
        <v/>
      </c>
      <c r="U32" s="42" t="str">
        <f t="shared" si="7"/>
        <v/>
      </c>
      <c r="V32" s="2">
        <f t="shared" si="8"/>
        <v>0</v>
      </c>
      <c r="W32" s="10" t="str">
        <f t="array" ref="W32">iferror(xlookup($J32,'Product Families'!$A:$A,'Product Families'!$P:$P),"")</f>
        <v/>
      </c>
      <c r="X32" s="2" t="str">
        <f t="array" ref="X32">iferror(xlookup($J32,'Product Families'!$A:$A,'Product Families'!$Q:$Q),"")</f>
        <v/>
      </c>
      <c r="Y32" s="42" t="str">
        <f t="shared" si="9"/>
        <v/>
      </c>
      <c r="Z32" s="42" t="str">
        <f t="shared" si="10"/>
        <v/>
      </c>
      <c r="AA32" s="2">
        <f t="shared" si="11"/>
        <v>0</v>
      </c>
      <c r="AB32" s="10" t="str">
        <f t="array" ref="AB32">iferror(xlookup($K32,'Product Families'!$A:$A,'Product Families'!$P:$P),"")</f>
        <v/>
      </c>
      <c r="AC32" s="2" t="str">
        <f t="array" ref="AC32">iferror(xlookup($K32,'Product Families'!$A:$A,'Product Families'!$Q:$Q),"")</f>
        <v/>
      </c>
      <c r="AD32" s="26" t="str">
        <f t="shared" si="12"/>
        <v/>
      </c>
      <c r="AE32" s="42" t="str">
        <f t="shared" si="13"/>
        <v/>
      </c>
      <c r="AF32" s="2">
        <f t="shared" si="14"/>
        <v>0</v>
      </c>
      <c r="AG32" s="10" t="str">
        <f t="array" ref="AG32">iferror(xlookup($L32,'Product Families'!$A:$A,'Product Families'!$P:$P),"")</f>
        <v/>
      </c>
      <c r="AH32" s="2" t="str">
        <f t="array" ref="AH32">iferror(xlookup($L32,'Product Families'!$A:$A,'Product Families'!$Q:$Q),"")</f>
        <v/>
      </c>
      <c r="AI32" s="26" t="str">
        <f t="shared" si="15"/>
        <v/>
      </c>
      <c r="AJ32" s="42" t="str">
        <f t="shared" si="16"/>
        <v/>
      </c>
      <c r="AK32" s="2">
        <f t="shared" si="17"/>
        <v>0</v>
      </c>
    </row>
    <row r="33">
      <c r="A33" s="220" t="s">
        <v>149</v>
      </c>
      <c r="B33" s="17" t="s">
        <v>120</v>
      </c>
      <c r="C33" s="1"/>
      <c r="D33" s="7" t="str">
        <f t="shared" si="1"/>
        <v/>
      </c>
      <c r="E33" s="26">
        <f t="shared" si="2"/>
        <v>0</v>
      </c>
      <c r="G33" s="2" t="s">
        <v>121</v>
      </c>
      <c r="H33" s="1"/>
      <c r="I33" s="1"/>
      <c r="J33" s="1"/>
      <c r="K33" s="1"/>
      <c r="L33" s="1"/>
      <c r="M33" s="10" t="str">
        <f t="array" ref="M33">iferror(xlookup($H33,'Product Families'!$A:$A,'Product Families'!$P:$P),"")</f>
        <v/>
      </c>
      <c r="N33" s="2" t="str">
        <f t="array" ref="N33">iferror(xlookup($H33,'Product Families'!$A:$A,'Product Families'!$Q:$Q),"")</f>
        <v/>
      </c>
      <c r="O33" s="26" t="str">
        <f t="shared" si="3"/>
        <v/>
      </c>
      <c r="P33" s="42" t="str">
        <f t="shared" si="4"/>
        <v/>
      </c>
      <c r="Q33" s="2">
        <f t="shared" si="5"/>
        <v>0</v>
      </c>
      <c r="R33" s="10" t="str">
        <f t="array" ref="R33">iferror(xlookup($I33,'Product Families'!$A:$A,'Product Families'!$P:$P),"")</f>
        <v/>
      </c>
      <c r="S33" s="2" t="str">
        <f t="array" ref="S33">iferror(xlookup($I33,'Product Families'!$A:$A,'Product Families'!$Q:$Q),"")</f>
        <v/>
      </c>
      <c r="T33" s="26" t="str">
        <f t="shared" si="6"/>
        <v/>
      </c>
      <c r="U33" s="42" t="str">
        <f t="shared" si="7"/>
        <v/>
      </c>
      <c r="V33" s="2">
        <f t="shared" si="8"/>
        <v>0</v>
      </c>
      <c r="W33" s="10" t="str">
        <f t="array" ref="W33">iferror(xlookup($J33,'Product Families'!$A:$A,'Product Families'!$P:$P),"")</f>
        <v/>
      </c>
      <c r="X33" s="2" t="str">
        <f t="array" ref="X33">iferror(xlookup($J33,'Product Families'!$A:$A,'Product Families'!$Q:$Q),"")</f>
        <v/>
      </c>
      <c r="Y33" s="42" t="str">
        <f t="shared" si="9"/>
        <v/>
      </c>
      <c r="Z33" s="42" t="str">
        <f t="shared" si="10"/>
        <v/>
      </c>
      <c r="AA33" s="2">
        <f t="shared" si="11"/>
        <v>0</v>
      </c>
      <c r="AB33" s="10" t="str">
        <f t="array" ref="AB33">iferror(xlookup($K33,'Product Families'!$A:$A,'Product Families'!$P:$P),"")</f>
        <v/>
      </c>
      <c r="AC33" s="2" t="str">
        <f t="array" ref="AC33">iferror(xlookup($K33,'Product Families'!$A:$A,'Product Families'!$Q:$Q),"")</f>
        <v/>
      </c>
      <c r="AD33" s="26" t="str">
        <f t="shared" si="12"/>
        <v/>
      </c>
      <c r="AE33" s="42" t="str">
        <f t="shared" si="13"/>
        <v/>
      </c>
      <c r="AF33" s="2">
        <f t="shared" si="14"/>
        <v>0</v>
      </c>
      <c r="AG33" s="10" t="str">
        <f t="array" ref="AG33">iferror(xlookup($L33,'Product Families'!$A:$A,'Product Families'!$P:$P),"")</f>
        <v/>
      </c>
      <c r="AH33" s="2" t="str">
        <f t="array" ref="AH33">iferror(xlookup($L33,'Product Families'!$A:$A,'Product Families'!$Q:$Q),"")</f>
        <v/>
      </c>
      <c r="AI33" s="26" t="str">
        <f t="shared" si="15"/>
        <v/>
      </c>
      <c r="AJ33" s="42" t="str">
        <f t="shared" si="16"/>
        <v/>
      </c>
      <c r="AK33" s="2">
        <f t="shared" si="17"/>
        <v>0</v>
      </c>
    </row>
    <row r="34">
      <c r="A34" s="220" t="s">
        <v>203</v>
      </c>
      <c r="B34" s="17">
        <v>16.32</v>
      </c>
      <c r="C34" s="3">
        <v>4.0</v>
      </c>
      <c r="D34" s="7">
        <f t="shared" si="1"/>
        <v>4.08</v>
      </c>
      <c r="E34" s="26">
        <f t="shared" si="2"/>
        <v>0</v>
      </c>
      <c r="H34" s="1"/>
      <c r="I34" s="1"/>
      <c r="J34" s="1"/>
      <c r="K34" s="1"/>
      <c r="L34" s="1"/>
      <c r="M34" s="10" t="str">
        <f t="array" ref="M34">iferror(xlookup($H34,'Product Families'!$A:$A,'Product Families'!$P:$P),"")</f>
        <v/>
      </c>
      <c r="N34" s="2" t="str">
        <f t="array" ref="N34">iferror(xlookup($H34,'Product Families'!$A:$A,'Product Families'!$Q:$Q),"")</f>
        <v/>
      </c>
      <c r="O34" s="26" t="str">
        <f t="shared" si="3"/>
        <v/>
      </c>
      <c r="P34" s="42" t="str">
        <f t="shared" si="4"/>
        <v/>
      </c>
      <c r="Q34" s="2">
        <f t="shared" si="5"/>
        <v>0</v>
      </c>
      <c r="R34" s="10" t="str">
        <f t="array" ref="R34">iferror(xlookup($I34,'Product Families'!$A:$A,'Product Families'!$P:$P),"")</f>
        <v/>
      </c>
      <c r="S34" s="2" t="str">
        <f t="array" ref="S34">iferror(xlookup($I34,'Product Families'!$A:$A,'Product Families'!$Q:$Q),"")</f>
        <v/>
      </c>
      <c r="T34" s="26" t="str">
        <f t="shared" si="6"/>
        <v/>
      </c>
      <c r="U34" s="42" t="str">
        <f t="shared" si="7"/>
        <v/>
      </c>
      <c r="V34" s="2">
        <f t="shared" si="8"/>
        <v>0</v>
      </c>
      <c r="W34" s="10" t="str">
        <f t="array" ref="W34">iferror(xlookup($J34,'Product Families'!$A:$A,'Product Families'!$P:$P),"")</f>
        <v/>
      </c>
      <c r="X34" s="2" t="str">
        <f t="array" ref="X34">iferror(xlookup($J34,'Product Families'!$A:$A,'Product Families'!$Q:$Q),"")</f>
        <v/>
      </c>
      <c r="Y34" s="42" t="str">
        <f t="shared" si="9"/>
        <v/>
      </c>
      <c r="Z34" s="42" t="str">
        <f t="shared" si="10"/>
        <v/>
      </c>
      <c r="AA34" s="2">
        <f t="shared" si="11"/>
        <v>0</v>
      </c>
      <c r="AB34" s="10" t="str">
        <f t="array" ref="AB34">iferror(xlookup($K34,'Product Families'!$A:$A,'Product Families'!$P:$P),"")</f>
        <v/>
      </c>
      <c r="AC34" s="2" t="str">
        <f t="array" ref="AC34">iferror(xlookup($K34,'Product Families'!$A:$A,'Product Families'!$Q:$Q),"")</f>
        <v/>
      </c>
      <c r="AD34" s="26" t="str">
        <f t="shared" si="12"/>
        <v/>
      </c>
      <c r="AE34" s="42" t="str">
        <f t="shared" si="13"/>
        <v/>
      </c>
      <c r="AF34" s="2">
        <f t="shared" si="14"/>
        <v>0</v>
      </c>
      <c r="AG34" s="10" t="str">
        <f t="array" ref="AG34">iferror(xlookup($L34,'Product Families'!$A:$A,'Product Families'!$P:$P),"")</f>
        <v/>
      </c>
      <c r="AH34" s="2" t="str">
        <f t="array" ref="AH34">iferror(xlookup($L34,'Product Families'!$A:$A,'Product Families'!$Q:$Q),"")</f>
        <v/>
      </c>
      <c r="AI34" s="26" t="str">
        <f t="shared" si="15"/>
        <v/>
      </c>
      <c r="AJ34" s="42" t="str">
        <f t="shared" si="16"/>
        <v/>
      </c>
      <c r="AK34" s="2">
        <f t="shared" si="17"/>
        <v>0</v>
      </c>
    </row>
    <row r="35">
      <c r="A35" s="1" t="s">
        <v>214</v>
      </c>
      <c r="B35" s="3">
        <v>14.84</v>
      </c>
      <c r="C35" s="3">
        <v>4.0</v>
      </c>
      <c r="D35" s="7">
        <f t="shared" si="1"/>
        <v>3.71</v>
      </c>
      <c r="E35" s="26">
        <f t="shared" si="2"/>
        <v>0</v>
      </c>
      <c r="H35" s="1"/>
      <c r="I35" s="1"/>
      <c r="J35" s="1"/>
      <c r="K35" s="1"/>
      <c r="L35" s="1"/>
      <c r="M35" s="10" t="str">
        <f t="array" ref="M35">iferror(xlookup($H35,'Product Families'!$A:$A,'Product Families'!$P:$P),"")</f>
        <v/>
      </c>
      <c r="N35" s="2" t="str">
        <f t="array" ref="N35">iferror(xlookup($H35,'Product Families'!$A:$A,'Product Families'!$Q:$Q),"")</f>
        <v/>
      </c>
      <c r="O35" s="26" t="str">
        <f t="shared" si="3"/>
        <v/>
      </c>
      <c r="P35" s="42" t="str">
        <f t="shared" si="4"/>
        <v/>
      </c>
      <c r="Q35" s="2">
        <f t="shared" si="5"/>
        <v>0</v>
      </c>
      <c r="R35" s="10" t="str">
        <f t="array" ref="R35">iferror(xlookup($I35,'Product Families'!$A:$A,'Product Families'!$P:$P),"")</f>
        <v/>
      </c>
      <c r="S35" s="2" t="str">
        <f t="array" ref="S35">iferror(xlookup($I35,'Product Families'!$A:$A,'Product Families'!$Q:$Q),"")</f>
        <v/>
      </c>
      <c r="T35" s="26" t="str">
        <f t="shared" si="6"/>
        <v/>
      </c>
      <c r="U35" s="42" t="str">
        <f t="shared" si="7"/>
        <v/>
      </c>
      <c r="V35" s="2">
        <f t="shared" si="8"/>
        <v>0</v>
      </c>
      <c r="W35" s="10" t="str">
        <f t="array" ref="W35">iferror(xlookup($J35,'Product Families'!$A:$A,'Product Families'!$P:$P),"")</f>
        <v/>
      </c>
      <c r="X35" s="2" t="str">
        <f t="array" ref="X35">iferror(xlookup($J35,'Product Families'!$A:$A,'Product Families'!$Q:$Q),"")</f>
        <v/>
      </c>
      <c r="Y35" s="42" t="str">
        <f t="shared" si="9"/>
        <v/>
      </c>
      <c r="Z35" s="42" t="str">
        <f t="shared" si="10"/>
        <v/>
      </c>
      <c r="AA35" s="2">
        <f t="shared" si="11"/>
        <v>0</v>
      </c>
      <c r="AB35" s="10" t="str">
        <f t="array" ref="AB35">iferror(xlookup($K35,'Product Families'!$A:$A,'Product Families'!$P:$P),"")</f>
        <v/>
      </c>
      <c r="AC35" s="2" t="str">
        <f t="array" ref="AC35">iferror(xlookup($K35,'Product Families'!$A:$A,'Product Families'!$Q:$Q),"")</f>
        <v/>
      </c>
      <c r="AD35" s="26" t="str">
        <f t="shared" si="12"/>
        <v/>
      </c>
      <c r="AE35" s="42" t="str">
        <f t="shared" si="13"/>
        <v/>
      </c>
      <c r="AF35" s="2">
        <f t="shared" si="14"/>
        <v>0</v>
      </c>
      <c r="AG35" s="10" t="str">
        <f t="array" ref="AG35">iferror(xlookup($L35,'Product Families'!$A:$A,'Product Families'!$P:$P),"")</f>
        <v/>
      </c>
      <c r="AH35" s="2" t="str">
        <f t="array" ref="AH35">iferror(xlookup($L35,'Product Families'!$A:$A,'Product Families'!$Q:$Q),"")</f>
        <v/>
      </c>
      <c r="AI35" s="26" t="str">
        <f t="shared" si="15"/>
        <v/>
      </c>
      <c r="AJ35" s="42" t="str">
        <f t="shared" si="16"/>
        <v/>
      </c>
      <c r="AK35" s="2">
        <f t="shared" si="17"/>
        <v>0</v>
      </c>
    </row>
    <row r="36">
      <c r="A36" s="1" t="s">
        <v>219</v>
      </c>
      <c r="B36" s="3">
        <v>25.13</v>
      </c>
      <c r="C36" s="3">
        <v>1.0</v>
      </c>
      <c r="D36" s="7">
        <f t="shared" si="1"/>
        <v>25.13</v>
      </c>
      <c r="E36" s="26">
        <f t="shared" si="2"/>
        <v>0</v>
      </c>
      <c r="H36" s="1"/>
      <c r="I36" s="1"/>
      <c r="J36" s="1"/>
      <c r="K36" s="1"/>
      <c r="L36" s="1"/>
      <c r="M36" s="10" t="str">
        <f t="array" ref="M36">iferror(xlookup($H36,'Product Families'!$A:$A,'Product Families'!$P:$P),"")</f>
        <v/>
      </c>
      <c r="N36" s="2" t="str">
        <f t="array" ref="N36">iferror(xlookup($H36,'Product Families'!$A:$A,'Product Families'!$Q:$Q),"")</f>
        <v/>
      </c>
      <c r="O36" s="26" t="str">
        <f t="shared" si="3"/>
        <v/>
      </c>
      <c r="P36" s="42" t="str">
        <f t="shared" si="4"/>
        <v/>
      </c>
      <c r="Q36" s="2">
        <f t="shared" si="5"/>
        <v>0</v>
      </c>
      <c r="R36" s="10" t="str">
        <f t="array" ref="R36">iferror(xlookup($I36,'Product Families'!$A:$A,'Product Families'!$P:$P),"")</f>
        <v/>
      </c>
      <c r="S36" s="2" t="str">
        <f t="array" ref="S36">iferror(xlookup($I36,'Product Families'!$A:$A,'Product Families'!$Q:$Q),"")</f>
        <v/>
      </c>
      <c r="T36" s="26" t="str">
        <f t="shared" si="6"/>
        <v/>
      </c>
      <c r="U36" s="42" t="str">
        <f t="shared" si="7"/>
        <v/>
      </c>
      <c r="V36" s="2">
        <f t="shared" si="8"/>
        <v>0</v>
      </c>
      <c r="W36" s="10" t="str">
        <f t="array" ref="W36">iferror(xlookup($J36,'Product Families'!$A:$A,'Product Families'!$P:$P),"")</f>
        <v/>
      </c>
      <c r="X36" s="2" t="str">
        <f t="array" ref="X36">iferror(xlookup($J36,'Product Families'!$A:$A,'Product Families'!$Q:$Q),"")</f>
        <v/>
      </c>
      <c r="Y36" s="42" t="str">
        <f t="shared" si="9"/>
        <v/>
      </c>
      <c r="Z36" s="42" t="str">
        <f t="shared" si="10"/>
        <v/>
      </c>
      <c r="AA36" s="2">
        <f t="shared" si="11"/>
        <v>0</v>
      </c>
      <c r="AB36" s="10" t="str">
        <f t="array" ref="AB36">iferror(xlookup($K36,'Product Families'!$A:$A,'Product Families'!$P:$P),"")</f>
        <v/>
      </c>
      <c r="AC36" s="2" t="str">
        <f t="array" ref="AC36">iferror(xlookup($K36,'Product Families'!$A:$A,'Product Families'!$Q:$Q),"")</f>
        <v/>
      </c>
      <c r="AD36" s="26" t="str">
        <f t="shared" si="12"/>
        <v/>
      </c>
      <c r="AE36" s="42" t="str">
        <f t="shared" si="13"/>
        <v/>
      </c>
      <c r="AF36" s="2">
        <f t="shared" si="14"/>
        <v>0</v>
      </c>
      <c r="AG36" s="10" t="str">
        <f t="array" ref="AG36">iferror(xlookup($L36,'Product Families'!$A:$A,'Product Families'!$P:$P),"")</f>
        <v/>
      </c>
      <c r="AH36" s="2" t="str">
        <f t="array" ref="AH36">iferror(xlookup($L36,'Product Families'!$A:$A,'Product Families'!$Q:$Q),"")</f>
        <v/>
      </c>
      <c r="AI36" s="26" t="str">
        <f t="shared" si="15"/>
        <v/>
      </c>
      <c r="AJ36" s="42" t="str">
        <f t="shared" si="16"/>
        <v/>
      </c>
      <c r="AK36" s="2">
        <f t="shared" si="17"/>
        <v>0</v>
      </c>
    </row>
    <row r="37">
      <c r="A37" s="1" t="s">
        <v>221</v>
      </c>
      <c r="B37" s="3" t="s">
        <v>120</v>
      </c>
      <c r="C37" s="1"/>
      <c r="D37" s="7" t="str">
        <f t="shared" si="1"/>
        <v/>
      </c>
      <c r="E37" s="26">
        <f t="shared" si="2"/>
        <v>0</v>
      </c>
      <c r="G37" s="2" t="s">
        <v>121</v>
      </c>
      <c r="H37" s="1"/>
      <c r="I37" s="1"/>
      <c r="J37" s="1"/>
      <c r="K37" s="1"/>
      <c r="L37" s="1"/>
      <c r="M37" s="10" t="str">
        <f t="array" ref="M37">iferror(xlookup($H37,'Product Families'!$A:$A,'Product Families'!$P:$P),"")</f>
        <v/>
      </c>
      <c r="N37" s="2" t="str">
        <f t="array" ref="N37">iferror(xlookup($H37,'Product Families'!$A:$A,'Product Families'!$Q:$Q),"")</f>
        <v/>
      </c>
      <c r="O37" s="26" t="str">
        <f t="shared" si="3"/>
        <v/>
      </c>
      <c r="P37" s="42" t="str">
        <f t="shared" si="4"/>
        <v/>
      </c>
      <c r="Q37" s="2">
        <f t="shared" si="5"/>
        <v>0</v>
      </c>
      <c r="R37" s="10" t="str">
        <f t="array" ref="R37">iferror(xlookup($I37,'Product Families'!$A:$A,'Product Families'!$P:$P),"")</f>
        <v/>
      </c>
      <c r="S37" s="2" t="str">
        <f t="array" ref="S37">iferror(xlookup($I37,'Product Families'!$A:$A,'Product Families'!$Q:$Q),"")</f>
        <v/>
      </c>
      <c r="T37" s="26" t="str">
        <f t="shared" si="6"/>
        <v/>
      </c>
      <c r="U37" s="42" t="str">
        <f t="shared" si="7"/>
        <v/>
      </c>
      <c r="V37" s="2">
        <f t="shared" si="8"/>
        <v>0</v>
      </c>
      <c r="W37" s="10" t="str">
        <f t="array" ref="W37">iferror(xlookup($J37,'Product Families'!$A:$A,'Product Families'!$P:$P),"")</f>
        <v/>
      </c>
      <c r="X37" s="2" t="str">
        <f t="array" ref="X37">iferror(xlookup($J37,'Product Families'!$A:$A,'Product Families'!$Q:$Q),"")</f>
        <v/>
      </c>
      <c r="Y37" s="42" t="str">
        <f t="shared" si="9"/>
        <v/>
      </c>
      <c r="Z37" s="42" t="str">
        <f t="shared" si="10"/>
        <v/>
      </c>
      <c r="AA37" s="2">
        <f t="shared" si="11"/>
        <v>0</v>
      </c>
      <c r="AB37" s="10" t="str">
        <f t="array" ref="AB37">iferror(xlookup($K37,'Product Families'!$A:$A,'Product Families'!$P:$P),"")</f>
        <v/>
      </c>
      <c r="AC37" s="2" t="str">
        <f t="array" ref="AC37">iferror(xlookup($K37,'Product Families'!$A:$A,'Product Families'!$Q:$Q),"")</f>
        <v/>
      </c>
      <c r="AD37" s="26" t="str">
        <f t="shared" si="12"/>
        <v/>
      </c>
      <c r="AE37" s="42" t="str">
        <f t="shared" si="13"/>
        <v/>
      </c>
      <c r="AF37" s="2">
        <f t="shared" si="14"/>
        <v>0</v>
      </c>
      <c r="AG37" s="10" t="str">
        <f t="array" ref="AG37">iferror(xlookup($L37,'Product Families'!$A:$A,'Product Families'!$P:$P),"")</f>
        <v/>
      </c>
      <c r="AH37" s="2" t="str">
        <f t="array" ref="AH37">iferror(xlookup($L37,'Product Families'!$A:$A,'Product Families'!$Q:$Q),"")</f>
        <v/>
      </c>
      <c r="AI37" s="26" t="str">
        <f t="shared" si="15"/>
        <v/>
      </c>
      <c r="AJ37" s="42" t="str">
        <f t="shared" si="16"/>
        <v/>
      </c>
      <c r="AK37" s="2">
        <f t="shared" si="17"/>
        <v>0</v>
      </c>
    </row>
    <row r="38">
      <c r="A38" s="1" t="s">
        <v>224</v>
      </c>
      <c r="B38" s="3">
        <v>14.84</v>
      </c>
      <c r="C38" s="3">
        <v>4.0</v>
      </c>
      <c r="D38" s="7">
        <f t="shared" si="1"/>
        <v>3.71</v>
      </c>
      <c r="E38" s="26">
        <f t="shared" si="2"/>
        <v>0</v>
      </c>
      <c r="H38" s="1"/>
      <c r="I38" s="1"/>
      <c r="J38" s="1"/>
      <c r="K38" s="1"/>
      <c r="L38" s="1"/>
      <c r="M38" s="10" t="str">
        <f t="array" ref="M38">iferror(xlookup($H38,'Product Families'!$A:$A,'Product Families'!$P:$P),"")</f>
        <v/>
      </c>
      <c r="N38" s="2" t="str">
        <f t="array" ref="N38">iferror(xlookup($H38,'Product Families'!$A:$A,'Product Families'!$Q:$Q),"")</f>
        <v/>
      </c>
      <c r="O38" s="26" t="str">
        <f t="shared" si="3"/>
        <v/>
      </c>
      <c r="P38" s="42" t="str">
        <f t="shared" si="4"/>
        <v/>
      </c>
      <c r="Q38" s="2">
        <f t="shared" si="5"/>
        <v>0</v>
      </c>
      <c r="R38" s="10" t="str">
        <f t="array" ref="R38">iferror(xlookup($I38,'Product Families'!$A:$A,'Product Families'!$P:$P),"")</f>
        <v/>
      </c>
      <c r="S38" s="2" t="str">
        <f t="array" ref="S38">iferror(xlookup($I38,'Product Families'!$A:$A,'Product Families'!$Q:$Q),"")</f>
        <v/>
      </c>
      <c r="T38" s="26" t="str">
        <f t="shared" si="6"/>
        <v/>
      </c>
      <c r="U38" s="42" t="str">
        <f t="shared" si="7"/>
        <v/>
      </c>
      <c r="V38" s="2">
        <f t="shared" si="8"/>
        <v>0</v>
      </c>
      <c r="W38" s="10" t="str">
        <f t="array" ref="W38">iferror(xlookup($J38,'Product Families'!$A:$A,'Product Families'!$P:$P),"")</f>
        <v/>
      </c>
      <c r="X38" s="2" t="str">
        <f t="array" ref="X38">iferror(xlookup($J38,'Product Families'!$A:$A,'Product Families'!$Q:$Q),"")</f>
        <v/>
      </c>
      <c r="Y38" s="42" t="str">
        <f t="shared" si="9"/>
        <v/>
      </c>
      <c r="Z38" s="42" t="str">
        <f t="shared" si="10"/>
        <v/>
      </c>
      <c r="AA38" s="2">
        <f t="shared" si="11"/>
        <v>0</v>
      </c>
      <c r="AB38" s="10" t="str">
        <f t="array" ref="AB38">iferror(xlookup($K38,'Product Families'!$A:$A,'Product Families'!$P:$P),"")</f>
        <v/>
      </c>
      <c r="AC38" s="2" t="str">
        <f t="array" ref="AC38">iferror(xlookup($K38,'Product Families'!$A:$A,'Product Families'!$Q:$Q),"")</f>
        <v/>
      </c>
      <c r="AD38" s="26" t="str">
        <f t="shared" si="12"/>
        <v/>
      </c>
      <c r="AE38" s="42" t="str">
        <f t="shared" si="13"/>
        <v/>
      </c>
      <c r="AF38" s="2">
        <f t="shared" si="14"/>
        <v>0</v>
      </c>
      <c r="AG38" s="10" t="str">
        <f t="array" ref="AG38">iferror(xlookup($L38,'Product Families'!$A:$A,'Product Families'!$P:$P),"")</f>
        <v/>
      </c>
      <c r="AH38" s="2" t="str">
        <f t="array" ref="AH38">iferror(xlookup($L38,'Product Families'!$A:$A,'Product Families'!$Q:$Q),"")</f>
        <v/>
      </c>
      <c r="AI38" s="26" t="str">
        <f t="shared" si="15"/>
        <v/>
      </c>
      <c r="AJ38" s="42" t="str">
        <f t="shared" si="16"/>
        <v/>
      </c>
      <c r="AK38" s="2">
        <f t="shared" si="17"/>
        <v>0</v>
      </c>
    </row>
    <row r="39">
      <c r="A39" s="1" t="s">
        <v>226</v>
      </c>
      <c r="B39" s="3" t="s">
        <v>120</v>
      </c>
      <c r="C39" s="1"/>
      <c r="D39" s="7" t="str">
        <f t="shared" si="1"/>
        <v/>
      </c>
      <c r="E39" s="26">
        <f t="shared" si="2"/>
        <v>0</v>
      </c>
      <c r="G39" s="2" t="s">
        <v>121</v>
      </c>
      <c r="H39" s="1"/>
      <c r="I39" s="1"/>
      <c r="J39" s="1"/>
      <c r="K39" s="1"/>
      <c r="L39" s="1"/>
      <c r="M39" s="10" t="str">
        <f t="array" ref="M39">iferror(xlookup($H39,'Product Families'!$A:$A,'Product Families'!$P:$P),"")</f>
        <v/>
      </c>
      <c r="N39" s="2" t="str">
        <f t="array" ref="N39">iferror(xlookup($H39,'Product Families'!$A:$A,'Product Families'!$Q:$Q),"")</f>
        <v/>
      </c>
      <c r="O39" s="26" t="str">
        <f t="shared" si="3"/>
        <v/>
      </c>
      <c r="P39" s="42" t="str">
        <f t="shared" si="4"/>
        <v/>
      </c>
      <c r="Q39" s="2">
        <f t="shared" si="5"/>
        <v>0</v>
      </c>
      <c r="R39" s="10" t="str">
        <f t="array" ref="R39">iferror(xlookup($I39,'Product Families'!$A:$A,'Product Families'!$P:$P),"")</f>
        <v/>
      </c>
      <c r="S39" s="2" t="str">
        <f t="array" ref="S39">iferror(xlookup($I39,'Product Families'!$A:$A,'Product Families'!$Q:$Q),"")</f>
        <v/>
      </c>
      <c r="T39" s="26" t="str">
        <f t="shared" si="6"/>
        <v/>
      </c>
      <c r="U39" s="42" t="str">
        <f t="shared" si="7"/>
        <v/>
      </c>
      <c r="V39" s="2">
        <f t="shared" si="8"/>
        <v>0</v>
      </c>
      <c r="W39" s="10" t="str">
        <f t="array" ref="W39">iferror(xlookup($J39,'Product Families'!$A:$A,'Product Families'!$P:$P),"")</f>
        <v/>
      </c>
      <c r="X39" s="2" t="str">
        <f t="array" ref="X39">iferror(xlookup($J39,'Product Families'!$A:$A,'Product Families'!$Q:$Q),"")</f>
        <v/>
      </c>
      <c r="Y39" s="42" t="str">
        <f t="shared" si="9"/>
        <v/>
      </c>
      <c r="Z39" s="42" t="str">
        <f t="shared" si="10"/>
        <v/>
      </c>
      <c r="AA39" s="2">
        <f t="shared" si="11"/>
        <v>0</v>
      </c>
      <c r="AB39" s="10" t="str">
        <f t="array" ref="AB39">iferror(xlookup($K39,'Product Families'!$A:$A,'Product Families'!$P:$P),"")</f>
        <v/>
      </c>
      <c r="AC39" s="2" t="str">
        <f t="array" ref="AC39">iferror(xlookup($K39,'Product Families'!$A:$A,'Product Families'!$Q:$Q),"")</f>
        <v/>
      </c>
      <c r="AD39" s="26" t="str">
        <f t="shared" si="12"/>
        <v/>
      </c>
      <c r="AE39" s="42" t="str">
        <f t="shared" si="13"/>
        <v/>
      </c>
      <c r="AF39" s="2">
        <f t="shared" si="14"/>
        <v>0</v>
      </c>
      <c r="AG39" s="10" t="str">
        <f t="array" ref="AG39">iferror(xlookup($L39,'Product Families'!$A:$A,'Product Families'!$P:$P),"")</f>
        <v/>
      </c>
      <c r="AH39" s="2" t="str">
        <f t="array" ref="AH39">iferror(xlookup($L39,'Product Families'!$A:$A,'Product Families'!$Q:$Q),"")</f>
        <v/>
      </c>
      <c r="AI39" s="26" t="str">
        <f t="shared" si="15"/>
        <v/>
      </c>
      <c r="AJ39" s="42" t="str">
        <f t="shared" si="16"/>
        <v/>
      </c>
      <c r="AK39" s="2">
        <f t="shared" si="17"/>
        <v>0</v>
      </c>
    </row>
    <row r="40">
      <c r="A40" s="1" t="s">
        <v>149</v>
      </c>
      <c r="B40" s="3" t="s">
        <v>120</v>
      </c>
      <c r="C40" s="1"/>
      <c r="D40" s="7" t="str">
        <f t="shared" si="1"/>
        <v/>
      </c>
      <c r="E40" s="26">
        <f t="shared" si="2"/>
        <v>0</v>
      </c>
      <c r="G40" s="2" t="s">
        <v>121</v>
      </c>
      <c r="H40" s="1"/>
      <c r="I40" s="1"/>
      <c r="J40" s="1"/>
      <c r="K40" s="1"/>
      <c r="L40" s="1"/>
      <c r="M40" s="10" t="str">
        <f t="array" ref="M40">iferror(xlookup($H40,'Product Families'!$A:$A,'Product Families'!$P:$P),"")</f>
        <v/>
      </c>
      <c r="N40" s="2" t="str">
        <f t="array" ref="N40">iferror(xlookup($H40,'Product Families'!$A:$A,'Product Families'!$Q:$Q),"")</f>
        <v/>
      </c>
      <c r="O40" s="26" t="str">
        <f t="shared" si="3"/>
        <v/>
      </c>
      <c r="P40" s="42" t="str">
        <f t="shared" si="4"/>
        <v/>
      </c>
      <c r="Q40" s="2">
        <f t="shared" si="5"/>
        <v>0</v>
      </c>
      <c r="R40" s="10" t="str">
        <f t="array" ref="R40">iferror(xlookup($I40,'Product Families'!$A:$A,'Product Families'!$P:$P),"")</f>
        <v/>
      </c>
      <c r="S40" s="2" t="str">
        <f t="array" ref="S40">iferror(xlookup($I40,'Product Families'!$A:$A,'Product Families'!$Q:$Q),"")</f>
        <v/>
      </c>
      <c r="T40" s="26" t="str">
        <f t="shared" si="6"/>
        <v/>
      </c>
      <c r="U40" s="42" t="str">
        <f t="shared" si="7"/>
        <v/>
      </c>
      <c r="V40" s="2">
        <f t="shared" si="8"/>
        <v>0</v>
      </c>
      <c r="W40" s="10" t="str">
        <f t="array" ref="W40">iferror(xlookup($J40,'Product Families'!$A:$A,'Product Families'!$P:$P),"")</f>
        <v/>
      </c>
      <c r="X40" s="2" t="str">
        <f t="array" ref="X40">iferror(xlookup($J40,'Product Families'!$A:$A,'Product Families'!$Q:$Q),"")</f>
        <v/>
      </c>
      <c r="Y40" s="42" t="str">
        <f t="shared" si="9"/>
        <v/>
      </c>
      <c r="Z40" s="42" t="str">
        <f t="shared" si="10"/>
        <v/>
      </c>
      <c r="AA40" s="2">
        <f t="shared" si="11"/>
        <v>0</v>
      </c>
      <c r="AB40" s="10" t="str">
        <f t="array" ref="AB40">iferror(xlookup($K40,'Product Families'!$A:$A,'Product Families'!$P:$P),"")</f>
        <v/>
      </c>
      <c r="AC40" s="2" t="str">
        <f t="array" ref="AC40">iferror(xlookup($K40,'Product Families'!$A:$A,'Product Families'!$Q:$Q),"")</f>
        <v/>
      </c>
      <c r="AD40" s="26" t="str">
        <f t="shared" si="12"/>
        <v/>
      </c>
      <c r="AE40" s="42" t="str">
        <f t="shared" si="13"/>
        <v/>
      </c>
      <c r="AF40" s="2">
        <f t="shared" si="14"/>
        <v>0</v>
      </c>
      <c r="AG40" s="10" t="str">
        <f t="array" ref="AG40">iferror(xlookup($L40,'Product Families'!$A:$A,'Product Families'!$P:$P),"")</f>
        <v/>
      </c>
      <c r="AH40" s="2" t="str">
        <f t="array" ref="AH40">iferror(xlookup($L40,'Product Families'!$A:$A,'Product Families'!$Q:$Q),"")</f>
        <v/>
      </c>
      <c r="AI40" s="26" t="str">
        <f t="shared" si="15"/>
        <v/>
      </c>
      <c r="AJ40" s="42" t="str">
        <f t="shared" si="16"/>
        <v/>
      </c>
      <c r="AK40" s="2">
        <f t="shared" si="17"/>
        <v>0</v>
      </c>
    </row>
    <row r="41">
      <c r="A41" s="1" t="s">
        <v>101</v>
      </c>
      <c r="B41" s="3">
        <v>12.38</v>
      </c>
      <c r="C41" s="3">
        <v>16.0</v>
      </c>
      <c r="D41" s="7">
        <f t="shared" si="1"/>
        <v>0.77375</v>
      </c>
      <c r="E41" s="26">
        <f t="shared" si="2"/>
        <v>0</v>
      </c>
      <c r="H41" s="1" t="s">
        <v>101</v>
      </c>
      <c r="I41" s="1" t="s">
        <v>126</v>
      </c>
      <c r="J41" s="1"/>
      <c r="K41" s="1"/>
      <c r="L41" s="1"/>
      <c r="M41" s="10">
        <f t="array" ref="M41">iferror(xlookup($H41,'Product Families'!$A:$A,'Product Families'!$P:$P),"")</f>
        <v>0.05</v>
      </c>
      <c r="N41" s="2" t="str">
        <f t="array" ref="N41">iferror(xlookup($H41,'Product Families'!$A:$A,'Product Families'!$Q:$Q),"")</f>
        <v/>
      </c>
      <c r="O41" s="26" t="str">
        <f t="shared" si="3"/>
        <v/>
      </c>
      <c r="P41" s="42" t="str">
        <f t="shared" si="4"/>
        <v/>
      </c>
      <c r="Q41" s="2">
        <f t="shared" si="5"/>
        <v>0</v>
      </c>
      <c r="R41" s="10">
        <f t="array" ref="R41">iferror(xlookup($I41,'Product Families'!$A:$A,'Product Families'!$P:$P),"")</f>
        <v>0.37</v>
      </c>
      <c r="S41" s="2" t="str">
        <f t="array" ref="S41">iferror(xlookup($I41,'Product Families'!$A:$A,'Product Families'!$Q:$Q),"")</f>
        <v/>
      </c>
      <c r="T41" s="26" t="str">
        <f t="shared" si="6"/>
        <v/>
      </c>
      <c r="U41" s="42" t="str">
        <f t="shared" si="7"/>
        <v/>
      </c>
      <c r="V41" s="2">
        <f t="shared" si="8"/>
        <v>0</v>
      </c>
      <c r="W41" s="10" t="str">
        <f t="array" ref="W41">iferror(xlookup($J41,'Product Families'!$A:$A,'Product Families'!$P:$P),"")</f>
        <v/>
      </c>
      <c r="X41" s="2" t="str">
        <f t="array" ref="X41">iferror(xlookup($J41,'Product Families'!$A:$A,'Product Families'!$Q:$Q),"")</f>
        <v/>
      </c>
      <c r="Y41" s="42" t="str">
        <f t="shared" si="9"/>
        <v/>
      </c>
      <c r="Z41" s="42" t="str">
        <f t="shared" si="10"/>
        <v/>
      </c>
      <c r="AA41" s="2">
        <f t="shared" si="11"/>
        <v>0</v>
      </c>
      <c r="AB41" s="10" t="str">
        <f t="array" ref="AB41">iferror(xlookup($K41,'Product Families'!$A:$A,'Product Families'!$P:$P),"")</f>
        <v/>
      </c>
      <c r="AC41" s="2" t="str">
        <f t="array" ref="AC41">iferror(xlookup($K41,'Product Families'!$A:$A,'Product Families'!$Q:$Q),"")</f>
        <v/>
      </c>
      <c r="AD41" s="26" t="str">
        <f t="shared" si="12"/>
        <v/>
      </c>
      <c r="AE41" s="42" t="str">
        <f t="shared" si="13"/>
        <v/>
      </c>
      <c r="AF41" s="2">
        <f t="shared" si="14"/>
        <v>0</v>
      </c>
      <c r="AG41" s="10" t="str">
        <f t="array" ref="AG41">iferror(xlookup($L41,'Product Families'!$A:$A,'Product Families'!$P:$P),"")</f>
        <v/>
      </c>
      <c r="AH41" s="2" t="str">
        <f t="array" ref="AH41">iferror(xlookup($L41,'Product Families'!$A:$A,'Product Families'!$Q:$Q),"")</f>
        <v/>
      </c>
      <c r="AI41" s="26" t="str">
        <f t="shared" si="15"/>
        <v/>
      </c>
      <c r="AJ41" s="42" t="str">
        <f t="shared" si="16"/>
        <v/>
      </c>
      <c r="AK41" s="2">
        <f t="shared" si="17"/>
        <v>0</v>
      </c>
    </row>
    <row r="42">
      <c r="A42" s="1" t="s">
        <v>231</v>
      </c>
      <c r="B42" s="3" t="s">
        <v>111</v>
      </c>
      <c r="C42" s="1"/>
      <c r="D42" s="7" t="str">
        <f t="shared" si="1"/>
        <v/>
      </c>
      <c r="E42" s="26">
        <f t="shared" si="2"/>
        <v>0</v>
      </c>
      <c r="G42" s="2" t="s">
        <v>460</v>
      </c>
      <c r="H42" s="1" t="s">
        <v>231</v>
      </c>
      <c r="I42" s="1"/>
      <c r="J42" s="1"/>
      <c r="K42" s="1"/>
      <c r="L42" s="1"/>
      <c r="M42" s="10">
        <f t="array" ref="M42">iferror(xlookup($H42,'Product Families'!$A:$A,'Product Families'!$P:$P),"")</f>
        <v>0.05</v>
      </c>
      <c r="N42" s="2" t="str">
        <f t="array" ref="N42">iferror(xlookup($H42,'Product Families'!$A:$A,'Product Families'!$Q:$Q),"")</f>
        <v/>
      </c>
      <c r="O42" s="26" t="str">
        <f t="shared" si="3"/>
        <v/>
      </c>
      <c r="P42" s="42" t="str">
        <f t="shared" si="4"/>
        <v/>
      </c>
      <c r="Q42" s="2">
        <f t="shared" si="5"/>
        <v>0</v>
      </c>
      <c r="R42" s="10" t="str">
        <f t="array" ref="R42">iferror(xlookup($I42,'Product Families'!$A:$A,'Product Families'!$P:$P),"")</f>
        <v/>
      </c>
      <c r="S42" s="2" t="str">
        <f t="array" ref="S42">iferror(xlookup($I42,'Product Families'!$A:$A,'Product Families'!$Q:$Q),"")</f>
        <v/>
      </c>
      <c r="T42" s="26" t="str">
        <f t="shared" si="6"/>
        <v/>
      </c>
      <c r="U42" s="42" t="str">
        <f t="shared" si="7"/>
        <v/>
      </c>
      <c r="V42" s="2">
        <f t="shared" si="8"/>
        <v>0</v>
      </c>
      <c r="W42" s="10" t="str">
        <f t="array" ref="W42">iferror(xlookup($J42,'Product Families'!$A:$A,'Product Families'!$P:$P),"")</f>
        <v/>
      </c>
      <c r="X42" s="2" t="str">
        <f t="array" ref="X42">iferror(xlookup($J42,'Product Families'!$A:$A,'Product Families'!$Q:$Q),"")</f>
        <v/>
      </c>
      <c r="Y42" s="42" t="str">
        <f t="shared" si="9"/>
        <v/>
      </c>
      <c r="Z42" s="42" t="str">
        <f t="shared" si="10"/>
        <v/>
      </c>
      <c r="AA42" s="2">
        <f t="shared" si="11"/>
        <v>0</v>
      </c>
      <c r="AB42" s="10" t="str">
        <f t="array" ref="AB42">iferror(xlookup($K42,'Product Families'!$A:$A,'Product Families'!$P:$P),"")</f>
        <v/>
      </c>
      <c r="AC42" s="2" t="str">
        <f t="array" ref="AC42">iferror(xlookup($K42,'Product Families'!$A:$A,'Product Families'!$Q:$Q),"")</f>
        <v/>
      </c>
      <c r="AD42" s="26" t="str">
        <f t="shared" si="12"/>
        <v/>
      </c>
      <c r="AE42" s="42" t="str">
        <f t="shared" si="13"/>
        <v/>
      </c>
      <c r="AF42" s="2">
        <f t="shared" si="14"/>
        <v>0</v>
      </c>
      <c r="AG42" s="10" t="str">
        <f t="array" ref="AG42">iferror(xlookup($L42,'Product Families'!$A:$A,'Product Families'!$P:$P),"")</f>
        <v/>
      </c>
      <c r="AH42" s="2" t="str">
        <f t="array" ref="AH42">iferror(xlookup($L42,'Product Families'!$A:$A,'Product Families'!$Q:$Q),"")</f>
        <v/>
      </c>
      <c r="AI42" s="26" t="str">
        <f t="shared" si="15"/>
        <v/>
      </c>
      <c r="AJ42" s="42" t="str">
        <f t="shared" si="16"/>
        <v/>
      </c>
      <c r="AK42" s="2">
        <f t="shared" si="17"/>
        <v>0</v>
      </c>
    </row>
    <row r="43">
      <c r="A43" s="1" t="s">
        <v>235</v>
      </c>
      <c r="B43" s="3" t="s">
        <v>111</v>
      </c>
      <c r="C43" s="1"/>
      <c r="D43" s="7" t="str">
        <f t="shared" si="1"/>
        <v/>
      </c>
      <c r="E43" s="26">
        <f t="shared" si="2"/>
        <v>0</v>
      </c>
      <c r="G43" s="210" t="s">
        <v>83</v>
      </c>
      <c r="H43" s="1" t="s">
        <v>235</v>
      </c>
      <c r="I43" s="1" t="s">
        <v>238</v>
      </c>
      <c r="J43" s="1"/>
      <c r="K43" s="1"/>
      <c r="L43" s="1"/>
      <c r="M43" s="10">
        <f t="array" ref="M43">iferror(xlookup($H43,'Product Families'!$A:$A,'Product Families'!$P:$P),"")</f>
        <v>0.44</v>
      </c>
      <c r="N43" s="2" t="str">
        <f t="array" ref="N43">iferror(xlookup($H43,'Product Families'!$A:$A,'Product Families'!$Q:$Q),"")</f>
        <v/>
      </c>
      <c r="O43" s="26" t="str">
        <f t="shared" si="3"/>
        <v/>
      </c>
      <c r="P43" s="42" t="str">
        <f t="shared" si="4"/>
        <v/>
      </c>
      <c r="Q43" s="2">
        <f t="shared" si="5"/>
        <v>0</v>
      </c>
      <c r="R43" s="10">
        <f t="array" ref="R43">iferror(xlookup($I43,'Product Families'!$A:$A,'Product Families'!$P:$P),"")</f>
        <v>0.19</v>
      </c>
      <c r="S43" s="2" t="str">
        <f t="array" ref="S43">iferror(xlookup($I43,'Product Families'!$A:$A,'Product Families'!$Q:$Q),"")</f>
        <v/>
      </c>
      <c r="T43" s="26" t="str">
        <f t="shared" si="6"/>
        <v/>
      </c>
      <c r="U43" s="42" t="str">
        <f t="shared" si="7"/>
        <v/>
      </c>
      <c r="V43" s="2">
        <f t="shared" si="8"/>
        <v>0</v>
      </c>
      <c r="W43" s="10" t="str">
        <f t="array" ref="W43">iferror(xlookup($J43,'Product Families'!$A:$A,'Product Families'!$P:$P),"")</f>
        <v/>
      </c>
      <c r="X43" s="2" t="str">
        <f t="array" ref="X43">iferror(xlookup($J43,'Product Families'!$A:$A,'Product Families'!$Q:$Q),"")</f>
        <v/>
      </c>
      <c r="Y43" s="42" t="str">
        <f t="shared" si="9"/>
        <v/>
      </c>
      <c r="Z43" s="42" t="str">
        <f t="shared" si="10"/>
        <v/>
      </c>
      <c r="AA43" s="2">
        <f t="shared" si="11"/>
        <v>0</v>
      </c>
      <c r="AB43" s="10" t="str">
        <f t="array" ref="AB43">iferror(xlookup($K43,'Product Families'!$A:$A,'Product Families'!$P:$P),"")</f>
        <v/>
      </c>
      <c r="AC43" s="2" t="str">
        <f t="array" ref="AC43">iferror(xlookup($K43,'Product Families'!$A:$A,'Product Families'!$Q:$Q),"")</f>
        <v/>
      </c>
      <c r="AD43" s="26" t="str">
        <f t="shared" si="12"/>
        <v/>
      </c>
      <c r="AE43" s="42" t="str">
        <f t="shared" si="13"/>
        <v/>
      </c>
      <c r="AF43" s="2">
        <f t="shared" si="14"/>
        <v>0</v>
      </c>
      <c r="AG43" s="10" t="str">
        <f t="array" ref="AG43">iferror(xlookup($L43,'Product Families'!$A:$A,'Product Families'!$P:$P),"")</f>
        <v/>
      </c>
      <c r="AH43" s="2" t="str">
        <f t="array" ref="AH43">iferror(xlookup($L43,'Product Families'!$A:$A,'Product Families'!$Q:$Q),"")</f>
        <v/>
      </c>
      <c r="AI43" s="26" t="str">
        <f t="shared" si="15"/>
        <v/>
      </c>
      <c r="AJ43" s="42" t="str">
        <f t="shared" si="16"/>
        <v/>
      </c>
      <c r="AK43" s="2">
        <f t="shared" si="17"/>
        <v>0</v>
      </c>
    </row>
    <row r="44">
      <c r="A44" s="1" t="s">
        <v>63</v>
      </c>
      <c r="B44" s="3" t="s">
        <v>120</v>
      </c>
      <c r="C44" s="1"/>
      <c r="D44" s="7" t="str">
        <f t="shared" si="1"/>
        <v/>
      </c>
      <c r="E44" s="26">
        <f t="shared" si="2"/>
        <v>0</v>
      </c>
      <c r="G44" s="2" t="s">
        <v>472</v>
      </c>
      <c r="H44" s="1" t="s">
        <v>63</v>
      </c>
      <c r="I44" s="1" t="s">
        <v>90</v>
      </c>
      <c r="J44" s="1"/>
      <c r="K44" s="1"/>
      <c r="L44" s="1"/>
      <c r="M44" s="10">
        <f t="array" ref="M44">iferror(xlookup($H44,'Product Families'!$A:$A,'Product Families'!$P:$P),"")</f>
        <v>0.18</v>
      </c>
      <c r="N44" s="2" t="str">
        <f t="array" ref="N44">iferror(xlookup($H44,'Product Families'!$A:$A,'Product Families'!$Q:$Q),"")</f>
        <v/>
      </c>
      <c r="O44" s="26" t="str">
        <f t="shared" si="3"/>
        <v/>
      </c>
      <c r="P44" s="42" t="str">
        <f t="shared" si="4"/>
        <v/>
      </c>
      <c r="Q44" s="2">
        <f t="shared" si="5"/>
        <v>0</v>
      </c>
      <c r="R44" s="10">
        <f t="array" ref="R44">iferror(xlookup($I44,'Product Families'!$A:$A,'Product Families'!$P:$P),"")</f>
        <v>0.31</v>
      </c>
      <c r="S44" s="2" t="str">
        <f t="array" ref="S44">iferror(xlookup($I44,'Product Families'!$A:$A,'Product Families'!$Q:$Q),"")</f>
        <v/>
      </c>
      <c r="T44" s="26" t="str">
        <f t="shared" si="6"/>
        <v/>
      </c>
      <c r="U44" s="42" t="str">
        <f t="shared" si="7"/>
        <v/>
      </c>
      <c r="V44" s="2">
        <f t="shared" si="8"/>
        <v>0</v>
      </c>
      <c r="W44" s="10" t="str">
        <f t="array" ref="W44">iferror(xlookup($J44,'Product Families'!$A:$A,'Product Families'!$P:$P),"")</f>
        <v/>
      </c>
      <c r="X44" s="2" t="str">
        <f t="array" ref="X44">iferror(xlookup($J44,'Product Families'!$A:$A,'Product Families'!$Q:$Q),"")</f>
        <v/>
      </c>
      <c r="Y44" s="42" t="str">
        <f t="shared" si="9"/>
        <v/>
      </c>
      <c r="Z44" s="42" t="str">
        <f t="shared" si="10"/>
        <v/>
      </c>
      <c r="AA44" s="2">
        <f t="shared" si="11"/>
        <v>0</v>
      </c>
      <c r="AB44" s="10" t="str">
        <f t="array" ref="AB44">iferror(xlookup($K44,'Product Families'!$A:$A,'Product Families'!$P:$P),"")</f>
        <v/>
      </c>
      <c r="AC44" s="2" t="str">
        <f t="array" ref="AC44">iferror(xlookup($K44,'Product Families'!$A:$A,'Product Families'!$Q:$Q),"")</f>
        <v/>
      </c>
      <c r="AD44" s="26" t="str">
        <f t="shared" si="12"/>
        <v/>
      </c>
      <c r="AE44" s="42" t="str">
        <f t="shared" si="13"/>
        <v/>
      </c>
      <c r="AF44" s="2">
        <f t="shared" si="14"/>
        <v>0</v>
      </c>
      <c r="AG44" s="10" t="str">
        <f t="array" ref="AG44">iferror(xlookup($L44,'Product Families'!$A:$A,'Product Families'!$P:$P),"")</f>
        <v/>
      </c>
      <c r="AH44" s="2" t="str">
        <f t="array" ref="AH44">iferror(xlookup($L44,'Product Families'!$A:$A,'Product Families'!$Q:$Q),"")</f>
        <v/>
      </c>
      <c r="AI44" s="26" t="str">
        <f t="shared" si="15"/>
        <v/>
      </c>
      <c r="AJ44" s="42" t="str">
        <f t="shared" si="16"/>
        <v/>
      </c>
      <c r="AK44" s="2">
        <f t="shared" si="17"/>
        <v>0</v>
      </c>
    </row>
    <row r="45">
      <c r="A45" s="1" t="s">
        <v>243</v>
      </c>
      <c r="B45" s="3">
        <v>9.95</v>
      </c>
      <c r="C45" s="3">
        <v>1.0</v>
      </c>
      <c r="D45" s="7">
        <f t="shared" si="1"/>
        <v>9.95</v>
      </c>
      <c r="E45" s="26">
        <f t="shared" si="2"/>
        <v>0</v>
      </c>
      <c r="H45" s="1" t="s">
        <v>243</v>
      </c>
      <c r="I45" s="1" t="s">
        <v>246</v>
      </c>
      <c r="J45" s="1"/>
      <c r="K45" s="1"/>
      <c r="L45" s="1"/>
      <c r="M45" s="10">
        <f t="array" ref="M45">iferror(xlookup($H45,'Product Families'!$A:$A,'Product Families'!$P:$P),"")</f>
        <v>1.15</v>
      </c>
      <c r="N45" s="2" t="str">
        <f t="array" ref="N45">iferror(xlookup($H45,'Product Families'!$A:$A,'Product Families'!$Q:$Q),"")</f>
        <v/>
      </c>
      <c r="O45" s="26" t="str">
        <f t="shared" si="3"/>
        <v/>
      </c>
      <c r="P45" s="42" t="str">
        <f t="shared" si="4"/>
        <v/>
      </c>
      <c r="Q45" s="2">
        <f t="shared" si="5"/>
        <v>0</v>
      </c>
      <c r="R45" s="10">
        <f t="array" ref="R45">iferror(xlookup($I45,'Product Families'!$A:$A,'Product Families'!$P:$P),"")</f>
        <v>0.39</v>
      </c>
      <c r="S45" s="2" t="str">
        <f t="array" ref="S45">iferror(xlookup($I45,'Product Families'!$A:$A,'Product Families'!$Q:$Q),"")</f>
        <v/>
      </c>
      <c r="T45" s="26" t="str">
        <f t="shared" si="6"/>
        <v/>
      </c>
      <c r="U45" s="42" t="str">
        <f t="shared" si="7"/>
        <v/>
      </c>
      <c r="V45" s="2">
        <f t="shared" si="8"/>
        <v>0</v>
      </c>
      <c r="W45" s="10" t="str">
        <f t="array" ref="W45">iferror(xlookup($J45,'Product Families'!$A:$A,'Product Families'!$P:$P),"")</f>
        <v/>
      </c>
      <c r="X45" s="2" t="str">
        <f t="array" ref="X45">iferror(xlookup($J45,'Product Families'!$A:$A,'Product Families'!$Q:$Q),"")</f>
        <v/>
      </c>
      <c r="Y45" s="42" t="str">
        <f t="shared" si="9"/>
        <v/>
      </c>
      <c r="Z45" s="42" t="str">
        <f t="shared" si="10"/>
        <v/>
      </c>
      <c r="AA45" s="2">
        <f t="shared" si="11"/>
        <v>0</v>
      </c>
      <c r="AB45" s="10" t="str">
        <f t="array" ref="AB45">iferror(xlookup($K45,'Product Families'!$A:$A,'Product Families'!$P:$P),"")</f>
        <v/>
      </c>
      <c r="AC45" s="2" t="str">
        <f t="array" ref="AC45">iferror(xlookup($K45,'Product Families'!$A:$A,'Product Families'!$Q:$Q),"")</f>
        <v/>
      </c>
      <c r="AD45" s="26" t="str">
        <f t="shared" si="12"/>
        <v/>
      </c>
      <c r="AE45" s="42" t="str">
        <f t="shared" si="13"/>
        <v/>
      </c>
      <c r="AF45" s="2">
        <f t="shared" si="14"/>
        <v>0</v>
      </c>
      <c r="AG45" s="10" t="str">
        <f t="array" ref="AG45">iferror(xlookup($L45,'Product Families'!$A:$A,'Product Families'!$P:$P),"")</f>
        <v/>
      </c>
      <c r="AH45" s="2" t="str">
        <f t="array" ref="AH45">iferror(xlookup($L45,'Product Families'!$A:$A,'Product Families'!$Q:$Q),"")</f>
        <v/>
      </c>
      <c r="AI45" s="26" t="str">
        <f t="shared" si="15"/>
        <v/>
      </c>
      <c r="AJ45" s="42" t="str">
        <f t="shared" si="16"/>
        <v/>
      </c>
      <c r="AK45" s="2">
        <f t="shared" si="17"/>
        <v>0</v>
      </c>
    </row>
    <row r="46">
      <c r="A46" s="220" t="s">
        <v>249</v>
      </c>
      <c r="B46" s="3" t="s">
        <v>481</v>
      </c>
      <c r="C46" s="1"/>
      <c r="D46" s="7" t="str">
        <f t="shared" si="1"/>
        <v/>
      </c>
      <c r="E46" s="26">
        <f t="shared" si="2"/>
        <v>0</v>
      </c>
      <c r="G46" s="2" t="s">
        <v>482</v>
      </c>
      <c r="H46" s="1"/>
      <c r="I46" s="1"/>
      <c r="J46" s="1"/>
      <c r="K46" s="1"/>
      <c r="L46" s="1"/>
      <c r="M46" s="10" t="str">
        <f t="array" ref="M46">iferror(xlookup($H46,'Product Families'!$A:$A,'Product Families'!$P:$P),"")</f>
        <v/>
      </c>
      <c r="N46" s="2" t="str">
        <f t="array" ref="N46">iferror(xlookup($H46,'Product Families'!$A:$A,'Product Families'!$Q:$Q),"")</f>
        <v/>
      </c>
      <c r="O46" s="26" t="str">
        <f t="shared" si="3"/>
        <v/>
      </c>
      <c r="P46" s="42" t="str">
        <f t="shared" si="4"/>
        <v/>
      </c>
      <c r="Q46" s="2">
        <f t="shared" si="5"/>
        <v>0</v>
      </c>
      <c r="R46" s="10" t="str">
        <f t="array" ref="R46">iferror(xlookup($I46,'Product Families'!$A:$A,'Product Families'!$P:$P),"")</f>
        <v/>
      </c>
      <c r="S46" s="2" t="str">
        <f t="array" ref="S46">iferror(xlookup($I46,'Product Families'!$A:$A,'Product Families'!$Q:$Q),"")</f>
        <v/>
      </c>
      <c r="T46" s="26" t="str">
        <f t="shared" si="6"/>
        <v/>
      </c>
      <c r="U46" s="42" t="str">
        <f t="shared" si="7"/>
        <v/>
      </c>
      <c r="V46" s="2">
        <f t="shared" si="8"/>
        <v>0</v>
      </c>
      <c r="W46" s="10" t="str">
        <f t="array" ref="W46">iferror(xlookup($J46,'Product Families'!$A:$A,'Product Families'!$P:$P),"")</f>
        <v/>
      </c>
      <c r="X46" s="2" t="str">
        <f t="array" ref="X46">iferror(xlookup($J46,'Product Families'!$A:$A,'Product Families'!$Q:$Q),"")</f>
        <v/>
      </c>
      <c r="Y46" s="42" t="str">
        <f t="shared" si="9"/>
        <v/>
      </c>
      <c r="Z46" s="42" t="str">
        <f t="shared" si="10"/>
        <v/>
      </c>
      <c r="AA46" s="2">
        <f t="shared" si="11"/>
        <v>0</v>
      </c>
      <c r="AB46" s="10" t="str">
        <f t="array" ref="AB46">iferror(xlookup($K46,'Product Families'!$A:$A,'Product Families'!$P:$P),"")</f>
        <v/>
      </c>
      <c r="AC46" s="2" t="str">
        <f t="array" ref="AC46">iferror(xlookup($K46,'Product Families'!$A:$A,'Product Families'!$Q:$Q),"")</f>
        <v/>
      </c>
      <c r="AD46" s="26" t="str">
        <f t="shared" si="12"/>
        <v/>
      </c>
      <c r="AE46" s="42" t="str">
        <f t="shared" si="13"/>
        <v/>
      </c>
      <c r="AF46" s="2">
        <f t="shared" si="14"/>
        <v>0</v>
      </c>
      <c r="AG46" s="10" t="str">
        <f t="array" ref="AG46">iferror(xlookup($L46,'Product Families'!$A:$A,'Product Families'!$P:$P),"")</f>
        <v/>
      </c>
      <c r="AH46" s="2" t="str">
        <f t="array" ref="AH46">iferror(xlookup($L46,'Product Families'!$A:$A,'Product Families'!$Q:$Q),"")</f>
        <v/>
      </c>
      <c r="AI46" s="26" t="str">
        <f t="shared" si="15"/>
        <v/>
      </c>
      <c r="AJ46" s="42" t="str">
        <f t="shared" si="16"/>
        <v/>
      </c>
      <c r="AK46" s="2">
        <f t="shared" si="17"/>
        <v>0</v>
      </c>
    </row>
    <row r="47">
      <c r="A47" s="220" t="s">
        <v>251</v>
      </c>
      <c r="B47" s="3" t="s">
        <v>120</v>
      </c>
      <c r="C47" s="1"/>
      <c r="D47" s="7" t="str">
        <f t="shared" si="1"/>
        <v/>
      </c>
      <c r="E47" s="26">
        <f t="shared" si="2"/>
        <v>0</v>
      </c>
      <c r="G47" s="2" t="s">
        <v>121</v>
      </c>
      <c r="H47" s="1"/>
      <c r="I47" s="1"/>
      <c r="J47" s="1"/>
      <c r="K47" s="1"/>
      <c r="L47" s="1"/>
      <c r="M47" s="10" t="str">
        <f t="array" ref="M47">iferror(xlookup($H47,'Product Families'!$A:$A,'Product Families'!$P:$P),"")</f>
        <v/>
      </c>
      <c r="N47" s="2" t="str">
        <f t="array" ref="N47">iferror(xlookup($H47,'Product Families'!$A:$A,'Product Families'!$Q:$Q),"")</f>
        <v/>
      </c>
      <c r="O47" s="26" t="str">
        <f t="shared" si="3"/>
        <v/>
      </c>
      <c r="P47" s="42" t="str">
        <f t="shared" si="4"/>
        <v/>
      </c>
      <c r="Q47" s="2">
        <f t="shared" si="5"/>
        <v>0</v>
      </c>
      <c r="R47" s="10" t="str">
        <f t="array" ref="R47">iferror(xlookup($I47,'Product Families'!$A:$A,'Product Families'!$P:$P),"")</f>
        <v/>
      </c>
      <c r="S47" s="2" t="str">
        <f t="array" ref="S47">iferror(xlookup($I47,'Product Families'!$A:$A,'Product Families'!$Q:$Q),"")</f>
        <v/>
      </c>
      <c r="T47" s="26" t="str">
        <f t="shared" si="6"/>
        <v/>
      </c>
      <c r="U47" s="42" t="str">
        <f t="shared" si="7"/>
        <v/>
      </c>
      <c r="V47" s="2">
        <f t="shared" si="8"/>
        <v>0</v>
      </c>
      <c r="W47" s="10" t="str">
        <f t="array" ref="W47">iferror(xlookup($J47,'Product Families'!$A:$A,'Product Families'!$P:$P),"")</f>
        <v/>
      </c>
      <c r="X47" s="2" t="str">
        <f t="array" ref="X47">iferror(xlookup($J47,'Product Families'!$A:$A,'Product Families'!$Q:$Q),"")</f>
        <v/>
      </c>
      <c r="Y47" s="42" t="str">
        <f t="shared" si="9"/>
        <v/>
      </c>
      <c r="Z47" s="42" t="str">
        <f t="shared" si="10"/>
        <v/>
      </c>
      <c r="AA47" s="2">
        <f t="shared" si="11"/>
        <v>0</v>
      </c>
      <c r="AB47" s="10" t="str">
        <f t="array" ref="AB47">iferror(xlookup($K47,'Product Families'!$A:$A,'Product Families'!$P:$P),"")</f>
        <v/>
      </c>
      <c r="AC47" s="2" t="str">
        <f t="array" ref="AC47">iferror(xlookup($K47,'Product Families'!$A:$A,'Product Families'!$Q:$Q),"")</f>
        <v/>
      </c>
      <c r="AD47" s="26" t="str">
        <f t="shared" si="12"/>
        <v/>
      </c>
      <c r="AE47" s="42" t="str">
        <f t="shared" si="13"/>
        <v/>
      </c>
      <c r="AF47" s="2">
        <f t="shared" si="14"/>
        <v>0</v>
      </c>
      <c r="AG47" s="10" t="str">
        <f t="array" ref="AG47">iferror(xlookup($L47,'Product Families'!$A:$A,'Product Families'!$P:$P),"")</f>
        <v/>
      </c>
      <c r="AH47" s="2" t="str">
        <f t="array" ref="AH47">iferror(xlookup($L47,'Product Families'!$A:$A,'Product Families'!$Q:$Q),"")</f>
        <v/>
      </c>
      <c r="AI47" s="26" t="str">
        <f t="shared" si="15"/>
        <v/>
      </c>
      <c r="AJ47" s="42" t="str">
        <f t="shared" si="16"/>
        <v/>
      </c>
      <c r="AK47" s="2">
        <f t="shared" si="17"/>
        <v>0</v>
      </c>
    </row>
    <row r="48">
      <c r="A48" s="1" t="s">
        <v>73</v>
      </c>
      <c r="B48" s="3">
        <v>6.31</v>
      </c>
      <c r="C48" s="3">
        <v>10.0</v>
      </c>
      <c r="D48" s="7">
        <f t="shared" si="1"/>
        <v>0.631</v>
      </c>
      <c r="E48" s="26">
        <f t="shared" si="2"/>
        <v>0</v>
      </c>
      <c r="H48" s="1" t="s">
        <v>73</v>
      </c>
      <c r="I48" s="1"/>
      <c r="J48" s="1"/>
      <c r="K48" s="1"/>
      <c r="L48" s="1"/>
      <c r="M48" s="10">
        <f t="array" ref="M48">iferror(xlookup($H48,'Product Families'!$A:$A,'Product Families'!$P:$P),"")</f>
        <v>0.71</v>
      </c>
      <c r="N48" s="2" t="str">
        <f t="array" ref="N48">iferror(xlookup($H48,'Product Families'!$A:$A,'Product Families'!$Q:$Q),"")</f>
        <v/>
      </c>
      <c r="O48" s="26" t="str">
        <f t="shared" si="3"/>
        <v/>
      </c>
      <c r="P48" s="42" t="str">
        <f t="shared" si="4"/>
        <v/>
      </c>
      <c r="Q48" s="2">
        <f t="shared" si="5"/>
        <v>0</v>
      </c>
      <c r="R48" s="10" t="str">
        <f t="array" ref="R48">iferror(xlookup($I48,'Product Families'!$A:$A,'Product Families'!$P:$P),"")</f>
        <v/>
      </c>
      <c r="S48" s="2" t="str">
        <f t="array" ref="S48">iferror(xlookup($I48,'Product Families'!$A:$A,'Product Families'!$Q:$Q),"")</f>
        <v/>
      </c>
      <c r="T48" s="26" t="str">
        <f t="shared" si="6"/>
        <v/>
      </c>
      <c r="U48" s="42" t="str">
        <f t="shared" si="7"/>
        <v/>
      </c>
      <c r="V48" s="2">
        <f t="shared" si="8"/>
        <v>0</v>
      </c>
      <c r="W48" s="10" t="str">
        <f t="array" ref="W48">iferror(xlookup($J48,'Product Families'!$A:$A,'Product Families'!$P:$P),"")</f>
        <v/>
      </c>
      <c r="X48" s="2" t="str">
        <f t="array" ref="X48">iferror(xlookup($J48,'Product Families'!$A:$A,'Product Families'!$Q:$Q),"")</f>
        <v/>
      </c>
      <c r="Y48" s="42" t="str">
        <f t="shared" si="9"/>
        <v/>
      </c>
      <c r="Z48" s="42" t="str">
        <f t="shared" si="10"/>
        <v/>
      </c>
      <c r="AA48" s="2">
        <f t="shared" si="11"/>
        <v>0</v>
      </c>
      <c r="AB48" s="10" t="str">
        <f t="array" ref="AB48">iferror(xlookup($K48,'Product Families'!$A:$A,'Product Families'!$P:$P),"")</f>
        <v/>
      </c>
      <c r="AC48" s="2" t="str">
        <f t="array" ref="AC48">iferror(xlookup($K48,'Product Families'!$A:$A,'Product Families'!$Q:$Q),"")</f>
        <v/>
      </c>
      <c r="AD48" s="26" t="str">
        <f t="shared" si="12"/>
        <v/>
      </c>
      <c r="AE48" s="42" t="str">
        <f t="shared" si="13"/>
        <v/>
      </c>
      <c r="AF48" s="2">
        <f t="shared" si="14"/>
        <v>0</v>
      </c>
      <c r="AG48" s="10" t="str">
        <f t="array" ref="AG48">iferror(xlookup($L48,'Product Families'!$A:$A,'Product Families'!$P:$P),"")</f>
        <v/>
      </c>
      <c r="AH48" s="2" t="str">
        <f t="array" ref="AH48">iferror(xlookup($L48,'Product Families'!$A:$A,'Product Families'!$Q:$Q),"")</f>
        <v/>
      </c>
      <c r="AI48" s="26" t="str">
        <f t="shared" si="15"/>
        <v/>
      </c>
      <c r="AJ48" s="42" t="str">
        <f t="shared" si="16"/>
        <v/>
      </c>
      <c r="AK48" s="2">
        <f t="shared" si="17"/>
        <v>0</v>
      </c>
    </row>
    <row r="49">
      <c r="A49" s="1" t="s">
        <v>96</v>
      </c>
      <c r="B49" s="3" t="s">
        <v>120</v>
      </c>
      <c r="C49" s="1"/>
      <c r="D49" s="7" t="str">
        <f t="shared" si="1"/>
        <v/>
      </c>
      <c r="E49" s="26">
        <f t="shared" si="2"/>
        <v>0</v>
      </c>
      <c r="G49" s="2" t="s">
        <v>121</v>
      </c>
      <c r="H49" s="1" t="s">
        <v>96</v>
      </c>
      <c r="I49" s="1"/>
      <c r="J49" s="1"/>
      <c r="K49" s="1"/>
      <c r="L49" s="1"/>
      <c r="M49" s="10">
        <f t="array" ref="M49">iferror(xlookup($H49,'Product Families'!$A:$A,'Product Families'!$P:$P),"")</f>
        <v>0.88</v>
      </c>
      <c r="N49" s="2" t="str">
        <f t="array" ref="N49">iferror(xlookup($H49,'Product Families'!$A:$A,'Product Families'!$Q:$Q),"")</f>
        <v/>
      </c>
      <c r="O49" s="26" t="str">
        <f t="shared" si="3"/>
        <v/>
      </c>
      <c r="P49" s="42" t="str">
        <f t="shared" si="4"/>
        <v/>
      </c>
      <c r="Q49" s="2">
        <f t="shared" si="5"/>
        <v>0</v>
      </c>
      <c r="R49" s="10" t="str">
        <f t="array" ref="R49">iferror(xlookup($I49,'Product Families'!$A:$A,'Product Families'!$P:$P),"")</f>
        <v/>
      </c>
      <c r="S49" s="2" t="str">
        <f t="array" ref="S49">iferror(xlookup($I49,'Product Families'!$A:$A,'Product Families'!$Q:$Q),"")</f>
        <v/>
      </c>
      <c r="T49" s="26" t="str">
        <f t="shared" si="6"/>
        <v/>
      </c>
      <c r="U49" s="42" t="str">
        <f t="shared" si="7"/>
        <v/>
      </c>
      <c r="V49" s="2">
        <f t="shared" si="8"/>
        <v>0</v>
      </c>
      <c r="W49" s="10" t="str">
        <f t="array" ref="W49">iferror(xlookup($J49,'Product Families'!$A:$A,'Product Families'!$P:$P),"")</f>
        <v/>
      </c>
      <c r="X49" s="2" t="str">
        <f t="array" ref="X49">iferror(xlookup($J49,'Product Families'!$A:$A,'Product Families'!$Q:$Q),"")</f>
        <v/>
      </c>
      <c r="Y49" s="42" t="str">
        <f t="shared" si="9"/>
        <v/>
      </c>
      <c r="Z49" s="42" t="str">
        <f t="shared" si="10"/>
        <v/>
      </c>
      <c r="AA49" s="2">
        <f t="shared" si="11"/>
        <v>0</v>
      </c>
      <c r="AB49" s="10" t="str">
        <f t="array" ref="AB49">iferror(xlookup($K49,'Product Families'!$A:$A,'Product Families'!$P:$P),"")</f>
        <v/>
      </c>
      <c r="AC49" s="2" t="str">
        <f t="array" ref="AC49">iferror(xlookup($K49,'Product Families'!$A:$A,'Product Families'!$Q:$Q),"")</f>
        <v/>
      </c>
      <c r="AD49" s="26" t="str">
        <f t="shared" si="12"/>
        <v/>
      </c>
      <c r="AE49" s="42" t="str">
        <f t="shared" si="13"/>
        <v/>
      </c>
      <c r="AF49" s="2">
        <f t="shared" si="14"/>
        <v>0</v>
      </c>
      <c r="AG49" s="10" t="str">
        <f t="array" ref="AG49">iferror(xlookup($L49,'Product Families'!$A:$A,'Product Families'!$P:$P),"")</f>
        <v/>
      </c>
      <c r="AH49" s="2" t="str">
        <f t="array" ref="AH49">iferror(xlookup($L49,'Product Families'!$A:$A,'Product Families'!$Q:$Q),"")</f>
        <v/>
      </c>
      <c r="AI49" s="26" t="str">
        <f t="shared" si="15"/>
        <v/>
      </c>
      <c r="AJ49" s="42" t="str">
        <f t="shared" si="16"/>
        <v/>
      </c>
      <c r="AK49" s="2">
        <f t="shared" si="17"/>
        <v>0</v>
      </c>
    </row>
    <row r="50">
      <c r="A50" s="1" t="s">
        <v>257</v>
      </c>
      <c r="B50" s="3">
        <v>23.32</v>
      </c>
      <c r="C50" s="3">
        <v>100.0</v>
      </c>
      <c r="D50" s="7">
        <f t="shared" si="1"/>
        <v>0.2332</v>
      </c>
      <c r="E50" s="26">
        <f t="shared" si="2"/>
        <v>0</v>
      </c>
      <c r="H50" s="1" t="s">
        <v>257</v>
      </c>
      <c r="I50" s="1"/>
      <c r="J50" s="1"/>
      <c r="K50" s="1"/>
      <c r="L50" s="1"/>
      <c r="M50" s="10">
        <f t="array" ref="M50">iferror(xlookup($H50,'Product Families'!$A:$A,'Product Families'!$P:$P),"")</f>
        <v>2.5</v>
      </c>
      <c r="N50" s="2" t="str">
        <f t="array" ref="N50">iferror(xlookup($H50,'Product Families'!$A:$A,'Product Families'!$Q:$Q),"")</f>
        <v/>
      </c>
      <c r="O50" s="26" t="str">
        <f t="shared" si="3"/>
        <v/>
      </c>
      <c r="P50" s="42" t="str">
        <f t="shared" si="4"/>
        <v/>
      </c>
      <c r="Q50" s="2">
        <f t="shared" si="5"/>
        <v>0</v>
      </c>
      <c r="R50" s="10" t="str">
        <f t="array" ref="R50">iferror(xlookup($I50,'Product Families'!$A:$A,'Product Families'!$P:$P),"")</f>
        <v/>
      </c>
      <c r="S50" s="2" t="str">
        <f t="array" ref="S50">iferror(xlookup($I50,'Product Families'!$A:$A,'Product Families'!$Q:$Q),"")</f>
        <v/>
      </c>
      <c r="T50" s="26" t="str">
        <f t="shared" si="6"/>
        <v/>
      </c>
      <c r="U50" s="42" t="str">
        <f t="shared" si="7"/>
        <v/>
      </c>
      <c r="V50" s="2">
        <f t="shared" si="8"/>
        <v>0</v>
      </c>
      <c r="W50" s="10" t="str">
        <f t="array" ref="W50">iferror(xlookup($J50,'Product Families'!$A:$A,'Product Families'!$P:$P),"")</f>
        <v/>
      </c>
      <c r="X50" s="2" t="str">
        <f t="array" ref="X50">iferror(xlookup($J50,'Product Families'!$A:$A,'Product Families'!$Q:$Q),"")</f>
        <v/>
      </c>
      <c r="Y50" s="42" t="str">
        <f t="shared" si="9"/>
        <v/>
      </c>
      <c r="Z50" s="42" t="str">
        <f t="shared" si="10"/>
        <v/>
      </c>
      <c r="AA50" s="2">
        <f t="shared" si="11"/>
        <v>0</v>
      </c>
      <c r="AB50" s="10" t="str">
        <f t="array" ref="AB50">iferror(xlookup($K50,'Product Families'!$A:$A,'Product Families'!$P:$P),"")</f>
        <v/>
      </c>
      <c r="AC50" s="2" t="str">
        <f t="array" ref="AC50">iferror(xlookup($K50,'Product Families'!$A:$A,'Product Families'!$Q:$Q),"")</f>
        <v/>
      </c>
      <c r="AD50" s="26" t="str">
        <f t="shared" si="12"/>
        <v/>
      </c>
      <c r="AE50" s="42" t="str">
        <f t="shared" si="13"/>
        <v/>
      </c>
      <c r="AF50" s="2">
        <f t="shared" si="14"/>
        <v>0</v>
      </c>
      <c r="AG50" s="10" t="str">
        <f t="array" ref="AG50">iferror(xlookup($L50,'Product Families'!$A:$A,'Product Families'!$P:$P),"")</f>
        <v/>
      </c>
      <c r="AH50" s="2" t="str">
        <f t="array" ref="AH50">iferror(xlookup($L50,'Product Families'!$A:$A,'Product Families'!$Q:$Q),"")</f>
        <v/>
      </c>
      <c r="AI50" s="26" t="str">
        <f t="shared" si="15"/>
        <v/>
      </c>
      <c r="AJ50" s="42" t="str">
        <f t="shared" si="16"/>
        <v/>
      </c>
      <c r="AK50" s="2">
        <f t="shared" si="17"/>
        <v>0</v>
      </c>
    </row>
    <row r="51">
      <c r="A51" s="1" t="s">
        <v>260</v>
      </c>
      <c r="B51" s="3" t="s">
        <v>120</v>
      </c>
      <c r="C51" s="1"/>
      <c r="D51" s="7" t="str">
        <f t="shared" si="1"/>
        <v/>
      </c>
      <c r="E51" s="26">
        <f t="shared" si="2"/>
        <v>0</v>
      </c>
      <c r="G51" s="2" t="s">
        <v>489</v>
      </c>
      <c r="H51" s="1" t="s">
        <v>260</v>
      </c>
      <c r="I51" s="1"/>
      <c r="J51" s="1"/>
      <c r="K51" s="1"/>
      <c r="L51" s="1"/>
      <c r="M51" s="10">
        <f t="array" ref="M51">iferror(xlookup($H51,'Product Families'!$A:$A,'Product Families'!$P:$P),"")</f>
        <v>3</v>
      </c>
      <c r="N51" s="2" t="str">
        <f t="array" ref="N51">iferror(xlookup($H51,'Product Families'!$A:$A,'Product Families'!$Q:$Q),"")</f>
        <v/>
      </c>
      <c r="O51" s="26" t="str">
        <f t="shared" si="3"/>
        <v/>
      </c>
      <c r="P51" s="42" t="str">
        <f t="shared" si="4"/>
        <v/>
      </c>
      <c r="Q51" s="2">
        <f t="shared" si="5"/>
        <v>0</v>
      </c>
      <c r="R51" s="10" t="str">
        <f t="array" ref="R51">iferror(xlookup($I51,'Product Families'!$A:$A,'Product Families'!$P:$P),"")</f>
        <v/>
      </c>
      <c r="S51" s="2" t="str">
        <f t="array" ref="S51">iferror(xlookup($I51,'Product Families'!$A:$A,'Product Families'!$Q:$Q),"")</f>
        <v/>
      </c>
      <c r="T51" s="26" t="str">
        <f t="shared" si="6"/>
        <v/>
      </c>
      <c r="U51" s="42" t="str">
        <f t="shared" si="7"/>
        <v/>
      </c>
      <c r="V51" s="2">
        <f t="shared" si="8"/>
        <v>0</v>
      </c>
      <c r="W51" s="10" t="str">
        <f t="array" ref="W51">iferror(xlookup($J51,'Product Families'!$A:$A,'Product Families'!$P:$P),"")</f>
        <v/>
      </c>
      <c r="X51" s="2" t="str">
        <f t="array" ref="X51">iferror(xlookup($J51,'Product Families'!$A:$A,'Product Families'!$Q:$Q),"")</f>
        <v/>
      </c>
      <c r="Y51" s="42" t="str">
        <f t="shared" si="9"/>
        <v/>
      </c>
      <c r="Z51" s="42" t="str">
        <f t="shared" si="10"/>
        <v/>
      </c>
      <c r="AA51" s="2">
        <f t="shared" si="11"/>
        <v>0</v>
      </c>
      <c r="AB51" s="10" t="str">
        <f t="array" ref="AB51">iferror(xlookup($K51,'Product Families'!$A:$A,'Product Families'!$P:$P),"")</f>
        <v/>
      </c>
      <c r="AC51" s="2" t="str">
        <f t="array" ref="AC51">iferror(xlookup($K51,'Product Families'!$A:$A,'Product Families'!$Q:$Q),"")</f>
        <v/>
      </c>
      <c r="AD51" s="26" t="str">
        <f t="shared" si="12"/>
        <v/>
      </c>
      <c r="AE51" s="42" t="str">
        <f t="shared" si="13"/>
        <v/>
      </c>
      <c r="AF51" s="2">
        <f t="shared" si="14"/>
        <v>0</v>
      </c>
      <c r="AG51" s="10" t="str">
        <f t="array" ref="AG51">iferror(xlookup($L51,'Product Families'!$A:$A,'Product Families'!$P:$P),"")</f>
        <v/>
      </c>
      <c r="AH51" s="2" t="str">
        <f t="array" ref="AH51">iferror(xlookup($L51,'Product Families'!$A:$A,'Product Families'!$Q:$Q),"")</f>
        <v/>
      </c>
      <c r="AI51" s="26" t="str">
        <f t="shared" si="15"/>
        <v/>
      </c>
      <c r="AJ51" s="42" t="str">
        <f t="shared" si="16"/>
        <v/>
      </c>
      <c r="AK51" s="2">
        <f t="shared" si="17"/>
        <v>0</v>
      </c>
    </row>
    <row r="52">
      <c r="A52" s="1" t="s">
        <v>262</v>
      </c>
      <c r="B52" s="3">
        <v>5.9</v>
      </c>
      <c r="C52" s="3">
        <v>1.0</v>
      </c>
      <c r="D52" s="7">
        <f t="shared" si="1"/>
        <v>5.9</v>
      </c>
      <c r="E52" s="26">
        <f t="shared" si="2"/>
        <v>0</v>
      </c>
      <c r="G52" s="2" t="s">
        <v>491</v>
      </c>
      <c r="H52" s="1"/>
      <c r="I52" s="1"/>
      <c r="J52" s="1"/>
      <c r="K52" s="1"/>
      <c r="L52" s="1"/>
      <c r="M52" s="10" t="str">
        <f t="array" ref="M52">iferror(xlookup($H52,'Product Families'!$A:$A,'Product Families'!$P:$P),"")</f>
        <v/>
      </c>
      <c r="N52" s="2" t="str">
        <f t="array" ref="N52">iferror(xlookup($H52,'Product Families'!$A:$A,'Product Families'!$Q:$Q),"")</f>
        <v/>
      </c>
      <c r="O52" s="26" t="str">
        <f t="shared" si="3"/>
        <v/>
      </c>
      <c r="P52" s="42" t="str">
        <f t="shared" si="4"/>
        <v/>
      </c>
      <c r="Q52" s="2">
        <f t="shared" si="5"/>
        <v>0</v>
      </c>
      <c r="R52" s="10" t="str">
        <f t="array" ref="R52">iferror(xlookup($I52,'Product Families'!$A:$A,'Product Families'!$P:$P),"")</f>
        <v/>
      </c>
      <c r="S52" s="2" t="str">
        <f t="array" ref="S52">iferror(xlookup($I52,'Product Families'!$A:$A,'Product Families'!$Q:$Q),"")</f>
        <v/>
      </c>
      <c r="T52" s="26" t="str">
        <f t="shared" si="6"/>
        <v/>
      </c>
      <c r="U52" s="42" t="str">
        <f t="shared" si="7"/>
        <v/>
      </c>
      <c r="V52" s="2">
        <f t="shared" si="8"/>
        <v>0</v>
      </c>
      <c r="W52" s="10" t="str">
        <f t="array" ref="W52">iferror(xlookup($J52,'Product Families'!$A:$A,'Product Families'!$P:$P),"")</f>
        <v/>
      </c>
      <c r="X52" s="2" t="str">
        <f t="array" ref="X52">iferror(xlookup($J52,'Product Families'!$A:$A,'Product Families'!$Q:$Q),"")</f>
        <v/>
      </c>
      <c r="Y52" s="42" t="str">
        <f t="shared" si="9"/>
        <v/>
      </c>
      <c r="Z52" s="42" t="str">
        <f t="shared" si="10"/>
        <v/>
      </c>
      <c r="AA52" s="2">
        <f t="shared" si="11"/>
        <v>0</v>
      </c>
      <c r="AB52" s="10" t="str">
        <f t="array" ref="AB52">iferror(xlookup($K52,'Product Families'!$A:$A,'Product Families'!$P:$P),"")</f>
        <v/>
      </c>
      <c r="AC52" s="2" t="str">
        <f t="array" ref="AC52">iferror(xlookup($K52,'Product Families'!$A:$A,'Product Families'!$Q:$Q),"")</f>
        <v/>
      </c>
      <c r="AD52" s="26" t="str">
        <f t="shared" si="12"/>
        <v/>
      </c>
      <c r="AE52" s="42" t="str">
        <f t="shared" si="13"/>
        <v/>
      </c>
      <c r="AF52" s="2">
        <f t="shared" si="14"/>
        <v>0</v>
      </c>
      <c r="AG52" s="10" t="str">
        <f t="array" ref="AG52">iferror(xlookup($L52,'Product Families'!$A:$A,'Product Families'!$P:$P),"")</f>
        <v/>
      </c>
      <c r="AH52" s="2" t="str">
        <f t="array" ref="AH52">iferror(xlookup($L52,'Product Families'!$A:$A,'Product Families'!$Q:$Q),"")</f>
        <v/>
      </c>
      <c r="AI52" s="26" t="str">
        <f t="shared" si="15"/>
        <v/>
      </c>
      <c r="AJ52" s="42" t="str">
        <f t="shared" si="16"/>
        <v/>
      </c>
      <c r="AK52" s="2">
        <f t="shared" si="17"/>
        <v>0</v>
      </c>
    </row>
    <row r="53">
      <c r="A53" s="1" t="s">
        <v>265</v>
      </c>
      <c r="B53" s="3" t="s">
        <v>120</v>
      </c>
      <c r="C53" s="1"/>
      <c r="D53" s="7" t="str">
        <f t="shared" si="1"/>
        <v/>
      </c>
      <c r="E53" s="26">
        <f t="shared" si="2"/>
        <v>0</v>
      </c>
      <c r="G53" s="2" t="s">
        <v>121</v>
      </c>
      <c r="H53" s="1"/>
      <c r="I53" s="1"/>
      <c r="J53" s="1"/>
      <c r="K53" s="1"/>
      <c r="L53" s="1"/>
      <c r="M53" s="10" t="str">
        <f t="array" ref="M53">iferror(xlookup($H53,'Product Families'!$A:$A,'Product Families'!$P:$P),"")</f>
        <v/>
      </c>
      <c r="N53" s="2" t="str">
        <f t="array" ref="N53">iferror(xlookup($H53,'Product Families'!$A:$A,'Product Families'!$Q:$Q),"")</f>
        <v/>
      </c>
      <c r="O53" s="26" t="str">
        <f t="shared" si="3"/>
        <v/>
      </c>
      <c r="P53" s="42" t="str">
        <f t="shared" si="4"/>
        <v/>
      </c>
      <c r="Q53" s="2">
        <f t="shared" si="5"/>
        <v>0</v>
      </c>
      <c r="R53" s="10" t="str">
        <f t="array" ref="R53">iferror(xlookup($I53,'Product Families'!$A:$A,'Product Families'!$P:$P),"")</f>
        <v/>
      </c>
      <c r="S53" s="2" t="str">
        <f t="array" ref="S53">iferror(xlookup($I53,'Product Families'!$A:$A,'Product Families'!$Q:$Q),"")</f>
        <v/>
      </c>
      <c r="T53" s="26" t="str">
        <f t="shared" si="6"/>
        <v/>
      </c>
      <c r="U53" s="42" t="str">
        <f t="shared" si="7"/>
        <v/>
      </c>
      <c r="V53" s="2">
        <f t="shared" si="8"/>
        <v>0</v>
      </c>
      <c r="W53" s="10" t="str">
        <f t="array" ref="W53">iferror(xlookup($J53,'Product Families'!$A:$A,'Product Families'!$P:$P),"")</f>
        <v/>
      </c>
      <c r="X53" s="2" t="str">
        <f t="array" ref="X53">iferror(xlookup($J53,'Product Families'!$A:$A,'Product Families'!$Q:$Q),"")</f>
        <v/>
      </c>
      <c r="Y53" s="42" t="str">
        <f t="shared" si="9"/>
        <v/>
      </c>
      <c r="Z53" s="42" t="str">
        <f t="shared" si="10"/>
        <v/>
      </c>
      <c r="AA53" s="2">
        <f t="shared" si="11"/>
        <v>0</v>
      </c>
      <c r="AB53" s="10" t="str">
        <f t="array" ref="AB53">iferror(xlookup($K53,'Product Families'!$A:$A,'Product Families'!$P:$P),"")</f>
        <v/>
      </c>
      <c r="AC53" s="2" t="str">
        <f t="array" ref="AC53">iferror(xlookup($K53,'Product Families'!$A:$A,'Product Families'!$Q:$Q),"")</f>
        <v/>
      </c>
      <c r="AD53" s="26" t="str">
        <f t="shared" si="12"/>
        <v/>
      </c>
      <c r="AE53" s="42" t="str">
        <f t="shared" si="13"/>
        <v/>
      </c>
      <c r="AF53" s="2">
        <f t="shared" si="14"/>
        <v>0</v>
      </c>
      <c r="AG53" s="10" t="str">
        <f t="array" ref="AG53">iferror(xlookup($L53,'Product Families'!$A:$A,'Product Families'!$P:$P),"")</f>
        <v/>
      </c>
      <c r="AH53" s="2" t="str">
        <f t="array" ref="AH53">iferror(xlookup($L53,'Product Families'!$A:$A,'Product Families'!$Q:$Q),"")</f>
        <v/>
      </c>
      <c r="AI53" s="26" t="str">
        <f t="shared" si="15"/>
        <v/>
      </c>
      <c r="AJ53" s="42" t="str">
        <f t="shared" si="16"/>
        <v/>
      </c>
      <c r="AK53" s="2">
        <f t="shared" si="17"/>
        <v>0</v>
      </c>
    </row>
    <row r="54">
      <c r="A54" s="1" t="s">
        <v>117</v>
      </c>
      <c r="B54" s="3" t="s">
        <v>120</v>
      </c>
      <c r="C54" s="1"/>
      <c r="D54" s="7" t="str">
        <f t="shared" si="1"/>
        <v/>
      </c>
      <c r="E54" s="26">
        <f t="shared" si="2"/>
        <v>0</v>
      </c>
      <c r="G54" s="2" t="s">
        <v>494</v>
      </c>
      <c r="H54" s="1"/>
      <c r="I54" s="1"/>
      <c r="J54" s="1"/>
      <c r="K54" s="1"/>
      <c r="L54" s="1"/>
      <c r="M54" s="10" t="str">
        <f t="array" ref="M54">iferror(xlookup($H54,'Product Families'!$A:$A,'Product Families'!$P:$P),"")</f>
        <v/>
      </c>
      <c r="N54" s="2" t="str">
        <f t="array" ref="N54">iferror(xlookup($H54,'Product Families'!$A:$A,'Product Families'!$Q:$Q),"")</f>
        <v/>
      </c>
      <c r="O54" s="26" t="str">
        <f t="shared" si="3"/>
        <v/>
      </c>
      <c r="P54" s="42" t="str">
        <f t="shared" si="4"/>
        <v/>
      </c>
      <c r="Q54" s="2">
        <f t="shared" si="5"/>
        <v>0</v>
      </c>
      <c r="R54" s="10" t="str">
        <f t="array" ref="R54">iferror(xlookup($I54,'Product Families'!$A:$A,'Product Families'!$P:$P),"")</f>
        <v/>
      </c>
      <c r="S54" s="2" t="str">
        <f t="array" ref="S54">iferror(xlookup($I54,'Product Families'!$A:$A,'Product Families'!$Q:$Q),"")</f>
        <v/>
      </c>
      <c r="T54" s="26" t="str">
        <f t="shared" si="6"/>
        <v/>
      </c>
      <c r="U54" s="42" t="str">
        <f t="shared" si="7"/>
        <v/>
      </c>
      <c r="V54" s="2">
        <f t="shared" si="8"/>
        <v>0</v>
      </c>
      <c r="W54" s="10" t="str">
        <f t="array" ref="W54">iferror(xlookup($J54,'Product Families'!$A:$A,'Product Families'!$P:$P),"")</f>
        <v/>
      </c>
      <c r="X54" s="2" t="str">
        <f t="array" ref="X54">iferror(xlookup($J54,'Product Families'!$A:$A,'Product Families'!$Q:$Q),"")</f>
        <v/>
      </c>
      <c r="Y54" s="42" t="str">
        <f t="shared" si="9"/>
        <v/>
      </c>
      <c r="Z54" s="42" t="str">
        <f t="shared" si="10"/>
        <v/>
      </c>
      <c r="AA54" s="2">
        <f t="shared" si="11"/>
        <v>0</v>
      </c>
      <c r="AB54" s="10" t="str">
        <f t="array" ref="AB54">iferror(xlookup($K54,'Product Families'!$A:$A,'Product Families'!$P:$P),"")</f>
        <v/>
      </c>
      <c r="AC54" s="2" t="str">
        <f t="array" ref="AC54">iferror(xlookup($K54,'Product Families'!$A:$A,'Product Families'!$Q:$Q),"")</f>
        <v/>
      </c>
      <c r="AD54" s="26" t="str">
        <f t="shared" si="12"/>
        <v/>
      </c>
      <c r="AE54" s="42" t="str">
        <f t="shared" si="13"/>
        <v/>
      </c>
      <c r="AF54" s="2">
        <f t="shared" si="14"/>
        <v>0</v>
      </c>
      <c r="AG54" s="10" t="str">
        <f t="array" ref="AG54">iferror(xlookup($L54,'Product Families'!$A:$A,'Product Families'!$P:$P),"")</f>
        <v/>
      </c>
      <c r="AH54" s="2" t="str">
        <f t="array" ref="AH54">iferror(xlookup($L54,'Product Families'!$A:$A,'Product Families'!$Q:$Q),"")</f>
        <v/>
      </c>
      <c r="AI54" s="26" t="str">
        <f t="shared" si="15"/>
        <v/>
      </c>
      <c r="AJ54" s="42" t="str">
        <f t="shared" si="16"/>
        <v/>
      </c>
      <c r="AK54" s="2">
        <f t="shared" si="17"/>
        <v>0</v>
      </c>
    </row>
    <row r="55">
      <c r="A55" s="1" t="s">
        <v>276</v>
      </c>
      <c r="B55" s="3">
        <v>10.5</v>
      </c>
      <c r="C55" s="3">
        <v>6.0</v>
      </c>
      <c r="D55" s="7">
        <f t="shared" si="1"/>
        <v>1.75</v>
      </c>
      <c r="E55" s="26">
        <f t="shared" si="2"/>
        <v>0</v>
      </c>
      <c r="H55" s="1"/>
      <c r="I55" s="1"/>
      <c r="J55" s="1"/>
      <c r="K55" s="1"/>
      <c r="L55" s="1"/>
      <c r="M55" s="10" t="str">
        <f t="array" ref="M55">iferror(xlookup($H55,'Product Families'!$A:$A,'Product Families'!$P:$P),"")</f>
        <v/>
      </c>
      <c r="N55" s="2" t="str">
        <f t="array" ref="N55">iferror(xlookup($H55,'Product Families'!$A:$A,'Product Families'!$Q:$Q),"")</f>
        <v/>
      </c>
      <c r="O55" s="26" t="str">
        <f t="shared" si="3"/>
        <v/>
      </c>
      <c r="P55" s="42" t="str">
        <f t="shared" si="4"/>
        <v/>
      </c>
      <c r="Q55" s="2">
        <f t="shared" si="5"/>
        <v>0</v>
      </c>
      <c r="R55" s="10" t="str">
        <f t="array" ref="R55">iferror(xlookup($I55,'Product Families'!$A:$A,'Product Families'!$P:$P),"")</f>
        <v/>
      </c>
      <c r="S55" s="2" t="str">
        <f t="array" ref="S55">iferror(xlookup($I55,'Product Families'!$A:$A,'Product Families'!$Q:$Q),"")</f>
        <v/>
      </c>
      <c r="T55" s="26" t="str">
        <f t="shared" si="6"/>
        <v/>
      </c>
      <c r="U55" s="42" t="str">
        <f t="shared" si="7"/>
        <v/>
      </c>
      <c r="V55" s="2">
        <f t="shared" si="8"/>
        <v>0</v>
      </c>
      <c r="W55" s="10" t="str">
        <f t="array" ref="W55">iferror(xlookup($J55,'Product Families'!$A:$A,'Product Families'!$P:$P),"")</f>
        <v/>
      </c>
      <c r="X55" s="2" t="str">
        <f t="array" ref="X55">iferror(xlookup($J55,'Product Families'!$A:$A,'Product Families'!$Q:$Q),"")</f>
        <v/>
      </c>
      <c r="Y55" s="42" t="str">
        <f t="shared" si="9"/>
        <v/>
      </c>
      <c r="Z55" s="42" t="str">
        <f t="shared" si="10"/>
        <v/>
      </c>
      <c r="AA55" s="2">
        <f t="shared" si="11"/>
        <v>0</v>
      </c>
      <c r="AB55" s="10" t="str">
        <f t="array" ref="AB55">iferror(xlookup($K55,'Product Families'!$A:$A,'Product Families'!$P:$P),"")</f>
        <v/>
      </c>
      <c r="AC55" s="2" t="str">
        <f t="array" ref="AC55">iferror(xlookup($K55,'Product Families'!$A:$A,'Product Families'!$Q:$Q),"")</f>
        <v/>
      </c>
      <c r="AD55" s="26" t="str">
        <f t="shared" si="12"/>
        <v/>
      </c>
      <c r="AE55" s="42" t="str">
        <f t="shared" si="13"/>
        <v/>
      </c>
      <c r="AF55" s="2">
        <f t="shared" si="14"/>
        <v>0</v>
      </c>
      <c r="AG55" s="10" t="str">
        <f t="array" ref="AG55">iferror(xlookup($L55,'Product Families'!$A:$A,'Product Families'!$P:$P),"")</f>
        <v/>
      </c>
      <c r="AH55" s="2" t="str">
        <f t="array" ref="AH55">iferror(xlookup($L55,'Product Families'!$A:$A,'Product Families'!$Q:$Q),"")</f>
        <v/>
      </c>
      <c r="AI55" s="26" t="str">
        <f t="shared" si="15"/>
        <v/>
      </c>
      <c r="AJ55" s="42" t="str">
        <f t="shared" si="16"/>
        <v/>
      </c>
      <c r="AK55" s="2">
        <f t="shared" si="17"/>
        <v>0</v>
      </c>
    </row>
    <row r="56">
      <c r="A56" s="1" t="s">
        <v>136</v>
      </c>
      <c r="B56" s="3">
        <v>13.67</v>
      </c>
      <c r="C56" s="3">
        <v>6.0</v>
      </c>
      <c r="D56" s="7">
        <f t="shared" si="1"/>
        <v>2.278333333</v>
      </c>
      <c r="E56" s="26">
        <f t="shared" si="2"/>
        <v>0</v>
      </c>
      <c r="H56" s="1"/>
      <c r="I56" s="1"/>
      <c r="J56" s="1"/>
      <c r="K56" s="1"/>
      <c r="L56" s="1"/>
      <c r="M56" s="10" t="str">
        <f t="array" ref="M56">iferror(xlookup($H56,'Product Families'!$A:$A,'Product Families'!$P:$P),"")</f>
        <v/>
      </c>
      <c r="N56" s="2" t="str">
        <f t="array" ref="N56">iferror(xlookup($H56,'Product Families'!$A:$A,'Product Families'!$Q:$Q),"")</f>
        <v/>
      </c>
      <c r="O56" s="26" t="str">
        <f t="shared" si="3"/>
        <v/>
      </c>
      <c r="P56" s="42" t="str">
        <f t="shared" si="4"/>
        <v/>
      </c>
      <c r="Q56" s="2">
        <f t="shared" si="5"/>
        <v>0</v>
      </c>
      <c r="R56" s="10" t="str">
        <f t="array" ref="R56">iferror(xlookup($I56,'Product Families'!$A:$A,'Product Families'!$P:$P),"")</f>
        <v/>
      </c>
      <c r="S56" s="2" t="str">
        <f t="array" ref="S56">iferror(xlookup($I56,'Product Families'!$A:$A,'Product Families'!$Q:$Q),"")</f>
        <v/>
      </c>
      <c r="T56" s="26" t="str">
        <f t="shared" si="6"/>
        <v/>
      </c>
      <c r="U56" s="42" t="str">
        <f t="shared" si="7"/>
        <v/>
      </c>
      <c r="V56" s="2">
        <f t="shared" si="8"/>
        <v>0</v>
      </c>
      <c r="W56" s="10" t="str">
        <f t="array" ref="W56">iferror(xlookup($J56,'Product Families'!$A:$A,'Product Families'!$P:$P),"")</f>
        <v/>
      </c>
      <c r="X56" s="2" t="str">
        <f t="array" ref="X56">iferror(xlookup($J56,'Product Families'!$A:$A,'Product Families'!$Q:$Q),"")</f>
        <v/>
      </c>
      <c r="Y56" s="42" t="str">
        <f t="shared" si="9"/>
        <v/>
      </c>
      <c r="Z56" s="42" t="str">
        <f t="shared" si="10"/>
        <v/>
      </c>
      <c r="AA56" s="2">
        <f t="shared" si="11"/>
        <v>0</v>
      </c>
      <c r="AB56" s="10" t="str">
        <f t="array" ref="AB56">iferror(xlookup($K56,'Product Families'!$A:$A,'Product Families'!$P:$P),"")</f>
        <v/>
      </c>
      <c r="AC56" s="2" t="str">
        <f t="array" ref="AC56">iferror(xlookup($K56,'Product Families'!$A:$A,'Product Families'!$Q:$Q),"")</f>
        <v/>
      </c>
      <c r="AD56" s="26" t="str">
        <f t="shared" si="12"/>
        <v/>
      </c>
      <c r="AE56" s="42" t="str">
        <f t="shared" si="13"/>
        <v/>
      </c>
      <c r="AF56" s="2">
        <f t="shared" si="14"/>
        <v>0</v>
      </c>
      <c r="AG56" s="10" t="str">
        <f t="array" ref="AG56">iferror(xlookup($L56,'Product Families'!$A:$A,'Product Families'!$P:$P),"")</f>
        <v/>
      </c>
      <c r="AH56" s="2" t="str">
        <f t="array" ref="AH56">iferror(xlookup($L56,'Product Families'!$A:$A,'Product Families'!$Q:$Q),"")</f>
        <v/>
      </c>
      <c r="AI56" s="26" t="str">
        <f t="shared" si="15"/>
        <v/>
      </c>
      <c r="AJ56" s="42" t="str">
        <f t="shared" si="16"/>
        <v/>
      </c>
      <c r="AK56" s="2">
        <f t="shared" si="17"/>
        <v>0</v>
      </c>
    </row>
    <row r="57">
      <c r="A57" s="1" t="s">
        <v>154</v>
      </c>
      <c r="B57" s="3">
        <v>13.67</v>
      </c>
      <c r="C57" s="3">
        <v>6.0</v>
      </c>
      <c r="D57" s="7">
        <f t="shared" si="1"/>
        <v>2.278333333</v>
      </c>
      <c r="E57" s="26">
        <f t="shared" si="2"/>
        <v>0</v>
      </c>
      <c r="H57" s="1"/>
      <c r="I57" s="1"/>
      <c r="J57" s="1"/>
      <c r="K57" s="1"/>
      <c r="L57" s="1"/>
      <c r="M57" s="10" t="str">
        <f t="array" ref="M57">iferror(xlookup($H57,'Product Families'!$A:$A,'Product Families'!$P:$P),"")</f>
        <v/>
      </c>
      <c r="N57" s="2" t="str">
        <f t="array" ref="N57">iferror(xlookup($H57,'Product Families'!$A:$A,'Product Families'!$Q:$Q),"")</f>
        <v/>
      </c>
      <c r="O57" s="26" t="str">
        <f t="shared" si="3"/>
        <v/>
      </c>
      <c r="P57" s="42" t="str">
        <f t="shared" si="4"/>
        <v/>
      </c>
      <c r="Q57" s="2">
        <f t="shared" si="5"/>
        <v>0</v>
      </c>
      <c r="R57" s="10" t="str">
        <f t="array" ref="R57">iferror(xlookup($I57,'Product Families'!$A:$A,'Product Families'!$P:$P),"")</f>
        <v/>
      </c>
      <c r="S57" s="2" t="str">
        <f t="array" ref="S57">iferror(xlookup($I57,'Product Families'!$A:$A,'Product Families'!$Q:$Q),"")</f>
        <v/>
      </c>
      <c r="T57" s="26" t="str">
        <f t="shared" si="6"/>
        <v/>
      </c>
      <c r="U57" s="42" t="str">
        <f t="shared" si="7"/>
        <v/>
      </c>
      <c r="V57" s="2">
        <f t="shared" si="8"/>
        <v>0</v>
      </c>
      <c r="W57" s="10" t="str">
        <f t="array" ref="W57">iferror(xlookup($J57,'Product Families'!$A:$A,'Product Families'!$P:$P),"")</f>
        <v/>
      </c>
      <c r="X57" s="2" t="str">
        <f t="array" ref="X57">iferror(xlookup($J57,'Product Families'!$A:$A,'Product Families'!$Q:$Q),"")</f>
        <v/>
      </c>
      <c r="Y57" s="42" t="str">
        <f t="shared" si="9"/>
        <v/>
      </c>
      <c r="Z57" s="42" t="str">
        <f t="shared" si="10"/>
        <v/>
      </c>
      <c r="AA57" s="2">
        <f t="shared" si="11"/>
        <v>0</v>
      </c>
      <c r="AB57" s="10" t="str">
        <f t="array" ref="AB57">iferror(xlookup($K57,'Product Families'!$A:$A,'Product Families'!$P:$P),"")</f>
        <v/>
      </c>
      <c r="AC57" s="2" t="str">
        <f t="array" ref="AC57">iferror(xlookup($K57,'Product Families'!$A:$A,'Product Families'!$Q:$Q),"")</f>
        <v/>
      </c>
      <c r="AD57" s="26" t="str">
        <f t="shared" si="12"/>
        <v/>
      </c>
      <c r="AE57" s="42" t="str">
        <f t="shared" si="13"/>
        <v/>
      </c>
      <c r="AF57" s="2">
        <f t="shared" si="14"/>
        <v>0</v>
      </c>
      <c r="AG57" s="10" t="str">
        <f t="array" ref="AG57">iferror(xlookup($L57,'Product Families'!$A:$A,'Product Families'!$P:$P),"")</f>
        <v/>
      </c>
      <c r="AH57" s="2" t="str">
        <f t="array" ref="AH57">iferror(xlookup($L57,'Product Families'!$A:$A,'Product Families'!$Q:$Q),"")</f>
        <v/>
      </c>
      <c r="AI57" s="26" t="str">
        <f t="shared" si="15"/>
        <v/>
      </c>
      <c r="AJ57" s="42" t="str">
        <f t="shared" si="16"/>
        <v/>
      </c>
      <c r="AK57" s="2">
        <f t="shared" si="17"/>
        <v>0</v>
      </c>
    </row>
    <row r="58">
      <c r="A58" s="1" t="s">
        <v>193</v>
      </c>
      <c r="B58" s="3">
        <v>1.27</v>
      </c>
      <c r="C58" s="3">
        <v>1.0</v>
      </c>
      <c r="D58" s="7">
        <f t="shared" si="1"/>
        <v>1.27</v>
      </c>
      <c r="E58" s="26">
        <f t="shared" si="2"/>
        <v>0</v>
      </c>
      <c r="H58" s="1" t="s">
        <v>193</v>
      </c>
      <c r="I58" s="1"/>
      <c r="J58" s="1"/>
      <c r="K58" s="1"/>
      <c r="L58" s="1"/>
      <c r="M58" s="10">
        <f t="array" ref="M58">iferror(xlookup($H58,'Product Families'!$A:$A,'Product Families'!$P:$P),"")</f>
        <v>0.24</v>
      </c>
      <c r="N58" s="2" t="str">
        <f t="array" ref="N58">iferror(xlookup($H58,'Product Families'!$A:$A,'Product Families'!$Q:$Q),"")</f>
        <v/>
      </c>
      <c r="O58" s="26" t="str">
        <f t="shared" si="3"/>
        <v/>
      </c>
      <c r="P58" s="42" t="str">
        <f t="shared" si="4"/>
        <v/>
      </c>
      <c r="Q58" s="2">
        <f t="shared" si="5"/>
        <v>0</v>
      </c>
      <c r="R58" s="10" t="str">
        <f t="array" ref="R58">iferror(xlookup($I58,'Product Families'!$A:$A,'Product Families'!$P:$P),"")</f>
        <v/>
      </c>
      <c r="S58" s="2" t="str">
        <f t="array" ref="S58">iferror(xlookup($I58,'Product Families'!$A:$A,'Product Families'!$Q:$Q),"")</f>
        <v/>
      </c>
      <c r="T58" s="26" t="str">
        <f t="shared" si="6"/>
        <v/>
      </c>
      <c r="U58" s="42" t="str">
        <f t="shared" si="7"/>
        <v/>
      </c>
      <c r="V58" s="2">
        <f t="shared" si="8"/>
        <v>0</v>
      </c>
      <c r="W58" s="10" t="str">
        <f t="array" ref="W58">iferror(xlookup($J58,'Product Families'!$A:$A,'Product Families'!$P:$P),"")</f>
        <v/>
      </c>
      <c r="X58" s="2" t="str">
        <f t="array" ref="X58">iferror(xlookup($J58,'Product Families'!$A:$A,'Product Families'!$Q:$Q),"")</f>
        <v/>
      </c>
      <c r="Y58" s="42" t="str">
        <f t="shared" si="9"/>
        <v/>
      </c>
      <c r="Z58" s="42" t="str">
        <f t="shared" si="10"/>
        <v/>
      </c>
      <c r="AA58" s="2">
        <f t="shared" si="11"/>
        <v>0</v>
      </c>
      <c r="AB58" s="10" t="str">
        <f t="array" ref="AB58">iferror(xlookup($K58,'Product Families'!$A:$A,'Product Families'!$P:$P),"")</f>
        <v/>
      </c>
      <c r="AC58" s="2" t="str">
        <f t="array" ref="AC58">iferror(xlookup($K58,'Product Families'!$A:$A,'Product Families'!$Q:$Q),"")</f>
        <v/>
      </c>
      <c r="AD58" s="26" t="str">
        <f t="shared" si="12"/>
        <v/>
      </c>
      <c r="AE58" s="42" t="str">
        <f t="shared" si="13"/>
        <v/>
      </c>
      <c r="AF58" s="2">
        <f t="shared" si="14"/>
        <v>0</v>
      </c>
      <c r="AG58" s="10" t="str">
        <f t="array" ref="AG58">iferror(xlookup($L58,'Product Families'!$A:$A,'Product Families'!$P:$P),"")</f>
        <v/>
      </c>
      <c r="AH58" s="2" t="str">
        <f t="array" ref="AH58">iferror(xlookup($L58,'Product Families'!$A:$A,'Product Families'!$Q:$Q),"")</f>
        <v/>
      </c>
      <c r="AI58" s="26" t="str">
        <f t="shared" si="15"/>
        <v/>
      </c>
      <c r="AJ58" s="42" t="str">
        <f t="shared" si="16"/>
        <v/>
      </c>
      <c r="AK58" s="2">
        <f t="shared" si="17"/>
        <v>0</v>
      </c>
    </row>
    <row r="59">
      <c r="A59" s="1" t="s">
        <v>283</v>
      </c>
      <c r="B59" s="3" t="s">
        <v>516</v>
      </c>
      <c r="C59" s="3">
        <v>1.0</v>
      </c>
      <c r="D59" s="7" t="str">
        <f t="shared" si="1"/>
        <v/>
      </c>
      <c r="E59" s="26">
        <f t="shared" si="2"/>
        <v>0</v>
      </c>
      <c r="G59" s="2" t="s">
        <v>517</v>
      </c>
      <c r="H59" s="1"/>
      <c r="I59" s="1"/>
      <c r="J59" s="1"/>
      <c r="K59" s="1"/>
      <c r="L59" s="1"/>
      <c r="M59" s="10" t="str">
        <f t="array" ref="M59">iferror(xlookup($H59,'Product Families'!$A:$A,'Product Families'!$P:$P),"")</f>
        <v/>
      </c>
      <c r="N59" s="2" t="str">
        <f t="array" ref="N59">iferror(xlookup($H59,'Product Families'!$A:$A,'Product Families'!$Q:$Q),"")</f>
        <v/>
      </c>
      <c r="O59" s="26" t="str">
        <f t="shared" si="3"/>
        <v/>
      </c>
      <c r="P59" s="42" t="str">
        <f t="shared" si="4"/>
        <v/>
      </c>
      <c r="Q59" s="2">
        <f t="shared" si="5"/>
        <v>0</v>
      </c>
      <c r="R59" s="10" t="str">
        <f t="array" ref="R59">iferror(xlookup($I59,'Product Families'!$A:$A,'Product Families'!$P:$P),"")</f>
        <v/>
      </c>
      <c r="S59" s="2" t="str">
        <f t="array" ref="S59">iferror(xlookup($I59,'Product Families'!$A:$A,'Product Families'!$Q:$Q),"")</f>
        <v/>
      </c>
      <c r="T59" s="26" t="str">
        <f t="shared" si="6"/>
        <v/>
      </c>
      <c r="U59" s="42" t="str">
        <f t="shared" si="7"/>
        <v/>
      </c>
      <c r="V59" s="2">
        <f t="shared" si="8"/>
        <v>0</v>
      </c>
      <c r="W59" s="10" t="str">
        <f t="array" ref="W59">iferror(xlookup($J59,'Product Families'!$A:$A,'Product Families'!$P:$P),"")</f>
        <v/>
      </c>
      <c r="X59" s="2" t="str">
        <f t="array" ref="X59">iferror(xlookup($J59,'Product Families'!$A:$A,'Product Families'!$Q:$Q),"")</f>
        <v/>
      </c>
      <c r="Y59" s="42" t="str">
        <f t="shared" si="9"/>
        <v/>
      </c>
      <c r="Z59" s="42" t="str">
        <f t="shared" si="10"/>
        <v/>
      </c>
      <c r="AA59" s="2">
        <f t="shared" si="11"/>
        <v>0</v>
      </c>
      <c r="AB59" s="10" t="str">
        <f t="array" ref="AB59">iferror(xlookup($K59,'Product Families'!$A:$A,'Product Families'!$P:$P),"")</f>
        <v/>
      </c>
      <c r="AC59" s="2" t="str">
        <f t="array" ref="AC59">iferror(xlookup($K59,'Product Families'!$A:$A,'Product Families'!$Q:$Q),"")</f>
        <v/>
      </c>
      <c r="AD59" s="26" t="str">
        <f t="shared" si="12"/>
        <v/>
      </c>
      <c r="AE59" s="42" t="str">
        <f t="shared" si="13"/>
        <v/>
      </c>
      <c r="AF59" s="2">
        <f t="shared" si="14"/>
        <v>0</v>
      </c>
      <c r="AG59" s="10" t="str">
        <f t="array" ref="AG59">iferror(xlookup($L59,'Product Families'!$A:$A,'Product Families'!$P:$P),"")</f>
        <v/>
      </c>
      <c r="AH59" s="2" t="str">
        <f t="array" ref="AH59">iferror(xlookup($L59,'Product Families'!$A:$A,'Product Families'!$Q:$Q),"")</f>
        <v/>
      </c>
      <c r="AI59" s="26" t="str">
        <f t="shared" si="15"/>
        <v/>
      </c>
      <c r="AJ59" s="42" t="str">
        <f t="shared" si="16"/>
        <v/>
      </c>
      <c r="AK59" s="2">
        <f t="shared" si="17"/>
        <v>0</v>
      </c>
    </row>
    <row r="60">
      <c r="A60" s="1" t="s">
        <v>285</v>
      </c>
      <c r="B60" s="3" t="s">
        <v>120</v>
      </c>
      <c r="C60" s="1"/>
      <c r="D60" s="7" t="str">
        <f t="shared" si="1"/>
        <v/>
      </c>
      <c r="E60" s="26">
        <f t="shared" si="2"/>
        <v>0</v>
      </c>
      <c r="G60" s="2" t="s">
        <v>121</v>
      </c>
      <c r="H60" s="1"/>
      <c r="I60" s="1"/>
      <c r="J60" s="1"/>
      <c r="K60" s="1"/>
      <c r="L60" s="1"/>
      <c r="M60" s="10" t="str">
        <f t="array" ref="M60">iferror(xlookup($H60,'Product Families'!$A:$A,'Product Families'!$P:$P),"")</f>
        <v/>
      </c>
      <c r="N60" s="2" t="str">
        <f t="array" ref="N60">iferror(xlookup($H60,'Product Families'!$A:$A,'Product Families'!$Q:$Q),"")</f>
        <v/>
      </c>
      <c r="O60" s="26" t="str">
        <f t="shared" si="3"/>
        <v/>
      </c>
      <c r="P60" s="42" t="str">
        <f t="shared" si="4"/>
        <v/>
      </c>
      <c r="Q60" s="2">
        <f t="shared" si="5"/>
        <v>0</v>
      </c>
      <c r="R60" s="10" t="str">
        <f t="array" ref="R60">iferror(xlookup($I60,'Product Families'!$A:$A,'Product Families'!$P:$P),"")</f>
        <v/>
      </c>
      <c r="S60" s="2" t="str">
        <f t="array" ref="S60">iferror(xlookup($I60,'Product Families'!$A:$A,'Product Families'!$Q:$Q),"")</f>
        <v/>
      </c>
      <c r="T60" s="26" t="str">
        <f t="shared" si="6"/>
        <v/>
      </c>
      <c r="U60" s="42" t="str">
        <f t="shared" si="7"/>
        <v/>
      </c>
      <c r="V60" s="2">
        <f t="shared" si="8"/>
        <v>0</v>
      </c>
      <c r="W60" s="10" t="str">
        <f t="array" ref="W60">iferror(xlookup($J60,'Product Families'!$A:$A,'Product Families'!$P:$P),"")</f>
        <v/>
      </c>
      <c r="X60" s="2" t="str">
        <f t="array" ref="X60">iferror(xlookup($J60,'Product Families'!$A:$A,'Product Families'!$Q:$Q),"")</f>
        <v/>
      </c>
      <c r="Y60" s="42" t="str">
        <f t="shared" si="9"/>
        <v/>
      </c>
      <c r="Z60" s="42" t="str">
        <f t="shared" si="10"/>
        <v/>
      </c>
      <c r="AA60" s="2">
        <f t="shared" si="11"/>
        <v>0</v>
      </c>
      <c r="AB60" s="10" t="str">
        <f t="array" ref="AB60">iferror(xlookup($K60,'Product Families'!$A:$A,'Product Families'!$P:$P),"")</f>
        <v/>
      </c>
      <c r="AC60" s="2" t="str">
        <f t="array" ref="AC60">iferror(xlookup($K60,'Product Families'!$A:$A,'Product Families'!$Q:$Q),"")</f>
        <v/>
      </c>
      <c r="AD60" s="26" t="str">
        <f t="shared" si="12"/>
        <v/>
      </c>
      <c r="AE60" s="42" t="str">
        <f t="shared" si="13"/>
        <v/>
      </c>
      <c r="AF60" s="2">
        <f t="shared" si="14"/>
        <v>0</v>
      </c>
      <c r="AG60" s="10" t="str">
        <f t="array" ref="AG60">iferror(xlookup($L60,'Product Families'!$A:$A,'Product Families'!$P:$P),"")</f>
        <v/>
      </c>
      <c r="AH60" s="2" t="str">
        <f t="array" ref="AH60">iferror(xlookup($L60,'Product Families'!$A:$A,'Product Families'!$Q:$Q),"")</f>
        <v/>
      </c>
      <c r="AI60" s="26" t="str">
        <f t="shared" si="15"/>
        <v/>
      </c>
      <c r="AJ60" s="42" t="str">
        <f t="shared" si="16"/>
        <v/>
      </c>
      <c r="AK60" s="2">
        <f t="shared" si="17"/>
        <v>0</v>
      </c>
    </row>
    <row r="61">
      <c r="A61" s="1" t="s">
        <v>288</v>
      </c>
      <c r="B61" s="3" t="s">
        <v>120</v>
      </c>
      <c r="C61" s="1"/>
      <c r="D61" s="7" t="str">
        <f t="shared" si="1"/>
        <v/>
      </c>
      <c r="E61" s="26">
        <f t="shared" si="2"/>
        <v>0</v>
      </c>
      <c r="G61" s="2" t="s">
        <v>121</v>
      </c>
      <c r="H61" s="1"/>
      <c r="I61" s="1"/>
      <c r="J61" s="1"/>
      <c r="K61" s="1"/>
      <c r="L61" s="1"/>
      <c r="M61" s="10" t="str">
        <f t="array" ref="M61">iferror(xlookup($H61,'Product Families'!$A:$A,'Product Families'!$P:$P),"")</f>
        <v/>
      </c>
      <c r="N61" s="2" t="str">
        <f t="array" ref="N61">iferror(xlookup($H61,'Product Families'!$A:$A,'Product Families'!$Q:$Q),"")</f>
        <v/>
      </c>
      <c r="O61" s="26" t="str">
        <f t="shared" si="3"/>
        <v/>
      </c>
      <c r="P61" s="42" t="str">
        <f t="shared" si="4"/>
        <v/>
      </c>
      <c r="Q61" s="2">
        <f t="shared" si="5"/>
        <v>0</v>
      </c>
      <c r="R61" s="10" t="str">
        <f t="array" ref="R61">iferror(xlookup($I61,'Product Families'!$A:$A,'Product Families'!$P:$P),"")</f>
        <v/>
      </c>
      <c r="S61" s="2" t="str">
        <f t="array" ref="S61">iferror(xlookup($I61,'Product Families'!$A:$A,'Product Families'!$Q:$Q),"")</f>
        <v/>
      </c>
      <c r="T61" s="26" t="str">
        <f t="shared" si="6"/>
        <v/>
      </c>
      <c r="U61" s="42" t="str">
        <f t="shared" si="7"/>
        <v/>
      </c>
      <c r="V61" s="2">
        <f t="shared" si="8"/>
        <v>0</v>
      </c>
      <c r="W61" s="10" t="str">
        <f t="array" ref="W61">iferror(xlookup($J61,'Product Families'!$A:$A,'Product Families'!$P:$P),"")</f>
        <v/>
      </c>
      <c r="X61" s="2" t="str">
        <f t="array" ref="X61">iferror(xlookup($J61,'Product Families'!$A:$A,'Product Families'!$Q:$Q),"")</f>
        <v/>
      </c>
      <c r="Y61" s="42" t="str">
        <f t="shared" si="9"/>
        <v/>
      </c>
      <c r="Z61" s="42" t="str">
        <f t="shared" si="10"/>
        <v/>
      </c>
      <c r="AA61" s="2">
        <f t="shared" si="11"/>
        <v>0</v>
      </c>
      <c r="AB61" s="10" t="str">
        <f t="array" ref="AB61">iferror(xlookup($K61,'Product Families'!$A:$A,'Product Families'!$P:$P),"")</f>
        <v/>
      </c>
      <c r="AC61" s="2" t="str">
        <f t="array" ref="AC61">iferror(xlookup($K61,'Product Families'!$A:$A,'Product Families'!$Q:$Q),"")</f>
        <v/>
      </c>
      <c r="AD61" s="26" t="str">
        <f t="shared" si="12"/>
        <v/>
      </c>
      <c r="AE61" s="42" t="str">
        <f t="shared" si="13"/>
        <v/>
      </c>
      <c r="AF61" s="2">
        <f t="shared" si="14"/>
        <v>0</v>
      </c>
      <c r="AG61" s="10" t="str">
        <f t="array" ref="AG61">iferror(xlookup($L61,'Product Families'!$A:$A,'Product Families'!$P:$P),"")</f>
        <v/>
      </c>
      <c r="AH61" s="2" t="str">
        <f t="array" ref="AH61">iferror(xlookup($L61,'Product Families'!$A:$A,'Product Families'!$Q:$Q),"")</f>
        <v/>
      </c>
      <c r="AI61" s="26" t="str">
        <f t="shared" si="15"/>
        <v/>
      </c>
      <c r="AJ61" s="42" t="str">
        <f t="shared" si="16"/>
        <v/>
      </c>
      <c r="AK61" s="2">
        <f t="shared" si="17"/>
        <v>0</v>
      </c>
    </row>
    <row r="62">
      <c r="A62" s="1" t="s">
        <v>290</v>
      </c>
      <c r="B62" s="3" t="s">
        <v>120</v>
      </c>
      <c r="C62" s="1"/>
      <c r="D62" s="7" t="str">
        <f t="shared" si="1"/>
        <v/>
      </c>
      <c r="E62" s="26">
        <f t="shared" si="2"/>
        <v>0</v>
      </c>
      <c r="G62" s="2" t="s">
        <v>121</v>
      </c>
      <c r="H62" s="1"/>
      <c r="I62" s="1"/>
      <c r="J62" s="1"/>
      <c r="K62" s="1"/>
      <c r="L62" s="1"/>
      <c r="M62" s="10" t="str">
        <f t="array" ref="M62">iferror(xlookup($H62,'Product Families'!$A:$A,'Product Families'!$P:$P),"")</f>
        <v/>
      </c>
      <c r="N62" s="2" t="str">
        <f t="array" ref="N62">iferror(xlookup($H62,'Product Families'!$A:$A,'Product Families'!$Q:$Q),"")</f>
        <v/>
      </c>
      <c r="O62" s="26" t="str">
        <f t="shared" si="3"/>
        <v/>
      </c>
      <c r="P62" s="42" t="str">
        <f t="shared" si="4"/>
        <v/>
      </c>
      <c r="Q62" s="2">
        <f t="shared" si="5"/>
        <v>0</v>
      </c>
      <c r="R62" s="10" t="str">
        <f t="array" ref="R62">iferror(xlookup($I62,'Product Families'!$A:$A,'Product Families'!$P:$P),"")</f>
        <v/>
      </c>
      <c r="S62" s="2" t="str">
        <f t="array" ref="S62">iferror(xlookup($I62,'Product Families'!$A:$A,'Product Families'!$Q:$Q),"")</f>
        <v/>
      </c>
      <c r="T62" s="26" t="str">
        <f t="shared" si="6"/>
        <v/>
      </c>
      <c r="U62" s="42" t="str">
        <f t="shared" si="7"/>
        <v/>
      </c>
      <c r="V62" s="2">
        <f t="shared" si="8"/>
        <v>0</v>
      </c>
      <c r="W62" s="10" t="str">
        <f t="array" ref="W62">iferror(xlookup($J62,'Product Families'!$A:$A,'Product Families'!$P:$P),"")</f>
        <v/>
      </c>
      <c r="X62" s="2" t="str">
        <f t="array" ref="X62">iferror(xlookup($J62,'Product Families'!$A:$A,'Product Families'!$Q:$Q),"")</f>
        <v/>
      </c>
      <c r="Y62" s="42" t="str">
        <f t="shared" si="9"/>
        <v/>
      </c>
      <c r="Z62" s="42" t="str">
        <f t="shared" si="10"/>
        <v/>
      </c>
      <c r="AA62" s="2">
        <f t="shared" si="11"/>
        <v>0</v>
      </c>
      <c r="AB62" s="10" t="str">
        <f t="array" ref="AB62">iferror(xlookup($K62,'Product Families'!$A:$A,'Product Families'!$P:$P),"")</f>
        <v/>
      </c>
      <c r="AC62" s="2" t="str">
        <f t="array" ref="AC62">iferror(xlookup($K62,'Product Families'!$A:$A,'Product Families'!$Q:$Q),"")</f>
        <v/>
      </c>
      <c r="AD62" s="26" t="str">
        <f t="shared" si="12"/>
        <v/>
      </c>
      <c r="AE62" s="42" t="str">
        <f t="shared" si="13"/>
        <v/>
      </c>
      <c r="AF62" s="2">
        <f t="shared" si="14"/>
        <v>0</v>
      </c>
      <c r="AG62" s="10" t="str">
        <f t="array" ref="AG62">iferror(xlookup($L62,'Product Families'!$A:$A,'Product Families'!$P:$P),"")</f>
        <v/>
      </c>
      <c r="AH62" s="2" t="str">
        <f t="array" ref="AH62">iferror(xlookup($L62,'Product Families'!$A:$A,'Product Families'!$Q:$Q),"")</f>
        <v/>
      </c>
      <c r="AI62" s="26" t="str">
        <f t="shared" si="15"/>
        <v/>
      </c>
      <c r="AJ62" s="42" t="str">
        <f t="shared" si="16"/>
        <v/>
      </c>
      <c r="AK62" s="2">
        <f t="shared" si="17"/>
        <v>0</v>
      </c>
    </row>
    <row r="63">
      <c r="A63" s="1" t="s">
        <v>293</v>
      </c>
      <c r="B63" s="3">
        <v>2.39</v>
      </c>
      <c r="C63" s="3">
        <v>1.0</v>
      </c>
      <c r="D63" s="7">
        <f t="shared" si="1"/>
        <v>2.39</v>
      </c>
      <c r="E63" s="26">
        <f t="shared" si="2"/>
        <v>0</v>
      </c>
      <c r="H63" s="1"/>
      <c r="I63" s="1"/>
      <c r="J63" s="1"/>
      <c r="K63" s="1"/>
      <c r="L63" s="1"/>
      <c r="M63" s="10" t="str">
        <f t="array" ref="M63">iferror(xlookup($H63,'Product Families'!$A:$A,'Product Families'!$P:$P),"")</f>
        <v/>
      </c>
      <c r="N63" s="2" t="str">
        <f t="array" ref="N63">iferror(xlookup($H63,'Product Families'!$A:$A,'Product Families'!$Q:$Q),"")</f>
        <v/>
      </c>
      <c r="O63" s="26" t="str">
        <f t="shared" si="3"/>
        <v/>
      </c>
      <c r="P63" s="42" t="str">
        <f t="shared" si="4"/>
        <v/>
      </c>
      <c r="Q63" s="2">
        <f t="shared" si="5"/>
        <v>0</v>
      </c>
      <c r="R63" s="10" t="str">
        <f t="array" ref="R63">iferror(xlookup($I63,'Product Families'!$A:$A,'Product Families'!$P:$P),"")</f>
        <v/>
      </c>
      <c r="S63" s="2" t="str">
        <f t="array" ref="S63">iferror(xlookup($I63,'Product Families'!$A:$A,'Product Families'!$Q:$Q),"")</f>
        <v/>
      </c>
      <c r="T63" s="26" t="str">
        <f t="shared" si="6"/>
        <v/>
      </c>
      <c r="U63" s="42" t="str">
        <f t="shared" si="7"/>
        <v/>
      </c>
      <c r="V63" s="2">
        <f t="shared" si="8"/>
        <v>0</v>
      </c>
      <c r="W63" s="10" t="str">
        <f t="array" ref="W63">iferror(xlookup($J63,'Product Families'!$A:$A,'Product Families'!$P:$P),"")</f>
        <v/>
      </c>
      <c r="X63" s="2" t="str">
        <f t="array" ref="X63">iferror(xlookup($J63,'Product Families'!$A:$A,'Product Families'!$Q:$Q),"")</f>
        <v/>
      </c>
      <c r="Y63" s="42" t="str">
        <f t="shared" si="9"/>
        <v/>
      </c>
      <c r="Z63" s="42" t="str">
        <f t="shared" si="10"/>
        <v/>
      </c>
      <c r="AA63" s="2">
        <f t="shared" si="11"/>
        <v>0</v>
      </c>
      <c r="AB63" s="10" t="str">
        <f t="array" ref="AB63">iferror(xlookup($K63,'Product Families'!$A:$A,'Product Families'!$P:$P),"")</f>
        <v/>
      </c>
      <c r="AC63" s="2" t="str">
        <f t="array" ref="AC63">iferror(xlookup($K63,'Product Families'!$A:$A,'Product Families'!$Q:$Q),"")</f>
        <v/>
      </c>
      <c r="AD63" s="26" t="str">
        <f t="shared" si="12"/>
        <v/>
      </c>
      <c r="AE63" s="42" t="str">
        <f t="shared" si="13"/>
        <v/>
      </c>
      <c r="AF63" s="2">
        <f t="shared" si="14"/>
        <v>0</v>
      </c>
      <c r="AG63" s="10" t="str">
        <f t="array" ref="AG63">iferror(xlookup($L63,'Product Families'!$A:$A,'Product Families'!$P:$P),"")</f>
        <v/>
      </c>
      <c r="AH63" s="2" t="str">
        <f t="array" ref="AH63">iferror(xlookup($L63,'Product Families'!$A:$A,'Product Families'!$Q:$Q),"")</f>
        <v/>
      </c>
      <c r="AI63" s="26" t="str">
        <f t="shared" si="15"/>
        <v/>
      </c>
      <c r="AJ63" s="42" t="str">
        <f t="shared" si="16"/>
        <v/>
      </c>
      <c r="AK63" s="2">
        <f t="shared" si="17"/>
        <v>0</v>
      </c>
    </row>
    <row r="64">
      <c r="A64" s="1" t="s">
        <v>296</v>
      </c>
      <c r="B64" s="3" t="s">
        <v>120</v>
      </c>
      <c r="C64" s="1"/>
      <c r="D64" s="7" t="str">
        <f t="shared" si="1"/>
        <v/>
      </c>
      <c r="E64" s="26">
        <f t="shared" si="2"/>
        <v>0</v>
      </c>
      <c r="G64" s="2" t="s">
        <v>121</v>
      </c>
      <c r="H64" s="1"/>
      <c r="I64" s="1"/>
      <c r="J64" s="1"/>
      <c r="K64" s="1"/>
      <c r="L64" s="1"/>
      <c r="M64" s="10" t="str">
        <f t="array" ref="M64">iferror(xlookup($H64,'Product Families'!$A:$A,'Product Families'!$P:$P),"")</f>
        <v/>
      </c>
      <c r="N64" s="2" t="str">
        <f t="array" ref="N64">iferror(xlookup($H64,'Product Families'!$A:$A,'Product Families'!$Q:$Q),"")</f>
        <v/>
      </c>
      <c r="O64" s="26" t="str">
        <f t="shared" si="3"/>
        <v/>
      </c>
      <c r="P64" s="42" t="str">
        <f t="shared" si="4"/>
        <v/>
      </c>
      <c r="Q64" s="2">
        <f t="shared" si="5"/>
        <v>0</v>
      </c>
      <c r="R64" s="10" t="str">
        <f t="array" ref="R64">iferror(xlookup($I64,'Product Families'!$A:$A,'Product Families'!$P:$P),"")</f>
        <v/>
      </c>
      <c r="S64" s="2" t="str">
        <f t="array" ref="S64">iferror(xlookup($I64,'Product Families'!$A:$A,'Product Families'!$Q:$Q),"")</f>
        <v/>
      </c>
      <c r="T64" s="26" t="str">
        <f t="shared" si="6"/>
        <v/>
      </c>
      <c r="U64" s="42" t="str">
        <f t="shared" si="7"/>
        <v/>
      </c>
      <c r="V64" s="2">
        <f t="shared" si="8"/>
        <v>0</v>
      </c>
      <c r="W64" s="10" t="str">
        <f t="array" ref="W64">iferror(xlookup($J64,'Product Families'!$A:$A,'Product Families'!$P:$P),"")</f>
        <v/>
      </c>
      <c r="X64" s="2" t="str">
        <f t="array" ref="X64">iferror(xlookup($J64,'Product Families'!$A:$A,'Product Families'!$Q:$Q),"")</f>
        <v/>
      </c>
      <c r="Y64" s="42" t="str">
        <f t="shared" si="9"/>
        <v/>
      </c>
      <c r="Z64" s="42" t="str">
        <f t="shared" si="10"/>
        <v/>
      </c>
      <c r="AA64" s="2">
        <f t="shared" si="11"/>
        <v>0</v>
      </c>
      <c r="AB64" s="10" t="str">
        <f t="array" ref="AB64">iferror(xlookup($K64,'Product Families'!$A:$A,'Product Families'!$P:$P),"")</f>
        <v/>
      </c>
      <c r="AC64" s="2" t="str">
        <f t="array" ref="AC64">iferror(xlookup($K64,'Product Families'!$A:$A,'Product Families'!$Q:$Q),"")</f>
        <v/>
      </c>
      <c r="AD64" s="26" t="str">
        <f t="shared" si="12"/>
        <v/>
      </c>
      <c r="AE64" s="42" t="str">
        <f t="shared" si="13"/>
        <v/>
      </c>
      <c r="AF64" s="2">
        <f t="shared" si="14"/>
        <v>0</v>
      </c>
      <c r="AG64" s="10" t="str">
        <f t="array" ref="AG64">iferror(xlookup($L64,'Product Families'!$A:$A,'Product Families'!$P:$P),"")</f>
        <v/>
      </c>
      <c r="AH64" s="2" t="str">
        <f t="array" ref="AH64">iferror(xlookup($L64,'Product Families'!$A:$A,'Product Families'!$Q:$Q),"")</f>
        <v/>
      </c>
      <c r="AI64" s="26" t="str">
        <f t="shared" si="15"/>
        <v/>
      </c>
      <c r="AJ64" s="42" t="str">
        <f t="shared" si="16"/>
        <v/>
      </c>
      <c r="AK64" s="2">
        <f t="shared" si="17"/>
        <v>0</v>
      </c>
    </row>
    <row r="65">
      <c r="A65" s="1" t="s">
        <v>299</v>
      </c>
      <c r="B65" s="3" t="s">
        <v>120</v>
      </c>
      <c r="C65" s="1"/>
      <c r="D65" s="7" t="str">
        <f t="shared" si="1"/>
        <v/>
      </c>
      <c r="E65" s="26">
        <f t="shared" si="2"/>
        <v>0</v>
      </c>
      <c r="G65" s="2" t="s">
        <v>121</v>
      </c>
      <c r="H65" s="1"/>
      <c r="I65" s="1"/>
      <c r="J65" s="1"/>
      <c r="K65" s="1"/>
      <c r="L65" s="1"/>
      <c r="M65" s="10" t="str">
        <f t="array" ref="M65">iferror(xlookup($H65,'Product Families'!$A:$A,'Product Families'!$P:$P),"")</f>
        <v/>
      </c>
      <c r="N65" s="2" t="str">
        <f t="array" ref="N65">iferror(xlookup($H65,'Product Families'!$A:$A,'Product Families'!$Q:$Q),"")</f>
        <v/>
      </c>
      <c r="O65" s="26" t="str">
        <f t="shared" si="3"/>
        <v/>
      </c>
      <c r="P65" s="42" t="str">
        <f t="shared" si="4"/>
        <v/>
      </c>
      <c r="Q65" s="2">
        <f t="shared" si="5"/>
        <v>0</v>
      </c>
      <c r="R65" s="10" t="str">
        <f t="array" ref="R65">iferror(xlookup($I65,'Product Families'!$A:$A,'Product Families'!$P:$P),"")</f>
        <v/>
      </c>
      <c r="S65" s="2" t="str">
        <f t="array" ref="S65">iferror(xlookup($I65,'Product Families'!$A:$A,'Product Families'!$Q:$Q),"")</f>
        <v/>
      </c>
      <c r="T65" s="26" t="str">
        <f t="shared" si="6"/>
        <v/>
      </c>
      <c r="U65" s="42" t="str">
        <f t="shared" si="7"/>
        <v/>
      </c>
      <c r="V65" s="2">
        <f t="shared" si="8"/>
        <v>0</v>
      </c>
      <c r="W65" s="10" t="str">
        <f t="array" ref="W65">iferror(xlookup($J65,'Product Families'!$A:$A,'Product Families'!$P:$P),"")</f>
        <v/>
      </c>
      <c r="X65" s="2" t="str">
        <f t="array" ref="X65">iferror(xlookup($J65,'Product Families'!$A:$A,'Product Families'!$Q:$Q),"")</f>
        <v/>
      </c>
      <c r="Y65" s="42" t="str">
        <f t="shared" si="9"/>
        <v/>
      </c>
      <c r="Z65" s="42" t="str">
        <f t="shared" si="10"/>
        <v/>
      </c>
      <c r="AA65" s="2">
        <f t="shared" si="11"/>
        <v>0</v>
      </c>
      <c r="AB65" s="10" t="str">
        <f t="array" ref="AB65">iferror(xlookup($K65,'Product Families'!$A:$A,'Product Families'!$P:$P),"")</f>
        <v/>
      </c>
      <c r="AC65" s="2" t="str">
        <f t="array" ref="AC65">iferror(xlookup($K65,'Product Families'!$A:$A,'Product Families'!$Q:$Q),"")</f>
        <v/>
      </c>
      <c r="AD65" s="26" t="str">
        <f t="shared" si="12"/>
        <v/>
      </c>
      <c r="AE65" s="42" t="str">
        <f t="shared" si="13"/>
        <v/>
      </c>
      <c r="AF65" s="2">
        <f t="shared" si="14"/>
        <v>0</v>
      </c>
      <c r="AG65" s="10" t="str">
        <f t="array" ref="AG65">iferror(xlookup($L65,'Product Families'!$A:$A,'Product Families'!$P:$P),"")</f>
        <v/>
      </c>
      <c r="AH65" s="2" t="str">
        <f t="array" ref="AH65">iferror(xlookup($L65,'Product Families'!$A:$A,'Product Families'!$Q:$Q),"")</f>
        <v/>
      </c>
      <c r="AI65" s="26" t="str">
        <f t="shared" si="15"/>
        <v/>
      </c>
      <c r="AJ65" s="42" t="str">
        <f t="shared" si="16"/>
        <v/>
      </c>
      <c r="AK65" s="2">
        <f t="shared" si="17"/>
        <v>0</v>
      </c>
    </row>
    <row r="66">
      <c r="A66" s="1" t="s">
        <v>301</v>
      </c>
      <c r="B66" s="3">
        <v>2.39</v>
      </c>
      <c r="C66" s="3">
        <v>1.0</v>
      </c>
      <c r="D66" s="7">
        <f t="shared" si="1"/>
        <v>2.39</v>
      </c>
      <c r="E66" s="26">
        <f t="shared" si="2"/>
        <v>0</v>
      </c>
      <c r="H66" s="1"/>
      <c r="I66" s="1"/>
      <c r="J66" s="1"/>
      <c r="K66" s="1"/>
      <c r="L66" s="1"/>
      <c r="M66" s="10" t="str">
        <f t="array" ref="M66">iferror(xlookup($H66,'Product Families'!$A:$A,'Product Families'!$P:$P),"")</f>
        <v/>
      </c>
      <c r="N66" s="2" t="str">
        <f t="array" ref="N66">iferror(xlookup($H66,'Product Families'!$A:$A,'Product Families'!$Q:$Q),"")</f>
        <v/>
      </c>
      <c r="O66" s="26" t="str">
        <f t="shared" si="3"/>
        <v/>
      </c>
      <c r="P66" s="42" t="str">
        <f t="shared" si="4"/>
        <v/>
      </c>
      <c r="Q66" s="2">
        <f t="shared" si="5"/>
        <v>0</v>
      </c>
      <c r="R66" s="10" t="str">
        <f t="array" ref="R66">iferror(xlookup($I66,'Product Families'!$A:$A,'Product Families'!$P:$P),"")</f>
        <v/>
      </c>
      <c r="S66" s="2" t="str">
        <f t="array" ref="S66">iferror(xlookup($I66,'Product Families'!$A:$A,'Product Families'!$Q:$Q),"")</f>
        <v/>
      </c>
      <c r="T66" s="26" t="str">
        <f t="shared" si="6"/>
        <v/>
      </c>
      <c r="U66" s="42" t="str">
        <f t="shared" si="7"/>
        <v/>
      </c>
      <c r="V66" s="2">
        <f t="shared" si="8"/>
        <v>0</v>
      </c>
      <c r="W66" s="10" t="str">
        <f t="array" ref="W66">iferror(xlookup($J66,'Product Families'!$A:$A,'Product Families'!$P:$P),"")</f>
        <v/>
      </c>
      <c r="X66" s="2" t="str">
        <f t="array" ref="X66">iferror(xlookup($J66,'Product Families'!$A:$A,'Product Families'!$Q:$Q),"")</f>
        <v/>
      </c>
      <c r="Y66" s="42" t="str">
        <f t="shared" si="9"/>
        <v/>
      </c>
      <c r="Z66" s="42" t="str">
        <f t="shared" si="10"/>
        <v/>
      </c>
      <c r="AA66" s="2">
        <f t="shared" si="11"/>
        <v>0</v>
      </c>
      <c r="AB66" s="10" t="str">
        <f t="array" ref="AB66">iferror(xlookup($K66,'Product Families'!$A:$A,'Product Families'!$P:$P),"")</f>
        <v/>
      </c>
      <c r="AC66" s="2" t="str">
        <f t="array" ref="AC66">iferror(xlookup($K66,'Product Families'!$A:$A,'Product Families'!$Q:$Q),"")</f>
        <v/>
      </c>
      <c r="AD66" s="26" t="str">
        <f t="shared" si="12"/>
        <v/>
      </c>
      <c r="AE66" s="42" t="str">
        <f t="shared" si="13"/>
        <v/>
      </c>
      <c r="AF66" s="2">
        <f t="shared" si="14"/>
        <v>0</v>
      </c>
      <c r="AG66" s="10" t="str">
        <f t="array" ref="AG66">iferror(xlookup($L66,'Product Families'!$A:$A,'Product Families'!$P:$P),"")</f>
        <v/>
      </c>
      <c r="AH66" s="2" t="str">
        <f t="array" ref="AH66">iferror(xlookup($L66,'Product Families'!$A:$A,'Product Families'!$Q:$Q),"")</f>
        <v/>
      </c>
      <c r="AI66" s="26" t="str">
        <f t="shared" si="15"/>
        <v/>
      </c>
      <c r="AJ66" s="42" t="str">
        <f t="shared" si="16"/>
        <v/>
      </c>
      <c r="AK66" s="2">
        <f t="shared" si="17"/>
        <v>0</v>
      </c>
    </row>
    <row r="67">
      <c r="A67" s="1" t="s">
        <v>303</v>
      </c>
      <c r="B67" s="3" t="s">
        <v>120</v>
      </c>
      <c r="C67" s="1"/>
      <c r="D67" s="7" t="str">
        <f t="shared" si="1"/>
        <v/>
      </c>
      <c r="E67" s="26">
        <f t="shared" si="2"/>
        <v>0</v>
      </c>
      <c r="G67" s="2" t="s">
        <v>121</v>
      </c>
      <c r="H67" s="1"/>
      <c r="I67" s="1"/>
      <c r="J67" s="1"/>
      <c r="K67" s="1"/>
      <c r="L67" s="1"/>
      <c r="M67" s="10" t="str">
        <f t="array" ref="M67">iferror(xlookup($H67,'Product Families'!$A:$A,'Product Families'!$P:$P),"")</f>
        <v/>
      </c>
      <c r="N67" s="2" t="str">
        <f t="array" ref="N67">iferror(xlookup($H67,'Product Families'!$A:$A,'Product Families'!$Q:$Q),"")</f>
        <v/>
      </c>
      <c r="O67" s="26" t="str">
        <f t="shared" si="3"/>
        <v/>
      </c>
      <c r="P67" s="42" t="str">
        <f t="shared" si="4"/>
        <v/>
      </c>
      <c r="Q67" s="2">
        <f t="shared" si="5"/>
        <v>0</v>
      </c>
      <c r="R67" s="10" t="str">
        <f t="array" ref="R67">iferror(xlookup($I67,'Product Families'!$A:$A,'Product Families'!$P:$P),"")</f>
        <v/>
      </c>
      <c r="S67" s="2" t="str">
        <f t="array" ref="S67">iferror(xlookup($I67,'Product Families'!$A:$A,'Product Families'!$Q:$Q),"")</f>
        <v/>
      </c>
      <c r="T67" s="26" t="str">
        <f t="shared" si="6"/>
        <v/>
      </c>
      <c r="U67" s="42" t="str">
        <f t="shared" si="7"/>
        <v/>
      </c>
      <c r="V67" s="2">
        <f t="shared" si="8"/>
        <v>0</v>
      </c>
      <c r="W67" s="10" t="str">
        <f t="array" ref="W67">iferror(xlookup($J67,'Product Families'!$A:$A,'Product Families'!$P:$P),"")</f>
        <v/>
      </c>
      <c r="X67" s="2" t="str">
        <f t="array" ref="X67">iferror(xlookup($J67,'Product Families'!$A:$A,'Product Families'!$Q:$Q),"")</f>
        <v/>
      </c>
      <c r="Y67" s="42" t="str">
        <f t="shared" si="9"/>
        <v/>
      </c>
      <c r="Z67" s="42" t="str">
        <f t="shared" si="10"/>
        <v/>
      </c>
      <c r="AA67" s="2">
        <f t="shared" si="11"/>
        <v>0</v>
      </c>
      <c r="AB67" s="10" t="str">
        <f t="array" ref="AB67">iferror(xlookup($K67,'Product Families'!$A:$A,'Product Families'!$P:$P),"")</f>
        <v/>
      </c>
      <c r="AC67" s="2" t="str">
        <f t="array" ref="AC67">iferror(xlookup($K67,'Product Families'!$A:$A,'Product Families'!$Q:$Q),"")</f>
        <v/>
      </c>
      <c r="AD67" s="26" t="str">
        <f t="shared" si="12"/>
        <v/>
      </c>
      <c r="AE67" s="42" t="str">
        <f t="shared" si="13"/>
        <v/>
      </c>
      <c r="AF67" s="2">
        <f t="shared" si="14"/>
        <v>0</v>
      </c>
      <c r="AG67" s="10" t="str">
        <f t="array" ref="AG67">iferror(xlookup($L67,'Product Families'!$A:$A,'Product Families'!$P:$P),"")</f>
        <v/>
      </c>
      <c r="AH67" s="2" t="str">
        <f t="array" ref="AH67">iferror(xlookup($L67,'Product Families'!$A:$A,'Product Families'!$Q:$Q),"")</f>
        <v/>
      </c>
      <c r="AI67" s="26" t="str">
        <f t="shared" si="15"/>
        <v/>
      </c>
      <c r="AJ67" s="42" t="str">
        <f t="shared" si="16"/>
        <v/>
      </c>
      <c r="AK67" s="2">
        <f t="shared" si="17"/>
        <v>0</v>
      </c>
    </row>
    <row r="68">
      <c r="A68" s="1" t="s">
        <v>304</v>
      </c>
      <c r="B68" s="3" t="s">
        <v>120</v>
      </c>
      <c r="C68" s="1"/>
      <c r="D68" s="7" t="str">
        <f t="shared" si="1"/>
        <v/>
      </c>
      <c r="E68" s="26">
        <f t="shared" si="2"/>
        <v>0</v>
      </c>
      <c r="G68" s="2" t="s">
        <v>121</v>
      </c>
      <c r="H68" s="1"/>
      <c r="I68" s="1"/>
      <c r="J68" s="1"/>
      <c r="K68" s="1"/>
      <c r="L68" s="1"/>
      <c r="M68" s="10" t="str">
        <f t="array" ref="M68">iferror(xlookup($H68,'Product Families'!$A:$A,'Product Families'!$P:$P),"")</f>
        <v/>
      </c>
      <c r="N68" s="2" t="str">
        <f t="array" ref="N68">iferror(xlookup($H68,'Product Families'!$A:$A,'Product Families'!$Q:$Q),"")</f>
        <v/>
      </c>
      <c r="O68" s="26" t="str">
        <f t="shared" si="3"/>
        <v/>
      </c>
      <c r="P68" s="42" t="str">
        <f t="shared" si="4"/>
        <v/>
      </c>
      <c r="Q68" s="2">
        <f t="shared" si="5"/>
        <v>0</v>
      </c>
      <c r="R68" s="10" t="str">
        <f t="array" ref="R68">iferror(xlookup($I68,'Product Families'!$A:$A,'Product Families'!$P:$P),"")</f>
        <v/>
      </c>
      <c r="S68" s="2" t="str">
        <f t="array" ref="S68">iferror(xlookup($I68,'Product Families'!$A:$A,'Product Families'!$Q:$Q),"")</f>
        <v/>
      </c>
      <c r="T68" s="26" t="str">
        <f t="shared" si="6"/>
        <v/>
      </c>
      <c r="U68" s="42" t="str">
        <f t="shared" si="7"/>
        <v/>
      </c>
      <c r="V68" s="2">
        <f t="shared" si="8"/>
        <v>0</v>
      </c>
      <c r="W68" s="10" t="str">
        <f t="array" ref="W68">iferror(xlookup($J68,'Product Families'!$A:$A,'Product Families'!$P:$P),"")</f>
        <v/>
      </c>
      <c r="X68" s="2" t="str">
        <f t="array" ref="X68">iferror(xlookup($J68,'Product Families'!$A:$A,'Product Families'!$Q:$Q),"")</f>
        <v/>
      </c>
      <c r="Y68" s="42" t="str">
        <f t="shared" si="9"/>
        <v/>
      </c>
      <c r="Z68" s="42" t="str">
        <f t="shared" si="10"/>
        <v/>
      </c>
      <c r="AA68" s="2">
        <f t="shared" si="11"/>
        <v>0</v>
      </c>
      <c r="AB68" s="10" t="str">
        <f t="array" ref="AB68">iferror(xlookup($K68,'Product Families'!$A:$A,'Product Families'!$P:$P),"")</f>
        <v/>
      </c>
      <c r="AC68" s="2" t="str">
        <f t="array" ref="AC68">iferror(xlookup($K68,'Product Families'!$A:$A,'Product Families'!$Q:$Q),"")</f>
        <v/>
      </c>
      <c r="AD68" s="26" t="str">
        <f t="shared" si="12"/>
        <v/>
      </c>
      <c r="AE68" s="42" t="str">
        <f t="shared" si="13"/>
        <v/>
      </c>
      <c r="AF68" s="2">
        <f t="shared" si="14"/>
        <v>0</v>
      </c>
      <c r="AG68" s="10" t="str">
        <f t="array" ref="AG68">iferror(xlookup($L68,'Product Families'!$A:$A,'Product Families'!$P:$P),"")</f>
        <v/>
      </c>
      <c r="AH68" s="2" t="str">
        <f t="array" ref="AH68">iferror(xlookup($L68,'Product Families'!$A:$A,'Product Families'!$Q:$Q),"")</f>
        <v/>
      </c>
      <c r="AI68" s="26" t="str">
        <f t="shared" si="15"/>
        <v/>
      </c>
      <c r="AJ68" s="42" t="str">
        <f t="shared" si="16"/>
        <v/>
      </c>
      <c r="AK68" s="2">
        <f t="shared" si="17"/>
        <v>0</v>
      </c>
    </row>
    <row r="69">
      <c r="A69" s="1" t="s">
        <v>307</v>
      </c>
      <c r="B69" s="3">
        <v>11.61</v>
      </c>
      <c r="C69" s="1"/>
      <c r="D69" s="2">
        <v>1.0</v>
      </c>
      <c r="E69" s="26">
        <f t="shared" si="2"/>
        <v>0</v>
      </c>
      <c r="G69" s="210" t="s">
        <v>83</v>
      </c>
      <c r="H69" s="1" t="s">
        <v>307</v>
      </c>
      <c r="I69" s="1"/>
      <c r="J69" s="1"/>
      <c r="K69" s="1"/>
      <c r="L69" s="1"/>
      <c r="M69" s="10">
        <f t="array" ref="M69">iferror(xlookup($H69,'Product Families'!$A:$A,'Product Families'!$P:$P),"")</f>
        <v>1.36</v>
      </c>
      <c r="N69" s="2" t="str">
        <f t="array" ref="N69">iferror(xlookup($H69,'Product Families'!$A:$A,'Product Families'!$Q:$Q),"")</f>
        <v/>
      </c>
      <c r="O69" s="26" t="str">
        <f t="shared" si="3"/>
        <v/>
      </c>
      <c r="P69" s="42" t="str">
        <f t="shared" si="4"/>
        <v/>
      </c>
      <c r="Q69" s="2">
        <f t="shared" si="5"/>
        <v>0</v>
      </c>
      <c r="R69" s="10" t="str">
        <f t="array" ref="R69">iferror(xlookup($I69,'Product Families'!$A:$A,'Product Families'!$P:$P),"")</f>
        <v/>
      </c>
      <c r="S69" s="2" t="str">
        <f t="array" ref="S69">iferror(xlookup($I69,'Product Families'!$A:$A,'Product Families'!$Q:$Q),"")</f>
        <v/>
      </c>
      <c r="T69" s="26" t="str">
        <f t="shared" si="6"/>
        <v/>
      </c>
      <c r="U69" s="42" t="str">
        <f t="shared" si="7"/>
        <v/>
      </c>
      <c r="V69" s="2">
        <f t="shared" si="8"/>
        <v>0</v>
      </c>
      <c r="W69" s="10" t="str">
        <f t="array" ref="W69">iferror(xlookup($J69,'Product Families'!$A:$A,'Product Families'!$P:$P),"")</f>
        <v/>
      </c>
      <c r="X69" s="2" t="str">
        <f t="array" ref="X69">iferror(xlookup($J69,'Product Families'!$A:$A,'Product Families'!$Q:$Q),"")</f>
        <v/>
      </c>
      <c r="Y69" s="42" t="str">
        <f t="shared" si="9"/>
        <v/>
      </c>
      <c r="Z69" s="42" t="str">
        <f t="shared" si="10"/>
        <v/>
      </c>
      <c r="AA69" s="2">
        <f t="shared" si="11"/>
        <v>0</v>
      </c>
      <c r="AB69" s="10" t="str">
        <f t="array" ref="AB69">iferror(xlookup($K69,'Product Families'!$A:$A,'Product Families'!$P:$P),"")</f>
        <v/>
      </c>
      <c r="AC69" s="2" t="str">
        <f t="array" ref="AC69">iferror(xlookup($K69,'Product Families'!$A:$A,'Product Families'!$Q:$Q),"")</f>
        <v/>
      </c>
      <c r="AD69" s="26" t="str">
        <f t="shared" si="12"/>
        <v/>
      </c>
      <c r="AE69" s="42" t="str">
        <f t="shared" si="13"/>
        <v/>
      </c>
      <c r="AF69" s="2">
        <f t="shared" si="14"/>
        <v>0</v>
      </c>
      <c r="AG69" s="10" t="str">
        <f t="array" ref="AG69">iferror(xlookup($L69,'Product Families'!$A:$A,'Product Families'!$P:$P),"")</f>
        <v/>
      </c>
      <c r="AH69" s="2" t="str">
        <f t="array" ref="AH69">iferror(xlookup($L69,'Product Families'!$A:$A,'Product Families'!$Q:$Q),"")</f>
        <v/>
      </c>
      <c r="AI69" s="26" t="str">
        <f t="shared" si="15"/>
        <v/>
      </c>
      <c r="AJ69" s="42" t="str">
        <f t="shared" si="16"/>
        <v/>
      </c>
      <c r="AK69" s="2">
        <f t="shared" si="17"/>
        <v>0</v>
      </c>
    </row>
    <row r="70">
      <c r="A70" s="1" t="s">
        <v>309</v>
      </c>
      <c r="B70" s="3" t="s">
        <v>120</v>
      </c>
      <c r="C70" s="1"/>
      <c r="D70" s="7" t="str">
        <f t="shared" ref="D70:D973" si="18">iferror(B70/C70,"")</f>
        <v/>
      </c>
      <c r="E70" s="26">
        <f t="shared" si="2"/>
        <v>0</v>
      </c>
      <c r="G70" s="2" t="s">
        <v>121</v>
      </c>
      <c r="H70" s="1"/>
      <c r="I70" s="1"/>
      <c r="J70" s="1"/>
      <c r="K70" s="1"/>
      <c r="L70" s="1"/>
      <c r="M70" s="10" t="str">
        <f t="array" ref="M70">iferror(xlookup($H70,'Product Families'!$A:$A,'Product Families'!$P:$P),"")</f>
        <v/>
      </c>
      <c r="N70" s="2" t="str">
        <f t="array" ref="N70">iferror(xlookup($H70,'Product Families'!$A:$A,'Product Families'!$Q:$Q),"")</f>
        <v/>
      </c>
      <c r="O70" s="26" t="str">
        <f t="shared" si="3"/>
        <v/>
      </c>
      <c r="P70" s="42" t="str">
        <f t="shared" si="4"/>
        <v/>
      </c>
      <c r="Q70" s="2">
        <f t="shared" si="5"/>
        <v>0</v>
      </c>
      <c r="R70" s="10" t="str">
        <f t="array" ref="R70">iferror(xlookup($I70,'Product Families'!$A:$A,'Product Families'!$P:$P),"")</f>
        <v/>
      </c>
      <c r="S70" s="2" t="str">
        <f t="array" ref="S70">iferror(xlookup($I70,'Product Families'!$A:$A,'Product Families'!$Q:$Q),"")</f>
        <v/>
      </c>
      <c r="T70" s="26" t="str">
        <f t="shared" si="6"/>
        <v/>
      </c>
      <c r="U70" s="42" t="str">
        <f t="shared" si="7"/>
        <v/>
      </c>
      <c r="V70" s="2">
        <f t="shared" si="8"/>
        <v>0</v>
      </c>
      <c r="W70" s="10" t="str">
        <f t="array" ref="W70">iferror(xlookup($J70,'Product Families'!$A:$A,'Product Families'!$P:$P),"")</f>
        <v/>
      </c>
      <c r="X70" s="2" t="str">
        <f t="array" ref="X70">iferror(xlookup($J70,'Product Families'!$A:$A,'Product Families'!$Q:$Q),"")</f>
        <v/>
      </c>
      <c r="Y70" s="42" t="str">
        <f t="shared" si="9"/>
        <v/>
      </c>
      <c r="Z70" s="42" t="str">
        <f t="shared" si="10"/>
        <v/>
      </c>
      <c r="AA70" s="2">
        <f t="shared" si="11"/>
        <v>0</v>
      </c>
      <c r="AB70" s="10" t="str">
        <f t="array" ref="AB70">iferror(xlookup($K70,'Product Families'!$A:$A,'Product Families'!$P:$P),"")</f>
        <v/>
      </c>
      <c r="AC70" s="2" t="str">
        <f t="array" ref="AC70">iferror(xlookup($K70,'Product Families'!$A:$A,'Product Families'!$Q:$Q),"")</f>
        <v/>
      </c>
      <c r="AD70" s="26" t="str">
        <f t="shared" si="12"/>
        <v/>
      </c>
      <c r="AE70" s="42" t="str">
        <f t="shared" si="13"/>
        <v/>
      </c>
      <c r="AF70" s="2">
        <f t="shared" si="14"/>
        <v>0</v>
      </c>
      <c r="AG70" s="10" t="str">
        <f t="array" ref="AG70">iferror(xlookup($L70,'Product Families'!$A:$A,'Product Families'!$P:$P),"")</f>
        <v/>
      </c>
      <c r="AH70" s="2" t="str">
        <f t="array" ref="AH70">iferror(xlookup($L70,'Product Families'!$A:$A,'Product Families'!$Q:$Q),"")</f>
        <v/>
      </c>
      <c r="AI70" s="26" t="str">
        <f t="shared" si="15"/>
        <v/>
      </c>
      <c r="AJ70" s="42" t="str">
        <f t="shared" si="16"/>
        <v/>
      </c>
      <c r="AK70" s="2">
        <f t="shared" si="17"/>
        <v>0</v>
      </c>
    </row>
    <row r="71">
      <c r="A71" s="1" t="s">
        <v>311</v>
      </c>
      <c r="B71" s="3" t="s">
        <v>120</v>
      </c>
      <c r="C71" s="1"/>
      <c r="D71" s="7" t="str">
        <f t="shared" si="18"/>
        <v/>
      </c>
      <c r="E71" s="26">
        <f t="shared" si="2"/>
        <v>0</v>
      </c>
      <c r="G71" s="2" t="s">
        <v>121</v>
      </c>
      <c r="H71" s="1"/>
      <c r="I71" s="1"/>
      <c r="J71" s="1"/>
      <c r="K71" s="1"/>
      <c r="L71" s="1"/>
      <c r="M71" s="10" t="str">
        <f t="array" ref="M71">iferror(xlookup($H71,'Product Families'!$A:$A,'Product Families'!$P:$P),"")</f>
        <v/>
      </c>
      <c r="N71" s="2" t="str">
        <f t="array" ref="N71">iferror(xlookup($H71,'Product Families'!$A:$A,'Product Families'!$Q:$Q),"")</f>
        <v/>
      </c>
      <c r="O71" s="26" t="str">
        <f t="shared" si="3"/>
        <v/>
      </c>
      <c r="P71" s="42" t="str">
        <f t="shared" si="4"/>
        <v/>
      </c>
      <c r="Q71" s="2">
        <f t="shared" si="5"/>
        <v>0</v>
      </c>
      <c r="R71" s="10" t="str">
        <f t="array" ref="R71">iferror(xlookup($I71,'Product Families'!$A:$A,'Product Families'!$P:$P),"")</f>
        <v/>
      </c>
      <c r="S71" s="2" t="str">
        <f t="array" ref="S71">iferror(xlookup($I71,'Product Families'!$A:$A,'Product Families'!$Q:$Q),"")</f>
        <v/>
      </c>
      <c r="T71" s="26" t="str">
        <f t="shared" si="6"/>
        <v/>
      </c>
      <c r="U71" s="42" t="str">
        <f t="shared" si="7"/>
        <v/>
      </c>
      <c r="V71" s="2">
        <f t="shared" si="8"/>
        <v>0</v>
      </c>
      <c r="W71" s="10" t="str">
        <f t="array" ref="W71">iferror(xlookup($J71,'Product Families'!$A:$A,'Product Families'!$P:$P),"")</f>
        <v/>
      </c>
      <c r="X71" s="2" t="str">
        <f t="array" ref="X71">iferror(xlookup($J71,'Product Families'!$A:$A,'Product Families'!$Q:$Q),"")</f>
        <v/>
      </c>
      <c r="Y71" s="42" t="str">
        <f t="shared" si="9"/>
        <v/>
      </c>
      <c r="Z71" s="42" t="str">
        <f t="shared" si="10"/>
        <v/>
      </c>
      <c r="AA71" s="2">
        <f t="shared" si="11"/>
        <v>0</v>
      </c>
      <c r="AB71" s="10" t="str">
        <f t="array" ref="AB71">iferror(xlookup($K71,'Product Families'!$A:$A,'Product Families'!$P:$P),"")</f>
        <v/>
      </c>
      <c r="AC71" s="2" t="str">
        <f t="array" ref="AC71">iferror(xlookup($K71,'Product Families'!$A:$A,'Product Families'!$Q:$Q),"")</f>
        <v/>
      </c>
      <c r="AD71" s="26" t="str">
        <f t="shared" si="12"/>
        <v/>
      </c>
      <c r="AE71" s="42" t="str">
        <f t="shared" si="13"/>
        <v/>
      </c>
      <c r="AF71" s="2">
        <f t="shared" si="14"/>
        <v>0</v>
      </c>
      <c r="AG71" s="10" t="str">
        <f t="array" ref="AG71">iferror(xlookup($L71,'Product Families'!$A:$A,'Product Families'!$P:$P),"")</f>
        <v/>
      </c>
      <c r="AH71" s="2" t="str">
        <f t="array" ref="AH71">iferror(xlookup($L71,'Product Families'!$A:$A,'Product Families'!$Q:$Q),"")</f>
        <v/>
      </c>
      <c r="AI71" s="26" t="str">
        <f t="shared" si="15"/>
        <v/>
      </c>
      <c r="AJ71" s="42" t="str">
        <f t="shared" si="16"/>
        <v/>
      </c>
      <c r="AK71" s="2">
        <f t="shared" si="17"/>
        <v>0</v>
      </c>
    </row>
    <row r="72">
      <c r="A72" s="1" t="s">
        <v>315</v>
      </c>
      <c r="B72" s="3">
        <v>37.52</v>
      </c>
      <c r="C72" s="3">
        <v>12.0</v>
      </c>
      <c r="D72" s="7">
        <f t="shared" si="18"/>
        <v>3.126666667</v>
      </c>
      <c r="E72" s="26">
        <f t="shared" si="2"/>
        <v>0</v>
      </c>
      <c r="H72" s="1"/>
      <c r="I72" s="1"/>
      <c r="J72" s="1"/>
      <c r="K72" s="1"/>
      <c r="L72" s="1"/>
      <c r="M72" s="10" t="str">
        <f t="array" ref="M72">iferror(xlookup($H72,'Product Families'!$A:$A,'Product Families'!$P:$P),"")</f>
        <v/>
      </c>
      <c r="N72" s="2" t="str">
        <f t="array" ref="N72">iferror(xlookup($H72,'Product Families'!$A:$A,'Product Families'!$Q:$Q),"")</f>
        <v/>
      </c>
      <c r="O72" s="26" t="str">
        <f t="shared" si="3"/>
        <v/>
      </c>
      <c r="P72" s="42" t="str">
        <f t="shared" si="4"/>
        <v/>
      </c>
      <c r="Q72" s="2">
        <f t="shared" si="5"/>
        <v>0</v>
      </c>
      <c r="R72" s="10" t="str">
        <f t="array" ref="R72">iferror(xlookup($I72,'Product Families'!$A:$A,'Product Families'!$P:$P),"")</f>
        <v/>
      </c>
      <c r="S72" s="2" t="str">
        <f t="array" ref="S72">iferror(xlookup($I72,'Product Families'!$A:$A,'Product Families'!$Q:$Q),"")</f>
        <v/>
      </c>
      <c r="T72" s="26" t="str">
        <f t="shared" si="6"/>
        <v/>
      </c>
      <c r="U72" s="42" t="str">
        <f t="shared" si="7"/>
        <v/>
      </c>
      <c r="V72" s="2">
        <f t="shared" si="8"/>
        <v>0</v>
      </c>
      <c r="W72" s="10" t="str">
        <f t="array" ref="W72">iferror(xlookup($J72,'Product Families'!$A:$A,'Product Families'!$P:$P),"")</f>
        <v/>
      </c>
      <c r="X72" s="2" t="str">
        <f t="array" ref="X72">iferror(xlookup($J72,'Product Families'!$A:$A,'Product Families'!$Q:$Q),"")</f>
        <v/>
      </c>
      <c r="Y72" s="42" t="str">
        <f t="shared" si="9"/>
        <v/>
      </c>
      <c r="Z72" s="42" t="str">
        <f t="shared" si="10"/>
        <v/>
      </c>
      <c r="AA72" s="2">
        <f t="shared" si="11"/>
        <v>0</v>
      </c>
      <c r="AB72" s="10" t="str">
        <f t="array" ref="AB72">iferror(xlookup($K72,'Product Families'!$A:$A,'Product Families'!$P:$P),"")</f>
        <v/>
      </c>
      <c r="AC72" s="2" t="str">
        <f t="array" ref="AC72">iferror(xlookup($K72,'Product Families'!$A:$A,'Product Families'!$Q:$Q),"")</f>
        <v/>
      </c>
      <c r="AD72" s="26" t="str">
        <f t="shared" si="12"/>
        <v/>
      </c>
      <c r="AE72" s="42" t="str">
        <f t="shared" si="13"/>
        <v/>
      </c>
      <c r="AF72" s="2">
        <f t="shared" si="14"/>
        <v>0</v>
      </c>
      <c r="AG72" s="10" t="str">
        <f t="array" ref="AG72">iferror(xlookup($L72,'Product Families'!$A:$A,'Product Families'!$P:$P),"")</f>
        <v/>
      </c>
      <c r="AH72" s="2" t="str">
        <f t="array" ref="AH72">iferror(xlookup($L72,'Product Families'!$A:$A,'Product Families'!$Q:$Q),"")</f>
        <v/>
      </c>
      <c r="AI72" s="26" t="str">
        <f t="shared" si="15"/>
        <v/>
      </c>
      <c r="AJ72" s="42" t="str">
        <f t="shared" si="16"/>
        <v/>
      </c>
      <c r="AK72" s="2">
        <f t="shared" si="17"/>
        <v>0</v>
      </c>
    </row>
    <row r="73">
      <c r="A73" s="1" t="s">
        <v>318</v>
      </c>
      <c r="B73" s="3">
        <v>31.27</v>
      </c>
      <c r="C73" s="3">
        <v>12.0</v>
      </c>
      <c r="D73" s="7">
        <f t="shared" si="18"/>
        <v>2.605833333</v>
      </c>
      <c r="E73" s="26">
        <f t="shared" si="2"/>
        <v>0</v>
      </c>
      <c r="H73" s="1"/>
      <c r="I73" s="1"/>
      <c r="J73" s="1"/>
      <c r="K73" s="1"/>
      <c r="L73" s="1"/>
      <c r="M73" s="10" t="str">
        <f t="array" ref="M73">iferror(xlookup($H73,'Product Families'!$A:$A,'Product Families'!$P:$P),"")</f>
        <v/>
      </c>
      <c r="N73" s="2" t="str">
        <f t="array" ref="N73">iferror(xlookup($H73,'Product Families'!$A:$A,'Product Families'!$Q:$Q),"")</f>
        <v/>
      </c>
      <c r="O73" s="26" t="str">
        <f t="shared" si="3"/>
        <v/>
      </c>
      <c r="P73" s="42" t="str">
        <f t="shared" si="4"/>
        <v/>
      </c>
      <c r="Q73" s="2">
        <f t="shared" si="5"/>
        <v>0</v>
      </c>
      <c r="R73" s="10" t="str">
        <f t="array" ref="R73">iferror(xlookup($I73,'Product Families'!$A:$A,'Product Families'!$P:$P),"")</f>
        <v/>
      </c>
      <c r="S73" s="2" t="str">
        <f t="array" ref="S73">iferror(xlookup($I73,'Product Families'!$A:$A,'Product Families'!$Q:$Q),"")</f>
        <v/>
      </c>
      <c r="T73" s="26" t="str">
        <f t="shared" si="6"/>
        <v/>
      </c>
      <c r="U73" s="42" t="str">
        <f t="shared" si="7"/>
        <v/>
      </c>
      <c r="V73" s="2">
        <f t="shared" si="8"/>
        <v>0</v>
      </c>
      <c r="W73" s="10" t="str">
        <f t="array" ref="W73">iferror(xlookup($J73,'Product Families'!$A:$A,'Product Families'!$P:$P),"")</f>
        <v/>
      </c>
      <c r="X73" s="2" t="str">
        <f t="array" ref="X73">iferror(xlookup($J73,'Product Families'!$A:$A,'Product Families'!$Q:$Q),"")</f>
        <v/>
      </c>
      <c r="Y73" s="42" t="str">
        <f t="shared" si="9"/>
        <v/>
      </c>
      <c r="Z73" s="42" t="str">
        <f t="shared" si="10"/>
        <v/>
      </c>
      <c r="AA73" s="2">
        <f t="shared" si="11"/>
        <v>0</v>
      </c>
      <c r="AB73" s="10" t="str">
        <f t="array" ref="AB73">iferror(xlookup($K73,'Product Families'!$A:$A,'Product Families'!$P:$P),"")</f>
        <v/>
      </c>
      <c r="AC73" s="2" t="str">
        <f t="array" ref="AC73">iferror(xlookup($K73,'Product Families'!$A:$A,'Product Families'!$Q:$Q),"")</f>
        <v/>
      </c>
      <c r="AD73" s="26" t="str">
        <f t="shared" si="12"/>
        <v/>
      </c>
      <c r="AE73" s="42" t="str">
        <f t="shared" si="13"/>
        <v/>
      </c>
      <c r="AF73" s="2">
        <f t="shared" si="14"/>
        <v>0</v>
      </c>
      <c r="AG73" s="10" t="str">
        <f t="array" ref="AG73">iferror(xlookup($L73,'Product Families'!$A:$A,'Product Families'!$P:$P),"")</f>
        <v/>
      </c>
      <c r="AH73" s="2" t="str">
        <f t="array" ref="AH73">iferror(xlookup($L73,'Product Families'!$A:$A,'Product Families'!$Q:$Q),"")</f>
        <v/>
      </c>
      <c r="AI73" s="26" t="str">
        <f t="shared" si="15"/>
        <v/>
      </c>
      <c r="AJ73" s="42" t="str">
        <f t="shared" si="16"/>
        <v/>
      </c>
      <c r="AK73" s="2">
        <f t="shared" si="17"/>
        <v>0</v>
      </c>
    </row>
    <row r="74">
      <c r="A74" s="1" t="s">
        <v>320</v>
      </c>
      <c r="B74" s="3">
        <v>13.99</v>
      </c>
      <c r="C74" s="3">
        <v>30.0</v>
      </c>
      <c r="D74" s="7">
        <f t="shared" si="18"/>
        <v>0.4663333333</v>
      </c>
      <c r="E74" s="26">
        <f t="shared" si="2"/>
        <v>0</v>
      </c>
      <c r="H74" s="1"/>
      <c r="I74" s="1"/>
      <c r="J74" s="1"/>
      <c r="K74" s="1"/>
      <c r="L74" s="1"/>
      <c r="M74" s="10" t="str">
        <f t="array" ref="M74">iferror(xlookup($H74,'Product Families'!$A:$A,'Product Families'!$P:$P),"")</f>
        <v/>
      </c>
      <c r="N74" s="2" t="str">
        <f t="array" ref="N74">iferror(xlookup($H74,'Product Families'!$A:$A,'Product Families'!$Q:$Q),"")</f>
        <v/>
      </c>
      <c r="O74" s="26" t="str">
        <f t="shared" si="3"/>
        <v/>
      </c>
      <c r="P74" s="42" t="str">
        <f t="shared" si="4"/>
        <v/>
      </c>
      <c r="Q74" s="2">
        <f t="shared" si="5"/>
        <v>0</v>
      </c>
      <c r="R74" s="10" t="str">
        <f t="array" ref="R74">iferror(xlookup($I74,'Product Families'!$A:$A,'Product Families'!$P:$P),"")</f>
        <v/>
      </c>
      <c r="S74" s="2" t="str">
        <f t="array" ref="S74">iferror(xlookup($I74,'Product Families'!$A:$A,'Product Families'!$Q:$Q),"")</f>
        <v/>
      </c>
      <c r="T74" s="26" t="str">
        <f t="shared" si="6"/>
        <v/>
      </c>
      <c r="U74" s="42" t="str">
        <f t="shared" si="7"/>
        <v/>
      </c>
      <c r="V74" s="2">
        <f t="shared" si="8"/>
        <v>0</v>
      </c>
      <c r="W74" s="10" t="str">
        <f t="array" ref="W74">iferror(xlookup($J74,'Product Families'!$A:$A,'Product Families'!$P:$P),"")</f>
        <v/>
      </c>
      <c r="X74" s="2" t="str">
        <f t="array" ref="X74">iferror(xlookup($J74,'Product Families'!$A:$A,'Product Families'!$Q:$Q),"")</f>
        <v/>
      </c>
      <c r="Y74" s="42" t="str">
        <f t="shared" si="9"/>
        <v/>
      </c>
      <c r="Z74" s="42" t="str">
        <f t="shared" si="10"/>
        <v/>
      </c>
      <c r="AA74" s="2">
        <f t="shared" si="11"/>
        <v>0</v>
      </c>
      <c r="AB74" s="10" t="str">
        <f t="array" ref="AB74">iferror(xlookup($K74,'Product Families'!$A:$A,'Product Families'!$P:$P),"")</f>
        <v/>
      </c>
      <c r="AC74" s="2" t="str">
        <f t="array" ref="AC74">iferror(xlookup($K74,'Product Families'!$A:$A,'Product Families'!$Q:$Q),"")</f>
        <v/>
      </c>
      <c r="AD74" s="26" t="str">
        <f t="shared" si="12"/>
        <v/>
      </c>
      <c r="AE74" s="42" t="str">
        <f t="shared" si="13"/>
        <v/>
      </c>
      <c r="AF74" s="2">
        <f t="shared" si="14"/>
        <v>0</v>
      </c>
      <c r="AG74" s="10" t="str">
        <f t="array" ref="AG74">iferror(xlookup($L74,'Product Families'!$A:$A,'Product Families'!$P:$P),"")</f>
        <v/>
      </c>
      <c r="AH74" s="2" t="str">
        <f t="array" ref="AH74">iferror(xlookup($L74,'Product Families'!$A:$A,'Product Families'!$Q:$Q),"")</f>
        <v/>
      </c>
      <c r="AI74" s="26" t="str">
        <f t="shared" si="15"/>
        <v/>
      </c>
      <c r="AJ74" s="42" t="str">
        <f t="shared" si="16"/>
        <v/>
      </c>
      <c r="AK74" s="2">
        <f t="shared" si="17"/>
        <v>0</v>
      </c>
    </row>
    <row r="75">
      <c r="A75" s="1" t="s">
        <v>322</v>
      </c>
      <c r="B75" s="3" t="s">
        <v>120</v>
      </c>
      <c r="C75" s="1"/>
      <c r="D75" s="7" t="str">
        <f t="shared" si="18"/>
        <v/>
      </c>
      <c r="E75" s="26">
        <f t="shared" si="2"/>
        <v>0</v>
      </c>
      <c r="G75" s="2" t="s">
        <v>121</v>
      </c>
      <c r="H75" s="1"/>
      <c r="I75" s="1"/>
      <c r="J75" s="1"/>
      <c r="K75" s="1"/>
      <c r="L75" s="1"/>
      <c r="M75" s="10" t="str">
        <f t="array" ref="M75">iferror(xlookup($H75,'Product Families'!$A:$A,'Product Families'!$P:$P),"")</f>
        <v/>
      </c>
      <c r="N75" s="2" t="str">
        <f t="array" ref="N75">iferror(xlookup($H75,'Product Families'!$A:$A,'Product Families'!$Q:$Q),"")</f>
        <v/>
      </c>
      <c r="O75" s="26" t="str">
        <f t="shared" si="3"/>
        <v/>
      </c>
      <c r="P75" s="42" t="str">
        <f t="shared" si="4"/>
        <v/>
      </c>
      <c r="Q75" s="2">
        <f t="shared" si="5"/>
        <v>0</v>
      </c>
      <c r="R75" s="10" t="str">
        <f t="array" ref="R75">iferror(xlookup($I75,'Product Families'!$A:$A,'Product Families'!$P:$P),"")</f>
        <v/>
      </c>
      <c r="S75" s="2" t="str">
        <f t="array" ref="S75">iferror(xlookup($I75,'Product Families'!$A:$A,'Product Families'!$Q:$Q),"")</f>
        <v/>
      </c>
      <c r="T75" s="26" t="str">
        <f t="shared" si="6"/>
        <v/>
      </c>
      <c r="U75" s="42" t="str">
        <f t="shared" si="7"/>
        <v/>
      </c>
      <c r="V75" s="2">
        <f t="shared" si="8"/>
        <v>0</v>
      </c>
      <c r="W75" s="10" t="str">
        <f t="array" ref="W75">iferror(xlookup($J75,'Product Families'!$A:$A,'Product Families'!$P:$P),"")</f>
        <v/>
      </c>
      <c r="X75" s="2" t="str">
        <f t="array" ref="X75">iferror(xlookup($J75,'Product Families'!$A:$A,'Product Families'!$Q:$Q),"")</f>
        <v/>
      </c>
      <c r="Y75" s="42" t="str">
        <f t="shared" si="9"/>
        <v/>
      </c>
      <c r="Z75" s="42" t="str">
        <f t="shared" si="10"/>
        <v/>
      </c>
      <c r="AA75" s="2">
        <f t="shared" si="11"/>
        <v>0</v>
      </c>
      <c r="AB75" s="10" t="str">
        <f t="array" ref="AB75">iferror(xlookup($K75,'Product Families'!$A:$A,'Product Families'!$P:$P),"")</f>
        <v/>
      </c>
      <c r="AC75" s="2" t="str">
        <f t="array" ref="AC75">iferror(xlookup($K75,'Product Families'!$A:$A,'Product Families'!$Q:$Q),"")</f>
        <v/>
      </c>
      <c r="AD75" s="26" t="str">
        <f t="shared" si="12"/>
        <v/>
      </c>
      <c r="AE75" s="42" t="str">
        <f t="shared" si="13"/>
        <v/>
      </c>
      <c r="AF75" s="2">
        <f t="shared" si="14"/>
        <v>0</v>
      </c>
      <c r="AG75" s="10" t="str">
        <f t="array" ref="AG75">iferror(xlookup($L75,'Product Families'!$A:$A,'Product Families'!$P:$P),"")</f>
        <v/>
      </c>
      <c r="AH75" s="2" t="str">
        <f t="array" ref="AH75">iferror(xlookup($L75,'Product Families'!$A:$A,'Product Families'!$Q:$Q),"")</f>
        <v/>
      </c>
      <c r="AI75" s="26" t="str">
        <f t="shared" si="15"/>
        <v/>
      </c>
      <c r="AJ75" s="42" t="str">
        <f t="shared" si="16"/>
        <v/>
      </c>
      <c r="AK75" s="2">
        <f t="shared" si="17"/>
        <v>0</v>
      </c>
    </row>
    <row r="76">
      <c r="A76" s="1" t="s">
        <v>324</v>
      </c>
      <c r="B76" s="3" t="s">
        <v>120</v>
      </c>
      <c r="C76" s="1"/>
      <c r="D76" s="7" t="str">
        <f t="shared" si="18"/>
        <v/>
      </c>
      <c r="E76" s="26">
        <f t="shared" si="2"/>
        <v>0</v>
      </c>
      <c r="G76" s="2" t="s">
        <v>121</v>
      </c>
      <c r="H76" s="1"/>
      <c r="I76" s="1"/>
      <c r="J76" s="1"/>
      <c r="K76" s="1"/>
      <c r="L76" s="1"/>
      <c r="M76" s="10" t="str">
        <f t="array" ref="M76">iferror(xlookup($H76,'Product Families'!$A:$A,'Product Families'!$P:$P),"")</f>
        <v/>
      </c>
      <c r="N76" s="2" t="str">
        <f t="array" ref="N76">iferror(xlookup($H76,'Product Families'!$A:$A,'Product Families'!$Q:$Q),"")</f>
        <v/>
      </c>
      <c r="O76" s="26" t="str">
        <f t="shared" si="3"/>
        <v/>
      </c>
      <c r="P76" s="42" t="str">
        <f t="shared" si="4"/>
        <v/>
      </c>
      <c r="Q76" s="2">
        <f t="shared" si="5"/>
        <v>0</v>
      </c>
      <c r="R76" s="10" t="str">
        <f t="array" ref="R76">iferror(xlookup($I76,'Product Families'!$A:$A,'Product Families'!$P:$P),"")</f>
        <v/>
      </c>
      <c r="S76" s="2" t="str">
        <f t="array" ref="S76">iferror(xlookup($I76,'Product Families'!$A:$A,'Product Families'!$Q:$Q),"")</f>
        <v/>
      </c>
      <c r="T76" s="26" t="str">
        <f t="shared" si="6"/>
        <v/>
      </c>
      <c r="U76" s="42" t="str">
        <f t="shared" si="7"/>
        <v/>
      </c>
      <c r="V76" s="2">
        <f t="shared" si="8"/>
        <v>0</v>
      </c>
      <c r="W76" s="10" t="str">
        <f t="array" ref="W76">iferror(xlookup($J76,'Product Families'!$A:$A,'Product Families'!$P:$P),"")</f>
        <v/>
      </c>
      <c r="X76" s="2" t="str">
        <f t="array" ref="X76">iferror(xlookup($J76,'Product Families'!$A:$A,'Product Families'!$Q:$Q),"")</f>
        <v/>
      </c>
      <c r="Y76" s="42" t="str">
        <f t="shared" si="9"/>
        <v/>
      </c>
      <c r="Z76" s="42" t="str">
        <f t="shared" si="10"/>
        <v/>
      </c>
      <c r="AA76" s="2">
        <f t="shared" si="11"/>
        <v>0</v>
      </c>
      <c r="AB76" s="10" t="str">
        <f t="array" ref="AB76">iferror(xlookup($K76,'Product Families'!$A:$A,'Product Families'!$P:$P),"")</f>
        <v/>
      </c>
      <c r="AC76" s="2" t="str">
        <f t="array" ref="AC76">iferror(xlookup($K76,'Product Families'!$A:$A,'Product Families'!$Q:$Q),"")</f>
        <v/>
      </c>
      <c r="AD76" s="26" t="str">
        <f t="shared" si="12"/>
        <v/>
      </c>
      <c r="AE76" s="42" t="str">
        <f t="shared" si="13"/>
        <v/>
      </c>
      <c r="AF76" s="2">
        <f t="shared" si="14"/>
        <v>0</v>
      </c>
      <c r="AG76" s="10" t="str">
        <f t="array" ref="AG76">iferror(xlookup($L76,'Product Families'!$A:$A,'Product Families'!$P:$P),"")</f>
        <v/>
      </c>
      <c r="AH76" s="2" t="str">
        <f t="array" ref="AH76">iferror(xlookup($L76,'Product Families'!$A:$A,'Product Families'!$Q:$Q),"")</f>
        <v/>
      </c>
      <c r="AI76" s="26" t="str">
        <f t="shared" si="15"/>
        <v/>
      </c>
      <c r="AJ76" s="42" t="str">
        <f t="shared" si="16"/>
        <v/>
      </c>
      <c r="AK76" s="2">
        <f t="shared" si="17"/>
        <v>0</v>
      </c>
    </row>
    <row r="77">
      <c r="A77" s="1" t="s">
        <v>325</v>
      </c>
      <c r="B77" s="3">
        <v>9.75</v>
      </c>
      <c r="C77" s="3">
        <v>4.0</v>
      </c>
      <c r="D77" s="7">
        <f t="shared" si="18"/>
        <v>2.4375</v>
      </c>
      <c r="E77" s="26">
        <f t="shared" si="2"/>
        <v>0</v>
      </c>
      <c r="H77" s="1"/>
      <c r="I77" s="1"/>
      <c r="J77" s="1"/>
      <c r="K77" s="1"/>
      <c r="L77" s="1"/>
      <c r="M77" s="10" t="str">
        <f t="array" ref="M77">iferror(xlookup($H77,'Product Families'!$A:$A,'Product Families'!$P:$P),"")</f>
        <v/>
      </c>
      <c r="N77" s="2" t="str">
        <f t="array" ref="N77">iferror(xlookup($H77,'Product Families'!$A:$A,'Product Families'!$Q:$Q),"")</f>
        <v/>
      </c>
      <c r="O77" s="26" t="str">
        <f t="shared" si="3"/>
        <v/>
      </c>
      <c r="P77" s="42" t="str">
        <f t="shared" si="4"/>
        <v/>
      </c>
      <c r="Q77" s="2">
        <f t="shared" si="5"/>
        <v>0</v>
      </c>
      <c r="R77" s="10" t="str">
        <f t="array" ref="R77">iferror(xlookup($I77,'Product Families'!$A:$A,'Product Families'!$P:$P),"")</f>
        <v/>
      </c>
      <c r="S77" s="2" t="str">
        <f t="array" ref="S77">iferror(xlookup($I77,'Product Families'!$A:$A,'Product Families'!$Q:$Q),"")</f>
        <v/>
      </c>
      <c r="T77" s="26" t="str">
        <f t="shared" si="6"/>
        <v/>
      </c>
      <c r="U77" s="42" t="str">
        <f t="shared" si="7"/>
        <v/>
      </c>
      <c r="V77" s="2">
        <f t="shared" si="8"/>
        <v>0</v>
      </c>
      <c r="W77" s="10" t="str">
        <f t="array" ref="W77">iferror(xlookup($J77,'Product Families'!$A:$A,'Product Families'!$P:$P),"")</f>
        <v/>
      </c>
      <c r="X77" s="2" t="str">
        <f t="array" ref="X77">iferror(xlookup($J77,'Product Families'!$A:$A,'Product Families'!$Q:$Q),"")</f>
        <v/>
      </c>
      <c r="Y77" s="42" t="str">
        <f t="shared" si="9"/>
        <v/>
      </c>
      <c r="Z77" s="42" t="str">
        <f t="shared" si="10"/>
        <v/>
      </c>
      <c r="AA77" s="2">
        <f t="shared" si="11"/>
        <v>0</v>
      </c>
      <c r="AB77" s="10" t="str">
        <f t="array" ref="AB77">iferror(xlookup($K77,'Product Families'!$A:$A,'Product Families'!$P:$P),"")</f>
        <v/>
      </c>
      <c r="AC77" s="2" t="str">
        <f t="array" ref="AC77">iferror(xlookup($K77,'Product Families'!$A:$A,'Product Families'!$Q:$Q),"")</f>
        <v/>
      </c>
      <c r="AD77" s="26" t="str">
        <f t="shared" si="12"/>
        <v/>
      </c>
      <c r="AE77" s="42" t="str">
        <f t="shared" si="13"/>
        <v/>
      </c>
      <c r="AF77" s="2">
        <f t="shared" si="14"/>
        <v>0</v>
      </c>
      <c r="AG77" s="10" t="str">
        <f t="array" ref="AG77">iferror(xlookup($L77,'Product Families'!$A:$A,'Product Families'!$P:$P),"")</f>
        <v/>
      </c>
      <c r="AH77" s="2" t="str">
        <f t="array" ref="AH77">iferror(xlookup($L77,'Product Families'!$A:$A,'Product Families'!$Q:$Q),"")</f>
        <v/>
      </c>
      <c r="AI77" s="26" t="str">
        <f t="shared" si="15"/>
        <v/>
      </c>
      <c r="AJ77" s="42" t="str">
        <f t="shared" si="16"/>
        <v/>
      </c>
      <c r="AK77" s="2">
        <f t="shared" si="17"/>
        <v>0</v>
      </c>
    </row>
    <row r="78">
      <c r="A78" s="1" t="s">
        <v>327</v>
      </c>
      <c r="B78" s="3">
        <v>9.75</v>
      </c>
      <c r="C78" s="3">
        <v>4.0</v>
      </c>
      <c r="D78" s="7">
        <f t="shared" si="18"/>
        <v>2.4375</v>
      </c>
      <c r="E78" s="26">
        <f t="shared" si="2"/>
        <v>0</v>
      </c>
      <c r="H78" s="1"/>
      <c r="I78" s="1"/>
      <c r="J78" s="1"/>
      <c r="K78" s="1"/>
      <c r="L78" s="1"/>
      <c r="M78" s="10" t="str">
        <f t="array" ref="M78">iferror(xlookup($H78,'Product Families'!$A:$A,'Product Families'!$P:$P),"")</f>
        <v/>
      </c>
      <c r="N78" s="2" t="str">
        <f t="array" ref="N78">iferror(xlookup($H78,'Product Families'!$A:$A,'Product Families'!$Q:$Q),"")</f>
        <v/>
      </c>
      <c r="O78" s="26" t="str">
        <f t="shared" si="3"/>
        <v/>
      </c>
      <c r="P78" s="42" t="str">
        <f t="shared" si="4"/>
        <v/>
      </c>
      <c r="Q78" s="2">
        <f t="shared" si="5"/>
        <v>0</v>
      </c>
      <c r="R78" s="10" t="str">
        <f t="array" ref="R78">iferror(xlookup($I78,'Product Families'!$A:$A,'Product Families'!$P:$P),"")</f>
        <v/>
      </c>
      <c r="S78" s="2" t="str">
        <f t="array" ref="S78">iferror(xlookup($I78,'Product Families'!$A:$A,'Product Families'!$Q:$Q),"")</f>
        <v/>
      </c>
      <c r="T78" s="26" t="str">
        <f t="shared" si="6"/>
        <v/>
      </c>
      <c r="U78" s="42" t="str">
        <f t="shared" si="7"/>
        <v/>
      </c>
      <c r="V78" s="2">
        <f t="shared" si="8"/>
        <v>0</v>
      </c>
      <c r="W78" s="10" t="str">
        <f t="array" ref="W78">iferror(xlookup($J78,'Product Families'!$A:$A,'Product Families'!$P:$P),"")</f>
        <v/>
      </c>
      <c r="X78" s="2" t="str">
        <f t="array" ref="X78">iferror(xlookup($J78,'Product Families'!$A:$A,'Product Families'!$Q:$Q),"")</f>
        <v/>
      </c>
      <c r="Y78" s="42" t="str">
        <f t="shared" si="9"/>
        <v/>
      </c>
      <c r="Z78" s="42" t="str">
        <f t="shared" si="10"/>
        <v/>
      </c>
      <c r="AA78" s="2">
        <f t="shared" si="11"/>
        <v>0</v>
      </c>
      <c r="AB78" s="10" t="str">
        <f t="array" ref="AB78">iferror(xlookup($K78,'Product Families'!$A:$A,'Product Families'!$P:$P),"")</f>
        <v/>
      </c>
      <c r="AC78" s="2" t="str">
        <f t="array" ref="AC78">iferror(xlookup($K78,'Product Families'!$A:$A,'Product Families'!$Q:$Q),"")</f>
        <v/>
      </c>
      <c r="AD78" s="26" t="str">
        <f t="shared" si="12"/>
        <v/>
      </c>
      <c r="AE78" s="42" t="str">
        <f t="shared" si="13"/>
        <v/>
      </c>
      <c r="AF78" s="2">
        <f t="shared" si="14"/>
        <v>0</v>
      </c>
      <c r="AG78" s="10" t="str">
        <f t="array" ref="AG78">iferror(xlookup($L78,'Product Families'!$A:$A,'Product Families'!$P:$P),"")</f>
        <v/>
      </c>
      <c r="AH78" s="2" t="str">
        <f t="array" ref="AH78">iferror(xlookup($L78,'Product Families'!$A:$A,'Product Families'!$Q:$Q),"")</f>
        <v/>
      </c>
      <c r="AI78" s="26" t="str">
        <f t="shared" si="15"/>
        <v/>
      </c>
      <c r="AJ78" s="42" t="str">
        <f t="shared" si="16"/>
        <v/>
      </c>
      <c r="AK78" s="2">
        <f t="shared" si="17"/>
        <v>0</v>
      </c>
    </row>
    <row r="79">
      <c r="A79" s="1" t="s">
        <v>330</v>
      </c>
      <c r="B79" s="3" t="s">
        <v>687</v>
      </c>
      <c r="C79" s="1"/>
      <c r="D79" s="7" t="str">
        <f t="shared" si="18"/>
        <v/>
      </c>
      <c r="E79" s="26">
        <f t="shared" si="2"/>
        <v>0</v>
      </c>
      <c r="G79" s="2" t="s">
        <v>689</v>
      </c>
      <c r="H79" s="1"/>
      <c r="I79" s="1"/>
      <c r="J79" s="1"/>
      <c r="K79" s="1"/>
      <c r="L79" s="1"/>
      <c r="M79" s="10" t="str">
        <f t="array" ref="M79">iferror(xlookup($H79,'Product Families'!$A:$A,'Product Families'!$P:$P),"")</f>
        <v/>
      </c>
      <c r="N79" s="2" t="str">
        <f t="array" ref="N79">iferror(xlookup($H79,'Product Families'!$A:$A,'Product Families'!$Q:$Q),"")</f>
        <v/>
      </c>
      <c r="O79" s="26" t="str">
        <f t="shared" si="3"/>
        <v/>
      </c>
      <c r="P79" s="42" t="str">
        <f t="shared" si="4"/>
        <v/>
      </c>
      <c r="Q79" s="2">
        <f t="shared" si="5"/>
        <v>0</v>
      </c>
      <c r="R79" s="10" t="str">
        <f t="array" ref="R79">iferror(xlookup($I79,'Product Families'!$A:$A,'Product Families'!$P:$P),"")</f>
        <v/>
      </c>
      <c r="S79" s="2" t="str">
        <f t="array" ref="S79">iferror(xlookup($I79,'Product Families'!$A:$A,'Product Families'!$Q:$Q),"")</f>
        <v/>
      </c>
      <c r="T79" s="26" t="str">
        <f t="shared" si="6"/>
        <v/>
      </c>
      <c r="U79" s="42" t="str">
        <f t="shared" si="7"/>
        <v/>
      </c>
      <c r="V79" s="2">
        <f t="shared" si="8"/>
        <v>0</v>
      </c>
      <c r="W79" s="10" t="str">
        <f t="array" ref="W79">iferror(xlookup($J79,'Product Families'!$A:$A,'Product Families'!$P:$P),"")</f>
        <v/>
      </c>
      <c r="X79" s="2" t="str">
        <f t="array" ref="X79">iferror(xlookup($J79,'Product Families'!$A:$A,'Product Families'!$Q:$Q),"")</f>
        <v/>
      </c>
      <c r="Y79" s="42" t="str">
        <f t="shared" si="9"/>
        <v/>
      </c>
      <c r="Z79" s="42" t="str">
        <f t="shared" si="10"/>
        <v/>
      </c>
      <c r="AA79" s="2">
        <f t="shared" si="11"/>
        <v>0</v>
      </c>
      <c r="AB79" s="10" t="str">
        <f t="array" ref="AB79">iferror(xlookup($K79,'Product Families'!$A:$A,'Product Families'!$P:$P),"")</f>
        <v/>
      </c>
      <c r="AC79" s="2" t="str">
        <f t="array" ref="AC79">iferror(xlookup($K79,'Product Families'!$A:$A,'Product Families'!$Q:$Q),"")</f>
        <v/>
      </c>
      <c r="AD79" s="26" t="str">
        <f t="shared" si="12"/>
        <v/>
      </c>
      <c r="AE79" s="42" t="str">
        <f t="shared" si="13"/>
        <v/>
      </c>
      <c r="AF79" s="2">
        <f t="shared" si="14"/>
        <v>0</v>
      </c>
      <c r="AG79" s="10" t="str">
        <f t="array" ref="AG79">iferror(xlookup($L79,'Product Families'!$A:$A,'Product Families'!$P:$P),"")</f>
        <v/>
      </c>
      <c r="AH79" s="2" t="str">
        <f t="array" ref="AH79">iferror(xlookup($L79,'Product Families'!$A:$A,'Product Families'!$Q:$Q),"")</f>
        <v/>
      </c>
      <c r="AI79" s="26" t="str">
        <f t="shared" si="15"/>
        <v/>
      </c>
      <c r="AJ79" s="42" t="str">
        <f t="shared" si="16"/>
        <v/>
      </c>
      <c r="AK79" s="2">
        <f t="shared" si="17"/>
        <v>0</v>
      </c>
    </row>
    <row r="80">
      <c r="A80" s="1" t="s">
        <v>333</v>
      </c>
      <c r="B80" s="3" t="s">
        <v>687</v>
      </c>
      <c r="C80" s="1"/>
      <c r="D80" s="7" t="str">
        <f t="shared" si="18"/>
        <v/>
      </c>
      <c r="E80" s="26">
        <f t="shared" si="2"/>
        <v>0</v>
      </c>
      <c r="G80" s="2" t="s">
        <v>689</v>
      </c>
      <c r="H80" s="1"/>
      <c r="I80" s="1"/>
      <c r="J80" s="1"/>
      <c r="K80" s="1"/>
      <c r="L80" s="1"/>
      <c r="M80" s="10" t="str">
        <f t="array" ref="M80">iferror(xlookup($H80,'Product Families'!$A:$A,'Product Families'!$P:$P),"")</f>
        <v/>
      </c>
      <c r="N80" s="2" t="str">
        <f t="array" ref="N80">iferror(xlookup($H80,'Product Families'!$A:$A,'Product Families'!$Q:$Q),"")</f>
        <v/>
      </c>
      <c r="O80" s="26" t="str">
        <f t="shared" si="3"/>
        <v/>
      </c>
      <c r="P80" s="42" t="str">
        <f t="shared" si="4"/>
        <v/>
      </c>
      <c r="Q80" s="2">
        <f t="shared" si="5"/>
        <v>0</v>
      </c>
      <c r="R80" s="10" t="str">
        <f t="array" ref="R80">iferror(xlookup($I80,'Product Families'!$A:$A,'Product Families'!$P:$P),"")</f>
        <v/>
      </c>
      <c r="S80" s="2" t="str">
        <f t="array" ref="S80">iferror(xlookup($I80,'Product Families'!$A:$A,'Product Families'!$Q:$Q),"")</f>
        <v/>
      </c>
      <c r="T80" s="26" t="str">
        <f t="shared" si="6"/>
        <v/>
      </c>
      <c r="U80" s="42" t="str">
        <f t="shared" si="7"/>
        <v/>
      </c>
      <c r="V80" s="2">
        <f t="shared" si="8"/>
        <v>0</v>
      </c>
      <c r="W80" s="10" t="str">
        <f t="array" ref="W80">iferror(xlookup($J80,'Product Families'!$A:$A,'Product Families'!$P:$P),"")</f>
        <v/>
      </c>
      <c r="X80" s="2" t="str">
        <f t="array" ref="X80">iferror(xlookup($J80,'Product Families'!$A:$A,'Product Families'!$Q:$Q),"")</f>
        <v/>
      </c>
      <c r="Y80" s="42" t="str">
        <f t="shared" si="9"/>
        <v/>
      </c>
      <c r="Z80" s="42" t="str">
        <f t="shared" si="10"/>
        <v/>
      </c>
      <c r="AA80" s="2">
        <f t="shared" si="11"/>
        <v>0</v>
      </c>
      <c r="AB80" s="10" t="str">
        <f t="array" ref="AB80">iferror(xlookup($K80,'Product Families'!$A:$A,'Product Families'!$P:$P),"")</f>
        <v/>
      </c>
      <c r="AC80" s="2" t="str">
        <f t="array" ref="AC80">iferror(xlookup($K80,'Product Families'!$A:$A,'Product Families'!$Q:$Q),"")</f>
        <v/>
      </c>
      <c r="AD80" s="26" t="str">
        <f t="shared" si="12"/>
        <v/>
      </c>
      <c r="AE80" s="42" t="str">
        <f t="shared" si="13"/>
        <v/>
      </c>
      <c r="AF80" s="2">
        <f t="shared" si="14"/>
        <v>0</v>
      </c>
      <c r="AG80" s="10" t="str">
        <f t="array" ref="AG80">iferror(xlookup($L80,'Product Families'!$A:$A,'Product Families'!$P:$P),"")</f>
        <v/>
      </c>
      <c r="AH80" s="2" t="str">
        <f t="array" ref="AH80">iferror(xlookup($L80,'Product Families'!$A:$A,'Product Families'!$Q:$Q),"")</f>
        <v/>
      </c>
      <c r="AI80" s="26" t="str">
        <f t="shared" si="15"/>
        <v/>
      </c>
      <c r="AJ80" s="42" t="str">
        <f t="shared" si="16"/>
        <v/>
      </c>
      <c r="AK80" s="2">
        <f t="shared" si="17"/>
        <v>0</v>
      </c>
    </row>
    <row r="81">
      <c r="A81" s="1" t="s">
        <v>336</v>
      </c>
      <c r="B81" s="3" t="s">
        <v>687</v>
      </c>
      <c r="C81" s="1"/>
      <c r="D81" s="7" t="str">
        <f t="shared" si="18"/>
        <v/>
      </c>
      <c r="E81" s="26">
        <f t="shared" si="2"/>
        <v>0</v>
      </c>
      <c r="G81" s="2" t="s">
        <v>689</v>
      </c>
      <c r="H81" s="1"/>
      <c r="I81" s="1"/>
      <c r="J81" s="1"/>
      <c r="K81" s="1"/>
      <c r="L81" s="1"/>
      <c r="M81" s="10" t="str">
        <f t="array" ref="M81">iferror(xlookup($H81,'Product Families'!$A:$A,'Product Families'!$P:$P),"")</f>
        <v/>
      </c>
      <c r="N81" s="2" t="str">
        <f t="array" ref="N81">iferror(xlookup($H81,'Product Families'!$A:$A,'Product Families'!$Q:$Q),"")</f>
        <v/>
      </c>
      <c r="O81" s="26" t="str">
        <f t="shared" si="3"/>
        <v/>
      </c>
      <c r="P81" s="42" t="str">
        <f t="shared" si="4"/>
        <v/>
      </c>
      <c r="Q81" s="2">
        <f t="shared" si="5"/>
        <v>0</v>
      </c>
      <c r="R81" s="10" t="str">
        <f t="array" ref="R81">iferror(xlookup($I81,'Product Families'!$A:$A,'Product Families'!$P:$P),"")</f>
        <v/>
      </c>
      <c r="S81" s="2" t="str">
        <f t="array" ref="S81">iferror(xlookup($I81,'Product Families'!$A:$A,'Product Families'!$Q:$Q),"")</f>
        <v/>
      </c>
      <c r="T81" s="26" t="str">
        <f t="shared" si="6"/>
        <v/>
      </c>
      <c r="U81" s="42" t="str">
        <f t="shared" si="7"/>
        <v/>
      </c>
      <c r="V81" s="2">
        <f t="shared" si="8"/>
        <v>0</v>
      </c>
      <c r="W81" s="10" t="str">
        <f t="array" ref="W81">iferror(xlookup($J81,'Product Families'!$A:$A,'Product Families'!$P:$P),"")</f>
        <v/>
      </c>
      <c r="X81" s="2" t="str">
        <f t="array" ref="X81">iferror(xlookup($J81,'Product Families'!$A:$A,'Product Families'!$Q:$Q),"")</f>
        <v/>
      </c>
      <c r="Y81" s="42" t="str">
        <f t="shared" si="9"/>
        <v/>
      </c>
      <c r="Z81" s="42" t="str">
        <f t="shared" si="10"/>
        <v/>
      </c>
      <c r="AA81" s="2">
        <f t="shared" si="11"/>
        <v>0</v>
      </c>
      <c r="AB81" s="10" t="str">
        <f t="array" ref="AB81">iferror(xlookup($K81,'Product Families'!$A:$A,'Product Families'!$P:$P),"")</f>
        <v/>
      </c>
      <c r="AC81" s="2" t="str">
        <f t="array" ref="AC81">iferror(xlookup($K81,'Product Families'!$A:$A,'Product Families'!$Q:$Q),"")</f>
        <v/>
      </c>
      <c r="AD81" s="26" t="str">
        <f t="shared" si="12"/>
        <v/>
      </c>
      <c r="AE81" s="42" t="str">
        <f t="shared" si="13"/>
        <v/>
      </c>
      <c r="AF81" s="2">
        <f t="shared" si="14"/>
        <v>0</v>
      </c>
      <c r="AG81" s="10" t="str">
        <f t="array" ref="AG81">iferror(xlookup($L81,'Product Families'!$A:$A,'Product Families'!$P:$P),"")</f>
        <v/>
      </c>
      <c r="AH81" s="2" t="str">
        <f t="array" ref="AH81">iferror(xlookup($L81,'Product Families'!$A:$A,'Product Families'!$Q:$Q),"")</f>
        <v/>
      </c>
      <c r="AI81" s="26" t="str">
        <f t="shared" si="15"/>
        <v/>
      </c>
      <c r="AJ81" s="42" t="str">
        <f t="shared" si="16"/>
        <v/>
      </c>
      <c r="AK81" s="2">
        <f t="shared" si="17"/>
        <v>0</v>
      </c>
    </row>
    <row r="82">
      <c r="A82" s="1" t="s">
        <v>344</v>
      </c>
      <c r="B82" s="3" t="s">
        <v>712</v>
      </c>
      <c r="C82" s="1"/>
      <c r="D82" s="7" t="str">
        <f t="shared" si="18"/>
        <v/>
      </c>
      <c r="E82" s="26">
        <f t="shared" si="2"/>
        <v>0</v>
      </c>
      <c r="G82" s="2" t="s">
        <v>234</v>
      </c>
      <c r="H82" s="1"/>
      <c r="I82" s="1"/>
      <c r="J82" s="1"/>
      <c r="K82" s="1"/>
      <c r="L82" s="1"/>
      <c r="M82" s="10" t="str">
        <f t="array" ref="M82">iferror(xlookup($H82,'Product Families'!$A:$A,'Product Families'!$P:$P),"")</f>
        <v/>
      </c>
      <c r="N82" s="2" t="str">
        <f t="array" ref="N82">iferror(xlookup($H82,'Product Families'!$A:$A,'Product Families'!$Q:$Q),"")</f>
        <v/>
      </c>
      <c r="O82" s="26" t="str">
        <f t="shared" si="3"/>
        <v/>
      </c>
      <c r="P82" s="42" t="str">
        <f t="shared" si="4"/>
        <v/>
      </c>
      <c r="Q82" s="2">
        <f t="shared" si="5"/>
        <v>0</v>
      </c>
      <c r="R82" s="10" t="str">
        <f t="array" ref="R82">iferror(xlookup($I82,'Product Families'!$A:$A,'Product Families'!$P:$P),"")</f>
        <v/>
      </c>
      <c r="S82" s="2" t="str">
        <f t="array" ref="S82">iferror(xlookup($I82,'Product Families'!$A:$A,'Product Families'!$Q:$Q),"")</f>
        <v/>
      </c>
      <c r="T82" s="26" t="str">
        <f t="shared" si="6"/>
        <v/>
      </c>
      <c r="U82" s="42" t="str">
        <f t="shared" si="7"/>
        <v/>
      </c>
      <c r="V82" s="2">
        <f t="shared" si="8"/>
        <v>0</v>
      </c>
      <c r="W82" s="10" t="str">
        <f t="array" ref="W82">iferror(xlookup($J82,'Product Families'!$A:$A,'Product Families'!$P:$P),"")</f>
        <v/>
      </c>
      <c r="X82" s="2" t="str">
        <f t="array" ref="X82">iferror(xlookup($J82,'Product Families'!$A:$A,'Product Families'!$Q:$Q),"")</f>
        <v/>
      </c>
      <c r="Y82" s="42" t="str">
        <f t="shared" si="9"/>
        <v/>
      </c>
      <c r="Z82" s="42" t="str">
        <f t="shared" si="10"/>
        <v/>
      </c>
      <c r="AA82" s="2">
        <f t="shared" si="11"/>
        <v>0</v>
      </c>
      <c r="AB82" s="10" t="str">
        <f t="array" ref="AB82">iferror(xlookup($K82,'Product Families'!$A:$A,'Product Families'!$P:$P),"")</f>
        <v/>
      </c>
      <c r="AC82" s="2" t="str">
        <f t="array" ref="AC82">iferror(xlookup($K82,'Product Families'!$A:$A,'Product Families'!$Q:$Q),"")</f>
        <v/>
      </c>
      <c r="AD82" s="26" t="str">
        <f t="shared" si="12"/>
        <v/>
      </c>
      <c r="AE82" s="42" t="str">
        <f t="shared" si="13"/>
        <v/>
      </c>
      <c r="AF82" s="2">
        <f t="shared" si="14"/>
        <v>0</v>
      </c>
      <c r="AG82" s="10" t="str">
        <f t="array" ref="AG82">iferror(xlookup($L82,'Product Families'!$A:$A,'Product Families'!$P:$P),"")</f>
        <v/>
      </c>
      <c r="AH82" s="2" t="str">
        <f t="array" ref="AH82">iferror(xlookup($L82,'Product Families'!$A:$A,'Product Families'!$Q:$Q),"")</f>
        <v/>
      </c>
      <c r="AI82" s="26" t="str">
        <f t="shared" si="15"/>
        <v/>
      </c>
      <c r="AJ82" s="42" t="str">
        <f t="shared" si="16"/>
        <v/>
      </c>
      <c r="AK82" s="2">
        <f t="shared" si="17"/>
        <v>0</v>
      </c>
    </row>
    <row r="83">
      <c r="A83" s="1" t="s">
        <v>346</v>
      </c>
      <c r="B83" s="3" t="s">
        <v>120</v>
      </c>
      <c r="C83" s="1"/>
      <c r="D83" s="7" t="str">
        <f t="shared" si="18"/>
        <v/>
      </c>
      <c r="E83" s="26">
        <f t="shared" si="2"/>
        <v>0</v>
      </c>
      <c r="G83" s="2" t="s">
        <v>121</v>
      </c>
      <c r="H83" s="1"/>
      <c r="I83" s="1"/>
      <c r="J83" s="1"/>
      <c r="K83" s="1"/>
      <c r="L83" s="1"/>
      <c r="M83" s="10" t="str">
        <f t="array" ref="M83">iferror(xlookup($H83,'Product Families'!$A:$A,'Product Families'!$P:$P),"")</f>
        <v/>
      </c>
      <c r="N83" s="2" t="str">
        <f t="array" ref="N83">iferror(xlookup($H83,'Product Families'!$A:$A,'Product Families'!$Q:$Q),"")</f>
        <v/>
      </c>
      <c r="O83" s="26" t="str">
        <f t="shared" si="3"/>
        <v/>
      </c>
      <c r="P83" s="42" t="str">
        <f t="shared" si="4"/>
        <v/>
      </c>
      <c r="Q83" s="2">
        <f t="shared" si="5"/>
        <v>0</v>
      </c>
      <c r="R83" s="10" t="str">
        <f t="array" ref="R83">iferror(xlookup($I83,'Product Families'!$A:$A,'Product Families'!$P:$P),"")</f>
        <v/>
      </c>
      <c r="S83" s="2" t="str">
        <f t="array" ref="S83">iferror(xlookup($I83,'Product Families'!$A:$A,'Product Families'!$Q:$Q),"")</f>
        <v/>
      </c>
      <c r="T83" s="26" t="str">
        <f t="shared" si="6"/>
        <v/>
      </c>
      <c r="U83" s="42" t="str">
        <f t="shared" si="7"/>
        <v/>
      </c>
      <c r="V83" s="2">
        <f t="shared" si="8"/>
        <v>0</v>
      </c>
      <c r="W83" s="10" t="str">
        <f t="array" ref="W83">iferror(xlookup($J83,'Product Families'!$A:$A,'Product Families'!$P:$P),"")</f>
        <v/>
      </c>
      <c r="X83" s="2" t="str">
        <f t="array" ref="X83">iferror(xlookup($J83,'Product Families'!$A:$A,'Product Families'!$Q:$Q),"")</f>
        <v/>
      </c>
      <c r="Y83" s="42" t="str">
        <f t="shared" si="9"/>
        <v/>
      </c>
      <c r="Z83" s="42" t="str">
        <f t="shared" si="10"/>
        <v/>
      </c>
      <c r="AA83" s="2">
        <f t="shared" si="11"/>
        <v>0</v>
      </c>
      <c r="AB83" s="10" t="str">
        <f t="array" ref="AB83">iferror(xlookup($K83,'Product Families'!$A:$A,'Product Families'!$P:$P),"")</f>
        <v/>
      </c>
      <c r="AC83" s="2" t="str">
        <f t="array" ref="AC83">iferror(xlookup($K83,'Product Families'!$A:$A,'Product Families'!$Q:$Q),"")</f>
        <v/>
      </c>
      <c r="AD83" s="26" t="str">
        <f t="shared" si="12"/>
        <v/>
      </c>
      <c r="AE83" s="42" t="str">
        <f t="shared" si="13"/>
        <v/>
      </c>
      <c r="AF83" s="2">
        <f t="shared" si="14"/>
        <v>0</v>
      </c>
      <c r="AG83" s="10" t="str">
        <f t="array" ref="AG83">iferror(xlookup($L83,'Product Families'!$A:$A,'Product Families'!$P:$P),"")</f>
        <v/>
      </c>
      <c r="AH83" s="2" t="str">
        <f t="array" ref="AH83">iferror(xlookup($L83,'Product Families'!$A:$A,'Product Families'!$Q:$Q),"")</f>
        <v/>
      </c>
      <c r="AI83" s="26" t="str">
        <f t="shared" si="15"/>
        <v/>
      </c>
      <c r="AJ83" s="42" t="str">
        <f t="shared" si="16"/>
        <v/>
      </c>
      <c r="AK83" s="2">
        <f t="shared" si="17"/>
        <v>0</v>
      </c>
    </row>
    <row r="84">
      <c r="A84" s="1" t="s">
        <v>349</v>
      </c>
      <c r="B84" s="3" t="s">
        <v>120</v>
      </c>
      <c r="C84" s="1"/>
      <c r="D84" s="7" t="str">
        <f t="shared" si="18"/>
        <v/>
      </c>
      <c r="E84" s="26">
        <f t="shared" si="2"/>
        <v>0</v>
      </c>
      <c r="G84" s="2" t="s">
        <v>121</v>
      </c>
      <c r="H84" s="1"/>
      <c r="I84" s="1"/>
      <c r="J84" s="1"/>
      <c r="K84" s="1"/>
      <c r="L84" s="1"/>
      <c r="M84" s="10" t="str">
        <f t="array" ref="M84">iferror(xlookup($H84,'Product Families'!$A:$A,'Product Families'!$P:$P),"")</f>
        <v/>
      </c>
      <c r="N84" s="2" t="str">
        <f t="array" ref="N84">iferror(xlookup($H84,'Product Families'!$A:$A,'Product Families'!$Q:$Q),"")</f>
        <v/>
      </c>
      <c r="O84" s="26" t="str">
        <f t="shared" si="3"/>
        <v/>
      </c>
      <c r="P84" s="42" t="str">
        <f t="shared" si="4"/>
        <v/>
      </c>
      <c r="Q84" s="2">
        <f t="shared" si="5"/>
        <v>0</v>
      </c>
      <c r="R84" s="10" t="str">
        <f t="array" ref="R84">iferror(xlookup($I84,'Product Families'!$A:$A,'Product Families'!$P:$P),"")</f>
        <v/>
      </c>
      <c r="S84" s="2" t="str">
        <f t="array" ref="S84">iferror(xlookup($I84,'Product Families'!$A:$A,'Product Families'!$Q:$Q),"")</f>
        <v/>
      </c>
      <c r="T84" s="26" t="str">
        <f t="shared" si="6"/>
        <v/>
      </c>
      <c r="U84" s="42" t="str">
        <f t="shared" si="7"/>
        <v/>
      </c>
      <c r="V84" s="2">
        <f t="shared" si="8"/>
        <v>0</v>
      </c>
      <c r="W84" s="10" t="str">
        <f t="array" ref="W84">iferror(xlookup($J84,'Product Families'!$A:$A,'Product Families'!$P:$P),"")</f>
        <v/>
      </c>
      <c r="X84" s="2" t="str">
        <f t="array" ref="X84">iferror(xlookup($J84,'Product Families'!$A:$A,'Product Families'!$Q:$Q),"")</f>
        <v/>
      </c>
      <c r="Y84" s="42" t="str">
        <f t="shared" si="9"/>
        <v/>
      </c>
      <c r="Z84" s="42" t="str">
        <f t="shared" si="10"/>
        <v/>
      </c>
      <c r="AA84" s="2">
        <f t="shared" si="11"/>
        <v>0</v>
      </c>
      <c r="AB84" s="10" t="str">
        <f t="array" ref="AB84">iferror(xlookup($K84,'Product Families'!$A:$A,'Product Families'!$P:$P),"")</f>
        <v/>
      </c>
      <c r="AC84" s="2" t="str">
        <f t="array" ref="AC84">iferror(xlookup($K84,'Product Families'!$A:$A,'Product Families'!$Q:$Q),"")</f>
        <v/>
      </c>
      <c r="AD84" s="26" t="str">
        <f t="shared" si="12"/>
        <v/>
      </c>
      <c r="AE84" s="42" t="str">
        <f t="shared" si="13"/>
        <v/>
      </c>
      <c r="AF84" s="2">
        <f t="shared" si="14"/>
        <v>0</v>
      </c>
      <c r="AG84" s="10" t="str">
        <f t="array" ref="AG84">iferror(xlookup($L84,'Product Families'!$A:$A,'Product Families'!$P:$P),"")</f>
        <v/>
      </c>
      <c r="AH84" s="2" t="str">
        <f t="array" ref="AH84">iferror(xlookup($L84,'Product Families'!$A:$A,'Product Families'!$Q:$Q),"")</f>
        <v/>
      </c>
      <c r="AI84" s="26" t="str">
        <f t="shared" si="15"/>
        <v/>
      </c>
      <c r="AJ84" s="42" t="str">
        <f t="shared" si="16"/>
        <v/>
      </c>
      <c r="AK84" s="2">
        <f t="shared" si="17"/>
        <v>0</v>
      </c>
    </row>
    <row r="85">
      <c r="A85" s="1" t="s">
        <v>351</v>
      </c>
      <c r="B85" s="3">
        <v>1.59</v>
      </c>
      <c r="C85" s="3">
        <v>1.0</v>
      </c>
      <c r="D85" s="7">
        <f t="shared" si="18"/>
        <v>1.59</v>
      </c>
      <c r="E85" s="26">
        <f t="shared" si="2"/>
        <v>0</v>
      </c>
      <c r="H85" s="1"/>
      <c r="I85" s="1"/>
      <c r="J85" s="1"/>
      <c r="K85" s="1"/>
      <c r="L85" s="1"/>
      <c r="M85" s="10" t="str">
        <f t="array" ref="M85">iferror(xlookup($H85,'Product Families'!$A:$A,'Product Families'!$P:$P),"")</f>
        <v/>
      </c>
      <c r="N85" s="2" t="str">
        <f t="array" ref="N85">iferror(xlookup($H85,'Product Families'!$A:$A,'Product Families'!$Q:$Q),"")</f>
        <v/>
      </c>
      <c r="O85" s="26" t="str">
        <f t="shared" si="3"/>
        <v/>
      </c>
      <c r="P85" s="42" t="str">
        <f t="shared" si="4"/>
        <v/>
      </c>
      <c r="Q85" s="2">
        <f t="shared" si="5"/>
        <v>0</v>
      </c>
      <c r="R85" s="10" t="str">
        <f t="array" ref="R85">iferror(xlookup($I85,'Product Families'!$A:$A,'Product Families'!$P:$P),"")</f>
        <v/>
      </c>
      <c r="S85" s="2" t="str">
        <f t="array" ref="S85">iferror(xlookup($I85,'Product Families'!$A:$A,'Product Families'!$Q:$Q),"")</f>
        <v/>
      </c>
      <c r="T85" s="26" t="str">
        <f t="shared" si="6"/>
        <v/>
      </c>
      <c r="U85" s="42" t="str">
        <f t="shared" si="7"/>
        <v/>
      </c>
      <c r="V85" s="2">
        <f t="shared" si="8"/>
        <v>0</v>
      </c>
      <c r="W85" s="10" t="str">
        <f t="array" ref="W85">iferror(xlookup($J85,'Product Families'!$A:$A,'Product Families'!$P:$P),"")</f>
        <v/>
      </c>
      <c r="X85" s="2" t="str">
        <f t="array" ref="X85">iferror(xlookup($J85,'Product Families'!$A:$A,'Product Families'!$Q:$Q),"")</f>
        <v/>
      </c>
      <c r="Y85" s="42" t="str">
        <f t="shared" si="9"/>
        <v/>
      </c>
      <c r="Z85" s="42" t="str">
        <f t="shared" si="10"/>
        <v/>
      </c>
      <c r="AA85" s="2">
        <f t="shared" si="11"/>
        <v>0</v>
      </c>
      <c r="AB85" s="10" t="str">
        <f t="array" ref="AB85">iferror(xlookup($K85,'Product Families'!$A:$A,'Product Families'!$P:$P),"")</f>
        <v/>
      </c>
      <c r="AC85" s="2" t="str">
        <f t="array" ref="AC85">iferror(xlookup($K85,'Product Families'!$A:$A,'Product Families'!$Q:$Q),"")</f>
        <v/>
      </c>
      <c r="AD85" s="26" t="str">
        <f t="shared" si="12"/>
        <v/>
      </c>
      <c r="AE85" s="42" t="str">
        <f t="shared" si="13"/>
        <v/>
      </c>
      <c r="AF85" s="2">
        <f t="shared" si="14"/>
        <v>0</v>
      </c>
      <c r="AG85" s="10" t="str">
        <f t="array" ref="AG85">iferror(xlookup($L85,'Product Families'!$A:$A,'Product Families'!$P:$P),"")</f>
        <v/>
      </c>
      <c r="AH85" s="2" t="str">
        <f t="array" ref="AH85">iferror(xlookup($L85,'Product Families'!$A:$A,'Product Families'!$Q:$Q),"")</f>
        <v/>
      </c>
      <c r="AI85" s="26" t="str">
        <f t="shared" si="15"/>
        <v/>
      </c>
      <c r="AJ85" s="42" t="str">
        <f t="shared" si="16"/>
        <v/>
      </c>
      <c r="AK85" s="2">
        <f t="shared" si="17"/>
        <v>0</v>
      </c>
    </row>
    <row r="86">
      <c r="A86" s="1" t="s">
        <v>353</v>
      </c>
      <c r="B86" s="3">
        <v>15.9</v>
      </c>
      <c r="C86" s="3">
        <v>10.0</v>
      </c>
      <c r="D86" s="7">
        <f t="shared" si="18"/>
        <v>1.59</v>
      </c>
      <c r="E86" s="26">
        <f t="shared" si="2"/>
        <v>0</v>
      </c>
      <c r="H86" s="1"/>
      <c r="I86" s="1"/>
      <c r="J86" s="1"/>
      <c r="K86" s="1"/>
      <c r="L86" s="1"/>
      <c r="M86" s="10" t="str">
        <f t="array" ref="M86">iferror(xlookup($H86,'Product Families'!$A:$A,'Product Families'!$P:$P),"")</f>
        <v/>
      </c>
      <c r="N86" s="2" t="str">
        <f t="array" ref="N86">iferror(xlookup($H86,'Product Families'!$A:$A,'Product Families'!$Q:$Q),"")</f>
        <v/>
      </c>
      <c r="O86" s="26" t="str">
        <f t="shared" si="3"/>
        <v/>
      </c>
      <c r="P86" s="42" t="str">
        <f t="shared" si="4"/>
        <v/>
      </c>
      <c r="Q86" s="2">
        <f t="shared" si="5"/>
        <v>0</v>
      </c>
      <c r="R86" s="10" t="str">
        <f t="array" ref="R86">iferror(xlookup($I86,'Product Families'!$A:$A,'Product Families'!$P:$P),"")</f>
        <v/>
      </c>
      <c r="S86" s="2" t="str">
        <f t="array" ref="S86">iferror(xlookup($I86,'Product Families'!$A:$A,'Product Families'!$Q:$Q),"")</f>
        <v/>
      </c>
      <c r="T86" s="26" t="str">
        <f t="shared" si="6"/>
        <v/>
      </c>
      <c r="U86" s="42" t="str">
        <f t="shared" si="7"/>
        <v/>
      </c>
      <c r="V86" s="2">
        <f t="shared" si="8"/>
        <v>0</v>
      </c>
      <c r="W86" s="10" t="str">
        <f t="array" ref="W86">iferror(xlookup($J86,'Product Families'!$A:$A,'Product Families'!$P:$P),"")</f>
        <v/>
      </c>
      <c r="X86" s="2" t="str">
        <f t="array" ref="X86">iferror(xlookup($J86,'Product Families'!$A:$A,'Product Families'!$Q:$Q),"")</f>
        <v/>
      </c>
      <c r="Y86" s="42" t="str">
        <f t="shared" si="9"/>
        <v/>
      </c>
      <c r="Z86" s="42" t="str">
        <f t="shared" si="10"/>
        <v/>
      </c>
      <c r="AA86" s="2">
        <f t="shared" si="11"/>
        <v>0</v>
      </c>
      <c r="AB86" s="10" t="str">
        <f t="array" ref="AB86">iferror(xlookup($K86,'Product Families'!$A:$A,'Product Families'!$P:$P),"")</f>
        <v/>
      </c>
      <c r="AC86" s="2" t="str">
        <f t="array" ref="AC86">iferror(xlookup($K86,'Product Families'!$A:$A,'Product Families'!$Q:$Q),"")</f>
        <v/>
      </c>
      <c r="AD86" s="26" t="str">
        <f t="shared" si="12"/>
        <v/>
      </c>
      <c r="AE86" s="42" t="str">
        <f t="shared" si="13"/>
        <v/>
      </c>
      <c r="AF86" s="2">
        <f t="shared" si="14"/>
        <v>0</v>
      </c>
      <c r="AG86" s="10" t="str">
        <f t="array" ref="AG86">iferror(xlookup($L86,'Product Families'!$A:$A,'Product Families'!$P:$P),"")</f>
        <v/>
      </c>
      <c r="AH86" s="2" t="str">
        <f t="array" ref="AH86">iferror(xlookup($L86,'Product Families'!$A:$A,'Product Families'!$Q:$Q),"")</f>
        <v/>
      </c>
      <c r="AI86" s="26" t="str">
        <f t="shared" si="15"/>
        <v/>
      </c>
      <c r="AJ86" s="42" t="str">
        <f t="shared" si="16"/>
        <v/>
      </c>
      <c r="AK86" s="2">
        <f t="shared" si="17"/>
        <v>0</v>
      </c>
    </row>
    <row r="87">
      <c r="A87" s="1" t="s">
        <v>241</v>
      </c>
      <c r="B87" s="3">
        <v>10.18</v>
      </c>
      <c r="C87" s="3">
        <v>3.0</v>
      </c>
      <c r="D87" s="7">
        <f t="shared" si="18"/>
        <v>3.393333333</v>
      </c>
      <c r="E87" s="26">
        <f t="shared" si="2"/>
        <v>0</v>
      </c>
      <c r="G87" s="2" t="s">
        <v>745</v>
      </c>
      <c r="H87" s="1"/>
      <c r="I87" s="1"/>
      <c r="J87" s="1"/>
      <c r="K87" s="1"/>
      <c r="L87" s="1"/>
      <c r="M87" s="10" t="str">
        <f t="array" ref="M87">iferror(xlookup($H87,'Product Families'!$A:$A,'Product Families'!$P:$P),"")</f>
        <v/>
      </c>
      <c r="N87" s="2" t="str">
        <f t="array" ref="N87">iferror(xlookup($H87,'Product Families'!$A:$A,'Product Families'!$Q:$Q),"")</f>
        <v/>
      </c>
      <c r="O87" s="26" t="str">
        <f t="shared" si="3"/>
        <v/>
      </c>
      <c r="P87" s="42" t="str">
        <f t="shared" si="4"/>
        <v/>
      </c>
      <c r="Q87" s="2">
        <f t="shared" si="5"/>
        <v>0</v>
      </c>
      <c r="R87" s="10" t="str">
        <f t="array" ref="R87">iferror(xlookup($I87,'Product Families'!$A:$A,'Product Families'!$P:$P),"")</f>
        <v/>
      </c>
      <c r="S87" s="2" t="str">
        <f t="array" ref="S87">iferror(xlookup($I87,'Product Families'!$A:$A,'Product Families'!$Q:$Q),"")</f>
        <v/>
      </c>
      <c r="T87" s="26" t="str">
        <f t="shared" si="6"/>
        <v/>
      </c>
      <c r="U87" s="42" t="str">
        <f t="shared" si="7"/>
        <v/>
      </c>
      <c r="V87" s="2">
        <f t="shared" si="8"/>
        <v>0</v>
      </c>
      <c r="W87" s="10" t="str">
        <f t="array" ref="W87">iferror(xlookup($J87,'Product Families'!$A:$A,'Product Families'!$P:$P),"")</f>
        <v/>
      </c>
      <c r="X87" s="2" t="str">
        <f t="array" ref="X87">iferror(xlookup($J87,'Product Families'!$A:$A,'Product Families'!$Q:$Q),"")</f>
        <v/>
      </c>
      <c r="Y87" s="42" t="str">
        <f t="shared" si="9"/>
        <v/>
      </c>
      <c r="Z87" s="42" t="str">
        <f t="shared" si="10"/>
        <v/>
      </c>
      <c r="AA87" s="2">
        <f t="shared" si="11"/>
        <v>0</v>
      </c>
      <c r="AB87" s="10" t="str">
        <f t="array" ref="AB87">iferror(xlookup($K87,'Product Families'!$A:$A,'Product Families'!$P:$P),"")</f>
        <v/>
      </c>
      <c r="AC87" s="2" t="str">
        <f t="array" ref="AC87">iferror(xlookup($K87,'Product Families'!$A:$A,'Product Families'!$Q:$Q),"")</f>
        <v/>
      </c>
      <c r="AD87" s="26" t="str">
        <f t="shared" si="12"/>
        <v/>
      </c>
      <c r="AE87" s="42" t="str">
        <f t="shared" si="13"/>
        <v/>
      </c>
      <c r="AF87" s="2">
        <f t="shared" si="14"/>
        <v>0</v>
      </c>
      <c r="AG87" s="10" t="str">
        <f t="array" ref="AG87">iferror(xlookup($L87,'Product Families'!$A:$A,'Product Families'!$P:$P),"")</f>
        <v/>
      </c>
      <c r="AH87" s="2" t="str">
        <f t="array" ref="AH87">iferror(xlookup($L87,'Product Families'!$A:$A,'Product Families'!$Q:$Q),"")</f>
        <v/>
      </c>
      <c r="AI87" s="26" t="str">
        <f t="shared" si="15"/>
        <v/>
      </c>
      <c r="AJ87" s="42" t="str">
        <f t="shared" si="16"/>
        <v/>
      </c>
      <c r="AK87" s="2">
        <f t="shared" si="17"/>
        <v>0</v>
      </c>
    </row>
    <row r="88">
      <c r="A88" s="1" t="s">
        <v>264</v>
      </c>
      <c r="B88" s="3" t="s">
        <v>120</v>
      </c>
      <c r="C88" s="1"/>
      <c r="D88" s="7" t="str">
        <f t="shared" si="18"/>
        <v/>
      </c>
      <c r="E88" s="26">
        <f t="shared" si="2"/>
        <v>0</v>
      </c>
      <c r="G88" s="2" t="s">
        <v>121</v>
      </c>
      <c r="H88" s="1"/>
      <c r="I88" s="1"/>
      <c r="J88" s="1"/>
      <c r="K88" s="1"/>
      <c r="L88" s="1"/>
      <c r="M88" s="10" t="str">
        <f t="array" ref="M88">iferror(xlookup($H88,'Product Families'!$A:$A,'Product Families'!$P:$P),"")</f>
        <v/>
      </c>
      <c r="N88" s="2" t="str">
        <f t="array" ref="N88">iferror(xlookup($H88,'Product Families'!$A:$A,'Product Families'!$Q:$Q),"")</f>
        <v/>
      </c>
      <c r="O88" s="26" t="str">
        <f t="shared" si="3"/>
        <v/>
      </c>
      <c r="P88" s="42" t="str">
        <f t="shared" si="4"/>
        <v/>
      </c>
      <c r="Q88" s="2">
        <f t="shared" si="5"/>
        <v>0</v>
      </c>
      <c r="R88" s="10" t="str">
        <f t="array" ref="R88">iferror(xlookup($I88,'Product Families'!$A:$A,'Product Families'!$P:$P),"")</f>
        <v/>
      </c>
      <c r="S88" s="2" t="str">
        <f t="array" ref="S88">iferror(xlookup($I88,'Product Families'!$A:$A,'Product Families'!$Q:$Q),"")</f>
        <v/>
      </c>
      <c r="T88" s="26" t="str">
        <f t="shared" si="6"/>
        <v/>
      </c>
      <c r="U88" s="42" t="str">
        <f t="shared" si="7"/>
        <v/>
      </c>
      <c r="V88" s="2">
        <f t="shared" si="8"/>
        <v>0</v>
      </c>
      <c r="W88" s="10" t="str">
        <f t="array" ref="W88">iferror(xlookup($J88,'Product Families'!$A:$A,'Product Families'!$P:$P),"")</f>
        <v/>
      </c>
      <c r="X88" s="2" t="str">
        <f t="array" ref="X88">iferror(xlookup($J88,'Product Families'!$A:$A,'Product Families'!$Q:$Q),"")</f>
        <v/>
      </c>
      <c r="Y88" s="42" t="str">
        <f t="shared" si="9"/>
        <v/>
      </c>
      <c r="Z88" s="42" t="str">
        <f t="shared" si="10"/>
        <v/>
      </c>
      <c r="AA88" s="2">
        <f t="shared" si="11"/>
        <v>0</v>
      </c>
      <c r="AB88" s="10" t="str">
        <f t="array" ref="AB88">iferror(xlookup($K88,'Product Families'!$A:$A,'Product Families'!$P:$P),"")</f>
        <v/>
      </c>
      <c r="AC88" s="2" t="str">
        <f t="array" ref="AC88">iferror(xlookup($K88,'Product Families'!$A:$A,'Product Families'!$Q:$Q),"")</f>
        <v/>
      </c>
      <c r="AD88" s="26" t="str">
        <f t="shared" si="12"/>
        <v/>
      </c>
      <c r="AE88" s="42" t="str">
        <f t="shared" si="13"/>
        <v/>
      </c>
      <c r="AF88" s="2">
        <f t="shared" si="14"/>
        <v>0</v>
      </c>
      <c r="AG88" s="10" t="str">
        <f t="array" ref="AG88">iferror(xlookup($L88,'Product Families'!$A:$A,'Product Families'!$P:$P),"")</f>
        <v/>
      </c>
      <c r="AH88" s="2" t="str">
        <f t="array" ref="AH88">iferror(xlookup($L88,'Product Families'!$A:$A,'Product Families'!$Q:$Q),"")</f>
        <v/>
      </c>
      <c r="AI88" s="26" t="str">
        <f t="shared" si="15"/>
        <v/>
      </c>
      <c r="AJ88" s="42" t="str">
        <f t="shared" si="16"/>
        <v/>
      </c>
      <c r="AK88" s="2">
        <f t="shared" si="17"/>
        <v>0</v>
      </c>
    </row>
    <row r="89">
      <c r="A89" s="1" t="s">
        <v>280</v>
      </c>
      <c r="B89" s="3" t="s">
        <v>120</v>
      </c>
      <c r="C89" s="1"/>
      <c r="D89" s="7" t="str">
        <f t="shared" si="18"/>
        <v/>
      </c>
      <c r="E89" s="26">
        <f t="shared" si="2"/>
        <v>0</v>
      </c>
      <c r="G89" s="2" t="s">
        <v>121</v>
      </c>
      <c r="H89" s="1"/>
      <c r="I89" s="1"/>
      <c r="J89" s="1"/>
      <c r="K89" s="1"/>
      <c r="L89" s="1"/>
      <c r="M89" s="10" t="str">
        <f t="array" ref="M89">iferror(xlookup($H89,'Product Families'!$A:$A,'Product Families'!$P:$P),"")</f>
        <v/>
      </c>
      <c r="N89" s="2" t="str">
        <f t="array" ref="N89">iferror(xlookup($H89,'Product Families'!$A:$A,'Product Families'!$Q:$Q),"")</f>
        <v/>
      </c>
      <c r="O89" s="26" t="str">
        <f t="shared" si="3"/>
        <v/>
      </c>
      <c r="P89" s="42" t="str">
        <f t="shared" si="4"/>
        <v/>
      </c>
      <c r="Q89" s="2">
        <f t="shared" si="5"/>
        <v>0</v>
      </c>
      <c r="R89" s="10" t="str">
        <f t="array" ref="R89">iferror(xlookup($I89,'Product Families'!$A:$A,'Product Families'!$P:$P),"")</f>
        <v/>
      </c>
      <c r="S89" s="2" t="str">
        <f t="array" ref="S89">iferror(xlookup($I89,'Product Families'!$A:$A,'Product Families'!$Q:$Q),"")</f>
        <v/>
      </c>
      <c r="T89" s="26" t="str">
        <f t="shared" si="6"/>
        <v/>
      </c>
      <c r="U89" s="42" t="str">
        <f t="shared" si="7"/>
        <v/>
      </c>
      <c r="V89" s="2">
        <f t="shared" si="8"/>
        <v>0</v>
      </c>
      <c r="W89" s="10" t="str">
        <f t="array" ref="W89">iferror(xlookup($J89,'Product Families'!$A:$A,'Product Families'!$P:$P),"")</f>
        <v/>
      </c>
      <c r="X89" s="2" t="str">
        <f t="array" ref="X89">iferror(xlookup($J89,'Product Families'!$A:$A,'Product Families'!$Q:$Q),"")</f>
        <v/>
      </c>
      <c r="Y89" s="42" t="str">
        <f t="shared" si="9"/>
        <v/>
      </c>
      <c r="Z89" s="42" t="str">
        <f t="shared" si="10"/>
        <v/>
      </c>
      <c r="AA89" s="2">
        <f t="shared" si="11"/>
        <v>0</v>
      </c>
      <c r="AB89" s="10" t="str">
        <f t="array" ref="AB89">iferror(xlookup($K89,'Product Families'!$A:$A,'Product Families'!$P:$P),"")</f>
        <v/>
      </c>
      <c r="AC89" s="2" t="str">
        <f t="array" ref="AC89">iferror(xlookup($K89,'Product Families'!$A:$A,'Product Families'!$Q:$Q),"")</f>
        <v/>
      </c>
      <c r="AD89" s="26" t="str">
        <f t="shared" si="12"/>
        <v/>
      </c>
      <c r="AE89" s="42" t="str">
        <f t="shared" si="13"/>
        <v/>
      </c>
      <c r="AF89" s="2">
        <f t="shared" si="14"/>
        <v>0</v>
      </c>
      <c r="AG89" s="10" t="str">
        <f t="array" ref="AG89">iferror(xlookup($L89,'Product Families'!$A:$A,'Product Families'!$P:$P),"")</f>
        <v/>
      </c>
      <c r="AH89" s="2" t="str">
        <f t="array" ref="AH89">iferror(xlookup($L89,'Product Families'!$A:$A,'Product Families'!$Q:$Q),"")</f>
        <v/>
      </c>
      <c r="AI89" s="26" t="str">
        <f t="shared" si="15"/>
        <v/>
      </c>
      <c r="AJ89" s="42" t="str">
        <f t="shared" si="16"/>
        <v/>
      </c>
      <c r="AK89" s="2">
        <f t="shared" si="17"/>
        <v>0</v>
      </c>
    </row>
    <row r="90">
      <c r="A90" s="1" t="s">
        <v>292</v>
      </c>
      <c r="B90" s="3" t="s">
        <v>751</v>
      </c>
      <c r="C90" s="1"/>
      <c r="D90" s="7" t="str">
        <f t="shared" si="18"/>
        <v/>
      </c>
      <c r="E90" s="26">
        <f t="shared" si="2"/>
        <v>0</v>
      </c>
      <c r="G90" s="2" t="s">
        <v>234</v>
      </c>
      <c r="H90" s="1"/>
      <c r="I90" s="1"/>
      <c r="J90" s="1"/>
      <c r="K90" s="1"/>
      <c r="L90" s="1"/>
      <c r="M90" s="10" t="str">
        <f t="array" ref="M90">iferror(xlookup($H90,'Product Families'!$A:$A,'Product Families'!$P:$P),"")</f>
        <v/>
      </c>
      <c r="N90" s="2" t="str">
        <f t="array" ref="N90">iferror(xlookup($H90,'Product Families'!$A:$A,'Product Families'!$Q:$Q),"")</f>
        <v/>
      </c>
      <c r="O90" s="26" t="str">
        <f t="shared" si="3"/>
        <v/>
      </c>
      <c r="P90" s="42" t="str">
        <f t="shared" si="4"/>
        <v/>
      </c>
      <c r="Q90" s="2">
        <f t="shared" si="5"/>
        <v>0</v>
      </c>
      <c r="R90" s="10" t="str">
        <f t="array" ref="R90">iferror(xlookup($I90,'Product Families'!$A:$A,'Product Families'!$P:$P),"")</f>
        <v/>
      </c>
      <c r="S90" s="2" t="str">
        <f t="array" ref="S90">iferror(xlookup($I90,'Product Families'!$A:$A,'Product Families'!$Q:$Q),"")</f>
        <v/>
      </c>
      <c r="T90" s="26" t="str">
        <f t="shared" si="6"/>
        <v/>
      </c>
      <c r="U90" s="42" t="str">
        <f t="shared" si="7"/>
        <v/>
      </c>
      <c r="V90" s="2">
        <f t="shared" si="8"/>
        <v>0</v>
      </c>
      <c r="W90" s="10" t="str">
        <f t="array" ref="W90">iferror(xlookup($J90,'Product Families'!$A:$A,'Product Families'!$P:$P),"")</f>
        <v/>
      </c>
      <c r="X90" s="2" t="str">
        <f t="array" ref="X90">iferror(xlookup($J90,'Product Families'!$A:$A,'Product Families'!$Q:$Q),"")</f>
        <v/>
      </c>
      <c r="Y90" s="42" t="str">
        <f t="shared" si="9"/>
        <v/>
      </c>
      <c r="Z90" s="42" t="str">
        <f t="shared" si="10"/>
        <v/>
      </c>
      <c r="AA90" s="2">
        <f t="shared" si="11"/>
        <v>0</v>
      </c>
      <c r="AB90" s="10" t="str">
        <f t="array" ref="AB90">iferror(xlookup($K90,'Product Families'!$A:$A,'Product Families'!$P:$P),"")</f>
        <v/>
      </c>
      <c r="AC90" s="2" t="str">
        <f t="array" ref="AC90">iferror(xlookup($K90,'Product Families'!$A:$A,'Product Families'!$Q:$Q),"")</f>
        <v/>
      </c>
      <c r="AD90" s="26" t="str">
        <f t="shared" si="12"/>
        <v/>
      </c>
      <c r="AE90" s="42" t="str">
        <f t="shared" si="13"/>
        <v/>
      </c>
      <c r="AF90" s="2">
        <f t="shared" si="14"/>
        <v>0</v>
      </c>
      <c r="AG90" s="10" t="str">
        <f t="array" ref="AG90">iferror(xlookup($L90,'Product Families'!$A:$A,'Product Families'!$P:$P),"")</f>
        <v/>
      </c>
      <c r="AH90" s="2" t="str">
        <f t="array" ref="AH90">iferror(xlookup($L90,'Product Families'!$A:$A,'Product Families'!$Q:$Q),"")</f>
        <v/>
      </c>
      <c r="AI90" s="26" t="str">
        <f t="shared" si="15"/>
        <v/>
      </c>
      <c r="AJ90" s="42" t="str">
        <f t="shared" si="16"/>
        <v/>
      </c>
      <c r="AK90" s="2">
        <f t="shared" si="17"/>
        <v>0</v>
      </c>
    </row>
    <row r="91">
      <c r="A91" s="1" t="s">
        <v>314</v>
      </c>
      <c r="B91" s="3" t="s">
        <v>120</v>
      </c>
      <c r="C91" s="1"/>
      <c r="D91" s="7" t="str">
        <f t="shared" si="18"/>
        <v/>
      </c>
      <c r="E91" s="26">
        <f t="shared" si="2"/>
        <v>0</v>
      </c>
      <c r="G91" s="2" t="s">
        <v>121</v>
      </c>
      <c r="H91" s="1"/>
      <c r="I91" s="1"/>
      <c r="J91" s="1"/>
      <c r="K91" s="1"/>
      <c r="L91" s="1"/>
      <c r="M91" s="10" t="str">
        <f t="array" ref="M91">iferror(xlookup($H91,'Product Families'!$A:$A,'Product Families'!$P:$P),"")</f>
        <v/>
      </c>
      <c r="N91" s="2" t="str">
        <f t="array" ref="N91">iferror(xlookup($H91,'Product Families'!$A:$A,'Product Families'!$Q:$Q),"")</f>
        <v/>
      </c>
      <c r="O91" s="26" t="str">
        <f t="shared" si="3"/>
        <v/>
      </c>
      <c r="P91" s="42" t="str">
        <f t="shared" si="4"/>
        <v/>
      </c>
      <c r="Q91" s="2">
        <f t="shared" si="5"/>
        <v>0</v>
      </c>
      <c r="R91" s="10" t="str">
        <f t="array" ref="R91">iferror(xlookup($I91,'Product Families'!$A:$A,'Product Families'!$P:$P),"")</f>
        <v/>
      </c>
      <c r="S91" s="2" t="str">
        <f t="array" ref="S91">iferror(xlookup($I91,'Product Families'!$A:$A,'Product Families'!$Q:$Q),"")</f>
        <v/>
      </c>
      <c r="T91" s="26" t="str">
        <f t="shared" si="6"/>
        <v/>
      </c>
      <c r="U91" s="42" t="str">
        <f t="shared" si="7"/>
        <v/>
      </c>
      <c r="V91" s="2">
        <f t="shared" si="8"/>
        <v>0</v>
      </c>
      <c r="W91" s="10" t="str">
        <f t="array" ref="W91">iferror(xlookup($J91,'Product Families'!$A:$A,'Product Families'!$P:$P),"")</f>
        <v/>
      </c>
      <c r="X91" s="2" t="str">
        <f t="array" ref="X91">iferror(xlookup($J91,'Product Families'!$A:$A,'Product Families'!$Q:$Q),"")</f>
        <v/>
      </c>
      <c r="Y91" s="42" t="str">
        <f t="shared" si="9"/>
        <v/>
      </c>
      <c r="Z91" s="42" t="str">
        <f t="shared" si="10"/>
        <v/>
      </c>
      <c r="AA91" s="2">
        <f t="shared" si="11"/>
        <v>0</v>
      </c>
      <c r="AB91" s="10" t="str">
        <f t="array" ref="AB91">iferror(xlookup($K91,'Product Families'!$A:$A,'Product Families'!$P:$P),"")</f>
        <v/>
      </c>
      <c r="AC91" s="2" t="str">
        <f t="array" ref="AC91">iferror(xlookup($K91,'Product Families'!$A:$A,'Product Families'!$Q:$Q),"")</f>
        <v/>
      </c>
      <c r="AD91" s="26" t="str">
        <f t="shared" si="12"/>
        <v/>
      </c>
      <c r="AE91" s="42" t="str">
        <f t="shared" si="13"/>
        <v/>
      </c>
      <c r="AF91" s="2">
        <f t="shared" si="14"/>
        <v>0</v>
      </c>
      <c r="AG91" s="10" t="str">
        <f t="array" ref="AG91">iferror(xlookup($L91,'Product Families'!$A:$A,'Product Families'!$P:$P),"")</f>
        <v/>
      </c>
      <c r="AH91" s="2" t="str">
        <f t="array" ref="AH91">iferror(xlookup($L91,'Product Families'!$A:$A,'Product Families'!$Q:$Q),"")</f>
        <v/>
      </c>
      <c r="AI91" s="26" t="str">
        <f t="shared" si="15"/>
        <v/>
      </c>
      <c r="AJ91" s="42" t="str">
        <f t="shared" si="16"/>
        <v/>
      </c>
      <c r="AK91" s="2">
        <f t="shared" si="17"/>
        <v>0</v>
      </c>
    </row>
    <row r="92">
      <c r="A92" s="1" t="s">
        <v>367</v>
      </c>
      <c r="B92" s="3" t="s">
        <v>120</v>
      </c>
      <c r="C92" s="1"/>
      <c r="D92" s="7" t="str">
        <f t="shared" si="18"/>
        <v/>
      </c>
      <c r="E92" s="26">
        <f t="shared" si="2"/>
        <v>0</v>
      </c>
      <c r="G92" s="2" t="s">
        <v>121</v>
      </c>
      <c r="H92" s="1"/>
      <c r="I92" s="1"/>
      <c r="J92" s="1"/>
      <c r="K92" s="1"/>
      <c r="L92" s="1"/>
      <c r="M92" s="10" t="str">
        <f t="array" ref="M92">iferror(xlookup($H92,'Product Families'!$A:$A,'Product Families'!$P:$P),"")</f>
        <v/>
      </c>
      <c r="N92" s="2" t="str">
        <f t="array" ref="N92">iferror(xlookup($H92,'Product Families'!$A:$A,'Product Families'!$Q:$Q),"")</f>
        <v/>
      </c>
      <c r="O92" s="26" t="str">
        <f t="shared" si="3"/>
        <v/>
      </c>
      <c r="P92" s="42" t="str">
        <f t="shared" si="4"/>
        <v/>
      </c>
      <c r="Q92" s="2">
        <f t="shared" si="5"/>
        <v>0</v>
      </c>
      <c r="R92" s="10" t="str">
        <f t="array" ref="R92">iferror(xlookup($I92,'Product Families'!$A:$A,'Product Families'!$P:$P),"")</f>
        <v/>
      </c>
      <c r="S92" s="2" t="str">
        <f t="array" ref="S92">iferror(xlookup($I92,'Product Families'!$A:$A,'Product Families'!$Q:$Q),"")</f>
        <v/>
      </c>
      <c r="T92" s="26" t="str">
        <f t="shared" si="6"/>
        <v/>
      </c>
      <c r="U92" s="42" t="str">
        <f t="shared" si="7"/>
        <v/>
      </c>
      <c r="V92" s="2">
        <f t="shared" si="8"/>
        <v>0</v>
      </c>
      <c r="W92" s="10" t="str">
        <f t="array" ref="W92">iferror(xlookup($J92,'Product Families'!$A:$A,'Product Families'!$P:$P),"")</f>
        <v/>
      </c>
      <c r="X92" s="2" t="str">
        <f t="array" ref="X92">iferror(xlookup($J92,'Product Families'!$A:$A,'Product Families'!$Q:$Q),"")</f>
        <v/>
      </c>
      <c r="Y92" s="42" t="str">
        <f t="shared" si="9"/>
        <v/>
      </c>
      <c r="Z92" s="42" t="str">
        <f t="shared" si="10"/>
        <v/>
      </c>
      <c r="AA92" s="2">
        <f t="shared" si="11"/>
        <v>0</v>
      </c>
      <c r="AB92" s="10" t="str">
        <f t="array" ref="AB92">iferror(xlookup($K92,'Product Families'!$A:$A,'Product Families'!$P:$P),"")</f>
        <v/>
      </c>
      <c r="AC92" s="2" t="str">
        <f t="array" ref="AC92">iferror(xlookup($K92,'Product Families'!$A:$A,'Product Families'!$Q:$Q),"")</f>
        <v/>
      </c>
      <c r="AD92" s="26" t="str">
        <f t="shared" si="12"/>
        <v/>
      </c>
      <c r="AE92" s="42" t="str">
        <f t="shared" si="13"/>
        <v/>
      </c>
      <c r="AF92" s="2">
        <f t="shared" si="14"/>
        <v>0</v>
      </c>
      <c r="AG92" s="10" t="str">
        <f t="array" ref="AG92">iferror(xlookup($L92,'Product Families'!$A:$A,'Product Families'!$P:$P),"")</f>
        <v/>
      </c>
      <c r="AH92" s="2" t="str">
        <f t="array" ref="AH92">iferror(xlookup($L92,'Product Families'!$A:$A,'Product Families'!$Q:$Q),"")</f>
        <v/>
      </c>
      <c r="AI92" s="26" t="str">
        <f t="shared" si="15"/>
        <v/>
      </c>
      <c r="AJ92" s="42" t="str">
        <f t="shared" si="16"/>
        <v/>
      </c>
      <c r="AK92" s="2">
        <f t="shared" si="17"/>
        <v>0</v>
      </c>
    </row>
    <row r="93">
      <c r="A93" s="1" t="s">
        <v>376</v>
      </c>
      <c r="B93" s="3">
        <v>4.19</v>
      </c>
      <c r="C93" s="3">
        <v>1.0</v>
      </c>
      <c r="D93" s="7">
        <f t="shared" si="18"/>
        <v>4.19</v>
      </c>
      <c r="E93" s="26">
        <f t="shared" si="2"/>
        <v>0</v>
      </c>
      <c r="H93" s="1"/>
      <c r="I93" s="1"/>
      <c r="J93" s="1"/>
      <c r="K93" s="1"/>
      <c r="L93" s="1"/>
      <c r="M93" s="10" t="str">
        <f t="array" ref="M93">iferror(xlookup($H93,'Product Families'!$A:$A,'Product Families'!$P:$P),"")</f>
        <v/>
      </c>
      <c r="N93" s="2" t="str">
        <f t="array" ref="N93">iferror(xlookup($H93,'Product Families'!$A:$A,'Product Families'!$Q:$Q),"")</f>
        <v/>
      </c>
      <c r="O93" s="26" t="str">
        <f t="shared" si="3"/>
        <v/>
      </c>
      <c r="P93" s="42" t="str">
        <f t="shared" si="4"/>
        <v/>
      </c>
      <c r="Q93" s="2">
        <f t="shared" si="5"/>
        <v>0</v>
      </c>
      <c r="R93" s="10" t="str">
        <f t="array" ref="R93">iferror(xlookup($I93,'Product Families'!$A:$A,'Product Families'!$P:$P),"")</f>
        <v/>
      </c>
      <c r="S93" s="2" t="str">
        <f t="array" ref="S93">iferror(xlookup($I93,'Product Families'!$A:$A,'Product Families'!$Q:$Q),"")</f>
        <v/>
      </c>
      <c r="T93" s="26" t="str">
        <f t="shared" si="6"/>
        <v/>
      </c>
      <c r="U93" s="42" t="str">
        <f t="shared" si="7"/>
        <v/>
      </c>
      <c r="V93" s="2">
        <f t="shared" si="8"/>
        <v>0</v>
      </c>
      <c r="W93" s="10" t="str">
        <f t="array" ref="W93">iferror(xlookup($J93,'Product Families'!$A:$A,'Product Families'!$P:$P),"")</f>
        <v/>
      </c>
      <c r="X93" s="2" t="str">
        <f t="array" ref="X93">iferror(xlookup($J93,'Product Families'!$A:$A,'Product Families'!$Q:$Q),"")</f>
        <v/>
      </c>
      <c r="Y93" s="42" t="str">
        <f t="shared" si="9"/>
        <v/>
      </c>
      <c r="Z93" s="42" t="str">
        <f t="shared" si="10"/>
        <v/>
      </c>
      <c r="AA93" s="2">
        <f t="shared" si="11"/>
        <v>0</v>
      </c>
      <c r="AB93" s="10" t="str">
        <f t="array" ref="AB93">iferror(xlookup($K93,'Product Families'!$A:$A,'Product Families'!$P:$P),"")</f>
        <v/>
      </c>
      <c r="AC93" s="2" t="str">
        <f t="array" ref="AC93">iferror(xlookup($K93,'Product Families'!$A:$A,'Product Families'!$Q:$Q),"")</f>
        <v/>
      </c>
      <c r="AD93" s="26" t="str">
        <f t="shared" si="12"/>
        <v/>
      </c>
      <c r="AE93" s="42" t="str">
        <f t="shared" si="13"/>
        <v/>
      </c>
      <c r="AF93" s="2">
        <f t="shared" si="14"/>
        <v>0</v>
      </c>
      <c r="AG93" s="10" t="str">
        <f t="array" ref="AG93">iferror(xlookup($L93,'Product Families'!$A:$A,'Product Families'!$P:$P),"")</f>
        <v/>
      </c>
      <c r="AH93" s="2" t="str">
        <f t="array" ref="AH93">iferror(xlookup($L93,'Product Families'!$A:$A,'Product Families'!$Q:$Q),"")</f>
        <v/>
      </c>
      <c r="AI93" s="26" t="str">
        <f t="shared" si="15"/>
        <v/>
      </c>
      <c r="AJ93" s="42" t="str">
        <f t="shared" si="16"/>
        <v/>
      </c>
      <c r="AK93" s="2">
        <f t="shared" si="17"/>
        <v>0</v>
      </c>
    </row>
    <row r="94">
      <c r="A94" s="1" t="s">
        <v>378</v>
      </c>
      <c r="B94" s="3">
        <v>5.25</v>
      </c>
      <c r="C94" s="3">
        <v>1.0</v>
      </c>
      <c r="D94" s="7">
        <f t="shared" si="18"/>
        <v>5.25</v>
      </c>
      <c r="E94" s="26">
        <f t="shared" si="2"/>
        <v>0</v>
      </c>
      <c r="H94" s="1"/>
      <c r="I94" s="1"/>
      <c r="J94" s="1"/>
      <c r="K94" s="1"/>
      <c r="L94" s="1"/>
      <c r="M94" s="10" t="str">
        <f t="array" ref="M94">iferror(xlookup($H94,'Product Families'!$A:$A,'Product Families'!$P:$P),"")</f>
        <v/>
      </c>
      <c r="N94" s="2" t="str">
        <f t="array" ref="N94">iferror(xlookup($H94,'Product Families'!$A:$A,'Product Families'!$Q:$Q),"")</f>
        <v/>
      </c>
      <c r="O94" s="26" t="str">
        <f t="shared" si="3"/>
        <v/>
      </c>
      <c r="P94" s="42" t="str">
        <f t="shared" si="4"/>
        <v/>
      </c>
      <c r="Q94" s="2">
        <f t="shared" si="5"/>
        <v>0</v>
      </c>
      <c r="R94" s="10" t="str">
        <f t="array" ref="R94">iferror(xlookup($I94,'Product Families'!$A:$A,'Product Families'!$P:$P),"")</f>
        <v/>
      </c>
      <c r="S94" s="2" t="str">
        <f t="array" ref="S94">iferror(xlookup($I94,'Product Families'!$A:$A,'Product Families'!$Q:$Q),"")</f>
        <v/>
      </c>
      <c r="T94" s="26" t="str">
        <f t="shared" si="6"/>
        <v/>
      </c>
      <c r="U94" s="42" t="str">
        <f t="shared" si="7"/>
        <v/>
      </c>
      <c r="V94" s="2">
        <f t="shared" si="8"/>
        <v>0</v>
      </c>
      <c r="W94" s="10" t="str">
        <f t="array" ref="W94">iferror(xlookup($J94,'Product Families'!$A:$A,'Product Families'!$P:$P),"")</f>
        <v/>
      </c>
      <c r="X94" s="2" t="str">
        <f t="array" ref="X94">iferror(xlookup($J94,'Product Families'!$A:$A,'Product Families'!$Q:$Q),"")</f>
        <v/>
      </c>
      <c r="Y94" s="42" t="str">
        <f t="shared" si="9"/>
        <v/>
      </c>
      <c r="Z94" s="42" t="str">
        <f t="shared" si="10"/>
        <v/>
      </c>
      <c r="AA94" s="2">
        <f t="shared" si="11"/>
        <v>0</v>
      </c>
      <c r="AB94" s="10" t="str">
        <f t="array" ref="AB94">iferror(xlookup($K94,'Product Families'!$A:$A,'Product Families'!$P:$P),"")</f>
        <v/>
      </c>
      <c r="AC94" s="2" t="str">
        <f t="array" ref="AC94">iferror(xlookup($K94,'Product Families'!$A:$A,'Product Families'!$Q:$Q),"")</f>
        <v/>
      </c>
      <c r="AD94" s="26" t="str">
        <f t="shared" si="12"/>
        <v/>
      </c>
      <c r="AE94" s="42" t="str">
        <f t="shared" si="13"/>
        <v/>
      </c>
      <c r="AF94" s="2">
        <f t="shared" si="14"/>
        <v>0</v>
      </c>
      <c r="AG94" s="10" t="str">
        <f t="array" ref="AG94">iferror(xlookup($L94,'Product Families'!$A:$A,'Product Families'!$P:$P),"")</f>
        <v/>
      </c>
      <c r="AH94" s="2" t="str">
        <f t="array" ref="AH94">iferror(xlookup($L94,'Product Families'!$A:$A,'Product Families'!$Q:$Q),"")</f>
        <v/>
      </c>
      <c r="AI94" s="26" t="str">
        <f t="shared" si="15"/>
        <v/>
      </c>
      <c r="AJ94" s="42" t="str">
        <f t="shared" si="16"/>
        <v/>
      </c>
      <c r="AK94" s="2">
        <f t="shared" si="17"/>
        <v>0</v>
      </c>
    </row>
    <row r="95">
      <c r="A95" s="1" t="s">
        <v>169</v>
      </c>
      <c r="B95" s="3">
        <v>10.34</v>
      </c>
      <c r="C95" s="3">
        <v>5.0</v>
      </c>
      <c r="D95" s="7">
        <f t="shared" si="18"/>
        <v>2.068</v>
      </c>
      <c r="E95" s="26">
        <f t="shared" si="2"/>
        <v>0</v>
      </c>
      <c r="H95" s="1"/>
      <c r="I95" s="1"/>
      <c r="J95" s="1"/>
      <c r="K95" s="1"/>
      <c r="L95" s="1"/>
      <c r="M95" s="10" t="str">
        <f t="array" ref="M95">iferror(xlookup($H95,'Product Families'!$A:$A,'Product Families'!$P:$P),"")</f>
        <v/>
      </c>
      <c r="N95" s="2" t="str">
        <f t="array" ref="N95">iferror(xlookup($H95,'Product Families'!$A:$A,'Product Families'!$Q:$Q),"")</f>
        <v/>
      </c>
      <c r="O95" s="26" t="str">
        <f t="shared" si="3"/>
        <v/>
      </c>
      <c r="P95" s="42" t="str">
        <f t="shared" si="4"/>
        <v/>
      </c>
      <c r="Q95" s="2">
        <f t="shared" si="5"/>
        <v>0</v>
      </c>
      <c r="R95" s="10" t="str">
        <f t="array" ref="R95">iferror(xlookup($I95,'Product Families'!$A:$A,'Product Families'!$P:$P),"")</f>
        <v/>
      </c>
      <c r="S95" s="2" t="str">
        <f t="array" ref="S95">iferror(xlookup($I95,'Product Families'!$A:$A,'Product Families'!$Q:$Q),"")</f>
        <v/>
      </c>
      <c r="T95" s="26" t="str">
        <f t="shared" si="6"/>
        <v/>
      </c>
      <c r="U95" s="42" t="str">
        <f t="shared" si="7"/>
        <v/>
      </c>
      <c r="V95" s="2">
        <f t="shared" si="8"/>
        <v>0</v>
      </c>
      <c r="W95" s="10" t="str">
        <f t="array" ref="W95">iferror(xlookup($J95,'Product Families'!$A:$A,'Product Families'!$P:$P),"")</f>
        <v/>
      </c>
      <c r="X95" s="2" t="str">
        <f t="array" ref="X95">iferror(xlookup($J95,'Product Families'!$A:$A,'Product Families'!$Q:$Q),"")</f>
        <v/>
      </c>
      <c r="Y95" s="42" t="str">
        <f t="shared" si="9"/>
        <v/>
      </c>
      <c r="Z95" s="42" t="str">
        <f t="shared" si="10"/>
        <v/>
      </c>
      <c r="AA95" s="2">
        <f t="shared" si="11"/>
        <v>0</v>
      </c>
      <c r="AB95" s="10" t="str">
        <f t="array" ref="AB95">iferror(xlookup($K95,'Product Families'!$A:$A,'Product Families'!$P:$P),"")</f>
        <v/>
      </c>
      <c r="AC95" s="2" t="str">
        <f t="array" ref="AC95">iferror(xlookup($K95,'Product Families'!$A:$A,'Product Families'!$Q:$Q),"")</f>
        <v/>
      </c>
      <c r="AD95" s="26" t="str">
        <f t="shared" si="12"/>
        <v/>
      </c>
      <c r="AE95" s="42" t="str">
        <f t="shared" si="13"/>
        <v/>
      </c>
      <c r="AF95" s="2">
        <f t="shared" si="14"/>
        <v>0</v>
      </c>
      <c r="AG95" s="10" t="str">
        <f t="array" ref="AG95">iferror(xlookup($L95,'Product Families'!$A:$A,'Product Families'!$P:$P),"")</f>
        <v/>
      </c>
      <c r="AH95" s="2" t="str">
        <f t="array" ref="AH95">iferror(xlookup($L95,'Product Families'!$A:$A,'Product Families'!$Q:$Q),"")</f>
        <v/>
      </c>
      <c r="AI95" s="26" t="str">
        <f t="shared" si="15"/>
        <v/>
      </c>
      <c r="AJ95" s="42" t="str">
        <f t="shared" si="16"/>
        <v/>
      </c>
      <c r="AK95" s="2">
        <f t="shared" si="17"/>
        <v>0</v>
      </c>
    </row>
    <row r="96">
      <c r="A96" s="1" t="s">
        <v>198</v>
      </c>
      <c r="B96" s="3" t="s">
        <v>120</v>
      </c>
      <c r="C96" s="1"/>
      <c r="D96" s="7" t="str">
        <f t="shared" si="18"/>
        <v/>
      </c>
      <c r="E96" s="26">
        <f t="shared" si="2"/>
        <v>0</v>
      </c>
      <c r="G96" s="2" t="s">
        <v>121</v>
      </c>
      <c r="H96" s="1"/>
      <c r="I96" s="1"/>
      <c r="J96" s="1"/>
      <c r="K96" s="1"/>
      <c r="L96" s="1"/>
      <c r="M96" s="10" t="str">
        <f t="array" ref="M96">iferror(xlookup($H96,'Product Families'!$A:$A,'Product Families'!$P:$P),"")</f>
        <v/>
      </c>
      <c r="N96" s="2" t="str">
        <f t="array" ref="N96">iferror(xlookup($H96,'Product Families'!$A:$A,'Product Families'!$Q:$Q),"")</f>
        <v/>
      </c>
      <c r="O96" s="26" t="str">
        <f t="shared" si="3"/>
        <v/>
      </c>
      <c r="P96" s="42" t="str">
        <f t="shared" si="4"/>
        <v/>
      </c>
      <c r="Q96" s="2">
        <f t="shared" si="5"/>
        <v>0</v>
      </c>
      <c r="R96" s="10" t="str">
        <f t="array" ref="R96">iferror(xlookup($I96,'Product Families'!$A:$A,'Product Families'!$P:$P),"")</f>
        <v/>
      </c>
      <c r="S96" s="2" t="str">
        <f t="array" ref="S96">iferror(xlookup($I96,'Product Families'!$A:$A,'Product Families'!$Q:$Q),"")</f>
        <v/>
      </c>
      <c r="T96" s="26" t="str">
        <f t="shared" si="6"/>
        <v/>
      </c>
      <c r="U96" s="42" t="str">
        <f t="shared" si="7"/>
        <v/>
      </c>
      <c r="V96" s="2">
        <f t="shared" si="8"/>
        <v>0</v>
      </c>
      <c r="W96" s="10" t="str">
        <f t="array" ref="W96">iferror(xlookup($J96,'Product Families'!$A:$A,'Product Families'!$P:$P),"")</f>
        <v/>
      </c>
      <c r="X96" s="2" t="str">
        <f t="array" ref="X96">iferror(xlookup($J96,'Product Families'!$A:$A,'Product Families'!$Q:$Q),"")</f>
        <v/>
      </c>
      <c r="Y96" s="42" t="str">
        <f t="shared" si="9"/>
        <v/>
      </c>
      <c r="Z96" s="42" t="str">
        <f t="shared" si="10"/>
        <v/>
      </c>
      <c r="AA96" s="2">
        <f t="shared" si="11"/>
        <v>0</v>
      </c>
      <c r="AB96" s="10" t="str">
        <f t="array" ref="AB96">iferror(xlookup($K96,'Product Families'!$A:$A,'Product Families'!$P:$P),"")</f>
        <v/>
      </c>
      <c r="AC96" s="2" t="str">
        <f t="array" ref="AC96">iferror(xlookup($K96,'Product Families'!$A:$A,'Product Families'!$Q:$Q),"")</f>
        <v/>
      </c>
      <c r="AD96" s="26" t="str">
        <f t="shared" si="12"/>
        <v/>
      </c>
      <c r="AE96" s="42" t="str">
        <f t="shared" si="13"/>
        <v/>
      </c>
      <c r="AF96" s="2">
        <f t="shared" si="14"/>
        <v>0</v>
      </c>
      <c r="AG96" s="10" t="str">
        <f t="array" ref="AG96">iferror(xlookup($L96,'Product Families'!$A:$A,'Product Families'!$P:$P),"")</f>
        <v/>
      </c>
      <c r="AH96" s="2" t="str">
        <f t="array" ref="AH96">iferror(xlookup($L96,'Product Families'!$A:$A,'Product Families'!$Q:$Q),"")</f>
        <v/>
      </c>
      <c r="AI96" s="26" t="str">
        <f t="shared" si="15"/>
        <v/>
      </c>
      <c r="AJ96" s="42" t="str">
        <f t="shared" si="16"/>
        <v/>
      </c>
      <c r="AK96" s="2">
        <f t="shared" si="17"/>
        <v>0</v>
      </c>
    </row>
    <row r="97">
      <c r="A97" s="1" t="s">
        <v>211</v>
      </c>
      <c r="B97" s="3">
        <v>10.96</v>
      </c>
      <c r="C97" s="3">
        <v>5.0</v>
      </c>
      <c r="D97" s="7">
        <f t="shared" si="18"/>
        <v>2.192</v>
      </c>
      <c r="E97" s="26">
        <f t="shared" si="2"/>
        <v>0</v>
      </c>
      <c r="H97" s="1"/>
      <c r="I97" s="1"/>
      <c r="J97" s="1"/>
      <c r="K97" s="1"/>
      <c r="L97" s="1"/>
      <c r="M97" s="10" t="str">
        <f t="array" ref="M97">iferror(xlookup($H97,'Product Families'!$A:$A,'Product Families'!$P:$P),"")</f>
        <v/>
      </c>
      <c r="N97" s="2" t="str">
        <f t="array" ref="N97">iferror(xlookup($H97,'Product Families'!$A:$A,'Product Families'!$Q:$Q),"")</f>
        <v/>
      </c>
      <c r="O97" s="26" t="str">
        <f t="shared" si="3"/>
        <v/>
      </c>
      <c r="P97" s="42" t="str">
        <f t="shared" si="4"/>
        <v/>
      </c>
      <c r="Q97" s="2">
        <f t="shared" si="5"/>
        <v>0</v>
      </c>
      <c r="R97" s="10" t="str">
        <f t="array" ref="R97">iferror(xlookup($I97,'Product Families'!$A:$A,'Product Families'!$P:$P),"")</f>
        <v/>
      </c>
      <c r="S97" s="2" t="str">
        <f t="array" ref="S97">iferror(xlookup($I97,'Product Families'!$A:$A,'Product Families'!$Q:$Q),"")</f>
        <v/>
      </c>
      <c r="T97" s="26" t="str">
        <f t="shared" si="6"/>
        <v/>
      </c>
      <c r="U97" s="42" t="str">
        <f t="shared" si="7"/>
        <v/>
      </c>
      <c r="V97" s="2">
        <f t="shared" si="8"/>
        <v>0</v>
      </c>
      <c r="W97" s="10" t="str">
        <f t="array" ref="W97">iferror(xlookup($J97,'Product Families'!$A:$A,'Product Families'!$P:$P),"")</f>
        <v/>
      </c>
      <c r="X97" s="2" t="str">
        <f t="array" ref="X97">iferror(xlookup($J97,'Product Families'!$A:$A,'Product Families'!$Q:$Q),"")</f>
        <v/>
      </c>
      <c r="Y97" s="42" t="str">
        <f t="shared" si="9"/>
        <v/>
      </c>
      <c r="Z97" s="42" t="str">
        <f t="shared" si="10"/>
        <v/>
      </c>
      <c r="AA97" s="2">
        <f t="shared" si="11"/>
        <v>0</v>
      </c>
      <c r="AB97" s="10" t="str">
        <f t="array" ref="AB97">iferror(xlookup($K97,'Product Families'!$A:$A,'Product Families'!$P:$P),"")</f>
        <v/>
      </c>
      <c r="AC97" s="2" t="str">
        <f t="array" ref="AC97">iferror(xlookup($K97,'Product Families'!$A:$A,'Product Families'!$Q:$Q),"")</f>
        <v/>
      </c>
      <c r="AD97" s="26" t="str">
        <f t="shared" si="12"/>
        <v/>
      </c>
      <c r="AE97" s="42" t="str">
        <f t="shared" si="13"/>
        <v/>
      </c>
      <c r="AF97" s="2">
        <f t="shared" si="14"/>
        <v>0</v>
      </c>
      <c r="AG97" s="10" t="str">
        <f t="array" ref="AG97">iferror(xlookup($L97,'Product Families'!$A:$A,'Product Families'!$P:$P),"")</f>
        <v/>
      </c>
      <c r="AH97" s="2" t="str">
        <f t="array" ref="AH97">iferror(xlookup($L97,'Product Families'!$A:$A,'Product Families'!$Q:$Q),"")</f>
        <v/>
      </c>
      <c r="AI97" s="26" t="str">
        <f t="shared" si="15"/>
        <v/>
      </c>
      <c r="AJ97" s="42" t="str">
        <f t="shared" si="16"/>
        <v/>
      </c>
      <c r="AK97" s="2">
        <f t="shared" si="17"/>
        <v>0</v>
      </c>
    </row>
    <row r="98">
      <c r="A98" s="1" t="s">
        <v>228</v>
      </c>
      <c r="B98" s="3" t="s">
        <v>120</v>
      </c>
      <c r="C98" s="1"/>
      <c r="D98" s="7" t="str">
        <f t="shared" si="18"/>
        <v/>
      </c>
      <c r="E98" s="26">
        <f t="shared" si="2"/>
        <v>0</v>
      </c>
      <c r="G98" s="2" t="s">
        <v>121</v>
      </c>
      <c r="H98" s="1"/>
      <c r="I98" s="1"/>
      <c r="J98" s="1"/>
      <c r="K98" s="1"/>
      <c r="L98" s="1"/>
      <c r="M98" s="10" t="str">
        <f t="array" ref="M98">iferror(xlookup($H98,'Product Families'!$A:$A,'Product Families'!$P:$P),"")</f>
        <v/>
      </c>
      <c r="N98" s="2" t="str">
        <f t="array" ref="N98">iferror(xlookup($H98,'Product Families'!$A:$A,'Product Families'!$Q:$Q),"")</f>
        <v/>
      </c>
      <c r="O98" s="26" t="str">
        <f t="shared" si="3"/>
        <v/>
      </c>
      <c r="P98" s="42" t="str">
        <f t="shared" si="4"/>
        <v/>
      </c>
      <c r="Q98" s="2">
        <f t="shared" si="5"/>
        <v>0</v>
      </c>
      <c r="R98" s="10" t="str">
        <f t="array" ref="R98">iferror(xlookup($I98,'Product Families'!$A:$A,'Product Families'!$P:$P),"")</f>
        <v/>
      </c>
      <c r="S98" s="2" t="str">
        <f t="array" ref="S98">iferror(xlookup($I98,'Product Families'!$A:$A,'Product Families'!$Q:$Q),"")</f>
        <v/>
      </c>
      <c r="T98" s="26" t="str">
        <f t="shared" si="6"/>
        <v/>
      </c>
      <c r="U98" s="42" t="str">
        <f t="shared" si="7"/>
        <v/>
      </c>
      <c r="V98" s="2">
        <f t="shared" si="8"/>
        <v>0</v>
      </c>
      <c r="W98" s="10" t="str">
        <f t="array" ref="W98">iferror(xlookup($J98,'Product Families'!$A:$A,'Product Families'!$P:$P),"")</f>
        <v/>
      </c>
      <c r="X98" s="2" t="str">
        <f t="array" ref="X98">iferror(xlookup($J98,'Product Families'!$A:$A,'Product Families'!$Q:$Q),"")</f>
        <v/>
      </c>
      <c r="Y98" s="42" t="str">
        <f t="shared" si="9"/>
        <v/>
      </c>
      <c r="Z98" s="42" t="str">
        <f t="shared" si="10"/>
        <v/>
      </c>
      <c r="AA98" s="2">
        <f t="shared" si="11"/>
        <v>0</v>
      </c>
      <c r="AB98" s="10" t="str">
        <f t="array" ref="AB98">iferror(xlookup($K98,'Product Families'!$A:$A,'Product Families'!$P:$P),"")</f>
        <v/>
      </c>
      <c r="AC98" s="2" t="str">
        <f t="array" ref="AC98">iferror(xlookup($K98,'Product Families'!$A:$A,'Product Families'!$Q:$Q),"")</f>
        <v/>
      </c>
      <c r="AD98" s="26" t="str">
        <f t="shared" si="12"/>
        <v/>
      </c>
      <c r="AE98" s="42" t="str">
        <f t="shared" si="13"/>
        <v/>
      </c>
      <c r="AF98" s="2">
        <f t="shared" si="14"/>
        <v>0</v>
      </c>
      <c r="AG98" s="10" t="str">
        <f t="array" ref="AG98">iferror(xlookup($L98,'Product Families'!$A:$A,'Product Families'!$P:$P),"")</f>
        <v/>
      </c>
      <c r="AH98" s="2" t="str">
        <f t="array" ref="AH98">iferror(xlookup($L98,'Product Families'!$A:$A,'Product Families'!$Q:$Q),"")</f>
        <v/>
      </c>
      <c r="AI98" s="26" t="str">
        <f t="shared" si="15"/>
        <v/>
      </c>
      <c r="AJ98" s="42" t="str">
        <f t="shared" si="16"/>
        <v/>
      </c>
      <c r="AK98" s="2">
        <f t="shared" si="17"/>
        <v>0</v>
      </c>
    </row>
    <row r="99">
      <c r="A99" s="1" t="s">
        <v>348</v>
      </c>
      <c r="B99" s="3" t="s">
        <v>120</v>
      </c>
      <c r="C99" s="1"/>
      <c r="D99" s="7" t="str">
        <f t="shared" si="18"/>
        <v/>
      </c>
      <c r="E99" s="26">
        <f t="shared" si="2"/>
        <v>0</v>
      </c>
      <c r="G99" s="2" t="s">
        <v>83</v>
      </c>
      <c r="H99" s="1"/>
      <c r="I99" s="1"/>
      <c r="J99" s="1"/>
      <c r="K99" s="1"/>
      <c r="L99" s="1"/>
      <c r="M99" s="10" t="str">
        <f t="array" ref="M99">iferror(xlookup($H99,'Product Families'!$A:$A,'Product Families'!$P:$P),"")</f>
        <v/>
      </c>
      <c r="N99" s="2" t="str">
        <f t="array" ref="N99">iferror(xlookup($H99,'Product Families'!$A:$A,'Product Families'!$Q:$Q),"")</f>
        <v/>
      </c>
      <c r="O99" s="26" t="str">
        <f t="shared" si="3"/>
        <v/>
      </c>
      <c r="P99" s="42" t="str">
        <f t="shared" si="4"/>
        <v/>
      </c>
      <c r="Q99" s="2">
        <f t="shared" si="5"/>
        <v>0</v>
      </c>
      <c r="R99" s="10" t="str">
        <f t="array" ref="R99">iferror(xlookup($I99,'Product Families'!$A:$A,'Product Families'!$P:$P),"")</f>
        <v/>
      </c>
      <c r="S99" s="2" t="str">
        <f t="array" ref="S99">iferror(xlookup($I99,'Product Families'!$A:$A,'Product Families'!$Q:$Q),"")</f>
        <v/>
      </c>
      <c r="T99" s="26" t="str">
        <f t="shared" si="6"/>
        <v/>
      </c>
      <c r="U99" s="42" t="str">
        <f t="shared" si="7"/>
        <v/>
      </c>
      <c r="V99" s="2">
        <f t="shared" si="8"/>
        <v>0</v>
      </c>
      <c r="W99" s="10" t="str">
        <f t="array" ref="W99">iferror(xlookup($J99,'Product Families'!$A:$A,'Product Families'!$P:$P),"")</f>
        <v/>
      </c>
      <c r="X99" s="2" t="str">
        <f t="array" ref="X99">iferror(xlookup($J99,'Product Families'!$A:$A,'Product Families'!$Q:$Q),"")</f>
        <v/>
      </c>
      <c r="Y99" s="42" t="str">
        <f t="shared" si="9"/>
        <v/>
      </c>
      <c r="Z99" s="42" t="str">
        <f t="shared" si="10"/>
        <v/>
      </c>
      <c r="AA99" s="2">
        <f t="shared" si="11"/>
        <v>0</v>
      </c>
      <c r="AB99" s="10" t="str">
        <f t="array" ref="AB99">iferror(xlookup($K99,'Product Families'!$A:$A,'Product Families'!$P:$P),"")</f>
        <v/>
      </c>
      <c r="AC99" s="2" t="str">
        <f t="array" ref="AC99">iferror(xlookup($K99,'Product Families'!$A:$A,'Product Families'!$Q:$Q),"")</f>
        <v/>
      </c>
      <c r="AD99" s="26" t="str">
        <f t="shared" si="12"/>
        <v/>
      </c>
      <c r="AE99" s="42" t="str">
        <f t="shared" si="13"/>
        <v/>
      </c>
      <c r="AF99" s="2">
        <f t="shared" si="14"/>
        <v>0</v>
      </c>
      <c r="AG99" s="10" t="str">
        <f t="array" ref="AG99">iferror(xlookup($L99,'Product Families'!$A:$A,'Product Families'!$P:$P),"")</f>
        <v/>
      </c>
      <c r="AH99" s="2" t="str">
        <f t="array" ref="AH99">iferror(xlookup($L99,'Product Families'!$A:$A,'Product Families'!$Q:$Q),"")</f>
        <v/>
      </c>
      <c r="AI99" s="26" t="str">
        <f t="shared" si="15"/>
        <v/>
      </c>
      <c r="AJ99" s="42" t="str">
        <f t="shared" si="16"/>
        <v/>
      </c>
      <c r="AK99" s="2">
        <f t="shared" si="17"/>
        <v>0</v>
      </c>
    </row>
    <row r="100">
      <c r="A100" s="1" t="s">
        <v>375</v>
      </c>
      <c r="B100" s="3" t="s">
        <v>120</v>
      </c>
      <c r="C100" s="1"/>
      <c r="D100" s="7" t="str">
        <f t="shared" si="18"/>
        <v/>
      </c>
      <c r="E100" s="26">
        <f t="shared" si="2"/>
        <v>0</v>
      </c>
      <c r="G100" s="2" t="s">
        <v>121</v>
      </c>
      <c r="H100" s="1"/>
      <c r="I100" s="1"/>
      <c r="J100" s="1"/>
      <c r="K100" s="1"/>
      <c r="L100" s="1"/>
      <c r="M100" s="10" t="str">
        <f t="array" ref="M100">iferror(xlookup($H100,'Product Families'!$A:$A,'Product Families'!$P:$P),"")</f>
        <v/>
      </c>
      <c r="N100" s="2" t="str">
        <f t="array" ref="N100">iferror(xlookup($H100,'Product Families'!$A:$A,'Product Families'!$Q:$Q),"")</f>
        <v/>
      </c>
      <c r="O100" s="26" t="str">
        <f t="shared" si="3"/>
        <v/>
      </c>
      <c r="P100" s="42" t="str">
        <f t="shared" si="4"/>
        <v/>
      </c>
      <c r="Q100" s="2">
        <f t="shared" si="5"/>
        <v>0</v>
      </c>
      <c r="R100" s="10" t="str">
        <f t="array" ref="R100">iferror(xlookup($I100,'Product Families'!$A:$A,'Product Families'!$P:$P),"")</f>
        <v/>
      </c>
      <c r="S100" s="2" t="str">
        <f t="array" ref="S100">iferror(xlookup($I100,'Product Families'!$A:$A,'Product Families'!$Q:$Q),"")</f>
        <v/>
      </c>
      <c r="T100" s="26" t="str">
        <f t="shared" si="6"/>
        <v/>
      </c>
      <c r="U100" s="42" t="str">
        <f t="shared" si="7"/>
        <v/>
      </c>
      <c r="V100" s="2">
        <f t="shared" si="8"/>
        <v>0</v>
      </c>
      <c r="W100" s="10" t="str">
        <f t="array" ref="W100">iferror(xlookup($J100,'Product Families'!$A:$A,'Product Families'!$P:$P),"")</f>
        <v/>
      </c>
      <c r="X100" s="2" t="str">
        <f t="array" ref="X100">iferror(xlookup($J100,'Product Families'!$A:$A,'Product Families'!$Q:$Q),"")</f>
        <v/>
      </c>
      <c r="Y100" s="42" t="str">
        <f t="shared" si="9"/>
        <v/>
      </c>
      <c r="Z100" s="42" t="str">
        <f t="shared" si="10"/>
        <v/>
      </c>
      <c r="AA100" s="2">
        <f t="shared" si="11"/>
        <v>0</v>
      </c>
      <c r="AB100" s="10" t="str">
        <f t="array" ref="AB100">iferror(xlookup($K100,'Product Families'!$A:$A,'Product Families'!$P:$P),"")</f>
        <v/>
      </c>
      <c r="AC100" s="2" t="str">
        <f t="array" ref="AC100">iferror(xlookup($K100,'Product Families'!$A:$A,'Product Families'!$Q:$Q),"")</f>
        <v/>
      </c>
      <c r="AD100" s="26" t="str">
        <f t="shared" si="12"/>
        <v/>
      </c>
      <c r="AE100" s="42" t="str">
        <f t="shared" si="13"/>
        <v/>
      </c>
      <c r="AF100" s="2">
        <f t="shared" si="14"/>
        <v>0</v>
      </c>
      <c r="AG100" s="10" t="str">
        <f t="array" ref="AG100">iferror(xlookup($L100,'Product Families'!$A:$A,'Product Families'!$P:$P),"")</f>
        <v/>
      </c>
      <c r="AH100" s="2" t="str">
        <f t="array" ref="AH100">iferror(xlookup($L100,'Product Families'!$A:$A,'Product Families'!$Q:$Q),"")</f>
        <v/>
      </c>
      <c r="AI100" s="26" t="str">
        <f t="shared" si="15"/>
        <v/>
      </c>
      <c r="AJ100" s="42" t="str">
        <f t="shared" si="16"/>
        <v/>
      </c>
      <c r="AK100" s="2">
        <f t="shared" si="17"/>
        <v>0</v>
      </c>
    </row>
    <row r="101">
      <c r="A101" s="1" t="s">
        <v>394</v>
      </c>
      <c r="B101" s="3" t="s">
        <v>806</v>
      </c>
      <c r="C101" s="1"/>
      <c r="D101" s="7" t="str">
        <f t="shared" si="18"/>
        <v/>
      </c>
      <c r="E101" s="26">
        <f t="shared" si="2"/>
        <v>0</v>
      </c>
      <c r="G101" s="2" t="s">
        <v>807</v>
      </c>
      <c r="H101" s="1"/>
      <c r="I101" s="1"/>
      <c r="J101" s="1"/>
      <c r="K101" s="1"/>
      <c r="L101" s="1"/>
      <c r="M101" s="10" t="str">
        <f t="array" ref="M101">iferror(xlookup($H101,'Product Families'!$A:$A,'Product Families'!$P:$P),"")</f>
        <v/>
      </c>
      <c r="N101" s="2" t="str">
        <f t="array" ref="N101">iferror(xlookup($H101,'Product Families'!$A:$A,'Product Families'!$Q:$Q),"")</f>
        <v/>
      </c>
      <c r="O101" s="26" t="str">
        <f t="shared" si="3"/>
        <v/>
      </c>
      <c r="P101" s="42" t="str">
        <f t="shared" si="4"/>
        <v/>
      </c>
      <c r="Q101" s="2">
        <f t="shared" si="5"/>
        <v>0</v>
      </c>
      <c r="R101" s="10" t="str">
        <f t="array" ref="R101">iferror(xlookup($I101,'Product Families'!$A:$A,'Product Families'!$P:$P),"")</f>
        <v/>
      </c>
      <c r="S101" s="2" t="str">
        <f t="array" ref="S101">iferror(xlookup($I101,'Product Families'!$A:$A,'Product Families'!$Q:$Q),"")</f>
        <v/>
      </c>
      <c r="T101" s="26" t="str">
        <f t="shared" si="6"/>
        <v/>
      </c>
      <c r="U101" s="42" t="str">
        <f t="shared" si="7"/>
        <v/>
      </c>
      <c r="V101" s="2">
        <f t="shared" si="8"/>
        <v>0</v>
      </c>
      <c r="W101" s="10" t="str">
        <f t="array" ref="W101">iferror(xlookup($J101,'Product Families'!$A:$A,'Product Families'!$P:$P),"")</f>
        <v/>
      </c>
      <c r="X101" s="2" t="str">
        <f t="array" ref="X101">iferror(xlookup($J101,'Product Families'!$A:$A,'Product Families'!$Q:$Q),"")</f>
        <v/>
      </c>
      <c r="Y101" s="42" t="str">
        <f t="shared" si="9"/>
        <v/>
      </c>
      <c r="Z101" s="42" t="str">
        <f t="shared" si="10"/>
        <v/>
      </c>
      <c r="AA101" s="2">
        <f t="shared" si="11"/>
        <v>0</v>
      </c>
      <c r="AB101" s="10" t="str">
        <f t="array" ref="AB101">iferror(xlookup($K101,'Product Families'!$A:$A,'Product Families'!$P:$P),"")</f>
        <v/>
      </c>
      <c r="AC101" s="2" t="str">
        <f t="array" ref="AC101">iferror(xlookup($K101,'Product Families'!$A:$A,'Product Families'!$Q:$Q),"")</f>
        <v/>
      </c>
      <c r="AD101" s="26" t="str">
        <f t="shared" si="12"/>
        <v/>
      </c>
      <c r="AE101" s="42" t="str">
        <f t="shared" si="13"/>
        <v/>
      </c>
      <c r="AF101" s="2">
        <f t="shared" si="14"/>
        <v>0</v>
      </c>
      <c r="AG101" s="10" t="str">
        <f t="array" ref="AG101">iferror(xlookup($L101,'Product Families'!$A:$A,'Product Families'!$P:$P),"")</f>
        <v/>
      </c>
      <c r="AH101" s="2" t="str">
        <f t="array" ref="AH101">iferror(xlookup($L101,'Product Families'!$A:$A,'Product Families'!$Q:$Q),"")</f>
        <v/>
      </c>
      <c r="AI101" s="26" t="str">
        <f t="shared" si="15"/>
        <v/>
      </c>
      <c r="AJ101" s="42" t="str">
        <f t="shared" si="16"/>
        <v/>
      </c>
      <c r="AK101" s="2">
        <f t="shared" si="17"/>
        <v>0</v>
      </c>
    </row>
    <row r="102">
      <c r="A102" s="1" t="s">
        <v>396</v>
      </c>
      <c r="B102" s="3" t="s">
        <v>120</v>
      </c>
      <c r="C102" s="1"/>
      <c r="D102" s="7" t="str">
        <f t="shared" si="18"/>
        <v/>
      </c>
      <c r="E102" s="26">
        <f t="shared" si="2"/>
        <v>0</v>
      </c>
      <c r="G102" s="2" t="s">
        <v>121</v>
      </c>
      <c r="H102" s="1"/>
      <c r="I102" s="1"/>
      <c r="J102" s="1"/>
      <c r="K102" s="1"/>
      <c r="L102" s="1"/>
      <c r="M102" s="10" t="str">
        <f t="array" ref="M102">iferror(xlookup($H102,'Product Families'!$A:$A,'Product Families'!$P:$P),"")</f>
        <v/>
      </c>
      <c r="N102" s="2" t="str">
        <f t="array" ref="N102">iferror(xlookup($H102,'Product Families'!$A:$A,'Product Families'!$Q:$Q),"")</f>
        <v/>
      </c>
      <c r="O102" s="26" t="str">
        <f t="shared" si="3"/>
        <v/>
      </c>
      <c r="P102" s="42" t="str">
        <f t="shared" si="4"/>
        <v/>
      </c>
      <c r="Q102" s="2">
        <f t="shared" si="5"/>
        <v>0</v>
      </c>
      <c r="R102" s="10" t="str">
        <f t="array" ref="R102">iferror(xlookup($I102,'Product Families'!$A:$A,'Product Families'!$P:$P),"")</f>
        <v/>
      </c>
      <c r="S102" s="2" t="str">
        <f t="array" ref="S102">iferror(xlookup($I102,'Product Families'!$A:$A,'Product Families'!$Q:$Q),"")</f>
        <v/>
      </c>
      <c r="T102" s="26" t="str">
        <f t="shared" si="6"/>
        <v/>
      </c>
      <c r="U102" s="42" t="str">
        <f t="shared" si="7"/>
        <v/>
      </c>
      <c r="V102" s="2">
        <f t="shared" si="8"/>
        <v>0</v>
      </c>
      <c r="W102" s="10" t="str">
        <f t="array" ref="W102">iferror(xlookup($J102,'Product Families'!$A:$A,'Product Families'!$P:$P),"")</f>
        <v/>
      </c>
      <c r="X102" s="2" t="str">
        <f t="array" ref="X102">iferror(xlookup($J102,'Product Families'!$A:$A,'Product Families'!$Q:$Q),"")</f>
        <v/>
      </c>
      <c r="Y102" s="42" t="str">
        <f t="shared" si="9"/>
        <v/>
      </c>
      <c r="Z102" s="42" t="str">
        <f t="shared" si="10"/>
        <v/>
      </c>
      <c r="AA102" s="2">
        <f t="shared" si="11"/>
        <v>0</v>
      </c>
      <c r="AB102" s="10" t="str">
        <f t="array" ref="AB102">iferror(xlookup($K102,'Product Families'!$A:$A,'Product Families'!$P:$P),"")</f>
        <v/>
      </c>
      <c r="AC102" s="2" t="str">
        <f t="array" ref="AC102">iferror(xlookup($K102,'Product Families'!$A:$A,'Product Families'!$Q:$Q),"")</f>
        <v/>
      </c>
      <c r="AD102" s="26" t="str">
        <f t="shared" si="12"/>
        <v/>
      </c>
      <c r="AE102" s="42" t="str">
        <f t="shared" si="13"/>
        <v/>
      </c>
      <c r="AF102" s="2">
        <f t="shared" si="14"/>
        <v>0</v>
      </c>
      <c r="AG102" s="10" t="str">
        <f t="array" ref="AG102">iferror(xlookup($L102,'Product Families'!$A:$A,'Product Families'!$P:$P),"")</f>
        <v/>
      </c>
      <c r="AH102" s="2" t="str">
        <f t="array" ref="AH102">iferror(xlookup($L102,'Product Families'!$A:$A,'Product Families'!$Q:$Q),"")</f>
        <v/>
      </c>
      <c r="AI102" s="26" t="str">
        <f t="shared" si="15"/>
        <v/>
      </c>
      <c r="AJ102" s="42" t="str">
        <f t="shared" si="16"/>
        <v/>
      </c>
      <c r="AK102" s="2">
        <f t="shared" si="17"/>
        <v>0</v>
      </c>
    </row>
    <row r="103">
      <c r="A103" s="1" t="s">
        <v>400</v>
      </c>
      <c r="B103" s="3" t="s">
        <v>120</v>
      </c>
      <c r="C103" s="1"/>
      <c r="D103" s="7" t="str">
        <f t="shared" si="18"/>
        <v/>
      </c>
      <c r="E103" s="26">
        <f t="shared" si="2"/>
        <v>0</v>
      </c>
      <c r="G103" s="2" t="s">
        <v>121</v>
      </c>
      <c r="H103" s="1"/>
      <c r="I103" s="1"/>
      <c r="J103" s="1"/>
      <c r="K103" s="1"/>
      <c r="L103" s="1"/>
      <c r="M103" s="10" t="str">
        <f t="array" ref="M103">iferror(xlookup($H103,'Product Families'!$A:$A,'Product Families'!$P:$P),"")</f>
        <v/>
      </c>
      <c r="N103" s="2" t="str">
        <f t="array" ref="N103">iferror(xlookup($H103,'Product Families'!$A:$A,'Product Families'!$Q:$Q),"")</f>
        <v/>
      </c>
      <c r="O103" s="26" t="str">
        <f t="shared" si="3"/>
        <v/>
      </c>
      <c r="P103" s="42" t="str">
        <f t="shared" si="4"/>
        <v/>
      </c>
      <c r="Q103" s="2">
        <f t="shared" si="5"/>
        <v>0</v>
      </c>
      <c r="R103" s="10" t="str">
        <f t="array" ref="R103">iferror(xlookup($I103,'Product Families'!$A:$A,'Product Families'!$P:$P),"")</f>
        <v/>
      </c>
      <c r="S103" s="2" t="str">
        <f t="array" ref="S103">iferror(xlookup($I103,'Product Families'!$A:$A,'Product Families'!$Q:$Q),"")</f>
        <v/>
      </c>
      <c r="T103" s="26" t="str">
        <f t="shared" si="6"/>
        <v/>
      </c>
      <c r="U103" s="42" t="str">
        <f t="shared" si="7"/>
        <v/>
      </c>
      <c r="V103" s="2">
        <f t="shared" si="8"/>
        <v>0</v>
      </c>
      <c r="W103" s="10" t="str">
        <f t="array" ref="W103">iferror(xlookup($J103,'Product Families'!$A:$A,'Product Families'!$P:$P),"")</f>
        <v/>
      </c>
      <c r="X103" s="2" t="str">
        <f t="array" ref="X103">iferror(xlookup($J103,'Product Families'!$A:$A,'Product Families'!$Q:$Q),"")</f>
        <v/>
      </c>
      <c r="Y103" s="42" t="str">
        <f t="shared" si="9"/>
        <v/>
      </c>
      <c r="Z103" s="42" t="str">
        <f t="shared" si="10"/>
        <v/>
      </c>
      <c r="AA103" s="2">
        <f t="shared" si="11"/>
        <v>0</v>
      </c>
      <c r="AB103" s="10" t="str">
        <f t="array" ref="AB103">iferror(xlookup($K103,'Product Families'!$A:$A,'Product Families'!$P:$P),"")</f>
        <v/>
      </c>
      <c r="AC103" s="2" t="str">
        <f t="array" ref="AC103">iferror(xlookup($K103,'Product Families'!$A:$A,'Product Families'!$Q:$Q),"")</f>
        <v/>
      </c>
      <c r="AD103" s="26" t="str">
        <f t="shared" si="12"/>
        <v/>
      </c>
      <c r="AE103" s="42" t="str">
        <f t="shared" si="13"/>
        <v/>
      </c>
      <c r="AF103" s="2">
        <f t="shared" si="14"/>
        <v>0</v>
      </c>
      <c r="AG103" s="10" t="str">
        <f t="array" ref="AG103">iferror(xlookup($L103,'Product Families'!$A:$A,'Product Families'!$P:$P),"")</f>
        <v/>
      </c>
      <c r="AH103" s="2" t="str">
        <f t="array" ref="AH103">iferror(xlookup($L103,'Product Families'!$A:$A,'Product Families'!$Q:$Q),"")</f>
        <v/>
      </c>
      <c r="AI103" s="26" t="str">
        <f t="shared" si="15"/>
        <v/>
      </c>
      <c r="AJ103" s="42" t="str">
        <f t="shared" si="16"/>
        <v/>
      </c>
      <c r="AK103" s="2">
        <f t="shared" si="17"/>
        <v>0</v>
      </c>
    </row>
    <row r="104">
      <c r="A104" s="1" t="s">
        <v>401</v>
      </c>
      <c r="B104" s="3" t="s">
        <v>120</v>
      </c>
      <c r="C104" s="1"/>
      <c r="D104" s="7" t="str">
        <f t="shared" si="18"/>
        <v/>
      </c>
      <c r="E104" s="26">
        <f t="shared" si="2"/>
        <v>0</v>
      </c>
      <c r="G104" s="2" t="s">
        <v>121</v>
      </c>
      <c r="H104" s="1"/>
      <c r="I104" s="1"/>
      <c r="J104" s="1"/>
      <c r="K104" s="1"/>
      <c r="L104" s="1"/>
      <c r="M104" s="10" t="str">
        <f t="array" ref="M104">iferror(xlookup($H104,'Product Families'!$A:$A,'Product Families'!$P:$P),"")</f>
        <v/>
      </c>
      <c r="N104" s="2" t="str">
        <f t="array" ref="N104">iferror(xlookup($H104,'Product Families'!$A:$A,'Product Families'!$Q:$Q),"")</f>
        <v/>
      </c>
      <c r="O104" s="26" t="str">
        <f t="shared" si="3"/>
        <v/>
      </c>
      <c r="P104" s="42" t="str">
        <f t="shared" si="4"/>
        <v/>
      </c>
      <c r="Q104" s="2">
        <f t="shared" si="5"/>
        <v>0</v>
      </c>
      <c r="R104" s="10" t="str">
        <f t="array" ref="R104">iferror(xlookup($I104,'Product Families'!$A:$A,'Product Families'!$P:$P),"")</f>
        <v/>
      </c>
      <c r="S104" s="2" t="str">
        <f t="array" ref="S104">iferror(xlookup($I104,'Product Families'!$A:$A,'Product Families'!$Q:$Q),"")</f>
        <v/>
      </c>
      <c r="T104" s="26" t="str">
        <f t="shared" si="6"/>
        <v/>
      </c>
      <c r="U104" s="42" t="str">
        <f t="shared" si="7"/>
        <v/>
      </c>
      <c r="V104" s="2">
        <f t="shared" si="8"/>
        <v>0</v>
      </c>
      <c r="W104" s="10" t="str">
        <f t="array" ref="W104">iferror(xlookup($J104,'Product Families'!$A:$A,'Product Families'!$P:$P),"")</f>
        <v/>
      </c>
      <c r="X104" s="2" t="str">
        <f t="array" ref="X104">iferror(xlookup($J104,'Product Families'!$A:$A,'Product Families'!$Q:$Q),"")</f>
        <v/>
      </c>
      <c r="Y104" s="42" t="str">
        <f t="shared" si="9"/>
        <v/>
      </c>
      <c r="Z104" s="42" t="str">
        <f t="shared" si="10"/>
        <v/>
      </c>
      <c r="AA104" s="2">
        <f t="shared" si="11"/>
        <v>0</v>
      </c>
      <c r="AB104" s="10" t="str">
        <f t="array" ref="AB104">iferror(xlookup($K104,'Product Families'!$A:$A,'Product Families'!$P:$P),"")</f>
        <v/>
      </c>
      <c r="AC104" s="2" t="str">
        <f t="array" ref="AC104">iferror(xlookup($K104,'Product Families'!$A:$A,'Product Families'!$Q:$Q),"")</f>
        <v/>
      </c>
      <c r="AD104" s="26" t="str">
        <f t="shared" si="12"/>
        <v/>
      </c>
      <c r="AE104" s="42" t="str">
        <f t="shared" si="13"/>
        <v/>
      </c>
      <c r="AF104" s="2">
        <f t="shared" si="14"/>
        <v>0</v>
      </c>
      <c r="AG104" s="10" t="str">
        <f t="array" ref="AG104">iferror(xlookup($L104,'Product Families'!$A:$A,'Product Families'!$P:$P),"")</f>
        <v/>
      </c>
      <c r="AH104" s="2" t="str">
        <f t="array" ref="AH104">iferror(xlookup($L104,'Product Families'!$A:$A,'Product Families'!$Q:$Q),"")</f>
        <v/>
      </c>
      <c r="AI104" s="26" t="str">
        <f t="shared" si="15"/>
        <v/>
      </c>
      <c r="AJ104" s="42" t="str">
        <f t="shared" si="16"/>
        <v/>
      </c>
      <c r="AK104" s="2">
        <f t="shared" si="17"/>
        <v>0</v>
      </c>
    </row>
    <row r="105">
      <c r="A105" s="1" t="s">
        <v>404</v>
      </c>
      <c r="B105" s="3" t="s">
        <v>120</v>
      </c>
      <c r="C105" s="1"/>
      <c r="D105" s="7" t="str">
        <f t="shared" si="18"/>
        <v/>
      </c>
      <c r="E105" s="26">
        <f t="shared" si="2"/>
        <v>0</v>
      </c>
      <c r="G105" s="2" t="s">
        <v>121</v>
      </c>
      <c r="H105" s="1"/>
      <c r="I105" s="1"/>
      <c r="J105" s="1"/>
      <c r="K105" s="1"/>
      <c r="L105" s="1"/>
      <c r="M105" s="10" t="str">
        <f t="array" ref="M105">iferror(xlookup($H105,'Product Families'!$A:$A,'Product Families'!$P:$P),"")</f>
        <v/>
      </c>
      <c r="N105" s="2" t="str">
        <f t="array" ref="N105">iferror(xlookup($H105,'Product Families'!$A:$A,'Product Families'!$Q:$Q),"")</f>
        <v/>
      </c>
      <c r="O105" s="26" t="str">
        <f t="shared" si="3"/>
        <v/>
      </c>
      <c r="P105" s="42" t="str">
        <f t="shared" si="4"/>
        <v/>
      </c>
      <c r="Q105" s="2">
        <f t="shared" si="5"/>
        <v>0</v>
      </c>
      <c r="R105" s="10" t="str">
        <f t="array" ref="R105">iferror(xlookup($I105,'Product Families'!$A:$A,'Product Families'!$P:$P),"")</f>
        <v/>
      </c>
      <c r="S105" s="2" t="str">
        <f t="array" ref="S105">iferror(xlookup($I105,'Product Families'!$A:$A,'Product Families'!$Q:$Q),"")</f>
        <v/>
      </c>
      <c r="T105" s="26" t="str">
        <f t="shared" si="6"/>
        <v/>
      </c>
      <c r="U105" s="42" t="str">
        <f t="shared" si="7"/>
        <v/>
      </c>
      <c r="V105" s="2">
        <f t="shared" si="8"/>
        <v>0</v>
      </c>
      <c r="W105" s="10" t="str">
        <f t="array" ref="W105">iferror(xlookup($J105,'Product Families'!$A:$A,'Product Families'!$P:$P),"")</f>
        <v/>
      </c>
      <c r="X105" s="2" t="str">
        <f t="array" ref="X105">iferror(xlookup($J105,'Product Families'!$A:$A,'Product Families'!$Q:$Q),"")</f>
        <v/>
      </c>
      <c r="Y105" s="42" t="str">
        <f t="shared" si="9"/>
        <v/>
      </c>
      <c r="Z105" s="42" t="str">
        <f t="shared" si="10"/>
        <v/>
      </c>
      <c r="AA105" s="2">
        <f t="shared" si="11"/>
        <v>0</v>
      </c>
      <c r="AB105" s="10" t="str">
        <f t="array" ref="AB105">iferror(xlookup($K105,'Product Families'!$A:$A,'Product Families'!$P:$P),"")</f>
        <v/>
      </c>
      <c r="AC105" s="2" t="str">
        <f t="array" ref="AC105">iferror(xlookup($K105,'Product Families'!$A:$A,'Product Families'!$Q:$Q),"")</f>
        <v/>
      </c>
      <c r="AD105" s="26" t="str">
        <f t="shared" si="12"/>
        <v/>
      </c>
      <c r="AE105" s="42" t="str">
        <f t="shared" si="13"/>
        <v/>
      </c>
      <c r="AF105" s="2">
        <f t="shared" si="14"/>
        <v>0</v>
      </c>
      <c r="AG105" s="10" t="str">
        <f t="array" ref="AG105">iferror(xlookup($L105,'Product Families'!$A:$A,'Product Families'!$P:$P),"")</f>
        <v/>
      </c>
      <c r="AH105" s="2" t="str">
        <f t="array" ref="AH105">iferror(xlookup($L105,'Product Families'!$A:$A,'Product Families'!$Q:$Q),"")</f>
        <v/>
      </c>
      <c r="AI105" s="26" t="str">
        <f t="shared" si="15"/>
        <v/>
      </c>
      <c r="AJ105" s="42" t="str">
        <f t="shared" si="16"/>
        <v/>
      </c>
      <c r="AK105" s="2">
        <f t="shared" si="17"/>
        <v>0</v>
      </c>
    </row>
    <row r="106">
      <c r="A106" s="1" t="s">
        <v>407</v>
      </c>
      <c r="B106" s="3" t="s">
        <v>120</v>
      </c>
      <c r="C106" s="1"/>
      <c r="D106" s="7" t="str">
        <f t="shared" si="18"/>
        <v/>
      </c>
      <c r="E106" s="26">
        <f t="shared" si="2"/>
        <v>0</v>
      </c>
      <c r="G106" s="2" t="s">
        <v>121</v>
      </c>
      <c r="H106" s="1"/>
      <c r="I106" s="1"/>
      <c r="J106" s="1"/>
      <c r="K106" s="1"/>
      <c r="L106" s="1"/>
      <c r="M106" s="10" t="str">
        <f t="array" ref="M106">iferror(xlookup($H106,'Product Families'!$A:$A,'Product Families'!$P:$P),"")</f>
        <v/>
      </c>
      <c r="N106" s="2" t="str">
        <f t="array" ref="N106">iferror(xlookup($H106,'Product Families'!$A:$A,'Product Families'!$Q:$Q),"")</f>
        <v/>
      </c>
      <c r="O106" s="26" t="str">
        <f t="shared" si="3"/>
        <v/>
      </c>
      <c r="P106" s="42" t="str">
        <f t="shared" si="4"/>
        <v/>
      </c>
      <c r="Q106" s="2">
        <f t="shared" si="5"/>
        <v>0</v>
      </c>
      <c r="R106" s="10" t="str">
        <f t="array" ref="R106">iferror(xlookup($I106,'Product Families'!$A:$A,'Product Families'!$P:$P),"")</f>
        <v/>
      </c>
      <c r="S106" s="2" t="str">
        <f t="array" ref="S106">iferror(xlookup($I106,'Product Families'!$A:$A,'Product Families'!$Q:$Q),"")</f>
        <v/>
      </c>
      <c r="T106" s="26" t="str">
        <f t="shared" si="6"/>
        <v/>
      </c>
      <c r="U106" s="42" t="str">
        <f t="shared" si="7"/>
        <v/>
      </c>
      <c r="V106" s="2">
        <f t="shared" si="8"/>
        <v>0</v>
      </c>
      <c r="W106" s="10" t="str">
        <f t="array" ref="W106">iferror(xlookup($J106,'Product Families'!$A:$A,'Product Families'!$P:$P),"")</f>
        <v/>
      </c>
      <c r="X106" s="2" t="str">
        <f t="array" ref="X106">iferror(xlookup($J106,'Product Families'!$A:$A,'Product Families'!$Q:$Q),"")</f>
        <v/>
      </c>
      <c r="Y106" s="42" t="str">
        <f t="shared" si="9"/>
        <v/>
      </c>
      <c r="Z106" s="42" t="str">
        <f t="shared" si="10"/>
        <v/>
      </c>
      <c r="AA106" s="2">
        <f t="shared" si="11"/>
        <v>0</v>
      </c>
      <c r="AB106" s="10" t="str">
        <f t="array" ref="AB106">iferror(xlookup($K106,'Product Families'!$A:$A,'Product Families'!$P:$P),"")</f>
        <v/>
      </c>
      <c r="AC106" s="2" t="str">
        <f t="array" ref="AC106">iferror(xlookup($K106,'Product Families'!$A:$A,'Product Families'!$Q:$Q),"")</f>
        <v/>
      </c>
      <c r="AD106" s="26" t="str">
        <f t="shared" si="12"/>
        <v/>
      </c>
      <c r="AE106" s="42" t="str">
        <f t="shared" si="13"/>
        <v/>
      </c>
      <c r="AF106" s="2">
        <f t="shared" si="14"/>
        <v>0</v>
      </c>
      <c r="AG106" s="10" t="str">
        <f t="array" ref="AG106">iferror(xlookup($L106,'Product Families'!$A:$A,'Product Families'!$P:$P),"")</f>
        <v/>
      </c>
      <c r="AH106" s="2" t="str">
        <f t="array" ref="AH106">iferror(xlookup($L106,'Product Families'!$A:$A,'Product Families'!$Q:$Q),"")</f>
        <v/>
      </c>
      <c r="AI106" s="26" t="str">
        <f t="shared" si="15"/>
        <v/>
      </c>
      <c r="AJ106" s="42" t="str">
        <f t="shared" si="16"/>
        <v/>
      </c>
      <c r="AK106" s="2">
        <f t="shared" si="17"/>
        <v>0</v>
      </c>
    </row>
    <row r="107">
      <c r="A107" s="1" t="s">
        <v>427</v>
      </c>
      <c r="B107" s="3" t="s">
        <v>120</v>
      </c>
      <c r="C107" s="1"/>
      <c r="D107" s="7" t="str">
        <f t="shared" si="18"/>
        <v/>
      </c>
      <c r="E107" s="26">
        <f t="shared" si="2"/>
        <v>0</v>
      </c>
      <c r="G107" s="2" t="s">
        <v>121</v>
      </c>
      <c r="H107" s="1"/>
      <c r="I107" s="1"/>
      <c r="J107" s="1"/>
      <c r="K107" s="1"/>
      <c r="L107" s="1"/>
      <c r="M107" s="10" t="str">
        <f t="array" ref="M107">iferror(xlookup($H107,'Product Families'!$A:$A,'Product Families'!$P:$P),"")</f>
        <v/>
      </c>
      <c r="N107" s="2" t="str">
        <f t="array" ref="N107">iferror(xlookup($H107,'Product Families'!$A:$A,'Product Families'!$Q:$Q),"")</f>
        <v/>
      </c>
      <c r="O107" s="26" t="str">
        <f t="shared" si="3"/>
        <v/>
      </c>
      <c r="P107" s="42" t="str">
        <f t="shared" si="4"/>
        <v/>
      </c>
      <c r="Q107" s="2">
        <f t="shared" si="5"/>
        <v>0</v>
      </c>
      <c r="R107" s="10" t="str">
        <f t="array" ref="R107">iferror(xlookup($I107,'Product Families'!$A:$A,'Product Families'!$P:$P),"")</f>
        <v/>
      </c>
      <c r="S107" s="2" t="str">
        <f t="array" ref="S107">iferror(xlookup($I107,'Product Families'!$A:$A,'Product Families'!$Q:$Q),"")</f>
        <v/>
      </c>
      <c r="T107" s="26" t="str">
        <f t="shared" si="6"/>
        <v/>
      </c>
      <c r="U107" s="42" t="str">
        <f t="shared" si="7"/>
        <v/>
      </c>
      <c r="V107" s="2">
        <f t="shared" si="8"/>
        <v>0</v>
      </c>
      <c r="W107" s="10" t="str">
        <f t="array" ref="W107">iferror(xlookup($J107,'Product Families'!$A:$A,'Product Families'!$P:$P),"")</f>
        <v/>
      </c>
      <c r="X107" s="2" t="str">
        <f t="array" ref="X107">iferror(xlookup($J107,'Product Families'!$A:$A,'Product Families'!$Q:$Q),"")</f>
        <v/>
      </c>
      <c r="Y107" s="42" t="str">
        <f t="shared" si="9"/>
        <v/>
      </c>
      <c r="Z107" s="42" t="str">
        <f t="shared" si="10"/>
        <v/>
      </c>
      <c r="AA107" s="2">
        <f t="shared" si="11"/>
        <v>0</v>
      </c>
      <c r="AB107" s="10" t="str">
        <f t="array" ref="AB107">iferror(xlookup($K107,'Product Families'!$A:$A,'Product Families'!$P:$P),"")</f>
        <v/>
      </c>
      <c r="AC107" s="2" t="str">
        <f t="array" ref="AC107">iferror(xlookup($K107,'Product Families'!$A:$A,'Product Families'!$Q:$Q),"")</f>
        <v/>
      </c>
      <c r="AD107" s="26" t="str">
        <f t="shared" si="12"/>
        <v/>
      </c>
      <c r="AE107" s="42" t="str">
        <f t="shared" si="13"/>
        <v/>
      </c>
      <c r="AF107" s="2">
        <f t="shared" si="14"/>
        <v>0</v>
      </c>
      <c r="AG107" s="10" t="str">
        <f t="array" ref="AG107">iferror(xlookup($L107,'Product Families'!$A:$A,'Product Families'!$P:$P),"")</f>
        <v/>
      </c>
      <c r="AH107" s="2" t="str">
        <f t="array" ref="AH107">iferror(xlookup($L107,'Product Families'!$A:$A,'Product Families'!$Q:$Q),"")</f>
        <v/>
      </c>
      <c r="AI107" s="26" t="str">
        <f t="shared" si="15"/>
        <v/>
      </c>
      <c r="AJ107" s="42" t="str">
        <f t="shared" si="16"/>
        <v/>
      </c>
      <c r="AK107" s="2">
        <f t="shared" si="17"/>
        <v>0</v>
      </c>
    </row>
    <row r="108">
      <c r="A108" s="1" t="s">
        <v>429</v>
      </c>
      <c r="B108" s="3" t="s">
        <v>120</v>
      </c>
      <c r="C108" s="1"/>
      <c r="D108" s="7" t="str">
        <f t="shared" si="18"/>
        <v/>
      </c>
      <c r="E108" s="26">
        <f t="shared" si="2"/>
        <v>0</v>
      </c>
      <c r="G108" s="2" t="s">
        <v>121</v>
      </c>
      <c r="H108" s="1"/>
      <c r="I108" s="1"/>
      <c r="J108" s="1"/>
      <c r="K108" s="1"/>
      <c r="L108" s="1"/>
      <c r="M108" s="10" t="str">
        <f t="array" ref="M108">iferror(xlookup($H108,'Product Families'!$A:$A,'Product Families'!$P:$P),"")</f>
        <v/>
      </c>
      <c r="N108" s="2" t="str">
        <f t="array" ref="N108">iferror(xlookup($H108,'Product Families'!$A:$A,'Product Families'!$Q:$Q),"")</f>
        <v/>
      </c>
      <c r="O108" s="26" t="str">
        <f t="shared" si="3"/>
        <v/>
      </c>
      <c r="P108" s="42" t="str">
        <f t="shared" si="4"/>
        <v/>
      </c>
      <c r="Q108" s="2">
        <f t="shared" si="5"/>
        <v>0</v>
      </c>
      <c r="R108" s="10" t="str">
        <f t="array" ref="R108">iferror(xlookup($I108,'Product Families'!$A:$A,'Product Families'!$P:$P),"")</f>
        <v/>
      </c>
      <c r="S108" s="2" t="str">
        <f t="array" ref="S108">iferror(xlookup($I108,'Product Families'!$A:$A,'Product Families'!$Q:$Q),"")</f>
        <v/>
      </c>
      <c r="T108" s="26" t="str">
        <f t="shared" si="6"/>
        <v/>
      </c>
      <c r="U108" s="42" t="str">
        <f t="shared" si="7"/>
        <v/>
      </c>
      <c r="V108" s="2">
        <f t="shared" si="8"/>
        <v>0</v>
      </c>
      <c r="W108" s="10" t="str">
        <f t="array" ref="W108">iferror(xlookup($J108,'Product Families'!$A:$A,'Product Families'!$P:$P),"")</f>
        <v/>
      </c>
      <c r="X108" s="2" t="str">
        <f t="array" ref="X108">iferror(xlookup($J108,'Product Families'!$A:$A,'Product Families'!$Q:$Q),"")</f>
        <v/>
      </c>
      <c r="Y108" s="42" t="str">
        <f t="shared" si="9"/>
        <v/>
      </c>
      <c r="Z108" s="42" t="str">
        <f t="shared" si="10"/>
        <v/>
      </c>
      <c r="AA108" s="2">
        <f t="shared" si="11"/>
        <v>0</v>
      </c>
      <c r="AB108" s="10" t="str">
        <f t="array" ref="AB108">iferror(xlookup($K108,'Product Families'!$A:$A,'Product Families'!$P:$P),"")</f>
        <v/>
      </c>
      <c r="AC108" s="2" t="str">
        <f t="array" ref="AC108">iferror(xlookup($K108,'Product Families'!$A:$A,'Product Families'!$Q:$Q),"")</f>
        <v/>
      </c>
      <c r="AD108" s="26" t="str">
        <f t="shared" si="12"/>
        <v/>
      </c>
      <c r="AE108" s="42" t="str">
        <f t="shared" si="13"/>
        <v/>
      </c>
      <c r="AF108" s="2">
        <f t="shared" si="14"/>
        <v>0</v>
      </c>
      <c r="AG108" s="10" t="str">
        <f t="array" ref="AG108">iferror(xlookup($L108,'Product Families'!$A:$A,'Product Families'!$P:$P),"")</f>
        <v/>
      </c>
      <c r="AH108" s="2" t="str">
        <f t="array" ref="AH108">iferror(xlookup($L108,'Product Families'!$A:$A,'Product Families'!$Q:$Q),"")</f>
        <v/>
      </c>
      <c r="AI108" s="26" t="str">
        <f t="shared" si="15"/>
        <v/>
      </c>
      <c r="AJ108" s="42" t="str">
        <f t="shared" si="16"/>
        <v/>
      </c>
      <c r="AK108" s="2">
        <f t="shared" si="17"/>
        <v>0</v>
      </c>
    </row>
    <row r="109">
      <c r="A109" s="1" t="s">
        <v>433</v>
      </c>
      <c r="B109" s="3" t="s">
        <v>120</v>
      </c>
      <c r="C109" s="1"/>
      <c r="D109" s="7" t="str">
        <f t="shared" si="18"/>
        <v/>
      </c>
      <c r="E109" s="26">
        <f t="shared" si="2"/>
        <v>0</v>
      </c>
      <c r="G109" s="2" t="s">
        <v>121</v>
      </c>
      <c r="H109" s="1"/>
      <c r="I109" s="1"/>
      <c r="J109" s="1"/>
      <c r="K109" s="1"/>
      <c r="L109" s="1"/>
      <c r="M109" s="10" t="str">
        <f t="array" ref="M109">iferror(xlookup($H109,'Product Families'!$A:$A,'Product Families'!$P:$P),"")</f>
        <v/>
      </c>
      <c r="N109" s="2" t="str">
        <f t="array" ref="N109">iferror(xlookup($H109,'Product Families'!$A:$A,'Product Families'!$Q:$Q),"")</f>
        <v/>
      </c>
      <c r="O109" s="26" t="str">
        <f t="shared" si="3"/>
        <v/>
      </c>
      <c r="P109" s="42" t="str">
        <f t="shared" si="4"/>
        <v/>
      </c>
      <c r="Q109" s="2">
        <f t="shared" si="5"/>
        <v>0</v>
      </c>
      <c r="R109" s="10" t="str">
        <f t="array" ref="R109">iferror(xlookup($I109,'Product Families'!$A:$A,'Product Families'!$P:$P),"")</f>
        <v/>
      </c>
      <c r="S109" s="2" t="str">
        <f t="array" ref="S109">iferror(xlookup($I109,'Product Families'!$A:$A,'Product Families'!$Q:$Q),"")</f>
        <v/>
      </c>
      <c r="T109" s="26" t="str">
        <f t="shared" si="6"/>
        <v/>
      </c>
      <c r="U109" s="42" t="str">
        <f t="shared" si="7"/>
        <v/>
      </c>
      <c r="V109" s="2">
        <f t="shared" si="8"/>
        <v>0</v>
      </c>
      <c r="W109" s="10" t="str">
        <f t="array" ref="W109">iferror(xlookup($J109,'Product Families'!$A:$A,'Product Families'!$P:$P),"")</f>
        <v/>
      </c>
      <c r="X109" s="2" t="str">
        <f t="array" ref="X109">iferror(xlookup($J109,'Product Families'!$A:$A,'Product Families'!$Q:$Q),"")</f>
        <v/>
      </c>
      <c r="Y109" s="42" t="str">
        <f t="shared" si="9"/>
        <v/>
      </c>
      <c r="Z109" s="42" t="str">
        <f t="shared" si="10"/>
        <v/>
      </c>
      <c r="AA109" s="2">
        <f t="shared" si="11"/>
        <v>0</v>
      </c>
      <c r="AB109" s="10" t="str">
        <f t="array" ref="AB109">iferror(xlookup($K109,'Product Families'!$A:$A,'Product Families'!$P:$P),"")</f>
        <v/>
      </c>
      <c r="AC109" s="2" t="str">
        <f t="array" ref="AC109">iferror(xlookup($K109,'Product Families'!$A:$A,'Product Families'!$Q:$Q),"")</f>
        <v/>
      </c>
      <c r="AD109" s="26" t="str">
        <f t="shared" si="12"/>
        <v/>
      </c>
      <c r="AE109" s="42" t="str">
        <f t="shared" si="13"/>
        <v/>
      </c>
      <c r="AF109" s="2">
        <f t="shared" si="14"/>
        <v>0</v>
      </c>
      <c r="AG109" s="10" t="str">
        <f t="array" ref="AG109">iferror(xlookup($L109,'Product Families'!$A:$A,'Product Families'!$P:$P),"")</f>
        <v/>
      </c>
      <c r="AH109" s="2" t="str">
        <f t="array" ref="AH109">iferror(xlookup($L109,'Product Families'!$A:$A,'Product Families'!$Q:$Q),"")</f>
        <v/>
      </c>
      <c r="AI109" s="26" t="str">
        <f t="shared" si="15"/>
        <v/>
      </c>
      <c r="AJ109" s="42" t="str">
        <f t="shared" si="16"/>
        <v/>
      </c>
      <c r="AK109" s="2">
        <f t="shared" si="17"/>
        <v>0</v>
      </c>
    </row>
    <row r="110">
      <c r="A110" s="1" t="s">
        <v>436</v>
      </c>
      <c r="B110" s="3" t="s">
        <v>120</v>
      </c>
      <c r="C110" s="1"/>
      <c r="D110" s="7" t="str">
        <f t="shared" si="18"/>
        <v/>
      </c>
      <c r="E110" s="26">
        <f t="shared" si="2"/>
        <v>0</v>
      </c>
      <c r="G110" s="2" t="s">
        <v>121</v>
      </c>
      <c r="H110" s="1"/>
      <c r="I110" s="1"/>
      <c r="J110" s="1"/>
      <c r="K110" s="1"/>
      <c r="L110" s="1"/>
      <c r="M110" s="10" t="str">
        <f t="array" ref="M110">iferror(xlookup($H110,'Product Families'!$A:$A,'Product Families'!$P:$P),"")</f>
        <v/>
      </c>
      <c r="N110" s="2" t="str">
        <f t="array" ref="N110">iferror(xlookup($H110,'Product Families'!$A:$A,'Product Families'!$Q:$Q),"")</f>
        <v/>
      </c>
      <c r="O110" s="26" t="str">
        <f t="shared" si="3"/>
        <v/>
      </c>
      <c r="P110" s="42" t="str">
        <f t="shared" si="4"/>
        <v/>
      </c>
      <c r="Q110" s="2">
        <f t="shared" si="5"/>
        <v>0</v>
      </c>
      <c r="R110" s="10" t="str">
        <f t="array" ref="R110">iferror(xlookup($I110,'Product Families'!$A:$A,'Product Families'!$P:$P),"")</f>
        <v/>
      </c>
      <c r="S110" s="2" t="str">
        <f t="array" ref="S110">iferror(xlookup($I110,'Product Families'!$A:$A,'Product Families'!$Q:$Q),"")</f>
        <v/>
      </c>
      <c r="T110" s="26" t="str">
        <f t="shared" si="6"/>
        <v/>
      </c>
      <c r="U110" s="42" t="str">
        <f t="shared" si="7"/>
        <v/>
      </c>
      <c r="V110" s="2">
        <f t="shared" si="8"/>
        <v>0</v>
      </c>
      <c r="W110" s="10" t="str">
        <f t="array" ref="W110">iferror(xlookup($J110,'Product Families'!$A:$A,'Product Families'!$P:$P),"")</f>
        <v/>
      </c>
      <c r="X110" s="2" t="str">
        <f t="array" ref="X110">iferror(xlookup($J110,'Product Families'!$A:$A,'Product Families'!$Q:$Q),"")</f>
        <v/>
      </c>
      <c r="Y110" s="42" t="str">
        <f t="shared" si="9"/>
        <v/>
      </c>
      <c r="Z110" s="42" t="str">
        <f t="shared" si="10"/>
        <v/>
      </c>
      <c r="AA110" s="2">
        <f t="shared" si="11"/>
        <v>0</v>
      </c>
      <c r="AB110" s="10" t="str">
        <f t="array" ref="AB110">iferror(xlookup($K110,'Product Families'!$A:$A,'Product Families'!$P:$P),"")</f>
        <v/>
      </c>
      <c r="AC110" s="2" t="str">
        <f t="array" ref="AC110">iferror(xlookup($K110,'Product Families'!$A:$A,'Product Families'!$Q:$Q),"")</f>
        <v/>
      </c>
      <c r="AD110" s="26" t="str">
        <f t="shared" si="12"/>
        <v/>
      </c>
      <c r="AE110" s="42" t="str">
        <f t="shared" si="13"/>
        <v/>
      </c>
      <c r="AF110" s="2">
        <f t="shared" si="14"/>
        <v>0</v>
      </c>
      <c r="AG110" s="10" t="str">
        <f t="array" ref="AG110">iferror(xlookup($L110,'Product Families'!$A:$A,'Product Families'!$P:$P),"")</f>
        <v/>
      </c>
      <c r="AH110" s="2" t="str">
        <f t="array" ref="AH110">iferror(xlookup($L110,'Product Families'!$A:$A,'Product Families'!$Q:$Q),"")</f>
        <v/>
      </c>
      <c r="AI110" s="26" t="str">
        <f t="shared" si="15"/>
        <v/>
      </c>
      <c r="AJ110" s="42" t="str">
        <f t="shared" si="16"/>
        <v/>
      </c>
      <c r="AK110" s="2">
        <f t="shared" si="17"/>
        <v>0</v>
      </c>
    </row>
    <row r="111">
      <c r="A111" s="1" t="s">
        <v>248</v>
      </c>
      <c r="B111" s="3">
        <v>7.47</v>
      </c>
      <c r="C111" s="3">
        <v>3.0</v>
      </c>
      <c r="D111" s="7">
        <f t="shared" si="18"/>
        <v>2.49</v>
      </c>
      <c r="E111" s="26">
        <f t="shared" si="2"/>
        <v>0</v>
      </c>
      <c r="H111" s="1"/>
      <c r="I111" s="1"/>
      <c r="J111" s="1"/>
      <c r="K111" s="1"/>
      <c r="L111" s="1"/>
      <c r="M111" s="10" t="str">
        <f t="array" ref="M111">iferror(xlookup($H111,'Product Families'!$A:$A,'Product Families'!$P:$P),"")</f>
        <v/>
      </c>
      <c r="N111" s="2" t="str">
        <f t="array" ref="N111">iferror(xlookup($H111,'Product Families'!$A:$A,'Product Families'!$Q:$Q),"")</f>
        <v/>
      </c>
      <c r="O111" s="26" t="str">
        <f t="shared" si="3"/>
        <v/>
      </c>
      <c r="P111" s="42" t="str">
        <f t="shared" si="4"/>
        <v/>
      </c>
      <c r="Q111" s="2">
        <f t="shared" si="5"/>
        <v>0</v>
      </c>
      <c r="R111" s="10" t="str">
        <f t="array" ref="R111">iferror(xlookup($I111,'Product Families'!$A:$A,'Product Families'!$P:$P),"")</f>
        <v/>
      </c>
      <c r="S111" s="2" t="str">
        <f t="array" ref="S111">iferror(xlookup($I111,'Product Families'!$A:$A,'Product Families'!$Q:$Q),"")</f>
        <v/>
      </c>
      <c r="T111" s="26" t="str">
        <f t="shared" si="6"/>
        <v/>
      </c>
      <c r="U111" s="42" t="str">
        <f t="shared" si="7"/>
        <v/>
      </c>
      <c r="V111" s="2">
        <f t="shared" si="8"/>
        <v>0</v>
      </c>
      <c r="W111" s="10" t="str">
        <f t="array" ref="W111">iferror(xlookup($J111,'Product Families'!$A:$A,'Product Families'!$P:$P),"")</f>
        <v/>
      </c>
      <c r="X111" s="2" t="str">
        <f t="array" ref="X111">iferror(xlookup($J111,'Product Families'!$A:$A,'Product Families'!$Q:$Q),"")</f>
        <v/>
      </c>
      <c r="Y111" s="42" t="str">
        <f t="shared" si="9"/>
        <v/>
      </c>
      <c r="Z111" s="42" t="str">
        <f t="shared" si="10"/>
        <v/>
      </c>
      <c r="AA111" s="2">
        <f t="shared" si="11"/>
        <v>0</v>
      </c>
      <c r="AB111" s="10" t="str">
        <f t="array" ref="AB111">iferror(xlookup($K111,'Product Families'!$A:$A,'Product Families'!$P:$P),"")</f>
        <v/>
      </c>
      <c r="AC111" s="2" t="str">
        <f t="array" ref="AC111">iferror(xlookup($K111,'Product Families'!$A:$A,'Product Families'!$Q:$Q),"")</f>
        <v/>
      </c>
      <c r="AD111" s="26" t="str">
        <f t="shared" si="12"/>
        <v/>
      </c>
      <c r="AE111" s="42" t="str">
        <f t="shared" si="13"/>
        <v/>
      </c>
      <c r="AF111" s="2">
        <f t="shared" si="14"/>
        <v>0</v>
      </c>
      <c r="AG111" s="10" t="str">
        <f t="array" ref="AG111">iferror(xlookup($L111,'Product Families'!$A:$A,'Product Families'!$P:$P),"")</f>
        <v/>
      </c>
      <c r="AH111" s="2" t="str">
        <f t="array" ref="AH111">iferror(xlookup($L111,'Product Families'!$A:$A,'Product Families'!$Q:$Q),"")</f>
        <v/>
      </c>
      <c r="AI111" s="26" t="str">
        <f t="shared" si="15"/>
        <v/>
      </c>
      <c r="AJ111" s="42" t="str">
        <f t="shared" si="16"/>
        <v/>
      </c>
      <c r="AK111" s="2">
        <f t="shared" si="17"/>
        <v>0</v>
      </c>
    </row>
    <row r="112">
      <c r="A112" s="1" t="s">
        <v>267</v>
      </c>
      <c r="B112" s="3" t="s">
        <v>120</v>
      </c>
      <c r="C112" s="1"/>
      <c r="D112" s="7" t="str">
        <f t="shared" si="18"/>
        <v/>
      </c>
      <c r="E112" s="26">
        <f t="shared" si="2"/>
        <v>0</v>
      </c>
      <c r="G112" s="2" t="s">
        <v>121</v>
      </c>
      <c r="H112" s="1"/>
      <c r="I112" s="1"/>
      <c r="J112" s="1"/>
      <c r="K112" s="1"/>
      <c r="L112" s="1"/>
      <c r="M112" s="10" t="str">
        <f t="array" ref="M112">iferror(xlookup($H112,'Product Families'!$A:$A,'Product Families'!$P:$P),"")</f>
        <v/>
      </c>
      <c r="N112" s="2" t="str">
        <f t="array" ref="N112">iferror(xlookup($H112,'Product Families'!$A:$A,'Product Families'!$Q:$Q),"")</f>
        <v/>
      </c>
      <c r="O112" s="26" t="str">
        <f t="shared" si="3"/>
        <v/>
      </c>
      <c r="P112" s="42" t="str">
        <f t="shared" si="4"/>
        <v/>
      </c>
      <c r="Q112" s="2">
        <f t="shared" si="5"/>
        <v>0</v>
      </c>
      <c r="R112" s="10" t="str">
        <f t="array" ref="R112">iferror(xlookup($I112,'Product Families'!$A:$A,'Product Families'!$P:$P),"")</f>
        <v/>
      </c>
      <c r="S112" s="2" t="str">
        <f t="array" ref="S112">iferror(xlookup($I112,'Product Families'!$A:$A,'Product Families'!$Q:$Q),"")</f>
        <v/>
      </c>
      <c r="T112" s="26" t="str">
        <f t="shared" si="6"/>
        <v/>
      </c>
      <c r="U112" s="42" t="str">
        <f t="shared" si="7"/>
        <v/>
      </c>
      <c r="V112" s="2">
        <f t="shared" si="8"/>
        <v>0</v>
      </c>
      <c r="W112" s="10" t="str">
        <f t="array" ref="W112">iferror(xlookup($J112,'Product Families'!$A:$A,'Product Families'!$P:$P),"")</f>
        <v/>
      </c>
      <c r="X112" s="2" t="str">
        <f t="array" ref="X112">iferror(xlookup($J112,'Product Families'!$A:$A,'Product Families'!$Q:$Q),"")</f>
        <v/>
      </c>
      <c r="Y112" s="42" t="str">
        <f t="shared" si="9"/>
        <v/>
      </c>
      <c r="Z112" s="42" t="str">
        <f t="shared" si="10"/>
        <v/>
      </c>
      <c r="AA112" s="2">
        <f t="shared" si="11"/>
        <v>0</v>
      </c>
      <c r="AB112" s="10" t="str">
        <f t="array" ref="AB112">iferror(xlookup($K112,'Product Families'!$A:$A,'Product Families'!$P:$P),"")</f>
        <v/>
      </c>
      <c r="AC112" s="2" t="str">
        <f t="array" ref="AC112">iferror(xlookup($K112,'Product Families'!$A:$A,'Product Families'!$Q:$Q),"")</f>
        <v/>
      </c>
      <c r="AD112" s="26" t="str">
        <f t="shared" si="12"/>
        <v/>
      </c>
      <c r="AE112" s="42" t="str">
        <f t="shared" si="13"/>
        <v/>
      </c>
      <c r="AF112" s="2">
        <f t="shared" si="14"/>
        <v>0</v>
      </c>
      <c r="AG112" s="10" t="str">
        <f t="array" ref="AG112">iferror(xlookup($L112,'Product Families'!$A:$A,'Product Families'!$P:$P),"")</f>
        <v/>
      </c>
      <c r="AH112" s="2" t="str">
        <f t="array" ref="AH112">iferror(xlookup($L112,'Product Families'!$A:$A,'Product Families'!$Q:$Q),"")</f>
        <v/>
      </c>
      <c r="AI112" s="26" t="str">
        <f t="shared" si="15"/>
        <v/>
      </c>
      <c r="AJ112" s="42" t="str">
        <f t="shared" si="16"/>
        <v/>
      </c>
      <c r="AK112" s="2">
        <f t="shared" si="17"/>
        <v>0</v>
      </c>
    </row>
    <row r="113">
      <c r="A113" s="1" t="s">
        <v>449</v>
      </c>
      <c r="B113" s="3" t="s">
        <v>120</v>
      </c>
      <c r="C113" s="1"/>
      <c r="D113" s="7" t="str">
        <f t="shared" si="18"/>
        <v/>
      </c>
      <c r="E113" s="26">
        <f t="shared" si="2"/>
        <v>0</v>
      </c>
      <c r="G113" s="2" t="s">
        <v>121</v>
      </c>
      <c r="H113" s="1"/>
      <c r="I113" s="1"/>
      <c r="J113" s="1"/>
      <c r="K113" s="1"/>
      <c r="L113" s="1"/>
      <c r="M113" s="10" t="str">
        <f t="array" ref="M113">iferror(xlookup($H113,'Product Families'!$A:$A,'Product Families'!$P:$P),"")</f>
        <v/>
      </c>
      <c r="N113" s="2" t="str">
        <f t="array" ref="N113">iferror(xlookup($H113,'Product Families'!$A:$A,'Product Families'!$Q:$Q),"")</f>
        <v/>
      </c>
      <c r="O113" s="26" t="str">
        <f t="shared" si="3"/>
        <v/>
      </c>
      <c r="P113" s="42" t="str">
        <f t="shared" si="4"/>
        <v/>
      </c>
      <c r="Q113" s="2">
        <f t="shared" si="5"/>
        <v>0</v>
      </c>
      <c r="R113" s="10" t="str">
        <f t="array" ref="R113">iferror(xlookup($I113,'Product Families'!$A:$A,'Product Families'!$P:$P),"")</f>
        <v/>
      </c>
      <c r="S113" s="2" t="str">
        <f t="array" ref="S113">iferror(xlookup($I113,'Product Families'!$A:$A,'Product Families'!$Q:$Q),"")</f>
        <v/>
      </c>
      <c r="T113" s="26" t="str">
        <f t="shared" si="6"/>
        <v/>
      </c>
      <c r="U113" s="42" t="str">
        <f t="shared" si="7"/>
        <v/>
      </c>
      <c r="V113" s="2">
        <f t="shared" si="8"/>
        <v>0</v>
      </c>
      <c r="W113" s="10" t="str">
        <f t="array" ref="W113">iferror(xlookup($J113,'Product Families'!$A:$A,'Product Families'!$P:$P),"")</f>
        <v/>
      </c>
      <c r="X113" s="2" t="str">
        <f t="array" ref="X113">iferror(xlookup($J113,'Product Families'!$A:$A,'Product Families'!$Q:$Q),"")</f>
        <v/>
      </c>
      <c r="Y113" s="42" t="str">
        <f t="shared" si="9"/>
        <v/>
      </c>
      <c r="Z113" s="42" t="str">
        <f t="shared" si="10"/>
        <v/>
      </c>
      <c r="AA113" s="2">
        <f t="shared" si="11"/>
        <v>0</v>
      </c>
      <c r="AB113" s="10" t="str">
        <f t="array" ref="AB113">iferror(xlookup($K113,'Product Families'!$A:$A,'Product Families'!$P:$P),"")</f>
        <v/>
      </c>
      <c r="AC113" s="2" t="str">
        <f t="array" ref="AC113">iferror(xlookup($K113,'Product Families'!$A:$A,'Product Families'!$Q:$Q),"")</f>
        <v/>
      </c>
      <c r="AD113" s="26" t="str">
        <f t="shared" si="12"/>
        <v/>
      </c>
      <c r="AE113" s="42" t="str">
        <f t="shared" si="13"/>
        <v/>
      </c>
      <c r="AF113" s="2">
        <f t="shared" si="14"/>
        <v>0</v>
      </c>
      <c r="AG113" s="10" t="str">
        <f t="array" ref="AG113">iferror(xlookup($L113,'Product Families'!$A:$A,'Product Families'!$P:$P),"")</f>
        <v/>
      </c>
      <c r="AH113" s="2" t="str">
        <f t="array" ref="AH113">iferror(xlookup($L113,'Product Families'!$A:$A,'Product Families'!$Q:$Q),"")</f>
        <v/>
      </c>
      <c r="AI113" s="26" t="str">
        <f t="shared" si="15"/>
        <v/>
      </c>
      <c r="AJ113" s="42" t="str">
        <f t="shared" si="16"/>
        <v/>
      </c>
      <c r="AK113" s="2">
        <f t="shared" si="17"/>
        <v>0</v>
      </c>
    </row>
    <row r="114">
      <c r="A114" s="1" t="s">
        <v>451</v>
      </c>
      <c r="B114" s="3" t="s">
        <v>120</v>
      </c>
      <c r="C114" s="1"/>
      <c r="D114" s="7" t="str">
        <f t="shared" si="18"/>
        <v/>
      </c>
      <c r="E114" s="26">
        <f t="shared" si="2"/>
        <v>0</v>
      </c>
      <c r="G114" s="2" t="s">
        <v>121</v>
      </c>
      <c r="H114" s="1"/>
      <c r="I114" s="1"/>
      <c r="J114" s="1"/>
      <c r="K114" s="1"/>
      <c r="L114" s="1"/>
      <c r="M114" s="10" t="str">
        <f t="array" ref="M114">iferror(xlookup($H114,'Product Families'!$A:$A,'Product Families'!$P:$P),"")</f>
        <v/>
      </c>
      <c r="N114" s="2" t="str">
        <f t="array" ref="N114">iferror(xlookup($H114,'Product Families'!$A:$A,'Product Families'!$Q:$Q),"")</f>
        <v/>
      </c>
      <c r="O114" s="26" t="str">
        <f t="shared" si="3"/>
        <v/>
      </c>
      <c r="P114" s="42" t="str">
        <f t="shared" si="4"/>
        <v/>
      </c>
      <c r="Q114" s="2">
        <f t="shared" si="5"/>
        <v>0</v>
      </c>
      <c r="R114" s="10" t="str">
        <f t="array" ref="R114">iferror(xlookup($I114,'Product Families'!$A:$A,'Product Families'!$P:$P),"")</f>
        <v/>
      </c>
      <c r="S114" s="2" t="str">
        <f t="array" ref="S114">iferror(xlookup($I114,'Product Families'!$A:$A,'Product Families'!$Q:$Q),"")</f>
        <v/>
      </c>
      <c r="T114" s="26" t="str">
        <f t="shared" si="6"/>
        <v/>
      </c>
      <c r="U114" s="42" t="str">
        <f t="shared" si="7"/>
        <v/>
      </c>
      <c r="V114" s="2">
        <f t="shared" si="8"/>
        <v>0</v>
      </c>
      <c r="W114" s="10" t="str">
        <f t="array" ref="W114">iferror(xlookup($J114,'Product Families'!$A:$A,'Product Families'!$P:$P),"")</f>
        <v/>
      </c>
      <c r="X114" s="2" t="str">
        <f t="array" ref="X114">iferror(xlookup($J114,'Product Families'!$A:$A,'Product Families'!$Q:$Q),"")</f>
        <v/>
      </c>
      <c r="Y114" s="42" t="str">
        <f t="shared" si="9"/>
        <v/>
      </c>
      <c r="Z114" s="42" t="str">
        <f t="shared" si="10"/>
        <v/>
      </c>
      <c r="AA114" s="2">
        <f t="shared" si="11"/>
        <v>0</v>
      </c>
      <c r="AB114" s="10" t="str">
        <f t="array" ref="AB114">iferror(xlookup($K114,'Product Families'!$A:$A,'Product Families'!$P:$P),"")</f>
        <v/>
      </c>
      <c r="AC114" s="2" t="str">
        <f t="array" ref="AC114">iferror(xlookup($K114,'Product Families'!$A:$A,'Product Families'!$Q:$Q),"")</f>
        <v/>
      </c>
      <c r="AD114" s="26" t="str">
        <f t="shared" si="12"/>
        <v/>
      </c>
      <c r="AE114" s="42" t="str">
        <f t="shared" si="13"/>
        <v/>
      </c>
      <c r="AF114" s="2">
        <f t="shared" si="14"/>
        <v>0</v>
      </c>
      <c r="AG114" s="10" t="str">
        <f t="array" ref="AG114">iferror(xlookup($L114,'Product Families'!$A:$A,'Product Families'!$P:$P),"")</f>
        <v/>
      </c>
      <c r="AH114" s="2" t="str">
        <f t="array" ref="AH114">iferror(xlookup($L114,'Product Families'!$A:$A,'Product Families'!$Q:$Q),"")</f>
        <v/>
      </c>
      <c r="AI114" s="26" t="str">
        <f t="shared" si="15"/>
        <v/>
      </c>
      <c r="AJ114" s="42" t="str">
        <f t="shared" si="16"/>
        <v/>
      </c>
      <c r="AK114" s="2">
        <f t="shared" si="17"/>
        <v>0</v>
      </c>
    </row>
    <row r="115">
      <c r="A115" s="1" t="s">
        <v>461</v>
      </c>
      <c r="B115" s="3" t="s">
        <v>120</v>
      </c>
      <c r="C115" s="1"/>
      <c r="D115" s="7" t="str">
        <f t="shared" si="18"/>
        <v/>
      </c>
      <c r="E115" s="26">
        <f t="shared" si="2"/>
        <v>0</v>
      </c>
      <c r="G115" s="2" t="s">
        <v>83</v>
      </c>
      <c r="H115" s="1" t="s">
        <v>461</v>
      </c>
      <c r="I115" s="1" t="s">
        <v>457</v>
      </c>
      <c r="J115" s="1" t="s">
        <v>464</v>
      </c>
      <c r="K115" s="1"/>
      <c r="L115" s="1"/>
      <c r="M115" s="10">
        <f t="array" ref="M115">iferror(xlookup($H115,'Product Families'!$A:$A,'Product Families'!$P:$P),"")</f>
        <v>0.07</v>
      </c>
      <c r="N115" s="2" t="str">
        <f t="array" ref="N115">iferror(xlookup($H115,'Product Families'!$A:$A,'Product Families'!$Q:$Q),"")</f>
        <v/>
      </c>
      <c r="O115" s="26" t="str">
        <f t="shared" si="3"/>
        <v/>
      </c>
      <c r="P115" s="42" t="str">
        <f t="shared" si="4"/>
        <v/>
      </c>
      <c r="Q115" s="2">
        <f t="shared" si="5"/>
        <v>0</v>
      </c>
      <c r="R115" s="10">
        <f t="array" ref="R115">iferror(xlookup($I115,'Product Families'!$A:$A,'Product Families'!$P:$P),"")</f>
        <v>0.1</v>
      </c>
      <c r="S115" s="2" t="str">
        <f t="array" ref="S115">iferror(xlookup($I115,'Product Families'!$A:$A,'Product Families'!$Q:$Q),"")</f>
        <v/>
      </c>
      <c r="T115" s="26" t="str">
        <f t="shared" si="6"/>
        <v/>
      </c>
      <c r="U115" s="42" t="str">
        <f t="shared" si="7"/>
        <v/>
      </c>
      <c r="V115" s="2">
        <f t="shared" si="8"/>
        <v>0</v>
      </c>
      <c r="W115" s="10">
        <f t="array" ref="W115">iferror(xlookup($J115,'Product Families'!$A:$A,'Product Families'!$P:$P),"")</f>
        <v>0.37</v>
      </c>
      <c r="X115" s="2" t="str">
        <f t="array" ref="X115">iferror(xlookup($J115,'Product Families'!$A:$A,'Product Families'!$Q:$Q),"")</f>
        <v/>
      </c>
      <c r="Y115" s="42" t="str">
        <f t="shared" si="9"/>
        <v/>
      </c>
      <c r="Z115" s="42" t="str">
        <f t="shared" si="10"/>
        <v/>
      </c>
      <c r="AA115" s="2">
        <f t="shared" si="11"/>
        <v>0</v>
      </c>
      <c r="AB115" s="10" t="str">
        <f t="array" ref="AB115">iferror(xlookup($K115,'Product Families'!$A:$A,'Product Families'!$P:$P),"")</f>
        <v/>
      </c>
      <c r="AC115" s="2" t="str">
        <f t="array" ref="AC115">iferror(xlookup($K115,'Product Families'!$A:$A,'Product Families'!$Q:$Q),"")</f>
        <v/>
      </c>
      <c r="AD115" s="26" t="str">
        <f t="shared" si="12"/>
        <v/>
      </c>
      <c r="AE115" s="42" t="str">
        <f t="shared" si="13"/>
        <v/>
      </c>
      <c r="AF115" s="2">
        <f t="shared" si="14"/>
        <v>0</v>
      </c>
      <c r="AG115" s="10" t="str">
        <f t="array" ref="AG115">iferror(xlookup($L115,'Product Families'!$A:$A,'Product Families'!$P:$P),"")</f>
        <v/>
      </c>
      <c r="AH115" s="2" t="str">
        <f t="array" ref="AH115">iferror(xlookup($L115,'Product Families'!$A:$A,'Product Families'!$Q:$Q),"")</f>
        <v/>
      </c>
      <c r="AI115" s="26" t="str">
        <f t="shared" si="15"/>
        <v/>
      </c>
      <c r="AJ115" s="42" t="str">
        <f t="shared" si="16"/>
        <v/>
      </c>
      <c r="AK115" s="2">
        <f t="shared" si="17"/>
        <v>0</v>
      </c>
    </row>
    <row r="116">
      <c r="A116" s="1" t="s">
        <v>468</v>
      </c>
      <c r="B116" s="3">
        <v>6.15</v>
      </c>
      <c r="C116" s="3">
        <v>1.0</v>
      </c>
      <c r="D116" s="7">
        <f t="shared" si="18"/>
        <v>6.15</v>
      </c>
      <c r="E116" s="26">
        <f t="shared" si="2"/>
        <v>0</v>
      </c>
      <c r="G116" s="2" t="s">
        <v>939</v>
      </c>
      <c r="H116" s="1"/>
      <c r="I116" s="1"/>
      <c r="J116" s="1"/>
      <c r="K116" s="1"/>
      <c r="L116" s="1"/>
      <c r="M116" s="10" t="str">
        <f t="array" ref="M116">iferror(xlookup($H116,'Product Families'!$A:$A,'Product Families'!$P:$P),"")</f>
        <v/>
      </c>
      <c r="N116" s="2" t="str">
        <f t="array" ref="N116">iferror(xlookup($H116,'Product Families'!$A:$A,'Product Families'!$Q:$Q),"")</f>
        <v/>
      </c>
      <c r="O116" s="26" t="str">
        <f t="shared" si="3"/>
        <v/>
      </c>
      <c r="P116" s="42" t="str">
        <f t="shared" si="4"/>
        <v/>
      </c>
      <c r="Q116" s="2">
        <f t="shared" si="5"/>
        <v>0</v>
      </c>
      <c r="R116" s="10" t="str">
        <f t="array" ref="R116">iferror(xlookup($I116,'Product Families'!$A:$A,'Product Families'!$P:$P),"")</f>
        <v/>
      </c>
      <c r="S116" s="2" t="str">
        <f t="array" ref="S116">iferror(xlookup($I116,'Product Families'!$A:$A,'Product Families'!$Q:$Q),"")</f>
        <v/>
      </c>
      <c r="T116" s="26" t="str">
        <f t="shared" si="6"/>
        <v/>
      </c>
      <c r="U116" s="42" t="str">
        <f t="shared" si="7"/>
        <v/>
      </c>
      <c r="V116" s="2">
        <f t="shared" si="8"/>
        <v>0</v>
      </c>
      <c r="W116" s="10" t="str">
        <f t="array" ref="W116">iferror(xlookup($J116,'Product Families'!$A:$A,'Product Families'!$P:$P),"")</f>
        <v/>
      </c>
      <c r="X116" s="2" t="str">
        <f t="array" ref="X116">iferror(xlookup($J116,'Product Families'!$A:$A,'Product Families'!$Q:$Q),"")</f>
        <v/>
      </c>
      <c r="Y116" s="42" t="str">
        <f t="shared" si="9"/>
        <v/>
      </c>
      <c r="Z116" s="42" t="str">
        <f t="shared" si="10"/>
        <v/>
      </c>
      <c r="AA116" s="2">
        <f t="shared" si="11"/>
        <v>0</v>
      </c>
      <c r="AB116" s="10" t="str">
        <f t="array" ref="AB116">iferror(xlookup($K116,'Product Families'!$A:$A,'Product Families'!$P:$P),"")</f>
        <v/>
      </c>
      <c r="AC116" s="2" t="str">
        <f t="array" ref="AC116">iferror(xlookup($K116,'Product Families'!$A:$A,'Product Families'!$Q:$Q),"")</f>
        <v/>
      </c>
      <c r="AD116" s="26" t="str">
        <f t="shared" si="12"/>
        <v/>
      </c>
      <c r="AE116" s="42" t="str">
        <f t="shared" si="13"/>
        <v/>
      </c>
      <c r="AF116" s="2">
        <f t="shared" si="14"/>
        <v>0</v>
      </c>
      <c r="AG116" s="10" t="str">
        <f t="array" ref="AG116">iferror(xlookup($L116,'Product Families'!$A:$A,'Product Families'!$P:$P),"")</f>
        <v/>
      </c>
      <c r="AH116" s="2" t="str">
        <f t="array" ref="AH116">iferror(xlookup($L116,'Product Families'!$A:$A,'Product Families'!$Q:$Q),"")</f>
        <v/>
      </c>
      <c r="AI116" s="26" t="str">
        <f t="shared" si="15"/>
        <v/>
      </c>
      <c r="AJ116" s="42" t="str">
        <f t="shared" si="16"/>
        <v/>
      </c>
      <c r="AK116" s="2">
        <f t="shared" si="17"/>
        <v>0</v>
      </c>
    </row>
    <row r="117">
      <c r="A117" s="1" t="s">
        <v>471</v>
      </c>
      <c r="B117" s="3">
        <v>18.55</v>
      </c>
      <c r="C117" s="3">
        <v>1.0</v>
      </c>
      <c r="D117" s="7">
        <f t="shared" si="18"/>
        <v>18.55</v>
      </c>
      <c r="E117" s="26">
        <f t="shared" si="2"/>
        <v>0</v>
      </c>
      <c r="G117" s="2" t="s">
        <v>955</v>
      </c>
      <c r="H117" s="1"/>
      <c r="I117" s="1"/>
      <c r="J117" s="1"/>
      <c r="K117" s="1"/>
      <c r="L117" s="1"/>
      <c r="M117" s="10" t="str">
        <f t="array" ref="M117">iferror(xlookup($H117,'Product Families'!$A:$A,'Product Families'!$P:$P),"")</f>
        <v/>
      </c>
      <c r="N117" s="2" t="str">
        <f t="array" ref="N117">iferror(xlookup($H117,'Product Families'!$A:$A,'Product Families'!$Q:$Q),"")</f>
        <v/>
      </c>
      <c r="O117" s="26" t="str">
        <f t="shared" si="3"/>
        <v/>
      </c>
      <c r="P117" s="42" t="str">
        <f t="shared" si="4"/>
        <v/>
      </c>
      <c r="Q117" s="2">
        <f t="shared" si="5"/>
        <v>0</v>
      </c>
      <c r="R117" s="10" t="str">
        <f t="array" ref="R117">iferror(xlookup($I117,'Product Families'!$A:$A,'Product Families'!$P:$P),"")</f>
        <v/>
      </c>
      <c r="S117" s="2" t="str">
        <f t="array" ref="S117">iferror(xlookup($I117,'Product Families'!$A:$A,'Product Families'!$Q:$Q),"")</f>
        <v/>
      </c>
      <c r="T117" s="26" t="str">
        <f t="shared" si="6"/>
        <v/>
      </c>
      <c r="U117" s="42" t="str">
        <f t="shared" si="7"/>
        <v/>
      </c>
      <c r="V117" s="2">
        <f t="shared" si="8"/>
        <v>0</v>
      </c>
      <c r="W117" s="10" t="str">
        <f t="array" ref="W117">iferror(xlookup($J117,'Product Families'!$A:$A,'Product Families'!$P:$P),"")</f>
        <v/>
      </c>
      <c r="X117" s="2" t="str">
        <f t="array" ref="X117">iferror(xlookup($J117,'Product Families'!$A:$A,'Product Families'!$Q:$Q),"")</f>
        <v/>
      </c>
      <c r="Y117" s="42" t="str">
        <f t="shared" si="9"/>
        <v/>
      </c>
      <c r="Z117" s="42" t="str">
        <f t="shared" si="10"/>
        <v/>
      </c>
      <c r="AA117" s="2">
        <f t="shared" si="11"/>
        <v>0</v>
      </c>
      <c r="AB117" s="10" t="str">
        <f t="array" ref="AB117">iferror(xlookup($K117,'Product Families'!$A:$A,'Product Families'!$P:$P),"")</f>
        <v/>
      </c>
      <c r="AC117" s="2" t="str">
        <f t="array" ref="AC117">iferror(xlookup($K117,'Product Families'!$A:$A,'Product Families'!$Q:$Q),"")</f>
        <v/>
      </c>
      <c r="AD117" s="26" t="str">
        <f t="shared" si="12"/>
        <v/>
      </c>
      <c r="AE117" s="42" t="str">
        <f t="shared" si="13"/>
        <v/>
      </c>
      <c r="AF117" s="2">
        <f t="shared" si="14"/>
        <v>0</v>
      </c>
      <c r="AG117" s="10" t="str">
        <f t="array" ref="AG117">iferror(xlookup($L117,'Product Families'!$A:$A,'Product Families'!$P:$P),"")</f>
        <v/>
      </c>
      <c r="AH117" s="2" t="str">
        <f t="array" ref="AH117">iferror(xlookup($L117,'Product Families'!$A:$A,'Product Families'!$Q:$Q),"")</f>
        <v/>
      </c>
      <c r="AI117" s="26" t="str">
        <f t="shared" si="15"/>
        <v/>
      </c>
      <c r="AJ117" s="42" t="str">
        <f t="shared" si="16"/>
        <v/>
      </c>
      <c r="AK117" s="2">
        <f t="shared" si="17"/>
        <v>0</v>
      </c>
    </row>
    <row r="118">
      <c r="A118" s="1" t="s">
        <v>435</v>
      </c>
      <c r="B118" s="3">
        <v>8.48</v>
      </c>
      <c r="C118" s="3">
        <v>8.0</v>
      </c>
      <c r="D118" s="7">
        <f t="shared" si="18"/>
        <v>1.06</v>
      </c>
      <c r="E118" s="26">
        <f t="shared" si="2"/>
        <v>0</v>
      </c>
      <c r="G118" s="2" t="s">
        <v>963</v>
      </c>
      <c r="H118" s="1" t="s">
        <v>435</v>
      </c>
      <c r="I118" s="1" t="s">
        <v>455</v>
      </c>
      <c r="J118" s="1"/>
      <c r="K118" s="1"/>
      <c r="L118" s="1"/>
      <c r="M118" s="10">
        <f t="array" ref="M118">iferror(xlookup($H118,'Product Families'!$A:$A,'Product Families'!$P:$P),"")</f>
        <v>0.05</v>
      </c>
      <c r="N118" s="2" t="str">
        <f t="array" ref="N118">iferror(xlookup($H118,'Product Families'!$A:$A,'Product Families'!$Q:$Q),"")</f>
        <v/>
      </c>
      <c r="O118" s="26" t="str">
        <f t="shared" si="3"/>
        <v/>
      </c>
      <c r="P118" s="42" t="str">
        <f t="shared" si="4"/>
        <v/>
      </c>
      <c r="Q118" s="2">
        <f t="shared" si="5"/>
        <v>0</v>
      </c>
      <c r="R118" s="10">
        <f t="array" ref="R118">iferror(xlookup($I118,'Product Families'!$A:$A,'Product Families'!$P:$P),"")</f>
        <v>0.29</v>
      </c>
      <c r="S118" s="2" t="str">
        <f t="array" ref="S118">iferror(xlookup($I118,'Product Families'!$A:$A,'Product Families'!$Q:$Q),"")</f>
        <v/>
      </c>
      <c r="T118" s="26" t="str">
        <f t="shared" si="6"/>
        <v/>
      </c>
      <c r="U118" s="42" t="str">
        <f t="shared" si="7"/>
        <v/>
      </c>
      <c r="V118" s="2">
        <f t="shared" si="8"/>
        <v>0</v>
      </c>
      <c r="W118" s="10" t="str">
        <f t="array" ref="W118">iferror(xlookup($J118,'Product Families'!$A:$A,'Product Families'!$P:$P),"")</f>
        <v/>
      </c>
      <c r="X118" s="2" t="str">
        <f t="array" ref="X118">iferror(xlookup($J118,'Product Families'!$A:$A,'Product Families'!$Q:$Q),"")</f>
        <v/>
      </c>
      <c r="Y118" s="42" t="str">
        <f t="shared" si="9"/>
        <v/>
      </c>
      <c r="Z118" s="42" t="str">
        <f t="shared" si="10"/>
        <v/>
      </c>
      <c r="AA118" s="2">
        <f t="shared" si="11"/>
        <v>0</v>
      </c>
      <c r="AB118" s="10" t="str">
        <f t="array" ref="AB118">iferror(xlookup($K118,'Product Families'!$A:$A,'Product Families'!$P:$P),"")</f>
        <v/>
      </c>
      <c r="AC118" s="2" t="str">
        <f t="array" ref="AC118">iferror(xlookup($K118,'Product Families'!$A:$A,'Product Families'!$Q:$Q),"")</f>
        <v/>
      </c>
      <c r="AD118" s="26" t="str">
        <f t="shared" si="12"/>
        <v/>
      </c>
      <c r="AE118" s="42" t="str">
        <f t="shared" si="13"/>
        <v/>
      </c>
      <c r="AF118" s="2">
        <f t="shared" si="14"/>
        <v>0</v>
      </c>
      <c r="AG118" s="10" t="str">
        <f t="array" ref="AG118">iferror(xlookup($L118,'Product Families'!$A:$A,'Product Families'!$P:$P),"")</f>
        <v/>
      </c>
      <c r="AH118" s="2" t="str">
        <f t="array" ref="AH118">iferror(xlookup($L118,'Product Families'!$A:$A,'Product Families'!$Q:$Q),"")</f>
        <v/>
      </c>
      <c r="AI118" s="26" t="str">
        <f t="shared" si="15"/>
        <v/>
      </c>
      <c r="AJ118" s="42" t="str">
        <f t="shared" si="16"/>
        <v/>
      </c>
      <c r="AK118" s="2">
        <f t="shared" si="17"/>
        <v>0</v>
      </c>
    </row>
    <row r="119">
      <c r="A119" s="1" t="s">
        <v>475</v>
      </c>
      <c r="B119" s="3" t="s">
        <v>120</v>
      </c>
      <c r="C119" s="1"/>
      <c r="D119" s="7" t="str">
        <f t="shared" si="18"/>
        <v/>
      </c>
      <c r="E119" s="26">
        <f t="shared" si="2"/>
        <v>0</v>
      </c>
      <c r="G119" s="2" t="s">
        <v>121</v>
      </c>
      <c r="H119" s="1" t="s">
        <v>475</v>
      </c>
      <c r="I119" s="1" t="s">
        <v>455</v>
      </c>
      <c r="J119" s="1"/>
      <c r="K119" s="1"/>
      <c r="L119" s="1"/>
      <c r="M119" s="10">
        <f t="array" ref="M119">iferror(xlookup($H119,'Product Families'!$A:$A,'Product Families'!$P:$P),"")</f>
        <v>0.07</v>
      </c>
      <c r="N119" s="2" t="str">
        <f t="array" ref="N119">iferror(xlookup($H119,'Product Families'!$A:$A,'Product Families'!$Q:$Q),"")</f>
        <v/>
      </c>
      <c r="O119" s="26" t="str">
        <f t="shared" si="3"/>
        <v/>
      </c>
      <c r="P119" s="42" t="str">
        <f t="shared" si="4"/>
        <v/>
      </c>
      <c r="Q119" s="2">
        <f t="shared" si="5"/>
        <v>0</v>
      </c>
      <c r="R119" s="10">
        <f t="array" ref="R119">iferror(xlookup($I119,'Product Families'!$A:$A,'Product Families'!$P:$P),"")</f>
        <v>0.29</v>
      </c>
      <c r="S119" s="2" t="str">
        <f t="array" ref="S119">iferror(xlookup($I119,'Product Families'!$A:$A,'Product Families'!$Q:$Q),"")</f>
        <v/>
      </c>
      <c r="T119" s="26" t="str">
        <f t="shared" si="6"/>
        <v/>
      </c>
      <c r="U119" s="42" t="str">
        <f t="shared" si="7"/>
        <v/>
      </c>
      <c r="V119" s="2">
        <f t="shared" si="8"/>
        <v>0</v>
      </c>
      <c r="W119" s="10" t="str">
        <f t="array" ref="W119">iferror(xlookup($J119,'Product Families'!$A:$A,'Product Families'!$P:$P),"")</f>
        <v/>
      </c>
      <c r="X119" s="2" t="str">
        <f t="array" ref="X119">iferror(xlookup($J119,'Product Families'!$A:$A,'Product Families'!$Q:$Q),"")</f>
        <v/>
      </c>
      <c r="Y119" s="42" t="str">
        <f t="shared" si="9"/>
        <v/>
      </c>
      <c r="Z119" s="42" t="str">
        <f t="shared" si="10"/>
        <v/>
      </c>
      <c r="AA119" s="2">
        <f t="shared" si="11"/>
        <v>0</v>
      </c>
      <c r="AB119" s="10" t="str">
        <f t="array" ref="AB119">iferror(xlookup($K119,'Product Families'!$A:$A,'Product Families'!$P:$P),"")</f>
        <v/>
      </c>
      <c r="AC119" s="2" t="str">
        <f t="array" ref="AC119">iferror(xlookup($K119,'Product Families'!$A:$A,'Product Families'!$Q:$Q),"")</f>
        <v/>
      </c>
      <c r="AD119" s="26" t="str">
        <f t="shared" si="12"/>
        <v/>
      </c>
      <c r="AE119" s="42" t="str">
        <f t="shared" si="13"/>
        <v/>
      </c>
      <c r="AF119" s="2">
        <f t="shared" si="14"/>
        <v>0</v>
      </c>
      <c r="AG119" s="10" t="str">
        <f t="array" ref="AG119">iferror(xlookup($L119,'Product Families'!$A:$A,'Product Families'!$P:$P),"")</f>
        <v/>
      </c>
      <c r="AH119" s="2" t="str">
        <f t="array" ref="AH119">iferror(xlookup($L119,'Product Families'!$A:$A,'Product Families'!$Q:$Q),"")</f>
        <v/>
      </c>
      <c r="AI119" s="26" t="str">
        <f t="shared" si="15"/>
        <v/>
      </c>
      <c r="AJ119" s="42" t="str">
        <f t="shared" si="16"/>
        <v/>
      </c>
      <c r="AK119" s="2">
        <f t="shared" si="17"/>
        <v>0</v>
      </c>
    </row>
    <row r="120">
      <c r="A120" s="1" t="s">
        <v>467</v>
      </c>
      <c r="B120" s="3">
        <v>2.81</v>
      </c>
      <c r="C120" s="3">
        <v>1.0</v>
      </c>
      <c r="D120" s="7">
        <f t="shared" si="18"/>
        <v>2.81</v>
      </c>
      <c r="E120" s="26">
        <f t="shared" si="2"/>
        <v>0</v>
      </c>
      <c r="H120" s="1"/>
      <c r="I120" s="1"/>
      <c r="J120" s="1"/>
      <c r="K120" s="1"/>
      <c r="L120" s="1"/>
      <c r="M120" s="10" t="str">
        <f t="array" ref="M120">iferror(xlookup($H120,'Product Families'!$A:$A,'Product Families'!$P:$P),"")</f>
        <v/>
      </c>
      <c r="N120" s="2" t="str">
        <f t="array" ref="N120">iferror(xlookup($H120,'Product Families'!$A:$A,'Product Families'!$Q:$Q),"")</f>
        <v/>
      </c>
      <c r="O120" s="26" t="str">
        <f t="shared" si="3"/>
        <v/>
      </c>
      <c r="P120" s="42" t="str">
        <f t="shared" si="4"/>
        <v/>
      </c>
      <c r="Q120" s="2">
        <f t="shared" si="5"/>
        <v>0</v>
      </c>
      <c r="R120" s="10" t="str">
        <f t="array" ref="R120">iferror(xlookup($I120,'Product Families'!$A:$A,'Product Families'!$P:$P),"")</f>
        <v/>
      </c>
      <c r="S120" s="2" t="str">
        <f t="array" ref="S120">iferror(xlookup($I120,'Product Families'!$A:$A,'Product Families'!$Q:$Q),"")</f>
        <v/>
      </c>
      <c r="T120" s="26" t="str">
        <f t="shared" si="6"/>
        <v/>
      </c>
      <c r="U120" s="42" t="str">
        <f t="shared" si="7"/>
        <v/>
      </c>
      <c r="V120" s="2">
        <f t="shared" si="8"/>
        <v>0</v>
      </c>
      <c r="W120" s="10" t="str">
        <f t="array" ref="W120">iferror(xlookup($J120,'Product Families'!$A:$A,'Product Families'!$P:$P),"")</f>
        <v/>
      </c>
      <c r="X120" s="2" t="str">
        <f t="array" ref="X120">iferror(xlookup($J120,'Product Families'!$A:$A,'Product Families'!$Q:$Q),"")</f>
        <v/>
      </c>
      <c r="Y120" s="42" t="str">
        <f t="shared" si="9"/>
        <v/>
      </c>
      <c r="Z120" s="42" t="str">
        <f t="shared" si="10"/>
        <v/>
      </c>
      <c r="AA120" s="2">
        <f t="shared" si="11"/>
        <v>0</v>
      </c>
      <c r="AB120" s="10" t="str">
        <f t="array" ref="AB120">iferror(xlookup($K120,'Product Families'!$A:$A,'Product Families'!$P:$P),"")</f>
        <v/>
      </c>
      <c r="AC120" s="2" t="str">
        <f t="array" ref="AC120">iferror(xlookup($K120,'Product Families'!$A:$A,'Product Families'!$Q:$Q),"")</f>
        <v/>
      </c>
      <c r="AD120" s="26" t="str">
        <f t="shared" si="12"/>
        <v/>
      </c>
      <c r="AE120" s="42" t="str">
        <f t="shared" si="13"/>
        <v/>
      </c>
      <c r="AF120" s="2">
        <f t="shared" si="14"/>
        <v>0</v>
      </c>
      <c r="AG120" s="10" t="str">
        <f t="array" ref="AG120">iferror(xlookup($L120,'Product Families'!$A:$A,'Product Families'!$P:$P),"")</f>
        <v/>
      </c>
      <c r="AH120" s="2" t="str">
        <f t="array" ref="AH120">iferror(xlookup($L120,'Product Families'!$A:$A,'Product Families'!$Q:$Q),"")</f>
        <v/>
      </c>
      <c r="AI120" s="26" t="str">
        <f t="shared" si="15"/>
        <v/>
      </c>
      <c r="AJ120" s="42" t="str">
        <f t="shared" si="16"/>
        <v/>
      </c>
      <c r="AK120" s="2">
        <f t="shared" si="17"/>
        <v>0</v>
      </c>
    </row>
    <row r="121">
      <c r="A121" s="1" t="s">
        <v>484</v>
      </c>
      <c r="B121" s="3" t="s">
        <v>120</v>
      </c>
      <c r="C121" s="1"/>
      <c r="D121" s="7" t="str">
        <f t="shared" si="18"/>
        <v/>
      </c>
      <c r="E121" s="26">
        <f t="shared" si="2"/>
        <v>0</v>
      </c>
      <c r="G121" s="2" t="s">
        <v>121</v>
      </c>
      <c r="H121" s="1"/>
      <c r="I121" s="1"/>
      <c r="J121" s="1"/>
      <c r="K121" s="1"/>
      <c r="L121" s="1"/>
      <c r="M121" s="10" t="str">
        <f t="array" ref="M121">iferror(xlookup($H121,'Product Families'!$A:$A,'Product Families'!$P:$P),"")</f>
        <v/>
      </c>
      <c r="N121" s="2" t="str">
        <f t="array" ref="N121">iferror(xlookup($H121,'Product Families'!$A:$A,'Product Families'!$Q:$Q),"")</f>
        <v/>
      </c>
      <c r="O121" s="26" t="str">
        <f t="shared" si="3"/>
        <v/>
      </c>
      <c r="P121" s="42" t="str">
        <f t="shared" si="4"/>
        <v/>
      </c>
      <c r="Q121" s="2">
        <f t="shared" si="5"/>
        <v>0</v>
      </c>
      <c r="R121" s="10" t="str">
        <f t="array" ref="R121">iferror(xlookup($I121,'Product Families'!$A:$A,'Product Families'!$P:$P),"")</f>
        <v/>
      </c>
      <c r="S121" s="2" t="str">
        <f t="array" ref="S121">iferror(xlookup($I121,'Product Families'!$A:$A,'Product Families'!$Q:$Q),"")</f>
        <v/>
      </c>
      <c r="T121" s="26" t="str">
        <f t="shared" si="6"/>
        <v/>
      </c>
      <c r="U121" s="42" t="str">
        <f t="shared" si="7"/>
        <v/>
      </c>
      <c r="V121" s="2">
        <f t="shared" si="8"/>
        <v>0</v>
      </c>
      <c r="W121" s="10" t="str">
        <f t="array" ref="W121">iferror(xlookup($J121,'Product Families'!$A:$A,'Product Families'!$P:$P),"")</f>
        <v/>
      </c>
      <c r="X121" s="2" t="str">
        <f t="array" ref="X121">iferror(xlookup($J121,'Product Families'!$A:$A,'Product Families'!$Q:$Q),"")</f>
        <v/>
      </c>
      <c r="Y121" s="42" t="str">
        <f t="shared" si="9"/>
        <v/>
      </c>
      <c r="Z121" s="42" t="str">
        <f t="shared" si="10"/>
        <v/>
      </c>
      <c r="AA121" s="2">
        <f t="shared" si="11"/>
        <v>0</v>
      </c>
      <c r="AB121" s="10" t="str">
        <f t="array" ref="AB121">iferror(xlookup($K121,'Product Families'!$A:$A,'Product Families'!$P:$P),"")</f>
        <v/>
      </c>
      <c r="AC121" s="2" t="str">
        <f t="array" ref="AC121">iferror(xlookup($K121,'Product Families'!$A:$A,'Product Families'!$Q:$Q),"")</f>
        <v/>
      </c>
      <c r="AD121" s="26" t="str">
        <f t="shared" si="12"/>
        <v/>
      </c>
      <c r="AE121" s="42" t="str">
        <f t="shared" si="13"/>
        <v/>
      </c>
      <c r="AF121" s="2">
        <f t="shared" si="14"/>
        <v>0</v>
      </c>
      <c r="AG121" s="10" t="str">
        <f t="array" ref="AG121">iferror(xlookup($L121,'Product Families'!$A:$A,'Product Families'!$P:$P),"")</f>
        <v/>
      </c>
      <c r="AH121" s="2" t="str">
        <f t="array" ref="AH121">iferror(xlookup($L121,'Product Families'!$A:$A,'Product Families'!$Q:$Q),"")</f>
        <v/>
      </c>
      <c r="AI121" s="26" t="str">
        <f t="shared" si="15"/>
        <v/>
      </c>
      <c r="AJ121" s="42" t="str">
        <f t="shared" si="16"/>
        <v/>
      </c>
      <c r="AK121" s="2">
        <f t="shared" si="17"/>
        <v>0</v>
      </c>
    </row>
    <row r="122">
      <c r="A122" s="1" t="s">
        <v>478</v>
      </c>
      <c r="B122" s="3">
        <v>11.24</v>
      </c>
      <c r="C122" s="3">
        <v>4.0</v>
      </c>
      <c r="D122" s="7">
        <f t="shared" si="18"/>
        <v>2.81</v>
      </c>
      <c r="E122" s="26">
        <f t="shared" si="2"/>
        <v>0</v>
      </c>
      <c r="H122" s="1"/>
      <c r="I122" s="1"/>
      <c r="J122" s="1"/>
      <c r="K122" s="1"/>
      <c r="L122" s="1"/>
      <c r="M122" s="10" t="str">
        <f t="array" ref="M122">iferror(xlookup($H122,'Product Families'!$A:$A,'Product Families'!$P:$P),"")</f>
        <v/>
      </c>
      <c r="N122" s="2" t="str">
        <f t="array" ref="N122">iferror(xlookup($H122,'Product Families'!$A:$A,'Product Families'!$Q:$Q),"")</f>
        <v/>
      </c>
      <c r="O122" s="26" t="str">
        <f t="shared" si="3"/>
        <v/>
      </c>
      <c r="P122" s="42" t="str">
        <f t="shared" si="4"/>
        <v/>
      </c>
      <c r="Q122" s="2">
        <f t="shared" si="5"/>
        <v>0</v>
      </c>
      <c r="R122" s="10" t="str">
        <f t="array" ref="R122">iferror(xlookup($I122,'Product Families'!$A:$A,'Product Families'!$P:$P),"")</f>
        <v/>
      </c>
      <c r="S122" s="2" t="str">
        <f t="array" ref="S122">iferror(xlookup($I122,'Product Families'!$A:$A,'Product Families'!$Q:$Q),"")</f>
        <v/>
      </c>
      <c r="T122" s="26" t="str">
        <f t="shared" si="6"/>
        <v/>
      </c>
      <c r="U122" s="42" t="str">
        <f t="shared" si="7"/>
        <v/>
      </c>
      <c r="V122" s="2">
        <f t="shared" si="8"/>
        <v>0</v>
      </c>
      <c r="W122" s="10" t="str">
        <f t="array" ref="W122">iferror(xlookup($J122,'Product Families'!$A:$A,'Product Families'!$P:$P),"")</f>
        <v/>
      </c>
      <c r="X122" s="2" t="str">
        <f t="array" ref="X122">iferror(xlookup($J122,'Product Families'!$A:$A,'Product Families'!$Q:$Q),"")</f>
        <v/>
      </c>
      <c r="Y122" s="42" t="str">
        <f t="shared" si="9"/>
        <v/>
      </c>
      <c r="Z122" s="42" t="str">
        <f t="shared" si="10"/>
        <v/>
      </c>
      <c r="AA122" s="2">
        <f t="shared" si="11"/>
        <v>0</v>
      </c>
      <c r="AB122" s="10" t="str">
        <f t="array" ref="AB122">iferror(xlookup($K122,'Product Families'!$A:$A,'Product Families'!$P:$P),"")</f>
        <v/>
      </c>
      <c r="AC122" s="2" t="str">
        <f t="array" ref="AC122">iferror(xlookup($K122,'Product Families'!$A:$A,'Product Families'!$Q:$Q),"")</f>
        <v/>
      </c>
      <c r="AD122" s="26" t="str">
        <f t="shared" si="12"/>
        <v/>
      </c>
      <c r="AE122" s="42" t="str">
        <f t="shared" si="13"/>
        <v/>
      </c>
      <c r="AF122" s="2">
        <f t="shared" si="14"/>
        <v>0</v>
      </c>
      <c r="AG122" s="10" t="str">
        <f t="array" ref="AG122">iferror(xlookup($L122,'Product Families'!$A:$A,'Product Families'!$P:$P),"")</f>
        <v/>
      </c>
      <c r="AH122" s="2" t="str">
        <f t="array" ref="AH122">iferror(xlookup($L122,'Product Families'!$A:$A,'Product Families'!$Q:$Q),"")</f>
        <v/>
      </c>
      <c r="AI122" s="26" t="str">
        <f t="shared" si="15"/>
        <v/>
      </c>
      <c r="AJ122" s="42" t="str">
        <f t="shared" si="16"/>
        <v/>
      </c>
      <c r="AK122" s="2">
        <f t="shared" si="17"/>
        <v>0</v>
      </c>
    </row>
    <row r="123">
      <c r="A123" s="1" t="s">
        <v>501</v>
      </c>
      <c r="B123" s="3" t="s">
        <v>1011</v>
      </c>
      <c r="C123" s="3">
        <v>1.0</v>
      </c>
      <c r="D123" s="7" t="str">
        <f t="shared" si="18"/>
        <v/>
      </c>
      <c r="E123" s="26">
        <f t="shared" si="2"/>
        <v>0</v>
      </c>
      <c r="G123" s="2" t="s">
        <v>494</v>
      </c>
      <c r="H123" s="1"/>
      <c r="I123" s="1"/>
      <c r="J123" s="1"/>
      <c r="K123" s="1"/>
      <c r="L123" s="1"/>
      <c r="M123" s="10" t="str">
        <f t="array" ref="M123">iferror(xlookup($H123,'Product Families'!$A:$A,'Product Families'!$P:$P),"")</f>
        <v/>
      </c>
      <c r="N123" s="2" t="str">
        <f t="array" ref="N123">iferror(xlookup($H123,'Product Families'!$A:$A,'Product Families'!$Q:$Q),"")</f>
        <v/>
      </c>
      <c r="O123" s="26" t="str">
        <f t="shared" si="3"/>
        <v/>
      </c>
      <c r="P123" s="42" t="str">
        <f t="shared" si="4"/>
        <v/>
      </c>
      <c r="Q123" s="2">
        <f t="shared" si="5"/>
        <v>0</v>
      </c>
      <c r="R123" s="10" t="str">
        <f t="array" ref="R123">iferror(xlookup($I123,'Product Families'!$A:$A,'Product Families'!$P:$P),"")</f>
        <v/>
      </c>
      <c r="S123" s="2" t="str">
        <f t="array" ref="S123">iferror(xlookup($I123,'Product Families'!$A:$A,'Product Families'!$Q:$Q),"")</f>
        <v/>
      </c>
      <c r="T123" s="26" t="str">
        <f t="shared" si="6"/>
        <v/>
      </c>
      <c r="U123" s="42" t="str">
        <f t="shared" si="7"/>
        <v/>
      </c>
      <c r="V123" s="2">
        <f t="shared" si="8"/>
        <v>0</v>
      </c>
      <c r="W123" s="10" t="str">
        <f t="array" ref="W123">iferror(xlookup($J123,'Product Families'!$A:$A,'Product Families'!$P:$P),"")</f>
        <v/>
      </c>
      <c r="X123" s="2" t="str">
        <f t="array" ref="X123">iferror(xlookup($J123,'Product Families'!$A:$A,'Product Families'!$Q:$Q),"")</f>
        <v/>
      </c>
      <c r="Y123" s="42" t="str">
        <f t="shared" si="9"/>
        <v/>
      </c>
      <c r="Z123" s="42" t="str">
        <f t="shared" si="10"/>
        <v/>
      </c>
      <c r="AA123" s="2">
        <f t="shared" si="11"/>
        <v>0</v>
      </c>
      <c r="AB123" s="10" t="str">
        <f t="array" ref="AB123">iferror(xlookup($K123,'Product Families'!$A:$A,'Product Families'!$P:$P),"")</f>
        <v/>
      </c>
      <c r="AC123" s="2" t="str">
        <f t="array" ref="AC123">iferror(xlookup($K123,'Product Families'!$A:$A,'Product Families'!$Q:$Q),"")</f>
        <v/>
      </c>
      <c r="AD123" s="26" t="str">
        <f t="shared" si="12"/>
        <v/>
      </c>
      <c r="AE123" s="42" t="str">
        <f t="shared" si="13"/>
        <v/>
      </c>
      <c r="AF123" s="2">
        <f t="shared" si="14"/>
        <v>0</v>
      </c>
      <c r="AG123" s="10" t="str">
        <f t="array" ref="AG123">iferror(xlookup($L123,'Product Families'!$A:$A,'Product Families'!$P:$P),"")</f>
        <v/>
      </c>
      <c r="AH123" s="2" t="str">
        <f t="array" ref="AH123">iferror(xlookup($L123,'Product Families'!$A:$A,'Product Families'!$Q:$Q),"")</f>
        <v/>
      </c>
      <c r="AI123" s="26" t="str">
        <f t="shared" si="15"/>
        <v/>
      </c>
      <c r="AJ123" s="42" t="str">
        <f t="shared" si="16"/>
        <v/>
      </c>
      <c r="AK123" s="2">
        <f t="shared" si="17"/>
        <v>0</v>
      </c>
    </row>
    <row r="124">
      <c r="A124" s="1" t="s">
        <v>504</v>
      </c>
      <c r="B124" s="3" t="s">
        <v>120</v>
      </c>
      <c r="C124" s="1"/>
      <c r="D124" s="7" t="str">
        <f t="shared" si="18"/>
        <v/>
      </c>
      <c r="E124" s="26">
        <f t="shared" si="2"/>
        <v>0</v>
      </c>
      <c r="G124" s="2" t="s">
        <v>1020</v>
      </c>
      <c r="H124" s="1"/>
      <c r="I124" s="1"/>
      <c r="J124" s="1"/>
      <c r="K124" s="1"/>
      <c r="L124" s="1"/>
      <c r="M124" s="10" t="str">
        <f t="array" ref="M124">iferror(xlookup($H124,'Product Families'!$A:$A,'Product Families'!$P:$P),"")</f>
        <v/>
      </c>
      <c r="N124" s="2" t="str">
        <f t="array" ref="N124">iferror(xlookup($H124,'Product Families'!$A:$A,'Product Families'!$Q:$Q),"")</f>
        <v/>
      </c>
      <c r="O124" s="26" t="str">
        <f t="shared" si="3"/>
        <v/>
      </c>
      <c r="P124" s="42" t="str">
        <f t="shared" si="4"/>
        <v/>
      </c>
      <c r="Q124" s="2">
        <f t="shared" si="5"/>
        <v>0</v>
      </c>
      <c r="R124" s="10" t="str">
        <f t="array" ref="R124">iferror(xlookup($I124,'Product Families'!$A:$A,'Product Families'!$P:$P),"")</f>
        <v/>
      </c>
      <c r="S124" s="2" t="str">
        <f t="array" ref="S124">iferror(xlookup($I124,'Product Families'!$A:$A,'Product Families'!$Q:$Q),"")</f>
        <v/>
      </c>
      <c r="T124" s="26" t="str">
        <f t="shared" si="6"/>
        <v/>
      </c>
      <c r="U124" s="42" t="str">
        <f t="shared" si="7"/>
        <v/>
      </c>
      <c r="V124" s="2">
        <f t="shared" si="8"/>
        <v>0</v>
      </c>
      <c r="W124" s="10" t="str">
        <f t="array" ref="W124">iferror(xlookup($J124,'Product Families'!$A:$A,'Product Families'!$P:$P),"")</f>
        <v/>
      </c>
      <c r="X124" s="2" t="str">
        <f t="array" ref="X124">iferror(xlookup($J124,'Product Families'!$A:$A,'Product Families'!$Q:$Q),"")</f>
        <v/>
      </c>
      <c r="Y124" s="42" t="str">
        <f t="shared" si="9"/>
        <v/>
      </c>
      <c r="Z124" s="42" t="str">
        <f t="shared" si="10"/>
        <v/>
      </c>
      <c r="AA124" s="2">
        <f t="shared" si="11"/>
        <v>0</v>
      </c>
      <c r="AB124" s="10" t="str">
        <f t="array" ref="AB124">iferror(xlookup($K124,'Product Families'!$A:$A,'Product Families'!$P:$P),"")</f>
        <v/>
      </c>
      <c r="AC124" s="2" t="str">
        <f t="array" ref="AC124">iferror(xlookup($K124,'Product Families'!$A:$A,'Product Families'!$Q:$Q),"")</f>
        <v/>
      </c>
      <c r="AD124" s="26" t="str">
        <f t="shared" si="12"/>
        <v/>
      </c>
      <c r="AE124" s="42" t="str">
        <f t="shared" si="13"/>
        <v/>
      </c>
      <c r="AF124" s="2">
        <f t="shared" si="14"/>
        <v>0</v>
      </c>
      <c r="AG124" s="10" t="str">
        <f t="array" ref="AG124">iferror(xlookup($L124,'Product Families'!$A:$A,'Product Families'!$P:$P),"")</f>
        <v/>
      </c>
      <c r="AH124" s="2" t="str">
        <f t="array" ref="AH124">iferror(xlookup($L124,'Product Families'!$A:$A,'Product Families'!$Q:$Q),"")</f>
        <v/>
      </c>
      <c r="AI124" s="26" t="str">
        <f t="shared" si="15"/>
        <v/>
      </c>
      <c r="AJ124" s="42" t="str">
        <f t="shared" si="16"/>
        <v/>
      </c>
      <c r="AK124" s="2">
        <f t="shared" si="17"/>
        <v>0</v>
      </c>
    </row>
    <row r="125">
      <c r="A125" s="1" t="s">
        <v>190</v>
      </c>
      <c r="B125" s="3" t="s">
        <v>1024</v>
      </c>
      <c r="C125" s="3">
        <v>10.0</v>
      </c>
      <c r="D125" s="7" t="str">
        <f t="shared" si="18"/>
        <v/>
      </c>
      <c r="E125" s="26">
        <f t="shared" si="2"/>
        <v>0</v>
      </c>
      <c r="G125" s="2" t="s">
        <v>494</v>
      </c>
      <c r="H125" s="1"/>
      <c r="I125" s="1"/>
      <c r="J125" s="1"/>
      <c r="K125" s="1"/>
      <c r="L125" s="1"/>
      <c r="M125" s="10" t="str">
        <f t="array" ref="M125">iferror(xlookup($H125,'Product Families'!$A:$A,'Product Families'!$P:$P),"")</f>
        <v/>
      </c>
      <c r="N125" s="2" t="str">
        <f t="array" ref="N125">iferror(xlookup($H125,'Product Families'!$A:$A,'Product Families'!$Q:$Q),"")</f>
        <v/>
      </c>
      <c r="O125" s="26" t="str">
        <f t="shared" si="3"/>
        <v/>
      </c>
      <c r="P125" s="42" t="str">
        <f t="shared" si="4"/>
        <v/>
      </c>
      <c r="Q125" s="2">
        <f t="shared" si="5"/>
        <v>0</v>
      </c>
      <c r="R125" s="10" t="str">
        <f t="array" ref="R125">iferror(xlookup($I125,'Product Families'!$A:$A,'Product Families'!$P:$P),"")</f>
        <v/>
      </c>
      <c r="S125" s="2" t="str">
        <f t="array" ref="S125">iferror(xlookup($I125,'Product Families'!$A:$A,'Product Families'!$Q:$Q),"")</f>
        <v/>
      </c>
      <c r="T125" s="26" t="str">
        <f t="shared" si="6"/>
        <v/>
      </c>
      <c r="U125" s="42" t="str">
        <f t="shared" si="7"/>
        <v/>
      </c>
      <c r="V125" s="2">
        <f t="shared" si="8"/>
        <v>0</v>
      </c>
      <c r="W125" s="10" t="str">
        <f t="array" ref="W125">iferror(xlookup($J125,'Product Families'!$A:$A,'Product Families'!$P:$P),"")</f>
        <v/>
      </c>
      <c r="X125" s="2" t="str">
        <f t="array" ref="X125">iferror(xlookup($J125,'Product Families'!$A:$A,'Product Families'!$Q:$Q),"")</f>
        <v/>
      </c>
      <c r="Y125" s="42" t="str">
        <f t="shared" si="9"/>
        <v/>
      </c>
      <c r="Z125" s="42" t="str">
        <f t="shared" si="10"/>
        <v/>
      </c>
      <c r="AA125" s="2">
        <f t="shared" si="11"/>
        <v>0</v>
      </c>
      <c r="AB125" s="10" t="str">
        <f t="array" ref="AB125">iferror(xlookup($K125,'Product Families'!$A:$A,'Product Families'!$P:$P),"")</f>
        <v/>
      </c>
      <c r="AC125" s="2" t="str">
        <f t="array" ref="AC125">iferror(xlookup($K125,'Product Families'!$A:$A,'Product Families'!$Q:$Q),"")</f>
        <v/>
      </c>
      <c r="AD125" s="26" t="str">
        <f t="shared" si="12"/>
        <v/>
      </c>
      <c r="AE125" s="42" t="str">
        <f t="shared" si="13"/>
        <v/>
      </c>
      <c r="AF125" s="2">
        <f t="shared" si="14"/>
        <v>0</v>
      </c>
      <c r="AG125" s="10" t="str">
        <f t="array" ref="AG125">iferror(xlookup($L125,'Product Families'!$A:$A,'Product Families'!$P:$P),"")</f>
        <v/>
      </c>
      <c r="AH125" s="2" t="str">
        <f t="array" ref="AH125">iferror(xlookup($L125,'Product Families'!$A:$A,'Product Families'!$Q:$Q),"")</f>
        <v/>
      </c>
      <c r="AI125" s="26" t="str">
        <f t="shared" si="15"/>
        <v/>
      </c>
      <c r="AJ125" s="42" t="str">
        <f t="shared" si="16"/>
        <v/>
      </c>
      <c r="AK125" s="2">
        <f t="shared" si="17"/>
        <v>0</v>
      </c>
    </row>
    <row r="126">
      <c r="A126" s="1" t="s">
        <v>514</v>
      </c>
      <c r="B126" s="3" t="s">
        <v>120</v>
      </c>
      <c r="C126" s="1"/>
      <c r="D126" s="7" t="str">
        <f t="shared" si="18"/>
        <v/>
      </c>
      <c r="E126" s="26">
        <f t="shared" si="2"/>
        <v>0</v>
      </c>
      <c r="G126" s="2" t="s">
        <v>1033</v>
      </c>
      <c r="H126" s="1"/>
      <c r="I126" s="1"/>
      <c r="J126" s="1"/>
      <c r="K126" s="1"/>
      <c r="L126" s="1"/>
      <c r="M126" s="10" t="str">
        <f t="array" ref="M126">iferror(xlookup($H126,'Product Families'!$A:$A,'Product Families'!$P:$P),"")</f>
        <v/>
      </c>
      <c r="N126" s="2" t="str">
        <f t="array" ref="N126">iferror(xlookup($H126,'Product Families'!$A:$A,'Product Families'!$Q:$Q),"")</f>
        <v/>
      </c>
      <c r="O126" s="26" t="str">
        <f t="shared" si="3"/>
        <v/>
      </c>
      <c r="P126" s="42" t="str">
        <f t="shared" si="4"/>
        <v/>
      </c>
      <c r="Q126" s="2">
        <f t="shared" si="5"/>
        <v>0</v>
      </c>
      <c r="R126" s="10" t="str">
        <f t="array" ref="R126">iferror(xlookup($I126,'Product Families'!$A:$A,'Product Families'!$P:$P),"")</f>
        <v/>
      </c>
      <c r="S126" s="2" t="str">
        <f t="array" ref="S126">iferror(xlookup($I126,'Product Families'!$A:$A,'Product Families'!$Q:$Q),"")</f>
        <v/>
      </c>
      <c r="T126" s="26" t="str">
        <f t="shared" si="6"/>
        <v/>
      </c>
      <c r="U126" s="42" t="str">
        <f t="shared" si="7"/>
        <v/>
      </c>
      <c r="V126" s="2">
        <f t="shared" si="8"/>
        <v>0</v>
      </c>
      <c r="W126" s="10" t="str">
        <f t="array" ref="W126">iferror(xlookup($J126,'Product Families'!$A:$A,'Product Families'!$P:$P),"")</f>
        <v/>
      </c>
      <c r="X126" s="2" t="str">
        <f t="array" ref="X126">iferror(xlookup($J126,'Product Families'!$A:$A,'Product Families'!$Q:$Q),"")</f>
        <v/>
      </c>
      <c r="Y126" s="42" t="str">
        <f t="shared" si="9"/>
        <v/>
      </c>
      <c r="Z126" s="42" t="str">
        <f t="shared" si="10"/>
        <v/>
      </c>
      <c r="AA126" s="2">
        <f t="shared" si="11"/>
        <v>0</v>
      </c>
      <c r="AB126" s="10" t="str">
        <f t="array" ref="AB126">iferror(xlookup($K126,'Product Families'!$A:$A,'Product Families'!$P:$P),"")</f>
        <v/>
      </c>
      <c r="AC126" s="2" t="str">
        <f t="array" ref="AC126">iferror(xlookup($K126,'Product Families'!$A:$A,'Product Families'!$Q:$Q),"")</f>
        <v/>
      </c>
      <c r="AD126" s="26" t="str">
        <f t="shared" si="12"/>
        <v/>
      </c>
      <c r="AE126" s="42" t="str">
        <f t="shared" si="13"/>
        <v/>
      </c>
      <c r="AF126" s="2">
        <f t="shared" si="14"/>
        <v>0</v>
      </c>
      <c r="AG126" s="10" t="str">
        <f t="array" ref="AG126">iferror(xlookup($L126,'Product Families'!$A:$A,'Product Families'!$P:$P),"")</f>
        <v/>
      </c>
      <c r="AH126" s="2" t="str">
        <f t="array" ref="AH126">iferror(xlookup($L126,'Product Families'!$A:$A,'Product Families'!$Q:$Q),"")</f>
        <v/>
      </c>
      <c r="AI126" s="26" t="str">
        <f t="shared" si="15"/>
        <v/>
      </c>
      <c r="AJ126" s="42" t="str">
        <f t="shared" si="16"/>
        <v/>
      </c>
      <c r="AK126" s="2">
        <f t="shared" si="17"/>
        <v>0</v>
      </c>
    </row>
    <row r="127">
      <c r="A127" s="1" t="s">
        <v>520</v>
      </c>
      <c r="B127" s="3" t="s">
        <v>120</v>
      </c>
      <c r="C127" s="1"/>
      <c r="D127" s="7" t="str">
        <f t="shared" si="18"/>
        <v/>
      </c>
      <c r="E127" s="26">
        <f t="shared" si="2"/>
        <v>0</v>
      </c>
      <c r="G127" s="2" t="s">
        <v>1043</v>
      </c>
      <c r="H127" s="1"/>
      <c r="I127" s="1"/>
      <c r="J127" s="1"/>
      <c r="K127" s="1"/>
      <c r="L127" s="1"/>
      <c r="M127" s="10" t="str">
        <f t="array" ref="M127">iferror(xlookup($H127,'Product Families'!$A:$A,'Product Families'!$P:$P),"")</f>
        <v/>
      </c>
      <c r="N127" s="2" t="str">
        <f t="array" ref="N127">iferror(xlookup($H127,'Product Families'!$A:$A,'Product Families'!$Q:$Q),"")</f>
        <v/>
      </c>
      <c r="O127" s="26" t="str">
        <f t="shared" si="3"/>
        <v/>
      </c>
      <c r="P127" s="42" t="str">
        <f t="shared" si="4"/>
        <v/>
      </c>
      <c r="Q127" s="2">
        <f t="shared" si="5"/>
        <v>0</v>
      </c>
      <c r="R127" s="10" t="str">
        <f t="array" ref="R127">iferror(xlookup($I127,'Product Families'!$A:$A,'Product Families'!$P:$P),"")</f>
        <v/>
      </c>
      <c r="S127" s="2" t="str">
        <f t="array" ref="S127">iferror(xlookup($I127,'Product Families'!$A:$A,'Product Families'!$Q:$Q),"")</f>
        <v/>
      </c>
      <c r="T127" s="26" t="str">
        <f t="shared" si="6"/>
        <v/>
      </c>
      <c r="U127" s="42" t="str">
        <f t="shared" si="7"/>
        <v/>
      </c>
      <c r="V127" s="2">
        <f t="shared" si="8"/>
        <v>0</v>
      </c>
      <c r="W127" s="10" t="str">
        <f t="array" ref="W127">iferror(xlookup($J127,'Product Families'!$A:$A,'Product Families'!$P:$P),"")</f>
        <v/>
      </c>
      <c r="X127" s="2" t="str">
        <f t="array" ref="X127">iferror(xlookup($J127,'Product Families'!$A:$A,'Product Families'!$Q:$Q),"")</f>
        <v/>
      </c>
      <c r="Y127" s="42" t="str">
        <f t="shared" si="9"/>
        <v/>
      </c>
      <c r="Z127" s="42" t="str">
        <f t="shared" si="10"/>
        <v/>
      </c>
      <c r="AA127" s="2">
        <f t="shared" si="11"/>
        <v>0</v>
      </c>
      <c r="AB127" s="10" t="str">
        <f t="array" ref="AB127">iferror(xlookup($K127,'Product Families'!$A:$A,'Product Families'!$P:$P),"")</f>
        <v/>
      </c>
      <c r="AC127" s="2" t="str">
        <f t="array" ref="AC127">iferror(xlookup($K127,'Product Families'!$A:$A,'Product Families'!$Q:$Q),"")</f>
        <v/>
      </c>
      <c r="AD127" s="26" t="str">
        <f t="shared" si="12"/>
        <v/>
      </c>
      <c r="AE127" s="42" t="str">
        <f t="shared" si="13"/>
        <v/>
      </c>
      <c r="AF127" s="2">
        <f t="shared" si="14"/>
        <v>0</v>
      </c>
      <c r="AG127" s="10" t="str">
        <f t="array" ref="AG127">iferror(xlookup($L127,'Product Families'!$A:$A,'Product Families'!$P:$P),"")</f>
        <v/>
      </c>
      <c r="AH127" s="2" t="str">
        <f t="array" ref="AH127">iferror(xlookup($L127,'Product Families'!$A:$A,'Product Families'!$Q:$Q),"")</f>
        <v/>
      </c>
      <c r="AI127" s="26" t="str">
        <f t="shared" si="15"/>
        <v/>
      </c>
      <c r="AJ127" s="42" t="str">
        <f t="shared" si="16"/>
        <v/>
      </c>
      <c r="AK127" s="2">
        <f t="shared" si="17"/>
        <v>0</v>
      </c>
    </row>
    <row r="128">
      <c r="A128" s="1" t="s">
        <v>522</v>
      </c>
      <c r="B128" s="3" t="s">
        <v>120</v>
      </c>
      <c r="C128" s="1"/>
      <c r="D128" s="7" t="str">
        <f t="shared" si="18"/>
        <v/>
      </c>
      <c r="E128" s="26">
        <f t="shared" si="2"/>
        <v>0</v>
      </c>
      <c r="G128" s="2" t="s">
        <v>121</v>
      </c>
      <c r="H128" s="1"/>
      <c r="I128" s="1"/>
      <c r="J128" s="1"/>
      <c r="K128" s="1"/>
      <c r="L128" s="1"/>
      <c r="M128" s="10" t="str">
        <f t="array" ref="M128">iferror(xlookup($H128,'Product Families'!$A:$A,'Product Families'!$P:$P),"")</f>
        <v/>
      </c>
      <c r="N128" s="2" t="str">
        <f t="array" ref="N128">iferror(xlookup($H128,'Product Families'!$A:$A,'Product Families'!$Q:$Q),"")</f>
        <v/>
      </c>
      <c r="O128" s="26" t="str">
        <f t="shared" si="3"/>
        <v/>
      </c>
      <c r="P128" s="42" t="str">
        <f t="shared" si="4"/>
        <v/>
      </c>
      <c r="Q128" s="2">
        <f t="shared" si="5"/>
        <v>0</v>
      </c>
      <c r="R128" s="10" t="str">
        <f t="array" ref="R128">iferror(xlookup($I128,'Product Families'!$A:$A,'Product Families'!$P:$P),"")</f>
        <v/>
      </c>
      <c r="S128" s="2" t="str">
        <f t="array" ref="S128">iferror(xlookup($I128,'Product Families'!$A:$A,'Product Families'!$Q:$Q),"")</f>
        <v/>
      </c>
      <c r="T128" s="26" t="str">
        <f t="shared" si="6"/>
        <v/>
      </c>
      <c r="U128" s="42" t="str">
        <f t="shared" si="7"/>
        <v/>
      </c>
      <c r="V128" s="2">
        <f t="shared" si="8"/>
        <v>0</v>
      </c>
      <c r="W128" s="10" t="str">
        <f t="array" ref="W128">iferror(xlookup($J128,'Product Families'!$A:$A,'Product Families'!$P:$P),"")</f>
        <v/>
      </c>
      <c r="X128" s="2" t="str">
        <f t="array" ref="X128">iferror(xlookup($J128,'Product Families'!$A:$A,'Product Families'!$Q:$Q),"")</f>
        <v/>
      </c>
      <c r="Y128" s="42" t="str">
        <f t="shared" si="9"/>
        <v/>
      </c>
      <c r="Z128" s="42" t="str">
        <f t="shared" si="10"/>
        <v/>
      </c>
      <c r="AA128" s="2">
        <f t="shared" si="11"/>
        <v>0</v>
      </c>
      <c r="AB128" s="10" t="str">
        <f t="array" ref="AB128">iferror(xlookup($K128,'Product Families'!$A:$A,'Product Families'!$P:$P),"")</f>
        <v/>
      </c>
      <c r="AC128" s="2" t="str">
        <f t="array" ref="AC128">iferror(xlookup($K128,'Product Families'!$A:$A,'Product Families'!$Q:$Q),"")</f>
        <v/>
      </c>
      <c r="AD128" s="26" t="str">
        <f t="shared" si="12"/>
        <v/>
      </c>
      <c r="AE128" s="42" t="str">
        <f t="shared" si="13"/>
        <v/>
      </c>
      <c r="AF128" s="2">
        <f t="shared" si="14"/>
        <v>0</v>
      </c>
      <c r="AG128" s="10" t="str">
        <f t="array" ref="AG128">iferror(xlookup($L128,'Product Families'!$A:$A,'Product Families'!$P:$P),"")</f>
        <v/>
      </c>
      <c r="AH128" s="2" t="str">
        <f t="array" ref="AH128">iferror(xlookup($L128,'Product Families'!$A:$A,'Product Families'!$Q:$Q),"")</f>
        <v/>
      </c>
      <c r="AI128" s="26" t="str">
        <f t="shared" si="15"/>
        <v/>
      </c>
      <c r="AJ128" s="42" t="str">
        <f t="shared" si="16"/>
        <v/>
      </c>
      <c r="AK128" s="2">
        <f t="shared" si="17"/>
        <v>0</v>
      </c>
    </row>
    <row r="129">
      <c r="A129" s="1" t="s">
        <v>525</v>
      </c>
      <c r="B129" s="3">
        <v>3.71</v>
      </c>
      <c r="C129" s="3">
        <v>1.0</v>
      </c>
      <c r="D129" s="7">
        <f t="shared" si="18"/>
        <v>3.71</v>
      </c>
      <c r="E129" s="26">
        <f t="shared" si="2"/>
        <v>0</v>
      </c>
      <c r="H129" s="1"/>
      <c r="I129" s="1"/>
      <c r="J129" s="1"/>
      <c r="K129" s="1"/>
      <c r="L129" s="1"/>
      <c r="M129" s="10" t="str">
        <f t="array" ref="M129">iferror(xlookup($H129,'Product Families'!$A:$A,'Product Families'!$P:$P),"")</f>
        <v/>
      </c>
      <c r="N129" s="2" t="str">
        <f t="array" ref="N129">iferror(xlookup($H129,'Product Families'!$A:$A,'Product Families'!$Q:$Q),"")</f>
        <v/>
      </c>
      <c r="O129" s="26" t="str">
        <f t="shared" si="3"/>
        <v/>
      </c>
      <c r="P129" s="42" t="str">
        <f t="shared" si="4"/>
        <v/>
      </c>
      <c r="Q129" s="2">
        <f t="shared" si="5"/>
        <v>0</v>
      </c>
      <c r="R129" s="10" t="str">
        <f t="array" ref="R129">iferror(xlookup($I129,'Product Families'!$A:$A,'Product Families'!$P:$P),"")</f>
        <v/>
      </c>
      <c r="S129" s="2" t="str">
        <f t="array" ref="S129">iferror(xlookup($I129,'Product Families'!$A:$A,'Product Families'!$Q:$Q),"")</f>
        <v/>
      </c>
      <c r="T129" s="26" t="str">
        <f t="shared" si="6"/>
        <v/>
      </c>
      <c r="U129" s="42" t="str">
        <f t="shared" si="7"/>
        <v/>
      </c>
      <c r="V129" s="2">
        <f t="shared" si="8"/>
        <v>0</v>
      </c>
      <c r="W129" s="10" t="str">
        <f t="array" ref="W129">iferror(xlookup($J129,'Product Families'!$A:$A,'Product Families'!$P:$P),"")</f>
        <v/>
      </c>
      <c r="X129" s="2" t="str">
        <f t="array" ref="X129">iferror(xlookup($J129,'Product Families'!$A:$A,'Product Families'!$Q:$Q),"")</f>
        <v/>
      </c>
      <c r="Y129" s="42" t="str">
        <f t="shared" si="9"/>
        <v/>
      </c>
      <c r="Z129" s="42" t="str">
        <f t="shared" si="10"/>
        <v/>
      </c>
      <c r="AA129" s="2">
        <f t="shared" si="11"/>
        <v>0</v>
      </c>
      <c r="AB129" s="10" t="str">
        <f t="array" ref="AB129">iferror(xlookup($K129,'Product Families'!$A:$A,'Product Families'!$P:$P),"")</f>
        <v/>
      </c>
      <c r="AC129" s="2" t="str">
        <f t="array" ref="AC129">iferror(xlookup($K129,'Product Families'!$A:$A,'Product Families'!$Q:$Q),"")</f>
        <v/>
      </c>
      <c r="AD129" s="26" t="str">
        <f t="shared" si="12"/>
        <v/>
      </c>
      <c r="AE129" s="42" t="str">
        <f t="shared" si="13"/>
        <v/>
      </c>
      <c r="AF129" s="2">
        <f t="shared" si="14"/>
        <v>0</v>
      </c>
      <c r="AG129" s="10" t="str">
        <f t="array" ref="AG129">iferror(xlookup($L129,'Product Families'!$A:$A,'Product Families'!$P:$P),"")</f>
        <v/>
      </c>
      <c r="AH129" s="2" t="str">
        <f t="array" ref="AH129">iferror(xlookup($L129,'Product Families'!$A:$A,'Product Families'!$Q:$Q),"")</f>
        <v/>
      </c>
      <c r="AI129" s="26" t="str">
        <f t="shared" si="15"/>
        <v/>
      </c>
      <c r="AJ129" s="42" t="str">
        <f t="shared" si="16"/>
        <v/>
      </c>
      <c r="AK129" s="2">
        <f t="shared" si="17"/>
        <v>0</v>
      </c>
    </row>
    <row r="130">
      <c r="A130" s="1" t="s">
        <v>527</v>
      </c>
      <c r="B130" s="3" t="s">
        <v>120</v>
      </c>
      <c r="C130" s="1"/>
      <c r="D130" s="7" t="str">
        <f t="shared" si="18"/>
        <v/>
      </c>
      <c r="E130" s="26">
        <f t="shared" si="2"/>
        <v>0</v>
      </c>
      <c r="G130" s="2" t="s">
        <v>121</v>
      </c>
      <c r="H130" s="1"/>
      <c r="I130" s="1"/>
      <c r="J130" s="1"/>
      <c r="K130" s="1"/>
      <c r="L130" s="1"/>
      <c r="M130" s="10" t="str">
        <f t="array" ref="M130">iferror(xlookup($H130,'Product Families'!$A:$A,'Product Families'!$P:$P),"")</f>
        <v/>
      </c>
      <c r="N130" s="2" t="str">
        <f t="array" ref="N130">iferror(xlookup($H130,'Product Families'!$A:$A,'Product Families'!$Q:$Q),"")</f>
        <v/>
      </c>
      <c r="O130" s="26" t="str">
        <f t="shared" si="3"/>
        <v/>
      </c>
      <c r="P130" s="42" t="str">
        <f t="shared" si="4"/>
        <v/>
      </c>
      <c r="Q130" s="2">
        <f t="shared" si="5"/>
        <v>0</v>
      </c>
      <c r="R130" s="10" t="str">
        <f t="array" ref="R130">iferror(xlookup($I130,'Product Families'!$A:$A,'Product Families'!$P:$P),"")</f>
        <v/>
      </c>
      <c r="S130" s="2" t="str">
        <f t="array" ref="S130">iferror(xlookup($I130,'Product Families'!$A:$A,'Product Families'!$Q:$Q),"")</f>
        <v/>
      </c>
      <c r="T130" s="26" t="str">
        <f t="shared" si="6"/>
        <v/>
      </c>
      <c r="U130" s="42" t="str">
        <f t="shared" si="7"/>
        <v/>
      </c>
      <c r="V130" s="2">
        <f t="shared" si="8"/>
        <v>0</v>
      </c>
      <c r="W130" s="10" t="str">
        <f t="array" ref="W130">iferror(xlookup($J130,'Product Families'!$A:$A,'Product Families'!$P:$P),"")</f>
        <v/>
      </c>
      <c r="X130" s="2" t="str">
        <f t="array" ref="X130">iferror(xlookup($J130,'Product Families'!$A:$A,'Product Families'!$Q:$Q),"")</f>
        <v/>
      </c>
      <c r="Y130" s="42" t="str">
        <f t="shared" si="9"/>
        <v/>
      </c>
      <c r="Z130" s="42" t="str">
        <f t="shared" si="10"/>
        <v/>
      </c>
      <c r="AA130" s="2">
        <f t="shared" si="11"/>
        <v>0</v>
      </c>
      <c r="AB130" s="10" t="str">
        <f t="array" ref="AB130">iferror(xlookup($K130,'Product Families'!$A:$A,'Product Families'!$P:$P),"")</f>
        <v/>
      </c>
      <c r="AC130" s="2" t="str">
        <f t="array" ref="AC130">iferror(xlookup($K130,'Product Families'!$A:$A,'Product Families'!$Q:$Q),"")</f>
        <v/>
      </c>
      <c r="AD130" s="26" t="str">
        <f t="shared" si="12"/>
        <v/>
      </c>
      <c r="AE130" s="42" t="str">
        <f t="shared" si="13"/>
        <v/>
      </c>
      <c r="AF130" s="2">
        <f t="shared" si="14"/>
        <v>0</v>
      </c>
      <c r="AG130" s="10" t="str">
        <f t="array" ref="AG130">iferror(xlookup($L130,'Product Families'!$A:$A,'Product Families'!$P:$P),"")</f>
        <v/>
      </c>
      <c r="AH130" s="2" t="str">
        <f t="array" ref="AH130">iferror(xlookup($L130,'Product Families'!$A:$A,'Product Families'!$Q:$Q),"")</f>
        <v/>
      </c>
      <c r="AI130" s="26" t="str">
        <f t="shared" si="15"/>
        <v/>
      </c>
      <c r="AJ130" s="42" t="str">
        <f t="shared" si="16"/>
        <v/>
      </c>
      <c r="AK130" s="2">
        <f t="shared" si="17"/>
        <v>0</v>
      </c>
    </row>
    <row r="131">
      <c r="A131" s="1" t="s">
        <v>207</v>
      </c>
      <c r="B131" s="3">
        <v>22.26</v>
      </c>
      <c r="C131" s="3">
        <v>6.0</v>
      </c>
      <c r="D131" s="7">
        <f t="shared" si="18"/>
        <v>3.71</v>
      </c>
      <c r="E131" s="26">
        <f t="shared" si="2"/>
        <v>0</v>
      </c>
      <c r="H131" s="1"/>
      <c r="I131" s="1"/>
      <c r="J131" s="1"/>
      <c r="K131" s="1"/>
      <c r="L131" s="1"/>
      <c r="M131" s="10" t="str">
        <f t="array" ref="M131">iferror(xlookup($H131,'Product Families'!$A:$A,'Product Families'!$P:$P),"")</f>
        <v/>
      </c>
      <c r="N131" s="2" t="str">
        <f t="array" ref="N131">iferror(xlookup($H131,'Product Families'!$A:$A,'Product Families'!$Q:$Q),"")</f>
        <v/>
      </c>
      <c r="O131" s="26" t="str">
        <f t="shared" si="3"/>
        <v/>
      </c>
      <c r="P131" s="42" t="str">
        <f t="shared" si="4"/>
        <v/>
      </c>
      <c r="Q131" s="2">
        <f t="shared" si="5"/>
        <v>0</v>
      </c>
      <c r="R131" s="10" t="str">
        <f t="array" ref="R131">iferror(xlookup($I131,'Product Families'!$A:$A,'Product Families'!$P:$P),"")</f>
        <v/>
      </c>
      <c r="S131" s="2" t="str">
        <f t="array" ref="S131">iferror(xlookup($I131,'Product Families'!$A:$A,'Product Families'!$Q:$Q),"")</f>
        <v/>
      </c>
      <c r="T131" s="26" t="str">
        <f t="shared" si="6"/>
        <v/>
      </c>
      <c r="U131" s="42" t="str">
        <f t="shared" si="7"/>
        <v/>
      </c>
      <c r="V131" s="2">
        <f t="shared" si="8"/>
        <v>0</v>
      </c>
      <c r="W131" s="10" t="str">
        <f t="array" ref="W131">iferror(xlookup($J131,'Product Families'!$A:$A,'Product Families'!$P:$P),"")</f>
        <v/>
      </c>
      <c r="X131" s="2" t="str">
        <f t="array" ref="X131">iferror(xlookup($J131,'Product Families'!$A:$A,'Product Families'!$Q:$Q),"")</f>
        <v/>
      </c>
      <c r="Y131" s="42" t="str">
        <f t="shared" si="9"/>
        <v/>
      </c>
      <c r="Z131" s="42" t="str">
        <f t="shared" si="10"/>
        <v/>
      </c>
      <c r="AA131" s="2">
        <f t="shared" si="11"/>
        <v>0</v>
      </c>
      <c r="AB131" s="10" t="str">
        <f t="array" ref="AB131">iferror(xlookup($K131,'Product Families'!$A:$A,'Product Families'!$P:$P),"")</f>
        <v/>
      </c>
      <c r="AC131" s="2" t="str">
        <f t="array" ref="AC131">iferror(xlookup($K131,'Product Families'!$A:$A,'Product Families'!$Q:$Q),"")</f>
        <v/>
      </c>
      <c r="AD131" s="26" t="str">
        <f t="shared" si="12"/>
        <v/>
      </c>
      <c r="AE131" s="42" t="str">
        <f t="shared" si="13"/>
        <v/>
      </c>
      <c r="AF131" s="2">
        <f t="shared" si="14"/>
        <v>0</v>
      </c>
      <c r="AG131" s="10" t="str">
        <f t="array" ref="AG131">iferror(xlookup($L131,'Product Families'!$A:$A,'Product Families'!$P:$P),"")</f>
        <v/>
      </c>
      <c r="AH131" s="2" t="str">
        <f t="array" ref="AH131">iferror(xlookup($L131,'Product Families'!$A:$A,'Product Families'!$Q:$Q),"")</f>
        <v/>
      </c>
      <c r="AI131" s="26" t="str">
        <f t="shared" si="15"/>
        <v/>
      </c>
      <c r="AJ131" s="42" t="str">
        <f t="shared" si="16"/>
        <v/>
      </c>
      <c r="AK131" s="2">
        <f t="shared" si="17"/>
        <v>0</v>
      </c>
    </row>
    <row r="132">
      <c r="A132" s="1" t="s">
        <v>532</v>
      </c>
      <c r="B132" s="3" t="s">
        <v>120</v>
      </c>
      <c r="C132" s="1"/>
      <c r="D132" s="7" t="str">
        <f t="shared" si="18"/>
        <v/>
      </c>
      <c r="E132" s="26">
        <f t="shared" si="2"/>
        <v>0</v>
      </c>
      <c r="G132" s="2" t="s">
        <v>1095</v>
      </c>
      <c r="H132" s="1"/>
      <c r="I132" s="1"/>
      <c r="J132" s="1"/>
      <c r="K132" s="1"/>
      <c r="L132" s="1"/>
      <c r="M132" s="10" t="str">
        <f t="array" ref="M132">iferror(xlookup($H132,'Product Families'!$A:$A,'Product Families'!$P:$P),"")</f>
        <v/>
      </c>
      <c r="N132" s="2" t="str">
        <f t="array" ref="N132">iferror(xlookup($H132,'Product Families'!$A:$A,'Product Families'!$Q:$Q),"")</f>
        <v/>
      </c>
      <c r="O132" s="26" t="str">
        <f t="shared" si="3"/>
        <v/>
      </c>
      <c r="P132" s="42" t="str">
        <f t="shared" si="4"/>
        <v/>
      </c>
      <c r="Q132" s="2">
        <f t="shared" si="5"/>
        <v>0</v>
      </c>
      <c r="R132" s="10" t="str">
        <f t="array" ref="R132">iferror(xlookup($I132,'Product Families'!$A:$A,'Product Families'!$P:$P),"")</f>
        <v/>
      </c>
      <c r="S132" s="2" t="str">
        <f t="array" ref="S132">iferror(xlookup($I132,'Product Families'!$A:$A,'Product Families'!$Q:$Q),"")</f>
        <v/>
      </c>
      <c r="T132" s="26" t="str">
        <f t="shared" si="6"/>
        <v/>
      </c>
      <c r="U132" s="42" t="str">
        <f t="shared" si="7"/>
        <v/>
      </c>
      <c r="V132" s="2">
        <f t="shared" si="8"/>
        <v>0</v>
      </c>
      <c r="W132" s="10" t="str">
        <f t="array" ref="W132">iferror(xlookup($J132,'Product Families'!$A:$A,'Product Families'!$P:$P),"")</f>
        <v/>
      </c>
      <c r="X132" s="2" t="str">
        <f t="array" ref="X132">iferror(xlookup($J132,'Product Families'!$A:$A,'Product Families'!$Q:$Q),"")</f>
        <v/>
      </c>
      <c r="Y132" s="42" t="str">
        <f t="shared" si="9"/>
        <v/>
      </c>
      <c r="Z132" s="42" t="str">
        <f t="shared" si="10"/>
        <v/>
      </c>
      <c r="AA132" s="2">
        <f t="shared" si="11"/>
        <v>0</v>
      </c>
      <c r="AB132" s="10" t="str">
        <f t="array" ref="AB132">iferror(xlookup($K132,'Product Families'!$A:$A,'Product Families'!$P:$P),"")</f>
        <v/>
      </c>
      <c r="AC132" s="2" t="str">
        <f t="array" ref="AC132">iferror(xlookup($K132,'Product Families'!$A:$A,'Product Families'!$Q:$Q),"")</f>
        <v/>
      </c>
      <c r="AD132" s="26" t="str">
        <f t="shared" si="12"/>
        <v/>
      </c>
      <c r="AE132" s="42" t="str">
        <f t="shared" si="13"/>
        <v/>
      </c>
      <c r="AF132" s="2">
        <f t="shared" si="14"/>
        <v>0</v>
      </c>
      <c r="AG132" s="10" t="str">
        <f t="array" ref="AG132">iferror(xlookup($L132,'Product Families'!$A:$A,'Product Families'!$P:$P),"")</f>
        <v/>
      </c>
      <c r="AH132" s="2" t="str">
        <f t="array" ref="AH132">iferror(xlookup($L132,'Product Families'!$A:$A,'Product Families'!$Q:$Q),"")</f>
        <v/>
      </c>
      <c r="AI132" s="26" t="str">
        <f t="shared" si="15"/>
        <v/>
      </c>
      <c r="AJ132" s="42" t="str">
        <f t="shared" si="16"/>
        <v/>
      </c>
      <c r="AK132" s="2">
        <f t="shared" si="17"/>
        <v>0</v>
      </c>
    </row>
    <row r="133">
      <c r="A133" s="1" t="s">
        <v>535</v>
      </c>
      <c r="B133" s="3" t="s">
        <v>120</v>
      </c>
      <c r="C133" s="1"/>
      <c r="D133" s="7" t="str">
        <f t="shared" si="18"/>
        <v/>
      </c>
      <c r="E133" s="26">
        <f t="shared" si="2"/>
        <v>0</v>
      </c>
      <c r="G133" s="2" t="s">
        <v>1103</v>
      </c>
      <c r="H133" s="1"/>
      <c r="I133" s="1"/>
      <c r="J133" s="1"/>
      <c r="K133" s="1"/>
      <c r="L133" s="1"/>
      <c r="M133" s="10" t="str">
        <f t="array" ref="M133">iferror(xlookup($H133,'Product Families'!$A:$A,'Product Families'!$P:$P),"")</f>
        <v/>
      </c>
      <c r="N133" s="2" t="str">
        <f t="array" ref="N133">iferror(xlookup($H133,'Product Families'!$A:$A,'Product Families'!$Q:$Q),"")</f>
        <v/>
      </c>
      <c r="O133" s="26" t="str">
        <f t="shared" si="3"/>
        <v/>
      </c>
      <c r="P133" s="42" t="str">
        <f t="shared" si="4"/>
        <v/>
      </c>
      <c r="Q133" s="2">
        <f t="shared" si="5"/>
        <v>0</v>
      </c>
      <c r="R133" s="10" t="str">
        <f t="array" ref="R133">iferror(xlookup($I133,'Product Families'!$A:$A,'Product Families'!$P:$P),"")</f>
        <v/>
      </c>
      <c r="S133" s="2" t="str">
        <f t="array" ref="S133">iferror(xlookup($I133,'Product Families'!$A:$A,'Product Families'!$Q:$Q),"")</f>
        <v/>
      </c>
      <c r="T133" s="26" t="str">
        <f t="shared" si="6"/>
        <v/>
      </c>
      <c r="U133" s="42" t="str">
        <f t="shared" si="7"/>
        <v/>
      </c>
      <c r="V133" s="2">
        <f t="shared" si="8"/>
        <v>0</v>
      </c>
      <c r="W133" s="10" t="str">
        <f t="array" ref="W133">iferror(xlookup($J133,'Product Families'!$A:$A,'Product Families'!$P:$P),"")</f>
        <v/>
      </c>
      <c r="X133" s="2" t="str">
        <f t="array" ref="X133">iferror(xlookup($J133,'Product Families'!$A:$A,'Product Families'!$Q:$Q),"")</f>
        <v/>
      </c>
      <c r="Y133" s="42" t="str">
        <f t="shared" si="9"/>
        <v/>
      </c>
      <c r="Z133" s="42" t="str">
        <f t="shared" si="10"/>
        <v/>
      </c>
      <c r="AA133" s="2">
        <f t="shared" si="11"/>
        <v>0</v>
      </c>
      <c r="AB133" s="10" t="str">
        <f t="array" ref="AB133">iferror(xlookup($K133,'Product Families'!$A:$A,'Product Families'!$P:$P),"")</f>
        <v/>
      </c>
      <c r="AC133" s="2" t="str">
        <f t="array" ref="AC133">iferror(xlookup($K133,'Product Families'!$A:$A,'Product Families'!$Q:$Q),"")</f>
        <v/>
      </c>
      <c r="AD133" s="26" t="str">
        <f t="shared" si="12"/>
        <v/>
      </c>
      <c r="AE133" s="42" t="str">
        <f t="shared" si="13"/>
        <v/>
      </c>
      <c r="AF133" s="2">
        <f t="shared" si="14"/>
        <v>0</v>
      </c>
      <c r="AG133" s="10" t="str">
        <f t="array" ref="AG133">iferror(xlookup($L133,'Product Families'!$A:$A,'Product Families'!$P:$P),"")</f>
        <v/>
      </c>
      <c r="AH133" s="2" t="str">
        <f t="array" ref="AH133">iferror(xlookup($L133,'Product Families'!$A:$A,'Product Families'!$Q:$Q),"")</f>
        <v/>
      </c>
      <c r="AI133" s="26" t="str">
        <f t="shared" si="15"/>
        <v/>
      </c>
      <c r="AJ133" s="42" t="str">
        <f t="shared" si="16"/>
        <v/>
      </c>
      <c r="AK133" s="2">
        <f t="shared" si="17"/>
        <v>0</v>
      </c>
    </row>
    <row r="134">
      <c r="A134" s="1" t="s">
        <v>537</v>
      </c>
      <c r="B134" s="3" t="s">
        <v>120</v>
      </c>
      <c r="C134" s="1"/>
      <c r="D134" s="7" t="str">
        <f t="shared" si="18"/>
        <v/>
      </c>
      <c r="E134" s="26">
        <f t="shared" si="2"/>
        <v>0</v>
      </c>
      <c r="G134" s="2" t="s">
        <v>494</v>
      </c>
      <c r="H134" s="1"/>
      <c r="I134" s="1"/>
      <c r="J134" s="1"/>
      <c r="K134" s="1"/>
      <c r="L134" s="1"/>
      <c r="M134" s="10" t="str">
        <f t="array" ref="M134">iferror(xlookup($H134,'Product Families'!$A:$A,'Product Families'!$P:$P),"")</f>
        <v/>
      </c>
      <c r="N134" s="2" t="str">
        <f t="array" ref="N134">iferror(xlookup($H134,'Product Families'!$A:$A,'Product Families'!$Q:$Q),"")</f>
        <v/>
      </c>
      <c r="O134" s="26" t="str">
        <f t="shared" si="3"/>
        <v/>
      </c>
      <c r="P134" s="42" t="str">
        <f t="shared" si="4"/>
        <v/>
      </c>
      <c r="Q134" s="2">
        <f t="shared" si="5"/>
        <v>0</v>
      </c>
      <c r="R134" s="10" t="str">
        <f t="array" ref="R134">iferror(xlookup($I134,'Product Families'!$A:$A,'Product Families'!$P:$P),"")</f>
        <v/>
      </c>
      <c r="S134" s="2" t="str">
        <f t="array" ref="S134">iferror(xlookup($I134,'Product Families'!$A:$A,'Product Families'!$Q:$Q),"")</f>
        <v/>
      </c>
      <c r="T134" s="26" t="str">
        <f t="shared" si="6"/>
        <v/>
      </c>
      <c r="U134" s="42" t="str">
        <f t="shared" si="7"/>
        <v/>
      </c>
      <c r="V134" s="2">
        <f t="shared" si="8"/>
        <v>0</v>
      </c>
      <c r="W134" s="10" t="str">
        <f t="array" ref="W134">iferror(xlookup($J134,'Product Families'!$A:$A,'Product Families'!$P:$P),"")</f>
        <v/>
      </c>
      <c r="X134" s="2" t="str">
        <f t="array" ref="X134">iferror(xlookup($J134,'Product Families'!$A:$A,'Product Families'!$Q:$Q),"")</f>
        <v/>
      </c>
      <c r="Y134" s="42" t="str">
        <f t="shared" si="9"/>
        <v/>
      </c>
      <c r="Z134" s="42" t="str">
        <f t="shared" si="10"/>
        <v/>
      </c>
      <c r="AA134" s="2">
        <f t="shared" si="11"/>
        <v>0</v>
      </c>
      <c r="AB134" s="10" t="str">
        <f t="array" ref="AB134">iferror(xlookup($K134,'Product Families'!$A:$A,'Product Families'!$P:$P),"")</f>
        <v/>
      </c>
      <c r="AC134" s="2" t="str">
        <f t="array" ref="AC134">iferror(xlookup($K134,'Product Families'!$A:$A,'Product Families'!$Q:$Q),"")</f>
        <v/>
      </c>
      <c r="AD134" s="26" t="str">
        <f t="shared" si="12"/>
        <v/>
      </c>
      <c r="AE134" s="42" t="str">
        <f t="shared" si="13"/>
        <v/>
      </c>
      <c r="AF134" s="2">
        <f t="shared" si="14"/>
        <v>0</v>
      </c>
      <c r="AG134" s="10" t="str">
        <f t="array" ref="AG134">iferror(xlookup($L134,'Product Families'!$A:$A,'Product Families'!$P:$P),"")</f>
        <v/>
      </c>
      <c r="AH134" s="2" t="str">
        <f t="array" ref="AH134">iferror(xlookup($L134,'Product Families'!$A:$A,'Product Families'!$Q:$Q),"")</f>
        <v/>
      </c>
      <c r="AI134" s="26" t="str">
        <f t="shared" si="15"/>
        <v/>
      </c>
      <c r="AJ134" s="42" t="str">
        <f t="shared" si="16"/>
        <v/>
      </c>
      <c r="AK134" s="2">
        <f t="shared" si="17"/>
        <v>0</v>
      </c>
    </row>
    <row r="135">
      <c r="A135" s="1" t="s">
        <v>540</v>
      </c>
      <c r="B135" s="3" t="s">
        <v>120</v>
      </c>
      <c r="C135" s="1"/>
      <c r="D135" s="7" t="str">
        <f t="shared" si="18"/>
        <v/>
      </c>
      <c r="E135" s="26">
        <f t="shared" si="2"/>
        <v>0</v>
      </c>
      <c r="G135" s="2" t="s">
        <v>121</v>
      </c>
      <c r="H135" s="1"/>
      <c r="I135" s="1"/>
      <c r="J135" s="1"/>
      <c r="K135" s="1"/>
      <c r="L135" s="1"/>
      <c r="M135" s="10" t="str">
        <f t="array" ref="M135">iferror(xlookup($H135,'Product Families'!$A:$A,'Product Families'!$P:$P),"")</f>
        <v/>
      </c>
      <c r="N135" s="2" t="str">
        <f t="array" ref="N135">iferror(xlookup($H135,'Product Families'!$A:$A,'Product Families'!$Q:$Q),"")</f>
        <v/>
      </c>
      <c r="O135" s="26" t="str">
        <f t="shared" si="3"/>
        <v/>
      </c>
      <c r="P135" s="42" t="str">
        <f t="shared" si="4"/>
        <v/>
      </c>
      <c r="Q135" s="2">
        <f t="shared" si="5"/>
        <v>0</v>
      </c>
      <c r="R135" s="10" t="str">
        <f t="array" ref="R135">iferror(xlookup($I135,'Product Families'!$A:$A,'Product Families'!$P:$P),"")</f>
        <v/>
      </c>
      <c r="S135" s="2" t="str">
        <f t="array" ref="S135">iferror(xlookup($I135,'Product Families'!$A:$A,'Product Families'!$Q:$Q),"")</f>
        <v/>
      </c>
      <c r="T135" s="26" t="str">
        <f t="shared" si="6"/>
        <v/>
      </c>
      <c r="U135" s="42" t="str">
        <f t="shared" si="7"/>
        <v/>
      </c>
      <c r="V135" s="2">
        <f t="shared" si="8"/>
        <v>0</v>
      </c>
      <c r="W135" s="10" t="str">
        <f t="array" ref="W135">iferror(xlookup($J135,'Product Families'!$A:$A,'Product Families'!$P:$P),"")</f>
        <v/>
      </c>
      <c r="X135" s="2" t="str">
        <f t="array" ref="X135">iferror(xlookup($J135,'Product Families'!$A:$A,'Product Families'!$Q:$Q),"")</f>
        <v/>
      </c>
      <c r="Y135" s="42" t="str">
        <f t="shared" si="9"/>
        <v/>
      </c>
      <c r="Z135" s="42" t="str">
        <f t="shared" si="10"/>
        <v/>
      </c>
      <c r="AA135" s="2">
        <f t="shared" si="11"/>
        <v>0</v>
      </c>
      <c r="AB135" s="10" t="str">
        <f t="array" ref="AB135">iferror(xlookup($K135,'Product Families'!$A:$A,'Product Families'!$P:$P),"")</f>
        <v/>
      </c>
      <c r="AC135" s="2" t="str">
        <f t="array" ref="AC135">iferror(xlookup($K135,'Product Families'!$A:$A,'Product Families'!$Q:$Q),"")</f>
        <v/>
      </c>
      <c r="AD135" s="26" t="str">
        <f t="shared" si="12"/>
        <v/>
      </c>
      <c r="AE135" s="42" t="str">
        <f t="shared" si="13"/>
        <v/>
      </c>
      <c r="AF135" s="2">
        <f t="shared" si="14"/>
        <v>0</v>
      </c>
      <c r="AG135" s="10" t="str">
        <f t="array" ref="AG135">iferror(xlookup($L135,'Product Families'!$A:$A,'Product Families'!$P:$P),"")</f>
        <v/>
      </c>
      <c r="AH135" s="2" t="str">
        <f t="array" ref="AH135">iferror(xlookup($L135,'Product Families'!$A:$A,'Product Families'!$Q:$Q),"")</f>
        <v/>
      </c>
      <c r="AI135" s="26" t="str">
        <f t="shared" si="15"/>
        <v/>
      </c>
      <c r="AJ135" s="42" t="str">
        <f t="shared" si="16"/>
        <v/>
      </c>
      <c r="AK135" s="2">
        <f t="shared" si="17"/>
        <v>0</v>
      </c>
    </row>
    <row r="136">
      <c r="A136" s="1" t="s">
        <v>216</v>
      </c>
      <c r="B136" s="3" t="s">
        <v>120</v>
      </c>
      <c r="C136" s="1"/>
      <c r="D136" s="7" t="str">
        <f t="shared" si="18"/>
        <v/>
      </c>
      <c r="E136" s="26">
        <f t="shared" si="2"/>
        <v>0</v>
      </c>
      <c r="G136" s="2" t="s">
        <v>494</v>
      </c>
      <c r="H136" s="1"/>
      <c r="I136" s="1"/>
      <c r="J136" s="1"/>
      <c r="K136" s="1"/>
      <c r="L136" s="1"/>
      <c r="M136" s="10" t="str">
        <f t="array" ref="M136">iferror(xlookup($H136,'Product Families'!$A:$A,'Product Families'!$P:$P),"")</f>
        <v/>
      </c>
      <c r="N136" s="2" t="str">
        <f t="array" ref="N136">iferror(xlookup($H136,'Product Families'!$A:$A,'Product Families'!$Q:$Q),"")</f>
        <v/>
      </c>
      <c r="O136" s="26" t="str">
        <f t="shared" si="3"/>
        <v/>
      </c>
      <c r="P136" s="42" t="str">
        <f t="shared" si="4"/>
        <v/>
      </c>
      <c r="Q136" s="2">
        <f t="shared" si="5"/>
        <v>0</v>
      </c>
      <c r="R136" s="10" t="str">
        <f t="array" ref="R136">iferror(xlookup($I136,'Product Families'!$A:$A,'Product Families'!$P:$P),"")</f>
        <v/>
      </c>
      <c r="S136" s="2" t="str">
        <f t="array" ref="S136">iferror(xlookup($I136,'Product Families'!$A:$A,'Product Families'!$Q:$Q),"")</f>
        <v/>
      </c>
      <c r="T136" s="26" t="str">
        <f t="shared" si="6"/>
        <v/>
      </c>
      <c r="U136" s="42" t="str">
        <f t="shared" si="7"/>
        <v/>
      </c>
      <c r="V136" s="2">
        <f t="shared" si="8"/>
        <v>0</v>
      </c>
      <c r="W136" s="10" t="str">
        <f t="array" ref="W136">iferror(xlookup($J136,'Product Families'!$A:$A,'Product Families'!$P:$P),"")</f>
        <v/>
      </c>
      <c r="X136" s="2" t="str">
        <f t="array" ref="X136">iferror(xlookup($J136,'Product Families'!$A:$A,'Product Families'!$Q:$Q),"")</f>
        <v/>
      </c>
      <c r="Y136" s="42" t="str">
        <f t="shared" si="9"/>
        <v/>
      </c>
      <c r="Z136" s="42" t="str">
        <f t="shared" si="10"/>
        <v/>
      </c>
      <c r="AA136" s="2">
        <f t="shared" si="11"/>
        <v>0</v>
      </c>
      <c r="AB136" s="10" t="str">
        <f t="array" ref="AB136">iferror(xlookup($K136,'Product Families'!$A:$A,'Product Families'!$P:$P),"")</f>
        <v/>
      </c>
      <c r="AC136" s="2" t="str">
        <f t="array" ref="AC136">iferror(xlookup($K136,'Product Families'!$A:$A,'Product Families'!$Q:$Q),"")</f>
        <v/>
      </c>
      <c r="AD136" s="26" t="str">
        <f t="shared" si="12"/>
        <v/>
      </c>
      <c r="AE136" s="42" t="str">
        <f t="shared" si="13"/>
        <v/>
      </c>
      <c r="AF136" s="2">
        <f t="shared" si="14"/>
        <v>0</v>
      </c>
      <c r="AG136" s="10" t="str">
        <f t="array" ref="AG136">iferror(xlookup($L136,'Product Families'!$A:$A,'Product Families'!$P:$P),"")</f>
        <v/>
      </c>
      <c r="AH136" s="2" t="str">
        <f t="array" ref="AH136">iferror(xlookup($L136,'Product Families'!$A:$A,'Product Families'!$Q:$Q),"")</f>
        <v/>
      </c>
      <c r="AI136" s="26" t="str">
        <f t="shared" si="15"/>
        <v/>
      </c>
      <c r="AJ136" s="42" t="str">
        <f t="shared" si="16"/>
        <v/>
      </c>
      <c r="AK136" s="2">
        <f t="shared" si="17"/>
        <v>0</v>
      </c>
    </row>
    <row r="137">
      <c r="A137" s="1" t="s">
        <v>544</v>
      </c>
      <c r="B137" s="3">
        <v>10.23</v>
      </c>
      <c r="C137" s="3">
        <v>12.0</v>
      </c>
      <c r="D137" s="7">
        <f t="shared" si="18"/>
        <v>0.8525</v>
      </c>
      <c r="E137" s="26">
        <f t="shared" si="2"/>
        <v>0</v>
      </c>
      <c r="G137" s="2" t="s">
        <v>1132</v>
      </c>
      <c r="H137" s="1"/>
      <c r="I137" s="1"/>
      <c r="J137" s="1"/>
      <c r="K137" s="1"/>
      <c r="L137" s="1"/>
      <c r="M137" s="10" t="str">
        <f t="array" ref="M137">iferror(xlookup($H137,'Product Families'!$A:$A,'Product Families'!$P:$P),"")</f>
        <v/>
      </c>
      <c r="N137" s="2" t="str">
        <f t="array" ref="N137">iferror(xlookup($H137,'Product Families'!$A:$A,'Product Families'!$Q:$Q),"")</f>
        <v/>
      </c>
      <c r="O137" s="26" t="str">
        <f t="shared" si="3"/>
        <v/>
      </c>
      <c r="P137" s="42" t="str">
        <f t="shared" si="4"/>
        <v/>
      </c>
      <c r="Q137" s="2">
        <f t="shared" si="5"/>
        <v>0</v>
      </c>
      <c r="R137" s="10" t="str">
        <f t="array" ref="R137">iferror(xlookup($I137,'Product Families'!$A:$A,'Product Families'!$P:$P),"")</f>
        <v/>
      </c>
      <c r="S137" s="2" t="str">
        <f t="array" ref="S137">iferror(xlookup($I137,'Product Families'!$A:$A,'Product Families'!$Q:$Q),"")</f>
        <v/>
      </c>
      <c r="T137" s="26" t="str">
        <f t="shared" si="6"/>
        <v/>
      </c>
      <c r="U137" s="42" t="str">
        <f t="shared" si="7"/>
        <v/>
      </c>
      <c r="V137" s="2">
        <f t="shared" si="8"/>
        <v>0</v>
      </c>
      <c r="W137" s="10" t="str">
        <f t="array" ref="W137">iferror(xlookup($J137,'Product Families'!$A:$A,'Product Families'!$P:$P),"")</f>
        <v/>
      </c>
      <c r="X137" s="2" t="str">
        <f t="array" ref="X137">iferror(xlookup($J137,'Product Families'!$A:$A,'Product Families'!$Q:$Q),"")</f>
        <v/>
      </c>
      <c r="Y137" s="42" t="str">
        <f t="shared" si="9"/>
        <v/>
      </c>
      <c r="Z137" s="42" t="str">
        <f t="shared" si="10"/>
        <v/>
      </c>
      <c r="AA137" s="2">
        <f t="shared" si="11"/>
        <v>0</v>
      </c>
      <c r="AB137" s="10" t="str">
        <f t="array" ref="AB137">iferror(xlookup($K137,'Product Families'!$A:$A,'Product Families'!$P:$P),"")</f>
        <v/>
      </c>
      <c r="AC137" s="2" t="str">
        <f t="array" ref="AC137">iferror(xlookup($K137,'Product Families'!$A:$A,'Product Families'!$Q:$Q),"")</f>
        <v/>
      </c>
      <c r="AD137" s="26" t="str">
        <f t="shared" si="12"/>
        <v/>
      </c>
      <c r="AE137" s="42" t="str">
        <f t="shared" si="13"/>
        <v/>
      </c>
      <c r="AF137" s="2">
        <f t="shared" si="14"/>
        <v>0</v>
      </c>
      <c r="AG137" s="10" t="str">
        <f t="array" ref="AG137">iferror(xlookup($L137,'Product Families'!$A:$A,'Product Families'!$P:$P),"")</f>
        <v/>
      </c>
      <c r="AH137" s="2" t="str">
        <f t="array" ref="AH137">iferror(xlookup($L137,'Product Families'!$A:$A,'Product Families'!$Q:$Q),"")</f>
        <v/>
      </c>
      <c r="AI137" s="26" t="str">
        <f t="shared" si="15"/>
        <v/>
      </c>
      <c r="AJ137" s="42" t="str">
        <f t="shared" si="16"/>
        <v/>
      </c>
      <c r="AK137" s="2">
        <f t="shared" si="17"/>
        <v>0</v>
      </c>
    </row>
    <row r="138">
      <c r="A138" s="1" t="s">
        <v>546</v>
      </c>
      <c r="B138" s="3" t="s">
        <v>120</v>
      </c>
      <c r="C138" s="1"/>
      <c r="D138" s="7" t="str">
        <f t="shared" si="18"/>
        <v/>
      </c>
      <c r="E138" s="26">
        <f t="shared" si="2"/>
        <v>0</v>
      </c>
      <c r="G138" s="2" t="s">
        <v>121</v>
      </c>
      <c r="H138" s="1"/>
      <c r="I138" s="1"/>
      <c r="J138" s="1"/>
      <c r="K138" s="1"/>
      <c r="L138" s="1"/>
      <c r="M138" s="10" t="str">
        <f t="array" ref="M138">iferror(xlookup($H138,'Product Families'!$A:$A,'Product Families'!$P:$P),"")</f>
        <v/>
      </c>
      <c r="N138" s="2" t="str">
        <f t="array" ref="N138">iferror(xlookup($H138,'Product Families'!$A:$A,'Product Families'!$Q:$Q),"")</f>
        <v/>
      </c>
      <c r="O138" s="26" t="str">
        <f t="shared" si="3"/>
        <v/>
      </c>
      <c r="P138" s="42" t="str">
        <f t="shared" si="4"/>
        <v/>
      </c>
      <c r="Q138" s="2">
        <f t="shared" si="5"/>
        <v>0</v>
      </c>
      <c r="R138" s="10" t="str">
        <f t="array" ref="R138">iferror(xlookup($I138,'Product Families'!$A:$A,'Product Families'!$P:$P),"")</f>
        <v/>
      </c>
      <c r="S138" s="2" t="str">
        <f t="array" ref="S138">iferror(xlookup($I138,'Product Families'!$A:$A,'Product Families'!$Q:$Q),"")</f>
        <v/>
      </c>
      <c r="T138" s="26" t="str">
        <f t="shared" si="6"/>
        <v/>
      </c>
      <c r="U138" s="42" t="str">
        <f t="shared" si="7"/>
        <v/>
      </c>
      <c r="V138" s="2">
        <f t="shared" si="8"/>
        <v>0</v>
      </c>
      <c r="W138" s="10" t="str">
        <f t="array" ref="W138">iferror(xlookup($J138,'Product Families'!$A:$A,'Product Families'!$P:$P),"")</f>
        <v/>
      </c>
      <c r="X138" s="2" t="str">
        <f t="array" ref="X138">iferror(xlookup($J138,'Product Families'!$A:$A,'Product Families'!$Q:$Q),"")</f>
        <v/>
      </c>
      <c r="Y138" s="42" t="str">
        <f t="shared" si="9"/>
        <v/>
      </c>
      <c r="Z138" s="42" t="str">
        <f t="shared" si="10"/>
        <v/>
      </c>
      <c r="AA138" s="2">
        <f t="shared" si="11"/>
        <v>0</v>
      </c>
      <c r="AB138" s="10" t="str">
        <f t="array" ref="AB138">iferror(xlookup($K138,'Product Families'!$A:$A,'Product Families'!$P:$P),"")</f>
        <v/>
      </c>
      <c r="AC138" s="2" t="str">
        <f t="array" ref="AC138">iferror(xlookup($K138,'Product Families'!$A:$A,'Product Families'!$Q:$Q),"")</f>
        <v/>
      </c>
      <c r="AD138" s="26" t="str">
        <f t="shared" si="12"/>
        <v/>
      </c>
      <c r="AE138" s="42" t="str">
        <f t="shared" si="13"/>
        <v/>
      </c>
      <c r="AF138" s="2">
        <f t="shared" si="14"/>
        <v>0</v>
      </c>
      <c r="AG138" s="10" t="str">
        <f t="array" ref="AG138">iferror(xlookup($L138,'Product Families'!$A:$A,'Product Families'!$P:$P),"")</f>
        <v/>
      </c>
      <c r="AH138" s="2" t="str">
        <f t="array" ref="AH138">iferror(xlookup($L138,'Product Families'!$A:$A,'Product Families'!$Q:$Q),"")</f>
        <v/>
      </c>
      <c r="AI138" s="26" t="str">
        <f t="shared" si="15"/>
        <v/>
      </c>
      <c r="AJ138" s="42" t="str">
        <f t="shared" si="16"/>
        <v/>
      </c>
      <c r="AK138" s="2">
        <f t="shared" si="17"/>
        <v>0</v>
      </c>
    </row>
    <row r="139">
      <c r="A139" s="1" t="s">
        <v>487</v>
      </c>
      <c r="B139" s="3">
        <v>11.36</v>
      </c>
      <c r="C139" s="3">
        <v>16.0</v>
      </c>
      <c r="D139" s="7">
        <f t="shared" si="18"/>
        <v>0.71</v>
      </c>
      <c r="E139" s="26">
        <f t="shared" si="2"/>
        <v>0</v>
      </c>
      <c r="G139" s="2" t="s">
        <v>1144</v>
      </c>
      <c r="H139" s="1" t="s">
        <v>487</v>
      </c>
      <c r="I139" s="1" t="s">
        <v>493</v>
      </c>
      <c r="J139" s="1"/>
      <c r="K139" s="1"/>
      <c r="L139" s="1"/>
      <c r="M139" s="10">
        <f t="array" ref="M139">iferror(xlookup($H139,'Product Families'!$A:$A,'Product Families'!$P:$P),"")</f>
        <v>0.09</v>
      </c>
      <c r="N139" s="2" t="str">
        <f t="array" ref="N139">iferror(xlookup($H139,'Product Families'!$A:$A,'Product Families'!$Q:$Q),"")</f>
        <v/>
      </c>
      <c r="O139" s="26" t="str">
        <f t="shared" si="3"/>
        <v/>
      </c>
      <c r="P139" s="42" t="str">
        <f t="shared" si="4"/>
        <v/>
      </c>
      <c r="Q139" s="2">
        <f t="shared" si="5"/>
        <v>0</v>
      </c>
      <c r="R139" s="10">
        <f t="array" ref="R139">iferror(xlookup($I139,'Product Families'!$A:$A,'Product Families'!$P:$P),"")</f>
        <v>0.37</v>
      </c>
      <c r="S139" s="2" t="str">
        <f t="array" ref="S139">iferror(xlookup($I139,'Product Families'!$A:$A,'Product Families'!$Q:$Q),"")</f>
        <v/>
      </c>
      <c r="T139" s="26" t="str">
        <f t="shared" si="6"/>
        <v/>
      </c>
      <c r="U139" s="42" t="str">
        <f t="shared" si="7"/>
        <v/>
      </c>
      <c r="V139" s="2">
        <f t="shared" si="8"/>
        <v>0</v>
      </c>
      <c r="W139" s="10" t="str">
        <f t="array" ref="W139">iferror(xlookup($J139,'Product Families'!$A:$A,'Product Families'!$P:$P),"")</f>
        <v/>
      </c>
      <c r="X139" s="2" t="str">
        <f t="array" ref="X139">iferror(xlookup($J139,'Product Families'!$A:$A,'Product Families'!$Q:$Q),"")</f>
        <v/>
      </c>
      <c r="Y139" s="42" t="str">
        <f t="shared" si="9"/>
        <v/>
      </c>
      <c r="Z139" s="42" t="str">
        <f t="shared" si="10"/>
        <v/>
      </c>
      <c r="AA139" s="2">
        <f t="shared" si="11"/>
        <v>0</v>
      </c>
      <c r="AB139" s="10" t="str">
        <f t="array" ref="AB139">iferror(xlookup($K139,'Product Families'!$A:$A,'Product Families'!$P:$P),"")</f>
        <v/>
      </c>
      <c r="AC139" s="2" t="str">
        <f t="array" ref="AC139">iferror(xlookup($K139,'Product Families'!$A:$A,'Product Families'!$Q:$Q),"")</f>
        <v/>
      </c>
      <c r="AD139" s="26" t="str">
        <f t="shared" si="12"/>
        <v/>
      </c>
      <c r="AE139" s="42" t="str">
        <f t="shared" si="13"/>
        <v/>
      </c>
      <c r="AF139" s="2">
        <f t="shared" si="14"/>
        <v>0</v>
      </c>
      <c r="AG139" s="10" t="str">
        <f t="array" ref="AG139">iferror(xlookup($L139,'Product Families'!$A:$A,'Product Families'!$P:$P),"")</f>
        <v/>
      </c>
      <c r="AH139" s="2" t="str">
        <f t="array" ref="AH139">iferror(xlookup($L139,'Product Families'!$A:$A,'Product Families'!$Q:$Q),"")</f>
        <v/>
      </c>
      <c r="AI139" s="26" t="str">
        <f t="shared" si="15"/>
        <v/>
      </c>
      <c r="AJ139" s="42" t="str">
        <f t="shared" si="16"/>
        <v/>
      </c>
      <c r="AK139" s="2">
        <f t="shared" si="17"/>
        <v>0</v>
      </c>
    </row>
    <row r="140">
      <c r="A140" s="1" t="s">
        <v>490</v>
      </c>
      <c r="B140" s="3" t="s">
        <v>120</v>
      </c>
      <c r="C140" s="1"/>
      <c r="D140" s="7" t="str">
        <f t="shared" si="18"/>
        <v/>
      </c>
      <c r="E140" s="26">
        <f t="shared" si="2"/>
        <v>0</v>
      </c>
      <c r="G140" s="2" t="s">
        <v>121</v>
      </c>
      <c r="H140" s="1" t="s">
        <v>490</v>
      </c>
      <c r="I140" s="1" t="s">
        <v>493</v>
      </c>
      <c r="J140" s="1"/>
      <c r="K140" s="1"/>
      <c r="L140" s="1"/>
      <c r="M140" s="10">
        <f t="array" ref="M140">iferror(xlookup($H140,'Product Families'!$A:$A,'Product Families'!$P:$P),"")</f>
        <v>0.12</v>
      </c>
      <c r="N140" s="2" t="str">
        <f t="array" ref="N140">iferror(xlookup($H140,'Product Families'!$A:$A,'Product Families'!$Q:$Q),"")</f>
        <v/>
      </c>
      <c r="O140" s="26" t="str">
        <f t="shared" si="3"/>
        <v/>
      </c>
      <c r="P140" s="42" t="str">
        <f t="shared" si="4"/>
        <v/>
      </c>
      <c r="Q140" s="2">
        <f t="shared" si="5"/>
        <v>0</v>
      </c>
      <c r="R140" s="10">
        <f t="array" ref="R140">iferror(xlookup($I140,'Product Families'!$A:$A,'Product Families'!$P:$P),"")</f>
        <v>0.37</v>
      </c>
      <c r="S140" s="2" t="str">
        <f t="array" ref="S140">iferror(xlookup($I140,'Product Families'!$A:$A,'Product Families'!$Q:$Q),"")</f>
        <v/>
      </c>
      <c r="T140" s="26" t="str">
        <f t="shared" si="6"/>
        <v/>
      </c>
      <c r="U140" s="42" t="str">
        <f t="shared" si="7"/>
        <v/>
      </c>
      <c r="V140" s="2">
        <f t="shared" si="8"/>
        <v>0</v>
      </c>
      <c r="W140" s="10" t="str">
        <f t="array" ref="W140">iferror(xlookup($J140,'Product Families'!$A:$A,'Product Families'!$P:$P),"")</f>
        <v/>
      </c>
      <c r="X140" s="2" t="str">
        <f t="array" ref="X140">iferror(xlookup($J140,'Product Families'!$A:$A,'Product Families'!$Q:$Q),"")</f>
        <v/>
      </c>
      <c r="Y140" s="42" t="str">
        <f t="shared" si="9"/>
        <v/>
      </c>
      <c r="Z140" s="42" t="str">
        <f t="shared" si="10"/>
        <v/>
      </c>
      <c r="AA140" s="2">
        <f t="shared" si="11"/>
        <v>0</v>
      </c>
      <c r="AB140" s="10" t="str">
        <f t="array" ref="AB140">iferror(xlookup($K140,'Product Families'!$A:$A,'Product Families'!$P:$P),"")</f>
        <v/>
      </c>
      <c r="AC140" s="2" t="str">
        <f t="array" ref="AC140">iferror(xlookup($K140,'Product Families'!$A:$A,'Product Families'!$Q:$Q),"")</f>
        <v/>
      </c>
      <c r="AD140" s="26" t="str">
        <f t="shared" si="12"/>
        <v/>
      </c>
      <c r="AE140" s="42" t="str">
        <f t="shared" si="13"/>
        <v/>
      </c>
      <c r="AF140" s="2">
        <f t="shared" si="14"/>
        <v>0</v>
      </c>
      <c r="AG140" s="10" t="str">
        <f t="array" ref="AG140">iferror(xlookup($L140,'Product Families'!$A:$A,'Product Families'!$P:$P),"")</f>
        <v/>
      </c>
      <c r="AH140" s="2" t="str">
        <f t="array" ref="AH140">iferror(xlookup($L140,'Product Families'!$A:$A,'Product Families'!$Q:$Q),"")</f>
        <v/>
      </c>
      <c r="AI140" s="26" t="str">
        <f t="shared" si="15"/>
        <v/>
      </c>
      <c r="AJ140" s="42" t="str">
        <f t="shared" si="16"/>
        <v/>
      </c>
      <c r="AK140" s="2">
        <f t="shared" si="17"/>
        <v>0</v>
      </c>
    </row>
    <row r="141">
      <c r="A141" s="1" t="s">
        <v>555</v>
      </c>
      <c r="B141" s="3">
        <v>1.86</v>
      </c>
      <c r="C141" s="3">
        <v>1.0</v>
      </c>
      <c r="D141" s="7">
        <f t="shared" si="18"/>
        <v>1.86</v>
      </c>
      <c r="E141" s="26">
        <f t="shared" si="2"/>
        <v>0</v>
      </c>
      <c r="H141" s="1"/>
      <c r="I141" s="1"/>
      <c r="J141" s="1"/>
      <c r="K141" s="1"/>
      <c r="L141" s="1"/>
      <c r="M141" s="10" t="str">
        <f t="array" ref="M141">iferror(xlookup($H141,'Product Families'!$A:$A,'Product Families'!$P:$P),"")</f>
        <v/>
      </c>
      <c r="N141" s="2" t="str">
        <f t="array" ref="N141">iferror(xlookup($H141,'Product Families'!$A:$A,'Product Families'!$Q:$Q),"")</f>
        <v/>
      </c>
      <c r="O141" s="26" t="str">
        <f t="shared" si="3"/>
        <v/>
      </c>
      <c r="P141" s="42" t="str">
        <f t="shared" si="4"/>
        <v/>
      </c>
      <c r="Q141" s="2">
        <f t="shared" si="5"/>
        <v>0</v>
      </c>
      <c r="R141" s="10" t="str">
        <f t="array" ref="R141">iferror(xlookup($I141,'Product Families'!$A:$A,'Product Families'!$P:$P),"")</f>
        <v/>
      </c>
      <c r="S141" s="2" t="str">
        <f t="array" ref="S141">iferror(xlookup($I141,'Product Families'!$A:$A,'Product Families'!$Q:$Q),"")</f>
        <v/>
      </c>
      <c r="T141" s="26" t="str">
        <f t="shared" si="6"/>
        <v/>
      </c>
      <c r="U141" s="42" t="str">
        <f t="shared" si="7"/>
        <v/>
      </c>
      <c r="V141" s="2">
        <f t="shared" si="8"/>
        <v>0</v>
      </c>
      <c r="W141" s="10" t="str">
        <f t="array" ref="W141">iferror(xlookup($J141,'Product Families'!$A:$A,'Product Families'!$P:$P),"")</f>
        <v/>
      </c>
      <c r="X141" s="2" t="str">
        <f t="array" ref="X141">iferror(xlookup($J141,'Product Families'!$A:$A,'Product Families'!$Q:$Q),"")</f>
        <v/>
      </c>
      <c r="Y141" s="42" t="str">
        <f t="shared" si="9"/>
        <v/>
      </c>
      <c r="Z141" s="42" t="str">
        <f t="shared" si="10"/>
        <v/>
      </c>
      <c r="AA141" s="2">
        <f t="shared" si="11"/>
        <v>0</v>
      </c>
      <c r="AB141" s="10" t="str">
        <f t="array" ref="AB141">iferror(xlookup($K141,'Product Families'!$A:$A,'Product Families'!$P:$P),"")</f>
        <v/>
      </c>
      <c r="AC141" s="2" t="str">
        <f t="array" ref="AC141">iferror(xlookup($K141,'Product Families'!$A:$A,'Product Families'!$Q:$Q),"")</f>
        <v/>
      </c>
      <c r="AD141" s="26" t="str">
        <f t="shared" si="12"/>
        <v/>
      </c>
      <c r="AE141" s="42" t="str">
        <f t="shared" si="13"/>
        <v/>
      </c>
      <c r="AF141" s="2">
        <f t="shared" si="14"/>
        <v>0</v>
      </c>
      <c r="AG141" s="10" t="str">
        <f t="array" ref="AG141">iferror(xlookup($L141,'Product Families'!$A:$A,'Product Families'!$P:$P),"")</f>
        <v/>
      </c>
      <c r="AH141" s="2" t="str">
        <f t="array" ref="AH141">iferror(xlookup($L141,'Product Families'!$A:$A,'Product Families'!$Q:$Q),"")</f>
        <v/>
      </c>
      <c r="AI141" s="26" t="str">
        <f t="shared" si="15"/>
        <v/>
      </c>
      <c r="AJ141" s="42" t="str">
        <f t="shared" si="16"/>
        <v/>
      </c>
      <c r="AK141" s="2">
        <f t="shared" si="17"/>
        <v>0</v>
      </c>
    </row>
    <row r="142">
      <c r="A142" s="1" t="s">
        <v>558</v>
      </c>
      <c r="B142" s="3" t="s">
        <v>120</v>
      </c>
      <c r="C142" s="1"/>
      <c r="D142" s="7" t="str">
        <f t="shared" si="18"/>
        <v/>
      </c>
      <c r="E142" s="26">
        <f t="shared" si="2"/>
        <v>0</v>
      </c>
      <c r="G142" s="2" t="s">
        <v>121</v>
      </c>
      <c r="H142" s="1"/>
      <c r="I142" s="1"/>
      <c r="J142" s="1"/>
      <c r="K142" s="1"/>
      <c r="L142" s="1"/>
      <c r="M142" s="10" t="str">
        <f t="array" ref="M142">iferror(xlookup($H142,'Product Families'!$A:$A,'Product Families'!$P:$P),"")</f>
        <v/>
      </c>
      <c r="N142" s="2" t="str">
        <f t="array" ref="N142">iferror(xlookup($H142,'Product Families'!$A:$A,'Product Families'!$Q:$Q),"")</f>
        <v/>
      </c>
      <c r="O142" s="26" t="str">
        <f t="shared" si="3"/>
        <v/>
      </c>
      <c r="P142" s="42" t="str">
        <f t="shared" si="4"/>
        <v/>
      </c>
      <c r="Q142" s="2">
        <f t="shared" si="5"/>
        <v>0</v>
      </c>
      <c r="R142" s="10" t="str">
        <f t="array" ref="R142">iferror(xlookup($I142,'Product Families'!$A:$A,'Product Families'!$P:$P),"")</f>
        <v/>
      </c>
      <c r="S142" s="2" t="str">
        <f t="array" ref="S142">iferror(xlookup($I142,'Product Families'!$A:$A,'Product Families'!$Q:$Q),"")</f>
        <v/>
      </c>
      <c r="T142" s="26" t="str">
        <f t="shared" si="6"/>
        <v/>
      </c>
      <c r="U142" s="42" t="str">
        <f t="shared" si="7"/>
        <v/>
      </c>
      <c r="V142" s="2">
        <f t="shared" si="8"/>
        <v>0</v>
      </c>
      <c r="W142" s="10" t="str">
        <f t="array" ref="W142">iferror(xlookup($J142,'Product Families'!$A:$A,'Product Families'!$P:$P),"")</f>
        <v/>
      </c>
      <c r="X142" s="2" t="str">
        <f t="array" ref="X142">iferror(xlookup($J142,'Product Families'!$A:$A,'Product Families'!$Q:$Q),"")</f>
        <v/>
      </c>
      <c r="Y142" s="42" t="str">
        <f t="shared" si="9"/>
        <v/>
      </c>
      <c r="Z142" s="42" t="str">
        <f t="shared" si="10"/>
        <v/>
      </c>
      <c r="AA142" s="2">
        <f t="shared" si="11"/>
        <v>0</v>
      </c>
      <c r="AB142" s="10" t="str">
        <f t="array" ref="AB142">iferror(xlookup($K142,'Product Families'!$A:$A,'Product Families'!$P:$P),"")</f>
        <v/>
      </c>
      <c r="AC142" s="2" t="str">
        <f t="array" ref="AC142">iferror(xlookup($K142,'Product Families'!$A:$A,'Product Families'!$Q:$Q),"")</f>
        <v/>
      </c>
      <c r="AD142" s="26" t="str">
        <f t="shared" si="12"/>
        <v/>
      </c>
      <c r="AE142" s="42" t="str">
        <f t="shared" si="13"/>
        <v/>
      </c>
      <c r="AF142" s="2">
        <f t="shared" si="14"/>
        <v>0</v>
      </c>
      <c r="AG142" s="10" t="str">
        <f t="array" ref="AG142">iferror(xlookup($L142,'Product Families'!$A:$A,'Product Families'!$P:$P),"")</f>
        <v/>
      </c>
      <c r="AH142" s="2" t="str">
        <f t="array" ref="AH142">iferror(xlookup($L142,'Product Families'!$A:$A,'Product Families'!$Q:$Q),"")</f>
        <v/>
      </c>
      <c r="AI142" s="26" t="str">
        <f t="shared" si="15"/>
        <v/>
      </c>
      <c r="AJ142" s="42" t="str">
        <f t="shared" si="16"/>
        <v/>
      </c>
      <c r="AK142" s="2">
        <f t="shared" si="17"/>
        <v>0</v>
      </c>
    </row>
    <row r="143">
      <c r="A143" s="1" t="s">
        <v>561</v>
      </c>
      <c r="B143" s="3">
        <v>10.49</v>
      </c>
      <c r="C143" s="3">
        <v>6.0</v>
      </c>
      <c r="D143" s="7">
        <f t="shared" si="18"/>
        <v>1.748333333</v>
      </c>
      <c r="E143" s="26">
        <f t="shared" si="2"/>
        <v>0</v>
      </c>
      <c r="H143" s="1"/>
      <c r="I143" s="1"/>
      <c r="J143" s="1"/>
      <c r="K143" s="1"/>
      <c r="L143" s="1"/>
      <c r="M143" s="10" t="str">
        <f t="array" ref="M143">iferror(xlookup($H143,'Product Families'!$A:$A,'Product Families'!$P:$P),"")</f>
        <v/>
      </c>
      <c r="N143" s="2" t="str">
        <f t="array" ref="N143">iferror(xlookup($H143,'Product Families'!$A:$A,'Product Families'!$Q:$Q),"")</f>
        <v/>
      </c>
      <c r="O143" s="26" t="str">
        <f t="shared" si="3"/>
        <v/>
      </c>
      <c r="P143" s="42" t="str">
        <f t="shared" si="4"/>
        <v/>
      </c>
      <c r="Q143" s="2">
        <f t="shared" si="5"/>
        <v>0</v>
      </c>
      <c r="R143" s="10" t="str">
        <f t="array" ref="R143">iferror(xlookup($I143,'Product Families'!$A:$A,'Product Families'!$P:$P),"")</f>
        <v/>
      </c>
      <c r="S143" s="2" t="str">
        <f t="array" ref="S143">iferror(xlookup($I143,'Product Families'!$A:$A,'Product Families'!$Q:$Q),"")</f>
        <v/>
      </c>
      <c r="T143" s="26" t="str">
        <f t="shared" si="6"/>
        <v/>
      </c>
      <c r="U143" s="42" t="str">
        <f t="shared" si="7"/>
        <v/>
      </c>
      <c r="V143" s="2">
        <f t="shared" si="8"/>
        <v>0</v>
      </c>
      <c r="W143" s="10" t="str">
        <f t="array" ref="W143">iferror(xlookup($J143,'Product Families'!$A:$A,'Product Families'!$P:$P),"")</f>
        <v/>
      </c>
      <c r="X143" s="2" t="str">
        <f t="array" ref="X143">iferror(xlookup($J143,'Product Families'!$A:$A,'Product Families'!$Q:$Q),"")</f>
        <v/>
      </c>
      <c r="Y143" s="42" t="str">
        <f t="shared" si="9"/>
        <v/>
      </c>
      <c r="Z143" s="42" t="str">
        <f t="shared" si="10"/>
        <v/>
      </c>
      <c r="AA143" s="2">
        <f t="shared" si="11"/>
        <v>0</v>
      </c>
      <c r="AB143" s="10" t="str">
        <f t="array" ref="AB143">iferror(xlookup($K143,'Product Families'!$A:$A,'Product Families'!$P:$P),"")</f>
        <v/>
      </c>
      <c r="AC143" s="2" t="str">
        <f t="array" ref="AC143">iferror(xlookup($K143,'Product Families'!$A:$A,'Product Families'!$Q:$Q),"")</f>
        <v/>
      </c>
      <c r="AD143" s="26" t="str">
        <f t="shared" si="12"/>
        <v/>
      </c>
      <c r="AE143" s="42" t="str">
        <f t="shared" si="13"/>
        <v/>
      </c>
      <c r="AF143" s="2">
        <f t="shared" si="14"/>
        <v>0</v>
      </c>
      <c r="AG143" s="10" t="str">
        <f t="array" ref="AG143">iferror(xlookup($L143,'Product Families'!$A:$A,'Product Families'!$P:$P),"")</f>
        <v/>
      </c>
      <c r="AH143" s="2" t="str">
        <f t="array" ref="AH143">iferror(xlookup($L143,'Product Families'!$A:$A,'Product Families'!$Q:$Q),"")</f>
        <v/>
      </c>
      <c r="AI143" s="26" t="str">
        <f t="shared" si="15"/>
        <v/>
      </c>
      <c r="AJ143" s="42" t="str">
        <f t="shared" si="16"/>
        <v/>
      </c>
      <c r="AK143" s="2">
        <f t="shared" si="17"/>
        <v>0</v>
      </c>
    </row>
    <row r="144">
      <c r="A144" s="1" t="s">
        <v>565</v>
      </c>
      <c r="B144" s="3">
        <v>12.51</v>
      </c>
      <c r="C144" s="3">
        <v>4.0</v>
      </c>
      <c r="D144" s="7">
        <f t="shared" si="18"/>
        <v>3.1275</v>
      </c>
      <c r="E144" s="26">
        <f t="shared" si="2"/>
        <v>0</v>
      </c>
      <c r="H144" s="1"/>
      <c r="I144" s="1"/>
      <c r="J144" s="1"/>
      <c r="K144" s="1"/>
      <c r="L144" s="1"/>
      <c r="M144" s="10" t="str">
        <f t="array" ref="M144">iferror(xlookup($H144,'Product Families'!$A:$A,'Product Families'!$P:$P),"")</f>
        <v/>
      </c>
      <c r="N144" s="2" t="str">
        <f t="array" ref="N144">iferror(xlookup($H144,'Product Families'!$A:$A,'Product Families'!$Q:$Q),"")</f>
        <v/>
      </c>
      <c r="O144" s="26" t="str">
        <f t="shared" si="3"/>
        <v/>
      </c>
      <c r="P144" s="42" t="str">
        <f t="shared" si="4"/>
        <v/>
      </c>
      <c r="Q144" s="2">
        <f t="shared" si="5"/>
        <v>0</v>
      </c>
      <c r="R144" s="10" t="str">
        <f t="array" ref="R144">iferror(xlookup($I144,'Product Families'!$A:$A,'Product Families'!$P:$P),"")</f>
        <v/>
      </c>
      <c r="S144" s="2" t="str">
        <f t="array" ref="S144">iferror(xlookup($I144,'Product Families'!$A:$A,'Product Families'!$Q:$Q),"")</f>
        <v/>
      </c>
      <c r="T144" s="26" t="str">
        <f t="shared" si="6"/>
        <v/>
      </c>
      <c r="U144" s="42" t="str">
        <f t="shared" si="7"/>
        <v/>
      </c>
      <c r="V144" s="2">
        <f t="shared" si="8"/>
        <v>0</v>
      </c>
      <c r="W144" s="10" t="str">
        <f t="array" ref="W144">iferror(xlookup($J144,'Product Families'!$A:$A,'Product Families'!$P:$P),"")</f>
        <v/>
      </c>
      <c r="X144" s="2" t="str">
        <f t="array" ref="X144">iferror(xlookup($J144,'Product Families'!$A:$A,'Product Families'!$Q:$Q),"")</f>
        <v/>
      </c>
      <c r="Y144" s="42" t="str">
        <f t="shared" si="9"/>
        <v/>
      </c>
      <c r="Z144" s="42" t="str">
        <f t="shared" si="10"/>
        <v/>
      </c>
      <c r="AA144" s="2">
        <f t="shared" si="11"/>
        <v>0</v>
      </c>
      <c r="AB144" s="10" t="str">
        <f t="array" ref="AB144">iferror(xlookup($K144,'Product Families'!$A:$A,'Product Families'!$P:$P),"")</f>
        <v/>
      </c>
      <c r="AC144" s="2" t="str">
        <f t="array" ref="AC144">iferror(xlookup($K144,'Product Families'!$A:$A,'Product Families'!$Q:$Q),"")</f>
        <v/>
      </c>
      <c r="AD144" s="26" t="str">
        <f t="shared" si="12"/>
        <v/>
      </c>
      <c r="AE144" s="42" t="str">
        <f t="shared" si="13"/>
        <v/>
      </c>
      <c r="AF144" s="2">
        <f t="shared" si="14"/>
        <v>0</v>
      </c>
      <c r="AG144" s="10" t="str">
        <f t="array" ref="AG144">iferror(xlookup($L144,'Product Families'!$A:$A,'Product Families'!$P:$P),"")</f>
        <v/>
      </c>
      <c r="AH144" s="2" t="str">
        <f t="array" ref="AH144">iferror(xlookup($L144,'Product Families'!$A:$A,'Product Families'!$Q:$Q),"")</f>
        <v/>
      </c>
      <c r="AI144" s="26" t="str">
        <f t="shared" si="15"/>
        <v/>
      </c>
      <c r="AJ144" s="42" t="str">
        <f t="shared" si="16"/>
        <v/>
      </c>
      <c r="AK144" s="2">
        <f t="shared" si="17"/>
        <v>0</v>
      </c>
    </row>
    <row r="145">
      <c r="A145" s="1" t="s">
        <v>567</v>
      </c>
      <c r="B145" s="3">
        <v>12.04</v>
      </c>
      <c r="C145" s="3">
        <v>4.0</v>
      </c>
      <c r="D145" s="7">
        <f t="shared" si="18"/>
        <v>3.01</v>
      </c>
      <c r="E145" s="26">
        <f t="shared" si="2"/>
        <v>0</v>
      </c>
      <c r="H145" s="1"/>
      <c r="I145" s="1"/>
      <c r="J145" s="1"/>
      <c r="K145" s="1"/>
      <c r="L145" s="1"/>
      <c r="M145" s="10" t="str">
        <f t="array" ref="M145">iferror(xlookup($H145,'Product Families'!$A:$A,'Product Families'!$P:$P),"")</f>
        <v/>
      </c>
      <c r="N145" s="2" t="str">
        <f t="array" ref="N145">iferror(xlookup($H145,'Product Families'!$A:$A,'Product Families'!$Q:$Q),"")</f>
        <v/>
      </c>
      <c r="O145" s="26" t="str">
        <f t="shared" si="3"/>
        <v/>
      </c>
      <c r="P145" s="42" t="str">
        <f t="shared" si="4"/>
        <v/>
      </c>
      <c r="Q145" s="2">
        <f t="shared" si="5"/>
        <v>0</v>
      </c>
      <c r="R145" s="10" t="str">
        <f t="array" ref="R145">iferror(xlookup($I145,'Product Families'!$A:$A,'Product Families'!$P:$P),"")</f>
        <v/>
      </c>
      <c r="S145" s="2" t="str">
        <f t="array" ref="S145">iferror(xlookup($I145,'Product Families'!$A:$A,'Product Families'!$Q:$Q),"")</f>
        <v/>
      </c>
      <c r="T145" s="26" t="str">
        <f t="shared" si="6"/>
        <v/>
      </c>
      <c r="U145" s="42" t="str">
        <f t="shared" si="7"/>
        <v/>
      </c>
      <c r="V145" s="2">
        <f t="shared" si="8"/>
        <v>0</v>
      </c>
      <c r="W145" s="10" t="str">
        <f t="array" ref="W145">iferror(xlookup($J145,'Product Families'!$A:$A,'Product Families'!$P:$P),"")</f>
        <v/>
      </c>
      <c r="X145" s="2" t="str">
        <f t="array" ref="X145">iferror(xlookup($J145,'Product Families'!$A:$A,'Product Families'!$Q:$Q),"")</f>
        <v/>
      </c>
      <c r="Y145" s="42" t="str">
        <f t="shared" si="9"/>
        <v/>
      </c>
      <c r="Z145" s="42" t="str">
        <f t="shared" si="10"/>
        <v/>
      </c>
      <c r="AA145" s="2">
        <f t="shared" si="11"/>
        <v>0</v>
      </c>
      <c r="AB145" s="10" t="str">
        <f t="array" ref="AB145">iferror(xlookup($K145,'Product Families'!$A:$A,'Product Families'!$P:$P),"")</f>
        <v/>
      </c>
      <c r="AC145" s="2" t="str">
        <f t="array" ref="AC145">iferror(xlookup($K145,'Product Families'!$A:$A,'Product Families'!$Q:$Q),"")</f>
        <v/>
      </c>
      <c r="AD145" s="26" t="str">
        <f t="shared" si="12"/>
        <v/>
      </c>
      <c r="AE145" s="42" t="str">
        <f t="shared" si="13"/>
        <v/>
      </c>
      <c r="AF145" s="2">
        <f t="shared" si="14"/>
        <v>0</v>
      </c>
      <c r="AG145" s="10" t="str">
        <f t="array" ref="AG145">iferror(xlookup($L145,'Product Families'!$A:$A,'Product Families'!$P:$P),"")</f>
        <v/>
      </c>
      <c r="AH145" s="2" t="str">
        <f t="array" ref="AH145">iferror(xlookup($L145,'Product Families'!$A:$A,'Product Families'!$Q:$Q),"")</f>
        <v/>
      </c>
      <c r="AI145" s="26" t="str">
        <f t="shared" si="15"/>
        <v/>
      </c>
      <c r="AJ145" s="42" t="str">
        <f t="shared" si="16"/>
        <v/>
      </c>
      <c r="AK145" s="2">
        <f t="shared" si="17"/>
        <v>0</v>
      </c>
    </row>
    <row r="146">
      <c r="A146" s="1" t="s">
        <v>569</v>
      </c>
      <c r="B146" s="3" t="s">
        <v>120</v>
      </c>
      <c r="C146" s="1"/>
      <c r="D146" s="7" t="str">
        <f t="shared" si="18"/>
        <v/>
      </c>
      <c r="E146" s="26">
        <f t="shared" si="2"/>
        <v>0</v>
      </c>
      <c r="G146" s="2" t="s">
        <v>121</v>
      </c>
      <c r="H146" s="1"/>
      <c r="I146" s="1"/>
      <c r="J146" s="1"/>
      <c r="K146" s="1"/>
      <c r="L146" s="1"/>
      <c r="M146" s="10" t="str">
        <f t="array" ref="M146">iferror(xlookup($H146,'Product Families'!$A:$A,'Product Families'!$P:$P),"")</f>
        <v/>
      </c>
      <c r="N146" s="2" t="str">
        <f t="array" ref="N146">iferror(xlookup($H146,'Product Families'!$A:$A,'Product Families'!$Q:$Q),"")</f>
        <v/>
      </c>
      <c r="O146" s="26" t="str">
        <f t="shared" si="3"/>
        <v/>
      </c>
      <c r="P146" s="42" t="str">
        <f t="shared" si="4"/>
        <v/>
      </c>
      <c r="Q146" s="2">
        <f t="shared" si="5"/>
        <v>0</v>
      </c>
      <c r="R146" s="10" t="str">
        <f t="array" ref="R146">iferror(xlookup($I146,'Product Families'!$A:$A,'Product Families'!$P:$P),"")</f>
        <v/>
      </c>
      <c r="S146" s="2" t="str">
        <f t="array" ref="S146">iferror(xlookup($I146,'Product Families'!$A:$A,'Product Families'!$Q:$Q),"")</f>
        <v/>
      </c>
      <c r="T146" s="26" t="str">
        <f t="shared" si="6"/>
        <v/>
      </c>
      <c r="U146" s="42" t="str">
        <f t="shared" si="7"/>
        <v/>
      </c>
      <c r="V146" s="2">
        <f t="shared" si="8"/>
        <v>0</v>
      </c>
      <c r="W146" s="10" t="str">
        <f t="array" ref="W146">iferror(xlookup($J146,'Product Families'!$A:$A,'Product Families'!$P:$P),"")</f>
        <v/>
      </c>
      <c r="X146" s="2" t="str">
        <f t="array" ref="X146">iferror(xlookup($J146,'Product Families'!$A:$A,'Product Families'!$Q:$Q),"")</f>
        <v/>
      </c>
      <c r="Y146" s="42" t="str">
        <f t="shared" si="9"/>
        <v/>
      </c>
      <c r="Z146" s="42" t="str">
        <f t="shared" si="10"/>
        <v/>
      </c>
      <c r="AA146" s="2">
        <f t="shared" si="11"/>
        <v>0</v>
      </c>
      <c r="AB146" s="10" t="str">
        <f t="array" ref="AB146">iferror(xlookup($K146,'Product Families'!$A:$A,'Product Families'!$P:$P),"")</f>
        <v/>
      </c>
      <c r="AC146" s="2" t="str">
        <f t="array" ref="AC146">iferror(xlookup($K146,'Product Families'!$A:$A,'Product Families'!$Q:$Q),"")</f>
        <v/>
      </c>
      <c r="AD146" s="26" t="str">
        <f t="shared" si="12"/>
        <v/>
      </c>
      <c r="AE146" s="42" t="str">
        <f t="shared" si="13"/>
        <v/>
      </c>
      <c r="AF146" s="2">
        <f t="shared" si="14"/>
        <v>0</v>
      </c>
      <c r="AG146" s="10" t="str">
        <f t="array" ref="AG146">iferror(xlookup($L146,'Product Families'!$A:$A,'Product Families'!$P:$P),"")</f>
        <v/>
      </c>
      <c r="AH146" s="2" t="str">
        <f t="array" ref="AH146">iferror(xlookup($L146,'Product Families'!$A:$A,'Product Families'!$Q:$Q),"")</f>
        <v/>
      </c>
      <c r="AI146" s="26" t="str">
        <f t="shared" si="15"/>
        <v/>
      </c>
      <c r="AJ146" s="42" t="str">
        <f t="shared" si="16"/>
        <v/>
      </c>
      <c r="AK146" s="2">
        <f t="shared" si="17"/>
        <v>0</v>
      </c>
    </row>
    <row r="147">
      <c r="A147" s="1" t="s">
        <v>572</v>
      </c>
      <c r="B147" s="3" t="s">
        <v>120</v>
      </c>
      <c r="C147" s="1"/>
      <c r="D147" s="7" t="str">
        <f t="shared" si="18"/>
        <v/>
      </c>
      <c r="E147" s="26">
        <f t="shared" si="2"/>
        <v>0</v>
      </c>
      <c r="G147" s="2" t="s">
        <v>121</v>
      </c>
      <c r="H147" s="1"/>
      <c r="I147" s="1"/>
      <c r="J147" s="1"/>
      <c r="K147" s="1"/>
      <c r="L147" s="1"/>
      <c r="M147" s="10" t="str">
        <f t="array" ref="M147">iferror(xlookup($H147,'Product Families'!$A:$A,'Product Families'!$P:$P),"")</f>
        <v/>
      </c>
      <c r="N147" s="2" t="str">
        <f t="array" ref="N147">iferror(xlookup($H147,'Product Families'!$A:$A,'Product Families'!$Q:$Q),"")</f>
        <v/>
      </c>
      <c r="O147" s="26" t="str">
        <f t="shared" si="3"/>
        <v/>
      </c>
      <c r="P147" s="42" t="str">
        <f t="shared" si="4"/>
        <v/>
      </c>
      <c r="Q147" s="2">
        <f t="shared" si="5"/>
        <v>0</v>
      </c>
      <c r="R147" s="10" t="str">
        <f t="array" ref="R147">iferror(xlookup($I147,'Product Families'!$A:$A,'Product Families'!$P:$P),"")</f>
        <v/>
      </c>
      <c r="S147" s="2" t="str">
        <f t="array" ref="S147">iferror(xlookup($I147,'Product Families'!$A:$A,'Product Families'!$Q:$Q),"")</f>
        <v/>
      </c>
      <c r="T147" s="26" t="str">
        <f t="shared" si="6"/>
        <v/>
      </c>
      <c r="U147" s="42" t="str">
        <f t="shared" si="7"/>
        <v/>
      </c>
      <c r="V147" s="2">
        <f t="shared" si="8"/>
        <v>0</v>
      </c>
      <c r="W147" s="10" t="str">
        <f t="array" ref="W147">iferror(xlookup($J147,'Product Families'!$A:$A,'Product Families'!$P:$P),"")</f>
        <v/>
      </c>
      <c r="X147" s="2" t="str">
        <f t="array" ref="X147">iferror(xlookup($J147,'Product Families'!$A:$A,'Product Families'!$Q:$Q),"")</f>
        <v/>
      </c>
      <c r="Y147" s="42" t="str">
        <f t="shared" si="9"/>
        <v/>
      </c>
      <c r="Z147" s="42" t="str">
        <f t="shared" si="10"/>
        <v/>
      </c>
      <c r="AA147" s="2">
        <f t="shared" si="11"/>
        <v>0</v>
      </c>
      <c r="AB147" s="10" t="str">
        <f t="array" ref="AB147">iferror(xlookup($K147,'Product Families'!$A:$A,'Product Families'!$P:$P),"")</f>
        <v/>
      </c>
      <c r="AC147" s="2" t="str">
        <f t="array" ref="AC147">iferror(xlookup($K147,'Product Families'!$A:$A,'Product Families'!$Q:$Q),"")</f>
        <v/>
      </c>
      <c r="AD147" s="26" t="str">
        <f t="shared" si="12"/>
        <v/>
      </c>
      <c r="AE147" s="42" t="str">
        <f t="shared" si="13"/>
        <v/>
      </c>
      <c r="AF147" s="2">
        <f t="shared" si="14"/>
        <v>0</v>
      </c>
      <c r="AG147" s="10" t="str">
        <f t="array" ref="AG147">iferror(xlookup($L147,'Product Families'!$A:$A,'Product Families'!$P:$P),"")</f>
        <v/>
      </c>
      <c r="AH147" s="2" t="str">
        <f t="array" ref="AH147">iferror(xlookup($L147,'Product Families'!$A:$A,'Product Families'!$Q:$Q),"")</f>
        <v/>
      </c>
      <c r="AI147" s="26" t="str">
        <f t="shared" si="15"/>
        <v/>
      </c>
      <c r="AJ147" s="42" t="str">
        <f t="shared" si="16"/>
        <v/>
      </c>
      <c r="AK147" s="2">
        <f t="shared" si="17"/>
        <v>0</v>
      </c>
    </row>
    <row r="148">
      <c r="A148" s="1" t="s">
        <v>575</v>
      </c>
      <c r="B148" s="3">
        <v>14.2</v>
      </c>
      <c r="C148" s="3">
        <v>4.0</v>
      </c>
      <c r="D148" s="7">
        <f t="shared" si="18"/>
        <v>3.55</v>
      </c>
      <c r="E148" s="26">
        <f t="shared" si="2"/>
        <v>0</v>
      </c>
      <c r="H148" s="1"/>
      <c r="I148" s="1"/>
      <c r="J148" s="1"/>
      <c r="K148" s="1"/>
      <c r="L148" s="1"/>
      <c r="M148" s="10" t="str">
        <f t="array" ref="M148">iferror(xlookup($H148,'Product Families'!$A:$A,'Product Families'!$P:$P),"")</f>
        <v/>
      </c>
      <c r="N148" s="2" t="str">
        <f t="array" ref="N148">iferror(xlookup($H148,'Product Families'!$A:$A,'Product Families'!$Q:$Q),"")</f>
        <v/>
      </c>
      <c r="O148" s="26" t="str">
        <f t="shared" si="3"/>
        <v/>
      </c>
      <c r="P148" s="42" t="str">
        <f t="shared" si="4"/>
        <v/>
      </c>
      <c r="Q148" s="2">
        <f t="shared" si="5"/>
        <v>0</v>
      </c>
      <c r="R148" s="10" t="str">
        <f t="array" ref="R148">iferror(xlookup($I148,'Product Families'!$A:$A,'Product Families'!$P:$P),"")</f>
        <v/>
      </c>
      <c r="S148" s="2" t="str">
        <f t="array" ref="S148">iferror(xlookup($I148,'Product Families'!$A:$A,'Product Families'!$Q:$Q),"")</f>
        <v/>
      </c>
      <c r="T148" s="26" t="str">
        <f t="shared" si="6"/>
        <v/>
      </c>
      <c r="U148" s="42" t="str">
        <f t="shared" si="7"/>
        <v/>
      </c>
      <c r="V148" s="2">
        <f t="shared" si="8"/>
        <v>0</v>
      </c>
      <c r="W148" s="10" t="str">
        <f t="array" ref="W148">iferror(xlookup($J148,'Product Families'!$A:$A,'Product Families'!$P:$P),"")</f>
        <v/>
      </c>
      <c r="X148" s="2" t="str">
        <f t="array" ref="X148">iferror(xlookup($J148,'Product Families'!$A:$A,'Product Families'!$Q:$Q),"")</f>
        <v/>
      </c>
      <c r="Y148" s="42" t="str">
        <f t="shared" si="9"/>
        <v/>
      </c>
      <c r="Z148" s="42" t="str">
        <f t="shared" si="10"/>
        <v/>
      </c>
      <c r="AA148" s="2">
        <f t="shared" si="11"/>
        <v>0</v>
      </c>
      <c r="AB148" s="10" t="str">
        <f t="array" ref="AB148">iferror(xlookup($K148,'Product Families'!$A:$A,'Product Families'!$P:$P),"")</f>
        <v/>
      </c>
      <c r="AC148" s="2" t="str">
        <f t="array" ref="AC148">iferror(xlookup($K148,'Product Families'!$A:$A,'Product Families'!$Q:$Q),"")</f>
        <v/>
      </c>
      <c r="AD148" s="26" t="str">
        <f t="shared" si="12"/>
        <v/>
      </c>
      <c r="AE148" s="42" t="str">
        <f t="shared" si="13"/>
        <v/>
      </c>
      <c r="AF148" s="2">
        <f t="shared" si="14"/>
        <v>0</v>
      </c>
      <c r="AG148" s="10" t="str">
        <f t="array" ref="AG148">iferror(xlookup($L148,'Product Families'!$A:$A,'Product Families'!$P:$P),"")</f>
        <v/>
      </c>
      <c r="AH148" s="2" t="str">
        <f t="array" ref="AH148">iferror(xlookup($L148,'Product Families'!$A:$A,'Product Families'!$Q:$Q),"")</f>
        <v/>
      </c>
      <c r="AI148" s="26" t="str">
        <f t="shared" si="15"/>
        <v/>
      </c>
      <c r="AJ148" s="42" t="str">
        <f t="shared" si="16"/>
        <v/>
      </c>
      <c r="AK148" s="2">
        <f t="shared" si="17"/>
        <v>0</v>
      </c>
    </row>
    <row r="149">
      <c r="A149" s="1" t="s">
        <v>579</v>
      </c>
      <c r="B149" s="3">
        <v>20.1</v>
      </c>
      <c r="C149" s="3">
        <v>1.0</v>
      </c>
      <c r="D149" s="7">
        <f t="shared" si="18"/>
        <v>20.1</v>
      </c>
      <c r="E149" s="26">
        <f t="shared" si="2"/>
        <v>0</v>
      </c>
      <c r="G149" s="2" t="s">
        <v>1207</v>
      </c>
      <c r="H149" s="1"/>
      <c r="I149" s="1"/>
      <c r="J149" s="1"/>
      <c r="K149" s="1"/>
      <c r="L149" s="1"/>
      <c r="M149" s="10" t="str">
        <f t="array" ref="M149">iferror(xlookup($H149,'Product Families'!$A:$A,'Product Families'!$P:$P),"")</f>
        <v/>
      </c>
      <c r="N149" s="2" t="str">
        <f t="array" ref="N149">iferror(xlookup($H149,'Product Families'!$A:$A,'Product Families'!$Q:$Q),"")</f>
        <v/>
      </c>
      <c r="O149" s="26" t="str">
        <f t="shared" si="3"/>
        <v/>
      </c>
      <c r="P149" s="42" t="str">
        <f t="shared" si="4"/>
        <v/>
      </c>
      <c r="Q149" s="2">
        <f t="shared" si="5"/>
        <v>0</v>
      </c>
      <c r="R149" s="10" t="str">
        <f t="array" ref="R149">iferror(xlookup($I149,'Product Families'!$A:$A,'Product Families'!$P:$P),"")</f>
        <v/>
      </c>
      <c r="S149" s="2" t="str">
        <f t="array" ref="S149">iferror(xlookup($I149,'Product Families'!$A:$A,'Product Families'!$Q:$Q),"")</f>
        <v/>
      </c>
      <c r="T149" s="26" t="str">
        <f t="shared" si="6"/>
        <v/>
      </c>
      <c r="U149" s="42" t="str">
        <f t="shared" si="7"/>
        <v/>
      </c>
      <c r="V149" s="2">
        <f t="shared" si="8"/>
        <v>0</v>
      </c>
      <c r="W149" s="10" t="str">
        <f t="array" ref="W149">iferror(xlookup($J149,'Product Families'!$A:$A,'Product Families'!$P:$P),"")</f>
        <v/>
      </c>
      <c r="X149" s="2" t="str">
        <f t="array" ref="X149">iferror(xlookup($J149,'Product Families'!$A:$A,'Product Families'!$Q:$Q),"")</f>
        <v/>
      </c>
      <c r="Y149" s="42" t="str">
        <f t="shared" si="9"/>
        <v/>
      </c>
      <c r="Z149" s="42" t="str">
        <f t="shared" si="10"/>
        <v/>
      </c>
      <c r="AA149" s="2">
        <f t="shared" si="11"/>
        <v>0</v>
      </c>
      <c r="AB149" s="10" t="str">
        <f t="array" ref="AB149">iferror(xlookup($K149,'Product Families'!$A:$A,'Product Families'!$P:$P),"")</f>
        <v/>
      </c>
      <c r="AC149" s="2" t="str">
        <f t="array" ref="AC149">iferror(xlookup($K149,'Product Families'!$A:$A,'Product Families'!$Q:$Q),"")</f>
        <v/>
      </c>
      <c r="AD149" s="26" t="str">
        <f t="shared" si="12"/>
        <v/>
      </c>
      <c r="AE149" s="42" t="str">
        <f t="shared" si="13"/>
        <v/>
      </c>
      <c r="AF149" s="2">
        <f t="shared" si="14"/>
        <v>0</v>
      </c>
      <c r="AG149" s="10" t="str">
        <f t="array" ref="AG149">iferror(xlookup($L149,'Product Families'!$A:$A,'Product Families'!$P:$P),"")</f>
        <v/>
      </c>
      <c r="AH149" s="2" t="str">
        <f t="array" ref="AH149">iferror(xlookup($L149,'Product Families'!$A:$A,'Product Families'!$Q:$Q),"")</f>
        <v/>
      </c>
      <c r="AI149" s="26" t="str">
        <f t="shared" si="15"/>
        <v/>
      </c>
      <c r="AJ149" s="42" t="str">
        <f t="shared" si="16"/>
        <v/>
      </c>
      <c r="AK149" s="2">
        <f t="shared" si="17"/>
        <v>0</v>
      </c>
    </row>
    <row r="150">
      <c r="A150" s="1" t="s">
        <v>581</v>
      </c>
      <c r="B150" s="3">
        <v>12.04</v>
      </c>
      <c r="C150" s="3">
        <v>4.0</v>
      </c>
      <c r="D150" s="7">
        <f t="shared" si="18"/>
        <v>3.01</v>
      </c>
      <c r="E150" s="26">
        <f t="shared" si="2"/>
        <v>0</v>
      </c>
      <c r="H150" s="1"/>
      <c r="I150" s="1"/>
      <c r="J150" s="1"/>
      <c r="K150" s="1"/>
      <c r="L150" s="1"/>
      <c r="M150" s="10" t="str">
        <f t="array" ref="M150">iferror(xlookup($H150,'Product Families'!$A:$A,'Product Families'!$P:$P),"")</f>
        <v/>
      </c>
      <c r="N150" s="2" t="str">
        <f t="array" ref="N150">iferror(xlookup($H150,'Product Families'!$A:$A,'Product Families'!$Q:$Q),"")</f>
        <v/>
      </c>
      <c r="O150" s="26" t="str">
        <f t="shared" si="3"/>
        <v/>
      </c>
      <c r="P150" s="42" t="str">
        <f t="shared" si="4"/>
        <v/>
      </c>
      <c r="Q150" s="2">
        <f t="shared" si="5"/>
        <v>0</v>
      </c>
      <c r="R150" s="10" t="str">
        <f t="array" ref="R150">iferror(xlookup($I150,'Product Families'!$A:$A,'Product Families'!$P:$P),"")</f>
        <v/>
      </c>
      <c r="S150" s="2" t="str">
        <f t="array" ref="S150">iferror(xlookup($I150,'Product Families'!$A:$A,'Product Families'!$Q:$Q),"")</f>
        <v/>
      </c>
      <c r="T150" s="26" t="str">
        <f t="shared" si="6"/>
        <v/>
      </c>
      <c r="U150" s="42" t="str">
        <f t="shared" si="7"/>
        <v/>
      </c>
      <c r="V150" s="2">
        <f t="shared" si="8"/>
        <v>0</v>
      </c>
      <c r="W150" s="10" t="str">
        <f t="array" ref="W150">iferror(xlookup($J150,'Product Families'!$A:$A,'Product Families'!$P:$P),"")</f>
        <v/>
      </c>
      <c r="X150" s="2" t="str">
        <f t="array" ref="X150">iferror(xlookup($J150,'Product Families'!$A:$A,'Product Families'!$Q:$Q),"")</f>
        <v/>
      </c>
      <c r="Y150" s="42" t="str">
        <f t="shared" si="9"/>
        <v/>
      </c>
      <c r="Z150" s="42" t="str">
        <f t="shared" si="10"/>
        <v/>
      </c>
      <c r="AA150" s="2">
        <f t="shared" si="11"/>
        <v>0</v>
      </c>
      <c r="AB150" s="10" t="str">
        <f t="array" ref="AB150">iferror(xlookup($K150,'Product Families'!$A:$A,'Product Families'!$P:$P),"")</f>
        <v/>
      </c>
      <c r="AC150" s="2" t="str">
        <f t="array" ref="AC150">iferror(xlookup($K150,'Product Families'!$A:$A,'Product Families'!$Q:$Q),"")</f>
        <v/>
      </c>
      <c r="AD150" s="26" t="str">
        <f t="shared" si="12"/>
        <v/>
      </c>
      <c r="AE150" s="42" t="str">
        <f t="shared" si="13"/>
        <v/>
      </c>
      <c r="AF150" s="2">
        <f t="shared" si="14"/>
        <v>0</v>
      </c>
      <c r="AG150" s="10" t="str">
        <f t="array" ref="AG150">iferror(xlookup($L150,'Product Families'!$A:$A,'Product Families'!$P:$P),"")</f>
        <v/>
      </c>
      <c r="AH150" s="2" t="str">
        <f t="array" ref="AH150">iferror(xlookup($L150,'Product Families'!$A:$A,'Product Families'!$Q:$Q),"")</f>
        <v/>
      </c>
      <c r="AI150" s="26" t="str">
        <f t="shared" si="15"/>
        <v/>
      </c>
      <c r="AJ150" s="42" t="str">
        <f t="shared" si="16"/>
        <v/>
      </c>
      <c r="AK150" s="2">
        <f t="shared" si="17"/>
        <v>0</v>
      </c>
    </row>
    <row r="151">
      <c r="A151" s="1" t="s">
        <v>585</v>
      </c>
      <c r="B151" s="3" t="s">
        <v>120</v>
      </c>
      <c r="C151" s="1"/>
      <c r="D151" s="7" t="str">
        <f t="shared" si="18"/>
        <v/>
      </c>
      <c r="E151" s="26">
        <f t="shared" si="2"/>
        <v>0</v>
      </c>
      <c r="G151" s="2" t="s">
        <v>121</v>
      </c>
      <c r="H151" s="1"/>
      <c r="I151" s="1"/>
      <c r="J151" s="1"/>
      <c r="K151" s="1"/>
      <c r="L151" s="1"/>
      <c r="M151" s="10" t="str">
        <f t="array" ref="M151">iferror(xlookup($H151,'Product Families'!$A:$A,'Product Families'!$P:$P),"")</f>
        <v/>
      </c>
      <c r="N151" s="2" t="str">
        <f t="array" ref="N151">iferror(xlookup($H151,'Product Families'!$A:$A,'Product Families'!$Q:$Q),"")</f>
        <v/>
      </c>
      <c r="O151" s="26" t="str">
        <f t="shared" si="3"/>
        <v/>
      </c>
      <c r="P151" s="42" t="str">
        <f t="shared" si="4"/>
        <v/>
      </c>
      <c r="Q151" s="2">
        <f t="shared" si="5"/>
        <v>0</v>
      </c>
      <c r="R151" s="10" t="str">
        <f t="array" ref="R151">iferror(xlookup($I151,'Product Families'!$A:$A,'Product Families'!$P:$P),"")</f>
        <v/>
      </c>
      <c r="S151" s="2" t="str">
        <f t="array" ref="S151">iferror(xlookup($I151,'Product Families'!$A:$A,'Product Families'!$Q:$Q),"")</f>
        <v/>
      </c>
      <c r="T151" s="26" t="str">
        <f t="shared" si="6"/>
        <v/>
      </c>
      <c r="U151" s="42" t="str">
        <f t="shared" si="7"/>
        <v/>
      </c>
      <c r="V151" s="2">
        <f t="shared" si="8"/>
        <v>0</v>
      </c>
      <c r="W151" s="10" t="str">
        <f t="array" ref="W151">iferror(xlookup($J151,'Product Families'!$A:$A,'Product Families'!$P:$P),"")</f>
        <v/>
      </c>
      <c r="X151" s="2" t="str">
        <f t="array" ref="X151">iferror(xlookup($J151,'Product Families'!$A:$A,'Product Families'!$Q:$Q),"")</f>
        <v/>
      </c>
      <c r="Y151" s="42" t="str">
        <f t="shared" si="9"/>
        <v/>
      </c>
      <c r="Z151" s="42" t="str">
        <f t="shared" si="10"/>
        <v/>
      </c>
      <c r="AA151" s="2">
        <f t="shared" si="11"/>
        <v>0</v>
      </c>
      <c r="AB151" s="10" t="str">
        <f t="array" ref="AB151">iferror(xlookup($K151,'Product Families'!$A:$A,'Product Families'!$P:$P),"")</f>
        <v/>
      </c>
      <c r="AC151" s="2" t="str">
        <f t="array" ref="AC151">iferror(xlookup($K151,'Product Families'!$A:$A,'Product Families'!$Q:$Q),"")</f>
        <v/>
      </c>
      <c r="AD151" s="26" t="str">
        <f t="shared" si="12"/>
        <v/>
      </c>
      <c r="AE151" s="42" t="str">
        <f t="shared" si="13"/>
        <v/>
      </c>
      <c r="AF151" s="2">
        <f t="shared" si="14"/>
        <v>0</v>
      </c>
      <c r="AG151" s="10" t="str">
        <f t="array" ref="AG151">iferror(xlookup($L151,'Product Families'!$A:$A,'Product Families'!$P:$P),"")</f>
        <v/>
      </c>
      <c r="AH151" s="2" t="str">
        <f t="array" ref="AH151">iferror(xlookup($L151,'Product Families'!$A:$A,'Product Families'!$Q:$Q),"")</f>
        <v/>
      </c>
      <c r="AI151" s="26" t="str">
        <f t="shared" si="15"/>
        <v/>
      </c>
      <c r="AJ151" s="42" t="str">
        <f t="shared" si="16"/>
        <v/>
      </c>
      <c r="AK151" s="2">
        <f t="shared" si="17"/>
        <v>0</v>
      </c>
    </row>
    <row r="152">
      <c r="A152" s="1" t="s">
        <v>588</v>
      </c>
      <c r="B152" s="3" t="s">
        <v>120</v>
      </c>
      <c r="C152" s="1"/>
      <c r="D152" s="7" t="str">
        <f t="shared" si="18"/>
        <v/>
      </c>
      <c r="E152" s="26">
        <f t="shared" si="2"/>
        <v>0</v>
      </c>
      <c r="G152" s="2" t="s">
        <v>121</v>
      </c>
      <c r="H152" s="1"/>
      <c r="I152" s="1"/>
      <c r="J152" s="1"/>
      <c r="K152" s="1"/>
      <c r="L152" s="1"/>
      <c r="M152" s="10" t="str">
        <f t="array" ref="M152">iferror(xlookup($H152,'Product Families'!$A:$A,'Product Families'!$P:$P),"")</f>
        <v/>
      </c>
      <c r="N152" s="2" t="str">
        <f t="array" ref="N152">iferror(xlookup($H152,'Product Families'!$A:$A,'Product Families'!$Q:$Q),"")</f>
        <v/>
      </c>
      <c r="O152" s="26" t="str">
        <f t="shared" si="3"/>
        <v/>
      </c>
      <c r="P152" s="42" t="str">
        <f t="shared" si="4"/>
        <v/>
      </c>
      <c r="Q152" s="2">
        <f t="shared" si="5"/>
        <v>0</v>
      </c>
      <c r="R152" s="10" t="str">
        <f t="array" ref="R152">iferror(xlookup($I152,'Product Families'!$A:$A,'Product Families'!$P:$P),"")</f>
        <v/>
      </c>
      <c r="S152" s="2" t="str">
        <f t="array" ref="S152">iferror(xlookup($I152,'Product Families'!$A:$A,'Product Families'!$Q:$Q),"")</f>
        <v/>
      </c>
      <c r="T152" s="26" t="str">
        <f t="shared" si="6"/>
        <v/>
      </c>
      <c r="U152" s="42" t="str">
        <f t="shared" si="7"/>
        <v/>
      </c>
      <c r="V152" s="2">
        <f t="shared" si="8"/>
        <v>0</v>
      </c>
      <c r="W152" s="10" t="str">
        <f t="array" ref="W152">iferror(xlookup($J152,'Product Families'!$A:$A,'Product Families'!$P:$P),"")</f>
        <v/>
      </c>
      <c r="X152" s="2" t="str">
        <f t="array" ref="X152">iferror(xlookup($J152,'Product Families'!$A:$A,'Product Families'!$Q:$Q),"")</f>
        <v/>
      </c>
      <c r="Y152" s="42" t="str">
        <f t="shared" si="9"/>
        <v/>
      </c>
      <c r="Z152" s="42" t="str">
        <f t="shared" si="10"/>
        <v/>
      </c>
      <c r="AA152" s="2">
        <f t="shared" si="11"/>
        <v>0</v>
      </c>
      <c r="AB152" s="10" t="str">
        <f t="array" ref="AB152">iferror(xlookup($K152,'Product Families'!$A:$A,'Product Families'!$P:$P),"")</f>
        <v/>
      </c>
      <c r="AC152" s="2" t="str">
        <f t="array" ref="AC152">iferror(xlookup($K152,'Product Families'!$A:$A,'Product Families'!$Q:$Q),"")</f>
        <v/>
      </c>
      <c r="AD152" s="26" t="str">
        <f t="shared" si="12"/>
        <v/>
      </c>
      <c r="AE152" s="42" t="str">
        <f t="shared" si="13"/>
        <v/>
      </c>
      <c r="AF152" s="2">
        <f t="shared" si="14"/>
        <v>0</v>
      </c>
      <c r="AG152" s="10" t="str">
        <f t="array" ref="AG152">iferror(xlookup($L152,'Product Families'!$A:$A,'Product Families'!$P:$P),"")</f>
        <v/>
      </c>
      <c r="AH152" s="2" t="str">
        <f t="array" ref="AH152">iferror(xlookup($L152,'Product Families'!$A:$A,'Product Families'!$Q:$Q),"")</f>
        <v/>
      </c>
      <c r="AI152" s="26" t="str">
        <f t="shared" si="15"/>
        <v/>
      </c>
      <c r="AJ152" s="42" t="str">
        <f t="shared" si="16"/>
        <v/>
      </c>
      <c r="AK152" s="2">
        <f t="shared" si="17"/>
        <v>0</v>
      </c>
    </row>
    <row r="153">
      <c r="A153" s="1" t="s">
        <v>591</v>
      </c>
      <c r="B153" s="3" t="s">
        <v>120</v>
      </c>
      <c r="C153" s="1"/>
      <c r="D153" s="7" t="str">
        <f t="shared" si="18"/>
        <v/>
      </c>
      <c r="E153" s="26">
        <f t="shared" si="2"/>
        <v>0</v>
      </c>
      <c r="G153" s="2" t="s">
        <v>83</v>
      </c>
      <c r="H153" s="1"/>
      <c r="I153" s="1"/>
      <c r="J153" s="1"/>
      <c r="K153" s="1"/>
      <c r="L153" s="1"/>
      <c r="M153" s="10" t="str">
        <f t="array" ref="M153">iferror(xlookup($H153,'Product Families'!$A:$A,'Product Families'!$P:$P),"")</f>
        <v/>
      </c>
      <c r="N153" s="2" t="str">
        <f t="array" ref="N153">iferror(xlookup($H153,'Product Families'!$A:$A,'Product Families'!$Q:$Q),"")</f>
        <v/>
      </c>
      <c r="O153" s="26" t="str">
        <f t="shared" si="3"/>
        <v/>
      </c>
      <c r="P153" s="42" t="str">
        <f t="shared" si="4"/>
        <v/>
      </c>
      <c r="Q153" s="2">
        <f t="shared" si="5"/>
        <v>0</v>
      </c>
      <c r="R153" s="10" t="str">
        <f t="array" ref="R153">iferror(xlookup($I153,'Product Families'!$A:$A,'Product Families'!$P:$P),"")</f>
        <v/>
      </c>
      <c r="S153" s="2" t="str">
        <f t="array" ref="S153">iferror(xlookup($I153,'Product Families'!$A:$A,'Product Families'!$Q:$Q),"")</f>
        <v/>
      </c>
      <c r="T153" s="26" t="str">
        <f t="shared" si="6"/>
        <v/>
      </c>
      <c r="U153" s="42" t="str">
        <f t="shared" si="7"/>
        <v/>
      </c>
      <c r="V153" s="2">
        <f t="shared" si="8"/>
        <v>0</v>
      </c>
      <c r="W153" s="10" t="str">
        <f t="array" ref="W153">iferror(xlookup($J153,'Product Families'!$A:$A,'Product Families'!$P:$P),"")</f>
        <v/>
      </c>
      <c r="X153" s="2" t="str">
        <f t="array" ref="X153">iferror(xlookup($J153,'Product Families'!$A:$A,'Product Families'!$Q:$Q),"")</f>
        <v/>
      </c>
      <c r="Y153" s="42" t="str">
        <f t="shared" si="9"/>
        <v/>
      </c>
      <c r="Z153" s="42" t="str">
        <f t="shared" si="10"/>
        <v/>
      </c>
      <c r="AA153" s="2">
        <f t="shared" si="11"/>
        <v>0</v>
      </c>
      <c r="AB153" s="10" t="str">
        <f t="array" ref="AB153">iferror(xlookup($K153,'Product Families'!$A:$A,'Product Families'!$P:$P),"")</f>
        <v/>
      </c>
      <c r="AC153" s="2" t="str">
        <f t="array" ref="AC153">iferror(xlookup($K153,'Product Families'!$A:$A,'Product Families'!$Q:$Q),"")</f>
        <v/>
      </c>
      <c r="AD153" s="26" t="str">
        <f t="shared" si="12"/>
        <v/>
      </c>
      <c r="AE153" s="42" t="str">
        <f t="shared" si="13"/>
        <v/>
      </c>
      <c r="AF153" s="2">
        <f t="shared" si="14"/>
        <v>0</v>
      </c>
      <c r="AG153" s="10" t="str">
        <f t="array" ref="AG153">iferror(xlookup($L153,'Product Families'!$A:$A,'Product Families'!$P:$P),"")</f>
        <v/>
      </c>
      <c r="AH153" s="2" t="str">
        <f t="array" ref="AH153">iferror(xlookup($L153,'Product Families'!$A:$A,'Product Families'!$Q:$Q),"")</f>
        <v/>
      </c>
      <c r="AI153" s="26" t="str">
        <f t="shared" si="15"/>
        <v/>
      </c>
      <c r="AJ153" s="42" t="str">
        <f t="shared" si="16"/>
        <v/>
      </c>
      <c r="AK153" s="2">
        <f t="shared" si="17"/>
        <v>0</v>
      </c>
    </row>
    <row r="154">
      <c r="A154" s="1" t="s">
        <v>593</v>
      </c>
      <c r="B154" s="3" t="s">
        <v>120</v>
      </c>
      <c r="C154" s="1"/>
      <c r="D154" s="7" t="str">
        <f t="shared" si="18"/>
        <v/>
      </c>
      <c r="E154" s="26">
        <f t="shared" si="2"/>
        <v>0</v>
      </c>
      <c r="G154" s="2" t="s">
        <v>1224</v>
      </c>
      <c r="H154" s="1"/>
      <c r="I154" s="1"/>
      <c r="J154" s="1"/>
      <c r="K154" s="1"/>
      <c r="L154" s="1"/>
      <c r="M154" s="10" t="str">
        <f t="array" ref="M154">iferror(xlookup($H154,'Product Families'!$A:$A,'Product Families'!$P:$P),"")</f>
        <v/>
      </c>
      <c r="N154" s="2" t="str">
        <f t="array" ref="N154">iferror(xlookup($H154,'Product Families'!$A:$A,'Product Families'!$Q:$Q),"")</f>
        <v/>
      </c>
      <c r="O154" s="26" t="str">
        <f t="shared" si="3"/>
        <v/>
      </c>
      <c r="P154" s="42" t="str">
        <f t="shared" si="4"/>
        <v/>
      </c>
      <c r="Q154" s="2">
        <f t="shared" si="5"/>
        <v>0</v>
      </c>
      <c r="R154" s="10" t="str">
        <f t="array" ref="R154">iferror(xlookup($I154,'Product Families'!$A:$A,'Product Families'!$P:$P),"")</f>
        <v/>
      </c>
      <c r="S154" s="2" t="str">
        <f t="array" ref="S154">iferror(xlookup($I154,'Product Families'!$A:$A,'Product Families'!$Q:$Q),"")</f>
        <v/>
      </c>
      <c r="T154" s="26" t="str">
        <f t="shared" si="6"/>
        <v/>
      </c>
      <c r="U154" s="42" t="str">
        <f t="shared" si="7"/>
        <v/>
      </c>
      <c r="V154" s="2">
        <f t="shared" si="8"/>
        <v>0</v>
      </c>
      <c r="W154" s="10" t="str">
        <f t="array" ref="W154">iferror(xlookup($J154,'Product Families'!$A:$A,'Product Families'!$P:$P),"")</f>
        <v/>
      </c>
      <c r="X154" s="2" t="str">
        <f t="array" ref="X154">iferror(xlookup($J154,'Product Families'!$A:$A,'Product Families'!$Q:$Q),"")</f>
        <v/>
      </c>
      <c r="Y154" s="42" t="str">
        <f t="shared" si="9"/>
        <v/>
      </c>
      <c r="Z154" s="42" t="str">
        <f t="shared" si="10"/>
        <v/>
      </c>
      <c r="AA154" s="2">
        <f t="shared" si="11"/>
        <v>0</v>
      </c>
      <c r="AB154" s="10" t="str">
        <f t="array" ref="AB154">iferror(xlookup($K154,'Product Families'!$A:$A,'Product Families'!$P:$P),"")</f>
        <v/>
      </c>
      <c r="AC154" s="2" t="str">
        <f t="array" ref="AC154">iferror(xlookup($K154,'Product Families'!$A:$A,'Product Families'!$Q:$Q),"")</f>
        <v/>
      </c>
      <c r="AD154" s="26" t="str">
        <f t="shared" si="12"/>
        <v/>
      </c>
      <c r="AE154" s="42" t="str">
        <f t="shared" si="13"/>
        <v/>
      </c>
      <c r="AF154" s="2">
        <f t="shared" si="14"/>
        <v>0</v>
      </c>
      <c r="AG154" s="10" t="str">
        <f t="array" ref="AG154">iferror(xlookup($L154,'Product Families'!$A:$A,'Product Families'!$P:$P),"")</f>
        <v/>
      </c>
      <c r="AH154" s="2" t="str">
        <f t="array" ref="AH154">iferror(xlookup($L154,'Product Families'!$A:$A,'Product Families'!$Q:$Q),"")</f>
        <v/>
      </c>
      <c r="AI154" s="26" t="str">
        <f t="shared" si="15"/>
        <v/>
      </c>
      <c r="AJ154" s="42" t="str">
        <f t="shared" si="16"/>
        <v/>
      </c>
      <c r="AK154" s="2">
        <f t="shared" si="17"/>
        <v>0</v>
      </c>
    </row>
    <row r="155">
      <c r="A155" s="1" t="s">
        <v>596</v>
      </c>
      <c r="B155" s="3" t="s">
        <v>120</v>
      </c>
      <c r="C155" s="1"/>
      <c r="D155" s="7" t="str">
        <f t="shared" si="18"/>
        <v/>
      </c>
      <c r="E155" s="26">
        <f t="shared" si="2"/>
        <v>0</v>
      </c>
      <c r="G155" s="2" t="s">
        <v>83</v>
      </c>
      <c r="H155" s="1"/>
      <c r="I155" s="1"/>
      <c r="J155" s="1"/>
      <c r="K155" s="1"/>
      <c r="L155" s="1"/>
      <c r="M155" s="10" t="str">
        <f t="array" ref="M155">iferror(xlookup($H155,'Product Families'!$A:$A,'Product Families'!$P:$P),"")</f>
        <v/>
      </c>
      <c r="N155" s="2" t="str">
        <f t="array" ref="N155">iferror(xlookup($H155,'Product Families'!$A:$A,'Product Families'!$Q:$Q),"")</f>
        <v/>
      </c>
      <c r="O155" s="26" t="str">
        <f t="shared" si="3"/>
        <v/>
      </c>
      <c r="P155" s="42" t="str">
        <f t="shared" si="4"/>
        <v/>
      </c>
      <c r="Q155" s="2">
        <f t="shared" si="5"/>
        <v>0</v>
      </c>
      <c r="R155" s="10" t="str">
        <f t="array" ref="R155">iferror(xlookup($I155,'Product Families'!$A:$A,'Product Families'!$P:$P),"")</f>
        <v/>
      </c>
      <c r="S155" s="2" t="str">
        <f t="array" ref="S155">iferror(xlookup($I155,'Product Families'!$A:$A,'Product Families'!$Q:$Q),"")</f>
        <v/>
      </c>
      <c r="T155" s="26" t="str">
        <f t="shared" si="6"/>
        <v/>
      </c>
      <c r="U155" s="42" t="str">
        <f t="shared" si="7"/>
        <v/>
      </c>
      <c r="V155" s="2">
        <f t="shared" si="8"/>
        <v>0</v>
      </c>
      <c r="W155" s="10" t="str">
        <f t="array" ref="W155">iferror(xlookup($J155,'Product Families'!$A:$A,'Product Families'!$P:$P),"")</f>
        <v/>
      </c>
      <c r="X155" s="2" t="str">
        <f t="array" ref="X155">iferror(xlookup($J155,'Product Families'!$A:$A,'Product Families'!$Q:$Q),"")</f>
        <v/>
      </c>
      <c r="Y155" s="42" t="str">
        <f t="shared" si="9"/>
        <v/>
      </c>
      <c r="Z155" s="42" t="str">
        <f t="shared" si="10"/>
        <v/>
      </c>
      <c r="AA155" s="2">
        <f t="shared" si="11"/>
        <v>0</v>
      </c>
      <c r="AB155" s="10" t="str">
        <f t="array" ref="AB155">iferror(xlookup($K155,'Product Families'!$A:$A,'Product Families'!$P:$P),"")</f>
        <v/>
      </c>
      <c r="AC155" s="2" t="str">
        <f t="array" ref="AC155">iferror(xlookup($K155,'Product Families'!$A:$A,'Product Families'!$Q:$Q),"")</f>
        <v/>
      </c>
      <c r="AD155" s="26" t="str">
        <f t="shared" si="12"/>
        <v/>
      </c>
      <c r="AE155" s="42" t="str">
        <f t="shared" si="13"/>
        <v/>
      </c>
      <c r="AF155" s="2">
        <f t="shared" si="14"/>
        <v>0</v>
      </c>
      <c r="AG155" s="10" t="str">
        <f t="array" ref="AG155">iferror(xlookup($L155,'Product Families'!$A:$A,'Product Families'!$P:$P),"")</f>
        <v/>
      </c>
      <c r="AH155" s="2" t="str">
        <f t="array" ref="AH155">iferror(xlookup($L155,'Product Families'!$A:$A,'Product Families'!$Q:$Q),"")</f>
        <v/>
      </c>
      <c r="AI155" s="26" t="str">
        <f t="shared" si="15"/>
        <v/>
      </c>
      <c r="AJ155" s="42" t="str">
        <f t="shared" si="16"/>
        <v/>
      </c>
      <c r="AK155" s="2">
        <f t="shared" si="17"/>
        <v>0</v>
      </c>
    </row>
    <row r="156">
      <c r="A156" s="1" t="s">
        <v>256</v>
      </c>
      <c r="B156" s="3" t="s">
        <v>120</v>
      </c>
      <c r="C156" s="1"/>
      <c r="D156" s="7" t="str">
        <f t="shared" si="18"/>
        <v/>
      </c>
      <c r="E156" s="26">
        <f t="shared" si="2"/>
        <v>0</v>
      </c>
      <c r="G156" s="2" t="s">
        <v>1229</v>
      </c>
      <c r="H156" s="1"/>
      <c r="I156" s="1"/>
      <c r="J156" s="1"/>
      <c r="K156" s="1"/>
      <c r="L156" s="1"/>
      <c r="M156" s="10" t="str">
        <f t="array" ref="M156">iferror(xlookup($H156,'Product Families'!$A:$A,'Product Families'!$P:$P),"")</f>
        <v/>
      </c>
      <c r="N156" s="2" t="str">
        <f t="array" ref="N156">iferror(xlookup($H156,'Product Families'!$A:$A,'Product Families'!$Q:$Q),"")</f>
        <v/>
      </c>
      <c r="O156" s="26" t="str">
        <f t="shared" si="3"/>
        <v/>
      </c>
      <c r="P156" s="42" t="str">
        <f t="shared" si="4"/>
        <v/>
      </c>
      <c r="Q156" s="2">
        <f t="shared" si="5"/>
        <v>0</v>
      </c>
      <c r="R156" s="10" t="str">
        <f t="array" ref="R156">iferror(xlookup($I156,'Product Families'!$A:$A,'Product Families'!$P:$P),"")</f>
        <v/>
      </c>
      <c r="S156" s="2" t="str">
        <f t="array" ref="S156">iferror(xlookup($I156,'Product Families'!$A:$A,'Product Families'!$Q:$Q),"")</f>
        <v/>
      </c>
      <c r="T156" s="26" t="str">
        <f t="shared" si="6"/>
        <v/>
      </c>
      <c r="U156" s="42" t="str">
        <f t="shared" si="7"/>
        <v/>
      </c>
      <c r="V156" s="2">
        <f t="shared" si="8"/>
        <v>0</v>
      </c>
      <c r="W156" s="10" t="str">
        <f t="array" ref="W156">iferror(xlookup($J156,'Product Families'!$A:$A,'Product Families'!$P:$P),"")</f>
        <v/>
      </c>
      <c r="X156" s="2" t="str">
        <f t="array" ref="X156">iferror(xlookup($J156,'Product Families'!$A:$A,'Product Families'!$Q:$Q),"")</f>
        <v/>
      </c>
      <c r="Y156" s="42" t="str">
        <f t="shared" si="9"/>
        <v/>
      </c>
      <c r="Z156" s="42" t="str">
        <f t="shared" si="10"/>
        <v/>
      </c>
      <c r="AA156" s="2">
        <f t="shared" si="11"/>
        <v>0</v>
      </c>
      <c r="AB156" s="10" t="str">
        <f t="array" ref="AB156">iferror(xlookup($K156,'Product Families'!$A:$A,'Product Families'!$P:$P),"")</f>
        <v/>
      </c>
      <c r="AC156" s="2" t="str">
        <f t="array" ref="AC156">iferror(xlookup($K156,'Product Families'!$A:$A,'Product Families'!$Q:$Q),"")</f>
        <v/>
      </c>
      <c r="AD156" s="26" t="str">
        <f t="shared" si="12"/>
        <v/>
      </c>
      <c r="AE156" s="42" t="str">
        <f t="shared" si="13"/>
        <v/>
      </c>
      <c r="AF156" s="2">
        <f t="shared" si="14"/>
        <v>0</v>
      </c>
      <c r="AG156" s="10" t="str">
        <f t="array" ref="AG156">iferror(xlookup($L156,'Product Families'!$A:$A,'Product Families'!$P:$P),"")</f>
        <v/>
      </c>
      <c r="AH156" s="2" t="str">
        <f t="array" ref="AH156">iferror(xlookup($L156,'Product Families'!$A:$A,'Product Families'!$Q:$Q),"")</f>
        <v/>
      </c>
      <c r="AI156" s="26" t="str">
        <f t="shared" si="15"/>
        <v/>
      </c>
      <c r="AJ156" s="42" t="str">
        <f t="shared" si="16"/>
        <v/>
      </c>
      <c r="AK156" s="2">
        <f t="shared" si="17"/>
        <v>0</v>
      </c>
    </row>
    <row r="157">
      <c r="A157" s="1" t="s">
        <v>600</v>
      </c>
      <c r="B157" s="3">
        <v>9.75</v>
      </c>
      <c r="C157" s="3">
        <v>4.0</v>
      </c>
      <c r="D157" s="7">
        <f t="shared" si="18"/>
        <v>2.4375</v>
      </c>
      <c r="E157" s="26">
        <f t="shared" si="2"/>
        <v>0</v>
      </c>
      <c r="H157" s="1"/>
      <c r="I157" s="1"/>
      <c r="J157" s="1"/>
      <c r="K157" s="1"/>
      <c r="L157" s="1"/>
      <c r="M157" s="10" t="str">
        <f t="array" ref="M157">iferror(xlookup($H157,'Product Families'!$A:$A,'Product Families'!$P:$P),"")</f>
        <v/>
      </c>
      <c r="N157" s="2" t="str">
        <f t="array" ref="N157">iferror(xlookup($H157,'Product Families'!$A:$A,'Product Families'!$Q:$Q),"")</f>
        <v/>
      </c>
      <c r="O157" s="26" t="str">
        <f t="shared" si="3"/>
        <v/>
      </c>
      <c r="P157" s="42" t="str">
        <f t="shared" si="4"/>
        <v/>
      </c>
      <c r="Q157" s="2">
        <f t="shared" si="5"/>
        <v>0</v>
      </c>
      <c r="R157" s="10" t="str">
        <f t="array" ref="R157">iferror(xlookup($I157,'Product Families'!$A:$A,'Product Families'!$P:$P),"")</f>
        <v/>
      </c>
      <c r="S157" s="2" t="str">
        <f t="array" ref="S157">iferror(xlookup($I157,'Product Families'!$A:$A,'Product Families'!$Q:$Q),"")</f>
        <v/>
      </c>
      <c r="T157" s="26" t="str">
        <f t="shared" si="6"/>
        <v/>
      </c>
      <c r="U157" s="42" t="str">
        <f t="shared" si="7"/>
        <v/>
      </c>
      <c r="V157" s="2">
        <f t="shared" si="8"/>
        <v>0</v>
      </c>
      <c r="W157" s="10" t="str">
        <f t="array" ref="W157">iferror(xlookup($J157,'Product Families'!$A:$A,'Product Families'!$P:$P),"")</f>
        <v/>
      </c>
      <c r="X157" s="2" t="str">
        <f t="array" ref="X157">iferror(xlookup($J157,'Product Families'!$A:$A,'Product Families'!$Q:$Q),"")</f>
        <v/>
      </c>
      <c r="Y157" s="42" t="str">
        <f t="shared" si="9"/>
        <v/>
      </c>
      <c r="Z157" s="42" t="str">
        <f t="shared" si="10"/>
        <v/>
      </c>
      <c r="AA157" s="2">
        <f t="shared" si="11"/>
        <v>0</v>
      </c>
      <c r="AB157" s="10" t="str">
        <f t="array" ref="AB157">iferror(xlookup($K157,'Product Families'!$A:$A,'Product Families'!$P:$P),"")</f>
        <v/>
      </c>
      <c r="AC157" s="2" t="str">
        <f t="array" ref="AC157">iferror(xlookup($K157,'Product Families'!$A:$A,'Product Families'!$Q:$Q),"")</f>
        <v/>
      </c>
      <c r="AD157" s="26" t="str">
        <f t="shared" si="12"/>
        <v/>
      </c>
      <c r="AE157" s="42" t="str">
        <f t="shared" si="13"/>
        <v/>
      </c>
      <c r="AF157" s="2">
        <f t="shared" si="14"/>
        <v>0</v>
      </c>
      <c r="AG157" s="10" t="str">
        <f t="array" ref="AG157">iferror(xlookup($L157,'Product Families'!$A:$A,'Product Families'!$P:$P),"")</f>
        <v/>
      </c>
      <c r="AH157" s="2" t="str">
        <f t="array" ref="AH157">iferror(xlookup($L157,'Product Families'!$A:$A,'Product Families'!$Q:$Q),"")</f>
        <v/>
      </c>
      <c r="AI157" s="26" t="str">
        <f t="shared" si="15"/>
        <v/>
      </c>
      <c r="AJ157" s="42" t="str">
        <f t="shared" si="16"/>
        <v/>
      </c>
      <c r="AK157" s="2">
        <f t="shared" si="17"/>
        <v>0</v>
      </c>
    </row>
    <row r="158">
      <c r="A158" s="1" t="s">
        <v>603</v>
      </c>
      <c r="B158" s="3">
        <v>9.54</v>
      </c>
      <c r="C158" s="3">
        <v>3.0</v>
      </c>
      <c r="D158" s="7">
        <f t="shared" si="18"/>
        <v>3.18</v>
      </c>
      <c r="E158" s="26">
        <f t="shared" si="2"/>
        <v>0</v>
      </c>
      <c r="H158" s="1"/>
      <c r="I158" s="1"/>
      <c r="J158" s="1"/>
      <c r="K158" s="1"/>
      <c r="L158" s="1"/>
      <c r="M158" s="10" t="str">
        <f t="array" ref="M158">iferror(xlookup($H158,'Product Families'!$A:$A,'Product Families'!$P:$P),"")</f>
        <v/>
      </c>
      <c r="N158" s="2" t="str">
        <f t="array" ref="N158">iferror(xlookup($H158,'Product Families'!$A:$A,'Product Families'!$Q:$Q),"")</f>
        <v/>
      </c>
      <c r="O158" s="26" t="str">
        <f t="shared" si="3"/>
        <v/>
      </c>
      <c r="P158" s="42" t="str">
        <f t="shared" si="4"/>
        <v/>
      </c>
      <c r="Q158" s="2">
        <f t="shared" si="5"/>
        <v>0</v>
      </c>
      <c r="R158" s="10" t="str">
        <f t="array" ref="R158">iferror(xlookup($I158,'Product Families'!$A:$A,'Product Families'!$P:$P),"")</f>
        <v/>
      </c>
      <c r="S158" s="2" t="str">
        <f t="array" ref="S158">iferror(xlookup($I158,'Product Families'!$A:$A,'Product Families'!$Q:$Q),"")</f>
        <v/>
      </c>
      <c r="T158" s="26" t="str">
        <f t="shared" si="6"/>
        <v/>
      </c>
      <c r="U158" s="42" t="str">
        <f t="shared" si="7"/>
        <v/>
      </c>
      <c r="V158" s="2">
        <f t="shared" si="8"/>
        <v>0</v>
      </c>
      <c r="W158" s="10" t="str">
        <f t="array" ref="W158">iferror(xlookup($J158,'Product Families'!$A:$A,'Product Families'!$P:$P),"")</f>
        <v/>
      </c>
      <c r="X158" s="2" t="str">
        <f t="array" ref="X158">iferror(xlookup($J158,'Product Families'!$A:$A,'Product Families'!$Q:$Q),"")</f>
        <v/>
      </c>
      <c r="Y158" s="42" t="str">
        <f t="shared" si="9"/>
        <v/>
      </c>
      <c r="Z158" s="42" t="str">
        <f t="shared" si="10"/>
        <v/>
      </c>
      <c r="AA158" s="2">
        <f t="shared" si="11"/>
        <v>0</v>
      </c>
      <c r="AB158" s="10" t="str">
        <f t="array" ref="AB158">iferror(xlookup($K158,'Product Families'!$A:$A,'Product Families'!$P:$P),"")</f>
        <v/>
      </c>
      <c r="AC158" s="2" t="str">
        <f t="array" ref="AC158">iferror(xlookup($K158,'Product Families'!$A:$A,'Product Families'!$Q:$Q),"")</f>
        <v/>
      </c>
      <c r="AD158" s="26" t="str">
        <f t="shared" si="12"/>
        <v/>
      </c>
      <c r="AE158" s="42" t="str">
        <f t="shared" si="13"/>
        <v/>
      </c>
      <c r="AF158" s="2">
        <f t="shared" si="14"/>
        <v>0</v>
      </c>
      <c r="AG158" s="10" t="str">
        <f t="array" ref="AG158">iferror(xlookup($L158,'Product Families'!$A:$A,'Product Families'!$P:$P),"")</f>
        <v/>
      </c>
      <c r="AH158" s="2" t="str">
        <f t="array" ref="AH158">iferror(xlookup($L158,'Product Families'!$A:$A,'Product Families'!$Q:$Q),"")</f>
        <v/>
      </c>
      <c r="AI158" s="26" t="str">
        <f t="shared" si="15"/>
        <v/>
      </c>
      <c r="AJ158" s="42" t="str">
        <f t="shared" si="16"/>
        <v/>
      </c>
      <c r="AK158" s="2">
        <f t="shared" si="17"/>
        <v>0</v>
      </c>
    </row>
    <row r="159">
      <c r="A159" s="1" t="s">
        <v>606</v>
      </c>
      <c r="B159" s="3">
        <v>9.54</v>
      </c>
      <c r="C159" s="3">
        <v>3.0</v>
      </c>
      <c r="D159" s="7">
        <f t="shared" si="18"/>
        <v>3.18</v>
      </c>
      <c r="E159" s="26">
        <f t="shared" si="2"/>
        <v>0</v>
      </c>
      <c r="H159" s="1"/>
      <c r="I159" s="1"/>
      <c r="J159" s="1"/>
      <c r="K159" s="1"/>
      <c r="L159" s="1"/>
      <c r="M159" s="10" t="str">
        <f t="array" ref="M159">iferror(xlookup($H159,'Product Families'!$A:$A,'Product Families'!$P:$P),"")</f>
        <v/>
      </c>
      <c r="N159" s="2" t="str">
        <f t="array" ref="N159">iferror(xlookup($H159,'Product Families'!$A:$A,'Product Families'!$Q:$Q),"")</f>
        <v/>
      </c>
      <c r="O159" s="26" t="str">
        <f t="shared" si="3"/>
        <v/>
      </c>
      <c r="P159" s="42" t="str">
        <f t="shared" si="4"/>
        <v/>
      </c>
      <c r="Q159" s="2">
        <f t="shared" si="5"/>
        <v>0</v>
      </c>
      <c r="R159" s="10" t="str">
        <f t="array" ref="R159">iferror(xlookup($I159,'Product Families'!$A:$A,'Product Families'!$P:$P),"")</f>
        <v/>
      </c>
      <c r="S159" s="2" t="str">
        <f t="array" ref="S159">iferror(xlookup($I159,'Product Families'!$A:$A,'Product Families'!$Q:$Q),"")</f>
        <v/>
      </c>
      <c r="T159" s="26" t="str">
        <f t="shared" si="6"/>
        <v/>
      </c>
      <c r="U159" s="42" t="str">
        <f t="shared" si="7"/>
        <v/>
      </c>
      <c r="V159" s="2">
        <f t="shared" si="8"/>
        <v>0</v>
      </c>
      <c r="W159" s="10" t="str">
        <f t="array" ref="W159">iferror(xlookup($J159,'Product Families'!$A:$A,'Product Families'!$P:$P),"")</f>
        <v/>
      </c>
      <c r="X159" s="2" t="str">
        <f t="array" ref="X159">iferror(xlookup($J159,'Product Families'!$A:$A,'Product Families'!$Q:$Q),"")</f>
        <v/>
      </c>
      <c r="Y159" s="42" t="str">
        <f t="shared" si="9"/>
        <v/>
      </c>
      <c r="Z159" s="42" t="str">
        <f t="shared" si="10"/>
        <v/>
      </c>
      <c r="AA159" s="2">
        <f t="shared" si="11"/>
        <v>0</v>
      </c>
      <c r="AB159" s="10" t="str">
        <f t="array" ref="AB159">iferror(xlookup($K159,'Product Families'!$A:$A,'Product Families'!$P:$P),"")</f>
        <v/>
      </c>
      <c r="AC159" s="2" t="str">
        <f t="array" ref="AC159">iferror(xlookup($K159,'Product Families'!$A:$A,'Product Families'!$Q:$Q),"")</f>
        <v/>
      </c>
      <c r="AD159" s="26" t="str">
        <f t="shared" si="12"/>
        <v/>
      </c>
      <c r="AE159" s="42" t="str">
        <f t="shared" si="13"/>
        <v/>
      </c>
      <c r="AF159" s="2">
        <f t="shared" si="14"/>
        <v>0</v>
      </c>
      <c r="AG159" s="10" t="str">
        <f t="array" ref="AG159">iferror(xlookup($L159,'Product Families'!$A:$A,'Product Families'!$P:$P),"")</f>
        <v/>
      </c>
      <c r="AH159" s="2" t="str">
        <f t="array" ref="AH159">iferror(xlookup($L159,'Product Families'!$A:$A,'Product Families'!$Q:$Q),"")</f>
        <v/>
      </c>
      <c r="AI159" s="26" t="str">
        <f t="shared" si="15"/>
        <v/>
      </c>
      <c r="AJ159" s="42" t="str">
        <f t="shared" si="16"/>
        <v/>
      </c>
      <c r="AK159" s="2">
        <f t="shared" si="17"/>
        <v>0</v>
      </c>
    </row>
    <row r="160">
      <c r="A160" s="1" t="s">
        <v>496</v>
      </c>
      <c r="B160" s="3">
        <v>16.32</v>
      </c>
      <c r="C160" s="3">
        <v>4.0</v>
      </c>
      <c r="D160" s="7">
        <f t="shared" si="18"/>
        <v>4.08</v>
      </c>
      <c r="E160" s="26">
        <f t="shared" si="2"/>
        <v>0</v>
      </c>
      <c r="H160" s="1"/>
      <c r="I160" s="1"/>
      <c r="J160" s="1"/>
      <c r="K160" s="1"/>
      <c r="L160" s="1"/>
      <c r="M160" s="10" t="str">
        <f t="array" ref="M160">iferror(xlookup($H160,'Product Families'!$A:$A,'Product Families'!$P:$P),"")</f>
        <v/>
      </c>
      <c r="N160" s="2" t="str">
        <f t="array" ref="N160">iferror(xlookup($H160,'Product Families'!$A:$A,'Product Families'!$Q:$Q),"")</f>
        <v/>
      </c>
      <c r="O160" s="26" t="str">
        <f t="shared" si="3"/>
        <v/>
      </c>
      <c r="P160" s="42" t="str">
        <f t="shared" si="4"/>
        <v/>
      </c>
      <c r="Q160" s="2">
        <f t="shared" si="5"/>
        <v>0</v>
      </c>
      <c r="R160" s="10" t="str">
        <f t="array" ref="R160">iferror(xlookup($I160,'Product Families'!$A:$A,'Product Families'!$P:$P),"")</f>
        <v/>
      </c>
      <c r="S160" s="2" t="str">
        <f t="array" ref="S160">iferror(xlookup($I160,'Product Families'!$A:$A,'Product Families'!$Q:$Q),"")</f>
        <v/>
      </c>
      <c r="T160" s="26" t="str">
        <f t="shared" si="6"/>
        <v/>
      </c>
      <c r="U160" s="42" t="str">
        <f t="shared" si="7"/>
        <v/>
      </c>
      <c r="V160" s="2">
        <f t="shared" si="8"/>
        <v>0</v>
      </c>
      <c r="W160" s="10" t="str">
        <f t="array" ref="W160">iferror(xlookup($J160,'Product Families'!$A:$A,'Product Families'!$P:$P),"")</f>
        <v/>
      </c>
      <c r="X160" s="2" t="str">
        <f t="array" ref="X160">iferror(xlookup($J160,'Product Families'!$A:$A,'Product Families'!$Q:$Q),"")</f>
        <v/>
      </c>
      <c r="Y160" s="42" t="str">
        <f t="shared" si="9"/>
        <v/>
      </c>
      <c r="Z160" s="42" t="str">
        <f t="shared" si="10"/>
        <v/>
      </c>
      <c r="AA160" s="2">
        <f t="shared" si="11"/>
        <v>0</v>
      </c>
      <c r="AB160" s="10" t="str">
        <f t="array" ref="AB160">iferror(xlookup($K160,'Product Families'!$A:$A,'Product Families'!$P:$P),"")</f>
        <v/>
      </c>
      <c r="AC160" s="2" t="str">
        <f t="array" ref="AC160">iferror(xlookup($K160,'Product Families'!$A:$A,'Product Families'!$Q:$Q),"")</f>
        <v/>
      </c>
      <c r="AD160" s="26" t="str">
        <f t="shared" si="12"/>
        <v/>
      </c>
      <c r="AE160" s="42" t="str">
        <f t="shared" si="13"/>
        <v/>
      </c>
      <c r="AF160" s="2">
        <f t="shared" si="14"/>
        <v>0</v>
      </c>
      <c r="AG160" s="10" t="str">
        <f t="array" ref="AG160">iferror(xlookup($L160,'Product Families'!$A:$A,'Product Families'!$P:$P),"")</f>
        <v/>
      </c>
      <c r="AH160" s="2" t="str">
        <f t="array" ref="AH160">iferror(xlookup($L160,'Product Families'!$A:$A,'Product Families'!$Q:$Q),"")</f>
        <v/>
      </c>
      <c r="AI160" s="26" t="str">
        <f t="shared" si="15"/>
        <v/>
      </c>
      <c r="AJ160" s="42" t="str">
        <f t="shared" si="16"/>
        <v/>
      </c>
      <c r="AK160" s="2">
        <f t="shared" si="17"/>
        <v>0</v>
      </c>
    </row>
    <row r="161">
      <c r="A161" s="1" t="s">
        <v>506</v>
      </c>
      <c r="B161" s="3" t="s">
        <v>120</v>
      </c>
      <c r="C161" s="1"/>
      <c r="D161" s="7" t="str">
        <f t="shared" si="18"/>
        <v/>
      </c>
      <c r="E161" s="26">
        <f t="shared" si="2"/>
        <v>0</v>
      </c>
      <c r="G161" s="2" t="s">
        <v>121</v>
      </c>
      <c r="H161" s="1"/>
      <c r="I161" s="1"/>
      <c r="J161" s="1"/>
      <c r="K161" s="1"/>
      <c r="L161" s="1"/>
      <c r="M161" s="10" t="str">
        <f t="array" ref="M161">iferror(xlookup($H161,'Product Families'!$A:$A,'Product Families'!$P:$P),"")</f>
        <v/>
      </c>
      <c r="N161" s="2" t="str">
        <f t="array" ref="N161">iferror(xlookup($H161,'Product Families'!$A:$A,'Product Families'!$Q:$Q),"")</f>
        <v/>
      </c>
      <c r="O161" s="26" t="str">
        <f t="shared" si="3"/>
        <v/>
      </c>
      <c r="P161" s="42" t="str">
        <f t="shared" si="4"/>
        <v/>
      </c>
      <c r="Q161" s="2">
        <f t="shared" si="5"/>
        <v>0</v>
      </c>
      <c r="R161" s="10" t="str">
        <f t="array" ref="R161">iferror(xlookup($I161,'Product Families'!$A:$A,'Product Families'!$P:$P),"")</f>
        <v/>
      </c>
      <c r="S161" s="2" t="str">
        <f t="array" ref="S161">iferror(xlookup($I161,'Product Families'!$A:$A,'Product Families'!$Q:$Q),"")</f>
        <v/>
      </c>
      <c r="T161" s="26" t="str">
        <f t="shared" si="6"/>
        <v/>
      </c>
      <c r="U161" s="42" t="str">
        <f t="shared" si="7"/>
        <v/>
      </c>
      <c r="V161" s="2">
        <f t="shared" si="8"/>
        <v>0</v>
      </c>
      <c r="W161" s="10" t="str">
        <f t="array" ref="W161">iferror(xlookup($J161,'Product Families'!$A:$A,'Product Families'!$P:$P),"")</f>
        <v/>
      </c>
      <c r="X161" s="2" t="str">
        <f t="array" ref="X161">iferror(xlookup($J161,'Product Families'!$A:$A,'Product Families'!$Q:$Q),"")</f>
        <v/>
      </c>
      <c r="Y161" s="42" t="str">
        <f t="shared" si="9"/>
        <v/>
      </c>
      <c r="Z161" s="42" t="str">
        <f t="shared" si="10"/>
        <v/>
      </c>
      <c r="AA161" s="2">
        <f t="shared" si="11"/>
        <v>0</v>
      </c>
      <c r="AB161" s="10" t="str">
        <f t="array" ref="AB161">iferror(xlookup($K161,'Product Families'!$A:$A,'Product Families'!$P:$P),"")</f>
        <v/>
      </c>
      <c r="AC161" s="2" t="str">
        <f t="array" ref="AC161">iferror(xlookup($K161,'Product Families'!$A:$A,'Product Families'!$Q:$Q),"")</f>
        <v/>
      </c>
      <c r="AD161" s="26" t="str">
        <f t="shared" si="12"/>
        <v/>
      </c>
      <c r="AE161" s="42" t="str">
        <f t="shared" si="13"/>
        <v/>
      </c>
      <c r="AF161" s="2">
        <f t="shared" si="14"/>
        <v>0</v>
      </c>
      <c r="AG161" s="10" t="str">
        <f t="array" ref="AG161">iferror(xlookup($L161,'Product Families'!$A:$A,'Product Families'!$P:$P),"")</f>
        <v/>
      </c>
      <c r="AH161" s="2" t="str">
        <f t="array" ref="AH161">iferror(xlookup($L161,'Product Families'!$A:$A,'Product Families'!$Q:$Q),"")</f>
        <v/>
      </c>
      <c r="AI161" s="26" t="str">
        <f t="shared" si="15"/>
        <v/>
      </c>
      <c r="AJ161" s="42" t="str">
        <f t="shared" si="16"/>
        <v/>
      </c>
      <c r="AK161" s="2">
        <f t="shared" si="17"/>
        <v>0</v>
      </c>
    </row>
    <row r="162">
      <c r="A162" s="1" t="s">
        <v>530</v>
      </c>
      <c r="B162" s="3">
        <v>19.08</v>
      </c>
      <c r="C162" s="3">
        <v>8.0</v>
      </c>
      <c r="D162" s="7">
        <f t="shared" si="18"/>
        <v>2.385</v>
      </c>
      <c r="E162" s="26">
        <f t="shared" si="2"/>
        <v>0</v>
      </c>
      <c r="H162" s="1"/>
      <c r="I162" s="1"/>
      <c r="J162" s="1"/>
      <c r="K162" s="1"/>
      <c r="L162" s="1"/>
      <c r="M162" s="10" t="str">
        <f t="array" ref="M162">iferror(xlookup($H162,'Product Families'!$A:$A,'Product Families'!$P:$P),"")</f>
        <v/>
      </c>
      <c r="N162" s="2" t="str">
        <f t="array" ref="N162">iferror(xlookup($H162,'Product Families'!$A:$A,'Product Families'!$Q:$Q),"")</f>
        <v/>
      </c>
      <c r="O162" s="26" t="str">
        <f t="shared" si="3"/>
        <v/>
      </c>
      <c r="P162" s="42" t="str">
        <f t="shared" si="4"/>
        <v/>
      </c>
      <c r="Q162" s="2">
        <f t="shared" si="5"/>
        <v>0</v>
      </c>
      <c r="R162" s="10" t="str">
        <f t="array" ref="R162">iferror(xlookup($I162,'Product Families'!$A:$A,'Product Families'!$P:$P),"")</f>
        <v/>
      </c>
      <c r="S162" s="2" t="str">
        <f t="array" ref="S162">iferror(xlookup($I162,'Product Families'!$A:$A,'Product Families'!$Q:$Q),"")</f>
        <v/>
      </c>
      <c r="T162" s="26" t="str">
        <f t="shared" si="6"/>
        <v/>
      </c>
      <c r="U162" s="42" t="str">
        <f t="shared" si="7"/>
        <v/>
      </c>
      <c r="V162" s="2">
        <f t="shared" si="8"/>
        <v>0</v>
      </c>
      <c r="W162" s="10" t="str">
        <f t="array" ref="W162">iferror(xlookup($J162,'Product Families'!$A:$A,'Product Families'!$P:$P),"")</f>
        <v/>
      </c>
      <c r="X162" s="2" t="str">
        <f t="array" ref="X162">iferror(xlookup($J162,'Product Families'!$A:$A,'Product Families'!$Q:$Q),"")</f>
        <v/>
      </c>
      <c r="Y162" s="42" t="str">
        <f t="shared" si="9"/>
        <v/>
      </c>
      <c r="Z162" s="42" t="str">
        <f t="shared" si="10"/>
        <v/>
      </c>
      <c r="AA162" s="2">
        <f t="shared" si="11"/>
        <v>0</v>
      </c>
      <c r="AB162" s="10" t="str">
        <f t="array" ref="AB162">iferror(xlookup($K162,'Product Families'!$A:$A,'Product Families'!$P:$P),"")</f>
        <v/>
      </c>
      <c r="AC162" s="2" t="str">
        <f t="array" ref="AC162">iferror(xlookup($K162,'Product Families'!$A:$A,'Product Families'!$Q:$Q),"")</f>
        <v/>
      </c>
      <c r="AD162" s="26" t="str">
        <f t="shared" si="12"/>
        <v/>
      </c>
      <c r="AE162" s="42" t="str">
        <f t="shared" si="13"/>
        <v/>
      </c>
      <c r="AF162" s="2">
        <f t="shared" si="14"/>
        <v>0</v>
      </c>
      <c r="AG162" s="10" t="str">
        <f t="array" ref="AG162">iferror(xlookup($L162,'Product Families'!$A:$A,'Product Families'!$P:$P),"")</f>
        <v/>
      </c>
      <c r="AH162" s="2" t="str">
        <f t="array" ref="AH162">iferror(xlookup($L162,'Product Families'!$A:$A,'Product Families'!$Q:$Q),"")</f>
        <v/>
      </c>
      <c r="AI162" s="26" t="str">
        <f t="shared" si="15"/>
        <v/>
      </c>
      <c r="AJ162" s="42" t="str">
        <f t="shared" si="16"/>
        <v/>
      </c>
      <c r="AK162" s="2">
        <f t="shared" si="17"/>
        <v>0</v>
      </c>
    </row>
    <row r="163">
      <c r="A163" s="1" t="s">
        <v>545</v>
      </c>
      <c r="B163" s="3" t="s">
        <v>120</v>
      </c>
      <c r="C163" s="1"/>
      <c r="D163" s="7" t="str">
        <f t="shared" si="18"/>
        <v/>
      </c>
      <c r="E163" s="26">
        <f t="shared" si="2"/>
        <v>0</v>
      </c>
      <c r="G163" s="2" t="s">
        <v>121</v>
      </c>
      <c r="H163" s="1"/>
      <c r="I163" s="1"/>
      <c r="J163" s="1"/>
      <c r="K163" s="1"/>
      <c r="L163" s="1"/>
      <c r="M163" s="10" t="str">
        <f t="array" ref="M163">iferror(xlookup($H163,'Product Families'!$A:$A,'Product Families'!$P:$P),"")</f>
        <v/>
      </c>
      <c r="N163" s="2" t="str">
        <f t="array" ref="N163">iferror(xlookup($H163,'Product Families'!$A:$A,'Product Families'!$Q:$Q),"")</f>
        <v/>
      </c>
      <c r="O163" s="26" t="str">
        <f t="shared" si="3"/>
        <v/>
      </c>
      <c r="P163" s="42" t="str">
        <f t="shared" si="4"/>
        <v/>
      </c>
      <c r="Q163" s="2">
        <f t="shared" si="5"/>
        <v>0</v>
      </c>
      <c r="R163" s="10" t="str">
        <f t="array" ref="R163">iferror(xlookup($I163,'Product Families'!$A:$A,'Product Families'!$P:$P),"")</f>
        <v/>
      </c>
      <c r="S163" s="2" t="str">
        <f t="array" ref="S163">iferror(xlookup($I163,'Product Families'!$A:$A,'Product Families'!$Q:$Q),"")</f>
        <v/>
      </c>
      <c r="T163" s="26" t="str">
        <f t="shared" si="6"/>
        <v/>
      </c>
      <c r="U163" s="42" t="str">
        <f t="shared" si="7"/>
        <v/>
      </c>
      <c r="V163" s="2">
        <f t="shared" si="8"/>
        <v>0</v>
      </c>
      <c r="W163" s="10" t="str">
        <f t="array" ref="W163">iferror(xlookup($J163,'Product Families'!$A:$A,'Product Families'!$P:$P),"")</f>
        <v/>
      </c>
      <c r="X163" s="2" t="str">
        <f t="array" ref="X163">iferror(xlookup($J163,'Product Families'!$A:$A,'Product Families'!$Q:$Q),"")</f>
        <v/>
      </c>
      <c r="Y163" s="42" t="str">
        <f t="shared" si="9"/>
        <v/>
      </c>
      <c r="Z163" s="42" t="str">
        <f t="shared" si="10"/>
        <v/>
      </c>
      <c r="AA163" s="2">
        <f t="shared" si="11"/>
        <v>0</v>
      </c>
      <c r="AB163" s="10" t="str">
        <f t="array" ref="AB163">iferror(xlookup($K163,'Product Families'!$A:$A,'Product Families'!$P:$P),"")</f>
        <v/>
      </c>
      <c r="AC163" s="2" t="str">
        <f t="array" ref="AC163">iferror(xlookup($K163,'Product Families'!$A:$A,'Product Families'!$Q:$Q),"")</f>
        <v/>
      </c>
      <c r="AD163" s="26" t="str">
        <f t="shared" si="12"/>
        <v/>
      </c>
      <c r="AE163" s="42" t="str">
        <f t="shared" si="13"/>
        <v/>
      </c>
      <c r="AF163" s="2">
        <f t="shared" si="14"/>
        <v>0</v>
      </c>
      <c r="AG163" s="10" t="str">
        <f t="array" ref="AG163">iferror(xlookup($L163,'Product Families'!$A:$A,'Product Families'!$P:$P),"")</f>
        <v/>
      </c>
      <c r="AH163" s="2" t="str">
        <f t="array" ref="AH163">iferror(xlookup($L163,'Product Families'!$A:$A,'Product Families'!$Q:$Q),"")</f>
        <v/>
      </c>
      <c r="AI163" s="26" t="str">
        <f t="shared" si="15"/>
        <v/>
      </c>
      <c r="AJ163" s="42" t="str">
        <f t="shared" si="16"/>
        <v/>
      </c>
      <c r="AK163" s="2">
        <f t="shared" si="17"/>
        <v>0</v>
      </c>
    </row>
    <row r="164">
      <c r="A164" s="1" t="s">
        <v>615</v>
      </c>
      <c r="B164" s="3">
        <v>1.38</v>
      </c>
      <c r="C164" s="3">
        <v>1.0</v>
      </c>
      <c r="D164" s="7">
        <f t="shared" si="18"/>
        <v>1.38</v>
      </c>
      <c r="E164" s="26">
        <f t="shared" si="2"/>
        <v>0</v>
      </c>
      <c r="H164" s="1"/>
      <c r="I164" s="1"/>
      <c r="J164" s="1"/>
      <c r="K164" s="1"/>
      <c r="L164" s="1"/>
      <c r="M164" s="10" t="str">
        <f t="array" ref="M164">iferror(xlookup($H164,'Product Families'!$A:$A,'Product Families'!$P:$P),"")</f>
        <v/>
      </c>
      <c r="N164" s="2" t="str">
        <f t="array" ref="N164">iferror(xlookup($H164,'Product Families'!$A:$A,'Product Families'!$Q:$Q),"")</f>
        <v/>
      </c>
      <c r="O164" s="26" t="str">
        <f t="shared" si="3"/>
        <v/>
      </c>
      <c r="P164" s="42" t="str">
        <f t="shared" si="4"/>
        <v/>
      </c>
      <c r="Q164" s="2">
        <f t="shared" si="5"/>
        <v>0</v>
      </c>
      <c r="R164" s="10" t="str">
        <f t="array" ref="R164">iferror(xlookup($I164,'Product Families'!$A:$A,'Product Families'!$P:$P),"")</f>
        <v/>
      </c>
      <c r="S164" s="2" t="str">
        <f t="array" ref="S164">iferror(xlookup($I164,'Product Families'!$A:$A,'Product Families'!$Q:$Q),"")</f>
        <v/>
      </c>
      <c r="T164" s="26" t="str">
        <f t="shared" si="6"/>
        <v/>
      </c>
      <c r="U164" s="42" t="str">
        <f t="shared" si="7"/>
        <v/>
      </c>
      <c r="V164" s="2">
        <f t="shared" si="8"/>
        <v>0</v>
      </c>
      <c r="W164" s="10" t="str">
        <f t="array" ref="W164">iferror(xlookup($J164,'Product Families'!$A:$A,'Product Families'!$P:$P),"")</f>
        <v/>
      </c>
      <c r="X164" s="2" t="str">
        <f t="array" ref="X164">iferror(xlookup($J164,'Product Families'!$A:$A,'Product Families'!$Q:$Q),"")</f>
        <v/>
      </c>
      <c r="Y164" s="42" t="str">
        <f t="shared" si="9"/>
        <v/>
      </c>
      <c r="Z164" s="42" t="str">
        <f t="shared" si="10"/>
        <v/>
      </c>
      <c r="AA164" s="2">
        <f t="shared" si="11"/>
        <v>0</v>
      </c>
      <c r="AB164" s="10" t="str">
        <f t="array" ref="AB164">iferror(xlookup($K164,'Product Families'!$A:$A,'Product Families'!$P:$P),"")</f>
        <v/>
      </c>
      <c r="AC164" s="2" t="str">
        <f t="array" ref="AC164">iferror(xlookup($K164,'Product Families'!$A:$A,'Product Families'!$Q:$Q),"")</f>
        <v/>
      </c>
      <c r="AD164" s="26" t="str">
        <f t="shared" si="12"/>
        <v/>
      </c>
      <c r="AE164" s="42" t="str">
        <f t="shared" si="13"/>
        <v/>
      </c>
      <c r="AF164" s="2">
        <f t="shared" si="14"/>
        <v>0</v>
      </c>
      <c r="AG164" s="10" t="str">
        <f t="array" ref="AG164">iferror(xlookup($L164,'Product Families'!$A:$A,'Product Families'!$P:$P),"")</f>
        <v/>
      </c>
      <c r="AH164" s="2" t="str">
        <f t="array" ref="AH164">iferror(xlookup($L164,'Product Families'!$A:$A,'Product Families'!$Q:$Q),"")</f>
        <v/>
      </c>
      <c r="AI164" s="26" t="str">
        <f t="shared" si="15"/>
        <v/>
      </c>
      <c r="AJ164" s="42" t="str">
        <f t="shared" si="16"/>
        <v/>
      </c>
      <c r="AK164" s="2">
        <f t="shared" si="17"/>
        <v>0</v>
      </c>
    </row>
    <row r="165">
      <c r="A165" s="1" t="s">
        <v>618</v>
      </c>
      <c r="B165" s="3" t="s">
        <v>120</v>
      </c>
      <c r="C165" s="1"/>
      <c r="D165" s="7" t="str">
        <f t="shared" si="18"/>
        <v/>
      </c>
      <c r="E165" s="26">
        <f t="shared" si="2"/>
        <v>0</v>
      </c>
      <c r="G165" s="2" t="s">
        <v>1251</v>
      </c>
      <c r="H165" s="1"/>
      <c r="I165" s="1"/>
      <c r="J165" s="1"/>
      <c r="K165" s="1"/>
      <c r="L165" s="1"/>
      <c r="M165" s="10" t="str">
        <f t="array" ref="M165">iferror(xlookup($H165,'Product Families'!$A:$A,'Product Families'!$P:$P),"")</f>
        <v/>
      </c>
      <c r="N165" s="2" t="str">
        <f t="array" ref="N165">iferror(xlookup($H165,'Product Families'!$A:$A,'Product Families'!$Q:$Q),"")</f>
        <v/>
      </c>
      <c r="O165" s="26" t="str">
        <f t="shared" si="3"/>
        <v/>
      </c>
      <c r="P165" s="42" t="str">
        <f t="shared" si="4"/>
        <v/>
      </c>
      <c r="Q165" s="2">
        <f t="shared" si="5"/>
        <v>0</v>
      </c>
      <c r="R165" s="10" t="str">
        <f t="array" ref="R165">iferror(xlookup($I165,'Product Families'!$A:$A,'Product Families'!$P:$P),"")</f>
        <v/>
      </c>
      <c r="S165" s="2" t="str">
        <f t="array" ref="S165">iferror(xlookup($I165,'Product Families'!$A:$A,'Product Families'!$Q:$Q),"")</f>
        <v/>
      </c>
      <c r="T165" s="26" t="str">
        <f t="shared" si="6"/>
        <v/>
      </c>
      <c r="U165" s="42" t="str">
        <f t="shared" si="7"/>
        <v/>
      </c>
      <c r="V165" s="2">
        <f t="shared" si="8"/>
        <v>0</v>
      </c>
      <c r="W165" s="10" t="str">
        <f t="array" ref="W165">iferror(xlookup($J165,'Product Families'!$A:$A,'Product Families'!$P:$P),"")</f>
        <v/>
      </c>
      <c r="X165" s="2" t="str">
        <f t="array" ref="X165">iferror(xlookup($J165,'Product Families'!$A:$A,'Product Families'!$Q:$Q),"")</f>
        <v/>
      </c>
      <c r="Y165" s="42" t="str">
        <f t="shared" si="9"/>
        <v/>
      </c>
      <c r="Z165" s="42" t="str">
        <f t="shared" si="10"/>
        <v/>
      </c>
      <c r="AA165" s="2">
        <f t="shared" si="11"/>
        <v>0</v>
      </c>
      <c r="AB165" s="10" t="str">
        <f t="array" ref="AB165">iferror(xlookup($K165,'Product Families'!$A:$A,'Product Families'!$P:$P),"")</f>
        <v/>
      </c>
      <c r="AC165" s="2" t="str">
        <f t="array" ref="AC165">iferror(xlookup($K165,'Product Families'!$A:$A,'Product Families'!$Q:$Q),"")</f>
        <v/>
      </c>
      <c r="AD165" s="26" t="str">
        <f t="shared" si="12"/>
        <v/>
      </c>
      <c r="AE165" s="42" t="str">
        <f t="shared" si="13"/>
        <v/>
      </c>
      <c r="AF165" s="2">
        <f t="shared" si="14"/>
        <v>0</v>
      </c>
      <c r="AG165" s="10" t="str">
        <f t="array" ref="AG165">iferror(xlookup($L165,'Product Families'!$A:$A,'Product Families'!$P:$P),"")</f>
        <v/>
      </c>
      <c r="AH165" s="2" t="str">
        <f t="array" ref="AH165">iferror(xlookup($L165,'Product Families'!$A:$A,'Product Families'!$Q:$Q),"")</f>
        <v/>
      </c>
      <c r="AI165" s="26" t="str">
        <f t="shared" si="15"/>
        <v/>
      </c>
      <c r="AJ165" s="42" t="str">
        <f t="shared" si="16"/>
        <v/>
      </c>
      <c r="AK165" s="2">
        <f t="shared" si="17"/>
        <v>0</v>
      </c>
    </row>
    <row r="166">
      <c r="A166" s="1" t="s">
        <v>557</v>
      </c>
      <c r="B166" s="3">
        <v>27.14</v>
      </c>
      <c r="C166" s="3">
        <v>16.0</v>
      </c>
      <c r="D166" s="7">
        <f t="shared" si="18"/>
        <v>1.69625</v>
      </c>
      <c r="E166" s="26">
        <f t="shared" si="2"/>
        <v>0</v>
      </c>
      <c r="H166" s="1"/>
      <c r="I166" s="1"/>
      <c r="J166" s="1"/>
      <c r="K166" s="1"/>
      <c r="L166" s="1"/>
      <c r="M166" s="10" t="str">
        <f t="array" ref="M166">iferror(xlookup($H166,'Product Families'!$A:$A,'Product Families'!$P:$P),"")</f>
        <v/>
      </c>
      <c r="N166" s="2" t="str">
        <f t="array" ref="N166">iferror(xlookup($H166,'Product Families'!$A:$A,'Product Families'!$Q:$Q),"")</f>
        <v/>
      </c>
      <c r="O166" s="26" t="str">
        <f t="shared" si="3"/>
        <v/>
      </c>
      <c r="P166" s="42" t="str">
        <f t="shared" si="4"/>
        <v/>
      </c>
      <c r="Q166" s="2">
        <f t="shared" si="5"/>
        <v>0</v>
      </c>
      <c r="R166" s="10" t="str">
        <f t="array" ref="R166">iferror(xlookup($I166,'Product Families'!$A:$A,'Product Families'!$P:$P),"")</f>
        <v/>
      </c>
      <c r="S166" s="2" t="str">
        <f t="array" ref="S166">iferror(xlookup($I166,'Product Families'!$A:$A,'Product Families'!$Q:$Q),"")</f>
        <v/>
      </c>
      <c r="T166" s="26" t="str">
        <f t="shared" si="6"/>
        <v/>
      </c>
      <c r="U166" s="42" t="str">
        <f t="shared" si="7"/>
        <v/>
      </c>
      <c r="V166" s="2">
        <f t="shared" si="8"/>
        <v>0</v>
      </c>
      <c r="W166" s="10" t="str">
        <f t="array" ref="W166">iferror(xlookup($J166,'Product Families'!$A:$A,'Product Families'!$P:$P),"")</f>
        <v/>
      </c>
      <c r="X166" s="2" t="str">
        <f t="array" ref="X166">iferror(xlookup($J166,'Product Families'!$A:$A,'Product Families'!$Q:$Q),"")</f>
        <v/>
      </c>
      <c r="Y166" s="42" t="str">
        <f t="shared" si="9"/>
        <v/>
      </c>
      <c r="Z166" s="42" t="str">
        <f t="shared" si="10"/>
        <v/>
      </c>
      <c r="AA166" s="2">
        <f t="shared" si="11"/>
        <v>0</v>
      </c>
      <c r="AB166" s="10" t="str">
        <f t="array" ref="AB166">iferror(xlookup($K166,'Product Families'!$A:$A,'Product Families'!$P:$P),"")</f>
        <v/>
      </c>
      <c r="AC166" s="2" t="str">
        <f t="array" ref="AC166">iferror(xlookup($K166,'Product Families'!$A:$A,'Product Families'!$Q:$Q),"")</f>
        <v/>
      </c>
      <c r="AD166" s="26" t="str">
        <f t="shared" si="12"/>
        <v/>
      </c>
      <c r="AE166" s="42" t="str">
        <f t="shared" si="13"/>
        <v/>
      </c>
      <c r="AF166" s="2">
        <f t="shared" si="14"/>
        <v>0</v>
      </c>
      <c r="AG166" s="10" t="str">
        <f t="array" ref="AG166">iferror(xlookup($L166,'Product Families'!$A:$A,'Product Families'!$P:$P),"")</f>
        <v/>
      </c>
      <c r="AH166" s="2" t="str">
        <f t="array" ref="AH166">iferror(xlookup($L166,'Product Families'!$A:$A,'Product Families'!$Q:$Q),"")</f>
        <v/>
      </c>
      <c r="AI166" s="26" t="str">
        <f t="shared" si="15"/>
        <v/>
      </c>
      <c r="AJ166" s="42" t="str">
        <f t="shared" si="16"/>
        <v/>
      </c>
      <c r="AK166" s="2">
        <f t="shared" si="17"/>
        <v>0</v>
      </c>
    </row>
    <row r="167">
      <c r="A167" s="1" t="s">
        <v>578</v>
      </c>
      <c r="B167" s="3" t="s">
        <v>120</v>
      </c>
      <c r="C167" s="1"/>
      <c r="D167" s="7" t="str">
        <f t="shared" si="18"/>
        <v/>
      </c>
      <c r="E167" s="26">
        <f t="shared" si="2"/>
        <v>0</v>
      </c>
      <c r="G167" s="2" t="s">
        <v>121</v>
      </c>
      <c r="H167" s="1"/>
      <c r="I167" s="1"/>
      <c r="J167" s="1"/>
      <c r="K167" s="1"/>
      <c r="L167" s="1"/>
      <c r="M167" s="10" t="str">
        <f t="array" ref="M167">iferror(xlookup($H167,'Product Families'!$A:$A,'Product Families'!$P:$P),"")</f>
        <v/>
      </c>
      <c r="N167" s="2" t="str">
        <f t="array" ref="N167">iferror(xlookup($H167,'Product Families'!$A:$A,'Product Families'!$Q:$Q),"")</f>
        <v/>
      </c>
      <c r="O167" s="26" t="str">
        <f t="shared" si="3"/>
        <v/>
      </c>
      <c r="P167" s="42" t="str">
        <f t="shared" si="4"/>
        <v/>
      </c>
      <c r="Q167" s="2">
        <f t="shared" si="5"/>
        <v>0</v>
      </c>
      <c r="R167" s="10" t="str">
        <f t="array" ref="R167">iferror(xlookup($I167,'Product Families'!$A:$A,'Product Families'!$P:$P),"")</f>
        <v/>
      </c>
      <c r="S167" s="2" t="str">
        <f t="array" ref="S167">iferror(xlookup($I167,'Product Families'!$A:$A,'Product Families'!$Q:$Q),"")</f>
        <v/>
      </c>
      <c r="T167" s="26" t="str">
        <f t="shared" si="6"/>
        <v/>
      </c>
      <c r="U167" s="42" t="str">
        <f t="shared" si="7"/>
        <v/>
      </c>
      <c r="V167" s="2">
        <f t="shared" si="8"/>
        <v>0</v>
      </c>
      <c r="W167" s="10" t="str">
        <f t="array" ref="W167">iferror(xlookup($J167,'Product Families'!$A:$A,'Product Families'!$P:$P),"")</f>
        <v/>
      </c>
      <c r="X167" s="2" t="str">
        <f t="array" ref="X167">iferror(xlookup($J167,'Product Families'!$A:$A,'Product Families'!$Q:$Q),"")</f>
        <v/>
      </c>
      <c r="Y167" s="42" t="str">
        <f t="shared" si="9"/>
        <v/>
      </c>
      <c r="Z167" s="42" t="str">
        <f t="shared" si="10"/>
        <v/>
      </c>
      <c r="AA167" s="2">
        <f t="shared" si="11"/>
        <v>0</v>
      </c>
      <c r="AB167" s="10" t="str">
        <f t="array" ref="AB167">iferror(xlookup($K167,'Product Families'!$A:$A,'Product Families'!$P:$P),"")</f>
        <v/>
      </c>
      <c r="AC167" s="2" t="str">
        <f t="array" ref="AC167">iferror(xlookup($K167,'Product Families'!$A:$A,'Product Families'!$Q:$Q),"")</f>
        <v/>
      </c>
      <c r="AD167" s="26" t="str">
        <f t="shared" si="12"/>
        <v/>
      </c>
      <c r="AE167" s="42" t="str">
        <f t="shared" si="13"/>
        <v/>
      </c>
      <c r="AF167" s="2">
        <f t="shared" si="14"/>
        <v>0</v>
      </c>
      <c r="AG167" s="10" t="str">
        <f t="array" ref="AG167">iferror(xlookup($L167,'Product Families'!$A:$A,'Product Families'!$P:$P),"")</f>
        <v/>
      </c>
      <c r="AH167" s="2" t="str">
        <f t="array" ref="AH167">iferror(xlookup($L167,'Product Families'!$A:$A,'Product Families'!$Q:$Q),"")</f>
        <v/>
      </c>
      <c r="AI167" s="26" t="str">
        <f t="shared" si="15"/>
        <v/>
      </c>
      <c r="AJ167" s="42" t="str">
        <f t="shared" si="16"/>
        <v/>
      </c>
      <c r="AK167" s="2">
        <f t="shared" si="17"/>
        <v>0</v>
      </c>
    </row>
    <row r="168">
      <c r="A168" s="1" t="s">
        <v>624</v>
      </c>
      <c r="B168" s="3" t="s">
        <v>120</v>
      </c>
      <c r="C168" s="1"/>
      <c r="D168" s="7" t="str">
        <f t="shared" si="18"/>
        <v/>
      </c>
      <c r="E168" s="26">
        <f t="shared" si="2"/>
        <v>0</v>
      </c>
      <c r="G168" s="2" t="s">
        <v>1262</v>
      </c>
      <c r="H168" s="1"/>
      <c r="I168" s="1"/>
      <c r="J168" s="1"/>
      <c r="K168" s="1"/>
      <c r="L168" s="1"/>
      <c r="M168" s="10" t="str">
        <f t="array" ref="M168">iferror(xlookup($H168,'Product Families'!$A:$A,'Product Families'!$P:$P),"")</f>
        <v/>
      </c>
      <c r="N168" s="2" t="str">
        <f t="array" ref="N168">iferror(xlookup($H168,'Product Families'!$A:$A,'Product Families'!$Q:$Q),"")</f>
        <v/>
      </c>
      <c r="O168" s="26" t="str">
        <f t="shared" si="3"/>
        <v/>
      </c>
      <c r="P168" s="42" t="str">
        <f t="shared" si="4"/>
        <v/>
      </c>
      <c r="Q168" s="2">
        <f t="shared" si="5"/>
        <v>0</v>
      </c>
      <c r="R168" s="10" t="str">
        <f t="array" ref="R168">iferror(xlookup($I168,'Product Families'!$A:$A,'Product Families'!$P:$P),"")</f>
        <v/>
      </c>
      <c r="S168" s="2" t="str">
        <f t="array" ref="S168">iferror(xlookup($I168,'Product Families'!$A:$A,'Product Families'!$Q:$Q),"")</f>
        <v/>
      </c>
      <c r="T168" s="26" t="str">
        <f t="shared" si="6"/>
        <v/>
      </c>
      <c r="U168" s="42" t="str">
        <f t="shared" si="7"/>
        <v/>
      </c>
      <c r="V168" s="2">
        <f t="shared" si="8"/>
        <v>0</v>
      </c>
      <c r="W168" s="10" t="str">
        <f t="array" ref="W168">iferror(xlookup($J168,'Product Families'!$A:$A,'Product Families'!$P:$P),"")</f>
        <v/>
      </c>
      <c r="X168" s="2" t="str">
        <f t="array" ref="X168">iferror(xlookup($J168,'Product Families'!$A:$A,'Product Families'!$Q:$Q),"")</f>
        <v/>
      </c>
      <c r="Y168" s="42" t="str">
        <f t="shared" si="9"/>
        <v/>
      </c>
      <c r="Z168" s="42" t="str">
        <f t="shared" si="10"/>
        <v/>
      </c>
      <c r="AA168" s="2">
        <f t="shared" si="11"/>
        <v>0</v>
      </c>
      <c r="AB168" s="10" t="str">
        <f t="array" ref="AB168">iferror(xlookup($K168,'Product Families'!$A:$A,'Product Families'!$P:$P),"")</f>
        <v/>
      </c>
      <c r="AC168" s="2" t="str">
        <f t="array" ref="AC168">iferror(xlookup($K168,'Product Families'!$A:$A,'Product Families'!$Q:$Q),"")</f>
        <v/>
      </c>
      <c r="AD168" s="26" t="str">
        <f t="shared" si="12"/>
        <v/>
      </c>
      <c r="AE168" s="42" t="str">
        <f t="shared" si="13"/>
        <v/>
      </c>
      <c r="AF168" s="2">
        <f t="shared" si="14"/>
        <v>0</v>
      </c>
      <c r="AG168" s="10" t="str">
        <f t="array" ref="AG168">iferror(xlookup($L168,'Product Families'!$A:$A,'Product Families'!$P:$P),"")</f>
        <v/>
      </c>
      <c r="AH168" s="2" t="str">
        <f t="array" ref="AH168">iferror(xlookup($L168,'Product Families'!$A:$A,'Product Families'!$Q:$Q),"")</f>
        <v/>
      </c>
      <c r="AI168" s="26" t="str">
        <f t="shared" si="15"/>
        <v/>
      </c>
      <c r="AJ168" s="42" t="str">
        <f t="shared" si="16"/>
        <v/>
      </c>
      <c r="AK168" s="2">
        <f t="shared" si="17"/>
        <v>0</v>
      </c>
    </row>
    <row r="169">
      <c r="A169" s="1" t="s">
        <v>627</v>
      </c>
      <c r="B169" s="3">
        <v>17.17</v>
      </c>
      <c r="C169" s="3">
        <v>12.0</v>
      </c>
      <c r="D169" s="7">
        <f t="shared" si="18"/>
        <v>1.430833333</v>
      </c>
      <c r="E169" s="26">
        <f t="shared" si="2"/>
        <v>0</v>
      </c>
      <c r="H169" s="1"/>
      <c r="I169" s="1"/>
      <c r="J169" s="1"/>
      <c r="K169" s="1"/>
      <c r="L169" s="1"/>
      <c r="M169" s="10" t="str">
        <f t="array" ref="M169">iferror(xlookup($H169,'Product Families'!$A:$A,'Product Families'!$P:$P),"")</f>
        <v/>
      </c>
      <c r="N169" s="2" t="str">
        <f t="array" ref="N169">iferror(xlookup($H169,'Product Families'!$A:$A,'Product Families'!$Q:$Q),"")</f>
        <v/>
      </c>
      <c r="O169" s="26" t="str">
        <f t="shared" si="3"/>
        <v/>
      </c>
      <c r="P169" s="42" t="str">
        <f t="shared" si="4"/>
        <v/>
      </c>
      <c r="Q169" s="2">
        <f t="shared" si="5"/>
        <v>0</v>
      </c>
      <c r="R169" s="10" t="str">
        <f t="array" ref="R169">iferror(xlookup($I169,'Product Families'!$A:$A,'Product Families'!$P:$P),"")</f>
        <v/>
      </c>
      <c r="S169" s="2" t="str">
        <f t="array" ref="S169">iferror(xlookup($I169,'Product Families'!$A:$A,'Product Families'!$Q:$Q),"")</f>
        <v/>
      </c>
      <c r="T169" s="26" t="str">
        <f t="shared" si="6"/>
        <v/>
      </c>
      <c r="U169" s="42" t="str">
        <f t="shared" si="7"/>
        <v/>
      </c>
      <c r="V169" s="2">
        <f t="shared" si="8"/>
        <v>0</v>
      </c>
      <c r="W169" s="10" t="str">
        <f t="array" ref="W169">iferror(xlookup($J169,'Product Families'!$A:$A,'Product Families'!$P:$P),"")</f>
        <v/>
      </c>
      <c r="X169" s="2" t="str">
        <f t="array" ref="X169">iferror(xlookup($J169,'Product Families'!$A:$A,'Product Families'!$Q:$Q),"")</f>
        <v/>
      </c>
      <c r="Y169" s="42" t="str">
        <f t="shared" si="9"/>
        <v/>
      </c>
      <c r="Z169" s="42" t="str">
        <f t="shared" si="10"/>
        <v/>
      </c>
      <c r="AA169" s="2">
        <f t="shared" si="11"/>
        <v>0</v>
      </c>
      <c r="AB169" s="10" t="str">
        <f t="array" ref="AB169">iferror(xlookup($K169,'Product Families'!$A:$A,'Product Families'!$P:$P),"")</f>
        <v/>
      </c>
      <c r="AC169" s="2" t="str">
        <f t="array" ref="AC169">iferror(xlookup($K169,'Product Families'!$A:$A,'Product Families'!$Q:$Q),"")</f>
        <v/>
      </c>
      <c r="AD169" s="26" t="str">
        <f t="shared" si="12"/>
        <v/>
      </c>
      <c r="AE169" s="42" t="str">
        <f t="shared" si="13"/>
        <v/>
      </c>
      <c r="AF169" s="2">
        <f t="shared" si="14"/>
        <v>0</v>
      </c>
      <c r="AG169" s="10" t="str">
        <f t="array" ref="AG169">iferror(xlookup($L169,'Product Families'!$A:$A,'Product Families'!$P:$P),"")</f>
        <v/>
      </c>
      <c r="AH169" s="2" t="str">
        <f t="array" ref="AH169">iferror(xlookup($L169,'Product Families'!$A:$A,'Product Families'!$Q:$Q),"")</f>
        <v/>
      </c>
      <c r="AI169" s="26" t="str">
        <f t="shared" si="15"/>
        <v/>
      </c>
      <c r="AJ169" s="42" t="str">
        <f t="shared" si="16"/>
        <v/>
      </c>
      <c r="AK169" s="2">
        <f t="shared" si="17"/>
        <v>0</v>
      </c>
    </row>
    <row r="170">
      <c r="A170" s="1" t="s">
        <v>633</v>
      </c>
      <c r="B170" s="3" t="s">
        <v>120</v>
      </c>
      <c r="C170" s="1"/>
      <c r="D170" s="7" t="str">
        <f t="shared" si="18"/>
        <v/>
      </c>
      <c r="E170" s="26">
        <f t="shared" si="2"/>
        <v>0</v>
      </c>
      <c r="G170" s="2" t="s">
        <v>121</v>
      </c>
      <c r="H170" s="1"/>
      <c r="I170" s="1"/>
      <c r="J170" s="1"/>
      <c r="K170" s="1"/>
      <c r="L170" s="1"/>
      <c r="M170" s="10" t="str">
        <f t="array" ref="M170">iferror(xlookup($H170,'Product Families'!$A:$A,'Product Families'!$P:$P),"")</f>
        <v/>
      </c>
      <c r="N170" s="2" t="str">
        <f t="array" ref="N170">iferror(xlookup($H170,'Product Families'!$A:$A,'Product Families'!$Q:$Q),"")</f>
        <v/>
      </c>
      <c r="O170" s="26" t="str">
        <f t="shared" si="3"/>
        <v/>
      </c>
      <c r="P170" s="42" t="str">
        <f t="shared" si="4"/>
        <v/>
      </c>
      <c r="Q170" s="2">
        <f t="shared" si="5"/>
        <v>0</v>
      </c>
      <c r="R170" s="10" t="str">
        <f t="array" ref="R170">iferror(xlookup($I170,'Product Families'!$A:$A,'Product Families'!$P:$P),"")</f>
        <v/>
      </c>
      <c r="S170" s="2" t="str">
        <f t="array" ref="S170">iferror(xlookup($I170,'Product Families'!$A:$A,'Product Families'!$Q:$Q),"")</f>
        <v/>
      </c>
      <c r="T170" s="26" t="str">
        <f t="shared" si="6"/>
        <v/>
      </c>
      <c r="U170" s="42" t="str">
        <f t="shared" si="7"/>
        <v/>
      </c>
      <c r="V170" s="2">
        <f t="shared" si="8"/>
        <v>0</v>
      </c>
      <c r="W170" s="10" t="str">
        <f t="array" ref="W170">iferror(xlookup($J170,'Product Families'!$A:$A,'Product Families'!$P:$P),"")</f>
        <v/>
      </c>
      <c r="X170" s="2" t="str">
        <f t="array" ref="X170">iferror(xlookup($J170,'Product Families'!$A:$A,'Product Families'!$Q:$Q),"")</f>
        <v/>
      </c>
      <c r="Y170" s="42" t="str">
        <f t="shared" si="9"/>
        <v/>
      </c>
      <c r="Z170" s="42" t="str">
        <f t="shared" si="10"/>
        <v/>
      </c>
      <c r="AA170" s="2">
        <f t="shared" si="11"/>
        <v>0</v>
      </c>
      <c r="AB170" s="10" t="str">
        <f t="array" ref="AB170">iferror(xlookup($K170,'Product Families'!$A:$A,'Product Families'!$P:$P),"")</f>
        <v/>
      </c>
      <c r="AC170" s="2" t="str">
        <f t="array" ref="AC170">iferror(xlookup($K170,'Product Families'!$A:$A,'Product Families'!$Q:$Q),"")</f>
        <v/>
      </c>
      <c r="AD170" s="26" t="str">
        <f t="shared" si="12"/>
        <v/>
      </c>
      <c r="AE170" s="42" t="str">
        <f t="shared" si="13"/>
        <v/>
      </c>
      <c r="AF170" s="2">
        <f t="shared" si="14"/>
        <v>0</v>
      </c>
      <c r="AG170" s="10" t="str">
        <f t="array" ref="AG170">iferror(xlookup($L170,'Product Families'!$A:$A,'Product Families'!$P:$P),"")</f>
        <v/>
      </c>
      <c r="AH170" s="2" t="str">
        <f t="array" ref="AH170">iferror(xlookup($L170,'Product Families'!$A:$A,'Product Families'!$Q:$Q),"")</f>
        <v/>
      </c>
      <c r="AI170" s="26" t="str">
        <f t="shared" si="15"/>
        <v/>
      </c>
      <c r="AJ170" s="42" t="str">
        <f t="shared" si="16"/>
        <v/>
      </c>
      <c r="AK170" s="2">
        <f t="shared" si="17"/>
        <v>0</v>
      </c>
    </row>
    <row r="171">
      <c r="A171" s="1" t="s">
        <v>636</v>
      </c>
      <c r="B171" s="3" t="s">
        <v>120</v>
      </c>
      <c r="C171" s="1"/>
      <c r="D171" s="7" t="str">
        <f t="shared" si="18"/>
        <v/>
      </c>
      <c r="E171" s="26">
        <f t="shared" si="2"/>
        <v>0</v>
      </c>
      <c r="G171" s="2" t="s">
        <v>121</v>
      </c>
      <c r="H171" s="1"/>
      <c r="I171" s="1"/>
      <c r="J171" s="1"/>
      <c r="K171" s="1"/>
      <c r="L171" s="1"/>
      <c r="M171" s="10" t="str">
        <f t="array" ref="M171">iferror(xlookup($H171,'Product Families'!$A:$A,'Product Families'!$P:$P),"")</f>
        <v/>
      </c>
      <c r="N171" s="2" t="str">
        <f t="array" ref="N171">iferror(xlookup($H171,'Product Families'!$A:$A,'Product Families'!$Q:$Q),"")</f>
        <v/>
      </c>
      <c r="O171" s="26" t="str">
        <f t="shared" si="3"/>
        <v/>
      </c>
      <c r="P171" s="42" t="str">
        <f t="shared" si="4"/>
        <v/>
      </c>
      <c r="Q171" s="2">
        <f t="shared" si="5"/>
        <v>0</v>
      </c>
      <c r="R171" s="10" t="str">
        <f t="array" ref="R171">iferror(xlookup($I171,'Product Families'!$A:$A,'Product Families'!$P:$P),"")</f>
        <v/>
      </c>
      <c r="S171" s="2" t="str">
        <f t="array" ref="S171">iferror(xlookup($I171,'Product Families'!$A:$A,'Product Families'!$Q:$Q),"")</f>
        <v/>
      </c>
      <c r="T171" s="26" t="str">
        <f t="shared" si="6"/>
        <v/>
      </c>
      <c r="U171" s="42" t="str">
        <f t="shared" si="7"/>
        <v/>
      </c>
      <c r="V171" s="2">
        <f t="shared" si="8"/>
        <v>0</v>
      </c>
      <c r="W171" s="10" t="str">
        <f t="array" ref="W171">iferror(xlookup($J171,'Product Families'!$A:$A,'Product Families'!$P:$P),"")</f>
        <v/>
      </c>
      <c r="X171" s="2" t="str">
        <f t="array" ref="X171">iferror(xlookup($J171,'Product Families'!$A:$A,'Product Families'!$Q:$Q),"")</f>
        <v/>
      </c>
      <c r="Y171" s="42" t="str">
        <f t="shared" si="9"/>
        <v/>
      </c>
      <c r="Z171" s="42" t="str">
        <f t="shared" si="10"/>
        <v/>
      </c>
      <c r="AA171" s="2">
        <f t="shared" si="11"/>
        <v>0</v>
      </c>
      <c r="AB171" s="10" t="str">
        <f t="array" ref="AB171">iferror(xlookup($K171,'Product Families'!$A:$A,'Product Families'!$P:$P),"")</f>
        <v/>
      </c>
      <c r="AC171" s="2" t="str">
        <f t="array" ref="AC171">iferror(xlookup($K171,'Product Families'!$A:$A,'Product Families'!$Q:$Q),"")</f>
        <v/>
      </c>
      <c r="AD171" s="26" t="str">
        <f t="shared" si="12"/>
        <v/>
      </c>
      <c r="AE171" s="42" t="str">
        <f t="shared" si="13"/>
        <v/>
      </c>
      <c r="AF171" s="2">
        <f t="shared" si="14"/>
        <v>0</v>
      </c>
      <c r="AG171" s="10" t="str">
        <f t="array" ref="AG171">iferror(xlookup($L171,'Product Families'!$A:$A,'Product Families'!$P:$P),"")</f>
        <v/>
      </c>
      <c r="AH171" s="2" t="str">
        <f t="array" ref="AH171">iferror(xlookup($L171,'Product Families'!$A:$A,'Product Families'!$Q:$Q),"")</f>
        <v/>
      </c>
      <c r="AI171" s="26" t="str">
        <f t="shared" si="15"/>
        <v/>
      </c>
      <c r="AJ171" s="42" t="str">
        <f t="shared" si="16"/>
        <v/>
      </c>
      <c r="AK171" s="2">
        <f t="shared" si="17"/>
        <v>0</v>
      </c>
    </row>
    <row r="172">
      <c r="A172" s="1" t="s">
        <v>638</v>
      </c>
      <c r="B172" s="3" t="s">
        <v>120</v>
      </c>
      <c r="C172" s="1"/>
      <c r="D172" s="7" t="str">
        <f t="shared" si="18"/>
        <v/>
      </c>
      <c r="E172" s="26">
        <f t="shared" si="2"/>
        <v>0</v>
      </c>
      <c r="G172" s="2" t="s">
        <v>121</v>
      </c>
      <c r="H172" s="1"/>
      <c r="I172" s="1"/>
      <c r="J172" s="1"/>
      <c r="K172" s="1"/>
      <c r="L172" s="1"/>
      <c r="M172" s="10" t="str">
        <f t="array" ref="M172">iferror(xlookup($H172,'Product Families'!$A:$A,'Product Families'!$P:$P),"")</f>
        <v/>
      </c>
      <c r="N172" s="2" t="str">
        <f t="array" ref="N172">iferror(xlookup($H172,'Product Families'!$A:$A,'Product Families'!$Q:$Q),"")</f>
        <v/>
      </c>
      <c r="O172" s="26" t="str">
        <f t="shared" si="3"/>
        <v/>
      </c>
      <c r="P172" s="42" t="str">
        <f t="shared" si="4"/>
        <v/>
      </c>
      <c r="Q172" s="2">
        <f t="shared" si="5"/>
        <v>0</v>
      </c>
      <c r="R172" s="10" t="str">
        <f t="array" ref="R172">iferror(xlookup($I172,'Product Families'!$A:$A,'Product Families'!$P:$P),"")</f>
        <v/>
      </c>
      <c r="S172" s="2" t="str">
        <f t="array" ref="S172">iferror(xlookup($I172,'Product Families'!$A:$A,'Product Families'!$Q:$Q),"")</f>
        <v/>
      </c>
      <c r="T172" s="26" t="str">
        <f t="shared" si="6"/>
        <v/>
      </c>
      <c r="U172" s="42" t="str">
        <f t="shared" si="7"/>
        <v/>
      </c>
      <c r="V172" s="2">
        <f t="shared" si="8"/>
        <v>0</v>
      </c>
      <c r="W172" s="10" t="str">
        <f t="array" ref="W172">iferror(xlookup($J172,'Product Families'!$A:$A,'Product Families'!$P:$P),"")</f>
        <v/>
      </c>
      <c r="X172" s="2" t="str">
        <f t="array" ref="X172">iferror(xlookup($J172,'Product Families'!$A:$A,'Product Families'!$Q:$Q),"")</f>
        <v/>
      </c>
      <c r="Y172" s="42" t="str">
        <f t="shared" si="9"/>
        <v/>
      </c>
      <c r="Z172" s="42" t="str">
        <f t="shared" si="10"/>
        <v/>
      </c>
      <c r="AA172" s="2">
        <f t="shared" si="11"/>
        <v>0</v>
      </c>
      <c r="AB172" s="10" t="str">
        <f t="array" ref="AB172">iferror(xlookup($K172,'Product Families'!$A:$A,'Product Families'!$P:$P),"")</f>
        <v/>
      </c>
      <c r="AC172" s="2" t="str">
        <f t="array" ref="AC172">iferror(xlookup($K172,'Product Families'!$A:$A,'Product Families'!$Q:$Q),"")</f>
        <v/>
      </c>
      <c r="AD172" s="26" t="str">
        <f t="shared" si="12"/>
        <v/>
      </c>
      <c r="AE172" s="42" t="str">
        <f t="shared" si="13"/>
        <v/>
      </c>
      <c r="AF172" s="2">
        <f t="shared" si="14"/>
        <v>0</v>
      </c>
      <c r="AG172" s="10" t="str">
        <f t="array" ref="AG172">iferror(xlookup($L172,'Product Families'!$A:$A,'Product Families'!$P:$P),"")</f>
        <v/>
      </c>
      <c r="AH172" s="2" t="str">
        <f t="array" ref="AH172">iferror(xlookup($L172,'Product Families'!$A:$A,'Product Families'!$Q:$Q),"")</f>
        <v/>
      </c>
      <c r="AI172" s="26" t="str">
        <f t="shared" si="15"/>
        <v/>
      </c>
      <c r="AJ172" s="42" t="str">
        <f t="shared" si="16"/>
        <v/>
      </c>
      <c r="AK172" s="2">
        <f t="shared" si="17"/>
        <v>0</v>
      </c>
    </row>
    <row r="173">
      <c r="A173" s="1" t="s">
        <v>641</v>
      </c>
      <c r="B173" s="3">
        <v>7.0</v>
      </c>
      <c r="C173" s="3">
        <v>3.0</v>
      </c>
      <c r="D173" s="7">
        <f t="shared" si="18"/>
        <v>2.333333333</v>
      </c>
      <c r="E173" s="26">
        <f t="shared" si="2"/>
        <v>0</v>
      </c>
      <c r="H173" s="1"/>
      <c r="I173" s="1"/>
      <c r="J173" s="1"/>
      <c r="K173" s="1"/>
      <c r="L173" s="1"/>
      <c r="M173" s="10" t="str">
        <f t="array" ref="M173">iferror(xlookup($H173,'Product Families'!$A:$A,'Product Families'!$P:$P),"")</f>
        <v/>
      </c>
      <c r="N173" s="2" t="str">
        <f t="array" ref="N173">iferror(xlookup($H173,'Product Families'!$A:$A,'Product Families'!$Q:$Q),"")</f>
        <v/>
      </c>
      <c r="O173" s="26" t="str">
        <f t="shared" si="3"/>
        <v/>
      </c>
      <c r="P173" s="42" t="str">
        <f t="shared" si="4"/>
        <v/>
      </c>
      <c r="Q173" s="2">
        <f t="shared" si="5"/>
        <v>0</v>
      </c>
      <c r="R173" s="10" t="str">
        <f t="array" ref="R173">iferror(xlookup($I173,'Product Families'!$A:$A,'Product Families'!$P:$P),"")</f>
        <v/>
      </c>
      <c r="S173" s="2" t="str">
        <f t="array" ref="S173">iferror(xlookup($I173,'Product Families'!$A:$A,'Product Families'!$Q:$Q),"")</f>
        <v/>
      </c>
      <c r="T173" s="26" t="str">
        <f t="shared" si="6"/>
        <v/>
      </c>
      <c r="U173" s="42" t="str">
        <f t="shared" si="7"/>
        <v/>
      </c>
      <c r="V173" s="2">
        <f t="shared" si="8"/>
        <v>0</v>
      </c>
      <c r="W173" s="10" t="str">
        <f t="array" ref="W173">iferror(xlookup($J173,'Product Families'!$A:$A,'Product Families'!$P:$P),"")</f>
        <v/>
      </c>
      <c r="X173" s="2" t="str">
        <f t="array" ref="X173">iferror(xlookup($J173,'Product Families'!$A:$A,'Product Families'!$Q:$Q),"")</f>
        <v/>
      </c>
      <c r="Y173" s="42" t="str">
        <f t="shared" si="9"/>
        <v/>
      </c>
      <c r="Z173" s="42" t="str">
        <f t="shared" si="10"/>
        <v/>
      </c>
      <c r="AA173" s="2">
        <f t="shared" si="11"/>
        <v>0</v>
      </c>
      <c r="AB173" s="10" t="str">
        <f t="array" ref="AB173">iferror(xlookup($K173,'Product Families'!$A:$A,'Product Families'!$P:$P),"")</f>
        <v/>
      </c>
      <c r="AC173" s="2" t="str">
        <f t="array" ref="AC173">iferror(xlookup($K173,'Product Families'!$A:$A,'Product Families'!$Q:$Q),"")</f>
        <v/>
      </c>
      <c r="AD173" s="26" t="str">
        <f t="shared" si="12"/>
        <v/>
      </c>
      <c r="AE173" s="42" t="str">
        <f t="shared" si="13"/>
        <v/>
      </c>
      <c r="AF173" s="2">
        <f t="shared" si="14"/>
        <v>0</v>
      </c>
      <c r="AG173" s="10" t="str">
        <f t="array" ref="AG173">iferror(xlookup($L173,'Product Families'!$A:$A,'Product Families'!$P:$P),"")</f>
        <v/>
      </c>
      <c r="AH173" s="2" t="str">
        <f t="array" ref="AH173">iferror(xlookup($L173,'Product Families'!$A:$A,'Product Families'!$Q:$Q),"")</f>
        <v/>
      </c>
      <c r="AI173" s="26" t="str">
        <f t="shared" si="15"/>
        <v/>
      </c>
      <c r="AJ173" s="42" t="str">
        <f t="shared" si="16"/>
        <v/>
      </c>
      <c r="AK173" s="2">
        <f t="shared" si="17"/>
        <v>0</v>
      </c>
    </row>
    <row r="174">
      <c r="A174" s="1" t="s">
        <v>644</v>
      </c>
      <c r="B174" s="3">
        <v>79.5</v>
      </c>
      <c r="C174" s="3">
        <v>1.0</v>
      </c>
      <c r="D174" s="7">
        <f t="shared" si="18"/>
        <v>79.5</v>
      </c>
      <c r="E174" s="26">
        <f t="shared" si="2"/>
        <v>0</v>
      </c>
      <c r="G174" s="2" t="s">
        <v>1272</v>
      </c>
      <c r="H174" s="1"/>
      <c r="I174" s="1"/>
      <c r="J174" s="1"/>
      <c r="K174" s="1"/>
      <c r="L174" s="1"/>
      <c r="M174" s="10" t="str">
        <f t="array" ref="M174">iferror(xlookup($H174,'Product Families'!$A:$A,'Product Families'!$P:$P),"")</f>
        <v/>
      </c>
      <c r="N174" s="2" t="str">
        <f t="array" ref="N174">iferror(xlookup($H174,'Product Families'!$A:$A,'Product Families'!$Q:$Q),"")</f>
        <v/>
      </c>
      <c r="O174" s="26" t="str">
        <f t="shared" si="3"/>
        <v/>
      </c>
      <c r="P174" s="42" t="str">
        <f t="shared" si="4"/>
        <v/>
      </c>
      <c r="Q174" s="2">
        <f t="shared" si="5"/>
        <v>0</v>
      </c>
      <c r="R174" s="10" t="str">
        <f t="array" ref="R174">iferror(xlookup($I174,'Product Families'!$A:$A,'Product Families'!$P:$P),"")</f>
        <v/>
      </c>
      <c r="S174" s="2" t="str">
        <f t="array" ref="S174">iferror(xlookup($I174,'Product Families'!$A:$A,'Product Families'!$Q:$Q),"")</f>
        <v/>
      </c>
      <c r="T174" s="26" t="str">
        <f t="shared" si="6"/>
        <v/>
      </c>
      <c r="U174" s="42" t="str">
        <f t="shared" si="7"/>
        <v/>
      </c>
      <c r="V174" s="2">
        <f t="shared" si="8"/>
        <v>0</v>
      </c>
      <c r="W174" s="10" t="str">
        <f t="array" ref="W174">iferror(xlookup($J174,'Product Families'!$A:$A,'Product Families'!$P:$P),"")</f>
        <v/>
      </c>
      <c r="X174" s="2" t="str">
        <f t="array" ref="X174">iferror(xlookup($J174,'Product Families'!$A:$A,'Product Families'!$Q:$Q),"")</f>
        <v/>
      </c>
      <c r="Y174" s="42" t="str">
        <f t="shared" si="9"/>
        <v/>
      </c>
      <c r="Z174" s="42" t="str">
        <f t="shared" si="10"/>
        <v/>
      </c>
      <c r="AA174" s="2">
        <f t="shared" si="11"/>
        <v>0</v>
      </c>
      <c r="AB174" s="10" t="str">
        <f t="array" ref="AB174">iferror(xlookup($K174,'Product Families'!$A:$A,'Product Families'!$P:$P),"")</f>
        <v/>
      </c>
      <c r="AC174" s="2" t="str">
        <f t="array" ref="AC174">iferror(xlookup($K174,'Product Families'!$A:$A,'Product Families'!$Q:$Q),"")</f>
        <v/>
      </c>
      <c r="AD174" s="26" t="str">
        <f t="shared" si="12"/>
        <v/>
      </c>
      <c r="AE174" s="42" t="str">
        <f t="shared" si="13"/>
        <v/>
      </c>
      <c r="AF174" s="2">
        <f t="shared" si="14"/>
        <v>0</v>
      </c>
      <c r="AG174" s="10" t="str">
        <f t="array" ref="AG174">iferror(xlookup($L174,'Product Families'!$A:$A,'Product Families'!$P:$P),"")</f>
        <v/>
      </c>
      <c r="AH174" s="2" t="str">
        <f t="array" ref="AH174">iferror(xlookup($L174,'Product Families'!$A:$A,'Product Families'!$Q:$Q),"")</f>
        <v/>
      </c>
      <c r="AI174" s="26" t="str">
        <f t="shared" si="15"/>
        <v/>
      </c>
      <c r="AJ174" s="42" t="str">
        <f t="shared" si="16"/>
        <v/>
      </c>
      <c r="AK174" s="2">
        <f t="shared" si="17"/>
        <v>0</v>
      </c>
    </row>
    <row r="175">
      <c r="A175" s="1" t="s">
        <v>647</v>
      </c>
      <c r="B175" s="3">
        <v>7.0</v>
      </c>
      <c r="C175" s="3">
        <v>3.0</v>
      </c>
      <c r="D175" s="7">
        <f t="shared" si="18"/>
        <v>2.333333333</v>
      </c>
      <c r="E175" s="26">
        <f t="shared" si="2"/>
        <v>0</v>
      </c>
      <c r="G175" s="339" t="s">
        <v>1274</v>
      </c>
      <c r="H175" s="1"/>
      <c r="I175" s="1"/>
      <c r="J175" s="1"/>
      <c r="K175" s="1"/>
      <c r="L175" s="1"/>
      <c r="M175" s="10" t="str">
        <f t="array" ref="M175">iferror(xlookup($H175,'Product Families'!$A:$A,'Product Families'!$P:$P),"")</f>
        <v/>
      </c>
      <c r="N175" s="2" t="str">
        <f t="array" ref="N175">iferror(xlookup($H175,'Product Families'!$A:$A,'Product Families'!$Q:$Q),"")</f>
        <v/>
      </c>
      <c r="O175" s="26" t="str">
        <f t="shared" si="3"/>
        <v/>
      </c>
      <c r="P175" s="42" t="str">
        <f t="shared" si="4"/>
        <v/>
      </c>
      <c r="Q175" s="2">
        <f t="shared" si="5"/>
        <v>0</v>
      </c>
      <c r="R175" s="10" t="str">
        <f t="array" ref="R175">iferror(xlookup($I175,'Product Families'!$A:$A,'Product Families'!$P:$P),"")</f>
        <v/>
      </c>
      <c r="S175" s="2" t="str">
        <f t="array" ref="S175">iferror(xlookup($I175,'Product Families'!$A:$A,'Product Families'!$Q:$Q),"")</f>
        <v/>
      </c>
      <c r="T175" s="26" t="str">
        <f t="shared" si="6"/>
        <v/>
      </c>
      <c r="U175" s="42" t="str">
        <f t="shared" si="7"/>
        <v/>
      </c>
      <c r="V175" s="2">
        <f t="shared" si="8"/>
        <v>0</v>
      </c>
      <c r="W175" s="10" t="str">
        <f t="array" ref="W175">iferror(xlookup($J175,'Product Families'!$A:$A,'Product Families'!$P:$P),"")</f>
        <v/>
      </c>
      <c r="X175" s="2" t="str">
        <f t="array" ref="X175">iferror(xlookup($J175,'Product Families'!$A:$A,'Product Families'!$Q:$Q),"")</f>
        <v/>
      </c>
      <c r="Y175" s="42" t="str">
        <f t="shared" si="9"/>
        <v/>
      </c>
      <c r="Z175" s="42" t="str">
        <f t="shared" si="10"/>
        <v/>
      </c>
      <c r="AA175" s="2">
        <f t="shared" si="11"/>
        <v>0</v>
      </c>
      <c r="AB175" s="10" t="str">
        <f t="array" ref="AB175">iferror(xlookup($K175,'Product Families'!$A:$A,'Product Families'!$P:$P),"")</f>
        <v/>
      </c>
      <c r="AC175" s="2" t="str">
        <f t="array" ref="AC175">iferror(xlookup($K175,'Product Families'!$A:$A,'Product Families'!$Q:$Q),"")</f>
        <v/>
      </c>
      <c r="AD175" s="26" t="str">
        <f t="shared" si="12"/>
        <v/>
      </c>
      <c r="AE175" s="42" t="str">
        <f t="shared" si="13"/>
        <v/>
      </c>
      <c r="AF175" s="2">
        <f t="shared" si="14"/>
        <v>0</v>
      </c>
      <c r="AG175" s="10" t="str">
        <f t="array" ref="AG175">iferror(xlookup($L175,'Product Families'!$A:$A,'Product Families'!$P:$P),"")</f>
        <v/>
      </c>
      <c r="AH175" s="2" t="str">
        <f t="array" ref="AH175">iferror(xlookup($L175,'Product Families'!$A:$A,'Product Families'!$Q:$Q),"")</f>
        <v/>
      </c>
      <c r="AI175" s="26" t="str">
        <f t="shared" si="15"/>
        <v/>
      </c>
      <c r="AJ175" s="42" t="str">
        <f t="shared" si="16"/>
        <v/>
      </c>
      <c r="AK175" s="2">
        <f t="shared" si="17"/>
        <v>0</v>
      </c>
    </row>
    <row r="176">
      <c r="A176" s="1" t="s">
        <v>592</v>
      </c>
      <c r="B176" s="3">
        <v>19.5</v>
      </c>
      <c r="C176" s="3">
        <v>16.0</v>
      </c>
      <c r="D176" s="7">
        <f t="shared" si="18"/>
        <v>1.21875</v>
      </c>
      <c r="E176" s="26">
        <f t="shared" si="2"/>
        <v>0</v>
      </c>
      <c r="G176" s="2" t="s">
        <v>1276</v>
      </c>
      <c r="H176" s="1"/>
      <c r="I176" s="1"/>
      <c r="J176" s="1"/>
      <c r="K176" s="1"/>
      <c r="L176" s="1"/>
      <c r="M176" s="10" t="str">
        <f t="array" ref="M176">iferror(xlookup($H176,'Product Families'!$A:$A,'Product Families'!$P:$P),"")</f>
        <v/>
      </c>
      <c r="N176" s="2" t="str">
        <f t="array" ref="N176">iferror(xlookup($H176,'Product Families'!$A:$A,'Product Families'!$Q:$Q),"")</f>
        <v/>
      </c>
      <c r="O176" s="26" t="str">
        <f t="shared" si="3"/>
        <v/>
      </c>
      <c r="P176" s="42" t="str">
        <f t="shared" si="4"/>
        <v/>
      </c>
      <c r="Q176" s="2">
        <f t="shared" si="5"/>
        <v>0</v>
      </c>
      <c r="R176" s="10" t="str">
        <f t="array" ref="R176">iferror(xlookup($I176,'Product Families'!$A:$A,'Product Families'!$P:$P),"")</f>
        <v/>
      </c>
      <c r="S176" s="2" t="str">
        <f t="array" ref="S176">iferror(xlookup($I176,'Product Families'!$A:$A,'Product Families'!$Q:$Q),"")</f>
        <v/>
      </c>
      <c r="T176" s="26" t="str">
        <f t="shared" si="6"/>
        <v/>
      </c>
      <c r="U176" s="42" t="str">
        <f t="shared" si="7"/>
        <v/>
      </c>
      <c r="V176" s="2">
        <f t="shared" si="8"/>
        <v>0</v>
      </c>
      <c r="W176" s="10" t="str">
        <f t="array" ref="W176">iferror(xlookup($J176,'Product Families'!$A:$A,'Product Families'!$P:$P),"")</f>
        <v/>
      </c>
      <c r="X176" s="2" t="str">
        <f t="array" ref="X176">iferror(xlookup($J176,'Product Families'!$A:$A,'Product Families'!$Q:$Q),"")</f>
        <v/>
      </c>
      <c r="Y176" s="42" t="str">
        <f t="shared" si="9"/>
        <v/>
      </c>
      <c r="Z176" s="42" t="str">
        <f t="shared" si="10"/>
        <v/>
      </c>
      <c r="AA176" s="2">
        <f t="shared" si="11"/>
        <v>0</v>
      </c>
      <c r="AB176" s="10" t="str">
        <f t="array" ref="AB176">iferror(xlookup($K176,'Product Families'!$A:$A,'Product Families'!$P:$P),"")</f>
        <v/>
      </c>
      <c r="AC176" s="2" t="str">
        <f t="array" ref="AC176">iferror(xlookup($K176,'Product Families'!$A:$A,'Product Families'!$Q:$Q),"")</f>
        <v/>
      </c>
      <c r="AD176" s="26" t="str">
        <f t="shared" si="12"/>
        <v/>
      </c>
      <c r="AE176" s="42" t="str">
        <f t="shared" si="13"/>
        <v/>
      </c>
      <c r="AF176" s="2">
        <f t="shared" si="14"/>
        <v>0</v>
      </c>
      <c r="AG176" s="10" t="str">
        <f t="array" ref="AG176">iferror(xlookup($L176,'Product Families'!$A:$A,'Product Families'!$P:$P),"")</f>
        <v/>
      </c>
      <c r="AH176" s="2" t="str">
        <f t="array" ref="AH176">iferror(xlookup($L176,'Product Families'!$A:$A,'Product Families'!$Q:$Q),"")</f>
        <v/>
      </c>
      <c r="AI176" s="26" t="str">
        <f t="shared" si="15"/>
        <v/>
      </c>
      <c r="AJ176" s="42" t="str">
        <f t="shared" si="16"/>
        <v/>
      </c>
      <c r="AK176" s="2">
        <f t="shared" si="17"/>
        <v>0</v>
      </c>
    </row>
    <row r="177">
      <c r="A177" s="1" t="s">
        <v>605</v>
      </c>
      <c r="B177" s="3" t="s">
        <v>120</v>
      </c>
      <c r="C177" s="1"/>
      <c r="D177" s="7" t="str">
        <f t="shared" si="18"/>
        <v/>
      </c>
      <c r="E177" s="26">
        <f t="shared" si="2"/>
        <v>0</v>
      </c>
      <c r="G177" s="2" t="s">
        <v>121</v>
      </c>
      <c r="H177" s="1"/>
      <c r="I177" s="1"/>
      <c r="J177" s="1"/>
      <c r="K177" s="1"/>
      <c r="L177" s="1"/>
      <c r="M177" s="10" t="str">
        <f t="array" ref="M177">iferror(xlookup($H177,'Product Families'!$A:$A,'Product Families'!$P:$P),"")</f>
        <v/>
      </c>
      <c r="N177" s="2" t="str">
        <f t="array" ref="N177">iferror(xlookup($H177,'Product Families'!$A:$A,'Product Families'!$Q:$Q),"")</f>
        <v/>
      </c>
      <c r="O177" s="26" t="str">
        <f t="shared" si="3"/>
        <v/>
      </c>
      <c r="P177" s="42" t="str">
        <f t="shared" si="4"/>
        <v/>
      </c>
      <c r="Q177" s="2">
        <f t="shared" si="5"/>
        <v>0</v>
      </c>
      <c r="R177" s="10" t="str">
        <f t="array" ref="R177">iferror(xlookup($I177,'Product Families'!$A:$A,'Product Families'!$P:$P),"")</f>
        <v/>
      </c>
      <c r="S177" s="2" t="str">
        <f t="array" ref="S177">iferror(xlookup($I177,'Product Families'!$A:$A,'Product Families'!$Q:$Q),"")</f>
        <v/>
      </c>
      <c r="T177" s="26" t="str">
        <f t="shared" si="6"/>
        <v/>
      </c>
      <c r="U177" s="42" t="str">
        <f t="shared" si="7"/>
        <v/>
      </c>
      <c r="V177" s="2">
        <f t="shared" si="8"/>
        <v>0</v>
      </c>
      <c r="W177" s="10" t="str">
        <f t="array" ref="W177">iferror(xlookup($J177,'Product Families'!$A:$A,'Product Families'!$P:$P),"")</f>
        <v/>
      </c>
      <c r="X177" s="2" t="str">
        <f t="array" ref="X177">iferror(xlookup($J177,'Product Families'!$A:$A,'Product Families'!$Q:$Q),"")</f>
        <v/>
      </c>
      <c r="Y177" s="42" t="str">
        <f t="shared" si="9"/>
        <v/>
      </c>
      <c r="Z177" s="42" t="str">
        <f t="shared" si="10"/>
        <v/>
      </c>
      <c r="AA177" s="2">
        <f t="shared" si="11"/>
        <v>0</v>
      </c>
      <c r="AB177" s="10" t="str">
        <f t="array" ref="AB177">iferror(xlookup($K177,'Product Families'!$A:$A,'Product Families'!$P:$P),"")</f>
        <v/>
      </c>
      <c r="AC177" s="2" t="str">
        <f t="array" ref="AC177">iferror(xlookup($K177,'Product Families'!$A:$A,'Product Families'!$Q:$Q),"")</f>
        <v/>
      </c>
      <c r="AD177" s="26" t="str">
        <f t="shared" si="12"/>
        <v/>
      </c>
      <c r="AE177" s="42" t="str">
        <f t="shared" si="13"/>
        <v/>
      </c>
      <c r="AF177" s="2">
        <f t="shared" si="14"/>
        <v>0</v>
      </c>
      <c r="AG177" s="10" t="str">
        <f t="array" ref="AG177">iferror(xlookup($L177,'Product Families'!$A:$A,'Product Families'!$P:$P),"")</f>
        <v/>
      </c>
      <c r="AH177" s="2" t="str">
        <f t="array" ref="AH177">iferror(xlookup($L177,'Product Families'!$A:$A,'Product Families'!$Q:$Q),"")</f>
        <v/>
      </c>
      <c r="AI177" s="26" t="str">
        <f t="shared" si="15"/>
        <v/>
      </c>
      <c r="AJ177" s="42" t="str">
        <f t="shared" si="16"/>
        <v/>
      </c>
      <c r="AK177" s="2">
        <f t="shared" si="17"/>
        <v>0</v>
      </c>
    </row>
    <row r="178">
      <c r="A178" s="1" t="s">
        <v>617</v>
      </c>
      <c r="B178" s="3" t="s">
        <v>120</v>
      </c>
      <c r="C178" s="1"/>
      <c r="D178" s="7" t="str">
        <f t="shared" si="18"/>
        <v/>
      </c>
      <c r="E178" s="26">
        <f t="shared" si="2"/>
        <v>0</v>
      </c>
      <c r="G178" s="2" t="s">
        <v>121</v>
      </c>
      <c r="H178" s="1"/>
      <c r="I178" s="1"/>
      <c r="J178" s="1"/>
      <c r="K178" s="1"/>
      <c r="L178" s="1"/>
      <c r="M178" s="10" t="str">
        <f t="array" ref="M178">iferror(xlookup($H178,'Product Families'!$A:$A,'Product Families'!$P:$P),"")</f>
        <v/>
      </c>
      <c r="N178" s="2" t="str">
        <f t="array" ref="N178">iferror(xlookup($H178,'Product Families'!$A:$A,'Product Families'!$Q:$Q),"")</f>
        <v/>
      </c>
      <c r="O178" s="26" t="str">
        <f t="shared" si="3"/>
        <v/>
      </c>
      <c r="P178" s="42" t="str">
        <f t="shared" si="4"/>
        <v/>
      </c>
      <c r="Q178" s="2">
        <f t="shared" si="5"/>
        <v>0</v>
      </c>
      <c r="R178" s="10" t="str">
        <f t="array" ref="R178">iferror(xlookup($I178,'Product Families'!$A:$A,'Product Families'!$P:$P),"")</f>
        <v/>
      </c>
      <c r="S178" s="2" t="str">
        <f t="array" ref="S178">iferror(xlookup($I178,'Product Families'!$A:$A,'Product Families'!$Q:$Q),"")</f>
        <v/>
      </c>
      <c r="T178" s="26" t="str">
        <f t="shared" si="6"/>
        <v/>
      </c>
      <c r="U178" s="42" t="str">
        <f t="shared" si="7"/>
        <v/>
      </c>
      <c r="V178" s="2">
        <f t="shared" si="8"/>
        <v>0</v>
      </c>
      <c r="W178" s="10" t="str">
        <f t="array" ref="W178">iferror(xlookup($J178,'Product Families'!$A:$A,'Product Families'!$P:$P),"")</f>
        <v/>
      </c>
      <c r="X178" s="2" t="str">
        <f t="array" ref="X178">iferror(xlookup($J178,'Product Families'!$A:$A,'Product Families'!$Q:$Q),"")</f>
        <v/>
      </c>
      <c r="Y178" s="42" t="str">
        <f t="shared" si="9"/>
        <v/>
      </c>
      <c r="Z178" s="42" t="str">
        <f t="shared" si="10"/>
        <v/>
      </c>
      <c r="AA178" s="2">
        <f t="shared" si="11"/>
        <v>0</v>
      </c>
      <c r="AB178" s="10" t="str">
        <f t="array" ref="AB178">iferror(xlookup($K178,'Product Families'!$A:$A,'Product Families'!$P:$P),"")</f>
        <v/>
      </c>
      <c r="AC178" s="2" t="str">
        <f t="array" ref="AC178">iferror(xlookup($K178,'Product Families'!$A:$A,'Product Families'!$Q:$Q),"")</f>
        <v/>
      </c>
      <c r="AD178" s="26" t="str">
        <f t="shared" si="12"/>
        <v/>
      </c>
      <c r="AE178" s="42" t="str">
        <f t="shared" si="13"/>
        <v/>
      </c>
      <c r="AF178" s="2">
        <f t="shared" si="14"/>
        <v>0</v>
      </c>
      <c r="AG178" s="10" t="str">
        <f t="array" ref="AG178">iferror(xlookup($L178,'Product Families'!$A:$A,'Product Families'!$P:$P),"")</f>
        <v/>
      </c>
      <c r="AH178" s="2" t="str">
        <f t="array" ref="AH178">iferror(xlookup($L178,'Product Families'!$A:$A,'Product Families'!$Q:$Q),"")</f>
        <v/>
      </c>
      <c r="AI178" s="26" t="str">
        <f t="shared" si="15"/>
        <v/>
      </c>
      <c r="AJ178" s="42" t="str">
        <f t="shared" si="16"/>
        <v/>
      </c>
      <c r="AK178" s="2">
        <f t="shared" si="17"/>
        <v>0</v>
      </c>
    </row>
    <row r="179">
      <c r="A179" s="1" t="s">
        <v>629</v>
      </c>
      <c r="B179" s="3">
        <v>4.77</v>
      </c>
      <c r="C179" s="3">
        <v>1.0</v>
      </c>
      <c r="D179" s="7">
        <f t="shared" si="18"/>
        <v>4.77</v>
      </c>
      <c r="E179" s="26">
        <f t="shared" si="2"/>
        <v>0</v>
      </c>
      <c r="H179" s="1"/>
      <c r="I179" s="1"/>
      <c r="J179" s="1"/>
      <c r="K179" s="1"/>
      <c r="L179" s="1"/>
      <c r="M179" s="10" t="str">
        <f t="array" ref="M179">iferror(xlookup($H179,'Product Families'!$A:$A,'Product Families'!$P:$P),"")</f>
        <v/>
      </c>
      <c r="N179" s="2" t="str">
        <f t="array" ref="N179">iferror(xlookup($H179,'Product Families'!$A:$A,'Product Families'!$Q:$Q),"")</f>
        <v/>
      </c>
      <c r="O179" s="26" t="str">
        <f t="shared" si="3"/>
        <v/>
      </c>
      <c r="P179" s="42" t="str">
        <f t="shared" si="4"/>
        <v/>
      </c>
      <c r="Q179" s="2">
        <f t="shared" si="5"/>
        <v>0</v>
      </c>
      <c r="R179" s="10" t="str">
        <f t="array" ref="R179">iferror(xlookup($I179,'Product Families'!$A:$A,'Product Families'!$P:$P),"")</f>
        <v/>
      </c>
      <c r="S179" s="2" t="str">
        <f t="array" ref="S179">iferror(xlookup($I179,'Product Families'!$A:$A,'Product Families'!$Q:$Q),"")</f>
        <v/>
      </c>
      <c r="T179" s="26" t="str">
        <f t="shared" si="6"/>
        <v/>
      </c>
      <c r="U179" s="42" t="str">
        <f t="shared" si="7"/>
        <v/>
      </c>
      <c r="V179" s="2">
        <f t="shared" si="8"/>
        <v>0</v>
      </c>
      <c r="W179" s="10" t="str">
        <f t="array" ref="W179">iferror(xlookup($J179,'Product Families'!$A:$A,'Product Families'!$P:$P),"")</f>
        <v/>
      </c>
      <c r="X179" s="2" t="str">
        <f t="array" ref="X179">iferror(xlookup($J179,'Product Families'!$A:$A,'Product Families'!$Q:$Q),"")</f>
        <v/>
      </c>
      <c r="Y179" s="42" t="str">
        <f t="shared" si="9"/>
        <v/>
      </c>
      <c r="Z179" s="42" t="str">
        <f t="shared" si="10"/>
        <v/>
      </c>
      <c r="AA179" s="2">
        <f t="shared" si="11"/>
        <v>0</v>
      </c>
      <c r="AB179" s="10" t="str">
        <f t="array" ref="AB179">iferror(xlookup($K179,'Product Families'!$A:$A,'Product Families'!$P:$P),"")</f>
        <v/>
      </c>
      <c r="AC179" s="2" t="str">
        <f t="array" ref="AC179">iferror(xlookup($K179,'Product Families'!$A:$A,'Product Families'!$Q:$Q),"")</f>
        <v/>
      </c>
      <c r="AD179" s="26" t="str">
        <f t="shared" si="12"/>
        <v/>
      </c>
      <c r="AE179" s="42" t="str">
        <f t="shared" si="13"/>
        <v/>
      </c>
      <c r="AF179" s="2">
        <f t="shared" si="14"/>
        <v>0</v>
      </c>
      <c r="AG179" s="10" t="str">
        <f t="array" ref="AG179">iferror(xlookup($L179,'Product Families'!$A:$A,'Product Families'!$P:$P),"")</f>
        <v/>
      </c>
      <c r="AH179" s="2" t="str">
        <f t="array" ref="AH179">iferror(xlookup($L179,'Product Families'!$A:$A,'Product Families'!$Q:$Q),"")</f>
        <v/>
      </c>
      <c r="AI179" s="26" t="str">
        <f t="shared" si="15"/>
        <v/>
      </c>
      <c r="AJ179" s="42" t="str">
        <f t="shared" si="16"/>
        <v/>
      </c>
      <c r="AK179" s="2">
        <f t="shared" si="17"/>
        <v>0</v>
      </c>
    </row>
    <row r="180">
      <c r="A180" s="1" t="s">
        <v>298</v>
      </c>
      <c r="B180" s="3">
        <v>12.95</v>
      </c>
      <c r="C180" s="3">
        <v>1.0</v>
      </c>
      <c r="D180" s="7">
        <f t="shared" si="18"/>
        <v>12.95</v>
      </c>
      <c r="E180" s="26">
        <f t="shared" si="2"/>
        <v>0</v>
      </c>
      <c r="G180" s="2" t="s">
        <v>1285</v>
      </c>
      <c r="H180" s="1"/>
      <c r="I180" s="1"/>
      <c r="J180" s="1"/>
      <c r="K180" s="1"/>
      <c r="L180" s="1"/>
      <c r="M180" s="10" t="str">
        <f t="array" ref="M180">iferror(xlookup($H180,'Product Families'!$A:$A,'Product Families'!$P:$P),"")</f>
        <v/>
      </c>
      <c r="N180" s="2" t="str">
        <f t="array" ref="N180">iferror(xlookup($H180,'Product Families'!$A:$A,'Product Families'!$Q:$Q),"")</f>
        <v/>
      </c>
      <c r="O180" s="26" t="str">
        <f t="shared" si="3"/>
        <v/>
      </c>
      <c r="P180" s="42" t="str">
        <f t="shared" si="4"/>
        <v/>
      </c>
      <c r="Q180" s="2">
        <f t="shared" si="5"/>
        <v>0</v>
      </c>
      <c r="R180" s="10" t="str">
        <f t="array" ref="R180">iferror(xlookup($I180,'Product Families'!$A:$A,'Product Families'!$P:$P),"")</f>
        <v/>
      </c>
      <c r="S180" s="2" t="str">
        <f t="array" ref="S180">iferror(xlookup($I180,'Product Families'!$A:$A,'Product Families'!$Q:$Q),"")</f>
        <v/>
      </c>
      <c r="T180" s="26" t="str">
        <f t="shared" si="6"/>
        <v/>
      </c>
      <c r="U180" s="42" t="str">
        <f t="shared" si="7"/>
        <v/>
      </c>
      <c r="V180" s="2">
        <f t="shared" si="8"/>
        <v>0</v>
      </c>
      <c r="W180" s="10" t="str">
        <f t="array" ref="W180">iferror(xlookup($J180,'Product Families'!$A:$A,'Product Families'!$P:$P),"")</f>
        <v/>
      </c>
      <c r="X180" s="2" t="str">
        <f t="array" ref="X180">iferror(xlookup($J180,'Product Families'!$A:$A,'Product Families'!$Q:$Q),"")</f>
        <v/>
      </c>
      <c r="Y180" s="42" t="str">
        <f t="shared" si="9"/>
        <v/>
      </c>
      <c r="Z180" s="42" t="str">
        <f t="shared" si="10"/>
        <v/>
      </c>
      <c r="AA180" s="2">
        <f t="shared" si="11"/>
        <v>0</v>
      </c>
      <c r="AB180" s="10" t="str">
        <f t="array" ref="AB180">iferror(xlookup($K180,'Product Families'!$A:$A,'Product Families'!$P:$P),"")</f>
        <v/>
      </c>
      <c r="AC180" s="2" t="str">
        <f t="array" ref="AC180">iferror(xlookup($K180,'Product Families'!$A:$A,'Product Families'!$Q:$Q),"")</f>
        <v/>
      </c>
      <c r="AD180" s="26" t="str">
        <f t="shared" si="12"/>
        <v/>
      </c>
      <c r="AE180" s="42" t="str">
        <f t="shared" si="13"/>
        <v/>
      </c>
      <c r="AF180" s="2">
        <f t="shared" si="14"/>
        <v>0</v>
      </c>
      <c r="AG180" s="10" t="str">
        <f t="array" ref="AG180">iferror(xlookup($L180,'Product Families'!$A:$A,'Product Families'!$P:$P),"")</f>
        <v/>
      </c>
      <c r="AH180" s="2" t="str">
        <f t="array" ref="AH180">iferror(xlookup($L180,'Product Families'!$A:$A,'Product Families'!$Q:$Q),"")</f>
        <v/>
      </c>
      <c r="AI180" s="26" t="str">
        <f t="shared" si="15"/>
        <v/>
      </c>
      <c r="AJ180" s="42" t="str">
        <f t="shared" si="16"/>
        <v/>
      </c>
      <c r="AK180" s="2">
        <f t="shared" si="17"/>
        <v>0</v>
      </c>
    </row>
    <row r="181">
      <c r="A181" s="1" t="s">
        <v>317</v>
      </c>
      <c r="B181" s="3" t="s">
        <v>120</v>
      </c>
      <c r="C181" s="1"/>
      <c r="D181" s="7" t="str">
        <f t="shared" si="18"/>
        <v/>
      </c>
      <c r="E181" s="26">
        <f t="shared" si="2"/>
        <v>0</v>
      </c>
      <c r="G181" s="2" t="s">
        <v>121</v>
      </c>
      <c r="H181" s="1"/>
      <c r="I181" s="1"/>
      <c r="J181" s="1"/>
      <c r="K181" s="1"/>
      <c r="L181" s="1"/>
      <c r="M181" s="10" t="str">
        <f t="array" ref="M181">iferror(xlookup($H181,'Product Families'!$A:$A,'Product Families'!$P:$P),"")</f>
        <v/>
      </c>
      <c r="N181" s="2" t="str">
        <f t="array" ref="N181">iferror(xlookup($H181,'Product Families'!$A:$A,'Product Families'!$Q:$Q),"")</f>
        <v/>
      </c>
      <c r="O181" s="26" t="str">
        <f t="shared" si="3"/>
        <v/>
      </c>
      <c r="P181" s="42" t="str">
        <f t="shared" si="4"/>
        <v/>
      </c>
      <c r="Q181" s="2">
        <f t="shared" si="5"/>
        <v>0</v>
      </c>
      <c r="R181" s="10" t="str">
        <f t="array" ref="R181">iferror(xlookup($I181,'Product Families'!$A:$A,'Product Families'!$P:$P),"")</f>
        <v/>
      </c>
      <c r="S181" s="2" t="str">
        <f t="array" ref="S181">iferror(xlookup($I181,'Product Families'!$A:$A,'Product Families'!$Q:$Q),"")</f>
        <v/>
      </c>
      <c r="T181" s="26" t="str">
        <f t="shared" si="6"/>
        <v/>
      </c>
      <c r="U181" s="42" t="str">
        <f t="shared" si="7"/>
        <v/>
      </c>
      <c r="V181" s="2">
        <f t="shared" si="8"/>
        <v>0</v>
      </c>
      <c r="W181" s="10" t="str">
        <f t="array" ref="W181">iferror(xlookup($J181,'Product Families'!$A:$A,'Product Families'!$P:$P),"")</f>
        <v/>
      </c>
      <c r="X181" s="2" t="str">
        <f t="array" ref="X181">iferror(xlookup($J181,'Product Families'!$A:$A,'Product Families'!$Q:$Q),"")</f>
        <v/>
      </c>
      <c r="Y181" s="42" t="str">
        <f t="shared" si="9"/>
        <v/>
      </c>
      <c r="Z181" s="42" t="str">
        <f t="shared" si="10"/>
        <v/>
      </c>
      <c r="AA181" s="2">
        <f t="shared" si="11"/>
        <v>0</v>
      </c>
      <c r="AB181" s="10" t="str">
        <f t="array" ref="AB181">iferror(xlookup($K181,'Product Families'!$A:$A,'Product Families'!$P:$P),"")</f>
        <v/>
      </c>
      <c r="AC181" s="2" t="str">
        <f t="array" ref="AC181">iferror(xlookup($K181,'Product Families'!$A:$A,'Product Families'!$Q:$Q),"")</f>
        <v/>
      </c>
      <c r="AD181" s="26" t="str">
        <f t="shared" si="12"/>
        <v/>
      </c>
      <c r="AE181" s="42" t="str">
        <f t="shared" si="13"/>
        <v/>
      </c>
      <c r="AF181" s="2">
        <f t="shared" si="14"/>
        <v>0</v>
      </c>
      <c r="AG181" s="10" t="str">
        <f t="array" ref="AG181">iferror(xlookup($L181,'Product Families'!$A:$A,'Product Families'!$P:$P),"")</f>
        <v/>
      </c>
      <c r="AH181" s="2" t="str">
        <f t="array" ref="AH181">iferror(xlookup($L181,'Product Families'!$A:$A,'Product Families'!$Q:$Q),"")</f>
        <v/>
      </c>
      <c r="AI181" s="26" t="str">
        <f t="shared" si="15"/>
        <v/>
      </c>
      <c r="AJ181" s="42" t="str">
        <f t="shared" si="16"/>
        <v/>
      </c>
      <c r="AK181" s="2">
        <f t="shared" si="17"/>
        <v>0</v>
      </c>
    </row>
    <row r="182">
      <c r="A182" s="1" t="s">
        <v>335</v>
      </c>
      <c r="B182" s="3" t="s">
        <v>120</v>
      </c>
      <c r="C182" s="1"/>
      <c r="D182" s="7" t="str">
        <f t="shared" si="18"/>
        <v/>
      </c>
      <c r="E182" s="26">
        <f t="shared" si="2"/>
        <v>0</v>
      </c>
      <c r="G182" s="2" t="s">
        <v>121</v>
      </c>
      <c r="H182" s="1"/>
      <c r="I182" s="1"/>
      <c r="J182" s="1"/>
      <c r="K182" s="1"/>
      <c r="L182" s="1"/>
      <c r="M182" s="10" t="str">
        <f t="array" ref="M182">iferror(xlookup($H182,'Product Families'!$A:$A,'Product Families'!$P:$P),"")</f>
        <v/>
      </c>
      <c r="N182" s="2" t="str">
        <f t="array" ref="N182">iferror(xlookup($H182,'Product Families'!$A:$A,'Product Families'!$Q:$Q),"")</f>
        <v/>
      </c>
      <c r="O182" s="26" t="str">
        <f t="shared" si="3"/>
        <v/>
      </c>
      <c r="P182" s="42" t="str">
        <f t="shared" si="4"/>
        <v/>
      </c>
      <c r="Q182" s="2">
        <f t="shared" si="5"/>
        <v>0</v>
      </c>
      <c r="R182" s="10" t="str">
        <f t="array" ref="R182">iferror(xlookup($I182,'Product Families'!$A:$A,'Product Families'!$P:$P),"")</f>
        <v/>
      </c>
      <c r="S182" s="2" t="str">
        <f t="array" ref="S182">iferror(xlookup($I182,'Product Families'!$A:$A,'Product Families'!$Q:$Q),"")</f>
        <v/>
      </c>
      <c r="T182" s="26" t="str">
        <f t="shared" si="6"/>
        <v/>
      </c>
      <c r="U182" s="42" t="str">
        <f t="shared" si="7"/>
        <v/>
      </c>
      <c r="V182" s="2">
        <f t="shared" si="8"/>
        <v>0</v>
      </c>
      <c r="W182" s="10" t="str">
        <f t="array" ref="W182">iferror(xlookup($J182,'Product Families'!$A:$A,'Product Families'!$P:$P),"")</f>
        <v/>
      </c>
      <c r="X182" s="2" t="str">
        <f t="array" ref="X182">iferror(xlookup($J182,'Product Families'!$A:$A,'Product Families'!$Q:$Q),"")</f>
        <v/>
      </c>
      <c r="Y182" s="42" t="str">
        <f t="shared" si="9"/>
        <v/>
      </c>
      <c r="Z182" s="42" t="str">
        <f t="shared" si="10"/>
        <v/>
      </c>
      <c r="AA182" s="2">
        <f t="shared" si="11"/>
        <v>0</v>
      </c>
      <c r="AB182" s="10" t="str">
        <f t="array" ref="AB182">iferror(xlookup($K182,'Product Families'!$A:$A,'Product Families'!$P:$P),"")</f>
        <v/>
      </c>
      <c r="AC182" s="2" t="str">
        <f t="array" ref="AC182">iferror(xlookup($K182,'Product Families'!$A:$A,'Product Families'!$Q:$Q),"")</f>
        <v/>
      </c>
      <c r="AD182" s="26" t="str">
        <f t="shared" si="12"/>
        <v/>
      </c>
      <c r="AE182" s="42" t="str">
        <f t="shared" si="13"/>
        <v/>
      </c>
      <c r="AF182" s="2">
        <f t="shared" si="14"/>
        <v>0</v>
      </c>
      <c r="AG182" s="10" t="str">
        <f t="array" ref="AG182">iferror(xlookup($L182,'Product Families'!$A:$A,'Product Families'!$P:$P),"")</f>
        <v/>
      </c>
      <c r="AH182" s="2" t="str">
        <f t="array" ref="AH182">iferror(xlookup($L182,'Product Families'!$A:$A,'Product Families'!$Q:$Q),"")</f>
        <v/>
      </c>
      <c r="AI182" s="26" t="str">
        <f t="shared" si="15"/>
        <v/>
      </c>
      <c r="AJ182" s="42" t="str">
        <f t="shared" si="16"/>
        <v/>
      </c>
      <c r="AK182" s="2">
        <f t="shared" si="17"/>
        <v>0</v>
      </c>
    </row>
    <row r="183">
      <c r="A183" s="1" t="s">
        <v>660</v>
      </c>
      <c r="B183" s="3" t="s">
        <v>1292</v>
      </c>
      <c r="C183" s="3">
        <v>1.0</v>
      </c>
      <c r="D183" s="7" t="str">
        <f t="shared" si="18"/>
        <v/>
      </c>
      <c r="E183" s="26">
        <f t="shared" si="2"/>
        <v>0</v>
      </c>
      <c r="G183" s="2" t="s">
        <v>1294</v>
      </c>
      <c r="H183" s="1"/>
      <c r="I183" s="1"/>
      <c r="J183" s="1"/>
      <c r="K183" s="1"/>
      <c r="L183" s="1"/>
      <c r="M183" s="10" t="str">
        <f t="array" ref="M183">iferror(xlookup($H183,'Product Families'!$A:$A,'Product Families'!$P:$P),"")</f>
        <v/>
      </c>
      <c r="N183" s="2" t="str">
        <f t="array" ref="N183">iferror(xlookup($H183,'Product Families'!$A:$A,'Product Families'!$Q:$Q),"")</f>
        <v/>
      </c>
      <c r="O183" s="26" t="str">
        <f t="shared" si="3"/>
        <v/>
      </c>
      <c r="P183" s="42" t="str">
        <f t="shared" si="4"/>
        <v/>
      </c>
      <c r="Q183" s="2">
        <f t="shared" si="5"/>
        <v>0</v>
      </c>
      <c r="R183" s="10" t="str">
        <f t="array" ref="R183">iferror(xlookup($I183,'Product Families'!$A:$A,'Product Families'!$P:$P),"")</f>
        <v/>
      </c>
      <c r="S183" s="2" t="str">
        <f t="array" ref="S183">iferror(xlookup($I183,'Product Families'!$A:$A,'Product Families'!$Q:$Q),"")</f>
        <v/>
      </c>
      <c r="T183" s="26" t="str">
        <f t="shared" si="6"/>
        <v/>
      </c>
      <c r="U183" s="42" t="str">
        <f t="shared" si="7"/>
        <v/>
      </c>
      <c r="V183" s="2">
        <f t="shared" si="8"/>
        <v>0</v>
      </c>
      <c r="W183" s="10" t="str">
        <f t="array" ref="W183">iferror(xlookup($J183,'Product Families'!$A:$A,'Product Families'!$P:$P),"")</f>
        <v/>
      </c>
      <c r="X183" s="2" t="str">
        <f t="array" ref="X183">iferror(xlookup($J183,'Product Families'!$A:$A,'Product Families'!$Q:$Q),"")</f>
        <v/>
      </c>
      <c r="Y183" s="42" t="str">
        <f t="shared" si="9"/>
        <v/>
      </c>
      <c r="Z183" s="42" t="str">
        <f t="shared" si="10"/>
        <v/>
      </c>
      <c r="AA183" s="2">
        <f t="shared" si="11"/>
        <v>0</v>
      </c>
      <c r="AB183" s="10" t="str">
        <f t="array" ref="AB183">iferror(xlookup($K183,'Product Families'!$A:$A,'Product Families'!$P:$P),"")</f>
        <v/>
      </c>
      <c r="AC183" s="2" t="str">
        <f t="array" ref="AC183">iferror(xlookup($K183,'Product Families'!$A:$A,'Product Families'!$Q:$Q),"")</f>
        <v/>
      </c>
      <c r="AD183" s="26" t="str">
        <f t="shared" si="12"/>
        <v/>
      </c>
      <c r="AE183" s="42" t="str">
        <f t="shared" si="13"/>
        <v/>
      </c>
      <c r="AF183" s="2">
        <f t="shared" si="14"/>
        <v>0</v>
      </c>
      <c r="AG183" s="10" t="str">
        <f t="array" ref="AG183">iferror(xlookup($L183,'Product Families'!$A:$A,'Product Families'!$P:$P),"")</f>
        <v/>
      </c>
      <c r="AH183" s="2" t="str">
        <f t="array" ref="AH183">iferror(xlookup($L183,'Product Families'!$A:$A,'Product Families'!$Q:$Q),"")</f>
        <v/>
      </c>
      <c r="AI183" s="26" t="str">
        <f t="shared" si="15"/>
        <v/>
      </c>
      <c r="AJ183" s="42" t="str">
        <f t="shared" si="16"/>
        <v/>
      </c>
      <c r="AK183" s="2">
        <f t="shared" si="17"/>
        <v>0</v>
      </c>
    </row>
    <row r="184">
      <c r="A184" s="1" t="s">
        <v>663</v>
      </c>
      <c r="B184" s="3" t="s">
        <v>120</v>
      </c>
      <c r="C184" s="3">
        <v>10.0</v>
      </c>
      <c r="D184" s="7" t="str">
        <f t="shared" si="18"/>
        <v/>
      </c>
      <c r="E184" s="26">
        <f t="shared" si="2"/>
        <v>0</v>
      </c>
      <c r="G184" s="2" t="s">
        <v>1294</v>
      </c>
      <c r="H184" s="1"/>
      <c r="I184" s="1"/>
      <c r="J184" s="1"/>
      <c r="K184" s="1"/>
      <c r="L184" s="1"/>
      <c r="M184" s="10" t="str">
        <f t="array" ref="M184">iferror(xlookup($H184,'Product Families'!$A:$A,'Product Families'!$P:$P),"")</f>
        <v/>
      </c>
      <c r="N184" s="2" t="str">
        <f t="array" ref="N184">iferror(xlookup($H184,'Product Families'!$A:$A,'Product Families'!$Q:$Q),"")</f>
        <v/>
      </c>
      <c r="O184" s="26" t="str">
        <f t="shared" si="3"/>
        <v/>
      </c>
      <c r="P184" s="42" t="str">
        <f t="shared" si="4"/>
        <v/>
      </c>
      <c r="Q184" s="2">
        <f t="shared" si="5"/>
        <v>0</v>
      </c>
      <c r="R184" s="10" t="str">
        <f t="array" ref="R184">iferror(xlookup($I184,'Product Families'!$A:$A,'Product Families'!$P:$P),"")</f>
        <v/>
      </c>
      <c r="S184" s="2" t="str">
        <f t="array" ref="S184">iferror(xlookup($I184,'Product Families'!$A:$A,'Product Families'!$Q:$Q),"")</f>
        <v/>
      </c>
      <c r="T184" s="26" t="str">
        <f t="shared" si="6"/>
        <v/>
      </c>
      <c r="U184" s="42" t="str">
        <f t="shared" si="7"/>
        <v/>
      </c>
      <c r="V184" s="2">
        <f t="shared" si="8"/>
        <v>0</v>
      </c>
      <c r="W184" s="10" t="str">
        <f t="array" ref="W184">iferror(xlookup($J184,'Product Families'!$A:$A,'Product Families'!$P:$P),"")</f>
        <v/>
      </c>
      <c r="X184" s="2" t="str">
        <f t="array" ref="X184">iferror(xlookup($J184,'Product Families'!$A:$A,'Product Families'!$Q:$Q),"")</f>
        <v/>
      </c>
      <c r="Y184" s="42" t="str">
        <f t="shared" si="9"/>
        <v/>
      </c>
      <c r="Z184" s="42" t="str">
        <f t="shared" si="10"/>
        <v/>
      </c>
      <c r="AA184" s="2">
        <f t="shared" si="11"/>
        <v>0</v>
      </c>
      <c r="AB184" s="10" t="str">
        <f t="array" ref="AB184">iferror(xlookup($K184,'Product Families'!$A:$A,'Product Families'!$P:$P),"")</f>
        <v/>
      </c>
      <c r="AC184" s="2" t="str">
        <f t="array" ref="AC184">iferror(xlookup($K184,'Product Families'!$A:$A,'Product Families'!$Q:$Q),"")</f>
        <v/>
      </c>
      <c r="AD184" s="26" t="str">
        <f t="shared" si="12"/>
        <v/>
      </c>
      <c r="AE184" s="42" t="str">
        <f t="shared" si="13"/>
        <v/>
      </c>
      <c r="AF184" s="2">
        <f t="shared" si="14"/>
        <v>0</v>
      </c>
      <c r="AG184" s="10" t="str">
        <f t="array" ref="AG184">iferror(xlookup($L184,'Product Families'!$A:$A,'Product Families'!$P:$P),"")</f>
        <v/>
      </c>
      <c r="AH184" s="2" t="str">
        <f t="array" ref="AH184">iferror(xlookup($L184,'Product Families'!$A:$A,'Product Families'!$Q:$Q),"")</f>
        <v/>
      </c>
      <c r="AI184" s="26" t="str">
        <f t="shared" si="15"/>
        <v/>
      </c>
      <c r="AJ184" s="42" t="str">
        <f t="shared" si="16"/>
        <v/>
      </c>
      <c r="AK184" s="2">
        <f t="shared" si="17"/>
        <v>0</v>
      </c>
    </row>
    <row r="185">
      <c r="A185" s="1" t="s">
        <v>643</v>
      </c>
      <c r="B185" s="3">
        <v>11.95</v>
      </c>
      <c r="C185" s="3">
        <v>16.0</v>
      </c>
      <c r="D185" s="7">
        <f t="shared" si="18"/>
        <v>0.746875</v>
      </c>
      <c r="E185" s="26">
        <f t="shared" si="2"/>
        <v>0</v>
      </c>
      <c r="H185" s="1"/>
      <c r="I185" s="1"/>
      <c r="J185" s="1"/>
      <c r="K185" s="1"/>
      <c r="L185" s="1"/>
      <c r="M185" s="10" t="str">
        <f t="array" ref="M185">iferror(xlookup($H185,'Product Families'!$A:$A,'Product Families'!$P:$P),"")</f>
        <v/>
      </c>
      <c r="N185" s="2" t="str">
        <f t="array" ref="N185">iferror(xlookup($H185,'Product Families'!$A:$A,'Product Families'!$Q:$Q),"")</f>
        <v/>
      </c>
      <c r="O185" s="26" t="str">
        <f t="shared" si="3"/>
        <v/>
      </c>
      <c r="P185" s="42" t="str">
        <f t="shared" si="4"/>
        <v/>
      </c>
      <c r="Q185" s="2">
        <f t="shared" si="5"/>
        <v>0</v>
      </c>
      <c r="R185" s="10" t="str">
        <f t="array" ref="R185">iferror(xlookup($I185,'Product Families'!$A:$A,'Product Families'!$P:$P),"")</f>
        <v/>
      </c>
      <c r="S185" s="2" t="str">
        <f t="array" ref="S185">iferror(xlookup($I185,'Product Families'!$A:$A,'Product Families'!$Q:$Q),"")</f>
        <v/>
      </c>
      <c r="T185" s="26" t="str">
        <f t="shared" si="6"/>
        <v/>
      </c>
      <c r="U185" s="42" t="str">
        <f t="shared" si="7"/>
        <v/>
      </c>
      <c r="V185" s="2">
        <f t="shared" si="8"/>
        <v>0</v>
      </c>
      <c r="W185" s="10" t="str">
        <f t="array" ref="W185">iferror(xlookup($J185,'Product Families'!$A:$A,'Product Families'!$P:$P),"")</f>
        <v/>
      </c>
      <c r="X185" s="2" t="str">
        <f t="array" ref="X185">iferror(xlookup($J185,'Product Families'!$A:$A,'Product Families'!$Q:$Q),"")</f>
        <v/>
      </c>
      <c r="Y185" s="42" t="str">
        <f t="shared" si="9"/>
        <v/>
      </c>
      <c r="Z185" s="42" t="str">
        <f t="shared" si="10"/>
        <v/>
      </c>
      <c r="AA185" s="2">
        <f t="shared" si="11"/>
        <v>0</v>
      </c>
      <c r="AB185" s="10" t="str">
        <f t="array" ref="AB185">iferror(xlookup($K185,'Product Families'!$A:$A,'Product Families'!$P:$P),"")</f>
        <v/>
      </c>
      <c r="AC185" s="2" t="str">
        <f t="array" ref="AC185">iferror(xlookup($K185,'Product Families'!$A:$A,'Product Families'!$Q:$Q),"")</f>
        <v/>
      </c>
      <c r="AD185" s="26" t="str">
        <f t="shared" si="12"/>
        <v/>
      </c>
      <c r="AE185" s="42" t="str">
        <f t="shared" si="13"/>
        <v/>
      </c>
      <c r="AF185" s="2">
        <f t="shared" si="14"/>
        <v>0</v>
      </c>
      <c r="AG185" s="10" t="str">
        <f t="array" ref="AG185">iferror(xlookup($L185,'Product Families'!$A:$A,'Product Families'!$P:$P),"")</f>
        <v/>
      </c>
      <c r="AH185" s="2" t="str">
        <f t="array" ref="AH185">iferror(xlookup($L185,'Product Families'!$A:$A,'Product Families'!$Q:$Q),"")</f>
        <v/>
      </c>
      <c r="AI185" s="26" t="str">
        <f t="shared" si="15"/>
        <v/>
      </c>
      <c r="AJ185" s="42" t="str">
        <f t="shared" si="16"/>
        <v/>
      </c>
      <c r="AK185" s="2">
        <f t="shared" si="17"/>
        <v>0</v>
      </c>
    </row>
    <row r="186">
      <c r="A186" s="1" t="s">
        <v>657</v>
      </c>
      <c r="B186" s="3" t="s">
        <v>120</v>
      </c>
      <c r="C186" s="1"/>
      <c r="D186" s="7" t="str">
        <f t="shared" si="18"/>
        <v/>
      </c>
      <c r="E186" s="26">
        <f t="shared" si="2"/>
        <v>0</v>
      </c>
      <c r="G186" s="2" t="s">
        <v>121</v>
      </c>
      <c r="H186" s="1"/>
      <c r="I186" s="1"/>
      <c r="J186" s="1"/>
      <c r="K186" s="1"/>
      <c r="L186" s="1"/>
      <c r="M186" s="10" t="str">
        <f t="array" ref="M186">iferror(xlookup($H186,'Product Families'!$A:$A,'Product Families'!$P:$P),"")</f>
        <v/>
      </c>
      <c r="N186" s="2" t="str">
        <f t="array" ref="N186">iferror(xlookup($H186,'Product Families'!$A:$A,'Product Families'!$Q:$Q),"")</f>
        <v/>
      </c>
      <c r="O186" s="26" t="str">
        <f t="shared" si="3"/>
        <v/>
      </c>
      <c r="P186" s="42" t="str">
        <f t="shared" si="4"/>
        <v/>
      </c>
      <c r="Q186" s="2">
        <f t="shared" si="5"/>
        <v>0</v>
      </c>
      <c r="R186" s="10" t="str">
        <f t="array" ref="R186">iferror(xlookup($I186,'Product Families'!$A:$A,'Product Families'!$P:$P),"")</f>
        <v/>
      </c>
      <c r="S186" s="2" t="str">
        <f t="array" ref="S186">iferror(xlookup($I186,'Product Families'!$A:$A,'Product Families'!$Q:$Q),"")</f>
        <v/>
      </c>
      <c r="T186" s="26" t="str">
        <f t="shared" si="6"/>
        <v/>
      </c>
      <c r="U186" s="42" t="str">
        <f t="shared" si="7"/>
        <v/>
      </c>
      <c r="V186" s="2">
        <f t="shared" si="8"/>
        <v>0</v>
      </c>
      <c r="W186" s="10" t="str">
        <f t="array" ref="W186">iferror(xlookup($J186,'Product Families'!$A:$A,'Product Families'!$P:$P),"")</f>
        <v/>
      </c>
      <c r="X186" s="2" t="str">
        <f t="array" ref="X186">iferror(xlookup($J186,'Product Families'!$A:$A,'Product Families'!$Q:$Q),"")</f>
        <v/>
      </c>
      <c r="Y186" s="42" t="str">
        <f t="shared" si="9"/>
        <v/>
      </c>
      <c r="Z186" s="42" t="str">
        <f t="shared" si="10"/>
        <v/>
      </c>
      <c r="AA186" s="2">
        <f t="shared" si="11"/>
        <v>0</v>
      </c>
      <c r="AB186" s="10" t="str">
        <f t="array" ref="AB186">iferror(xlookup($K186,'Product Families'!$A:$A,'Product Families'!$P:$P),"")</f>
        <v/>
      </c>
      <c r="AC186" s="2" t="str">
        <f t="array" ref="AC186">iferror(xlookup($K186,'Product Families'!$A:$A,'Product Families'!$Q:$Q),"")</f>
        <v/>
      </c>
      <c r="AD186" s="26" t="str">
        <f t="shared" si="12"/>
        <v/>
      </c>
      <c r="AE186" s="42" t="str">
        <f t="shared" si="13"/>
        <v/>
      </c>
      <c r="AF186" s="2">
        <f t="shared" si="14"/>
        <v>0</v>
      </c>
      <c r="AG186" s="10" t="str">
        <f t="array" ref="AG186">iferror(xlookup($L186,'Product Families'!$A:$A,'Product Families'!$P:$P),"")</f>
        <v/>
      </c>
      <c r="AH186" s="2" t="str">
        <f t="array" ref="AH186">iferror(xlookup($L186,'Product Families'!$A:$A,'Product Families'!$Q:$Q),"")</f>
        <v/>
      </c>
      <c r="AI186" s="26" t="str">
        <f t="shared" si="15"/>
        <v/>
      </c>
      <c r="AJ186" s="42" t="str">
        <f t="shared" si="16"/>
        <v/>
      </c>
      <c r="AK186" s="2">
        <f t="shared" si="17"/>
        <v>0</v>
      </c>
    </row>
    <row r="187">
      <c r="A187" s="1" t="s">
        <v>669</v>
      </c>
      <c r="B187" s="1"/>
      <c r="C187" s="1"/>
      <c r="D187" s="7" t="str">
        <f t="shared" si="18"/>
        <v/>
      </c>
      <c r="E187" s="26">
        <f t="shared" si="2"/>
        <v>0</v>
      </c>
      <c r="H187" s="1"/>
      <c r="I187" s="1"/>
      <c r="J187" s="1"/>
      <c r="K187" s="1"/>
      <c r="L187" s="1"/>
      <c r="M187" s="10" t="str">
        <f t="array" ref="M187">iferror(xlookup($H187,'Product Families'!$A:$A,'Product Families'!$P:$P),"")</f>
        <v/>
      </c>
      <c r="N187" s="2" t="str">
        <f t="array" ref="N187">iferror(xlookup($H187,'Product Families'!$A:$A,'Product Families'!$Q:$Q),"")</f>
        <v/>
      </c>
      <c r="O187" s="26" t="str">
        <f t="shared" si="3"/>
        <v/>
      </c>
      <c r="P187" s="42" t="str">
        <f t="shared" si="4"/>
        <v/>
      </c>
      <c r="Q187" s="2">
        <f t="shared" si="5"/>
        <v>0</v>
      </c>
      <c r="R187" s="10" t="str">
        <f t="array" ref="R187">iferror(xlookup($I187,'Product Families'!$A:$A,'Product Families'!$P:$P),"")</f>
        <v/>
      </c>
      <c r="S187" s="2" t="str">
        <f t="array" ref="S187">iferror(xlookup($I187,'Product Families'!$A:$A,'Product Families'!$Q:$Q),"")</f>
        <v/>
      </c>
      <c r="T187" s="26" t="str">
        <f t="shared" si="6"/>
        <v/>
      </c>
      <c r="U187" s="42" t="str">
        <f t="shared" si="7"/>
        <v/>
      </c>
      <c r="V187" s="2">
        <f t="shared" si="8"/>
        <v>0</v>
      </c>
      <c r="W187" s="10" t="str">
        <f t="array" ref="W187">iferror(xlookup($J187,'Product Families'!$A:$A,'Product Families'!$P:$P),"")</f>
        <v/>
      </c>
      <c r="X187" s="2" t="str">
        <f t="array" ref="X187">iferror(xlookup($J187,'Product Families'!$A:$A,'Product Families'!$Q:$Q),"")</f>
        <v/>
      </c>
      <c r="Y187" s="42" t="str">
        <f t="shared" si="9"/>
        <v/>
      </c>
      <c r="Z187" s="42" t="str">
        <f t="shared" si="10"/>
        <v/>
      </c>
      <c r="AA187" s="2">
        <f t="shared" si="11"/>
        <v>0</v>
      </c>
      <c r="AB187" s="10" t="str">
        <f t="array" ref="AB187">iferror(xlookup($K187,'Product Families'!$A:$A,'Product Families'!$P:$P),"")</f>
        <v/>
      </c>
      <c r="AC187" s="2" t="str">
        <f t="array" ref="AC187">iferror(xlookup($K187,'Product Families'!$A:$A,'Product Families'!$Q:$Q),"")</f>
        <v/>
      </c>
      <c r="AD187" s="26" t="str">
        <f t="shared" si="12"/>
        <v/>
      </c>
      <c r="AE187" s="42" t="str">
        <f t="shared" si="13"/>
        <v/>
      </c>
      <c r="AF187" s="2">
        <f t="shared" si="14"/>
        <v>0</v>
      </c>
      <c r="AG187" s="10" t="str">
        <f t="array" ref="AG187">iferror(xlookup($L187,'Product Families'!$A:$A,'Product Families'!$P:$P),"")</f>
        <v/>
      </c>
      <c r="AH187" s="2" t="str">
        <f t="array" ref="AH187">iferror(xlookup($L187,'Product Families'!$A:$A,'Product Families'!$Q:$Q),"")</f>
        <v/>
      </c>
      <c r="AI187" s="26" t="str">
        <f t="shared" si="15"/>
        <v/>
      </c>
      <c r="AJ187" s="42" t="str">
        <f t="shared" si="16"/>
        <v/>
      </c>
      <c r="AK187" s="2">
        <f t="shared" si="17"/>
        <v>0</v>
      </c>
    </row>
    <row r="188">
      <c r="A188" s="1" t="s">
        <v>671</v>
      </c>
      <c r="B188" s="1"/>
      <c r="C188" s="1"/>
      <c r="D188" s="7" t="str">
        <f t="shared" si="18"/>
        <v/>
      </c>
      <c r="E188" s="26">
        <f t="shared" si="2"/>
        <v>0</v>
      </c>
      <c r="H188" s="1"/>
      <c r="I188" s="1"/>
      <c r="J188" s="1"/>
      <c r="K188" s="1"/>
      <c r="L188" s="1"/>
      <c r="M188" s="10" t="str">
        <f t="array" ref="M188">iferror(xlookup($H188,'Product Families'!$A:$A,'Product Families'!$P:$P),"")</f>
        <v/>
      </c>
      <c r="N188" s="2" t="str">
        <f t="array" ref="N188">iferror(xlookup($H188,'Product Families'!$A:$A,'Product Families'!$Q:$Q),"")</f>
        <v/>
      </c>
      <c r="O188" s="26" t="str">
        <f t="shared" si="3"/>
        <v/>
      </c>
      <c r="P188" s="42" t="str">
        <f t="shared" si="4"/>
        <v/>
      </c>
      <c r="Q188" s="2">
        <f t="shared" si="5"/>
        <v>0</v>
      </c>
      <c r="R188" s="10" t="str">
        <f t="array" ref="R188">iferror(xlookup($I188,'Product Families'!$A:$A,'Product Families'!$P:$P),"")</f>
        <v/>
      </c>
      <c r="S188" s="2" t="str">
        <f t="array" ref="S188">iferror(xlookup($I188,'Product Families'!$A:$A,'Product Families'!$Q:$Q),"")</f>
        <v/>
      </c>
      <c r="T188" s="26" t="str">
        <f t="shared" si="6"/>
        <v/>
      </c>
      <c r="U188" s="42" t="str">
        <f t="shared" si="7"/>
        <v/>
      </c>
      <c r="V188" s="2">
        <f t="shared" si="8"/>
        <v>0</v>
      </c>
      <c r="W188" s="10" t="str">
        <f t="array" ref="W188">iferror(xlookup($J188,'Product Families'!$A:$A,'Product Families'!$P:$P),"")</f>
        <v/>
      </c>
      <c r="X188" s="2" t="str">
        <f t="array" ref="X188">iferror(xlookup($J188,'Product Families'!$A:$A,'Product Families'!$Q:$Q),"")</f>
        <v/>
      </c>
      <c r="Y188" s="42" t="str">
        <f t="shared" si="9"/>
        <v/>
      </c>
      <c r="Z188" s="42" t="str">
        <f t="shared" si="10"/>
        <v/>
      </c>
      <c r="AA188" s="2">
        <f t="shared" si="11"/>
        <v>0</v>
      </c>
      <c r="AB188" s="10" t="str">
        <f t="array" ref="AB188">iferror(xlookup($K188,'Product Families'!$A:$A,'Product Families'!$P:$P),"")</f>
        <v/>
      </c>
      <c r="AC188" s="2" t="str">
        <f t="array" ref="AC188">iferror(xlookup($K188,'Product Families'!$A:$A,'Product Families'!$Q:$Q),"")</f>
        <v/>
      </c>
      <c r="AD188" s="26" t="str">
        <f t="shared" si="12"/>
        <v/>
      </c>
      <c r="AE188" s="42" t="str">
        <f t="shared" si="13"/>
        <v/>
      </c>
      <c r="AF188" s="2">
        <f t="shared" si="14"/>
        <v>0</v>
      </c>
      <c r="AG188" s="10" t="str">
        <f t="array" ref="AG188">iferror(xlookup($L188,'Product Families'!$A:$A,'Product Families'!$P:$P),"")</f>
        <v/>
      </c>
      <c r="AH188" s="2" t="str">
        <f t="array" ref="AH188">iferror(xlookup($L188,'Product Families'!$A:$A,'Product Families'!$Q:$Q),"")</f>
        <v/>
      </c>
      <c r="AI188" s="26" t="str">
        <f t="shared" si="15"/>
        <v/>
      </c>
      <c r="AJ188" s="42" t="str">
        <f t="shared" si="16"/>
        <v/>
      </c>
      <c r="AK188" s="2">
        <f t="shared" si="17"/>
        <v>0</v>
      </c>
    </row>
    <row r="189">
      <c r="A189" s="1" t="s">
        <v>675</v>
      </c>
      <c r="B189" s="1"/>
      <c r="C189" s="1"/>
      <c r="D189" s="7" t="str">
        <f t="shared" si="18"/>
        <v/>
      </c>
      <c r="E189" s="26">
        <f t="shared" si="2"/>
        <v>0</v>
      </c>
      <c r="H189" s="1"/>
      <c r="I189" s="1"/>
      <c r="J189" s="1"/>
      <c r="K189" s="1"/>
      <c r="L189" s="1"/>
      <c r="M189" s="10" t="str">
        <f t="array" ref="M189">iferror(xlookup($H189,'Product Families'!$A:$A,'Product Families'!$P:$P),"")</f>
        <v/>
      </c>
      <c r="N189" s="2" t="str">
        <f t="array" ref="N189">iferror(xlookup($H189,'Product Families'!$A:$A,'Product Families'!$Q:$Q),"")</f>
        <v/>
      </c>
      <c r="O189" s="26" t="str">
        <f t="shared" si="3"/>
        <v/>
      </c>
      <c r="P189" s="42" t="str">
        <f t="shared" si="4"/>
        <v/>
      </c>
      <c r="Q189" s="2">
        <f t="shared" si="5"/>
        <v>0</v>
      </c>
      <c r="R189" s="10" t="str">
        <f t="array" ref="R189">iferror(xlookup($I189,'Product Families'!$A:$A,'Product Families'!$P:$P),"")</f>
        <v/>
      </c>
      <c r="S189" s="2" t="str">
        <f t="array" ref="S189">iferror(xlookup($I189,'Product Families'!$A:$A,'Product Families'!$Q:$Q),"")</f>
        <v/>
      </c>
      <c r="T189" s="26" t="str">
        <f t="shared" si="6"/>
        <v/>
      </c>
      <c r="U189" s="42" t="str">
        <f t="shared" si="7"/>
        <v/>
      </c>
      <c r="V189" s="2">
        <f t="shared" si="8"/>
        <v>0</v>
      </c>
      <c r="W189" s="10" t="str">
        <f t="array" ref="W189">iferror(xlookup($J189,'Product Families'!$A:$A,'Product Families'!$P:$P),"")</f>
        <v/>
      </c>
      <c r="X189" s="2" t="str">
        <f t="array" ref="X189">iferror(xlookup($J189,'Product Families'!$A:$A,'Product Families'!$Q:$Q),"")</f>
        <v/>
      </c>
      <c r="Y189" s="42" t="str">
        <f t="shared" si="9"/>
        <v/>
      </c>
      <c r="Z189" s="42" t="str">
        <f t="shared" si="10"/>
        <v/>
      </c>
      <c r="AA189" s="2">
        <f t="shared" si="11"/>
        <v>0</v>
      </c>
      <c r="AB189" s="10" t="str">
        <f t="array" ref="AB189">iferror(xlookup($K189,'Product Families'!$A:$A,'Product Families'!$P:$P),"")</f>
        <v/>
      </c>
      <c r="AC189" s="2" t="str">
        <f t="array" ref="AC189">iferror(xlookup($K189,'Product Families'!$A:$A,'Product Families'!$Q:$Q),"")</f>
        <v/>
      </c>
      <c r="AD189" s="26" t="str">
        <f t="shared" si="12"/>
        <v/>
      </c>
      <c r="AE189" s="42" t="str">
        <f t="shared" si="13"/>
        <v/>
      </c>
      <c r="AF189" s="2">
        <f t="shared" si="14"/>
        <v>0</v>
      </c>
      <c r="AG189" s="10" t="str">
        <f t="array" ref="AG189">iferror(xlookup($L189,'Product Families'!$A:$A,'Product Families'!$P:$P),"")</f>
        <v/>
      </c>
      <c r="AH189" s="2" t="str">
        <f t="array" ref="AH189">iferror(xlookup($L189,'Product Families'!$A:$A,'Product Families'!$Q:$Q),"")</f>
        <v/>
      </c>
      <c r="AI189" s="26" t="str">
        <f t="shared" si="15"/>
        <v/>
      </c>
      <c r="AJ189" s="42" t="str">
        <f t="shared" si="16"/>
        <v/>
      </c>
      <c r="AK189" s="2">
        <f t="shared" si="17"/>
        <v>0</v>
      </c>
    </row>
    <row r="190">
      <c r="A190" s="1" t="s">
        <v>355</v>
      </c>
      <c r="B190" s="1"/>
      <c r="C190" s="1"/>
      <c r="D190" s="7" t="str">
        <f t="shared" si="18"/>
        <v/>
      </c>
      <c r="E190" s="26">
        <f t="shared" si="2"/>
        <v>0</v>
      </c>
      <c r="H190" s="1"/>
      <c r="I190" s="1"/>
      <c r="J190" s="1"/>
      <c r="K190" s="1"/>
      <c r="L190" s="1"/>
      <c r="M190" s="10" t="str">
        <f t="array" ref="M190">iferror(xlookup($H190,'Product Families'!$A:$A,'Product Families'!$P:$P),"")</f>
        <v/>
      </c>
      <c r="N190" s="2" t="str">
        <f t="array" ref="N190">iferror(xlookup($H190,'Product Families'!$A:$A,'Product Families'!$Q:$Q),"")</f>
        <v/>
      </c>
      <c r="O190" s="26" t="str">
        <f t="shared" si="3"/>
        <v/>
      </c>
      <c r="P190" s="42" t="str">
        <f t="shared" si="4"/>
        <v/>
      </c>
      <c r="Q190" s="2">
        <f t="shared" si="5"/>
        <v>0</v>
      </c>
      <c r="R190" s="10" t="str">
        <f t="array" ref="R190">iferror(xlookup($I190,'Product Families'!$A:$A,'Product Families'!$P:$P),"")</f>
        <v/>
      </c>
      <c r="S190" s="2" t="str">
        <f t="array" ref="S190">iferror(xlookup($I190,'Product Families'!$A:$A,'Product Families'!$Q:$Q),"")</f>
        <v/>
      </c>
      <c r="T190" s="26" t="str">
        <f t="shared" si="6"/>
        <v/>
      </c>
      <c r="U190" s="42" t="str">
        <f t="shared" si="7"/>
        <v/>
      </c>
      <c r="V190" s="2">
        <f t="shared" si="8"/>
        <v>0</v>
      </c>
      <c r="W190" s="10" t="str">
        <f t="array" ref="W190">iferror(xlookup($J190,'Product Families'!$A:$A,'Product Families'!$P:$P),"")</f>
        <v/>
      </c>
      <c r="X190" s="2" t="str">
        <f t="array" ref="X190">iferror(xlookup($J190,'Product Families'!$A:$A,'Product Families'!$Q:$Q),"")</f>
        <v/>
      </c>
      <c r="Y190" s="42" t="str">
        <f t="shared" si="9"/>
        <v/>
      </c>
      <c r="Z190" s="42" t="str">
        <f t="shared" si="10"/>
        <v/>
      </c>
      <c r="AA190" s="2">
        <f t="shared" si="11"/>
        <v>0</v>
      </c>
      <c r="AB190" s="10" t="str">
        <f t="array" ref="AB190">iferror(xlookup($K190,'Product Families'!$A:$A,'Product Families'!$P:$P),"")</f>
        <v/>
      </c>
      <c r="AC190" s="2" t="str">
        <f t="array" ref="AC190">iferror(xlookup($K190,'Product Families'!$A:$A,'Product Families'!$Q:$Q),"")</f>
        <v/>
      </c>
      <c r="AD190" s="26" t="str">
        <f t="shared" si="12"/>
        <v/>
      </c>
      <c r="AE190" s="42" t="str">
        <f t="shared" si="13"/>
        <v/>
      </c>
      <c r="AF190" s="2">
        <f t="shared" si="14"/>
        <v>0</v>
      </c>
      <c r="AG190" s="10" t="str">
        <f t="array" ref="AG190">iferror(xlookup($L190,'Product Families'!$A:$A,'Product Families'!$P:$P),"")</f>
        <v/>
      </c>
      <c r="AH190" s="2" t="str">
        <f t="array" ref="AH190">iferror(xlookup($L190,'Product Families'!$A:$A,'Product Families'!$Q:$Q),"")</f>
        <v/>
      </c>
      <c r="AI190" s="26" t="str">
        <f t="shared" si="15"/>
        <v/>
      </c>
      <c r="AJ190" s="42" t="str">
        <f t="shared" si="16"/>
        <v/>
      </c>
      <c r="AK190" s="2">
        <f t="shared" si="17"/>
        <v>0</v>
      </c>
    </row>
    <row r="191">
      <c r="A191" s="1" t="s">
        <v>679</v>
      </c>
      <c r="B191" s="1"/>
      <c r="C191" s="1"/>
      <c r="D191" s="7" t="str">
        <f t="shared" si="18"/>
        <v/>
      </c>
      <c r="E191" s="26">
        <f t="shared" si="2"/>
        <v>0</v>
      </c>
      <c r="H191" s="1"/>
      <c r="I191" s="1"/>
      <c r="J191" s="1"/>
      <c r="K191" s="1"/>
      <c r="L191" s="1"/>
      <c r="M191" s="10" t="str">
        <f t="array" ref="M191">iferror(xlookup($H191,'Product Families'!$A:$A,'Product Families'!$P:$P),"")</f>
        <v/>
      </c>
      <c r="N191" s="2" t="str">
        <f t="array" ref="N191">iferror(xlookup($H191,'Product Families'!$A:$A,'Product Families'!$Q:$Q),"")</f>
        <v/>
      </c>
      <c r="O191" s="26" t="str">
        <f t="shared" si="3"/>
        <v/>
      </c>
      <c r="P191" s="42" t="str">
        <f t="shared" si="4"/>
        <v/>
      </c>
      <c r="Q191" s="2">
        <f t="shared" si="5"/>
        <v>0</v>
      </c>
      <c r="R191" s="10" t="str">
        <f t="array" ref="R191">iferror(xlookup($I191,'Product Families'!$A:$A,'Product Families'!$P:$P),"")</f>
        <v/>
      </c>
      <c r="S191" s="2" t="str">
        <f t="array" ref="S191">iferror(xlookup($I191,'Product Families'!$A:$A,'Product Families'!$Q:$Q),"")</f>
        <v/>
      </c>
      <c r="T191" s="26" t="str">
        <f t="shared" si="6"/>
        <v/>
      </c>
      <c r="U191" s="42" t="str">
        <f t="shared" si="7"/>
        <v/>
      </c>
      <c r="V191" s="2">
        <f t="shared" si="8"/>
        <v>0</v>
      </c>
      <c r="W191" s="10" t="str">
        <f t="array" ref="W191">iferror(xlookup($J191,'Product Families'!$A:$A,'Product Families'!$P:$P),"")</f>
        <v/>
      </c>
      <c r="X191" s="2" t="str">
        <f t="array" ref="X191">iferror(xlookup($J191,'Product Families'!$A:$A,'Product Families'!$Q:$Q),"")</f>
        <v/>
      </c>
      <c r="Y191" s="42" t="str">
        <f t="shared" si="9"/>
        <v/>
      </c>
      <c r="Z191" s="42" t="str">
        <f t="shared" si="10"/>
        <v/>
      </c>
      <c r="AA191" s="2">
        <f t="shared" si="11"/>
        <v>0</v>
      </c>
      <c r="AB191" s="10" t="str">
        <f t="array" ref="AB191">iferror(xlookup($K191,'Product Families'!$A:$A,'Product Families'!$P:$P),"")</f>
        <v/>
      </c>
      <c r="AC191" s="2" t="str">
        <f t="array" ref="AC191">iferror(xlookup($K191,'Product Families'!$A:$A,'Product Families'!$Q:$Q),"")</f>
        <v/>
      </c>
      <c r="AD191" s="26" t="str">
        <f t="shared" si="12"/>
        <v/>
      </c>
      <c r="AE191" s="42" t="str">
        <f t="shared" si="13"/>
        <v/>
      </c>
      <c r="AF191" s="2">
        <f t="shared" si="14"/>
        <v>0</v>
      </c>
      <c r="AG191" s="10" t="str">
        <f t="array" ref="AG191">iferror(xlookup($L191,'Product Families'!$A:$A,'Product Families'!$P:$P),"")</f>
        <v/>
      </c>
      <c r="AH191" s="2" t="str">
        <f t="array" ref="AH191">iferror(xlookup($L191,'Product Families'!$A:$A,'Product Families'!$Q:$Q),"")</f>
        <v/>
      </c>
      <c r="AI191" s="26" t="str">
        <f t="shared" si="15"/>
        <v/>
      </c>
      <c r="AJ191" s="42" t="str">
        <f t="shared" si="16"/>
        <v/>
      </c>
      <c r="AK191" s="2">
        <f t="shared" si="17"/>
        <v>0</v>
      </c>
    </row>
    <row r="192">
      <c r="A192" s="1" t="s">
        <v>681</v>
      </c>
      <c r="B192" s="1"/>
      <c r="C192" s="1"/>
      <c r="D192" s="7" t="str">
        <f t="shared" si="18"/>
        <v/>
      </c>
      <c r="E192" s="26">
        <f t="shared" si="2"/>
        <v>0</v>
      </c>
      <c r="H192" s="1"/>
      <c r="I192" s="1"/>
      <c r="J192" s="1"/>
      <c r="K192" s="1"/>
      <c r="L192" s="1"/>
      <c r="M192" s="10" t="str">
        <f t="array" ref="M192">iferror(xlookup($H192,'Product Families'!$A:$A,'Product Families'!$P:$P),"")</f>
        <v/>
      </c>
      <c r="N192" s="2" t="str">
        <f t="array" ref="N192">iferror(xlookup($H192,'Product Families'!$A:$A,'Product Families'!$Q:$Q),"")</f>
        <v/>
      </c>
      <c r="O192" s="26" t="str">
        <f t="shared" si="3"/>
        <v/>
      </c>
      <c r="P192" s="42" t="str">
        <f t="shared" si="4"/>
        <v/>
      </c>
      <c r="Q192" s="2">
        <f t="shared" si="5"/>
        <v>0</v>
      </c>
      <c r="R192" s="10" t="str">
        <f t="array" ref="R192">iferror(xlookup($I192,'Product Families'!$A:$A,'Product Families'!$P:$P),"")</f>
        <v/>
      </c>
      <c r="S192" s="2" t="str">
        <f t="array" ref="S192">iferror(xlookup($I192,'Product Families'!$A:$A,'Product Families'!$Q:$Q),"")</f>
        <v/>
      </c>
      <c r="T192" s="26" t="str">
        <f t="shared" si="6"/>
        <v/>
      </c>
      <c r="U192" s="42" t="str">
        <f t="shared" si="7"/>
        <v/>
      </c>
      <c r="V192" s="2">
        <f t="shared" si="8"/>
        <v>0</v>
      </c>
      <c r="W192" s="10" t="str">
        <f t="array" ref="W192">iferror(xlookup($J192,'Product Families'!$A:$A,'Product Families'!$P:$P),"")</f>
        <v/>
      </c>
      <c r="X192" s="2" t="str">
        <f t="array" ref="X192">iferror(xlookup($J192,'Product Families'!$A:$A,'Product Families'!$Q:$Q),"")</f>
        <v/>
      </c>
      <c r="Y192" s="42" t="str">
        <f t="shared" si="9"/>
        <v/>
      </c>
      <c r="Z192" s="42" t="str">
        <f t="shared" si="10"/>
        <v/>
      </c>
      <c r="AA192" s="2">
        <f t="shared" si="11"/>
        <v>0</v>
      </c>
      <c r="AB192" s="10" t="str">
        <f t="array" ref="AB192">iferror(xlookup($K192,'Product Families'!$A:$A,'Product Families'!$P:$P),"")</f>
        <v/>
      </c>
      <c r="AC192" s="2" t="str">
        <f t="array" ref="AC192">iferror(xlookup($K192,'Product Families'!$A:$A,'Product Families'!$Q:$Q),"")</f>
        <v/>
      </c>
      <c r="AD192" s="26" t="str">
        <f t="shared" si="12"/>
        <v/>
      </c>
      <c r="AE192" s="42" t="str">
        <f t="shared" si="13"/>
        <v/>
      </c>
      <c r="AF192" s="2">
        <f t="shared" si="14"/>
        <v>0</v>
      </c>
      <c r="AG192" s="10" t="str">
        <f t="array" ref="AG192">iferror(xlookup($L192,'Product Families'!$A:$A,'Product Families'!$P:$P),"")</f>
        <v/>
      </c>
      <c r="AH192" s="2" t="str">
        <f t="array" ref="AH192">iferror(xlookup($L192,'Product Families'!$A:$A,'Product Families'!$Q:$Q),"")</f>
        <v/>
      </c>
      <c r="AI192" s="26" t="str">
        <f t="shared" si="15"/>
        <v/>
      </c>
      <c r="AJ192" s="42" t="str">
        <f t="shared" si="16"/>
        <v/>
      </c>
      <c r="AK192" s="2">
        <f t="shared" si="17"/>
        <v>0</v>
      </c>
    </row>
    <row r="193">
      <c r="A193" s="1" t="s">
        <v>674</v>
      </c>
      <c r="B193" s="1"/>
      <c r="C193" s="1"/>
      <c r="D193" s="7" t="str">
        <f t="shared" si="18"/>
        <v/>
      </c>
      <c r="E193" s="26">
        <f t="shared" si="2"/>
        <v>0</v>
      </c>
      <c r="H193" s="1"/>
      <c r="I193" s="1"/>
      <c r="J193" s="1"/>
      <c r="K193" s="1"/>
      <c r="L193" s="1"/>
      <c r="M193" s="10" t="str">
        <f t="array" ref="M193">iferror(xlookup($H193,'Product Families'!$A:$A,'Product Families'!$P:$P),"")</f>
        <v/>
      </c>
      <c r="N193" s="2" t="str">
        <f t="array" ref="N193">iferror(xlookup($H193,'Product Families'!$A:$A,'Product Families'!$Q:$Q),"")</f>
        <v/>
      </c>
      <c r="O193" s="26" t="str">
        <f t="shared" si="3"/>
        <v/>
      </c>
      <c r="P193" s="42" t="str">
        <f t="shared" si="4"/>
        <v/>
      </c>
      <c r="Q193" s="2">
        <f t="shared" si="5"/>
        <v>0</v>
      </c>
      <c r="R193" s="10" t="str">
        <f t="array" ref="R193">iferror(xlookup($I193,'Product Families'!$A:$A,'Product Families'!$P:$P),"")</f>
        <v/>
      </c>
      <c r="S193" s="2" t="str">
        <f t="array" ref="S193">iferror(xlookup($I193,'Product Families'!$A:$A,'Product Families'!$Q:$Q),"")</f>
        <v/>
      </c>
      <c r="T193" s="26" t="str">
        <f t="shared" si="6"/>
        <v/>
      </c>
      <c r="U193" s="42" t="str">
        <f t="shared" si="7"/>
        <v/>
      </c>
      <c r="V193" s="2">
        <f t="shared" si="8"/>
        <v>0</v>
      </c>
      <c r="W193" s="10" t="str">
        <f t="array" ref="W193">iferror(xlookup($J193,'Product Families'!$A:$A,'Product Families'!$P:$P),"")</f>
        <v/>
      </c>
      <c r="X193" s="2" t="str">
        <f t="array" ref="X193">iferror(xlookup($J193,'Product Families'!$A:$A,'Product Families'!$Q:$Q),"")</f>
        <v/>
      </c>
      <c r="Y193" s="42" t="str">
        <f t="shared" si="9"/>
        <v/>
      </c>
      <c r="Z193" s="42" t="str">
        <f t="shared" si="10"/>
        <v/>
      </c>
      <c r="AA193" s="2">
        <f t="shared" si="11"/>
        <v>0</v>
      </c>
      <c r="AB193" s="10" t="str">
        <f t="array" ref="AB193">iferror(xlookup($K193,'Product Families'!$A:$A,'Product Families'!$P:$P),"")</f>
        <v/>
      </c>
      <c r="AC193" s="2" t="str">
        <f t="array" ref="AC193">iferror(xlookup($K193,'Product Families'!$A:$A,'Product Families'!$Q:$Q),"")</f>
        <v/>
      </c>
      <c r="AD193" s="26" t="str">
        <f t="shared" si="12"/>
        <v/>
      </c>
      <c r="AE193" s="42" t="str">
        <f t="shared" si="13"/>
        <v/>
      </c>
      <c r="AF193" s="2">
        <f t="shared" si="14"/>
        <v>0</v>
      </c>
      <c r="AG193" s="10" t="str">
        <f t="array" ref="AG193">iferror(xlookup($L193,'Product Families'!$A:$A,'Product Families'!$P:$P),"")</f>
        <v/>
      </c>
      <c r="AH193" s="2" t="str">
        <f t="array" ref="AH193">iferror(xlookup($L193,'Product Families'!$A:$A,'Product Families'!$Q:$Q),"")</f>
        <v/>
      </c>
      <c r="AI193" s="26" t="str">
        <f t="shared" si="15"/>
        <v/>
      </c>
      <c r="AJ193" s="42" t="str">
        <f t="shared" si="16"/>
        <v/>
      </c>
      <c r="AK193" s="2">
        <f t="shared" si="17"/>
        <v>0</v>
      </c>
    </row>
    <row r="194">
      <c r="A194" s="1" t="s">
        <v>684</v>
      </c>
      <c r="B194" s="1"/>
      <c r="C194" s="1"/>
      <c r="D194" s="7" t="str">
        <f t="shared" si="18"/>
        <v/>
      </c>
      <c r="E194" s="26">
        <f t="shared" si="2"/>
        <v>0</v>
      </c>
      <c r="H194" s="1"/>
      <c r="I194" s="1"/>
      <c r="J194" s="1"/>
      <c r="K194" s="1"/>
      <c r="L194" s="1"/>
      <c r="M194" s="10" t="str">
        <f t="array" ref="M194">iferror(xlookup($H194,'Product Families'!$A:$A,'Product Families'!$P:$P),"")</f>
        <v/>
      </c>
      <c r="N194" s="2" t="str">
        <f t="array" ref="N194">iferror(xlookup($H194,'Product Families'!$A:$A,'Product Families'!$Q:$Q),"")</f>
        <v/>
      </c>
      <c r="O194" s="26" t="str">
        <f t="shared" si="3"/>
        <v/>
      </c>
      <c r="P194" s="42" t="str">
        <f t="shared" si="4"/>
        <v/>
      </c>
      <c r="Q194" s="2">
        <f t="shared" si="5"/>
        <v>0</v>
      </c>
      <c r="R194" s="10" t="str">
        <f t="array" ref="R194">iferror(xlookup($I194,'Product Families'!$A:$A,'Product Families'!$P:$P),"")</f>
        <v/>
      </c>
      <c r="S194" s="2" t="str">
        <f t="array" ref="S194">iferror(xlookup($I194,'Product Families'!$A:$A,'Product Families'!$Q:$Q),"")</f>
        <v/>
      </c>
      <c r="T194" s="26" t="str">
        <f t="shared" si="6"/>
        <v/>
      </c>
      <c r="U194" s="42" t="str">
        <f t="shared" si="7"/>
        <v/>
      </c>
      <c r="V194" s="2">
        <f t="shared" si="8"/>
        <v>0</v>
      </c>
      <c r="W194" s="10" t="str">
        <f t="array" ref="W194">iferror(xlookup($J194,'Product Families'!$A:$A,'Product Families'!$P:$P),"")</f>
        <v/>
      </c>
      <c r="X194" s="2" t="str">
        <f t="array" ref="X194">iferror(xlookup($J194,'Product Families'!$A:$A,'Product Families'!$Q:$Q),"")</f>
        <v/>
      </c>
      <c r="Y194" s="42" t="str">
        <f t="shared" si="9"/>
        <v/>
      </c>
      <c r="Z194" s="42" t="str">
        <f t="shared" si="10"/>
        <v/>
      </c>
      <c r="AA194" s="2">
        <f t="shared" si="11"/>
        <v>0</v>
      </c>
      <c r="AB194" s="10" t="str">
        <f t="array" ref="AB194">iferror(xlookup($K194,'Product Families'!$A:$A,'Product Families'!$P:$P),"")</f>
        <v/>
      </c>
      <c r="AC194" s="2" t="str">
        <f t="array" ref="AC194">iferror(xlookup($K194,'Product Families'!$A:$A,'Product Families'!$Q:$Q),"")</f>
        <v/>
      </c>
      <c r="AD194" s="26" t="str">
        <f t="shared" si="12"/>
        <v/>
      </c>
      <c r="AE194" s="42" t="str">
        <f t="shared" si="13"/>
        <v/>
      </c>
      <c r="AF194" s="2">
        <f t="shared" si="14"/>
        <v>0</v>
      </c>
      <c r="AG194" s="10" t="str">
        <f t="array" ref="AG194">iferror(xlookup($L194,'Product Families'!$A:$A,'Product Families'!$P:$P),"")</f>
        <v/>
      </c>
      <c r="AH194" s="2" t="str">
        <f t="array" ref="AH194">iferror(xlookup($L194,'Product Families'!$A:$A,'Product Families'!$Q:$Q),"")</f>
        <v/>
      </c>
      <c r="AI194" s="26" t="str">
        <f t="shared" si="15"/>
        <v/>
      </c>
      <c r="AJ194" s="42" t="str">
        <f t="shared" si="16"/>
        <v/>
      </c>
      <c r="AK194" s="2">
        <f t="shared" si="17"/>
        <v>0</v>
      </c>
    </row>
    <row r="195">
      <c r="A195" s="1" t="s">
        <v>690</v>
      </c>
      <c r="B195" s="1"/>
      <c r="C195" s="1"/>
      <c r="D195" s="7" t="str">
        <f t="shared" si="18"/>
        <v/>
      </c>
      <c r="E195" s="26">
        <f t="shared" si="2"/>
        <v>0</v>
      </c>
      <c r="H195" s="1"/>
      <c r="I195" s="1"/>
      <c r="J195" s="1"/>
      <c r="K195" s="1"/>
      <c r="L195" s="1"/>
      <c r="M195" s="10" t="str">
        <f t="array" ref="M195">iferror(xlookup($H195,'Product Families'!$A:$A,'Product Families'!$P:$P),"")</f>
        <v/>
      </c>
      <c r="N195" s="2" t="str">
        <f t="array" ref="N195">iferror(xlookup($H195,'Product Families'!$A:$A,'Product Families'!$Q:$Q),"")</f>
        <v/>
      </c>
      <c r="O195" s="26" t="str">
        <f t="shared" si="3"/>
        <v/>
      </c>
      <c r="P195" s="42" t="str">
        <f t="shared" si="4"/>
        <v/>
      </c>
      <c r="Q195" s="2">
        <f t="shared" si="5"/>
        <v>0</v>
      </c>
      <c r="R195" s="10" t="str">
        <f t="array" ref="R195">iferror(xlookup($I195,'Product Families'!$A:$A,'Product Families'!$P:$P),"")</f>
        <v/>
      </c>
      <c r="S195" s="2" t="str">
        <f t="array" ref="S195">iferror(xlookup($I195,'Product Families'!$A:$A,'Product Families'!$Q:$Q),"")</f>
        <v/>
      </c>
      <c r="T195" s="26" t="str">
        <f t="shared" si="6"/>
        <v/>
      </c>
      <c r="U195" s="42" t="str">
        <f t="shared" si="7"/>
        <v/>
      </c>
      <c r="V195" s="2">
        <f t="shared" si="8"/>
        <v>0</v>
      </c>
      <c r="W195" s="10" t="str">
        <f t="array" ref="W195">iferror(xlookup($J195,'Product Families'!$A:$A,'Product Families'!$P:$P),"")</f>
        <v/>
      </c>
      <c r="X195" s="2" t="str">
        <f t="array" ref="X195">iferror(xlookup($J195,'Product Families'!$A:$A,'Product Families'!$Q:$Q),"")</f>
        <v/>
      </c>
      <c r="Y195" s="42" t="str">
        <f t="shared" si="9"/>
        <v/>
      </c>
      <c r="Z195" s="42" t="str">
        <f t="shared" si="10"/>
        <v/>
      </c>
      <c r="AA195" s="2">
        <f t="shared" si="11"/>
        <v>0</v>
      </c>
      <c r="AB195" s="10" t="str">
        <f t="array" ref="AB195">iferror(xlookup($K195,'Product Families'!$A:$A,'Product Families'!$P:$P),"")</f>
        <v/>
      </c>
      <c r="AC195" s="2" t="str">
        <f t="array" ref="AC195">iferror(xlookup($K195,'Product Families'!$A:$A,'Product Families'!$Q:$Q),"")</f>
        <v/>
      </c>
      <c r="AD195" s="26" t="str">
        <f t="shared" si="12"/>
        <v/>
      </c>
      <c r="AE195" s="42" t="str">
        <f t="shared" si="13"/>
        <v/>
      </c>
      <c r="AF195" s="2">
        <f t="shared" si="14"/>
        <v>0</v>
      </c>
      <c r="AG195" s="10" t="str">
        <f t="array" ref="AG195">iferror(xlookup($L195,'Product Families'!$A:$A,'Product Families'!$P:$P),"")</f>
        <v/>
      </c>
      <c r="AH195" s="2" t="str">
        <f t="array" ref="AH195">iferror(xlookup($L195,'Product Families'!$A:$A,'Product Families'!$Q:$Q),"")</f>
        <v/>
      </c>
      <c r="AI195" s="26" t="str">
        <f t="shared" si="15"/>
        <v/>
      </c>
      <c r="AJ195" s="42" t="str">
        <f t="shared" si="16"/>
        <v/>
      </c>
      <c r="AK195" s="2">
        <f t="shared" si="17"/>
        <v>0</v>
      </c>
    </row>
    <row r="196">
      <c r="A196" s="1" t="s">
        <v>693</v>
      </c>
      <c r="B196" s="1"/>
      <c r="C196" s="1"/>
      <c r="D196" s="7" t="str">
        <f t="shared" si="18"/>
        <v/>
      </c>
      <c r="E196" s="26">
        <f t="shared" si="2"/>
        <v>0</v>
      </c>
      <c r="H196" s="1"/>
      <c r="I196" s="1"/>
      <c r="J196" s="1"/>
      <c r="K196" s="1"/>
      <c r="L196" s="1"/>
      <c r="M196" s="10" t="str">
        <f t="array" ref="M196">iferror(xlookup($H196,'Product Families'!$A:$A,'Product Families'!$P:$P),"")</f>
        <v/>
      </c>
      <c r="N196" s="2" t="str">
        <f t="array" ref="N196">iferror(xlookup($H196,'Product Families'!$A:$A,'Product Families'!$Q:$Q),"")</f>
        <v/>
      </c>
      <c r="O196" s="26" t="str">
        <f t="shared" si="3"/>
        <v/>
      </c>
      <c r="P196" s="42" t="str">
        <f t="shared" si="4"/>
        <v/>
      </c>
      <c r="Q196" s="2">
        <f t="shared" si="5"/>
        <v>0</v>
      </c>
      <c r="R196" s="10" t="str">
        <f t="array" ref="R196">iferror(xlookup($I196,'Product Families'!$A:$A,'Product Families'!$P:$P),"")</f>
        <v/>
      </c>
      <c r="S196" s="2" t="str">
        <f t="array" ref="S196">iferror(xlookup($I196,'Product Families'!$A:$A,'Product Families'!$Q:$Q),"")</f>
        <v/>
      </c>
      <c r="T196" s="26" t="str">
        <f t="shared" si="6"/>
        <v/>
      </c>
      <c r="U196" s="42" t="str">
        <f t="shared" si="7"/>
        <v/>
      </c>
      <c r="V196" s="2">
        <f t="shared" si="8"/>
        <v>0</v>
      </c>
      <c r="W196" s="10" t="str">
        <f t="array" ref="W196">iferror(xlookup($J196,'Product Families'!$A:$A,'Product Families'!$P:$P),"")</f>
        <v/>
      </c>
      <c r="X196" s="2" t="str">
        <f t="array" ref="X196">iferror(xlookup($J196,'Product Families'!$A:$A,'Product Families'!$Q:$Q),"")</f>
        <v/>
      </c>
      <c r="Y196" s="42" t="str">
        <f t="shared" si="9"/>
        <v/>
      </c>
      <c r="Z196" s="42" t="str">
        <f t="shared" si="10"/>
        <v/>
      </c>
      <c r="AA196" s="2">
        <f t="shared" si="11"/>
        <v>0</v>
      </c>
      <c r="AB196" s="10" t="str">
        <f t="array" ref="AB196">iferror(xlookup($K196,'Product Families'!$A:$A,'Product Families'!$P:$P),"")</f>
        <v/>
      </c>
      <c r="AC196" s="2" t="str">
        <f t="array" ref="AC196">iferror(xlookup($K196,'Product Families'!$A:$A,'Product Families'!$Q:$Q),"")</f>
        <v/>
      </c>
      <c r="AD196" s="26" t="str">
        <f t="shared" si="12"/>
        <v/>
      </c>
      <c r="AE196" s="42" t="str">
        <f t="shared" si="13"/>
        <v/>
      </c>
      <c r="AF196" s="2">
        <f t="shared" si="14"/>
        <v>0</v>
      </c>
      <c r="AG196" s="10" t="str">
        <f t="array" ref="AG196">iferror(xlookup($L196,'Product Families'!$A:$A,'Product Families'!$P:$P),"")</f>
        <v/>
      </c>
      <c r="AH196" s="2" t="str">
        <f t="array" ref="AH196">iferror(xlookup($L196,'Product Families'!$A:$A,'Product Families'!$Q:$Q),"")</f>
        <v/>
      </c>
      <c r="AI196" s="26" t="str">
        <f t="shared" si="15"/>
        <v/>
      </c>
      <c r="AJ196" s="42" t="str">
        <f t="shared" si="16"/>
        <v/>
      </c>
      <c r="AK196" s="2">
        <f t="shared" si="17"/>
        <v>0</v>
      </c>
    </row>
    <row r="197">
      <c r="A197" s="1" t="s">
        <v>695</v>
      </c>
      <c r="B197" s="1"/>
      <c r="C197" s="1"/>
      <c r="D197" s="7" t="str">
        <f t="shared" si="18"/>
        <v/>
      </c>
      <c r="E197" s="26">
        <f t="shared" si="2"/>
        <v>0</v>
      </c>
      <c r="H197" s="1"/>
      <c r="I197" s="1"/>
      <c r="J197" s="1"/>
      <c r="K197" s="1"/>
      <c r="L197" s="1"/>
      <c r="M197" s="10" t="str">
        <f t="array" ref="M197">iferror(xlookup($H197,'Product Families'!$A:$A,'Product Families'!$P:$P),"")</f>
        <v/>
      </c>
      <c r="N197" s="2" t="str">
        <f t="array" ref="N197">iferror(xlookup($H197,'Product Families'!$A:$A,'Product Families'!$Q:$Q),"")</f>
        <v/>
      </c>
      <c r="O197" s="26" t="str">
        <f t="shared" si="3"/>
        <v/>
      </c>
      <c r="P197" s="42" t="str">
        <f t="shared" si="4"/>
        <v/>
      </c>
      <c r="Q197" s="2">
        <f t="shared" si="5"/>
        <v>0</v>
      </c>
      <c r="R197" s="10" t="str">
        <f t="array" ref="R197">iferror(xlookup($I197,'Product Families'!$A:$A,'Product Families'!$P:$P),"")</f>
        <v/>
      </c>
      <c r="S197" s="2" t="str">
        <f t="array" ref="S197">iferror(xlookup($I197,'Product Families'!$A:$A,'Product Families'!$Q:$Q),"")</f>
        <v/>
      </c>
      <c r="T197" s="26" t="str">
        <f t="shared" si="6"/>
        <v/>
      </c>
      <c r="U197" s="42" t="str">
        <f t="shared" si="7"/>
        <v/>
      </c>
      <c r="V197" s="2">
        <f t="shared" si="8"/>
        <v>0</v>
      </c>
      <c r="W197" s="10" t="str">
        <f t="array" ref="W197">iferror(xlookup($J197,'Product Families'!$A:$A,'Product Families'!$P:$P),"")</f>
        <v/>
      </c>
      <c r="X197" s="2" t="str">
        <f t="array" ref="X197">iferror(xlookup($J197,'Product Families'!$A:$A,'Product Families'!$Q:$Q),"")</f>
        <v/>
      </c>
      <c r="Y197" s="42" t="str">
        <f t="shared" si="9"/>
        <v/>
      </c>
      <c r="Z197" s="42" t="str">
        <f t="shared" si="10"/>
        <v/>
      </c>
      <c r="AA197" s="2">
        <f t="shared" si="11"/>
        <v>0</v>
      </c>
      <c r="AB197" s="10" t="str">
        <f t="array" ref="AB197">iferror(xlookup($K197,'Product Families'!$A:$A,'Product Families'!$P:$P),"")</f>
        <v/>
      </c>
      <c r="AC197" s="2" t="str">
        <f t="array" ref="AC197">iferror(xlookup($K197,'Product Families'!$A:$A,'Product Families'!$Q:$Q),"")</f>
        <v/>
      </c>
      <c r="AD197" s="26" t="str">
        <f t="shared" si="12"/>
        <v/>
      </c>
      <c r="AE197" s="42" t="str">
        <f t="shared" si="13"/>
        <v/>
      </c>
      <c r="AF197" s="2">
        <f t="shared" si="14"/>
        <v>0</v>
      </c>
      <c r="AG197" s="10" t="str">
        <f t="array" ref="AG197">iferror(xlookup($L197,'Product Families'!$A:$A,'Product Families'!$P:$P),"")</f>
        <v/>
      </c>
      <c r="AH197" s="2" t="str">
        <f t="array" ref="AH197">iferror(xlookup($L197,'Product Families'!$A:$A,'Product Families'!$Q:$Q),"")</f>
        <v/>
      </c>
      <c r="AI197" s="26" t="str">
        <f t="shared" si="15"/>
        <v/>
      </c>
      <c r="AJ197" s="42" t="str">
        <f t="shared" si="16"/>
        <v/>
      </c>
      <c r="AK197" s="2">
        <f t="shared" si="17"/>
        <v>0</v>
      </c>
    </row>
    <row r="198">
      <c r="A198" s="1" t="s">
        <v>697</v>
      </c>
      <c r="B198" s="1"/>
      <c r="C198" s="1"/>
      <c r="D198" s="7" t="str">
        <f t="shared" si="18"/>
        <v/>
      </c>
      <c r="E198" s="26">
        <f t="shared" si="2"/>
        <v>0</v>
      </c>
      <c r="H198" s="1"/>
      <c r="I198" s="1"/>
      <c r="J198" s="1"/>
      <c r="K198" s="1"/>
      <c r="L198" s="1"/>
      <c r="M198" s="10" t="str">
        <f t="array" ref="M198">iferror(xlookup($H198,'Product Families'!$A:$A,'Product Families'!$P:$P),"")</f>
        <v/>
      </c>
      <c r="N198" s="2" t="str">
        <f t="array" ref="N198">iferror(xlookup($H198,'Product Families'!$A:$A,'Product Families'!$Q:$Q),"")</f>
        <v/>
      </c>
      <c r="O198" s="26" t="str">
        <f t="shared" si="3"/>
        <v/>
      </c>
      <c r="P198" s="42" t="str">
        <f t="shared" si="4"/>
        <v/>
      </c>
      <c r="Q198" s="2">
        <f t="shared" si="5"/>
        <v>0</v>
      </c>
      <c r="R198" s="10" t="str">
        <f t="array" ref="R198">iferror(xlookup($I198,'Product Families'!$A:$A,'Product Families'!$P:$P),"")</f>
        <v/>
      </c>
      <c r="S198" s="2" t="str">
        <f t="array" ref="S198">iferror(xlookup($I198,'Product Families'!$A:$A,'Product Families'!$Q:$Q),"")</f>
        <v/>
      </c>
      <c r="T198" s="26" t="str">
        <f t="shared" si="6"/>
        <v/>
      </c>
      <c r="U198" s="42" t="str">
        <f t="shared" si="7"/>
        <v/>
      </c>
      <c r="V198" s="2">
        <f t="shared" si="8"/>
        <v>0</v>
      </c>
      <c r="W198" s="10" t="str">
        <f t="array" ref="W198">iferror(xlookup($J198,'Product Families'!$A:$A,'Product Families'!$P:$P),"")</f>
        <v/>
      </c>
      <c r="X198" s="2" t="str">
        <f t="array" ref="X198">iferror(xlookup($J198,'Product Families'!$A:$A,'Product Families'!$Q:$Q),"")</f>
        <v/>
      </c>
      <c r="Y198" s="42" t="str">
        <f t="shared" si="9"/>
        <v/>
      </c>
      <c r="Z198" s="42" t="str">
        <f t="shared" si="10"/>
        <v/>
      </c>
      <c r="AA198" s="2">
        <f t="shared" si="11"/>
        <v>0</v>
      </c>
      <c r="AB198" s="10" t="str">
        <f t="array" ref="AB198">iferror(xlookup($K198,'Product Families'!$A:$A,'Product Families'!$P:$P),"")</f>
        <v/>
      </c>
      <c r="AC198" s="2" t="str">
        <f t="array" ref="AC198">iferror(xlookup($K198,'Product Families'!$A:$A,'Product Families'!$Q:$Q),"")</f>
        <v/>
      </c>
      <c r="AD198" s="26" t="str">
        <f t="shared" si="12"/>
        <v/>
      </c>
      <c r="AE198" s="42" t="str">
        <f t="shared" si="13"/>
        <v/>
      </c>
      <c r="AF198" s="2">
        <f t="shared" si="14"/>
        <v>0</v>
      </c>
      <c r="AG198" s="10" t="str">
        <f t="array" ref="AG198">iferror(xlookup($L198,'Product Families'!$A:$A,'Product Families'!$P:$P),"")</f>
        <v/>
      </c>
      <c r="AH198" s="2" t="str">
        <f t="array" ref="AH198">iferror(xlookup($L198,'Product Families'!$A:$A,'Product Families'!$Q:$Q),"")</f>
        <v/>
      </c>
      <c r="AI198" s="26" t="str">
        <f t="shared" si="15"/>
        <v/>
      </c>
      <c r="AJ198" s="42" t="str">
        <f t="shared" si="16"/>
        <v/>
      </c>
      <c r="AK198" s="2">
        <f t="shared" si="17"/>
        <v>0</v>
      </c>
    </row>
    <row r="199">
      <c r="A199" s="1" t="s">
        <v>377</v>
      </c>
      <c r="B199" s="3">
        <v>4.15</v>
      </c>
      <c r="C199" s="3">
        <v>4.0</v>
      </c>
      <c r="D199" s="7">
        <f t="shared" si="18"/>
        <v>1.0375</v>
      </c>
      <c r="E199" s="26">
        <f t="shared" si="2"/>
        <v>0.11</v>
      </c>
      <c r="H199" s="1" t="s">
        <v>377</v>
      </c>
      <c r="I199" s="1" t="s">
        <v>390</v>
      </c>
      <c r="J199" s="1"/>
      <c r="K199" s="1"/>
      <c r="L199" s="1"/>
      <c r="M199" s="10">
        <f t="array" ref="M199">iferror(xlookup($H199,'Product Families'!$A:$A,'Product Families'!$P:$P),"")</f>
        <v>0.08</v>
      </c>
      <c r="N199" s="2">
        <f t="array" ref="N199">iferror(xlookup($H199,'Product Families'!$A:$A,'Product Families'!$Q:$Q),"")</f>
        <v>1</v>
      </c>
      <c r="O199" s="26">
        <f t="shared" si="3"/>
        <v>0.08</v>
      </c>
      <c r="P199" s="42">
        <f t="shared" si="4"/>
        <v>0.7272727273</v>
      </c>
      <c r="Q199" s="2">
        <f t="shared" si="5"/>
        <v>0.75</v>
      </c>
      <c r="R199" s="10">
        <f t="array" ref="R199">iferror(xlookup($I199,'Product Families'!$A:$A,'Product Families'!$P:$P),"")</f>
        <v>0.12</v>
      </c>
      <c r="S199" s="2">
        <f t="array" ref="S199">iferror(xlookup($I199,'Product Families'!$A:$A,'Product Families'!$Q:$Q),"")</f>
        <v>4</v>
      </c>
      <c r="T199" s="26">
        <f t="shared" si="6"/>
        <v>0.03</v>
      </c>
      <c r="U199" s="42">
        <f t="shared" si="7"/>
        <v>0.2727272727</v>
      </c>
      <c r="V199" s="2">
        <f t="shared" si="8"/>
        <v>0.28</v>
      </c>
      <c r="W199" s="10" t="str">
        <f t="array" ref="W199">iferror(xlookup($J199,'Product Families'!$A:$A,'Product Families'!$P:$P),"")</f>
        <v/>
      </c>
      <c r="X199" s="2" t="str">
        <f t="array" ref="X199">iferror(xlookup($J199,'Product Families'!$A:$A,'Product Families'!$Q:$Q),"")</f>
        <v/>
      </c>
      <c r="Y199" s="42" t="str">
        <f t="shared" si="9"/>
        <v/>
      </c>
      <c r="Z199" s="42">
        <f t="shared" si="10"/>
        <v>0</v>
      </c>
      <c r="AA199" s="2">
        <f t="shared" si="11"/>
        <v>0</v>
      </c>
      <c r="AB199" s="10" t="str">
        <f t="array" ref="AB199">iferror(xlookup($K199,'Product Families'!$A:$A,'Product Families'!$P:$P),"")</f>
        <v/>
      </c>
      <c r="AC199" s="2" t="str">
        <f t="array" ref="AC199">iferror(xlookup($K199,'Product Families'!$A:$A,'Product Families'!$Q:$Q),"")</f>
        <v/>
      </c>
      <c r="AD199" s="26" t="str">
        <f t="shared" si="12"/>
        <v/>
      </c>
      <c r="AE199" s="42">
        <f t="shared" si="13"/>
        <v>0</v>
      </c>
      <c r="AF199" s="2">
        <f t="shared" si="14"/>
        <v>0</v>
      </c>
      <c r="AG199" s="10" t="str">
        <f t="array" ref="AG199">iferror(xlookup($L199,'Product Families'!$A:$A,'Product Families'!$P:$P),"")</f>
        <v/>
      </c>
      <c r="AH199" s="2" t="str">
        <f t="array" ref="AH199">iferror(xlookup($L199,'Product Families'!$A:$A,'Product Families'!$Q:$Q),"")</f>
        <v/>
      </c>
      <c r="AI199" s="26" t="str">
        <f t="shared" si="15"/>
        <v/>
      </c>
      <c r="AJ199" s="42">
        <f t="shared" si="16"/>
        <v>0</v>
      </c>
      <c r="AK199" s="2">
        <f t="shared" si="17"/>
        <v>0</v>
      </c>
    </row>
    <row r="200">
      <c r="A200" s="1" t="s">
        <v>703</v>
      </c>
      <c r="B200" s="3">
        <v>16.96</v>
      </c>
      <c r="C200" s="3">
        <v>16.0</v>
      </c>
      <c r="D200" s="7">
        <f t="shared" si="18"/>
        <v>1.06</v>
      </c>
      <c r="E200" s="26">
        <f t="shared" si="2"/>
        <v>0.083125</v>
      </c>
      <c r="G200" s="2" t="s">
        <v>1398</v>
      </c>
      <c r="H200" s="1" t="s">
        <v>703</v>
      </c>
      <c r="I200" s="1" t="s">
        <v>707</v>
      </c>
      <c r="J200" s="1"/>
      <c r="K200" s="1"/>
      <c r="L200" s="1"/>
      <c r="M200" s="10">
        <f t="array" ref="M200">iferror(xlookup($H200,'Product Families'!$A:$A,'Product Families'!$P:$P),"")</f>
        <v>0.06</v>
      </c>
      <c r="N200" s="2">
        <f t="array" ref="N200">iferror(xlookup($H200,'Product Families'!$A:$A,'Product Families'!$Q:$Q),"")</f>
        <v>1</v>
      </c>
      <c r="O200" s="26">
        <f t="shared" si="3"/>
        <v>0.06</v>
      </c>
      <c r="P200" s="42">
        <f t="shared" si="4"/>
        <v>0.7218045113</v>
      </c>
      <c r="Q200" s="2">
        <f t="shared" si="5"/>
        <v>0.77</v>
      </c>
      <c r="R200" s="10">
        <f t="array" ref="R200">iferror(xlookup($I200,'Product Families'!$A:$A,'Product Families'!$P:$P),"")</f>
        <v>0.37</v>
      </c>
      <c r="S200" s="2">
        <f t="array" ref="S200">iferror(xlookup($I200,'Product Families'!$A:$A,'Product Families'!$Q:$Q),"")</f>
        <v>16</v>
      </c>
      <c r="T200" s="26">
        <f t="shared" si="6"/>
        <v>0.023125</v>
      </c>
      <c r="U200" s="42">
        <f t="shared" si="7"/>
        <v>0.2781954887</v>
      </c>
      <c r="V200" s="2">
        <f t="shared" si="8"/>
        <v>0.29</v>
      </c>
      <c r="W200" s="10" t="str">
        <f t="array" ref="W200">iferror(xlookup($J200,'Product Families'!$A:$A,'Product Families'!$P:$P),"")</f>
        <v/>
      </c>
      <c r="X200" s="2" t="str">
        <f t="array" ref="X200">iferror(xlookup($J200,'Product Families'!$A:$A,'Product Families'!$Q:$Q),"")</f>
        <v/>
      </c>
      <c r="Y200" s="42" t="str">
        <f t="shared" si="9"/>
        <v/>
      </c>
      <c r="Z200" s="42">
        <f t="shared" si="10"/>
        <v>0</v>
      </c>
      <c r="AA200" s="2">
        <f t="shared" si="11"/>
        <v>0</v>
      </c>
      <c r="AB200" s="10" t="str">
        <f t="array" ref="AB200">iferror(xlookup($K200,'Product Families'!$A:$A,'Product Families'!$P:$P),"")</f>
        <v/>
      </c>
      <c r="AC200" s="2" t="str">
        <f t="array" ref="AC200">iferror(xlookup($K200,'Product Families'!$A:$A,'Product Families'!$Q:$Q),"")</f>
        <v/>
      </c>
      <c r="AD200" s="26" t="str">
        <f t="shared" si="12"/>
        <v/>
      </c>
      <c r="AE200" s="42">
        <f t="shared" si="13"/>
        <v>0</v>
      </c>
      <c r="AF200" s="2">
        <f t="shared" si="14"/>
        <v>0</v>
      </c>
      <c r="AG200" s="10" t="str">
        <f t="array" ref="AG200">iferror(xlookup($L200,'Product Families'!$A:$A,'Product Families'!$P:$P),"")</f>
        <v/>
      </c>
      <c r="AH200" s="2" t="str">
        <f t="array" ref="AH200">iferror(xlookup($L200,'Product Families'!$A:$A,'Product Families'!$Q:$Q),"")</f>
        <v/>
      </c>
      <c r="AI200" s="26" t="str">
        <f t="shared" si="15"/>
        <v/>
      </c>
      <c r="AJ200" s="42">
        <f t="shared" si="16"/>
        <v>0</v>
      </c>
      <c r="AK200" s="2">
        <f t="shared" si="17"/>
        <v>0</v>
      </c>
    </row>
    <row r="201">
      <c r="A201" s="1" t="s">
        <v>705</v>
      </c>
      <c r="B201" s="3" t="s">
        <v>120</v>
      </c>
      <c r="C201" s="1"/>
      <c r="D201" s="7" t="str">
        <f t="shared" si="18"/>
        <v/>
      </c>
      <c r="E201" s="26">
        <f t="shared" si="2"/>
        <v>0.093125</v>
      </c>
      <c r="G201" s="2" t="s">
        <v>121</v>
      </c>
      <c r="H201" s="1" t="s">
        <v>705</v>
      </c>
      <c r="I201" s="1" t="s">
        <v>707</v>
      </c>
      <c r="J201" s="1"/>
      <c r="K201" s="1"/>
      <c r="L201" s="1"/>
      <c r="M201" s="10">
        <f t="array" ref="M201">iferror(xlookup($H201,'Product Families'!$A:$A,'Product Families'!$P:$P),"")</f>
        <v>0.07</v>
      </c>
      <c r="N201" s="2">
        <f t="array" ref="N201">iferror(xlookup($H201,'Product Families'!$A:$A,'Product Families'!$Q:$Q),"")</f>
        <v>1</v>
      </c>
      <c r="O201" s="26">
        <f t="shared" si="3"/>
        <v>0.07</v>
      </c>
      <c r="P201" s="42">
        <f t="shared" si="4"/>
        <v>0.7516778523</v>
      </c>
      <c r="Q201" s="2">
        <f t="shared" si="5"/>
        <v>0</v>
      </c>
      <c r="R201" s="10">
        <f t="array" ref="R201">iferror(xlookup($I201,'Product Families'!$A:$A,'Product Families'!$P:$P),"")</f>
        <v>0.37</v>
      </c>
      <c r="S201" s="2">
        <f t="array" ref="S201">iferror(xlookup($I201,'Product Families'!$A:$A,'Product Families'!$Q:$Q),"")</f>
        <v>16</v>
      </c>
      <c r="T201" s="26">
        <f t="shared" si="6"/>
        <v>0.023125</v>
      </c>
      <c r="U201" s="42">
        <f t="shared" si="7"/>
        <v>0.2483221477</v>
      </c>
      <c r="V201" s="2">
        <f t="shared" si="8"/>
        <v>0</v>
      </c>
      <c r="W201" s="10" t="str">
        <f t="array" ref="W201">iferror(xlookup($J201,'Product Families'!$A:$A,'Product Families'!$P:$P),"")</f>
        <v/>
      </c>
      <c r="X201" s="2" t="str">
        <f t="array" ref="X201">iferror(xlookup($J201,'Product Families'!$A:$A,'Product Families'!$Q:$Q),"")</f>
        <v/>
      </c>
      <c r="Y201" s="42" t="str">
        <f t="shared" si="9"/>
        <v/>
      </c>
      <c r="Z201" s="42">
        <f t="shared" si="10"/>
        <v>0</v>
      </c>
      <c r="AA201" s="2">
        <f t="shared" si="11"/>
        <v>0</v>
      </c>
      <c r="AB201" s="10" t="str">
        <f t="array" ref="AB201">iferror(xlookup($K201,'Product Families'!$A:$A,'Product Families'!$P:$P),"")</f>
        <v/>
      </c>
      <c r="AC201" s="2" t="str">
        <f t="array" ref="AC201">iferror(xlookup($K201,'Product Families'!$A:$A,'Product Families'!$Q:$Q),"")</f>
        <v/>
      </c>
      <c r="AD201" s="26" t="str">
        <f t="shared" si="12"/>
        <v/>
      </c>
      <c r="AE201" s="42">
        <f t="shared" si="13"/>
        <v>0</v>
      </c>
      <c r="AF201" s="2">
        <f t="shared" si="14"/>
        <v>0</v>
      </c>
      <c r="AG201" s="10" t="str">
        <f t="array" ref="AG201">iferror(xlookup($L201,'Product Families'!$A:$A,'Product Families'!$P:$P),"")</f>
        <v/>
      </c>
      <c r="AH201" s="2" t="str">
        <f t="array" ref="AH201">iferror(xlookup($L201,'Product Families'!$A:$A,'Product Families'!$Q:$Q),"")</f>
        <v/>
      </c>
      <c r="AI201" s="26" t="str">
        <f t="shared" si="15"/>
        <v/>
      </c>
      <c r="AJ201" s="42">
        <f t="shared" si="16"/>
        <v>0</v>
      </c>
      <c r="AK201" s="2">
        <f t="shared" si="17"/>
        <v>0</v>
      </c>
    </row>
    <row r="202">
      <c r="A202" s="1" t="s">
        <v>709</v>
      </c>
      <c r="B202" s="3">
        <v>16.96</v>
      </c>
      <c r="C202" s="3">
        <v>16.0</v>
      </c>
      <c r="D202" s="7">
        <f t="shared" si="18"/>
        <v>1.06</v>
      </c>
      <c r="E202" s="26">
        <f t="shared" si="2"/>
        <v>0</v>
      </c>
      <c r="H202" s="1" t="s">
        <v>709</v>
      </c>
      <c r="I202" s="1" t="s">
        <v>719</v>
      </c>
      <c r="J202" s="1"/>
      <c r="K202" s="1"/>
      <c r="L202" s="1"/>
      <c r="M202" s="10">
        <f t="array" ref="M202">iferror(xlookup($H202,'Product Families'!$A:$A,'Product Families'!$P:$P),"")</f>
        <v>0.06</v>
      </c>
      <c r="N202" s="2" t="str">
        <f t="array" ref="N202">iferror(xlookup($H202,'Product Families'!$A:$A,'Product Families'!$Q:$Q),"")</f>
        <v/>
      </c>
      <c r="O202" s="26" t="str">
        <f t="shared" si="3"/>
        <v/>
      </c>
      <c r="P202" s="42" t="str">
        <f t="shared" si="4"/>
        <v/>
      </c>
      <c r="Q202" s="2">
        <f t="shared" si="5"/>
        <v>0</v>
      </c>
      <c r="R202" s="10">
        <f t="array" ref="R202">iferror(xlookup($I202,'Product Families'!$A:$A,'Product Families'!$P:$P),"")</f>
        <v>0.37</v>
      </c>
      <c r="S202" s="2" t="str">
        <f t="array" ref="S202">iferror(xlookup($I202,'Product Families'!$A:$A,'Product Families'!$Q:$Q),"")</f>
        <v/>
      </c>
      <c r="T202" s="26" t="str">
        <f t="shared" si="6"/>
        <v/>
      </c>
      <c r="U202" s="42" t="str">
        <f t="shared" si="7"/>
        <v/>
      </c>
      <c r="V202" s="2">
        <f t="shared" si="8"/>
        <v>0</v>
      </c>
      <c r="W202" s="10" t="str">
        <f t="array" ref="W202">iferror(xlookup($J202,'Product Families'!$A:$A,'Product Families'!$P:$P),"")</f>
        <v/>
      </c>
      <c r="X202" s="2" t="str">
        <f t="array" ref="X202">iferror(xlookup($J202,'Product Families'!$A:$A,'Product Families'!$Q:$Q),"")</f>
        <v/>
      </c>
      <c r="Y202" s="42" t="str">
        <f t="shared" si="9"/>
        <v/>
      </c>
      <c r="Z202" s="42" t="str">
        <f t="shared" si="10"/>
        <v/>
      </c>
      <c r="AA202" s="2">
        <f t="shared" si="11"/>
        <v>0</v>
      </c>
      <c r="AB202" s="10" t="str">
        <f t="array" ref="AB202">iferror(xlookup($K202,'Product Families'!$A:$A,'Product Families'!$P:$P),"")</f>
        <v/>
      </c>
      <c r="AC202" s="2" t="str">
        <f t="array" ref="AC202">iferror(xlookup($K202,'Product Families'!$A:$A,'Product Families'!$Q:$Q),"")</f>
        <v/>
      </c>
      <c r="AD202" s="26" t="str">
        <f t="shared" si="12"/>
        <v/>
      </c>
      <c r="AE202" s="42" t="str">
        <f t="shared" si="13"/>
        <v/>
      </c>
      <c r="AF202" s="2">
        <f t="shared" si="14"/>
        <v>0</v>
      </c>
      <c r="AG202" s="10" t="str">
        <f t="array" ref="AG202">iferror(xlookup($L202,'Product Families'!$A:$A,'Product Families'!$P:$P),"")</f>
        <v/>
      </c>
      <c r="AH202" s="2" t="str">
        <f t="array" ref="AH202">iferror(xlookup($L202,'Product Families'!$A:$A,'Product Families'!$Q:$Q),"")</f>
        <v/>
      </c>
      <c r="AI202" s="26" t="str">
        <f t="shared" si="15"/>
        <v/>
      </c>
      <c r="AJ202" s="42" t="str">
        <f t="shared" si="16"/>
        <v/>
      </c>
      <c r="AK202" s="2">
        <f t="shared" si="17"/>
        <v>0</v>
      </c>
    </row>
    <row r="203">
      <c r="A203" s="1" t="s">
        <v>714</v>
      </c>
      <c r="B203" s="3" t="s">
        <v>120</v>
      </c>
      <c r="C203" s="1"/>
      <c r="D203" s="7" t="str">
        <f t="shared" si="18"/>
        <v/>
      </c>
      <c r="E203" s="26">
        <f t="shared" si="2"/>
        <v>0</v>
      </c>
      <c r="G203" s="2" t="s">
        <v>1401</v>
      </c>
      <c r="H203" s="1" t="s">
        <v>714</v>
      </c>
      <c r="I203" s="1" t="s">
        <v>719</v>
      </c>
      <c r="J203" s="1"/>
      <c r="K203" s="1"/>
      <c r="L203" s="1"/>
      <c r="M203" s="10">
        <f t="array" ref="M203">iferror(xlookup($H203,'Product Families'!$A:$A,'Product Families'!$P:$P),"")</f>
        <v>0.07</v>
      </c>
      <c r="N203" s="2" t="str">
        <f t="array" ref="N203">iferror(xlookup($H203,'Product Families'!$A:$A,'Product Families'!$Q:$Q),"")</f>
        <v/>
      </c>
      <c r="O203" s="26" t="str">
        <f t="shared" si="3"/>
        <v/>
      </c>
      <c r="P203" s="42" t="str">
        <f t="shared" si="4"/>
        <v/>
      </c>
      <c r="Q203" s="2">
        <f t="shared" si="5"/>
        <v>0</v>
      </c>
      <c r="R203" s="10">
        <f t="array" ref="R203">iferror(xlookup($I203,'Product Families'!$A:$A,'Product Families'!$P:$P),"")</f>
        <v>0.37</v>
      </c>
      <c r="S203" s="2" t="str">
        <f t="array" ref="S203">iferror(xlookup($I203,'Product Families'!$A:$A,'Product Families'!$Q:$Q),"")</f>
        <v/>
      </c>
      <c r="T203" s="26" t="str">
        <f t="shared" si="6"/>
        <v/>
      </c>
      <c r="U203" s="42" t="str">
        <f t="shared" si="7"/>
        <v/>
      </c>
      <c r="V203" s="2">
        <f t="shared" si="8"/>
        <v>0</v>
      </c>
      <c r="W203" s="10" t="str">
        <f t="array" ref="W203">iferror(xlookup($J203,'Product Families'!$A:$A,'Product Families'!$P:$P),"")</f>
        <v/>
      </c>
      <c r="X203" s="2" t="str">
        <f t="array" ref="X203">iferror(xlookup($J203,'Product Families'!$A:$A,'Product Families'!$Q:$Q),"")</f>
        <v/>
      </c>
      <c r="Y203" s="42" t="str">
        <f t="shared" si="9"/>
        <v/>
      </c>
      <c r="Z203" s="42" t="str">
        <f t="shared" si="10"/>
        <v/>
      </c>
      <c r="AA203" s="2">
        <f t="shared" si="11"/>
        <v>0</v>
      </c>
      <c r="AB203" s="10" t="str">
        <f t="array" ref="AB203">iferror(xlookup($K203,'Product Families'!$A:$A,'Product Families'!$P:$P),"")</f>
        <v/>
      </c>
      <c r="AC203" s="2" t="str">
        <f t="array" ref="AC203">iferror(xlookup($K203,'Product Families'!$A:$A,'Product Families'!$Q:$Q),"")</f>
        <v/>
      </c>
      <c r="AD203" s="26" t="str">
        <f t="shared" si="12"/>
        <v/>
      </c>
      <c r="AE203" s="42" t="str">
        <f t="shared" si="13"/>
        <v/>
      </c>
      <c r="AF203" s="2">
        <f t="shared" si="14"/>
        <v>0</v>
      </c>
      <c r="AG203" s="10" t="str">
        <f t="array" ref="AG203">iferror(xlookup($L203,'Product Families'!$A:$A,'Product Families'!$P:$P),"")</f>
        <v/>
      </c>
      <c r="AH203" s="2" t="str">
        <f t="array" ref="AH203">iferror(xlookup($L203,'Product Families'!$A:$A,'Product Families'!$Q:$Q),"")</f>
        <v/>
      </c>
      <c r="AI203" s="26" t="str">
        <f t="shared" si="15"/>
        <v/>
      </c>
      <c r="AJ203" s="42" t="str">
        <f t="shared" si="16"/>
        <v/>
      </c>
      <c r="AK203" s="2">
        <f t="shared" si="17"/>
        <v>0</v>
      </c>
    </row>
    <row r="204">
      <c r="A204" s="1" t="s">
        <v>722</v>
      </c>
      <c r="B204" s="3">
        <v>2.28</v>
      </c>
      <c r="C204" s="3">
        <v>1.0</v>
      </c>
      <c r="D204" s="7">
        <f t="shared" si="18"/>
        <v>2.28</v>
      </c>
      <c r="E204" s="26">
        <f t="shared" si="2"/>
        <v>0</v>
      </c>
      <c r="H204" s="1"/>
      <c r="I204" s="1"/>
      <c r="J204" s="1"/>
      <c r="K204" s="1"/>
      <c r="L204" s="1"/>
      <c r="M204" s="10" t="str">
        <f t="array" ref="M204">iferror(xlookup($H204,'Product Families'!$A:$A,'Product Families'!$P:$P),"")</f>
        <v/>
      </c>
      <c r="N204" s="2" t="str">
        <f t="array" ref="N204">iferror(xlookup($H204,'Product Families'!$A:$A,'Product Families'!$Q:$Q),"")</f>
        <v/>
      </c>
      <c r="O204" s="26" t="str">
        <f t="shared" si="3"/>
        <v/>
      </c>
      <c r="P204" s="42" t="str">
        <f t="shared" si="4"/>
        <v/>
      </c>
      <c r="Q204" s="2">
        <f t="shared" si="5"/>
        <v>0</v>
      </c>
      <c r="R204" s="10" t="str">
        <f t="array" ref="R204">iferror(xlookup($I204,'Product Families'!$A:$A,'Product Families'!$P:$P),"")</f>
        <v/>
      </c>
      <c r="S204" s="2" t="str">
        <f t="array" ref="S204">iferror(xlookup($I204,'Product Families'!$A:$A,'Product Families'!$Q:$Q),"")</f>
        <v/>
      </c>
      <c r="T204" s="26" t="str">
        <f t="shared" si="6"/>
        <v/>
      </c>
      <c r="U204" s="42" t="str">
        <f t="shared" si="7"/>
        <v/>
      </c>
      <c r="V204" s="2">
        <f t="shared" si="8"/>
        <v>0</v>
      </c>
      <c r="W204" s="10" t="str">
        <f t="array" ref="W204">iferror(xlookup($J204,'Product Families'!$A:$A,'Product Families'!$P:$P),"")</f>
        <v/>
      </c>
      <c r="X204" s="2" t="str">
        <f t="array" ref="X204">iferror(xlookup($J204,'Product Families'!$A:$A,'Product Families'!$Q:$Q),"")</f>
        <v/>
      </c>
      <c r="Y204" s="42" t="str">
        <f t="shared" si="9"/>
        <v/>
      </c>
      <c r="Z204" s="42" t="str">
        <f t="shared" si="10"/>
        <v/>
      </c>
      <c r="AA204" s="2">
        <f t="shared" si="11"/>
        <v>0</v>
      </c>
      <c r="AB204" s="10" t="str">
        <f t="array" ref="AB204">iferror(xlookup($K204,'Product Families'!$A:$A,'Product Families'!$P:$P),"")</f>
        <v/>
      </c>
      <c r="AC204" s="2" t="str">
        <f t="array" ref="AC204">iferror(xlookup($K204,'Product Families'!$A:$A,'Product Families'!$Q:$Q),"")</f>
        <v/>
      </c>
      <c r="AD204" s="26" t="str">
        <f t="shared" si="12"/>
        <v/>
      </c>
      <c r="AE204" s="42" t="str">
        <f t="shared" si="13"/>
        <v/>
      </c>
      <c r="AF204" s="2">
        <f t="shared" si="14"/>
        <v>0</v>
      </c>
      <c r="AG204" s="10" t="str">
        <f t="array" ref="AG204">iferror(xlookup($L204,'Product Families'!$A:$A,'Product Families'!$P:$P),"")</f>
        <v/>
      </c>
      <c r="AH204" s="2" t="str">
        <f t="array" ref="AH204">iferror(xlookup($L204,'Product Families'!$A:$A,'Product Families'!$Q:$Q),"")</f>
        <v/>
      </c>
      <c r="AI204" s="26" t="str">
        <f t="shared" si="15"/>
        <v/>
      </c>
      <c r="AJ204" s="42" t="str">
        <f t="shared" si="16"/>
        <v/>
      </c>
      <c r="AK204" s="2">
        <f t="shared" si="17"/>
        <v>0</v>
      </c>
    </row>
    <row r="205">
      <c r="A205" s="1" t="s">
        <v>442</v>
      </c>
      <c r="B205" s="3">
        <v>11.7</v>
      </c>
      <c r="C205" s="3">
        <v>6.0</v>
      </c>
      <c r="D205" s="7">
        <f t="shared" si="18"/>
        <v>1.95</v>
      </c>
      <c r="E205" s="26">
        <f t="shared" si="2"/>
        <v>0</v>
      </c>
      <c r="H205" s="1"/>
      <c r="I205" s="1"/>
      <c r="J205" s="1"/>
      <c r="K205" s="1"/>
      <c r="L205" s="1"/>
      <c r="M205" s="10" t="str">
        <f t="array" ref="M205">iferror(xlookup($H205,'Product Families'!$A:$A,'Product Families'!$P:$P),"")</f>
        <v/>
      </c>
      <c r="N205" s="2" t="str">
        <f t="array" ref="N205">iferror(xlookup($H205,'Product Families'!$A:$A,'Product Families'!$Q:$Q),"")</f>
        <v/>
      </c>
      <c r="O205" s="26" t="str">
        <f t="shared" si="3"/>
        <v/>
      </c>
      <c r="P205" s="42" t="str">
        <f t="shared" si="4"/>
        <v/>
      </c>
      <c r="Q205" s="2">
        <f t="shared" si="5"/>
        <v>0</v>
      </c>
      <c r="R205" s="10" t="str">
        <f t="array" ref="R205">iferror(xlookup($I205,'Product Families'!$A:$A,'Product Families'!$P:$P),"")</f>
        <v/>
      </c>
      <c r="S205" s="2" t="str">
        <f t="array" ref="S205">iferror(xlookup($I205,'Product Families'!$A:$A,'Product Families'!$Q:$Q),"")</f>
        <v/>
      </c>
      <c r="T205" s="26" t="str">
        <f t="shared" si="6"/>
        <v/>
      </c>
      <c r="U205" s="42" t="str">
        <f t="shared" si="7"/>
        <v/>
      </c>
      <c r="V205" s="2">
        <f t="shared" si="8"/>
        <v>0</v>
      </c>
      <c r="W205" s="10" t="str">
        <f t="array" ref="W205">iferror(xlookup($J205,'Product Families'!$A:$A,'Product Families'!$P:$P),"")</f>
        <v/>
      </c>
      <c r="X205" s="2" t="str">
        <f t="array" ref="X205">iferror(xlookup($J205,'Product Families'!$A:$A,'Product Families'!$Q:$Q),"")</f>
        <v/>
      </c>
      <c r="Y205" s="42" t="str">
        <f t="shared" si="9"/>
        <v/>
      </c>
      <c r="Z205" s="42" t="str">
        <f t="shared" si="10"/>
        <v/>
      </c>
      <c r="AA205" s="2">
        <f t="shared" si="11"/>
        <v>0</v>
      </c>
      <c r="AB205" s="10" t="str">
        <f t="array" ref="AB205">iferror(xlookup($K205,'Product Families'!$A:$A,'Product Families'!$P:$P),"")</f>
        <v/>
      </c>
      <c r="AC205" s="2" t="str">
        <f t="array" ref="AC205">iferror(xlookup($K205,'Product Families'!$A:$A,'Product Families'!$Q:$Q),"")</f>
        <v/>
      </c>
      <c r="AD205" s="26" t="str">
        <f t="shared" si="12"/>
        <v/>
      </c>
      <c r="AE205" s="42" t="str">
        <f t="shared" si="13"/>
        <v/>
      </c>
      <c r="AF205" s="2">
        <f t="shared" si="14"/>
        <v>0</v>
      </c>
      <c r="AG205" s="10" t="str">
        <f t="array" ref="AG205">iferror(xlookup($L205,'Product Families'!$A:$A,'Product Families'!$P:$P),"")</f>
        <v/>
      </c>
      <c r="AH205" s="2" t="str">
        <f t="array" ref="AH205">iferror(xlookup($L205,'Product Families'!$A:$A,'Product Families'!$Q:$Q),"")</f>
        <v/>
      </c>
      <c r="AI205" s="26" t="str">
        <f t="shared" si="15"/>
        <v/>
      </c>
      <c r="AJ205" s="42" t="str">
        <f t="shared" si="16"/>
        <v/>
      </c>
      <c r="AK205" s="2">
        <f t="shared" si="17"/>
        <v>0</v>
      </c>
    </row>
    <row r="206">
      <c r="A206" s="1" t="s">
        <v>723</v>
      </c>
      <c r="B206" s="3" t="s">
        <v>120</v>
      </c>
      <c r="C206" s="1"/>
      <c r="D206" s="7" t="str">
        <f t="shared" si="18"/>
        <v/>
      </c>
      <c r="E206" s="26">
        <f t="shared" si="2"/>
        <v>0</v>
      </c>
      <c r="G206" s="2" t="s">
        <v>121</v>
      </c>
      <c r="H206" s="1"/>
      <c r="I206" s="1"/>
      <c r="J206" s="1"/>
      <c r="K206" s="1"/>
      <c r="L206" s="1"/>
      <c r="M206" s="10" t="str">
        <f t="array" ref="M206">iferror(xlookup($H206,'Product Families'!$A:$A,'Product Families'!$P:$P),"")</f>
        <v/>
      </c>
      <c r="N206" s="2" t="str">
        <f t="array" ref="N206">iferror(xlookup($H206,'Product Families'!$A:$A,'Product Families'!$Q:$Q),"")</f>
        <v/>
      </c>
      <c r="O206" s="26" t="str">
        <f t="shared" si="3"/>
        <v/>
      </c>
      <c r="P206" s="42" t="str">
        <f t="shared" si="4"/>
        <v/>
      </c>
      <c r="Q206" s="2">
        <f t="shared" si="5"/>
        <v>0</v>
      </c>
      <c r="R206" s="10" t="str">
        <f t="array" ref="R206">iferror(xlookup($I206,'Product Families'!$A:$A,'Product Families'!$P:$P),"")</f>
        <v/>
      </c>
      <c r="S206" s="2" t="str">
        <f t="array" ref="S206">iferror(xlookup($I206,'Product Families'!$A:$A,'Product Families'!$Q:$Q),"")</f>
        <v/>
      </c>
      <c r="T206" s="26" t="str">
        <f t="shared" si="6"/>
        <v/>
      </c>
      <c r="U206" s="42" t="str">
        <f t="shared" si="7"/>
        <v/>
      </c>
      <c r="V206" s="2">
        <f t="shared" si="8"/>
        <v>0</v>
      </c>
      <c r="W206" s="10" t="str">
        <f t="array" ref="W206">iferror(xlookup($J206,'Product Families'!$A:$A,'Product Families'!$P:$P),"")</f>
        <v/>
      </c>
      <c r="X206" s="2" t="str">
        <f t="array" ref="X206">iferror(xlookup($J206,'Product Families'!$A:$A,'Product Families'!$Q:$Q),"")</f>
        <v/>
      </c>
      <c r="Y206" s="42" t="str">
        <f t="shared" si="9"/>
        <v/>
      </c>
      <c r="Z206" s="42" t="str">
        <f t="shared" si="10"/>
        <v/>
      </c>
      <c r="AA206" s="2">
        <f t="shared" si="11"/>
        <v>0</v>
      </c>
      <c r="AB206" s="10" t="str">
        <f t="array" ref="AB206">iferror(xlookup($K206,'Product Families'!$A:$A,'Product Families'!$P:$P),"")</f>
        <v/>
      </c>
      <c r="AC206" s="2" t="str">
        <f t="array" ref="AC206">iferror(xlookup($K206,'Product Families'!$A:$A,'Product Families'!$Q:$Q),"")</f>
        <v/>
      </c>
      <c r="AD206" s="26" t="str">
        <f t="shared" si="12"/>
        <v/>
      </c>
      <c r="AE206" s="42" t="str">
        <f t="shared" si="13"/>
        <v/>
      </c>
      <c r="AF206" s="2">
        <f t="shared" si="14"/>
        <v>0</v>
      </c>
      <c r="AG206" s="10" t="str">
        <f t="array" ref="AG206">iferror(xlookup($L206,'Product Families'!$A:$A,'Product Families'!$P:$P),"")</f>
        <v/>
      </c>
      <c r="AH206" s="2" t="str">
        <f t="array" ref="AH206">iferror(xlookup($L206,'Product Families'!$A:$A,'Product Families'!$Q:$Q),"")</f>
        <v/>
      </c>
      <c r="AI206" s="26" t="str">
        <f t="shared" si="15"/>
        <v/>
      </c>
      <c r="AJ206" s="42" t="str">
        <f t="shared" si="16"/>
        <v/>
      </c>
      <c r="AK206" s="2">
        <f t="shared" si="17"/>
        <v>0</v>
      </c>
    </row>
    <row r="207">
      <c r="A207" s="1" t="s">
        <v>459</v>
      </c>
      <c r="B207" s="3" t="s">
        <v>1405</v>
      </c>
      <c r="C207" s="1"/>
      <c r="D207" s="7" t="str">
        <f t="shared" si="18"/>
        <v/>
      </c>
      <c r="E207" s="26">
        <f t="shared" si="2"/>
        <v>0</v>
      </c>
      <c r="G207" s="2" t="s">
        <v>234</v>
      </c>
      <c r="H207" s="1"/>
      <c r="I207" s="1"/>
      <c r="J207" s="1"/>
      <c r="K207" s="1"/>
      <c r="L207" s="1"/>
      <c r="M207" s="10" t="str">
        <f t="array" ref="M207">iferror(xlookup($H207,'Product Families'!$A:$A,'Product Families'!$P:$P),"")</f>
        <v/>
      </c>
      <c r="N207" s="2" t="str">
        <f t="array" ref="N207">iferror(xlookup($H207,'Product Families'!$A:$A,'Product Families'!$Q:$Q),"")</f>
        <v/>
      </c>
      <c r="O207" s="26" t="str">
        <f t="shared" si="3"/>
        <v/>
      </c>
      <c r="P207" s="42" t="str">
        <f t="shared" si="4"/>
        <v/>
      </c>
      <c r="Q207" s="2">
        <f t="shared" si="5"/>
        <v>0</v>
      </c>
      <c r="R207" s="10" t="str">
        <f t="array" ref="R207">iferror(xlookup($I207,'Product Families'!$A:$A,'Product Families'!$P:$P),"")</f>
        <v/>
      </c>
      <c r="S207" s="2" t="str">
        <f t="array" ref="S207">iferror(xlookup($I207,'Product Families'!$A:$A,'Product Families'!$Q:$Q),"")</f>
        <v/>
      </c>
      <c r="T207" s="26" t="str">
        <f t="shared" si="6"/>
        <v/>
      </c>
      <c r="U207" s="42" t="str">
        <f t="shared" si="7"/>
        <v/>
      </c>
      <c r="V207" s="2">
        <f t="shared" si="8"/>
        <v>0</v>
      </c>
      <c r="W207" s="10" t="str">
        <f t="array" ref="W207">iferror(xlookup($J207,'Product Families'!$A:$A,'Product Families'!$P:$P),"")</f>
        <v/>
      </c>
      <c r="X207" s="2" t="str">
        <f t="array" ref="X207">iferror(xlookup($J207,'Product Families'!$A:$A,'Product Families'!$Q:$Q),"")</f>
        <v/>
      </c>
      <c r="Y207" s="42" t="str">
        <f t="shared" si="9"/>
        <v/>
      </c>
      <c r="Z207" s="42" t="str">
        <f t="shared" si="10"/>
        <v/>
      </c>
      <c r="AA207" s="2">
        <f t="shared" si="11"/>
        <v>0</v>
      </c>
      <c r="AB207" s="10" t="str">
        <f t="array" ref="AB207">iferror(xlookup($K207,'Product Families'!$A:$A,'Product Families'!$P:$P),"")</f>
        <v/>
      </c>
      <c r="AC207" s="2" t="str">
        <f t="array" ref="AC207">iferror(xlookup($K207,'Product Families'!$A:$A,'Product Families'!$Q:$Q),"")</f>
        <v/>
      </c>
      <c r="AD207" s="26" t="str">
        <f t="shared" si="12"/>
        <v/>
      </c>
      <c r="AE207" s="42" t="str">
        <f t="shared" si="13"/>
        <v/>
      </c>
      <c r="AF207" s="2">
        <f t="shared" si="14"/>
        <v>0</v>
      </c>
      <c r="AG207" s="10" t="str">
        <f t="array" ref="AG207">iferror(xlookup($L207,'Product Families'!$A:$A,'Product Families'!$P:$P),"")</f>
        <v/>
      </c>
      <c r="AH207" s="2" t="str">
        <f t="array" ref="AH207">iferror(xlookup($L207,'Product Families'!$A:$A,'Product Families'!$Q:$Q),"")</f>
        <v/>
      </c>
      <c r="AI207" s="26" t="str">
        <f t="shared" si="15"/>
        <v/>
      </c>
      <c r="AJ207" s="42" t="str">
        <f t="shared" si="16"/>
        <v/>
      </c>
      <c r="AK207" s="2">
        <f t="shared" si="17"/>
        <v>0</v>
      </c>
    </row>
    <row r="208">
      <c r="A208" s="1" t="s">
        <v>470</v>
      </c>
      <c r="B208" s="3" t="s">
        <v>120</v>
      </c>
      <c r="C208" s="1"/>
      <c r="D208" s="7" t="str">
        <f t="shared" si="18"/>
        <v/>
      </c>
      <c r="E208" s="26">
        <f t="shared" si="2"/>
        <v>0</v>
      </c>
      <c r="G208" s="2" t="s">
        <v>121</v>
      </c>
      <c r="H208" s="1"/>
      <c r="I208" s="1"/>
      <c r="J208" s="1"/>
      <c r="K208" s="1"/>
      <c r="L208" s="1"/>
      <c r="M208" s="10" t="str">
        <f t="array" ref="M208">iferror(xlookup($H208,'Product Families'!$A:$A,'Product Families'!$P:$P),"")</f>
        <v/>
      </c>
      <c r="N208" s="2" t="str">
        <f t="array" ref="N208">iferror(xlookup($H208,'Product Families'!$A:$A,'Product Families'!$Q:$Q),"")</f>
        <v/>
      </c>
      <c r="O208" s="26" t="str">
        <f t="shared" si="3"/>
        <v/>
      </c>
      <c r="P208" s="42" t="str">
        <f t="shared" si="4"/>
        <v/>
      </c>
      <c r="Q208" s="2">
        <f t="shared" si="5"/>
        <v>0</v>
      </c>
      <c r="R208" s="10" t="str">
        <f t="array" ref="R208">iferror(xlookup($I208,'Product Families'!$A:$A,'Product Families'!$P:$P),"")</f>
        <v/>
      </c>
      <c r="S208" s="2" t="str">
        <f t="array" ref="S208">iferror(xlookup($I208,'Product Families'!$A:$A,'Product Families'!$Q:$Q),"")</f>
        <v/>
      </c>
      <c r="T208" s="26" t="str">
        <f t="shared" si="6"/>
        <v/>
      </c>
      <c r="U208" s="42" t="str">
        <f t="shared" si="7"/>
        <v/>
      </c>
      <c r="V208" s="2">
        <f t="shared" si="8"/>
        <v>0</v>
      </c>
      <c r="W208" s="10" t="str">
        <f t="array" ref="W208">iferror(xlookup($J208,'Product Families'!$A:$A,'Product Families'!$P:$P),"")</f>
        <v/>
      </c>
      <c r="X208" s="2" t="str">
        <f t="array" ref="X208">iferror(xlookup($J208,'Product Families'!$A:$A,'Product Families'!$Q:$Q),"")</f>
        <v/>
      </c>
      <c r="Y208" s="42" t="str">
        <f t="shared" si="9"/>
        <v/>
      </c>
      <c r="Z208" s="42" t="str">
        <f t="shared" si="10"/>
        <v/>
      </c>
      <c r="AA208" s="2">
        <f t="shared" si="11"/>
        <v>0</v>
      </c>
      <c r="AB208" s="10" t="str">
        <f t="array" ref="AB208">iferror(xlookup($K208,'Product Families'!$A:$A,'Product Families'!$P:$P),"")</f>
        <v/>
      </c>
      <c r="AC208" s="2" t="str">
        <f t="array" ref="AC208">iferror(xlookup($K208,'Product Families'!$A:$A,'Product Families'!$Q:$Q),"")</f>
        <v/>
      </c>
      <c r="AD208" s="26" t="str">
        <f t="shared" si="12"/>
        <v/>
      </c>
      <c r="AE208" s="42" t="str">
        <f t="shared" si="13"/>
        <v/>
      </c>
      <c r="AF208" s="2">
        <f t="shared" si="14"/>
        <v>0</v>
      </c>
      <c r="AG208" s="10" t="str">
        <f t="array" ref="AG208">iferror(xlookup($L208,'Product Families'!$A:$A,'Product Families'!$P:$P),"")</f>
        <v/>
      </c>
      <c r="AH208" s="2" t="str">
        <f t="array" ref="AH208">iferror(xlookup($L208,'Product Families'!$A:$A,'Product Families'!$Q:$Q),"")</f>
        <v/>
      </c>
      <c r="AI208" s="26" t="str">
        <f t="shared" si="15"/>
        <v/>
      </c>
      <c r="AJ208" s="42" t="str">
        <f t="shared" si="16"/>
        <v/>
      </c>
      <c r="AK208" s="2">
        <f t="shared" si="17"/>
        <v>0</v>
      </c>
    </row>
    <row r="209">
      <c r="A209" s="1" t="s">
        <v>744</v>
      </c>
      <c r="B209" s="3">
        <v>8.4</v>
      </c>
      <c r="C209" s="3">
        <v>6.0</v>
      </c>
      <c r="D209" s="7">
        <f t="shared" si="18"/>
        <v>1.4</v>
      </c>
      <c r="E209" s="26">
        <f t="shared" si="2"/>
        <v>0</v>
      </c>
      <c r="H209" s="1"/>
      <c r="I209" s="1"/>
      <c r="J209" s="1"/>
      <c r="K209" s="1"/>
      <c r="L209" s="1"/>
      <c r="M209" s="10" t="str">
        <f t="array" ref="M209">iferror(xlookup($H209,'Product Families'!$A:$A,'Product Families'!$P:$P),"")</f>
        <v/>
      </c>
      <c r="N209" s="2" t="str">
        <f t="array" ref="N209">iferror(xlookup($H209,'Product Families'!$A:$A,'Product Families'!$Q:$Q),"")</f>
        <v/>
      </c>
      <c r="O209" s="26" t="str">
        <f t="shared" si="3"/>
        <v/>
      </c>
      <c r="P209" s="42" t="str">
        <f t="shared" si="4"/>
        <v/>
      </c>
      <c r="Q209" s="2">
        <f t="shared" si="5"/>
        <v>0</v>
      </c>
      <c r="R209" s="10" t="str">
        <f t="array" ref="R209">iferror(xlookup($I209,'Product Families'!$A:$A,'Product Families'!$P:$P),"")</f>
        <v/>
      </c>
      <c r="S209" s="2" t="str">
        <f t="array" ref="S209">iferror(xlookup($I209,'Product Families'!$A:$A,'Product Families'!$Q:$Q),"")</f>
        <v/>
      </c>
      <c r="T209" s="26" t="str">
        <f t="shared" si="6"/>
        <v/>
      </c>
      <c r="U209" s="42" t="str">
        <f t="shared" si="7"/>
        <v/>
      </c>
      <c r="V209" s="2">
        <f t="shared" si="8"/>
        <v>0</v>
      </c>
      <c r="W209" s="10" t="str">
        <f t="array" ref="W209">iferror(xlookup($J209,'Product Families'!$A:$A,'Product Families'!$P:$P),"")</f>
        <v/>
      </c>
      <c r="X209" s="2" t="str">
        <f t="array" ref="X209">iferror(xlookup($J209,'Product Families'!$A:$A,'Product Families'!$Q:$Q),"")</f>
        <v/>
      </c>
      <c r="Y209" s="42" t="str">
        <f t="shared" si="9"/>
        <v/>
      </c>
      <c r="Z209" s="42" t="str">
        <f t="shared" si="10"/>
        <v/>
      </c>
      <c r="AA209" s="2">
        <f t="shared" si="11"/>
        <v>0</v>
      </c>
      <c r="AB209" s="10" t="str">
        <f t="array" ref="AB209">iferror(xlookup($K209,'Product Families'!$A:$A,'Product Families'!$P:$P),"")</f>
        <v/>
      </c>
      <c r="AC209" s="2" t="str">
        <f t="array" ref="AC209">iferror(xlookup($K209,'Product Families'!$A:$A,'Product Families'!$Q:$Q),"")</f>
        <v/>
      </c>
      <c r="AD209" s="26" t="str">
        <f t="shared" si="12"/>
        <v/>
      </c>
      <c r="AE209" s="42" t="str">
        <f t="shared" si="13"/>
        <v/>
      </c>
      <c r="AF209" s="2">
        <f t="shared" si="14"/>
        <v>0</v>
      </c>
      <c r="AG209" s="10" t="str">
        <f t="array" ref="AG209">iferror(xlookup($L209,'Product Families'!$A:$A,'Product Families'!$P:$P),"")</f>
        <v/>
      </c>
      <c r="AH209" s="2" t="str">
        <f t="array" ref="AH209">iferror(xlookup($L209,'Product Families'!$A:$A,'Product Families'!$Q:$Q),"")</f>
        <v/>
      </c>
      <c r="AI209" s="26" t="str">
        <f t="shared" si="15"/>
        <v/>
      </c>
      <c r="AJ209" s="42" t="str">
        <f t="shared" si="16"/>
        <v/>
      </c>
      <c r="AK209" s="2">
        <f t="shared" si="17"/>
        <v>0</v>
      </c>
    </row>
    <row r="210">
      <c r="A210" s="1" t="s">
        <v>778</v>
      </c>
      <c r="B210" s="3" t="s">
        <v>120</v>
      </c>
      <c r="C210" s="1"/>
      <c r="D210" s="7" t="str">
        <f t="shared" si="18"/>
        <v/>
      </c>
      <c r="E210" s="26">
        <f t="shared" si="2"/>
        <v>0</v>
      </c>
      <c r="G210" s="2" t="s">
        <v>121</v>
      </c>
      <c r="H210" s="1"/>
      <c r="I210" s="1"/>
      <c r="J210" s="1"/>
      <c r="K210" s="1"/>
      <c r="L210" s="1"/>
      <c r="M210" s="10" t="str">
        <f t="array" ref="M210">iferror(xlookup($H210,'Product Families'!$A:$A,'Product Families'!$P:$P),"")</f>
        <v/>
      </c>
      <c r="N210" s="2" t="str">
        <f t="array" ref="N210">iferror(xlookup($H210,'Product Families'!$A:$A,'Product Families'!$Q:$Q),"")</f>
        <v/>
      </c>
      <c r="O210" s="26" t="str">
        <f t="shared" si="3"/>
        <v/>
      </c>
      <c r="P210" s="42" t="str">
        <f t="shared" si="4"/>
        <v/>
      </c>
      <c r="Q210" s="2">
        <f t="shared" si="5"/>
        <v>0</v>
      </c>
      <c r="R210" s="10" t="str">
        <f t="array" ref="R210">iferror(xlookup($I210,'Product Families'!$A:$A,'Product Families'!$P:$P),"")</f>
        <v/>
      </c>
      <c r="S210" s="2" t="str">
        <f t="array" ref="S210">iferror(xlookup($I210,'Product Families'!$A:$A,'Product Families'!$Q:$Q),"")</f>
        <v/>
      </c>
      <c r="T210" s="26" t="str">
        <f t="shared" si="6"/>
        <v/>
      </c>
      <c r="U210" s="42" t="str">
        <f t="shared" si="7"/>
        <v/>
      </c>
      <c r="V210" s="2">
        <f t="shared" si="8"/>
        <v>0</v>
      </c>
      <c r="W210" s="10" t="str">
        <f t="array" ref="W210">iferror(xlookup($J210,'Product Families'!$A:$A,'Product Families'!$P:$P),"")</f>
        <v/>
      </c>
      <c r="X210" s="2" t="str">
        <f t="array" ref="X210">iferror(xlookup($J210,'Product Families'!$A:$A,'Product Families'!$Q:$Q),"")</f>
        <v/>
      </c>
      <c r="Y210" s="42" t="str">
        <f t="shared" si="9"/>
        <v/>
      </c>
      <c r="Z210" s="42" t="str">
        <f t="shared" si="10"/>
        <v/>
      </c>
      <c r="AA210" s="2">
        <f t="shared" si="11"/>
        <v>0</v>
      </c>
      <c r="AB210" s="10" t="str">
        <f t="array" ref="AB210">iferror(xlookup($K210,'Product Families'!$A:$A,'Product Families'!$P:$P),"")</f>
        <v/>
      </c>
      <c r="AC210" s="2" t="str">
        <f t="array" ref="AC210">iferror(xlookup($K210,'Product Families'!$A:$A,'Product Families'!$Q:$Q),"")</f>
        <v/>
      </c>
      <c r="AD210" s="26" t="str">
        <f t="shared" si="12"/>
        <v/>
      </c>
      <c r="AE210" s="42" t="str">
        <f t="shared" si="13"/>
        <v/>
      </c>
      <c r="AF210" s="2">
        <f t="shared" si="14"/>
        <v>0</v>
      </c>
      <c r="AG210" s="10" t="str">
        <f t="array" ref="AG210">iferror(xlookup($L210,'Product Families'!$A:$A,'Product Families'!$P:$P),"")</f>
        <v/>
      </c>
      <c r="AH210" s="2" t="str">
        <f t="array" ref="AH210">iferror(xlookup($L210,'Product Families'!$A:$A,'Product Families'!$Q:$Q),"")</f>
        <v/>
      </c>
      <c r="AI210" s="26" t="str">
        <f t="shared" si="15"/>
        <v/>
      </c>
      <c r="AJ210" s="42" t="str">
        <f t="shared" si="16"/>
        <v/>
      </c>
      <c r="AK210" s="2">
        <f t="shared" si="17"/>
        <v>0</v>
      </c>
    </row>
    <row r="211">
      <c r="A211" s="1" t="s">
        <v>752</v>
      </c>
      <c r="B211" s="3" t="s">
        <v>120</v>
      </c>
      <c r="C211" s="1"/>
      <c r="D211" s="7" t="str">
        <f t="shared" si="18"/>
        <v/>
      </c>
      <c r="E211" s="26">
        <f t="shared" si="2"/>
        <v>0</v>
      </c>
      <c r="G211" s="2" t="s">
        <v>121</v>
      </c>
      <c r="H211" s="1"/>
      <c r="I211" s="1"/>
      <c r="J211" s="1"/>
      <c r="K211" s="1"/>
      <c r="L211" s="1"/>
      <c r="M211" s="10" t="str">
        <f t="array" ref="M211">iferror(xlookup($H211,'Product Families'!$A:$A,'Product Families'!$P:$P),"")</f>
        <v/>
      </c>
      <c r="N211" s="2" t="str">
        <f t="array" ref="N211">iferror(xlookup($H211,'Product Families'!$A:$A,'Product Families'!$Q:$Q),"")</f>
        <v/>
      </c>
      <c r="O211" s="26" t="str">
        <f t="shared" si="3"/>
        <v/>
      </c>
      <c r="P211" s="42" t="str">
        <f t="shared" si="4"/>
        <v/>
      </c>
      <c r="Q211" s="2">
        <f t="shared" si="5"/>
        <v>0</v>
      </c>
      <c r="R211" s="10" t="str">
        <f t="array" ref="R211">iferror(xlookup($I211,'Product Families'!$A:$A,'Product Families'!$P:$P),"")</f>
        <v/>
      </c>
      <c r="S211" s="2" t="str">
        <f t="array" ref="S211">iferror(xlookup($I211,'Product Families'!$A:$A,'Product Families'!$Q:$Q),"")</f>
        <v/>
      </c>
      <c r="T211" s="26" t="str">
        <f t="shared" si="6"/>
        <v/>
      </c>
      <c r="U211" s="42" t="str">
        <f t="shared" si="7"/>
        <v/>
      </c>
      <c r="V211" s="2">
        <f t="shared" si="8"/>
        <v>0</v>
      </c>
      <c r="W211" s="10" t="str">
        <f t="array" ref="W211">iferror(xlookup($J211,'Product Families'!$A:$A,'Product Families'!$P:$P),"")</f>
        <v/>
      </c>
      <c r="X211" s="2" t="str">
        <f t="array" ref="X211">iferror(xlookup($J211,'Product Families'!$A:$A,'Product Families'!$Q:$Q),"")</f>
        <v/>
      </c>
      <c r="Y211" s="42" t="str">
        <f t="shared" si="9"/>
        <v/>
      </c>
      <c r="Z211" s="42" t="str">
        <f t="shared" si="10"/>
        <v/>
      </c>
      <c r="AA211" s="2">
        <f t="shared" si="11"/>
        <v>0</v>
      </c>
      <c r="AB211" s="10" t="str">
        <f t="array" ref="AB211">iferror(xlookup($K211,'Product Families'!$A:$A,'Product Families'!$P:$P),"")</f>
        <v/>
      </c>
      <c r="AC211" s="2" t="str">
        <f t="array" ref="AC211">iferror(xlookup($K211,'Product Families'!$A:$A,'Product Families'!$Q:$Q),"")</f>
        <v/>
      </c>
      <c r="AD211" s="26" t="str">
        <f t="shared" si="12"/>
        <v/>
      </c>
      <c r="AE211" s="42" t="str">
        <f t="shared" si="13"/>
        <v/>
      </c>
      <c r="AF211" s="2">
        <f t="shared" si="14"/>
        <v>0</v>
      </c>
      <c r="AG211" s="10" t="str">
        <f t="array" ref="AG211">iferror(xlookup($L211,'Product Families'!$A:$A,'Product Families'!$P:$P),"")</f>
        <v/>
      </c>
      <c r="AH211" s="2" t="str">
        <f t="array" ref="AH211">iferror(xlookup($L211,'Product Families'!$A:$A,'Product Families'!$Q:$Q),"")</f>
        <v/>
      </c>
      <c r="AI211" s="26" t="str">
        <f t="shared" si="15"/>
        <v/>
      </c>
      <c r="AJ211" s="42" t="str">
        <f t="shared" si="16"/>
        <v/>
      </c>
      <c r="AK211" s="2">
        <f t="shared" si="17"/>
        <v>0</v>
      </c>
    </row>
    <row r="212">
      <c r="A212" s="1" t="s">
        <v>782</v>
      </c>
      <c r="B212" s="3" t="s">
        <v>120</v>
      </c>
      <c r="C212" s="1"/>
      <c r="D212" s="7" t="str">
        <f t="shared" si="18"/>
        <v/>
      </c>
      <c r="E212" s="26">
        <f t="shared" si="2"/>
        <v>0</v>
      </c>
      <c r="G212" s="2" t="s">
        <v>83</v>
      </c>
      <c r="H212" s="1"/>
      <c r="I212" s="1"/>
      <c r="J212" s="1"/>
      <c r="K212" s="1"/>
      <c r="L212" s="1"/>
      <c r="M212" s="10" t="str">
        <f t="array" ref="M212">iferror(xlookup($H212,'Product Families'!$A:$A,'Product Families'!$P:$P),"")</f>
        <v/>
      </c>
      <c r="N212" s="2" t="str">
        <f t="array" ref="N212">iferror(xlookup($H212,'Product Families'!$A:$A,'Product Families'!$Q:$Q),"")</f>
        <v/>
      </c>
      <c r="O212" s="26" t="str">
        <f t="shared" si="3"/>
        <v/>
      </c>
      <c r="P212" s="42" t="str">
        <f t="shared" si="4"/>
        <v/>
      </c>
      <c r="Q212" s="2">
        <f t="shared" si="5"/>
        <v>0</v>
      </c>
      <c r="R212" s="10" t="str">
        <f t="array" ref="R212">iferror(xlookup($I212,'Product Families'!$A:$A,'Product Families'!$P:$P),"")</f>
        <v/>
      </c>
      <c r="S212" s="2" t="str">
        <f t="array" ref="S212">iferror(xlookup($I212,'Product Families'!$A:$A,'Product Families'!$Q:$Q),"")</f>
        <v/>
      </c>
      <c r="T212" s="26" t="str">
        <f t="shared" si="6"/>
        <v/>
      </c>
      <c r="U212" s="42" t="str">
        <f t="shared" si="7"/>
        <v/>
      </c>
      <c r="V212" s="2">
        <f t="shared" si="8"/>
        <v>0</v>
      </c>
      <c r="W212" s="10" t="str">
        <f t="array" ref="W212">iferror(xlookup($J212,'Product Families'!$A:$A,'Product Families'!$P:$P),"")</f>
        <v/>
      </c>
      <c r="X212" s="2" t="str">
        <f t="array" ref="X212">iferror(xlookup($J212,'Product Families'!$A:$A,'Product Families'!$Q:$Q),"")</f>
        <v/>
      </c>
      <c r="Y212" s="42" t="str">
        <f t="shared" si="9"/>
        <v/>
      </c>
      <c r="Z212" s="42" t="str">
        <f t="shared" si="10"/>
        <v/>
      </c>
      <c r="AA212" s="2">
        <f t="shared" si="11"/>
        <v>0</v>
      </c>
      <c r="AB212" s="10" t="str">
        <f t="array" ref="AB212">iferror(xlookup($K212,'Product Families'!$A:$A,'Product Families'!$P:$P),"")</f>
        <v/>
      </c>
      <c r="AC212" s="2" t="str">
        <f t="array" ref="AC212">iferror(xlookup($K212,'Product Families'!$A:$A,'Product Families'!$Q:$Q),"")</f>
        <v/>
      </c>
      <c r="AD212" s="26" t="str">
        <f t="shared" si="12"/>
        <v/>
      </c>
      <c r="AE212" s="42" t="str">
        <f t="shared" si="13"/>
        <v/>
      </c>
      <c r="AF212" s="2">
        <f t="shared" si="14"/>
        <v>0</v>
      </c>
      <c r="AG212" s="10" t="str">
        <f t="array" ref="AG212">iferror(xlookup($L212,'Product Families'!$A:$A,'Product Families'!$P:$P),"")</f>
        <v/>
      </c>
      <c r="AH212" s="2" t="str">
        <f t="array" ref="AH212">iferror(xlookup($L212,'Product Families'!$A:$A,'Product Families'!$Q:$Q),"")</f>
        <v/>
      </c>
      <c r="AI212" s="26" t="str">
        <f t="shared" si="15"/>
        <v/>
      </c>
      <c r="AJ212" s="42" t="str">
        <f t="shared" si="16"/>
        <v/>
      </c>
      <c r="AK212" s="2">
        <f t="shared" si="17"/>
        <v>0</v>
      </c>
    </row>
    <row r="213">
      <c r="A213" s="1" t="s">
        <v>786</v>
      </c>
      <c r="B213" s="3" t="s">
        <v>120</v>
      </c>
      <c r="C213" s="1"/>
      <c r="D213" s="7" t="str">
        <f t="shared" si="18"/>
        <v/>
      </c>
      <c r="E213" s="26">
        <f t="shared" si="2"/>
        <v>0</v>
      </c>
      <c r="G213" s="2" t="s">
        <v>121</v>
      </c>
      <c r="H213" s="1"/>
      <c r="I213" s="1"/>
      <c r="J213" s="1"/>
      <c r="K213" s="1"/>
      <c r="L213" s="1"/>
      <c r="M213" s="10" t="str">
        <f t="array" ref="M213">iferror(xlookup($H213,'Product Families'!$A:$A,'Product Families'!$P:$P),"")</f>
        <v/>
      </c>
      <c r="N213" s="2" t="str">
        <f t="array" ref="N213">iferror(xlookup($H213,'Product Families'!$A:$A,'Product Families'!$Q:$Q),"")</f>
        <v/>
      </c>
      <c r="O213" s="26" t="str">
        <f t="shared" si="3"/>
        <v/>
      </c>
      <c r="P213" s="42" t="str">
        <f t="shared" si="4"/>
        <v/>
      </c>
      <c r="Q213" s="2">
        <f t="shared" si="5"/>
        <v>0</v>
      </c>
      <c r="R213" s="10" t="str">
        <f t="array" ref="R213">iferror(xlookup($I213,'Product Families'!$A:$A,'Product Families'!$P:$P),"")</f>
        <v/>
      </c>
      <c r="S213" s="2" t="str">
        <f t="array" ref="S213">iferror(xlookup($I213,'Product Families'!$A:$A,'Product Families'!$Q:$Q),"")</f>
        <v/>
      </c>
      <c r="T213" s="26" t="str">
        <f t="shared" si="6"/>
        <v/>
      </c>
      <c r="U213" s="42" t="str">
        <f t="shared" si="7"/>
        <v/>
      </c>
      <c r="V213" s="2">
        <f t="shared" si="8"/>
        <v>0</v>
      </c>
      <c r="W213" s="10" t="str">
        <f t="array" ref="W213">iferror(xlookup($J213,'Product Families'!$A:$A,'Product Families'!$P:$P),"")</f>
        <v/>
      </c>
      <c r="X213" s="2" t="str">
        <f t="array" ref="X213">iferror(xlookup($J213,'Product Families'!$A:$A,'Product Families'!$Q:$Q),"")</f>
        <v/>
      </c>
      <c r="Y213" s="42" t="str">
        <f t="shared" si="9"/>
        <v/>
      </c>
      <c r="Z213" s="42" t="str">
        <f t="shared" si="10"/>
        <v/>
      </c>
      <c r="AA213" s="2">
        <f t="shared" si="11"/>
        <v>0</v>
      </c>
      <c r="AB213" s="10" t="str">
        <f t="array" ref="AB213">iferror(xlookup($K213,'Product Families'!$A:$A,'Product Families'!$P:$P),"")</f>
        <v/>
      </c>
      <c r="AC213" s="2" t="str">
        <f t="array" ref="AC213">iferror(xlookup($K213,'Product Families'!$A:$A,'Product Families'!$Q:$Q),"")</f>
        <v/>
      </c>
      <c r="AD213" s="26" t="str">
        <f t="shared" si="12"/>
        <v/>
      </c>
      <c r="AE213" s="42" t="str">
        <f t="shared" si="13"/>
        <v/>
      </c>
      <c r="AF213" s="2">
        <f t="shared" si="14"/>
        <v>0</v>
      </c>
      <c r="AG213" s="10" t="str">
        <f t="array" ref="AG213">iferror(xlookup($L213,'Product Families'!$A:$A,'Product Families'!$P:$P),"")</f>
        <v/>
      </c>
      <c r="AH213" s="2" t="str">
        <f t="array" ref="AH213">iferror(xlookup($L213,'Product Families'!$A:$A,'Product Families'!$Q:$Q),"")</f>
        <v/>
      </c>
      <c r="AI213" s="26" t="str">
        <f t="shared" si="15"/>
        <v/>
      </c>
      <c r="AJ213" s="42" t="str">
        <f t="shared" si="16"/>
        <v/>
      </c>
      <c r="AK213" s="2">
        <f t="shared" si="17"/>
        <v>0</v>
      </c>
    </row>
    <row r="214">
      <c r="A214" s="1" t="s">
        <v>793</v>
      </c>
      <c r="B214" s="3" t="s">
        <v>120</v>
      </c>
      <c r="C214" s="1"/>
      <c r="D214" s="7" t="str">
        <f t="shared" si="18"/>
        <v/>
      </c>
      <c r="E214" s="26">
        <f t="shared" si="2"/>
        <v>0</v>
      </c>
      <c r="G214" s="2" t="s">
        <v>121</v>
      </c>
      <c r="H214" s="1"/>
      <c r="I214" s="1"/>
      <c r="J214" s="1"/>
      <c r="K214" s="1"/>
      <c r="L214" s="1"/>
      <c r="M214" s="10" t="str">
        <f t="array" ref="M214">iferror(xlookup($H214,'Product Families'!$A:$A,'Product Families'!$P:$P),"")</f>
        <v/>
      </c>
      <c r="N214" s="2" t="str">
        <f t="array" ref="N214">iferror(xlookup($H214,'Product Families'!$A:$A,'Product Families'!$Q:$Q),"")</f>
        <v/>
      </c>
      <c r="O214" s="26" t="str">
        <f t="shared" si="3"/>
        <v/>
      </c>
      <c r="P214" s="42" t="str">
        <f t="shared" si="4"/>
        <v/>
      </c>
      <c r="Q214" s="2">
        <f t="shared" si="5"/>
        <v>0</v>
      </c>
      <c r="R214" s="10" t="str">
        <f t="array" ref="R214">iferror(xlookup($I214,'Product Families'!$A:$A,'Product Families'!$P:$P),"")</f>
        <v/>
      </c>
      <c r="S214" s="2" t="str">
        <f t="array" ref="S214">iferror(xlookup($I214,'Product Families'!$A:$A,'Product Families'!$Q:$Q),"")</f>
        <v/>
      </c>
      <c r="T214" s="26" t="str">
        <f t="shared" si="6"/>
        <v/>
      </c>
      <c r="U214" s="42" t="str">
        <f t="shared" si="7"/>
        <v/>
      </c>
      <c r="V214" s="2">
        <f t="shared" si="8"/>
        <v>0</v>
      </c>
      <c r="W214" s="10" t="str">
        <f t="array" ref="W214">iferror(xlookup($J214,'Product Families'!$A:$A,'Product Families'!$P:$P),"")</f>
        <v/>
      </c>
      <c r="X214" s="2" t="str">
        <f t="array" ref="X214">iferror(xlookup($J214,'Product Families'!$A:$A,'Product Families'!$Q:$Q),"")</f>
        <v/>
      </c>
      <c r="Y214" s="42" t="str">
        <f t="shared" si="9"/>
        <v/>
      </c>
      <c r="Z214" s="42" t="str">
        <f t="shared" si="10"/>
        <v/>
      </c>
      <c r="AA214" s="2">
        <f t="shared" si="11"/>
        <v>0</v>
      </c>
      <c r="AB214" s="10" t="str">
        <f t="array" ref="AB214">iferror(xlookup($K214,'Product Families'!$A:$A,'Product Families'!$P:$P),"")</f>
        <v/>
      </c>
      <c r="AC214" s="2" t="str">
        <f t="array" ref="AC214">iferror(xlookup($K214,'Product Families'!$A:$A,'Product Families'!$Q:$Q),"")</f>
        <v/>
      </c>
      <c r="AD214" s="26" t="str">
        <f t="shared" si="12"/>
        <v/>
      </c>
      <c r="AE214" s="42" t="str">
        <f t="shared" si="13"/>
        <v/>
      </c>
      <c r="AF214" s="2">
        <f t="shared" si="14"/>
        <v>0</v>
      </c>
      <c r="AG214" s="10" t="str">
        <f t="array" ref="AG214">iferror(xlookup($L214,'Product Families'!$A:$A,'Product Families'!$P:$P),"")</f>
        <v/>
      </c>
      <c r="AH214" s="2" t="str">
        <f t="array" ref="AH214">iferror(xlookup($L214,'Product Families'!$A:$A,'Product Families'!$Q:$Q),"")</f>
        <v/>
      </c>
      <c r="AI214" s="26" t="str">
        <f t="shared" si="15"/>
        <v/>
      </c>
      <c r="AJ214" s="42" t="str">
        <f t="shared" si="16"/>
        <v/>
      </c>
      <c r="AK214" s="2">
        <f t="shared" si="17"/>
        <v>0</v>
      </c>
    </row>
    <row r="215">
      <c r="A215" s="1" t="s">
        <v>794</v>
      </c>
      <c r="B215" s="3">
        <v>52.47</v>
      </c>
      <c r="C215" s="3">
        <v>10.0</v>
      </c>
      <c r="D215" s="7">
        <f t="shared" si="18"/>
        <v>5.247</v>
      </c>
      <c r="E215" s="26">
        <f t="shared" si="2"/>
        <v>0</v>
      </c>
      <c r="H215" s="1"/>
      <c r="I215" s="1"/>
      <c r="J215" s="1"/>
      <c r="K215" s="1"/>
      <c r="L215" s="1"/>
      <c r="M215" s="10" t="str">
        <f t="array" ref="M215">iferror(xlookup($H215,'Product Families'!$A:$A,'Product Families'!$P:$P),"")</f>
        <v/>
      </c>
      <c r="N215" s="2" t="str">
        <f t="array" ref="N215">iferror(xlookup($H215,'Product Families'!$A:$A,'Product Families'!$Q:$Q),"")</f>
        <v/>
      </c>
      <c r="O215" s="26" t="str">
        <f t="shared" si="3"/>
        <v/>
      </c>
      <c r="P215" s="42" t="str">
        <f t="shared" si="4"/>
        <v/>
      </c>
      <c r="Q215" s="2">
        <f t="shared" si="5"/>
        <v>0</v>
      </c>
      <c r="R215" s="10" t="str">
        <f t="array" ref="R215">iferror(xlookup($I215,'Product Families'!$A:$A,'Product Families'!$P:$P),"")</f>
        <v/>
      </c>
      <c r="S215" s="2" t="str">
        <f t="array" ref="S215">iferror(xlookup($I215,'Product Families'!$A:$A,'Product Families'!$Q:$Q),"")</f>
        <v/>
      </c>
      <c r="T215" s="26" t="str">
        <f t="shared" si="6"/>
        <v/>
      </c>
      <c r="U215" s="42" t="str">
        <f t="shared" si="7"/>
        <v/>
      </c>
      <c r="V215" s="2">
        <f t="shared" si="8"/>
        <v>0</v>
      </c>
      <c r="W215" s="10" t="str">
        <f t="array" ref="W215">iferror(xlookup($J215,'Product Families'!$A:$A,'Product Families'!$P:$P),"")</f>
        <v/>
      </c>
      <c r="X215" s="2" t="str">
        <f t="array" ref="X215">iferror(xlookup($J215,'Product Families'!$A:$A,'Product Families'!$Q:$Q),"")</f>
        <v/>
      </c>
      <c r="Y215" s="42" t="str">
        <f t="shared" si="9"/>
        <v/>
      </c>
      <c r="Z215" s="42" t="str">
        <f t="shared" si="10"/>
        <v/>
      </c>
      <c r="AA215" s="2">
        <f t="shared" si="11"/>
        <v>0</v>
      </c>
      <c r="AB215" s="10" t="str">
        <f t="array" ref="AB215">iferror(xlookup($K215,'Product Families'!$A:$A,'Product Families'!$P:$P),"")</f>
        <v/>
      </c>
      <c r="AC215" s="2" t="str">
        <f t="array" ref="AC215">iferror(xlookup($K215,'Product Families'!$A:$A,'Product Families'!$Q:$Q),"")</f>
        <v/>
      </c>
      <c r="AD215" s="26" t="str">
        <f t="shared" si="12"/>
        <v/>
      </c>
      <c r="AE215" s="42" t="str">
        <f t="shared" si="13"/>
        <v/>
      </c>
      <c r="AF215" s="2">
        <f t="shared" si="14"/>
        <v>0</v>
      </c>
      <c r="AG215" s="10" t="str">
        <f t="array" ref="AG215">iferror(xlookup($L215,'Product Families'!$A:$A,'Product Families'!$P:$P),"")</f>
        <v/>
      </c>
      <c r="AH215" s="2" t="str">
        <f t="array" ref="AH215">iferror(xlookup($L215,'Product Families'!$A:$A,'Product Families'!$Q:$Q),"")</f>
        <v/>
      </c>
      <c r="AI215" s="26" t="str">
        <f t="shared" si="15"/>
        <v/>
      </c>
      <c r="AJ215" s="42" t="str">
        <f t="shared" si="16"/>
        <v/>
      </c>
      <c r="AK215" s="2">
        <f t="shared" si="17"/>
        <v>0</v>
      </c>
    </row>
    <row r="216">
      <c r="A216" s="1" t="s">
        <v>795</v>
      </c>
      <c r="B216" s="3">
        <v>13.25</v>
      </c>
      <c r="C216" s="3">
        <v>1.0</v>
      </c>
      <c r="D216" s="7">
        <f t="shared" si="18"/>
        <v>13.25</v>
      </c>
      <c r="E216" s="26">
        <f t="shared" si="2"/>
        <v>0</v>
      </c>
      <c r="H216" s="1"/>
      <c r="I216" s="1"/>
      <c r="J216" s="1"/>
      <c r="K216" s="1"/>
      <c r="L216" s="1"/>
      <c r="M216" s="10" t="str">
        <f t="array" ref="M216">iferror(xlookup($H216,'Product Families'!$A:$A,'Product Families'!$P:$P),"")</f>
        <v/>
      </c>
      <c r="N216" s="2" t="str">
        <f t="array" ref="N216">iferror(xlookup($H216,'Product Families'!$A:$A,'Product Families'!$Q:$Q),"")</f>
        <v/>
      </c>
      <c r="O216" s="26" t="str">
        <f t="shared" si="3"/>
        <v/>
      </c>
      <c r="P216" s="42" t="str">
        <f t="shared" si="4"/>
        <v/>
      </c>
      <c r="Q216" s="2">
        <f t="shared" si="5"/>
        <v>0</v>
      </c>
      <c r="R216" s="10" t="str">
        <f t="array" ref="R216">iferror(xlookup($I216,'Product Families'!$A:$A,'Product Families'!$P:$P),"")</f>
        <v/>
      </c>
      <c r="S216" s="2" t="str">
        <f t="array" ref="S216">iferror(xlookup($I216,'Product Families'!$A:$A,'Product Families'!$Q:$Q),"")</f>
        <v/>
      </c>
      <c r="T216" s="26" t="str">
        <f t="shared" si="6"/>
        <v/>
      </c>
      <c r="U216" s="42" t="str">
        <f t="shared" si="7"/>
        <v/>
      </c>
      <c r="V216" s="2">
        <f t="shared" si="8"/>
        <v>0</v>
      </c>
      <c r="W216" s="10" t="str">
        <f t="array" ref="W216">iferror(xlookup($J216,'Product Families'!$A:$A,'Product Families'!$P:$P),"")</f>
        <v/>
      </c>
      <c r="X216" s="2" t="str">
        <f t="array" ref="X216">iferror(xlookup($J216,'Product Families'!$A:$A,'Product Families'!$Q:$Q),"")</f>
        <v/>
      </c>
      <c r="Y216" s="42" t="str">
        <f t="shared" si="9"/>
        <v/>
      </c>
      <c r="Z216" s="42" t="str">
        <f t="shared" si="10"/>
        <v/>
      </c>
      <c r="AA216" s="2">
        <f t="shared" si="11"/>
        <v>0</v>
      </c>
      <c r="AB216" s="10" t="str">
        <f t="array" ref="AB216">iferror(xlookup($K216,'Product Families'!$A:$A,'Product Families'!$P:$P),"")</f>
        <v/>
      </c>
      <c r="AC216" s="2" t="str">
        <f t="array" ref="AC216">iferror(xlookup($K216,'Product Families'!$A:$A,'Product Families'!$Q:$Q),"")</f>
        <v/>
      </c>
      <c r="AD216" s="26" t="str">
        <f t="shared" si="12"/>
        <v/>
      </c>
      <c r="AE216" s="42" t="str">
        <f t="shared" si="13"/>
        <v/>
      </c>
      <c r="AF216" s="2">
        <f t="shared" si="14"/>
        <v>0</v>
      </c>
      <c r="AG216" s="10" t="str">
        <f t="array" ref="AG216">iferror(xlookup($L216,'Product Families'!$A:$A,'Product Families'!$P:$P),"")</f>
        <v/>
      </c>
      <c r="AH216" s="2" t="str">
        <f t="array" ref="AH216">iferror(xlookup($L216,'Product Families'!$A:$A,'Product Families'!$Q:$Q),"")</f>
        <v/>
      </c>
      <c r="AI216" s="26" t="str">
        <f t="shared" si="15"/>
        <v/>
      </c>
      <c r="AJ216" s="42" t="str">
        <f t="shared" si="16"/>
        <v/>
      </c>
      <c r="AK216" s="2">
        <f t="shared" si="17"/>
        <v>0</v>
      </c>
    </row>
    <row r="217">
      <c r="A217" s="1" t="s">
        <v>1427</v>
      </c>
      <c r="B217" s="3" t="s">
        <v>120</v>
      </c>
      <c r="C217" s="1"/>
      <c r="D217" s="7" t="str">
        <f t="shared" si="18"/>
        <v/>
      </c>
      <c r="E217" s="26">
        <f t="shared" si="2"/>
        <v>0</v>
      </c>
      <c r="G217" s="2" t="s">
        <v>121</v>
      </c>
      <c r="H217" s="1"/>
      <c r="I217" s="1"/>
      <c r="J217" s="1"/>
      <c r="K217" s="1"/>
      <c r="L217" s="1"/>
      <c r="M217" s="10" t="str">
        <f t="array" ref="M217">iferror(xlookup($H217,'Product Families'!$A:$A,'Product Families'!$P:$P),"")</f>
        <v/>
      </c>
      <c r="N217" s="2" t="str">
        <f t="array" ref="N217">iferror(xlookup($H217,'Product Families'!$A:$A,'Product Families'!$Q:$Q),"")</f>
        <v/>
      </c>
      <c r="O217" s="26" t="str">
        <f t="shared" si="3"/>
        <v/>
      </c>
      <c r="P217" s="42" t="str">
        <f t="shared" si="4"/>
        <v/>
      </c>
      <c r="Q217" s="2">
        <f t="shared" si="5"/>
        <v>0</v>
      </c>
      <c r="R217" s="10" t="str">
        <f t="array" ref="R217">iferror(xlookup($I217,'Product Families'!$A:$A,'Product Families'!$P:$P),"")</f>
        <v/>
      </c>
      <c r="S217" s="2" t="str">
        <f t="array" ref="S217">iferror(xlookup($I217,'Product Families'!$A:$A,'Product Families'!$Q:$Q),"")</f>
        <v/>
      </c>
      <c r="T217" s="26" t="str">
        <f t="shared" si="6"/>
        <v/>
      </c>
      <c r="U217" s="42" t="str">
        <f t="shared" si="7"/>
        <v/>
      </c>
      <c r="V217" s="2">
        <f t="shared" si="8"/>
        <v>0</v>
      </c>
      <c r="W217" s="10" t="str">
        <f t="array" ref="W217">iferror(xlookup($J217,'Product Families'!$A:$A,'Product Families'!$P:$P),"")</f>
        <v/>
      </c>
      <c r="X217" s="2" t="str">
        <f t="array" ref="X217">iferror(xlookup($J217,'Product Families'!$A:$A,'Product Families'!$Q:$Q),"")</f>
        <v/>
      </c>
      <c r="Y217" s="42" t="str">
        <f t="shared" si="9"/>
        <v/>
      </c>
      <c r="Z217" s="42" t="str">
        <f t="shared" si="10"/>
        <v/>
      </c>
      <c r="AA217" s="2">
        <f t="shared" si="11"/>
        <v>0</v>
      </c>
      <c r="AB217" s="10" t="str">
        <f t="array" ref="AB217">iferror(xlookup($K217,'Product Families'!$A:$A,'Product Families'!$P:$P),"")</f>
        <v/>
      </c>
      <c r="AC217" s="2" t="str">
        <f t="array" ref="AC217">iferror(xlookup($K217,'Product Families'!$A:$A,'Product Families'!$Q:$Q),"")</f>
        <v/>
      </c>
      <c r="AD217" s="26" t="str">
        <f t="shared" si="12"/>
        <v/>
      </c>
      <c r="AE217" s="42" t="str">
        <f t="shared" si="13"/>
        <v/>
      </c>
      <c r="AF217" s="2">
        <f t="shared" si="14"/>
        <v>0</v>
      </c>
      <c r="AG217" s="10" t="str">
        <f t="array" ref="AG217">iferror(xlookup($L217,'Product Families'!$A:$A,'Product Families'!$P:$P),"")</f>
        <v/>
      </c>
      <c r="AH217" s="2" t="str">
        <f t="array" ref="AH217">iferror(xlookup($L217,'Product Families'!$A:$A,'Product Families'!$Q:$Q),"")</f>
        <v/>
      </c>
      <c r="AI217" s="26" t="str">
        <f t="shared" si="15"/>
        <v/>
      </c>
      <c r="AJ217" s="42" t="str">
        <f t="shared" si="16"/>
        <v/>
      </c>
      <c r="AK217" s="2">
        <f t="shared" si="17"/>
        <v>0</v>
      </c>
    </row>
    <row r="218">
      <c r="A218" s="1" t="s">
        <v>800</v>
      </c>
      <c r="B218" s="3">
        <v>2.65</v>
      </c>
      <c r="C218" s="3">
        <v>1.0</v>
      </c>
      <c r="D218" s="7">
        <f t="shared" si="18"/>
        <v>2.65</v>
      </c>
      <c r="E218" s="26">
        <f t="shared" si="2"/>
        <v>0</v>
      </c>
      <c r="H218" s="1"/>
      <c r="I218" s="1"/>
      <c r="J218" s="1"/>
      <c r="K218" s="1"/>
      <c r="L218" s="1"/>
      <c r="M218" s="10" t="str">
        <f t="array" ref="M218">iferror(xlookup($H218,'Product Families'!$A:$A,'Product Families'!$P:$P),"")</f>
        <v/>
      </c>
      <c r="N218" s="2" t="str">
        <f t="array" ref="N218">iferror(xlookup($H218,'Product Families'!$A:$A,'Product Families'!$Q:$Q),"")</f>
        <v/>
      </c>
      <c r="O218" s="26" t="str">
        <f t="shared" si="3"/>
        <v/>
      </c>
      <c r="P218" s="42" t="str">
        <f t="shared" si="4"/>
        <v/>
      </c>
      <c r="Q218" s="2">
        <f t="shared" si="5"/>
        <v>0</v>
      </c>
      <c r="R218" s="10" t="str">
        <f t="array" ref="R218">iferror(xlookup($I218,'Product Families'!$A:$A,'Product Families'!$P:$P),"")</f>
        <v/>
      </c>
      <c r="S218" s="2" t="str">
        <f t="array" ref="S218">iferror(xlookup($I218,'Product Families'!$A:$A,'Product Families'!$Q:$Q),"")</f>
        <v/>
      </c>
      <c r="T218" s="26" t="str">
        <f t="shared" si="6"/>
        <v/>
      </c>
      <c r="U218" s="42" t="str">
        <f t="shared" si="7"/>
        <v/>
      </c>
      <c r="V218" s="2">
        <f t="shared" si="8"/>
        <v>0</v>
      </c>
      <c r="W218" s="10" t="str">
        <f t="array" ref="W218">iferror(xlookup($J218,'Product Families'!$A:$A,'Product Families'!$P:$P),"")</f>
        <v/>
      </c>
      <c r="X218" s="2" t="str">
        <f t="array" ref="X218">iferror(xlookup($J218,'Product Families'!$A:$A,'Product Families'!$Q:$Q),"")</f>
        <v/>
      </c>
      <c r="Y218" s="42" t="str">
        <f t="shared" si="9"/>
        <v/>
      </c>
      <c r="Z218" s="42" t="str">
        <f t="shared" si="10"/>
        <v/>
      </c>
      <c r="AA218" s="2">
        <f t="shared" si="11"/>
        <v>0</v>
      </c>
      <c r="AB218" s="10" t="str">
        <f t="array" ref="AB218">iferror(xlookup($K218,'Product Families'!$A:$A,'Product Families'!$P:$P),"")</f>
        <v/>
      </c>
      <c r="AC218" s="2" t="str">
        <f t="array" ref="AC218">iferror(xlookup($K218,'Product Families'!$A:$A,'Product Families'!$Q:$Q),"")</f>
        <v/>
      </c>
      <c r="AD218" s="26" t="str">
        <f t="shared" si="12"/>
        <v/>
      </c>
      <c r="AE218" s="42" t="str">
        <f t="shared" si="13"/>
        <v/>
      </c>
      <c r="AF218" s="2">
        <f t="shared" si="14"/>
        <v>0</v>
      </c>
      <c r="AG218" s="10" t="str">
        <f t="array" ref="AG218">iferror(xlookup($L218,'Product Families'!$A:$A,'Product Families'!$P:$P),"")</f>
        <v/>
      </c>
      <c r="AH218" s="2" t="str">
        <f t="array" ref="AH218">iferror(xlookup($L218,'Product Families'!$A:$A,'Product Families'!$Q:$Q),"")</f>
        <v/>
      </c>
      <c r="AI218" s="26" t="str">
        <f t="shared" si="15"/>
        <v/>
      </c>
      <c r="AJ218" s="42" t="str">
        <f t="shared" si="16"/>
        <v/>
      </c>
      <c r="AK218" s="2">
        <f t="shared" si="17"/>
        <v>0</v>
      </c>
    </row>
    <row r="219">
      <c r="A219" s="1" t="s">
        <v>802</v>
      </c>
      <c r="B219" s="3">
        <v>26.5</v>
      </c>
      <c r="C219" s="3">
        <v>10.0</v>
      </c>
      <c r="D219" s="7">
        <f t="shared" si="18"/>
        <v>2.65</v>
      </c>
      <c r="E219" s="26">
        <f t="shared" si="2"/>
        <v>0</v>
      </c>
      <c r="H219" s="1"/>
      <c r="I219" s="1"/>
      <c r="J219" s="1"/>
      <c r="K219" s="1"/>
      <c r="L219" s="1"/>
      <c r="M219" s="10" t="str">
        <f t="array" ref="M219">iferror(xlookup($H219,'Product Families'!$A:$A,'Product Families'!$P:$P),"")</f>
        <v/>
      </c>
      <c r="N219" s="2" t="str">
        <f t="array" ref="N219">iferror(xlookup($H219,'Product Families'!$A:$A,'Product Families'!$Q:$Q),"")</f>
        <v/>
      </c>
      <c r="O219" s="26" t="str">
        <f t="shared" si="3"/>
        <v/>
      </c>
      <c r="P219" s="42" t="str">
        <f t="shared" si="4"/>
        <v/>
      </c>
      <c r="Q219" s="2">
        <f t="shared" si="5"/>
        <v>0</v>
      </c>
      <c r="R219" s="10" t="str">
        <f t="array" ref="R219">iferror(xlookup($I219,'Product Families'!$A:$A,'Product Families'!$P:$P),"")</f>
        <v/>
      </c>
      <c r="S219" s="2" t="str">
        <f t="array" ref="S219">iferror(xlookup($I219,'Product Families'!$A:$A,'Product Families'!$Q:$Q),"")</f>
        <v/>
      </c>
      <c r="T219" s="26" t="str">
        <f t="shared" si="6"/>
        <v/>
      </c>
      <c r="U219" s="42" t="str">
        <f t="shared" si="7"/>
        <v/>
      </c>
      <c r="V219" s="2">
        <f t="shared" si="8"/>
        <v>0</v>
      </c>
      <c r="W219" s="10" t="str">
        <f t="array" ref="W219">iferror(xlookup($J219,'Product Families'!$A:$A,'Product Families'!$P:$P),"")</f>
        <v/>
      </c>
      <c r="X219" s="2" t="str">
        <f t="array" ref="X219">iferror(xlookup($J219,'Product Families'!$A:$A,'Product Families'!$Q:$Q),"")</f>
        <v/>
      </c>
      <c r="Y219" s="42" t="str">
        <f t="shared" si="9"/>
        <v/>
      </c>
      <c r="Z219" s="42" t="str">
        <f t="shared" si="10"/>
        <v/>
      </c>
      <c r="AA219" s="2">
        <f t="shared" si="11"/>
        <v>0</v>
      </c>
      <c r="AB219" s="10" t="str">
        <f t="array" ref="AB219">iferror(xlookup($K219,'Product Families'!$A:$A,'Product Families'!$P:$P),"")</f>
        <v/>
      </c>
      <c r="AC219" s="2" t="str">
        <f t="array" ref="AC219">iferror(xlookup($K219,'Product Families'!$A:$A,'Product Families'!$Q:$Q),"")</f>
        <v/>
      </c>
      <c r="AD219" s="26" t="str">
        <f t="shared" si="12"/>
        <v/>
      </c>
      <c r="AE219" s="42" t="str">
        <f t="shared" si="13"/>
        <v/>
      </c>
      <c r="AF219" s="2">
        <f t="shared" si="14"/>
        <v>0</v>
      </c>
      <c r="AG219" s="10" t="str">
        <f t="array" ref="AG219">iferror(xlookup($L219,'Product Families'!$A:$A,'Product Families'!$P:$P),"")</f>
        <v/>
      </c>
      <c r="AH219" s="2" t="str">
        <f t="array" ref="AH219">iferror(xlookup($L219,'Product Families'!$A:$A,'Product Families'!$Q:$Q),"")</f>
        <v/>
      </c>
      <c r="AI219" s="26" t="str">
        <f t="shared" si="15"/>
        <v/>
      </c>
      <c r="AJ219" s="42" t="str">
        <f t="shared" si="16"/>
        <v/>
      </c>
      <c r="AK219" s="2">
        <f t="shared" si="17"/>
        <v>0</v>
      </c>
    </row>
    <row r="220">
      <c r="A220" s="1" t="s">
        <v>808</v>
      </c>
      <c r="B220" s="3">
        <v>21.0</v>
      </c>
      <c r="C220" s="3">
        <v>4.0</v>
      </c>
      <c r="D220" s="7">
        <f t="shared" si="18"/>
        <v>5.25</v>
      </c>
      <c r="E220" s="26">
        <f t="shared" si="2"/>
        <v>0</v>
      </c>
      <c r="H220" s="1"/>
      <c r="I220" s="1"/>
      <c r="J220" s="1"/>
      <c r="K220" s="1"/>
      <c r="L220" s="1"/>
      <c r="M220" s="10" t="str">
        <f t="array" ref="M220">iferror(xlookup($H220,'Product Families'!$A:$A,'Product Families'!$P:$P),"")</f>
        <v/>
      </c>
      <c r="N220" s="2" t="str">
        <f t="array" ref="N220">iferror(xlookup($H220,'Product Families'!$A:$A,'Product Families'!$Q:$Q),"")</f>
        <v/>
      </c>
      <c r="O220" s="26" t="str">
        <f t="shared" si="3"/>
        <v/>
      </c>
      <c r="P220" s="42" t="str">
        <f t="shared" si="4"/>
        <v/>
      </c>
      <c r="Q220" s="2">
        <f t="shared" si="5"/>
        <v>0</v>
      </c>
      <c r="R220" s="10" t="str">
        <f t="array" ref="R220">iferror(xlookup($I220,'Product Families'!$A:$A,'Product Families'!$P:$P),"")</f>
        <v/>
      </c>
      <c r="S220" s="2" t="str">
        <f t="array" ref="S220">iferror(xlookup($I220,'Product Families'!$A:$A,'Product Families'!$Q:$Q),"")</f>
        <v/>
      </c>
      <c r="T220" s="26" t="str">
        <f t="shared" si="6"/>
        <v/>
      </c>
      <c r="U220" s="42" t="str">
        <f t="shared" si="7"/>
        <v/>
      </c>
      <c r="V220" s="2">
        <f t="shared" si="8"/>
        <v>0</v>
      </c>
      <c r="W220" s="10" t="str">
        <f t="array" ref="W220">iferror(xlookup($J220,'Product Families'!$A:$A,'Product Families'!$P:$P),"")</f>
        <v/>
      </c>
      <c r="X220" s="2" t="str">
        <f t="array" ref="X220">iferror(xlookup($J220,'Product Families'!$A:$A,'Product Families'!$Q:$Q),"")</f>
        <v/>
      </c>
      <c r="Y220" s="42" t="str">
        <f t="shared" si="9"/>
        <v/>
      </c>
      <c r="Z220" s="42" t="str">
        <f t="shared" si="10"/>
        <v/>
      </c>
      <c r="AA220" s="2">
        <f t="shared" si="11"/>
        <v>0</v>
      </c>
      <c r="AB220" s="10" t="str">
        <f t="array" ref="AB220">iferror(xlookup($K220,'Product Families'!$A:$A,'Product Families'!$P:$P),"")</f>
        <v/>
      </c>
      <c r="AC220" s="2" t="str">
        <f t="array" ref="AC220">iferror(xlookup($K220,'Product Families'!$A:$A,'Product Families'!$Q:$Q),"")</f>
        <v/>
      </c>
      <c r="AD220" s="26" t="str">
        <f t="shared" si="12"/>
        <v/>
      </c>
      <c r="AE220" s="42" t="str">
        <f t="shared" si="13"/>
        <v/>
      </c>
      <c r="AF220" s="2">
        <f t="shared" si="14"/>
        <v>0</v>
      </c>
      <c r="AG220" s="10" t="str">
        <f t="array" ref="AG220">iferror(xlookup($L220,'Product Families'!$A:$A,'Product Families'!$P:$P),"")</f>
        <v/>
      </c>
      <c r="AH220" s="2" t="str">
        <f t="array" ref="AH220">iferror(xlookup($L220,'Product Families'!$A:$A,'Product Families'!$Q:$Q),"")</f>
        <v/>
      </c>
      <c r="AI220" s="26" t="str">
        <f t="shared" si="15"/>
        <v/>
      </c>
      <c r="AJ220" s="42" t="str">
        <f t="shared" si="16"/>
        <v/>
      </c>
      <c r="AK220" s="2">
        <f t="shared" si="17"/>
        <v>0</v>
      </c>
    </row>
    <row r="221">
      <c r="A221" s="1" t="s">
        <v>812</v>
      </c>
      <c r="B221" s="3">
        <v>21.8</v>
      </c>
      <c r="C221" s="3">
        <v>4.0</v>
      </c>
      <c r="D221" s="7">
        <f t="shared" si="18"/>
        <v>5.45</v>
      </c>
      <c r="E221" s="26">
        <f t="shared" si="2"/>
        <v>0</v>
      </c>
      <c r="H221" s="1"/>
      <c r="I221" s="1"/>
      <c r="J221" s="1"/>
      <c r="K221" s="1"/>
      <c r="L221" s="1"/>
      <c r="M221" s="10" t="str">
        <f t="array" ref="M221">iferror(xlookup($H221,'Product Families'!$A:$A,'Product Families'!$P:$P),"")</f>
        <v/>
      </c>
      <c r="N221" s="2" t="str">
        <f t="array" ref="N221">iferror(xlookup($H221,'Product Families'!$A:$A,'Product Families'!$Q:$Q),"")</f>
        <v/>
      </c>
      <c r="O221" s="26" t="str">
        <f t="shared" si="3"/>
        <v/>
      </c>
      <c r="P221" s="42" t="str">
        <f t="shared" si="4"/>
        <v/>
      </c>
      <c r="Q221" s="2">
        <f t="shared" si="5"/>
        <v>0</v>
      </c>
      <c r="R221" s="10" t="str">
        <f t="array" ref="R221">iferror(xlookup($I221,'Product Families'!$A:$A,'Product Families'!$P:$P),"")</f>
        <v/>
      </c>
      <c r="S221" s="2" t="str">
        <f t="array" ref="S221">iferror(xlookup($I221,'Product Families'!$A:$A,'Product Families'!$Q:$Q),"")</f>
        <v/>
      </c>
      <c r="T221" s="26" t="str">
        <f t="shared" si="6"/>
        <v/>
      </c>
      <c r="U221" s="42" t="str">
        <f t="shared" si="7"/>
        <v/>
      </c>
      <c r="V221" s="2">
        <f t="shared" si="8"/>
        <v>0</v>
      </c>
      <c r="W221" s="10" t="str">
        <f t="array" ref="W221">iferror(xlookup($J221,'Product Families'!$A:$A,'Product Families'!$P:$P),"")</f>
        <v/>
      </c>
      <c r="X221" s="2" t="str">
        <f t="array" ref="X221">iferror(xlookup($J221,'Product Families'!$A:$A,'Product Families'!$Q:$Q),"")</f>
        <v/>
      </c>
      <c r="Y221" s="42" t="str">
        <f t="shared" si="9"/>
        <v/>
      </c>
      <c r="Z221" s="42" t="str">
        <f t="shared" si="10"/>
        <v/>
      </c>
      <c r="AA221" s="2">
        <f t="shared" si="11"/>
        <v>0</v>
      </c>
      <c r="AB221" s="10" t="str">
        <f t="array" ref="AB221">iferror(xlookup($K221,'Product Families'!$A:$A,'Product Families'!$P:$P),"")</f>
        <v/>
      </c>
      <c r="AC221" s="2" t="str">
        <f t="array" ref="AC221">iferror(xlookup($K221,'Product Families'!$A:$A,'Product Families'!$Q:$Q),"")</f>
        <v/>
      </c>
      <c r="AD221" s="26" t="str">
        <f t="shared" si="12"/>
        <v/>
      </c>
      <c r="AE221" s="42" t="str">
        <f t="shared" si="13"/>
        <v/>
      </c>
      <c r="AF221" s="2">
        <f t="shared" si="14"/>
        <v>0</v>
      </c>
      <c r="AG221" s="10" t="str">
        <f t="array" ref="AG221">iferror(xlookup($L221,'Product Families'!$A:$A,'Product Families'!$P:$P),"")</f>
        <v/>
      </c>
      <c r="AH221" s="2" t="str">
        <f t="array" ref="AH221">iferror(xlookup($L221,'Product Families'!$A:$A,'Product Families'!$Q:$Q),"")</f>
        <v/>
      </c>
      <c r="AI221" s="26" t="str">
        <f t="shared" si="15"/>
        <v/>
      </c>
      <c r="AJ221" s="42" t="str">
        <f t="shared" si="16"/>
        <v/>
      </c>
      <c r="AK221" s="2">
        <f t="shared" si="17"/>
        <v>0</v>
      </c>
    </row>
    <row r="222">
      <c r="A222" s="1" t="s">
        <v>814</v>
      </c>
      <c r="B222" s="3">
        <v>3.13</v>
      </c>
      <c r="C222" s="3">
        <v>1.0</v>
      </c>
      <c r="D222" s="7">
        <f t="shared" si="18"/>
        <v>3.13</v>
      </c>
      <c r="E222" s="26">
        <f t="shared" si="2"/>
        <v>0</v>
      </c>
      <c r="H222" s="1"/>
      <c r="I222" s="1"/>
      <c r="J222" s="1"/>
      <c r="K222" s="1"/>
      <c r="L222" s="1"/>
      <c r="M222" s="10" t="str">
        <f t="array" ref="M222">iferror(xlookup($H222,'Product Families'!$A:$A,'Product Families'!$P:$P),"")</f>
        <v/>
      </c>
      <c r="N222" s="2" t="str">
        <f t="array" ref="N222">iferror(xlookup($H222,'Product Families'!$A:$A,'Product Families'!$Q:$Q),"")</f>
        <v/>
      </c>
      <c r="O222" s="26" t="str">
        <f t="shared" si="3"/>
        <v/>
      </c>
      <c r="P222" s="42" t="str">
        <f t="shared" si="4"/>
        <v/>
      </c>
      <c r="Q222" s="2">
        <f t="shared" si="5"/>
        <v>0</v>
      </c>
      <c r="R222" s="10" t="str">
        <f t="array" ref="R222">iferror(xlookup($I222,'Product Families'!$A:$A,'Product Families'!$P:$P),"")</f>
        <v/>
      </c>
      <c r="S222" s="2" t="str">
        <f t="array" ref="S222">iferror(xlookup($I222,'Product Families'!$A:$A,'Product Families'!$Q:$Q),"")</f>
        <v/>
      </c>
      <c r="T222" s="26" t="str">
        <f t="shared" si="6"/>
        <v/>
      </c>
      <c r="U222" s="42" t="str">
        <f t="shared" si="7"/>
        <v/>
      </c>
      <c r="V222" s="2">
        <f t="shared" si="8"/>
        <v>0</v>
      </c>
      <c r="W222" s="10" t="str">
        <f t="array" ref="W222">iferror(xlookup($J222,'Product Families'!$A:$A,'Product Families'!$P:$P),"")</f>
        <v/>
      </c>
      <c r="X222" s="2" t="str">
        <f t="array" ref="X222">iferror(xlookup($J222,'Product Families'!$A:$A,'Product Families'!$Q:$Q),"")</f>
        <v/>
      </c>
      <c r="Y222" s="42" t="str">
        <f t="shared" si="9"/>
        <v/>
      </c>
      <c r="Z222" s="42" t="str">
        <f t="shared" si="10"/>
        <v/>
      </c>
      <c r="AA222" s="2">
        <f t="shared" si="11"/>
        <v>0</v>
      </c>
      <c r="AB222" s="10" t="str">
        <f t="array" ref="AB222">iferror(xlookup($K222,'Product Families'!$A:$A,'Product Families'!$P:$P),"")</f>
        <v/>
      </c>
      <c r="AC222" s="2" t="str">
        <f t="array" ref="AC222">iferror(xlookup($K222,'Product Families'!$A:$A,'Product Families'!$Q:$Q),"")</f>
        <v/>
      </c>
      <c r="AD222" s="26" t="str">
        <f t="shared" si="12"/>
        <v/>
      </c>
      <c r="AE222" s="42" t="str">
        <f t="shared" si="13"/>
        <v/>
      </c>
      <c r="AF222" s="2">
        <f t="shared" si="14"/>
        <v>0</v>
      </c>
      <c r="AG222" s="10" t="str">
        <f t="array" ref="AG222">iferror(xlookup($L222,'Product Families'!$A:$A,'Product Families'!$P:$P),"")</f>
        <v/>
      </c>
      <c r="AH222" s="2" t="str">
        <f t="array" ref="AH222">iferror(xlookup($L222,'Product Families'!$A:$A,'Product Families'!$Q:$Q),"")</f>
        <v/>
      </c>
      <c r="AI222" s="26" t="str">
        <f t="shared" si="15"/>
        <v/>
      </c>
      <c r="AJ222" s="42" t="str">
        <f t="shared" si="16"/>
        <v/>
      </c>
      <c r="AK222" s="2">
        <f t="shared" si="17"/>
        <v>0</v>
      </c>
    </row>
    <row r="223">
      <c r="A223" s="1" t="s">
        <v>480</v>
      </c>
      <c r="B223" s="3">
        <v>15.9</v>
      </c>
      <c r="C223" s="3">
        <v>6.0</v>
      </c>
      <c r="D223" s="7">
        <f t="shared" si="18"/>
        <v>2.65</v>
      </c>
      <c r="E223" s="26">
        <f t="shared" si="2"/>
        <v>0</v>
      </c>
      <c r="H223" s="1"/>
      <c r="I223" s="1"/>
      <c r="J223" s="1"/>
      <c r="K223" s="1"/>
      <c r="L223" s="1"/>
      <c r="M223" s="10" t="str">
        <f t="array" ref="M223">iferror(xlookup($H223,'Product Families'!$A:$A,'Product Families'!$P:$P),"")</f>
        <v/>
      </c>
      <c r="N223" s="2" t="str">
        <f t="array" ref="N223">iferror(xlookup($H223,'Product Families'!$A:$A,'Product Families'!$Q:$Q),"")</f>
        <v/>
      </c>
      <c r="O223" s="26" t="str">
        <f t="shared" si="3"/>
        <v/>
      </c>
      <c r="P223" s="42" t="str">
        <f t="shared" si="4"/>
        <v/>
      </c>
      <c r="Q223" s="2">
        <f t="shared" si="5"/>
        <v>0</v>
      </c>
      <c r="R223" s="10" t="str">
        <f t="array" ref="R223">iferror(xlookup($I223,'Product Families'!$A:$A,'Product Families'!$P:$P),"")</f>
        <v/>
      </c>
      <c r="S223" s="2" t="str">
        <f t="array" ref="S223">iferror(xlookup($I223,'Product Families'!$A:$A,'Product Families'!$Q:$Q),"")</f>
        <v/>
      </c>
      <c r="T223" s="26" t="str">
        <f t="shared" si="6"/>
        <v/>
      </c>
      <c r="U223" s="42" t="str">
        <f t="shared" si="7"/>
        <v/>
      </c>
      <c r="V223" s="2">
        <f t="shared" si="8"/>
        <v>0</v>
      </c>
      <c r="W223" s="10" t="str">
        <f t="array" ref="W223">iferror(xlookup($J223,'Product Families'!$A:$A,'Product Families'!$P:$P),"")</f>
        <v/>
      </c>
      <c r="X223" s="2" t="str">
        <f t="array" ref="X223">iferror(xlookup($J223,'Product Families'!$A:$A,'Product Families'!$Q:$Q),"")</f>
        <v/>
      </c>
      <c r="Y223" s="42" t="str">
        <f t="shared" si="9"/>
        <v/>
      </c>
      <c r="Z223" s="42" t="str">
        <f t="shared" si="10"/>
        <v/>
      </c>
      <c r="AA223" s="2">
        <f t="shared" si="11"/>
        <v>0</v>
      </c>
      <c r="AB223" s="10" t="str">
        <f t="array" ref="AB223">iferror(xlookup($K223,'Product Families'!$A:$A,'Product Families'!$P:$P),"")</f>
        <v/>
      </c>
      <c r="AC223" s="2" t="str">
        <f t="array" ref="AC223">iferror(xlookup($K223,'Product Families'!$A:$A,'Product Families'!$Q:$Q),"")</f>
        <v/>
      </c>
      <c r="AD223" s="26" t="str">
        <f t="shared" si="12"/>
        <v/>
      </c>
      <c r="AE223" s="42" t="str">
        <f t="shared" si="13"/>
        <v/>
      </c>
      <c r="AF223" s="2">
        <f t="shared" si="14"/>
        <v>0</v>
      </c>
      <c r="AG223" s="10" t="str">
        <f t="array" ref="AG223">iferror(xlookup($L223,'Product Families'!$A:$A,'Product Families'!$P:$P),"")</f>
        <v/>
      </c>
      <c r="AH223" s="2" t="str">
        <f t="array" ref="AH223">iferror(xlookup($L223,'Product Families'!$A:$A,'Product Families'!$Q:$Q),"")</f>
        <v/>
      </c>
      <c r="AI223" s="26" t="str">
        <f t="shared" si="15"/>
        <v/>
      </c>
      <c r="AJ223" s="42" t="str">
        <f t="shared" si="16"/>
        <v/>
      </c>
      <c r="AK223" s="2">
        <f t="shared" si="17"/>
        <v>0</v>
      </c>
    </row>
    <row r="224">
      <c r="A224" s="1" t="s">
        <v>817</v>
      </c>
      <c r="B224" s="3" t="s">
        <v>120</v>
      </c>
      <c r="C224" s="1"/>
      <c r="D224" s="7" t="str">
        <f t="shared" si="18"/>
        <v/>
      </c>
      <c r="E224" s="26">
        <f t="shared" si="2"/>
        <v>0</v>
      </c>
      <c r="G224" s="2" t="s">
        <v>121</v>
      </c>
      <c r="H224" s="1"/>
      <c r="I224" s="1"/>
      <c r="J224" s="1"/>
      <c r="K224" s="1"/>
      <c r="L224" s="1"/>
      <c r="M224" s="10" t="str">
        <f t="array" ref="M224">iferror(xlookup($H224,'Product Families'!$A:$A,'Product Families'!$P:$P),"")</f>
        <v/>
      </c>
      <c r="N224" s="2" t="str">
        <f t="array" ref="N224">iferror(xlookup($H224,'Product Families'!$A:$A,'Product Families'!$Q:$Q),"")</f>
        <v/>
      </c>
      <c r="O224" s="26" t="str">
        <f t="shared" si="3"/>
        <v/>
      </c>
      <c r="P224" s="42" t="str">
        <f t="shared" si="4"/>
        <v/>
      </c>
      <c r="Q224" s="2">
        <f t="shared" si="5"/>
        <v>0</v>
      </c>
      <c r="R224" s="10" t="str">
        <f t="array" ref="R224">iferror(xlookup($I224,'Product Families'!$A:$A,'Product Families'!$P:$P),"")</f>
        <v/>
      </c>
      <c r="S224" s="2" t="str">
        <f t="array" ref="S224">iferror(xlookup($I224,'Product Families'!$A:$A,'Product Families'!$Q:$Q),"")</f>
        <v/>
      </c>
      <c r="T224" s="26" t="str">
        <f t="shared" si="6"/>
        <v/>
      </c>
      <c r="U224" s="42" t="str">
        <f t="shared" si="7"/>
        <v/>
      </c>
      <c r="V224" s="2">
        <f t="shared" si="8"/>
        <v>0</v>
      </c>
      <c r="W224" s="10" t="str">
        <f t="array" ref="W224">iferror(xlookup($J224,'Product Families'!$A:$A,'Product Families'!$P:$P),"")</f>
        <v/>
      </c>
      <c r="X224" s="2" t="str">
        <f t="array" ref="X224">iferror(xlookup($J224,'Product Families'!$A:$A,'Product Families'!$Q:$Q),"")</f>
        <v/>
      </c>
      <c r="Y224" s="42" t="str">
        <f t="shared" si="9"/>
        <v/>
      </c>
      <c r="Z224" s="42" t="str">
        <f t="shared" si="10"/>
        <v/>
      </c>
      <c r="AA224" s="2">
        <f t="shared" si="11"/>
        <v>0</v>
      </c>
      <c r="AB224" s="10" t="str">
        <f t="array" ref="AB224">iferror(xlookup($K224,'Product Families'!$A:$A,'Product Families'!$P:$P),"")</f>
        <v/>
      </c>
      <c r="AC224" s="2" t="str">
        <f t="array" ref="AC224">iferror(xlookup($K224,'Product Families'!$A:$A,'Product Families'!$Q:$Q),"")</f>
        <v/>
      </c>
      <c r="AD224" s="26" t="str">
        <f t="shared" si="12"/>
        <v/>
      </c>
      <c r="AE224" s="42" t="str">
        <f t="shared" si="13"/>
        <v/>
      </c>
      <c r="AF224" s="2">
        <f t="shared" si="14"/>
        <v>0</v>
      </c>
      <c r="AG224" s="10" t="str">
        <f t="array" ref="AG224">iferror(xlookup($L224,'Product Families'!$A:$A,'Product Families'!$P:$P),"")</f>
        <v/>
      </c>
      <c r="AH224" s="2" t="str">
        <f t="array" ref="AH224">iferror(xlookup($L224,'Product Families'!$A:$A,'Product Families'!$Q:$Q),"")</f>
        <v/>
      </c>
      <c r="AI224" s="26" t="str">
        <f t="shared" si="15"/>
        <v/>
      </c>
      <c r="AJ224" s="42" t="str">
        <f t="shared" si="16"/>
        <v/>
      </c>
      <c r="AK224" s="2">
        <f t="shared" si="17"/>
        <v>0</v>
      </c>
    </row>
    <row r="225">
      <c r="A225" s="1" t="s">
        <v>485</v>
      </c>
      <c r="B225" s="3">
        <v>3.02</v>
      </c>
      <c r="C225" s="3">
        <v>1.0</v>
      </c>
      <c r="D225" s="7">
        <f t="shared" si="18"/>
        <v>3.02</v>
      </c>
      <c r="E225" s="26">
        <f t="shared" si="2"/>
        <v>0</v>
      </c>
      <c r="H225" s="1"/>
      <c r="I225" s="1"/>
      <c r="J225" s="1"/>
      <c r="K225" s="1"/>
      <c r="L225" s="1"/>
      <c r="M225" s="10" t="str">
        <f t="array" ref="M225">iferror(xlookup($H225,'Product Families'!$A:$A,'Product Families'!$P:$P),"")</f>
        <v/>
      </c>
      <c r="N225" s="2" t="str">
        <f t="array" ref="N225">iferror(xlookup($H225,'Product Families'!$A:$A,'Product Families'!$Q:$Q),"")</f>
        <v/>
      </c>
      <c r="O225" s="26" t="str">
        <f t="shared" si="3"/>
        <v/>
      </c>
      <c r="P225" s="42" t="str">
        <f t="shared" si="4"/>
        <v/>
      </c>
      <c r="Q225" s="2">
        <f t="shared" si="5"/>
        <v>0</v>
      </c>
      <c r="R225" s="10" t="str">
        <f t="array" ref="R225">iferror(xlookup($I225,'Product Families'!$A:$A,'Product Families'!$P:$P),"")</f>
        <v/>
      </c>
      <c r="S225" s="2" t="str">
        <f t="array" ref="S225">iferror(xlookup($I225,'Product Families'!$A:$A,'Product Families'!$Q:$Q),"")</f>
        <v/>
      </c>
      <c r="T225" s="26" t="str">
        <f t="shared" si="6"/>
        <v/>
      </c>
      <c r="U225" s="42" t="str">
        <f t="shared" si="7"/>
        <v/>
      </c>
      <c r="V225" s="2">
        <f t="shared" si="8"/>
        <v>0</v>
      </c>
      <c r="W225" s="10" t="str">
        <f t="array" ref="W225">iferror(xlookup($J225,'Product Families'!$A:$A,'Product Families'!$P:$P),"")</f>
        <v/>
      </c>
      <c r="X225" s="2" t="str">
        <f t="array" ref="X225">iferror(xlookup($J225,'Product Families'!$A:$A,'Product Families'!$Q:$Q),"")</f>
        <v/>
      </c>
      <c r="Y225" s="42" t="str">
        <f t="shared" si="9"/>
        <v/>
      </c>
      <c r="Z225" s="42" t="str">
        <f t="shared" si="10"/>
        <v/>
      </c>
      <c r="AA225" s="2">
        <f t="shared" si="11"/>
        <v>0</v>
      </c>
      <c r="AB225" s="10" t="str">
        <f t="array" ref="AB225">iferror(xlookup($K225,'Product Families'!$A:$A,'Product Families'!$P:$P),"")</f>
        <v/>
      </c>
      <c r="AC225" s="2" t="str">
        <f t="array" ref="AC225">iferror(xlookup($K225,'Product Families'!$A:$A,'Product Families'!$Q:$Q),"")</f>
        <v/>
      </c>
      <c r="AD225" s="26" t="str">
        <f t="shared" si="12"/>
        <v/>
      </c>
      <c r="AE225" s="42" t="str">
        <f t="shared" si="13"/>
        <v/>
      </c>
      <c r="AF225" s="2">
        <f t="shared" si="14"/>
        <v>0</v>
      </c>
      <c r="AG225" s="10" t="str">
        <f t="array" ref="AG225">iferror(xlookup($L225,'Product Families'!$A:$A,'Product Families'!$P:$P),"")</f>
        <v/>
      </c>
      <c r="AH225" s="2" t="str">
        <f t="array" ref="AH225">iferror(xlookup($L225,'Product Families'!$A:$A,'Product Families'!$Q:$Q),"")</f>
        <v/>
      </c>
      <c r="AI225" s="26" t="str">
        <f t="shared" si="15"/>
        <v/>
      </c>
      <c r="AJ225" s="42" t="str">
        <f t="shared" si="16"/>
        <v/>
      </c>
      <c r="AK225" s="2">
        <f t="shared" si="17"/>
        <v>0</v>
      </c>
    </row>
    <row r="226">
      <c r="A226" s="1" t="s">
        <v>488</v>
      </c>
      <c r="B226" s="3" t="s">
        <v>120</v>
      </c>
      <c r="C226" s="1"/>
      <c r="D226" s="7" t="str">
        <f t="shared" si="18"/>
        <v/>
      </c>
      <c r="E226" s="26">
        <f t="shared" si="2"/>
        <v>0</v>
      </c>
      <c r="G226" s="2" t="s">
        <v>121</v>
      </c>
      <c r="H226" s="1"/>
      <c r="I226" s="1"/>
      <c r="J226" s="1"/>
      <c r="K226" s="1"/>
      <c r="L226" s="1"/>
      <c r="M226" s="10" t="str">
        <f t="array" ref="M226">iferror(xlookup($H226,'Product Families'!$A:$A,'Product Families'!$P:$P),"")</f>
        <v/>
      </c>
      <c r="N226" s="2" t="str">
        <f t="array" ref="N226">iferror(xlookup($H226,'Product Families'!$A:$A,'Product Families'!$Q:$Q),"")</f>
        <v/>
      </c>
      <c r="O226" s="26" t="str">
        <f t="shared" si="3"/>
        <v/>
      </c>
      <c r="P226" s="42" t="str">
        <f t="shared" si="4"/>
        <v/>
      </c>
      <c r="Q226" s="2">
        <f t="shared" si="5"/>
        <v>0</v>
      </c>
      <c r="R226" s="10" t="str">
        <f t="array" ref="R226">iferror(xlookup($I226,'Product Families'!$A:$A,'Product Families'!$P:$P),"")</f>
        <v/>
      </c>
      <c r="S226" s="2" t="str">
        <f t="array" ref="S226">iferror(xlookup($I226,'Product Families'!$A:$A,'Product Families'!$Q:$Q),"")</f>
        <v/>
      </c>
      <c r="T226" s="26" t="str">
        <f t="shared" si="6"/>
        <v/>
      </c>
      <c r="U226" s="42" t="str">
        <f t="shared" si="7"/>
        <v/>
      </c>
      <c r="V226" s="2">
        <f t="shared" si="8"/>
        <v>0</v>
      </c>
      <c r="W226" s="10" t="str">
        <f t="array" ref="W226">iferror(xlookup($J226,'Product Families'!$A:$A,'Product Families'!$P:$P),"")</f>
        <v/>
      </c>
      <c r="X226" s="2" t="str">
        <f t="array" ref="X226">iferror(xlookup($J226,'Product Families'!$A:$A,'Product Families'!$Q:$Q),"")</f>
        <v/>
      </c>
      <c r="Y226" s="42" t="str">
        <f t="shared" si="9"/>
        <v/>
      </c>
      <c r="Z226" s="42" t="str">
        <f t="shared" si="10"/>
        <v/>
      </c>
      <c r="AA226" s="2">
        <f t="shared" si="11"/>
        <v>0</v>
      </c>
      <c r="AB226" s="10" t="str">
        <f t="array" ref="AB226">iferror(xlookup($K226,'Product Families'!$A:$A,'Product Families'!$P:$P),"")</f>
        <v/>
      </c>
      <c r="AC226" s="2" t="str">
        <f t="array" ref="AC226">iferror(xlookup($K226,'Product Families'!$A:$A,'Product Families'!$Q:$Q),"")</f>
        <v/>
      </c>
      <c r="AD226" s="26" t="str">
        <f t="shared" si="12"/>
        <v/>
      </c>
      <c r="AE226" s="42" t="str">
        <f t="shared" si="13"/>
        <v/>
      </c>
      <c r="AF226" s="2">
        <f t="shared" si="14"/>
        <v>0</v>
      </c>
      <c r="AG226" s="10" t="str">
        <f t="array" ref="AG226">iferror(xlookup($L226,'Product Families'!$A:$A,'Product Families'!$P:$P),"")</f>
        <v/>
      </c>
      <c r="AH226" s="2" t="str">
        <f t="array" ref="AH226">iferror(xlookup($L226,'Product Families'!$A:$A,'Product Families'!$Q:$Q),"")</f>
        <v/>
      </c>
      <c r="AI226" s="26" t="str">
        <f t="shared" si="15"/>
        <v/>
      </c>
      <c r="AJ226" s="42" t="str">
        <f t="shared" si="16"/>
        <v/>
      </c>
      <c r="AK226" s="2">
        <f t="shared" si="17"/>
        <v>0</v>
      </c>
    </row>
    <row r="227">
      <c r="A227" s="1" t="s">
        <v>823</v>
      </c>
      <c r="B227" s="3" t="s">
        <v>120</v>
      </c>
      <c r="C227" s="1"/>
      <c r="D227" s="7" t="str">
        <f t="shared" si="18"/>
        <v/>
      </c>
      <c r="E227" s="26">
        <f t="shared" si="2"/>
        <v>0</v>
      </c>
      <c r="G227" s="2" t="s">
        <v>1466</v>
      </c>
      <c r="H227" s="1"/>
      <c r="I227" s="1"/>
      <c r="J227" s="1"/>
      <c r="K227" s="1"/>
      <c r="L227" s="1"/>
      <c r="M227" s="10" t="str">
        <f t="array" ref="M227">iferror(xlookup($H227,'Product Families'!$A:$A,'Product Families'!$P:$P),"")</f>
        <v/>
      </c>
      <c r="N227" s="2" t="str">
        <f t="array" ref="N227">iferror(xlookup($H227,'Product Families'!$A:$A,'Product Families'!$Q:$Q),"")</f>
        <v/>
      </c>
      <c r="O227" s="26" t="str">
        <f t="shared" si="3"/>
        <v/>
      </c>
      <c r="P227" s="42" t="str">
        <f t="shared" si="4"/>
        <v/>
      </c>
      <c r="Q227" s="2">
        <f t="shared" si="5"/>
        <v>0</v>
      </c>
      <c r="R227" s="10" t="str">
        <f t="array" ref="R227">iferror(xlookup($I227,'Product Families'!$A:$A,'Product Families'!$P:$P),"")</f>
        <v/>
      </c>
      <c r="S227" s="2" t="str">
        <f t="array" ref="S227">iferror(xlookup($I227,'Product Families'!$A:$A,'Product Families'!$Q:$Q),"")</f>
        <v/>
      </c>
      <c r="T227" s="26" t="str">
        <f t="shared" si="6"/>
        <v/>
      </c>
      <c r="U227" s="42" t="str">
        <f t="shared" si="7"/>
        <v/>
      </c>
      <c r="V227" s="2">
        <f t="shared" si="8"/>
        <v>0</v>
      </c>
      <c r="W227" s="10" t="str">
        <f t="array" ref="W227">iferror(xlookup($J227,'Product Families'!$A:$A,'Product Families'!$P:$P),"")</f>
        <v/>
      </c>
      <c r="X227" s="2" t="str">
        <f t="array" ref="X227">iferror(xlookup($J227,'Product Families'!$A:$A,'Product Families'!$Q:$Q),"")</f>
        <v/>
      </c>
      <c r="Y227" s="42" t="str">
        <f t="shared" si="9"/>
        <v/>
      </c>
      <c r="Z227" s="42" t="str">
        <f t="shared" si="10"/>
        <v/>
      </c>
      <c r="AA227" s="2">
        <f t="shared" si="11"/>
        <v>0</v>
      </c>
      <c r="AB227" s="10" t="str">
        <f t="array" ref="AB227">iferror(xlookup($K227,'Product Families'!$A:$A,'Product Families'!$P:$P),"")</f>
        <v/>
      </c>
      <c r="AC227" s="2" t="str">
        <f t="array" ref="AC227">iferror(xlookup($K227,'Product Families'!$A:$A,'Product Families'!$Q:$Q),"")</f>
        <v/>
      </c>
      <c r="AD227" s="26" t="str">
        <f t="shared" si="12"/>
        <v/>
      </c>
      <c r="AE227" s="42" t="str">
        <f t="shared" si="13"/>
        <v/>
      </c>
      <c r="AF227" s="2">
        <f t="shared" si="14"/>
        <v>0</v>
      </c>
      <c r="AG227" s="10" t="str">
        <f t="array" ref="AG227">iferror(xlookup($L227,'Product Families'!$A:$A,'Product Families'!$P:$P),"")</f>
        <v/>
      </c>
      <c r="AH227" s="2" t="str">
        <f t="array" ref="AH227">iferror(xlookup($L227,'Product Families'!$A:$A,'Product Families'!$Q:$Q),"")</f>
        <v/>
      </c>
      <c r="AI227" s="26" t="str">
        <f t="shared" si="15"/>
        <v/>
      </c>
      <c r="AJ227" s="42" t="str">
        <f t="shared" si="16"/>
        <v/>
      </c>
      <c r="AK227" s="2">
        <f t="shared" si="17"/>
        <v>0</v>
      </c>
    </row>
    <row r="228">
      <c r="A228" s="1" t="s">
        <v>825</v>
      </c>
      <c r="B228" s="3" t="s">
        <v>120</v>
      </c>
      <c r="C228" s="1"/>
      <c r="D228" s="7" t="str">
        <f t="shared" si="18"/>
        <v/>
      </c>
      <c r="E228" s="26">
        <f t="shared" si="2"/>
        <v>0</v>
      </c>
      <c r="G228" s="2" t="s">
        <v>121</v>
      </c>
      <c r="H228" s="1"/>
      <c r="I228" s="1"/>
      <c r="J228" s="1"/>
      <c r="K228" s="1"/>
      <c r="L228" s="1"/>
      <c r="M228" s="10" t="str">
        <f t="array" ref="M228">iferror(xlookup($H228,'Product Families'!$A:$A,'Product Families'!$P:$P),"")</f>
        <v/>
      </c>
      <c r="N228" s="2" t="str">
        <f t="array" ref="N228">iferror(xlookup($H228,'Product Families'!$A:$A,'Product Families'!$Q:$Q),"")</f>
        <v/>
      </c>
      <c r="O228" s="26" t="str">
        <f t="shared" si="3"/>
        <v/>
      </c>
      <c r="P228" s="42" t="str">
        <f t="shared" si="4"/>
        <v/>
      </c>
      <c r="Q228" s="2">
        <f t="shared" si="5"/>
        <v>0</v>
      </c>
      <c r="R228" s="10" t="str">
        <f t="array" ref="R228">iferror(xlookup($I228,'Product Families'!$A:$A,'Product Families'!$P:$P),"")</f>
        <v/>
      </c>
      <c r="S228" s="2" t="str">
        <f t="array" ref="S228">iferror(xlookup($I228,'Product Families'!$A:$A,'Product Families'!$Q:$Q),"")</f>
        <v/>
      </c>
      <c r="T228" s="26" t="str">
        <f t="shared" si="6"/>
        <v/>
      </c>
      <c r="U228" s="42" t="str">
        <f t="shared" si="7"/>
        <v/>
      </c>
      <c r="V228" s="2">
        <f t="shared" si="8"/>
        <v>0</v>
      </c>
      <c r="W228" s="10" t="str">
        <f t="array" ref="W228">iferror(xlookup($J228,'Product Families'!$A:$A,'Product Families'!$P:$P),"")</f>
        <v/>
      </c>
      <c r="X228" s="2" t="str">
        <f t="array" ref="X228">iferror(xlookup($J228,'Product Families'!$A:$A,'Product Families'!$Q:$Q),"")</f>
        <v/>
      </c>
      <c r="Y228" s="42" t="str">
        <f t="shared" si="9"/>
        <v/>
      </c>
      <c r="Z228" s="42" t="str">
        <f t="shared" si="10"/>
        <v/>
      </c>
      <c r="AA228" s="2">
        <f t="shared" si="11"/>
        <v>0</v>
      </c>
      <c r="AB228" s="10" t="str">
        <f t="array" ref="AB228">iferror(xlookup($K228,'Product Families'!$A:$A,'Product Families'!$P:$P),"")</f>
        <v/>
      </c>
      <c r="AC228" s="2" t="str">
        <f t="array" ref="AC228">iferror(xlookup($K228,'Product Families'!$A:$A,'Product Families'!$Q:$Q),"")</f>
        <v/>
      </c>
      <c r="AD228" s="26" t="str">
        <f t="shared" si="12"/>
        <v/>
      </c>
      <c r="AE228" s="42" t="str">
        <f t="shared" si="13"/>
        <v/>
      </c>
      <c r="AF228" s="2">
        <f t="shared" si="14"/>
        <v>0</v>
      </c>
      <c r="AG228" s="10" t="str">
        <f t="array" ref="AG228">iferror(xlookup($L228,'Product Families'!$A:$A,'Product Families'!$P:$P),"")</f>
        <v/>
      </c>
      <c r="AH228" s="2" t="str">
        <f t="array" ref="AH228">iferror(xlookup($L228,'Product Families'!$A:$A,'Product Families'!$Q:$Q),"")</f>
        <v/>
      </c>
      <c r="AI228" s="26" t="str">
        <f t="shared" si="15"/>
        <v/>
      </c>
      <c r="AJ228" s="42" t="str">
        <f t="shared" si="16"/>
        <v/>
      </c>
      <c r="AK228" s="2">
        <f t="shared" si="17"/>
        <v>0</v>
      </c>
    </row>
    <row r="229">
      <c r="A229" s="1" t="s">
        <v>829</v>
      </c>
      <c r="B229" s="3" t="s">
        <v>120</v>
      </c>
      <c r="C229" s="1"/>
      <c r="D229" s="7" t="str">
        <f t="shared" si="18"/>
        <v/>
      </c>
      <c r="E229" s="26">
        <f t="shared" si="2"/>
        <v>0</v>
      </c>
      <c r="G229" s="2" t="s">
        <v>121</v>
      </c>
      <c r="H229" s="1"/>
      <c r="I229" s="1"/>
      <c r="J229" s="1"/>
      <c r="K229" s="1"/>
      <c r="L229" s="1"/>
      <c r="M229" s="10" t="str">
        <f t="array" ref="M229">iferror(xlookup($H229,'Product Families'!$A:$A,'Product Families'!$P:$P),"")</f>
        <v/>
      </c>
      <c r="N229" s="2" t="str">
        <f t="array" ref="N229">iferror(xlookup($H229,'Product Families'!$A:$A,'Product Families'!$Q:$Q),"")</f>
        <v/>
      </c>
      <c r="O229" s="26" t="str">
        <f t="shared" si="3"/>
        <v/>
      </c>
      <c r="P229" s="42" t="str">
        <f t="shared" si="4"/>
        <v/>
      </c>
      <c r="Q229" s="2">
        <f t="shared" si="5"/>
        <v>0</v>
      </c>
      <c r="R229" s="10" t="str">
        <f t="array" ref="R229">iferror(xlookup($I229,'Product Families'!$A:$A,'Product Families'!$P:$P),"")</f>
        <v/>
      </c>
      <c r="S229" s="2" t="str">
        <f t="array" ref="S229">iferror(xlookup($I229,'Product Families'!$A:$A,'Product Families'!$Q:$Q),"")</f>
        <v/>
      </c>
      <c r="T229" s="26" t="str">
        <f t="shared" si="6"/>
        <v/>
      </c>
      <c r="U229" s="42" t="str">
        <f t="shared" si="7"/>
        <v/>
      </c>
      <c r="V229" s="2">
        <f t="shared" si="8"/>
        <v>0</v>
      </c>
      <c r="W229" s="10" t="str">
        <f t="array" ref="W229">iferror(xlookup($J229,'Product Families'!$A:$A,'Product Families'!$P:$P),"")</f>
        <v/>
      </c>
      <c r="X229" s="2" t="str">
        <f t="array" ref="X229">iferror(xlookup($J229,'Product Families'!$A:$A,'Product Families'!$Q:$Q),"")</f>
        <v/>
      </c>
      <c r="Y229" s="42" t="str">
        <f t="shared" si="9"/>
        <v/>
      </c>
      <c r="Z229" s="42" t="str">
        <f t="shared" si="10"/>
        <v/>
      </c>
      <c r="AA229" s="2">
        <f t="shared" si="11"/>
        <v>0</v>
      </c>
      <c r="AB229" s="10" t="str">
        <f t="array" ref="AB229">iferror(xlookup($K229,'Product Families'!$A:$A,'Product Families'!$P:$P),"")</f>
        <v/>
      </c>
      <c r="AC229" s="2" t="str">
        <f t="array" ref="AC229">iferror(xlookup($K229,'Product Families'!$A:$A,'Product Families'!$Q:$Q),"")</f>
        <v/>
      </c>
      <c r="AD229" s="26" t="str">
        <f t="shared" si="12"/>
        <v/>
      </c>
      <c r="AE229" s="42" t="str">
        <f t="shared" si="13"/>
        <v/>
      </c>
      <c r="AF229" s="2">
        <f t="shared" si="14"/>
        <v>0</v>
      </c>
      <c r="AG229" s="10" t="str">
        <f t="array" ref="AG229">iferror(xlookup($L229,'Product Families'!$A:$A,'Product Families'!$P:$P),"")</f>
        <v/>
      </c>
      <c r="AH229" s="2" t="str">
        <f t="array" ref="AH229">iferror(xlookup($L229,'Product Families'!$A:$A,'Product Families'!$Q:$Q),"")</f>
        <v/>
      </c>
      <c r="AI229" s="26" t="str">
        <f t="shared" si="15"/>
        <v/>
      </c>
      <c r="AJ229" s="42" t="str">
        <f t="shared" si="16"/>
        <v/>
      </c>
      <c r="AK229" s="2">
        <f t="shared" si="17"/>
        <v>0</v>
      </c>
    </row>
    <row r="230">
      <c r="A230" s="1" t="s">
        <v>831</v>
      </c>
      <c r="B230" s="3" t="s">
        <v>120</v>
      </c>
      <c r="C230" s="1"/>
      <c r="D230" s="7" t="str">
        <f t="shared" si="18"/>
        <v/>
      </c>
      <c r="E230" s="26">
        <f t="shared" si="2"/>
        <v>0</v>
      </c>
      <c r="G230" s="2" t="s">
        <v>121</v>
      </c>
      <c r="H230" s="1"/>
      <c r="I230" s="1"/>
      <c r="J230" s="1"/>
      <c r="K230" s="1"/>
      <c r="L230" s="1"/>
      <c r="M230" s="10" t="str">
        <f t="array" ref="M230">iferror(xlookup($H230,'Product Families'!$A:$A,'Product Families'!$P:$P),"")</f>
        <v/>
      </c>
      <c r="N230" s="2" t="str">
        <f t="array" ref="N230">iferror(xlookup($H230,'Product Families'!$A:$A,'Product Families'!$Q:$Q),"")</f>
        <v/>
      </c>
      <c r="O230" s="26" t="str">
        <f t="shared" si="3"/>
        <v/>
      </c>
      <c r="P230" s="42" t="str">
        <f t="shared" si="4"/>
        <v/>
      </c>
      <c r="Q230" s="2">
        <f t="shared" si="5"/>
        <v>0</v>
      </c>
      <c r="R230" s="10" t="str">
        <f t="array" ref="R230">iferror(xlookup($I230,'Product Families'!$A:$A,'Product Families'!$P:$P),"")</f>
        <v/>
      </c>
      <c r="S230" s="2" t="str">
        <f t="array" ref="S230">iferror(xlookup($I230,'Product Families'!$A:$A,'Product Families'!$Q:$Q),"")</f>
        <v/>
      </c>
      <c r="T230" s="26" t="str">
        <f t="shared" si="6"/>
        <v/>
      </c>
      <c r="U230" s="42" t="str">
        <f t="shared" si="7"/>
        <v/>
      </c>
      <c r="V230" s="2">
        <f t="shared" si="8"/>
        <v>0</v>
      </c>
      <c r="W230" s="10" t="str">
        <f t="array" ref="W230">iferror(xlookup($J230,'Product Families'!$A:$A,'Product Families'!$P:$P),"")</f>
        <v/>
      </c>
      <c r="X230" s="2" t="str">
        <f t="array" ref="X230">iferror(xlookup($J230,'Product Families'!$A:$A,'Product Families'!$Q:$Q),"")</f>
        <v/>
      </c>
      <c r="Y230" s="42" t="str">
        <f t="shared" si="9"/>
        <v/>
      </c>
      <c r="Z230" s="42" t="str">
        <f t="shared" si="10"/>
        <v/>
      </c>
      <c r="AA230" s="2">
        <f t="shared" si="11"/>
        <v>0</v>
      </c>
      <c r="AB230" s="10" t="str">
        <f t="array" ref="AB230">iferror(xlookup($K230,'Product Families'!$A:$A,'Product Families'!$P:$P),"")</f>
        <v/>
      </c>
      <c r="AC230" s="2" t="str">
        <f t="array" ref="AC230">iferror(xlookup($K230,'Product Families'!$A:$A,'Product Families'!$Q:$Q),"")</f>
        <v/>
      </c>
      <c r="AD230" s="26" t="str">
        <f t="shared" si="12"/>
        <v/>
      </c>
      <c r="AE230" s="42" t="str">
        <f t="shared" si="13"/>
        <v/>
      </c>
      <c r="AF230" s="2">
        <f t="shared" si="14"/>
        <v>0</v>
      </c>
      <c r="AG230" s="10" t="str">
        <f t="array" ref="AG230">iferror(xlookup($L230,'Product Families'!$A:$A,'Product Families'!$P:$P),"")</f>
        <v/>
      </c>
      <c r="AH230" s="2" t="str">
        <f t="array" ref="AH230">iferror(xlookup($L230,'Product Families'!$A:$A,'Product Families'!$Q:$Q),"")</f>
        <v/>
      </c>
      <c r="AI230" s="26" t="str">
        <f t="shared" si="15"/>
        <v/>
      </c>
      <c r="AJ230" s="42" t="str">
        <f t="shared" si="16"/>
        <v/>
      </c>
      <c r="AK230" s="2">
        <f t="shared" si="17"/>
        <v>0</v>
      </c>
    </row>
    <row r="231">
      <c r="A231" s="1" t="s">
        <v>833</v>
      </c>
      <c r="B231" s="3">
        <v>172.25</v>
      </c>
      <c r="C231" s="3">
        <v>50.0</v>
      </c>
      <c r="D231" s="7">
        <f t="shared" si="18"/>
        <v>3.445</v>
      </c>
      <c r="E231" s="26">
        <f t="shared" si="2"/>
        <v>0</v>
      </c>
      <c r="H231" s="1"/>
      <c r="I231" s="1"/>
      <c r="J231" s="1"/>
      <c r="K231" s="1"/>
      <c r="L231" s="1"/>
      <c r="M231" s="10" t="str">
        <f t="array" ref="M231">iferror(xlookup($H231,'Product Families'!$A:$A,'Product Families'!$P:$P),"")</f>
        <v/>
      </c>
      <c r="N231" s="2" t="str">
        <f t="array" ref="N231">iferror(xlookup($H231,'Product Families'!$A:$A,'Product Families'!$Q:$Q),"")</f>
        <v/>
      </c>
      <c r="O231" s="26" t="str">
        <f t="shared" si="3"/>
        <v/>
      </c>
      <c r="P231" s="42" t="str">
        <f t="shared" si="4"/>
        <v/>
      </c>
      <c r="Q231" s="2">
        <f t="shared" si="5"/>
        <v>0</v>
      </c>
      <c r="R231" s="10" t="str">
        <f t="array" ref="R231">iferror(xlookup($I231,'Product Families'!$A:$A,'Product Families'!$P:$P),"")</f>
        <v/>
      </c>
      <c r="S231" s="2" t="str">
        <f t="array" ref="S231">iferror(xlookup($I231,'Product Families'!$A:$A,'Product Families'!$Q:$Q),"")</f>
        <v/>
      </c>
      <c r="T231" s="26" t="str">
        <f t="shared" si="6"/>
        <v/>
      </c>
      <c r="U231" s="42" t="str">
        <f t="shared" si="7"/>
        <v/>
      </c>
      <c r="V231" s="2">
        <f t="shared" si="8"/>
        <v>0</v>
      </c>
      <c r="W231" s="10" t="str">
        <f t="array" ref="W231">iferror(xlookup($J231,'Product Families'!$A:$A,'Product Families'!$P:$P),"")</f>
        <v/>
      </c>
      <c r="X231" s="2" t="str">
        <f t="array" ref="X231">iferror(xlookup($J231,'Product Families'!$A:$A,'Product Families'!$Q:$Q),"")</f>
        <v/>
      </c>
      <c r="Y231" s="42" t="str">
        <f t="shared" si="9"/>
        <v/>
      </c>
      <c r="Z231" s="42" t="str">
        <f t="shared" si="10"/>
        <v/>
      </c>
      <c r="AA231" s="2">
        <f t="shared" si="11"/>
        <v>0</v>
      </c>
      <c r="AB231" s="10" t="str">
        <f t="array" ref="AB231">iferror(xlookup($K231,'Product Families'!$A:$A,'Product Families'!$P:$P),"")</f>
        <v/>
      </c>
      <c r="AC231" s="2" t="str">
        <f t="array" ref="AC231">iferror(xlookup($K231,'Product Families'!$A:$A,'Product Families'!$Q:$Q),"")</f>
        <v/>
      </c>
      <c r="AD231" s="26" t="str">
        <f t="shared" si="12"/>
        <v/>
      </c>
      <c r="AE231" s="42" t="str">
        <f t="shared" si="13"/>
        <v/>
      </c>
      <c r="AF231" s="2">
        <f t="shared" si="14"/>
        <v>0</v>
      </c>
      <c r="AG231" s="10" t="str">
        <f t="array" ref="AG231">iferror(xlookup($L231,'Product Families'!$A:$A,'Product Families'!$P:$P),"")</f>
        <v/>
      </c>
      <c r="AH231" s="2" t="str">
        <f t="array" ref="AH231">iferror(xlookup($L231,'Product Families'!$A:$A,'Product Families'!$Q:$Q),"")</f>
        <v/>
      </c>
      <c r="AI231" s="26" t="str">
        <f t="shared" si="15"/>
        <v/>
      </c>
      <c r="AJ231" s="42" t="str">
        <f t="shared" si="16"/>
        <v/>
      </c>
      <c r="AK231" s="2">
        <f t="shared" si="17"/>
        <v>0</v>
      </c>
    </row>
    <row r="232">
      <c r="A232" s="1" t="s">
        <v>835</v>
      </c>
      <c r="B232" s="3" t="s">
        <v>120</v>
      </c>
      <c r="C232" s="1"/>
      <c r="D232" s="7" t="str">
        <f t="shared" si="18"/>
        <v/>
      </c>
      <c r="E232" s="26">
        <f t="shared" si="2"/>
        <v>0</v>
      </c>
      <c r="G232" s="2" t="s">
        <v>121</v>
      </c>
      <c r="H232" s="1"/>
      <c r="I232" s="1"/>
      <c r="J232" s="1"/>
      <c r="K232" s="1"/>
      <c r="L232" s="1"/>
      <c r="M232" s="10" t="str">
        <f t="array" ref="M232">iferror(xlookup($H232,'Product Families'!$A:$A,'Product Families'!$P:$P),"")</f>
        <v/>
      </c>
      <c r="N232" s="2" t="str">
        <f t="array" ref="N232">iferror(xlookup($H232,'Product Families'!$A:$A,'Product Families'!$Q:$Q),"")</f>
        <v/>
      </c>
      <c r="O232" s="26" t="str">
        <f t="shared" si="3"/>
        <v/>
      </c>
      <c r="P232" s="42" t="str">
        <f t="shared" si="4"/>
        <v/>
      </c>
      <c r="Q232" s="2">
        <f t="shared" si="5"/>
        <v>0</v>
      </c>
      <c r="R232" s="10" t="str">
        <f t="array" ref="R232">iferror(xlookup($I232,'Product Families'!$A:$A,'Product Families'!$P:$P),"")</f>
        <v/>
      </c>
      <c r="S232" s="2" t="str">
        <f t="array" ref="S232">iferror(xlookup($I232,'Product Families'!$A:$A,'Product Families'!$Q:$Q),"")</f>
        <v/>
      </c>
      <c r="T232" s="26" t="str">
        <f t="shared" si="6"/>
        <v/>
      </c>
      <c r="U232" s="42" t="str">
        <f t="shared" si="7"/>
        <v/>
      </c>
      <c r="V232" s="2">
        <f t="shared" si="8"/>
        <v>0</v>
      </c>
      <c r="W232" s="10" t="str">
        <f t="array" ref="W232">iferror(xlookup($J232,'Product Families'!$A:$A,'Product Families'!$P:$P),"")</f>
        <v/>
      </c>
      <c r="X232" s="2" t="str">
        <f t="array" ref="X232">iferror(xlookup($J232,'Product Families'!$A:$A,'Product Families'!$Q:$Q),"")</f>
        <v/>
      </c>
      <c r="Y232" s="42" t="str">
        <f t="shared" si="9"/>
        <v/>
      </c>
      <c r="Z232" s="42" t="str">
        <f t="shared" si="10"/>
        <v/>
      </c>
      <c r="AA232" s="2">
        <f t="shared" si="11"/>
        <v>0</v>
      </c>
      <c r="AB232" s="10" t="str">
        <f t="array" ref="AB232">iferror(xlookup($K232,'Product Families'!$A:$A,'Product Families'!$P:$P),"")</f>
        <v/>
      </c>
      <c r="AC232" s="2" t="str">
        <f t="array" ref="AC232">iferror(xlookup($K232,'Product Families'!$A:$A,'Product Families'!$Q:$Q),"")</f>
        <v/>
      </c>
      <c r="AD232" s="26" t="str">
        <f t="shared" si="12"/>
        <v/>
      </c>
      <c r="AE232" s="42" t="str">
        <f t="shared" si="13"/>
        <v/>
      </c>
      <c r="AF232" s="2">
        <f t="shared" si="14"/>
        <v>0</v>
      </c>
      <c r="AG232" s="10" t="str">
        <f t="array" ref="AG232">iferror(xlookup($L232,'Product Families'!$A:$A,'Product Families'!$P:$P),"")</f>
        <v/>
      </c>
      <c r="AH232" s="2" t="str">
        <f t="array" ref="AH232">iferror(xlookup($L232,'Product Families'!$A:$A,'Product Families'!$Q:$Q),"")</f>
        <v/>
      </c>
      <c r="AI232" s="26" t="str">
        <f t="shared" si="15"/>
        <v/>
      </c>
      <c r="AJ232" s="42" t="str">
        <f t="shared" si="16"/>
        <v/>
      </c>
      <c r="AK232" s="2">
        <f t="shared" si="17"/>
        <v>0</v>
      </c>
    </row>
    <row r="233">
      <c r="A233" s="1" t="s">
        <v>840</v>
      </c>
      <c r="B233" s="3">
        <v>2.6</v>
      </c>
      <c r="C233" s="3">
        <v>1.0</v>
      </c>
      <c r="D233" s="7">
        <f t="shared" si="18"/>
        <v>2.6</v>
      </c>
      <c r="E233" s="26">
        <f t="shared" si="2"/>
        <v>0</v>
      </c>
      <c r="H233" s="1"/>
      <c r="I233" s="1"/>
      <c r="J233" s="1"/>
      <c r="K233" s="1"/>
      <c r="L233" s="1"/>
      <c r="M233" s="10" t="str">
        <f t="array" ref="M233">iferror(xlookup($H233,'Product Families'!$A:$A,'Product Families'!$P:$P),"")</f>
        <v/>
      </c>
      <c r="N233" s="2" t="str">
        <f t="array" ref="N233">iferror(xlookup($H233,'Product Families'!$A:$A,'Product Families'!$Q:$Q),"")</f>
        <v/>
      </c>
      <c r="O233" s="26" t="str">
        <f t="shared" si="3"/>
        <v/>
      </c>
      <c r="P233" s="42" t="str">
        <f t="shared" si="4"/>
        <v/>
      </c>
      <c r="Q233" s="2">
        <f t="shared" si="5"/>
        <v>0</v>
      </c>
      <c r="R233" s="10" t="str">
        <f t="array" ref="R233">iferror(xlookup($I233,'Product Families'!$A:$A,'Product Families'!$P:$P),"")</f>
        <v/>
      </c>
      <c r="S233" s="2" t="str">
        <f t="array" ref="S233">iferror(xlookup($I233,'Product Families'!$A:$A,'Product Families'!$Q:$Q),"")</f>
        <v/>
      </c>
      <c r="T233" s="26" t="str">
        <f t="shared" si="6"/>
        <v/>
      </c>
      <c r="U233" s="42" t="str">
        <f t="shared" si="7"/>
        <v/>
      </c>
      <c r="V233" s="2">
        <f t="shared" si="8"/>
        <v>0</v>
      </c>
      <c r="W233" s="10" t="str">
        <f t="array" ref="W233">iferror(xlookup($J233,'Product Families'!$A:$A,'Product Families'!$P:$P),"")</f>
        <v/>
      </c>
      <c r="X233" s="2" t="str">
        <f t="array" ref="X233">iferror(xlookup($J233,'Product Families'!$A:$A,'Product Families'!$Q:$Q),"")</f>
        <v/>
      </c>
      <c r="Y233" s="42" t="str">
        <f t="shared" si="9"/>
        <v/>
      </c>
      <c r="Z233" s="42" t="str">
        <f t="shared" si="10"/>
        <v/>
      </c>
      <c r="AA233" s="2">
        <f t="shared" si="11"/>
        <v>0</v>
      </c>
      <c r="AB233" s="10" t="str">
        <f t="array" ref="AB233">iferror(xlookup($K233,'Product Families'!$A:$A,'Product Families'!$P:$P),"")</f>
        <v/>
      </c>
      <c r="AC233" s="2" t="str">
        <f t="array" ref="AC233">iferror(xlookup($K233,'Product Families'!$A:$A,'Product Families'!$Q:$Q),"")</f>
        <v/>
      </c>
      <c r="AD233" s="26" t="str">
        <f t="shared" si="12"/>
        <v/>
      </c>
      <c r="AE233" s="42" t="str">
        <f t="shared" si="13"/>
        <v/>
      </c>
      <c r="AF233" s="2">
        <f t="shared" si="14"/>
        <v>0</v>
      </c>
      <c r="AG233" s="10" t="str">
        <f t="array" ref="AG233">iferror(xlookup($L233,'Product Families'!$A:$A,'Product Families'!$P:$P),"")</f>
        <v/>
      </c>
      <c r="AH233" s="2" t="str">
        <f t="array" ref="AH233">iferror(xlookup($L233,'Product Families'!$A:$A,'Product Families'!$Q:$Q),"")</f>
        <v/>
      </c>
      <c r="AI233" s="26" t="str">
        <f t="shared" si="15"/>
        <v/>
      </c>
      <c r="AJ233" s="42" t="str">
        <f t="shared" si="16"/>
        <v/>
      </c>
      <c r="AK233" s="2">
        <f t="shared" si="17"/>
        <v>0</v>
      </c>
    </row>
    <row r="234">
      <c r="A234" s="1" t="s">
        <v>843</v>
      </c>
      <c r="B234" s="3">
        <v>132.5</v>
      </c>
      <c r="C234" s="3">
        <v>1.0</v>
      </c>
      <c r="D234" s="7">
        <f t="shared" si="18"/>
        <v>132.5</v>
      </c>
      <c r="E234" s="26">
        <f t="shared" si="2"/>
        <v>0</v>
      </c>
      <c r="H234" s="1"/>
      <c r="I234" s="1"/>
      <c r="J234" s="1"/>
      <c r="K234" s="1"/>
      <c r="L234" s="1"/>
      <c r="M234" s="10" t="str">
        <f t="array" ref="M234">iferror(xlookup($H234,'Product Families'!$A:$A,'Product Families'!$P:$P),"")</f>
        <v/>
      </c>
      <c r="N234" s="2" t="str">
        <f t="array" ref="N234">iferror(xlookup($H234,'Product Families'!$A:$A,'Product Families'!$Q:$Q),"")</f>
        <v/>
      </c>
      <c r="O234" s="26" t="str">
        <f t="shared" si="3"/>
        <v/>
      </c>
      <c r="P234" s="42" t="str">
        <f t="shared" si="4"/>
        <v/>
      </c>
      <c r="Q234" s="2">
        <f t="shared" si="5"/>
        <v>0</v>
      </c>
      <c r="R234" s="10" t="str">
        <f t="array" ref="R234">iferror(xlookup($I234,'Product Families'!$A:$A,'Product Families'!$P:$P),"")</f>
        <v/>
      </c>
      <c r="S234" s="2" t="str">
        <f t="array" ref="S234">iferror(xlookup($I234,'Product Families'!$A:$A,'Product Families'!$Q:$Q),"")</f>
        <v/>
      </c>
      <c r="T234" s="26" t="str">
        <f t="shared" si="6"/>
        <v/>
      </c>
      <c r="U234" s="42" t="str">
        <f t="shared" si="7"/>
        <v/>
      </c>
      <c r="V234" s="2">
        <f t="shared" si="8"/>
        <v>0</v>
      </c>
      <c r="W234" s="10" t="str">
        <f t="array" ref="W234">iferror(xlookup($J234,'Product Families'!$A:$A,'Product Families'!$P:$P),"")</f>
        <v/>
      </c>
      <c r="X234" s="2" t="str">
        <f t="array" ref="X234">iferror(xlookup($J234,'Product Families'!$A:$A,'Product Families'!$Q:$Q),"")</f>
        <v/>
      </c>
      <c r="Y234" s="42" t="str">
        <f t="shared" si="9"/>
        <v/>
      </c>
      <c r="Z234" s="42" t="str">
        <f t="shared" si="10"/>
        <v/>
      </c>
      <c r="AA234" s="2">
        <f t="shared" si="11"/>
        <v>0</v>
      </c>
      <c r="AB234" s="10" t="str">
        <f t="array" ref="AB234">iferror(xlookup($K234,'Product Families'!$A:$A,'Product Families'!$P:$P),"")</f>
        <v/>
      </c>
      <c r="AC234" s="2" t="str">
        <f t="array" ref="AC234">iferror(xlookup($K234,'Product Families'!$A:$A,'Product Families'!$Q:$Q),"")</f>
        <v/>
      </c>
      <c r="AD234" s="26" t="str">
        <f t="shared" si="12"/>
        <v/>
      </c>
      <c r="AE234" s="42" t="str">
        <f t="shared" si="13"/>
        <v/>
      </c>
      <c r="AF234" s="2">
        <f t="shared" si="14"/>
        <v>0</v>
      </c>
      <c r="AG234" s="10" t="str">
        <f t="array" ref="AG234">iferror(xlookup($L234,'Product Families'!$A:$A,'Product Families'!$P:$P),"")</f>
        <v/>
      </c>
      <c r="AH234" s="2" t="str">
        <f t="array" ref="AH234">iferror(xlookup($L234,'Product Families'!$A:$A,'Product Families'!$Q:$Q),"")</f>
        <v/>
      </c>
      <c r="AI234" s="26" t="str">
        <f t="shared" si="15"/>
        <v/>
      </c>
      <c r="AJ234" s="42" t="str">
        <f t="shared" si="16"/>
        <v/>
      </c>
      <c r="AK234" s="2">
        <f t="shared" si="17"/>
        <v>0</v>
      </c>
    </row>
    <row r="235">
      <c r="A235" s="1" t="s">
        <v>847</v>
      </c>
      <c r="B235" s="3">
        <v>25.97</v>
      </c>
      <c r="C235" s="3">
        <v>10.0</v>
      </c>
      <c r="D235" s="7">
        <f t="shared" si="18"/>
        <v>2.597</v>
      </c>
      <c r="E235" s="26">
        <f t="shared" si="2"/>
        <v>0</v>
      </c>
      <c r="H235" s="1"/>
      <c r="I235" s="1"/>
      <c r="J235" s="1"/>
      <c r="K235" s="1"/>
      <c r="L235" s="1"/>
      <c r="M235" s="10" t="str">
        <f t="array" ref="M235">iferror(xlookup($H235,'Product Families'!$A:$A,'Product Families'!$P:$P),"")</f>
        <v/>
      </c>
      <c r="N235" s="2" t="str">
        <f t="array" ref="N235">iferror(xlookup($H235,'Product Families'!$A:$A,'Product Families'!$Q:$Q),"")</f>
        <v/>
      </c>
      <c r="O235" s="26" t="str">
        <f t="shared" si="3"/>
        <v/>
      </c>
      <c r="P235" s="42" t="str">
        <f t="shared" si="4"/>
        <v/>
      </c>
      <c r="Q235" s="2">
        <f t="shared" si="5"/>
        <v>0</v>
      </c>
      <c r="R235" s="10" t="str">
        <f t="array" ref="R235">iferror(xlookup($I235,'Product Families'!$A:$A,'Product Families'!$P:$P),"")</f>
        <v/>
      </c>
      <c r="S235" s="2" t="str">
        <f t="array" ref="S235">iferror(xlookup($I235,'Product Families'!$A:$A,'Product Families'!$Q:$Q),"")</f>
        <v/>
      </c>
      <c r="T235" s="26" t="str">
        <f t="shared" si="6"/>
        <v/>
      </c>
      <c r="U235" s="42" t="str">
        <f t="shared" si="7"/>
        <v/>
      </c>
      <c r="V235" s="2">
        <f t="shared" si="8"/>
        <v>0</v>
      </c>
      <c r="W235" s="10" t="str">
        <f t="array" ref="W235">iferror(xlookup($J235,'Product Families'!$A:$A,'Product Families'!$P:$P),"")</f>
        <v/>
      </c>
      <c r="X235" s="2" t="str">
        <f t="array" ref="X235">iferror(xlookup($J235,'Product Families'!$A:$A,'Product Families'!$Q:$Q),"")</f>
        <v/>
      </c>
      <c r="Y235" s="42" t="str">
        <f t="shared" si="9"/>
        <v/>
      </c>
      <c r="Z235" s="42" t="str">
        <f t="shared" si="10"/>
        <v/>
      </c>
      <c r="AA235" s="2">
        <f t="shared" si="11"/>
        <v>0</v>
      </c>
      <c r="AB235" s="10" t="str">
        <f t="array" ref="AB235">iferror(xlookup($K235,'Product Families'!$A:$A,'Product Families'!$P:$P),"")</f>
        <v/>
      </c>
      <c r="AC235" s="2" t="str">
        <f t="array" ref="AC235">iferror(xlookup($K235,'Product Families'!$A:$A,'Product Families'!$Q:$Q),"")</f>
        <v/>
      </c>
      <c r="AD235" s="26" t="str">
        <f t="shared" si="12"/>
        <v/>
      </c>
      <c r="AE235" s="42" t="str">
        <f t="shared" si="13"/>
        <v/>
      </c>
      <c r="AF235" s="2">
        <f t="shared" si="14"/>
        <v>0</v>
      </c>
      <c r="AG235" s="10" t="str">
        <f t="array" ref="AG235">iferror(xlookup($L235,'Product Families'!$A:$A,'Product Families'!$P:$P),"")</f>
        <v/>
      </c>
      <c r="AH235" s="2" t="str">
        <f t="array" ref="AH235">iferror(xlookup($L235,'Product Families'!$A:$A,'Product Families'!$Q:$Q),"")</f>
        <v/>
      </c>
      <c r="AI235" s="26" t="str">
        <f t="shared" si="15"/>
        <v/>
      </c>
      <c r="AJ235" s="42" t="str">
        <f t="shared" si="16"/>
        <v/>
      </c>
      <c r="AK235" s="2">
        <f t="shared" si="17"/>
        <v>0</v>
      </c>
    </row>
    <row r="236">
      <c r="A236" s="1" t="s">
        <v>849</v>
      </c>
      <c r="B236" s="3" t="s">
        <v>1493</v>
      </c>
      <c r="C236" s="1"/>
      <c r="D236" s="7" t="str">
        <f t="shared" si="18"/>
        <v/>
      </c>
      <c r="E236" s="26">
        <f t="shared" si="2"/>
        <v>0</v>
      </c>
      <c r="G236" s="2" t="s">
        <v>1494</v>
      </c>
      <c r="H236" s="1"/>
      <c r="I236" s="1"/>
      <c r="J236" s="1"/>
      <c r="K236" s="1"/>
      <c r="L236" s="1"/>
      <c r="M236" s="10" t="str">
        <f t="array" ref="M236">iferror(xlookup($H236,'Product Families'!$A:$A,'Product Families'!$P:$P),"")</f>
        <v/>
      </c>
      <c r="N236" s="2" t="str">
        <f t="array" ref="N236">iferror(xlookup($H236,'Product Families'!$A:$A,'Product Families'!$Q:$Q),"")</f>
        <v/>
      </c>
      <c r="O236" s="26" t="str">
        <f t="shared" si="3"/>
        <v/>
      </c>
      <c r="P236" s="42" t="str">
        <f t="shared" si="4"/>
        <v/>
      </c>
      <c r="Q236" s="2">
        <f t="shared" si="5"/>
        <v>0</v>
      </c>
      <c r="R236" s="10" t="str">
        <f t="array" ref="R236">iferror(xlookup($I236,'Product Families'!$A:$A,'Product Families'!$P:$P),"")</f>
        <v/>
      </c>
      <c r="S236" s="2" t="str">
        <f t="array" ref="S236">iferror(xlookup($I236,'Product Families'!$A:$A,'Product Families'!$Q:$Q),"")</f>
        <v/>
      </c>
      <c r="T236" s="26" t="str">
        <f t="shared" si="6"/>
        <v/>
      </c>
      <c r="U236" s="42" t="str">
        <f t="shared" si="7"/>
        <v/>
      </c>
      <c r="V236" s="2">
        <f t="shared" si="8"/>
        <v>0</v>
      </c>
      <c r="W236" s="10" t="str">
        <f t="array" ref="W236">iferror(xlookup($J236,'Product Families'!$A:$A,'Product Families'!$P:$P),"")</f>
        <v/>
      </c>
      <c r="X236" s="2" t="str">
        <f t="array" ref="X236">iferror(xlookup($J236,'Product Families'!$A:$A,'Product Families'!$Q:$Q),"")</f>
        <v/>
      </c>
      <c r="Y236" s="42" t="str">
        <f t="shared" si="9"/>
        <v/>
      </c>
      <c r="Z236" s="42" t="str">
        <f t="shared" si="10"/>
        <v/>
      </c>
      <c r="AA236" s="2">
        <f t="shared" si="11"/>
        <v>0</v>
      </c>
      <c r="AB236" s="10" t="str">
        <f t="array" ref="AB236">iferror(xlookup($K236,'Product Families'!$A:$A,'Product Families'!$P:$P),"")</f>
        <v/>
      </c>
      <c r="AC236" s="2" t="str">
        <f t="array" ref="AC236">iferror(xlookup($K236,'Product Families'!$A:$A,'Product Families'!$Q:$Q),"")</f>
        <v/>
      </c>
      <c r="AD236" s="26" t="str">
        <f t="shared" si="12"/>
        <v/>
      </c>
      <c r="AE236" s="42" t="str">
        <f t="shared" si="13"/>
        <v/>
      </c>
      <c r="AF236" s="2">
        <f t="shared" si="14"/>
        <v>0</v>
      </c>
      <c r="AG236" s="10" t="str">
        <f t="array" ref="AG236">iferror(xlookup($L236,'Product Families'!$A:$A,'Product Families'!$P:$P),"")</f>
        <v/>
      </c>
      <c r="AH236" s="2" t="str">
        <f t="array" ref="AH236">iferror(xlookup($L236,'Product Families'!$A:$A,'Product Families'!$Q:$Q),"")</f>
        <v/>
      </c>
      <c r="AI236" s="26" t="str">
        <f t="shared" si="15"/>
        <v/>
      </c>
      <c r="AJ236" s="42" t="str">
        <f t="shared" si="16"/>
        <v/>
      </c>
      <c r="AK236" s="2">
        <f t="shared" si="17"/>
        <v>0</v>
      </c>
    </row>
    <row r="237">
      <c r="A237" s="1" t="s">
        <v>852</v>
      </c>
      <c r="B237" s="3" t="s">
        <v>1500</v>
      </c>
      <c r="C237" s="1"/>
      <c r="D237" s="7" t="str">
        <f t="shared" si="18"/>
        <v/>
      </c>
      <c r="E237" s="26">
        <f t="shared" si="2"/>
        <v>0</v>
      </c>
      <c r="G237" s="2" t="s">
        <v>1494</v>
      </c>
      <c r="H237" s="1"/>
      <c r="I237" s="1"/>
      <c r="J237" s="1"/>
      <c r="K237" s="1"/>
      <c r="L237" s="1"/>
      <c r="M237" s="10" t="str">
        <f t="array" ref="M237">iferror(xlookup($H237,'Product Families'!$A:$A,'Product Families'!$P:$P),"")</f>
        <v/>
      </c>
      <c r="N237" s="2" t="str">
        <f t="array" ref="N237">iferror(xlookup($H237,'Product Families'!$A:$A,'Product Families'!$Q:$Q),"")</f>
        <v/>
      </c>
      <c r="O237" s="26" t="str">
        <f t="shared" si="3"/>
        <v/>
      </c>
      <c r="P237" s="42" t="str">
        <f t="shared" si="4"/>
        <v/>
      </c>
      <c r="Q237" s="2">
        <f t="shared" si="5"/>
        <v>0</v>
      </c>
      <c r="R237" s="10" t="str">
        <f t="array" ref="R237">iferror(xlookup($I237,'Product Families'!$A:$A,'Product Families'!$P:$P),"")</f>
        <v/>
      </c>
      <c r="S237" s="2" t="str">
        <f t="array" ref="S237">iferror(xlookup($I237,'Product Families'!$A:$A,'Product Families'!$Q:$Q),"")</f>
        <v/>
      </c>
      <c r="T237" s="26" t="str">
        <f t="shared" si="6"/>
        <v/>
      </c>
      <c r="U237" s="42" t="str">
        <f t="shared" si="7"/>
        <v/>
      </c>
      <c r="V237" s="2">
        <f t="shared" si="8"/>
        <v>0</v>
      </c>
      <c r="W237" s="10" t="str">
        <f t="array" ref="W237">iferror(xlookup($J237,'Product Families'!$A:$A,'Product Families'!$P:$P),"")</f>
        <v/>
      </c>
      <c r="X237" s="2" t="str">
        <f t="array" ref="X237">iferror(xlookup($J237,'Product Families'!$A:$A,'Product Families'!$Q:$Q),"")</f>
        <v/>
      </c>
      <c r="Y237" s="42" t="str">
        <f t="shared" si="9"/>
        <v/>
      </c>
      <c r="Z237" s="42" t="str">
        <f t="shared" si="10"/>
        <v/>
      </c>
      <c r="AA237" s="2">
        <f t="shared" si="11"/>
        <v>0</v>
      </c>
      <c r="AB237" s="10" t="str">
        <f t="array" ref="AB237">iferror(xlookup($K237,'Product Families'!$A:$A,'Product Families'!$P:$P),"")</f>
        <v/>
      </c>
      <c r="AC237" s="2" t="str">
        <f t="array" ref="AC237">iferror(xlookup($K237,'Product Families'!$A:$A,'Product Families'!$Q:$Q),"")</f>
        <v/>
      </c>
      <c r="AD237" s="26" t="str">
        <f t="shared" si="12"/>
        <v/>
      </c>
      <c r="AE237" s="42" t="str">
        <f t="shared" si="13"/>
        <v/>
      </c>
      <c r="AF237" s="2">
        <f t="shared" si="14"/>
        <v>0</v>
      </c>
      <c r="AG237" s="10" t="str">
        <f t="array" ref="AG237">iferror(xlookup($L237,'Product Families'!$A:$A,'Product Families'!$P:$P),"")</f>
        <v/>
      </c>
      <c r="AH237" s="2" t="str">
        <f t="array" ref="AH237">iferror(xlookup($L237,'Product Families'!$A:$A,'Product Families'!$Q:$Q),"")</f>
        <v/>
      </c>
      <c r="AI237" s="26" t="str">
        <f t="shared" si="15"/>
        <v/>
      </c>
      <c r="AJ237" s="42" t="str">
        <f t="shared" si="16"/>
        <v/>
      </c>
      <c r="AK237" s="2">
        <f t="shared" si="17"/>
        <v>0</v>
      </c>
    </row>
    <row r="238">
      <c r="A238" s="1" t="s">
        <v>854</v>
      </c>
      <c r="B238" s="3" t="s">
        <v>1504</v>
      </c>
      <c r="C238" s="3">
        <v>20.0</v>
      </c>
      <c r="D238" s="7" t="str">
        <f t="shared" si="18"/>
        <v/>
      </c>
      <c r="E238" s="26">
        <f t="shared" si="2"/>
        <v>0</v>
      </c>
      <c r="G238" s="2" t="s">
        <v>1494</v>
      </c>
      <c r="H238" s="1"/>
      <c r="I238" s="1"/>
      <c r="J238" s="1"/>
      <c r="K238" s="1"/>
      <c r="L238" s="1"/>
      <c r="M238" s="10" t="str">
        <f t="array" ref="M238">iferror(xlookup($H238,'Product Families'!$A:$A,'Product Families'!$P:$P),"")</f>
        <v/>
      </c>
      <c r="N238" s="2" t="str">
        <f t="array" ref="N238">iferror(xlookup($H238,'Product Families'!$A:$A,'Product Families'!$Q:$Q),"")</f>
        <v/>
      </c>
      <c r="O238" s="26" t="str">
        <f t="shared" si="3"/>
        <v/>
      </c>
      <c r="P238" s="42" t="str">
        <f t="shared" si="4"/>
        <v/>
      </c>
      <c r="Q238" s="2">
        <f t="shared" si="5"/>
        <v>0</v>
      </c>
      <c r="R238" s="10" t="str">
        <f t="array" ref="R238">iferror(xlookup($I238,'Product Families'!$A:$A,'Product Families'!$P:$P),"")</f>
        <v/>
      </c>
      <c r="S238" s="2" t="str">
        <f t="array" ref="S238">iferror(xlookup($I238,'Product Families'!$A:$A,'Product Families'!$Q:$Q),"")</f>
        <v/>
      </c>
      <c r="T238" s="26" t="str">
        <f t="shared" si="6"/>
        <v/>
      </c>
      <c r="U238" s="42" t="str">
        <f t="shared" si="7"/>
        <v/>
      </c>
      <c r="V238" s="2">
        <f t="shared" si="8"/>
        <v>0</v>
      </c>
      <c r="W238" s="10" t="str">
        <f t="array" ref="W238">iferror(xlookup($J238,'Product Families'!$A:$A,'Product Families'!$P:$P),"")</f>
        <v/>
      </c>
      <c r="X238" s="2" t="str">
        <f t="array" ref="X238">iferror(xlookup($J238,'Product Families'!$A:$A,'Product Families'!$Q:$Q),"")</f>
        <v/>
      </c>
      <c r="Y238" s="42" t="str">
        <f t="shared" si="9"/>
        <v/>
      </c>
      <c r="Z238" s="42" t="str">
        <f t="shared" si="10"/>
        <v/>
      </c>
      <c r="AA238" s="2">
        <f t="shared" si="11"/>
        <v>0</v>
      </c>
      <c r="AB238" s="10" t="str">
        <f t="array" ref="AB238">iferror(xlookup($K238,'Product Families'!$A:$A,'Product Families'!$P:$P),"")</f>
        <v/>
      </c>
      <c r="AC238" s="2" t="str">
        <f t="array" ref="AC238">iferror(xlookup($K238,'Product Families'!$A:$A,'Product Families'!$Q:$Q),"")</f>
        <v/>
      </c>
      <c r="AD238" s="26" t="str">
        <f t="shared" si="12"/>
        <v/>
      </c>
      <c r="AE238" s="42" t="str">
        <f t="shared" si="13"/>
        <v/>
      </c>
      <c r="AF238" s="2">
        <f t="shared" si="14"/>
        <v>0</v>
      </c>
      <c r="AG238" s="10" t="str">
        <f t="array" ref="AG238">iferror(xlookup($L238,'Product Families'!$A:$A,'Product Families'!$P:$P),"")</f>
        <v/>
      </c>
      <c r="AH238" s="2" t="str">
        <f t="array" ref="AH238">iferror(xlookup($L238,'Product Families'!$A:$A,'Product Families'!$Q:$Q),"")</f>
        <v/>
      </c>
      <c r="AI238" s="26" t="str">
        <f t="shared" si="15"/>
        <v/>
      </c>
      <c r="AJ238" s="42" t="str">
        <f t="shared" si="16"/>
        <v/>
      </c>
      <c r="AK238" s="2">
        <f t="shared" si="17"/>
        <v>0</v>
      </c>
    </row>
    <row r="239">
      <c r="A239" s="1" t="s">
        <v>858</v>
      </c>
      <c r="B239" s="3" t="s">
        <v>120</v>
      </c>
      <c r="C239" s="1"/>
      <c r="D239" s="7" t="str">
        <f t="shared" si="18"/>
        <v/>
      </c>
      <c r="E239" s="26">
        <f t="shared" si="2"/>
        <v>0</v>
      </c>
      <c r="G239" s="2" t="s">
        <v>1509</v>
      </c>
      <c r="H239" s="1"/>
      <c r="I239" s="1"/>
      <c r="J239" s="1"/>
      <c r="K239" s="1"/>
      <c r="L239" s="1"/>
      <c r="M239" s="10" t="str">
        <f t="array" ref="M239">iferror(xlookup($H239,'Product Families'!$A:$A,'Product Families'!$P:$P),"")</f>
        <v/>
      </c>
      <c r="N239" s="2" t="str">
        <f t="array" ref="N239">iferror(xlookup($H239,'Product Families'!$A:$A,'Product Families'!$Q:$Q),"")</f>
        <v/>
      </c>
      <c r="O239" s="26" t="str">
        <f t="shared" si="3"/>
        <v/>
      </c>
      <c r="P239" s="42" t="str">
        <f t="shared" si="4"/>
        <v/>
      </c>
      <c r="Q239" s="2">
        <f t="shared" si="5"/>
        <v>0</v>
      </c>
      <c r="R239" s="10" t="str">
        <f t="array" ref="R239">iferror(xlookup($I239,'Product Families'!$A:$A,'Product Families'!$P:$P),"")</f>
        <v/>
      </c>
      <c r="S239" s="2" t="str">
        <f t="array" ref="S239">iferror(xlookup($I239,'Product Families'!$A:$A,'Product Families'!$Q:$Q),"")</f>
        <v/>
      </c>
      <c r="T239" s="26" t="str">
        <f t="shared" si="6"/>
        <v/>
      </c>
      <c r="U239" s="42" t="str">
        <f t="shared" si="7"/>
        <v/>
      </c>
      <c r="V239" s="2">
        <f t="shared" si="8"/>
        <v>0</v>
      </c>
      <c r="W239" s="10" t="str">
        <f t="array" ref="W239">iferror(xlookup($J239,'Product Families'!$A:$A,'Product Families'!$P:$P),"")</f>
        <v/>
      </c>
      <c r="X239" s="2" t="str">
        <f t="array" ref="X239">iferror(xlookup($J239,'Product Families'!$A:$A,'Product Families'!$Q:$Q),"")</f>
        <v/>
      </c>
      <c r="Y239" s="42" t="str">
        <f t="shared" si="9"/>
        <v/>
      </c>
      <c r="Z239" s="42" t="str">
        <f t="shared" si="10"/>
        <v/>
      </c>
      <c r="AA239" s="2">
        <f t="shared" si="11"/>
        <v>0</v>
      </c>
      <c r="AB239" s="10" t="str">
        <f t="array" ref="AB239">iferror(xlookup($K239,'Product Families'!$A:$A,'Product Families'!$P:$P),"")</f>
        <v/>
      </c>
      <c r="AC239" s="2" t="str">
        <f t="array" ref="AC239">iferror(xlookup($K239,'Product Families'!$A:$A,'Product Families'!$Q:$Q),"")</f>
        <v/>
      </c>
      <c r="AD239" s="26" t="str">
        <f t="shared" si="12"/>
        <v/>
      </c>
      <c r="AE239" s="42" t="str">
        <f t="shared" si="13"/>
        <v/>
      </c>
      <c r="AF239" s="2">
        <f t="shared" si="14"/>
        <v>0</v>
      </c>
      <c r="AG239" s="10" t="str">
        <f t="array" ref="AG239">iferror(xlookup($L239,'Product Families'!$A:$A,'Product Families'!$P:$P),"")</f>
        <v/>
      </c>
      <c r="AH239" s="2" t="str">
        <f t="array" ref="AH239">iferror(xlookup($L239,'Product Families'!$A:$A,'Product Families'!$Q:$Q),"")</f>
        <v/>
      </c>
      <c r="AI239" s="26" t="str">
        <f t="shared" si="15"/>
        <v/>
      </c>
      <c r="AJ239" s="42" t="str">
        <f t="shared" si="16"/>
        <v/>
      </c>
      <c r="AK239" s="2">
        <f t="shared" si="17"/>
        <v>0</v>
      </c>
    </row>
    <row r="240">
      <c r="A240" s="1" t="s">
        <v>860</v>
      </c>
      <c r="B240" s="3" t="s">
        <v>120</v>
      </c>
      <c r="C240" s="1"/>
      <c r="D240" s="7" t="str">
        <f t="shared" si="18"/>
        <v/>
      </c>
      <c r="E240" s="26">
        <f t="shared" si="2"/>
        <v>0</v>
      </c>
      <c r="G240" s="2" t="s">
        <v>482</v>
      </c>
      <c r="H240" s="1"/>
      <c r="I240" s="1"/>
      <c r="J240" s="1"/>
      <c r="K240" s="1"/>
      <c r="L240" s="1"/>
      <c r="M240" s="10" t="str">
        <f t="array" ref="M240">iferror(xlookup($H240,'Product Families'!$A:$A,'Product Families'!$P:$P),"")</f>
        <v/>
      </c>
      <c r="N240" s="2" t="str">
        <f t="array" ref="N240">iferror(xlookup($H240,'Product Families'!$A:$A,'Product Families'!$Q:$Q),"")</f>
        <v/>
      </c>
      <c r="O240" s="26" t="str">
        <f t="shared" si="3"/>
        <v/>
      </c>
      <c r="P240" s="42" t="str">
        <f t="shared" si="4"/>
        <v/>
      </c>
      <c r="Q240" s="2">
        <f t="shared" si="5"/>
        <v>0</v>
      </c>
      <c r="R240" s="10" t="str">
        <f t="array" ref="R240">iferror(xlookup($I240,'Product Families'!$A:$A,'Product Families'!$P:$P),"")</f>
        <v/>
      </c>
      <c r="S240" s="2" t="str">
        <f t="array" ref="S240">iferror(xlookup($I240,'Product Families'!$A:$A,'Product Families'!$Q:$Q),"")</f>
        <v/>
      </c>
      <c r="T240" s="26" t="str">
        <f t="shared" si="6"/>
        <v/>
      </c>
      <c r="U240" s="42" t="str">
        <f t="shared" si="7"/>
        <v/>
      </c>
      <c r="V240" s="2">
        <f t="shared" si="8"/>
        <v>0</v>
      </c>
      <c r="W240" s="10" t="str">
        <f t="array" ref="W240">iferror(xlookup($J240,'Product Families'!$A:$A,'Product Families'!$P:$P),"")</f>
        <v/>
      </c>
      <c r="X240" s="2" t="str">
        <f t="array" ref="X240">iferror(xlookup($J240,'Product Families'!$A:$A,'Product Families'!$Q:$Q),"")</f>
        <v/>
      </c>
      <c r="Y240" s="42" t="str">
        <f t="shared" si="9"/>
        <v/>
      </c>
      <c r="Z240" s="42" t="str">
        <f t="shared" si="10"/>
        <v/>
      </c>
      <c r="AA240" s="2">
        <f t="shared" si="11"/>
        <v>0</v>
      </c>
      <c r="AB240" s="10" t="str">
        <f t="array" ref="AB240">iferror(xlookup($K240,'Product Families'!$A:$A,'Product Families'!$P:$P),"")</f>
        <v/>
      </c>
      <c r="AC240" s="2" t="str">
        <f t="array" ref="AC240">iferror(xlookup($K240,'Product Families'!$A:$A,'Product Families'!$Q:$Q),"")</f>
        <v/>
      </c>
      <c r="AD240" s="26" t="str">
        <f t="shared" si="12"/>
        <v/>
      </c>
      <c r="AE240" s="42" t="str">
        <f t="shared" si="13"/>
        <v/>
      </c>
      <c r="AF240" s="2">
        <f t="shared" si="14"/>
        <v>0</v>
      </c>
      <c r="AG240" s="10" t="str">
        <f t="array" ref="AG240">iferror(xlookup($L240,'Product Families'!$A:$A,'Product Families'!$P:$P),"")</f>
        <v/>
      </c>
      <c r="AH240" s="2" t="str">
        <f t="array" ref="AH240">iferror(xlookup($L240,'Product Families'!$A:$A,'Product Families'!$Q:$Q),"")</f>
        <v/>
      </c>
      <c r="AI240" s="26" t="str">
        <f t="shared" si="15"/>
        <v/>
      </c>
      <c r="AJ240" s="42" t="str">
        <f t="shared" si="16"/>
        <v/>
      </c>
      <c r="AK240" s="2">
        <f t="shared" si="17"/>
        <v>0</v>
      </c>
    </row>
    <row r="241">
      <c r="A241" s="1" t="s">
        <v>863</v>
      </c>
      <c r="B241" s="3" t="s">
        <v>120</v>
      </c>
      <c r="C241" s="3">
        <v>10.0</v>
      </c>
      <c r="D241" s="7" t="str">
        <f t="shared" si="18"/>
        <v/>
      </c>
      <c r="E241" s="26">
        <f t="shared" si="2"/>
        <v>0</v>
      </c>
      <c r="G241" s="2" t="s">
        <v>1509</v>
      </c>
      <c r="H241" s="1"/>
      <c r="I241" s="1"/>
      <c r="J241" s="1"/>
      <c r="K241" s="1"/>
      <c r="L241" s="1"/>
      <c r="M241" s="10" t="str">
        <f t="array" ref="M241">iferror(xlookup($H241,'Product Families'!$A:$A,'Product Families'!$P:$P),"")</f>
        <v/>
      </c>
      <c r="N241" s="2" t="str">
        <f t="array" ref="N241">iferror(xlookup($H241,'Product Families'!$A:$A,'Product Families'!$Q:$Q),"")</f>
        <v/>
      </c>
      <c r="O241" s="26" t="str">
        <f t="shared" si="3"/>
        <v/>
      </c>
      <c r="P241" s="42" t="str">
        <f t="shared" si="4"/>
        <v/>
      </c>
      <c r="Q241" s="2">
        <f t="shared" si="5"/>
        <v>0</v>
      </c>
      <c r="R241" s="10" t="str">
        <f t="array" ref="R241">iferror(xlookup($I241,'Product Families'!$A:$A,'Product Families'!$P:$P),"")</f>
        <v/>
      </c>
      <c r="S241" s="2" t="str">
        <f t="array" ref="S241">iferror(xlookup($I241,'Product Families'!$A:$A,'Product Families'!$Q:$Q),"")</f>
        <v/>
      </c>
      <c r="T241" s="26" t="str">
        <f t="shared" si="6"/>
        <v/>
      </c>
      <c r="U241" s="42" t="str">
        <f t="shared" si="7"/>
        <v/>
      </c>
      <c r="V241" s="2">
        <f t="shared" si="8"/>
        <v>0</v>
      </c>
      <c r="W241" s="10" t="str">
        <f t="array" ref="W241">iferror(xlookup($J241,'Product Families'!$A:$A,'Product Families'!$P:$P),"")</f>
        <v/>
      </c>
      <c r="X241" s="2" t="str">
        <f t="array" ref="X241">iferror(xlookup($J241,'Product Families'!$A:$A,'Product Families'!$Q:$Q),"")</f>
        <v/>
      </c>
      <c r="Y241" s="42" t="str">
        <f t="shared" si="9"/>
        <v/>
      </c>
      <c r="Z241" s="42" t="str">
        <f t="shared" si="10"/>
        <v/>
      </c>
      <c r="AA241" s="2">
        <f t="shared" si="11"/>
        <v>0</v>
      </c>
      <c r="AB241" s="10" t="str">
        <f t="array" ref="AB241">iferror(xlookup($K241,'Product Families'!$A:$A,'Product Families'!$P:$P),"")</f>
        <v/>
      </c>
      <c r="AC241" s="2" t="str">
        <f t="array" ref="AC241">iferror(xlookup($K241,'Product Families'!$A:$A,'Product Families'!$Q:$Q),"")</f>
        <v/>
      </c>
      <c r="AD241" s="26" t="str">
        <f t="shared" si="12"/>
        <v/>
      </c>
      <c r="AE241" s="42" t="str">
        <f t="shared" si="13"/>
        <v/>
      </c>
      <c r="AF241" s="2">
        <f t="shared" si="14"/>
        <v>0</v>
      </c>
      <c r="AG241" s="10" t="str">
        <f t="array" ref="AG241">iferror(xlookup($L241,'Product Families'!$A:$A,'Product Families'!$P:$P),"")</f>
        <v/>
      </c>
      <c r="AH241" s="2" t="str">
        <f t="array" ref="AH241">iferror(xlookup($L241,'Product Families'!$A:$A,'Product Families'!$Q:$Q),"")</f>
        <v/>
      </c>
      <c r="AI241" s="26" t="str">
        <f t="shared" si="15"/>
        <v/>
      </c>
      <c r="AJ241" s="42" t="str">
        <f t="shared" si="16"/>
        <v/>
      </c>
      <c r="AK241" s="2">
        <f t="shared" si="17"/>
        <v>0</v>
      </c>
    </row>
    <row r="242">
      <c r="A242" s="1" t="s">
        <v>864</v>
      </c>
      <c r="B242" s="3" t="s">
        <v>120</v>
      </c>
      <c r="C242" s="1"/>
      <c r="D242" s="7" t="str">
        <f t="shared" si="18"/>
        <v/>
      </c>
      <c r="E242" s="26">
        <f t="shared" si="2"/>
        <v>0</v>
      </c>
      <c r="G242" s="2" t="s">
        <v>1509</v>
      </c>
      <c r="H242" s="1"/>
      <c r="I242" s="1"/>
      <c r="J242" s="1"/>
      <c r="K242" s="1"/>
      <c r="L242" s="1"/>
      <c r="M242" s="10" t="str">
        <f t="array" ref="M242">iferror(xlookup($H242,'Product Families'!$A:$A,'Product Families'!$P:$P),"")</f>
        <v/>
      </c>
      <c r="N242" s="2" t="str">
        <f t="array" ref="N242">iferror(xlookup($H242,'Product Families'!$A:$A,'Product Families'!$Q:$Q),"")</f>
        <v/>
      </c>
      <c r="O242" s="26" t="str">
        <f t="shared" si="3"/>
        <v/>
      </c>
      <c r="P242" s="42" t="str">
        <f t="shared" si="4"/>
        <v/>
      </c>
      <c r="Q242" s="2">
        <f t="shared" si="5"/>
        <v>0</v>
      </c>
      <c r="R242" s="10" t="str">
        <f t="array" ref="R242">iferror(xlookup($I242,'Product Families'!$A:$A,'Product Families'!$P:$P),"")</f>
        <v/>
      </c>
      <c r="S242" s="2" t="str">
        <f t="array" ref="S242">iferror(xlookup($I242,'Product Families'!$A:$A,'Product Families'!$Q:$Q),"")</f>
        <v/>
      </c>
      <c r="T242" s="26" t="str">
        <f t="shared" si="6"/>
        <v/>
      </c>
      <c r="U242" s="42" t="str">
        <f t="shared" si="7"/>
        <v/>
      </c>
      <c r="V242" s="2">
        <f t="shared" si="8"/>
        <v>0</v>
      </c>
      <c r="W242" s="10" t="str">
        <f t="array" ref="W242">iferror(xlookup($J242,'Product Families'!$A:$A,'Product Families'!$P:$P),"")</f>
        <v/>
      </c>
      <c r="X242" s="2" t="str">
        <f t="array" ref="X242">iferror(xlookup($J242,'Product Families'!$A:$A,'Product Families'!$Q:$Q),"")</f>
        <v/>
      </c>
      <c r="Y242" s="42" t="str">
        <f t="shared" si="9"/>
        <v/>
      </c>
      <c r="Z242" s="42" t="str">
        <f t="shared" si="10"/>
        <v/>
      </c>
      <c r="AA242" s="2">
        <f t="shared" si="11"/>
        <v>0</v>
      </c>
      <c r="AB242" s="10" t="str">
        <f t="array" ref="AB242">iferror(xlookup($K242,'Product Families'!$A:$A,'Product Families'!$P:$P),"")</f>
        <v/>
      </c>
      <c r="AC242" s="2" t="str">
        <f t="array" ref="AC242">iferror(xlookup($K242,'Product Families'!$A:$A,'Product Families'!$Q:$Q),"")</f>
        <v/>
      </c>
      <c r="AD242" s="26" t="str">
        <f t="shared" si="12"/>
        <v/>
      </c>
      <c r="AE242" s="42" t="str">
        <f t="shared" si="13"/>
        <v/>
      </c>
      <c r="AF242" s="2">
        <f t="shared" si="14"/>
        <v>0</v>
      </c>
      <c r="AG242" s="10" t="str">
        <f t="array" ref="AG242">iferror(xlookup($L242,'Product Families'!$A:$A,'Product Families'!$P:$P),"")</f>
        <v/>
      </c>
      <c r="AH242" s="2" t="str">
        <f t="array" ref="AH242">iferror(xlookup($L242,'Product Families'!$A:$A,'Product Families'!$Q:$Q),"")</f>
        <v/>
      </c>
      <c r="AI242" s="26" t="str">
        <f t="shared" si="15"/>
        <v/>
      </c>
      <c r="AJ242" s="42" t="str">
        <f t="shared" si="16"/>
        <v/>
      </c>
      <c r="AK242" s="2">
        <f t="shared" si="17"/>
        <v>0</v>
      </c>
    </row>
    <row r="243">
      <c r="A243" s="1" t="s">
        <v>866</v>
      </c>
      <c r="B243" s="3" t="s">
        <v>120</v>
      </c>
      <c r="C243" s="1"/>
      <c r="D243" s="7" t="str">
        <f t="shared" si="18"/>
        <v/>
      </c>
      <c r="E243" s="26">
        <f t="shared" si="2"/>
        <v>0</v>
      </c>
      <c r="G243" s="2" t="s">
        <v>1522</v>
      </c>
      <c r="H243" s="1"/>
      <c r="I243" s="1"/>
      <c r="J243" s="1"/>
      <c r="K243" s="1"/>
      <c r="L243" s="1"/>
      <c r="M243" s="10" t="str">
        <f t="array" ref="M243">iferror(xlookup($H243,'Product Families'!$A:$A,'Product Families'!$P:$P),"")</f>
        <v/>
      </c>
      <c r="N243" s="2" t="str">
        <f t="array" ref="N243">iferror(xlookup($H243,'Product Families'!$A:$A,'Product Families'!$Q:$Q),"")</f>
        <v/>
      </c>
      <c r="O243" s="26" t="str">
        <f t="shared" si="3"/>
        <v/>
      </c>
      <c r="P243" s="42" t="str">
        <f t="shared" si="4"/>
        <v/>
      </c>
      <c r="Q243" s="2">
        <f t="shared" si="5"/>
        <v>0</v>
      </c>
      <c r="R243" s="10" t="str">
        <f t="array" ref="R243">iferror(xlookup($I243,'Product Families'!$A:$A,'Product Families'!$P:$P),"")</f>
        <v/>
      </c>
      <c r="S243" s="2" t="str">
        <f t="array" ref="S243">iferror(xlookup($I243,'Product Families'!$A:$A,'Product Families'!$Q:$Q),"")</f>
        <v/>
      </c>
      <c r="T243" s="26" t="str">
        <f t="shared" si="6"/>
        <v/>
      </c>
      <c r="U243" s="42" t="str">
        <f t="shared" si="7"/>
        <v/>
      </c>
      <c r="V243" s="2">
        <f t="shared" si="8"/>
        <v>0</v>
      </c>
      <c r="W243" s="10" t="str">
        <f t="array" ref="W243">iferror(xlookup($J243,'Product Families'!$A:$A,'Product Families'!$P:$P),"")</f>
        <v/>
      </c>
      <c r="X243" s="2" t="str">
        <f t="array" ref="X243">iferror(xlookup($J243,'Product Families'!$A:$A,'Product Families'!$Q:$Q),"")</f>
        <v/>
      </c>
      <c r="Y243" s="42" t="str">
        <f t="shared" si="9"/>
        <v/>
      </c>
      <c r="Z243" s="42" t="str">
        <f t="shared" si="10"/>
        <v/>
      </c>
      <c r="AA243" s="2">
        <f t="shared" si="11"/>
        <v>0</v>
      </c>
      <c r="AB243" s="10" t="str">
        <f t="array" ref="AB243">iferror(xlookup($K243,'Product Families'!$A:$A,'Product Families'!$P:$P),"")</f>
        <v/>
      </c>
      <c r="AC243" s="2" t="str">
        <f t="array" ref="AC243">iferror(xlookup($K243,'Product Families'!$A:$A,'Product Families'!$Q:$Q),"")</f>
        <v/>
      </c>
      <c r="AD243" s="26" t="str">
        <f t="shared" si="12"/>
        <v/>
      </c>
      <c r="AE243" s="42" t="str">
        <f t="shared" si="13"/>
        <v/>
      </c>
      <c r="AF243" s="2">
        <f t="shared" si="14"/>
        <v>0</v>
      </c>
      <c r="AG243" s="10" t="str">
        <f t="array" ref="AG243">iferror(xlookup($L243,'Product Families'!$A:$A,'Product Families'!$P:$P),"")</f>
        <v/>
      </c>
      <c r="AH243" s="2" t="str">
        <f t="array" ref="AH243">iferror(xlookup($L243,'Product Families'!$A:$A,'Product Families'!$Q:$Q),"")</f>
        <v/>
      </c>
      <c r="AI243" s="26" t="str">
        <f t="shared" si="15"/>
        <v/>
      </c>
      <c r="AJ243" s="42" t="str">
        <f t="shared" si="16"/>
        <v/>
      </c>
      <c r="AK243" s="2">
        <f t="shared" si="17"/>
        <v>0</v>
      </c>
    </row>
    <row r="244">
      <c r="A244" s="1" t="s">
        <v>275</v>
      </c>
      <c r="B244" s="3" t="s">
        <v>120</v>
      </c>
      <c r="C244" s="3">
        <v>10.0</v>
      </c>
      <c r="D244" s="7" t="str">
        <f t="shared" si="18"/>
        <v/>
      </c>
      <c r="E244" s="26">
        <f t="shared" si="2"/>
        <v>0</v>
      </c>
      <c r="G244" s="2" t="s">
        <v>1522</v>
      </c>
      <c r="H244" s="1"/>
      <c r="I244" s="1"/>
      <c r="J244" s="1"/>
      <c r="K244" s="1"/>
      <c r="L244" s="1"/>
      <c r="M244" s="10" t="str">
        <f t="array" ref="M244">iferror(xlookup($H244,'Product Families'!$A:$A,'Product Families'!$P:$P),"")</f>
        <v/>
      </c>
      <c r="N244" s="2" t="str">
        <f t="array" ref="N244">iferror(xlookup($H244,'Product Families'!$A:$A,'Product Families'!$Q:$Q),"")</f>
        <v/>
      </c>
      <c r="O244" s="26" t="str">
        <f t="shared" si="3"/>
        <v/>
      </c>
      <c r="P244" s="42" t="str">
        <f t="shared" si="4"/>
        <v/>
      </c>
      <c r="Q244" s="2">
        <f t="shared" si="5"/>
        <v>0</v>
      </c>
      <c r="R244" s="10" t="str">
        <f t="array" ref="R244">iferror(xlookup($I244,'Product Families'!$A:$A,'Product Families'!$P:$P),"")</f>
        <v/>
      </c>
      <c r="S244" s="2" t="str">
        <f t="array" ref="S244">iferror(xlookup($I244,'Product Families'!$A:$A,'Product Families'!$Q:$Q),"")</f>
        <v/>
      </c>
      <c r="T244" s="26" t="str">
        <f t="shared" si="6"/>
        <v/>
      </c>
      <c r="U244" s="42" t="str">
        <f t="shared" si="7"/>
        <v/>
      </c>
      <c r="V244" s="2">
        <f t="shared" si="8"/>
        <v>0</v>
      </c>
      <c r="W244" s="10" t="str">
        <f t="array" ref="W244">iferror(xlookup($J244,'Product Families'!$A:$A,'Product Families'!$P:$P),"")</f>
        <v/>
      </c>
      <c r="X244" s="2" t="str">
        <f t="array" ref="X244">iferror(xlookup($J244,'Product Families'!$A:$A,'Product Families'!$Q:$Q),"")</f>
        <v/>
      </c>
      <c r="Y244" s="42" t="str">
        <f t="shared" si="9"/>
        <v/>
      </c>
      <c r="Z244" s="42" t="str">
        <f t="shared" si="10"/>
        <v/>
      </c>
      <c r="AA244" s="2">
        <f t="shared" si="11"/>
        <v>0</v>
      </c>
      <c r="AB244" s="10" t="str">
        <f t="array" ref="AB244">iferror(xlookup($K244,'Product Families'!$A:$A,'Product Families'!$P:$P),"")</f>
        <v/>
      </c>
      <c r="AC244" s="2" t="str">
        <f t="array" ref="AC244">iferror(xlookup($K244,'Product Families'!$A:$A,'Product Families'!$Q:$Q),"")</f>
        <v/>
      </c>
      <c r="AD244" s="26" t="str">
        <f t="shared" si="12"/>
        <v/>
      </c>
      <c r="AE244" s="42" t="str">
        <f t="shared" si="13"/>
        <v/>
      </c>
      <c r="AF244" s="2">
        <f t="shared" si="14"/>
        <v>0</v>
      </c>
      <c r="AG244" s="10" t="str">
        <f t="array" ref="AG244">iferror(xlookup($L244,'Product Families'!$A:$A,'Product Families'!$P:$P),"")</f>
        <v/>
      </c>
      <c r="AH244" s="2" t="str">
        <f t="array" ref="AH244">iferror(xlookup($L244,'Product Families'!$A:$A,'Product Families'!$Q:$Q),"")</f>
        <v/>
      </c>
      <c r="AI244" s="26" t="str">
        <f t="shared" si="15"/>
        <v/>
      </c>
      <c r="AJ244" s="42" t="str">
        <f t="shared" si="16"/>
        <v/>
      </c>
      <c r="AK244" s="2">
        <f t="shared" si="17"/>
        <v>0</v>
      </c>
    </row>
    <row r="245">
      <c r="A245" s="1" t="s">
        <v>868</v>
      </c>
      <c r="B245" s="3">
        <v>2.5</v>
      </c>
      <c r="C245" s="3">
        <v>1.0</v>
      </c>
      <c r="D245" s="7">
        <f t="shared" si="18"/>
        <v>2.5</v>
      </c>
      <c r="E245" s="26">
        <f t="shared" si="2"/>
        <v>0</v>
      </c>
      <c r="H245" s="1"/>
      <c r="I245" s="1"/>
      <c r="J245" s="1"/>
      <c r="K245" s="1"/>
      <c r="L245" s="1"/>
      <c r="M245" s="10" t="str">
        <f t="array" ref="M245">iferror(xlookup($H245,'Product Families'!$A:$A,'Product Families'!$P:$P),"")</f>
        <v/>
      </c>
      <c r="N245" s="2" t="str">
        <f t="array" ref="N245">iferror(xlookup($H245,'Product Families'!$A:$A,'Product Families'!$Q:$Q),"")</f>
        <v/>
      </c>
      <c r="O245" s="26" t="str">
        <f t="shared" si="3"/>
        <v/>
      </c>
      <c r="P245" s="42" t="str">
        <f t="shared" si="4"/>
        <v/>
      </c>
      <c r="Q245" s="2">
        <f t="shared" si="5"/>
        <v>0</v>
      </c>
      <c r="R245" s="10" t="str">
        <f t="array" ref="R245">iferror(xlookup($I245,'Product Families'!$A:$A,'Product Families'!$P:$P),"")</f>
        <v/>
      </c>
      <c r="S245" s="2" t="str">
        <f t="array" ref="S245">iferror(xlookup($I245,'Product Families'!$A:$A,'Product Families'!$Q:$Q),"")</f>
        <v/>
      </c>
      <c r="T245" s="26" t="str">
        <f t="shared" si="6"/>
        <v/>
      </c>
      <c r="U245" s="42" t="str">
        <f t="shared" si="7"/>
        <v/>
      </c>
      <c r="V245" s="2">
        <f t="shared" si="8"/>
        <v>0</v>
      </c>
      <c r="W245" s="10" t="str">
        <f t="array" ref="W245">iferror(xlookup($J245,'Product Families'!$A:$A,'Product Families'!$P:$P),"")</f>
        <v/>
      </c>
      <c r="X245" s="2" t="str">
        <f t="array" ref="X245">iferror(xlookup($J245,'Product Families'!$A:$A,'Product Families'!$Q:$Q),"")</f>
        <v/>
      </c>
      <c r="Y245" s="42" t="str">
        <f t="shared" si="9"/>
        <v/>
      </c>
      <c r="Z245" s="42" t="str">
        <f t="shared" si="10"/>
        <v/>
      </c>
      <c r="AA245" s="2">
        <f t="shared" si="11"/>
        <v>0</v>
      </c>
      <c r="AB245" s="10" t="str">
        <f t="array" ref="AB245">iferror(xlookup($K245,'Product Families'!$A:$A,'Product Families'!$P:$P),"")</f>
        <v/>
      </c>
      <c r="AC245" s="2" t="str">
        <f t="array" ref="AC245">iferror(xlookup($K245,'Product Families'!$A:$A,'Product Families'!$Q:$Q),"")</f>
        <v/>
      </c>
      <c r="AD245" s="26" t="str">
        <f t="shared" si="12"/>
        <v/>
      </c>
      <c r="AE245" s="42" t="str">
        <f t="shared" si="13"/>
        <v/>
      </c>
      <c r="AF245" s="2">
        <f t="shared" si="14"/>
        <v>0</v>
      </c>
      <c r="AG245" s="10" t="str">
        <f t="array" ref="AG245">iferror(xlookup($L245,'Product Families'!$A:$A,'Product Families'!$P:$P),"")</f>
        <v/>
      </c>
      <c r="AH245" s="2" t="str">
        <f t="array" ref="AH245">iferror(xlookup($L245,'Product Families'!$A:$A,'Product Families'!$Q:$Q),"")</f>
        <v/>
      </c>
      <c r="AI245" s="26" t="str">
        <f t="shared" si="15"/>
        <v/>
      </c>
      <c r="AJ245" s="42" t="str">
        <f t="shared" si="16"/>
        <v/>
      </c>
      <c r="AK245" s="2">
        <f t="shared" si="17"/>
        <v>0</v>
      </c>
    </row>
    <row r="246">
      <c r="A246" s="1" t="s">
        <v>870</v>
      </c>
      <c r="B246" s="3">
        <v>15.0</v>
      </c>
      <c r="C246" s="3">
        <v>6.0</v>
      </c>
      <c r="D246" s="7">
        <f t="shared" si="18"/>
        <v>2.5</v>
      </c>
      <c r="E246" s="26">
        <f t="shared" si="2"/>
        <v>0</v>
      </c>
      <c r="H246" s="1"/>
      <c r="I246" s="1"/>
      <c r="J246" s="1"/>
      <c r="K246" s="1"/>
      <c r="L246" s="1"/>
      <c r="M246" s="10" t="str">
        <f t="array" ref="M246">iferror(xlookup($H246,'Product Families'!$A:$A,'Product Families'!$P:$P),"")</f>
        <v/>
      </c>
      <c r="N246" s="2" t="str">
        <f t="array" ref="N246">iferror(xlookup($H246,'Product Families'!$A:$A,'Product Families'!$Q:$Q),"")</f>
        <v/>
      </c>
      <c r="O246" s="26" t="str">
        <f t="shared" si="3"/>
        <v/>
      </c>
      <c r="P246" s="42" t="str">
        <f t="shared" si="4"/>
        <v/>
      </c>
      <c r="Q246" s="2">
        <f t="shared" si="5"/>
        <v>0</v>
      </c>
      <c r="R246" s="10" t="str">
        <f t="array" ref="R246">iferror(xlookup($I246,'Product Families'!$A:$A,'Product Families'!$P:$P),"")</f>
        <v/>
      </c>
      <c r="S246" s="2" t="str">
        <f t="array" ref="S246">iferror(xlookup($I246,'Product Families'!$A:$A,'Product Families'!$Q:$Q),"")</f>
        <v/>
      </c>
      <c r="T246" s="26" t="str">
        <f t="shared" si="6"/>
        <v/>
      </c>
      <c r="U246" s="42" t="str">
        <f t="shared" si="7"/>
        <v/>
      </c>
      <c r="V246" s="2">
        <f t="shared" si="8"/>
        <v>0</v>
      </c>
      <c r="W246" s="10" t="str">
        <f t="array" ref="W246">iferror(xlookup($J246,'Product Families'!$A:$A,'Product Families'!$P:$P),"")</f>
        <v/>
      </c>
      <c r="X246" s="2" t="str">
        <f t="array" ref="X246">iferror(xlookup($J246,'Product Families'!$A:$A,'Product Families'!$Q:$Q),"")</f>
        <v/>
      </c>
      <c r="Y246" s="42" t="str">
        <f t="shared" si="9"/>
        <v/>
      </c>
      <c r="Z246" s="42" t="str">
        <f t="shared" si="10"/>
        <v/>
      </c>
      <c r="AA246" s="2">
        <f t="shared" si="11"/>
        <v>0</v>
      </c>
      <c r="AB246" s="10" t="str">
        <f t="array" ref="AB246">iferror(xlookup($K246,'Product Families'!$A:$A,'Product Families'!$P:$P),"")</f>
        <v/>
      </c>
      <c r="AC246" s="2" t="str">
        <f t="array" ref="AC246">iferror(xlookup($K246,'Product Families'!$A:$A,'Product Families'!$Q:$Q),"")</f>
        <v/>
      </c>
      <c r="AD246" s="26" t="str">
        <f t="shared" si="12"/>
        <v/>
      </c>
      <c r="AE246" s="42" t="str">
        <f t="shared" si="13"/>
        <v/>
      </c>
      <c r="AF246" s="2">
        <f t="shared" si="14"/>
        <v>0</v>
      </c>
      <c r="AG246" s="10" t="str">
        <f t="array" ref="AG246">iferror(xlookup($L246,'Product Families'!$A:$A,'Product Families'!$P:$P),"")</f>
        <v/>
      </c>
      <c r="AH246" s="2" t="str">
        <f t="array" ref="AH246">iferror(xlookup($L246,'Product Families'!$A:$A,'Product Families'!$Q:$Q),"")</f>
        <v/>
      </c>
      <c r="AI246" s="26" t="str">
        <f t="shared" si="15"/>
        <v/>
      </c>
      <c r="AJ246" s="42" t="str">
        <f t="shared" si="16"/>
        <v/>
      </c>
      <c r="AK246" s="2">
        <f t="shared" si="17"/>
        <v>0</v>
      </c>
    </row>
    <row r="247">
      <c r="A247" s="1" t="s">
        <v>872</v>
      </c>
      <c r="B247" s="3" t="s">
        <v>120</v>
      </c>
      <c r="C247" s="1"/>
      <c r="D247" s="7" t="str">
        <f t="shared" si="18"/>
        <v/>
      </c>
      <c r="E247" s="26">
        <f t="shared" si="2"/>
        <v>0</v>
      </c>
      <c r="G247" s="2" t="s">
        <v>121</v>
      </c>
      <c r="H247" s="1"/>
      <c r="I247" s="1"/>
      <c r="J247" s="1"/>
      <c r="K247" s="1"/>
      <c r="L247" s="1"/>
      <c r="M247" s="10" t="str">
        <f t="array" ref="M247">iferror(xlookup($H247,'Product Families'!$A:$A,'Product Families'!$P:$P),"")</f>
        <v/>
      </c>
      <c r="N247" s="2" t="str">
        <f t="array" ref="N247">iferror(xlookup($H247,'Product Families'!$A:$A,'Product Families'!$Q:$Q),"")</f>
        <v/>
      </c>
      <c r="O247" s="26" t="str">
        <f t="shared" si="3"/>
        <v/>
      </c>
      <c r="P247" s="42" t="str">
        <f t="shared" si="4"/>
        <v/>
      </c>
      <c r="Q247" s="2">
        <f t="shared" si="5"/>
        <v>0</v>
      </c>
      <c r="R247" s="10" t="str">
        <f t="array" ref="R247">iferror(xlookup($I247,'Product Families'!$A:$A,'Product Families'!$P:$P),"")</f>
        <v/>
      </c>
      <c r="S247" s="2" t="str">
        <f t="array" ref="S247">iferror(xlookup($I247,'Product Families'!$A:$A,'Product Families'!$Q:$Q),"")</f>
        <v/>
      </c>
      <c r="T247" s="26" t="str">
        <f t="shared" si="6"/>
        <v/>
      </c>
      <c r="U247" s="42" t="str">
        <f t="shared" si="7"/>
        <v/>
      </c>
      <c r="V247" s="2">
        <f t="shared" si="8"/>
        <v>0</v>
      </c>
      <c r="W247" s="10" t="str">
        <f t="array" ref="W247">iferror(xlookup($J247,'Product Families'!$A:$A,'Product Families'!$P:$P),"")</f>
        <v/>
      </c>
      <c r="X247" s="2" t="str">
        <f t="array" ref="X247">iferror(xlookup($J247,'Product Families'!$A:$A,'Product Families'!$Q:$Q),"")</f>
        <v/>
      </c>
      <c r="Y247" s="42" t="str">
        <f t="shared" si="9"/>
        <v/>
      </c>
      <c r="Z247" s="42" t="str">
        <f t="shared" si="10"/>
        <v/>
      </c>
      <c r="AA247" s="2">
        <f t="shared" si="11"/>
        <v>0</v>
      </c>
      <c r="AB247" s="10" t="str">
        <f t="array" ref="AB247">iferror(xlookup($K247,'Product Families'!$A:$A,'Product Families'!$P:$P),"")</f>
        <v/>
      </c>
      <c r="AC247" s="2" t="str">
        <f t="array" ref="AC247">iferror(xlookup($K247,'Product Families'!$A:$A,'Product Families'!$Q:$Q),"")</f>
        <v/>
      </c>
      <c r="AD247" s="26" t="str">
        <f t="shared" si="12"/>
        <v/>
      </c>
      <c r="AE247" s="42" t="str">
        <f t="shared" si="13"/>
        <v/>
      </c>
      <c r="AF247" s="2">
        <f t="shared" si="14"/>
        <v>0</v>
      </c>
      <c r="AG247" s="10" t="str">
        <f t="array" ref="AG247">iferror(xlookup($L247,'Product Families'!$A:$A,'Product Families'!$P:$P),"")</f>
        <v/>
      </c>
      <c r="AH247" s="2" t="str">
        <f t="array" ref="AH247">iferror(xlookup($L247,'Product Families'!$A:$A,'Product Families'!$Q:$Q),"")</f>
        <v/>
      </c>
      <c r="AI247" s="26" t="str">
        <f t="shared" si="15"/>
        <v/>
      </c>
      <c r="AJ247" s="42" t="str">
        <f t="shared" si="16"/>
        <v/>
      </c>
      <c r="AK247" s="2">
        <f t="shared" si="17"/>
        <v>0</v>
      </c>
    </row>
    <row r="248">
      <c r="A248" s="1" t="s">
        <v>874</v>
      </c>
      <c r="B248" s="3" t="s">
        <v>120</v>
      </c>
      <c r="C248" s="1"/>
      <c r="D248" s="7" t="str">
        <f t="shared" si="18"/>
        <v/>
      </c>
      <c r="E248" s="26">
        <f t="shared" si="2"/>
        <v>0</v>
      </c>
      <c r="G248" s="2" t="s">
        <v>1043</v>
      </c>
      <c r="H248" s="1"/>
      <c r="I248" s="1"/>
      <c r="J248" s="1"/>
      <c r="K248" s="1"/>
      <c r="L248" s="1"/>
      <c r="M248" s="10" t="str">
        <f t="array" ref="M248">iferror(xlookup($H248,'Product Families'!$A:$A,'Product Families'!$P:$P),"")</f>
        <v/>
      </c>
      <c r="N248" s="2" t="str">
        <f t="array" ref="N248">iferror(xlookup($H248,'Product Families'!$A:$A,'Product Families'!$Q:$Q),"")</f>
        <v/>
      </c>
      <c r="O248" s="26" t="str">
        <f t="shared" si="3"/>
        <v/>
      </c>
      <c r="P248" s="42" t="str">
        <f t="shared" si="4"/>
        <v/>
      </c>
      <c r="Q248" s="2">
        <f t="shared" si="5"/>
        <v>0</v>
      </c>
      <c r="R248" s="10" t="str">
        <f t="array" ref="R248">iferror(xlookup($I248,'Product Families'!$A:$A,'Product Families'!$P:$P),"")</f>
        <v/>
      </c>
      <c r="S248" s="2" t="str">
        <f t="array" ref="S248">iferror(xlookup($I248,'Product Families'!$A:$A,'Product Families'!$Q:$Q),"")</f>
        <v/>
      </c>
      <c r="T248" s="26" t="str">
        <f t="shared" si="6"/>
        <v/>
      </c>
      <c r="U248" s="42" t="str">
        <f t="shared" si="7"/>
        <v/>
      </c>
      <c r="V248" s="2">
        <f t="shared" si="8"/>
        <v>0</v>
      </c>
      <c r="W248" s="10" t="str">
        <f t="array" ref="W248">iferror(xlookup($J248,'Product Families'!$A:$A,'Product Families'!$P:$P),"")</f>
        <v/>
      </c>
      <c r="X248" s="2" t="str">
        <f t="array" ref="X248">iferror(xlookup($J248,'Product Families'!$A:$A,'Product Families'!$Q:$Q),"")</f>
        <v/>
      </c>
      <c r="Y248" s="42" t="str">
        <f t="shared" si="9"/>
        <v/>
      </c>
      <c r="Z248" s="42" t="str">
        <f t="shared" si="10"/>
        <v/>
      </c>
      <c r="AA248" s="2">
        <f t="shared" si="11"/>
        <v>0</v>
      </c>
      <c r="AB248" s="10" t="str">
        <f t="array" ref="AB248">iferror(xlookup($K248,'Product Families'!$A:$A,'Product Families'!$P:$P),"")</f>
        <v/>
      </c>
      <c r="AC248" s="2" t="str">
        <f t="array" ref="AC248">iferror(xlookup($K248,'Product Families'!$A:$A,'Product Families'!$Q:$Q),"")</f>
        <v/>
      </c>
      <c r="AD248" s="26" t="str">
        <f t="shared" si="12"/>
        <v/>
      </c>
      <c r="AE248" s="42" t="str">
        <f t="shared" si="13"/>
        <v/>
      </c>
      <c r="AF248" s="2">
        <f t="shared" si="14"/>
        <v>0</v>
      </c>
      <c r="AG248" s="10" t="str">
        <f t="array" ref="AG248">iferror(xlookup($L248,'Product Families'!$A:$A,'Product Families'!$P:$P),"")</f>
        <v/>
      </c>
      <c r="AH248" s="2" t="str">
        <f t="array" ref="AH248">iferror(xlookup($L248,'Product Families'!$A:$A,'Product Families'!$Q:$Q),"")</f>
        <v/>
      </c>
      <c r="AI248" s="26" t="str">
        <f t="shared" si="15"/>
        <v/>
      </c>
      <c r="AJ248" s="42" t="str">
        <f t="shared" si="16"/>
        <v/>
      </c>
      <c r="AK248" s="2">
        <f t="shared" si="17"/>
        <v>0</v>
      </c>
    </row>
    <row r="249">
      <c r="A249" s="1" t="s">
        <v>878</v>
      </c>
      <c r="B249" s="3" t="s">
        <v>120</v>
      </c>
      <c r="C249" s="1"/>
      <c r="D249" s="7" t="str">
        <f t="shared" si="18"/>
        <v/>
      </c>
      <c r="E249" s="26">
        <f t="shared" si="2"/>
        <v>0</v>
      </c>
      <c r="G249" s="2" t="s">
        <v>1557</v>
      </c>
      <c r="H249" s="1"/>
      <c r="I249" s="1"/>
      <c r="J249" s="1"/>
      <c r="K249" s="1"/>
      <c r="L249" s="1"/>
      <c r="M249" s="10" t="str">
        <f t="array" ref="M249">iferror(xlookup($H249,'Product Families'!$A:$A,'Product Families'!$P:$P),"")</f>
        <v/>
      </c>
      <c r="N249" s="2" t="str">
        <f t="array" ref="N249">iferror(xlookup($H249,'Product Families'!$A:$A,'Product Families'!$Q:$Q),"")</f>
        <v/>
      </c>
      <c r="O249" s="26" t="str">
        <f t="shared" si="3"/>
        <v/>
      </c>
      <c r="P249" s="42" t="str">
        <f t="shared" si="4"/>
        <v/>
      </c>
      <c r="Q249" s="2">
        <f t="shared" si="5"/>
        <v>0</v>
      </c>
      <c r="R249" s="10" t="str">
        <f t="array" ref="R249">iferror(xlookup($I249,'Product Families'!$A:$A,'Product Families'!$P:$P),"")</f>
        <v/>
      </c>
      <c r="S249" s="2" t="str">
        <f t="array" ref="S249">iferror(xlookup($I249,'Product Families'!$A:$A,'Product Families'!$Q:$Q),"")</f>
        <v/>
      </c>
      <c r="T249" s="26" t="str">
        <f t="shared" si="6"/>
        <v/>
      </c>
      <c r="U249" s="42" t="str">
        <f t="shared" si="7"/>
        <v/>
      </c>
      <c r="V249" s="2">
        <f t="shared" si="8"/>
        <v>0</v>
      </c>
      <c r="W249" s="10" t="str">
        <f t="array" ref="W249">iferror(xlookup($J249,'Product Families'!$A:$A,'Product Families'!$P:$P),"")</f>
        <v/>
      </c>
      <c r="X249" s="2" t="str">
        <f t="array" ref="X249">iferror(xlookup($J249,'Product Families'!$A:$A,'Product Families'!$Q:$Q),"")</f>
        <v/>
      </c>
      <c r="Y249" s="42" t="str">
        <f t="shared" si="9"/>
        <v/>
      </c>
      <c r="Z249" s="42" t="str">
        <f t="shared" si="10"/>
        <v/>
      </c>
      <c r="AA249" s="2">
        <f t="shared" si="11"/>
        <v>0</v>
      </c>
      <c r="AB249" s="10" t="str">
        <f t="array" ref="AB249">iferror(xlookup($K249,'Product Families'!$A:$A,'Product Families'!$P:$P),"")</f>
        <v/>
      </c>
      <c r="AC249" s="2" t="str">
        <f t="array" ref="AC249">iferror(xlookup($K249,'Product Families'!$A:$A,'Product Families'!$Q:$Q),"")</f>
        <v/>
      </c>
      <c r="AD249" s="26" t="str">
        <f t="shared" si="12"/>
        <v/>
      </c>
      <c r="AE249" s="42" t="str">
        <f t="shared" si="13"/>
        <v/>
      </c>
      <c r="AF249" s="2">
        <f t="shared" si="14"/>
        <v>0</v>
      </c>
      <c r="AG249" s="10" t="str">
        <f t="array" ref="AG249">iferror(xlookup($L249,'Product Families'!$A:$A,'Product Families'!$P:$P),"")</f>
        <v/>
      </c>
      <c r="AH249" s="2" t="str">
        <f t="array" ref="AH249">iferror(xlookup($L249,'Product Families'!$A:$A,'Product Families'!$Q:$Q),"")</f>
        <v/>
      </c>
      <c r="AI249" s="26" t="str">
        <f t="shared" si="15"/>
        <v/>
      </c>
      <c r="AJ249" s="42" t="str">
        <f t="shared" si="16"/>
        <v/>
      </c>
      <c r="AK249" s="2">
        <f t="shared" si="17"/>
        <v>0</v>
      </c>
    </row>
    <row r="250">
      <c r="A250" s="1" t="s">
        <v>879</v>
      </c>
      <c r="B250" s="3" t="s">
        <v>120</v>
      </c>
      <c r="C250" s="1"/>
      <c r="D250" s="7" t="str">
        <f t="shared" si="18"/>
        <v/>
      </c>
      <c r="E250" s="26">
        <f t="shared" si="2"/>
        <v>0</v>
      </c>
      <c r="G250" s="2" t="s">
        <v>121</v>
      </c>
      <c r="H250" s="1"/>
      <c r="I250" s="1"/>
      <c r="J250" s="1"/>
      <c r="K250" s="1"/>
      <c r="L250" s="1"/>
      <c r="M250" s="10" t="str">
        <f t="array" ref="M250">iferror(xlookup($H250,'Product Families'!$A:$A,'Product Families'!$P:$P),"")</f>
        <v/>
      </c>
      <c r="N250" s="2" t="str">
        <f t="array" ref="N250">iferror(xlookup($H250,'Product Families'!$A:$A,'Product Families'!$Q:$Q),"")</f>
        <v/>
      </c>
      <c r="O250" s="26" t="str">
        <f t="shared" si="3"/>
        <v/>
      </c>
      <c r="P250" s="42" t="str">
        <f t="shared" si="4"/>
        <v/>
      </c>
      <c r="Q250" s="2">
        <f t="shared" si="5"/>
        <v>0</v>
      </c>
      <c r="R250" s="10" t="str">
        <f t="array" ref="R250">iferror(xlookup($I250,'Product Families'!$A:$A,'Product Families'!$P:$P),"")</f>
        <v/>
      </c>
      <c r="S250" s="2" t="str">
        <f t="array" ref="S250">iferror(xlookup($I250,'Product Families'!$A:$A,'Product Families'!$Q:$Q),"")</f>
        <v/>
      </c>
      <c r="T250" s="26" t="str">
        <f t="shared" si="6"/>
        <v/>
      </c>
      <c r="U250" s="42" t="str">
        <f t="shared" si="7"/>
        <v/>
      </c>
      <c r="V250" s="2">
        <f t="shared" si="8"/>
        <v>0</v>
      </c>
      <c r="W250" s="10" t="str">
        <f t="array" ref="W250">iferror(xlookup($J250,'Product Families'!$A:$A,'Product Families'!$P:$P),"")</f>
        <v/>
      </c>
      <c r="X250" s="2" t="str">
        <f t="array" ref="X250">iferror(xlookup($J250,'Product Families'!$A:$A,'Product Families'!$Q:$Q),"")</f>
        <v/>
      </c>
      <c r="Y250" s="42" t="str">
        <f t="shared" si="9"/>
        <v/>
      </c>
      <c r="Z250" s="42" t="str">
        <f t="shared" si="10"/>
        <v/>
      </c>
      <c r="AA250" s="2">
        <f t="shared" si="11"/>
        <v>0</v>
      </c>
      <c r="AB250" s="10" t="str">
        <f t="array" ref="AB250">iferror(xlookup($K250,'Product Families'!$A:$A,'Product Families'!$P:$P),"")</f>
        <v/>
      </c>
      <c r="AC250" s="2" t="str">
        <f t="array" ref="AC250">iferror(xlookup($K250,'Product Families'!$A:$A,'Product Families'!$Q:$Q),"")</f>
        <v/>
      </c>
      <c r="AD250" s="26" t="str">
        <f t="shared" si="12"/>
        <v/>
      </c>
      <c r="AE250" s="42" t="str">
        <f t="shared" si="13"/>
        <v/>
      </c>
      <c r="AF250" s="2">
        <f t="shared" si="14"/>
        <v>0</v>
      </c>
      <c r="AG250" s="10" t="str">
        <f t="array" ref="AG250">iferror(xlookup($L250,'Product Families'!$A:$A,'Product Families'!$P:$P),"")</f>
        <v/>
      </c>
      <c r="AH250" s="2" t="str">
        <f t="array" ref="AH250">iferror(xlookup($L250,'Product Families'!$A:$A,'Product Families'!$Q:$Q),"")</f>
        <v/>
      </c>
      <c r="AI250" s="26" t="str">
        <f t="shared" si="15"/>
        <v/>
      </c>
      <c r="AJ250" s="42" t="str">
        <f t="shared" si="16"/>
        <v/>
      </c>
      <c r="AK250" s="2">
        <f t="shared" si="17"/>
        <v>0</v>
      </c>
    </row>
    <row r="251">
      <c r="A251" s="1" t="s">
        <v>882</v>
      </c>
      <c r="B251" s="3" t="s">
        <v>120</v>
      </c>
      <c r="C251" s="1"/>
      <c r="D251" s="7" t="str">
        <f t="shared" si="18"/>
        <v/>
      </c>
      <c r="E251" s="26">
        <f t="shared" si="2"/>
        <v>0</v>
      </c>
      <c r="G251" s="2" t="s">
        <v>1565</v>
      </c>
      <c r="H251" s="1"/>
      <c r="I251" s="1"/>
      <c r="J251" s="1"/>
      <c r="K251" s="1"/>
      <c r="L251" s="1"/>
      <c r="M251" s="10" t="str">
        <f t="array" ref="M251">iferror(xlookup($H251,'Product Families'!$A:$A,'Product Families'!$P:$P),"")</f>
        <v/>
      </c>
      <c r="N251" s="2" t="str">
        <f t="array" ref="N251">iferror(xlookup($H251,'Product Families'!$A:$A,'Product Families'!$Q:$Q),"")</f>
        <v/>
      </c>
      <c r="O251" s="26" t="str">
        <f t="shared" si="3"/>
        <v/>
      </c>
      <c r="P251" s="42" t="str">
        <f t="shared" si="4"/>
        <v/>
      </c>
      <c r="Q251" s="2">
        <f t="shared" si="5"/>
        <v>0</v>
      </c>
      <c r="R251" s="10" t="str">
        <f t="array" ref="R251">iferror(xlookup($I251,'Product Families'!$A:$A,'Product Families'!$P:$P),"")</f>
        <v/>
      </c>
      <c r="S251" s="2" t="str">
        <f t="array" ref="S251">iferror(xlookup($I251,'Product Families'!$A:$A,'Product Families'!$Q:$Q),"")</f>
        <v/>
      </c>
      <c r="T251" s="26" t="str">
        <f t="shared" si="6"/>
        <v/>
      </c>
      <c r="U251" s="42" t="str">
        <f t="shared" si="7"/>
        <v/>
      </c>
      <c r="V251" s="2">
        <f t="shared" si="8"/>
        <v>0</v>
      </c>
      <c r="W251" s="10" t="str">
        <f t="array" ref="W251">iferror(xlookup($J251,'Product Families'!$A:$A,'Product Families'!$P:$P),"")</f>
        <v/>
      </c>
      <c r="X251" s="2" t="str">
        <f t="array" ref="X251">iferror(xlookup($J251,'Product Families'!$A:$A,'Product Families'!$Q:$Q),"")</f>
        <v/>
      </c>
      <c r="Y251" s="42" t="str">
        <f t="shared" si="9"/>
        <v/>
      </c>
      <c r="Z251" s="42" t="str">
        <f t="shared" si="10"/>
        <v/>
      </c>
      <c r="AA251" s="2">
        <f t="shared" si="11"/>
        <v>0</v>
      </c>
      <c r="AB251" s="10" t="str">
        <f t="array" ref="AB251">iferror(xlookup($K251,'Product Families'!$A:$A,'Product Families'!$P:$P),"")</f>
        <v/>
      </c>
      <c r="AC251" s="2" t="str">
        <f t="array" ref="AC251">iferror(xlookup($K251,'Product Families'!$A:$A,'Product Families'!$Q:$Q),"")</f>
        <v/>
      </c>
      <c r="AD251" s="26" t="str">
        <f t="shared" si="12"/>
        <v/>
      </c>
      <c r="AE251" s="42" t="str">
        <f t="shared" si="13"/>
        <v/>
      </c>
      <c r="AF251" s="2">
        <f t="shared" si="14"/>
        <v>0</v>
      </c>
      <c r="AG251" s="10" t="str">
        <f t="array" ref="AG251">iferror(xlookup($L251,'Product Families'!$A:$A,'Product Families'!$P:$P),"")</f>
        <v/>
      </c>
      <c r="AH251" s="2" t="str">
        <f t="array" ref="AH251">iferror(xlookup($L251,'Product Families'!$A:$A,'Product Families'!$Q:$Q),"")</f>
        <v/>
      </c>
      <c r="AI251" s="26" t="str">
        <f t="shared" si="15"/>
        <v/>
      </c>
      <c r="AJ251" s="42" t="str">
        <f t="shared" si="16"/>
        <v/>
      </c>
      <c r="AK251" s="2">
        <f t="shared" si="17"/>
        <v>0</v>
      </c>
    </row>
    <row r="252">
      <c r="A252" s="1" t="s">
        <v>884</v>
      </c>
      <c r="B252" s="3" t="s">
        <v>120</v>
      </c>
      <c r="C252" s="1"/>
      <c r="D252" s="7" t="str">
        <f t="shared" si="18"/>
        <v/>
      </c>
      <c r="E252" s="26">
        <f t="shared" si="2"/>
        <v>0</v>
      </c>
      <c r="G252" s="2" t="s">
        <v>121</v>
      </c>
      <c r="H252" s="1"/>
      <c r="I252" s="1"/>
      <c r="J252" s="1"/>
      <c r="K252" s="1"/>
      <c r="L252" s="1"/>
      <c r="M252" s="10" t="str">
        <f t="array" ref="M252">iferror(xlookup($H252,'Product Families'!$A:$A,'Product Families'!$P:$P),"")</f>
        <v/>
      </c>
      <c r="N252" s="2" t="str">
        <f t="array" ref="N252">iferror(xlookup($H252,'Product Families'!$A:$A,'Product Families'!$Q:$Q),"")</f>
        <v/>
      </c>
      <c r="O252" s="26" t="str">
        <f t="shared" si="3"/>
        <v/>
      </c>
      <c r="P252" s="42" t="str">
        <f t="shared" si="4"/>
        <v/>
      </c>
      <c r="Q252" s="2">
        <f t="shared" si="5"/>
        <v>0</v>
      </c>
      <c r="R252" s="10" t="str">
        <f t="array" ref="R252">iferror(xlookup($I252,'Product Families'!$A:$A,'Product Families'!$P:$P),"")</f>
        <v/>
      </c>
      <c r="S252" s="2" t="str">
        <f t="array" ref="S252">iferror(xlookup($I252,'Product Families'!$A:$A,'Product Families'!$Q:$Q),"")</f>
        <v/>
      </c>
      <c r="T252" s="26" t="str">
        <f t="shared" si="6"/>
        <v/>
      </c>
      <c r="U252" s="42" t="str">
        <f t="shared" si="7"/>
        <v/>
      </c>
      <c r="V252" s="2">
        <f t="shared" si="8"/>
        <v>0</v>
      </c>
      <c r="W252" s="10" t="str">
        <f t="array" ref="W252">iferror(xlookup($J252,'Product Families'!$A:$A,'Product Families'!$P:$P),"")</f>
        <v/>
      </c>
      <c r="X252" s="2" t="str">
        <f t="array" ref="X252">iferror(xlookup($J252,'Product Families'!$A:$A,'Product Families'!$Q:$Q),"")</f>
        <v/>
      </c>
      <c r="Y252" s="42" t="str">
        <f t="shared" si="9"/>
        <v/>
      </c>
      <c r="Z252" s="42" t="str">
        <f t="shared" si="10"/>
        <v/>
      </c>
      <c r="AA252" s="2">
        <f t="shared" si="11"/>
        <v>0</v>
      </c>
      <c r="AB252" s="10" t="str">
        <f t="array" ref="AB252">iferror(xlookup($K252,'Product Families'!$A:$A,'Product Families'!$P:$P),"")</f>
        <v/>
      </c>
      <c r="AC252" s="2" t="str">
        <f t="array" ref="AC252">iferror(xlookup($K252,'Product Families'!$A:$A,'Product Families'!$Q:$Q),"")</f>
        <v/>
      </c>
      <c r="AD252" s="26" t="str">
        <f t="shared" si="12"/>
        <v/>
      </c>
      <c r="AE252" s="42" t="str">
        <f t="shared" si="13"/>
        <v/>
      </c>
      <c r="AF252" s="2">
        <f t="shared" si="14"/>
        <v>0</v>
      </c>
      <c r="AG252" s="10" t="str">
        <f t="array" ref="AG252">iferror(xlookup($L252,'Product Families'!$A:$A,'Product Families'!$P:$P),"")</f>
        <v/>
      </c>
      <c r="AH252" s="2" t="str">
        <f t="array" ref="AH252">iferror(xlookup($L252,'Product Families'!$A:$A,'Product Families'!$Q:$Q),"")</f>
        <v/>
      </c>
      <c r="AI252" s="26" t="str">
        <f t="shared" si="15"/>
        <v/>
      </c>
      <c r="AJ252" s="42" t="str">
        <f t="shared" si="16"/>
        <v/>
      </c>
      <c r="AK252" s="2">
        <f t="shared" si="17"/>
        <v>0</v>
      </c>
    </row>
    <row r="253">
      <c r="A253" s="1" t="s">
        <v>887</v>
      </c>
      <c r="B253" s="3" t="s">
        <v>120</v>
      </c>
      <c r="C253" s="3">
        <v>10.0</v>
      </c>
      <c r="D253" s="7" t="str">
        <f t="shared" si="18"/>
        <v/>
      </c>
      <c r="E253" s="26">
        <f t="shared" si="2"/>
        <v>0</v>
      </c>
      <c r="G253" s="2" t="s">
        <v>1570</v>
      </c>
      <c r="H253" s="1"/>
      <c r="I253" s="1"/>
      <c r="J253" s="1"/>
      <c r="K253" s="1"/>
      <c r="L253" s="1"/>
      <c r="M253" s="10" t="str">
        <f t="array" ref="M253">iferror(xlookup($H253,'Product Families'!$A:$A,'Product Families'!$P:$P),"")</f>
        <v/>
      </c>
      <c r="N253" s="2" t="str">
        <f t="array" ref="N253">iferror(xlookup($H253,'Product Families'!$A:$A,'Product Families'!$Q:$Q),"")</f>
        <v/>
      </c>
      <c r="O253" s="26" t="str">
        <f t="shared" si="3"/>
        <v/>
      </c>
      <c r="P253" s="42" t="str">
        <f t="shared" si="4"/>
        <v/>
      </c>
      <c r="Q253" s="2">
        <f t="shared" si="5"/>
        <v>0</v>
      </c>
      <c r="R253" s="10" t="str">
        <f t="array" ref="R253">iferror(xlookup($I253,'Product Families'!$A:$A,'Product Families'!$P:$P),"")</f>
        <v/>
      </c>
      <c r="S253" s="2" t="str">
        <f t="array" ref="S253">iferror(xlookup($I253,'Product Families'!$A:$A,'Product Families'!$Q:$Q),"")</f>
        <v/>
      </c>
      <c r="T253" s="26" t="str">
        <f t="shared" si="6"/>
        <v/>
      </c>
      <c r="U253" s="42" t="str">
        <f t="shared" si="7"/>
        <v/>
      </c>
      <c r="V253" s="2">
        <f t="shared" si="8"/>
        <v>0</v>
      </c>
      <c r="W253" s="10" t="str">
        <f t="array" ref="W253">iferror(xlookup($J253,'Product Families'!$A:$A,'Product Families'!$P:$P),"")</f>
        <v/>
      </c>
      <c r="X253" s="2" t="str">
        <f t="array" ref="X253">iferror(xlookup($J253,'Product Families'!$A:$A,'Product Families'!$Q:$Q),"")</f>
        <v/>
      </c>
      <c r="Y253" s="42" t="str">
        <f t="shared" si="9"/>
        <v/>
      </c>
      <c r="Z253" s="42" t="str">
        <f t="shared" si="10"/>
        <v/>
      </c>
      <c r="AA253" s="2">
        <f t="shared" si="11"/>
        <v>0</v>
      </c>
      <c r="AB253" s="10" t="str">
        <f t="array" ref="AB253">iferror(xlookup($K253,'Product Families'!$A:$A,'Product Families'!$P:$P),"")</f>
        <v/>
      </c>
      <c r="AC253" s="2" t="str">
        <f t="array" ref="AC253">iferror(xlookup($K253,'Product Families'!$A:$A,'Product Families'!$Q:$Q),"")</f>
        <v/>
      </c>
      <c r="AD253" s="26" t="str">
        <f t="shared" si="12"/>
        <v/>
      </c>
      <c r="AE253" s="42" t="str">
        <f t="shared" si="13"/>
        <v/>
      </c>
      <c r="AF253" s="2">
        <f t="shared" si="14"/>
        <v>0</v>
      </c>
      <c r="AG253" s="10" t="str">
        <f t="array" ref="AG253">iferror(xlookup($L253,'Product Families'!$A:$A,'Product Families'!$P:$P),"")</f>
        <v/>
      </c>
      <c r="AH253" s="2" t="str">
        <f t="array" ref="AH253">iferror(xlookup($L253,'Product Families'!$A:$A,'Product Families'!$Q:$Q),"")</f>
        <v/>
      </c>
      <c r="AI253" s="26" t="str">
        <f t="shared" si="15"/>
        <v/>
      </c>
      <c r="AJ253" s="42" t="str">
        <f t="shared" si="16"/>
        <v/>
      </c>
      <c r="AK253" s="2">
        <f t="shared" si="17"/>
        <v>0</v>
      </c>
    </row>
    <row r="254">
      <c r="A254" s="1" t="s">
        <v>891</v>
      </c>
      <c r="B254" s="3">
        <v>11.02</v>
      </c>
      <c r="C254" s="3">
        <v>16.0</v>
      </c>
      <c r="D254" s="7">
        <f t="shared" si="18"/>
        <v>0.68875</v>
      </c>
      <c r="E254" s="26">
        <f t="shared" si="2"/>
        <v>0</v>
      </c>
      <c r="G254" s="2" t="s">
        <v>1575</v>
      </c>
      <c r="H254" s="1"/>
      <c r="I254" s="1"/>
      <c r="J254" s="1"/>
      <c r="K254" s="1"/>
      <c r="L254" s="1"/>
      <c r="M254" s="10" t="str">
        <f t="array" ref="M254">iferror(xlookup($H254,'Product Families'!$A:$A,'Product Families'!$P:$P),"")</f>
        <v/>
      </c>
      <c r="N254" s="2" t="str">
        <f t="array" ref="N254">iferror(xlookup($H254,'Product Families'!$A:$A,'Product Families'!$Q:$Q),"")</f>
        <v/>
      </c>
      <c r="O254" s="26" t="str">
        <f t="shared" si="3"/>
        <v/>
      </c>
      <c r="P254" s="42" t="str">
        <f t="shared" si="4"/>
        <v/>
      </c>
      <c r="Q254" s="2">
        <f t="shared" si="5"/>
        <v>0</v>
      </c>
      <c r="R254" s="10" t="str">
        <f t="array" ref="R254">iferror(xlookup($I254,'Product Families'!$A:$A,'Product Families'!$P:$P),"")</f>
        <v/>
      </c>
      <c r="S254" s="2" t="str">
        <f t="array" ref="S254">iferror(xlookup($I254,'Product Families'!$A:$A,'Product Families'!$Q:$Q),"")</f>
        <v/>
      </c>
      <c r="T254" s="26" t="str">
        <f t="shared" si="6"/>
        <v/>
      </c>
      <c r="U254" s="42" t="str">
        <f t="shared" si="7"/>
        <v/>
      </c>
      <c r="V254" s="2">
        <f t="shared" si="8"/>
        <v>0</v>
      </c>
      <c r="W254" s="10" t="str">
        <f t="array" ref="W254">iferror(xlookup($J254,'Product Families'!$A:$A,'Product Families'!$P:$P),"")</f>
        <v/>
      </c>
      <c r="X254" s="2" t="str">
        <f t="array" ref="X254">iferror(xlookup($J254,'Product Families'!$A:$A,'Product Families'!$Q:$Q),"")</f>
        <v/>
      </c>
      <c r="Y254" s="42" t="str">
        <f t="shared" si="9"/>
        <v/>
      </c>
      <c r="Z254" s="42" t="str">
        <f t="shared" si="10"/>
        <v/>
      </c>
      <c r="AA254" s="2">
        <f t="shared" si="11"/>
        <v>0</v>
      </c>
      <c r="AB254" s="10" t="str">
        <f t="array" ref="AB254">iferror(xlookup($K254,'Product Families'!$A:$A,'Product Families'!$P:$P),"")</f>
        <v/>
      </c>
      <c r="AC254" s="2" t="str">
        <f t="array" ref="AC254">iferror(xlookup($K254,'Product Families'!$A:$A,'Product Families'!$Q:$Q),"")</f>
        <v/>
      </c>
      <c r="AD254" s="26" t="str">
        <f t="shared" si="12"/>
        <v/>
      </c>
      <c r="AE254" s="42" t="str">
        <f t="shared" si="13"/>
        <v/>
      </c>
      <c r="AF254" s="2">
        <f t="shared" si="14"/>
        <v>0</v>
      </c>
      <c r="AG254" s="10" t="str">
        <f t="array" ref="AG254">iferror(xlookup($L254,'Product Families'!$A:$A,'Product Families'!$P:$P),"")</f>
        <v/>
      </c>
      <c r="AH254" s="2" t="str">
        <f t="array" ref="AH254">iferror(xlookup($L254,'Product Families'!$A:$A,'Product Families'!$Q:$Q),"")</f>
        <v/>
      </c>
      <c r="AI254" s="26" t="str">
        <f t="shared" si="15"/>
        <v/>
      </c>
      <c r="AJ254" s="42" t="str">
        <f t="shared" si="16"/>
        <v/>
      </c>
      <c r="AK254" s="2">
        <f t="shared" si="17"/>
        <v>0</v>
      </c>
    </row>
    <row r="255">
      <c r="A255" s="1" t="s">
        <v>893</v>
      </c>
      <c r="B255" s="3" t="s">
        <v>120</v>
      </c>
      <c r="C255" s="1"/>
      <c r="D255" s="7" t="str">
        <f t="shared" si="18"/>
        <v/>
      </c>
      <c r="E255" s="26">
        <f t="shared" si="2"/>
        <v>0</v>
      </c>
      <c r="G255" s="2" t="s">
        <v>1575</v>
      </c>
      <c r="H255" s="1"/>
      <c r="I255" s="1"/>
      <c r="J255" s="1"/>
      <c r="K255" s="1"/>
      <c r="L255" s="1"/>
      <c r="M255" s="10" t="str">
        <f t="array" ref="M255">iferror(xlookup($H255,'Product Families'!$A:$A,'Product Families'!$P:$P),"")</f>
        <v/>
      </c>
      <c r="N255" s="2" t="str">
        <f t="array" ref="N255">iferror(xlookup($H255,'Product Families'!$A:$A,'Product Families'!$Q:$Q),"")</f>
        <v/>
      </c>
      <c r="O255" s="26" t="str">
        <f t="shared" si="3"/>
        <v/>
      </c>
      <c r="P255" s="42" t="str">
        <f t="shared" si="4"/>
        <v/>
      </c>
      <c r="Q255" s="2">
        <f t="shared" si="5"/>
        <v>0</v>
      </c>
      <c r="R255" s="10" t="str">
        <f t="array" ref="R255">iferror(xlookup($I255,'Product Families'!$A:$A,'Product Families'!$P:$P),"")</f>
        <v/>
      </c>
      <c r="S255" s="2" t="str">
        <f t="array" ref="S255">iferror(xlookup($I255,'Product Families'!$A:$A,'Product Families'!$Q:$Q),"")</f>
        <v/>
      </c>
      <c r="T255" s="26" t="str">
        <f t="shared" si="6"/>
        <v/>
      </c>
      <c r="U255" s="42" t="str">
        <f t="shared" si="7"/>
        <v/>
      </c>
      <c r="V255" s="2">
        <f t="shared" si="8"/>
        <v>0</v>
      </c>
      <c r="W255" s="10" t="str">
        <f t="array" ref="W255">iferror(xlookup($J255,'Product Families'!$A:$A,'Product Families'!$P:$P),"")</f>
        <v/>
      </c>
      <c r="X255" s="2" t="str">
        <f t="array" ref="X255">iferror(xlookup($J255,'Product Families'!$A:$A,'Product Families'!$Q:$Q),"")</f>
        <v/>
      </c>
      <c r="Y255" s="42" t="str">
        <f t="shared" si="9"/>
        <v/>
      </c>
      <c r="Z255" s="42" t="str">
        <f t="shared" si="10"/>
        <v/>
      </c>
      <c r="AA255" s="2">
        <f t="shared" si="11"/>
        <v>0</v>
      </c>
      <c r="AB255" s="10" t="str">
        <f t="array" ref="AB255">iferror(xlookup($K255,'Product Families'!$A:$A,'Product Families'!$P:$P),"")</f>
        <v/>
      </c>
      <c r="AC255" s="2" t="str">
        <f t="array" ref="AC255">iferror(xlookup($K255,'Product Families'!$A:$A,'Product Families'!$Q:$Q),"")</f>
        <v/>
      </c>
      <c r="AD255" s="26" t="str">
        <f t="shared" si="12"/>
        <v/>
      </c>
      <c r="AE255" s="42" t="str">
        <f t="shared" si="13"/>
        <v/>
      </c>
      <c r="AF255" s="2">
        <f t="shared" si="14"/>
        <v>0</v>
      </c>
      <c r="AG255" s="10" t="str">
        <f t="array" ref="AG255">iferror(xlookup($L255,'Product Families'!$A:$A,'Product Families'!$P:$P),"")</f>
        <v/>
      </c>
      <c r="AH255" s="2" t="str">
        <f t="array" ref="AH255">iferror(xlookup($L255,'Product Families'!$A:$A,'Product Families'!$Q:$Q),"")</f>
        <v/>
      </c>
      <c r="AI255" s="26" t="str">
        <f t="shared" si="15"/>
        <v/>
      </c>
      <c r="AJ255" s="42" t="str">
        <f t="shared" si="16"/>
        <v/>
      </c>
      <c r="AK255" s="2">
        <f t="shared" si="17"/>
        <v>0</v>
      </c>
    </row>
    <row r="256">
      <c r="A256" s="1" t="s">
        <v>895</v>
      </c>
      <c r="B256" s="3">
        <v>11.77</v>
      </c>
      <c r="C256" s="3">
        <v>16.0</v>
      </c>
      <c r="D256" s="7">
        <f t="shared" si="18"/>
        <v>0.735625</v>
      </c>
      <c r="E256" s="26">
        <f t="shared" si="2"/>
        <v>0</v>
      </c>
      <c r="G256" s="2" t="s">
        <v>1575</v>
      </c>
      <c r="H256" s="1"/>
      <c r="I256" s="1"/>
      <c r="J256" s="1"/>
      <c r="K256" s="1"/>
      <c r="L256" s="1"/>
      <c r="M256" s="10" t="str">
        <f t="array" ref="M256">iferror(xlookup($H256,'Product Families'!$A:$A,'Product Families'!$P:$P),"")</f>
        <v/>
      </c>
      <c r="N256" s="2" t="str">
        <f t="array" ref="N256">iferror(xlookup($H256,'Product Families'!$A:$A,'Product Families'!$Q:$Q),"")</f>
        <v/>
      </c>
      <c r="O256" s="26" t="str">
        <f t="shared" si="3"/>
        <v/>
      </c>
      <c r="P256" s="42" t="str">
        <f t="shared" si="4"/>
        <v/>
      </c>
      <c r="Q256" s="2">
        <f t="shared" si="5"/>
        <v>0</v>
      </c>
      <c r="R256" s="10" t="str">
        <f t="array" ref="R256">iferror(xlookup($I256,'Product Families'!$A:$A,'Product Families'!$P:$P),"")</f>
        <v/>
      </c>
      <c r="S256" s="2" t="str">
        <f t="array" ref="S256">iferror(xlookup($I256,'Product Families'!$A:$A,'Product Families'!$Q:$Q),"")</f>
        <v/>
      </c>
      <c r="T256" s="26" t="str">
        <f t="shared" si="6"/>
        <v/>
      </c>
      <c r="U256" s="42" t="str">
        <f t="shared" si="7"/>
        <v/>
      </c>
      <c r="V256" s="2">
        <f t="shared" si="8"/>
        <v>0</v>
      </c>
      <c r="W256" s="10" t="str">
        <f t="array" ref="W256">iferror(xlookup($J256,'Product Families'!$A:$A,'Product Families'!$P:$P),"")</f>
        <v/>
      </c>
      <c r="X256" s="2" t="str">
        <f t="array" ref="X256">iferror(xlookup($J256,'Product Families'!$A:$A,'Product Families'!$Q:$Q),"")</f>
        <v/>
      </c>
      <c r="Y256" s="42" t="str">
        <f t="shared" si="9"/>
        <v/>
      </c>
      <c r="Z256" s="42" t="str">
        <f t="shared" si="10"/>
        <v/>
      </c>
      <c r="AA256" s="2">
        <f t="shared" si="11"/>
        <v>0</v>
      </c>
      <c r="AB256" s="10" t="str">
        <f t="array" ref="AB256">iferror(xlookup($K256,'Product Families'!$A:$A,'Product Families'!$P:$P),"")</f>
        <v/>
      </c>
      <c r="AC256" s="2" t="str">
        <f t="array" ref="AC256">iferror(xlookup($K256,'Product Families'!$A:$A,'Product Families'!$Q:$Q),"")</f>
        <v/>
      </c>
      <c r="AD256" s="26" t="str">
        <f t="shared" si="12"/>
        <v/>
      </c>
      <c r="AE256" s="42" t="str">
        <f t="shared" si="13"/>
        <v/>
      </c>
      <c r="AF256" s="2">
        <f t="shared" si="14"/>
        <v>0</v>
      </c>
      <c r="AG256" s="10" t="str">
        <f t="array" ref="AG256">iferror(xlookup($L256,'Product Families'!$A:$A,'Product Families'!$P:$P),"")</f>
        <v/>
      </c>
      <c r="AH256" s="2" t="str">
        <f t="array" ref="AH256">iferror(xlookup($L256,'Product Families'!$A:$A,'Product Families'!$Q:$Q),"")</f>
        <v/>
      </c>
      <c r="AI256" s="26" t="str">
        <f t="shared" si="15"/>
        <v/>
      </c>
      <c r="AJ256" s="42" t="str">
        <f t="shared" si="16"/>
        <v/>
      </c>
      <c r="AK256" s="2">
        <f t="shared" si="17"/>
        <v>0</v>
      </c>
    </row>
    <row r="257">
      <c r="A257" s="1" t="s">
        <v>896</v>
      </c>
      <c r="B257" s="3">
        <v>9.09</v>
      </c>
      <c r="C257" s="1"/>
      <c r="D257" s="7" t="str">
        <f t="shared" si="18"/>
        <v/>
      </c>
      <c r="E257" s="26">
        <f t="shared" si="2"/>
        <v>0</v>
      </c>
      <c r="G257" s="2" t="s">
        <v>1575</v>
      </c>
      <c r="H257" s="1"/>
      <c r="I257" s="1"/>
      <c r="J257" s="1"/>
      <c r="K257" s="1"/>
      <c r="L257" s="1"/>
      <c r="M257" s="10" t="str">
        <f t="array" ref="M257">iferror(xlookup($H257,'Product Families'!$A:$A,'Product Families'!$P:$P),"")</f>
        <v/>
      </c>
      <c r="N257" s="2" t="str">
        <f t="array" ref="N257">iferror(xlookup($H257,'Product Families'!$A:$A,'Product Families'!$Q:$Q),"")</f>
        <v/>
      </c>
      <c r="O257" s="26" t="str">
        <f t="shared" si="3"/>
        <v/>
      </c>
      <c r="P257" s="42" t="str">
        <f t="shared" si="4"/>
        <v/>
      </c>
      <c r="Q257" s="2">
        <f t="shared" si="5"/>
        <v>0</v>
      </c>
      <c r="R257" s="10" t="str">
        <f t="array" ref="R257">iferror(xlookup($I257,'Product Families'!$A:$A,'Product Families'!$P:$P),"")</f>
        <v/>
      </c>
      <c r="S257" s="2" t="str">
        <f t="array" ref="S257">iferror(xlookup($I257,'Product Families'!$A:$A,'Product Families'!$Q:$Q),"")</f>
        <v/>
      </c>
      <c r="T257" s="26" t="str">
        <f t="shared" si="6"/>
        <v/>
      </c>
      <c r="U257" s="42" t="str">
        <f t="shared" si="7"/>
        <v/>
      </c>
      <c r="V257" s="2">
        <f t="shared" si="8"/>
        <v>0</v>
      </c>
      <c r="W257" s="10" t="str">
        <f t="array" ref="W257">iferror(xlookup($J257,'Product Families'!$A:$A,'Product Families'!$P:$P),"")</f>
        <v/>
      </c>
      <c r="X257" s="2" t="str">
        <f t="array" ref="X257">iferror(xlookup($J257,'Product Families'!$A:$A,'Product Families'!$Q:$Q),"")</f>
        <v/>
      </c>
      <c r="Y257" s="42" t="str">
        <f t="shared" si="9"/>
        <v/>
      </c>
      <c r="Z257" s="42" t="str">
        <f t="shared" si="10"/>
        <v/>
      </c>
      <c r="AA257" s="2">
        <f t="shared" si="11"/>
        <v>0</v>
      </c>
      <c r="AB257" s="10" t="str">
        <f t="array" ref="AB257">iferror(xlookup($K257,'Product Families'!$A:$A,'Product Families'!$P:$P),"")</f>
        <v/>
      </c>
      <c r="AC257" s="2" t="str">
        <f t="array" ref="AC257">iferror(xlookup($K257,'Product Families'!$A:$A,'Product Families'!$Q:$Q),"")</f>
        <v/>
      </c>
      <c r="AD257" s="26" t="str">
        <f t="shared" si="12"/>
        <v/>
      </c>
      <c r="AE257" s="42" t="str">
        <f t="shared" si="13"/>
        <v/>
      </c>
      <c r="AF257" s="2">
        <f t="shared" si="14"/>
        <v>0</v>
      </c>
      <c r="AG257" s="10" t="str">
        <f t="array" ref="AG257">iferror(xlookup($L257,'Product Families'!$A:$A,'Product Families'!$P:$P),"")</f>
        <v/>
      </c>
      <c r="AH257" s="2" t="str">
        <f t="array" ref="AH257">iferror(xlookup($L257,'Product Families'!$A:$A,'Product Families'!$Q:$Q),"")</f>
        <v/>
      </c>
      <c r="AI257" s="26" t="str">
        <f t="shared" si="15"/>
        <v/>
      </c>
      <c r="AJ257" s="42" t="str">
        <f t="shared" si="16"/>
        <v/>
      </c>
      <c r="AK257" s="2">
        <f t="shared" si="17"/>
        <v>0</v>
      </c>
    </row>
    <row r="258">
      <c r="A258" s="1" t="s">
        <v>899</v>
      </c>
      <c r="B258" s="3">
        <v>12.34</v>
      </c>
      <c r="C258" s="3">
        <v>16.0</v>
      </c>
      <c r="D258" s="7">
        <f t="shared" si="18"/>
        <v>0.77125</v>
      </c>
      <c r="E258" s="26">
        <f t="shared" si="2"/>
        <v>0</v>
      </c>
      <c r="G258" s="2" t="s">
        <v>1575</v>
      </c>
      <c r="H258" s="1"/>
      <c r="I258" s="1"/>
      <c r="J258" s="1"/>
      <c r="K258" s="1"/>
      <c r="L258" s="1"/>
      <c r="M258" s="10" t="str">
        <f t="array" ref="M258">iferror(xlookup($H258,'Product Families'!$A:$A,'Product Families'!$P:$P),"")</f>
        <v/>
      </c>
      <c r="N258" s="2" t="str">
        <f t="array" ref="N258">iferror(xlookup($H258,'Product Families'!$A:$A,'Product Families'!$Q:$Q),"")</f>
        <v/>
      </c>
      <c r="O258" s="26" t="str">
        <f t="shared" si="3"/>
        <v/>
      </c>
      <c r="P258" s="42" t="str">
        <f t="shared" si="4"/>
        <v/>
      </c>
      <c r="Q258" s="2">
        <f t="shared" si="5"/>
        <v>0</v>
      </c>
      <c r="R258" s="10" t="str">
        <f t="array" ref="R258">iferror(xlookup($I258,'Product Families'!$A:$A,'Product Families'!$P:$P),"")</f>
        <v/>
      </c>
      <c r="S258" s="2" t="str">
        <f t="array" ref="S258">iferror(xlookup($I258,'Product Families'!$A:$A,'Product Families'!$Q:$Q),"")</f>
        <v/>
      </c>
      <c r="T258" s="26" t="str">
        <f t="shared" si="6"/>
        <v/>
      </c>
      <c r="U258" s="42" t="str">
        <f t="shared" si="7"/>
        <v/>
      </c>
      <c r="V258" s="2">
        <f t="shared" si="8"/>
        <v>0</v>
      </c>
      <c r="W258" s="10" t="str">
        <f t="array" ref="W258">iferror(xlookup($J258,'Product Families'!$A:$A,'Product Families'!$P:$P),"")</f>
        <v/>
      </c>
      <c r="X258" s="2" t="str">
        <f t="array" ref="X258">iferror(xlookup($J258,'Product Families'!$A:$A,'Product Families'!$Q:$Q),"")</f>
        <v/>
      </c>
      <c r="Y258" s="42" t="str">
        <f t="shared" si="9"/>
        <v/>
      </c>
      <c r="Z258" s="42" t="str">
        <f t="shared" si="10"/>
        <v/>
      </c>
      <c r="AA258" s="2">
        <f t="shared" si="11"/>
        <v>0</v>
      </c>
      <c r="AB258" s="10" t="str">
        <f t="array" ref="AB258">iferror(xlookup($K258,'Product Families'!$A:$A,'Product Families'!$P:$P),"")</f>
        <v/>
      </c>
      <c r="AC258" s="2" t="str">
        <f t="array" ref="AC258">iferror(xlookup($K258,'Product Families'!$A:$A,'Product Families'!$Q:$Q),"")</f>
        <v/>
      </c>
      <c r="AD258" s="26" t="str">
        <f t="shared" si="12"/>
        <v/>
      </c>
      <c r="AE258" s="42" t="str">
        <f t="shared" si="13"/>
        <v/>
      </c>
      <c r="AF258" s="2">
        <f t="shared" si="14"/>
        <v>0</v>
      </c>
      <c r="AG258" s="10" t="str">
        <f t="array" ref="AG258">iferror(xlookup($L258,'Product Families'!$A:$A,'Product Families'!$P:$P),"")</f>
        <v/>
      </c>
      <c r="AH258" s="2" t="str">
        <f t="array" ref="AH258">iferror(xlookup($L258,'Product Families'!$A:$A,'Product Families'!$Q:$Q),"")</f>
        <v/>
      </c>
      <c r="AI258" s="26" t="str">
        <f t="shared" si="15"/>
        <v/>
      </c>
      <c r="AJ258" s="42" t="str">
        <f t="shared" si="16"/>
        <v/>
      </c>
      <c r="AK258" s="2">
        <f t="shared" si="17"/>
        <v>0</v>
      </c>
    </row>
    <row r="259">
      <c r="A259" s="1" t="s">
        <v>306</v>
      </c>
      <c r="B259" s="3">
        <v>6.89</v>
      </c>
      <c r="C259" s="3">
        <v>1.0</v>
      </c>
      <c r="D259" s="7">
        <f t="shared" si="18"/>
        <v>6.89</v>
      </c>
      <c r="E259" s="26">
        <f t="shared" si="2"/>
        <v>0</v>
      </c>
      <c r="H259" s="1"/>
      <c r="I259" s="1"/>
      <c r="J259" s="1"/>
      <c r="K259" s="1"/>
      <c r="L259" s="1"/>
      <c r="M259" s="10" t="str">
        <f t="array" ref="M259">iferror(xlookup($H259,'Product Families'!$A:$A,'Product Families'!$P:$P),"")</f>
        <v/>
      </c>
      <c r="N259" s="2" t="str">
        <f t="array" ref="N259">iferror(xlookup($H259,'Product Families'!$A:$A,'Product Families'!$Q:$Q),"")</f>
        <v/>
      </c>
      <c r="O259" s="26" t="str">
        <f t="shared" si="3"/>
        <v/>
      </c>
      <c r="P259" s="42" t="str">
        <f t="shared" si="4"/>
        <v/>
      </c>
      <c r="Q259" s="2">
        <f t="shared" si="5"/>
        <v>0</v>
      </c>
      <c r="R259" s="10" t="str">
        <f t="array" ref="R259">iferror(xlookup($I259,'Product Families'!$A:$A,'Product Families'!$P:$P),"")</f>
        <v/>
      </c>
      <c r="S259" s="2" t="str">
        <f t="array" ref="S259">iferror(xlookup($I259,'Product Families'!$A:$A,'Product Families'!$Q:$Q),"")</f>
        <v/>
      </c>
      <c r="T259" s="26" t="str">
        <f t="shared" si="6"/>
        <v/>
      </c>
      <c r="U259" s="42" t="str">
        <f t="shared" si="7"/>
        <v/>
      </c>
      <c r="V259" s="2">
        <f t="shared" si="8"/>
        <v>0</v>
      </c>
      <c r="W259" s="10" t="str">
        <f t="array" ref="W259">iferror(xlookup($J259,'Product Families'!$A:$A,'Product Families'!$P:$P),"")</f>
        <v/>
      </c>
      <c r="X259" s="2" t="str">
        <f t="array" ref="X259">iferror(xlookup($J259,'Product Families'!$A:$A,'Product Families'!$Q:$Q),"")</f>
        <v/>
      </c>
      <c r="Y259" s="42" t="str">
        <f t="shared" si="9"/>
        <v/>
      </c>
      <c r="Z259" s="42" t="str">
        <f t="shared" si="10"/>
        <v/>
      </c>
      <c r="AA259" s="2">
        <f t="shared" si="11"/>
        <v>0</v>
      </c>
      <c r="AB259" s="10" t="str">
        <f t="array" ref="AB259">iferror(xlookup($K259,'Product Families'!$A:$A,'Product Families'!$P:$P),"")</f>
        <v/>
      </c>
      <c r="AC259" s="2" t="str">
        <f t="array" ref="AC259">iferror(xlookup($K259,'Product Families'!$A:$A,'Product Families'!$Q:$Q),"")</f>
        <v/>
      </c>
      <c r="AD259" s="26" t="str">
        <f t="shared" si="12"/>
        <v/>
      </c>
      <c r="AE259" s="42" t="str">
        <f t="shared" si="13"/>
        <v/>
      </c>
      <c r="AF259" s="2">
        <f t="shared" si="14"/>
        <v>0</v>
      </c>
      <c r="AG259" s="10" t="str">
        <f t="array" ref="AG259">iferror(xlookup($L259,'Product Families'!$A:$A,'Product Families'!$P:$P),"")</f>
        <v/>
      </c>
      <c r="AH259" s="2" t="str">
        <f t="array" ref="AH259">iferror(xlookup($L259,'Product Families'!$A:$A,'Product Families'!$Q:$Q),"")</f>
        <v/>
      </c>
      <c r="AI259" s="26" t="str">
        <f t="shared" si="15"/>
        <v/>
      </c>
      <c r="AJ259" s="42" t="str">
        <f t="shared" si="16"/>
        <v/>
      </c>
      <c r="AK259" s="2">
        <f t="shared" si="17"/>
        <v>0</v>
      </c>
    </row>
    <row r="260">
      <c r="A260" s="1" t="s">
        <v>902</v>
      </c>
      <c r="B260" s="3" t="s">
        <v>120</v>
      </c>
      <c r="C260" s="1"/>
      <c r="D260" s="7" t="str">
        <f t="shared" si="18"/>
        <v/>
      </c>
      <c r="E260" s="26">
        <f t="shared" si="2"/>
        <v>0</v>
      </c>
      <c r="G260" s="2" t="s">
        <v>121</v>
      </c>
      <c r="H260" s="1"/>
      <c r="I260" s="1"/>
      <c r="J260" s="1"/>
      <c r="K260" s="1"/>
      <c r="L260" s="1"/>
      <c r="M260" s="10" t="str">
        <f t="array" ref="M260">iferror(xlookup($H260,'Product Families'!$A:$A,'Product Families'!$P:$P),"")</f>
        <v/>
      </c>
      <c r="N260" s="2" t="str">
        <f t="array" ref="N260">iferror(xlookup($H260,'Product Families'!$A:$A,'Product Families'!$Q:$Q),"")</f>
        <v/>
      </c>
      <c r="O260" s="26" t="str">
        <f t="shared" si="3"/>
        <v/>
      </c>
      <c r="P260" s="42" t="str">
        <f t="shared" si="4"/>
        <v/>
      </c>
      <c r="Q260" s="2">
        <f t="shared" si="5"/>
        <v>0</v>
      </c>
      <c r="R260" s="10" t="str">
        <f t="array" ref="R260">iferror(xlookup($I260,'Product Families'!$A:$A,'Product Families'!$P:$P),"")</f>
        <v/>
      </c>
      <c r="S260" s="2" t="str">
        <f t="array" ref="S260">iferror(xlookup($I260,'Product Families'!$A:$A,'Product Families'!$Q:$Q),"")</f>
        <v/>
      </c>
      <c r="T260" s="26" t="str">
        <f t="shared" si="6"/>
        <v/>
      </c>
      <c r="U260" s="42" t="str">
        <f t="shared" si="7"/>
        <v/>
      </c>
      <c r="V260" s="2">
        <f t="shared" si="8"/>
        <v>0</v>
      </c>
      <c r="W260" s="10" t="str">
        <f t="array" ref="W260">iferror(xlookup($J260,'Product Families'!$A:$A,'Product Families'!$P:$P),"")</f>
        <v/>
      </c>
      <c r="X260" s="2" t="str">
        <f t="array" ref="X260">iferror(xlookup($J260,'Product Families'!$A:$A,'Product Families'!$Q:$Q),"")</f>
        <v/>
      </c>
      <c r="Y260" s="42" t="str">
        <f t="shared" si="9"/>
        <v/>
      </c>
      <c r="Z260" s="42" t="str">
        <f t="shared" si="10"/>
        <v/>
      </c>
      <c r="AA260" s="2">
        <f t="shared" si="11"/>
        <v>0</v>
      </c>
      <c r="AB260" s="10" t="str">
        <f t="array" ref="AB260">iferror(xlookup($K260,'Product Families'!$A:$A,'Product Families'!$P:$P),"")</f>
        <v/>
      </c>
      <c r="AC260" s="2" t="str">
        <f t="array" ref="AC260">iferror(xlookup($K260,'Product Families'!$A:$A,'Product Families'!$Q:$Q),"")</f>
        <v/>
      </c>
      <c r="AD260" s="26" t="str">
        <f t="shared" si="12"/>
        <v/>
      </c>
      <c r="AE260" s="42" t="str">
        <f t="shared" si="13"/>
        <v/>
      </c>
      <c r="AF260" s="2">
        <f t="shared" si="14"/>
        <v>0</v>
      </c>
      <c r="AG260" s="10" t="str">
        <f t="array" ref="AG260">iferror(xlookup($L260,'Product Families'!$A:$A,'Product Families'!$P:$P),"")</f>
        <v/>
      </c>
      <c r="AH260" s="2" t="str">
        <f t="array" ref="AH260">iferror(xlookup($L260,'Product Families'!$A:$A,'Product Families'!$Q:$Q),"")</f>
        <v/>
      </c>
      <c r="AI260" s="26" t="str">
        <f t="shared" si="15"/>
        <v/>
      </c>
      <c r="AJ260" s="42" t="str">
        <f t="shared" si="16"/>
        <v/>
      </c>
      <c r="AK260" s="2">
        <f t="shared" si="17"/>
        <v>0</v>
      </c>
    </row>
    <row r="261">
      <c r="A261" s="1" t="s">
        <v>329</v>
      </c>
      <c r="B261" s="3">
        <v>5.25</v>
      </c>
      <c r="C261" s="3">
        <v>1.0</v>
      </c>
      <c r="D261" s="7">
        <f t="shared" si="18"/>
        <v>5.25</v>
      </c>
      <c r="E261" s="26">
        <f t="shared" si="2"/>
        <v>0</v>
      </c>
      <c r="H261" s="1"/>
      <c r="I261" s="1"/>
      <c r="J261" s="1"/>
      <c r="K261" s="1"/>
      <c r="L261" s="1"/>
      <c r="M261" s="10" t="str">
        <f t="array" ref="M261">iferror(xlookup($H261,'Product Families'!$A:$A,'Product Families'!$P:$P),"")</f>
        <v/>
      </c>
      <c r="N261" s="2" t="str">
        <f t="array" ref="N261">iferror(xlookup($H261,'Product Families'!$A:$A,'Product Families'!$Q:$Q),"")</f>
        <v/>
      </c>
      <c r="O261" s="26" t="str">
        <f t="shared" si="3"/>
        <v/>
      </c>
      <c r="P261" s="42" t="str">
        <f t="shared" si="4"/>
        <v/>
      </c>
      <c r="Q261" s="2">
        <f t="shared" si="5"/>
        <v>0</v>
      </c>
      <c r="R261" s="10" t="str">
        <f t="array" ref="R261">iferror(xlookup($I261,'Product Families'!$A:$A,'Product Families'!$P:$P),"")</f>
        <v/>
      </c>
      <c r="S261" s="2" t="str">
        <f t="array" ref="S261">iferror(xlookup($I261,'Product Families'!$A:$A,'Product Families'!$Q:$Q),"")</f>
        <v/>
      </c>
      <c r="T261" s="26" t="str">
        <f t="shared" si="6"/>
        <v/>
      </c>
      <c r="U261" s="42" t="str">
        <f t="shared" si="7"/>
        <v/>
      </c>
      <c r="V261" s="2">
        <f t="shared" si="8"/>
        <v>0</v>
      </c>
      <c r="W261" s="10" t="str">
        <f t="array" ref="W261">iferror(xlookup($J261,'Product Families'!$A:$A,'Product Families'!$P:$P),"")</f>
        <v/>
      </c>
      <c r="X261" s="2" t="str">
        <f t="array" ref="X261">iferror(xlookup($J261,'Product Families'!$A:$A,'Product Families'!$Q:$Q),"")</f>
        <v/>
      </c>
      <c r="Y261" s="42" t="str">
        <f t="shared" si="9"/>
        <v/>
      </c>
      <c r="Z261" s="42" t="str">
        <f t="shared" si="10"/>
        <v/>
      </c>
      <c r="AA261" s="2">
        <f t="shared" si="11"/>
        <v>0</v>
      </c>
      <c r="AB261" s="10" t="str">
        <f t="array" ref="AB261">iferror(xlookup($K261,'Product Families'!$A:$A,'Product Families'!$P:$P),"")</f>
        <v/>
      </c>
      <c r="AC261" s="2" t="str">
        <f t="array" ref="AC261">iferror(xlookup($K261,'Product Families'!$A:$A,'Product Families'!$Q:$Q),"")</f>
        <v/>
      </c>
      <c r="AD261" s="26" t="str">
        <f t="shared" si="12"/>
        <v/>
      </c>
      <c r="AE261" s="42" t="str">
        <f t="shared" si="13"/>
        <v/>
      </c>
      <c r="AF261" s="2">
        <f t="shared" si="14"/>
        <v>0</v>
      </c>
      <c r="AG261" s="10" t="str">
        <f t="array" ref="AG261">iferror(xlookup($L261,'Product Families'!$A:$A,'Product Families'!$P:$P),"")</f>
        <v/>
      </c>
      <c r="AH261" s="2" t="str">
        <f t="array" ref="AH261">iferror(xlookup($L261,'Product Families'!$A:$A,'Product Families'!$Q:$Q),"")</f>
        <v/>
      </c>
      <c r="AI261" s="26" t="str">
        <f t="shared" si="15"/>
        <v/>
      </c>
      <c r="AJ261" s="42" t="str">
        <f t="shared" si="16"/>
        <v/>
      </c>
      <c r="AK261" s="2">
        <f t="shared" si="17"/>
        <v>0</v>
      </c>
    </row>
    <row r="262">
      <c r="A262" s="1" t="s">
        <v>905</v>
      </c>
      <c r="B262" s="3">
        <v>6.2</v>
      </c>
      <c r="C262" s="3">
        <v>3.0</v>
      </c>
      <c r="D262" s="7">
        <f t="shared" si="18"/>
        <v>2.066666667</v>
      </c>
      <c r="E262" s="26">
        <f t="shared" si="2"/>
        <v>0</v>
      </c>
      <c r="H262" s="1"/>
      <c r="I262" s="1"/>
      <c r="J262" s="1"/>
      <c r="K262" s="1"/>
      <c r="L262" s="1"/>
      <c r="M262" s="10" t="str">
        <f t="array" ref="M262">iferror(xlookup($H262,'Product Families'!$A:$A,'Product Families'!$P:$P),"")</f>
        <v/>
      </c>
      <c r="N262" s="2" t="str">
        <f t="array" ref="N262">iferror(xlookup($H262,'Product Families'!$A:$A,'Product Families'!$Q:$Q),"")</f>
        <v/>
      </c>
      <c r="O262" s="26" t="str">
        <f t="shared" si="3"/>
        <v/>
      </c>
      <c r="P262" s="42" t="str">
        <f t="shared" si="4"/>
        <v/>
      </c>
      <c r="Q262" s="2">
        <f t="shared" si="5"/>
        <v>0</v>
      </c>
      <c r="R262" s="10" t="str">
        <f t="array" ref="R262">iferror(xlookup($I262,'Product Families'!$A:$A,'Product Families'!$P:$P),"")</f>
        <v/>
      </c>
      <c r="S262" s="2" t="str">
        <f t="array" ref="S262">iferror(xlookup($I262,'Product Families'!$A:$A,'Product Families'!$Q:$Q),"")</f>
        <v/>
      </c>
      <c r="T262" s="26" t="str">
        <f t="shared" si="6"/>
        <v/>
      </c>
      <c r="U262" s="42" t="str">
        <f t="shared" si="7"/>
        <v/>
      </c>
      <c r="V262" s="2">
        <f t="shared" si="8"/>
        <v>0</v>
      </c>
      <c r="W262" s="10" t="str">
        <f t="array" ref="W262">iferror(xlookup($J262,'Product Families'!$A:$A,'Product Families'!$P:$P),"")</f>
        <v/>
      </c>
      <c r="X262" s="2" t="str">
        <f t="array" ref="X262">iferror(xlookup($J262,'Product Families'!$A:$A,'Product Families'!$Q:$Q),"")</f>
        <v/>
      </c>
      <c r="Y262" s="42" t="str">
        <f t="shared" si="9"/>
        <v/>
      </c>
      <c r="Z262" s="42" t="str">
        <f t="shared" si="10"/>
        <v/>
      </c>
      <c r="AA262" s="2">
        <f t="shared" si="11"/>
        <v>0</v>
      </c>
      <c r="AB262" s="10" t="str">
        <f t="array" ref="AB262">iferror(xlookup($K262,'Product Families'!$A:$A,'Product Families'!$P:$P),"")</f>
        <v/>
      </c>
      <c r="AC262" s="2" t="str">
        <f t="array" ref="AC262">iferror(xlookup($K262,'Product Families'!$A:$A,'Product Families'!$Q:$Q),"")</f>
        <v/>
      </c>
      <c r="AD262" s="26" t="str">
        <f t="shared" si="12"/>
        <v/>
      </c>
      <c r="AE262" s="42" t="str">
        <f t="shared" si="13"/>
        <v/>
      </c>
      <c r="AF262" s="2">
        <f t="shared" si="14"/>
        <v>0</v>
      </c>
      <c r="AG262" s="10" t="str">
        <f t="array" ref="AG262">iferror(xlookup($L262,'Product Families'!$A:$A,'Product Families'!$P:$P),"")</f>
        <v/>
      </c>
      <c r="AH262" s="2" t="str">
        <f t="array" ref="AH262">iferror(xlookup($L262,'Product Families'!$A:$A,'Product Families'!$Q:$Q),"")</f>
        <v/>
      </c>
      <c r="AI262" s="26" t="str">
        <f t="shared" si="15"/>
        <v/>
      </c>
      <c r="AJ262" s="42" t="str">
        <f t="shared" si="16"/>
        <v/>
      </c>
      <c r="AK262" s="2">
        <f t="shared" si="17"/>
        <v>0</v>
      </c>
    </row>
    <row r="263">
      <c r="A263" s="1" t="s">
        <v>907</v>
      </c>
      <c r="B263" s="3" t="s">
        <v>120</v>
      </c>
      <c r="C263" s="1"/>
      <c r="D263" s="7" t="str">
        <f t="shared" si="18"/>
        <v/>
      </c>
      <c r="E263" s="26">
        <f t="shared" si="2"/>
        <v>0</v>
      </c>
      <c r="G263" s="2" t="s">
        <v>1602</v>
      </c>
      <c r="H263" s="1"/>
      <c r="I263" s="1"/>
      <c r="J263" s="1"/>
      <c r="K263" s="1"/>
      <c r="L263" s="1"/>
      <c r="M263" s="10" t="str">
        <f t="array" ref="M263">iferror(xlookup($H263,'Product Families'!$A:$A,'Product Families'!$P:$P),"")</f>
        <v/>
      </c>
      <c r="N263" s="2" t="str">
        <f t="array" ref="N263">iferror(xlookup($H263,'Product Families'!$A:$A,'Product Families'!$Q:$Q),"")</f>
        <v/>
      </c>
      <c r="O263" s="26" t="str">
        <f t="shared" si="3"/>
        <v/>
      </c>
      <c r="P263" s="42" t="str">
        <f t="shared" si="4"/>
        <v/>
      </c>
      <c r="Q263" s="2">
        <f t="shared" si="5"/>
        <v>0</v>
      </c>
      <c r="R263" s="10" t="str">
        <f t="array" ref="R263">iferror(xlookup($I263,'Product Families'!$A:$A,'Product Families'!$P:$P),"")</f>
        <v/>
      </c>
      <c r="S263" s="2" t="str">
        <f t="array" ref="S263">iferror(xlookup($I263,'Product Families'!$A:$A,'Product Families'!$Q:$Q),"")</f>
        <v/>
      </c>
      <c r="T263" s="26" t="str">
        <f t="shared" si="6"/>
        <v/>
      </c>
      <c r="U263" s="42" t="str">
        <f t="shared" si="7"/>
        <v/>
      </c>
      <c r="V263" s="2">
        <f t="shared" si="8"/>
        <v>0</v>
      </c>
      <c r="W263" s="10" t="str">
        <f t="array" ref="W263">iferror(xlookup($J263,'Product Families'!$A:$A,'Product Families'!$P:$P),"")</f>
        <v/>
      </c>
      <c r="X263" s="2" t="str">
        <f t="array" ref="X263">iferror(xlookup($J263,'Product Families'!$A:$A,'Product Families'!$Q:$Q),"")</f>
        <v/>
      </c>
      <c r="Y263" s="42" t="str">
        <f t="shared" si="9"/>
        <v/>
      </c>
      <c r="Z263" s="42" t="str">
        <f t="shared" si="10"/>
        <v/>
      </c>
      <c r="AA263" s="2">
        <f t="shared" si="11"/>
        <v>0</v>
      </c>
      <c r="AB263" s="10" t="str">
        <f t="array" ref="AB263">iferror(xlookup($K263,'Product Families'!$A:$A,'Product Families'!$P:$P),"")</f>
        <v/>
      </c>
      <c r="AC263" s="2" t="str">
        <f t="array" ref="AC263">iferror(xlookup($K263,'Product Families'!$A:$A,'Product Families'!$Q:$Q),"")</f>
        <v/>
      </c>
      <c r="AD263" s="26" t="str">
        <f t="shared" si="12"/>
        <v/>
      </c>
      <c r="AE263" s="42" t="str">
        <f t="shared" si="13"/>
        <v/>
      </c>
      <c r="AF263" s="2">
        <f t="shared" si="14"/>
        <v>0</v>
      </c>
      <c r="AG263" s="10" t="str">
        <f t="array" ref="AG263">iferror(xlookup($L263,'Product Families'!$A:$A,'Product Families'!$P:$P),"")</f>
        <v/>
      </c>
      <c r="AH263" s="2" t="str">
        <f t="array" ref="AH263">iferror(xlookup($L263,'Product Families'!$A:$A,'Product Families'!$Q:$Q),"")</f>
        <v/>
      </c>
      <c r="AI263" s="26" t="str">
        <f t="shared" si="15"/>
        <v/>
      </c>
      <c r="AJ263" s="42" t="str">
        <f t="shared" si="16"/>
        <v/>
      </c>
      <c r="AK263" s="2">
        <f t="shared" si="17"/>
        <v>0</v>
      </c>
    </row>
    <row r="264">
      <c r="A264" s="1" t="s">
        <v>909</v>
      </c>
      <c r="B264" s="3" t="s">
        <v>120</v>
      </c>
      <c r="C264" s="1"/>
      <c r="D264" s="7" t="str">
        <f t="shared" si="18"/>
        <v/>
      </c>
      <c r="E264" s="26">
        <f t="shared" si="2"/>
        <v>0</v>
      </c>
      <c r="G264" s="2" t="s">
        <v>1605</v>
      </c>
      <c r="H264" s="1"/>
      <c r="I264" s="1"/>
      <c r="J264" s="1"/>
      <c r="K264" s="1"/>
      <c r="L264" s="1"/>
      <c r="M264" s="10" t="str">
        <f t="array" ref="M264">iferror(xlookup($H264,'Product Families'!$A:$A,'Product Families'!$P:$P),"")</f>
        <v/>
      </c>
      <c r="N264" s="2" t="str">
        <f t="array" ref="N264">iferror(xlookup($H264,'Product Families'!$A:$A,'Product Families'!$Q:$Q),"")</f>
        <v/>
      </c>
      <c r="O264" s="26" t="str">
        <f t="shared" si="3"/>
        <v/>
      </c>
      <c r="P264" s="42" t="str">
        <f t="shared" si="4"/>
        <v/>
      </c>
      <c r="Q264" s="2">
        <f t="shared" si="5"/>
        <v>0</v>
      </c>
      <c r="R264" s="10" t="str">
        <f t="array" ref="R264">iferror(xlookup($I264,'Product Families'!$A:$A,'Product Families'!$P:$P),"")</f>
        <v/>
      </c>
      <c r="S264" s="2" t="str">
        <f t="array" ref="S264">iferror(xlookup($I264,'Product Families'!$A:$A,'Product Families'!$Q:$Q),"")</f>
        <v/>
      </c>
      <c r="T264" s="26" t="str">
        <f t="shared" si="6"/>
        <v/>
      </c>
      <c r="U264" s="42" t="str">
        <f t="shared" si="7"/>
        <v/>
      </c>
      <c r="V264" s="2">
        <f t="shared" si="8"/>
        <v>0</v>
      </c>
      <c r="W264" s="10" t="str">
        <f t="array" ref="W264">iferror(xlookup($J264,'Product Families'!$A:$A,'Product Families'!$P:$P),"")</f>
        <v/>
      </c>
      <c r="X264" s="2" t="str">
        <f t="array" ref="X264">iferror(xlookup($J264,'Product Families'!$A:$A,'Product Families'!$Q:$Q),"")</f>
        <v/>
      </c>
      <c r="Y264" s="42" t="str">
        <f t="shared" si="9"/>
        <v/>
      </c>
      <c r="Z264" s="42" t="str">
        <f t="shared" si="10"/>
        <v/>
      </c>
      <c r="AA264" s="2">
        <f t="shared" si="11"/>
        <v>0</v>
      </c>
      <c r="AB264" s="10" t="str">
        <f t="array" ref="AB264">iferror(xlookup($K264,'Product Families'!$A:$A,'Product Families'!$P:$P),"")</f>
        <v/>
      </c>
      <c r="AC264" s="2" t="str">
        <f t="array" ref="AC264">iferror(xlookup($K264,'Product Families'!$A:$A,'Product Families'!$Q:$Q),"")</f>
        <v/>
      </c>
      <c r="AD264" s="26" t="str">
        <f t="shared" si="12"/>
        <v/>
      </c>
      <c r="AE264" s="42" t="str">
        <f t="shared" si="13"/>
        <v/>
      </c>
      <c r="AF264" s="2">
        <f t="shared" si="14"/>
        <v>0</v>
      </c>
      <c r="AG264" s="10" t="str">
        <f t="array" ref="AG264">iferror(xlookup($L264,'Product Families'!$A:$A,'Product Families'!$P:$P),"")</f>
        <v/>
      </c>
      <c r="AH264" s="2" t="str">
        <f t="array" ref="AH264">iferror(xlookup($L264,'Product Families'!$A:$A,'Product Families'!$Q:$Q),"")</f>
        <v/>
      </c>
      <c r="AI264" s="26" t="str">
        <f t="shared" si="15"/>
        <v/>
      </c>
      <c r="AJ264" s="42" t="str">
        <f t="shared" si="16"/>
        <v/>
      </c>
      <c r="AK264" s="2">
        <f t="shared" si="17"/>
        <v>0</v>
      </c>
    </row>
    <row r="265">
      <c r="A265" s="1" t="s">
        <v>911</v>
      </c>
      <c r="B265" s="3">
        <v>55.65</v>
      </c>
      <c r="C265" s="3">
        <v>30.0</v>
      </c>
      <c r="D265" s="7">
        <f t="shared" si="18"/>
        <v>1.855</v>
      </c>
      <c r="E265" s="26">
        <f t="shared" si="2"/>
        <v>0</v>
      </c>
      <c r="H265" s="1"/>
      <c r="I265" s="1"/>
      <c r="J265" s="1"/>
      <c r="K265" s="1"/>
      <c r="L265" s="1"/>
      <c r="M265" s="10" t="str">
        <f t="array" ref="M265">iferror(xlookup($H265,'Product Families'!$A:$A,'Product Families'!$P:$P),"")</f>
        <v/>
      </c>
      <c r="N265" s="2" t="str">
        <f t="array" ref="N265">iferror(xlookup($H265,'Product Families'!$A:$A,'Product Families'!$Q:$Q),"")</f>
        <v/>
      </c>
      <c r="O265" s="26" t="str">
        <f t="shared" si="3"/>
        <v/>
      </c>
      <c r="P265" s="42" t="str">
        <f t="shared" si="4"/>
        <v/>
      </c>
      <c r="Q265" s="2">
        <f t="shared" si="5"/>
        <v>0</v>
      </c>
      <c r="R265" s="10" t="str">
        <f t="array" ref="R265">iferror(xlookup($I265,'Product Families'!$A:$A,'Product Families'!$P:$P),"")</f>
        <v/>
      </c>
      <c r="S265" s="2" t="str">
        <f t="array" ref="S265">iferror(xlookup($I265,'Product Families'!$A:$A,'Product Families'!$Q:$Q),"")</f>
        <v/>
      </c>
      <c r="T265" s="26" t="str">
        <f t="shared" si="6"/>
        <v/>
      </c>
      <c r="U265" s="42" t="str">
        <f t="shared" si="7"/>
        <v/>
      </c>
      <c r="V265" s="2">
        <f t="shared" si="8"/>
        <v>0</v>
      </c>
      <c r="W265" s="10" t="str">
        <f t="array" ref="W265">iferror(xlookup($J265,'Product Families'!$A:$A,'Product Families'!$P:$P),"")</f>
        <v/>
      </c>
      <c r="X265" s="2" t="str">
        <f t="array" ref="X265">iferror(xlookup($J265,'Product Families'!$A:$A,'Product Families'!$Q:$Q),"")</f>
        <v/>
      </c>
      <c r="Y265" s="42" t="str">
        <f t="shared" si="9"/>
        <v/>
      </c>
      <c r="Z265" s="42" t="str">
        <f t="shared" si="10"/>
        <v/>
      </c>
      <c r="AA265" s="2">
        <f t="shared" si="11"/>
        <v>0</v>
      </c>
      <c r="AB265" s="10" t="str">
        <f t="array" ref="AB265">iferror(xlookup($K265,'Product Families'!$A:$A,'Product Families'!$P:$P),"")</f>
        <v/>
      </c>
      <c r="AC265" s="2" t="str">
        <f t="array" ref="AC265">iferror(xlookup($K265,'Product Families'!$A:$A,'Product Families'!$Q:$Q),"")</f>
        <v/>
      </c>
      <c r="AD265" s="26" t="str">
        <f t="shared" si="12"/>
        <v/>
      </c>
      <c r="AE265" s="42" t="str">
        <f t="shared" si="13"/>
        <v/>
      </c>
      <c r="AF265" s="2">
        <f t="shared" si="14"/>
        <v>0</v>
      </c>
      <c r="AG265" s="10" t="str">
        <f t="array" ref="AG265">iferror(xlookup($L265,'Product Families'!$A:$A,'Product Families'!$P:$P),"")</f>
        <v/>
      </c>
      <c r="AH265" s="2" t="str">
        <f t="array" ref="AH265">iferror(xlookup($L265,'Product Families'!$A:$A,'Product Families'!$Q:$Q),"")</f>
        <v/>
      </c>
      <c r="AI265" s="26" t="str">
        <f t="shared" si="15"/>
        <v/>
      </c>
      <c r="AJ265" s="42" t="str">
        <f t="shared" si="16"/>
        <v/>
      </c>
      <c r="AK265" s="2">
        <f t="shared" si="17"/>
        <v>0</v>
      </c>
    </row>
    <row r="266">
      <c r="A266" s="1" t="s">
        <v>764</v>
      </c>
      <c r="B266" s="3">
        <v>17.72</v>
      </c>
      <c r="C266" s="3">
        <v>16.0</v>
      </c>
      <c r="D266" s="7">
        <f t="shared" si="18"/>
        <v>1.1075</v>
      </c>
      <c r="E266" s="26">
        <f t="shared" si="2"/>
        <v>0</v>
      </c>
      <c r="G266" s="2" t="s">
        <v>1611</v>
      </c>
      <c r="H266" s="1"/>
      <c r="I266" s="1"/>
      <c r="J266" s="1"/>
      <c r="K266" s="1"/>
      <c r="L266" s="1"/>
      <c r="M266" s="10" t="str">
        <f t="array" ref="M266">iferror(xlookup($H266,'Product Families'!$A:$A,'Product Families'!$P:$P),"")</f>
        <v/>
      </c>
      <c r="N266" s="2" t="str">
        <f t="array" ref="N266">iferror(xlookup($H266,'Product Families'!$A:$A,'Product Families'!$Q:$Q),"")</f>
        <v/>
      </c>
      <c r="O266" s="26" t="str">
        <f t="shared" si="3"/>
        <v/>
      </c>
      <c r="P266" s="42" t="str">
        <f t="shared" si="4"/>
        <v/>
      </c>
      <c r="Q266" s="2">
        <f t="shared" si="5"/>
        <v>0</v>
      </c>
      <c r="R266" s="10" t="str">
        <f t="array" ref="R266">iferror(xlookup($I266,'Product Families'!$A:$A,'Product Families'!$P:$P),"")</f>
        <v/>
      </c>
      <c r="S266" s="2" t="str">
        <f t="array" ref="S266">iferror(xlookup($I266,'Product Families'!$A:$A,'Product Families'!$Q:$Q),"")</f>
        <v/>
      </c>
      <c r="T266" s="26" t="str">
        <f t="shared" si="6"/>
        <v/>
      </c>
      <c r="U266" s="42" t="str">
        <f t="shared" si="7"/>
        <v/>
      </c>
      <c r="V266" s="2">
        <f t="shared" si="8"/>
        <v>0</v>
      </c>
      <c r="W266" s="10" t="str">
        <f t="array" ref="W266">iferror(xlookup($J266,'Product Families'!$A:$A,'Product Families'!$P:$P),"")</f>
        <v/>
      </c>
      <c r="X266" s="2" t="str">
        <f t="array" ref="X266">iferror(xlookup($J266,'Product Families'!$A:$A,'Product Families'!$Q:$Q),"")</f>
        <v/>
      </c>
      <c r="Y266" s="42" t="str">
        <f t="shared" si="9"/>
        <v/>
      </c>
      <c r="Z266" s="42" t="str">
        <f t="shared" si="10"/>
        <v/>
      </c>
      <c r="AA266" s="2">
        <f t="shared" si="11"/>
        <v>0</v>
      </c>
      <c r="AB266" s="10" t="str">
        <f t="array" ref="AB266">iferror(xlookup($K266,'Product Families'!$A:$A,'Product Families'!$P:$P),"")</f>
        <v/>
      </c>
      <c r="AC266" s="2" t="str">
        <f t="array" ref="AC266">iferror(xlookup($K266,'Product Families'!$A:$A,'Product Families'!$Q:$Q),"")</f>
        <v/>
      </c>
      <c r="AD266" s="26" t="str">
        <f t="shared" si="12"/>
        <v/>
      </c>
      <c r="AE266" s="42" t="str">
        <f t="shared" si="13"/>
        <v/>
      </c>
      <c r="AF266" s="2">
        <f t="shared" si="14"/>
        <v>0</v>
      </c>
      <c r="AG266" s="10" t="str">
        <f t="array" ref="AG266">iferror(xlookup($L266,'Product Families'!$A:$A,'Product Families'!$P:$P),"")</f>
        <v/>
      </c>
      <c r="AH266" s="2" t="str">
        <f t="array" ref="AH266">iferror(xlookup($L266,'Product Families'!$A:$A,'Product Families'!$Q:$Q),"")</f>
        <v/>
      </c>
      <c r="AI266" s="26" t="str">
        <f t="shared" si="15"/>
        <v/>
      </c>
      <c r="AJ266" s="42" t="str">
        <f t="shared" si="16"/>
        <v/>
      </c>
      <c r="AK266" s="2">
        <f t="shared" si="17"/>
        <v>0</v>
      </c>
    </row>
    <row r="267">
      <c r="A267" s="1" t="s">
        <v>775</v>
      </c>
      <c r="B267" s="3" t="s">
        <v>120</v>
      </c>
      <c r="C267" s="1"/>
      <c r="D267" s="7" t="str">
        <f t="shared" si="18"/>
        <v/>
      </c>
      <c r="E267" s="26">
        <f t="shared" si="2"/>
        <v>0</v>
      </c>
      <c r="G267" s="2" t="s">
        <v>121</v>
      </c>
      <c r="H267" s="1"/>
      <c r="I267" s="1"/>
      <c r="J267" s="1"/>
      <c r="K267" s="1"/>
      <c r="L267" s="1"/>
      <c r="M267" s="10" t="str">
        <f t="array" ref="M267">iferror(xlookup($H267,'Product Families'!$A:$A,'Product Families'!$P:$P),"")</f>
        <v/>
      </c>
      <c r="N267" s="2" t="str">
        <f t="array" ref="N267">iferror(xlookup($H267,'Product Families'!$A:$A,'Product Families'!$Q:$Q),"")</f>
        <v/>
      </c>
      <c r="O267" s="26" t="str">
        <f t="shared" si="3"/>
        <v/>
      </c>
      <c r="P267" s="42" t="str">
        <f t="shared" si="4"/>
        <v/>
      </c>
      <c r="Q267" s="2">
        <f t="shared" si="5"/>
        <v>0</v>
      </c>
      <c r="R267" s="10" t="str">
        <f t="array" ref="R267">iferror(xlookup($I267,'Product Families'!$A:$A,'Product Families'!$P:$P),"")</f>
        <v/>
      </c>
      <c r="S267" s="2" t="str">
        <f t="array" ref="S267">iferror(xlookup($I267,'Product Families'!$A:$A,'Product Families'!$Q:$Q),"")</f>
        <v/>
      </c>
      <c r="T267" s="26" t="str">
        <f t="shared" si="6"/>
        <v/>
      </c>
      <c r="U267" s="42" t="str">
        <f t="shared" si="7"/>
        <v/>
      </c>
      <c r="V267" s="2">
        <f t="shared" si="8"/>
        <v>0</v>
      </c>
      <c r="W267" s="10" t="str">
        <f t="array" ref="W267">iferror(xlookup($J267,'Product Families'!$A:$A,'Product Families'!$P:$P),"")</f>
        <v/>
      </c>
      <c r="X267" s="2" t="str">
        <f t="array" ref="X267">iferror(xlookup($J267,'Product Families'!$A:$A,'Product Families'!$Q:$Q),"")</f>
        <v/>
      </c>
      <c r="Y267" s="42" t="str">
        <f t="shared" si="9"/>
        <v/>
      </c>
      <c r="Z267" s="42" t="str">
        <f t="shared" si="10"/>
        <v/>
      </c>
      <c r="AA267" s="2">
        <f t="shared" si="11"/>
        <v>0</v>
      </c>
      <c r="AB267" s="10" t="str">
        <f t="array" ref="AB267">iferror(xlookup($K267,'Product Families'!$A:$A,'Product Families'!$P:$P),"")</f>
        <v/>
      </c>
      <c r="AC267" s="2" t="str">
        <f t="array" ref="AC267">iferror(xlookup($K267,'Product Families'!$A:$A,'Product Families'!$Q:$Q),"")</f>
        <v/>
      </c>
      <c r="AD267" s="26" t="str">
        <f t="shared" si="12"/>
        <v/>
      </c>
      <c r="AE267" s="42" t="str">
        <f t="shared" si="13"/>
        <v/>
      </c>
      <c r="AF267" s="2">
        <f t="shared" si="14"/>
        <v>0</v>
      </c>
      <c r="AG267" s="10" t="str">
        <f t="array" ref="AG267">iferror(xlookup($L267,'Product Families'!$A:$A,'Product Families'!$P:$P),"")</f>
        <v/>
      </c>
      <c r="AH267" s="2" t="str">
        <f t="array" ref="AH267">iferror(xlookup($L267,'Product Families'!$A:$A,'Product Families'!$Q:$Q),"")</f>
        <v/>
      </c>
      <c r="AI267" s="26" t="str">
        <f t="shared" si="15"/>
        <v/>
      </c>
      <c r="AJ267" s="42" t="str">
        <f t="shared" si="16"/>
        <v/>
      </c>
      <c r="AK267" s="2">
        <f t="shared" si="17"/>
        <v>0</v>
      </c>
    </row>
    <row r="268">
      <c r="A268" s="1" t="s">
        <v>788</v>
      </c>
      <c r="B268" s="3" t="s">
        <v>120</v>
      </c>
      <c r="C268" s="1"/>
      <c r="D268" s="7" t="str">
        <f t="shared" si="18"/>
        <v/>
      </c>
      <c r="E268" s="26">
        <f t="shared" si="2"/>
        <v>0</v>
      </c>
      <c r="G268" s="2" t="s">
        <v>121</v>
      </c>
      <c r="H268" s="1"/>
      <c r="I268" s="1"/>
      <c r="J268" s="1"/>
      <c r="K268" s="1"/>
      <c r="L268" s="1"/>
      <c r="M268" s="10" t="str">
        <f t="array" ref="M268">iferror(xlookup($H268,'Product Families'!$A:$A,'Product Families'!$P:$P),"")</f>
        <v/>
      </c>
      <c r="N268" s="2" t="str">
        <f t="array" ref="N268">iferror(xlookup($H268,'Product Families'!$A:$A,'Product Families'!$Q:$Q),"")</f>
        <v/>
      </c>
      <c r="O268" s="26" t="str">
        <f t="shared" si="3"/>
        <v/>
      </c>
      <c r="P268" s="42" t="str">
        <f t="shared" si="4"/>
        <v/>
      </c>
      <c r="Q268" s="2">
        <f t="shared" si="5"/>
        <v>0</v>
      </c>
      <c r="R268" s="10" t="str">
        <f t="array" ref="R268">iferror(xlookup($I268,'Product Families'!$A:$A,'Product Families'!$P:$P),"")</f>
        <v/>
      </c>
      <c r="S268" s="2" t="str">
        <f t="array" ref="S268">iferror(xlookup($I268,'Product Families'!$A:$A,'Product Families'!$Q:$Q),"")</f>
        <v/>
      </c>
      <c r="T268" s="26" t="str">
        <f t="shared" si="6"/>
        <v/>
      </c>
      <c r="U268" s="42" t="str">
        <f t="shared" si="7"/>
        <v/>
      </c>
      <c r="V268" s="2">
        <f t="shared" si="8"/>
        <v>0</v>
      </c>
      <c r="W268" s="10" t="str">
        <f t="array" ref="W268">iferror(xlookup($J268,'Product Families'!$A:$A,'Product Families'!$P:$P),"")</f>
        <v/>
      </c>
      <c r="X268" s="2" t="str">
        <f t="array" ref="X268">iferror(xlookup($J268,'Product Families'!$A:$A,'Product Families'!$Q:$Q),"")</f>
        <v/>
      </c>
      <c r="Y268" s="42" t="str">
        <f t="shared" si="9"/>
        <v/>
      </c>
      <c r="Z268" s="42" t="str">
        <f t="shared" si="10"/>
        <v/>
      </c>
      <c r="AA268" s="2">
        <f t="shared" si="11"/>
        <v>0</v>
      </c>
      <c r="AB268" s="10" t="str">
        <f t="array" ref="AB268">iferror(xlookup($K268,'Product Families'!$A:$A,'Product Families'!$P:$P),"")</f>
        <v/>
      </c>
      <c r="AC268" s="2" t="str">
        <f t="array" ref="AC268">iferror(xlookup($K268,'Product Families'!$A:$A,'Product Families'!$Q:$Q),"")</f>
        <v/>
      </c>
      <c r="AD268" s="26" t="str">
        <f t="shared" si="12"/>
        <v/>
      </c>
      <c r="AE268" s="42" t="str">
        <f t="shared" si="13"/>
        <v/>
      </c>
      <c r="AF268" s="2">
        <f t="shared" si="14"/>
        <v>0</v>
      </c>
      <c r="AG268" s="10" t="str">
        <f t="array" ref="AG268">iferror(xlookup($L268,'Product Families'!$A:$A,'Product Families'!$P:$P),"")</f>
        <v/>
      </c>
      <c r="AH268" s="2" t="str">
        <f t="array" ref="AH268">iferror(xlookup($L268,'Product Families'!$A:$A,'Product Families'!$Q:$Q),"")</f>
        <v/>
      </c>
      <c r="AI268" s="26" t="str">
        <f t="shared" si="15"/>
        <v/>
      </c>
      <c r="AJ268" s="42" t="str">
        <f t="shared" si="16"/>
        <v/>
      </c>
      <c r="AK268" s="2">
        <f t="shared" si="17"/>
        <v>0</v>
      </c>
    </row>
    <row r="269">
      <c r="A269" s="1" t="s">
        <v>923</v>
      </c>
      <c r="B269" s="3">
        <v>12.99</v>
      </c>
      <c r="C269" s="3">
        <v>1.0</v>
      </c>
      <c r="D269" s="7">
        <f t="shared" si="18"/>
        <v>12.99</v>
      </c>
      <c r="E269" s="26">
        <f t="shared" si="2"/>
        <v>0</v>
      </c>
      <c r="G269" s="2" t="s">
        <v>1624</v>
      </c>
      <c r="H269" s="1"/>
      <c r="I269" s="1"/>
      <c r="J269" s="1"/>
      <c r="K269" s="1"/>
      <c r="L269" s="1"/>
      <c r="M269" s="10" t="str">
        <f t="array" ref="M269">iferror(xlookup($H269,'Product Families'!$A:$A,'Product Families'!$P:$P),"")</f>
        <v/>
      </c>
      <c r="N269" s="2" t="str">
        <f t="array" ref="N269">iferror(xlookup($H269,'Product Families'!$A:$A,'Product Families'!$Q:$Q),"")</f>
        <v/>
      </c>
      <c r="O269" s="26" t="str">
        <f t="shared" si="3"/>
        <v/>
      </c>
      <c r="P269" s="42" t="str">
        <f t="shared" si="4"/>
        <v/>
      </c>
      <c r="Q269" s="2">
        <f t="shared" si="5"/>
        <v>0</v>
      </c>
      <c r="R269" s="10" t="str">
        <f t="array" ref="R269">iferror(xlookup($I269,'Product Families'!$A:$A,'Product Families'!$P:$P),"")</f>
        <v/>
      </c>
      <c r="S269" s="2" t="str">
        <f t="array" ref="S269">iferror(xlookup($I269,'Product Families'!$A:$A,'Product Families'!$Q:$Q),"")</f>
        <v/>
      </c>
      <c r="T269" s="26" t="str">
        <f t="shared" si="6"/>
        <v/>
      </c>
      <c r="U269" s="42" t="str">
        <f t="shared" si="7"/>
        <v/>
      </c>
      <c r="V269" s="2">
        <f t="shared" si="8"/>
        <v>0</v>
      </c>
      <c r="W269" s="10" t="str">
        <f t="array" ref="W269">iferror(xlookup($J269,'Product Families'!$A:$A,'Product Families'!$P:$P),"")</f>
        <v/>
      </c>
      <c r="X269" s="2" t="str">
        <f t="array" ref="X269">iferror(xlookup($J269,'Product Families'!$A:$A,'Product Families'!$Q:$Q),"")</f>
        <v/>
      </c>
      <c r="Y269" s="42" t="str">
        <f t="shared" si="9"/>
        <v/>
      </c>
      <c r="Z269" s="42" t="str">
        <f t="shared" si="10"/>
        <v/>
      </c>
      <c r="AA269" s="2">
        <f t="shared" si="11"/>
        <v>0</v>
      </c>
      <c r="AB269" s="10" t="str">
        <f t="array" ref="AB269">iferror(xlookup($K269,'Product Families'!$A:$A,'Product Families'!$P:$P),"")</f>
        <v/>
      </c>
      <c r="AC269" s="2" t="str">
        <f t="array" ref="AC269">iferror(xlookup($K269,'Product Families'!$A:$A,'Product Families'!$Q:$Q),"")</f>
        <v/>
      </c>
      <c r="AD269" s="26" t="str">
        <f t="shared" si="12"/>
        <v/>
      </c>
      <c r="AE269" s="42" t="str">
        <f t="shared" si="13"/>
        <v/>
      </c>
      <c r="AF269" s="2">
        <f t="shared" si="14"/>
        <v>0</v>
      </c>
      <c r="AG269" s="10" t="str">
        <f t="array" ref="AG269">iferror(xlookup($L269,'Product Families'!$A:$A,'Product Families'!$P:$P),"")</f>
        <v/>
      </c>
      <c r="AH269" s="2" t="str">
        <f t="array" ref="AH269">iferror(xlookup($L269,'Product Families'!$A:$A,'Product Families'!$Q:$Q),"")</f>
        <v/>
      </c>
      <c r="AI269" s="26" t="str">
        <f t="shared" si="15"/>
        <v/>
      </c>
      <c r="AJ269" s="42" t="str">
        <f t="shared" si="16"/>
        <v/>
      </c>
      <c r="AK269" s="2">
        <f t="shared" si="17"/>
        <v>0</v>
      </c>
    </row>
    <row r="270">
      <c r="A270" s="1" t="s">
        <v>925</v>
      </c>
      <c r="B270" s="3" t="s">
        <v>120</v>
      </c>
      <c r="C270" s="1"/>
      <c r="D270" s="7" t="str">
        <f t="shared" si="18"/>
        <v/>
      </c>
      <c r="E270" s="26">
        <f t="shared" si="2"/>
        <v>0</v>
      </c>
      <c r="G270" s="2" t="s">
        <v>121</v>
      </c>
      <c r="H270" s="1"/>
      <c r="I270" s="1"/>
      <c r="J270" s="1"/>
      <c r="K270" s="1"/>
      <c r="L270" s="1"/>
      <c r="M270" s="10" t="str">
        <f t="array" ref="M270">iferror(xlookup($H270,'Product Families'!$A:$A,'Product Families'!$P:$P),"")</f>
        <v/>
      </c>
      <c r="N270" s="2" t="str">
        <f t="array" ref="N270">iferror(xlookup($H270,'Product Families'!$A:$A,'Product Families'!$Q:$Q),"")</f>
        <v/>
      </c>
      <c r="O270" s="26" t="str">
        <f t="shared" si="3"/>
        <v/>
      </c>
      <c r="P270" s="42" t="str">
        <f t="shared" si="4"/>
        <v/>
      </c>
      <c r="Q270" s="2">
        <f t="shared" si="5"/>
        <v>0</v>
      </c>
      <c r="R270" s="10" t="str">
        <f t="array" ref="R270">iferror(xlookup($I270,'Product Families'!$A:$A,'Product Families'!$P:$P),"")</f>
        <v/>
      </c>
      <c r="S270" s="2" t="str">
        <f t="array" ref="S270">iferror(xlookup($I270,'Product Families'!$A:$A,'Product Families'!$Q:$Q),"")</f>
        <v/>
      </c>
      <c r="T270" s="26" t="str">
        <f t="shared" si="6"/>
        <v/>
      </c>
      <c r="U270" s="42" t="str">
        <f t="shared" si="7"/>
        <v/>
      </c>
      <c r="V270" s="2">
        <f t="shared" si="8"/>
        <v>0</v>
      </c>
      <c r="W270" s="10" t="str">
        <f t="array" ref="W270">iferror(xlookup($J270,'Product Families'!$A:$A,'Product Families'!$P:$P),"")</f>
        <v/>
      </c>
      <c r="X270" s="2" t="str">
        <f t="array" ref="X270">iferror(xlookup($J270,'Product Families'!$A:$A,'Product Families'!$Q:$Q),"")</f>
        <v/>
      </c>
      <c r="Y270" s="42" t="str">
        <f t="shared" si="9"/>
        <v/>
      </c>
      <c r="Z270" s="42" t="str">
        <f t="shared" si="10"/>
        <v/>
      </c>
      <c r="AA270" s="2">
        <f t="shared" si="11"/>
        <v>0</v>
      </c>
      <c r="AB270" s="10" t="str">
        <f t="array" ref="AB270">iferror(xlookup($K270,'Product Families'!$A:$A,'Product Families'!$P:$P),"")</f>
        <v/>
      </c>
      <c r="AC270" s="2" t="str">
        <f t="array" ref="AC270">iferror(xlookup($K270,'Product Families'!$A:$A,'Product Families'!$Q:$Q),"")</f>
        <v/>
      </c>
      <c r="AD270" s="26" t="str">
        <f t="shared" si="12"/>
        <v/>
      </c>
      <c r="AE270" s="42" t="str">
        <f t="shared" si="13"/>
        <v/>
      </c>
      <c r="AF270" s="2">
        <f t="shared" si="14"/>
        <v>0</v>
      </c>
      <c r="AG270" s="10" t="str">
        <f t="array" ref="AG270">iferror(xlookup($L270,'Product Families'!$A:$A,'Product Families'!$P:$P),"")</f>
        <v/>
      </c>
      <c r="AH270" s="2" t="str">
        <f t="array" ref="AH270">iferror(xlookup($L270,'Product Families'!$A:$A,'Product Families'!$Q:$Q),"")</f>
        <v/>
      </c>
      <c r="AI270" s="26" t="str">
        <f t="shared" si="15"/>
        <v/>
      </c>
      <c r="AJ270" s="42" t="str">
        <f t="shared" si="16"/>
        <v/>
      </c>
      <c r="AK270" s="2">
        <f t="shared" si="17"/>
        <v>0</v>
      </c>
    </row>
    <row r="271">
      <c r="A271" s="1" t="s">
        <v>928</v>
      </c>
      <c r="B271" s="3" t="s">
        <v>120</v>
      </c>
      <c r="C271" s="1"/>
      <c r="D271" s="7" t="str">
        <f t="shared" si="18"/>
        <v/>
      </c>
      <c r="E271" s="26">
        <f t="shared" si="2"/>
        <v>0</v>
      </c>
      <c r="G271" s="2" t="s">
        <v>121</v>
      </c>
      <c r="H271" s="1"/>
      <c r="I271" s="1"/>
      <c r="J271" s="1"/>
      <c r="K271" s="1"/>
      <c r="L271" s="1"/>
      <c r="M271" s="10" t="str">
        <f t="array" ref="M271">iferror(xlookup($H271,'Product Families'!$A:$A,'Product Families'!$P:$P),"")</f>
        <v/>
      </c>
      <c r="N271" s="2" t="str">
        <f t="array" ref="N271">iferror(xlookup($H271,'Product Families'!$A:$A,'Product Families'!$Q:$Q),"")</f>
        <v/>
      </c>
      <c r="O271" s="26" t="str">
        <f t="shared" si="3"/>
        <v/>
      </c>
      <c r="P271" s="42" t="str">
        <f t="shared" si="4"/>
        <v/>
      </c>
      <c r="Q271" s="2">
        <f t="shared" si="5"/>
        <v>0</v>
      </c>
      <c r="R271" s="10" t="str">
        <f t="array" ref="R271">iferror(xlookup($I271,'Product Families'!$A:$A,'Product Families'!$P:$P),"")</f>
        <v/>
      </c>
      <c r="S271" s="2" t="str">
        <f t="array" ref="S271">iferror(xlookup($I271,'Product Families'!$A:$A,'Product Families'!$Q:$Q),"")</f>
        <v/>
      </c>
      <c r="T271" s="26" t="str">
        <f t="shared" si="6"/>
        <v/>
      </c>
      <c r="U271" s="42" t="str">
        <f t="shared" si="7"/>
        <v/>
      </c>
      <c r="V271" s="2">
        <f t="shared" si="8"/>
        <v>0</v>
      </c>
      <c r="W271" s="10" t="str">
        <f t="array" ref="W271">iferror(xlookup($J271,'Product Families'!$A:$A,'Product Families'!$P:$P),"")</f>
        <v/>
      </c>
      <c r="X271" s="2" t="str">
        <f t="array" ref="X271">iferror(xlookup($J271,'Product Families'!$A:$A,'Product Families'!$Q:$Q),"")</f>
        <v/>
      </c>
      <c r="Y271" s="42" t="str">
        <f t="shared" si="9"/>
        <v/>
      </c>
      <c r="Z271" s="42" t="str">
        <f t="shared" si="10"/>
        <v/>
      </c>
      <c r="AA271" s="2">
        <f t="shared" si="11"/>
        <v>0</v>
      </c>
      <c r="AB271" s="10" t="str">
        <f t="array" ref="AB271">iferror(xlookup($K271,'Product Families'!$A:$A,'Product Families'!$P:$P),"")</f>
        <v/>
      </c>
      <c r="AC271" s="2" t="str">
        <f t="array" ref="AC271">iferror(xlookup($K271,'Product Families'!$A:$A,'Product Families'!$Q:$Q),"")</f>
        <v/>
      </c>
      <c r="AD271" s="26" t="str">
        <f t="shared" si="12"/>
        <v/>
      </c>
      <c r="AE271" s="42" t="str">
        <f t="shared" si="13"/>
        <v/>
      </c>
      <c r="AF271" s="2">
        <f t="shared" si="14"/>
        <v>0</v>
      </c>
      <c r="AG271" s="10" t="str">
        <f t="array" ref="AG271">iferror(xlookup($L271,'Product Families'!$A:$A,'Product Families'!$P:$P),"")</f>
        <v/>
      </c>
      <c r="AH271" s="2" t="str">
        <f t="array" ref="AH271">iferror(xlookup($L271,'Product Families'!$A:$A,'Product Families'!$Q:$Q),"")</f>
        <v/>
      </c>
      <c r="AI271" s="26" t="str">
        <f t="shared" si="15"/>
        <v/>
      </c>
      <c r="AJ271" s="42" t="str">
        <f t="shared" si="16"/>
        <v/>
      </c>
      <c r="AK271" s="2">
        <f t="shared" si="17"/>
        <v>0</v>
      </c>
    </row>
    <row r="272">
      <c r="A272" s="1" t="s">
        <v>931</v>
      </c>
      <c r="B272" s="3" t="s">
        <v>120</v>
      </c>
      <c r="C272" s="1"/>
      <c r="D272" s="7" t="str">
        <f t="shared" si="18"/>
        <v/>
      </c>
      <c r="E272" s="26">
        <f t="shared" si="2"/>
        <v>0</v>
      </c>
      <c r="G272" s="2" t="s">
        <v>121</v>
      </c>
      <c r="H272" s="1"/>
      <c r="I272" s="1"/>
      <c r="J272" s="1"/>
      <c r="K272" s="1"/>
      <c r="L272" s="1"/>
      <c r="M272" s="10" t="str">
        <f t="array" ref="M272">iferror(xlookup($H272,'Product Families'!$A:$A,'Product Families'!$P:$P),"")</f>
        <v/>
      </c>
      <c r="N272" s="2" t="str">
        <f t="array" ref="N272">iferror(xlookup($H272,'Product Families'!$A:$A,'Product Families'!$Q:$Q),"")</f>
        <v/>
      </c>
      <c r="O272" s="26" t="str">
        <f t="shared" si="3"/>
        <v/>
      </c>
      <c r="P272" s="42" t="str">
        <f t="shared" si="4"/>
        <v/>
      </c>
      <c r="Q272" s="2">
        <f t="shared" si="5"/>
        <v>0</v>
      </c>
      <c r="R272" s="10" t="str">
        <f t="array" ref="R272">iferror(xlookup($I272,'Product Families'!$A:$A,'Product Families'!$P:$P),"")</f>
        <v/>
      </c>
      <c r="S272" s="2" t="str">
        <f t="array" ref="S272">iferror(xlookup($I272,'Product Families'!$A:$A,'Product Families'!$Q:$Q),"")</f>
        <v/>
      </c>
      <c r="T272" s="26" t="str">
        <f t="shared" si="6"/>
        <v/>
      </c>
      <c r="U272" s="42" t="str">
        <f t="shared" si="7"/>
        <v/>
      </c>
      <c r="V272" s="2">
        <f t="shared" si="8"/>
        <v>0</v>
      </c>
      <c r="W272" s="10" t="str">
        <f t="array" ref="W272">iferror(xlookup($J272,'Product Families'!$A:$A,'Product Families'!$P:$P),"")</f>
        <v/>
      </c>
      <c r="X272" s="2" t="str">
        <f t="array" ref="X272">iferror(xlookup($J272,'Product Families'!$A:$A,'Product Families'!$Q:$Q),"")</f>
        <v/>
      </c>
      <c r="Y272" s="42" t="str">
        <f t="shared" si="9"/>
        <v/>
      </c>
      <c r="Z272" s="42" t="str">
        <f t="shared" si="10"/>
        <v/>
      </c>
      <c r="AA272" s="2">
        <f t="shared" si="11"/>
        <v>0</v>
      </c>
      <c r="AB272" s="10" t="str">
        <f t="array" ref="AB272">iferror(xlookup($K272,'Product Families'!$A:$A,'Product Families'!$P:$P),"")</f>
        <v/>
      </c>
      <c r="AC272" s="2" t="str">
        <f t="array" ref="AC272">iferror(xlookup($K272,'Product Families'!$A:$A,'Product Families'!$Q:$Q),"")</f>
        <v/>
      </c>
      <c r="AD272" s="26" t="str">
        <f t="shared" si="12"/>
        <v/>
      </c>
      <c r="AE272" s="42" t="str">
        <f t="shared" si="13"/>
        <v/>
      </c>
      <c r="AF272" s="2">
        <f t="shared" si="14"/>
        <v>0</v>
      </c>
      <c r="AG272" s="10" t="str">
        <f t="array" ref="AG272">iferror(xlookup($L272,'Product Families'!$A:$A,'Product Families'!$P:$P),"")</f>
        <v/>
      </c>
      <c r="AH272" s="2" t="str">
        <f t="array" ref="AH272">iferror(xlookup($L272,'Product Families'!$A:$A,'Product Families'!$Q:$Q),"")</f>
        <v/>
      </c>
      <c r="AI272" s="26" t="str">
        <f t="shared" si="15"/>
        <v/>
      </c>
      <c r="AJ272" s="42" t="str">
        <f t="shared" si="16"/>
        <v/>
      </c>
      <c r="AK272" s="2">
        <f t="shared" si="17"/>
        <v>0</v>
      </c>
    </row>
    <row r="273">
      <c r="A273" s="1" t="s">
        <v>935</v>
      </c>
      <c r="B273" s="3" t="s">
        <v>120</v>
      </c>
      <c r="C273" s="1"/>
      <c r="D273" s="7" t="str">
        <f t="shared" si="18"/>
        <v/>
      </c>
      <c r="E273" s="26">
        <f t="shared" si="2"/>
        <v>0</v>
      </c>
      <c r="G273" s="2" t="s">
        <v>121</v>
      </c>
      <c r="H273" s="1"/>
      <c r="I273" s="1"/>
      <c r="J273" s="1"/>
      <c r="K273" s="1"/>
      <c r="L273" s="1"/>
      <c r="M273" s="10" t="str">
        <f t="array" ref="M273">iferror(xlookup($H273,'Product Families'!$A:$A,'Product Families'!$P:$P),"")</f>
        <v/>
      </c>
      <c r="N273" s="2" t="str">
        <f t="array" ref="N273">iferror(xlookup($H273,'Product Families'!$A:$A,'Product Families'!$Q:$Q),"")</f>
        <v/>
      </c>
      <c r="O273" s="26" t="str">
        <f t="shared" si="3"/>
        <v/>
      </c>
      <c r="P273" s="42" t="str">
        <f t="shared" si="4"/>
        <v/>
      </c>
      <c r="Q273" s="2">
        <f t="shared" si="5"/>
        <v>0</v>
      </c>
      <c r="R273" s="10" t="str">
        <f t="array" ref="R273">iferror(xlookup($I273,'Product Families'!$A:$A,'Product Families'!$P:$P),"")</f>
        <v/>
      </c>
      <c r="S273" s="2" t="str">
        <f t="array" ref="S273">iferror(xlookup($I273,'Product Families'!$A:$A,'Product Families'!$Q:$Q),"")</f>
        <v/>
      </c>
      <c r="T273" s="26" t="str">
        <f t="shared" si="6"/>
        <v/>
      </c>
      <c r="U273" s="42" t="str">
        <f t="shared" si="7"/>
        <v/>
      </c>
      <c r="V273" s="2">
        <f t="shared" si="8"/>
        <v>0</v>
      </c>
      <c r="W273" s="10" t="str">
        <f t="array" ref="W273">iferror(xlookup($J273,'Product Families'!$A:$A,'Product Families'!$P:$P),"")</f>
        <v/>
      </c>
      <c r="X273" s="2" t="str">
        <f t="array" ref="X273">iferror(xlookup($J273,'Product Families'!$A:$A,'Product Families'!$Q:$Q),"")</f>
        <v/>
      </c>
      <c r="Y273" s="42" t="str">
        <f t="shared" si="9"/>
        <v/>
      </c>
      <c r="Z273" s="42" t="str">
        <f t="shared" si="10"/>
        <v/>
      </c>
      <c r="AA273" s="2">
        <f t="shared" si="11"/>
        <v>0</v>
      </c>
      <c r="AB273" s="10" t="str">
        <f t="array" ref="AB273">iferror(xlookup($K273,'Product Families'!$A:$A,'Product Families'!$P:$P),"")</f>
        <v/>
      </c>
      <c r="AC273" s="2" t="str">
        <f t="array" ref="AC273">iferror(xlookup($K273,'Product Families'!$A:$A,'Product Families'!$Q:$Q),"")</f>
        <v/>
      </c>
      <c r="AD273" s="26" t="str">
        <f t="shared" si="12"/>
        <v/>
      </c>
      <c r="AE273" s="42" t="str">
        <f t="shared" si="13"/>
        <v/>
      </c>
      <c r="AF273" s="2">
        <f t="shared" si="14"/>
        <v>0</v>
      </c>
      <c r="AG273" s="10" t="str">
        <f t="array" ref="AG273">iferror(xlookup($L273,'Product Families'!$A:$A,'Product Families'!$P:$P),"")</f>
        <v/>
      </c>
      <c r="AH273" s="2" t="str">
        <f t="array" ref="AH273">iferror(xlookup($L273,'Product Families'!$A:$A,'Product Families'!$Q:$Q),"")</f>
        <v/>
      </c>
      <c r="AI273" s="26" t="str">
        <f t="shared" si="15"/>
        <v/>
      </c>
      <c r="AJ273" s="42" t="str">
        <f t="shared" si="16"/>
        <v/>
      </c>
      <c r="AK273" s="2">
        <f t="shared" si="17"/>
        <v>0</v>
      </c>
    </row>
    <row r="274">
      <c r="A274" s="1" t="s">
        <v>937</v>
      </c>
      <c r="B274" s="3" t="s">
        <v>120</v>
      </c>
      <c r="C274" s="1"/>
      <c r="D274" s="7" t="str">
        <f t="shared" si="18"/>
        <v/>
      </c>
      <c r="E274" s="26">
        <f t="shared" si="2"/>
        <v>0</v>
      </c>
      <c r="G274" s="2" t="s">
        <v>1645</v>
      </c>
      <c r="H274" s="1"/>
      <c r="I274" s="1"/>
      <c r="J274" s="1"/>
      <c r="K274" s="1"/>
      <c r="L274" s="1"/>
      <c r="M274" s="10" t="str">
        <f t="array" ref="M274">iferror(xlookup($H274,'Product Families'!$A:$A,'Product Families'!$P:$P),"")</f>
        <v/>
      </c>
      <c r="N274" s="2" t="str">
        <f t="array" ref="N274">iferror(xlookup($H274,'Product Families'!$A:$A,'Product Families'!$Q:$Q),"")</f>
        <v/>
      </c>
      <c r="O274" s="26" t="str">
        <f t="shared" si="3"/>
        <v/>
      </c>
      <c r="P274" s="42" t="str">
        <f t="shared" si="4"/>
        <v/>
      </c>
      <c r="Q274" s="2">
        <f t="shared" si="5"/>
        <v>0</v>
      </c>
      <c r="R274" s="10" t="str">
        <f t="array" ref="R274">iferror(xlookup($I274,'Product Families'!$A:$A,'Product Families'!$P:$P),"")</f>
        <v/>
      </c>
      <c r="S274" s="2" t="str">
        <f t="array" ref="S274">iferror(xlookup($I274,'Product Families'!$A:$A,'Product Families'!$Q:$Q),"")</f>
        <v/>
      </c>
      <c r="T274" s="26" t="str">
        <f t="shared" si="6"/>
        <v/>
      </c>
      <c r="U274" s="42" t="str">
        <f t="shared" si="7"/>
        <v/>
      </c>
      <c r="V274" s="2">
        <f t="shared" si="8"/>
        <v>0</v>
      </c>
      <c r="W274" s="10" t="str">
        <f t="array" ref="W274">iferror(xlookup($J274,'Product Families'!$A:$A,'Product Families'!$P:$P),"")</f>
        <v/>
      </c>
      <c r="X274" s="2" t="str">
        <f t="array" ref="X274">iferror(xlookup($J274,'Product Families'!$A:$A,'Product Families'!$Q:$Q),"")</f>
        <v/>
      </c>
      <c r="Y274" s="42" t="str">
        <f t="shared" si="9"/>
        <v/>
      </c>
      <c r="Z274" s="42" t="str">
        <f t="shared" si="10"/>
        <v/>
      </c>
      <c r="AA274" s="2">
        <f t="shared" si="11"/>
        <v>0</v>
      </c>
      <c r="AB274" s="10" t="str">
        <f t="array" ref="AB274">iferror(xlookup($K274,'Product Families'!$A:$A,'Product Families'!$P:$P),"")</f>
        <v/>
      </c>
      <c r="AC274" s="2" t="str">
        <f t="array" ref="AC274">iferror(xlookup($K274,'Product Families'!$A:$A,'Product Families'!$Q:$Q),"")</f>
        <v/>
      </c>
      <c r="AD274" s="26" t="str">
        <f t="shared" si="12"/>
        <v/>
      </c>
      <c r="AE274" s="42" t="str">
        <f t="shared" si="13"/>
        <v/>
      </c>
      <c r="AF274" s="2">
        <f t="shared" si="14"/>
        <v>0</v>
      </c>
      <c r="AG274" s="10" t="str">
        <f t="array" ref="AG274">iferror(xlookup($L274,'Product Families'!$A:$A,'Product Families'!$P:$P),"")</f>
        <v/>
      </c>
      <c r="AH274" s="2" t="str">
        <f t="array" ref="AH274">iferror(xlookup($L274,'Product Families'!$A:$A,'Product Families'!$Q:$Q),"")</f>
        <v/>
      </c>
      <c r="AI274" s="26" t="str">
        <f t="shared" si="15"/>
        <v/>
      </c>
      <c r="AJ274" s="42" t="str">
        <f t="shared" si="16"/>
        <v/>
      </c>
      <c r="AK274" s="2">
        <f t="shared" si="17"/>
        <v>0</v>
      </c>
    </row>
    <row r="275">
      <c r="A275" s="1" t="s">
        <v>930</v>
      </c>
      <c r="B275" s="3">
        <v>0.3</v>
      </c>
      <c r="C275" s="3">
        <v>1.0</v>
      </c>
      <c r="D275" s="7">
        <f t="shared" si="18"/>
        <v>0.3</v>
      </c>
      <c r="E275" s="26">
        <f t="shared" si="2"/>
        <v>0</v>
      </c>
      <c r="G275" s="2" t="s">
        <v>1651</v>
      </c>
      <c r="H275" s="1"/>
      <c r="I275" s="1"/>
      <c r="J275" s="1"/>
      <c r="K275" s="1"/>
      <c r="L275" s="1"/>
      <c r="M275" s="10" t="str">
        <f t="array" ref="M275">iferror(xlookup($H275,'Product Families'!$A:$A,'Product Families'!$P:$P),"")</f>
        <v/>
      </c>
      <c r="N275" s="2" t="str">
        <f t="array" ref="N275">iferror(xlookup($H275,'Product Families'!$A:$A,'Product Families'!$Q:$Q),"")</f>
        <v/>
      </c>
      <c r="O275" s="26" t="str">
        <f t="shared" si="3"/>
        <v/>
      </c>
      <c r="P275" s="42" t="str">
        <f t="shared" si="4"/>
        <v/>
      </c>
      <c r="Q275" s="2">
        <f t="shared" si="5"/>
        <v>0</v>
      </c>
      <c r="R275" s="10" t="str">
        <f t="array" ref="R275">iferror(xlookup($I275,'Product Families'!$A:$A,'Product Families'!$P:$P),"")</f>
        <v/>
      </c>
      <c r="S275" s="2" t="str">
        <f t="array" ref="S275">iferror(xlookup($I275,'Product Families'!$A:$A,'Product Families'!$Q:$Q),"")</f>
        <v/>
      </c>
      <c r="T275" s="26" t="str">
        <f t="shared" si="6"/>
        <v/>
      </c>
      <c r="U275" s="42" t="str">
        <f t="shared" si="7"/>
        <v/>
      </c>
      <c r="V275" s="2">
        <f t="shared" si="8"/>
        <v>0</v>
      </c>
      <c r="W275" s="10" t="str">
        <f t="array" ref="W275">iferror(xlookup($J275,'Product Families'!$A:$A,'Product Families'!$P:$P),"")</f>
        <v/>
      </c>
      <c r="X275" s="2" t="str">
        <f t="array" ref="X275">iferror(xlookup($J275,'Product Families'!$A:$A,'Product Families'!$Q:$Q),"")</f>
        <v/>
      </c>
      <c r="Y275" s="42" t="str">
        <f t="shared" si="9"/>
        <v/>
      </c>
      <c r="Z275" s="42" t="str">
        <f t="shared" si="10"/>
        <v/>
      </c>
      <c r="AA275" s="2">
        <f t="shared" si="11"/>
        <v>0</v>
      </c>
      <c r="AB275" s="10" t="str">
        <f t="array" ref="AB275">iferror(xlookup($K275,'Product Families'!$A:$A,'Product Families'!$P:$P),"")</f>
        <v/>
      </c>
      <c r="AC275" s="2" t="str">
        <f t="array" ref="AC275">iferror(xlookup($K275,'Product Families'!$A:$A,'Product Families'!$Q:$Q),"")</f>
        <v/>
      </c>
      <c r="AD275" s="26" t="str">
        <f t="shared" si="12"/>
        <v/>
      </c>
      <c r="AE275" s="42" t="str">
        <f t="shared" si="13"/>
        <v/>
      </c>
      <c r="AF275" s="2">
        <f t="shared" si="14"/>
        <v>0</v>
      </c>
      <c r="AG275" s="10" t="str">
        <f t="array" ref="AG275">iferror(xlookup($L275,'Product Families'!$A:$A,'Product Families'!$P:$P),"")</f>
        <v/>
      </c>
      <c r="AH275" s="2" t="str">
        <f t="array" ref="AH275">iferror(xlookup($L275,'Product Families'!$A:$A,'Product Families'!$Q:$Q),"")</f>
        <v/>
      </c>
      <c r="AI275" s="26" t="str">
        <f t="shared" si="15"/>
        <v/>
      </c>
      <c r="AJ275" s="42" t="str">
        <f t="shared" si="16"/>
        <v/>
      </c>
      <c r="AK275" s="2">
        <f t="shared" si="17"/>
        <v>0</v>
      </c>
    </row>
    <row r="276">
      <c r="A276" s="1" t="s">
        <v>943</v>
      </c>
      <c r="B276" s="3" t="s">
        <v>120</v>
      </c>
      <c r="C276" s="1"/>
      <c r="D276" s="7" t="str">
        <f t="shared" si="18"/>
        <v/>
      </c>
      <c r="E276" s="26">
        <f t="shared" si="2"/>
        <v>0</v>
      </c>
      <c r="G276" s="2" t="s">
        <v>494</v>
      </c>
      <c r="H276" s="1"/>
      <c r="I276" s="1"/>
      <c r="J276" s="1"/>
      <c r="K276" s="1"/>
      <c r="L276" s="1"/>
      <c r="M276" s="10" t="str">
        <f t="array" ref="M276">iferror(xlookup($H276,'Product Families'!$A:$A,'Product Families'!$P:$P),"")</f>
        <v/>
      </c>
      <c r="N276" s="2" t="str">
        <f t="array" ref="N276">iferror(xlookup($H276,'Product Families'!$A:$A,'Product Families'!$Q:$Q),"")</f>
        <v/>
      </c>
      <c r="O276" s="26" t="str">
        <f t="shared" si="3"/>
        <v/>
      </c>
      <c r="P276" s="42" t="str">
        <f t="shared" si="4"/>
        <v/>
      </c>
      <c r="Q276" s="2">
        <f t="shared" si="5"/>
        <v>0</v>
      </c>
      <c r="R276" s="10" t="str">
        <f t="array" ref="R276">iferror(xlookup($I276,'Product Families'!$A:$A,'Product Families'!$P:$P),"")</f>
        <v/>
      </c>
      <c r="S276" s="2" t="str">
        <f t="array" ref="S276">iferror(xlookup($I276,'Product Families'!$A:$A,'Product Families'!$Q:$Q),"")</f>
        <v/>
      </c>
      <c r="T276" s="26" t="str">
        <f t="shared" si="6"/>
        <v/>
      </c>
      <c r="U276" s="42" t="str">
        <f t="shared" si="7"/>
        <v/>
      </c>
      <c r="V276" s="2">
        <f t="shared" si="8"/>
        <v>0</v>
      </c>
      <c r="W276" s="10" t="str">
        <f t="array" ref="W276">iferror(xlookup($J276,'Product Families'!$A:$A,'Product Families'!$P:$P),"")</f>
        <v/>
      </c>
      <c r="X276" s="2" t="str">
        <f t="array" ref="X276">iferror(xlookup($J276,'Product Families'!$A:$A,'Product Families'!$Q:$Q),"")</f>
        <v/>
      </c>
      <c r="Y276" s="42" t="str">
        <f t="shared" si="9"/>
        <v/>
      </c>
      <c r="Z276" s="42" t="str">
        <f t="shared" si="10"/>
        <v/>
      </c>
      <c r="AA276" s="2">
        <f t="shared" si="11"/>
        <v>0</v>
      </c>
      <c r="AB276" s="10" t="str">
        <f t="array" ref="AB276">iferror(xlookup($K276,'Product Families'!$A:$A,'Product Families'!$P:$P),"")</f>
        <v/>
      </c>
      <c r="AC276" s="2" t="str">
        <f t="array" ref="AC276">iferror(xlookup($K276,'Product Families'!$A:$A,'Product Families'!$Q:$Q),"")</f>
        <v/>
      </c>
      <c r="AD276" s="26" t="str">
        <f t="shared" si="12"/>
        <v/>
      </c>
      <c r="AE276" s="42" t="str">
        <f t="shared" si="13"/>
        <v/>
      </c>
      <c r="AF276" s="2">
        <f t="shared" si="14"/>
        <v>0</v>
      </c>
      <c r="AG276" s="10" t="str">
        <f t="array" ref="AG276">iferror(xlookup($L276,'Product Families'!$A:$A,'Product Families'!$P:$P),"")</f>
        <v/>
      </c>
      <c r="AH276" s="2" t="str">
        <f t="array" ref="AH276">iferror(xlookup($L276,'Product Families'!$A:$A,'Product Families'!$Q:$Q),"")</f>
        <v/>
      </c>
      <c r="AI276" s="26" t="str">
        <f t="shared" si="15"/>
        <v/>
      </c>
      <c r="AJ276" s="42" t="str">
        <f t="shared" si="16"/>
        <v/>
      </c>
      <c r="AK276" s="2">
        <f t="shared" si="17"/>
        <v>0</v>
      </c>
    </row>
    <row r="277">
      <c r="A277" s="1" t="s">
        <v>947</v>
      </c>
      <c r="B277" s="3" t="s">
        <v>120</v>
      </c>
      <c r="C277" s="1"/>
      <c r="D277" s="7" t="str">
        <f t="shared" si="18"/>
        <v/>
      </c>
      <c r="E277" s="26">
        <f t="shared" si="2"/>
        <v>0</v>
      </c>
      <c r="G277" s="2" t="s">
        <v>121</v>
      </c>
      <c r="H277" s="1"/>
      <c r="I277" s="1"/>
      <c r="J277" s="1"/>
      <c r="K277" s="1"/>
      <c r="L277" s="1"/>
      <c r="M277" s="10" t="str">
        <f t="array" ref="M277">iferror(xlookup($H277,'Product Families'!$A:$A,'Product Families'!$P:$P),"")</f>
        <v/>
      </c>
      <c r="N277" s="2" t="str">
        <f t="array" ref="N277">iferror(xlookup($H277,'Product Families'!$A:$A,'Product Families'!$Q:$Q),"")</f>
        <v/>
      </c>
      <c r="O277" s="26" t="str">
        <f t="shared" si="3"/>
        <v/>
      </c>
      <c r="P277" s="42" t="str">
        <f t="shared" si="4"/>
        <v/>
      </c>
      <c r="Q277" s="2">
        <f t="shared" si="5"/>
        <v>0</v>
      </c>
      <c r="R277" s="10" t="str">
        <f t="array" ref="R277">iferror(xlookup($I277,'Product Families'!$A:$A,'Product Families'!$P:$P),"")</f>
        <v/>
      </c>
      <c r="S277" s="2" t="str">
        <f t="array" ref="S277">iferror(xlookup($I277,'Product Families'!$A:$A,'Product Families'!$Q:$Q),"")</f>
        <v/>
      </c>
      <c r="T277" s="26" t="str">
        <f t="shared" si="6"/>
        <v/>
      </c>
      <c r="U277" s="42" t="str">
        <f t="shared" si="7"/>
        <v/>
      </c>
      <c r="V277" s="2">
        <f t="shared" si="8"/>
        <v>0</v>
      </c>
      <c r="W277" s="10" t="str">
        <f t="array" ref="W277">iferror(xlookup($J277,'Product Families'!$A:$A,'Product Families'!$P:$P),"")</f>
        <v/>
      </c>
      <c r="X277" s="2" t="str">
        <f t="array" ref="X277">iferror(xlookup($J277,'Product Families'!$A:$A,'Product Families'!$Q:$Q),"")</f>
        <v/>
      </c>
      <c r="Y277" s="42" t="str">
        <f t="shared" si="9"/>
        <v/>
      </c>
      <c r="Z277" s="42" t="str">
        <f t="shared" si="10"/>
        <v/>
      </c>
      <c r="AA277" s="2">
        <f t="shared" si="11"/>
        <v>0</v>
      </c>
      <c r="AB277" s="10" t="str">
        <f t="array" ref="AB277">iferror(xlookup($K277,'Product Families'!$A:$A,'Product Families'!$P:$P),"")</f>
        <v/>
      </c>
      <c r="AC277" s="2" t="str">
        <f t="array" ref="AC277">iferror(xlookup($K277,'Product Families'!$A:$A,'Product Families'!$Q:$Q),"")</f>
        <v/>
      </c>
      <c r="AD277" s="26" t="str">
        <f t="shared" si="12"/>
        <v/>
      </c>
      <c r="AE277" s="42" t="str">
        <f t="shared" si="13"/>
        <v/>
      </c>
      <c r="AF277" s="2">
        <f t="shared" si="14"/>
        <v>0</v>
      </c>
      <c r="AG277" s="10" t="str">
        <f t="array" ref="AG277">iferror(xlookup($L277,'Product Families'!$A:$A,'Product Families'!$P:$P),"")</f>
        <v/>
      </c>
      <c r="AH277" s="2" t="str">
        <f t="array" ref="AH277">iferror(xlookup($L277,'Product Families'!$A:$A,'Product Families'!$Q:$Q),"")</f>
        <v/>
      </c>
      <c r="AI277" s="26" t="str">
        <f t="shared" si="15"/>
        <v/>
      </c>
      <c r="AJ277" s="42" t="str">
        <f t="shared" si="16"/>
        <v/>
      </c>
      <c r="AK277" s="2">
        <f t="shared" si="17"/>
        <v>0</v>
      </c>
    </row>
    <row r="278">
      <c r="A278" s="1" t="s">
        <v>949</v>
      </c>
      <c r="B278" s="3" t="s">
        <v>120</v>
      </c>
      <c r="C278" s="3">
        <v>1.0</v>
      </c>
      <c r="D278" s="7" t="str">
        <f t="shared" si="18"/>
        <v/>
      </c>
      <c r="E278" s="26">
        <f t="shared" si="2"/>
        <v>0</v>
      </c>
      <c r="G278" s="2" t="s">
        <v>807</v>
      </c>
      <c r="H278" s="1"/>
      <c r="I278" s="1"/>
      <c r="J278" s="1"/>
      <c r="K278" s="1"/>
      <c r="L278" s="1"/>
      <c r="M278" s="10" t="str">
        <f t="array" ref="M278">iferror(xlookup($H278,'Product Families'!$A:$A,'Product Families'!$P:$P),"")</f>
        <v/>
      </c>
      <c r="N278" s="2" t="str">
        <f t="array" ref="N278">iferror(xlookup($H278,'Product Families'!$A:$A,'Product Families'!$Q:$Q),"")</f>
        <v/>
      </c>
      <c r="O278" s="26" t="str">
        <f t="shared" si="3"/>
        <v/>
      </c>
      <c r="P278" s="42" t="str">
        <f t="shared" si="4"/>
        <v/>
      </c>
      <c r="Q278" s="2">
        <f t="shared" si="5"/>
        <v>0</v>
      </c>
      <c r="R278" s="10" t="str">
        <f t="array" ref="R278">iferror(xlookup($I278,'Product Families'!$A:$A,'Product Families'!$P:$P),"")</f>
        <v/>
      </c>
      <c r="S278" s="2" t="str">
        <f t="array" ref="S278">iferror(xlookup($I278,'Product Families'!$A:$A,'Product Families'!$Q:$Q),"")</f>
        <v/>
      </c>
      <c r="T278" s="26" t="str">
        <f t="shared" si="6"/>
        <v/>
      </c>
      <c r="U278" s="42" t="str">
        <f t="shared" si="7"/>
        <v/>
      </c>
      <c r="V278" s="2">
        <f t="shared" si="8"/>
        <v>0</v>
      </c>
      <c r="W278" s="10" t="str">
        <f t="array" ref="W278">iferror(xlookup($J278,'Product Families'!$A:$A,'Product Families'!$P:$P),"")</f>
        <v/>
      </c>
      <c r="X278" s="2" t="str">
        <f t="array" ref="X278">iferror(xlookup($J278,'Product Families'!$A:$A,'Product Families'!$Q:$Q),"")</f>
        <v/>
      </c>
      <c r="Y278" s="42" t="str">
        <f t="shared" si="9"/>
        <v/>
      </c>
      <c r="Z278" s="42" t="str">
        <f t="shared" si="10"/>
        <v/>
      </c>
      <c r="AA278" s="2">
        <f t="shared" si="11"/>
        <v>0</v>
      </c>
      <c r="AB278" s="10" t="str">
        <f t="array" ref="AB278">iferror(xlookup($K278,'Product Families'!$A:$A,'Product Families'!$P:$P),"")</f>
        <v/>
      </c>
      <c r="AC278" s="2" t="str">
        <f t="array" ref="AC278">iferror(xlookup($K278,'Product Families'!$A:$A,'Product Families'!$Q:$Q),"")</f>
        <v/>
      </c>
      <c r="AD278" s="26" t="str">
        <f t="shared" si="12"/>
        <v/>
      </c>
      <c r="AE278" s="42" t="str">
        <f t="shared" si="13"/>
        <v/>
      </c>
      <c r="AF278" s="2">
        <f t="shared" si="14"/>
        <v>0</v>
      </c>
      <c r="AG278" s="10" t="str">
        <f t="array" ref="AG278">iferror(xlookup($L278,'Product Families'!$A:$A,'Product Families'!$P:$P),"")</f>
        <v/>
      </c>
      <c r="AH278" s="2" t="str">
        <f t="array" ref="AH278">iferror(xlookup($L278,'Product Families'!$A:$A,'Product Families'!$Q:$Q),"")</f>
        <v/>
      </c>
      <c r="AI278" s="26" t="str">
        <f t="shared" si="15"/>
        <v/>
      </c>
      <c r="AJ278" s="42" t="str">
        <f t="shared" si="16"/>
        <v/>
      </c>
      <c r="AK278" s="2">
        <f t="shared" si="17"/>
        <v>0</v>
      </c>
    </row>
    <row r="279">
      <c r="A279" s="1" t="s">
        <v>951</v>
      </c>
      <c r="B279" s="3" t="s">
        <v>120</v>
      </c>
      <c r="C279" s="3">
        <v>20.0</v>
      </c>
      <c r="D279" s="7" t="str">
        <f t="shared" si="18"/>
        <v/>
      </c>
      <c r="E279" s="26">
        <f t="shared" si="2"/>
        <v>0</v>
      </c>
      <c r="G279" s="2" t="s">
        <v>218</v>
      </c>
      <c r="H279" s="1"/>
      <c r="I279" s="1"/>
      <c r="J279" s="1"/>
      <c r="K279" s="1"/>
      <c r="L279" s="1"/>
      <c r="M279" s="10" t="str">
        <f t="array" ref="M279">iferror(xlookup($H279,'Product Families'!$A:$A,'Product Families'!$P:$P),"")</f>
        <v/>
      </c>
      <c r="N279" s="2" t="str">
        <f t="array" ref="N279">iferror(xlookup($H279,'Product Families'!$A:$A,'Product Families'!$Q:$Q),"")</f>
        <v/>
      </c>
      <c r="O279" s="26" t="str">
        <f t="shared" si="3"/>
        <v/>
      </c>
      <c r="P279" s="42" t="str">
        <f t="shared" si="4"/>
        <v/>
      </c>
      <c r="Q279" s="2">
        <f t="shared" si="5"/>
        <v>0</v>
      </c>
      <c r="R279" s="10" t="str">
        <f t="array" ref="R279">iferror(xlookup($I279,'Product Families'!$A:$A,'Product Families'!$P:$P),"")</f>
        <v/>
      </c>
      <c r="S279" s="2" t="str">
        <f t="array" ref="S279">iferror(xlookup($I279,'Product Families'!$A:$A,'Product Families'!$Q:$Q),"")</f>
        <v/>
      </c>
      <c r="T279" s="26" t="str">
        <f t="shared" si="6"/>
        <v/>
      </c>
      <c r="U279" s="42" t="str">
        <f t="shared" si="7"/>
        <v/>
      </c>
      <c r="V279" s="2">
        <f t="shared" si="8"/>
        <v>0</v>
      </c>
      <c r="W279" s="10" t="str">
        <f t="array" ref="W279">iferror(xlookup($J279,'Product Families'!$A:$A,'Product Families'!$P:$P),"")</f>
        <v/>
      </c>
      <c r="X279" s="2" t="str">
        <f t="array" ref="X279">iferror(xlookup($J279,'Product Families'!$A:$A,'Product Families'!$Q:$Q),"")</f>
        <v/>
      </c>
      <c r="Y279" s="42" t="str">
        <f t="shared" si="9"/>
        <v/>
      </c>
      <c r="Z279" s="42" t="str">
        <f t="shared" si="10"/>
        <v/>
      </c>
      <c r="AA279" s="2">
        <f t="shared" si="11"/>
        <v>0</v>
      </c>
      <c r="AB279" s="10" t="str">
        <f t="array" ref="AB279">iferror(xlookup($K279,'Product Families'!$A:$A,'Product Families'!$P:$P),"")</f>
        <v/>
      </c>
      <c r="AC279" s="2" t="str">
        <f t="array" ref="AC279">iferror(xlookup($K279,'Product Families'!$A:$A,'Product Families'!$Q:$Q),"")</f>
        <v/>
      </c>
      <c r="AD279" s="26" t="str">
        <f t="shared" si="12"/>
        <v/>
      </c>
      <c r="AE279" s="42" t="str">
        <f t="shared" si="13"/>
        <v/>
      </c>
      <c r="AF279" s="2">
        <f t="shared" si="14"/>
        <v>0</v>
      </c>
      <c r="AG279" s="10" t="str">
        <f t="array" ref="AG279">iferror(xlookup($L279,'Product Families'!$A:$A,'Product Families'!$P:$P),"")</f>
        <v/>
      </c>
      <c r="AH279" s="2" t="str">
        <f t="array" ref="AH279">iferror(xlookup($L279,'Product Families'!$A:$A,'Product Families'!$Q:$Q),"")</f>
        <v/>
      </c>
      <c r="AI279" s="26" t="str">
        <f t="shared" si="15"/>
        <v/>
      </c>
      <c r="AJ279" s="42" t="str">
        <f t="shared" si="16"/>
        <v/>
      </c>
      <c r="AK279" s="2">
        <f t="shared" si="17"/>
        <v>0</v>
      </c>
    </row>
    <row r="280">
      <c r="A280" s="1" t="s">
        <v>956</v>
      </c>
      <c r="B280" s="3" t="s">
        <v>120</v>
      </c>
      <c r="C280" s="1"/>
      <c r="D280" s="7" t="str">
        <f t="shared" si="18"/>
        <v/>
      </c>
      <c r="E280" s="26">
        <f t="shared" si="2"/>
        <v>0</v>
      </c>
      <c r="G280" s="2" t="s">
        <v>218</v>
      </c>
      <c r="H280" s="1"/>
      <c r="I280" s="1"/>
      <c r="J280" s="1"/>
      <c r="K280" s="1"/>
      <c r="L280" s="1"/>
      <c r="M280" s="10" t="str">
        <f t="array" ref="M280">iferror(xlookup($H280,'Product Families'!$A:$A,'Product Families'!$P:$P),"")</f>
        <v/>
      </c>
      <c r="N280" s="2" t="str">
        <f t="array" ref="N280">iferror(xlookup($H280,'Product Families'!$A:$A,'Product Families'!$Q:$Q),"")</f>
        <v/>
      </c>
      <c r="O280" s="26" t="str">
        <f t="shared" si="3"/>
        <v/>
      </c>
      <c r="P280" s="42" t="str">
        <f t="shared" si="4"/>
        <v/>
      </c>
      <c r="Q280" s="2">
        <f t="shared" si="5"/>
        <v>0</v>
      </c>
      <c r="R280" s="10" t="str">
        <f t="array" ref="R280">iferror(xlookup($I280,'Product Families'!$A:$A,'Product Families'!$P:$P),"")</f>
        <v/>
      </c>
      <c r="S280" s="2" t="str">
        <f t="array" ref="S280">iferror(xlookup($I280,'Product Families'!$A:$A,'Product Families'!$Q:$Q),"")</f>
        <v/>
      </c>
      <c r="T280" s="26" t="str">
        <f t="shared" si="6"/>
        <v/>
      </c>
      <c r="U280" s="42" t="str">
        <f t="shared" si="7"/>
        <v/>
      </c>
      <c r="V280" s="2">
        <f t="shared" si="8"/>
        <v>0</v>
      </c>
      <c r="W280" s="10" t="str">
        <f t="array" ref="W280">iferror(xlookup($J280,'Product Families'!$A:$A,'Product Families'!$P:$P),"")</f>
        <v/>
      </c>
      <c r="X280" s="2" t="str">
        <f t="array" ref="X280">iferror(xlookup($J280,'Product Families'!$A:$A,'Product Families'!$Q:$Q),"")</f>
        <v/>
      </c>
      <c r="Y280" s="42" t="str">
        <f t="shared" si="9"/>
        <v/>
      </c>
      <c r="Z280" s="42" t="str">
        <f t="shared" si="10"/>
        <v/>
      </c>
      <c r="AA280" s="2">
        <f t="shared" si="11"/>
        <v>0</v>
      </c>
      <c r="AB280" s="10" t="str">
        <f t="array" ref="AB280">iferror(xlookup($K280,'Product Families'!$A:$A,'Product Families'!$P:$P),"")</f>
        <v/>
      </c>
      <c r="AC280" s="2" t="str">
        <f t="array" ref="AC280">iferror(xlookup($K280,'Product Families'!$A:$A,'Product Families'!$Q:$Q),"")</f>
        <v/>
      </c>
      <c r="AD280" s="26" t="str">
        <f t="shared" si="12"/>
        <v/>
      </c>
      <c r="AE280" s="42" t="str">
        <f t="shared" si="13"/>
        <v/>
      </c>
      <c r="AF280" s="2">
        <f t="shared" si="14"/>
        <v>0</v>
      </c>
      <c r="AG280" s="10" t="str">
        <f t="array" ref="AG280">iferror(xlookup($L280,'Product Families'!$A:$A,'Product Families'!$P:$P),"")</f>
        <v/>
      </c>
      <c r="AH280" s="2" t="str">
        <f t="array" ref="AH280">iferror(xlookup($L280,'Product Families'!$A:$A,'Product Families'!$Q:$Q),"")</f>
        <v/>
      </c>
      <c r="AI280" s="26" t="str">
        <f t="shared" si="15"/>
        <v/>
      </c>
      <c r="AJ280" s="42" t="str">
        <f t="shared" si="16"/>
        <v/>
      </c>
      <c r="AK280" s="2">
        <f t="shared" si="17"/>
        <v>0</v>
      </c>
    </row>
    <row r="281">
      <c r="A281" s="1" t="s">
        <v>342</v>
      </c>
      <c r="B281" s="3">
        <v>8.27</v>
      </c>
      <c r="C281" s="3">
        <v>12.0</v>
      </c>
      <c r="D281" s="7">
        <f t="shared" si="18"/>
        <v>0.6891666667</v>
      </c>
      <c r="E281" s="26">
        <f t="shared" si="2"/>
        <v>0</v>
      </c>
      <c r="H281" s="1"/>
      <c r="I281" s="1"/>
      <c r="J281" s="1"/>
      <c r="K281" s="1"/>
      <c r="L281" s="1"/>
      <c r="M281" s="10" t="str">
        <f t="array" ref="M281">iferror(xlookup($H281,'Product Families'!$A:$A,'Product Families'!$P:$P),"")</f>
        <v/>
      </c>
      <c r="N281" s="2" t="str">
        <f t="array" ref="N281">iferror(xlookup($H281,'Product Families'!$A:$A,'Product Families'!$Q:$Q),"")</f>
        <v/>
      </c>
      <c r="O281" s="26" t="str">
        <f t="shared" si="3"/>
        <v/>
      </c>
      <c r="P281" s="42" t="str">
        <f t="shared" si="4"/>
        <v/>
      </c>
      <c r="Q281" s="2">
        <f t="shared" si="5"/>
        <v>0</v>
      </c>
      <c r="R281" s="10" t="str">
        <f t="array" ref="R281">iferror(xlookup($I281,'Product Families'!$A:$A,'Product Families'!$P:$P),"")</f>
        <v/>
      </c>
      <c r="S281" s="2" t="str">
        <f t="array" ref="S281">iferror(xlookup($I281,'Product Families'!$A:$A,'Product Families'!$Q:$Q),"")</f>
        <v/>
      </c>
      <c r="T281" s="26" t="str">
        <f t="shared" si="6"/>
        <v/>
      </c>
      <c r="U281" s="42" t="str">
        <f t="shared" si="7"/>
        <v/>
      </c>
      <c r="V281" s="2">
        <f t="shared" si="8"/>
        <v>0</v>
      </c>
      <c r="W281" s="10" t="str">
        <f t="array" ref="W281">iferror(xlookup($J281,'Product Families'!$A:$A,'Product Families'!$P:$P),"")</f>
        <v/>
      </c>
      <c r="X281" s="2" t="str">
        <f t="array" ref="X281">iferror(xlookup($J281,'Product Families'!$A:$A,'Product Families'!$Q:$Q),"")</f>
        <v/>
      </c>
      <c r="Y281" s="42" t="str">
        <f t="shared" si="9"/>
        <v/>
      </c>
      <c r="Z281" s="42" t="str">
        <f t="shared" si="10"/>
        <v/>
      </c>
      <c r="AA281" s="2">
        <f t="shared" si="11"/>
        <v>0</v>
      </c>
      <c r="AB281" s="10" t="str">
        <f t="array" ref="AB281">iferror(xlookup($K281,'Product Families'!$A:$A,'Product Families'!$P:$P),"")</f>
        <v/>
      </c>
      <c r="AC281" s="2" t="str">
        <f t="array" ref="AC281">iferror(xlookup($K281,'Product Families'!$A:$A,'Product Families'!$Q:$Q),"")</f>
        <v/>
      </c>
      <c r="AD281" s="26" t="str">
        <f t="shared" si="12"/>
        <v/>
      </c>
      <c r="AE281" s="42" t="str">
        <f t="shared" si="13"/>
        <v/>
      </c>
      <c r="AF281" s="2">
        <f t="shared" si="14"/>
        <v>0</v>
      </c>
      <c r="AG281" s="10" t="str">
        <f t="array" ref="AG281">iferror(xlookup($L281,'Product Families'!$A:$A,'Product Families'!$P:$P),"")</f>
        <v/>
      </c>
      <c r="AH281" s="2" t="str">
        <f t="array" ref="AH281">iferror(xlookup($L281,'Product Families'!$A:$A,'Product Families'!$Q:$Q),"")</f>
        <v/>
      </c>
      <c r="AI281" s="26" t="str">
        <f t="shared" si="15"/>
        <v/>
      </c>
      <c r="AJ281" s="42" t="str">
        <f t="shared" si="16"/>
        <v/>
      </c>
      <c r="AK281" s="2">
        <f t="shared" si="17"/>
        <v>0</v>
      </c>
    </row>
    <row r="282">
      <c r="A282" s="1" t="s">
        <v>964</v>
      </c>
      <c r="B282" s="3">
        <v>90.1</v>
      </c>
      <c r="C282" s="3">
        <v>1.0</v>
      </c>
      <c r="D282" s="7">
        <f t="shared" si="18"/>
        <v>90.1</v>
      </c>
      <c r="E282" s="26">
        <f t="shared" si="2"/>
        <v>0</v>
      </c>
      <c r="G282" s="2" t="s">
        <v>1664</v>
      </c>
      <c r="H282" s="1"/>
      <c r="I282" s="1"/>
      <c r="J282" s="1"/>
      <c r="K282" s="1"/>
      <c r="L282" s="1"/>
      <c r="M282" s="10" t="str">
        <f t="array" ref="M282">iferror(xlookup($H282,'Product Families'!$A:$A,'Product Families'!$P:$P),"")</f>
        <v/>
      </c>
      <c r="N282" s="2" t="str">
        <f t="array" ref="N282">iferror(xlookup($H282,'Product Families'!$A:$A,'Product Families'!$Q:$Q),"")</f>
        <v/>
      </c>
      <c r="O282" s="26" t="str">
        <f t="shared" si="3"/>
        <v/>
      </c>
      <c r="P282" s="42" t="str">
        <f t="shared" si="4"/>
        <v/>
      </c>
      <c r="Q282" s="2">
        <f t="shared" si="5"/>
        <v>0</v>
      </c>
      <c r="R282" s="10" t="str">
        <f t="array" ref="R282">iferror(xlookup($I282,'Product Families'!$A:$A,'Product Families'!$P:$P),"")</f>
        <v/>
      </c>
      <c r="S282" s="2" t="str">
        <f t="array" ref="S282">iferror(xlookup($I282,'Product Families'!$A:$A,'Product Families'!$Q:$Q),"")</f>
        <v/>
      </c>
      <c r="T282" s="26" t="str">
        <f t="shared" si="6"/>
        <v/>
      </c>
      <c r="U282" s="42" t="str">
        <f t="shared" si="7"/>
        <v/>
      </c>
      <c r="V282" s="2">
        <f t="shared" si="8"/>
        <v>0</v>
      </c>
      <c r="W282" s="10" t="str">
        <f t="array" ref="W282">iferror(xlookup($J282,'Product Families'!$A:$A,'Product Families'!$P:$P),"")</f>
        <v/>
      </c>
      <c r="X282" s="2" t="str">
        <f t="array" ref="X282">iferror(xlookup($J282,'Product Families'!$A:$A,'Product Families'!$Q:$Q),"")</f>
        <v/>
      </c>
      <c r="Y282" s="42" t="str">
        <f t="shared" si="9"/>
        <v/>
      </c>
      <c r="Z282" s="42" t="str">
        <f t="shared" si="10"/>
        <v/>
      </c>
      <c r="AA282" s="2">
        <f t="shared" si="11"/>
        <v>0</v>
      </c>
      <c r="AB282" s="10" t="str">
        <f t="array" ref="AB282">iferror(xlookup($K282,'Product Families'!$A:$A,'Product Families'!$P:$P),"")</f>
        <v/>
      </c>
      <c r="AC282" s="2" t="str">
        <f t="array" ref="AC282">iferror(xlookup($K282,'Product Families'!$A:$A,'Product Families'!$Q:$Q),"")</f>
        <v/>
      </c>
      <c r="AD282" s="26" t="str">
        <f t="shared" si="12"/>
        <v/>
      </c>
      <c r="AE282" s="42" t="str">
        <f t="shared" si="13"/>
        <v/>
      </c>
      <c r="AF282" s="2">
        <f t="shared" si="14"/>
        <v>0</v>
      </c>
      <c r="AG282" s="10" t="str">
        <f t="array" ref="AG282">iferror(xlookup($L282,'Product Families'!$A:$A,'Product Families'!$P:$P),"")</f>
        <v/>
      </c>
      <c r="AH282" s="2" t="str">
        <f t="array" ref="AH282">iferror(xlookup($L282,'Product Families'!$A:$A,'Product Families'!$Q:$Q),"")</f>
        <v/>
      </c>
      <c r="AI282" s="26" t="str">
        <f t="shared" si="15"/>
        <v/>
      </c>
      <c r="AJ282" s="42" t="str">
        <f t="shared" si="16"/>
        <v/>
      </c>
      <c r="AK282" s="2">
        <f t="shared" si="17"/>
        <v>0</v>
      </c>
    </row>
    <row r="283">
      <c r="A283" s="1" t="s">
        <v>966</v>
      </c>
      <c r="B283" s="3" t="s">
        <v>120</v>
      </c>
      <c r="C283" s="1"/>
      <c r="D283" s="7" t="str">
        <f t="shared" si="18"/>
        <v/>
      </c>
      <c r="E283" s="26">
        <f t="shared" si="2"/>
        <v>0</v>
      </c>
      <c r="G283" s="2" t="s">
        <v>1667</v>
      </c>
      <c r="H283" s="1"/>
      <c r="I283" s="1"/>
      <c r="J283" s="1"/>
      <c r="K283" s="1"/>
      <c r="L283" s="1"/>
      <c r="M283" s="10" t="str">
        <f t="array" ref="M283">iferror(xlookup($H283,'Product Families'!$A:$A,'Product Families'!$P:$P),"")</f>
        <v/>
      </c>
      <c r="N283" s="2" t="str">
        <f t="array" ref="N283">iferror(xlookup($H283,'Product Families'!$A:$A,'Product Families'!$Q:$Q),"")</f>
        <v/>
      </c>
      <c r="O283" s="26" t="str">
        <f t="shared" si="3"/>
        <v/>
      </c>
      <c r="P283" s="42" t="str">
        <f t="shared" si="4"/>
        <v/>
      </c>
      <c r="Q283" s="2">
        <f t="shared" si="5"/>
        <v>0</v>
      </c>
      <c r="R283" s="10" t="str">
        <f t="array" ref="R283">iferror(xlookup($I283,'Product Families'!$A:$A,'Product Families'!$P:$P),"")</f>
        <v/>
      </c>
      <c r="S283" s="2" t="str">
        <f t="array" ref="S283">iferror(xlookup($I283,'Product Families'!$A:$A,'Product Families'!$Q:$Q),"")</f>
        <v/>
      </c>
      <c r="T283" s="26" t="str">
        <f t="shared" si="6"/>
        <v/>
      </c>
      <c r="U283" s="42" t="str">
        <f t="shared" si="7"/>
        <v/>
      </c>
      <c r="V283" s="2">
        <f t="shared" si="8"/>
        <v>0</v>
      </c>
      <c r="W283" s="10" t="str">
        <f t="array" ref="W283">iferror(xlookup($J283,'Product Families'!$A:$A,'Product Families'!$P:$P),"")</f>
        <v/>
      </c>
      <c r="X283" s="2" t="str">
        <f t="array" ref="X283">iferror(xlookup($J283,'Product Families'!$A:$A,'Product Families'!$Q:$Q),"")</f>
        <v/>
      </c>
      <c r="Y283" s="42" t="str">
        <f t="shared" si="9"/>
        <v/>
      </c>
      <c r="Z283" s="42" t="str">
        <f t="shared" si="10"/>
        <v/>
      </c>
      <c r="AA283" s="2">
        <f t="shared" si="11"/>
        <v>0</v>
      </c>
      <c r="AB283" s="10" t="str">
        <f t="array" ref="AB283">iferror(xlookup($K283,'Product Families'!$A:$A,'Product Families'!$P:$P),"")</f>
        <v/>
      </c>
      <c r="AC283" s="2" t="str">
        <f t="array" ref="AC283">iferror(xlookup($K283,'Product Families'!$A:$A,'Product Families'!$Q:$Q),"")</f>
        <v/>
      </c>
      <c r="AD283" s="26" t="str">
        <f t="shared" si="12"/>
        <v/>
      </c>
      <c r="AE283" s="42" t="str">
        <f t="shared" si="13"/>
        <v/>
      </c>
      <c r="AF283" s="2">
        <f t="shared" si="14"/>
        <v>0</v>
      </c>
      <c r="AG283" s="10" t="str">
        <f t="array" ref="AG283">iferror(xlookup($L283,'Product Families'!$A:$A,'Product Families'!$P:$P),"")</f>
        <v/>
      </c>
      <c r="AH283" s="2" t="str">
        <f t="array" ref="AH283">iferror(xlookup($L283,'Product Families'!$A:$A,'Product Families'!$Q:$Q),"")</f>
        <v/>
      </c>
      <c r="AI283" s="26" t="str">
        <f t="shared" si="15"/>
        <v/>
      </c>
      <c r="AJ283" s="42" t="str">
        <f t="shared" si="16"/>
        <v/>
      </c>
      <c r="AK283" s="2">
        <f t="shared" si="17"/>
        <v>0</v>
      </c>
    </row>
    <row r="284">
      <c r="A284" s="1" t="s">
        <v>969</v>
      </c>
      <c r="B284" s="3">
        <v>9.29</v>
      </c>
      <c r="C284" s="3">
        <v>12.0</v>
      </c>
      <c r="D284" s="7">
        <f t="shared" si="18"/>
        <v>0.7741666667</v>
      </c>
      <c r="E284" s="26">
        <f t="shared" si="2"/>
        <v>0</v>
      </c>
      <c r="H284" s="1"/>
      <c r="I284" s="1"/>
      <c r="J284" s="1"/>
      <c r="K284" s="1"/>
      <c r="L284" s="1"/>
      <c r="M284" s="10" t="str">
        <f t="array" ref="M284">iferror(xlookup($H284,'Product Families'!$A:$A,'Product Families'!$P:$P),"")</f>
        <v/>
      </c>
      <c r="N284" s="2" t="str">
        <f t="array" ref="N284">iferror(xlookup($H284,'Product Families'!$A:$A,'Product Families'!$Q:$Q),"")</f>
        <v/>
      </c>
      <c r="O284" s="26" t="str">
        <f t="shared" si="3"/>
        <v/>
      </c>
      <c r="P284" s="42" t="str">
        <f t="shared" si="4"/>
        <v/>
      </c>
      <c r="Q284" s="2">
        <f t="shared" si="5"/>
        <v>0</v>
      </c>
      <c r="R284" s="10" t="str">
        <f t="array" ref="R284">iferror(xlookup($I284,'Product Families'!$A:$A,'Product Families'!$P:$P),"")</f>
        <v/>
      </c>
      <c r="S284" s="2" t="str">
        <f t="array" ref="S284">iferror(xlookup($I284,'Product Families'!$A:$A,'Product Families'!$Q:$Q),"")</f>
        <v/>
      </c>
      <c r="T284" s="26" t="str">
        <f t="shared" si="6"/>
        <v/>
      </c>
      <c r="U284" s="42" t="str">
        <f t="shared" si="7"/>
        <v/>
      </c>
      <c r="V284" s="2">
        <f t="shared" si="8"/>
        <v>0</v>
      </c>
      <c r="W284" s="10" t="str">
        <f t="array" ref="W284">iferror(xlookup($J284,'Product Families'!$A:$A,'Product Families'!$P:$P),"")</f>
        <v/>
      </c>
      <c r="X284" s="2" t="str">
        <f t="array" ref="X284">iferror(xlookup($J284,'Product Families'!$A:$A,'Product Families'!$Q:$Q),"")</f>
        <v/>
      </c>
      <c r="Y284" s="42" t="str">
        <f t="shared" si="9"/>
        <v/>
      </c>
      <c r="Z284" s="42" t="str">
        <f t="shared" si="10"/>
        <v/>
      </c>
      <c r="AA284" s="2">
        <f t="shared" si="11"/>
        <v>0</v>
      </c>
      <c r="AB284" s="10" t="str">
        <f t="array" ref="AB284">iferror(xlookup($K284,'Product Families'!$A:$A,'Product Families'!$P:$P),"")</f>
        <v/>
      </c>
      <c r="AC284" s="2" t="str">
        <f t="array" ref="AC284">iferror(xlookup($K284,'Product Families'!$A:$A,'Product Families'!$Q:$Q),"")</f>
        <v/>
      </c>
      <c r="AD284" s="26" t="str">
        <f t="shared" si="12"/>
        <v/>
      </c>
      <c r="AE284" s="42" t="str">
        <f t="shared" si="13"/>
        <v/>
      </c>
      <c r="AF284" s="2">
        <f t="shared" si="14"/>
        <v>0</v>
      </c>
      <c r="AG284" s="10" t="str">
        <f t="array" ref="AG284">iferror(xlookup($L284,'Product Families'!$A:$A,'Product Families'!$P:$P),"")</f>
        <v/>
      </c>
      <c r="AH284" s="2" t="str">
        <f t="array" ref="AH284">iferror(xlookup($L284,'Product Families'!$A:$A,'Product Families'!$Q:$Q),"")</f>
        <v/>
      </c>
      <c r="AI284" s="26" t="str">
        <f t="shared" si="15"/>
        <v/>
      </c>
      <c r="AJ284" s="42" t="str">
        <f t="shared" si="16"/>
        <v/>
      </c>
      <c r="AK284" s="2">
        <f t="shared" si="17"/>
        <v>0</v>
      </c>
    </row>
    <row r="285">
      <c r="A285" s="1" t="s">
        <v>971</v>
      </c>
      <c r="B285" s="3" t="s">
        <v>120</v>
      </c>
      <c r="C285" s="1"/>
      <c r="D285" s="7" t="str">
        <f t="shared" si="18"/>
        <v/>
      </c>
      <c r="E285" s="26">
        <f t="shared" si="2"/>
        <v>0</v>
      </c>
      <c r="G285" s="2" t="s">
        <v>83</v>
      </c>
      <c r="H285" s="1"/>
      <c r="I285" s="1"/>
      <c r="J285" s="1"/>
      <c r="K285" s="1"/>
      <c r="L285" s="1"/>
      <c r="M285" s="10" t="str">
        <f t="array" ref="M285">iferror(xlookup($H285,'Product Families'!$A:$A,'Product Families'!$P:$P),"")</f>
        <v/>
      </c>
      <c r="N285" s="2" t="str">
        <f t="array" ref="N285">iferror(xlookup($H285,'Product Families'!$A:$A,'Product Families'!$Q:$Q),"")</f>
        <v/>
      </c>
      <c r="O285" s="26" t="str">
        <f t="shared" si="3"/>
        <v/>
      </c>
      <c r="P285" s="42" t="str">
        <f t="shared" si="4"/>
        <v/>
      </c>
      <c r="Q285" s="2">
        <f t="shared" si="5"/>
        <v>0</v>
      </c>
      <c r="R285" s="10" t="str">
        <f t="array" ref="R285">iferror(xlookup($I285,'Product Families'!$A:$A,'Product Families'!$P:$P),"")</f>
        <v/>
      </c>
      <c r="S285" s="2" t="str">
        <f t="array" ref="S285">iferror(xlookup($I285,'Product Families'!$A:$A,'Product Families'!$Q:$Q),"")</f>
        <v/>
      </c>
      <c r="T285" s="26" t="str">
        <f t="shared" si="6"/>
        <v/>
      </c>
      <c r="U285" s="42" t="str">
        <f t="shared" si="7"/>
        <v/>
      </c>
      <c r="V285" s="2">
        <f t="shared" si="8"/>
        <v>0</v>
      </c>
      <c r="W285" s="10" t="str">
        <f t="array" ref="W285">iferror(xlookup($J285,'Product Families'!$A:$A,'Product Families'!$P:$P),"")</f>
        <v/>
      </c>
      <c r="X285" s="2" t="str">
        <f t="array" ref="X285">iferror(xlookup($J285,'Product Families'!$A:$A,'Product Families'!$Q:$Q),"")</f>
        <v/>
      </c>
      <c r="Y285" s="42" t="str">
        <f t="shared" si="9"/>
        <v/>
      </c>
      <c r="Z285" s="42" t="str">
        <f t="shared" si="10"/>
        <v/>
      </c>
      <c r="AA285" s="2">
        <f t="shared" si="11"/>
        <v>0</v>
      </c>
      <c r="AB285" s="10" t="str">
        <f t="array" ref="AB285">iferror(xlookup($K285,'Product Families'!$A:$A,'Product Families'!$P:$P),"")</f>
        <v/>
      </c>
      <c r="AC285" s="2" t="str">
        <f t="array" ref="AC285">iferror(xlookup($K285,'Product Families'!$A:$A,'Product Families'!$Q:$Q),"")</f>
        <v/>
      </c>
      <c r="AD285" s="26" t="str">
        <f t="shared" si="12"/>
        <v/>
      </c>
      <c r="AE285" s="42" t="str">
        <f t="shared" si="13"/>
        <v/>
      </c>
      <c r="AF285" s="2">
        <f t="shared" si="14"/>
        <v>0</v>
      </c>
      <c r="AG285" s="10" t="str">
        <f t="array" ref="AG285">iferror(xlookup($L285,'Product Families'!$A:$A,'Product Families'!$P:$P),"")</f>
        <v/>
      </c>
      <c r="AH285" s="2" t="str">
        <f t="array" ref="AH285">iferror(xlookup($L285,'Product Families'!$A:$A,'Product Families'!$Q:$Q),"")</f>
        <v/>
      </c>
      <c r="AI285" s="26" t="str">
        <f t="shared" si="15"/>
        <v/>
      </c>
      <c r="AJ285" s="42" t="str">
        <f t="shared" si="16"/>
        <v/>
      </c>
      <c r="AK285" s="2">
        <f t="shared" si="17"/>
        <v>0</v>
      </c>
    </row>
    <row r="286">
      <c r="A286" s="1" t="s">
        <v>974</v>
      </c>
      <c r="B286" s="3" t="s">
        <v>120</v>
      </c>
      <c r="C286" s="1"/>
      <c r="D286" s="7" t="str">
        <f t="shared" si="18"/>
        <v/>
      </c>
      <c r="E286" s="26">
        <f t="shared" si="2"/>
        <v>0</v>
      </c>
      <c r="G286" s="2" t="s">
        <v>121</v>
      </c>
      <c r="H286" s="1"/>
      <c r="I286" s="1"/>
      <c r="J286" s="1"/>
      <c r="K286" s="1"/>
      <c r="L286" s="1"/>
      <c r="M286" s="10" t="str">
        <f t="array" ref="M286">iferror(xlookup($H286,'Product Families'!$A:$A,'Product Families'!$P:$P),"")</f>
        <v/>
      </c>
      <c r="N286" s="2" t="str">
        <f t="array" ref="N286">iferror(xlookup($H286,'Product Families'!$A:$A,'Product Families'!$Q:$Q),"")</f>
        <v/>
      </c>
      <c r="O286" s="26" t="str">
        <f t="shared" si="3"/>
        <v/>
      </c>
      <c r="P286" s="42" t="str">
        <f t="shared" si="4"/>
        <v/>
      </c>
      <c r="Q286" s="2">
        <f t="shared" si="5"/>
        <v>0</v>
      </c>
      <c r="R286" s="10" t="str">
        <f t="array" ref="R286">iferror(xlookup($I286,'Product Families'!$A:$A,'Product Families'!$P:$P),"")</f>
        <v/>
      </c>
      <c r="S286" s="2" t="str">
        <f t="array" ref="S286">iferror(xlookup($I286,'Product Families'!$A:$A,'Product Families'!$Q:$Q),"")</f>
        <v/>
      </c>
      <c r="T286" s="26" t="str">
        <f t="shared" si="6"/>
        <v/>
      </c>
      <c r="U286" s="42" t="str">
        <f t="shared" si="7"/>
        <v/>
      </c>
      <c r="V286" s="2">
        <f t="shared" si="8"/>
        <v>0</v>
      </c>
      <c r="W286" s="10" t="str">
        <f t="array" ref="W286">iferror(xlookup($J286,'Product Families'!$A:$A,'Product Families'!$P:$P),"")</f>
        <v/>
      </c>
      <c r="X286" s="2" t="str">
        <f t="array" ref="X286">iferror(xlookup($J286,'Product Families'!$A:$A,'Product Families'!$Q:$Q),"")</f>
        <v/>
      </c>
      <c r="Y286" s="42" t="str">
        <f t="shared" si="9"/>
        <v/>
      </c>
      <c r="Z286" s="42" t="str">
        <f t="shared" si="10"/>
        <v/>
      </c>
      <c r="AA286" s="2">
        <f t="shared" si="11"/>
        <v>0</v>
      </c>
      <c r="AB286" s="10" t="str">
        <f t="array" ref="AB286">iferror(xlookup($K286,'Product Families'!$A:$A,'Product Families'!$P:$P),"")</f>
        <v/>
      </c>
      <c r="AC286" s="2" t="str">
        <f t="array" ref="AC286">iferror(xlookup($K286,'Product Families'!$A:$A,'Product Families'!$Q:$Q),"")</f>
        <v/>
      </c>
      <c r="AD286" s="26" t="str">
        <f t="shared" si="12"/>
        <v/>
      </c>
      <c r="AE286" s="42" t="str">
        <f t="shared" si="13"/>
        <v/>
      </c>
      <c r="AF286" s="2">
        <f t="shared" si="14"/>
        <v>0</v>
      </c>
      <c r="AG286" s="10" t="str">
        <f t="array" ref="AG286">iferror(xlookup($L286,'Product Families'!$A:$A,'Product Families'!$P:$P),"")</f>
        <v/>
      </c>
      <c r="AH286" s="2" t="str">
        <f t="array" ref="AH286">iferror(xlookup($L286,'Product Families'!$A:$A,'Product Families'!$Q:$Q),"")</f>
        <v/>
      </c>
      <c r="AI286" s="26" t="str">
        <f t="shared" si="15"/>
        <v/>
      </c>
      <c r="AJ286" s="42" t="str">
        <f t="shared" si="16"/>
        <v/>
      </c>
      <c r="AK286" s="2">
        <f t="shared" si="17"/>
        <v>0</v>
      </c>
    </row>
    <row r="287">
      <c r="A287" s="1" t="s">
        <v>979</v>
      </c>
      <c r="B287" s="3">
        <v>9.0</v>
      </c>
      <c r="C287" s="3">
        <v>6.0</v>
      </c>
      <c r="D287" s="7">
        <f t="shared" si="18"/>
        <v>1.5</v>
      </c>
      <c r="E287" s="26">
        <f t="shared" si="2"/>
        <v>0</v>
      </c>
      <c r="H287" s="1"/>
      <c r="I287" s="1"/>
      <c r="J287" s="1"/>
      <c r="K287" s="1"/>
      <c r="L287" s="1"/>
      <c r="M287" s="10" t="str">
        <f t="array" ref="M287">iferror(xlookup($H287,'Product Families'!$A:$A,'Product Families'!$P:$P),"")</f>
        <v/>
      </c>
      <c r="N287" s="2" t="str">
        <f t="array" ref="N287">iferror(xlookup($H287,'Product Families'!$A:$A,'Product Families'!$Q:$Q),"")</f>
        <v/>
      </c>
      <c r="O287" s="26" t="str">
        <f t="shared" si="3"/>
        <v/>
      </c>
      <c r="P287" s="42" t="str">
        <f t="shared" si="4"/>
        <v/>
      </c>
      <c r="Q287" s="2">
        <f t="shared" si="5"/>
        <v>0</v>
      </c>
      <c r="R287" s="10" t="str">
        <f t="array" ref="R287">iferror(xlookup($I287,'Product Families'!$A:$A,'Product Families'!$P:$P),"")</f>
        <v/>
      </c>
      <c r="S287" s="2" t="str">
        <f t="array" ref="S287">iferror(xlookup($I287,'Product Families'!$A:$A,'Product Families'!$Q:$Q),"")</f>
        <v/>
      </c>
      <c r="T287" s="26" t="str">
        <f t="shared" si="6"/>
        <v/>
      </c>
      <c r="U287" s="42" t="str">
        <f t="shared" si="7"/>
        <v/>
      </c>
      <c r="V287" s="2">
        <f t="shared" si="8"/>
        <v>0</v>
      </c>
      <c r="W287" s="10" t="str">
        <f t="array" ref="W287">iferror(xlookup($J287,'Product Families'!$A:$A,'Product Families'!$P:$P),"")</f>
        <v/>
      </c>
      <c r="X287" s="2" t="str">
        <f t="array" ref="X287">iferror(xlookup($J287,'Product Families'!$A:$A,'Product Families'!$Q:$Q),"")</f>
        <v/>
      </c>
      <c r="Y287" s="42" t="str">
        <f t="shared" si="9"/>
        <v/>
      </c>
      <c r="Z287" s="42" t="str">
        <f t="shared" si="10"/>
        <v/>
      </c>
      <c r="AA287" s="2">
        <f t="shared" si="11"/>
        <v>0</v>
      </c>
      <c r="AB287" s="10" t="str">
        <f t="array" ref="AB287">iferror(xlookup($K287,'Product Families'!$A:$A,'Product Families'!$P:$P),"")</f>
        <v/>
      </c>
      <c r="AC287" s="2" t="str">
        <f t="array" ref="AC287">iferror(xlookup($K287,'Product Families'!$A:$A,'Product Families'!$Q:$Q),"")</f>
        <v/>
      </c>
      <c r="AD287" s="26" t="str">
        <f t="shared" si="12"/>
        <v/>
      </c>
      <c r="AE287" s="42" t="str">
        <f t="shared" si="13"/>
        <v/>
      </c>
      <c r="AF287" s="2">
        <f t="shared" si="14"/>
        <v>0</v>
      </c>
      <c r="AG287" s="10" t="str">
        <f t="array" ref="AG287">iferror(xlookup($L287,'Product Families'!$A:$A,'Product Families'!$P:$P),"")</f>
        <v/>
      </c>
      <c r="AH287" s="2" t="str">
        <f t="array" ref="AH287">iferror(xlookup($L287,'Product Families'!$A:$A,'Product Families'!$Q:$Q),"")</f>
        <v/>
      </c>
      <c r="AI287" s="26" t="str">
        <f t="shared" si="15"/>
        <v/>
      </c>
      <c r="AJ287" s="42" t="str">
        <f t="shared" si="16"/>
        <v/>
      </c>
      <c r="AK287" s="2">
        <f t="shared" si="17"/>
        <v>0</v>
      </c>
    </row>
    <row r="288">
      <c r="A288" s="1" t="s">
        <v>805</v>
      </c>
      <c r="B288" s="3" t="s">
        <v>120</v>
      </c>
      <c r="C288" s="1"/>
      <c r="D288" s="7" t="str">
        <f t="shared" si="18"/>
        <v/>
      </c>
      <c r="E288" s="26">
        <f t="shared" si="2"/>
        <v>0</v>
      </c>
      <c r="G288" s="2" t="s">
        <v>1672</v>
      </c>
      <c r="H288" s="1"/>
      <c r="I288" s="1"/>
      <c r="J288" s="1"/>
      <c r="K288" s="1"/>
      <c r="L288" s="1"/>
      <c r="M288" s="10" t="str">
        <f t="array" ref="M288">iferror(xlookup($H288,'Product Families'!$A:$A,'Product Families'!$P:$P),"")</f>
        <v/>
      </c>
      <c r="N288" s="2" t="str">
        <f t="array" ref="N288">iferror(xlookup($H288,'Product Families'!$A:$A,'Product Families'!$Q:$Q),"")</f>
        <v/>
      </c>
      <c r="O288" s="26" t="str">
        <f t="shared" si="3"/>
        <v/>
      </c>
      <c r="P288" s="42" t="str">
        <f t="shared" si="4"/>
        <v/>
      </c>
      <c r="Q288" s="2">
        <f t="shared" si="5"/>
        <v>0</v>
      </c>
      <c r="R288" s="10" t="str">
        <f t="array" ref="R288">iferror(xlookup($I288,'Product Families'!$A:$A,'Product Families'!$P:$P),"")</f>
        <v/>
      </c>
      <c r="S288" s="2" t="str">
        <f t="array" ref="S288">iferror(xlookup($I288,'Product Families'!$A:$A,'Product Families'!$Q:$Q),"")</f>
        <v/>
      </c>
      <c r="T288" s="26" t="str">
        <f t="shared" si="6"/>
        <v/>
      </c>
      <c r="U288" s="42" t="str">
        <f t="shared" si="7"/>
        <v/>
      </c>
      <c r="V288" s="2">
        <f t="shared" si="8"/>
        <v>0</v>
      </c>
      <c r="W288" s="10" t="str">
        <f t="array" ref="W288">iferror(xlookup($J288,'Product Families'!$A:$A,'Product Families'!$P:$P),"")</f>
        <v/>
      </c>
      <c r="X288" s="2" t="str">
        <f t="array" ref="X288">iferror(xlookup($J288,'Product Families'!$A:$A,'Product Families'!$Q:$Q),"")</f>
        <v/>
      </c>
      <c r="Y288" s="42" t="str">
        <f t="shared" si="9"/>
        <v/>
      </c>
      <c r="Z288" s="42" t="str">
        <f t="shared" si="10"/>
        <v/>
      </c>
      <c r="AA288" s="2">
        <f t="shared" si="11"/>
        <v>0</v>
      </c>
      <c r="AB288" s="10" t="str">
        <f t="array" ref="AB288">iferror(xlookup($K288,'Product Families'!$A:$A,'Product Families'!$P:$P),"")</f>
        <v/>
      </c>
      <c r="AC288" s="2" t="str">
        <f t="array" ref="AC288">iferror(xlookup($K288,'Product Families'!$A:$A,'Product Families'!$Q:$Q),"")</f>
        <v/>
      </c>
      <c r="AD288" s="26" t="str">
        <f t="shared" si="12"/>
        <v/>
      </c>
      <c r="AE288" s="42" t="str">
        <f t="shared" si="13"/>
        <v/>
      </c>
      <c r="AF288" s="2">
        <f t="shared" si="14"/>
        <v>0</v>
      </c>
      <c r="AG288" s="10" t="str">
        <f t="array" ref="AG288">iferror(xlookup($L288,'Product Families'!$A:$A,'Product Families'!$P:$P),"")</f>
        <v/>
      </c>
      <c r="AH288" s="2" t="str">
        <f t="array" ref="AH288">iferror(xlookup($L288,'Product Families'!$A:$A,'Product Families'!$Q:$Q),"")</f>
        <v/>
      </c>
      <c r="AI288" s="26" t="str">
        <f t="shared" si="15"/>
        <v/>
      </c>
      <c r="AJ288" s="42" t="str">
        <f t="shared" si="16"/>
        <v/>
      </c>
      <c r="AK288" s="2">
        <f t="shared" si="17"/>
        <v>0</v>
      </c>
    </row>
    <row r="289">
      <c r="A289" s="1" t="s">
        <v>819</v>
      </c>
      <c r="B289" s="3" t="s">
        <v>120</v>
      </c>
      <c r="C289" s="1"/>
      <c r="D289" s="7" t="str">
        <f t="shared" si="18"/>
        <v/>
      </c>
      <c r="E289" s="26">
        <f t="shared" si="2"/>
        <v>0</v>
      </c>
      <c r="G289" s="2" t="s">
        <v>121</v>
      </c>
      <c r="H289" s="1"/>
      <c r="I289" s="1"/>
      <c r="J289" s="1"/>
      <c r="K289" s="1"/>
      <c r="L289" s="1"/>
      <c r="M289" s="10" t="str">
        <f t="array" ref="M289">iferror(xlookup($H289,'Product Families'!$A:$A,'Product Families'!$P:$P),"")</f>
        <v/>
      </c>
      <c r="N289" s="2" t="str">
        <f t="array" ref="N289">iferror(xlookup($H289,'Product Families'!$A:$A,'Product Families'!$Q:$Q),"")</f>
        <v/>
      </c>
      <c r="O289" s="26" t="str">
        <f t="shared" si="3"/>
        <v/>
      </c>
      <c r="P289" s="42" t="str">
        <f t="shared" si="4"/>
        <v/>
      </c>
      <c r="Q289" s="2">
        <f t="shared" si="5"/>
        <v>0</v>
      </c>
      <c r="R289" s="10" t="str">
        <f t="array" ref="R289">iferror(xlookup($I289,'Product Families'!$A:$A,'Product Families'!$P:$P),"")</f>
        <v/>
      </c>
      <c r="S289" s="2" t="str">
        <f t="array" ref="S289">iferror(xlookup($I289,'Product Families'!$A:$A,'Product Families'!$Q:$Q),"")</f>
        <v/>
      </c>
      <c r="T289" s="26" t="str">
        <f t="shared" si="6"/>
        <v/>
      </c>
      <c r="U289" s="42" t="str">
        <f t="shared" si="7"/>
        <v/>
      </c>
      <c r="V289" s="2">
        <f t="shared" si="8"/>
        <v>0</v>
      </c>
      <c r="W289" s="10" t="str">
        <f t="array" ref="W289">iferror(xlookup($J289,'Product Families'!$A:$A,'Product Families'!$P:$P),"")</f>
        <v/>
      </c>
      <c r="X289" s="2" t="str">
        <f t="array" ref="X289">iferror(xlookup($J289,'Product Families'!$A:$A,'Product Families'!$Q:$Q),"")</f>
        <v/>
      </c>
      <c r="Y289" s="42" t="str">
        <f t="shared" si="9"/>
        <v/>
      </c>
      <c r="Z289" s="42" t="str">
        <f t="shared" si="10"/>
        <v/>
      </c>
      <c r="AA289" s="2">
        <f t="shared" si="11"/>
        <v>0</v>
      </c>
      <c r="AB289" s="10" t="str">
        <f t="array" ref="AB289">iferror(xlookup($K289,'Product Families'!$A:$A,'Product Families'!$P:$P),"")</f>
        <v/>
      </c>
      <c r="AC289" s="2" t="str">
        <f t="array" ref="AC289">iferror(xlookup($K289,'Product Families'!$A:$A,'Product Families'!$Q:$Q),"")</f>
        <v/>
      </c>
      <c r="AD289" s="26" t="str">
        <f t="shared" si="12"/>
        <v/>
      </c>
      <c r="AE289" s="42" t="str">
        <f t="shared" si="13"/>
        <v/>
      </c>
      <c r="AF289" s="2">
        <f t="shared" si="14"/>
        <v>0</v>
      </c>
      <c r="AG289" s="10" t="str">
        <f t="array" ref="AG289">iferror(xlookup($L289,'Product Families'!$A:$A,'Product Families'!$P:$P),"")</f>
        <v/>
      </c>
      <c r="AH289" s="2" t="str">
        <f t="array" ref="AH289">iferror(xlookup($L289,'Product Families'!$A:$A,'Product Families'!$Q:$Q),"")</f>
        <v/>
      </c>
      <c r="AI289" s="26" t="str">
        <f t="shared" si="15"/>
        <v/>
      </c>
      <c r="AJ289" s="42" t="str">
        <f t="shared" si="16"/>
        <v/>
      </c>
      <c r="AK289" s="2">
        <f t="shared" si="17"/>
        <v>0</v>
      </c>
    </row>
    <row r="290">
      <c r="A290" s="1" t="s">
        <v>837</v>
      </c>
      <c r="B290" s="3" t="s">
        <v>120</v>
      </c>
      <c r="C290" s="1"/>
      <c r="D290" s="7" t="str">
        <f t="shared" si="18"/>
        <v/>
      </c>
      <c r="E290" s="26">
        <f t="shared" si="2"/>
        <v>0</v>
      </c>
      <c r="G290" s="2" t="s">
        <v>121</v>
      </c>
      <c r="H290" s="1"/>
      <c r="I290" s="1"/>
      <c r="J290" s="1"/>
      <c r="K290" s="1"/>
      <c r="L290" s="1"/>
      <c r="M290" s="10" t="str">
        <f t="array" ref="M290">iferror(xlookup($H290,'Product Families'!$A:$A,'Product Families'!$P:$P),"")</f>
        <v/>
      </c>
      <c r="N290" s="2" t="str">
        <f t="array" ref="N290">iferror(xlookup($H290,'Product Families'!$A:$A,'Product Families'!$Q:$Q),"")</f>
        <v/>
      </c>
      <c r="O290" s="26" t="str">
        <f t="shared" si="3"/>
        <v/>
      </c>
      <c r="P290" s="42" t="str">
        <f t="shared" si="4"/>
        <v/>
      </c>
      <c r="Q290" s="2">
        <f t="shared" si="5"/>
        <v>0</v>
      </c>
      <c r="R290" s="10" t="str">
        <f t="array" ref="R290">iferror(xlookup($I290,'Product Families'!$A:$A,'Product Families'!$P:$P),"")</f>
        <v/>
      </c>
      <c r="S290" s="2" t="str">
        <f t="array" ref="S290">iferror(xlookup($I290,'Product Families'!$A:$A,'Product Families'!$Q:$Q),"")</f>
        <v/>
      </c>
      <c r="T290" s="26" t="str">
        <f t="shared" si="6"/>
        <v/>
      </c>
      <c r="U290" s="42" t="str">
        <f t="shared" si="7"/>
        <v/>
      </c>
      <c r="V290" s="2">
        <f t="shared" si="8"/>
        <v>0</v>
      </c>
      <c r="W290" s="10" t="str">
        <f t="array" ref="W290">iferror(xlookup($J290,'Product Families'!$A:$A,'Product Families'!$P:$P),"")</f>
        <v/>
      </c>
      <c r="X290" s="2" t="str">
        <f t="array" ref="X290">iferror(xlookup($J290,'Product Families'!$A:$A,'Product Families'!$Q:$Q),"")</f>
        <v/>
      </c>
      <c r="Y290" s="42" t="str">
        <f t="shared" si="9"/>
        <v/>
      </c>
      <c r="Z290" s="42" t="str">
        <f t="shared" si="10"/>
        <v/>
      </c>
      <c r="AA290" s="2">
        <f t="shared" si="11"/>
        <v>0</v>
      </c>
      <c r="AB290" s="10" t="str">
        <f t="array" ref="AB290">iferror(xlookup($K290,'Product Families'!$A:$A,'Product Families'!$P:$P),"")</f>
        <v/>
      </c>
      <c r="AC290" s="2" t="str">
        <f t="array" ref="AC290">iferror(xlookup($K290,'Product Families'!$A:$A,'Product Families'!$Q:$Q),"")</f>
        <v/>
      </c>
      <c r="AD290" s="26" t="str">
        <f t="shared" si="12"/>
        <v/>
      </c>
      <c r="AE290" s="42" t="str">
        <f t="shared" si="13"/>
        <v/>
      </c>
      <c r="AF290" s="2">
        <f t="shared" si="14"/>
        <v>0</v>
      </c>
      <c r="AG290" s="10" t="str">
        <f t="array" ref="AG290">iferror(xlookup($L290,'Product Families'!$A:$A,'Product Families'!$P:$P),"")</f>
        <v/>
      </c>
      <c r="AH290" s="2" t="str">
        <f t="array" ref="AH290">iferror(xlookup($L290,'Product Families'!$A:$A,'Product Families'!$Q:$Q),"")</f>
        <v/>
      </c>
      <c r="AI290" s="26" t="str">
        <f t="shared" si="15"/>
        <v/>
      </c>
      <c r="AJ290" s="42" t="str">
        <f t="shared" si="16"/>
        <v/>
      </c>
      <c r="AK290" s="2">
        <f t="shared" si="17"/>
        <v>0</v>
      </c>
    </row>
    <row r="291">
      <c r="A291" s="1" t="s">
        <v>492</v>
      </c>
      <c r="B291" s="3">
        <v>14.93</v>
      </c>
      <c r="C291" s="3">
        <v>1.0</v>
      </c>
      <c r="D291" s="7">
        <f t="shared" si="18"/>
        <v>14.93</v>
      </c>
      <c r="E291" s="26">
        <f t="shared" si="2"/>
        <v>0</v>
      </c>
      <c r="H291" s="1"/>
      <c r="I291" s="1"/>
      <c r="J291" s="1"/>
      <c r="K291" s="1"/>
      <c r="L291" s="1"/>
      <c r="M291" s="10" t="str">
        <f t="array" ref="M291">iferror(xlookup($H291,'Product Families'!$A:$A,'Product Families'!$P:$P),"")</f>
        <v/>
      </c>
      <c r="N291" s="2" t="str">
        <f t="array" ref="N291">iferror(xlookup($H291,'Product Families'!$A:$A,'Product Families'!$Q:$Q),"")</f>
        <v/>
      </c>
      <c r="O291" s="26" t="str">
        <f t="shared" si="3"/>
        <v/>
      </c>
      <c r="P291" s="42" t="str">
        <f t="shared" si="4"/>
        <v/>
      </c>
      <c r="Q291" s="2">
        <f t="shared" si="5"/>
        <v>0</v>
      </c>
      <c r="R291" s="10" t="str">
        <f t="array" ref="R291">iferror(xlookup($I291,'Product Families'!$A:$A,'Product Families'!$P:$P),"")</f>
        <v/>
      </c>
      <c r="S291" s="2" t="str">
        <f t="array" ref="S291">iferror(xlookup($I291,'Product Families'!$A:$A,'Product Families'!$Q:$Q),"")</f>
        <v/>
      </c>
      <c r="T291" s="26" t="str">
        <f t="shared" si="6"/>
        <v/>
      </c>
      <c r="U291" s="42" t="str">
        <f t="shared" si="7"/>
        <v/>
      </c>
      <c r="V291" s="2">
        <f t="shared" si="8"/>
        <v>0</v>
      </c>
      <c r="W291" s="10" t="str">
        <f t="array" ref="W291">iferror(xlookup($J291,'Product Families'!$A:$A,'Product Families'!$P:$P),"")</f>
        <v/>
      </c>
      <c r="X291" s="2" t="str">
        <f t="array" ref="X291">iferror(xlookup($J291,'Product Families'!$A:$A,'Product Families'!$Q:$Q),"")</f>
        <v/>
      </c>
      <c r="Y291" s="42" t="str">
        <f t="shared" si="9"/>
        <v/>
      </c>
      <c r="Z291" s="42" t="str">
        <f t="shared" si="10"/>
        <v/>
      </c>
      <c r="AA291" s="2">
        <f t="shared" si="11"/>
        <v>0</v>
      </c>
      <c r="AB291" s="10" t="str">
        <f t="array" ref="AB291">iferror(xlookup($K291,'Product Families'!$A:$A,'Product Families'!$P:$P),"")</f>
        <v/>
      </c>
      <c r="AC291" s="2" t="str">
        <f t="array" ref="AC291">iferror(xlookup($K291,'Product Families'!$A:$A,'Product Families'!$Q:$Q),"")</f>
        <v/>
      </c>
      <c r="AD291" s="26" t="str">
        <f t="shared" si="12"/>
        <v/>
      </c>
      <c r="AE291" s="42" t="str">
        <f t="shared" si="13"/>
        <v/>
      </c>
      <c r="AF291" s="2">
        <f t="shared" si="14"/>
        <v>0</v>
      </c>
      <c r="AG291" s="10" t="str">
        <f t="array" ref="AG291">iferror(xlookup($L291,'Product Families'!$A:$A,'Product Families'!$P:$P),"")</f>
        <v/>
      </c>
      <c r="AH291" s="2" t="str">
        <f t="array" ref="AH291">iferror(xlookup($L291,'Product Families'!$A:$A,'Product Families'!$Q:$Q),"")</f>
        <v/>
      </c>
      <c r="AI291" s="26" t="str">
        <f t="shared" si="15"/>
        <v/>
      </c>
      <c r="AJ291" s="42" t="str">
        <f t="shared" si="16"/>
        <v/>
      </c>
      <c r="AK291" s="2">
        <f t="shared" si="17"/>
        <v>0</v>
      </c>
    </row>
    <row r="292">
      <c r="A292" s="1" t="s">
        <v>728</v>
      </c>
      <c r="B292" s="3" t="s">
        <v>120</v>
      </c>
      <c r="C292" s="1"/>
      <c r="D292" s="7" t="str">
        <f t="shared" si="18"/>
        <v/>
      </c>
      <c r="E292" s="26">
        <f t="shared" si="2"/>
        <v>0</v>
      </c>
      <c r="G292" s="2" t="s">
        <v>121</v>
      </c>
      <c r="H292" s="1"/>
      <c r="I292" s="1"/>
      <c r="J292" s="1"/>
      <c r="K292" s="1"/>
      <c r="L292" s="1"/>
      <c r="M292" s="10" t="str">
        <f t="array" ref="M292">iferror(xlookup($H292,'Product Families'!$A:$A,'Product Families'!$P:$P),"")</f>
        <v/>
      </c>
      <c r="N292" s="2" t="str">
        <f t="array" ref="N292">iferror(xlookup($H292,'Product Families'!$A:$A,'Product Families'!$Q:$Q),"")</f>
        <v/>
      </c>
      <c r="O292" s="26" t="str">
        <f t="shared" si="3"/>
        <v/>
      </c>
      <c r="P292" s="42" t="str">
        <f t="shared" si="4"/>
        <v/>
      </c>
      <c r="Q292" s="2">
        <f t="shared" si="5"/>
        <v>0</v>
      </c>
      <c r="R292" s="10" t="str">
        <f t="array" ref="R292">iferror(xlookup($I292,'Product Families'!$A:$A,'Product Families'!$P:$P),"")</f>
        <v/>
      </c>
      <c r="S292" s="2" t="str">
        <f t="array" ref="S292">iferror(xlookup($I292,'Product Families'!$A:$A,'Product Families'!$Q:$Q),"")</f>
        <v/>
      </c>
      <c r="T292" s="26" t="str">
        <f t="shared" si="6"/>
        <v/>
      </c>
      <c r="U292" s="42" t="str">
        <f t="shared" si="7"/>
        <v/>
      </c>
      <c r="V292" s="2">
        <f t="shared" si="8"/>
        <v>0</v>
      </c>
      <c r="W292" s="10" t="str">
        <f t="array" ref="W292">iferror(xlookup($J292,'Product Families'!$A:$A,'Product Families'!$P:$P),"")</f>
        <v/>
      </c>
      <c r="X292" s="2" t="str">
        <f t="array" ref="X292">iferror(xlookup($J292,'Product Families'!$A:$A,'Product Families'!$Q:$Q),"")</f>
        <v/>
      </c>
      <c r="Y292" s="42" t="str">
        <f t="shared" si="9"/>
        <v/>
      </c>
      <c r="Z292" s="42" t="str">
        <f t="shared" si="10"/>
        <v/>
      </c>
      <c r="AA292" s="2">
        <f t="shared" si="11"/>
        <v>0</v>
      </c>
      <c r="AB292" s="10" t="str">
        <f t="array" ref="AB292">iferror(xlookup($K292,'Product Families'!$A:$A,'Product Families'!$P:$P),"")</f>
        <v/>
      </c>
      <c r="AC292" s="2" t="str">
        <f t="array" ref="AC292">iferror(xlookup($K292,'Product Families'!$A:$A,'Product Families'!$Q:$Q),"")</f>
        <v/>
      </c>
      <c r="AD292" s="26" t="str">
        <f t="shared" si="12"/>
        <v/>
      </c>
      <c r="AE292" s="42" t="str">
        <f t="shared" si="13"/>
        <v/>
      </c>
      <c r="AF292" s="2">
        <f t="shared" si="14"/>
        <v>0</v>
      </c>
      <c r="AG292" s="10" t="str">
        <f t="array" ref="AG292">iferror(xlookup($L292,'Product Families'!$A:$A,'Product Families'!$P:$P),"")</f>
        <v/>
      </c>
      <c r="AH292" s="2" t="str">
        <f t="array" ref="AH292">iferror(xlookup($L292,'Product Families'!$A:$A,'Product Families'!$Q:$Q),"")</f>
        <v/>
      </c>
      <c r="AI292" s="26" t="str">
        <f t="shared" si="15"/>
        <v/>
      </c>
      <c r="AJ292" s="42" t="str">
        <f t="shared" si="16"/>
        <v/>
      </c>
      <c r="AK292" s="2">
        <f t="shared" si="17"/>
        <v>0</v>
      </c>
    </row>
    <row r="293">
      <c r="A293" s="1" t="s">
        <v>975</v>
      </c>
      <c r="B293" s="3" t="s">
        <v>120</v>
      </c>
      <c r="C293" s="1"/>
      <c r="D293" s="7" t="str">
        <f t="shared" si="18"/>
        <v/>
      </c>
      <c r="E293" s="26">
        <f t="shared" si="2"/>
        <v>0</v>
      </c>
      <c r="G293" s="2" t="s">
        <v>121</v>
      </c>
      <c r="H293" s="1"/>
      <c r="I293" s="1"/>
      <c r="J293" s="1"/>
      <c r="K293" s="1"/>
      <c r="L293" s="1"/>
      <c r="M293" s="10" t="str">
        <f t="array" ref="M293">iferror(xlookup($H293,'Product Families'!$A:$A,'Product Families'!$P:$P),"")</f>
        <v/>
      </c>
      <c r="N293" s="2" t="str">
        <f t="array" ref="N293">iferror(xlookup($H293,'Product Families'!$A:$A,'Product Families'!$Q:$Q),"")</f>
        <v/>
      </c>
      <c r="O293" s="26" t="str">
        <f t="shared" si="3"/>
        <v/>
      </c>
      <c r="P293" s="42" t="str">
        <f t="shared" si="4"/>
        <v/>
      </c>
      <c r="Q293" s="2">
        <f t="shared" si="5"/>
        <v>0</v>
      </c>
      <c r="R293" s="10" t="str">
        <f t="array" ref="R293">iferror(xlookup($I293,'Product Families'!$A:$A,'Product Families'!$P:$P),"")</f>
        <v/>
      </c>
      <c r="S293" s="2" t="str">
        <f t="array" ref="S293">iferror(xlookup($I293,'Product Families'!$A:$A,'Product Families'!$Q:$Q),"")</f>
        <v/>
      </c>
      <c r="T293" s="26" t="str">
        <f t="shared" si="6"/>
        <v/>
      </c>
      <c r="U293" s="42" t="str">
        <f t="shared" si="7"/>
        <v/>
      </c>
      <c r="V293" s="2">
        <f t="shared" si="8"/>
        <v>0</v>
      </c>
      <c r="W293" s="10" t="str">
        <f t="array" ref="W293">iferror(xlookup($J293,'Product Families'!$A:$A,'Product Families'!$P:$P),"")</f>
        <v/>
      </c>
      <c r="X293" s="2" t="str">
        <f t="array" ref="X293">iferror(xlookup($J293,'Product Families'!$A:$A,'Product Families'!$Q:$Q),"")</f>
        <v/>
      </c>
      <c r="Y293" s="42" t="str">
        <f t="shared" si="9"/>
        <v/>
      </c>
      <c r="Z293" s="42" t="str">
        <f t="shared" si="10"/>
        <v/>
      </c>
      <c r="AA293" s="2">
        <f t="shared" si="11"/>
        <v>0</v>
      </c>
      <c r="AB293" s="10" t="str">
        <f t="array" ref="AB293">iferror(xlookup($K293,'Product Families'!$A:$A,'Product Families'!$P:$P),"")</f>
        <v/>
      </c>
      <c r="AC293" s="2" t="str">
        <f t="array" ref="AC293">iferror(xlookup($K293,'Product Families'!$A:$A,'Product Families'!$Q:$Q),"")</f>
        <v/>
      </c>
      <c r="AD293" s="26" t="str">
        <f t="shared" si="12"/>
        <v/>
      </c>
      <c r="AE293" s="42" t="str">
        <f t="shared" si="13"/>
        <v/>
      </c>
      <c r="AF293" s="2">
        <f t="shared" si="14"/>
        <v>0</v>
      </c>
      <c r="AG293" s="10" t="str">
        <f t="array" ref="AG293">iferror(xlookup($L293,'Product Families'!$A:$A,'Product Families'!$P:$P),"")</f>
        <v/>
      </c>
      <c r="AH293" s="2" t="str">
        <f t="array" ref="AH293">iferror(xlookup($L293,'Product Families'!$A:$A,'Product Families'!$Q:$Q),"")</f>
        <v/>
      </c>
      <c r="AI293" s="26" t="str">
        <f t="shared" si="15"/>
        <v/>
      </c>
      <c r="AJ293" s="42" t="str">
        <f t="shared" si="16"/>
        <v/>
      </c>
      <c r="AK293" s="2">
        <f t="shared" si="17"/>
        <v>0</v>
      </c>
    </row>
    <row r="294">
      <c r="A294" s="1" t="s">
        <v>1002</v>
      </c>
      <c r="B294" s="3" t="s">
        <v>120</v>
      </c>
      <c r="C294" s="1"/>
      <c r="D294" s="7" t="str">
        <f t="shared" si="18"/>
        <v/>
      </c>
      <c r="E294" s="26">
        <f t="shared" si="2"/>
        <v>0</v>
      </c>
      <c r="G294" s="2" t="s">
        <v>83</v>
      </c>
      <c r="H294" s="1"/>
      <c r="I294" s="1"/>
      <c r="J294" s="1"/>
      <c r="K294" s="1"/>
      <c r="L294" s="1"/>
      <c r="M294" s="10" t="str">
        <f t="array" ref="M294">iferror(xlookup($H294,'Product Families'!$A:$A,'Product Families'!$P:$P),"")</f>
        <v/>
      </c>
      <c r="N294" s="2" t="str">
        <f t="array" ref="N294">iferror(xlookup($H294,'Product Families'!$A:$A,'Product Families'!$Q:$Q),"")</f>
        <v/>
      </c>
      <c r="O294" s="26" t="str">
        <f t="shared" si="3"/>
        <v/>
      </c>
      <c r="P294" s="42" t="str">
        <f t="shared" si="4"/>
        <v/>
      </c>
      <c r="Q294" s="2">
        <f t="shared" si="5"/>
        <v>0</v>
      </c>
      <c r="R294" s="10" t="str">
        <f t="array" ref="R294">iferror(xlookup($I294,'Product Families'!$A:$A,'Product Families'!$P:$P),"")</f>
        <v/>
      </c>
      <c r="S294" s="2" t="str">
        <f t="array" ref="S294">iferror(xlookup($I294,'Product Families'!$A:$A,'Product Families'!$Q:$Q),"")</f>
        <v/>
      </c>
      <c r="T294" s="26" t="str">
        <f t="shared" si="6"/>
        <v/>
      </c>
      <c r="U294" s="42" t="str">
        <f t="shared" si="7"/>
        <v/>
      </c>
      <c r="V294" s="2">
        <f t="shared" si="8"/>
        <v>0</v>
      </c>
      <c r="W294" s="10" t="str">
        <f t="array" ref="W294">iferror(xlookup($J294,'Product Families'!$A:$A,'Product Families'!$P:$P),"")</f>
        <v/>
      </c>
      <c r="X294" s="2" t="str">
        <f t="array" ref="X294">iferror(xlookup($J294,'Product Families'!$A:$A,'Product Families'!$Q:$Q),"")</f>
        <v/>
      </c>
      <c r="Y294" s="42" t="str">
        <f t="shared" si="9"/>
        <v/>
      </c>
      <c r="Z294" s="42" t="str">
        <f t="shared" si="10"/>
        <v/>
      </c>
      <c r="AA294" s="2">
        <f t="shared" si="11"/>
        <v>0</v>
      </c>
      <c r="AB294" s="10" t="str">
        <f t="array" ref="AB294">iferror(xlookup($K294,'Product Families'!$A:$A,'Product Families'!$P:$P),"")</f>
        <v/>
      </c>
      <c r="AC294" s="2" t="str">
        <f t="array" ref="AC294">iferror(xlookup($K294,'Product Families'!$A:$A,'Product Families'!$Q:$Q),"")</f>
        <v/>
      </c>
      <c r="AD294" s="26" t="str">
        <f t="shared" si="12"/>
        <v/>
      </c>
      <c r="AE294" s="42" t="str">
        <f t="shared" si="13"/>
        <v/>
      </c>
      <c r="AF294" s="2">
        <f t="shared" si="14"/>
        <v>0</v>
      </c>
      <c r="AG294" s="10" t="str">
        <f t="array" ref="AG294">iferror(xlookup($L294,'Product Families'!$A:$A,'Product Families'!$P:$P),"")</f>
        <v/>
      </c>
      <c r="AH294" s="2" t="str">
        <f t="array" ref="AH294">iferror(xlookup($L294,'Product Families'!$A:$A,'Product Families'!$Q:$Q),"")</f>
        <v/>
      </c>
      <c r="AI294" s="26" t="str">
        <f t="shared" si="15"/>
        <v/>
      </c>
      <c r="AJ294" s="42" t="str">
        <f t="shared" si="16"/>
        <v/>
      </c>
      <c r="AK294" s="2">
        <f t="shared" si="17"/>
        <v>0</v>
      </c>
    </row>
    <row r="295">
      <c r="A295" s="1" t="s">
        <v>1007</v>
      </c>
      <c r="B295" s="3" t="s">
        <v>120</v>
      </c>
      <c r="C295" s="1"/>
      <c r="D295" s="7" t="str">
        <f t="shared" si="18"/>
        <v/>
      </c>
      <c r="E295" s="26">
        <f t="shared" si="2"/>
        <v>0</v>
      </c>
      <c r="G295" s="2" t="s">
        <v>121</v>
      </c>
      <c r="H295" s="1"/>
      <c r="I295" s="1"/>
      <c r="J295" s="1"/>
      <c r="K295" s="1"/>
      <c r="L295" s="1"/>
      <c r="M295" s="10" t="str">
        <f t="array" ref="M295">iferror(xlookup($H295,'Product Families'!$A:$A,'Product Families'!$P:$P),"")</f>
        <v/>
      </c>
      <c r="N295" s="2" t="str">
        <f t="array" ref="N295">iferror(xlookup($H295,'Product Families'!$A:$A,'Product Families'!$Q:$Q),"")</f>
        <v/>
      </c>
      <c r="O295" s="26" t="str">
        <f t="shared" si="3"/>
        <v/>
      </c>
      <c r="P295" s="42" t="str">
        <f t="shared" si="4"/>
        <v/>
      </c>
      <c r="Q295" s="2">
        <f t="shared" si="5"/>
        <v>0</v>
      </c>
      <c r="R295" s="10" t="str">
        <f t="array" ref="R295">iferror(xlookup($I295,'Product Families'!$A:$A,'Product Families'!$P:$P),"")</f>
        <v/>
      </c>
      <c r="S295" s="2" t="str">
        <f t="array" ref="S295">iferror(xlookup($I295,'Product Families'!$A:$A,'Product Families'!$Q:$Q),"")</f>
        <v/>
      </c>
      <c r="T295" s="26" t="str">
        <f t="shared" si="6"/>
        <v/>
      </c>
      <c r="U295" s="42" t="str">
        <f t="shared" si="7"/>
        <v/>
      </c>
      <c r="V295" s="2">
        <f t="shared" si="8"/>
        <v>0</v>
      </c>
      <c r="W295" s="10" t="str">
        <f t="array" ref="W295">iferror(xlookup($J295,'Product Families'!$A:$A,'Product Families'!$P:$P),"")</f>
        <v/>
      </c>
      <c r="X295" s="2" t="str">
        <f t="array" ref="X295">iferror(xlookup($J295,'Product Families'!$A:$A,'Product Families'!$Q:$Q),"")</f>
        <v/>
      </c>
      <c r="Y295" s="42" t="str">
        <f t="shared" si="9"/>
        <v/>
      </c>
      <c r="Z295" s="42" t="str">
        <f t="shared" si="10"/>
        <v/>
      </c>
      <c r="AA295" s="2">
        <f t="shared" si="11"/>
        <v>0</v>
      </c>
      <c r="AB295" s="10" t="str">
        <f t="array" ref="AB295">iferror(xlookup($K295,'Product Families'!$A:$A,'Product Families'!$P:$P),"")</f>
        <v/>
      </c>
      <c r="AC295" s="2" t="str">
        <f t="array" ref="AC295">iferror(xlookup($K295,'Product Families'!$A:$A,'Product Families'!$Q:$Q),"")</f>
        <v/>
      </c>
      <c r="AD295" s="26" t="str">
        <f t="shared" si="12"/>
        <v/>
      </c>
      <c r="AE295" s="42" t="str">
        <f t="shared" si="13"/>
        <v/>
      </c>
      <c r="AF295" s="2">
        <f t="shared" si="14"/>
        <v>0</v>
      </c>
      <c r="AG295" s="10" t="str">
        <f t="array" ref="AG295">iferror(xlookup($L295,'Product Families'!$A:$A,'Product Families'!$P:$P),"")</f>
        <v/>
      </c>
      <c r="AH295" s="2" t="str">
        <f t="array" ref="AH295">iferror(xlookup($L295,'Product Families'!$A:$A,'Product Families'!$Q:$Q),"")</f>
        <v/>
      </c>
      <c r="AI295" s="26" t="str">
        <f t="shared" si="15"/>
        <v/>
      </c>
      <c r="AJ295" s="42" t="str">
        <f t="shared" si="16"/>
        <v/>
      </c>
      <c r="AK295" s="2">
        <f t="shared" si="17"/>
        <v>0</v>
      </c>
    </row>
    <row r="296">
      <c r="A296" s="1" t="s">
        <v>1009</v>
      </c>
      <c r="B296" s="3" t="s">
        <v>120</v>
      </c>
      <c r="C296" s="1"/>
      <c r="D296" s="7" t="str">
        <f t="shared" si="18"/>
        <v/>
      </c>
      <c r="E296" s="26">
        <f t="shared" si="2"/>
        <v>0</v>
      </c>
      <c r="G296" s="2" t="s">
        <v>83</v>
      </c>
      <c r="H296" s="1"/>
      <c r="I296" s="1"/>
      <c r="J296" s="1"/>
      <c r="K296" s="1"/>
      <c r="L296" s="1"/>
      <c r="M296" s="10" t="str">
        <f t="array" ref="M296">iferror(xlookup($H296,'Product Families'!$A:$A,'Product Families'!$P:$P),"")</f>
        <v/>
      </c>
      <c r="N296" s="2" t="str">
        <f t="array" ref="N296">iferror(xlookup($H296,'Product Families'!$A:$A,'Product Families'!$Q:$Q),"")</f>
        <v/>
      </c>
      <c r="O296" s="26" t="str">
        <f t="shared" si="3"/>
        <v/>
      </c>
      <c r="P296" s="42" t="str">
        <f t="shared" si="4"/>
        <v/>
      </c>
      <c r="Q296" s="2">
        <f t="shared" si="5"/>
        <v>0</v>
      </c>
      <c r="R296" s="10" t="str">
        <f t="array" ref="R296">iferror(xlookup($I296,'Product Families'!$A:$A,'Product Families'!$P:$P),"")</f>
        <v/>
      </c>
      <c r="S296" s="2" t="str">
        <f t="array" ref="S296">iferror(xlookup($I296,'Product Families'!$A:$A,'Product Families'!$Q:$Q),"")</f>
        <v/>
      </c>
      <c r="T296" s="26" t="str">
        <f t="shared" si="6"/>
        <v/>
      </c>
      <c r="U296" s="42" t="str">
        <f t="shared" si="7"/>
        <v/>
      </c>
      <c r="V296" s="2">
        <f t="shared" si="8"/>
        <v>0</v>
      </c>
      <c r="W296" s="10" t="str">
        <f t="array" ref="W296">iferror(xlookup($J296,'Product Families'!$A:$A,'Product Families'!$P:$P),"")</f>
        <v/>
      </c>
      <c r="X296" s="2" t="str">
        <f t="array" ref="X296">iferror(xlookup($J296,'Product Families'!$A:$A,'Product Families'!$Q:$Q),"")</f>
        <v/>
      </c>
      <c r="Y296" s="42" t="str">
        <f t="shared" si="9"/>
        <v/>
      </c>
      <c r="Z296" s="42" t="str">
        <f t="shared" si="10"/>
        <v/>
      </c>
      <c r="AA296" s="2">
        <f t="shared" si="11"/>
        <v>0</v>
      </c>
      <c r="AB296" s="10" t="str">
        <f t="array" ref="AB296">iferror(xlookup($K296,'Product Families'!$A:$A,'Product Families'!$P:$P),"")</f>
        <v/>
      </c>
      <c r="AC296" s="2" t="str">
        <f t="array" ref="AC296">iferror(xlookup($K296,'Product Families'!$A:$A,'Product Families'!$Q:$Q),"")</f>
        <v/>
      </c>
      <c r="AD296" s="26" t="str">
        <f t="shared" si="12"/>
        <v/>
      </c>
      <c r="AE296" s="42" t="str">
        <f t="shared" si="13"/>
        <v/>
      </c>
      <c r="AF296" s="2">
        <f t="shared" si="14"/>
        <v>0</v>
      </c>
      <c r="AG296" s="10" t="str">
        <f t="array" ref="AG296">iferror(xlookup($L296,'Product Families'!$A:$A,'Product Families'!$P:$P),"")</f>
        <v/>
      </c>
      <c r="AH296" s="2" t="str">
        <f t="array" ref="AH296">iferror(xlookup($L296,'Product Families'!$A:$A,'Product Families'!$Q:$Q),"")</f>
        <v/>
      </c>
      <c r="AI296" s="26" t="str">
        <f t="shared" si="15"/>
        <v/>
      </c>
      <c r="AJ296" s="42" t="str">
        <f t="shared" si="16"/>
        <v/>
      </c>
      <c r="AK296" s="2">
        <f t="shared" si="17"/>
        <v>0</v>
      </c>
    </row>
    <row r="297">
      <c r="A297" s="1" t="s">
        <v>1014</v>
      </c>
      <c r="B297" s="3" t="s">
        <v>120</v>
      </c>
      <c r="C297" s="1"/>
      <c r="D297" s="7" t="str">
        <f t="shared" si="18"/>
        <v/>
      </c>
      <c r="E297" s="26">
        <f t="shared" si="2"/>
        <v>0</v>
      </c>
      <c r="G297" s="2" t="s">
        <v>121</v>
      </c>
      <c r="H297" s="1"/>
      <c r="I297" s="1"/>
      <c r="J297" s="1"/>
      <c r="K297" s="1"/>
      <c r="L297" s="1"/>
      <c r="M297" s="10" t="str">
        <f t="array" ref="M297">iferror(xlookup($H297,'Product Families'!$A:$A,'Product Families'!$P:$P),"")</f>
        <v/>
      </c>
      <c r="N297" s="2" t="str">
        <f t="array" ref="N297">iferror(xlookup($H297,'Product Families'!$A:$A,'Product Families'!$Q:$Q),"")</f>
        <v/>
      </c>
      <c r="O297" s="26" t="str">
        <f t="shared" si="3"/>
        <v/>
      </c>
      <c r="P297" s="42" t="str">
        <f t="shared" si="4"/>
        <v/>
      </c>
      <c r="Q297" s="2">
        <f t="shared" si="5"/>
        <v>0</v>
      </c>
      <c r="R297" s="10" t="str">
        <f t="array" ref="R297">iferror(xlookup($I297,'Product Families'!$A:$A,'Product Families'!$P:$P),"")</f>
        <v/>
      </c>
      <c r="S297" s="2" t="str">
        <f t="array" ref="S297">iferror(xlookup($I297,'Product Families'!$A:$A,'Product Families'!$Q:$Q),"")</f>
        <v/>
      </c>
      <c r="T297" s="26" t="str">
        <f t="shared" si="6"/>
        <v/>
      </c>
      <c r="U297" s="42" t="str">
        <f t="shared" si="7"/>
        <v/>
      </c>
      <c r="V297" s="2">
        <f t="shared" si="8"/>
        <v>0</v>
      </c>
      <c r="W297" s="10" t="str">
        <f t="array" ref="W297">iferror(xlookup($J297,'Product Families'!$A:$A,'Product Families'!$P:$P),"")</f>
        <v/>
      </c>
      <c r="X297" s="2" t="str">
        <f t="array" ref="X297">iferror(xlookup($J297,'Product Families'!$A:$A,'Product Families'!$Q:$Q),"")</f>
        <v/>
      </c>
      <c r="Y297" s="42" t="str">
        <f t="shared" si="9"/>
        <v/>
      </c>
      <c r="Z297" s="42" t="str">
        <f t="shared" si="10"/>
        <v/>
      </c>
      <c r="AA297" s="2">
        <f t="shared" si="11"/>
        <v>0</v>
      </c>
      <c r="AB297" s="10" t="str">
        <f t="array" ref="AB297">iferror(xlookup($K297,'Product Families'!$A:$A,'Product Families'!$P:$P),"")</f>
        <v/>
      </c>
      <c r="AC297" s="2" t="str">
        <f t="array" ref="AC297">iferror(xlookup($K297,'Product Families'!$A:$A,'Product Families'!$Q:$Q),"")</f>
        <v/>
      </c>
      <c r="AD297" s="26" t="str">
        <f t="shared" si="12"/>
        <v/>
      </c>
      <c r="AE297" s="42" t="str">
        <f t="shared" si="13"/>
        <v/>
      </c>
      <c r="AF297" s="2">
        <f t="shared" si="14"/>
        <v>0</v>
      </c>
      <c r="AG297" s="10" t="str">
        <f t="array" ref="AG297">iferror(xlookup($L297,'Product Families'!$A:$A,'Product Families'!$P:$P),"")</f>
        <v/>
      </c>
      <c r="AH297" s="2" t="str">
        <f t="array" ref="AH297">iferror(xlookup($L297,'Product Families'!$A:$A,'Product Families'!$Q:$Q),"")</f>
        <v/>
      </c>
      <c r="AI297" s="26" t="str">
        <f t="shared" si="15"/>
        <v/>
      </c>
      <c r="AJ297" s="42" t="str">
        <f t="shared" si="16"/>
        <v/>
      </c>
      <c r="AK297" s="2">
        <f t="shared" si="17"/>
        <v>0</v>
      </c>
    </row>
    <row r="298">
      <c r="A298" s="1" t="s">
        <v>851</v>
      </c>
      <c r="B298" s="3" t="s">
        <v>120</v>
      </c>
      <c r="C298" s="1"/>
      <c r="D298" s="7" t="str">
        <f t="shared" si="18"/>
        <v/>
      </c>
      <c r="E298" s="26">
        <f t="shared" si="2"/>
        <v>0</v>
      </c>
      <c r="G298" s="2" t="s">
        <v>1672</v>
      </c>
      <c r="H298" s="1"/>
      <c r="I298" s="1"/>
      <c r="J298" s="1"/>
      <c r="K298" s="1"/>
      <c r="L298" s="1"/>
      <c r="M298" s="10" t="str">
        <f t="array" ref="M298">iferror(xlookup($H298,'Product Families'!$A:$A,'Product Families'!$P:$P),"")</f>
        <v/>
      </c>
      <c r="N298" s="2" t="str">
        <f t="array" ref="N298">iferror(xlookup($H298,'Product Families'!$A:$A,'Product Families'!$Q:$Q),"")</f>
        <v/>
      </c>
      <c r="O298" s="26" t="str">
        <f t="shared" si="3"/>
        <v/>
      </c>
      <c r="P298" s="42" t="str">
        <f t="shared" si="4"/>
        <v/>
      </c>
      <c r="Q298" s="2">
        <f t="shared" si="5"/>
        <v>0</v>
      </c>
      <c r="R298" s="10" t="str">
        <f t="array" ref="R298">iferror(xlookup($I298,'Product Families'!$A:$A,'Product Families'!$P:$P),"")</f>
        <v/>
      </c>
      <c r="S298" s="2" t="str">
        <f t="array" ref="S298">iferror(xlookup($I298,'Product Families'!$A:$A,'Product Families'!$Q:$Q),"")</f>
        <v/>
      </c>
      <c r="T298" s="26" t="str">
        <f t="shared" si="6"/>
        <v/>
      </c>
      <c r="U298" s="42" t="str">
        <f t="shared" si="7"/>
        <v/>
      </c>
      <c r="V298" s="2">
        <f t="shared" si="8"/>
        <v>0</v>
      </c>
      <c r="W298" s="10" t="str">
        <f t="array" ref="W298">iferror(xlookup($J298,'Product Families'!$A:$A,'Product Families'!$P:$P),"")</f>
        <v/>
      </c>
      <c r="X298" s="2" t="str">
        <f t="array" ref="X298">iferror(xlookup($J298,'Product Families'!$A:$A,'Product Families'!$Q:$Q),"")</f>
        <v/>
      </c>
      <c r="Y298" s="42" t="str">
        <f t="shared" si="9"/>
        <v/>
      </c>
      <c r="Z298" s="42" t="str">
        <f t="shared" si="10"/>
        <v/>
      </c>
      <c r="AA298" s="2">
        <f t="shared" si="11"/>
        <v>0</v>
      </c>
      <c r="AB298" s="10" t="str">
        <f t="array" ref="AB298">iferror(xlookup($K298,'Product Families'!$A:$A,'Product Families'!$P:$P),"")</f>
        <v/>
      </c>
      <c r="AC298" s="2" t="str">
        <f t="array" ref="AC298">iferror(xlookup($K298,'Product Families'!$A:$A,'Product Families'!$Q:$Q),"")</f>
        <v/>
      </c>
      <c r="AD298" s="26" t="str">
        <f t="shared" si="12"/>
        <v/>
      </c>
      <c r="AE298" s="42" t="str">
        <f t="shared" si="13"/>
        <v/>
      </c>
      <c r="AF298" s="2">
        <f t="shared" si="14"/>
        <v>0</v>
      </c>
      <c r="AG298" s="10" t="str">
        <f t="array" ref="AG298">iferror(xlookup($L298,'Product Families'!$A:$A,'Product Families'!$P:$P),"")</f>
        <v/>
      </c>
      <c r="AH298" s="2" t="str">
        <f t="array" ref="AH298">iferror(xlookup($L298,'Product Families'!$A:$A,'Product Families'!$Q:$Q),"")</f>
        <v/>
      </c>
      <c r="AI298" s="26" t="str">
        <f t="shared" si="15"/>
        <v/>
      </c>
      <c r="AJ298" s="42" t="str">
        <f t="shared" si="16"/>
        <v/>
      </c>
      <c r="AK298" s="2">
        <f t="shared" si="17"/>
        <v>0</v>
      </c>
    </row>
    <row r="299">
      <c r="A299" s="1" t="s">
        <v>876</v>
      </c>
      <c r="B299" s="3" t="s">
        <v>120</v>
      </c>
      <c r="C299" s="1"/>
      <c r="D299" s="7" t="str">
        <f t="shared" si="18"/>
        <v/>
      </c>
      <c r="E299" s="26">
        <f t="shared" si="2"/>
        <v>0</v>
      </c>
      <c r="G299" s="2" t="s">
        <v>121</v>
      </c>
      <c r="H299" s="1"/>
      <c r="I299" s="1"/>
      <c r="J299" s="1"/>
      <c r="K299" s="1"/>
      <c r="L299" s="1"/>
      <c r="M299" s="10" t="str">
        <f t="array" ref="M299">iferror(xlookup($H299,'Product Families'!$A:$A,'Product Families'!$P:$P),"")</f>
        <v/>
      </c>
      <c r="N299" s="2" t="str">
        <f t="array" ref="N299">iferror(xlookup($H299,'Product Families'!$A:$A,'Product Families'!$Q:$Q),"")</f>
        <v/>
      </c>
      <c r="O299" s="26" t="str">
        <f t="shared" si="3"/>
        <v/>
      </c>
      <c r="P299" s="42" t="str">
        <f t="shared" si="4"/>
        <v/>
      </c>
      <c r="Q299" s="2">
        <f t="shared" si="5"/>
        <v>0</v>
      </c>
      <c r="R299" s="10" t="str">
        <f t="array" ref="R299">iferror(xlookup($I299,'Product Families'!$A:$A,'Product Families'!$P:$P),"")</f>
        <v/>
      </c>
      <c r="S299" s="2" t="str">
        <f t="array" ref="S299">iferror(xlookup($I299,'Product Families'!$A:$A,'Product Families'!$Q:$Q),"")</f>
        <v/>
      </c>
      <c r="T299" s="26" t="str">
        <f t="shared" si="6"/>
        <v/>
      </c>
      <c r="U299" s="42" t="str">
        <f t="shared" si="7"/>
        <v/>
      </c>
      <c r="V299" s="2">
        <f t="shared" si="8"/>
        <v>0</v>
      </c>
      <c r="W299" s="10" t="str">
        <f t="array" ref="W299">iferror(xlookup($J299,'Product Families'!$A:$A,'Product Families'!$P:$P),"")</f>
        <v/>
      </c>
      <c r="X299" s="2" t="str">
        <f t="array" ref="X299">iferror(xlookup($J299,'Product Families'!$A:$A,'Product Families'!$Q:$Q),"")</f>
        <v/>
      </c>
      <c r="Y299" s="42" t="str">
        <f t="shared" si="9"/>
        <v/>
      </c>
      <c r="Z299" s="42" t="str">
        <f t="shared" si="10"/>
        <v/>
      </c>
      <c r="AA299" s="2">
        <f t="shared" si="11"/>
        <v>0</v>
      </c>
      <c r="AB299" s="10" t="str">
        <f t="array" ref="AB299">iferror(xlookup($K299,'Product Families'!$A:$A,'Product Families'!$P:$P),"")</f>
        <v/>
      </c>
      <c r="AC299" s="2" t="str">
        <f t="array" ref="AC299">iferror(xlookup($K299,'Product Families'!$A:$A,'Product Families'!$Q:$Q),"")</f>
        <v/>
      </c>
      <c r="AD299" s="26" t="str">
        <f t="shared" si="12"/>
        <v/>
      </c>
      <c r="AE299" s="42" t="str">
        <f t="shared" si="13"/>
        <v/>
      </c>
      <c r="AF299" s="2">
        <f t="shared" si="14"/>
        <v>0</v>
      </c>
      <c r="AG299" s="10" t="str">
        <f t="array" ref="AG299">iferror(xlookup($L299,'Product Families'!$A:$A,'Product Families'!$P:$P),"")</f>
        <v/>
      </c>
      <c r="AH299" s="2" t="str">
        <f t="array" ref="AH299">iferror(xlookup($L299,'Product Families'!$A:$A,'Product Families'!$Q:$Q),"")</f>
        <v/>
      </c>
      <c r="AI299" s="26" t="str">
        <f t="shared" si="15"/>
        <v/>
      </c>
      <c r="AJ299" s="42" t="str">
        <f t="shared" si="16"/>
        <v/>
      </c>
      <c r="AK299" s="2">
        <f t="shared" si="17"/>
        <v>0</v>
      </c>
    </row>
    <row r="300">
      <c r="A300" s="1" t="s">
        <v>1026</v>
      </c>
      <c r="B300" s="3" t="s">
        <v>120</v>
      </c>
      <c r="C300" s="1"/>
      <c r="D300" s="7" t="str">
        <f t="shared" si="18"/>
        <v/>
      </c>
      <c r="E300" s="26">
        <f t="shared" si="2"/>
        <v>0</v>
      </c>
      <c r="G300" s="2" t="s">
        <v>121</v>
      </c>
      <c r="H300" s="1"/>
      <c r="I300" s="1"/>
      <c r="J300" s="1"/>
      <c r="K300" s="1"/>
      <c r="L300" s="1"/>
      <c r="M300" s="10" t="str">
        <f t="array" ref="M300">iferror(xlookup($H300,'Product Families'!$A:$A,'Product Families'!$P:$P),"")</f>
        <v/>
      </c>
      <c r="N300" s="2" t="str">
        <f t="array" ref="N300">iferror(xlookup($H300,'Product Families'!$A:$A,'Product Families'!$Q:$Q),"")</f>
        <v/>
      </c>
      <c r="O300" s="26" t="str">
        <f t="shared" si="3"/>
        <v/>
      </c>
      <c r="P300" s="42" t="str">
        <f t="shared" si="4"/>
        <v/>
      </c>
      <c r="Q300" s="2">
        <f t="shared" si="5"/>
        <v>0</v>
      </c>
      <c r="R300" s="10" t="str">
        <f t="array" ref="R300">iferror(xlookup($I300,'Product Families'!$A:$A,'Product Families'!$P:$P),"")</f>
        <v/>
      </c>
      <c r="S300" s="2" t="str">
        <f t="array" ref="S300">iferror(xlookup($I300,'Product Families'!$A:$A,'Product Families'!$Q:$Q),"")</f>
        <v/>
      </c>
      <c r="T300" s="26" t="str">
        <f t="shared" si="6"/>
        <v/>
      </c>
      <c r="U300" s="42" t="str">
        <f t="shared" si="7"/>
        <v/>
      </c>
      <c r="V300" s="2">
        <f t="shared" si="8"/>
        <v>0</v>
      </c>
      <c r="W300" s="10" t="str">
        <f t="array" ref="W300">iferror(xlookup($J300,'Product Families'!$A:$A,'Product Families'!$P:$P),"")</f>
        <v/>
      </c>
      <c r="X300" s="2" t="str">
        <f t="array" ref="X300">iferror(xlookup($J300,'Product Families'!$A:$A,'Product Families'!$Q:$Q),"")</f>
        <v/>
      </c>
      <c r="Y300" s="42" t="str">
        <f t="shared" si="9"/>
        <v/>
      </c>
      <c r="Z300" s="42" t="str">
        <f t="shared" si="10"/>
        <v/>
      </c>
      <c r="AA300" s="2">
        <f t="shared" si="11"/>
        <v>0</v>
      </c>
      <c r="AB300" s="10" t="str">
        <f t="array" ref="AB300">iferror(xlookup($K300,'Product Families'!$A:$A,'Product Families'!$P:$P),"")</f>
        <v/>
      </c>
      <c r="AC300" s="2" t="str">
        <f t="array" ref="AC300">iferror(xlookup($K300,'Product Families'!$A:$A,'Product Families'!$Q:$Q),"")</f>
        <v/>
      </c>
      <c r="AD300" s="26" t="str">
        <f t="shared" si="12"/>
        <v/>
      </c>
      <c r="AE300" s="42" t="str">
        <f t="shared" si="13"/>
        <v/>
      </c>
      <c r="AF300" s="2">
        <f t="shared" si="14"/>
        <v>0</v>
      </c>
      <c r="AG300" s="10" t="str">
        <f t="array" ref="AG300">iferror(xlookup($L300,'Product Families'!$A:$A,'Product Families'!$P:$P),"")</f>
        <v/>
      </c>
      <c r="AH300" s="2" t="str">
        <f t="array" ref="AH300">iferror(xlookup($L300,'Product Families'!$A:$A,'Product Families'!$Q:$Q),"")</f>
        <v/>
      </c>
      <c r="AI300" s="26" t="str">
        <f t="shared" si="15"/>
        <v/>
      </c>
      <c r="AJ300" s="42" t="str">
        <f t="shared" si="16"/>
        <v/>
      </c>
      <c r="AK300" s="2">
        <f t="shared" si="17"/>
        <v>0</v>
      </c>
    </row>
    <row r="301">
      <c r="A301" s="1" t="s">
        <v>1030</v>
      </c>
      <c r="B301" s="3" t="s">
        <v>120</v>
      </c>
      <c r="C301" s="1"/>
      <c r="D301" s="7" t="str">
        <f t="shared" si="18"/>
        <v/>
      </c>
      <c r="E301" s="26">
        <f t="shared" si="2"/>
        <v>0</v>
      </c>
      <c r="G301" s="2" t="s">
        <v>121</v>
      </c>
      <c r="H301" s="1"/>
      <c r="I301" s="1"/>
      <c r="J301" s="1"/>
      <c r="K301" s="1"/>
      <c r="L301" s="1"/>
      <c r="M301" s="10" t="str">
        <f t="array" ref="M301">iferror(xlookup($H301,'Product Families'!$A:$A,'Product Families'!$P:$P),"")</f>
        <v/>
      </c>
      <c r="N301" s="2" t="str">
        <f t="array" ref="N301">iferror(xlookup($H301,'Product Families'!$A:$A,'Product Families'!$Q:$Q),"")</f>
        <v/>
      </c>
      <c r="O301" s="26" t="str">
        <f t="shared" si="3"/>
        <v/>
      </c>
      <c r="P301" s="42" t="str">
        <f t="shared" si="4"/>
        <v/>
      </c>
      <c r="Q301" s="2">
        <f t="shared" si="5"/>
        <v>0</v>
      </c>
      <c r="R301" s="10" t="str">
        <f t="array" ref="R301">iferror(xlookup($I301,'Product Families'!$A:$A,'Product Families'!$P:$P),"")</f>
        <v/>
      </c>
      <c r="S301" s="2" t="str">
        <f t="array" ref="S301">iferror(xlookup($I301,'Product Families'!$A:$A,'Product Families'!$Q:$Q),"")</f>
        <v/>
      </c>
      <c r="T301" s="26" t="str">
        <f t="shared" si="6"/>
        <v/>
      </c>
      <c r="U301" s="42" t="str">
        <f t="shared" si="7"/>
        <v/>
      </c>
      <c r="V301" s="2">
        <f t="shared" si="8"/>
        <v>0</v>
      </c>
      <c r="W301" s="10" t="str">
        <f t="array" ref="W301">iferror(xlookup($J301,'Product Families'!$A:$A,'Product Families'!$P:$P),"")</f>
        <v/>
      </c>
      <c r="X301" s="2" t="str">
        <f t="array" ref="X301">iferror(xlookup($J301,'Product Families'!$A:$A,'Product Families'!$Q:$Q),"")</f>
        <v/>
      </c>
      <c r="Y301" s="42" t="str">
        <f t="shared" si="9"/>
        <v/>
      </c>
      <c r="Z301" s="42" t="str">
        <f t="shared" si="10"/>
        <v/>
      </c>
      <c r="AA301" s="2">
        <f t="shared" si="11"/>
        <v>0</v>
      </c>
      <c r="AB301" s="10" t="str">
        <f t="array" ref="AB301">iferror(xlookup($K301,'Product Families'!$A:$A,'Product Families'!$P:$P),"")</f>
        <v/>
      </c>
      <c r="AC301" s="2" t="str">
        <f t="array" ref="AC301">iferror(xlookup($K301,'Product Families'!$A:$A,'Product Families'!$Q:$Q),"")</f>
        <v/>
      </c>
      <c r="AD301" s="26" t="str">
        <f t="shared" si="12"/>
        <v/>
      </c>
      <c r="AE301" s="42" t="str">
        <f t="shared" si="13"/>
        <v/>
      </c>
      <c r="AF301" s="2">
        <f t="shared" si="14"/>
        <v>0</v>
      </c>
      <c r="AG301" s="10" t="str">
        <f t="array" ref="AG301">iferror(xlookup($L301,'Product Families'!$A:$A,'Product Families'!$P:$P),"")</f>
        <v/>
      </c>
      <c r="AH301" s="2" t="str">
        <f t="array" ref="AH301">iferror(xlookup($L301,'Product Families'!$A:$A,'Product Families'!$Q:$Q),"")</f>
        <v/>
      </c>
      <c r="AI301" s="26" t="str">
        <f t="shared" si="15"/>
        <v/>
      </c>
      <c r="AJ301" s="42" t="str">
        <f t="shared" si="16"/>
        <v/>
      </c>
      <c r="AK301" s="2">
        <f t="shared" si="17"/>
        <v>0</v>
      </c>
    </row>
    <row r="302">
      <c r="A302" s="1" t="s">
        <v>1035</v>
      </c>
      <c r="B302" s="3">
        <v>13.5</v>
      </c>
      <c r="C302" s="3">
        <v>6.0</v>
      </c>
      <c r="D302" s="7">
        <f t="shared" si="18"/>
        <v>2.25</v>
      </c>
      <c r="E302" s="26">
        <f t="shared" si="2"/>
        <v>0</v>
      </c>
      <c r="H302" s="1"/>
      <c r="I302" s="1"/>
      <c r="J302" s="1"/>
      <c r="K302" s="1"/>
      <c r="L302" s="1"/>
      <c r="M302" s="10" t="str">
        <f t="array" ref="M302">iferror(xlookup($H302,'Product Families'!$A:$A,'Product Families'!$P:$P),"")</f>
        <v/>
      </c>
      <c r="N302" s="2" t="str">
        <f t="array" ref="N302">iferror(xlookup($H302,'Product Families'!$A:$A,'Product Families'!$Q:$Q),"")</f>
        <v/>
      </c>
      <c r="O302" s="26" t="str">
        <f t="shared" si="3"/>
        <v/>
      </c>
      <c r="P302" s="42" t="str">
        <f t="shared" si="4"/>
        <v/>
      </c>
      <c r="Q302" s="2">
        <f t="shared" si="5"/>
        <v>0</v>
      </c>
      <c r="R302" s="10" t="str">
        <f t="array" ref="R302">iferror(xlookup($I302,'Product Families'!$A:$A,'Product Families'!$P:$P),"")</f>
        <v/>
      </c>
      <c r="S302" s="2" t="str">
        <f t="array" ref="S302">iferror(xlookup($I302,'Product Families'!$A:$A,'Product Families'!$Q:$Q),"")</f>
        <v/>
      </c>
      <c r="T302" s="26" t="str">
        <f t="shared" si="6"/>
        <v/>
      </c>
      <c r="U302" s="42" t="str">
        <f t="shared" si="7"/>
        <v/>
      </c>
      <c r="V302" s="2">
        <f t="shared" si="8"/>
        <v>0</v>
      </c>
      <c r="W302" s="10" t="str">
        <f t="array" ref="W302">iferror(xlookup($J302,'Product Families'!$A:$A,'Product Families'!$P:$P),"")</f>
        <v/>
      </c>
      <c r="X302" s="2" t="str">
        <f t="array" ref="X302">iferror(xlookup($J302,'Product Families'!$A:$A,'Product Families'!$Q:$Q),"")</f>
        <v/>
      </c>
      <c r="Y302" s="42" t="str">
        <f t="shared" si="9"/>
        <v/>
      </c>
      <c r="Z302" s="42" t="str">
        <f t="shared" si="10"/>
        <v/>
      </c>
      <c r="AA302" s="2">
        <f t="shared" si="11"/>
        <v>0</v>
      </c>
      <c r="AB302" s="10" t="str">
        <f t="array" ref="AB302">iferror(xlookup($K302,'Product Families'!$A:$A,'Product Families'!$P:$P),"")</f>
        <v/>
      </c>
      <c r="AC302" s="2" t="str">
        <f t="array" ref="AC302">iferror(xlookup($K302,'Product Families'!$A:$A,'Product Families'!$Q:$Q),"")</f>
        <v/>
      </c>
      <c r="AD302" s="26" t="str">
        <f t="shared" si="12"/>
        <v/>
      </c>
      <c r="AE302" s="42" t="str">
        <f t="shared" si="13"/>
        <v/>
      </c>
      <c r="AF302" s="2">
        <f t="shared" si="14"/>
        <v>0</v>
      </c>
      <c r="AG302" s="10" t="str">
        <f t="array" ref="AG302">iferror(xlookup($L302,'Product Families'!$A:$A,'Product Families'!$P:$P),"")</f>
        <v/>
      </c>
      <c r="AH302" s="2" t="str">
        <f t="array" ref="AH302">iferror(xlookup($L302,'Product Families'!$A:$A,'Product Families'!$Q:$Q),"")</f>
        <v/>
      </c>
      <c r="AI302" s="26" t="str">
        <f t="shared" si="15"/>
        <v/>
      </c>
      <c r="AJ302" s="42" t="str">
        <f t="shared" si="16"/>
        <v/>
      </c>
      <c r="AK302" s="2">
        <f t="shared" si="17"/>
        <v>0</v>
      </c>
    </row>
    <row r="303">
      <c r="A303" s="1" t="s">
        <v>1037</v>
      </c>
      <c r="B303" s="3">
        <v>11.66</v>
      </c>
      <c r="C303" s="3">
        <v>10.0</v>
      </c>
      <c r="D303" s="7">
        <f t="shared" si="18"/>
        <v>1.166</v>
      </c>
      <c r="E303" s="26">
        <f t="shared" si="2"/>
        <v>0</v>
      </c>
      <c r="H303" s="1"/>
      <c r="I303" s="1"/>
      <c r="J303" s="1"/>
      <c r="K303" s="1"/>
      <c r="L303" s="1"/>
      <c r="M303" s="10" t="str">
        <f t="array" ref="M303">iferror(xlookup($H303,'Product Families'!$A:$A,'Product Families'!$P:$P),"")</f>
        <v/>
      </c>
      <c r="N303" s="2" t="str">
        <f t="array" ref="N303">iferror(xlookup($H303,'Product Families'!$A:$A,'Product Families'!$Q:$Q),"")</f>
        <v/>
      </c>
      <c r="O303" s="26" t="str">
        <f t="shared" si="3"/>
        <v/>
      </c>
      <c r="P303" s="42" t="str">
        <f t="shared" si="4"/>
        <v/>
      </c>
      <c r="Q303" s="2">
        <f t="shared" si="5"/>
        <v>0</v>
      </c>
      <c r="R303" s="10" t="str">
        <f t="array" ref="R303">iferror(xlookup($I303,'Product Families'!$A:$A,'Product Families'!$P:$P),"")</f>
        <v/>
      </c>
      <c r="S303" s="2" t="str">
        <f t="array" ref="S303">iferror(xlookup($I303,'Product Families'!$A:$A,'Product Families'!$Q:$Q),"")</f>
        <v/>
      </c>
      <c r="T303" s="26" t="str">
        <f t="shared" si="6"/>
        <v/>
      </c>
      <c r="U303" s="42" t="str">
        <f t="shared" si="7"/>
        <v/>
      </c>
      <c r="V303" s="2">
        <f t="shared" si="8"/>
        <v>0</v>
      </c>
      <c r="W303" s="10" t="str">
        <f t="array" ref="W303">iferror(xlookup($J303,'Product Families'!$A:$A,'Product Families'!$P:$P),"")</f>
        <v/>
      </c>
      <c r="X303" s="2" t="str">
        <f t="array" ref="X303">iferror(xlookup($J303,'Product Families'!$A:$A,'Product Families'!$Q:$Q),"")</f>
        <v/>
      </c>
      <c r="Y303" s="42" t="str">
        <f t="shared" si="9"/>
        <v/>
      </c>
      <c r="Z303" s="42" t="str">
        <f t="shared" si="10"/>
        <v/>
      </c>
      <c r="AA303" s="2">
        <f t="shared" si="11"/>
        <v>0</v>
      </c>
      <c r="AB303" s="10" t="str">
        <f t="array" ref="AB303">iferror(xlookup($K303,'Product Families'!$A:$A,'Product Families'!$P:$P),"")</f>
        <v/>
      </c>
      <c r="AC303" s="2" t="str">
        <f t="array" ref="AC303">iferror(xlookup($K303,'Product Families'!$A:$A,'Product Families'!$Q:$Q),"")</f>
        <v/>
      </c>
      <c r="AD303" s="26" t="str">
        <f t="shared" si="12"/>
        <v/>
      </c>
      <c r="AE303" s="42" t="str">
        <f t="shared" si="13"/>
        <v/>
      </c>
      <c r="AF303" s="2">
        <f t="shared" si="14"/>
        <v>0</v>
      </c>
      <c r="AG303" s="10" t="str">
        <f t="array" ref="AG303">iferror(xlookup($L303,'Product Families'!$A:$A,'Product Families'!$P:$P),"")</f>
        <v/>
      </c>
      <c r="AH303" s="2" t="str">
        <f t="array" ref="AH303">iferror(xlookup($L303,'Product Families'!$A:$A,'Product Families'!$Q:$Q),"")</f>
        <v/>
      </c>
      <c r="AI303" s="26" t="str">
        <f t="shared" si="15"/>
        <v/>
      </c>
      <c r="AJ303" s="42" t="str">
        <f t="shared" si="16"/>
        <v/>
      </c>
      <c r="AK303" s="2">
        <f t="shared" si="17"/>
        <v>0</v>
      </c>
    </row>
    <row r="304">
      <c r="A304" s="1" t="s">
        <v>1041</v>
      </c>
      <c r="B304" s="3" t="s">
        <v>120</v>
      </c>
      <c r="C304" s="1"/>
      <c r="D304" s="7" t="str">
        <f t="shared" si="18"/>
        <v/>
      </c>
      <c r="E304" s="26">
        <f t="shared" si="2"/>
        <v>0</v>
      </c>
      <c r="G304" s="2" t="s">
        <v>121</v>
      </c>
      <c r="H304" s="1"/>
      <c r="I304" s="1"/>
      <c r="J304" s="1"/>
      <c r="K304" s="1"/>
      <c r="L304" s="1"/>
      <c r="M304" s="10" t="str">
        <f t="array" ref="M304">iferror(xlookup($H304,'Product Families'!$A:$A,'Product Families'!$P:$P),"")</f>
        <v/>
      </c>
      <c r="N304" s="2" t="str">
        <f t="array" ref="N304">iferror(xlookup($H304,'Product Families'!$A:$A,'Product Families'!$Q:$Q),"")</f>
        <v/>
      </c>
      <c r="O304" s="26" t="str">
        <f t="shared" si="3"/>
        <v/>
      </c>
      <c r="P304" s="42" t="str">
        <f t="shared" si="4"/>
        <v/>
      </c>
      <c r="Q304" s="2">
        <f t="shared" si="5"/>
        <v>0</v>
      </c>
      <c r="R304" s="10" t="str">
        <f t="array" ref="R304">iferror(xlookup($I304,'Product Families'!$A:$A,'Product Families'!$P:$P),"")</f>
        <v/>
      </c>
      <c r="S304" s="2" t="str">
        <f t="array" ref="S304">iferror(xlookup($I304,'Product Families'!$A:$A,'Product Families'!$Q:$Q),"")</f>
        <v/>
      </c>
      <c r="T304" s="26" t="str">
        <f t="shared" si="6"/>
        <v/>
      </c>
      <c r="U304" s="42" t="str">
        <f t="shared" si="7"/>
        <v/>
      </c>
      <c r="V304" s="2">
        <f t="shared" si="8"/>
        <v>0</v>
      </c>
      <c r="W304" s="10" t="str">
        <f t="array" ref="W304">iferror(xlookup($J304,'Product Families'!$A:$A,'Product Families'!$P:$P),"")</f>
        <v/>
      </c>
      <c r="X304" s="2" t="str">
        <f t="array" ref="X304">iferror(xlookup($J304,'Product Families'!$A:$A,'Product Families'!$Q:$Q),"")</f>
        <v/>
      </c>
      <c r="Y304" s="42" t="str">
        <f t="shared" si="9"/>
        <v/>
      </c>
      <c r="Z304" s="42" t="str">
        <f t="shared" si="10"/>
        <v/>
      </c>
      <c r="AA304" s="2">
        <f t="shared" si="11"/>
        <v>0</v>
      </c>
      <c r="AB304" s="10" t="str">
        <f t="array" ref="AB304">iferror(xlookup($K304,'Product Families'!$A:$A,'Product Families'!$P:$P),"")</f>
        <v/>
      </c>
      <c r="AC304" s="2" t="str">
        <f t="array" ref="AC304">iferror(xlookup($K304,'Product Families'!$A:$A,'Product Families'!$Q:$Q),"")</f>
        <v/>
      </c>
      <c r="AD304" s="26" t="str">
        <f t="shared" si="12"/>
        <v/>
      </c>
      <c r="AE304" s="42" t="str">
        <f t="shared" si="13"/>
        <v/>
      </c>
      <c r="AF304" s="2">
        <f t="shared" si="14"/>
        <v>0</v>
      </c>
      <c r="AG304" s="10" t="str">
        <f t="array" ref="AG304">iferror(xlookup($L304,'Product Families'!$A:$A,'Product Families'!$P:$P),"")</f>
        <v/>
      </c>
      <c r="AH304" s="2" t="str">
        <f t="array" ref="AH304">iferror(xlookup($L304,'Product Families'!$A:$A,'Product Families'!$Q:$Q),"")</f>
        <v/>
      </c>
      <c r="AI304" s="26" t="str">
        <f t="shared" si="15"/>
        <v/>
      </c>
      <c r="AJ304" s="42" t="str">
        <f t="shared" si="16"/>
        <v/>
      </c>
      <c r="AK304" s="2">
        <f t="shared" si="17"/>
        <v>0</v>
      </c>
    </row>
    <row r="305">
      <c r="A305" s="1" t="s">
        <v>1044</v>
      </c>
      <c r="B305" s="3">
        <v>10.6</v>
      </c>
      <c r="C305" s="3">
        <v>10.0</v>
      </c>
      <c r="D305" s="7">
        <f t="shared" si="18"/>
        <v>1.06</v>
      </c>
      <c r="E305" s="26">
        <f t="shared" si="2"/>
        <v>0</v>
      </c>
      <c r="G305" s="2" t="s">
        <v>83</v>
      </c>
      <c r="H305" s="1"/>
      <c r="I305" s="1"/>
      <c r="J305" s="1"/>
      <c r="K305" s="1"/>
      <c r="L305" s="1"/>
      <c r="M305" s="10" t="str">
        <f t="array" ref="M305">iferror(xlookup($H305,'Product Families'!$A:$A,'Product Families'!$P:$P),"")</f>
        <v/>
      </c>
      <c r="N305" s="2" t="str">
        <f t="array" ref="N305">iferror(xlookup($H305,'Product Families'!$A:$A,'Product Families'!$Q:$Q),"")</f>
        <v/>
      </c>
      <c r="O305" s="26" t="str">
        <f t="shared" si="3"/>
        <v/>
      </c>
      <c r="P305" s="42" t="str">
        <f t="shared" si="4"/>
        <v/>
      </c>
      <c r="Q305" s="2">
        <f t="shared" si="5"/>
        <v>0</v>
      </c>
      <c r="R305" s="10" t="str">
        <f t="array" ref="R305">iferror(xlookup($I305,'Product Families'!$A:$A,'Product Families'!$P:$P),"")</f>
        <v/>
      </c>
      <c r="S305" s="2" t="str">
        <f t="array" ref="S305">iferror(xlookup($I305,'Product Families'!$A:$A,'Product Families'!$Q:$Q),"")</f>
        <v/>
      </c>
      <c r="T305" s="26" t="str">
        <f t="shared" si="6"/>
        <v/>
      </c>
      <c r="U305" s="42" t="str">
        <f t="shared" si="7"/>
        <v/>
      </c>
      <c r="V305" s="2">
        <f t="shared" si="8"/>
        <v>0</v>
      </c>
      <c r="W305" s="10" t="str">
        <f t="array" ref="W305">iferror(xlookup($J305,'Product Families'!$A:$A,'Product Families'!$P:$P),"")</f>
        <v/>
      </c>
      <c r="X305" s="2" t="str">
        <f t="array" ref="X305">iferror(xlookup($J305,'Product Families'!$A:$A,'Product Families'!$Q:$Q),"")</f>
        <v/>
      </c>
      <c r="Y305" s="42" t="str">
        <f t="shared" si="9"/>
        <v/>
      </c>
      <c r="Z305" s="42" t="str">
        <f t="shared" si="10"/>
        <v/>
      </c>
      <c r="AA305" s="2">
        <f t="shared" si="11"/>
        <v>0</v>
      </c>
      <c r="AB305" s="10" t="str">
        <f t="array" ref="AB305">iferror(xlookup($K305,'Product Families'!$A:$A,'Product Families'!$P:$P),"")</f>
        <v/>
      </c>
      <c r="AC305" s="2" t="str">
        <f t="array" ref="AC305">iferror(xlookup($K305,'Product Families'!$A:$A,'Product Families'!$Q:$Q),"")</f>
        <v/>
      </c>
      <c r="AD305" s="26" t="str">
        <f t="shared" si="12"/>
        <v/>
      </c>
      <c r="AE305" s="42" t="str">
        <f t="shared" si="13"/>
        <v/>
      </c>
      <c r="AF305" s="2">
        <f t="shared" si="14"/>
        <v>0</v>
      </c>
      <c r="AG305" s="10" t="str">
        <f t="array" ref="AG305">iferror(xlookup($L305,'Product Families'!$A:$A,'Product Families'!$P:$P),"")</f>
        <v/>
      </c>
      <c r="AH305" s="2" t="str">
        <f t="array" ref="AH305">iferror(xlookup($L305,'Product Families'!$A:$A,'Product Families'!$Q:$Q),"")</f>
        <v/>
      </c>
      <c r="AI305" s="26" t="str">
        <f t="shared" si="15"/>
        <v/>
      </c>
      <c r="AJ305" s="42" t="str">
        <f t="shared" si="16"/>
        <v/>
      </c>
      <c r="AK305" s="2">
        <f t="shared" si="17"/>
        <v>0</v>
      </c>
    </row>
    <row r="306">
      <c r="A306" s="1" t="s">
        <v>1046</v>
      </c>
      <c r="B306" s="3" t="s">
        <v>120</v>
      </c>
      <c r="C306" s="1"/>
      <c r="D306" s="7" t="str">
        <f t="shared" si="18"/>
        <v/>
      </c>
      <c r="E306" s="26">
        <f t="shared" si="2"/>
        <v>0</v>
      </c>
      <c r="G306" s="2" t="s">
        <v>121</v>
      </c>
      <c r="H306" s="1"/>
      <c r="I306" s="1"/>
      <c r="J306" s="1"/>
      <c r="K306" s="1"/>
      <c r="L306" s="1"/>
      <c r="M306" s="10" t="str">
        <f t="array" ref="M306">iferror(xlookup($H306,'Product Families'!$A:$A,'Product Families'!$P:$P),"")</f>
        <v/>
      </c>
      <c r="N306" s="2" t="str">
        <f t="array" ref="N306">iferror(xlookup($H306,'Product Families'!$A:$A,'Product Families'!$Q:$Q),"")</f>
        <v/>
      </c>
      <c r="O306" s="26" t="str">
        <f t="shared" si="3"/>
        <v/>
      </c>
      <c r="P306" s="42" t="str">
        <f t="shared" si="4"/>
        <v/>
      </c>
      <c r="Q306" s="2">
        <f t="shared" si="5"/>
        <v>0</v>
      </c>
      <c r="R306" s="10" t="str">
        <f t="array" ref="R306">iferror(xlookup($I306,'Product Families'!$A:$A,'Product Families'!$P:$P),"")</f>
        <v/>
      </c>
      <c r="S306" s="2" t="str">
        <f t="array" ref="S306">iferror(xlookup($I306,'Product Families'!$A:$A,'Product Families'!$Q:$Q),"")</f>
        <v/>
      </c>
      <c r="T306" s="26" t="str">
        <f t="shared" si="6"/>
        <v/>
      </c>
      <c r="U306" s="42" t="str">
        <f t="shared" si="7"/>
        <v/>
      </c>
      <c r="V306" s="2">
        <f t="shared" si="8"/>
        <v>0</v>
      </c>
      <c r="W306" s="10" t="str">
        <f t="array" ref="W306">iferror(xlookup($J306,'Product Families'!$A:$A,'Product Families'!$P:$P),"")</f>
        <v/>
      </c>
      <c r="X306" s="2" t="str">
        <f t="array" ref="X306">iferror(xlookup($J306,'Product Families'!$A:$A,'Product Families'!$Q:$Q),"")</f>
        <v/>
      </c>
      <c r="Y306" s="42" t="str">
        <f t="shared" si="9"/>
        <v/>
      </c>
      <c r="Z306" s="42" t="str">
        <f t="shared" si="10"/>
        <v/>
      </c>
      <c r="AA306" s="2">
        <f t="shared" si="11"/>
        <v>0</v>
      </c>
      <c r="AB306" s="10" t="str">
        <f t="array" ref="AB306">iferror(xlookup($K306,'Product Families'!$A:$A,'Product Families'!$P:$P),"")</f>
        <v/>
      </c>
      <c r="AC306" s="2" t="str">
        <f t="array" ref="AC306">iferror(xlookup($K306,'Product Families'!$A:$A,'Product Families'!$Q:$Q),"")</f>
        <v/>
      </c>
      <c r="AD306" s="26" t="str">
        <f t="shared" si="12"/>
        <v/>
      </c>
      <c r="AE306" s="42" t="str">
        <f t="shared" si="13"/>
        <v/>
      </c>
      <c r="AF306" s="2">
        <f t="shared" si="14"/>
        <v>0</v>
      </c>
      <c r="AG306" s="10" t="str">
        <f t="array" ref="AG306">iferror(xlookup($L306,'Product Families'!$A:$A,'Product Families'!$P:$P),"")</f>
        <v/>
      </c>
      <c r="AH306" s="2" t="str">
        <f t="array" ref="AH306">iferror(xlookup($L306,'Product Families'!$A:$A,'Product Families'!$Q:$Q),"")</f>
        <v/>
      </c>
      <c r="AI306" s="26" t="str">
        <f t="shared" si="15"/>
        <v/>
      </c>
      <c r="AJ306" s="42" t="str">
        <f t="shared" si="16"/>
        <v/>
      </c>
      <c r="AK306" s="2">
        <f t="shared" si="17"/>
        <v>0</v>
      </c>
    </row>
    <row r="307">
      <c r="A307" s="1" t="s">
        <v>1048</v>
      </c>
      <c r="B307" s="3" t="s">
        <v>120</v>
      </c>
      <c r="C307" s="1"/>
      <c r="D307" s="7" t="str">
        <f t="shared" si="18"/>
        <v/>
      </c>
      <c r="E307" s="26">
        <f t="shared" si="2"/>
        <v>0</v>
      </c>
      <c r="G307" s="2" t="s">
        <v>121</v>
      </c>
      <c r="H307" s="1"/>
      <c r="I307" s="1"/>
      <c r="J307" s="1"/>
      <c r="K307" s="1"/>
      <c r="L307" s="1"/>
      <c r="M307" s="10" t="str">
        <f t="array" ref="M307">iferror(xlookup($H307,'Product Families'!$A:$A,'Product Families'!$P:$P),"")</f>
        <v/>
      </c>
      <c r="N307" s="2" t="str">
        <f t="array" ref="N307">iferror(xlookup($H307,'Product Families'!$A:$A,'Product Families'!$Q:$Q),"")</f>
        <v/>
      </c>
      <c r="O307" s="26" t="str">
        <f t="shared" si="3"/>
        <v/>
      </c>
      <c r="P307" s="42" t="str">
        <f t="shared" si="4"/>
        <v/>
      </c>
      <c r="Q307" s="2">
        <f t="shared" si="5"/>
        <v>0</v>
      </c>
      <c r="R307" s="10" t="str">
        <f t="array" ref="R307">iferror(xlookup($I307,'Product Families'!$A:$A,'Product Families'!$P:$P),"")</f>
        <v/>
      </c>
      <c r="S307" s="2" t="str">
        <f t="array" ref="S307">iferror(xlookup($I307,'Product Families'!$A:$A,'Product Families'!$Q:$Q),"")</f>
        <v/>
      </c>
      <c r="T307" s="26" t="str">
        <f t="shared" si="6"/>
        <v/>
      </c>
      <c r="U307" s="42" t="str">
        <f t="shared" si="7"/>
        <v/>
      </c>
      <c r="V307" s="2">
        <f t="shared" si="8"/>
        <v>0</v>
      </c>
      <c r="W307" s="10" t="str">
        <f t="array" ref="W307">iferror(xlookup($J307,'Product Families'!$A:$A,'Product Families'!$P:$P),"")</f>
        <v/>
      </c>
      <c r="X307" s="2" t="str">
        <f t="array" ref="X307">iferror(xlookup($J307,'Product Families'!$A:$A,'Product Families'!$Q:$Q),"")</f>
        <v/>
      </c>
      <c r="Y307" s="42" t="str">
        <f t="shared" si="9"/>
        <v/>
      </c>
      <c r="Z307" s="42" t="str">
        <f t="shared" si="10"/>
        <v/>
      </c>
      <c r="AA307" s="2">
        <f t="shared" si="11"/>
        <v>0</v>
      </c>
      <c r="AB307" s="10" t="str">
        <f t="array" ref="AB307">iferror(xlookup($K307,'Product Families'!$A:$A,'Product Families'!$P:$P),"")</f>
        <v/>
      </c>
      <c r="AC307" s="2" t="str">
        <f t="array" ref="AC307">iferror(xlookup($K307,'Product Families'!$A:$A,'Product Families'!$Q:$Q),"")</f>
        <v/>
      </c>
      <c r="AD307" s="26" t="str">
        <f t="shared" si="12"/>
        <v/>
      </c>
      <c r="AE307" s="42" t="str">
        <f t="shared" si="13"/>
        <v/>
      </c>
      <c r="AF307" s="2">
        <f t="shared" si="14"/>
        <v>0</v>
      </c>
      <c r="AG307" s="10" t="str">
        <f t="array" ref="AG307">iferror(xlookup($L307,'Product Families'!$A:$A,'Product Families'!$P:$P),"")</f>
        <v/>
      </c>
      <c r="AH307" s="2" t="str">
        <f t="array" ref="AH307">iferror(xlookup($L307,'Product Families'!$A:$A,'Product Families'!$Q:$Q),"")</f>
        <v/>
      </c>
      <c r="AI307" s="26" t="str">
        <f t="shared" si="15"/>
        <v/>
      </c>
      <c r="AJ307" s="42" t="str">
        <f t="shared" si="16"/>
        <v/>
      </c>
      <c r="AK307" s="2">
        <f t="shared" si="17"/>
        <v>0</v>
      </c>
    </row>
    <row r="308">
      <c r="A308" s="1" t="s">
        <v>1057</v>
      </c>
      <c r="B308" s="3">
        <v>0.85</v>
      </c>
      <c r="C308" s="3">
        <v>1.0</v>
      </c>
      <c r="D308" s="7">
        <f t="shared" si="18"/>
        <v>0.85</v>
      </c>
      <c r="E308" s="26">
        <f t="shared" si="2"/>
        <v>0</v>
      </c>
      <c r="H308" s="1"/>
      <c r="I308" s="1"/>
      <c r="J308" s="1"/>
      <c r="K308" s="1"/>
      <c r="L308" s="1"/>
      <c r="M308" s="10" t="str">
        <f t="array" ref="M308">iferror(xlookup($H308,'Product Families'!$A:$A,'Product Families'!$P:$P),"")</f>
        <v/>
      </c>
      <c r="N308" s="2" t="str">
        <f t="array" ref="N308">iferror(xlookup($H308,'Product Families'!$A:$A,'Product Families'!$Q:$Q),"")</f>
        <v/>
      </c>
      <c r="O308" s="26" t="str">
        <f t="shared" si="3"/>
        <v/>
      </c>
      <c r="P308" s="42" t="str">
        <f t="shared" si="4"/>
        <v/>
      </c>
      <c r="Q308" s="2">
        <f t="shared" si="5"/>
        <v>0</v>
      </c>
      <c r="R308" s="10" t="str">
        <f t="array" ref="R308">iferror(xlookup($I308,'Product Families'!$A:$A,'Product Families'!$P:$P),"")</f>
        <v/>
      </c>
      <c r="S308" s="2" t="str">
        <f t="array" ref="S308">iferror(xlookup($I308,'Product Families'!$A:$A,'Product Families'!$Q:$Q),"")</f>
        <v/>
      </c>
      <c r="T308" s="26" t="str">
        <f t="shared" si="6"/>
        <v/>
      </c>
      <c r="U308" s="42" t="str">
        <f t="shared" si="7"/>
        <v/>
      </c>
      <c r="V308" s="2">
        <f t="shared" si="8"/>
        <v>0</v>
      </c>
      <c r="W308" s="10" t="str">
        <f t="array" ref="W308">iferror(xlookup($J308,'Product Families'!$A:$A,'Product Families'!$P:$P),"")</f>
        <v/>
      </c>
      <c r="X308" s="2" t="str">
        <f t="array" ref="X308">iferror(xlookup($J308,'Product Families'!$A:$A,'Product Families'!$Q:$Q),"")</f>
        <v/>
      </c>
      <c r="Y308" s="42" t="str">
        <f t="shared" si="9"/>
        <v/>
      </c>
      <c r="Z308" s="42" t="str">
        <f t="shared" si="10"/>
        <v/>
      </c>
      <c r="AA308" s="2">
        <f t="shared" si="11"/>
        <v>0</v>
      </c>
      <c r="AB308" s="10" t="str">
        <f t="array" ref="AB308">iferror(xlookup($K308,'Product Families'!$A:$A,'Product Families'!$P:$P),"")</f>
        <v/>
      </c>
      <c r="AC308" s="2" t="str">
        <f t="array" ref="AC308">iferror(xlookup($K308,'Product Families'!$A:$A,'Product Families'!$Q:$Q),"")</f>
        <v/>
      </c>
      <c r="AD308" s="26" t="str">
        <f t="shared" si="12"/>
        <v/>
      </c>
      <c r="AE308" s="42" t="str">
        <f t="shared" si="13"/>
        <v/>
      </c>
      <c r="AF308" s="2">
        <f t="shared" si="14"/>
        <v>0</v>
      </c>
      <c r="AG308" s="10" t="str">
        <f t="array" ref="AG308">iferror(xlookup($L308,'Product Families'!$A:$A,'Product Families'!$P:$P),"")</f>
        <v/>
      </c>
      <c r="AH308" s="2" t="str">
        <f t="array" ref="AH308">iferror(xlookup($L308,'Product Families'!$A:$A,'Product Families'!$Q:$Q),"")</f>
        <v/>
      </c>
      <c r="AI308" s="26" t="str">
        <f t="shared" si="15"/>
        <v/>
      </c>
      <c r="AJ308" s="42" t="str">
        <f t="shared" si="16"/>
        <v/>
      </c>
      <c r="AK308" s="2">
        <f t="shared" si="17"/>
        <v>0</v>
      </c>
    </row>
    <row r="309">
      <c r="A309" s="1" t="s">
        <v>1059</v>
      </c>
      <c r="B309" s="3" t="s">
        <v>120</v>
      </c>
      <c r="C309" s="1"/>
      <c r="D309" s="7" t="str">
        <f t="shared" si="18"/>
        <v/>
      </c>
      <c r="E309" s="26">
        <f t="shared" si="2"/>
        <v>0</v>
      </c>
      <c r="G309" s="2" t="s">
        <v>83</v>
      </c>
      <c r="H309" s="1"/>
      <c r="I309" s="1"/>
      <c r="J309" s="1"/>
      <c r="K309" s="1"/>
      <c r="L309" s="1"/>
      <c r="M309" s="10" t="str">
        <f t="array" ref="M309">iferror(xlookup($H309,'Product Families'!$A:$A,'Product Families'!$P:$P),"")</f>
        <v/>
      </c>
      <c r="N309" s="2" t="str">
        <f t="array" ref="N309">iferror(xlookup($H309,'Product Families'!$A:$A,'Product Families'!$Q:$Q),"")</f>
        <v/>
      </c>
      <c r="O309" s="26" t="str">
        <f t="shared" si="3"/>
        <v/>
      </c>
      <c r="P309" s="42" t="str">
        <f t="shared" si="4"/>
        <v/>
      </c>
      <c r="Q309" s="2">
        <f t="shared" si="5"/>
        <v>0</v>
      </c>
      <c r="R309" s="10" t="str">
        <f t="array" ref="R309">iferror(xlookup($I309,'Product Families'!$A:$A,'Product Families'!$P:$P),"")</f>
        <v/>
      </c>
      <c r="S309" s="2" t="str">
        <f t="array" ref="S309">iferror(xlookup($I309,'Product Families'!$A:$A,'Product Families'!$Q:$Q),"")</f>
        <v/>
      </c>
      <c r="T309" s="26" t="str">
        <f t="shared" si="6"/>
        <v/>
      </c>
      <c r="U309" s="42" t="str">
        <f t="shared" si="7"/>
        <v/>
      </c>
      <c r="V309" s="2">
        <f t="shared" si="8"/>
        <v>0</v>
      </c>
      <c r="W309" s="10" t="str">
        <f t="array" ref="W309">iferror(xlookup($J309,'Product Families'!$A:$A,'Product Families'!$P:$P),"")</f>
        <v/>
      </c>
      <c r="X309" s="2" t="str">
        <f t="array" ref="X309">iferror(xlookup($J309,'Product Families'!$A:$A,'Product Families'!$Q:$Q),"")</f>
        <v/>
      </c>
      <c r="Y309" s="42" t="str">
        <f t="shared" si="9"/>
        <v/>
      </c>
      <c r="Z309" s="42" t="str">
        <f t="shared" si="10"/>
        <v/>
      </c>
      <c r="AA309" s="2">
        <f t="shared" si="11"/>
        <v>0</v>
      </c>
      <c r="AB309" s="10" t="str">
        <f t="array" ref="AB309">iferror(xlookup($K309,'Product Families'!$A:$A,'Product Families'!$P:$P),"")</f>
        <v/>
      </c>
      <c r="AC309" s="2" t="str">
        <f t="array" ref="AC309">iferror(xlookup($K309,'Product Families'!$A:$A,'Product Families'!$Q:$Q),"")</f>
        <v/>
      </c>
      <c r="AD309" s="26" t="str">
        <f t="shared" si="12"/>
        <v/>
      </c>
      <c r="AE309" s="42" t="str">
        <f t="shared" si="13"/>
        <v/>
      </c>
      <c r="AF309" s="2">
        <f t="shared" si="14"/>
        <v>0</v>
      </c>
      <c r="AG309" s="10" t="str">
        <f t="array" ref="AG309">iferror(xlookup($L309,'Product Families'!$A:$A,'Product Families'!$P:$P),"")</f>
        <v/>
      </c>
      <c r="AH309" s="2" t="str">
        <f t="array" ref="AH309">iferror(xlookup($L309,'Product Families'!$A:$A,'Product Families'!$Q:$Q),"")</f>
        <v/>
      </c>
      <c r="AI309" s="26" t="str">
        <f t="shared" si="15"/>
        <v/>
      </c>
      <c r="AJ309" s="42" t="str">
        <f t="shared" si="16"/>
        <v/>
      </c>
      <c r="AK309" s="2">
        <f t="shared" si="17"/>
        <v>0</v>
      </c>
    </row>
    <row r="310">
      <c r="A310" s="1" t="s">
        <v>1062</v>
      </c>
      <c r="B310" s="3" t="s">
        <v>120</v>
      </c>
      <c r="C310" s="1"/>
      <c r="D310" s="7" t="str">
        <f t="shared" si="18"/>
        <v/>
      </c>
      <c r="E310" s="26">
        <f t="shared" si="2"/>
        <v>0</v>
      </c>
      <c r="G310" s="2" t="s">
        <v>83</v>
      </c>
      <c r="H310" s="1"/>
      <c r="I310" s="1"/>
      <c r="J310" s="1"/>
      <c r="K310" s="1"/>
      <c r="L310" s="1"/>
      <c r="M310" s="10" t="str">
        <f t="array" ref="M310">iferror(xlookup($H310,'Product Families'!$A:$A,'Product Families'!$P:$P),"")</f>
        <v/>
      </c>
      <c r="N310" s="2" t="str">
        <f t="array" ref="N310">iferror(xlookup($H310,'Product Families'!$A:$A,'Product Families'!$Q:$Q),"")</f>
        <v/>
      </c>
      <c r="O310" s="26" t="str">
        <f t="shared" si="3"/>
        <v/>
      </c>
      <c r="P310" s="42" t="str">
        <f t="shared" si="4"/>
        <v/>
      </c>
      <c r="Q310" s="2">
        <f t="shared" si="5"/>
        <v>0</v>
      </c>
      <c r="R310" s="10" t="str">
        <f t="array" ref="R310">iferror(xlookup($I310,'Product Families'!$A:$A,'Product Families'!$P:$P),"")</f>
        <v/>
      </c>
      <c r="S310" s="2" t="str">
        <f t="array" ref="S310">iferror(xlookup($I310,'Product Families'!$A:$A,'Product Families'!$Q:$Q),"")</f>
        <v/>
      </c>
      <c r="T310" s="26" t="str">
        <f t="shared" si="6"/>
        <v/>
      </c>
      <c r="U310" s="42" t="str">
        <f t="shared" si="7"/>
        <v/>
      </c>
      <c r="V310" s="2">
        <f t="shared" si="8"/>
        <v>0</v>
      </c>
      <c r="W310" s="10" t="str">
        <f t="array" ref="W310">iferror(xlookup($J310,'Product Families'!$A:$A,'Product Families'!$P:$P),"")</f>
        <v/>
      </c>
      <c r="X310" s="2" t="str">
        <f t="array" ref="X310">iferror(xlookup($J310,'Product Families'!$A:$A,'Product Families'!$Q:$Q),"")</f>
        <v/>
      </c>
      <c r="Y310" s="42" t="str">
        <f t="shared" si="9"/>
        <v/>
      </c>
      <c r="Z310" s="42" t="str">
        <f t="shared" si="10"/>
        <v/>
      </c>
      <c r="AA310" s="2">
        <f t="shared" si="11"/>
        <v>0</v>
      </c>
      <c r="AB310" s="10" t="str">
        <f t="array" ref="AB310">iferror(xlookup($K310,'Product Families'!$A:$A,'Product Families'!$P:$P),"")</f>
        <v/>
      </c>
      <c r="AC310" s="2" t="str">
        <f t="array" ref="AC310">iferror(xlookup($K310,'Product Families'!$A:$A,'Product Families'!$Q:$Q),"")</f>
        <v/>
      </c>
      <c r="AD310" s="26" t="str">
        <f t="shared" si="12"/>
        <v/>
      </c>
      <c r="AE310" s="42" t="str">
        <f t="shared" si="13"/>
        <v/>
      </c>
      <c r="AF310" s="2">
        <f t="shared" si="14"/>
        <v>0</v>
      </c>
      <c r="AG310" s="10" t="str">
        <f t="array" ref="AG310">iferror(xlookup($L310,'Product Families'!$A:$A,'Product Families'!$P:$P),"")</f>
        <v/>
      </c>
      <c r="AH310" s="2" t="str">
        <f t="array" ref="AH310">iferror(xlookup($L310,'Product Families'!$A:$A,'Product Families'!$Q:$Q),"")</f>
        <v/>
      </c>
      <c r="AI310" s="26" t="str">
        <f t="shared" si="15"/>
        <v/>
      </c>
      <c r="AJ310" s="42" t="str">
        <f t="shared" si="16"/>
        <v/>
      </c>
      <c r="AK310" s="2">
        <f t="shared" si="17"/>
        <v>0</v>
      </c>
    </row>
    <row r="311">
      <c r="A311" s="1" t="s">
        <v>1063</v>
      </c>
      <c r="B311" s="3" t="s">
        <v>120</v>
      </c>
      <c r="C311" s="1"/>
      <c r="D311" s="7" t="str">
        <f t="shared" si="18"/>
        <v/>
      </c>
      <c r="E311" s="26">
        <f t="shared" si="2"/>
        <v>0</v>
      </c>
      <c r="G311" s="2" t="s">
        <v>121</v>
      </c>
      <c r="H311" s="1"/>
      <c r="I311" s="1"/>
      <c r="J311" s="1"/>
      <c r="K311" s="1"/>
      <c r="L311" s="1"/>
      <c r="M311" s="10" t="str">
        <f t="array" ref="M311">iferror(xlookup($H311,'Product Families'!$A:$A,'Product Families'!$P:$P),"")</f>
        <v/>
      </c>
      <c r="N311" s="2" t="str">
        <f t="array" ref="N311">iferror(xlookup($H311,'Product Families'!$A:$A,'Product Families'!$Q:$Q),"")</f>
        <v/>
      </c>
      <c r="O311" s="26" t="str">
        <f t="shared" si="3"/>
        <v/>
      </c>
      <c r="P311" s="42" t="str">
        <f t="shared" si="4"/>
        <v/>
      </c>
      <c r="Q311" s="2">
        <f t="shared" si="5"/>
        <v>0</v>
      </c>
      <c r="R311" s="10" t="str">
        <f t="array" ref="R311">iferror(xlookup($I311,'Product Families'!$A:$A,'Product Families'!$P:$P),"")</f>
        <v/>
      </c>
      <c r="S311" s="2" t="str">
        <f t="array" ref="S311">iferror(xlookup($I311,'Product Families'!$A:$A,'Product Families'!$Q:$Q),"")</f>
        <v/>
      </c>
      <c r="T311" s="26" t="str">
        <f t="shared" si="6"/>
        <v/>
      </c>
      <c r="U311" s="42" t="str">
        <f t="shared" si="7"/>
        <v/>
      </c>
      <c r="V311" s="2">
        <f t="shared" si="8"/>
        <v>0</v>
      </c>
      <c r="W311" s="10" t="str">
        <f t="array" ref="W311">iferror(xlookup($J311,'Product Families'!$A:$A,'Product Families'!$P:$P),"")</f>
        <v/>
      </c>
      <c r="X311" s="2" t="str">
        <f t="array" ref="X311">iferror(xlookup($J311,'Product Families'!$A:$A,'Product Families'!$Q:$Q),"")</f>
        <v/>
      </c>
      <c r="Y311" s="42" t="str">
        <f t="shared" si="9"/>
        <v/>
      </c>
      <c r="Z311" s="42" t="str">
        <f t="shared" si="10"/>
        <v/>
      </c>
      <c r="AA311" s="2">
        <f t="shared" si="11"/>
        <v>0</v>
      </c>
      <c r="AB311" s="10" t="str">
        <f t="array" ref="AB311">iferror(xlookup($K311,'Product Families'!$A:$A,'Product Families'!$P:$P),"")</f>
        <v/>
      </c>
      <c r="AC311" s="2" t="str">
        <f t="array" ref="AC311">iferror(xlookup($K311,'Product Families'!$A:$A,'Product Families'!$Q:$Q),"")</f>
        <v/>
      </c>
      <c r="AD311" s="26" t="str">
        <f t="shared" si="12"/>
        <v/>
      </c>
      <c r="AE311" s="42" t="str">
        <f t="shared" si="13"/>
        <v/>
      </c>
      <c r="AF311" s="2">
        <f t="shared" si="14"/>
        <v>0</v>
      </c>
      <c r="AG311" s="10" t="str">
        <f t="array" ref="AG311">iferror(xlookup($L311,'Product Families'!$A:$A,'Product Families'!$P:$P),"")</f>
        <v/>
      </c>
      <c r="AH311" s="2" t="str">
        <f t="array" ref="AH311">iferror(xlookup($L311,'Product Families'!$A:$A,'Product Families'!$Q:$Q),"")</f>
        <v/>
      </c>
      <c r="AI311" s="26" t="str">
        <f t="shared" si="15"/>
        <v/>
      </c>
      <c r="AJ311" s="42" t="str">
        <f t="shared" si="16"/>
        <v/>
      </c>
      <c r="AK311" s="2">
        <f t="shared" si="17"/>
        <v>0</v>
      </c>
    </row>
    <row r="312">
      <c r="A312" s="1" t="s">
        <v>1065</v>
      </c>
      <c r="B312" s="3">
        <v>17.72</v>
      </c>
      <c r="C312" s="3">
        <v>16.0</v>
      </c>
      <c r="D312" s="7">
        <f t="shared" si="18"/>
        <v>1.1075</v>
      </c>
      <c r="E312" s="26">
        <f t="shared" si="2"/>
        <v>0</v>
      </c>
      <c r="H312" s="1"/>
      <c r="I312" s="1"/>
      <c r="J312" s="1"/>
      <c r="K312" s="1"/>
      <c r="L312" s="1"/>
      <c r="M312" s="10" t="str">
        <f t="array" ref="M312">iferror(xlookup($H312,'Product Families'!$A:$A,'Product Families'!$P:$P),"")</f>
        <v/>
      </c>
      <c r="N312" s="2" t="str">
        <f t="array" ref="N312">iferror(xlookup($H312,'Product Families'!$A:$A,'Product Families'!$Q:$Q),"")</f>
        <v/>
      </c>
      <c r="O312" s="26" t="str">
        <f t="shared" si="3"/>
        <v/>
      </c>
      <c r="P312" s="42" t="str">
        <f t="shared" si="4"/>
        <v/>
      </c>
      <c r="Q312" s="2">
        <f t="shared" si="5"/>
        <v>0</v>
      </c>
      <c r="R312" s="10" t="str">
        <f t="array" ref="R312">iferror(xlookup($I312,'Product Families'!$A:$A,'Product Families'!$P:$P),"")</f>
        <v/>
      </c>
      <c r="S312" s="2" t="str">
        <f t="array" ref="S312">iferror(xlookup($I312,'Product Families'!$A:$A,'Product Families'!$Q:$Q),"")</f>
        <v/>
      </c>
      <c r="T312" s="26" t="str">
        <f t="shared" si="6"/>
        <v/>
      </c>
      <c r="U312" s="42" t="str">
        <f t="shared" si="7"/>
        <v/>
      </c>
      <c r="V312" s="2">
        <f t="shared" si="8"/>
        <v>0</v>
      </c>
      <c r="W312" s="10" t="str">
        <f t="array" ref="W312">iferror(xlookup($J312,'Product Families'!$A:$A,'Product Families'!$P:$P),"")</f>
        <v/>
      </c>
      <c r="X312" s="2" t="str">
        <f t="array" ref="X312">iferror(xlookup($J312,'Product Families'!$A:$A,'Product Families'!$Q:$Q),"")</f>
        <v/>
      </c>
      <c r="Y312" s="42" t="str">
        <f t="shared" si="9"/>
        <v/>
      </c>
      <c r="Z312" s="42" t="str">
        <f t="shared" si="10"/>
        <v/>
      </c>
      <c r="AA312" s="2">
        <f t="shared" si="11"/>
        <v>0</v>
      </c>
      <c r="AB312" s="10" t="str">
        <f t="array" ref="AB312">iferror(xlookup($K312,'Product Families'!$A:$A,'Product Families'!$P:$P),"")</f>
        <v/>
      </c>
      <c r="AC312" s="2" t="str">
        <f t="array" ref="AC312">iferror(xlookup($K312,'Product Families'!$A:$A,'Product Families'!$Q:$Q),"")</f>
        <v/>
      </c>
      <c r="AD312" s="26" t="str">
        <f t="shared" si="12"/>
        <v/>
      </c>
      <c r="AE312" s="42" t="str">
        <f t="shared" si="13"/>
        <v/>
      </c>
      <c r="AF312" s="2">
        <f t="shared" si="14"/>
        <v>0</v>
      </c>
      <c r="AG312" s="10" t="str">
        <f t="array" ref="AG312">iferror(xlookup($L312,'Product Families'!$A:$A,'Product Families'!$P:$P),"")</f>
        <v/>
      </c>
      <c r="AH312" s="2" t="str">
        <f t="array" ref="AH312">iferror(xlookup($L312,'Product Families'!$A:$A,'Product Families'!$Q:$Q),"")</f>
        <v/>
      </c>
      <c r="AI312" s="26" t="str">
        <f t="shared" si="15"/>
        <v/>
      </c>
      <c r="AJ312" s="42" t="str">
        <f t="shared" si="16"/>
        <v/>
      </c>
      <c r="AK312" s="2">
        <f t="shared" si="17"/>
        <v>0</v>
      </c>
    </row>
    <row r="313">
      <c r="A313" s="1" t="s">
        <v>1067</v>
      </c>
      <c r="B313" s="3" t="s">
        <v>120</v>
      </c>
      <c r="C313" s="1"/>
      <c r="D313" s="7" t="str">
        <f t="shared" si="18"/>
        <v/>
      </c>
      <c r="E313" s="26">
        <f t="shared" si="2"/>
        <v>0</v>
      </c>
      <c r="G313" s="2" t="s">
        <v>121</v>
      </c>
      <c r="H313" s="1"/>
      <c r="I313" s="1"/>
      <c r="J313" s="1"/>
      <c r="K313" s="1"/>
      <c r="L313" s="1"/>
      <c r="M313" s="10" t="str">
        <f t="array" ref="M313">iferror(xlookup($H313,'Product Families'!$A:$A,'Product Families'!$P:$P),"")</f>
        <v/>
      </c>
      <c r="N313" s="2" t="str">
        <f t="array" ref="N313">iferror(xlookup($H313,'Product Families'!$A:$A,'Product Families'!$Q:$Q),"")</f>
        <v/>
      </c>
      <c r="O313" s="26" t="str">
        <f t="shared" si="3"/>
        <v/>
      </c>
      <c r="P313" s="42" t="str">
        <f t="shared" si="4"/>
        <v/>
      </c>
      <c r="Q313" s="2">
        <f t="shared" si="5"/>
        <v>0</v>
      </c>
      <c r="R313" s="10" t="str">
        <f t="array" ref="R313">iferror(xlookup($I313,'Product Families'!$A:$A,'Product Families'!$P:$P),"")</f>
        <v/>
      </c>
      <c r="S313" s="2" t="str">
        <f t="array" ref="S313">iferror(xlookup($I313,'Product Families'!$A:$A,'Product Families'!$Q:$Q),"")</f>
        <v/>
      </c>
      <c r="T313" s="26" t="str">
        <f t="shared" si="6"/>
        <v/>
      </c>
      <c r="U313" s="42" t="str">
        <f t="shared" si="7"/>
        <v/>
      </c>
      <c r="V313" s="2">
        <f t="shared" si="8"/>
        <v>0</v>
      </c>
      <c r="W313" s="10" t="str">
        <f t="array" ref="W313">iferror(xlookup($J313,'Product Families'!$A:$A,'Product Families'!$P:$P),"")</f>
        <v/>
      </c>
      <c r="X313" s="2" t="str">
        <f t="array" ref="X313">iferror(xlookup($J313,'Product Families'!$A:$A,'Product Families'!$Q:$Q),"")</f>
        <v/>
      </c>
      <c r="Y313" s="42" t="str">
        <f t="shared" si="9"/>
        <v/>
      </c>
      <c r="Z313" s="42" t="str">
        <f t="shared" si="10"/>
        <v/>
      </c>
      <c r="AA313" s="2">
        <f t="shared" si="11"/>
        <v>0</v>
      </c>
      <c r="AB313" s="10" t="str">
        <f t="array" ref="AB313">iferror(xlookup($K313,'Product Families'!$A:$A,'Product Families'!$P:$P),"")</f>
        <v/>
      </c>
      <c r="AC313" s="2" t="str">
        <f t="array" ref="AC313">iferror(xlookup($K313,'Product Families'!$A:$A,'Product Families'!$Q:$Q),"")</f>
        <v/>
      </c>
      <c r="AD313" s="26" t="str">
        <f t="shared" si="12"/>
        <v/>
      </c>
      <c r="AE313" s="42" t="str">
        <f t="shared" si="13"/>
        <v/>
      </c>
      <c r="AF313" s="2">
        <f t="shared" si="14"/>
        <v>0</v>
      </c>
      <c r="AG313" s="10" t="str">
        <f t="array" ref="AG313">iferror(xlookup($L313,'Product Families'!$A:$A,'Product Families'!$P:$P),"")</f>
        <v/>
      </c>
      <c r="AH313" s="2" t="str">
        <f t="array" ref="AH313">iferror(xlookup($L313,'Product Families'!$A:$A,'Product Families'!$Q:$Q),"")</f>
        <v/>
      </c>
      <c r="AI313" s="26" t="str">
        <f t="shared" si="15"/>
        <v/>
      </c>
      <c r="AJ313" s="42" t="str">
        <f t="shared" si="16"/>
        <v/>
      </c>
      <c r="AK313" s="2">
        <f t="shared" si="17"/>
        <v>0</v>
      </c>
    </row>
    <row r="314">
      <c r="A314" s="1" t="s">
        <v>1071</v>
      </c>
      <c r="B314" s="3">
        <v>9.29</v>
      </c>
      <c r="C314" s="3">
        <v>12.0</v>
      </c>
      <c r="D314" s="7">
        <f t="shared" si="18"/>
        <v>0.7741666667</v>
      </c>
      <c r="E314" s="26">
        <f t="shared" si="2"/>
        <v>0</v>
      </c>
      <c r="H314" s="1"/>
      <c r="I314" s="1"/>
      <c r="J314" s="1"/>
      <c r="K314" s="1"/>
      <c r="L314" s="1"/>
      <c r="M314" s="10" t="str">
        <f t="array" ref="M314">iferror(xlookup($H314,'Product Families'!$A:$A,'Product Families'!$P:$P),"")</f>
        <v/>
      </c>
      <c r="N314" s="2" t="str">
        <f t="array" ref="N314">iferror(xlookup($H314,'Product Families'!$A:$A,'Product Families'!$Q:$Q),"")</f>
        <v/>
      </c>
      <c r="O314" s="26" t="str">
        <f t="shared" si="3"/>
        <v/>
      </c>
      <c r="P314" s="42" t="str">
        <f t="shared" si="4"/>
        <v/>
      </c>
      <c r="Q314" s="2">
        <f t="shared" si="5"/>
        <v>0</v>
      </c>
      <c r="R314" s="10" t="str">
        <f t="array" ref="R314">iferror(xlookup($I314,'Product Families'!$A:$A,'Product Families'!$P:$P),"")</f>
        <v/>
      </c>
      <c r="S314" s="2" t="str">
        <f t="array" ref="S314">iferror(xlookup($I314,'Product Families'!$A:$A,'Product Families'!$Q:$Q),"")</f>
        <v/>
      </c>
      <c r="T314" s="26" t="str">
        <f t="shared" si="6"/>
        <v/>
      </c>
      <c r="U314" s="42" t="str">
        <f t="shared" si="7"/>
        <v/>
      </c>
      <c r="V314" s="2">
        <f t="shared" si="8"/>
        <v>0</v>
      </c>
      <c r="W314" s="10" t="str">
        <f t="array" ref="W314">iferror(xlookup($J314,'Product Families'!$A:$A,'Product Families'!$P:$P),"")</f>
        <v/>
      </c>
      <c r="X314" s="2" t="str">
        <f t="array" ref="X314">iferror(xlookup($J314,'Product Families'!$A:$A,'Product Families'!$Q:$Q),"")</f>
        <v/>
      </c>
      <c r="Y314" s="42" t="str">
        <f t="shared" si="9"/>
        <v/>
      </c>
      <c r="Z314" s="42" t="str">
        <f t="shared" si="10"/>
        <v/>
      </c>
      <c r="AA314" s="2">
        <f t="shared" si="11"/>
        <v>0</v>
      </c>
      <c r="AB314" s="10" t="str">
        <f t="array" ref="AB314">iferror(xlookup($K314,'Product Families'!$A:$A,'Product Families'!$P:$P),"")</f>
        <v/>
      </c>
      <c r="AC314" s="2" t="str">
        <f t="array" ref="AC314">iferror(xlookup($K314,'Product Families'!$A:$A,'Product Families'!$Q:$Q),"")</f>
        <v/>
      </c>
      <c r="AD314" s="26" t="str">
        <f t="shared" si="12"/>
        <v/>
      </c>
      <c r="AE314" s="42" t="str">
        <f t="shared" si="13"/>
        <v/>
      </c>
      <c r="AF314" s="2">
        <f t="shared" si="14"/>
        <v>0</v>
      </c>
      <c r="AG314" s="10" t="str">
        <f t="array" ref="AG314">iferror(xlookup($L314,'Product Families'!$A:$A,'Product Families'!$P:$P),"")</f>
        <v/>
      </c>
      <c r="AH314" s="2" t="str">
        <f t="array" ref="AH314">iferror(xlookup($L314,'Product Families'!$A:$A,'Product Families'!$Q:$Q),"")</f>
        <v/>
      </c>
      <c r="AI314" s="26" t="str">
        <f t="shared" si="15"/>
        <v/>
      </c>
      <c r="AJ314" s="42" t="str">
        <f t="shared" si="16"/>
        <v/>
      </c>
      <c r="AK314" s="2">
        <f t="shared" si="17"/>
        <v>0</v>
      </c>
    </row>
    <row r="315">
      <c r="A315" s="1" t="s">
        <v>495</v>
      </c>
      <c r="B315" s="3">
        <v>11.13</v>
      </c>
      <c r="C315" s="3">
        <v>1.0</v>
      </c>
      <c r="D315" s="7">
        <f t="shared" si="18"/>
        <v>11.13</v>
      </c>
      <c r="E315" s="26">
        <f t="shared" si="2"/>
        <v>0</v>
      </c>
      <c r="H315" s="1"/>
      <c r="I315" s="1"/>
      <c r="J315" s="1"/>
      <c r="K315" s="1"/>
      <c r="L315" s="1"/>
      <c r="M315" s="10" t="str">
        <f t="array" ref="M315">iferror(xlookup($H315,'Product Families'!$A:$A,'Product Families'!$P:$P),"")</f>
        <v/>
      </c>
      <c r="N315" s="2" t="str">
        <f t="array" ref="N315">iferror(xlookup($H315,'Product Families'!$A:$A,'Product Families'!$Q:$Q),"")</f>
        <v/>
      </c>
      <c r="O315" s="26" t="str">
        <f t="shared" si="3"/>
        <v/>
      </c>
      <c r="P315" s="42" t="str">
        <f t="shared" si="4"/>
        <v/>
      </c>
      <c r="Q315" s="2">
        <f t="shared" si="5"/>
        <v>0</v>
      </c>
      <c r="R315" s="10" t="str">
        <f t="array" ref="R315">iferror(xlookup($I315,'Product Families'!$A:$A,'Product Families'!$P:$P),"")</f>
        <v/>
      </c>
      <c r="S315" s="2" t="str">
        <f t="array" ref="S315">iferror(xlookup($I315,'Product Families'!$A:$A,'Product Families'!$Q:$Q),"")</f>
        <v/>
      </c>
      <c r="T315" s="26" t="str">
        <f t="shared" si="6"/>
        <v/>
      </c>
      <c r="U315" s="42" t="str">
        <f t="shared" si="7"/>
        <v/>
      </c>
      <c r="V315" s="2">
        <f t="shared" si="8"/>
        <v>0</v>
      </c>
      <c r="W315" s="10" t="str">
        <f t="array" ref="W315">iferror(xlookup($J315,'Product Families'!$A:$A,'Product Families'!$P:$P),"")</f>
        <v/>
      </c>
      <c r="X315" s="2" t="str">
        <f t="array" ref="X315">iferror(xlookup($J315,'Product Families'!$A:$A,'Product Families'!$Q:$Q),"")</f>
        <v/>
      </c>
      <c r="Y315" s="42" t="str">
        <f t="shared" si="9"/>
        <v/>
      </c>
      <c r="Z315" s="42" t="str">
        <f t="shared" si="10"/>
        <v/>
      </c>
      <c r="AA315" s="2">
        <f t="shared" si="11"/>
        <v>0</v>
      </c>
      <c r="AB315" s="10" t="str">
        <f t="array" ref="AB315">iferror(xlookup($K315,'Product Families'!$A:$A,'Product Families'!$P:$P),"")</f>
        <v/>
      </c>
      <c r="AC315" s="2" t="str">
        <f t="array" ref="AC315">iferror(xlookup($K315,'Product Families'!$A:$A,'Product Families'!$Q:$Q),"")</f>
        <v/>
      </c>
      <c r="AD315" s="26" t="str">
        <f t="shared" si="12"/>
        <v/>
      </c>
      <c r="AE315" s="42" t="str">
        <f t="shared" si="13"/>
        <v/>
      </c>
      <c r="AF315" s="2">
        <f t="shared" si="14"/>
        <v>0</v>
      </c>
      <c r="AG315" s="10" t="str">
        <f t="array" ref="AG315">iferror(xlookup($L315,'Product Families'!$A:$A,'Product Families'!$P:$P),"")</f>
        <v/>
      </c>
      <c r="AH315" s="2" t="str">
        <f t="array" ref="AH315">iferror(xlookup($L315,'Product Families'!$A:$A,'Product Families'!$Q:$Q),"")</f>
        <v/>
      </c>
      <c r="AI315" s="26" t="str">
        <f t="shared" si="15"/>
        <v/>
      </c>
      <c r="AJ315" s="42" t="str">
        <f t="shared" si="16"/>
        <v/>
      </c>
      <c r="AK315" s="2">
        <f t="shared" si="17"/>
        <v>0</v>
      </c>
    </row>
    <row r="316">
      <c r="A316" s="1" t="s">
        <v>497</v>
      </c>
      <c r="B316" s="3" t="s">
        <v>120</v>
      </c>
      <c r="C316" s="1"/>
      <c r="D316" s="7" t="str">
        <f t="shared" si="18"/>
        <v/>
      </c>
      <c r="E316" s="26">
        <f t="shared" si="2"/>
        <v>0</v>
      </c>
      <c r="G316" s="2" t="s">
        <v>121</v>
      </c>
      <c r="H316" s="1"/>
      <c r="I316" s="1"/>
      <c r="J316" s="1"/>
      <c r="K316" s="1"/>
      <c r="L316" s="1"/>
      <c r="M316" s="10" t="str">
        <f t="array" ref="M316">iferror(xlookup($H316,'Product Families'!$A:$A,'Product Families'!$P:$P),"")</f>
        <v/>
      </c>
      <c r="N316" s="2" t="str">
        <f t="array" ref="N316">iferror(xlookup($H316,'Product Families'!$A:$A,'Product Families'!$Q:$Q),"")</f>
        <v/>
      </c>
      <c r="O316" s="26" t="str">
        <f t="shared" si="3"/>
        <v/>
      </c>
      <c r="P316" s="42" t="str">
        <f t="shared" si="4"/>
        <v/>
      </c>
      <c r="Q316" s="2">
        <f t="shared" si="5"/>
        <v>0</v>
      </c>
      <c r="R316" s="10" t="str">
        <f t="array" ref="R316">iferror(xlookup($I316,'Product Families'!$A:$A,'Product Families'!$P:$P),"")</f>
        <v/>
      </c>
      <c r="S316" s="2" t="str">
        <f t="array" ref="S316">iferror(xlookup($I316,'Product Families'!$A:$A,'Product Families'!$Q:$Q),"")</f>
        <v/>
      </c>
      <c r="T316" s="26" t="str">
        <f t="shared" si="6"/>
        <v/>
      </c>
      <c r="U316" s="42" t="str">
        <f t="shared" si="7"/>
        <v/>
      </c>
      <c r="V316" s="2">
        <f t="shared" si="8"/>
        <v>0</v>
      </c>
      <c r="W316" s="10" t="str">
        <f t="array" ref="W316">iferror(xlookup($J316,'Product Families'!$A:$A,'Product Families'!$P:$P),"")</f>
        <v/>
      </c>
      <c r="X316" s="2" t="str">
        <f t="array" ref="X316">iferror(xlookup($J316,'Product Families'!$A:$A,'Product Families'!$Q:$Q),"")</f>
        <v/>
      </c>
      <c r="Y316" s="42" t="str">
        <f t="shared" si="9"/>
        <v/>
      </c>
      <c r="Z316" s="42" t="str">
        <f t="shared" si="10"/>
        <v/>
      </c>
      <c r="AA316" s="2">
        <f t="shared" si="11"/>
        <v>0</v>
      </c>
      <c r="AB316" s="10" t="str">
        <f t="array" ref="AB316">iferror(xlookup($K316,'Product Families'!$A:$A,'Product Families'!$P:$P),"")</f>
        <v/>
      </c>
      <c r="AC316" s="2" t="str">
        <f t="array" ref="AC316">iferror(xlookup($K316,'Product Families'!$A:$A,'Product Families'!$Q:$Q),"")</f>
        <v/>
      </c>
      <c r="AD316" s="26" t="str">
        <f t="shared" si="12"/>
        <v/>
      </c>
      <c r="AE316" s="42" t="str">
        <f t="shared" si="13"/>
        <v/>
      </c>
      <c r="AF316" s="2">
        <f t="shared" si="14"/>
        <v>0</v>
      </c>
      <c r="AG316" s="10" t="str">
        <f t="array" ref="AG316">iferror(xlookup($L316,'Product Families'!$A:$A,'Product Families'!$P:$P),"")</f>
        <v/>
      </c>
      <c r="AH316" s="2" t="str">
        <f t="array" ref="AH316">iferror(xlookup($L316,'Product Families'!$A:$A,'Product Families'!$Q:$Q),"")</f>
        <v/>
      </c>
      <c r="AI316" s="26" t="str">
        <f t="shared" si="15"/>
        <v/>
      </c>
      <c r="AJ316" s="42" t="str">
        <f t="shared" si="16"/>
        <v/>
      </c>
      <c r="AK316" s="2">
        <f t="shared" si="17"/>
        <v>0</v>
      </c>
    </row>
    <row r="317">
      <c r="A317" s="1" t="s">
        <v>1078</v>
      </c>
      <c r="B317" s="3" t="s">
        <v>120</v>
      </c>
      <c r="C317" s="3">
        <v>50.0</v>
      </c>
      <c r="D317" s="7" t="str">
        <f t="shared" si="18"/>
        <v/>
      </c>
      <c r="E317" s="26">
        <f t="shared" si="2"/>
        <v>0</v>
      </c>
      <c r="G317" s="2" t="s">
        <v>218</v>
      </c>
      <c r="H317" s="1"/>
      <c r="I317" s="1"/>
      <c r="J317" s="1"/>
      <c r="K317" s="1"/>
      <c r="L317" s="1"/>
      <c r="M317" s="10" t="str">
        <f t="array" ref="M317">iferror(xlookup($H317,'Product Families'!$A:$A,'Product Families'!$P:$P),"")</f>
        <v/>
      </c>
      <c r="N317" s="2" t="str">
        <f t="array" ref="N317">iferror(xlookup($H317,'Product Families'!$A:$A,'Product Families'!$Q:$Q),"")</f>
        <v/>
      </c>
      <c r="O317" s="26" t="str">
        <f t="shared" si="3"/>
        <v/>
      </c>
      <c r="P317" s="42" t="str">
        <f t="shared" si="4"/>
        <v/>
      </c>
      <c r="Q317" s="2">
        <f t="shared" si="5"/>
        <v>0</v>
      </c>
      <c r="R317" s="10" t="str">
        <f t="array" ref="R317">iferror(xlookup($I317,'Product Families'!$A:$A,'Product Families'!$P:$P),"")</f>
        <v/>
      </c>
      <c r="S317" s="2" t="str">
        <f t="array" ref="S317">iferror(xlookup($I317,'Product Families'!$A:$A,'Product Families'!$Q:$Q),"")</f>
        <v/>
      </c>
      <c r="T317" s="26" t="str">
        <f t="shared" si="6"/>
        <v/>
      </c>
      <c r="U317" s="42" t="str">
        <f t="shared" si="7"/>
        <v/>
      </c>
      <c r="V317" s="2">
        <f t="shared" si="8"/>
        <v>0</v>
      </c>
      <c r="W317" s="10" t="str">
        <f t="array" ref="W317">iferror(xlookup($J317,'Product Families'!$A:$A,'Product Families'!$P:$P),"")</f>
        <v/>
      </c>
      <c r="X317" s="2" t="str">
        <f t="array" ref="X317">iferror(xlookup($J317,'Product Families'!$A:$A,'Product Families'!$Q:$Q),"")</f>
        <v/>
      </c>
      <c r="Y317" s="42" t="str">
        <f t="shared" si="9"/>
        <v/>
      </c>
      <c r="Z317" s="42" t="str">
        <f t="shared" si="10"/>
        <v/>
      </c>
      <c r="AA317" s="2">
        <f t="shared" si="11"/>
        <v>0</v>
      </c>
      <c r="AB317" s="10" t="str">
        <f t="array" ref="AB317">iferror(xlookup($K317,'Product Families'!$A:$A,'Product Families'!$P:$P),"")</f>
        <v/>
      </c>
      <c r="AC317" s="2" t="str">
        <f t="array" ref="AC317">iferror(xlookup($K317,'Product Families'!$A:$A,'Product Families'!$Q:$Q),"")</f>
        <v/>
      </c>
      <c r="AD317" s="26" t="str">
        <f t="shared" si="12"/>
        <v/>
      </c>
      <c r="AE317" s="42" t="str">
        <f t="shared" si="13"/>
        <v/>
      </c>
      <c r="AF317" s="2">
        <f t="shared" si="14"/>
        <v>0</v>
      </c>
      <c r="AG317" s="10" t="str">
        <f t="array" ref="AG317">iferror(xlookup($L317,'Product Families'!$A:$A,'Product Families'!$P:$P),"")</f>
        <v/>
      </c>
      <c r="AH317" s="2" t="str">
        <f t="array" ref="AH317">iferror(xlookup($L317,'Product Families'!$A:$A,'Product Families'!$Q:$Q),"")</f>
        <v/>
      </c>
      <c r="AI317" s="26" t="str">
        <f t="shared" si="15"/>
        <v/>
      </c>
      <c r="AJ317" s="42" t="str">
        <f t="shared" si="16"/>
        <v/>
      </c>
      <c r="AK317" s="2">
        <f t="shared" si="17"/>
        <v>0</v>
      </c>
    </row>
    <row r="318">
      <c r="A318" s="1" t="s">
        <v>1080</v>
      </c>
      <c r="B318" s="3" t="s">
        <v>120</v>
      </c>
      <c r="C318" s="1"/>
      <c r="D318" s="7" t="str">
        <f t="shared" si="18"/>
        <v/>
      </c>
      <c r="E318" s="26">
        <f t="shared" si="2"/>
        <v>0</v>
      </c>
      <c r="G318" s="2" t="s">
        <v>121</v>
      </c>
      <c r="H318" s="1"/>
      <c r="I318" s="1"/>
      <c r="J318" s="1"/>
      <c r="K318" s="1"/>
      <c r="L318" s="1"/>
      <c r="M318" s="10" t="str">
        <f t="array" ref="M318">iferror(xlookup($H318,'Product Families'!$A:$A,'Product Families'!$P:$P),"")</f>
        <v/>
      </c>
      <c r="N318" s="2" t="str">
        <f t="array" ref="N318">iferror(xlookup($H318,'Product Families'!$A:$A,'Product Families'!$Q:$Q),"")</f>
        <v/>
      </c>
      <c r="O318" s="26" t="str">
        <f t="shared" si="3"/>
        <v/>
      </c>
      <c r="P318" s="42" t="str">
        <f t="shared" si="4"/>
        <v/>
      </c>
      <c r="Q318" s="2">
        <f t="shared" si="5"/>
        <v>0</v>
      </c>
      <c r="R318" s="10" t="str">
        <f t="array" ref="R318">iferror(xlookup($I318,'Product Families'!$A:$A,'Product Families'!$P:$P),"")</f>
        <v/>
      </c>
      <c r="S318" s="2" t="str">
        <f t="array" ref="S318">iferror(xlookup($I318,'Product Families'!$A:$A,'Product Families'!$Q:$Q),"")</f>
        <v/>
      </c>
      <c r="T318" s="26" t="str">
        <f t="shared" si="6"/>
        <v/>
      </c>
      <c r="U318" s="42" t="str">
        <f t="shared" si="7"/>
        <v/>
      </c>
      <c r="V318" s="2">
        <f t="shared" si="8"/>
        <v>0</v>
      </c>
      <c r="W318" s="10" t="str">
        <f t="array" ref="W318">iferror(xlookup($J318,'Product Families'!$A:$A,'Product Families'!$P:$P),"")</f>
        <v/>
      </c>
      <c r="X318" s="2" t="str">
        <f t="array" ref="X318">iferror(xlookup($J318,'Product Families'!$A:$A,'Product Families'!$Q:$Q),"")</f>
        <v/>
      </c>
      <c r="Y318" s="42" t="str">
        <f t="shared" si="9"/>
        <v/>
      </c>
      <c r="Z318" s="42" t="str">
        <f t="shared" si="10"/>
        <v/>
      </c>
      <c r="AA318" s="2">
        <f t="shared" si="11"/>
        <v>0</v>
      </c>
      <c r="AB318" s="10" t="str">
        <f t="array" ref="AB318">iferror(xlookup($K318,'Product Families'!$A:$A,'Product Families'!$P:$P),"")</f>
        <v/>
      </c>
      <c r="AC318" s="2" t="str">
        <f t="array" ref="AC318">iferror(xlookup($K318,'Product Families'!$A:$A,'Product Families'!$Q:$Q),"")</f>
        <v/>
      </c>
      <c r="AD318" s="26" t="str">
        <f t="shared" si="12"/>
        <v/>
      </c>
      <c r="AE318" s="42" t="str">
        <f t="shared" si="13"/>
        <v/>
      </c>
      <c r="AF318" s="2">
        <f t="shared" si="14"/>
        <v>0</v>
      </c>
      <c r="AG318" s="10" t="str">
        <f t="array" ref="AG318">iferror(xlookup($L318,'Product Families'!$A:$A,'Product Families'!$P:$P),"")</f>
        <v/>
      </c>
      <c r="AH318" s="2" t="str">
        <f t="array" ref="AH318">iferror(xlookup($L318,'Product Families'!$A:$A,'Product Families'!$Q:$Q),"")</f>
        <v/>
      </c>
      <c r="AI318" s="26" t="str">
        <f t="shared" si="15"/>
        <v/>
      </c>
      <c r="AJ318" s="42" t="str">
        <f t="shared" si="16"/>
        <v/>
      </c>
      <c r="AK318" s="2">
        <f t="shared" si="17"/>
        <v>0</v>
      </c>
    </row>
    <row r="319">
      <c r="A319" s="1" t="s">
        <v>1083</v>
      </c>
      <c r="B319" s="3">
        <v>113.0</v>
      </c>
      <c r="C319" s="3">
        <v>50.0</v>
      </c>
      <c r="D319" s="7">
        <f t="shared" si="18"/>
        <v>2.26</v>
      </c>
      <c r="E319" s="26">
        <f t="shared" si="2"/>
        <v>0</v>
      </c>
      <c r="H319" s="1"/>
      <c r="I319" s="1"/>
      <c r="J319" s="1"/>
      <c r="K319" s="1"/>
      <c r="L319" s="1"/>
      <c r="M319" s="10" t="str">
        <f t="array" ref="M319">iferror(xlookup($H319,'Product Families'!$A:$A,'Product Families'!$P:$P),"")</f>
        <v/>
      </c>
      <c r="N319" s="2" t="str">
        <f t="array" ref="N319">iferror(xlookup($H319,'Product Families'!$A:$A,'Product Families'!$Q:$Q),"")</f>
        <v/>
      </c>
      <c r="O319" s="26" t="str">
        <f t="shared" si="3"/>
        <v/>
      </c>
      <c r="P319" s="42" t="str">
        <f t="shared" si="4"/>
        <v/>
      </c>
      <c r="Q319" s="2">
        <f t="shared" si="5"/>
        <v>0</v>
      </c>
      <c r="R319" s="10" t="str">
        <f t="array" ref="R319">iferror(xlookup($I319,'Product Families'!$A:$A,'Product Families'!$P:$P),"")</f>
        <v/>
      </c>
      <c r="S319" s="2" t="str">
        <f t="array" ref="S319">iferror(xlookup($I319,'Product Families'!$A:$A,'Product Families'!$Q:$Q),"")</f>
        <v/>
      </c>
      <c r="T319" s="26" t="str">
        <f t="shared" si="6"/>
        <v/>
      </c>
      <c r="U319" s="42" t="str">
        <f t="shared" si="7"/>
        <v/>
      </c>
      <c r="V319" s="2">
        <f t="shared" si="8"/>
        <v>0</v>
      </c>
      <c r="W319" s="10" t="str">
        <f t="array" ref="W319">iferror(xlookup($J319,'Product Families'!$A:$A,'Product Families'!$P:$P),"")</f>
        <v/>
      </c>
      <c r="X319" s="2" t="str">
        <f t="array" ref="X319">iferror(xlookup($J319,'Product Families'!$A:$A,'Product Families'!$Q:$Q),"")</f>
        <v/>
      </c>
      <c r="Y319" s="42" t="str">
        <f t="shared" si="9"/>
        <v/>
      </c>
      <c r="Z319" s="42" t="str">
        <f t="shared" si="10"/>
        <v/>
      </c>
      <c r="AA319" s="2">
        <f t="shared" si="11"/>
        <v>0</v>
      </c>
      <c r="AB319" s="10" t="str">
        <f t="array" ref="AB319">iferror(xlookup($K319,'Product Families'!$A:$A,'Product Families'!$P:$P),"")</f>
        <v/>
      </c>
      <c r="AC319" s="2" t="str">
        <f t="array" ref="AC319">iferror(xlookup($K319,'Product Families'!$A:$A,'Product Families'!$Q:$Q),"")</f>
        <v/>
      </c>
      <c r="AD319" s="26" t="str">
        <f t="shared" si="12"/>
        <v/>
      </c>
      <c r="AE319" s="42" t="str">
        <f t="shared" si="13"/>
        <v/>
      </c>
      <c r="AF319" s="2">
        <f t="shared" si="14"/>
        <v>0</v>
      </c>
      <c r="AG319" s="10" t="str">
        <f t="array" ref="AG319">iferror(xlookup($L319,'Product Families'!$A:$A,'Product Families'!$P:$P),"")</f>
        <v/>
      </c>
      <c r="AH319" s="2" t="str">
        <f t="array" ref="AH319">iferror(xlookup($L319,'Product Families'!$A:$A,'Product Families'!$Q:$Q),"")</f>
        <v/>
      </c>
      <c r="AI319" s="26" t="str">
        <f t="shared" si="15"/>
        <v/>
      </c>
      <c r="AJ319" s="42" t="str">
        <f t="shared" si="16"/>
        <v/>
      </c>
      <c r="AK319" s="2">
        <f t="shared" si="17"/>
        <v>0</v>
      </c>
    </row>
    <row r="320">
      <c r="A320" s="1" t="s">
        <v>1086</v>
      </c>
      <c r="B320" s="3" t="s">
        <v>120</v>
      </c>
      <c r="C320" s="1"/>
      <c r="D320" s="7" t="str">
        <f t="shared" si="18"/>
        <v/>
      </c>
      <c r="E320" s="26">
        <f t="shared" si="2"/>
        <v>0</v>
      </c>
      <c r="G320" s="2" t="s">
        <v>121</v>
      </c>
      <c r="H320" s="1"/>
      <c r="I320" s="1"/>
      <c r="J320" s="1"/>
      <c r="K320" s="1"/>
      <c r="L320" s="1"/>
      <c r="M320" s="10" t="str">
        <f t="array" ref="M320">iferror(xlookup($H320,'Product Families'!$A:$A,'Product Families'!$P:$P),"")</f>
        <v/>
      </c>
      <c r="N320" s="2" t="str">
        <f t="array" ref="N320">iferror(xlookup($H320,'Product Families'!$A:$A,'Product Families'!$Q:$Q),"")</f>
        <v/>
      </c>
      <c r="O320" s="26" t="str">
        <f t="shared" si="3"/>
        <v/>
      </c>
      <c r="P320" s="42" t="str">
        <f t="shared" si="4"/>
        <v/>
      </c>
      <c r="Q320" s="2">
        <f t="shared" si="5"/>
        <v>0</v>
      </c>
      <c r="R320" s="10" t="str">
        <f t="array" ref="R320">iferror(xlookup($I320,'Product Families'!$A:$A,'Product Families'!$P:$P),"")</f>
        <v/>
      </c>
      <c r="S320" s="2" t="str">
        <f t="array" ref="S320">iferror(xlookup($I320,'Product Families'!$A:$A,'Product Families'!$Q:$Q),"")</f>
        <v/>
      </c>
      <c r="T320" s="26" t="str">
        <f t="shared" si="6"/>
        <v/>
      </c>
      <c r="U320" s="42" t="str">
        <f t="shared" si="7"/>
        <v/>
      </c>
      <c r="V320" s="2">
        <f t="shared" si="8"/>
        <v>0</v>
      </c>
      <c r="W320" s="10" t="str">
        <f t="array" ref="W320">iferror(xlookup($J320,'Product Families'!$A:$A,'Product Families'!$P:$P),"")</f>
        <v/>
      </c>
      <c r="X320" s="2" t="str">
        <f t="array" ref="X320">iferror(xlookup($J320,'Product Families'!$A:$A,'Product Families'!$Q:$Q),"")</f>
        <v/>
      </c>
      <c r="Y320" s="42" t="str">
        <f t="shared" si="9"/>
        <v/>
      </c>
      <c r="Z320" s="42" t="str">
        <f t="shared" si="10"/>
        <v/>
      </c>
      <c r="AA320" s="2">
        <f t="shared" si="11"/>
        <v>0</v>
      </c>
      <c r="AB320" s="10" t="str">
        <f t="array" ref="AB320">iferror(xlookup($K320,'Product Families'!$A:$A,'Product Families'!$P:$P),"")</f>
        <v/>
      </c>
      <c r="AC320" s="2" t="str">
        <f t="array" ref="AC320">iferror(xlookup($K320,'Product Families'!$A:$A,'Product Families'!$Q:$Q),"")</f>
        <v/>
      </c>
      <c r="AD320" s="26" t="str">
        <f t="shared" si="12"/>
        <v/>
      </c>
      <c r="AE320" s="42" t="str">
        <f t="shared" si="13"/>
        <v/>
      </c>
      <c r="AF320" s="2">
        <f t="shared" si="14"/>
        <v>0</v>
      </c>
      <c r="AG320" s="10" t="str">
        <f t="array" ref="AG320">iferror(xlookup($L320,'Product Families'!$A:$A,'Product Families'!$P:$P),"")</f>
        <v/>
      </c>
      <c r="AH320" s="2" t="str">
        <f t="array" ref="AH320">iferror(xlookup($L320,'Product Families'!$A:$A,'Product Families'!$Q:$Q),"")</f>
        <v/>
      </c>
      <c r="AI320" s="26" t="str">
        <f t="shared" si="15"/>
        <v/>
      </c>
      <c r="AJ320" s="42" t="str">
        <f t="shared" si="16"/>
        <v/>
      </c>
      <c r="AK320" s="2">
        <f t="shared" si="17"/>
        <v>0</v>
      </c>
    </row>
    <row r="321">
      <c r="A321" s="1" t="s">
        <v>1088</v>
      </c>
      <c r="B321" s="3">
        <v>113.0</v>
      </c>
      <c r="C321" s="3">
        <v>50.0</v>
      </c>
      <c r="D321" s="7">
        <f t="shared" si="18"/>
        <v>2.26</v>
      </c>
      <c r="E321" s="26">
        <f t="shared" si="2"/>
        <v>0</v>
      </c>
      <c r="H321" s="1"/>
      <c r="I321" s="1"/>
      <c r="J321" s="1"/>
      <c r="K321" s="1"/>
      <c r="L321" s="1"/>
      <c r="M321" s="10" t="str">
        <f t="array" ref="M321">iferror(xlookup($H321,'Product Families'!$A:$A,'Product Families'!$P:$P),"")</f>
        <v/>
      </c>
      <c r="N321" s="2" t="str">
        <f t="array" ref="N321">iferror(xlookup($H321,'Product Families'!$A:$A,'Product Families'!$Q:$Q),"")</f>
        <v/>
      </c>
      <c r="O321" s="26" t="str">
        <f t="shared" si="3"/>
        <v/>
      </c>
      <c r="P321" s="42" t="str">
        <f t="shared" si="4"/>
        <v/>
      </c>
      <c r="Q321" s="2">
        <f t="shared" si="5"/>
        <v>0</v>
      </c>
      <c r="R321" s="10" t="str">
        <f t="array" ref="R321">iferror(xlookup($I321,'Product Families'!$A:$A,'Product Families'!$P:$P),"")</f>
        <v/>
      </c>
      <c r="S321" s="2" t="str">
        <f t="array" ref="S321">iferror(xlookup($I321,'Product Families'!$A:$A,'Product Families'!$Q:$Q),"")</f>
        <v/>
      </c>
      <c r="T321" s="26" t="str">
        <f t="shared" si="6"/>
        <v/>
      </c>
      <c r="U321" s="42" t="str">
        <f t="shared" si="7"/>
        <v/>
      </c>
      <c r="V321" s="2">
        <f t="shared" si="8"/>
        <v>0</v>
      </c>
      <c r="W321" s="10" t="str">
        <f t="array" ref="W321">iferror(xlookup($J321,'Product Families'!$A:$A,'Product Families'!$P:$P),"")</f>
        <v/>
      </c>
      <c r="X321" s="2" t="str">
        <f t="array" ref="X321">iferror(xlookup($J321,'Product Families'!$A:$A,'Product Families'!$Q:$Q),"")</f>
        <v/>
      </c>
      <c r="Y321" s="42" t="str">
        <f t="shared" si="9"/>
        <v/>
      </c>
      <c r="Z321" s="42" t="str">
        <f t="shared" si="10"/>
        <v/>
      </c>
      <c r="AA321" s="2">
        <f t="shared" si="11"/>
        <v>0</v>
      </c>
      <c r="AB321" s="10" t="str">
        <f t="array" ref="AB321">iferror(xlookup($K321,'Product Families'!$A:$A,'Product Families'!$P:$P),"")</f>
        <v/>
      </c>
      <c r="AC321" s="2" t="str">
        <f t="array" ref="AC321">iferror(xlookup($K321,'Product Families'!$A:$A,'Product Families'!$Q:$Q),"")</f>
        <v/>
      </c>
      <c r="AD321" s="26" t="str">
        <f t="shared" si="12"/>
        <v/>
      </c>
      <c r="AE321" s="42" t="str">
        <f t="shared" si="13"/>
        <v/>
      </c>
      <c r="AF321" s="2">
        <f t="shared" si="14"/>
        <v>0</v>
      </c>
      <c r="AG321" s="10" t="str">
        <f t="array" ref="AG321">iferror(xlookup($L321,'Product Families'!$A:$A,'Product Families'!$P:$P),"")</f>
        <v/>
      </c>
      <c r="AH321" s="2" t="str">
        <f t="array" ref="AH321">iferror(xlookup($L321,'Product Families'!$A:$A,'Product Families'!$Q:$Q),"")</f>
        <v/>
      </c>
      <c r="AI321" s="26" t="str">
        <f t="shared" si="15"/>
        <v/>
      </c>
      <c r="AJ321" s="42" t="str">
        <f t="shared" si="16"/>
        <v/>
      </c>
      <c r="AK321" s="2">
        <f t="shared" si="17"/>
        <v>0</v>
      </c>
    </row>
    <row r="322">
      <c r="A322" s="1" t="s">
        <v>1091</v>
      </c>
      <c r="B322" s="3" t="s">
        <v>120</v>
      </c>
      <c r="C322" s="1"/>
      <c r="D322" s="7" t="str">
        <f t="shared" si="18"/>
        <v/>
      </c>
      <c r="E322" s="26">
        <f t="shared" si="2"/>
        <v>0</v>
      </c>
      <c r="G322" s="2" t="s">
        <v>121</v>
      </c>
      <c r="H322" s="1"/>
      <c r="I322" s="1"/>
      <c r="J322" s="1"/>
      <c r="K322" s="1"/>
      <c r="L322" s="1"/>
      <c r="M322" s="10" t="str">
        <f t="array" ref="M322">iferror(xlookup($H322,'Product Families'!$A:$A,'Product Families'!$P:$P),"")</f>
        <v/>
      </c>
      <c r="N322" s="2" t="str">
        <f t="array" ref="N322">iferror(xlookup($H322,'Product Families'!$A:$A,'Product Families'!$Q:$Q),"")</f>
        <v/>
      </c>
      <c r="O322" s="26" t="str">
        <f t="shared" si="3"/>
        <v/>
      </c>
      <c r="P322" s="42" t="str">
        <f t="shared" si="4"/>
        <v/>
      </c>
      <c r="Q322" s="2">
        <f t="shared" si="5"/>
        <v>0</v>
      </c>
      <c r="R322" s="10" t="str">
        <f t="array" ref="R322">iferror(xlookup($I322,'Product Families'!$A:$A,'Product Families'!$P:$P),"")</f>
        <v/>
      </c>
      <c r="S322" s="2" t="str">
        <f t="array" ref="S322">iferror(xlookup($I322,'Product Families'!$A:$A,'Product Families'!$Q:$Q),"")</f>
        <v/>
      </c>
      <c r="T322" s="26" t="str">
        <f t="shared" si="6"/>
        <v/>
      </c>
      <c r="U322" s="42" t="str">
        <f t="shared" si="7"/>
        <v/>
      </c>
      <c r="V322" s="2">
        <f t="shared" si="8"/>
        <v>0</v>
      </c>
      <c r="W322" s="10" t="str">
        <f t="array" ref="W322">iferror(xlookup($J322,'Product Families'!$A:$A,'Product Families'!$P:$P),"")</f>
        <v/>
      </c>
      <c r="X322" s="2" t="str">
        <f t="array" ref="X322">iferror(xlookup($J322,'Product Families'!$A:$A,'Product Families'!$Q:$Q),"")</f>
        <v/>
      </c>
      <c r="Y322" s="42" t="str">
        <f t="shared" si="9"/>
        <v/>
      </c>
      <c r="Z322" s="42" t="str">
        <f t="shared" si="10"/>
        <v/>
      </c>
      <c r="AA322" s="2">
        <f t="shared" si="11"/>
        <v>0</v>
      </c>
      <c r="AB322" s="10" t="str">
        <f t="array" ref="AB322">iferror(xlookup($K322,'Product Families'!$A:$A,'Product Families'!$P:$P),"")</f>
        <v/>
      </c>
      <c r="AC322" s="2" t="str">
        <f t="array" ref="AC322">iferror(xlookup($K322,'Product Families'!$A:$A,'Product Families'!$Q:$Q),"")</f>
        <v/>
      </c>
      <c r="AD322" s="26" t="str">
        <f t="shared" si="12"/>
        <v/>
      </c>
      <c r="AE322" s="42" t="str">
        <f t="shared" si="13"/>
        <v/>
      </c>
      <c r="AF322" s="2">
        <f t="shared" si="14"/>
        <v>0</v>
      </c>
      <c r="AG322" s="10" t="str">
        <f t="array" ref="AG322">iferror(xlookup($L322,'Product Families'!$A:$A,'Product Families'!$P:$P),"")</f>
        <v/>
      </c>
      <c r="AH322" s="2" t="str">
        <f t="array" ref="AH322">iferror(xlookup($L322,'Product Families'!$A:$A,'Product Families'!$Q:$Q),"")</f>
        <v/>
      </c>
      <c r="AI322" s="26" t="str">
        <f t="shared" si="15"/>
        <v/>
      </c>
      <c r="AJ322" s="42" t="str">
        <f t="shared" si="16"/>
        <v/>
      </c>
      <c r="AK322" s="2">
        <f t="shared" si="17"/>
        <v>0</v>
      </c>
    </row>
    <row r="323">
      <c r="A323" s="1" t="s">
        <v>1096</v>
      </c>
      <c r="B323" s="3" t="s">
        <v>120</v>
      </c>
      <c r="C323" s="1"/>
      <c r="D323" s="7" t="str">
        <f t="shared" si="18"/>
        <v/>
      </c>
      <c r="E323" s="26">
        <f t="shared" si="2"/>
        <v>0</v>
      </c>
      <c r="G323" s="2" t="s">
        <v>121</v>
      </c>
      <c r="H323" s="1"/>
      <c r="I323" s="1"/>
      <c r="J323" s="1"/>
      <c r="K323" s="1"/>
      <c r="L323" s="1"/>
      <c r="M323" s="10" t="str">
        <f t="array" ref="M323">iferror(xlookup($H323,'Product Families'!$A:$A,'Product Families'!$P:$P),"")</f>
        <v/>
      </c>
      <c r="N323" s="2" t="str">
        <f t="array" ref="N323">iferror(xlookup($H323,'Product Families'!$A:$A,'Product Families'!$Q:$Q),"")</f>
        <v/>
      </c>
      <c r="O323" s="26" t="str">
        <f t="shared" si="3"/>
        <v/>
      </c>
      <c r="P323" s="42" t="str">
        <f t="shared" si="4"/>
        <v/>
      </c>
      <c r="Q323" s="2">
        <f t="shared" si="5"/>
        <v>0</v>
      </c>
      <c r="R323" s="10" t="str">
        <f t="array" ref="R323">iferror(xlookup($I323,'Product Families'!$A:$A,'Product Families'!$P:$P),"")</f>
        <v/>
      </c>
      <c r="S323" s="2" t="str">
        <f t="array" ref="S323">iferror(xlookup($I323,'Product Families'!$A:$A,'Product Families'!$Q:$Q),"")</f>
        <v/>
      </c>
      <c r="T323" s="26" t="str">
        <f t="shared" si="6"/>
        <v/>
      </c>
      <c r="U323" s="42" t="str">
        <f t="shared" si="7"/>
        <v/>
      </c>
      <c r="V323" s="2">
        <f t="shared" si="8"/>
        <v>0</v>
      </c>
      <c r="W323" s="10" t="str">
        <f t="array" ref="W323">iferror(xlookup($J323,'Product Families'!$A:$A,'Product Families'!$P:$P),"")</f>
        <v/>
      </c>
      <c r="X323" s="2" t="str">
        <f t="array" ref="X323">iferror(xlookup($J323,'Product Families'!$A:$A,'Product Families'!$Q:$Q),"")</f>
        <v/>
      </c>
      <c r="Y323" s="42" t="str">
        <f t="shared" si="9"/>
        <v/>
      </c>
      <c r="Z323" s="42" t="str">
        <f t="shared" si="10"/>
        <v/>
      </c>
      <c r="AA323" s="2">
        <f t="shared" si="11"/>
        <v>0</v>
      </c>
      <c r="AB323" s="10" t="str">
        <f t="array" ref="AB323">iferror(xlookup($K323,'Product Families'!$A:$A,'Product Families'!$P:$P),"")</f>
        <v/>
      </c>
      <c r="AC323" s="2" t="str">
        <f t="array" ref="AC323">iferror(xlookup($K323,'Product Families'!$A:$A,'Product Families'!$Q:$Q),"")</f>
        <v/>
      </c>
      <c r="AD323" s="26" t="str">
        <f t="shared" si="12"/>
        <v/>
      </c>
      <c r="AE323" s="42" t="str">
        <f t="shared" si="13"/>
        <v/>
      </c>
      <c r="AF323" s="2">
        <f t="shared" si="14"/>
        <v>0</v>
      </c>
      <c r="AG323" s="10" t="str">
        <f t="array" ref="AG323">iferror(xlookup($L323,'Product Families'!$A:$A,'Product Families'!$P:$P),"")</f>
        <v/>
      </c>
      <c r="AH323" s="2" t="str">
        <f t="array" ref="AH323">iferror(xlookup($L323,'Product Families'!$A:$A,'Product Families'!$Q:$Q),"")</f>
        <v/>
      </c>
      <c r="AI323" s="26" t="str">
        <f t="shared" si="15"/>
        <v/>
      </c>
      <c r="AJ323" s="42" t="str">
        <f t="shared" si="16"/>
        <v/>
      </c>
      <c r="AK323" s="2">
        <f t="shared" si="17"/>
        <v>0</v>
      </c>
    </row>
    <row r="324">
      <c r="A324" s="1" t="s">
        <v>1099</v>
      </c>
      <c r="B324" s="3" t="s">
        <v>120</v>
      </c>
      <c r="C324" s="1"/>
      <c r="D324" s="7" t="str">
        <f t="shared" si="18"/>
        <v/>
      </c>
      <c r="E324" s="26">
        <f t="shared" si="2"/>
        <v>0</v>
      </c>
      <c r="G324" s="2" t="s">
        <v>121</v>
      </c>
      <c r="H324" s="1"/>
      <c r="I324" s="1"/>
      <c r="J324" s="1"/>
      <c r="K324" s="1"/>
      <c r="L324" s="1"/>
      <c r="M324" s="10" t="str">
        <f t="array" ref="M324">iferror(xlookup($H324,'Product Families'!$A:$A,'Product Families'!$P:$P),"")</f>
        <v/>
      </c>
      <c r="N324" s="2" t="str">
        <f t="array" ref="N324">iferror(xlookup($H324,'Product Families'!$A:$A,'Product Families'!$Q:$Q),"")</f>
        <v/>
      </c>
      <c r="O324" s="26" t="str">
        <f t="shared" si="3"/>
        <v/>
      </c>
      <c r="P324" s="42" t="str">
        <f t="shared" si="4"/>
        <v/>
      </c>
      <c r="Q324" s="2">
        <f t="shared" si="5"/>
        <v>0</v>
      </c>
      <c r="R324" s="10" t="str">
        <f t="array" ref="R324">iferror(xlookup($I324,'Product Families'!$A:$A,'Product Families'!$P:$P),"")</f>
        <v/>
      </c>
      <c r="S324" s="2" t="str">
        <f t="array" ref="S324">iferror(xlookup($I324,'Product Families'!$A:$A,'Product Families'!$Q:$Q),"")</f>
        <v/>
      </c>
      <c r="T324" s="26" t="str">
        <f t="shared" si="6"/>
        <v/>
      </c>
      <c r="U324" s="42" t="str">
        <f t="shared" si="7"/>
        <v/>
      </c>
      <c r="V324" s="2">
        <f t="shared" si="8"/>
        <v>0</v>
      </c>
      <c r="W324" s="10" t="str">
        <f t="array" ref="W324">iferror(xlookup($J324,'Product Families'!$A:$A,'Product Families'!$P:$P),"")</f>
        <v/>
      </c>
      <c r="X324" s="2" t="str">
        <f t="array" ref="X324">iferror(xlookup($J324,'Product Families'!$A:$A,'Product Families'!$Q:$Q),"")</f>
        <v/>
      </c>
      <c r="Y324" s="42" t="str">
        <f t="shared" si="9"/>
        <v/>
      </c>
      <c r="Z324" s="42" t="str">
        <f t="shared" si="10"/>
        <v/>
      </c>
      <c r="AA324" s="2">
        <f t="shared" si="11"/>
        <v>0</v>
      </c>
      <c r="AB324" s="10" t="str">
        <f t="array" ref="AB324">iferror(xlookup($K324,'Product Families'!$A:$A,'Product Families'!$P:$P),"")</f>
        <v/>
      </c>
      <c r="AC324" s="2" t="str">
        <f t="array" ref="AC324">iferror(xlookup($K324,'Product Families'!$A:$A,'Product Families'!$Q:$Q),"")</f>
        <v/>
      </c>
      <c r="AD324" s="26" t="str">
        <f t="shared" si="12"/>
        <v/>
      </c>
      <c r="AE324" s="42" t="str">
        <f t="shared" si="13"/>
        <v/>
      </c>
      <c r="AF324" s="2">
        <f t="shared" si="14"/>
        <v>0</v>
      </c>
      <c r="AG324" s="10" t="str">
        <f t="array" ref="AG324">iferror(xlookup($L324,'Product Families'!$A:$A,'Product Families'!$P:$P),"")</f>
        <v/>
      </c>
      <c r="AH324" s="2" t="str">
        <f t="array" ref="AH324">iferror(xlookup($L324,'Product Families'!$A:$A,'Product Families'!$Q:$Q),"")</f>
        <v/>
      </c>
      <c r="AI324" s="26" t="str">
        <f t="shared" si="15"/>
        <v/>
      </c>
      <c r="AJ324" s="42" t="str">
        <f t="shared" si="16"/>
        <v/>
      </c>
      <c r="AK324" s="2">
        <f t="shared" si="17"/>
        <v>0</v>
      </c>
    </row>
    <row r="325">
      <c r="A325" s="1" t="s">
        <v>360</v>
      </c>
      <c r="B325" s="3">
        <v>6.31</v>
      </c>
      <c r="C325" s="3">
        <v>10.0</v>
      </c>
      <c r="D325" s="7">
        <f t="shared" si="18"/>
        <v>0.631</v>
      </c>
      <c r="E325" s="26">
        <f t="shared" si="2"/>
        <v>0</v>
      </c>
      <c r="H325" s="1"/>
      <c r="I325" s="1"/>
      <c r="J325" s="1"/>
      <c r="K325" s="1"/>
      <c r="L325" s="1"/>
      <c r="M325" s="10" t="str">
        <f t="array" ref="M325">iferror(xlookup($H325,'Product Families'!$A:$A,'Product Families'!$P:$P),"")</f>
        <v/>
      </c>
      <c r="N325" s="2" t="str">
        <f t="array" ref="N325">iferror(xlookup($H325,'Product Families'!$A:$A,'Product Families'!$Q:$Q),"")</f>
        <v/>
      </c>
      <c r="O325" s="26" t="str">
        <f t="shared" si="3"/>
        <v/>
      </c>
      <c r="P325" s="42" t="str">
        <f t="shared" si="4"/>
        <v/>
      </c>
      <c r="Q325" s="2">
        <f t="shared" si="5"/>
        <v>0</v>
      </c>
      <c r="R325" s="10" t="str">
        <f t="array" ref="R325">iferror(xlookup($I325,'Product Families'!$A:$A,'Product Families'!$P:$P),"")</f>
        <v/>
      </c>
      <c r="S325" s="2" t="str">
        <f t="array" ref="S325">iferror(xlookup($I325,'Product Families'!$A:$A,'Product Families'!$Q:$Q),"")</f>
        <v/>
      </c>
      <c r="T325" s="26" t="str">
        <f t="shared" si="6"/>
        <v/>
      </c>
      <c r="U325" s="42" t="str">
        <f t="shared" si="7"/>
        <v/>
      </c>
      <c r="V325" s="2">
        <f t="shared" si="8"/>
        <v>0</v>
      </c>
      <c r="W325" s="10" t="str">
        <f t="array" ref="W325">iferror(xlookup($J325,'Product Families'!$A:$A,'Product Families'!$P:$P),"")</f>
        <v/>
      </c>
      <c r="X325" s="2" t="str">
        <f t="array" ref="X325">iferror(xlookup($J325,'Product Families'!$A:$A,'Product Families'!$Q:$Q),"")</f>
        <v/>
      </c>
      <c r="Y325" s="42" t="str">
        <f t="shared" si="9"/>
        <v/>
      </c>
      <c r="Z325" s="42" t="str">
        <f t="shared" si="10"/>
        <v/>
      </c>
      <c r="AA325" s="2">
        <f t="shared" si="11"/>
        <v>0</v>
      </c>
      <c r="AB325" s="10" t="str">
        <f t="array" ref="AB325">iferror(xlookup($K325,'Product Families'!$A:$A,'Product Families'!$P:$P),"")</f>
        <v/>
      </c>
      <c r="AC325" s="2" t="str">
        <f t="array" ref="AC325">iferror(xlookup($K325,'Product Families'!$A:$A,'Product Families'!$Q:$Q),"")</f>
        <v/>
      </c>
      <c r="AD325" s="26" t="str">
        <f t="shared" si="12"/>
        <v/>
      </c>
      <c r="AE325" s="42" t="str">
        <f t="shared" si="13"/>
        <v/>
      </c>
      <c r="AF325" s="2">
        <f t="shared" si="14"/>
        <v>0</v>
      </c>
      <c r="AG325" s="10" t="str">
        <f t="array" ref="AG325">iferror(xlookup($L325,'Product Families'!$A:$A,'Product Families'!$P:$P),"")</f>
        <v/>
      </c>
      <c r="AH325" s="2" t="str">
        <f t="array" ref="AH325">iferror(xlookup($L325,'Product Families'!$A:$A,'Product Families'!$Q:$Q),"")</f>
        <v/>
      </c>
      <c r="AI325" s="26" t="str">
        <f t="shared" si="15"/>
        <v/>
      </c>
      <c r="AJ325" s="42" t="str">
        <f t="shared" si="16"/>
        <v/>
      </c>
      <c r="AK325" s="2">
        <f t="shared" si="17"/>
        <v>0</v>
      </c>
    </row>
    <row r="326">
      <c r="A326" s="1" t="s">
        <v>510</v>
      </c>
      <c r="B326" s="3">
        <v>48.34</v>
      </c>
      <c r="C326" s="3">
        <v>24.0</v>
      </c>
      <c r="D326" s="7">
        <f t="shared" si="18"/>
        <v>2.014166667</v>
      </c>
      <c r="E326" s="26">
        <f t="shared" si="2"/>
        <v>0</v>
      </c>
      <c r="H326" s="1"/>
      <c r="I326" s="1"/>
      <c r="J326" s="1"/>
      <c r="K326" s="1"/>
      <c r="L326" s="1"/>
      <c r="M326" s="10" t="str">
        <f t="array" ref="M326">iferror(xlookup($H326,'Product Families'!$A:$A,'Product Families'!$P:$P),"")</f>
        <v/>
      </c>
      <c r="N326" s="2" t="str">
        <f t="array" ref="N326">iferror(xlookup($H326,'Product Families'!$A:$A,'Product Families'!$Q:$Q),"")</f>
        <v/>
      </c>
      <c r="O326" s="26" t="str">
        <f t="shared" si="3"/>
        <v/>
      </c>
      <c r="P326" s="42" t="str">
        <f t="shared" si="4"/>
        <v/>
      </c>
      <c r="Q326" s="2">
        <f t="shared" si="5"/>
        <v>0</v>
      </c>
      <c r="R326" s="10" t="str">
        <f t="array" ref="R326">iferror(xlookup($I326,'Product Families'!$A:$A,'Product Families'!$P:$P),"")</f>
        <v/>
      </c>
      <c r="S326" s="2" t="str">
        <f t="array" ref="S326">iferror(xlookup($I326,'Product Families'!$A:$A,'Product Families'!$Q:$Q),"")</f>
        <v/>
      </c>
      <c r="T326" s="26" t="str">
        <f t="shared" si="6"/>
        <v/>
      </c>
      <c r="U326" s="42" t="str">
        <f t="shared" si="7"/>
        <v/>
      </c>
      <c r="V326" s="2">
        <f t="shared" si="8"/>
        <v>0</v>
      </c>
      <c r="W326" s="10" t="str">
        <f t="array" ref="W326">iferror(xlookup($J326,'Product Families'!$A:$A,'Product Families'!$P:$P),"")</f>
        <v/>
      </c>
      <c r="X326" s="2" t="str">
        <f t="array" ref="X326">iferror(xlookup($J326,'Product Families'!$A:$A,'Product Families'!$Q:$Q),"")</f>
        <v/>
      </c>
      <c r="Y326" s="42" t="str">
        <f t="shared" si="9"/>
        <v/>
      </c>
      <c r="Z326" s="42" t="str">
        <f t="shared" si="10"/>
        <v/>
      </c>
      <c r="AA326" s="2">
        <f t="shared" si="11"/>
        <v>0</v>
      </c>
      <c r="AB326" s="10" t="str">
        <f t="array" ref="AB326">iferror(xlookup($K326,'Product Families'!$A:$A,'Product Families'!$P:$P),"")</f>
        <v/>
      </c>
      <c r="AC326" s="2" t="str">
        <f t="array" ref="AC326">iferror(xlookup($K326,'Product Families'!$A:$A,'Product Families'!$Q:$Q),"")</f>
        <v/>
      </c>
      <c r="AD326" s="26" t="str">
        <f t="shared" si="12"/>
        <v/>
      </c>
      <c r="AE326" s="42" t="str">
        <f t="shared" si="13"/>
        <v/>
      </c>
      <c r="AF326" s="2">
        <f t="shared" si="14"/>
        <v>0</v>
      </c>
      <c r="AG326" s="10" t="str">
        <f t="array" ref="AG326">iferror(xlookup($L326,'Product Families'!$A:$A,'Product Families'!$P:$P),"")</f>
        <v/>
      </c>
      <c r="AH326" s="2" t="str">
        <f t="array" ref="AH326">iferror(xlookup($L326,'Product Families'!$A:$A,'Product Families'!$Q:$Q),"")</f>
        <v/>
      </c>
      <c r="AI326" s="26" t="str">
        <f t="shared" si="15"/>
        <v/>
      </c>
      <c r="AJ326" s="42" t="str">
        <f t="shared" si="16"/>
        <v/>
      </c>
      <c r="AK326" s="2">
        <f t="shared" si="17"/>
        <v>0</v>
      </c>
    </row>
    <row r="327">
      <c r="A327" s="1" t="s">
        <v>534</v>
      </c>
      <c r="B327" s="3" t="s">
        <v>120</v>
      </c>
      <c r="C327" s="1"/>
      <c r="D327" s="7" t="str">
        <f t="shared" si="18"/>
        <v/>
      </c>
      <c r="E327" s="26">
        <f t="shared" si="2"/>
        <v>0</v>
      </c>
      <c r="G327" s="2" t="s">
        <v>121</v>
      </c>
      <c r="H327" s="1"/>
      <c r="I327" s="1"/>
      <c r="J327" s="1"/>
      <c r="K327" s="1"/>
      <c r="L327" s="1"/>
      <c r="M327" s="10" t="str">
        <f t="array" ref="M327">iferror(xlookup($H327,'Product Families'!$A:$A,'Product Families'!$P:$P),"")</f>
        <v/>
      </c>
      <c r="N327" s="2" t="str">
        <f t="array" ref="N327">iferror(xlookup($H327,'Product Families'!$A:$A,'Product Families'!$Q:$Q),"")</f>
        <v/>
      </c>
      <c r="O327" s="26" t="str">
        <f t="shared" si="3"/>
        <v/>
      </c>
      <c r="P327" s="42" t="str">
        <f t="shared" si="4"/>
        <v/>
      </c>
      <c r="Q327" s="2">
        <f t="shared" si="5"/>
        <v>0</v>
      </c>
      <c r="R327" s="10" t="str">
        <f t="array" ref="R327">iferror(xlookup($I327,'Product Families'!$A:$A,'Product Families'!$P:$P),"")</f>
        <v/>
      </c>
      <c r="S327" s="2" t="str">
        <f t="array" ref="S327">iferror(xlookup($I327,'Product Families'!$A:$A,'Product Families'!$Q:$Q),"")</f>
        <v/>
      </c>
      <c r="T327" s="26" t="str">
        <f t="shared" si="6"/>
        <v/>
      </c>
      <c r="U327" s="42" t="str">
        <f t="shared" si="7"/>
        <v/>
      </c>
      <c r="V327" s="2">
        <f t="shared" si="8"/>
        <v>0</v>
      </c>
      <c r="W327" s="10" t="str">
        <f t="array" ref="W327">iferror(xlookup($J327,'Product Families'!$A:$A,'Product Families'!$P:$P),"")</f>
        <v/>
      </c>
      <c r="X327" s="2" t="str">
        <f t="array" ref="X327">iferror(xlookup($J327,'Product Families'!$A:$A,'Product Families'!$Q:$Q),"")</f>
        <v/>
      </c>
      <c r="Y327" s="42" t="str">
        <f t="shared" si="9"/>
        <v/>
      </c>
      <c r="Z327" s="42" t="str">
        <f t="shared" si="10"/>
        <v/>
      </c>
      <c r="AA327" s="2">
        <f t="shared" si="11"/>
        <v>0</v>
      </c>
      <c r="AB327" s="10" t="str">
        <f t="array" ref="AB327">iferror(xlookup($K327,'Product Families'!$A:$A,'Product Families'!$P:$P),"")</f>
        <v/>
      </c>
      <c r="AC327" s="2" t="str">
        <f t="array" ref="AC327">iferror(xlookup($K327,'Product Families'!$A:$A,'Product Families'!$Q:$Q),"")</f>
        <v/>
      </c>
      <c r="AD327" s="26" t="str">
        <f t="shared" si="12"/>
        <v/>
      </c>
      <c r="AE327" s="42" t="str">
        <f t="shared" si="13"/>
        <v/>
      </c>
      <c r="AF327" s="2">
        <f t="shared" si="14"/>
        <v>0</v>
      </c>
      <c r="AG327" s="10" t="str">
        <f t="array" ref="AG327">iferror(xlookup($L327,'Product Families'!$A:$A,'Product Families'!$P:$P),"")</f>
        <v/>
      </c>
      <c r="AH327" s="2" t="str">
        <f t="array" ref="AH327">iferror(xlookup($L327,'Product Families'!$A:$A,'Product Families'!$Q:$Q),"")</f>
        <v/>
      </c>
      <c r="AI327" s="26" t="str">
        <f t="shared" si="15"/>
        <v/>
      </c>
      <c r="AJ327" s="42" t="str">
        <f t="shared" si="16"/>
        <v/>
      </c>
      <c r="AK327" s="2">
        <f t="shared" si="17"/>
        <v>0</v>
      </c>
    </row>
    <row r="328">
      <c r="A328" s="1" t="s">
        <v>550</v>
      </c>
      <c r="B328" s="3" t="s">
        <v>120</v>
      </c>
      <c r="C328" s="1"/>
      <c r="D328" s="7" t="str">
        <f t="shared" si="18"/>
        <v/>
      </c>
      <c r="E328" s="26">
        <f t="shared" si="2"/>
        <v>0</v>
      </c>
      <c r="G328" s="2" t="s">
        <v>1803</v>
      </c>
      <c r="H328" s="1"/>
      <c r="I328" s="1"/>
      <c r="J328" s="1"/>
      <c r="K328" s="1"/>
      <c r="L328" s="1"/>
      <c r="M328" s="10" t="str">
        <f t="array" ref="M328">iferror(xlookup($H328,'Product Families'!$A:$A,'Product Families'!$P:$P),"")</f>
        <v/>
      </c>
      <c r="N328" s="2" t="str">
        <f t="array" ref="N328">iferror(xlookup($H328,'Product Families'!$A:$A,'Product Families'!$Q:$Q),"")</f>
        <v/>
      </c>
      <c r="O328" s="26" t="str">
        <f t="shared" si="3"/>
        <v/>
      </c>
      <c r="P328" s="42" t="str">
        <f t="shared" si="4"/>
        <v/>
      </c>
      <c r="Q328" s="2">
        <f t="shared" si="5"/>
        <v>0</v>
      </c>
      <c r="R328" s="10" t="str">
        <f t="array" ref="R328">iferror(xlookup($I328,'Product Families'!$A:$A,'Product Families'!$P:$P),"")</f>
        <v/>
      </c>
      <c r="S328" s="2" t="str">
        <f t="array" ref="S328">iferror(xlookup($I328,'Product Families'!$A:$A,'Product Families'!$Q:$Q),"")</f>
        <v/>
      </c>
      <c r="T328" s="26" t="str">
        <f t="shared" si="6"/>
        <v/>
      </c>
      <c r="U328" s="42" t="str">
        <f t="shared" si="7"/>
        <v/>
      </c>
      <c r="V328" s="2">
        <f t="shared" si="8"/>
        <v>0</v>
      </c>
      <c r="W328" s="10" t="str">
        <f t="array" ref="W328">iferror(xlookup($J328,'Product Families'!$A:$A,'Product Families'!$P:$P),"")</f>
        <v/>
      </c>
      <c r="X328" s="2" t="str">
        <f t="array" ref="X328">iferror(xlookup($J328,'Product Families'!$A:$A,'Product Families'!$Q:$Q),"")</f>
        <v/>
      </c>
      <c r="Y328" s="42" t="str">
        <f t="shared" si="9"/>
        <v/>
      </c>
      <c r="Z328" s="42" t="str">
        <f t="shared" si="10"/>
        <v/>
      </c>
      <c r="AA328" s="2">
        <f t="shared" si="11"/>
        <v>0</v>
      </c>
      <c r="AB328" s="10" t="str">
        <f t="array" ref="AB328">iferror(xlookup($K328,'Product Families'!$A:$A,'Product Families'!$P:$P),"")</f>
        <v/>
      </c>
      <c r="AC328" s="2" t="str">
        <f t="array" ref="AC328">iferror(xlookup($K328,'Product Families'!$A:$A,'Product Families'!$Q:$Q),"")</f>
        <v/>
      </c>
      <c r="AD328" s="26" t="str">
        <f t="shared" si="12"/>
        <v/>
      </c>
      <c r="AE328" s="42" t="str">
        <f t="shared" si="13"/>
        <v/>
      </c>
      <c r="AF328" s="2">
        <f t="shared" si="14"/>
        <v>0</v>
      </c>
      <c r="AG328" s="10" t="str">
        <f t="array" ref="AG328">iferror(xlookup($L328,'Product Families'!$A:$A,'Product Families'!$P:$P),"")</f>
        <v/>
      </c>
      <c r="AH328" s="2" t="str">
        <f t="array" ref="AH328">iferror(xlookup($L328,'Product Families'!$A:$A,'Product Families'!$Q:$Q),"")</f>
        <v/>
      </c>
      <c r="AI328" s="26" t="str">
        <f t="shared" si="15"/>
        <v/>
      </c>
      <c r="AJ328" s="42" t="str">
        <f t="shared" si="16"/>
        <v/>
      </c>
      <c r="AK328" s="2">
        <f t="shared" si="17"/>
        <v>0</v>
      </c>
    </row>
    <row r="329">
      <c r="A329" s="1" t="s">
        <v>921</v>
      </c>
      <c r="B329" s="3" t="s">
        <v>120</v>
      </c>
      <c r="C329" s="1"/>
      <c r="D329" s="7" t="str">
        <f t="shared" si="18"/>
        <v/>
      </c>
      <c r="E329" s="26">
        <f t="shared" si="2"/>
        <v>0</v>
      </c>
      <c r="G329" s="2" t="s">
        <v>121</v>
      </c>
      <c r="H329" s="1"/>
      <c r="I329" s="1"/>
      <c r="J329" s="1"/>
      <c r="K329" s="1"/>
      <c r="L329" s="1"/>
      <c r="M329" s="10" t="str">
        <f t="array" ref="M329">iferror(xlookup($H329,'Product Families'!$A:$A,'Product Families'!$P:$P),"")</f>
        <v/>
      </c>
      <c r="N329" s="2" t="str">
        <f t="array" ref="N329">iferror(xlookup($H329,'Product Families'!$A:$A,'Product Families'!$Q:$Q),"")</f>
        <v/>
      </c>
      <c r="O329" s="26" t="str">
        <f t="shared" si="3"/>
        <v/>
      </c>
      <c r="P329" s="42" t="str">
        <f t="shared" si="4"/>
        <v/>
      </c>
      <c r="Q329" s="2">
        <f t="shared" si="5"/>
        <v>0</v>
      </c>
      <c r="R329" s="10" t="str">
        <f t="array" ref="R329">iferror(xlookup($I329,'Product Families'!$A:$A,'Product Families'!$P:$P),"")</f>
        <v/>
      </c>
      <c r="S329" s="2" t="str">
        <f t="array" ref="S329">iferror(xlookup($I329,'Product Families'!$A:$A,'Product Families'!$Q:$Q),"")</f>
        <v/>
      </c>
      <c r="T329" s="26" t="str">
        <f t="shared" si="6"/>
        <v/>
      </c>
      <c r="U329" s="42" t="str">
        <f t="shared" si="7"/>
        <v/>
      </c>
      <c r="V329" s="2">
        <f t="shared" si="8"/>
        <v>0</v>
      </c>
      <c r="W329" s="10" t="str">
        <f t="array" ref="W329">iferror(xlookup($J329,'Product Families'!$A:$A,'Product Families'!$P:$P),"")</f>
        <v/>
      </c>
      <c r="X329" s="2" t="str">
        <f t="array" ref="X329">iferror(xlookup($J329,'Product Families'!$A:$A,'Product Families'!$Q:$Q),"")</f>
        <v/>
      </c>
      <c r="Y329" s="42" t="str">
        <f t="shared" si="9"/>
        <v/>
      </c>
      <c r="Z329" s="42" t="str">
        <f t="shared" si="10"/>
        <v/>
      </c>
      <c r="AA329" s="2">
        <f t="shared" si="11"/>
        <v>0</v>
      </c>
      <c r="AB329" s="10" t="str">
        <f t="array" ref="AB329">iferror(xlookup($K329,'Product Families'!$A:$A,'Product Families'!$P:$P),"")</f>
        <v/>
      </c>
      <c r="AC329" s="2" t="str">
        <f t="array" ref="AC329">iferror(xlookup($K329,'Product Families'!$A:$A,'Product Families'!$Q:$Q),"")</f>
        <v/>
      </c>
      <c r="AD329" s="26" t="str">
        <f t="shared" si="12"/>
        <v/>
      </c>
      <c r="AE329" s="42" t="str">
        <f t="shared" si="13"/>
        <v/>
      </c>
      <c r="AF329" s="2">
        <f t="shared" si="14"/>
        <v>0</v>
      </c>
      <c r="AG329" s="10" t="str">
        <f t="array" ref="AG329">iferror(xlookup($L329,'Product Families'!$A:$A,'Product Families'!$P:$P),"")</f>
        <v/>
      </c>
      <c r="AH329" s="2" t="str">
        <f t="array" ref="AH329">iferror(xlookup($L329,'Product Families'!$A:$A,'Product Families'!$Q:$Q),"")</f>
        <v/>
      </c>
      <c r="AI329" s="26" t="str">
        <f t="shared" si="15"/>
        <v/>
      </c>
      <c r="AJ329" s="42" t="str">
        <f t="shared" si="16"/>
        <v/>
      </c>
      <c r="AK329" s="2">
        <f t="shared" si="17"/>
        <v>0</v>
      </c>
    </row>
    <row r="330">
      <c r="A330" s="1" t="s">
        <v>938</v>
      </c>
      <c r="B330" s="3" t="s">
        <v>120</v>
      </c>
      <c r="C330" s="1"/>
      <c r="D330" s="7" t="str">
        <f t="shared" si="18"/>
        <v/>
      </c>
      <c r="E330" s="26">
        <f t="shared" si="2"/>
        <v>0</v>
      </c>
      <c r="G330" s="2" t="s">
        <v>121</v>
      </c>
      <c r="H330" s="1"/>
      <c r="I330" s="1"/>
      <c r="J330" s="1"/>
      <c r="K330" s="1"/>
      <c r="L330" s="1"/>
      <c r="M330" s="10" t="str">
        <f t="array" ref="M330">iferror(xlookup($H330,'Product Families'!$A:$A,'Product Families'!$P:$P),"")</f>
        <v/>
      </c>
      <c r="N330" s="2" t="str">
        <f t="array" ref="N330">iferror(xlookup($H330,'Product Families'!$A:$A,'Product Families'!$Q:$Q),"")</f>
        <v/>
      </c>
      <c r="O330" s="26" t="str">
        <f t="shared" si="3"/>
        <v/>
      </c>
      <c r="P330" s="42" t="str">
        <f t="shared" si="4"/>
        <v/>
      </c>
      <c r="Q330" s="2">
        <f t="shared" si="5"/>
        <v>0</v>
      </c>
      <c r="R330" s="10" t="str">
        <f t="array" ref="R330">iferror(xlookup($I330,'Product Families'!$A:$A,'Product Families'!$P:$P),"")</f>
        <v/>
      </c>
      <c r="S330" s="2" t="str">
        <f t="array" ref="S330">iferror(xlookup($I330,'Product Families'!$A:$A,'Product Families'!$Q:$Q),"")</f>
        <v/>
      </c>
      <c r="T330" s="26" t="str">
        <f t="shared" si="6"/>
        <v/>
      </c>
      <c r="U330" s="42" t="str">
        <f t="shared" si="7"/>
        <v/>
      </c>
      <c r="V330" s="2">
        <f t="shared" si="8"/>
        <v>0</v>
      </c>
      <c r="W330" s="10" t="str">
        <f t="array" ref="W330">iferror(xlookup($J330,'Product Families'!$A:$A,'Product Families'!$P:$P),"")</f>
        <v/>
      </c>
      <c r="X330" s="2" t="str">
        <f t="array" ref="X330">iferror(xlookup($J330,'Product Families'!$A:$A,'Product Families'!$Q:$Q),"")</f>
        <v/>
      </c>
      <c r="Y330" s="42" t="str">
        <f t="shared" si="9"/>
        <v/>
      </c>
      <c r="Z330" s="42" t="str">
        <f t="shared" si="10"/>
        <v/>
      </c>
      <c r="AA330" s="2">
        <f t="shared" si="11"/>
        <v>0</v>
      </c>
      <c r="AB330" s="10" t="str">
        <f t="array" ref="AB330">iferror(xlookup($K330,'Product Families'!$A:$A,'Product Families'!$P:$P),"")</f>
        <v/>
      </c>
      <c r="AC330" s="2" t="str">
        <f t="array" ref="AC330">iferror(xlookup($K330,'Product Families'!$A:$A,'Product Families'!$Q:$Q),"")</f>
        <v/>
      </c>
      <c r="AD330" s="26" t="str">
        <f t="shared" si="12"/>
        <v/>
      </c>
      <c r="AE330" s="42" t="str">
        <f t="shared" si="13"/>
        <v/>
      </c>
      <c r="AF330" s="2">
        <f t="shared" si="14"/>
        <v>0</v>
      </c>
      <c r="AG330" s="10" t="str">
        <f t="array" ref="AG330">iferror(xlookup($L330,'Product Families'!$A:$A,'Product Families'!$P:$P),"")</f>
        <v/>
      </c>
      <c r="AH330" s="2" t="str">
        <f t="array" ref="AH330">iferror(xlookup($L330,'Product Families'!$A:$A,'Product Families'!$Q:$Q),"")</f>
        <v/>
      </c>
      <c r="AI330" s="26" t="str">
        <f t="shared" si="15"/>
        <v/>
      </c>
      <c r="AJ330" s="42" t="str">
        <f t="shared" si="16"/>
        <v/>
      </c>
      <c r="AK330" s="2">
        <f t="shared" si="17"/>
        <v>0</v>
      </c>
    </row>
    <row r="331">
      <c r="A331" s="1" t="s">
        <v>957</v>
      </c>
      <c r="B331" s="3" t="s">
        <v>120</v>
      </c>
      <c r="C331" s="1"/>
      <c r="D331" s="7" t="str">
        <f t="shared" si="18"/>
        <v/>
      </c>
      <c r="E331" s="26">
        <f t="shared" si="2"/>
        <v>0</v>
      </c>
      <c r="G331" s="2" t="s">
        <v>121</v>
      </c>
      <c r="H331" s="1"/>
      <c r="I331" s="1"/>
      <c r="J331" s="1"/>
      <c r="K331" s="1"/>
      <c r="L331" s="1"/>
      <c r="M331" s="10" t="str">
        <f t="array" ref="M331">iferror(xlookup($H331,'Product Families'!$A:$A,'Product Families'!$P:$P),"")</f>
        <v/>
      </c>
      <c r="N331" s="2" t="str">
        <f t="array" ref="N331">iferror(xlookup($H331,'Product Families'!$A:$A,'Product Families'!$Q:$Q),"")</f>
        <v/>
      </c>
      <c r="O331" s="26" t="str">
        <f t="shared" si="3"/>
        <v/>
      </c>
      <c r="P331" s="42" t="str">
        <f t="shared" si="4"/>
        <v/>
      </c>
      <c r="Q331" s="2">
        <f t="shared" si="5"/>
        <v>0</v>
      </c>
      <c r="R331" s="10" t="str">
        <f t="array" ref="R331">iferror(xlookup($I331,'Product Families'!$A:$A,'Product Families'!$P:$P),"")</f>
        <v/>
      </c>
      <c r="S331" s="2" t="str">
        <f t="array" ref="S331">iferror(xlookup($I331,'Product Families'!$A:$A,'Product Families'!$Q:$Q),"")</f>
        <v/>
      </c>
      <c r="T331" s="26" t="str">
        <f t="shared" si="6"/>
        <v/>
      </c>
      <c r="U331" s="42" t="str">
        <f t="shared" si="7"/>
        <v/>
      </c>
      <c r="V331" s="2">
        <f t="shared" si="8"/>
        <v>0</v>
      </c>
      <c r="W331" s="10" t="str">
        <f t="array" ref="W331">iferror(xlookup($J331,'Product Families'!$A:$A,'Product Families'!$P:$P),"")</f>
        <v/>
      </c>
      <c r="X331" s="2" t="str">
        <f t="array" ref="X331">iferror(xlookup($J331,'Product Families'!$A:$A,'Product Families'!$Q:$Q),"")</f>
        <v/>
      </c>
      <c r="Y331" s="42" t="str">
        <f t="shared" si="9"/>
        <v/>
      </c>
      <c r="Z331" s="42" t="str">
        <f t="shared" si="10"/>
        <v/>
      </c>
      <c r="AA331" s="2">
        <f t="shared" si="11"/>
        <v>0</v>
      </c>
      <c r="AB331" s="10" t="str">
        <f t="array" ref="AB331">iferror(xlookup($K331,'Product Families'!$A:$A,'Product Families'!$P:$P),"")</f>
        <v/>
      </c>
      <c r="AC331" s="2" t="str">
        <f t="array" ref="AC331">iferror(xlookup($K331,'Product Families'!$A:$A,'Product Families'!$Q:$Q),"")</f>
        <v/>
      </c>
      <c r="AD331" s="26" t="str">
        <f t="shared" si="12"/>
        <v/>
      </c>
      <c r="AE331" s="42" t="str">
        <f t="shared" si="13"/>
        <v/>
      </c>
      <c r="AF331" s="2">
        <f t="shared" si="14"/>
        <v>0</v>
      </c>
      <c r="AG331" s="10" t="str">
        <f t="array" ref="AG331">iferror(xlookup($L331,'Product Families'!$A:$A,'Product Families'!$P:$P),"")</f>
        <v/>
      </c>
      <c r="AH331" s="2" t="str">
        <f t="array" ref="AH331">iferror(xlookup($L331,'Product Families'!$A:$A,'Product Families'!$Q:$Q),"")</f>
        <v/>
      </c>
      <c r="AI331" s="26" t="str">
        <f t="shared" si="15"/>
        <v/>
      </c>
      <c r="AJ331" s="42" t="str">
        <f t="shared" si="16"/>
        <v/>
      </c>
      <c r="AK331" s="2">
        <f t="shared" si="17"/>
        <v>0</v>
      </c>
    </row>
    <row r="332">
      <c r="A332" s="1" t="s">
        <v>1119</v>
      </c>
      <c r="B332" s="3" t="s">
        <v>120</v>
      </c>
      <c r="C332" s="1"/>
      <c r="D332" s="7" t="str">
        <f t="shared" si="18"/>
        <v/>
      </c>
      <c r="E332" s="26">
        <f t="shared" si="2"/>
        <v>0</v>
      </c>
      <c r="G332" s="2" t="s">
        <v>121</v>
      </c>
      <c r="H332" s="1"/>
      <c r="I332" s="1"/>
      <c r="J332" s="1"/>
      <c r="K332" s="1"/>
      <c r="L332" s="1"/>
      <c r="M332" s="10" t="str">
        <f t="array" ref="M332">iferror(xlookup($H332,'Product Families'!$A:$A,'Product Families'!$P:$P),"")</f>
        <v/>
      </c>
      <c r="N332" s="2" t="str">
        <f t="array" ref="N332">iferror(xlookup($H332,'Product Families'!$A:$A,'Product Families'!$Q:$Q),"")</f>
        <v/>
      </c>
      <c r="O332" s="26" t="str">
        <f t="shared" si="3"/>
        <v/>
      </c>
      <c r="P332" s="42" t="str">
        <f t="shared" si="4"/>
        <v/>
      </c>
      <c r="Q332" s="2">
        <f t="shared" si="5"/>
        <v>0</v>
      </c>
      <c r="R332" s="10" t="str">
        <f t="array" ref="R332">iferror(xlookup($I332,'Product Families'!$A:$A,'Product Families'!$P:$P),"")</f>
        <v/>
      </c>
      <c r="S332" s="2" t="str">
        <f t="array" ref="S332">iferror(xlookup($I332,'Product Families'!$A:$A,'Product Families'!$Q:$Q),"")</f>
        <v/>
      </c>
      <c r="T332" s="26" t="str">
        <f t="shared" si="6"/>
        <v/>
      </c>
      <c r="U332" s="42" t="str">
        <f t="shared" si="7"/>
        <v/>
      </c>
      <c r="V332" s="2">
        <f t="shared" si="8"/>
        <v>0</v>
      </c>
      <c r="W332" s="10" t="str">
        <f t="array" ref="W332">iferror(xlookup($J332,'Product Families'!$A:$A,'Product Families'!$P:$P),"")</f>
        <v/>
      </c>
      <c r="X332" s="2" t="str">
        <f t="array" ref="X332">iferror(xlookup($J332,'Product Families'!$A:$A,'Product Families'!$Q:$Q),"")</f>
        <v/>
      </c>
      <c r="Y332" s="42" t="str">
        <f t="shared" si="9"/>
        <v/>
      </c>
      <c r="Z332" s="42" t="str">
        <f t="shared" si="10"/>
        <v/>
      </c>
      <c r="AA332" s="2">
        <f t="shared" si="11"/>
        <v>0</v>
      </c>
      <c r="AB332" s="10" t="str">
        <f t="array" ref="AB332">iferror(xlookup($K332,'Product Families'!$A:$A,'Product Families'!$P:$P),"")</f>
        <v/>
      </c>
      <c r="AC332" s="2" t="str">
        <f t="array" ref="AC332">iferror(xlookup($K332,'Product Families'!$A:$A,'Product Families'!$Q:$Q),"")</f>
        <v/>
      </c>
      <c r="AD332" s="26" t="str">
        <f t="shared" si="12"/>
        <v/>
      </c>
      <c r="AE332" s="42" t="str">
        <f t="shared" si="13"/>
        <v/>
      </c>
      <c r="AF332" s="2">
        <f t="shared" si="14"/>
        <v>0</v>
      </c>
      <c r="AG332" s="10" t="str">
        <f t="array" ref="AG332">iferror(xlookup($L332,'Product Families'!$A:$A,'Product Families'!$P:$P),"")</f>
        <v/>
      </c>
      <c r="AH332" s="2" t="str">
        <f t="array" ref="AH332">iferror(xlookup($L332,'Product Families'!$A:$A,'Product Families'!$Q:$Q),"")</f>
        <v/>
      </c>
      <c r="AI332" s="26" t="str">
        <f t="shared" si="15"/>
        <v/>
      </c>
      <c r="AJ332" s="42" t="str">
        <f t="shared" si="16"/>
        <v/>
      </c>
      <c r="AK332" s="2">
        <f t="shared" si="17"/>
        <v>0</v>
      </c>
    </row>
    <row r="333">
      <c r="A333" s="1" t="s">
        <v>563</v>
      </c>
      <c r="B333" s="3">
        <v>2.92</v>
      </c>
      <c r="C333" s="3">
        <v>1.0</v>
      </c>
      <c r="D333" s="7">
        <f t="shared" si="18"/>
        <v>2.92</v>
      </c>
      <c r="E333" s="26">
        <f t="shared" si="2"/>
        <v>0</v>
      </c>
      <c r="H333" s="1"/>
      <c r="I333" s="1"/>
      <c r="J333" s="1"/>
      <c r="K333" s="1"/>
      <c r="L333" s="1"/>
      <c r="M333" s="10" t="str">
        <f t="array" ref="M333">iferror(xlookup($H333,'Product Families'!$A:$A,'Product Families'!$P:$P),"")</f>
        <v/>
      </c>
      <c r="N333" s="2" t="str">
        <f t="array" ref="N333">iferror(xlookup($H333,'Product Families'!$A:$A,'Product Families'!$Q:$Q),"")</f>
        <v/>
      </c>
      <c r="O333" s="26" t="str">
        <f t="shared" si="3"/>
        <v/>
      </c>
      <c r="P333" s="42" t="str">
        <f t="shared" si="4"/>
        <v/>
      </c>
      <c r="Q333" s="2">
        <f t="shared" si="5"/>
        <v>0</v>
      </c>
      <c r="R333" s="10" t="str">
        <f t="array" ref="R333">iferror(xlookup($I333,'Product Families'!$A:$A,'Product Families'!$P:$P),"")</f>
        <v/>
      </c>
      <c r="S333" s="2" t="str">
        <f t="array" ref="S333">iferror(xlookup($I333,'Product Families'!$A:$A,'Product Families'!$Q:$Q),"")</f>
        <v/>
      </c>
      <c r="T333" s="26" t="str">
        <f t="shared" si="6"/>
        <v/>
      </c>
      <c r="U333" s="42" t="str">
        <f t="shared" si="7"/>
        <v/>
      </c>
      <c r="V333" s="2">
        <f t="shared" si="8"/>
        <v>0</v>
      </c>
      <c r="W333" s="10" t="str">
        <f t="array" ref="W333">iferror(xlookup($J333,'Product Families'!$A:$A,'Product Families'!$P:$P),"")</f>
        <v/>
      </c>
      <c r="X333" s="2" t="str">
        <f t="array" ref="X333">iferror(xlookup($J333,'Product Families'!$A:$A,'Product Families'!$Q:$Q),"")</f>
        <v/>
      </c>
      <c r="Y333" s="42" t="str">
        <f t="shared" si="9"/>
        <v/>
      </c>
      <c r="Z333" s="42" t="str">
        <f t="shared" si="10"/>
        <v/>
      </c>
      <c r="AA333" s="2">
        <f t="shared" si="11"/>
        <v>0</v>
      </c>
      <c r="AB333" s="10" t="str">
        <f t="array" ref="AB333">iferror(xlookup($K333,'Product Families'!$A:$A,'Product Families'!$P:$P),"")</f>
        <v/>
      </c>
      <c r="AC333" s="2" t="str">
        <f t="array" ref="AC333">iferror(xlookup($K333,'Product Families'!$A:$A,'Product Families'!$Q:$Q),"")</f>
        <v/>
      </c>
      <c r="AD333" s="26" t="str">
        <f t="shared" si="12"/>
        <v/>
      </c>
      <c r="AE333" s="42" t="str">
        <f t="shared" si="13"/>
        <v/>
      </c>
      <c r="AF333" s="2">
        <f t="shared" si="14"/>
        <v>0</v>
      </c>
      <c r="AG333" s="10" t="str">
        <f t="array" ref="AG333">iferror(xlookup($L333,'Product Families'!$A:$A,'Product Families'!$P:$P),"")</f>
        <v/>
      </c>
      <c r="AH333" s="2" t="str">
        <f t="array" ref="AH333">iferror(xlookup($L333,'Product Families'!$A:$A,'Product Families'!$Q:$Q),"")</f>
        <v/>
      </c>
      <c r="AI333" s="26" t="str">
        <f t="shared" si="15"/>
        <v/>
      </c>
      <c r="AJ333" s="42" t="str">
        <f t="shared" si="16"/>
        <v/>
      </c>
      <c r="AK333" s="2">
        <f t="shared" si="17"/>
        <v>0</v>
      </c>
    </row>
    <row r="334">
      <c r="A334" s="1" t="s">
        <v>583</v>
      </c>
      <c r="B334" s="3">
        <v>11.02</v>
      </c>
      <c r="C334" s="3">
        <v>4.0</v>
      </c>
      <c r="D334" s="7">
        <f t="shared" si="18"/>
        <v>2.755</v>
      </c>
      <c r="E334" s="26">
        <f t="shared" si="2"/>
        <v>0</v>
      </c>
      <c r="H334" s="1"/>
      <c r="I334" s="1"/>
      <c r="J334" s="1"/>
      <c r="K334" s="1"/>
      <c r="L334" s="1"/>
      <c r="M334" s="10" t="str">
        <f t="array" ref="M334">iferror(xlookup($H334,'Product Families'!$A:$A,'Product Families'!$P:$P),"")</f>
        <v/>
      </c>
      <c r="N334" s="2" t="str">
        <f t="array" ref="N334">iferror(xlookup($H334,'Product Families'!$A:$A,'Product Families'!$Q:$Q),"")</f>
        <v/>
      </c>
      <c r="O334" s="26" t="str">
        <f t="shared" si="3"/>
        <v/>
      </c>
      <c r="P334" s="42" t="str">
        <f t="shared" si="4"/>
        <v/>
      </c>
      <c r="Q334" s="2">
        <f t="shared" si="5"/>
        <v>0</v>
      </c>
      <c r="R334" s="10" t="str">
        <f t="array" ref="R334">iferror(xlookup($I334,'Product Families'!$A:$A,'Product Families'!$P:$P),"")</f>
        <v/>
      </c>
      <c r="S334" s="2" t="str">
        <f t="array" ref="S334">iferror(xlookup($I334,'Product Families'!$A:$A,'Product Families'!$Q:$Q),"")</f>
        <v/>
      </c>
      <c r="T334" s="26" t="str">
        <f t="shared" si="6"/>
        <v/>
      </c>
      <c r="U334" s="42" t="str">
        <f t="shared" si="7"/>
        <v/>
      </c>
      <c r="V334" s="2">
        <f t="shared" si="8"/>
        <v>0</v>
      </c>
      <c r="W334" s="10" t="str">
        <f t="array" ref="W334">iferror(xlookup($J334,'Product Families'!$A:$A,'Product Families'!$P:$P),"")</f>
        <v/>
      </c>
      <c r="X334" s="2" t="str">
        <f t="array" ref="X334">iferror(xlookup($J334,'Product Families'!$A:$A,'Product Families'!$Q:$Q),"")</f>
        <v/>
      </c>
      <c r="Y334" s="42" t="str">
        <f t="shared" si="9"/>
        <v/>
      </c>
      <c r="Z334" s="42" t="str">
        <f t="shared" si="10"/>
        <v/>
      </c>
      <c r="AA334" s="2">
        <f t="shared" si="11"/>
        <v>0</v>
      </c>
      <c r="AB334" s="10" t="str">
        <f t="array" ref="AB334">iferror(xlookup($K334,'Product Families'!$A:$A,'Product Families'!$P:$P),"")</f>
        <v/>
      </c>
      <c r="AC334" s="2" t="str">
        <f t="array" ref="AC334">iferror(xlookup($K334,'Product Families'!$A:$A,'Product Families'!$Q:$Q),"")</f>
        <v/>
      </c>
      <c r="AD334" s="26" t="str">
        <f t="shared" si="12"/>
        <v/>
      </c>
      <c r="AE334" s="42" t="str">
        <f t="shared" si="13"/>
        <v/>
      </c>
      <c r="AF334" s="2">
        <f t="shared" si="14"/>
        <v>0</v>
      </c>
      <c r="AG334" s="10" t="str">
        <f t="array" ref="AG334">iferror(xlookup($L334,'Product Families'!$A:$A,'Product Families'!$P:$P),"")</f>
        <v/>
      </c>
      <c r="AH334" s="2" t="str">
        <f t="array" ref="AH334">iferror(xlookup($L334,'Product Families'!$A:$A,'Product Families'!$Q:$Q),"")</f>
        <v/>
      </c>
      <c r="AI334" s="26" t="str">
        <f t="shared" si="15"/>
        <v/>
      </c>
      <c r="AJ334" s="42" t="str">
        <f t="shared" si="16"/>
        <v/>
      </c>
      <c r="AK334" s="2">
        <f t="shared" si="17"/>
        <v>0</v>
      </c>
    </row>
    <row r="335">
      <c r="A335" s="1" t="s">
        <v>595</v>
      </c>
      <c r="B335" s="3" t="s">
        <v>120</v>
      </c>
      <c r="C335" s="1"/>
      <c r="D335" s="7" t="str">
        <f t="shared" si="18"/>
        <v/>
      </c>
      <c r="E335" s="26">
        <f t="shared" si="2"/>
        <v>0</v>
      </c>
      <c r="G335" s="2" t="s">
        <v>121</v>
      </c>
      <c r="H335" s="1"/>
      <c r="I335" s="1"/>
      <c r="J335" s="1"/>
      <c r="K335" s="1"/>
      <c r="L335" s="1"/>
      <c r="M335" s="10" t="str">
        <f t="array" ref="M335">iferror(xlookup($H335,'Product Families'!$A:$A,'Product Families'!$P:$P),"")</f>
        <v/>
      </c>
      <c r="N335" s="2" t="str">
        <f t="array" ref="N335">iferror(xlookup($H335,'Product Families'!$A:$A,'Product Families'!$Q:$Q),"")</f>
        <v/>
      </c>
      <c r="O335" s="26" t="str">
        <f t="shared" si="3"/>
        <v/>
      </c>
      <c r="P335" s="42" t="str">
        <f t="shared" si="4"/>
        <v/>
      </c>
      <c r="Q335" s="2">
        <f t="shared" si="5"/>
        <v>0</v>
      </c>
      <c r="R335" s="10" t="str">
        <f t="array" ref="R335">iferror(xlookup($I335,'Product Families'!$A:$A,'Product Families'!$P:$P),"")</f>
        <v/>
      </c>
      <c r="S335" s="2" t="str">
        <f t="array" ref="S335">iferror(xlookup($I335,'Product Families'!$A:$A,'Product Families'!$Q:$Q),"")</f>
        <v/>
      </c>
      <c r="T335" s="26" t="str">
        <f t="shared" si="6"/>
        <v/>
      </c>
      <c r="U335" s="42" t="str">
        <f t="shared" si="7"/>
        <v/>
      </c>
      <c r="V335" s="2">
        <f t="shared" si="8"/>
        <v>0</v>
      </c>
      <c r="W335" s="10" t="str">
        <f t="array" ref="W335">iferror(xlookup($J335,'Product Families'!$A:$A,'Product Families'!$P:$P),"")</f>
        <v/>
      </c>
      <c r="X335" s="2" t="str">
        <f t="array" ref="X335">iferror(xlookup($J335,'Product Families'!$A:$A,'Product Families'!$Q:$Q),"")</f>
        <v/>
      </c>
      <c r="Y335" s="42" t="str">
        <f t="shared" si="9"/>
        <v/>
      </c>
      <c r="Z335" s="42" t="str">
        <f t="shared" si="10"/>
        <v/>
      </c>
      <c r="AA335" s="2">
        <f t="shared" si="11"/>
        <v>0</v>
      </c>
      <c r="AB335" s="10" t="str">
        <f t="array" ref="AB335">iferror(xlookup($K335,'Product Families'!$A:$A,'Product Families'!$P:$P),"")</f>
        <v/>
      </c>
      <c r="AC335" s="2" t="str">
        <f t="array" ref="AC335">iferror(xlookup($K335,'Product Families'!$A:$A,'Product Families'!$Q:$Q),"")</f>
        <v/>
      </c>
      <c r="AD335" s="26" t="str">
        <f t="shared" si="12"/>
        <v/>
      </c>
      <c r="AE335" s="42" t="str">
        <f t="shared" si="13"/>
        <v/>
      </c>
      <c r="AF335" s="2">
        <f t="shared" si="14"/>
        <v>0</v>
      </c>
      <c r="AG335" s="10" t="str">
        <f t="array" ref="AG335">iferror(xlookup($L335,'Product Families'!$A:$A,'Product Families'!$P:$P),"")</f>
        <v/>
      </c>
      <c r="AH335" s="2" t="str">
        <f t="array" ref="AH335">iferror(xlookup($L335,'Product Families'!$A:$A,'Product Families'!$Q:$Q),"")</f>
        <v/>
      </c>
      <c r="AI335" s="26" t="str">
        <f t="shared" si="15"/>
        <v/>
      </c>
      <c r="AJ335" s="42" t="str">
        <f t="shared" si="16"/>
        <v/>
      </c>
      <c r="AK335" s="2">
        <f t="shared" si="17"/>
        <v>0</v>
      </c>
    </row>
    <row r="336">
      <c r="A336" s="1" t="s">
        <v>1127</v>
      </c>
      <c r="B336" s="3" t="s">
        <v>120</v>
      </c>
      <c r="C336" s="1"/>
      <c r="D336" s="7" t="str">
        <f t="shared" si="18"/>
        <v/>
      </c>
      <c r="E336" s="26">
        <f t="shared" si="2"/>
        <v>0</v>
      </c>
      <c r="G336" s="2" t="s">
        <v>121</v>
      </c>
      <c r="H336" s="1"/>
      <c r="I336" s="1"/>
      <c r="J336" s="1"/>
      <c r="K336" s="1"/>
      <c r="L336" s="1"/>
      <c r="M336" s="10" t="str">
        <f t="array" ref="M336">iferror(xlookup($H336,'Product Families'!$A:$A,'Product Families'!$P:$P),"")</f>
        <v/>
      </c>
      <c r="N336" s="2" t="str">
        <f t="array" ref="N336">iferror(xlookup($H336,'Product Families'!$A:$A,'Product Families'!$Q:$Q),"")</f>
        <v/>
      </c>
      <c r="O336" s="26" t="str">
        <f t="shared" si="3"/>
        <v/>
      </c>
      <c r="P336" s="42" t="str">
        <f t="shared" si="4"/>
        <v/>
      </c>
      <c r="Q336" s="2">
        <f t="shared" si="5"/>
        <v>0</v>
      </c>
      <c r="R336" s="10" t="str">
        <f t="array" ref="R336">iferror(xlookup($I336,'Product Families'!$A:$A,'Product Families'!$P:$P),"")</f>
        <v/>
      </c>
      <c r="S336" s="2" t="str">
        <f t="array" ref="S336">iferror(xlookup($I336,'Product Families'!$A:$A,'Product Families'!$Q:$Q),"")</f>
        <v/>
      </c>
      <c r="T336" s="26" t="str">
        <f t="shared" si="6"/>
        <v/>
      </c>
      <c r="U336" s="42" t="str">
        <f t="shared" si="7"/>
        <v/>
      </c>
      <c r="V336" s="2">
        <f t="shared" si="8"/>
        <v>0</v>
      </c>
      <c r="W336" s="10" t="str">
        <f t="array" ref="W336">iferror(xlookup($J336,'Product Families'!$A:$A,'Product Families'!$P:$P),"")</f>
        <v/>
      </c>
      <c r="X336" s="2" t="str">
        <f t="array" ref="X336">iferror(xlookup($J336,'Product Families'!$A:$A,'Product Families'!$Q:$Q),"")</f>
        <v/>
      </c>
      <c r="Y336" s="42" t="str">
        <f t="shared" si="9"/>
        <v/>
      </c>
      <c r="Z336" s="42" t="str">
        <f t="shared" si="10"/>
        <v/>
      </c>
      <c r="AA336" s="2">
        <f t="shared" si="11"/>
        <v>0</v>
      </c>
      <c r="AB336" s="10" t="str">
        <f t="array" ref="AB336">iferror(xlookup($K336,'Product Families'!$A:$A,'Product Families'!$P:$P),"")</f>
        <v/>
      </c>
      <c r="AC336" s="2" t="str">
        <f t="array" ref="AC336">iferror(xlookup($K336,'Product Families'!$A:$A,'Product Families'!$Q:$Q),"")</f>
        <v/>
      </c>
      <c r="AD336" s="26" t="str">
        <f t="shared" si="12"/>
        <v/>
      </c>
      <c r="AE336" s="42" t="str">
        <f t="shared" si="13"/>
        <v/>
      </c>
      <c r="AF336" s="2">
        <f t="shared" si="14"/>
        <v>0</v>
      </c>
      <c r="AG336" s="10" t="str">
        <f t="array" ref="AG336">iferror(xlookup($L336,'Product Families'!$A:$A,'Product Families'!$P:$P),"")</f>
        <v/>
      </c>
      <c r="AH336" s="2" t="str">
        <f t="array" ref="AH336">iferror(xlookup($L336,'Product Families'!$A:$A,'Product Families'!$Q:$Q),"")</f>
        <v/>
      </c>
      <c r="AI336" s="26" t="str">
        <f t="shared" si="15"/>
        <v/>
      </c>
      <c r="AJ336" s="42" t="str">
        <f t="shared" si="16"/>
        <v/>
      </c>
      <c r="AK336" s="2">
        <f t="shared" si="17"/>
        <v>0</v>
      </c>
    </row>
    <row r="337">
      <c r="A337" s="1" t="s">
        <v>610</v>
      </c>
      <c r="B337" s="3">
        <v>8.69</v>
      </c>
      <c r="C337" s="3">
        <v>4.0</v>
      </c>
      <c r="D337" s="7">
        <f t="shared" si="18"/>
        <v>2.1725</v>
      </c>
      <c r="E337" s="26">
        <f t="shared" si="2"/>
        <v>0</v>
      </c>
      <c r="H337" s="1"/>
      <c r="I337" s="1"/>
      <c r="J337" s="1"/>
      <c r="K337" s="1"/>
      <c r="L337" s="1"/>
      <c r="M337" s="10" t="str">
        <f t="array" ref="M337">iferror(xlookup($H337,'Product Families'!$A:$A,'Product Families'!$P:$P),"")</f>
        <v/>
      </c>
      <c r="N337" s="2" t="str">
        <f t="array" ref="N337">iferror(xlookup($H337,'Product Families'!$A:$A,'Product Families'!$Q:$Q),"")</f>
        <v/>
      </c>
      <c r="O337" s="26" t="str">
        <f t="shared" si="3"/>
        <v/>
      </c>
      <c r="P337" s="42" t="str">
        <f t="shared" si="4"/>
        <v/>
      </c>
      <c r="Q337" s="2">
        <f t="shared" si="5"/>
        <v>0</v>
      </c>
      <c r="R337" s="10" t="str">
        <f t="array" ref="R337">iferror(xlookup($I337,'Product Families'!$A:$A,'Product Families'!$P:$P),"")</f>
        <v/>
      </c>
      <c r="S337" s="2" t="str">
        <f t="array" ref="S337">iferror(xlookup($I337,'Product Families'!$A:$A,'Product Families'!$Q:$Q),"")</f>
        <v/>
      </c>
      <c r="T337" s="26" t="str">
        <f t="shared" si="6"/>
        <v/>
      </c>
      <c r="U337" s="42" t="str">
        <f t="shared" si="7"/>
        <v/>
      </c>
      <c r="V337" s="2">
        <f t="shared" si="8"/>
        <v>0</v>
      </c>
      <c r="W337" s="10" t="str">
        <f t="array" ref="W337">iferror(xlookup($J337,'Product Families'!$A:$A,'Product Families'!$P:$P),"")</f>
        <v/>
      </c>
      <c r="X337" s="2" t="str">
        <f t="array" ref="X337">iferror(xlookup($J337,'Product Families'!$A:$A,'Product Families'!$Q:$Q),"")</f>
        <v/>
      </c>
      <c r="Y337" s="42" t="str">
        <f t="shared" si="9"/>
        <v/>
      </c>
      <c r="Z337" s="42" t="str">
        <f t="shared" si="10"/>
        <v/>
      </c>
      <c r="AA337" s="2">
        <f t="shared" si="11"/>
        <v>0</v>
      </c>
      <c r="AB337" s="10" t="str">
        <f t="array" ref="AB337">iferror(xlookup($K337,'Product Families'!$A:$A,'Product Families'!$P:$P),"")</f>
        <v/>
      </c>
      <c r="AC337" s="2" t="str">
        <f t="array" ref="AC337">iferror(xlookup($K337,'Product Families'!$A:$A,'Product Families'!$Q:$Q),"")</f>
        <v/>
      </c>
      <c r="AD337" s="26" t="str">
        <f t="shared" si="12"/>
        <v/>
      </c>
      <c r="AE337" s="42" t="str">
        <f t="shared" si="13"/>
        <v/>
      </c>
      <c r="AF337" s="2">
        <f t="shared" si="14"/>
        <v>0</v>
      </c>
      <c r="AG337" s="10" t="str">
        <f t="array" ref="AG337">iferror(xlookup($L337,'Product Families'!$A:$A,'Product Families'!$P:$P),"")</f>
        <v/>
      </c>
      <c r="AH337" s="2" t="str">
        <f t="array" ref="AH337">iferror(xlookup($L337,'Product Families'!$A:$A,'Product Families'!$Q:$Q),"")</f>
        <v/>
      </c>
      <c r="AI337" s="26" t="str">
        <f t="shared" si="15"/>
        <v/>
      </c>
      <c r="AJ337" s="42" t="str">
        <f t="shared" si="16"/>
        <v/>
      </c>
      <c r="AK337" s="2">
        <f t="shared" si="17"/>
        <v>0</v>
      </c>
    </row>
    <row r="338">
      <c r="A338" s="1" t="s">
        <v>621</v>
      </c>
      <c r="B338" s="3" t="s">
        <v>120</v>
      </c>
      <c r="C338" s="1"/>
      <c r="D338" s="7" t="str">
        <f t="shared" si="18"/>
        <v/>
      </c>
      <c r="E338" s="26">
        <f t="shared" si="2"/>
        <v>0</v>
      </c>
      <c r="G338" s="2" t="s">
        <v>121</v>
      </c>
      <c r="H338" s="1"/>
      <c r="I338" s="1"/>
      <c r="J338" s="1"/>
      <c r="K338" s="1"/>
      <c r="L338" s="1"/>
      <c r="M338" s="10" t="str">
        <f t="array" ref="M338">iferror(xlookup($H338,'Product Families'!$A:$A,'Product Families'!$P:$P),"")</f>
        <v/>
      </c>
      <c r="N338" s="2" t="str">
        <f t="array" ref="N338">iferror(xlookup($H338,'Product Families'!$A:$A,'Product Families'!$Q:$Q),"")</f>
        <v/>
      </c>
      <c r="O338" s="26" t="str">
        <f t="shared" si="3"/>
        <v/>
      </c>
      <c r="P338" s="42" t="str">
        <f t="shared" si="4"/>
        <v/>
      </c>
      <c r="Q338" s="2">
        <f t="shared" si="5"/>
        <v>0</v>
      </c>
      <c r="R338" s="10" t="str">
        <f t="array" ref="R338">iferror(xlookup($I338,'Product Families'!$A:$A,'Product Families'!$P:$P),"")</f>
        <v/>
      </c>
      <c r="S338" s="2" t="str">
        <f t="array" ref="S338">iferror(xlookup($I338,'Product Families'!$A:$A,'Product Families'!$Q:$Q),"")</f>
        <v/>
      </c>
      <c r="T338" s="26" t="str">
        <f t="shared" si="6"/>
        <v/>
      </c>
      <c r="U338" s="42" t="str">
        <f t="shared" si="7"/>
        <v/>
      </c>
      <c r="V338" s="2">
        <f t="shared" si="8"/>
        <v>0</v>
      </c>
      <c r="W338" s="10" t="str">
        <f t="array" ref="W338">iferror(xlookup($J338,'Product Families'!$A:$A,'Product Families'!$P:$P),"")</f>
        <v/>
      </c>
      <c r="X338" s="2" t="str">
        <f t="array" ref="X338">iferror(xlookup($J338,'Product Families'!$A:$A,'Product Families'!$Q:$Q),"")</f>
        <v/>
      </c>
      <c r="Y338" s="42" t="str">
        <f t="shared" si="9"/>
        <v/>
      </c>
      <c r="Z338" s="42" t="str">
        <f t="shared" si="10"/>
        <v/>
      </c>
      <c r="AA338" s="2">
        <f t="shared" si="11"/>
        <v>0</v>
      </c>
      <c r="AB338" s="10" t="str">
        <f t="array" ref="AB338">iferror(xlookup($K338,'Product Families'!$A:$A,'Product Families'!$P:$P),"")</f>
        <v/>
      </c>
      <c r="AC338" s="2" t="str">
        <f t="array" ref="AC338">iferror(xlookup($K338,'Product Families'!$A:$A,'Product Families'!$Q:$Q),"")</f>
        <v/>
      </c>
      <c r="AD338" s="26" t="str">
        <f t="shared" si="12"/>
        <v/>
      </c>
      <c r="AE338" s="42" t="str">
        <f t="shared" si="13"/>
        <v/>
      </c>
      <c r="AF338" s="2">
        <f t="shared" si="14"/>
        <v>0</v>
      </c>
      <c r="AG338" s="10" t="str">
        <f t="array" ref="AG338">iferror(xlookup($L338,'Product Families'!$A:$A,'Product Families'!$P:$P),"")</f>
        <v/>
      </c>
      <c r="AH338" s="2" t="str">
        <f t="array" ref="AH338">iferror(xlookup($L338,'Product Families'!$A:$A,'Product Families'!$Q:$Q),"")</f>
        <v/>
      </c>
      <c r="AI338" s="26" t="str">
        <f t="shared" si="15"/>
        <v/>
      </c>
      <c r="AJ338" s="42" t="str">
        <f t="shared" si="16"/>
        <v/>
      </c>
      <c r="AK338" s="2">
        <f t="shared" si="17"/>
        <v>0</v>
      </c>
    </row>
    <row r="339">
      <c r="A339" s="1" t="s">
        <v>1135</v>
      </c>
      <c r="B339" s="3" t="s">
        <v>1851</v>
      </c>
      <c r="C339" s="3">
        <v>1.0</v>
      </c>
      <c r="D339" s="7" t="str">
        <f t="shared" si="18"/>
        <v/>
      </c>
      <c r="E339" s="26">
        <f t="shared" si="2"/>
        <v>0</v>
      </c>
      <c r="G339" s="2" t="s">
        <v>234</v>
      </c>
      <c r="H339" s="1" t="s">
        <v>1135</v>
      </c>
      <c r="I339" s="1"/>
      <c r="J339" s="1"/>
      <c r="K339" s="1"/>
      <c r="L339" s="1"/>
      <c r="M339" s="10">
        <f t="array" ref="M339">iferror(xlookup($H339,'Product Families'!$A:$A,'Product Families'!$P:$P),"")</f>
        <v>0.16</v>
      </c>
      <c r="N339" s="2" t="str">
        <f t="array" ref="N339">iferror(xlookup($H339,'Product Families'!$A:$A,'Product Families'!$Q:$Q),"")</f>
        <v/>
      </c>
      <c r="O339" s="26" t="str">
        <f t="shared" si="3"/>
        <v/>
      </c>
      <c r="P339" s="42" t="str">
        <f t="shared" si="4"/>
        <v/>
      </c>
      <c r="Q339" s="2">
        <f t="shared" si="5"/>
        <v>0</v>
      </c>
      <c r="R339" s="10" t="str">
        <f t="array" ref="R339">iferror(xlookup($I339,'Product Families'!$A:$A,'Product Families'!$P:$P),"")</f>
        <v/>
      </c>
      <c r="S339" s="2" t="str">
        <f t="array" ref="S339">iferror(xlookup($I339,'Product Families'!$A:$A,'Product Families'!$Q:$Q),"")</f>
        <v/>
      </c>
      <c r="T339" s="26" t="str">
        <f t="shared" si="6"/>
        <v/>
      </c>
      <c r="U339" s="42" t="str">
        <f t="shared" si="7"/>
        <v/>
      </c>
      <c r="V339" s="2">
        <f t="shared" si="8"/>
        <v>0</v>
      </c>
      <c r="W339" s="10" t="str">
        <f t="array" ref="W339">iferror(xlookup($J339,'Product Families'!$A:$A,'Product Families'!$P:$P),"")</f>
        <v/>
      </c>
      <c r="X339" s="2" t="str">
        <f t="array" ref="X339">iferror(xlookup($J339,'Product Families'!$A:$A,'Product Families'!$Q:$Q),"")</f>
        <v/>
      </c>
      <c r="Y339" s="42" t="str">
        <f t="shared" si="9"/>
        <v/>
      </c>
      <c r="Z339" s="42" t="str">
        <f t="shared" si="10"/>
        <v/>
      </c>
      <c r="AA339" s="2">
        <f t="shared" si="11"/>
        <v>0</v>
      </c>
      <c r="AB339" s="10" t="str">
        <f t="array" ref="AB339">iferror(xlookup($K339,'Product Families'!$A:$A,'Product Families'!$P:$P),"")</f>
        <v/>
      </c>
      <c r="AC339" s="2" t="str">
        <f t="array" ref="AC339">iferror(xlookup($K339,'Product Families'!$A:$A,'Product Families'!$Q:$Q),"")</f>
        <v/>
      </c>
      <c r="AD339" s="26" t="str">
        <f t="shared" si="12"/>
        <v/>
      </c>
      <c r="AE339" s="42" t="str">
        <f t="shared" si="13"/>
        <v/>
      </c>
      <c r="AF339" s="2">
        <f t="shared" si="14"/>
        <v>0</v>
      </c>
      <c r="AG339" s="10" t="str">
        <f t="array" ref="AG339">iferror(xlookup($L339,'Product Families'!$A:$A,'Product Families'!$P:$P),"")</f>
        <v/>
      </c>
      <c r="AH339" s="2" t="str">
        <f t="array" ref="AH339">iferror(xlookup($L339,'Product Families'!$A:$A,'Product Families'!$Q:$Q),"")</f>
        <v/>
      </c>
      <c r="AI339" s="26" t="str">
        <f t="shared" si="15"/>
        <v/>
      </c>
      <c r="AJ339" s="42" t="str">
        <f t="shared" si="16"/>
        <v/>
      </c>
      <c r="AK339" s="2">
        <f t="shared" si="17"/>
        <v>0</v>
      </c>
    </row>
    <row r="340">
      <c r="A340" s="1" t="s">
        <v>1137</v>
      </c>
      <c r="B340" s="3" t="s">
        <v>1856</v>
      </c>
      <c r="C340" s="3">
        <v>12.0</v>
      </c>
      <c r="D340" s="7" t="str">
        <f t="shared" si="18"/>
        <v/>
      </c>
      <c r="E340" s="26">
        <f t="shared" si="2"/>
        <v>0</v>
      </c>
      <c r="G340" s="2" t="s">
        <v>234</v>
      </c>
      <c r="H340" s="1" t="s">
        <v>1137</v>
      </c>
      <c r="I340" s="1"/>
      <c r="J340" s="1"/>
      <c r="K340" s="1"/>
      <c r="L340" s="1"/>
      <c r="M340" s="10">
        <f t="array" ref="M340">iferror(xlookup($H340,'Product Families'!$A:$A,'Product Families'!$P:$P),"")</f>
        <v>1.67</v>
      </c>
      <c r="N340" s="2" t="str">
        <f t="array" ref="N340">iferror(xlookup($H340,'Product Families'!$A:$A,'Product Families'!$Q:$Q),"")</f>
        <v/>
      </c>
      <c r="O340" s="26" t="str">
        <f t="shared" si="3"/>
        <v/>
      </c>
      <c r="P340" s="42" t="str">
        <f t="shared" si="4"/>
        <v/>
      </c>
      <c r="Q340" s="2">
        <f t="shared" si="5"/>
        <v>0</v>
      </c>
      <c r="R340" s="10" t="str">
        <f t="array" ref="R340">iferror(xlookup($I340,'Product Families'!$A:$A,'Product Families'!$P:$P),"")</f>
        <v/>
      </c>
      <c r="S340" s="2" t="str">
        <f t="array" ref="S340">iferror(xlookup($I340,'Product Families'!$A:$A,'Product Families'!$Q:$Q),"")</f>
        <v/>
      </c>
      <c r="T340" s="26" t="str">
        <f t="shared" si="6"/>
        <v/>
      </c>
      <c r="U340" s="42" t="str">
        <f t="shared" si="7"/>
        <v/>
      </c>
      <c r="V340" s="2">
        <f t="shared" si="8"/>
        <v>0</v>
      </c>
      <c r="W340" s="10" t="str">
        <f t="array" ref="W340">iferror(xlookup($J340,'Product Families'!$A:$A,'Product Families'!$P:$P),"")</f>
        <v/>
      </c>
      <c r="X340" s="2" t="str">
        <f t="array" ref="X340">iferror(xlookup($J340,'Product Families'!$A:$A,'Product Families'!$Q:$Q),"")</f>
        <v/>
      </c>
      <c r="Y340" s="42" t="str">
        <f t="shared" si="9"/>
        <v/>
      </c>
      <c r="Z340" s="42" t="str">
        <f t="shared" si="10"/>
        <v/>
      </c>
      <c r="AA340" s="2">
        <f t="shared" si="11"/>
        <v>0</v>
      </c>
      <c r="AB340" s="10" t="str">
        <f t="array" ref="AB340">iferror(xlookup($K340,'Product Families'!$A:$A,'Product Families'!$P:$P),"")</f>
        <v/>
      </c>
      <c r="AC340" s="2" t="str">
        <f t="array" ref="AC340">iferror(xlookup($K340,'Product Families'!$A:$A,'Product Families'!$Q:$Q),"")</f>
        <v/>
      </c>
      <c r="AD340" s="26" t="str">
        <f t="shared" si="12"/>
        <v/>
      </c>
      <c r="AE340" s="42" t="str">
        <f t="shared" si="13"/>
        <v/>
      </c>
      <c r="AF340" s="2">
        <f t="shared" si="14"/>
        <v>0</v>
      </c>
      <c r="AG340" s="10" t="str">
        <f t="array" ref="AG340">iferror(xlookup($L340,'Product Families'!$A:$A,'Product Families'!$P:$P),"")</f>
        <v/>
      </c>
      <c r="AH340" s="2" t="str">
        <f t="array" ref="AH340">iferror(xlookup($L340,'Product Families'!$A:$A,'Product Families'!$Q:$Q),"")</f>
        <v/>
      </c>
      <c r="AI340" s="26" t="str">
        <f t="shared" si="15"/>
        <v/>
      </c>
      <c r="AJ340" s="42" t="str">
        <f t="shared" si="16"/>
        <v/>
      </c>
      <c r="AK340" s="2">
        <f t="shared" si="17"/>
        <v>0</v>
      </c>
    </row>
    <row r="341">
      <c r="A341" s="1" t="s">
        <v>981</v>
      </c>
      <c r="B341" s="3">
        <v>5.09</v>
      </c>
      <c r="C341" s="3">
        <v>1.0</v>
      </c>
      <c r="D341" s="7">
        <f t="shared" si="18"/>
        <v>5.09</v>
      </c>
      <c r="E341" s="26">
        <f t="shared" si="2"/>
        <v>0</v>
      </c>
      <c r="H341" s="1" t="s">
        <v>981</v>
      </c>
      <c r="I341" s="1" t="s">
        <v>1145</v>
      </c>
      <c r="J341" s="1" t="s">
        <v>1141</v>
      </c>
      <c r="K341" s="1"/>
      <c r="L341" s="1"/>
      <c r="M341" s="10">
        <f t="array" ref="M341">iferror(xlookup($H341,'Product Families'!$A:$A,'Product Families'!$P:$P),"")</f>
        <v>0.12</v>
      </c>
      <c r="N341" s="2" t="str">
        <f t="array" ref="N341">iferror(xlookup($H341,'Product Families'!$A:$A,'Product Families'!$Q:$Q),"")</f>
        <v/>
      </c>
      <c r="O341" s="26" t="str">
        <f t="shared" si="3"/>
        <v/>
      </c>
      <c r="P341" s="42" t="str">
        <f t="shared" si="4"/>
        <v/>
      </c>
      <c r="Q341" s="2">
        <f t="shared" si="5"/>
        <v>0</v>
      </c>
      <c r="R341" s="10">
        <f t="array" ref="R341">iferror(xlookup($I341,'Product Families'!$A:$A,'Product Families'!$P:$P),"")</f>
        <v>0.13</v>
      </c>
      <c r="S341" s="2" t="str">
        <f t="array" ref="S341">iferror(xlookup($I341,'Product Families'!$A:$A,'Product Families'!$Q:$Q),"")</f>
        <v/>
      </c>
      <c r="T341" s="26" t="str">
        <f t="shared" si="6"/>
        <v/>
      </c>
      <c r="U341" s="42" t="str">
        <f t="shared" si="7"/>
        <v/>
      </c>
      <c r="V341" s="2">
        <f t="shared" si="8"/>
        <v>0</v>
      </c>
      <c r="W341" s="10">
        <f t="array" ref="W341">iferror(xlookup($J341,'Product Families'!$A:$A,'Product Families'!$P:$P),"")</f>
        <v>0.26</v>
      </c>
      <c r="X341" s="2" t="str">
        <f t="array" ref="X341">iferror(xlookup($J341,'Product Families'!$A:$A,'Product Families'!$Q:$Q),"")</f>
        <v/>
      </c>
      <c r="Y341" s="42" t="str">
        <f t="shared" si="9"/>
        <v/>
      </c>
      <c r="Z341" s="42" t="str">
        <f t="shared" si="10"/>
        <v/>
      </c>
      <c r="AA341" s="2">
        <f t="shared" si="11"/>
        <v>0</v>
      </c>
      <c r="AB341" s="10" t="str">
        <f t="array" ref="AB341">iferror(xlookup($K341,'Product Families'!$A:$A,'Product Families'!$P:$P),"")</f>
        <v/>
      </c>
      <c r="AC341" s="2" t="str">
        <f t="array" ref="AC341">iferror(xlookup($K341,'Product Families'!$A:$A,'Product Families'!$Q:$Q),"")</f>
        <v/>
      </c>
      <c r="AD341" s="26" t="str">
        <f t="shared" si="12"/>
        <v/>
      </c>
      <c r="AE341" s="42" t="str">
        <f t="shared" si="13"/>
        <v/>
      </c>
      <c r="AF341" s="2">
        <f t="shared" si="14"/>
        <v>0</v>
      </c>
      <c r="AG341" s="10" t="str">
        <f t="array" ref="AG341">iferror(xlookup($L341,'Product Families'!$A:$A,'Product Families'!$P:$P),"")</f>
        <v/>
      </c>
      <c r="AH341" s="2" t="str">
        <f t="array" ref="AH341">iferror(xlookup($L341,'Product Families'!$A:$A,'Product Families'!$Q:$Q),"")</f>
        <v/>
      </c>
      <c r="AI341" s="26" t="str">
        <f t="shared" si="15"/>
        <v/>
      </c>
      <c r="AJ341" s="42" t="str">
        <f t="shared" si="16"/>
        <v/>
      </c>
      <c r="AK341" s="2">
        <f t="shared" si="17"/>
        <v>0</v>
      </c>
    </row>
    <row r="342">
      <c r="A342" s="220" t="s">
        <v>995</v>
      </c>
      <c r="B342" s="3" t="s">
        <v>120</v>
      </c>
      <c r="C342" s="1"/>
      <c r="D342" s="7" t="str">
        <f t="shared" si="18"/>
        <v/>
      </c>
      <c r="E342" s="26">
        <f t="shared" si="2"/>
        <v>0</v>
      </c>
      <c r="G342" s="2" t="s">
        <v>121</v>
      </c>
      <c r="H342" s="1"/>
      <c r="I342" s="1"/>
      <c r="J342" s="1"/>
      <c r="K342" s="1"/>
      <c r="L342" s="1"/>
      <c r="M342" s="10" t="str">
        <f t="array" ref="M342">iferror(xlookup($H342,'Product Families'!$A:$A,'Product Families'!$P:$P),"")</f>
        <v/>
      </c>
      <c r="N342" s="2" t="str">
        <f t="array" ref="N342">iferror(xlookup($H342,'Product Families'!$A:$A,'Product Families'!$Q:$Q),"")</f>
        <v/>
      </c>
      <c r="O342" s="26" t="str">
        <f t="shared" si="3"/>
        <v/>
      </c>
      <c r="P342" s="42" t="str">
        <f t="shared" si="4"/>
        <v/>
      </c>
      <c r="Q342" s="2">
        <f t="shared" si="5"/>
        <v>0</v>
      </c>
      <c r="R342" s="10" t="str">
        <f t="array" ref="R342">iferror(xlookup($I342,'Product Families'!$A:$A,'Product Families'!$P:$P),"")</f>
        <v/>
      </c>
      <c r="S342" s="2" t="str">
        <f t="array" ref="S342">iferror(xlookup($I342,'Product Families'!$A:$A,'Product Families'!$Q:$Q),"")</f>
        <v/>
      </c>
      <c r="T342" s="26" t="str">
        <f t="shared" si="6"/>
        <v/>
      </c>
      <c r="U342" s="42" t="str">
        <f t="shared" si="7"/>
        <v/>
      </c>
      <c r="V342" s="2">
        <f t="shared" si="8"/>
        <v>0</v>
      </c>
      <c r="W342" s="10" t="str">
        <f t="array" ref="W342">iferror(xlookup($J342,'Product Families'!$A:$A,'Product Families'!$P:$P),"")</f>
        <v/>
      </c>
      <c r="X342" s="2" t="str">
        <f t="array" ref="X342">iferror(xlookup($J342,'Product Families'!$A:$A,'Product Families'!$Q:$Q),"")</f>
        <v/>
      </c>
      <c r="Y342" s="42" t="str">
        <f t="shared" si="9"/>
        <v/>
      </c>
      <c r="Z342" s="42" t="str">
        <f t="shared" si="10"/>
        <v/>
      </c>
      <c r="AA342" s="2">
        <f t="shared" si="11"/>
        <v>0</v>
      </c>
      <c r="AB342" s="10" t="str">
        <f t="array" ref="AB342">iferror(xlookup($K342,'Product Families'!$A:$A,'Product Families'!$P:$P),"")</f>
        <v/>
      </c>
      <c r="AC342" s="2" t="str">
        <f t="array" ref="AC342">iferror(xlookup($K342,'Product Families'!$A:$A,'Product Families'!$Q:$Q),"")</f>
        <v/>
      </c>
      <c r="AD342" s="26" t="str">
        <f t="shared" si="12"/>
        <v/>
      </c>
      <c r="AE342" s="42" t="str">
        <f t="shared" si="13"/>
        <v/>
      </c>
      <c r="AF342" s="2">
        <f t="shared" si="14"/>
        <v>0</v>
      </c>
      <c r="AG342" s="10" t="str">
        <f t="array" ref="AG342">iferror(xlookup($L342,'Product Families'!$A:$A,'Product Families'!$P:$P),"")</f>
        <v/>
      </c>
      <c r="AH342" s="2" t="str">
        <f t="array" ref="AH342">iferror(xlookup($L342,'Product Families'!$A:$A,'Product Families'!$Q:$Q),"")</f>
        <v/>
      </c>
      <c r="AI342" s="26" t="str">
        <f t="shared" si="15"/>
        <v/>
      </c>
      <c r="AJ342" s="42" t="str">
        <f t="shared" si="16"/>
        <v/>
      </c>
      <c r="AK342" s="2">
        <f t="shared" si="17"/>
        <v>0</v>
      </c>
    </row>
    <row r="343">
      <c r="A343" s="1" t="s">
        <v>1149</v>
      </c>
      <c r="B343" s="3">
        <v>5.09</v>
      </c>
      <c r="C343" s="3">
        <v>1.0</v>
      </c>
      <c r="D343" s="7">
        <f t="shared" si="18"/>
        <v>5.09</v>
      </c>
      <c r="E343" s="26">
        <f t="shared" si="2"/>
        <v>0</v>
      </c>
      <c r="H343" s="1"/>
      <c r="I343" s="1"/>
      <c r="J343" s="1"/>
      <c r="K343" s="1"/>
      <c r="L343" s="1"/>
      <c r="M343" s="10" t="str">
        <f t="array" ref="M343">iferror(xlookup($H343,'Product Families'!$A:$A,'Product Families'!$P:$P),"")</f>
        <v/>
      </c>
      <c r="N343" s="2" t="str">
        <f t="array" ref="N343">iferror(xlookup($H343,'Product Families'!$A:$A,'Product Families'!$Q:$Q),"")</f>
        <v/>
      </c>
      <c r="O343" s="26" t="str">
        <f t="shared" si="3"/>
        <v/>
      </c>
      <c r="P343" s="42" t="str">
        <f t="shared" si="4"/>
        <v/>
      </c>
      <c r="Q343" s="2">
        <f t="shared" si="5"/>
        <v>0</v>
      </c>
      <c r="R343" s="10" t="str">
        <f t="array" ref="R343">iferror(xlookup($I343,'Product Families'!$A:$A,'Product Families'!$P:$P),"")</f>
        <v/>
      </c>
      <c r="S343" s="2" t="str">
        <f t="array" ref="S343">iferror(xlookup($I343,'Product Families'!$A:$A,'Product Families'!$Q:$Q),"")</f>
        <v/>
      </c>
      <c r="T343" s="26" t="str">
        <f t="shared" si="6"/>
        <v/>
      </c>
      <c r="U343" s="42" t="str">
        <f t="shared" si="7"/>
        <v/>
      </c>
      <c r="V343" s="2">
        <f t="shared" si="8"/>
        <v>0</v>
      </c>
      <c r="W343" s="10" t="str">
        <f t="array" ref="W343">iferror(xlookup($J343,'Product Families'!$A:$A,'Product Families'!$P:$P),"")</f>
        <v/>
      </c>
      <c r="X343" s="2" t="str">
        <f t="array" ref="X343">iferror(xlookup($J343,'Product Families'!$A:$A,'Product Families'!$Q:$Q),"")</f>
        <v/>
      </c>
      <c r="Y343" s="42" t="str">
        <f t="shared" si="9"/>
        <v/>
      </c>
      <c r="Z343" s="42" t="str">
        <f t="shared" si="10"/>
        <v/>
      </c>
      <c r="AA343" s="2">
        <f t="shared" si="11"/>
        <v>0</v>
      </c>
      <c r="AB343" s="10" t="str">
        <f t="array" ref="AB343">iferror(xlookup($K343,'Product Families'!$A:$A,'Product Families'!$P:$P),"")</f>
        <v/>
      </c>
      <c r="AC343" s="2" t="str">
        <f t="array" ref="AC343">iferror(xlookup($K343,'Product Families'!$A:$A,'Product Families'!$Q:$Q),"")</f>
        <v/>
      </c>
      <c r="AD343" s="26" t="str">
        <f t="shared" si="12"/>
        <v/>
      </c>
      <c r="AE343" s="42" t="str">
        <f t="shared" si="13"/>
        <v/>
      </c>
      <c r="AF343" s="2">
        <f t="shared" si="14"/>
        <v>0</v>
      </c>
      <c r="AG343" s="10" t="str">
        <f t="array" ref="AG343">iferror(xlookup($L343,'Product Families'!$A:$A,'Product Families'!$P:$P),"")</f>
        <v/>
      </c>
      <c r="AH343" s="2" t="str">
        <f t="array" ref="AH343">iferror(xlookup($L343,'Product Families'!$A:$A,'Product Families'!$Q:$Q),"")</f>
        <v/>
      </c>
      <c r="AI343" s="26" t="str">
        <f t="shared" si="15"/>
        <v/>
      </c>
      <c r="AJ343" s="42" t="str">
        <f t="shared" si="16"/>
        <v/>
      </c>
      <c r="AK343" s="2">
        <f t="shared" si="17"/>
        <v>0</v>
      </c>
    </row>
    <row r="344">
      <c r="A344" s="1" t="s">
        <v>1151</v>
      </c>
      <c r="B344" s="3">
        <v>8.95</v>
      </c>
      <c r="C344" s="3">
        <v>1.0</v>
      </c>
      <c r="D344" s="7">
        <f t="shared" si="18"/>
        <v>8.95</v>
      </c>
      <c r="E344" s="26">
        <f t="shared" si="2"/>
        <v>0</v>
      </c>
      <c r="H344" s="1"/>
      <c r="I344" s="1"/>
      <c r="J344" s="1"/>
      <c r="K344" s="1"/>
      <c r="L344" s="1"/>
      <c r="M344" s="10" t="str">
        <f t="array" ref="M344">iferror(xlookup($H344,'Product Families'!$A:$A,'Product Families'!$P:$P),"")</f>
        <v/>
      </c>
      <c r="N344" s="2" t="str">
        <f t="array" ref="N344">iferror(xlookup($H344,'Product Families'!$A:$A,'Product Families'!$Q:$Q),"")</f>
        <v/>
      </c>
      <c r="O344" s="26" t="str">
        <f t="shared" si="3"/>
        <v/>
      </c>
      <c r="P344" s="42" t="str">
        <f t="shared" si="4"/>
        <v/>
      </c>
      <c r="Q344" s="2">
        <f t="shared" si="5"/>
        <v>0</v>
      </c>
      <c r="R344" s="10" t="str">
        <f t="array" ref="R344">iferror(xlookup($I344,'Product Families'!$A:$A,'Product Families'!$P:$P),"")</f>
        <v/>
      </c>
      <c r="S344" s="2" t="str">
        <f t="array" ref="S344">iferror(xlookup($I344,'Product Families'!$A:$A,'Product Families'!$Q:$Q),"")</f>
        <v/>
      </c>
      <c r="T344" s="26" t="str">
        <f t="shared" si="6"/>
        <v/>
      </c>
      <c r="U344" s="42" t="str">
        <f t="shared" si="7"/>
        <v/>
      </c>
      <c r="V344" s="2">
        <f t="shared" si="8"/>
        <v>0</v>
      </c>
      <c r="W344" s="10" t="str">
        <f t="array" ref="W344">iferror(xlookup($J344,'Product Families'!$A:$A,'Product Families'!$P:$P),"")</f>
        <v/>
      </c>
      <c r="X344" s="2" t="str">
        <f t="array" ref="X344">iferror(xlookup($J344,'Product Families'!$A:$A,'Product Families'!$Q:$Q),"")</f>
        <v/>
      </c>
      <c r="Y344" s="42" t="str">
        <f t="shared" si="9"/>
        <v/>
      </c>
      <c r="Z344" s="42" t="str">
        <f t="shared" si="10"/>
        <v/>
      </c>
      <c r="AA344" s="2">
        <f t="shared" si="11"/>
        <v>0</v>
      </c>
      <c r="AB344" s="10" t="str">
        <f t="array" ref="AB344">iferror(xlookup($K344,'Product Families'!$A:$A,'Product Families'!$P:$P),"")</f>
        <v/>
      </c>
      <c r="AC344" s="2" t="str">
        <f t="array" ref="AC344">iferror(xlookup($K344,'Product Families'!$A:$A,'Product Families'!$Q:$Q),"")</f>
        <v/>
      </c>
      <c r="AD344" s="26" t="str">
        <f t="shared" si="12"/>
        <v/>
      </c>
      <c r="AE344" s="42" t="str">
        <f t="shared" si="13"/>
        <v/>
      </c>
      <c r="AF344" s="2">
        <f t="shared" si="14"/>
        <v>0</v>
      </c>
      <c r="AG344" s="10" t="str">
        <f t="array" ref="AG344">iferror(xlookup($L344,'Product Families'!$A:$A,'Product Families'!$P:$P),"")</f>
        <v/>
      </c>
      <c r="AH344" s="2" t="str">
        <f t="array" ref="AH344">iferror(xlookup($L344,'Product Families'!$A:$A,'Product Families'!$Q:$Q),"")</f>
        <v/>
      </c>
      <c r="AI344" s="26" t="str">
        <f t="shared" si="15"/>
        <v/>
      </c>
      <c r="AJ344" s="42" t="str">
        <f t="shared" si="16"/>
        <v/>
      </c>
      <c r="AK344" s="2">
        <f t="shared" si="17"/>
        <v>0</v>
      </c>
    </row>
    <row r="345">
      <c r="A345" s="1" t="s">
        <v>1154</v>
      </c>
      <c r="B345" s="3">
        <v>2.35</v>
      </c>
      <c r="C345" s="3">
        <v>1.0</v>
      </c>
      <c r="D345" s="7">
        <f t="shared" si="18"/>
        <v>2.35</v>
      </c>
      <c r="E345" s="26">
        <f t="shared" si="2"/>
        <v>0</v>
      </c>
      <c r="H345" s="1" t="s">
        <v>1154</v>
      </c>
      <c r="I345" s="1"/>
      <c r="J345" s="1"/>
      <c r="K345" s="1"/>
      <c r="L345" s="1"/>
      <c r="M345" s="10">
        <f t="array" ref="M345">iferror(xlookup($H345,'Product Families'!$A:$A,'Product Families'!$P:$P),"")</f>
        <v>0.16</v>
      </c>
      <c r="N345" s="2" t="str">
        <f t="array" ref="N345">iferror(xlookup($H345,'Product Families'!$A:$A,'Product Families'!$Q:$Q),"")</f>
        <v/>
      </c>
      <c r="O345" s="26" t="str">
        <f t="shared" si="3"/>
        <v/>
      </c>
      <c r="P345" s="42" t="str">
        <f t="shared" si="4"/>
        <v/>
      </c>
      <c r="Q345" s="2">
        <f t="shared" si="5"/>
        <v>0</v>
      </c>
      <c r="R345" s="10" t="str">
        <f t="array" ref="R345">iferror(xlookup($I345,'Product Families'!$A:$A,'Product Families'!$P:$P),"")</f>
        <v/>
      </c>
      <c r="S345" s="2" t="str">
        <f t="array" ref="S345">iferror(xlookup($I345,'Product Families'!$A:$A,'Product Families'!$Q:$Q),"")</f>
        <v/>
      </c>
      <c r="T345" s="26" t="str">
        <f t="shared" si="6"/>
        <v/>
      </c>
      <c r="U345" s="42" t="str">
        <f t="shared" si="7"/>
        <v/>
      </c>
      <c r="V345" s="2">
        <f t="shared" si="8"/>
        <v>0</v>
      </c>
      <c r="W345" s="10" t="str">
        <f t="array" ref="W345">iferror(xlookup($J345,'Product Families'!$A:$A,'Product Families'!$P:$P),"")</f>
        <v/>
      </c>
      <c r="X345" s="2" t="str">
        <f t="array" ref="X345">iferror(xlookup($J345,'Product Families'!$A:$A,'Product Families'!$Q:$Q),"")</f>
        <v/>
      </c>
      <c r="Y345" s="42" t="str">
        <f t="shared" si="9"/>
        <v/>
      </c>
      <c r="Z345" s="42" t="str">
        <f t="shared" si="10"/>
        <v/>
      </c>
      <c r="AA345" s="2">
        <f t="shared" si="11"/>
        <v>0</v>
      </c>
      <c r="AB345" s="10" t="str">
        <f t="array" ref="AB345">iferror(xlookup($K345,'Product Families'!$A:$A,'Product Families'!$P:$P),"")</f>
        <v/>
      </c>
      <c r="AC345" s="2" t="str">
        <f t="array" ref="AC345">iferror(xlookup($K345,'Product Families'!$A:$A,'Product Families'!$Q:$Q),"")</f>
        <v/>
      </c>
      <c r="AD345" s="26" t="str">
        <f t="shared" si="12"/>
        <v/>
      </c>
      <c r="AE345" s="42" t="str">
        <f t="shared" si="13"/>
        <v/>
      </c>
      <c r="AF345" s="2">
        <f t="shared" si="14"/>
        <v>0</v>
      </c>
      <c r="AG345" s="10" t="str">
        <f t="array" ref="AG345">iferror(xlookup($L345,'Product Families'!$A:$A,'Product Families'!$P:$P),"")</f>
        <v/>
      </c>
      <c r="AH345" s="2" t="str">
        <f t="array" ref="AH345">iferror(xlookup($L345,'Product Families'!$A:$A,'Product Families'!$Q:$Q),"")</f>
        <v/>
      </c>
      <c r="AI345" s="26" t="str">
        <f t="shared" si="15"/>
        <v/>
      </c>
      <c r="AJ345" s="42" t="str">
        <f t="shared" si="16"/>
        <v/>
      </c>
      <c r="AK345" s="2">
        <f t="shared" si="17"/>
        <v>0</v>
      </c>
    </row>
    <row r="346">
      <c r="A346" s="1" t="s">
        <v>1157</v>
      </c>
      <c r="B346" s="3" t="s">
        <v>120</v>
      </c>
      <c r="C346" s="1"/>
      <c r="D346" s="7" t="str">
        <f t="shared" si="18"/>
        <v/>
      </c>
      <c r="E346" s="26">
        <f t="shared" si="2"/>
        <v>0</v>
      </c>
      <c r="H346" s="1" t="s">
        <v>1157</v>
      </c>
      <c r="I346" s="1"/>
      <c r="J346" s="1"/>
      <c r="K346" s="1"/>
      <c r="L346" s="1"/>
      <c r="M346" s="10">
        <f t="array" ref="M346">iferror(xlookup($H346,'Product Families'!$A:$A,'Product Families'!$P:$P),"")</f>
        <v>0.17</v>
      </c>
      <c r="N346" s="2" t="str">
        <f t="array" ref="N346">iferror(xlookup($H346,'Product Families'!$A:$A,'Product Families'!$Q:$Q),"")</f>
        <v/>
      </c>
      <c r="O346" s="26" t="str">
        <f t="shared" si="3"/>
        <v/>
      </c>
      <c r="P346" s="42" t="str">
        <f t="shared" si="4"/>
        <v/>
      </c>
      <c r="Q346" s="2">
        <f t="shared" si="5"/>
        <v>0</v>
      </c>
      <c r="R346" s="10" t="str">
        <f t="array" ref="R346">iferror(xlookup($I346,'Product Families'!$A:$A,'Product Families'!$P:$P),"")</f>
        <v/>
      </c>
      <c r="S346" s="2" t="str">
        <f t="array" ref="S346">iferror(xlookup($I346,'Product Families'!$A:$A,'Product Families'!$Q:$Q),"")</f>
        <v/>
      </c>
      <c r="T346" s="26" t="str">
        <f t="shared" si="6"/>
        <v/>
      </c>
      <c r="U346" s="42" t="str">
        <f t="shared" si="7"/>
        <v/>
      </c>
      <c r="V346" s="2">
        <f t="shared" si="8"/>
        <v>0</v>
      </c>
      <c r="W346" s="10" t="str">
        <f t="array" ref="W346">iferror(xlookup($J346,'Product Families'!$A:$A,'Product Families'!$P:$P),"")</f>
        <v/>
      </c>
      <c r="X346" s="2" t="str">
        <f t="array" ref="X346">iferror(xlookup($J346,'Product Families'!$A:$A,'Product Families'!$Q:$Q),"")</f>
        <v/>
      </c>
      <c r="Y346" s="42" t="str">
        <f t="shared" si="9"/>
        <v/>
      </c>
      <c r="Z346" s="42" t="str">
        <f t="shared" si="10"/>
        <v/>
      </c>
      <c r="AA346" s="2">
        <f t="shared" si="11"/>
        <v>0</v>
      </c>
      <c r="AB346" s="10" t="str">
        <f t="array" ref="AB346">iferror(xlookup($K346,'Product Families'!$A:$A,'Product Families'!$P:$P),"")</f>
        <v/>
      </c>
      <c r="AC346" s="2" t="str">
        <f t="array" ref="AC346">iferror(xlookup($K346,'Product Families'!$A:$A,'Product Families'!$Q:$Q),"")</f>
        <v/>
      </c>
      <c r="AD346" s="26" t="str">
        <f t="shared" si="12"/>
        <v/>
      </c>
      <c r="AE346" s="42" t="str">
        <f t="shared" si="13"/>
        <v/>
      </c>
      <c r="AF346" s="2">
        <f t="shared" si="14"/>
        <v>0</v>
      </c>
      <c r="AG346" s="10" t="str">
        <f t="array" ref="AG346">iferror(xlookup($L346,'Product Families'!$A:$A,'Product Families'!$P:$P),"")</f>
        <v/>
      </c>
      <c r="AH346" s="2" t="str">
        <f t="array" ref="AH346">iferror(xlookup($L346,'Product Families'!$A:$A,'Product Families'!$Q:$Q),"")</f>
        <v/>
      </c>
      <c r="AI346" s="26" t="str">
        <f t="shared" si="15"/>
        <v/>
      </c>
      <c r="AJ346" s="42" t="str">
        <f t="shared" si="16"/>
        <v/>
      </c>
      <c r="AK346" s="2">
        <f t="shared" si="17"/>
        <v>0</v>
      </c>
    </row>
    <row r="347">
      <c r="A347" s="1" t="s">
        <v>1159</v>
      </c>
      <c r="B347" s="3">
        <v>28.2</v>
      </c>
      <c r="C347" s="3">
        <v>12.0</v>
      </c>
      <c r="D347" s="7">
        <f t="shared" si="18"/>
        <v>2.35</v>
      </c>
      <c r="E347" s="26">
        <f t="shared" si="2"/>
        <v>0</v>
      </c>
      <c r="H347" s="1" t="s">
        <v>1159</v>
      </c>
      <c r="I347" s="1"/>
      <c r="J347" s="1"/>
      <c r="K347" s="1"/>
      <c r="L347" s="1"/>
      <c r="M347" s="10">
        <f t="array" ref="M347">iferror(xlookup($H347,'Product Families'!$A:$A,'Product Families'!$P:$P),"")</f>
        <v>1.67</v>
      </c>
      <c r="N347" s="2" t="str">
        <f t="array" ref="N347">iferror(xlookup($H347,'Product Families'!$A:$A,'Product Families'!$Q:$Q),"")</f>
        <v/>
      </c>
      <c r="O347" s="26" t="str">
        <f t="shared" si="3"/>
        <v/>
      </c>
      <c r="P347" s="42" t="str">
        <f t="shared" si="4"/>
        <v/>
      </c>
      <c r="Q347" s="2">
        <f t="shared" si="5"/>
        <v>0</v>
      </c>
      <c r="R347" s="10" t="str">
        <f t="array" ref="R347">iferror(xlookup($I347,'Product Families'!$A:$A,'Product Families'!$P:$P),"")</f>
        <v/>
      </c>
      <c r="S347" s="2" t="str">
        <f t="array" ref="S347">iferror(xlookup($I347,'Product Families'!$A:$A,'Product Families'!$Q:$Q),"")</f>
        <v/>
      </c>
      <c r="T347" s="26" t="str">
        <f t="shared" si="6"/>
        <v/>
      </c>
      <c r="U347" s="42" t="str">
        <f t="shared" si="7"/>
        <v/>
      </c>
      <c r="V347" s="2">
        <f t="shared" si="8"/>
        <v>0</v>
      </c>
      <c r="W347" s="10" t="str">
        <f t="array" ref="W347">iferror(xlookup($J347,'Product Families'!$A:$A,'Product Families'!$P:$P),"")</f>
        <v/>
      </c>
      <c r="X347" s="2" t="str">
        <f t="array" ref="X347">iferror(xlookup($J347,'Product Families'!$A:$A,'Product Families'!$Q:$Q),"")</f>
        <v/>
      </c>
      <c r="Y347" s="42" t="str">
        <f t="shared" si="9"/>
        <v/>
      </c>
      <c r="Z347" s="42" t="str">
        <f t="shared" si="10"/>
        <v/>
      </c>
      <c r="AA347" s="2">
        <f t="shared" si="11"/>
        <v>0</v>
      </c>
      <c r="AB347" s="10" t="str">
        <f t="array" ref="AB347">iferror(xlookup($K347,'Product Families'!$A:$A,'Product Families'!$P:$P),"")</f>
        <v/>
      </c>
      <c r="AC347" s="2" t="str">
        <f t="array" ref="AC347">iferror(xlookup($K347,'Product Families'!$A:$A,'Product Families'!$Q:$Q),"")</f>
        <v/>
      </c>
      <c r="AD347" s="26" t="str">
        <f t="shared" si="12"/>
        <v/>
      </c>
      <c r="AE347" s="42" t="str">
        <f t="shared" si="13"/>
        <v/>
      </c>
      <c r="AF347" s="2">
        <f t="shared" si="14"/>
        <v>0</v>
      </c>
      <c r="AG347" s="10" t="str">
        <f t="array" ref="AG347">iferror(xlookup($L347,'Product Families'!$A:$A,'Product Families'!$P:$P),"")</f>
        <v/>
      </c>
      <c r="AH347" s="2" t="str">
        <f t="array" ref="AH347">iferror(xlookup($L347,'Product Families'!$A:$A,'Product Families'!$Q:$Q),"")</f>
        <v/>
      </c>
      <c r="AI347" s="26" t="str">
        <f t="shared" si="15"/>
        <v/>
      </c>
      <c r="AJ347" s="42" t="str">
        <f t="shared" si="16"/>
        <v/>
      </c>
      <c r="AK347" s="2">
        <f t="shared" si="17"/>
        <v>0</v>
      </c>
    </row>
    <row r="348">
      <c r="A348" s="1" t="s">
        <v>1162</v>
      </c>
      <c r="B348" s="3">
        <v>2.03</v>
      </c>
      <c r="C348" s="3">
        <v>1.0</v>
      </c>
      <c r="D348" s="7">
        <f t="shared" si="18"/>
        <v>2.03</v>
      </c>
      <c r="E348" s="26">
        <f t="shared" si="2"/>
        <v>0</v>
      </c>
      <c r="G348" s="2" t="s">
        <v>1882</v>
      </c>
      <c r="H348" s="1"/>
      <c r="I348" s="1"/>
      <c r="J348" s="1"/>
      <c r="K348" s="1"/>
      <c r="L348" s="1"/>
      <c r="M348" s="10" t="str">
        <f t="array" ref="M348">iferror(xlookup($H348,'Product Families'!$A:$A,'Product Families'!$P:$P),"")</f>
        <v/>
      </c>
      <c r="N348" s="2" t="str">
        <f t="array" ref="N348">iferror(xlookup($H348,'Product Families'!$A:$A,'Product Families'!$Q:$Q),"")</f>
        <v/>
      </c>
      <c r="O348" s="26" t="str">
        <f t="shared" si="3"/>
        <v/>
      </c>
      <c r="P348" s="42" t="str">
        <f t="shared" si="4"/>
        <v/>
      </c>
      <c r="Q348" s="2">
        <f t="shared" si="5"/>
        <v>0</v>
      </c>
      <c r="R348" s="10" t="str">
        <f t="array" ref="R348">iferror(xlookup($I348,'Product Families'!$A:$A,'Product Families'!$P:$P),"")</f>
        <v/>
      </c>
      <c r="S348" s="2" t="str">
        <f t="array" ref="S348">iferror(xlookup($I348,'Product Families'!$A:$A,'Product Families'!$Q:$Q),"")</f>
        <v/>
      </c>
      <c r="T348" s="26" t="str">
        <f t="shared" si="6"/>
        <v/>
      </c>
      <c r="U348" s="42" t="str">
        <f t="shared" si="7"/>
        <v/>
      </c>
      <c r="V348" s="2">
        <f t="shared" si="8"/>
        <v>0</v>
      </c>
      <c r="W348" s="10" t="str">
        <f t="array" ref="W348">iferror(xlookup($J348,'Product Families'!$A:$A,'Product Families'!$P:$P),"")</f>
        <v/>
      </c>
      <c r="X348" s="2" t="str">
        <f t="array" ref="X348">iferror(xlookup($J348,'Product Families'!$A:$A,'Product Families'!$Q:$Q),"")</f>
        <v/>
      </c>
      <c r="Y348" s="42" t="str">
        <f t="shared" si="9"/>
        <v/>
      </c>
      <c r="Z348" s="42" t="str">
        <f t="shared" si="10"/>
        <v/>
      </c>
      <c r="AA348" s="2">
        <f t="shared" si="11"/>
        <v>0</v>
      </c>
      <c r="AB348" s="10" t="str">
        <f t="array" ref="AB348">iferror(xlookup($K348,'Product Families'!$A:$A,'Product Families'!$P:$P),"")</f>
        <v/>
      </c>
      <c r="AC348" s="2" t="str">
        <f t="array" ref="AC348">iferror(xlookup($K348,'Product Families'!$A:$A,'Product Families'!$Q:$Q),"")</f>
        <v/>
      </c>
      <c r="AD348" s="26" t="str">
        <f t="shared" si="12"/>
        <v/>
      </c>
      <c r="AE348" s="42" t="str">
        <f t="shared" si="13"/>
        <v/>
      </c>
      <c r="AF348" s="2">
        <f t="shared" si="14"/>
        <v>0</v>
      </c>
      <c r="AG348" s="10" t="str">
        <f t="array" ref="AG348">iferror(xlookup($L348,'Product Families'!$A:$A,'Product Families'!$P:$P),"")</f>
        <v/>
      </c>
      <c r="AH348" s="2" t="str">
        <f t="array" ref="AH348">iferror(xlookup($L348,'Product Families'!$A:$A,'Product Families'!$Q:$Q),"")</f>
        <v/>
      </c>
      <c r="AI348" s="26" t="str">
        <f t="shared" si="15"/>
        <v/>
      </c>
      <c r="AJ348" s="42" t="str">
        <f t="shared" si="16"/>
        <v/>
      </c>
      <c r="AK348" s="2">
        <f t="shared" si="17"/>
        <v>0</v>
      </c>
    </row>
    <row r="349">
      <c r="A349" s="1" t="s">
        <v>990</v>
      </c>
      <c r="B349" s="3">
        <v>1.09</v>
      </c>
      <c r="C349" s="3">
        <v>1.0</v>
      </c>
      <c r="D349" s="7">
        <f t="shared" si="18"/>
        <v>1.09</v>
      </c>
      <c r="E349" s="26">
        <f t="shared" si="2"/>
        <v>0</v>
      </c>
      <c r="G349" s="2" t="s">
        <v>1882</v>
      </c>
      <c r="H349" s="1"/>
      <c r="I349" s="1"/>
      <c r="J349" s="1"/>
      <c r="K349" s="1"/>
      <c r="L349" s="1"/>
      <c r="M349" s="10" t="str">
        <f t="array" ref="M349">iferror(xlookup($H349,'Product Families'!$A:$A,'Product Families'!$P:$P),"")</f>
        <v/>
      </c>
      <c r="N349" s="2" t="str">
        <f t="array" ref="N349">iferror(xlookup($H349,'Product Families'!$A:$A,'Product Families'!$Q:$Q),"")</f>
        <v/>
      </c>
      <c r="O349" s="26" t="str">
        <f t="shared" si="3"/>
        <v/>
      </c>
      <c r="P349" s="42" t="str">
        <f t="shared" si="4"/>
        <v/>
      </c>
      <c r="Q349" s="2">
        <f t="shared" si="5"/>
        <v>0</v>
      </c>
      <c r="R349" s="10" t="str">
        <f t="array" ref="R349">iferror(xlookup($I349,'Product Families'!$A:$A,'Product Families'!$P:$P),"")</f>
        <v/>
      </c>
      <c r="S349" s="2" t="str">
        <f t="array" ref="S349">iferror(xlookup($I349,'Product Families'!$A:$A,'Product Families'!$Q:$Q),"")</f>
        <v/>
      </c>
      <c r="T349" s="26" t="str">
        <f t="shared" si="6"/>
        <v/>
      </c>
      <c r="U349" s="42" t="str">
        <f t="shared" si="7"/>
        <v/>
      </c>
      <c r="V349" s="2">
        <f t="shared" si="8"/>
        <v>0</v>
      </c>
      <c r="W349" s="10" t="str">
        <f t="array" ref="W349">iferror(xlookup($J349,'Product Families'!$A:$A,'Product Families'!$P:$P),"")</f>
        <v/>
      </c>
      <c r="X349" s="2" t="str">
        <f t="array" ref="X349">iferror(xlookup($J349,'Product Families'!$A:$A,'Product Families'!$Q:$Q),"")</f>
        <v/>
      </c>
      <c r="Y349" s="42" t="str">
        <f t="shared" si="9"/>
        <v/>
      </c>
      <c r="Z349" s="42" t="str">
        <f t="shared" si="10"/>
        <v/>
      </c>
      <c r="AA349" s="2">
        <f t="shared" si="11"/>
        <v>0</v>
      </c>
      <c r="AB349" s="10" t="str">
        <f t="array" ref="AB349">iferror(xlookup($K349,'Product Families'!$A:$A,'Product Families'!$P:$P),"")</f>
        <v/>
      </c>
      <c r="AC349" s="2" t="str">
        <f t="array" ref="AC349">iferror(xlookup($K349,'Product Families'!$A:$A,'Product Families'!$Q:$Q),"")</f>
        <v/>
      </c>
      <c r="AD349" s="26" t="str">
        <f t="shared" si="12"/>
        <v/>
      </c>
      <c r="AE349" s="42" t="str">
        <f t="shared" si="13"/>
        <v/>
      </c>
      <c r="AF349" s="2">
        <f t="shared" si="14"/>
        <v>0</v>
      </c>
      <c r="AG349" s="10" t="str">
        <f t="array" ref="AG349">iferror(xlookup($L349,'Product Families'!$A:$A,'Product Families'!$P:$P),"")</f>
        <v/>
      </c>
      <c r="AH349" s="2" t="str">
        <f t="array" ref="AH349">iferror(xlookup($L349,'Product Families'!$A:$A,'Product Families'!$Q:$Q),"")</f>
        <v/>
      </c>
      <c r="AI349" s="26" t="str">
        <f t="shared" si="15"/>
        <v/>
      </c>
      <c r="AJ349" s="42" t="str">
        <f t="shared" si="16"/>
        <v/>
      </c>
      <c r="AK349" s="2">
        <f t="shared" si="17"/>
        <v>0</v>
      </c>
    </row>
    <row r="350">
      <c r="A350" s="1" t="s">
        <v>1006</v>
      </c>
      <c r="B350" s="3" t="s">
        <v>120</v>
      </c>
      <c r="C350" s="1"/>
      <c r="D350" s="7" t="str">
        <f t="shared" si="18"/>
        <v/>
      </c>
      <c r="E350" s="26">
        <f t="shared" si="2"/>
        <v>0</v>
      </c>
      <c r="G350" s="2" t="s">
        <v>121</v>
      </c>
      <c r="H350" s="1"/>
      <c r="I350" s="1"/>
      <c r="J350" s="1"/>
      <c r="K350" s="1"/>
      <c r="L350" s="1"/>
      <c r="M350" s="10" t="str">
        <f t="array" ref="M350">iferror(xlookup($H350,'Product Families'!$A:$A,'Product Families'!$P:$P),"")</f>
        <v/>
      </c>
      <c r="N350" s="2" t="str">
        <f t="array" ref="N350">iferror(xlookup($H350,'Product Families'!$A:$A,'Product Families'!$Q:$Q),"")</f>
        <v/>
      </c>
      <c r="O350" s="26" t="str">
        <f t="shared" si="3"/>
        <v/>
      </c>
      <c r="P350" s="42" t="str">
        <f t="shared" si="4"/>
        <v/>
      </c>
      <c r="Q350" s="2">
        <f t="shared" si="5"/>
        <v>0</v>
      </c>
      <c r="R350" s="10" t="str">
        <f t="array" ref="R350">iferror(xlookup($I350,'Product Families'!$A:$A,'Product Families'!$P:$P),"")</f>
        <v/>
      </c>
      <c r="S350" s="2" t="str">
        <f t="array" ref="S350">iferror(xlookup($I350,'Product Families'!$A:$A,'Product Families'!$Q:$Q),"")</f>
        <v/>
      </c>
      <c r="T350" s="26" t="str">
        <f t="shared" si="6"/>
        <v/>
      </c>
      <c r="U350" s="42" t="str">
        <f t="shared" si="7"/>
        <v/>
      </c>
      <c r="V350" s="2">
        <f t="shared" si="8"/>
        <v>0</v>
      </c>
      <c r="W350" s="10" t="str">
        <f t="array" ref="W350">iferror(xlookup($J350,'Product Families'!$A:$A,'Product Families'!$P:$P),"")</f>
        <v/>
      </c>
      <c r="X350" s="2" t="str">
        <f t="array" ref="X350">iferror(xlookup($J350,'Product Families'!$A:$A,'Product Families'!$Q:$Q),"")</f>
        <v/>
      </c>
      <c r="Y350" s="42" t="str">
        <f t="shared" si="9"/>
        <v/>
      </c>
      <c r="Z350" s="42" t="str">
        <f t="shared" si="10"/>
        <v/>
      </c>
      <c r="AA350" s="2">
        <f t="shared" si="11"/>
        <v>0</v>
      </c>
      <c r="AB350" s="10" t="str">
        <f t="array" ref="AB350">iferror(xlookup($K350,'Product Families'!$A:$A,'Product Families'!$P:$P),"")</f>
        <v/>
      </c>
      <c r="AC350" s="2" t="str">
        <f t="array" ref="AC350">iferror(xlookup($K350,'Product Families'!$A:$A,'Product Families'!$Q:$Q),"")</f>
        <v/>
      </c>
      <c r="AD350" s="26" t="str">
        <f t="shared" si="12"/>
        <v/>
      </c>
      <c r="AE350" s="42" t="str">
        <f t="shared" si="13"/>
        <v/>
      </c>
      <c r="AF350" s="2">
        <f t="shared" si="14"/>
        <v>0</v>
      </c>
      <c r="AG350" s="10" t="str">
        <f t="array" ref="AG350">iferror(xlookup($L350,'Product Families'!$A:$A,'Product Families'!$P:$P),"")</f>
        <v/>
      </c>
      <c r="AH350" s="2" t="str">
        <f t="array" ref="AH350">iferror(xlookup($L350,'Product Families'!$A:$A,'Product Families'!$Q:$Q),"")</f>
        <v/>
      </c>
      <c r="AI350" s="26" t="str">
        <f t="shared" si="15"/>
        <v/>
      </c>
      <c r="AJ350" s="42" t="str">
        <f t="shared" si="16"/>
        <v/>
      </c>
      <c r="AK350" s="2">
        <f t="shared" si="17"/>
        <v>0</v>
      </c>
    </row>
    <row r="351">
      <c r="A351" s="1" t="s">
        <v>1170</v>
      </c>
      <c r="B351" s="3">
        <v>2.15</v>
      </c>
      <c r="C351" s="1"/>
      <c r="D351" s="7" t="str">
        <f t="shared" si="18"/>
        <v/>
      </c>
      <c r="E351" s="26">
        <f t="shared" si="2"/>
        <v>0</v>
      </c>
      <c r="G351" s="2" t="s">
        <v>1882</v>
      </c>
      <c r="H351" s="1"/>
      <c r="I351" s="1"/>
      <c r="J351" s="1"/>
      <c r="K351" s="1"/>
      <c r="L351" s="1"/>
      <c r="M351" s="10" t="str">
        <f t="array" ref="M351">iferror(xlookup($H351,'Product Families'!$A:$A,'Product Families'!$P:$P),"")</f>
        <v/>
      </c>
      <c r="N351" s="2" t="str">
        <f t="array" ref="N351">iferror(xlookup($H351,'Product Families'!$A:$A,'Product Families'!$Q:$Q),"")</f>
        <v/>
      </c>
      <c r="O351" s="26" t="str">
        <f t="shared" si="3"/>
        <v/>
      </c>
      <c r="P351" s="42" t="str">
        <f t="shared" si="4"/>
        <v/>
      </c>
      <c r="Q351" s="2">
        <f t="shared" si="5"/>
        <v>0</v>
      </c>
      <c r="R351" s="10" t="str">
        <f t="array" ref="R351">iferror(xlookup($I351,'Product Families'!$A:$A,'Product Families'!$P:$P),"")</f>
        <v/>
      </c>
      <c r="S351" s="2" t="str">
        <f t="array" ref="S351">iferror(xlookup($I351,'Product Families'!$A:$A,'Product Families'!$Q:$Q),"")</f>
        <v/>
      </c>
      <c r="T351" s="26" t="str">
        <f t="shared" si="6"/>
        <v/>
      </c>
      <c r="U351" s="42" t="str">
        <f t="shared" si="7"/>
        <v/>
      </c>
      <c r="V351" s="2">
        <f t="shared" si="8"/>
        <v>0</v>
      </c>
      <c r="W351" s="10" t="str">
        <f t="array" ref="W351">iferror(xlookup($J351,'Product Families'!$A:$A,'Product Families'!$P:$P),"")</f>
        <v/>
      </c>
      <c r="X351" s="2" t="str">
        <f t="array" ref="X351">iferror(xlookup($J351,'Product Families'!$A:$A,'Product Families'!$Q:$Q),"")</f>
        <v/>
      </c>
      <c r="Y351" s="42" t="str">
        <f t="shared" si="9"/>
        <v/>
      </c>
      <c r="Z351" s="42" t="str">
        <f t="shared" si="10"/>
        <v/>
      </c>
      <c r="AA351" s="2">
        <f t="shared" si="11"/>
        <v>0</v>
      </c>
      <c r="AB351" s="10" t="str">
        <f t="array" ref="AB351">iferror(xlookup($K351,'Product Families'!$A:$A,'Product Families'!$P:$P),"")</f>
        <v/>
      </c>
      <c r="AC351" s="2" t="str">
        <f t="array" ref="AC351">iferror(xlookup($K351,'Product Families'!$A:$A,'Product Families'!$Q:$Q),"")</f>
        <v/>
      </c>
      <c r="AD351" s="26" t="str">
        <f t="shared" si="12"/>
        <v/>
      </c>
      <c r="AE351" s="42" t="str">
        <f t="shared" si="13"/>
        <v/>
      </c>
      <c r="AF351" s="2">
        <f t="shared" si="14"/>
        <v>0</v>
      </c>
      <c r="AG351" s="10" t="str">
        <f t="array" ref="AG351">iferror(xlookup($L351,'Product Families'!$A:$A,'Product Families'!$P:$P),"")</f>
        <v/>
      </c>
      <c r="AH351" s="2" t="str">
        <f t="array" ref="AH351">iferror(xlookup($L351,'Product Families'!$A:$A,'Product Families'!$Q:$Q),"")</f>
        <v/>
      </c>
      <c r="AI351" s="26" t="str">
        <f t="shared" si="15"/>
        <v/>
      </c>
      <c r="AJ351" s="42" t="str">
        <f t="shared" si="16"/>
        <v/>
      </c>
      <c r="AK351" s="2">
        <f t="shared" si="17"/>
        <v>0</v>
      </c>
    </row>
    <row r="352">
      <c r="A352" s="1" t="s">
        <v>1172</v>
      </c>
      <c r="B352" s="3" t="s">
        <v>120</v>
      </c>
      <c r="C352" s="1"/>
      <c r="D352" s="7" t="str">
        <f t="shared" si="18"/>
        <v/>
      </c>
      <c r="E352" s="26">
        <f t="shared" si="2"/>
        <v>0</v>
      </c>
      <c r="G352" s="2" t="s">
        <v>121</v>
      </c>
      <c r="H352" s="1"/>
      <c r="I352" s="1"/>
      <c r="J352" s="1"/>
      <c r="K352" s="1"/>
      <c r="L352" s="1"/>
      <c r="M352" s="10" t="str">
        <f t="array" ref="M352">iferror(xlookup($H352,'Product Families'!$A:$A,'Product Families'!$P:$P),"")</f>
        <v/>
      </c>
      <c r="N352" s="2" t="str">
        <f t="array" ref="N352">iferror(xlookup($H352,'Product Families'!$A:$A,'Product Families'!$Q:$Q),"")</f>
        <v/>
      </c>
      <c r="O352" s="26" t="str">
        <f t="shared" si="3"/>
        <v/>
      </c>
      <c r="P352" s="42" t="str">
        <f t="shared" si="4"/>
        <v/>
      </c>
      <c r="Q352" s="2">
        <f t="shared" si="5"/>
        <v>0</v>
      </c>
      <c r="R352" s="10" t="str">
        <f t="array" ref="R352">iferror(xlookup($I352,'Product Families'!$A:$A,'Product Families'!$P:$P),"")</f>
        <v/>
      </c>
      <c r="S352" s="2" t="str">
        <f t="array" ref="S352">iferror(xlookup($I352,'Product Families'!$A:$A,'Product Families'!$Q:$Q),"")</f>
        <v/>
      </c>
      <c r="T352" s="26" t="str">
        <f t="shared" si="6"/>
        <v/>
      </c>
      <c r="U352" s="42" t="str">
        <f t="shared" si="7"/>
        <v/>
      </c>
      <c r="V352" s="2">
        <f t="shared" si="8"/>
        <v>0</v>
      </c>
      <c r="W352" s="10" t="str">
        <f t="array" ref="W352">iferror(xlookup($J352,'Product Families'!$A:$A,'Product Families'!$P:$P),"")</f>
        <v/>
      </c>
      <c r="X352" s="2" t="str">
        <f t="array" ref="X352">iferror(xlookup($J352,'Product Families'!$A:$A,'Product Families'!$Q:$Q),"")</f>
        <v/>
      </c>
      <c r="Y352" s="42" t="str">
        <f t="shared" si="9"/>
        <v/>
      </c>
      <c r="Z352" s="42" t="str">
        <f t="shared" si="10"/>
        <v/>
      </c>
      <c r="AA352" s="2">
        <f t="shared" si="11"/>
        <v>0</v>
      </c>
      <c r="AB352" s="10" t="str">
        <f t="array" ref="AB352">iferror(xlookup($K352,'Product Families'!$A:$A,'Product Families'!$P:$P),"")</f>
        <v/>
      </c>
      <c r="AC352" s="2" t="str">
        <f t="array" ref="AC352">iferror(xlookup($K352,'Product Families'!$A:$A,'Product Families'!$Q:$Q),"")</f>
        <v/>
      </c>
      <c r="AD352" s="26" t="str">
        <f t="shared" si="12"/>
        <v/>
      </c>
      <c r="AE352" s="42" t="str">
        <f t="shared" si="13"/>
        <v/>
      </c>
      <c r="AF352" s="2">
        <f t="shared" si="14"/>
        <v>0</v>
      </c>
      <c r="AG352" s="10" t="str">
        <f t="array" ref="AG352">iferror(xlookup($L352,'Product Families'!$A:$A,'Product Families'!$P:$P),"")</f>
        <v/>
      </c>
      <c r="AH352" s="2" t="str">
        <f t="array" ref="AH352">iferror(xlookup($L352,'Product Families'!$A:$A,'Product Families'!$Q:$Q),"")</f>
        <v/>
      </c>
      <c r="AI352" s="26" t="str">
        <f t="shared" si="15"/>
        <v/>
      </c>
      <c r="AJ352" s="42" t="str">
        <f t="shared" si="16"/>
        <v/>
      </c>
      <c r="AK352" s="2">
        <f t="shared" si="17"/>
        <v>0</v>
      </c>
    </row>
    <row r="353">
      <c r="A353" s="1" t="s">
        <v>1174</v>
      </c>
      <c r="B353" s="3" t="s">
        <v>120</v>
      </c>
      <c r="C353" s="1"/>
      <c r="D353" s="7" t="str">
        <f t="shared" si="18"/>
        <v/>
      </c>
      <c r="E353" s="26">
        <f t="shared" si="2"/>
        <v>0</v>
      </c>
      <c r="G353" s="2" t="s">
        <v>494</v>
      </c>
      <c r="H353" s="1"/>
      <c r="I353" s="1"/>
      <c r="J353" s="1"/>
      <c r="K353" s="1"/>
      <c r="L353" s="1"/>
      <c r="M353" s="10" t="str">
        <f t="array" ref="M353">iferror(xlookup($H353,'Product Families'!$A:$A,'Product Families'!$P:$P),"")</f>
        <v/>
      </c>
      <c r="N353" s="2" t="str">
        <f t="array" ref="N353">iferror(xlookup($H353,'Product Families'!$A:$A,'Product Families'!$Q:$Q),"")</f>
        <v/>
      </c>
      <c r="O353" s="26" t="str">
        <f t="shared" si="3"/>
        <v/>
      </c>
      <c r="P353" s="42" t="str">
        <f t="shared" si="4"/>
        <v/>
      </c>
      <c r="Q353" s="2">
        <f t="shared" si="5"/>
        <v>0</v>
      </c>
      <c r="R353" s="10" t="str">
        <f t="array" ref="R353">iferror(xlookup($I353,'Product Families'!$A:$A,'Product Families'!$P:$P),"")</f>
        <v/>
      </c>
      <c r="S353" s="2" t="str">
        <f t="array" ref="S353">iferror(xlookup($I353,'Product Families'!$A:$A,'Product Families'!$Q:$Q),"")</f>
        <v/>
      </c>
      <c r="T353" s="26" t="str">
        <f t="shared" si="6"/>
        <v/>
      </c>
      <c r="U353" s="42" t="str">
        <f t="shared" si="7"/>
        <v/>
      </c>
      <c r="V353" s="2">
        <f t="shared" si="8"/>
        <v>0</v>
      </c>
      <c r="W353" s="10" t="str">
        <f t="array" ref="W353">iferror(xlookup($J353,'Product Families'!$A:$A,'Product Families'!$P:$P),"")</f>
        <v/>
      </c>
      <c r="X353" s="2" t="str">
        <f t="array" ref="X353">iferror(xlookup($J353,'Product Families'!$A:$A,'Product Families'!$Q:$Q),"")</f>
        <v/>
      </c>
      <c r="Y353" s="42" t="str">
        <f t="shared" si="9"/>
        <v/>
      </c>
      <c r="Z353" s="42" t="str">
        <f t="shared" si="10"/>
        <v/>
      </c>
      <c r="AA353" s="2">
        <f t="shared" si="11"/>
        <v>0</v>
      </c>
      <c r="AB353" s="10" t="str">
        <f t="array" ref="AB353">iferror(xlookup($K353,'Product Families'!$A:$A,'Product Families'!$P:$P),"")</f>
        <v/>
      </c>
      <c r="AC353" s="2" t="str">
        <f t="array" ref="AC353">iferror(xlookup($K353,'Product Families'!$A:$A,'Product Families'!$Q:$Q),"")</f>
        <v/>
      </c>
      <c r="AD353" s="26" t="str">
        <f t="shared" si="12"/>
        <v/>
      </c>
      <c r="AE353" s="42" t="str">
        <f t="shared" si="13"/>
        <v/>
      </c>
      <c r="AF353" s="2">
        <f t="shared" si="14"/>
        <v>0</v>
      </c>
      <c r="AG353" s="10" t="str">
        <f t="array" ref="AG353">iferror(xlookup($L353,'Product Families'!$A:$A,'Product Families'!$P:$P),"")</f>
        <v/>
      </c>
      <c r="AH353" s="2" t="str">
        <f t="array" ref="AH353">iferror(xlookup($L353,'Product Families'!$A:$A,'Product Families'!$Q:$Q),"")</f>
        <v/>
      </c>
      <c r="AI353" s="26" t="str">
        <f t="shared" si="15"/>
        <v/>
      </c>
      <c r="AJ353" s="42" t="str">
        <f t="shared" si="16"/>
        <v/>
      </c>
      <c r="AK353" s="2">
        <f t="shared" si="17"/>
        <v>0</v>
      </c>
    </row>
    <row r="354">
      <c r="A354" s="1" t="s">
        <v>1176</v>
      </c>
      <c r="B354" s="3" t="s">
        <v>120</v>
      </c>
      <c r="C354" s="1"/>
      <c r="D354" s="7" t="str">
        <f t="shared" si="18"/>
        <v/>
      </c>
      <c r="E354" s="26">
        <f t="shared" si="2"/>
        <v>0</v>
      </c>
      <c r="G354" s="2" t="s">
        <v>121</v>
      </c>
      <c r="H354" s="1"/>
      <c r="I354" s="1"/>
      <c r="J354" s="1"/>
      <c r="K354" s="1"/>
      <c r="L354" s="1"/>
      <c r="M354" s="10" t="str">
        <f t="array" ref="M354">iferror(xlookup($H354,'Product Families'!$A:$A,'Product Families'!$P:$P),"")</f>
        <v/>
      </c>
      <c r="N354" s="2" t="str">
        <f t="array" ref="N354">iferror(xlookup($H354,'Product Families'!$A:$A,'Product Families'!$Q:$Q),"")</f>
        <v/>
      </c>
      <c r="O354" s="26" t="str">
        <f t="shared" si="3"/>
        <v/>
      </c>
      <c r="P354" s="42" t="str">
        <f t="shared" si="4"/>
        <v/>
      </c>
      <c r="Q354" s="2">
        <f t="shared" si="5"/>
        <v>0</v>
      </c>
      <c r="R354" s="10" t="str">
        <f t="array" ref="R354">iferror(xlookup($I354,'Product Families'!$A:$A,'Product Families'!$P:$P),"")</f>
        <v/>
      </c>
      <c r="S354" s="2" t="str">
        <f t="array" ref="S354">iferror(xlookup($I354,'Product Families'!$A:$A,'Product Families'!$Q:$Q),"")</f>
        <v/>
      </c>
      <c r="T354" s="26" t="str">
        <f t="shared" si="6"/>
        <v/>
      </c>
      <c r="U354" s="42" t="str">
        <f t="shared" si="7"/>
        <v/>
      </c>
      <c r="V354" s="2">
        <f t="shared" si="8"/>
        <v>0</v>
      </c>
      <c r="W354" s="10" t="str">
        <f t="array" ref="W354">iferror(xlookup($J354,'Product Families'!$A:$A,'Product Families'!$P:$P),"")</f>
        <v/>
      </c>
      <c r="X354" s="2" t="str">
        <f t="array" ref="X354">iferror(xlookup($J354,'Product Families'!$A:$A,'Product Families'!$Q:$Q),"")</f>
        <v/>
      </c>
      <c r="Y354" s="42" t="str">
        <f t="shared" si="9"/>
        <v/>
      </c>
      <c r="Z354" s="42" t="str">
        <f t="shared" si="10"/>
        <v/>
      </c>
      <c r="AA354" s="2">
        <f t="shared" si="11"/>
        <v>0</v>
      </c>
      <c r="AB354" s="10" t="str">
        <f t="array" ref="AB354">iferror(xlookup($K354,'Product Families'!$A:$A,'Product Families'!$P:$P),"")</f>
        <v/>
      </c>
      <c r="AC354" s="2" t="str">
        <f t="array" ref="AC354">iferror(xlookup($K354,'Product Families'!$A:$A,'Product Families'!$Q:$Q),"")</f>
        <v/>
      </c>
      <c r="AD354" s="26" t="str">
        <f t="shared" si="12"/>
        <v/>
      </c>
      <c r="AE354" s="42" t="str">
        <f t="shared" si="13"/>
        <v/>
      </c>
      <c r="AF354" s="2">
        <f t="shared" si="14"/>
        <v>0</v>
      </c>
      <c r="AG354" s="10" t="str">
        <f t="array" ref="AG354">iferror(xlookup($L354,'Product Families'!$A:$A,'Product Families'!$P:$P),"")</f>
        <v/>
      </c>
      <c r="AH354" s="2" t="str">
        <f t="array" ref="AH354">iferror(xlookup($L354,'Product Families'!$A:$A,'Product Families'!$Q:$Q),"")</f>
        <v/>
      </c>
      <c r="AI354" s="26" t="str">
        <f t="shared" si="15"/>
        <v/>
      </c>
      <c r="AJ354" s="42" t="str">
        <f t="shared" si="16"/>
        <v/>
      </c>
      <c r="AK354" s="2">
        <f t="shared" si="17"/>
        <v>0</v>
      </c>
    </row>
    <row r="355">
      <c r="A355" s="1" t="s">
        <v>1179</v>
      </c>
      <c r="B355" s="3" t="s">
        <v>120</v>
      </c>
      <c r="C355" s="1"/>
      <c r="D355" s="7" t="str">
        <f t="shared" si="18"/>
        <v/>
      </c>
      <c r="E355" s="26">
        <f t="shared" si="2"/>
        <v>0</v>
      </c>
      <c r="G355" s="2" t="s">
        <v>121</v>
      </c>
      <c r="H355" s="1"/>
      <c r="I355" s="1"/>
      <c r="J355" s="1"/>
      <c r="K355" s="1"/>
      <c r="L355" s="1"/>
      <c r="M355" s="10" t="str">
        <f t="array" ref="M355">iferror(xlookup($H355,'Product Families'!$A:$A,'Product Families'!$P:$P),"")</f>
        <v/>
      </c>
      <c r="N355" s="2" t="str">
        <f t="array" ref="N355">iferror(xlookup($H355,'Product Families'!$A:$A,'Product Families'!$Q:$Q),"")</f>
        <v/>
      </c>
      <c r="O355" s="26" t="str">
        <f t="shared" si="3"/>
        <v/>
      </c>
      <c r="P355" s="42" t="str">
        <f t="shared" si="4"/>
        <v/>
      </c>
      <c r="Q355" s="2">
        <f t="shared" si="5"/>
        <v>0</v>
      </c>
      <c r="R355" s="10" t="str">
        <f t="array" ref="R355">iferror(xlookup($I355,'Product Families'!$A:$A,'Product Families'!$P:$P),"")</f>
        <v/>
      </c>
      <c r="S355" s="2" t="str">
        <f t="array" ref="S355">iferror(xlookup($I355,'Product Families'!$A:$A,'Product Families'!$Q:$Q),"")</f>
        <v/>
      </c>
      <c r="T355" s="26" t="str">
        <f t="shared" si="6"/>
        <v/>
      </c>
      <c r="U355" s="42" t="str">
        <f t="shared" si="7"/>
        <v/>
      </c>
      <c r="V355" s="2">
        <f t="shared" si="8"/>
        <v>0</v>
      </c>
      <c r="W355" s="10" t="str">
        <f t="array" ref="W355">iferror(xlookup($J355,'Product Families'!$A:$A,'Product Families'!$P:$P),"")</f>
        <v/>
      </c>
      <c r="X355" s="2" t="str">
        <f t="array" ref="X355">iferror(xlookup($J355,'Product Families'!$A:$A,'Product Families'!$Q:$Q),"")</f>
        <v/>
      </c>
      <c r="Y355" s="42" t="str">
        <f t="shared" si="9"/>
        <v/>
      </c>
      <c r="Z355" s="42" t="str">
        <f t="shared" si="10"/>
        <v/>
      </c>
      <c r="AA355" s="2">
        <f t="shared" si="11"/>
        <v>0</v>
      </c>
      <c r="AB355" s="10" t="str">
        <f t="array" ref="AB355">iferror(xlookup($K355,'Product Families'!$A:$A,'Product Families'!$P:$P),"")</f>
        <v/>
      </c>
      <c r="AC355" s="2" t="str">
        <f t="array" ref="AC355">iferror(xlookup($K355,'Product Families'!$A:$A,'Product Families'!$Q:$Q),"")</f>
        <v/>
      </c>
      <c r="AD355" s="26" t="str">
        <f t="shared" si="12"/>
        <v/>
      </c>
      <c r="AE355" s="42" t="str">
        <f t="shared" si="13"/>
        <v/>
      </c>
      <c r="AF355" s="2">
        <f t="shared" si="14"/>
        <v>0</v>
      </c>
      <c r="AG355" s="10" t="str">
        <f t="array" ref="AG355">iferror(xlookup($L355,'Product Families'!$A:$A,'Product Families'!$P:$P),"")</f>
        <v/>
      </c>
      <c r="AH355" s="2" t="str">
        <f t="array" ref="AH355">iferror(xlookup($L355,'Product Families'!$A:$A,'Product Families'!$Q:$Q),"")</f>
        <v/>
      </c>
      <c r="AI355" s="26" t="str">
        <f t="shared" si="15"/>
        <v/>
      </c>
      <c r="AJ355" s="42" t="str">
        <f t="shared" si="16"/>
        <v/>
      </c>
      <c r="AK355" s="2">
        <f t="shared" si="17"/>
        <v>0</v>
      </c>
    </row>
    <row r="356">
      <c r="A356" s="1" t="s">
        <v>1182</v>
      </c>
      <c r="B356" s="3" t="s">
        <v>120</v>
      </c>
      <c r="C356" s="1"/>
      <c r="D356" s="7" t="str">
        <f t="shared" si="18"/>
        <v/>
      </c>
      <c r="E356" s="26">
        <f t="shared" si="2"/>
        <v>0</v>
      </c>
      <c r="G356" s="2" t="s">
        <v>121</v>
      </c>
      <c r="H356" s="1"/>
      <c r="I356" s="1"/>
      <c r="J356" s="1"/>
      <c r="K356" s="1"/>
      <c r="L356" s="1"/>
      <c r="M356" s="10" t="str">
        <f t="array" ref="M356">iferror(xlookup($H356,'Product Families'!$A:$A,'Product Families'!$P:$P),"")</f>
        <v/>
      </c>
      <c r="N356" s="2" t="str">
        <f t="array" ref="N356">iferror(xlookup($H356,'Product Families'!$A:$A,'Product Families'!$Q:$Q),"")</f>
        <v/>
      </c>
      <c r="O356" s="26" t="str">
        <f t="shared" si="3"/>
        <v/>
      </c>
      <c r="P356" s="42" t="str">
        <f t="shared" si="4"/>
        <v/>
      </c>
      <c r="Q356" s="2">
        <f t="shared" si="5"/>
        <v>0</v>
      </c>
      <c r="R356" s="10" t="str">
        <f t="array" ref="R356">iferror(xlookup($I356,'Product Families'!$A:$A,'Product Families'!$P:$P),"")</f>
        <v/>
      </c>
      <c r="S356" s="2" t="str">
        <f t="array" ref="S356">iferror(xlookup($I356,'Product Families'!$A:$A,'Product Families'!$Q:$Q),"")</f>
        <v/>
      </c>
      <c r="T356" s="26" t="str">
        <f t="shared" si="6"/>
        <v/>
      </c>
      <c r="U356" s="42" t="str">
        <f t="shared" si="7"/>
        <v/>
      </c>
      <c r="V356" s="2">
        <f t="shared" si="8"/>
        <v>0</v>
      </c>
      <c r="W356" s="10" t="str">
        <f t="array" ref="W356">iferror(xlookup($J356,'Product Families'!$A:$A,'Product Families'!$P:$P),"")</f>
        <v/>
      </c>
      <c r="X356" s="2" t="str">
        <f t="array" ref="X356">iferror(xlookup($J356,'Product Families'!$A:$A,'Product Families'!$Q:$Q),"")</f>
        <v/>
      </c>
      <c r="Y356" s="42" t="str">
        <f t="shared" si="9"/>
        <v/>
      </c>
      <c r="Z356" s="42" t="str">
        <f t="shared" si="10"/>
        <v/>
      </c>
      <c r="AA356" s="2">
        <f t="shared" si="11"/>
        <v>0</v>
      </c>
      <c r="AB356" s="10" t="str">
        <f t="array" ref="AB356">iferror(xlookup($K356,'Product Families'!$A:$A,'Product Families'!$P:$P),"")</f>
        <v/>
      </c>
      <c r="AC356" s="2" t="str">
        <f t="array" ref="AC356">iferror(xlookup($K356,'Product Families'!$A:$A,'Product Families'!$Q:$Q),"")</f>
        <v/>
      </c>
      <c r="AD356" s="26" t="str">
        <f t="shared" si="12"/>
        <v/>
      </c>
      <c r="AE356" s="42" t="str">
        <f t="shared" si="13"/>
        <v/>
      </c>
      <c r="AF356" s="2">
        <f t="shared" si="14"/>
        <v>0</v>
      </c>
      <c r="AG356" s="10" t="str">
        <f t="array" ref="AG356">iferror(xlookup($L356,'Product Families'!$A:$A,'Product Families'!$P:$P),"")</f>
        <v/>
      </c>
      <c r="AH356" s="2" t="str">
        <f t="array" ref="AH356">iferror(xlookup($L356,'Product Families'!$A:$A,'Product Families'!$Q:$Q),"")</f>
        <v/>
      </c>
      <c r="AI356" s="26" t="str">
        <f t="shared" si="15"/>
        <v/>
      </c>
      <c r="AJ356" s="42" t="str">
        <f t="shared" si="16"/>
        <v/>
      </c>
      <c r="AK356" s="2">
        <f t="shared" si="17"/>
        <v>0</v>
      </c>
    </row>
    <row r="357">
      <c r="A357" s="1" t="s">
        <v>1184</v>
      </c>
      <c r="B357" s="3">
        <v>13.32</v>
      </c>
      <c r="C357" s="3">
        <v>6.0</v>
      </c>
      <c r="D357" s="7">
        <f t="shared" si="18"/>
        <v>2.22</v>
      </c>
      <c r="E357" s="26">
        <f t="shared" si="2"/>
        <v>0</v>
      </c>
      <c r="G357" s="2" t="s">
        <v>1882</v>
      </c>
      <c r="H357" s="1"/>
      <c r="I357" s="1"/>
      <c r="J357" s="1"/>
      <c r="K357" s="1"/>
      <c r="L357" s="1"/>
      <c r="M357" s="10" t="str">
        <f t="array" ref="M357">iferror(xlookup($H357,'Product Families'!$A:$A,'Product Families'!$P:$P),"")</f>
        <v/>
      </c>
      <c r="N357" s="2" t="str">
        <f t="array" ref="N357">iferror(xlookup($H357,'Product Families'!$A:$A,'Product Families'!$Q:$Q),"")</f>
        <v/>
      </c>
      <c r="O357" s="26" t="str">
        <f t="shared" si="3"/>
        <v/>
      </c>
      <c r="P357" s="42" t="str">
        <f t="shared" si="4"/>
        <v/>
      </c>
      <c r="Q357" s="2">
        <f t="shared" si="5"/>
        <v>0</v>
      </c>
      <c r="R357" s="10" t="str">
        <f t="array" ref="R357">iferror(xlookup($I357,'Product Families'!$A:$A,'Product Families'!$P:$P),"")</f>
        <v/>
      </c>
      <c r="S357" s="2" t="str">
        <f t="array" ref="S357">iferror(xlookup($I357,'Product Families'!$A:$A,'Product Families'!$Q:$Q),"")</f>
        <v/>
      </c>
      <c r="T357" s="26" t="str">
        <f t="shared" si="6"/>
        <v/>
      </c>
      <c r="U357" s="42" t="str">
        <f t="shared" si="7"/>
        <v/>
      </c>
      <c r="V357" s="2">
        <f t="shared" si="8"/>
        <v>0</v>
      </c>
      <c r="W357" s="10" t="str">
        <f t="array" ref="W357">iferror(xlookup($J357,'Product Families'!$A:$A,'Product Families'!$P:$P),"")</f>
        <v/>
      </c>
      <c r="X357" s="2" t="str">
        <f t="array" ref="X357">iferror(xlookup($J357,'Product Families'!$A:$A,'Product Families'!$Q:$Q),"")</f>
        <v/>
      </c>
      <c r="Y357" s="42" t="str">
        <f t="shared" si="9"/>
        <v/>
      </c>
      <c r="Z357" s="42" t="str">
        <f t="shared" si="10"/>
        <v/>
      </c>
      <c r="AA357" s="2">
        <f t="shared" si="11"/>
        <v>0</v>
      </c>
      <c r="AB357" s="10" t="str">
        <f t="array" ref="AB357">iferror(xlookup($K357,'Product Families'!$A:$A,'Product Families'!$P:$P),"")</f>
        <v/>
      </c>
      <c r="AC357" s="2" t="str">
        <f t="array" ref="AC357">iferror(xlookup($K357,'Product Families'!$A:$A,'Product Families'!$Q:$Q),"")</f>
        <v/>
      </c>
      <c r="AD357" s="26" t="str">
        <f t="shared" si="12"/>
        <v/>
      </c>
      <c r="AE357" s="42" t="str">
        <f t="shared" si="13"/>
        <v/>
      </c>
      <c r="AF357" s="2">
        <f t="shared" si="14"/>
        <v>0</v>
      </c>
      <c r="AG357" s="10" t="str">
        <f t="array" ref="AG357">iferror(xlookup($L357,'Product Families'!$A:$A,'Product Families'!$P:$P),"")</f>
        <v/>
      </c>
      <c r="AH357" s="2" t="str">
        <f t="array" ref="AH357">iferror(xlookup($L357,'Product Families'!$A:$A,'Product Families'!$Q:$Q),"")</f>
        <v/>
      </c>
      <c r="AI357" s="26" t="str">
        <f t="shared" si="15"/>
        <v/>
      </c>
      <c r="AJ357" s="42" t="str">
        <f t="shared" si="16"/>
        <v/>
      </c>
      <c r="AK357" s="2">
        <f t="shared" si="17"/>
        <v>0</v>
      </c>
    </row>
    <row r="358">
      <c r="A358" s="1" t="s">
        <v>1187</v>
      </c>
      <c r="B358" s="3" t="s">
        <v>120</v>
      </c>
      <c r="C358" s="1"/>
      <c r="D358" s="7" t="str">
        <f t="shared" si="18"/>
        <v/>
      </c>
      <c r="E358" s="26">
        <f t="shared" si="2"/>
        <v>0</v>
      </c>
      <c r="G358" s="2" t="s">
        <v>121</v>
      </c>
      <c r="H358" s="1"/>
      <c r="I358" s="1"/>
      <c r="J358" s="1"/>
      <c r="K358" s="1"/>
      <c r="L358" s="1"/>
      <c r="M358" s="10" t="str">
        <f t="array" ref="M358">iferror(xlookup($H358,'Product Families'!$A:$A,'Product Families'!$P:$P),"")</f>
        <v/>
      </c>
      <c r="N358" s="2" t="str">
        <f t="array" ref="N358">iferror(xlookup($H358,'Product Families'!$A:$A,'Product Families'!$Q:$Q),"")</f>
        <v/>
      </c>
      <c r="O358" s="26" t="str">
        <f t="shared" si="3"/>
        <v/>
      </c>
      <c r="P358" s="42" t="str">
        <f t="shared" si="4"/>
        <v/>
      </c>
      <c r="Q358" s="2">
        <f t="shared" si="5"/>
        <v>0</v>
      </c>
      <c r="R358" s="10" t="str">
        <f t="array" ref="R358">iferror(xlookup($I358,'Product Families'!$A:$A,'Product Families'!$P:$P),"")</f>
        <v/>
      </c>
      <c r="S358" s="2" t="str">
        <f t="array" ref="S358">iferror(xlookup($I358,'Product Families'!$A:$A,'Product Families'!$Q:$Q),"")</f>
        <v/>
      </c>
      <c r="T358" s="26" t="str">
        <f t="shared" si="6"/>
        <v/>
      </c>
      <c r="U358" s="42" t="str">
        <f t="shared" si="7"/>
        <v/>
      </c>
      <c r="V358" s="2">
        <f t="shared" si="8"/>
        <v>0</v>
      </c>
      <c r="W358" s="10" t="str">
        <f t="array" ref="W358">iferror(xlookup($J358,'Product Families'!$A:$A,'Product Families'!$P:$P),"")</f>
        <v/>
      </c>
      <c r="X358" s="2" t="str">
        <f t="array" ref="X358">iferror(xlookup($J358,'Product Families'!$A:$A,'Product Families'!$Q:$Q),"")</f>
        <v/>
      </c>
      <c r="Y358" s="42" t="str">
        <f t="shared" si="9"/>
        <v/>
      </c>
      <c r="Z358" s="42" t="str">
        <f t="shared" si="10"/>
        <v/>
      </c>
      <c r="AA358" s="2">
        <f t="shared" si="11"/>
        <v>0</v>
      </c>
      <c r="AB358" s="10" t="str">
        <f t="array" ref="AB358">iferror(xlookup($K358,'Product Families'!$A:$A,'Product Families'!$P:$P),"")</f>
        <v/>
      </c>
      <c r="AC358" s="2" t="str">
        <f t="array" ref="AC358">iferror(xlookup($K358,'Product Families'!$A:$A,'Product Families'!$Q:$Q),"")</f>
        <v/>
      </c>
      <c r="AD358" s="26" t="str">
        <f t="shared" si="12"/>
        <v/>
      </c>
      <c r="AE358" s="42" t="str">
        <f t="shared" si="13"/>
        <v/>
      </c>
      <c r="AF358" s="2">
        <f t="shared" si="14"/>
        <v>0</v>
      </c>
      <c r="AG358" s="10" t="str">
        <f t="array" ref="AG358">iferror(xlookup($L358,'Product Families'!$A:$A,'Product Families'!$P:$P),"")</f>
        <v/>
      </c>
      <c r="AH358" s="2" t="str">
        <f t="array" ref="AH358">iferror(xlookup($L358,'Product Families'!$A:$A,'Product Families'!$Q:$Q),"")</f>
        <v/>
      </c>
      <c r="AI358" s="26" t="str">
        <f t="shared" si="15"/>
        <v/>
      </c>
      <c r="AJ358" s="42" t="str">
        <f t="shared" si="16"/>
        <v/>
      </c>
      <c r="AK358" s="2">
        <f t="shared" si="17"/>
        <v>0</v>
      </c>
    </row>
    <row r="359">
      <c r="A359" s="1" t="s">
        <v>1190</v>
      </c>
      <c r="B359" s="3">
        <v>7.95</v>
      </c>
      <c r="C359" s="3">
        <v>3.0</v>
      </c>
      <c r="D359" s="7">
        <f t="shared" si="18"/>
        <v>2.65</v>
      </c>
      <c r="E359" s="26">
        <f t="shared" si="2"/>
        <v>0</v>
      </c>
      <c r="H359" s="1" t="s">
        <v>1190</v>
      </c>
      <c r="I359" s="1" t="s">
        <v>1192</v>
      </c>
      <c r="J359" s="1"/>
      <c r="K359" s="1"/>
      <c r="L359" s="1"/>
      <c r="M359" s="10">
        <f t="array" ref="M359">iferror(xlookup($H359,'Product Families'!$A:$A,'Product Families'!$P:$P),"")</f>
        <v>0.27</v>
      </c>
      <c r="N359" s="2" t="str">
        <f t="array" ref="N359">iferror(xlookup($H359,'Product Families'!$A:$A,'Product Families'!$Q:$Q),"")</f>
        <v/>
      </c>
      <c r="O359" s="26" t="str">
        <f t="shared" si="3"/>
        <v/>
      </c>
      <c r="P359" s="42" t="str">
        <f t="shared" si="4"/>
        <v/>
      </c>
      <c r="Q359" s="2">
        <f t="shared" si="5"/>
        <v>0</v>
      </c>
      <c r="R359" s="10">
        <f t="array" ref="R359">iferror(xlookup($I359,'Product Families'!$A:$A,'Product Families'!$P:$P),"")</f>
        <v>0.11</v>
      </c>
      <c r="S359" s="2" t="str">
        <f t="array" ref="S359">iferror(xlookup($I359,'Product Families'!$A:$A,'Product Families'!$Q:$Q),"")</f>
        <v/>
      </c>
      <c r="T359" s="26" t="str">
        <f t="shared" si="6"/>
        <v/>
      </c>
      <c r="U359" s="42" t="str">
        <f t="shared" si="7"/>
        <v/>
      </c>
      <c r="V359" s="2">
        <f t="shared" si="8"/>
        <v>0</v>
      </c>
      <c r="W359" s="10" t="str">
        <f t="array" ref="W359">iferror(xlookup($J359,'Product Families'!$A:$A,'Product Families'!$P:$P),"")</f>
        <v/>
      </c>
      <c r="X359" s="2" t="str">
        <f t="array" ref="X359">iferror(xlookup($J359,'Product Families'!$A:$A,'Product Families'!$Q:$Q),"")</f>
        <v/>
      </c>
      <c r="Y359" s="42" t="str">
        <f t="shared" si="9"/>
        <v/>
      </c>
      <c r="Z359" s="42" t="str">
        <f t="shared" si="10"/>
        <v/>
      </c>
      <c r="AA359" s="2">
        <f t="shared" si="11"/>
        <v>0</v>
      </c>
      <c r="AB359" s="10" t="str">
        <f t="array" ref="AB359">iferror(xlookup($K359,'Product Families'!$A:$A,'Product Families'!$P:$P),"")</f>
        <v/>
      </c>
      <c r="AC359" s="2" t="str">
        <f t="array" ref="AC359">iferror(xlookup($K359,'Product Families'!$A:$A,'Product Families'!$Q:$Q),"")</f>
        <v/>
      </c>
      <c r="AD359" s="26" t="str">
        <f t="shared" si="12"/>
        <v/>
      </c>
      <c r="AE359" s="42" t="str">
        <f t="shared" si="13"/>
        <v/>
      </c>
      <c r="AF359" s="2">
        <f t="shared" si="14"/>
        <v>0</v>
      </c>
      <c r="AG359" s="10" t="str">
        <f t="array" ref="AG359">iferror(xlookup($L359,'Product Families'!$A:$A,'Product Families'!$P:$P),"")</f>
        <v/>
      </c>
      <c r="AH359" s="2" t="str">
        <f t="array" ref="AH359">iferror(xlookup($L359,'Product Families'!$A:$A,'Product Families'!$Q:$Q),"")</f>
        <v/>
      </c>
      <c r="AI359" s="26" t="str">
        <f t="shared" si="15"/>
        <v/>
      </c>
      <c r="AJ359" s="42" t="str">
        <f t="shared" si="16"/>
        <v/>
      </c>
      <c r="AK359" s="2">
        <f t="shared" si="17"/>
        <v>0</v>
      </c>
    </row>
    <row r="360">
      <c r="A360" s="1" t="s">
        <v>1016</v>
      </c>
      <c r="B360" s="3">
        <v>2.75</v>
      </c>
      <c r="C360" s="3">
        <v>1.0</v>
      </c>
      <c r="D360" s="7">
        <f t="shared" si="18"/>
        <v>2.75</v>
      </c>
      <c r="E360" s="26">
        <f t="shared" si="2"/>
        <v>0</v>
      </c>
      <c r="H360" s="1" t="s">
        <v>1016</v>
      </c>
      <c r="I360" s="1" t="s">
        <v>1029</v>
      </c>
      <c r="J360" s="1"/>
      <c r="K360" s="1"/>
      <c r="L360" s="1"/>
      <c r="M360" s="10">
        <f t="array" ref="M360">iferror(xlookup($H360,'Product Families'!$A:$A,'Product Families'!$P:$P),"")</f>
        <v>0.06</v>
      </c>
      <c r="N360" s="2" t="str">
        <f t="array" ref="N360">iferror(xlookup($H360,'Product Families'!$A:$A,'Product Families'!$Q:$Q),"")</f>
        <v/>
      </c>
      <c r="O360" s="26" t="str">
        <f t="shared" si="3"/>
        <v/>
      </c>
      <c r="P360" s="42" t="str">
        <f t="shared" si="4"/>
        <v/>
      </c>
      <c r="Q360" s="2">
        <f t="shared" si="5"/>
        <v>0</v>
      </c>
      <c r="R360" s="10">
        <f t="array" ref="R360">iferror(xlookup($I360,'Product Families'!$A:$A,'Product Families'!$P:$P),"")</f>
        <v>0.16</v>
      </c>
      <c r="S360" s="2" t="str">
        <f t="array" ref="S360">iferror(xlookup($I360,'Product Families'!$A:$A,'Product Families'!$Q:$Q),"")</f>
        <v/>
      </c>
      <c r="T360" s="26" t="str">
        <f t="shared" si="6"/>
        <v/>
      </c>
      <c r="U360" s="42" t="str">
        <f t="shared" si="7"/>
        <v/>
      </c>
      <c r="V360" s="2">
        <f t="shared" si="8"/>
        <v>0</v>
      </c>
      <c r="W360" s="10" t="str">
        <f t="array" ref="W360">iferror(xlookup($J360,'Product Families'!$A:$A,'Product Families'!$P:$P),"")</f>
        <v/>
      </c>
      <c r="X360" s="2" t="str">
        <f t="array" ref="X360">iferror(xlookup($J360,'Product Families'!$A:$A,'Product Families'!$Q:$Q),"")</f>
        <v/>
      </c>
      <c r="Y360" s="42" t="str">
        <f t="shared" si="9"/>
        <v/>
      </c>
      <c r="Z360" s="42" t="str">
        <f t="shared" si="10"/>
        <v/>
      </c>
      <c r="AA360" s="2">
        <f t="shared" si="11"/>
        <v>0</v>
      </c>
      <c r="AB360" s="10" t="str">
        <f t="array" ref="AB360">iferror(xlookup($K360,'Product Families'!$A:$A,'Product Families'!$P:$P),"")</f>
        <v/>
      </c>
      <c r="AC360" s="2" t="str">
        <f t="array" ref="AC360">iferror(xlookup($K360,'Product Families'!$A:$A,'Product Families'!$Q:$Q),"")</f>
        <v/>
      </c>
      <c r="AD360" s="26" t="str">
        <f t="shared" si="12"/>
        <v/>
      </c>
      <c r="AE360" s="42" t="str">
        <f t="shared" si="13"/>
        <v/>
      </c>
      <c r="AF360" s="2">
        <f t="shared" si="14"/>
        <v>0</v>
      </c>
      <c r="AG360" s="10" t="str">
        <f t="array" ref="AG360">iferror(xlookup($L360,'Product Families'!$A:$A,'Product Families'!$P:$P),"")</f>
        <v/>
      </c>
      <c r="AH360" s="2" t="str">
        <f t="array" ref="AH360">iferror(xlookup($L360,'Product Families'!$A:$A,'Product Families'!$Q:$Q),"")</f>
        <v/>
      </c>
      <c r="AI360" s="26" t="str">
        <f t="shared" si="15"/>
        <v/>
      </c>
      <c r="AJ360" s="42" t="str">
        <f t="shared" si="16"/>
        <v/>
      </c>
      <c r="AK360" s="2">
        <f t="shared" si="17"/>
        <v>0</v>
      </c>
    </row>
    <row r="361">
      <c r="A361" s="1" t="s">
        <v>382</v>
      </c>
      <c r="B361" s="3">
        <v>1.22</v>
      </c>
      <c r="C361" s="3">
        <v>1.0</v>
      </c>
      <c r="D361" s="7">
        <f t="shared" si="18"/>
        <v>1.22</v>
      </c>
      <c r="E361" s="26">
        <f t="shared" si="2"/>
        <v>0</v>
      </c>
      <c r="H361" s="1" t="s">
        <v>382</v>
      </c>
      <c r="I361" s="1"/>
      <c r="J361" s="1"/>
      <c r="K361" s="1"/>
      <c r="L361" s="1"/>
      <c r="M361" s="10">
        <f t="array" ref="M361">iferror(xlookup($H361,'Product Families'!$A:$A,'Product Families'!$P:$P),"")</f>
        <v>0.12</v>
      </c>
      <c r="N361" s="2" t="str">
        <f t="array" ref="N361">iferror(xlookup($H361,'Product Families'!$A:$A,'Product Families'!$Q:$Q),"")</f>
        <v/>
      </c>
      <c r="O361" s="26" t="str">
        <f t="shared" si="3"/>
        <v/>
      </c>
      <c r="P361" s="42" t="str">
        <f t="shared" si="4"/>
        <v/>
      </c>
      <c r="Q361" s="2">
        <f t="shared" si="5"/>
        <v>0</v>
      </c>
      <c r="R361" s="10" t="str">
        <f t="array" ref="R361">iferror(xlookup($I361,'Product Families'!$A:$A,'Product Families'!$P:$P),"")</f>
        <v/>
      </c>
      <c r="S361" s="2" t="str">
        <f t="array" ref="S361">iferror(xlookup($I361,'Product Families'!$A:$A,'Product Families'!$Q:$Q),"")</f>
        <v/>
      </c>
      <c r="T361" s="26" t="str">
        <f t="shared" si="6"/>
        <v/>
      </c>
      <c r="U361" s="42" t="str">
        <f t="shared" si="7"/>
        <v/>
      </c>
      <c r="V361" s="2">
        <f t="shared" si="8"/>
        <v>0</v>
      </c>
      <c r="W361" s="10" t="str">
        <f t="array" ref="W361">iferror(xlookup($J361,'Product Families'!$A:$A,'Product Families'!$P:$P),"")</f>
        <v/>
      </c>
      <c r="X361" s="2" t="str">
        <f t="array" ref="X361">iferror(xlookup($J361,'Product Families'!$A:$A,'Product Families'!$Q:$Q),"")</f>
        <v/>
      </c>
      <c r="Y361" s="42" t="str">
        <f t="shared" si="9"/>
        <v/>
      </c>
      <c r="Z361" s="42" t="str">
        <f t="shared" si="10"/>
        <v/>
      </c>
      <c r="AA361" s="2">
        <f t="shared" si="11"/>
        <v>0</v>
      </c>
      <c r="AB361" s="10" t="str">
        <f t="array" ref="AB361">iferror(xlookup($K361,'Product Families'!$A:$A,'Product Families'!$P:$P),"")</f>
        <v/>
      </c>
      <c r="AC361" s="2" t="str">
        <f t="array" ref="AC361">iferror(xlookup($K361,'Product Families'!$A:$A,'Product Families'!$Q:$Q),"")</f>
        <v/>
      </c>
      <c r="AD361" s="26" t="str">
        <f t="shared" si="12"/>
        <v/>
      </c>
      <c r="AE361" s="42" t="str">
        <f t="shared" si="13"/>
        <v/>
      </c>
      <c r="AF361" s="2">
        <f t="shared" si="14"/>
        <v>0</v>
      </c>
      <c r="AG361" s="10" t="str">
        <f t="array" ref="AG361">iferror(xlookup($L361,'Product Families'!$A:$A,'Product Families'!$P:$P),"")</f>
        <v/>
      </c>
      <c r="AH361" s="2" t="str">
        <f t="array" ref="AH361">iferror(xlookup($L361,'Product Families'!$A:$A,'Product Families'!$Q:$Q),"")</f>
        <v/>
      </c>
      <c r="AI361" s="26" t="str">
        <f t="shared" si="15"/>
        <v/>
      </c>
      <c r="AJ361" s="42" t="str">
        <f t="shared" si="16"/>
        <v/>
      </c>
      <c r="AK361" s="2">
        <f t="shared" si="17"/>
        <v>0</v>
      </c>
    </row>
    <row r="362">
      <c r="A362" s="1" t="s">
        <v>399</v>
      </c>
      <c r="B362" s="3" t="s">
        <v>120</v>
      </c>
      <c r="C362" s="1"/>
      <c r="D362" s="7" t="str">
        <f t="shared" si="18"/>
        <v/>
      </c>
      <c r="E362" s="26">
        <f t="shared" si="2"/>
        <v>0</v>
      </c>
      <c r="G362" s="2" t="s">
        <v>121</v>
      </c>
      <c r="H362" s="1" t="s">
        <v>399</v>
      </c>
      <c r="I362" s="1"/>
      <c r="J362" s="1"/>
      <c r="K362" s="1"/>
      <c r="L362" s="1"/>
      <c r="M362" s="10">
        <f t="array" ref="M362">iferror(xlookup($H362,'Product Families'!$A:$A,'Product Families'!$P:$P),"")</f>
        <v>0.13</v>
      </c>
      <c r="N362" s="2" t="str">
        <f t="array" ref="N362">iferror(xlookup($H362,'Product Families'!$A:$A,'Product Families'!$Q:$Q),"")</f>
        <v/>
      </c>
      <c r="O362" s="26" t="str">
        <f t="shared" si="3"/>
        <v/>
      </c>
      <c r="P362" s="42" t="str">
        <f t="shared" si="4"/>
        <v/>
      </c>
      <c r="Q362" s="2">
        <f t="shared" si="5"/>
        <v>0</v>
      </c>
      <c r="R362" s="10" t="str">
        <f t="array" ref="R362">iferror(xlookup($I362,'Product Families'!$A:$A,'Product Families'!$P:$P),"")</f>
        <v/>
      </c>
      <c r="S362" s="2" t="str">
        <f t="array" ref="S362">iferror(xlookup($I362,'Product Families'!$A:$A,'Product Families'!$Q:$Q),"")</f>
        <v/>
      </c>
      <c r="T362" s="26" t="str">
        <f t="shared" si="6"/>
        <v/>
      </c>
      <c r="U362" s="42" t="str">
        <f t="shared" si="7"/>
        <v/>
      </c>
      <c r="V362" s="2">
        <f t="shared" si="8"/>
        <v>0</v>
      </c>
      <c r="W362" s="10" t="str">
        <f t="array" ref="W362">iferror(xlookup($J362,'Product Families'!$A:$A,'Product Families'!$P:$P),"")</f>
        <v/>
      </c>
      <c r="X362" s="2" t="str">
        <f t="array" ref="X362">iferror(xlookup($J362,'Product Families'!$A:$A,'Product Families'!$Q:$Q),"")</f>
        <v/>
      </c>
      <c r="Y362" s="42" t="str">
        <f t="shared" si="9"/>
        <v/>
      </c>
      <c r="Z362" s="42" t="str">
        <f t="shared" si="10"/>
        <v/>
      </c>
      <c r="AA362" s="2">
        <f t="shared" si="11"/>
        <v>0</v>
      </c>
      <c r="AB362" s="10" t="str">
        <f t="array" ref="AB362">iferror(xlookup($K362,'Product Families'!$A:$A,'Product Families'!$P:$P),"")</f>
        <v/>
      </c>
      <c r="AC362" s="2" t="str">
        <f t="array" ref="AC362">iferror(xlookup($K362,'Product Families'!$A:$A,'Product Families'!$Q:$Q),"")</f>
        <v/>
      </c>
      <c r="AD362" s="26" t="str">
        <f t="shared" si="12"/>
        <v/>
      </c>
      <c r="AE362" s="42" t="str">
        <f t="shared" si="13"/>
        <v/>
      </c>
      <c r="AF362" s="2">
        <f t="shared" si="14"/>
        <v>0</v>
      </c>
      <c r="AG362" s="10" t="str">
        <f t="array" ref="AG362">iferror(xlookup($L362,'Product Families'!$A:$A,'Product Families'!$P:$P),"")</f>
        <v/>
      </c>
      <c r="AH362" s="2" t="str">
        <f t="array" ref="AH362">iferror(xlookup($L362,'Product Families'!$A:$A,'Product Families'!$Q:$Q),"")</f>
        <v/>
      </c>
      <c r="AI362" s="26" t="str">
        <f t="shared" si="15"/>
        <v/>
      </c>
      <c r="AJ362" s="42" t="str">
        <f t="shared" si="16"/>
        <v/>
      </c>
      <c r="AK362" s="2">
        <f t="shared" si="17"/>
        <v>0</v>
      </c>
    </row>
    <row r="363">
      <c r="A363" s="1" t="s">
        <v>1050</v>
      </c>
      <c r="B363" s="3">
        <v>8.95</v>
      </c>
      <c r="C363" s="3">
        <v>16.0</v>
      </c>
      <c r="D363" s="7">
        <f t="shared" si="18"/>
        <v>0.559375</v>
      </c>
      <c r="E363" s="26">
        <f t="shared" si="2"/>
        <v>0.083125</v>
      </c>
      <c r="H363" s="1" t="s">
        <v>1050</v>
      </c>
      <c r="I363" s="1" t="s">
        <v>1069</v>
      </c>
      <c r="J363" s="1"/>
      <c r="K363" s="1"/>
      <c r="L363" s="1"/>
      <c r="M363" s="10">
        <f t="array" ref="M363">iferror(xlookup($H363,'Product Families'!$A:$A,'Product Families'!$P:$P),"")</f>
        <v>0.06</v>
      </c>
      <c r="N363" s="2">
        <f t="array" ref="N363">iferror(xlookup($H363,'Product Families'!$A:$A,'Product Families'!$Q:$Q),"")</f>
        <v>1</v>
      </c>
      <c r="O363" s="26">
        <f t="shared" si="3"/>
        <v>0.06</v>
      </c>
      <c r="P363" s="42">
        <f t="shared" si="4"/>
        <v>0.7218045113</v>
      </c>
      <c r="Q363" s="2">
        <f t="shared" si="5"/>
        <v>0.4</v>
      </c>
      <c r="R363" s="10">
        <f t="array" ref="R363">iferror(xlookup($I363,'Product Families'!$A:$A,'Product Families'!$P:$P),"")</f>
        <v>0.37</v>
      </c>
      <c r="S363" s="2">
        <f t="array" ref="S363">iferror(xlookup($I363,'Product Families'!$A:$A,'Product Families'!$Q:$Q),"")</f>
        <v>16</v>
      </c>
      <c r="T363" s="26">
        <f t="shared" si="6"/>
        <v>0.023125</v>
      </c>
      <c r="U363" s="42">
        <f t="shared" si="7"/>
        <v>0.2781954887</v>
      </c>
      <c r="V363" s="2">
        <f t="shared" si="8"/>
        <v>0.16</v>
      </c>
      <c r="W363" s="10" t="str">
        <f t="array" ref="W363">iferror(xlookup($J363,'Product Families'!$A:$A,'Product Families'!$P:$P),"")</f>
        <v/>
      </c>
      <c r="X363" s="2" t="str">
        <f t="array" ref="X363">iferror(xlookup($J363,'Product Families'!$A:$A,'Product Families'!$Q:$Q),"")</f>
        <v/>
      </c>
      <c r="Y363" s="42" t="str">
        <f t="shared" si="9"/>
        <v/>
      </c>
      <c r="Z363" s="42">
        <f t="shared" si="10"/>
        <v>0</v>
      </c>
      <c r="AA363" s="2">
        <f t="shared" si="11"/>
        <v>0</v>
      </c>
      <c r="AB363" s="10" t="str">
        <f t="array" ref="AB363">iferror(xlookup($K363,'Product Families'!$A:$A,'Product Families'!$P:$P),"")</f>
        <v/>
      </c>
      <c r="AC363" s="2" t="str">
        <f t="array" ref="AC363">iferror(xlookup($K363,'Product Families'!$A:$A,'Product Families'!$Q:$Q),"")</f>
        <v/>
      </c>
      <c r="AD363" s="26" t="str">
        <f t="shared" si="12"/>
        <v/>
      </c>
      <c r="AE363" s="42">
        <f t="shared" si="13"/>
        <v>0</v>
      </c>
      <c r="AF363" s="2">
        <f t="shared" si="14"/>
        <v>0</v>
      </c>
      <c r="AG363" s="10" t="str">
        <f t="array" ref="AG363">iferror(xlookup($L363,'Product Families'!$A:$A,'Product Families'!$P:$P),"")</f>
        <v/>
      </c>
      <c r="AH363" s="2" t="str">
        <f t="array" ref="AH363">iferror(xlookup($L363,'Product Families'!$A:$A,'Product Families'!$Q:$Q),"")</f>
        <v/>
      </c>
      <c r="AI363" s="26" t="str">
        <f t="shared" si="15"/>
        <v/>
      </c>
      <c r="AJ363" s="42">
        <f t="shared" si="16"/>
        <v>0</v>
      </c>
      <c r="AK363" s="2">
        <f t="shared" si="17"/>
        <v>0</v>
      </c>
    </row>
    <row r="364">
      <c r="A364" s="1"/>
      <c r="B364" s="1"/>
      <c r="C364" s="1"/>
      <c r="D364" s="7" t="str">
        <f t="shared" si="18"/>
        <v/>
      </c>
      <c r="E364" s="26">
        <f t="shared" si="2"/>
        <v>0</v>
      </c>
      <c r="H364" s="1"/>
      <c r="I364" s="1"/>
      <c r="J364" s="1"/>
      <c r="K364" s="1"/>
      <c r="L364" s="1"/>
      <c r="M364" s="10" t="str">
        <f t="array" ref="M364">iferror(xlookup($H364,'Product Families'!$A:$A,'Product Families'!$P:$P),"")</f>
        <v/>
      </c>
      <c r="N364" s="2" t="str">
        <f t="array" ref="N364">iferror(xlookup($H364,'Product Families'!$A:$A,'Product Families'!$Q:$Q),"")</f>
        <v/>
      </c>
      <c r="O364" s="26" t="str">
        <f t="shared" si="3"/>
        <v/>
      </c>
      <c r="P364" s="42" t="str">
        <f t="shared" si="4"/>
        <v/>
      </c>
      <c r="Q364" s="2">
        <f t="shared" si="5"/>
        <v>0</v>
      </c>
      <c r="R364" s="10" t="str">
        <f t="array" ref="R364">iferror(xlookup($I364,'Product Families'!$A:$A,'Product Families'!$P:$P),"")</f>
        <v/>
      </c>
      <c r="S364" s="2" t="str">
        <f t="array" ref="S364">iferror(xlookup($I364,'Product Families'!$A:$A,'Product Families'!$Q:$Q),"")</f>
        <v/>
      </c>
      <c r="T364" s="26" t="str">
        <f t="shared" si="6"/>
        <v/>
      </c>
      <c r="U364" s="42" t="str">
        <f t="shared" si="7"/>
        <v/>
      </c>
      <c r="V364" s="2">
        <f t="shared" si="8"/>
        <v>0</v>
      </c>
      <c r="W364" s="10" t="str">
        <f t="array" ref="W364">iferror(xlookup($J364,'Product Families'!$A:$A,'Product Families'!$P:$P),"")</f>
        <v/>
      </c>
      <c r="X364" s="2" t="str">
        <f t="array" ref="X364">iferror(xlookup($J364,'Product Families'!$A:$A,'Product Families'!$Q:$Q),"")</f>
        <v/>
      </c>
      <c r="Y364" s="42" t="str">
        <f t="shared" si="9"/>
        <v/>
      </c>
      <c r="Z364" s="42" t="str">
        <f t="shared" si="10"/>
        <v/>
      </c>
      <c r="AA364" s="2">
        <f t="shared" si="11"/>
        <v>0</v>
      </c>
      <c r="AB364" s="10" t="str">
        <f t="array" ref="AB364">iferror(xlookup($K364,'Product Families'!$A:$A,'Product Families'!$P:$P),"")</f>
        <v/>
      </c>
      <c r="AC364" s="2" t="str">
        <f t="array" ref="AC364">iferror(xlookup($K364,'Product Families'!$A:$A,'Product Families'!$Q:$Q),"")</f>
        <v/>
      </c>
      <c r="AD364" s="26" t="str">
        <f t="shared" si="12"/>
        <v/>
      </c>
      <c r="AE364" s="42" t="str">
        <f t="shared" si="13"/>
        <v/>
      </c>
      <c r="AF364" s="2">
        <f t="shared" si="14"/>
        <v>0</v>
      </c>
      <c r="AG364" s="10" t="str">
        <f t="array" ref="AG364">iferror(xlookup($L364,'Product Families'!$A:$A,'Product Families'!$P:$P),"")</f>
        <v/>
      </c>
      <c r="AH364" s="2" t="str">
        <f t="array" ref="AH364">iferror(xlookup($L364,'Product Families'!$A:$A,'Product Families'!$Q:$Q),"")</f>
        <v/>
      </c>
      <c r="AI364" s="26" t="str">
        <f t="shared" si="15"/>
        <v/>
      </c>
      <c r="AJ364" s="42" t="str">
        <f t="shared" si="16"/>
        <v/>
      </c>
      <c r="AK364" s="2">
        <f t="shared" si="17"/>
        <v>0</v>
      </c>
    </row>
    <row r="365">
      <c r="A365" s="3" t="s">
        <v>1945</v>
      </c>
      <c r="B365" s="1"/>
      <c r="C365" s="1"/>
      <c r="D365" s="7" t="str">
        <f t="shared" si="18"/>
        <v/>
      </c>
      <c r="E365" s="26">
        <f t="shared" si="2"/>
        <v>0</v>
      </c>
      <c r="H365" s="1"/>
      <c r="I365" s="1"/>
      <c r="J365" s="1"/>
      <c r="K365" s="1"/>
      <c r="L365" s="1"/>
      <c r="M365" s="10" t="str">
        <f t="array" ref="M365">iferror(xlookup($H365,'Product Families'!$A:$A,'Product Families'!$P:$P),"")</f>
        <v/>
      </c>
      <c r="N365" s="2" t="str">
        <f t="array" ref="N365">iferror(xlookup($H365,'Product Families'!$A:$A,'Product Families'!$Q:$Q),"")</f>
        <v/>
      </c>
      <c r="O365" s="26" t="str">
        <f t="shared" si="3"/>
        <v/>
      </c>
      <c r="P365" s="42" t="str">
        <f t="shared" si="4"/>
        <v/>
      </c>
      <c r="Q365" s="2">
        <f t="shared" si="5"/>
        <v>0</v>
      </c>
      <c r="R365" s="10" t="str">
        <f t="array" ref="R365">iferror(xlookup($I365,'Product Families'!$A:$A,'Product Families'!$P:$P),"")</f>
        <v/>
      </c>
      <c r="S365" s="2" t="str">
        <f t="array" ref="S365">iferror(xlookup($I365,'Product Families'!$A:$A,'Product Families'!$Q:$Q),"")</f>
        <v/>
      </c>
      <c r="T365" s="26" t="str">
        <f t="shared" si="6"/>
        <v/>
      </c>
      <c r="U365" s="42" t="str">
        <f t="shared" si="7"/>
        <v/>
      </c>
      <c r="V365" s="2">
        <f t="shared" si="8"/>
        <v>0</v>
      </c>
      <c r="W365" s="10" t="str">
        <f t="array" ref="W365">iferror(xlookup($J365,'Product Families'!$A:$A,'Product Families'!$P:$P),"")</f>
        <v/>
      </c>
      <c r="X365" s="2" t="str">
        <f t="array" ref="X365">iferror(xlookup($J365,'Product Families'!$A:$A,'Product Families'!$Q:$Q),"")</f>
        <v/>
      </c>
      <c r="Y365" s="42" t="str">
        <f t="shared" si="9"/>
        <v/>
      </c>
      <c r="Z365" s="42" t="str">
        <f t="shared" si="10"/>
        <v/>
      </c>
      <c r="AA365" s="2">
        <f t="shared" si="11"/>
        <v>0</v>
      </c>
      <c r="AB365" s="10" t="str">
        <f t="array" ref="AB365">iferror(xlookup($K365,'Product Families'!$A:$A,'Product Families'!$P:$P),"")</f>
        <v/>
      </c>
      <c r="AC365" s="2" t="str">
        <f t="array" ref="AC365">iferror(xlookup($K365,'Product Families'!$A:$A,'Product Families'!$Q:$Q),"")</f>
        <v/>
      </c>
      <c r="AD365" s="26" t="str">
        <f t="shared" si="12"/>
        <v/>
      </c>
      <c r="AE365" s="42" t="str">
        <f t="shared" si="13"/>
        <v/>
      </c>
      <c r="AF365" s="2">
        <f t="shared" si="14"/>
        <v>0</v>
      </c>
      <c r="AG365" s="10" t="str">
        <f t="array" ref="AG365">iferror(xlookup($L365,'Product Families'!$A:$A,'Product Families'!$P:$P),"")</f>
        <v/>
      </c>
      <c r="AH365" s="2" t="str">
        <f t="array" ref="AH365">iferror(xlookup($L365,'Product Families'!$A:$A,'Product Families'!$Q:$Q),"")</f>
        <v/>
      </c>
      <c r="AI365" s="26" t="str">
        <f t="shared" si="15"/>
        <v/>
      </c>
      <c r="AJ365" s="42" t="str">
        <f t="shared" si="16"/>
        <v/>
      </c>
      <c r="AK365" s="2">
        <f t="shared" si="17"/>
        <v>0</v>
      </c>
    </row>
    <row r="366">
      <c r="A366" s="1"/>
      <c r="B366" s="1"/>
      <c r="C366" s="1"/>
      <c r="D366" s="7" t="str">
        <f t="shared" si="18"/>
        <v/>
      </c>
      <c r="E366" s="26">
        <f t="shared" si="2"/>
        <v>0</v>
      </c>
      <c r="H366" s="1"/>
      <c r="I366" s="1"/>
      <c r="J366" s="1"/>
      <c r="K366" s="1"/>
      <c r="L366" s="1"/>
      <c r="M366" s="10" t="str">
        <f t="array" ref="M366">iferror(xlookup($H366,'Product Families'!$A:$A,'Product Families'!$P:$P),"")</f>
        <v/>
      </c>
      <c r="N366" s="2" t="str">
        <f t="array" ref="N366">iferror(xlookup($H366,'Product Families'!$A:$A,'Product Families'!$Q:$Q),"")</f>
        <v/>
      </c>
      <c r="O366" s="26" t="str">
        <f t="shared" si="3"/>
        <v/>
      </c>
      <c r="P366" s="42" t="str">
        <f t="shared" si="4"/>
        <v/>
      </c>
      <c r="Q366" s="2">
        <f t="shared" si="5"/>
        <v>0</v>
      </c>
      <c r="R366" s="10" t="str">
        <f t="array" ref="R366">iferror(xlookup($I366,'Product Families'!$A:$A,'Product Families'!$P:$P),"")</f>
        <v/>
      </c>
      <c r="S366" s="2" t="str">
        <f t="array" ref="S366">iferror(xlookup($I366,'Product Families'!$A:$A,'Product Families'!$Q:$Q),"")</f>
        <v/>
      </c>
      <c r="T366" s="26" t="str">
        <f t="shared" si="6"/>
        <v/>
      </c>
      <c r="U366" s="42" t="str">
        <f t="shared" si="7"/>
        <v/>
      </c>
      <c r="V366" s="2">
        <f t="shared" si="8"/>
        <v>0</v>
      </c>
      <c r="W366" s="10" t="str">
        <f t="array" ref="W366">iferror(xlookup($J366,'Product Families'!$A:$A,'Product Families'!$P:$P),"")</f>
        <v/>
      </c>
      <c r="X366" s="2" t="str">
        <f t="array" ref="X366">iferror(xlookup($J366,'Product Families'!$A:$A,'Product Families'!$Q:$Q),"")</f>
        <v/>
      </c>
      <c r="Y366" s="42" t="str">
        <f t="shared" si="9"/>
        <v/>
      </c>
      <c r="Z366" s="42" t="str">
        <f t="shared" si="10"/>
        <v/>
      </c>
      <c r="AA366" s="2">
        <f t="shared" si="11"/>
        <v>0</v>
      </c>
      <c r="AB366" s="10" t="str">
        <f t="array" ref="AB366">iferror(xlookup($K366,'Product Families'!$A:$A,'Product Families'!$P:$P),"")</f>
        <v/>
      </c>
      <c r="AC366" s="2" t="str">
        <f t="array" ref="AC366">iferror(xlookup($K366,'Product Families'!$A:$A,'Product Families'!$Q:$Q),"")</f>
        <v/>
      </c>
      <c r="AD366" s="26" t="str">
        <f t="shared" si="12"/>
        <v/>
      </c>
      <c r="AE366" s="42" t="str">
        <f t="shared" si="13"/>
        <v/>
      </c>
      <c r="AF366" s="2">
        <f t="shared" si="14"/>
        <v>0</v>
      </c>
      <c r="AG366" s="10" t="str">
        <f t="array" ref="AG366">iferror(xlookup($L366,'Product Families'!$A:$A,'Product Families'!$P:$P),"")</f>
        <v/>
      </c>
      <c r="AH366" s="2" t="str">
        <f t="array" ref="AH366">iferror(xlookup($L366,'Product Families'!$A:$A,'Product Families'!$Q:$Q),"")</f>
        <v/>
      </c>
      <c r="AI366" s="26" t="str">
        <f t="shared" si="15"/>
        <v/>
      </c>
      <c r="AJ366" s="42" t="str">
        <f t="shared" si="16"/>
        <v/>
      </c>
      <c r="AK366" s="2">
        <f t="shared" si="17"/>
        <v>0</v>
      </c>
    </row>
    <row r="367">
      <c r="A367" s="1"/>
      <c r="B367" s="1"/>
      <c r="C367" s="1"/>
      <c r="D367" s="7" t="str">
        <f t="shared" si="18"/>
        <v/>
      </c>
      <c r="E367" s="26">
        <f t="shared" si="2"/>
        <v>0</v>
      </c>
      <c r="H367" s="1"/>
      <c r="I367" s="1"/>
      <c r="J367" s="1"/>
      <c r="K367" s="1"/>
      <c r="L367" s="1"/>
      <c r="M367" s="10" t="str">
        <f t="array" ref="M367">iferror(xlookup($H367,'Product Families'!$A:$A,'Product Families'!$P:$P),"")</f>
        <v/>
      </c>
      <c r="N367" s="2" t="str">
        <f t="array" ref="N367">iferror(xlookup($H367,'Product Families'!$A:$A,'Product Families'!$Q:$Q),"")</f>
        <v/>
      </c>
      <c r="O367" s="26" t="str">
        <f t="shared" si="3"/>
        <v/>
      </c>
      <c r="P367" s="42" t="str">
        <f t="shared" si="4"/>
        <v/>
      </c>
      <c r="Q367" s="2">
        <f t="shared" si="5"/>
        <v>0</v>
      </c>
      <c r="R367" s="10" t="str">
        <f t="array" ref="R367">iferror(xlookup($I367,'Product Families'!$A:$A,'Product Families'!$P:$P),"")</f>
        <v/>
      </c>
      <c r="S367" s="2" t="str">
        <f t="array" ref="S367">iferror(xlookup($I367,'Product Families'!$A:$A,'Product Families'!$Q:$Q),"")</f>
        <v/>
      </c>
      <c r="T367" s="26" t="str">
        <f t="shared" si="6"/>
        <v/>
      </c>
      <c r="U367" s="42" t="str">
        <f t="shared" si="7"/>
        <v/>
      </c>
      <c r="V367" s="2">
        <f t="shared" si="8"/>
        <v>0</v>
      </c>
      <c r="W367" s="10" t="str">
        <f t="array" ref="W367">iferror(xlookup($J367,'Product Families'!$A:$A,'Product Families'!$P:$P),"")</f>
        <v/>
      </c>
      <c r="X367" s="2" t="str">
        <f t="array" ref="X367">iferror(xlookup($J367,'Product Families'!$A:$A,'Product Families'!$Q:$Q),"")</f>
        <v/>
      </c>
      <c r="Y367" s="42" t="str">
        <f t="shared" si="9"/>
        <v/>
      </c>
      <c r="Z367" s="42" t="str">
        <f t="shared" si="10"/>
        <v/>
      </c>
      <c r="AA367" s="2">
        <f t="shared" si="11"/>
        <v>0</v>
      </c>
      <c r="AB367" s="10" t="str">
        <f t="array" ref="AB367">iferror(xlookup($K367,'Product Families'!$A:$A,'Product Families'!$P:$P),"")</f>
        <v/>
      </c>
      <c r="AC367" s="2" t="str">
        <f t="array" ref="AC367">iferror(xlookup($K367,'Product Families'!$A:$A,'Product Families'!$Q:$Q),"")</f>
        <v/>
      </c>
      <c r="AD367" s="26" t="str">
        <f t="shared" si="12"/>
        <v/>
      </c>
      <c r="AE367" s="42" t="str">
        <f t="shared" si="13"/>
        <v/>
      </c>
      <c r="AF367" s="2">
        <f t="shared" si="14"/>
        <v>0</v>
      </c>
      <c r="AG367" s="10" t="str">
        <f t="array" ref="AG367">iferror(xlookup($L367,'Product Families'!$A:$A,'Product Families'!$P:$P),"")</f>
        <v/>
      </c>
      <c r="AH367" s="2" t="str">
        <f t="array" ref="AH367">iferror(xlookup($L367,'Product Families'!$A:$A,'Product Families'!$Q:$Q),"")</f>
        <v/>
      </c>
      <c r="AI367" s="26" t="str">
        <f t="shared" si="15"/>
        <v/>
      </c>
      <c r="AJ367" s="42" t="str">
        <f t="shared" si="16"/>
        <v/>
      </c>
      <c r="AK367" s="2">
        <f t="shared" si="17"/>
        <v>0</v>
      </c>
    </row>
    <row r="368">
      <c r="A368" s="1"/>
      <c r="B368" s="1"/>
      <c r="C368" s="1"/>
      <c r="D368" s="7" t="str">
        <f t="shared" si="18"/>
        <v/>
      </c>
      <c r="E368" s="26">
        <f t="shared" si="2"/>
        <v>0</v>
      </c>
      <c r="H368" s="1"/>
      <c r="I368" s="1"/>
      <c r="J368" s="1"/>
      <c r="K368" s="1"/>
      <c r="L368" s="1"/>
      <c r="M368" s="10" t="str">
        <f t="array" ref="M368">iferror(xlookup($H368,'Product Families'!$A:$A,'Product Families'!$P:$P),"")</f>
        <v/>
      </c>
      <c r="N368" s="2" t="str">
        <f t="array" ref="N368">iferror(xlookup($H368,'Product Families'!$A:$A,'Product Families'!$Q:$Q),"")</f>
        <v/>
      </c>
      <c r="O368" s="26" t="str">
        <f t="shared" si="3"/>
        <v/>
      </c>
      <c r="P368" s="42" t="str">
        <f t="shared" si="4"/>
        <v/>
      </c>
      <c r="Q368" s="2">
        <f t="shared" si="5"/>
        <v>0</v>
      </c>
      <c r="R368" s="10" t="str">
        <f t="array" ref="R368">iferror(xlookup($I368,'Product Families'!$A:$A,'Product Families'!$P:$P),"")</f>
        <v/>
      </c>
      <c r="S368" s="2" t="str">
        <f t="array" ref="S368">iferror(xlookup($I368,'Product Families'!$A:$A,'Product Families'!$Q:$Q),"")</f>
        <v/>
      </c>
      <c r="T368" s="26" t="str">
        <f t="shared" si="6"/>
        <v/>
      </c>
      <c r="U368" s="42" t="str">
        <f t="shared" si="7"/>
        <v/>
      </c>
      <c r="V368" s="2">
        <f t="shared" si="8"/>
        <v>0</v>
      </c>
      <c r="W368" s="10" t="str">
        <f t="array" ref="W368">iferror(xlookup($J368,'Product Families'!$A:$A,'Product Families'!$P:$P),"")</f>
        <v/>
      </c>
      <c r="X368" s="2" t="str">
        <f t="array" ref="X368">iferror(xlookup($J368,'Product Families'!$A:$A,'Product Families'!$Q:$Q),"")</f>
        <v/>
      </c>
      <c r="Y368" s="42" t="str">
        <f t="shared" si="9"/>
        <v/>
      </c>
      <c r="Z368" s="42" t="str">
        <f t="shared" si="10"/>
        <v/>
      </c>
      <c r="AA368" s="2">
        <f t="shared" si="11"/>
        <v>0</v>
      </c>
      <c r="AB368" s="10" t="str">
        <f t="array" ref="AB368">iferror(xlookup($K368,'Product Families'!$A:$A,'Product Families'!$P:$P),"")</f>
        <v/>
      </c>
      <c r="AC368" s="2" t="str">
        <f t="array" ref="AC368">iferror(xlookup($K368,'Product Families'!$A:$A,'Product Families'!$Q:$Q),"")</f>
        <v/>
      </c>
      <c r="AD368" s="26" t="str">
        <f t="shared" si="12"/>
        <v/>
      </c>
      <c r="AE368" s="42" t="str">
        <f t="shared" si="13"/>
        <v/>
      </c>
      <c r="AF368" s="2">
        <f t="shared" si="14"/>
        <v>0</v>
      </c>
      <c r="AG368" s="10" t="str">
        <f t="array" ref="AG368">iferror(xlookup($L368,'Product Families'!$A:$A,'Product Families'!$P:$P),"")</f>
        <v/>
      </c>
      <c r="AH368" s="2" t="str">
        <f t="array" ref="AH368">iferror(xlookup($L368,'Product Families'!$A:$A,'Product Families'!$Q:$Q),"")</f>
        <v/>
      </c>
      <c r="AI368" s="26" t="str">
        <f t="shared" si="15"/>
        <v/>
      </c>
      <c r="AJ368" s="42" t="str">
        <f t="shared" si="16"/>
        <v/>
      </c>
      <c r="AK368" s="2">
        <f t="shared" si="17"/>
        <v>0</v>
      </c>
    </row>
    <row r="369">
      <c r="A369" s="1"/>
      <c r="B369" s="1"/>
      <c r="C369" s="1"/>
      <c r="D369" s="7" t="str">
        <f t="shared" si="18"/>
        <v/>
      </c>
      <c r="E369" s="26">
        <f t="shared" si="2"/>
        <v>0</v>
      </c>
      <c r="H369" s="1"/>
      <c r="I369" s="1"/>
      <c r="J369" s="1"/>
      <c r="K369" s="1"/>
      <c r="L369" s="1"/>
      <c r="M369" s="10" t="str">
        <f t="array" ref="M369">iferror(xlookup($H369,'Product Families'!$A:$A,'Product Families'!$P:$P),"")</f>
        <v/>
      </c>
      <c r="N369" s="2" t="str">
        <f t="array" ref="N369">iferror(xlookup($H369,'Product Families'!$A:$A,'Product Families'!$Q:$Q),"")</f>
        <v/>
      </c>
      <c r="O369" s="26" t="str">
        <f t="shared" si="3"/>
        <v/>
      </c>
      <c r="P369" s="42" t="str">
        <f t="shared" si="4"/>
        <v/>
      </c>
      <c r="Q369" s="2">
        <f t="shared" si="5"/>
        <v>0</v>
      </c>
      <c r="R369" s="10" t="str">
        <f t="array" ref="R369">iferror(xlookup($I369,'Product Families'!$A:$A,'Product Families'!$P:$P),"")</f>
        <v/>
      </c>
      <c r="S369" s="2" t="str">
        <f t="array" ref="S369">iferror(xlookup($I369,'Product Families'!$A:$A,'Product Families'!$Q:$Q),"")</f>
        <v/>
      </c>
      <c r="T369" s="26" t="str">
        <f t="shared" si="6"/>
        <v/>
      </c>
      <c r="U369" s="42" t="str">
        <f t="shared" si="7"/>
        <v/>
      </c>
      <c r="V369" s="2">
        <f t="shared" si="8"/>
        <v>0</v>
      </c>
      <c r="W369" s="10" t="str">
        <f t="array" ref="W369">iferror(xlookup($J369,'Product Families'!$A:$A,'Product Families'!$P:$P),"")</f>
        <v/>
      </c>
      <c r="X369" s="2" t="str">
        <f t="array" ref="X369">iferror(xlookup($J369,'Product Families'!$A:$A,'Product Families'!$Q:$Q),"")</f>
        <v/>
      </c>
      <c r="Y369" s="42" t="str">
        <f t="shared" si="9"/>
        <v/>
      </c>
      <c r="Z369" s="42" t="str">
        <f t="shared" si="10"/>
        <v/>
      </c>
      <c r="AA369" s="2">
        <f t="shared" si="11"/>
        <v>0</v>
      </c>
      <c r="AB369" s="10" t="str">
        <f t="array" ref="AB369">iferror(xlookup($K369,'Product Families'!$A:$A,'Product Families'!$P:$P),"")</f>
        <v/>
      </c>
      <c r="AC369" s="2" t="str">
        <f t="array" ref="AC369">iferror(xlookup($K369,'Product Families'!$A:$A,'Product Families'!$Q:$Q),"")</f>
        <v/>
      </c>
      <c r="AD369" s="26" t="str">
        <f t="shared" si="12"/>
        <v/>
      </c>
      <c r="AE369" s="42" t="str">
        <f t="shared" si="13"/>
        <v/>
      </c>
      <c r="AF369" s="2">
        <f t="shared" si="14"/>
        <v>0</v>
      </c>
      <c r="AG369" s="10" t="str">
        <f t="array" ref="AG369">iferror(xlookup($L369,'Product Families'!$A:$A,'Product Families'!$P:$P),"")</f>
        <v/>
      </c>
      <c r="AH369" s="2" t="str">
        <f t="array" ref="AH369">iferror(xlookup($L369,'Product Families'!$A:$A,'Product Families'!$Q:$Q),"")</f>
        <v/>
      </c>
      <c r="AI369" s="26" t="str">
        <f t="shared" si="15"/>
        <v/>
      </c>
      <c r="AJ369" s="42" t="str">
        <f t="shared" si="16"/>
        <v/>
      </c>
      <c r="AK369" s="2">
        <f t="shared" si="17"/>
        <v>0</v>
      </c>
    </row>
    <row r="370">
      <c r="A370" s="1"/>
      <c r="B370" s="1"/>
      <c r="C370" s="1"/>
      <c r="D370" s="7" t="str">
        <f t="shared" si="18"/>
        <v/>
      </c>
      <c r="E370" s="26">
        <f t="shared" si="2"/>
        <v>0</v>
      </c>
      <c r="H370" s="1"/>
      <c r="I370" s="1"/>
      <c r="J370" s="1"/>
      <c r="K370" s="1"/>
      <c r="L370" s="1"/>
      <c r="M370" s="10" t="str">
        <f t="array" ref="M370">iferror(xlookup($H370,'Product Families'!$A:$A,'Product Families'!$P:$P),"")</f>
        <v/>
      </c>
      <c r="N370" s="2" t="str">
        <f t="array" ref="N370">iferror(xlookup($H370,'Product Families'!$A:$A,'Product Families'!$Q:$Q),"")</f>
        <v/>
      </c>
      <c r="O370" s="26" t="str">
        <f t="shared" si="3"/>
        <v/>
      </c>
      <c r="P370" s="42" t="str">
        <f t="shared" si="4"/>
        <v/>
      </c>
      <c r="Q370" s="2">
        <f t="shared" si="5"/>
        <v>0</v>
      </c>
      <c r="R370" s="10" t="str">
        <f t="array" ref="R370">iferror(xlookup($I370,'Product Families'!$A:$A,'Product Families'!$P:$P),"")</f>
        <v/>
      </c>
      <c r="S370" s="2" t="str">
        <f t="array" ref="S370">iferror(xlookup($I370,'Product Families'!$A:$A,'Product Families'!$Q:$Q),"")</f>
        <v/>
      </c>
      <c r="T370" s="26" t="str">
        <f t="shared" si="6"/>
        <v/>
      </c>
      <c r="U370" s="42" t="str">
        <f t="shared" si="7"/>
        <v/>
      </c>
      <c r="V370" s="2">
        <f t="shared" si="8"/>
        <v>0</v>
      </c>
      <c r="W370" s="10" t="str">
        <f t="array" ref="W370">iferror(xlookup($J370,'Product Families'!$A:$A,'Product Families'!$P:$P),"")</f>
        <v/>
      </c>
      <c r="X370" s="2" t="str">
        <f t="array" ref="X370">iferror(xlookup($J370,'Product Families'!$A:$A,'Product Families'!$Q:$Q),"")</f>
        <v/>
      </c>
      <c r="Y370" s="42" t="str">
        <f t="shared" si="9"/>
        <v/>
      </c>
      <c r="Z370" s="42" t="str">
        <f t="shared" si="10"/>
        <v/>
      </c>
      <c r="AA370" s="2">
        <f t="shared" si="11"/>
        <v>0</v>
      </c>
      <c r="AB370" s="10" t="str">
        <f t="array" ref="AB370">iferror(xlookup($K370,'Product Families'!$A:$A,'Product Families'!$P:$P),"")</f>
        <v/>
      </c>
      <c r="AC370" s="2" t="str">
        <f t="array" ref="AC370">iferror(xlookup($K370,'Product Families'!$A:$A,'Product Families'!$Q:$Q),"")</f>
        <v/>
      </c>
      <c r="AD370" s="26" t="str">
        <f t="shared" si="12"/>
        <v/>
      </c>
      <c r="AE370" s="42" t="str">
        <f t="shared" si="13"/>
        <v/>
      </c>
      <c r="AF370" s="2">
        <f t="shared" si="14"/>
        <v>0</v>
      </c>
      <c r="AG370" s="10" t="str">
        <f t="array" ref="AG370">iferror(xlookup($L370,'Product Families'!$A:$A,'Product Families'!$P:$P),"")</f>
        <v/>
      </c>
      <c r="AH370" s="2" t="str">
        <f t="array" ref="AH370">iferror(xlookup($L370,'Product Families'!$A:$A,'Product Families'!$Q:$Q),"")</f>
        <v/>
      </c>
      <c r="AI370" s="26" t="str">
        <f t="shared" si="15"/>
        <v/>
      </c>
      <c r="AJ370" s="42" t="str">
        <f t="shared" si="16"/>
        <v/>
      </c>
      <c r="AK370" s="2">
        <f t="shared" si="17"/>
        <v>0</v>
      </c>
    </row>
    <row r="371">
      <c r="A371" s="1"/>
      <c r="B371" s="1"/>
      <c r="C371" s="1"/>
      <c r="D371" s="7" t="str">
        <f t="shared" si="18"/>
        <v/>
      </c>
      <c r="E371" s="26">
        <f t="shared" si="2"/>
        <v>0</v>
      </c>
      <c r="H371" s="1"/>
      <c r="I371" s="1"/>
      <c r="J371" s="1"/>
      <c r="K371" s="1"/>
      <c r="L371" s="1"/>
      <c r="M371" s="10" t="str">
        <f t="array" ref="M371">iferror(xlookup($H371,'Product Families'!$A:$A,'Product Families'!$P:$P),"")</f>
        <v/>
      </c>
      <c r="N371" s="2" t="str">
        <f t="array" ref="N371">iferror(xlookup($H371,'Product Families'!$A:$A,'Product Families'!$Q:$Q),"")</f>
        <v/>
      </c>
      <c r="O371" s="26" t="str">
        <f t="shared" si="3"/>
        <v/>
      </c>
      <c r="P371" s="42" t="str">
        <f t="shared" si="4"/>
        <v/>
      </c>
      <c r="Q371" s="2">
        <f t="shared" si="5"/>
        <v>0</v>
      </c>
      <c r="R371" s="10" t="str">
        <f t="array" ref="R371">iferror(xlookup($I371,'Product Families'!$A:$A,'Product Families'!$P:$P),"")</f>
        <v/>
      </c>
      <c r="S371" s="2" t="str">
        <f t="array" ref="S371">iferror(xlookup($I371,'Product Families'!$A:$A,'Product Families'!$Q:$Q),"")</f>
        <v/>
      </c>
      <c r="T371" s="26" t="str">
        <f t="shared" si="6"/>
        <v/>
      </c>
      <c r="U371" s="42" t="str">
        <f t="shared" si="7"/>
        <v/>
      </c>
      <c r="V371" s="2">
        <f t="shared" si="8"/>
        <v>0</v>
      </c>
      <c r="W371" s="10" t="str">
        <f t="array" ref="W371">iferror(xlookup($J371,'Product Families'!$A:$A,'Product Families'!$P:$P),"")</f>
        <v/>
      </c>
      <c r="X371" s="2" t="str">
        <f t="array" ref="X371">iferror(xlookup($J371,'Product Families'!$A:$A,'Product Families'!$Q:$Q),"")</f>
        <v/>
      </c>
      <c r="Y371" s="42" t="str">
        <f t="shared" si="9"/>
        <v/>
      </c>
      <c r="Z371" s="42" t="str">
        <f t="shared" si="10"/>
        <v/>
      </c>
      <c r="AA371" s="2">
        <f t="shared" si="11"/>
        <v>0</v>
      </c>
      <c r="AB371" s="10" t="str">
        <f t="array" ref="AB371">iferror(xlookup($K371,'Product Families'!$A:$A,'Product Families'!$P:$P),"")</f>
        <v/>
      </c>
      <c r="AC371" s="2" t="str">
        <f t="array" ref="AC371">iferror(xlookup($K371,'Product Families'!$A:$A,'Product Families'!$Q:$Q),"")</f>
        <v/>
      </c>
      <c r="AD371" s="26" t="str">
        <f t="shared" si="12"/>
        <v/>
      </c>
      <c r="AE371" s="42" t="str">
        <f t="shared" si="13"/>
        <v/>
      </c>
      <c r="AF371" s="2">
        <f t="shared" si="14"/>
        <v>0</v>
      </c>
      <c r="AG371" s="10" t="str">
        <f t="array" ref="AG371">iferror(xlookup($L371,'Product Families'!$A:$A,'Product Families'!$P:$P),"")</f>
        <v/>
      </c>
      <c r="AH371" s="2" t="str">
        <f t="array" ref="AH371">iferror(xlookup($L371,'Product Families'!$A:$A,'Product Families'!$Q:$Q),"")</f>
        <v/>
      </c>
      <c r="AI371" s="26" t="str">
        <f t="shared" si="15"/>
        <v/>
      </c>
      <c r="AJ371" s="42" t="str">
        <f t="shared" si="16"/>
        <v/>
      </c>
      <c r="AK371" s="2">
        <f t="shared" si="17"/>
        <v>0</v>
      </c>
    </row>
    <row r="372">
      <c r="A372" s="1"/>
      <c r="B372" s="1"/>
      <c r="C372" s="1"/>
      <c r="D372" s="7" t="str">
        <f t="shared" si="18"/>
        <v/>
      </c>
      <c r="E372" s="26">
        <f t="shared" si="2"/>
        <v>0</v>
      </c>
      <c r="H372" s="1"/>
      <c r="I372" s="1"/>
      <c r="J372" s="1"/>
      <c r="K372" s="1"/>
      <c r="L372" s="1"/>
      <c r="M372" s="10" t="str">
        <f t="array" ref="M372">iferror(xlookup($H372,'Product Families'!$A:$A,'Product Families'!$P:$P),"")</f>
        <v/>
      </c>
      <c r="N372" s="2" t="str">
        <f t="array" ref="N372">iferror(xlookup($H372,'Product Families'!$A:$A,'Product Families'!$Q:$Q),"")</f>
        <v/>
      </c>
      <c r="O372" s="26" t="str">
        <f t="shared" si="3"/>
        <v/>
      </c>
      <c r="P372" s="42" t="str">
        <f t="shared" si="4"/>
        <v/>
      </c>
      <c r="Q372" s="2">
        <f t="shared" si="5"/>
        <v>0</v>
      </c>
      <c r="R372" s="10" t="str">
        <f t="array" ref="R372">iferror(xlookup($I372,'Product Families'!$A:$A,'Product Families'!$P:$P),"")</f>
        <v/>
      </c>
      <c r="S372" s="2" t="str">
        <f t="array" ref="S372">iferror(xlookup($I372,'Product Families'!$A:$A,'Product Families'!$Q:$Q),"")</f>
        <v/>
      </c>
      <c r="T372" s="26" t="str">
        <f t="shared" si="6"/>
        <v/>
      </c>
      <c r="U372" s="42" t="str">
        <f t="shared" si="7"/>
        <v/>
      </c>
      <c r="V372" s="2">
        <f t="shared" si="8"/>
        <v>0</v>
      </c>
      <c r="W372" s="10" t="str">
        <f t="array" ref="W372">iferror(xlookup($J372,'Product Families'!$A:$A,'Product Families'!$P:$P),"")</f>
        <v/>
      </c>
      <c r="X372" s="2" t="str">
        <f t="array" ref="X372">iferror(xlookup($J372,'Product Families'!$A:$A,'Product Families'!$Q:$Q),"")</f>
        <v/>
      </c>
      <c r="Y372" s="42" t="str">
        <f t="shared" si="9"/>
        <v/>
      </c>
      <c r="Z372" s="42" t="str">
        <f t="shared" si="10"/>
        <v/>
      </c>
      <c r="AA372" s="2">
        <f t="shared" si="11"/>
        <v>0</v>
      </c>
      <c r="AB372" s="10" t="str">
        <f t="array" ref="AB372">iferror(xlookup($K372,'Product Families'!$A:$A,'Product Families'!$P:$P),"")</f>
        <v/>
      </c>
      <c r="AC372" s="2" t="str">
        <f t="array" ref="AC372">iferror(xlookup($K372,'Product Families'!$A:$A,'Product Families'!$Q:$Q),"")</f>
        <v/>
      </c>
      <c r="AD372" s="26" t="str">
        <f t="shared" si="12"/>
        <v/>
      </c>
      <c r="AE372" s="42" t="str">
        <f t="shared" si="13"/>
        <v/>
      </c>
      <c r="AF372" s="2">
        <f t="shared" si="14"/>
        <v>0</v>
      </c>
      <c r="AG372" s="10" t="str">
        <f t="array" ref="AG372">iferror(xlookup($L372,'Product Families'!$A:$A,'Product Families'!$P:$P),"")</f>
        <v/>
      </c>
      <c r="AH372" s="2" t="str">
        <f t="array" ref="AH372">iferror(xlookup($L372,'Product Families'!$A:$A,'Product Families'!$Q:$Q),"")</f>
        <v/>
      </c>
      <c r="AI372" s="26" t="str">
        <f t="shared" si="15"/>
        <v/>
      </c>
      <c r="AJ372" s="42" t="str">
        <f t="shared" si="16"/>
        <v/>
      </c>
      <c r="AK372" s="2">
        <f t="shared" si="17"/>
        <v>0</v>
      </c>
    </row>
    <row r="373">
      <c r="A373" s="1"/>
      <c r="B373" s="1"/>
      <c r="C373" s="1"/>
      <c r="D373" s="7" t="str">
        <f t="shared" si="18"/>
        <v/>
      </c>
      <c r="E373" s="26">
        <f t="shared" si="2"/>
        <v>0</v>
      </c>
      <c r="H373" s="1"/>
      <c r="I373" s="1"/>
      <c r="J373" s="1"/>
      <c r="K373" s="1"/>
      <c r="L373" s="1"/>
      <c r="M373" s="10" t="str">
        <f t="array" ref="M373">iferror(xlookup($H373,'Product Families'!$A:$A,'Product Families'!$P:$P),"")</f>
        <v/>
      </c>
      <c r="N373" s="2" t="str">
        <f t="array" ref="N373">iferror(xlookup($H373,'Product Families'!$A:$A,'Product Families'!$Q:$Q),"")</f>
        <v/>
      </c>
      <c r="O373" s="26" t="str">
        <f t="shared" si="3"/>
        <v/>
      </c>
      <c r="P373" s="42" t="str">
        <f t="shared" si="4"/>
        <v/>
      </c>
      <c r="Q373" s="2">
        <f t="shared" si="5"/>
        <v>0</v>
      </c>
      <c r="R373" s="10" t="str">
        <f t="array" ref="R373">iferror(xlookup($I373,'Product Families'!$A:$A,'Product Families'!$P:$P),"")</f>
        <v/>
      </c>
      <c r="S373" s="2" t="str">
        <f t="array" ref="S373">iferror(xlookup($I373,'Product Families'!$A:$A,'Product Families'!$Q:$Q),"")</f>
        <v/>
      </c>
      <c r="T373" s="26" t="str">
        <f t="shared" si="6"/>
        <v/>
      </c>
      <c r="U373" s="42" t="str">
        <f t="shared" si="7"/>
        <v/>
      </c>
      <c r="V373" s="2">
        <f t="shared" si="8"/>
        <v>0</v>
      </c>
      <c r="W373" s="10" t="str">
        <f t="array" ref="W373">iferror(xlookup($J373,'Product Families'!$A:$A,'Product Families'!$P:$P),"")</f>
        <v/>
      </c>
      <c r="X373" s="2" t="str">
        <f t="array" ref="X373">iferror(xlookup($J373,'Product Families'!$A:$A,'Product Families'!$Q:$Q),"")</f>
        <v/>
      </c>
      <c r="Y373" s="42" t="str">
        <f t="shared" si="9"/>
        <v/>
      </c>
      <c r="Z373" s="42" t="str">
        <f t="shared" si="10"/>
        <v/>
      </c>
      <c r="AA373" s="2">
        <f t="shared" si="11"/>
        <v>0</v>
      </c>
      <c r="AB373" s="10" t="str">
        <f t="array" ref="AB373">iferror(xlookup($K373,'Product Families'!$A:$A,'Product Families'!$P:$P),"")</f>
        <v/>
      </c>
      <c r="AC373" s="2" t="str">
        <f t="array" ref="AC373">iferror(xlookup($K373,'Product Families'!$A:$A,'Product Families'!$Q:$Q),"")</f>
        <v/>
      </c>
      <c r="AD373" s="26" t="str">
        <f t="shared" si="12"/>
        <v/>
      </c>
      <c r="AE373" s="42" t="str">
        <f t="shared" si="13"/>
        <v/>
      </c>
      <c r="AF373" s="2">
        <f t="shared" si="14"/>
        <v>0</v>
      </c>
      <c r="AG373" s="10" t="str">
        <f t="array" ref="AG373">iferror(xlookup($L373,'Product Families'!$A:$A,'Product Families'!$P:$P),"")</f>
        <v/>
      </c>
      <c r="AH373" s="2" t="str">
        <f t="array" ref="AH373">iferror(xlookup($L373,'Product Families'!$A:$A,'Product Families'!$Q:$Q),"")</f>
        <v/>
      </c>
      <c r="AI373" s="26" t="str">
        <f t="shared" si="15"/>
        <v/>
      </c>
      <c r="AJ373" s="42" t="str">
        <f t="shared" si="16"/>
        <v/>
      </c>
      <c r="AK373" s="2">
        <f t="shared" si="17"/>
        <v>0</v>
      </c>
    </row>
    <row r="374">
      <c r="A374" s="1"/>
      <c r="B374" s="1"/>
      <c r="C374" s="1"/>
      <c r="D374" s="7" t="str">
        <f t="shared" si="18"/>
        <v/>
      </c>
      <c r="E374" s="26">
        <f t="shared" si="2"/>
        <v>0</v>
      </c>
      <c r="H374" s="1"/>
      <c r="I374" s="1"/>
      <c r="J374" s="1"/>
      <c r="K374" s="1"/>
      <c r="L374" s="1"/>
      <c r="M374" s="10" t="str">
        <f t="array" ref="M374">iferror(xlookup($H374,'Product Families'!$A:$A,'Product Families'!$P:$P),"")</f>
        <v/>
      </c>
      <c r="N374" s="2" t="str">
        <f t="array" ref="N374">iferror(xlookup($H374,'Product Families'!$A:$A,'Product Families'!$Q:$Q),"")</f>
        <v/>
      </c>
      <c r="O374" s="26" t="str">
        <f t="shared" si="3"/>
        <v/>
      </c>
      <c r="P374" s="42" t="str">
        <f t="shared" si="4"/>
        <v/>
      </c>
      <c r="Q374" s="2">
        <f t="shared" si="5"/>
        <v>0</v>
      </c>
      <c r="R374" s="10" t="str">
        <f t="array" ref="R374">iferror(xlookup($I374,'Product Families'!$A:$A,'Product Families'!$P:$P),"")</f>
        <v/>
      </c>
      <c r="S374" s="2" t="str">
        <f t="array" ref="S374">iferror(xlookup($I374,'Product Families'!$A:$A,'Product Families'!$Q:$Q),"")</f>
        <v/>
      </c>
      <c r="T374" s="26" t="str">
        <f t="shared" si="6"/>
        <v/>
      </c>
      <c r="U374" s="42" t="str">
        <f t="shared" si="7"/>
        <v/>
      </c>
      <c r="V374" s="2">
        <f t="shared" si="8"/>
        <v>0</v>
      </c>
      <c r="W374" s="10" t="str">
        <f t="array" ref="W374">iferror(xlookup($J374,'Product Families'!$A:$A,'Product Families'!$P:$P),"")</f>
        <v/>
      </c>
      <c r="X374" s="2" t="str">
        <f t="array" ref="X374">iferror(xlookup($J374,'Product Families'!$A:$A,'Product Families'!$Q:$Q),"")</f>
        <v/>
      </c>
      <c r="Y374" s="42" t="str">
        <f t="shared" si="9"/>
        <v/>
      </c>
      <c r="Z374" s="42" t="str">
        <f t="shared" si="10"/>
        <v/>
      </c>
      <c r="AA374" s="2">
        <f t="shared" si="11"/>
        <v>0</v>
      </c>
      <c r="AB374" s="10" t="str">
        <f t="array" ref="AB374">iferror(xlookup($K374,'Product Families'!$A:$A,'Product Families'!$P:$P),"")</f>
        <v/>
      </c>
      <c r="AC374" s="2" t="str">
        <f t="array" ref="AC374">iferror(xlookup($K374,'Product Families'!$A:$A,'Product Families'!$Q:$Q),"")</f>
        <v/>
      </c>
      <c r="AD374" s="26" t="str">
        <f t="shared" si="12"/>
        <v/>
      </c>
      <c r="AE374" s="42" t="str">
        <f t="shared" si="13"/>
        <v/>
      </c>
      <c r="AF374" s="2">
        <f t="shared" si="14"/>
        <v>0</v>
      </c>
      <c r="AG374" s="10" t="str">
        <f t="array" ref="AG374">iferror(xlookup($L374,'Product Families'!$A:$A,'Product Families'!$P:$P),"")</f>
        <v/>
      </c>
      <c r="AH374" s="2" t="str">
        <f t="array" ref="AH374">iferror(xlookup($L374,'Product Families'!$A:$A,'Product Families'!$Q:$Q),"")</f>
        <v/>
      </c>
      <c r="AI374" s="26" t="str">
        <f t="shared" si="15"/>
        <v/>
      </c>
      <c r="AJ374" s="42" t="str">
        <f t="shared" si="16"/>
        <v/>
      </c>
      <c r="AK374" s="2">
        <f t="shared" si="17"/>
        <v>0</v>
      </c>
    </row>
    <row r="375">
      <c r="A375" s="1"/>
      <c r="B375" s="1"/>
      <c r="C375" s="1"/>
      <c r="D375" s="7" t="str">
        <f t="shared" si="18"/>
        <v/>
      </c>
      <c r="E375" s="26">
        <f t="shared" si="2"/>
        <v>0</v>
      </c>
      <c r="H375" s="1"/>
      <c r="I375" s="1"/>
      <c r="J375" s="1"/>
      <c r="K375" s="1"/>
      <c r="L375" s="1"/>
      <c r="M375" s="10" t="str">
        <f t="array" ref="M375">iferror(xlookup($H375,'Product Families'!$A:$A,'Product Families'!$P:$P),"")</f>
        <v/>
      </c>
      <c r="N375" s="2" t="str">
        <f t="array" ref="N375">iferror(xlookup($H375,'Product Families'!$A:$A,'Product Families'!$Q:$Q),"")</f>
        <v/>
      </c>
      <c r="O375" s="26" t="str">
        <f t="shared" si="3"/>
        <v/>
      </c>
      <c r="P375" s="42" t="str">
        <f t="shared" si="4"/>
        <v/>
      </c>
      <c r="Q375" s="2">
        <f t="shared" si="5"/>
        <v>0</v>
      </c>
      <c r="R375" s="10" t="str">
        <f t="array" ref="R375">iferror(xlookup($I375,'Product Families'!$A:$A,'Product Families'!$P:$P),"")</f>
        <v/>
      </c>
      <c r="S375" s="2" t="str">
        <f t="array" ref="S375">iferror(xlookup($I375,'Product Families'!$A:$A,'Product Families'!$Q:$Q),"")</f>
        <v/>
      </c>
      <c r="T375" s="26" t="str">
        <f t="shared" si="6"/>
        <v/>
      </c>
      <c r="U375" s="42" t="str">
        <f t="shared" si="7"/>
        <v/>
      </c>
      <c r="V375" s="2">
        <f t="shared" si="8"/>
        <v>0</v>
      </c>
      <c r="W375" s="10" t="str">
        <f t="array" ref="W375">iferror(xlookup($J375,'Product Families'!$A:$A,'Product Families'!$P:$P),"")</f>
        <v/>
      </c>
      <c r="X375" s="2" t="str">
        <f t="array" ref="X375">iferror(xlookup($J375,'Product Families'!$A:$A,'Product Families'!$Q:$Q),"")</f>
        <v/>
      </c>
      <c r="Y375" s="42" t="str">
        <f t="shared" si="9"/>
        <v/>
      </c>
      <c r="Z375" s="42" t="str">
        <f t="shared" si="10"/>
        <v/>
      </c>
      <c r="AA375" s="2">
        <f t="shared" si="11"/>
        <v>0</v>
      </c>
      <c r="AB375" s="10" t="str">
        <f t="array" ref="AB375">iferror(xlookup($K375,'Product Families'!$A:$A,'Product Families'!$P:$P),"")</f>
        <v/>
      </c>
      <c r="AC375" s="2" t="str">
        <f t="array" ref="AC375">iferror(xlookup($K375,'Product Families'!$A:$A,'Product Families'!$Q:$Q),"")</f>
        <v/>
      </c>
      <c r="AD375" s="26" t="str">
        <f t="shared" si="12"/>
        <v/>
      </c>
      <c r="AE375" s="42" t="str">
        <f t="shared" si="13"/>
        <v/>
      </c>
      <c r="AF375" s="2">
        <f t="shared" si="14"/>
        <v>0</v>
      </c>
      <c r="AG375" s="10" t="str">
        <f t="array" ref="AG375">iferror(xlookup($L375,'Product Families'!$A:$A,'Product Families'!$P:$P),"")</f>
        <v/>
      </c>
      <c r="AH375" s="2" t="str">
        <f t="array" ref="AH375">iferror(xlookup($L375,'Product Families'!$A:$A,'Product Families'!$Q:$Q),"")</f>
        <v/>
      </c>
      <c r="AI375" s="26" t="str">
        <f t="shared" si="15"/>
        <v/>
      </c>
      <c r="AJ375" s="42" t="str">
        <f t="shared" si="16"/>
        <v/>
      </c>
      <c r="AK375" s="2">
        <f t="shared" si="17"/>
        <v>0</v>
      </c>
    </row>
    <row r="376">
      <c r="A376" s="1"/>
      <c r="B376" s="1"/>
      <c r="C376" s="1"/>
      <c r="D376" s="7" t="str">
        <f t="shared" si="18"/>
        <v/>
      </c>
      <c r="E376" s="26">
        <f t="shared" si="2"/>
        <v>0</v>
      </c>
      <c r="H376" s="1"/>
      <c r="I376" s="1"/>
      <c r="J376" s="1"/>
      <c r="K376" s="1"/>
      <c r="L376" s="1"/>
      <c r="M376" s="10" t="str">
        <f t="array" ref="M376">iferror(xlookup($H376,'Product Families'!$A:$A,'Product Families'!$P:$P),"")</f>
        <v/>
      </c>
      <c r="N376" s="2" t="str">
        <f t="array" ref="N376">iferror(xlookup($H376,'Product Families'!$A:$A,'Product Families'!$Q:$Q),"")</f>
        <v/>
      </c>
      <c r="O376" s="26" t="str">
        <f t="shared" si="3"/>
        <v/>
      </c>
      <c r="P376" s="42" t="str">
        <f t="shared" si="4"/>
        <v/>
      </c>
      <c r="Q376" s="2">
        <f t="shared" si="5"/>
        <v>0</v>
      </c>
      <c r="R376" s="10" t="str">
        <f t="array" ref="R376">iferror(xlookup($I376,'Product Families'!$A:$A,'Product Families'!$P:$P),"")</f>
        <v/>
      </c>
      <c r="S376" s="2" t="str">
        <f t="array" ref="S376">iferror(xlookup($I376,'Product Families'!$A:$A,'Product Families'!$Q:$Q),"")</f>
        <v/>
      </c>
      <c r="T376" s="26" t="str">
        <f t="shared" si="6"/>
        <v/>
      </c>
      <c r="U376" s="42" t="str">
        <f t="shared" si="7"/>
        <v/>
      </c>
      <c r="V376" s="2">
        <f t="shared" si="8"/>
        <v>0</v>
      </c>
      <c r="W376" s="10" t="str">
        <f t="array" ref="W376">iferror(xlookup($J376,'Product Families'!$A:$A,'Product Families'!$P:$P),"")</f>
        <v/>
      </c>
      <c r="X376" s="2" t="str">
        <f t="array" ref="X376">iferror(xlookup($J376,'Product Families'!$A:$A,'Product Families'!$Q:$Q),"")</f>
        <v/>
      </c>
      <c r="Y376" s="42" t="str">
        <f t="shared" si="9"/>
        <v/>
      </c>
      <c r="Z376" s="42" t="str">
        <f t="shared" si="10"/>
        <v/>
      </c>
      <c r="AA376" s="2">
        <f t="shared" si="11"/>
        <v>0</v>
      </c>
      <c r="AB376" s="10" t="str">
        <f t="array" ref="AB376">iferror(xlookup($K376,'Product Families'!$A:$A,'Product Families'!$P:$P),"")</f>
        <v/>
      </c>
      <c r="AC376" s="2" t="str">
        <f t="array" ref="AC376">iferror(xlookup($K376,'Product Families'!$A:$A,'Product Families'!$Q:$Q),"")</f>
        <v/>
      </c>
      <c r="AD376" s="26" t="str">
        <f t="shared" si="12"/>
        <v/>
      </c>
      <c r="AE376" s="42" t="str">
        <f t="shared" si="13"/>
        <v/>
      </c>
      <c r="AF376" s="2">
        <f t="shared" si="14"/>
        <v>0</v>
      </c>
      <c r="AG376" s="10" t="str">
        <f t="array" ref="AG376">iferror(xlookup($L376,'Product Families'!$A:$A,'Product Families'!$P:$P),"")</f>
        <v/>
      </c>
      <c r="AH376" s="2" t="str">
        <f t="array" ref="AH376">iferror(xlookup($L376,'Product Families'!$A:$A,'Product Families'!$Q:$Q),"")</f>
        <v/>
      </c>
      <c r="AI376" s="26" t="str">
        <f t="shared" si="15"/>
        <v/>
      </c>
      <c r="AJ376" s="42" t="str">
        <f t="shared" si="16"/>
        <v/>
      </c>
      <c r="AK376" s="2">
        <f t="shared" si="17"/>
        <v>0</v>
      </c>
    </row>
    <row r="377">
      <c r="A377" s="1"/>
      <c r="B377" s="1"/>
      <c r="C377" s="1"/>
      <c r="D377" s="7" t="str">
        <f t="shared" si="18"/>
        <v/>
      </c>
      <c r="E377" s="26">
        <f t="shared" si="2"/>
        <v>0</v>
      </c>
      <c r="H377" s="1"/>
      <c r="I377" s="1"/>
      <c r="J377" s="1"/>
      <c r="K377" s="1"/>
      <c r="L377" s="1"/>
      <c r="M377" s="10" t="str">
        <f t="array" ref="M377">iferror(xlookup($H377,'Product Families'!$A:$A,'Product Families'!$P:$P),"")</f>
        <v/>
      </c>
      <c r="N377" s="2" t="str">
        <f t="array" ref="N377">iferror(xlookup($H377,'Product Families'!$A:$A,'Product Families'!$Q:$Q),"")</f>
        <v/>
      </c>
      <c r="O377" s="26" t="str">
        <f t="shared" si="3"/>
        <v/>
      </c>
      <c r="P377" s="42" t="str">
        <f t="shared" si="4"/>
        <v/>
      </c>
      <c r="Q377" s="2">
        <f t="shared" si="5"/>
        <v>0</v>
      </c>
      <c r="R377" s="10" t="str">
        <f t="array" ref="R377">iferror(xlookup($I377,'Product Families'!$A:$A,'Product Families'!$P:$P),"")</f>
        <v/>
      </c>
      <c r="S377" s="2" t="str">
        <f t="array" ref="S377">iferror(xlookup($I377,'Product Families'!$A:$A,'Product Families'!$Q:$Q),"")</f>
        <v/>
      </c>
      <c r="T377" s="26" t="str">
        <f t="shared" si="6"/>
        <v/>
      </c>
      <c r="U377" s="42" t="str">
        <f t="shared" si="7"/>
        <v/>
      </c>
      <c r="V377" s="2">
        <f t="shared" si="8"/>
        <v>0</v>
      </c>
      <c r="W377" s="10" t="str">
        <f t="array" ref="W377">iferror(xlookup($J377,'Product Families'!$A:$A,'Product Families'!$P:$P),"")</f>
        <v/>
      </c>
      <c r="X377" s="2" t="str">
        <f t="array" ref="X377">iferror(xlookup($J377,'Product Families'!$A:$A,'Product Families'!$Q:$Q),"")</f>
        <v/>
      </c>
      <c r="Y377" s="42" t="str">
        <f t="shared" si="9"/>
        <v/>
      </c>
      <c r="Z377" s="42" t="str">
        <f t="shared" si="10"/>
        <v/>
      </c>
      <c r="AA377" s="2">
        <f t="shared" si="11"/>
        <v>0</v>
      </c>
      <c r="AB377" s="10" t="str">
        <f t="array" ref="AB377">iferror(xlookup($K377,'Product Families'!$A:$A,'Product Families'!$P:$P),"")</f>
        <v/>
      </c>
      <c r="AC377" s="2" t="str">
        <f t="array" ref="AC377">iferror(xlookup($K377,'Product Families'!$A:$A,'Product Families'!$Q:$Q),"")</f>
        <v/>
      </c>
      <c r="AD377" s="26" t="str">
        <f t="shared" si="12"/>
        <v/>
      </c>
      <c r="AE377" s="42" t="str">
        <f t="shared" si="13"/>
        <v/>
      </c>
      <c r="AF377" s="2">
        <f t="shared" si="14"/>
        <v>0</v>
      </c>
      <c r="AG377" s="10" t="str">
        <f t="array" ref="AG377">iferror(xlookup($L377,'Product Families'!$A:$A,'Product Families'!$P:$P),"")</f>
        <v/>
      </c>
      <c r="AH377" s="2" t="str">
        <f t="array" ref="AH377">iferror(xlookup($L377,'Product Families'!$A:$A,'Product Families'!$Q:$Q),"")</f>
        <v/>
      </c>
      <c r="AI377" s="26" t="str">
        <f t="shared" si="15"/>
        <v/>
      </c>
      <c r="AJ377" s="42" t="str">
        <f t="shared" si="16"/>
        <v/>
      </c>
      <c r="AK377" s="2">
        <f t="shared" si="17"/>
        <v>0</v>
      </c>
    </row>
    <row r="378">
      <c r="A378" s="1"/>
      <c r="B378" s="1"/>
      <c r="C378" s="1"/>
      <c r="D378" s="7" t="str">
        <f t="shared" si="18"/>
        <v/>
      </c>
      <c r="E378" s="26">
        <f t="shared" si="2"/>
        <v>0</v>
      </c>
      <c r="H378" s="1"/>
      <c r="I378" s="1"/>
      <c r="J378" s="1"/>
      <c r="K378" s="1"/>
      <c r="L378" s="1"/>
      <c r="M378" s="10" t="str">
        <f t="array" ref="M378">iferror(xlookup($H378,'Product Families'!$A:$A,'Product Families'!$P:$P),"")</f>
        <v/>
      </c>
      <c r="N378" s="2" t="str">
        <f t="array" ref="N378">iferror(xlookup($H378,'Product Families'!$A:$A,'Product Families'!$Q:$Q),"")</f>
        <v/>
      </c>
      <c r="O378" s="26" t="str">
        <f t="shared" si="3"/>
        <v/>
      </c>
      <c r="P378" s="42" t="str">
        <f t="shared" si="4"/>
        <v/>
      </c>
      <c r="Q378" s="2">
        <f t="shared" si="5"/>
        <v>0</v>
      </c>
      <c r="R378" s="10" t="str">
        <f t="array" ref="R378">iferror(xlookup($I378,'Product Families'!$A:$A,'Product Families'!$P:$P),"")</f>
        <v/>
      </c>
      <c r="S378" s="2" t="str">
        <f t="array" ref="S378">iferror(xlookup($I378,'Product Families'!$A:$A,'Product Families'!$Q:$Q),"")</f>
        <v/>
      </c>
      <c r="T378" s="26" t="str">
        <f t="shared" si="6"/>
        <v/>
      </c>
      <c r="U378" s="42" t="str">
        <f t="shared" si="7"/>
        <v/>
      </c>
      <c r="V378" s="2">
        <f t="shared" si="8"/>
        <v>0</v>
      </c>
      <c r="W378" s="10" t="str">
        <f t="array" ref="W378">iferror(xlookup($J378,'Product Families'!$A:$A,'Product Families'!$P:$P),"")</f>
        <v/>
      </c>
      <c r="X378" s="2" t="str">
        <f t="array" ref="X378">iferror(xlookup($J378,'Product Families'!$A:$A,'Product Families'!$Q:$Q),"")</f>
        <v/>
      </c>
      <c r="Y378" s="42" t="str">
        <f t="shared" si="9"/>
        <v/>
      </c>
      <c r="Z378" s="42" t="str">
        <f t="shared" si="10"/>
        <v/>
      </c>
      <c r="AA378" s="2">
        <f t="shared" si="11"/>
        <v>0</v>
      </c>
      <c r="AB378" s="10" t="str">
        <f t="array" ref="AB378">iferror(xlookup($K378,'Product Families'!$A:$A,'Product Families'!$P:$P),"")</f>
        <v/>
      </c>
      <c r="AC378" s="2" t="str">
        <f t="array" ref="AC378">iferror(xlookup($K378,'Product Families'!$A:$A,'Product Families'!$Q:$Q),"")</f>
        <v/>
      </c>
      <c r="AD378" s="26" t="str">
        <f t="shared" si="12"/>
        <v/>
      </c>
      <c r="AE378" s="42" t="str">
        <f t="shared" si="13"/>
        <v/>
      </c>
      <c r="AF378" s="2">
        <f t="shared" si="14"/>
        <v>0</v>
      </c>
      <c r="AG378" s="10" t="str">
        <f t="array" ref="AG378">iferror(xlookup($L378,'Product Families'!$A:$A,'Product Families'!$P:$P),"")</f>
        <v/>
      </c>
      <c r="AH378" s="2" t="str">
        <f t="array" ref="AH378">iferror(xlookup($L378,'Product Families'!$A:$A,'Product Families'!$Q:$Q),"")</f>
        <v/>
      </c>
      <c r="AI378" s="26" t="str">
        <f t="shared" si="15"/>
        <v/>
      </c>
      <c r="AJ378" s="42" t="str">
        <f t="shared" si="16"/>
        <v/>
      </c>
      <c r="AK378" s="2">
        <f t="shared" si="17"/>
        <v>0</v>
      </c>
    </row>
    <row r="379">
      <c r="A379" s="1"/>
      <c r="B379" s="1"/>
      <c r="C379" s="1"/>
      <c r="D379" s="7" t="str">
        <f t="shared" si="18"/>
        <v/>
      </c>
      <c r="E379" s="26">
        <f t="shared" si="2"/>
        <v>0</v>
      </c>
      <c r="H379" s="1"/>
      <c r="I379" s="1"/>
      <c r="J379" s="1"/>
      <c r="K379" s="1"/>
      <c r="L379" s="1"/>
      <c r="M379" s="10" t="str">
        <f t="array" ref="M379">iferror(xlookup($H379,'Product Families'!$A:$A,'Product Families'!$P:$P),"")</f>
        <v/>
      </c>
      <c r="N379" s="2" t="str">
        <f t="array" ref="N379">iferror(xlookup($H379,'Product Families'!$A:$A,'Product Families'!$Q:$Q),"")</f>
        <v/>
      </c>
      <c r="O379" s="26" t="str">
        <f t="shared" si="3"/>
        <v/>
      </c>
      <c r="P379" s="42" t="str">
        <f t="shared" si="4"/>
        <v/>
      </c>
      <c r="Q379" s="2">
        <f t="shared" si="5"/>
        <v>0</v>
      </c>
      <c r="R379" s="10" t="str">
        <f t="array" ref="R379">iferror(xlookup($I379,'Product Families'!$A:$A,'Product Families'!$P:$P),"")</f>
        <v/>
      </c>
      <c r="S379" s="2" t="str">
        <f t="array" ref="S379">iferror(xlookup($I379,'Product Families'!$A:$A,'Product Families'!$Q:$Q),"")</f>
        <v/>
      </c>
      <c r="T379" s="26" t="str">
        <f t="shared" si="6"/>
        <v/>
      </c>
      <c r="U379" s="42" t="str">
        <f t="shared" si="7"/>
        <v/>
      </c>
      <c r="V379" s="2">
        <f t="shared" si="8"/>
        <v>0</v>
      </c>
      <c r="W379" s="10" t="str">
        <f t="array" ref="W379">iferror(xlookup($J379,'Product Families'!$A:$A,'Product Families'!$P:$P),"")</f>
        <v/>
      </c>
      <c r="X379" s="2" t="str">
        <f t="array" ref="X379">iferror(xlookup($J379,'Product Families'!$A:$A,'Product Families'!$Q:$Q),"")</f>
        <v/>
      </c>
      <c r="Y379" s="42" t="str">
        <f t="shared" si="9"/>
        <v/>
      </c>
      <c r="Z379" s="42" t="str">
        <f t="shared" si="10"/>
        <v/>
      </c>
      <c r="AA379" s="2">
        <f t="shared" si="11"/>
        <v>0</v>
      </c>
      <c r="AB379" s="10" t="str">
        <f t="array" ref="AB379">iferror(xlookup($K379,'Product Families'!$A:$A,'Product Families'!$P:$P),"")</f>
        <v/>
      </c>
      <c r="AC379" s="2" t="str">
        <f t="array" ref="AC379">iferror(xlookup($K379,'Product Families'!$A:$A,'Product Families'!$Q:$Q),"")</f>
        <v/>
      </c>
      <c r="AD379" s="26" t="str">
        <f t="shared" si="12"/>
        <v/>
      </c>
      <c r="AE379" s="42" t="str">
        <f t="shared" si="13"/>
        <v/>
      </c>
      <c r="AF379" s="2">
        <f t="shared" si="14"/>
        <v>0</v>
      </c>
      <c r="AG379" s="10" t="str">
        <f t="array" ref="AG379">iferror(xlookup($L379,'Product Families'!$A:$A,'Product Families'!$P:$P),"")</f>
        <v/>
      </c>
      <c r="AH379" s="2" t="str">
        <f t="array" ref="AH379">iferror(xlookup($L379,'Product Families'!$A:$A,'Product Families'!$Q:$Q),"")</f>
        <v/>
      </c>
      <c r="AI379" s="26" t="str">
        <f t="shared" si="15"/>
        <v/>
      </c>
      <c r="AJ379" s="42" t="str">
        <f t="shared" si="16"/>
        <v/>
      </c>
      <c r="AK379" s="2">
        <f t="shared" si="17"/>
        <v>0</v>
      </c>
    </row>
    <row r="380">
      <c r="A380" s="1"/>
      <c r="B380" s="1"/>
      <c r="C380" s="1"/>
      <c r="D380" s="7" t="str">
        <f t="shared" si="18"/>
        <v/>
      </c>
      <c r="E380" s="26">
        <f t="shared" si="2"/>
        <v>0</v>
      </c>
      <c r="H380" s="1"/>
      <c r="I380" s="1"/>
      <c r="J380" s="1"/>
      <c r="K380" s="1"/>
      <c r="L380" s="1"/>
      <c r="M380" s="10" t="str">
        <f t="array" ref="M380">iferror(xlookup($H380,'Product Families'!$A:$A,'Product Families'!$P:$P),"")</f>
        <v/>
      </c>
      <c r="N380" s="2" t="str">
        <f t="array" ref="N380">iferror(xlookup($H380,'Product Families'!$A:$A,'Product Families'!$Q:$Q),"")</f>
        <v/>
      </c>
      <c r="O380" s="26" t="str">
        <f t="shared" si="3"/>
        <v/>
      </c>
      <c r="P380" s="42" t="str">
        <f t="shared" si="4"/>
        <v/>
      </c>
      <c r="Q380" s="2">
        <f t="shared" si="5"/>
        <v>0</v>
      </c>
      <c r="R380" s="10" t="str">
        <f t="array" ref="R380">iferror(xlookup($I380,'Product Families'!$A:$A,'Product Families'!$P:$P),"")</f>
        <v/>
      </c>
      <c r="S380" s="2" t="str">
        <f t="array" ref="S380">iferror(xlookup($I380,'Product Families'!$A:$A,'Product Families'!$Q:$Q),"")</f>
        <v/>
      </c>
      <c r="T380" s="26" t="str">
        <f t="shared" si="6"/>
        <v/>
      </c>
      <c r="U380" s="42" t="str">
        <f t="shared" si="7"/>
        <v/>
      </c>
      <c r="V380" s="2">
        <f t="shared" si="8"/>
        <v>0</v>
      </c>
      <c r="W380" s="10" t="str">
        <f t="array" ref="W380">iferror(xlookup($J380,'Product Families'!$A:$A,'Product Families'!$P:$P),"")</f>
        <v/>
      </c>
      <c r="X380" s="2" t="str">
        <f t="array" ref="X380">iferror(xlookup($J380,'Product Families'!$A:$A,'Product Families'!$Q:$Q),"")</f>
        <v/>
      </c>
      <c r="Y380" s="42" t="str">
        <f t="shared" si="9"/>
        <v/>
      </c>
      <c r="Z380" s="42" t="str">
        <f t="shared" si="10"/>
        <v/>
      </c>
      <c r="AA380" s="2">
        <f t="shared" si="11"/>
        <v>0</v>
      </c>
      <c r="AB380" s="10" t="str">
        <f t="array" ref="AB380">iferror(xlookup($K380,'Product Families'!$A:$A,'Product Families'!$P:$P),"")</f>
        <v/>
      </c>
      <c r="AC380" s="2" t="str">
        <f t="array" ref="AC380">iferror(xlookup($K380,'Product Families'!$A:$A,'Product Families'!$Q:$Q),"")</f>
        <v/>
      </c>
      <c r="AD380" s="26" t="str">
        <f t="shared" si="12"/>
        <v/>
      </c>
      <c r="AE380" s="42" t="str">
        <f t="shared" si="13"/>
        <v/>
      </c>
      <c r="AF380" s="2">
        <f t="shared" si="14"/>
        <v>0</v>
      </c>
      <c r="AG380" s="10" t="str">
        <f t="array" ref="AG380">iferror(xlookup($L380,'Product Families'!$A:$A,'Product Families'!$P:$P),"")</f>
        <v/>
      </c>
      <c r="AH380" s="2" t="str">
        <f t="array" ref="AH380">iferror(xlookup($L380,'Product Families'!$A:$A,'Product Families'!$Q:$Q),"")</f>
        <v/>
      </c>
      <c r="AI380" s="26" t="str">
        <f t="shared" si="15"/>
        <v/>
      </c>
      <c r="AJ380" s="42" t="str">
        <f t="shared" si="16"/>
        <v/>
      </c>
      <c r="AK380" s="2">
        <f t="shared" si="17"/>
        <v>0</v>
      </c>
    </row>
    <row r="381">
      <c r="A381" s="1"/>
      <c r="B381" s="1"/>
      <c r="C381" s="1"/>
      <c r="D381" s="7" t="str">
        <f t="shared" si="18"/>
        <v/>
      </c>
      <c r="E381" s="26">
        <f t="shared" si="2"/>
        <v>0</v>
      </c>
      <c r="H381" s="1"/>
      <c r="I381" s="1"/>
      <c r="J381" s="1"/>
      <c r="K381" s="1"/>
      <c r="L381" s="1"/>
      <c r="M381" s="10" t="str">
        <f t="array" ref="M381">iferror(xlookup($H381,'Product Families'!$A:$A,'Product Families'!$P:$P),"")</f>
        <v/>
      </c>
      <c r="N381" s="2" t="str">
        <f t="array" ref="N381">iferror(xlookup($H381,'Product Families'!$A:$A,'Product Families'!$Q:$Q),"")</f>
        <v/>
      </c>
      <c r="O381" s="26" t="str">
        <f t="shared" si="3"/>
        <v/>
      </c>
      <c r="P381" s="42" t="str">
        <f t="shared" si="4"/>
        <v/>
      </c>
      <c r="Q381" s="2">
        <f t="shared" si="5"/>
        <v>0</v>
      </c>
      <c r="R381" s="10" t="str">
        <f t="array" ref="R381">iferror(xlookup($I381,'Product Families'!$A:$A,'Product Families'!$P:$P),"")</f>
        <v/>
      </c>
      <c r="S381" s="2" t="str">
        <f t="array" ref="S381">iferror(xlookup($I381,'Product Families'!$A:$A,'Product Families'!$Q:$Q),"")</f>
        <v/>
      </c>
      <c r="T381" s="26" t="str">
        <f t="shared" si="6"/>
        <v/>
      </c>
      <c r="U381" s="42" t="str">
        <f t="shared" si="7"/>
        <v/>
      </c>
      <c r="V381" s="2">
        <f t="shared" si="8"/>
        <v>0</v>
      </c>
      <c r="W381" s="10" t="str">
        <f t="array" ref="W381">iferror(xlookup($J381,'Product Families'!$A:$A,'Product Families'!$P:$P),"")</f>
        <v/>
      </c>
      <c r="X381" s="2" t="str">
        <f t="array" ref="X381">iferror(xlookup($J381,'Product Families'!$A:$A,'Product Families'!$Q:$Q),"")</f>
        <v/>
      </c>
      <c r="Y381" s="42" t="str">
        <f t="shared" si="9"/>
        <v/>
      </c>
      <c r="Z381" s="42" t="str">
        <f t="shared" si="10"/>
        <v/>
      </c>
      <c r="AA381" s="2">
        <f t="shared" si="11"/>
        <v>0</v>
      </c>
      <c r="AB381" s="10" t="str">
        <f t="array" ref="AB381">iferror(xlookup($K381,'Product Families'!$A:$A,'Product Families'!$P:$P),"")</f>
        <v/>
      </c>
      <c r="AC381" s="2" t="str">
        <f t="array" ref="AC381">iferror(xlookup($K381,'Product Families'!$A:$A,'Product Families'!$Q:$Q),"")</f>
        <v/>
      </c>
      <c r="AD381" s="26" t="str">
        <f t="shared" si="12"/>
        <v/>
      </c>
      <c r="AE381" s="42" t="str">
        <f t="shared" si="13"/>
        <v/>
      </c>
      <c r="AF381" s="2">
        <f t="shared" si="14"/>
        <v>0</v>
      </c>
      <c r="AG381" s="10" t="str">
        <f t="array" ref="AG381">iferror(xlookup($L381,'Product Families'!$A:$A,'Product Families'!$P:$P),"")</f>
        <v/>
      </c>
      <c r="AH381" s="2" t="str">
        <f t="array" ref="AH381">iferror(xlookup($L381,'Product Families'!$A:$A,'Product Families'!$Q:$Q),"")</f>
        <v/>
      </c>
      <c r="AI381" s="26" t="str">
        <f t="shared" si="15"/>
        <v/>
      </c>
      <c r="AJ381" s="42" t="str">
        <f t="shared" si="16"/>
        <v/>
      </c>
      <c r="AK381" s="2">
        <f t="shared" si="17"/>
        <v>0</v>
      </c>
    </row>
    <row r="382">
      <c r="A382" s="1"/>
      <c r="B382" s="1"/>
      <c r="C382" s="1"/>
      <c r="D382" s="7" t="str">
        <f t="shared" si="18"/>
        <v/>
      </c>
      <c r="E382" s="26">
        <f t="shared" si="2"/>
        <v>0</v>
      </c>
      <c r="H382" s="1"/>
      <c r="I382" s="1"/>
      <c r="J382" s="1"/>
      <c r="K382" s="1"/>
      <c r="L382" s="1"/>
      <c r="M382" s="10" t="str">
        <f t="array" ref="M382">iferror(xlookup($H382,'Product Families'!$A:$A,'Product Families'!$P:$P),"")</f>
        <v/>
      </c>
      <c r="N382" s="2" t="str">
        <f t="array" ref="N382">iferror(xlookup($H382,'Product Families'!$A:$A,'Product Families'!$Q:$Q),"")</f>
        <v/>
      </c>
      <c r="O382" s="26" t="str">
        <f t="shared" si="3"/>
        <v/>
      </c>
      <c r="P382" s="42" t="str">
        <f t="shared" si="4"/>
        <v/>
      </c>
      <c r="Q382" s="2">
        <f t="shared" si="5"/>
        <v>0</v>
      </c>
      <c r="R382" s="10" t="str">
        <f t="array" ref="R382">iferror(xlookup($I382,'Product Families'!$A:$A,'Product Families'!$P:$P),"")</f>
        <v/>
      </c>
      <c r="S382" s="2" t="str">
        <f t="array" ref="S382">iferror(xlookup($I382,'Product Families'!$A:$A,'Product Families'!$Q:$Q),"")</f>
        <v/>
      </c>
      <c r="T382" s="26" t="str">
        <f t="shared" si="6"/>
        <v/>
      </c>
      <c r="U382" s="42" t="str">
        <f t="shared" si="7"/>
        <v/>
      </c>
      <c r="V382" s="2">
        <f t="shared" si="8"/>
        <v>0</v>
      </c>
      <c r="W382" s="10" t="str">
        <f t="array" ref="W382">iferror(xlookup($J382,'Product Families'!$A:$A,'Product Families'!$P:$P),"")</f>
        <v/>
      </c>
      <c r="X382" s="2" t="str">
        <f t="array" ref="X382">iferror(xlookup($J382,'Product Families'!$A:$A,'Product Families'!$Q:$Q),"")</f>
        <v/>
      </c>
      <c r="Y382" s="42" t="str">
        <f t="shared" si="9"/>
        <v/>
      </c>
      <c r="Z382" s="42" t="str">
        <f t="shared" si="10"/>
        <v/>
      </c>
      <c r="AA382" s="2">
        <f t="shared" si="11"/>
        <v>0</v>
      </c>
      <c r="AB382" s="10" t="str">
        <f t="array" ref="AB382">iferror(xlookup($K382,'Product Families'!$A:$A,'Product Families'!$P:$P),"")</f>
        <v/>
      </c>
      <c r="AC382" s="2" t="str">
        <f t="array" ref="AC382">iferror(xlookup($K382,'Product Families'!$A:$A,'Product Families'!$Q:$Q),"")</f>
        <v/>
      </c>
      <c r="AD382" s="26" t="str">
        <f t="shared" si="12"/>
        <v/>
      </c>
      <c r="AE382" s="42" t="str">
        <f t="shared" si="13"/>
        <v/>
      </c>
      <c r="AF382" s="2">
        <f t="shared" si="14"/>
        <v>0</v>
      </c>
      <c r="AG382" s="10" t="str">
        <f t="array" ref="AG382">iferror(xlookup($L382,'Product Families'!$A:$A,'Product Families'!$P:$P),"")</f>
        <v/>
      </c>
      <c r="AH382" s="2" t="str">
        <f t="array" ref="AH382">iferror(xlookup($L382,'Product Families'!$A:$A,'Product Families'!$Q:$Q),"")</f>
        <v/>
      </c>
      <c r="AI382" s="26" t="str">
        <f t="shared" si="15"/>
        <v/>
      </c>
      <c r="AJ382" s="42" t="str">
        <f t="shared" si="16"/>
        <v/>
      </c>
      <c r="AK382" s="2">
        <f t="shared" si="17"/>
        <v>0</v>
      </c>
    </row>
    <row r="383">
      <c r="A383" s="1"/>
      <c r="B383" s="1"/>
      <c r="C383" s="1"/>
      <c r="D383" s="7" t="str">
        <f t="shared" si="18"/>
        <v/>
      </c>
      <c r="E383" s="26">
        <f t="shared" si="2"/>
        <v>0</v>
      </c>
      <c r="H383" s="1"/>
      <c r="I383" s="1"/>
      <c r="J383" s="1"/>
      <c r="K383" s="1"/>
      <c r="L383" s="1"/>
      <c r="M383" s="10" t="str">
        <f t="array" ref="M383">iferror(xlookup($H383,'Product Families'!$A:$A,'Product Families'!$P:$P),"")</f>
        <v/>
      </c>
      <c r="N383" s="2" t="str">
        <f t="array" ref="N383">iferror(xlookup($H383,'Product Families'!$A:$A,'Product Families'!$Q:$Q),"")</f>
        <v/>
      </c>
      <c r="O383" s="26" t="str">
        <f t="shared" si="3"/>
        <v/>
      </c>
      <c r="P383" s="42" t="str">
        <f t="shared" si="4"/>
        <v/>
      </c>
      <c r="Q383" s="2">
        <f t="shared" si="5"/>
        <v>0</v>
      </c>
      <c r="R383" s="10" t="str">
        <f t="array" ref="R383">iferror(xlookup($I383,'Product Families'!$A:$A,'Product Families'!$P:$P),"")</f>
        <v/>
      </c>
      <c r="S383" s="2" t="str">
        <f t="array" ref="S383">iferror(xlookup($I383,'Product Families'!$A:$A,'Product Families'!$Q:$Q),"")</f>
        <v/>
      </c>
      <c r="T383" s="26" t="str">
        <f t="shared" si="6"/>
        <v/>
      </c>
      <c r="U383" s="42" t="str">
        <f t="shared" si="7"/>
        <v/>
      </c>
      <c r="V383" s="2">
        <f t="shared" si="8"/>
        <v>0</v>
      </c>
      <c r="W383" s="10" t="str">
        <f t="array" ref="W383">iferror(xlookup($J383,'Product Families'!$A:$A,'Product Families'!$P:$P),"")</f>
        <v/>
      </c>
      <c r="X383" s="2" t="str">
        <f t="array" ref="X383">iferror(xlookup($J383,'Product Families'!$A:$A,'Product Families'!$Q:$Q),"")</f>
        <v/>
      </c>
      <c r="Y383" s="42" t="str">
        <f t="shared" si="9"/>
        <v/>
      </c>
      <c r="Z383" s="42" t="str">
        <f t="shared" si="10"/>
        <v/>
      </c>
      <c r="AA383" s="2">
        <f t="shared" si="11"/>
        <v>0</v>
      </c>
      <c r="AB383" s="10" t="str">
        <f t="array" ref="AB383">iferror(xlookup($K383,'Product Families'!$A:$A,'Product Families'!$P:$P),"")</f>
        <v/>
      </c>
      <c r="AC383" s="2" t="str">
        <f t="array" ref="AC383">iferror(xlookup($K383,'Product Families'!$A:$A,'Product Families'!$Q:$Q),"")</f>
        <v/>
      </c>
      <c r="AD383" s="26" t="str">
        <f t="shared" si="12"/>
        <v/>
      </c>
      <c r="AE383" s="42" t="str">
        <f t="shared" si="13"/>
        <v/>
      </c>
      <c r="AF383" s="2">
        <f t="shared" si="14"/>
        <v>0</v>
      </c>
      <c r="AG383" s="10" t="str">
        <f t="array" ref="AG383">iferror(xlookup($L383,'Product Families'!$A:$A,'Product Families'!$P:$P),"")</f>
        <v/>
      </c>
      <c r="AH383" s="2" t="str">
        <f t="array" ref="AH383">iferror(xlookup($L383,'Product Families'!$A:$A,'Product Families'!$Q:$Q),"")</f>
        <v/>
      </c>
      <c r="AI383" s="26" t="str">
        <f t="shared" si="15"/>
        <v/>
      </c>
      <c r="AJ383" s="42" t="str">
        <f t="shared" si="16"/>
        <v/>
      </c>
      <c r="AK383" s="2">
        <f t="shared" si="17"/>
        <v>0</v>
      </c>
    </row>
    <row r="384">
      <c r="A384" s="1"/>
      <c r="B384" s="1"/>
      <c r="C384" s="1"/>
      <c r="D384" s="7" t="str">
        <f t="shared" si="18"/>
        <v/>
      </c>
      <c r="E384" s="26">
        <f t="shared" si="2"/>
        <v>0</v>
      </c>
      <c r="H384" s="1"/>
      <c r="I384" s="1"/>
      <c r="J384" s="1"/>
      <c r="K384" s="1"/>
      <c r="L384" s="1"/>
      <c r="M384" s="10" t="str">
        <f t="array" ref="M384">iferror(xlookup($H384,'Product Families'!$A:$A,'Product Families'!$P:$P),"")</f>
        <v/>
      </c>
      <c r="N384" s="2" t="str">
        <f t="array" ref="N384">iferror(xlookup($H384,'Product Families'!$A:$A,'Product Families'!$Q:$Q),"")</f>
        <v/>
      </c>
      <c r="O384" s="26" t="str">
        <f t="shared" si="3"/>
        <v/>
      </c>
      <c r="P384" s="42" t="str">
        <f t="shared" si="4"/>
        <v/>
      </c>
      <c r="Q384" s="2">
        <f t="shared" si="5"/>
        <v>0</v>
      </c>
      <c r="R384" s="10" t="str">
        <f t="array" ref="R384">iferror(xlookup($I384,'Product Families'!$A:$A,'Product Families'!$P:$P),"")</f>
        <v/>
      </c>
      <c r="S384" s="2" t="str">
        <f t="array" ref="S384">iferror(xlookup($I384,'Product Families'!$A:$A,'Product Families'!$Q:$Q),"")</f>
        <v/>
      </c>
      <c r="T384" s="26" t="str">
        <f t="shared" si="6"/>
        <v/>
      </c>
      <c r="U384" s="42" t="str">
        <f t="shared" si="7"/>
        <v/>
      </c>
      <c r="V384" s="2">
        <f t="shared" si="8"/>
        <v>0</v>
      </c>
      <c r="W384" s="10" t="str">
        <f t="array" ref="W384">iferror(xlookup($J384,'Product Families'!$A:$A,'Product Families'!$P:$P),"")</f>
        <v/>
      </c>
      <c r="X384" s="2" t="str">
        <f t="array" ref="X384">iferror(xlookup($J384,'Product Families'!$A:$A,'Product Families'!$Q:$Q),"")</f>
        <v/>
      </c>
      <c r="Y384" s="42" t="str">
        <f t="shared" si="9"/>
        <v/>
      </c>
      <c r="Z384" s="42" t="str">
        <f t="shared" si="10"/>
        <v/>
      </c>
      <c r="AA384" s="2">
        <f t="shared" si="11"/>
        <v>0</v>
      </c>
      <c r="AB384" s="10" t="str">
        <f t="array" ref="AB384">iferror(xlookup($K384,'Product Families'!$A:$A,'Product Families'!$P:$P),"")</f>
        <v/>
      </c>
      <c r="AC384" s="2" t="str">
        <f t="array" ref="AC384">iferror(xlookup($K384,'Product Families'!$A:$A,'Product Families'!$Q:$Q),"")</f>
        <v/>
      </c>
      <c r="AD384" s="26" t="str">
        <f t="shared" si="12"/>
        <v/>
      </c>
      <c r="AE384" s="42" t="str">
        <f t="shared" si="13"/>
        <v/>
      </c>
      <c r="AF384" s="2">
        <f t="shared" si="14"/>
        <v>0</v>
      </c>
      <c r="AG384" s="10" t="str">
        <f t="array" ref="AG384">iferror(xlookup($L384,'Product Families'!$A:$A,'Product Families'!$P:$P),"")</f>
        <v/>
      </c>
      <c r="AH384" s="2" t="str">
        <f t="array" ref="AH384">iferror(xlookup($L384,'Product Families'!$A:$A,'Product Families'!$Q:$Q),"")</f>
        <v/>
      </c>
      <c r="AI384" s="26" t="str">
        <f t="shared" si="15"/>
        <v/>
      </c>
      <c r="AJ384" s="42" t="str">
        <f t="shared" si="16"/>
        <v/>
      </c>
      <c r="AK384" s="2">
        <f t="shared" si="17"/>
        <v>0</v>
      </c>
    </row>
    <row r="385">
      <c r="A385" s="1"/>
      <c r="B385" s="1"/>
      <c r="C385" s="1"/>
      <c r="D385" s="7" t="str">
        <f t="shared" si="18"/>
        <v/>
      </c>
      <c r="E385" s="26">
        <f t="shared" si="2"/>
        <v>0</v>
      </c>
      <c r="H385" s="1"/>
      <c r="I385" s="1"/>
      <c r="J385" s="1"/>
      <c r="K385" s="1"/>
      <c r="L385" s="1"/>
      <c r="M385" s="10" t="str">
        <f t="array" ref="M385">iferror(xlookup($H385,'Product Families'!$A:$A,'Product Families'!$P:$P),"")</f>
        <v/>
      </c>
      <c r="N385" s="2" t="str">
        <f t="array" ref="N385">iferror(xlookup($H385,'Product Families'!$A:$A,'Product Families'!$Q:$Q),"")</f>
        <v/>
      </c>
      <c r="O385" s="26" t="str">
        <f t="shared" si="3"/>
        <v/>
      </c>
      <c r="P385" s="42" t="str">
        <f t="shared" si="4"/>
        <v/>
      </c>
      <c r="Q385" s="2">
        <f t="shared" si="5"/>
        <v>0</v>
      </c>
      <c r="R385" s="10" t="str">
        <f t="array" ref="R385">iferror(xlookup($I385,'Product Families'!$A:$A,'Product Families'!$P:$P),"")</f>
        <v/>
      </c>
      <c r="S385" s="2" t="str">
        <f t="array" ref="S385">iferror(xlookup($I385,'Product Families'!$A:$A,'Product Families'!$Q:$Q),"")</f>
        <v/>
      </c>
      <c r="T385" s="26" t="str">
        <f t="shared" si="6"/>
        <v/>
      </c>
      <c r="U385" s="42" t="str">
        <f t="shared" si="7"/>
        <v/>
      </c>
      <c r="V385" s="2">
        <f t="shared" si="8"/>
        <v>0</v>
      </c>
      <c r="W385" s="10" t="str">
        <f t="array" ref="W385">iferror(xlookup($J385,'Product Families'!$A:$A,'Product Families'!$P:$P),"")</f>
        <v/>
      </c>
      <c r="X385" s="2" t="str">
        <f t="array" ref="X385">iferror(xlookup($J385,'Product Families'!$A:$A,'Product Families'!$Q:$Q),"")</f>
        <v/>
      </c>
      <c r="Y385" s="42" t="str">
        <f t="shared" si="9"/>
        <v/>
      </c>
      <c r="Z385" s="42" t="str">
        <f t="shared" si="10"/>
        <v/>
      </c>
      <c r="AA385" s="2">
        <f t="shared" si="11"/>
        <v>0</v>
      </c>
      <c r="AB385" s="10" t="str">
        <f t="array" ref="AB385">iferror(xlookup($K385,'Product Families'!$A:$A,'Product Families'!$P:$P),"")</f>
        <v/>
      </c>
      <c r="AC385" s="2" t="str">
        <f t="array" ref="AC385">iferror(xlookup($K385,'Product Families'!$A:$A,'Product Families'!$Q:$Q),"")</f>
        <v/>
      </c>
      <c r="AD385" s="26" t="str">
        <f t="shared" si="12"/>
        <v/>
      </c>
      <c r="AE385" s="42" t="str">
        <f t="shared" si="13"/>
        <v/>
      </c>
      <c r="AF385" s="2">
        <f t="shared" si="14"/>
        <v>0</v>
      </c>
      <c r="AG385" s="10" t="str">
        <f t="array" ref="AG385">iferror(xlookup($L385,'Product Families'!$A:$A,'Product Families'!$P:$P),"")</f>
        <v/>
      </c>
      <c r="AH385" s="2" t="str">
        <f t="array" ref="AH385">iferror(xlookup($L385,'Product Families'!$A:$A,'Product Families'!$Q:$Q),"")</f>
        <v/>
      </c>
      <c r="AI385" s="26" t="str">
        <f t="shared" si="15"/>
        <v/>
      </c>
      <c r="AJ385" s="42" t="str">
        <f t="shared" si="16"/>
        <v/>
      </c>
      <c r="AK385" s="2">
        <f t="shared" si="17"/>
        <v>0</v>
      </c>
    </row>
    <row r="386">
      <c r="A386" s="1"/>
      <c r="B386" s="1"/>
      <c r="C386" s="1"/>
      <c r="D386" s="7" t="str">
        <f t="shared" si="18"/>
        <v/>
      </c>
      <c r="E386" s="26">
        <f t="shared" si="2"/>
        <v>0</v>
      </c>
      <c r="H386" s="1"/>
      <c r="I386" s="1"/>
      <c r="J386" s="1"/>
      <c r="K386" s="1"/>
      <c r="L386" s="1"/>
      <c r="M386" s="10" t="str">
        <f t="array" ref="M386">iferror(xlookup($H386,'Product Families'!$A:$A,'Product Families'!$P:$P),"")</f>
        <v/>
      </c>
      <c r="N386" s="2" t="str">
        <f t="array" ref="N386">iferror(xlookup($H386,'Product Families'!$A:$A,'Product Families'!$Q:$Q),"")</f>
        <v/>
      </c>
      <c r="O386" s="26" t="str">
        <f t="shared" si="3"/>
        <v/>
      </c>
      <c r="P386" s="42" t="str">
        <f t="shared" si="4"/>
        <v/>
      </c>
      <c r="Q386" s="2">
        <f t="shared" si="5"/>
        <v>0</v>
      </c>
      <c r="R386" s="10" t="str">
        <f t="array" ref="R386">iferror(xlookup($I386,'Product Families'!$A:$A,'Product Families'!$P:$P),"")</f>
        <v/>
      </c>
      <c r="S386" s="2" t="str">
        <f t="array" ref="S386">iferror(xlookup($I386,'Product Families'!$A:$A,'Product Families'!$Q:$Q),"")</f>
        <v/>
      </c>
      <c r="T386" s="26" t="str">
        <f t="shared" si="6"/>
        <v/>
      </c>
      <c r="U386" s="42" t="str">
        <f t="shared" si="7"/>
        <v/>
      </c>
      <c r="V386" s="2">
        <f t="shared" si="8"/>
        <v>0</v>
      </c>
      <c r="W386" s="10" t="str">
        <f t="array" ref="W386">iferror(xlookup($J386,'Product Families'!$A:$A,'Product Families'!$P:$P),"")</f>
        <v/>
      </c>
      <c r="X386" s="2" t="str">
        <f t="array" ref="X386">iferror(xlookup($J386,'Product Families'!$A:$A,'Product Families'!$Q:$Q),"")</f>
        <v/>
      </c>
      <c r="Y386" s="42" t="str">
        <f t="shared" si="9"/>
        <v/>
      </c>
      <c r="Z386" s="42" t="str">
        <f t="shared" si="10"/>
        <v/>
      </c>
      <c r="AA386" s="2">
        <f t="shared" si="11"/>
        <v>0</v>
      </c>
      <c r="AB386" s="10" t="str">
        <f t="array" ref="AB386">iferror(xlookup($K386,'Product Families'!$A:$A,'Product Families'!$P:$P),"")</f>
        <v/>
      </c>
      <c r="AC386" s="2" t="str">
        <f t="array" ref="AC386">iferror(xlookup($K386,'Product Families'!$A:$A,'Product Families'!$Q:$Q),"")</f>
        <v/>
      </c>
      <c r="AD386" s="26" t="str">
        <f t="shared" si="12"/>
        <v/>
      </c>
      <c r="AE386" s="42" t="str">
        <f t="shared" si="13"/>
        <v/>
      </c>
      <c r="AF386" s="2">
        <f t="shared" si="14"/>
        <v>0</v>
      </c>
      <c r="AG386" s="10" t="str">
        <f t="array" ref="AG386">iferror(xlookup($L386,'Product Families'!$A:$A,'Product Families'!$P:$P),"")</f>
        <v/>
      </c>
      <c r="AH386" s="2" t="str">
        <f t="array" ref="AH386">iferror(xlookup($L386,'Product Families'!$A:$A,'Product Families'!$Q:$Q),"")</f>
        <v/>
      </c>
      <c r="AI386" s="26" t="str">
        <f t="shared" si="15"/>
        <v/>
      </c>
      <c r="AJ386" s="42" t="str">
        <f t="shared" si="16"/>
        <v/>
      </c>
      <c r="AK386" s="2">
        <f t="shared" si="17"/>
        <v>0</v>
      </c>
    </row>
    <row r="387">
      <c r="A387" s="1"/>
      <c r="B387" s="1"/>
      <c r="C387" s="1"/>
      <c r="D387" s="7" t="str">
        <f t="shared" si="18"/>
        <v/>
      </c>
      <c r="E387" s="26">
        <f t="shared" si="2"/>
        <v>0</v>
      </c>
      <c r="H387" s="1"/>
      <c r="I387" s="1"/>
      <c r="J387" s="1"/>
      <c r="K387" s="1"/>
      <c r="L387" s="1"/>
      <c r="M387" s="10" t="str">
        <f t="array" ref="M387">iferror(xlookup($H387,'Product Families'!$A:$A,'Product Families'!$P:$P),"")</f>
        <v/>
      </c>
      <c r="N387" s="2" t="str">
        <f t="array" ref="N387">iferror(xlookup($H387,'Product Families'!$A:$A,'Product Families'!$Q:$Q),"")</f>
        <v/>
      </c>
      <c r="O387" s="26" t="str">
        <f t="shared" si="3"/>
        <v/>
      </c>
      <c r="P387" s="42" t="str">
        <f t="shared" si="4"/>
        <v/>
      </c>
      <c r="Q387" s="2">
        <f t="shared" si="5"/>
        <v>0</v>
      </c>
      <c r="R387" s="10" t="str">
        <f t="array" ref="R387">iferror(xlookup($I387,'Product Families'!$A:$A,'Product Families'!$P:$P),"")</f>
        <v/>
      </c>
      <c r="S387" s="2" t="str">
        <f t="array" ref="S387">iferror(xlookup($I387,'Product Families'!$A:$A,'Product Families'!$Q:$Q),"")</f>
        <v/>
      </c>
      <c r="T387" s="26" t="str">
        <f t="shared" si="6"/>
        <v/>
      </c>
      <c r="U387" s="42" t="str">
        <f t="shared" si="7"/>
        <v/>
      </c>
      <c r="V387" s="2">
        <f t="shared" si="8"/>
        <v>0</v>
      </c>
      <c r="W387" s="10" t="str">
        <f t="array" ref="W387">iferror(xlookup($J387,'Product Families'!$A:$A,'Product Families'!$P:$P),"")</f>
        <v/>
      </c>
      <c r="X387" s="2" t="str">
        <f t="array" ref="X387">iferror(xlookup($J387,'Product Families'!$A:$A,'Product Families'!$Q:$Q),"")</f>
        <v/>
      </c>
      <c r="Y387" s="42" t="str">
        <f t="shared" si="9"/>
        <v/>
      </c>
      <c r="Z387" s="42" t="str">
        <f t="shared" si="10"/>
        <v/>
      </c>
      <c r="AA387" s="2">
        <f t="shared" si="11"/>
        <v>0</v>
      </c>
      <c r="AB387" s="10" t="str">
        <f t="array" ref="AB387">iferror(xlookup($K387,'Product Families'!$A:$A,'Product Families'!$P:$P),"")</f>
        <v/>
      </c>
      <c r="AC387" s="2" t="str">
        <f t="array" ref="AC387">iferror(xlookup($K387,'Product Families'!$A:$A,'Product Families'!$Q:$Q),"")</f>
        <v/>
      </c>
      <c r="AD387" s="26" t="str">
        <f t="shared" si="12"/>
        <v/>
      </c>
      <c r="AE387" s="42" t="str">
        <f t="shared" si="13"/>
        <v/>
      </c>
      <c r="AF387" s="2">
        <f t="shared" si="14"/>
        <v>0</v>
      </c>
      <c r="AG387" s="10" t="str">
        <f t="array" ref="AG387">iferror(xlookup($L387,'Product Families'!$A:$A,'Product Families'!$P:$P),"")</f>
        <v/>
      </c>
      <c r="AH387" s="2" t="str">
        <f t="array" ref="AH387">iferror(xlookup($L387,'Product Families'!$A:$A,'Product Families'!$Q:$Q),"")</f>
        <v/>
      </c>
      <c r="AI387" s="26" t="str">
        <f t="shared" si="15"/>
        <v/>
      </c>
      <c r="AJ387" s="42" t="str">
        <f t="shared" si="16"/>
        <v/>
      </c>
      <c r="AK387" s="2">
        <f t="shared" si="17"/>
        <v>0</v>
      </c>
    </row>
    <row r="388">
      <c r="A388" s="1"/>
      <c r="B388" s="1"/>
      <c r="C388" s="1"/>
      <c r="D388" s="7" t="str">
        <f t="shared" si="18"/>
        <v/>
      </c>
      <c r="E388" s="26">
        <f t="shared" si="2"/>
        <v>0</v>
      </c>
      <c r="H388" s="1"/>
      <c r="I388" s="1"/>
      <c r="J388" s="1"/>
      <c r="K388" s="1"/>
      <c r="L388" s="1"/>
      <c r="M388" s="10" t="str">
        <f t="array" ref="M388">iferror(xlookup($H388,'Product Families'!$A:$A,'Product Families'!$P:$P),"")</f>
        <v/>
      </c>
      <c r="N388" s="2" t="str">
        <f t="array" ref="N388">iferror(xlookup($H388,'Product Families'!$A:$A,'Product Families'!$Q:$Q),"")</f>
        <v/>
      </c>
      <c r="O388" s="26" t="str">
        <f t="shared" si="3"/>
        <v/>
      </c>
      <c r="P388" s="42" t="str">
        <f t="shared" si="4"/>
        <v/>
      </c>
      <c r="Q388" s="2">
        <f t="shared" si="5"/>
        <v>0</v>
      </c>
      <c r="R388" s="10" t="str">
        <f t="array" ref="R388">iferror(xlookup($I388,'Product Families'!$A:$A,'Product Families'!$P:$P),"")</f>
        <v/>
      </c>
      <c r="S388" s="2" t="str">
        <f t="array" ref="S388">iferror(xlookup($I388,'Product Families'!$A:$A,'Product Families'!$Q:$Q),"")</f>
        <v/>
      </c>
      <c r="T388" s="26" t="str">
        <f t="shared" si="6"/>
        <v/>
      </c>
      <c r="U388" s="42" t="str">
        <f t="shared" si="7"/>
        <v/>
      </c>
      <c r="V388" s="2">
        <f t="shared" si="8"/>
        <v>0</v>
      </c>
      <c r="W388" s="10" t="str">
        <f t="array" ref="W388">iferror(xlookup($J388,'Product Families'!$A:$A,'Product Families'!$P:$P),"")</f>
        <v/>
      </c>
      <c r="X388" s="2" t="str">
        <f t="array" ref="X388">iferror(xlookup($J388,'Product Families'!$A:$A,'Product Families'!$Q:$Q),"")</f>
        <v/>
      </c>
      <c r="Y388" s="42" t="str">
        <f t="shared" si="9"/>
        <v/>
      </c>
      <c r="Z388" s="42" t="str">
        <f t="shared" si="10"/>
        <v/>
      </c>
      <c r="AA388" s="2">
        <f t="shared" si="11"/>
        <v>0</v>
      </c>
      <c r="AB388" s="10" t="str">
        <f t="array" ref="AB388">iferror(xlookup($K388,'Product Families'!$A:$A,'Product Families'!$P:$P),"")</f>
        <v/>
      </c>
      <c r="AC388" s="2" t="str">
        <f t="array" ref="AC388">iferror(xlookup($K388,'Product Families'!$A:$A,'Product Families'!$Q:$Q),"")</f>
        <v/>
      </c>
      <c r="AD388" s="26" t="str">
        <f t="shared" si="12"/>
        <v/>
      </c>
      <c r="AE388" s="42" t="str">
        <f t="shared" si="13"/>
        <v/>
      </c>
      <c r="AF388" s="2">
        <f t="shared" si="14"/>
        <v>0</v>
      </c>
      <c r="AG388" s="10" t="str">
        <f t="array" ref="AG388">iferror(xlookup($L388,'Product Families'!$A:$A,'Product Families'!$P:$P),"")</f>
        <v/>
      </c>
      <c r="AH388" s="2" t="str">
        <f t="array" ref="AH388">iferror(xlookup($L388,'Product Families'!$A:$A,'Product Families'!$Q:$Q),"")</f>
        <v/>
      </c>
      <c r="AI388" s="26" t="str">
        <f t="shared" si="15"/>
        <v/>
      </c>
      <c r="AJ388" s="42" t="str">
        <f t="shared" si="16"/>
        <v/>
      </c>
      <c r="AK388" s="2">
        <f t="shared" si="17"/>
        <v>0</v>
      </c>
    </row>
    <row r="389">
      <c r="A389" s="1"/>
      <c r="B389" s="1"/>
      <c r="C389" s="1"/>
      <c r="D389" s="7" t="str">
        <f t="shared" si="18"/>
        <v/>
      </c>
      <c r="E389" s="26">
        <f t="shared" si="2"/>
        <v>0</v>
      </c>
      <c r="H389" s="1"/>
      <c r="I389" s="1"/>
      <c r="J389" s="1"/>
      <c r="K389" s="1"/>
      <c r="L389" s="1"/>
      <c r="M389" s="10" t="str">
        <f t="array" ref="M389">iferror(xlookup($H389,'Product Families'!$A:$A,'Product Families'!$P:$P),"")</f>
        <v/>
      </c>
      <c r="N389" s="2" t="str">
        <f t="array" ref="N389">iferror(xlookup($H389,'Product Families'!$A:$A,'Product Families'!$Q:$Q),"")</f>
        <v/>
      </c>
      <c r="O389" s="26" t="str">
        <f t="shared" si="3"/>
        <v/>
      </c>
      <c r="P389" s="42" t="str">
        <f t="shared" si="4"/>
        <v/>
      </c>
      <c r="Q389" s="2">
        <f t="shared" si="5"/>
        <v>0</v>
      </c>
      <c r="R389" s="10" t="str">
        <f t="array" ref="R389">iferror(xlookup($I389,'Product Families'!$A:$A,'Product Families'!$P:$P),"")</f>
        <v/>
      </c>
      <c r="S389" s="2" t="str">
        <f t="array" ref="S389">iferror(xlookup($I389,'Product Families'!$A:$A,'Product Families'!$Q:$Q),"")</f>
        <v/>
      </c>
      <c r="T389" s="26" t="str">
        <f t="shared" si="6"/>
        <v/>
      </c>
      <c r="U389" s="42" t="str">
        <f t="shared" si="7"/>
        <v/>
      </c>
      <c r="V389" s="2">
        <f t="shared" si="8"/>
        <v>0</v>
      </c>
      <c r="W389" s="10" t="str">
        <f t="array" ref="W389">iferror(xlookup($J389,'Product Families'!$A:$A,'Product Families'!$P:$P),"")</f>
        <v/>
      </c>
      <c r="X389" s="2" t="str">
        <f t="array" ref="X389">iferror(xlookup($J389,'Product Families'!$A:$A,'Product Families'!$Q:$Q),"")</f>
        <v/>
      </c>
      <c r="Y389" s="42" t="str">
        <f t="shared" si="9"/>
        <v/>
      </c>
      <c r="Z389" s="42" t="str">
        <f t="shared" si="10"/>
        <v/>
      </c>
      <c r="AA389" s="2">
        <f t="shared" si="11"/>
        <v>0</v>
      </c>
      <c r="AB389" s="10" t="str">
        <f t="array" ref="AB389">iferror(xlookup($K389,'Product Families'!$A:$A,'Product Families'!$P:$P),"")</f>
        <v/>
      </c>
      <c r="AC389" s="2" t="str">
        <f t="array" ref="AC389">iferror(xlookup($K389,'Product Families'!$A:$A,'Product Families'!$Q:$Q),"")</f>
        <v/>
      </c>
      <c r="AD389" s="26" t="str">
        <f t="shared" si="12"/>
        <v/>
      </c>
      <c r="AE389" s="42" t="str">
        <f t="shared" si="13"/>
        <v/>
      </c>
      <c r="AF389" s="2">
        <f t="shared" si="14"/>
        <v>0</v>
      </c>
      <c r="AG389" s="10" t="str">
        <f t="array" ref="AG389">iferror(xlookup($L389,'Product Families'!$A:$A,'Product Families'!$P:$P),"")</f>
        <v/>
      </c>
      <c r="AH389" s="2" t="str">
        <f t="array" ref="AH389">iferror(xlookup($L389,'Product Families'!$A:$A,'Product Families'!$Q:$Q),"")</f>
        <v/>
      </c>
      <c r="AI389" s="26" t="str">
        <f t="shared" si="15"/>
        <v/>
      </c>
      <c r="AJ389" s="42" t="str">
        <f t="shared" si="16"/>
        <v/>
      </c>
      <c r="AK389" s="2">
        <f t="shared" si="17"/>
        <v>0</v>
      </c>
    </row>
    <row r="390">
      <c r="A390" s="1"/>
      <c r="B390" s="1"/>
      <c r="C390" s="1"/>
      <c r="D390" s="7" t="str">
        <f t="shared" si="18"/>
        <v/>
      </c>
      <c r="E390" s="26">
        <f t="shared" si="2"/>
        <v>0</v>
      </c>
      <c r="H390" s="1"/>
      <c r="I390" s="1"/>
      <c r="J390" s="1"/>
      <c r="K390" s="1"/>
      <c r="L390" s="1"/>
      <c r="M390" s="10" t="str">
        <f t="array" ref="M390">iferror(xlookup($H390,'Product Families'!$A:$A,'Product Families'!$P:$P),"")</f>
        <v/>
      </c>
      <c r="N390" s="2" t="str">
        <f t="array" ref="N390">iferror(xlookup($H390,'Product Families'!$A:$A,'Product Families'!$Q:$Q),"")</f>
        <v/>
      </c>
      <c r="O390" s="26" t="str">
        <f t="shared" si="3"/>
        <v/>
      </c>
      <c r="P390" s="42" t="str">
        <f t="shared" si="4"/>
        <v/>
      </c>
      <c r="Q390" s="2">
        <f t="shared" si="5"/>
        <v>0</v>
      </c>
      <c r="R390" s="10" t="str">
        <f t="array" ref="R390">iferror(xlookup($I390,'Product Families'!$A:$A,'Product Families'!$P:$P),"")</f>
        <v/>
      </c>
      <c r="S390" s="2" t="str">
        <f t="array" ref="S390">iferror(xlookup($I390,'Product Families'!$A:$A,'Product Families'!$Q:$Q),"")</f>
        <v/>
      </c>
      <c r="T390" s="26" t="str">
        <f t="shared" si="6"/>
        <v/>
      </c>
      <c r="U390" s="42" t="str">
        <f t="shared" si="7"/>
        <v/>
      </c>
      <c r="V390" s="2">
        <f t="shared" si="8"/>
        <v>0</v>
      </c>
      <c r="W390" s="10" t="str">
        <f t="array" ref="W390">iferror(xlookup($J390,'Product Families'!$A:$A,'Product Families'!$P:$P),"")</f>
        <v/>
      </c>
      <c r="X390" s="2" t="str">
        <f t="array" ref="X390">iferror(xlookup($J390,'Product Families'!$A:$A,'Product Families'!$Q:$Q),"")</f>
        <v/>
      </c>
      <c r="Y390" s="42" t="str">
        <f t="shared" si="9"/>
        <v/>
      </c>
      <c r="Z390" s="42" t="str">
        <f t="shared" si="10"/>
        <v/>
      </c>
      <c r="AA390" s="2">
        <f t="shared" si="11"/>
        <v>0</v>
      </c>
      <c r="AB390" s="10" t="str">
        <f t="array" ref="AB390">iferror(xlookup($K390,'Product Families'!$A:$A,'Product Families'!$P:$P),"")</f>
        <v/>
      </c>
      <c r="AC390" s="2" t="str">
        <f t="array" ref="AC390">iferror(xlookup($K390,'Product Families'!$A:$A,'Product Families'!$Q:$Q),"")</f>
        <v/>
      </c>
      <c r="AD390" s="26" t="str">
        <f t="shared" si="12"/>
        <v/>
      </c>
      <c r="AE390" s="42" t="str">
        <f t="shared" si="13"/>
        <v/>
      </c>
      <c r="AF390" s="2">
        <f t="shared" si="14"/>
        <v>0</v>
      </c>
      <c r="AG390" s="10" t="str">
        <f t="array" ref="AG390">iferror(xlookup($L390,'Product Families'!$A:$A,'Product Families'!$P:$P),"")</f>
        <v/>
      </c>
      <c r="AH390" s="2" t="str">
        <f t="array" ref="AH390">iferror(xlookup($L390,'Product Families'!$A:$A,'Product Families'!$Q:$Q),"")</f>
        <v/>
      </c>
      <c r="AI390" s="26" t="str">
        <f t="shared" si="15"/>
        <v/>
      </c>
      <c r="AJ390" s="42" t="str">
        <f t="shared" si="16"/>
        <v/>
      </c>
      <c r="AK390" s="2">
        <f t="shared" si="17"/>
        <v>0</v>
      </c>
    </row>
    <row r="391">
      <c r="A391" s="1"/>
      <c r="B391" s="1"/>
      <c r="C391" s="1"/>
      <c r="D391" s="7" t="str">
        <f t="shared" si="18"/>
        <v/>
      </c>
      <c r="E391" s="26">
        <f t="shared" si="2"/>
        <v>0</v>
      </c>
      <c r="H391" s="1"/>
      <c r="I391" s="1"/>
      <c r="J391" s="1"/>
      <c r="K391" s="1"/>
      <c r="L391" s="1"/>
      <c r="M391" s="10" t="str">
        <f t="array" ref="M391">iferror(xlookup($H391,'Product Families'!$A:$A,'Product Families'!$P:$P),"")</f>
        <v/>
      </c>
      <c r="N391" s="2" t="str">
        <f t="array" ref="N391">iferror(xlookup($H391,'Product Families'!$A:$A,'Product Families'!$Q:$Q),"")</f>
        <v/>
      </c>
      <c r="O391" s="26" t="str">
        <f t="shared" si="3"/>
        <v/>
      </c>
      <c r="P391" s="42" t="str">
        <f t="shared" si="4"/>
        <v/>
      </c>
      <c r="Q391" s="2">
        <f t="shared" si="5"/>
        <v>0</v>
      </c>
      <c r="R391" s="10" t="str">
        <f t="array" ref="R391">iferror(xlookup($I391,'Product Families'!$A:$A,'Product Families'!$P:$P),"")</f>
        <v/>
      </c>
      <c r="S391" s="2" t="str">
        <f t="array" ref="S391">iferror(xlookup($I391,'Product Families'!$A:$A,'Product Families'!$Q:$Q),"")</f>
        <v/>
      </c>
      <c r="T391" s="26" t="str">
        <f t="shared" si="6"/>
        <v/>
      </c>
      <c r="U391" s="42" t="str">
        <f t="shared" si="7"/>
        <v/>
      </c>
      <c r="V391" s="2">
        <f t="shared" si="8"/>
        <v>0</v>
      </c>
      <c r="W391" s="10" t="str">
        <f t="array" ref="W391">iferror(xlookup($J391,'Product Families'!$A:$A,'Product Families'!$P:$P),"")</f>
        <v/>
      </c>
      <c r="X391" s="2" t="str">
        <f t="array" ref="X391">iferror(xlookup($J391,'Product Families'!$A:$A,'Product Families'!$Q:$Q),"")</f>
        <v/>
      </c>
      <c r="Y391" s="42" t="str">
        <f t="shared" si="9"/>
        <v/>
      </c>
      <c r="Z391" s="42" t="str">
        <f t="shared" si="10"/>
        <v/>
      </c>
      <c r="AA391" s="2">
        <f t="shared" si="11"/>
        <v>0</v>
      </c>
      <c r="AB391" s="10" t="str">
        <f t="array" ref="AB391">iferror(xlookup($K391,'Product Families'!$A:$A,'Product Families'!$P:$P),"")</f>
        <v/>
      </c>
      <c r="AC391" s="2" t="str">
        <f t="array" ref="AC391">iferror(xlookup($K391,'Product Families'!$A:$A,'Product Families'!$Q:$Q),"")</f>
        <v/>
      </c>
      <c r="AD391" s="26" t="str">
        <f t="shared" si="12"/>
        <v/>
      </c>
      <c r="AE391" s="42" t="str">
        <f t="shared" si="13"/>
        <v/>
      </c>
      <c r="AF391" s="2">
        <f t="shared" si="14"/>
        <v>0</v>
      </c>
      <c r="AG391" s="10" t="str">
        <f t="array" ref="AG391">iferror(xlookup($L391,'Product Families'!$A:$A,'Product Families'!$P:$P),"")</f>
        <v/>
      </c>
      <c r="AH391" s="2" t="str">
        <f t="array" ref="AH391">iferror(xlookup($L391,'Product Families'!$A:$A,'Product Families'!$Q:$Q),"")</f>
        <v/>
      </c>
      <c r="AI391" s="26" t="str">
        <f t="shared" si="15"/>
        <v/>
      </c>
      <c r="AJ391" s="42" t="str">
        <f t="shared" si="16"/>
        <v/>
      </c>
      <c r="AK391" s="2">
        <f t="shared" si="17"/>
        <v>0</v>
      </c>
    </row>
    <row r="392">
      <c r="A392" s="1"/>
      <c r="B392" s="1"/>
      <c r="C392" s="1"/>
      <c r="D392" s="7" t="str">
        <f t="shared" si="18"/>
        <v/>
      </c>
      <c r="E392" s="26">
        <f t="shared" si="2"/>
        <v>0</v>
      </c>
      <c r="H392" s="1"/>
      <c r="I392" s="1"/>
      <c r="J392" s="1"/>
      <c r="K392" s="1"/>
      <c r="L392" s="1"/>
      <c r="M392" s="10" t="str">
        <f t="array" ref="M392">iferror(xlookup($H392,'Product Families'!$A:$A,'Product Families'!$P:$P),"")</f>
        <v/>
      </c>
      <c r="N392" s="2" t="str">
        <f t="array" ref="N392">iferror(xlookup($H392,'Product Families'!$A:$A,'Product Families'!$Q:$Q),"")</f>
        <v/>
      </c>
      <c r="O392" s="26" t="str">
        <f t="shared" si="3"/>
        <v/>
      </c>
      <c r="P392" s="42" t="str">
        <f t="shared" si="4"/>
        <v/>
      </c>
      <c r="Q392" s="2">
        <f t="shared" si="5"/>
        <v>0</v>
      </c>
      <c r="R392" s="10" t="str">
        <f t="array" ref="R392">iferror(xlookup($I392,'Product Families'!$A:$A,'Product Families'!$P:$P),"")</f>
        <v/>
      </c>
      <c r="S392" s="2" t="str">
        <f t="array" ref="S392">iferror(xlookup($I392,'Product Families'!$A:$A,'Product Families'!$Q:$Q),"")</f>
        <v/>
      </c>
      <c r="T392" s="26" t="str">
        <f t="shared" si="6"/>
        <v/>
      </c>
      <c r="U392" s="42" t="str">
        <f t="shared" si="7"/>
        <v/>
      </c>
      <c r="V392" s="2">
        <f t="shared" si="8"/>
        <v>0</v>
      </c>
      <c r="W392" s="10" t="str">
        <f t="array" ref="W392">iferror(xlookup($J392,'Product Families'!$A:$A,'Product Families'!$P:$P),"")</f>
        <v/>
      </c>
      <c r="X392" s="2" t="str">
        <f t="array" ref="X392">iferror(xlookup($J392,'Product Families'!$A:$A,'Product Families'!$Q:$Q),"")</f>
        <v/>
      </c>
      <c r="Y392" s="42" t="str">
        <f t="shared" si="9"/>
        <v/>
      </c>
      <c r="Z392" s="42" t="str">
        <f t="shared" si="10"/>
        <v/>
      </c>
      <c r="AA392" s="2">
        <f t="shared" si="11"/>
        <v>0</v>
      </c>
      <c r="AB392" s="10" t="str">
        <f t="array" ref="AB392">iferror(xlookup($K392,'Product Families'!$A:$A,'Product Families'!$P:$P),"")</f>
        <v/>
      </c>
      <c r="AC392" s="2" t="str">
        <f t="array" ref="AC392">iferror(xlookup($K392,'Product Families'!$A:$A,'Product Families'!$Q:$Q),"")</f>
        <v/>
      </c>
      <c r="AD392" s="26" t="str">
        <f t="shared" si="12"/>
        <v/>
      </c>
      <c r="AE392" s="42" t="str">
        <f t="shared" si="13"/>
        <v/>
      </c>
      <c r="AF392" s="2">
        <f t="shared" si="14"/>
        <v>0</v>
      </c>
      <c r="AG392" s="10" t="str">
        <f t="array" ref="AG392">iferror(xlookup($L392,'Product Families'!$A:$A,'Product Families'!$P:$P),"")</f>
        <v/>
      </c>
      <c r="AH392" s="2" t="str">
        <f t="array" ref="AH392">iferror(xlookup($L392,'Product Families'!$A:$A,'Product Families'!$Q:$Q),"")</f>
        <v/>
      </c>
      <c r="AI392" s="26" t="str">
        <f t="shared" si="15"/>
        <v/>
      </c>
      <c r="AJ392" s="42" t="str">
        <f t="shared" si="16"/>
        <v/>
      </c>
      <c r="AK392" s="2">
        <f t="shared" si="17"/>
        <v>0</v>
      </c>
    </row>
    <row r="393">
      <c r="A393" s="1"/>
      <c r="B393" s="1"/>
      <c r="C393" s="1"/>
      <c r="D393" s="7" t="str">
        <f t="shared" si="18"/>
        <v/>
      </c>
      <c r="E393" s="26">
        <f t="shared" si="2"/>
        <v>0</v>
      </c>
      <c r="H393" s="1"/>
      <c r="I393" s="1"/>
      <c r="J393" s="1"/>
      <c r="K393" s="1"/>
      <c r="L393" s="1"/>
      <c r="M393" s="10" t="str">
        <f t="array" ref="M393">iferror(xlookup($H393,'Product Families'!$A:$A,'Product Families'!$P:$P),"")</f>
        <v/>
      </c>
      <c r="N393" s="2" t="str">
        <f t="array" ref="N393">iferror(xlookup($H393,'Product Families'!$A:$A,'Product Families'!$Q:$Q),"")</f>
        <v/>
      </c>
      <c r="O393" s="26" t="str">
        <f t="shared" si="3"/>
        <v/>
      </c>
      <c r="P393" s="42" t="str">
        <f t="shared" si="4"/>
        <v/>
      </c>
      <c r="Q393" s="2">
        <f t="shared" si="5"/>
        <v>0</v>
      </c>
      <c r="R393" s="10" t="str">
        <f t="array" ref="R393">iferror(xlookup($I393,'Product Families'!$A:$A,'Product Families'!$P:$P),"")</f>
        <v/>
      </c>
      <c r="S393" s="2" t="str">
        <f t="array" ref="S393">iferror(xlookup($I393,'Product Families'!$A:$A,'Product Families'!$Q:$Q),"")</f>
        <v/>
      </c>
      <c r="T393" s="26" t="str">
        <f t="shared" si="6"/>
        <v/>
      </c>
      <c r="U393" s="42" t="str">
        <f t="shared" si="7"/>
        <v/>
      </c>
      <c r="V393" s="2">
        <f t="shared" si="8"/>
        <v>0</v>
      </c>
      <c r="W393" s="10" t="str">
        <f t="array" ref="W393">iferror(xlookup($J393,'Product Families'!$A:$A,'Product Families'!$P:$P),"")</f>
        <v/>
      </c>
      <c r="X393" s="2" t="str">
        <f t="array" ref="X393">iferror(xlookup($J393,'Product Families'!$A:$A,'Product Families'!$Q:$Q),"")</f>
        <v/>
      </c>
      <c r="Y393" s="42" t="str">
        <f t="shared" si="9"/>
        <v/>
      </c>
      <c r="Z393" s="42" t="str">
        <f t="shared" si="10"/>
        <v/>
      </c>
      <c r="AA393" s="2">
        <f t="shared" si="11"/>
        <v>0</v>
      </c>
      <c r="AB393" s="10" t="str">
        <f t="array" ref="AB393">iferror(xlookup($K393,'Product Families'!$A:$A,'Product Families'!$P:$P),"")</f>
        <v/>
      </c>
      <c r="AC393" s="2" t="str">
        <f t="array" ref="AC393">iferror(xlookup($K393,'Product Families'!$A:$A,'Product Families'!$Q:$Q),"")</f>
        <v/>
      </c>
      <c r="AD393" s="26" t="str">
        <f t="shared" si="12"/>
        <v/>
      </c>
      <c r="AE393" s="42" t="str">
        <f t="shared" si="13"/>
        <v/>
      </c>
      <c r="AF393" s="2">
        <f t="shared" si="14"/>
        <v>0</v>
      </c>
      <c r="AG393" s="10" t="str">
        <f t="array" ref="AG393">iferror(xlookup($L393,'Product Families'!$A:$A,'Product Families'!$P:$P),"")</f>
        <v/>
      </c>
      <c r="AH393" s="2" t="str">
        <f t="array" ref="AH393">iferror(xlookup($L393,'Product Families'!$A:$A,'Product Families'!$Q:$Q),"")</f>
        <v/>
      </c>
      <c r="AI393" s="26" t="str">
        <f t="shared" si="15"/>
        <v/>
      </c>
      <c r="AJ393" s="42" t="str">
        <f t="shared" si="16"/>
        <v/>
      </c>
      <c r="AK393" s="2">
        <f t="shared" si="17"/>
        <v>0</v>
      </c>
    </row>
    <row r="394">
      <c r="A394" s="1"/>
      <c r="B394" s="1"/>
      <c r="C394" s="1"/>
      <c r="D394" s="7" t="str">
        <f t="shared" si="18"/>
        <v/>
      </c>
      <c r="E394" s="26">
        <f t="shared" si="2"/>
        <v>0</v>
      </c>
      <c r="H394" s="1"/>
      <c r="I394" s="1"/>
      <c r="J394" s="1"/>
      <c r="K394" s="1"/>
      <c r="L394" s="1"/>
      <c r="M394" s="10" t="str">
        <f t="array" ref="M394">iferror(xlookup($H394,'Product Families'!$A:$A,'Product Families'!$P:$P),"")</f>
        <v/>
      </c>
      <c r="N394" s="2" t="str">
        <f t="array" ref="N394">iferror(xlookup($H394,'Product Families'!$A:$A,'Product Families'!$Q:$Q),"")</f>
        <v/>
      </c>
      <c r="O394" s="26" t="str">
        <f t="shared" si="3"/>
        <v/>
      </c>
      <c r="P394" s="42" t="str">
        <f t="shared" si="4"/>
        <v/>
      </c>
      <c r="Q394" s="2">
        <f t="shared" si="5"/>
        <v>0</v>
      </c>
      <c r="R394" s="10" t="str">
        <f t="array" ref="R394">iferror(xlookup($I394,'Product Families'!$A:$A,'Product Families'!$P:$P),"")</f>
        <v/>
      </c>
      <c r="S394" s="2" t="str">
        <f t="array" ref="S394">iferror(xlookup($I394,'Product Families'!$A:$A,'Product Families'!$Q:$Q),"")</f>
        <v/>
      </c>
      <c r="T394" s="26" t="str">
        <f t="shared" si="6"/>
        <v/>
      </c>
      <c r="U394" s="42" t="str">
        <f t="shared" si="7"/>
        <v/>
      </c>
      <c r="V394" s="2">
        <f t="shared" si="8"/>
        <v>0</v>
      </c>
      <c r="W394" s="10" t="str">
        <f t="array" ref="W394">iferror(xlookup($J394,'Product Families'!$A:$A,'Product Families'!$P:$P),"")</f>
        <v/>
      </c>
      <c r="X394" s="2" t="str">
        <f t="array" ref="X394">iferror(xlookup($J394,'Product Families'!$A:$A,'Product Families'!$Q:$Q),"")</f>
        <v/>
      </c>
      <c r="Y394" s="42" t="str">
        <f t="shared" si="9"/>
        <v/>
      </c>
      <c r="Z394" s="42" t="str">
        <f t="shared" si="10"/>
        <v/>
      </c>
      <c r="AA394" s="2">
        <f t="shared" si="11"/>
        <v>0</v>
      </c>
      <c r="AB394" s="10" t="str">
        <f t="array" ref="AB394">iferror(xlookup($K394,'Product Families'!$A:$A,'Product Families'!$P:$P),"")</f>
        <v/>
      </c>
      <c r="AC394" s="2" t="str">
        <f t="array" ref="AC394">iferror(xlookup($K394,'Product Families'!$A:$A,'Product Families'!$Q:$Q),"")</f>
        <v/>
      </c>
      <c r="AD394" s="26" t="str">
        <f t="shared" si="12"/>
        <v/>
      </c>
      <c r="AE394" s="42" t="str">
        <f t="shared" si="13"/>
        <v/>
      </c>
      <c r="AF394" s="2">
        <f t="shared" si="14"/>
        <v>0</v>
      </c>
      <c r="AG394" s="10" t="str">
        <f t="array" ref="AG394">iferror(xlookup($L394,'Product Families'!$A:$A,'Product Families'!$P:$P),"")</f>
        <v/>
      </c>
      <c r="AH394" s="2" t="str">
        <f t="array" ref="AH394">iferror(xlookup($L394,'Product Families'!$A:$A,'Product Families'!$Q:$Q),"")</f>
        <v/>
      </c>
      <c r="AI394" s="26" t="str">
        <f t="shared" si="15"/>
        <v/>
      </c>
      <c r="AJ394" s="42" t="str">
        <f t="shared" si="16"/>
        <v/>
      </c>
      <c r="AK394" s="2">
        <f t="shared" si="17"/>
        <v>0</v>
      </c>
    </row>
    <row r="395">
      <c r="A395" s="1"/>
      <c r="B395" s="1"/>
      <c r="C395" s="1"/>
      <c r="D395" s="7" t="str">
        <f t="shared" si="18"/>
        <v/>
      </c>
      <c r="E395" s="26">
        <f t="shared" si="2"/>
        <v>0</v>
      </c>
      <c r="H395" s="1"/>
      <c r="I395" s="1"/>
      <c r="J395" s="1"/>
      <c r="K395" s="1"/>
      <c r="L395" s="1"/>
      <c r="M395" s="10" t="str">
        <f t="array" ref="M395">iferror(xlookup($H395,'Product Families'!$A:$A,'Product Families'!$P:$P),"")</f>
        <v/>
      </c>
      <c r="N395" s="2" t="str">
        <f t="array" ref="N395">iferror(xlookup($H395,'Product Families'!$A:$A,'Product Families'!$Q:$Q),"")</f>
        <v/>
      </c>
      <c r="O395" s="26" t="str">
        <f t="shared" si="3"/>
        <v/>
      </c>
      <c r="P395" s="42" t="str">
        <f t="shared" si="4"/>
        <v/>
      </c>
      <c r="Q395" s="2">
        <f t="shared" si="5"/>
        <v>0</v>
      </c>
      <c r="R395" s="10" t="str">
        <f t="array" ref="R395">iferror(xlookup($I395,'Product Families'!$A:$A,'Product Families'!$P:$P),"")</f>
        <v/>
      </c>
      <c r="S395" s="2" t="str">
        <f t="array" ref="S395">iferror(xlookup($I395,'Product Families'!$A:$A,'Product Families'!$Q:$Q),"")</f>
        <v/>
      </c>
      <c r="T395" s="26" t="str">
        <f t="shared" si="6"/>
        <v/>
      </c>
      <c r="U395" s="42" t="str">
        <f t="shared" si="7"/>
        <v/>
      </c>
      <c r="V395" s="2">
        <f t="shared" si="8"/>
        <v>0</v>
      </c>
      <c r="W395" s="10" t="str">
        <f t="array" ref="W395">iferror(xlookup($J395,'Product Families'!$A:$A,'Product Families'!$P:$P),"")</f>
        <v/>
      </c>
      <c r="X395" s="2" t="str">
        <f t="array" ref="X395">iferror(xlookup($J395,'Product Families'!$A:$A,'Product Families'!$Q:$Q),"")</f>
        <v/>
      </c>
      <c r="Y395" s="42" t="str">
        <f t="shared" si="9"/>
        <v/>
      </c>
      <c r="Z395" s="42" t="str">
        <f t="shared" si="10"/>
        <v/>
      </c>
      <c r="AA395" s="2">
        <f t="shared" si="11"/>
        <v>0</v>
      </c>
      <c r="AB395" s="10" t="str">
        <f t="array" ref="AB395">iferror(xlookup($K395,'Product Families'!$A:$A,'Product Families'!$P:$P),"")</f>
        <v/>
      </c>
      <c r="AC395" s="2" t="str">
        <f t="array" ref="AC395">iferror(xlookup($K395,'Product Families'!$A:$A,'Product Families'!$Q:$Q),"")</f>
        <v/>
      </c>
      <c r="AD395" s="26" t="str">
        <f t="shared" si="12"/>
        <v/>
      </c>
      <c r="AE395" s="42" t="str">
        <f t="shared" si="13"/>
        <v/>
      </c>
      <c r="AF395" s="2">
        <f t="shared" si="14"/>
        <v>0</v>
      </c>
      <c r="AG395" s="10" t="str">
        <f t="array" ref="AG395">iferror(xlookup($L395,'Product Families'!$A:$A,'Product Families'!$P:$P),"")</f>
        <v/>
      </c>
      <c r="AH395" s="2" t="str">
        <f t="array" ref="AH395">iferror(xlookup($L395,'Product Families'!$A:$A,'Product Families'!$Q:$Q),"")</f>
        <v/>
      </c>
      <c r="AI395" s="26" t="str">
        <f t="shared" si="15"/>
        <v/>
      </c>
      <c r="AJ395" s="42" t="str">
        <f t="shared" si="16"/>
        <v/>
      </c>
      <c r="AK395" s="2">
        <f t="shared" si="17"/>
        <v>0</v>
      </c>
    </row>
    <row r="396">
      <c r="A396" s="1"/>
      <c r="B396" s="1"/>
      <c r="C396" s="1"/>
      <c r="D396" s="7" t="str">
        <f t="shared" si="18"/>
        <v/>
      </c>
      <c r="E396" s="26">
        <f t="shared" si="2"/>
        <v>0</v>
      </c>
      <c r="H396" s="1"/>
      <c r="I396" s="1"/>
      <c r="J396" s="1"/>
      <c r="K396" s="1"/>
      <c r="L396" s="1"/>
      <c r="M396" s="10" t="str">
        <f t="array" ref="M396">iferror(xlookup($H396,'Product Families'!$A:$A,'Product Families'!$P:$P),"")</f>
        <v/>
      </c>
      <c r="N396" s="2" t="str">
        <f t="array" ref="N396">iferror(xlookup($H396,'Product Families'!$A:$A,'Product Families'!$Q:$Q),"")</f>
        <v/>
      </c>
      <c r="O396" s="26" t="str">
        <f t="shared" si="3"/>
        <v/>
      </c>
      <c r="P396" s="42" t="str">
        <f t="shared" si="4"/>
        <v/>
      </c>
      <c r="Q396" s="2">
        <f t="shared" si="5"/>
        <v>0</v>
      </c>
      <c r="R396" s="10" t="str">
        <f t="array" ref="R396">iferror(xlookup($I396,'Product Families'!$A:$A,'Product Families'!$P:$P),"")</f>
        <v/>
      </c>
      <c r="S396" s="2" t="str">
        <f t="array" ref="S396">iferror(xlookup($I396,'Product Families'!$A:$A,'Product Families'!$Q:$Q),"")</f>
        <v/>
      </c>
      <c r="T396" s="26" t="str">
        <f t="shared" si="6"/>
        <v/>
      </c>
      <c r="U396" s="42" t="str">
        <f t="shared" si="7"/>
        <v/>
      </c>
      <c r="V396" s="2">
        <f t="shared" si="8"/>
        <v>0</v>
      </c>
      <c r="W396" s="10" t="str">
        <f t="array" ref="W396">iferror(xlookup($J396,'Product Families'!$A:$A,'Product Families'!$P:$P),"")</f>
        <v/>
      </c>
      <c r="X396" s="2" t="str">
        <f t="array" ref="X396">iferror(xlookup($J396,'Product Families'!$A:$A,'Product Families'!$Q:$Q),"")</f>
        <v/>
      </c>
      <c r="Y396" s="42" t="str">
        <f t="shared" si="9"/>
        <v/>
      </c>
      <c r="Z396" s="42" t="str">
        <f t="shared" si="10"/>
        <v/>
      </c>
      <c r="AA396" s="2">
        <f t="shared" si="11"/>
        <v>0</v>
      </c>
      <c r="AB396" s="10" t="str">
        <f t="array" ref="AB396">iferror(xlookup($K396,'Product Families'!$A:$A,'Product Families'!$P:$P),"")</f>
        <v/>
      </c>
      <c r="AC396" s="2" t="str">
        <f t="array" ref="AC396">iferror(xlookup($K396,'Product Families'!$A:$A,'Product Families'!$Q:$Q),"")</f>
        <v/>
      </c>
      <c r="AD396" s="26" t="str">
        <f t="shared" si="12"/>
        <v/>
      </c>
      <c r="AE396" s="42" t="str">
        <f t="shared" si="13"/>
        <v/>
      </c>
      <c r="AF396" s="2">
        <f t="shared" si="14"/>
        <v>0</v>
      </c>
      <c r="AG396" s="10" t="str">
        <f t="array" ref="AG396">iferror(xlookup($L396,'Product Families'!$A:$A,'Product Families'!$P:$P),"")</f>
        <v/>
      </c>
      <c r="AH396" s="2" t="str">
        <f t="array" ref="AH396">iferror(xlookup($L396,'Product Families'!$A:$A,'Product Families'!$Q:$Q),"")</f>
        <v/>
      </c>
      <c r="AI396" s="26" t="str">
        <f t="shared" si="15"/>
        <v/>
      </c>
      <c r="AJ396" s="42" t="str">
        <f t="shared" si="16"/>
        <v/>
      </c>
      <c r="AK396" s="2">
        <f t="shared" si="17"/>
        <v>0</v>
      </c>
    </row>
    <row r="397">
      <c r="A397" s="1"/>
      <c r="B397" s="1"/>
      <c r="C397" s="1"/>
      <c r="D397" s="7" t="str">
        <f t="shared" si="18"/>
        <v/>
      </c>
      <c r="E397" s="26">
        <f t="shared" si="2"/>
        <v>0</v>
      </c>
      <c r="H397" s="1"/>
      <c r="I397" s="1"/>
      <c r="J397" s="1"/>
      <c r="K397" s="1"/>
      <c r="L397" s="1"/>
      <c r="M397" s="10" t="str">
        <f t="array" ref="M397">iferror(xlookup($H397,'Product Families'!$A:$A,'Product Families'!$P:$P),"")</f>
        <v/>
      </c>
      <c r="N397" s="2" t="str">
        <f t="array" ref="N397">iferror(xlookup($H397,'Product Families'!$A:$A,'Product Families'!$Q:$Q),"")</f>
        <v/>
      </c>
      <c r="O397" s="26" t="str">
        <f t="shared" si="3"/>
        <v/>
      </c>
      <c r="P397" s="42" t="str">
        <f t="shared" si="4"/>
        <v/>
      </c>
      <c r="Q397" s="2">
        <f t="shared" si="5"/>
        <v>0</v>
      </c>
      <c r="R397" s="10" t="str">
        <f t="array" ref="R397">iferror(xlookup($I397,'Product Families'!$A:$A,'Product Families'!$P:$P),"")</f>
        <v/>
      </c>
      <c r="S397" s="2" t="str">
        <f t="array" ref="S397">iferror(xlookup($I397,'Product Families'!$A:$A,'Product Families'!$Q:$Q),"")</f>
        <v/>
      </c>
      <c r="T397" s="26" t="str">
        <f t="shared" si="6"/>
        <v/>
      </c>
      <c r="U397" s="42" t="str">
        <f t="shared" si="7"/>
        <v/>
      </c>
      <c r="V397" s="2">
        <f t="shared" si="8"/>
        <v>0</v>
      </c>
      <c r="W397" s="10" t="str">
        <f t="array" ref="W397">iferror(xlookup($J397,'Product Families'!$A:$A,'Product Families'!$P:$P),"")</f>
        <v/>
      </c>
      <c r="X397" s="2" t="str">
        <f t="array" ref="X397">iferror(xlookup($J397,'Product Families'!$A:$A,'Product Families'!$Q:$Q),"")</f>
        <v/>
      </c>
      <c r="Y397" s="42" t="str">
        <f t="shared" si="9"/>
        <v/>
      </c>
      <c r="Z397" s="42" t="str">
        <f t="shared" si="10"/>
        <v/>
      </c>
      <c r="AA397" s="2">
        <f t="shared" si="11"/>
        <v>0</v>
      </c>
      <c r="AB397" s="10" t="str">
        <f t="array" ref="AB397">iferror(xlookup($K397,'Product Families'!$A:$A,'Product Families'!$P:$P),"")</f>
        <v/>
      </c>
      <c r="AC397" s="2" t="str">
        <f t="array" ref="AC397">iferror(xlookup($K397,'Product Families'!$A:$A,'Product Families'!$Q:$Q),"")</f>
        <v/>
      </c>
      <c r="AD397" s="26" t="str">
        <f t="shared" si="12"/>
        <v/>
      </c>
      <c r="AE397" s="42" t="str">
        <f t="shared" si="13"/>
        <v/>
      </c>
      <c r="AF397" s="2">
        <f t="shared" si="14"/>
        <v>0</v>
      </c>
      <c r="AG397" s="10" t="str">
        <f t="array" ref="AG397">iferror(xlookup($L397,'Product Families'!$A:$A,'Product Families'!$P:$P),"")</f>
        <v/>
      </c>
      <c r="AH397" s="2" t="str">
        <f t="array" ref="AH397">iferror(xlookup($L397,'Product Families'!$A:$A,'Product Families'!$Q:$Q),"")</f>
        <v/>
      </c>
      <c r="AI397" s="26" t="str">
        <f t="shared" si="15"/>
        <v/>
      </c>
      <c r="AJ397" s="42" t="str">
        <f t="shared" si="16"/>
        <v/>
      </c>
      <c r="AK397" s="2">
        <f t="shared" si="17"/>
        <v>0</v>
      </c>
    </row>
    <row r="398">
      <c r="A398" s="1"/>
      <c r="B398" s="1"/>
      <c r="C398" s="1"/>
      <c r="D398" s="7" t="str">
        <f t="shared" si="18"/>
        <v/>
      </c>
      <c r="E398" s="26">
        <f t="shared" si="2"/>
        <v>0</v>
      </c>
      <c r="H398" s="1"/>
      <c r="I398" s="1"/>
      <c r="J398" s="1"/>
      <c r="K398" s="1"/>
      <c r="L398" s="1"/>
      <c r="M398" s="10" t="str">
        <f t="array" ref="M398">iferror(xlookup($H398,'Product Families'!$A:$A,'Product Families'!$P:$P),"")</f>
        <v/>
      </c>
      <c r="N398" s="2" t="str">
        <f t="array" ref="N398">iferror(xlookup($H398,'Product Families'!$A:$A,'Product Families'!$Q:$Q),"")</f>
        <v/>
      </c>
      <c r="O398" s="26" t="str">
        <f t="shared" si="3"/>
        <v/>
      </c>
      <c r="P398" s="42" t="str">
        <f t="shared" si="4"/>
        <v/>
      </c>
      <c r="Q398" s="2">
        <f t="shared" si="5"/>
        <v>0</v>
      </c>
      <c r="R398" s="10" t="str">
        <f t="array" ref="R398">iferror(xlookup($I398,'Product Families'!$A:$A,'Product Families'!$P:$P),"")</f>
        <v/>
      </c>
      <c r="S398" s="2" t="str">
        <f t="array" ref="S398">iferror(xlookup($I398,'Product Families'!$A:$A,'Product Families'!$Q:$Q),"")</f>
        <v/>
      </c>
      <c r="T398" s="26" t="str">
        <f t="shared" si="6"/>
        <v/>
      </c>
      <c r="U398" s="42" t="str">
        <f t="shared" si="7"/>
        <v/>
      </c>
      <c r="V398" s="2">
        <f t="shared" si="8"/>
        <v>0</v>
      </c>
      <c r="W398" s="10" t="str">
        <f t="array" ref="W398">iferror(xlookup($J398,'Product Families'!$A:$A,'Product Families'!$P:$P),"")</f>
        <v/>
      </c>
      <c r="X398" s="2" t="str">
        <f t="array" ref="X398">iferror(xlookup($J398,'Product Families'!$A:$A,'Product Families'!$Q:$Q),"")</f>
        <v/>
      </c>
      <c r="Y398" s="42" t="str">
        <f t="shared" si="9"/>
        <v/>
      </c>
      <c r="Z398" s="42" t="str">
        <f t="shared" si="10"/>
        <v/>
      </c>
      <c r="AA398" s="2">
        <f t="shared" si="11"/>
        <v>0</v>
      </c>
      <c r="AB398" s="10" t="str">
        <f t="array" ref="AB398">iferror(xlookup($K398,'Product Families'!$A:$A,'Product Families'!$P:$P),"")</f>
        <v/>
      </c>
      <c r="AC398" s="2" t="str">
        <f t="array" ref="AC398">iferror(xlookup($K398,'Product Families'!$A:$A,'Product Families'!$Q:$Q),"")</f>
        <v/>
      </c>
      <c r="AD398" s="26" t="str">
        <f t="shared" si="12"/>
        <v/>
      </c>
      <c r="AE398" s="42" t="str">
        <f t="shared" si="13"/>
        <v/>
      </c>
      <c r="AF398" s="2">
        <f t="shared" si="14"/>
        <v>0</v>
      </c>
      <c r="AG398" s="10" t="str">
        <f t="array" ref="AG398">iferror(xlookup($L398,'Product Families'!$A:$A,'Product Families'!$P:$P),"")</f>
        <v/>
      </c>
      <c r="AH398" s="2" t="str">
        <f t="array" ref="AH398">iferror(xlookup($L398,'Product Families'!$A:$A,'Product Families'!$Q:$Q),"")</f>
        <v/>
      </c>
      <c r="AI398" s="26" t="str">
        <f t="shared" si="15"/>
        <v/>
      </c>
      <c r="AJ398" s="42" t="str">
        <f t="shared" si="16"/>
        <v/>
      </c>
      <c r="AK398" s="2">
        <f t="shared" si="17"/>
        <v>0</v>
      </c>
    </row>
    <row r="399">
      <c r="A399" s="1"/>
      <c r="B399" s="1"/>
      <c r="C399" s="1"/>
      <c r="D399" s="7" t="str">
        <f t="shared" si="18"/>
        <v/>
      </c>
      <c r="E399" s="26">
        <f t="shared" si="2"/>
        <v>0</v>
      </c>
      <c r="H399" s="1"/>
      <c r="I399" s="1"/>
      <c r="J399" s="1"/>
      <c r="K399" s="1"/>
      <c r="L399" s="1"/>
      <c r="M399" s="10" t="str">
        <f t="array" ref="M399">iferror(xlookup($H399,'Product Families'!$A:$A,'Product Families'!$P:$P),"")</f>
        <v/>
      </c>
      <c r="N399" s="2" t="str">
        <f t="array" ref="N399">iferror(xlookup($H399,'Product Families'!$A:$A,'Product Families'!$Q:$Q),"")</f>
        <v/>
      </c>
      <c r="O399" s="26" t="str">
        <f t="shared" si="3"/>
        <v/>
      </c>
      <c r="P399" s="42" t="str">
        <f t="shared" si="4"/>
        <v/>
      </c>
      <c r="Q399" s="2">
        <f t="shared" si="5"/>
        <v>0</v>
      </c>
      <c r="R399" s="10" t="str">
        <f t="array" ref="R399">iferror(xlookup($I399,'Product Families'!$A:$A,'Product Families'!$P:$P),"")</f>
        <v/>
      </c>
      <c r="S399" s="2" t="str">
        <f t="array" ref="S399">iferror(xlookup($I399,'Product Families'!$A:$A,'Product Families'!$Q:$Q),"")</f>
        <v/>
      </c>
      <c r="T399" s="26" t="str">
        <f t="shared" si="6"/>
        <v/>
      </c>
      <c r="U399" s="42" t="str">
        <f t="shared" si="7"/>
        <v/>
      </c>
      <c r="V399" s="2">
        <f t="shared" si="8"/>
        <v>0</v>
      </c>
      <c r="W399" s="10" t="str">
        <f t="array" ref="W399">iferror(xlookup($J399,'Product Families'!$A:$A,'Product Families'!$P:$P),"")</f>
        <v/>
      </c>
      <c r="X399" s="2" t="str">
        <f t="array" ref="X399">iferror(xlookup($J399,'Product Families'!$A:$A,'Product Families'!$Q:$Q),"")</f>
        <v/>
      </c>
      <c r="Y399" s="42" t="str">
        <f t="shared" si="9"/>
        <v/>
      </c>
      <c r="Z399" s="42" t="str">
        <f t="shared" si="10"/>
        <v/>
      </c>
      <c r="AA399" s="2">
        <f t="shared" si="11"/>
        <v>0</v>
      </c>
      <c r="AB399" s="10" t="str">
        <f t="array" ref="AB399">iferror(xlookup($K399,'Product Families'!$A:$A,'Product Families'!$P:$P),"")</f>
        <v/>
      </c>
      <c r="AC399" s="2" t="str">
        <f t="array" ref="AC399">iferror(xlookup($K399,'Product Families'!$A:$A,'Product Families'!$Q:$Q),"")</f>
        <v/>
      </c>
      <c r="AD399" s="26" t="str">
        <f t="shared" si="12"/>
        <v/>
      </c>
      <c r="AE399" s="42" t="str">
        <f t="shared" si="13"/>
        <v/>
      </c>
      <c r="AF399" s="2">
        <f t="shared" si="14"/>
        <v>0</v>
      </c>
      <c r="AG399" s="10" t="str">
        <f t="array" ref="AG399">iferror(xlookup($L399,'Product Families'!$A:$A,'Product Families'!$P:$P),"")</f>
        <v/>
      </c>
      <c r="AH399" s="2" t="str">
        <f t="array" ref="AH399">iferror(xlookup($L399,'Product Families'!$A:$A,'Product Families'!$Q:$Q),"")</f>
        <v/>
      </c>
      <c r="AI399" s="26" t="str">
        <f t="shared" si="15"/>
        <v/>
      </c>
      <c r="AJ399" s="42" t="str">
        <f t="shared" si="16"/>
        <v/>
      </c>
      <c r="AK399" s="2">
        <f t="shared" si="17"/>
        <v>0</v>
      </c>
    </row>
    <row r="400">
      <c r="A400" s="1"/>
      <c r="B400" s="1"/>
      <c r="C400" s="1"/>
      <c r="D400" s="7" t="str">
        <f t="shared" si="18"/>
        <v/>
      </c>
      <c r="E400" s="26">
        <f t="shared" si="2"/>
        <v>0</v>
      </c>
      <c r="H400" s="1"/>
      <c r="I400" s="1"/>
      <c r="J400" s="1"/>
      <c r="K400" s="1"/>
      <c r="L400" s="1"/>
      <c r="M400" s="10" t="str">
        <f t="array" ref="M400">iferror(xlookup($H400,'Product Families'!$A:$A,'Product Families'!$P:$P),"")</f>
        <v/>
      </c>
      <c r="N400" s="2" t="str">
        <f t="array" ref="N400">iferror(xlookup($H400,'Product Families'!$A:$A,'Product Families'!$Q:$Q),"")</f>
        <v/>
      </c>
      <c r="O400" s="26" t="str">
        <f t="shared" si="3"/>
        <v/>
      </c>
      <c r="P400" s="42" t="str">
        <f t="shared" si="4"/>
        <v/>
      </c>
      <c r="Q400" s="2">
        <f t="shared" si="5"/>
        <v>0</v>
      </c>
      <c r="R400" s="10" t="str">
        <f t="array" ref="R400">iferror(xlookup($I400,'Product Families'!$A:$A,'Product Families'!$P:$P),"")</f>
        <v/>
      </c>
      <c r="S400" s="2" t="str">
        <f t="array" ref="S400">iferror(xlookup($I400,'Product Families'!$A:$A,'Product Families'!$Q:$Q),"")</f>
        <v/>
      </c>
      <c r="T400" s="26" t="str">
        <f t="shared" si="6"/>
        <v/>
      </c>
      <c r="U400" s="42" t="str">
        <f t="shared" si="7"/>
        <v/>
      </c>
      <c r="V400" s="2">
        <f t="shared" si="8"/>
        <v>0</v>
      </c>
      <c r="W400" s="10" t="str">
        <f t="array" ref="W400">iferror(xlookup($J400,'Product Families'!$A:$A,'Product Families'!$P:$P),"")</f>
        <v/>
      </c>
      <c r="X400" s="2" t="str">
        <f t="array" ref="X400">iferror(xlookup($J400,'Product Families'!$A:$A,'Product Families'!$Q:$Q),"")</f>
        <v/>
      </c>
      <c r="Y400" s="42" t="str">
        <f t="shared" si="9"/>
        <v/>
      </c>
      <c r="Z400" s="42" t="str">
        <f t="shared" si="10"/>
        <v/>
      </c>
      <c r="AA400" s="2">
        <f t="shared" si="11"/>
        <v>0</v>
      </c>
      <c r="AB400" s="10" t="str">
        <f t="array" ref="AB400">iferror(xlookup($K400,'Product Families'!$A:$A,'Product Families'!$P:$P),"")</f>
        <v/>
      </c>
      <c r="AC400" s="2" t="str">
        <f t="array" ref="AC400">iferror(xlookup($K400,'Product Families'!$A:$A,'Product Families'!$Q:$Q),"")</f>
        <v/>
      </c>
      <c r="AD400" s="26" t="str">
        <f t="shared" si="12"/>
        <v/>
      </c>
      <c r="AE400" s="42" t="str">
        <f t="shared" si="13"/>
        <v/>
      </c>
      <c r="AF400" s="2">
        <f t="shared" si="14"/>
        <v>0</v>
      </c>
      <c r="AG400" s="10" t="str">
        <f t="array" ref="AG400">iferror(xlookup($L400,'Product Families'!$A:$A,'Product Families'!$P:$P),"")</f>
        <v/>
      </c>
      <c r="AH400" s="2" t="str">
        <f t="array" ref="AH400">iferror(xlookup($L400,'Product Families'!$A:$A,'Product Families'!$Q:$Q),"")</f>
        <v/>
      </c>
      <c r="AI400" s="26" t="str">
        <f t="shared" si="15"/>
        <v/>
      </c>
      <c r="AJ400" s="42" t="str">
        <f t="shared" si="16"/>
        <v/>
      </c>
      <c r="AK400" s="2">
        <f t="shared" si="17"/>
        <v>0</v>
      </c>
    </row>
    <row r="401">
      <c r="A401" s="1"/>
      <c r="B401" s="1"/>
      <c r="C401" s="1"/>
      <c r="D401" s="7" t="str">
        <f t="shared" si="18"/>
        <v/>
      </c>
      <c r="E401" s="26">
        <f t="shared" si="2"/>
        <v>0</v>
      </c>
      <c r="H401" s="1"/>
      <c r="I401" s="1"/>
      <c r="J401" s="1"/>
      <c r="K401" s="1"/>
      <c r="L401" s="1"/>
      <c r="M401" s="10" t="str">
        <f t="array" ref="M401">iferror(xlookup($H401,'Product Families'!$A:$A,'Product Families'!$P:$P),"")</f>
        <v/>
      </c>
      <c r="N401" s="2" t="str">
        <f t="array" ref="N401">iferror(xlookup($H401,'Product Families'!$A:$A,'Product Families'!$Q:$Q),"")</f>
        <v/>
      </c>
      <c r="O401" s="26" t="str">
        <f t="shared" si="3"/>
        <v/>
      </c>
      <c r="P401" s="42" t="str">
        <f t="shared" si="4"/>
        <v/>
      </c>
      <c r="Q401" s="2">
        <f t="shared" si="5"/>
        <v>0</v>
      </c>
      <c r="R401" s="10" t="str">
        <f t="array" ref="R401">iferror(xlookup($I401,'Product Families'!$A:$A,'Product Families'!$P:$P),"")</f>
        <v/>
      </c>
      <c r="S401" s="2" t="str">
        <f t="array" ref="S401">iferror(xlookup($I401,'Product Families'!$A:$A,'Product Families'!$Q:$Q),"")</f>
        <v/>
      </c>
      <c r="T401" s="26" t="str">
        <f t="shared" si="6"/>
        <v/>
      </c>
      <c r="U401" s="42" t="str">
        <f t="shared" si="7"/>
        <v/>
      </c>
      <c r="V401" s="2">
        <f t="shared" si="8"/>
        <v>0</v>
      </c>
      <c r="W401" s="10" t="str">
        <f t="array" ref="W401">iferror(xlookup($J401,'Product Families'!$A:$A,'Product Families'!$P:$P),"")</f>
        <v/>
      </c>
      <c r="X401" s="2" t="str">
        <f t="array" ref="X401">iferror(xlookup($J401,'Product Families'!$A:$A,'Product Families'!$Q:$Q),"")</f>
        <v/>
      </c>
      <c r="Y401" s="42" t="str">
        <f t="shared" si="9"/>
        <v/>
      </c>
      <c r="Z401" s="42" t="str">
        <f t="shared" si="10"/>
        <v/>
      </c>
      <c r="AA401" s="2">
        <f t="shared" si="11"/>
        <v>0</v>
      </c>
      <c r="AB401" s="10" t="str">
        <f t="array" ref="AB401">iferror(xlookup($K401,'Product Families'!$A:$A,'Product Families'!$P:$P),"")</f>
        <v/>
      </c>
      <c r="AC401" s="2" t="str">
        <f t="array" ref="AC401">iferror(xlookup($K401,'Product Families'!$A:$A,'Product Families'!$Q:$Q),"")</f>
        <v/>
      </c>
      <c r="AD401" s="26" t="str">
        <f t="shared" si="12"/>
        <v/>
      </c>
      <c r="AE401" s="42" t="str">
        <f t="shared" si="13"/>
        <v/>
      </c>
      <c r="AF401" s="2">
        <f t="shared" si="14"/>
        <v>0</v>
      </c>
      <c r="AG401" s="10" t="str">
        <f t="array" ref="AG401">iferror(xlookup($L401,'Product Families'!$A:$A,'Product Families'!$P:$P),"")</f>
        <v/>
      </c>
      <c r="AH401" s="2" t="str">
        <f t="array" ref="AH401">iferror(xlookup($L401,'Product Families'!$A:$A,'Product Families'!$Q:$Q),"")</f>
        <v/>
      </c>
      <c r="AI401" s="26" t="str">
        <f t="shared" si="15"/>
        <v/>
      </c>
      <c r="AJ401" s="42" t="str">
        <f t="shared" si="16"/>
        <v/>
      </c>
      <c r="AK401" s="2">
        <f t="shared" si="17"/>
        <v>0</v>
      </c>
    </row>
    <row r="402">
      <c r="A402" s="1"/>
      <c r="B402" s="1"/>
      <c r="C402" s="1"/>
      <c r="D402" s="7" t="str">
        <f t="shared" si="18"/>
        <v/>
      </c>
      <c r="E402" s="26">
        <f t="shared" si="2"/>
        <v>0</v>
      </c>
      <c r="H402" s="1"/>
      <c r="I402" s="1"/>
      <c r="J402" s="1"/>
      <c r="K402" s="1"/>
      <c r="L402" s="1"/>
      <c r="M402" s="10" t="str">
        <f t="array" ref="M402">iferror(xlookup($H402,'Product Families'!$A:$A,'Product Families'!$P:$P),"")</f>
        <v/>
      </c>
      <c r="N402" s="2" t="str">
        <f t="array" ref="N402">iferror(xlookup($H402,'Product Families'!$A:$A,'Product Families'!$Q:$Q),"")</f>
        <v/>
      </c>
      <c r="O402" s="26" t="str">
        <f t="shared" si="3"/>
        <v/>
      </c>
      <c r="P402" s="42" t="str">
        <f t="shared" si="4"/>
        <v/>
      </c>
      <c r="Q402" s="2">
        <f t="shared" si="5"/>
        <v>0</v>
      </c>
      <c r="R402" s="10" t="str">
        <f t="array" ref="R402">iferror(xlookup($I402,'Product Families'!$A:$A,'Product Families'!$P:$P),"")</f>
        <v/>
      </c>
      <c r="S402" s="2" t="str">
        <f t="array" ref="S402">iferror(xlookup($I402,'Product Families'!$A:$A,'Product Families'!$Q:$Q),"")</f>
        <v/>
      </c>
      <c r="T402" s="26" t="str">
        <f t="shared" si="6"/>
        <v/>
      </c>
      <c r="U402" s="42" t="str">
        <f t="shared" si="7"/>
        <v/>
      </c>
      <c r="V402" s="2">
        <f t="shared" si="8"/>
        <v>0</v>
      </c>
      <c r="W402" s="10" t="str">
        <f t="array" ref="W402">iferror(xlookup($J402,'Product Families'!$A:$A,'Product Families'!$P:$P),"")</f>
        <v/>
      </c>
      <c r="X402" s="2" t="str">
        <f t="array" ref="X402">iferror(xlookup($J402,'Product Families'!$A:$A,'Product Families'!$Q:$Q),"")</f>
        <v/>
      </c>
      <c r="Y402" s="42" t="str">
        <f t="shared" si="9"/>
        <v/>
      </c>
      <c r="Z402" s="42" t="str">
        <f t="shared" si="10"/>
        <v/>
      </c>
      <c r="AA402" s="2">
        <f t="shared" si="11"/>
        <v>0</v>
      </c>
      <c r="AB402" s="10" t="str">
        <f t="array" ref="AB402">iferror(xlookup($K402,'Product Families'!$A:$A,'Product Families'!$P:$P),"")</f>
        <v/>
      </c>
      <c r="AC402" s="2" t="str">
        <f t="array" ref="AC402">iferror(xlookup($K402,'Product Families'!$A:$A,'Product Families'!$Q:$Q),"")</f>
        <v/>
      </c>
      <c r="AD402" s="26" t="str">
        <f t="shared" si="12"/>
        <v/>
      </c>
      <c r="AE402" s="42" t="str">
        <f t="shared" si="13"/>
        <v/>
      </c>
      <c r="AF402" s="2">
        <f t="shared" si="14"/>
        <v>0</v>
      </c>
      <c r="AG402" s="10" t="str">
        <f t="array" ref="AG402">iferror(xlookup($L402,'Product Families'!$A:$A,'Product Families'!$P:$P),"")</f>
        <v/>
      </c>
      <c r="AH402" s="2" t="str">
        <f t="array" ref="AH402">iferror(xlookup($L402,'Product Families'!$A:$A,'Product Families'!$Q:$Q),"")</f>
        <v/>
      </c>
      <c r="AI402" s="26" t="str">
        <f t="shared" si="15"/>
        <v/>
      </c>
      <c r="AJ402" s="42" t="str">
        <f t="shared" si="16"/>
        <v/>
      </c>
      <c r="AK402" s="2">
        <f t="shared" si="17"/>
        <v>0</v>
      </c>
    </row>
    <row r="403">
      <c r="A403" s="1"/>
      <c r="B403" s="1"/>
      <c r="C403" s="1"/>
      <c r="D403" s="7" t="str">
        <f t="shared" si="18"/>
        <v/>
      </c>
      <c r="E403" s="26">
        <f t="shared" si="2"/>
        <v>0</v>
      </c>
      <c r="H403" s="1"/>
      <c r="I403" s="1"/>
      <c r="J403" s="1"/>
      <c r="K403" s="1"/>
      <c r="L403" s="1"/>
      <c r="M403" s="10" t="str">
        <f t="array" ref="M403">iferror(xlookup($H403,'Product Families'!$A:$A,'Product Families'!$P:$P),"")</f>
        <v/>
      </c>
      <c r="N403" s="2" t="str">
        <f t="array" ref="N403">iferror(xlookup($H403,'Product Families'!$A:$A,'Product Families'!$Q:$Q),"")</f>
        <v/>
      </c>
      <c r="O403" s="26" t="str">
        <f t="shared" si="3"/>
        <v/>
      </c>
      <c r="P403" s="42" t="str">
        <f t="shared" si="4"/>
        <v/>
      </c>
      <c r="Q403" s="2">
        <f t="shared" si="5"/>
        <v>0</v>
      </c>
      <c r="R403" s="10" t="str">
        <f t="array" ref="R403">iferror(xlookup($I403,'Product Families'!$A:$A,'Product Families'!$P:$P),"")</f>
        <v/>
      </c>
      <c r="S403" s="2" t="str">
        <f t="array" ref="S403">iferror(xlookup($I403,'Product Families'!$A:$A,'Product Families'!$Q:$Q),"")</f>
        <v/>
      </c>
      <c r="T403" s="26" t="str">
        <f t="shared" si="6"/>
        <v/>
      </c>
      <c r="U403" s="42" t="str">
        <f t="shared" si="7"/>
        <v/>
      </c>
      <c r="V403" s="2">
        <f t="shared" si="8"/>
        <v>0</v>
      </c>
      <c r="W403" s="10" t="str">
        <f t="array" ref="W403">iferror(xlookup($J403,'Product Families'!$A:$A,'Product Families'!$P:$P),"")</f>
        <v/>
      </c>
      <c r="X403" s="2" t="str">
        <f t="array" ref="X403">iferror(xlookup($J403,'Product Families'!$A:$A,'Product Families'!$Q:$Q),"")</f>
        <v/>
      </c>
      <c r="Y403" s="42" t="str">
        <f t="shared" si="9"/>
        <v/>
      </c>
      <c r="Z403" s="42" t="str">
        <f t="shared" si="10"/>
        <v/>
      </c>
      <c r="AA403" s="2">
        <f t="shared" si="11"/>
        <v>0</v>
      </c>
      <c r="AB403" s="10" t="str">
        <f t="array" ref="AB403">iferror(xlookup($K403,'Product Families'!$A:$A,'Product Families'!$P:$P),"")</f>
        <v/>
      </c>
      <c r="AC403" s="2" t="str">
        <f t="array" ref="AC403">iferror(xlookup($K403,'Product Families'!$A:$A,'Product Families'!$Q:$Q),"")</f>
        <v/>
      </c>
      <c r="AD403" s="26" t="str">
        <f t="shared" si="12"/>
        <v/>
      </c>
      <c r="AE403" s="42" t="str">
        <f t="shared" si="13"/>
        <v/>
      </c>
      <c r="AF403" s="2">
        <f t="shared" si="14"/>
        <v>0</v>
      </c>
      <c r="AG403" s="10" t="str">
        <f t="array" ref="AG403">iferror(xlookup($L403,'Product Families'!$A:$A,'Product Families'!$P:$P),"")</f>
        <v/>
      </c>
      <c r="AH403" s="2" t="str">
        <f t="array" ref="AH403">iferror(xlookup($L403,'Product Families'!$A:$A,'Product Families'!$Q:$Q),"")</f>
        <v/>
      </c>
      <c r="AI403" s="26" t="str">
        <f t="shared" si="15"/>
        <v/>
      </c>
      <c r="AJ403" s="42" t="str">
        <f t="shared" si="16"/>
        <v/>
      </c>
      <c r="AK403" s="2">
        <f t="shared" si="17"/>
        <v>0</v>
      </c>
    </row>
    <row r="404">
      <c r="A404" s="1"/>
      <c r="B404" s="1"/>
      <c r="C404" s="1"/>
      <c r="D404" s="7" t="str">
        <f t="shared" si="18"/>
        <v/>
      </c>
      <c r="E404" s="26">
        <f t="shared" si="2"/>
        <v>0</v>
      </c>
      <c r="H404" s="1"/>
      <c r="I404" s="1"/>
      <c r="J404" s="1"/>
      <c r="K404" s="1"/>
      <c r="L404" s="1"/>
      <c r="M404" s="10" t="str">
        <f t="array" ref="M404">iferror(xlookup($H404,'Product Families'!$A:$A,'Product Families'!$P:$P),"")</f>
        <v/>
      </c>
      <c r="N404" s="2" t="str">
        <f t="array" ref="N404">iferror(xlookup($H404,'Product Families'!$A:$A,'Product Families'!$Q:$Q),"")</f>
        <v/>
      </c>
      <c r="O404" s="26" t="str">
        <f t="shared" si="3"/>
        <v/>
      </c>
      <c r="P404" s="42" t="str">
        <f t="shared" si="4"/>
        <v/>
      </c>
      <c r="Q404" s="2">
        <f t="shared" si="5"/>
        <v>0</v>
      </c>
      <c r="R404" s="10" t="str">
        <f t="array" ref="R404">iferror(xlookup($I404,'Product Families'!$A:$A,'Product Families'!$P:$P),"")</f>
        <v/>
      </c>
      <c r="S404" s="2" t="str">
        <f t="array" ref="S404">iferror(xlookup($I404,'Product Families'!$A:$A,'Product Families'!$Q:$Q),"")</f>
        <v/>
      </c>
      <c r="T404" s="26" t="str">
        <f t="shared" si="6"/>
        <v/>
      </c>
      <c r="U404" s="42" t="str">
        <f t="shared" si="7"/>
        <v/>
      </c>
      <c r="V404" s="2">
        <f t="shared" si="8"/>
        <v>0</v>
      </c>
      <c r="W404" s="10" t="str">
        <f t="array" ref="W404">iferror(xlookup($J404,'Product Families'!$A:$A,'Product Families'!$P:$P),"")</f>
        <v/>
      </c>
      <c r="X404" s="2" t="str">
        <f t="array" ref="X404">iferror(xlookup($J404,'Product Families'!$A:$A,'Product Families'!$Q:$Q),"")</f>
        <v/>
      </c>
      <c r="Y404" s="42" t="str">
        <f t="shared" si="9"/>
        <v/>
      </c>
      <c r="Z404" s="42" t="str">
        <f t="shared" si="10"/>
        <v/>
      </c>
      <c r="AA404" s="2">
        <f t="shared" si="11"/>
        <v>0</v>
      </c>
      <c r="AB404" s="10" t="str">
        <f t="array" ref="AB404">iferror(xlookup($K404,'Product Families'!$A:$A,'Product Families'!$P:$P),"")</f>
        <v/>
      </c>
      <c r="AC404" s="2" t="str">
        <f t="array" ref="AC404">iferror(xlookup($K404,'Product Families'!$A:$A,'Product Families'!$Q:$Q),"")</f>
        <v/>
      </c>
      <c r="AD404" s="26" t="str">
        <f t="shared" si="12"/>
        <v/>
      </c>
      <c r="AE404" s="42" t="str">
        <f t="shared" si="13"/>
        <v/>
      </c>
      <c r="AF404" s="2">
        <f t="shared" si="14"/>
        <v>0</v>
      </c>
      <c r="AG404" s="10" t="str">
        <f t="array" ref="AG404">iferror(xlookup($L404,'Product Families'!$A:$A,'Product Families'!$P:$P),"")</f>
        <v/>
      </c>
      <c r="AH404" s="2" t="str">
        <f t="array" ref="AH404">iferror(xlookup($L404,'Product Families'!$A:$A,'Product Families'!$Q:$Q),"")</f>
        <v/>
      </c>
      <c r="AI404" s="26" t="str">
        <f t="shared" si="15"/>
        <v/>
      </c>
      <c r="AJ404" s="42" t="str">
        <f t="shared" si="16"/>
        <v/>
      </c>
      <c r="AK404" s="2">
        <f t="shared" si="17"/>
        <v>0</v>
      </c>
    </row>
    <row r="405">
      <c r="A405" s="1"/>
      <c r="B405" s="1"/>
      <c r="C405" s="1"/>
      <c r="D405" s="7" t="str">
        <f t="shared" si="18"/>
        <v/>
      </c>
      <c r="E405" s="26">
        <f t="shared" si="2"/>
        <v>0</v>
      </c>
      <c r="H405" s="1"/>
      <c r="I405" s="1"/>
      <c r="J405" s="1"/>
      <c r="K405" s="1"/>
      <c r="L405" s="1"/>
      <c r="M405" s="10" t="str">
        <f t="array" ref="M405">iferror(xlookup($H405,'Product Families'!$A:$A,'Product Families'!$P:$P),"")</f>
        <v/>
      </c>
      <c r="N405" s="2" t="str">
        <f t="array" ref="N405">iferror(xlookup($H405,'Product Families'!$A:$A,'Product Families'!$Q:$Q),"")</f>
        <v/>
      </c>
      <c r="O405" s="26" t="str">
        <f t="shared" si="3"/>
        <v/>
      </c>
      <c r="P405" s="42" t="str">
        <f t="shared" si="4"/>
        <v/>
      </c>
      <c r="Q405" s="2">
        <f t="shared" si="5"/>
        <v>0</v>
      </c>
      <c r="R405" s="10" t="str">
        <f t="array" ref="R405">iferror(xlookup($I405,'Product Families'!$A:$A,'Product Families'!$P:$P),"")</f>
        <v/>
      </c>
      <c r="S405" s="2" t="str">
        <f t="array" ref="S405">iferror(xlookup($I405,'Product Families'!$A:$A,'Product Families'!$Q:$Q),"")</f>
        <v/>
      </c>
      <c r="T405" s="26" t="str">
        <f t="shared" si="6"/>
        <v/>
      </c>
      <c r="U405" s="42" t="str">
        <f t="shared" si="7"/>
        <v/>
      </c>
      <c r="V405" s="2">
        <f t="shared" si="8"/>
        <v>0</v>
      </c>
      <c r="W405" s="10" t="str">
        <f t="array" ref="W405">iferror(xlookup($J405,'Product Families'!$A:$A,'Product Families'!$P:$P),"")</f>
        <v/>
      </c>
      <c r="X405" s="2" t="str">
        <f t="array" ref="X405">iferror(xlookup($J405,'Product Families'!$A:$A,'Product Families'!$Q:$Q),"")</f>
        <v/>
      </c>
      <c r="Y405" s="42" t="str">
        <f t="shared" si="9"/>
        <v/>
      </c>
      <c r="Z405" s="42" t="str">
        <f t="shared" si="10"/>
        <v/>
      </c>
      <c r="AA405" s="2">
        <f t="shared" si="11"/>
        <v>0</v>
      </c>
      <c r="AB405" s="10" t="str">
        <f t="array" ref="AB405">iferror(xlookup($K405,'Product Families'!$A:$A,'Product Families'!$P:$P),"")</f>
        <v/>
      </c>
      <c r="AC405" s="2" t="str">
        <f t="array" ref="AC405">iferror(xlookup($K405,'Product Families'!$A:$A,'Product Families'!$Q:$Q),"")</f>
        <v/>
      </c>
      <c r="AD405" s="26" t="str">
        <f t="shared" si="12"/>
        <v/>
      </c>
      <c r="AE405" s="42" t="str">
        <f t="shared" si="13"/>
        <v/>
      </c>
      <c r="AF405" s="2">
        <f t="shared" si="14"/>
        <v>0</v>
      </c>
      <c r="AG405" s="10" t="str">
        <f t="array" ref="AG405">iferror(xlookup($L405,'Product Families'!$A:$A,'Product Families'!$P:$P),"")</f>
        <v/>
      </c>
      <c r="AH405" s="2" t="str">
        <f t="array" ref="AH405">iferror(xlookup($L405,'Product Families'!$A:$A,'Product Families'!$Q:$Q),"")</f>
        <v/>
      </c>
      <c r="AI405" s="26" t="str">
        <f t="shared" si="15"/>
        <v/>
      </c>
      <c r="AJ405" s="42" t="str">
        <f t="shared" si="16"/>
        <v/>
      </c>
      <c r="AK405" s="2">
        <f t="shared" si="17"/>
        <v>0</v>
      </c>
    </row>
    <row r="406">
      <c r="A406" s="1"/>
      <c r="B406" s="1"/>
      <c r="C406" s="1"/>
      <c r="D406" s="7" t="str">
        <f t="shared" si="18"/>
        <v/>
      </c>
      <c r="E406" s="26">
        <f t="shared" si="2"/>
        <v>0</v>
      </c>
      <c r="H406" s="1"/>
      <c r="I406" s="1"/>
      <c r="J406" s="1"/>
      <c r="K406" s="1"/>
      <c r="L406" s="1"/>
      <c r="M406" s="10" t="str">
        <f t="array" ref="M406">iferror(xlookup($H406,'Product Families'!$A:$A,'Product Families'!$P:$P),"")</f>
        <v/>
      </c>
      <c r="N406" s="2" t="str">
        <f t="array" ref="N406">iferror(xlookup($H406,'Product Families'!$A:$A,'Product Families'!$Q:$Q),"")</f>
        <v/>
      </c>
      <c r="O406" s="26" t="str">
        <f t="shared" si="3"/>
        <v/>
      </c>
      <c r="P406" s="42" t="str">
        <f t="shared" si="4"/>
        <v/>
      </c>
      <c r="Q406" s="2">
        <f t="shared" si="5"/>
        <v>0</v>
      </c>
      <c r="R406" s="10" t="str">
        <f t="array" ref="R406">iferror(xlookup($I406,'Product Families'!$A:$A,'Product Families'!$P:$P),"")</f>
        <v/>
      </c>
      <c r="S406" s="2" t="str">
        <f t="array" ref="S406">iferror(xlookup($I406,'Product Families'!$A:$A,'Product Families'!$Q:$Q),"")</f>
        <v/>
      </c>
      <c r="T406" s="26" t="str">
        <f t="shared" si="6"/>
        <v/>
      </c>
      <c r="U406" s="42" t="str">
        <f t="shared" si="7"/>
        <v/>
      </c>
      <c r="V406" s="2">
        <f t="shared" si="8"/>
        <v>0</v>
      </c>
      <c r="W406" s="10" t="str">
        <f t="array" ref="W406">iferror(xlookup($J406,'Product Families'!$A:$A,'Product Families'!$P:$P),"")</f>
        <v/>
      </c>
      <c r="X406" s="2" t="str">
        <f t="array" ref="X406">iferror(xlookup($J406,'Product Families'!$A:$A,'Product Families'!$Q:$Q),"")</f>
        <v/>
      </c>
      <c r="Y406" s="42" t="str">
        <f t="shared" si="9"/>
        <v/>
      </c>
      <c r="Z406" s="42" t="str">
        <f t="shared" si="10"/>
        <v/>
      </c>
      <c r="AA406" s="2">
        <f t="shared" si="11"/>
        <v>0</v>
      </c>
      <c r="AB406" s="10" t="str">
        <f t="array" ref="AB406">iferror(xlookup($K406,'Product Families'!$A:$A,'Product Families'!$P:$P),"")</f>
        <v/>
      </c>
      <c r="AC406" s="2" t="str">
        <f t="array" ref="AC406">iferror(xlookup($K406,'Product Families'!$A:$A,'Product Families'!$Q:$Q),"")</f>
        <v/>
      </c>
      <c r="AD406" s="26" t="str">
        <f t="shared" si="12"/>
        <v/>
      </c>
      <c r="AE406" s="42" t="str">
        <f t="shared" si="13"/>
        <v/>
      </c>
      <c r="AF406" s="2">
        <f t="shared" si="14"/>
        <v>0</v>
      </c>
      <c r="AG406" s="10" t="str">
        <f t="array" ref="AG406">iferror(xlookup($L406,'Product Families'!$A:$A,'Product Families'!$P:$P),"")</f>
        <v/>
      </c>
      <c r="AH406" s="2" t="str">
        <f t="array" ref="AH406">iferror(xlookup($L406,'Product Families'!$A:$A,'Product Families'!$Q:$Q),"")</f>
        <v/>
      </c>
      <c r="AI406" s="26" t="str">
        <f t="shared" si="15"/>
        <v/>
      </c>
      <c r="AJ406" s="42" t="str">
        <f t="shared" si="16"/>
        <v/>
      </c>
      <c r="AK406" s="2">
        <f t="shared" si="17"/>
        <v>0</v>
      </c>
    </row>
    <row r="407">
      <c r="A407" s="1"/>
      <c r="B407" s="1"/>
      <c r="C407" s="1"/>
      <c r="D407" s="7" t="str">
        <f t="shared" si="18"/>
        <v/>
      </c>
      <c r="E407" s="26">
        <f t="shared" si="2"/>
        <v>0</v>
      </c>
      <c r="H407" s="1"/>
      <c r="I407" s="1"/>
      <c r="J407" s="1"/>
      <c r="K407" s="1"/>
      <c r="L407" s="1"/>
      <c r="M407" s="10" t="str">
        <f t="array" ref="M407">iferror(xlookup($H407,'Product Families'!$A:$A,'Product Families'!$P:$P),"")</f>
        <v/>
      </c>
      <c r="N407" s="2" t="str">
        <f t="array" ref="N407">iferror(xlookup($H407,'Product Families'!$A:$A,'Product Families'!$Q:$Q),"")</f>
        <v/>
      </c>
      <c r="O407" s="26" t="str">
        <f t="shared" si="3"/>
        <v/>
      </c>
      <c r="P407" s="42" t="str">
        <f t="shared" si="4"/>
        <v/>
      </c>
      <c r="Q407" s="2">
        <f t="shared" si="5"/>
        <v>0</v>
      </c>
      <c r="R407" s="10" t="str">
        <f t="array" ref="R407">iferror(xlookup($I407,'Product Families'!$A:$A,'Product Families'!$P:$P),"")</f>
        <v/>
      </c>
      <c r="S407" s="2" t="str">
        <f t="array" ref="S407">iferror(xlookup($I407,'Product Families'!$A:$A,'Product Families'!$Q:$Q),"")</f>
        <v/>
      </c>
      <c r="T407" s="26" t="str">
        <f t="shared" si="6"/>
        <v/>
      </c>
      <c r="U407" s="42" t="str">
        <f t="shared" si="7"/>
        <v/>
      </c>
      <c r="V407" s="2">
        <f t="shared" si="8"/>
        <v>0</v>
      </c>
      <c r="W407" s="10" t="str">
        <f t="array" ref="W407">iferror(xlookup($J407,'Product Families'!$A:$A,'Product Families'!$P:$P),"")</f>
        <v/>
      </c>
      <c r="X407" s="2" t="str">
        <f t="array" ref="X407">iferror(xlookup($J407,'Product Families'!$A:$A,'Product Families'!$Q:$Q),"")</f>
        <v/>
      </c>
      <c r="Y407" s="42" t="str">
        <f t="shared" si="9"/>
        <v/>
      </c>
      <c r="Z407" s="42" t="str">
        <f t="shared" si="10"/>
        <v/>
      </c>
      <c r="AA407" s="2">
        <f t="shared" si="11"/>
        <v>0</v>
      </c>
      <c r="AB407" s="10" t="str">
        <f t="array" ref="AB407">iferror(xlookup($K407,'Product Families'!$A:$A,'Product Families'!$P:$P),"")</f>
        <v/>
      </c>
      <c r="AC407" s="2" t="str">
        <f t="array" ref="AC407">iferror(xlookup($K407,'Product Families'!$A:$A,'Product Families'!$Q:$Q),"")</f>
        <v/>
      </c>
      <c r="AD407" s="26" t="str">
        <f t="shared" si="12"/>
        <v/>
      </c>
      <c r="AE407" s="42" t="str">
        <f t="shared" si="13"/>
        <v/>
      </c>
      <c r="AF407" s="2">
        <f t="shared" si="14"/>
        <v>0</v>
      </c>
      <c r="AG407" s="10" t="str">
        <f t="array" ref="AG407">iferror(xlookup($L407,'Product Families'!$A:$A,'Product Families'!$P:$P),"")</f>
        <v/>
      </c>
      <c r="AH407" s="2" t="str">
        <f t="array" ref="AH407">iferror(xlookup($L407,'Product Families'!$A:$A,'Product Families'!$Q:$Q),"")</f>
        <v/>
      </c>
      <c r="AI407" s="26" t="str">
        <f t="shared" si="15"/>
        <v/>
      </c>
      <c r="AJ407" s="42" t="str">
        <f t="shared" si="16"/>
        <v/>
      </c>
      <c r="AK407" s="2">
        <f t="shared" si="17"/>
        <v>0</v>
      </c>
    </row>
    <row r="408">
      <c r="A408" s="1"/>
      <c r="B408" s="1"/>
      <c r="C408" s="1"/>
      <c r="D408" s="7" t="str">
        <f t="shared" si="18"/>
        <v/>
      </c>
      <c r="E408" s="26">
        <f t="shared" si="2"/>
        <v>0</v>
      </c>
      <c r="H408" s="1"/>
      <c r="I408" s="1"/>
      <c r="J408" s="1"/>
      <c r="K408" s="1"/>
      <c r="L408" s="1"/>
      <c r="M408" s="10" t="str">
        <f t="array" ref="M408">iferror(xlookup($H408,'Product Families'!$A:$A,'Product Families'!$P:$P),"")</f>
        <v/>
      </c>
      <c r="N408" s="2" t="str">
        <f t="array" ref="N408">iferror(xlookup($H408,'Product Families'!$A:$A,'Product Families'!$Q:$Q),"")</f>
        <v/>
      </c>
      <c r="O408" s="26" t="str">
        <f t="shared" si="3"/>
        <v/>
      </c>
      <c r="P408" s="42" t="str">
        <f t="shared" si="4"/>
        <v/>
      </c>
      <c r="Q408" s="2">
        <f t="shared" si="5"/>
        <v>0</v>
      </c>
      <c r="R408" s="10" t="str">
        <f t="array" ref="R408">iferror(xlookup($I408,'Product Families'!$A:$A,'Product Families'!$P:$P),"")</f>
        <v/>
      </c>
      <c r="S408" s="2" t="str">
        <f t="array" ref="S408">iferror(xlookup($I408,'Product Families'!$A:$A,'Product Families'!$Q:$Q),"")</f>
        <v/>
      </c>
      <c r="T408" s="26" t="str">
        <f t="shared" si="6"/>
        <v/>
      </c>
      <c r="U408" s="42" t="str">
        <f t="shared" si="7"/>
        <v/>
      </c>
      <c r="V408" s="2">
        <f t="shared" si="8"/>
        <v>0</v>
      </c>
      <c r="W408" s="10" t="str">
        <f t="array" ref="W408">iferror(xlookup($J408,'Product Families'!$A:$A,'Product Families'!$P:$P),"")</f>
        <v/>
      </c>
      <c r="X408" s="2" t="str">
        <f t="array" ref="X408">iferror(xlookup($J408,'Product Families'!$A:$A,'Product Families'!$Q:$Q),"")</f>
        <v/>
      </c>
      <c r="Y408" s="42" t="str">
        <f t="shared" si="9"/>
        <v/>
      </c>
      <c r="Z408" s="42" t="str">
        <f t="shared" si="10"/>
        <v/>
      </c>
      <c r="AA408" s="2">
        <f t="shared" si="11"/>
        <v>0</v>
      </c>
      <c r="AB408" s="10" t="str">
        <f t="array" ref="AB408">iferror(xlookup($K408,'Product Families'!$A:$A,'Product Families'!$P:$P),"")</f>
        <v/>
      </c>
      <c r="AC408" s="2" t="str">
        <f t="array" ref="AC408">iferror(xlookup($K408,'Product Families'!$A:$A,'Product Families'!$Q:$Q),"")</f>
        <v/>
      </c>
      <c r="AD408" s="26" t="str">
        <f t="shared" si="12"/>
        <v/>
      </c>
      <c r="AE408" s="42" t="str">
        <f t="shared" si="13"/>
        <v/>
      </c>
      <c r="AF408" s="2">
        <f t="shared" si="14"/>
        <v>0</v>
      </c>
      <c r="AG408" s="10" t="str">
        <f t="array" ref="AG408">iferror(xlookup($L408,'Product Families'!$A:$A,'Product Families'!$P:$P),"")</f>
        <v/>
      </c>
      <c r="AH408" s="2" t="str">
        <f t="array" ref="AH408">iferror(xlookup($L408,'Product Families'!$A:$A,'Product Families'!$Q:$Q),"")</f>
        <v/>
      </c>
      <c r="AI408" s="26" t="str">
        <f t="shared" si="15"/>
        <v/>
      </c>
      <c r="AJ408" s="42" t="str">
        <f t="shared" si="16"/>
        <v/>
      </c>
      <c r="AK408" s="2">
        <f t="shared" si="17"/>
        <v>0</v>
      </c>
    </row>
    <row r="409">
      <c r="A409" s="1"/>
      <c r="B409" s="1"/>
      <c r="C409" s="1"/>
      <c r="D409" s="7" t="str">
        <f t="shared" si="18"/>
        <v/>
      </c>
      <c r="E409" s="26">
        <f t="shared" si="2"/>
        <v>0</v>
      </c>
      <c r="H409" s="1"/>
      <c r="I409" s="1"/>
      <c r="J409" s="1"/>
      <c r="K409" s="1"/>
      <c r="L409" s="1"/>
      <c r="M409" s="10" t="str">
        <f t="array" ref="M409">iferror(xlookup($H409,'Product Families'!$A:$A,'Product Families'!$P:$P),"")</f>
        <v/>
      </c>
      <c r="N409" s="2" t="str">
        <f t="array" ref="N409">iferror(xlookup($H409,'Product Families'!$A:$A,'Product Families'!$Q:$Q),"")</f>
        <v/>
      </c>
      <c r="O409" s="26" t="str">
        <f t="shared" si="3"/>
        <v/>
      </c>
      <c r="P409" s="42" t="str">
        <f t="shared" si="4"/>
        <v/>
      </c>
      <c r="Q409" s="2">
        <f t="shared" si="5"/>
        <v>0</v>
      </c>
      <c r="R409" s="10" t="str">
        <f t="array" ref="R409">iferror(xlookup($I409,'Product Families'!$A:$A,'Product Families'!$P:$P),"")</f>
        <v/>
      </c>
      <c r="S409" s="2" t="str">
        <f t="array" ref="S409">iferror(xlookup($I409,'Product Families'!$A:$A,'Product Families'!$Q:$Q),"")</f>
        <v/>
      </c>
      <c r="T409" s="26" t="str">
        <f t="shared" si="6"/>
        <v/>
      </c>
      <c r="U409" s="42" t="str">
        <f t="shared" si="7"/>
        <v/>
      </c>
      <c r="V409" s="2">
        <f t="shared" si="8"/>
        <v>0</v>
      </c>
      <c r="W409" s="10" t="str">
        <f t="array" ref="W409">iferror(xlookup($J409,'Product Families'!$A:$A,'Product Families'!$P:$P),"")</f>
        <v/>
      </c>
      <c r="X409" s="2" t="str">
        <f t="array" ref="X409">iferror(xlookup($J409,'Product Families'!$A:$A,'Product Families'!$Q:$Q),"")</f>
        <v/>
      </c>
      <c r="Y409" s="42" t="str">
        <f t="shared" si="9"/>
        <v/>
      </c>
      <c r="Z409" s="42" t="str">
        <f t="shared" si="10"/>
        <v/>
      </c>
      <c r="AA409" s="2">
        <f t="shared" si="11"/>
        <v>0</v>
      </c>
      <c r="AB409" s="10" t="str">
        <f t="array" ref="AB409">iferror(xlookup($K409,'Product Families'!$A:$A,'Product Families'!$P:$P),"")</f>
        <v/>
      </c>
      <c r="AC409" s="2" t="str">
        <f t="array" ref="AC409">iferror(xlookup($K409,'Product Families'!$A:$A,'Product Families'!$Q:$Q),"")</f>
        <v/>
      </c>
      <c r="AD409" s="26" t="str">
        <f t="shared" si="12"/>
        <v/>
      </c>
      <c r="AE409" s="42" t="str">
        <f t="shared" si="13"/>
        <v/>
      </c>
      <c r="AF409" s="2">
        <f t="shared" si="14"/>
        <v>0</v>
      </c>
      <c r="AG409" s="10" t="str">
        <f t="array" ref="AG409">iferror(xlookup($L409,'Product Families'!$A:$A,'Product Families'!$P:$P),"")</f>
        <v/>
      </c>
      <c r="AH409" s="2" t="str">
        <f t="array" ref="AH409">iferror(xlookup($L409,'Product Families'!$A:$A,'Product Families'!$Q:$Q),"")</f>
        <v/>
      </c>
      <c r="AI409" s="26" t="str">
        <f t="shared" si="15"/>
        <v/>
      </c>
      <c r="AJ409" s="42" t="str">
        <f t="shared" si="16"/>
        <v/>
      </c>
      <c r="AK409" s="2">
        <f t="shared" si="17"/>
        <v>0</v>
      </c>
    </row>
    <row r="410">
      <c r="A410" s="1"/>
      <c r="B410" s="1"/>
      <c r="C410" s="1"/>
      <c r="D410" s="7" t="str">
        <f t="shared" si="18"/>
        <v/>
      </c>
      <c r="E410" s="26">
        <f t="shared" si="2"/>
        <v>0</v>
      </c>
      <c r="H410" s="1"/>
      <c r="I410" s="1"/>
      <c r="J410" s="1"/>
      <c r="K410" s="1"/>
      <c r="L410" s="1"/>
      <c r="M410" s="10" t="str">
        <f t="array" ref="M410">iferror(xlookup($H410,'Product Families'!$A:$A,'Product Families'!$P:$P),"")</f>
        <v/>
      </c>
      <c r="N410" s="2" t="str">
        <f t="array" ref="N410">iferror(xlookup($H410,'Product Families'!$A:$A,'Product Families'!$Q:$Q),"")</f>
        <v/>
      </c>
      <c r="O410" s="26" t="str">
        <f t="shared" si="3"/>
        <v/>
      </c>
      <c r="P410" s="42" t="str">
        <f t="shared" si="4"/>
        <v/>
      </c>
      <c r="Q410" s="2">
        <f t="shared" si="5"/>
        <v>0</v>
      </c>
      <c r="R410" s="10" t="str">
        <f t="array" ref="R410">iferror(xlookup($I410,'Product Families'!$A:$A,'Product Families'!$P:$P),"")</f>
        <v/>
      </c>
      <c r="S410" s="2" t="str">
        <f t="array" ref="S410">iferror(xlookup($I410,'Product Families'!$A:$A,'Product Families'!$Q:$Q),"")</f>
        <v/>
      </c>
      <c r="T410" s="26" t="str">
        <f t="shared" si="6"/>
        <v/>
      </c>
      <c r="U410" s="42" t="str">
        <f t="shared" si="7"/>
        <v/>
      </c>
      <c r="V410" s="2">
        <f t="shared" si="8"/>
        <v>0</v>
      </c>
      <c r="W410" s="10" t="str">
        <f t="array" ref="W410">iferror(xlookup($J410,'Product Families'!$A:$A,'Product Families'!$P:$P),"")</f>
        <v/>
      </c>
      <c r="X410" s="2" t="str">
        <f t="array" ref="X410">iferror(xlookup($J410,'Product Families'!$A:$A,'Product Families'!$Q:$Q),"")</f>
        <v/>
      </c>
      <c r="Y410" s="42" t="str">
        <f t="shared" si="9"/>
        <v/>
      </c>
      <c r="Z410" s="42" t="str">
        <f t="shared" si="10"/>
        <v/>
      </c>
      <c r="AA410" s="2">
        <f t="shared" si="11"/>
        <v>0</v>
      </c>
      <c r="AB410" s="10" t="str">
        <f t="array" ref="AB410">iferror(xlookup($K410,'Product Families'!$A:$A,'Product Families'!$P:$P),"")</f>
        <v/>
      </c>
      <c r="AC410" s="2" t="str">
        <f t="array" ref="AC410">iferror(xlookup($K410,'Product Families'!$A:$A,'Product Families'!$Q:$Q),"")</f>
        <v/>
      </c>
      <c r="AD410" s="26" t="str">
        <f t="shared" si="12"/>
        <v/>
      </c>
      <c r="AE410" s="42" t="str">
        <f t="shared" si="13"/>
        <v/>
      </c>
      <c r="AF410" s="2">
        <f t="shared" si="14"/>
        <v>0</v>
      </c>
      <c r="AG410" s="10" t="str">
        <f t="array" ref="AG410">iferror(xlookup($L410,'Product Families'!$A:$A,'Product Families'!$P:$P),"")</f>
        <v/>
      </c>
      <c r="AH410" s="2" t="str">
        <f t="array" ref="AH410">iferror(xlookup($L410,'Product Families'!$A:$A,'Product Families'!$Q:$Q),"")</f>
        <v/>
      </c>
      <c r="AI410" s="26" t="str">
        <f t="shared" si="15"/>
        <v/>
      </c>
      <c r="AJ410" s="42" t="str">
        <f t="shared" si="16"/>
        <v/>
      </c>
      <c r="AK410" s="2">
        <f t="shared" si="17"/>
        <v>0</v>
      </c>
    </row>
    <row r="411">
      <c r="A411" s="1"/>
      <c r="B411" s="1"/>
      <c r="C411" s="1"/>
      <c r="D411" s="7" t="str">
        <f t="shared" si="18"/>
        <v/>
      </c>
      <c r="E411" s="26">
        <f t="shared" si="2"/>
        <v>0</v>
      </c>
      <c r="H411" s="1"/>
      <c r="I411" s="1"/>
      <c r="J411" s="1"/>
      <c r="K411" s="1"/>
      <c r="L411" s="1"/>
      <c r="M411" s="10" t="str">
        <f t="array" ref="M411">iferror(xlookup($H411,'Product Families'!$A:$A,'Product Families'!$P:$P),"")</f>
        <v/>
      </c>
      <c r="N411" s="2" t="str">
        <f t="array" ref="N411">iferror(xlookup($H411,'Product Families'!$A:$A,'Product Families'!$Q:$Q),"")</f>
        <v/>
      </c>
      <c r="O411" s="26" t="str">
        <f t="shared" si="3"/>
        <v/>
      </c>
      <c r="P411" s="42" t="str">
        <f t="shared" si="4"/>
        <v/>
      </c>
      <c r="Q411" s="2">
        <f t="shared" si="5"/>
        <v>0</v>
      </c>
      <c r="R411" s="10" t="str">
        <f t="array" ref="R411">iferror(xlookup($I411,'Product Families'!$A:$A,'Product Families'!$P:$P),"")</f>
        <v/>
      </c>
      <c r="S411" s="2" t="str">
        <f t="array" ref="S411">iferror(xlookup($I411,'Product Families'!$A:$A,'Product Families'!$Q:$Q),"")</f>
        <v/>
      </c>
      <c r="T411" s="26" t="str">
        <f t="shared" si="6"/>
        <v/>
      </c>
      <c r="U411" s="42" t="str">
        <f t="shared" si="7"/>
        <v/>
      </c>
      <c r="V411" s="2">
        <f t="shared" si="8"/>
        <v>0</v>
      </c>
      <c r="W411" s="10" t="str">
        <f t="array" ref="W411">iferror(xlookup($J411,'Product Families'!$A:$A,'Product Families'!$P:$P),"")</f>
        <v/>
      </c>
      <c r="X411" s="2" t="str">
        <f t="array" ref="X411">iferror(xlookup($J411,'Product Families'!$A:$A,'Product Families'!$Q:$Q),"")</f>
        <v/>
      </c>
      <c r="Y411" s="42" t="str">
        <f t="shared" si="9"/>
        <v/>
      </c>
      <c r="Z411" s="42" t="str">
        <f t="shared" si="10"/>
        <v/>
      </c>
      <c r="AA411" s="2">
        <f t="shared" si="11"/>
        <v>0</v>
      </c>
      <c r="AB411" s="10" t="str">
        <f t="array" ref="AB411">iferror(xlookup($K411,'Product Families'!$A:$A,'Product Families'!$P:$P),"")</f>
        <v/>
      </c>
      <c r="AC411" s="2" t="str">
        <f t="array" ref="AC411">iferror(xlookup($K411,'Product Families'!$A:$A,'Product Families'!$Q:$Q),"")</f>
        <v/>
      </c>
      <c r="AD411" s="26" t="str">
        <f t="shared" si="12"/>
        <v/>
      </c>
      <c r="AE411" s="42" t="str">
        <f t="shared" si="13"/>
        <v/>
      </c>
      <c r="AF411" s="2">
        <f t="shared" si="14"/>
        <v>0</v>
      </c>
      <c r="AG411" s="10" t="str">
        <f t="array" ref="AG411">iferror(xlookup($L411,'Product Families'!$A:$A,'Product Families'!$P:$P),"")</f>
        <v/>
      </c>
      <c r="AH411" s="2" t="str">
        <f t="array" ref="AH411">iferror(xlookup($L411,'Product Families'!$A:$A,'Product Families'!$Q:$Q),"")</f>
        <v/>
      </c>
      <c r="AI411" s="26" t="str">
        <f t="shared" si="15"/>
        <v/>
      </c>
      <c r="AJ411" s="42" t="str">
        <f t="shared" si="16"/>
        <v/>
      </c>
      <c r="AK411" s="2">
        <f t="shared" si="17"/>
        <v>0</v>
      </c>
    </row>
    <row r="412">
      <c r="A412" s="1"/>
      <c r="B412" s="1"/>
      <c r="C412" s="1"/>
      <c r="D412" s="7" t="str">
        <f t="shared" si="18"/>
        <v/>
      </c>
      <c r="E412" s="26">
        <f t="shared" si="2"/>
        <v>0</v>
      </c>
      <c r="H412" s="1"/>
      <c r="I412" s="1"/>
      <c r="J412" s="1"/>
      <c r="K412" s="1"/>
      <c r="L412" s="1"/>
      <c r="M412" s="10" t="str">
        <f t="array" ref="M412">iferror(xlookup($H412,'Product Families'!$A:$A,'Product Families'!$P:$P),"")</f>
        <v/>
      </c>
      <c r="N412" s="2" t="str">
        <f t="array" ref="N412">iferror(xlookup($H412,'Product Families'!$A:$A,'Product Families'!$Q:$Q),"")</f>
        <v/>
      </c>
      <c r="O412" s="26" t="str">
        <f t="shared" si="3"/>
        <v/>
      </c>
      <c r="P412" s="42" t="str">
        <f t="shared" si="4"/>
        <v/>
      </c>
      <c r="Q412" s="2">
        <f t="shared" si="5"/>
        <v>0</v>
      </c>
      <c r="R412" s="10" t="str">
        <f t="array" ref="R412">iferror(xlookup($I412,'Product Families'!$A:$A,'Product Families'!$P:$P),"")</f>
        <v/>
      </c>
      <c r="S412" s="2" t="str">
        <f t="array" ref="S412">iferror(xlookup($I412,'Product Families'!$A:$A,'Product Families'!$Q:$Q),"")</f>
        <v/>
      </c>
      <c r="T412" s="26" t="str">
        <f t="shared" si="6"/>
        <v/>
      </c>
      <c r="U412" s="42" t="str">
        <f t="shared" si="7"/>
        <v/>
      </c>
      <c r="V412" s="2">
        <f t="shared" si="8"/>
        <v>0</v>
      </c>
      <c r="W412" s="10" t="str">
        <f t="array" ref="W412">iferror(xlookup($J412,'Product Families'!$A:$A,'Product Families'!$P:$P),"")</f>
        <v/>
      </c>
      <c r="X412" s="2" t="str">
        <f t="array" ref="X412">iferror(xlookup($J412,'Product Families'!$A:$A,'Product Families'!$Q:$Q),"")</f>
        <v/>
      </c>
      <c r="Y412" s="42" t="str">
        <f t="shared" si="9"/>
        <v/>
      </c>
      <c r="Z412" s="42" t="str">
        <f t="shared" si="10"/>
        <v/>
      </c>
      <c r="AA412" s="2">
        <f t="shared" si="11"/>
        <v>0</v>
      </c>
      <c r="AB412" s="10" t="str">
        <f t="array" ref="AB412">iferror(xlookup($K412,'Product Families'!$A:$A,'Product Families'!$P:$P),"")</f>
        <v/>
      </c>
      <c r="AC412" s="2" t="str">
        <f t="array" ref="AC412">iferror(xlookup($K412,'Product Families'!$A:$A,'Product Families'!$Q:$Q),"")</f>
        <v/>
      </c>
      <c r="AD412" s="26" t="str">
        <f t="shared" si="12"/>
        <v/>
      </c>
      <c r="AE412" s="42" t="str">
        <f t="shared" si="13"/>
        <v/>
      </c>
      <c r="AF412" s="2">
        <f t="shared" si="14"/>
        <v>0</v>
      </c>
      <c r="AG412" s="10" t="str">
        <f t="array" ref="AG412">iferror(xlookup($L412,'Product Families'!$A:$A,'Product Families'!$P:$P),"")</f>
        <v/>
      </c>
      <c r="AH412" s="2" t="str">
        <f t="array" ref="AH412">iferror(xlookup($L412,'Product Families'!$A:$A,'Product Families'!$Q:$Q),"")</f>
        <v/>
      </c>
      <c r="AI412" s="26" t="str">
        <f t="shared" si="15"/>
        <v/>
      </c>
      <c r="AJ412" s="42" t="str">
        <f t="shared" si="16"/>
        <v/>
      </c>
      <c r="AK412" s="2">
        <f t="shared" si="17"/>
        <v>0</v>
      </c>
    </row>
    <row r="413">
      <c r="A413" s="1"/>
      <c r="B413" s="1"/>
      <c r="C413" s="1"/>
      <c r="D413" s="7" t="str">
        <f t="shared" si="18"/>
        <v/>
      </c>
      <c r="E413" s="26">
        <f t="shared" si="2"/>
        <v>0</v>
      </c>
      <c r="H413" s="1"/>
      <c r="I413" s="1"/>
      <c r="J413" s="1"/>
      <c r="K413" s="1"/>
      <c r="L413" s="1"/>
      <c r="M413" s="10" t="str">
        <f t="array" ref="M413">iferror(xlookup($H413,'Product Families'!$A:$A,'Product Families'!$P:$P),"")</f>
        <v/>
      </c>
      <c r="N413" s="2" t="str">
        <f t="array" ref="N413">iferror(xlookup($H413,'Product Families'!$A:$A,'Product Families'!$Q:$Q),"")</f>
        <v/>
      </c>
      <c r="O413" s="26" t="str">
        <f t="shared" si="3"/>
        <v/>
      </c>
      <c r="P413" s="42" t="str">
        <f t="shared" si="4"/>
        <v/>
      </c>
      <c r="Q413" s="2">
        <f t="shared" si="5"/>
        <v>0</v>
      </c>
      <c r="R413" s="10" t="str">
        <f t="array" ref="R413">iferror(xlookup($I413,'Product Families'!$A:$A,'Product Families'!$P:$P),"")</f>
        <v/>
      </c>
      <c r="S413" s="2" t="str">
        <f t="array" ref="S413">iferror(xlookup($I413,'Product Families'!$A:$A,'Product Families'!$Q:$Q),"")</f>
        <v/>
      </c>
      <c r="T413" s="26" t="str">
        <f t="shared" si="6"/>
        <v/>
      </c>
      <c r="U413" s="42" t="str">
        <f t="shared" si="7"/>
        <v/>
      </c>
      <c r="V413" s="2">
        <f t="shared" si="8"/>
        <v>0</v>
      </c>
      <c r="W413" s="10" t="str">
        <f t="array" ref="W413">iferror(xlookup($J413,'Product Families'!$A:$A,'Product Families'!$P:$P),"")</f>
        <v/>
      </c>
      <c r="X413" s="2" t="str">
        <f t="array" ref="X413">iferror(xlookup($J413,'Product Families'!$A:$A,'Product Families'!$Q:$Q),"")</f>
        <v/>
      </c>
      <c r="Y413" s="42" t="str">
        <f t="shared" si="9"/>
        <v/>
      </c>
      <c r="Z413" s="42" t="str">
        <f t="shared" si="10"/>
        <v/>
      </c>
      <c r="AA413" s="2">
        <f t="shared" si="11"/>
        <v>0</v>
      </c>
      <c r="AB413" s="10" t="str">
        <f t="array" ref="AB413">iferror(xlookup($K413,'Product Families'!$A:$A,'Product Families'!$P:$P),"")</f>
        <v/>
      </c>
      <c r="AC413" s="2" t="str">
        <f t="array" ref="AC413">iferror(xlookup($K413,'Product Families'!$A:$A,'Product Families'!$Q:$Q),"")</f>
        <v/>
      </c>
      <c r="AD413" s="26" t="str">
        <f t="shared" si="12"/>
        <v/>
      </c>
      <c r="AE413" s="42" t="str">
        <f t="shared" si="13"/>
        <v/>
      </c>
      <c r="AF413" s="2">
        <f t="shared" si="14"/>
        <v>0</v>
      </c>
      <c r="AG413" s="10" t="str">
        <f t="array" ref="AG413">iferror(xlookup($L413,'Product Families'!$A:$A,'Product Families'!$P:$P),"")</f>
        <v/>
      </c>
      <c r="AH413" s="2" t="str">
        <f t="array" ref="AH413">iferror(xlookup($L413,'Product Families'!$A:$A,'Product Families'!$Q:$Q),"")</f>
        <v/>
      </c>
      <c r="AI413" s="26" t="str">
        <f t="shared" si="15"/>
        <v/>
      </c>
      <c r="AJ413" s="42" t="str">
        <f t="shared" si="16"/>
        <v/>
      </c>
      <c r="AK413" s="2">
        <f t="shared" si="17"/>
        <v>0</v>
      </c>
    </row>
    <row r="414">
      <c r="A414" s="1"/>
      <c r="B414" s="1"/>
      <c r="C414" s="1"/>
      <c r="D414" s="7" t="str">
        <f t="shared" si="18"/>
        <v/>
      </c>
      <c r="E414" s="26">
        <f t="shared" si="2"/>
        <v>0</v>
      </c>
      <c r="H414" s="1"/>
      <c r="I414" s="1"/>
      <c r="J414" s="1"/>
      <c r="K414" s="1"/>
      <c r="L414" s="1"/>
      <c r="M414" s="10" t="str">
        <f t="array" ref="M414">iferror(xlookup($H414,'Product Families'!$A:$A,'Product Families'!$P:$P),"")</f>
        <v/>
      </c>
      <c r="N414" s="2" t="str">
        <f t="array" ref="N414">iferror(xlookup($H414,'Product Families'!$A:$A,'Product Families'!$Q:$Q),"")</f>
        <v/>
      </c>
      <c r="O414" s="26" t="str">
        <f t="shared" si="3"/>
        <v/>
      </c>
      <c r="P414" s="42" t="str">
        <f t="shared" si="4"/>
        <v/>
      </c>
      <c r="Q414" s="2">
        <f t="shared" si="5"/>
        <v>0</v>
      </c>
      <c r="R414" s="10" t="str">
        <f t="array" ref="R414">iferror(xlookup($I414,'Product Families'!$A:$A,'Product Families'!$P:$P),"")</f>
        <v/>
      </c>
      <c r="S414" s="2" t="str">
        <f t="array" ref="S414">iferror(xlookup($I414,'Product Families'!$A:$A,'Product Families'!$Q:$Q),"")</f>
        <v/>
      </c>
      <c r="T414" s="26" t="str">
        <f t="shared" si="6"/>
        <v/>
      </c>
      <c r="U414" s="42" t="str">
        <f t="shared" si="7"/>
        <v/>
      </c>
      <c r="V414" s="2">
        <f t="shared" si="8"/>
        <v>0</v>
      </c>
      <c r="W414" s="10" t="str">
        <f t="array" ref="W414">iferror(xlookup($J414,'Product Families'!$A:$A,'Product Families'!$P:$P),"")</f>
        <v/>
      </c>
      <c r="X414" s="2" t="str">
        <f t="array" ref="X414">iferror(xlookup($J414,'Product Families'!$A:$A,'Product Families'!$Q:$Q),"")</f>
        <v/>
      </c>
      <c r="Y414" s="42" t="str">
        <f t="shared" si="9"/>
        <v/>
      </c>
      <c r="Z414" s="42" t="str">
        <f t="shared" si="10"/>
        <v/>
      </c>
      <c r="AA414" s="2">
        <f t="shared" si="11"/>
        <v>0</v>
      </c>
      <c r="AB414" s="10" t="str">
        <f t="array" ref="AB414">iferror(xlookup($K414,'Product Families'!$A:$A,'Product Families'!$P:$P),"")</f>
        <v/>
      </c>
      <c r="AC414" s="2" t="str">
        <f t="array" ref="AC414">iferror(xlookup($K414,'Product Families'!$A:$A,'Product Families'!$Q:$Q),"")</f>
        <v/>
      </c>
      <c r="AD414" s="26" t="str">
        <f t="shared" si="12"/>
        <v/>
      </c>
      <c r="AE414" s="42" t="str">
        <f t="shared" si="13"/>
        <v/>
      </c>
      <c r="AF414" s="2">
        <f t="shared" si="14"/>
        <v>0</v>
      </c>
      <c r="AG414" s="10" t="str">
        <f t="array" ref="AG414">iferror(xlookup($L414,'Product Families'!$A:$A,'Product Families'!$P:$P),"")</f>
        <v/>
      </c>
      <c r="AH414" s="2" t="str">
        <f t="array" ref="AH414">iferror(xlookup($L414,'Product Families'!$A:$A,'Product Families'!$Q:$Q),"")</f>
        <v/>
      </c>
      <c r="AI414" s="26" t="str">
        <f t="shared" si="15"/>
        <v/>
      </c>
      <c r="AJ414" s="42" t="str">
        <f t="shared" si="16"/>
        <v/>
      </c>
      <c r="AK414" s="2">
        <f t="shared" si="17"/>
        <v>0</v>
      </c>
    </row>
    <row r="415">
      <c r="A415" s="1"/>
      <c r="B415" s="1"/>
      <c r="C415" s="1"/>
      <c r="D415" s="7" t="str">
        <f t="shared" si="18"/>
        <v/>
      </c>
      <c r="E415" s="26">
        <f t="shared" si="2"/>
        <v>0</v>
      </c>
      <c r="H415" s="1"/>
      <c r="I415" s="1"/>
      <c r="J415" s="1"/>
      <c r="K415" s="1"/>
      <c r="L415" s="1"/>
      <c r="M415" s="10" t="str">
        <f t="array" ref="M415">iferror(xlookup($H415,'Product Families'!$A:$A,'Product Families'!$P:$P),"")</f>
        <v/>
      </c>
      <c r="N415" s="2" t="str">
        <f t="array" ref="N415">iferror(xlookup($H415,'Product Families'!$A:$A,'Product Families'!$Q:$Q),"")</f>
        <v/>
      </c>
      <c r="O415" s="26" t="str">
        <f t="shared" si="3"/>
        <v/>
      </c>
      <c r="P415" s="42" t="str">
        <f t="shared" si="4"/>
        <v/>
      </c>
      <c r="Q415" s="2">
        <f t="shared" si="5"/>
        <v>0</v>
      </c>
      <c r="R415" s="10" t="str">
        <f t="array" ref="R415">iferror(xlookup($I415,'Product Families'!$A:$A,'Product Families'!$P:$P),"")</f>
        <v/>
      </c>
      <c r="S415" s="2" t="str">
        <f t="array" ref="S415">iferror(xlookup($I415,'Product Families'!$A:$A,'Product Families'!$Q:$Q),"")</f>
        <v/>
      </c>
      <c r="T415" s="26" t="str">
        <f t="shared" si="6"/>
        <v/>
      </c>
      <c r="U415" s="42" t="str">
        <f t="shared" si="7"/>
        <v/>
      </c>
      <c r="V415" s="2">
        <f t="shared" si="8"/>
        <v>0</v>
      </c>
      <c r="W415" s="10" t="str">
        <f t="array" ref="W415">iferror(xlookup($J415,'Product Families'!$A:$A,'Product Families'!$P:$P),"")</f>
        <v/>
      </c>
      <c r="X415" s="2" t="str">
        <f t="array" ref="X415">iferror(xlookup($J415,'Product Families'!$A:$A,'Product Families'!$Q:$Q),"")</f>
        <v/>
      </c>
      <c r="Y415" s="42" t="str">
        <f t="shared" si="9"/>
        <v/>
      </c>
      <c r="Z415" s="42" t="str">
        <f t="shared" si="10"/>
        <v/>
      </c>
      <c r="AA415" s="2">
        <f t="shared" si="11"/>
        <v>0</v>
      </c>
      <c r="AB415" s="10" t="str">
        <f t="array" ref="AB415">iferror(xlookup($K415,'Product Families'!$A:$A,'Product Families'!$P:$P),"")</f>
        <v/>
      </c>
      <c r="AC415" s="2" t="str">
        <f t="array" ref="AC415">iferror(xlookup($K415,'Product Families'!$A:$A,'Product Families'!$Q:$Q),"")</f>
        <v/>
      </c>
      <c r="AD415" s="26" t="str">
        <f t="shared" si="12"/>
        <v/>
      </c>
      <c r="AE415" s="42" t="str">
        <f t="shared" si="13"/>
        <v/>
      </c>
      <c r="AF415" s="2">
        <f t="shared" si="14"/>
        <v>0</v>
      </c>
      <c r="AG415" s="10" t="str">
        <f t="array" ref="AG415">iferror(xlookup($L415,'Product Families'!$A:$A,'Product Families'!$P:$P),"")</f>
        <v/>
      </c>
      <c r="AH415" s="2" t="str">
        <f t="array" ref="AH415">iferror(xlookup($L415,'Product Families'!$A:$A,'Product Families'!$Q:$Q),"")</f>
        <v/>
      </c>
      <c r="AI415" s="26" t="str">
        <f t="shared" si="15"/>
        <v/>
      </c>
      <c r="AJ415" s="42" t="str">
        <f t="shared" si="16"/>
        <v/>
      </c>
      <c r="AK415" s="2">
        <f t="shared" si="17"/>
        <v>0</v>
      </c>
    </row>
    <row r="416">
      <c r="A416" s="1"/>
      <c r="B416" s="1"/>
      <c r="C416" s="1"/>
      <c r="D416" s="7" t="str">
        <f t="shared" si="18"/>
        <v/>
      </c>
      <c r="E416" s="26">
        <f t="shared" si="2"/>
        <v>0</v>
      </c>
      <c r="H416" s="1"/>
      <c r="I416" s="1"/>
      <c r="J416" s="1"/>
      <c r="K416" s="1"/>
      <c r="L416" s="1"/>
      <c r="M416" s="10" t="str">
        <f t="array" ref="M416">iferror(xlookup($H416,'Product Families'!$A:$A,'Product Families'!$P:$P),"")</f>
        <v/>
      </c>
      <c r="N416" s="2" t="str">
        <f t="array" ref="N416">iferror(xlookup($H416,'Product Families'!$A:$A,'Product Families'!$Q:$Q),"")</f>
        <v/>
      </c>
      <c r="O416" s="26" t="str">
        <f t="shared" si="3"/>
        <v/>
      </c>
      <c r="P416" s="42" t="str">
        <f t="shared" si="4"/>
        <v/>
      </c>
      <c r="Q416" s="2">
        <f t="shared" si="5"/>
        <v>0</v>
      </c>
      <c r="R416" s="10" t="str">
        <f t="array" ref="R416">iferror(xlookup($I416,'Product Families'!$A:$A,'Product Families'!$P:$P),"")</f>
        <v/>
      </c>
      <c r="S416" s="2" t="str">
        <f t="array" ref="S416">iferror(xlookup($I416,'Product Families'!$A:$A,'Product Families'!$Q:$Q),"")</f>
        <v/>
      </c>
      <c r="T416" s="26" t="str">
        <f t="shared" si="6"/>
        <v/>
      </c>
      <c r="U416" s="42" t="str">
        <f t="shared" si="7"/>
        <v/>
      </c>
      <c r="V416" s="2">
        <f t="shared" si="8"/>
        <v>0</v>
      </c>
      <c r="W416" s="10" t="str">
        <f t="array" ref="W416">iferror(xlookup($J416,'Product Families'!$A:$A,'Product Families'!$P:$P),"")</f>
        <v/>
      </c>
      <c r="X416" s="2" t="str">
        <f t="array" ref="X416">iferror(xlookup($J416,'Product Families'!$A:$A,'Product Families'!$Q:$Q),"")</f>
        <v/>
      </c>
      <c r="Y416" s="42" t="str">
        <f t="shared" si="9"/>
        <v/>
      </c>
      <c r="Z416" s="42" t="str">
        <f t="shared" si="10"/>
        <v/>
      </c>
      <c r="AA416" s="2">
        <f t="shared" si="11"/>
        <v>0</v>
      </c>
      <c r="AB416" s="10" t="str">
        <f t="array" ref="AB416">iferror(xlookup($K416,'Product Families'!$A:$A,'Product Families'!$P:$P),"")</f>
        <v/>
      </c>
      <c r="AC416" s="2" t="str">
        <f t="array" ref="AC416">iferror(xlookup($K416,'Product Families'!$A:$A,'Product Families'!$Q:$Q),"")</f>
        <v/>
      </c>
      <c r="AD416" s="26" t="str">
        <f t="shared" si="12"/>
        <v/>
      </c>
      <c r="AE416" s="42" t="str">
        <f t="shared" si="13"/>
        <v/>
      </c>
      <c r="AF416" s="2">
        <f t="shared" si="14"/>
        <v>0</v>
      </c>
      <c r="AG416" s="10" t="str">
        <f t="array" ref="AG416">iferror(xlookup($L416,'Product Families'!$A:$A,'Product Families'!$P:$P),"")</f>
        <v/>
      </c>
      <c r="AH416" s="2" t="str">
        <f t="array" ref="AH416">iferror(xlookup($L416,'Product Families'!$A:$A,'Product Families'!$Q:$Q),"")</f>
        <v/>
      </c>
      <c r="AI416" s="26" t="str">
        <f t="shared" si="15"/>
        <v/>
      </c>
      <c r="AJ416" s="42" t="str">
        <f t="shared" si="16"/>
        <v/>
      </c>
      <c r="AK416" s="2">
        <f t="shared" si="17"/>
        <v>0</v>
      </c>
    </row>
    <row r="417">
      <c r="A417" s="1"/>
      <c r="B417" s="1"/>
      <c r="C417" s="1"/>
      <c r="D417" s="7" t="str">
        <f t="shared" si="18"/>
        <v/>
      </c>
      <c r="E417" s="26">
        <f t="shared" si="2"/>
        <v>0</v>
      </c>
      <c r="H417" s="1"/>
      <c r="I417" s="1"/>
      <c r="J417" s="1"/>
      <c r="K417" s="1"/>
      <c r="L417" s="1"/>
      <c r="M417" s="10" t="str">
        <f t="array" ref="M417">iferror(xlookup($H417,'Product Families'!$A:$A,'Product Families'!$P:$P),"")</f>
        <v/>
      </c>
      <c r="N417" s="2" t="str">
        <f t="array" ref="N417">iferror(xlookup($H417,'Product Families'!$A:$A,'Product Families'!$Q:$Q),"")</f>
        <v/>
      </c>
      <c r="O417" s="26" t="str">
        <f t="shared" si="3"/>
        <v/>
      </c>
      <c r="P417" s="42" t="str">
        <f t="shared" si="4"/>
        <v/>
      </c>
      <c r="Q417" s="2">
        <f t="shared" si="5"/>
        <v>0</v>
      </c>
      <c r="R417" s="10" t="str">
        <f t="array" ref="R417">iferror(xlookup($I417,'Product Families'!$A:$A,'Product Families'!$P:$P),"")</f>
        <v/>
      </c>
      <c r="S417" s="2" t="str">
        <f t="array" ref="S417">iferror(xlookup($I417,'Product Families'!$A:$A,'Product Families'!$Q:$Q),"")</f>
        <v/>
      </c>
      <c r="T417" s="26" t="str">
        <f t="shared" si="6"/>
        <v/>
      </c>
      <c r="U417" s="42" t="str">
        <f t="shared" si="7"/>
        <v/>
      </c>
      <c r="V417" s="2">
        <f t="shared" si="8"/>
        <v>0</v>
      </c>
      <c r="W417" s="10" t="str">
        <f t="array" ref="W417">iferror(xlookup($J417,'Product Families'!$A:$A,'Product Families'!$P:$P),"")</f>
        <v/>
      </c>
      <c r="X417" s="2" t="str">
        <f t="array" ref="X417">iferror(xlookup($J417,'Product Families'!$A:$A,'Product Families'!$Q:$Q),"")</f>
        <v/>
      </c>
      <c r="Y417" s="42" t="str">
        <f t="shared" si="9"/>
        <v/>
      </c>
      <c r="Z417" s="42" t="str">
        <f t="shared" si="10"/>
        <v/>
      </c>
      <c r="AA417" s="2">
        <f t="shared" si="11"/>
        <v>0</v>
      </c>
      <c r="AB417" s="10" t="str">
        <f t="array" ref="AB417">iferror(xlookup($K417,'Product Families'!$A:$A,'Product Families'!$P:$P),"")</f>
        <v/>
      </c>
      <c r="AC417" s="2" t="str">
        <f t="array" ref="AC417">iferror(xlookup($K417,'Product Families'!$A:$A,'Product Families'!$Q:$Q),"")</f>
        <v/>
      </c>
      <c r="AD417" s="26" t="str">
        <f t="shared" si="12"/>
        <v/>
      </c>
      <c r="AE417" s="42" t="str">
        <f t="shared" si="13"/>
        <v/>
      </c>
      <c r="AF417" s="2">
        <f t="shared" si="14"/>
        <v>0</v>
      </c>
      <c r="AG417" s="10" t="str">
        <f t="array" ref="AG417">iferror(xlookup($L417,'Product Families'!$A:$A,'Product Families'!$P:$P),"")</f>
        <v/>
      </c>
      <c r="AH417" s="2" t="str">
        <f t="array" ref="AH417">iferror(xlookup($L417,'Product Families'!$A:$A,'Product Families'!$Q:$Q),"")</f>
        <v/>
      </c>
      <c r="AI417" s="26" t="str">
        <f t="shared" si="15"/>
        <v/>
      </c>
      <c r="AJ417" s="42" t="str">
        <f t="shared" si="16"/>
        <v/>
      </c>
      <c r="AK417" s="2">
        <f t="shared" si="17"/>
        <v>0</v>
      </c>
    </row>
    <row r="418">
      <c r="A418" s="1"/>
      <c r="B418" s="1"/>
      <c r="C418" s="1"/>
      <c r="D418" s="7" t="str">
        <f t="shared" si="18"/>
        <v/>
      </c>
      <c r="E418" s="26">
        <f t="shared" si="2"/>
        <v>0</v>
      </c>
      <c r="H418" s="1"/>
      <c r="I418" s="1"/>
      <c r="J418" s="1"/>
      <c r="K418" s="1"/>
      <c r="L418" s="1"/>
      <c r="M418" s="10" t="str">
        <f t="array" ref="M418">iferror(xlookup($H418,'Product Families'!$A:$A,'Product Families'!$P:$P),"")</f>
        <v/>
      </c>
      <c r="N418" s="2" t="str">
        <f t="array" ref="N418">iferror(xlookup($H418,'Product Families'!$A:$A,'Product Families'!$Q:$Q),"")</f>
        <v/>
      </c>
      <c r="O418" s="26" t="str">
        <f t="shared" si="3"/>
        <v/>
      </c>
      <c r="P418" s="42" t="str">
        <f t="shared" si="4"/>
        <v/>
      </c>
      <c r="Q418" s="2">
        <f t="shared" si="5"/>
        <v>0</v>
      </c>
      <c r="R418" s="10" t="str">
        <f t="array" ref="R418">iferror(xlookup($I418,'Product Families'!$A:$A,'Product Families'!$P:$P),"")</f>
        <v/>
      </c>
      <c r="S418" s="2" t="str">
        <f t="array" ref="S418">iferror(xlookup($I418,'Product Families'!$A:$A,'Product Families'!$Q:$Q),"")</f>
        <v/>
      </c>
      <c r="T418" s="26" t="str">
        <f t="shared" si="6"/>
        <v/>
      </c>
      <c r="U418" s="42" t="str">
        <f t="shared" si="7"/>
        <v/>
      </c>
      <c r="V418" s="2">
        <f t="shared" si="8"/>
        <v>0</v>
      </c>
      <c r="W418" s="10" t="str">
        <f t="array" ref="W418">iferror(xlookup($J418,'Product Families'!$A:$A,'Product Families'!$P:$P),"")</f>
        <v/>
      </c>
      <c r="X418" s="2" t="str">
        <f t="array" ref="X418">iferror(xlookup($J418,'Product Families'!$A:$A,'Product Families'!$Q:$Q),"")</f>
        <v/>
      </c>
      <c r="Y418" s="42" t="str">
        <f t="shared" si="9"/>
        <v/>
      </c>
      <c r="Z418" s="42" t="str">
        <f t="shared" si="10"/>
        <v/>
      </c>
      <c r="AA418" s="2">
        <f t="shared" si="11"/>
        <v>0</v>
      </c>
      <c r="AB418" s="10" t="str">
        <f t="array" ref="AB418">iferror(xlookup($K418,'Product Families'!$A:$A,'Product Families'!$P:$P),"")</f>
        <v/>
      </c>
      <c r="AC418" s="2" t="str">
        <f t="array" ref="AC418">iferror(xlookup($K418,'Product Families'!$A:$A,'Product Families'!$Q:$Q),"")</f>
        <v/>
      </c>
      <c r="AD418" s="26" t="str">
        <f t="shared" si="12"/>
        <v/>
      </c>
      <c r="AE418" s="42" t="str">
        <f t="shared" si="13"/>
        <v/>
      </c>
      <c r="AF418" s="2">
        <f t="shared" si="14"/>
        <v>0</v>
      </c>
      <c r="AG418" s="10" t="str">
        <f t="array" ref="AG418">iferror(xlookup($L418,'Product Families'!$A:$A,'Product Families'!$P:$P),"")</f>
        <v/>
      </c>
      <c r="AH418" s="2" t="str">
        <f t="array" ref="AH418">iferror(xlookup($L418,'Product Families'!$A:$A,'Product Families'!$Q:$Q),"")</f>
        <v/>
      </c>
      <c r="AI418" s="26" t="str">
        <f t="shared" si="15"/>
        <v/>
      </c>
      <c r="AJ418" s="42" t="str">
        <f t="shared" si="16"/>
        <v/>
      </c>
      <c r="AK418" s="2">
        <f t="shared" si="17"/>
        <v>0</v>
      </c>
    </row>
    <row r="419">
      <c r="A419" s="1"/>
      <c r="B419" s="1"/>
      <c r="C419" s="1"/>
      <c r="D419" s="7" t="str">
        <f t="shared" si="18"/>
        <v/>
      </c>
      <c r="E419" s="26">
        <f t="shared" si="2"/>
        <v>0</v>
      </c>
      <c r="H419" s="1"/>
      <c r="I419" s="1"/>
      <c r="J419" s="1"/>
      <c r="K419" s="1"/>
      <c r="L419" s="1"/>
      <c r="M419" s="10" t="str">
        <f t="array" ref="M419">iferror(xlookup($H419,'Product Families'!$A:$A,'Product Families'!$P:$P),"")</f>
        <v/>
      </c>
      <c r="N419" s="2" t="str">
        <f t="array" ref="N419">iferror(xlookup($H419,'Product Families'!$A:$A,'Product Families'!$Q:$Q),"")</f>
        <v/>
      </c>
      <c r="O419" s="26" t="str">
        <f t="shared" si="3"/>
        <v/>
      </c>
      <c r="P419" s="42" t="str">
        <f t="shared" si="4"/>
        <v/>
      </c>
      <c r="Q419" s="2">
        <f t="shared" si="5"/>
        <v>0</v>
      </c>
      <c r="R419" s="10" t="str">
        <f t="array" ref="R419">iferror(xlookup($I419,'Product Families'!$A:$A,'Product Families'!$P:$P),"")</f>
        <v/>
      </c>
      <c r="S419" s="2" t="str">
        <f t="array" ref="S419">iferror(xlookup($I419,'Product Families'!$A:$A,'Product Families'!$Q:$Q),"")</f>
        <v/>
      </c>
      <c r="T419" s="26" t="str">
        <f t="shared" si="6"/>
        <v/>
      </c>
      <c r="U419" s="42" t="str">
        <f t="shared" si="7"/>
        <v/>
      </c>
      <c r="V419" s="2">
        <f t="shared" si="8"/>
        <v>0</v>
      </c>
      <c r="W419" s="10" t="str">
        <f t="array" ref="W419">iferror(xlookup($J419,'Product Families'!$A:$A,'Product Families'!$P:$P),"")</f>
        <v/>
      </c>
      <c r="X419" s="2" t="str">
        <f t="array" ref="X419">iferror(xlookup($J419,'Product Families'!$A:$A,'Product Families'!$Q:$Q),"")</f>
        <v/>
      </c>
      <c r="Y419" s="42" t="str">
        <f t="shared" si="9"/>
        <v/>
      </c>
      <c r="Z419" s="42" t="str">
        <f t="shared" si="10"/>
        <v/>
      </c>
      <c r="AA419" s="2">
        <f t="shared" si="11"/>
        <v>0</v>
      </c>
      <c r="AB419" s="10" t="str">
        <f t="array" ref="AB419">iferror(xlookup($K419,'Product Families'!$A:$A,'Product Families'!$P:$P),"")</f>
        <v/>
      </c>
      <c r="AC419" s="2" t="str">
        <f t="array" ref="AC419">iferror(xlookup($K419,'Product Families'!$A:$A,'Product Families'!$Q:$Q),"")</f>
        <v/>
      </c>
      <c r="AD419" s="26" t="str">
        <f t="shared" si="12"/>
        <v/>
      </c>
      <c r="AE419" s="42" t="str">
        <f t="shared" si="13"/>
        <v/>
      </c>
      <c r="AF419" s="2">
        <f t="shared" si="14"/>
        <v>0</v>
      </c>
      <c r="AG419" s="10" t="str">
        <f t="array" ref="AG419">iferror(xlookup($L419,'Product Families'!$A:$A,'Product Families'!$P:$P),"")</f>
        <v/>
      </c>
      <c r="AH419" s="2" t="str">
        <f t="array" ref="AH419">iferror(xlookup($L419,'Product Families'!$A:$A,'Product Families'!$Q:$Q),"")</f>
        <v/>
      </c>
      <c r="AI419" s="26" t="str">
        <f t="shared" si="15"/>
        <v/>
      </c>
      <c r="AJ419" s="42" t="str">
        <f t="shared" si="16"/>
        <v/>
      </c>
      <c r="AK419" s="2">
        <f t="shared" si="17"/>
        <v>0</v>
      </c>
    </row>
    <row r="420">
      <c r="A420" s="1"/>
      <c r="B420" s="1"/>
      <c r="C420" s="1"/>
      <c r="D420" s="7" t="str">
        <f t="shared" si="18"/>
        <v/>
      </c>
      <c r="E420" s="26">
        <f t="shared" si="2"/>
        <v>0</v>
      </c>
      <c r="H420" s="1"/>
      <c r="I420" s="1"/>
      <c r="J420" s="1"/>
      <c r="K420" s="1"/>
      <c r="L420" s="1"/>
      <c r="M420" s="10" t="str">
        <f t="array" ref="M420">iferror(xlookup($H420,'Product Families'!$A:$A,'Product Families'!$P:$P),"")</f>
        <v/>
      </c>
      <c r="N420" s="2" t="str">
        <f t="array" ref="N420">iferror(xlookup($H420,'Product Families'!$A:$A,'Product Families'!$Q:$Q),"")</f>
        <v/>
      </c>
      <c r="O420" s="26" t="str">
        <f t="shared" si="3"/>
        <v/>
      </c>
      <c r="P420" s="42" t="str">
        <f t="shared" si="4"/>
        <v/>
      </c>
      <c r="Q420" s="2">
        <f t="shared" si="5"/>
        <v>0</v>
      </c>
      <c r="R420" s="10" t="str">
        <f t="array" ref="R420">iferror(xlookup($I420,'Product Families'!$A:$A,'Product Families'!$P:$P),"")</f>
        <v/>
      </c>
      <c r="S420" s="2" t="str">
        <f t="array" ref="S420">iferror(xlookup($I420,'Product Families'!$A:$A,'Product Families'!$Q:$Q),"")</f>
        <v/>
      </c>
      <c r="T420" s="26" t="str">
        <f t="shared" si="6"/>
        <v/>
      </c>
      <c r="U420" s="42" t="str">
        <f t="shared" si="7"/>
        <v/>
      </c>
      <c r="V420" s="2">
        <f t="shared" si="8"/>
        <v>0</v>
      </c>
      <c r="W420" s="10" t="str">
        <f t="array" ref="W420">iferror(xlookup($J420,'Product Families'!$A:$A,'Product Families'!$P:$P),"")</f>
        <v/>
      </c>
      <c r="X420" s="2" t="str">
        <f t="array" ref="X420">iferror(xlookup($J420,'Product Families'!$A:$A,'Product Families'!$Q:$Q),"")</f>
        <v/>
      </c>
      <c r="Y420" s="42" t="str">
        <f t="shared" si="9"/>
        <v/>
      </c>
      <c r="Z420" s="42" t="str">
        <f t="shared" si="10"/>
        <v/>
      </c>
      <c r="AA420" s="2">
        <f t="shared" si="11"/>
        <v>0</v>
      </c>
      <c r="AB420" s="10" t="str">
        <f t="array" ref="AB420">iferror(xlookup($K420,'Product Families'!$A:$A,'Product Families'!$P:$P),"")</f>
        <v/>
      </c>
      <c r="AC420" s="2" t="str">
        <f t="array" ref="AC420">iferror(xlookup($K420,'Product Families'!$A:$A,'Product Families'!$Q:$Q),"")</f>
        <v/>
      </c>
      <c r="AD420" s="26" t="str">
        <f t="shared" si="12"/>
        <v/>
      </c>
      <c r="AE420" s="42" t="str">
        <f t="shared" si="13"/>
        <v/>
      </c>
      <c r="AF420" s="2">
        <f t="shared" si="14"/>
        <v>0</v>
      </c>
      <c r="AG420" s="10" t="str">
        <f t="array" ref="AG420">iferror(xlookup($L420,'Product Families'!$A:$A,'Product Families'!$P:$P),"")</f>
        <v/>
      </c>
      <c r="AH420" s="2" t="str">
        <f t="array" ref="AH420">iferror(xlookup($L420,'Product Families'!$A:$A,'Product Families'!$Q:$Q),"")</f>
        <v/>
      </c>
      <c r="AI420" s="26" t="str">
        <f t="shared" si="15"/>
        <v/>
      </c>
      <c r="AJ420" s="42" t="str">
        <f t="shared" si="16"/>
        <v/>
      </c>
      <c r="AK420" s="2">
        <f t="shared" si="17"/>
        <v>0</v>
      </c>
    </row>
    <row r="421">
      <c r="A421" s="1"/>
      <c r="B421" s="1"/>
      <c r="C421" s="1"/>
      <c r="D421" s="7" t="str">
        <f t="shared" si="18"/>
        <v/>
      </c>
      <c r="E421" s="26">
        <f t="shared" si="2"/>
        <v>0</v>
      </c>
      <c r="H421" s="1"/>
      <c r="I421" s="1"/>
      <c r="J421" s="1"/>
      <c r="K421" s="1"/>
      <c r="L421" s="1"/>
      <c r="M421" s="10" t="str">
        <f t="array" ref="M421">iferror(xlookup($H421,'Product Families'!$A:$A,'Product Families'!$P:$P),"")</f>
        <v/>
      </c>
      <c r="N421" s="2" t="str">
        <f t="array" ref="N421">iferror(xlookup($H421,'Product Families'!$A:$A,'Product Families'!$Q:$Q),"")</f>
        <v/>
      </c>
      <c r="O421" s="26" t="str">
        <f t="shared" si="3"/>
        <v/>
      </c>
      <c r="P421" s="42" t="str">
        <f t="shared" si="4"/>
        <v/>
      </c>
      <c r="Q421" s="2">
        <f t="shared" si="5"/>
        <v>0</v>
      </c>
      <c r="R421" s="10" t="str">
        <f t="array" ref="R421">iferror(xlookup($I421,'Product Families'!$A:$A,'Product Families'!$P:$P),"")</f>
        <v/>
      </c>
      <c r="S421" s="2" t="str">
        <f t="array" ref="S421">iferror(xlookup($I421,'Product Families'!$A:$A,'Product Families'!$Q:$Q),"")</f>
        <v/>
      </c>
      <c r="T421" s="26" t="str">
        <f t="shared" si="6"/>
        <v/>
      </c>
      <c r="U421" s="42" t="str">
        <f t="shared" si="7"/>
        <v/>
      </c>
      <c r="V421" s="2">
        <f t="shared" si="8"/>
        <v>0</v>
      </c>
      <c r="W421" s="10" t="str">
        <f t="array" ref="W421">iferror(xlookup($J421,'Product Families'!$A:$A,'Product Families'!$P:$P),"")</f>
        <v/>
      </c>
      <c r="X421" s="2" t="str">
        <f t="array" ref="X421">iferror(xlookup($J421,'Product Families'!$A:$A,'Product Families'!$Q:$Q),"")</f>
        <v/>
      </c>
      <c r="Y421" s="42" t="str">
        <f t="shared" si="9"/>
        <v/>
      </c>
      <c r="Z421" s="42" t="str">
        <f t="shared" si="10"/>
        <v/>
      </c>
      <c r="AA421" s="2">
        <f t="shared" si="11"/>
        <v>0</v>
      </c>
      <c r="AB421" s="10" t="str">
        <f t="array" ref="AB421">iferror(xlookup($K421,'Product Families'!$A:$A,'Product Families'!$P:$P),"")</f>
        <v/>
      </c>
      <c r="AC421" s="2" t="str">
        <f t="array" ref="AC421">iferror(xlookup($K421,'Product Families'!$A:$A,'Product Families'!$Q:$Q),"")</f>
        <v/>
      </c>
      <c r="AD421" s="26" t="str">
        <f t="shared" si="12"/>
        <v/>
      </c>
      <c r="AE421" s="42" t="str">
        <f t="shared" si="13"/>
        <v/>
      </c>
      <c r="AF421" s="2">
        <f t="shared" si="14"/>
        <v>0</v>
      </c>
      <c r="AG421" s="10" t="str">
        <f t="array" ref="AG421">iferror(xlookup($L421,'Product Families'!$A:$A,'Product Families'!$P:$P),"")</f>
        <v/>
      </c>
      <c r="AH421" s="2" t="str">
        <f t="array" ref="AH421">iferror(xlookup($L421,'Product Families'!$A:$A,'Product Families'!$Q:$Q),"")</f>
        <v/>
      </c>
      <c r="AI421" s="26" t="str">
        <f t="shared" si="15"/>
        <v/>
      </c>
      <c r="AJ421" s="42" t="str">
        <f t="shared" si="16"/>
        <v/>
      </c>
      <c r="AK421" s="2">
        <f t="shared" si="17"/>
        <v>0</v>
      </c>
    </row>
    <row r="422">
      <c r="A422" s="1"/>
      <c r="B422" s="1"/>
      <c r="C422" s="1"/>
      <c r="D422" s="7" t="str">
        <f t="shared" si="18"/>
        <v/>
      </c>
      <c r="E422" s="26">
        <f t="shared" si="2"/>
        <v>0</v>
      </c>
      <c r="H422" s="1"/>
      <c r="I422" s="1"/>
      <c r="J422" s="1"/>
      <c r="K422" s="1"/>
      <c r="L422" s="1"/>
      <c r="M422" s="10" t="str">
        <f t="array" ref="M422">iferror(xlookup($H422,'Product Families'!$A:$A,'Product Families'!$P:$P),"")</f>
        <v/>
      </c>
      <c r="N422" s="2" t="str">
        <f t="array" ref="N422">iferror(xlookup($H422,'Product Families'!$A:$A,'Product Families'!$Q:$Q),"")</f>
        <v/>
      </c>
      <c r="O422" s="26" t="str">
        <f t="shared" si="3"/>
        <v/>
      </c>
      <c r="P422" s="42" t="str">
        <f t="shared" si="4"/>
        <v/>
      </c>
      <c r="Q422" s="2">
        <f t="shared" si="5"/>
        <v>0</v>
      </c>
      <c r="R422" s="10" t="str">
        <f t="array" ref="R422">iferror(xlookup($I422,'Product Families'!$A:$A,'Product Families'!$P:$P),"")</f>
        <v/>
      </c>
      <c r="S422" s="2" t="str">
        <f t="array" ref="S422">iferror(xlookup($I422,'Product Families'!$A:$A,'Product Families'!$Q:$Q),"")</f>
        <v/>
      </c>
      <c r="T422" s="26" t="str">
        <f t="shared" si="6"/>
        <v/>
      </c>
      <c r="U422" s="42" t="str">
        <f t="shared" si="7"/>
        <v/>
      </c>
      <c r="V422" s="2">
        <f t="shared" si="8"/>
        <v>0</v>
      </c>
      <c r="W422" s="10" t="str">
        <f t="array" ref="W422">iferror(xlookup($J422,'Product Families'!$A:$A,'Product Families'!$P:$P),"")</f>
        <v/>
      </c>
      <c r="X422" s="2" t="str">
        <f t="array" ref="X422">iferror(xlookup($J422,'Product Families'!$A:$A,'Product Families'!$Q:$Q),"")</f>
        <v/>
      </c>
      <c r="Y422" s="42" t="str">
        <f t="shared" si="9"/>
        <v/>
      </c>
      <c r="Z422" s="42" t="str">
        <f t="shared" si="10"/>
        <v/>
      </c>
      <c r="AA422" s="2">
        <f t="shared" si="11"/>
        <v>0</v>
      </c>
      <c r="AB422" s="10" t="str">
        <f t="array" ref="AB422">iferror(xlookup($K422,'Product Families'!$A:$A,'Product Families'!$P:$P),"")</f>
        <v/>
      </c>
      <c r="AC422" s="2" t="str">
        <f t="array" ref="AC422">iferror(xlookup($K422,'Product Families'!$A:$A,'Product Families'!$Q:$Q),"")</f>
        <v/>
      </c>
      <c r="AD422" s="26" t="str">
        <f t="shared" si="12"/>
        <v/>
      </c>
      <c r="AE422" s="42" t="str">
        <f t="shared" si="13"/>
        <v/>
      </c>
      <c r="AF422" s="2">
        <f t="shared" si="14"/>
        <v>0</v>
      </c>
      <c r="AG422" s="10" t="str">
        <f t="array" ref="AG422">iferror(xlookup($L422,'Product Families'!$A:$A,'Product Families'!$P:$P),"")</f>
        <v/>
      </c>
      <c r="AH422" s="2" t="str">
        <f t="array" ref="AH422">iferror(xlookup($L422,'Product Families'!$A:$A,'Product Families'!$Q:$Q),"")</f>
        <v/>
      </c>
      <c r="AI422" s="26" t="str">
        <f t="shared" si="15"/>
        <v/>
      </c>
      <c r="AJ422" s="42" t="str">
        <f t="shared" si="16"/>
        <v/>
      </c>
      <c r="AK422" s="2">
        <f t="shared" si="17"/>
        <v>0</v>
      </c>
    </row>
    <row r="423">
      <c r="A423" s="1"/>
      <c r="B423" s="1"/>
      <c r="C423" s="1"/>
      <c r="D423" s="7" t="str">
        <f t="shared" si="18"/>
        <v/>
      </c>
      <c r="E423" s="26">
        <f t="shared" si="2"/>
        <v>0</v>
      </c>
      <c r="H423" s="1"/>
      <c r="I423" s="1"/>
      <c r="J423" s="1"/>
      <c r="K423" s="1"/>
      <c r="L423" s="1"/>
      <c r="M423" s="10" t="str">
        <f t="array" ref="M423">iferror(xlookup($H423,'Product Families'!$A:$A,'Product Families'!$P:$P),"")</f>
        <v/>
      </c>
      <c r="N423" s="2" t="str">
        <f t="array" ref="N423">iferror(xlookup($H423,'Product Families'!$A:$A,'Product Families'!$Q:$Q),"")</f>
        <v/>
      </c>
      <c r="O423" s="26" t="str">
        <f t="shared" si="3"/>
        <v/>
      </c>
      <c r="P423" s="42" t="str">
        <f t="shared" si="4"/>
        <v/>
      </c>
      <c r="Q423" s="2">
        <f t="shared" si="5"/>
        <v>0</v>
      </c>
      <c r="R423" s="10" t="str">
        <f t="array" ref="R423">iferror(xlookup($I423,'Product Families'!$A:$A,'Product Families'!$P:$P),"")</f>
        <v/>
      </c>
      <c r="S423" s="2" t="str">
        <f t="array" ref="S423">iferror(xlookup($I423,'Product Families'!$A:$A,'Product Families'!$Q:$Q),"")</f>
        <v/>
      </c>
      <c r="T423" s="26" t="str">
        <f t="shared" si="6"/>
        <v/>
      </c>
      <c r="U423" s="42" t="str">
        <f t="shared" si="7"/>
        <v/>
      </c>
      <c r="V423" s="2">
        <f t="shared" si="8"/>
        <v>0</v>
      </c>
      <c r="W423" s="10" t="str">
        <f t="array" ref="W423">iferror(xlookup($J423,'Product Families'!$A:$A,'Product Families'!$P:$P),"")</f>
        <v/>
      </c>
      <c r="X423" s="2" t="str">
        <f t="array" ref="X423">iferror(xlookup($J423,'Product Families'!$A:$A,'Product Families'!$Q:$Q),"")</f>
        <v/>
      </c>
      <c r="Y423" s="42" t="str">
        <f t="shared" si="9"/>
        <v/>
      </c>
      <c r="Z423" s="42" t="str">
        <f t="shared" si="10"/>
        <v/>
      </c>
      <c r="AA423" s="2">
        <f t="shared" si="11"/>
        <v>0</v>
      </c>
      <c r="AB423" s="10" t="str">
        <f t="array" ref="AB423">iferror(xlookup($K423,'Product Families'!$A:$A,'Product Families'!$P:$P),"")</f>
        <v/>
      </c>
      <c r="AC423" s="2" t="str">
        <f t="array" ref="AC423">iferror(xlookup($K423,'Product Families'!$A:$A,'Product Families'!$Q:$Q),"")</f>
        <v/>
      </c>
      <c r="AD423" s="26" t="str">
        <f t="shared" si="12"/>
        <v/>
      </c>
      <c r="AE423" s="42" t="str">
        <f t="shared" si="13"/>
        <v/>
      </c>
      <c r="AF423" s="2">
        <f t="shared" si="14"/>
        <v>0</v>
      </c>
      <c r="AG423" s="10" t="str">
        <f t="array" ref="AG423">iferror(xlookup($L423,'Product Families'!$A:$A,'Product Families'!$P:$P),"")</f>
        <v/>
      </c>
      <c r="AH423" s="2" t="str">
        <f t="array" ref="AH423">iferror(xlookup($L423,'Product Families'!$A:$A,'Product Families'!$Q:$Q),"")</f>
        <v/>
      </c>
      <c r="AI423" s="26" t="str">
        <f t="shared" si="15"/>
        <v/>
      </c>
      <c r="AJ423" s="42" t="str">
        <f t="shared" si="16"/>
        <v/>
      </c>
      <c r="AK423" s="2">
        <f t="shared" si="17"/>
        <v>0</v>
      </c>
    </row>
    <row r="424">
      <c r="A424" s="1"/>
      <c r="B424" s="1"/>
      <c r="C424" s="1"/>
      <c r="D424" s="7" t="str">
        <f t="shared" si="18"/>
        <v/>
      </c>
      <c r="E424" s="26">
        <f t="shared" si="2"/>
        <v>0</v>
      </c>
      <c r="H424" s="1"/>
      <c r="I424" s="1"/>
      <c r="J424" s="1"/>
      <c r="K424" s="1"/>
      <c r="L424" s="1"/>
      <c r="M424" s="10" t="str">
        <f t="array" ref="M424">iferror(xlookup($H424,'Product Families'!$A:$A,'Product Families'!$P:$P),"")</f>
        <v/>
      </c>
      <c r="N424" s="2" t="str">
        <f t="array" ref="N424">iferror(xlookup($H424,'Product Families'!$A:$A,'Product Families'!$Q:$Q),"")</f>
        <v/>
      </c>
      <c r="O424" s="26" t="str">
        <f t="shared" si="3"/>
        <v/>
      </c>
      <c r="P424" s="42" t="str">
        <f t="shared" si="4"/>
        <v/>
      </c>
      <c r="Q424" s="2">
        <f t="shared" si="5"/>
        <v>0</v>
      </c>
      <c r="R424" s="10" t="str">
        <f t="array" ref="R424">iferror(xlookup($I424,'Product Families'!$A:$A,'Product Families'!$P:$P),"")</f>
        <v/>
      </c>
      <c r="S424" s="2" t="str">
        <f t="array" ref="S424">iferror(xlookup($I424,'Product Families'!$A:$A,'Product Families'!$Q:$Q),"")</f>
        <v/>
      </c>
      <c r="T424" s="26" t="str">
        <f t="shared" si="6"/>
        <v/>
      </c>
      <c r="U424" s="42" t="str">
        <f t="shared" si="7"/>
        <v/>
      </c>
      <c r="V424" s="2">
        <f t="shared" si="8"/>
        <v>0</v>
      </c>
      <c r="W424" s="10" t="str">
        <f t="array" ref="W424">iferror(xlookup($J424,'Product Families'!$A:$A,'Product Families'!$P:$P),"")</f>
        <v/>
      </c>
      <c r="X424" s="2" t="str">
        <f t="array" ref="X424">iferror(xlookup($J424,'Product Families'!$A:$A,'Product Families'!$Q:$Q),"")</f>
        <v/>
      </c>
      <c r="Y424" s="42" t="str">
        <f t="shared" si="9"/>
        <v/>
      </c>
      <c r="Z424" s="42" t="str">
        <f t="shared" si="10"/>
        <v/>
      </c>
      <c r="AA424" s="2">
        <f t="shared" si="11"/>
        <v>0</v>
      </c>
      <c r="AB424" s="10" t="str">
        <f t="array" ref="AB424">iferror(xlookup($K424,'Product Families'!$A:$A,'Product Families'!$P:$P),"")</f>
        <v/>
      </c>
      <c r="AC424" s="2" t="str">
        <f t="array" ref="AC424">iferror(xlookup($K424,'Product Families'!$A:$A,'Product Families'!$Q:$Q),"")</f>
        <v/>
      </c>
      <c r="AD424" s="26" t="str">
        <f t="shared" si="12"/>
        <v/>
      </c>
      <c r="AE424" s="42" t="str">
        <f t="shared" si="13"/>
        <v/>
      </c>
      <c r="AF424" s="2">
        <f t="shared" si="14"/>
        <v>0</v>
      </c>
      <c r="AG424" s="10" t="str">
        <f t="array" ref="AG424">iferror(xlookup($L424,'Product Families'!$A:$A,'Product Families'!$P:$P),"")</f>
        <v/>
      </c>
      <c r="AH424" s="2" t="str">
        <f t="array" ref="AH424">iferror(xlookup($L424,'Product Families'!$A:$A,'Product Families'!$Q:$Q),"")</f>
        <v/>
      </c>
      <c r="AI424" s="26" t="str">
        <f t="shared" si="15"/>
        <v/>
      </c>
      <c r="AJ424" s="42" t="str">
        <f t="shared" si="16"/>
        <v/>
      </c>
      <c r="AK424" s="2">
        <f t="shared" si="17"/>
        <v>0</v>
      </c>
    </row>
    <row r="425">
      <c r="A425" s="1"/>
      <c r="B425" s="1"/>
      <c r="C425" s="1"/>
      <c r="D425" s="7" t="str">
        <f t="shared" si="18"/>
        <v/>
      </c>
      <c r="E425" s="26">
        <f t="shared" si="2"/>
        <v>0</v>
      </c>
      <c r="H425" s="1"/>
      <c r="I425" s="1"/>
      <c r="J425" s="1"/>
      <c r="K425" s="1"/>
      <c r="L425" s="1"/>
      <c r="M425" s="10" t="str">
        <f t="array" ref="M425">iferror(xlookup($H425,'Product Families'!$A:$A,'Product Families'!$P:$P),"")</f>
        <v/>
      </c>
      <c r="N425" s="2" t="str">
        <f t="array" ref="N425">iferror(xlookup($H425,'Product Families'!$A:$A,'Product Families'!$Q:$Q),"")</f>
        <v/>
      </c>
      <c r="O425" s="26" t="str">
        <f t="shared" si="3"/>
        <v/>
      </c>
      <c r="P425" s="42" t="str">
        <f t="shared" si="4"/>
        <v/>
      </c>
      <c r="Q425" s="2">
        <f t="shared" si="5"/>
        <v>0</v>
      </c>
      <c r="R425" s="10" t="str">
        <f t="array" ref="R425">iferror(xlookup($I425,'Product Families'!$A:$A,'Product Families'!$P:$P),"")</f>
        <v/>
      </c>
      <c r="S425" s="2" t="str">
        <f t="array" ref="S425">iferror(xlookup($I425,'Product Families'!$A:$A,'Product Families'!$Q:$Q),"")</f>
        <v/>
      </c>
      <c r="T425" s="26" t="str">
        <f t="shared" si="6"/>
        <v/>
      </c>
      <c r="U425" s="42" t="str">
        <f t="shared" si="7"/>
        <v/>
      </c>
      <c r="V425" s="2">
        <f t="shared" si="8"/>
        <v>0</v>
      </c>
      <c r="W425" s="10" t="str">
        <f t="array" ref="W425">iferror(xlookup($J425,'Product Families'!$A:$A,'Product Families'!$P:$P),"")</f>
        <v/>
      </c>
      <c r="X425" s="2" t="str">
        <f t="array" ref="X425">iferror(xlookup($J425,'Product Families'!$A:$A,'Product Families'!$Q:$Q),"")</f>
        <v/>
      </c>
      <c r="Y425" s="42" t="str">
        <f t="shared" si="9"/>
        <v/>
      </c>
      <c r="Z425" s="42" t="str">
        <f t="shared" si="10"/>
        <v/>
      </c>
      <c r="AA425" s="2">
        <f t="shared" si="11"/>
        <v>0</v>
      </c>
      <c r="AB425" s="10" t="str">
        <f t="array" ref="AB425">iferror(xlookup($K425,'Product Families'!$A:$A,'Product Families'!$P:$P),"")</f>
        <v/>
      </c>
      <c r="AC425" s="2" t="str">
        <f t="array" ref="AC425">iferror(xlookup($K425,'Product Families'!$A:$A,'Product Families'!$Q:$Q),"")</f>
        <v/>
      </c>
      <c r="AD425" s="26" t="str">
        <f t="shared" si="12"/>
        <v/>
      </c>
      <c r="AE425" s="42" t="str">
        <f t="shared" si="13"/>
        <v/>
      </c>
      <c r="AF425" s="2">
        <f t="shared" si="14"/>
        <v>0</v>
      </c>
      <c r="AG425" s="10" t="str">
        <f t="array" ref="AG425">iferror(xlookup($L425,'Product Families'!$A:$A,'Product Families'!$P:$P),"")</f>
        <v/>
      </c>
      <c r="AH425" s="2" t="str">
        <f t="array" ref="AH425">iferror(xlookup($L425,'Product Families'!$A:$A,'Product Families'!$Q:$Q),"")</f>
        <v/>
      </c>
      <c r="AI425" s="26" t="str">
        <f t="shared" si="15"/>
        <v/>
      </c>
      <c r="AJ425" s="42" t="str">
        <f t="shared" si="16"/>
        <v/>
      </c>
      <c r="AK425" s="2">
        <f t="shared" si="17"/>
        <v>0</v>
      </c>
    </row>
    <row r="426">
      <c r="A426" s="1"/>
      <c r="B426" s="1"/>
      <c r="C426" s="1"/>
      <c r="D426" s="7" t="str">
        <f t="shared" si="18"/>
        <v/>
      </c>
      <c r="E426" s="26">
        <f t="shared" si="2"/>
        <v>0</v>
      </c>
      <c r="H426" s="1"/>
      <c r="I426" s="1"/>
      <c r="J426" s="1"/>
      <c r="K426" s="1"/>
      <c r="L426" s="1"/>
      <c r="M426" s="10" t="str">
        <f t="array" ref="M426">iferror(xlookup($H426,'Product Families'!$A:$A,'Product Families'!$P:$P),"")</f>
        <v/>
      </c>
      <c r="N426" s="2" t="str">
        <f t="array" ref="N426">iferror(xlookup($H426,'Product Families'!$A:$A,'Product Families'!$Q:$Q),"")</f>
        <v/>
      </c>
      <c r="O426" s="26" t="str">
        <f t="shared" si="3"/>
        <v/>
      </c>
      <c r="P426" s="42" t="str">
        <f t="shared" si="4"/>
        <v/>
      </c>
      <c r="Q426" s="2">
        <f t="shared" si="5"/>
        <v>0</v>
      </c>
      <c r="R426" s="10" t="str">
        <f t="array" ref="R426">iferror(xlookup($I426,'Product Families'!$A:$A,'Product Families'!$P:$P),"")</f>
        <v/>
      </c>
      <c r="S426" s="2" t="str">
        <f t="array" ref="S426">iferror(xlookup($I426,'Product Families'!$A:$A,'Product Families'!$Q:$Q),"")</f>
        <v/>
      </c>
      <c r="T426" s="26" t="str">
        <f t="shared" si="6"/>
        <v/>
      </c>
      <c r="U426" s="42" t="str">
        <f t="shared" si="7"/>
        <v/>
      </c>
      <c r="V426" s="2">
        <f t="shared" si="8"/>
        <v>0</v>
      </c>
      <c r="W426" s="10" t="str">
        <f t="array" ref="W426">iferror(xlookup($J426,'Product Families'!$A:$A,'Product Families'!$P:$P),"")</f>
        <v/>
      </c>
      <c r="X426" s="2" t="str">
        <f t="array" ref="X426">iferror(xlookup($J426,'Product Families'!$A:$A,'Product Families'!$Q:$Q),"")</f>
        <v/>
      </c>
      <c r="Y426" s="42" t="str">
        <f t="shared" si="9"/>
        <v/>
      </c>
      <c r="Z426" s="42" t="str">
        <f t="shared" si="10"/>
        <v/>
      </c>
      <c r="AA426" s="2">
        <f t="shared" si="11"/>
        <v>0</v>
      </c>
      <c r="AB426" s="10" t="str">
        <f t="array" ref="AB426">iferror(xlookup($K426,'Product Families'!$A:$A,'Product Families'!$P:$P),"")</f>
        <v/>
      </c>
      <c r="AC426" s="2" t="str">
        <f t="array" ref="AC426">iferror(xlookup($K426,'Product Families'!$A:$A,'Product Families'!$Q:$Q),"")</f>
        <v/>
      </c>
      <c r="AD426" s="26" t="str">
        <f t="shared" si="12"/>
        <v/>
      </c>
      <c r="AE426" s="42" t="str">
        <f t="shared" si="13"/>
        <v/>
      </c>
      <c r="AF426" s="2">
        <f t="shared" si="14"/>
        <v>0</v>
      </c>
      <c r="AG426" s="10" t="str">
        <f t="array" ref="AG426">iferror(xlookup($L426,'Product Families'!$A:$A,'Product Families'!$P:$P),"")</f>
        <v/>
      </c>
      <c r="AH426" s="2" t="str">
        <f t="array" ref="AH426">iferror(xlookup($L426,'Product Families'!$A:$A,'Product Families'!$Q:$Q),"")</f>
        <v/>
      </c>
      <c r="AI426" s="26" t="str">
        <f t="shared" si="15"/>
        <v/>
      </c>
      <c r="AJ426" s="42" t="str">
        <f t="shared" si="16"/>
        <v/>
      </c>
      <c r="AK426" s="2">
        <f t="shared" si="17"/>
        <v>0</v>
      </c>
    </row>
    <row r="427">
      <c r="A427" s="1"/>
      <c r="B427" s="1"/>
      <c r="C427" s="1"/>
      <c r="D427" s="7" t="str">
        <f t="shared" si="18"/>
        <v/>
      </c>
      <c r="E427" s="26">
        <f t="shared" si="2"/>
        <v>0</v>
      </c>
      <c r="H427" s="1"/>
      <c r="I427" s="1"/>
      <c r="J427" s="1"/>
      <c r="K427" s="1"/>
      <c r="L427" s="1"/>
      <c r="M427" s="10" t="str">
        <f t="array" ref="M427">iferror(xlookup($H427,'Product Families'!$A:$A,'Product Families'!$P:$P),"")</f>
        <v/>
      </c>
      <c r="N427" s="2" t="str">
        <f t="array" ref="N427">iferror(xlookup($H427,'Product Families'!$A:$A,'Product Families'!$Q:$Q),"")</f>
        <v/>
      </c>
      <c r="O427" s="26" t="str">
        <f t="shared" si="3"/>
        <v/>
      </c>
      <c r="P427" s="42" t="str">
        <f t="shared" si="4"/>
        <v/>
      </c>
      <c r="Q427" s="2">
        <f t="shared" si="5"/>
        <v>0</v>
      </c>
      <c r="R427" s="10" t="str">
        <f t="array" ref="R427">iferror(xlookup($I427,'Product Families'!$A:$A,'Product Families'!$P:$P),"")</f>
        <v/>
      </c>
      <c r="S427" s="2" t="str">
        <f t="array" ref="S427">iferror(xlookup($I427,'Product Families'!$A:$A,'Product Families'!$Q:$Q),"")</f>
        <v/>
      </c>
      <c r="T427" s="26" t="str">
        <f t="shared" si="6"/>
        <v/>
      </c>
      <c r="U427" s="42" t="str">
        <f t="shared" si="7"/>
        <v/>
      </c>
      <c r="V427" s="2">
        <f t="shared" si="8"/>
        <v>0</v>
      </c>
      <c r="W427" s="10" t="str">
        <f t="array" ref="W427">iferror(xlookup($J427,'Product Families'!$A:$A,'Product Families'!$P:$P),"")</f>
        <v/>
      </c>
      <c r="X427" s="2" t="str">
        <f t="array" ref="X427">iferror(xlookup($J427,'Product Families'!$A:$A,'Product Families'!$Q:$Q),"")</f>
        <v/>
      </c>
      <c r="Y427" s="42" t="str">
        <f t="shared" si="9"/>
        <v/>
      </c>
      <c r="Z427" s="42" t="str">
        <f t="shared" si="10"/>
        <v/>
      </c>
      <c r="AA427" s="2">
        <f t="shared" si="11"/>
        <v>0</v>
      </c>
      <c r="AB427" s="10" t="str">
        <f t="array" ref="AB427">iferror(xlookup($K427,'Product Families'!$A:$A,'Product Families'!$P:$P),"")</f>
        <v/>
      </c>
      <c r="AC427" s="2" t="str">
        <f t="array" ref="AC427">iferror(xlookup($K427,'Product Families'!$A:$A,'Product Families'!$Q:$Q),"")</f>
        <v/>
      </c>
      <c r="AD427" s="26" t="str">
        <f t="shared" si="12"/>
        <v/>
      </c>
      <c r="AE427" s="42" t="str">
        <f t="shared" si="13"/>
        <v/>
      </c>
      <c r="AF427" s="2">
        <f t="shared" si="14"/>
        <v>0</v>
      </c>
      <c r="AG427" s="10" t="str">
        <f t="array" ref="AG427">iferror(xlookup($L427,'Product Families'!$A:$A,'Product Families'!$P:$P),"")</f>
        <v/>
      </c>
      <c r="AH427" s="2" t="str">
        <f t="array" ref="AH427">iferror(xlookup($L427,'Product Families'!$A:$A,'Product Families'!$Q:$Q),"")</f>
        <v/>
      </c>
      <c r="AI427" s="26" t="str">
        <f t="shared" si="15"/>
        <v/>
      </c>
      <c r="AJ427" s="42" t="str">
        <f t="shared" si="16"/>
        <v/>
      </c>
      <c r="AK427" s="2">
        <f t="shared" si="17"/>
        <v>0</v>
      </c>
    </row>
    <row r="428">
      <c r="A428" s="1"/>
      <c r="B428" s="1"/>
      <c r="C428" s="1"/>
      <c r="D428" s="7" t="str">
        <f t="shared" si="18"/>
        <v/>
      </c>
      <c r="E428" s="26">
        <f t="shared" si="2"/>
        <v>0</v>
      </c>
      <c r="H428" s="1"/>
      <c r="I428" s="1"/>
      <c r="J428" s="1"/>
      <c r="K428" s="1"/>
      <c r="L428" s="1"/>
      <c r="M428" s="10" t="str">
        <f t="array" ref="M428">iferror(xlookup($H428,'Product Families'!$A:$A,'Product Families'!$P:$P),"")</f>
        <v/>
      </c>
      <c r="N428" s="2" t="str">
        <f t="array" ref="N428">iferror(xlookup($H428,'Product Families'!$A:$A,'Product Families'!$Q:$Q),"")</f>
        <v/>
      </c>
      <c r="O428" s="26" t="str">
        <f t="shared" si="3"/>
        <v/>
      </c>
      <c r="P428" s="42" t="str">
        <f t="shared" si="4"/>
        <v/>
      </c>
      <c r="Q428" s="2">
        <f t="shared" si="5"/>
        <v>0</v>
      </c>
      <c r="R428" s="10" t="str">
        <f t="array" ref="R428">iferror(xlookup($I428,'Product Families'!$A:$A,'Product Families'!$P:$P),"")</f>
        <v/>
      </c>
      <c r="S428" s="2" t="str">
        <f t="array" ref="S428">iferror(xlookup($I428,'Product Families'!$A:$A,'Product Families'!$Q:$Q),"")</f>
        <v/>
      </c>
      <c r="T428" s="26" t="str">
        <f t="shared" si="6"/>
        <v/>
      </c>
      <c r="U428" s="42" t="str">
        <f t="shared" si="7"/>
        <v/>
      </c>
      <c r="V428" s="2">
        <f t="shared" si="8"/>
        <v>0</v>
      </c>
      <c r="W428" s="10" t="str">
        <f t="array" ref="W428">iferror(xlookup($J428,'Product Families'!$A:$A,'Product Families'!$P:$P),"")</f>
        <v/>
      </c>
      <c r="X428" s="2" t="str">
        <f t="array" ref="X428">iferror(xlookup($J428,'Product Families'!$A:$A,'Product Families'!$Q:$Q),"")</f>
        <v/>
      </c>
      <c r="Y428" s="42" t="str">
        <f t="shared" si="9"/>
        <v/>
      </c>
      <c r="Z428" s="42" t="str">
        <f t="shared" si="10"/>
        <v/>
      </c>
      <c r="AA428" s="2">
        <f t="shared" si="11"/>
        <v>0</v>
      </c>
      <c r="AB428" s="10" t="str">
        <f t="array" ref="AB428">iferror(xlookup($K428,'Product Families'!$A:$A,'Product Families'!$P:$P),"")</f>
        <v/>
      </c>
      <c r="AC428" s="2" t="str">
        <f t="array" ref="AC428">iferror(xlookup($K428,'Product Families'!$A:$A,'Product Families'!$Q:$Q),"")</f>
        <v/>
      </c>
      <c r="AD428" s="26" t="str">
        <f t="shared" si="12"/>
        <v/>
      </c>
      <c r="AE428" s="42" t="str">
        <f t="shared" si="13"/>
        <v/>
      </c>
      <c r="AF428" s="2">
        <f t="shared" si="14"/>
        <v>0</v>
      </c>
      <c r="AG428" s="10" t="str">
        <f t="array" ref="AG428">iferror(xlookup($L428,'Product Families'!$A:$A,'Product Families'!$P:$P),"")</f>
        <v/>
      </c>
      <c r="AH428" s="2" t="str">
        <f t="array" ref="AH428">iferror(xlookup($L428,'Product Families'!$A:$A,'Product Families'!$Q:$Q),"")</f>
        <v/>
      </c>
      <c r="AI428" s="26" t="str">
        <f t="shared" si="15"/>
        <v/>
      </c>
      <c r="AJ428" s="42" t="str">
        <f t="shared" si="16"/>
        <v/>
      </c>
      <c r="AK428" s="2">
        <f t="shared" si="17"/>
        <v>0</v>
      </c>
    </row>
    <row r="429">
      <c r="A429" s="1"/>
      <c r="B429" s="1"/>
      <c r="C429" s="1"/>
      <c r="D429" s="7" t="str">
        <f t="shared" si="18"/>
        <v/>
      </c>
      <c r="E429" s="26">
        <f t="shared" si="2"/>
        <v>0</v>
      </c>
      <c r="H429" s="1"/>
      <c r="I429" s="1"/>
      <c r="J429" s="1"/>
      <c r="K429" s="1"/>
      <c r="L429" s="1"/>
      <c r="M429" s="10" t="str">
        <f t="array" ref="M429">iferror(xlookup($H429,'Product Families'!$A:$A,'Product Families'!$P:$P),"")</f>
        <v/>
      </c>
      <c r="N429" s="2" t="str">
        <f t="array" ref="N429">iferror(xlookup($H429,'Product Families'!$A:$A,'Product Families'!$Q:$Q),"")</f>
        <v/>
      </c>
      <c r="O429" s="26" t="str">
        <f t="shared" si="3"/>
        <v/>
      </c>
      <c r="P429" s="42" t="str">
        <f t="shared" si="4"/>
        <v/>
      </c>
      <c r="Q429" s="2">
        <f t="shared" si="5"/>
        <v>0</v>
      </c>
      <c r="R429" s="10" t="str">
        <f t="array" ref="R429">iferror(xlookup($I429,'Product Families'!$A:$A,'Product Families'!$P:$P),"")</f>
        <v/>
      </c>
      <c r="S429" s="2" t="str">
        <f t="array" ref="S429">iferror(xlookup($I429,'Product Families'!$A:$A,'Product Families'!$Q:$Q),"")</f>
        <v/>
      </c>
      <c r="T429" s="26" t="str">
        <f t="shared" si="6"/>
        <v/>
      </c>
      <c r="U429" s="42" t="str">
        <f t="shared" si="7"/>
        <v/>
      </c>
      <c r="V429" s="2">
        <f t="shared" si="8"/>
        <v>0</v>
      </c>
      <c r="W429" s="10" t="str">
        <f t="array" ref="W429">iferror(xlookup($J429,'Product Families'!$A:$A,'Product Families'!$P:$P),"")</f>
        <v/>
      </c>
      <c r="X429" s="2" t="str">
        <f t="array" ref="X429">iferror(xlookup($J429,'Product Families'!$A:$A,'Product Families'!$Q:$Q),"")</f>
        <v/>
      </c>
      <c r="Y429" s="42" t="str">
        <f t="shared" si="9"/>
        <v/>
      </c>
      <c r="Z429" s="42" t="str">
        <f t="shared" si="10"/>
        <v/>
      </c>
      <c r="AA429" s="2">
        <f t="shared" si="11"/>
        <v>0</v>
      </c>
      <c r="AB429" s="10" t="str">
        <f t="array" ref="AB429">iferror(xlookup($K429,'Product Families'!$A:$A,'Product Families'!$P:$P),"")</f>
        <v/>
      </c>
      <c r="AC429" s="2" t="str">
        <f t="array" ref="AC429">iferror(xlookup($K429,'Product Families'!$A:$A,'Product Families'!$Q:$Q),"")</f>
        <v/>
      </c>
      <c r="AD429" s="26" t="str">
        <f t="shared" si="12"/>
        <v/>
      </c>
      <c r="AE429" s="42" t="str">
        <f t="shared" si="13"/>
        <v/>
      </c>
      <c r="AF429" s="2">
        <f t="shared" si="14"/>
        <v>0</v>
      </c>
      <c r="AG429" s="10" t="str">
        <f t="array" ref="AG429">iferror(xlookup($L429,'Product Families'!$A:$A,'Product Families'!$P:$P),"")</f>
        <v/>
      </c>
      <c r="AH429" s="2" t="str">
        <f t="array" ref="AH429">iferror(xlookup($L429,'Product Families'!$A:$A,'Product Families'!$Q:$Q),"")</f>
        <v/>
      </c>
      <c r="AI429" s="26" t="str">
        <f t="shared" si="15"/>
        <v/>
      </c>
      <c r="AJ429" s="42" t="str">
        <f t="shared" si="16"/>
        <v/>
      </c>
      <c r="AK429" s="2">
        <f t="shared" si="17"/>
        <v>0</v>
      </c>
    </row>
    <row r="430">
      <c r="A430" s="1"/>
      <c r="B430" s="1"/>
      <c r="C430" s="1"/>
      <c r="D430" s="7" t="str">
        <f t="shared" si="18"/>
        <v/>
      </c>
      <c r="E430" s="26">
        <f t="shared" si="2"/>
        <v>0</v>
      </c>
      <c r="H430" s="1"/>
      <c r="I430" s="1"/>
      <c r="J430" s="1"/>
      <c r="K430" s="1"/>
      <c r="L430" s="1"/>
      <c r="M430" s="10" t="str">
        <f t="array" ref="M430">iferror(xlookup($H430,'Product Families'!$A:$A,'Product Families'!$P:$P),"")</f>
        <v/>
      </c>
      <c r="N430" s="2" t="str">
        <f t="array" ref="N430">iferror(xlookup($H430,'Product Families'!$A:$A,'Product Families'!$Q:$Q),"")</f>
        <v/>
      </c>
      <c r="O430" s="26" t="str">
        <f t="shared" si="3"/>
        <v/>
      </c>
      <c r="P430" s="42" t="str">
        <f t="shared" si="4"/>
        <v/>
      </c>
      <c r="Q430" s="2">
        <f t="shared" si="5"/>
        <v>0</v>
      </c>
      <c r="R430" s="10" t="str">
        <f t="array" ref="R430">iferror(xlookup($I430,'Product Families'!$A:$A,'Product Families'!$P:$P),"")</f>
        <v/>
      </c>
      <c r="S430" s="2" t="str">
        <f t="array" ref="S430">iferror(xlookup($I430,'Product Families'!$A:$A,'Product Families'!$Q:$Q),"")</f>
        <v/>
      </c>
      <c r="T430" s="26" t="str">
        <f t="shared" si="6"/>
        <v/>
      </c>
      <c r="U430" s="42" t="str">
        <f t="shared" si="7"/>
        <v/>
      </c>
      <c r="V430" s="2">
        <f t="shared" si="8"/>
        <v>0</v>
      </c>
      <c r="W430" s="10" t="str">
        <f t="array" ref="W430">iferror(xlookup($J430,'Product Families'!$A:$A,'Product Families'!$P:$P),"")</f>
        <v/>
      </c>
      <c r="X430" s="2" t="str">
        <f t="array" ref="X430">iferror(xlookup($J430,'Product Families'!$A:$A,'Product Families'!$Q:$Q),"")</f>
        <v/>
      </c>
      <c r="Y430" s="42" t="str">
        <f t="shared" si="9"/>
        <v/>
      </c>
      <c r="Z430" s="42" t="str">
        <f t="shared" si="10"/>
        <v/>
      </c>
      <c r="AA430" s="2">
        <f t="shared" si="11"/>
        <v>0</v>
      </c>
      <c r="AB430" s="10" t="str">
        <f t="array" ref="AB430">iferror(xlookup($K430,'Product Families'!$A:$A,'Product Families'!$P:$P),"")</f>
        <v/>
      </c>
      <c r="AC430" s="2" t="str">
        <f t="array" ref="AC430">iferror(xlookup($K430,'Product Families'!$A:$A,'Product Families'!$Q:$Q),"")</f>
        <v/>
      </c>
      <c r="AD430" s="26" t="str">
        <f t="shared" si="12"/>
        <v/>
      </c>
      <c r="AE430" s="42" t="str">
        <f t="shared" si="13"/>
        <v/>
      </c>
      <c r="AF430" s="2">
        <f t="shared" si="14"/>
        <v>0</v>
      </c>
      <c r="AG430" s="10" t="str">
        <f t="array" ref="AG430">iferror(xlookup($L430,'Product Families'!$A:$A,'Product Families'!$P:$P),"")</f>
        <v/>
      </c>
      <c r="AH430" s="2" t="str">
        <f t="array" ref="AH430">iferror(xlookup($L430,'Product Families'!$A:$A,'Product Families'!$Q:$Q),"")</f>
        <v/>
      </c>
      <c r="AI430" s="26" t="str">
        <f t="shared" si="15"/>
        <v/>
      </c>
      <c r="AJ430" s="42" t="str">
        <f t="shared" si="16"/>
        <v/>
      </c>
      <c r="AK430" s="2">
        <f t="shared" si="17"/>
        <v>0</v>
      </c>
    </row>
    <row r="431">
      <c r="A431" s="1"/>
      <c r="B431" s="1"/>
      <c r="C431" s="1"/>
      <c r="D431" s="7" t="str">
        <f t="shared" si="18"/>
        <v/>
      </c>
      <c r="E431" s="26">
        <f t="shared" si="2"/>
        <v>0</v>
      </c>
      <c r="H431" s="1"/>
      <c r="I431" s="1"/>
      <c r="J431" s="1"/>
      <c r="K431" s="1"/>
      <c r="L431" s="1"/>
      <c r="M431" s="10" t="str">
        <f t="array" ref="M431">iferror(xlookup($H431,'Product Families'!$A:$A,'Product Families'!$P:$P),"")</f>
        <v/>
      </c>
      <c r="N431" s="2" t="str">
        <f t="array" ref="N431">iferror(xlookup($H431,'Product Families'!$A:$A,'Product Families'!$Q:$Q),"")</f>
        <v/>
      </c>
      <c r="O431" s="26" t="str">
        <f t="shared" si="3"/>
        <v/>
      </c>
      <c r="P431" s="42" t="str">
        <f t="shared" si="4"/>
        <v/>
      </c>
      <c r="Q431" s="2">
        <f t="shared" si="5"/>
        <v>0</v>
      </c>
      <c r="R431" s="10" t="str">
        <f t="array" ref="R431">iferror(xlookup($I431,'Product Families'!$A:$A,'Product Families'!$P:$P),"")</f>
        <v/>
      </c>
      <c r="S431" s="2" t="str">
        <f t="array" ref="S431">iferror(xlookup($I431,'Product Families'!$A:$A,'Product Families'!$Q:$Q),"")</f>
        <v/>
      </c>
      <c r="T431" s="26" t="str">
        <f t="shared" si="6"/>
        <v/>
      </c>
      <c r="U431" s="42" t="str">
        <f t="shared" si="7"/>
        <v/>
      </c>
      <c r="V431" s="2">
        <f t="shared" si="8"/>
        <v>0</v>
      </c>
      <c r="W431" s="10" t="str">
        <f t="array" ref="W431">iferror(xlookup($J431,'Product Families'!$A:$A,'Product Families'!$P:$P),"")</f>
        <v/>
      </c>
      <c r="X431" s="2" t="str">
        <f t="array" ref="X431">iferror(xlookup($J431,'Product Families'!$A:$A,'Product Families'!$Q:$Q),"")</f>
        <v/>
      </c>
      <c r="Y431" s="42" t="str">
        <f t="shared" si="9"/>
        <v/>
      </c>
      <c r="Z431" s="42" t="str">
        <f t="shared" si="10"/>
        <v/>
      </c>
      <c r="AA431" s="2">
        <f t="shared" si="11"/>
        <v>0</v>
      </c>
      <c r="AB431" s="10" t="str">
        <f t="array" ref="AB431">iferror(xlookup($K431,'Product Families'!$A:$A,'Product Families'!$P:$P),"")</f>
        <v/>
      </c>
      <c r="AC431" s="2" t="str">
        <f t="array" ref="AC431">iferror(xlookup($K431,'Product Families'!$A:$A,'Product Families'!$Q:$Q),"")</f>
        <v/>
      </c>
      <c r="AD431" s="26" t="str">
        <f t="shared" si="12"/>
        <v/>
      </c>
      <c r="AE431" s="42" t="str">
        <f t="shared" si="13"/>
        <v/>
      </c>
      <c r="AF431" s="2">
        <f t="shared" si="14"/>
        <v>0</v>
      </c>
      <c r="AG431" s="10" t="str">
        <f t="array" ref="AG431">iferror(xlookup($L431,'Product Families'!$A:$A,'Product Families'!$P:$P),"")</f>
        <v/>
      </c>
      <c r="AH431" s="2" t="str">
        <f t="array" ref="AH431">iferror(xlookup($L431,'Product Families'!$A:$A,'Product Families'!$Q:$Q),"")</f>
        <v/>
      </c>
      <c r="AI431" s="26" t="str">
        <f t="shared" si="15"/>
        <v/>
      </c>
      <c r="AJ431" s="42" t="str">
        <f t="shared" si="16"/>
        <v/>
      </c>
      <c r="AK431" s="2">
        <f t="shared" si="17"/>
        <v>0</v>
      </c>
    </row>
    <row r="432">
      <c r="A432" s="1"/>
      <c r="B432" s="1"/>
      <c r="C432" s="1"/>
      <c r="D432" s="7" t="str">
        <f t="shared" si="18"/>
        <v/>
      </c>
      <c r="E432" s="26">
        <f t="shared" si="2"/>
        <v>0</v>
      </c>
      <c r="H432" s="1"/>
      <c r="I432" s="1"/>
      <c r="J432" s="1"/>
      <c r="K432" s="1"/>
      <c r="L432" s="1"/>
      <c r="M432" s="10" t="str">
        <f t="array" ref="M432">iferror(xlookup($H432,'Product Families'!$A:$A,'Product Families'!$P:$P),"")</f>
        <v/>
      </c>
      <c r="N432" s="2" t="str">
        <f t="array" ref="N432">iferror(xlookup($H432,'Product Families'!$A:$A,'Product Families'!$Q:$Q),"")</f>
        <v/>
      </c>
      <c r="O432" s="26" t="str">
        <f t="shared" si="3"/>
        <v/>
      </c>
      <c r="P432" s="42" t="str">
        <f t="shared" si="4"/>
        <v/>
      </c>
      <c r="Q432" s="2">
        <f t="shared" si="5"/>
        <v>0</v>
      </c>
      <c r="R432" s="10" t="str">
        <f t="array" ref="R432">iferror(xlookup($I432,'Product Families'!$A:$A,'Product Families'!$P:$P),"")</f>
        <v/>
      </c>
      <c r="S432" s="2" t="str">
        <f t="array" ref="S432">iferror(xlookup($I432,'Product Families'!$A:$A,'Product Families'!$Q:$Q),"")</f>
        <v/>
      </c>
      <c r="T432" s="26" t="str">
        <f t="shared" si="6"/>
        <v/>
      </c>
      <c r="U432" s="42" t="str">
        <f t="shared" si="7"/>
        <v/>
      </c>
      <c r="V432" s="2">
        <f t="shared" si="8"/>
        <v>0</v>
      </c>
      <c r="W432" s="10" t="str">
        <f t="array" ref="W432">iferror(xlookup($J432,'Product Families'!$A:$A,'Product Families'!$P:$P),"")</f>
        <v/>
      </c>
      <c r="X432" s="2" t="str">
        <f t="array" ref="X432">iferror(xlookup($J432,'Product Families'!$A:$A,'Product Families'!$Q:$Q),"")</f>
        <v/>
      </c>
      <c r="Y432" s="42" t="str">
        <f t="shared" si="9"/>
        <v/>
      </c>
      <c r="Z432" s="42" t="str">
        <f t="shared" si="10"/>
        <v/>
      </c>
      <c r="AA432" s="2">
        <f t="shared" si="11"/>
        <v>0</v>
      </c>
      <c r="AB432" s="10" t="str">
        <f t="array" ref="AB432">iferror(xlookup($K432,'Product Families'!$A:$A,'Product Families'!$P:$P),"")</f>
        <v/>
      </c>
      <c r="AC432" s="2" t="str">
        <f t="array" ref="AC432">iferror(xlookup($K432,'Product Families'!$A:$A,'Product Families'!$Q:$Q),"")</f>
        <v/>
      </c>
      <c r="AD432" s="26" t="str">
        <f t="shared" si="12"/>
        <v/>
      </c>
      <c r="AE432" s="42" t="str">
        <f t="shared" si="13"/>
        <v/>
      </c>
      <c r="AF432" s="2">
        <f t="shared" si="14"/>
        <v>0</v>
      </c>
      <c r="AG432" s="10" t="str">
        <f t="array" ref="AG432">iferror(xlookup($L432,'Product Families'!$A:$A,'Product Families'!$P:$P),"")</f>
        <v/>
      </c>
      <c r="AH432" s="2" t="str">
        <f t="array" ref="AH432">iferror(xlookup($L432,'Product Families'!$A:$A,'Product Families'!$Q:$Q),"")</f>
        <v/>
      </c>
      <c r="AI432" s="26" t="str">
        <f t="shared" si="15"/>
        <v/>
      </c>
      <c r="AJ432" s="42" t="str">
        <f t="shared" si="16"/>
        <v/>
      </c>
      <c r="AK432" s="2">
        <f t="shared" si="17"/>
        <v>0</v>
      </c>
    </row>
    <row r="433">
      <c r="A433" s="1"/>
      <c r="B433" s="1"/>
      <c r="C433" s="1"/>
      <c r="D433" s="7" t="str">
        <f t="shared" si="18"/>
        <v/>
      </c>
      <c r="E433" s="26">
        <f t="shared" si="2"/>
        <v>0</v>
      </c>
      <c r="H433" s="1"/>
      <c r="I433" s="1"/>
      <c r="J433" s="1"/>
      <c r="K433" s="1"/>
      <c r="L433" s="1"/>
      <c r="M433" s="10" t="str">
        <f t="array" ref="M433">iferror(xlookup($H433,'Product Families'!$A:$A,'Product Families'!$P:$P),"")</f>
        <v/>
      </c>
      <c r="N433" s="2" t="str">
        <f t="array" ref="N433">iferror(xlookup($H433,'Product Families'!$A:$A,'Product Families'!$Q:$Q),"")</f>
        <v/>
      </c>
      <c r="O433" s="26" t="str">
        <f t="shared" si="3"/>
        <v/>
      </c>
      <c r="P433" s="42" t="str">
        <f t="shared" si="4"/>
        <v/>
      </c>
      <c r="Q433" s="2">
        <f t="shared" si="5"/>
        <v>0</v>
      </c>
      <c r="R433" s="10" t="str">
        <f t="array" ref="R433">iferror(xlookup($I433,'Product Families'!$A:$A,'Product Families'!$P:$P),"")</f>
        <v/>
      </c>
      <c r="S433" s="2" t="str">
        <f t="array" ref="S433">iferror(xlookup($I433,'Product Families'!$A:$A,'Product Families'!$Q:$Q),"")</f>
        <v/>
      </c>
      <c r="T433" s="26" t="str">
        <f t="shared" si="6"/>
        <v/>
      </c>
      <c r="U433" s="42" t="str">
        <f t="shared" si="7"/>
        <v/>
      </c>
      <c r="V433" s="2">
        <f t="shared" si="8"/>
        <v>0</v>
      </c>
      <c r="W433" s="10" t="str">
        <f t="array" ref="W433">iferror(xlookup($J433,'Product Families'!$A:$A,'Product Families'!$P:$P),"")</f>
        <v/>
      </c>
      <c r="X433" s="2" t="str">
        <f t="array" ref="X433">iferror(xlookup($J433,'Product Families'!$A:$A,'Product Families'!$Q:$Q),"")</f>
        <v/>
      </c>
      <c r="Y433" s="42" t="str">
        <f t="shared" si="9"/>
        <v/>
      </c>
      <c r="Z433" s="42" t="str">
        <f t="shared" si="10"/>
        <v/>
      </c>
      <c r="AA433" s="2">
        <f t="shared" si="11"/>
        <v>0</v>
      </c>
      <c r="AB433" s="10" t="str">
        <f t="array" ref="AB433">iferror(xlookup($K433,'Product Families'!$A:$A,'Product Families'!$P:$P),"")</f>
        <v/>
      </c>
      <c r="AC433" s="2" t="str">
        <f t="array" ref="AC433">iferror(xlookup($K433,'Product Families'!$A:$A,'Product Families'!$Q:$Q),"")</f>
        <v/>
      </c>
      <c r="AD433" s="26" t="str">
        <f t="shared" si="12"/>
        <v/>
      </c>
      <c r="AE433" s="42" t="str">
        <f t="shared" si="13"/>
        <v/>
      </c>
      <c r="AF433" s="2">
        <f t="shared" si="14"/>
        <v>0</v>
      </c>
      <c r="AG433" s="10" t="str">
        <f t="array" ref="AG433">iferror(xlookup($L433,'Product Families'!$A:$A,'Product Families'!$P:$P),"")</f>
        <v/>
      </c>
      <c r="AH433" s="2" t="str">
        <f t="array" ref="AH433">iferror(xlookup($L433,'Product Families'!$A:$A,'Product Families'!$Q:$Q),"")</f>
        <v/>
      </c>
      <c r="AI433" s="26" t="str">
        <f t="shared" si="15"/>
        <v/>
      </c>
      <c r="AJ433" s="42" t="str">
        <f t="shared" si="16"/>
        <v/>
      </c>
      <c r="AK433" s="2">
        <f t="shared" si="17"/>
        <v>0</v>
      </c>
    </row>
    <row r="434">
      <c r="A434" s="1"/>
      <c r="B434" s="1"/>
      <c r="C434" s="1"/>
      <c r="D434" s="7" t="str">
        <f t="shared" si="18"/>
        <v/>
      </c>
      <c r="E434" s="26">
        <f t="shared" si="2"/>
        <v>0</v>
      </c>
      <c r="H434" s="1"/>
      <c r="I434" s="1"/>
      <c r="J434" s="1"/>
      <c r="K434" s="1"/>
      <c r="L434" s="1"/>
      <c r="M434" s="10" t="str">
        <f t="array" ref="M434">iferror(xlookup($H434,'Product Families'!$A:$A,'Product Families'!$P:$P),"")</f>
        <v/>
      </c>
      <c r="N434" s="2" t="str">
        <f t="array" ref="N434">iferror(xlookup($H434,'Product Families'!$A:$A,'Product Families'!$Q:$Q),"")</f>
        <v/>
      </c>
      <c r="O434" s="26" t="str">
        <f t="shared" si="3"/>
        <v/>
      </c>
      <c r="P434" s="42" t="str">
        <f t="shared" si="4"/>
        <v/>
      </c>
      <c r="Q434" s="2">
        <f t="shared" si="5"/>
        <v>0</v>
      </c>
      <c r="R434" s="10" t="str">
        <f t="array" ref="R434">iferror(xlookup($I434,'Product Families'!$A:$A,'Product Families'!$P:$P),"")</f>
        <v/>
      </c>
      <c r="S434" s="2" t="str">
        <f t="array" ref="S434">iferror(xlookup($I434,'Product Families'!$A:$A,'Product Families'!$Q:$Q),"")</f>
        <v/>
      </c>
      <c r="T434" s="26" t="str">
        <f t="shared" si="6"/>
        <v/>
      </c>
      <c r="U434" s="42" t="str">
        <f t="shared" si="7"/>
        <v/>
      </c>
      <c r="V434" s="2">
        <f t="shared" si="8"/>
        <v>0</v>
      </c>
      <c r="W434" s="10" t="str">
        <f t="array" ref="W434">iferror(xlookup($J434,'Product Families'!$A:$A,'Product Families'!$P:$P),"")</f>
        <v/>
      </c>
      <c r="X434" s="2" t="str">
        <f t="array" ref="X434">iferror(xlookup($J434,'Product Families'!$A:$A,'Product Families'!$Q:$Q),"")</f>
        <v/>
      </c>
      <c r="Y434" s="42" t="str">
        <f t="shared" si="9"/>
        <v/>
      </c>
      <c r="Z434" s="42" t="str">
        <f t="shared" si="10"/>
        <v/>
      </c>
      <c r="AA434" s="2">
        <f t="shared" si="11"/>
        <v>0</v>
      </c>
      <c r="AB434" s="10" t="str">
        <f t="array" ref="AB434">iferror(xlookup($K434,'Product Families'!$A:$A,'Product Families'!$P:$P),"")</f>
        <v/>
      </c>
      <c r="AC434" s="2" t="str">
        <f t="array" ref="AC434">iferror(xlookup($K434,'Product Families'!$A:$A,'Product Families'!$Q:$Q),"")</f>
        <v/>
      </c>
      <c r="AD434" s="26" t="str">
        <f t="shared" si="12"/>
        <v/>
      </c>
      <c r="AE434" s="42" t="str">
        <f t="shared" si="13"/>
        <v/>
      </c>
      <c r="AF434" s="2">
        <f t="shared" si="14"/>
        <v>0</v>
      </c>
      <c r="AG434" s="10" t="str">
        <f t="array" ref="AG434">iferror(xlookup($L434,'Product Families'!$A:$A,'Product Families'!$P:$P),"")</f>
        <v/>
      </c>
      <c r="AH434" s="2" t="str">
        <f t="array" ref="AH434">iferror(xlookup($L434,'Product Families'!$A:$A,'Product Families'!$Q:$Q),"")</f>
        <v/>
      </c>
      <c r="AI434" s="26" t="str">
        <f t="shared" si="15"/>
        <v/>
      </c>
      <c r="AJ434" s="42" t="str">
        <f t="shared" si="16"/>
        <v/>
      </c>
      <c r="AK434" s="2">
        <f t="shared" si="17"/>
        <v>0</v>
      </c>
    </row>
    <row r="435">
      <c r="A435" s="1"/>
      <c r="B435" s="1"/>
      <c r="C435" s="1"/>
      <c r="D435" s="7" t="str">
        <f t="shared" si="18"/>
        <v/>
      </c>
      <c r="E435" s="26">
        <f t="shared" si="2"/>
        <v>0</v>
      </c>
      <c r="H435" s="1"/>
      <c r="I435" s="1"/>
      <c r="J435" s="1"/>
      <c r="K435" s="1"/>
      <c r="L435" s="1"/>
      <c r="M435" s="10" t="str">
        <f t="array" ref="M435">iferror(xlookup($H435,'Product Families'!$A:$A,'Product Families'!$P:$P),"")</f>
        <v/>
      </c>
      <c r="N435" s="2" t="str">
        <f t="array" ref="N435">iferror(xlookup($H435,'Product Families'!$A:$A,'Product Families'!$Q:$Q),"")</f>
        <v/>
      </c>
      <c r="O435" s="26" t="str">
        <f t="shared" si="3"/>
        <v/>
      </c>
      <c r="P435" s="42" t="str">
        <f t="shared" si="4"/>
        <v/>
      </c>
      <c r="Q435" s="2">
        <f t="shared" si="5"/>
        <v>0</v>
      </c>
      <c r="R435" s="10" t="str">
        <f t="array" ref="R435">iferror(xlookup($I435,'Product Families'!$A:$A,'Product Families'!$P:$P),"")</f>
        <v/>
      </c>
      <c r="S435" s="2" t="str">
        <f t="array" ref="S435">iferror(xlookup($I435,'Product Families'!$A:$A,'Product Families'!$Q:$Q),"")</f>
        <v/>
      </c>
      <c r="T435" s="26" t="str">
        <f t="shared" si="6"/>
        <v/>
      </c>
      <c r="U435" s="42" t="str">
        <f t="shared" si="7"/>
        <v/>
      </c>
      <c r="V435" s="2">
        <f t="shared" si="8"/>
        <v>0</v>
      </c>
      <c r="W435" s="10" t="str">
        <f t="array" ref="W435">iferror(xlookup($J435,'Product Families'!$A:$A,'Product Families'!$P:$P),"")</f>
        <v/>
      </c>
      <c r="X435" s="2" t="str">
        <f t="array" ref="X435">iferror(xlookup($J435,'Product Families'!$A:$A,'Product Families'!$Q:$Q),"")</f>
        <v/>
      </c>
      <c r="Y435" s="42" t="str">
        <f t="shared" si="9"/>
        <v/>
      </c>
      <c r="Z435" s="42" t="str">
        <f t="shared" si="10"/>
        <v/>
      </c>
      <c r="AA435" s="2">
        <f t="shared" si="11"/>
        <v>0</v>
      </c>
      <c r="AB435" s="10" t="str">
        <f t="array" ref="AB435">iferror(xlookup($K435,'Product Families'!$A:$A,'Product Families'!$P:$P),"")</f>
        <v/>
      </c>
      <c r="AC435" s="2" t="str">
        <f t="array" ref="AC435">iferror(xlookup($K435,'Product Families'!$A:$A,'Product Families'!$Q:$Q),"")</f>
        <v/>
      </c>
      <c r="AD435" s="26" t="str">
        <f t="shared" si="12"/>
        <v/>
      </c>
      <c r="AE435" s="42" t="str">
        <f t="shared" si="13"/>
        <v/>
      </c>
      <c r="AF435" s="2">
        <f t="shared" si="14"/>
        <v>0</v>
      </c>
      <c r="AG435" s="10" t="str">
        <f t="array" ref="AG435">iferror(xlookup($L435,'Product Families'!$A:$A,'Product Families'!$P:$P),"")</f>
        <v/>
      </c>
      <c r="AH435" s="2" t="str">
        <f t="array" ref="AH435">iferror(xlookup($L435,'Product Families'!$A:$A,'Product Families'!$Q:$Q),"")</f>
        <v/>
      </c>
      <c r="AI435" s="26" t="str">
        <f t="shared" si="15"/>
        <v/>
      </c>
      <c r="AJ435" s="42" t="str">
        <f t="shared" si="16"/>
        <v/>
      </c>
      <c r="AK435" s="2">
        <f t="shared" si="17"/>
        <v>0</v>
      </c>
    </row>
    <row r="436">
      <c r="A436" s="1"/>
      <c r="B436" s="1"/>
      <c r="C436" s="1"/>
      <c r="D436" s="7" t="str">
        <f t="shared" si="18"/>
        <v/>
      </c>
      <c r="E436" s="26">
        <f t="shared" si="2"/>
        <v>0</v>
      </c>
      <c r="H436" s="1"/>
      <c r="I436" s="1"/>
      <c r="J436" s="1"/>
      <c r="K436" s="1"/>
      <c r="L436" s="1"/>
      <c r="M436" s="10" t="str">
        <f t="array" ref="M436">iferror(xlookup($H436,'Product Families'!$A:$A,'Product Families'!$P:$P),"")</f>
        <v/>
      </c>
      <c r="N436" s="2" t="str">
        <f t="array" ref="N436">iferror(xlookup($H436,'Product Families'!$A:$A,'Product Families'!$Q:$Q),"")</f>
        <v/>
      </c>
      <c r="O436" s="26" t="str">
        <f t="shared" si="3"/>
        <v/>
      </c>
      <c r="P436" s="42" t="str">
        <f t="shared" si="4"/>
        <v/>
      </c>
      <c r="Q436" s="2">
        <f t="shared" si="5"/>
        <v>0</v>
      </c>
      <c r="R436" s="10" t="str">
        <f t="array" ref="R436">iferror(xlookup($I436,'Product Families'!$A:$A,'Product Families'!$P:$P),"")</f>
        <v/>
      </c>
      <c r="S436" s="2" t="str">
        <f t="array" ref="S436">iferror(xlookup($I436,'Product Families'!$A:$A,'Product Families'!$Q:$Q),"")</f>
        <v/>
      </c>
      <c r="T436" s="26" t="str">
        <f t="shared" si="6"/>
        <v/>
      </c>
      <c r="U436" s="42" t="str">
        <f t="shared" si="7"/>
        <v/>
      </c>
      <c r="V436" s="2">
        <f t="shared" si="8"/>
        <v>0</v>
      </c>
      <c r="W436" s="10" t="str">
        <f t="array" ref="W436">iferror(xlookup($J436,'Product Families'!$A:$A,'Product Families'!$P:$P),"")</f>
        <v/>
      </c>
      <c r="X436" s="2" t="str">
        <f t="array" ref="X436">iferror(xlookup($J436,'Product Families'!$A:$A,'Product Families'!$Q:$Q),"")</f>
        <v/>
      </c>
      <c r="Y436" s="42" t="str">
        <f t="shared" si="9"/>
        <v/>
      </c>
      <c r="Z436" s="42" t="str">
        <f t="shared" si="10"/>
        <v/>
      </c>
      <c r="AA436" s="2">
        <f t="shared" si="11"/>
        <v>0</v>
      </c>
      <c r="AB436" s="10" t="str">
        <f t="array" ref="AB436">iferror(xlookup($K436,'Product Families'!$A:$A,'Product Families'!$P:$P),"")</f>
        <v/>
      </c>
      <c r="AC436" s="2" t="str">
        <f t="array" ref="AC436">iferror(xlookup($K436,'Product Families'!$A:$A,'Product Families'!$Q:$Q),"")</f>
        <v/>
      </c>
      <c r="AD436" s="26" t="str">
        <f t="shared" si="12"/>
        <v/>
      </c>
      <c r="AE436" s="42" t="str">
        <f t="shared" si="13"/>
        <v/>
      </c>
      <c r="AF436" s="2">
        <f t="shared" si="14"/>
        <v>0</v>
      </c>
      <c r="AG436" s="10" t="str">
        <f t="array" ref="AG436">iferror(xlookup($L436,'Product Families'!$A:$A,'Product Families'!$P:$P),"")</f>
        <v/>
      </c>
      <c r="AH436" s="2" t="str">
        <f t="array" ref="AH436">iferror(xlookup($L436,'Product Families'!$A:$A,'Product Families'!$Q:$Q),"")</f>
        <v/>
      </c>
      <c r="AI436" s="26" t="str">
        <f t="shared" si="15"/>
        <v/>
      </c>
      <c r="AJ436" s="42" t="str">
        <f t="shared" si="16"/>
        <v/>
      </c>
      <c r="AK436" s="2">
        <f t="shared" si="17"/>
        <v>0</v>
      </c>
    </row>
    <row r="437">
      <c r="A437" s="1"/>
      <c r="B437" s="1"/>
      <c r="C437" s="1"/>
      <c r="D437" s="7" t="str">
        <f t="shared" si="18"/>
        <v/>
      </c>
      <c r="E437" s="26">
        <f t="shared" si="2"/>
        <v>0</v>
      </c>
      <c r="H437" s="1"/>
      <c r="I437" s="1"/>
      <c r="J437" s="1"/>
      <c r="K437" s="1"/>
      <c r="L437" s="1"/>
      <c r="M437" s="10" t="str">
        <f t="array" ref="M437">iferror(xlookup($H437,'Product Families'!$A:$A,'Product Families'!$P:$P),"")</f>
        <v/>
      </c>
      <c r="N437" s="2" t="str">
        <f t="array" ref="N437">iferror(xlookup($H437,'Product Families'!$A:$A,'Product Families'!$Q:$Q),"")</f>
        <v/>
      </c>
      <c r="O437" s="26" t="str">
        <f t="shared" si="3"/>
        <v/>
      </c>
      <c r="P437" s="42" t="str">
        <f t="shared" si="4"/>
        <v/>
      </c>
      <c r="Q437" s="2">
        <f t="shared" si="5"/>
        <v>0</v>
      </c>
      <c r="R437" s="10" t="str">
        <f t="array" ref="R437">iferror(xlookup($I437,'Product Families'!$A:$A,'Product Families'!$P:$P),"")</f>
        <v/>
      </c>
      <c r="S437" s="2" t="str">
        <f t="array" ref="S437">iferror(xlookup($I437,'Product Families'!$A:$A,'Product Families'!$Q:$Q),"")</f>
        <v/>
      </c>
      <c r="T437" s="26" t="str">
        <f t="shared" si="6"/>
        <v/>
      </c>
      <c r="U437" s="42" t="str">
        <f t="shared" si="7"/>
        <v/>
      </c>
      <c r="V437" s="2">
        <f t="shared" si="8"/>
        <v>0</v>
      </c>
      <c r="W437" s="10" t="str">
        <f t="array" ref="W437">iferror(xlookup($J437,'Product Families'!$A:$A,'Product Families'!$P:$P),"")</f>
        <v/>
      </c>
      <c r="X437" s="2" t="str">
        <f t="array" ref="X437">iferror(xlookup($J437,'Product Families'!$A:$A,'Product Families'!$Q:$Q),"")</f>
        <v/>
      </c>
      <c r="Y437" s="42" t="str">
        <f t="shared" si="9"/>
        <v/>
      </c>
      <c r="Z437" s="42" t="str">
        <f t="shared" si="10"/>
        <v/>
      </c>
      <c r="AA437" s="2">
        <f t="shared" si="11"/>
        <v>0</v>
      </c>
      <c r="AB437" s="10" t="str">
        <f t="array" ref="AB437">iferror(xlookup($K437,'Product Families'!$A:$A,'Product Families'!$P:$P),"")</f>
        <v/>
      </c>
      <c r="AC437" s="2" t="str">
        <f t="array" ref="AC437">iferror(xlookup($K437,'Product Families'!$A:$A,'Product Families'!$Q:$Q),"")</f>
        <v/>
      </c>
      <c r="AD437" s="26" t="str">
        <f t="shared" si="12"/>
        <v/>
      </c>
      <c r="AE437" s="42" t="str">
        <f t="shared" si="13"/>
        <v/>
      </c>
      <c r="AF437" s="2">
        <f t="shared" si="14"/>
        <v>0</v>
      </c>
      <c r="AG437" s="10" t="str">
        <f t="array" ref="AG437">iferror(xlookup($L437,'Product Families'!$A:$A,'Product Families'!$P:$P),"")</f>
        <v/>
      </c>
      <c r="AH437" s="2" t="str">
        <f t="array" ref="AH437">iferror(xlookup($L437,'Product Families'!$A:$A,'Product Families'!$Q:$Q),"")</f>
        <v/>
      </c>
      <c r="AI437" s="26" t="str">
        <f t="shared" si="15"/>
        <v/>
      </c>
      <c r="AJ437" s="42" t="str">
        <f t="shared" si="16"/>
        <v/>
      </c>
      <c r="AK437" s="2">
        <f t="shared" si="17"/>
        <v>0</v>
      </c>
    </row>
    <row r="438">
      <c r="A438" s="1"/>
      <c r="B438" s="1"/>
      <c r="C438" s="1"/>
      <c r="D438" s="7" t="str">
        <f t="shared" si="18"/>
        <v/>
      </c>
      <c r="E438" s="26">
        <f t="shared" si="2"/>
        <v>0</v>
      </c>
      <c r="H438" s="1"/>
      <c r="I438" s="1"/>
      <c r="J438" s="1"/>
      <c r="K438" s="1"/>
      <c r="L438" s="1"/>
      <c r="M438" s="10" t="str">
        <f t="array" ref="M438">iferror(xlookup($H438,'Product Families'!$A:$A,'Product Families'!$P:$P),"")</f>
        <v/>
      </c>
      <c r="N438" s="2" t="str">
        <f t="array" ref="N438">iferror(xlookup($H438,'Product Families'!$A:$A,'Product Families'!$Q:$Q),"")</f>
        <v/>
      </c>
      <c r="O438" s="26" t="str">
        <f t="shared" si="3"/>
        <v/>
      </c>
      <c r="P438" s="42" t="str">
        <f t="shared" si="4"/>
        <v/>
      </c>
      <c r="Q438" s="2">
        <f t="shared" si="5"/>
        <v>0</v>
      </c>
      <c r="R438" s="10" t="str">
        <f t="array" ref="R438">iferror(xlookup($I438,'Product Families'!$A:$A,'Product Families'!$P:$P),"")</f>
        <v/>
      </c>
      <c r="S438" s="2" t="str">
        <f t="array" ref="S438">iferror(xlookup($I438,'Product Families'!$A:$A,'Product Families'!$Q:$Q),"")</f>
        <v/>
      </c>
      <c r="T438" s="26" t="str">
        <f t="shared" si="6"/>
        <v/>
      </c>
      <c r="U438" s="42" t="str">
        <f t="shared" si="7"/>
        <v/>
      </c>
      <c r="V438" s="2">
        <f t="shared" si="8"/>
        <v>0</v>
      </c>
      <c r="W438" s="10" t="str">
        <f t="array" ref="W438">iferror(xlookup($J438,'Product Families'!$A:$A,'Product Families'!$P:$P),"")</f>
        <v/>
      </c>
      <c r="X438" s="2" t="str">
        <f t="array" ref="X438">iferror(xlookup($J438,'Product Families'!$A:$A,'Product Families'!$Q:$Q),"")</f>
        <v/>
      </c>
      <c r="Y438" s="42" t="str">
        <f t="shared" si="9"/>
        <v/>
      </c>
      <c r="Z438" s="42" t="str">
        <f t="shared" si="10"/>
        <v/>
      </c>
      <c r="AA438" s="2">
        <f t="shared" si="11"/>
        <v>0</v>
      </c>
      <c r="AB438" s="10" t="str">
        <f t="array" ref="AB438">iferror(xlookup($K438,'Product Families'!$A:$A,'Product Families'!$P:$P),"")</f>
        <v/>
      </c>
      <c r="AC438" s="2" t="str">
        <f t="array" ref="AC438">iferror(xlookup($K438,'Product Families'!$A:$A,'Product Families'!$Q:$Q),"")</f>
        <v/>
      </c>
      <c r="AD438" s="26" t="str">
        <f t="shared" si="12"/>
        <v/>
      </c>
      <c r="AE438" s="42" t="str">
        <f t="shared" si="13"/>
        <v/>
      </c>
      <c r="AF438" s="2">
        <f t="shared" si="14"/>
        <v>0</v>
      </c>
      <c r="AG438" s="10" t="str">
        <f t="array" ref="AG438">iferror(xlookup($L438,'Product Families'!$A:$A,'Product Families'!$P:$P),"")</f>
        <v/>
      </c>
      <c r="AH438" s="2" t="str">
        <f t="array" ref="AH438">iferror(xlookup($L438,'Product Families'!$A:$A,'Product Families'!$Q:$Q),"")</f>
        <v/>
      </c>
      <c r="AI438" s="26" t="str">
        <f t="shared" si="15"/>
        <v/>
      </c>
      <c r="AJ438" s="42" t="str">
        <f t="shared" si="16"/>
        <v/>
      </c>
      <c r="AK438" s="2">
        <f t="shared" si="17"/>
        <v>0</v>
      </c>
    </row>
    <row r="439">
      <c r="A439" s="1"/>
      <c r="B439" s="1"/>
      <c r="C439" s="1"/>
      <c r="D439" s="7" t="str">
        <f t="shared" si="18"/>
        <v/>
      </c>
      <c r="E439" s="26">
        <f t="shared" si="2"/>
        <v>0</v>
      </c>
      <c r="H439" s="1"/>
      <c r="I439" s="1"/>
      <c r="J439" s="1"/>
      <c r="K439" s="1"/>
      <c r="L439" s="1"/>
      <c r="M439" s="10" t="str">
        <f t="array" ref="M439">iferror(xlookup($H439,'Product Families'!$A:$A,'Product Families'!$P:$P),"")</f>
        <v/>
      </c>
      <c r="N439" s="2" t="str">
        <f t="array" ref="N439">iferror(xlookup($H439,'Product Families'!$A:$A,'Product Families'!$Q:$Q),"")</f>
        <v/>
      </c>
      <c r="O439" s="26" t="str">
        <f t="shared" si="3"/>
        <v/>
      </c>
      <c r="P439" s="42" t="str">
        <f t="shared" si="4"/>
        <v/>
      </c>
      <c r="Q439" s="2">
        <f t="shared" si="5"/>
        <v>0</v>
      </c>
      <c r="R439" s="10" t="str">
        <f t="array" ref="R439">iferror(xlookup($I439,'Product Families'!$A:$A,'Product Families'!$P:$P),"")</f>
        <v/>
      </c>
      <c r="S439" s="2" t="str">
        <f t="array" ref="S439">iferror(xlookup($I439,'Product Families'!$A:$A,'Product Families'!$Q:$Q),"")</f>
        <v/>
      </c>
      <c r="T439" s="26" t="str">
        <f t="shared" si="6"/>
        <v/>
      </c>
      <c r="U439" s="42" t="str">
        <f t="shared" si="7"/>
        <v/>
      </c>
      <c r="V439" s="2">
        <f t="shared" si="8"/>
        <v>0</v>
      </c>
      <c r="W439" s="10" t="str">
        <f t="array" ref="W439">iferror(xlookup($J439,'Product Families'!$A:$A,'Product Families'!$P:$P),"")</f>
        <v/>
      </c>
      <c r="X439" s="2" t="str">
        <f t="array" ref="X439">iferror(xlookup($J439,'Product Families'!$A:$A,'Product Families'!$Q:$Q),"")</f>
        <v/>
      </c>
      <c r="Y439" s="42" t="str">
        <f t="shared" si="9"/>
        <v/>
      </c>
      <c r="Z439" s="42" t="str">
        <f t="shared" si="10"/>
        <v/>
      </c>
      <c r="AA439" s="2">
        <f t="shared" si="11"/>
        <v>0</v>
      </c>
      <c r="AB439" s="10" t="str">
        <f t="array" ref="AB439">iferror(xlookup($K439,'Product Families'!$A:$A,'Product Families'!$P:$P),"")</f>
        <v/>
      </c>
      <c r="AC439" s="2" t="str">
        <f t="array" ref="AC439">iferror(xlookup($K439,'Product Families'!$A:$A,'Product Families'!$Q:$Q),"")</f>
        <v/>
      </c>
      <c r="AD439" s="26" t="str">
        <f t="shared" si="12"/>
        <v/>
      </c>
      <c r="AE439" s="42" t="str">
        <f t="shared" si="13"/>
        <v/>
      </c>
      <c r="AF439" s="2">
        <f t="shared" si="14"/>
        <v>0</v>
      </c>
      <c r="AG439" s="10" t="str">
        <f t="array" ref="AG439">iferror(xlookup($L439,'Product Families'!$A:$A,'Product Families'!$P:$P),"")</f>
        <v/>
      </c>
      <c r="AH439" s="2" t="str">
        <f t="array" ref="AH439">iferror(xlookup($L439,'Product Families'!$A:$A,'Product Families'!$Q:$Q),"")</f>
        <v/>
      </c>
      <c r="AI439" s="26" t="str">
        <f t="shared" si="15"/>
        <v/>
      </c>
      <c r="AJ439" s="42" t="str">
        <f t="shared" si="16"/>
        <v/>
      </c>
      <c r="AK439" s="2">
        <f t="shared" si="17"/>
        <v>0</v>
      </c>
    </row>
    <row r="440">
      <c r="A440" s="1"/>
      <c r="B440" s="1"/>
      <c r="C440" s="1"/>
      <c r="D440" s="7" t="str">
        <f t="shared" si="18"/>
        <v/>
      </c>
      <c r="E440" s="26">
        <f t="shared" si="2"/>
        <v>0</v>
      </c>
      <c r="H440" s="1"/>
      <c r="I440" s="1"/>
      <c r="J440" s="1"/>
      <c r="K440" s="1"/>
      <c r="L440" s="1"/>
      <c r="M440" s="10" t="str">
        <f t="array" ref="M440">iferror(xlookup($H440,'Product Families'!$A:$A,'Product Families'!$P:$P),"")</f>
        <v/>
      </c>
      <c r="N440" s="2" t="str">
        <f t="array" ref="N440">iferror(xlookup($H440,'Product Families'!$A:$A,'Product Families'!$Q:$Q),"")</f>
        <v/>
      </c>
      <c r="O440" s="26" t="str">
        <f t="shared" si="3"/>
        <v/>
      </c>
      <c r="P440" s="42" t="str">
        <f t="shared" si="4"/>
        <v/>
      </c>
      <c r="Q440" s="2">
        <f t="shared" si="5"/>
        <v>0</v>
      </c>
      <c r="R440" s="10" t="str">
        <f t="array" ref="R440">iferror(xlookup($I440,'Product Families'!$A:$A,'Product Families'!$P:$P),"")</f>
        <v/>
      </c>
      <c r="S440" s="2" t="str">
        <f t="array" ref="S440">iferror(xlookup($I440,'Product Families'!$A:$A,'Product Families'!$Q:$Q),"")</f>
        <v/>
      </c>
      <c r="T440" s="26" t="str">
        <f t="shared" si="6"/>
        <v/>
      </c>
      <c r="U440" s="42" t="str">
        <f t="shared" si="7"/>
        <v/>
      </c>
      <c r="V440" s="2">
        <f t="shared" si="8"/>
        <v>0</v>
      </c>
      <c r="W440" s="10" t="str">
        <f t="array" ref="W440">iferror(xlookup($J440,'Product Families'!$A:$A,'Product Families'!$P:$P),"")</f>
        <v/>
      </c>
      <c r="X440" s="2" t="str">
        <f t="array" ref="X440">iferror(xlookup($J440,'Product Families'!$A:$A,'Product Families'!$Q:$Q),"")</f>
        <v/>
      </c>
      <c r="Y440" s="42" t="str">
        <f t="shared" si="9"/>
        <v/>
      </c>
      <c r="Z440" s="42" t="str">
        <f t="shared" si="10"/>
        <v/>
      </c>
      <c r="AA440" s="2">
        <f t="shared" si="11"/>
        <v>0</v>
      </c>
      <c r="AB440" s="10" t="str">
        <f t="array" ref="AB440">iferror(xlookup($K440,'Product Families'!$A:$A,'Product Families'!$P:$P),"")</f>
        <v/>
      </c>
      <c r="AC440" s="2" t="str">
        <f t="array" ref="AC440">iferror(xlookup($K440,'Product Families'!$A:$A,'Product Families'!$Q:$Q),"")</f>
        <v/>
      </c>
      <c r="AD440" s="26" t="str">
        <f t="shared" si="12"/>
        <v/>
      </c>
      <c r="AE440" s="42" t="str">
        <f t="shared" si="13"/>
        <v/>
      </c>
      <c r="AF440" s="2">
        <f t="shared" si="14"/>
        <v>0</v>
      </c>
      <c r="AG440" s="10" t="str">
        <f t="array" ref="AG440">iferror(xlookup($L440,'Product Families'!$A:$A,'Product Families'!$P:$P),"")</f>
        <v/>
      </c>
      <c r="AH440" s="2" t="str">
        <f t="array" ref="AH440">iferror(xlookup($L440,'Product Families'!$A:$A,'Product Families'!$Q:$Q),"")</f>
        <v/>
      </c>
      <c r="AI440" s="26" t="str">
        <f t="shared" si="15"/>
        <v/>
      </c>
      <c r="AJ440" s="42" t="str">
        <f t="shared" si="16"/>
        <v/>
      </c>
      <c r="AK440" s="2">
        <f t="shared" si="17"/>
        <v>0</v>
      </c>
    </row>
    <row r="441">
      <c r="A441" s="1"/>
      <c r="B441" s="1"/>
      <c r="C441" s="1"/>
      <c r="D441" s="7" t="str">
        <f t="shared" si="18"/>
        <v/>
      </c>
      <c r="E441" s="26">
        <f t="shared" si="2"/>
        <v>0</v>
      </c>
      <c r="H441" s="1"/>
      <c r="I441" s="1"/>
      <c r="J441" s="1"/>
      <c r="K441" s="1"/>
      <c r="L441" s="1"/>
      <c r="M441" s="10" t="str">
        <f t="array" ref="M441">iferror(xlookup($H441,'Product Families'!$A:$A,'Product Families'!$P:$P),"")</f>
        <v/>
      </c>
      <c r="N441" s="2" t="str">
        <f t="array" ref="N441">iferror(xlookup($H441,'Product Families'!$A:$A,'Product Families'!$Q:$Q),"")</f>
        <v/>
      </c>
      <c r="O441" s="26" t="str">
        <f t="shared" si="3"/>
        <v/>
      </c>
      <c r="P441" s="42" t="str">
        <f t="shared" si="4"/>
        <v/>
      </c>
      <c r="Q441" s="2">
        <f t="shared" si="5"/>
        <v>0</v>
      </c>
      <c r="R441" s="10" t="str">
        <f t="array" ref="R441">iferror(xlookup($I441,'Product Families'!$A:$A,'Product Families'!$P:$P),"")</f>
        <v/>
      </c>
      <c r="S441" s="2" t="str">
        <f t="array" ref="S441">iferror(xlookup($I441,'Product Families'!$A:$A,'Product Families'!$Q:$Q),"")</f>
        <v/>
      </c>
      <c r="T441" s="26" t="str">
        <f t="shared" si="6"/>
        <v/>
      </c>
      <c r="U441" s="42" t="str">
        <f t="shared" si="7"/>
        <v/>
      </c>
      <c r="V441" s="2">
        <f t="shared" si="8"/>
        <v>0</v>
      </c>
      <c r="W441" s="10" t="str">
        <f t="array" ref="W441">iferror(xlookup($J441,'Product Families'!$A:$A,'Product Families'!$P:$P),"")</f>
        <v/>
      </c>
      <c r="X441" s="2" t="str">
        <f t="array" ref="X441">iferror(xlookup($J441,'Product Families'!$A:$A,'Product Families'!$Q:$Q),"")</f>
        <v/>
      </c>
      <c r="Y441" s="42" t="str">
        <f t="shared" si="9"/>
        <v/>
      </c>
      <c r="Z441" s="42" t="str">
        <f t="shared" si="10"/>
        <v/>
      </c>
      <c r="AA441" s="2">
        <f t="shared" si="11"/>
        <v>0</v>
      </c>
      <c r="AB441" s="10" t="str">
        <f t="array" ref="AB441">iferror(xlookup($K441,'Product Families'!$A:$A,'Product Families'!$P:$P),"")</f>
        <v/>
      </c>
      <c r="AC441" s="2" t="str">
        <f t="array" ref="AC441">iferror(xlookup($K441,'Product Families'!$A:$A,'Product Families'!$Q:$Q),"")</f>
        <v/>
      </c>
      <c r="AD441" s="26" t="str">
        <f t="shared" si="12"/>
        <v/>
      </c>
      <c r="AE441" s="42" t="str">
        <f t="shared" si="13"/>
        <v/>
      </c>
      <c r="AF441" s="2">
        <f t="shared" si="14"/>
        <v>0</v>
      </c>
      <c r="AG441" s="10" t="str">
        <f t="array" ref="AG441">iferror(xlookup($L441,'Product Families'!$A:$A,'Product Families'!$P:$P),"")</f>
        <v/>
      </c>
      <c r="AH441" s="2" t="str">
        <f t="array" ref="AH441">iferror(xlookup($L441,'Product Families'!$A:$A,'Product Families'!$Q:$Q),"")</f>
        <v/>
      </c>
      <c r="AI441" s="26" t="str">
        <f t="shared" si="15"/>
        <v/>
      </c>
      <c r="AJ441" s="42" t="str">
        <f t="shared" si="16"/>
        <v/>
      </c>
      <c r="AK441" s="2">
        <f t="shared" si="17"/>
        <v>0</v>
      </c>
    </row>
    <row r="442">
      <c r="A442" s="1"/>
      <c r="B442" s="1"/>
      <c r="C442" s="1"/>
      <c r="D442" s="7" t="str">
        <f t="shared" si="18"/>
        <v/>
      </c>
      <c r="E442" s="26">
        <f t="shared" si="2"/>
        <v>0</v>
      </c>
      <c r="H442" s="1"/>
      <c r="I442" s="1"/>
      <c r="J442" s="1"/>
      <c r="K442" s="1"/>
      <c r="L442" s="1"/>
      <c r="M442" s="10" t="str">
        <f t="array" ref="M442">iferror(xlookup($H442,'Product Families'!$A:$A,'Product Families'!$P:$P),"")</f>
        <v/>
      </c>
      <c r="N442" s="2" t="str">
        <f t="array" ref="N442">iferror(xlookup($H442,'Product Families'!$A:$A,'Product Families'!$Q:$Q),"")</f>
        <v/>
      </c>
      <c r="O442" s="26" t="str">
        <f t="shared" si="3"/>
        <v/>
      </c>
      <c r="P442" s="42" t="str">
        <f t="shared" si="4"/>
        <v/>
      </c>
      <c r="Q442" s="2">
        <f t="shared" si="5"/>
        <v>0</v>
      </c>
      <c r="R442" s="10" t="str">
        <f t="array" ref="R442">iferror(xlookup($I442,'Product Families'!$A:$A,'Product Families'!$P:$P),"")</f>
        <v/>
      </c>
      <c r="S442" s="2" t="str">
        <f t="array" ref="S442">iferror(xlookup($I442,'Product Families'!$A:$A,'Product Families'!$Q:$Q),"")</f>
        <v/>
      </c>
      <c r="T442" s="26" t="str">
        <f t="shared" si="6"/>
        <v/>
      </c>
      <c r="U442" s="42" t="str">
        <f t="shared" si="7"/>
        <v/>
      </c>
      <c r="V442" s="2">
        <f t="shared" si="8"/>
        <v>0</v>
      </c>
      <c r="W442" s="10" t="str">
        <f t="array" ref="W442">iferror(xlookup($J442,'Product Families'!$A:$A,'Product Families'!$P:$P),"")</f>
        <v/>
      </c>
      <c r="X442" s="2" t="str">
        <f t="array" ref="X442">iferror(xlookup($J442,'Product Families'!$A:$A,'Product Families'!$Q:$Q),"")</f>
        <v/>
      </c>
      <c r="Y442" s="42" t="str">
        <f t="shared" si="9"/>
        <v/>
      </c>
      <c r="Z442" s="42" t="str">
        <f t="shared" si="10"/>
        <v/>
      </c>
      <c r="AA442" s="2">
        <f t="shared" si="11"/>
        <v>0</v>
      </c>
      <c r="AB442" s="10" t="str">
        <f t="array" ref="AB442">iferror(xlookup($K442,'Product Families'!$A:$A,'Product Families'!$P:$P),"")</f>
        <v/>
      </c>
      <c r="AC442" s="2" t="str">
        <f t="array" ref="AC442">iferror(xlookup($K442,'Product Families'!$A:$A,'Product Families'!$Q:$Q),"")</f>
        <v/>
      </c>
      <c r="AD442" s="26" t="str">
        <f t="shared" si="12"/>
        <v/>
      </c>
      <c r="AE442" s="42" t="str">
        <f t="shared" si="13"/>
        <v/>
      </c>
      <c r="AF442" s="2">
        <f t="shared" si="14"/>
        <v>0</v>
      </c>
      <c r="AG442" s="10" t="str">
        <f t="array" ref="AG442">iferror(xlookup($L442,'Product Families'!$A:$A,'Product Families'!$P:$P),"")</f>
        <v/>
      </c>
      <c r="AH442" s="2" t="str">
        <f t="array" ref="AH442">iferror(xlookup($L442,'Product Families'!$A:$A,'Product Families'!$Q:$Q),"")</f>
        <v/>
      </c>
      <c r="AI442" s="26" t="str">
        <f t="shared" si="15"/>
        <v/>
      </c>
      <c r="AJ442" s="42" t="str">
        <f t="shared" si="16"/>
        <v/>
      </c>
      <c r="AK442" s="2">
        <f t="shared" si="17"/>
        <v>0</v>
      </c>
    </row>
    <row r="443">
      <c r="A443" s="1"/>
      <c r="B443" s="1"/>
      <c r="C443" s="1"/>
      <c r="D443" s="7" t="str">
        <f t="shared" si="18"/>
        <v/>
      </c>
      <c r="E443" s="26">
        <f t="shared" si="2"/>
        <v>0</v>
      </c>
      <c r="H443" s="1"/>
      <c r="I443" s="1"/>
      <c r="J443" s="1"/>
      <c r="K443" s="1"/>
      <c r="L443" s="1"/>
      <c r="M443" s="10" t="str">
        <f t="array" ref="M443">iferror(xlookup($H443,'Product Families'!$A:$A,'Product Families'!$P:$P),"")</f>
        <v/>
      </c>
      <c r="N443" s="2" t="str">
        <f t="array" ref="N443">iferror(xlookup($H443,'Product Families'!$A:$A,'Product Families'!$Q:$Q),"")</f>
        <v/>
      </c>
      <c r="O443" s="26" t="str">
        <f t="shared" si="3"/>
        <v/>
      </c>
      <c r="P443" s="42" t="str">
        <f t="shared" si="4"/>
        <v/>
      </c>
      <c r="Q443" s="2">
        <f t="shared" si="5"/>
        <v>0</v>
      </c>
      <c r="R443" s="10" t="str">
        <f t="array" ref="R443">iferror(xlookup($I443,'Product Families'!$A:$A,'Product Families'!$P:$P),"")</f>
        <v/>
      </c>
      <c r="S443" s="2" t="str">
        <f t="array" ref="S443">iferror(xlookup($I443,'Product Families'!$A:$A,'Product Families'!$Q:$Q),"")</f>
        <v/>
      </c>
      <c r="T443" s="26" t="str">
        <f t="shared" si="6"/>
        <v/>
      </c>
      <c r="U443" s="42" t="str">
        <f t="shared" si="7"/>
        <v/>
      </c>
      <c r="V443" s="2">
        <f t="shared" si="8"/>
        <v>0</v>
      </c>
      <c r="W443" s="10" t="str">
        <f t="array" ref="W443">iferror(xlookup($J443,'Product Families'!$A:$A,'Product Families'!$P:$P),"")</f>
        <v/>
      </c>
      <c r="X443" s="2" t="str">
        <f t="array" ref="X443">iferror(xlookup($J443,'Product Families'!$A:$A,'Product Families'!$Q:$Q),"")</f>
        <v/>
      </c>
      <c r="Y443" s="42" t="str">
        <f t="shared" si="9"/>
        <v/>
      </c>
      <c r="Z443" s="42" t="str">
        <f t="shared" si="10"/>
        <v/>
      </c>
      <c r="AA443" s="2">
        <f t="shared" si="11"/>
        <v>0</v>
      </c>
      <c r="AB443" s="10" t="str">
        <f t="array" ref="AB443">iferror(xlookup($K443,'Product Families'!$A:$A,'Product Families'!$P:$P),"")</f>
        <v/>
      </c>
      <c r="AC443" s="2" t="str">
        <f t="array" ref="AC443">iferror(xlookup($K443,'Product Families'!$A:$A,'Product Families'!$Q:$Q),"")</f>
        <v/>
      </c>
      <c r="AD443" s="26" t="str">
        <f t="shared" si="12"/>
        <v/>
      </c>
      <c r="AE443" s="42" t="str">
        <f t="shared" si="13"/>
        <v/>
      </c>
      <c r="AF443" s="2">
        <f t="shared" si="14"/>
        <v>0</v>
      </c>
      <c r="AG443" s="10" t="str">
        <f t="array" ref="AG443">iferror(xlookup($L443,'Product Families'!$A:$A,'Product Families'!$P:$P),"")</f>
        <v/>
      </c>
      <c r="AH443" s="2" t="str">
        <f t="array" ref="AH443">iferror(xlookup($L443,'Product Families'!$A:$A,'Product Families'!$Q:$Q),"")</f>
        <v/>
      </c>
      <c r="AI443" s="26" t="str">
        <f t="shared" si="15"/>
        <v/>
      </c>
      <c r="AJ443" s="42" t="str">
        <f t="shared" si="16"/>
        <v/>
      </c>
      <c r="AK443" s="2">
        <f t="shared" si="17"/>
        <v>0</v>
      </c>
    </row>
    <row r="444">
      <c r="A444" s="1"/>
      <c r="B444" s="1"/>
      <c r="C444" s="1"/>
      <c r="D444" s="7" t="str">
        <f t="shared" si="18"/>
        <v/>
      </c>
      <c r="E444" s="26">
        <f t="shared" si="2"/>
        <v>0</v>
      </c>
      <c r="H444" s="1"/>
      <c r="I444" s="1"/>
      <c r="J444" s="1"/>
      <c r="K444" s="1"/>
      <c r="L444" s="1"/>
      <c r="M444" s="10" t="str">
        <f t="array" ref="M444">iferror(xlookup($H444,'Product Families'!$A:$A,'Product Families'!$P:$P),"")</f>
        <v/>
      </c>
      <c r="N444" s="2" t="str">
        <f t="array" ref="N444">iferror(xlookup($H444,'Product Families'!$A:$A,'Product Families'!$Q:$Q),"")</f>
        <v/>
      </c>
      <c r="O444" s="26" t="str">
        <f t="shared" si="3"/>
        <v/>
      </c>
      <c r="P444" s="42" t="str">
        <f t="shared" si="4"/>
        <v/>
      </c>
      <c r="Q444" s="2">
        <f t="shared" si="5"/>
        <v>0</v>
      </c>
      <c r="R444" s="10" t="str">
        <f t="array" ref="R444">iferror(xlookup($I444,'Product Families'!$A:$A,'Product Families'!$P:$P),"")</f>
        <v/>
      </c>
      <c r="S444" s="2" t="str">
        <f t="array" ref="S444">iferror(xlookup($I444,'Product Families'!$A:$A,'Product Families'!$Q:$Q),"")</f>
        <v/>
      </c>
      <c r="T444" s="26" t="str">
        <f t="shared" si="6"/>
        <v/>
      </c>
      <c r="U444" s="42" t="str">
        <f t="shared" si="7"/>
        <v/>
      </c>
      <c r="V444" s="2">
        <f t="shared" si="8"/>
        <v>0</v>
      </c>
      <c r="W444" s="10" t="str">
        <f t="array" ref="W444">iferror(xlookup($J444,'Product Families'!$A:$A,'Product Families'!$P:$P),"")</f>
        <v/>
      </c>
      <c r="X444" s="2" t="str">
        <f t="array" ref="X444">iferror(xlookup($J444,'Product Families'!$A:$A,'Product Families'!$Q:$Q),"")</f>
        <v/>
      </c>
      <c r="Y444" s="42" t="str">
        <f t="shared" si="9"/>
        <v/>
      </c>
      <c r="Z444" s="42" t="str">
        <f t="shared" si="10"/>
        <v/>
      </c>
      <c r="AA444" s="2">
        <f t="shared" si="11"/>
        <v>0</v>
      </c>
      <c r="AB444" s="10" t="str">
        <f t="array" ref="AB444">iferror(xlookup($K444,'Product Families'!$A:$A,'Product Families'!$P:$P),"")</f>
        <v/>
      </c>
      <c r="AC444" s="2" t="str">
        <f t="array" ref="AC444">iferror(xlookup($K444,'Product Families'!$A:$A,'Product Families'!$Q:$Q),"")</f>
        <v/>
      </c>
      <c r="AD444" s="26" t="str">
        <f t="shared" si="12"/>
        <v/>
      </c>
      <c r="AE444" s="42" t="str">
        <f t="shared" si="13"/>
        <v/>
      </c>
      <c r="AF444" s="2">
        <f t="shared" si="14"/>
        <v>0</v>
      </c>
      <c r="AG444" s="10" t="str">
        <f t="array" ref="AG444">iferror(xlookup($L444,'Product Families'!$A:$A,'Product Families'!$P:$P),"")</f>
        <v/>
      </c>
      <c r="AH444" s="2" t="str">
        <f t="array" ref="AH444">iferror(xlookup($L444,'Product Families'!$A:$A,'Product Families'!$Q:$Q),"")</f>
        <v/>
      </c>
      <c r="AI444" s="26" t="str">
        <f t="shared" si="15"/>
        <v/>
      </c>
      <c r="AJ444" s="42" t="str">
        <f t="shared" si="16"/>
        <v/>
      </c>
      <c r="AK444" s="2">
        <f t="shared" si="17"/>
        <v>0</v>
      </c>
    </row>
    <row r="445">
      <c r="A445" s="1"/>
      <c r="B445" s="1"/>
      <c r="C445" s="1"/>
      <c r="D445" s="7" t="str">
        <f t="shared" si="18"/>
        <v/>
      </c>
      <c r="E445" s="26">
        <f t="shared" si="2"/>
        <v>0</v>
      </c>
      <c r="H445" s="1"/>
      <c r="I445" s="1"/>
      <c r="J445" s="1"/>
      <c r="K445" s="1"/>
      <c r="L445" s="1"/>
      <c r="M445" s="10" t="str">
        <f t="array" ref="M445">iferror(xlookup($H445,'Product Families'!$A:$A,'Product Families'!$P:$P),"")</f>
        <v/>
      </c>
      <c r="N445" s="2" t="str">
        <f t="array" ref="N445">iferror(xlookup($H445,'Product Families'!$A:$A,'Product Families'!$Q:$Q),"")</f>
        <v/>
      </c>
      <c r="O445" s="26" t="str">
        <f t="shared" si="3"/>
        <v/>
      </c>
      <c r="P445" s="42" t="str">
        <f t="shared" si="4"/>
        <v/>
      </c>
      <c r="Q445" s="2">
        <f t="shared" si="5"/>
        <v>0</v>
      </c>
      <c r="R445" s="10" t="str">
        <f t="array" ref="R445">iferror(xlookup($I445,'Product Families'!$A:$A,'Product Families'!$P:$P),"")</f>
        <v/>
      </c>
      <c r="S445" s="2" t="str">
        <f t="array" ref="S445">iferror(xlookup($I445,'Product Families'!$A:$A,'Product Families'!$Q:$Q),"")</f>
        <v/>
      </c>
      <c r="T445" s="26" t="str">
        <f t="shared" si="6"/>
        <v/>
      </c>
      <c r="U445" s="42" t="str">
        <f t="shared" si="7"/>
        <v/>
      </c>
      <c r="V445" s="2">
        <f t="shared" si="8"/>
        <v>0</v>
      </c>
      <c r="W445" s="10" t="str">
        <f t="array" ref="W445">iferror(xlookup($J445,'Product Families'!$A:$A,'Product Families'!$P:$P),"")</f>
        <v/>
      </c>
      <c r="X445" s="2" t="str">
        <f t="array" ref="X445">iferror(xlookup($J445,'Product Families'!$A:$A,'Product Families'!$Q:$Q),"")</f>
        <v/>
      </c>
      <c r="Y445" s="42" t="str">
        <f t="shared" si="9"/>
        <v/>
      </c>
      <c r="Z445" s="42" t="str">
        <f t="shared" si="10"/>
        <v/>
      </c>
      <c r="AA445" s="2">
        <f t="shared" si="11"/>
        <v>0</v>
      </c>
      <c r="AB445" s="10" t="str">
        <f t="array" ref="AB445">iferror(xlookup($K445,'Product Families'!$A:$A,'Product Families'!$P:$P),"")</f>
        <v/>
      </c>
      <c r="AC445" s="2" t="str">
        <f t="array" ref="AC445">iferror(xlookup($K445,'Product Families'!$A:$A,'Product Families'!$Q:$Q),"")</f>
        <v/>
      </c>
      <c r="AD445" s="26" t="str">
        <f t="shared" si="12"/>
        <v/>
      </c>
      <c r="AE445" s="42" t="str">
        <f t="shared" si="13"/>
        <v/>
      </c>
      <c r="AF445" s="2">
        <f t="shared" si="14"/>
        <v>0</v>
      </c>
      <c r="AG445" s="10" t="str">
        <f t="array" ref="AG445">iferror(xlookup($L445,'Product Families'!$A:$A,'Product Families'!$P:$P),"")</f>
        <v/>
      </c>
      <c r="AH445" s="2" t="str">
        <f t="array" ref="AH445">iferror(xlookup($L445,'Product Families'!$A:$A,'Product Families'!$Q:$Q),"")</f>
        <v/>
      </c>
      <c r="AI445" s="26" t="str">
        <f t="shared" si="15"/>
        <v/>
      </c>
      <c r="AJ445" s="42" t="str">
        <f t="shared" si="16"/>
        <v/>
      </c>
      <c r="AK445" s="2">
        <f t="shared" si="17"/>
        <v>0</v>
      </c>
    </row>
    <row r="446">
      <c r="A446" s="1"/>
      <c r="B446" s="1"/>
      <c r="C446" s="1"/>
      <c r="D446" s="7" t="str">
        <f t="shared" si="18"/>
        <v/>
      </c>
      <c r="E446" s="26">
        <f t="shared" si="2"/>
        <v>0</v>
      </c>
      <c r="H446" s="1"/>
      <c r="I446" s="1"/>
      <c r="J446" s="1"/>
      <c r="K446" s="1"/>
      <c r="L446" s="1"/>
      <c r="M446" s="10" t="str">
        <f t="array" ref="M446">iferror(xlookup($H446,'Product Families'!$A:$A,'Product Families'!$P:$P),"")</f>
        <v/>
      </c>
      <c r="N446" s="2" t="str">
        <f t="array" ref="N446">iferror(xlookup($H446,'Product Families'!$A:$A,'Product Families'!$Q:$Q),"")</f>
        <v/>
      </c>
      <c r="O446" s="26" t="str">
        <f t="shared" si="3"/>
        <v/>
      </c>
      <c r="P446" s="42" t="str">
        <f t="shared" si="4"/>
        <v/>
      </c>
      <c r="Q446" s="2">
        <f t="shared" si="5"/>
        <v>0</v>
      </c>
      <c r="R446" s="10" t="str">
        <f t="array" ref="R446">iferror(xlookup($I446,'Product Families'!$A:$A,'Product Families'!$P:$P),"")</f>
        <v/>
      </c>
      <c r="S446" s="2" t="str">
        <f t="array" ref="S446">iferror(xlookup($I446,'Product Families'!$A:$A,'Product Families'!$Q:$Q),"")</f>
        <v/>
      </c>
      <c r="T446" s="26" t="str">
        <f t="shared" si="6"/>
        <v/>
      </c>
      <c r="U446" s="42" t="str">
        <f t="shared" si="7"/>
        <v/>
      </c>
      <c r="V446" s="2">
        <f t="shared" si="8"/>
        <v>0</v>
      </c>
      <c r="W446" s="10" t="str">
        <f t="array" ref="W446">iferror(xlookup($J446,'Product Families'!$A:$A,'Product Families'!$P:$P),"")</f>
        <v/>
      </c>
      <c r="X446" s="2" t="str">
        <f t="array" ref="X446">iferror(xlookup($J446,'Product Families'!$A:$A,'Product Families'!$Q:$Q),"")</f>
        <v/>
      </c>
      <c r="Y446" s="42" t="str">
        <f t="shared" si="9"/>
        <v/>
      </c>
      <c r="Z446" s="42" t="str">
        <f t="shared" si="10"/>
        <v/>
      </c>
      <c r="AA446" s="2">
        <f t="shared" si="11"/>
        <v>0</v>
      </c>
      <c r="AB446" s="10" t="str">
        <f t="array" ref="AB446">iferror(xlookup($K446,'Product Families'!$A:$A,'Product Families'!$P:$P),"")</f>
        <v/>
      </c>
      <c r="AC446" s="2" t="str">
        <f t="array" ref="AC446">iferror(xlookup($K446,'Product Families'!$A:$A,'Product Families'!$Q:$Q),"")</f>
        <v/>
      </c>
      <c r="AD446" s="26" t="str">
        <f t="shared" si="12"/>
        <v/>
      </c>
      <c r="AE446" s="42" t="str">
        <f t="shared" si="13"/>
        <v/>
      </c>
      <c r="AF446" s="2">
        <f t="shared" si="14"/>
        <v>0</v>
      </c>
      <c r="AG446" s="10" t="str">
        <f t="array" ref="AG446">iferror(xlookup($L446,'Product Families'!$A:$A,'Product Families'!$P:$P),"")</f>
        <v/>
      </c>
      <c r="AH446" s="2" t="str">
        <f t="array" ref="AH446">iferror(xlookup($L446,'Product Families'!$A:$A,'Product Families'!$Q:$Q),"")</f>
        <v/>
      </c>
      <c r="AI446" s="26" t="str">
        <f t="shared" si="15"/>
        <v/>
      </c>
      <c r="AJ446" s="42" t="str">
        <f t="shared" si="16"/>
        <v/>
      </c>
      <c r="AK446" s="2">
        <f t="shared" si="17"/>
        <v>0</v>
      </c>
    </row>
    <row r="447">
      <c r="A447" s="1"/>
      <c r="B447" s="1"/>
      <c r="C447" s="1"/>
      <c r="D447" s="7" t="str">
        <f t="shared" si="18"/>
        <v/>
      </c>
      <c r="E447" s="26">
        <f t="shared" si="2"/>
        <v>0</v>
      </c>
      <c r="H447" s="1"/>
      <c r="I447" s="1"/>
      <c r="J447" s="1"/>
      <c r="K447" s="1"/>
      <c r="L447" s="1"/>
      <c r="M447" s="10" t="str">
        <f t="array" ref="M447">iferror(xlookup($H447,'Product Families'!$A:$A,'Product Families'!$P:$P),"")</f>
        <v/>
      </c>
      <c r="N447" s="2" t="str">
        <f t="array" ref="N447">iferror(xlookup($H447,'Product Families'!$A:$A,'Product Families'!$Q:$Q),"")</f>
        <v/>
      </c>
      <c r="O447" s="26" t="str">
        <f t="shared" si="3"/>
        <v/>
      </c>
      <c r="P447" s="42" t="str">
        <f t="shared" si="4"/>
        <v/>
      </c>
      <c r="Q447" s="2">
        <f t="shared" si="5"/>
        <v>0</v>
      </c>
      <c r="R447" s="10" t="str">
        <f t="array" ref="R447">iferror(xlookup($I447,'Product Families'!$A:$A,'Product Families'!$P:$P),"")</f>
        <v/>
      </c>
      <c r="S447" s="2" t="str">
        <f t="array" ref="S447">iferror(xlookup($I447,'Product Families'!$A:$A,'Product Families'!$Q:$Q),"")</f>
        <v/>
      </c>
      <c r="T447" s="26" t="str">
        <f t="shared" si="6"/>
        <v/>
      </c>
      <c r="U447" s="42" t="str">
        <f t="shared" si="7"/>
        <v/>
      </c>
      <c r="V447" s="2">
        <f t="shared" si="8"/>
        <v>0</v>
      </c>
      <c r="W447" s="10" t="str">
        <f t="array" ref="W447">iferror(xlookup($J447,'Product Families'!$A:$A,'Product Families'!$P:$P),"")</f>
        <v/>
      </c>
      <c r="X447" s="2" t="str">
        <f t="array" ref="X447">iferror(xlookup($J447,'Product Families'!$A:$A,'Product Families'!$Q:$Q),"")</f>
        <v/>
      </c>
      <c r="Y447" s="42" t="str">
        <f t="shared" si="9"/>
        <v/>
      </c>
      <c r="Z447" s="42" t="str">
        <f t="shared" si="10"/>
        <v/>
      </c>
      <c r="AA447" s="2">
        <f t="shared" si="11"/>
        <v>0</v>
      </c>
      <c r="AB447" s="10" t="str">
        <f t="array" ref="AB447">iferror(xlookup($K447,'Product Families'!$A:$A,'Product Families'!$P:$P),"")</f>
        <v/>
      </c>
      <c r="AC447" s="2" t="str">
        <f t="array" ref="AC447">iferror(xlookup($K447,'Product Families'!$A:$A,'Product Families'!$Q:$Q),"")</f>
        <v/>
      </c>
      <c r="AD447" s="26" t="str">
        <f t="shared" si="12"/>
        <v/>
      </c>
      <c r="AE447" s="42" t="str">
        <f t="shared" si="13"/>
        <v/>
      </c>
      <c r="AF447" s="2">
        <f t="shared" si="14"/>
        <v>0</v>
      </c>
      <c r="AG447" s="10" t="str">
        <f t="array" ref="AG447">iferror(xlookup($L447,'Product Families'!$A:$A,'Product Families'!$P:$P),"")</f>
        <v/>
      </c>
      <c r="AH447" s="2" t="str">
        <f t="array" ref="AH447">iferror(xlookup($L447,'Product Families'!$A:$A,'Product Families'!$Q:$Q),"")</f>
        <v/>
      </c>
      <c r="AI447" s="26" t="str">
        <f t="shared" si="15"/>
        <v/>
      </c>
      <c r="AJ447" s="42" t="str">
        <f t="shared" si="16"/>
        <v/>
      </c>
      <c r="AK447" s="2">
        <f t="shared" si="17"/>
        <v>0</v>
      </c>
    </row>
    <row r="448">
      <c r="A448" s="1"/>
      <c r="B448" s="1"/>
      <c r="C448" s="1"/>
      <c r="D448" s="7" t="str">
        <f t="shared" si="18"/>
        <v/>
      </c>
      <c r="E448" s="26">
        <f t="shared" si="2"/>
        <v>0</v>
      </c>
      <c r="H448" s="1"/>
      <c r="I448" s="1"/>
      <c r="J448" s="1"/>
      <c r="K448" s="1"/>
      <c r="L448" s="1"/>
      <c r="M448" s="10" t="str">
        <f t="array" ref="M448">iferror(xlookup($H448,'Product Families'!$A:$A,'Product Families'!$P:$P),"")</f>
        <v/>
      </c>
      <c r="N448" s="2" t="str">
        <f t="array" ref="N448">iferror(xlookup($H448,'Product Families'!$A:$A,'Product Families'!$Q:$Q),"")</f>
        <v/>
      </c>
      <c r="O448" s="26" t="str">
        <f t="shared" si="3"/>
        <v/>
      </c>
      <c r="P448" s="42" t="str">
        <f t="shared" si="4"/>
        <v/>
      </c>
      <c r="Q448" s="2">
        <f t="shared" si="5"/>
        <v>0</v>
      </c>
      <c r="R448" s="10" t="str">
        <f t="array" ref="R448">iferror(xlookup($I448,'Product Families'!$A:$A,'Product Families'!$P:$P),"")</f>
        <v/>
      </c>
      <c r="S448" s="2" t="str">
        <f t="array" ref="S448">iferror(xlookup($I448,'Product Families'!$A:$A,'Product Families'!$Q:$Q),"")</f>
        <v/>
      </c>
      <c r="T448" s="26" t="str">
        <f t="shared" si="6"/>
        <v/>
      </c>
      <c r="U448" s="42" t="str">
        <f t="shared" si="7"/>
        <v/>
      </c>
      <c r="V448" s="2">
        <f t="shared" si="8"/>
        <v>0</v>
      </c>
      <c r="W448" s="10" t="str">
        <f t="array" ref="W448">iferror(xlookup($J448,'Product Families'!$A:$A,'Product Families'!$P:$P),"")</f>
        <v/>
      </c>
      <c r="X448" s="2" t="str">
        <f t="array" ref="X448">iferror(xlookup($J448,'Product Families'!$A:$A,'Product Families'!$Q:$Q),"")</f>
        <v/>
      </c>
      <c r="Y448" s="42" t="str">
        <f t="shared" si="9"/>
        <v/>
      </c>
      <c r="Z448" s="42" t="str">
        <f t="shared" si="10"/>
        <v/>
      </c>
      <c r="AA448" s="2">
        <f t="shared" si="11"/>
        <v>0</v>
      </c>
      <c r="AB448" s="10" t="str">
        <f t="array" ref="AB448">iferror(xlookup($K448,'Product Families'!$A:$A,'Product Families'!$P:$P),"")</f>
        <v/>
      </c>
      <c r="AC448" s="2" t="str">
        <f t="array" ref="AC448">iferror(xlookup($K448,'Product Families'!$A:$A,'Product Families'!$Q:$Q),"")</f>
        <v/>
      </c>
      <c r="AD448" s="26" t="str">
        <f t="shared" si="12"/>
        <v/>
      </c>
      <c r="AE448" s="42" t="str">
        <f t="shared" si="13"/>
        <v/>
      </c>
      <c r="AF448" s="2">
        <f t="shared" si="14"/>
        <v>0</v>
      </c>
      <c r="AG448" s="10" t="str">
        <f t="array" ref="AG448">iferror(xlookup($L448,'Product Families'!$A:$A,'Product Families'!$P:$P),"")</f>
        <v/>
      </c>
      <c r="AH448" s="2" t="str">
        <f t="array" ref="AH448">iferror(xlookup($L448,'Product Families'!$A:$A,'Product Families'!$Q:$Q),"")</f>
        <v/>
      </c>
      <c r="AI448" s="26" t="str">
        <f t="shared" si="15"/>
        <v/>
      </c>
      <c r="AJ448" s="42" t="str">
        <f t="shared" si="16"/>
        <v/>
      </c>
      <c r="AK448" s="2">
        <f t="shared" si="17"/>
        <v>0</v>
      </c>
    </row>
    <row r="449">
      <c r="A449" s="1"/>
      <c r="B449" s="1"/>
      <c r="C449" s="1"/>
      <c r="D449" s="7" t="str">
        <f t="shared" si="18"/>
        <v/>
      </c>
      <c r="E449" s="26">
        <f t="shared" si="2"/>
        <v>0</v>
      </c>
      <c r="H449" s="1"/>
      <c r="I449" s="1"/>
      <c r="J449" s="1"/>
      <c r="K449" s="1"/>
      <c r="L449" s="1"/>
      <c r="M449" s="10" t="str">
        <f t="array" ref="M449">iferror(xlookup($H449,'Product Families'!$A:$A,'Product Families'!$P:$P),"")</f>
        <v/>
      </c>
      <c r="N449" s="2" t="str">
        <f t="array" ref="N449">iferror(xlookup($H449,'Product Families'!$A:$A,'Product Families'!$Q:$Q),"")</f>
        <v/>
      </c>
      <c r="O449" s="26" t="str">
        <f t="shared" si="3"/>
        <v/>
      </c>
      <c r="P449" s="42" t="str">
        <f t="shared" si="4"/>
        <v/>
      </c>
      <c r="Q449" s="2">
        <f t="shared" si="5"/>
        <v>0</v>
      </c>
      <c r="R449" s="10" t="str">
        <f t="array" ref="R449">iferror(xlookup($I449,'Product Families'!$A:$A,'Product Families'!$P:$P),"")</f>
        <v/>
      </c>
      <c r="S449" s="2" t="str">
        <f t="array" ref="S449">iferror(xlookup($I449,'Product Families'!$A:$A,'Product Families'!$Q:$Q),"")</f>
        <v/>
      </c>
      <c r="T449" s="26" t="str">
        <f t="shared" si="6"/>
        <v/>
      </c>
      <c r="U449" s="42" t="str">
        <f t="shared" si="7"/>
        <v/>
      </c>
      <c r="V449" s="2">
        <f t="shared" si="8"/>
        <v>0</v>
      </c>
      <c r="W449" s="10" t="str">
        <f t="array" ref="W449">iferror(xlookup($J449,'Product Families'!$A:$A,'Product Families'!$P:$P),"")</f>
        <v/>
      </c>
      <c r="X449" s="2" t="str">
        <f t="array" ref="X449">iferror(xlookup($J449,'Product Families'!$A:$A,'Product Families'!$Q:$Q),"")</f>
        <v/>
      </c>
      <c r="Y449" s="42" t="str">
        <f t="shared" si="9"/>
        <v/>
      </c>
      <c r="Z449" s="42" t="str">
        <f t="shared" si="10"/>
        <v/>
      </c>
      <c r="AA449" s="2">
        <f t="shared" si="11"/>
        <v>0</v>
      </c>
      <c r="AB449" s="10" t="str">
        <f t="array" ref="AB449">iferror(xlookup($K449,'Product Families'!$A:$A,'Product Families'!$P:$P),"")</f>
        <v/>
      </c>
      <c r="AC449" s="2" t="str">
        <f t="array" ref="AC449">iferror(xlookup($K449,'Product Families'!$A:$A,'Product Families'!$Q:$Q),"")</f>
        <v/>
      </c>
      <c r="AD449" s="26" t="str">
        <f t="shared" si="12"/>
        <v/>
      </c>
      <c r="AE449" s="42" t="str">
        <f t="shared" si="13"/>
        <v/>
      </c>
      <c r="AF449" s="2">
        <f t="shared" si="14"/>
        <v>0</v>
      </c>
      <c r="AG449" s="10" t="str">
        <f t="array" ref="AG449">iferror(xlookup($L449,'Product Families'!$A:$A,'Product Families'!$P:$P),"")</f>
        <v/>
      </c>
      <c r="AH449" s="2" t="str">
        <f t="array" ref="AH449">iferror(xlookup($L449,'Product Families'!$A:$A,'Product Families'!$Q:$Q),"")</f>
        <v/>
      </c>
      <c r="AI449" s="26" t="str">
        <f t="shared" si="15"/>
        <v/>
      </c>
      <c r="AJ449" s="42" t="str">
        <f t="shared" si="16"/>
        <v/>
      </c>
      <c r="AK449" s="2">
        <f t="shared" si="17"/>
        <v>0</v>
      </c>
    </row>
    <row r="450">
      <c r="A450" s="1"/>
      <c r="B450" s="1"/>
      <c r="C450" s="1"/>
      <c r="D450" s="7" t="str">
        <f t="shared" si="18"/>
        <v/>
      </c>
      <c r="E450" s="26">
        <f t="shared" si="2"/>
        <v>0</v>
      </c>
      <c r="H450" s="1"/>
      <c r="I450" s="1"/>
      <c r="J450" s="1"/>
      <c r="K450" s="1"/>
      <c r="L450" s="1"/>
      <c r="M450" s="10" t="str">
        <f t="array" ref="M450">iferror(xlookup($H450,'Product Families'!$A:$A,'Product Families'!$P:$P),"")</f>
        <v/>
      </c>
      <c r="N450" s="2" t="str">
        <f t="array" ref="N450">iferror(xlookup($H450,'Product Families'!$A:$A,'Product Families'!$Q:$Q),"")</f>
        <v/>
      </c>
      <c r="O450" s="26" t="str">
        <f t="shared" si="3"/>
        <v/>
      </c>
      <c r="P450" s="42" t="str">
        <f t="shared" si="4"/>
        <v/>
      </c>
      <c r="Q450" s="2">
        <f t="shared" si="5"/>
        <v>0</v>
      </c>
      <c r="R450" s="10" t="str">
        <f t="array" ref="R450">iferror(xlookup($I450,'Product Families'!$A:$A,'Product Families'!$P:$P),"")</f>
        <v/>
      </c>
      <c r="S450" s="2" t="str">
        <f t="array" ref="S450">iferror(xlookup($I450,'Product Families'!$A:$A,'Product Families'!$Q:$Q),"")</f>
        <v/>
      </c>
      <c r="T450" s="26" t="str">
        <f t="shared" si="6"/>
        <v/>
      </c>
      <c r="U450" s="42" t="str">
        <f t="shared" si="7"/>
        <v/>
      </c>
      <c r="V450" s="2">
        <f t="shared" si="8"/>
        <v>0</v>
      </c>
      <c r="W450" s="10" t="str">
        <f t="array" ref="W450">iferror(xlookup($J450,'Product Families'!$A:$A,'Product Families'!$P:$P),"")</f>
        <v/>
      </c>
      <c r="X450" s="2" t="str">
        <f t="array" ref="X450">iferror(xlookup($J450,'Product Families'!$A:$A,'Product Families'!$Q:$Q),"")</f>
        <v/>
      </c>
      <c r="Y450" s="42" t="str">
        <f t="shared" si="9"/>
        <v/>
      </c>
      <c r="Z450" s="42" t="str">
        <f t="shared" si="10"/>
        <v/>
      </c>
      <c r="AA450" s="2">
        <f t="shared" si="11"/>
        <v>0</v>
      </c>
      <c r="AB450" s="10" t="str">
        <f t="array" ref="AB450">iferror(xlookup($K450,'Product Families'!$A:$A,'Product Families'!$P:$P),"")</f>
        <v/>
      </c>
      <c r="AC450" s="2" t="str">
        <f t="array" ref="AC450">iferror(xlookup($K450,'Product Families'!$A:$A,'Product Families'!$Q:$Q),"")</f>
        <v/>
      </c>
      <c r="AD450" s="26" t="str">
        <f t="shared" si="12"/>
        <v/>
      </c>
      <c r="AE450" s="42" t="str">
        <f t="shared" si="13"/>
        <v/>
      </c>
      <c r="AF450" s="2">
        <f t="shared" si="14"/>
        <v>0</v>
      </c>
      <c r="AG450" s="10" t="str">
        <f t="array" ref="AG450">iferror(xlookup($L450,'Product Families'!$A:$A,'Product Families'!$P:$P),"")</f>
        <v/>
      </c>
      <c r="AH450" s="2" t="str">
        <f t="array" ref="AH450">iferror(xlookup($L450,'Product Families'!$A:$A,'Product Families'!$Q:$Q),"")</f>
        <v/>
      </c>
      <c r="AI450" s="26" t="str">
        <f t="shared" si="15"/>
        <v/>
      </c>
      <c r="AJ450" s="42" t="str">
        <f t="shared" si="16"/>
        <v/>
      </c>
      <c r="AK450" s="2">
        <f t="shared" si="17"/>
        <v>0</v>
      </c>
    </row>
    <row r="451">
      <c r="A451" s="1"/>
      <c r="B451" s="1"/>
      <c r="C451" s="1"/>
      <c r="D451" s="7" t="str">
        <f t="shared" si="18"/>
        <v/>
      </c>
      <c r="E451" s="26">
        <f t="shared" si="2"/>
        <v>0</v>
      </c>
      <c r="H451" s="1"/>
      <c r="I451" s="1"/>
      <c r="J451" s="1"/>
      <c r="K451" s="1"/>
      <c r="L451" s="1"/>
      <c r="M451" s="10" t="str">
        <f t="array" ref="M451">iferror(xlookup($H451,'Product Families'!$A:$A,'Product Families'!$P:$P),"")</f>
        <v/>
      </c>
      <c r="N451" s="2" t="str">
        <f t="array" ref="N451">iferror(xlookup($H451,'Product Families'!$A:$A,'Product Families'!$Q:$Q),"")</f>
        <v/>
      </c>
      <c r="O451" s="26" t="str">
        <f t="shared" si="3"/>
        <v/>
      </c>
      <c r="P451" s="42" t="str">
        <f t="shared" si="4"/>
        <v/>
      </c>
      <c r="Q451" s="2">
        <f t="shared" si="5"/>
        <v>0</v>
      </c>
      <c r="R451" s="10" t="str">
        <f t="array" ref="R451">iferror(xlookup($I451,'Product Families'!$A:$A,'Product Families'!$P:$P),"")</f>
        <v/>
      </c>
      <c r="S451" s="2" t="str">
        <f t="array" ref="S451">iferror(xlookup($I451,'Product Families'!$A:$A,'Product Families'!$Q:$Q),"")</f>
        <v/>
      </c>
      <c r="T451" s="26" t="str">
        <f t="shared" si="6"/>
        <v/>
      </c>
      <c r="U451" s="42" t="str">
        <f t="shared" si="7"/>
        <v/>
      </c>
      <c r="V451" s="2">
        <f t="shared" si="8"/>
        <v>0</v>
      </c>
      <c r="W451" s="10" t="str">
        <f t="array" ref="W451">iferror(xlookup($J451,'Product Families'!$A:$A,'Product Families'!$P:$P),"")</f>
        <v/>
      </c>
      <c r="X451" s="2" t="str">
        <f t="array" ref="X451">iferror(xlookup($J451,'Product Families'!$A:$A,'Product Families'!$Q:$Q),"")</f>
        <v/>
      </c>
      <c r="Y451" s="42" t="str">
        <f t="shared" si="9"/>
        <v/>
      </c>
      <c r="Z451" s="42" t="str">
        <f t="shared" si="10"/>
        <v/>
      </c>
      <c r="AA451" s="2">
        <f t="shared" si="11"/>
        <v>0</v>
      </c>
      <c r="AB451" s="10" t="str">
        <f t="array" ref="AB451">iferror(xlookup($K451,'Product Families'!$A:$A,'Product Families'!$P:$P),"")</f>
        <v/>
      </c>
      <c r="AC451" s="2" t="str">
        <f t="array" ref="AC451">iferror(xlookup($K451,'Product Families'!$A:$A,'Product Families'!$Q:$Q),"")</f>
        <v/>
      </c>
      <c r="AD451" s="26" t="str">
        <f t="shared" si="12"/>
        <v/>
      </c>
      <c r="AE451" s="42" t="str">
        <f t="shared" si="13"/>
        <v/>
      </c>
      <c r="AF451" s="2">
        <f t="shared" si="14"/>
        <v>0</v>
      </c>
      <c r="AG451" s="10" t="str">
        <f t="array" ref="AG451">iferror(xlookup($L451,'Product Families'!$A:$A,'Product Families'!$P:$P),"")</f>
        <v/>
      </c>
      <c r="AH451" s="2" t="str">
        <f t="array" ref="AH451">iferror(xlookup($L451,'Product Families'!$A:$A,'Product Families'!$Q:$Q),"")</f>
        <v/>
      </c>
      <c r="AI451" s="26" t="str">
        <f t="shared" si="15"/>
        <v/>
      </c>
      <c r="AJ451" s="42" t="str">
        <f t="shared" si="16"/>
        <v/>
      </c>
      <c r="AK451" s="2">
        <f t="shared" si="17"/>
        <v>0</v>
      </c>
    </row>
    <row r="452">
      <c r="A452" s="1"/>
      <c r="B452" s="1"/>
      <c r="C452" s="1"/>
      <c r="D452" s="7" t="str">
        <f t="shared" si="18"/>
        <v/>
      </c>
      <c r="E452" s="26">
        <f t="shared" si="2"/>
        <v>0</v>
      </c>
      <c r="H452" s="1"/>
      <c r="I452" s="1"/>
      <c r="J452" s="1"/>
      <c r="K452" s="1"/>
      <c r="L452" s="1"/>
      <c r="M452" s="10" t="str">
        <f t="array" ref="M452">iferror(xlookup($H452,'Product Families'!$A:$A,'Product Families'!$P:$P),"")</f>
        <v/>
      </c>
      <c r="N452" s="2" t="str">
        <f t="array" ref="N452">iferror(xlookup($H452,'Product Families'!$A:$A,'Product Families'!$Q:$Q),"")</f>
        <v/>
      </c>
      <c r="O452" s="26" t="str">
        <f t="shared" si="3"/>
        <v/>
      </c>
      <c r="P452" s="42" t="str">
        <f t="shared" si="4"/>
        <v/>
      </c>
      <c r="Q452" s="2">
        <f t="shared" si="5"/>
        <v>0</v>
      </c>
      <c r="R452" s="10" t="str">
        <f t="array" ref="R452">iferror(xlookup($I452,'Product Families'!$A:$A,'Product Families'!$P:$P),"")</f>
        <v/>
      </c>
      <c r="S452" s="2" t="str">
        <f t="array" ref="S452">iferror(xlookup($I452,'Product Families'!$A:$A,'Product Families'!$Q:$Q),"")</f>
        <v/>
      </c>
      <c r="T452" s="26" t="str">
        <f t="shared" si="6"/>
        <v/>
      </c>
      <c r="U452" s="42" t="str">
        <f t="shared" si="7"/>
        <v/>
      </c>
      <c r="V452" s="2">
        <f t="shared" si="8"/>
        <v>0</v>
      </c>
      <c r="W452" s="10" t="str">
        <f t="array" ref="W452">iferror(xlookup($J452,'Product Families'!$A:$A,'Product Families'!$P:$P),"")</f>
        <v/>
      </c>
      <c r="X452" s="2" t="str">
        <f t="array" ref="X452">iferror(xlookup($J452,'Product Families'!$A:$A,'Product Families'!$Q:$Q),"")</f>
        <v/>
      </c>
      <c r="Y452" s="42" t="str">
        <f t="shared" si="9"/>
        <v/>
      </c>
      <c r="Z452" s="42" t="str">
        <f t="shared" si="10"/>
        <v/>
      </c>
      <c r="AA452" s="2">
        <f t="shared" si="11"/>
        <v>0</v>
      </c>
      <c r="AB452" s="10" t="str">
        <f t="array" ref="AB452">iferror(xlookup($K452,'Product Families'!$A:$A,'Product Families'!$P:$P),"")</f>
        <v/>
      </c>
      <c r="AC452" s="2" t="str">
        <f t="array" ref="AC452">iferror(xlookup($K452,'Product Families'!$A:$A,'Product Families'!$Q:$Q),"")</f>
        <v/>
      </c>
      <c r="AD452" s="26" t="str">
        <f t="shared" si="12"/>
        <v/>
      </c>
      <c r="AE452" s="42" t="str">
        <f t="shared" si="13"/>
        <v/>
      </c>
      <c r="AF452" s="2">
        <f t="shared" si="14"/>
        <v>0</v>
      </c>
      <c r="AG452" s="10" t="str">
        <f t="array" ref="AG452">iferror(xlookup($L452,'Product Families'!$A:$A,'Product Families'!$P:$P),"")</f>
        <v/>
      </c>
      <c r="AH452" s="2" t="str">
        <f t="array" ref="AH452">iferror(xlookup($L452,'Product Families'!$A:$A,'Product Families'!$Q:$Q),"")</f>
        <v/>
      </c>
      <c r="AI452" s="26" t="str">
        <f t="shared" si="15"/>
        <v/>
      </c>
      <c r="AJ452" s="42" t="str">
        <f t="shared" si="16"/>
        <v/>
      </c>
      <c r="AK452" s="2">
        <f t="shared" si="17"/>
        <v>0</v>
      </c>
    </row>
    <row r="453">
      <c r="A453" s="1"/>
      <c r="B453" s="1"/>
      <c r="C453" s="1"/>
      <c r="D453" s="7" t="str">
        <f t="shared" si="18"/>
        <v/>
      </c>
      <c r="E453" s="26">
        <f t="shared" si="2"/>
        <v>0</v>
      </c>
      <c r="H453" s="1"/>
      <c r="I453" s="1"/>
      <c r="J453" s="1"/>
      <c r="K453" s="1"/>
      <c r="L453" s="1"/>
      <c r="M453" s="10" t="str">
        <f t="array" ref="M453">iferror(xlookup($H453,'Product Families'!$A:$A,'Product Families'!$P:$P),"")</f>
        <v/>
      </c>
      <c r="N453" s="2" t="str">
        <f t="array" ref="N453">iferror(xlookup($H453,'Product Families'!$A:$A,'Product Families'!$Q:$Q),"")</f>
        <v/>
      </c>
      <c r="O453" s="26" t="str">
        <f t="shared" si="3"/>
        <v/>
      </c>
      <c r="P453" s="42" t="str">
        <f t="shared" si="4"/>
        <v/>
      </c>
      <c r="Q453" s="2">
        <f t="shared" si="5"/>
        <v>0</v>
      </c>
      <c r="R453" s="10" t="str">
        <f t="array" ref="R453">iferror(xlookup($I453,'Product Families'!$A:$A,'Product Families'!$P:$P),"")</f>
        <v/>
      </c>
      <c r="S453" s="2" t="str">
        <f t="array" ref="S453">iferror(xlookup($I453,'Product Families'!$A:$A,'Product Families'!$Q:$Q),"")</f>
        <v/>
      </c>
      <c r="T453" s="26" t="str">
        <f t="shared" si="6"/>
        <v/>
      </c>
      <c r="U453" s="42" t="str">
        <f t="shared" si="7"/>
        <v/>
      </c>
      <c r="V453" s="2">
        <f t="shared" si="8"/>
        <v>0</v>
      </c>
      <c r="W453" s="10" t="str">
        <f t="array" ref="W453">iferror(xlookup($J453,'Product Families'!$A:$A,'Product Families'!$P:$P),"")</f>
        <v/>
      </c>
      <c r="X453" s="2" t="str">
        <f t="array" ref="X453">iferror(xlookup($J453,'Product Families'!$A:$A,'Product Families'!$Q:$Q),"")</f>
        <v/>
      </c>
      <c r="Y453" s="42" t="str">
        <f t="shared" si="9"/>
        <v/>
      </c>
      <c r="Z453" s="42" t="str">
        <f t="shared" si="10"/>
        <v/>
      </c>
      <c r="AA453" s="2">
        <f t="shared" si="11"/>
        <v>0</v>
      </c>
      <c r="AB453" s="10" t="str">
        <f t="array" ref="AB453">iferror(xlookup($K453,'Product Families'!$A:$A,'Product Families'!$P:$P),"")</f>
        <v/>
      </c>
      <c r="AC453" s="2" t="str">
        <f t="array" ref="AC453">iferror(xlookup($K453,'Product Families'!$A:$A,'Product Families'!$Q:$Q),"")</f>
        <v/>
      </c>
      <c r="AD453" s="26" t="str">
        <f t="shared" si="12"/>
        <v/>
      </c>
      <c r="AE453" s="42" t="str">
        <f t="shared" si="13"/>
        <v/>
      </c>
      <c r="AF453" s="2">
        <f t="shared" si="14"/>
        <v>0</v>
      </c>
      <c r="AG453" s="10" t="str">
        <f t="array" ref="AG453">iferror(xlookup($L453,'Product Families'!$A:$A,'Product Families'!$P:$P),"")</f>
        <v/>
      </c>
      <c r="AH453" s="2" t="str">
        <f t="array" ref="AH453">iferror(xlookup($L453,'Product Families'!$A:$A,'Product Families'!$Q:$Q),"")</f>
        <v/>
      </c>
      <c r="AI453" s="26" t="str">
        <f t="shared" si="15"/>
        <v/>
      </c>
      <c r="AJ453" s="42" t="str">
        <f t="shared" si="16"/>
        <v/>
      </c>
      <c r="AK453" s="2">
        <f t="shared" si="17"/>
        <v>0</v>
      </c>
    </row>
    <row r="454">
      <c r="A454" s="1"/>
      <c r="B454" s="1"/>
      <c r="C454" s="1"/>
      <c r="D454" s="7" t="str">
        <f t="shared" si="18"/>
        <v/>
      </c>
      <c r="E454" s="26">
        <f t="shared" si="2"/>
        <v>0</v>
      </c>
      <c r="H454" s="1"/>
      <c r="I454" s="1"/>
      <c r="J454" s="1"/>
      <c r="K454" s="1"/>
      <c r="L454" s="1"/>
      <c r="M454" s="10" t="str">
        <f t="array" ref="M454">iferror(xlookup($H454,'Product Families'!$A:$A,'Product Families'!$P:$P),"")</f>
        <v/>
      </c>
      <c r="N454" s="2" t="str">
        <f t="array" ref="N454">iferror(xlookup($H454,'Product Families'!$A:$A,'Product Families'!$Q:$Q),"")</f>
        <v/>
      </c>
      <c r="O454" s="26" t="str">
        <f t="shared" si="3"/>
        <v/>
      </c>
      <c r="P454" s="42" t="str">
        <f t="shared" si="4"/>
        <v/>
      </c>
      <c r="Q454" s="2">
        <f t="shared" si="5"/>
        <v>0</v>
      </c>
      <c r="R454" s="10" t="str">
        <f t="array" ref="R454">iferror(xlookup($I454,'Product Families'!$A:$A,'Product Families'!$P:$P),"")</f>
        <v/>
      </c>
      <c r="S454" s="2" t="str">
        <f t="array" ref="S454">iferror(xlookup($I454,'Product Families'!$A:$A,'Product Families'!$Q:$Q),"")</f>
        <v/>
      </c>
      <c r="T454" s="26" t="str">
        <f t="shared" si="6"/>
        <v/>
      </c>
      <c r="U454" s="42" t="str">
        <f t="shared" si="7"/>
        <v/>
      </c>
      <c r="V454" s="2">
        <f t="shared" si="8"/>
        <v>0</v>
      </c>
      <c r="W454" s="10" t="str">
        <f t="array" ref="W454">iferror(xlookup($J454,'Product Families'!$A:$A,'Product Families'!$P:$P),"")</f>
        <v/>
      </c>
      <c r="X454" s="2" t="str">
        <f t="array" ref="X454">iferror(xlookup($J454,'Product Families'!$A:$A,'Product Families'!$Q:$Q),"")</f>
        <v/>
      </c>
      <c r="Y454" s="42" t="str">
        <f t="shared" si="9"/>
        <v/>
      </c>
      <c r="Z454" s="42" t="str">
        <f t="shared" si="10"/>
        <v/>
      </c>
      <c r="AA454" s="2">
        <f t="shared" si="11"/>
        <v>0</v>
      </c>
      <c r="AB454" s="10" t="str">
        <f t="array" ref="AB454">iferror(xlookup($K454,'Product Families'!$A:$A,'Product Families'!$P:$P),"")</f>
        <v/>
      </c>
      <c r="AC454" s="2" t="str">
        <f t="array" ref="AC454">iferror(xlookup($K454,'Product Families'!$A:$A,'Product Families'!$Q:$Q),"")</f>
        <v/>
      </c>
      <c r="AD454" s="26" t="str">
        <f t="shared" si="12"/>
        <v/>
      </c>
      <c r="AE454" s="42" t="str">
        <f t="shared" si="13"/>
        <v/>
      </c>
      <c r="AF454" s="2">
        <f t="shared" si="14"/>
        <v>0</v>
      </c>
      <c r="AG454" s="10" t="str">
        <f t="array" ref="AG454">iferror(xlookup($L454,'Product Families'!$A:$A,'Product Families'!$P:$P),"")</f>
        <v/>
      </c>
      <c r="AH454" s="2" t="str">
        <f t="array" ref="AH454">iferror(xlookup($L454,'Product Families'!$A:$A,'Product Families'!$Q:$Q),"")</f>
        <v/>
      </c>
      <c r="AI454" s="26" t="str">
        <f t="shared" si="15"/>
        <v/>
      </c>
      <c r="AJ454" s="42" t="str">
        <f t="shared" si="16"/>
        <v/>
      </c>
      <c r="AK454" s="2">
        <f t="shared" si="17"/>
        <v>0</v>
      </c>
    </row>
    <row r="455">
      <c r="A455" s="1"/>
      <c r="B455" s="1"/>
      <c r="C455" s="1"/>
      <c r="D455" s="7" t="str">
        <f t="shared" si="18"/>
        <v/>
      </c>
      <c r="E455" s="26">
        <f t="shared" si="2"/>
        <v>0</v>
      </c>
      <c r="H455" s="1"/>
      <c r="I455" s="1"/>
      <c r="J455" s="1"/>
      <c r="K455" s="1"/>
      <c r="L455" s="1"/>
      <c r="M455" s="10" t="str">
        <f t="array" ref="M455">iferror(xlookup($H455,'Product Families'!$A:$A,'Product Families'!$P:$P),"")</f>
        <v/>
      </c>
      <c r="N455" s="2" t="str">
        <f t="array" ref="N455">iferror(xlookup($H455,'Product Families'!$A:$A,'Product Families'!$Q:$Q),"")</f>
        <v/>
      </c>
      <c r="O455" s="26" t="str">
        <f t="shared" si="3"/>
        <v/>
      </c>
      <c r="P455" s="42" t="str">
        <f t="shared" si="4"/>
        <v/>
      </c>
      <c r="Q455" s="2">
        <f t="shared" si="5"/>
        <v>0</v>
      </c>
      <c r="R455" s="10" t="str">
        <f t="array" ref="R455">iferror(xlookup($I455,'Product Families'!$A:$A,'Product Families'!$P:$P),"")</f>
        <v/>
      </c>
      <c r="S455" s="2" t="str">
        <f t="array" ref="S455">iferror(xlookup($I455,'Product Families'!$A:$A,'Product Families'!$Q:$Q),"")</f>
        <v/>
      </c>
      <c r="T455" s="26" t="str">
        <f t="shared" si="6"/>
        <v/>
      </c>
      <c r="U455" s="42" t="str">
        <f t="shared" si="7"/>
        <v/>
      </c>
      <c r="V455" s="2">
        <f t="shared" si="8"/>
        <v>0</v>
      </c>
      <c r="W455" s="10" t="str">
        <f t="array" ref="W455">iferror(xlookup($J455,'Product Families'!$A:$A,'Product Families'!$P:$P),"")</f>
        <v/>
      </c>
      <c r="X455" s="2" t="str">
        <f t="array" ref="X455">iferror(xlookup($J455,'Product Families'!$A:$A,'Product Families'!$Q:$Q),"")</f>
        <v/>
      </c>
      <c r="Y455" s="42" t="str">
        <f t="shared" si="9"/>
        <v/>
      </c>
      <c r="Z455" s="42" t="str">
        <f t="shared" si="10"/>
        <v/>
      </c>
      <c r="AA455" s="2">
        <f t="shared" si="11"/>
        <v>0</v>
      </c>
      <c r="AB455" s="10" t="str">
        <f t="array" ref="AB455">iferror(xlookup($K455,'Product Families'!$A:$A,'Product Families'!$P:$P),"")</f>
        <v/>
      </c>
      <c r="AC455" s="2" t="str">
        <f t="array" ref="AC455">iferror(xlookup($K455,'Product Families'!$A:$A,'Product Families'!$Q:$Q),"")</f>
        <v/>
      </c>
      <c r="AD455" s="26" t="str">
        <f t="shared" si="12"/>
        <v/>
      </c>
      <c r="AE455" s="42" t="str">
        <f t="shared" si="13"/>
        <v/>
      </c>
      <c r="AF455" s="2">
        <f t="shared" si="14"/>
        <v>0</v>
      </c>
      <c r="AG455" s="10" t="str">
        <f t="array" ref="AG455">iferror(xlookup($L455,'Product Families'!$A:$A,'Product Families'!$P:$P),"")</f>
        <v/>
      </c>
      <c r="AH455" s="2" t="str">
        <f t="array" ref="AH455">iferror(xlookup($L455,'Product Families'!$A:$A,'Product Families'!$Q:$Q),"")</f>
        <v/>
      </c>
      <c r="AI455" s="26" t="str">
        <f t="shared" si="15"/>
        <v/>
      </c>
      <c r="AJ455" s="42" t="str">
        <f t="shared" si="16"/>
        <v/>
      </c>
      <c r="AK455" s="2">
        <f t="shared" si="17"/>
        <v>0</v>
      </c>
    </row>
    <row r="456">
      <c r="A456" s="1"/>
      <c r="B456" s="1"/>
      <c r="C456" s="1"/>
      <c r="D456" s="7" t="str">
        <f t="shared" si="18"/>
        <v/>
      </c>
      <c r="E456" s="26">
        <f t="shared" si="2"/>
        <v>0</v>
      </c>
      <c r="H456" s="1"/>
      <c r="I456" s="1"/>
      <c r="J456" s="1"/>
      <c r="K456" s="1"/>
      <c r="L456" s="1"/>
      <c r="M456" s="10" t="str">
        <f t="array" ref="M456">iferror(xlookup($H456,'Product Families'!$A:$A,'Product Families'!$P:$P),"")</f>
        <v/>
      </c>
      <c r="N456" s="2" t="str">
        <f t="array" ref="N456">iferror(xlookup($H456,'Product Families'!$A:$A,'Product Families'!$Q:$Q),"")</f>
        <v/>
      </c>
      <c r="O456" s="26" t="str">
        <f t="shared" si="3"/>
        <v/>
      </c>
      <c r="P456" s="42" t="str">
        <f t="shared" si="4"/>
        <v/>
      </c>
      <c r="Q456" s="2">
        <f t="shared" si="5"/>
        <v>0</v>
      </c>
      <c r="R456" s="10" t="str">
        <f t="array" ref="R456">iferror(xlookup($I456,'Product Families'!$A:$A,'Product Families'!$P:$P),"")</f>
        <v/>
      </c>
      <c r="S456" s="2" t="str">
        <f t="array" ref="S456">iferror(xlookup($I456,'Product Families'!$A:$A,'Product Families'!$Q:$Q),"")</f>
        <v/>
      </c>
      <c r="T456" s="26" t="str">
        <f t="shared" si="6"/>
        <v/>
      </c>
      <c r="U456" s="42" t="str">
        <f t="shared" si="7"/>
        <v/>
      </c>
      <c r="V456" s="2">
        <f t="shared" si="8"/>
        <v>0</v>
      </c>
      <c r="W456" s="10" t="str">
        <f t="array" ref="W456">iferror(xlookup($J456,'Product Families'!$A:$A,'Product Families'!$P:$P),"")</f>
        <v/>
      </c>
      <c r="X456" s="2" t="str">
        <f t="array" ref="X456">iferror(xlookup($J456,'Product Families'!$A:$A,'Product Families'!$Q:$Q),"")</f>
        <v/>
      </c>
      <c r="Y456" s="42" t="str">
        <f t="shared" si="9"/>
        <v/>
      </c>
      <c r="Z456" s="42" t="str">
        <f t="shared" si="10"/>
        <v/>
      </c>
      <c r="AA456" s="2">
        <f t="shared" si="11"/>
        <v>0</v>
      </c>
      <c r="AB456" s="10" t="str">
        <f t="array" ref="AB456">iferror(xlookup($K456,'Product Families'!$A:$A,'Product Families'!$P:$P),"")</f>
        <v/>
      </c>
      <c r="AC456" s="2" t="str">
        <f t="array" ref="AC456">iferror(xlookup($K456,'Product Families'!$A:$A,'Product Families'!$Q:$Q),"")</f>
        <v/>
      </c>
      <c r="AD456" s="26" t="str">
        <f t="shared" si="12"/>
        <v/>
      </c>
      <c r="AE456" s="42" t="str">
        <f t="shared" si="13"/>
        <v/>
      </c>
      <c r="AF456" s="2">
        <f t="shared" si="14"/>
        <v>0</v>
      </c>
      <c r="AG456" s="10" t="str">
        <f t="array" ref="AG456">iferror(xlookup($L456,'Product Families'!$A:$A,'Product Families'!$P:$P),"")</f>
        <v/>
      </c>
      <c r="AH456" s="2" t="str">
        <f t="array" ref="AH456">iferror(xlookup($L456,'Product Families'!$A:$A,'Product Families'!$Q:$Q),"")</f>
        <v/>
      </c>
      <c r="AI456" s="26" t="str">
        <f t="shared" si="15"/>
        <v/>
      </c>
      <c r="AJ456" s="42" t="str">
        <f t="shared" si="16"/>
        <v/>
      </c>
      <c r="AK456" s="2">
        <f t="shared" si="17"/>
        <v>0</v>
      </c>
    </row>
    <row r="457">
      <c r="A457" s="1"/>
      <c r="B457" s="1"/>
      <c r="C457" s="1"/>
      <c r="D457" s="7" t="str">
        <f t="shared" si="18"/>
        <v/>
      </c>
      <c r="E457" s="26">
        <f t="shared" si="2"/>
        <v>0</v>
      </c>
      <c r="H457" s="1"/>
      <c r="I457" s="1"/>
      <c r="J457" s="1"/>
      <c r="K457" s="1"/>
      <c r="L457" s="1"/>
      <c r="M457" s="10" t="str">
        <f t="array" ref="M457">iferror(xlookup($H457,'Product Families'!$A:$A,'Product Families'!$P:$P),"")</f>
        <v/>
      </c>
      <c r="N457" s="2" t="str">
        <f t="array" ref="N457">iferror(xlookup($H457,'Product Families'!$A:$A,'Product Families'!$Q:$Q),"")</f>
        <v/>
      </c>
      <c r="O457" s="26" t="str">
        <f t="shared" si="3"/>
        <v/>
      </c>
      <c r="P457" s="42" t="str">
        <f t="shared" si="4"/>
        <v/>
      </c>
      <c r="Q457" s="2">
        <f t="shared" si="5"/>
        <v>0</v>
      </c>
      <c r="R457" s="10" t="str">
        <f t="array" ref="R457">iferror(xlookup($I457,'Product Families'!$A:$A,'Product Families'!$P:$P),"")</f>
        <v/>
      </c>
      <c r="S457" s="2" t="str">
        <f t="array" ref="S457">iferror(xlookup($I457,'Product Families'!$A:$A,'Product Families'!$Q:$Q),"")</f>
        <v/>
      </c>
      <c r="T457" s="26" t="str">
        <f t="shared" si="6"/>
        <v/>
      </c>
      <c r="U457" s="42" t="str">
        <f t="shared" si="7"/>
        <v/>
      </c>
      <c r="V457" s="2">
        <f t="shared" si="8"/>
        <v>0</v>
      </c>
      <c r="W457" s="10" t="str">
        <f t="array" ref="W457">iferror(xlookup($J457,'Product Families'!$A:$A,'Product Families'!$P:$P),"")</f>
        <v/>
      </c>
      <c r="X457" s="2" t="str">
        <f t="array" ref="X457">iferror(xlookup($J457,'Product Families'!$A:$A,'Product Families'!$Q:$Q),"")</f>
        <v/>
      </c>
      <c r="Y457" s="42" t="str">
        <f t="shared" si="9"/>
        <v/>
      </c>
      <c r="Z457" s="42" t="str">
        <f t="shared" si="10"/>
        <v/>
      </c>
      <c r="AA457" s="2">
        <f t="shared" si="11"/>
        <v>0</v>
      </c>
      <c r="AB457" s="10" t="str">
        <f t="array" ref="AB457">iferror(xlookup($K457,'Product Families'!$A:$A,'Product Families'!$P:$P),"")</f>
        <v/>
      </c>
      <c r="AC457" s="2" t="str">
        <f t="array" ref="AC457">iferror(xlookup($K457,'Product Families'!$A:$A,'Product Families'!$Q:$Q),"")</f>
        <v/>
      </c>
      <c r="AD457" s="26" t="str">
        <f t="shared" si="12"/>
        <v/>
      </c>
      <c r="AE457" s="42" t="str">
        <f t="shared" si="13"/>
        <v/>
      </c>
      <c r="AF457" s="2">
        <f t="shared" si="14"/>
        <v>0</v>
      </c>
      <c r="AG457" s="10" t="str">
        <f t="array" ref="AG457">iferror(xlookup($L457,'Product Families'!$A:$A,'Product Families'!$P:$P),"")</f>
        <v/>
      </c>
      <c r="AH457" s="2" t="str">
        <f t="array" ref="AH457">iferror(xlookup($L457,'Product Families'!$A:$A,'Product Families'!$Q:$Q),"")</f>
        <v/>
      </c>
      <c r="AI457" s="26" t="str">
        <f t="shared" si="15"/>
        <v/>
      </c>
      <c r="AJ457" s="42" t="str">
        <f t="shared" si="16"/>
        <v/>
      </c>
      <c r="AK457" s="2">
        <f t="shared" si="17"/>
        <v>0</v>
      </c>
    </row>
    <row r="458">
      <c r="A458" s="1"/>
      <c r="B458" s="1"/>
      <c r="C458" s="1"/>
      <c r="D458" s="7" t="str">
        <f t="shared" si="18"/>
        <v/>
      </c>
      <c r="E458" s="26">
        <f t="shared" si="2"/>
        <v>0</v>
      </c>
      <c r="H458" s="1"/>
      <c r="I458" s="1"/>
      <c r="J458" s="1"/>
      <c r="K458" s="1"/>
      <c r="L458" s="1"/>
      <c r="M458" s="10" t="str">
        <f t="array" ref="M458">iferror(xlookup($H458,'Product Families'!$A:$A,'Product Families'!$P:$P),"")</f>
        <v/>
      </c>
      <c r="N458" s="2" t="str">
        <f t="array" ref="N458">iferror(xlookup($H458,'Product Families'!$A:$A,'Product Families'!$Q:$Q),"")</f>
        <v/>
      </c>
      <c r="O458" s="26" t="str">
        <f t="shared" si="3"/>
        <v/>
      </c>
      <c r="P458" s="42" t="str">
        <f t="shared" si="4"/>
        <v/>
      </c>
      <c r="Q458" s="2">
        <f t="shared" si="5"/>
        <v>0</v>
      </c>
      <c r="R458" s="10" t="str">
        <f t="array" ref="R458">iferror(xlookup($I458,'Product Families'!$A:$A,'Product Families'!$P:$P),"")</f>
        <v/>
      </c>
      <c r="S458" s="2" t="str">
        <f t="array" ref="S458">iferror(xlookup($I458,'Product Families'!$A:$A,'Product Families'!$Q:$Q),"")</f>
        <v/>
      </c>
      <c r="T458" s="26" t="str">
        <f t="shared" si="6"/>
        <v/>
      </c>
      <c r="U458" s="42" t="str">
        <f t="shared" si="7"/>
        <v/>
      </c>
      <c r="V458" s="2">
        <f t="shared" si="8"/>
        <v>0</v>
      </c>
      <c r="W458" s="10" t="str">
        <f t="array" ref="W458">iferror(xlookup($J458,'Product Families'!$A:$A,'Product Families'!$P:$P),"")</f>
        <v/>
      </c>
      <c r="X458" s="2" t="str">
        <f t="array" ref="X458">iferror(xlookup($J458,'Product Families'!$A:$A,'Product Families'!$Q:$Q),"")</f>
        <v/>
      </c>
      <c r="Y458" s="42" t="str">
        <f t="shared" si="9"/>
        <v/>
      </c>
      <c r="Z458" s="42" t="str">
        <f t="shared" si="10"/>
        <v/>
      </c>
      <c r="AA458" s="2">
        <f t="shared" si="11"/>
        <v>0</v>
      </c>
      <c r="AB458" s="10" t="str">
        <f t="array" ref="AB458">iferror(xlookup($K458,'Product Families'!$A:$A,'Product Families'!$P:$P),"")</f>
        <v/>
      </c>
      <c r="AC458" s="2" t="str">
        <f t="array" ref="AC458">iferror(xlookup($K458,'Product Families'!$A:$A,'Product Families'!$Q:$Q),"")</f>
        <v/>
      </c>
      <c r="AD458" s="26" t="str">
        <f t="shared" si="12"/>
        <v/>
      </c>
      <c r="AE458" s="42" t="str">
        <f t="shared" si="13"/>
        <v/>
      </c>
      <c r="AF458" s="2">
        <f t="shared" si="14"/>
        <v>0</v>
      </c>
      <c r="AG458" s="10" t="str">
        <f t="array" ref="AG458">iferror(xlookup($L458,'Product Families'!$A:$A,'Product Families'!$P:$P),"")</f>
        <v/>
      </c>
      <c r="AH458" s="2" t="str">
        <f t="array" ref="AH458">iferror(xlookup($L458,'Product Families'!$A:$A,'Product Families'!$Q:$Q),"")</f>
        <v/>
      </c>
      <c r="AI458" s="26" t="str">
        <f t="shared" si="15"/>
        <v/>
      </c>
      <c r="AJ458" s="42" t="str">
        <f t="shared" si="16"/>
        <v/>
      </c>
      <c r="AK458" s="2">
        <f t="shared" si="17"/>
        <v>0</v>
      </c>
    </row>
    <row r="459">
      <c r="A459" s="1"/>
      <c r="B459" s="1"/>
      <c r="C459" s="1"/>
      <c r="D459" s="7" t="str">
        <f t="shared" si="18"/>
        <v/>
      </c>
      <c r="E459" s="26">
        <f t="shared" si="2"/>
        <v>0</v>
      </c>
      <c r="H459" s="1"/>
      <c r="I459" s="1"/>
      <c r="J459" s="1"/>
      <c r="K459" s="1"/>
      <c r="L459" s="1"/>
      <c r="M459" s="10" t="str">
        <f t="array" ref="M459">iferror(xlookup($H459,'Product Families'!$A:$A,'Product Families'!$P:$P),"")</f>
        <v/>
      </c>
      <c r="N459" s="2" t="str">
        <f t="array" ref="N459">iferror(xlookup($H459,'Product Families'!$A:$A,'Product Families'!$Q:$Q),"")</f>
        <v/>
      </c>
      <c r="O459" s="26" t="str">
        <f t="shared" si="3"/>
        <v/>
      </c>
      <c r="P459" s="42" t="str">
        <f t="shared" si="4"/>
        <v/>
      </c>
      <c r="Q459" s="2">
        <f t="shared" si="5"/>
        <v>0</v>
      </c>
      <c r="R459" s="10" t="str">
        <f t="array" ref="R459">iferror(xlookup($I459,'Product Families'!$A:$A,'Product Families'!$P:$P),"")</f>
        <v/>
      </c>
      <c r="S459" s="2" t="str">
        <f t="array" ref="S459">iferror(xlookup($I459,'Product Families'!$A:$A,'Product Families'!$Q:$Q),"")</f>
        <v/>
      </c>
      <c r="T459" s="26" t="str">
        <f t="shared" si="6"/>
        <v/>
      </c>
      <c r="U459" s="42" t="str">
        <f t="shared" si="7"/>
        <v/>
      </c>
      <c r="V459" s="2">
        <f t="shared" si="8"/>
        <v>0</v>
      </c>
      <c r="W459" s="10" t="str">
        <f t="array" ref="W459">iferror(xlookup($J459,'Product Families'!$A:$A,'Product Families'!$P:$P),"")</f>
        <v/>
      </c>
      <c r="X459" s="2" t="str">
        <f t="array" ref="X459">iferror(xlookup($J459,'Product Families'!$A:$A,'Product Families'!$Q:$Q),"")</f>
        <v/>
      </c>
      <c r="Y459" s="42" t="str">
        <f t="shared" si="9"/>
        <v/>
      </c>
      <c r="Z459" s="42" t="str">
        <f t="shared" si="10"/>
        <v/>
      </c>
      <c r="AA459" s="2">
        <f t="shared" si="11"/>
        <v>0</v>
      </c>
      <c r="AB459" s="10" t="str">
        <f t="array" ref="AB459">iferror(xlookup($K459,'Product Families'!$A:$A,'Product Families'!$P:$P),"")</f>
        <v/>
      </c>
      <c r="AC459" s="2" t="str">
        <f t="array" ref="AC459">iferror(xlookup($K459,'Product Families'!$A:$A,'Product Families'!$Q:$Q),"")</f>
        <v/>
      </c>
      <c r="AD459" s="26" t="str">
        <f t="shared" si="12"/>
        <v/>
      </c>
      <c r="AE459" s="42" t="str">
        <f t="shared" si="13"/>
        <v/>
      </c>
      <c r="AF459" s="2">
        <f t="shared" si="14"/>
        <v>0</v>
      </c>
      <c r="AG459" s="10" t="str">
        <f t="array" ref="AG459">iferror(xlookup($L459,'Product Families'!$A:$A,'Product Families'!$P:$P),"")</f>
        <v/>
      </c>
      <c r="AH459" s="2" t="str">
        <f t="array" ref="AH459">iferror(xlookup($L459,'Product Families'!$A:$A,'Product Families'!$Q:$Q),"")</f>
        <v/>
      </c>
      <c r="AI459" s="26" t="str">
        <f t="shared" si="15"/>
        <v/>
      </c>
      <c r="AJ459" s="42" t="str">
        <f t="shared" si="16"/>
        <v/>
      </c>
      <c r="AK459" s="2">
        <f t="shared" si="17"/>
        <v>0</v>
      </c>
    </row>
    <row r="460">
      <c r="A460" s="1"/>
      <c r="B460" s="1"/>
      <c r="C460" s="1"/>
      <c r="D460" s="7" t="str">
        <f t="shared" si="18"/>
        <v/>
      </c>
      <c r="E460" s="26">
        <f t="shared" si="2"/>
        <v>0</v>
      </c>
      <c r="H460" s="1"/>
      <c r="I460" s="1"/>
      <c r="J460" s="1"/>
      <c r="K460" s="1"/>
      <c r="L460" s="1"/>
      <c r="M460" s="10" t="str">
        <f t="array" ref="M460">iferror(xlookup($H460,'Product Families'!$A:$A,'Product Families'!$P:$P),"")</f>
        <v/>
      </c>
      <c r="N460" s="2" t="str">
        <f t="array" ref="N460">iferror(xlookup($H460,'Product Families'!$A:$A,'Product Families'!$Q:$Q),"")</f>
        <v/>
      </c>
      <c r="O460" s="26" t="str">
        <f t="shared" si="3"/>
        <v/>
      </c>
      <c r="P460" s="42" t="str">
        <f t="shared" si="4"/>
        <v/>
      </c>
      <c r="Q460" s="2">
        <f t="shared" si="5"/>
        <v>0</v>
      </c>
      <c r="R460" s="10" t="str">
        <f t="array" ref="R460">iferror(xlookup($I460,'Product Families'!$A:$A,'Product Families'!$P:$P),"")</f>
        <v/>
      </c>
      <c r="S460" s="2" t="str">
        <f t="array" ref="S460">iferror(xlookup($I460,'Product Families'!$A:$A,'Product Families'!$Q:$Q),"")</f>
        <v/>
      </c>
      <c r="T460" s="26" t="str">
        <f t="shared" si="6"/>
        <v/>
      </c>
      <c r="U460" s="42" t="str">
        <f t="shared" si="7"/>
        <v/>
      </c>
      <c r="V460" s="2">
        <f t="shared" si="8"/>
        <v>0</v>
      </c>
      <c r="W460" s="10" t="str">
        <f t="array" ref="W460">iferror(xlookup($J460,'Product Families'!$A:$A,'Product Families'!$P:$P),"")</f>
        <v/>
      </c>
      <c r="X460" s="2" t="str">
        <f t="array" ref="X460">iferror(xlookup($J460,'Product Families'!$A:$A,'Product Families'!$Q:$Q),"")</f>
        <v/>
      </c>
      <c r="Y460" s="42" t="str">
        <f t="shared" si="9"/>
        <v/>
      </c>
      <c r="Z460" s="42" t="str">
        <f t="shared" si="10"/>
        <v/>
      </c>
      <c r="AA460" s="2">
        <f t="shared" si="11"/>
        <v>0</v>
      </c>
      <c r="AB460" s="10" t="str">
        <f t="array" ref="AB460">iferror(xlookup($K460,'Product Families'!$A:$A,'Product Families'!$P:$P),"")</f>
        <v/>
      </c>
      <c r="AC460" s="2" t="str">
        <f t="array" ref="AC460">iferror(xlookup($K460,'Product Families'!$A:$A,'Product Families'!$Q:$Q),"")</f>
        <v/>
      </c>
      <c r="AD460" s="26" t="str">
        <f t="shared" si="12"/>
        <v/>
      </c>
      <c r="AE460" s="42" t="str">
        <f t="shared" si="13"/>
        <v/>
      </c>
      <c r="AF460" s="2">
        <f t="shared" si="14"/>
        <v>0</v>
      </c>
      <c r="AG460" s="10" t="str">
        <f t="array" ref="AG460">iferror(xlookup($L460,'Product Families'!$A:$A,'Product Families'!$P:$P),"")</f>
        <v/>
      </c>
      <c r="AH460" s="2" t="str">
        <f t="array" ref="AH460">iferror(xlookup($L460,'Product Families'!$A:$A,'Product Families'!$Q:$Q),"")</f>
        <v/>
      </c>
      <c r="AI460" s="26" t="str">
        <f t="shared" si="15"/>
        <v/>
      </c>
      <c r="AJ460" s="42" t="str">
        <f t="shared" si="16"/>
        <v/>
      </c>
      <c r="AK460" s="2">
        <f t="shared" si="17"/>
        <v>0</v>
      </c>
    </row>
    <row r="461">
      <c r="A461" s="1"/>
      <c r="B461" s="1"/>
      <c r="C461" s="1"/>
      <c r="D461" s="7" t="str">
        <f t="shared" si="18"/>
        <v/>
      </c>
      <c r="E461" s="26">
        <f t="shared" si="2"/>
        <v>0</v>
      </c>
      <c r="H461" s="1"/>
      <c r="I461" s="1"/>
      <c r="J461" s="1"/>
      <c r="K461" s="1"/>
      <c r="L461" s="1"/>
      <c r="M461" s="10" t="str">
        <f t="array" ref="M461">iferror(xlookup($H461,'Product Families'!$A:$A,'Product Families'!$P:$P),"")</f>
        <v/>
      </c>
      <c r="N461" s="2" t="str">
        <f t="array" ref="N461">iferror(xlookup($H461,'Product Families'!$A:$A,'Product Families'!$Q:$Q),"")</f>
        <v/>
      </c>
      <c r="O461" s="26" t="str">
        <f t="shared" si="3"/>
        <v/>
      </c>
      <c r="P461" s="42" t="str">
        <f t="shared" si="4"/>
        <v/>
      </c>
      <c r="Q461" s="2">
        <f t="shared" si="5"/>
        <v>0</v>
      </c>
      <c r="R461" s="10" t="str">
        <f t="array" ref="R461">iferror(xlookup($I461,'Product Families'!$A:$A,'Product Families'!$P:$P),"")</f>
        <v/>
      </c>
      <c r="S461" s="2" t="str">
        <f t="array" ref="S461">iferror(xlookup($I461,'Product Families'!$A:$A,'Product Families'!$Q:$Q),"")</f>
        <v/>
      </c>
      <c r="T461" s="26" t="str">
        <f t="shared" si="6"/>
        <v/>
      </c>
      <c r="U461" s="42" t="str">
        <f t="shared" si="7"/>
        <v/>
      </c>
      <c r="V461" s="2">
        <f t="shared" si="8"/>
        <v>0</v>
      </c>
      <c r="W461" s="10" t="str">
        <f t="array" ref="W461">iferror(xlookup($J461,'Product Families'!$A:$A,'Product Families'!$P:$P),"")</f>
        <v/>
      </c>
      <c r="X461" s="2" t="str">
        <f t="array" ref="X461">iferror(xlookup($J461,'Product Families'!$A:$A,'Product Families'!$Q:$Q),"")</f>
        <v/>
      </c>
      <c r="Y461" s="42" t="str">
        <f t="shared" si="9"/>
        <v/>
      </c>
      <c r="Z461" s="42" t="str">
        <f t="shared" si="10"/>
        <v/>
      </c>
      <c r="AA461" s="2">
        <f t="shared" si="11"/>
        <v>0</v>
      </c>
      <c r="AB461" s="10" t="str">
        <f t="array" ref="AB461">iferror(xlookup($K461,'Product Families'!$A:$A,'Product Families'!$P:$P),"")</f>
        <v/>
      </c>
      <c r="AC461" s="2" t="str">
        <f t="array" ref="AC461">iferror(xlookup($K461,'Product Families'!$A:$A,'Product Families'!$Q:$Q),"")</f>
        <v/>
      </c>
      <c r="AD461" s="26" t="str">
        <f t="shared" si="12"/>
        <v/>
      </c>
      <c r="AE461" s="42" t="str">
        <f t="shared" si="13"/>
        <v/>
      </c>
      <c r="AF461" s="2">
        <f t="shared" si="14"/>
        <v>0</v>
      </c>
      <c r="AG461" s="10" t="str">
        <f t="array" ref="AG461">iferror(xlookup($L461,'Product Families'!$A:$A,'Product Families'!$P:$P),"")</f>
        <v/>
      </c>
      <c r="AH461" s="2" t="str">
        <f t="array" ref="AH461">iferror(xlookup($L461,'Product Families'!$A:$A,'Product Families'!$Q:$Q),"")</f>
        <v/>
      </c>
      <c r="AI461" s="26" t="str">
        <f t="shared" si="15"/>
        <v/>
      </c>
      <c r="AJ461" s="42" t="str">
        <f t="shared" si="16"/>
        <v/>
      </c>
      <c r="AK461" s="2">
        <f t="shared" si="17"/>
        <v>0</v>
      </c>
    </row>
    <row r="462">
      <c r="A462" s="1"/>
      <c r="B462" s="1"/>
      <c r="C462" s="1"/>
      <c r="D462" s="7" t="str">
        <f t="shared" si="18"/>
        <v/>
      </c>
      <c r="E462" s="26">
        <f t="shared" si="2"/>
        <v>0</v>
      </c>
      <c r="H462" s="1"/>
      <c r="I462" s="1"/>
      <c r="J462" s="1"/>
      <c r="K462" s="1"/>
      <c r="L462" s="1"/>
      <c r="M462" s="10" t="str">
        <f t="array" ref="M462">iferror(xlookup($H462,'Product Families'!$A:$A,'Product Families'!$P:$P),"")</f>
        <v/>
      </c>
      <c r="N462" s="2" t="str">
        <f t="array" ref="N462">iferror(xlookup($H462,'Product Families'!$A:$A,'Product Families'!$Q:$Q),"")</f>
        <v/>
      </c>
      <c r="O462" s="26" t="str">
        <f t="shared" si="3"/>
        <v/>
      </c>
      <c r="P462" s="42" t="str">
        <f t="shared" si="4"/>
        <v/>
      </c>
      <c r="Q462" s="2">
        <f t="shared" si="5"/>
        <v>0</v>
      </c>
      <c r="R462" s="10" t="str">
        <f t="array" ref="R462">iferror(xlookup($I462,'Product Families'!$A:$A,'Product Families'!$P:$P),"")</f>
        <v/>
      </c>
      <c r="S462" s="2" t="str">
        <f t="array" ref="S462">iferror(xlookup($I462,'Product Families'!$A:$A,'Product Families'!$Q:$Q),"")</f>
        <v/>
      </c>
      <c r="T462" s="26" t="str">
        <f t="shared" si="6"/>
        <v/>
      </c>
      <c r="U462" s="42" t="str">
        <f t="shared" si="7"/>
        <v/>
      </c>
      <c r="V462" s="2">
        <f t="shared" si="8"/>
        <v>0</v>
      </c>
      <c r="W462" s="10" t="str">
        <f t="array" ref="W462">iferror(xlookup($J462,'Product Families'!$A:$A,'Product Families'!$P:$P),"")</f>
        <v/>
      </c>
      <c r="X462" s="2" t="str">
        <f t="array" ref="X462">iferror(xlookup($J462,'Product Families'!$A:$A,'Product Families'!$Q:$Q),"")</f>
        <v/>
      </c>
      <c r="Y462" s="42" t="str">
        <f t="shared" si="9"/>
        <v/>
      </c>
      <c r="Z462" s="42" t="str">
        <f t="shared" si="10"/>
        <v/>
      </c>
      <c r="AA462" s="2">
        <f t="shared" si="11"/>
        <v>0</v>
      </c>
      <c r="AB462" s="10" t="str">
        <f t="array" ref="AB462">iferror(xlookup($K462,'Product Families'!$A:$A,'Product Families'!$P:$P),"")</f>
        <v/>
      </c>
      <c r="AC462" s="2" t="str">
        <f t="array" ref="AC462">iferror(xlookup($K462,'Product Families'!$A:$A,'Product Families'!$Q:$Q),"")</f>
        <v/>
      </c>
      <c r="AD462" s="26" t="str">
        <f t="shared" si="12"/>
        <v/>
      </c>
      <c r="AE462" s="42" t="str">
        <f t="shared" si="13"/>
        <v/>
      </c>
      <c r="AF462" s="2">
        <f t="shared" si="14"/>
        <v>0</v>
      </c>
      <c r="AG462" s="10" t="str">
        <f t="array" ref="AG462">iferror(xlookup($L462,'Product Families'!$A:$A,'Product Families'!$P:$P),"")</f>
        <v/>
      </c>
      <c r="AH462" s="2" t="str">
        <f t="array" ref="AH462">iferror(xlookup($L462,'Product Families'!$A:$A,'Product Families'!$Q:$Q),"")</f>
        <v/>
      </c>
      <c r="AI462" s="26" t="str">
        <f t="shared" si="15"/>
        <v/>
      </c>
      <c r="AJ462" s="42" t="str">
        <f t="shared" si="16"/>
        <v/>
      </c>
      <c r="AK462" s="2">
        <f t="shared" si="17"/>
        <v>0</v>
      </c>
    </row>
    <row r="463">
      <c r="A463" s="1"/>
      <c r="B463" s="1"/>
      <c r="C463" s="1"/>
      <c r="D463" s="7" t="str">
        <f t="shared" si="18"/>
        <v/>
      </c>
      <c r="E463" s="26">
        <f t="shared" si="2"/>
        <v>0</v>
      </c>
      <c r="H463" s="1"/>
      <c r="I463" s="1"/>
      <c r="J463" s="1"/>
      <c r="K463" s="1"/>
      <c r="L463" s="1"/>
      <c r="M463" s="10" t="str">
        <f t="array" ref="M463">iferror(xlookup($H463,'Product Families'!$A:$A,'Product Families'!$P:$P),"")</f>
        <v/>
      </c>
      <c r="N463" s="2" t="str">
        <f t="array" ref="N463">iferror(xlookup($H463,'Product Families'!$A:$A,'Product Families'!$Q:$Q),"")</f>
        <v/>
      </c>
      <c r="O463" s="26" t="str">
        <f t="shared" si="3"/>
        <v/>
      </c>
      <c r="P463" s="42" t="str">
        <f t="shared" si="4"/>
        <v/>
      </c>
      <c r="Q463" s="2">
        <f t="shared" si="5"/>
        <v>0</v>
      </c>
      <c r="R463" s="10" t="str">
        <f t="array" ref="R463">iferror(xlookup($I463,'Product Families'!$A:$A,'Product Families'!$P:$P),"")</f>
        <v/>
      </c>
      <c r="S463" s="2" t="str">
        <f t="array" ref="S463">iferror(xlookup($I463,'Product Families'!$A:$A,'Product Families'!$Q:$Q),"")</f>
        <v/>
      </c>
      <c r="T463" s="26" t="str">
        <f t="shared" si="6"/>
        <v/>
      </c>
      <c r="U463" s="42" t="str">
        <f t="shared" si="7"/>
        <v/>
      </c>
      <c r="V463" s="2">
        <f t="shared" si="8"/>
        <v>0</v>
      </c>
      <c r="W463" s="10" t="str">
        <f t="array" ref="W463">iferror(xlookup($J463,'Product Families'!$A:$A,'Product Families'!$P:$P),"")</f>
        <v/>
      </c>
      <c r="X463" s="2" t="str">
        <f t="array" ref="X463">iferror(xlookup($J463,'Product Families'!$A:$A,'Product Families'!$Q:$Q),"")</f>
        <v/>
      </c>
      <c r="Y463" s="42" t="str">
        <f t="shared" si="9"/>
        <v/>
      </c>
      <c r="Z463" s="42" t="str">
        <f t="shared" si="10"/>
        <v/>
      </c>
      <c r="AA463" s="2">
        <f t="shared" si="11"/>
        <v>0</v>
      </c>
      <c r="AB463" s="10" t="str">
        <f t="array" ref="AB463">iferror(xlookup($K463,'Product Families'!$A:$A,'Product Families'!$P:$P),"")</f>
        <v/>
      </c>
      <c r="AC463" s="2" t="str">
        <f t="array" ref="AC463">iferror(xlookup($K463,'Product Families'!$A:$A,'Product Families'!$Q:$Q),"")</f>
        <v/>
      </c>
      <c r="AD463" s="26" t="str">
        <f t="shared" si="12"/>
        <v/>
      </c>
      <c r="AE463" s="42" t="str">
        <f t="shared" si="13"/>
        <v/>
      </c>
      <c r="AF463" s="2">
        <f t="shared" si="14"/>
        <v>0</v>
      </c>
      <c r="AG463" s="10" t="str">
        <f t="array" ref="AG463">iferror(xlookup($L463,'Product Families'!$A:$A,'Product Families'!$P:$P),"")</f>
        <v/>
      </c>
      <c r="AH463" s="2" t="str">
        <f t="array" ref="AH463">iferror(xlookup($L463,'Product Families'!$A:$A,'Product Families'!$Q:$Q),"")</f>
        <v/>
      </c>
      <c r="AI463" s="26" t="str">
        <f t="shared" si="15"/>
        <v/>
      </c>
      <c r="AJ463" s="42" t="str">
        <f t="shared" si="16"/>
        <v/>
      </c>
      <c r="AK463" s="2">
        <f t="shared" si="17"/>
        <v>0</v>
      </c>
    </row>
    <row r="464">
      <c r="A464" s="1"/>
      <c r="B464" s="1"/>
      <c r="C464" s="1"/>
      <c r="D464" s="7" t="str">
        <f t="shared" si="18"/>
        <v/>
      </c>
      <c r="E464" s="26">
        <f t="shared" si="2"/>
        <v>0</v>
      </c>
      <c r="H464" s="1"/>
      <c r="I464" s="1"/>
      <c r="J464" s="1"/>
      <c r="K464" s="1"/>
      <c r="L464" s="1"/>
      <c r="M464" s="10" t="str">
        <f t="array" ref="M464">iferror(xlookup($H464,'Product Families'!$A:$A,'Product Families'!$P:$P),"")</f>
        <v/>
      </c>
      <c r="N464" s="2" t="str">
        <f t="array" ref="N464">iferror(xlookup($H464,'Product Families'!$A:$A,'Product Families'!$Q:$Q),"")</f>
        <v/>
      </c>
      <c r="O464" s="26" t="str">
        <f t="shared" si="3"/>
        <v/>
      </c>
      <c r="P464" s="42" t="str">
        <f t="shared" si="4"/>
        <v/>
      </c>
      <c r="Q464" s="2">
        <f t="shared" si="5"/>
        <v>0</v>
      </c>
      <c r="R464" s="10" t="str">
        <f t="array" ref="R464">iferror(xlookup($I464,'Product Families'!$A:$A,'Product Families'!$P:$P),"")</f>
        <v/>
      </c>
      <c r="S464" s="2" t="str">
        <f t="array" ref="S464">iferror(xlookup($I464,'Product Families'!$A:$A,'Product Families'!$Q:$Q),"")</f>
        <v/>
      </c>
      <c r="T464" s="26" t="str">
        <f t="shared" si="6"/>
        <v/>
      </c>
      <c r="U464" s="42" t="str">
        <f t="shared" si="7"/>
        <v/>
      </c>
      <c r="V464" s="2">
        <f t="shared" si="8"/>
        <v>0</v>
      </c>
      <c r="W464" s="10" t="str">
        <f t="array" ref="W464">iferror(xlookup($J464,'Product Families'!$A:$A,'Product Families'!$P:$P),"")</f>
        <v/>
      </c>
      <c r="X464" s="2" t="str">
        <f t="array" ref="X464">iferror(xlookup($J464,'Product Families'!$A:$A,'Product Families'!$Q:$Q),"")</f>
        <v/>
      </c>
      <c r="Y464" s="42" t="str">
        <f t="shared" si="9"/>
        <v/>
      </c>
      <c r="Z464" s="42" t="str">
        <f t="shared" si="10"/>
        <v/>
      </c>
      <c r="AA464" s="2">
        <f t="shared" si="11"/>
        <v>0</v>
      </c>
      <c r="AB464" s="10" t="str">
        <f t="array" ref="AB464">iferror(xlookup($K464,'Product Families'!$A:$A,'Product Families'!$P:$P),"")</f>
        <v/>
      </c>
      <c r="AC464" s="2" t="str">
        <f t="array" ref="AC464">iferror(xlookup($K464,'Product Families'!$A:$A,'Product Families'!$Q:$Q),"")</f>
        <v/>
      </c>
      <c r="AD464" s="26" t="str">
        <f t="shared" si="12"/>
        <v/>
      </c>
      <c r="AE464" s="42" t="str">
        <f t="shared" si="13"/>
        <v/>
      </c>
      <c r="AF464" s="2">
        <f t="shared" si="14"/>
        <v>0</v>
      </c>
      <c r="AG464" s="10" t="str">
        <f t="array" ref="AG464">iferror(xlookup($L464,'Product Families'!$A:$A,'Product Families'!$P:$P),"")</f>
        <v/>
      </c>
      <c r="AH464" s="2" t="str">
        <f t="array" ref="AH464">iferror(xlookup($L464,'Product Families'!$A:$A,'Product Families'!$Q:$Q),"")</f>
        <v/>
      </c>
      <c r="AI464" s="26" t="str">
        <f t="shared" si="15"/>
        <v/>
      </c>
      <c r="AJ464" s="42" t="str">
        <f t="shared" si="16"/>
        <v/>
      </c>
      <c r="AK464" s="2">
        <f t="shared" si="17"/>
        <v>0</v>
      </c>
    </row>
    <row r="465">
      <c r="A465" s="1"/>
      <c r="B465" s="1"/>
      <c r="C465" s="1"/>
      <c r="D465" s="7" t="str">
        <f t="shared" si="18"/>
        <v/>
      </c>
      <c r="E465" s="26">
        <f t="shared" si="2"/>
        <v>0</v>
      </c>
      <c r="H465" s="1"/>
      <c r="I465" s="1"/>
      <c r="J465" s="1"/>
      <c r="K465" s="1"/>
      <c r="L465" s="1"/>
      <c r="M465" s="10" t="str">
        <f t="array" ref="M465">iferror(xlookup($H465,'Product Families'!$A:$A,'Product Families'!$P:$P),"")</f>
        <v/>
      </c>
      <c r="N465" s="2" t="str">
        <f t="array" ref="N465">iferror(xlookup($H465,'Product Families'!$A:$A,'Product Families'!$Q:$Q),"")</f>
        <v/>
      </c>
      <c r="O465" s="26" t="str">
        <f t="shared" si="3"/>
        <v/>
      </c>
      <c r="P465" s="42" t="str">
        <f t="shared" si="4"/>
        <v/>
      </c>
      <c r="Q465" s="2">
        <f t="shared" si="5"/>
        <v>0</v>
      </c>
      <c r="R465" s="10" t="str">
        <f t="array" ref="R465">iferror(xlookup($I465,'Product Families'!$A:$A,'Product Families'!$P:$P),"")</f>
        <v/>
      </c>
      <c r="S465" s="2" t="str">
        <f t="array" ref="S465">iferror(xlookup($I465,'Product Families'!$A:$A,'Product Families'!$Q:$Q),"")</f>
        <v/>
      </c>
      <c r="T465" s="26" t="str">
        <f t="shared" si="6"/>
        <v/>
      </c>
      <c r="U465" s="42" t="str">
        <f t="shared" si="7"/>
        <v/>
      </c>
      <c r="V465" s="2">
        <f t="shared" si="8"/>
        <v>0</v>
      </c>
      <c r="W465" s="10" t="str">
        <f t="array" ref="W465">iferror(xlookup($J465,'Product Families'!$A:$A,'Product Families'!$P:$P),"")</f>
        <v/>
      </c>
      <c r="X465" s="2" t="str">
        <f t="array" ref="X465">iferror(xlookup($J465,'Product Families'!$A:$A,'Product Families'!$Q:$Q),"")</f>
        <v/>
      </c>
      <c r="Y465" s="42" t="str">
        <f t="shared" si="9"/>
        <v/>
      </c>
      <c r="Z465" s="42" t="str">
        <f t="shared" si="10"/>
        <v/>
      </c>
      <c r="AA465" s="2">
        <f t="shared" si="11"/>
        <v>0</v>
      </c>
      <c r="AB465" s="10" t="str">
        <f t="array" ref="AB465">iferror(xlookup($K465,'Product Families'!$A:$A,'Product Families'!$P:$P),"")</f>
        <v/>
      </c>
      <c r="AC465" s="2" t="str">
        <f t="array" ref="AC465">iferror(xlookup($K465,'Product Families'!$A:$A,'Product Families'!$Q:$Q),"")</f>
        <v/>
      </c>
      <c r="AD465" s="26" t="str">
        <f t="shared" si="12"/>
        <v/>
      </c>
      <c r="AE465" s="42" t="str">
        <f t="shared" si="13"/>
        <v/>
      </c>
      <c r="AF465" s="2">
        <f t="shared" si="14"/>
        <v>0</v>
      </c>
      <c r="AG465" s="10" t="str">
        <f t="array" ref="AG465">iferror(xlookup($L465,'Product Families'!$A:$A,'Product Families'!$P:$P),"")</f>
        <v/>
      </c>
      <c r="AH465" s="2" t="str">
        <f t="array" ref="AH465">iferror(xlookup($L465,'Product Families'!$A:$A,'Product Families'!$Q:$Q),"")</f>
        <v/>
      </c>
      <c r="AI465" s="26" t="str">
        <f t="shared" si="15"/>
        <v/>
      </c>
      <c r="AJ465" s="42" t="str">
        <f t="shared" si="16"/>
        <v/>
      </c>
      <c r="AK465" s="2">
        <f t="shared" si="17"/>
        <v>0</v>
      </c>
    </row>
    <row r="466">
      <c r="A466" s="1"/>
      <c r="B466" s="1"/>
      <c r="C466" s="1"/>
      <c r="D466" s="7" t="str">
        <f t="shared" si="18"/>
        <v/>
      </c>
      <c r="E466" s="26">
        <f t="shared" si="2"/>
        <v>0</v>
      </c>
      <c r="H466" s="1"/>
      <c r="I466" s="1"/>
      <c r="J466" s="1"/>
      <c r="K466" s="1"/>
      <c r="L466" s="1"/>
      <c r="M466" s="10" t="str">
        <f t="array" ref="M466">iferror(xlookup($H466,'Product Families'!$A:$A,'Product Families'!$P:$P),"")</f>
        <v/>
      </c>
      <c r="N466" s="2" t="str">
        <f t="array" ref="N466">iferror(xlookup($H466,'Product Families'!$A:$A,'Product Families'!$Q:$Q),"")</f>
        <v/>
      </c>
      <c r="O466" s="26" t="str">
        <f t="shared" si="3"/>
        <v/>
      </c>
      <c r="P466" s="42" t="str">
        <f t="shared" si="4"/>
        <v/>
      </c>
      <c r="Q466" s="2">
        <f t="shared" si="5"/>
        <v>0</v>
      </c>
      <c r="R466" s="10" t="str">
        <f t="array" ref="R466">iferror(xlookup($I466,'Product Families'!$A:$A,'Product Families'!$P:$P),"")</f>
        <v/>
      </c>
      <c r="S466" s="2" t="str">
        <f t="array" ref="S466">iferror(xlookup($I466,'Product Families'!$A:$A,'Product Families'!$Q:$Q),"")</f>
        <v/>
      </c>
      <c r="T466" s="26" t="str">
        <f t="shared" si="6"/>
        <v/>
      </c>
      <c r="U466" s="42" t="str">
        <f t="shared" si="7"/>
        <v/>
      </c>
      <c r="V466" s="2">
        <f t="shared" si="8"/>
        <v>0</v>
      </c>
      <c r="W466" s="10" t="str">
        <f t="array" ref="W466">iferror(xlookup($J466,'Product Families'!$A:$A,'Product Families'!$P:$P),"")</f>
        <v/>
      </c>
      <c r="X466" s="2" t="str">
        <f t="array" ref="X466">iferror(xlookup($J466,'Product Families'!$A:$A,'Product Families'!$Q:$Q),"")</f>
        <v/>
      </c>
      <c r="Y466" s="42" t="str">
        <f t="shared" si="9"/>
        <v/>
      </c>
      <c r="Z466" s="42" t="str">
        <f t="shared" si="10"/>
        <v/>
      </c>
      <c r="AA466" s="2">
        <f t="shared" si="11"/>
        <v>0</v>
      </c>
      <c r="AB466" s="10" t="str">
        <f t="array" ref="AB466">iferror(xlookup($K466,'Product Families'!$A:$A,'Product Families'!$P:$P),"")</f>
        <v/>
      </c>
      <c r="AC466" s="2" t="str">
        <f t="array" ref="AC466">iferror(xlookup($K466,'Product Families'!$A:$A,'Product Families'!$Q:$Q),"")</f>
        <v/>
      </c>
      <c r="AD466" s="26" t="str">
        <f t="shared" si="12"/>
        <v/>
      </c>
      <c r="AE466" s="42" t="str">
        <f t="shared" si="13"/>
        <v/>
      </c>
      <c r="AF466" s="2">
        <f t="shared" si="14"/>
        <v>0</v>
      </c>
      <c r="AG466" s="10" t="str">
        <f t="array" ref="AG466">iferror(xlookup($L466,'Product Families'!$A:$A,'Product Families'!$P:$P),"")</f>
        <v/>
      </c>
      <c r="AH466" s="2" t="str">
        <f t="array" ref="AH466">iferror(xlookup($L466,'Product Families'!$A:$A,'Product Families'!$Q:$Q),"")</f>
        <v/>
      </c>
      <c r="AI466" s="26" t="str">
        <f t="shared" si="15"/>
        <v/>
      </c>
      <c r="AJ466" s="42" t="str">
        <f t="shared" si="16"/>
        <v/>
      </c>
      <c r="AK466" s="2">
        <f t="shared" si="17"/>
        <v>0</v>
      </c>
    </row>
    <row r="467">
      <c r="A467" s="1"/>
      <c r="B467" s="1"/>
      <c r="C467" s="1"/>
      <c r="D467" s="7" t="str">
        <f t="shared" si="18"/>
        <v/>
      </c>
      <c r="E467" s="26">
        <f t="shared" si="2"/>
        <v>0</v>
      </c>
      <c r="H467" s="1"/>
      <c r="I467" s="1"/>
      <c r="J467" s="1"/>
      <c r="K467" s="1"/>
      <c r="L467" s="1"/>
      <c r="M467" s="10" t="str">
        <f t="array" ref="M467">iferror(xlookup($H467,'Product Families'!$A:$A,'Product Families'!$P:$P),"")</f>
        <v/>
      </c>
      <c r="N467" s="2" t="str">
        <f t="array" ref="N467">iferror(xlookup($H467,'Product Families'!$A:$A,'Product Families'!$Q:$Q),"")</f>
        <v/>
      </c>
      <c r="O467" s="26" t="str">
        <f t="shared" si="3"/>
        <v/>
      </c>
      <c r="P467" s="42" t="str">
        <f t="shared" si="4"/>
        <v/>
      </c>
      <c r="Q467" s="2">
        <f t="shared" si="5"/>
        <v>0</v>
      </c>
      <c r="R467" s="10" t="str">
        <f t="array" ref="R467">iferror(xlookup($I467,'Product Families'!$A:$A,'Product Families'!$P:$P),"")</f>
        <v/>
      </c>
      <c r="S467" s="2" t="str">
        <f t="array" ref="S467">iferror(xlookup($I467,'Product Families'!$A:$A,'Product Families'!$Q:$Q),"")</f>
        <v/>
      </c>
      <c r="T467" s="26" t="str">
        <f t="shared" si="6"/>
        <v/>
      </c>
      <c r="U467" s="42" t="str">
        <f t="shared" si="7"/>
        <v/>
      </c>
      <c r="V467" s="2">
        <f t="shared" si="8"/>
        <v>0</v>
      </c>
      <c r="W467" s="10" t="str">
        <f t="array" ref="W467">iferror(xlookup($J467,'Product Families'!$A:$A,'Product Families'!$P:$P),"")</f>
        <v/>
      </c>
      <c r="X467" s="2" t="str">
        <f t="array" ref="X467">iferror(xlookup($J467,'Product Families'!$A:$A,'Product Families'!$Q:$Q),"")</f>
        <v/>
      </c>
      <c r="Y467" s="42" t="str">
        <f t="shared" si="9"/>
        <v/>
      </c>
      <c r="Z467" s="42" t="str">
        <f t="shared" si="10"/>
        <v/>
      </c>
      <c r="AA467" s="2">
        <f t="shared" si="11"/>
        <v>0</v>
      </c>
      <c r="AB467" s="10" t="str">
        <f t="array" ref="AB467">iferror(xlookup($K467,'Product Families'!$A:$A,'Product Families'!$P:$P),"")</f>
        <v/>
      </c>
      <c r="AC467" s="2" t="str">
        <f t="array" ref="AC467">iferror(xlookup($K467,'Product Families'!$A:$A,'Product Families'!$Q:$Q),"")</f>
        <v/>
      </c>
      <c r="AD467" s="26" t="str">
        <f t="shared" si="12"/>
        <v/>
      </c>
      <c r="AE467" s="42" t="str">
        <f t="shared" si="13"/>
        <v/>
      </c>
      <c r="AF467" s="2">
        <f t="shared" si="14"/>
        <v>0</v>
      </c>
      <c r="AG467" s="10" t="str">
        <f t="array" ref="AG467">iferror(xlookup($L467,'Product Families'!$A:$A,'Product Families'!$P:$P),"")</f>
        <v/>
      </c>
      <c r="AH467" s="2" t="str">
        <f t="array" ref="AH467">iferror(xlookup($L467,'Product Families'!$A:$A,'Product Families'!$Q:$Q),"")</f>
        <v/>
      </c>
      <c r="AI467" s="26" t="str">
        <f t="shared" si="15"/>
        <v/>
      </c>
      <c r="AJ467" s="42" t="str">
        <f t="shared" si="16"/>
        <v/>
      </c>
      <c r="AK467" s="2">
        <f t="shared" si="17"/>
        <v>0</v>
      </c>
    </row>
    <row r="468">
      <c r="A468" s="1"/>
      <c r="B468" s="1"/>
      <c r="C468" s="1"/>
      <c r="D468" s="7" t="str">
        <f t="shared" si="18"/>
        <v/>
      </c>
      <c r="E468" s="26">
        <f t="shared" si="2"/>
        <v>0</v>
      </c>
      <c r="H468" s="1"/>
      <c r="I468" s="1"/>
      <c r="J468" s="1"/>
      <c r="K468" s="1"/>
      <c r="L468" s="1"/>
      <c r="M468" s="10" t="str">
        <f t="array" ref="M468">iferror(xlookup($H468,'Product Families'!$A:$A,'Product Families'!$P:$P),"")</f>
        <v/>
      </c>
      <c r="N468" s="2" t="str">
        <f t="array" ref="N468">iferror(xlookup($H468,'Product Families'!$A:$A,'Product Families'!$Q:$Q),"")</f>
        <v/>
      </c>
      <c r="O468" s="26" t="str">
        <f t="shared" si="3"/>
        <v/>
      </c>
      <c r="P468" s="42" t="str">
        <f t="shared" si="4"/>
        <v/>
      </c>
      <c r="Q468" s="2">
        <f t="shared" si="5"/>
        <v>0</v>
      </c>
      <c r="R468" s="10" t="str">
        <f t="array" ref="R468">iferror(xlookup($I468,'Product Families'!$A:$A,'Product Families'!$P:$P),"")</f>
        <v/>
      </c>
      <c r="S468" s="2" t="str">
        <f t="array" ref="S468">iferror(xlookup($I468,'Product Families'!$A:$A,'Product Families'!$Q:$Q),"")</f>
        <v/>
      </c>
      <c r="T468" s="26" t="str">
        <f t="shared" si="6"/>
        <v/>
      </c>
      <c r="U468" s="42" t="str">
        <f t="shared" si="7"/>
        <v/>
      </c>
      <c r="V468" s="2">
        <f t="shared" si="8"/>
        <v>0</v>
      </c>
      <c r="W468" s="10" t="str">
        <f t="array" ref="W468">iferror(xlookup($J468,'Product Families'!$A:$A,'Product Families'!$P:$P),"")</f>
        <v/>
      </c>
      <c r="X468" s="2" t="str">
        <f t="array" ref="X468">iferror(xlookup($J468,'Product Families'!$A:$A,'Product Families'!$Q:$Q),"")</f>
        <v/>
      </c>
      <c r="Y468" s="42" t="str">
        <f t="shared" si="9"/>
        <v/>
      </c>
      <c r="Z468" s="42" t="str">
        <f t="shared" si="10"/>
        <v/>
      </c>
      <c r="AA468" s="2">
        <f t="shared" si="11"/>
        <v>0</v>
      </c>
      <c r="AB468" s="10" t="str">
        <f t="array" ref="AB468">iferror(xlookup($K468,'Product Families'!$A:$A,'Product Families'!$P:$P),"")</f>
        <v/>
      </c>
      <c r="AC468" s="2" t="str">
        <f t="array" ref="AC468">iferror(xlookup($K468,'Product Families'!$A:$A,'Product Families'!$Q:$Q),"")</f>
        <v/>
      </c>
      <c r="AD468" s="26" t="str">
        <f t="shared" si="12"/>
        <v/>
      </c>
      <c r="AE468" s="42" t="str">
        <f t="shared" si="13"/>
        <v/>
      </c>
      <c r="AF468" s="2">
        <f t="shared" si="14"/>
        <v>0</v>
      </c>
      <c r="AG468" s="10" t="str">
        <f t="array" ref="AG468">iferror(xlookup($L468,'Product Families'!$A:$A,'Product Families'!$P:$P),"")</f>
        <v/>
      </c>
      <c r="AH468" s="2" t="str">
        <f t="array" ref="AH468">iferror(xlookup($L468,'Product Families'!$A:$A,'Product Families'!$Q:$Q),"")</f>
        <v/>
      </c>
      <c r="AI468" s="26" t="str">
        <f t="shared" si="15"/>
        <v/>
      </c>
      <c r="AJ468" s="42" t="str">
        <f t="shared" si="16"/>
        <v/>
      </c>
      <c r="AK468" s="2">
        <f t="shared" si="17"/>
        <v>0</v>
      </c>
    </row>
    <row r="469">
      <c r="A469" s="1"/>
      <c r="B469" s="1"/>
      <c r="C469" s="1"/>
      <c r="D469" s="7" t="str">
        <f t="shared" si="18"/>
        <v/>
      </c>
      <c r="E469" s="26">
        <f t="shared" si="2"/>
        <v>0</v>
      </c>
      <c r="H469" s="1"/>
      <c r="I469" s="1"/>
      <c r="J469" s="1"/>
      <c r="K469" s="1"/>
      <c r="L469" s="1"/>
      <c r="M469" s="10" t="str">
        <f t="array" ref="M469">iferror(xlookup($H469,'Product Families'!$A:$A,'Product Families'!$P:$P),"")</f>
        <v/>
      </c>
      <c r="N469" s="2" t="str">
        <f t="array" ref="N469">iferror(xlookup($H469,'Product Families'!$A:$A,'Product Families'!$Q:$Q),"")</f>
        <v/>
      </c>
      <c r="O469" s="26" t="str">
        <f t="shared" si="3"/>
        <v/>
      </c>
      <c r="P469" s="42" t="str">
        <f t="shared" si="4"/>
        <v/>
      </c>
      <c r="Q469" s="2">
        <f t="shared" si="5"/>
        <v>0</v>
      </c>
      <c r="R469" s="10" t="str">
        <f t="array" ref="R469">iferror(xlookup($I469,'Product Families'!$A:$A,'Product Families'!$P:$P),"")</f>
        <v/>
      </c>
      <c r="S469" s="2" t="str">
        <f t="array" ref="S469">iferror(xlookup($I469,'Product Families'!$A:$A,'Product Families'!$Q:$Q),"")</f>
        <v/>
      </c>
      <c r="T469" s="26" t="str">
        <f t="shared" si="6"/>
        <v/>
      </c>
      <c r="U469" s="42" t="str">
        <f t="shared" si="7"/>
        <v/>
      </c>
      <c r="V469" s="2">
        <f t="shared" si="8"/>
        <v>0</v>
      </c>
      <c r="W469" s="10" t="str">
        <f t="array" ref="W469">iferror(xlookup($J469,'Product Families'!$A:$A,'Product Families'!$P:$P),"")</f>
        <v/>
      </c>
      <c r="X469" s="2" t="str">
        <f t="array" ref="X469">iferror(xlookup($J469,'Product Families'!$A:$A,'Product Families'!$Q:$Q),"")</f>
        <v/>
      </c>
      <c r="Y469" s="42" t="str">
        <f t="shared" si="9"/>
        <v/>
      </c>
      <c r="Z469" s="42" t="str">
        <f t="shared" si="10"/>
        <v/>
      </c>
      <c r="AA469" s="2">
        <f t="shared" si="11"/>
        <v>0</v>
      </c>
      <c r="AB469" s="10" t="str">
        <f t="array" ref="AB469">iferror(xlookup($K469,'Product Families'!$A:$A,'Product Families'!$P:$P),"")</f>
        <v/>
      </c>
      <c r="AC469" s="2" t="str">
        <f t="array" ref="AC469">iferror(xlookup($K469,'Product Families'!$A:$A,'Product Families'!$Q:$Q),"")</f>
        <v/>
      </c>
      <c r="AD469" s="26" t="str">
        <f t="shared" si="12"/>
        <v/>
      </c>
      <c r="AE469" s="42" t="str">
        <f t="shared" si="13"/>
        <v/>
      </c>
      <c r="AF469" s="2">
        <f t="shared" si="14"/>
        <v>0</v>
      </c>
      <c r="AG469" s="10" t="str">
        <f t="array" ref="AG469">iferror(xlookup($L469,'Product Families'!$A:$A,'Product Families'!$P:$P),"")</f>
        <v/>
      </c>
      <c r="AH469" s="2" t="str">
        <f t="array" ref="AH469">iferror(xlookup($L469,'Product Families'!$A:$A,'Product Families'!$Q:$Q),"")</f>
        <v/>
      </c>
      <c r="AI469" s="26" t="str">
        <f t="shared" si="15"/>
        <v/>
      </c>
      <c r="AJ469" s="42" t="str">
        <f t="shared" si="16"/>
        <v/>
      </c>
      <c r="AK469" s="2">
        <f t="shared" si="17"/>
        <v>0</v>
      </c>
    </row>
    <row r="470">
      <c r="A470" s="1"/>
      <c r="B470" s="1"/>
      <c r="C470" s="1"/>
      <c r="D470" s="7" t="str">
        <f t="shared" si="18"/>
        <v/>
      </c>
      <c r="E470" s="26">
        <f t="shared" si="2"/>
        <v>0</v>
      </c>
      <c r="H470" s="1"/>
      <c r="I470" s="1"/>
      <c r="J470" s="1"/>
      <c r="K470" s="1"/>
      <c r="L470" s="1"/>
      <c r="M470" s="10" t="str">
        <f t="array" ref="M470">iferror(xlookup($H470,'Product Families'!$A:$A,'Product Families'!$P:$P),"")</f>
        <v/>
      </c>
      <c r="N470" s="2" t="str">
        <f t="array" ref="N470">iferror(xlookup($H470,'Product Families'!$A:$A,'Product Families'!$Q:$Q),"")</f>
        <v/>
      </c>
      <c r="O470" s="26" t="str">
        <f t="shared" si="3"/>
        <v/>
      </c>
      <c r="P470" s="42" t="str">
        <f t="shared" si="4"/>
        <v/>
      </c>
      <c r="Q470" s="2">
        <f t="shared" si="5"/>
        <v>0</v>
      </c>
      <c r="R470" s="10" t="str">
        <f t="array" ref="R470">iferror(xlookup($I470,'Product Families'!$A:$A,'Product Families'!$P:$P),"")</f>
        <v/>
      </c>
      <c r="S470" s="2" t="str">
        <f t="array" ref="S470">iferror(xlookup($I470,'Product Families'!$A:$A,'Product Families'!$Q:$Q),"")</f>
        <v/>
      </c>
      <c r="T470" s="26" t="str">
        <f t="shared" si="6"/>
        <v/>
      </c>
      <c r="U470" s="42" t="str">
        <f t="shared" si="7"/>
        <v/>
      </c>
      <c r="V470" s="2">
        <f t="shared" si="8"/>
        <v>0</v>
      </c>
      <c r="W470" s="10" t="str">
        <f t="array" ref="W470">iferror(xlookup($J470,'Product Families'!$A:$A,'Product Families'!$P:$P),"")</f>
        <v/>
      </c>
      <c r="X470" s="2" t="str">
        <f t="array" ref="X470">iferror(xlookup($J470,'Product Families'!$A:$A,'Product Families'!$Q:$Q),"")</f>
        <v/>
      </c>
      <c r="Y470" s="42" t="str">
        <f t="shared" si="9"/>
        <v/>
      </c>
      <c r="Z470" s="42" t="str">
        <f t="shared" si="10"/>
        <v/>
      </c>
      <c r="AA470" s="2">
        <f t="shared" si="11"/>
        <v>0</v>
      </c>
      <c r="AB470" s="10" t="str">
        <f t="array" ref="AB470">iferror(xlookup($K470,'Product Families'!$A:$A,'Product Families'!$P:$P),"")</f>
        <v/>
      </c>
      <c r="AC470" s="2" t="str">
        <f t="array" ref="AC470">iferror(xlookup($K470,'Product Families'!$A:$A,'Product Families'!$Q:$Q),"")</f>
        <v/>
      </c>
      <c r="AD470" s="26" t="str">
        <f t="shared" si="12"/>
        <v/>
      </c>
      <c r="AE470" s="42" t="str">
        <f t="shared" si="13"/>
        <v/>
      </c>
      <c r="AF470" s="2">
        <f t="shared" si="14"/>
        <v>0</v>
      </c>
      <c r="AG470" s="10" t="str">
        <f t="array" ref="AG470">iferror(xlookup($L470,'Product Families'!$A:$A,'Product Families'!$P:$P),"")</f>
        <v/>
      </c>
      <c r="AH470" s="2" t="str">
        <f t="array" ref="AH470">iferror(xlookup($L470,'Product Families'!$A:$A,'Product Families'!$Q:$Q),"")</f>
        <v/>
      </c>
      <c r="AI470" s="26" t="str">
        <f t="shared" si="15"/>
        <v/>
      </c>
      <c r="AJ470" s="42" t="str">
        <f t="shared" si="16"/>
        <v/>
      </c>
      <c r="AK470" s="2">
        <f t="shared" si="17"/>
        <v>0</v>
      </c>
    </row>
    <row r="471">
      <c r="A471" s="1"/>
      <c r="B471" s="1"/>
      <c r="C471" s="1"/>
      <c r="D471" s="7" t="str">
        <f t="shared" si="18"/>
        <v/>
      </c>
      <c r="E471" s="26">
        <f t="shared" si="2"/>
        <v>0</v>
      </c>
      <c r="H471" s="1"/>
      <c r="I471" s="1"/>
      <c r="J471" s="1"/>
      <c r="K471" s="1"/>
      <c r="L471" s="1"/>
      <c r="M471" s="10" t="str">
        <f t="array" ref="M471">iferror(xlookup($H471,'Product Families'!$A:$A,'Product Families'!$P:$P),"")</f>
        <v/>
      </c>
      <c r="N471" s="2" t="str">
        <f t="array" ref="N471">iferror(xlookup($H471,'Product Families'!$A:$A,'Product Families'!$Q:$Q),"")</f>
        <v/>
      </c>
      <c r="O471" s="26" t="str">
        <f t="shared" si="3"/>
        <v/>
      </c>
      <c r="P471" s="42" t="str">
        <f t="shared" si="4"/>
        <v/>
      </c>
      <c r="Q471" s="2">
        <f t="shared" si="5"/>
        <v>0</v>
      </c>
      <c r="R471" s="10" t="str">
        <f t="array" ref="R471">iferror(xlookup($I471,'Product Families'!$A:$A,'Product Families'!$P:$P),"")</f>
        <v/>
      </c>
      <c r="S471" s="2" t="str">
        <f t="array" ref="S471">iferror(xlookup($I471,'Product Families'!$A:$A,'Product Families'!$Q:$Q),"")</f>
        <v/>
      </c>
      <c r="T471" s="26" t="str">
        <f t="shared" si="6"/>
        <v/>
      </c>
      <c r="U471" s="42" t="str">
        <f t="shared" si="7"/>
        <v/>
      </c>
      <c r="V471" s="2">
        <f t="shared" si="8"/>
        <v>0</v>
      </c>
      <c r="W471" s="10" t="str">
        <f t="array" ref="W471">iferror(xlookup($J471,'Product Families'!$A:$A,'Product Families'!$P:$P),"")</f>
        <v/>
      </c>
      <c r="X471" s="2" t="str">
        <f t="array" ref="X471">iferror(xlookup($J471,'Product Families'!$A:$A,'Product Families'!$Q:$Q),"")</f>
        <v/>
      </c>
      <c r="Y471" s="42" t="str">
        <f t="shared" si="9"/>
        <v/>
      </c>
      <c r="Z471" s="42" t="str">
        <f t="shared" si="10"/>
        <v/>
      </c>
      <c r="AA471" s="2">
        <f t="shared" si="11"/>
        <v>0</v>
      </c>
      <c r="AB471" s="10" t="str">
        <f t="array" ref="AB471">iferror(xlookup($K471,'Product Families'!$A:$A,'Product Families'!$P:$P),"")</f>
        <v/>
      </c>
      <c r="AC471" s="2" t="str">
        <f t="array" ref="AC471">iferror(xlookup($K471,'Product Families'!$A:$A,'Product Families'!$Q:$Q),"")</f>
        <v/>
      </c>
      <c r="AD471" s="26" t="str">
        <f t="shared" si="12"/>
        <v/>
      </c>
      <c r="AE471" s="42" t="str">
        <f t="shared" si="13"/>
        <v/>
      </c>
      <c r="AF471" s="2">
        <f t="shared" si="14"/>
        <v>0</v>
      </c>
      <c r="AG471" s="10" t="str">
        <f t="array" ref="AG471">iferror(xlookup($L471,'Product Families'!$A:$A,'Product Families'!$P:$P),"")</f>
        <v/>
      </c>
      <c r="AH471" s="2" t="str">
        <f t="array" ref="AH471">iferror(xlookup($L471,'Product Families'!$A:$A,'Product Families'!$Q:$Q),"")</f>
        <v/>
      </c>
      <c r="AI471" s="26" t="str">
        <f t="shared" si="15"/>
        <v/>
      </c>
      <c r="AJ471" s="42" t="str">
        <f t="shared" si="16"/>
        <v/>
      </c>
      <c r="AK471" s="2">
        <f t="shared" si="17"/>
        <v>0</v>
      </c>
    </row>
    <row r="472">
      <c r="A472" s="1"/>
      <c r="B472" s="1"/>
      <c r="C472" s="1"/>
      <c r="D472" s="7" t="str">
        <f t="shared" si="18"/>
        <v/>
      </c>
      <c r="E472" s="26">
        <f t="shared" si="2"/>
        <v>0</v>
      </c>
      <c r="H472" s="1"/>
      <c r="I472" s="1"/>
      <c r="J472" s="1"/>
      <c r="K472" s="1"/>
      <c r="L472" s="1"/>
      <c r="M472" s="10" t="str">
        <f t="array" ref="M472">iferror(xlookup($H472,'Product Families'!$A:$A,'Product Families'!$P:$P),"")</f>
        <v/>
      </c>
      <c r="N472" s="2" t="str">
        <f t="array" ref="N472">iferror(xlookup($H472,'Product Families'!$A:$A,'Product Families'!$Q:$Q),"")</f>
        <v/>
      </c>
      <c r="O472" s="26" t="str">
        <f t="shared" si="3"/>
        <v/>
      </c>
      <c r="P472" s="42" t="str">
        <f t="shared" si="4"/>
        <v/>
      </c>
      <c r="Q472" s="2">
        <f t="shared" si="5"/>
        <v>0</v>
      </c>
      <c r="R472" s="10" t="str">
        <f t="array" ref="R472">iferror(xlookup($I472,'Product Families'!$A:$A,'Product Families'!$P:$P),"")</f>
        <v/>
      </c>
      <c r="S472" s="2" t="str">
        <f t="array" ref="S472">iferror(xlookup($I472,'Product Families'!$A:$A,'Product Families'!$Q:$Q),"")</f>
        <v/>
      </c>
      <c r="T472" s="26" t="str">
        <f t="shared" si="6"/>
        <v/>
      </c>
      <c r="U472" s="42" t="str">
        <f t="shared" si="7"/>
        <v/>
      </c>
      <c r="V472" s="2">
        <f t="shared" si="8"/>
        <v>0</v>
      </c>
      <c r="W472" s="10" t="str">
        <f t="array" ref="W472">iferror(xlookup($J472,'Product Families'!$A:$A,'Product Families'!$P:$P),"")</f>
        <v/>
      </c>
      <c r="X472" s="2" t="str">
        <f t="array" ref="X472">iferror(xlookup($J472,'Product Families'!$A:$A,'Product Families'!$Q:$Q),"")</f>
        <v/>
      </c>
      <c r="Y472" s="42" t="str">
        <f t="shared" si="9"/>
        <v/>
      </c>
      <c r="Z472" s="42" t="str">
        <f t="shared" si="10"/>
        <v/>
      </c>
      <c r="AA472" s="2">
        <f t="shared" si="11"/>
        <v>0</v>
      </c>
      <c r="AB472" s="10" t="str">
        <f t="array" ref="AB472">iferror(xlookup($K472,'Product Families'!$A:$A,'Product Families'!$P:$P),"")</f>
        <v/>
      </c>
      <c r="AC472" s="2" t="str">
        <f t="array" ref="AC472">iferror(xlookup($K472,'Product Families'!$A:$A,'Product Families'!$Q:$Q),"")</f>
        <v/>
      </c>
      <c r="AD472" s="26" t="str">
        <f t="shared" si="12"/>
        <v/>
      </c>
      <c r="AE472" s="42" t="str">
        <f t="shared" si="13"/>
        <v/>
      </c>
      <c r="AF472" s="2">
        <f t="shared" si="14"/>
        <v>0</v>
      </c>
      <c r="AG472" s="10" t="str">
        <f t="array" ref="AG472">iferror(xlookup($L472,'Product Families'!$A:$A,'Product Families'!$P:$P),"")</f>
        <v/>
      </c>
      <c r="AH472" s="2" t="str">
        <f t="array" ref="AH472">iferror(xlookup($L472,'Product Families'!$A:$A,'Product Families'!$Q:$Q),"")</f>
        <v/>
      </c>
      <c r="AI472" s="26" t="str">
        <f t="shared" si="15"/>
        <v/>
      </c>
      <c r="AJ472" s="42" t="str">
        <f t="shared" si="16"/>
        <v/>
      </c>
      <c r="AK472" s="2">
        <f t="shared" si="17"/>
        <v>0</v>
      </c>
    </row>
    <row r="473">
      <c r="A473" s="1"/>
      <c r="B473" s="1"/>
      <c r="C473" s="1"/>
      <c r="D473" s="7" t="str">
        <f t="shared" si="18"/>
        <v/>
      </c>
      <c r="E473" s="26">
        <f t="shared" si="2"/>
        <v>0</v>
      </c>
      <c r="H473" s="1"/>
      <c r="I473" s="1"/>
      <c r="J473" s="1"/>
      <c r="K473" s="1"/>
      <c r="L473" s="1"/>
      <c r="M473" s="10" t="str">
        <f t="array" ref="M473">iferror(xlookup($H473,'Product Families'!$A:$A,'Product Families'!$P:$P),"")</f>
        <v/>
      </c>
      <c r="N473" s="2" t="str">
        <f t="array" ref="N473">iferror(xlookup($H473,'Product Families'!$A:$A,'Product Families'!$Q:$Q),"")</f>
        <v/>
      </c>
      <c r="O473" s="26" t="str">
        <f t="shared" si="3"/>
        <v/>
      </c>
      <c r="P473" s="42" t="str">
        <f t="shared" si="4"/>
        <v/>
      </c>
      <c r="Q473" s="2">
        <f t="shared" si="5"/>
        <v>0</v>
      </c>
      <c r="R473" s="10" t="str">
        <f t="array" ref="R473">iferror(xlookup($I473,'Product Families'!$A:$A,'Product Families'!$P:$P),"")</f>
        <v/>
      </c>
      <c r="S473" s="2" t="str">
        <f t="array" ref="S473">iferror(xlookup($I473,'Product Families'!$A:$A,'Product Families'!$Q:$Q),"")</f>
        <v/>
      </c>
      <c r="T473" s="26" t="str">
        <f t="shared" si="6"/>
        <v/>
      </c>
      <c r="U473" s="42" t="str">
        <f t="shared" si="7"/>
        <v/>
      </c>
      <c r="V473" s="2">
        <f t="shared" si="8"/>
        <v>0</v>
      </c>
      <c r="W473" s="10" t="str">
        <f t="array" ref="W473">iferror(xlookup($J473,'Product Families'!$A:$A,'Product Families'!$P:$P),"")</f>
        <v/>
      </c>
      <c r="X473" s="2" t="str">
        <f t="array" ref="X473">iferror(xlookup($J473,'Product Families'!$A:$A,'Product Families'!$Q:$Q),"")</f>
        <v/>
      </c>
      <c r="Y473" s="42" t="str">
        <f t="shared" si="9"/>
        <v/>
      </c>
      <c r="Z473" s="42" t="str">
        <f t="shared" si="10"/>
        <v/>
      </c>
      <c r="AA473" s="2">
        <f t="shared" si="11"/>
        <v>0</v>
      </c>
      <c r="AB473" s="10" t="str">
        <f t="array" ref="AB473">iferror(xlookup($K473,'Product Families'!$A:$A,'Product Families'!$P:$P),"")</f>
        <v/>
      </c>
      <c r="AC473" s="2" t="str">
        <f t="array" ref="AC473">iferror(xlookup($K473,'Product Families'!$A:$A,'Product Families'!$Q:$Q),"")</f>
        <v/>
      </c>
      <c r="AD473" s="26" t="str">
        <f t="shared" si="12"/>
        <v/>
      </c>
      <c r="AE473" s="42" t="str">
        <f t="shared" si="13"/>
        <v/>
      </c>
      <c r="AF473" s="2">
        <f t="shared" si="14"/>
        <v>0</v>
      </c>
      <c r="AG473" s="10" t="str">
        <f t="array" ref="AG473">iferror(xlookup($L473,'Product Families'!$A:$A,'Product Families'!$P:$P),"")</f>
        <v/>
      </c>
      <c r="AH473" s="2" t="str">
        <f t="array" ref="AH473">iferror(xlookup($L473,'Product Families'!$A:$A,'Product Families'!$Q:$Q),"")</f>
        <v/>
      </c>
      <c r="AI473" s="26" t="str">
        <f t="shared" si="15"/>
        <v/>
      </c>
      <c r="AJ473" s="42" t="str">
        <f t="shared" si="16"/>
        <v/>
      </c>
      <c r="AK473" s="2">
        <f t="shared" si="17"/>
        <v>0</v>
      </c>
    </row>
    <row r="474">
      <c r="A474" s="1"/>
      <c r="B474" s="1"/>
      <c r="C474" s="1"/>
      <c r="D474" s="7" t="str">
        <f t="shared" si="18"/>
        <v/>
      </c>
      <c r="E474" s="26">
        <f t="shared" si="2"/>
        <v>0</v>
      </c>
      <c r="H474" s="1"/>
      <c r="I474" s="1"/>
      <c r="J474" s="1"/>
      <c r="K474" s="1"/>
      <c r="L474" s="1"/>
      <c r="M474" s="10" t="str">
        <f t="array" ref="M474">iferror(xlookup($H474,'Product Families'!$A:$A,'Product Families'!$P:$P),"")</f>
        <v/>
      </c>
      <c r="N474" s="2" t="str">
        <f t="array" ref="N474">iferror(xlookup($H474,'Product Families'!$A:$A,'Product Families'!$Q:$Q),"")</f>
        <v/>
      </c>
      <c r="O474" s="26" t="str">
        <f t="shared" si="3"/>
        <v/>
      </c>
      <c r="P474" s="42" t="str">
        <f t="shared" si="4"/>
        <v/>
      </c>
      <c r="Q474" s="2">
        <f t="shared" si="5"/>
        <v>0</v>
      </c>
      <c r="R474" s="10" t="str">
        <f t="array" ref="R474">iferror(xlookup($I474,'Product Families'!$A:$A,'Product Families'!$P:$P),"")</f>
        <v/>
      </c>
      <c r="S474" s="2" t="str">
        <f t="array" ref="S474">iferror(xlookup($I474,'Product Families'!$A:$A,'Product Families'!$Q:$Q),"")</f>
        <v/>
      </c>
      <c r="T474" s="26" t="str">
        <f t="shared" si="6"/>
        <v/>
      </c>
      <c r="U474" s="42" t="str">
        <f t="shared" si="7"/>
        <v/>
      </c>
      <c r="V474" s="2">
        <f t="shared" si="8"/>
        <v>0</v>
      </c>
      <c r="W474" s="10" t="str">
        <f t="array" ref="W474">iferror(xlookup($J474,'Product Families'!$A:$A,'Product Families'!$P:$P),"")</f>
        <v/>
      </c>
      <c r="X474" s="2" t="str">
        <f t="array" ref="X474">iferror(xlookup($J474,'Product Families'!$A:$A,'Product Families'!$Q:$Q),"")</f>
        <v/>
      </c>
      <c r="Y474" s="42" t="str">
        <f t="shared" si="9"/>
        <v/>
      </c>
      <c r="Z474" s="42" t="str">
        <f t="shared" si="10"/>
        <v/>
      </c>
      <c r="AA474" s="2">
        <f t="shared" si="11"/>
        <v>0</v>
      </c>
      <c r="AB474" s="10" t="str">
        <f t="array" ref="AB474">iferror(xlookup($K474,'Product Families'!$A:$A,'Product Families'!$P:$P),"")</f>
        <v/>
      </c>
      <c r="AC474" s="2" t="str">
        <f t="array" ref="AC474">iferror(xlookup($K474,'Product Families'!$A:$A,'Product Families'!$Q:$Q),"")</f>
        <v/>
      </c>
      <c r="AD474" s="26" t="str">
        <f t="shared" si="12"/>
        <v/>
      </c>
      <c r="AE474" s="42" t="str">
        <f t="shared" si="13"/>
        <v/>
      </c>
      <c r="AF474" s="2">
        <f t="shared" si="14"/>
        <v>0</v>
      </c>
      <c r="AG474" s="10" t="str">
        <f t="array" ref="AG474">iferror(xlookup($L474,'Product Families'!$A:$A,'Product Families'!$P:$P),"")</f>
        <v/>
      </c>
      <c r="AH474" s="2" t="str">
        <f t="array" ref="AH474">iferror(xlookup($L474,'Product Families'!$A:$A,'Product Families'!$Q:$Q),"")</f>
        <v/>
      </c>
      <c r="AI474" s="26" t="str">
        <f t="shared" si="15"/>
        <v/>
      </c>
      <c r="AJ474" s="42" t="str">
        <f t="shared" si="16"/>
        <v/>
      </c>
      <c r="AK474" s="2">
        <f t="shared" si="17"/>
        <v>0</v>
      </c>
    </row>
    <row r="475">
      <c r="A475" s="1"/>
      <c r="B475" s="1"/>
      <c r="C475" s="1"/>
      <c r="D475" s="7" t="str">
        <f t="shared" si="18"/>
        <v/>
      </c>
      <c r="E475" s="26">
        <f t="shared" si="2"/>
        <v>0</v>
      </c>
      <c r="H475" s="1"/>
      <c r="I475" s="1"/>
      <c r="J475" s="1"/>
      <c r="K475" s="1"/>
      <c r="L475" s="1"/>
      <c r="M475" s="10" t="str">
        <f t="array" ref="M475">iferror(xlookup($H475,'Product Families'!$A:$A,'Product Families'!$P:$P),"")</f>
        <v/>
      </c>
      <c r="N475" s="2" t="str">
        <f t="array" ref="N475">iferror(xlookup($H475,'Product Families'!$A:$A,'Product Families'!$Q:$Q),"")</f>
        <v/>
      </c>
      <c r="O475" s="26" t="str">
        <f t="shared" si="3"/>
        <v/>
      </c>
      <c r="P475" s="42" t="str">
        <f t="shared" si="4"/>
        <v/>
      </c>
      <c r="Q475" s="2">
        <f t="shared" si="5"/>
        <v>0</v>
      </c>
      <c r="R475" s="10" t="str">
        <f t="array" ref="R475">iferror(xlookup($I475,'Product Families'!$A:$A,'Product Families'!$P:$P),"")</f>
        <v/>
      </c>
      <c r="S475" s="2" t="str">
        <f t="array" ref="S475">iferror(xlookup($I475,'Product Families'!$A:$A,'Product Families'!$Q:$Q),"")</f>
        <v/>
      </c>
      <c r="T475" s="26" t="str">
        <f t="shared" si="6"/>
        <v/>
      </c>
      <c r="U475" s="42" t="str">
        <f t="shared" si="7"/>
        <v/>
      </c>
      <c r="V475" s="2">
        <f t="shared" si="8"/>
        <v>0</v>
      </c>
      <c r="W475" s="10" t="str">
        <f t="array" ref="W475">iferror(xlookup($J475,'Product Families'!$A:$A,'Product Families'!$P:$P),"")</f>
        <v/>
      </c>
      <c r="X475" s="2" t="str">
        <f t="array" ref="X475">iferror(xlookup($J475,'Product Families'!$A:$A,'Product Families'!$Q:$Q),"")</f>
        <v/>
      </c>
      <c r="Y475" s="42" t="str">
        <f t="shared" si="9"/>
        <v/>
      </c>
      <c r="Z475" s="42" t="str">
        <f t="shared" si="10"/>
        <v/>
      </c>
      <c r="AA475" s="2">
        <f t="shared" si="11"/>
        <v>0</v>
      </c>
      <c r="AB475" s="10" t="str">
        <f t="array" ref="AB475">iferror(xlookup($K475,'Product Families'!$A:$A,'Product Families'!$P:$P),"")</f>
        <v/>
      </c>
      <c r="AC475" s="2" t="str">
        <f t="array" ref="AC475">iferror(xlookup($K475,'Product Families'!$A:$A,'Product Families'!$Q:$Q),"")</f>
        <v/>
      </c>
      <c r="AD475" s="26" t="str">
        <f t="shared" si="12"/>
        <v/>
      </c>
      <c r="AE475" s="42" t="str">
        <f t="shared" si="13"/>
        <v/>
      </c>
      <c r="AF475" s="2">
        <f t="shared" si="14"/>
        <v>0</v>
      </c>
      <c r="AG475" s="10" t="str">
        <f t="array" ref="AG475">iferror(xlookup($L475,'Product Families'!$A:$A,'Product Families'!$P:$P),"")</f>
        <v/>
      </c>
      <c r="AH475" s="2" t="str">
        <f t="array" ref="AH475">iferror(xlookup($L475,'Product Families'!$A:$A,'Product Families'!$Q:$Q),"")</f>
        <v/>
      </c>
      <c r="AI475" s="26" t="str">
        <f t="shared" si="15"/>
        <v/>
      </c>
      <c r="AJ475" s="42" t="str">
        <f t="shared" si="16"/>
        <v/>
      </c>
      <c r="AK475" s="2">
        <f t="shared" si="17"/>
        <v>0</v>
      </c>
    </row>
    <row r="476">
      <c r="A476" s="1"/>
      <c r="B476" s="1"/>
      <c r="C476" s="1"/>
      <c r="D476" s="7" t="str">
        <f t="shared" si="18"/>
        <v/>
      </c>
      <c r="E476" s="26">
        <f t="shared" si="2"/>
        <v>0</v>
      </c>
      <c r="H476" s="1"/>
      <c r="I476" s="1"/>
      <c r="J476" s="1"/>
      <c r="K476" s="1"/>
      <c r="L476" s="1"/>
      <c r="M476" s="10" t="str">
        <f t="array" ref="M476">iferror(xlookup($H476,'Product Families'!$A:$A,'Product Families'!$P:$P),"")</f>
        <v/>
      </c>
      <c r="N476" s="2" t="str">
        <f t="array" ref="N476">iferror(xlookup($H476,'Product Families'!$A:$A,'Product Families'!$Q:$Q),"")</f>
        <v/>
      </c>
      <c r="O476" s="26" t="str">
        <f t="shared" si="3"/>
        <v/>
      </c>
      <c r="P476" s="42" t="str">
        <f t="shared" si="4"/>
        <v/>
      </c>
      <c r="Q476" s="2">
        <f t="shared" si="5"/>
        <v>0</v>
      </c>
      <c r="R476" s="10" t="str">
        <f t="array" ref="R476">iferror(xlookup($I476,'Product Families'!$A:$A,'Product Families'!$P:$P),"")</f>
        <v/>
      </c>
      <c r="S476" s="2" t="str">
        <f t="array" ref="S476">iferror(xlookup($I476,'Product Families'!$A:$A,'Product Families'!$Q:$Q),"")</f>
        <v/>
      </c>
      <c r="T476" s="26" t="str">
        <f t="shared" si="6"/>
        <v/>
      </c>
      <c r="U476" s="42" t="str">
        <f t="shared" si="7"/>
        <v/>
      </c>
      <c r="V476" s="2">
        <f t="shared" si="8"/>
        <v>0</v>
      </c>
      <c r="W476" s="10" t="str">
        <f t="array" ref="W476">iferror(xlookup($J476,'Product Families'!$A:$A,'Product Families'!$P:$P),"")</f>
        <v/>
      </c>
      <c r="X476" s="2" t="str">
        <f t="array" ref="X476">iferror(xlookup($J476,'Product Families'!$A:$A,'Product Families'!$Q:$Q),"")</f>
        <v/>
      </c>
      <c r="Y476" s="42" t="str">
        <f t="shared" si="9"/>
        <v/>
      </c>
      <c r="Z476" s="42" t="str">
        <f t="shared" si="10"/>
        <v/>
      </c>
      <c r="AA476" s="2">
        <f t="shared" si="11"/>
        <v>0</v>
      </c>
      <c r="AB476" s="10" t="str">
        <f t="array" ref="AB476">iferror(xlookup($K476,'Product Families'!$A:$A,'Product Families'!$P:$P),"")</f>
        <v/>
      </c>
      <c r="AC476" s="2" t="str">
        <f t="array" ref="AC476">iferror(xlookup($K476,'Product Families'!$A:$A,'Product Families'!$Q:$Q),"")</f>
        <v/>
      </c>
      <c r="AD476" s="26" t="str">
        <f t="shared" si="12"/>
        <v/>
      </c>
      <c r="AE476" s="42" t="str">
        <f t="shared" si="13"/>
        <v/>
      </c>
      <c r="AF476" s="2">
        <f t="shared" si="14"/>
        <v>0</v>
      </c>
      <c r="AG476" s="10" t="str">
        <f t="array" ref="AG476">iferror(xlookup($L476,'Product Families'!$A:$A,'Product Families'!$P:$P),"")</f>
        <v/>
      </c>
      <c r="AH476" s="2" t="str">
        <f t="array" ref="AH476">iferror(xlookup($L476,'Product Families'!$A:$A,'Product Families'!$Q:$Q),"")</f>
        <v/>
      </c>
      <c r="AI476" s="26" t="str">
        <f t="shared" si="15"/>
        <v/>
      </c>
      <c r="AJ476" s="42" t="str">
        <f t="shared" si="16"/>
        <v/>
      </c>
      <c r="AK476" s="2">
        <f t="shared" si="17"/>
        <v>0</v>
      </c>
    </row>
    <row r="477">
      <c r="A477" s="1"/>
      <c r="B477" s="1"/>
      <c r="C477" s="1"/>
      <c r="D477" s="7" t="str">
        <f t="shared" si="18"/>
        <v/>
      </c>
      <c r="E477" s="26">
        <f t="shared" si="2"/>
        <v>0</v>
      </c>
      <c r="H477" s="1"/>
      <c r="I477" s="1"/>
      <c r="J477" s="1"/>
      <c r="K477" s="1"/>
      <c r="L477" s="1"/>
      <c r="M477" s="10" t="str">
        <f t="array" ref="M477">iferror(xlookup($H477,'Product Families'!$A:$A,'Product Families'!$P:$P),"")</f>
        <v/>
      </c>
      <c r="N477" s="2" t="str">
        <f t="array" ref="N477">iferror(xlookup($H477,'Product Families'!$A:$A,'Product Families'!$Q:$Q),"")</f>
        <v/>
      </c>
      <c r="O477" s="26" t="str">
        <f t="shared" si="3"/>
        <v/>
      </c>
      <c r="P477" s="42" t="str">
        <f t="shared" si="4"/>
        <v/>
      </c>
      <c r="Q477" s="2">
        <f t="shared" si="5"/>
        <v>0</v>
      </c>
      <c r="R477" s="10" t="str">
        <f t="array" ref="R477">iferror(xlookup($I477,'Product Families'!$A:$A,'Product Families'!$P:$P),"")</f>
        <v/>
      </c>
      <c r="S477" s="2" t="str">
        <f t="array" ref="S477">iferror(xlookup($I477,'Product Families'!$A:$A,'Product Families'!$Q:$Q),"")</f>
        <v/>
      </c>
      <c r="T477" s="26" t="str">
        <f t="shared" si="6"/>
        <v/>
      </c>
      <c r="U477" s="42" t="str">
        <f t="shared" si="7"/>
        <v/>
      </c>
      <c r="V477" s="2">
        <f t="shared" si="8"/>
        <v>0</v>
      </c>
      <c r="W477" s="10" t="str">
        <f t="array" ref="W477">iferror(xlookup($J477,'Product Families'!$A:$A,'Product Families'!$P:$P),"")</f>
        <v/>
      </c>
      <c r="X477" s="2" t="str">
        <f t="array" ref="X477">iferror(xlookup($J477,'Product Families'!$A:$A,'Product Families'!$Q:$Q),"")</f>
        <v/>
      </c>
      <c r="Y477" s="42" t="str">
        <f t="shared" si="9"/>
        <v/>
      </c>
      <c r="Z477" s="42" t="str">
        <f t="shared" si="10"/>
        <v/>
      </c>
      <c r="AA477" s="2">
        <f t="shared" si="11"/>
        <v>0</v>
      </c>
      <c r="AB477" s="10" t="str">
        <f t="array" ref="AB477">iferror(xlookup($K477,'Product Families'!$A:$A,'Product Families'!$P:$P),"")</f>
        <v/>
      </c>
      <c r="AC477" s="2" t="str">
        <f t="array" ref="AC477">iferror(xlookup($K477,'Product Families'!$A:$A,'Product Families'!$Q:$Q),"")</f>
        <v/>
      </c>
      <c r="AD477" s="26" t="str">
        <f t="shared" si="12"/>
        <v/>
      </c>
      <c r="AE477" s="42" t="str">
        <f t="shared" si="13"/>
        <v/>
      </c>
      <c r="AF477" s="2">
        <f t="shared" si="14"/>
        <v>0</v>
      </c>
      <c r="AG477" s="10" t="str">
        <f t="array" ref="AG477">iferror(xlookup($L477,'Product Families'!$A:$A,'Product Families'!$P:$P),"")</f>
        <v/>
      </c>
      <c r="AH477" s="2" t="str">
        <f t="array" ref="AH477">iferror(xlookup($L477,'Product Families'!$A:$A,'Product Families'!$Q:$Q),"")</f>
        <v/>
      </c>
      <c r="AI477" s="26" t="str">
        <f t="shared" si="15"/>
        <v/>
      </c>
      <c r="AJ477" s="42" t="str">
        <f t="shared" si="16"/>
        <v/>
      </c>
      <c r="AK477" s="2">
        <f t="shared" si="17"/>
        <v>0</v>
      </c>
    </row>
    <row r="478">
      <c r="A478" s="1"/>
      <c r="B478" s="1"/>
      <c r="C478" s="1"/>
      <c r="D478" s="7" t="str">
        <f t="shared" si="18"/>
        <v/>
      </c>
      <c r="E478" s="26">
        <f t="shared" si="2"/>
        <v>0</v>
      </c>
      <c r="H478" s="1"/>
      <c r="I478" s="1"/>
      <c r="J478" s="1"/>
      <c r="K478" s="1"/>
      <c r="L478" s="1"/>
      <c r="M478" s="10" t="str">
        <f t="array" ref="M478">iferror(xlookup($H478,'Product Families'!$A:$A,'Product Families'!$P:$P),"")</f>
        <v/>
      </c>
      <c r="N478" s="2" t="str">
        <f t="array" ref="N478">iferror(xlookup($H478,'Product Families'!$A:$A,'Product Families'!$Q:$Q),"")</f>
        <v/>
      </c>
      <c r="O478" s="26" t="str">
        <f t="shared" si="3"/>
        <v/>
      </c>
      <c r="P478" s="42" t="str">
        <f t="shared" si="4"/>
        <v/>
      </c>
      <c r="Q478" s="2">
        <f t="shared" si="5"/>
        <v>0</v>
      </c>
      <c r="R478" s="10" t="str">
        <f t="array" ref="R478">iferror(xlookup($I478,'Product Families'!$A:$A,'Product Families'!$P:$P),"")</f>
        <v/>
      </c>
      <c r="S478" s="2" t="str">
        <f t="array" ref="S478">iferror(xlookup($I478,'Product Families'!$A:$A,'Product Families'!$Q:$Q),"")</f>
        <v/>
      </c>
      <c r="T478" s="26" t="str">
        <f t="shared" si="6"/>
        <v/>
      </c>
      <c r="U478" s="42" t="str">
        <f t="shared" si="7"/>
        <v/>
      </c>
      <c r="V478" s="2">
        <f t="shared" si="8"/>
        <v>0</v>
      </c>
      <c r="W478" s="10" t="str">
        <f t="array" ref="W478">iferror(xlookup($J478,'Product Families'!$A:$A,'Product Families'!$P:$P),"")</f>
        <v/>
      </c>
      <c r="X478" s="2" t="str">
        <f t="array" ref="X478">iferror(xlookup($J478,'Product Families'!$A:$A,'Product Families'!$Q:$Q),"")</f>
        <v/>
      </c>
      <c r="Y478" s="42" t="str">
        <f t="shared" si="9"/>
        <v/>
      </c>
      <c r="Z478" s="42" t="str">
        <f t="shared" si="10"/>
        <v/>
      </c>
      <c r="AA478" s="2">
        <f t="shared" si="11"/>
        <v>0</v>
      </c>
      <c r="AB478" s="10" t="str">
        <f t="array" ref="AB478">iferror(xlookup($K478,'Product Families'!$A:$A,'Product Families'!$P:$P),"")</f>
        <v/>
      </c>
      <c r="AC478" s="2" t="str">
        <f t="array" ref="AC478">iferror(xlookup($K478,'Product Families'!$A:$A,'Product Families'!$Q:$Q),"")</f>
        <v/>
      </c>
      <c r="AD478" s="26" t="str">
        <f t="shared" si="12"/>
        <v/>
      </c>
      <c r="AE478" s="42" t="str">
        <f t="shared" si="13"/>
        <v/>
      </c>
      <c r="AF478" s="2">
        <f t="shared" si="14"/>
        <v>0</v>
      </c>
      <c r="AG478" s="10" t="str">
        <f t="array" ref="AG478">iferror(xlookup($L478,'Product Families'!$A:$A,'Product Families'!$P:$P),"")</f>
        <v/>
      </c>
      <c r="AH478" s="2" t="str">
        <f t="array" ref="AH478">iferror(xlookup($L478,'Product Families'!$A:$A,'Product Families'!$Q:$Q),"")</f>
        <v/>
      </c>
      <c r="AI478" s="26" t="str">
        <f t="shared" si="15"/>
        <v/>
      </c>
      <c r="AJ478" s="42" t="str">
        <f t="shared" si="16"/>
        <v/>
      </c>
      <c r="AK478" s="2">
        <f t="shared" si="17"/>
        <v>0</v>
      </c>
    </row>
    <row r="479">
      <c r="A479" s="1"/>
      <c r="B479" s="1"/>
      <c r="C479" s="1"/>
      <c r="D479" s="7" t="str">
        <f t="shared" si="18"/>
        <v/>
      </c>
      <c r="E479" s="26">
        <f t="shared" si="2"/>
        <v>0</v>
      </c>
      <c r="H479" s="1"/>
      <c r="I479" s="1"/>
      <c r="J479" s="1"/>
      <c r="K479" s="1"/>
      <c r="L479" s="1"/>
      <c r="M479" s="10" t="str">
        <f t="array" ref="M479">iferror(xlookup($H479,'Product Families'!$A:$A,'Product Families'!$P:$P),"")</f>
        <v/>
      </c>
      <c r="N479" s="2" t="str">
        <f t="array" ref="N479">iferror(xlookup($H479,'Product Families'!$A:$A,'Product Families'!$Q:$Q),"")</f>
        <v/>
      </c>
      <c r="O479" s="26" t="str">
        <f t="shared" si="3"/>
        <v/>
      </c>
      <c r="P479" s="42" t="str">
        <f t="shared" si="4"/>
        <v/>
      </c>
      <c r="Q479" s="2">
        <f t="shared" si="5"/>
        <v>0</v>
      </c>
      <c r="R479" s="10" t="str">
        <f t="array" ref="R479">iferror(xlookup($I479,'Product Families'!$A:$A,'Product Families'!$P:$P),"")</f>
        <v/>
      </c>
      <c r="S479" s="2" t="str">
        <f t="array" ref="S479">iferror(xlookup($I479,'Product Families'!$A:$A,'Product Families'!$Q:$Q),"")</f>
        <v/>
      </c>
      <c r="T479" s="26" t="str">
        <f t="shared" si="6"/>
        <v/>
      </c>
      <c r="U479" s="42" t="str">
        <f t="shared" si="7"/>
        <v/>
      </c>
      <c r="V479" s="2">
        <f t="shared" si="8"/>
        <v>0</v>
      </c>
      <c r="W479" s="10" t="str">
        <f t="array" ref="W479">iferror(xlookup($J479,'Product Families'!$A:$A,'Product Families'!$P:$P),"")</f>
        <v/>
      </c>
      <c r="X479" s="2" t="str">
        <f t="array" ref="X479">iferror(xlookup($J479,'Product Families'!$A:$A,'Product Families'!$Q:$Q),"")</f>
        <v/>
      </c>
      <c r="Y479" s="42" t="str">
        <f t="shared" si="9"/>
        <v/>
      </c>
      <c r="Z479" s="42" t="str">
        <f t="shared" si="10"/>
        <v/>
      </c>
      <c r="AA479" s="2">
        <f t="shared" si="11"/>
        <v>0</v>
      </c>
      <c r="AB479" s="10" t="str">
        <f t="array" ref="AB479">iferror(xlookup($K479,'Product Families'!$A:$A,'Product Families'!$P:$P),"")</f>
        <v/>
      </c>
      <c r="AC479" s="2" t="str">
        <f t="array" ref="AC479">iferror(xlookup($K479,'Product Families'!$A:$A,'Product Families'!$Q:$Q),"")</f>
        <v/>
      </c>
      <c r="AD479" s="26" t="str">
        <f t="shared" si="12"/>
        <v/>
      </c>
      <c r="AE479" s="42" t="str">
        <f t="shared" si="13"/>
        <v/>
      </c>
      <c r="AF479" s="2">
        <f t="shared" si="14"/>
        <v>0</v>
      </c>
      <c r="AG479" s="10" t="str">
        <f t="array" ref="AG479">iferror(xlookup($L479,'Product Families'!$A:$A,'Product Families'!$P:$P),"")</f>
        <v/>
      </c>
      <c r="AH479" s="2" t="str">
        <f t="array" ref="AH479">iferror(xlookup($L479,'Product Families'!$A:$A,'Product Families'!$Q:$Q),"")</f>
        <v/>
      </c>
      <c r="AI479" s="26" t="str">
        <f t="shared" si="15"/>
        <v/>
      </c>
      <c r="AJ479" s="42" t="str">
        <f t="shared" si="16"/>
        <v/>
      </c>
      <c r="AK479" s="2">
        <f t="shared" si="17"/>
        <v>0</v>
      </c>
    </row>
    <row r="480">
      <c r="A480" s="1"/>
      <c r="B480" s="1"/>
      <c r="C480" s="1"/>
      <c r="D480" s="7" t="str">
        <f t="shared" si="18"/>
        <v/>
      </c>
      <c r="E480" s="26">
        <f t="shared" si="2"/>
        <v>0</v>
      </c>
      <c r="H480" s="1"/>
      <c r="I480" s="1"/>
      <c r="J480" s="1"/>
      <c r="K480" s="1"/>
      <c r="L480" s="1"/>
      <c r="M480" s="10" t="str">
        <f t="array" ref="M480">iferror(xlookup($H480,'Product Families'!$A:$A,'Product Families'!$P:$P),"")</f>
        <v/>
      </c>
      <c r="N480" s="2" t="str">
        <f t="array" ref="N480">iferror(xlookup($H480,'Product Families'!$A:$A,'Product Families'!$Q:$Q),"")</f>
        <v/>
      </c>
      <c r="O480" s="26" t="str">
        <f t="shared" si="3"/>
        <v/>
      </c>
      <c r="P480" s="42" t="str">
        <f t="shared" si="4"/>
        <v/>
      </c>
      <c r="Q480" s="2">
        <f t="shared" si="5"/>
        <v>0</v>
      </c>
      <c r="R480" s="10" t="str">
        <f t="array" ref="R480">iferror(xlookup($I480,'Product Families'!$A:$A,'Product Families'!$P:$P),"")</f>
        <v/>
      </c>
      <c r="S480" s="2" t="str">
        <f t="array" ref="S480">iferror(xlookup($I480,'Product Families'!$A:$A,'Product Families'!$Q:$Q),"")</f>
        <v/>
      </c>
      <c r="T480" s="26" t="str">
        <f t="shared" si="6"/>
        <v/>
      </c>
      <c r="U480" s="42" t="str">
        <f t="shared" si="7"/>
        <v/>
      </c>
      <c r="V480" s="2">
        <f t="shared" si="8"/>
        <v>0</v>
      </c>
      <c r="W480" s="10" t="str">
        <f t="array" ref="W480">iferror(xlookup($J480,'Product Families'!$A:$A,'Product Families'!$P:$P),"")</f>
        <v/>
      </c>
      <c r="X480" s="2" t="str">
        <f t="array" ref="X480">iferror(xlookup($J480,'Product Families'!$A:$A,'Product Families'!$Q:$Q),"")</f>
        <v/>
      </c>
      <c r="Y480" s="42" t="str">
        <f t="shared" si="9"/>
        <v/>
      </c>
      <c r="Z480" s="42" t="str">
        <f t="shared" si="10"/>
        <v/>
      </c>
      <c r="AA480" s="2">
        <f t="shared" si="11"/>
        <v>0</v>
      </c>
      <c r="AB480" s="10" t="str">
        <f t="array" ref="AB480">iferror(xlookup($K480,'Product Families'!$A:$A,'Product Families'!$P:$P),"")</f>
        <v/>
      </c>
      <c r="AC480" s="2" t="str">
        <f t="array" ref="AC480">iferror(xlookup($K480,'Product Families'!$A:$A,'Product Families'!$Q:$Q),"")</f>
        <v/>
      </c>
      <c r="AD480" s="26" t="str">
        <f t="shared" si="12"/>
        <v/>
      </c>
      <c r="AE480" s="42" t="str">
        <f t="shared" si="13"/>
        <v/>
      </c>
      <c r="AF480" s="2">
        <f t="shared" si="14"/>
        <v>0</v>
      </c>
      <c r="AG480" s="10" t="str">
        <f t="array" ref="AG480">iferror(xlookup($L480,'Product Families'!$A:$A,'Product Families'!$P:$P),"")</f>
        <v/>
      </c>
      <c r="AH480" s="2" t="str">
        <f t="array" ref="AH480">iferror(xlookup($L480,'Product Families'!$A:$A,'Product Families'!$Q:$Q),"")</f>
        <v/>
      </c>
      <c r="AI480" s="26" t="str">
        <f t="shared" si="15"/>
        <v/>
      </c>
      <c r="AJ480" s="42" t="str">
        <f t="shared" si="16"/>
        <v/>
      </c>
      <c r="AK480" s="2">
        <f t="shared" si="17"/>
        <v>0</v>
      </c>
    </row>
    <row r="481">
      <c r="A481" s="1"/>
      <c r="B481" s="1"/>
      <c r="C481" s="1"/>
      <c r="D481" s="7" t="str">
        <f t="shared" si="18"/>
        <v/>
      </c>
      <c r="E481" s="26">
        <f t="shared" si="2"/>
        <v>0</v>
      </c>
      <c r="H481" s="1"/>
      <c r="I481" s="1"/>
      <c r="J481" s="1"/>
      <c r="K481" s="1"/>
      <c r="L481" s="1"/>
      <c r="M481" s="10" t="str">
        <f t="array" ref="M481">iferror(xlookup($H481,'Product Families'!$A:$A,'Product Families'!$P:$P),"")</f>
        <v/>
      </c>
      <c r="N481" s="2" t="str">
        <f t="array" ref="N481">iferror(xlookup($H481,'Product Families'!$A:$A,'Product Families'!$Q:$Q),"")</f>
        <v/>
      </c>
      <c r="O481" s="26" t="str">
        <f t="shared" si="3"/>
        <v/>
      </c>
      <c r="P481" s="42" t="str">
        <f t="shared" si="4"/>
        <v/>
      </c>
      <c r="Q481" s="2">
        <f t="shared" si="5"/>
        <v>0</v>
      </c>
      <c r="R481" s="10" t="str">
        <f t="array" ref="R481">iferror(xlookup($I481,'Product Families'!$A:$A,'Product Families'!$P:$P),"")</f>
        <v/>
      </c>
      <c r="S481" s="2" t="str">
        <f t="array" ref="S481">iferror(xlookup($I481,'Product Families'!$A:$A,'Product Families'!$Q:$Q),"")</f>
        <v/>
      </c>
      <c r="T481" s="26" t="str">
        <f t="shared" si="6"/>
        <v/>
      </c>
      <c r="U481" s="42" t="str">
        <f t="shared" si="7"/>
        <v/>
      </c>
      <c r="V481" s="2">
        <f t="shared" si="8"/>
        <v>0</v>
      </c>
      <c r="W481" s="10" t="str">
        <f t="array" ref="W481">iferror(xlookup($J481,'Product Families'!$A:$A,'Product Families'!$P:$P),"")</f>
        <v/>
      </c>
      <c r="X481" s="2" t="str">
        <f t="array" ref="X481">iferror(xlookup($J481,'Product Families'!$A:$A,'Product Families'!$Q:$Q),"")</f>
        <v/>
      </c>
      <c r="Y481" s="42" t="str">
        <f t="shared" si="9"/>
        <v/>
      </c>
      <c r="Z481" s="42" t="str">
        <f t="shared" si="10"/>
        <v/>
      </c>
      <c r="AA481" s="2">
        <f t="shared" si="11"/>
        <v>0</v>
      </c>
      <c r="AB481" s="10" t="str">
        <f t="array" ref="AB481">iferror(xlookup($K481,'Product Families'!$A:$A,'Product Families'!$P:$P),"")</f>
        <v/>
      </c>
      <c r="AC481" s="2" t="str">
        <f t="array" ref="AC481">iferror(xlookup($K481,'Product Families'!$A:$A,'Product Families'!$Q:$Q),"")</f>
        <v/>
      </c>
      <c r="AD481" s="26" t="str">
        <f t="shared" si="12"/>
        <v/>
      </c>
      <c r="AE481" s="42" t="str">
        <f t="shared" si="13"/>
        <v/>
      </c>
      <c r="AF481" s="2">
        <f t="shared" si="14"/>
        <v>0</v>
      </c>
      <c r="AG481" s="10" t="str">
        <f t="array" ref="AG481">iferror(xlookup($L481,'Product Families'!$A:$A,'Product Families'!$P:$P),"")</f>
        <v/>
      </c>
      <c r="AH481" s="2" t="str">
        <f t="array" ref="AH481">iferror(xlookup($L481,'Product Families'!$A:$A,'Product Families'!$Q:$Q),"")</f>
        <v/>
      </c>
      <c r="AI481" s="26" t="str">
        <f t="shared" si="15"/>
        <v/>
      </c>
      <c r="AJ481" s="42" t="str">
        <f t="shared" si="16"/>
        <v/>
      </c>
      <c r="AK481" s="2">
        <f t="shared" si="17"/>
        <v>0</v>
      </c>
    </row>
    <row r="482">
      <c r="A482" s="1"/>
      <c r="B482" s="1"/>
      <c r="C482" s="1"/>
      <c r="D482" s="7" t="str">
        <f t="shared" si="18"/>
        <v/>
      </c>
      <c r="E482" s="26">
        <f t="shared" si="2"/>
        <v>0</v>
      </c>
      <c r="H482" s="1"/>
      <c r="I482" s="1"/>
      <c r="J482" s="1"/>
      <c r="K482" s="1"/>
      <c r="L482" s="1"/>
      <c r="M482" s="10" t="str">
        <f t="array" ref="M482">iferror(xlookup($H482,'Product Families'!$A:$A,'Product Families'!$P:$P),"")</f>
        <v/>
      </c>
      <c r="N482" s="2" t="str">
        <f t="array" ref="N482">iferror(xlookup($H482,'Product Families'!$A:$A,'Product Families'!$Q:$Q),"")</f>
        <v/>
      </c>
      <c r="O482" s="26" t="str">
        <f t="shared" si="3"/>
        <v/>
      </c>
      <c r="P482" s="42" t="str">
        <f t="shared" si="4"/>
        <v/>
      </c>
      <c r="Q482" s="2">
        <f t="shared" si="5"/>
        <v>0</v>
      </c>
      <c r="R482" s="10" t="str">
        <f t="array" ref="R482">iferror(xlookup($I482,'Product Families'!$A:$A,'Product Families'!$P:$P),"")</f>
        <v/>
      </c>
      <c r="S482" s="2" t="str">
        <f t="array" ref="S482">iferror(xlookup($I482,'Product Families'!$A:$A,'Product Families'!$Q:$Q),"")</f>
        <v/>
      </c>
      <c r="T482" s="26" t="str">
        <f t="shared" si="6"/>
        <v/>
      </c>
      <c r="U482" s="42" t="str">
        <f t="shared" si="7"/>
        <v/>
      </c>
      <c r="V482" s="2">
        <f t="shared" si="8"/>
        <v>0</v>
      </c>
      <c r="W482" s="10" t="str">
        <f t="array" ref="W482">iferror(xlookup($J482,'Product Families'!$A:$A,'Product Families'!$P:$P),"")</f>
        <v/>
      </c>
      <c r="X482" s="2" t="str">
        <f t="array" ref="X482">iferror(xlookup($J482,'Product Families'!$A:$A,'Product Families'!$Q:$Q),"")</f>
        <v/>
      </c>
      <c r="Y482" s="42" t="str">
        <f t="shared" si="9"/>
        <v/>
      </c>
      <c r="Z482" s="42" t="str">
        <f t="shared" si="10"/>
        <v/>
      </c>
      <c r="AA482" s="2">
        <f t="shared" si="11"/>
        <v>0</v>
      </c>
      <c r="AB482" s="10" t="str">
        <f t="array" ref="AB482">iferror(xlookup($K482,'Product Families'!$A:$A,'Product Families'!$P:$P),"")</f>
        <v/>
      </c>
      <c r="AC482" s="2" t="str">
        <f t="array" ref="AC482">iferror(xlookup($K482,'Product Families'!$A:$A,'Product Families'!$Q:$Q),"")</f>
        <v/>
      </c>
      <c r="AD482" s="26" t="str">
        <f t="shared" si="12"/>
        <v/>
      </c>
      <c r="AE482" s="42" t="str">
        <f t="shared" si="13"/>
        <v/>
      </c>
      <c r="AF482" s="2">
        <f t="shared" si="14"/>
        <v>0</v>
      </c>
      <c r="AG482" s="10" t="str">
        <f t="array" ref="AG482">iferror(xlookup($L482,'Product Families'!$A:$A,'Product Families'!$P:$P),"")</f>
        <v/>
      </c>
      <c r="AH482" s="2" t="str">
        <f t="array" ref="AH482">iferror(xlookup($L482,'Product Families'!$A:$A,'Product Families'!$Q:$Q),"")</f>
        <v/>
      </c>
      <c r="AI482" s="26" t="str">
        <f t="shared" si="15"/>
        <v/>
      </c>
      <c r="AJ482" s="42" t="str">
        <f t="shared" si="16"/>
        <v/>
      </c>
      <c r="AK482" s="2">
        <f t="shared" si="17"/>
        <v>0</v>
      </c>
    </row>
    <row r="483">
      <c r="A483" s="1"/>
      <c r="B483" s="1"/>
      <c r="C483" s="1"/>
      <c r="D483" s="7" t="str">
        <f t="shared" si="18"/>
        <v/>
      </c>
      <c r="E483" s="26">
        <f t="shared" si="2"/>
        <v>0</v>
      </c>
      <c r="H483" s="1"/>
      <c r="I483" s="1"/>
      <c r="J483" s="1"/>
      <c r="K483" s="1"/>
      <c r="L483" s="1"/>
      <c r="M483" s="10" t="str">
        <f t="array" ref="M483">iferror(xlookup($H483,'Product Families'!$A:$A,'Product Families'!$P:$P),"")</f>
        <v/>
      </c>
      <c r="N483" s="2" t="str">
        <f t="array" ref="N483">iferror(xlookup($H483,'Product Families'!$A:$A,'Product Families'!$Q:$Q),"")</f>
        <v/>
      </c>
      <c r="O483" s="26" t="str">
        <f t="shared" si="3"/>
        <v/>
      </c>
      <c r="P483" s="42" t="str">
        <f t="shared" si="4"/>
        <v/>
      </c>
      <c r="Q483" s="2">
        <f t="shared" si="5"/>
        <v>0</v>
      </c>
      <c r="R483" s="10" t="str">
        <f t="array" ref="R483">iferror(xlookup($I483,'Product Families'!$A:$A,'Product Families'!$P:$P),"")</f>
        <v/>
      </c>
      <c r="S483" s="2" t="str">
        <f t="array" ref="S483">iferror(xlookup($I483,'Product Families'!$A:$A,'Product Families'!$Q:$Q),"")</f>
        <v/>
      </c>
      <c r="T483" s="26" t="str">
        <f t="shared" si="6"/>
        <v/>
      </c>
      <c r="U483" s="42" t="str">
        <f t="shared" si="7"/>
        <v/>
      </c>
      <c r="V483" s="2">
        <f t="shared" si="8"/>
        <v>0</v>
      </c>
      <c r="W483" s="10" t="str">
        <f t="array" ref="W483">iferror(xlookup($J483,'Product Families'!$A:$A,'Product Families'!$P:$P),"")</f>
        <v/>
      </c>
      <c r="X483" s="2" t="str">
        <f t="array" ref="X483">iferror(xlookup($J483,'Product Families'!$A:$A,'Product Families'!$Q:$Q),"")</f>
        <v/>
      </c>
      <c r="Y483" s="42" t="str">
        <f t="shared" si="9"/>
        <v/>
      </c>
      <c r="Z483" s="42" t="str">
        <f t="shared" si="10"/>
        <v/>
      </c>
      <c r="AA483" s="2">
        <f t="shared" si="11"/>
        <v>0</v>
      </c>
      <c r="AB483" s="10" t="str">
        <f t="array" ref="AB483">iferror(xlookup($K483,'Product Families'!$A:$A,'Product Families'!$P:$P),"")</f>
        <v/>
      </c>
      <c r="AC483" s="2" t="str">
        <f t="array" ref="AC483">iferror(xlookup($K483,'Product Families'!$A:$A,'Product Families'!$Q:$Q),"")</f>
        <v/>
      </c>
      <c r="AD483" s="26" t="str">
        <f t="shared" si="12"/>
        <v/>
      </c>
      <c r="AE483" s="42" t="str">
        <f t="shared" si="13"/>
        <v/>
      </c>
      <c r="AF483" s="2">
        <f t="shared" si="14"/>
        <v>0</v>
      </c>
      <c r="AG483" s="10" t="str">
        <f t="array" ref="AG483">iferror(xlookup($L483,'Product Families'!$A:$A,'Product Families'!$P:$P),"")</f>
        <v/>
      </c>
      <c r="AH483" s="2" t="str">
        <f t="array" ref="AH483">iferror(xlookup($L483,'Product Families'!$A:$A,'Product Families'!$Q:$Q),"")</f>
        <v/>
      </c>
      <c r="AI483" s="26" t="str">
        <f t="shared" si="15"/>
        <v/>
      </c>
      <c r="AJ483" s="42" t="str">
        <f t="shared" si="16"/>
        <v/>
      </c>
      <c r="AK483" s="2">
        <f t="shared" si="17"/>
        <v>0</v>
      </c>
    </row>
    <row r="484">
      <c r="A484" s="1"/>
      <c r="B484" s="1"/>
      <c r="C484" s="1"/>
      <c r="D484" s="7" t="str">
        <f t="shared" si="18"/>
        <v/>
      </c>
      <c r="E484" s="26">
        <f t="shared" si="2"/>
        <v>0</v>
      </c>
      <c r="H484" s="1"/>
      <c r="I484" s="1"/>
      <c r="J484" s="1"/>
      <c r="K484" s="1"/>
      <c r="L484" s="1"/>
      <c r="M484" s="10" t="str">
        <f t="array" ref="M484">iferror(xlookup($H484,'Product Families'!$A:$A,'Product Families'!$P:$P),"")</f>
        <v/>
      </c>
      <c r="N484" s="2" t="str">
        <f t="array" ref="N484">iferror(xlookup($H484,'Product Families'!$A:$A,'Product Families'!$Q:$Q),"")</f>
        <v/>
      </c>
      <c r="O484" s="26" t="str">
        <f t="shared" si="3"/>
        <v/>
      </c>
      <c r="P484" s="42" t="str">
        <f t="shared" si="4"/>
        <v/>
      </c>
      <c r="Q484" s="2">
        <f t="shared" si="5"/>
        <v>0</v>
      </c>
      <c r="R484" s="10" t="str">
        <f t="array" ref="R484">iferror(xlookup($I484,'Product Families'!$A:$A,'Product Families'!$P:$P),"")</f>
        <v/>
      </c>
      <c r="S484" s="2" t="str">
        <f t="array" ref="S484">iferror(xlookup($I484,'Product Families'!$A:$A,'Product Families'!$Q:$Q),"")</f>
        <v/>
      </c>
      <c r="T484" s="26" t="str">
        <f t="shared" si="6"/>
        <v/>
      </c>
      <c r="U484" s="42" t="str">
        <f t="shared" si="7"/>
        <v/>
      </c>
      <c r="V484" s="2">
        <f t="shared" si="8"/>
        <v>0</v>
      </c>
      <c r="W484" s="10" t="str">
        <f t="array" ref="W484">iferror(xlookup($J484,'Product Families'!$A:$A,'Product Families'!$P:$P),"")</f>
        <v/>
      </c>
      <c r="X484" s="2" t="str">
        <f t="array" ref="X484">iferror(xlookup($J484,'Product Families'!$A:$A,'Product Families'!$Q:$Q),"")</f>
        <v/>
      </c>
      <c r="Y484" s="42" t="str">
        <f t="shared" si="9"/>
        <v/>
      </c>
      <c r="Z484" s="42" t="str">
        <f t="shared" si="10"/>
        <v/>
      </c>
      <c r="AA484" s="2">
        <f t="shared" si="11"/>
        <v>0</v>
      </c>
      <c r="AB484" s="10" t="str">
        <f t="array" ref="AB484">iferror(xlookup($K484,'Product Families'!$A:$A,'Product Families'!$P:$P),"")</f>
        <v/>
      </c>
      <c r="AC484" s="2" t="str">
        <f t="array" ref="AC484">iferror(xlookup($K484,'Product Families'!$A:$A,'Product Families'!$Q:$Q),"")</f>
        <v/>
      </c>
      <c r="AD484" s="26" t="str">
        <f t="shared" si="12"/>
        <v/>
      </c>
      <c r="AE484" s="42" t="str">
        <f t="shared" si="13"/>
        <v/>
      </c>
      <c r="AF484" s="2">
        <f t="shared" si="14"/>
        <v>0</v>
      </c>
      <c r="AG484" s="10" t="str">
        <f t="array" ref="AG484">iferror(xlookup($L484,'Product Families'!$A:$A,'Product Families'!$P:$P),"")</f>
        <v/>
      </c>
      <c r="AH484" s="2" t="str">
        <f t="array" ref="AH484">iferror(xlookup($L484,'Product Families'!$A:$A,'Product Families'!$Q:$Q),"")</f>
        <v/>
      </c>
      <c r="AI484" s="26" t="str">
        <f t="shared" si="15"/>
        <v/>
      </c>
      <c r="AJ484" s="42" t="str">
        <f t="shared" si="16"/>
        <v/>
      </c>
      <c r="AK484" s="2">
        <f t="shared" si="17"/>
        <v>0</v>
      </c>
    </row>
    <row r="485">
      <c r="A485" s="1"/>
      <c r="B485" s="1"/>
      <c r="C485" s="1"/>
      <c r="D485" s="7" t="str">
        <f t="shared" si="18"/>
        <v/>
      </c>
      <c r="E485" s="26">
        <f t="shared" si="2"/>
        <v>0</v>
      </c>
      <c r="H485" s="1"/>
      <c r="I485" s="1"/>
      <c r="J485" s="1"/>
      <c r="K485" s="1"/>
      <c r="L485" s="1"/>
      <c r="M485" s="10" t="str">
        <f t="array" ref="M485">iferror(xlookup($H485,'Product Families'!$A:$A,'Product Families'!$P:$P),"")</f>
        <v/>
      </c>
      <c r="N485" s="2" t="str">
        <f t="array" ref="N485">iferror(xlookup($H485,'Product Families'!$A:$A,'Product Families'!$Q:$Q),"")</f>
        <v/>
      </c>
      <c r="O485" s="26" t="str">
        <f t="shared" si="3"/>
        <v/>
      </c>
      <c r="P485" s="42" t="str">
        <f t="shared" si="4"/>
        <v/>
      </c>
      <c r="Q485" s="2">
        <f t="shared" si="5"/>
        <v>0</v>
      </c>
      <c r="R485" s="10" t="str">
        <f t="array" ref="R485">iferror(xlookup($I485,'Product Families'!$A:$A,'Product Families'!$P:$P),"")</f>
        <v/>
      </c>
      <c r="S485" s="2" t="str">
        <f t="array" ref="S485">iferror(xlookup($I485,'Product Families'!$A:$A,'Product Families'!$Q:$Q),"")</f>
        <v/>
      </c>
      <c r="T485" s="26" t="str">
        <f t="shared" si="6"/>
        <v/>
      </c>
      <c r="U485" s="42" t="str">
        <f t="shared" si="7"/>
        <v/>
      </c>
      <c r="V485" s="2">
        <f t="shared" si="8"/>
        <v>0</v>
      </c>
      <c r="W485" s="10" t="str">
        <f t="array" ref="W485">iferror(xlookup($J485,'Product Families'!$A:$A,'Product Families'!$P:$P),"")</f>
        <v/>
      </c>
      <c r="X485" s="2" t="str">
        <f t="array" ref="X485">iferror(xlookup($J485,'Product Families'!$A:$A,'Product Families'!$Q:$Q),"")</f>
        <v/>
      </c>
      <c r="Y485" s="42" t="str">
        <f t="shared" si="9"/>
        <v/>
      </c>
      <c r="Z485" s="42" t="str">
        <f t="shared" si="10"/>
        <v/>
      </c>
      <c r="AA485" s="2">
        <f t="shared" si="11"/>
        <v>0</v>
      </c>
      <c r="AB485" s="10" t="str">
        <f t="array" ref="AB485">iferror(xlookup($K485,'Product Families'!$A:$A,'Product Families'!$P:$P),"")</f>
        <v/>
      </c>
      <c r="AC485" s="2" t="str">
        <f t="array" ref="AC485">iferror(xlookup($K485,'Product Families'!$A:$A,'Product Families'!$Q:$Q),"")</f>
        <v/>
      </c>
      <c r="AD485" s="26" t="str">
        <f t="shared" si="12"/>
        <v/>
      </c>
      <c r="AE485" s="42" t="str">
        <f t="shared" si="13"/>
        <v/>
      </c>
      <c r="AF485" s="2">
        <f t="shared" si="14"/>
        <v>0</v>
      </c>
      <c r="AG485" s="10" t="str">
        <f t="array" ref="AG485">iferror(xlookup($L485,'Product Families'!$A:$A,'Product Families'!$P:$P),"")</f>
        <v/>
      </c>
      <c r="AH485" s="2" t="str">
        <f t="array" ref="AH485">iferror(xlookup($L485,'Product Families'!$A:$A,'Product Families'!$Q:$Q),"")</f>
        <v/>
      </c>
      <c r="AI485" s="26" t="str">
        <f t="shared" si="15"/>
        <v/>
      </c>
      <c r="AJ485" s="42" t="str">
        <f t="shared" si="16"/>
        <v/>
      </c>
      <c r="AK485" s="2">
        <f t="shared" si="17"/>
        <v>0</v>
      </c>
    </row>
    <row r="486">
      <c r="A486" s="1"/>
      <c r="B486" s="1"/>
      <c r="C486" s="1"/>
      <c r="D486" s="7" t="str">
        <f t="shared" si="18"/>
        <v/>
      </c>
      <c r="E486" s="26">
        <f t="shared" si="2"/>
        <v>0</v>
      </c>
      <c r="H486" s="1"/>
      <c r="I486" s="1"/>
      <c r="J486" s="1"/>
      <c r="K486" s="1"/>
      <c r="L486" s="1"/>
      <c r="M486" s="10" t="str">
        <f t="array" ref="M486">iferror(xlookup($H486,'Product Families'!$A:$A,'Product Families'!$P:$P),"")</f>
        <v/>
      </c>
      <c r="N486" s="2" t="str">
        <f t="array" ref="N486">iferror(xlookup($H486,'Product Families'!$A:$A,'Product Families'!$Q:$Q),"")</f>
        <v/>
      </c>
      <c r="O486" s="26" t="str">
        <f t="shared" si="3"/>
        <v/>
      </c>
      <c r="P486" s="42" t="str">
        <f t="shared" si="4"/>
        <v/>
      </c>
      <c r="Q486" s="2">
        <f t="shared" si="5"/>
        <v>0</v>
      </c>
      <c r="R486" s="10" t="str">
        <f t="array" ref="R486">iferror(xlookup($I486,'Product Families'!$A:$A,'Product Families'!$P:$P),"")</f>
        <v/>
      </c>
      <c r="S486" s="2" t="str">
        <f t="array" ref="S486">iferror(xlookup($I486,'Product Families'!$A:$A,'Product Families'!$Q:$Q),"")</f>
        <v/>
      </c>
      <c r="T486" s="26" t="str">
        <f t="shared" si="6"/>
        <v/>
      </c>
      <c r="U486" s="42" t="str">
        <f t="shared" si="7"/>
        <v/>
      </c>
      <c r="V486" s="2">
        <f t="shared" si="8"/>
        <v>0</v>
      </c>
      <c r="W486" s="10" t="str">
        <f t="array" ref="W486">iferror(xlookup($J486,'Product Families'!$A:$A,'Product Families'!$P:$P),"")</f>
        <v/>
      </c>
      <c r="X486" s="2" t="str">
        <f t="array" ref="X486">iferror(xlookup($J486,'Product Families'!$A:$A,'Product Families'!$Q:$Q),"")</f>
        <v/>
      </c>
      <c r="Y486" s="42" t="str">
        <f t="shared" si="9"/>
        <v/>
      </c>
      <c r="Z486" s="42" t="str">
        <f t="shared" si="10"/>
        <v/>
      </c>
      <c r="AA486" s="2">
        <f t="shared" si="11"/>
        <v>0</v>
      </c>
      <c r="AB486" s="10" t="str">
        <f t="array" ref="AB486">iferror(xlookup($K486,'Product Families'!$A:$A,'Product Families'!$P:$P),"")</f>
        <v/>
      </c>
      <c r="AC486" s="2" t="str">
        <f t="array" ref="AC486">iferror(xlookup($K486,'Product Families'!$A:$A,'Product Families'!$Q:$Q),"")</f>
        <v/>
      </c>
      <c r="AD486" s="26" t="str">
        <f t="shared" si="12"/>
        <v/>
      </c>
      <c r="AE486" s="42" t="str">
        <f t="shared" si="13"/>
        <v/>
      </c>
      <c r="AF486" s="2">
        <f t="shared" si="14"/>
        <v>0</v>
      </c>
      <c r="AG486" s="10" t="str">
        <f t="array" ref="AG486">iferror(xlookup($L486,'Product Families'!$A:$A,'Product Families'!$P:$P),"")</f>
        <v/>
      </c>
      <c r="AH486" s="2" t="str">
        <f t="array" ref="AH486">iferror(xlookup($L486,'Product Families'!$A:$A,'Product Families'!$Q:$Q),"")</f>
        <v/>
      </c>
      <c r="AI486" s="26" t="str">
        <f t="shared" si="15"/>
        <v/>
      </c>
      <c r="AJ486" s="42" t="str">
        <f t="shared" si="16"/>
        <v/>
      </c>
      <c r="AK486" s="2">
        <f t="shared" si="17"/>
        <v>0</v>
      </c>
    </row>
    <row r="487">
      <c r="A487" s="1"/>
      <c r="B487" s="1"/>
      <c r="C487" s="1"/>
      <c r="D487" s="7" t="str">
        <f t="shared" si="18"/>
        <v/>
      </c>
      <c r="E487" s="26">
        <f t="shared" si="2"/>
        <v>0</v>
      </c>
      <c r="H487" s="1"/>
      <c r="I487" s="1"/>
      <c r="J487" s="1"/>
      <c r="K487" s="1"/>
      <c r="L487" s="1"/>
      <c r="M487" s="10" t="str">
        <f t="array" ref="M487">iferror(xlookup($H487,'Product Families'!$A:$A,'Product Families'!$P:$P),"")</f>
        <v/>
      </c>
      <c r="N487" s="2" t="str">
        <f t="array" ref="N487">iferror(xlookup($H487,'Product Families'!$A:$A,'Product Families'!$Q:$Q),"")</f>
        <v/>
      </c>
      <c r="O487" s="26" t="str">
        <f t="shared" si="3"/>
        <v/>
      </c>
      <c r="P487" s="42" t="str">
        <f t="shared" si="4"/>
        <v/>
      </c>
      <c r="Q487" s="2">
        <f t="shared" si="5"/>
        <v>0</v>
      </c>
      <c r="R487" s="10" t="str">
        <f t="array" ref="R487">iferror(xlookup($I487,'Product Families'!$A:$A,'Product Families'!$P:$P),"")</f>
        <v/>
      </c>
      <c r="S487" s="2" t="str">
        <f t="array" ref="S487">iferror(xlookup($I487,'Product Families'!$A:$A,'Product Families'!$Q:$Q),"")</f>
        <v/>
      </c>
      <c r="T487" s="26" t="str">
        <f t="shared" si="6"/>
        <v/>
      </c>
      <c r="U487" s="42" t="str">
        <f t="shared" si="7"/>
        <v/>
      </c>
      <c r="V487" s="2">
        <f t="shared" si="8"/>
        <v>0</v>
      </c>
      <c r="W487" s="10" t="str">
        <f t="array" ref="W487">iferror(xlookup($J487,'Product Families'!$A:$A,'Product Families'!$P:$P),"")</f>
        <v/>
      </c>
      <c r="X487" s="2" t="str">
        <f t="array" ref="X487">iferror(xlookup($J487,'Product Families'!$A:$A,'Product Families'!$Q:$Q),"")</f>
        <v/>
      </c>
      <c r="Y487" s="42" t="str">
        <f t="shared" si="9"/>
        <v/>
      </c>
      <c r="Z487" s="42" t="str">
        <f t="shared" si="10"/>
        <v/>
      </c>
      <c r="AA487" s="2">
        <f t="shared" si="11"/>
        <v>0</v>
      </c>
      <c r="AB487" s="10" t="str">
        <f t="array" ref="AB487">iferror(xlookup($K487,'Product Families'!$A:$A,'Product Families'!$P:$P),"")</f>
        <v/>
      </c>
      <c r="AC487" s="2" t="str">
        <f t="array" ref="AC487">iferror(xlookup($K487,'Product Families'!$A:$A,'Product Families'!$Q:$Q),"")</f>
        <v/>
      </c>
      <c r="AD487" s="26" t="str">
        <f t="shared" si="12"/>
        <v/>
      </c>
      <c r="AE487" s="42" t="str">
        <f t="shared" si="13"/>
        <v/>
      </c>
      <c r="AF487" s="2">
        <f t="shared" si="14"/>
        <v>0</v>
      </c>
      <c r="AG487" s="10" t="str">
        <f t="array" ref="AG487">iferror(xlookup($L487,'Product Families'!$A:$A,'Product Families'!$P:$P),"")</f>
        <v/>
      </c>
      <c r="AH487" s="2" t="str">
        <f t="array" ref="AH487">iferror(xlookup($L487,'Product Families'!$A:$A,'Product Families'!$Q:$Q),"")</f>
        <v/>
      </c>
      <c r="AI487" s="26" t="str">
        <f t="shared" si="15"/>
        <v/>
      </c>
      <c r="AJ487" s="42" t="str">
        <f t="shared" si="16"/>
        <v/>
      </c>
      <c r="AK487" s="2">
        <f t="shared" si="17"/>
        <v>0</v>
      </c>
    </row>
    <row r="488">
      <c r="A488" s="1"/>
      <c r="B488" s="1"/>
      <c r="C488" s="1"/>
      <c r="D488" s="7" t="str">
        <f t="shared" si="18"/>
        <v/>
      </c>
      <c r="E488" s="26">
        <f t="shared" si="2"/>
        <v>0</v>
      </c>
      <c r="H488" s="1"/>
      <c r="I488" s="1"/>
      <c r="J488" s="1"/>
      <c r="K488" s="1"/>
      <c r="L488" s="1"/>
      <c r="M488" s="10" t="str">
        <f t="array" ref="M488">iferror(xlookup($H488,'Product Families'!$A:$A,'Product Families'!$P:$P),"")</f>
        <v/>
      </c>
      <c r="N488" s="2" t="str">
        <f t="array" ref="N488">iferror(xlookup($H488,'Product Families'!$A:$A,'Product Families'!$Q:$Q),"")</f>
        <v/>
      </c>
      <c r="O488" s="26" t="str">
        <f t="shared" si="3"/>
        <v/>
      </c>
      <c r="P488" s="42" t="str">
        <f t="shared" si="4"/>
        <v/>
      </c>
      <c r="Q488" s="2">
        <f t="shared" si="5"/>
        <v>0</v>
      </c>
      <c r="R488" s="10" t="str">
        <f t="array" ref="R488">iferror(xlookup($I488,'Product Families'!$A:$A,'Product Families'!$P:$P),"")</f>
        <v/>
      </c>
      <c r="S488" s="2" t="str">
        <f t="array" ref="S488">iferror(xlookup($I488,'Product Families'!$A:$A,'Product Families'!$Q:$Q),"")</f>
        <v/>
      </c>
      <c r="T488" s="26" t="str">
        <f t="shared" si="6"/>
        <v/>
      </c>
      <c r="U488" s="42" t="str">
        <f t="shared" si="7"/>
        <v/>
      </c>
      <c r="V488" s="2">
        <f t="shared" si="8"/>
        <v>0</v>
      </c>
      <c r="W488" s="10" t="str">
        <f t="array" ref="W488">iferror(xlookup($J488,'Product Families'!$A:$A,'Product Families'!$P:$P),"")</f>
        <v/>
      </c>
      <c r="X488" s="2" t="str">
        <f t="array" ref="X488">iferror(xlookup($J488,'Product Families'!$A:$A,'Product Families'!$Q:$Q),"")</f>
        <v/>
      </c>
      <c r="Y488" s="42" t="str">
        <f t="shared" si="9"/>
        <v/>
      </c>
      <c r="Z488" s="42" t="str">
        <f t="shared" si="10"/>
        <v/>
      </c>
      <c r="AA488" s="2">
        <f t="shared" si="11"/>
        <v>0</v>
      </c>
      <c r="AB488" s="10" t="str">
        <f t="array" ref="AB488">iferror(xlookup($K488,'Product Families'!$A:$A,'Product Families'!$P:$P),"")</f>
        <v/>
      </c>
      <c r="AC488" s="2" t="str">
        <f t="array" ref="AC488">iferror(xlookup($K488,'Product Families'!$A:$A,'Product Families'!$Q:$Q),"")</f>
        <v/>
      </c>
      <c r="AD488" s="26" t="str">
        <f t="shared" si="12"/>
        <v/>
      </c>
      <c r="AE488" s="42" t="str">
        <f t="shared" si="13"/>
        <v/>
      </c>
      <c r="AF488" s="2">
        <f t="shared" si="14"/>
        <v>0</v>
      </c>
      <c r="AG488" s="10" t="str">
        <f t="array" ref="AG488">iferror(xlookup($L488,'Product Families'!$A:$A,'Product Families'!$P:$P),"")</f>
        <v/>
      </c>
      <c r="AH488" s="2" t="str">
        <f t="array" ref="AH488">iferror(xlookup($L488,'Product Families'!$A:$A,'Product Families'!$Q:$Q),"")</f>
        <v/>
      </c>
      <c r="AI488" s="26" t="str">
        <f t="shared" si="15"/>
        <v/>
      </c>
      <c r="AJ488" s="42" t="str">
        <f t="shared" si="16"/>
        <v/>
      </c>
      <c r="AK488" s="2">
        <f t="shared" si="17"/>
        <v>0</v>
      </c>
    </row>
    <row r="489">
      <c r="A489" s="1"/>
      <c r="B489" s="1"/>
      <c r="C489" s="1"/>
      <c r="D489" s="7" t="str">
        <f t="shared" si="18"/>
        <v/>
      </c>
      <c r="E489" s="26">
        <f t="shared" si="2"/>
        <v>0</v>
      </c>
      <c r="H489" s="1"/>
      <c r="I489" s="1"/>
      <c r="J489" s="1"/>
      <c r="K489" s="1"/>
      <c r="L489" s="1"/>
      <c r="M489" s="10" t="str">
        <f t="array" ref="M489">iferror(xlookup($H489,'Product Families'!$A:$A,'Product Families'!$P:$P),"")</f>
        <v/>
      </c>
      <c r="N489" s="2" t="str">
        <f t="array" ref="N489">iferror(xlookup($H489,'Product Families'!$A:$A,'Product Families'!$Q:$Q),"")</f>
        <v/>
      </c>
      <c r="O489" s="26" t="str">
        <f t="shared" si="3"/>
        <v/>
      </c>
      <c r="P489" s="42" t="str">
        <f t="shared" si="4"/>
        <v/>
      </c>
      <c r="Q489" s="2">
        <f t="shared" si="5"/>
        <v>0</v>
      </c>
      <c r="R489" s="10" t="str">
        <f t="array" ref="R489">iferror(xlookup($I489,'Product Families'!$A:$A,'Product Families'!$P:$P),"")</f>
        <v/>
      </c>
      <c r="S489" s="2" t="str">
        <f t="array" ref="S489">iferror(xlookup($I489,'Product Families'!$A:$A,'Product Families'!$Q:$Q),"")</f>
        <v/>
      </c>
      <c r="T489" s="26" t="str">
        <f t="shared" si="6"/>
        <v/>
      </c>
      <c r="U489" s="42" t="str">
        <f t="shared" si="7"/>
        <v/>
      </c>
      <c r="V489" s="2">
        <f t="shared" si="8"/>
        <v>0</v>
      </c>
      <c r="W489" s="10" t="str">
        <f t="array" ref="W489">iferror(xlookup($J489,'Product Families'!$A:$A,'Product Families'!$P:$P),"")</f>
        <v/>
      </c>
      <c r="X489" s="2" t="str">
        <f t="array" ref="X489">iferror(xlookup($J489,'Product Families'!$A:$A,'Product Families'!$Q:$Q),"")</f>
        <v/>
      </c>
      <c r="Y489" s="42" t="str">
        <f t="shared" si="9"/>
        <v/>
      </c>
      <c r="Z489" s="42" t="str">
        <f t="shared" si="10"/>
        <v/>
      </c>
      <c r="AA489" s="2">
        <f t="shared" si="11"/>
        <v>0</v>
      </c>
      <c r="AB489" s="10" t="str">
        <f t="array" ref="AB489">iferror(xlookup($K489,'Product Families'!$A:$A,'Product Families'!$P:$P),"")</f>
        <v/>
      </c>
      <c r="AC489" s="2" t="str">
        <f t="array" ref="AC489">iferror(xlookup($K489,'Product Families'!$A:$A,'Product Families'!$Q:$Q),"")</f>
        <v/>
      </c>
      <c r="AD489" s="26" t="str">
        <f t="shared" si="12"/>
        <v/>
      </c>
      <c r="AE489" s="42" t="str">
        <f t="shared" si="13"/>
        <v/>
      </c>
      <c r="AF489" s="2">
        <f t="shared" si="14"/>
        <v>0</v>
      </c>
      <c r="AG489" s="10" t="str">
        <f t="array" ref="AG489">iferror(xlookup($L489,'Product Families'!$A:$A,'Product Families'!$P:$P),"")</f>
        <v/>
      </c>
      <c r="AH489" s="2" t="str">
        <f t="array" ref="AH489">iferror(xlookup($L489,'Product Families'!$A:$A,'Product Families'!$Q:$Q),"")</f>
        <v/>
      </c>
      <c r="AI489" s="26" t="str">
        <f t="shared" si="15"/>
        <v/>
      </c>
      <c r="AJ489" s="42" t="str">
        <f t="shared" si="16"/>
        <v/>
      </c>
      <c r="AK489" s="2">
        <f t="shared" si="17"/>
        <v>0</v>
      </c>
    </row>
    <row r="490">
      <c r="A490" s="1"/>
      <c r="B490" s="1"/>
      <c r="C490" s="1"/>
      <c r="D490" s="7" t="str">
        <f t="shared" si="18"/>
        <v/>
      </c>
      <c r="E490" s="26">
        <f t="shared" si="2"/>
        <v>0</v>
      </c>
      <c r="H490" s="1"/>
      <c r="I490" s="1"/>
      <c r="J490" s="1"/>
      <c r="K490" s="1"/>
      <c r="L490" s="1"/>
      <c r="M490" s="10" t="str">
        <f t="array" ref="M490">iferror(xlookup($H490,'Product Families'!$A:$A,'Product Families'!$P:$P),"")</f>
        <v/>
      </c>
      <c r="N490" s="2" t="str">
        <f t="array" ref="N490">iferror(xlookup($H490,'Product Families'!$A:$A,'Product Families'!$Q:$Q),"")</f>
        <v/>
      </c>
      <c r="O490" s="26" t="str">
        <f t="shared" si="3"/>
        <v/>
      </c>
      <c r="P490" s="42" t="str">
        <f t="shared" si="4"/>
        <v/>
      </c>
      <c r="Q490" s="2">
        <f t="shared" si="5"/>
        <v>0</v>
      </c>
      <c r="R490" s="10" t="str">
        <f t="array" ref="R490">iferror(xlookup($I490,'Product Families'!$A:$A,'Product Families'!$P:$P),"")</f>
        <v/>
      </c>
      <c r="S490" s="2" t="str">
        <f t="array" ref="S490">iferror(xlookup($I490,'Product Families'!$A:$A,'Product Families'!$Q:$Q),"")</f>
        <v/>
      </c>
      <c r="T490" s="26" t="str">
        <f t="shared" si="6"/>
        <v/>
      </c>
      <c r="U490" s="42" t="str">
        <f t="shared" si="7"/>
        <v/>
      </c>
      <c r="V490" s="2">
        <f t="shared" si="8"/>
        <v>0</v>
      </c>
      <c r="W490" s="10" t="str">
        <f t="array" ref="W490">iferror(xlookup($J490,'Product Families'!$A:$A,'Product Families'!$P:$P),"")</f>
        <v/>
      </c>
      <c r="X490" s="2" t="str">
        <f t="array" ref="X490">iferror(xlookup($J490,'Product Families'!$A:$A,'Product Families'!$Q:$Q),"")</f>
        <v/>
      </c>
      <c r="Y490" s="42" t="str">
        <f t="shared" si="9"/>
        <v/>
      </c>
      <c r="Z490" s="42" t="str">
        <f t="shared" si="10"/>
        <v/>
      </c>
      <c r="AA490" s="2">
        <f t="shared" si="11"/>
        <v>0</v>
      </c>
      <c r="AB490" s="10" t="str">
        <f t="array" ref="AB490">iferror(xlookup($K490,'Product Families'!$A:$A,'Product Families'!$P:$P),"")</f>
        <v/>
      </c>
      <c r="AC490" s="2" t="str">
        <f t="array" ref="AC490">iferror(xlookup($K490,'Product Families'!$A:$A,'Product Families'!$Q:$Q),"")</f>
        <v/>
      </c>
      <c r="AD490" s="26" t="str">
        <f t="shared" si="12"/>
        <v/>
      </c>
      <c r="AE490" s="42" t="str">
        <f t="shared" si="13"/>
        <v/>
      </c>
      <c r="AF490" s="2">
        <f t="shared" si="14"/>
        <v>0</v>
      </c>
      <c r="AG490" s="10" t="str">
        <f t="array" ref="AG490">iferror(xlookup($L490,'Product Families'!$A:$A,'Product Families'!$P:$P),"")</f>
        <v/>
      </c>
      <c r="AH490" s="2" t="str">
        <f t="array" ref="AH490">iferror(xlookup($L490,'Product Families'!$A:$A,'Product Families'!$Q:$Q),"")</f>
        <v/>
      </c>
      <c r="AI490" s="26" t="str">
        <f t="shared" si="15"/>
        <v/>
      </c>
      <c r="AJ490" s="42" t="str">
        <f t="shared" si="16"/>
        <v/>
      </c>
      <c r="AK490" s="2">
        <f t="shared" si="17"/>
        <v>0</v>
      </c>
    </row>
    <row r="491">
      <c r="A491" s="1"/>
      <c r="B491" s="1"/>
      <c r="C491" s="1"/>
      <c r="D491" s="7" t="str">
        <f t="shared" si="18"/>
        <v/>
      </c>
      <c r="E491" s="26">
        <f t="shared" si="2"/>
        <v>0</v>
      </c>
      <c r="H491" s="1"/>
      <c r="I491" s="1"/>
      <c r="J491" s="1"/>
      <c r="K491" s="1"/>
      <c r="L491" s="1"/>
      <c r="M491" s="10" t="str">
        <f t="array" ref="M491">iferror(xlookup($H491,'Product Families'!$A:$A,'Product Families'!$P:$P),"")</f>
        <v/>
      </c>
      <c r="N491" s="2" t="str">
        <f t="array" ref="N491">iferror(xlookup($H491,'Product Families'!$A:$A,'Product Families'!$Q:$Q),"")</f>
        <v/>
      </c>
      <c r="O491" s="26" t="str">
        <f t="shared" si="3"/>
        <v/>
      </c>
      <c r="P491" s="42" t="str">
        <f t="shared" si="4"/>
        <v/>
      </c>
      <c r="Q491" s="2">
        <f t="shared" si="5"/>
        <v>0</v>
      </c>
      <c r="R491" s="10" t="str">
        <f t="array" ref="R491">iferror(xlookup($I491,'Product Families'!$A:$A,'Product Families'!$P:$P),"")</f>
        <v/>
      </c>
      <c r="S491" s="2" t="str">
        <f t="array" ref="S491">iferror(xlookup($I491,'Product Families'!$A:$A,'Product Families'!$Q:$Q),"")</f>
        <v/>
      </c>
      <c r="T491" s="26" t="str">
        <f t="shared" si="6"/>
        <v/>
      </c>
      <c r="U491" s="42" t="str">
        <f t="shared" si="7"/>
        <v/>
      </c>
      <c r="V491" s="2">
        <f t="shared" si="8"/>
        <v>0</v>
      </c>
      <c r="W491" s="10" t="str">
        <f t="array" ref="W491">iferror(xlookup($J491,'Product Families'!$A:$A,'Product Families'!$P:$P),"")</f>
        <v/>
      </c>
      <c r="X491" s="2" t="str">
        <f t="array" ref="X491">iferror(xlookup($J491,'Product Families'!$A:$A,'Product Families'!$Q:$Q),"")</f>
        <v/>
      </c>
      <c r="Y491" s="42" t="str">
        <f t="shared" si="9"/>
        <v/>
      </c>
      <c r="Z491" s="42" t="str">
        <f t="shared" si="10"/>
        <v/>
      </c>
      <c r="AA491" s="2">
        <f t="shared" si="11"/>
        <v>0</v>
      </c>
      <c r="AB491" s="10" t="str">
        <f t="array" ref="AB491">iferror(xlookup($K491,'Product Families'!$A:$A,'Product Families'!$P:$P),"")</f>
        <v/>
      </c>
      <c r="AC491" s="2" t="str">
        <f t="array" ref="AC491">iferror(xlookup($K491,'Product Families'!$A:$A,'Product Families'!$Q:$Q),"")</f>
        <v/>
      </c>
      <c r="AD491" s="26" t="str">
        <f t="shared" si="12"/>
        <v/>
      </c>
      <c r="AE491" s="42" t="str">
        <f t="shared" si="13"/>
        <v/>
      </c>
      <c r="AF491" s="2">
        <f t="shared" si="14"/>
        <v>0</v>
      </c>
      <c r="AG491" s="10" t="str">
        <f t="array" ref="AG491">iferror(xlookup($L491,'Product Families'!$A:$A,'Product Families'!$P:$P),"")</f>
        <v/>
      </c>
      <c r="AH491" s="2" t="str">
        <f t="array" ref="AH491">iferror(xlookup($L491,'Product Families'!$A:$A,'Product Families'!$Q:$Q),"")</f>
        <v/>
      </c>
      <c r="AI491" s="26" t="str">
        <f t="shared" si="15"/>
        <v/>
      </c>
      <c r="AJ491" s="42" t="str">
        <f t="shared" si="16"/>
        <v/>
      </c>
      <c r="AK491" s="2">
        <f t="shared" si="17"/>
        <v>0</v>
      </c>
    </row>
    <row r="492">
      <c r="A492" s="1"/>
      <c r="B492" s="1"/>
      <c r="C492" s="1"/>
      <c r="D492" s="7" t="str">
        <f t="shared" si="18"/>
        <v/>
      </c>
      <c r="E492" s="26">
        <f t="shared" si="2"/>
        <v>0</v>
      </c>
      <c r="H492" s="1"/>
      <c r="I492" s="1"/>
      <c r="J492" s="1"/>
      <c r="K492" s="1"/>
      <c r="L492" s="1"/>
      <c r="M492" s="10" t="str">
        <f t="array" ref="M492">iferror(xlookup($H492,'Product Families'!$A:$A,'Product Families'!$P:$P),"")</f>
        <v/>
      </c>
      <c r="N492" s="2" t="str">
        <f t="array" ref="N492">iferror(xlookup($H492,'Product Families'!$A:$A,'Product Families'!$Q:$Q),"")</f>
        <v/>
      </c>
      <c r="O492" s="26" t="str">
        <f t="shared" si="3"/>
        <v/>
      </c>
      <c r="P492" s="42" t="str">
        <f t="shared" si="4"/>
        <v/>
      </c>
      <c r="Q492" s="2">
        <f t="shared" si="5"/>
        <v>0</v>
      </c>
      <c r="R492" s="10" t="str">
        <f t="array" ref="R492">iferror(xlookup($I492,'Product Families'!$A:$A,'Product Families'!$P:$P),"")</f>
        <v/>
      </c>
      <c r="S492" s="2" t="str">
        <f t="array" ref="S492">iferror(xlookup($I492,'Product Families'!$A:$A,'Product Families'!$Q:$Q),"")</f>
        <v/>
      </c>
      <c r="T492" s="26" t="str">
        <f t="shared" si="6"/>
        <v/>
      </c>
      <c r="U492" s="42" t="str">
        <f t="shared" si="7"/>
        <v/>
      </c>
      <c r="V492" s="2">
        <f t="shared" si="8"/>
        <v>0</v>
      </c>
      <c r="W492" s="10" t="str">
        <f t="array" ref="W492">iferror(xlookup($J492,'Product Families'!$A:$A,'Product Families'!$P:$P),"")</f>
        <v/>
      </c>
      <c r="X492" s="2" t="str">
        <f t="array" ref="X492">iferror(xlookup($J492,'Product Families'!$A:$A,'Product Families'!$Q:$Q),"")</f>
        <v/>
      </c>
      <c r="Y492" s="42" t="str">
        <f t="shared" si="9"/>
        <v/>
      </c>
      <c r="Z492" s="42" t="str">
        <f t="shared" si="10"/>
        <v/>
      </c>
      <c r="AA492" s="2">
        <f t="shared" si="11"/>
        <v>0</v>
      </c>
      <c r="AB492" s="10" t="str">
        <f t="array" ref="AB492">iferror(xlookup($K492,'Product Families'!$A:$A,'Product Families'!$P:$P),"")</f>
        <v/>
      </c>
      <c r="AC492" s="2" t="str">
        <f t="array" ref="AC492">iferror(xlookup($K492,'Product Families'!$A:$A,'Product Families'!$Q:$Q),"")</f>
        <v/>
      </c>
      <c r="AD492" s="26" t="str">
        <f t="shared" si="12"/>
        <v/>
      </c>
      <c r="AE492" s="42" t="str">
        <f t="shared" si="13"/>
        <v/>
      </c>
      <c r="AF492" s="2">
        <f t="shared" si="14"/>
        <v>0</v>
      </c>
      <c r="AG492" s="10" t="str">
        <f t="array" ref="AG492">iferror(xlookup($L492,'Product Families'!$A:$A,'Product Families'!$P:$P),"")</f>
        <v/>
      </c>
      <c r="AH492" s="2" t="str">
        <f t="array" ref="AH492">iferror(xlookup($L492,'Product Families'!$A:$A,'Product Families'!$Q:$Q),"")</f>
        <v/>
      </c>
      <c r="AI492" s="26" t="str">
        <f t="shared" si="15"/>
        <v/>
      </c>
      <c r="AJ492" s="42" t="str">
        <f t="shared" si="16"/>
        <v/>
      </c>
      <c r="AK492" s="2">
        <f t="shared" si="17"/>
        <v>0</v>
      </c>
    </row>
    <row r="493">
      <c r="A493" s="1"/>
      <c r="B493" s="1"/>
      <c r="C493" s="1"/>
      <c r="D493" s="7" t="str">
        <f t="shared" si="18"/>
        <v/>
      </c>
      <c r="E493" s="26">
        <f t="shared" si="2"/>
        <v>0</v>
      </c>
      <c r="H493" s="1"/>
      <c r="I493" s="1"/>
      <c r="J493" s="1"/>
      <c r="K493" s="1"/>
      <c r="L493" s="1"/>
      <c r="M493" s="10" t="str">
        <f t="array" ref="M493">iferror(xlookup($H493,'Product Families'!$A:$A,'Product Families'!$P:$P),"")</f>
        <v/>
      </c>
      <c r="N493" s="2" t="str">
        <f t="array" ref="N493">iferror(xlookup($H493,'Product Families'!$A:$A,'Product Families'!$Q:$Q),"")</f>
        <v/>
      </c>
      <c r="O493" s="26" t="str">
        <f t="shared" si="3"/>
        <v/>
      </c>
      <c r="P493" s="42" t="str">
        <f t="shared" si="4"/>
        <v/>
      </c>
      <c r="Q493" s="2">
        <f t="shared" si="5"/>
        <v>0</v>
      </c>
      <c r="R493" s="10" t="str">
        <f t="array" ref="R493">iferror(xlookup($I493,'Product Families'!$A:$A,'Product Families'!$P:$P),"")</f>
        <v/>
      </c>
      <c r="S493" s="2" t="str">
        <f t="array" ref="S493">iferror(xlookup($I493,'Product Families'!$A:$A,'Product Families'!$Q:$Q),"")</f>
        <v/>
      </c>
      <c r="T493" s="26" t="str">
        <f t="shared" si="6"/>
        <v/>
      </c>
      <c r="U493" s="42" t="str">
        <f t="shared" si="7"/>
        <v/>
      </c>
      <c r="V493" s="2">
        <f t="shared" si="8"/>
        <v>0</v>
      </c>
      <c r="W493" s="10" t="str">
        <f t="array" ref="W493">iferror(xlookup($J493,'Product Families'!$A:$A,'Product Families'!$P:$P),"")</f>
        <v/>
      </c>
      <c r="X493" s="2" t="str">
        <f t="array" ref="X493">iferror(xlookup($J493,'Product Families'!$A:$A,'Product Families'!$Q:$Q),"")</f>
        <v/>
      </c>
      <c r="Y493" s="42" t="str">
        <f t="shared" si="9"/>
        <v/>
      </c>
      <c r="Z493" s="42" t="str">
        <f t="shared" si="10"/>
        <v/>
      </c>
      <c r="AA493" s="2">
        <f t="shared" si="11"/>
        <v>0</v>
      </c>
      <c r="AB493" s="10" t="str">
        <f t="array" ref="AB493">iferror(xlookup($K493,'Product Families'!$A:$A,'Product Families'!$P:$P),"")</f>
        <v/>
      </c>
      <c r="AC493" s="2" t="str">
        <f t="array" ref="AC493">iferror(xlookup($K493,'Product Families'!$A:$A,'Product Families'!$Q:$Q),"")</f>
        <v/>
      </c>
      <c r="AD493" s="26" t="str">
        <f t="shared" si="12"/>
        <v/>
      </c>
      <c r="AE493" s="42" t="str">
        <f t="shared" si="13"/>
        <v/>
      </c>
      <c r="AF493" s="2">
        <f t="shared" si="14"/>
        <v>0</v>
      </c>
      <c r="AG493" s="10" t="str">
        <f t="array" ref="AG493">iferror(xlookup($L493,'Product Families'!$A:$A,'Product Families'!$P:$P),"")</f>
        <v/>
      </c>
      <c r="AH493" s="2" t="str">
        <f t="array" ref="AH493">iferror(xlookup($L493,'Product Families'!$A:$A,'Product Families'!$Q:$Q),"")</f>
        <v/>
      </c>
      <c r="AI493" s="26" t="str">
        <f t="shared" si="15"/>
        <v/>
      </c>
      <c r="AJ493" s="42" t="str">
        <f t="shared" si="16"/>
        <v/>
      </c>
      <c r="AK493" s="2">
        <f t="shared" si="17"/>
        <v>0</v>
      </c>
    </row>
    <row r="494">
      <c r="A494" s="1"/>
      <c r="B494" s="1"/>
      <c r="C494" s="1"/>
      <c r="D494" s="7" t="str">
        <f t="shared" si="18"/>
        <v/>
      </c>
      <c r="E494" s="26">
        <f t="shared" si="2"/>
        <v>0</v>
      </c>
      <c r="H494" s="1"/>
      <c r="I494" s="1"/>
      <c r="J494" s="1"/>
      <c r="K494" s="1"/>
      <c r="L494" s="1"/>
      <c r="M494" s="10" t="str">
        <f t="array" ref="M494">iferror(xlookup($H494,'Product Families'!$A:$A,'Product Families'!$P:$P),"")</f>
        <v/>
      </c>
      <c r="N494" s="2" t="str">
        <f t="array" ref="N494">iferror(xlookup($H494,'Product Families'!$A:$A,'Product Families'!$Q:$Q),"")</f>
        <v/>
      </c>
      <c r="O494" s="26" t="str">
        <f t="shared" si="3"/>
        <v/>
      </c>
      <c r="P494" s="42" t="str">
        <f t="shared" si="4"/>
        <v/>
      </c>
      <c r="Q494" s="2">
        <f t="shared" si="5"/>
        <v>0</v>
      </c>
      <c r="R494" s="10" t="str">
        <f t="array" ref="R494">iferror(xlookup($I494,'Product Families'!$A:$A,'Product Families'!$P:$P),"")</f>
        <v/>
      </c>
      <c r="S494" s="2" t="str">
        <f t="array" ref="S494">iferror(xlookup($I494,'Product Families'!$A:$A,'Product Families'!$Q:$Q),"")</f>
        <v/>
      </c>
      <c r="T494" s="26" t="str">
        <f t="shared" si="6"/>
        <v/>
      </c>
      <c r="U494" s="42" t="str">
        <f t="shared" si="7"/>
        <v/>
      </c>
      <c r="V494" s="2">
        <f t="shared" si="8"/>
        <v>0</v>
      </c>
      <c r="W494" s="10" t="str">
        <f t="array" ref="W494">iferror(xlookup($J494,'Product Families'!$A:$A,'Product Families'!$P:$P),"")</f>
        <v/>
      </c>
      <c r="X494" s="2" t="str">
        <f t="array" ref="X494">iferror(xlookup($J494,'Product Families'!$A:$A,'Product Families'!$Q:$Q),"")</f>
        <v/>
      </c>
      <c r="Y494" s="42" t="str">
        <f t="shared" si="9"/>
        <v/>
      </c>
      <c r="Z494" s="42" t="str">
        <f t="shared" si="10"/>
        <v/>
      </c>
      <c r="AA494" s="2">
        <f t="shared" si="11"/>
        <v>0</v>
      </c>
      <c r="AB494" s="10" t="str">
        <f t="array" ref="AB494">iferror(xlookup($K494,'Product Families'!$A:$A,'Product Families'!$P:$P),"")</f>
        <v/>
      </c>
      <c r="AC494" s="2" t="str">
        <f t="array" ref="AC494">iferror(xlookup($K494,'Product Families'!$A:$A,'Product Families'!$Q:$Q),"")</f>
        <v/>
      </c>
      <c r="AD494" s="26" t="str">
        <f t="shared" si="12"/>
        <v/>
      </c>
      <c r="AE494" s="42" t="str">
        <f t="shared" si="13"/>
        <v/>
      </c>
      <c r="AF494" s="2">
        <f t="shared" si="14"/>
        <v>0</v>
      </c>
      <c r="AG494" s="10" t="str">
        <f t="array" ref="AG494">iferror(xlookup($L494,'Product Families'!$A:$A,'Product Families'!$P:$P),"")</f>
        <v/>
      </c>
      <c r="AH494" s="2" t="str">
        <f t="array" ref="AH494">iferror(xlookup($L494,'Product Families'!$A:$A,'Product Families'!$Q:$Q),"")</f>
        <v/>
      </c>
      <c r="AI494" s="26" t="str">
        <f t="shared" si="15"/>
        <v/>
      </c>
      <c r="AJ494" s="42" t="str">
        <f t="shared" si="16"/>
        <v/>
      </c>
      <c r="AK494" s="2">
        <f t="shared" si="17"/>
        <v>0</v>
      </c>
    </row>
    <row r="495">
      <c r="A495" s="1"/>
      <c r="B495" s="1"/>
      <c r="C495" s="1"/>
      <c r="D495" s="7" t="str">
        <f t="shared" si="18"/>
        <v/>
      </c>
      <c r="E495" s="26">
        <f t="shared" si="2"/>
        <v>0</v>
      </c>
      <c r="H495" s="1"/>
      <c r="I495" s="1"/>
      <c r="J495" s="1"/>
      <c r="K495" s="1"/>
      <c r="L495" s="1"/>
      <c r="M495" s="10" t="str">
        <f t="array" ref="M495">iferror(xlookup($H495,'Product Families'!$A:$A,'Product Families'!$P:$P),"")</f>
        <v/>
      </c>
      <c r="N495" s="2" t="str">
        <f t="array" ref="N495">iferror(xlookup($H495,'Product Families'!$A:$A,'Product Families'!$Q:$Q),"")</f>
        <v/>
      </c>
      <c r="O495" s="26" t="str">
        <f t="shared" si="3"/>
        <v/>
      </c>
      <c r="P495" s="42" t="str">
        <f t="shared" si="4"/>
        <v/>
      </c>
      <c r="Q495" s="2">
        <f t="shared" si="5"/>
        <v>0</v>
      </c>
      <c r="R495" s="10" t="str">
        <f t="array" ref="R495">iferror(xlookup($I495,'Product Families'!$A:$A,'Product Families'!$P:$P),"")</f>
        <v/>
      </c>
      <c r="S495" s="2" t="str">
        <f t="array" ref="S495">iferror(xlookup($I495,'Product Families'!$A:$A,'Product Families'!$Q:$Q),"")</f>
        <v/>
      </c>
      <c r="T495" s="26" t="str">
        <f t="shared" si="6"/>
        <v/>
      </c>
      <c r="U495" s="42" t="str">
        <f t="shared" si="7"/>
        <v/>
      </c>
      <c r="V495" s="2">
        <f t="shared" si="8"/>
        <v>0</v>
      </c>
      <c r="W495" s="10" t="str">
        <f t="array" ref="W495">iferror(xlookup($J495,'Product Families'!$A:$A,'Product Families'!$P:$P),"")</f>
        <v/>
      </c>
      <c r="X495" s="2" t="str">
        <f t="array" ref="X495">iferror(xlookup($J495,'Product Families'!$A:$A,'Product Families'!$Q:$Q),"")</f>
        <v/>
      </c>
      <c r="Y495" s="42" t="str">
        <f t="shared" si="9"/>
        <v/>
      </c>
      <c r="Z495" s="42" t="str">
        <f t="shared" si="10"/>
        <v/>
      </c>
      <c r="AA495" s="2">
        <f t="shared" si="11"/>
        <v>0</v>
      </c>
      <c r="AB495" s="10" t="str">
        <f t="array" ref="AB495">iferror(xlookup($K495,'Product Families'!$A:$A,'Product Families'!$P:$P),"")</f>
        <v/>
      </c>
      <c r="AC495" s="2" t="str">
        <f t="array" ref="AC495">iferror(xlookup($K495,'Product Families'!$A:$A,'Product Families'!$Q:$Q),"")</f>
        <v/>
      </c>
      <c r="AD495" s="26" t="str">
        <f t="shared" si="12"/>
        <v/>
      </c>
      <c r="AE495" s="42" t="str">
        <f t="shared" si="13"/>
        <v/>
      </c>
      <c r="AF495" s="2">
        <f t="shared" si="14"/>
        <v>0</v>
      </c>
      <c r="AG495" s="10" t="str">
        <f t="array" ref="AG495">iferror(xlookup($L495,'Product Families'!$A:$A,'Product Families'!$P:$P),"")</f>
        <v/>
      </c>
      <c r="AH495" s="2" t="str">
        <f t="array" ref="AH495">iferror(xlookup($L495,'Product Families'!$A:$A,'Product Families'!$Q:$Q),"")</f>
        <v/>
      </c>
      <c r="AI495" s="26" t="str">
        <f t="shared" si="15"/>
        <v/>
      </c>
      <c r="AJ495" s="42" t="str">
        <f t="shared" si="16"/>
        <v/>
      </c>
      <c r="AK495" s="2">
        <f t="shared" si="17"/>
        <v>0</v>
      </c>
    </row>
    <row r="496">
      <c r="A496" s="1"/>
      <c r="B496" s="1"/>
      <c r="C496" s="1"/>
      <c r="D496" s="7" t="str">
        <f t="shared" si="18"/>
        <v/>
      </c>
      <c r="E496" s="26">
        <f t="shared" si="2"/>
        <v>0</v>
      </c>
      <c r="H496" s="1"/>
      <c r="I496" s="1"/>
      <c r="J496" s="1"/>
      <c r="K496" s="1"/>
      <c r="L496" s="1"/>
      <c r="M496" s="10" t="str">
        <f t="array" ref="M496">iferror(xlookup($H496,'Product Families'!$A:$A,'Product Families'!$P:$P),"")</f>
        <v/>
      </c>
      <c r="N496" s="2" t="str">
        <f t="array" ref="N496">iferror(xlookup($H496,'Product Families'!$A:$A,'Product Families'!$Q:$Q),"")</f>
        <v/>
      </c>
      <c r="O496" s="26" t="str">
        <f t="shared" si="3"/>
        <v/>
      </c>
      <c r="P496" s="42" t="str">
        <f t="shared" si="4"/>
        <v/>
      </c>
      <c r="Q496" s="2">
        <f t="shared" si="5"/>
        <v>0</v>
      </c>
      <c r="R496" s="10" t="str">
        <f t="array" ref="R496">iferror(xlookup($I496,'Product Families'!$A:$A,'Product Families'!$P:$P),"")</f>
        <v/>
      </c>
      <c r="S496" s="2" t="str">
        <f t="array" ref="S496">iferror(xlookup($I496,'Product Families'!$A:$A,'Product Families'!$Q:$Q),"")</f>
        <v/>
      </c>
      <c r="T496" s="26" t="str">
        <f t="shared" si="6"/>
        <v/>
      </c>
      <c r="U496" s="42" t="str">
        <f t="shared" si="7"/>
        <v/>
      </c>
      <c r="V496" s="2">
        <f t="shared" si="8"/>
        <v>0</v>
      </c>
      <c r="W496" s="10" t="str">
        <f t="array" ref="W496">iferror(xlookup($J496,'Product Families'!$A:$A,'Product Families'!$P:$P),"")</f>
        <v/>
      </c>
      <c r="X496" s="2" t="str">
        <f t="array" ref="X496">iferror(xlookup($J496,'Product Families'!$A:$A,'Product Families'!$Q:$Q),"")</f>
        <v/>
      </c>
      <c r="Y496" s="42" t="str">
        <f t="shared" si="9"/>
        <v/>
      </c>
      <c r="Z496" s="42" t="str">
        <f t="shared" si="10"/>
        <v/>
      </c>
      <c r="AA496" s="2">
        <f t="shared" si="11"/>
        <v>0</v>
      </c>
      <c r="AB496" s="10" t="str">
        <f t="array" ref="AB496">iferror(xlookup($K496,'Product Families'!$A:$A,'Product Families'!$P:$P),"")</f>
        <v/>
      </c>
      <c r="AC496" s="2" t="str">
        <f t="array" ref="AC496">iferror(xlookup($K496,'Product Families'!$A:$A,'Product Families'!$Q:$Q),"")</f>
        <v/>
      </c>
      <c r="AD496" s="26" t="str">
        <f t="shared" si="12"/>
        <v/>
      </c>
      <c r="AE496" s="42" t="str">
        <f t="shared" si="13"/>
        <v/>
      </c>
      <c r="AF496" s="2">
        <f t="shared" si="14"/>
        <v>0</v>
      </c>
      <c r="AG496" s="10" t="str">
        <f t="array" ref="AG496">iferror(xlookup($L496,'Product Families'!$A:$A,'Product Families'!$P:$P),"")</f>
        <v/>
      </c>
      <c r="AH496" s="2" t="str">
        <f t="array" ref="AH496">iferror(xlookup($L496,'Product Families'!$A:$A,'Product Families'!$Q:$Q),"")</f>
        <v/>
      </c>
      <c r="AI496" s="26" t="str">
        <f t="shared" si="15"/>
        <v/>
      </c>
      <c r="AJ496" s="42" t="str">
        <f t="shared" si="16"/>
        <v/>
      </c>
      <c r="AK496" s="2">
        <f t="shared" si="17"/>
        <v>0</v>
      </c>
    </row>
    <row r="497">
      <c r="A497" s="1"/>
      <c r="B497" s="1"/>
      <c r="C497" s="1"/>
      <c r="D497" s="7" t="str">
        <f t="shared" si="18"/>
        <v/>
      </c>
      <c r="E497" s="26">
        <f t="shared" si="2"/>
        <v>0</v>
      </c>
      <c r="H497" s="1"/>
      <c r="I497" s="1"/>
      <c r="J497" s="1"/>
      <c r="K497" s="1"/>
      <c r="L497" s="1"/>
      <c r="M497" s="10" t="str">
        <f t="array" ref="M497">iferror(xlookup($H497,'Product Families'!$A:$A,'Product Families'!$P:$P),"")</f>
        <v/>
      </c>
      <c r="N497" s="2" t="str">
        <f t="array" ref="N497">iferror(xlookup($H497,'Product Families'!$A:$A,'Product Families'!$Q:$Q),"")</f>
        <v/>
      </c>
      <c r="O497" s="26" t="str">
        <f t="shared" si="3"/>
        <v/>
      </c>
      <c r="P497" s="42" t="str">
        <f t="shared" si="4"/>
        <v/>
      </c>
      <c r="Q497" s="2">
        <f t="shared" si="5"/>
        <v>0</v>
      </c>
      <c r="R497" s="10" t="str">
        <f t="array" ref="R497">iferror(xlookup($I497,'Product Families'!$A:$A,'Product Families'!$P:$P),"")</f>
        <v/>
      </c>
      <c r="S497" s="2" t="str">
        <f t="array" ref="S497">iferror(xlookup($I497,'Product Families'!$A:$A,'Product Families'!$Q:$Q),"")</f>
        <v/>
      </c>
      <c r="T497" s="26" t="str">
        <f t="shared" si="6"/>
        <v/>
      </c>
      <c r="U497" s="42" t="str">
        <f t="shared" si="7"/>
        <v/>
      </c>
      <c r="V497" s="2">
        <f t="shared" si="8"/>
        <v>0</v>
      </c>
      <c r="W497" s="10" t="str">
        <f t="array" ref="W497">iferror(xlookup($J497,'Product Families'!$A:$A,'Product Families'!$P:$P),"")</f>
        <v/>
      </c>
      <c r="X497" s="2" t="str">
        <f t="array" ref="X497">iferror(xlookup($J497,'Product Families'!$A:$A,'Product Families'!$Q:$Q),"")</f>
        <v/>
      </c>
      <c r="Y497" s="42" t="str">
        <f t="shared" si="9"/>
        <v/>
      </c>
      <c r="Z497" s="42" t="str">
        <f t="shared" si="10"/>
        <v/>
      </c>
      <c r="AA497" s="2">
        <f t="shared" si="11"/>
        <v>0</v>
      </c>
      <c r="AB497" s="10" t="str">
        <f t="array" ref="AB497">iferror(xlookup($K497,'Product Families'!$A:$A,'Product Families'!$P:$P),"")</f>
        <v/>
      </c>
      <c r="AC497" s="2" t="str">
        <f t="array" ref="AC497">iferror(xlookup($K497,'Product Families'!$A:$A,'Product Families'!$Q:$Q),"")</f>
        <v/>
      </c>
      <c r="AD497" s="26" t="str">
        <f t="shared" si="12"/>
        <v/>
      </c>
      <c r="AE497" s="42" t="str">
        <f t="shared" si="13"/>
        <v/>
      </c>
      <c r="AF497" s="2">
        <f t="shared" si="14"/>
        <v>0</v>
      </c>
      <c r="AG497" s="10" t="str">
        <f t="array" ref="AG497">iferror(xlookup($L497,'Product Families'!$A:$A,'Product Families'!$P:$P),"")</f>
        <v/>
      </c>
      <c r="AH497" s="2" t="str">
        <f t="array" ref="AH497">iferror(xlookup($L497,'Product Families'!$A:$A,'Product Families'!$Q:$Q),"")</f>
        <v/>
      </c>
      <c r="AI497" s="26" t="str">
        <f t="shared" si="15"/>
        <v/>
      </c>
      <c r="AJ497" s="42" t="str">
        <f t="shared" si="16"/>
        <v/>
      </c>
      <c r="AK497" s="2">
        <f t="shared" si="17"/>
        <v>0</v>
      </c>
    </row>
    <row r="498">
      <c r="A498" s="1"/>
      <c r="B498" s="1"/>
      <c r="C498" s="1"/>
      <c r="D498" s="7" t="str">
        <f t="shared" si="18"/>
        <v/>
      </c>
      <c r="E498" s="26">
        <f t="shared" si="2"/>
        <v>0</v>
      </c>
      <c r="H498" s="1"/>
      <c r="I498" s="1"/>
      <c r="J498" s="1"/>
      <c r="K498" s="1"/>
      <c r="L498" s="1"/>
      <c r="M498" s="10" t="str">
        <f t="array" ref="M498">iferror(xlookup($H498,'Product Families'!$A:$A,'Product Families'!$P:$P),"")</f>
        <v/>
      </c>
      <c r="N498" s="2" t="str">
        <f t="array" ref="N498">iferror(xlookup($H498,'Product Families'!$A:$A,'Product Families'!$Q:$Q),"")</f>
        <v/>
      </c>
      <c r="O498" s="26" t="str">
        <f t="shared" si="3"/>
        <v/>
      </c>
      <c r="P498" s="42" t="str">
        <f t="shared" si="4"/>
        <v/>
      </c>
      <c r="Q498" s="2">
        <f t="shared" si="5"/>
        <v>0</v>
      </c>
      <c r="R498" s="10" t="str">
        <f t="array" ref="R498">iferror(xlookup($I498,'Product Families'!$A:$A,'Product Families'!$P:$P),"")</f>
        <v/>
      </c>
      <c r="S498" s="2" t="str">
        <f t="array" ref="S498">iferror(xlookup($I498,'Product Families'!$A:$A,'Product Families'!$Q:$Q),"")</f>
        <v/>
      </c>
      <c r="T498" s="26" t="str">
        <f t="shared" si="6"/>
        <v/>
      </c>
      <c r="U498" s="42" t="str">
        <f t="shared" si="7"/>
        <v/>
      </c>
      <c r="V498" s="2">
        <f t="shared" si="8"/>
        <v>0</v>
      </c>
      <c r="W498" s="10" t="str">
        <f t="array" ref="W498">iferror(xlookup($J498,'Product Families'!$A:$A,'Product Families'!$P:$P),"")</f>
        <v/>
      </c>
      <c r="X498" s="2" t="str">
        <f t="array" ref="X498">iferror(xlookup($J498,'Product Families'!$A:$A,'Product Families'!$Q:$Q),"")</f>
        <v/>
      </c>
      <c r="Y498" s="42" t="str">
        <f t="shared" si="9"/>
        <v/>
      </c>
      <c r="Z498" s="42" t="str">
        <f t="shared" si="10"/>
        <v/>
      </c>
      <c r="AA498" s="2">
        <f t="shared" si="11"/>
        <v>0</v>
      </c>
      <c r="AB498" s="10" t="str">
        <f t="array" ref="AB498">iferror(xlookup($K498,'Product Families'!$A:$A,'Product Families'!$P:$P),"")</f>
        <v/>
      </c>
      <c r="AC498" s="2" t="str">
        <f t="array" ref="AC498">iferror(xlookup($K498,'Product Families'!$A:$A,'Product Families'!$Q:$Q),"")</f>
        <v/>
      </c>
      <c r="AD498" s="26" t="str">
        <f t="shared" si="12"/>
        <v/>
      </c>
      <c r="AE498" s="42" t="str">
        <f t="shared" si="13"/>
        <v/>
      </c>
      <c r="AF498" s="2">
        <f t="shared" si="14"/>
        <v>0</v>
      </c>
      <c r="AG498" s="10" t="str">
        <f t="array" ref="AG498">iferror(xlookup($L498,'Product Families'!$A:$A,'Product Families'!$P:$P),"")</f>
        <v/>
      </c>
      <c r="AH498" s="2" t="str">
        <f t="array" ref="AH498">iferror(xlookup($L498,'Product Families'!$A:$A,'Product Families'!$Q:$Q),"")</f>
        <v/>
      </c>
      <c r="AI498" s="26" t="str">
        <f t="shared" si="15"/>
        <v/>
      </c>
      <c r="AJ498" s="42" t="str">
        <f t="shared" si="16"/>
        <v/>
      </c>
      <c r="AK498" s="2">
        <f t="shared" si="17"/>
        <v>0</v>
      </c>
    </row>
    <row r="499">
      <c r="A499" s="1"/>
      <c r="B499" s="1"/>
      <c r="C499" s="1"/>
      <c r="D499" s="7" t="str">
        <f t="shared" si="18"/>
        <v/>
      </c>
      <c r="E499" s="26">
        <f t="shared" si="2"/>
        <v>0</v>
      </c>
      <c r="H499" s="1"/>
      <c r="I499" s="1"/>
      <c r="J499" s="1"/>
      <c r="K499" s="1"/>
      <c r="L499" s="1"/>
      <c r="M499" s="10" t="str">
        <f t="array" ref="M499">iferror(xlookup($H499,'Product Families'!$A:$A,'Product Families'!$P:$P),"")</f>
        <v/>
      </c>
      <c r="N499" s="2" t="str">
        <f t="array" ref="N499">iferror(xlookup($H499,'Product Families'!$A:$A,'Product Families'!$Q:$Q),"")</f>
        <v/>
      </c>
      <c r="O499" s="26" t="str">
        <f t="shared" si="3"/>
        <v/>
      </c>
      <c r="P499" s="42" t="str">
        <f t="shared" si="4"/>
        <v/>
      </c>
      <c r="Q499" s="2">
        <f t="shared" si="5"/>
        <v>0</v>
      </c>
      <c r="R499" s="10" t="str">
        <f t="array" ref="R499">iferror(xlookup($I499,'Product Families'!$A:$A,'Product Families'!$P:$P),"")</f>
        <v/>
      </c>
      <c r="S499" s="2" t="str">
        <f t="array" ref="S499">iferror(xlookup($I499,'Product Families'!$A:$A,'Product Families'!$Q:$Q),"")</f>
        <v/>
      </c>
      <c r="T499" s="26" t="str">
        <f t="shared" si="6"/>
        <v/>
      </c>
      <c r="U499" s="42" t="str">
        <f t="shared" si="7"/>
        <v/>
      </c>
      <c r="V499" s="2">
        <f t="shared" si="8"/>
        <v>0</v>
      </c>
      <c r="W499" s="10" t="str">
        <f t="array" ref="W499">iferror(xlookup($J499,'Product Families'!$A:$A,'Product Families'!$P:$P),"")</f>
        <v/>
      </c>
      <c r="X499" s="2" t="str">
        <f t="array" ref="X499">iferror(xlookup($J499,'Product Families'!$A:$A,'Product Families'!$Q:$Q),"")</f>
        <v/>
      </c>
      <c r="Y499" s="42" t="str">
        <f t="shared" si="9"/>
        <v/>
      </c>
      <c r="Z499" s="42" t="str">
        <f t="shared" si="10"/>
        <v/>
      </c>
      <c r="AA499" s="2">
        <f t="shared" si="11"/>
        <v>0</v>
      </c>
      <c r="AB499" s="10" t="str">
        <f t="array" ref="AB499">iferror(xlookup($K499,'Product Families'!$A:$A,'Product Families'!$P:$P),"")</f>
        <v/>
      </c>
      <c r="AC499" s="2" t="str">
        <f t="array" ref="AC499">iferror(xlookup($K499,'Product Families'!$A:$A,'Product Families'!$Q:$Q),"")</f>
        <v/>
      </c>
      <c r="AD499" s="26" t="str">
        <f t="shared" si="12"/>
        <v/>
      </c>
      <c r="AE499" s="42" t="str">
        <f t="shared" si="13"/>
        <v/>
      </c>
      <c r="AF499" s="2">
        <f t="shared" si="14"/>
        <v>0</v>
      </c>
      <c r="AG499" s="10" t="str">
        <f t="array" ref="AG499">iferror(xlookup($L499,'Product Families'!$A:$A,'Product Families'!$P:$P),"")</f>
        <v/>
      </c>
      <c r="AH499" s="2" t="str">
        <f t="array" ref="AH499">iferror(xlookup($L499,'Product Families'!$A:$A,'Product Families'!$Q:$Q),"")</f>
        <v/>
      </c>
      <c r="AI499" s="26" t="str">
        <f t="shared" si="15"/>
        <v/>
      </c>
      <c r="AJ499" s="42" t="str">
        <f t="shared" si="16"/>
        <v/>
      </c>
      <c r="AK499" s="2">
        <f t="shared" si="17"/>
        <v>0</v>
      </c>
    </row>
    <row r="500">
      <c r="A500" s="1"/>
      <c r="B500" s="1"/>
      <c r="C500" s="1"/>
      <c r="D500" s="7" t="str">
        <f t="shared" si="18"/>
        <v/>
      </c>
      <c r="E500" s="26">
        <f t="shared" si="2"/>
        <v>0</v>
      </c>
      <c r="H500" s="1"/>
      <c r="I500" s="1"/>
      <c r="J500" s="1"/>
      <c r="K500" s="1"/>
      <c r="L500" s="1"/>
      <c r="M500" s="10" t="str">
        <f t="array" ref="M500">iferror(xlookup($H500,'Product Families'!$A:$A,'Product Families'!$P:$P),"")</f>
        <v/>
      </c>
      <c r="N500" s="2" t="str">
        <f t="array" ref="N500">iferror(xlookup($H500,'Product Families'!$A:$A,'Product Families'!$Q:$Q),"")</f>
        <v/>
      </c>
      <c r="O500" s="26" t="str">
        <f t="shared" si="3"/>
        <v/>
      </c>
      <c r="P500" s="42" t="str">
        <f t="shared" si="4"/>
        <v/>
      </c>
      <c r="Q500" s="2">
        <f t="shared" si="5"/>
        <v>0</v>
      </c>
      <c r="R500" s="10" t="str">
        <f t="array" ref="R500">iferror(xlookup($I500,'Product Families'!$A:$A,'Product Families'!$P:$P),"")</f>
        <v/>
      </c>
      <c r="S500" s="2" t="str">
        <f t="array" ref="S500">iferror(xlookup($I500,'Product Families'!$A:$A,'Product Families'!$Q:$Q),"")</f>
        <v/>
      </c>
      <c r="T500" s="26" t="str">
        <f t="shared" si="6"/>
        <v/>
      </c>
      <c r="U500" s="42" t="str">
        <f t="shared" si="7"/>
        <v/>
      </c>
      <c r="V500" s="2">
        <f t="shared" si="8"/>
        <v>0</v>
      </c>
      <c r="W500" s="10" t="str">
        <f t="array" ref="W500">iferror(xlookup($J500,'Product Families'!$A:$A,'Product Families'!$P:$P),"")</f>
        <v/>
      </c>
      <c r="X500" s="2" t="str">
        <f t="array" ref="X500">iferror(xlookup($J500,'Product Families'!$A:$A,'Product Families'!$Q:$Q),"")</f>
        <v/>
      </c>
      <c r="Y500" s="42" t="str">
        <f t="shared" si="9"/>
        <v/>
      </c>
      <c r="Z500" s="42" t="str">
        <f t="shared" si="10"/>
        <v/>
      </c>
      <c r="AA500" s="2">
        <f t="shared" si="11"/>
        <v>0</v>
      </c>
      <c r="AB500" s="10" t="str">
        <f t="array" ref="AB500">iferror(xlookup($K500,'Product Families'!$A:$A,'Product Families'!$P:$P),"")</f>
        <v/>
      </c>
      <c r="AC500" s="2" t="str">
        <f t="array" ref="AC500">iferror(xlookup($K500,'Product Families'!$A:$A,'Product Families'!$Q:$Q),"")</f>
        <v/>
      </c>
      <c r="AD500" s="26" t="str">
        <f t="shared" si="12"/>
        <v/>
      </c>
      <c r="AE500" s="42" t="str">
        <f t="shared" si="13"/>
        <v/>
      </c>
      <c r="AF500" s="2">
        <f t="shared" si="14"/>
        <v>0</v>
      </c>
      <c r="AG500" s="10" t="str">
        <f t="array" ref="AG500">iferror(xlookup($L500,'Product Families'!$A:$A,'Product Families'!$P:$P),"")</f>
        <v/>
      </c>
      <c r="AH500" s="2" t="str">
        <f t="array" ref="AH500">iferror(xlookup($L500,'Product Families'!$A:$A,'Product Families'!$Q:$Q),"")</f>
        <v/>
      </c>
      <c r="AI500" s="26" t="str">
        <f t="shared" si="15"/>
        <v/>
      </c>
      <c r="AJ500" s="42" t="str">
        <f t="shared" si="16"/>
        <v/>
      </c>
      <c r="AK500" s="2">
        <f t="shared" si="17"/>
        <v>0</v>
      </c>
    </row>
    <row r="501">
      <c r="A501" s="1"/>
      <c r="B501" s="1"/>
      <c r="C501" s="1"/>
      <c r="D501" s="7" t="str">
        <f t="shared" si="18"/>
        <v/>
      </c>
      <c r="E501" s="26">
        <f t="shared" si="2"/>
        <v>0</v>
      </c>
      <c r="H501" s="1"/>
      <c r="I501" s="1"/>
      <c r="J501" s="1"/>
      <c r="K501" s="1"/>
      <c r="L501" s="1"/>
      <c r="M501" s="10" t="str">
        <f t="array" ref="M501">iferror(xlookup($H501,'Product Families'!$A:$A,'Product Families'!$P:$P),"")</f>
        <v/>
      </c>
      <c r="N501" s="2" t="str">
        <f t="array" ref="N501">iferror(xlookup($H501,'Product Families'!$A:$A,'Product Families'!$Q:$Q),"")</f>
        <v/>
      </c>
      <c r="O501" s="26" t="str">
        <f t="shared" si="3"/>
        <v/>
      </c>
      <c r="P501" s="42" t="str">
        <f t="shared" si="4"/>
        <v/>
      </c>
      <c r="Q501" s="2">
        <f t="shared" si="5"/>
        <v>0</v>
      </c>
      <c r="R501" s="10" t="str">
        <f t="array" ref="R501">iferror(xlookup($I501,'Product Families'!$A:$A,'Product Families'!$P:$P),"")</f>
        <v/>
      </c>
      <c r="S501" s="2" t="str">
        <f t="array" ref="S501">iferror(xlookup($I501,'Product Families'!$A:$A,'Product Families'!$Q:$Q),"")</f>
        <v/>
      </c>
      <c r="T501" s="26" t="str">
        <f t="shared" si="6"/>
        <v/>
      </c>
      <c r="U501" s="42" t="str">
        <f t="shared" si="7"/>
        <v/>
      </c>
      <c r="V501" s="2">
        <f t="shared" si="8"/>
        <v>0</v>
      </c>
      <c r="W501" s="10" t="str">
        <f t="array" ref="W501">iferror(xlookup($J501,'Product Families'!$A:$A,'Product Families'!$P:$P),"")</f>
        <v/>
      </c>
      <c r="X501" s="2" t="str">
        <f t="array" ref="X501">iferror(xlookup($J501,'Product Families'!$A:$A,'Product Families'!$Q:$Q),"")</f>
        <v/>
      </c>
      <c r="Y501" s="42" t="str">
        <f t="shared" si="9"/>
        <v/>
      </c>
      <c r="Z501" s="42" t="str">
        <f t="shared" si="10"/>
        <v/>
      </c>
      <c r="AA501" s="2">
        <f t="shared" si="11"/>
        <v>0</v>
      </c>
      <c r="AB501" s="10" t="str">
        <f t="array" ref="AB501">iferror(xlookup($K501,'Product Families'!$A:$A,'Product Families'!$P:$P),"")</f>
        <v/>
      </c>
      <c r="AC501" s="2" t="str">
        <f t="array" ref="AC501">iferror(xlookup($K501,'Product Families'!$A:$A,'Product Families'!$Q:$Q),"")</f>
        <v/>
      </c>
      <c r="AD501" s="26" t="str">
        <f t="shared" si="12"/>
        <v/>
      </c>
      <c r="AE501" s="42" t="str">
        <f t="shared" si="13"/>
        <v/>
      </c>
      <c r="AF501" s="2">
        <f t="shared" si="14"/>
        <v>0</v>
      </c>
      <c r="AG501" s="10" t="str">
        <f t="array" ref="AG501">iferror(xlookup($L501,'Product Families'!$A:$A,'Product Families'!$P:$P),"")</f>
        <v/>
      </c>
      <c r="AH501" s="2" t="str">
        <f t="array" ref="AH501">iferror(xlookup($L501,'Product Families'!$A:$A,'Product Families'!$Q:$Q),"")</f>
        <v/>
      </c>
      <c r="AI501" s="26" t="str">
        <f t="shared" si="15"/>
        <v/>
      </c>
      <c r="AJ501" s="42" t="str">
        <f t="shared" si="16"/>
        <v/>
      </c>
      <c r="AK501" s="2">
        <f t="shared" si="17"/>
        <v>0</v>
      </c>
    </row>
    <row r="502">
      <c r="A502" s="1"/>
      <c r="B502" s="1"/>
      <c r="C502" s="1"/>
      <c r="D502" s="7" t="str">
        <f t="shared" si="18"/>
        <v/>
      </c>
      <c r="E502" s="26">
        <f t="shared" si="2"/>
        <v>0</v>
      </c>
      <c r="H502" s="1"/>
      <c r="I502" s="1"/>
      <c r="J502" s="1"/>
      <c r="K502" s="1"/>
      <c r="L502" s="1"/>
      <c r="M502" s="10" t="str">
        <f t="array" ref="M502">iferror(xlookup($H502,'Product Families'!$A:$A,'Product Families'!$P:$P),"")</f>
        <v/>
      </c>
      <c r="N502" s="2" t="str">
        <f t="array" ref="N502">iferror(xlookup($H502,'Product Families'!$A:$A,'Product Families'!$Q:$Q),"")</f>
        <v/>
      </c>
      <c r="O502" s="26" t="str">
        <f t="shared" si="3"/>
        <v/>
      </c>
      <c r="P502" s="42" t="str">
        <f t="shared" si="4"/>
        <v/>
      </c>
      <c r="Q502" s="2">
        <f t="shared" si="5"/>
        <v>0</v>
      </c>
      <c r="R502" s="10" t="str">
        <f t="array" ref="R502">iferror(xlookup($I502,'Product Families'!$A:$A,'Product Families'!$P:$P),"")</f>
        <v/>
      </c>
      <c r="S502" s="2" t="str">
        <f t="array" ref="S502">iferror(xlookup($I502,'Product Families'!$A:$A,'Product Families'!$Q:$Q),"")</f>
        <v/>
      </c>
      <c r="T502" s="26" t="str">
        <f t="shared" si="6"/>
        <v/>
      </c>
      <c r="U502" s="42" t="str">
        <f t="shared" si="7"/>
        <v/>
      </c>
      <c r="V502" s="2">
        <f t="shared" si="8"/>
        <v>0</v>
      </c>
      <c r="W502" s="10" t="str">
        <f t="array" ref="W502">iferror(xlookup($J502,'Product Families'!$A:$A,'Product Families'!$P:$P),"")</f>
        <v/>
      </c>
      <c r="X502" s="2" t="str">
        <f t="array" ref="X502">iferror(xlookup($J502,'Product Families'!$A:$A,'Product Families'!$Q:$Q),"")</f>
        <v/>
      </c>
      <c r="Y502" s="42" t="str">
        <f t="shared" si="9"/>
        <v/>
      </c>
      <c r="Z502" s="42" t="str">
        <f t="shared" si="10"/>
        <v/>
      </c>
      <c r="AA502" s="2">
        <f t="shared" si="11"/>
        <v>0</v>
      </c>
      <c r="AB502" s="10" t="str">
        <f t="array" ref="AB502">iferror(xlookup($K502,'Product Families'!$A:$A,'Product Families'!$P:$P),"")</f>
        <v/>
      </c>
      <c r="AC502" s="2" t="str">
        <f t="array" ref="AC502">iferror(xlookup($K502,'Product Families'!$A:$A,'Product Families'!$Q:$Q),"")</f>
        <v/>
      </c>
      <c r="AD502" s="26" t="str">
        <f t="shared" si="12"/>
        <v/>
      </c>
      <c r="AE502" s="42" t="str">
        <f t="shared" si="13"/>
        <v/>
      </c>
      <c r="AF502" s="2">
        <f t="shared" si="14"/>
        <v>0</v>
      </c>
      <c r="AG502" s="10" t="str">
        <f t="array" ref="AG502">iferror(xlookup($L502,'Product Families'!$A:$A,'Product Families'!$P:$P),"")</f>
        <v/>
      </c>
      <c r="AH502" s="2" t="str">
        <f t="array" ref="AH502">iferror(xlookup($L502,'Product Families'!$A:$A,'Product Families'!$Q:$Q),"")</f>
        <v/>
      </c>
      <c r="AI502" s="26" t="str">
        <f t="shared" si="15"/>
        <v/>
      </c>
      <c r="AJ502" s="42" t="str">
        <f t="shared" si="16"/>
        <v/>
      </c>
      <c r="AK502" s="2">
        <f t="shared" si="17"/>
        <v>0</v>
      </c>
    </row>
    <row r="503">
      <c r="A503" s="1"/>
      <c r="B503" s="1"/>
      <c r="C503" s="1"/>
      <c r="D503" s="7" t="str">
        <f t="shared" si="18"/>
        <v/>
      </c>
      <c r="E503" s="26">
        <f t="shared" si="2"/>
        <v>0</v>
      </c>
      <c r="H503" s="1"/>
      <c r="I503" s="1"/>
      <c r="J503" s="1"/>
      <c r="K503" s="1"/>
      <c r="L503" s="1"/>
      <c r="M503" s="10" t="str">
        <f t="array" ref="M503">iferror(xlookup($H503,'Product Families'!$A:$A,'Product Families'!$P:$P),"")</f>
        <v/>
      </c>
      <c r="N503" s="2" t="str">
        <f t="array" ref="N503">iferror(xlookup($H503,'Product Families'!$A:$A,'Product Families'!$Q:$Q),"")</f>
        <v/>
      </c>
      <c r="O503" s="26" t="str">
        <f t="shared" si="3"/>
        <v/>
      </c>
      <c r="P503" s="42" t="str">
        <f t="shared" si="4"/>
        <v/>
      </c>
      <c r="Q503" s="2">
        <f t="shared" si="5"/>
        <v>0</v>
      </c>
      <c r="R503" s="10" t="str">
        <f t="array" ref="R503">iferror(xlookup($I503,'Product Families'!$A:$A,'Product Families'!$P:$P),"")</f>
        <v/>
      </c>
      <c r="S503" s="2" t="str">
        <f t="array" ref="S503">iferror(xlookup($I503,'Product Families'!$A:$A,'Product Families'!$Q:$Q),"")</f>
        <v/>
      </c>
      <c r="T503" s="26" t="str">
        <f t="shared" si="6"/>
        <v/>
      </c>
      <c r="U503" s="42" t="str">
        <f t="shared" si="7"/>
        <v/>
      </c>
      <c r="V503" s="2">
        <f t="shared" si="8"/>
        <v>0</v>
      </c>
      <c r="W503" s="10" t="str">
        <f t="array" ref="W503">iferror(xlookup($J503,'Product Families'!$A:$A,'Product Families'!$P:$P),"")</f>
        <v/>
      </c>
      <c r="X503" s="2" t="str">
        <f t="array" ref="X503">iferror(xlookup($J503,'Product Families'!$A:$A,'Product Families'!$Q:$Q),"")</f>
        <v/>
      </c>
      <c r="Y503" s="42" t="str">
        <f t="shared" si="9"/>
        <v/>
      </c>
      <c r="Z503" s="42" t="str">
        <f t="shared" si="10"/>
        <v/>
      </c>
      <c r="AA503" s="2">
        <f t="shared" si="11"/>
        <v>0</v>
      </c>
      <c r="AB503" s="10" t="str">
        <f t="array" ref="AB503">iferror(xlookup($K503,'Product Families'!$A:$A,'Product Families'!$P:$P),"")</f>
        <v/>
      </c>
      <c r="AC503" s="2" t="str">
        <f t="array" ref="AC503">iferror(xlookup($K503,'Product Families'!$A:$A,'Product Families'!$Q:$Q),"")</f>
        <v/>
      </c>
      <c r="AD503" s="26" t="str">
        <f t="shared" si="12"/>
        <v/>
      </c>
      <c r="AE503" s="42" t="str">
        <f t="shared" si="13"/>
        <v/>
      </c>
      <c r="AF503" s="2">
        <f t="shared" si="14"/>
        <v>0</v>
      </c>
      <c r="AG503" s="10" t="str">
        <f t="array" ref="AG503">iferror(xlookup($L503,'Product Families'!$A:$A,'Product Families'!$P:$P),"")</f>
        <v/>
      </c>
      <c r="AH503" s="2" t="str">
        <f t="array" ref="AH503">iferror(xlookup($L503,'Product Families'!$A:$A,'Product Families'!$Q:$Q),"")</f>
        <v/>
      </c>
      <c r="AI503" s="26" t="str">
        <f t="shared" si="15"/>
        <v/>
      </c>
      <c r="AJ503" s="42" t="str">
        <f t="shared" si="16"/>
        <v/>
      </c>
      <c r="AK503" s="2">
        <f t="shared" si="17"/>
        <v>0</v>
      </c>
    </row>
    <row r="504">
      <c r="A504" s="1"/>
      <c r="B504" s="1"/>
      <c r="C504" s="1"/>
      <c r="D504" s="7" t="str">
        <f t="shared" si="18"/>
        <v/>
      </c>
      <c r="E504" s="26">
        <f t="shared" si="2"/>
        <v>0</v>
      </c>
      <c r="H504" s="1"/>
      <c r="I504" s="1"/>
      <c r="J504" s="1"/>
      <c r="K504" s="1"/>
      <c r="L504" s="1"/>
      <c r="M504" s="10" t="str">
        <f t="array" ref="M504">iferror(xlookup($H504,'Product Families'!$A:$A,'Product Families'!$P:$P),"")</f>
        <v/>
      </c>
      <c r="N504" s="2" t="str">
        <f t="array" ref="N504">iferror(xlookup($H504,'Product Families'!$A:$A,'Product Families'!$Q:$Q),"")</f>
        <v/>
      </c>
      <c r="O504" s="26" t="str">
        <f t="shared" si="3"/>
        <v/>
      </c>
      <c r="P504" s="42" t="str">
        <f t="shared" si="4"/>
        <v/>
      </c>
      <c r="Q504" s="2">
        <f t="shared" si="5"/>
        <v>0</v>
      </c>
      <c r="R504" s="10" t="str">
        <f t="array" ref="R504">iferror(xlookup($I504,'Product Families'!$A:$A,'Product Families'!$P:$P),"")</f>
        <v/>
      </c>
      <c r="S504" s="2" t="str">
        <f t="array" ref="S504">iferror(xlookup($I504,'Product Families'!$A:$A,'Product Families'!$Q:$Q),"")</f>
        <v/>
      </c>
      <c r="T504" s="26" t="str">
        <f t="shared" si="6"/>
        <v/>
      </c>
      <c r="U504" s="42" t="str">
        <f t="shared" si="7"/>
        <v/>
      </c>
      <c r="V504" s="2">
        <f t="shared" si="8"/>
        <v>0</v>
      </c>
      <c r="W504" s="10" t="str">
        <f t="array" ref="W504">iferror(xlookup($J504,'Product Families'!$A:$A,'Product Families'!$P:$P),"")</f>
        <v/>
      </c>
      <c r="X504" s="2" t="str">
        <f t="array" ref="X504">iferror(xlookup($J504,'Product Families'!$A:$A,'Product Families'!$Q:$Q),"")</f>
        <v/>
      </c>
      <c r="Y504" s="42" t="str">
        <f t="shared" si="9"/>
        <v/>
      </c>
      <c r="Z504" s="42" t="str">
        <f t="shared" si="10"/>
        <v/>
      </c>
      <c r="AA504" s="2">
        <f t="shared" si="11"/>
        <v>0</v>
      </c>
      <c r="AB504" s="10" t="str">
        <f t="array" ref="AB504">iferror(xlookup($K504,'Product Families'!$A:$A,'Product Families'!$P:$P),"")</f>
        <v/>
      </c>
      <c r="AC504" s="2" t="str">
        <f t="array" ref="AC504">iferror(xlookup($K504,'Product Families'!$A:$A,'Product Families'!$Q:$Q),"")</f>
        <v/>
      </c>
      <c r="AD504" s="26" t="str">
        <f t="shared" si="12"/>
        <v/>
      </c>
      <c r="AE504" s="42" t="str">
        <f t="shared" si="13"/>
        <v/>
      </c>
      <c r="AF504" s="2">
        <f t="shared" si="14"/>
        <v>0</v>
      </c>
      <c r="AG504" s="10" t="str">
        <f t="array" ref="AG504">iferror(xlookup($L504,'Product Families'!$A:$A,'Product Families'!$P:$P),"")</f>
        <v/>
      </c>
      <c r="AH504" s="2" t="str">
        <f t="array" ref="AH504">iferror(xlookup($L504,'Product Families'!$A:$A,'Product Families'!$Q:$Q),"")</f>
        <v/>
      </c>
      <c r="AI504" s="26" t="str">
        <f t="shared" si="15"/>
        <v/>
      </c>
      <c r="AJ504" s="42" t="str">
        <f t="shared" si="16"/>
        <v/>
      </c>
      <c r="AK504" s="2">
        <f t="shared" si="17"/>
        <v>0</v>
      </c>
    </row>
    <row r="505">
      <c r="A505" s="1"/>
      <c r="B505" s="1"/>
      <c r="C505" s="1"/>
      <c r="D505" s="7" t="str">
        <f t="shared" si="18"/>
        <v/>
      </c>
      <c r="E505" s="26">
        <f t="shared" si="2"/>
        <v>0</v>
      </c>
      <c r="H505" s="1"/>
      <c r="I505" s="1"/>
      <c r="J505" s="1"/>
      <c r="K505" s="1"/>
      <c r="L505" s="1"/>
      <c r="M505" s="10" t="str">
        <f t="array" ref="M505">iferror(xlookup($H505,'Product Families'!$A:$A,'Product Families'!$P:$P),"")</f>
        <v/>
      </c>
      <c r="N505" s="2" t="str">
        <f t="array" ref="N505">iferror(xlookup($H505,'Product Families'!$A:$A,'Product Families'!$Q:$Q),"")</f>
        <v/>
      </c>
      <c r="O505" s="26" t="str">
        <f t="shared" si="3"/>
        <v/>
      </c>
      <c r="P505" s="42" t="str">
        <f t="shared" si="4"/>
        <v/>
      </c>
      <c r="Q505" s="2">
        <f t="shared" si="5"/>
        <v>0</v>
      </c>
      <c r="R505" s="10" t="str">
        <f t="array" ref="R505">iferror(xlookup($I505,'Product Families'!$A:$A,'Product Families'!$P:$P),"")</f>
        <v/>
      </c>
      <c r="S505" s="2" t="str">
        <f t="array" ref="S505">iferror(xlookup($I505,'Product Families'!$A:$A,'Product Families'!$Q:$Q),"")</f>
        <v/>
      </c>
      <c r="T505" s="26" t="str">
        <f t="shared" si="6"/>
        <v/>
      </c>
      <c r="U505" s="42" t="str">
        <f t="shared" si="7"/>
        <v/>
      </c>
      <c r="V505" s="2">
        <f t="shared" si="8"/>
        <v>0</v>
      </c>
      <c r="W505" s="10" t="str">
        <f t="array" ref="W505">iferror(xlookup($J505,'Product Families'!$A:$A,'Product Families'!$P:$P),"")</f>
        <v/>
      </c>
      <c r="X505" s="2" t="str">
        <f t="array" ref="X505">iferror(xlookup($J505,'Product Families'!$A:$A,'Product Families'!$Q:$Q),"")</f>
        <v/>
      </c>
      <c r="Y505" s="42" t="str">
        <f t="shared" si="9"/>
        <v/>
      </c>
      <c r="Z505" s="42" t="str">
        <f t="shared" si="10"/>
        <v/>
      </c>
      <c r="AA505" s="2">
        <f t="shared" si="11"/>
        <v>0</v>
      </c>
      <c r="AB505" s="10" t="str">
        <f t="array" ref="AB505">iferror(xlookup($K505,'Product Families'!$A:$A,'Product Families'!$P:$P),"")</f>
        <v/>
      </c>
      <c r="AC505" s="2" t="str">
        <f t="array" ref="AC505">iferror(xlookup($K505,'Product Families'!$A:$A,'Product Families'!$Q:$Q),"")</f>
        <v/>
      </c>
      <c r="AD505" s="26" t="str">
        <f t="shared" si="12"/>
        <v/>
      </c>
      <c r="AE505" s="42" t="str">
        <f t="shared" si="13"/>
        <v/>
      </c>
      <c r="AF505" s="2">
        <f t="shared" si="14"/>
        <v>0</v>
      </c>
      <c r="AG505" s="10" t="str">
        <f t="array" ref="AG505">iferror(xlookup($L505,'Product Families'!$A:$A,'Product Families'!$P:$P),"")</f>
        <v/>
      </c>
      <c r="AH505" s="2" t="str">
        <f t="array" ref="AH505">iferror(xlookup($L505,'Product Families'!$A:$A,'Product Families'!$Q:$Q),"")</f>
        <v/>
      </c>
      <c r="AI505" s="26" t="str">
        <f t="shared" si="15"/>
        <v/>
      </c>
      <c r="AJ505" s="42" t="str">
        <f t="shared" si="16"/>
        <v/>
      </c>
      <c r="AK505" s="2">
        <f t="shared" si="17"/>
        <v>0</v>
      </c>
    </row>
    <row r="506">
      <c r="A506" s="1"/>
      <c r="B506" s="1"/>
      <c r="C506" s="1"/>
      <c r="D506" s="7" t="str">
        <f t="shared" si="18"/>
        <v/>
      </c>
      <c r="E506" s="26">
        <f t="shared" si="2"/>
        <v>0</v>
      </c>
      <c r="H506" s="1"/>
      <c r="I506" s="1"/>
      <c r="J506" s="1"/>
      <c r="K506" s="1"/>
      <c r="L506" s="1"/>
      <c r="M506" s="10" t="str">
        <f t="array" ref="M506">iferror(xlookup($H506,'Product Families'!$A:$A,'Product Families'!$P:$P),"")</f>
        <v/>
      </c>
      <c r="N506" s="2" t="str">
        <f t="array" ref="N506">iferror(xlookup($H506,'Product Families'!$A:$A,'Product Families'!$Q:$Q),"")</f>
        <v/>
      </c>
      <c r="O506" s="26" t="str">
        <f t="shared" si="3"/>
        <v/>
      </c>
      <c r="P506" s="42" t="str">
        <f t="shared" si="4"/>
        <v/>
      </c>
      <c r="Q506" s="2">
        <f t="shared" si="5"/>
        <v>0</v>
      </c>
      <c r="R506" s="10" t="str">
        <f t="array" ref="R506">iferror(xlookup($I506,'Product Families'!$A:$A,'Product Families'!$P:$P),"")</f>
        <v/>
      </c>
      <c r="S506" s="2" t="str">
        <f t="array" ref="S506">iferror(xlookup($I506,'Product Families'!$A:$A,'Product Families'!$Q:$Q),"")</f>
        <v/>
      </c>
      <c r="T506" s="26" t="str">
        <f t="shared" si="6"/>
        <v/>
      </c>
      <c r="U506" s="42" t="str">
        <f t="shared" si="7"/>
        <v/>
      </c>
      <c r="V506" s="2">
        <f t="shared" si="8"/>
        <v>0</v>
      </c>
      <c r="W506" s="10" t="str">
        <f t="array" ref="W506">iferror(xlookup($J506,'Product Families'!$A:$A,'Product Families'!$P:$P),"")</f>
        <v/>
      </c>
      <c r="X506" s="2" t="str">
        <f t="array" ref="X506">iferror(xlookup($J506,'Product Families'!$A:$A,'Product Families'!$Q:$Q),"")</f>
        <v/>
      </c>
      <c r="Y506" s="42" t="str">
        <f t="shared" si="9"/>
        <v/>
      </c>
      <c r="Z506" s="42" t="str">
        <f t="shared" si="10"/>
        <v/>
      </c>
      <c r="AA506" s="2">
        <f t="shared" si="11"/>
        <v>0</v>
      </c>
      <c r="AB506" s="10" t="str">
        <f t="array" ref="AB506">iferror(xlookup($K506,'Product Families'!$A:$A,'Product Families'!$P:$P),"")</f>
        <v/>
      </c>
      <c r="AC506" s="2" t="str">
        <f t="array" ref="AC506">iferror(xlookup($K506,'Product Families'!$A:$A,'Product Families'!$Q:$Q),"")</f>
        <v/>
      </c>
      <c r="AD506" s="26" t="str">
        <f t="shared" si="12"/>
        <v/>
      </c>
      <c r="AE506" s="42" t="str">
        <f t="shared" si="13"/>
        <v/>
      </c>
      <c r="AF506" s="2">
        <f t="shared" si="14"/>
        <v>0</v>
      </c>
      <c r="AG506" s="10" t="str">
        <f t="array" ref="AG506">iferror(xlookup($L506,'Product Families'!$A:$A,'Product Families'!$P:$P),"")</f>
        <v/>
      </c>
      <c r="AH506" s="2" t="str">
        <f t="array" ref="AH506">iferror(xlookup($L506,'Product Families'!$A:$A,'Product Families'!$Q:$Q),"")</f>
        <v/>
      </c>
      <c r="AI506" s="26" t="str">
        <f t="shared" si="15"/>
        <v/>
      </c>
      <c r="AJ506" s="42" t="str">
        <f t="shared" si="16"/>
        <v/>
      </c>
      <c r="AK506" s="2">
        <f t="shared" si="17"/>
        <v>0</v>
      </c>
    </row>
    <row r="507">
      <c r="A507" s="1"/>
      <c r="B507" s="1"/>
      <c r="C507" s="1"/>
      <c r="D507" s="7" t="str">
        <f t="shared" si="18"/>
        <v/>
      </c>
      <c r="E507" s="26">
        <f t="shared" si="2"/>
        <v>0</v>
      </c>
      <c r="H507" s="1"/>
      <c r="I507" s="1"/>
      <c r="J507" s="1"/>
      <c r="K507" s="1"/>
      <c r="L507" s="1"/>
      <c r="M507" s="10" t="str">
        <f t="array" ref="M507">iferror(xlookup($H507,'Product Families'!$A:$A,'Product Families'!$P:$P),"")</f>
        <v/>
      </c>
      <c r="N507" s="2" t="str">
        <f t="array" ref="N507">iferror(xlookup($H507,'Product Families'!$A:$A,'Product Families'!$Q:$Q),"")</f>
        <v/>
      </c>
      <c r="O507" s="26" t="str">
        <f t="shared" si="3"/>
        <v/>
      </c>
      <c r="P507" s="42" t="str">
        <f t="shared" si="4"/>
        <v/>
      </c>
      <c r="Q507" s="2">
        <f t="shared" si="5"/>
        <v>0</v>
      </c>
      <c r="R507" s="10" t="str">
        <f t="array" ref="R507">iferror(xlookup($I507,'Product Families'!$A:$A,'Product Families'!$P:$P),"")</f>
        <v/>
      </c>
      <c r="S507" s="2" t="str">
        <f t="array" ref="S507">iferror(xlookup($I507,'Product Families'!$A:$A,'Product Families'!$Q:$Q),"")</f>
        <v/>
      </c>
      <c r="T507" s="26" t="str">
        <f t="shared" si="6"/>
        <v/>
      </c>
      <c r="U507" s="42" t="str">
        <f t="shared" si="7"/>
        <v/>
      </c>
      <c r="V507" s="2">
        <f t="shared" si="8"/>
        <v>0</v>
      </c>
      <c r="W507" s="10" t="str">
        <f t="array" ref="W507">iferror(xlookup($J507,'Product Families'!$A:$A,'Product Families'!$P:$P),"")</f>
        <v/>
      </c>
      <c r="X507" s="2" t="str">
        <f t="array" ref="X507">iferror(xlookup($J507,'Product Families'!$A:$A,'Product Families'!$Q:$Q),"")</f>
        <v/>
      </c>
      <c r="Y507" s="42" t="str">
        <f t="shared" si="9"/>
        <v/>
      </c>
      <c r="Z507" s="42" t="str">
        <f t="shared" si="10"/>
        <v/>
      </c>
      <c r="AA507" s="2">
        <f t="shared" si="11"/>
        <v>0</v>
      </c>
      <c r="AB507" s="10" t="str">
        <f t="array" ref="AB507">iferror(xlookup($K507,'Product Families'!$A:$A,'Product Families'!$P:$P),"")</f>
        <v/>
      </c>
      <c r="AC507" s="2" t="str">
        <f t="array" ref="AC507">iferror(xlookup($K507,'Product Families'!$A:$A,'Product Families'!$Q:$Q),"")</f>
        <v/>
      </c>
      <c r="AD507" s="26" t="str">
        <f t="shared" si="12"/>
        <v/>
      </c>
      <c r="AE507" s="42" t="str">
        <f t="shared" si="13"/>
        <v/>
      </c>
      <c r="AF507" s="2">
        <f t="shared" si="14"/>
        <v>0</v>
      </c>
      <c r="AG507" s="10" t="str">
        <f t="array" ref="AG507">iferror(xlookup($L507,'Product Families'!$A:$A,'Product Families'!$P:$P),"")</f>
        <v/>
      </c>
      <c r="AH507" s="2" t="str">
        <f t="array" ref="AH507">iferror(xlookup($L507,'Product Families'!$A:$A,'Product Families'!$Q:$Q),"")</f>
        <v/>
      </c>
      <c r="AI507" s="26" t="str">
        <f t="shared" si="15"/>
        <v/>
      </c>
      <c r="AJ507" s="42" t="str">
        <f t="shared" si="16"/>
        <v/>
      </c>
      <c r="AK507" s="2">
        <f t="shared" si="17"/>
        <v>0</v>
      </c>
    </row>
    <row r="508">
      <c r="A508" s="1"/>
      <c r="B508" s="1"/>
      <c r="C508" s="1"/>
      <c r="D508" s="7" t="str">
        <f t="shared" si="18"/>
        <v/>
      </c>
      <c r="E508" s="26">
        <f t="shared" si="2"/>
        <v>0</v>
      </c>
      <c r="H508" s="1"/>
      <c r="I508" s="1"/>
      <c r="J508" s="1"/>
      <c r="K508" s="1"/>
      <c r="L508" s="1"/>
      <c r="M508" s="10" t="str">
        <f t="array" ref="M508">iferror(xlookup($H508,'Product Families'!$A:$A,'Product Families'!$P:$P),"")</f>
        <v/>
      </c>
      <c r="N508" s="2" t="str">
        <f t="array" ref="N508">iferror(xlookup($H508,'Product Families'!$A:$A,'Product Families'!$Q:$Q),"")</f>
        <v/>
      </c>
      <c r="O508" s="26" t="str">
        <f t="shared" si="3"/>
        <v/>
      </c>
      <c r="P508" s="42" t="str">
        <f t="shared" si="4"/>
        <v/>
      </c>
      <c r="Q508" s="2">
        <f t="shared" si="5"/>
        <v>0</v>
      </c>
      <c r="R508" s="10" t="str">
        <f t="array" ref="R508">iferror(xlookup($I508,'Product Families'!$A:$A,'Product Families'!$P:$P),"")</f>
        <v/>
      </c>
      <c r="S508" s="2" t="str">
        <f t="array" ref="S508">iferror(xlookup($I508,'Product Families'!$A:$A,'Product Families'!$Q:$Q),"")</f>
        <v/>
      </c>
      <c r="T508" s="26" t="str">
        <f t="shared" si="6"/>
        <v/>
      </c>
      <c r="U508" s="42" t="str">
        <f t="shared" si="7"/>
        <v/>
      </c>
      <c r="V508" s="2">
        <f t="shared" si="8"/>
        <v>0</v>
      </c>
      <c r="W508" s="10" t="str">
        <f t="array" ref="W508">iferror(xlookup($J508,'Product Families'!$A:$A,'Product Families'!$P:$P),"")</f>
        <v/>
      </c>
      <c r="X508" s="2" t="str">
        <f t="array" ref="X508">iferror(xlookup($J508,'Product Families'!$A:$A,'Product Families'!$Q:$Q),"")</f>
        <v/>
      </c>
      <c r="Y508" s="42" t="str">
        <f t="shared" si="9"/>
        <v/>
      </c>
      <c r="Z508" s="42" t="str">
        <f t="shared" si="10"/>
        <v/>
      </c>
      <c r="AA508" s="2">
        <f t="shared" si="11"/>
        <v>0</v>
      </c>
      <c r="AB508" s="10" t="str">
        <f t="array" ref="AB508">iferror(xlookup($K508,'Product Families'!$A:$A,'Product Families'!$P:$P),"")</f>
        <v/>
      </c>
      <c r="AC508" s="2" t="str">
        <f t="array" ref="AC508">iferror(xlookup($K508,'Product Families'!$A:$A,'Product Families'!$Q:$Q),"")</f>
        <v/>
      </c>
      <c r="AD508" s="26" t="str">
        <f t="shared" si="12"/>
        <v/>
      </c>
      <c r="AE508" s="42" t="str">
        <f t="shared" si="13"/>
        <v/>
      </c>
      <c r="AF508" s="2">
        <f t="shared" si="14"/>
        <v>0</v>
      </c>
      <c r="AG508" s="10" t="str">
        <f t="array" ref="AG508">iferror(xlookup($L508,'Product Families'!$A:$A,'Product Families'!$P:$P),"")</f>
        <v/>
      </c>
      <c r="AH508" s="2" t="str">
        <f t="array" ref="AH508">iferror(xlookup($L508,'Product Families'!$A:$A,'Product Families'!$Q:$Q),"")</f>
        <v/>
      </c>
      <c r="AI508" s="26" t="str">
        <f t="shared" si="15"/>
        <v/>
      </c>
      <c r="AJ508" s="42" t="str">
        <f t="shared" si="16"/>
        <v/>
      </c>
      <c r="AK508" s="2">
        <f t="shared" si="17"/>
        <v>0</v>
      </c>
    </row>
    <row r="509">
      <c r="A509" s="1"/>
      <c r="B509" s="1"/>
      <c r="C509" s="1"/>
      <c r="D509" s="7" t="str">
        <f t="shared" si="18"/>
        <v/>
      </c>
      <c r="E509" s="26">
        <f t="shared" si="2"/>
        <v>0</v>
      </c>
      <c r="H509" s="1"/>
      <c r="I509" s="1"/>
      <c r="J509" s="1"/>
      <c r="K509" s="1"/>
      <c r="L509" s="1"/>
      <c r="M509" s="10" t="str">
        <f t="array" ref="M509">iferror(xlookup($H509,'Product Families'!$A:$A,'Product Families'!$P:$P),"")</f>
        <v/>
      </c>
      <c r="N509" s="2" t="str">
        <f t="array" ref="N509">iferror(xlookup($H509,'Product Families'!$A:$A,'Product Families'!$Q:$Q),"")</f>
        <v/>
      </c>
      <c r="O509" s="26" t="str">
        <f t="shared" si="3"/>
        <v/>
      </c>
      <c r="P509" s="42" t="str">
        <f t="shared" si="4"/>
        <v/>
      </c>
      <c r="Q509" s="2">
        <f t="shared" si="5"/>
        <v>0</v>
      </c>
      <c r="R509" s="10" t="str">
        <f t="array" ref="R509">iferror(xlookup($I509,'Product Families'!$A:$A,'Product Families'!$P:$P),"")</f>
        <v/>
      </c>
      <c r="S509" s="2" t="str">
        <f t="array" ref="S509">iferror(xlookup($I509,'Product Families'!$A:$A,'Product Families'!$Q:$Q),"")</f>
        <v/>
      </c>
      <c r="T509" s="26" t="str">
        <f t="shared" si="6"/>
        <v/>
      </c>
      <c r="U509" s="42" t="str">
        <f t="shared" si="7"/>
        <v/>
      </c>
      <c r="V509" s="2">
        <f t="shared" si="8"/>
        <v>0</v>
      </c>
      <c r="W509" s="10" t="str">
        <f t="array" ref="W509">iferror(xlookup($J509,'Product Families'!$A:$A,'Product Families'!$P:$P),"")</f>
        <v/>
      </c>
      <c r="X509" s="2" t="str">
        <f t="array" ref="X509">iferror(xlookup($J509,'Product Families'!$A:$A,'Product Families'!$Q:$Q),"")</f>
        <v/>
      </c>
      <c r="Y509" s="42" t="str">
        <f t="shared" si="9"/>
        <v/>
      </c>
      <c r="Z509" s="42" t="str">
        <f t="shared" si="10"/>
        <v/>
      </c>
      <c r="AA509" s="2">
        <f t="shared" si="11"/>
        <v>0</v>
      </c>
      <c r="AB509" s="10" t="str">
        <f t="array" ref="AB509">iferror(xlookup($K509,'Product Families'!$A:$A,'Product Families'!$P:$P),"")</f>
        <v/>
      </c>
      <c r="AC509" s="2" t="str">
        <f t="array" ref="AC509">iferror(xlookup($K509,'Product Families'!$A:$A,'Product Families'!$Q:$Q),"")</f>
        <v/>
      </c>
      <c r="AD509" s="26" t="str">
        <f t="shared" si="12"/>
        <v/>
      </c>
      <c r="AE509" s="42" t="str">
        <f t="shared" si="13"/>
        <v/>
      </c>
      <c r="AF509" s="2">
        <f t="shared" si="14"/>
        <v>0</v>
      </c>
      <c r="AG509" s="10" t="str">
        <f t="array" ref="AG509">iferror(xlookup($L509,'Product Families'!$A:$A,'Product Families'!$P:$P),"")</f>
        <v/>
      </c>
      <c r="AH509" s="2" t="str">
        <f t="array" ref="AH509">iferror(xlookup($L509,'Product Families'!$A:$A,'Product Families'!$Q:$Q),"")</f>
        <v/>
      </c>
      <c r="AI509" s="26" t="str">
        <f t="shared" si="15"/>
        <v/>
      </c>
      <c r="AJ509" s="42" t="str">
        <f t="shared" si="16"/>
        <v/>
      </c>
      <c r="AK509" s="2">
        <f t="shared" si="17"/>
        <v>0</v>
      </c>
    </row>
    <row r="510">
      <c r="A510" s="1"/>
      <c r="B510" s="1"/>
      <c r="C510" s="1"/>
      <c r="D510" s="7" t="str">
        <f t="shared" si="18"/>
        <v/>
      </c>
      <c r="E510" s="26">
        <f t="shared" si="2"/>
        <v>0</v>
      </c>
      <c r="H510" s="1"/>
      <c r="I510" s="1"/>
      <c r="J510" s="1"/>
      <c r="K510" s="1"/>
      <c r="L510" s="1"/>
      <c r="M510" s="10" t="str">
        <f t="array" ref="M510">iferror(xlookup($H510,'Product Families'!$A:$A,'Product Families'!$P:$P),"")</f>
        <v/>
      </c>
      <c r="N510" s="2" t="str">
        <f t="array" ref="N510">iferror(xlookup($H510,'Product Families'!$A:$A,'Product Families'!$Q:$Q),"")</f>
        <v/>
      </c>
      <c r="O510" s="26" t="str">
        <f t="shared" si="3"/>
        <v/>
      </c>
      <c r="P510" s="42" t="str">
        <f t="shared" si="4"/>
        <v/>
      </c>
      <c r="Q510" s="2">
        <f t="shared" si="5"/>
        <v>0</v>
      </c>
      <c r="R510" s="10" t="str">
        <f t="array" ref="R510">iferror(xlookup($I510,'Product Families'!$A:$A,'Product Families'!$P:$P),"")</f>
        <v/>
      </c>
      <c r="S510" s="2" t="str">
        <f t="array" ref="S510">iferror(xlookup($I510,'Product Families'!$A:$A,'Product Families'!$Q:$Q),"")</f>
        <v/>
      </c>
      <c r="T510" s="26" t="str">
        <f t="shared" si="6"/>
        <v/>
      </c>
      <c r="U510" s="42" t="str">
        <f t="shared" si="7"/>
        <v/>
      </c>
      <c r="V510" s="2">
        <f t="shared" si="8"/>
        <v>0</v>
      </c>
      <c r="W510" s="10" t="str">
        <f t="array" ref="W510">iferror(xlookup($J510,'Product Families'!$A:$A,'Product Families'!$P:$P),"")</f>
        <v/>
      </c>
      <c r="X510" s="2" t="str">
        <f t="array" ref="X510">iferror(xlookup($J510,'Product Families'!$A:$A,'Product Families'!$Q:$Q),"")</f>
        <v/>
      </c>
      <c r="Y510" s="42" t="str">
        <f t="shared" si="9"/>
        <v/>
      </c>
      <c r="Z510" s="42" t="str">
        <f t="shared" si="10"/>
        <v/>
      </c>
      <c r="AA510" s="2">
        <f t="shared" si="11"/>
        <v>0</v>
      </c>
      <c r="AB510" s="10" t="str">
        <f t="array" ref="AB510">iferror(xlookup($K510,'Product Families'!$A:$A,'Product Families'!$P:$P),"")</f>
        <v/>
      </c>
      <c r="AC510" s="2" t="str">
        <f t="array" ref="AC510">iferror(xlookup($K510,'Product Families'!$A:$A,'Product Families'!$Q:$Q),"")</f>
        <v/>
      </c>
      <c r="AD510" s="26" t="str">
        <f t="shared" si="12"/>
        <v/>
      </c>
      <c r="AE510" s="42" t="str">
        <f t="shared" si="13"/>
        <v/>
      </c>
      <c r="AF510" s="2">
        <f t="shared" si="14"/>
        <v>0</v>
      </c>
      <c r="AG510" s="10" t="str">
        <f t="array" ref="AG510">iferror(xlookup($L510,'Product Families'!$A:$A,'Product Families'!$P:$P),"")</f>
        <v/>
      </c>
      <c r="AH510" s="2" t="str">
        <f t="array" ref="AH510">iferror(xlookup($L510,'Product Families'!$A:$A,'Product Families'!$Q:$Q),"")</f>
        <v/>
      </c>
      <c r="AI510" s="26" t="str">
        <f t="shared" si="15"/>
        <v/>
      </c>
      <c r="AJ510" s="42" t="str">
        <f t="shared" si="16"/>
        <v/>
      </c>
      <c r="AK510" s="2">
        <f t="shared" si="17"/>
        <v>0</v>
      </c>
    </row>
    <row r="511">
      <c r="A511" s="1"/>
      <c r="B511" s="1"/>
      <c r="C511" s="1"/>
      <c r="D511" s="7" t="str">
        <f t="shared" si="18"/>
        <v/>
      </c>
      <c r="E511" s="26">
        <f t="shared" si="2"/>
        <v>0</v>
      </c>
      <c r="H511" s="1"/>
      <c r="I511" s="1"/>
      <c r="J511" s="1"/>
      <c r="K511" s="1"/>
      <c r="L511" s="1"/>
      <c r="M511" s="10" t="str">
        <f t="array" ref="M511">iferror(xlookup($H511,'Product Families'!$A:$A,'Product Families'!$P:$P),"")</f>
        <v/>
      </c>
      <c r="N511" s="2" t="str">
        <f t="array" ref="N511">iferror(xlookup($H511,'Product Families'!$A:$A,'Product Families'!$Q:$Q),"")</f>
        <v/>
      </c>
      <c r="O511" s="26" t="str">
        <f t="shared" si="3"/>
        <v/>
      </c>
      <c r="P511" s="42" t="str">
        <f t="shared" si="4"/>
        <v/>
      </c>
      <c r="Q511" s="2">
        <f t="shared" si="5"/>
        <v>0</v>
      </c>
      <c r="R511" s="10" t="str">
        <f t="array" ref="R511">iferror(xlookup($I511,'Product Families'!$A:$A,'Product Families'!$P:$P),"")</f>
        <v/>
      </c>
      <c r="S511" s="2" t="str">
        <f t="array" ref="S511">iferror(xlookup($I511,'Product Families'!$A:$A,'Product Families'!$Q:$Q),"")</f>
        <v/>
      </c>
      <c r="T511" s="26" t="str">
        <f t="shared" si="6"/>
        <v/>
      </c>
      <c r="U511" s="42" t="str">
        <f t="shared" si="7"/>
        <v/>
      </c>
      <c r="V511" s="2">
        <f t="shared" si="8"/>
        <v>0</v>
      </c>
      <c r="W511" s="10" t="str">
        <f t="array" ref="W511">iferror(xlookup($J511,'Product Families'!$A:$A,'Product Families'!$P:$P),"")</f>
        <v/>
      </c>
      <c r="X511" s="2" t="str">
        <f t="array" ref="X511">iferror(xlookup($J511,'Product Families'!$A:$A,'Product Families'!$Q:$Q),"")</f>
        <v/>
      </c>
      <c r="Y511" s="42" t="str">
        <f t="shared" si="9"/>
        <v/>
      </c>
      <c r="Z511" s="42" t="str">
        <f t="shared" si="10"/>
        <v/>
      </c>
      <c r="AA511" s="2">
        <f t="shared" si="11"/>
        <v>0</v>
      </c>
      <c r="AB511" s="10" t="str">
        <f t="array" ref="AB511">iferror(xlookup($K511,'Product Families'!$A:$A,'Product Families'!$P:$P),"")</f>
        <v/>
      </c>
      <c r="AC511" s="2" t="str">
        <f t="array" ref="AC511">iferror(xlookup($K511,'Product Families'!$A:$A,'Product Families'!$Q:$Q),"")</f>
        <v/>
      </c>
      <c r="AD511" s="26" t="str">
        <f t="shared" si="12"/>
        <v/>
      </c>
      <c r="AE511" s="42" t="str">
        <f t="shared" si="13"/>
        <v/>
      </c>
      <c r="AF511" s="2">
        <f t="shared" si="14"/>
        <v>0</v>
      </c>
      <c r="AG511" s="10" t="str">
        <f t="array" ref="AG511">iferror(xlookup($L511,'Product Families'!$A:$A,'Product Families'!$P:$P),"")</f>
        <v/>
      </c>
      <c r="AH511" s="2" t="str">
        <f t="array" ref="AH511">iferror(xlookup($L511,'Product Families'!$A:$A,'Product Families'!$Q:$Q),"")</f>
        <v/>
      </c>
      <c r="AI511" s="26" t="str">
        <f t="shared" si="15"/>
        <v/>
      </c>
      <c r="AJ511" s="42" t="str">
        <f t="shared" si="16"/>
        <v/>
      </c>
      <c r="AK511" s="2">
        <f t="shared" si="17"/>
        <v>0</v>
      </c>
    </row>
    <row r="512">
      <c r="A512" s="1"/>
      <c r="B512" s="1"/>
      <c r="C512" s="1"/>
      <c r="D512" s="7" t="str">
        <f t="shared" si="18"/>
        <v/>
      </c>
      <c r="E512" s="26">
        <f t="shared" si="2"/>
        <v>0</v>
      </c>
      <c r="H512" s="1"/>
      <c r="I512" s="1"/>
      <c r="J512" s="1"/>
      <c r="K512" s="1"/>
      <c r="L512" s="1"/>
      <c r="M512" s="10" t="str">
        <f t="array" ref="M512">iferror(xlookup($H512,'Product Families'!$A:$A,'Product Families'!$P:$P),"")</f>
        <v/>
      </c>
      <c r="N512" s="2" t="str">
        <f t="array" ref="N512">iferror(xlookup($H512,'Product Families'!$A:$A,'Product Families'!$Q:$Q),"")</f>
        <v/>
      </c>
      <c r="O512" s="26" t="str">
        <f t="shared" si="3"/>
        <v/>
      </c>
      <c r="P512" s="42" t="str">
        <f t="shared" si="4"/>
        <v/>
      </c>
      <c r="Q512" s="2">
        <f t="shared" si="5"/>
        <v>0</v>
      </c>
      <c r="R512" s="10" t="str">
        <f t="array" ref="R512">iferror(xlookup($I512,'Product Families'!$A:$A,'Product Families'!$P:$P),"")</f>
        <v/>
      </c>
      <c r="S512" s="2" t="str">
        <f t="array" ref="S512">iferror(xlookup($I512,'Product Families'!$A:$A,'Product Families'!$Q:$Q),"")</f>
        <v/>
      </c>
      <c r="T512" s="26" t="str">
        <f t="shared" si="6"/>
        <v/>
      </c>
      <c r="U512" s="42" t="str">
        <f t="shared" si="7"/>
        <v/>
      </c>
      <c r="V512" s="2">
        <f t="shared" si="8"/>
        <v>0</v>
      </c>
      <c r="W512" s="10" t="str">
        <f t="array" ref="W512">iferror(xlookup($J512,'Product Families'!$A:$A,'Product Families'!$P:$P),"")</f>
        <v/>
      </c>
      <c r="X512" s="2" t="str">
        <f t="array" ref="X512">iferror(xlookup($J512,'Product Families'!$A:$A,'Product Families'!$Q:$Q),"")</f>
        <v/>
      </c>
      <c r="Y512" s="42" t="str">
        <f t="shared" si="9"/>
        <v/>
      </c>
      <c r="Z512" s="42" t="str">
        <f t="shared" si="10"/>
        <v/>
      </c>
      <c r="AA512" s="2">
        <f t="shared" si="11"/>
        <v>0</v>
      </c>
      <c r="AB512" s="10" t="str">
        <f t="array" ref="AB512">iferror(xlookup($K512,'Product Families'!$A:$A,'Product Families'!$P:$P),"")</f>
        <v/>
      </c>
      <c r="AC512" s="2" t="str">
        <f t="array" ref="AC512">iferror(xlookup($K512,'Product Families'!$A:$A,'Product Families'!$Q:$Q),"")</f>
        <v/>
      </c>
      <c r="AD512" s="26" t="str">
        <f t="shared" si="12"/>
        <v/>
      </c>
      <c r="AE512" s="42" t="str">
        <f t="shared" si="13"/>
        <v/>
      </c>
      <c r="AF512" s="2">
        <f t="shared" si="14"/>
        <v>0</v>
      </c>
      <c r="AG512" s="10" t="str">
        <f t="array" ref="AG512">iferror(xlookup($L512,'Product Families'!$A:$A,'Product Families'!$P:$P),"")</f>
        <v/>
      </c>
      <c r="AH512" s="2" t="str">
        <f t="array" ref="AH512">iferror(xlookup($L512,'Product Families'!$A:$A,'Product Families'!$Q:$Q),"")</f>
        <v/>
      </c>
      <c r="AI512" s="26" t="str">
        <f t="shared" si="15"/>
        <v/>
      </c>
      <c r="AJ512" s="42" t="str">
        <f t="shared" si="16"/>
        <v/>
      </c>
      <c r="AK512" s="2">
        <f t="shared" si="17"/>
        <v>0</v>
      </c>
    </row>
    <row r="513">
      <c r="A513" s="1"/>
      <c r="B513" s="1"/>
      <c r="C513" s="1"/>
      <c r="D513" s="7" t="str">
        <f t="shared" si="18"/>
        <v/>
      </c>
      <c r="E513" s="26">
        <f t="shared" si="2"/>
        <v>0</v>
      </c>
      <c r="H513" s="1"/>
      <c r="I513" s="1"/>
      <c r="J513" s="1"/>
      <c r="K513" s="1"/>
      <c r="L513" s="1"/>
      <c r="M513" s="10" t="str">
        <f t="array" ref="M513">iferror(xlookup($H513,'Product Families'!$A:$A,'Product Families'!$P:$P),"")</f>
        <v/>
      </c>
      <c r="N513" s="2" t="str">
        <f t="array" ref="N513">iferror(xlookup($H513,'Product Families'!$A:$A,'Product Families'!$Q:$Q),"")</f>
        <v/>
      </c>
      <c r="O513" s="26" t="str">
        <f t="shared" si="3"/>
        <v/>
      </c>
      <c r="P513" s="42" t="str">
        <f t="shared" si="4"/>
        <v/>
      </c>
      <c r="Q513" s="2">
        <f t="shared" si="5"/>
        <v>0</v>
      </c>
      <c r="R513" s="10" t="str">
        <f t="array" ref="R513">iferror(xlookup($I513,'Product Families'!$A:$A,'Product Families'!$P:$P),"")</f>
        <v/>
      </c>
      <c r="S513" s="2" t="str">
        <f t="array" ref="S513">iferror(xlookup($I513,'Product Families'!$A:$A,'Product Families'!$Q:$Q),"")</f>
        <v/>
      </c>
      <c r="T513" s="26" t="str">
        <f t="shared" si="6"/>
        <v/>
      </c>
      <c r="U513" s="42" t="str">
        <f t="shared" si="7"/>
        <v/>
      </c>
      <c r="V513" s="2">
        <f t="shared" si="8"/>
        <v>0</v>
      </c>
      <c r="W513" s="10" t="str">
        <f t="array" ref="W513">iferror(xlookup($J513,'Product Families'!$A:$A,'Product Families'!$P:$P),"")</f>
        <v/>
      </c>
      <c r="X513" s="2" t="str">
        <f t="array" ref="X513">iferror(xlookup($J513,'Product Families'!$A:$A,'Product Families'!$Q:$Q),"")</f>
        <v/>
      </c>
      <c r="Y513" s="42" t="str">
        <f t="shared" si="9"/>
        <v/>
      </c>
      <c r="Z513" s="42" t="str">
        <f t="shared" si="10"/>
        <v/>
      </c>
      <c r="AA513" s="2">
        <f t="shared" si="11"/>
        <v>0</v>
      </c>
      <c r="AB513" s="10" t="str">
        <f t="array" ref="AB513">iferror(xlookup($K513,'Product Families'!$A:$A,'Product Families'!$P:$P),"")</f>
        <v/>
      </c>
      <c r="AC513" s="2" t="str">
        <f t="array" ref="AC513">iferror(xlookup($K513,'Product Families'!$A:$A,'Product Families'!$Q:$Q),"")</f>
        <v/>
      </c>
      <c r="AD513" s="26" t="str">
        <f t="shared" si="12"/>
        <v/>
      </c>
      <c r="AE513" s="42" t="str">
        <f t="shared" si="13"/>
        <v/>
      </c>
      <c r="AF513" s="2">
        <f t="shared" si="14"/>
        <v>0</v>
      </c>
      <c r="AG513" s="10" t="str">
        <f t="array" ref="AG513">iferror(xlookup($L513,'Product Families'!$A:$A,'Product Families'!$P:$P),"")</f>
        <v/>
      </c>
      <c r="AH513" s="2" t="str">
        <f t="array" ref="AH513">iferror(xlookup($L513,'Product Families'!$A:$A,'Product Families'!$Q:$Q),"")</f>
        <v/>
      </c>
      <c r="AI513" s="26" t="str">
        <f t="shared" si="15"/>
        <v/>
      </c>
      <c r="AJ513" s="42" t="str">
        <f t="shared" si="16"/>
        <v/>
      </c>
      <c r="AK513" s="2">
        <f t="shared" si="17"/>
        <v>0</v>
      </c>
    </row>
    <row r="514">
      <c r="A514" s="1"/>
      <c r="B514" s="1"/>
      <c r="C514" s="1"/>
      <c r="D514" s="7" t="str">
        <f t="shared" si="18"/>
        <v/>
      </c>
      <c r="E514" s="26">
        <f t="shared" si="2"/>
        <v>0</v>
      </c>
      <c r="H514" s="1"/>
      <c r="I514" s="1"/>
      <c r="J514" s="1"/>
      <c r="K514" s="1"/>
      <c r="L514" s="1"/>
      <c r="M514" s="10" t="str">
        <f t="array" ref="M514">iferror(xlookup($H514,'Product Families'!$A:$A,'Product Families'!$P:$P),"")</f>
        <v/>
      </c>
      <c r="N514" s="2" t="str">
        <f t="array" ref="N514">iferror(xlookup($H514,'Product Families'!$A:$A,'Product Families'!$Q:$Q),"")</f>
        <v/>
      </c>
      <c r="O514" s="26" t="str">
        <f t="shared" si="3"/>
        <v/>
      </c>
      <c r="P514" s="42" t="str">
        <f t="shared" si="4"/>
        <v/>
      </c>
      <c r="Q514" s="2">
        <f t="shared" si="5"/>
        <v>0</v>
      </c>
      <c r="R514" s="10" t="str">
        <f t="array" ref="R514">iferror(xlookup($I514,'Product Families'!$A:$A,'Product Families'!$P:$P),"")</f>
        <v/>
      </c>
      <c r="S514" s="2" t="str">
        <f t="array" ref="S514">iferror(xlookup($I514,'Product Families'!$A:$A,'Product Families'!$Q:$Q),"")</f>
        <v/>
      </c>
      <c r="T514" s="26" t="str">
        <f t="shared" si="6"/>
        <v/>
      </c>
      <c r="U514" s="42" t="str">
        <f t="shared" si="7"/>
        <v/>
      </c>
      <c r="V514" s="2">
        <f t="shared" si="8"/>
        <v>0</v>
      </c>
      <c r="W514" s="10" t="str">
        <f t="array" ref="W514">iferror(xlookup($J514,'Product Families'!$A:$A,'Product Families'!$P:$P),"")</f>
        <v/>
      </c>
      <c r="X514" s="2" t="str">
        <f t="array" ref="X514">iferror(xlookup($J514,'Product Families'!$A:$A,'Product Families'!$Q:$Q),"")</f>
        <v/>
      </c>
      <c r="Y514" s="42" t="str">
        <f t="shared" si="9"/>
        <v/>
      </c>
      <c r="Z514" s="42" t="str">
        <f t="shared" si="10"/>
        <v/>
      </c>
      <c r="AA514" s="2">
        <f t="shared" si="11"/>
        <v>0</v>
      </c>
      <c r="AB514" s="10" t="str">
        <f t="array" ref="AB514">iferror(xlookup($K514,'Product Families'!$A:$A,'Product Families'!$P:$P),"")</f>
        <v/>
      </c>
      <c r="AC514" s="2" t="str">
        <f t="array" ref="AC514">iferror(xlookup($K514,'Product Families'!$A:$A,'Product Families'!$Q:$Q),"")</f>
        <v/>
      </c>
      <c r="AD514" s="26" t="str">
        <f t="shared" si="12"/>
        <v/>
      </c>
      <c r="AE514" s="42" t="str">
        <f t="shared" si="13"/>
        <v/>
      </c>
      <c r="AF514" s="2">
        <f t="shared" si="14"/>
        <v>0</v>
      </c>
      <c r="AG514" s="10" t="str">
        <f t="array" ref="AG514">iferror(xlookup($L514,'Product Families'!$A:$A,'Product Families'!$P:$P),"")</f>
        <v/>
      </c>
      <c r="AH514" s="2" t="str">
        <f t="array" ref="AH514">iferror(xlookup($L514,'Product Families'!$A:$A,'Product Families'!$Q:$Q),"")</f>
        <v/>
      </c>
      <c r="AI514" s="26" t="str">
        <f t="shared" si="15"/>
        <v/>
      </c>
      <c r="AJ514" s="42" t="str">
        <f t="shared" si="16"/>
        <v/>
      </c>
      <c r="AK514" s="2">
        <f t="shared" si="17"/>
        <v>0</v>
      </c>
    </row>
    <row r="515">
      <c r="A515" s="1"/>
      <c r="B515" s="1"/>
      <c r="C515" s="1"/>
      <c r="D515" s="7" t="str">
        <f t="shared" si="18"/>
        <v/>
      </c>
      <c r="E515" s="26">
        <f t="shared" si="2"/>
        <v>0</v>
      </c>
      <c r="H515" s="1"/>
      <c r="I515" s="1"/>
      <c r="J515" s="1"/>
      <c r="K515" s="1"/>
      <c r="L515" s="1"/>
      <c r="M515" s="10" t="str">
        <f t="array" ref="M515">iferror(xlookup($H515,'Product Families'!$A:$A,'Product Families'!$P:$P),"")</f>
        <v/>
      </c>
      <c r="N515" s="2" t="str">
        <f t="array" ref="N515">iferror(xlookup($H515,'Product Families'!$A:$A,'Product Families'!$Q:$Q),"")</f>
        <v/>
      </c>
      <c r="O515" s="26" t="str">
        <f t="shared" si="3"/>
        <v/>
      </c>
      <c r="P515" s="42" t="str">
        <f t="shared" si="4"/>
        <v/>
      </c>
      <c r="Q515" s="2">
        <f t="shared" si="5"/>
        <v>0</v>
      </c>
      <c r="R515" s="10" t="str">
        <f t="array" ref="R515">iferror(xlookup($I515,'Product Families'!$A:$A,'Product Families'!$P:$P),"")</f>
        <v/>
      </c>
      <c r="S515" s="2" t="str">
        <f t="array" ref="S515">iferror(xlookup($I515,'Product Families'!$A:$A,'Product Families'!$Q:$Q),"")</f>
        <v/>
      </c>
      <c r="T515" s="26" t="str">
        <f t="shared" si="6"/>
        <v/>
      </c>
      <c r="U515" s="42" t="str">
        <f t="shared" si="7"/>
        <v/>
      </c>
      <c r="V515" s="2">
        <f t="shared" si="8"/>
        <v>0</v>
      </c>
      <c r="W515" s="10" t="str">
        <f t="array" ref="W515">iferror(xlookup($J515,'Product Families'!$A:$A,'Product Families'!$P:$P),"")</f>
        <v/>
      </c>
      <c r="X515" s="2" t="str">
        <f t="array" ref="X515">iferror(xlookup($J515,'Product Families'!$A:$A,'Product Families'!$Q:$Q),"")</f>
        <v/>
      </c>
      <c r="Y515" s="42" t="str">
        <f t="shared" si="9"/>
        <v/>
      </c>
      <c r="Z515" s="42" t="str">
        <f t="shared" si="10"/>
        <v/>
      </c>
      <c r="AA515" s="2">
        <f t="shared" si="11"/>
        <v>0</v>
      </c>
      <c r="AB515" s="10" t="str">
        <f t="array" ref="AB515">iferror(xlookup($K515,'Product Families'!$A:$A,'Product Families'!$P:$P),"")</f>
        <v/>
      </c>
      <c r="AC515" s="2" t="str">
        <f t="array" ref="AC515">iferror(xlookup($K515,'Product Families'!$A:$A,'Product Families'!$Q:$Q),"")</f>
        <v/>
      </c>
      <c r="AD515" s="26" t="str">
        <f t="shared" si="12"/>
        <v/>
      </c>
      <c r="AE515" s="42" t="str">
        <f t="shared" si="13"/>
        <v/>
      </c>
      <c r="AF515" s="2">
        <f t="shared" si="14"/>
        <v>0</v>
      </c>
      <c r="AG515" s="10" t="str">
        <f t="array" ref="AG515">iferror(xlookup($L515,'Product Families'!$A:$A,'Product Families'!$P:$P),"")</f>
        <v/>
      </c>
      <c r="AH515" s="2" t="str">
        <f t="array" ref="AH515">iferror(xlookup($L515,'Product Families'!$A:$A,'Product Families'!$Q:$Q),"")</f>
        <v/>
      </c>
      <c r="AI515" s="26" t="str">
        <f t="shared" si="15"/>
        <v/>
      </c>
      <c r="AJ515" s="42" t="str">
        <f t="shared" si="16"/>
        <v/>
      </c>
      <c r="AK515" s="2">
        <f t="shared" si="17"/>
        <v>0</v>
      </c>
    </row>
    <row r="516">
      <c r="A516" s="1"/>
      <c r="B516" s="1"/>
      <c r="C516" s="1"/>
      <c r="D516" s="7" t="str">
        <f t="shared" si="18"/>
        <v/>
      </c>
      <c r="E516" s="26">
        <f t="shared" si="2"/>
        <v>0</v>
      </c>
      <c r="H516" s="1"/>
      <c r="I516" s="1"/>
      <c r="J516" s="1"/>
      <c r="K516" s="1"/>
      <c r="L516" s="1"/>
      <c r="M516" s="10" t="str">
        <f t="array" ref="M516">iferror(xlookup($H516,'Product Families'!$A:$A,'Product Families'!$P:$P),"")</f>
        <v/>
      </c>
      <c r="N516" s="2" t="str">
        <f t="array" ref="N516">iferror(xlookup($H516,'Product Families'!$A:$A,'Product Families'!$Q:$Q),"")</f>
        <v/>
      </c>
      <c r="O516" s="26" t="str">
        <f t="shared" si="3"/>
        <v/>
      </c>
      <c r="P516" s="42" t="str">
        <f t="shared" si="4"/>
        <v/>
      </c>
      <c r="Q516" s="2">
        <f t="shared" si="5"/>
        <v>0</v>
      </c>
      <c r="R516" s="10" t="str">
        <f t="array" ref="R516">iferror(xlookup($I516,'Product Families'!$A:$A,'Product Families'!$P:$P),"")</f>
        <v/>
      </c>
      <c r="S516" s="2" t="str">
        <f t="array" ref="S516">iferror(xlookup($I516,'Product Families'!$A:$A,'Product Families'!$Q:$Q),"")</f>
        <v/>
      </c>
      <c r="T516" s="26" t="str">
        <f t="shared" si="6"/>
        <v/>
      </c>
      <c r="U516" s="42" t="str">
        <f t="shared" si="7"/>
        <v/>
      </c>
      <c r="V516" s="2">
        <f t="shared" si="8"/>
        <v>0</v>
      </c>
      <c r="W516" s="10" t="str">
        <f t="array" ref="W516">iferror(xlookup($J516,'Product Families'!$A:$A,'Product Families'!$P:$P),"")</f>
        <v/>
      </c>
      <c r="X516" s="2" t="str">
        <f t="array" ref="X516">iferror(xlookup($J516,'Product Families'!$A:$A,'Product Families'!$Q:$Q),"")</f>
        <v/>
      </c>
      <c r="Y516" s="42" t="str">
        <f t="shared" si="9"/>
        <v/>
      </c>
      <c r="Z516" s="42" t="str">
        <f t="shared" si="10"/>
        <v/>
      </c>
      <c r="AA516" s="2">
        <f t="shared" si="11"/>
        <v>0</v>
      </c>
      <c r="AB516" s="10" t="str">
        <f t="array" ref="AB516">iferror(xlookup($K516,'Product Families'!$A:$A,'Product Families'!$P:$P),"")</f>
        <v/>
      </c>
      <c r="AC516" s="2" t="str">
        <f t="array" ref="AC516">iferror(xlookup($K516,'Product Families'!$A:$A,'Product Families'!$Q:$Q),"")</f>
        <v/>
      </c>
      <c r="AD516" s="26" t="str">
        <f t="shared" si="12"/>
        <v/>
      </c>
      <c r="AE516" s="42" t="str">
        <f t="shared" si="13"/>
        <v/>
      </c>
      <c r="AF516" s="2">
        <f t="shared" si="14"/>
        <v>0</v>
      </c>
      <c r="AG516" s="10" t="str">
        <f t="array" ref="AG516">iferror(xlookup($L516,'Product Families'!$A:$A,'Product Families'!$P:$P),"")</f>
        <v/>
      </c>
      <c r="AH516" s="2" t="str">
        <f t="array" ref="AH516">iferror(xlookup($L516,'Product Families'!$A:$A,'Product Families'!$Q:$Q),"")</f>
        <v/>
      </c>
      <c r="AI516" s="26" t="str">
        <f t="shared" si="15"/>
        <v/>
      </c>
      <c r="AJ516" s="42" t="str">
        <f t="shared" si="16"/>
        <v/>
      </c>
      <c r="AK516" s="2">
        <f t="shared" si="17"/>
        <v>0</v>
      </c>
    </row>
    <row r="517">
      <c r="A517" s="1"/>
      <c r="B517" s="1"/>
      <c r="C517" s="1"/>
      <c r="D517" s="7" t="str">
        <f t="shared" si="18"/>
        <v/>
      </c>
      <c r="E517" s="26">
        <f t="shared" si="2"/>
        <v>0</v>
      </c>
      <c r="H517" s="1"/>
      <c r="I517" s="1"/>
      <c r="J517" s="1"/>
      <c r="K517" s="1"/>
      <c r="L517" s="1"/>
      <c r="M517" s="10" t="str">
        <f t="array" ref="M517">iferror(xlookup($H517,'Product Families'!$A:$A,'Product Families'!$P:$P),"")</f>
        <v/>
      </c>
      <c r="N517" s="2" t="str">
        <f t="array" ref="N517">iferror(xlookup($H517,'Product Families'!$A:$A,'Product Families'!$Q:$Q),"")</f>
        <v/>
      </c>
      <c r="O517" s="26" t="str">
        <f t="shared" si="3"/>
        <v/>
      </c>
      <c r="P517" s="42" t="str">
        <f t="shared" si="4"/>
        <v/>
      </c>
      <c r="Q517" s="2">
        <f t="shared" si="5"/>
        <v>0</v>
      </c>
      <c r="R517" s="10" t="str">
        <f t="array" ref="R517">iferror(xlookup($I517,'Product Families'!$A:$A,'Product Families'!$P:$P),"")</f>
        <v/>
      </c>
      <c r="S517" s="2" t="str">
        <f t="array" ref="S517">iferror(xlookup($I517,'Product Families'!$A:$A,'Product Families'!$Q:$Q),"")</f>
        <v/>
      </c>
      <c r="T517" s="26" t="str">
        <f t="shared" si="6"/>
        <v/>
      </c>
      <c r="U517" s="42" t="str">
        <f t="shared" si="7"/>
        <v/>
      </c>
      <c r="V517" s="2">
        <f t="shared" si="8"/>
        <v>0</v>
      </c>
      <c r="W517" s="10" t="str">
        <f t="array" ref="W517">iferror(xlookup($J517,'Product Families'!$A:$A,'Product Families'!$P:$P),"")</f>
        <v/>
      </c>
      <c r="X517" s="2" t="str">
        <f t="array" ref="X517">iferror(xlookup($J517,'Product Families'!$A:$A,'Product Families'!$Q:$Q),"")</f>
        <v/>
      </c>
      <c r="Y517" s="42" t="str">
        <f t="shared" si="9"/>
        <v/>
      </c>
      <c r="Z517" s="42" t="str">
        <f t="shared" si="10"/>
        <v/>
      </c>
      <c r="AA517" s="2">
        <f t="shared" si="11"/>
        <v>0</v>
      </c>
      <c r="AB517" s="10" t="str">
        <f t="array" ref="AB517">iferror(xlookup($K517,'Product Families'!$A:$A,'Product Families'!$P:$P),"")</f>
        <v/>
      </c>
      <c r="AC517" s="2" t="str">
        <f t="array" ref="AC517">iferror(xlookup($K517,'Product Families'!$A:$A,'Product Families'!$Q:$Q),"")</f>
        <v/>
      </c>
      <c r="AD517" s="26" t="str">
        <f t="shared" si="12"/>
        <v/>
      </c>
      <c r="AE517" s="42" t="str">
        <f t="shared" si="13"/>
        <v/>
      </c>
      <c r="AF517" s="2">
        <f t="shared" si="14"/>
        <v>0</v>
      </c>
      <c r="AG517" s="10" t="str">
        <f t="array" ref="AG517">iferror(xlookup($L517,'Product Families'!$A:$A,'Product Families'!$P:$P),"")</f>
        <v/>
      </c>
      <c r="AH517" s="2" t="str">
        <f t="array" ref="AH517">iferror(xlookup($L517,'Product Families'!$A:$A,'Product Families'!$Q:$Q),"")</f>
        <v/>
      </c>
      <c r="AI517" s="26" t="str">
        <f t="shared" si="15"/>
        <v/>
      </c>
      <c r="AJ517" s="42" t="str">
        <f t="shared" si="16"/>
        <v/>
      </c>
      <c r="AK517" s="2">
        <f t="shared" si="17"/>
        <v>0</v>
      </c>
    </row>
    <row r="518">
      <c r="A518" s="1"/>
      <c r="B518" s="1"/>
      <c r="C518" s="1"/>
      <c r="D518" s="7" t="str">
        <f t="shared" si="18"/>
        <v/>
      </c>
      <c r="E518" s="26">
        <f t="shared" si="2"/>
        <v>0</v>
      </c>
      <c r="H518" s="1"/>
      <c r="I518" s="1"/>
      <c r="J518" s="1"/>
      <c r="K518" s="1"/>
      <c r="L518" s="1"/>
      <c r="M518" s="10" t="str">
        <f t="array" ref="M518">iferror(xlookup($H518,'Product Families'!$A:$A,'Product Families'!$P:$P),"")</f>
        <v/>
      </c>
      <c r="N518" s="2" t="str">
        <f t="array" ref="N518">iferror(xlookup($H518,'Product Families'!$A:$A,'Product Families'!$Q:$Q),"")</f>
        <v/>
      </c>
      <c r="O518" s="26" t="str">
        <f t="shared" si="3"/>
        <v/>
      </c>
      <c r="P518" s="42" t="str">
        <f t="shared" si="4"/>
        <v/>
      </c>
      <c r="Q518" s="2">
        <f t="shared" si="5"/>
        <v>0</v>
      </c>
      <c r="R518" s="10" t="str">
        <f t="array" ref="R518">iferror(xlookup($I518,'Product Families'!$A:$A,'Product Families'!$P:$P),"")</f>
        <v/>
      </c>
      <c r="S518" s="2" t="str">
        <f t="array" ref="S518">iferror(xlookup($I518,'Product Families'!$A:$A,'Product Families'!$Q:$Q),"")</f>
        <v/>
      </c>
      <c r="T518" s="26" t="str">
        <f t="shared" si="6"/>
        <v/>
      </c>
      <c r="U518" s="42" t="str">
        <f t="shared" si="7"/>
        <v/>
      </c>
      <c r="V518" s="2">
        <f t="shared" si="8"/>
        <v>0</v>
      </c>
      <c r="W518" s="10" t="str">
        <f t="array" ref="W518">iferror(xlookup($J518,'Product Families'!$A:$A,'Product Families'!$P:$P),"")</f>
        <v/>
      </c>
      <c r="X518" s="2" t="str">
        <f t="array" ref="X518">iferror(xlookup($J518,'Product Families'!$A:$A,'Product Families'!$Q:$Q),"")</f>
        <v/>
      </c>
      <c r="Y518" s="42" t="str">
        <f t="shared" si="9"/>
        <v/>
      </c>
      <c r="Z518" s="42" t="str">
        <f t="shared" si="10"/>
        <v/>
      </c>
      <c r="AA518" s="2">
        <f t="shared" si="11"/>
        <v>0</v>
      </c>
      <c r="AB518" s="10" t="str">
        <f t="array" ref="AB518">iferror(xlookup($K518,'Product Families'!$A:$A,'Product Families'!$P:$P),"")</f>
        <v/>
      </c>
      <c r="AC518" s="2" t="str">
        <f t="array" ref="AC518">iferror(xlookup($K518,'Product Families'!$A:$A,'Product Families'!$Q:$Q),"")</f>
        <v/>
      </c>
      <c r="AD518" s="26" t="str">
        <f t="shared" si="12"/>
        <v/>
      </c>
      <c r="AE518" s="42" t="str">
        <f t="shared" si="13"/>
        <v/>
      </c>
      <c r="AF518" s="2">
        <f t="shared" si="14"/>
        <v>0</v>
      </c>
      <c r="AG518" s="10" t="str">
        <f t="array" ref="AG518">iferror(xlookup($L518,'Product Families'!$A:$A,'Product Families'!$P:$P),"")</f>
        <v/>
      </c>
      <c r="AH518" s="2" t="str">
        <f t="array" ref="AH518">iferror(xlookup($L518,'Product Families'!$A:$A,'Product Families'!$Q:$Q),"")</f>
        <v/>
      </c>
      <c r="AI518" s="26" t="str">
        <f t="shared" si="15"/>
        <v/>
      </c>
      <c r="AJ518" s="42" t="str">
        <f t="shared" si="16"/>
        <v/>
      </c>
      <c r="AK518" s="2">
        <f t="shared" si="17"/>
        <v>0</v>
      </c>
    </row>
    <row r="519">
      <c r="A519" s="1"/>
      <c r="B519" s="1"/>
      <c r="C519" s="1"/>
      <c r="D519" s="7" t="str">
        <f t="shared" si="18"/>
        <v/>
      </c>
      <c r="E519" s="26">
        <f t="shared" si="2"/>
        <v>0</v>
      </c>
      <c r="H519" s="1"/>
      <c r="I519" s="1"/>
      <c r="J519" s="1"/>
      <c r="K519" s="1"/>
      <c r="L519" s="1"/>
      <c r="M519" s="10" t="str">
        <f t="array" ref="M519">iferror(xlookup($H519,'Product Families'!$A:$A,'Product Families'!$P:$P),"")</f>
        <v/>
      </c>
      <c r="N519" s="2" t="str">
        <f t="array" ref="N519">iferror(xlookup($H519,'Product Families'!$A:$A,'Product Families'!$Q:$Q),"")</f>
        <v/>
      </c>
      <c r="O519" s="26" t="str">
        <f t="shared" si="3"/>
        <v/>
      </c>
      <c r="P519" s="42" t="str">
        <f t="shared" si="4"/>
        <v/>
      </c>
      <c r="Q519" s="2">
        <f t="shared" si="5"/>
        <v>0</v>
      </c>
      <c r="R519" s="10" t="str">
        <f t="array" ref="R519">iferror(xlookup($I519,'Product Families'!$A:$A,'Product Families'!$P:$P),"")</f>
        <v/>
      </c>
      <c r="S519" s="2" t="str">
        <f t="array" ref="S519">iferror(xlookup($I519,'Product Families'!$A:$A,'Product Families'!$Q:$Q),"")</f>
        <v/>
      </c>
      <c r="T519" s="26" t="str">
        <f t="shared" si="6"/>
        <v/>
      </c>
      <c r="U519" s="42" t="str">
        <f t="shared" si="7"/>
        <v/>
      </c>
      <c r="V519" s="2">
        <f t="shared" si="8"/>
        <v>0</v>
      </c>
      <c r="W519" s="10" t="str">
        <f t="array" ref="W519">iferror(xlookup($J519,'Product Families'!$A:$A,'Product Families'!$P:$P),"")</f>
        <v/>
      </c>
      <c r="X519" s="2" t="str">
        <f t="array" ref="X519">iferror(xlookup($J519,'Product Families'!$A:$A,'Product Families'!$Q:$Q),"")</f>
        <v/>
      </c>
      <c r="Y519" s="42" t="str">
        <f t="shared" si="9"/>
        <v/>
      </c>
      <c r="Z519" s="42" t="str">
        <f t="shared" si="10"/>
        <v/>
      </c>
      <c r="AA519" s="2">
        <f t="shared" si="11"/>
        <v>0</v>
      </c>
      <c r="AB519" s="10" t="str">
        <f t="array" ref="AB519">iferror(xlookup($K519,'Product Families'!$A:$A,'Product Families'!$P:$P),"")</f>
        <v/>
      </c>
      <c r="AC519" s="2" t="str">
        <f t="array" ref="AC519">iferror(xlookup($K519,'Product Families'!$A:$A,'Product Families'!$Q:$Q),"")</f>
        <v/>
      </c>
      <c r="AD519" s="26" t="str">
        <f t="shared" si="12"/>
        <v/>
      </c>
      <c r="AE519" s="42" t="str">
        <f t="shared" si="13"/>
        <v/>
      </c>
      <c r="AF519" s="2">
        <f t="shared" si="14"/>
        <v>0</v>
      </c>
      <c r="AG519" s="10" t="str">
        <f t="array" ref="AG519">iferror(xlookup($L519,'Product Families'!$A:$A,'Product Families'!$P:$P),"")</f>
        <v/>
      </c>
      <c r="AH519" s="2" t="str">
        <f t="array" ref="AH519">iferror(xlookup($L519,'Product Families'!$A:$A,'Product Families'!$Q:$Q),"")</f>
        <v/>
      </c>
      <c r="AI519" s="26" t="str">
        <f t="shared" si="15"/>
        <v/>
      </c>
      <c r="AJ519" s="42" t="str">
        <f t="shared" si="16"/>
        <v/>
      </c>
      <c r="AK519" s="2">
        <f t="shared" si="17"/>
        <v>0</v>
      </c>
    </row>
    <row r="520">
      <c r="A520" s="1"/>
      <c r="B520" s="1"/>
      <c r="C520" s="1"/>
      <c r="D520" s="7" t="str">
        <f t="shared" si="18"/>
        <v/>
      </c>
      <c r="E520" s="26">
        <f t="shared" si="2"/>
        <v>0</v>
      </c>
      <c r="H520" s="1"/>
      <c r="I520" s="1"/>
      <c r="J520" s="1"/>
      <c r="K520" s="1"/>
      <c r="L520" s="1"/>
      <c r="M520" s="10" t="str">
        <f t="array" ref="M520">iferror(xlookup($H520,'Product Families'!$A:$A,'Product Families'!$P:$P),"")</f>
        <v/>
      </c>
      <c r="N520" s="2" t="str">
        <f t="array" ref="N520">iferror(xlookup($H520,'Product Families'!$A:$A,'Product Families'!$Q:$Q),"")</f>
        <v/>
      </c>
      <c r="O520" s="26" t="str">
        <f t="shared" si="3"/>
        <v/>
      </c>
      <c r="P520" s="42" t="str">
        <f t="shared" si="4"/>
        <v/>
      </c>
      <c r="Q520" s="2">
        <f t="shared" si="5"/>
        <v>0</v>
      </c>
      <c r="R520" s="10" t="str">
        <f t="array" ref="R520">iferror(xlookup($I520,'Product Families'!$A:$A,'Product Families'!$P:$P),"")</f>
        <v/>
      </c>
      <c r="S520" s="2" t="str">
        <f t="array" ref="S520">iferror(xlookup($I520,'Product Families'!$A:$A,'Product Families'!$Q:$Q),"")</f>
        <v/>
      </c>
      <c r="T520" s="26" t="str">
        <f t="shared" si="6"/>
        <v/>
      </c>
      <c r="U520" s="42" t="str">
        <f t="shared" si="7"/>
        <v/>
      </c>
      <c r="V520" s="2">
        <f t="shared" si="8"/>
        <v>0</v>
      </c>
      <c r="W520" s="10" t="str">
        <f t="array" ref="W520">iferror(xlookup($J520,'Product Families'!$A:$A,'Product Families'!$P:$P),"")</f>
        <v/>
      </c>
      <c r="X520" s="2" t="str">
        <f t="array" ref="X520">iferror(xlookup($J520,'Product Families'!$A:$A,'Product Families'!$Q:$Q),"")</f>
        <v/>
      </c>
      <c r="Y520" s="42" t="str">
        <f t="shared" si="9"/>
        <v/>
      </c>
      <c r="Z520" s="42" t="str">
        <f t="shared" si="10"/>
        <v/>
      </c>
      <c r="AA520" s="2">
        <f t="shared" si="11"/>
        <v>0</v>
      </c>
      <c r="AB520" s="10" t="str">
        <f t="array" ref="AB520">iferror(xlookup($K520,'Product Families'!$A:$A,'Product Families'!$P:$P),"")</f>
        <v/>
      </c>
      <c r="AC520" s="2" t="str">
        <f t="array" ref="AC520">iferror(xlookup($K520,'Product Families'!$A:$A,'Product Families'!$Q:$Q),"")</f>
        <v/>
      </c>
      <c r="AD520" s="26" t="str">
        <f t="shared" si="12"/>
        <v/>
      </c>
      <c r="AE520" s="42" t="str">
        <f t="shared" si="13"/>
        <v/>
      </c>
      <c r="AF520" s="2">
        <f t="shared" si="14"/>
        <v>0</v>
      </c>
      <c r="AG520" s="10" t="str">
        <f t="array" ref="AG520">iferror(xlookup($L520,'Product Families'!$A:$A,'Product Families'!$P:$P),"")</f>
        <v/>
      </c>
      <c r="AH520" s="2" t="str">
        <f t="array" ref="AH520">iferror(xlookup($L520,'Product Families'!$A:$A,'Product Families'!$Q:$Q),"")</f>
        <v/>
      </c>
      <c r="AI520" s="26" t="str">
        <f t="shared" si="15"/>
        <v/>
      </c>
      <c r="AJ520" s="42" t="str">
        <f t="shared" si="16"/>
        <v/>
      </c>
      <c r="AK520" s="2">
        <f t="shared" si="17"/>
        <v>0</v>
      </c>
    </row>
    <row r="521">
      <c r="A521" s="1"/>
      <c r="B521" s="1"/>
      <c r="C521" s="1"/>
      <c r="D521" s="7" t="str">
        <f t="shared" si="18"/>
        <v/>
      </c>
      <c r="E521" s="26">
        <f t="shared" si="2"/>
        <v>0</v>
      </c>
      <c r="H521" s="1"/>
      <c r="I521" s="1"/>
      <c r="J521" s="1"/>
      <c r="K521" s="1"/>
      <c r="L521" s="1"/>
      <c r="M521" s="10" t="str">
        <f t="array" ref="M521">iferror(xlookup($H521,'Product Families'!$A:$A,'Product Families'!$P:$P),"")</f>
        <v/>
      </c>
      <c r="N521" s="2" t="str">
        <f t="array" ref="N521">iferror(xlookup($H521,'Product Families'!$A:$A,'Product Families'!$Q:$Q),"")</f>
        <v/>
      </c>
      <c r="O521" s="26" t="str">
        <f t="shared" si="3"/>
        <v/>
      </c>
      <c r="P521" s="42" t="str">
        <f t="shared" si="4"/>
        <v/>
      </c>
      <c r="Q521" s="2">
        <f t="shared" si="5"/>
        <v>0</v>
      </c>
      <c r="R521" s="10" t="str">
        <f t="array" ref="R521">iferror(xlookup($I521,'Product Families'!$A:$A,'Product Families'!$P:$P),"")</f>
        <v/>
      </c>
      <c r="S521" s="2" t="str">
        <f t="array" ref="S521">iferror(xlookup($I521,'Product Families'!$A:$A,'Product Families'!$Q:$Q),"")</f>
        <v/>
      </c>
      <c r="T521" s="26" t="str">
        <f t="shared" si="6"/>
        <v/>
      </c>
      <c r="U521" s="42" t="str">
        <f t="shared" si="7"/>
        <v/>
      </c>
      <c r="V521" s="2">
        <f t="shared" si="8"/>
        <v>0</v>
      </c>
      <c r="W521" s="10" t="str">
        <f t="array" ref="W521">iferror(xlookup($J521,'Product Families'!$A:$A,'Product Families'!$P:$P),"")</f>
        <v/>
      </c>
      <c r="X521" s="2" t="str">
        <f t="array" ref="X521">iferror(xlookup($J521,'Product Families'!$A:$A,'Product Families'!$Q:$Q),"")</f>
        <v/>
      </c>
      <c r="Y521" s="42" t="str">
        <f t="shared" si="9"/>
        <v/>
      </c>
      <c r="Z521" s="42" t="str">
        <f t="shared" si="10"/>
        <v/>
      </c>
      <c r="AA521" s="2">
        <f t="shared" si="11"/>
        <v>0</v>
      </c>
      <c r="AB521" s="10" t="str">
        <f t="array" ref="AB521">iferror(xlookup($K521,'Product Families'!$A:$A,'Product Families'!$P:$P),"")</f>
        <v/>
      </c>
      <c r="AC521" s="2" t="str">
        <f t="array" ref="AC521">iferror(xlookup($K521,'Product Families'!$A:$A,'Product Families'!$Q:$Q),"")</f>
        <v/>
      </c>
      <c r="AD521" s="26" t="str">
        <f t="shared" si="12"/>
        <v/>
      </c>
      <c r="AE521" s="42" t="str">
        <f t="shared" si="13"/>
        <v/>
      </c>
      <c r="AF521" s="2">
        <f t="shared" si="14"/>
        <v>0</v>
      </c>
      <c r="AG521" s="10" t="str">
        <f t="array" ref="AG521">iferror(xlookup($L521,'Product Families'!$A:$A,'Product Families'!$P:$P),"")</f>
        <v/>
      </c>
      <c r="AH521" s="2" t="str">
        <f t="array" ref="AH521">iferror(xlookup($L521,'Product Families'!$A:$A,'Product Families'!$Q:$Q),"")</f>
        <v/>
      </c>
      <c r="AI521" s="26" t="str">
        <f t="shared" si="15"/>
        <v/>
      </c>
      <c r="AJ521" s="42" t="str">
        <f t="shared" si="16"/>
        <v/>
      </c>
      <c r="AK521" s="2">
        <f t="shared" si="17"/>
        <v>0</v>
      </c>
    </row>
    <row r="522">
      <c r="A522" s="1"/>
      <c r="B522" s="1"/>
      <c r="C522" s="1"/>
      <c r="D522" s="7" t="str">
        <f t="shared" si="18"/>
        <v/>
      </c>
      <c r="E522" s="26">
        <f t="shared" si="2"/>
        <v>0</v>
      </c>
      <c r="H522" s="1"/>
      <c r="I522" s="1"/>
      <c r="J522" s="1"/>
      <c r="K522" s="1"/>
      <c r="L522" s="1"/>
      <c r="M522" s="10" t="str">
        <f t="array" ref="M522">iferror(xlookup($H522,'Product Families'!$A:$A,'Product Families'!$P:$P),"")</f>
        <v/>
      </c>
      <c r="N522" s="2" t="str">
        <f t="array" ref="N522">iferror(xlookup($H522,'Product Families'!$A:$A,'Product Families'!$Q:$Q),"")</f>
        <v/>
      </c>
      <c r="O522" s="26" t="str">
        <f t="shared" si="3"/>
        <v/>
      </c>
      <c r="P522" s="42" t="str">
        <f t="shared" si="4"/>
        <v/>
      </c>
      <c r="Q522" s="2">
        <f t="shared" si="5"/>
        <v>0</v>
      </c>
      <c r="R522" s="10" t="str">
        <f t="array" ref="R522">iferror(xlookup($I522,'Product Families'!$A:$A,'Product Families'!$P:$P),"")</f>
        <v/>
      </c>
      <c r="S522" s="2" t="str">
        <f t="array" ref="S522">iferror(xlookup($I522,'Product Families'!$A:$A,'Product Families'!$Q:$Q),"")</f>
        <v/>
      </c>
      <c r="T522" s="26" t="str">
        <f t="shared" si="6"/>
        <v/>
      </c>
      <c r="U522" s="42" t="str">
        <f t="shared" si="7"/>
        <v/>
      </c>
      <c r="V522" s="2">
        <f t="shared" si="8"/>
        <v>0</v>
      </c>
      <c r="W522" s="10" t="str">
        <f t="array" ref="W522">iferror(xlookup($J522,'Product Families'!$A:$A,'Product Families'!$P:$P),"")</f>
        <v/>
      </c>
      <c r="X522" s="2" t="str">
        <f t="array" ref="X522">iferror(xlookup($J522,'Product Families'!$A:$A,'Product Families'!$Q:$Q),"")</f>
        <v/>
      </c>
      <c r="Y522" s="42" t="str">
        <f t="shared" si="9"/>
        <v/>
      </c>
      <c r="Z522" s="42" t="str">
        <f t="shared" si="10"/>
        <v/>
      </c>
      <c r="AA522" s="2">
        <f t="shared" si="11"/>
        <v>0</v>
      </c>
      <c r="AB522" s="10" t="str">
        <f t="array" ref="AB522">iferror(xlookup($K522,'Product Families'!$A:$A,'Product Families'!$P:$P),"")</f>
        <v/>
      </c>
      <c r="AC522" s="2" t="str">
        <f t="array" ref="AC522">iferror(xlookup($K522,'Product Families'!$A:$A,'Product Families'!$Q:$Q),"")</f>
        <v/>
      </c>
      <c r="AD522" s="26" t="str">
        <f t="shared" si="12"/>
        <v/>
      </c>
      <c r="AE522" s="42" t="str">
        <f t="shared" si="13"/>
        <v/>
      </c>
      <c r="AF522" s="2">
        <f t="shared" si="14"/>
        <v>0</v>
      </c>
      <c r="AG522" s="10" t="str">
        <f t="array" ref="AG522">iferror(xlookup($L522,'Product Families'!$A:$A,'Product Families'!$P:$P),"")</f>
        <v/>
      </c>
      <c r="AH522" s="2" t="str">
        <f t="array" ref="AH522">iferror(xlookup($L522,'Product Families'!$A:$A,'Product Families'!$Q:$Q),"")</f>
        <v/>
      </c>
      <c r="AI522" s="26" t="str">
        <f t="shared" si="15"/>
        <v/>
      </c>
      <c r="AJ522" s="42" t="str">
        <f t="shared" si="16"/>
        <v/>
      </c>
      <c r="AK522" s="2">
        <f t="shared" si="17"/>
        <v>0</v>
      </c>
    </row>
    <row r="523">
      <c r="A523" s="1"/>
      <c r="B523" s="1"/>
      <c r="C523" s="1"/>
      <c r="D523" s="7" t="str">
        <f t="shared" si="18"/>
        <v/>
      </c>
      <c r="E523" s="26">
        <f t="shared" si="2"/>
        <v>0</v>
      </c>
      <c r="H523" s="1"/>
      <c r="I523" s="1"/>
      <c r="J523" s="1"/>
      <c r="K523" s="1"/>
      <c r="L523" s="1"/>
      <c r="M523" s="10" t="str">
        <f t="array" ref="M523">iferror(xlookup($H523,'Product Families'!$A:$A,'Product Families'!$P:$P),"")</f>
        <v/>
      </c>
      <c r="N523" s="2" t="str">
        <f t="array" ref="N523">iferror(xlookup($H523,'Product Families'!$A:$A,'Product Families'!$Q:$Q),"")</f>
        <v/>
      </c>
      <c r="O523" s="26" t="str">
        <f t="shared" si="3"/>
        <v/>
      </c>
      <c r="P523" s="42" t="str">
        <f t="shared" si="4"/>
        <v/>
      </c>
      <c r="Q523" s="2">
        <f t="shared" si="5"/>
        <v>0</v>
      </c>
      <c r="R523" s="10" t="str">
        <f t="array" ref="R523">iferror(xlookup($I523,'Product Families'!$A:$A,'Product Families'!$P:$P),"")</f>
        <v/>
      </c>
      <c r="S523" s="2" t="str">
        <f t="array" ref="S523">iferror(xlookup($I523,'Product Families'!$A:$A,'Product Families'!$Q:$Q),"")</f>
        <v/>
      </c>
      <c r="T523" s="26" t="str">
        <f t="shared" si="6"/>
        <v/>
      </c>
      <c r="U523" s="42" t="str">
        <f t="shared" si="7"/>
        <v/>
      </c>
      <c r="V523" s="2">
        <f t="shared" si="8"/>
        <v>0</v>
      </c>
      <c r="W523" s="10" t="str">
        <f t="array" ref="W523">iferror(xlookup($J523,'Product Families'!$A:$A,'Product Families'!$P:$P),"")</f>
        <v/>
      </c>
      <c r="X523" s="2" t="str">
        <f t="array" ref="X523">iferror(xlookup($J523,'Product Families'!$A:$A,'Product Families'!$Q:$Q),"")</f>
        <v/>
      </c>
      <c r="Y523" s="42" t="str">
        <f t="shared" si="9"/>
        <v/>
      </c>
      <c r="Z523" s="42" t="str">
        <f t="shared" si="10"/>
        <v/>
      </c>
      <c r="AA523" s="2">
        <f t="shared" si="11"/>
        <v>0</v>
      </c>
      <c r="AB523" s="10" t="str">
        <f t="array" ref="AB523">iferror(xlookup($K523,'Product Families'!$A:$A,'Product Families'!$P:$P),"")</f>
        <v/>
      </c>
      <c r="AC523" s="2" t="str">
        <f t="array" ref="AC523">iferror(xlookup($K523,'Product Families'!$A:$A,'Product Families'!$Q:$Q),"")</f>
        <v/>
      </c>
      <c r="AD523" s="26" t="str">
        <f t="shared" si="12"/>
        <v/>
      </c>
      <c r="AE523" s="42" t="str">
        <f t="shared" si="13"/>
        <v/>
      </c>
      <c r="AF523" s="2">
        <f t="shared" si="14"/>
        <v>0</v>
      </c>
      <c r="AG523" s="10" t="str">
        <f t="array" ref="AG523">iferror(xlookup($L523,'Product Families'!$A:$A,'Product Families'!$P:$P),"")</f>
        <v/>
      </c>
      <c r="AH523" s="2" t="str">
        <f t="array" ref="AH523">iferror(xlookup($L523,'Product Families'!$A:$A,'Product Families'!$Q:$Q),"")</f>
        <v/>
      </c>
      <c r="AI523" s="26" t="str">
        <f t="shared" si="15"/>
        <v/>
      </c>
      <c r="AJ523" s="42" t="str">
        <f t="shared" si="16"/>
        <v/>
      </c>
      <c r="AK523" s="2">
        <f t="shared" si="17"/>
        <v>0</v>
      </c>
    </row>
    <row r="524">
      <c r="A524" s="1"/>
      <c r="B524" s="1"/>
      <c r="C524" s="1"/>
      <c r="D524" s="7" t="str">
        <f t="shared" si="18"/>
        <v/>
      </c>
      <c r="E524" s="26">
        <f t="shared" si="2"/>
        <v>0</v>
      </c>
      <c r="H524" s="1"/>
      <c r="I524" s="1"/>
      <c r="J524" s="1"/>
      <c r="K524" s="1"/>
      <c r="L524" s="1"/>
      <c r="M524" s="10" t="str">
        <f t="array" ref="M524">iferror(xlookup($H524,'Product Families'!$A:$A,'Product Families'!$P:$P),"")</f>
        <v/>
      </c>
      <c r="N524" s="2" t="str">
        <f t="array" ref="N524">iferror(xlookup($H524,'Product Families'!$A:$A,'Product Families'!$Q:$Q),"")</f>
        <v/>
      </c>
      <c r="O524" s="26" t="str">
        <f t="shared" si="3"/>
        <v/>
      </c>
      <c r="P524" s="42" t="str">
        <f t="shared" si="4"/>
        <v/>
      </c>
      <c r="Q524" s="2">
        <f t="shared" si="5"/>
        <v>0</v>
      </c>
      <c r="R524" s="10" t="str">
        <f t="array" ref="R524">iferror(xlookup($I524,'Product Families'!$A:$A,'Product Families'!$P:$P),"")</f>
        <v/>
      </c>
      <c r="S524" s="2" t="str">
        <f t="array" ref="S524">iferror(xlookup($I524,'Product Families'!$A:$A,'Product Families'!$Q:$Q),"")</f>
        <v/>
      </c>
      <c r="T524" s="26" t="str">
        <f t="shared" si="6"/>
        <v/>
      </c>
      <c r="U524" s="42" t="str">
        <f t="shared" si="7"/>
        <v/>
      </c>
      <c r="V524" s="2">
        <f t="shared" si="8"/>
        <v>0</v>
      </c>
      <c r="W524" s="10" t="str">
        <f t="array" ref="W524">iferror(xlookup($J524,'Product Families'!$A:$A,'Product Families'!$P:$P),"")</f>
        <v/>
      </c>
      <c r="X524" s="2" t="str">
        <f t="array" ref="X524">iferror(xlookup($J524,'Product Families'!$A:$A,'Product Families'!$Q:$Q),"")</f>
        <v/>
      </c>
      <c r="Y524" s="42" t="str">
        <f t="shared" si="9"/>
        <v/>
      </c>
      <c r="Z524" s="42" t="str">
        <f t="shared" si="10"/>
        <v/>
      </c>
      <c r="AA524" s="2">
        <f t="shared" si="11"/>
        <v>0</v>
      </c>
      <c r="AB524" s="10" t="str">
        <f t="array" ref="AB524">iferror(xlookup($K524,'Product Families'!$A:$A,'Product Families'!$P:$P),"")</f>
        <v/>
      </c>
      <c r="AC524" s="2" t="str">
        <f t="array" ref="AC524">iferror(xlookup($K524,'Product Families'!$A:$A,'Product Families'!$Q:$Q),"")</f>
        <v/>
      </c>
      <c r="AD524" s="26" t="str">
        <f t="shared" si="12"/>
        <v/>
      </c>
      <c r="AE524" s="42" t="str">
        <f t="shared" si="13"/>
        <v/>
      </c>
      <c r="AF524" s="2">
        <f t="shared" si="14"/>
        <v>0</v>
      </c>
      <c r="AG524" s="10" t="str">
        <f t="array" ref="AG524">iferror(xlookup($L524,'Product Families'!$A:$A,'Product Families'!$P:$P),"")</f>
        <v/>
      </c>
      <c r="AH524" s="2" t="str">
        <f t="array" ref="AH524">iferror(xlookup($L524,'Product Families'!$A:$A,'Product Families'!$Q:$Q),"")</f>
        <v/>
      </c>
      <c r="AI524" s="26" t="str">
        <f t="shared" si="15"/>
        <v/>
      </c>
      <c r="AJ524" s="42" t="str">
        <f t="shared" si="16"/>
        <v/>
      </c>
      <c r="AK524" s="2">
        <f t="shared" si="17"/>
        <v>0</v>
      </c>
    </row>
    <row r="525">
      <c r="A525" s="1"/>
      <c r="B525" s="1"/>
      <c r="C525" s="1"/>
      <c r="D525" s="7" t="str">
        <f t="shared" si="18"/>
        <v/>
      </c>
      <c r="E525" s="26">
        <f t="shared" si="2"/>
        <v>0</v>
      </c>
      <c r="H525" s="1"/>
      <c r="I525" s="1"/>
      <c r="J525" s="1"/>
      <c r="K525" s="1"/>
      <c r="L525" s="1"/>
      <c r="M525" s="10" t="str">
        <f t="array" ref="M525">iferror(xlookup($H525,'Product Families'!$A:$A,'Product Families'!$P:$P),"")</f>
        <v/>
      </c>
      <c r="N525" s="2" t="str">
        <f t="array" ref="N525">iferror(xlookup($H525,'Product Families'!$A:$A,'Product Families'!$Q:$Q),"")</f>
        <v/>
      </c>
      <c r="O525" s="26" t="str">
        <f t="shared" si="3"/>
        <v/>
      </c>
      <c r="P525" s="42" t="str">
        <f t="shared" si="4"/>
        <v/>
      </c>
      <c r="Q525" s="2">
        <f t="shared" si="5"/>
        <v>0</v>
      </c>
      <c r="R525" s="10" t="str">
        <f t="array" ref="R525">iferror(xlookup($I525,'Product Families'!$A:$A,'Product Families'!$P:$P),"")</f>
        <v/>
      </c>
      <c r="S525" s="2" t="str">
        <f t="array" ref="S525">iferror(xlookup($I525,'Product Families'!$A:$A,'Product Families'!$Q:$Q),"")</f>
        <v/>
      </c>
      <c r="T525" s="26" t="str">
        <f t="shared" si="6"/>
        <v/>
      </c>
      <c r="U525" s="42" t="str">
        <f t="shared" si="7"/>
        <v/>
      </c>
      <c r="V525" s="2">
        <f t="shared" si="8"/>
        <v>0</v>
      </c>
      <c r="W525" s="10" t="str">
        <f t="array" ref="W525">iferror(xlookup($J525,'Product Families'!$A:$A,'Product Families'!$P:$P),"")</f>
        <v/>
      </c>
      <c r="X525" s="2" t="str">
        <f t="array" ref="X525">iferror(xlookup($J525,'Product Families'!$A:$A,'Product Families'!$Q:$Q),"")</f>
        <v/>
      </c>
      <c r="Y525" s="42" t="str">
        <f t="shared" si="9"/>
        <v/>
      </c>
      <c r="Z525" s="42" t="str">
        <f t="shared" si="10"/>
        <v/>
      </c>
      <c r="AA525" s="2">
        <f t="shared" si="11"/>
        <v>0</v>
      </c>
      <c r="AB525" s="10" t="str">
        <f t="array" ref="AB525">iferror(xlookup($K525,'Product Families'!$A:$A,'Product Families'!$P:$P),"")</f>
        <v/>
      </c>
      <c r="AC525" s="2" t="str">
        <f t="array" ref="AC525">iferror(xlookup($K525,'Product Families'!$A:$A,'Product Families'!$Q:$Q),"")</f>
        <v/>
      </c>
      <c r="AD525" s="26" t="str">
        <f t="shared" si="12"/>
        <v/>
      </c>
      <c r="AE525" s="42" t="str">
        <f t="shared" si="13"/>
        <v/>
      </c>
      <c r="AF525" s="2">
        <f t="shared" si="14"/>
        <v>0</v>
      </c>
      <c r="AG525" s="10" t="str">
        <f t="array" ref="AG525">iferror(xlookup($L525,'Product Families'!$A:$A,'Product Families'!$P:$P),"")</f>
        <v/>
      </c>
      <c r="AH525" s="2" t="str">
        <f t="array" ref="AH525">iferror(xlookup($L525,'Product Families'!$A:$A,'Product Families'!$Q:$Q),"")</f>
        <v/>
      </c>
      <c r="AI525" s="26" t="str">
        <f t="shared" si="15"/>
        <v/>
      </c>
      <c r="AJ525" s="42" t="str">
        <f t="shared" si="16"/>
        <v/>
      </c>
      <c r="AK525" s="2">
        <f t="shared" si="17"/>
        <v>0</v>
      </c>
    </row>
    <row r="526">
      <c r="A526" s="1"/>
      <c r="B526" s="1"/>
      <c r="C526" s="1"/>
      <c r="D526" s="7" t="str">
        <f t="shared" si="18"/>
        <v/>
      </c>
      <c r="E526" s="26">
        <f t="shared" si="2"/>
        <v>0</v>
      </c>
      <c r="H526" s="1"/>
      <c r="I526" s="1"/>
      <c r="J526" s="1"/>
      <c r="K526" s="1"/>
      <c r="L526" s="1"/>
      <c r="M526" s="10" t="str">
        <f t="array" ref="M526">iferror(xlookup($H526,'Product Families'!$A:$A,'Product Families'!$P:$P),"")</f>
        <v/>
      </c>
      <c r="N526" s="2" t="str">
        <f t="array" ref="N526">iferror(xlookup($H526,'Product Families'!$A:$A,'Product Families'!$Q:$Q),"")</f>
        <v/>
      </c>
      <c r="O526" s="26" t="str">
        <f t="shared" si="3"/>
        <v/>
      </c>
      <c r="P526" s="42" t="str">
        <f t="shared" si="4"/>
        <v/>
      </c>
      <c r="Q526" s="2">
        <f t="shared" si="5"/>
        <v>0</v>
      </c>
      <c r="R526" s="10" t="str">
        <f t="array" ref="R526">iferror(xlookup($I526,'Product Families'!$A:$A,'Product Families'!$P:$P),"")</f>
        <v/>
      </c>
      <c r="S526" s="2" t="str">
        <f t="array" ref="S526">iferror(xlookup($I526,'Product Families'!$A:$A,'Product Families'!$Q:$Q),"")</f>
        <v/>
      </c>
      <c r="T526" s="26" t="str">
        <f t="shared" si="6"/>
        <v/>
      </c>
      <c r="U526" s="42" t="str">
        <f t="shared" si="7"/>
        <v/>
      </c>
      <c r="V526" s="2">
        <f t="shared" si="8"/>
        <v>0</v>
      </c>
      <c r="W526" s="10" t="str">
        <f t="array" ref="W526">iferror(xlookup($J526,'Product Families'!$A:$A,'Product Families'!$P:$P),"")</f>
        <v/>
      </c>
      <c r="X526" s="2" t="str">
        <f t="array" ref="X526">iferror(xlookup($J526,'Product Families'!$A:$A,'Product Families'!$Q:$Q),"")</f>
        <v/>
      </c>
      <c r="Y526" s="42" t="str">
        <f t="shared" si="9"/>
        <v/>
      </c>
      <c r="Z526" s="42" t="str">
        <f t="shared" si="10"/>
        <v/>
      </c>
      <c r="AA526" s="2">
        <f t="shared" si="11"/>
        <v>0</v>
      </c>
      <c r="AB526" s="10" t="str">
        <f t="array" ref="AB526">iferror(xlookup($K526,'Product Families'!$A:$A,'Product Families'!$P:$P),"")</f>
        <v/>
      </c>
      <c r="AC526" s="2" t="str">
        <f t="array" ref="AC526">iferror(xlookup($K526,'Product Families'!$A:$A,'Product Families'!$Q:$Q),"")</f>
        <v/>
      </c>
      <c r="AD526" s="26" t="str">
        <f t="shared" si="12"/>
        <v/>
      </c>
      <c r="AE526" s="42" t="str">
        <f t="shared" si="13"/>
        <v/>
      </c>
      <c r="AF526" s="2">
        <f t="shared" si="14"/>
        <v>0</v>
      </c>
      <c r="AG526" s="10" t="str">
        <f t="array" ref="AG526">iferror(xlookup($L526,'Product Families'!$A:$A,'Product Families'!$P:$P),"")</f>
        <v/>
      </c>
      <c r="AH526" s="2" t="str">
        <f t="array" ref="AH526">iferror(xlookup($L526,'Product Families'!$A:$A,'Product Families'!$Q:$Q),"")</f>
        <v/>
      </c>
      <c r="AI526" s="26" t="str">
        <f t="shared" si="15"/>
        <v/>
      </c>
      <c r="AJ526" s="42" t="str">
        <f t="shared" si="16"/>
        <v/>
      </c>
      <c r="AK526" s="2">
        <f t="shared" si="17"/>
        <v>0</v>
      </c>
    </row>
    <row r="527">
      <c r="A527" s="1"/>
      <c r="B527" s="1"/>
      <c r="C527" s="1"/>
      <c r="D527" s="7" t="str">
        <f t="shared" si="18"/>
        <v/>
      </c>
      <c r="E527" s="26">
        <f t="shared" si="2"/>
        <v>0</v>
      </c>
      <c r="H527" s="1"/>
      <c r="I527" s="1"/>
      <c r="J527" s="1"/>
      <c r="K527" s="1"/>
      <c r="L527" s="1"/>
      <c r="M527" s="10" t="str">
        <f t="array" ref="M527">iferror(xlookup($H527,'Product Families'!$A:$A,'Product Families'!$P:$P),"")</f>
        <v/>
      </c>
      <c r="N527" s="2" t="str">
        <f t="array" ref="N527">iferror(xlookup($H527,'Product Families'!$A:$A,'Product Families'!$Q:$Q),"")</f>
        <v/>
      </c>
      <c r="O527" s="26" t="str">
        <f t="shared" si="3"/>
        <v/>
      </c>
      <c r="P527" s="42" t="str">
        <f t="shared" si="4"/>
        <v/>
      </c>
      <c r="Q527" s="2">
        <f t="shared" si="5"/>
        <v>0</v>
      </c>
      <c r="R527" s="10" t="str">
        <f t="array" ref="R527">iferror(xlookup($I527,'Product Families'!$A:$A,'Product Families'!$P:$P),"")</f>
        <v/>
      </c>
      <c r="S527" s="2" t="str">
        <f t="array" ref="S527">iferror(xlookup($I527,'Product Families'!$A:$A,'Product Families'!$Q:$Q),"")</f>
        <v/>
      </c>
      <c r="T527" s="26" t="str">
        <f t="shared" si="6"/>
        <v/>
      </c>
      <c r="U527" s="42" t="str">
        <f t="shared" si="7"/>
        <v/>
      </c>
      <c r="V527" s="2">
        <f t="shared" si="8"/>
        <v>0</v>
      </c>
      <c r="W527" s="10" t="str">
        <f t="array" ref="W527">iferror(xlookup($J527,'Product Families'!$A:$A,'Product Families'!$P:$P),"")</f>
        <v/>
      </c>
      <c r="X527" s="2" t="str">
        <f t="array" ref="X527">iferror(xlookup($J527,'Product Families'!$A:$A,'Product Families'!$Q:$Q),"")</f>
        <v/>
      </c>
      <c r="Y527" s="42" t="str">
        <f t="shared" si="9"/>
        <v/>
      </c>
      <c r="Z527" s="42" t="str">
        <f t="shared" si="10"/>
        <v/>
      </c>
      <c r="AA527" s="2">
        <f t="shared" si="11"/>
        <v>0</v>
      </c>
      <c r="AB527" s="10" t="str">
        <f t="array" ref="AB527">iferror(xlookup($K527,'Product Families'!$A:$A,'Product Families'!$P:$P),"")</f>
        <v/>
      </c>
      <c r="AC527" s="2" t="str">
        <f t="array" ref="AC527">iferror(xlookup($K527,'Product Families'!$A:$A,'Product Families'!$Q:$Q),"")</f>
        <v/>
      </c>
      <c r="AD527" s="26" t="str">
        <f t="shared" si="12"/>
        <v/>
      </c>
      <c r="AE527" s="42" t="str">
        <f t="shared" si="13"/>
        <v/>
      </c>
      <c r="AF527" s="2">
        <f t="shared" si="14"/>
        <v>0</v>
      </c>
      <c r="AG527" s="10" t="str">
        <f t="array" ref="AG527">iferror(xlookup($L527,'Product Families'!$A:$A,'Product Families'!$P:$P),"")</f>
        <v/>
      </c>
      <c r="AH527" s="2" t="str">
        <f t="array" ref="AH527">iferror(xlookup($L527,'Product Families'!$A:$A,'Product Families'!$Q:$Q),"")</f>
        <v/>
      </c>
      <c r="AI527" s="26" t="str">
        <f t="shared" si="15"/>
        <v/>
      </c>
      <c r="AJ527" s="42" t="str">
        <f t="shared" si="16"/>
        <v/>
      </c>
      <c r="AK527" s="2">
        <f t="shared" si="17"/>
        <v>0</v>
      </c>
    </row>
    <row r="528">
      <c r="A528" s="1"/>
      <c r="B528" s="1"/>
      <c r="C528" s="1"/>
      <c r="D528" s="7" t="str">
        <f t="shared" si="18"/>
        <v/>
      </c>
      <c r="E528" s="26">
        <f t="shared" si="2"/>
        <v>0</v>
      </c>
      <c r="H528" s="1"/>
      <c r="I528" s="1"/>
      <c r="J528" s="1"/>
      <c r="K528" s="1"/>
      <c r="L528" s="1"/>
      <c r="M528" s="10" t="str">
        <f t="array" ref="M528">iferror(xlookup($H528,'Product Families'!$A:$A,'Product Families'!$P:$P),"")</f>
        <v/>
      </c>
      <c r="N528" s="2" t="str">
        <f t="array" ref="N528">iferror(xlookup($H528,'Product Families'!$A:$A,'Product Families'!$Q:$Q),"")</f>
        <v/>
      </c>
      <c r="O528" s="26" t="str">
        <f t="shared" si="3"/>
        <v/>
      </c>
      <c r="P528" s="42" t="str">
        <f t="shared" si="4"/>
        <v/>
      </c>
      <c r="Q528" s="2">
        <f t="shared" si="5"/>
        <v>0</v>
      </c>
      <c r="R528" s="10" t="str">
        <f t="array" ref="R528">iferror(xlookup($I528,'Product Families'!$A:$A,'Product Families'!$P:$P),"")</f>
        <v/>
      </c>
      <c r="S528" s="2" t="str">
        <f t="array" ref="S528">iferror(xlookup($I528,'Product Families'!$A:$A,'Product Families'!$Q:$Q),"")</f>
        <v/>
      </c>
      <c r="T528" s="26" t="str">
        <f t="shared" si="6"/>
        <v/>
      </c>
      <c r="U528" s="42" t="str">
        <f t="shared" si="7"/>
        <v/>
      </c>
      <c r="V528" s="2">
        <f t="shared" si="8"/>
        <v>0</v>
      </c>
      <c r="W528" s="10" t="str">
        <f t="array" ref="W528">iferror(xlookup($J528,'Product Families'!$A:$A,'Product Families'!$P:$P),"")</f>
        <v/>
      </c>
      <c r="X528" s="2" t="str">
        <f t="array" ref="X528">iferror(xlookup($J528,'Product Families'!$A:$A,'Product Families'!$Q:$Q),"")</f>
        <v/>
      </c>
      <c r="Y528" s="42" t="str">
        <f t="shared" si="9"/>
        <v/>
      </c>
      <c r="Z528" s="42" t="str">
        <f t="shared" si="10"/>
        <v/>
      </c>
      <c r="AA528" s="2">
        <f t="shared" si="11"/>
        <v>0</v>
      </c>
      <c r="AB528" s="10" t="str">
        <f t="array" ref="AB528">iferror(xlookup($K528,'Product Families'!$A:$A,'Product Families'!$P:$P),"")</f>
        <v/>
      </c>
      <c r="AC528" s="2" t="str">
        <f t="array" ref="AC528">iferror(xlookup($K528,'Product Families'!$A:$A,'Product Families'!$Q:$Q),"")</f>
        <v/>
      </c>
      <c r="AD528" s="26" t="str">
        <f t="shared" si="12"/>
        <v/>
      </c>
      <c r="AE528" s="42" t="str">
        <f t="shared" si="13"/>
        <v/>
      </c>
      <c r="AF528" s="2">
        <f t="shared" si="14"/>
        <v>0</v>
      </c>
      <c r="AG528" s="10" t="str">
        <f t="array" ref="AG528">iferror(xlookup($L528,'Product Families'!$A:$A,'Product Families'!$P:$P),"")</f>
        <v/>
      </c>
      <c r="AH528" s="2" t="str">
        <f t="array" ref="AH528">iferror(xlookup($L528,'Product Families'!$A:$A,'Product Families'!$Q:$Q),"")</f>
        <v/>
      </c>
      <c r="AI528" s="26" t="str">
        <f t="shared" si="15"/>
        <v/>
      </c>
      <c r="AJ528" s="42" t="str">
        <f t="shared" si="16"/>
        <v/>
      </c>
      <c r="AK528" s="2">
        <f t="shared" si="17"/>
        <v>0</v>
      </c>
    </row>
    <row r="529">
      <c r="A529" s="1"/>
      <c r="B529" s="1"/>
      <c r="C529" s="1"/>
      <c r="D529" s="7" t="str">
        <f t="shared" si="18"/>
        <v/>
      </c>
      <c r="E529" s="26">
        <f t="shared" si="2"/>
        <v>0</v>
      </c>
      <c r="H529" s="1"/>
      <c r="I529" s="1"/>
      <c r="J529" s="1"/>
      <c r="K529" s="1"/>
      <c r="L529" s="1"/>
      <c r="M529" s="10" t="str">
        <f t="array" ref="M529">iferror(xlookup($H529,'Product Families'!$A:$A,'Product Families'!$P:$P),"")</f>
        <v/>
      </c>
      <c r="N529" s="2" t="str">
        <f t="array" ref="N529">iferror(xlookup($H529,'Product Families'!$A:$A,'Product Families'!$Q:$Q),"")</f>
        <v/>
      </c>
      <c r="O529" s="26" t="str">
        <f t="shared" si="3"/>
        <v/>
      </c>
      <c r="P529" s="42" t="str">
        <f t="shared" si="4"/>
        <v/>
      </c>
      <c r="Q529" s="2">
        <f t="shared" si="5"/>
        <v>0</v>
      </c>
      <c r="R529" s="10" t="str">
        <f t="array" ref="R529">iferror(xlookup($I529,'Product Families'!$A:$A,'Product Families'!$P:$P),"")</f>
        <v/>
      </c>
      <c r="S529" s="2" t="str">
        <f t="array" ref="S529">iferror(xlookup($I529,'Product Families'!$A:$A,'Product Families'!$Q:$Q),"")</f>
        <v/>
      </c>
      <c r="T529" s="26" t="str">
        <f t="shared" si="6"/>
        <v/>
      </c>
      <c r="U529" s="42" t="str">
        <f t="shared" si="7"/>
        <v/>
      </c>
      <c r="V529" s="2">
        <f t="shared" si="8"/>
        <v>0</v>
      </c>
      <c r="W529" s="10" t="str">
        <f t="array" ref="W529">iferror(xlookup($J529,'Product Families'!$A:$A,'Product Families'!$P:$P),"")</f>
        <v/>
      </c>
      <c r="X529" s="2" t="str">
        <f t="array" ref="X529">iferror(xlookup($J529,'Product Families'!$A:$A,'Product Families'!$Q:$Q),"")</f>
        <v/>
      </c>
      <c r="Y529" s="42" t="str">
        <f t="shared" si="9"/>
        <v/>
      </c>
      <c r="Z529" s="42" t="str">
        <f t="shared" si="10"/>
        <v/>
      </c>
      <c r="AA529" s="2">
        <f t="shared" si="11"/>
        <v>0</v>
      </c>
      <c r="AB529" s="10" t="str">
        <f t="array" ref="AB529">iferror(xlookup($K529,'Product Families'!$A:$A,'Product Families'!$P:$P),"")</f>
        <v/>
      </c>
      <c r="AC529" s="2" t="str">
        <f t="array" ref="AC529">iferror(xlookup($K529,'Product Families'!$A:$A,'Product Families'!$Q:$Q),"")</f>
        <v/>
      </c>
      <c r="AD529" s="26" t="str">
        <f t="shared" si="12"/>
        <v/>
      </c>
      <c r="AE529" s="42" t="str">
        <f t="shared" si="13"/>
        <v/>
      </c>
      <c r="AF529" s="2">
        <f t="shared" si="14"/>
        <v>0</v>
      </c>
      <c r="AG529" s="10" t="str">
        <f t="array" ref="AG529">iferror(xlookup($L529,'Product Families'!$A:$A,'Product Families'!$P:$P),"")</f>
        <v/>
      </c>
      <c r="AH529" s="2" t="str">
        <f t="array" ref="AH529">iferror(xlookup($L529,'Product Families'!$A:$A,'Product Families'!$Q:$Q),"")</f>
        <v/>
      </c>
      <c r="AI529" s="26" t="str">
        <f t="shared" si="15"/>
        <v/>
      </c>
      <c r="AJ529" s="42" t="str">
        <f t="shared" si="16"/>
        <v/>
      </c>
      <c r="AK529" s="2">
        <f t="shared" si="17"/>
        <v>0</v>
      </c>
    </row>
    <row r="530">
      <c r="A530" s="1"/>
      <c r="B530" s="1"/>
      <c r="C530" s="1"/>
      <c r="D530" s="7" t="str">
        <f t="shared" si="18"/>
        <v/>
      </c>
      <c r="E530" s="26">
        <f t="shared" si="2"/>
        <v>0</v>
      </c>
      <c r="H530" s="1"/>
      <c r="I530" s="1"/>
      <c r="J530" s="1"/>
      <c r="K530" s="1"/>
      <c r="L530" s="1"/>
      <c r="M530" s="10" t="str">
        <f t="array" ref="M530">iferror(xlookup($H530,'Product Families'!$A:$A,'Product Families'!$P:$P),"")</f>
        <v/>
      </c>
      <c r="N530" s="2" t="str">
        <f t="array" ref="N530">iferror(xlookup($H530,'Product Families'!$A:$A,'Product Families'!$Q:$Q),"")</f>
        <v/>
      </c>
      <c r="O530" s="26" t="str">
        <f t="shared" si="3"/>
        <v/>
      </c>
      <c r="P530" s="42" t="str">
        <f t="shared" si="4"/>
        <v/>
      </c>
      <c r="Q530" s="2">
        <f t="shared" si="5"/>
        <v>0</v>
      </c>
      <c r="R530" s="10" t="str">
        <f t="array" ref="R530">iferror(xlookup($I530,'Product Families'!$A:$A,'Product Families'!$P:$P),"")</f>
        <v/>
      </c>
      <c r="S530" s="2" t="str">
        <f t="array" ref="S530">iferror(xlookup($I530,'Product Families'!$A:$A,'Product Families'!$Q:$Q),"")</f>
        <v/>
      </c>
      <c r="T530" s="26" t="str">
        <f t="shared" si="6"/>
        <v/>
      </c>
      <c r="U530" s="42" t="str">
        <f t="shared" si="7"/>
        <v/>
      </c>
      <c r="V530" s="2">
        <f t="shared" si="8"/>
        <v>0</v>
      </c>
      <c r="W530" s="10" t="str">
        <f t="array" ref="W530">iferror(xlookup($J530,'Product Families'!$A:$A,'Product Families'!$P:$P),"")</f>
        <v/>
      </c>
      <c r="X530" s="2" t="str">
        <f t="array" ref="X530">iferror(xlookup($J530,'Product Families'!$A:$A,'Product Families'!$Q:$Q),"")</f>
        <v/>
      </c>
      <c r="Y530" s="42" t="str">
        <f t="shared" si="9"/>
        <v/>
      </c>
      <c r="Z530" s="42" t="str">
        <f t="shared" si="10"/>
        <v/>
      </c>
      <c r="AA530" s="2">
        <f t="shared" si="11"/>
        <v>0</v>
      </c>
      <c r="AB530" s="10" t="str">
        <f t="array" ref="AB530">iferror(xlookup($K530,'Product Families'!$A:$A,'Product Families'!$P:$P),"")</f>
        <v/>
      </c>
      <c r="AC530" s="2" t="str">
        <f t="array" ref="AC530">iferror(xlookup($K530,'Product Families'!$A:$A,'Product Families'!$Q:$Q),"")</f>
        <v/>
      </c>
      <c r="AD530" s="26" t="str">
        <f t="shared" si="12"/>
        <v/>
      </c>
      <c r="AE530" s="42" t="str">
        <f t="shared" si="13"/>
        <v/>
      </c>
      <c r="AF530" s="2">
        <f t="shared" si="14"/>
        <v>0</v>
      </c>
      <c r="AG530" s="10" t="str">
        <f t="array" ref="AG530">iferror(xlookup($L530,'Product Families'!$A:$A,'Product Families'!$P:$P),"")</f>
        <v/>
      </c>
      <c r="AH530" s="2" t="str">
        <f t="array" ref="AH530">iferror(xlookup($L530,'Product Families'!$A:$A,'Product Families'!$Q:$Q),"")</f>
        <v/>
      </c>
      <c r="AI530" s="26" t="str">
        <f t="shared" si="15"/>
        <v/>
      </c>
      <c r="AJ530" s="42" t="str">
        <f t="shared" si="16"/>
        <v/>
      </c>
      <c r="AK530" s="2">
        <f t="shared" si="17"/>
        <v>0</v>
      </c>
    </row>
    <row r="531">
      <c r="A531" s="1"/>
      <c r="B531" s="1"/>
      <c r="C531" s="1"/>
      <c r="D531" s="7" t="str">
        <f t="shared" si="18"/>
        <v/>
      </c>
      <c r="E531" s="26">
        <f t="shared" si="2"/>
        <v>0</v>
      </c>
      <c r="H531" s="1"/>
      <c r="I531" s="1"/>
      <c r="J531" s="1"/>
      <c r="K531" s="1"/>
      <c r="L531" s="1"/>
      <c r="M531" s="10" t="str">
        <f t="array" ref="M531">iferror(xlookup($H531,'Product Families'!$A:$A,'Product Families'!$P:$P),"")</f>
        <v/>
      </c>
      <c r="N531" s="2" t="str">
        <f t="array" ref="N531">iferror(xlookup($H531,'Product Families'!$A:$A,'Product Families'!$Q:$Q),"")</f>
        <v/>
      </c>
      <c r="O531" s="26" t="str">
        <f t="shared" si="3"/>
        <v/>
      </c>
      <c r="P531" s="42" t="str">
        <f t="shared" si="4"/>
        <v/>
      </c>
      <c r="Q531" s="2">
        <f t="shared" si="5"/>
        <v>0</v>
      </c>
      <c r="R531" s="10" t="str">
        <f t="array" ref="R531">iferror(xlookup($I531,'Product Families'!$A:$A,'Product Families'!$P:$P),"")</f>
        <v/>
      </c>
      <c r="S531" s="2" t="str">
        <f t="array" ref="S531">iferror(xlookup($I531,'Product Families'!$A:$A,'Product Families'!$Q:$Q),"")</f>
        <v/>
      </c>
      <c r="T531" s="26" t="str">
        <f t="shared" si="6"/>
        <v/>
      </c>
      <c r="U531" s="42" t="str">
        <f t="shared" si="7"/>
        <v/>
      </c>
      <c r="V531" s="2">
        <f t="shared" si="8"/>
        <v>0</v>
      </c>
      <c r="W531" s="10" t="str">
        <f t="array" ref="W531">iferror(xlookup($J531,'Product Families'!$A:$A,'Product Families'!$P:$P),"")</f>
        <v/>
      </c>
      <c r="X531" s="2" t="str">
        <f t="array" ref="X531">iferror(xlookup($J531,'Product Families'!$A:$A,'Product Families'!$Q:$Q),"")</f>
        <v/>
      </c>
      <c r="Y531" s="42" t="str">
        <f t="shared" si="9"/>
        <v/>
      </c>
      <c r="Z531" s="42" t="str">
        <f t="shared" si="10"/>
        <v/>
      </c>
      <c r="AA531" s="2">
        <f t="shared" si="11"/>
        <v>0</v>
      </c>
      <c r="AB531" s="10" t="str">
        <f t="array" ref="AB531">iferror(xlookup($K531,'Product Families'!$A:$A,'Product Families'!$P:$P),"")</f>
        <v/>
      </c>
      <c r="AC531" s="2" t="str">
        <f t="array" ref="AC531">iferror(xlookup($K531,'Product Families'!$A:$A,'Product Families'!$Q:$Q),"")</f>
        <v/>
      </c>
      <c r="AD531" s="26" t="str">
        <f t="shared" si="12"/>
        <v/>
      </c>
      <c r="AE531" s="42" t="str">
        <f t="shared" si="13"/>
        <v/>
      </c>
      <c r="AF531" s="2">
        <f t="shared" si="14"/>
        <v>0</v>
      </c>
      <c r="AG531" s="10" t="str">
        <f t="array" ref="AG531">iferror(xlookup($L531,'Product Families'!$A:$A,'Product Families'!$P:$P),"")</f>
        <v/>
      </c>
      <c r="AH531" s="2" t="str">
        <f t="array" ref="AH531">iferror(xlookup($L531,'Product Families'!$A:$A,'Product Families'!$Q:$Q),"")</f>
        <v/>
      </c>
      <c r="AI531" s="26" t="str">
        <f t="shared" si="15"/>
        <v/>
      </c>
      <c r="AJ531" s="42" t="str">
        <f t="shared" si="16"/>
        <v/>
      </c>
      <c r="AK531" s="2">
        <f t="shared" si="17"/>
        <v>0</v>
      </c>
    </row>
    <row r="532">
      <c r="A532" s="1"/>
      <c r="B532" s="1"/>
      <c r="C532" s="1"/>
      <c r="D532" s="7" t="str">
        <f t="shared" si="18"/>
        <v/>
      </c>
      <c r="E532" s="26">
        <f t="shared" si="2"/>
        <v>0</v>
      </c>
      <c r="H532" s="1"/>
      <c r="I532" s="1"/>
      <c r="J532" s="1"/>
      <c r="K532" s="1"/>
      <c r="L532" s="1"/>
      <c r="M532" s="10" t="str">
        <f t="array" ref="M532">iferror(xlookup($H532,'Product Families'!$A:$A,'Product Families'!$P:$P),"")</f>
        <v/>
      </c>
      <c r="N532" s="2" t="str">
        <f t="array" ref="N532">iferror(xlookup($H532,'Product Families'!$A:$A,'Product Families'!$Q:$Q),"")</f>
        <v/>
      </c>
      <c r="O532" s="26" t="str">
        <f t="shared" si="3"/>
        <v/>
      </c>
      <c r="P532" s="42" t="str">
        <f t="shared" si="4"/>
        <v/>
      </c>
      <c r="Q532" s="2">
        <f t="shared" si="5"/>
        <v>0</v>
      </c>
      <c r="R532" s="10" t="str">
        <f t="array" ref="R532">iferror(xlookup($I532,'Product Families'!$A:$A,'Product Families'!$P:$P),"")</f>
        <v/>
      </c>
      <c r="S532" s="2" t="str">
        <f t="array" ref="S532">iferror(xlookup($I532,'Product Families'!$A:$A,'Product Families'!$Q:$Q),"")</f>
        <v/>
      </c>
      <c r="T532" s="26" t="str">
        <f t="shared" si="6"/>
        <v/>
      </c>
      <c r="U532" s="42" t="str">
        <f t="shared" si="7"/>
        <v/>
      </c>
      <c r="V532" s="2">
        <f t="shared" si="8"/>
        <v>0</v>
      </c>
      <c r="W532" s="10" t="str">
        <f t="array" ref="W532">iferror(xlookup($J532,'Product Families'!$A:$A,'Product Families'!$P:$P),"")</f>
        <v/>
      </c>
      <c r="X532" s="2" t="str">
        <f t="array" ref="X532">iferror(xlookup($J532,'Product Families'!$A:$A,'Product Families'!$Q:$Q),"")</f>
        <v/>
      </c>
      <c r="Y532" s="42" t="str">
        <f t="shared" si="9"/>
        <v/>
      </c>
      <c r="Z532" s="42" t="str">
        <f t="shared" si="10"/>
        <v/>
      </c>
      <c r="AA532" s="2">
        <f t="shared" si="11"/>
        <v>0</v>
      </c>
      <c r="AB532" s="10" t="str">
        <f t="array" ref="AB532">iferror(xlookup($K532,'Product Families'!$A:$A,'Product Families'!$P:$P),"")</f>
        <v/>
      </c>
      <c r="AC532" s="2" t="str">
        <f t="array" ref="AC532">iferror(xlookup($K532,'Product Families'!$A:$A,'Product Families'!$Q:$Q),"")</f>
        <v/>
      </c>
      <c r="AD532" s="26" t="str">
        <f t="shared" si="12"/>
        <v/>
      </c>
      <c r="AE532" s="42" t="str">
        <f t="shared" si="13"/>
        <v/>
      </c>
      <c r="AF532" s="2">
        <f t="shared" si="14"/>
        <v>0</v>
      </c>
      <c r="AG532" s="10" t="str">
        <f t="array" ref="AG532">iferror(xlookup($L532,'Product Families'!$A:$A,'Product Families'!$P:$P),"")</f>
        <v/>
      </c>
      <c r="AH532" s="2" t="str">
        <f t="array" ref="AH532">iferror(xlookup($L532,'Product Families'!$A:$A,'Product Families'!$Q:$Q),"")</f>
        <v/>
      </c>
      <c r="AI532" s="26" t="str">
        <f t="shared" si="15"/>
        <v/>
      </c>
      <c r="AJ532" s="42" t="str">
        <f t="shared" si="16"/>
        <v/>
      </c>
      <c r="AK532" s="2">
        <f t="shared" si="17"/>
        <v>0</v>
      </c>
    </row>
    <row r="533">
      <c r="A533" s="1"/>
      <c r="B533" s="1"/>
      <c r="C533" s="1"/>
      <c r="D533" s="7" t="str">
        <f t="shared" si="18"/>
        <v/>
      </c>
      <c r="E533" s="26">
        <f t="shared" si="2"/>
        <v>0</v>
      </c>
      <c r="H533" s="1"/>
      <c r="I533" s="1"/>
      <c r="J533" s="1"/>
      <c r="K533" s="1"/>
      <c r="L533" s="1"/>
      <c r="M533" s="10" t="str">
        <f t="array" ref="M533">iferror(xlookup($H533,'Product Families'!$A:$A,'Product Families'!$P:$P),"")</f>
        <v/>
      </c>
      <c r="N533" s="2" t="str">
        <f t="array" ref="N533">iferror(xlookup($H533,'Product Families'!$A:$A,'Product Families'!$Q:$Q),"")</f>
        <v/>
      </c>
      <c r="O533" s="26" t="str">
        <f t="shared" si="3"/>
        <v/>
      </c>
      <c r="P533" s="42" t="str">
        <f t="shared" si="4"/>
        <v/>
      </c>
      <c r="Q533" s="2">
        <f t="shared" si="5"/>
        <v>0</v>
      </c>
      <c r="R533" s="10" t="str">
        <f t="array" ref="R533">iferror(xlookup($I533,'Product Families'!$A:$A,'Product Families'!$P:$P),"")</f>
        <v/>
      </c>
      <c r="S533" s="2" t="str">
        <f t="array" ref="S533">iferror(xlookup($I533,'Product Families'!$A:$A,'Product Families'!$Q:$Q),"")</f>
        <v/>
      </c>
      <c r="T533" s="26" t="str">
        <f t="shared" si="6"/>
        <v/>
      </c>
      <c r="U533" s="42" t="str">
        <f t="shared" si="7"/>
        <v/>
      </c>
      <c r="V533" s="2">
        <f t="shared" si="8"/>
        <v>0</v>
      </c>
      <c r="W533" s="10" t="str">
        <f t="array" ref="W533">iferror(xlookup($J533,'Product Families'!$A:$A,'Product Families'!$P:$P),"")</f>
        <v/>
      </c>
      <c r="X533" s="2" t="str">
        <f t="array" ref="X533">iferror(xlookup($J533,'Product Families'!$A:$A,'Product Families'!$Q:$Q),"")</f>
        <v/>
      </c>
      <c r="Y533" s="42" t="str">
        <f t="shared" si="9"/>
        <v/>
      </c>
      <c r="Z533" s="42" t="str">
        <f t="shared" si="10"/>
        <v/>
      </c>
      <c r="AA533" s="2">
        <f t="shared" si="11"/>
        <v>0</v>
      </c>
      <c r="AB533" s="10" t="str">
        <f t="array" ref="AB533">iferror(xlookup($K533,'Product Families'!$A:$A,'Product Families'!$P:$P),"")</f>
        <v/>
      </c>
      <c r="AC533" s="2" t="str">
        <f t="array" ref="AC533">iferror(xlookup($K533,'Product Families'!$A:$A,'Product Families'!$Q:$Q),"")</f>
        <v/>
      </c>
      <c r="AD533" s="26" t="str">
        <f t="shared" si="12"/>
        <v/>
      </c>
      <c r="AE533" s="42" t="str">
        <f t="shared" si="13"/>
        <v/>
      </c>
      <c r="AF533" s="2">
        <f t="shared" si="14"/>
        <v>0</v>
      </c>
      <c r="AG533" s="10" t="str">
        <f t="array" ref="AG533">iferror(xlookup($L533,'Product Families'!$A:$A,'Product Families'!$P:$P),"")</f>
        <v/>
      </c>
      <c r="AH533" s="2" t="str">
        <f t="array" ref="AH533">iferror(xlookup($L533,'Product Families'!$A:$A,'Product Families'!$Q:$Q),"")</f>
        <v/>
      </c>
      <c r="AI533" s="26" t="str">
        <f t="shared" si="15"/>
        <v/>
      </c>
      <c r="AJ533" s="42" t="str">
        <f t="shared" si="16"/>
        <v/>
      </c>
      <c r="AK533" s="2">
        <f t="shared" si="17"/>
        <v>0</v>
      </c>
    </row>
    <row r="534">
      <c r="A534" s="1"/>
      <c r="B534" s="1"/>
      <c r="C534" s="1"/>
      <c r="D534" s="7" t="str">
        <f t="shared" si="18"/>
        <v/>
      </c>
      <c r="E534" s="26">
        <f t="shared" si="2"/>
        <v>0</v>
      </c>
      <c r="H534" s="1"/>
      <c r="I534" s="1"/>
      <c r="J534" s="1"/>
      <c r="K534" s="1"/>
      <c r="L534" s="1"/>
      <c r="M534" s="10" t="str">
        <f t="array" ref="M534">iferror(xlookup($H534,'Product Families'!$A:$A,'Product Families'!$P:$P),"")</f>
        <v/>
      </c>
      <c r="N534" s="2" t="str">
        <f t="array" ref="N534">iferror(xlookup($H534,'Product Families'!$A:$A,'Product Families'!$Q:$Q),"")</f>
        <v/>
      </c>
      <c r="O534" s="26" t="str">
        <f t="shared" si="3"/>
        <v/>
      </c>
      <c r="P534" s="42" t="str">
        <f t="shared" si="4"/>
        <v/>
      </c>
      <c r="Q534" s="2">
        <f t="shared" si="5"/>
        <v>0</v>
      </c>
      <c r="R534" s="10" t="str">
        <f t="array" ref="R534">iferror(xlookup($I534,'Product Families'!$A:$A,'Product Families'!$P:$P),"")</f>
        <v/>
      </c>
      <c r="S534" s="2" t="str">
        <f t="array" ref="S534">iferror(xlookup($I534,'Product Families'!$A:$A,'Product Families'!$Q:$Q),"")</f>
        <v/>
      </c>
      <c r="T534" s="26" t="str">
        <f t="shared" si="6"/>
        <v/>
      </c>
      <c r="U534" s="42" t="str">
        <f t="shared" si="7"/>
        <v/>
      </c>
      <c r="V534" s="2">
        <f t="shared" si="8"/>
        <v>0</v>
      </c>
      <c r="W534" s="10" t="str">
        <f t="array" ref="W534">iferror(xlookup($J534,'Product Families'!$A:$A,'Product Families'!$P:$P),"")</f>
        <v/>
      </c>
      <c r="X534" s="2" t="str">
        <f t="array" ref="X534">iferror(xlookup($J534,'Product Families'!$A:$A,'Product Families'!$Q:$Q),"")</f>
        <v/>
      </c>
      <c r="Y534" s="42" t="str">
        <f t="shared" si="9"/>
        <v/>
      </c>
      <c r="Z534" s="42" t="str">
        <f t="shared" si="10"/>
        <v/>
      </c>
      <c r="AA534" s="2">
        <f t="shared" si="11"/>
        <v>0</v>
      </c>
      <c r="AB534" s="10" t="str">
        <f t="array" ref="AB534">iferror(xlookup($K534,'Product Families'!$A:$A,'Product Families'!$P:$P),"")</f>
        <v/>
      </c>
      <c r="AC534" s="2" t="str">
        <f t="array" ref="AC534">iferror(xlookup($K534,'Product Families'!$A:$A,'Product Families'!$Q:$Q),"")</f>
        <v/>
      </c>
      <c r="AD534" s="26" t="str">
        <f t="shared" si="12"/>
        <v/>
      </c>
      <c r="AE534" s="42" t="str">
        <f t="shared" si="13"/>
        <v/>
      </c>
      <c r="AF534" s="2">
        <f t="shared" si="14"/>
        <v>0</v>
      </c>
      <c r="AG534" s="10" t="str">
        <f t="array" ref="AG534">iferror(xlookup($L534,'Product Families'!$A:$A,'Product Families'!$P:$P),"")</f>
        <v/>
      </c>
      <c r="AH534" s="2" t="str">
        <f t="array" ref="AH534">iferror(xlookup($L534,'Product Families'!$A:$A,'Product Families'!$Q:$Q),"")</f>
        <v/>
      </c>
      <c r="AI534" s="26" t="str">
        <f t="shared" si="15"/>
        <v/>
      </c>
      <c r="AJ534" s="42" t="str">
        <f t="shared" si="16"/>
        <v/>
      </c>
      <c r="AK534" s="2">
        <f t="shared" si="17"/>
        <v>0</v>
      </c>
    </row>
    <row r="535">
      <c r="A535" s="1"/>
      <c r="B535" s="1"/>
      <c r="C535" s="1"/>
      <c r="D535" s="7" t="str">
        <f t="shared" si="18"/>
        <v/>
      </c>
      <c r="E535" s="26">
        <f t="shared" si="2"/>
        <v>0</v>
      </c>
      <c r="H535" s="1"/>
      <c r="I535" s="1"/>
      <c r="J535" s="1"/>
      <c r="K535" s="1"/>
      <c r="L535" s="1"/>
      <c r="M535" s="10" t="str">
        <f t="array" ref="M535">iferror(xlookup($H535,'Product Families'!$A:$A,'Product Families'!$P:$P),"")</f>
        <v/>
      </c>
      <c r="N535" s="2" t="str">
        <f t="array" ref="N535">iferror(xlookup($H535,'Product Families'!$A:$A,'Product Families'!$Q:$Q),"")</f>
        <v/>
      </c>
      <c r="O535" s="26" t="str">
        <f t="shared" si="3"/>
        <v/>
      </c>
      <c r="P535" s="42" t="str">
        <f t="shared" si="4"/>
        <v/>
      </c>
      <c r="Q535" s="2">
        <f t="shared" si="5"/>
        <v>0</v>
      </c>
      <c r="R535" s="10" t="str">
        <f t="array" ref="R535">iferror(xlookup($I535,'Product Families'!$A:$A,'Product Families'!$P:$P),"")</f>
        <v/>
      </c>
      <c r="S535" s="2" t="str">
        <f t="array" ref="S535">iferror(xlookup($I535,'Product Families'!$A:$A,'Product Families'!$Q:$Q),"")</f>
        <v/>
      </c>
      <c r="T535" s="26" t="str">
        <f t="shared" si="6"/>
        <v/>
      </c>
      <c r="U535" s="42" t="str">
        <f t="shared" si="7"/>
        <v/>
      </c>
      <c r="V535" s="2">
        <f t="shared" si="8"/>
        <v>0</v>
      </c>
      <c r="W535" s="10" t="str">
        <f t="array" ref="W535">iferror(xlookup($J535,'Product Families'!$A:$A,'Product Families'!$P:$P),"")</f>
        <v/>
      </c>
      <c r="X535" s="2" t="str">
        <f t="array" ref="X535">iferror(xlookup($J535,'Product Families'!$A:$A,'Product Families'!$Q:$Q),"")</f>
        <v/>
      </c>
      <c r="Y535" s="42" t="str">
        <f t="shared" si="9"/>
        <v/>
      </c>
      <c r="Z535" s="42" t="str">
        <f t="shared" si="10"/>
        <v/>
      </c>
      <c r="AA535" s="2">
        <f t="shared" si="11"/>
        <v>0</v>
      </c>
      <c r="AB535" s="10" t="str">
        <f t="array" ref="AB535">iferror(xlookup($K535,'Product Families'!$A:$A,'Product Families'!$P:$P),"")</f>
        <v/>
      </c>
      <c r="AC535" s="2" t="str">
        <f t="array" ref="AC535">iferror(xlookup($K535,'Product Families'!$A:$A,'Product Families'!$Q:$Q),"")</f>
        <v/>
      </c>
      <c r="AD535" s="26" t="str">
        <f t="shared" si="12"/>
        <v/>
      </c>
      <c r="AE535" s="42" t="str">
        <f t="shared" si="13"/>
        <v/>
      </c>
      <c r="AF535" s="2">
        <f t="shared" si="14"/>
        <v>0</v>
      </c>
      <c r="AG535" s="10" t="str">
        <f t="array" ref="AG535">iferror(xlookup($L535,'Product Families'!$A:$A,'Product Families'!$P:$P),"")</f>
        <v/>
      </c>
      <c r="AH535" s="2" t="str">
        <f t="array" ref="AH535">iferror(xlookup($L535,'Product Families'!$A:$A,'Product Families'!$Q:$Q),"")</f>
        <v/>
      </c>
      <c r="AI535" s="26" t="str">
        <f t="shared" si="15"/>
        <v/>
      </c>
      <c r="AJ535" s="42" t="str">
        <f t="shared" si="16"/>
        <v/>
      </c>
      <c r="AK535" s="2">
        <f t="shared" si="17"/>
        <v>0</v>
      </c>
    </row>
    <row r="536">
      <c r="A536" s="1"/>
      <c r="B536" s="1"/>
      <c r="C536" s="1"/>
      <c r="D536" s="7" t="str">
        <f t="shared" si="18"/>
        <v/>
      </c>
      <c r="E536" s="26">
        <f t="shared" si="2"/>
        <v>0</v>
      </c>
      <c r="H536" s="1"/>
      <c r="I536" s="1"/>
      <c r="J536" s="1"/>
      <c r="K536" s="1"/>
      <c r="L536" s="1"/>
      <c r="M536" s="10" t="str">
        <f t="array" ref="M536">iferror(xlookup($H536,'Product Families'!$A:$A,'Product Families'!$P:$P),"")</f>
        <v/>
      </c>
      <c r="N536" s="2" t="str">
        <f t="array" ref="N536">iferror(xlookup($H536,'Product Families'!$A:$A,'Product Families'!$Q:$Q),"")</f>
        <v/>
      </c>
      <c r="O536" s="26" t="str">
        <f t="shared" si="3"/>
        <v/>
      </c>
      <c r="P536" s="42" t="str">
        <f t="shared" si="4"/>
        <v/>
      </c>
      <c r="Q536" s="2">
        <f t="shared" si="5"/>
        <v>0</v>
      </c>
      <c r="R536" s="10" t="str">
        <f t="array" ref="R536">iferror(xlookup($I536,'Product Families'!$A:$A,'Product Families'!$P:$P),"")</f>
        <v/>
      </c>
      <c r="S536" s="2" t="str">
        <f t="array" ref="S536">iferror(xlookup($I536,'Product Families'!$A:$A,'Product Families'!$Q:$Q),"")</f>
        <v/>
      </c>
      <c r="T536" s="26" t="str">
        <f t="shared" si="6"/>
        <v/>
      </c>
      <c r="U536" s="42" t="str">
        <f t="shared" si="7"/>
        <v/>
      </c>
      <c r="V536" s="2">
        <f t="shared" si="8"/>
        <v>0</v>
      </c>
      <c r="W536" s="10" t="str">
        <f t="array" ref="W536">iferror(xlookup($J536,'Product Families'!$A:$A,'Product Families'!$P:$P),"")</f>
        <v/>
      </c>
      <c r="X536" s="2" t="str">
        <f t="array" ref="X536">iferror(xlookup($J536,'Product Families'!$A:$A,'Product Families'!$Q:$Q),"")</f>
        <v/>
      </c>
      <c r="Y536" s="42" t="str">
        <f t="shared" si="9"/>
        <v/>
      </c>
      <c r="Z536" s="42" t="str">
        <f t="shared" si="10"/>
        <v/>
      </c>
      <c r="AA536" s="2">
        <f t="shared" si="11"/>
        <v>0</v>
      </c>
      <c r="AB536" s="10" t="str">
        <f t="array" ref="AB536">iferror(xlookup($K536,'Product Families'!$A:$A,'Product Families'!$P:$P),"")</f>
        <v/>
      </c>
      <c r="AC536" s="2" t="str">
        <f t="array" ref="AC536">iferror(xlookup($K536,'Product Families'!$A:$A,'Product Families'!$Q:$Q),"")</f>
        <v/>
      </c>
      <c r="AD536" s="26" t="str">
        <f t="shared" si="12"/>
        <v/>
      </c>
      <c r="AE536" s="42" t="str">
        <f t="shared" si="13"/>
        <v/>
      </c>
      <c r="AF536" s="2">
        <f t="shared" si="14"/>
        <v>0</v>
      </c>
      <c r="AG536" s="10" t="str">
        <f t="array" ref="AG536">iferror(xlookup($L536,'Product Families'!$A:$A,'Product Families'!$P:$P),"")</f>
        <v/>
      </c>
      <c r="AH536" s="2" t="str">
        <f t="array" ref="AH536">iferror(xlookup($L536,'Product Families'!$A:$A,'Product Families'!$Q:$Q),"")</f>
        <v/>
      </c>
      <c r="AI536" s="26" t="str">
        <f t="shared" si="15"/>
        <v/>
      </c>
      <c r="AJ536" s="42" t="str">
        <f t="shared" si="16"/>
        <v/>
      </c>
      <c r="AK536" s="2">
        <f t="shared" si="17"/>
        <v>0</v>
      </c>
    </row>
    <row r="537">
      <c r="A537" s="1"/>
      <c r="B537" s="1"/>
      <c r="C537" s="1"/>
      <c r="D537" s="7" t="str">
        <f t="shared" si="18"/>
        <v/>
      </c>
      <c r="E537" s="26">
        <f t="shared" si="2"/>
        <v>0</v>
      </c>
      <c r="H537" s="1"/>
      <c r="I537" s="1"/>
      <c r="J537" s="1"/>
      <c r="K537" s="1"/>
      <c r="L537" s="1"/>
      <c r="M537" s="10" t="str">
        <f t="array" ref="M537">iferror(xlookup($H537,'Product Families'!$A:$A,'Product Families'!$P:$P),"")</f>
        <v/>
      </c>
      <c r="N537" s="2" t="str">
        <f t="array" ref="N537">iferror(xlookup($H537,'Product Families'!$A:$A,'Product Families'!$Q:$Q),"")</f>
        <v/>
      </c>
      <c r="O537" s="26" t="str">
        <f t="shared" si="3"/>
        <v/>
      </c>
      <c r="P537" s="42" t="str">
        <f t="shared" si="4"/>
        <v/>
      </c>
      <c r="Q537" s="2">
        <f t="shared" si="5"/>
        <v>0</v>
      </c>
      <c r="R537" s="10" t="str">
        <f t="array" ref="R537">iferror(xlookup($I537,'Product Families'!$A:$A,'Product Families'!$P:$P),"")</f>
        <v/>
      </c>
      <c r="S537" s="2" t="str">
        <f t="array" ref="S537">iferror(xlookup($I537,'Product Families'!$A:$A,'Product Families'!$Q:$Q),"")</f>
        <v/>
      </c>
      <c r="T537" s="26" t="str">
        <f t="shared" si="6"/>
        <v/>
      </c>
      <c r="U537" s="42" t="str">
        <f t="shared" si="7"/>
        <v/>
      </c>
      <c r="V537" s="2">
        <f t="shared" si="8"/>
        <v>0</v>
      </c>
      <c r="W537" s="10" t="str">
        <f t="array" ref="W537">iferror(xlookup($J537,'Product Families'!$A:$A,'Product Families'!$P:$P),"")</f>
        <v/>
      </c>
      <c r="X537" s="2" t="str">
        <f t="array" ref="X537">iferror(xlookup($J537,'Product Families'!$A:$A,'Product Families'!$Q:$Q),"")</f>
        <v/>
      </c>
      <c r="Y537" s="42" t="str">
        <f t="shared" si="9"/>
        <v/>
      </c>
      <c r="Z537" s="42" t="str">
        <f t="shared" si="10"/>
        <v/>
      </c>
      <c r="AA537" s="2">
        <f t="shared" si="11"/>
        <v>0</v>
      </c>
      <c r="AB537" s="10" t="str">
        <f t="array" ref="AB537">iferror(xlookup($K537,'Product Families'!$A:$A,'Product Families'!$P:$P),"")</f>
        <v/>
      </c>
      <c r="AC537" s="2" t="str">
        <f t="array" ref="AC537">iferror(xlookup($K537,'Product Families'!$A:$A,'Product Families'!$Q:$Q),"")</f>
        <v/>
      </c>
      <c r="AD537" s="26" t="str">
        <f t="shared" si="12"/>
        <v/>
      </c>
      <c r="AE537" s="42" t="str">
        <f t="shared" si="13"/>
        <v/>
      </c>
      <c r="AF537" s="2">
        <f t="shared" si="14"/>
        <v>0</v>
      </c>
      <c r="AG537" s="10" t="str">
        <f t="array" ref="AG537">iferror(xlookup($L537,'Product Families'!$A:$A,'Product Families'!$P:$P),"")</f>
        <v/>
      </c>
      <c r="AH537" s="2" t="str">
        <f t="array" ref="AH537">iferror(xlookup($L537,'Product Families'!$A:$A,'Product Families'!$Q:$Q),"")</f>
        <v/>
      </c>
      <c r="AI537" s="26" t="str">
        <f t="shared" si="15"/>
        <v/>
      </c>
      <c r="AJ537" s="42" t="str">
        <f t="shared" si="16"/>
        <v/>
      </c>
      <c r="AK537" s="2">
        <f t="shared" si="17"/>
        <v>0</v>
      </c>
    </row>
    <row r="538">
      <c r="A538" s="1"/>
      <c r="B538" s="1"/>
      <c r="C538" s="1"/>
      <c r="D538" s="7" t="str">
        <f t="shared" si="18"/>
        <v/>
      </c>
      <c r="E538" s="26">
        <f t="shared" si="2"/>
        <v>0</v>
      </c>
      <c r="H538" s="1"/>
      <c r="I538" s="1"/>
      <c r="J538" s="1"/>
      <c r="K538" s="1"/>
      <c r="L538" s="1"/>
      <c r="M538" s="10" t="str">
        <f t="array" ref="M538">iferror(xlookup($H538,'Product Families'!$A:$A,'Product Families'!$P:$P),"")</f>
        <v/>
      </c>
      <c r="N538" s="2" t="str">
        <f t="array" ref="N538">iferror(xlookup($H538,'Product Families'!$A:$A,'Product Families'!$Q:$Q),"")</f>
        <v/>
      </c>
      <c r="O538" s="26" t="str">
        <f t="shared" si="3"/>
        <v/>
      </c>
      <c r="P538" s="42" t="str">
        <f t="shared" si="4"/>
        <v/>
      </c>
      <c r="Q538" s="2">
        <f t="shared" si="5"/>
        <v>0</v>
      </c>
      <c r="R538" s="10" t="str">
        <f t="array" ref="R538">iferror(xlookup($I538,'Product Families'!$A:$A,'Product Families'!$P:$P),"")</f>
        <v/>
      </c>
      <c r="S538" s="2" t="str">
        <f t="array" ref="S538">iferror(xlookup($I538,'Product Families'!$A:$A,'Product Families'!$Q:$Q),"")</f>
        <v/>
      </c>
      <c r="T538" s="26" t="str">
        <f t="shared" si="6"/>
        <v/>
      </c>
      <c r="U538" s="42" t="str">
        <f t="shared" si="7"/>
        <v/>
      </c>
      <c r="V538" s="2">
        <f t="shared" si="8"/>
        <v>0</v>
      </c>
      <c r="W538" s="10" t="str">
        <f t="array" ref="W538">iferror(xlookup($J538,'Product Families'!$A:$A,'Product Families'!$P:$P),"")</f>
        <v/>
      </c>
      <c r="X538" s="2" t="str">
        <f t="array" ref="X538">iferror(xlookup($J538,'Product Families'!$A:$A,'Product Families'!$Q:$Q),"")</f>
        <v/>
      </c>
      <c r="Y538" s="42" t="str">
        <f t="shared" si="9"/>
        <v/>
      </c>
      <c r="Z538" s="42" t="str">
        <f t="shared" si="10"/>
        <v/>
      </c>
      <c r="AA538" s="2">
        <f t="shared" si="11"/>
        <v>0</v>
      </c>
      <c r="AB538" s="10" t="str">
        <f t="array" ref="AB538">iferror(xlookup($K538,'Product Families'!$A:$A,'Product Families'!$P:$P),"")</f>
        <v/>
      </c>
      <c r="AC538" s="2" t="str">
        <f t="array" ref="AC538">iferror(xlookup($K538,'Product Families'!$A:$A,'Product Families'!$Q:$Q),"")</f>
        <v/>
      </c>
      <c r="AD538" s="26" t="str">
        <f t="shared" si="12"/>
        <v/>
      </c>
      <c r="AE538" s="42" t="str">
        <f t="shared" si="13"/>
        <v/>
      </c>
      <c r="AF538" s="2">
        <f t="shared" si="14"/>
        <v>0</v>
      </c>
      <c r="AG538" s="10" t="str">
        <f t="array" ref="AG538">iferror(xlookup($L538,'Product Families'!$A:$A,'Product Families'!$P:$P),"")</f>
        <v/>
      </c>
      <c r="AH538" s="2" t="str">
        <f t="array" ref="AH538">iferror(xlookup($L538,'Product Families'!$A:$A,'Product Families'!$Q:$Q),"")</f>
        <v/>
      </c>
      <c r="AI538" s="26" t="str">
        <f t="shared" si="15"/>
        <v/>
      </c>
      <c r="AJ538" s="42" t="str">
        <f t="shared" si="16"/>
        <v/>
      </c>
      <c r="AK538" s="2">
        <f t="shared" si="17"/>
        <v>0</v>
      </c>
    </row>
    <row r="539">
      <c r="A539" s="1"/>
      <c r="B539" s="1"/>
      <c r="C539" s="1"/>
      <c r="D539" s="7" t="str">
        <f t="shared" si="18"/>
        <v/>
      </c>
      <c r="E539" s="26">
        <f t="shared" si="2"/>
        <v>0</v>
      </c>
      <c r="H539" s="1"/>
      <c r="I539" s="1"/>
      <c r="J539" s="1"/>
      <c r="K539" s="1"/>
      <c r="L539" s="1"/>
      <c r="M539" s="10" t="str">
        <f t="array" ref="M539">iferror(xlookup($H539,'Product Families'!$A:$A,'Product Families'!$P:$P),"")</f>
        <v/>
      </c>
      <c r="N539" s="2" t="str">
        <f t="array" ref="N539">iferror(xlookup($H539,'Product Families'!$A:$A,'Product Families'!$Q:$Q),"")</f>
        <v/>
      </c>
      <c r="O539" s="26" t="str">
        <f t="shared" si="3"/>
        <v/>
      </c>
      <c r="P539" s="42" t="str">
        <f t="shared" si="4"/>
        <v/>
      </c>
      <c r="Q539" s="2">
        <f t="shared" si="5"/>
        <v>0</v>
      </c>
      <c r="R539" s="10" t="str">
        <f t="array" ref="R539">iferror(xlookup($I539,'Product Families'!$A:$A,'Product Families'!$P:$P),"")</f>
        <v/>
      </c>
      <c r="S539" s="2" t="str">
        <f t="array" ref="S539">iferror(xlookup($I539,'Product Families'!$A:$A,'Product Families'!$Q:$Q),"")</f>
        <v/>
      </c>
      <c r="T539" s="26" t="str">
        <f t="shared" si="6"/>
        <v/>
      </c>
      <c r="U539" s="42" t="str">
        <f t="shared" si="7"/>
        <v/>
      </c>
      <c r="V539" s="2">
        <f t="shared" si="8"/>
        <v>0</v>
      </c>
      <c r="W539" s="10" t="str">
        <f t="array" ref="W539">iferror(xlookup($J539,'Product Families'!$A:$A,'Product Families'!$P:$P),"")</f>
        <v/>
      </c>
      <c r="X539" s="2" t="str">
        <f t="array" ref="X539">iferror(xlookup($J539,'Product Families'!$A:$A,'Product Families'!$Q:$Q),"")</f>
        <v/>
      </c>
      <c r="Y539" s="42" t="str">
        <f t="shared" si="9"/>
        <v/>
      </c>
      <c r="Z539" s="42" t="str">
        <f t="shared" si="10"/>
        <v/>
      </c>
      <c r="AA539" s="2">
        <f t="shared" si="11"/>
        <v>0</v>
      </c>
      <c r="AB539" s="10" t="str">
        <f t="array" ref="AB539">iferror(xlookup($K539,'Product Families'!$A:$A,'Product Families'!$P:$P),"")</f>
        <v/>
      </c>
      <c r="AC539" s="2" t="str">
        <f t="array" ref="AC539">iferror(xlookup($K539,'Product Families'!$A:$A,'Product Families'!$Q:$Q),"")</f>
        <v/>
      </c>
      <c r="AD539" s="26" t="str">
        <f t="shared" si="12"/>
        <v/>
      </c>
      <c r="AE539" s="42" t="str">
        <f t="shared" si="13"/>
        <v/>
      </c>
      <c r="AF539" s="2">
        <f t="shared" si="14"/>
        <v>0</v>
      </c>
      <c r="AG539" s="10" t="str">
        <f t="array" ref="AG539">iferror(xlookup($L539,'Product Families'!$A:$A,'Product Families'!$P:$P),"")</f>
        <v/>
      </c>
      <c r="AH539" s="2" t="str">
        <f t="array" ref="AH539">iferror(xlookup($L539,'Product Families'!$A:$A,'Product Families'!$Q:$Q),"")</f>
        <v/>
      </c>
      <c r="AI539" s="26" t="str">
        <f t="shared" si="15"/>
        <v/>
      </c>
      <c r="AJ539" s="42" t="str">
        <f t="shared" si="16"/>
        <v/>
      </c>
      <c r="AK539" s="2">
        <f t="shared" si="17"/>
        <v>0</v>
      </c>
    </row>
    <row r="540">
      <c r="A540" s="1"/>
      <c r="B540" s="1"/>
      <c r="C540" s="1"/>
      <c r="D540" s="7" t="str">
        <f t="shared" si="18"/>
        <v/>
      </c>
      <c r="E540" s="26">
        <f t="shared" si="2"/>
        <v>0</v>
      </c>
      <c r="H540" s="1"/>
      <c r="I540" s="1"/>
      <c r="J540" s="1"/>
      <c r="K540" s="1"/>
      <c r="L540" s="1"/>
      <c r="M540" s="10" t="str">
        <f t="array" ref="M540">iferror(xlookup($H540,'Product Families'!$A:$A,'Product Families'!$P:$P),"")</f>
        <v/>
      </c>
      <c r="N540" s="2" t="str">
        <f t="array" ref="N540">iferror(xlookup($H540,'Product Families'!$A:$A,'Product Families'!$Q:$Q),"")</f>
        <v/>
      </c>
      <c r="O540" s="26" t="str">
        <f t="shared" si="3"/>
        <v/>
      </c>
      <c r="P540" s="42" t="str">
        <f t="shared" si="4"/>
        <v/>
      </c>
      <c r="Q540" s="2">
        <f t="shared" si="5"/>
        <v>0</v>
      </c>
      <c r="R540" s="10" t="str">
        <f t="array" ref="R540">iferror(xlookup($I540,'Product Families'!$A:$A,'Product Families'!$P:$P),"")</f>
        <v/>
      </c>
      <c r="S540" s="2" t="str">
        <f t="array" ref="S540">iferror(xlookup($I540,'Product Families'!$A:$A,'Product Families'!$Q:$Q),"")</f>
        <v/>
      </c>
      <c r="T540" s="26" t="str">
        <f t="shared" si="6"/>
        <v/>
      </c>
      <c r="U540" s="42" t="str">
        <f t="shared" si="7"/>
        <v/>
      </c>
      <c r="V540" s="2">
        <f t="shared" si="8"/>
        <v>0</v>
      </c>
      <c r="W540" s="10" t="str">
        <f t="array" ref="W540">iferror(xlookup($J540,'Product Families'!$A:$A,'Product Families'!$P:$P),"")</f>
        <v/>
      </c>
      <c r="X540" s="2" t="str">
        <f t="array" ref="X540">iferror(xlookup($J540,'Product Families'!$A:$A,'Product Families'!$Q:$Q),"")</f>
        <v/>
      </c>
      <c r="Y540" s="42" t="str">
        <f t="shared" si="9"/>
        <v/>
      </c>
      <c r="Z540" s="42" t="str">
        <f t="shared" si="10"/>
        <v/>
      </c>
      <c r="AA540" s="2">
        <f t="shared" si="11"/>
        <v>0</v>
      </c>
      <c r="AB540" s="10" t="str">
        <f t="array" ref="AB540">iferror(xlookup($K540,'Product Families'!$A:$A,'Product Families'!$P:$P),"")</f>
        <v/>
      </c>
      <c r="AC540" s="2" t="str">
        <f t="array" ref="AC540">iferror(xlookup($K540,'Product Families'!$A:$A,'Product Families'!$Q:$Q),"")</f>
        <v/>
      </c>
      <c r="AD540" s="26" t="str">
        <f t="shared" si="12"/>
        <v/>
      </c>
      <c r="AE540" s="42" t="str">
        <f t="shared" si="13"/>
        <v/>
      </c>
      <c r="AF540" s="2">
        <f t="shared" si="14"/>
        <v>0</v>
      </c>
      <c r="AG540" s="10" t="str">
        <f t="array" ref="AG540">iferror(xlookup($L540,'Product Families'!$A:$A,'Product Families'!$P:$P),"")</f>
        <v/>
      </c>
      <c r="AH540" s="2" t="str">
        <f t="array" ref="AH540">iferror(xlookup($L540,'Product Families'!$A:$A,'Product Families'!$Q:$Q),"")</f>
        <v/>
      </c>
      <c r="AI540" s="26" t="str">
        <f t="shared" si="15"/>
        <v/>
      </c>
      <c r="AJ540" s="42" t="str">
        <f t="shared" si="16"/>
        <v/>
      </c>
      <c r="AK540" s="2">
        <f t="shared" si="17"/>
        <v>0</v>
      </c>
    </row>
    <row r="541">
      <c r="A541" s="1"/>
      <c r="B541" s="1"/>
      <c r="C541" s="1"/>
      <c r="D541" s="7" t="str">
        <f t="shared" si="18"/>
        <v/>
      </c>
      <c r="E541" s="26">
        <f t="shared" si="2"/>
        <v>0</v>
      </c>
      <c r="H541" s="1"/>
      <c r="I541" s="1"/>
      <c r="J541" s="1"/>
      <c r="K541" s="1"/>
      <c r="L541" s="1"/>
      <c r="M541" s="10" t="str">
        <f t="array" ref="M541">iferror(xlookup($H541,'Product Families'!$A:$A,'Product Families'!$P:$P),"")</f>
        <v/>
      </c>
      <c r="N541" s="2" t="str">
        <f t="array" ref="N541">iferror(xlookup($H541,'Product Families'!$A:$A,'Product Families'!$Q:$Q),"")</f>
        <v/>
      </c>
      <c r="O541" s="26" t="str">
        <f t="shared" si="3"/>
        <v/>
      </c>
      <c r="P541" s="42" t="str">
        <f t="shared" si="4"/>
        <v/>
      </c>
      <c r="Q541" s="2">
        <f t="shared" si="5"/>
        <v>0</v>
      </c>
      <c r="R541" s="10" t="str">
        <f t="array" ref="R541">iferror(xlookup($I541,'Product Families'!$A:$A,'Product Families'!$P:$P),"")</f>
        <v/>
      </c>
      <c r="S541" s="2" t="str">
        <f t="array" ref="S541">iferror(xlookup($I541,'Product Families'!$A:$A,'Product Families'!$Q:$Q),"")</f>
        <v/>
      </c>
      <c r="T541" s="26" t="str">
        <f t="shared" si="6"/>
        <v/>
      </c>
      <c r="U541" s="42" t="str">
        <f t="shared" si="7"/>
        <v/>
      </c>
      <c r="V541" s="2">
        <f t="shared" si="8"/>
        <v>0</v>
      </c>
      <c r="W541" s="10" t="str">
        <f t="array" ref="W541">iferror(xlookup($J541,'Product Families'!$A:$A,'Product Families'!$P:$P),"")</f>
        <v/>
      </c>
      <c r="X541" s="2" t="str">
        <f t="array" ref="X541">iferror(xlookup($J541,'Product Families'!$A:$A,'Product Families'!$Q:$Q),"")</f>
        <v/>
      </c>
      <c r="Y541" s="42" t="str">
        <f t="shared" si="9"/>
        <v/>
      </c>
      <c r="Z541" s="42" t="str">
        <f t="shared" si="10"/>
        <v/>
      </c>
      <c r="AA541" s="2">
        <f t="shared" si="11"/>
        <v>0</v>
      </c>
      <c r="AB541" s="10" t="str">
        <f t="array" ref="AB541">iferror(xlookup($K541,'Product Families'!$A:$A,'Product Families'!$P:$P),"")</f>
        <v/>
      </c>
      <c r="AC541" s="2" t="str">
        <f t="array" ref="AC541">iferror(xlookup($K541,'Product Families'!$A:$A,'Product Families'!$Q:$Q),"")</f>
        <v/>
      </c>
      <c r="AD541" s="26" t="str">
        <f t="shared" si="12"/>
        <v/>
      </c>
      <c r="AE541" s="42" t="str">
        <f t="shared" si="13"/>
        <v/>
      </c>
      <c r="AF541" s="2">
        <f t="shared" si="14"/>
        <v>0</v>
      </c>
      <c r="AG541" s="10" t="str">
        <f t="array" ref="AG541">iferror(xlookup($L541,'Product Families'!$A:$A,'Product Families'!$P:$P),"")</f>
        <v/>
      </c>
      <c r="AH541" s="2" t="str">
        <f t="array" ref="AH541">iferror(xlookup($L541,'Product Families'!$A:$A,'Product Families'!$Q:$Q),"")</f>
        <v/>
      </c>
      <c r="AI541" s="26" t="str">
        <f t="shared" si="15"/>
        <v/>
      </c>
      <c r="AJ541" s="42" t="str">
        <f t="shared" si="16"/>
        <v/>
      </c>
      <c r="AK541" s="2">
        <f t="shared" si="17"/>
        <v>0</v>
      </c>
    </row>
    <row r="542">
      <c r="A542" s="1"/>
      <c r="B542" s="1"/>
      <c r="C542" s="1"/>
      <c r="D542" s="7" t="str">
        <f t="shared" si="18"/>
        <v/>
      </c>
      <c r="E542" s="26">
        <f t="shared" si="2"/>
        <v>0</v>
      </c>
      <c r="H542" s="1"/>
      <c r="I542" s="1"/>
      <c r="J542" s="1"/>
      <c r="K542" s="1"/>
      <c r="L542" s="1"/>
      <c r="M542" s="10" t="str">
        <f t="array" ref="M542">iferror(xlookup($H542,'Product Families'!$A:$A,'Product Families'!$P:$P),"")</f>
        <v/>
      </c>
      <c r="N542" s="2" t="str">
        <f t="array" ref="N542">iferror(xlookup($H542,'Product Families'!$A:$A,'Product Families'!$Q:$Q),"")</f>
        <v/>
      </c>
      <c r="O542" s="26" t="str">
        <f t="shared" si="3"/>
        <v/>
      </c>
      <c r="P542" s="42" t="str">
        <f t="shared" si="4"/>
        <v/>
      </c>
      <c r="Q542" s="2">
        <f t="shared" si="5"/>
        <v>0</v>
      </c>
      <c r="R542" s="10" t="str">
        <f t="array" ref="R542">iferror(xlookup($I542,'Product Families'!$A:$A,'Product Families'!$P:$P),"")</f>
        <v/>
      </c>
      <c r="S542" s="2" t="str">
        <f t="array" ref="S542">iferror(xlookup($I542,'Product Families'!$A:$A,'Product Families'!$Q:$Q),"")</f>
        <v/>
      </c>
      <c r="T542" s="26" t="str">
        <f t="shared" si="6"/>
        <v/>
      </c>
      <c r="U542" s="42" t="str">
        <f t="shared" si="7"/>
        <v/>
      </c>
      <c r="V542" s="2">
        <f t="shared" si="8"/>
        <v>0</v>
      </c>
      <c r="W542" s="10" t="str">
        <f t="array" ref="W542">iferror(xlookup($J542,'Product Families'!$A:$A,'Product Families'!$P:$P),"")</f>
        <v/>
      </c>
      <c r="X542" s="2" t="str">
        <f t="array" ref="X542">iferror(xlookup($J542,'Product Families'!$A:$A,'Product Families'!$Q:$Q),"")</f>
        <v/>
      </c>
      <c r="Y542" s="42" t="str">
        <f t="shared" si="9"/>
        <v/>
      </c>
      <c r="Z542" s="42" t="str">
        <f t="shared" si="10"/>
        <v/>
      </c>
      <c r="AA542" s="2">
        <f t="shared" si="11"/>
        <v>0</v>
      </c>
      <c r="AB542" s="10" t="str">
        <f t="array" ref="AB542">iferror(xlookup($K542,'Product Families'!$A:$A,'Product Families'!$P:$P),"")</f>
        <v/>
      </c>
      <c r="AC542" s="2" t="str">
        <f t="array" ref="AC542">iferror(xlookup($K542,'Product Families'!$A:$A,'Product Families'!$Q:$Q),"")</f>
        <v/>
      </c>
      <c r="AD542" s="26" t="str">
        <f t="shared" si="12"/>
        <v/>
      </c>
      <c r="AE542" s="42" t="str">
        <f t="shared" si="13"/>
        <v/>
      </c>
      <c r="AF542" s="2">
        <f t="shared" si="14"/>
        <v>0</v>
      </c>
      <c r="AG542" s="10" t="str">
        <f t="array" ref="AG542">iferror(xlookup($L542,'Product Families'!$A:$A,'Product Families'!$P:$P),"")</f>
        <v/>
      </c>
      <c r="AH542" s="2" t="str">
        <f t="array" ref="AH542">iferror(xlookup($L542,'Product Families'!$A:$A,'Product Families'!$Q:$Q),"")</f>
        <v/>
      </c>
      <c r="AI542" s="26" t="str">
        <f t="shared" si="15"/>
        <v/>
      </c>
      <c r="AJ542" s="42" t="str">
        <f t="shared" si="16"/>
        <v/>
      </c>
      <c r="AK542" s="2">
        <f t="shared" si="17"/>
        <v>0</v>
      </c>
    </row>
    <row r="543">
      <c r="A543" s="1"/>
      <c r="B543" s="1"/>
      <c r="C543" s="1"/>
      <c r="D543" s="7" t="str">
        <f t="shared" si="18"/>
        <v/>
      </c>
      <c r="E543" s="26">
        <f t="shared" si="2"/>
        <v>0</v>
      </c>
      <c r="H543" s="1"/>
      <c r="I543" s="1"/>
      <c r="J543" s="1"/>
      <c r="K543" s="1"/>
      <c r="L543" s="1"/>
      <c r="M543" s="10" t="str">
        <f t="array" ref="M543">iferror(xlookup($H543,'Product Families'!$A:$A,'Product Families'!$P:$P),"")</f>
        <v/>
      </c>
      <c r="N543" s="2" t="str">
        <f t="array" ref="N543">iferror(xlookup($H543,'Product Families'!$A:$A,'Product Families'!$Q:$Q),"")</f>
        <v/>
      </c>
      <c r="O543" s="26" t="str">
        <f t="shared" si="3"/>
        <v/>
      </c>
      <c r="P543" s="42" t="str">
        <f t="shared" si="4"/>
        <v/>
      </c>
      <c r="Q543" s="2">
        <f t="shared" si="5"/>
        <v>0</v>
      </c>
      <c r="R543" s="10" t="str">
        <f t="array" ref="R543">iferror(xlookup($I543,'Product Families'!$A:$A,'Product Families'!$P:$P),"")</f>
        <v/>
      </c>
      <c r="S543" s="2" t="str">
        <f t="array" ref="S543">iferror(xlookup($I543,'Product Families'!$A:$A,'Product Families'!$Q:$Q),"")</f>
        <v/>
      </c>
      <c r="T543" s="26" t="str">
        <f t="shared" si="6"/>
        <v/>
      </c>
      <c r="U543" s="42" t="str">
        <f t="shared" si="7"/>
        <v/>
      </c>
      <c r="V543" s="2">
        <f t="shared" si="8"/>
        <v>0</v>
      </c>
      <c r="W543" s="10" t="str">
        <f t="array" ref="W543">iferror(xlookup($J543,'Product Families'!$A:$A,'Product Families'!$P:$P),"")</f>
        <v/>
      </c>
      <c r="X543" s="2" t="str">
        <f t="array" ref="X543">iferror(xlookup($J543,'Product Families'!$A:$A,'Product Families'!$Q:$Q),"")</f>
        <v/>
      </c>
      <c r="Y543" s="42" t="str">
        <f t="shared" si="9"/>
        <v/>
      </c>
      <c r="Z543" s="42" t="str">
        <f t="shared" si="10"/>
        <v/>
      </c>
      <c r="AA543" s="2">
        <f t="shared" si="11"/>
        <v>0</v>
      </c>
      <c r="AB543" s="10" t="str">
        <f t="array" ref="AB543">iferror(xlookup($K543,'Product Families'!$A:$A,'Product Families'!$P:$P),"")</f>
        <v/>
      </c>
      <c r="AC543" s="2" t="str">
        <f t="array" ref="AC543">iferror(xlookup($K543,'Product Families'!$A:$A,'Product Families'!$Q:$Q),"")</f>
        <v/>
      </c>
      <c r="AD543" s="26" t="str">
        <f t="shared" si="12"/>
        <v/>
      </c>
      <c r="AE543" s="42" t="str">
        <f t="shared" si="13"/>
        <v/>
      </c>
      <c r="AF543" s="2">
        <f t="shared" si="14"/>
        <v>0</v>
      </c>
      <c r="AG543" s="10" t="str">
        <f t="array" ref="AG543">iferror(xlookup($L543,'Product Families'!$A:$A,'Product Families'!$P:$P),"")</f>
        <v/>
      </c>
      <c r="AH543" s="2" t="str">
        <f t="array" ref="AH543">iferror(xlookup($L543,'Product Families'!$A:$A,'Product Families'!$Q:$Q),"")</f>
        <v/>
      </c>
      <c r="AI543" s="26" t="str">
        <f t="shared" si="15"/>
        <v/>
      </c>
      <c r="AJ543" s="42" t="str">
        <f t="shared" si="16"/>
        <v/>
      </c>
      <c r="AK543" s="2">
        <f t="shared" si="17"/>
        <v>0</v>
      </c>
    </row>
    <row r="544">
      <c r="A544" s="1"/>
      <c r="B544" s="1"/>
      <c r="C544" s="1"/>
      <c r="D544" s="7" t="str">
        <f t="shared" si="18"/>
        <v/>
      </c>
      <c r="E544" s="26">
        <f t="shared" si="2"/>
        <v>0</v>
      </c>
      <c r="H544" s="1"/>
      <c r="I544" s="1"/>
      <c r="J544" s="1"/>
      <c r="K544" s="1"/>
      <c r="L544" s="1"/>
      <c r="M544" s="10" t="str">
        <f t="array" ref="M544">iferror(xlookup($H544,'Product Families'!$A:$A,'Product Families'!$P:$P),"")</f>
        <v/>
      </c>
      <c r="N544" s="2" t="str">
        <f t="array" ref="N544">iferror(xlookup($H544,'Product Families'!$A:$A,'Product Families'!$Q:$Q),"")</f>
        <v/>
      </c>
      <c r="O544" s="26" t="str">
        <f t="shared" si="3"/>
        <v/>
      </c>
      <c r="P544" s="42" t="str">
        <f t="shared" si="4"/>
        <v/>
      </c>
      <c r="Q544" s="2">
        <f t="shared" si="5"/>
        <v>0</v>
      </c>
      <c r="R544" s="10" t="str">
        <f t="array" ref="R544">iferror(xlookup($I544,'Product Families'!$A:$A,'Product Families'!$P:$P),"")</f>
        <v/>
      </c>
      <c r="S544" s="2" t="str">
        <f t="array" ref="S544">iferror(xlookup($I544,'Product Families'!$A:$A,'Product Families'!$Q:$Q),"")</f>
        <v/>
      </c>
      <c r="T544" s="26" t="str">
        <f t="shared" si="6"/>
        <v/>
      </c>
      <c r="U544" s="42" t="str">
        <f t="shared" si="7"/>
        <v/>
      </c>
      <c r="V544" s="2">
        <f t="shared" si="8"/>
        <v>0</v>
      </c>
      <c r="W544" s="10" t="str">
        <f t="array" ref="W544">iferror(xlookup($J544,'Product Families'!$A:$A,'Product Families'!$P:$P),"")</f>
        <v/>
      </c>
      <c r="X544" s="2" t="str">
        <f t="array" ref="X544">iferror(xlookup($J544,'Product Families'!$A:$A,'Product Families'!$Q:$Q),"")</f>
        <v/>
      </c>
      <c r="Y544" s="42" t="str">
        <f t="shared" si="9"/>
        <v/>
      </c>
      <c r="Z544" s="42" t="str">
        <f t="shared" si="10"/>
        <v/>
      </c>
      <c r="AA544" s="2">
        <f t="shared" si="11"/>
        <v>0</v>
      </c>
      <c r="AB544" s="10" t="str">
        <f t="array" ref="AB544">iferror(xlookup($K544,'Product Families'!$A:$A,'Product Families'!$P:$P),"")</f>
        <v/>
      </c>
      <c r="AC544" s="2" t="str">
        <f t="array" ref="AC544">iferror(xlookup($K544,'Product Families'!$A:$A,'Product Families'!$Q:$Q),"")</f>
        <v/>
      </c>
      <c r="AD544" s="26" t="str">
        <f t="shared" si="12"/>
        <v/>
      </c>
      <c r="AE544" s="42" t="str">
        <f t="shared" si="13"/>
        <v/>
      </c>
      <c r="AF544" s="2">
        <f t="shared" si="14"/>
        <v>0</v>
      </c>
      <c r="AG544" s="10" t="str">
        <f t="array" ref="AG544">iferror(xlookup($L544,'Product Families'!$A:$A,'Product Families'!$P:$P),"")</f>
        <v/>
      </c>
      <c r="AH544" s="2" t="str">
        <f t="array" ref="AH544">iferror(xlookup($L544,'Product Families'!$A:$A,'Product Families'!$Q:$Q),"")</f>
        <v/>
      </c>
      <c r="AI544" s="26" t="str">
        <f t="shared" si="15"/>
        <v/>
      </c>
      <c r="AJ544" s="42" t="str">
        <f t="shared" si="16"/>
        <v/>
      </c>
      <c r="AK544" s="2">
        <f t="shared" si="17"/>
        <v>0</v>
      </c>
    </row>
    <row r="545">
      <c r="A545" s="1"/>
      <c r="B545" s="1"/>
      <c r="C545" s="1"/>
      <c r="D545" s="7" t="str">
        <f t="shared" si="18"/>
        <v/>
      </c>
      <c r="E545" s="26">
        <f t="shared" si="2"/>
        <v>0</v>
      </c>
      <c r="H545" s="1"/>
      <c r="I545" s="1"/>
      <c r="J545" s="1"/>
      <c r="K545" s="1"/>
      <c r="L545" s="1"/>
      <c r="M545" s="10" t="str">
        <f t="array" ref="M545">iferror(xlookup($H545,'Product Families'!$A:$A,'Product Families'!$P:$P),"")</f>
        <v/>
      </c>
      <c r="N545" s="2" t="str">
        <f t="array" ref="N545">iferror(xlookup($H545,'Product Families'!$A:$A,'Product Families'!$Q:$Q),"")</f>
        <v/>
      </c>
      <c r="O545" s="26" t="str">
        <f t="shared" si="3"/>
        <v/>
      </c>
      <c r="P545" s="42" t="str">
        <f t="shared" si="4"/>
        <v/>
      </c>
      <c r="Q545" s="2">
        <f t="shared" si="5"/>
        <v>0</v>
      </c>
      <c r="R545" s="10" t="str">
        <f t="array" ref="R545">iferror(xlookup($I545,'Product Families'!$A:$A,'Product Families'!$P:$P),"")</f>
        <v/>
      </c>
      <c r="S545" s="2" t="str">
        <f t="array" ref="S545">iferror(xlookup($I545,'Product Families'!$A:$A,'Product Families'!$Q:$Q),"")</f>
        <v/>
      </c>
      <c r="T545" s="26" t="str">
        <f t="shared" si="6"/>
        <v/>
      </c>
      <c r="U545" s="42" t="str">
        <f t="shared" si="7"/>
        <v/>
      </c>
      <c r="V545" s="2">
        <f t="shared" si="8"/>
        <v>0</v>
      </c>
      <c r="W545" s="10" t="str">
        <f t="array" ref="W545">iferror(xlookup($J545,'Product Families'!$A:$A,'Product Families'!$P:$P),"")</f>
        <v/>
      </c>
      <c r="X545" s="2" t="str">
        <f t="array" ref="X545">iferror(xlookup($J545,'Product Families'!$A:$A,'Product Families'!$Q:$Q),"")</f>
        <v/>
      </c>
      <c r="Y545" s="42" t="str">
        <f t="shared" si="9"/>
        <v/>
      </c>
      <c r="Z545" s="42" t="str">
        <f t="shared" si="10"/>
        <v/>
      </c>
      <c r="AA545" s="2">
        <f t="shared" si="11"/>
        <v>0</v>
      </c>
      <c r="AB545" s="10" t="str">
        <f t="array" ref="AB545">iferror(xlookup($K545,'Product Families'!$A:$A,'Product Families'!$P:$P),"")</f>
        <v/>
      </c>
      <c r="AC545" s="2" t="str">
        <f t="array" ref="AC545">iferror(xlookup($K545,'Product Families'!$A:$A,'Product Families'!$Q:$Q),"")</f>
        <v/>
      </c>
      <c r="AD545" s="26" t="str">
        <f t="shared" si="12"/>
        <v/>
      </c>
      <c r="AE545" s="42" t="str">
        <f t="shared" si="13"/>
        <v/>
      </c>
      <c r="AF545" s="2">
        <f t="shared" si="14"/>
        <v>0</v>
      </c>
      <c r="AG545" s="10" t="str">
        <f t="array" ref="AG545">iferror(xlookup($L545,'Product Families'!$A:$A,'Product Families'!$P:$P),"")</f>
        <v/>
      </c>
      <c r="AH545" s="2" t="str">
        <f t="array" ref="AH545">iferror(xlookup($L545,'Product Families'!$A:$A,'Product Families'!$Q:$Q),"")</f>
        <v/>
      </c>
      <c r="AI545" s="26" t="str">
        <f t="shared" si="15"/>
        <v/>
      </c>
      <c r="AJ545" s="42" t="str">
        <f t="shared" si="16"/>
        <v/>
      </c>
      <c r="AK545" s="2">
        <f t="shared" si="17"/>
        <v>0</v>
      </c>
    </row>
    <row r="546">
      <c r="A546" s="1"/>
      <c r="B546" s="1"/>
      <c r="C546" s="1"/>
      <c r="D546" s="7" t="str">
        <f t="shared" si="18"/>
        <v/>
      </c>
      <c r="E546" s="26">
        <f t="shared" si="2"/>
        <v>0</v>
      </c>
      <c r="H546" s="1"/>
      <c r="I546" s="1"/>
      <c r="J546" s="1"/>
      <c r="K546" s="1"/>
      <c r="L546" s="1"/>
      <c r="M546" s="10" t="str">
        <f t="array" ref="M546">iferror(xlookup($H546,'Product Families'!$A:$A,'Product Families'!$P:$P),"")</f>
        <v/>
      </c>
      <c r="N546" s="2" t="str">
        <f t="array" ref="N546">iferror(xlookup($H546,'Product Families'!$A:$A,'Product Families'!$Q:$Q),"")</f>
        <v/>
      </c>
      <c r="O546" s="26" t="str">
        <f t="shared" si="3"/>
        <v/>
      </c>
      <c r="P546" s="42" t="str">
        <f t="shared" si="4"/>
        <v/>
      </c>
      <c r="Q546" s="2">
        <f t="shared" si="5"/>
        <v>0</v>
      </c>
      <c r="R546" s="10" t="str">
        <f t="array" ref="R546">iferror(xlookup($I546,'Product Families'!$A:$A,'Product Families'!$P:$P),"")</f>
        <v/>
      </c>
      <c r="S546" s="2" t="str">
        <f t="array" ref="S546">iferror(xlookup($I546,'Product Families'!$A:$A,'Product Families'!$Q:$Q),"")</f>
        <v/>
      </c>
      <c r="T546" s="26" t="str">
        <f t="shared" si="6"/>
        <v/>
      </c>
      <c r="U546" s="42" t="str">
        <f t="shared" si="7"/>
        <v/>
      </c>
      <c r="V546" s="2">
        <f t="shared" si="8"/>
        <v>0</v>
      </c>
      <c r="W546" s="10" t="str">
        <f t="array" ref="W546">iferror(xlookup($J546,'Product Families'!$A:$A,'Product Families'!$P:$P),"")</f>
        <v/>
      </c>
      <c r="X546" s="2" t="str">
        <f t="array" ref="X546">iferror(xlookup($J546,'Product Families'!$A:$A,'Product Families'!$Q:$Q),"")</f>
        <v/>
      </c>
      <c r="Y546" s="42" t="str">
        <f t="shared" si="9"/>
        <v/>
      </c>
      <c r="Z546" s="42" t="str">
        <f t="shared" si="10"/>
        <v/>
      </c>
      <c r="AA546" s="2">
        <f t="shared" si="11"/>
        <v>0</v>
      </c>
      <c r="AB546" s="10" t="str">
        <f t="array" ref="AB546">iferror(xlookup($K546,'Product Families'!$A:$A,'Product Families'!$P:$P),"")</f>
        <v/>
      </c>
      <c r="AC546" s="2" t="str">
        <f t="array" ref="AC546">iferror(xlookup($K546,'Product Families'!$A:$A,'Product Families'!$Q:$Q),"")</f>
        <v/>
      </c>
      <c r="AD546" s="26" t="str">
        <f t="shared" si="12"/>
        <v/>
      </c>
      <c r="AE546" s="42" t="str">
        <f t="shared" si="13"/>
        <v/>
      </c>
      <c r="AF546" s="2">
        <f t="shared" si="14"/>
        <v>0</v>
      </c>
      <c r="AG546" s="10" t="str">
        <f t="array" ref="AG546">iferror(xlookup($L546,'Product Families'!$A:$A,'Product Families'!$P:$P),"")</f>
        <v/>
      </c>
      <c r="AH546" s="2" t="str">
        <f t="array" ref="AH546">iferror(xlookup($L546,'Product Families'!$A:$A,'Product Families'!$Q:$Q),"")</f>
        <v/>
      </c>
      <c r="AI546" s="26" t="str">
        <f t="shared" si="15"/>
        <v/>
      </c>
      <c r="AJ546" s="42" t="str">
        <f t="shared" si="16"/>
        <v/>
      </c>
      <c r="AK546" s="2">
        <f t="shared" si="17"/>
        <v>0</v>
      </c>
    </row>
    <row r="547">
      <c r="A547" s="1"/>
      <c r="B547" s="1"/>
      <c r="C547" s="1"/>
      <c r="D547" s="7" t="str">
        <f t="shared" si="18"/>
        <v/>
      </c>
      <c r="E547" s="26">
        <f t="shared" si="2"/>
        <v>0</v>
      </c>
      <c r="H547" s="1"/>
      <c r="I547" s="1"/>
      <c r="J547" s="1"/>
      <c r="K547" s="1"/>
      <c r="L547" s="1"/>
      <c r="M547" s="10" t="str">
        <f t="array" ref="M547">iferror(xlookup($H547,'Product Families'!$A:$A,'Product Families'!$P:$P),"")</f>
        <v/>
      </c>
      <c r="N547" s="2" t="str">
        <f t="array" ref="N547">iferror(xlookup($H547,'Product Families'!$A:$A,'Product Families'!$Q:$Q),"")</f>
        <v/>
      </c>
      <c r="O547" s="26" t="str">
        <f t="shared" si="3"/>
        <v/>
      </c>
      <c r="P547" s="42" t="str">
        <f t="shared" si="4"/>
        <v/>
      </c>
      <c r="Q547" s="2">
        <f t="shared" si="5"/>
        <v>0</v>
      </c>
      <c r="R547" s="10" t="str">
        <f t="array" ref="R547">iferror(xlookup($I547,'Product Families'!$A:$A,'Product Families'!$P:$P),"")</f>
        <v/>
      </c>
      <c r="S547" s="2" t="str">
        <f t="array" ref="S547">iferror(xlookup($I547,'Product Families'!$A:$A,'Product Families'!$Q:$Q),"")</f>
        <v/>
      </c>
      <c r="T547" s="26" t="str">
        <f t="shared" si="6"/>
        <v/>
      </c>
      <c r="U547" s="42" t="str">
        <f t="shared" si="7"/>
        <v/>
      </c>
      <c r="V547" s="2">
        <f t="shared" si="8"/>
        <v>0</v>
      </c>
      <c r="W547" s="10" t="str">
        <f t="array" ref="W547">iferror(xlookup($J547,'Product Families'!$A:$A,'Product Families'!$P:$P),"")</f>
        <v/>
      </c>
      <c r="X547" s="2" t="str">
        <f t="array" ref="X547">iferror(xlookup($J547,'Product Families'!$A:$A,'Product Families'!$Q:$Q),"")</f>
        <v/>
      </c>
      <c r="Y547" s="42" t="str">
        <f t="shared" si="9"/>
        <v/>
      </c>
      <c r="Z547" s="42" t="str">
        <f t="shared" si="10"/>
        <v/>
      </c>
      <c r="AA547" s="2">
        <f t="shared" si="11"/>
        <v>0</v>
      </c>
      <c r="AB547" s="10" t="str">
        <f t="array" ref="AB547">iferror(xlookup($K547,'Product Families'!$A:$A,'Product Families'!$P:$P),"")</f>
        <v/>
      </c>
      <c r="AC547" s="2" t="str">
        <f t="array" ref="AC547">iferror(xlookup($K547,'Product Families'!$A:$A,'Product Families'!$Q:$Q),"")</f>
        <v/>
      </c>
      <c r="AD547" s="26" t="str">
        <f t="shared" si="12"/>
        <v/>
      </c>
      <c r="AE547" s="42" t="str">
        <f t="shared" si="13"/>
        <v/>
      </c>
      <c r="AF547" s="2">
        <f t="shared" si="14"/>
        <v>0</v>
      </c>
      <c r="AG547" s="10" t="str">
        <f t="array" ref="AG547">iferror(xlookup($L547,'Product Families'!$A:$A,'Product Families'!$P:$P),"")</f>
        <v/>
      </c>
      <c r="AH547" s="2" t="str">
        <f t="array" ref="AH547">iferror(xlookup($L547,'Product Families'!$A:$A,'Product Families'!$Q:$Q),"")</f>
        <v/>
      </c>
      <c r="AI547" s="26" t="str">
        <f t="shared" si="15"/>
        <v/>
      </c>
      <c r="AJ547" s="42" t="str">
        <f t="shared" si="16"/>
        <v/>
      </c>
      <c r="AK547" s="2">
        <f t="shared" si="17"/>
        <v>0</v>
      </c>
    </row>
    <row r="548">
      <c r="A548" s="1"/>
      <c r="B548" s="1"/>
      <c r="C548" s="1"/>
      <c r="D548" s="7" t="str">
        <f t="shared" si="18"/>
        <v/>
      </c>
      <c r="E548" s="26">
        <f t="shared" si="2"/>
        <v>0</v>
      </c>
      <c r="H548" s="1"/>
      <c r="I548" s="1"/>
      <c r="J548" s="1"/>
      <c r="K548" s="1"/>
      <c r="L548" s="1"/>
      <c r="M548" s="10" t="str">
        <f t="array" ref="M548">iferror(xlookup($H548,'Product Families'!$A:$A,'Product Families'!$P:$P),"")</f>
        <v/>
      </c>
      <c r="N548" s="2" t="str">
        <f t="array" ref="N548">iferror(xlookup($H548,'Product Families'!$A:$A,'Product Families'!$Q:$Q),"")</f>
        <v/>
      </c>
      <c r="O548" s="26" t="str">
        <f t="shared" si="3"/>
        <v/>
      </c>
      <c r="P548" s="42" t="str">
        <f t="shared" si="4"/>
        <v/>
      </c>
      <c r="Q548" s="2">
        <f t="shared" si="5"/>
        <v>0</v>
      </c>
      <c r="R548" s="10" t="str">
        <f t="array" ref="R548">iferror(xlookup($I548,'Product Families'!$A:$A,'Product Families'!$P:$P),"")</f>
        <v/>
      </c>
      <c r="S548" s="2" t="str">
        <f t="array" ref="S548">iferror(xlookup($I548,'Product Families'!$A:$A,'Product Families'!$Q:$Q),"")</f>
        <v/>
      </c>
      <c r="T548" s="26" t="str">
        <f t="shared" si="6"/>
        <v/>
      </c>
      <c r="U548" s="42" t="str">
        <f t="shared" si="7"/>
        <v/>
      </c>
      <c r="V548" s="2">
        <f t="shared" si="8"/>
        <v>0</v>
      </c>
      <c r="W548" s="10" t="str">
        <f t="array" ref="W548">iferror(xlookup($J548,'Product Families'!$A:$A,'Product Families'!$P:$P),"")</f>
        <v/>
      </c>
      <c r="X548" s="2" t="str">
        <f t="array" ref="X548">iferror(xlookup($J548,'Product Families'!$A:$A,'Product Families'!$Q:$Q),"")</f>
        <v/>
      </c>
      <c r="Y548" s="42" t="str">
        <f t="shared" si="9"/>
        <v/>
      </c>
      <c r="Z548" s="42" t="str">
        <f t="shared" si="10"/>
        <v/>
      </c>
      <c r="AA548" s="2">
        <f t="shared" si="11"/>
        <v>0</v>
      </c>
      <c r="AB548" s="10" t="str">
        <f t="array" ref="AB548">iferror(xlookup($K548,'Product Families'!$A:$A,'Product Families'!$P:$P),"")</f>
        <v/>
      </c>
      <c r="AC548" s="2" t="str">
        <f t="array" ref="AC548">iferror(xlookup($K548,'Product Families'!$A:$A,'Product Families'!$Q:$Q),"")</f>
        <v/>
      </c>
      <c r="AD548" s="26" t="str">
        <f t="shared" si="12"/>
        <v/>
      </c>
      <c r="AE548" s="42" t="str">
        <f t="shared" si="13"/>
        <v/>
      </c>
      <c r="AF548" s="2">
        <f t="shared" si="14"/>
        <v>0</v>
      </c>
      <c r="AG548" s="10" t="str">
        <f t="array" ref="AG548">iferror(xlookup($L548,'Product Families'!$A:$A,'Product Families'!$P:$P),"")</f>
        <v/>
      </c>
      <c r="AH548" s="2" t="str">
        <f t="array" ref="AH548">iferror(xlookup($L548,'Product Families'!$A:$A,'Product Families'!$Q:$Q),"")</f>
        <v/>
      </c>
      <c r="AI548" s="26" t="str">
        <f t="shared" si="15"/>
        <v/>
      </c>
      <c r="AJ548" s="42" t="str">
        <f t="shared" si="16"/>
        <v/>
      </c>
      <c r="AK548" s="2">
        <f t="shared" si="17"/>
        <v>0</v>
      </c>
    </row>
    <row r="549">
      <c r="A549" s="1"/>
      <c r="B549" s="1"/>
      <c r="C549" s="1"/>
      <c r="D549" s="7" t="str">
        <f t="shared" si="18"/>
        <v/>
      </c>
      <c r="E549" s="26">
        <f t="shared" si="2"/>
        <v>0</v>
      </c>
      <c r="H549" s="1"/>
      <c r="I549" s="1"/>
      <c r="J549" s="1"/>
      <c r="K549" s="1"/>
      <c r="L549" s="1"/>
      <c r="M549" s="10" t="str">
        <f t="array" ref="M549">iferror(xlookup($H549,'Product Families'!$A:$A,'Product Families'!$P:$P),"")</f>
        <v/>
      </c>
      <c r="N549" s="2" t="str">
        <f t="array" ref="N549">iferror(xlookup($H549,'Product Families'!$A:$A,'Product Families'!$Q:$Q),"")</f>
        <v/>
      </c>
      <c r="O549" s="26" t="str">
        <f t="shared" si="3"/>
        <v/>
      </c>
      <c r="P549" s="42" t="str">
        <f t="shared" si="4"/>
        <v/>
      </c>
      <c r="Q549" s="2">
        <f t="shared" si="5"/>
        <v>0</v>
      </c>
      <c r="R549" s="10" t="str">
        <f t="array" ref="R549">iferror(xlookup($I549,'Product Families'!$A:$A,'Product Families'!$P:$P),"")</f>
        <v/>
      </c>
      <c r="S549" s="2" t="str">
        <f t="array" ref="S549">iferror(xlookup($I549,'Product Families'!$A:$A,'Product Families'!$Q:$Q),"")</f>
        <v/>
      </c>
      <c r="T549" s="26" t="str">
        <f t="shared" si="6"/>
        <v/>
      </c>
      <c r="U549" s="42" t="str">
        <f t="shared" si="7"/>
        <v/>
      </c>
      <c r="V549" s="2">
        <f t="shared" si="8"/>
        <v>0</v>
      </c>
      <c r="W549" s="10" t="str">
        <f t="array" ref="W549">iferror(xlookup($J549,'Product Families'!$A:$A,'Product Families'!$P:$P),"")</f>
        <v/>
      </c>
      <c r="X549" s="2" t="str">
        <f t="array" ref="X549">iferror(xlookup($J549,'Product Families'!$A:$A,'Product Families'!$Q:$Q),"")</f>
        <v/>
      </c>
      <c r="Y549" s="42" t="str">
        <f t="shared" si="9"/>
        <v/>
      </c>
      <c r="Z549" s="42" t="str">
        <f t="shared" si="10"/>
        <v/>
      </c>
      <c r="AA549" s="2">
        <f t="shared" si="11"/>
        <v>0</v>
      </c>
      <c r="AB549" s="10" t="str">
        <f t="array" ref="AB549">iferror(xlookup($K549,'Product Families'!$A:$A,'Product Families'!$P:$P),"")</f>
        <v/>
      </c>
      <c r="AC549" s="2" t="str">
        <f t="array" ref="AC549">iferror(xlookup($K549,'Product Families'!$A:$A,'Product Families'!$Q:$Q),"")</f>
        <v/>
      </c>
      <c r="AD549" s="26" t="str">
        <f t="shared" si="12"/>
        <v/>
      </c>
      <c r="AE549" s="42" t="str">
        <f t="shared" si="13"/>
        <v/>
      </c>
      <c r="AF549" s="2">
        <f t="shared" si="14"/>
        <v>0</v>
      </c>
      <c r="AG549" s="10" t="str">
        <f t="array" ref="AG549">iferror(xlookup($L549,'Product Families'!$A:$A,'Product Families'!$P:$P),"")</f>
        <v/>
      </c>
      <c r="AH549" s="2" t="str">
        <f t="array" ref="AH549">iferror(xlookup($L549,'Product Families'!$A:$A,'Product Families'!$Q:$Q),"")</f>
        <v/>
      </c>
      <c r="AI549" s="26" t="str">
        <f t="shared" si="15"/>
        <v/>
      </c>
      <c r="AJ549" s="42" t="str">
        <f t="shared" si="16"/>
        <v/>
      </c>
      <c r="AK549" s="2">
        <f t="shared" si="17"/>
        <v>0</v>
      </c>
    </row>
    <row r="550">
      <c r="A550" s="1"/>
      <c r="B550" s="1"/>
      <c r="C550" s="1"/>
      <c r="D550" s="7" t="str">
        <f t="shared" si="18"/>
        <v/>
      </c>
      <c r="E550" s="26">
        <f t="shared" si="2"/>
        <v>0</v>
      </c>
      <c r="H550" s="1"/>
      <c r="I550" s="1"/>
      <c r="J550" s="1"/>
      <c r="K550" s="1"/>
      <c r="L550" s="1"/>
      <c r="M550" s="10" t="str">
        <f t="array" ref="M550">iferror(xlookup($H550,'Product Families'!$A:$A,'Product Families'!$P:$P),"")</f>
        <v/>
      </c>
      <c r="N550" s="2" t="str">
        <f t="array" ref="N550">iferror(xlookup($H550,'Product Families'!$A:$A,'Product Families'!$Q:$Q),"")</f>
        <v/>
      </c>
      <c r="O550" s="26" t="str">
        <f t="shared" si="3"/>
        <v/>
      </c>
      <c r="P550" s="42" t="str">
        <f t="shared" si="4"/>
        <v/>
      </c>
      <c r="Q550" s="2">
        <f t="shared" si="5"/>
        <v>0</v>
      </c>
      <c r="R550" s="10" t="str">
        <f t="array" ref="R550">iferror(xlookup($I550,'Product Families'!$A:$A,'Product Families'!$P:$P),"")</f>
        <v/>
      </c>
      <c r="S550" s="2" t="str">
        <f t="array" ref="S550">iferror(xlookup($I550,'Product Families'!$A:$A,'Product Families'!$Q:$Q),"")</f>
        <v/>
      </c>
      <c r="T550" s="26" t="str">
        <f t="shared" si="6"/>
        <v/>
      </c>
      <c r="U550" s="42" t="str">
        <f t="shared" si="7"/>
        <v/>
      </c>
      <c r="V550" s="2">
        <f t="shared" si="8"/>
        <v>0</v>
      </c>
      <c r="W550" s="10" t="str">
        <f t="array" ref="W550">iferror(xlookup($J550,'Product Families'!$A:$A,'Product Families'!$P:$P),"")</f>
        <v/>
      </c>
      <c r="X550" s="2" t="str">
        <f t="array" ref="X550">iferror(xlookup($J550,'Product Families'!$A:$A,'Product Families'!$Q:$Q),"")</f>
        <v/>
      </c>
      <c r="Y550" s="42" t="str">
        <f t="shared" si="9"/>
        <v/>
      </c>
      <c r="Z550" s="42" t="str">
        <f t="shared" si="10"/>
        <v/>
      </c>
      <c r="AA550" s="2">
        <f t="shared" si="11"/>
        <v>0</v>
      </c>
      <c r="AB550" s="10" t="str">
        <f t="array" ref="AB550">iferror(xlookup($K550,'Product Families'!$A:$A,'Product Families'!$P:$P),"")</f>
        <v/>
      </c>
      <c r="AC550" s="2" t="str">
        <f t="array" ref="AC550">iferror(xlookup($K550,'Product Families'!$A:$A,'Product Families'!$Q:$Q),"")</f>
        <v/>
      </c>
      <c r="AD550" s="26" t="str">
        <f t="shared" si="12"/>
        <v/>
      </c>
      <c r="AE550" s="42" t="str">
        <f t="shared" si="13"/>
        <v/>
      </c>
      <c r="AF550" s="2">
        <f t="shared" si="14"/>
        <v>0</v>
      </c>
      <c r="AG550" s="10" t="str">
        <f t="array" ref="AG550">iferror(xlookup($L550,'Product Families'!$A:$A,'Product Families'!$P:$P),"")</f>
        <v/>
      </c>
      <c r="AH550" s="2" t="str">
        <f t="array" ref="AH550">iferror(xlookup($L550,'Product Families'!$A:$A,'Product Families'!$Q:$Q),"")</f>
        <v/>
      </c>
      <c r="AI550" s="26" t="str">
        <f t="shared" si="15"/>
        <v/>
      </c>
      <c r="AJ550" s="42" t="str">
        <f t="shared" si="16"/>
        <v/>
      </c>
      <c r="AK550" s="2">
        <f t="shared" si="17"/>
        <v>0</v>
      </c>
    </row>
    <row r="551">
      <c r="A551" s="1"/>
      <c r="B551" s="1"/>
      <c r="C551" s="1"/>
      <c r="D551" s="7" t="str">
        <f t="shared" si="18"/>
        <v/>
      </c>
      <c r="E551" s="26">
        <f t="shared" si="2"/>
        <v>0</v>
      </c>
      <c r="H551" s="1"/>
      <c r="I551" s="1"/>
      <c r="J551" s="1"/>
      <c r="K551" s="1"/>
      <c r="L551" s="1"/>
      <c r="M551" s="10" t="str">
        <f t="array" ref="M551">iferror(xlookup($H551,'Product Families'!$A:$A,'Product Families'!$P:$P),"")</f>
        <v/>
      </c>
      <c r="N551" s="2" t="str">
        <f t="array" ref="N551">iferror(xlookup($H551,'Product Families'!$A:$A,'Product Families'!$Q:$Q),"")</f>
        <v/>
      </c>
      <c r="O551" s="26" t="str">
        <f t="shared" si="3"/>
        <v/>
      </c>
      <c r="P551" s="42" t="str">
        <f t="shared" si="4"/>
        <v/>
      </c>
      <c r="Q551" s="2">
        <f t="shared" si="5"/>
        <v>0</v>
      </c>
      <c r="R551" s="10" t="str">
        <f t="array" ref="R551">iferror(xlookup($I551,'Product Families'!$A:$A,'Product Families'!$P:$P),"")</f>
        <v/>
      </c>
      <c r="S551" s="2" t="str">
        <f t="array" ref="S551">iferror(xlookup($I551,'Product Families'!$A:$A,'Product Families'!$Q:$Q),"")</f>
        <v/>
      </c>
      <c r="T551" s="26" t="str">
        <f t="shared" si="6"/>
        <v/>
      </c>
      <c r="U551" s="42" t="str">
        <f t="shared" si="7"/>
        <v/>
      </c>
      <c r="V551" s="2">
        <f t="shared" si="8"/>
        <v>0</v>
      </c>
      <c r="W551" s="10" t="str">
        <f t="array" ref="W551">iferror(xlookup($J551,'Product Families'!$A:$A,'Product Families'!$P:$P),"")</f>
        <v/>
      </c>
      <c r="X551" s="2" t="str">
        <f t="array" ref="X551">iferror(xlookup($J551,'Product Families'!$A:$A,'Product Families'!$Q:$Q),"")</f>
        <v/>
      </c>
      <c r="Y551" s="42" t="str">
        <f t="shared" si="9"/>
        <v/>
      </c>
      <c r="Z551" s="42" t="str">
        <f t="shared" si="10"/>
        <v/>
      </c>
      <c r="AA551" s="2">
        <f t="shared" si="11"/>
        <v>0</v>
      </c>
      <c r="AB551" s="10" t="str">
        <f t="array" ref="AB551">iferror(xlookup($K551,'Product Families'!$A:$A,'Product Families'!$P:$P),"")</f>
        <v/>
      </c>
      <c r="AC551" s="2" t="str">
        <f t="array" ref="AC551">iferror(xlookup($K551,'Product Families'!$A:$A,'Product Families'!$Q:$Q),"")</f>
        <v/>
      </c>
      <c r="AD551" s="26" t="str">
        <f t="shared" si="12"/>
        <v/>
      </c>
      <c r="AE551" s="42" t="str">
        <f t="shared" si="13"/>
        <v/>
      </c>
      <c r="AF551" s="2">
        <f t="shared" si="14"/>
        <v>0</v>
      </c>
      <c r="AG551" s="10" t="str">
        <f t="array" ref="AG551">iferror(xlookup($L551,'Product Families'!$A:$A,'Product Families'!$P:$P),"")</f>
        <v/>
      </c>
      <c r="AH551" s="2" t="str">
        <f t="array" ref="AH551">iferror(xlookup($L551,'Product Families'!$A:$A,'Product Families'!$Q:$Q),"")</f>
        <v/>
      </c>
      <c r="AI551" s="26" t="str">
        <f t="shared" si="15"/>
        <v/>
      </c>
      <c r="AJ551" s="42" t="str">
        <f t="shared" si="16"/>
        <v/>
      </c>
      <c r="AK551" s="2">
        <f t="shared" si="17"/>
        <v>0</v>
      </c>
    </row>
    <row r="552">
      <c r="A552" s="1"/>
      <c r="B552" s="1"/>
      <c r="C552" s="1"/>
      <c r="D552" s="7" t="str">
        <f t="shared" si="18"/>
        <v/>
      </c>
      <c r="E552" s="26">
        <f t="shared" si="2"/>
        <v>0</v>
      </c>
      <c r="H552" s="1"/>
      <c r="I552" s="1"/>
      <c r="J552" s="1"/>
      <c r="K552" s="1"/>
      <c r="L552" s="1"/>
      <c r="M552" s="10" t="str">
        <f t="array" ref="M552">iferror(xlookup($H552,'Product Families'!$A:$A,'Product Families'!$P:$P),"")</f>
        <v/>
      </c>
      <c r="N552" s="2" t="str">
        <f t="array" ref="N552">iferror(xlookup($H552,'Product Families'!$A:$A,'Product Families'!$Q:$Q),"")</f>
        <v/>
      </c>
      <c r="O552" s="26" t="str">
        <f t="shared" si="3"/>
        <v/>
      </c>
      <c r="P552" s="42" t="str">
        <f t="shared" si="4"/>
        <v/>
      </c>
      <c r="Q552" s="2">
        <f t="shared" si="5"/>
        <v>0</v>
      </c>
      <c r="R552" s="10" t="str">
        <f t="array" ref="R552">iferror(xlookup($I552,'Product Families'!$A:$A,'Product Families'!$P:$P),"")</f>
        <v/>
      </c>
      <c r="S552" s="2" t="str">
        <f t="array" ref="S552">iferror(xlookup($I552,'Product Families'!$A:$A,'Product Families'!$Q:$Q),"")</f>
        <v/>
      </c>
      <c r="T552" s="26" t="str">
        <f t="shared" si="6"/>
        <v/>
      </c>
      <c r="U552" s="42" t="str">
        <f t="shared" si="7"/>
        <v/>
      </c>
      <c r="V552" s="2">
        <f t="shared" si="8"/>
        <v>0</v>
      </c>
      <c r="W552" s="10" t="str">
        <f t="array" ref="W552">iferror(xlookup($J552,'Product Families'!$A:$A,'Product Families'!$P:$P),"")</f>
        <v/>
      </c>
      <c r="X552" s="2" t="str">
        <f t="array" ref="X552">iferror(xlookup($J552,'Product Families'!$A:$A,'Product Families'!$Q:$Q),"")</f>
        <v/>
      </c>
      <c r="Y552" s="42" t="str">
        <f t="shared" si="9"/>
        <v/>
      </c>
      <c r="Z552" s="42" t="str">
        <f t="shared" si="10"/>
        <v/>
      </c>
      <c r="AA552" s="2">
        <f t="shared" si="11"/>
        <v>0</v>
      </c>
      <c r="AB552" s="10" t="str">
        <f t="array" ref="AB552">iferror(xlookup($K552,'Product Families'!$A:$A,'Product Families'!$P:$P),"")</f>
        <v/>
      </c>
      <c r="AC552" s="2" t="str">
        <f t="array" ref="AC552">iferror(xlookup($K552,'Product Families'!$A:$A,'Product Families'!$Q:$Q),"")</f>
        <v/>
      </c>
      <c r="AD552" s="26" t="str">
        <f t="shared" si="12"/>
        <v/>
      </c>
      <c r="AE552" s="42" t="str">
        <f t="shared" si="13"/>
        <v/>
      </c>
      <c r="AF552" s="2">
        <f t="shared" si="14"/>
        <v>0</v>
      </c>
      <c r="AG552" s="10" t="str">
        <f t="array" ref="AG552">iferror(xlookup($L552,'Product Families'!$A:$A,'Product Families'!$P:$P),"")</f>
        <v/>
      </c>
      <c r="AH552" s="2" t="str">
        <f t="array" ref="AH552">iferror(xlookup($L552,'Product Families'!$A:$A,'Product Families'!$Q:$Q),"")</f>
        <v/>
      </c>
      <c r="AI552" s="26" t="str">
        <f t="shared" si="15"/>
        <v/>
      </c>
      <c r="AJ552" s="42" t="str">
        <f t="shared" si="16"/>
        <v/>
      </c>
      <c r="AK552" s="2">
        <f t="shared" si="17"/>
        <v>0</v>
      </c>
    </row>
    <row r="553">
      <c r="A553" s="1"/>
      <c r="B553" s="1"/>
      <c r="C553" s="1"/>
      <c r="D553" s="7" t="str">
        <f t="shared" si="18"/>
        <v/>
      </c>
      <c r="E553" s="26">
        <f t="shared" si="2"/>
        <v>0</v>
      </c>
      <c r="H553" s="1"/>
      <c r="I553" s="1"/>
      <c r="J553" s="1"/>
      <c r="K553" s="1"/>
      <c r="L553" s="1"/>
      <c r="M553" s="10" t="str">
        <f t="array" ref="M553">iferror(xlookup($H553,'Product Families'!$A:$A,'Product Families'!$P:$P),"")</f>
        <v/>
      </c>
      <c r="N553" s="2" t="str">
        <f t="array" ref="N553">iferror(xlookup($H553,'Product Families'!$A:$A,'Product Families'!$Q:$Q),"")</f>
        <v/>
      </c>
      <c r="O553" s="26" t="str">
        <f t="shared" si="3"/>
        <v/>
      </c>
      <c r="P553" s="42" t="str">
        <f t="shared" si="4"/>
        <v/>
      </c>
      <c r="Q553" s="2">
        <f t="shared" si="5"/>
        <v>0</v>
      </c>
      <c r="R553" s="10" t="str">
        <f t="array" ref="R553">iferror(xlookup($I553,'Product Families'!$A:$A,'Product Families'!$P:$P),"")</f>
        <v/>
      </c>
      <c r="S553" s="2" t="str">
        <f t="array" ref="S553">iferror(xlookup($I553,'Product Families'!$A:$A,'Product Families'!$Q:$Q),"")</f>
        <v/>
      </c>
      <c r="T553" s="26" t="str">
        <f t="shared" si="6"/>
        <v/>
      </c>
      <c r="U553" s="42" t="str">
        <f t="shared" si="7"/>
        <v/>
      </c>
      <c r="V553" s="2">
        <f t="shared" si="8"/>
        <v>0</v>
      </c>
      <c r="W553" s="10" t="str">
        <f t="array" ref="W553">iferror(xlookup($J553,'Product Families'!$A:$A,'Product Families'!$P:$P),"")</f>
        <v/>
      </c>
      <c r="X553" s="2" t="str">
        <f t="array" ref="X553">iferror(xlookup($J553,'Product Families'!$A:$A,'Product Families'!$Q:$Q),"")</f>
        <v/>
      </c>
      <c r="Y553" s="42" t="str">
        <f t="shared" si="9"/>
        <v/>
      </c>
      <c r="Z553" s="42" t="str">
        <f t="shared" si="10"/>
        <v/>
      </c>
      <c r="AA553" s="2">
        <f t="shared" si="11"/>
        <v>0</v>
      </c>
      <c r="AB553" s="10" t="str">
        <f t="array" ref="AB553">iferror(xlookup($K553,'Product Families'!$A:$A,'Product Families'!$P:$P),"")</f>
        <v/>
      </c>
      <c r="AC553" s="2" t="str">
        <f t="array" ref="AC553">iferror(xlookup($K553,'Product Families'!$A:$A,'Product Families'!$Q:$Q),"")</f>
        <v/>
      </c>
      <c r="AD553" s="26" t="str">
        <f t="shared" si="12"/>
        <v/>
      </c>
      <c r="AE553" s="42" t="str">
        <f t="shared" si="13"/>
        <v/>
      </c>
      <c r="AF553" s="2">
        <f t="shared" si="14"/>
        <v>0</v>
      </c>
      <c r="AG553" s="10" t="str">
        <f t="array" ref="AG553">iferror(xlookup($L553,'Product Families'!$A:$A,'Product Families'!$P:$P),"")</f>
        <v/>
      </c>
      <c r="AH553" s="2" t="str">
        <f t="array" ref="AH553">iferror(xlookup($L553,'Product Families'!$A:$A,'Product Families'!$Q:$Q),"")</f>
        <v/>
      </c>
      <c r="AI553" s="26" t="str">
        <f t="shared" si="15"/>
        <v/>
      </c>
      <c r="AJ553" s="42" t="str">
        <f t="shared" si="16"/>
        <v/>
      </c>
      <c r="AK553" s="2">
        <f t="shared" si="17"/>
        <v>0</v>
      </c>
    </row>
    <row r="554">
      <c r="A554" s="1"/>
      <c r="B554" s="1"/>
      <c r="C554" s="1"/>
      <c r="D554" s="7" t="str">
        <f t="shared" si="18"/>
        <v/>
      </c>
      <c r="E554" s="26">
        <f t="shared" si="2"/>
        <v>0</v>
      </c>
      <c r="H554" s="1"/>
      <c r="I554" s="1"/>
      <c r="J554" s="1"/>
      <c r="K554" s="1"/>
      <c r="L554" s="1"/>
      <c r="M554" s="10" t="str">
        <f t="array" ref="M554">iferror(xlookup($H554,'Product Families'!$A:$A,'Product Families'!$P:$P),"")</f>
        <v/>
      </c>
      <c r="N554" s="2" t="str">
        <f t="array" ref="N554">iferror(xlookup($H554,'Product Families'!$A:$A,'Product Families'!$Q:$Q),"")</f>
        <v/>
      </c>
      <c r="O554" s="26" t="str">
        <f t="shared" si="3"/>
        <v/>
      </c>
      <c r="P554" s="42" t="str">
        <f t="shared" si="4"/>
        <v/>
      </c>
      <c r="Q554" s="2">
        <f t="shared" si="5"/>
        <v>0</v>
      </c>
      <c r="R554" s="10" t="str">
        <f t="array" ref="R554">iferror(xlookup($I554,'Product Families'!$A:$A,'Product Families'!$P:$P),"")</f>
        <v/>
      </c>
      <c r="S554" s="2" t="str">
        <f t="array" ref="S554">iferror(xlookup($I554,'Product Families'!$A:$A,'Product Families'!$Q:$Q),"")</f>
        <v/>
      </c>
      <c r="T554" s="26" t="str">
        <f t="shared" si="6"/>
        <v/>
      </c>
      <c r="U554" s="42" t="str">
        <f t="shared" si="7"/>
        <v/>
      </c>
      <c r="V554" s="2">
        <f t="shared" si="8"/>
        <v>0</v>
      </c>
      <c r="W554" s="10" t="str">
        <f t="array" ref="W554">iferror(xlookup($J554,'Product Families'!$A:$A,'Product Families'!$P:$P),"")</f>
        <v/>
      </c>
      <c r="X554" s="2" t="str">
        <f t="array" ref="X554">iferror(xlookup($J554,'Product Families'!$A:$A,'Product Families'!$Q:$Q),"")</f>
        <v/>
      </c>
      <c r="Y554" s="42" t="str">
        <f t="shared" si="9"/>
        <v/>
      </c>
      <c r="Z554" s="42" t="str">
        <f t="shared" si="10"/>
        <v/>
      </c>
      <c r="AA554" s="2">
        <f t="shared" si="11"/>
        <v>0</v>
      </c>
      <c r="AB554" s="10" t="str">
        <f t="array" ref="AB554">iferror(xlookup($K554,'Product Families'!$A:$A,'Product Families'!$P:$P),"")</f>
        <v/>
      </c>
      <c r="AC554" s="2" t="str">
        <f t="array" ref="AC554">iferror(xlookup($K554,'Product Families'!$A:$A,'Product Families'!$Q:$Q),"")</f>
        <v/>
      </c>
      <c r="AD554" s="26" t="str">
        <f t="shared" si="12"/>
        <v/>
      </c>
      <c r="AE554" s="42" t="str">
        <f t="shared" si="13"/>
        <v/>
      </c>
      <c r="AF554" s="2">
        <f t="shared" si="14"/>
        <v>0</v>
      </c>
      <c r="AG554" s="10" t="str">
        <f t="array" ref="AG554">iferror(xlookup($L554,'Product Families'!$A:$A,'Product Families'!$P:$P),"")</f>
        <v/>
      </c>
      <c r="AH554" s="2" t="str">
        <f t="array" ref="AH554">iferror(xlookup($L554,'Product Families'!$A:$A,'Product Families'!$Q:$Q),"")</f>
        <v/>
      </c>
      <c r="AI554" s="26" t="str">
        <f t="shared" si="15"/>
        <v/>
      </c>
      <c r="AJ554" s="42" t="str">
        <f t="shared" si="16"/>
        <v/>
      </c>
      <c r="AK554" s="2">
        <f t="shared" si="17"/>
        <v>0</v>
      </c>
    </row>
    <row r="555">
      <c r="A555" s="1"/>
      <c r="B555" s="1"/>
      <c r="C555" s="1"/>
      <c r="D555" s="7" t="str">
        <f t="shared" si="18"/>
        <v/>
      </c>
      <c r="E555" s="26">
        <f t="shared" si="2"/>
        <v>0</v>
      </c>
      <c r="H555" s="1"/>
      <c r="I555" s="1"/>
      <c r="J555" s="1"/>
      <c r="K555" s="1"/>
      <c r="L555" s="1"/>
      <c r="M555" s="10" t="str">
        <f t="array" ref="M555">iferror(xlookup($H555,'Product Families'!$A:$A,'Product Families'!$P:$P),"")</f>
        <v/>
      </c>
      <c r="N555" s="2" t="str">
        <f t="array" ref="N555">iferror(xlookup($H555,'Product Families'!$A:$A,'Product Families'!$Q:$Q),"")</f>
        <v/>
      </c>
      <c r="O555" s="26" t="str">
        <f t="shared" si="3"/>
        <v/>
      </c>
      <c r="P555" s="42" t="str">
        <f t="shared" si="4"/>
        <v/>
      </c>
      <c r="Q555" s="2">
        <f t="shared" si="5"/>
        <v>0</v>
      </c>
      <c r="R555" s="10" t="str">
        <f t="array" ref="R555">iferror(xlookup($I555,'Product Families'!$A:$A,'Product Families'!$P:$P),"")</f>
        <v/>
      </c>
      <c r="S555" s="2" t="str">
        <f t="array" ref="S555">iferror(xlookup($I555,'Product Families'!$A:$A,'Product Families'!$Q:$Q),"")</f>
        <v/>
      </c>
      <c r="T555" s="26" t="str">
        <f t="shared" si="6"/>
        <v/>
      </c>
      <c r="U555" s="42" t="str">
        <f t="shared" si="7"/>
        <v/>
      </c>
      <c r="V555" s="2">
        <f t="shared" si="8"/>
        <v>0</v>
      </c>
      <c r="W555" s="10" t="str">
        <f t="array" ref="W555">iferror(xlookup($J555,'Product Families'!$A:$A,'Product Families'!$P:$P),"")</f>
        <v/>
      </c>
      <c r="X555" s="2" t="str">
        <f t="array" ref="X555">iferror(xlookup($J555,'Product Families'!$A:$A,'Product Families'!$Q:$Q),"")</f>
        <v/>
      </c>
      <c r="Y555" s="42" t="str">
        <f t="shared" si="9"/>
        <v/>
      </c>
      <c r="Z555" s="42" t="str">
        <f t="shared" si="10"/>
        <v/>
      </c>
      <c r="AA555" s="2">
        <f t="shared" si="11"/>
        <v>0</v>
      </c>
      <c r="AB555" s="10" t="str">
        <f t="array" ref="AB555">iferror(xlookup($K555,'Product Families'!$A:$A,'Product Families'!$P:$P),"")</f>
        <v/>
      </c>
      <c r="AC555" s="2" t="str">
        <f t="array" ref="AC555">iferror(xlookup($K555,'Product Families'!$A:$A,'Product Families'!$Q:$Q),"")</f>
        <v/>
      </c>
      <c r="AD555" s="26" t="str">
        <f t="shared" si="12"/>
        <v/>
      </c>
      <c r="AE555" s="42" t="str">
        <f t="shared" si="13"/>
        <v/>
      </c>
      <c r="AF555" s="2">
        <f t="shared" si="14"/>
        <v>0</v>
      </c>
      <c r="AG555" s="10" t="str">
        <f t="array" ref="AG555">iferror(xlookup($L555,'Product Families'!$A:$A,'Product Families'!$P:$P),"")</f>
        <v/>
      </c>
      <c r="AH555" s="2" t="str">
        <f t="array" ref="AH555">iferror(xlookup($L555,'Product Families'!$A:$A,'Product Families'!$Q:$Q),"")</f>
        <v/>
      </c>
      <c r="AI555" s="26" t="str">
        <f t="shared" si="15"/>
        <v/>
      </c>
      <c r="AJ555" s="42" t="str">
        <f t="shared" si="16"/>
        <v/>
      </c>
      <c r="AK555" s="2">
        <f t="shared" si="17"/>
        <v>0</v>
      </c>
    </row>
    <row r="556">
      <c r="A556" s="1"/>
      <c r="B556" s="1"/>
      <c r="C556" s="1"/>
      <c r="D556" s="7" t="str">
        <f t="shared" si="18"/>
        <v/>
      </c>
      <c r="E556" s="26">
        <f t="shared" si="2"/>
        <v>0</v>
      </c>
      <c r="H556" s="1"/>
      <c r="I556" s="1"/>
      <c r="J556" s="1"/>
      <c r="K556" s="1"/>
      <c r="L556" s="1"/>
      <c r="M556" s="10" t="str">
        <f t="array" ref="M556">iferror(xlookup($H556,'Product Families'!$A:$A,'Product Families'!$P:$P),"")</f>
        <v/>
      </c>
      <c r="N556" s="2" t="str">
        <f t="array" ref="N556">iferror(xlookup($H556,'Product Families'!$A:$A,'Product Families'!$Q:$Q),"")</f>
        <v/>
      </c>
      <c r="O556" s="26" t="str">
        <f t="shared" si="3"/>
        <v/>
      </c>
      <c r="P556" s="42" t="str">
        <f t="shared" si="4"/>
        <v/>
      </c>
      <c r="Q556" s="2">
        <f t="shared" si="5"/>
        <v>0</v>
      </c>
      <c r="R556" s="10" t="str">
        <f t="array" ref="R556">iferror(xlookup($I556,'Product Families'!$A:$A,'Product Families'!$P:$P),"")</f>
        <v/>
      </c>
      <c r="S556" s="2" t="str">
        <f t="array" ref="S556">iferror(xlookup($I556,'Product Families'!$A:$A,'Product Families'!$Q:$Q),"")</f>
        <v/>
      </c>
      <c r="T556" s="26" t="str">
        <f t="shared" si="6"/>
        <v/>
      </c>
      <c r="U556" s="42" t="str">
        <f t="shared" si="7"/>
        <v/>
      </c>
      <c r="V556" s="2">
        <f t="shared" si="8"/>
        <v>0</v>
      </c>
      <c r="W556" s="10" t="str">
        <f t="array" ref="W556">iferror(xlookup($J556,'Product Families'!$A:$A,'Product Families'!$P:$P),"")</f>
        <v/>
      </c>
      <c r="X556" s="2" t="str">
        <f t="array" ref="X556">iferror(xlookup($J556,'Product Families'!$A:$A,'Product Families'!$Q:$Q),"")</f>
        <v/>
      </c>
      <c r="Y556" s="42" t="str">
        <f t="shared" si="9"/>
        <v/>
      </c>
      <c r="Z556" s="42" t="str">
        <f t="shared" si="10"/>
        <v/>
      </c>
      <c r="AA556" s="2">
        <f t="shared" si="11"/>
        <v>0</v>
      </c>
      <c r="AB556" s="10" t="str">
        <f t="array" ref="AB556">iferror(xlookup($K556,'Product Families'!$A:$A,'Product Families'!$P:$P),"")</f>
        <v/>
      </c>
      <c r="AC556" s="2" t="str">
        <f t="array" ref="AC556">iferror(xlookup($K556,'Product Families'!$A:$A,'Product Families'!$Q:$Q),"")</f>
        <v/>
      </c>
      <c r="AD556" s="26" t="str">
        <f t="shared" si="12"/>
        <v/>
      </c>
      <c r="AE556" s="42" t="str">
        <f t="shared" si="13"/>
        <v/>
      </c>
      <c r="AF556" s="2">
        <f t="shared" si="14"/>
        <v>0</v>
      </c>
      <c r="AG556" s="10" t="str">
        <f t="array" ref="AG556">iferror(xlookup($L556,'Product Families'!$A:$A,'Product Families'!$P:$P),"")</f>
        <v/>
      </c>
      <c r="AH556" s="2" t="str">
        <f t="array" ref="AH556">iferror(xlookup($L556,'Product Families'!$A:$A,'Product Families'!$Q:$Q),"")</f>
        <v/>
      </c>
      <c r="AI556" s="26" t="str">
        <f t="shared" si="15"/>
        <v/>
      </c>
      <c r="AJ556" s="42" t="str">
        <f t="shared" si="16"/>
        <v/>
      </c>
      <c r="AK556" s="2">
        <f t="shared" si="17"/>
        <v>0</v>
      </c>
    </row>
    <row r="557">
      <c r="A557" s="1"/>
      <c r="B557" s="1"/>
      <c r="C557" s="1"/>
      <c r="D557" s="7" t="str">
        <f t="shared" si="18"/>
        <v/>
      </c>
      <c r="E557" s="26">
        <f t="shared" si="2"/>
        <v>0</v>
      </c>
      <c r="H557" s="1"/>
      <c r="I557" s="1"/>
      <c r="J557" s="1"/>
      <c r="K557" s="1"/>
      <c r="L557" s="1"/>
      <c r="M557" s="10" t="str">
        <f t="array" ref="M557">iferror(xlookup($H557,'Product Families'!$A:$A,'Product Families'!$P:$P),"")</f>
        <v/>
      </c>
      <c r="N557" s="2" t="str">
        <f t="array" ref="N557">iferror(xlookup($H557,'Product Families'!$A:$A,'Product Families'!$Q:$Q),"")</f>
        <v/>
      </c>
      <c r="O557" s="26" t="str">
        <f t="shared" si="3"/>
        <v/>
      </c>
      <c r="P557" s="42" t="str">
        <f t="shared" si="4"/>
        <v/>
      </c>
      <c r="Q557" s="2">
        <f t="shared" si="5"/>
        <v>0</v>
      </c>
      <c r="R557" s="10" t="str">
        <f t="array" ref="R557">iferror(xlookup($I557,'Product Families'!$A:$A,'Product Families'!$P:$P),"")</f>
        <v/>
      </c>
      <c r="S557" s="2" t="str">
        <f t="array" ref="S557">iferror(xlookup($I557,'Product Families'!$A:$A,'Product Families'!$Q:$Q),"")</f>
        <v/>
      </c>
      <c r="T557" s="26" t="str">
        <f t="shared" si="6"/>
        <v/>
      </c>
      <c r="U557" s="42" t="str">
        <f t="shared" si="7"/>
        <v/>
      </c>
      <c r="V557" s="2">
        <f t="shared" si="8"/>
        <v>0</v>
      </c>
      <c r="W557" s="10" t="str">
        <f t="array" ref="W557">iferror(xlookup($J557,'Product Families'!$A:$A,'Product Families'!$P:$P),"")</f>
        <v/>
      </c>
      <c r="X557" s="2" t="str">
        <f t="array" ref="X557">iferror(xlookup($J557,'Product Families'!$A:$A,'Product Families'!$Q:$Q),"")</f>
        <v/>
      </c>
      <c r="Y557" s="42" t="str">
        <f t="shared" si="9"/>
        <v/>
      </c>
      <c r="Z557" s="42" t="str">
        <f t="shared" si="10"/>
        <v/>
      </c>
      <c r="AA557" s="2">
        <f t="shared" si="11"/>
        <v>0</v>
      </c>
      <c r="AB557" s="10" t="str">
        <f t="array" ref="AB557">iferror(xlookup($K557,'Product Families'!$A:$A,'Product Families'!$P:$P),"")</f>
        <v/>
      </c>
      <c r="AC557" s="2" t="str">
        <f t="array" ref="AC557">iferror(xlookup($K557,'Product Families'!$A:$A,'Product Families'!$Q:$Q),"")</f>
        <v/>
      </c>
      <c r="AD557" s="26" t="str">
        <f t="shared" si="12"/>
        <v/>
      </c>
      <c r="AE557" s="42" t="str">
        <f t="shared" si="13"/>
        <v/>
      </c>
      <c r="AF557" s="2">
        <f t="shared" si="14"/>
        <v>0</v>
      </c>
      <c r="AG557" s="10" t="str">
        <f t="array" ref="AG557">iferror(xlookup($L557,'Product Families'!$A:$A,'Product Families'!$P:$P),"")</f>
        <v/>
      </c>
      <c r="AH557" s="2" t="str">
        <f t="array" ref="AH557">iferror(xlookup($L557,'Product Families'!$A:$A,'Product Families'!$Q:$Q),"")</f>
        <v/>
      </c>
      <c r="AI557" s="26" t="str">
        <f t="shared" si="15"/>
        <v/>
      </c>
      <c r="AJ557" s="42" t="str">
        <f t="shared" si="16"/>
        <v/>
      </c>
      <c r="AK557" s="2">
        <f t="shared" si="17"/>
        <v>0</v>
      </c>
    </row>
    <row r="558">
      <c r="A558" s="1"/>
      <c r="B558" s="1"/>
      <c r="C558" s="1"/>
      <c r="D558" s="7" t="str">
        <f t="shared" si="18"/>
        <v/>
      </c>
      <c r="E558" s="26">
        <f t="shared" si="2"/>
        <v>0</v>
      </c>
      <c r="H558" s="1"/>
      <c r="I558" s="1"/>
      <c r="J558" s="1"/>
      <c r="K558" s="1"/>
      <c r="L558" s="1"/>
      <c r="M558" s="10" t="str">
        <f t="array" ref="M558">iferror(xlookup($H558,'Product Families'!$A:$A,'Product Families'!$P:$P),"")</f>
        <v/>
      </c>
      <c r="N558" s="2" t="str">
        <f t="array" ref="N558">iferror(xlookup($H558,'Product Families'!$A:$A,'Product Families'!$Q:$Q),"")</f>
        <v/>
      </c>
      <c r="O558" s="26" t="str">
        <f t="shared" si="3"/>
        <v/>
      </c>
      <c r="P558" s="42" t="str">
        <f t="shared" si="4"/>
        <v/>
      </c>
      <c r="Q558" s="2">
        <f t="shared" si="5"/>
        <v>0</v>
      </c>
      <c r="R558" s="10" t="str">
        <f t="array" ref="R558">iferror(xlookup($I558,'Product Families'!$A:$A,'Product Families'!$P:$P),"")</f>
        <v/>
      </c>
      <c r="S558" s="2" t="str">
        <f t="array" ref="S558">iferror(xlookup($I558,'Product Families'!$A:$A,'Product Families'!$Q:$Q),"")</f>
        <v/>
      </c>
      <c r="T558" s="26" t="str">
        <f t="shared" si="6"/>
        <v/>
      </c>
      <c r="U558" s="42" t="str">
        <f t="shared" si="7"/>
        <v/>
      </c>
      <c r="V558" s="2">
        <f t="shared" si="8"/>
        <v>0</v>
      </c>
      <c r="W558" s="10" t="str">
        <f t="array" ref="W558">iferror(xlookup($J558,'Product Families'!$A:$A,'Product Families'!$P:$P),"")</f>
        <v/>
      </c>
      <c r="X558" s="2" t="str">
        <f t="array" ref="X558">iferror(xlookup($J558,'Product Families'!$A:$A,'Product Families'!$Q:$Q),"")</f>
        <v/>
      </c>
      <c r="Y558" s="42" t="str">
        <f t="shared" si="9"/>
        <v/>
      </c>
      <c r="Z558" s="42" t="str">
        <f t="shared" si="10"/>
        <v/>
      </c>
      <c r="AA558" s="2">
        <f t="shared" si="11"/>
        <v>0</v>
      </c>
      <c r="AB558" s="10" t="str">
        <f t="array" ref="AB558">iferror(xlookup($K558,'Product Families'!$A:$A,'Product Families'!$P:$P),"")</f>
        <v/>
      </c>
      <c r="AC558" s="2" t="str">
        <f t="array" ref="AC558">iferror(xlookup($K558,'Product Families'!$A:$A,'Product Families'!$Q:$Q),"")</f>
        <v/>
      </c>
      <c r="AD558" s="26" t="str">
        <f t="shared" si="12"/>
        <v/>
      </c>
      <c r="AE558" s="42" t="str">
        <f t="shared" si="13"/>
        <v/>
      </c>
      <c r="AF558" s="2">
        <f t="shared" si="14"/>
        <v>0</v>
      </c>
      <c r="AG558" s="10" t="str">
        <f t="array" ref="AG558">iferror(xlookup($L558,'Product Families'!$A:$A,'Product Families'!$P:$P),"")</f>
        <v/>
      </c>
      <c r="AH558" s="2" t="str">
        <f t="array" ref="AH558">iferror(xlookup($L558,'Product Families'!$A:$A,'Product Families'!$Q:$Q),"")</f>
        <v/>
      </c>
      <c r="AI558" s="26" t="str">
        <f t="shared" si="15"/>
        <v/>
      </c>
      <c r="AJ558" s="42" t="str">
        <f t="shared" si="16"/>
        <v/>
      </c>
      <c r="AK558" s="2">
        <f t="shared" si="17"/>
        <v>0</v>
      </c>
    </row>
    <row r="559">
      <c r="A559" s="1"/>
      <c r="B559" s="1"/>
      <c r="C559" s="1"/>
      <c r="D559" s="7" t="str">
        <f t="shared" si="18"/>
        <v/>
      </c>
      <c r="E559" s="26">
        <f t="shared" si="2"/>
        <v>0</v>
      </c>
      <c r="H559" s="1"/>
      <c r="I559" s="1"/>
      <c r="J559" s="1"/>
      <c r="K559" s="1"/>
      <c r="L559" s="1"/>
      <c r="M559" s="10" t="str">
        <f t="array" ref="M559">iferror(xlookup($H559,'Product Families'!$A:$A,'Product Families'!$P:$P),"")</f>
        <v/>
      </c>
      <c r="N559" s="2" t="str">
        <f t="array" ref="N559">iferror(xlookup($H559,'Product Families'!$A:$A,'Product Families'!$Q:$Q),"")</f>
        <v/>
      </c>
      <c r="O559" s="26" t="str">
        <f t="shared" si="3"/>
        <v/>
      </c>
      <c r="P559" s="42" t="str">
        <f t="shared" si="4"/>
        <v/>
      </c>
      <c r="Q559" s="2">
        <f t="shared" si="5"/>
        <v>0</v>
      </c>
      <c r="R559" s="10" t="str">
        <f t="array" ref="R559">iferror(xlookup($I559,'Product Families'!$A:$A,'Product Families'!$P:$P),"")</f>
        <v/>
      </c>
      <c r="S559" s="2" t="str">
        <f t="array" ref="S559">iferror(xlookup($I559,'Product Families'!$A:$A,'Product Families'!$Q:$Q),"")</f>
        <v/>
      </c>
      <c r="T559" s="26" t="str">
        <f t="shared" si="6"/>
        <v/>
      </c>
      <c r="U559" s="42" t="str">
        <f t="shared" si="7"/>
        <v/>
      </c>
      <c r="V559" s="2">
        <f t="shared" si="8"/>
        <v>0</v>
      </c>
      <c r="W559" s="10" t="str">
        <f t="array" ref="W559">iferror(xlookup($J559,'Product Families'!$A:$A,'Product Families'!$P:$P),"")</f>
        <v/>
      </c>
      <c r="X559" s="2" t="str">
        <f t="array" ref="X559">iferror(xlookup($J559,'Product Families'!$A:$A,'Product Families'!$Q:$Q),"")</f>
        <v/>
      </c>
      <c r="Y559" s="42" t="str">
        <f t="shared" si="9"/>
        <v/>
      </c>
      <c r="Z559" s="42" t="str">
        <f t="shared" si="10"/>
        <v/>
      </c>
      <c r="AA559" s="2">
        <f t="shared" si="11"/>
        <v>0</v>
      </c>
      <c r="AB559" s="10" t="str">
        <f t="array" ref="AB559">iferror(xlookup($K559,'Product Families'!$A:$A,'Product Families'!$P:$P),"")</f>
        <v/>
      </c>
      <c r="AC559" s="2" t="str">
        <f t="array" ref="AC559">iferror(xlookup($K559,'Product Families'!$A:$A,'Product Families'!$Q:$Q),"")</f>
        <v/>
      </c>
      <c r="AD559" s="26" t="str">
        <f t="shared" si="12"/>
        <v/>
      </c>
      <c r="AE559" s="42" t="str">
        <f t="shared" si="13"/>
        <v/>
      </c>
      <c r="AF559" s="2">
        <f t="shared" si="14"/>
        <v>0</v>
      </c>
      <c r="AG559" s="10" t="str">
        <f t="array" ref="AG559">iferror(xlookup($L559,'Product Families'!$A:$A,'Product Families'!$P:$P),"")</f>
        <v/>
      </c>
      <c r="AH559" s="2" t="str">
        <f t="array" ref="AH559">iferror(xlookup($L559,'Product Families'!$A:$A,'Product Families'!$Q:$Q),"")</f>
        <v/>
      </c>
      <c r="AI559" s="26" t="str">
        <f t="shared" si="15"/>
        <v/>
      </c>
      <c r="AJ559" s="42" t="str">
        <f t="shared" si="16"/>
        <v/>
      </c>
      <c r="AK559" s="2">
        <f t="shared" si="17"/>
        <v>0</v>
      </c>
    </row>
    <row r="560">
      <c r="A560" s="1"/>
      <c r="B560" s="1"/>
      <c r="C560" s="1"/>
      <c r="D560" s="7" t="str">
        <f t="shared" si="18"/>
        <v/>
      </c>
      <c r="E560" s="26">
        <f t="shared" si="2"/>
        <v>0</v>
      </c>
      <c r="H560" s="1"/>
      <c r="I560" s="1"/>
      <c r="J560" s="1"/>
      <c r="K560" s="1"/>
      <c r="L560" s="1"/>
      <c r="M560" s="10" t="str">
        <f t="array" ref="M560">iferror(xlookup($H560,'Product Families'!$A:$A,'Product Families'!$P:$P),"")</f>
        <v/>
      </c>
      <c r="N560" s="2" t="str">
        <f t="array" ref="N560">iferror(xlookup($H560,'Product Families'!$A:$A,'Product Families'!$Q:$Q),"")</f>
        <v/>
      </c>
      <c r="O560" s="26" t="str">
        <f t="shared" si="3"/>
        <v/>
      </c>
      <c r="P560" s="42" t="str">
        <f t="shared" si="4"/>
        <v/>
      </c>
      <c r="Q560" s="2">
        <f t="shared" si="5"/>
        <v>0</v>
      </c>
      <c r="R560" s="10" t="str">
        <f t="array" ref="R560">iferror(xlookup($I560,'Product Families'!$A:$A,'Product Families'!$P:$P),"")</f>
        <v/>
      </c>
      <c r="S560" s="2" t="str">
        <f t="array" ref="S560">iferror(xlookup($I560,'Product Families'!$A:$A,'Product Families'!$Q:$Q),"")</f>
        <v/>
      </c>
      <c r="T560" s="26" t="str">
        <f t="shared" si="6"/>
        <v/>
      </c>
      <c r="U560" s="42" t="str">
        <f t="shared" si="7"/>
        <v/>
      </c>
      <c r="V560" s="2">
        <f t="shared" si="8"/>
        <v>0</v>
      </c>
      <c r="W560" s="10" t="str">
        <f t="array" ref="W560">iferror(xlookup($J560,'Product Families'!$A:$A,'Product Families'!$P:$P),"")</f>
        <v/>
      </c>
      <c r="X560" s="2" t="str">
        <f t="array" ref="X560">iferror(xlookup($J560,'Product Families'!$A:$A,'Product Families'!$Q:$Q),"")</f>
        <v/>
      </c>
      <c r="Y560" s="42" t="str">
        <f t="shared" si="9"/>
        <v/>
      </c>
      <c r="Z560" s="42" t="str">
        <f t="shared" si="10"/>
        <v/>
      </c>
      <c r="AA560" s="2">
        <f t="shared" si="11"/>
        <v>0</v>
      </c>
      <c r="AB560" s="10" t="str">
        <f t="array" ref="AB560">iferror(xlookup($K560,'Product Families'!$A:$A,'Product Families'!$P:$P),"")</f>
        <v/>
      </c>
      <c r="AC560" s="2" t="str">
        <f t="array" ref="AC560">iferror(xlookup($K560,'Product Families'!$A:$A,'Product Families'!$Q:$Q),"")</f>
        <v/>
      </c>
      <c r="AD560" s="26" t="str">
        <f t="shared" si="12"/>
        <v/>
      </c>
      <c r="AE560" s="42" t="str">
        <f t="shared" si="13"/>
        <v/>
      </c>
      <c r="AF560" s="2">
        <f t="shared" si="14"/>
        <v>0</v>
      </c>
      <c r="AG560" s="10" t="str">
        <f t="array" ref="AG560">iferror(xlookup($L560,'Product Families'!$A:$A,'Product Families'!$P:$P),"")</f>
        <v/>
      </c>
      <c r="AH560" s="2" t="str">
        <f t="array" ref="AH560">iferror(xlookup($L560,'Product Families'!$A:$A,'Product Families'!$Q:$Q),"")</f>
        <v/>
      </c>
      <c r="AI560" s="26" t="str">
        <f t="shared" si="15"/>
        <v/>
      </c>
      <c r="AJ560" s="42" t="str">
        <f t="shared" si="16"/>
        <v/>
      </c>
      <c r="AK560" s="2">
        <f t="shared" si="17"/>
        <v>0</v>
      </c>
    </row>
    <row r="561">
      <c r="A561" s="1"/>
      <c r="B561" s="1"/>
      <c r="C561" s="1"/>
      <c r="D561" s="7" t="str">
        <f t="shared" si="18"/>
        <v/>
      </c>
      <c r="E561" s="26">
        <f t="shared" si="2"/>
        <v>0</v>
      </c>
      <c r="H561" s="1"/>
      <c r="I561" s="1"/>
      <c r="J561" s="1"/>
      <c r="K561" s="1"/>
      <c r="L561" s="1"/>
      <c r="M561" s="10" t="str">
        <f t="array" ref="M561">iferror(xlookup($H561,'Product Families'!$A:$A,'Product Families'!$P:$P),"")</f>
        <v/>
      </c>
      <c r="N561" s="2" t="str">
        <f t="array" ref="N561">iferror(xlookup($H561,'Product Families'!$A:$A,'Product Families'!$Q:$Q),"")</f>
        <v/>
      </c>
      <c r="O561" s="26" t="str">
        <f t="shared" si="3"/>
        <v/>
      </c>
      <c r="P561" s="42" t="str">
        <f t="shared" si="4"/>
        <v/>
      </c>
      <c r="Q561" s="2">
        <f t="shared" si="5"/>
        <v>0</v>
      </c>
      <c r="R561" s="10" t="str">
        <f t="array" ref="R561">iferror(xlookup($I561,'Product Families'!$A:$A,'Product Families'!$P:$P),"")</f>
        <v/>
      </c>
      <c r="S561" s="2" t="str">
        <f t="array" ref="S561">iferror(xlookup($I561,'Product Families'!$A:$A,'Product Families'!$Q:$Q),"")</f>
        <v/>
      </c>
      <c r="T561" s="26" t="str">
        <f t="shared" si="6"/>
        <v/>
      </c>
      <c r="U561" s="42" t="str">
        <f t="shared" si="7"/>
        <v/>
      </c>
      <c r="V561" s="2">
        <f t="shared" si="8"/>
        <v>0</v>
      </c>
      <c r="W561" s="10" t="str">
        <f t="array" ref="W561">iferror(xlookup($J561,'Product Families'!$A:$A,'Product Families'!$P:$P),"")</f>
        <v/>
      </c>
      <c r="X561" s="2" t="str">
        <f t="array" ref="X561">iferror(xlookup($J561,'Product Families'!$A:$A,'Product Families'!$Q:$Q),"")</f>
        <v/>
      </c>
      <c r="Y561" s="42" t="str">
        <f t="shared" si="9"/>
        <v/>
      </c>
      <c r="Z561" s="42" t="str">
        <f t="shared" si="10"/>
        <v/>
      </c>
      <c r="AA561" s="2">
        <f t="shared" si="11"/>
        <v>0</v>
      </c>
      <c r="AB561" s="10" t="str">
        <f t="array" ref="AB561">iferror(xlookup($K561,'Product Families'!$A:$A,'Product Families'!$P:$P),"")</f>
        <v/>
      </c>
      <c r="AC561" s="2" t="str">
        <f t="array" ref="AC561">iferror(xlookup($K561,'Product Families'!$A:$A,'Product Families'!$Q:$Q),"")</f>
        <v/>
      </c>
      <c r="AD561" s="26" t="str">
        <f t="shared" si="12"/>
        <v/>
      </c>
      <c r="AE561" s="42" t="str">
        <f t="shared" si="13"/>
        <v/>
      </c>
      <c r="AF561" s="2">
        <f t="shared" si="14"/>
        <v>0</v>
      </c>
      <c r="AG561" s="10" t="str">
        <f t="array" ref="AG561">iferror(xlookup($L561,'Product Families'!$A:$A,'Product Families'!$P:$P),"")</f>
        <v/>
      </c>
      <c r="AH561" s="2" t="str">
        <f t="array" ref="AH561">iferror(xlookup($L561,'Product Families'!$A:$A,'Product Families'!$Q:$Q),"")</f>
        <v/>
      </c>
      <c r="AI561" s="26" t="str">
        <f t="shared" si="15"/>
        <v/>
      </c>
      <c r="AJ561" s="42" t="str">
        <f t="shared" si="16"/>
        <v/>
      </c>
      <c r="AK561" s="2">
        <f t="shared" si="17"/>
        <v>0</v>
      </c>
    </row>
    <row r="562">
      <c r="A562" s="1"/>
      <c r="B562" s="1"/>
      <c r="C562" s="1"/>
      <c r="D562" s="7" t="str">
        <f t="shared" si="18"/>
        <v/>
      </c>
      <c r="E562" s="26">
        <f t="shared" si="2"/>
        <v>0</v>
      </c>
      <c r="H562" s="1"/>
      <c r="I562" s="1"/>
      <c r="J562" s="1"/>
      <c r="K562" s="1"/>
      <c r="L562" s="1"/>
      <c r="M562" s="10" t="str">
        <f t="array" ref="M562">iferror(xlookup($H562,'Product Families'!$A:$A,'Product Families'!$P:$P),"")</f>
        <v/>
      </c>
      <c r="N562" s="2" t="str">
        <f t="array" ref="N562">iferror(xlookup($H562,'Product Families'!$A:$A,'Product Families'!$Q:$Q),"")</f>
        <v/>
      </c>
      <c r="O562" s="26" t="str">
        <f t="shared" si="3"/>
        <v/>
      </c>
      <c r="P562" s="42" t="str">
        <f t="shared" si="4"/>
        <v/>
      </c>
      <c r="Q562" s="2">
        <f t="shared" si="5"/>
        <v>0</v>
      </c>
      <c r="R562" s="10" t="str">
        <f t="array" ref="R562">iferror(xlookup($I562,'Product Families'!$A:$A,'Product Families'!$P:$P),"")</f>
        <v/>
      </c>
      <c r="S562" s="2" t="str">
        <f t="array" ref="S562">iferror(xlookup($I562,'Product Families'!$A:$A,'Product Families'!$Q:$Q),"")</f>
        <v/>
      </c>
      <c r="T562" s="26" t="str">
        <f t="shared" si="6"/>
        <v/>
      </c>
      <c r="U562" s="42" t="str">
        <f t="shared" si="7"/>
        <v/>
      </c>
      <c r="V562" s="2">
        <f t="shared" si="8"/>
        <v>0</v>
      </c>
      <c r="W562" s="10" t="str">
        <f t="array" ref="W562">iferror(xlookup($J562,'Product Families'!$A:$A,'Product Families'!$P:$P),"")</f>
        <v/>
      </c>
      <c r="X562" s="2" t="str">
        <f t="array" ref="X562">iferror(xlookup($J562,'Product Families'!$A:$A,'Product Families'!$Q:$Q),"")</f>
        <v/>
      </c>
      <c r="Y562" s="42" t="str">
        <f t="shared" si="9"/>
        <v/>
      </c>
      <c r="Z562" s="42" t="str">
        <f t="shared" si="10"/>
        <v/>
      </c>
      <c r="AA562" s="2">
        <f t="shared" si="11"/>
        <v>0</v>
      </c>
      <c r="AB562" s="10" t="str">
        <f t="array" ref="AB562">iferror(xlookup($K562,'Product Families'!$A:$A,'Product Families'!$P:$P),"")</f>
        <v/>
      </c>
      <c r="AC562" s="2" t="str">
        <f t="array" ref="AC562">iferror(xlookup($K562,'Product Families'!$A:$A,'Product Families'!$Q:$Q),"")</f>
        <v/>
      </c>
      <c r="AD562" s="26" t="str">
        <f t="shared" si="12"/>
        <v/>
      </c>
      <c r="AE562" s="42" t="str">
        <f t="shared" si="13"/>
        <v/>
      </c>
      <c r="AF562" s="2">
        <f t="shared" si="14"/>
        <v>0</v>
      </c>
      <c r="AG562" s="10" t="str">
        <f t="array" ref="AG562">iferror(xlookup($L562,'Product Families'!$A:$A,'Product Families'!$P:$P),"")</f>
        <v/>
      </c>
      <c r="AH562" s="2" t="str">
        <f t="array" ref="AH562">iferror(xlookup($L562,'Product Families'!$A:$A,'Product Families'!$Q:$Q),"")</f>
        <v/>
      </c>
      <c r="AI562" s="26" t="str">
        <f t="shared" si="15"/>
        <v/>
      </c>
      <c r="AJ562" s="42" t="str">
        <f t="shared" si="16"/>
        <v/>
      </c>
      <c r="AK562" s="2">
        <f t="shared" si="17"/>
        <v>0</v>
      </c>
    </row>
    <row r="563">
      <c r="A563" s="1"/>
      <c r="B563" s="1"/>
      <c r="C563" s="1"/>
      <c r="D563" s="7" t="str">
        <f t="shared" si="18"/>
        <v/>
      </c>
      <c r="E563" s="26">
        <f t="shared" si="2"/>
        <v>0</v>
      </c>
      <c r="H563" s="1"/>
      <c r="I563" s="1"/>
      <c r="J563" s="1"/>
      <c r="K563" s="1"/>
      <c r="L563" s="1"/>
      <c r="M563" s="10" t="str">
        <f t="array" ref="M563">iferror(xlookup($H563,'Product Families'!$A:$A,'Product Families'!$P:$P),"")</f>
        <v/>
      </c>
      <c r="N563" s="2" t="str">
        <f t="array" ref="N563">iferror(xlookup($H563,'Product Families'!$A:$A,'Product Families'!$Q:$Q),"")</f>
        <v/>
      </c>
      <c r="O563" s="26" t="str">
        <f t="shared" si="3"/>
        <v/>
      </c>
      <c r="P563" s="42" t="str">
        <f t="shared" si="4"/>
        <v/>
      </c>
      <c r="Q563" s="2">
        <f t="shared" si="5"/>
        <v>0</v>
      </c>
      <c r="R563" s="10" t="str">
        <f t="array" ref="R563">iferror(xlookup($I563,'Product Families'!$A:$A,'Product Families'!$P:$P),"")</f>
        <v/>
      </c>
      <c r="S563" s="2" t="str">
        <f t="array" ref="S563">iferror(xlookup($I563,'Product Families'!$A:$A,'Product Families'!$Q:$Q),"")</f>
        <v/>
      </c>
      <c r="T563" s="26" t="str">
        <f t="shared" si="6"/>
        <v/>
      </c>
      <c r="U563" s="42" t="str">
        <f t="shared" si="7"/>
        <v/>
      </c>
      <c r="V563" s="2">
        <f t="shared" si="8"/>
        <v>0</v>
      </c>
      <c r="W563" s="10" t="str">
        <f t="array" ref="W563">iferror(xlookup($J563,'Product Families'!$A:$A,'Product Families'!$P:$P),"")</f>
        <v/>
      </c>
      <c r="X563" s="2" t="str">
        <f t="array" ref="X563">iferror(xlookup($J563,'Product Families'!$A:$A,'Product Families'!$Q:$Q),"")</f>
        <v/>
      </c>
      <c r="Y563" s="42" t="str">
        <f t="shared" si="9"/>
        <v/>
      </c>
      <c r="Z563" s="42" t="str">
        <f t="shared" si="10"/>
        <v/>
      </c>
      <c r="AA563" s="2">
        <f t="shared" si="11"/>
        <v>0</v>
      </c>
      <c r="AB563" s="10" t="str">
        <f t="array" ref="AB563">iferror(xlookup($K563,'Product Families'!$A:$A,'Product Families'!$P:$P),"")</f>
        <v/>
      </c>
      <c r="AC563" s="2" t="str">
        <f t="array" ref="AC563">iferror(xlookup($K563,'Product Families'!$A:$A,'Product Families'!$Q:$Q),"")</f>
        <v/>
      </c>
      <c r="AD563" s="26" t="str">
        <f t="shared" si="12"/>
        <v/>
      </c>
      <c r="AE563" s="42" t="str">
        <f t="shared" si="13"/>
        <v/>
      </c>
      <c r="AF563" s="2">
        <f t="shared" si="14"/>
        <v>0</v>
      </c>
      <c r="AG563" s="10" t="str">
        <f t="array" ref="AG563">iferror(xlookup($L563,'Product Families'!$A:$A,'Product Families'!$P:$P),"")</f>
        <v/>
      </c>
      <c r="AH563" s="2" t="str">
        <f t="array" ref="AH563">iferror(xlookup($L563,'Product Families'!$A:$A,'Product Families'!$Q:$Q),"")</f>
        <v/>
      </c>
      <c r="AI563" s="26" t="str">
        <f t="shared" si="15"/>
        <v/>
      </c>
      <c r="AJ563" s="42" t="str">
        <f t="shared" si="16"/>
        <v/>
      </c>
      <c r="AK563" s="2">
        <f t="shared" si="17"/>
        <v>0</v>
      </c>
    </row>
    <row r="564">
      <c r="A564" s="1"/>
      <c r="B564" s="1"/>
      <c r="C564" s="1"/>
      <c r="D564" s="7" t="str">
        <f t="shared" si="18"/>
        <v/>
      </c>
      <c r="E564" s="26">
        <f t="shared" si="2"/>
        <v>0</v>
      </c>
      <c r="H564" s="1"/>
      <c r="I564" s="1"/>
      <c r="J564" s="1"/>
      <c r="K564" s="1"/>
      <c r="L564" s="1"/>
      <c r="M564" s="10" t="str">
        <f t="array" ref="M564">iferror(xlookup($H564,'Product Families'!$A:$A,'Product Families'!$P:$P),"")</f>
        <v/>
      </c>
      <c r="N564" s="2" t="str">
        <f t="array" ref="N564">iferror(xlookup($H564,'Product Families'!$A:$A,'Product Families'!$Q:$Q),"")</f>
        <v/>
      </c>
      <c r="O564" s="26" t="str">
        <f t="shared" si="3"/>
        <v/>
      </c>
      <c r="P564" s="42" t="str">
        <f t="shared" si="4"/>
        <v/>
      </c>
      <c r="Q564" s="2">
        <f t="shared" si="5"/>
        <v>0</v>
      </c>
      <c r="R564" s="10" t="str">
        <f t="array" ref="R564">iferror(xlookup($I564,'Product Families'!$A:$A,'Product Families'!$P:$P),"")</f>
        <v/>
      </c>
      <c r="S564" s="2" t="str">
        <f t="array" ref="S564">iferror(xlookup($I564,'Product Families'!$A:$A,'Product Families'!$Q:$Q),"")</f>
        <v/>
      </c>
      <c r="T564" s="26" t="str">
        <f t="shared" si="6"/>
        <v/>
      </c>
      <c r="U564" s="42" t="str">
        <f t="shared" si="7"/>
        <v/>
      </c>
      <c r="V564" s="2">
        <f t="shared" si="8"/>
        <v>0</v>
      </c>
      <c r="W564" s="10" t="str">
        <f t="array" ref="W564">iferror(xlookup($J564,'Product Families'!$A:$A,'Product Families'!$P:$P),"")</f>
        <v/>
      </c>
      <c r="X564" s="2" t="str">
        <f t="array" ref="X564">iferror(xlookup($J564,'Product Families'!$A:$A,'Product Families'!$Q:$Q),"")</f>
        <v/>
      </c>
      <c r="Y564" s="42" t="str">
        <f t="shared" si="9"/>
        <v/>
      </c>
      <c r="Z564" s="42" t="str">
        <f t="shared" si="10"/>
        <v/>
      </c>
      <c r="AA564" s="2">
        <f t="shared" si="11"/>
        <v>0</v>
      </c>
      <c r="AB564" s="10" t="str">
        <f t="array" ref="AB564">iferror(xlookup($K564,'Product Families'!$A:$A,'Product Families'!$P:$P),"")</f>
        <v/>
      </c>
      <c r="AC564" s="2" t="str">
        <f t="array" ref="AC564">iferror(xlookup($K564,'Product Families'!$A:$A,'Product Families'!$Q:$Q),"")</f>
        <v/>
      </c>
      <c r="AD564" s="26" t="str">
        <f t="shared" si="12"/>
        <v/>
      </c>
      <c r="AE564" s="42" t="str">
        <f t="shared" si="13"/>
        <v/>
      </c>
      <c r="AF564" s="2">
        <f t="shared" si="14"/>
        <v>0</v>
      </c>
      <c r="AG564" s="10" t="str">
        <f t="array" ref="AG564">iferror(xlookup($L564,'Product Families'!$A:$A,'Product Families'!$P:$P),"")</f>
        <v/>
      </c>
      <c r="AH564" s="2" t="str">
        <f t="array" ref="AH564">iferror(xlookup($L564,'Product Families'!$A:$A,'Product Families'!$Q:$Q),"")</f>
        <v/>
      </c>
      <c r="AI564" s="26" t="str">
        <f t="shared" si="15"/>
        <v/>
      </c>
      <c r="AJ564" s="42" t="str">
        <f t="shared" si="16"/>
        <v/>
      </c>
      <c r="AK564" s="2">
        <f t="shared" si="17"/>
        <v>0</v>
      </c>
    </row>
    <row r="565">
      <c r="A565" s="1"/>
      <c r="B565" s="1"/>
      <c r="C565" s="1"/>
      <c r="D565" s="7" t="str">
        <f t="shared" si="18"/>
        <v/>
      </c>
      <c r="E565" s="26">
        <f t="shared" si="2"/>
        <v>0</v>
      </c>
      <c r="H565" s="1"/>
      <c r="I565" s="1"/>
      <c r="J565" s="1"/>
      <c r="K565" s="1"/>
      <c r="L565" s="1"/>
      <c r="M565" s="10" t="str">
        <f t="array" ref="M565">iferror(xlookup($H565,'Product Families'!$A:$A,'Product Families'!$P:$P),"")</f>
        <v/>
      </c>
      <c r="N565" s="2" t="str">
        <f t="array" ref="N565">iferror(xlookup($H565,'Product Families'!$A:$A,'Product Families'!$Q:$Q),"")</f>
        <v/>
      </c>
      <c r="O565" s="26" t="str">
        <f t="shared" si="3"/>
        <v/>
      </c>
      <c r="P565" s="42" t="str">
        <f t="shared" si="4"/>
        <v/>
      </c>
      <c r="Q565" s="2">
        <f t="shared" si="5"/>
        <v>0</v>
      </c>
      <c r="R565" s="10" t="str">
        <f t="array" ref="R565">iferror(xlookup($I565,'Product Families'!$A:$A,'Product Families'!$P:$P),"")</f>
        <v/>
      </c>
      <c r="S565" s="2" t="str">
        <f t="array" ref="S565">iferror(xlookup($I565,'Product Families'!$A:$A,'Product Families'!$Q:$Q),"")</f>
        <v/>
      </c>
      <c r="T565" s="26" t="str">
        <f t="shared" si="6"/>
        <v/>
      </c>
      <c r="U565" s="42" t="str">
        <f t="shared" si="7"/>
        <v/>
      </c>
      <c r="V565" s="2">
        <f t="shared" si="8"/>
        <v>0</v>
      </c>
      <c r="W565" s="10" t="str">
        <f t="array" ref="W565">iferror(xlookup($J565,'Product Families'!$A:$A,'Product Families'!$P:$P),"")</f>
        <v/>
      </c>
      <c r="X565" s="2" t="str">
        <f t="array" ref="X565">iferror(xlookup($J565,'Product Families'!$A:$A,'Product Families'!$Q:$Q),"")</f>
        <v/>
      </c>
      <c r="Y565" s="42" t="str">
        <f t="shared" si="9"/>
        <v/>
      </c>
      <c r="Z565" s="42" t="str">
        <f t="shared" si="10"/>
        <v/>
      </c>
      <c r="AA565" s="2">
        <f t="shared" si="11"/>
        <v>0</v>
      </c>
      <c r="AB565" s="10" t="str">
        <f t="array" ref="AB565">iferror(xlookup($K565,'Product Families'!$A:$A,'Product Families'!$P:$P),"")</f>
        <v/>
      </c>
      <c r="AC565" s="2" t="str">
        <f t="array" ref="AC565">iferror(xlookup($K565,'Product Families'!$A:$A,'Product Families'!$Q:$Q),"")</f>
        <v/>
      </c>
      <c r="AD565" s="26" t="str">
        <f t="shared" si="12"/>
        <v/>
      </c>
      <c r="AE565" s="42" t="str">
        <f t="shared" si="13"/>
        <v/>
      </c>
      <c r="AF565" s="2">
        <f t="shared" si="14"/>
        <v>0</v>
      </c>
      <c r="AG565" s="10" t="str">
        <f t="array" ref="AG565">iferror(xlookup($L565,'Product Families'!$A:$A,'Product Families'!$P:$P),"")</f>
        <v/>
      </c>
      <c r="AH565" s="2" t="str">
        <f t="array" ref="AH565">iferror(xlookup($L565,'Product Families'!$A:$A,'Product Families'!$Q:$Q),"")</f>
        <v/>
      </c>
      <c r="AI565" s="26" t="str">
        <f t="shared" si="15"/>
        <v/>
      </c>
      <c r="AJ565" s="42" t="str">
        <f t="shared" si="16"/>
        <v/>
      </c>
      <c r="AK565" s="2">
        <f t="shared" si="17"/>
        <v>0</v>
      </c>
    </row>
    <row r="566">
      <c r="A566" s="1"/>
      <c r="B566" s="1"/>
      <c r="C566" s="1"/>
      <c r="D566" s="7" t="str">
        <f t="shared" si="18"/>
        <v/>
      </c>
      <c r="E566" s="26">
        <f t="shared" si="2"/>
        <v>0</v>
      </c>
      <c r="H566" s="1"/>
      <c r="I566" s="1"/>
      <c r="J566" s="1"/>
      <c r="K566" s="1"/>
      <c r="L566" s="1"/>
      <c r="M566" s="10" t="str">
        <f t="array" ref="M566">iferror(xlookup($H566,'Product Families'!$A:$A,'Product Families'!$P:$P),"")</f>
        <v/>
      </c>
      <c r="N566" s="2" t="str">
        <f t="array" ref="N566">iferror(xlookup($H566,'Product Families'!$A:$A,'Product Families'!$Q:$Q),"")</f>
        <v/>
      </c>
      <c r="O566" s="26" t="str">
        <f t="shared" si="3"/>
        <v/>
      </c>
      <c r="P566" s="42" t="str">
        <f t="shared" si="4"/>
        <v/>
      </c>
      <c r="Q566" s="2">
        <f t="shared" si="5"/>
        <v>0</v>
      </c>
      <c r="R566" s="10" t="str">
        <f t="array" ref="R566">iferror(xlookup($I566,'Product Families'!$A:$A,'Product Families'!$P:$P),"")</f>
        <v/>
      </c>
      <c r="S566" s="2" t="str">
        <f t="array" ref="S566">iferror(xlookup($I566,'Product Families'!$A:$A,'Product Families'!$Q:$Q),"")</f>
        <v/>
      </c>
      <c r="T566" s="26" t="str">
        <f t="shared" si="6"/>
        <v/>
      </c>
      <c r="U566" s="42" t="str">
        <f t="shared" si="7"/>
        <v/>
      </c>
      <c r="V566" s="2">
        <f t="shared" si="8"/>
        <v>0</v>
      </c>
      <c r="W566" s="10" t="str">
        <f t="array" ref="W566">iferror(xlookup($J566,'Product Families'!$A:$A,'Product Families'!$P:$P),"")</f>
        <v/>
      </c>
      <c r="X566" s="2" t="str">
        <f t="array" ref="X566">iferror(xlookup($J566,'Product Families'!$A:$A,'Product Families'!$Q:$Q),"")</f>
        <v/>
      </c>
      <c r="Y566" s="42" t="str">
        <f t="shared" si="9"/>
        <v/>
      </c>
      <c r="Z566" s="42" t="str">
        <f t="shared" si="10"/>
        <v/>
      </c>
      <c r="AA566" s="2">
        <f t="shared" si="11"/>
        <v>0</v>
      </c>
      <c r="AB566" s="10" t="str">
        <f t="array" ref="AB566">iferror(xlookup($K566,'Product Families'!$A:$A,'Product Families'!$P:$P),"")</f>
        <v/>
      </c>
      <c r="AC566" s="2" t="str">
        <f t="array" ref="AC566">iferror(xlookup($K566,'Product Families'!$A:$A,'Product Families'!$Q:$Q),"")</f>
        <v/>
      </c>
      <c r="AD566" s="26" t="str">
        <f t="shared" si="12"/>
        <v/>
      </c>
      <c r="AE566" s="42" t="str">
        <f t="shared" si="13"/>
        <v/>
      </c>
      <c r="AF566" s="2">
        <f t="shared" si="14"/>
        <v>0</v>
      </c>
      <c r="AG566" s="10" t="str">
        <f t="array" ref="AG566">iferror(xlookup($L566,'Product Families'!$A:$A,'Product Families'!$P:$P),"")</f>
        <v/>
      </c>
      <c r="AH566" s="2" t="str">
        <f t="array" ref="AH566">iferror(xlookup($L566,'Product Families'!$A:$A,'Product Families'!$Q:$Q),"")</f>
        <v/>
      </c>
      <c r="AI566" s="26" t="str">
        <f t="shared" si="15"/>
        <v/>
      </c>
      <c r="AJ566" s="42" t="str">
        <f t="shared" si="16"/>
        <v/>
      </c>
      <c r="AK566" s="2">
        <f t="shared" si="17"/>
        <v>0</v>
      </c>
    </row>
    <row r="567">
      <c r="A567" s="1"/>
      <c r="B567" s="1"/>
      <c r="C567" s="1"/>
      <c r="D567" s="7" t="str">
        <f t="shared" si="18"/>
        <v/>
      </c>
      <c r="E567" s="26">
        <f t="shared" si="2"/>
        <v>0</v>
      </c>
      <c r="H567" s="1"/>
      <c r="I567" s="1"/>
      <c r="J567" s="1"/>
      <c r="K567" s="1"/>
      <c r="L567" s="1"/>
      <c r="M567" s="10" t="str">
        <f t="array" ref="M567">iferror(xlookup($H567,'Product Families'!$A:$A,'Product Families'!$P:$P),"")</f>
        <v/>
      </c>
      <c r="N567" s="2" t="str">
        <f t="array" ref="N567">iferror(xlookup($H567,'Product Families'!$A:$A,'Product Families'!$Q:$Q),"")</f>
        <v/>
      </c>
      <c r="O567" s="26" t="str">
        <f t="shared" si="3"/>
        <v/>
      </c>
      <c r="P567" s="42" t="str">
        <f t="shared" si="4"/>
        <v/>
      </c>
      <c r="Q567" s="2">
        <f t="shared" si="5"/>
        <v>0</v>
      </c>
      <c r="R567" s="10" t="str">
        <f t="array" ref="R567">iferror(xlookup($I567,'Product Families'!$A:$A,'Product Families'!$P:$P),"")</f>
        <v/>
      </c>
      <c r="S567" s="2" t="str">
        <f t="array" ref="S567">iferror(xlookup($I567,'Product Families'!$A:$A,'Product Families'!$Q:$Q),"")</f>
        <v/>
      </c>
      <c r="T567" s="26" t="str">
        <f t="shared" si="6"/>
        <v/>
      </c>
      <c r="U567" s="42" t="str">
        <f t="shared" si="7"/>
        <v/>
      </c>
      <c r="V567" s="2">
        <f t="shared" si="8"/>
        <v>0</v>
      </c>
      <c r="W567" s="10" t="str">
        <f t="array" ref="W567">iferror(xlookup($J567,'Product Families'!$A:$A,'Product Families'!$P:$P),"")</f>
        <v/>
      </c>
      <c r="X567" s="2" t="str">
        <f t="array" ref="X567">iferror(xlookup($J567,'Product Families'!$A:$A,'Product Families'!$Q:$Q),"")</f>
        <v/>
      </c>
      <c r="Y567" s="42" t="str">
        <f t="shared" si="9"/>
        <v/>
      </c>
      <c r="Z567" s="42" t="str">
        <f t="shared" si="10"/>
        <v/>
      </c>
      <c r="AA567" s="2">
        <f t="shared" si="11"/>
        <v>0</v>
      </c>
      <c r="AB567" s="10" t="str">
        <f t="array" ref="AB567">iferror(xlookup($K567,'Product Families'!$A:$A,'Product Families'!$P:$P),"")</f>
        <v/>
      </c>
      <c r="AC567" s="2" t="str">
        <f t="array" ref="AC567">iferror(xlookup($K567,'Product Families'!$A:$A,'Product Families'!$Q:$Q),"")</f>
        <v/>
      </c>
      <c r="AD567" s="26" t="str">
        <f t="shared" si="12"/>
        <v/>
      </c>
      <c r="AE567" s="42" t="str">
        <f t="shared" si="13"/>
        <v/>
      </c>
      <c r="AF567" s="2">
        <f t="shared" si="14"/>
        <v>0</v>
      </c>
      <c r="AG567" s="10" t="str">
        <f t="array" ref="AG567">iferror(xlookup($L567,'Product Families'!$A:$A,'Product Families'!$P:$P),"")</f>
        <v/>
      </c>
      <c r="AH567" s="2" t="str">
        <f t="array" ref="AH567">iferror(xlookup($L567,'Product Families'!$A:$A,'Product Families'!$Q:$Q),"")</f>
        <v/>
      </c>
      <c r="AI567" s="26" t="str">
        <f t="shared" si="15"/>
        <v/>
      </c>
      <c r="AJ567" s="42" t="str">
        <f t="shared" si="16"/>
        <v/>
      </c>
      <c r="AK567" s="2">
        <f t="shared" si="17"/>
        <v>0</v>
      </c>
    </row>
    <row r="568">
      <c r="A568" s="1"/>
      <c r="B568" s="1"/>
      <c r="C568" s="1"/>
      <c r="D568" s="7" t="str">
        <f t="shared" si="18"/>
        <v/>
      </c>
      <c r="E568" s="26">
        <f t="shared" si="2"/>
        <v>0</v>
      </c>
      <c r="H568" s="1"/>
      <c r="I568" s="1"/>
      <c r="J568" s="1"/>
      <c r="K568" s="1"/>
      <c r="L568" s="1"/>
      <c r="M568" s="10" t="str">
        <f t="array" ref="M568">iferror(xlookup($H568,'Product Families'!$A:$A,'Product Families'!$P:$P),"")</f>
        <v/>
      </c>
      <c r="N568" s="2" t="str">
        <f t="array" ref="N568">iferror(xlookup($H568,'Product Families'!$A:$A,'Product Families'!$Q:$Q),"")</f>
        <v/>
      </c>
      <c r="O568" s="26" t="str">
        <f t="shared" si="3"/>
        <v/>
      </c>
      <c r="P568" s="42" t="str">
        <f t="shared" si="4"/>
        <v/>
      </c>
      <c r="Q568" s="2">
        <f t="shared" si="5"/>
        <v>0</v>
      </c>
      <c r="R568" s="10" t="str">
        <f t="array" ref="R568">iferror(xlookup($I568,'Product Families'!$A:$A,'Product Families'!$P:$P),"")</f>
        <v/>
      </c>
      <c r="S568" s="2" t="str">
        <f t="array" ref="S568">iferror(xlookup($I568,'Product Families'!$A:$A,'Product Families'!$Q:$Q),"")</f>
        <v/>
      </c>
      <c r="T568" s="26" t="str">
        <f t="shared" si="6"/>
        <v/>
      </c>
      <c r="U568" s="42" t="str">
        <f t="shared" si="7"/>
        <v/>
      </c>
      <c r="V568" s="2">
        <f t="shared" si="8"/>
        <v>0</v>
      </c>
      <c r="W568" s="10" t="str">
        <f t="array" ref="W568">iferror(xlookup($J568,'Product Families'!$A:$A,'Product Families'!$P:$P),"")</f>
        <v/>
      </c>
      <c r="X568" s="2" t="str">
        <f t="array" ref="X568">iferror(xlookup($J568,'Product Families'!$A:$A,'Product Families'!$Q:$Q),"")</f>
        <v/>
      </c>
      <c r="Y568" s="42" t="str">
        <f t="shared" si="9"/>
        <v/>
      </c>
      <c r="Z568" s="42" t="str">
        <f t="shared" si="10"/>
        <v/>
      </c>
      <c r="AA568" s="2">
        <f t="shared" si="11"/>
        <v>0</v>
      </c>
      <c r="AB568" s="10" t="str">
        <f t="array" ref="AB568">iferror(xlookup($K568,'Product Families'!$A:$A,'Product Families'!$P:$P),"")</f>
        <v/>
      </c>
      <c r="AC568" s="2" t="str">
        <f t="array" ref="AC568">iferror(xlookup($K568,'Product Families'!$A:$A,'Product Families'!$Q:$Q),"")</f>
        <v/>
      </c>
      <c r="AD568" s="26" t="str">
        <f t="shared" si="12"/>
        <v/>
      </c>
      <c r="AE568" s="42" t="str">
        <f t="shared" si="13"/>
        <v/>
      </c>
      <c r="AF568" s="2">
        <f t="shared" si="14"/>
        <v>0</v>
      </c>
      <c r="AG568" s="10" t="str">
        <f t="array" ref="AG568">iferror(xlookup($L568,'Product Families'!$A:$A,'Product Families'!$P:$P),"")</f>
        <v/>
      </c>
      <c r="AH568" s="2" t="str">
        <f t="array" ref="AH568">iferror(xlookup($L568,'Product Families'!$A:$A,'Product Families'!$Q:$Q),"")</f>
        <v/>
      </c>
      <c r="AI568" s="26" t="str">
        <f t="shared" si="15"/>
        <v/>
      </c>
      <c r="AJ568" s="42" t="str">
        <f t="shared" si="16"/>
        <v/>
      </c>
      <c r="AK568" s="2">
        <f t="shared" si="17"/>
        <v>0</v>
      </c>
    </row>
    <row r="569">
      <c r="A569" s="1"/>
      <c r="B569" s="1"/>
      <c r="C569" s="1"/>
      <c r="D569" s="7" t="str">
        <f t="shared" si="18"/>
        <v/>
      </c>
      <c r="E569" s="26">
        <f t="shared" si="2"/>
        <v>0</v>
      </c>
      <c r="H569" s="1"/>
      <c r="I569" s="1"/>
      <c r="J569" s="1"/>
      <c r="K569" s="1"/>
      <c r="L569" s="1"/>
      <c r="M569" s="10" t="str">
        <f t="array" ref="M569">iferror(xlookup($H569,'Product Families'!$A:$A,'Product Families'!$P:$P),"")</f>
        <v/>
      </c>
      <c r="N569" s="2" t="str">
        <f t="array" ref="N569">iferror(xlookup($H569,'Product Families'!$A:$A,'Product Families'!$Q:$Q),"")</f>
        <v/>
      </c>
      <c r="O569" s="26" t="str">
        <f t="shared" si="3"/>
        <v/>
      </c>
      <c r="P569" s="42" t="str">
        <f t="shared" si="4"/>
        <v/>
      </c>
      <c r="Q569" s="2">
        <f t="shared" si="5"/>
        <v>0</v>
      </c>
      <c r="R569" s="10" t="str">
        <f t="array" ref="R569">iferror(xlookup($I569,'Product Families'!$A:$A,'Product Families'!$P:$P),"")</f>
        <v/>
      </c>
      <c r="S569" s="2" t="str">
        <f t="array" ref="S569">iferror(xlookup($I569,'Product Families'!$A:$A,'Product Families'!$Q:$Q),"")</f>
        <v/>
      </c>
      <c r="T569" s="26" t="str">
        <f t="shared" si="6"/>
        <v/>
      </c>
      <c r="U569" s="42" t="str">
        <f t="shared" si="7"/>
        <v/>
      </c>
      <c r="V569" s="2">
        <f t="shared" si="8"/>
        <v>0</v>
      </c>
      <c r="W569" s="10" t="str">
        <f t="array" ref="W569">iferror(xlookup($J569,'Product Families'!$A:$A,'Product Families'!$P:$P),"")</f>
        <v/>
      </c>
      <c r="X569" s="2" t="str">
        <f t="array" ref="X569">iferror(xlookup($J569,'Product Families'!$A:$A,'Product Families'!$Q:$Q),"")</f>
        <v/>
      </c>
      <c r="Y569" s="42" t="str">
        <f t="shared" si="9"/>
        <v/>
      </c>
      <c r="Z569" s="42" t="str">
        <f t="shared" si="10"/>
        <v/>
      </c>
      <c r="AA569" s="2">
        <f t="shared" si="11"/>
        <v>0</v>
      </c>
      <c r="AB569" s="10" t="str">
        <f t="array" ref="AB569">iferror(xlookup($K569,'Product Families'!$A:$A,'Product Families'!$P:$P),"")</f>
        <v/>
      </c>
      <c r="AC569" s="2" t="str">
        <f t="array" ref="AC569">iferror(xlookup($K569,'Product Families'!$A:$A,'Product Families'!$Q:$Q),"")</f>
        <v/>
      </c>
      <c r="AD569" s="26" t="str">
        <f t="shared" si="12"/>
        <v/>
      </c>
      <c r="AE569" s="42" t="str">
        <f t="shared" si="13"/>
        <v/>
      </c>
      <c r="AF569" s="2">
        <f t="shared" si="14"/>
        <v>0</v>
      </c>
      <c r="AG569" s="10" t="str">
        <f t="array" ref="AG569">iferror(xlookup($L569,'Product Families'!$A:$A,'Product Families'!$P:$P),"")</f>
        <v/>
      </c>
      <c r="AH569" s="2" t="str">
        <f t="array" ref="AH569">iferror(xlookup($L569,'Product Families'!$A:$A,'Product Families'!$Q:$Q),"")</f>
        <v/>
      </c>
      <c r="AI569" s="26" t="str">
        <f t="shared" si="15"/>
        <v/>
      </c>
      <c r="AJ569" s="42" t="str">
        <f t="shared" si="16"/>
        <v/>
      </c>
      <c r="AK569" s="2">
        <f t="shared" si="17"/>
        <v>0</v>
      </c>
    </row>
    <row r="570">
      <c r="A570" s="1"/>
      <c r="B570" s="1"/>
      <c r="C570" s="1"/>
      <c r="D570" s="7" t="str">
        <f t="shared" si="18"/>
        <v/>
      </c>
      <c r="E570" s="26">
        <f t="shared" si="2"/>
        <v>0</v>
      </c>
      <c r="H570" s="1"/>
      <c r="I570" s="1"/>
      <c r="J570" s="1"/>
      <c r="K570" s="1"/>
      <c r="L570" s="1"/>
      <c r="M570" s="10" t="str">
        <f t="array" ref="M570">iferror(xlookup($H570,'Product Families'!$A:$A,'Product Families'!$P:$P),"")</f>
        <v/>
      </c>
      <c r="N570" s="2" t="str">
        <f t="array" ref="N570">iferror(xlookup($H570,'Product Families'!$A:$A,'Product Families'!$Q:$Q),"")</f>
        <v/>
      </c>
      <c r="O570" s="26" t="str">
        <f t="shared" si="3"/>
        <v/>
      </c>
      <c r="P570" s="42" t="str">
        <f t="shared" si="4"/>
        <v/>
      </c>
      <c r="Q570" s="2">
        <f t="shared" si="5"/>
        <v>0</v>
      </c>
      <c r="R570" s="10" t="str">
        <f t="array" ref="R570">iferror(xlookup($I570,'Product Families'!$A:$A,'Product Families'!$P:$P),"")</f>
        <v/>
      </c>
      <c r="S570" s="2" t="str">
        <f t="array" ref="S570">iferror(xlookup($I570,'Product Families'!$A:$A,'Product Families'!$Q:$Q),"")</f>
        <v/>
      </c>
      <c r="T570" s="26" t="str">
        <f t="shared" si="6"/>
        <v/>
      </c>
      <c r="U570" s="42" t="str">
        <f t="shared" si="7"/>
        <v/>
      </c>
      <c r="V570" s="2">
        <f t="shared" si="8"/>
        <v>0</v>
      </c>
      <c r="W570" s="10" t="str">
        <f t="array" ref="W570">iferror(xlookup($J570,'Product Families'!$A:$A,'Product Families'!$P:$P),"")</f>
        <v/>
      </c>
      <c r="X570" s="2" t="str">
        <f t="array" ref="X570">iferror(xlookup($J570,'Product Families'!$A:$A,'Product Families'!$Q:$Q),"")</f>
        <v/>
      </c>
      <c r="Y570" s="42" t="str">
        <f t="shared" si="9"/>
        <v/>
      </c>
      <c r="Z570" s="42" t="str">
        <f t="shared" si="10"/>
        <v/>
      </c>
      <c r="AA570" s="2">
        <f t="shared" si="11"/>
        <v>0</v>
      </c>
      <c r="AB570" s="10" t="str">
        <f t="array" ref="AB570">iferror(xlookup($K570,'Product Families'!$A:$A,'Product Families'!$P:$P),"")</f>
        <v/>
      </c>
      <c r="AC570" s="2" t="str">
        <f t="array" ref="AC570">iferror(xlookup($K570,'Product Families'!$A:$A,'Product Families'!$Q:$Q),"")</f>
        <v/>
      </c>
      <c r="AD570" s="26" t="str">
        <f t="shared" si="12"/>
        <v/>
      </c>
      <c r="AE570" s="42" t="str">
        <f t="shared" si="13"/>
        <v/>
      </c>
      <c r="AF570" s="2">
        <f t="shared" si="14"/>
        <v>0</v>
      </c>
      <c r="AG570" s="10" t="str">
        <f t="array" ref="AG570">iferror(xlookup($L570,'Product Families'!$A:$A,'Product Families'!$P:$P),"")</f>
        <v/>
      </c>
      <c r="AH570" s="2" t="str">
        <f t="array" ref="AH570">iferror(xlookup($L570,'Product Families'!$A:$A,'Product Families'!$Q:$Q),"")</f>
        <v/>
      </c>
      <c r="AI570" s="26" t="str">
        <f t="shared" si="15"/>
        <v/>
      </c>
      <c r="AJ570" s="42" t="str">
        <f t="shared" si="16"/>
        <v/>
      </c>
      <c r="AK570" s="2">
        <f t="shared" si="17"/>
        <v>0</v>
      </c>
    </row>
    <row r="571">
      <c r="A571" s="1"/>
      <c r="B571" s="1"/>
      <c r="C571" s="1"/>
      <c r="D571" s="7" t="str">
        <f t="shared" si="18"/>
        <v/>
      </c>
      <c r="E571" s="26">
        <f t="shared" si="2"/>
        <v>0</v>
      </c>
      <c r="H571" s="1"/>
      <c r="I571" s="1"/>
      <c r="J571" s="1"/>
      <c r="K571" s="1"/>
      <c r="L571" s="1"/>
      <c r="M571" s="10" t="str">
        <f t="array" ref="M571">iferror(xlookup($H571,'Product Families'!$A:$A,'Product Families'!$P:$P),"")</f>
        <v/>
      </c>
      <c r="N571" s="2" t="str">
        <f t="array" ref="N571">iferror(xlookup($H571,'Product Families'!$A:$A,'Product Families'!$Q:$Q),"")</f>
        <v/>
      </c>
      <c r="O571" s="26" t="str">
        <f t="shared" si="3"/>
        <v/>
      </c>
      <c r="P571" s="42" t="str">
        <f t="shared" si="4"/>
        <v/>
      </c>
      <c r="Q571" s="2">
        <f t="shared" si="5"/>
        <v>0</v>
      </c>
      <c r="R571" s="10" t="str">
        <f t="array" ref="R571">iferror(xlookup($I571,'Product Families'!$A:$A,'Product Families'!$P:$P),"")</f>
        <v/>
      </c>
      <c r="S571" s="2" t="str">
        <f t="array" ref="S571">iferror(xlookup($I571,'Product Families'!$A:$A,'Product Families'!$Q:$Q),"")</f>
        <v/>
      </c>
      <c r="T571" s="26" t="str">
        <f t="shared" si="6"/>
        <v/>
      </c>
      <c r="U571" s="42" t="str">
        <f t="shared" si="7"/>
        <v/>
      </c>
      <c r="V571" s="2">
        <f t="shared" si="8"/>
        <v>0</v>
      </c>
      <c r="W571" s="10" t="str">
        <f t="array" ref="W571">iferror(xlookup($J571,'Product Families'!$A:$A,'Product Families'!$P:$P),"")</f>
        <v/>
      </c>
      <c r="X571" s="2" t="str">
        <f t="array" ref="X571">iferror(xlookup($J571,'Product Families'!$A:$A,'Product Families'!$Q:$Q),"")</f>
        <v/>
      </c>
      <c r="Y571" s="42" t="str">
        <f t="shared" si="9"/>
        <v/>
      </c>
      <c r="Z571" s="42" t="str">
        <f t="shared" si="10"/>
        <v/>
      </c>
      <c r="AA571" s="2">
        <f t="shared" si="11"/>
        <v>0</v>
      </c>
      <c r="AB571" s="10" t="str">
        <f t="array" ref="AB571">iferror(xlookup($K571,'Product Families'!$A:$A,'Product Families'!$P:$P),"")</f>
        <v/>
      </c>
      <c r="AC571" s="2" t="str">
        <f t="array" ref="AC571">iferror(xlookup($K571,'Product Families'!$A:$A,'Product Families'!$Q:$Q),"")</f>
        <v/>
      </c>
      <c r="AD571" s="26" t="str">
        <f t="shared" si="12"/>
        <v/>
      </c>
      <c r="AE571" s="42" t="str">
        <f t="shared" si="13"/>
        <v/>
      </c>
      <c r="AF571" s="2">
        <f t="shared" si="14"/>
        <v>0</v>
      </c>
      <c r="AG571" s="10" t="str">
        <f t="array" ref="AG571">iferror(xlookup($L571,'Product Families'!$A:$A,'Product Families'!$P:$P),"")</f>
        <v/>
      </c>
      <c r="AH571" s="2" t="str">
        <f t="array" ref="AH571">iferror(xlookup($L571,'Product Families'!$A:$A,'Product Families'!$Q:$Q),"")</f>
        <v/>
      </c>
      <c r="AI571" s="26" t="str">
        <f t="shared" si="15"/>
        <v/>
      </c>
      <c r="AJ571" s="42" t="str">
        <f t="shared" si="16"/>
        <v/>
      </c>
      <c r="AK571" s="2">
        <f t="shared" si="17"/>
        <v>0</v>
      </c>
    </row>
    <row r="572">
      <c r="A572" s="1"/>
      <c r="B572" s="1"/>
      <c r="C572" s="1"/>
      <c r="D572" s="7" t="str">
        <f t="shared" si="18"/>
        <v/>
      </c>
      <c r="E572" s="26">
        <f t="shared" si="2"/>
        <v>0</v>
      </c>
      <c r="H572" s="1"/>
      <c r="I572" s="1"/>
      <c r="J572" s="1"/>
      <c r="K572" s="1"/>
      <c r="L572" s="1"/>
      <c r="M572" s="10" t="str">
        <f t="array" ref="M572">iferror(xlookup($H572,'Product Families'!$A:$A,'Product Families'!$P:$P),"")</f>
        <v/>
      </c>
      <c r="N572" s="2" t="str">
        <f t="array" ref="N572">iferror(xlookup($H572,'Product Families'!$A:$A,'Product Families'!$Q:$Q),"")</f>
        <v/>
      </c>
      <c r="O572" s="26" t="str">
        <f t="shared" si="3"/>
        <v/>
      </c>
      <c r="P572" s="42" t="str">
        <f t="shared" si="4"/>
        <v/>
      </c>
      <c r="Q572" s="2">
        <f t="shared" si="5"/>
        <v>0</v>
      </c>
      <c r="R572" s="10" t="str">
        <f t="array" ref="R572">iferror(xlookup($I572,'Product Families'!$A:$A,'Product Families'!$P:$P),"")</f>
        <v/>
      </c>
      <c r="S572" s="2" t="str">
        <f t="array" ref="S572">iferror(xlookup($I572,'Product Families'!$A:$A,'Product Families'!$Q:$Q),"")</f>
        <v/>
      </c>
      <c r="T572" s="26" t="str">
        <f t="shared" si="6"/>
        <v/>
      </c>
      <c r="U572" s="42" t="str">
        <f t="shared" si="7"/>
        <v/>
      </c>
      <c r="V572" s="2">
        <f t="shared" si="8"/>
        <v>0</v>
      </c>
      <c r="W572" s="10" t="str">
        <f t="array" ref="W572">iferror(xlookup($J572,'Product Families'!$A:$A,'Product Families'!$P:$P),"")</f>
        <v/>
      </c>
      <c r="X572" s="2" t="str">
        <f t="array" ref="X572">iferror(xlookup($J572,'Product Families'!$A:$A,'Product Families'!$Q:$Q),"")</f>
        <v/>
      </c>
      <c r="Y572" s="42" t="str">
        <f t="shared" si="9"/>
        <v/>
      </c>
      <c r="Z572" s="42" t="str">
        <f t="shared" si="10"/>
        <v/>
      </c>
      <c r="AA572" s="2">
        <f t="shared" si="11"/>
        <v>0</v>
      </c>
      <c r="AB572" s="10" t="str">
        <f t="array" ref="AB572">iferror(xlookup($K572,'Product Families'!$A:$A,'Product Families'!$P:$P),"")</f>
        <v/>
      </c>
      <c r="AC572" s="2" t="str">
        <f t="array" ref="AC572">iferror(xlookup($K572,'Product Families'!$A:$A,'Product Families'!$Q:$Q),"")</f>
        <v/>
      </c>
      <c r="AD572" s="26" t="str">
        <f t="shared" si="12"/>
        <v/>
      </c>
      <c r="AE572" s="42" t="str">
        <f t="shared" si="13"/>
        <v/>
      </c>
      <c r="AF572" s="2">
        <f t="shared" si="14"/>
        <v>0</v>
      </c>
      <c r="AG572" s="10" t="str">
        <f t="array" ref="AG572">iferror(xlookup($L572,'Product Families'!$A:$A,'Product Families'!$P:$P),"")</f>
        <v/>
      </c>
      <c r="AH572" s="2" t="str">
        <f t="array" ref="AH572">iferror(xlookup($L572,'Product Families'!$A:$A,'Product Families'!$Q:$Q),"")</f>
        <v/>
      </c>
      <c r="AI572" s="26" t="str">
        <f t="shared" si="15"/>
        <v/>
      </c>
      <c r="AJ572" s="42" t="str">
        <f t="shared" si="16"/>
        <v/>
      </c>
      <c r="AK572" s="2">
        <f t="shared" si="17"/>
        <v>0</v>
      </c>
    </row>
    <row r="573">
      <c r="A573" s="1"/>
      <c r="B573" s="1"/>
      <c r="C573" s="1"/>
      <c r="D573" s="7" t="str">
        <f t="shared" si="18"/>
        <v/>
      </c>
      <c r="E573" s="26">
        <f t="shared" si="2"/>
        <v>0</v>
      </c>
      <c r="H573" s="1"/>
      <c r="I573" s="1"/>
      <c r="J573" s="1"/>
      <c r="K573" s="1"/>
      <c r="L573" s="1"/>
      <c r="M573" s="10" t="str">
        <f t="array" ref="M573">iferror(xlookup($H573,'Product Families'!$A:$A,'Product Families'!$P:$P),"")</f>
        <v/>
      </c>
      <c r="N573" s="2" t="str">
        <f t="array" ref="N573">iferror(xlookup($H573,'Product Families'!$A:$A,'Product Families'!$Q:$Q),"")</f>
        <v/>
      </c>
      <c r="O573" s="26" t="str">
        <f t="shared" si="3"/>
        <v/>
      </c>
      <c r="P573" s="42" t="str">
        <f t="shared" si="4"/>
        <v/>
      </c>
      <c r="Q573" s="2">
        <f t="shared" si="5"/>
        <v>0</v>
      </c>
      <c r="R573" s="10" t="str">
        <f t="array" ref="R573">iferror(xlookup($I573,'Product Families'!$A:$A,'Product Families'!$P:$P),"")</f>
        <v/>
      </c>
      <c r="S573" s="2" t="str">
        <f t="array" ref="S573">iferror(xlookup($I573,'Product Families'!$A:$A,'Product Families'!$Q:$Q),"")</f>
        <v/>
      </c>
      <c r="T573" s="26" t="str">
        <f t="shared" si="6"/>
        <v/>
      </c>
      <c r="U573" s="42" t="str">
        <f t="shared" si="7"/>
        <v/>
      </c>
      <c r="V573" s="2">
        <f t="shared" si="8"/>
        <v>0</v>
      </c>
      <c r="W573" s="10" t="str">
        <f t="array" ref="W573">iferror(xlookup($J573,'Product Families'!$A:$A,'Product Families'!$P:$P),"")</f>
        <v/>
      </c>
      <c r="X573" s="2" t="str">
        <f t="array" ref="X573">iferror(xlookup($J573,'Product Families'!$A:$A,'Product Families'!$Q:$Q),"")</f>
        <v/>
      </c>
      <c r="Y573" s="42" t="str">
        <f t="shared" si="9"/>
        <v/>
      </c>
      <c r="Z573" s="42" t="str">
        <f t="shared" si="10"/>
        <v/>
      </c>
      <c r="AA573" s="2">
        <f t="shared" si="11"/>
        <v>0</v>
      </c>
      <c r="AB573" s="10" t="str">
        <f t="array" ref="AB573">iferror(xlookup($K573,'Product Families'!$A:$A,'Product Families'!$P:$P),"")</f>
        <v/>
      </c>
      <c r="AC573" s="2" t="str">
        <f t="array" ref="AC573">iferror(xlookup($K573,'Product Families'!$A:$A,'Product Families'!$Q:$Q),"")</f>
        <v/>
      </c>
      <c r="AD573" s="26" t="str">
        <f t="shared" si="12"/>
        <v/>
      </c>
      <c r="AE573" s="42" t="str">
        <f t="shared" si="13"/>
        <v/>
      </c>
      <c r="AF573" s="2">
        <f t="shared" si="14"/>
        <v>0</v>
      </c>
      <c r="AG573" s="10" t="str">
        <f t="array" ref="AG573">iferror(xlookup($L573,'Product Families'!$A:$A,'Product Families'!$P:$P),"")</f>
        <v/>
      </c>
      <c r="AH573" s="2" t="str">
        <f t="array" ref="AH573">iferror(xlookup($L573,'Product Families'!$A:$A,'Product Families'!$Q:$Q),"")</f>
        <v/>
      </c>
      <c r="AI573" s="26" t="str">
        <f t="shared" si="15"/>
        <v/>
      </c>
      <c r="AJ573" s="42" t="str">
        <f t="shared" si="16"/>
        <v/>
      </c>
      <c r="AK573" s="2">
        <f t="shared" si="17"/>
        <v>0</v>
      </c>
    </row>
    <row r="574">
      <c r="A574" s="1"/>
      <c r="B574" s="1"/>
      <c r="C574" s="1"/>
      <c r="D574" s="7" t="str">
        <f t="shared" si="18"/>
        <v/>
      </c>
      <c r="E574" s="26">
        <f t="shared" si="2"/>
        <v>0</v>
      </c>
      <c r="H574" s="1"/>
      <c r="I574" s="1"/>
      <c r="J574" s="1"/>
      <c r="K574" s="1"/>
      <c r="L574" s="1"/>
      <c r="M574" s="10" t="str">
        <f t="array" ref="M574">iferror(xlookup($H574,'Product Families'!$A:$A,'Product Families'!$P:$P),"")</f>
        <v/>
      </c>
      <c r="N574" s="2" t="str">
        <f t="array" ref="N574">iferror(xlookup($H574,'Product Families'!$A:$A,'Product Families'!$Q:$Q),"")</f>
        <v/>
      </c>
      <c r="O574" s="26" t="str">
        <f t="shared" si="3"/>
        <v/>
      </c>
      <c r="P574" s="42" t="str">
        <f t="shared" si="4"/>
        <v/>
      </c>
      <c r="Q574" s="2">
        <f t="shared" si="5"/>
        <v>0</v>
      </c>
      <c r="R574" s="10" t="str">
        <f t="array" ref="R574">iferror(xlookup($I574,'Product Families'!$A:$A,'Product Families'!$P:$P),"")</f>
        <v/>
      </c>
      <c r="S574" s="2" t="str">
        <f t="array" ref="S574">iferror(xlookup($I574,'Product Families'!$A:$A,'Product Families'!$Q:$Q),"")</f>
        <v/>
      </c>
      <c r="T574" s="26" t="str">
        <f t="shared" si="6"/>
        <v/>
      </c>
      <c r="U574" s="42" t="str">
        <f t="shared" si="7"/>
        <v/>
      </c>
      <c r="V574" s="2">
        <f t="shared" si="8"/>
        <v>0</v>
      </c>
      <c r="W574" s="10" t="str">
        <f t="array" ref="W574">iferror(xlookup($J574,'Product Families'!$A:$A,'Product Families'!$P:$P),"")</f>
        <v/>
      </c>
      <c r="X574" s="2" t="str">
        <f t="array" ref="X574">iferror(xlookup($J574,'Product Families'!$A:$A,'Product Families'!$Q:$Q),"")</f>
        <v/>
      </c>
      <c r="Y574" s="42" t="str">
        <f t="shared" si="9"/>
        <v/>
      </c>
      <c r="Z574" s="42" t="str">
        <f t="shared" si="10"/>
        <v/>
      </c>
      <c r="AA574" s="2">
        <f t="shared" si="11"/>
        <v>0</v>
      </c>
      <c r="AB574" s="10" t="str">
        <f t="array" ref="AB574">iferror(xlookup($K574,'Product Families'!$A:$A,'Product Families'!$P:$P),"")</f>
        <v/>
      </c>
      <c r="AC574" s="2" t="str">
        <f t="array" ref="AC574">iferror(xlookup($K574,'Product Families'!$A:$A,'Product Families'!$Q:$Q),"")</f>
        <v/>
      </c>
      <c r="AD574" s="26" t="str">
        <f t="shared" si="12"/>
        <v/>
      </c>
      <c r="AE574" s="42" t="str">
        <f t="shared" si="13"/>
        <v/>
      </c>
      <c r="AF574" s="2">
        <f t="shared" si="14"/>
        <v>0</v>
      </c>
      <c r="AG574" s="10" t="str">
        <f t="array" ref="AG574">iferror(xlookup($L574,'Product Families'!$A:$A,'Product Families'!$P:$P),"")</f>
        <v/>
      </c>
      <c r="AH574" s="2" t="str">
        <f t="array" ref="AH574">iferror(xlookup($L574,'Product Families'!$A:$A,'Product Families'!$Q:$Q),"")</f>
        <v/>
      </c>
      <c r="AI574" s="26" t="str">
        <f t="shared" si="15"/>
        <v/>
      </c>
      <c r="AJ574" s="42" t="str">
        <f t="shared" si="16"/>
        <v/>
      </c>
      <c r="AK574" s="2">
        <f t="shared" si="17"/>
        <v>0</v>
      </c>
    </row>
    <row r="575">
      <c r="A575" s="1"/>
      <c r="B575" s="1"/>
      <c r="C575" s="1"/>
      <c r="D575" s="7" t="str">
        <f t="shared" si="18"/>
        <v/>
      </c>
      <c r="E575" s="26">
        <f t="shared" si="2"/>
        <v>0</v>
      </c>
      <c r="H575" s="1"/>
      <c r="I575" s="1"/>
      <c r="J575" s="1"/>
      <c r="K575" s="1"/>
      <c r="L575" s="1"/>
      <c r="M575" s="10" t="str">
        <f t="array" ref="M575">iferror(xlookup($H575,'Product Families'!$A:$A,'Product Families'!$P:$P),"")</f>
        <v/>
      </c>
      <c r="N575" s="2" t="str">
        <f t="array" ref="N575">iferror(xlookup($H575,'Product Families'!$A:$A,'Product Families'!$Q:$Q),"")</f>
        <v/>
      </c>
      <c r="O575" s="26" t="str">
        <f t="shared" si="3"/>
        <v/>
      </c>
      <c r="P575" s="42" t="str">
        <f t="shared" si="4"/>
        <v/>
      </c>
      <c r="Q575" s="2">
        <f t="shared" si="5"/>
        <v>0</v>
      </c>
      <c r="R575" s="10" t="str">
        <f t="array" ref="R575">iferror(xlookup($I575,'Product Families'!$A:$A,'Product Families'!$P:$P),"")</f>
        <v/>
      </c>
      <c r="S575" s="2" t="str">
        <f t="array" ref="S575">iferror(xlookup($I575,'Product Families'!$A:$A,'Product Families'!$Q:$Q),"")</f>
        <v/>
      </c>
      <c r="T575" s="26" t="str">
        <f t="shared" si="6"/>
        <v/>
      </c>
      <c r="U575" s="42" t="str">
        <f t="shared" si="7"/>
        <v/>
      </c>
      <c r="V575" s="2">
        <f t="shared" si="8"/>
        <v>0</v>
      </c>
      <c r="W575" s="10" t="str">
        <f t="array" ref="W575">iferror(xlookup($J575,'Product Families'!$A:$A,'Product Families'!$P:$P),"")</f>
        <v/>
      </c>
      <c r="X575" s="2" t="str">
        <f t="array" ref="X575">iferror(xlookup($J575,'Product Families'!$A:$A,'Product Families'!$Q:$Q),"")</f>
        <v/>
      </c>
      <c r="Y575" s="42" t="str">
        <f t="shared" si="9"/>
        <v/>
      </c>
      <c r="Z575" s="42" t="str">
        <f t="shared" si="10"/>
        <v/>
      </c>
      <c r="AA575" s="2">
        <f t="shared" si="11"/>
        <v>0</v>
      </c>
      <c r="AB575" s="10" t="str">
        <f t="array" ref="AB575">iferror(xlookup($K575,'Product Families'!$A:$A,'Product Families'!$P:$P),"")</f>
        <v/>
      </c>
      <c r="AC575" s="2" t="str">
        <f t="array" ref="AC575">iferror(xlookup($K575,'Product Families'!$A:$A,'Product Families'!$Q:$Q),"")</f>
        <v/>
      </c>
      <c r="AD575" s="26" t="str">
        <f t="shared" si="12"/>
        <v/>
      </c>
      <c r="AE575" s="42" t="str">
        <f t="shared" si="13"/>
        <v/>
      </c>
      <c r="AF575" s="2">
        <f t="shared" si="14"/>
        <v>0</v>
      </c>
      <c r="AG575" s="10" t="str">
        <f t="array" ref="AG575">iferror(xlookup($L575,'Product Families'!$A:$A,'Product Families'!$P:$P),"")</f>
        <v/>
      </c>
      <c r="AH575" s="2" t="str">
        <f t="array" ref="AH575">iferror(xlookup($L575,'Product Families'!$A:$A,'Product Families'!$Q:$Q),"")</f>
        <v/>
      </c>
      <c r="AI575" s="26" t="str">
        <f t="shared" si="15"/>
        <v/>
      </c>
      <c r="AJ575" s="42" t="str">
        <f t="shared" si="16"/>
        <v/>
      </c>
      <c r="AK575" s="2">
        <f t="shared" si="17"/>
        <v>0</v>
      </c>
    </row>
    <row r="576">
      <c r="A576" s="1"/>
      <c r="B576" s="1"/>
      <c r="C576" s="1"/>
      <c r="D576" s="7" t="str">
        <f t="shared" si="18"/>
        <v/>
      </c>
      <c r="E576" s="26">
        <f t="shared" si="2"/>
        <v>0</v>
      </c>
      <c r="H576" s="1"/>
      <c r="I576" s="1"/>
      <c r="J576" s="1"/>
      <c r="K576" s="1"/>
      <c r="L576" s="1"/>
      <c r="M576" s="10" t="str">
        <f t="array" ref="M576">iferror(xlookup($H576,'Product Families'!$A:$A,'Product Families'!$P:$P),"")</f>
        <v/>
      </c>
      <c r="N576" s="2" t="str">
        <f t="array" ref="N576">iferror(xlookup($H576,'Product Families'!$A:$A,'Product Families'!$Q:$Q),"")</f>
        <v/>
      </c>
      <c r="O576" s="26" t="str">
        <f t="shared" si="3"/>
        <v/>
      </c>
      <c r="P576" s="42" t="str">
        <f t="shared" si="4"/>
        <v/>
      </c>
      <c r="Q576" s="2">
        <f t="shared" si="5"/>
        <v>0</v>
      </c>
      <c r="R576" s="10" t="str">
        <f t="array" ref="R576">iferror(xlookup($I576,'Product Families'!$A:$A,'Product Families'!$P:$P),"")</f>
        <v/>
      </c>
      <c r="S576" s="2" t="str">
        <f t="array" ref="S576">iferror(xlookup($I576,'Product Families'!$A:$A,'Product Families'!$Q:$Q),"")</f>
        <v/>
      </c>
      <c r="T576" s="26" t="str">
        <f t="shared" si="6"/>
        <v/>
      </c>
      <c r="U576" s="42" t="str">
        <f t="shared" si="7"/>
        <v/>
      </c>
      <c r="V576" s="2">
        <f t="shared" si="8"/>
        <v>0</v>
      </c>
      <c r="W576" s="10" t="str">
        <f t="array" ref="W576">iferror(xlookup($J576,'Product Families'!$A:$A,'Product Families'!$P:$P),"")</f>
        <v/>
      </c>
      <c r="X576" s="2" t="str">
        <f t="array" ref="X576">iferror(xlookup($J576,'Product Families'!$A:$A,'Product Families'!$Q:$Q),"")</f>
        <v/>
      </c>
      <c r="Y576" s="42" t="str">
        <f t="shared" si="9"/>
        <v/>
      </c>
      <c r="Z576" s="42" t="str">
        <f t="shared" si="10"/>
        <v/>
      </c>
      <c r="AA576" s="2">
        <f t="shared" si="11"/>
        <v>0</v>
      </c>
      <c r="AB576" s="10" t="str">
        <f t="array" ref="AB576">iferror(xlookup($K576,'Product Families'!$A:$A,'Product Families'!$P:$P),"")</f>
        <v/>
      </c>
      <c r="AC576" s="2" t="str">
        <f t="array" ref="AC576">iferror(xlookup($K576,'Product Families'!$A:$A,'Product Families'!$Q:$Q),"")</f>
        <v/>
      </c>
      <c r="AD576" s="26" t="str">
        <f t="shared" si="12"/>
        <v/>
      </c>
      <c r="AE576" s="42" t="str">
        <f t="shared" si="13"/>
        <v/>
      </c>
      <c r="AF576" s="2">
        <f t="shared" si="14"/>
        <v>0</v>
      </c>
      <c r="AG576" s="10" t="str">
        <f t="array" ref="AG576">iferror(xlookup($L576,'Product Families'!$A:$A,'Product Families'!$P:$P),"")</f>
        <v/>
      </c>
      <c r="AH576" s="2" t="str">
        <f t="array" ref="AH576">iferror(xlookup($L576,'Product Families'!$A:$A,'Product Families'!$Q:$Q),"")</f>
        <v/>
      </c>
      <c r="AI576" s="26" t="str">
        <f t="shared" si="15"/>
        <v/>
      </c>
      <c r="AJ576" s="42" t="str">
        <f t="shared" si="16"/>
        <v/>
      </c>
      <c r="AK576" s="2">
        <f t="shared" si="17"/>
        <v>0</v>
      </c>
    </row>
    <row r="577">
      <c r="A577" s="1"/>
      <c r="B577" s="1"/>
      <c r="C577" s="1"/>
      <c r="D577" s="7" t="str">
        <f t="shared" si="18"/>
        <v/>
      </c>
      <c r="E577" s="26">
        <f t="shared" si="2"/>
        <v>0</v>
      </c>
      <c r="H577" s="1"/>
      <c r="I577" s="1"/>
      <c r="J577" s="1"/>
      <c r="K577" s="1"/>
      <c r="L577" s="1"/>
      <c r="M577" s="10" t="str">
        <f t="array" ref="M577">iferror(xlookup($H577,'Product Families'!$A:$A,'Product Families'!$P:$P),"")</f>
        <v/>
      </c>
      <c r="N577" s="2" t="str">
        <f t="array" ref="N577">iferror(xlookup($H577,'Product Families'!$A:$A,'Product Families'!$Q:$Q),"")</f>
        <v/>
      </c>
      <c r="O577" s="26" t="str">
        <f t="shared" si="3"/>
        <v/>
      </c>
      <c r="P577" s="42" t="str">
        <f t="shared" si="4"/>
        <v/>
      </c>
      <c r="Q577" s="2">
        <f t="shared" si="5"/>
        <v>0</v>
      </c>
      <c r="R577" s="10" t="str">
        <f t="array" ref="R577">iferror(xlookup($I577,'Product Families'!$A:$A,'Product Families'!$P:$P),"")</f>
        <v/>
      </c>
      <c r="S577" s="2" t="str">
        <f t="array" ref="S577">iferror(xlookup($I577,'Product Families'!$A:$A,'Product Families'!$Q:$Q),"")</f>
        <v/>
      </c>
      <c r="T577" s="26" t="str">
        <f t="shared" si="6"/>
        <v/>
      </c>
      <c r="U577" s="42" t="str">
        <f t="shared" si="7"/>
        <v/>
      </c>
      <c r="V577" s="2">
        <f t="shared" si="8"/>
        <v>0</v>
      </c>
      <c r="W577" s="10" t="str">
        <f t="array" ref="W577">iferror(xlookup($J577,'Product Families'!$A:$A,'Product Families'!$P:$P),"")</f>
        <v/>
      </c>
      <c r="X577" s="2" t="str">
        <f t="array" ref="X577">iferror(xlookup($J577,'Product Families'!$A:$A,'Product Families'!$Q:$Q),"")</f>
        <v/>
      </c>
      <c r="Y577" s="42" t="str">
        <f t="shared" si="9"/>
        <v/>
      </c>
      <c r="Z577" s="42" t="str">
        <f t="shared" si="10"/>
        <v/>
      </c>
      <c r="AA577" s="2">
        <f t="shared" si="11"/>
        <v>0</v>
      </c>
      <c r="AB577" s="10" t="str">
        <f t="array" ref="AB577">iferror(xlookup($K577,'Product Families'!$A:$A,'Product Families'!$P:$P),"")</f>
        <v/>
      </c>
      <c r="AC577" s="2" t="str">
        <f t="array" ref="AC577">iferror(xlookup($K577,'Product Families'!$A:$A,'Product Families'!$Q:$Q),"")</f>
        <v/>
      </c>
      <c r="AD577" s="26" t="str">
        <f t="shared" si="12"/>
        <v/>
      </c>
      <c r="AE577" s="42" t="str">
        <f t="shared" si="13"/>
        <v/>
      </c>
      <c r="AF577" s="2">
        <f t="shared" si="14"/>
        <v>0</v>
      </c>
      <c r="AG577" s="10" t="str">
        <f t="array" ref="AG577">iferror(xlookup($L577,'Product Families'!$A:$A,'Product Families'!$P:$P),"")</f>
        <v/>
      </c>
      <c r="AH577" s="2" t="str">
        <f t="array" ref="AH577">iferror(xlookup($L577,'Product Families'!$A:$A,'Product Families'!$Q:$Q),"")</f>
        <v/>
      </c>
      <c r="AI577" s="26" t="str">
        <f t="shared" si="15"/>
        <v/>
      </c>
      <c r="AJ577" s="42" t="str">
        <f t="shared" si="16"/>
        <v/>
      </c>
      <c r="AK577" s="2">
        <f t="shared" si="17"/>
        <v>0</v>
      </c>
    </row>
    <row r="578">
      <c r="A578" s="1"/>
      <c r="B578" s="1"/>
      <c r="C578" s="1"/>
      <c r="D578" s="7" t="str">
        <f t="shared" si="18"/>
        <v/>
      </c>
      <c r="E578" s="26">
        <f t="shared" si="2"/>
        <v>0</v>
      </c>
      <c r="H578" s="1"/>
      <c r="I578" s="1"/>
      <c r="J578" s="1"/>
      <c r="K578" s="1"/>
      <c r="L578" s="1"/>
      <c r="M578" s="10" t="str">
        <f t="array" ref="M578">iferror(xlookup($H578,'Product Families'!$A:$A,'Product Families'!$P:$P),"")</f>
        <v/>
      </c>
      <c r="N578" s="2" t="str">
        <f t="array" ref="N578">iferror(xlookup($H578,'Product Families'!$A:$A,'Product Families'!$Q:$Q),"")</f>
        <v/>
      </c>
      <c r="O578" s="26" t="str">
        <f t="shared" si="3"/>
        <v/>
      </c>
      <c r="P578" s="42" t="str">
        <f t="shared" si="4"/>
        <v/>
      </c>
      <c r="Q578" s="2">
        <f t="shared" si="5"/>
        <v>0</v>
      </c>
      <c r="R578" s="10" t="str">
        <f t="array" ref="R578">iferror(xlookup($I578,'Product Families'!$A:$A,'Product Families'!$P:$P),"")</f>
        <v/>
      </c>
      <c r="S578" s="2" t="str">
        <f t="array" ref="S578">iferror(xlookup($I578,'Product Families'!$A:$A,'Product Families'!$Q:$Q),"")</f>
        <v/>
      </c>
      <c r="T578" s="26" t="str">
        <f t="shared" si="6"/>
        <v/>
      </c>
      <c r="U578" s="42" t="str">
        <f t="shared" si="7"/>
        <v/>
      </c>
      <c r="V578" s="2">
        <f t="shared" si="8"/>
        <v>0</v>
      </c>
      <c r="W578" s="10" t="str">
        <f t="array" ref="W578">iferror(xlookup($J578,'Product Families'!$A:$A,'Product Families'!$P:$P),"")</f>
        <v/>
      </c>
      <c r="X578" s="2" t="str">
        <f t="array" ref="X578">iferror(xlookup($J578,'Product Families'!$A:$A,'Product Families'!$Q:$Q),"")</f>
        <v/>
      </c>
      <c r="Y578" s="42" t="str">
        <f t="shared" si="9"/>
        <v/>
      </c>
      <c r="Z578" s="42" t="str">
        <f t="shared" si="10"/>
        <v/>
      </c>
      <c r="AA578" s="2">
        <f t="shared" si="11"/>
        <v>0</v>
      </c>
      <c r="AB578" s="10" t="str">
        <f t="array" ref="AB578">iferror(xlookup($K578,'Product Families'!$A:$A,'Product Families'!$P:$P),"")</f>
        <v/>
      </c>
      <c r="AC578" s="2" t="str">
        <f t="array" ref="AC578">iferror(xlookup($K578,'Product Families'!$A:$A,'Product Families'!$Q:$Q),"")</f>
        <v/>
      </c>
      <c r="AD578" s="26" t="str">
        <f t="shared" si="12"/>
        <v/>
      </c>
      <c r="AE578" s="42" t="str">
        <f t="shared" si="13"/>
        <v/>
      </c>
      <c r="AF578" s="2">
        <f t="shared" si="14"/>
        <v>0</v>
      </c>
      <c r="AG578" s="10" t="str">
        <f t="array" ref="AG578">iferror(xlookup($L578,'Product Families'!$A:$A,'Product Families'!$P:$P),"")</f>
        <v/>
      </c>
      <c r="AH578" s="2" t="str">
        <f t="array" ref="AH578">iferror(xlookup($L578,'Product Families'!$A:$A,'Product Families'!$Q:$Q),"")</f>
        <v/>
      </c>
      <c r="AI578" s="26" t="str">
        <f t="shared" si="15"/>
        <v/>
      </c>
      <c r="AJ578" s="42" t="str">
        <f t="shared" si="16"/>
        <v/>
      </c>
      <c r="AK578" s="2">
        <f t="shared" si="17"/>
        <v>0</v>
      </c>
    </row>
    <row r="579">
      <c r="A579" s="1"/>
      <c r="B579" s="1"/>
      <c r="C579" s="1"/>
      <c r="D579" s="7" t="str">
        <f t="shared" si="18"/>
        <v/>
      </c>
      <c r="E579" s="26">
        <f t="shared" si="2"/>
        <v>0</v>
      </c>
      <c r="H579" s="1"/>
      <c r="I579" s="1"/>
      <c r="J579" s="1"/>
      <c r="K579" s="1"/>
      <c r="L579" s="1"/>
      <c r="M579" s="10" t="str">
        <f t="array" ref="M579">iferror(xlookup($H579,'Product Families'!$A:$A,'Product Families'!$P:$P),"")</f>
        <v/>
      </c>
      <c r="N579" s="2" t="str">
        <f t="array" ref="N579">iferror(xlookup($H579,'Product Families'!$A:$A,'Product Families'!$Q:$Q),"")</f>
        <v/>
      </c>
      <c r="O579" s="26" t="str">
        <f t="shared" si="3"/>
        <v/>
      </c>
      <c r="P579" s="42" t="str">
        <f t="shared" si="4"/>
        <v/>
      </c>
      <c r="Q579" s="2">
        <f t="shared" si="5"/>
        <v>0</v>
      </c>
      <c r="R579" s="10" t="str">
        <f t="array" ref="R579">iferror(xlookup($I579,'Product Families'!$A:$A,'Product Families'!$P:$P),"")</f>
        <v/>
      </c>
      <c r="S579" s="2" t="str">
        <f t="array" ref="S579">iferror(xlookup($I579,'Product Families'!$A:$A,'Product Families'!$Q:$Q),"")</f>
        <v/>
      </c>
      <c r="T579" s="26" t="str">
        <f t="shared" si="6"/>
        <v/>
      </c>
      <c r="U579" s="42" t="str">
        <f t="shared" si="7"/>
        <v/>
      </c>
      <c r="V579" s="2">
        <f t="shared" si="8"/>
        <v>0</v>
      </c>
      <c r="W579" s="10" t="str">
        <f t="array" ref="W579">iferror(xlookup($J579,'Product Families'!$A:$A,'Product Families'!$P:$P),"")</f>
        <v/>
      </c>
      <c r="X579" s="2" t="str">
        <f t="array" ref="X579">iferror(xlookup($J579,'Product Families'!$A:$A,'Product Families'!$Q:$Q),"")</f>
        <v/>
      </c>
      <c r="Y579" s="42" t="str">
        <f t="shared" si="9"/>
        <v/>
      </c>
      <c r="Z579" s="42" t="str">
        <f t="shared" si="10"/>
        <v/>
      </c>
      <c r="AA579" s="2">
        <f t="shared" si="11"/>
        <v>0</v>
      </c>
      <c r="AB579" s="10" t="str">
        <f t="array" ref="AB579">iferror(xlookup($K579,'Product Families'!$A:$A,'Product Families'!$P:$P),"")</f>
        <v/>
      </c>
      <c r="AC579" s="2" t="str">
        <f t="array" ref="AC579">iferror(xlookup($K579,'Product Families'!$A:$A,'Product Families'!$Q:$Q),"")</f>
        <v/>
      </c>
      <c r="AD579" s="26" t="str">
        <f t="shared" si="12"/>
        <v/>
      </c>
      <c r="AE579" s="42" t="str">
        <f t="shared" si="13"/>
        <v/>
      </c>
      <c r="AF579" s="2">
        <f t="shared" si="14"/>
        <v>0</v>
      </c>
      <c r="AG579" s="10" t="str">
        <f t="array" ref="AG579">iferror(xlookup($L579,'Product Families'!$A:$A,'Product Families'!$P:$P),"")</f>
        <v/>
      </c>
      <c r="AH579" s="2" t="str">
        <f t="array" ref="AH579">iferror(xlookup($L579,'Product Families'!$A:$A,'Product Families'!$Q:$Q),"")</f>
        <v/>
      </c>
      <c r="AI579" s="26" t="str">
        <f t="shared" si="15"/>
        <v/>
      </c>
      <c r="AJ579" s="42" t="str">
        <f t="shared" si="16"/>
        <v/>
      </c>
      <c r="AK579" s="2">
        <f t="shared" si="17"/>
        <v>0</v>
      </c>
    </row>
    <row r="580">
      <c r="A580" s="1"/>
      <c r="B580" s="1"/>
      <c r="C580" s="1"/>
      <c r="D580" s="7" t="str">
        <f t="shared" si="18"/>
        <v/>
      </c>
      <c r="E580" s="26">
        <f t="shared" si="2"/>
        <v>0</v>
      </c>
      <c r="H580" s="1"/>
      <c r="I580" s="1"/>
      <c r="J580" s="1"/>
      <c r="K580" s="1"/>
      <c r="L580" s="1"/>
      <c r="M580" s="10" t="str">
        <f t="array" ref="M580">iferror(xlookup($H580,'Product Families'!$A:$A,'Product Families'!$P:$P),"")</f>
        <v/>
      </c>
      <c r="N580" s="2" t="str">
        <f t="array" ref="N580">iferror(xlookup($H580,'Product Families'!$A:$A,'Product Families'!$Q:$Q),"")</f>
        <v/>
      </c>
      <c r="O580" s="26" t="str">
        <f t="shared" si="3"/>
        <v/>
      </c>
      <c r="P580" s="42" t="str">
        <f t="shared" si="4"/>
        <v/>
      </c>
      <c r="Q580" s="2">
        <f t="shared" si="5"/>
        <v>0</v>
      </c>
      <c r="R580" s="10" t="str">
        <f t="array" ref="R580">iferror(xlookup($I580,'Product Families'!$A:$A,'Product Families'!$P:$P),"")</f>
        <v/>
      </c>
      <c r="S580" s="2" t="str">
        <f t="array" ref="S580">iferror(xlookup($I580,'Product Families'!$A:$A,'Product Families'!$Q:$Q),"")</f>
        <v/>
      </c>
      <c r="T580" s="26" t="str">
        <f t="shared" si="6"/>
        <v/>
      </c>
      <c r="U580" s="42" t="str">
        <f t="shared" si="7"/>
        <v/>
      </c>
      <c r="V580" s="2">
        <f t="shared" si="8"/>
        <v>0</v>
      </c>
      <c r="W580" s="10" t="str">
        <f t="array" ref="W580">iferror(xlookup($J580,'Product Families'!$A:$A,'Product Families'!$P:$P),"")</f>
        <v/>
      </c>
      <c r="X580" s="2" t="str">
        <f t="array" ref="X580">iferror(xlookup($J580,'Product Families'!$A:$A,'Product Families'!$Q:$Q),"")</f>
        <v/>
      </c>
      <c r="Y580" s="42" t="str">
        <f t="shared" si="9"/>
        <v/>
      </c>
      <c r="Z580" s="42" t="str">
        <f t="shared" si="10"/>
        <v/>
      </c>
      <c r="AA580" s="2">
        <f t="shared" si="11"/>
        <v>0</v>
      </c>
      <c r="AB580" s="10" t="str">
        <f t="array" ref="AB580">iferror(xlookup($K580,'Product Families'!$A:$A,'Product Families'!$P:$P),"")</f>
        <v/>
      </c>
      <c r="AC580" s="2" t="str">
        <f t="array" ref="AC580">iferror(xlookup($K580,'Product Families'!$A:$A,'Product Families'!$Q:$Q),"")</f>
        <v/>
      </c>
      <c r="AD580" s="26" t="str">
        <f t="shared" si="12"/>
        <v/>
      </c>
      <c r="AE580" s="42" t="str">
        <f t="shared" si="13"/>
        <v/>
      </c>
      <c r="AF580" s="2">
        <f t="shared" si="14"/>
        <v>0</v>
      </c>
      <c r="AG580" s="10" t="str">
        <f t="array" ref="AG580">iferror(xlookup($L580,'Product Families'!$A:$A,'Product Families'!$P:$P),"")</f>
        <v/>
      </c>
      <c r="AH580" s="2" t="str">
        <f t="array" ref="AH580">iferror(xlookup($L580,'Product Families'!$A:$A,'Product Families'!$Q:$Q),"")</f>
        <v/>
      </c>
      <c r="AI580" s="26" t="str">
        <f t="shared" si="15"/>
        <v/>
      </c>
      <c r="AJ580" s="42" t="str">
        <f t="shared" si="16"/>
        <v/>
      </c>
      <c r="AK580" s="2">
        <f t="shared" si="17"/>
        <v>0</v>
      </c>
    </row>
    <row r="581">
      <c r="A581" s="1"/>
      <c r="B581" s="1"/>
      <c r="C581" s="1"/>
      <c r="D581" s="7" t="str">
        <f t="shared" si="18"/>
        <v/>
      </c>
      <c r="E581" s="26">
        <f t="shared" si="2"/>
        <v>0</v>
      </c>
      <c r="H581" s="1"/>
      <c r="I581" s="1"/>
      <c r="J581" s="1"/>
      <c r="K581" s="1"/>
      <c r="L581" s="1"/>
      <c r="M581" s="10" t="str">
        <f t="array" ref="M581">iferror(xlookup($H581,'Product Families'!$A:$A,'Product Families'!$P:$P),"")</f>
        <v/>
      </c>
      <c r="N581" s="2" t="str">
        <f t="array" ref="N581">iferror(xlookup($H581,'Product Families'!$A:$A,'Product Families'!$Q:$Q),"")</f>
        <v/>
      </c>
      <c r="O581" s="26" t="str">
        <f t="shared" si="3"/>
        <v/>
      </c>
      <c r="P581" s="42" t="str">
        <f t="shared" si="4"/>
        <v/>
      </c>
      <c r="Q581" s="2">
        <f t="shared" si="5"/>
        <v>0</v>
      </c>
      <c r="R581" s="10" t="str">
        <f t="array" ref="R581">iferror(xlookup($I581,'Product Families'!$A:$A,'Product Families'!$P:$P),"")</f>
        <v/>
      </c>
      <c r="S581" s="2" t="str">
        <f t="array" ref="S581">iferror(xlookup($I581,'Product Families'!$A:$A,'Product Families'!$Q:$Q),"")</f>
        <v/>
      </c>
      <c r="T581" s="26" t="str">
        <f t="shared" si="6"/>
        <v/>
      </c>
      <c r="U581" s="42" t="str">
        <f t="shared" si="7"/>
        <v/>
      </c>
      <c r="V581" s="2">
        <f t="shared" si="8"/>
        <v>0</v>
      </c>
      <c r="W581" s="10" t="str">
        <f t="array" ref="W581">iferror(xlookup($J581,'Product Families'!$A:$A,'Product Families'!$P:$P),"")</f>
        <v/>
      </c>
      <c r="X581" s="2" t="str">
        <f t="array" ref="X581">iferror(xlookup($J581,'Product Families'!$A:$A,'Product Families'!$Q:$Q),"")</f>
        <v/>
      </c>
      <c r="Y581" s="42" t="str">
        <f t="shared" si="9"/>
        <v/>
      </c>
      <c r="Z581" s="42" t="str">
        <f t="shared" si="10"/>
        <v/>
      </c>
      <c r="AA581" s="2">
        <f t="shared" si="11"/>
        <v>0</v>
      </c>
      <c r="AB581" s="10" t="str">
        <f t="array" ref="AB581">iferror(xlookup($K581,'Product Families'!$A:$A,'Product Families'!$P:$P),"")</f>
        <v/>
      </c>
      <c r="AC581" s="2" t="str">
        <f t="array" ref="AC581">iferror(xlookup($K581,'Product Families'!$A:$A,'Product Families'!$Q:$Q),"")</f>
        <v/>
      </c>
      <c r="AD581" s="26" t="str">
        <f t="shared" si="12"/>
        <v/>
      </c>
      <c r="AE581" s="42" t="str">
        <f t="shared" si="13"/>
        <v/>
      </c>
      <c r="AF581" s="2">
        <f t="shared" si="14"/>
        <v>0</v>
      </c>
      <c r="AG581" s="10" t="str">
        <f t="array" ref="AG581">iferror(xlookup($L581,'Product Families'!$A:$A,'Product Families'!$P:$P),"")</f>
        <v/>
      </c>
      <c r="AH581" s="2" t="str">
        <f t="array" ref="AH581">iferror(xlookup($L581,'Product Families'!$A:$A,'Product Families'!$Q:$Q),"")</f>
        <v/>
      </c>
      <c r="AI581" s="26" t="str">
        <f t="shared" si="15"/>
        <v/>
      </c>
      <c r="AJ581" s="42" t="str">
        <f t="shared" si="16"/>
        <v/>
      </c>
      <c r="AK581" s="2">
        <f t="shared" si="17"/>
        <v>0</v>
      </c>
    </row>
    <row r="582">
      <c r="A582" s="1"/>
      <c r="B582" s="1"/>
      <c r="C582" s="1"/>
      <c r="D582" s="7" t="str">
        <f t="shared" si="18"/>
        <v/>
      </c>
      <c r="E582" s="26">
        <f t="shared" si="2"/>
        <v>0</v>
      </c>
      <c r="H582" s="1"/>
      <c r="I582" s="1"/>
      <c r="J582" s="1"/>
      <c r="K582" s="1"/>
      <c r="L582" s="1"/>
      <c r="M582" s="10" t="str">
        <f t="array" ref="M582">iferror(xlookup($H582,'Product Families'!$A:$A,'Product Families'!$P:$P),"")</f>
        <v/>
      </c>
      <c r="N582" s="2" t="str">
        <f t="array" ref="N582">iferror(xlookup($H582,'Product Families'!$A:$A,'Product Families'!$Q:$Q),"")</f>
        <v/>
      </c>
      <c r="O582" s="26" t="str">
        <f t="shared" si="3"/>
        <v/>
      </c>
      <c r="P582" s="42" t="str">
        <f t="shared" si="4"/>
        <v/>
      </c>
      <c r="Q582" s="2">
        <f t="shared" si="5"/>
        <v>0</v>
      </c>
      <c r="R582" s="10" t="str">
        <f t="array" ref="R582">iferror(xlookup($I582,'Product Families'!$A:$A,'Product Families'!$P:$P),"")</f>
        <v/>
      </c>
      <c r="S582" s="2" t="str">
        <f t="array" ref="S582">iferror(xlookup($I582,'Product Families'!$A:$A,'Product Families'!$Q:$Q),"")</f>
        <v/>
      </c>
      <c r="T582" s="26" t="str">
        <f t="shared" si="6"/>
        <v/>
      </c>
      <c r="U582" s="42" t="str">
        <f t="shared" si="7"/>
        <v/>
      </c>
      <c r="V582" s="2">
        <f t="shared" si="8"/>
        <v>0</v>
      </c>
      <c r="W582" s="10" t="str">
        <f t="array" ref="W582">iferror(xlookup($J582,'Product Families'!$A:$A,'Product Families'!$P:$P),"")</f>
        <v/>
      </c>
      <c r="X582" s="2" t="str">
        <f t="array" ref="X582">iferror(xlookup($J582,'Product Families'!$A:$A,'Product Families'!$Q:$Q),"")</f>
        <v/>
      </c>
      <c r="Y582" s="42" t="str">
        <f t="shared" si="9"/>
        <v/>
      </c>
      <c r="Z582" s="42" t="str">
        <f t="shared" si="10"/>
        <v/>
      </c>
      <c r="AA582" s="2">
        <f t="shared" si="11"/>
        <v>0</v>
      </c>
      <c r="AB582" s="10" t="str">
        <f t="array" ref="AB582">iferror(xlookup($K582,'Product Families'!$A:$A,'Product Families'!$P:$P),"")</f>
        <v/>
      </c>
      <c r="AC582" s="2" t="str">
        <f t="array" ref="AC582">iferror(xlookup($K582,'Product Families'!$A:$A,'Product Families'!$Q:$Q),"")</f>
        <v/>
      </c>
      <c r="AD582" s="26" t="str">
        <f t="shared" si="12"/>
        <v/>
      </c>
      <c r="AE582" s="42" t="str">
        <f t="shared" si="13"/>
        <v/>
      </c>
      <c r="AF582" s="2">
        <f t="shared" si="14"/>
        <v>0</v>
      </c>
      <c r="AG582" s="10" t="str">
        <f t="array" ref="AG582">iferror(xlookup($L582,'Product Families'!$A:$A,'Product Families'!$P:$P),"")</f>
        <v/>
      </c>
      <c r="AH582" s="2" t="str">
        <f t="array" ref="AH582">iferror(xlookup($L582,'Product Families'!$A:$A,'Product Families'!$Q:$Q),"")</f>
        <v/>
      </c>
      <c r="AI582" s="26" t="str">
        <f t="shared" si="15"/>
        <v/>
      </c>
      <c r="AJ582" s="42" t="str">
        <f t="shared" si="16"/>
        <v/>
      </c>
      <c r="AK582" s="2">
        <f t="shared" si="17"/>
        <v>0</v>
      </c>
    </row>
    <row r="583">
      <c r="A583" s="1"/>
      <c r="B583" s="1"/>
      <c r="C583" s="1"/>
      <c r="D583" s="7" t="str">
        <f t="shared" si="18"/>
        <v/>
      </c>
      <c r="E583" s="26">
        <f t="shared" si="2"/>
        <v>0</v>
      </c>
      <c r="H583" s="1"/>
      <c r="I583" s="1"/>
      <c r="J583" s="1"/>
      <c r="K583" s="1"/>
      <c r="L583" s="1"/>
      <c r="M583" s="10" t="str">
        <f t="array" ref="M583">iferror(xlookup($H583,'Product Families'!$A:$A,'Product Families'!$P:$P),"")</f>
        <v/>
      </c>
      <c r="N583" s="2" t="str">
        <f t="array" ref="N583">iferror(xlookup($H583,'Product Families'!$A:$A,'Product Families'!$Q:$Q),"")</f>
        <v/>
      </c>
      <c r="O583" s="26" t="str">
        <f t="shared" si="3"/>
        <v/>
      </c>
      <c r="P583" s="42" t="str">
        <f t="shared" si="4"/>
        <v/>
      </c>
      <c r="Q583" s="2">
        <f t="shared" si="5"/>
        <v>0</v>
      </c>
      <c r="R583" s="10" t="str">
        <f t="array" ref="R583">iferror(xlookup($I583,'Product Families'!$A:$A,'Product Families'!$P:$P),"")</f>
        <v/>
      </c>
      <c r="S583" s="2" t="str">
        <f t="array" ref="S583">iferror(xlookup($I583,'Product Families'!$A:$A,'Product Families'!$Q:$Q),"")</f>
        <v/>
      </c>
      <c r="T583" s="26" t="str">
        <f t="shared" si="6"/>
        <v/>
      </c>
      <c r="U583" s="42" t="str">
        <f t="shared" si="7"/>
        <v/>
      </c>
      <c r="V583" s="2">
        <f t="shared" si="8"/>
        <v>0</v>
      </c>
      <c r="W583" s="10" t="str">
        <f t="array" ref="W583">iferror(xlookup($J583,'Product Families'!$A:$A,'Product Families'!$P:$P),"")</f>
        <v/>
      </c>
      <c r="X583" s="2" t="str">
        <f t="array" ref="X583">iferror(xlookup($J583,'Product Families'!$A:$A,'Product Families'!$Q:$Q),"")</f>
        <v/>
      </c>
      <c r="Y583" s="42" t="str">
        <f t="shared" si="9"/>
        <v/>
      </c>
      <c r="Z583" s="42" t="str">
        <f t="shared" si="10"/>
        <v/>
      </c>
      <c r="AA583" s="2">
        <f t="shared" si="11"/>
        <v>0</v>
      </c>
      <c r="AB583" s="10" t="str">
        <f t="array" ref="AB583">iferror(xlookup($K583,'Product Families'!$A:$A,'Product Families'!$P:$P),"")</f>
        <v/>
      </c>
      <c r="AC583" s="2" t="str">
        <f t="array" ref="AC583">iferror(xlookup($K583,'Product Families'!$A:$A,'Product Families'!$Q:$Q),"")</f>
        <v/>
      </c>
      <c r="AD583" s="26" t="str">
        <f t="shared" si="12"/>
        <v/>
      </c>
      <c r="AE583" s="42" t="str">
        <f t="shared" si="13"/>
        <v/>
      </c>
      <c r="AF583" s="2">
        <f t="shared" si="14"/>
        <v>0</v>
      </c>
      <c r="AG583" s="10" t="str">
        <f t="array" ref="AG583">iferror(xlookup($L583,'Product Families'!$A:$A,'Product Families'!$P:$P),"")</f>
        <v/>
      </c>
      <c r="AH583" s="2" t="str">
        <f t="array" ref="AH583">iferror(xlookup($L583,'Product Families'!$A:$A,'Product Families'!$Q:$Q),"")</f>
        <v/>
      </c>
      <c r="AI583" s="26" t="str">
        <f t="shared" si="15"/>
        <v/>
      </c>
      <c r="AJ583" s="42" t="str">
        <f t="shared" si="16"/>
        <v/>
      </c>
      <c r="AK583" s="2">
        <f t="shared" si="17"/>
        <v>0</v>
      </c>
    </row>
    <row r="584">
      <c r="A584" s="1"/>
      <c r="B584" s="1"/>
      <c r="C584" s="1"/>
      <c r="D584" s="7" t="str">
        <f t="shared" si="18"/>
        <v/>
      </c>
      <c r="E584" s="26">
        <f t="shared" si="2"/>
        <v>0</v>
      </c>
      <c r="H584" s="1"/>
      <c r="I584" s="1"/>
      <c r="J584" s="1"/>
      <c r="K584" s="1"/>
      <c r="L584" s="1"/>
      <c r="M584" s="10" t="str">
        <f t="array" ref="M584">iferror(xlookup($H584,'Product Families'!$A:$A,'Product Families'!$P:$P),"")</f>
        <v/>
      </c>
      <c r="N584" s="2" t="str">
        <f t="array" ref="N584">iferror(xlookup($H584,'Product Families'!$A:$A,'Product Families'!$Q:$Q),"")</f>
        <v/>
      </c>
      <c r="O584" s="26" t="str">
        <f t="shared" si="3"/>
        <v/>
      </c>
      <c r="P584" s="42" t="str">
        <f t="shared" si="4"/>
        <v/>
      </c>
      <c r="Q584" s="2">
        <f t="shared" si="5"/>
        <v>0</v>
      </c>
      <c r="R584" s="10" t="str">
        <f t="array" ref="R584">iferror(xlookup($I584,'Product Families'!$A:$A,'Product Families'!$P:$P),"")</f>
        <v/>
      </c>
      <c r="S584" s="2" t="str">
        <f t="array" ref="S584">iferror(xlookup($I584,'Product Families'!$A:$A,'Product Families'!$Q:$Q),"")</f>
        <v/>
      </c>
      <c r="T584" s="26" t="str">
        <f t="shared" si="6"/>
        <v/>
      </c>
      <c r="U584" s="42" t="str">
        <f t="shared" si="7"/>
        <v/>
      </c>
      <c r="V584" s="2">
        <f t="shared" si="8"/>
        <v>0</v>
      </c>
      <c r="W584" s="10" t="str">
        <f t="array" ref="W584">iferror(xlookup($J584,'Product Families'!$A:$A,'Product Families'!$P:$P),"")</f>
        <v/>
      </c>
      <c r="X584" s="2" t="str">
        <f t="array" ref="X584">iferror(xlookup($J584,'Product Families'!$A:$A,'Product Families'!$Q:$Q),"")</f>
        <v/>
      </c>
      <c r="Y584" s="42" t="str">
        <f t="shared" si="9"/>
        <v/>
      </c>
      <c r="Z584" s="42" t="str">
        <f t="shared" si="10"/>
        <v/>
      </c>
      <c r="AA584" s="2">
        <f t="shared" si="11"/>
        <v>0</v>
      </c>
      <c r="AB584" s="10" t="str">
        <f t="array" ref="AB584">iferror(xlookup($K584,'Product Families'!$A:$A,'Product Families'!$P:$P),"")</f>
        <v/>
      </c>
      <c r="AC584" s="2" t="str">
        <f t="array" ref="AC584">iferror(xlookup($K584,'Product Families'!$A:$A,'Product Families'!$Q:$Q),"")</f>
        <v/>
      </c>
      <c r="AD584" s="26" t="str">
        <f t="shared" si="12"/>
        <v/>
      </c>
      <c r="AE584" s="42" t="str">
        <f t="shared" si="13"/>
        <v/>
      </c>
      <c r="AF584" s="2">
        <f t="shared" si="14"/>
        <v>0</v>
      </c>
      <c r="AG584" s="10" t="str">
        <f t="array" ref="AG584">iferror(xlookup($L584,'Product Families'!$A:$A,'Product Families'!$P:$P),"")</f>
        <v/>
      </c>
      <c r="AH584" s="2" t="str">
        <f t="array" ref="AH584">iferror(xlookup($L584,'Product Families'!$A:$A,'Product Families'!$Q:$Q),"")</f>
        <v/>
      </c>
      <c r="AI584" s="26" t="str">
        <f t="shared" si="15"/>
        <v/>
      </c>
      <c r="AJ584" s="42" t="str">
        <f t="shared" si="16"/>
        <v/>
      </c>
      <c r="AK584" s="2">
        <f t="shared" si="17"/>
        <v>0</v>
      </c>
    </row>
    <row r="585">
      <c r="A585" s="1"/>
      <c r="B585" s="1"/>
      <c r="C585" s="1"/>
      <c r="D585" s="7" t="str">
        <f t="shared" si="18"/>
        <v/>
      </c>
      <c r="E585" s="26">
        <f t="shared" si="2"/>
        <v>0</v>
      </c>
      <c r="H585" s="1"/>
      <c r="I585" s="1"/>
      <c r="J585" s="1"/>
      <c r="K585" s="1"/>
      <c r="L585" s="1"/>
      <c r="M585" s="10" t="str">
        <f t="array" ref="M585">iferror(xlookup($H585,'Product Families'!$A:$A,'Product Families'!$P:$P),"")</f>
        <v/>
      </c>
      <c r="N585" s="2" t="str">
        <f t="array" ref="N585">iferror(xlookup($H585,'Product Families'!$A:$A,'Product Families'!$Q:$Q),"")</f>
        <v/>
      </c>
      <c r="O585" s="26" t="str">
        <f t="shared" si="3"/>
        <v/>
      </c>
      <c r="P585" s="42" t="str">
        <f t="shared" si="4"/>
        <v/>
      </c>
      <c r="Q585" s="2">
        <f t="shared" si="5"/>
        <v>0</v>
      </c>
      <c r="R585" s="10" t="str">
        <f t="array" ref="R585">iferror(xlookup($I585,'Product Families'!$A:$A,'Product Families'!$P:$P),"")</f>
        <v/>
      </c>
      <c r="S585" s="2" t="str">
        <f t="array" ref="S585">iferror(xlookup($I585,'Product Families'!$A:$A,'Product Families'!$Q:$Q),"")</f>
        <v/>
      </c>
      <c r="T585" s="26" t="str">
        <f t="shared" si="6"/>
        <v/>
      </c>
      <c r="U585" s="42" t="str">
        <f t="shared" si="7"/>
        <v/>
      </c>
      <c r="V585" s="2">
        <f t="shared" si="8"/>
        <v>0</v>
      </c>
      <c r="W585" s="10" t="str">
        <f t="array" ref="W585">iferror(xlookup($J585,'Product Families'!$A:$A,'Product Families'!$P:$P),"")</f>
        <v/>
      </c>
      <c r="X585" s="2" t="str">
        <f t="array" ref="X585">iferror(xlookup($J585,'Product Families'!$A:$A,'Product Families'!$Q:$Q),"")</f>
        <v/>
      </c>
      <c r="Y585" s="42" t="str">
        <f t="shared" si="9"/>
        <v/>
      </c>
      <c r="Z585" s="42" t="str">
        <f t="shared" si="10"/>
        <v/>
      </c>
      <c r="AA585" s="2">
        <f t="shared" si="11"/>
        <v>0</v>
      </c>
      <c r="AB585" s="10" t="str">
        <f t="array" ref="AB585">iferror(xlookup($K585,'Product Families'!$A:$A,'Product Families'!$P:$P),"")</f>
        <v/>
      </c>
      <c r="AC585" s="2" t="str">
        <f t="array" ref="AC585">iferror(xlookup($K585,'Product Families'!$A:$A,'Product Families'!$Q:$Q),"")</f>
        <v/>
      </c>
      <c r="AD585" s="26" t="str">
        <f t="shared" si="12"/>
        <v/>
      </c>
      <c r="AE585" s="42" t="str">
        <f t="shared" si="13"/>
        <v/>
      </c>
      <c r="AF585" s="2">
        <f t="shared" si="14"/>
        <v>0</v>
      </c>
      <c r="AG585" s="10" t="str">
        <f t="array" ref="AG585">iferror(xlookup($L585,'Product Families'!$A:$A,'Product Families'!$P:$P),"")</f>
        <v/>
      </c>
      <c r="AH585" s="2" t="str">
        <f t="array" ref="AH585">iferror(xlookup($L585,'Product Families'!$A:$A,'Product Families'!$Q:$Q),"")</f>
        <v/>
      </c>
      <c r="AI585" s="26" t="str">
        <f t="shared" si="15"/>
        <v/>
      </c>
      <c r="AJ585" s="42" t="str">
        <f t="shared" si="16"/>
        <v/>
      </c>
      <c r="AK585" s="2">
        <f t="shared" si="17"/>
        <v>0</v>
      </c>
    </row>
    <row r="586">
      <c r="A586" s="1"/>
      <c r="B586" s="1"/>
      <c r="C586" s="1"/>
      <c r="D586" s="7" t="str">
        <f t="shared" si="18"/>
        <v/>
      </c>
      <c r="E586" s="26">
        <f t="shared" si="2"/>
        <v>0</v>
      </c>
      <c r="H586" s="1"/>
      <c r="I586" s="1"/>
      <c r="J586" s="1"/>
      <c r="K586" s="1"/>
      <c r="L586" s="1"/>
      <c r="M586" s="10" t="str">
        <f t="array" ref="M586">iferror(xlookup($H586,'Product Families'!$A:$A,'Product Families'!$P:$P),"")</f>
        <v/>
      </c>
      <c r="N586" s="2" t="str">
        <f t="array" ref="N586">iferror(xlookup($H586,'Product Families'!$A:$A,'Product Families'!$Q:$Q),"")</f>
        <v/>
      </c>
      <c r="O586" s="26" t="str">
        <f t="shared" si="3"/>
        <v/>
      </c>
      <c r="P586" s="42" t="str">
        <f t="shared" si="4"/>
        <v/>
      </c>
      <c r="Q586" s="2">
        <f t="shared" si="5"/>
        <v>0</v>
      </c>
      <c r="R586" s="10" t="str">
        <f t="array" ref="R586">iferror(xlookup($I586,'Product Families'!$A:$A,'Product Families'!$P:$P),"")</f>
        <v/>
      </c>
      <c r="S586" s="2" t="str">
        <f t="array" ref="S586">iferror(xlookup($I586,'Product Families'!$A:$A,'Product Families'!$Q:$Q),"")</f>
        <v/>
      </c>
      <c r="T586" s="26" t="str">
        <f t="shared" si="6"/>
        <v/>
      </c>
      <c r="U586" s="42" t="str">
        <f t="shared" si="7"/>
        <v/>
      </c>
      <c r="V586" s="2">
        <f t="shared" si="8"/>
        <v>0</v>
      </c>
      <c r="W586" s="10" t="str">
        <f t="array" ref="W586">iferror(xlookup($J586,'Product Families'!$A:$A,'Product Families'!$P:$P),"")</f>
        <v/>
      </c>
      <c r="X586" s="2" t="str">
        <f t="array" ref="X586">iferror(xlookup($J586,'Product Families'!$A:$A,'Product Families'!$Q:$Q),"")</f>
        <v/>
      </c>
      <c r="Y586" s="42" t="str">
        <f t="shared" si="9"/>
        <v/>
      </c>
      <c r="Z586" s="42" t="str">
        <f t="shared" si="10"/>
        <v/>
      </c>
      <c r="AA586" s="2">
        <f t="shared" si="11"/>
        <v>0</v>
      </c>
      <c r="AB586" s="10" t="str">
        <f t="array" ref="AB586">iferror(xlookup($K586,'Product Families'!$A:$A,'Product Families'!$P:$P),"")</f>
        <v/>
      </c>
      <c r="AC586" s="2" t="str">
        <f t="array" ref="AC586">iferror(xlookup($K586,'Product Families'!$A:$A,'Product Families'!$Q:$Q),"")</f>
        <v/>
      </c>
      <c r="AD586" s="26" t="str">
        <f t="shared" si="12"/>
        <v/>
      </c>
      <c r="AE586" s="42" t="str">
        <f t="shared" si="13"/>
        <v/>
      </c>
      <c r="AF586" s="2">
        <f t="shared" si="14"/>
        <v>0</v>
      </c>
      <c r="AG586" s="10" t="str">
        <f t="array" ref="AG586">iferror(xlookup($L586,'Product Families'!$A:$A,'Product Families'!$P:$P),"")</f>
        <v/>
      </c>
      <c r="AH586" s="2" t="str">
        <f t="array" ref="AH586">iferror(xlookup($L586,'Product Families'!$A:$A,'Product Families'!$Q:$Q),"")</f>
        <v/>
      </c>
      <c r="AI586" s="26" t="str">
        <f t="shared" si="15"/>
        <v/>
      </c>
      <c r="AJ586" s="42" t="str">
        <f t="shared" si="16"/>
        <v/>
      </c>
      <c r="AK586" s="2">
        <f t="shared" si="17"/>
        <v>0</v>
      </c>
    </row>
    <row r="587">
      <c r="A587" s="1"/>
      <c r="B587" s="1"/>
      <c r="C587" s="1"/>
      <c r="D587" s="7" t="str">
        <f t="shared" si="18"/>
        <v/>
      </c>
      <c r="E587" s="26">
        <f t="shared" si="2"/>
        <v>0</v>
      </c>
      <c r="H587" s="1"/>
      <c r="I587" s="1"/>
      <c r="J587" s="1"/>
      <c r="K587" s="1"/>
      <c r="L587" s="1"/>
      <c r="M587" s="10" t="str">
        <f t="array" ref="M587">iferror(xlookup($H587,'Product Families'!$A:$A,'Product Families'!$P:$P),"")</f>
        <v/>
      </c>
      <c r="N587" s="2" t="str">
        <f t="array" ref="N587">iferror(xlookup($H587,'Product Families'!$A:$A,'Product Families'!$Q:$Q),"")</f>
        <v/>
      </c>
      <c r="O587" s="26" t="str">
        <f t="shared" si="3"/>
        <v/>
      </c>
      <c r="P587" s="42" t="str">
        <f t="shared" si="4"/>
        <v/>
      </c>
      <c r="Q587" s="2">
        <f t="shared" si="5"/>
        <v>0</v>
      </c>
      <c r="R587" s="10" t="str">
        <f t="array" ref="R587">iferror(xlookup($I587,'Product Families'!$A:$A,'Product Families'!$P:$P),"")</f>
        <v/>
      </c>
      <c r="S587" s="2" t="str">
        <f t="array" ref="S587">iferror(xlookup($I587,'Product Families'!$A:$A,'Product Families'!$Q:$Q),"")</f>
        <v/>
      </c>
      <c r="T587" s="26" t="str">
        <f t="shared" si="6"/>
        <v/>
      </c>
      <c r="U587" s="42" t="str">
        <f t="shared" si="7"/>
        <v/>
      </c>
      <c r="V587" s="2">
        <f t="shared" si="8"/>
        <v>0</v>
      </c>
      <c r="W587" s="10" t="str">
        <f t="array" ref="W587">iferror(xlookup($J587,'Product Families'!$A:$A,'Product Families'!$P:$P),"")</f>
        <v/>
      </c>
      <c r="X587" s="2" t="str">
        <f t="array" ref="X587">iferror(xlookup($J587,'Product Families'!$A:$A,'Product Families'!$Q:$Q),"")</f>
        <v/>
      </c>
      <c r="Y587" s="42" t="str">
        <f t="shared" si="9"/>
        <v/>
      </c>
      <c r="Z587" s="42" t="str">
        <f t="shared" si="10"/>
        <v/>
      </c>
      <c r="AA587" s="2">
        <f t="shared" si="11"/>
        <v>0</v>
      </c>
      <c r="AB587" s="10" t="str">
        <f t="array" ref="AB587">iferror(xlookup($K587,'Product Families'!$A:$A,'Product Families'!$P:$P),"")</f>
        <v/>
      </c>
      <c r="AC587" s="2" t="str">
        <f t="array" ref="AC587">iferror(xlookup($K587,'Product Families'!$A:$A,'Product Families'!$Q:$Q),"")</f>
        <v/>
      </c>
      <c r="AD587" s="26" t="str">
        <f t="shared" si="12"/>
        <v/>
      </c>
      <c r="AE587" s="42" t="str">
        <f t="shared" si="13"/>
        <v/>
      </c>
      <c r="AF587" s="2">
        <f t="shared" si="14"/>
        <v>0</v>
      </c>
      <c r="AG587" s="10" t="str">
        <f t="array" ref="AG587">iferror(xlookup($L587,'Product Families'!$A:$A,'Product Families'!$P:$P),"")</f>
        <v/>
      </c>
      <c r="AH587" s="2" t="str">
        <f t="array" ref="AH587">iferror(xlookup($L587,'Product Families'!$A:$A,'Product Families'!$Q:$Q),"")</f>
        <v/>
      </c>
      <c r="AI587" s="26" t="str">
        <f t="shared" si="15"/>
        <v/>
      </c>
      <c r="AJ587" s="42" t="str">
        <f t="shared" si="16"/>
        <v/>
      </c>
      <c r="AK587" s="2">
        <f t="shared" si="17"/>
        <v>0</v>
      </c>
    </row>
    <row r="588">
      <c r="A588" s="1"/>
      <c r="B588" s="1"/>
      <c r="C588" s="1"/>
      <c r="D588" s="7" t="str">
        <f t="shared" si="18"/>
        <v/>
      </c>
      <c r="E588" s="26">
        <f t="shared" si="2"/>
        <v>0</v>
      </c>
      <c r="H588" s="1"/>
      <c r="I588" s="1"/>
      <c r="J588" s="1"/>
      <c r="K588" s="1"/>
      <c r="L588" s="1"/>
      <c r="M588" s="10" t="str">
        <f t="array" ref="M588">iferror(xlookup($H588,'Product Families'!$A:$A,'Product Families'!$P:$P),"")</f>
        <v/>
      </c>
      <c r="N588" s="2" t="str">
        <f t="array" ref="N588">iferror(xlookup($H588,'Product Families'!$A:$A,'Product Families'!$Q:$Q),"")</f>
        <v/>
      </c>
      <c r="O588" s="26" t="str">
        <f t="shared" si="3"/>
        <v/>
      </c>
      <c r="P588" s="42" t="str">
        <f t="shared" si="4"/>
        <v/>
      </c>
      <c r="Q588" s="2">
        <f t="shared" si="5"/>
        <v>0</v>
      </c>
      <c r="R588" s="10" t="str">
        <f t="array" ref="R588">iferror(xlookup($I588,'Product Families'!$A:$A,'Product Families'!$P:$P),"")</f>
        <v/>
      </c>
      <c r="S588" s="2" t="str">
        <f t="array" ref="S588">iferror(xlookup($I588,'Product Families'!$A:$A,'Product Families'!$Q:$Q),"")</f>
        <v/>
      </c>
      <c r="T588" s="26" t="str">
        <f t="shared" si="6"/>
        <v/>
      </c>
      <c r="U588" s="42" t="str">
        <f t="shared" si="7"/>
        <v/>
      </c>
      <c r="V588" s="2">
        <f t="shared" si="8"/>
        <v>0</v>
      </c>
      <c r="W588" s="10" t="str">
        <f t="array" ref="W588">iferror(xlookup($J588,'Product Families'!$A:$A,'Product Families'!$P:$P),"")</f>
        <v/>
      </c>
      <c r="X588" s="2" t="str">
        <f t="array" ref="X588">iferror(xlookup($J588,'Product Families'!$A:$A,'Product Families'!$Q:$Q),"")</f>
        <v/>
      </c>
      <c r="Y588" s="42" t="str">
        <f t="shared" si="9"/>
        <v/>
      </c>
      <c r="Z588" s="42" t="str">
        <f t="shared" si="10"/>
        <v/>
      </c>
      <c r="AA588" s="2">
        <f t="shared" si="11"/>
        <v>0</v>
      </c>
      <c r="AB588" s="10" t="str">
        <f t="array" ref="AB588">iferror(xlookup($K588,'Product Families'!$A:$A,'Product Families'!$P:$P),"")</f>
        <v/>
      </c>
      <c r="AC588" s="2" t="str">
        <f t="array" ref="AC588">iferror(xlookup($K588,'Product Families'!$A:$A,'Product Families'!$Q:$Q),"")</f>
        <v/>
      </c>
      <c r="AD588" s="26" t="str">
        <f t="shared" si="12"/>
        <v/>
      </c>
      <c r="AE588" s="42" t="str">
        <f t="shared" si="13"/>
        <v/>
      </c>
      <c r="AF588" s="2">
        <f t="shared" si="14"/>
        <v>0</v>
      </c>
      <c r="AG588" s="10" t="str">
        <f t="array" ref="AG588">iferror(xlookup($L588,'Product Families'!$A:$A,'Product Families'!$P:$P),"")</f>
        <v/>
      </c>
      <c r="AH588" s="2" t="str">
        <f t="array" ref="AH588">iferror(xlookup($L588,'Product Families'!$A:$A,'Product Families'!$Q:$Q),"")</f>
        <v/>
      </c>
      <c r="AI588" s="26" t="str">
        <f t="shared" si="15"/>
        <v/>
      </c>
      <c r="AJ588" s="42" t="str">
        <f t="shared" si="16"/>
        <v/>
      </c>
      <c r="AK588" s="2">
        <f t="shared" si="17"/>
        <v>0</v>
      </c>
    </row>
    <row r="589">
      <c r="A589" s="1"/>
      <c r="B589" s="1"/>
      <c r="C589" s="1"/>
      <c r="D589" s="7" t="str">
        <f t="shared" si="18"/>
        <v/>
      </c>
      <c r="E589" s="26">
        <f t="shared" si="2"/>
        <v>0</v>
      </c>
      <c r="H589" s="1"/>
      <c r="I589" s="1"/>
      <c r="J589" s="1"/>
      <c r="K589" s="1"/>
      <c r="L589" s="1"/>
      <c r="M589" s="10" t="str">
        <f t="array" ref="M589">iferror(xlookup($H589,'Product Families'!$A:$A,'Product Families'!$P:$P),"")</f>
        <v/>
      </c>
      <c r="N589" s="2" t="str">
        <f t="array" ref="N589">iferror(xlookup($H589,'Product Families'!$A:$A,'Product Families'!$Q:$Q),"")</f>
        <v/>
      </c>
      <c r="O589" s="26" t="str">
        <f t="shared" si="3"/>
        <v/>
      </c>
      <c r="P589" s="42" t="str">
        <f t="shared" si="4"/>
        <v/>
      </c>
      <c r="Q589" s="2">
        <f t="shared" si="5"/>
        <v>0</v>
      </c>
      <c r="R589" s="10" t="str">
        <f t="array" ref="R589">iferror(xlookup($I589,'Product Families'!$A:$A,'Product Families'!$P:$P),"")</f>
        <v/>
      </c>
      <c r="S589" s="2" t="str">
        <f t="array" ref="S589">iferror(xlookup($I589,'Product Families'!$A:$A,'Product Families'!$Q:$Q),"")</f>
        <v/>
      </c>
      <c r="T589" s="26" t="str">
        <f t="shared" si="6"/>
        <v/>
      </c>
      <c r="U589" s="42" t="str">
        <f t="shared" si="7"/>
        <v/>
      </c>
      <c r="V589" s="2">
        <f t="shared" si="8"/>
        <v>0</v>
      </c>
      <c r="W589" s="10" t="str">
        <f t="array" ref="W589">iferror(xlookup($J589,'Product Families'!$A:$A,'Product Families'!$P:$P),"")</f>
        <v/>
      </c>
      <c r="X589" s="2" t="str">
        <f t="array" ref="X589">iferror(xlookup($J589,'Product Families'!$A:$A,'Product Families'!$Q:$Q),"")</f>
        <v/>
      </c>
      <c r="Y589" s="42" t="str">
        <f t="shared" si="9"/>
        <v/>
      </c>
      <c r="Z589" s="42" t="str">
        <f t="shared" si="10"/>
        <v/>
      </c>
      <c r="AA589" s="2">
        <f t="shared" si="11"/>
        <v>0</v>
      </c>
      <c r="AB589" s="10" t="str">
        <f t="array" ref="AB589">iferror(xlookup($K589,'Product Families'!$A:$A,'Product Families'!$P:$P),"")</f>
        <v/>
      </c>
      <c r="AC589" s="2" t="str">
        <f t="array" ref="AC589">iferror(xlookup($K589,'Product Families'!$A:$A,'Product Families'!$Q:$Q),"")</f>
        <v/>
      </c>
      <c r="AD589" s="26" t="str">
        <f t="shared" si="12"/>
        <v/>
      </c>
      <c r="AE589" s="42" t="str">
        <f t="shared" si="13"/>
        <v/>
      </c>
      <c r="AF589" s="2">
        <f t="shared" si="14"/>
        <v>0</v>
      </c>
      <c r="AG589" s="10" t="str">
        <f t="array" ref="AG589">iferror(xlookup($L589,'Product Families'!$A:$A,'Product Families'!$P:$P),"")</f>
        <v/>
      </c>
      <c r="AH589" s="2" t="str">
        <f t="array" ref="AH589">iferror(xlookup($L589,'Product Families'!$A:$A,'Product Families'!$Q:$Q),"")</f>
        <v/>
      </c>
      <c r="AI589" s="26" t="str">
        <f t="shared" si="15"/>
        <v/>
      </c>
      <c r="AJ589" s="42" t="str">
        <f t="shared" si="16"/>
        <v/>
      </c>
      <c r="AK589" s="2">
        <f t="shared" si="17"/>
        <v>0</v>
      </c>
    </row>
    <row r="590">
      <c r="A590" s="1"/>
      <c r="B590" s="1"/>
      <c r="C590" s="1"/>
      <c r="D590" s="7" t="str">
        <f t="shared" si="18"/>
        <v/>
      </c>
      <c r="E590" s="26">
        <f t="shared" si="2"/>
        <v>0</v>
      </c>
      <c r="H590" s="1"/>
      <c r="I590" s="1"/>
      <c r="J590" s="1"/>
      <c r="K590" s="1"/>
      <c r="L590" s="1"/>
      <c r="M590" s="10" t="str">
        <f t="array" ref="M590">iferror(xlookup($H590,'Product Families'!$A:$A,'Product Families'!$P:$P),"")</f>
        <v/>
      </c>
      <c r="N590" s="2" t="str">
        <f t="array" ref="N590">iferror(xlookup($H590,'Product Families'!$A:$A,'Product Families'!$Q:$Q),"")</f>
        <v/>
      </c>
      <c r="O590" s="26" t="str">
        <f t="shared" si="3"/>
        <v/>
      </c>
      <c r="P590" s="42" t="str">
        <f t="shared" si="4"/>
        <v/>
      </c>
      <c r="Q590" s="2">
        <f t="shared" si="5"/>
        <v>0</v>
      </c>
      <c r="R590" s="10" t="str">
        <f t="array" ref="R590">iferror(xlookup($I590,'Product Families'!$A:$A,'Product Families'!$P:$P),"")</f>
        <v/>
      </c>
      <c r="S590" s="2" t="str">
        <f t="array" ref="S590">iferror(xlookup($I590,'Product Families'!$A:$A,'Product Families'!$Q:$Q),"")</f>
        <v/>
      </c>
      <c r="T590" s="26" t="str">
        <f t="shared" si="6"/>
        <v/>
      </c>
      <c r="U590" s="42" t="str">
        <f t="shared" si="7"/>
        <v/>
      </c>
      <c r="V590" s="2">
        <f t="shared" si="8"/>
        <v>0</v>
      </c>
      <c r="W590" s="10" t="str">
        <f t="array" ref="W590">iferror(xlookup($J590,'Product Families'!$A:$A,'Product Families'!$P:$P),"")</f>
        <v/>
      </c>
      <c r="X590" s="2" t="str">
        <f t="array" ref="X590">iferror(xlookup($J590,'Product Families'!$A:$A,'Product Families'!$Q:$Q),"")</f>
        <v/>
      </c>
      <c r="Y590" s="42" t="str">
        <f t="shared" si="9"/>
        <v/>
      </c>
      <c r="Z590" s="42" t="str">
        <f t="shared" si="10"/>
        <v/>
      </c>
      <c r="AA590" s="2">
        <f t="shared" si="11"/>
        <v>0</v>
      </c>
      <c r="AB590" s="10" t="str">
        <f t="array" ref="AB590">iferror(xlookup($K590,'Product Families'!$A:$A,'Product Families'!$P:$P),"")</f>
        <v/>
      </c>
      <c r="AC590" s="2" t="str">
        <f t="array" ref="AC590">iferror(xlookup($K590,'Product Families'!$A:$A,'Product Families'!$Q:$Q),"")</f>
        <v/>
      </c>
      <c r="AD590" s="26" t="str">
        <f t="shared" si="12"/>
        <v/>
      </c>
      <c r="AE590" s="42" t="str">
        <f t="shared" si="13"/>
        <v/>
      </c>
      <c r="AF590" s="2">
        <f t="shared" si="14"/>
        <v>0</v>
      </c>
      <c r="AG590" s="10" t="str">
        <f t="array" ref="AG590">iferror(xlookup($L590,'Product Families'!$A:$A,'Product Families'!$P:$P),"")</f>
        <v/>
      </c>
      <c r="AH590" s="2" t="str">
        <f t="array" ref="AH590">iferror(xlookup($L590,'Product Families'!$A:$A,'Product Families'!$Q:$Q),"")</f>
        <v/>
      </c>
      <c r="AI590" s="26" t="str">
        <f t="shared" si="15"/>
        <v/>
      </c>
      <c r="AJ590" s="42" t="str">
        <f t="shared" si="16"/>
        <v/>
      </c>
      <c r="AK590" s="2">
        <f t="shared" si="17"/>
        <v>0</v>
      </c>
    </row>
    <row r="591">
      <c r="A591" s="1"/>
      <c r="B591" s="1"/>
      <c r="C591" s="1"/>
      <c r="D591" s="7" t="str">
        <f t="shared" si="18"/>
        <v/>
      </c>
      <c r="E591" s="26">
        <f t="shared" si="2"/>
        <v>0</v>
      </c>
      <c r="H591" s="1"/>
      <c r="I591" s="1"/>
      <c r="J591" s="1"/>
      <c r="K591" s="1"/>
      <c r="L591" s="1"/>
      <c r="M591" s="10" t="str">
        <f t="array" ref="M591">iferror(xlookup($H591,'Product Families'!$A:$A,'Product Families'!$P:$P),"")</f>
        <v/>
      </c>
      <c r="N591" s="2" t="str">
        <f t="array" ref="N591">iferror(xlookup($H591,'Product Families'!$A:$A,'Product Families'!$Q:$Q),"")</f>
        <v/>
      </c>
      <c r="O591" s="26" t="str">
        <f t="shared" si="3"/>
        <v/>
      </c>
      <c r="P591" s="42" t="str">
        <f t="shared" si="4"/>
        <v/>
      </c>
      <c r="Q591" s="2">
        <f t="shared" si="5"/>
        <v>0</v>
      </c>
      <c r="R591" s="10" t="str">
        <f t="array" ref="R591">iferror(xlookup($I591,'Product Families'!$A:$A,'Product Families'!$P:$P),"")</f>
        <v/>
      </c>
      <c r="S591" s="2" t="str">
        <f t="array" ref="S591">iferror(xlookup($I591,'Product Families'!$A:$A,'Product Families'!$Q:$Q),"")</f>
        <v/>
      </c>
      <c r="T591" s="26" t="str">
        <f t="shared" si="6"/>
        <v/>
      </c>
      <c r="U591" s="42" t="str">
        <f t="shared" si="7"/>
        <v/>
      </c>
      <c r="V591" s="2">
        <f t="shared" si="8"/>
        <v>0</v>
      </c>
      <c r="W591" s="10" t="str">
        <f t="array" ref="W591">iferror(xlookup($J591,'Product Families'!$A:$A,'Product Families'!$P:$P),"")</f>
        <v/>
      </c>
      <c r="X591" s="2" t="str">
        <f t="array" ref="X591">iferror(xlookup($J591,'Product Families'!$A:$A,'Product Families'!$Q:$Q),"")</f>
        <v/>
      </c>
      <c r="Y591" s="42" t="str">
        <f t="shared" si="9"/>
        <v/>
      </c>
      <c r="Z591" s="42" t="str">
        <f t="shared" si="10"/>
        <v/>
      </c>
      <c r="AA591" s="2">
        <f t="shared" si="11"/>
        <v>0</v>
      </c>
      <c r="AB591" s="10" t="str">
        <f t="array" ref="AB591">iferror(xlookup($K591,'Product Families'!$A:$A,'Product Families'!$P:$P),"")</f>
        <v/>
      </c>
      <c r="AC591" s="2" t="str">
        <f t="array" ref="AC591">iferror(xlookup($K591,'Product Families'!$A:$A,'Product Families'!$Q:$Q),"")</f>
        <v/>
      </c>
      <c r="AD591" s="26" t="str">
        <f t="shared" si="12"/>
        <v/>
      </c>
      <c r="AE591" s="42" t="str">
        <f t="shared" si="13"/>
        <v/>
      </c>
      <c r="AF591" s="2">
        <f t="shared" si="14"/>
        <v>0</v>
      </c>
      <c r="AG591" s="10" t="str">
        <f t="array" ref="AG591">iferror(xlookup($L591,'Product Families'!$A:$A,'Product Families'!$P:$P),"")</f>
        <v/>
      </c>
      <c r="AH591" s="2" t="str">
        <f t="array" ref="AH591">iferror(xlookup($L591,'Product Families'!$A:$A,'Product Families'!$Q:$Q),"")</f>
        <v/>
      </c>
      <c r="AI591" s="26" t="str">
        <f t="shared" si="15"/>
        <v/>
      </c>
      <c r="AJ591" s="42" t="str">
        <f t="shared" si="16"/>
        <v/>
      </c>
      <c r="AK591" s="2">
        <f t="shared" si="17"/>
        <v>0</v>
      </c>
    </row>
    <row r="592">
      <c r="A592" s="1"/>
      <c r="B592" s="1"/>
      <c r="C592" s="1"/>
      <c r="D592" s="7" t="str">
        <f t="shared" si="18"/>
        <v/>
      </c>
      <c r="E592" s="26">
        <f t="shared" si="2"/>
        <v>0</v>
      </c>
      <c r="H592" s="1"/>
      <c r="I592" s="1"/>
      <c r="J592" s="1"/>
      <c r="K592" s="1"/>
      <c r="L592" s="1"/>
      <c r="M592" s="10" t="str">
        <f t="array" ref="M592">iferror(xlookup($H592,'Product Families'!$A:$A,'Product Families'!$P:$P),"")</f>
        <v/>
      </c>
      <c r="N592" s="2" t="str">
        <f t="array" ref="N592">iferror(xlookup($H592,'Product Families'!$A:$A,'Product Families'!$Q:$Q),"")</f>
        <v/>
      </c>
      <c r="O592" s="26" t="str">
        <f t="shared" si="3"/>
        <v/>
      </c>
      <c r="P592" s="42" t="str">
        <f t="shared" si="4"/>
        <v/>
      </c>
      <c r="Q592" s="2">
        <f t="shared" si="5"/>
        <v>0</v>
      </c>
      <c r="R592" s="10" t="str">
        <f t="array" ref="R592">iferror(xlookup($I592,'Product Families'!$A:$A,'Product Families'!$P:$P),"")</f>
        <v/>
      </c>
      <c r="S592" s="2" t="str">
        <f t="array" ref="S592">iferror(xlookup($I592,'Product Families'!$A:$A,'Product Families'!$Q:$Q),"")</f>
        <v/>
      </c>
      <c r="T592" s="26" t="str">
        <f t="shared" si="6"/>
        <v/>
      </c>
      <c r="U592" s="42" t="str">
        <f t="shared" si="7"/>
        <v/>
      </c>
      <c r="V592" s="2">
        <f t="shared" si="8"/>
        <v>0</v>
      </c>
      <c r="W592" s="10" t="str">
        <f t="array" ref="W592">iferror(xlookup($J592,'Product Families'!$A:$A,'Product Families'!$P:$P),"")</f>
        <v/>
      </c>
      <c r="X592" s="2" t="str">
        <f t="array" ref="X592">iferror(xlookup($J592,'Product Families'!$A:$A,'Product Families'!$Q:$Q),"")</f>
        <v/>
      </c>
      <c r="Y592" s="42" t="str">
        <f t="shared" si="9"/>
        <v/>
      </c>
      <c r="Z592" s="42" t="str">
        <f t="shared" si="10"/>
        <v/>
      </c>
      <c r="AA592" s="2">
        <f t="shared" si="11"/>
        <v>0</v>
      </c>
      <c r="AB592" s="10" t="str">
        <f t="array" ref="AB592">iferror(xlookup($K592,'Product Families'!$A:$A,'Product Families'!$P:$P),"")</f>
        <v/>
      </c>
      <c r="AC592" s="2" t="str">
        <f t="array" ref="AC592">iferror(xlookup($K592,'Product Families'!$A:$A,'Product Families'!$Q:$Q),"")</f>
        <v/>
      </c>
      <c r="AD592" s="26" t="str">
        <f t="shared" si="12"/>
        <v/>
      </c>
      <c r="AE592" s="42" t="str">
        <f t="shared" si="13"/>
        <v/>
      </c>
      <c r="AF592" s="2">
        <f t="shared" si="14"/>
        <v>0</v>
      </c>
      <c r="AG592" s="10" t="str">
        <f t="array" ref="AG592">iferror(xlookup($L592,'Product Families'!$A:$A,'Product Families'!$P:$P),"")</f>
        <v/>
      </c>
      <c r="AH592" s="2" t="str">
        <f t="array" ref="AH592">iferror(xlookup($L592,'Product Families'!$A:$A,'Product Families'!$Q:$Q),"")</f>
        <v/>
      </c>
      <c r="AI592" s="26" t="str">
        <f t="shared" si="15"/>
        <v/>
      </c>
      <c r="AJ592" s="42" t="str">
        <f t="shared" si="16"/>
        <v/>
      </c>
      <c r="AK592" s="2">
        <f t="shared" si="17"/>
        <v>0</v>
      </c>
    </row>
    <row r="593">
      <c r="A593" s="1"/>
      <c r="B593" s="1"/>
      <c r="C593" s="1"/>
      <c r="D593" s="7" t="str">
        <f t="shared" si="18"/>
        <v/>
      </c>
      <c r="E593" s="26">
        <f t="shared" si="2"/>
        <v>0</v>
      </c>
      <c r="H593" s="1"/>
      <c r="I593" s="1"/>
      <c r="J593" s="1"/>
      <c r="K593" s="1"/>
      <c r="L593" s="1"/>
      <c r="M593" s="10" t="str">
        <f t="array" ref="M593">iferror(xlookup($H593,'Product Families'!$A:$A,'Product Families'!$P:$P),"")</f>
        <v/>
      </c>
      <c r="N593" s="2" t="str">
        <f t="array" ref="N593">iferror(xlookup($H593,'Product Families'!$A:$A,'Product Families'!$Q:$Q),"")</f>
        <v/>
      </c>
      <c r="O593" s="26" t="str">
        <f t="shared" si="3"/>
        <v/>
      </c>
      <c r="P593" s="42" t="str">
        <f t="shared" si="4"/>
        <v/>
      </c>
      <c r="Q593" s="2">
        <f t="shared" si="5"/>
        <v>0</v>
      </c>
      <c r="R593" s="10" t="str">
        <f t="array" ref="R593">iferror(xlookup($I593,'Product Families'!$A:$A,'Product Families'!$P:$P),"")</f>
        <v/>
      </c>
      <c r="S593" s="2" t="str">
        <f t="array" ref="S593">iferror(xlookup($I593,'Product Families'!$A:$A,'Product Families'!$Q:$Q),"")</f>
        <v/>
      </c>
      <c r="T593" s="26" t="str">
        <f t="shared" si="6"/>
        <v/>
      </c>
      <c r="U593" s="42" t="str">
        <f t="shared" si="7"/>
        <v/>
      </c>
      <c r="V593" s="2">
        <f t="shared" si="8"/>
        <v>0</v>
      </c>
      <c r="W593" s="10" t="str">
        <f t="array" ref="W593">iferror(xlookup($J593,'Product Families'!$A:$A,'Product Families'!$P:$P),"")</f>
        <v/>
      </c>
      <c r="X593" s="2" t="str">
        <f t="array" ref="X593">iferror(xlookup($J593,'Product Families'!$A:$A,'Product Families'!$Q:$Q),"")</f>
        <v/>
      </c>
      <c r="Y593" s="42" t="str">
        <f t="shared" si="9"/>
        <v/>
      </c>
      <c r="Z593" s="42" t="str">
        <f t="shared" si="10"/>
        <v/>
      </c>
      <c r="AA593" s="2">
        <f t="shared" si="11"/>
        <v>0</v>
      </c>
      <c r="AB593" s="10" t="str">
        <f t="array" ref="AB593">iferror(xlookup($K593,'Product Families'!$A:$A,'Product Families'!$P:$P),"")</f>
        <v/>
      </c>
      <c r="AC593" s="2" t="str">
        <f t="array" ref="AC593">iferror(xlookup($K593,'Product Families'!$A:$A,'Product Families'!$Q:$Q),"")</f>
        <v/>
      </c>
      <c r="AD593" s="26" t="str">
        <f t="shared" si="12"/>
        <v/>
      </c>
      <c r="AE593" s="42" t="str">
        <f t="shared" si="13"/>
        <v/>
      </c>
      <c r="AF593" s="2">
        <f t="shared" si="14"/>
        <v>0</v>
      </c>
      <c r="AG593" s="10" t="str">
        <f t="array" ref="AG593">iferror(xlookup($L593,'Product Families'!$A:$A,'Product Families'!$P:$P),"")</f>
        <v/>
      </c>
      <c r="AH593" s="2" t="str">
        <f t="array" ref="AH593">iferror(xlookup($L593,'Product Families'!$A:$A,'Product Families'!$Q:$Q),"")</f>
        <v/>
      </c>
      <c r="AI593" s="26" t="str">
        <f t="shared" si="15"/>
        <v/>
      </c>
      <c r="AJ593" s="42" t="str">
        <f t="shared" si="16"/>
        <v/>
      </c>
      <c r="AK593" s="2">
        <f t="shared" si="17"/>
        <v>0</v>
      </c>
    </row>
    <row r="594">
      <c r="A594" s="1"/>
      <c r="B594" s="1"/>
      <c r="C594" s="1"/>
      <c r="D594" s="7" t="str">
        <f t="shared" si="18"/>
        <v/>
      </c>
      <c r="E594" s="26">
        <f t="shared" si="2"/>
        <v>0</v>
      </c>
      <c r="H594" s="1"/>
      <c r="I594" s="1"/>
      <c r="J594" s="1"/>
      <c r="K594" s="1"/>
      <c r="L594" s="1"/>
      <c r="M594" s="10" t="str">
        <f t="array" ref="M594">iferror(xlookup($H594,'Product Families'!$A:$A,'Product Families'!$P:$P),"")</f>
        <v/>
      </c>
      <c r="N594" s="2" t="str">
        <f t="array" ref="N594">iferror(xlookup($H594,'Product Families'!$A:$A,'Product Families'!$Q:$Q),"")</f>
        <v/>
      </c>
      <c r="O594" s="26" t="str">
        <f t="shared" si="3"/>
        <v/>
      </c>
      <c r="P594" s="42" t="str">
        <f t="shared" si="4"/>
        <v/>
      </c>
      <c r="Q594" s="2">
        <f t="shared" si="5"/>
        <v>0</v>
      </c>
      <c r="R594" s="10" t="str">
        <f t="array" ref="R594">iferror(xlookup($I594,'Product Families'!$A:$A,'Product Families'!$P:$P),"")</f>
        <v/>
      </c>
      <c r="S594" s="2" t="str">
        <f t="array" ref="S594">iferror(xlookup($I594,'Product Families'!$A:$A,'Product Families'!$Q:$Q),"")</f>
        <v/>
      </c>
      <c r="T594" s="26" t="str">
        <f t="shared" si="6"/>
        <v/>
      </c>
      <c r="U594" s="42" t="str">
        <f t="shared" si="7"/>
        <v/>
      </c>
      <c r="V594" s="2">
        <f t="shared" si="8"/>
        <v>0</v>
      </c>
      <c r="W594" s="10" t="str">
        <f t="array" ref="W594">iferror(xlookup($J594,'Product Families'!$A:$A,'Product Families'!$P:$P),"")</f>
        <v/>
      </c>
      <c r="X594" s="2" t="str">
        <f t="array" ref="X594">iferror(xlookup($J594,'Product Families'!$A:$A,'Product Families'!$Q:$Q),"")</f>
        <v/>
      </c>
      <c r="Y594" s="42" t="str">
        <f t="shared" si="9"/>
        <v/>
      </c>
      <c r="Z594" s="42" t="str">
        <f t="shared" si="10"/>
        <v/>
      </c>
      <c r="AA594" s="2">
        <f t="shared" si="11"/>
        <v>0</v>
      </c>
      <c r="AB594" s="10" t="str">
        <f t="array" ref="AB594">iferror(xlookup($K594,'Product Families'!$A:$A,'Product Families'!$P:$P),"")</f>
        <v/>
      </c>
      <c r="AC594" s="2" t="str">
        <f t="array" ref="AC594">iferror(xlookup($K594,'Product Families'!$A:$A,'Product Families'!$Q:$Q),"")</f>
        <v/>
      </c>
      <c r="AD594" s="26" t="str">
        <f t="shared" si="12"/>
        <v/>
      </c>
      <c r="AE594" s="42" t="str">
        <f t="shared" si="13"/>
        <v/>
      </c>
      <c r="AF594" s="2">
        <f t="shared" si="14"/>
        <v>0</v>
      </c>
      <c r="AG594" s="10" t="str">
        <f t="array" ref="AG594">iferror(xlookup($L594,'Product Families'!$A:$A,'Product Families'!$P:$P),"")</f>
        <v/>
      </c>
      <c r="AH594" s="2" t="str">
        <f t="array" ref="AH594">iferror(xlookup($L594,'Product Families'!$A:$A,'Product Families'!$Q:$Q),"")</f>
        <v/>
      </c>
      <c r="AI594" s="26" t="str">
        <f t="shared" si="15"/>
        <v/>
      </c>
      <c r="AJ594" s="42" t="str">
        <f t="shared" si="16"/>
        <v/>
      </c>
      <c r="AK594" s="2">
        <f t="shared" si="17"/>
        <v>0</v>
      </c>
    </row>
    <row r="595">
      <c r="A595" s="1"/>
      <c r="B595" s="1"/>
      <c r="C595" s="1"/>
      <c r="D595" s="7" t="str">
        <f t="shared" si="18"/>
        <v/>
      </c>
      <c r="E595" s="26">
        <f t="shared" si="2"/>
        <v>0</v>
      </c>
      <c r="H595" s="1"/>
      <c r="I595" s="1"/>
      <c r="J595" s="1"/>
      <c r="K595" s="1"/>
      <c r="L595" s="1"/>
      <c r="M595" s="10" t="str">
        <f t="array" ref="M595">iferror(xlookup($H595,'Product Families'!$A:$A,'Product Families'!$P:$P),"")</f>
        <v/>
      </c>
      <c r="N595" s="2" t="str">
        <f t="array" ref="N595">iferror(xlookup($H595,'Product Families'!$A:$A,'Product Families'!$Q:$Q),"")</f>
        <v/>
      </c>
      <c r="O595" s="26" t="str">
        <f t="shared" si="3"/>
        <v/>
      </c>
      <c r="P595" s="42" t="str">
        <f t="shared" si="4"/>
        <v/>
      </c>
      <c r="Q595" s="2">
        <f t="shared" si="5"/>
        <v>0</v>
      </c>
      <c r="R595" s="10" t="str">
        <f t="array" ref="R595">iferror(xlookup($I595,'Product Families'!$A:$A,'Product Families'!$P:$P),"")</f>
        <v/>
      </c>
      <c r="S595" s="2" t="str">
        <f t="array" ref="S595">iferror(xlookup($I595,'Product Families'!$A:$A,'Product Families'!$Q:$Q),"")</f>
        <v/>
      </c>
      <c r="T595" s="26" t="str">
        <f t="shared" si="6"/>
        <v/>
      </c>
      <c r="U595" s="42" t="str">
        <f t="shared" si="7"/>
        <v/>
      </c>
      <c r="V595" s="2">
        <f t="shared" si="8"/>
        <v>0</v>
      </c>
      <c r="W595" s="10" t="str">
        <f t="array" ref="W595">iferror(xlookup($J595,'Product Families'!$A:$A,'Product Families'!$P:$P),"")</f>
        <v/>
      </c>
      <c r="X595" s="2" t="str">
        <f t="array" ref="X595">iferror(xlookup($J595,'Product Families'!$A:$A,'Product Families'!$Q:$Q),"")</f>
        <v/>
      </c>
      <c r="Y595" s="42" t="str">
        <f t="shared" si="9"/>
        <v/>
      </c>
      <c r="Z595" s="42" t="str">
        <f t="shared" si="10"/>
        <v/>
      </c>
      <c r="AA595" s="2">
        <f t="shared" si="11"/>
        <v>0</v>
      </c>
      <c r="AB595" s="10" t="str">
        <f t="array" ref="AB595">iferror(xlookup($K595,'Product Families'!$A:$A,'Product Families'!$P:$P),"")</f>
        <v/>
      </c>
      <c r="AC595" s="2" t="str">
        <f t="array" ref="AC595">iferror(xlookup($K595,'Product Families'!$A:$A,'Product Families'!$Q:$Q),"")</f>
        <v/>
      </c>
      <c r="AD595" s="26" t="str">
        <f t="shared" si="12"/>
        <v/>
      </c>
      <c r="AE595" s="42" t="str">
        <f t="shared" si="13"/>
        <v/>
      </c>
      <c r="AF595" s="2">
        <f t="shared" si="14"/>
        <v>0</v>
      </c>
      <c r="AG595" s="10" t="str">
        <f t="array" ref="AG595">iferror(xlookup($L595,'Product Families'!$A:$A,'Product Families'!$P:$P),"")</f>
        <v/>
      </c>
      <c r="AH595" s="2" t="str">
        <f t="array" ref="AH595">iferror(xlookup($L595,'Product Families'!$A:$A,'Product Families'!$Q:$Q),"")</f>
        <v/>
      </c>
      <c r="AI595" s="26" t="str">
        <f t="shared" si="15"/>
        <v/>
      </c>
      <c r="AJ595" s="42" t="str">
        <f t="shared" si="16"/>
        <v/>
      </c>
      <c r="AK595" s="2">
        <f t="shared" si="17"/>
        <v>0</v>
      </c>
    </row>
    <row r="596">
      <c r="A596" s="1"/>
      <c r="B596" s="1"/>
      <c r="C596" s="1"/>
      <c r="D596" s="7" t="str">
        <f t="shared" si="18"/>
        <v/>
      </c>
      <c r="E596" s="26">
        <f t="shared" si="2"/>
        <v>0</v>
      </c>
      <c r="H596" s="1"/>
      <c r="I596" s="1"/>
      <c r="J596" s="1"/>
      <c r="K596" s="1"/>
      <c r="L596" s="1"/>
      <c r="M596" s="10" t="str">
        <f t="array" ref="M596">iferror(xlookup($H596,'Product Families'!$A:$A,'Product Families'!$P:$P),"")</f>
        <v/>
      </c>
      <c r="N596" s="2" t="str">
        <f t="array" ref="N596">iferror(xlookup($H596,'Product Families'!$A:$A,'Product Families'!$Q:$Q),"")</f>
        <v/>
      </c>
      <c r="O596" s="26" t="str">
        <f t="shared" si="3"/>
        <v/>
      </c>
      <c r="P596" s="42" t="str">
        <f t="shared" si="4"/>
        <v/>
      </c>
      <c r="Q596" s="2">
        <f t="shared" si="5"/>
        <v>0</v>
      </c>
      <c r="R596" s="10" t="str">
        <f t="array" ref="R596">iferror(xlookup($I596,'Product Families'!$A:$A,'Product Families'!$P:$P),"")</f>
        <v/>
      </c>
      <c r="S596" s="2" t="str">
        <f t="array" ref="S596">iferror(xlookup($I596,'Product Families'!$A:$A,'Product Families'!$Q:$Q),"")</f>
        <v/>
      </c>
      <c r="T596" s="26" t="str">
        <f t="shared" si="6"/>
        <v/>
      </c>
      <c r="U596" s="42" t="str">
        <f t="shared" si="7"/>
        <v/>
      </c>
      <c r="V596" s="2">
        <f t="shared" si="8"/>
        <v>0</v>
      </c>
      <c r="W596" s="10" t="str">
        <f t="array" ref="W596">iferror(xlookup($J596,'Product Families'!$A:$A,'Product Families'!$P:$P),"")</f>
        <v/>
      </c>
      <c r="X596" s="2" t="str">
        <f t="array" ref="X596">iferror(xlookup($J596,'Product Families'!$A:$A,'Product Families'!$Q:$Q),"")</f>
        <v/>
      </c>
      <c r="Y596" s="42" t="str">
        <f t="shared" si="9"/>
        <v/>
      </c>
      <c r="Z596" s="42" t="str">
        <f t="shared" si="10"/>
        <v/>
      </c>
      <c r="AA596" s="2">
        <f t="shared" si="11"/>
        <v>0</v>
      </c>
      <c r="AB596" s="10" t="str">
        <f t="array" ref="AB596">iferror(xlookup($K596,'Product Families'!$A:$A,'Product Families'!$P:$P),"")</f>
        <v/>
      </c>
      <c r="AC596" s="2" t="str">
        <f t="array" ref="AC596">iferror(xlookup($K596,'Product Families'!$A:$A,'Product Families'!$Q:$Q),"")</f>
        <v/>
      </c>
      <c r="AD596" s="26" t="str">
        <f t="shared" si="12"/>
        <v/>
      </c>
      <c r="AE596" s="42" t="str">
        <f t="shared" si="13"/>
        <v/>
      </c>
      <c r="AF596" s="2">
        <f t="shared" si="14"/>
        <v>0</v>
      </c>
      <c r="AG596" s="10" t="str">
        <f t="array" ref="AG596">iferror(xlookup($L596,'Product Families'!$A:$A,'Product Families'!$P:$P),"")</f>
        <v/>
      </c>
      <c r="AH596" s="2" t="str">
        <f t="array" ref="AH596">iferror(xlookup($L596,'Product Families'!$A:$A,'Product Families'!$Q:$Q),"")</f>
        <v/>
      </c>
      <c r="AI596" s="26" t="str">
        <f t="shared" si="15"/>
        <v/>
      </c>
      <c r="AJ596" s="42" t="str">
        <f t="shared" si="16"/>
        <v/>
      </c>
      <c r="AK596" s="2">
        <f t="shared" si="17"/>
        <v>0</v>
      </c>
    </row>
    <row r="597">
      <c r="A597" s="1"/>
      <c r="B597" s="1"/>
      <c r="C597" s="1"/>
      <c r="D597" s="7" t="str">
        <f t="shared" si="18"/>
        <v/>
      </c>
      <c r="E597" s="26">
        <f t="shared" si="2"/>
        <v>0</v>
      </c>
      <c r="H597" s="1"/>
      <c r="I597" s="1"/>
      <c r="J597" s="1"/>
      <c r="K597" s="1"/>
      <c r="L597" s="1"/>
      <c r="M597" s="10" t="str">
        <f t="array" ref="M597">iferror(xlookup($H597,'Product Families'!$A:$A,'Product Families'!$P:$P),"")</f>
        <v/>
      </c>
      <c r="N597" s="2" t="str">
        <f t="array" ref="N597">iferror(xlookup($H597,'Product Families'!$A:$A,'Product Families'!$Q:$Q),"")</f>
        <v/>
      </c>
      <c r="O597" s="26" t="str">
        <f t="shared" si="3"/>
        <v/>
      </c>
      <c r="P597" s="42" t="str">
        <f t="shared" si="4"/>
        <v/>
      </c>
      <c r="Q597" s="2">
        <f t="shared" si="5"/>
        <v>0</v>
      </c>
      <c r="R597" s="10" t="str">
        <f t="array" ref="R597">iferror(xlookup($I597,'Product Families'!$A:$A,'Product Families'!$P:$P),"")</f>
        <v/>
      </c>
      <c r="S597" s="2" t="str">
        <f t="array" ref="S597">iferror(xlookup($I597,'Product Families'!$A:$A,'Product Families'!$Q:$Q),"")</f>
        <v/>
      </c>
      <c r="T597" s="26" t="str">
        <f t="shared" si="6"/>
        <v/>
      </c>
      <c r="U597" s="42" t="str">
        <f t="shared" si="7"/>
        <v/>
      </c>
      <c r="V597" s="2">
        <f t="shared" si="8"/>
        <v>0</v>
      </c>
      <c r="W597" s="10" t="str">
        <f t="array" ref="W597">iferror(xlookup($J597,'Product Families'!$A:$A,'Product Families'!$P:$P),"")</f>
        <v/>
      </c>
      <c r="X597" s="2" t="str">
        <f t="array" ref="X597">iferror(xlookup($J597,'Product Families'!$A:$A,'Product Families'!$Q:$Q),"")</f>
        <v/>
      </c>
      <c r="Y597" s="42" t="str">
        <f t="shared" si="9"/>
        <v/>
      </c>
      <c r="Z597" s="42" t="str">
        <f t="shared" si="10"/>
        <v/>
      </c>
      <c r="AA597" s="2">
        <f t="shared" si="11"/>
        <v>0</v>
      </c>
      <c r="AB597" s="10" t="str">
        <f t="array" ref="AB597">iferror(xlookup($K597,'Product Families'!$A:$A,'Product Families'!$P:$P),"")</f>
        <v/>
      </c>
      <c r="AC597" s="2" t="str">
        <f t="array" ref="AC597">iferror(xlookup($K597,'Product Families'!$A:$A,'Product Families'!$Q:$Q),"")</f>
        <v/>
      </c>
      <c r="AD597" s="26" t="str">
        <f t="shared" si="12"/>
        <v/>
      </c>
      <c r="AE597" s="42" t="str">
        <f t="shared" si="13"/>
        <v/>
      </c>
      <c r="AF597" s="2">
        <f t="shared" si="14"/>
        <v>0</v>
      </c>
      <c r="AG597" s="10" t="str">
        <f t="array" ref="AG597">iferror(xlookup($L597,'Product Families'!$A:$A,'Product Families'!$P:$P),"")</f>
        <v/>
      </c>
      <c r="AH597" s="2" t="str">
        <f t="array" ref="AH597">iferror(xlookup($L597,'Product Families'!$A:$A,'Product Families'!$Q:$Q),"")</f>
        <v/>
      </c>
      <c r="AI597" s="26" t="str">
        <f t="shared" si="15"/>
        <v/>
      </c>
      <c r="AJ597" s="42" t="str">
        <f t="shared" si="16"/>
        <v/>
      </c>
      <c r="AK597" s="2">
        <f t="shared" si="17"/>
        <v>0</v>
      </c>
    </row>
    <row r="598">
      <c r="A598" s="1"/>
      <c r="B598" s="1"/>
      <c r="C598" s="1"/>
      <c r="D598" s="7" t="str">
        <f t="shared" si="18"/>
        <v/>
      </c>
      <c r="E598" s="26">
        <f t="shared" si="2"/>
        <v>0</v>
      </c>
      <c r="H598" s="1"/>
      <c r="I598" s="1"/>
      <c r="J598" s="1"/>
      <c r="K598" s="1"/>
      <c r="L598" s="1"/>
      <c r="M598" s="10" t="str">
        <f t="array" ref="M598">iferror(xlookup($H598,'Product Families'!$A:$A,'Product Families'!$P:$P),"")</f>
        <v/>
      </c>
      <c r="N598" s="2" t="str">
        <f t="array" ref="N598">iferror(xlookup($H598,'Product Families'!$A:$A,'Product Families'!$Q:$Q),"")</f>
        <v/>
      </c>
      <c r="O598" s="26" t="str">
        <f t="shared" si="3"/>
        <v/>
      </c>
      <c r="P598" s="42" t="str">
        <f t="shared" si="4"/>
        <v/>
      </c>
      <c r="Q598" s="2">
        <f t="shared" si="5"/>
        <v>0</v>
      </c>
      <c r="R598" s="10" t="str">
        <f t="array" ref="R598">iferror(xlookup($I598,'Product Families'!$A:$A,'Product Families'!$P:$P),"")</f>
        <v/>
      </c>
      <c r="S598" s="2" t="str">
        <f t="array" ref="S598">iferror(xlookup($I598,'Product Families'!$A:$A,'Product Families'!$Q:$Q),"")</f>
        <v/>
      </c>
      <c r="T598" s="26" t="str">
        <f t="shared" si="6"/>
        <v/>
      </c>
      <c r="U598" s="42" t="str">
        <f t="shared" si="7"/>
        <v/>
      </c>
      <c r="V598" s="2">
        <f t="shared" si="8"/>
        <v>0</v>
      </c>
      <c r="W598" s="10" t="str">
        <f t="array" ref="W598">iferror(xlookup($J598,'Product Families'!$A:$A,'Product Families'!$P:$P),"")</f>
        <v/>
      </c>
      <c r="X598" s="2" t="str">
        <f t="array" ref="X598">iferror(xlookup($J598,'Product Families'!$A:$A,'Product Families'!$Q:$Q),"")</f>
        <v/>
      </c>
      <c r="Y598" s="42" t="str">
        <f t="shared" si="9"/>
        <v/>
      </c>
      <c r="Z598" s="42" t="str">
        <f t="shared" si="10"/>
        <v/>
      </c>
      <c r="AA598" s="2">
        <f t="shared" si="11"/>
        <v>0</v>
      </c>
      <c r="AB598" s="10" t="str">
        <f t="array" ref="AB598">iferror(xlookup($K598,'Product Families'!$A:$A,'Product Families'!$P:$P),"")</f>
        <v/>
      </c>
      <c r="AC598" s="2" t="str">
        <f t="array" ref="AC598">iferror(xlookup($K598,'Product Families'!$A:$A,'Product Families'!$Q:$Q),"")</f>
        <v/>
      </c>
      <c r="AD598" s="26" t="str">
        <f t="shared" si="12"/>
        <v/>
      </c>
      <c r="AE598" s="42" t="str">
        <f t="shared" si="13"/>
        <v/>
      </c>
      <c r="AF598" s="2">
        <f t="shared" si="14"/>
        <v>0</v>
      </c>
      <c r="AG598" s="10" t="str">
        <f t="array" ref="AG598">iferror(xlookup($L598,'Product Families'!$A:$A,'Product Families'!$P:$P),"")</f>
        <v/>
      </c>
      <c r="AH598" s="2" t="str">
        <f t="array" ref="AH598">iferror(xlookup($L598,'Product Families'!$A:$A,'Product Families'!$Q:$Q),"")</f>
        <v/>
      </c>
      <c r="AI598" s="26" t="str">
        <f t="shared" si="15"/>
        <v/>
      </c>
      <c r="AJ598" s="42" t="str">
        <f t="shared" si="16"/>
        <v/>
      </c>
      <c r="AK598" s="2">
        <f t="shared" si="17"/>
        <v>0</v>
      </c>
    </row>
    <row r="599">
      <c r="A599" s="1"/>
      <c r="B599" s="1"/>
      <c r="C599" s="1"/>
      <c r="D599" s="7" t="str">
        <f t="shared" si="18"/>
        <v/>
      </c>
      <c r="E599" s="26">
        <f t="shared" si="2"/>
        <v>0</v>
      </c>
      <c r="H599" s="1"/>
      <c r="I599" s="1"/>
      <c r="J599" s="1"/>
      <c r="K599" s="1"/>
      <c r="L599" s="1"/>
      <c r="M599" s="10" t="str">
        <f t="array" ref="M599">iferror(xlookup($H599,'Product Families'!$A:$A,'Product Families'!$P:$P),"")</f>
        <v/>
      </c>
      <c r="N599" s="2" t="str">
        <f t="array" ref="N599">iferror(xlookup($H599,'Product Families'!$A:$A,'Product Families'!$Q:$Q),"")</f>
        <v/>
      </c>
      <c r="O599" s="26" t="str">
        <f t="shared" si="3"/>
        <v/>
      </c>
      <c r="P599" s="42" t="str">
        <f t="shared" si="4"/>
        <v/>
      </c>
      <c r="Q599" s="2">
        <f t="shared" si="5"/>
        <v>0</v>
      </c>
      <c r="R599" s="10" t="str">
        <f t="array" ref="R599">iferror(xlookup($I599,'Product Families'!$A:$A,'Product Families'!$P:$P),"")</f>
        <v/>
      </c>
      <c r="S599" s="2" t="str">
        <f t="array" ref="S599">iferror(xlookup($I599,'Product Families'!$A:$A,'Product Families'!$Q:$Q),"")</f>
        <v/>
      </c>
      <c r="T599" s="26" t="str">
        <f t="shared" si="6"/>
        <v/>
      </c>
      <c r="U599" s="42" t="str">
        <f t="shared" si="7"/>
        <v/>
      </c>
      <c r="V599" s="2">
        <f t="shared" si="8"/>
        <v>0</v>
      </c>
      <c r="W599" s="10" t="str">
        <f t="array" ref="W599">iferror(xlookup($J599,'Product Families'!$A:$A,'Product Families'!$P:$P),"")</f>
        <v/>
      </c>
      <c r="X599" s="2" t="str">
        <f t="array" ref="X599">iferror(xlookup($J599,'Product Families'!$A:$A,'Product Families'!$Q:$Q),"")</f>
        <v/>
      </c>
      <c r="Y599" s="42" t="str">
        <f t="shared" si="9"/>
        <v/>
      </c>
      <c r="Z599" s="42" t="str">
        <f t="shared" si="10"/>
        <v/>
      </c>
      <c r="AA599" s="2">
        <f t="shared" si="11"/>
        <v>0</v>
      </c>
      <c r="AB599" s="10" t="str">
        <f t="array" ref="AB599">iferror(xlookup($K599,'Product Families'!$A:$A,'Product Families'!$P:$P),"")</f>
        <v/>
      </c>
      <c r="AC599" s="2" t="str">
        <f t="array" ref="AC599">iferror(xlookup($K599,'Product Families'!$A:$A,'Product Families'!$Q:$Q),"")</f>
        <v/>
      </c>
      <c r="AD599" s="26" t="str">
        <f t="shared" si="12"/>
        <v/>
      </c>
      <c r="AE599" s="42" t="str">
        <f t="shared" si="13"/>
        <v/>
      </c>
      <c r="AF599" s="2">
        <f t="shared" si="14"/>
        <v>0</v>
      </c>
      <c r="AG599" s="10" t="str">
        <f t="array" ref="AG599">iferror(xlookup($L599,'Product Families'!$A:$A,'Product Families'!$P:$P),"")</f>
        <v/>
      </c>
      <c r="AH599" s="2" t="str">
        <f t="array" ref="AH599">iferror(xlookup($L599,'Product Families'!$A:$A,'Product Families'!$Q:$Q),"")</f>
        <v/>
      </c>
      <c r="AI599" s="26" t="str">
        <f t="shared" si="15"/>
        <v/>
      </c>
      <c r="AJ599" s="42" t="str">
        <f t="shared" si="16"/>
        <v/>
      </c>
      <c r="AK599" s="2">
        <f t="shared" si="17"/>
        <v>0</v>
      </c>
    </row>
    <row r="600">
      <c r="A600" s="1"/>
      <c r="B600" s="1"/>
      <c r="C600" s="1"/>
      <c r="D600" s="7" t="str">
        <f t="shared" si="18"/>
        <v/>
      </c>
      <c r="E600" s="26">
        <f t="shared" si="2"/>
        <v>0</v>
      </c>
      <c r="H600" s="1"/>
      <c r="I600" s="1"/>
      <c r="J600" s="1"/>
      <c r="K600" s="1"/>
      <c r="L600" s="1"/>
      <c r="M600" s="10" t="str">
        <f t="array" ref="M600">iferror(xlookup($H600,'Product Families'!$A:$A,'Product Families'!$P:$P),"")</f>
        <v/>
      </c>
      <c r="N600" s="2" t="str">
        <f t="array" ref="N600">iferror(xlookup($H600,'Product Families'!$A:$A,'Product Families'!$Q:$Q),"")</f>
        <v/>
      </c>
      <c r="O600" s="26" t="str">
        <f t="shared" si="3"/>
        <v/>
      </c>
      <c r="P600" s="42" t="str">
        <f t="shared" si="4"/>
        <v/>
      </c>
      <c r="Q600" s="2">
        <f t="shared" si="5"/>
        <v>0</v>
      </c>
      <c r="R600" s="10" t="str">
        <f t="array" ref="R600">iferror(xlookup($I600,'Product Families'!$A:$A,'Product Families'!$P:$P),"")</f>
        <v/>
      </c>
      <c r="S600" s="2" t="str">
        <f t="array" ref="S600">iferror(xlookup($I600,'Product Families'!$A:$A,'Product Families'!$Q:$Q),"")</f>
        <v/>
      </c>
      <c r="T600" s="26" t="str">
        <f t="shared" si="6"/>
        <v/>
      </c>
      <c r="U600" s="42" t="str">
        <f t="shared" si="7"/>
        <v/>
      </c>
      <c r="V600" s="2">
        <f t="shared" si="8"/>
        <v>0</v>
      </c>
      <c r="W600" s="10" t="str">
        <f t="array" ref="W600">iferror(xlookup($J600,'Product Families'!$A:$A,'Product Families'!$P:$P),"")</f>
        <v/>
      </c>
      <c r="X600" s="2" t="str">
        <f t="array" ref="X600">iferror(xlookup($J600,'Product Families'!$A:$A,'Product Families'!$Q:$Q),"")</f>
        <v/>
      </c>
      <c r="Y600" s="42" t="str">
        <f t="shared" si="9"/>
        <v/>
      </c>
      <c r="Z600" s="42" t="str">
        <f t="shared" si="10"/>
        <v/>
      </c>
      <c r="AA600" s="2">
        <f t="shared" si="11"/>
        <v>0</v>
      </c>
      <c r="AB600" s="10" t="str">
        <f t="array" ref="AB600">iferror(xlookup($K600,'Product Families'!$A:$A,'Product Families'!$P:$P),"")</f>
        <v/>
      </c>
      <c r="AC600" s="2" t="str">
        <f t="array" ref="AC600">iferror(xlookup($K600,'Product Families'!$A:$A,'Product Families'!$Q:$Q),"")</f>
        <v/>
      </c>
      <c r="AD600" s="26" t="str">
        <f t="shared" si="12"/>
        <v/>
      </c>
      <c r="AE600" s="42" t="str">
        <f t="shared" si="13"/>
        <v/>
      </c>
      <c r="AF600" s="2">
        <f t="shared" si="14"/>
        <v>0</v>
      </c>
      <c r="AG600" s="10" t="str">
        <f t="array" ref="AG600">iferror(xlookup($L600,'Product Families'!$A:$A,'Product Families'!$P:$P),"")</f>
        <v/>
      </c>
      <c r="AH600" s="2" t="str">
        <f t="array" ref="AH600">iferror(xlookup($L600,'Product Families'!$A:$A,'Product Families'!$Q:$Q),"")</f>
        <v/>
      </c>
      <c r="AI600" s="26" t="str">
        <f t="shared" si="15"/>
        <v/>
      </c>
      <c r="AJ600" s="42" t="str">
        <f t="shared" si="16"/>
        <v/>
      </c>
      <c r="AK600" s="2">
        <f t="shared" si="17"/>
        <v>0</v>
      </c>
    </row>
    <row r="601">
      <c r="A601" s="1"/>
      <c r="B601" s="1"/>
      <c r="C601" s="1"/>
      <c r="D601" s="7" t="str">
        <f t="shared" si="18"/>
        <v/>
      </c>
      <c r="E601" s="26">
        <f t="shared" si="2"/>
        <v>0</v>
      </c>
      <c r="H601" s="1"/>
      <c r="I601" s="1"/>
      <c r="J601" s="1"/>
      <c r="K601" s="1"/>
      <c r="L601" s="1"/>
      <c r="M601" s="10" t="str">
        <f t="array" ref="M601">iferror(xlookup($H601,'Product Families'!$A:$A,'Product Families'!$P:$P),"")</f>
        <v/>
      </c>
      <c r="N601" s="2" t="str">
        <f t="array" ref="N601">iferror(xlookup($H601,'Product Families'!$A:$A,'Product Families'!$Q:$Q),"")</f>
        <v/>
      </c>
      <c r="O601" s="26" t="str">
        <f t="shared" si="3"/>
        <v/>
      </c>
      <c r="P601" s="42" t="str">
        <f t="shared" si="4"/>
        <v/>
      </c>
      <c r="Q601" s="2">
        <f t="shared" si="5"/>
        <v>0</v>
      </c>
      <c r="R601" s="10" t="str">
        <f t="array" ref="R601">iferror(xlookup($I601,'Product Families'!$A:$A,'Product Families'!$P:$P),"")</f>
        <v/>
      </c>
      <c r="S601" s="2" t="str">
        <f t="array" ref="S601">iferror(xlookup($I601,'Product Families'!$A:$A,'Product Families'!$Q:$Q),"")</f>
        <v/>
      </c>
      <c r="T601" s="26" t="str">
        <f t="shared" si="6"/>
        <v/>
      </c>
      <c r="U601" s="42" t="str">
        <f t="shared" si="7"/>
        <v/>
      </c>
      <c r="V601" s="2">
        <f t="shared" si="8"/>
        <v>0</v>
      </c>
      <c r="W601" s="10" t="str">
        <f t="array" ref="W601">iferror(xlookup($J601,'Product Families'!$A:$A,'Product Families'!$P:$P),"")</f>
        <v/>
      </c>
      <c r="X601" s="2" t="str">
        <f t="array" ref="X601">iferror(xlookup($J601,'Product Families'!$A:$A,'Product Families'!$Q:$Q),"")</f>
        <v/>
      </c>
      <c r="Y601" s="42" t="str">
        <f t="shared" si="9"/>
        <v/>
      </c>
      <c r="Z601" s="42" t="str">
        <f t="shared" si="10"/>
        <v/>
      </c>
      <c r="AA601" s="2">
        <f t="shared" si="11"/>
        <v>0</v>
      </c>
      <c r="AB601" s="10" t="str">
        <f t="array" ref="AB601">iferror(xlookup($K601,'Product Families'!$A:$A,'Product Families'!$P:$P),"")</f>
        <v/>
      </c>
      <c r="AC601" s="2" t="str">
        <f t="array" ref="AC601">iferror(xlookup($K601,'Product Families'!$A:$A,'Product Families'!$Q:$Q),"")</f>
        <v/>
      </c>
      <c r="AD601" s="26" t="str">
        <f t="shared" si="12"/>
        <v/>
      </c>
      <c r="AE601" s="42" t="str">
        <f t="shared" si="13"/>
        <v/>
      </c>
      <c r="AF601" s="2">
        <f t="shared" si="14"/>
        <v>0</v>
      </c>
      <c r="AG601" s="10" t="str">
        <f t="array" ref="AG601">iferror(xlookup($L601,'Product Families'!$A:$A,'Product Families'!$P:$P),"")</f>
        <v/>
      </c>
      <c r="AH601" s="2" t="str">
        <f t="array" ref="AH601">iferror(xlookup($L601,'Product Families'!$A:$A,'Product Families'!$Q:$Q),"")</f>
        <v/>
      </c>
      <c r="AI601" s="26" t="str">
        <f t="shared" si="15"/>
        <v/>
      </c>
      <c r="AJ601" s="42" t="str">
        <f t="shared" si="16"/>
        <v/>
      </c>
      <c r="AK601" s="2">
        <f t="shared" si="17"/>
        <v>0</v>
      </c>
    </row>
    <row r="602">
      <c r="A602" s="1"/>
      <c r="B602" s="1"/>
      <c r="C602" s="1"/>
      <c r="D602" s="7" t="str">
        <f t="shared" si="18"/>
        <v/>
      </c>
      <c r="E602" s="26">
        <f t="shared" si="2"/>
        <v>0</v>
      </c>
      <c r="H602" s="1"/>
      <c r="I602" s="1"/>
      <c r="J602" s="1"/>
      <c r="K602" s="1"/>
      <c r="L602" s="1"/>
      <c r="M602" s="10" t="str">
        <f t="array" ref="M602">iferror(xlookup($H602,'Product Families'!$A:$A,'Product Families'!$P:$P),"")</f>
        <v/>
      </c>
      <c r="N602" s="2" t="str">
        <f t="array" ref="N602">iferror(xlookup($H602,'Product Families'!$A:$A,'Product Families'!$Q:$Q),"")</f>
        <v/>
      </c>
      <c r="O602" s="26" t="str">
        <f t="shared" si="3"/>
        <v/>
      </c>
      <c r="P602" s="42" t="str">
        <f t="shared" si="4"/>
        <v/>
      </c>
      <c r="Q602" s="2">
        <f t="shared" si="5"/>
        <v>0</v>
      </c>
      <c r="R602" s="10" t="str">
        <f t="array" ref="R602">iferror(xlookup($I602,'Product Families'!$A:$A,'Product Families'!$P:$P),"")</f>
        <v/>
      </c>
      <c r="S602" s="2" t="str">
        <f t="array" ref="S602">iferror(xlookup($I602,'Product Families'!$A:$A,'Product Families'!$Q:$Q),"")</f>
        <v/>
      </c>
      <c r="T602" s="26" t="str">
        <f t="shared" si="6"/>
        <v/>
      </c>
      <c r="U602" s="42" t="str">
        <f t="shared" si="7"/>
        <v/>
      </c>
      <c r="V602" s="2">
        <f t="shared" si="8"/>
        <v>0</v>
      </c>
      <c r="W602" s="10" t="str">
        <f t="array" ref="W602">iferror(xlookup($J602,'Product Families'!$A:$A,'Product Families'!$P:$P),"")</f>
        <v/>
      </c>
      <c r="X602" s="2" t="str">
        <f t="array" ref="X602">iferror(xlookup($J602,'Product Families'!$A:$A,'Product Families'!$Q:$Q),"")</f>
        <v/>
      </c>
      <c r="Y602" s="42" t="str">
        <f t="shared" si="9"/>
        <v/>
      </c>
      <c r="Z602" s="42" t="str">
        <f t="shared" si="10"/>
        <v/>
      </c>
      <c r="AA602" s="2">
        <f t="shared" si="11"/>
        <v>0</v>
      </c>
      <c r="AB602" s="10" t="str">
        <f t="array" ref="AB602">iferror(xlookup($K602,'Product Families'!$A:$A,'Product Families'!$P:$P),"")</f>
        <v/>
      </c>
      <c r="AC602" s="2" t="str">
        <f t="array" ref="AC602">iferror(xlookup($K602,'Product Families'!$A:$A,'Product Families'!$Q:$Q),"")</f>
        <v/>
      </c>
      <c r="AD602" s="26" t="str">
        <f t="shared" si="12"/>
        <v/>
      </c>
      <c r="AE602" s="42" t="str">
        <f t="shared" si="13"/>
        <v/>
      </c>
      <c r="AF602" s="2">
        <f t="shared" si="14"/>
        <v>0</v>
      </c>
      <c r="AG602" s="10" t="str">
        <f t="array" ref="AG602">iferror(xlookup($L602,'Product Families'!$A:$A,'Product Families'!$P:$P),"")</f>
        <v/>
      </c>
      <c r="AH602" s="2" t="str">
        <f t="array" ref="AH602">iferror(xlookup($L602,'Product Families'!$A:$A,'Product Families'!$Q:$Q),"")</f>
        <v/>
      </c>
      <c r="AI602" s="26" t="str">
        <f t="shared" si="15"/>
        <v/>
      </c>
      <c r="AJ602" s="42" t="str">
        <f t="shared" si="16"/>
        <v/>
      </c>
      <c r="AK602" s="2">
        <f t="shared" si="17"/>
        <v>0</v>
      </c>
    </row>
    <row r="603">
      <c r="A603" s="1"/>
      <c r="B603" s="1"/>
      <c r="C603" s="1"/>
      <c r="D603" s="7" t="str">
        <f t="shared" si="18"/>
        <v/>
      </c>
      <c r="E603" s="26">
        <f t="shared" si="2"/>
        <v>0</v>
      </c>
      <c r="H603" s="1"/>
      <c r="I603" s="1"/>
      <c r="J603" s="1"/>
      <c r="K603" s="1"/>
      <c r="L603" s="1"/>
      <c r="M603" s="10" t="str">
        <f t="array" ref="M603">iferror(xlookup($H603,'Product Families'!$A:$A,'Product Families'!$P:$P),"")</f>
        <v/>
      </c>
      <c r="N603" s="2" t="str">
        <f t="array" ref="N603">iferror(xlookup($H603,'Product Families'!$A:$A,'Product Families'!$Q:$Q),"")</f>
        <v/>
      </c>
      <c r="O603" s="26" t="str">
        <f t="shared" si="3"/>
        <v/>
      </c>
      <c r="P603" s="42" t="str">
        <f t="shared" si="4"/>
        <v/>
      </c>
      <c r="Q603" s="2">
        <f t="shared" si="5"/>
        <v>0</v>
      </c>
      <c r="R603" s="10" t="str">
        <f t="array" ref="R603">iferror(xlookup($I603,'Product Families'!$A:$A,'Product Families'!$P:$P),"")</f>
        <v/>
      </c>
      <c r="S603" s="2" t="str">
        <f t="array" ref="S603">iferror(xlookup($I603,'Product Families'!$A:$A,'Product Families'!$Q:$Q),"")</f>
        <v/>
      </c>
      <c r="T603" s="26" t="str">
        <f t="shared" si="6"/>
        <v/>
      </c>
      <c r="U603" s="42" t="str">
        <f t="shared" si="7"/>
        <v/>
      </c>
      <c r="V603" s="2">
        <f t="shared" si="8"/>
        <v>0</v>
      </c>
      <c r="W603" s="10" t="str">
        <f t="array" ref="W603">iferror(xlookup($J603,'Product Families'!$A:$A,'Product Families'!$P:$P),"")</f>
        <v/>
      </c>
      <c r="X603" s="2" t="str">
        <f t="array" ref="X603">iferror(xlookup($J603,'Product Families'!$A:$A,'Product Families'!$Q:$Q),"")</f>
        <v/>
      </c>
      <c r="Y603" s="42" t="str">
        <f t="shared" si="9"/>
        <v/>
      </c>
      <c r="Z603" s="42" t="str">
        <f t="shared" si="10"/>
        <v/>
      </c>
      <c r="AA603" s="2">
        <f t="shared" si="11"/>
        <v>0</v>
      </c>
      <c r="AB603" s="10" t="str">
        <f t="array" ref="AB603">iferror(xlookup($K603,'Product Families'!$A:$A,'Product Families'!$P:$P),"")</f>
        <v/>
      </c>
      <c r="AC603" s="2" t="str">
        <f t="array" ref="AC603">iferror(xlookup($K603,'Product Families'!$A:$A,'Product Families'!$Q:$Q),"")</f>
        <v/>
      </c>
      <c r="AD603" s="26" t="str">
        <f t="shared" si="12"/>
        <v/>
      </c>
      <c r="AE603" s="42" t="str">
        <f t="shared" si="13"/>
        <v/>
      </c>
      <c r="AF603" s="2">
        <f t="shared" si="14"/>
        <v>0</v>
      </c>
      <c r="AG603" s="10" t="str">
        <f t="array" ref="AG603">iferror(xlookup($L603,'Product Families'!$A:$A,'Product Families'!$P:$P),"")</f>
        <v/>
      </c>
      <c r="AH603" s="2" t="str">
        <f t="array" ref="AH603">iferror(xlookup($L603,'Product Families'!$A:$A,'Product Families'!$Q:$Q),"")</f>
        <v/>
      </c>
      <c r="AI603" s="26" t="str">
        <f t="shared" si="15"/>
        <v/>
      </c>
      <c r="AJ603" s="42" t="str">
        <f t="shared" si="16"/>
        <v/>
      </c>
      <c r="AK603" s="2">
        <f t="shared" si="17"/>
        <v>0</v>
      </c>
    </row>
    <row r="604">
      <c r="A604" s="1"/>
      <c r="B604" s="1"/>
      <c r="C604" s="1"/>
      <c r="D604" s="7" t="str">
        <f t="shared" si="18"/>
        <v/>
      </c>
      <c r="E604" s="26">
        <f t="shared" si="2"/>
        <v>0</v>
      </c>
      <c r="H604" s="1"/>
      <c r="I604" s="1"/>
      <c r="J604" s="1"/>
      <c r="K604" s="1"/>
      <c r="L604" s="1"/>
      <c r="M604" s="10" t="str">
        <f t="array" ref="M604">iferror(xlookup($H604,'Product Families'!$A:$A,'Product Families'!$P:$P),"")</f>
        <v/>
      </c>
      <c r="N604" s="2" t="str">
        <f t="array" ref="N604">iferror(xlookup($H604,'Product Families'!$A:$A,'Product Families'!$Q:$Q),"")</f>
        <v/>
      </c>
      <c r="O604" s="26" t="str">
        <f t="shared" si="3"/>
        <v/>
      </c>
      <c r="P604" s="42" t="str">
        <f t="shared" si="4"/>
        <v/>
      </c>
      <c r="Q604" s="2">
        <f t="shared" si="5"/>
        <v>0</v>
      </c>
      <c r="R604" s="10" t="str">
        <f t="array" ref="R604">iferror(xlookup($I604,'Product Families'!$A:$A,'Product Families'!$P:$P),"")</f>
        <v/>
      </c>
      <c r="S604" s="2" t="str">
        <f t="array" ref="S604">iferror(xlookup($I604,'Product Families'!$A:$A,'Product Families'!$Q:$Q),"")</f>
        <v/>
      </c>
      <c r="T604" s="26" t="str">
        <f t="shared" si="6"/>
        <v/>
      </c>
      <c r="U604" s="42" t="str">
        <f t="shared" si="7"/>
        <v/>
      </c>
      <c r="V604" s="2">
        <f t="shared" si="8"/>
        <v>0</v>
      </c>
      <c r="W604" s="10" t="str">
        <f t="array" ref="W604">iferror(xlookup($J604,'Product Families'!$A:$A,'Product Families'!$P:$P),"")</f>
        <v/>
      </c>
      <c r="X604" s="2" t="str">
        <f t="array" ref="X604">iferror(xlookup($J604,'Product Families'!$A:$A,'Product Families'!$Q:$Q),"")</f>
        <v/>
      </c>
      <c r="Y604" s="42" t="str">
        <f t="shared" si="9"/>
        <v/>
      </c>
      <c r="Z604" s="42" t="str">
        <f t="shared" si="10"/>
        <v/>
      </c>
      <c r="AA604" s="2">
        <f t="shared" si="11"/>
        <v>0</v>
      </c>
      <c r="AB604" s="10" t="str">
        <f t="array" ref="AB604">iferror(xlookup($K604,'Product Families'!$A:$A,'Product Families'!$P:$P),"")</f>
        <v/>
      </c>
      <c r="AC604" s="2" t="str">
        <f t="array" ref="AC604">iferror(xlookup($K604,'Product Families'!$A:$A,'Product Families'!$Q:$Q),"")</f>
        <v/>
      </c>
      <c r="AD604" s="26" t="str">
        <f t="shared" si="12"/>
        <v/>
      </c>
      <c r="AE604" s="42" t="str">
        <f t="shared" si="13"/>
        <v/>
      </c>
      <c r="AF604" s="2">
        <f t="shared" si="14"/>
        <v>0</v>
      </c>
      <c r="AG604" s="10" t="str">
        <f t="array" ref="AG604">iferror(xlookup($L604,'Product Families'!$A:$A,'Product Families'!$P:$P),"")</f>
        <v/>
      </c>
      <c r="AH604" s="2" t="str">
        <f t="array" ref="AH604">iferror(xlookup($L604,'Product Families'!$A:$A,'Product Families'!$Q:$Q),"")</f>
        <v/>
      </c>
      <c r="AI604" s="26" t="str">
        <f t="shared" si="15"/>
        <v/>
      </c>
      <c r="AJ604" s="42" t="str">
        <f t="shared" si="16"/>
        <v/>
      </c>
      <c r="AK604" s="2">
        <f t="shared" si="17"/>
        <v>0</v>
      </c>
    </row>
    <row r="605">
      <c r="A605" s="1"/>
      <c r="B605" s="1"/>
      <c r="C605" s="1"/>
      <c r="D605" s="7" t="str">
        <f t="shared" si="18"/>
        <v/>
      </c>
      <c r="E605" s="26">
        <f t="shared" si="2"/>
        <v>0</v>
      </c>
      <c r="H605" s="1"/>
      <c r="I605" s="1"/>
      <c r="J605" s="1"/>
      <c r="K605" s="1"/>
      <c r="L605" s="1"/>
      <c r="M605" s="10" t="str">
        <f t="array" ref="M605">iferror(xlookup($H605,'Product Families'!$A:$A,'Product Families'!$P:$P),"")</f>
        <v/>
      </c>
      <c r="N605" s="2" t="str">
        <f t="array" ref="N605">iferror(xlookup($H605,'Product Families'!$A:$A,'Product Families'!$Q:$Q),"")</f>
        <v/>
      </c>
      <c r="O605" s="26" t="str">
        <f t="shared" si="3"/>
        <v/>
      </c>
      <c r="P605" s="42" t="str">
        <f t="shared" si="4"/>
        <v/>
      </c>
      <c r="Q605" s="2">
        <f t="shared" si="5"/>
        <v>0</v>
      </c>
      <c r="R605" s="10" t="str">
        <f t="array" ref="R605">iferror(xlookup($I605,'Product Families'!$A:$A,'Product Families'!$P:$P),"")</f>
        <v/>
      </c>
      <c r="S605" s="2" t="str">
        <f t="array" ref="S605">iferror(xlookup($I605,'Product Families'!$A:$A,'Product Families'!$Q:$Q),"")</f>
        <v/>
      </c>
      <c r="T605" s="26" t="str">
        <f t="shared" si="6"/>
        <v/>
      </c>
      <c r="U605" s="42" t="str">
        <f t="shared" si="7"/>
        <v/>
      </c>
      <c r="V605" s="2">
        <f t="shared" si="8"/>
        <v>0</v>
      </c>
      <c r="W605" s="10" t="str">
        <f t="array" ref="W605">iferror(xlookup($J605,'Product Families'!$A:$A,'Product Families'!$P:$P),"")</f>
        <v/>
      </c>
      <c r="X605" s="2" t="str">
        <f t="array" ref="X605">iferror(xlookup($J605,'Product Families'!$A:$A,'Product Families'!$Q:$Q),"")</f>
        <v/>
      </c>
      <c r="Y605" s="42" t="str">
        <f t="shared" si="9"/>
        <v/>
      </c>
      <c r="Z605" s="42" t="str">
        <f t="shared" si="10"/>
        <v/>
      </c>
      <c r="AA605" s="2">
        <f t="shared" si="11"/>
        <v>0</v>
      </c>
      <c r="AB605" s="10" t="str">
        <f t="array" ref="AB605">iferror(xlookup($K605,'Product Families'!$A:$A,'Product Families'!$P:$P),"")</f>
        <v/>
      </c>
      <c r="AC605" s="2" t="str">
        <f t="array" ref="AC605">iferror(xlookup($K605,'Product Families'!$A:$A,'Product Families'!$Q:$Q),"")</f>
        <v/>
      </c>
      <c r="AD605" s="26" t="str">
        <f t="shared" si="12"/>
        <v/>
      </c>
      <c r="AE605" s="42" t="str">
        <f t="shared" si="13"/>
        <v/>
      </c>
      <c r="AF605" s="2">
        <f t="shared" si="14"/>
        <v>0</v>
      </c>
      <c r="AG605" s="10" t="str">
        <f t="array" ref="AG605">iferror(xlookup($L605,'Product Families'!$A:$A,'Product Families'!$P:$P),"")</f>
        <v/>
      </c>
      <c r="AH605" s="2" t="str">
        <f t="array" ref="AH605">iferror(xlookup($L605,'Product Families'!$A:$A,'Product Families'!$Q:$Q),"")</f>
        <v/>
      </c>
      <c r="AI605" s="26" t="str">
        <f t="shared" si="15"/>
        <v/>
      </c>
      <c r="AJ605" s="42" t="str">
        <f t="shared" si="16"/>
        <v/>
      </c>
      <c r="AK605" s="2">
        <f t="shared" si="17"/>
        <v>0</v>
      </c>
    </row>
    <row r="606">
      <c r="A606" s="1"/>
      <c r="B606" s="1"/>
      <c r="C606" s="1"/>
      <c r="D606" s="7" t="str">
        <f t="shared" si="18"/>
        <v/>
      </c>
      <c r="E606" s="26">
        <f t="shared" si="2"/>
        <v>0</v>
      </c>
      <c r="H606" s="1"/>
      <c r="I606" s="1"/>
      <c r="J606" s="1"/>
      <c r="K606" s="1"/>
      <c r="L606" s="1"/>
      <c r="M606" s="10" t="str">
        <f t="array" ref="M606">iferror(xlookup($H606,'Product Families'!$A:$A,'Product Families'!$P:$P),"")</f>
        <v/>
      </c>
      <c r="N606" s="2" t="str">
        <f t="array" ref="N606">iferror(xlookup($H606,'Product Families'!$A:$A,'Product Families'!$Q:$Q),"")</f>
        <v/>
      </c>
      <c r="O606" s="26" t="str">
        <f t="shared" si="3"/>
        <v/>
      </c>
      <c r="P606" s="42" t="str">
        <f t="shared" si="4"/>
        <v/>
      </c>
      <c r="Q606" s="2">
        <f t="shared" si="5"/>
        <v>0</v>
      </c>
      <c r="R606" s="10" t="str">
        <f t="array" ref="R606">iferror(xlookup($I606,'Product Families'!$A:$A,'Product Families'!$P:$P),"")</f>
        <v/>
      </c>
      <c r="S606" s="2" t="str">
        <f t="array" ref="S606">iferror(xlookup($I606,'Product Families'!$A:$A,'Product Families'!$Q:$Q),"")</f>
        <v/>
      </c>
      <c r="T606" s="26" t="str">
        <f t="shared" si="6"/>
        <v/>
      </c>
      <c r="U606" s="42" t="str">
        <f t="shared" si="7"/>
        <v/>
      </c>
      <c r="V606" s="2">
        <f t="shared" si="8"/>
        <v>0</v>
      </c>
      <c r="W606" s="10" t="str">
        <f t="array" ref="W606">iferror(xlookup($J606,'Product Families'!$A:$A,'Product Families'!$P:$P),"")</f>
        <v/>
      </c>
      <c r="X606" s="2" t="str">
        <f t="array" ref="X606">iferror(xlookup($J606,'Product Families'!$A:$A,'Product Families'!$Q:$Q),"")</f>
        <v/>
      </c>
      <c r="Y606" s="42" t="str">
        <f t="shared" si="9"/>
        <v/>
      </c>
      <c r="Z606" s="42" t="str">
        <f t="shared" si="10"/>
        <v/>
      </c>
      <c r="AA606" s="2">
        <f t="shared" si="11"/>
        <v>0</v>
      </c>
      <c r="AB606" s="10" t="str">
        <f t="array" ref="AB606">iferror(xlookup($K606,'Product Families'!$A:$A,'Product Families'!$P:$P),"")</f>
        <v/>
      </c>
      <c r="AC606" s="2" t="str">
        <f t="array" ref="AC606">iferror(xlookup($K606,'Product Families'!$A:$A,'Product Families'!$Q:$Q),"")</f>
        <v/>
      </c>
      <c r="AD606" s="26" t="str">
        <f t="shared" si="12"/>
        <v/>
      </c>
      <c r="AE606" s="42" t="str">
        <f t="shared" si="13"/>
        <v/>
      </c>
      <c r="AF606" s="2">
        <f t="shared" si="14"/>
        <v>0</v>
      </c>
      <c r="AG606" s="10" t="str">
        <f t="array" ref="AG606">iferror(xlookup($L606,'Product Families'!$A:$A,'Product Families'!$P:$P),"")</f>
        <v/>
      </c>
      <c r="AH606" s="2" t="str">
        <f t="array" ref="AH606">iferror(xlookup($L606,'Product Families'!$A:$A,'Product Families'!$Q:$Q),"")</f>
        <v/>
      </c>
      <c r="AI606" s="26" t="str">
        <f t="shared" si="15"/>
        <v/>
      </c>
      <c r="AJ606" s="42" t="str">
        <f t="shared" si="16"/>
        <v/>
      </c>
      <c r="AK606" s="2">
        <f t="shared" si="17"/>
        <v>0</v>
      </c>
    </row>
    <row r="607">
      <c r="A607" s="1"/>
      <c r="B607" s="1"/>
      <c r="C607" s="1"/>
      <c r="D607" s="7" t="str">
        <f t="shared" si="18"/>
        <v/>
      </c>
      <c r="E607" s="26">
        <f t="shared" si="2"/>
        <v>0</v>
      </c>
      <c r="H607" s="1"/>
      <c r="I607" s="1"/>
      <c r="J607" s="1"/>
      <c r="K607" s="1"/>
      <c r="L607" s="1"/>
      <c r="M607" s="10" t="str">
        <f t="array" ref="M607">iferror(xlookup($H607,'Product Families'!$A:$A,'Product Families'!$P:$P),"")</f>
        <v/>
      </c>
      <c r="N607" s="2" t="str">
        <f t="array" ref="N607">iferror(xlookup($H607,'Product Families'!$A:$A,'Product Families'!$Q:$Q),"")</f>
        <v/>
      </c>
      <c r="O607" s="26" t="str">
        <f t="shared" si="3"/>
        <v/>
      </c>
      <c r="P607" s="42" t="str">
        <f t="shared" si="4"/>
        <v/>
      </c>
      <c r="Q607" s="2">
        <f t="shared" si="5"/>
        <v>0</v>
      </c>
      <c r="R607" s="10" t="str">
        <f t="array" ref="R607">iferror(xlookup($I607,'Product Families'!$A:$A,'Product Families'!$P:$P),"")</f>
        <v/>
      </c>
      <c r="S607" s="2" t="str">
        <f t="array" ref="S607">iferror(xlookup($I607,'Product Families'!$A:$A,'Product Families'!$Q:$Q),"")</f>
        <v/>
      </c>
      <c r="T607" s="26" t="str">
        <f t="shared" si="6"/>
        <v/>
      </c>
      <c r="U607" s="42" t="str">
        <f t="shared" si="7"/>
        <v/>
      </c>
      <c r="V607" s="2">
        <f t="shared" si="8"/>
        <v>0</v>
      </c>
      <c r="W607" s="10" t="str">
        <f t="array" ref="W607">iferror(xlookup($J607,'Product Families'!$A:$A,'Product Families'!$P:$P),"")</f>
        <v/>
      </c>
      <c r="X607" s="2" t="str">
        <f t="array" ref="X607">iferror(xlookup($J607,'Product Families'!$A:$A,'Product Families'!$Q:$Q),"")</f>
        <v/>
      </c>
      <c r="Y607" s="42" t="str">
        <f t="shared" si="9"/>
        <v/>
      </c>
      <c r="Z607" s="42" t="str">
        <f t="shared" si="10"/>
        <v/>
      </c>
      <c r="AA607" s="2">
        <f t="shared" si="11"/>
        <v>0</v>
      </c>
      <c r="AB607" s="10" t="str">
        <f t="array" ref="AB607">iferror(xlookup($K607,'Product Families'!$A:$A,'Product Families'!$P:$P),"")</f>
        <v/>
      </c>
      <c r="AC607" s="2" t="str">
        <f t="array" ref="AC607">iferror(xlookup($K607,'Product Families'!$A:$A,'Product Families'!$Q:$Q),"")</f>
        <v/>
      </c>
      <c r="AD607" s="26" t="str">
        <f t="shared" si="12"/>
        <v/>
      </c>
      <c r="AE607" s="42" t="str">
        <f t="shared" si="13"/>
        <v/>
      </c>
      <c r="AF607" s="2">
        <f t="shared" si="14"/>
        <v>0</v>
      </c>
      <c r="AG607" s="10" t="str">
        <f t="array" ref="AG607">iferror(xlookup($L607,'Product Families'!$A:$A,'Product Families'!$P:$P),"")</f>
        <v/>
      </c>
      <c r="AH607" s="2" t="str">
        <f t="array" ref="AH607">iferror(xlookup($L607,'Product Families'!$A:$A,'Product Families'!$Q:$Q),"")</f>
        <v/>
      </c>
      <c r="AI607" s="26" t="str">
        <f t="shared" si="15"/>
        <v/>
      </c>
      <c r="AJ607" s="42" t="str">
        <f t="shared" si="16"/>
        <v/>
      </c>
      <c r="AK607" s="2">
        <f t="shared" si="17"/>
        <v>0</v>
      </c>
    </row>
    <row r="608">
      <c r="A608" s="1"/>
      <c r="B608" s="1"/>
      <c r="C608" s="1"/>
      <c r="D608" s="7" t="str">
        <f t="shared" si="18"/>
        <v/>
      </c>
      <c r="E608" s="26">
        <f t="shared" si="2"/>
        <v>0</v>
      </c>
      <c r="H608" s="1"/>
      <c r="I608" s="1"/>
      <c r="J608" s="1"/>
      <c r="K608" s="1"/>
      <c r="L608" s="1"/>
      <c r="M608" s="10" t="str">
        <f t="array" ref="M608">iferror(xlookup($H608,'Product Families'!$A:$A,'Product Families'!$P:$P),"")</f>
        <v/>
      </c>
      <c r="N608" s="2" t="str">
        <f t="array" ref="N608">iferror(xlookup($H608,'Product Families'!$A:$A,'Product Families'!$Q:$Q),"")</f>
        <v/>
      </c>
      <c r="O608" s="26" t="str">
        <f t="shared" si="3"/>
        <v/>
      </c>
      <c r="P608" s="42" t="str">
        <f t="shared" si="4"/>
        <v/>
      </c>
      <c r="Q608" s="2">
        <f t="shared" si="5"/>
        <v>0</v>
      </c>
      <c r="R608" s="10" t="str">
        <f t="array" ref="R608">iferror(xlookup($I608,'Product Families'!$A:$A,'Product Families'!$P:$P),"")</f>
        <v/>
      </c>
      <c r="S608" s="2" t="str">
        <f t="array" ref="S608">iferror(xlookup($I608,'Product Families'!$A:$A,'Product Families'!$Q:$Q),"")</f>
        <v/>
      </c>
      <c r="T608" s="26" t="str">
        <f t="shared" si="6"/>
        <v/>
      </c>
      <c r="U608" s="42" t="str">
        <f t="shared" si="7"/>
        <v/>
      </c>
      <c r="V608" s="2">
        <f t="shared" si="8"/>
        <v>0</v>
      </c>
      <c r="W608" s="10" t="str">
        <f t="array" ref="W608">iferror(xlookup($J608,'Product Families'!$A:$A,'Product Families'!$P:$P),"")</f>
        <v/>
      </c>
      <c r="X608" s="2" t="str">
        <f t="array" ref="X608">iferror(xlookup($J608,'Product Families'!$A:$A,'Product Families'!$Q:$Q),"")</f>
        <v/>
      </c>
      <c r="Y608" s="42" t="str">
        <f t="shared" si="9"/>
        <v/>
      </c>
      <c r="Z608" s="42" t="str">
        <f t="shared" si="10"/>
        <v/>
      </c>
      <c r="AA608" s="2">
        <f t="shared" si="11"/>
        <v>0</v>
      </c>
      <c r="AB608" s="10" t="str">
        <f t="array" ref="AB608">iferror(xlookup($K608,'Product Families'!$A:$A,'Product Families'!$P:$P),"")</f>
        <v/>
      </c>
      <c r="AC608" s="2" t="str">
        <f t="array" ref="AC608">iferror(xlookup($K608,'Product Families'!$A:$A,'Product Families'!$Q:$Q),"")</f>
        <v/>
      </c>
      <c r="AD608" s="26" t="str">
        <f t="shared" si="12"/>
        <v/>
      </c>
      <c r="AE608" s="42" t="str">
        <f t="shared" si="13"/>
        <v/>
      </c>
      <c r="AF608" s="2">
        <f t="shared" si="14"/>
        <v>0</v>
      </c>
      <c r="AG608" s="10" t="str">
        <f t="array" ref="AG608">iferror(xlookup($L608,'Product Families'!$A:$A,'Product Families'!$P:$P),"")</f>
        <v/>
      </c>
      <c r="AH608" s="2" t="str">
        <f t="array" ref="AH608">iferror(xlookup($L608,'Product Families'!$A:$A,'Product Families'!$Q:$Q),"")</f>
        <v/>
      </c>
      <c r="AI608" s="26" t="str">
        <f t="shared" si="15"/>
        <v/>
      </c>
      <c r="AJ608" s="42" t="str">
        <f t="shared" si="16"/>
        <v/>
      </c>
      <c r="AK608" s="2">
        <f t="shared" si="17"/>
        <v>0</v>
      </c>
    </row>
    <row r="609">
      <c r="A609" s="1"/>
      <c r="B609" s="1"/>
      <c r="C609" s="1"/>
      <c r="D609" s="7" t="str">
        <f t="shared" si="18"/>
        <v/>
      </c>
      <c r="E609" s="26">
        <f t="shared" si="2"/>
        <v>0</v>
      </c>
      <c r="H609" s="1"/>
      <c r="I609" s="1"/>
      <c r="J609" s="1"/>
      <c r="K609" s="1"/>
      <c r="L609" s="1"/>
      <c r="M609" s="10" t="str">
        <f t="array" ref="M609">iferror(xlookup($H609,'Product Families'!$A:$A,'Product Families'!$P:$P),"")</f>
        <v/>
      </c>
      <c r="N609" s="2" t="str">
        <f t="array" ref="N609">iferror(xlookup($H609,'Product Families'!$A:$A,'Product Families'!$Q:$Q),"")</f>
        <v/>
      </c>
      <c r="O609" s="26" t="str">
        <f t="shared" si="3"/>
        <v/>
      </c>
      <c r="P609" s="42" t="str">
        <f t="shared" si="4"/>
        <v/>
      </c>
      <c r="Q609" s="2">
        <f t="shared" si="5"/>
        <v>0</v>
      </c>
      <c r="R609" s="10" t="str">
        <f t="array" ref="R609">iferror(xlookup($I609,'Product Families'!$A:$A,'Product Families'!$P:$P),"")</f>
        <v/>
      </c>
      <c r="S609" s="2" t="str">
        <f t="array" ref="S609">iferror(xlookup($I609,'Product Families'!$A:$A,'Product Families'!$Q:$Q),"")</f>
        <v/>
      </c>
      <c r="T609" s="26" t="str">
        <f t="shared" si="6"/>
        <v/>
      </c>
      <c r="U609" s="42" t="str">
        <f t="shared" si="7"/>
        <v/>
      </c>
      <c r="V609" s="2">
        <f t="shared" si="8"/>
        <v>0</v>
      </c>
      <c r="W609" s="10" t="str">
        <f t="array" ref="W609">iferror(xlookup($J609,'Product Families'!$A:$A,'Product Families'!$P:$P),"")</f>
        <v/>
      </c>
      <c r="X609" s="2" t="str">
        <f t="array" ref="X609">iferror(xlookup($J609,'Product Families'!$A:$A,'Product Families'!$Q:$Q),"")</f>
        <v/>
      </c>
      <c r="Y609" s="42" t="str">
        <f t="shared" si="9"/>
        <v/>
      </c>
      <c r="Z609" s="42" t="str">
        <f t="shared" si="10"/>
        <v/>
      </c>
      <c r="AA609" s="2">
        <f t="shared" si="11"/>
        <v>0</v>
      </c>
      <c r="AB609" s="10" t="str">
        <f t="array" ref="AB609">iferror(xlookup($K609,'Product Families'!$A:$A,'Product Families'!$P:$P),"")</f>
        <v/>
      </c>
      <c r="AC609" s="2" t="str">
        <f t="array" ref="AC609">iferror(xlookup($K609,'Product Families'!$A:$A,'Product Families'!$Q:$Q),"")</f>
        <v/>
      </c>
      <c r="AD609" s="26" t="str">
        <f t="shared" si="12"/>
        <v/>
      </c>
      <c r="AE609" s="42" t="str">
        <f t="shared" si="13"/>
        <v/>
      </c>
      <c r="AF609" s="2">
        <f t="shared" si="14"/>
        <v>0</v>
      </c>
      <c r="AG609" s="10" t="str">
        <f t="array" ref="AG609">iferror(xlookup($L609,'Product Families'!$A:$A,'Product Families'!$P:$P),"")</f>
        <v/>
      </c>
      <c r="AH609" s="2" t="str">
        <f t="array" ref="AH609">iferror(xlookup($L609,'Product Families'!$A:$A,'Product Families'!$Q:$Q),"")</f>
        <v/>
      </c>
      <c r="AI609" s="26" t="str">
        <f t="shared" si="15"/>
        <v/>
      </c>
      <c r="AJ609" s="42" t="str">
        <f t="shared" si="16"/>
        <v/>
      </c>
      <c r="AK609" s="2">
        <f t="shared" si="17"/>
        <v>0</v>
      </c>
    </row>
    <row r="610">
      <c r="A610" s="1"/>
      <c r="B610" s="1"/>
      <c r="C610" s="1"/>
      <c r="D610" s="7" t="str">
        <f t="shared" si="18"/>
        <v/>
      </c>
      <c r="E610" s="26">
        <f t="shared" si="2"/>
        <v>0</v>
      </c>
      <c r="H610" s="1"/>
      <c r="I610" s="1"/>
      <c r="J610" s="1"/>
      <c r="K610" s="1"/>
      <c r="L610" s="1"/>
      <c r="M610" s="10" t="str">
        <f t="array" ref="M610">iferror(xlookup($H610,'Product Families'!$A:$A,'Product Families'!$P:$P),"")</f>
        <v/>
      </c>
      <c r="N610" s="2" t="str">
        <f t="array" ref="N610">iferror(xlookup($H610,'Product Families'!$A:$A,'Product Families'!$Q:$Q),"")</f>
        <v/>
      </c>
      <c r="O610" s="26" t="str">
        <f t="shared" si="3"/>
        <v/>
      </c>
      <c r="P610" s="42" t="str">
        <f t="shared" si="4"/>
        <v/>
      </c>
      <c r="Q610" s="2">
        <f t="shared" si="5"/>
        <v>0</v>
      </c>
      <c r="R610" s="10" t="str">
        <f t="array" ref="R610">iferror(xlookup($I610,'Product Families'!$A:$A,'Product Families'!$P:$P),"")</f>
        <v/>
      </c>
      <c r="S610" s="2" t="str">
        <f t="array" ref="S610">iferror(xlookup($I610,'Product Families'!$A:$A,'Product Families'!$Q:$Q),"")</f>
        <v/>
      </c>
      <c r="T610" s="26" t="str">
        <f t="shared" si="6"/>
        <v/>
      </c>
      <c r="U610" s="42" t="str">
        <f t="shared" si="7"/>
        <v/>
      </c>
      <c r="V610" s="2">
        <f t="shared" si="8"/>
        <v>0</v>
      </c>
      <c r="W610" s="10" t="str">
        <f t="array" ref="W610">iferror(xlookup($J610,'Product Families'!$A:$A,'Product Families'!$P:$P),"")</f>
        <v/>
      </c>
      <c r="X610" s="2" t="str">
        <f t="array" ref="X610">iferror(xlookup($J610,'Product Families'!$A:$A,'Product Families'!$Q:$Q),"")</f>
        <v/>
      </c>
      <c r="Y610" s="42" t="str">
        <f t="shared" si="9"/>
        <v/>
      </c>
      <c r="Z610" s="42" t="str">
        <f t="shared" si="10"/>
        <v/>
      </c>
      <c r="AA610" s="2">
        <f t="shared" si="11"/>
        <v>0</v>
      </c>
      <c r="AB610" s="10" t="str">
        <f t="array" ref="AB610">iferror(xlookup($K610,'Product Families'!$A:$A,'Product Families'!$P:$P),"")</f>
        <v/>
      </c>
      <c r="AC610" s="2" t="str">
        <f t="array" ref="AC610">iferror(xlookup($K610,'Product Families'!$A:$A,'Product Families'!$Q:$Q),"")</f>
        <v/>
      </c>
      <c r="AD610" s="26" t="str">
        <f t="shared" si="12"/>
        <v/>
      </c>
      <c r="AE610" s="42" t="str">
        <f t="shared" si="13"/>
        <v/>
      </c>
      <c r="AF610" s="2">
        <f t="shared" si="14"/>
        <v>0</v>
      </c>
      <c r="AG610" s="10" t="str">
        <f t="array" ref="AG610">iferror(xlookup($L610,'Product Families'!$A:$A,'Product Families'!$P:$P),"")</f>
        <v/>
      </c>
      <c r="AH610" s="2" t="str">
        <f t="array" ref="AH610">iferror(xlookup($L610,'Product Families'!$A:$A,'Product Families'!$Q:$Q),"")</f>
        <v/>
      </c>
      <c r="AI610" s="26" t="str">
        <f t="shared" si="15"/>
        <v/>
      </c>
      <c r="AJ610" s="42" t="str">
        <f t="shared" si="16"/>
        <v/>
      </c>
      <c r="AK610" s="2">
        <f t="shared" si="17"/>
        <v>0</v>
      </c>
    </row>
    <row r="611">
      <c r="A611" s="1"/>
      <c r="B611" s="1"/>
      <c r="C611" s="1"/>
      <c r="D611" s="7" t="str">
        <f t="shared" si="18"/>
        <v/>
      </c>
      <c r="E611" s="26">
        <f t="shared" si="2"/>
        <v>0</v>
      </c>
      <c r="H611" s="1"/>
      <c r="I611" s="1"/>
      <c r="J611" s="1"/>
      <c r="K611" s="1"/>
      <c r="L611" s="1"/>
      <c r="M611" s="10" t="str">
        <f t="array" ref="M611">iferror(xlookup($H611,'Product Families'!$A:$A,'Product Families'!$P:$P),"")</f>
        <v/>
      </c>
      <c r="N611" s="2" t="str">
        <f t="array" ref="N611">iferror(xlookup($H611,'Product Families'!$A:$A,'Product Families'!$Q:$Q),"")</f>
        <v/>
      </c>
      <c r="O611" s="26" t="str">
        <f t="shared" si="3"/>
        <v/>
      </c>
      <c r="P611" s="42" t="str">
        <f t="shared" si="4"/>
        <v/>
      </c>
      <c r="Q611" s="2">
        <f t="shared" si="5"/>
        <v>0</v>
      </c>
      <c r="R611" s="10" t="str">
        <f t="array" ref="R611">iferror(xlookup($I611,'Product Families'!$A:$A,'Product Families'!$P:$P),"")</f>
        <v/>
      </c>
      <c r="S611" s="2" t="str">
        <f t="array" ref="S611">iferror(xlookup($I611,'Product Families'!$A:$A,'Product Families'!$Q:$Q),"")</f>
        <v/>
      </c>
      <c r="T611" s="26" t="str">
        <f t="shared" si="6"/>
        <v/>
      </c>
      <c r="U611" s="42" t="str">
        <f t="shared" si="7"/>
        <v/>
      </c>
      <c r="V611" s="2">
        <f t="shared" si="8"/>
        <v>0</v>
      </c>
      <c r="W611" s="10" t="str">
        <f t="array" ref="W611">iferror(xlookup($J611,'Product Families'!$A:$A,'Product Families'!$P:$P),"")</f>
        <v/>
      </c>
      <c r="X611" s="2" t="str">
        <f t="array" ref="X611">iferror(xlookup($J611,'Product Families'!$A:$A,'Product Families'!$Q:$Q),"")</f>
        <v/>
      </c>
      <c r="Y611" s="42" t="str">
        <f t="shared" si="9"/>
        <v/>
      </c>
      <c r="Z611" s="42" t="str">
        <f t="shared" si="10"/>
        <v/>
      </c>
      <c r="AA611" s="2">
        <f t="shared" si="11"/>
        <v>0</v>
      </c>
      <c r="AB611" s="10" t="str">
        <f t="array" ref="AB611">iferror(xlookup($K611,'Product Families'!$A:$A,'Product Families'!$P:$P),"")</f>
        <v/>
      </c>
      <c r="AC611" s="2" t="str">
        <f t="array" ref="AC611">iferror(xlookup($K611,'Product Families'!$A:$A,'Product Families'!$Q:$Q),"")</f>
        <v/>
      </c>
      <c r="AD611" s="26" t="str">
        <f t="shared" si="12"/>
        <v/>
      </c>
      <c r="AE611" s="42" t="str">
        <f t="shared" si="13"/>
        <v/>
      </c>
      <c r="AF611" s="2">
        <f t="shared" si="14"/>
        <v>0</v>
      </c>
      <c r="AG611" s="10" t="str">
        <f t="array" ref="AG611">iferror(xlookup($L611,'Product Families'!$A:$A,'Product Families'!$P:$P),"")</f>
        <v/>
      </c>
      <c r="AH611" s="2" t="str">
        <f t="array" ref="AH611">iferror(xlookup($L611,'Product Families'!$A:$A,'Product Families'!$Q:$Q),"")</f>
        <v/>
      </c>
      <c r="AI611" s="26" t="str">
        <f t="shared" si="15"/>
        <v/>
      </c>
      <c r="AJ611" s="42" t="str">
        <f t="shared" si="16"/>
        <v/>
      </c>
      <c r="AK611" s="2">
        <f t="shared" si="17"/>
        <v>0</v>
      </c>
    </row>
    <row r="612">
      <c r="A612" s="1"/>
      <c r="B612" s="1"/>
      <c r="C612" s="1"/>
      <c r="D612" s="7" t="str">
        <f t="shared" si="18"/>
        <v/>
      </c>
      <c r="E612" s="26">
        <f t="shared" si="2"/>
        <v>0</v>
      </c>
      <c r="H612" s="1"/>
      <c r="I612" s="1"/>
      <c r="J612" s="1"/>
      <c r="K612" s="1"/>
      <c r="L612" s="1"/>
      <c r="M612" s="10" t="str">
        <f t="array" ref="M612">iferror(xlookup($H612,'Product Families'!$A:$A,'Product Families'!$P:$P),"")</f>
        <v/>
      </c>
      <c r="N612" s="2" t="str">
        <f t="array" ref="N612">iferror(xlookup($H612,'Product Families'!$A:$A,'Product Families'!$Q:$Q),"")</f>
        <v/>
      </c>
      <c r="O612" s="26" t="str">
        <f t="shared" si="3"/>
        <v/>
      </c>
      <c r="P612" s="42" t="str">
        <f t="shared" si="4"/>
        <v/>
      </c>
      <c r="Q612" s="2">
        <f t="shared" si="5"/>
        <v>0</v>
      </c>
      <c r="R612" s="10" t="str">
        <f t="array" ref="R612">iferror(xlookup($I612,'Product Families'!$A:$A,'Product Families'!$P:$P),"")</f>
        <v/>
      </c>
      <c r="S612" s="2" t="str">
        <f t="array" ref="S612">iferror(xlookup($I612,'Product Families'!$A:$A,'Product Families'!$Q:$Q),"")</f>
        <v/>
      </c>
      <c r="T612" s="26" t="str">
        <f t="shared" si="6"/>
        <v/>
      </c>
      <c r="U612" s="42" t="str">
        <f t="shared" si="7"/>
        <v/>
      </c>
      <c r="V612" s="2">
        <f t="shared" si="8"/>
        <v>0</v>
      </c>
      <c r="W612" s="10" t="str">
        <f t="array" ref="W612">iferror(xlookup($J612,'Product Families'!$A:$A,'Product Families'!$P:$P),"")</f>
        <v/>
      </c>
      <c r="X612" s="2" t="str">
        <f t="array" ref="X612">iferror(xlookup($J612,'Product Families'!$A:$A,'Product Families'!$Q:$Q),"")</f>
        <v/>
      </c>
      <c r="Y612" s="42" t="str">
        <f t="shared" si="9"/>
        <v/>
      </c>
      <c r="Z612" s="42" t="str">
        <f t="shared" si="10"/>
        <v/>
      </c>
      <c r="AA612" s="2">
        <f t="shared" si="11"/>
        <v>0</v>
      </c>
      <c r="AB612" s="10" t="str">
        <f t="array" ref="AB612">iferror(xlookup($K612,'Product Families'!$A:$A,'Product Families'!$P:$P),"")</f>
        <v/>
      </c>
      <c r="AC612" s="2" t="str">
        <f t="array" ref="AC612">iferror(xlookup($K612,'Product Families'!$A:$A,'Product Families'!$Q:$Q),"")</f>
        <v/>
      </c>
      <c r="AD612" s="26" t="str">
        <f t="shared" si="12"/>
        <v/>
      </c>
      <c r="AE612" s="42" t="str">
        <f t="shared" si="13"/>
        <v/>
      </c>
      <c r="AF612" s="2">
        <f t="shared" si="14"/>
        <v>0</v>
      </c>
      <c r="AG612" s="10" t="str">
        <f t="array" ref="AG612">iferror(xlookup($L612,'Product Families'!$A:$A,'Product Families'!$P:$P),"")</f>
        <v/>
      </c>
      <c r="AH612" s="2" t="str">
        <f t="array" ref="AH612">iferror(xlookup($L612,'Product Families'!$A:$A,'Product Families'!$Q:$Q),"")</f>
        <v/>
      </c>
      <c r="AI612" s="26" t="str">
        <f t="shared" si="15"/>
        <v/>
      </c>
      <c r="AJ612" s="42" t="str">
        <f t="shared" si="16"/>
        <v/>
      </c>
      <c r="AK612" s="2">
        <f t="shared" si="17"/>
        <v>0</v>
      </c>
    </row>
    <row r="613">
      <c r="A613" s="1"/>
      <c r="B613" s="1"/>
      <c r="C613" s="1"/>
      <c r="D613" s="7" t="str">
        <f t="shared" si="18"/>
        <v/>
      </c>
      <c r="E613" s="26">
        <f t="shared" si="2"/>
        <v>0</v>
      </c>
      <c r="H613" s="1"/>
      <c r="I613" s="1"/>
      <c r="J613" s="1"/>
      <c r="K613" s="1"/>
      <c r="L613" s="1"/>
      <c r="M613" s="10" t="str">
        <f t="array" ref="M613">iferror(xlookup($H613,'Product Families'!$A:$A,'Product Families'!$P:$P),"")</f>
        <v/>
      </c>
      <c r="N613" s="2" t="str">
        <f t="array" ref="N613">iferror(xlookup($H613,'Product Families'!$A:$A,'Product Families'!$Q:$Q),"")</f>
        <v/>
      </c>
      <c r="O613" s="26" t="str">
        <f t="shared" si="3"/>
        <v/>
      </c>
      <c r="P613" s="42" t="str">
        <f t="shared" si="4"/>
        <v/>
      </c>
      <c r="Q613" s="2">
        <f t="shared" si="5"/>
        <v>0</v>
      </c>
      <c r="R613" s="10" t="str">
        <f t="array" ref="R613">iferror(xlookup($I613,'Product Families'!$A:$A,'Product Families'!$P:$P),"")</f>
        <v/>
      </c>
      <c r="S613" s="2" t="str">
        <f t="array" ref="S613">iferror(xlookup($I613,'Product Families'!$A:$A,'Product Families'!$Q:$Q),"")</f>
        <v/>
      </c>
      <c r="T613" s="26" t="str">
        <f t="shared" si="6"/>
        <v/>
      </c>
      <c r="U613" s="42" t="str">
        <f t="shared" si="7"/>
        <v/>
      </c>
      <c r="V613" s="2">
        <f t="shared" si="8"/>
        <v>0</v>
      </c>
      <c r="W613" s="10" t="str">
        <f t="array" ref="W613">iferror(xlookup($J613,'Product Families'!$A:$A,'Product Families'!$P:$P),"")</f>
        <v/>
      </c>
      <c r="X613" s="2" t="str">
        <f t="array" ref="X613">iferror(xlookup($J613,'Product Families'!$A:$A,'Product Families'!$Q:$Q),"")</f>
        <v/>
      </c>
      <c r="Y613" s="42" t="str">
        <f t="shared" si="9"/>
        <v/>
      </c>
      <c r="Z613" s="42" t="str">
        <f t="shared" si="10"/>
        <v/>
      </c>
      <c r="AA613" s="2">
        <f t="shared" si="11"/>
        <v>0</v>
      </c>
      <c r="AB613" s="10" t="str">
        <f t="array" ref="AB613">iferror(xlookup($K613,'Product Families'!$A:$A,'Product Families'!$P:$P),"")</f>
        <v/>
      </c>
      <c r="AC613" s="2" t="str">
        <f t="array" ref="AC613">iferror(xlookup($K613,'Product Families'!$A:$A,'Product Families'!$Q:$Q),"")</f>
        <v/>
      </c>
      <c r="AD613" s="26" t="str">
        <f t="shared" si="12"/>
        <v/>
      </c>
      <c r="AE613" s="42" t="str">
        <f t="shared" si="13"/>
        <v/>
      </c>
      <c r="AF613" s="2">
        <f t="shared" si="14"/>
        <v>0</v>
      </c>
      <c r="AG613" s="10" t="str">
        <f t="array" ref="AG613">iferror(xlookup($L613,'Product Families'!$A:$A,'Product Families'!$P:$P),"")</f>
        <v/>
      </c>
      <c r="AH613" s="2" t="str">
        <f t="array" ref="AH613">iferror(xlookup($L613,'Product Families'!$A:$A,'Product Families'!$Q:$Q),"")</f>
        <v/>
      </c>
      <c r="AI613" s="26" t="str">
        <f t="shared" si="15"/>
        <v/>
      </c>
      <c r="AJ613" s="42" t="str">
        <f t="shared" si="16"/>
        <v/>
      </c>
      <c r="AK613" s="2">
        <f t="shared" si="17"/>
        <v>0</v>
      </c>
    </row>
    <row r="614">
      <c r="A614" s="1"/>
      <c r="B614" s="1"/>
      <c r="C614" s="1"/>
      <c r="D614" s="7" t="str">
        <f t="shared" si="18"/>
        <v/>
      </c>
      <c r="E614" s="26">
        <f t="shared" si="2"/>
        <v>0</v>
      </c>
      <c r="H614" s="1"/>
      <c r="I614" s="1"/>
      <c r="J614" s="1"/>
      <c r="K614" s="1"/>
      <c r="L614" s="1"/>
      <c r="M614" s="10" t="str">
        <f t="array" ref="M614">iferror(xlookup($H614,'Product Families'!$A:$A,'Product Families'!$P:$P),"")</f>
        <v/>
      </c>
      <c r="N614" s="2" t="str">
        <f t="array" ref="N614">iferror(xlookup($H614,'Product Families'!$A:$A,'Product Families'!$Q:$Q),"")</f>
        <v/>
      </c>
      <c r="O614" s="26" t="str">
        <f t="shared" si="3"/>
        <v/>
      </c>
      <c r="P614" s="42" t="str">
        <f t="shared" si="4"/>
        <v/>
      </c>
      <c r="Q614" s="2">
        <f t="shared" si="5"/>
        <v>0</v>
      </c>
      <c r="R614" s="10" t="str">
        <f t="array" ref="R614">iferror(xlookup($I614,'Product Families'!$A:$A,'Product Families'!$P:$P),"")</f>
        <v/>
      </c>
      <c r="S614" s="2" t="str">
        <f t="array" ref="S614">iferror(xlookup($I614,'Product Families'!$A:$A,'Product Families'!$Q:$Q),"")</f>
        <v/>
      </c>
      <c r="T614" s="26" t="str">
        <f t="shared" si="6"/>
        <v/>
      </c>
      <c r="U614" s="42" t="str">
        <f t="shared" si="7"/>
        <v/>
      </c>
      <c r="V614" s="2">
        <f t="shared" si="8"/>
        <v>0</v>
      </c>
      <c r="W614" s="10" t="str">
        <f t="array" ref="W614">iferror(xlookup($J614,'Product Families'!$A:$A,'Product Families'!$P:$P),"")</f>
        <v/>
      </c>
      <c r="X614" s="2" t="str">
        <f t="array" ref="X614">iferror(xlookup($J614,'Product Families'!$A:$A,'Product Families'!$Q:$Q),"")</f>
        <v/>
      </c>
      <c r="Y614" s="42" t="str">
        <f t="shared" si="9"/>
        <v/>
      </c>
      <c r="Z614" s="42" t="str">
        <f t="shared" si="10"/>
        <v/>
      </c>
      <c r="AA614" s="2">
        <f t="shared" si="11"/>
        <v>0</v>
      </c>
      <c r="AB614" s="10" t="str">
        <f t="array" ref="AB614">iferror(xlookup($K614,'Product Families'!$A:$A,'Product Families'!$P:$P),"")</f>
        <v/>
      </c>
      <c r="AC614" s="2" t="str">
        <f t="array" ref="AC614">iferror(xlookup($K614,'Product Families'!$A:$A,'Product Families'!$Q:$Q),"")</f>
        <v/>
      </c>
      <c r="AD614" s="26" t="str">
        <f t="shared" si="12"/>
        <v/>
      </c>
      <c r="AE614" s="42" t="str">
        <f t="shared" si="13"/>
        <v/>
      </c>
      <c r="AF614" s="2">
        <f t="shared" si="14"/>
        <v>0</v>
      </c>
      <c r="AG614" s="10" t="str">
        <f t="array" ref="AG614">iferror(xlookup($L614,'Product Families'!$A:$A,'Product Families'!$P:$P),"")</f>
        <v/>
      </c>
      <c r="AH614" s="2" t="str">
        <f t="array" ref="AH614">iferror(xlookup($L614,'Product Families'!$A:$A,'Product Families'!$Q:$Q),"")</f>
        <v/>
      </c>
      <c r="AI614" s="26" t="str">
        <f t="shared" si="15"/>
        <v/>
      </c>
      <c r="AJ614" s="42" t="str">
        <f t="shared" si="16"/>
        <v/>
      </c>
      <c r="AK614" s="2">
        <f t="shared" si="17"/>
        <v>0</v>
      </c>
    </row>
    <row r="615">
      <c r="A615" s="1"/>
      <c r="B615" s="1"/>
      <c r="C615" s="1"/>
      <c r="D615" s="7" t="str">
        <f t="shared" si="18"/>
        <v/>
      </c>
      <c r="E615" s="26">
        <f t="shared" si="2"/>
        <v>0</v>
      </c>
      <c r="H615" s="1"/>
      <c r="I615" s="1"/>
      <c r="J615" s="1"/>
      <c r="K615" s="1"/>
      <c r="L615" s="1"/>
      <c r="M615" s="10" t="str">
        <f t="array" ref="M615">iferror(xlookup($H615,'Product Families'!$A:$A,'Product Families'!$P:$P),"")</f>
        <v/>
      </c>
      <c r="N615" s="2" t="str">
        <f t="array" ref="N615">iferror(xlookup($H615,'Product Families'!$A:$A,'Product Families'!$Q:$Q),"")</f>
        <v/>
      </c>
      <c r="O615" s="26" t="str">
        <f t="shared" si="3"/>
        <v/>
      </c>
      <c r="P615" s="42" t="str">
        <f t="shared" si="4"/>
        <v/>
      </c>
      <c r="Q615" s="2">
        <f t="shared" si="5"/>
        <v>0</v>
      </c>
      <c r="R615" s="10" t="str">
        <f t="array" ref="R615">iferror(xlookup($I615,'Product Families'!$A:$A,'Product Families'!$P:$P),"")</f>
        <v/>
      </c>
      <c r="S615" s="2" t="str">
        <f t="array" ref="S615">iferror(xlookup($I615,'Product Families'!$A:$A,'Product Families'!$Q:$Q),"")</f>
        <v/>
      </c>
      <c r="T615" s="26" t="str">
        <f t="shared" si="6"/>
        <v/>
      </c>
      <c r="U615" s="42" t="str">
        <f t="shared" si="7"/>
        <v/>
      </c>
      <c r="V615" s="2">
        <f t="shared" si="8"/>
        <v>0</v>
      </c>
      <c r="W615" s="10" t="str">
        <f t="array" ref="W615">iferror(xlookup($J615,'Product Families'!$A:$A,'Product Families'!$P:$P),"")</f>
        <v/>
      </c>
      <c r="X615" s="2" t="str">
        <f t="array" ref="X615">iferror(xlookup($J615,'Product Families'!$A:$A,'Product Families'!$Q:$Q),"")</f>
        <v/>
      </c>
      <c r="Y615" s="42" t="str">
        <f t="shared" si="9"/>
        <v/>
      </c>
      <c r="Z615" s="42" t="str">
        <f t="shared" si="10"/>
        <v/>
      </c>
      <c r="AA615" s="2">
        <f t="shared" si="11"/>
        <v>0</v>
      </c>
      <c r="AB615" s="10" t="str">
        <f t="array" ref="AB615">iferror(xlookup($K615,'Product Families'!$A:$A,'Product Families'!$P:$P),"")</f>
        <v/>
      </c>
      <c r="AC615" s="2" t="str">
        <f t="array" ref="AC615">iferror(xlookup($K615,'Product Families'!$A:$A,'Product Families'!$Q:$Q),"")</f>
        <v/>
      </c>
      <c r="AD615" s="26" t="str">
        <f t="shared" si="12"/>
        <v/>
      </c>
      <c r="AE615" s="42" t="str">
        <f t="shared" si="13"/>
        <v/>
      </c>
      <c r="AF615" s="2">
        <f t="shared" si="14"/>
        <v>0</v>
      </c>
      <c r="AG615" s="10" t="str">
        <f t="array" ref="AG615">iferror(xlookup($L615,'Product Families'!$A:$A,'Product Families'!$P:$P),"")</f>
        <v/>
      </c>
      <c r="AH615" s="2" t="str">
        <f t="array" ref="AH615">iferror(xlookup($L615,'Product Families'!$A:$A,'Product Families'!$Q:$Q),"")</f>
        <v/>
      </c>
      <c r="AI615" s="26" t="str">
        <f t="shared" si="15"/>
        <v/>
      </c>
      <c r="AJ615" s="42" t="str">
        <f t="shared" si="16"/>
        <v/>
      </c>
      <c r="AK615" s="2">
        <f t="shared" si="17"/>
        <v>0</v>
      </c>
    </row>
    <row r="616">
      <c r="A616" s="1"/>
      <c r="B616" s="1"/>
      <c r="C616" s="1"/>
      <c r="D616" s="7" t="str">
        <f t="shared" si="18"/>
        <v/>
      </c>
      <c r="E616" s="26">
        <f t="shared" si="2"/>
        <v>0</v>
      </c>
      <c r="H616" s="1"/>
      <c r="I616" s="1"/>
      <c r="J616" s="1"/>
      <c r="K616" s="1"/>
      <c r="L616" s="1"/>
      <c r="M616" s="10" t="str">
        <f t="array" ref="M616">iferror(xlookup($H616,'Product Families'!$A:$A,'Product Families'!$P:$P),"")</f>
        <v/>
      </c>
      <c r="N616" s="2" t="str">
        <f t="array" ref="N616">iferror(xlookup($H616,'Product Families'!$A:$A,'Product Families'!$Q:$Q),"")</f>
        <v/>
      </c>
      <c r="O616" s="26" t="str">
        <f t="shared" si="3"/>
        <v/>
      </c>
      <c r="P616" s="42" t="str">
        <f t="shared" si="4"/>
        <v/>
      </c>
      <c r="Q616" s="2">
        <f t="shared" si="5"/>
        <v>0</v>
      </c>
      <c r="R616" s="10" t="str">
        <f t="array" ref="R616">iferror(xlookup($I616,'Product Families'!$A:$A,'Product Families'!$P:$P),"")</f>
        <v/>
      </c>
      <c r="S616" s="2" t="str">
        <f t="array" ref="S616">iferror(xlookup($I616,'Product Families'!$A:$A,'Product Families'!$Q:$Q),"")</f>
        <v/>
      </c>
      <c r="T616" s="26" t="str">
        <f t="shared" si="6"/>
        <v/>
      </c>
      <c r="U616" s="42" t="str">
        <f t="shared" si="7"/>
        <v/>
      </c>
      <c r="V616" s="2">
        <f t="shared" si="8"/>
        <v>0</v>
      </c>
      <c r="W616" s="10" t="str">
        <f t="array" ref="W616">iferror(xlookup($J616,'Product Families'!$A:$A,'Product Families'!$P:$P),"")</f>
        <v/>
      </c>
      <c r="X616" s="2" t="str">
        <f t="array" ref="X616">iferror(xlookup($J616,'Product Families'!$A:$A,'Product Families'!$Q:$Q),"")</f>
        <v/>
      </c>
      <c r="Y616" s="42" t="str">
        <f t="shared" si="9"/>
        <v/>
      </c>
      <c r="Z616" s="42" t="str">
        <f t="shared" si="10"/>
        <v/>
      </c>
      <c r="AA616" s="2">
        <f t="shared" si="11"/>
        <v>0</v>
      </c>
      <c r="AB616" s="10" t="str">
        <f t="array" ref="AB616">iferror(xlookup($K616,'Product Families'!$A:$A,'Product Families'!$P:$P),"")</f>
        <v/>
      </c>
      <c r="AC616" s="2" t="str">
        <f t="array" ref="AC616">iferror(xlookup($K616,'Product Families'!$A:$A,'Product Families'!$Q:$Q),"")</f>
        <v/>
      </c>
      <c r="AD616" s="26" t="str">
        <f t="shared" si="12"/>
        <v/>
      </c>
      <c r="AE616" s="42" t="str">
        <f t="shared" si="13"/>
        <v/>
      </c>
      <c r="AF616" s="2">
        <f t="shared" si="14"/>
        <v>0</v>
      </c>
      <c r="AG616" s="10" t="str">
        <f t="array" ref="AG616">iferror(xlookup($L616,'Product Families'!$A:$A,'Product Families'!$P:$P),"")</f>
        <v/>
      </c>
      <c r="AH616" s="2" t="str">
        <f t="array" ref="AH616">iferror(xlookup($L616,'Product Families'!$A:$A,'Product Families'!$Q:$Q),"")</f>
        <v/>
      </c>
      <c r="AI616" s="26" t="str">
        <f t="shared" si="15"/>
        <v/>
      </c>
      <c r="AJ616" s="42" t="str">
        <f t="shared" si="16"/>
        <v/>
      </c>
      <c r="AK616" s="2">
        <f t="shared" si="17"/>
        <v>0</v>
      </c>
    </row>
    <row r="617">
      <c r="A617" s="1"/>
      <c r="B617" s="1"/>
      <c r="C617" s="1"/>
      <c r="D617" s="7" t="str">
        <f t="shared" si="18"/>
        <v/>
      </c>
      <c r="E617" s="26">
        <f t="shared" si="2"/>
        <v>0</v>
      </c>
      <c r="H617" s="1"/>
      <c r="I617" s="1"/>
      <c r="J617" s="1"/>
      <c r="K617" s="1"/>
      <c r="L617" s="1"/>
      <c r="M617" s="10" t="str">
        <f t="array" ref="M617">iferror(xlookup($H617,'Product Families'!$A:$A,'Product Families'!$P:$P),"")</f>
        <v/>
      </c>
      <c r="N617" s="2" t="str">
        <f t="array" ref="N617">iferror(xlookup($H617,'Product Families'!$A:$A,'Product Families'!$Q:$Q),"")</f>
        <v/>
      </c>
      <c r="O617" s="26" t="str">
        <f t="shared" si="3"/>
        <v/>
      </c>
      <c r="P617" s="42" t="str">
        <f t="shared" si="4"/>
        <v/>
      </c>
      <c r="Q617" s="2">
        <f t="shared" si="5"/>
        <v>0</v>
      </c>
      <c r="R617" s="10" t="str">
        <f t="array" ref="R617">iferror(xlookup($I617,'Product Families'!$A:$A,'Product Families'!$P:$P),"")</f>
        <v/>
      </c>
      <c r="S617" s="2" t="str">
        <f t="array" ref="S617">iferror(xlookup($I617,'Product Families'!$A:$A,'Product Families'!$Q:$Q),"")</f>
        <v/>
      </c>
      <c r="T617" s="26" t="str">
        <f t="shared" si="6"/>
        <v/>
      </c>
      <c r="U617" s="42" t="str">
        <f t="shared" si="7"/>
        <v/>
      </c>
      <c r="V617" s="2">
        <f t="shared" si="8"/>
        <v>0</v>
      </c>
      <c r="W617" s="10" t="str">
        <f t="array" ref="W617">iferror(xlookup($J617,'Product Families'!$A:$A,'Product Families'!$P:$P),"")</f>
        <v/>
      </c>
      <c r="X617" s="2" t="str">
        <f t="array" ref="X617">iferror(xlookup($J617,'Product Families'!$A:$A,'Product Families'!$Q:$Q),"")</f>
        <v/>
      </c>
      <c r="Y617" s="42" t="str">
        <f t="shared" si="9"/>
        <v/>
      </c>
      <c r="Z617" s="42" t="str">
        <f t="shared" si="10"/>
        <v/>
      </c>
      <c r="AA617" s="2">
        <f t="shared" si="11"/>
        <v>0</v>
      </c>
      <c r="AB617" s="10" t="str">
        <f t="array" ref="AB617">iferror(xlookup($K617,'Product Families'!$A:$A,'Product Families'!$P:$P),"")</f>
        <v/>
      </c>
      <c r="AC617" s="2" t="str">
        <f t="array" ref="AC617">iferror(xlookup($K617,'Product Families'!$A:$A,'Product Families'!$Q:$Q),"")</f>
        <v/>
      </c>
      <c r="AD617" s="26" t="str">
        <f t="shared" si="12"/>
        <v/>
      </c>
      <c r="AE617" s="42" t="str">
        <f t="shared" si="13"/>
        <v/>
      </c>
      <c r="AF617" s="2">
        <f t="shared" si="14"/>
        <v>0</v>
      </c>
      <c r="AG617" s="10" t="str">
        <f t="array" ref="AG617">iferror(xlookup($L617,'Product Families'!$A:$A,'Product Families'!$P:$P),"")</f>
        <v/>
      </c>
      <c r="AH617" s="2" t="str">
        <f t="array" ref="AH617">iferror(xlookup($L617,'Product Families'!$A:$A,'Product Families'!$Q:$Q),"")</f>
        <v/>
      </c>
      <c r="AI617" s="26" t="str">
        <f t="shared" si="15"/>
        <v/>
      </c>
      <c r="AJ617" s="42" t="str">
        <f t="shared" si="16"/>
        <v/>
      </c>
      <c r="AK617" s="2">
        <f t="shared" si="17"/>
        <v>0</v>
      </c>
    </row>
    <row r="618">
      <c r="A618" s="1"/>
      <c r="B618" s="1"/>
      <c r="C618" s="1"/>
      <c r="D618" s="7" t="str">
        <f t="shared" si="18"/>
        <v/>
      </c>
      <c r="E618" s="26">
        <f t="shared" si="2"/>
        <v>0</v>
      </c>
      <c r="H618" s="1"/>
      <c r="I618" s="1"/>
      <c r="J618" s="1"/>
      <c r="K618" s="1"/>
      <c r="L618" s="1"/>
      <c r="M618" s="10" t="str">
        <f t="array" ref="M618">iferror(xlookup($H618,'Product Families'!$A:$A,'Product Families'!$P:$P),"")</f>
        <v/>
      </c>
      <c r="N618" s="2" t="str">
        <f t="array" ref="N618">iferror(xlookup($H618,'Product Families'!$A:$A,'Product Families'!$Q:$Q),"")</f>
        <v/>
      </c>
      <c r="O618" s="26" t="str">
        <f t="shared" si="3"/>
        <v/>
      </c>
      <c r="P618" s="42" t="str">
        <f t="shared" si="4"/>
        <v/>
      </c>
      <c r="Q618" s="2">
        <f t="shared" si="5"/>
        <v>0</v>
      </c>
      <c r="R618" s="10" t="str">
        <f t="array" ref="R618">iferror(xlookup($I618,'Product Families'!$A:$A,'Product Families'!$P:$P),"")</f>
        <v/>
      </c>
      <c r="S618" s="2" t="str">
        <f t="array" ref="S618">iferror(xlookup($I618,'Product Families'!$A:$A,'Product Families'!$Q:$Q),"")</f>
        <v/>
      </c>
      <c r="T618" s="26" t="str">
        <f t="shared" si="6"/>
        <v/>
      </c>
      <c r="U618" s="42" t="str">
        <f t="shared" si="7"/>
        <v/>
      </c>
      <c r="V618" s="2">
        <f t="shared" si="8"/>
        <v>0</v>
      </c>
      <c r="W618" s="10" t="str">
        <f t="array" ref="W618">iferror(xlookup($J618,'Product Families'!$A:$A,'Product Families'!$P:$P),"")</f>
        <v/>
      </c>
      <c r="X618" s="2" t="str">
        <f t="array" ref="X618">iferror(xlookup($J618,'Product Families'!$A:$A,'Product Families'!$Q:$Q),"")</f>
        <v/>
      </c>
      <c r="Y618" s="42" t="str">
        <f t="shared" si="9"/>
        <v/>
      </c>
      <c r="Z618" s="42" t="str">
        <f t="shared" si="10"/>
        <v/>
      </c>
      <c r="AA618" s="2">
        <f t="shared" si="11"/>
        <v>0</v>
      </c>
      <c r="AB618" s="10" t="str">
        <f t="array" ref="AB618">iferror(xlookup($K618,'Product Families'!$A:$A,'Product Families'!$P:$P),"")</f>
        <v/>
      </c>
      <c r="AC618" s="2" t="str">
        <f t="array" ref="AC618">iferror(xlookup($K618,'Product Families'!$A:$A,'Product Families'!$Q:$Q),"")</f>
        <v/>
      </c>
      <c r="AD618" s="26" t="str">
        <f t="shared" si="12"/>
        <v/>
      </c>
      <c r="AE618" s="42" t="str">
        <f t="shared" si="13"/>
        <v/>
      </c>
      <c r="AF618" s="2">
        <f t="shared" si="14"/>
        <v>0</v>
      </c>
      <c r="AG618" s="10" t="str">
        <f t="array" ref="AG618">iferror(xlookup($L618,'Product Families'!$A:$A,'Product Families'!$P:$P),"")</f>
        <v/>
      </c>
      <c r="AH618" s="2" t="str">
        <f t="array" ref="AH618">iferror(xlookup($L618,'Product Families'!$A:$A,'Product Families'!$Q:$Q),"")</f>
        <v/>
      </c>
      <c r="AI618" s="26" t="str">
        <f t="shared" si="15"/>
        <v/>
      </c>
      <c r="AJ618" s="42" t="str">
        <f t="shared" si="16"/>
        <v/>
      </c>
      <c r="AK618" s="2">
        <f t="shared" si="17"/>
        <v>0</v>
      </c>
    </row>
    <row r="619">
      <c r="A619" s="1"/>
      <c r="B619" s="1"/>
      <c r="C619" s="1"/>
      <c r="D619" s="7" t="str">
        <f t="shared" si="18"/>
        <v/>
      </c>
      <c r="E619" s="26">
        <f t="shared" si="2"/>
        <v>0</v>
      </c>
      <c r="H619" s="1"/>
      <c r="I619" s="1"/>
      <c r="J619" s="1"/>
      <c r="K619" s="1"/>
      <c r="L619" s="1"/>
      <c r="M619" s="10" t="str">
        <f t="array" ref="M619">iferror(xlookup($H619,'Product Families'!$A:$A,'Product Families'!$P:$P),"")</f>
        <v/>
      </c>
      <c r="N619" s="2" t="str">
        <f t="array" ref="N619">iferror(xlookup($H619,'Product Families'!$A:$A,'Product Families'!$Q:$Q),"")</f>
        <v/>
      </c>
      <c r="O619" s="26" t="str">
        <f t="shared" si="3"/>
        <v/>
      </c>
      <c r="P619" s="42" t="str">
        <f t="shared" si="4"/>
        <v/>
      </c>
      <c r="Q619" s="2">
        <f t="shared" si="5"/>
        <v>0</v>
      </c>
      <c r="R619" s="10" t="str">
        <f t="array" ref="R619">iferror(xlookup($I619,'Product Families'!$A:$A,'Product Families'!$P:$P),"")</f>
        <v/>
      </c>
      <c r="S619" s="2" t="str">
        <f t="array" ref="S619">iferror(xlookup($I619,'Product Families'!$A:$A,'Product Families'!$Q:$Q),"")</f>
        <v/>
      </c>
      <c r="T619" s="26" t="str">
        <f t="shared" si="6"/>
        <v/>
      </c>
      <c r="U619" s="42" t="str">
        <f t="shared" si="7"/>
        <v/>
      </c>
      <c r="V619" s="2">
        <f t="shared" si="8"/>
        <v>0</v>
      </c>
      <c r="W619" s="10" t="str">
        <f t="array" ref="W619">iferror(xlookup($J619,'Product Families'!$A:$A,'Product Families'!$P:$P),"")</f>
        <v/>
      </c>
      <c r="X619" s="2" t="str">
        <f t="array" ref="X619">iferror(xlookup($J619,'Product Families'!$A:$A,'Product Families'!$Q:$Q),"")</f>
        <v/>
      </c>
      <c r="Y619" s="42" t="str">
        <f t="shared" si="9"/>
        <v/>
      </c>
      <c r="Z619" s="42" t="str">
        <f t="shared" si="10"/>
        <v/>
      </c>
      <c r="AA619" s="2">
        <f t="shared" si="11"/>
        <v>0</v>
      </c>
      <c r="AB619" s="10" t="str">
        <f t="array" ref="AB619">iferror(xlookup($K619,'Product Families'!$A:$A,'Product Families'!$P:$P),"")</f>
        <v/>
      </c>
      <c r="AC619" s="2" t="str">
        <f t="array" ref="AC619">iferror(xlookup($K619,'Product Families'!$A:$A,'Product Families'!$Q:$Q),"")</f>
        <v/>
      </c>
      <c r="AD619" s="26" t="str">
        <f t="shared" si="12"/>
        <v/>
      </c>
      <c r="AE619" s="42" t="str">
        <f t="shared" si="13"/>
        <v/>
      </c>
      <c r="AF619" s="2">
        <f t="shared" si="14"/>
        <v>0</v>
      </c>
      <c r="AG619" s="10" t="str">
        <f t="array" ref="AG619">iferror(xlookup($L619,'Product Families'!$A:$A,'Product Families'!$P:$P),"")</f>
        <v/>
      </c>
      <c r="AH619" s="2" t="str">
        <f t="array" ref="AH619">iferror(xlookup($L619,'Product Families'!$A:$A,'Product Families'!$Q:$Q),"")</f>
        <v/>
      </c>
      <c r="AI619" s="26" t="str">
        <f t="shared" si="15"/>
        <v/>
      </c>
      <c r="AJ619" s="42" t="str">
        <f t="shared" si="16"/>
        <v/>
      </c>
      <c r="AK619" s="2">
        <f t="shared" si="17"/>
        <v>0</v>
      </c>
    </row>
    <row r="620">
      <c r="A620" s="1"/>
      <c r="B620" s="1"/>
      <c r="C620" s="1"/>
      <c r="D620" s="7" t="str">
        <f t="shared" si="18"/>
        <v/>
      </c>
      <c r="E620" s="26">
        <f t="shared" si="2"/>
        <v>0</v>
      </c>
      <c r="H620" s="1"/>
      <c r="I620" s="1"/>
      <c r="J620" s="1"/>
      <c r="K620" s="1"/>
      <c r="L620" s="1"/>
      <c r="M620" s="10" t="str">
        <f t="array" ref="M620">iferror(xlookup($H620,'Product Families'!$A:$A,'Product Families'!$P:$P),"")</f>
        <v/>
      </c>
      <c r="N620" s="2" t="str">
        <f t="array" ref="N620">iferror(xlookup($H620,'Product Families'!$A:$A,'Product Families'!$Q:$Q),"")</f>
        <v/>
      </c>
      <c r="O620" s="26" t="str">
        <f t="shared" si="3"/>
        <v/>
      </c>
      <c r="P620" s="42" t="str">
        <f t="shared" si="4"/>
        <v/>
      </c>
      <c r="Q620" s="2">
        <f t="shared" si="5"/>
        <v>0</v>
      </c>
      <c r="R620" s="10" t="str">
        <f t="array" ref="R620">iferror(xlookup($I620,'Product Families'!$A:$A,'Product Families'!$P:$P),"")</f>
        <v/>
      </c>
      <c r="S620" s="2" t="str">
        <f t="array" ref="S620">iferror(xlookup($I620,'Product Families'!$A:$A,'Product Families'!$Q:$Q),"")</f>
        <v/>
      </c>
      <c r="T620" s="26" t="str">
        <f t="shared" si="6"/>
        <v/>
      </c>
      <c r="U620" s="42" t="str">
        <f t="shared" si="7"/>
        <v/>
      </c>
      <c r="V620" s="2">
        <f t="shared" si="8"/>
        <v>0</v>
      </c>
      <c r="W620" s="10" t="str">
        <f t="array" ref="W620">iferror(xlookup($J620,'Product Families'!$A:$A,'Product Families'!$P:$P),"")</f>
        <v/>
      </c>
      <c r="X620" s="2" t="str">
        <f t="array" ref="X620">iferror(xlookup($J620,'Product Families'!$A:$A,'Product Families'!$Q:$Q),"")</f>
        <v/>
      </c>
      <c r="Y620" s="42" t="str">
        <f t="shared" si="9"/>
        <v/>
      </c>
      <c r="Z620" s="42" t="str">
        <f t="shared" si="10"/>
        <v/>
      </c>
      <c r="AA620" s="2">
        <f t="shared" si="11"/>
        <v>0</v>
      </c>
      <c r="AB620" s="10" t="str">
        <f t="array" ref="AB620">iferror(xlookup($K620,'Product Families'!$A:$A,'Product Families'!$P:$P),"")</f>
        <v/>
      </c>
      <c r="AC620" s="2" t="str">
        <f t="array" ref="AC620">iferror(xlookup($K620,'Product Families'!$A:$A,'Product Families'!$Q:$Q),"")</f>
        <v/>
      </c>
      <c r="AD620" s="26" t="str">
        <f t="shared" si="12"/>
        <v/>
      </c>
      <c r="AE620" s="42" t="str">
        <f t="shared" si="13"/>
        <v/>
      </c>
      <c r="AF620" s="2">
        <f t="shared" si="14"/>
        <v>0</v>
      </c>
      <c r="AG620" s="10" t="str">
        <f t="array" ref="AG620">iferror(xlookup($L620,'Product Families'!$A:$A,'Product Families'!$P:$P),"")</f>
        <v/>
      </c>
      <c r="AH620" s="2" t="str">
        <f t="array" ref="AH620">iferror(xlookup($L620,'Product Families'!$A:$A,'Product Families'!$Q:$Q),"")</f>
        <v/>
      </c>
      <c r="AI620" s="26" t="str">
        <f t="shared" si="15"/>
        <v/>
      </c>
      <c r="AJ620" s="42" t="str">
        <f t="shared" si="16"/>
        <v/>
      </c>
      <c r="AK620" s="2">
        <f t="shared" si="17"/>
        <v>0</v>
      </c>
    </row>
    <row r="621">
      <c r="A621" s="1"/>
      <c r="B621" s="1"/>
      <c r="C621" s="1"/>
      <c r="D621" s="7" t="str">
        <f t="shared" si="18"/>
        <v/>
      </c>
      <c r="E621" s="26">
        <f t="shared" si="2"/>
        <v>0</v>
      </c>
      <c r="H621" s="1"/>
      <c r="I621" s="1"/>
      <c r="J621" s="1"/>
      <c r="K621" s="1"/>
      <c r="L621" s="1"/>
      <c r="M621" s="10" t="str">
        <f t="array" ref="M621">iferror(xlookup($H621,'Product Families'!$A:$A,'Product Families'!$P:$P),"")</f>
        <v/>
      </c>
      <c r="N621" s="2" t="str">
        <f t="array" ref="N621">iferror(xlookup($H621,'Product Families'!$A:$A,'Product Families'!$Q:$Q),"")</f>
        <v/>
      </c>
      <c r="O621" s="26" t="str">
        <f t="shared" si="3"/>
        <v/>
      </c>
      <c r="P621" s="42" t="str">
        <f t="shared" si="4"/>
        <v/>
      </c>
      <c r="Q621" s="2">
        <f t="shared" si="5"/>
        <v>0</v>
      </c>
      <c r="R621" s="10" t="str">
        <f t="array" ref="R621">iferror(xlookup($I621,'Product Families'!$A:$A,'Product Families'!$P:$P),"")</f>
        <v/>
      </c>
      <c r="S621" s="2" t="str">
        <f t="array" ref="S621">iferror(xlookup($I621,'Product Families'!$A:$A,'Product Families'!$Q:$Q),"")</f>
        <v/>
      </c>
      <c r="T621" s="26" t="str">
        <f t="shared" si="6"/>
        <v/>
      </c>
      <c r="U621" s="42" t="str">
        <f t="shared" si="7"/>
        <v/>
      </c>
      <c r="V621" s="2">
        <f t="shared" si="8"/>
        <v>0</v>
      </c>
      <c r="W621" s="10" t="str">
        <f t="array" ref="W621">iferror(xlookup($J621,'Product Families'!$A:$A,'Product Families'!$P:$P),"")</f>
        <v/>
      </c>
      <c r="X621" s="2" t="str">
        <f t="array" ref="X621">iferror(xlookup($J621,'Product Families'!$A:$A,'Product Families'!$Q:$Q),"")</f>
        <v/>
      </c>
      <c r="Y621" s="42" t="str">
        <f t="shared" si="9"/>
        <v/>
      </c>
      <c r="Z621" s="42" t="str">
        <f t="shared" si="10"/>
        <v/>
      </c>
      <c r="AA621" s="2">
        <f t="shared" si="11"/>
        <v>0</v>
      </c>
      <c r="AB621" s="10" t="str">
        <f t="array" ref="AB621">iferror(xlookup($K621,'Product Families'!$A:$A,'Product Families'!$P:$P),"")</f>
        <v/>
      </c>
      <c r="AC621" s="2" t="str">
        <f t="array" ref="AC621">iferror(xlookup($K621,'Product Families'!$A:$A,'Product Families'!$Q:$Q),"")</f>
        <v/>
      </c>
      <c r="AD621" s="26" t="str">
        <f t="shared" si="12"/>
        <v/>
      </c>
      <c r="AE621" s="42" t="str">
        <f t="shared" si="13"/>
        <v/>
      </c>
      <c r="AF621" s="2">
        <f t="shared" si="14"/>
        <v>0</v>
      </c>
      <c r="AG621" s="10" t="str">
        <f t="array" ref="AG621">iferror(xlookup($L621,'Product Families'!$A:$A,'Product Families'!$P:$P),"")</f>
        <v/>
      </c>
      <c r="AH621" s="2" t="str">
        <f t="array" ref="AH621">iferror(xlookup($L621,'Product Families'!$A:$A,'Product Families'!$Q:$Q),"")</f>
        <v/>
      </c>
      <c r="AI621" s="26" t="str">
        <f t="shared" si="15"/>
        <v/>
      </c>
      <c r="AJ621" s="42" t="str">
        <f t="shared" si="16"/>
        <v/>
      </c>
      <c r="AK621" s="2">
        <f t="shared" si="17"/>
        <v>0</v>
      </c>
    </row>
    <row r="622">
      <c r="A622" s="1"/>
      <c r="B622" s="1"/>
      <c r="C622" s="1"/>
      <c r="D622" s="7" t="str">
        <f t="shared" si="18"/>
        <v/>
      </c>
      <c r="E622" s="26">
        <f t="shared" si="2"/>
        <v>0</v>
      </c>
      <c r="H622" s="1"/>
      <c r="I622" s="1"/>
      <c r="J622" s="1"/>
      <c r="K622" s="1"/>
      <c r="L622" s="1"/>
      <c r="M622" s="10" t="str">
        <f t="array" ref="M622">iferror(xlookup($H622,'Product Families'!$A:$A,'Product Families'!$P:$P),"")</f>
        <v/>
      </c>
      <c r="N622" s="2" t="str">
        <f t="array" ref="N622">iferror(xlookup($H622,'Product Families'!$A:$A,'Product Families'!$Q:$Q),"")</f>
        <v/>
      </c>
      <c r="O622" s="26" t="str">
        <f t="shared" si="3"/>
        <v/>
      </c>
      <c r="P622" s="42" t="str">
        <f t="shared" si="4"/>
        <v/>
      </c>
      <c r="Q622" s="2">
        <f t="shared" si="5"/>
        <v>0</v>
      </c>
      <c r="R622" s="10" t="str">
        <f t="array" ref="R622">iferror(xlookup($I622,'Product Families'!$A:$A,'Product Families'!$P:$P),"")</f>
        <v/>
      </c>
      <c r="S622" s="2" t="str">
        <f t="array" ref="S622">iferror(xlookup($I622,'Product Families'!$A:$A,'Product Families'!$Q:$Q),"")</f>
        <v/>
      </c>
      <c r="T622" s="26" t="str">
        <f t="shared" si="6"/>
        <v/>
      </c>
      <c r="U622" s="42" t="str">
        <f t="shared" si="7"/>
        <v/>
      </c>
      <c r="V622" s="2">
        <f t="shared" si="8"/>
        <v>0</v>
      </c>
      <c r="W622" s="10" t="str">
        <f t="array" ref="W622">iferror(xlookup($J622,'Product Families'!$A:$A,'Product Families'!$P:$P),"")</f>
        <v/>
      </c>
      <c r="X622" s="2" t="str">
        <f t="array" ref="X622">iferror(xlookup($J622,'Product Families'!$A:$A,'Product Families'!$Q:$Q),"")</f>
        <v/>
      </c>
      <c r="Y622" s="42" t="str">
        <f t="shared" si="9"/>
        <v/>
      </c>
      <c r="Z622" s="42" t="str">
        <f t="shared" si="10"/>
        <v/>
      </c>
      <c r="AA622" s="2">
        <f t="shared" si="11"/>
        <v>0</v>
      </c>
      <c r="AB622" s="10" t="str">
        <f t="array" ref="AB622">iferror(xlookup($K622,'Product Families'!$A:$A,'Product Families'!$P:$P),"")</f>
        <v/>
      </c>
      <c r="AC622" s="2" t="str">
        <f t="array" ref="AC622">iferror(xlookup($K622,'Product Families'!$A:$A,'Product Families'!$Q:$Q),"")</f>
        <v/>
      </c>
      <c r="AD622" s="26" t="str">
        <f t="shared" si="12"/>
        <v/>
      </c>
      <c r="AE622" s="42" t="str">
        <f t="shared" si="13"/>
        <v/>
      </c>
      <c r="AF622" s="2">
        <f t="shared" si="14"/>
        <v>0</v>
      </c>
      <c r="AG622" s="10" t="str">
        <f t="array" ref="AG622">iferror(xlookup($L622,'Product Families'!$A:$A,'Product Families'!$P:$P),"")</f>
        <v/>
      </c>
      <c r="AH622" s="2" t="str">
        <f t="array" ref="AH622">iferror(xlookup($L622,'Product Families'!$A:$A,'Product Families'!$Q:$Q),"")</f>
        <v/>
      </c>
      <c r="AI622" s="26" t="str">
        <f t="shared" si="15"/>
        <v/>
      </c>
      <c r="AJ622" s="42" t="str">
        <f t="shared" si="16"/>
        <v/>
      </c>
      <c r="AK622" s="2">
        <f t="shared" si="17"/>
        <v>0</v>
      </c>
    </row>
    <row r="623">
      <c r="A623" s="1"/>
      <c r="B623" s="1"/>
      <c r="C623" s="1"/>
      <c r="D623" s="7" t="str">
        <f t="shared" si="18"/>
        <v/>
      </c>
      <c r="E623" s="26">
        <f t="shared" si="2"/>
        <v>0</v>
      </c>
      <c r="H623" s="1"/>
      <c r="I623" s="1"/>
      <c r="J623" s="1"/>
      <c r="K623" s="1"/>
      <c r="L623" s="1"/>
      <c r="M623" s="10" t="str">
        <f t="array" ref="M623">iferror(xlookup($H623,'Product Families'!$A:$A,'Product Families'!$P:$P),"")</f>
        <v/>
      </c>
      <c r="N623" s="2" t="str">
        <f t="array" ref="N623">iferror(xlookup($H623,'Product Families'!$A:$A,'Product Families'!$Q:$Q),"")</f>
        <v/>
      </c>
      <c r="O623" s="26" t="str">
        <f t="shared" si="3"/>
        <v/>
      </c>
      <c r="P623" s="42" t="str">
        <f t="shared" si="4"/>
        <v/>
      </c>
      <c r="Q623" s="2">
        <f t="shared" si="5"/>
        <v>0</v>
      </c>
      <c r="R623" s="10" t="str">
        <f t="array" ref="R623">iferror(xlookup($I623,'Product Families'!$A:$A,'Product Families'!$P:$P),"")</f>
        <v/>
      </c>
      <c r="S623" s="2" t="str">
        <f t="array" ref="S623">iferror(xlookup($I623,'Product Families'!$A:$A,'Product Families'!$Q:$Q),"")</f>
        <v/>
      </c>
      <c r="T623" s="26" t="str">
        <f t="shared" si="6"/>
        <v/>
      </c>
      <c r="U623" s="42" t="str">
        <f t="shared" si="7"/>
        <v/>
      </c>
      <c r="V623" s="2">
        <f t="shared" si="8"/>
        <v>0</v>
      </c>
      <c r="W623" s="10" t="str">
        <f t="array" ref="W623">iferror(xlookup($J623,'Product Families'!$A:$A,'Product Families'!$P:$P),"")</f>
        <v/>
      </c>
      <c r="X623" s="2" t="str">
        <f t="array" ref="X623">iferror(xlookup($J623,'Product Families'!$A:$A,'Product Families'!$Q:$Q),"")</f>
        <v/>
      </c>
      <c r="Y623" s="42" t="str">
        <f t="shared" si="9"/>
        <v/>
      </c>
      <c r="Z623" s="42" t="str">
        <f t="shared" si="10"/>
        <v/>
      </c>
      <c r="AA623" s="2">
        <f t="shared" si="11"/>
        <v>0</v>
      </c>
      <c r="AB623" s="10" t="str">
        <f t="array" ref="AB623">iferror(xlookup($K623,'Product Families'!$A:$A,'Product Families'!$P:$P),"")</f>
        <v/>
      </c>
      <c r="AC623" s="2" t="str">
        <f t="array" ref="AC623">iferror(xlookup($K623,'Product Families'!$A:$A,'Product Families'!$Q:$Q),"")</f>
        <v/>
      </c>
      <c r="AD623" s="26" t="str">
        <f t="shared" si="12"/>
        <v/>
      </c>
      <c r="AE623" s="42" t="str">
        <f t="shared" si="13"/>
        <v/>
      </c>
      <c r="AF623" s="2">
        <f t="shared" si="14"/>
        <v>0</v>
      </c>
      <c r="AG623" s="10" t="str">
        <f t="array" ref="AG623">iferror(xlookup($L623,'Product Families'!$A:$A,'Product Families'!$P:$P),"")</f>
        <v/>
      </c>
      <c r="AH623" s="2" t="str">
        <f t="array" ref="AH623">iferror(xlookup($L623,'Product Families'!$A:$A,'Product Families'!$Q:$Q),"")</f>
        <v/>
      </c>
      <c r="AI623" s="26" t="str">
        <f t="shared" si="15"/>
        <v/>
      </c>
      <c r="AJ623" s="42" t="str">
        <f t="shared" si="16"/>
        <v/>
      </c>
      <c r="AK623" s="2">
        <f t="shared" si="17"/>
        <v>0</v>
      </c>
    </row>
    <row r="624">
      <c r="A624" s="1"/>
      <c r="B624" s="1"/>
      <c r="C624" s="1"/>
      <c r="D624" s="7" t="str">
        <f t="shared" si="18"/>
        <v/>
      </c>
      <c r="E624" s="26">
        <f t="shared" si="2"/>
        <v>0</v>
      </c>
      <c r="H624" s="1"/>
      <c r="I624" s="1"/>
      <c r="J624" s="1"/>
      <c r="K624" s="1"/>
      <c r="L624" s="1"/>
      <c r="M624" s="10" t="str">
        <f t="array" ref="M624">iferror(xlookup($H624,'Product Families'!$A:$A,'Product Families'!$P:$P),"")</f>
        <v/>
      </c>
      <c r="N624" s="2" t="str">
        <f t="array" ref="N624">iferror(xlookup($H624,'Product Families'!$A:$A,'Product Families'!$Q:$Q),"")</f>
        <v/>
      </c>
      <c r="O624" s="26" t="str">
        <f t="shared" si="3"/>
        <v/>
      </c>
      <c r="P624" s="42" t="str">
        <f t="shared" si="4"/>
        <v/>
      </c>
      <c r="Q624" s="2">
        <f t="shared" si="5"/>
        <v>0</v>
      </c>
      <c r="R624" s="10" t="str">
        <f t="array" ref="R624">iferror(xlookup($I624,'Product Families'!$A:$A,'Product Families'!$P:$P),"")</f>
        <v/>
      </c>
      <c r="S624" s="2" t="str">
        <f t="array" ref="S624">iferror(xlookup($I624,'Product Families'!$A:$A,'Product Families'!$Q:$Q),"")</f>
        <v/>
      </c>
      <c r="T624" s="26" t="str">
        <f t="shared" si="6"/>
        <v/>
      </c>
      <c r="U624" s="42" t="str">
        <f t="shared" si="7"/>
        <v/>
      </c>
      <c r="V624" s="2">
        <f t="shared" si="8"/>
        <v>0</v>
      </c>
      <c r="W624" s="10" t="str">
        <f t="array" ref="W624">iferror(xlookup($J624,'Product Families'!$A:$A,'Product Families'!$P:$P),"")</f>
        <v/>
      </c>
      <c r="X624" s="2" t="str">
        <f t="array" ref="X624">iferror(xlookup($J624,'Product Families'!$A:$A,'Product Families'!$Q:$Q),"")</f>
        <v/>
      </c>
      <c r="Y624" s="42" t="str">
        <f t="shared" si="9"/>
        <v/>
      </c>
      <c r="Z624" s="42" t="str">
        <f t="shared" si="10"/>
        <v/>
      </c>
      <c r="AA624" s="2">
        <f t="shared" si="11"/>
        <v>0</v>
      </c>
      <c r="AB624" s="10" t="str">
        <f t="array" ref="AB624">iferror(xlookup($K624,'Product Families'!$A:$A,'Product Families'!$P:$P),"")</f>
        <v/>
      </c>
      <c r="AC624" s="2" t="str">
        <f t="array" ref="AC624">iferror(xlookup($K624,'Product Families'!$A:$A,'Product Families'!$Q:$Q),"")</f>
        <v/>
      </c>
      <c r="AD624" s="26" t="str">
        <f t="shared" si="12"/>
        <v/>
      </c>
      <c r="AE624" s="42" t="str">
        <f t="shared" si="13"/>
        <v/>
      </c>
      <c r="AF624" s="2">
        <f t="shared" si="14"/>
        <v>0</v>
      </c>
      <c r="AG624" s="10" t="str">
        <f t="array" ref="AG624">iferror(xlookup($L624,'Product Families'!$A:$A,'Product Families'!$P:$P),"")</f>
        <v/>
      </c>
      <c r="AH624" s="2" t="str">
        <f t="array" ref="AH624">iferror(xlookup($L624,'Product Families'!$A:$A,'Product Families'!$Q:$Q),"")</f>
        <v/>
      </c>
      <c r="AI624" s="26" t="str">
        <f t="shared" si="15"/>
        <v/>
      </c>
      <c r="AJ624" s="42" t="str">
        <f t="shared" si="16"/>
        <v/>
      </c>
      <c r="AK624" s="2">
        <f t="shared" si="17"/>
        <v>0</v>
      </c>
    </row>
    <row r="625">
      <c r="A625" s="1"/>
      <c r="B625" s="1"/>
      <c r="C625" s="1"/>
      <c r="D625" s="7" t="str">
        <f t="shared" si="18"/>
        <v/>
      </c>
      <c r="E625" s="26">
        <f t="shared" si="2"/>
        <v>0</v>
      </c>
      <c r="H625" s="1"/>
      <c r="I625" s="1"/>
      <c r="J625" s="1"/>
      <c r="K625" s="1"/>
      <c r="L625" s="1"/>
      <c r="M625" s="10" t="str">
        <f t="array" ref="M625">iferror(xlookup($H625,'Product Families'!$A:$A,'Product Families'!$P:$P),"")</f>
        <v/>
      </c>
      <c r="N625" s="2" t="str">
        <f t="array" ref="N625">iferror(xlookup($H625,'Product Families'!$A:$A,'Product Families'!$Q:$Q),"")</f>
        <v/>
      </c>
      <c r="O625" s="26" t="str">
        <f t="shared" si="3"/>
        <v/>
      </c>
      <c r="P625" s="42" t="str">
        <f t="shared" si="4"/>
        <v/>
      </c>
      <c r="Q625" s="2">
        <f t="shared" si="5"/>
        <v>0</v>
      </c>
      <c r="R625" s="10" t="str">
        <f t="array" ref="R625">iferror(xlookup($I625,'Product Families'!$A:$A,'Product Families'!$P:$P),"")</f>
        <v/>
      </c>
      <c r="S625" s="2" t="str">
        <f t="array" ref="S625">iferror(xlookup($I625,'Product Families'!$A:$A,'Product Families'!$Q:$Q),"")</f>
        <v/>
      </c>
      <c r="T625" s="26" t="str">
        <f t="shared" si="6"/>
        <v/>
      </c>
      <c r="U625" s="42" t="str">
        <f t="shared" si="7"/>
        <v/>
      </c>
      <c r="V625" s="2">
        <f t="shared" si="8"/>
        <v>0</v>
      </c>
      <c r="W625" s="10" t="str">
        <f t="array" ref="W625">iferror(xlookup($J625,'Product Families'!$A:$A,'Product Families'!$P:$P),"")</f>
        <v/>
      </c>
      <c r="X625" s="2" t="str">
        <f t="array" ref="X625">iferror(xlookup($J625,'Product Families'!$A:$A,'Product Families'!$Q:$Q),"")</f>
        <v/>
      </c>
      <c r="Y625" s="42" t="str">
        <f t="shared" si="9"/>
        <v/>
      </c>
      <c r="Z625" s="42" t="str">
        <f t="shared" si="10"/>
        <v/>
      </c>
      <c r="AA625" s="2">
        <f t="shared" si="11"/>
        <v>0</v>
      </c>
      <c r="AB625" s="10" t="str">
        <f t="array" ref="AB625">iferror(xlookup($K625,'Product Families'!$A:$A,'Product Families'!$P:$P),"")</f>
        <v/>
      </c>
      <c r="AC625" s="2" t="str">
        <f t="array" ref="AC625">iferror(xlookup($K625,'Product Families'!$A:$A,'Product Families'!$Q:$Q),"")</f>
        <v/>
      </c>
      <c r="AD625" s="26" t="str">
        <f t="shared" si="12"/>
        <v/>
      </c>
      <c r="AE625" s="42" t="str">
        <f t="shared" si="13"/>
        <v/>
      </c>
      <c r="AF625" s="2">
        <f t="shared" si="14"/>
        <v>0</v>
      </c>
      <c r="AG625" s="10" t="str">
        <f t="array" ref="AG625">iferror(xlookup($L625,'Product Families'!$A:$A,'Product Families'!$P:$P),"")</f>
        <v/>
      </c>
      <c r="AH625" s="2" t="str">
        <f t="array" ref="AH625">iferror(xlookup($L625,'Product Families'!$A:$A,'Product Families'!$Q:$Q),"")</f>
        <v/>
      </c>
      <c r="AI625" s="26" t="str">
        <f t="shared" si="15"/>
        <v/>
      </c>
      <c r="AJ625" s="42" t="str">
        <f t="shared" si="16"/>
        <v/>
      </c>
      <c r="AK625" s="2">
        <f t="shared" si="17"/>
        <v>0</v>
      </c>
    </row>
    <row r="626">
      <c r="A626" s="1"/>
      <c r="B626" s="1"/>
      <c r="C626" s="1"/>
      <c r="D626" s="7" t="str">
        <f t="shared" si="18"/>
        <v/>
      </c>
      <c r="E626" s="26">
        <f t="shared" si="2"/>
        <v>0</v>
      </c>
      <c r="H626" s="1"/>
      <c r="I626" s="1"/>
      <c r="J626" s="1"/>
      <c r="K626" s="1"/>
      <c r="L626" s="1"/>
      <c r="M626" s="10" t="str">
        <f t="array" ref="M626">iferror(xlookup($H626,'Product Families'!$A:$A,'Product Families'!$P:$P),"")</f>
        <v/>
      </c>
      <c r="N626" s="2" t="str">
        <f t="array" ref="N626">iferror(xlookup($H626,'Product Families'!$A:$A,'Product Families'!$Q:$Q),"")</f>
        <v/>
      </c>
      <c r="O626" s="26" t="str">
        <f t="shared" si="3"/>
        <v/>
      </c>
      <c r="P626" s="42" t="str">
        <f t="shared" si="4"/>
        <v/>
      </c>
      <c r="Q626" s="2">
        <f t="shared" si="5"/>
        <v>0</v>
      </c>
      <c r="R626" s="10" t="str">
        <f t="array" ref="R626">iferror(xlookup($I626,'Product Families'!$A:$A,'Product Families'!$P:$P),"")</f>
        <v/>
      </c>
      <c r="S626" s="2" t="str">
        <f t="array" ref="S626">iferror(xlookup($I626,'Product Families'!$A:$A,'Product Families'!$Q:$Q),"")</f>
        <v/>
      </c>
      <c r="T626" s="26" t="str">
        <f t="shared" si="6"/>
        <v/>
      </c>
      <c r="U626" s="42" t="str">
        <f t="shared" si="7"/>
        <v/>
      </c>
      <c r="V626" s="2">
        <f t="shared" si="8"/>
        <v>0</v>
      </c>
      <c r="W626" s="10" t="str">
        <f t="array" ref="W626">iferror(xlookup($J626,'Product Families'!$A:$A,'Product Families'!$P:$P),"")</f>
        <v/>
      </c>
      <c r="X626" s="2" t="str">
        <f t="array" ref="X626">iferror(xlookup($J626,'Product Families'!$A:$A,'Product Families'!$Q:$Q),"")</f>
        <v/>
      </c>
      <c r="Y626" s="42" t="str">
        <f t="shared" si="9"/>
        <v/>
      </c>
      <c r="Z626" s="42" t="str">
        <f t="shared" si="10"/>
        <v/>
      </c>
      <c r="AA626" s="2">
        <f t="shared" si="11"/>
        <v>0</v>
      </c>
      <c r="AB626" s="10" t="str">
        <f t="array" ref="AB626">iferror(xlookup($K626,'Product Families'!$A:$A,'Product Families'!$P:$P),"")</f>
        <v/>
      </c>
      <c r="AC626" s="2" t="str">
        <f t="array" ref="AC626">iferror(xlookup($K626,'Product Families'!$A:$A,'Product Families'!$Q:$Q),"")</f>
        <v/>
      </c>
      <c r="AD626" s="26" t="str">
        <f t="shared" si="12"/>
        <v/>
      </c>
      <c r="AE626" s="42" t="str">
        <f t="shared" si="13"/>
        <v/>
      </c>
      <c r="AF626" s="2">
        <f t="shared" si="14"/>
        <v>0</v>
      </c>
      <c r="AG626" s="10" t="str">
        <f t="array" ref="AG626">iferror(xlookup($L626,'Product Families'!$A:$A,'Product Families'!$P:$P),"")</f>
        <v/>
      </c>
      <c r="AH626" s="2" t="str">
        <f t="array" ref="AH626">iferror(xlookup($L626,'Product Families'!$A:$A,'Product Families'!$Q:$Q),"")</f>
        <v/>
      </c>
      <c r="AI626" s="26" t="str">
        <f t="shared" si="15"/>
        <v/>
      </c>
      <c r="AJ626" s="42" t="str">
        <f t="shared" si="16"/>
        <v/>
      </c>
      <c r="AK626" s="2">
        <f t="shared" si="17"/>
        <v>0</v>
      </c>
    </row>
    <row r="627">
      <c r="A627" s="1"/>
      <c r="B627" s="1"/>
      <c r="C627" s="1"/>
      <c r="D627" s="7" t="str">
        <f t="shared" si="18"/>
        <v/>
      </c>
      <c r="E627" s="26">
        <f t="shared" si="2"/>
        <v>0</v>
      </c>
      <c r="H627" s="1"/>
      <c r="I627" s="1"/>
      <c r="J627" s="1"/>
      <c r="K627" s="1"/>
      <c r="L627" s="1"/>
      <c r="M627" s="10" t="str">
        <f t="array" ref="M627">iferror(xlookup($H627,'Product Families'!$A:$A,'Product Families'!$P:$P),"")</f>
        <v/>
      </c>
      <c r="N627" s="2" t="str">
        <f t="array" ref="N627">iferror(xlookup($H627,'Product Families'!$A:$A,'Product Families'!$Q:$Q),"")</f>
        <v/>
      </c>
      <c r="O627" s="26" t="str">
        <f t="shared" si="3"/>
        <v/>
      </c>
      <c r="P627" s="42" t="str">
        <f t="shared" si="4"/>
        <v/>
      </c>
      <c r="Q627" s="2">
        <f t="shared" si="5"/>
        <v>0</v>
      </c>
      <c r="R627" s="10" t="str">
        <f t="array" ref="R627">iferror(xlookup($I627,'Product Families'!$A:$A,'Product Families'!$P:$P),"")</f>
        <v/>
      </c>
      <c r="S627" s="2" t="str">
        <f t="array" ref="S627">iferror(xlookup($I627,'Product Families'!$A:$A,'Product Families'!$Q:$Q),"")</f>
        <v/>
      </c>
      <c r="T627" s="26" t="str">
        <f t="shared" si="6"/>
        <v/>
      </c>
      <c r="U627" s="42" t="str">
        <f t="shared" si="7"/>
        <v/>
      </c>
      <c r="V627" s="2">
        <f t="shared" si="8"/>
        <v>0</v>
      </c>
      <c r="W627" s="10" t="str">
        <f t="array" ref="W627">iferror(xlookup($J627,'Product Families'!$A:$A,'Product Families'!$P:$P),"")</f>
        <v/>
      </c>
      <c r="X627" s="2" t="str">
        <f t="array" ref="X627">iferror(xlookup($J627,'Product Families'!$A:$A,'Product Families'!$Q:$Q),"")</f>
        <v/>
      </c>
      <c r="Y627" s="42" t="str">
        <f t="shared" si="9"/>
        <v/>
      </c>
      <c r="Z627" s="42" t="str">
        <f t="shared" si="10"/>
        <v/>
      </c>
      <c r="AA627" s="2">
        <f t="shared" si="11"/>
        <v>0</v>
      </c>
      <c r="AB627" s="10" t="str">
        <f t="array" ref="AB627">iferror(xlookup($K627,'Product Families'!$A:$A,'Product Families'!$P:$P),"")</f>
        <v/>
      </c>
      <c r="AC627" s="2" t="str">
        <f t="array" ref="AC627">iferror(xlookup($K627,'Product Families'!$A:$A,'Product Families'!$Q:$Q),"")</f>
        <v/>
      </c>
      <c r="AD627" s="26" t="str">
        <f t="shared" si="12"/>
        <v/>
      </c>
      <c r="AE627" s="42" t="str">
        <f t="shared" si="13"/>
        <v/>
      </c>
      <c r="AF627" s="2">
        <f t="shared" si="14"/>
        <v>0</v>
      </c>
      <c r="AG627" s="10" t="str">
        <f t="array" ref="AG627">iferror(xlookup($L627,'Product Families'!$A:$A,'Product Families'!$P:$P),"")</f>
        <v/>
      </c>
      <c r="AH627" s="2" t="str">
        <f t="array" ref="AH627">iferror(xlookup($L627,'Product Families'!$A:$A,'Product Families'!$Q:$Q),"")</f>
        <v/>
      </c>
      <c r="AI627" s="26" t="str">
        <f t="shared" si="15"/>
        <v/>
      </c>
      <c r="AJ627" s="42" t="str">
        <f t="shared" si="16"/>
        <v/>
      </c>
      <c r="AK627" s="2">
        <f t="shared" si="17"/>
        <v>0</v>
      </c>
    </row>
    <row r="628">
      <c r="A628" s="1"/>
      <c r="B628" s="1"/>
      <c r="C628" s="1"/>
      <c r="D628" s="7" t="str">
        <f t="shared" si="18"/>
        <v/>
      </c>
      <c r="E628" s="26">
        <f t="shared" si="2"/>
        <v>0</v>
      </c>
      <c r="H628" s="1"/>
      <c r="I628" s="1"/>
      <c r="J628" s="1"/>
      <c r="K628" s="1"/>
      <c r="L628" s="1"/>
      <c r="M628" s="10" t="str">
        <f t="array" ref="M628">iferror(xlookup($H628,'Product Families'!$A:$A,'Product Families'!$P:$P),"")</f>
        <v/>
      </c>
      <c r="N628" s="2" t="str">
        <f t="array" ref="N628">iferror(xlookup($H628,'Product Families'!$A:$A,'Product Families'!$Q:$Q),"")</f>
        <v/>
      </c>
      <c r="O628" s="26" t="str">
        <f t="shared" si="3"/>
        <v/>
      </c>
      <c r="P628" s="42" t="str">
        <f t="shared" si="4"/>
        <v/>
      </c>
      <c r="Q628" s="2">
        <f t="shared" si="5"/>
        <v>0</v>
      </c>
      <c r="R628" s="10" t="str">
        <f t="array" ref="R628">iferror(xlookup($I628,'Product Families'!$A:$A,'Product Families'!$P:$P),"")</f>
        <v/>
      </c>
      <c r="S628" s="2" t="str">
        <f t="array" ref="S628">iferror(xlookup($I628,'Product Families'!$A:$A,'Product Families'!$Q:$Q),"")</f>
        <v/>
      </c>
      <c r="T628" s="26" t="str">
        <f t="shared" si="6"/>
        <v/>
      </c>
      <c r="U628" s="42" t="str">
        <f t="shared" si="7"/>
        <v/>
      </c>
      <c r="V628" s="2">
        <f t="shared" si="8"/>
        <v>0</v>
      </c>
      <c r="W628" s="10" t="str">
        <f t="array" ref="W628">iferror(xlookup($J628,'Product Families'!$A:$A,'Product Families'!$P:$P),"")</f>
        <v/>
      </c>
      <c r="X628" s="2" t="str">
        <f t="array" ref="X628">iferror(xlookup($J628,'Product Families'!$A:$A,'Product Families'!$Q:$Q),"")</f>
        <v/>
      </c>
      <c r="Y628" s="42" t="str">
        <f t="shared" si="9"/>
        <v/>
      </c>
      <c r="Z628" s="42" t="str">
        <f t="shared" si="10"/>
        <v/>
      </c>
      <c r="AA628" s="2">
        <f t="shared" si="11"/>
        <v>0</v>
      </c>
      <c r="AB628" s="10" t="str">
        <f t="array" ref="AB628">iferror(xlookup($K628,'Product Families'!$A:$A,'Product Families'!$P:$P),"")</f>
        <v/>
      </c>
      <c r="AC628" s="2" t="str">
        <f t="array" ref="AC628">iferror(xlookup($K628,'Product Families'!$A:$A,'Product Families'!$Q:$Q),"")</f>
        <v/>
      </c>
      <c r="AD628" s="26" t="str">
        <f t="shared" si="12"/>
        <v/>
      </c>
      <c r="AE628" s="42" t="str">
        <f t="shared" si="13"/>
        <v/>
      </c>
      <c r="AF628" s="2">
        <f t="shared" si="14"/>
        <v>0</v>
      </c>
      <c r="AG628" s="10" t="str">
        <f t="array" ref="AG628">iferror(xlookup($L628,'Product Families'!$A:$A,'Product Families'!$P:$P),"")</f>
        <v/>
      </c>
      <c r="AH628" s="2" t="str">
        <f t="array" ref="AH628">iferror(xlookup($L628,'Product Families'!$A:$A,'Product Families'!$Q:$Q),"")</f>
        <v/>
      </c>
      <c r="AI628" s="26" t="str">
        <f t="shared" si="15"/>
        <v/>
      </c>
      <c r="AJ628" s="42" t="str">
        <f t="shared" si="16"/>
        <v/>
      </c>
      <c r="AK628" s="2">
        <f t="shared" si="17"/>
        <v>0</v>
      </c>
    </row>
    <row r="629">
      <c r="A629" s="1"/>
      <c r="B629" s="1"/>
      <c r="C629" s="1"/>
      <c r="D629" s="7" t="str">
        <f t="shared" si="18"/>
        <v/>
      </c>
      <c r="E629" s="26">
        <f t="shared" si="2"/>
        <v>0</v>
      </c>
      <c r="H629" s="1"/>
      <c r="I629" s="1"/>
      <c r="J629" s="1"/>
      <c r="K629" s="1"/>
      <c r="L629" s="1"/>
      <c r="M629" s="10" t="str">
        <f t="array" ref="M629">iferror(xlookup($H629,'Product Families'!$A:$A,'Product Families'!$P:$P),"")</f>
        <v/>
      </c>
      <c r="N629" s="2" t="str">
        <f t="array" ref="N629">iferror(xlookup($H629,'Product Families'!$A:$A,'Product Families'!$Q:$Q),"")</f>
        <v/>
      </c>
      <c r="O629" s="26" t="str">
        <f t="shared" si="3"/>
        <v/>
      </c>
      <c r="P629" s="42" t="str">
        <f t="shared" si="4"/>
        <v/>
      </c>
      <c r="Q629" s="2">
        <f t="shared" si="5"/>
        <v>0</v>
      </c>
      <c r="R629" s="10" t="str">
        <f t="array" ref="R629">iferror(xlookup($I629,'Product Families'!$A:$A,'Product Families'!$P:$P),"")</f>
        <v/>
      </c>
      <c r="S629" s="2" t="str">
        <f t="array" ref="S629">iferror(xlookup($I629,'Product Families'!$A:$A,'Product Families'!$Q:$Q),"")</f>
        <v/>
      </c>
      <c r="T629" s="26" t="str">
        <f t="shared" si="6"/>
        <v/>
      </c>
      <c r="U629" s="42" t="str">
        <f t="shared" si="7"/>
        <v/>
      </c>
      <c r="V629" s="2">
        <f t="shared" si="8"/>
        <v>0</v>
      </c>
      <c r="W629" s="10" t="str">
        <f t="array" ref="W629">iferror(xlookup($J629,'Product Families'!$A:$A,'Product Families'!$P:$P),"")</f>
        <v/>
      </c>
      <c r="X629" s="2" t="str">
        <f t="array" ref="X629">iferror(xlookup($J629,'Product Families'!$A:$A,'Product Families'!$Q:$Q),"")</f>
        <v/>
      </c>
      <c r="Y629" s="42" t="str">
        <f t="shared" si="9"/>
        <v/>
      </c>
      <c r="Z629" s="42" t="str">
        <f t="shared" si="10"/>
        <v/>
      </c>
      <c r="AA629" s="2">
        <f t="shared" si="11"/>
        <v>0</v>
      </c>
      <c r="AB629" s="10" t="str">
        <f t="array" ref="AB629">iferror(xlookup($K629,'Product Families'!$A:$A,'Product Families'!$P:$P),"")</f>
        <v/>
      </c>
      <c r="AC629" s="2" t="str">
        <f t="array" ref="AC629">iferror(xlookup($K629,'Product Families'!$A:$A,'Product Families'!$Q:$Q),"")</f>
        <v/>
      </c>
      <c r="AD629" s="26" t="str">
        <f t="shared" si="12"/>
        <v/>
      </c>
      <c r="AE629" s="42" t="str">
        <f t="shared" si="13"/>
        <v/>
      </c>
      <c r="AF629" s="2">
        <f t="shared" si="14"/>
        <v>0</v>
      </c>
      <c r="AG629" s="10" t="str">
        <f t="array" ref="AG629">iferror(xlookup($L629,'Product Families'!$A:$A,'Product Families'!$P:$P),"")</f>
        <v/>
      </c>
      <c r="AH629" s="2" t="str">
        <f t="array" ref="AH629">iferror(xlookup($L629,'Product Families'!$A:$A,'Product Families'!$Q:$Q),"")</f>
        <v/>
      </c>
      <c r="AI629" s="26" t="str">
        <f t="shared" si="15"/>
        <v/>
      </c>
      <c r="AJ629" s="42" t="str">
        <f t="shared" si="16"/>
        <v/>
      </c>
      <c r="AK629" s="2">
        <f t="shared" si="17"/>
        <v>0</v>
      </c>
    </row>
    <row r="630">
      <c r="A630" s="1"/>
      <c r="B630" s="1"/>
      <c r="C630" s="1"/>
      <c r="D630" s="7" t="str">
        <f t="shared" si="18"/>
        <v/>
      </c>
      <c r="E630" s="26">
        <f t="shared" si="2"/>
        <v>0</v>
      </c>
      <c r="H630" s="1"/>
      <c r="I630" s="1"/>
      <c r="J630" s="1"/>
      <c r="K630" s="1"/>
      <c r="L630" s="1"/>
      <c r="M630" s="10" t="str">
        <f t="array" ref="M630">iferror(xlookup($H630,'Product Families'!$A:$A,'Product Families'!$P:$P),"")</f>
        <v/>
      </c>
      <c r="N630" s="2" t="str">
        <f t="array" ref="N630">iferror(xlookup($H630,'Product Families'!$A:$A,'Product Families'!$Q:$Q),"")</f>
        <v/>
      </c>
      <c r="O630" s="26" t="str">
        <f t="shared" si="3"/>
        <v/>
      </c>
      <c r="P630" s="42" t="str">
        <f t="shared" si="4"/>
        <v/>
      </c>
      <c r="Q630" s="2">
        <f t="shared" si="5"/>
        <v>0</v>
      </c>
      <c r="R630" s="10" t="str">
        <f t="array" ref="R630">iferror(xlookup($I630,'Product Families'!$A:$A,'Product Families'!$P:$P),"")</f>
        <v/>
      </c>
      <c r="S630" s="2" t="str">
        <f t="array" ref="S630">iferror(xlookup($I630,'Product Families'!$A:$A,'Product Families'!$Q:$Q),"")</f>
        <v/>
      </c>
      <c r="T630" s="26" t="str">
        <f t="shared" si="6"/>
        <v/>
      </c>
      <c r="U630" s="42" t="str">
        <f t="shared" si="7"/>
        <v/>
      </c>
      <c r="V630" s="2">
        <f t="shared" si="8"/>
        <v>0</v>
      </c>
      <c r="W630" s="10" t="str">
        <f t="array" ref="W630">iferror(xlookup($J630,'Product Families'!$A:$A,'Product Families'!$P:$P),"")</f>
        <v/>
      </c>
      <c r="X630" s="2" t="str">
        <f t="array" ref="X630">iferror(xlookup($J630,'Product Families'!$A:$A,'Product Families'!$Q:$Q),"")</f>
        <v/>
      </c>
      <c r="Y630" s="42" t="str">
        <f t="shared" si="9"/>
        <v/>
      </c>
      <c r="Z630" s="42" t="str">
        <f t="shared" si="10"/>
        <v/>
      </c>
      <c r="AA630" s="2">
        <f t="shared" si="11"/>
        <v>0</v>
      </c>
      <c r="AB630" s="10" t="str">
        <f t="array" ref="AB630">iferror(xlookup($K630,'Product Families'!$A:$A,'Product Families'!$P:$P),"")</f>
        <v/>
      </c>
      <c r="AC630" s="2" t="str">
        <f t="array" ref="AC630">iferror(xlookup($K630,'Product Families'!$A:$A,'Product Families'!$Q:$Q),"")</f>
        <v/>
      </c>
      <c r="AD630" s="26" t="str">
        <f t="shared" si="12"/>
        <v/>
      </c>
      <c r="AE630" s="42" t="str">
        <f t="shared" si="13"/>
        <v/>
      </c>
      <c r="AF630" s="2">
        <f t="shared" si="14"/>
        <v>0</v>
      </c>
      <c r="AG630" s="10" t="str">
        <f t="array" ref="AG630">iferror(xlookup($L630,'Product Families'!$A:$A,'Product Families'!$P:$P),"")</f>
        <v/>
      </c>
      <c r="AH630" s="2" t="str">
        <f t="array" ref="AH630">iferror(xlookup($L630,'Product Families'!$A:$A,'Product Families'!$Q:$Q),"")</f>
        <v/>
      </c>
      <c r="AI630" s="26" t="str">
        <f t="shared" si="15"/>
        <v/>
      </c>
      <c r="AJ630" s="42" t="str">
        <f t="shared" si="16"/>
        <v/>
      </c>
      <c r="AK630" s="2">
        <f t="shared" si="17"/>
        <v>0</v>
      </c>
    </row>
    <row r="631">
      <c r="A631" s="1"/>
      <c r="B631" s="1"/>
      <c r="C631" s="1"/>
      <c r="D631" s="7" t="str">
        <f t="shared" si="18"/>
        <v/>
      </c>
      <c r="E631" s="26">
        <f t="shared" si="2"/>
        <v>0</v>
      </c>
      <c r="H631" s="1"/>
      <c r="I631" s="1"/>
      <c r="J631" s="1"/>
      <c r="K631" s="1"/>
      <c r="L631" s="1"/>
      <c r="M631" s="10" t="str">
        <f t="array" ref="M631">iferror(xlookup($H631,'Product Families'!$A:$A,'Product Families'!$P:$P),"")</f>
        <v/>
      </c>
      <c r="N631" s="2" t="str">
        <f t="array" ref="N631">iferror(xlookup($H631,'Product Families'!$A:$A,'Product Families'!$Q:$Q),"")</f>
        <v/>
      </c>
      <c r="O631" s="26" t="str">
        <f t="shared" si="3"/>
        <v/>
      </c>
      <c r="P631" s="42" t="str">
        <f t="shared" si="4"/>
        <v/>
      </c>
      <c r="Q631" s="2">
        <f t="shared" si="5"/>
        <v>0</v>
      </c>
      <c r="R631" s="10" t="str">
        <f t="array" ref="R631">iferror(xlookup($I631,'Product Families'!$A:$A,'Product Families'!$P:$P),"")</f>
        <v/>
      </c>
      <c r="S631" s="2" t="str">
        <f t="array" ref="S631">iferror(xlookup($I631,'Product Families'!$A:$A,'Product Families'!$Q:$Q),"")</f>
        <v/>
      </c>
      <c r="T631" s="26" t="str">
        <f t="shared" si="6"/>
        <v/>
      </c>
      <c r="U631" s="42" t="str">
        <f t="shared" si="7"/>
        <v/>
      </c>
      <c r="V631" s="2">
        <f t="shared" si="8"/>
        <v>0</v>
      </c>
      <c r="W631" s="10" t="str">
        <f t="array" ref="W631">iferror(xlookup($J631,'Product Families'!$A:$A,'Product Families'!$P:$P),"")</f>
        <v/>
      </c>
      <c r="X631" s="2" t="str">
        <f t="array" ref="X631">iferror(xlookup($J631,'Product Families'!$A:$A,'Product Families'!$Q:$Q),"")</f>
        <v/>
      </c>
      <c r="Y631" s="42" t="str">
        <f t="shared" si="9"/>
        <v/>
      </c>
      <c r="Z631" s="42" t="str">
        <f t="shared" si="10"/>
        <v/>
      </c>
      <c r="AA631" s="2">
        <f t="shared" si="11"/>
        <v>0</v>
      </c>
      <c r="AB631" s="10" t="str">
        <f t="array" ref="AB631">iferror(xlookup($K631,'Product Families'!$A:$A,'Product Families'!$P:$P),"")</f>
        <v/>
      </c>
      <c r="AC631" s="2" t="str">
        <f t="array" ref="AC631">iferror(xlookup($K631,'Product Families'!$A:$A,'Product Families'!$Q:$Q),"")</f>
        <v/>
      </c>
      <c r="AD631" s="26" t="str">
        <f t="shared" si="12"/>
        <v/>
      </c>
      <c r="AE631" s="42" t="str">
        <f t="shared" si="13"/>
        <v/>
      </c>
      <c r="AF631" s="2">
        <f t="shared" si="14"/>
        <v>0</v>
      </c>
      <c r="AG631" s="10" t="str">
        <f t="array" ref="AG631">iferror(xlookup($L631,'Product Families'!$A:$A,'Product Families'!$P:$P),"")</f>
        <v/>
      </c>
      <c r="AH631" s="2" t="str">
        <f t="array" ref="AH631">iferror(xlookup($L631,'Product Families'!$A:$A,'Product Families'!$Q:$Q),"")</f>
        <v/>
      </c>
      <c r="AI631" s="26" t="str">
        <f t="shared" si="15"/>
        <v/>
      </c>
      <c r="AJ631" s="42" t="str">
        <f t="shared" si="16"/>
        <v/>
      </c>
      <c r="AK631" s="2">
        <f t="shared" si="17"/>
        <v>0</v>
      </c>
    </row>
    <row r="632">
      <c r="A632" s="1"/>
      <c r="B632" s="1"/>
      <c r="C632" s="1"/>
      <c r="D632" s="7" t="str">
        <f t="shared" si="18"/>
        <v/>
      </c>
      <c r="E632" s="26">
        <f t="shared" si="2"/>
        <v>0</v>
      </c>
      <c r="H632" s="1"/>
      <c r="I632" s="1"/>
      <c r="J632" s="1"/>
      <c r="K632" s="1"/>
      <c r="L632" s="1"/>
      <c r="M632" s="10" t="str">
        <f t="array" ref="M632">iferror(xlookup($H632,'Product Families'!$A:$A,'Product Families'!$P:$P),"")</f>
        <v/>
      </c>
      <c r="N632" s="2" t="str">
        <f t="array" ref="N632">iferror(xlookup($H632,'Product Families'!$A:$A,'Product Families'!$Q:$Q),"")</f>
        <v/>
      </c>
      <c r="O632" s="26" t="str">
        <f t="shared" si="3"/>
        <v/>
      </c>
      <c r="P632" s="42" t="str">
        <f t="shared" si="4"/>
        <v/>
      </c>
      <c r="Q632" s="2">
        <f t="shared" si="5"/>
        <v>0</v>
      </c>
      <c r="R632" s="10" t="str">
        <f t="array" ref="R632">iferror(xlookup($I632,'Product Families'!$A:$A,'Product Families'!$P:$P),"")</f>
        <v/>
      </c>
      <c r="S632" s="2" t="str">
        <f t="array" ref="S632">iferror(xlookup($I632,'Product Families'!$A:$A,'Product Families'!$Q:$Q),"")</f>
        <v/>
      </c>
      <c r="T632" s="26" t="str">
        <f t="shared" si="6"/>
        <v/>
      </c>
      <c r="U632" s="42" t="str">
        <f t="shared" si="7"/>
        <v/>
      </c>
      <c r="V632" s="2">
        <f t="shared" si="8"/>
        <v>0</v>
      </c>
      <c r="W632" s="10" t="str">
        <f t="array" ref="W632">iferror(xlookup($J632,'Product Families'!$A:$A,'Product Families'!$P:$P),"")</f>
        <v/>
      </c>
      <c r="X632" s="2" t="str">
        <f t="array" ref="X632">iferror(xlookup($J632,'Product Families'!$A:$A,'Product Families'!$Q:$Q),"")</f>
        <v/>
      </c>
      <c r="Y632" s="42" t="str">
        <f t="shared" si="9"/>
        <v/>
      </c>
      <c r="Z632" s="42" t="str">
        <f t="shared" si="10"/>
        <v/>
      </c>
      <c r="AA632" s="2">
        <f t="shared" si="11"/>
        <v>0</v>
      </c>
      <c r="AB632" s="10" t="str">
        <f t="array" ref="AB632">iferror(xlookup($K632,'Product Families'!$A:$A,'Product Families'!$P:$P),"")</f>
        <v/>
      </c>
      <c r="AC632" s="2" t="str">
        <f t="array" ref="AC632">iferror(xlookup($K632,'Product Families'!$A:$A,'Product Families'!$Q:$Q),"")</f>
        <v/>
      </c>
      <c r="AD632" s="26" t="str">
        <f t="shared" si="12"/>
        <v/>
      </c>
      <c r="AE632" s="42" t="str">
        <f t="shared" si="13"/>
        <v/>
      </c>
      <c r="AF632" s="2">
        <f t="shared" si="14"/>
        <v>0</v>
      </c>
      <c r="AG632" s="10" t="str">
        <f t="array" ref="AG632">iferror(xlookup($L632,'Product Families'!$A:$A,'Product Families'!$P:$P),"")</f>
        <v/>
      </c>
      <c r="AH632" s="2" t="str">
        <f t="array" ref="AH632">iferror(xlookup($L632,'Product Families'!$A:$A,'Product Families'!$Q:$Q),"")</f>
        <v/>
      </c>
      <c r="AI632" s="26" t="str">
        <f t="shared" si="15"/>
        <v/>
      </c>
      <c r="AJ632" s="42" t="str">
        <f t="shared" si="16"/>
        <v/>
      </c>
      <c r="AK632" s="2">
        <f t="shared" si="17"/>
        <v>0</v>
      </c>
    </row>
    <row r="633">
      <c r="A633" s="1"/>
      <c r="B633" s="1"/>
      <c r="C633" s="1"/>
      <c r="D633" s="7" t="str">
        <f t="shared" si="18"/>
        <v/>
      </c>
      <c r="E633" s="26">
        <f t="shared" si="2"/>
        <v>0</v>
      </c>
      <c r="H633" s="1"/>
      <c r="I633" s="1"/>
      <c r="J633" s="1"/>
      <c r="K633" s="1"/>
      <c r="L633" s="1"/>
      <c r="M633" s="10" t="str">
        <f t="array" ref="M633">iferror(xlookup($H633,'Product Families'!$A:$A,'Product Families'!$P:$P),"")</f>
        <v/>
      </c>
      <c r="N633" s="2" t="str">
        <f t="array" ref="N633">iferror(xlookup($H633,'Product Families'!$A:$A,'Product Families'!$Q:$Q),"")</f>
        <v/>
      </c>
      <c r="O633" s="26" t="str">
        <f t="shared" si="3"/>
        <v/>
      </c>
      <c r="P633" s="42" t="str">
        <f t="shared" si="4"/>
        <v/>
      </c>
      <c r="Q633" s="2">
        <f t="shared" si="5"/>
        <v>0</v>
      </c>
      <c r="R633" s="10" t="str">
        <f t="array" ref="R633">iferror(xlookup($I633,'Product Families'!$A:$A,'Product Families'!$P:$P),"")</f>
        <v/>
      </c>
      <c r="S633" s="2" t="str">
        <f t="array" ref="S633">iferror(xlookup($I633,'Product Families'!$A:$A,'Product Families'!$Q:$Q),"")</f>
        <v/>
      </c>
      <c r="T633" s="26" t="str">
        <f t="shared" si="6"/>
        <v/>
      </c>
      <c r="U633" s="42" t="str">
        <f t="shared" si="7"/>
        <v/>
      </c>
      <c r="V633" s="2">
        <f t="shared" si="8"/>
        <v>0</v>
      </c>
      <c r="W633" s="10" t="str">
        <f t="array" ref="W633">iferror(xlookup($J633,'Product Families'!$A:$A,'Product Families'!$P:$P),"")</f>
        <v/>
      </c>
      <c r="X633" s="2" t="str">
        <f t="array" ref="X633">iferror(xlookup($J633,'Product Families'!$A:$A,'Product Families'!$Q:$Q),"")</f>
        <v/>
      </c>
      <c r="Y633" s="42" t="str">
        <f t="shared" si="9"/>
        <v/>
      </c>
      <c r="Z633" s="42" t="str">
        <f t="shared" si="10"/>
        <v/>
      </c>
      <c r="AA633" s="2">
        <f t="shared" si="11"/>
        <v>0</v>
      </c>
      <c r="AB633" s="10" t="str">
        <f t="array" ref="AB633">iferror(xlookup($K633,'Product Families'!$A:$A,'Product Families'!$P:$P),"")</f>
        <v/>
      </c>
      <c r="AC633" s="2" t="str">
        <f t="array" ref="AC633">iferror(xlookup($K633,'Product Families'!$A:$A,'Product Families'!$Q:$Q),"")</f>
        <v/>
      </c>
      <c r="AD633" s="26" t="str">
        <f t="shared" si="12"/>
        <v/>
      </c>
      <c r="AE633" s="42" t="str">
        <f t="shared" si="13"/>
        <v/>
      </c>
      <c r="AF633" s="2">
        <f t="shared" si="14"/>
        <v>0</v>
      </c>
      <c r="AG633" s="10" t="str">
        <f t="array" ref="AG633">iferror(xlookup($L633,'Product Families'!$A:$A,'Product Families'!$P:$P),"")</f>
        <v/>
      </c>
      <c r="AH633" s="2" t="str">
        <f t="array" ref="AH633">iferror(xlookup($L633,'Product Families'!$A:$A,'Product Families'!$Q:$Q),"")</f>
        <v/>
      </c>
      <c r="AI633" s="26" t="str">
        <f t="shared" si="15"/>
        <v/>
      </c>
      <c r="AJ633" s="42" t="str">
        <f t="shared" si="16"/>
        <v/>
      </c>
      <c r="AK633" s="2">
        <f t="shared" si="17"/>
        <v>0</v>
      </c>
    </row>
    <row r="634">
      <c r="A634" s="1"/>
      <c r="B634" s="1"/>
      <c r="C634" s="1"/>
      <c r="D634" s="7" t="str">
        <f t="shared" si="18"/>
        <v/>
      </c>
      <c r="E634" s="26">
        <f t="shared" si="2"/>
        <v>0</v>
      </c>
      <c r="H634" s="1"/>
      <c r="I634" s="1"/>
      <c r="J634" s="1"/>
      <c r="K634" s="1"/>
      <c r="L634" s="1"/>
      <c r="M634" s="10" t="str">
        <f t="array" ref="M634">iferror(xlookup($H634,'Product Families'!$A:$A,'Product Families'!$P:$P),"")</f>
        <v/>
      </c>
      <c r="N634" s="2" t="str">
        <f t="array" ref="N634">iferror(xlookup($H634,'Product Families'!$A:$A,'Product Families'!$Q:$Q),"")</f>
        <v/>
      </c>
      <c r="O634" s="26" t="str">
        <f t="shared" si="3"/>
        <v/>
      </c>
      <c r="P634" s="42" t="str">
        <f t="shared" si="4"/>
        <v/>
      </c>
      <c r="Q634" s="2">
        <f t="shared" si="5"/>
        <v>0</v>
      </c>
      <c r="R634" s="10" t="str">
        <f t="array" ref="R634">iferror(xlookup($I634,'Product Families'!$A:$A,'Product Families'!$P:$P),"")</f>
        <v/>
      </c>
      <c r="S634" s="2" t="str">
        <f t="array" ref="S634">iferror(xlookup($I634,'Product Families'!$A:$A,'Product Families'!$Q:$Q),"")</f>
        <v/>
      </c>
      <c r="T634" s="26" t="str">
        <f t="shared" si="6"/>
        <v/>
      </c>
      <c r="U634" s="42" t="str">
        <f t="shared" si="7"/>
        <v/>
      </c>
      <c r="V634" s="2">
        <f t="shared" si="8"/>
        <v>0</v>
      </c>
      <c r="W634" s="10" t="str">
        <f t="array" ref="W634">iferror(xlookup($J634,'Product Families'!$A:$A,'Product Families'!$P:$P),"")</f>
        <v/>
      </c>
      <c r="X634" s="2" t="str">
        <f t="array" ref="X634">iferror(xlookup($J634,'Product Families'!$A:$A,'Product Families'!$Q:$Q),"")</f>
        <v/>
      </c>
      <c r="Y634" s="42" t="str">
        <f t="shared" si="9"/>
        <v/>
      </c>
      <c r="Z634" s="42" t="str">
        <f t="shared" si="10"/>
        <v/>
      </c>
      <c r="AA634" s="2">
        <f t="shared" si="11"/>
        <v>0</v>
      </c>
      <c r="AB634" s="10" t="str">
        <f t="array" ref="AB634">iferror(xlookup($K634,'Product Families'!$A:$A,'Product Families'!$P:$P),"")</f>
        <v/>
      </c>
      <c r="AC634" s="2" t="str">
        <f t="array" ref="AC634">iferror(xlookup($K634,'Product Families'!$A:$A,'Product Families'!$Q:$Q),"")</f>
        <v/>
      </c>
      <c r="AD634" s="26" t="str">
        <f t="shared" si="12"/>
        <v/>
      </c>
      <c r="AE634" s="42" t="str">
        <f t="shared" si="13"/>
        <v/>
      </c>
      <c r="AF634" s="2">
        <f t="shared" si="14"/>
        <v>0</v>
      </c>
      <c r="AG634" s="10" t="str">
        <f t="array" ref="AG634">iferror(xlookup($L634,'Product Families'!$A:$A,'Product Families'!$P:$P),"")</f>
        <v/>
      </c>
      <c r="AH634" s="2" t="str">
        <f t="array" ref="AH634">iferror(xlookup($L634,'Product Families'!$A:$A,'Product Families'!$Q:$Q),"")</f>
        <v/>
      </c>
      <c r="AI634" s="26" t="str">
        <f t="shared" si="15"/>
        <v/>
      </c>
      <c r="AJ634" s="42" t="str">
        <f t="shared" si="16"/>
        <v/>
      </c>
      <c r="AK634" s="2">
        <f t="shared" si="17"/>
        <v>0</v>
      </c>
    </row>
    <row r="635">
      <c r="A635" s="1"/>
      <c r="B635" s="1"/>
      <c r="C635" s="1"/>
      <c r="D635" s="7" t="str">
        <f t="shared" si="18"/>
        <v/>
      </c>
      <c r="E635" s="26">
        <f t="shared" si="2"/>
        <v>0</v>
      </c>
      <c r="H635" s="1"/>
      <c r="I635" s="1"/>
      <c r="J635" s="1"/>
      <c r="K635" s="1"/>
      <c r="L635" s="1"/>
      <c r="M635" s="10" t="str">
        <f t="array" ref="M635">iferror(xlookup($H635,'Product Families'!$A:$A,'Product Families'!$P:$P),"")</f>
        <v/>
      </c>
      <c r="N635" s="2" t="str">
        <f t="array" ref="N635">iferror(xlookup($H635,'Product Families'!$A:$A,'Product Families'!$Q:$Q),"")</f>
        <v/>
      </c>
      <c r="O635" s="26" t="str">
        <f t="shared" si="3"/>
        <v/>
      </c>
      <c r="P635" s="42" t="str">
        <f t="shared" si="4"/>
        <v/>
      </c>
      <c r="Q635" s="2">
        <f t="shared" si="5"/>
        <v>0</v>
      </c>
      <c r="R635" s="10" t="str">
        <f t="array" ref="R635">iferror(xlookup($I635,'Product Families'!$A:$A,'Product Families'!$P:$P),"")</f>
        <v/>
      </c>
      <c r="S635" s="2" t="str">
        <f t="array" ref="S635">iferror(xlookup($I635,'Product Families'!$A:$A,'Product Families'!$Q:$Q),"")</f>
        <v/>
      </c>
      <c r="T635" s="26" t="str">
        <f t="shared" si="6"/>
        <v/>
      </c>
      <c r="U635" s="42" t="str">
        <f t="shared" si="7"/>
        <v/>
      </c>
      <c r="V635" s="2">
        <f t="shared" si="8"/>
        <v>0</v>
      </c>
      <c r="W635" s="10" t="str">
        <f t="array" ref="W635">iferror(xlookup($J635,'Product Families'!$A:$A,'Product Families'!$P:$P),"")</f>
        <v/>
      </c>
      <c r="X635" s="2" t="str">
        <f t="array" ref="X635">iferror(xlookup($J635,'Product Families'!$A:$A,'Product Families'!$Q:$Q),"")</f>
        <v/>
      </c>
      <c r="Y635" s="42" t="str">
        <f t="shared" si="9"/>
        <v/>
      </c>
      <c r="Z635" s="42" t="str">
        <f t="shared" si="10"/>
        <v/>
      </c>
      <c r="AA635" s="2">
        <f t="shared" si="11"/>
        <v>0</v>
      </c>
      <c r="AB635" s="10" t="str">
        <f t="array" ref="AB635">iferror(xlookup($K635,'Product Families'!$A:$A,'Product Families'!$P:$P),"")</f>
        <v/>
      </c>
      <c r="AC635" s="2" t="str">
        <f t="array" ref="AC635">iferror(xlookup($K635,'Product Families'!$A:$A,'Product Families'!$Q:$Q),"")</f>
        <v/>
      </c>
      <c r="AD635" s="26" t="str">
        <f t="shared" si="12"/>
        <v/>
      </c>
      <c r="AE635" s="42" t="str">
        <f t="shared" si="13"/>
        <v/>
      </c>
      <c r="AF635" s="2">
        <f t="shared" si="14"/>
        <v>0</v>
      </c>
      <c r="AG635" s="10" t="str">
        <f t="array" ref="AG635">iferror(xlookup($L635,'Product Families'!$A:$A,'Product Families'!$P:$P),"")</f>
        <v/>
      </c>
      <c r="AH635" s="2" t="str">
        <f t="array" ref="AH635">iferror(xlookup($L635,'Product Families'!$A:$A,'Product Families'!$Q:$Q),"")</f>
        <v/>
      </c>
      <c r="AI635" s="26" t="str">
        <f t="shared" si="15"/>
        <v/>
      </c>
      <c r="AJ635" s="42" t="str">
        <f t="shared" si="16"/>
        <v/>
      </c>
      <c r="AK635" s="2">
        <f t="shared" si="17"/>
        <v>0</v>
      </c>
    </row>
    <row r="636">
      <c r="A636" s="1"/>
      <c r="B636" s="1"/>
      <c r="C636" s="1"/>
      <c r="D636" s="7" t="str">
        <f t="shared" si="18"/>
        <v/>
      </c>
      <c r="E636" s="26">
        <f t="shared" si="2"/>
        <v>0</v>
      </c>
      <c r="H636" s="1"/>
      <c r="I636" s="1"/>
      <c r="J636" s="1"/>
      <c r="K636" s="1"/>
      <c r="L636" s="1"/>
      <c r="M636" s="10" t="str">
        <f t="array" ref="M636">iferror(xlookup($H636,'Product Families'!$A:$A,'Product Families'!$P:$P),"")</f>
        <v/>
      </c>
      <c r="N636" s="2" t="str">
        <f t="array" ref="N636">iferror(xlookup($H636,'Product Families'!$A:$A,'Product Families'!$Q:$Q),"")</f>
        <v/>
      </c>
      <c r="O636" s="26" t="str">
        <f t="shared" si="3"/>
        <v/>
      </c>
      <c r="P636" s="42" t="str">
        <f t="shared" si="4"/>
        <v/>
      </c>
      <c r="Q636" s="2">
        <f t="shared" si="5"/>
        <v>0</v>
      </c>
      <c r="R636" s="10" t="str">
        <f t="array" ref="R636">iferror(xlookup($I636,'Product Families'!$A:$A,'Product Families'!$P:$P),"")</f>
        <v/>
      </c>
      <c r="S636" s="2" t="str">
        <f t="array" ref="S636">iferror(xlookup($I636,'Product Families'!$A:$A,'Product Families'!$Q:$Q),"")</f>
        <v/>
      </c>
      <c r="T636" s="26" t="str">
        <f t="shared" si="6"/>
        <v/>
      </c>
      <c r="U636" s="42" t="str">
        <f t="shared" si="7"/>
        <v/>
      </c>
      <c r="V636" s="2">
        <f t="shared" si="8"/>
        <v>0</v>
      </c>
      <c r="W636" s="10" t="str">
        <f t="array" ref="W636">iferror(xlookup($J636,'Product Families'!$A:$A,'Product Families'!$P:$P),"")</f>
        <v/>
      </c>
      <c r="X636" s="2" t="str">
        <f t="array" ref="X636">iferror(xlookup($J636,'Product Families'!$A:$A,'Product Families'!$Q:$Q),"")</f>
        <v/>
      </c>
      <c r="Y636" s="42" t="str">
        <f t="shared" si="9"/>
        <v/>
      </c>
      <c r="Z636" s="42" t="str">
        <f t="shared" si="10"/>
        <v/>
      </c>
      <c r="AA636" s="2">
        <f t="shared" si="11"/>
        <v>0</v>
      </c>
      <c r="AB636" s="10" t="str">
        <f t="array" ref="AB636">iferror(xlookup($K636,'Product Families'!$A:$A,'Product Families'!$P:$P),"")</f>
        <v/>
      </c>
      <c r="AC636" s="2" t="str">
        <f t="array" ref="AC636">iferror(xlookup($K636,'Product Families'!$A:$A,'Product Families'!$Q:$Q),"")</f>
        <v/>
      </c>
      <c r="AD636" s="26" t="str">
        <f t="shared" si="12"/>
        <v/>
      </c>
      <c r="AE636" s="42" t="str">
        <f t="shared" si="13"/>
        <v/>
      </c>
      <c r="AF636" s="2">
        <f t="shared" si="14"/>
        <v>0</v>
      </c>
      <c r="AG636" s="10" t="str">
        <f t="array" ref="AG636">iferror(xlookup($L636,'Product Families'!$A:$A,'Product Families'!$P:$P),"")</f>
        <v/>
      </c>
      <c r="AH636" s="2" t="str">
        <f t="array" ref="AH636">iferror(xlookup($L636,'Product Families'!$A:$A,'Product Families'!$Q:$Q),"")</f>
        <v/>
      </c>
      <c r="AI636" s="26" t="str">
        <f t="shared" si="15"/>
        <v/>
      </c>
      <c r="AJ636" s="42" t="str">
        <f t="shared" si="16"/>
        <v/>
      </c>
      <c r="AK636" s="2">
        <f t="shared" si="17"/>
        <v>0</v>
      </c>
    </row>
    <row r="637">
      <c r="A637" s="1"/>
      <c r="B637" s="1"/>
      <c r="C637" s="1"/>
      <c r="D637" s="7" t="str">
        <f t="shared" si="18"/>
        <v/>
      </c>
      <c r="E637" s="26">
        <f t="shared" si="2"/>
        <v>0</v>
      </c>
      <c r="H637" s="1"/>
      <c r="I637" s="1"/>
      <c r="J637" s="1"/>
      <c r="K637" s="1"/>
      <c r="L637" s="1"/>
      <c r="M637" s="10" t="str">
        <f t="array" ref="M637">iferror(xlookup($H637,'Product Families'!$A:$A,'Product Families'!$P:$P),"")</f>
        <v/>
      </c>
      <c r="N637" s="2" t="str">
        <f t="array" ref="N637">iferror(xlookup($H637,'Product Families'!$A:$A,'Product Families'!$Q:$Q),"")</f>
        <v/>
      </c>
      <c r="O637" s="26" t="str">
        <f t="shared" si="3"/>
        <v/>
      </c>
      <c r="P637" s="42" t="str">
        <f t="shared" si="4"/>
        <v/>
      </c>
      <c r="Q637" s="2">
        <f t="shared" si="5"/>
        <v>0</v>
      </c>
      <c r="R637" s="10" t="str">
        <f t="array" ref="R637">iferror(xlookup($I637,'Product Families'!$A:$A,'Product Families'!$P:$P),"")</f>
        <v/>
      </c>
      <c r="S637" s="2" t="str">
        <f t="array" ref="S637">iferror(xlookup($I637,'Product Families'!$A:$A,'Product Families'!$Q:$Q),"")</f>
        <v/>
      </c>
      <c r="T637" s="26" t="str">
        <f t="shared" si="6"/>
        <v/>
      </c>
      <c r="U637" s="42" t="str">
        <f t="shared" si="7"/>
        <v/>
      </c>
      <c r="V637" s="2">
        <f t="shared" si="8"/>
        <v>0</v>
      </c>
      <c r="W637" s="10" t="str">
        <f t="array" ref="W637">iferror(xlookup($J637,'Product Families'!$A:$A,'Product Families'!$P:$P),"")</f>
        <v/>
      </c>
      <c r="X637" s="2" t="str">
        <f t="array" ref="X637">iferror(xlookup($J637,'Product Families'!$A:$A,'Product Families'!$Q:$Q),"")</f>
        <v/>
      </c>
      <c r="Y637" s="42" t="str">
        <f t="shared" si="9"/>
        <v/>
      </c>
      <c r="Z637" s="42" t="str">
        <f t="shared" si="10"/>
        <v/>
      </c>
      <c r="AA637" s="2">
        <f t="shared" si="11"/>
        <v>0</v>
      </c>
      <c r="AB637" s="10" t="str">
        <f t="array" ref="AB637">iferror(xlookup($K637,'Product Families'!$A:$A,'Product Families'!$P:$P),"")</f>
        <v/>
      </c>
      <c r="AC637" s="2" t="str">
        <f t="array" ref="AC637">iferror(xlookup($K637,'Product Families'!$A:$A,'Product Families'!$Q:$Q),"")</f>
        <v/>
      </c>
      <c r="AD637" s="26" t="str">
        <f t="shared" si="12"/>
        <v/>
      </c>
      <c r="AE637" s="42" t="str">
        <f t="shared" si="13"/>
        <v/>
      </c>
      <c r="AF637" s="2">
        <f t="shared" si="14"/>
        <v>0</v>
      </c>
      <c r="AG637" s="10" t="str">
        <f t="array" ref="AG637">iferror(xlookup($L637,'Product Families'!$A:$A,'Product Families'!$P:$P),"")</f>
        <v/>
      </c>
      <c r="AH637" s="2" t="str">
        <f t="array" ref="AH637">iferror(xlookup($L637,'Product Families'!$A:$A,'Product Families'!$Q:$Q),"")</f>
        <v/>
      </c>
      <c r="AI637" s="26" t="str">
        <f t="shared" si="15"/>
        <v/>
      </c>
      <c r="AJ637" s="42" t="str">
        <f t="shared" si="16"/>
        <v/>
      </c>
      <c r="AK637" s="2">
        <f t="shared" si="17"/>
        <v>0</v>
      </c>
    </row>
    <row r="638">
      <c r="A638" s="1"/>
      <c r="B638" s="1"/>
      <c r="C638" s="1"/>
      <c r="D638" s="7" t="str">
        <f t="shared" si="18"/>
        <v/>
      </c>
      <c r="E638" s="26">
        <f t="shared" si="2"/>
        <v>0</v>
      </c>
      <c r="H638" s="1"/>
      <c r="I638" s="1"/>
      <c r="J638" s="1"/>
      <c r="K638" s="1"/>
      <c r="L638" s="1"/>
      <c r="M638" s="10" t="str">
        <f t="array" ref="M638">iferror(xlookup($H638,'Product Families'!$A:$A,'Product Families'!$P:$P),"")</f>
        <v/>
      </c>
      <c r="N638" s="2" t="str">
        <f t="array" ref="N638">iferror(xlookup($H638,'Product Families'!$A:$A,'Product Families'!$Q:$Q),"")</f>
        <v/>
      </c>
      <c r="O638" s="26" t="str">
        <f t="shared" si="3"/>
        <v/>
      </c>
      <c r="P638" s="42" t="str">
        <f t="shared" si="4"/>
        <v/>
      </c>
      <c r="Q638" s="2">
        <f t="shared" si="5"/>
        <v>0</v>
      </c>
      <c r="R638" s="10" t="str">
        <f t="array" ref="R638">iferror(xlookup($I638,'Product Families'!$A:$A,'Product Families'!$P:$P),"")</f>
        <v/>
      </c>
      <c r="S638" s="2" t="str">
        <f t="array" ref="S638">iferror(xlookup($I638,'Product Families'!$A:$A,'Product Families'!$Q:$Q),"")</f>
        <v/>
      </c>
      <c r="T638" s="26" t="str">
        <f t="shared" si="6"/>
        <v/>
      </c>
      <c r="U638" s="42" t="str">
        <f t="shared" si="7"/>
        <v/>
      </c>
      <c r="V638" s="2">
        <f t="shared" si="8"/>
        <v>0</v>
      </c>
      <c r="W638" s="10" t="str">
        <f t="array" ref="W638">iferror(xlookup($J638,'Product Families'!$A:$A,'Product Families'!$P:$P),"")</f>
        <v/>
      </c>
      <c r="X638" s="2" t="str">
        <f t="array" ref="X638">iferror(xlookup($J638,'Product Families'!$A:$A,'Product Families'!$Q:$Q),"")</f>
        <v/>
      </c>
      <c r="Y638" s="42" t="str">
        <f t="shared" si="9"/>
        <v/>
      </c>
      <c r="Z638" s="42" t="str">
        <f t="shared" si="10"/>
        <v/>
      </c>
      <c r="AA638" s="2">
        <f t="shared" si="11"/>
        <v>0</v>
      </c>
      <c r="AB638" s="10" t="str">
        <f t="array" ref="AB638">iferror(xlookup($K638,'Product Families'!$A:$A,'Product Families'!$P:$P),"")</f>
        <v/>
      </c>
      <c r="AC638" s="2" t="str">
        <f t="array" ref="AC638">iferror(xlookup($K638,'Product Families'!$A:$A,'Product Families'!$Q:$Q),"")</f>
        <v/>
      </c>
      <c r="AD638" s="26" t="str">
        <f t="shared" si="12"/>
        <v/>
      </c>
      <c r="AE638" s="42" t="str">
        <f t="shared" si="13"/>
        <v/>
      </c>
      <c r="AF638" s="2">
        <f t="shared" si="14"/>
        <v>0</v>
      </c>
      <c r="AG638" s="10" t="str">
        <f t="array" ref="AG638">iferror(xlookup($L638,'Product Families'!$A:$A,'Product Families'!$P:$P),"")</f>
        <v/>
      </c>
      <c r="AH638" s="2" t="str">
        <f t="array" ref="AH638">iferror(xlookup($L638,'Product Families'!$A:$A,'Product Families'!$Q:$Q),"")</f>
        <v/>
      </c>
      <c r="AI638" s="26" t="str">
        <f t="shared" si="15"/>
        <v/>
      </c>
      <c r="AJ638" s="42" t="str">
        <f t="shared" si="16"/>
        <v/>
      </c>
      <c r="AK638" s="2">
        <f t="shared" si="17"/>
        <v>0</v>
      </c>
    </row>
    <row r="639">
      <c r="A639" s="1"/>
      <c r="B639" s="1"/>
      <c r="C639" s="1"/>
      <c r="D639" s="7" t="str">
        <f t="shared" si="18"/>
        <v/>
      </c>
      <c r="E639" s="26">
        <f t="shared" si="2"/>
        <v>0</v>
      </c>
      <c r="H639" s="1"/>
      <c r="I639" s="1"/>
      <c r="J639" s="1"/>
      <c r="K639" s="1"/>
      <c r="L639" s="1"/>
      <c r="M639" s="10" t="str">
        <f t="array" ref="M639">iferror(xlookup($H639,'Product Families'!$A:$A,'Product Families'!$P:$P),"")</f>
        <v/>
      </c>
      <c r="N639" s="2" t="str">
        <f t="array" ref="N639">iferror(xlookup($H639,'Product Families'!$A:$A,'Product Families'!$Q:$Q),"")</f>
        <v/>
      </c>
      <c r="O639" s="26" t="str">
        <f t="shared" si="3"/>
        <v/>
      </c>
      <c r="P639" s="42" t="str">
        <f t="shared" si="4"/>
        <v/>
      </c>
      <c r="Q639" s="2">
        <f t="shared" si="5"/>
        <v>0</v>
      </c>
      <c r="R639" s="10" t="str">
        <f t="array" ref="R639">iferror(xlookup($I639,'Product Families'!$A:$A,'Product Families'!$P:$P),"")</f>
        <v/>
      </c>
      <c r="S639" s="2" t="str">
        <f t="array" ref="S639">iferror(xlookup($I639,'Product Families'!$A:$A,'Product Families'!$Q:$Q),"")</f>
        <v/>
      </c>
      <c r="T639" s="26" t="str">
        <f t="shared" si="6"/>
        <v/>
      </c>
      <c r="U639" s="42" t="str">
        <f t="shared" si="7"/>
        <v/>
      </c>
      <c r="V639" s="2">
        <f t="shared" si="8"/>
        <v>0</v>
      </c>
      <c r="W639" s="10" t="str">
        <f t="array" ref="W639">iferror(xlookup($J639,'Product Families'!$A:$A,'Product Families'!$P:$P),"")</f>
        <v/>
      </c>
      <c r="X639" s="2" t="str">
        <f t="array" ref="X639">iferror(xlookup($J639,'Product Families'!$A:$A,'Product Families'!$Q:$Q),"")</f>
        <v/>
      </c>
      <c r="Y639" s="42" t="str">
        <f t="shared" si="9"/>
        <v/>
      </c>
      <c r="Z639" s="42" t="str">
        <f t="shared" si="10"/>
        <v/>
      </c>
      <c r="AA639" s="2">
        <f t="shared" si="11"/>
        <v>0</v>
      </c>
      <c r="AB639" s="10" t="str">
        <f t="array" ref="AB639">iferror(xlookup($K639,'Product Families'!$A:$A,'Product Families'!$P:$P),"")</f>
        <v/>
      </c>
      <c r="AC639" s="2" t="str">
        <f t="array" ref="AC639">iferror(xlookup($K639,'Product Families'!$A:$A,'Product Families'!$Q:$Q),"")</f>
        <v/>
      </c>
      <c r="AD639" s="26" t="str">
        <f t="shared" si="12"/>
        <v/>
      </c>
      <c r="AE639" s="42" t="str">
        <f t="shared" si="13"/>
        <v/>
      </c>
      <c r="AF639" s="2">
        <f t="shared" si="14"/>
        <v>0</v>
      </c>
      <c r="AG639" s="10" t="str">
        <f t="array" ref="AG639">iferror(xlookup($L639,'Product Families'!$A:$A,'Product Families'!$P:$P),"")</f>
        <v/>
      </c>
      <c r="AH639" s="2" t="str">
        <f t="array" ref="AH639">iferror(xlookup($L639,'Product Families'!$A:$A,'Product Families'!$Q:$Q),"")</f>
        <v/>
      </c>
      <c r="AI639" s="26" t="str">
        <f t="shared" si="15"/>
        <v/>
      </c>
      <c r="AJ639" s="42" t="str">
        <f t="shared" si="16"/>
        <v/>
      </c>
      <c r="AK639" s="2">
        <f t="shared" si="17"/>
        <v>0</v>
      </c>
    </row>
    <row r="640">
      <c r="A640" s="1"/>
      <c r="B640" s="1"/>
      <c r="C640" s="1"/>
      <c r="D640" s="7" t="str">
        <f t="shared" si="18"/>
        <v/>
      </c>
      <c r="E640" s="26">
        <f t="shared" si="2"/>
        <v>0</v>
      </c>
      <c r="H640" s="1"/>
      <c r="I640" s="1"/>
      <c r="J640" s="1"/>
      <c r="K640" s="1"/>
      <c r="L640" s="1"/>
      <c r="M640" s="10" t="str">
        <f t="array" ref="M640">iferror(xlookup($H640,'Product Families'!$A:$A,'Product Families'!$P:$P),"")</f>
        <v/>
      </c>
      <c r="N640" s="2" t="str">
        <f t="array" ref="N640">iferror(xlookup($H640,'Product Families'!$A:$A,'Product Families'!$Q:$Q),"")</f>
        <v/>
      </c>
      <c r="O640" s="26" t="str">
        <f t="shared" si="3"/>
        <v/>
      </c>
      <c r="P640" s="42" t="str">
        <f t="shared" si="4"/>
        <v/>
      </c>
      <c r="Q640" s="2">
        <f t="shared" si="5"/>
        <v>0</v>
      </c>
      <c r="R640" s="10" t="str">
        <f t="array" ref="R640">iferror(xlookup($I640,'Product Families'!$A:$A,'Product Families'!$P:$P),"")</f>
        <v/>
      </c>
      <c r="S640" s="2" t="str">
        <f t="array" ref="S640">iferror(xlookup($I640,'Product Families'!$A:$A,'Product Families'!$Q:$Q),"")</f>
        <v/>
      </c>
      <c r="T640" s="26" t="str">
        <f t="shared" si="6"/>
        <v/>
      </c>
      <c r="U640" s="42" t="str">
        <f t="shared" si="7"/>
        <v/>
      </c>
      <c r="V640" s="2">
        <f t="shared" si="8"/>
        <v>0</v>
      </c>
      <c r="W640" s="10" t="str">
        <f t="array" ref="W640">iferror(xlookup($J640,'Product Families'!$A:$A,'Product Families'!$P:$P),"")</f>
        <v/>
      </c>
      <c r="X640" s="2" t="str">
        <f t="array" ref="X640">iferror(xlookup($J640,'Product Families'!$A:$A,'Product Families'!$Q:$Q),"")</f>
        <v/>
      </c>
      <c r="Y640" s="42" t="str">
        <f t="shared" si="9"/>
        <v/>
      </c>
      <c r="Z640" s="42" t="str">
        <f t="shared" si="10"/>
        <v/>
      </c>
      <c r="AA640" s="2">
        <f t="shared" si="11"/>
        <v>0</v>
      </c>
      <c r="AB640" s="10" t="str">
        <f t="array" ref="AB640">iferror(xlookup($K640,'Product Families'!$A:$A,'Product Families'!$P:$P),"")</f>
        <v/>
      </c>
      <c r="AC640" s="2" t="str">
        <f t="array" ref="AC640">iferror(xlookup($K640,'Product Families'!$A:$A,'Product Families'!$Q:$Q),"")</f>
        <v/>
      </c>
      <c r="AD640" s="26" t="str">
        <f t="shared" si="12"/>
        <v/>
      </c>
      <c r="AE640" s="42" t="str">
        <f t="shared" si="13"/>
        <v/>
      </c>
      <c r="AF640" s="2">
        <f t="shared" si="14"/>
        <v>0</v>
      </c>
      <c r="AG640" s="10" t="str">
        <f t="array" ref="AG640">iferror(xlookup($L640,'Product Families'!$A:$A,'Product Families'!$P:$P),"")</f>
        <v/>
      </c>
      <c r="AH640" s="2" t="str">
        <f t="array" ref="AH640">iferror(xlookup($L640,'Product Families'!$A:$A,'Product Families'!$Q:$Q),"")</f>
        <v/>
      </c>
      <c r="AI640" s="26" t="str">
        <f t="shared" si="15"/>
        <v/>
      </c>
      <c r="AJ640" s="42" t="str">
        <f t="shared" si="16"/>
        <v/>
      </c>
      <c r="AK640" s="2">
        <f t="shared" si="17"/>
        <v>0</v>
      </c>
    </row>
    <row r="641">
      <c r="A641" s="1"/>
      <c r="B641" s="1"/>
      <c r="C641" s="1"/>
      <c r="D641" s="7" t="str">
        <f t="shared" si="18"/>
        <v/>
      </c>
      <c r="E641" s="26">
        <f t="shared" si="2"/>
        <v>0</v>
      </c>
      <c r="H641" s="1"/>
      <c r="I641" s="1"/>
      <c r="J641" s="1"/>
      <c r="K641" s="1"/>
      <c r="L641" s="1"/>
      <c r="M641" s="10" t="str">
        <f t="array" ref="M641">iferror(xlookup($H641,'Product Families'!$A:$A,'Product Families'!$P:$P),"")</f>
        <v/>
      </c>
      <c r="N641" s="2" t="str">
        <f t="array" ref="N641">iferror(xlookup($H641,'Product Families'!$A:$A,'Product Families'!$Q:$Q),"")</f>
        <v/>
      </c>
      <c r="O641" s="26" t="str">
        <f t="shared" si="3"/>
        <v/>
      </c>
      <c r="P641" s="42" t="str">
        <f t="shared" si="4"/>
        <v/>
      </c>
      <c r="Q641" s="2">
        <f t="shared" si="5"/>
        <v>0</v>
      </c>
      <c r="R641" s="10" t="str">
        <f t="array" ref="R641">iferror(xlookup($I641,'Product Families'!$A:$A,'Product Families'!$P:$P),"")</f>
        <v/>
      </c>
      <c r="S641" s="2" t="str">
        <f t="array" ref="S641">iferror(xlookup($I641,'Product Families'!$A:$A,'Product Families'!$Q:$Q),"")</f>
        <v/>
      </c>
      <c r="T641" s="26" t="str">
        <f t="shared" si="6"/>
        <v/>
      </c>
      <c r="U641" s="42" t="str">
        <f t="shared" si="7"/>
        <v/>
      </c>
      <c r="V641" s="2">
        <f t="shared" si="8"/>
        <v>0</v>
      </c>
      <c r="W641" s="10" t="str">
        <f t="array" ref="W641">iferror(xlookup($J641,'Product Families'!$A:$A,'Product Families'!$P:$P),"")</f>
        <v/>
      </c>
      <c r="X641" s="2" t="str">
        <f t="array" ref="X641">iferror(xlookup($J641,'Product Families'!$A:$A,'Product Families'!$Q:$Q),"")</f>
        <v/>
      </c>
      <c r="Y641" s="42" t="str">
        <f t="shared" si="9"/>
        <v/>
      </c>
      <c r="Z641" s="42" t="str">
        <f t="shared" si="10"/>
        <v/>
      </c>
      <c r="AA641" s="2">
        <f t="shared" si="11"/>
        <v>0</v>
      </c>
      <c r="AB641" s="10" t="str">
        <f t="array" ref="AB641">iferror(xlookup($K641,'Product Families'!$A:$A,'Product Families'!$P:$P),"")</f>
        <v/>
      </c>
      <c r="AC641" s="2" t="str">
        <f t="array" ref="AC641">iferror(xlookup($K641,'Product Families'!$A:$A,'Product Families'!$Q:$Q),"")</f>
        <v/>
      </c>
      <c r="AD641" s="26" t="str">
        <f t="shared" si="12"/>
        <v/>
      </c>
      <c r="AE641" s="42" t="str">
        <f t="shared" si="13"/>
        <v/>
      </c>
      <c r="AF641" s="2">
        <f t="shared" si="14"/>
        <v>0</v>
      </c>
      <c r="AG641" s="10" t="str">
        <f t="array" ref="AG641">iferror(xlookup($L641,'Product Families'!$A:$A,'Product Families'!$P:$P),"")</f>
        <v/>
      </c>
      <c r="AH641" s="2" t="str">
        <f t="array" ref="AH641">iferror(xlookup($L641,'Product Families'!$A:$A,'Product Families'!$Q:$Q),"")</f>
        <v/>
      </c>
      <c r="AI641" s="26" t="str">
        <f t="shared" si="15"/>
        <v/>
      </c>
      <c r="AJ641" s="42" t="str">
        <f t="shared" si="16"/>
        <v/>
      </c>
      <c r="AK641" s="2">
        <f t="shared" si="17"/>
        <v>0</v>
      </c>
    </row>
    <row r="642">
      <c r="A642" s="1"/>
      <c r="B642" s="1"/>
      <c r="C642" s="1"/>
      <c r="D642" s="7" t="str">
        <f t="shared" si="18"/>
        <v/>
      </c>
      <c r="E642" s="26">
        <f t="shared" si="2"/>
        <v>0</v>
      </c>
      <c r="H642" s="1"/>
      <c r="I642" s="1"/>
      <c r="J642" s="1"/>
      <c r="K642" s="1"/>
      <c r="L642" s="1"/>
      <c r="M642" s="10" t="str">
        <f t="array" ref="M642">iferror(xlookup($H642,'Product Families'!$A:$A,'Product Families'!$P:$P),"")</f>
        <v/>
      </c>
      <c r="N642" s="2" t="str">
        <f t="array" ref="N642">iferror(xlookup($H642,'Product Families'!$A:$A,'Product Families'!$Q:$Q),"")</f>
        <v/>
      </c>
      <c r="O642" s="26" t="str">
        <f t="shared" si="3"/>
        <v/>
      </c>
      <c r="P642" s="42" t="str">
        <f t="shared" si="4"/>
        <v/>
      </c>
      <c r="Q642" s="2">
        <f t="shared" si="5"/>
        <v>0</v>
      </c>
      <c r="R642" s="10" t="str">
        <f t="array" ref="R642">iferror(xlookup($I642,'Product Families'!$A:$A,'Product Families'!$P:$P),"")</f>
        <v/>
      </c>
      <c r="S642" s="2" t="str">
        <f t="array" ref="S642">iferror(xlookup($I642,'Product Families'!$A:$A,'Product Families'!$Q:$Q),"")</f>
        <v/>
      </c>
      <c r="T642" s="26" t="str">
        <f t="shared" si="6"/>
        <v/>
      </c>
      <c r="U642" s="42" t="str">
        <f t="shared" si="7"/>
        <v/>
      </c>
      <c r="V642" s="2">
        <f t="shared" si="8"/>
        <v>0</v>
      </c>
      <c r="W642" s="10" t="str">
        <f t="array" ref="W642">iferror(xlookup($J642,'Product Families'!$A:$A,'Product Families'!$P:$P),"")</f>
        <v/>
      </c>
      <c r="X642" s="2" t="str">
        <f t="array" ref="X642">iferror(xlookup($J642,'Product Families'!$A:$A,'Product Families'!$Q:$Q),"")</f>
        <v/>
      </c>
      <c r="Y642" s="42" t="str">
        <f t="shared" si="9"/>
        <v/>
      </c>
      <c r="Z642" s="42" t="str">
        <f t="shared" si="10"/>
        <v/>
      </c>
      <c r="AA642" s="2">
        <f t="shared" si="11"/>
        <v>0</v>
      </c>
      <c r="AB642" s="10" t="str">
        <f t="array" ref="AB642">iferror(xlookup($K642,'Product Families'!$A:$A,'Product Families'!$P:$P),"")</f>
        <v/>
      </c>
      <c r="AC642" s="2" t="str">
        <f t="array" ref="AC642">iferror(xlookup($K642,'Product Families'!$A:$A,'Product Families'!$Q:$Q),"")</f>
        <v/>
      </c>
      <c r="AD642" s="26" t="str">
        <f t="shared" si="12"/>
        <v/>
      </c>
      <c r="AE642" s="42" t="str">
        <f t="shared" si="13"/>
        <v/>
      </c>
      <c r="AF642" s="2">
        <f t="shared" si="14"/>
        <v>0</v>
      </c>
      <c r="AG642" s="10" t="str">
        <f t="array" ref="AG642">iferror(xlookup($L642,'Product Families'!$A:$A,'Product Families'!$P:$P),"")</f>
        <v/>
      </c>
      <c r="AH642" s="2" t="str">
        <f t="array" ref="AH642">iferror(xlookup($L642,'Product Families'!$A:$A,'Product Families'!$Q:$Q),"")</f>
        <v/>
      </c>
      <c r="AI642" s="26" t="str">
        <f t="shared" si="15"/>
        <v/>
      </c>
      <c r="AJ642" s="42" t="str">
        <f t="shared" si="16"/>
        <v/>
      </c>
      <c r="AK642" s="2">
        <f t="shared" si="17"/>
        <v>0</v>
      </c>
    </row>
    <row r="643">
      <c r="A643" s="1"/>
      <c r="B643" s="1"/>
      <c r="C643" s="1"/>
      <c r="D643" s="7" t="str">
        <f t="shared" si="18"/>
        <v/>
      </c>
      <c r="E643" s="26">
        <f t="shared" si="2"/>
        <v>0</v>
      </c>
      <c r="H643" s="1"/>
      <c r="I643" s="1"/>
      <c r="J643" s="1"/>
      <c r="K643" s="1"/>
      <c r="L643" s="1"/>
      <c r="M643" s="10" t="str">
        <f t="array" ref="M643">iferror(xlookup($H643,'Product Families'!$A:$A,'Product Families'!$P:$P),"")</f>
        <v/>
      </c>
      <c r="N643" s="2" t="str">
        <f t="array" ref="N643">iferror(xlookup($H643,'Product Families'!$A:$A,'Product Families'!$Q:$Q),"")</f>
        <v/>
      </c>
      <c r="O643" s="26" t="str">
        <f t="shared" si="3"/>
        <v/>
      </c>
      <c r="P643" s="42" t="str">
        <f t="shared" si="4"/>
        <v/>
      </c>
      <c r="Q643" s="2">
        <f t="shared" si="5"/>
        <v>0</v>
      </c>
      <c r="R643" s="10" t="str">
        <f t="array" ref="R643">iferror(xlookup($I643,'Product Families'!$A:$A,'Product Families'!$P:$P),"")</f>
        <v/>
      </c>
      <c r="S643" s="2" t="str">
        <f t="array" ref="S643">iferror(xlookup($I643,'Product Families'!$A:$A,'Product Families'!$Q:$Q),"")</f>
        <v/>
      </c>
      <c r="T643" s="26" t="str">
        <f t="shared" si="6"/>
        <v/>
      </c>
      <c r="U643" s="42" t="str">
        <f t="shared" si="7"/>
        <v/>
      </c>
      <c r="V643" s="2">
        <f t="shared" si="8"/>
        <v>0</v>
      </c>
      <c r="W643" s="10" t="str">
        <f t="array" ref="W643">iferror(xlookup($J643,'Product Families'!$A:$A,'Product Families'!$P:$P),"")</f>
        <v/>
      </c>
      <c r="X643" s="2" t="str">
        <f t="array" ref="X643">iferror(xlookup($J643,'Product Families'!$A:$A,'Product Families'!$Q:$Q),"")</f>
        <v/>
      </c>
      <c r="Y643" s="42" t="str">
        <f t="shared" si="9"/>
        <v/>
      </c>
      <c r="Z643" s="42" t="str">
        <f t="shared" si="10"/>
        <v/>
      </c>
      <c r="AA643" s="2">
        <f t="shared" si="11"/>
        <v>0</v>
      </c>
      <c r="AB643" s="10" t="str">
        <f t="array" ref="AB643">iferror(xlookup($K643,'Product Families'!$A:$A,'Product Families'!$P:$P),"")</f>
        <v/>
      </c>
      <c r="AC643" s="2" t="str">
        <f t="array" ref="AC643">iferror(xlookup($K643,'Product Families'!$A:$A,'Product Families'!$Q:$Q),"")</f>
        <v/>
      </c>
      <c r="AD643" s="26" t="str">
        <f t="shared" si="12"/>
        <v/>
      </c>
      <c r="AE643" s="42" t="str">
        <f t="shared" si="13"/>
        <v/>
      </c>
      <c r="AF643" s="2">
        <f t="shared" si="14"/>
        <v>0</v>
      </c>
      <c r="AG643" s="10" t="str">
        <f t="array" ref="AG643">iferror(xlookup($L643,'Product Families'!$A:$A,'Product Families'!$P:$P),"")</f>
        <v/>
      </c>
      <c r="AH643" s="2" t="str">
        <f t="array" ref="AH643">iferror(xlookup($L643,'Product Families'!$A:$A,'Product Families'!$Q:$Q),"")</f>
        <v/>
      </c>
      <c r="AI643" s="26" t="str">
        <f t="shared" si="15"/>
        <v/>
      </c>
      <c r="AJ643" s="42" t="str">
        <f t="shared" si="16"/>
        <v/>
      </c>
      <c r="AK643" s="2">
        <f t="shared" si="17"/>
        <v>0</v>
      </c>
    </row>
    <row r="644">
      <c r="A644" s="1"/>
      <c r="B644" s="1"/>
      <c r="C644" s="1"/>
      <c r="D644" s="7" t="str">
        <f t="shared" si="18"/>
        <v/>
      </c>
      <c r="E644" s="26">
        <f t="shared" si="2"/>
        <v>0</v>
      </c>
      <c r="H644" s="1"/>
      <c r="I644" s="1"/>
      <c r="J644" s="1"/>
      <c r="K644" s="1"/>
      <c r="L644" s="1"/>
      <c r="M644" s="10" t="str">
        <f t="array" ref="M644">iferror(xlookup($H644,'Product Families'!$A:$A,'Product Families'!$P:$P),"")</f>
        <v/>
      </c>
      <c r="N644" s="2" t="str">
        <f t="array" ref="N644">iferror(xlookup($H644,'Product Families'!$A:$A,'Product Families'!$Q:$Q),"")</f>
        <v/>
      </c>
      <c r="O644" s="26" t="str">
        <f t="shared" si="3"/>
        <v/>
      </c>
      <c r="P644" s="42" t="str">
        <f t="shared" si="4"/>
        <v/>
      </c>
      <c r="Q644" s="2">
        <f t="shared" si="5"/>
        <v>0</v>
      </c>
      <c r="R644" s="10" t="str">
        <f t="array" ref="R644">iferror(xlookup($I644,'Product Families'!$A:$A,'Product Families'!$P:$P),"")</f>
        <v/>
      </c>
      <c r="S644" s="2" t="str">
        <f t="array" ref="S644">iferror(xlookup($I644,'Product Families'!$A:$A,'Product Families'!$Q:$Q),"")</f>
        <v/>
      </c>
      <c r="T644" s="26" t="str">
        <f t="shared" si="6"/>
        <v/>
      </c>
      <c r="U644" s="42" t="str">
        <f t="shared" si="7"/>
        <v/>
      </c>
      <c r="V644" s="2">
        <f t="shared" si="8"/>
        <v>0</v>
      </c>
      <c r="W644" s="10" t="str">
        <f t="array" ref="W644">iferror(xlookup($J644,'Product Families'!$A:$A,'Product Families'!$P:$P),"")</f>
        <v/>
      </c>
      <c r="X644" s="2" t="str">
        <f t="array" ref="X644">iferror(xlookup($J644,'Product Families'!$A:$A,'Product Families'!$Q:$Q),"")</f>
        <v/>
      </c>
      <c r="Y644" s="42" t="str">
        <f t="shared" si="9"/>
        <v/>
      </c>
      <c r="Z644" s="42" t="str">
        <f t="shared" si="10"/>
        <v/>
      </c>
      <c r="AA644" s="2">
        <f t="shared" si="11"/>
        <v>0</v>
      </c>
      <c r="AB644" s="10" t="str">
        <f t="array" ref="AB644">iferror(xlookup($K644,'Product Families'!$A:$A,'Product Families'!$P:$P),"")</f>
        <v/>
      </c>
      <c r="AC644" s="2" t="str">
        <f t="array" ref="AC644">iferror(xlookup($K644,'Product Families'!$A:$A,'Product Families'!$Q:$Q),"")</f>
        <v/>
      </c>
      <c r="AD644" s="26" t="str">
        <f t="shared" si="12"/>
        <v/>
      </c>
      <c r="AE644" s="42" t="str">
        <f t="shared" si="13"/>
        <v/>
      </c>
      <c r="AF644" s="2">
        <f t="shared" si="14"/>
        <v>0</v>
      </c>
      <c r="AG644" s="10" t="str">
        <f t="array" ref="AG644">iferror(xlookup($L644,'Product Families'!$A:$A,'Product Families'!$P:$P),"")</f>
        <v/>
      </c>
      <c r="AH644" s="2" t="str">
        <f t="array" ref="AH644">iferror(xlookup($L644,'Product Families'!$A:$A,'Product Families'!$Q:$Q),"")</f>
        <v/>
      </c>
      <c r="AI644" s="26" t="str">
        <f t="shared" si="15"/>
        <v/>
      </c>
      <c r="AJ644" s="42" t="str">
        <f t="shared" si="16"/>
        <v/>
      </c>
      <c r="AK644" s="2">
        <f t="shared" si="17"/>
        <v>0</v>
      </c>
    </row>
    <row r="645">
      <c r="A645" s="1"/>
      <c r="B645" s="1"/>
      <c r="C645" s="1"/>
      <c r="D645" s="7" t="str">
        <f t="shared" si="18"/>
        <v/>
      </c>
      <c r="E645" s="26">
        <f t="shared" si="2"/>
        <v>0</v>
      </c>
      <c r="H645" s="1"/>
      <c r="I645" s="1"/>
      <c r="J645" s="1"/>
      <c r="K645" s="1"/>
      <c r="L645" s="1"/>
      <c r="M645" s="10" t="str">
        <f t="array" ref="M645">iferror(xlookup($H645,'Product Families'!$A:$A,'Product Families'!$P:$P),"")</f>
        <v/>
      </c>
      <c r="N645" s="2" t="str">
        <f t="array" ref="N645">iferror(xlookup($H645,'Product Families'!$A:$A,'Product Families'!$Q:$Q),"")</f>
        <v/>
      </c>
      <c r="O645" s="26" t="str">
        <f t="shared" si="3"/>
        <v/>
      </c>
      <c r="P645" s="42" t="str">
        <f t="shared" si="4"/>
        <v/>
      </c>
      <c r="Q645" s="2">
        <f t="shared" si="5"/>
        <v>0</v>
      </c>
      <c r="R645" s="10" t="str">
        <f t="array" ref="R645">iferror(xlookup($I645,'Product Families'!$A:$A,'Product Families'!$P:$P),"")</f>
        <v/>
      </c>
      <c r="S645" s="2" t="str">
        <f t="array" ref="S645">iferror(xlookup($I645,'Product Families'!$A:$A,'Product Families'!$Q:$Q),"")</f>
        <v/>
      </c>
      <c r="T645" s="26" t="str">
        <f t="shared" si="6"/>
        <v/>
      </c>
      <c r="U645" s="42" t="str">
        <f t="shared" si="7"/>
        <v/>
      </c>
      <c r="V645" s="2">
        <f t="shared" si="8"/>
        <v>0</v>
      </c>
      <c r="W645" s="10" t="str">
        <f t="array" ref="W645">iferror(xlookup($J645,'Product Families'!$A:$A,'Product Families'!$P:$P),"")</f>
        <v/>
      </c>
      <c r="X645" s="2" t="str">
        <f t="array" ref="X645">iferror(xlookup($J645,'Product Families'!$A:$A,'Product Families'!$Q:$Q),"")</f>
        <v/>
      </c>
      <c r="Y645" s="42" t="str">
        <f t="shared" si="9"/>
        <v/>
      </c>
      <c r="Z645" s="42" t="str">
        <f t="shared" si="10"/>
        <v/>
      </c>
      <c r="AA645" s="2">
        <f t="shared" si="11"/>
        <v>0</v>
      </c>
      <c r="AB645" s="10" t="str">
        <f t="array" ref="AB645">iferror(xlookup($K645,'Product Families'!$A:$A,'Product Families'!$P:$P),"")</f>
        <v/>
      </c>
      <c r="AC645" s="2" t="str">
        <f t="array" ref="AC645">iferror(xlookup($K645,'Product Families'!$A:$A,'Product Families'!$Q:$Q),"")</f>
        <v/>
      </c>
      <c r="AD645" s="26" t="str">
        <f t="shared" si="12"/>
        <v/>
      </c>
      <c r="AE645" s="42" t="str">
        <f t="shared" si="13"/>
        <v/>
      </c>
      <c r="AF645" s="2">
        <f t="shared" si="14"/>
        <v>0</v>
      </c>
      <c r="AG645" s="10" t="str">
        <f t="array" ref="AG645">iferror(xlookup($L645,'Product Families'!$A:$A,'Product Families'!$P:$P),"")</f>
        <v/>
      </c>
      <c r="AH645" s="2" t="str">
        <f t="array" ref="AH645">iferror(xlookup($L645,'Product Families'!$A:$A,'Product Families'!$Q:$Q),"")</f>
        <v/>
      </c>
      <c r="AI645" s="26" t="str">
        <f t="shared" si="15"/>
        <v/>
      </c>
      <c r="AJ645" s="42" t="str">
        <f t="shared" si="16"/>
        <v/>
      </c>
      <c r="AK645" s="2">
        <f t="shared" si="17"/>
        <v>0</v>
      </c>
    </row>
    <row r="646">
      <c r="A646" s="1"/>
      <c r="B646" s="1"/>
      <c r="C646" s="1"/>
      <c r="D646" s="7" t="str">
        <f t="shared" si="18"/>
        <v/>
      </c>
      <c r="E646" s="26">
        <f t="shared" si="2"/>
        <v>0</v>
      </c>
      <c r="H646" s="1"/>
      <c r="I646" s="1"/>
      <c r="J646" s="1"/>
      <c r="K646" s="1"/>
      <c r="L646" s="1"/>
      <c r="M646" s="10" t="str">
        <f t="array" ref="M646">iferror(xlookup($H646,'Product Families'!$A:$A,'Product Families'!$P:$P),"")</f>
        <v/>
      </c>
      <c r="N646" s="2" t="str">
        <f t="array" ref="N646">iferror(xlookup($H646,'Product Families'!$A:$A,'Product Families'!$Q:$Q),"")</f>
        <v/>
      </c>
      <c r="O646" s="26" t="str">
        <f t="shared" si="3"/>
        <v/>
      </c>
      <c r="P646" s="42" t="str">
        <f t="shared" si="4"/>
        <v/>
      </c>
      <c r="Q646" s="2">
        <f t="shared" si="5"/>
        <v>0</v>
      </c>
      <c r="R646" s="10" t="str">
        <f t="array" ref="R646">iferror(xlookup($I646,'Product Families'!$A:$A,'Product Families'!$P:$P),"")</f>
        <v/>
      </c>
      <c r="S646" s="2" t="str">
        <f t="array" ref="S646">iferror(xlookup($I646,'Product Families'!$A:$A,'Product Families'!$Q:$Q),"")</f>
        <v/>
      </c>
      <c r="T646" s="26" t="str">
        <f t="shared" si="6"/>
        <v/>
      </c>
      <c r="U646" s="42" t="str">
        <f t="shared" si="7"/>
        <v/>
      </c>
      <c r="V646" s="2">
        <f t="shared" si="8"/>
        <v>0</v>
      </c>
      <c r="W646" s="10" t="str">
        <f t="array" ref="W646">iferror(xlookup($J646,'Product Families'!$A:$A,'Product Families'!$P:$P),"")</f>
        <v/>
      </c>
      <c r="X646" s="2" t="str">
        <f t="array" ref="X646">iferror(xlookup($J646,'Product Families'!$A:$A,'Product Families'!$Q:$Q),"")</f>
        <v/>
      </c>
      <c r="Y646" s="42" t="str">
        <f t="shared" si="9"/>
        <v/>
      </c>
      <c r="Z646" s="42" t="str">
        <f t="shared" si="10"/>
        <v/>
      </c>
      <c r="AA646" s="2">
        <f t="shared" si="11"/>
        <v>0</v>
      </c>
      <c r="AB646" s="10" t="str">
        <f t="array" ref="AB646">iferror(xlookup($K646,'Product Families'!$A:$A,'Product Families'!$P:$P),"")</f>
        <v/>
      </c>
      <c r="AC646" s="2" t="str">
        <f t="array" ref="AC646">iferror(xlookup($K646,'Product Families'!$A:$A,'Product Families'!$Q:$Q),"")</f>
        <v/>
      </c>
      <c r="AD646" s="26" t="str">
        <f t="shared" si="12"/>
        <v/>
      </c>
      <c r="AE646" s="42" t="str">
        <f t="shared" si="13"/>
        <v/>
      </c>
      <c r="AF646" s="2">
        <f t="shared" si="14"/>
        <v>0</v>
      </c>
      <c r="AG646" s="10" t="str">
        <f t="array" ref="AG646">iferror(xlookup($L646,'Product Families'!$A:$A,'Product Families'!$P:$P),"")</f>
        <v/>
      </c>
      <c r="AH646" s="2" t="str">
        <f t="array" ref="AH646">iferror(xlookup($L646,'Product Families'!$A:$A,'Product Families'!$Q:$Q),"")</f>
        <v/>
      </c>
      <c r="AI646" s="26" t="str">
        <f t="shared" si="15"/>
        <v/>
      </c>
      <c r="AJ646" s="42" t="str">
        <f t="shared" si="16"/>
        <v/>
      </c>
      <c r="AK646" s="2">
        <f t="shared" si="17"/>
        <v>0</v>
      </c>
    </row>
    <row r="647">
      <c r="A647" s="1"/>
      <c r="B647" s="1"/>
      <c r="C647" s="1"/>
      <c r="D647" s="7" t="str">
        <f t="shared" si="18"/>
        <v/>
      </c>
      <c r="E647" s="26">
        <f t="shared" si="2"/>
        <v>0</v>
      </c>
      <c r="H647" s="1"/>
      <c r="I647" s="1"/>
      <c r="J647" s="1"/>
      <c r="K647" s="1"/>
      <c r="L647" s="1"/>
      <c r="M647" s="10" t="str">
        <f t="array" ref="M647">iferror(xlookup($H647,'Product Families'!$A:$A,'Product Families'!$P:$P),"")</f>
        <v/>
      </c>
      <c r="N647" s="2" t="str">
        <f t="array" ref="N647">iferror(xlookup($H647,'Product Families'!$A:$A,'Product Families'!$Q:$Q),"")</f>
        <v/>
      </c>
      <c r="O647" s="26" t="str">
        <f t="shared" si="3"/>
        <v/>
      </c>
      <c r="P647" s="42" t="str">
        <f t="shared" si="4"/>
        <v/>
      </c>
      <c r="Q647" s="2">
        <f t="shared" si="5"/>
        <v>0</v>
      </c>
      <c r="R647" s="10" t="str">
        <f t="array" ref="R647">iferror(xlookup($I647,'Product Families'!$A:$A,'Product Families'!$P:$P),"")</f>
        <v/>
      </c>
      <c r="S647" s="2" t="str">
        <f t="array" ref="S647">iferror(xlookup($I647,'Product Families'!$A:$A,'Product Families'!$Q:$Q),"")</f>
        <v/>
      </c>
      <c r="T647" s="26" t="str">
        <f t="shared" si="6"/>
        <v/>
      </c>
      <c r="U647" s="42" t="str">
        <f t="shared" si="7"/>
        <v/>
      </c>
      <c r="V647" s="2">
        <f t="shared" si="8"/>
        <v>0</v>
      </c>
      <c r="W647" s="10" t="str">
        <f t="array" ref="W647">iferror(xlookup($J647,'Product Families'!$A:$A,'Product Families'!$P:$P),"")</f>
        <v/>
      </c>
      <c r="X647" s="2" t="str">
        <f t="array" ref="X647">iferror(xlookup($J647,'Product Families'!$A:$A,'Product Families'!$Q:$Q),"")</f>
        <v/>
      </c>
      <c r="Y647" s="42" t="str">
        <f t="shared" si="9"/>
        <v/>
      </c>
      <c r="Z647" s="42" t="str">
        <f t="shared" si="10"/>
        <v/>
      </c>
      <c r="AA647" s="2">
        <f t="shared" si="11"/>
        <v>0</v>
      </c>
      <c r="AB647" s="10" t="str">
        <f t="array" ref="AB647">iferror(xlookup($K647,'Product Families'!$A:$A,'Product Families'!$P:$P),"")</f>
        <v/>
      </c>
      <c r="AC647" s="2" t="str">
        <f t="array" ref="AC647">iferror(xlookup($K647,'Product Families'!$A:$A,'Product Families'!$Q:$Q),"")</f>
        <v/>
      </c>
      <c r="AD647" s="26" t="str">
        <f t="shared" si="12"/>
        <v/>
      </c>
      <c r="AE647" s="42" t="str">
        <f t="shared" si="13"/>
        <v/>
      </c>
      <c r="AF647" s="2">
        <f t="shared" si="14"/>
        <v>0</v>
      </c>
      <c r="AG647" s="10" t="str">
        <f t="array" ref="AG647">iferror(xlookup($L647,'Product Families'!$A:$A,'Product Families'!$P:$P),"")</f>
        <v/>
      </c>
      <c r="AH647" s="2" t="str">
        <f t="array" ref="AH647">iferror(xlookup($L647,'Product Families'!$A:$A,'Product Families'!$Q:$Q),"")</f>
        <v/>
      </c>
      <c r="AI647" s="26" t="str">
        <f t="shared" si="15"/>
        <v/>
      </c>
      <c r="AJ647" s="42" t="str">
        <f t="shared" si="16"/>
        <v/>
      </c>
      <c r="AK647" s="2">
        <f t="shared" si="17"/>
        <v>0</v>
      </c>
    </row>
    <row r="648">
      <c r="A648" s="1"/>
      <c r="B648" s="1"/>
      <c r="C648" s="1"/>
      <c r="D648" s="7" t="str">
        <f t="shared" si="18"/>
        <v/>
      </c>
      <c r="E648" s="26">
        <f t="shared" si="2"/>
        <v>0</v>
      </c>
      <c r="H648" s="1"/>
      <c r="I648" s="1"/>
      <c r="J648" s="1"/>
      <c r="K648" s="1"/>
      <c r="L648" s="1"/>
      <c r="M648" s="10" t="str">
        <f t="array" ref="M648">iferror(xlookup($H648,'Product Families'!$A:$A,'Product Families'!$P:$P),"")</f>
        <v/>
      </c>
      <c r="N648" s="2" t="str">
        <f t="array" ref="N648">iferror(xlookup($H648,'Product Families'!$A:$A,'Product Families'!$Q:$Q),"")</f>
        <v/>
      </c>
      <c r="O648" s="26" t="str">
        <f t="shared" si="3"/>
        <v/>
      </c>
      <c r="P648" s="42" t="str">
        <f t="shared" si="4"/>
        <v/>
      </c>
      <c r="Q648" s="2">
        <f t="shared" si="5"/>
        <v>0</v>
      </c>
      <c r="R648" s="10" t="str">
        <f t="array" ref="R648">iferror(xlookup($I648,'Product Families'!$A:$A,'Product Families'!$P:$P),"")</f>
        <v/>
      </c>
      <c r="S648" s="2" t="str">
        <f t="array" ref="S648">iferror(xlookup($I648,'Product Families'!$A:$A,'Product Families'!$Q:$Q),"")</f>
        <v/>
      </c>
      <c r="T648" s="26" t="str">
        <f t="shared" si="6"/>
        <v/>
      </c>
      <c r="U648" s="42" t="str">
        <f t="shared" si="7"/>
        <v/>
      </c>
      <c r="V648" s="2">
        <f t="shared" si="8"/>
        <v>0</v>
      </c>
      <c r="W648" s="10" t="str">
        <f t="array" ref="W648">iferror(xlookup($J648,'Product Families'!$A:$A,'Product Families'!$P:$P),"")</f>
        <v/>
      </c>
      <c r="X648" s="2" t="str">
        <f t="array" ref="X648">iferror(xlookup($J648,'Product Families'!$A:$A,'Product Families'!$Q:$Q),"")</f>
        <v/>
      </c>
      <c r="Y648" s="42" t="str">
        <f t="shared" si="9"/>
        <v/>
      </c>
      <c r="Z648" s="42" t="str">
        <f t="shared" si="10"/>
        <v/>
      </c>
      <c r="AA648" s="2">
        <f t="shared" si="11"/>
        <v>0</v>
      </c>
      <c r="AB648" s="10" t="str">
        <f t="array" ref="AB648">iferror(xlookup($K648,'Product Families'!$A:$A,'Product Families'!$P:$P),"")</f>
        <v/>
      </c>
      <c r="AC648" s="2" t="str">
        <f t="array" ref="AC648">iferror(xlookup($K648,'Product Families'!$A:$A,'Product Families'!$Q:$Q),"")</f>
        <v/>
      </c>
      <c r="AD648" s="26" t="str">
        <f t="shared" si="12"/>
        <v/>
      </c>
      <c r="AE648" s="42" t="str">
        <f t="shared" si="13"/>
        <v/>
      </c>
      <c r="AF648" s="2">
        <f t="shared" si="14"/>
        <v>0</v>
      </c>
      <c r="AG648" s="10" t="str">
        <f t="array" ref="AG648">iferror(xlookup($L648,'Product Families'!$A:$A,'Product Families'!$P:$P),"")</f>
        <v/>
      </c>
      <c r="AH648" s="2" t="str">
        <f t="array" ref="AH648">iferror(xlookup($L648,'Product Families'!$A:$A,'Product Families'!$Q:$Q),"")</f>
        <v/>
      </c>
      <c r="AI648" s="26" t="str">
        <f t="shared" si="15"/>
        <v/>
      </c>
      <c r="AJ648" s="42" t="str">
        <f t="shared" si="16"/>
        <v/>
      </c>
      <c r="AK648" s="2">
        <f t="shared" si="17"/>
        <v>0</v>
      </c>
    </row>
    <row r="649">
      <c r="A649" s="1"/>
      <c r="B649" s="1"/>
      <c r="C649" s="1"/>
      <c r="D649" s="7" t="str">
        <f t="shared" si="18"/>
        <v/>
      </c>
      <c r="E649" s="26">
        <f t="shared" si="2"/>
        <v>0</v>
      </c>
      <c r="H649" s="1"/>
      <c r="I649" s="1"/>
      <c r="J649" s="1"/>
      <c r="K649" s="1"/>
      <c r="L649" s="1"/>
      <c r="M649" s="10" t="str">
        <f t="array" ref="M649">iferror(xlookup($H649,'Product Families'!$A:$A,'Product Families'!$P:$P),"")</f>
        <v/>
      </c>
      <c r="N649" s="2" t="str">
        <f t="array" ref="N649">iferror(xlookup($H649,'Product Families'!$A:$A,'Product Families'!$Q:$Q),"")</f>
        <v/>
      </c>
      <c r="O649" s="26" t="str">
        <f t="shared" si="3"/>
        <v/>
      </c>
      <c r="P649" s="42" t="str">
        <f t="shared" si="4"/>
        <v/>
      </c>
      <c r="Q649" s="2">
        <f t="shared" si="5"/>
        <v>0</v>
      </c>
      <c r="R649" s="10" t="str">
        <f t="array" ref="R649">iferror(xlookup($I649,'Product Families'!$A:$A,'Product Families'!$P:$P),"")</f>
        <v/>
      </c>
      <c r="S649" s="2" t="str">
        <f t="array" ref="S649">iferror(xlookup($I649,'Product Families'!$A:$A,'Product Families'!$Q:$Q),"")</f>
        <v/>
      </c>
      <c r="T649" s="26" t="str">
        <f t="shared" si="6"/>
        <v/>
      </c>
      <c r="U649" s="42" t="str">
        <f t="shared" si="7"/>
        <v/>
      </c>
      <c r="V649" s="2">
        <f t="shared" si="8"/>
        <v>0</v>
      </c>
      <c r="W649" s="10" t="str">
        <f t="array" ref="W649">iferror(xlookup($J649,'Product Families'!$A:$A,'Product Families'!$P:$P),"")</f>
        <v/>
      </c>
      <c r="X649" s="2" t="str">
        <f t="array" ref="X649">iferror(xlookup($J649,'Product Families'!$A:$A,'Product Families'!$Q:$Q),"")</f>
        <v/>
      </c>
      <c r="Y649" s="42" t="str">
        <f t="shared" si="9"/>
        <v/>
      </c>
      <c r="Z649" s="42" t="str">
        <f t="shared" si="10"/>
        <v/>
      </c>
      <c r="AA649" s="2">
        <f t="shared" si="11"/>
        <v>0</v>
      </c>
      <c r="AB649" s="10" t="str">
        <f t="array" ref="AB649">iferror(xlookup($K649,'Product Families'!$A:$A,'Product Families'!$P:$P),"")</f>
        <v/>
      </c>
      <c r="AC649" s="2" t="str">
        <f t="array" ref="AC649">iferror(xlookup($K649,'Product Families'!$A:$A,'Product Families'!$Q:$Q),"")</f>
        <v/>
      </c>
      <c r="AD649" s="26" t="str">
        <f t="shared" si="12"/>
        <v/>
      </c>
      <c r="AE649" s="42" t="str">
        <f t="shared" si="13"/>
        <v/>
      </c>
      <c r="AF649" s="2">
        <f t="shared" si="14"/>
        <v>0</v>
      </c>
      <c r="AG649" s="10" t="str">
        <f t="array" ref="AG649">iferror(xlookup($L649,'Product Families'!$A:$A,'Product Families'!$P:$P),"")</f>
        <v/>
      </c>
      <c r="AH649" s="2" t="str">
        <f t="array" ref="AH649">iferror(xlookup($L649,'Product Families'!$A:$A,'Product Families'!$Q:$Q),"")</f>
        <v/>
      </c>
      <c r="AI649" s="26" t="str">
        <f t="shared" si="15"/>
        <v/>
      </c>
      <c r="AJ649" s="42" t="str">
        <f t="shared" si="16"/>
        <v/>
      </c>
      <c r="AK649" s="2">
        <f t="shared" si="17"/>
        <v>0</v>
      </c>
    </row>
    <row r="650">
      <c r="A650" s="1"/>
      <c r="B650" s="1"/>
      <c r="C650" s="1"/>
      <c r="D650" s="7" t="str">
        <f t="shared" si="18"/>
        <v/>
      </c>
      <c r="E650" s="26">
        <f t="shared" si="2"/>
        <v>0</v>
      </c>
      <c r="H650" s="1"/>
      <c r="I650" s="1"/>
      <c r="J650" s="1"/>
      <c r="K650" s="1"/>
      <c r="L650" s="1"/>
      <c r="M650" s="10" t="str">
        <f t="array" ref="M650">iferror(xlookup($H650,'Product Families'!$A:$A,'Product Families'!$P:$P),"")</f>
        <v/>
      </c>
      <c r="N650" s="2" t="str">
        <f t="array" ref="N650">iferror(xlookup($H650,'Product Families'!$A:$A,'Product Families'!$Q:$Q),"")</f>
        <v/>
      </c>
      <c r="O650" s="26" t="str">
        <f t="shared" si="3"/>
        <v/>
      </c>
      <c r="P650" s="42" t="str">
        <f t="shared" si="4"/>
        <v/>
      </c>
      <c r="Q650" s="2">
        <f t="shared" si="5"/>
        <v>0</v>
      </c>
      <c r="R650" s="10" t="str">
        <f t="array" ref="R650">iferror(xlookup($I650,'Product Families'!$A:$A,'Product Families'!$P:$P),"")</f>
        <v/>
      </c>
      <c r="S650" s="2" t="str">
        <f t="array" ref="S650">iferror(xlookup($I650,'Product Families'!$A:$A,'Product Families'!$Q:$Q),"")</f>
        <v/>
      </c>
      <c r="T650" s="26" t="str">
        <f t="shared" si="6"/>
        <v/>
      </c>
      <c r="U650" s="42" t="str">
        <f t="shared" si="7"/>
        <v/>
      </c>
      <c r="V650" s="2">
        <f t="shared" si="8"/>
        <v>0</v>
      </c>
      <c r="W650" s="10" t="str">
        <f t="array" ref="W650">iferror(xlookup($J650,'Product Families'!$A:$A,'Product Families'!$P:$P),"")</f>
        <v/>
      </c>
      <c r="X650" s="2" t="str">
        <f t="array" ref="X650">iferror(xlookup($J650,'Product Families'!$A:$A,'Product Families'!$Q:$Q),"")</f>
        <v/>
      </c>
      <c r="Y650" s="42" t="str">
        <f t="shared" si="9"/>
        <v/>
      </c>
      <c r="Z650" s="42" t="str">
        <f t="shared" si="10"/>
        <v/>
      </c>
      <c r="AA650" s="2">
        <f t="shared" si="11"/>
        <v>0</v>
      </c>
      <c r="AB650" s="10" t="str">
        <f t="array" ref="AB650">iferror(xlookup($K650,'Product Families'!$A:$A,'Product Families'!$P:$P),"")</f>
        <v/>
      </c>
      <c r="AC650" s="2" t="str">
        <f t="array" ref="AC650">iferror(xlookup($K650,'Product Families'!$A:$A,'Product Families'!$Q:$Q),"")</f>
        <v/>
      </c>
      <c r="AD650" s="26" t="str">
        <f t="shared" si="12"/>
        <v/>
      </c>
      <c r="AE650" s="42" t="str">
        <f t="shared" si="13"/>
        <v/>
      </c>
      <c r="AF650" s="2">
        <f t="shared" si="14"/>
        <v>0</v>
      </c>
      <c r="AG650" s="10" t="str">
        <f t="array" ref="AG650">iferror(xlookup($L650,'Product Families'!$A:$A,'Product Families'!$P:$P),"")</f>
        <v/>
      </c>
      <c r="AH650" s="2" t="str">
        <f t="array" ref="AH650">iferror(xlookup($L650,'Product Families'!$A:$A,'Product Families'!$Q:$Q),"")</f>
        <v/>
      </c>
      <c r="AI650" s="26" t="str">
        <f t="shared" si="15"/>
        <v/>
      </c>
      <c r="AJ650" s="42" t="str">
        <f t="shared" si="16"/>
        <v/>
      </c>
      <c r="AK650" s="2">
        <f t="shared" si="17"/>
        <v>0</v>
      </c>
    </row>
    <row r="651">
      <c r="A651" s="1"/>
      <c r="B651" s="1"/>
      <c r="C651" s="1"/>
      <c r="D651" s="7" t="str">
        <f t="shared" si="18"/>
        <v/>
      </c>
      <c r="E651" s="26">
        <f t="shared" si="2"/>
        <v>0</v>
      </c>
      <c r="H651" s="1"/>
      <c r="I651" s="1"/>
      <c r="J651" s="1"/>
      <c r="K651" s="1"/>
      <c r="L651" s="1"/>
      <c r="M651" s="10" t="str">
        <f t="array" ref="M651">iferror(xlookup($H651,'Product Families'!$A:$A,'Product Families'!$P:$P),"")</f>
        <v/>
      </c>
      <c r="N651" s="2" t="str">
        <f t="array" ref="N651">iferror(xlookup($H651,'Product Families'!$A:$A,'Product Families'!$Q:$Q),"")</f>
        <v/>
      </c>
      <c r="O651" s="26" t="str">
        <f t="shared" si="3"/>
        <v/>
      </c>
      <c r="P651" s="42" t="str">
        <f t="shared" si="4"/>
        <v/>
      </c>
      <c r="Q651" s="2">
        <f t="shared" si="5"/>
        <v>0</v>
      </c>
      <c r="R651" s="10" t="str">
        <f t="array" ref="R651">iferror(xlookup($I651,'Product Families'!$A:$A,'Product Families'!$P:$P),"")</f>
        <v/>
      </c>
      <c r="S651" s="2" t="str">
        <f t="array" ref="S651">iferror(xlookup($I651,'Product Families'!$A:$A,'Product Families'!$Q:$Q),"")</f>
        <v/>
      </c>
      <c r="T651" s="26" t="str">
        <f t="shared" si="6"/>
        <v/>
      </c>
      <c r="U651" s="42" t="str">
        <f t="shared" si="7"/>
        <v/>
      </c>
      <c r="V651" s="2">
        <f t="shared" si="8"/>
        <v>0</v>
      </c>
      <c r="W651" s="10" t="str">
        <f t="array" ref="W651">iferror(xlookup($J651,'Product Families'!$A:$A,'Product Families'!$P:$P),"")</f>
        <v/>
      </c>
      <c r="X651" s="2" t="str">
        <f t="array" ref="X651">iferror(xlookup($J651,'Product Families'!$A:$A,'Product Families'!$Q:$Q),"")</f>
        <v/>
      </c>
      <c r="Y651" s="42" t="str">
        <f t="shared" si="9"/>
        <v/>
      </c>
      <c r="Z651" s="42" t="str">
        <f t="shared" si="10"/>
        <v/>
      </c>
      <c r="AA651" s="2">
        <f t="shared" si="11"/>
        <v>0</v>
      </c>
      <c r="AB651" s="10" t="str">
        <f t="array" ref="AB651">iferror(xlookup($K651,'Product Families'!$A:$A,'Product Families'!$P:$P),"")</f>
        <v/>
      </c>
      <c r="AC651" s="2" t="str">
        <f t="array" ref="AC651">iferror(xlookup($K651,'Product Families'!$A:$A,'Product Families'!$Q:$Q),"")</f>
        <v/>
      </c>
      <c r="AD651" s="26" t="str">
        <f t="shared" si="12"/>
        <v/>
      </c>
      <c r="AE651" s="42" t="str">
        <f t="shared" si="13"/>
        <v/>
      </c>
      <c r="AF651" s="2">
        <f t="shared" si="14"/>
        <v>0</v>
      </c>
      <c r="AG651" s="10" t="str">
        <f t="array" ref="AG651">iferror(xlookup($L651,'Product Families'!$A:$A,'Product Families'!$P:$P),"")</f>
        <v/>
      </c>
      <c r="AH651" s="2" t="str">
        <f t="array" ref="AH651">iferror(xlookup($L651,'Product Families'!$A:$A,'Product Families'!$Q:$Q),"")</f>
        <v/>
      </c>
      <c r="AI651" s="26" t="str">
        <f t="shared" si="15"/>
        <v/>
      </c>
      <c r="AJ651" s="42" t="str">
        <f t="shared" si="16"/>
        <v/>
      </c>
      <c r="AK651" s="2">
        <f t="shared" si="17"/>
        <v>0</v>
      </c>
    </row>
    <row r="652">
      <c r="A652" s="1"/>
      <c r="B652" s="1"/>
      <c r="C652" s="1"/>
      <c r="D652" s="7" t="str">
        <f t="shared" si="18"/>
        <v/>
      </c>
      <c r="E652" s="26">
        <f t="shared" si="2"/>
        <v>0</v>
      </c>
      <c r="H652" s="1"/>
      <c r="I652" s="1"/>
      <c r="J652" s="1"/>
      <c r="K652" s="1"/>
      <c r="L652" s="1"/>
      <c r="M652" s="10" t="str">
        <f t="array" ref="M652">iferror(xlookup($H652,'Product Families'!$A:$A,'Product Families'!$P:$P),"")</f>
        <v/>
      </c>
      <c r="N652" s="2" t="str">
        <f t="array" ref="N652">iferror(xlookup($H652,'Product Families'!$A:$A,'Product Families'!$Q:$Q),"")</f>
        <v/>
      </c>
      <c r="O652" s="26" t="str">
        <f t="shared" si="3"/>
        <v/>
      </c>
      <c r="P652" s="42" t="str">
        <f t="shared" si="4"/>
        <v/>
      </c>
      <c r="Q652" s="2">
        <f t="shared" si="5"/>
        <v>0</v>
      </c>
      <c r="R652" s="10" t="str">
        <f t="array" ref="R652">iferror(xlookup($I652,'Product Families'!$A:$A,'Product Families'!$P:$P),"")</f>
        <v/>
      </c>
      <c r="S652" s="2" t="str">
        <f t="array" ref="S652">iferror(xlookup($I652,'Product Families'!$A:$A,'Product Families'!$Q:$Q),"")</f>
        <v/>
      </c>
      <c r="T652" s="26" t="str">
        <f t="shared" si="6"/>
        <v/>
      </c>
      <c r="U652" s="42" t="str">
        <f t="shared" si="7"/>
        <v/>
      </c>
      <c r="V652" s="2">
        <f t="shared" si="8"/>
        <v>0</v>
      </c>
      <c r="W652" s="10" t="str">
        <f t="array" ref="W652">iferror(xlookup($J652,'Product Families'!$A:$A,'Product Families'!$P:$P),"")</f>
        <v/>
      </c>
      <c r="X652" s="2" t="str">
        <f t="array" ref="X652">iferror(xlookup($J652,'Product Families'!$A:$A,'Product Families'!$Q:$Q),"")</f>
        <v/>
      </c>
      <c r="Y652" s="42" t="str">
        <f t="shared" si="9"/>
        <v/>
      </c>
      <c r="Z652" s="42" t="str">
        <f t="shared" si="10"/>
        <v/>
      </c>
      <c r="AA652" s="2">
        <f t="shared" si="11"/>
        <v>0</v>
      </c>
      <c r="AB652" s="10" t="str">
        <f t="array" ref="AB652">iferror(xlookup($K652,'Product Families'!$A:$A,'Product Families'!$P:$P),"")</f>
        <v/>
      </c>
      <c r="AC652" s="2" t="str">
        <f t="array" ref="AC652">iferror(xlookup($K652,'Product Families'!$A:$A,'Product Families'!$Q:$Q),"")</f>
        <v/>
      </c>
      <c r="AD652" s="26" t="str">
        <f t="shared" si="12"/>
        <v/>
      </c>
      <c r="AE652" s="42" t="str">
        <f t="shared" si="13"/>
        <v/>
      </c>
      <c r="AF652" s="2">
        <f t="shared" si="14"/>
        <v>0</v>
      </c>
      <c r="AG652" s="10" t="str">
        <f t="array" ref="AG652">iferror(xlookup($L652,'Product Families'!$A:$A,'Product Families'!$P:$P),"")</f>
        <v/>
      </c>
      <c r="AH652" s="2" t="str">
        <f t="array" ref="AH652">iferror(xlookup($L652,'Product Families'!$A:$A,'Product Families'!$Q:$Q),"")</f>
        <v/>
      </c>
      <c r="AI652" s="26" t="str">
        <f t="shared" si="15"/>
        <v/>
      </c>
      <c r="AJ652" s="42" t="str">
        <f t="shared" si="16"/>
        <v/>
      </c>
      <c r="AK652" s="2">
        <f t="shared" si="17"/>
        <v>0</v>
      </c>
    </row>
    <row r="653">
      <c r="A653" s="1"/>
      <c r="B653" s="1"/>
      <c r="C653" s="1"/>
      <c r="D653" s="7" t="str">
        <f t="shared" si="18"/>
        <v/>
      </c>
      <c r="E653" s="26">
        <f t="shared" si="2"/>
        <v>0</v>
      </c>
      <c r="H653" s="1"/>
      <c r="I653" s="1"/>
      <c r="J653" s="1"/>
      <c r="K653" s="1"/>
      <c r="L653" s="1"/>
      <c r="M653" s="10" t="str">
        <f t="array" ref="M653">iferror(xlookup($H653,'Product Families'!$A:$A,'Product Families'!$P:$P),"")</f>
        <v/>
      </c>
      <c r="N653" s="2" t="str">
        <f t="array" ref="N653">iferror(xlookup($H653,'Product Families'!$A:$A,'Product Families'!$Q:$Q),"")</f>
        <v/>
      </c>
      <c r="O653" s="26" t="str">
        <f t="shared" si="3"/>
        <v/>
      </c>
      <c r="P653" s="42" t="str">
        <f t="shared" si="4"/>
        <v/>
      </c>
      <c r="Q653" s="2">
        <f t="shared" si="5"/>
        <v>0</v>
      </c>
      <c r="R653" s="10" t="str">
        <f t="array" ref="R653">iferror(xlookup($I653,'Product Families'!$A:$A,'Product Families'!$P:$P),"")</f>
        <v/>
      </c>
      <c r="S653" s="2" t="str">
        <f t="array" ref="S653">iferror(xlookup($I653,'Product Families'!$A:$A,'Product Families'!$Q:$Q),"")</f>
        <v/>
      </c>
      <c r="T653" s="26" t="str">
        <f t="shared" si="6"/>
        <v/>
      </c>
      <c r="U653" s="42" t="str">
        <f t="shared" si="7"/>
        <v/>
      </c>
      <c r="V653" s="2">
        <f t="shared" si="8"/>
        <v>0</v>
      </c>
      <c r="W653" s="10" t="str">
        <f t="array" ref="W653">iferror(xlookup($J653,'Product Families'!$A:$A,'Product Families'!$P:$P),"")</f>
        <v/>
      </c>
      <c r="X653" s="2" t="str">
        <f t="array" ref="X653">iferror(xlookup($J653,'Product Families'!$A:$A,'Product Families'!$Q:$Q),"")</f>
        <v/>
      </c>
      <c r="Y653" s="42" t="str">
        <f t="shared" si="9"/>
        <v/>
      </c>
      <c r="Z653" s="42" t="str">
        <f t="shared" si="10"/>
        <v/>
      </c>
      <c r="AA653" s="2">
        <f t="shared" si="11"/>
        <v>0</v>
      </c>
      <c r="AB653" s="10" t="str">
        <f t="array" ref="AB653">iferror(xlookup($K653,'Product Families'!$A:$A,'Product Families'!$P:$P),"")</f>
        <v/>
      </c>
      <c r="AC653" s="2" t="str">
        <f t="array" ref="AC653">iferror(xlookup($K653,'Product Families'!$A:$A,'Product Families'!$Q:$Q),"")</f>
        <v/>
      </c>
      <c r="AD653" s="26" t="str">
        <f t="shared" si="12"/>
        <v/>
      </c>
      <c r="AE653" s="42" t="str">
        <f t="shared" si="13"/>
        <v/>
      </c>
      <c r="AF653" s="2">
        <f t="shared" si="14"/>
        <v>0</v>
      </c>
      <c r="AG653" s="10" t="str">
        <f t="array" ref="AG653">iferror(xlookup($L653,'Product Families'!$A:$A,'Product Families'!$P:$P),"")</f>
        <v/>
      </c>
      <c r="AH653" s="2" t="str">
        <f t="array" ref="AH653">iferror(xlookup($L653,'Product Families'!$A:$A,'Product Families'!$Q:$Q),"")</f>
        <v/>
      </c>
      <c r="AI653" s="26" t="str">
        <f t="shared" si="15"/>
        <v/>
      </c>
      <c r="AJ653" s="42" t="str">
        <f t="shared" si="16"/>
        <v/>
      </c>
      <c r="AK653" s="2">
        <f t="shared" si="17"/>
        <v>0</v>
      </c>
    </row>
    <row r="654">
      <c r="A654" s="1"/>
      <c r="B654" s="1"/>
      <c r="C654" s="1"/>
      <c r="D654" s="7" t="str">
        <f t="shared" si="18"/>
        <v/>
      </c>
      <c r="E654" s="26">
        <f t="shared" si="2"/>
        <v>0</v>
      </c>
      <c r="H654" s="1"/>
      <c r="I654" s="1"/>
      <c r="J654" s="1"/>
      <c r="K654" s="1"/>
      <c r="L654" s="1"/>
      <c r="M654" s="10" t="str">
        <f t="array" ref="M654">iferror(xlookup($H654,'Product Families'!$A:$A,'Product Families'!$P:$P),"")</f>
        <v/>
      </c>
      <c r="N654" s="2" t="str">
        <f t="array" ref="N654">iferror(xlookup($H654,'Product Families'!$A:$A,'Product Families'!$Q:$Q),"")</f>
        <v/>
      </c>
      <c r="O654" s="26" t="str">
        <f t="shared" si="3"/>
        <v/>
      </c>
      <c r="P654" s="42" t="str">
        <f t="shared" si="4"/>
        <v/>
      </c>
      <c r="Q654" s="2">
        <f t="shared" si="5"/>
        <v>0</v>
      </c>
      <c r="R654" s="10" t="str">
        <f t="array" ref="R654">iferror(xlookup($I654,'Product Families'!$A:$A,'Product Families'!$P:$P),"")</f>
        <v/>
      </c>
      <c r="S654" s="2" t="str">
        <f t="array" ref="S654">iferror(xlookup($I654,'Product Families'!$A:$A,'Product Families'!$Q:$Q),"")</f>
        <v/>
      </c>
      <c r="T654" s="26" t="str">
        <f t="shared" si="6"/>
        <v/>
      </c>
      <c r="U654" s="42" t="str">
        <f t="shared" si="7"/>
        <v/>
      </c>
      <c r="V654" s="2">
        <f t="shared" si="8"/>
        <v>0</v>
      </c>
      <c r="W654" s="10" t="str">
        <f t="array" ref="W654">iferror(xlookup($J654,'Product Families'!$A:$A,'Product Families'!$P:$P),"")</f>
        <v/>
      </c>
      <c r="X654" s="2" t="str">
        <f t="array" ref="X654">iferror(xlookup($J654,'Product Families'!$A:$A,'Product Families'!$Q:$Q),"")</f>
        <v/>
      </c>
      <c r="Y654" s="42" t="str">
        <f t="shared" si="9"/>
        <v/>
      </c>
      <c r="Z654" s="42" t="str">
        <f t="shared" si="10"/>
        <v/>
      </c>
      <c r="AA654" s="2">
        <f t="shared" si="11"/>
        <v>0</v>
      </c>
      <c r="AB654" s="10" t="str">
        <f t="array" ref="AB654">iferror(xlookup($K654,'Product Families'!$A:$A,'Product Families'!$P:$P),"")</f>
        <v/>
      </c>
      <c r="AC654" s="2" t="str">
        <f t="array" ref="AC654">iferror(xlookup($K654,'Product Families'!$A:$A,'Product Families'!$Q:$Q),"")</f>
        <v/>
      </c>
      <c r="AD654" s="26" t="str">
        <f t="shared" si="12"/>
        <v/>
      </c>
      <c r="AE654" s="42" t="str">
        <f t="shared" si="13"/>
        <v/>
      </c>
      <c r="AF654" s="2">
        <f t="shared" si="14"/>
        <v>0</v>
      </c>
      <c r="AG654" s="10" t="str">
        <f t="array" ref="AG654">iferror(xlookup($L654,'Product Families'!$A:$A,'Product Families'!$P:$P),"")</f>
        <v/>
      </c>
      <c r="AH654" s="2" t="str">
        <f t="array" ref="AH654">iferror(xlookup($L654,'Product Families'!$A:$A,'Product Families'!$Q:$Q),"")</f>
        <v/>
      </c>
      <c r="AI654" s="26" t="str">
        <f t="shared" si="15"/>
        <v/>
      </c>
      <c r="AJ654" s="42" t="str">
        <f t="shared" si="16"/>
        <v/>
      </c>
      <c r="AK654" s="2">
        <f t="shared" si="17"/>
        <v>0</v>
      </c>
    </row>
    <row r="655">
      <c r="A655" s="1"/>
      <c r="B655" s="1"/>
      <c r="C655" s="1"/>
      <c r="D655" s="7" t="str">
        <f t="shared" si="18"/>
        <v/>
      </c>
      <c r="E655" s="26">
        <f t="shared" si="2"/>
        <v>0</v>
      </c>
      <c r="H655" s="1"/>
      <c r="I655" s="1"/>
      <c r="J655" s="1"/>
      <c r="K655" s="1"/>
      <c r="L655" s="1"/>
      <c r="M655" s="10" t="str">
        <f t="array" ref="M655">iferror(xlookup($H655,'Product Families'!$A:$A,'Product Families'!$P:$P),"")</f>
        <v/>
      </c>
      <c r="N655" s="2" t="str">
        <f t="array" ref="N655">iferror(xlookup($H655,'Product Families'!$A:$A,'Product Families'!$Q:$Q),"")</f>
        <v/>
      </c>
      <c r="O655" s="26" t="str">
        <f t="shared" si="3"/>
        <v/>
      </c>
      <c r="P655" s="42" t="str">
        <f t="shared" si="4"/>
        <v/>
      </c>
      <c r="Q655" s="2">
        <f t="shared" si="5"/>
        <v>0</v>
      </c>
      <c r="R655" s="10" t="str">
        <f t="array" ref="R655">iferror(xlookup($I655,'Product Families'!$A:$A,'Product Families'!$P:$P),"")</f>
        <v/>
      </c>
      <c r="S655" s="2" t="str">
        <f t="array" ref="S655">iferror(xlookup($I655,'Product Families'!$A:$A,'Product Families'!$Q:$Q),"")</f>
        <v/>
      </c>
      <c r="T655" s="26" t="str">
        <f t="shared" si="6"/>
        <v/>
      </c>
      <c r="U655" s="42" t="str">
        <f t="shared" si="7"/>
        <v/>
      </c>
      <c r="V655" s="2">
        <f t="shared" si="8"/>
        <v>0</v>
      </c>
      <c r="W655" s="10" t="str">
        <f t="array" ref="W655">iferror(xlookup($J655,'Product Families'!$A:$A,'Product Families'!$P:$P),"")</f>
        <v/>
      </c>
      <c r="X655" s="2" t="str">
        <f t="array" ref="X655">iferror(xlookup($J655,'Product Families'!$A:$A,'Product Families'!$Q:$Q),"")</f>
        <v/>
      </c>
      <c r="Y655" s="42" t="str">
        <f t="shared" si="9"/>
        <v/>
      </c>
      <c r="Z655" s="42" t="str">
        <f t="shared" si="10"/>
        <v/>
      </c>
      <c r="AA655" s="2">
        <f t="shared" si="11"/>
        <v>0</v>
      </c>
      <c r="AB655" s="10" t="str">
        <f t="array" ref="AB655">iferror(xlookup($K655,'Product Families'!$A:$A,'Product Families'!$P:$P),"")</f>
        <v/>
      </c>
      <c r="AC655" s="2" t="str">
        <f t="array" ref="AC655">iferror(xlookup($K655,'Product Families'!$A:$A,'Product Families'!$Q:$Q),"")</f>
        <v/>
      </c>
      <c r="AD655" s="26" t="str">
        <f t="shared" si="12"/>
        <v/>
      </c>
      <c r="AE655" s="42" t="str">
        <f t="shared" si="13"/>
        <v/>
      </c>
      <c r="AF655" s="2">
        <f t="shared" si="14"/>
        <v>0</v>
      </c>
      <c r="AG655" s="10" t="str">
        <f t="array" ref="AG655">iferror(xlookup($L655,'Product Families'!$A:$A,'Product Families'!$P:$P),"")</f>
        <v/>
      </c>
      <c r="AH655" s="2" t="str">
        <f t="array" ref="AH655">iferror(xlookup($L655,'Product Families'!$A:$A,'Product Families'!$Q:$Q),"")</f>
        <v/>
      </c>
      <c r="AI655" s="26" t="str">
        <f t="shared" si="15"/>
        <v/>
      </c>
      <c r="AJ655" s="42" t="str">
        <f t="shared" si="16"/>
        <v/>
      </c>
      <c r="AK655" s="2">
        <f t="shared" si="17"/>
        <v>0</v>
      </c>
    </row>
    <row r="656">
      <c r="A656" s="1"/>
      <c r="B656" s="1"/>
      <c r="C656" s="1"/>
      <c r="D656" s="7" t="str">
        <f t="shared" si="18"/>
        <v/>
      </c>
      <c r="E656" s="26">
        <f t="shared" si="2"/>
        <v>0</v>
      </c>
      <c r="H656" s="1"/>
      <c r="I656" s="1"/>
      <c r="J656" s="1"/>
      <c r="K656" s="1"/>
      <c r="L656" s="1"/>
      <c r="M656" s="10" t="str">
        <f t="array" ref="M656">iferror(xlookup($H656,'Product Families'!$A:$A,'Product Families'!$P:$P),"")</f>
        <v/>
      </c>
      <c r="N656" s="2" t="str">
        <f t="array" ref="N656">iferror(xlookup($H656,'Product Families'!$A:$A,'Product Families'!$Q:$Q),"")</f>
        <v/>
      </c>
      <c r="O656" s="26" t="str">
        <f t="shared" si="3"/>
        <v/>
      </c>
      <c r="P656" s="42" t="str">
        <f t="shared" si="4"/>
        <v/>
      </c>
      <c r="Q656" s="2">
        <f t="shared" si="5"/>
        <v>0</v>
      </c>
      <c r="R656" s="10" t="str">
        <f t="array" ref="R656">iferror(xlookup($I656,'Product Families'!$A:$A,'Product Families'!$P:$P),"")</f>
        <v/>
      </c>
      <c r="S656" s="2" t="str">
        <f t="array" ref="S656">iferror(xlookup($I656,'Product Families'!$A:$A,'Product Families'!$Q:$Q),"")</f>
        <v/>
      </c>
      <c r="T656" s="26" t="str">
        <f t="shared" si="6"/>
        <v/>
      </c>
      <c r="U656" s="42" t="str">
        <f t="shared" si="7"/>
        <v/>
      </c>
      <c r="V656" s="2">
        <f t="shared" si="8"/>
        <v>0</v>
      </c>
      <c r="W656" s="10" t="str">
        <f t="array" ref="W656">iferror(xlookup($J656,'Product Families'!$A:$A,'Product Families'!$P:$P),"")</f>
        <v/>
      </c>
      <c r="X656" s="2" t="str">
        <f t="array" ref="X656">iferror(xlookup($J656,'Product Families'!$A:$A,'Product Families'!$Q:$Q),"")</f>
        <v/>
      </c>
      <c r="Y656" s="42" t="str">
        <f t="shared" si="9"/>
        <v/>
      </c>
      <c r="Z656" s="42" t="str">
        <f t="shared" si="10"/>
        <v/>
      </c>
      <c r="AA656" s="2">
        <f t="shared" si="11"/>
        <v>0</v>
      </c>
      <c r="AB656" s="10" t="str">
        <f t="array" ref="AB656">iferror(xlookup($K656,'Product Families'!$A:$A,'Product Families'!$P:$P),"")</f>
        <v/>
      </c>
      <c r="AC656" s="2" t="str">
        <f t="array" ref="AC656">iferror(xlookup($K656,'Product Families'!$A:$A,'Product Families'!$Q:$Q),"")</f>
        <v/>
      </c>
      <c r="AD656" s="26" t="str">
        <f t="shared" si="12"/>
        <v/>
      </c>
      <c r="AE656" s="42" t="str">
        <f t="shared" si="13"/>
        <v/>
      </c>
      <c r="AF656" s="2">
        <f t="shared" si="14"/>
        <v>0</v>
      </c>
      <c r="AG656" s="10" t="str">
        <f t="array" ref="AG656">iferror(xlookup($L656,'Product Families'!$A:$A,'Product Families'!$P:$P),"")</f>
        <v/>
      </c>
      <c r="AH656" s="2" t="str">
        <f t="array" ref="AH656">iferror(xlookup($L656,'Product Families'!$A:$A,'Product Families'!$Q:$Q),"")</f>
        <v/>
      </c>
      <c r="AI656" s="26" t="str">
        <f t="shared" si="15"/>
        <v/>
      </c>
      <c r="AJ656" s="42" t="str">
        <f t="shared" si="16"/>
        <v/>
      </c>
      <c r="AK656" s="2">
        <f t="shared" si="17"/>
        <v>0</v>
      </c>
    </row>
    <row r="657">
      <c r="A657" s="1"/>
      <c r="B657" s="1"/>
      <c r="C657" s="1"/>
      <c r="D657" s="7" t="str">
        <f t="shared" si="18"/>
        <v/>
      </c>
      <c r="E657" s="26">
        <f t="shared" si="2"/>
        <v>0</v>
      </c>
      <c r="H657" s="1"/>
      <c r="I657" s="1"/>
      <c r="J657" s="1"/>
      <c r="K657" s="1"/>
      <c r="L657" s="1"/>
      <c r="M657" s="10" t="str">
        <f t="array" ref="M657">iferror(xlookup($H657,'Product Families'!$A:$A,'Product Families'!$P:$P),"")</f>
        <v/>
      </c>
      <c r="N657" s="2" t="str">
        <f t="array" ref="N657">iferror(xlookup($H657,'Product Families'!$A:$A,'Product Families'!$Q:$Q),"")</f>
        <v/>
      </c>
      <c r="O657" s="26" t="str">
        <f t="shared" si="3"/>
        <v/>
      </c>
      <c r="P657" s="42" t="str">
        <f t="shared" si="4"/>
        <v/>
      </c>
      <c r="Q657" s="2">
        <f t="shared" si="5"/>
        <v>0</v>
      </c>
      <c r="R657" s="10" t="str">
        <f t="array" ref="R657">iferror(xlookup($I657,'Product Families'!$A:$A,'Product Families'!$P:$P),"")</f>
        <v/>
      </c>
      <c r="S657" s="2" t="str">
        <f t="array" ref="S657">iferror(xlookup($I657,'Product Families'!$A:$A,'Product Families'!$Q:$Q),"")</f>
        <v/>
      </c>
      <c r="T657" s="26" t="str">
        <f t="shared" si="6"/>
        <v/>
      </c>
      <c r="U657" s="42" t="str">
        <f t="shared" si="7"/>
        <v/>
      </c>
      <c r="V657" s="2">
        <f t="shared" si="8"/>
        <v>0</v>
      </c>
      <c r="W657" s="10" t="str">
        <f t="array" ref="W657">iferror(xlookup($J657,'Product Families'!$A:$A,'Product Families'!$P:$P),"")</f>
        <v/>
      </c>
      <c r="X657" s="2" t="str">
        <f t="array" ref="X657">iferror(xlookup($J657,'Product Families'!$A:$A,'Product Families'!$Q:$Q),"")</f>
        <v/>
      </c>
      <c r="Y657" s="42" t="str">
        <f t="shared" si="9"/>
        <v/>
      </c>
      <c r="Z657" s="42" t="str">
        <f t="shared" si="10"/>
        <v/>
      </c>
      <c r="AA657" s="2">
        <f t="shared" si="11"/>
        <v>0</v>
      </c>
      <c r="AB657" s="10" t="str">
        <f t="array" ref="AB657">iferror(xlookup($K657,'Product Families'!$A:$A,'Product Families'!$P:$P),"")</f>
        <v/>
      </c>
      <c r="AC657" s="2" t="str">
        <f t="array" ref="AC657">iferror(xlookup($K657,'Product Families'!$A:$A,'Product Families'!$Q:$Q),"")</f>
        <v/>
      </c>
      <c r="AD657" s="26" t="str">
        <f t="shared" si="12"/>
        <v/>
      </c>
      <c r="AE657" s="42" t="str">
        <f t="shared" si="13"/>
        <v/>
      </c>
      <c r="AF657" s="2">
        <f t="shared" si="14"/>
        <v>0</v>
      </c>
      <c r="AG657" s="10" t="str">
        <f t="array" ref="AG657">iferror(xlookup($L657,'Product Families'!$A:$A,'Product Families'!$P:$P),"")</f>
        <v/>
      </c>
      <c r="AH657" s="2" t="str">
        <f t="array" ref="AH657">iferror(xlookup($L657,'Product Families'!$A:$A,'Product Families'!$Q:$Q),"")</f>
        <v/>
      </c>
      <c r="AI657" s="26" t="str">
        <f t="shared" si="15"/>
        <v/>
      </c>
      <c r="AJ657" s="42" t="str">
        <f t="shared" si="16"/>
        <v/>
      </c>
      <c r="AK657" s="2">
        <f t="shared" si="17"/>
        <v>0</v>
      </c>
    </row>
    <row r="658">
      <c r="A658" s="1"/>
      <c r="B658" s="1"/>
      <c r="C658" s="1"/>
      <c r="D658" s="7" t="str">
        <f t="shared" si="18"/>
        <v/>
      </c>
      <c r="E658" s="26">
        <f t="shared" si="2"/>
        <v>0</v>
      </c>
      <c r="H658" s="1"/>
      <c r="I658" s="1"/>
      <c r="J658" s="1"/>
      <c r="K658" s="1"/>
      <c r="L658" s="1"/>
      <c r="M658" s="10" t="str">
        <f t="array" ref="M658">iferror(xlookup($H658,'Product Families'!$A:$A,'Product Families'!$P:$P),"")</f>
        <v/>
      </c>
      <c r="N658" s="2" t="str">
        <f t="array" ref="N658">iferror(xlookup($H658,'Product Families'!$A:$A,'Product Families'!$Q:$Q),"")</f>
        <v/>
      </c>
      <c r="O658" s="26" t="str">
        <f t="shared" si="3"/>
        <v/>
      </c>
      <c r="P658" s="42" t="str">
        <f t="shared" si="4"/>
        <v/>
      </c>
      <c r="Q658" s="2">
        <f t="shared" si="5"/>
        <v>0</v>
      </c>
      <c r="R658" s="10" t="str">
        <f t="array" ref="R658">iferror(xlookup($I658,'Product Families'!$A:$A,'Product Families'!$P:$P),"")</f>
        <v/>
      </c>
      <c r="S658" s="2" t="str">
        <f t="array" ref="S658">iferror(xlookup($I658,'Product Families'!$A:$A,'Product Families'!$Q:$Q),"")</f>
        <v/>
      </c>
      <c r="T658" s="26" t="str">
        <f t="shared" si="6"/>
        <v/>
      </c>
      <c r="U658" s="42" t="str">
        <f t="shared" si="7"/>
        <v/>
      </c>
      <c r="V658" s="2">
        <f t="shared" si="8"/>
        <v>0</v>
      </c>
      <c r="W658" s="10" t="str">
        <f t="array" ref="W658">iferror(xlookup($J658,'Product Families'!$A:$A,'Product Families'!$P:$P),"")</f>
        <v/>
      </c>
      <c r="X658" s="2" t="str">
        <f t="array" ref="X658">iferror(xlookup($J658,'Product Families'!$A:$A,'Product Families'!$Q:$Q),"")</f>
        <v/>
      </c>
      <c r="Y658" s="42" t="str">
        <f t="shared" si="9"/>
        <v/>
      </c>
      <c r="Z658" s="42" t="str">
        <f t="shared" si="10"/>
        <v/>
      </c>
      <c r="AA658" s="2">
        <f t="shared" si="11"/>
        <v>0</v>
      </c>
      <c r="AB658" s="10" t="str">
        <f t="array" ref="AB658">iferror(xlookup($K658,'Product Families'!$A:$A,'Product Families'!$P:$P),"")</f>
        <v/>
      </c>
      <c r="AC658" s="2" t="str">
        <f t="array" ref="AC658">iferror(xlookup($K658,'Product Families'!$A:$A,'Product Families'!$Q:$Q),"")</f>
        <v/>
      </c>
      <c r="AD658" s="26" t="str">
        <f t="shared" si="12"/>
        <v/>
      </c>
      <c r="AE658" s="42" t="str">
        <f t="shared" si="13"/>
        <v/>
      </c>
      <c r="AF658" s="2">
        <f t="shared" si="14"/>
        <v>0</v>
      </c>
      <c r="AG658" s="10" t="str">
        <f t="array" ref="AG658">iferror(xlookup($L658,'Product Families'!$A:$A,'Product Families'!$P:$P),"")</f>
        <v/>
      </c>
      <c r="AH658" s="2" t="str">
        <f t="array" ref="AH658">iferror(xlookup($L658,'Product Families'!$A:$A,'Product Families'!$Q:$Q),"")</f>
        <v/>
      </c>
      <c r="AI658" s="26" t="str">
        <f t="shared" si="15"/>
        <v/>
      </c>
      <c r="AJ658" s="42" t="str">
        <f t="shared" si="16"/>
        <v/>
      </c>
      <c r="AK658" s="2">
        <f t="shared" si="17"/>
        <v>0</v>
      </c>
    </row>
    <row r="659">
      <c r="A659" s="1"/>
      <c r="B659" s="1"/>
      <c r="C659" s="1"/>
      <c r="D659" s="7" t="str">
        <f t="shared" si="18"/>
        <v/>
      </c>
      <c r="E659" s="26">
        <f t="shared" si="2"/>
        <v>0</v>
      </c>
      <c r="H659" s="1"/>
      <c r="I659" s="1"/>
      <c r="J659" s="1"/>
      <c r="K659" s="1"/>
      <c r="L659" s="1"/>
      <c r="M659" s="10" t="str">
        <f t="array" ref="M659">iferror(xlookup($H659,'Product Families'!$A:$A,'Product Families'!$P:$P),"")</f>
        <v/>
      </c>
      <c r="N659" s="2" t="str">
        <f t="array" ref="N659">iferror(xlookup($H659,'Product Families'!$A:$A,'Product Families'!$Q:$Q),"")</f>
        <v/>
      </c>
      <c r="O659" s="26" t="str">
        <f t="shared" si="3"/>
        <v/>
      </c>
      <c r="P659" s="42" t="str">
        <f t="shared" si="4"/>
        <v/>
      </c>
      <c r="Q659" s="2">
        <f t="shared" si="5"/>
        <v>0</v>
      </c>
      <c r="R659" s="10" t="str">
        <f t="array" ref="R659">iferror(xlookup($I659,'Product Families'!$A:$A,'Product Families'!$P:$P),"")</f>
        <v/>
      </c>
      <c r="S659" s="2" t="str">
        <f t="array" ref="S659">iferror(xlookup($I659,'Product Families'!$A:$A,'Product Families'!$Q:$Q),"")</f>
        <v/>
      </c>
      <c r="T659" s="26" t="str">
        <f t="shared" si="6"/>
        <v/>
      </c>
      <c r="U659" s="42" t="str">
        <f t="shared" si="7"/>
        <v/>
      </c>
      <c r="V659" s="2">
        <f t="shared" si="8"/>
        <v>0</v>
      </c>
      <c r="W659" s="10" t="str">
        <f t="array" ref="W659">iferror(xlookup($J659,'Product Families'!$A:$A,'Product Families'!$P:$P),"")</f>
        <v/>
      </c>
      <c r="X659" s="2" t="str">
        <f t="array" ref="X659">iferror(xlookup($J659,'Product Families'!$A:$A,'Product Families'!$Q:$Q),"")</f>
        <v/>
      </c>
      <c r="Y659" s="42" t="str">
        <f t="shared" si="9"/>
        <v/>
      </c>
      <c r="Z659" s="42" t="str">
        <f t="shared" si="10"/>
        <v/>
      </c>
      <c r="AA659" s="2">
        <f t="shared" si="11"/>
        <v>0</v>
      </c>
      <c r="AB659" s="10" t="str">
        <f t="array" ref="AB659">iferror(xlookup($K659,'Product Families'!$A:$A,'Product Families'!$P:$P),"")</f>
        <v/>
      </c>
      <c r="AC659" s="2" t="str">
        <f t="array" ref="AC659">iferror(xlookup($K659,'Product Families'!$A:$A,'Product Families'!$Q:$Q),"")</f>
        <v/>
      </c>
      <c r="AD659" s="26" t="str">
        <f t="shared" si="12"/>
        <v/>
      </c>
      <c r="AE659" s="42" t="str">
        <f t="shared" si="13"/>
        <v/>
      </c>
      <c r="AF659" s="2">
        <f t="shared" si="14"/>
        <v>0</v>
      </c>
      <c r="AG659" s="10" t="str">
        <f t="array" ref="AG659">iferror(xlookup($L659,'Product Families'!$A:$A,'Product Families'!$P:$P),"")</f>
        <v/>
      </c>
      <c r="AH659" s="2" t="str">
        <f t="array" ref="AH659">iferror(xlookup($L659,'Product Families'!$A:$A,'Product Families'!$Q:$Q),"")</f>
        <v/>
      </c>
      <c r="AI659" s="26" t="str">
        <f t="shared" si="15"/>
        <v/>
      </c>
      <c r="AJ659" s="42" t="str">
        <f t="shared" si="16"/>
        <v/>
      </c>
      <c r="AK659" s="2">
        <f t="shared" si="17"/>
        <v>0</v>
      </c>
    </row>
    <row r="660">
      <c r="A660" s="1"/>
      <c r="B660" s="1"/>
      <c r="C660" s="1"/>
      <c r="D660" s="7" t="str">
        <f t="shared" si="18"/>
        <v/>
      </c>
      <c r="E660" s="26">
        <f t="shared" si="2"/>
        <v>0</v>
      </c>
      <c r="H660" s="1"/>
      <c r="I660" s="1"/>
      <c r="J660" s="1"/>
      <c r="K660" s="1"/>
      <c r="L660" s="1"/>
      <c r="M660" s="10" t="str">
        <f t="array" ref="M660">iferror(xlookup($H660,'Product Families'!$A:$A,'Product Families'!$P:$P),"")</f>
        <v/>
      </c>
      <c r="N660" s="2" t="str">
        <f t="array" ref="N660">iferror(xlookup($H660,'Product Families'!$A:$A,'Product Families'!$Q:$Q),"")</f>
        <v/>
      </c>
      <c r="O660" s="26" t="str">
        <f t="shared" si="3"/>
        <v/>
      </c>
      <c r="P660" s="42" t="str">
        <f t="shared" si="4"/>
        <v/>
      </c>
      <c r="Q660" s="2">
        <f t="shared" si="5"/>
        <v>0</v>
      </c>
      <c r="R660" s="10" t="str">
        <f t="array" ref="R660">iferror(xlookup($I660,'Product Families'!$A:$A,'Product Families'!$P:$P),"")</f>
        <v/>
      </c>
      <c r="S660" s="2" t="str">
        <f t="array" ref="S660">iferror(xlookup($I660,'Product Families'!$A:$A,'Product Families'!$Q:$Q),"")</f>
        <v/>
      </c>
      <c r="T660" s="26" t="str">
        <f t="shared" si="6"/>
        <v/>
      </c>
      <c r="U660" s="42" t="str">
        <f t="shared" si="7"/>
        <v/>
      </c>
      <c r="V660" s="2">
        <f t="shared" si="8"/>
        <v>0</v>
      </c>
      <c r="W660" s="10" t="str">
        <f t="array" ref="W660">iferror(xlookup($J660,'Product Families'!$A:$A,'Product Families'!$P:$P),"")</f>
        <v/>
      </c>
      <c r="X660" s="2" t="str">
        <f t="array" ref="X660">iferror(xlookup($J660,'Product Families'!$A:$A,'Product Families'!$Q:$Q),"")</f>
        <v/>
      </c>
      <c r="Y660" s="42" t="str">
        <f t="shared" si="9"/>
        <v/>
      </c>
      <c r="Z660" s="42" t="str">
        <f t="shared" si="10"/>
        <v/>
      </c>
      <c r="AA660" s="2">
        <f t="shared" si="11"/>
        <v>0</v>
      </c>
      <c r="AB660" s="10" t="str">
        <f t="array" ref="AB660">iferror(xlookup($K660,'Product Families'!$A:$A,'Product Families'!$P:$P),"")</f>
        <v/>
      </c>
      <c r="AC660" s="2" t="str">
        <f t="array" ref="AC660">iferror(xlookup($K660,'Product Families'!$A:$A,'Product Families'!$Q:$Q),"")</f>
        <v/>
      </c>
      <c r="AD660" s="26" t="str">
        <f t="shared" si="12"/>
        <v/>
      </c>
      <c r="AE660" s="42" t="str">
        <f t="shared" si="13"/>
        <v/>
      </c>
      <c r="AF660" s="2">
        <f t="shared" si="14"/>
        <v>0</v>
      </c>
      <c r="AG660" s="10" t="str">
        <f t="array" ref="AG660">iferror(xlookup($L660,'Product Families'!$A:$A,'Product Families'!$P:$P),"")</f>
        <v/>
      </c>
      <c r="AH660" s="2" t="str">
        <f t="array" ref="AH660">iferror(xlookup($L660,'Product Families'!$A:$A,'Product Families'!$Q:$Q),"")</f>
        <v/>
      </c>
      <c r="AI660" s="26" t="str">
        <f t="shared" si="15"/>
        <v/>
      </c>
      <c r="AJ660" s="42" t="str">
        <f t="shared" si="16"/>
        <v/>
      </c>
      <c r="AK660" s="2">
        <f t="shared" si="17"/>
        <v>0</v>
      </c>
    </row>
    <row r="661">
      <c r="A661" s="1"/>
      <c r="B661" s="1"/>
      <c r="C661" s="1"/>
      <c r="D661" s="7" t="str">
        <f t="shared" si="18"/>
        <v/>
      </c>
      <c r="E661" s="26">
        <f t="shared" si="2"/>
        <v>0</v>
      </c>
      <c r="H661" s="1"/>
      <c r="I661" s="1"/>
      <c r="J661" s="1"/>
      <c r="K661" s="1"/>
      <c r="L661" s="1"/>
      <c r="M661" s="10" t="str">
        <f t="array" ref="M661">iferror(xlookup($H661,'Product Families'!$A:$A,'Product Families'!$P:$P),"")</f>
        <v/>
      </c>
      <c r="N661" s="2" t="str">
        <f t="array" ref="N661">iferror(xlookup($H661,'Product Families'!$A:$A,'Product Families'!$Q:$Q),"")</f>
        <v/>
      </c>
      <c r="O661" s="26" t="str">
        <f t="shared" si="3"/>
        <v/>
      </c>
      <c r="P661" s="42" t="str">
        <f t="shared" si="4"/>
        <v/>
      </c>
      <c r="Q661" s="2">
        <f t="shared" si="5"/>
        <v>0</v>
      </c>
      <c r="R661" s="10" t="str">
        <f t="array" ref="R661">iferror(xlookup($I661,'Product Families'!$A:$A,'Product Families'!$P:$P),"")</f>
        <v/>
      </c>
      <c r="S661" s="2" t="str">
        <f t="array" ref="S661">iferror(xlookup($I661,'Product Families'!$A:$A,'Product Families'!$Q:$Q),"")</f>
        <v/>
      </c>
      <c r="T661" s="26" t="str">
        <f t="shared" si="6"/>
        <v/>
      </c>
      <c r="U661" s="42" t="str">
        <f t="shared" si="7"/>
        <v/>
      </c>
      <c r="V661" s="2">
        <f t="shared" si="8"/>
        <v>0</v>
      </c>
      <c r="W661" s="10" t="str">
        <f t="array" ref="W661">iferror(xlookup($J661,'Product Families'!$A:$A,'Product Families'!$P:$P),"")</f>
        <v/>
      </c>
      <c r="X661" s="2" t="str">
        <f t="array" ref="X661">iferror(xlookup($J661,'Product Families'!$A:$A,'Product Families'!$Q:$Q),"")</f>
        <v/>
      </c>
      <c r="Y661" s="42" t="str">
        <f t="shared" si="9"/>
        <v/>
      </c>
      <c r="Z661" s="42" t="str">
        <f t="shared" si="10"/>
        <v/>
      </c>
      <c r="AA661" s="2">
        <f t="shared" si="11"/>
        <v>0</v>
      </c>
      <c r="AB661" s="10" t="str">
        <f t="array" ref="AB661">iferror(xlookup($K661,'Product Families'!$A:$A,'Product Families'!$P:$P),"")</f>
        <v/>
      </c>
      <c r="AC661" s="2" t="str">
        <f t="array" ref="AC661">iferror(xlookup($K661,'Product Families'!$A:$A,'Product Families'!$Q:$Q),"")</f>
        <v/>
      </c>
      <c r="AD661" s="26" t="str">
        <f t="shared" si="12"/>
        <v/>
      </c>
      <c r="AE661" s="42" t="str">
        <f t="shared" si="13"/>
        <v/>
      </c>
      <c r="AF661" s="2">
        <f t="shared" si="14"/>
        <v>0</v>
      </c>
      <c r="AG661" s="10" t="str">
        <f t="array" ref="AG661">iferror(xlookup($L661,'Product Families'!$A:$A,'Product Families'!$P:$P),"")</f>
        <v/>
      </c>
      <c r="AH661" s="2" t="str">
        <f t="array" ref="AH661">iferror(xlookup($L661,'Product Families'!$A:$A,'Product Families'!$Q:$Q),"")</f>
        <v/>
      </c>
      <c r="AI661" s="26" t="str">
        <f t="shared" si="15"/>
        <v/>
      </c>
      <c r="AJ661" s="42" t="str">
        <f t="shared" si="16"/>
        <v/>
      </c>
      <c r="AK661" s="2">
        <f t="shared" si="17"/>
        <v>0</v>
      </c>
    </row>
    <row r="662">
      <c r="A662" s="1"/>
      <c r="B662" s="1"/>
      <c r="C662" s="1"/>
      <c r="D662" s="7" t="str">
        <f t="shared" si="18"/>
        <v/>
      </c>
      <c r="E662" s="26">
        <f t="shared" si="2"/>
        <v>0</v>
      </c>
      <c r="H662" s="1"/>
      <c r="I662" s="1"/>
      <c r="J662" s="1"/>
      <c r="K662" s="1"/>
      <c r="L662" s="1"/>
      <c r="M662" s="10" t="str">
        <f t="array" ref="M662">iferror(xlookup($H662,'Product Families'!$A:$A,'Product Families'!$P:$P),"")</f>
        <v/>
      </c>
      <c r="N662" s="2" t="str">
        <f t="array" ref="N662">iferror(xlookup($H662,'Product Families'!$A:$A,'Product Families'!$Q:$Q),"")</f>
        <v/>
      </c>
      <c r="O662" s="26" t="str">
        <f t="shared" si="3"/>
        <v/>
      </c>
      <c r="P662" s="42" t="str">
        <f t="shared" si="4"/>
        <v/>
      </c>
      <c r="Q662" s="2">
        <f t="shared" si="5"/>
        <v>0</v>
      </c>
      <c r="R662" s="10" t="str">
        <f t="array" ref="R662">iferror(xlookup($I662,'Product Families'!$A:$A,'Product Families'!$P:$P),"")</f>
        <v/>
      </c>
      <c r="S662" s="2" t="str">
        <f t="array" ref="S662">iferror(xlookup($I662,'Product Families'!$A:$A,'Product Families'!$Q:$Q),"")</f>
        <v/>
      </c>
      <c r="T662" s="26" t="str">
        <f t="shared" si="6"/>
        <v/>
      </c>
      <c r="U662" s="42" t="str">
        <f t="shared" si="7"/>
        <v/>
      </c>
      <c r="V662" s="2">
        <f t="shared" si="8"/>
        <v>0</v>
      </c>
      <c r="W662" s="10" t="str">
        <f t="array" ref="W662">iferror(xlookup($J662,'Product Families'!$A:$A,'Product Families'!$P:$P),"")</f>
        <v/>
      </c>
      <c r="X662" s="2" t="str">
        <f t="array" ref="X662">iferror(xlookup($J662,'Product Families'!$A:$A,'Product Families'!$Q:$Q),"")</f>
        <v/>
      </c>
      <c r="Y662" s="42" t="str">
        <f t="shared" si="9"/>
        <v/>
      </c>
      <c r="Z662" s="42" t="str">
        <f t="shared" si="10"/>
        <v/>
      </c>
      <c r="AA662" s="2">
        <f t="shared" si="11"/>
        <v>0</v>
      </c>
      <c r="AB662" s="10" t="str">
        <f t="array" ref="AB662">iferror(xlookup($K662,'Product Families'!$A:$A,'Product Families'!$P:$P),"")</f>
        <v/>
      </c>
      <c r="AC662" s="2" t="str">
        <f t="array" ref="AC662">iferror(xlookup($K662,'Product Families'!$A:$A,'Product Families'!$Q:$Q),"")</f>
        <v/>
      </c>
      <c r="AD662" s="26" t="str">
        <f t="shared" si="12"/>
        <v/>
      </c>
      <c r="AE662" s="42" t="str">
        <f t="shared" si="13"/>
        <v/>
      </c>
      <c r="AF662" s="2">
        <f t="shared" si="14"/>
        <v>0</v>
      </c>
      <c r="AG662" s="10" t="str">
        <f t="array" ref="AG662">iferror(xlookup($L662,'Product Families'!$A:$A,'Product Families'!$P:$P),"")</f>
        <v/>
      </c>
      <c r="AH662" s="2" t="str">
        <f t="array" ref="AH662">iferror(xlookup($L662,'Product Families'!$A:$A,'Product Families'!$Q:$Q),"")</f>
        <v/>
      </c>
      <c r="AI662" s="26" t="str">
        <f t="shared" si="15"/>
        <v/>
      </c>
      <c r="AJ662" s="42" t="str">
        <f t="shared" si="16"/>
        <v/>
      </c>
      <c r="AK662" s="2">
        <f t="shared" si="17"/>
        <v>0</v>
      </c>
    </row>
    <row r="663">
      <c r="A663" s="1"/>
      <c r="B663" s="1"/>
      <c r="C663" s="1"/>
      <c r="D663" s="7" t="str">
        <f t="shared" si="18"/>
        <v/>
      </c>
      <c r="E663" s="26">
        <f t="shared" si="2"/>
        <v>0</v>
      </c>
      <c r="H663" s="1"/>
      <c r="I663" s="1"/>
      <c r="J663" s="1"/>
      <c r="K663" s="1"/>
      <c r="L663" s="1"/>
      <c r="M663" s="10" t="str">
        <f t="array" ref="M663">iferror(xlookup($H663,'Product Families'!$A:$A,'Product Families'!$P:$P),"")</f>
        <v/>
      </c>
      <c r="N663" s="2" t="str">
        <f t="array" ref="N663">iferror(xlookup($H663,'Product Families'!$A:$A,'Product Families'!$Q:$Q),"")</f>
        <v/>
      </c>
      <c r="O663" s="26" t="str">
        <f t="shared" si="3"/>
        <v/>
      </c>
      <c r="P663" s="42" t="str">
        <f t="shared" si="4"/>
        <v/>
      </c>
      <c r="Q663" s="2">
        <f t="shared" si="5"/>
        <v>0</v>
      </c>
      <c r="R663" s="10" t="str">
        <f t="array" ref="R663">iferror(xlookup($I663,'Product Families'!$A:$A,'Product Families'!$P:$P),"")</f>
        <v/>
      </c>
      <c r="S663" s="2" t="str">
        <f t="array" ref="S663">iferror(xlookup($I663,'Product Families'!$A:$A,'Product Families'!$Q:$Q),"")</f>
        <v/>
      </c>
      <c r="T663" s="26" t="str">
        <f t="shared" si="6"/>
        <v/>
      </c>
      <c r="U663" s="42" t="str">
        <f t="shared" si="7"/>
        <v/>
      </c>
      <c r="V663" s="2">
        <f t="shared" si="8"/>
        <v>0</v>
      </c>
      <c r="W663" s="10" t="str">
        <f t="array" ref="W663">iferror(xlookup($J663,'Product Families'!$A:$A,'Product Families'!$P:$P),"")</f>
        <v/>
      </c>
      <c r="X663" s="2" t="str">
        <f t="array" ref="X663">iferror(xlookup($J663,'Product Families'!$A:$A,'Product Families'!$Q:$Q),"")</f>
        <v/>
      </c>
      <c r="Y663" s="42" t="str">
        <f t="shared" si="9"/>
        <v/>
      </c>
      <c r="Z663" s="42" t="str">
        <f t="shared" si="10"/>
        <v/>
      </c>
      <c r="AA663" s="2">
        <f t="shared" si="11"/>
        <v>0</v>
      </c>
      <c r="AB663" s="10" t="str">
        <f t="array" ref="AB663">iferror(xlookup($K663,'Product Families'!$A:$A,'Product Families'!$P:$P),"")</f>
        <v/>
      </c>
      <c r="AC663" s="2" t="str">
        <f t="array" ref="AC663">iferror(xlookup($K663,'Product Families'!$A:$A,'Product Families'!$Q:$Q),"")</f>
        <v/>
      </c>
      <c r="AD663" s="26" t="str">
        <f t="shared" si="12"/>
        <v/>
      </c>
      <c r="AE663" s="42" t="str">
        <f t="shared" si="13"/>
        <v/>
      </c>
      <c r="AF663" s="2">
        <f t="shared" si="14"/>
        <v>0</v>
      </c>
      <c r="AG663" s="10" t="str">
        <f t="array" ref="AG663">iferror(xlookup($L663,'Product Families'!$A:$A,'Product Families'!$P:$P),"")</f>
        <v/>
      </c>
      <c r="AH663" s="2" t="str">
        <f t="array" ref="AH663">iferror(xlookup($L663,'Product Families'!$A:$A,'Product Families'!$Q:$Q),"")</f>
        <v/>
      </c>
      <c r="AI663" s="26" t="str">
        <f t="shared" si="15"/>
        <v/>
      </c>
      <c r="AJ663" s="42" t="str">
        <f t="shared" si="16"/>
        <v/>
      </c>
      <c r="AK663" s="2">
        <f t="shared" si="17"/>
        <v>0</v>
      </c>
    </row>
    <row r="664">
      <c r="A664" s="1"/>
      <c r="B664" s="1"/>
      <c r="C664" s="1"/>
      <c r="D664" s="7" t="str">
        <f t="shared" si="18"/>
        <v/>
      </c>
      <c r="E664" s="26">
        <f t="shared" si="2"/>
        <v>0</v>
      </c>
      <c r="H664" s="1"/>
      <c r="I664" s="1"/>
      <c r="J664" s="1"/>
      <c r="K664" s="1"/>
      <c r="L664" s="1"/>
      <c r="M664" s="10" t="str">
        <f t="array" ref="M664">iferror(xlookup($H664,'Product Families'!$A:$A,'Product Families'!$P:$P),"")</f>
        <v/>
      </c>
      <c r="N664" s="2" t="str">
        <f t="array" ref="N664">iferror(xlookup($H664,'Product Families'!$A:$A,'Product Families'!$Q:$Q),"")</f>
        <v/>
      </c>
      <c r="O664" s="26" t="str">
        <f t="shared" si="3"/>
        <v/>
      </c>
      <c r="P664" s="42" t="str">
        <f t="shared" si="4"/>
        <v/>
      </c>
      <c r="Q664" s="2">
        <f t="shared" si="5"/>
        <v>0</v>
      </c>
      <c r="R664" s="10" t="str">
        <f t="array" ref="R664">iferror(xlookup($I664,'Product Families'!$A:$A,'Product Families'!$P:$P),"")</f>
        <v/>
      </c>
      <c r="S664" s="2" t="str">
        <f t="array" ref="S664">iferror(xlookup($I664,'Product Families'!$A:$A,'Product Families'!$Q:$Q),"")</f>
        <v/>
      </c>
      <c r="T664" s="26" t="str">
        <f t="shared" si="6"/>
        <v/>
      </c>
      <c r="U664" s="42" t="str">
        <f t="shared" si="7"/>
        <v/>
      </c>
      <c r="V664" s="2">
        <f t="shared" si="8"/>
        <v>0</v>
      </c>
      <c r="W664" s="10" t="str">
        <f t="array" ref="W664">iferror(xlookup($J664,'Product Families'!$A:$A,'Product Families'!$P:$P),"")</f>
        <v/>
      </c>
      <c r="X664" s="2" t="str">
        <f t="array" ref="X664">iferror(xlookup($J664,'Product Families'!$A:$A,'Product Families'!$Q:$Q),"")</f>
        <v/>
      </c>
      <c r="Y664" s="42" t="str">
        <f t="shared" si="9"/>
        <v/>
      </c>
      <c r="Z664" s="42" t="str">
        <f t="shared" si="10"/>
        <v/>
      </c>
      <c r="AA664" s="2">
        <f t="shared" si="11"/>
        <v>0</v>
      </c>
      <c r="AB664" s="10" t="str">
        <f t="array" ref="AB664">iferror(xlookup($K664,'Product Families'!$A:$A,'Product Families'!$P:$P),"")</f>
        <v/>
      </c>
      <c r="AC664" s="2" t="str">
        <f t="array" ref="AC664">iferror(xlookup($K664,'Product Families'!$A:$A,'Product Families'!$Q:$Q),"")</f>
        <v/>
      </c>
      <c r="AD664" s="26" t="str">
        <f t="shared" si="12"/>
        <v/>
      </c>
      <c r="AE664" s="42" t="str">
        <f t="shared" si="13"/>
        <v/>
      </c>
      <c r="AF664" s="2">
        <f t="shared" si="14"/>
        <v>0</v>
      </c>
      <c r="AG664" s="10" t="str">
        <f t="array" ref="AG664">iferror(xlookup($L664,'Product Families'!$A:$A,'Product Families'!$P:$P),"")</f>
        <v/>
      </c>
      <c r="AH664" s="2" t="str">
        <f t="array" ref="AH664">iferror(xlookup($L664,'Product Families'!$A:$A,'Product Families'!$Q:$Q),"")</f>
        <v/>
      </c>
      <c r="AI664" s="26" t="str">
        <f t="shared" si="15"/>
        <v/>
      </c>
      <c r="AJ664" s="42" t="str">
        <f t="shared" si="16"/>
        <v/>
      </c>
      <c r="AK664" s="2">
        <f t="shared" si="17"/>
        <v>0</v>
      </c>
    </row>
    <row r="665">
      <c r="A665" s="1"/>
      <c r="B665" s="1"/>
      <c r="C665" s="1"/>
      <c r="D665" s="7" t="str">
        <f t="shared" si="18"/>
        <v/>
      </c>
      <c r="E665" s="26">
        <f t="shared" si="2"/>
        <v>0</v>
      </c>
      <c r="H665" s="1"/>
      <c r="I665" s="1"/>
      <c r="J665" s="1"/>
      <c r="K665" s="1"/>
      <c r="L665" s="1"/>
      <c r="M665" s="10" t="str">
        <f t="array" ref="M665">iferror(xlookup($H665,'Product Families'!$A:$A,'Product Families'!$P:$P),"")</f>
        <v/>
      </c>
      <c r="N665" s="2" t="str">
        <f t="array" ref="N665">iferror(xlookup($H665,'Product Families'!$A:$A,'Product Families'!$Q:$Q),"")</f>
        <v/>
      </c>
      <c r="O665" s="26" t="str">
        <f t="shared" si="3"/>
        <v/>
      </c>
      <c r="P665" s="42" t="str">
        <f t="shared" si="4"/>
        <v/>
      </c>
      <c r="Q665" s="2">
        <f t="shared" si="5"/>
        <v>0</v>
      </c>
      <c r="R665" s="10" t="str">
        <f t="array" ref="R665">iferror(xlookup($I665,'Product Families'!$A:$A,'Product Families'!$P:$P),"")</f>
        <v/>
      </c>
      <c r="S665" s="2" t="str">
        <f t="array" ref="S665">iferror(xlookup($I665,'Product Families'!$A:$A,'Product Families'!$Q:$Q),"")</f>
        <v/>
      </c>
      <c r="T665" s="26" t="str">
        <f t="shared" si="6"/>
        <v/>
      </c>
      <c r="U665" s="42" t="str">
        <f t="shared" si="7"/>
        <v/>
      </c>
      <c r="V665" s="2">
        <f t="shared" si="8"/>
        <v>0</v>
      </c>
      <c r="W665" s="10" t="str">
        <f t="array" ref="W665">iferror(xlookup($J665,'Product Families'!$A:$A,'Product Families'!$P:$P),"")</f>
        <v/>
      </c>
      <c r="X665" s="2" t="str">
        <f t="array" ref="X665">iferror(xlookup($J665,'Product Families'!$A:$A,'Product Families'!$Q:$Q),"")</f>
        <v/>
      </c>
      <c r="Y665" s="42" t="str">
        <f t="shared" si="9"/>
        <v/>
      </c>
      <c r="Z665" s="42" t="str">
        <f t="shared" si="10"/>
        <v/>
      </c>
      <c r="AA665" s="2">
        <f t="shared" si="11"/>
        <v>0</v>
      </c>
      <c r="AB665" s="10" t="str">
        <f t="array" ref="AB665">iferror(xlookup($K665,'Product Families'!$A:$A,'Product Families'!$P:$P),"")</f>
        <v/>
      </c>
      <c r="AC665" s="2" t="str">
        <f t="array" ref="AC665">iferror(xlookup($K665,'Product Families'!$A:$A,'Product Families'!$Q:$Q),"")</f>
        <v/>
      </c>
      <c r="AD665" s="26" t="str">
        <f t="shared" si="12"/>
        <v/>
      </c>
      <c r="AE665" s="42" t="str">
        <f t="shared" si="13"/>
        <v/>
      </c>
      <c r="AF665" s="2">
        <f t="shared" si="14"/>
        <v>0</v>
      </c>
      <c r="AG665" s="10" t="str">
        <f t="array" ref="AG665">iferror(xlookup($L665,'Product Families'!$A:$A,'Product Families'!$P:$P),"")</f>
        <v/>
      </c>
      <c r="AH665" s="2" t="str">
        <f t="array" ref="AH665">iferror(xlookup($L665,'Product Families'!$A:$A,'Product Families'!$Q:$Q),"")</f>
        <v/>
      </c>
      <c r="AI665" s="26" t="str">
        <f t="shared" si="15"/>
        <v/>
      </c>
      <c r="AJ665" s="42" t="str">
        <f t="shared" si="16"/>
        <v/>
      </c>
      <c r="AK665" s="2">
        <f t="shared" si="17"/>
        <v>0</v>
      </c>
    </row>
    <row r="666">
      <c r="A666" s="1"/>
      <c r="B666" s="1"/>
      <c r="C666" s="1"/>
      <c r="D666" s="7" t="str">
        <f t="shared" si="18"/>
        <v/>
      </c>
      <c r="E666" s="26">
        <f t="shared" si="2"/>
        <v>0</v>
      </c>
      <c r="H666" s="1"/>
      <c r="I666" s="1"/>
      <c r="J666" s="1"/>
      <c r="K666" s="1"/>
      <c r="L666" s="1"/>
      <c r="M666" s="10" t="str">
        <f t="array" ref="M666">iferror(xlookup($H666,'Product Families'!$A:$A,'Product Families'!$P:$P),"")</f>
        <v/>
      </c>
      <c r="N666" s="2" t="str">
        <f t="array" ref="N666">iferror(xlookup($H666,'Product Families'!$A:$A,'Product Families'!$Q:$Q),"")</f>
        <v/>
      </c>
      <c r="O666" s="26" t="str">
        <f t="shared" si="3"/>
        <v/>
      </c>
      <c r="P666" s="42" t="str">
        <f t="shared" si="4"/>
        <v/>
      </c>
      <c r="Q666" s="2">
        <f t="shared" si="5"/>
        <v>0</v>
      </c>
      <c r="R666" s="10" t="str">
        <f t="array" ref="R666">iferror(xlookup($I666,'Product Families'!$A:$A,'Product Families'!$P:$P),"")</f>
        <v/>
      </c>
      <c r="S666" s="2" t="str">
        <f t="array" ref="S666">iferror(xlookup($I666,'Product Families'!$A:$A,'Product Families'!$Q:$Q),"")</f>
        <v/>
      </c>
      <c r="T666" s="26" t="str">
        <f t="shared" si="6"/>
        <v/>
      </c>
      <c r="U666" s="42" t="str">
        <f t="shared" si="7"/>
        <v/>
      </c>
      <c r="V666" s="2">
        <f t="shared" si="8"/>
        <v>0</v>
      </c>
      <c r="W666" s="10" t="str">
        <f t="array" ref="W666">iferror(xlookup($J666,'Product Families'!$A:$A,'Product Families'!$P:$P),"")</f>
        <v/>
      </c>
      <c r="X666" s="2" t="str">
        <f t="array" ref="X666">iferror(xlookup($J666,'Product Families'!$A:$A,'Product Families'!$Q:$Q),"")</f>
        <v/>
      </c>
      <c r="Y666" s="42" t="str">
        <f t="shared" si="9"/>
        <v/>
      </c>
      <c r="Z666" s="42" t="str">
        <f t="shared" si="10"/>
        <v/>
      </c>
      <c r="AA666" s="2">
        <f t="shared" si="11"/>
        <v>0</v>
      </c>
      <c r="AB666" s="10" t="str">
        <f t="array" ref="AB666">iferror(xlookup($K666,'Product Families'!$A:$A,'Product Families'!$P:$P),"")</f>
        <v/>
      </c>
      <c r="AC666" s="2" t="str">
        <f t="array" ref="AC666">iferror(xlookup($K666,'Product Families'!$A:$A,'Product Families'!$Q:$Q),"")</f>
        <v/>
      </c>
      <c r="AD666" s="26" t="str">
        <f t="shared" si="12"/>
        <v/>
      </c>
      <c r="AE666" s="42" t="str">
        <f t="shared" si="13"/>
        <v/>
      </c>
      <c r="AF666" s="2">
        <f t="shared" si="14"/>
        <v>0</v>
      </c>
      <c r="AG666" s="10" t="str">
        <f t="array" ref="AG666">iferror(xlookup($L666,'Product Families'!$A:$A,'Product Families'!$P:$P),"")</f>
        <v/>
      </c>
      <c r="AH666" s="2" t="str">
        <f t="array" ref="AH666">iferror(xlookup($L666,'Product Families'!$A:$A,'Product Families'!$Q:$Q),"")</f>
        <v/>
      </c>
      <c r="AI666" s="26" t="str">
        <f t="shared" si="15"/>
        <v/>
      </c>
      <c r="AJ666" s="42" t="str">
        <f t="shared" si="16"/>
        <v/>
      </c>
      <c r="AK666" s="2">
        <f t="shared" si="17"/>
        <v>0</v>
      </c>
    </row>
    <row r="667">
      <c r="A667" s="1"/>
      <c r="B667" s="1"/>
      <c r="C667" s="1"/>
      <c r="D667" s="7" t="str">
        <f t="shared" si="18"/>
        <v/>
      </c>
      <c r="E667" s="26">
        <f t="shared" si="2"/>
        <v>0</v>
      </c>
      <c r="H667" s="1"/>
      <c r="I667" s="1"/>
      <c r="J667" s="1"/>
      <c r="K667" s="1"/>
      <c r="L667" s="1"/>
      <c r="M667" s="10" t="str">
        <f t="array" ref="M667">iferror(xlookup($H667,'Product Families'!$A:$A,'Product Families'!$P:$P),"")</f>
        <v/>
      </c>
      <c r="N667" s="2" t="str">
        <f t="array" ref="N667">iferror(xlookup($H667,'Product Families'!$A:$A,'Product Families'!$Q:$Q),"")</f>
        <v/>
      </c>
      <c r="O667" s="26" t="str">
        <f t="shared" si="3"/>
        <v/>
      </c>
      <c r="P667" s="42" t="str">
        <f t="shared" si="4"/>
        <v/>
      </c>
      <c r="Q667" s="2">
        <f t="shared" si="5"/>
        <v>0</v>
      </c>
      <c r="R667" s="10" t="str">
        <f t="array" ref="R667">iferror(xlookup($I667,'Product Families'!$A:$A,'Product Families'!$P:$P),"")</f>
        <v/>
      </c>
      <c r="S667" s="2" t="str">
        <f t="array" ref="S667">iferror(xlookup($I667,'Product Families'!$A:$A,'Product Families'!$Q:$Q),"")</f>
        <v/>
      </c>
      <c r="T667" s="26" t="str">
        <f t="shared" si="6"/>
        <v/>
      </c>
      <c r="U667" s="42" t="str">
        <f t="shared" si="7"/>
        <v/>
      </c>
      <c r="V667" s="2">
        <f t="shared" si="8"/>
        <v>0</v>
      </c>
      <c r="W667" s="10" t="str">
        <f t="array" ref="W667">iferror(xlookup($J667,'Product Families'!$A:$A,'Product Families'!$P:$P),"")</f>
        <v/>
      </c>
      <c r="X667" s="2" t="str">
        <f t="array" ref="X667">iferror(xlookup($J667,'Product Families'!$A:$A,'Product Families'!$Q:$Q),"")</f>
        <v/>
      </c>
      <c r="Y667" s="42" t="str">
        <f t="shared" si="9"/>
        <v/>
      </c>
      <c r="Z667" s="42" t="str">
        <f t="shared" si="10"/>
        <v/>
      </c>
      <c r="AA667" s="2">
        <f t="shared" si="11"/>
        <v>0</v>
      </c>
      <c r="AB667" s="10" t="str">
        <f t="array" ref="AB667">iferror(xlookup($K667,'Product Families'!$A:$A,'Product Families'!$P:$P),"")</f>
        <v/>
      </c>
      <c r="AC667" s="2" t="str">
        <f t="array" ref="AC667">iferror(xlookup($K667,'Product Families'!$A:$A,'Product Families'!$Q:$Q),"")</f>
        <v/>
      </c>
      <c r="AD667" s="26" t="str">
        <f t="shared" si="12"/>
        <v/>
      </c>
      <c r="AE667" s="42" t="str">
        <f t="shared" si="13"/>
        <v/>
      </c>
      <c r="AF667" s="2">
        <f t="shared" si="14"/>
        <v>0</v>
      </c>
      <c r="AG667" s="10" t="str">
        <f t="array" ref="AG667">iferror(xlookup($L667,'Product Families'!$A:$A,'Product Families'!$P:$P),"")</f>
        <v/>
      </c>
      <c r="AH667" s="2" t="str">
        <f t="array" ref="AH667">iferror(xlookup($L667,'Product Families'!$A:$A,'Product Families'!$Q:$Q),"")</f>
        <v/>
      </c>
      <c r="AI667" s="26" t="str">
        <f t="shared" si="15"/>
        <v/>
      </c>
      <c r="AJ667" s="42" t="str">
        <f t="shared" si="16"/>
        <v/>
      </c>
      <c r="AK667" s="2">
        <f t="shared" si="17"/>
        <v>0</v>
      </c>
    </row>
    <row r="668">
      <c r="A668" s="1"/>
      <c r="B668" s="1"/>
      <c r="C668" s="1"/>
      <c r="D668" s="7" t="str">
        <f t="shared" si="18"/>
        <v/>
      </c>
      <c r="E668" s="26">
        <f t="shared" si="2"/>
        <v>0</v>
      </c>
      <c r="H668" s="1"/>
      <c r="I668" s="1"/>
      <c r="J668" s="1"/>
      <c r="K668" s="1"/>
      <c r="L668" s="1"/>
      <c r="M668" s="10" t="str">
        <f t="array" ref="M668">iferror(xlookup($H668,'Product Families'!$A:$A,'Product Families'!$P:$P),"")</f>
        <v/>
      </c>
      <c r="N668" s="2" t="str">
        <f t="array" ref="N668">iferror(xlookup($H668,'Product Families'!$A:$A,'Product Families'!$Q:$Q),"")</f>
        <v/>
      </c>
      <c r="O668" s="26" t="str">
        <f t="shared" si="3"/>
        <v/>
      </c>
      <c r="P668" s="42" t="str">
        <f t="shared" si="4"/>
        <v/>
      </c>
      <c r="Q668" s="2">
        <f t="shared" si="5"/>
        <v>0</v>
      </c>
      <c r="R668" s="10" t="str">
        <f t="array" ref="R668">iferror(xlookup($I668,'Product Families'!$A:$A,'Product Families'!$P:$P),"")</f>
        <v/>
      </c>
      <c r="S668" s="2" t="str">
        <f t="array" ref="S668">iferror(xlookup($I668,'Product Families'!$A:$A,'Product Families'!$Q:$Q),"")</f>
        <v/>
      </c>
      <c r="T668" s="26" t="str">
        <f t="shared" si="6"/>
        <v/>
      </c>
      <c r="U668" s="42" t="str">
        <f t="shared" si="7"/>
        <v/>
      </c>
      <c r="V668" s="2">
        <f t="shared" si="8"/>
        <v>0</v>
      </c>
      <c r="W668" s="10" t="str">
        <f t="array" ref="W668">iferror(xlookup($J668,'Product Families'!$A:$A,'Product Families'!$P:$P),"")</f>
        <v/>
      </c>
      <c r="X668" s="2" t="str">
        <f t="array" ref="X668">iferror(xlookup($J668,'Product Families'!$A:$A,'Product Families'!$Q:$Q),"")</f>
        <v/>
      </c>
      <c r="Y668" s="42" t="str">
        <f t="shared" si="9"/>
        <v/>
      </c>
      <c r="Z668" s="42" t="str">
        <f t="shared" si="10"/>
        <v/>
      </c>
      <c r="AA668" s="2">
        <f t="shared" si="11"/>
        <v>0</v>
      </c>
      <c r="AB668" s="10" t="str">
        <f t="array" ref="AB668">iferror(xlookup($K668,'Product Families'!$A:$A,'Product Families'!$P:$P),"")</f>
        <v/>
      </c>
      <c r="AC668" s="2" t="str">
        <f t="array" ref="AC668">iferror(xlookup($K668,'Product Families'!$A:$A,'Product Families'!$Q:$Q),"")</f>
        <v/>
      </c>
      <c r="AD668" s="26" t="str">
        <f t="shared" si="12"/>
        <v/>
      </c>
      <c r="AE668" s="42" t="str">
        <f t="shared" si="13"/>
        <v/>
      </c>
      <c r="AF668" s="2">
        <f t="shared" si="14"/>
        <v>0</v>
      </c>
      <c r="AG668" s="10" t="str">
        <f t="array" ref="AG668">iferror(xlookup($L668,'Product Families'!$A:$A,'Product Families'!$P:$P),"")</f>
        <v/>
      </c>
      <c r="AH668" s="2" t="str">
        <f t="array" ref="AH668">iferror(xlookup($L668,'Product Families'!$A:$A,'Product Families'!$Q:$Q),"")</f>
        <v/>
      </c>
      <c r="AI668" s="26" t="str">
        <f t="shared" si="15"/>
        <v/>
      </c>
      <c r="AJ668" s="42" t="str">
        <f t="shared" si="16"/>
        <v/>
      </c>
      <c r="AK668" s="2">
        <f t="shared" si="17"/>
        <v>0</v>
      </c>
    </row>
    <row r="669">
      <c r="A669" s="1"/>
      <c r="B669" s="1"/>
      <c r="C669" s="1"/>
      <c r="D669" s="7" t="str">
        <f t="shared" si="18"/>
        <v/>
      </c>
      <c r="E669" s="26">
        <f t="shared" si="2"/>
        <v>0</v>
      </c>
      <c r="H669" s="1"/>
      <c r="I669" s="1"/>
      <c r="J669" s="1"/>
      <c r="K669" s="1"/>
      <c r="L669" s="1"/>
      <c r="M669" s="10" t="str">
        <f t="array" ref="M669">iferror(xlookup($H669,'Product Families'!$A:$A,'Product Families'!$P:$P),"")</f>
        <v/>
      </c>
      <c r="N669" s="2" t="str">
        <f t="array" ref="N669">iferror(xlookup($H669,'Product Families'!$A:$A,'Product Families'!$Q:$Q),"")</f>
        <v/>
      </c>
      <c r="O669" s="26" t="str">
        <f t="shared" si="3"/>
        <v/>
      </c>
      <c r="P669" s="42" t="str">
        <f t="shared" si="4"/>
        <v/>
      </c>
      <c r="Q669" s="2">
        <f t="shared" si="5"/>
        <v>0</v>
      </c>
      <c r="R669" s="10" t="str">
        <f t="array" ref="R669">iferror(xlookup($I669,'Product Families'!$A:$A,'Product Families'!$P:$P),"")</f>
        <v/>
      </c>
      <c r="S669" s="2" t="str">
        <f t="array" ref="S669">iferror(xlookup($I669,'Product Families'!$A:$A,'Product Families'!$Q:$Q),"")</f>
        <v/>
      </c>
      <c r="T669" s="26" t="str">
        <f t="shared" si="6"/>
        <v/>
      </c>
      <c r="U669" s="42" t="str">
        <f t="shared" si="7"/>
        <v/>
      </c>
      <c r="V669" s="2">
        <f t="shared" si="8"/>
        <v>0</v>
      </c>
      <c r="W669" s="10" t="str">
        <f t="array" ref="W669">iferror(xlookup($J669,'Product Families'!$A:$A,'Product Families'!$P:$P),"")</f>
        <v/>
      </c>
      <c r="X669" s="2" t="str">
        <f t="array" ref="X669">iferror(xlookup($J669,'Product Families'!$A:$A,'Product Families'!$Q:$Q),"")</f>
        <v/>
      </c>
      <c r="Y669" s="42" t="str">
        <f t="shared" si="9"/>
        <v/>
      </c>
      <c r="Z669" s="42" t="str">
        <f t="shared" si="10"/>
        <v/>
      </c>
      <c r="AA669" s="2">
        <f t="shared" si="11"/>
        <v>0</v>
      </c>
      <c r="AB669" s="10" t="str">
        <f t="array" ref="AB669">iferror(xlookup($K669,'Product Families'!$A:$A,'Product Families'!$P:$P),"")</f>
        <v/>
      </c>
      <c r="AC669" s="2" t="str">
        <f t="array" ref="AC669">iferror(xlookup($K669,'Product Families'!$A:$A,'Product Families'!$Q:$Q),"")</f>
        <v/>
      </c>
      <c r="AD669" s="26" t="str">
        <f t="shared" si="12"/>
        <v/>
      </c>
      <c r="AE669" s="42" t="str">
        <f t="shared" si="13"/>
        <v/>
      </c>
      <c r="AF669" s="2">
        <f t="shared" si="14"/>
        <v>0</v>
      </c>
      <c r="AG669" s="10" t="str">
        <f t="array" ref="AG669">iferror(xlookup($L669,'Product Families'!$A:$A,'Product Families'!$P:$P),"")</f>
        <v/>
      </c>
      <c r="AH669" s="2" t="str">
        <f t="array" ref="AH669">iferror(xlookup($L669,'Product Families'!$A:$A,'Product Families'!$Q:$Q),"")</f>
        <v/>
      </c>
      <c r="AI669" s="26" t="str">
        <f t="shared" si="15"/>
        <v/>
      </c>
      <c r="AJ669" s="42" t="str">
        <f t="shared" si="16"/>
        <v/>
      </c>
      <c r="AK669" s="2">
        <f t="shared" si="17"/>
        <v>0</v>
      </c>
    </row>
    <row r="670">
      <c r="A670" s="1"/>
      <c r="B670" s="1"/>
      <c r="C670" s="1"/>
      <c r="D670" s="7" t="str">
        <f t="shared" si="18"/>
        <v/>
      </c>
      <c r="E670" s="26">
        <f t="shared" si="2"/>
        <v>0</v>
      </c>
      <c r="H670" s="1"/>
      <c r="I670" s="1"/>
      <c r="J670" s="1"/>
      <c r="K670" s="1"/>
      <c r="L670" s="1"/>
      <c r="M670" s="10" t="str">
        <f t="array" ref="M670">iferror(xlookup($H670,'Product Families'!$A:$A,'Product Families'!$P:$P),"")</f>
        <v/>
      </c>
      <c r="N670" s="2" t="str">
        <f t="array" ref="N670">iferror(xlookup($H670,'Product Families'!$A:$A,'Product Families'!$Q:$Q),"")</f>
        <v/>
      </c>
      <c r="O670" s="26" t="str">
        <f t="shared" si="3"/>
        <v/>
      </c>
      <c r="P670" s="42" t="str">
        <f t="shared" si="4"/>
        <v/>
      </c>
      <c r="Q670" s="2">
        <f t="shared" si="5"/>
        <v>0</v>
      </c>
      <c r="R670" s="10" t="str">
        <f t="array" ref="R670">iferror(xlookup($I670,'Product Families'!$A:$A,'Product Families'!$P:$P),"")</f>
        <v/>
      </c>
      <c r="S670" s="2" t="str">
        <f t="array" ref="S670">iferror(xlookup($I670,'Product Families'!$A:$A,'Product Families'!$Q:$Q),"")</f>
        <v/>
      </c>
      <c r="T670" s="26" t="str">
        <f t="shared" si="6"/>
        <v/>
      </c>
      <c r="U670" s="42" t="str">
        <f t="shared" si="7"/>
        <v/>
      </c>
      <c r="V670" s="2">
        <f t="shared" si="8"/>
        <v>0</v>
      </c>
      <c r="W670" s="10" t="str">
        <f t="array" ref="W670">iferror(xlookup($J670,'Product Families'!$A:$A,'Product Families'!$P:$P),"")</f>
        <v/>
      </c>
      <c r="X670" s="2" t="str">
        <f t="array" ref="X670">iferror(xlookup($J670,'Product Families'!$A:$A,'Product Families'!$Q:$Q),"")</f>
        <v/>
      </c>
      <c r="Y670" s="42" t="str">
        <f t="shared" si="9"/>
        <v/>
      </c>
      <c r="Z670" s="42" t="str">
        <f t="shared" si="10"/>
        <v/>
      </c>
      <c r="AA670" s="2">
        <f t="shared" si="11"/>
        <v>0</v>
      </c>
      <c r="AB670" s="10" t="str">
        <f t="array" ref="AB670">iferror(xlookup($K670,'Product Families'!$A:$A,'Product Families'!$P:$P),"")</f>
        <v/>
      </c>
      <c r="AC670" s="2" t="str">
        <f t="array" ref="AC670">iferror(xlookup($K670,'Product Families'!$A:$A,'Product Families'!$Q:$Q),"")</f>
        <v/>
      </c>
      <c r="AD670" s="26" t="str">
        <f t="shared" si="12"/>
        <v/>
      </c>
      <c r="AE670" s="42" t="str">
        <f t="shared" si="13"/>
        <v/>
      </c>
      <c r="AF670" s="2">
        <f t="shared" si="14"/>
        <v>0</v>
      </c>
      <c r="AG670" s="10" t="str">
        <f t="array" ref="AG670">iferror(xlookup($L670,'Product Families'!$A:$A,'Product Families'!$P:$P),"")</f>
        <v/>
      </c>
      <c r="AH670" s="2" t="str">
        <f t="array" ref="AH670">iferror(xlookup($L670,'Product Families'!$A:$A,'Product Families'!$Q:$Q),"")</f>
        <v/>
      </c>
      <c r="AI670" s="26" t="str">
        <f t="shared" si="15"/>
        <v/>
      </c>
      <c r="AJ670" s="42" t="str">
        <f t="shared" si="16"/>
        <v/>
      </c>
      <c r="AK670" s="2">
        <f t="shared" si="17"/>
        <v>0</v>
      </c>
    </row>
    <row r="671">
      <c r="A671" s="1"/>
      <c r="B671" s="1"/>
      <c r="C671" s="1"/>
      <c r="D671" s="7" t="str">
        <f t="shared" si="18"/>
        <v/>
      </c>
      <c r="E671" s="26">
        <f t="shared" si="2"/>
        <v>0</v>
      </c>
      <c r="H671" s="1"/>
      <c r="I671" s="1"/>
      <c r="J671" s="1"/>
      <c r="K671" s="1"/>
      <c r="L671" s="1"/>
      <c r="M671" s="10" t="str">
        <f t="array" ref="M671">iferror(xlookup($H671,'Product Families'!$A:$A,'Product Families'!$P:$P),"")</f>
        <v/>
      </c>
      <c r="N671" s="2" t="str">
        <f t="array" ref="N671">iferror(xlookup($H671,'Product Families'!$A:$A,'Product Families'!$Q:$Q),"")</f>
        <v/>
      </c>
      <c r="O671" s="26" t="str">
        <f t="shared" si="3"/>
        <v/>
      </c>
      <c r="P671" s="42" t="str">
        <f t="shared" si="4"/>
        <v/>
      </c>
      <c r="Q671" s="2">
        <f t="shared" si="5"/>
        <v>0</v>
      </c>
      <c r="R671" s="10" t="str">
        <f t="array" ref="R671">iferror(xlookup($I671,'Product Families'!$A:$A,'Product Families'!$P:$P),"")</f>
        <v/>
      </c>
      <c r="S671" s="2" t="str">
        <f t="array" ref="S671">iferror(xlookup($I671,'Product Families'!$A:$A,'Product Families'!$Q:$Q),"")</f>
        <v/>
      </c>
      <c r="T671" s="26" t="str">
        <f t="shared" si="6"/>
        <v/>
      </c>
      <c r="U671" s="42" t="str">
        <f t="shared" si="7"/>
        <v/>
      </c>
      <c r="V671" s="2">
        <f t="shared" si="8"/>
        <v>0</v>
      </c>
      <c r="W671" s="10" t="str">
        <f t="array" ref="W671">iferror(xlookup($J671,'Product Families'!$A:$A,'Product Families'!$P:$P),"")</f>
        <v/>
      </c>
      <c r="X671" s="2" t="str">
        <f t="array" ref="X671">iferror(xlookup($J671,'Product Families'!$A:$A,'Product Families'!$Q:$Q),"")</f>
        <v/>
      </c>
      <c r="Y671" s="42" t="str">
        <f t="shared" si="9"/>
        <v/>
      </c>
      <c r="Z671" s="42" t="str">
        <f t="shared" si="10"/>
        <v/>
      </c>
      <c r="AA671" s="2">
        <f t="shared" si="11"/>
        <v>0</v>
      </c>
      <c r="AB671" s="10" t="str">
        <f t="array" ref="AB671">iferror(xlookup($K671,'Product Families'!$A:$A,'Product Families'!$P:$P),"")</f>
        <v/>
      </c>
      <c r="AC671" s="2" t="str">
        <f t="array" ref="AC671">iferror(xlookup($K671,'Product Families'!$A:$A,'Product Families'!$Q:$Q),"")</f>
        <v/>
      </c>
      <c r="AD671" s="26" t="str">
        <f t="shared" si="12"/>
        <v/>
      </c>
      <c r="AE671" s="42" t="str">
        <f t="shared" si="13"/>
        <v/>
      </c>
      <c r="AF671" s="2">
        <f t="shared" si="14"/>
        <v>0</v>
      </c>
      <c r="AG671" s="10" t="str">
        <f t="array" ref="AG671">iferror(xlookup($L671,'Product Families'!$A:$A,'Product Families'!$P:$P),"")</f>
        <v/>
      </c>
      <c r="AH671" s="2" t="str">
        <f t="array" ref="AH671">iferror(xlookup($L671,'Product Families'!$A:$A,'Product Families'!$Q:$Q),"")</f>
        <v/>
      </c>
      <c r="AI671" s="26" t="str">
        <f t="shared" si="15"/>
        <v/>
      </c>
      <c r="AJ671" s="42" t="str">
        <f t="shared" si="16"/>
        <v/>
      </c>
      <c r="AK671" s="2">
        <f t="shared" si="17"/>
        <v>0</v>
      </c>
    </row>
    <row r="672">
      <c r="A672" s="1"/>
      <c r="B672" s="1"/>
      <c r="C672" s="1"/>
      <c r="D672" s="7" t="str">
        <f t="shared" si="18"/>
        <v/>
      </c>
      <c r="E672" s="26">
        <f t="shared" si="2"/>
        <v>0</v>
      </c>
      <c r="H672" s="1"/>
      <c r="I672" s="1"/>
      <c r="J672" s="1"/>
      <c r="K672" s="1"/>
      <c r="L672" s="1"/>
      <c r="M672" s="10" t="str">
        <f t="array" ref="M672">iferror(xlookup($H672,'Product Families'!$A:$A,'Product Families'!$P:$P),"")</f>
        <v/>
      </c>
      <c r="N672" s="2" t="str">
        <f t="array" ref="N672">iferror(xlookup($H672,'Product Families'!$A:$A,'Product Families'!$Q:$Q),"")</f>
        <v/>
      </c>
      <c r="O672" s="26" t="str">
        <f t="shared" si="3"/>
        <v/>
      </c>
      <c r="P672" s="42" t="str">
        <f t="shared" si="4"/>
        <v/>
      </c>
      <c r="Q672" s="2">
        <f t="shared" si="5"/>
        <v>0</v>
      </c>
      <c r="R672" s="10" t="str">
        <f t="array" ref="R672">iferror(xlookup($I672,'Product Families'!$A:$A,'Product Families'!$P:$P),"")</f>
        <v/>
      </c>
      <c r="S672" s="2" t="str">
        <f t="array" ref="S672">iferror(xlookup($I672,'Product Families'!$A:$A,'Product Families'!$Q:$Q),"")</f>
        <v/>
      </c>
      <c r="T672" s="26" t="str">
        <f t="shared" si="6"/>
        <v/>
      </c>
      <c r="U672" s="42" t="str">
        <f t="shared" si="7"/>
        <v/>
      </c>
      <c r="V672" s="2">
        <f t="shared" si="8"/>
        <v>0</v>
      </c>
      <c r="W672" s="10" t="str">
        <f t="array" ref="W672">iferror(xlookup($J672,'Product Families'!$A:$A,'Product Families'!$P:$P),"")</f>
        <v/>
      </c>
      <c r="X672" s="2" t="str">
        <f t="array" ref="X672">iferror(xlookup($J672,'Product Families'!$A:$A,'Product Families'!$Q:$Q),"")</f>
        <v/>
      </c>
      <c r="Y672" s="42" t="str">
        <f t="shared" si="9"/>
        <v/>
      </c>
      <c r="Z672" s="42" t="str">
        <f t="shared" si="10"/>
        <v/>
      </c>
      <c r="AA672" s="2">
        <f t="shared" si="11"/>
        <v>0</v>
      </c>
      <c r="AB672" s="10" t="str">
        <f t="array" ref="AB672">iferror(xlookup($K672,'Product Families'!$A:$A,'Product Families'!$P:$P),"")</f>
        <v/>
      </c>
      <c r="AC672" s="2" t="str">
        <f t="array" ref="AC672">iferror(xlookup($K672,'Product Families'!$A:$A,'Product Families'!$Q:$Q),"")</f>
        <v/>
      </c>
      <c r="AD672" s="26" t="str">
        <f t="shared" si="12"/>
        <v/>
      </c>
      <c r="AE672" s="42" t="str">
        <f t="shared" si="13"/>
        <v/>
      </c>
      <c r="AF672" s="2">
        <f t="shared" si="14"/>
        <v>0</v>
      </c>
      <c r="AG672" s="10" t="str">
        <f t="array" ref="AG672">iferror(xlookup($L672,'Product Families'!$A:$A,'Product Families'!$P:$P),"")</f>
        <v/>
      </c>
      <c r="AH672" s="2" t="str">
        <f t="array" ref="AH672">iferror(xlookup($L672,'Product Families'!$A:$A,'Product Families'!$Q:$Q),"")</f>
        <v/>
      </c>
      <c r="AI672" s="26" t="str">
        <f t="shared" si="15"/>
        <v/>
      </c>
      <c r="AJ672" s="42" t="str">
        <f t="shared" si="16"/>
        <v/>
      </c>
      <c r="AK672" s="2">
        <f t="shared" si="17"/>
        <v>0</v>
      </c>
    </row>
    <row r="673">
      <c r="A673" s="1"/>
      <c r="B673" s="1"/>
      <c r="C673" s="1"/>
      <c r="D673" s="7" t="str">
        <f t="shared" si="18"/>
        <v/>
      </c>
      <c r="E673" s="26">
        <f t="shared" si="2"/>
        <v>0</v>
      </c>
      <c r="H673" s="1"/>
      <c r="I673" s="1"/>
      <c r="J673" s="1"/>
      <c r="K673" s="1"/>
      <c r="L673" s="1"/>
      <c r="M673" s="10" t="str">
        <f t="array" ref="M673">iferror(xlookup($H673,'Product Families'!$A:$A,'Product Families'!$P:$P),"")</f>
        <v/>
      </c>
      <c r="N673" s="2" t="str">
        <f t="array" ref="N673">iferror(xlookup($H673,'Product Families'!$A:$A,'Product Families'!$Q:$Q),"")</f>
        <v/>
      </c>
      <c r="O673" s="26" t="str">
        <f t="shared" si="3"/>
        <v/>
      </c>
      <c r="P673" s="42" t="str">
        <f t="shared" si="4"/>
        <v/>
      </c>
      <c r="Q673" s="2">
        <f t="shared" si="5"/>
        <v>0</v>
      </c>
      <c r="R673" s="10" t="str">
        <f t="array" ref="R673">iferror(xlookup($I673,'Product Families'!$A:$A,'Product Families'!$P:$P),"")</f>
        <v/>
      </c>
      <c r="S673" s="2" t="str">
        <f t="array" ref="S673">iferror(xlookup($I673,'Product Families'!$A:$A,'Product Families'!$Q:$Q),"")</f>
        <v/>
      </c>
      <c r="T673" s="26" t="str">
        <f t="shared" si="6"/>
        <v/>
      </c>
      <c r="U673" s="42" t="str">
        <f t="shared" si="7"/>
        <v/>
      </c>
      <c r="V673" s="2">
        <f t="shared" si="8"/>
        <v>0</v>
      </c>
      <c r="W673" s="10" t="str">
        <f t="array" ref="W673">iferror(xlookup($J673,'Product Families'!$A:$A,'Product Families'!$P:$P),"")</f>
        <v/>
      </c>
      <c r="X673" s="2" t="str">
        <f t="array" ref="X673">iferror(xlookup($J673,'Product Families'!$A:$A,'Product Families'!$Q:$Q),"")</f>
        <v/>
      </c>
      <c r="Y673" s="42" t="str">
        <f t="shared" si="9"/>
        <v/>
      </c>
      <c r="Z673" s="42" t="str">
        <f t="shared" si="10"/>
        <v/>
      </c>
      <c r="AA673" s="2">
        <f t="shared" si="11"/>
        <v>0</v>
      </c>
      <c r="AB673" s="10" t="str">
        <f t="array" ref="AB673">iferror(xlookup($K673,'Product Families'!$A:$A,'Product Families'!$P:$P),"")</f>
        <v/>
      </c>
      <c r="AC673" s="2" t="str">
        <f t="array" ref="AC673">iferror(xlookup($K673,'Product Families'!$A:$A,'Product Families'!$Q:$Q),"")</f>
        <v/>
      </c>
      <c r="AD673" s="26" t="str">
        <f t="shared" si="12"/>
        <v/>
      </c>
      <c r="AE673" s="42" t="str">
        <f t="shared" si="13"/>
        <v/>
      </c>
      <c r="AF673" s="2">
        <f t="shared" si="14"/>
        <v>0</v>
      </c>
      <c r="AG673" s="10" t="str">
        <f t="array" ref="AG673">iferror(xlookup($L673,'Product Families'!$A:$A,'Product Families'!$P:$P),"")</f>
        <v/>
      </c>
      <c r="AH673" s="2" t="str">
        <f t="array" ref="AH673">iferror(xlookup($L673,'Product Families'!$A:$A,'Product Families'!$Q:$Q),"")</f>
        <v/>
      </c>
      <c r="AI673" s="26" t="str">
        <f t="shared" si="15"/>
        <v/>
      </c>
      <c r="AJ673" s="42" t="str">
        <f t="shared" si="16"/>
        <v/>
      </c>
      <c r="AK673" s="2">
        <f t="shared" si="17"/>
        <v>0</v>
      </c>
    </row>
    <row r="674">
      <c r="A674" s="1"/>
      <c r="B674" s="1"/>
      <c r="C674" s="1"/>
      <c r="D674" s="7" t="str">
        <f t="shared" si="18"/>
        <v/>
      </c>
      <c r="E674" s="26">
        <f t="shared" si="2"/>
        <v>0</v>
      </c>
      <c r="H674" s="1"/>
      <c r="I674" s="1"/>
      <c r="J674" s="1"/>
      <c r="K674" s="1"/>
      <c r="L674" s="1"/>
      <c r="M674" s="10" t="str">
        <f t="array" ref="M674">iferror(xlookup($H674,'Product Families'!$A:$A,'Product Families'!$P:$P),"")</f>
        <v/>
      </c>
      <c r="N674" s="2" t="str">
        <f t="array" ref="N674">iferror(xlookup($H674,'Product Families'!$A:$A,'Product Families'!$Q:$Q),"")</f>
        <v/>
      </c>
      <c r="O674" s="26" t="str">
        <f t="shared" si="3"/>
        <v/>
      </c>
      <c r="P674" s="42" t="str">
        <f t="shared" si="4"/>
        <v/>
      </c>
      <c r="Q674" s="2">
        <f t="shared" si="5"/>
        <v>0</v>
      </c>
      <c r="R674" s="10" t="str">
        <f t="array" ref="R674">iferror(xlookup($I674,'Product Families'!$A:$A,'Product Families'!$P:$P),"")</f>
        <v/>
      </c>
      <c r="S674" s="2" t="str">
        <f t="array" ref="S674">iferror(xlookup($I674,'Product Families'!$A:$A,'Product Families'!$Q:$Q),"")</f>
        <v/>
      </c>
      <c r="T674" s="26" t="str">
        <f t="shared" si="6"/>
        <v/>
      </c>
      <c r="U674" s="42" t="str">
        <f t="shared" si="7"/>
        <v/>
      </c>
      <c r="V674" s="2">
        <f t="shared" si="8"/>
        <v>0</v>
      </c>
      <c r="W674" s="10" t="str">
        <f t="array" ref="W674">iferror(xlookup($J674,'Product Families'!$A:$A,'Product Families'!$P:$P),"")</f>
        <v/>
      </c>
      <c r="X674" s="2" t="str">
        <f t="array" ref="X674">iferror(xlookup($J674,'Product Families'!$A:$A,'Product Families'!$Q:$Q),"")</f>
        <v/>
      </c>
      <c r="Y674" s="42" t="str">
        <f t="shared" si="9"/>
        <v/>
      </c>
      <c r="Z674" s="42" t="str">
        <f t="shared" si="10"/>
        <v/>
      </c>
      <c r="AA674" s="2">
        <f t="shared" si="11"/>
        <v>0</v>
      </c>
      <c r="AB674" s="10" t="str">
        <f t="array" ref="AB674">iferror(xlookup($K674,'Product Families'!$A:$A,'Product Families'!$P:$P),"")</f>
        <v/>
      </c>
      <c r="AC674" s="2" t="str">
        <f t="array" ref="AC674">iferror(xlookup($K674,'Product Families'!$A:$A,'Product Families'!$Q:$Q),"")</f>
        <v/>
      </c>
      <c r="AD674" s="26" t="str">
        <f t="shared" si="12"/>
        <v/>
      </c>
      <c r="AE674" s="42" t="str">
        <f t="shared" si="13"/>
        <v/>
      </c>
      <c r="AF674" s="2">
        <f t="shared" si="14"/>
        <v>0</v>
      </c>
      <c r="AG674" s="10" t="str">
        <f t="array" ref="AG674">iferror(xlookup($L674,'Product Families'!$A:$A,'Product Families'!$P:$P),"")</f>
        <v/>
      </c>
      <c r="AH674" s="2" t="str">
        <f t="array" ref="AH674">iferror(xlookup($L674,'Product Families'!$A:$A,'Product Families'!$Q:$Q),"")</f>
        <v/>
      </c>
      <c r="AI674" s="26" t="str">
        <f t="shared" si="15"/>
        <v/>
      </c>
      <c r="AJ674" s="42" t="str">
        <f t="shared" si="16"/>
        <v/>
      </c>
      <c r="AK674" s="2">
        <f t="shared" si="17"/>
        <v>0</v>
      </c>
    </row>
    <row r="675">
      <c r="A675" s="1"/>
      <c r="B675" s="1"/>
      <c r="C675" s="1"/>
      <c r="D675" s="7" t="str">
        <f t="shared" si="18"/>
        <v/>
      </c>
      <c r="E675" s="26">
        <f t="shared" si="2"/>
        <v>0</v>
      </c>
      <c r="H675" s="1"/>
      <c r="I675" s="1"/>
      <c r="J675" s="1"/>
      <c r="K675" s="1"/>
      <c r="L675" s="1"/>
      <c r="M675" s="10" t="str">
        <f t="array" ref="M675">iferror(xlookup($H675,'Product Families'!$A:$A,'Product Families'!$P:$P),"")</f>
        <v/>
      </c>
      <c r="N675" s="2" t="str">
        <f t="array" ref="N675">iferror(xlookup($H675,'Product Families'!$A:$A,'Product Families'!$Q:$Q),"")</f>
        <v/>
      </c>
      <c r="O675" s="26" t="str">
        <f t="shared" si="3"/>
        <v/>
      </c>
      <c r="P675" s="42" t="str">
        <f t="shared" si="4"/>
        <v/>
      </c>
      <c r="Q675" s="2">
        <f t="shared" si="5"/>
        <v>0</v>
      </c>
      <c r="R675" s="10" t="str">
        <f t="array" ref="R675">iferror(xlookup($I675,'Product Families'!$A:$A,'Product Families'!$P:$P),"")</f>
        <v/>
      </c>
      <c r="S675" s="2" t="str">
        <f t="array" ref="S675">iferror(xlookup($I675,'Product Families'!$A:$A,'Product Families'!$Q:$Q),"")</f>
        <v/>
      </c>
      <c r="T675" s="26" t="str">
        <f t="shared" si="6"/>
        <v/>
      </c>
      <c r="U675" s="42" t="str">
        <f t="shared" si="7"/>
        <v/>
      </c>
      <c r="V675" s="2">
        <f t="shared" si="8"/>
        <v>0</v>
      </c>
      <c r="W675" s="10" t="str">
        <f t="array" ref="W675">iferror(xlookup($J675,'Product Families'!$A:$A,'Product Families'!$P:$P),"")</f>
        <v/>
      </c>
      <c r="X675" s="2" t="str">
        <f t="array" ref="X675">iferror(xlookup($J675,'Product Families'!$A:$A,'Product Families'!$Q:$Q),"")</f>
        <v/>
      </c>
      <c r="Y675" s="42" t="str">
        <f t="shared" si="9"/>
        <v/>
      </c>
      <c r="Z675" s="42" t="str">
        <f t="shared" si="10"/>
        <v/>
      </c>
      <c r="AA675" s="2">
        <f t="shared" si="11"/>
        <v>0</v>
      </c>
      <c r="AB675" s="10" t="str">
        <f t="array" ref="AB675">iferror(xlookup($K675,'Product Families'!$A:$A,'Product Families'!$P:$P),"")</f>
        <v/>
      </c>
      <c r="AC675" s="2" t="str">
        <f t="array" ref="AC675">iferror(xlookup($K675,'Product Families'!$A:$A,'Product Families'!$Q:$Q),"")</f>
        <v/>
      </c>
      <c r="AD675" s="26" t="str">
        <f t="shared" si="12"/>
        <v/>
      </c>
      <c r="AE675" s="42" t="str">
        <f t="shared" si="13"/>
        <v/>
      </c>
      <c r="AF675" s="2">
        <f t="shared" si="14"/>
        <v>0</v>
      </c>
      <c r="AG675" s="10" t="str">
        <f t="array" ref="AG675">iferror(xlookup($L675,'Product Families'!$A:$A,'Product Families'!$P:$P),"")</f>
        <v/>
      </c>
      <c r="AH675" s="2" t="str">
        <f t="array" ref="AH675">iferror(xlookup($L675,'Product Families'!$A:$A,'Product Families'!$Q:$Q),"")</f>
        <v/>
      </c>
      <c r="AI675" s="26" t="str">
        <f t="shared" si="15"/>
        <v/>
      </c>
      <c r="AJ675" s="42" t="str">
        <f t="shared" si="16"/>
        <v/>
      </c>
      <c r="AK675" s="2">
        <f t="shared" si="17"/>
        <v>0</v>
      </c>
    </row>
    <row r="676">
      <c r="A676" s="1"/>
      <c r="B676" s="1"/>
      <c r="C676" s="1"/>
      <c r="D676" s="7" t="str">
        <f t="shared" si="18"/>
        <v/>
      </c>
      <c r="E676" s="26">
        <f t="shared" si="2"/>
        <v>0</v>
      </c>
      <c r="H676" s="1"/>
      <c r="I676" s="1"/>
      <c r="J676" s="1"/>
      <c r="K676" s="1"/>
      <c r="L676" s="1"/>
      <c r="M676" s="10" t="str">
        <f t="array" ref="M676">iferror(xlookup($H676,'Product Families'!$A:$A,'Product Families'!$P:$P),"")</f>
        <v/>
      </c>
      <c r="N676" s="2" t="str">
        <f t="array" ref="N676">iferror(xlookup($H676,'Product Families'!$A:$A,'Product Families'!$Q:$Q),"")</f>
        <v/>
      </c>
      <c r="O676" s="26" t="str">
        <f t="shared" si="3"/>
        <v/>
      </c>
      <c r="P676" s="42" t="str">
        <f t="shared" si="4"/>
        <v/>
      </c>
      <c r="Q676" s="2">
        <f t="shared" si="5"/>
        <v>0</v>
      </c>
      <c r="R676" s="10" t="str">
        <f t="array" ref="R676">iferror(xlookup($I676,'Product Families'!$A:$A,'Product Families'!$P:$P),"")</f>
        <v/>
      </c>
      <c r="S676" s="2" t="str">
        <f t="array" ref="S676">iferror(xlookup($I676,'Product Families'!$A:$A,'Product Families'!$Q:$Q),"")</f>
        <v/>
      </c>
      <c r="T676" s="26" t="str">
        <f t="shared" si="6"/>
        <v/>
      </c>
      <c r="U676" s="42" t="str">
        <f t="shared" si="7"/>
        <v/>
      </c>
      <c r="V676" s="2">
        <f t="shared" si="8"/>
        <v>0</v>
      </c>
      <c r="W676" s="10" t="str">
        <f t="array" ref="W676">iferror(xlookup($J676,'Product Families'!$A:$A,'Product Families'!$P:$P),"")</f>
        <v/>
      </c>
      <c r="X676" s="2" t="str">
        <f t="array" ref="X676">iferror(xlookup($J676,'Product Families'!$A:$A,'Product Families'!$Q:$Q),"")</f>
        <v/>
      </c>
      <c r="Y676" s="42" t="str">
        <f t="shared" si="9"/>
        <v/>
      </c>
      <c r="Z676" s="42" t="str">
        <f t="shared" si="10"/>
        <v/>
      </c>
      <c r="AA676" s="2">
        <f t="shared" si="11"/>
        <v>0</v>
      </c>
      <c r="AB676" s="10" t="str">
        <f t="array" ref="AB676">iferror(xlookup($K676,'Product Families'!$A:$A,'Product Families'!$P:$P),"")</f>
        <v/>
      </c>
      <c r="AC676" s="2" t="str">
        <f t="array" ref="AC676">iferror(xlookup($K676,'Product Families'!$A:$A,'Product Families'!$Q:$Q),"")</f>
        <v/>
      </c>
      <c r="AD676" s="26" t="str">
        <f t="shared" si="12"/>
        <v/>
      </c>
      <c r="AE676" s="42" t="str">
        <f t="shared" si="13"/>
        <v/>
      </c>
      <c r="AF676" s="2">
        <f t="shared" si="14"/>
        <v>0</v>
      </c>
      <c r="AG676" s="10" t="str">
        <f t="array" ref="AG676">iferror(xlookup($L676,'Product Families'!$A:$A,'Product Families'!$P:$P),"")</f>
        <v/>
      </c>
      <c r="AH676" s="2" t="str">
        <f t="array" ref="AH676">iferror(xlookup($L676,'Product Families'!$A:$A,'Product Families'!$Q:$Q),"")</f>
        <v/>
      </c>
      <c r="AI676" s="26" t="str">
        <f t="shared" si="15"/>
        <v/>
      </c>
      <c r="AJ676" s="42" t="str">
        <f t="shared" si="16"/>
        <v/>
      </c>
      <c r="AK676" s="2">
        <f t="shared" si="17"/>
        <v>0</v>
      </c>
    </row>
    <row r="677">
      <c r="A677" s="1"/>
      <c r="B677" s="1"/>
      <c r="C677" s="1"/>
      <c r="D677" s="7" t="str">
        <f t="shared" si="18"/>
        <v/>
      </c>
      <c r="E677" s="26">
        <f t="shared" si="2"/>
        <v>0</v>
      </c>
      <c r="H677" s="1"/>
      <c r="I677" s="1"/>
      <c r="J677" s="1"/>
      <c r="K677" s="1"/>
      <c r="L677" s="1"/>
      <c r="M677" s="10" t="str">
        <f t="array" ref="M677">iferror(xlookup($H677,'Product Families'!$A:$A,'Product Families'!$P:$P),"")</f>
        <v/>
      </c>
      <c r="N677" s="2" t="str">
        <f t="array" ref="N677">iferror(xlookup($H677,'Product Families'!$A:$A,'Product Families'!$Q:$Q),"")</f>
        <v/>
      </c>
      <c r="O677" s="26" t="str">
        <f t="shared" si="3"/>
        <v/>
      </c>
      <c r="P677" s="42" t="str">
        <f t="shared" si="4"/>
        <v/>
      </c>
      <c r="Q677" s="2">
        <f t="shared" si="5"/>
        <v>0</v>
      </c>
      <c r="R677" s="10" t="str">
        <f t="array" ref="R677">iferror(xlookup($I677,'Product Families'!$A:$A,'Product Families'!$P:$P),"")</f>
        <v/>
      </c>
      <c r="S677" s="2" t="str">
        <f t="array" ref="S677">iferror(xlookup($I677,'Product Families'!$A:$A,'Product Families'!$Q:$Q),"")</f>
        <v/>
      </c>
      <c r="T677" s="26" t="str">
        <f t="shared" si="6"/>
        <v/>
      </c>
      <c r="U677" s="42" t="str">
        <f t="shared" si="7"/>
        <v/>
      </c>
      <c r="V677" s="2">
        <f t="shared" si="8"/>
        <v>0</v>
      </c>
      <c r="W677" s="10" t="str">
        <f t="array" ref="W677">iferror(xlookup($J677,'Product Families'!$A:$A,'Product Families'!$P:$P),"")</f>
        <v/>
      </c>
      <c r="X677" s="2" t="str">
        <f t="array" ref="X677">iferror(xlookup($J677,'Product Families'!$A:$A,'Product Families'!$Q:$Q),"")</f>
        <v/>
      </c>
      <c r="Y677" s="42" t="str">
        <f t="shared" si="9"/>
        <v/>
      </c>
      <c r="Z677" s="42" t="str">
        <f t="shared" si="10"/>
        <v/>
      </c>
      <c r="AA677" s="2">
        <f t="shared" si="11"/>
        <v>0</v>
      </c>
      <c r="AB677" s="10" t="str">
        <f t="array" ref="AB677">iferror(xlookup($K677,'Product Families'!$A:$A,'Product Families'!$P:$P),"")</f>
        <v/>
      </c>
      <c r="AC677" s="2" t="str">
        <f t="array" ref="AC677">iferror(xlookup($K677,'Product Families'!$A:$A,'Product Families'!$Q:$Q),"")</f>
        <v/>
      </c>
      <c r="AD677" s="26" t="str">
        <f t="shared" si="12"/>
        <v/>
      </c>
      <c r="AE677" s="42" t="str">
        <f t="shared" si="13"/>
        <v/>
      </c>
      <c r="AF677" s="2">
        <f t="shared" si="14"/>
        <v>0</v>
      </c>
      <c r="AG677" s="10" t="str">
        <f t="array" ref="AG677">iferror(xlookup($L677,'Product Families'!$A:$A,'Product Families'!$P:$P),"")</f>
        <v/>
      </c>
      <c r="AH677" s="2" t="str">
        <f t="array" ref="AH677">iferror(xlookup($L677,'Product Families'!$A:$A,'Product Families'!$Q:$Q),"")</f>
        <v/>
      </c>
      <c r="AI677" s="26" t="str">
        <f t="shared" si="15"/>
        <v/>
      </c>
      <c r="AJ677" s="42" t="str">
        <f t="shared" si="16"/>
        <v/>
      </c>
      <c r="AK677" s="2">
        <f t="shared" si="17"/>
        <v>0</v>
      </c>
    </row>
    <row r="678">
      <c r="A678" s="1"/>
      <c r="B678" s="1"/>
      <c r="C678" s="1"/>
      <c r="D678" s="7" t="str">
        <f t="shared" si="18"/>
        <v/>
      </c>
      <c r="E678" s="26">
        <f t="shared" si="2"/>
        <v>0</v>
      </c>
      <c r="H678" s="1"/>
      <c r="I678" s="1"/>
      <c r="J678" s="1"/>
      <c r="K678" s="1"/>
      <c r="L678" s="1"/>
      <c r="M678" s="10" t="str">
        <f t="array" ref="M678">iferror(xlookup($H678,'Product Families'!$A:$A,'Product Families'!$P:$P),"")</f>
        <v/>
      </c>
      <c r="N678" s="2" t="str">
        <f t="array" ref="N678">iferror(xlookup($H678,'Product Families'!$A:$A,'Product Families'!$Q:$Q),"")</f>
        <v/>
      </c>
      <c r="O678" s="26" t="str">
        <f t="shared" si="3"/>
        <v/>
      </c>
      <c r="P678" s="42" t="str">
        <f t="shared" si="4"/>
        <v/>
      </c>
      <c r="Q678" s="2">
        <f t="shared" si="5"/>
        <v>0</v>
      </c>
      <c r="R678" s="10" t="str">
        <f t="array" ref="R678">iferror(xlookup($I678,'Product Families'!$A:$A,'Product Families'!$P:$P),"")</f>
        <v/>
      </c>
      <c r="S678" s="2" t="str">
        <f t="array" ref="S678">iferror(xlookup($I678,'Product Families'!$A:$A,'Product Families'!$Q:$Q),"")</f>
        <v/>
      </c>
      <c r="T678" s="26" t="str">
        <f t="shared" si="6"/>
        <v/>
      </c>
      <c r="U678" s="42" t="str">
        <f t="shared" si="7"/>
        <v/>
      </c>
      <c r="V678" s="2">
        <f t="shared" si="8"/>
        <v>0</v>
      </c>
      <c r="W678" s="10" t="str">
        <f t="array" ref="W678">iferror(xlookup($J678,'Product Families'!$A:$A,'Product Families'!$P:$P),"")</f>
        <v/>
      </c>
      <c r="X678" s="2" t="str">
        <f t="array" ref="X678">iferror(xlookup($J678,'Product Families'!$A:$A,'Product Families'!$Q:$Q),"")</f>
        <v/>
      </c>
      <c r="Y678" s="42" t="str">
        <f t="shared" si="9"/>
        <v/>
      </c>
      <c r="Z678" s="42" t="str">
        <f t="shared" si="10"/>
        <v/>
      </c>
      <c r="AA678" s="2">
        <f t="shared" si="11"/>
        <v>0</v>
      </c>
      <c r="AB678" s="10" t="str">
        <f t="array" ref="AB678">iferror(xlookup($K678,'Product Families'!$A:$A,'Product Families'!$P:$P),"")</f>
        <v/>
      </c>
      <c r="AC678" s="2" t="str">
        <f t="array" ref="AC678">iferror(xlookup($K678,'Product Families'!$A:$A,'Product Families'!$Q:$Q),"")</f>
        <v/>
      </c>
      <c r="AD678" s="26" t="str">
        <f t="shared" si="12"/>
        <v/>
      </c>
      <c r="AE678" s="42" t="str">
        <f t="shared" si="13"/>
        <v/>
      </c>
      <c r="AF678" s="2">
        <f t="shared" si="14"/>
        <v>0</v>
      </c>
      <c r="AG678" s="10" t="str">
        <f t="array" ref="AG678">iferror(xlookup($L678,'Product Families'!$A:$A,'Product Families'!$P:$P),"")</f>
        <v/>
      </c>
      <c r="AH678" s="2" t="str">
        <f t="array" ref="AH678">iferror(xlookup($L678,'Product Families'!$A:$A,'Product Families'!$Q:$Q),"")</f>
        <v/>
      </c>
      <c r="AI678" s="26" t="str">
        <f t="shared" si="15"/>
        <v/>
      </c>
      <c r="AJ678" s="42" t="str">
        <f t="shared" si="16"/>
        <v/>
      </c>
      <c r="AK678" s="2">
        <f t="shared" si="17"/>
        <v>0</v>
      </c>
    </row>
    <row r="679">
      <c r="A679" s="1"/>
      <c r="B679" s="1"/>
      <c r="C679" s="1"/>
      <c r="D679" s="7" t="str">
        <f t="shared" si="18"/>
        <v/>
      </c>
      <c r="E679" s="26">
        <f t="shared" si="2"/>
        <v>0</v>
      </c>
      <c r="H679" s="1"/>
      <c r="I679" s="1"/>
      <c r="J679" s="1"/>
      <c r="K679" s="1"/>
      <c r="L679" s="1"/>
      <c r="M679" s="10" t="str">
        <f t="array" ref="M679">iferror(xlookup($H679,'Product Families'!$A:$A,'Product Families'!$P:$P),"")</f>
        <v/>
      </c>
      <c r="N679" s="2" t="str">
        <f t="array" ref="N679">iferror(xlookup($H679,'Product Families'!$A:$A,'Product Families'!$Q:$Q),"")</f>
        <v/>
      </c>
      <c r="O679" s="26" t="str">
        <f t="shared" si="3"/>
        <v/>
      </c>
      <c r="P679" s="42" t="str">
        <f t="shared" si="4"/>
        <v/>
      </c>
      <c r="Q679" s="2">
        <f t="shared" si="5"/>
        <v>0</v>
      </c>
      <c r="R679" s="10" t="str">
        <f t="array" ref="R679">iferror(xlookup($I679,'Product Families'!$A:$A,'Product Families'!$P:$P),"")</f>
        <v/>
      </c>
      <c r="S679" s="2" t="str">
        <f t="array" ref="S679">iferror(xlookup($I679,'Product Families'!$A:$A,'Product Families'!$Q:$Q),"")</f>
        <v/>
      </c>
      <c r="T679" s="26" t="str">
        <f t="shared" si="6"/>
        <v/>
      </c>
      <c r="U679" s="42" t="str">
        <f t="shared" si="7"/>
        <v/>
      </c>
      <c r="V679" s="2">
        <f t="shared" si="8"/>
        <v>0</v>
      </c>
      <c r="W679" s="10" t="str">
        <f t="array" ref="W679">iferror(xlookup($J679,'Product Families'!$A:$A,'Product Families'!$P:$P),"")</f>
        <v/>
      </c>
      <c r="X679" s="2" t="str">
        <f t="array" ref="X679">iferror(xlookup($J679,'Product Families'!$A:$A,'Product Families'!$Q:$Q),"")</f>
        <v/>
      </c>
      <c r="Y679" s="42" t="str">
        <f t="shared" si="9"/>
        <v/>
      </c>
      <c r="Z679" s="42" t="str">
        <f t="shared" si="10"/>
        <v/>
      </c>
      <c r="AA679" s="2">
        <f t="shared" si="11"/>
        <v>0</v>
      </c>
      <c r="AB679" s="10" t="str">
        <f t="array" ref="AB679">iferror(xlookup($K679,'Product Families'!$A:$A,'Product Families'!$P:$P),"")</f>
        <v/>
      </c>
      <c r="AC679" s="2" t="str">
        <f t="array" ref="AC679">iferror(xlookup($K679,'Product Families'!$A:$A,'Product Families'!$Q:$Q),"")</f>
        <v/>
      </c>
      <c r="AD679" s="26" t="str">
        <f t="shared" si="12"/>
        <v/>
      </c>
      <c r="AE679" s="42" t="str">
        <f t="shared" si="13"/>
        <v/>
      </c>
      <c r="AF679" s="2">
        <f t="shared" si="14"/>
        <v>0</v>
      </c>
      <c r="AG679" s="10" t="str">
        <f t="array" ref="AG679">iferror(xlookup($L679,'Product Families'!$A:$A,'Product Families'!$P:$P),"")</f>
        <v/>
      </c>
      <c r="AH679" s="2" t="str">
        <f t="array" ref="AH679">iferror(xlookup($L679,'Product Families'!$A:$A,'Product Families'!$Q:$Q),"")</f>
        <v/>
      </c>
      <c r="AI679" s="26" t="str">
        <f t="shared" si="15"/>
        <v/>
      </c>
      <c r="AJ679" s="42" t="str">
        <f t="shared" si="16"/>
        <v/>
      </c>
      <c r="AK679" s="2">
        <f t="shared" si="17"/>
        <v>0</v>
      </c>
    </row>
    <row r="680">
      <c r="A680" s="1"/>
      <c r="B680" s="1"/>
      <c r="C680" s="1"/>
      <c r="D680" s="7" t="str">
        <f t="shared" si="18"/>
        <v/>
      </c>
      <c r="E680" s="26">
        <f t="shared" si="2"/>
        <v>0</v>
      </c>
      <c r="H680" s="1"/>
      <c r="I680" s="1"/>
      <c r="J680" s="1"/>
      <c r="K680" s="1"/>
      <c r="L680" s="1"/>
      <c r="M680" s="10" t="str">
        <f t="array" ref="M680">iferror(xlookup($H680,'Product Families'!$A:$A,'Product Families'!$P:$P),"")</f>
        <v/>
      </c>
      <c r="N680" s="2" t="str">
        <f t="array" ref="N680">iferror(xlookup($H680,'Product Families'!$A:$A,'Product Families'!$Q:$Q),"")</f>
        <v/>
      </c>
      <c r="O680" s="26" t="str">
        <f t="shared" si="3"/>
        <v/>
      </c>
      <c r="P680" s="42" t="str">
        <f t="shared" si="4"/>
        <v/>
      </c>
      <c r="Q680" s="2">
        <f t="shared" si="5"/>
        <v>0</v>
      </c>
      <c r="R680" s="10" t="str">
        <f t="array" ref="R680">iferror(xlookup($I680,'Product Families'!$A:$A,'Product Families'!$P:$P),"")</f>
        <v/>
      </c>
      <c r="S680" s="2" t="str">
        <f t="array" ref="S680">iferror(xlookup($I680,'Product Families'!$A:$A,'Product Families'!$Q:$Q),"")</f>
        <v/>
      </c>
      <c r="T680" s="26" t="str">
        <f t="shared" si="6"/>
        <v/>
      </c>
      <c r="U680" s="42" t="str">
        <f t="shared" si="7"/>
        <v/>
      </c>
      <c r="V680" s="2">
        <f t="shared" si="8"/>
        <v>0</v>
      </c>
      <c r="W680" s="10" t="str">
        <f t="array" ref="W680">iferror(xlookup($J680,'Product Families'!$A:$A,'Product Families'!$P:$P),"")</f>
        <v/>
      </c>
      <c r="X680" s="2" t="str">
        <f t="array" ref="X680">iferror(xlookup($J680,'Product Families'!$A:$A,'Product Families'!$Q:$Q),"")</f>
        <v/>
      </c>
      <c r="Y680" s="42" t="str">
        <f t="shared" si="9"/>
        <v/>
      </c>
      <c r="Z680" s="42" t="str">
        <f t="shared" si="10"/>
        <v/>
      </c>
      <c r="AA680" s="2">
        <f t="shared" si="11"/>
        <v>0</v>
      </c>
      <c r="AB680" s="10" t="str">
        <f t="array" ref="AB680">iferror(xlookup($K680,'Product Families'!$A:$A,'Product Families'!$P:$P),"")</f>
        <v/>
      </c>
      <c r="AC680" s="2" t="str">
        <f t="array" ref="AC680">iferror(xlookup($K680,'Product Families'!$A:$A,'Product Families'!$Q:$Q),"")</f>
        <v/>
      </c>
      <c r="AD680" s="26" t="str">
        <f t="shared" si="12"/>
        <v/>
      </c>
      <c r="AE680" s="42" t="str">
        <f t="shared" si="13"/>
        <v/>
      </c>
      <c r="AF680" s="2">
        <f t="shared" si="14"/>
        <v>0</v>
      </c>
      <c r="AG680" s="10" t="str">
        <f t="array" ref="AG680">iferror(xlookup($L680,'Product Families'!$A:$A,'Product Families'!$P:$P),"")</f>
        <v/>
      </c>
      <c r="AH680" s="2" t="str">
        <f t="array" ref="AH680">iferror(xlookup($L680,'Product Families'!$A:$A,'Product Families'!$Q:$Q),"")</f>
        <v/>
      </c>
      <c r="AI680" s="26" t="str">
        <f t="shared" si="15"/>
        <v/>
      </c>
      <c r="AJ680" s="42" t="str">
        <f t="shared" si="16"/>
        <v/>
      </c>
      <c r="AK680" s="2">
        <f t="shared" si="17"/>
        <v>0</v>
      </c>
    </row>
    <row r="681">
      <c r="A681" s="1"/>
      <c r="B681" s="1"/>
      <c r="C681" s="1"/>
      <c r="D681" s="7" t="str">
        <f t="shared" si="18"/>
        <v/>
      </c>
      <c r="E681" s="26">
        <f t="shared" si="2"/>
        <v>0</v>
      </c>
      <c r="H681" s="1"/>
      <c r="I681" s="1"/>
      <c r="J681" s="1"/>
      <c r="K681" s="1"/>
      <c r="L681" s="1"/>
      <c r="M681" s="10" t="str">
        <f t="array" ref="M681">iferror(xlookup($H681,'Product Families'!$A:$A,'Product Families'!$P:$P),"")</f>
        <v/>
      </c>
      <c r="N681" s="2" t="str">
        <f t="array" ref="N681">iferror(xlookup($H681,'Product Families'!$A:$A,'Product Families'!$Q:$Q),"")</f>
        <v/>
      </c>
      <c r="O681" s="26" t="str">
        <f t="shared" si="3"/>
        <v/>
      </c>
      <c r="P681" s="42" t="str">
        <f t="shared" si="4"/>
        <v/>
      </c>
      <c r="Q681" s="2">
        <f t="shared" si="5"/>
        <v>0</v>
      </c>
      <c r="R681" s="10" t="str">
        <f t="array" ref="R681">iferror(xlookup($I681,'Product Families'!$A:$A,'Product Families'!$P:$P),"")</f>
        <v/>
      </c>
      <c r="S681" s="2" t="str">
        <f t="array" ref="S681">iferror(xlookup($I681,'Product Families'!$A:$A,'Product Families'!$Q:$Q),"")</f>
        <v/>
      </c>
      <c r="T681" s="26" t="str">
        <f t="shared" si="6"/>
        <v/>
      </c>
      <c r="U681" s="42" t="str">
        <f t="shared" si="7"/>
        <v/>
      </c>
      <c r="V681" s="2">
        <f t="shared" si="8"/>
        <v>0</v>
      </c>
      <c r="W681" s="10" t="str">
        <f t="array" ref="W681">iferror(xlookup($J681,'Product Families'!$A:$A,'Product Families'!$P:$P),"")</f>
        <v/>
      </c>
      <c r="X681" s="2" t="str">
        <f t="array" ref="X681">iferror(xlookup($J681,'Product Families'!$A:$A,'Product Families'!$Q:$Q),"")</f>
        <v/>
      </c>
      <c r="Y681" s="42" t="str">
        <f t="shared" si="9"/>
        <v/>
      </c>
      <c r="Z681" s="42" t="str">
        <f t="shared" si="10"/>
        <v/>
      </c>
      <c r="AA681" s="2">
        <f t="shared" si="11"/>
        <v>0</v>
      </c>
      <c r="AB681" s="10" t="str">
        <f t="array" ref="AB681">iferror(xlookup($K681,'Product Families'!$A:$A,'Product Families'!$P:$P),"")</f>
        <v/>
      </c>
      <c r="AC681" s="2" t="str">
        <f t="array" ref="AC681">iferror(xlookup($K681,'Product Families'!$A:$A,'Product Families'!$Q:$Q),"")</f>
        <v/>
      </c>
      <c r="AD681" s="26" t="str">
        <f t="shared" si="12"/>
        <v/>
      </c>
      <c r="AE681" s="42" t="str">
        <f t="shared" si="13"/>
        <v/>
      </c>
      <c r="AF681" s="2">
        <f t="shared" si="14"/>
        <v>0</v>
      </c>
      <c r="AG681" s="10" t="str">
        <f t="array" ref="AG681">iferror(xlookup($L681,'Product Families'!$A:$A,'Product Families'!$P:$P),"")</f>
        <v/>
      </c>
      <c r="AH681" s="2" t="str">
        <f t="array" ref="AH681">iferror(xlookup($L681,'Product Families'!$A:$A,'Product Families'!$Q:$Q),"")</f>
        <v/>
      </c>
      <c r="AI681" s="26" t="str">
        <f t="shared" si="15"/>
        <v/>
      </c>
      <c r="AJ681" s="42" t="str">
        <f t="shared" si="16"/>
        <v/>
      </c>
      <c r="AK681" s="2">
        <f t="shared" si="17"/>
        <v>0</v>
      </c>
    </row>
    <row r="682">
      <c r="A682" s="1"/>
      <c r="B682" s="1"/>
      <c r="C682" s="1"/>
      <c r="D682" s="7" t="str">
        <f t="shared" si="18"/>
        <v/>
      </c>
      <c r="E682" s="26">
        <f t="shared" si="2"/>
        <v>0</v>
      </c>
      <c r="H682" s="1"/>
      <c r="I682" s="1"/>
      <c r="J682" s="1"/>
      <c r="K682" s="1"/>
      <c r="L682" s="1"/>
      <c r="M682" s="10" t="str">
        <f t="array" ref="M682">iferror(xlookup($H682,'Product Families'!$A:$A,'Product Families'!$P:$P),"")</f>
        <v/>
      </c>
      <c r="N682" s="2" t="str">
        <f t="array" ref="N682">iferror(xlookup($H682,'Product Families'!$A:$A,'Product Families'!$Q:$Q),"")</f>
        <v/>
      </c>
      <c r="O682" s="26" t="str">
        <f t="shared" si="3"/>
        <v/>
      </c>
      <c r="P682" s="42" t="str">
        <f t="shared" si="4"/>
        <v/>
      </c>
      <c r="Q682" s="2">
        <f t="shared" si="5"/>
        <v>0</v>
      </c>
      <c r="R682" s="10" t="str">
        <f t="array" ref="R682">iferror(xlookup($I682,'Product Families'!$A:$A,'Product Families'!$P:$P),"")</f>
        <v/>
      </c>
      <c r="S682" s="2" t="str">
        <f t="array" ref="S682">iferror(xlookup($I682,'Product Families'!$A:$A,'Product Families'!$Q:$Q),"")</f>
        <v/>
      </c>
      <c r="T682" s="26" t="str">
        <f t="shared" si="6"/>
        <v/>
      </c>
      <c r="U682" s="42" t="str">
        <f t="shared" si="7"/>
        <v/>
      </c>
      <c r="V682" s="2">
        <f t="shared" si="8"/>
        <v>0</v>
      </c>
      <c r="W682" s="10" t="str">
        <f t="array" ref="W682">iferror(xlookup($J682,'Product Families'!$A:$A,'Product Families'!$P:$P),"")</f>
        <v/>
      </c>
      <c r="X682" s="2" t="str">
        <f t="array" ref="X682">iferror(xlookup($J682,'Product Families'!$A:$A,'Product Families'!$Q:$Q),"")</f>
        <v/>
      </c>
      <c r="Y682" s="42" t="str">
        <f t="shared" si="9"/>
        <v/>
      </c>
      <c r="Z682" s="42" t="str">
        <f t="shared" si="10"/>
        <v/>
      </c>
      <c r="AA682" s="2">
        <f t="shared" si="11"/>
        <v>0</v>
      </c>
      <c r="AB682" s="10" t="str">
        <f t="array" ref="AB682">iferror(xlookup($K682,'Product Families'!$A:$A,'Product Families'!$P:$P),"")</f>
        <v/>
      </c>
      <c r="AC682" s="2" t="str">
        <f t="array" ref="AC682">iferror(xlookup($K682,'Product Families'!$A:$A,'Product Families'!$Q:$Q),"")</f>
        <v/>
      </c>
      <c r="AD682" s="26" t="str">
        <f t="shared" si="12"/>
        <v/>
      </c>
      <c r="AE682" s="42" t="str">
        <f t="shared" si="13"/>
        <v/>
      </c>
      <c r="AF682" s="2">
        <f t="shared" si="14"/>
        <v>0</v>
      </c>
      <c r="AG682" s="10" t="str">
        <f t="array" ref="AG682">iferror(xlookup($L682,'Product Families'!$A:$A,'Product Families'!$P:$P),"")</f>
        <v/>
      </c>
      <c r="AH682" s="2" t="str">
        <f t="array" ref="AH682">iferror(xlookup($L682,'Product Families'!$A:$A,'Product Families'!$Q:$Q),"")</f>
        <v/>
      </c>
      <c r="AI682" s="26" t="str">
        <f t="shared" si="15"/>
        <v/>
      </c>
      <c r="AJ682" s="42" t="str">
        <f t="shared" si="16"/>
        <v/>
      </c>
      <c r="AK682" s="2">
        <f t="shared" si="17"/>
        <v>0</v>
      </c>
    </row>
    <row r="683">
      <c r="A683" s="1"/>
      <c r="B683" s="1"/>
      <c r="C683" s="1"/>
      <c r="D683" s="7" t="str">
        <f t="shared" si="18"/>
        <v/>
      </c>
      <c r="E683" s="26">
        <f t="shared" si="2"/>
        <v>0</v>
      </c>
      <c r="H683" s="1"/>
      <c r="I683" s="1"/>
      <c r="J683" s="1"/>
      <c r="K683" s="1"/>
      <c r="L683" s="1"/>
      <c r="M683" s="10" t="str">
        <f t="array" ref="M683">iferror(xlookup($H683,'Product Families'!$A:$A,'Product Families'!$P:$P),"")</f>
        <v/>
      </c>
      <c r="N683" s="2" t="str">
        <f t="array" ref="N683">iferror(xlookup($H683,'Product Families'!$A:$A,'Product Families'!$Q:$Q),"")</f>
        <v/>
      </c>
      <c r="O683" s="26" t="str">
        <f t="shared" si="3"/>
        <v/>
      </c>
      <c r="P683" s="42" t="str">
        <f t="shared" si="4"/>
        <v/>
      </c>
      <c r="Q683" s="2">
        <f t="shared" si="5"/>
        <v>0</v>
      </c>
      <c r="R683" s="10" t="str">
        <f t="array" ref="R683">iferror(xlookup($I683,'Product Families'!$A:$A,'Product Families'!$P:$P),"")</f>
        <v/>
      </c>
      <c r="S683" s="2" t="str">
        <f t="array" ref="S683">iferror(xlookup($I683,'Product Families'!$A:$A,'Product Families'!$Q:$Q),"")</f>
        <v/>
      </c>
      <c r="T683" s="26" t="str">
        <f t="shared" si="6"/>
        <v/>
      </c>
      <c r="U683" s="42" t="str">
        <f t="shared" si="7"/>
        <v/>
      </c>
      <c r="V683" s="2">
        <f t="shared" si="8"/>
        <v>0</v>
      </c>
      <c r="W683" s="10" t="str">
        <f t="array" ref="W683">iferror(xlookup($J683,'Product Families'!$A:$A,'Product Families'!$P:$P),"")</f>
        <v/>
      </c>
      <c r="X683" s="2" t="str">
        <f t="array" ref="X683">iferror(xlookup($J683,'Product Families'!$A:$A,'Product Families'!$Q:$Q),"")</f>
        <v/>
      </c>
      <c r="Y683" s="42" t="str">
        <f t="shared" si="9"/>
        <v/>
      </c>
      <c r="Z683" s="42" t="str">
        <f t="shared" si="10"/>
        <v/>
      </c>
      <c r="AA683" s="2">
        <f t="shared" si="11"/>
        <v>0</v>
      </c>
      <c r="AB683" s="10" t="str">
        <f t="array" ref="AB683">iferror(xlookup($K683,'Product Families'!$A:$A,'Product Families'!$P:$P),"")</f>
        <v/>
      </c>
      <c r="AC683" s="2" t="str">
        <f t="array" ref="AC683">iferror(xlookup($K683,'Product Families'!$A:$A,'Product Families'!$Q:$Q),"")</f>
        <v/>
      </c>
      <c r="AD683" s="26" t="str">
        <f t="shared" si="12"/>
        <v/>
      </c>
      <c r="AE683" s="42" t="str">
        <f t="shared" si="13"/>
        <v/>
      </c>
      <c r="AF683" s="2">
        <f t="shared" si="14"/>
        <v>0</v>
      </c>
      <c r="AG683" s="10" t="str">
        <f t="array" ref="AG683">iferror(xlookup($L683,'Product Families'!$A:$A,'Product Families'!$P:$P),"")</f>
        <v/>
      </c>
      <c r="AH683" s="2" t="str">
        <f t="array" ref="AH683">iferror(xlookup($L683,'Product Families'!$A:$A,'Product Families'!$Q:$Q),"")</f>
        <v/>
      </c>
      <c r="AI683" s="26" t="str">
        <f t="shared" si="15"/>
        <v/>
      </c>
      <c r="AJ683" s="42" t="str">
        <f t="shared" si="16"/>
        <v/>
      </c>
      <c r="AK683" s="2">
        <f t="shared" si="17"/>
        <v>0</v>
      </c>
    </row>
    <row r="684">
      <c r="A684" s="1"/>
      <c r="B684" s="1"/>
      <c r="C684" s="1"/>
      <c r="D684" s="7" t="str">
        <f t="shared" si="18"/>
        <v/>
      </c>
      <c r="E684" s="26">
        <f t="shared" si="2"/>
        <v>0</v>
      </c>
      <c r="H684" s="1"/>
      <c r="I684" s="1"/>
      <c r="J684" s="1"/>
      <c r="K684" s="1"/>
      <c r="L684" s="1"/>
      <c r="M684" s="10" t="str">
        <f t="array" ref="M684">iferror(xlookup($H684,'Product Families'!$A:$A,'Product Families'!$P:$P),"")</f>
        <v/>
      </c>
      <c r="N684" s="2" t="str">
        <f t="array" ref="N684">iferror(xlookup($H684,'Product Families'!$A:$A,'Product Families'!$Q:$Q),"")</f>
        <v/>
      </c>
      <c r="O684" s="26" t="str">
        <f t="shared" si="3"/>
        <v/>
      </c>
      <c r="P684" s="42" t="str">
        <f t="shared" si="4"/>
        <v/>
      </c>
      <c r="Q684" s="2">
        <f t="shared" si="5"/>
        <v>0</v>
      </c>
      <c r="R684" s="10" t="str">
        <f t="array" ref="R684">iferror(xlookup($I684,'Product Families'!$A:$A,'Product Families'!$P:$P),"")</f>
        <v/>
      </c>
      <c r="S684" s="2" t="str">
        <f t="array" ref="S684">iferror(xlookup($I684,'Product Families'!$A:$A,'Product Families'!$Q:$Q),"")</f>
        <v/>
      </c>
      <c r="T684" s="26" t="str">
        <f t="shared" si="6"/>
        <v/>
      </c>
      <c r="U684" s="42" t="str">
        <f t="shared" si="7"/>
        <v/>
      </c>
      <c r="V684" s="2">
        <f t="shared" si="8"/>
        <v>0</v>
      </c>
      <c r="W684" s="10" t="str">
        <f t="array" ref="W684">iferror(xlookup($J684,'Product Families'!$A:$A,'Product Families'!$P:$P),"")</f>
        <v/>
      </c>
      <c r="X684" s="2" t="str">
        <f t="array" ref="X684">iferror(xlookup($J684,'Product Families'!$A:$A,'Product Families'!$Q:$Q),"")</f>
        <v/>
      </c>
      <c r="Y684" s="42" t="str">
        <f t="shared" si="9"/>
        <v/>
      </c>
      <c r="Z684" s="42" t="str">
        <f t="shared" si="10"/>
        <v/>
      </c>
      <c r="AA684" s="2">
        <f t="shared" si="11"/>
        <v>0</v>
      </c>
      <c r="AB684" s="10" t="str">
        <f t="array" ref="AB684">iferror(xlookup($K684,'Product Families'!$A:$A,'Product Families'!$P:$P),"")</f>
        <v/>
      </c>
      <c r="AC684" s="2" t="str">
        <f t="array" ref="AC684">iferror(xlookup($K684,'Product Families'!$A:$A,'Product Families'!$Q:$Q),"")</f>
        <v/>
      </c>
      <c r="AD684" s="26" t="str">
        <f t="shared" si="12"/>
        <v/>
      </c>
      <c r="AE684" s="42" t="str">
        <f t="shared" si="13"/>
        <v/>
      </c>
      <c r="AF684" s="2">
        <f t="shared" si="14"/>
        <v>0</v>
      </c>
      <c r="AG684" s="10" t="str">
        <f t="array" ref="AG684">iferror(xlookup($L684,'Product Families'!$A:$A,'Product Families'!$P:$P),"")</f>
        <v/>
      </c>
      <c r="AH684" s="2" t="str">
        <f t="array" ref="AH684">iferror(xlookup($L684,'Product Families'!$A:$A,'Product Families'!$Q:$Q),"")</f>
        <v/>
      </c>
      <c r="AI684" s="26" t="str">
        <f t="shared" si="15"/>
        <v/>
      </c>
      <c r="AJ684" s="42" t="str">
        <f t="shared" si="16"/>
        <v/>
      </c>
      <c r="AK684" s="2">
        <f t="shared" si="17"/>
        <v>0</v>
      </c>
    </row>
    <row r="685">
      <c r="A685" s="1"/>
      <c r="B685" s="1"/>
      <c r="C685" s="1"/>
      <c r="D685" s="7" t="str">
        <f t="shared" si="18"/>
        <v/>
      </c>
      <c r="E685" s="26">
        <f t="shared" si="2"/>
        <v>0</v>
      </c>
      <c r="H685" s="1"/>
      <c r="I685" s="1"/>
      <c r="J685" s="1"/>
      <c r="K685" s="1"/>
      <c r="L685" s="1"/>
      <c r="M685" s="10" t="str">
        <f t="array" ref="M685">iferror(xlookup($H685,'Product Families'!$A:$A,'Product Families'!$P:$P),"")</f>
        <v/>
      </c>
      <c r="N685" s="2" t="str">
        <f t="array" ref="N685">iferror(xlookup($H685,'Product Families'!$A:$A,'Product Families'!$Q:$Q),"")</f>
        <v/>
      </c>
      <c r="O685" s="26" t="str">
        <f t="shared" si="3"/>
        <v/>
      </c>
      <c r="P685" s="42" t="str">
        <f t="shared" si="4"/>
        <v/>
      </c>
      <c r="Q685" s="2">
        <f t="shared" si="5"/>
        <v>0</v>
      </c>
      <c r="R685" s="10" t="str">
        <f t="array" ref="R685">iferror(xlookup($I685,'Product Families'!$A:$A,'Product Families'!$P:$P),"")</f>
        <v/>
      </c>
      <c r="S685" s="2" t="str">
        <f t="array" ref="S685">iferror(xlookup($I685,'Product Families'!$A:$A,'Product Families'!$Q:$Q),"")</f>
        <v/>
      </c>
      <c r="T685" s="26" t="str">
        <f t="shared" si="6"/>
        <v/>
      </c>
      <c r="U685" s="42" t="str">
        <f t="shared" si="7"/>
        <v/>
      </c>
      <c r="V685" s="2">
        <f t="shared" si="8"/>
        <v>0</v>
      </c>
      <c r="W685" s="10" t="str">
        <f t="array" ref="W685">iferror(xlookup($J685,'Product Families'!$A:$A,'Product Families'!$P:$P),"")</f>
        <v/>
      </c>
      <c r="X685" s="2" t="str">
        <f t="array" ref="X685">iferror(xlookup($J685,'Product Families'!$A:$A,'Product Families'!$Q:$Q),"")</f>
        <v/>
      </c>
      <c r="Y685" s="42" t="str">
        <f t="shared" si="9"/>
        <v/>
      </c>
      <c r="Z685" s="42" t="str">
        <f t="shared" si="10"/>
        <v/>
      </c>
      <c r="AA685" s="2">
        <f t="shared" si="11"/>
        <v>0</v>
      </c>
      <c r="AB685" s="10" t="str">
        <f t="array" ref="AB685">iferror(xlookup($K685,'Product Families'!$A:$A,'Product Families'!$P:$P),"")</f>
        <v/>
      </c>
      <c r="AC685" s="2" t="str">
        <f t="array" ref="AC685">iferror(xlookup($K685,'Product Families'!$A:$A,'Product Families'!$Q:$Q),"")</f>
        <v/>
      </c>
      <c r="AD685" s="26" t="str">
        <f t="shared" si="12"/>
        <v/>
      </c>
      <c r="AE685" s="42" t="str">
        <f t="shared" si="13"/>
        <v/>
      </c>
      <c r="AF685" s="2">
        <f t="shared" si="14"/>
        <v>0</v>
      </c>
      <c r="AG685" s="10" t="str">
        <f t="array" ref="AG685">iferror(xlookup($L685,'Product Families'!$A:$A,'Product Families'!$P:$P),"")</f>
        <v/>
      </c>
      <c r="AH685" s="2" t="str">
        <f t="array" ref="AH685">iferror(xlookup($L685,'Product Families'!$A:$A,'Product Families'!$Q:$Q),"")</f>
        <v/>
      </c>
      <c r="AI685" s="26" t="str">
        <f t="shared" si="15"/>
        <v/>
      </c>
      <c r="AJ685" s="42" t="str">
        <f t="shared" si="16"/>
        <v/>
      </c>
      <c r="AK685" s="2">
        <f t="shared" si="17"/>
        <v>0</v>
      </c>
    </row>
    <row r="686">
      <c r="A686" s="1"/>
      <c r="B686" s="1"/>
      <c r="C686" s="1"/>
      <c r="D686" s="7" t="str">
        <f t="shared" si="18"/>
        <v/>
      </c>
      <c r="E686" s="26">
        <f t="shared" si="2"/>
        <v>0</v>
      </c>
      <c r="H686" s="1"/>
      <c r="I686" s="1"/>
      <c r="J686" s="1"/>
      <c r="K686" s="1"/>
      <c r="L686" s="1"/>
      <c r="M686" s="10" t="str">
        <f t="array" ref="M686">iferror(xlookup($H686,'Product Families'!$A:$A,'Product Families'!$P:$P),"")</f>
        <v/>
      </c>
      <c r="N686" s="2" t="str">
        <f t="array" ref="N686">iferror(xlookup($H686,'Product Families'!$A:$A,'Product Families'!$Q:$Q),"")</f>
        <v/>
      </c>
      <c r="O686" s="26" t="str">
        <f t="shared" si="3"/>
        <v/>
      </c>
      <c r="P686" s="42" t="str">
        <f t="shared" si="4"/>
        <v/>
      </c>
      <c r="Q686" s="2">
        <f t="shared" si="5"/>
        <v>0</v>
      </c>
      <c r="R686" s="10" t="str">
        <f t="array" ref="R686">iferror(xlookup($I686,'Product Families'!$A:$A,'Product Families'!$P:$P),"")</f>
        <v/>
      </c>
      <c r="S686" s="2" t="str">
        <f t="array" ref="S686">iferror(xlookup($I686,'Product Families'!$A:$A,'Product Families'!$Q:$Q),"")</f>
        <v/>
      </c>
      <c r="T686" s="26" t="str">
        <f t="shared" si="6"/>
        <v/>
      </c>
      <c r="U686" s="42" t="str">
        <f t="shared" si="7"/>
        <v/>
      </c>
      <c r="V686" s="2">
        <f t="shared" si="8"/>
        <v>0</v>
      </c>
      <c r="W686" s="10" t="str">
        <f t="array" ref="W686">iferror(xlookup($J686,'Product Families'!$A:$A,'Product Families'!$P:$P),"")</f>
        <v/>
      </c>
      <c r="X686" s="2" t="str">
        <f t="array" ref="X686">iferror(xlookup($J686,'Product Families'!$A:$A,'Product Families'!$Q:$Q),"")</f>
        <v/>
      </c>
      <c r="Y686" s="42" t="str">
        <f t="shared" si="9"/>
        <v/>
      </c>
      <c r="Z686" s="42" t="str">
        <f t="shared" si="10"/>
        <v/>
      </c>
      <c r="AA686" s="2">
        <f t="shared" si="11"/>
        <v>0</v>
      </c>
      <c r="AB686" s="10" t="str">
        <f t="array" ref="AB686">iferror(xlookup($K686,'Product Families'!$A:$A,'Product Families'!$P:$P),"")</f>
        <v/>
      </c>
      <c r="AC686" s="2" t="str">
        <f t="array" ref="AC686">iferror(xlookup($K686,'Product Families'!$A:$A,'Product Families'!$Q:$Q),"")</f>
        <v/>
      </c>
      <c r="AD686" s="26" t="str">
        <f t="shared" si="12"/>
        <v/>
      </c>
      <c r="AE686" s="42" t="str">
        <f t="shared" si="13"/>
        <v/>
      </c>
      <c r="AF686" s="2">
        <f t="shared" si="14"/>
        <v>0</v>
      </c>
      <c r="AG686" s="10" t="str">
        <f t="array" ref="AG686">iferror(xlookup($L686,'Product Families'!$A:$A,'Product Families'!$P:$P),"")</f>
        <v/>
      </c>
      <c r="AH686" s="2" t="str">
        <f t="array" ref="AH686">iferror(xlookup($L686,'Product Families'!$A:$A,'Product Families'!$Q:$Q),"")</f>
        <v/>
      </c>
      <c r="AI686" s="26" t="str">
        <f t="shared" si="15"/>
        <v/>
      </c>
      <c r="AJ686" s="42" t="str">
        <f t="shared" si="16"/>
        <v/>
      </c>
      <c r="AK686" s="2">
        <f t="shared" si="17"/>
        <v>0</v>
      </c>
    </row>
    <row r="687">
      <c r="A687" s="1"/>
      <c r="B687" s="1"/>
      <c r="C687" s="1"/>
      <c r="D687" s="7" t="str">
        <f t="shared" si="18"/>
        <v/>
      </c>
      <c r="E687" s="26">
        <f t="shared" si="2"/>
        <v>0</v>
      </c>
      <c r="H687" s="1"/>
      <c r="I687" s="1"/>
      <c r="J687" s="1"/>
      <c r="K687" s="1"/>
      <c r="L687" s="1"/>
      <c r="M687" s="10" t="str">
        <f t="array" ref="M687">iferror(xlookup($H687,'Product Families'!$A:$A,'Product Families'!$P:$P),"")</f>
        <v/>
      </c>
      <c r="N687" s="2" t="str">
        <f t="array" ref="N687">iferror(xlookup($H687,'Product Families'!$A:$A,'Product Families'!$Q:$Q),"")</f>
        <v/>
      </c>
      <c r="O687" s="26" t="str">
        <f t="shared" si="3"/>
        <v/>
      </c>
      <c r="P687" s="42" t="str">
        <f t="shared" si="4"/>
        <v/>
      </c>
      <c r="Q687" s="2">
        <f t="shared" si="5"/>
        <v>0</v>
      </c>
      <c r="R687" s="10" t="str">
        <f t="array" ref="R687">iferror(xlookup($I687,'Product Families'!$A:$A,'Product Families'!$P:$P),"")</f>
        <v/>
      </c>
      <c r="S687" s="2" t="str">
        <f t="array" ref="S687">iferror(xlookup($I687,'Product Families'!$A:$A,'Product Families'!$Q:$Q),"")</f>
        <v/>
      </c>
      <c r="T687" s="26" t="str">
        <f t="shared" si="6"/>
        <v/>
      </c>
      <c r="U687" s="42" t="str">
        <f t="shared" si="7"/>
        <v/>
      </c>
      <c r="V687" s="2">
        <f t="shared" si="8"/>
        <v>0</v>
      </c>
      <c r="W687" s="10" t="str">
        <f t="array" ref="W687">iferror(xlookup($J687,'Product Families'!$A:$A,'Product Families'!$P:$P),"")</f>
        <v/>
      </c>
      <c r="X687" s="2" t="str">
        <f t="array" ref="X687">iferror(xlookup($J687,'Product Families'!$A:$A,'Product Families'!$Q:$Q),"")</f>
        <v/>
      </c>
      <c r="Y687" s="42" t="str">
        <f t="shared" si="9"/>
        <v/>
      </c>
      <c r="Z687" s="42" t="str">
        <f t="shared" si="10"/>
        <v/>
      </c>
      <c r="AA687" s="2">
        <f t="shared" si="11"/>
        <v>0</v>
      </c>
      <c r="AB687" s="10" t="str">
        <f t="array" ref="AB687">iferror(xlookup($K687,'Product Families'!$A:$A,'Product Families'!$P:$P),"")</f>
        <v/>
      </c>
      <c r="AC687" s="2" t="str">
        <f t="array" ref="AC687">iferror(xlookup($K687,'Product Families'!$A:$A,'Product Families'!$Q:$Q),"")</f>
        <v/>
      </c>
      <c r="AD687" s="26" t="str">
        <f t="shared" si="12"/>
        <v/>
      </c>
      <c r="AE687" s="42" t="str">
        <f t="shared" si="13"/>
        <v/>
      </c>
      <c r="AF687" s="2">
        <f t="shared" si="14"/>
        <v>0</v>
      </c>
      <c r="AG687" s="10" t="str">
        <f t="array" ref="AG687">iferror(xlookup($L687,'Product Families'!$A:$A,'Product Families'!$P:$P),"")</f>
        <v/>
      </c>
      <c r="AH687" s="2" t="str">
        <f t="array" ref="AH687">iferror(xlookup($L687,'Product Families'!$A:$A,'Product Families'!$Q:$Q),"")</f>
        <v/>
      </c>
      <c r="AI687" s="26" t="str">
        <f t="shared" si="15"/>
        <v/>
      </c>
      <c r="AJ687" s="42" t="str">
        <f t="shared" si="16"/>
        <v/>
      </c>
      <c r="AK687" s="2">
        <f t="shared" si="17"/>
        <v>0</v>
      </c>
    </row>
    <row r="688">
      <c r="A688" s="1"/>
      <c r="B688" s="1"/>
      <c r="C688" s="1"/>
      <c r="D688" s="7" t="str">
        <f t="shared" si="18"/>
        <v/>
      </c>
      <c r="E688" s="26">
        <f t="shared" si="2"/>
        <v>0</v>
      </c>
      <c r="H688" s="1"/>
      <c r="I688" s="1"/>
      <c r="J688" s="1"/>
      <c r="K688" s="1"/>
      <c r="L688" s="1"/>
      <c r="M688" s="10" t="str">
        <f t="array" ref="M688">iferror(xlookup($H688,'Product Families'!$A:$A,'Product Families'!$P:$P),"")</f>
        <v/>
      </c>
      <c r="N688" s="2" t="str">
        <f t="array" ref="N688">iferror(xlookup($H688,'Product Families'!$A:$A,'Product Families'!$Q:$Q),"")</f>
        <v/>
      </c>
      <c r="O688" s="26" t="str">
        <f t="shared" si="3"/>
        <v/>
      </c>
      <c r="P688" s="42" t="str">
        <f t="shared" si="4"/>
        <v/>
      </c>
      <c r="Q688" s="2">
        <f t="shared" si="5"/>
        <v>0</v>
      </c>
      <c r="R688" s="10" t="str">
        <f t="array" ref="R688">iferror(xlookup($I688,'Product Families'!$A:$A,'Product Families'!$P:$P),"")</f>
        <v/>
      </c>
      <c r="S688" s="2" t="str">
        <f t="array" ref="S688">iferror(xlookup($I688,'Product Families'!$A:$A,'Product Families'!$Q:$Q),"")</f>
        <v/>
      </c>
      <c r="T688" s="26" t="str">
        <f t="shared" si="6"/>
        <v/>
      </c>
      <c r="U688" s="42" t="str">
        <f t="shared" si="7"/>
        <v/>
      </c>
      <c r="V688" s="2">
        <f t="shared" si="8"/>
        <v>0</v>
      </c>
      <c r="W688" s="10" t="str">
        <f t="array" ref="W688">iferror(xlookup($J688,'Product Families'!$A:$A,'Product Families'!$P:$P),"")</f>
        <v/>
      </c>
      <c r="X688" s="2" t="str">
        <f t="array" ref="X688">iferror(xlookup($J688,'Product Families'!$A:$A,'Product Families'!$Q:$Q),"")</f>
        <v/>
      </c>
      <c r="Y688" s="42" t="str">
        <f t="shared" si="9"/>
        <v/>
      </c>
      <c r="Z688" s="42" t="str">
        <f t="shared" si="10"/>
        <v/>
      </c>
      <c r="AA688" s="2">
        <f t="shared" si="11"/>
        <v>0</v>
      </c>
      <c r="AB688" s="10" t="str">
        <f t="array" ref="AB688">iferror(xlookup($K688,'Product Families'!$A:$A,'Product Families'!$P:$P),"")</f>
        <v/>
      </c>
      <c r="AC688" s="2" t="str">
        <f t="array" ref="AC688">iferror(xlookup($K688,'Product Families'!$A:$A,'Product Families'!$Q:$Q),"")</f>
        <v/>
      </c>
      <c r="AD688" s="26" t="str">
        <f t="shared" si="12"/>
        <v/>
      </c>
      <c r="AE688" s="42" t="str">
        <f t="shared" si="13"/>
        <v/>
      </c>
      <c r="AF688" s="2">
        <f t="shared" si="14"/>
        <v>0</v>
      </c>
      <c r="AG688" s="10" t="str">
        <f t="array" ref="AG688">iferror(xlookup($L688,'Product Families'!$A:$A,'Product Families'!$P:$P),"")</f>
        <v/>
      </c>
      <c r="AH688" s="2" t="str">
        <f t="array" ref="AH688">iferror(xlookup($L688,'Product Families'!$A:$A,'Product Families'!$Q:$Q),"")</f>
        <v/>
      </c>
      <c r="AI688" s="26" t="str">
        <f t="shared" si="15"/>
        <v/>
      </c>
      <c r="AJ688" s="42" t="str">
        <f t="shared" si="16"/>
        <v/>
      </c>
      <c r="AK688" s="2">
        <f t="shared" si="17"/>
        <v>0</v>
      </c>
    </row>
    <row r="689">
      <c r="A689" s="1"/>
      <c r="B689" s="1"/>
      <c r="C689" s="1"/>
      <c r="D689" s="7" t="str">
        <f t="shared" si="18"/>
        <v/>
      </c>
      <c r="E689" s="26">
        <f t="shared" si="2"/>
        <v>0</v>
      </c>
      <c r="H689" s="1"/>
      <c r="I689" s="1"/>
      <c r="J689" s="1"/>
      <c r="K689" s="1"/>
      <c r="L689" s="1"/>
      <c r="M689" s="10" t="str">
        <f t="array" ref="M689">iferror(xlookup($H689,'Product Families'!$A:$A,'Product Families'!$P:$P),"")</f>
        <v/>
      </c>
      <c r="N689" s="2" t="str">
        <f t="array" ref="N689">iferror(xlookup($H689,'Product Families'!$A:$A,'Product Families'!$Q:$Q),"")</f>
        <v/>
      </c>
      <c r="O689" s="26" t="str">
        <f t="shared" si="3"/>
        <v/>
      </c>
      <c r="P689" s="42" t="str">
        <f t="shared" si="4"/>
        <v/>
      </c>
      <c r="Q689" s="2">
        <f t="shared" si="5"/>
        <v>0</v>
      </c>
      <c r="R689" s="10" t="str">
        <f t="array" ref="R689">iferror(xlookup($I689,'Product Families'!$A:$A,'Product Families'!$P:$P),"")</f>
        <v/>
      </c>
      <c r="S689" s="2" t="str">
        <f t="array" ref="S689">iferror(xlookup($I689,'Product Families'!$A:$A,'Product Families'!$Q:$Q),"")</f>
        <v/>
      </c>
      <c r="T689" s="26" t="str">
        <f t="shared" si="6"/>
        <v/>
      </c>
      <c r="U689" s="42" t="str">
        <f t="shared" si="7"/>
        <v/>
      </c>
      <c r="V689" s="2">
        <f t="shared" si="8"/>
        <v>0</v>
      </c>
      <c r="W689" s="10" t="str">
        <f t="array" ref="W689">iferror(xlookup($J689,'Product Families'!$A:$A,'Product Families'!$P:$P),"")</f>
        <v/>
      </c>
      <c r="X689" s="2" t="str">
        <f t="array" ref="X689">iferror(xlookup($J689,'Product Families'!$A:$A,'Product Families'!$Q:$Q),"")</f>
        <v/>
      </c>
      <c r="Y689" s="42" t="str">
        <f t="shared" si="9"/>
        <v/>
      </c>
      <c r="Z689" s="42" t="str">
        <f t="shared" si="10"/>
        <v/>
      </c>
      <c r="AA689" s="2">
        <f t="shared" si="11"/>
        <v>0</v>
      </c>
      <c r="AB689" s="10" t="str">
        <f t="array" ref="AB689">iferror(xlookup($K689,'Product Families'!$A:$A,'Product Families'!$P:$P),"")</f>
        <v/>
      </c>
      <c r="AC689" s="2" t="str">
        <f t="array" ref="AC689">iferror(xlookup($K689,'Product Families'!$A:$A,'Product Families'!$Q:$Q),"")</f>
        <v/>
      </c>
      <c r="AD689" s="26" t="str">
        <f t="shared" si="12"/>
        <v/>
      </c>
      <c r="AE689" s="42" t="str">
        <f t="shared" si="13"/>
        <v/>
      </c>
      <c r="AF689" s="2">
        <f t="shared" si="14"/>
        <v>0</v>
      </c>
      <c r="AG689" s="10" t="str">
        <f t="array" ref="AG689">iferror(xlookup($L689,'Product Families'!$A:$A,'Product Families'!$P:$P),"")</f>
        <v/>
      </c>
      <c r="AH689" s="2" t="str">
        <f t="array" ref="AH689">iferror(xlookup($L689,'Product Families'!$A:$A,'Product Families'!$Q:$Q),"")</f>
        <v/>
      </c>
      <c r="AI689" s="26" t="str">
        <f t="shared" si="15"/>
        <v/>
      </c>
      <c r="AJ689" s="42" t="str">
        <f t="shared" si="16"/>
        <v/>
      </c>
      <c r="AK689" s="2">
        <f t="shared" si="17"/>
        <v>0</v>
      </c>
    </row>
    <row r="690">
      <c r="A690" s="1"/>
      <c r="B690" s="1"/>
      <c r="C690" s="1"/>
      <c r="D690" s="7" t="str">
        <f t="shared" si="18"/>
        <v/>
      </c>
      <c r="E690" s="26">
        <f t="shared" si="2"/>
        <v>0</v>
      </c>
      <c r="H690" s="1"/>
      <c r="I690" s="1"/>
      <c r="J690" s="1"/>
      <c r="K690" s="1"/>
      <c r="L690" s="1"/>
      <c r="M690" s="10" t="str">
        <f t="array" ref="M690">iferror(xlookup($H690,'Product Families'!$A:$A,'Product Families'!$P:$P),"")</f>
        <v/>
      </c>
      <c r="N690" s="2" t="str">
        <f t="array" ref="N690">iferror(xlookup($H690,'Product Families'!$A:$A,'Product Families'!$Q:$Q),"")</f>
        <v/>
      </c>
      <c r="O690" s="26" t="str">
        <f t="shared" si="3"/>
        <v/>
      </c>
      <c r="P690" s="42" t="str">
        <f t="shared" si="4"/>
        <v/>
      </c>
      <c r="Q690" s="2">
        <f t="shared" si="5"/>
        <v>0</v>
      </c>
      <c r="R690" s="10" t="str">
        <f t="array" ref="R690">iferror(xlookup($I690,'Product Families'!$A:$A,'Product Families'!$P:$P),"")</f>
        <v/>
      </c>
      <c r="S690" s="2" t="str">
        <f t="array" ref="S690">iferror(xlookup($I690,'Product Families'!$A:$A,'Product Families'!$Q:$Q),"")</f>
        <v/>
      </c>
      <c r="T690" s="26" t="str">
        <f t="shared" si="6"/>
        <v/>
      </c>
      <c r="U690" s="42" t="str">
        <f t="shared" si="7"/>
        <v/>
      </c>
      <c r="V690" s="2">
        <f t="shared" si="8"/>
        <v>0</v>
      </c>
      <c r="W690" s="10" t="str">
        <f t="array" ref="W690">iferror(xlookup($J690,'Product Families'!$A:$A,'Product Families'!$P:$P),"")</f>
        <v/>
      </c>
      <c r="X690" s="2" t="str">
        <f t="array" ref="X690">iferror(xlookup($J690,'Product Families'!$A:$A,'Product Families'!$Q:$Q),"")</f>
        <v/>
      </c>
      <c r="Y690" s="42" t="str">
        <f t="shared" si="9"/>
        <v/>
      </c>
      <c r="Z690" s="42" t="str">
        <f t="shared" si="10"/>
        <v/>
      </c>
      <c r="AA690" s="2">
        <f t="shared" si="11"/>
        <v>0</v>
      </c>
      <c r="AB690" s="10" t="str">
        <f t="array" ref="AB690">iferror(xlookup($K690,'Product Families'!$A:$A,'Product Families'!$P:$P),"")</f>
        <v/>
      </c>
      <c r="AC690" s="2" t="str">
        <f t="array" ref="AC690">iferror(xlookup($K690,'Product Families'!$A:$A,'Product Families'!$Q:$Q),"")</f>
        <v/>
      </c>
      <c r="AD690" s="26" t="str">
        <f t="shared" si="12"/>
        <v/>
      </c>
      <c r="AE690" s="42" t="str">
        <f t="shared" si="13"/>
        <v/>
      </c>
      <c r="AF690" s="2">
        <f t="shared" si="14"/>
        <v>0</v>
      </c>
      <c r="AG690" s="10" t="str">
        <f t="array" ref="AG690">iferror(xlookup($L690,'Product Families'!$A:$A,'Product Families'!$P:$P),"")</f>
        <v/>
      </c>
      <c r="AH690" s="2" t="str">
        <f t="array" ref="AH690">iferror(xlookup($L690,'Product Families'!$A:$A,'Product Families'!$Q:$Q),"")</f>
        <v/>
      </c>
      <c r="AI690" s="26" t="str">
        <f t="shared" si="15"/>
        <v/>
      </c>
      <c r="AJ690" s="42" t="str">
        <f t="shared" si="16"/>
        <v/>
      </c>
      <c r="AK690" s="2">
        <f t="shared" si="17"/>
        <v>0</v>
      </c>
    </row>
    <row r="691">
      <c r="A691" s="1"/>
      <c r="B691" s="1"/>
      <c r="C691" s="1"/>
      <c r="D691" s="7" t="str">
        <f t="shared" si="18"/>
        <v/>
      </c>
      <c r="E691" s="26">
        <f t="shared" si="2"/>
        <v>0</v>
      </c>
      <c r="H691" s="1"/>
      <c r="I691" s="1"/>
      <c r="J691" s="1"/>
      <c r="K691" s="1"/>
      <c r="L691" s="1"/>
      <c r="M691" s="10" t="str">
        <f t="array" ref="M691">iferror(xlookup($H691,'Product Families'!$A:$A,'Product Families'!$P:$P),"")</f>
        <v/>
      </c>
      <c r="N691" s="2" t="str">
        <f t="array" ref="N691">iferror(xlookup($H691,'Product Families'!$A:$A,'Product Families'!$Q:$Q),"")</f>
        <v/>
      </c>
      <c r="O691" s="26" t="str">
        <f t="shared" si="3"/>
        <v/>
      </c>
      <c r="P691" s="42" t="str">
        <f t="shared" si="4"/>
        <v/>
      </c>
      <c r="Q691" s="2">
        <f t="shared" si="5"/>
        <v>0</v>
      </c>
      <c r="R691" s="10" t="str">
        <f t="array" ref="R691">iferror(xlookup($I691,'Product Families'!$A:$A,'Product Families'!$P:$P),"")</f>
        <v/>
      </c>
      <c r="S691" s="2" t="str">
        <f t="array" ref="S691">iferror(xlookup($I691,'Product Families'!$A:$A,'Product Families'!$Q:$Q),"")</f>
        <v/>
      </c>
      <c r="T691" s="26" t="str">
        <f t="shared" si="6"/>
        <v/>
      </c>
      <c r="U691" s="42" t="str">
        <f t="shared" si="7"/>
        <v/>
      </c>
      <c r="V691" s="2">
        <f t="shared" si="8"/>
        <v>0</v>
      </c>
      <c r="W691" s="10" t="str">
        <f t="array" ref="W691">iferror(xlookup($J691,'Product Families'!$A:$A,'Product Families'!$P:$P),"")</f>
        <v/>
      </c>
      <c r="X691" s="2" t="str">
        <f t="array" ref="X691">iferror(xlookup($J691,'Product Families'!$A:$A,'Product Families'!$Q:$Q),"")</f>
        <v/>
      </c>
      <c r="Y691" s="42" t="str">
        <f t="shared" si="9"/>
        <v/>
      </c>
      <c r="Z691" s="42" t="str">
        <f t="shared" si="10"/>
        <v/>
      </c>
      <c r="AA691" s="2">
        <f t="shared" si="11"/>
        <v>0</v>
      </c>
      <c r="AB691" s="10" t="str">
        <f t="array" ref="AB691">iferror(xlookup($K691,'Product Families'!$A:$A,'Product Families'!$P:$P),"")</f>
        <v/>
      </c>
      <c r="AC691" s="2" t="str">
        <f t="array" ref="AC691">iferror(xlookup($K691,'Product Families'!$A:$A,'Product Families'!$Q:$Q),"")</f>
        <v/>
      </c>
      <c r="AD691" s="26" t="str">
        <f t="shared" si="12"/>
        <v/>
      </c>
      <c r="AE691" s="42" t="str">
        <f t="shared" si="13"/>
        <v/>
      </c>
      <c r="AF691" s="2">
        <f t="shared" si="14"/>
        <v>0</v>
      </c>
      <c r="AG691" s="10" t="str">
        <f t="array" ref="AG691">iferror(xlookup($L691,'Product Families'!$A:$A,'Product Families'!$P:$P),"")</f>
        <v/>
      </c>
      <c r="AH691" s="2" t="str">
        <f t="array" ref="AH691">iferror(xlookup($L691,'Product Families'!$A:$A,'Product Families'!$Q:$Q),"")</f>
        <v/>
      </c>
      <c r="AI691" s="26" t="str">
        <f t="shared" si="15"/>
        <v/>
      </c>
      <c r="AJ691" s="42" t="str">
        <f t="shared" si="16"/>
        <v/>
      </c>
      <c r="AK691" s="2">
        <f t="shared" si="17"/>
        <v>0</v>
      </c>
    </row>
    <row r="692">
      <c r="A692" s="1"/>
      <c r="B692" s="1"/>
      <c r="C692" s="1"/>
      <c r="D692" s="7" t="str">
        <f t="shared" si="18"/>
        <v/>
      </c>
      <c r="E692" s="26">
        <f t="shared" si="2"/>
        <v>0</v>
      </c>
      <c r="H692" s="1"/>
      <c r="I692" s="1"/>
      <c r="J692" s="1"/>
      <c r="K692" s="1"/>
      <c r="L692" s="1"/>
      <c r="M692" s="10" t="str">
        <f t="array" ref="M692">iferror(xlookup($H692,'Product Families'!$A:$A,'Product Families'!$P:$P),"")</f>
        <v/>
      </c>
      <c r="N692" s="2" t="str">
        <f t="array" ref="N692">iferror(xlookup($H692,'Product Families'!$A:$A,'Product Families'!$Q:$Q),"")</f>
        <v/>
      </c>
      <c r="O692" s="26" t="str">
        <f t="shared" si="3"/>
        <v/>
      </c>
      <c r="P692" s="42" t="str">
        <f t="shared" si="4"/>
        <v/>
      </c>
      <c r="Q692" s="2">
        <f t="shared" si="5"/>
        <v>0</v>
      </c>
      <c r="R692" s="10" t="str">
        <f t="array" ref="R692">iferror(xlookup($I692,'Product Families'!$A:$A,'Product Families'!$P:$P),"")</f>
        <v/>
      </c>
      <c r="S692" s="2" t="str">
        <f t="array" ref="S692">iferror(xlookup($I692,'Product Families'!$A:$A,'Product Families'!$Q:$Q),"")</f>
        <v/>
      </c>
      <c r="T692" s="26" t="str">
        <f t="shared" si="6"/>
        <v/>
      </c>
      <c r="U692" s="42" t="str">
        <f t="shared" si="7"/>
        <v/>
      </c>
      <c r="V692" s="2">
        <f t="shared" si="8"/>
        <v>0</v>
      </c>
      <c r="W692" s="10" t="str">
        <f t="array" ref="W692">iferror(xlookup($J692,'Product Families'!$A:$A,'Product Families'!$P:$P),"")</f>
        <v/>
      </c>
      <c r="X692" s="2" t="str">
        <f t="array" ref="X692">iferror(xlookup($J692,'Product Families'!$A:$A,'Product Families'!$Q:$Q),"")</f>
        <v/>
      </c>
      <c r="Y692" s="42" t="str">
        <f t="shared" si="9"/>
        <v/>
      </c>
      <c r="Z692" s="42" t="str">
        <f t="shared" si="10"/>
        <v/>
      </c>
      <c r="AA692" s="2">
        <f t="shared" si="11"/>
        <v>0</v>
      </c>
      <c r="AB692" s="10" t="str">
        <f t="array" ref="AB692">iferror(xlookup($K692,'Product Families'!$A:$A,'Product Families'!$P:$P),"")</f>
        <v/>
      </c>
      <c r="AC692" s="2" t="str">
        <f t="array" ref="AC692">iferror(xlookup($K692,'Product Families'!$A:$A,'Product Families'!$Q:$Q),"")</f>
        <v/>
      </c>
      <c r="AD692" s="26" t="str">
        <f t="shared" si="12"/>
        <v/>
      </c>
      <c r="AE692" s="42" t="str">
        <f t="shared" si="13"/>
        <v/>
      </c>
      <c r="AF692" s="2">
        <f t="shared" si="14"/>
        <v>0</v>
      </c>
      <c r="AG692" s="10" t="str">
        <f t="array" ref="AG692">iferror(xlookup($L692,'Product Families'!$A:$A,'Product Families'!$P:$P),"")</f>
        <v/>
      </c>
      <c r="AH692" s="2" t="str">
        <f t="array" ref="AH692">iferror(xlookup($L692,'Product Families'!$A:$A,'Product Families'!$Q:$Q),"")</f>
        <v/>
      </c>
      <c r="AI692" s="26" t="str">
        <f t="shared" si="15"/>
        <v/>
      </c>
      <c r="AJ692" s="42" t="str">
        <f t="shared" si="16"/>
        <v/>
      </c>
      <c r="AK692" s="2">
        <f t="shared" si="17"/>
        <v>0</v>
      </c>
    </row>
    <row r="693">
      <c r="A693" s="1"/>
      <c r="B693" s="1"/>
      <c r="C693" s="1"/>
      <c r="D693" s="7" t="str">
        <f t="shared" si="18"/>
        <v/>
      </c>
      <c r="E693" s="26">
        <f t="shared" si="2"/>
        <v>0</v>
      </c>
      <c r="H693" s="1"/>
      <c r="I693" s="1"/>
      <c r="J693" s="1"/>
      <c r="K693" s="1"/>
      <c r="L693" s="1"/>
      <c r="M693" s="10" t="str">
        <f t="array" ref="M693">iferror(xlookup($H693,'Product Families'!$A:$A,'Product Families'!$P:$P),"")</f>
        <v/>
      </c>
      <c r="N693" s="2" t="str">
        <f t="array" ref="N693">iferror(xlookup($H693,'Product Families'!$A:$A,'Product Families'!$Q:$Q),"")</f>
        <v/>
      </c>
      <c r="O693" s="26" t="str">
        <f t="shared" si="3"/>
        <v/>
      </c>
      <c r="P693" s="42" t="str">
        <f t="shared" si="4"/>
        <v/>
      </c>
      <c r="Q693" s="2">
        <f t="shared" si="5"/>
        <v>0</v>
      </c>
      <c r="R693" s="10" t="str">
        <f t="array" ref="R693">iferror(xlookup($I693,'Product Families'!$A:$A,'Product Families'!$P:$P),"")</f>
        <v/>
      </c>
      <c r="S693" s="2" t="str">
        <f t="array" ref="S693">iferror(xlookup($I693,'Product Families'!$A:$A,'Product Families'!$Q:$Q),"")</f>
        <v/>
      </c>
      <c r="T693" s="26" t="str">
        <f t="shared" si="6"/>
        <v/>
      </c>
      <c r="U693" s="42" t="str">
        <f t="shared" si="7"/>
        <v/>
      </c>
      <c r="V693" s="2">
        <f t="shared" si="8"/>
        <v>0</v>
      </c>
      <c r="W693" s="10" t="str">
        <f t="array" ref="W693">iferror(xlookup($J693,'Product Families'!$A:$A,'Product Families'!$P:$P),"")</f>
        <v/>
      </c>
      <c r="X693" s="2" t="str">
        <f t="array" ref="X693">iferror(xlookup($J693,'Product Families'!$A:$A,'Product Families'!$Q:$Q),"")</f>
        <v/>
      </c>
      <c r="Y693" s="42" t="str">
        <f t="shared" si="9"/>
        <v/>
      </c>
      <c r="Z693" s="42" t="str">
        <f t="shared" si="10"/>
        <v/>
      </c>
      <c r="AA693" s="2">
        <f t="shared" si="11"/>
        <v>0</v>
      </c>
      <c r="AB693" s="10" t="str">
        <f t="array" ref="AB693">iferror(xlookup($K693,'Product Families'!$A:$A,'Product Families'!$P:$P),"")</f>
        <v/>
      </c>
      <c r="AC693" s="2" t="str">
        <f t="array" ref="AC693">iferror(xlookup($K693,'Product Families'!$A:$A,'Product Families'!$Q:$Q),"")</f>
        <v/>
      </c>
      <c r="AD693" s="26" t="str">
        <f t="shared" si="12"/>
        <v/>
      </c>
      <c r="AE693" s="42" t="str">
        <f t="shared" si="13"/>
        <v/>
      </c>
      <c r="AF693" s="2">
        <f t="shared" si="14"/>
        <v>0</v>
      </c>
      <c r="AG693" s="10" t="str">
        <f t="array" ref="AG693">iferror(xlookup($L693,'Product Families'!$A:$A,'Product Families'!$P:$P),"")</f>
        <v/>
      </c>
      <c r="AH693" s="2" t="str">
        <f t="array" ref="AH693">iferror(xlookup($L693,'Product Families'!$A:$A,'Product Families'!$Q:$Q),"")</f>
        <v/>
      </c>
      <c r="AI693" s="26" t="str">
        <f t="shared" si="15"/>
        <v/>
      </c>
      <c r="AJ693" s="42" t="str">
        <f t="shared" si="16"/>
        <v/>
      </c>
      <c r="AK693" s="2">
        <f t="shared" si="17"/>
        <v>0</v>
      </c>
    </row>
    <row r="694">
      <c r="A694" s="1"/>
      <c r="B694" s="1"/>
      <c r="C694" s="1"/>
      <c r="D694" s="7" t="str">
        <f t="shared" si="18"/>
        <v/>
      </c>
      <c r="E694" s="26">
        <f t="shared" si="2"/>
        <v>0</v>
      </c>
      <c r="H694" s="1"/>
      <c r="I694" s="1"/>
      <c r="J694" s="1"/>
      <c r="K694" s="1"/>
      <c r="L694" s="1"/>
      <c r="M694" s="10" t="str">
        <f t="array" ref="M694">iferror(xlookup($H694,'Product Families'!$A:$A,'Product Families'!$P:$P),"")</f>
        <v/>
      </c>
      <c r="N694" s="2" t="str">
        <f t="array" ref="N694">iferror(xlookup($H694,'Product Families'!$A:$A,'Product Families'!$Q:$Q),"")</f>
        <v/>
      </c>
      <c r="O694" s="26" t="str">
        <f t="shared" si="3"/>
        <v/>
      </c>
      <c r="P694" s="42" t="str">
        <f t="shared" si="4"/>
        <v/>
      </c>
      <c r="Q694" s="2">
        <f t="shared" si="5"/>
        <v>0</v>
      </c>
      <c r="R694" s="10" t="str">
        <f t="array" ref="R694">iferror(xlookup($I694,'Product Families'!$A:$A,'Product Families'!$P:$P),"")</f>
        <v/>
      </c>
      <c r="S694" s="2" t="str">
        <f t="array" ref="S694">iferror(xlookup($I694,'Product Families'!$A:$A,'Product Families'!$Q:$Q),"")</f>
        <v/>
      </c>
      <c r="T694" s="26" t="str">
        <f t="shared" si="6"/>
        <v/>
      </c>
      <c r="U694" s="42" t="str">
        <f t="shared" si="7"/>
        <v/>
      </c>
      <c r="V694" s="2">
        <f t="shared" si="8"/>
        <v>0</v>
      </c>
      <c r="W694" s="10" t="str">
        <f t="array" ref="W694">iferror(xlookup($J694,'Product Families'!$A:$A,'Product Families'!$P:$P),"")</f>
        <v/>
      </c>
      <c r="X694" s="2" t="str">
        <f t="array" ref="X694">iferror(xlookup($J694,'Product Families'!$A:$A,'Product Families'!$Q:$Q),"")</f>
        <v/>
      </c>
      <c r="Y694" s="42" t="str">
        <f t="shared" si="9"/>
        <v/>
      </c>
      <c r="Z694" s="42" t="str">
        <f t="shared" si="10"/>
        <v/>
      </c>
      <c r="AA694" s="2">
        <f t="shared" si="11"/>
        <v>0</v>
      </c>
      <c r="AB694" s="10" t="str">
        <f t="array" ref="AB694">iferror(xlookup($K694,'Product Families'!$A:$A,'Product Families'!$P:$P),"")</f>
        <v/>
      </c>
      <c r="AC694" s="2" t="str">
        <f t="array" ref="AC694">iferror(xlookup($K694,'Product Families'!$A:$A,'Product Families'!$Q:$Q),"")</f>
        <v/>
      </c>
      <c r="AD694" s="26" t="str">
        <f t="shared" si="12"/>
        <v/>
      </c>
      <c r="AE694" s="42" t="str">
        <f t="shared" si="13"/>
        <v/>
      </c>
      <c r="AF694" s="2">
        <f t="shared" si="14"/>
        <v>0</v>
      </c>
      <c r="AG694" s="10" t="str">
        <f t="array" ref="AG694">iferror(xlookup($L694,'Product Families'!$A:$A,'Product Families'!$P:$P),"")</f>
        <v/>
      </c>
      <c r="AH694" s="2" t="str">
        <f t="array" ref="AH694">iferror(xlookup($L694,'Product Families'!$A:$A,'Product Families'!$Q:$Q),"")</f>
        <v/>
      </c>
      <c r="AI694" s="26" t="str">
        <f t="shared" si="15"/>
        <v/>
      </c>
      <c r="AJ694" s="42" t="str">
        <f t="shared" si="16"/>
        <v/>
      </c>
      <c r="AK694" s="2">
        <f t="shared" si="17"/>
        <v>0</v>
      </c>
    </row>
    <row r="695">
      <c r="A695" s="1"/>
      <c r="B695" s="1"/>
      <c r="C695" s="1"/>
      <c r="D695" s="7" t="str">
        <f t="shared" si="18"/>
        <v/>
      </c>
      <c r="E695" s="26">
        <f t="shared" si="2"/>
        <v>0</v>
      </c>
      <c r="H695" s="1"/>
      <c r="I695" s="1"/>
      <c r="J695" s="1"/>
      <c r="K695" s="1"/>
      <c r="L695" s="1"/>
      <c r="M695" s="10" t="str">
        <f t="array" ref="M695">iferror(xlookup($H695,'Product Families'!$A:$A,'Product Families'!$P:$P),"")</f>
        <v/>
      </c>
      <c r="N695" s="2" t="str">
        <f t="array" ref="N695">iferror(xlookup($H695,'Product Families'!$A:$A,'Product Families'!$Q:$Q),"")</f>
        <v/>
      </c>
      <c r="O695" s="26" t="str">
        <f t="shared" si="3"/>
        <v/>
      </c>
      <c r="P695" s="42" t="str">
        <f t="shared" si="4"/>
        <v/>
      </c>
      <c r="Q695" s="2">
        <f t="shared" si="5"/>
        <v>0</v>
      </c>
      <c r="R695" s="10" t="str">
        <f t="array" ref="R695">iferror(xlookup($I695,'Product Families'!$A:$A,'Product Families'!$P:$P),"")</f>
        <v/>
      </c>
      <c r="S695" s="2" t="str">
        <f t="array" ref="S695">iferror(xlookup($I695,'Product Families'!$A:$A,'Product Families'!$Q:$Q),"")</f>
        <v/>
      </c>
      <c r="T695" s="26" t="str">
        <f t="shared" si="6"/>
        <v/>
      </c>
      <c r="U695" s="42" t="str">
        <f t="shared" si="7"/>
        <v/>
      </c>
      <c r="V695" s="2">
        <f t="shared" si="8"/>
        <v>0</v>
      </c>
      <c r="W695" s="10" t="str">
        <f t="array" ref="W695">iferror(xlookup($J695,'Product Families'!$A:$A,'Product Families'!$P:$P),"")</f>
        <v/>
      </c>
      <c r="X695" s="2" t="str">
        <f t="array" ref="X695">iferror(xlookup($J695,'Product Families'!$A:$A,'Product Families'!$Q:$Q),"")</f>
        <v/>
      </c>
      <c r="Y695" s="42" t="str">
        <f t="shared" si="9"/>
        <v/>
      </c>
      <c r="Z695" s="42" t="str">
        <f t="shared" si="10"/>
        <v/>
      </c>
      <c r="AA695" s="2">
        <f t="shared" si="11"/>
        <v>0</v>
      </c>
      <c r="AB695" s="10" t="str">
        <f t="array" ref="AB695">iferror(xlookup($K695,'Product Families'!$A:$A,'Product Families'!$P:$P),"")</f>
        <v/>
      </c>
      <c r="AC695" s="2" t="str">
        <f t="array" ref="AC695">iferror(xlookup($K695,'Product Families'!$A:$A,'Product Families'!$Q:$Q),"")</f>
        <v/>
      </c>
      <c r="AD695" s="26" t="str">
        <f t="shared" si="12"/>
        <v/>
      </c>
      <c r="AE695" s="42" t="str">
        <f t="shared" si="13"/>
        <v/>
      </c>
      <c r="AF695" s="2">
        <f t="shared" si="14"/>
        <v>0</v>
      </c>
      <c r="AG695" s="10" t="str">
        <f t="array" ref="AG695">iferror(xlookup($L695,'Product Families'!$A:$A,'Product Families'!$P:$P),"")</f>
        <v/>
      </c>
      <c r="AH695" s="2" t="str">
        <f t="array" ref="AH695">iferror(xlookup($L695,'Product Families'!$A:$A,'Product Families'!$Q:$Q),"")</f>
        <v/>
      </c>
      <c r="AI695" s="26" t="str">
        <f t="shared" si="15"/>
        <v/>
      </c>
      <c r="AJ695" s="42" t="str">
        <f t="shared" si="16"/>
        <v/>
      </c>
      <c r="AK695" s="2">
        <f t="shared" si="17"/>
        <v>0</v>
      </c>
    </row>
    <row r="696">
      <c r="A696" s="1"/>
      <c r="B696" s="1"/>
      <c r="C696" s="1"/>
      <c r="D696" s="7" t="str">
        <f t="shared" si="18"/>
        <v/>
      </c>
      <c r="E696" s="26">
        <f t="shared" si="2"/>
        <v>0</v>
      </c>
      <c r="H696" s="1"/>
      <c r="I696" s="1"/>
      <c r="J696" s="1"/>
      <c r="K696" s="1"/>
      <c r="L696" s="1"/>
      <c r="M696" s="10" t="str">
        <f t="array" ref="M696">iferror(xlookup($H696,'Product Families'!$A:$A,'Product Families'!$P:$P),"")</f>
        <v/>
      </c>
      <c r="N696" s="2" t="str">
        <f t="array" ref="N696">iferror(xlookup($H696,'Product Families'!$A:$A,'Product Families'!$Q:$Q),"")</f>
        <v/>
      </c>
      <c r="O696" s="26" t="str">
        <f t="shared" si="3"/>
        <v/>
      </c>
      <c r="P696" s="42" t="str">
        <f t="shared" si="4"/>
        <v/>
      </c>
      <c r="Q696" s="2">
        <f t="shared" si="5"/>
        <v>0</v>
      </c>
      <c r="R696" s="10" t="str">
        <f t="array" ref="R696">iferror(xlookup($I696,'Product Families'!$A:$A,'Product Families'!$P:$P),"")</f>
        <v/>
      </c>
      <c r="S696" s="2" t="str">
        <f t="array" ref="S696">iferror(xlookup($I696,'Product Families'!$A:$A,'Product Families'!$Q:$Q),"")</f>
        <v/>
      </c>
      <c r="T696" s="26" t="str">
        <f t="shared" si="6"/>
        <v/>
      </c>
      <c r="U696" s="42" t="str">
        <f t="shared" si="7"/>
        <v/>
      </c>
      <c r="V696" s="2">
        <f t="shared" si="8"/>
        <v>0</v>
      </c>
      <c r="W696" s="10" t="str">
        <f t="array" ref="W696">iferror(xlookup($J696,'Product Families'!$A:$A,'Product Families'!$P:$P),"")</f>
        <v/>
      </c>
      <c r="X696" s="2" t="str">
        <f t="array" ref="X696">iferror(xlookup($J696,'Product Families'!$A:$A,'Product Families'!$Q:$Q),"")</f>
        <v/>
      </c>
      <c r="Y696" s="42" t="str">
        <f t="shared" si="9"/>
        <v/>
      </c>
      <c r="Z696" s="42" t="str">
        <f t="shared" si="10"/>
        <v/>
      </c>
      <c r="AA696" s="2">
        <f t="shared" si="11"/>
        <v>0</v>
      </c>
      <c r="AB696" s="10" t="str">
        <f t="array" ref="AB696">iferror(xlookup($K696,'Product Families'!$A:$A,'Product Families'!$P:$P),"")</f>
        <v/>
      </c>
      <c r="AC696" s="2" t="str">
        <f t="array" ref="AC696">iferror(xlookup($K696,'Product Families'!$A:$A,'Product Families'!$Q:$Q),"")</f>
        <v/>
      </c>
      <c r="AD696" s="26" t="str">
        <f t="shared" si="12"/>
        <v/>
      </c>
      <c r="AE696" s="42" t="str">
        <f t="shared" si="13"/>
        <v/>
      </c>
      <c r="AF696" s="2">
        <f t="shared" si="14"/>
        <v>0</v>
      </c>
      <c r="AG696" s="10" t="str">
        <f t="array" ref="AG696">iferror(xlookup($L696,'Product Families'!$A:$A,'Product Families'!$P:$P),"")</f>
        <v/>
      </c>
      <c r="AH696" s="2" t="str">
        <f t="array" ref="AH696">iferror(xlookup($L696,'Product Families'!$A:$A,'Product Families'!$Q:$Q),"")</f>
        <v/>
      </c>
      <c r="AI696" s="26" t="str">
        <f t="shared" si="15"/>
        <v/>
      </c>
      <c r="AJ696" s="42" t="str">
        <f t="shared" si="16"/>
        <v/>
      </c>
      <c r="AK696" s="2">
        <f t="shared" si="17"/>
        <v>0</v>
      </c>
    </row>
    <row r="697">
      <c r="A697" s="1"/>
      <c r="B697" s="1"/>
      <c r="C697" s="1"/>
      <c r="D697" s="7" t="str">
        <f t="shared" si="18"/>
        <v/>
      </c>
      <c r="E697" s="26">
        <f t="shared" si="2"/>
        <v>0</v>
      </c>
      <c r="H697" s="1"/>
      <c r="I697" s="1"/>
      <c r="J697" s="1"/>
      <c r="K697" s="1"/>
      <c r="L697" s="1"/>
      <c r="M697" s="10" t="str">
        <f t="array" ref="M697">iferror(xlookup($H697,'Product Families'!$A:$A,'Product Families'!$P:$P),"")</f>
        <v/>
      </c>
      <c r="N697" s="2" t="str">
        <f t="array" ref="N697">iferror(xlookup($H697,'Product Families'!$A:$A,'Product Families'!$Q:$Q),"")</f>
        <v/>
      </c>
      <c r="O697" s="26" t="str">
        <f t="shared" si="3"/>
        <v/>
      </c>
      <c r="P697" s="42" t="str">
        <f t="shared" si="4"/>
        <v/>
      </c>
      <c r="Q697" s="2">
        <f t="shared" si="5"/>
        <v>0</v>
      </c>
      <c r="R697" s="10" t="str">
        <f t="array" ref="R697">iferror(xlookup($I697,'Product Families'!$A:$A,'Product Families'!$P:$P),"")</f>
        <v/>
      </c>
      <c r="S697" s="2" t="str">
        <f t="array" ref="S697">iferror(xlookup($I697,'Product Families'!$A:$A,'Product Families'!$Q:$Q),"")</f>
        <v/>
      </c>
      <c r="T697" s="26" t="str">
        <f t="shared" si="6"/>
        <v/>
      </c>
      <c r="U697" s="42" t="str">
        <f t="shared" si="7"/>
        <v/>
      </c>
      <c r="V697" s="2">
        <f t="shared" si="8"/>
        <v>0</v>
      </c>
      <c r="W697" s="10" t="str">
        <f t="array" ref="W697">iferror(xlookup($J697,'Product Families'!$A:$A,'Product Families'!$P:$P),"")</f>
        <v/>
      </c>
      <c r="X697" s="2" t="str">
        <f t="array" ref="X697">iferror(xlookup($J697,'Product Families'!$A:$A,'Product Families'!$Q:$Q),"")</f>
        <v/>
      </c>
      <c r="Y697" s="42" t="str">
        <f t="shared" si="9"/>
        <v/>
      </c>
      <c r="Z697" s="42" t="str">
        <f t="shared" si="10"/>
        <v/>
      </c>
      <c r="AA697" s="2">
        <f t="shared" si="11"/>
        <v>0</v>
      </c>
      <c r="AB697" s="10" t="str">
        <f t="array" ref="AB697">iferror(xlookup($K697,'Product Families'!$A:$A,'Product Families'!$P:$P),"")</f>
        <v/>
      </c>
      <c r="AC697" s="2" t="str">
        <f t="array" ref="AC697">iferror(xlookup($K697,'Product Families'!$A:$A,'Product Families'!$Q:$Q),"")</f>
        <v/>
      </c>
      <c r="AD697" s="26" t="str">
        <f t="shared" si="12"/>
        <v/>
      </c>
      <c r="AE697" s="42" t="str">
        <f t="shared" si="13"/>
        <v/>
      </c>
      <c r="AF697" s="2">
        <f t="shared" si="14"/>
        <v>0</v>
      </c>
      <c r="AG697" s="10" t="str">
        <f t="array" ref="AG697">iferror(xlookup($L697,'Product Families'!$A:$A,'Product Families'!$P:$P),"")</f>
        <v/>
      </c>
      <c r="AH697" s="2" t="str">
        <f t="array" ref="AH697">iferror(xlookup($L697,'Product Families'!$A:$A,'Product Families'!$Q:$Q),"")</f>
        <v/>
      </c>
      <c r="AI697" s="26" t="str">
        <f t="shared" si="15"/>
        <v/>
      </c>
      <c r="AJ697" s="42" t="str">
        <f t="shared" si="16"/>
        <v/>
      </c>
      <c r="AK697" s="2">
        <f t="shared" si="17"/>
        <v>0</v>
      </c>
    </row>
    <row r="698">
      <c r="A698" s="1"/>
      <c r="B698" s="1"/>
      <c r="C698" s="1"/>
      <c r="D698" s="7" t="str">
        <f t="shared" si="18"/>
        <v/>
      </c>
      <c r="E698" s="26">
        <f t="shared" si="2"/>
        <v>0</v>
      </c>
      <c r="H698" s="1"/>
      <c r="I698" s="1"/>
      <c r="J698" s="1"/>
      <c r="K698" s="1"/>
      <c r="L698" s="1"/>
      <c r="M698" s="10" t="str">
        <f t="array" ref="M698">iferror(xlookup($H698,'Product Families'!$A:$A,'Product Families'!$P:$P),"")</f>
        <v/>
      </c>
      <c r="N698" s="2" t="str">
        <f t="array" ref="N698">iferror(xlookup($H698,'Product Families'!$A:$A,'Product Families'!$Q:$Q),"")</f>
        <v/>
      </c>
      <c r="O698" s="26" t="str">
        <f t="shared" si="3"/>
        <v/>
      </c>
      <c r="P698" s="42" t="str">
        <f t="shared" si="4"/>
        <v/>
      </c>
      <c r="Q698" s="2">
        <f t="shared" si="5"/>
        <v>0</v>
      </c>
      <c r="R698" s="10" t="str">
        <f t="array" ref="R698">iferror(xlookup($I698,'Product Families'!$A:$A,'Product Families'!$P:$P),"")</f>
        <v/>
      </c>
      <c r="S698" s="2" t="str">
        <f t="array" ref="S698">iferror(xlookup($I698,'Product Families'!$A:$A,'Product Families'!$Q:$Q),"")</f>
        <v/>
      </c>
      <c r="T698" s="26" t="str">
        <f t="shared" si="6"/>
        <v/>
      </c>
      <c r="U698" s="42" t="str">
        <f t="shared" si="7"/>
        <v/>
      </c>
      <c r="V698" s="2">
        <f t="shared" si="8"/>
        <v>0</v>
      </c>
      <c r="W698" s="10" t="str">
        <f t="array" ref="W698">iferror(xlookup($J698,'Product Families'!$A:$A,'Product Families'!$P:$P),"")</f>
        <v/>
      </c>
      <c r="X698" s="2" t="str">
        <f t="array" ref="X698">iferror(xlookup($J698,'Product Families'!$A:$A,'Product Families'!$Q:$Q),"")</f>
        <v/>
      </c>
      <c r="Y698" s="42" t="str">
        <f t="shared" si="9"/>
        <v/>
      </c>
      <c r="Z698" s="42" t="str">
        <f t="shared" si="10"/>
        <v/>
      </c>
      <c r="AA698" s="2">
        <f t="shared" si="11"/>
        <v>0</v>
      </c>
      <c r="AB698" s="10" t="str">
        <f t="array" ref="AB698">iferror(xlookup($K698,'Product Families'!$A:$A,'Product Families'!$P:$P),"")</f>
        <v/>
      </c>
      <c r="AC698" s="2" t="str">
        <f t="array" ref="AC698">iferror(xlookup($K698,'Product Families'!$A:$A,'Product Families'!$Q:$Q),"")</f>
        <v/>
      </c>
      <c r="AD698" s="26" t="str">
        <f t="shared" si="12"/>
        <v/>
      </c>
      <c r="AE698" s="42" t="str">
        <f t="shared" si="13"/>
        <v/>
      </c>
      <c r="AF698" s="2">
        <f t="shared" si="14"/>
        <v>0</v>
      </c>
      <c r="AG698" s="10" t="str">
        <f t="array" ref="AG698">iferror(xlookup($L698,'Product Families'!$A:$A,'Product Families'!$P:$P),"")</f>
        <v/>
      </c>
      <c r="AH698" s="2" t="str">
        <f t="array" ref="AH698">iferror(xlookup($L698,'Product Families'!$A:$A,'Product Families'!$Q:$Q),"")</f>
        <v/>
      </c>
      <c r="AI698" s="26" t="str">
        <f t="shared" si="15"/>
        <v/>
      </c>
      <c r="AJ698" s="42" t="str">
        <f t="shared" si="16"/>
        <v/>
      </c>
      <c r="AK698" s="2">
        <f t="shared" si="17"/>
        <v>0</v>
      </c>
    </row>
    <row r="699">
      <c r="A699" s="1"/>
      <c r="B699" s="1"/>
      <c r="C699" s="1"/>
      <c r="D699" s="7" t="str">
        <f t="shared" si="18"/>
        <v/>
      </c>
      <c r="E699" s="26">
        <f t="shared" si="2"/>
        <v>0</v>
      </c>
      <c r="H699" s="1"/>
      <c r="I699" s="1"/>
      <c r="J699" s="1"/>
      <c r="K699" s="1"/>
      <c r="L699" s="1"/>
      <c r="M699" s="10" t="str">
        <f t="array" ref="M699">iferror(xlookup($H699,'Product Families'!$A:$A,'Product Families'!$P:$P),"")</f>
        <v/>
      </c>
      <c r="N699" s="2" t="str">
        <f t="array" ref="N699">iferror(xlookup($H699,'Product Families'!$A:$A,'Product Families'!$Q:$Q),"")</f>
        <v/>
      </c>
      <c r="O699" s="26" t="str">
        <f t="shared" si="3"/>
        <v/>
      </c>
      <c r="P699" s="42" t="str">
        <f t="shared" si="4"/>
        <v/>
      </c>
      <c r="Q699" s="2">
        <f t="shared" si="5"/>
        <v>0</v>
      </c>
      <c r="R699" s="10" t="str">
        <f t="array" ref="R699">iferror(xlookup($I699,'Product Families'!$A:$A,'Product Families'!$P:$P),"")</f>
        <v/>
      </c>
      <c r="S699" s="2" t="str">
        <f t="array" ref="S699">iferror(xlookup($I699,'Product Families'!$A:$A,'Product Families'!$Q:$Q),"")</f>
        <v/>
      </c>
      <c r="T699" s="26" t="str">
        <f t="shared" si="6"/>
        <v/>
      </c>
      <c r="U699" s="42" t="str">
        <f t="shared" si="7"/>
        <v/>
      </c>
      <c r="V699" s="2">
        <f t="shared" si="8"/>
        <v>0</v>
      </c>
      <c r="W699" s="10" t="str">
        <f t="array" ref="W699">iferror(xlookup($J699,'Product Families'!$A:$A,'Product Families'!$P:$P),"")</f>
        <v/>
      </c>
      <c r="X699" s="2" t="str">
        <f t="array" ref="X699">iferror(xlookup($J699,'Product Families'!$A:$A,'Product Families'!$Q:$Q),"")</f>
        <v/>
      </c>
      <c r="Y699" s="42" t="str">
        <f t="shared" si="9"/>
        <v/>
      </c>
      <c r="Z699" s="42" t="str">
        <f t="shared" si="10"/>
        <v/>
      </c>
      <c r="AA699" s="2">
        <f t="shared" si="11"/>
        <v>0</v>
      </c>
      <c r="AB699" s="10" t="str">
        <f t="array" ref="AB699">iferror(xlookup($K699,'Product Families'!$A:$A,'Product Families'!$P:$P),"")</f>
        <v/>
      </c>
      <c r="AC699" s="2" t="str">
        <f t="array" ref="AC699">iferror(xlookup($K699,'Product Families'!$A:$A,'Product Families'!$Q:$Q),"")</f>
        <v/>
      </c>
      <c r="AD699" s="26" t="str">
        <f t="shared" si="12"/>
        <v/>
      </c>
      <c r="AE699" s="42" t="str">
        <f t="shared" si="13"/>
        <v/>
      </c>
      <c r="AF699" s="2">
        <f t="shared" si="14"/>
        <v>0</v>
      </c>
      <c r="AG699" s="10" t="str">
        <f t="array" ref="AG699">iferror(xlookup($L699,'Product Families'!$A:$A,'Product Families'!$P:$P),"")</f>
        <v/>
      </c>
      <c r="AH699" s="2" t="str">
        <f t="array" ref="AH699">iferror(xlookup($L699,'Product Families'!$A:$A,'Product Families'!$Q:$Q),"")</f>
        <v/>
      </c>
      <c r="AI699" s="26" t="str">
        <f t="shared" si="15"/>
        <v/>
      </c>
      <c r="AJ699" s="42" t="str">
        <f t="shared" si="16"/>
        <v/>
      </c>
      <c r="AK699" s="2">
        <f t="shared" si="17"/>
        <v>0</v>
      </c>
    </row>
    <row r="700">
      <c r="A700" s="1"/>
      <c r="B700" s="1"/>
      <c r="C700" s="1"/>
      <c r="D700" s="7" t="str">
        <f t="shared" si="18"/>
        <v/>
      </c>
      <c r="E700" s="26">
        <f t="shared" si="2"/>
        <v>0</v>
      </c>
      <c r="H700" s="1"/>
      <c r="I700" s="1"/>
      <c r="J700" s="1"/>
      <c r="K700" s="1"/>
      <c r="L700" s="1"/>
      <c r="M700" s="10" t="str">
        <f t="array" ref="M700">iferror(xlookup($H700,'Product Families'!$A:$A,'Product Families'!$P:$P),"")</f>
        <v/>
      </c>
      <c r="N700" s="2" t="str">
        <f t="array" ref="N700">iferror(xlookup($H700,'Product Families'!$A:$A,'Product Families'!$Q:$Q),"")</f>
        <v/>
      </c>
      <c r="O700" s="26" t="str">
        <f t="shared" si="3"/>
        <v/>
      </c>
      <c r="P700" s="42" t="str">
        <f t="shared" si="4"/>
        <v/>
      </c>
      <c r="Q700" s="2">
        <f t="shared" si="5"/>
        <v>0</v>
      </c>
      <c r="R700" s="10" t="str">
        <f t="array" ref="R700">iferror(xlookup($I700,'Product Families'!$A:$A,'Product Families'!$P:$P),"")</f>
        <v/>
      </c>
      <c r="S700" s="2" t="str">
        <f t="array" ref="S700">iferror(xlookup($I700,'Product Families'!$A:$A,'Product Families'!$Q:$Q),"")</f>
        <v/>
      </c>
      <c r="T700" s="26" t="str">
        <f t="shared" si="6"/>
        <v/>
      </c>
      <c r="U700" s="42" t="str">
        <f t="shared" si="7"/>
        <v/>
      </c>
      <c r="V700" s="2">
        <f t="shared" si="8"/>
        <v>0</v>
      </c>
      <c r="W700" s="10" t="str">
        <f t="array" ref="W700">iferror(xlookup($J700,'Product Families'!$A:$A,'Product Families'!$P:$P),"")</f>
        <v/>
      </c>
      <c r="X700" s="2" t="str">
        <f t="array" ref="X700">iferror(xlookup($J700,'Product Families'!$A:$A,'Product Families'!$Q:$Q),"")</f>
        <v/>
      </c>
      <c r="Y700" s="42" t="str">
        <f t="shared" si="9"/>
        <v/>
      </c>
      <c r="Z700" s="42" t="str">
        <f t="shared" si="10"/>
        <v/>
      </c>
      <c r="AA700" s="2">
        <f t="shared" si="11"/>
        <v>0</v>
      </c>
      <c r="AB700" s="10" t="str">
        <f t="array" ref="AB700">iferror(xlookup($K700,'Product Families'!$A:$A,'Product Families'!$P:$P),"")</f>
        <v/>
      </c>
      <c r="AC700" s="2" t="str">
        <f t="array" ref="AC700">iferror(xlookup($K700,'Product Families'!$A:$A,'Product Families'!$Q:$Q),"")</f>
        <v/>
      </c>
      <c r="AD700" s="26" t="str">
        <f t="shared" si="12"/>
        <v/>
      </c>
      <c r="AE700" s="42" t="str">
        <f t="shared" si="13"/>
        <v/>
      </c>
      <c r="AF700" s="2">
        <f t="shared" si="14"/>
        <v>0</v>
      </c>
      <c r="AG700" s="10" t="str">
        <f t="array" ref="AG700">iferror(xlookup($L700,'Product Families'!$A:$A,'Product Families'!$P:$P),"")</f>
        <v/>
      </c>
      <c r="AH700" s="2" t="str">
        <f t="array" ref="AH700">iferror(xlookup($L700,'Product Families'!$A:$A,'Product Families'!$Q:$Q),"")</f>
        <v/>
      </c>
      <c r="AI700" s="26" t="str">
        <f t="shared" si="15"/>
        <v/>
      </c>
      <c r="AJ700" s="42" t="str">
        <f t="shared" si="16"/>
        <v/>
      </c>
      <c r="AK700" s="2">
        <f t="shared" si="17"/>
        <v>0</v>
      </c>
    </row>
    <row r="701">
      <c r="A701" s="1"/>
      <c r="B701" s="1"/>
      <c r="C701" s="1"/>
      <c r="D701" s="7" t="str">
        <f t="shared" si="18"/>
        <v/>
      </c>
      <c r="E701" s="26">
        <f t="shared" si="2"/>
        <v>0</v>
      </c>
      <c r="H701" s="1"/>
      <c r="I701" s="1"/>
      <c r="J701" s="1"/>
      <c r="K701" s="1"/>
      <c r="L701" s="1"/>
      <c r="M701" s="10" t="str">
        <f t="array" ref="M701">iferror(xlookup($H701,'Product Families'!$A:$A,'Product Families'!$P:$P),"")</f>
        <v/>
      </c>
      <c r="N701" s="2" t="str">
        <f t="array" ref="N701">iferror(xlookup($H701,'Product Families'!$A:$A,'Product Families'!$Q:$Q),"")</f>
        <v/>
      </c>
      <c r="O701" s="26" t="str">
        <f t="shared" si="3"/>
        <v/>
      </c>
      <c r="P701" s="42" t="str">
        <f t="shared" si="4"/>
        <v/>
      </c>
      <c r="Q701" s="2">
        <f t="shared" si="5"/>
        <v>0</v>
      </c>
      <c r="R701" s="10" t="str">
        <f t="array" ref="R701">iferror(xlookup($I701,'Product Families'!$A:$A,'Product Families'!$P:$P),"")</f>
        <v/>
      </c>
      <c r="S701" s="2" t="str">
        <f t="array" ref="S701">iferror(xlookup($I701,'Product Families'!$A:$A,'Product Families'!$Q:$Q),"")</f>
        <v/>
      </c>
      <c r="T701" s="26" t="str">
        <f t="shared" si="6"/>
        <v/>
      </c>
      <c r="U701" s="42" t="str">
        <f t="shared" si="7"/>
        <v/>
      </c>
      <c r="V701" s="2">
        <f t="shared" si="8"/>
        <v>0</v>
      </c>
      <c r="W701" s="10" t="str">
        <f t="array" ref="W701">iferror(xlookup($J701,'Product Families'!$A:$A,'Product Families'!$P:$P),"")</f>
        <v/>
      </c>
      <c r="X701" s="2" t="str">
        <f t="array" ref="X701">iferror(xlookup($J701,'Product Families'!$A:$A,'Product Families'!$Q:$Q),"")</f>
        <v/>
      </c>
      <c r="Y701" s="42" t="str">
        <f t="shared" si="9"/>
        <v/>
      </c>
      <c r="Z701" s="42" t="str">
        <f t="shared" si="10"/>
        <v/>
      </c>
      <c r="AA701" s="2">
        <f t="shared" si="11"/>
        <v>0</v>
      </c>
      <c r="AB701" s="10" t="str">
        <f t="array" ref="AB701">iferror(xlookup($K701,'Product Families'!$A:$A,'Product Families'!$P:$P),"")</f>
        <v/>
      </c>
      <c r="AC701" s="2" t="str">
        <f t="array" ref="AC701">iferror(xlookup($K701,'Product Families'!$A:$A,'Product Families'!$Q:$Q),"")</f>
        <v/>
      </c>
      <c r="AD701" s="26" t="str">
        <f t="shared" si="12"/>
        <v/>
      </c>
      <c r="AE701" s="42" t="str">
        <f t="shared" si="13"/>
        <v/>
      </c>
      <c r="AF701" s="2">
        <f t="shared" si="14"/>
        <v>0</v>
      </c>
      <c r="AG701" s="10" t="str">
        <f t="array" ref="AG701">iferror(xlookup($L701,'Product Families'!$A:$A,'Product Families'!$P:$P),"")</f>
        <v/>
      </c>
      <c r="AH701" s="2" t="str">
        <f t="array" ref="AH701">iferror(xlookup($L701,'Product Families'!$A:$A,'Product Families'!$Q:$Q),"")</f>
        <v/>
      </c>
      <c r="AI701" s="26" t="str">
        <f t="shared" si="15"/>
        <v/>
      </c>
      <c r="AJ701" s="42" t="str">
        <f t="shared" si="16"/>
        <v/>
      </c>
      <c r="AK701" s="2">
        <f t="shared" si="17"/>
        <v>0</v>
      </c>
    </row>
    <row r="702">
      <c r="A702" s="1"/>
      <c r="B702" s="1"/>
      <c r="C702" s="1"/>
      <c r="D702" s="7" t="str">
        <f t="shared" si="18"/>
        <v/>
      </c>
      <c r="E702" s="26">
        <f t="shared" si="2"/>
        <v>0</v>
      </c>
      <c r="H702" s="1"/>
      <c r="I702" s="1"/>
      <c r="J702" s="1"/>
      <c r="K702" s="1"/>
      <c r="L702" s="1"/>
      <c r="M702" s="10" t="str">
        <f t="array" ref="M702">iferror(xlookup($H702,'Product Families'!$A:$A,'Product Families'!$P:$P),"")</f>
        <v/>
      </c>
      <c r="N702" s="2" t="str">
        <f t="array" ref="N702">iferror(xlookup($H702,'Product Families'!$A:$A,'Product Families'!$Q:$Q),"")</f>
        <v/>
      </c>
      <c r="O702" s="26" t="str">
        <f t="shared" si="3"/>
        <v/>
      </c>
      <c r="P702" s="42" t="str">
        <f t="shared" si="4"/>
        <v/>
      </c>
      <c r="Q702" s="2">
        <f t="shared" si="5"/>
        <v>0</v>
      </c>
      <c r="R702" s="10" t="str">
        <f t="array" ref="R702">iferror(xlookup($I702,'Product Families'!$A:$A,'Product Families'!$P:$P),"")</f>
        <v/>
      </c>
      <c r="S702" s="2" t="str">
        <f t="array" ref="S702">iferror(xlookup($I702,'Product Families'!$A:$A,'Product Families'!$Q:$Q),"")</f>
        <v/>
      </c>
      <c r="T702" s="26" t="str">
        <f t="shared" si="6"/>
        <v/>
      </c>
      <c r="U702" s="42" t="str">
        <f t="shared" si="7"/>
        <v/>
      </c>
      <c r="V702" s="2">
        <f t="shared" si="8"/>
        <v>0</v>
      </c>
      <c r="W702" s="10" t="str">
        <f t="array" ref="W702">iferror(xlookup($J702,'Product Families'!$A:$A,'Product Families'!$P:$P),"")</f>
        <v/>
      </c>
      <c r="X702" s="2" t="str">
        <f t="array" ref="X702">iferror(xlookup($J702,'Product Families'!$A:$A,'Product Families'!$Q:$Q),"")</f>
        <v/>
      </c>
      <c r="Y702" s="42" t="str">
        <f t="shared" si="9"/>
        <v/>
      </c>
      <c r="Z702" s="42" t="str">
        <f t="shared" si="10"/>
        <v/>
      </c>
      <c r="AA702" s="2">
        <f t="shared" si="11"/>
        <v>0</v>
      </c>
      <c r="AB702" s="10" t="str">
        <f t="array" ref="AB702">iferror(xlookup($K702,'Product Families'!$A:$A,'Product Families'!$P:$P),"")</f>
        <v/>
      </c>
      <c r="AC702" s="2" t="str">
        <f t="array" ref="AC702">iferror(xlookup($K702,'Product Families'!$A:$A,'Product Families'!$Q:$Q),"")</f>
        <v/>
      </c>
      <c r="AD702" s="26" t="str">
        <f t="shared" si="12"/>
        <v/>
      </c>
      <c r="AE702" s="42" t="str">
        <f t="shared" si="13"/>
        <v/>
      </c>
      <c r="AF702" s="2">
        <f t="shared" si="14"/>
        <v>0</v>
      </c>
      <c r="AG702" s="10" t="str">
        <f t="array" ref="AG702">iferror(xlookup($L702,'Product Families'!$A:$A,'Product Families'!$P:$P),"")</f>
        <v/>
      </c>
      <c r="AH702" s="2" t="str">
        <f t="array" ref="AH702">iferror(xlookup($L702,'Product Families'!$A:$A,'Product Families'!$Q:$Q),"")</f>
        <v/>
      </c>
      <c r="AI702" s="26" t="str">
        <f t="shared" si="15"/>
        <v/>
      </c>
      <c r="AJ702" s="42" t="str">
        <f t="shared" si="16"/>
        <v/>
      </c>
      <c r="AK702" s="2">
        <f t="shared" si="17"/>
        <v>0</v>
      </c>
    </row>
    <row r="703">
      <c r="A703" s="1"/>
      <c r="B703" s="1"/>
      <c r="C703" s="1"/>
      <c r="D703" s="7" t="str">
        <f t="shared" si="18"/>
        <v/>
      </c>
      <c r="E703" s="26">
        <f t="shared" si="2"/>
        <v>0</v>
      </c>
      <c r="H703" s="1"/>
      <c r="I703" s="1"/>
      <c r="J703" s="1"/>
      <c r="K703" s="1"/>
      <c r="L703" s="1"/>
      <c r="M703" s="10" t="str">
        <f t="array" ref="M703">iferror(xlookup($H703,'Product Families'!$A:$A,'Product Families'!$P:$P),"")</f>
        <v/>
      </c>
      <c r="N703" s="2" t="str">
        <f t="array" ref="N703">iferror(xlookup($H703,'Product Families'!$A:$A,'Product Families'!$Q:$Q),"")</f>
        <v/>
      </c>
      <c r="O703" s="26" t="str">
        <f t="shared" si="3"/>
        <v/>
      </c>
      <c r="P703" s="42" t="str">
        <f t="shared" si="4"/>
        <v/>
      </c>
      <c r="Q703" s="2">
        <f t="shared" si="5"/>
        <v>0</v>
      </c>
      <c r="R703" s="10" t="str">
        <f t="array" ref="R703">iferror(xlookup($I703,'Product Families'!$A:$A,'Product Families'!$P:$P),"")</f>
        <v/>
      </c>
      <c r="S703" s="2" t="str">
        <f t="array" ref="S703">iferror(xlookup($I703,'Product Families'!$A:$A,'Product Families'!$Q:$Q),"")</f>
        <v/>
      </c>
      <c r="T703" s="26" t="str">
        <f t="shared" si="6"/>
        <v/>
      </c>
      <c r="U703" s="42" t="str">
        <f t="shared" si="7"/>
        <v/>
      </c>
      <c r="V703" s="2">
        <f t="shared" si="8"/>
        <v>0</v>
      </c>
      <c r="W703" s="10" t="str">
        <f t="array" ref="W703">iferror(xlookup($J703,'Product Families'!$A:$A,'Product Families'!$P:$P),"")</f>
        <v/>
      </c>
      <c r="X703" s="2" t="str">
        <f t="array" ref="X703">iferror(xlookup($J703,'Product Families'!$A:$A,'Product Families'!$Q:$Q),"")</f>
        <v/>
      </c>
      <c r="Y703" s="42" t="str">
        <f t="shared" si="9"/>
        <v/>
      </c>
      <c r="Z703" s="42" t="str">
        <f t="shared" si="10"/>
        <v/>
      </c>
      <c r="AA703" s="2">
        <f t="shared" si="11"/>
        <v>0</v>
      </c>
      <c r="AB703" s="10" t="str">
        <f t="array" ref="AB703">iferror(xlookup($K703,'Product Families'!$A:$A,'Product Families'!$P:$P),"")</f>
        <v/>
      </c>
      <c r="AC703" s="2" t="str">
        <f t="array" ref="AC703">iferror(xlookup($K703,'Product Families'!$A:$A,'Product Families'!$Q:$Q),"")</f>
        <v/>
      </c>
      <c r="AD703" s="26" t="str">
        <f t="shared" si="12"/>
        <v/>
      </c>
      <c r="AE703" s="42" t="str">
        <f t="shared" si="13"/>
        <v/>
      </c>
      <c r="AF703" s="2">
        <f t="shared" si="14"/>
        <v>0</v>
      </c>
      <c r="AG703" s="10" t="str">
        <f t="array" ref="AG703">iferror(xlookup($L703,'Product Families'!$A:$A,'Product Families'!$P:$P),"")</f>
        <v/>
      </c>
      <c r="AH703" s="2" t="str">
        <f t="array" ref="AH703">iferror(xlookup($L703,'Product Families'!$A:$A,'Product Families'!$Q:$Q),"")</f>
        <v/>
      </c>
      <c r="AI703" s="26" t="str">
        <f t="shared" si="15"/>
        <v/>
      </c>
      <c r="AJ703" s="42" t="str">
        <f t="shared" si="16"/>
        <v/>
      </c>
      <c r="AK703" s="2">
        <f t="shared" si="17"/>
        <v>0</v>
      </c>
    </row>
    <row r="704">
      <c r="A704" s="1"/>
      <c r="B704" s="1"/>
      <c r="C704" s="1"/>
      <c r="D704" s="7" t="str">
        <f t="shared" si="18"/>
        <v/>
      </c>
      <c r="E704" s="26">
        <f t="shared" si="2"/>
        <v>0</v>
      </c>
      <c r="H704" s="1"/>
      <c r="I704" s="1"/>
      <c r="J704" s="1"/>
      <c r="K704" s="1"/>
      <c r="L704" s="1"/>
      <c r="M704" s="10" t="str">
        <f t="array" ref="M704">iferror(xlookup($H704,'Product Families'!$A:$A,'Product Families'!$P:$P),"")</f>
        <v/>
      </c>
      <c r="N704" s="2" t="str">
        <f t="array" ref="N704">iferror(xlookup($H704,'Product Families'!$A:$A,'Product Families'!$Q:$Q),"")</f>
        <v/>
      </c>
      <c r="O704" s="26" t="str">
        <f t="shared" si="3"/>
        <v/>
      </c>
      <c r="P704" s="42" t="str">
        <f t="shared" si="4"/>
        <v/>
      </c>
      <c r="Q704" s="2">
        <f t="shared" si="5"/>
        <v>0</v>
      </c>
      <c r="R704" s="10" t="str">
        <f t="array" ref="R704">iferror(xlookup($I704,'Product Families'!$A:$A,'Product Families'!$P:$P),"")</f>
        <v/>
      </c>
      <c r="S704" s="2" t="str">
        <f t="array" ref="S704">iferror(xlookup($I704,'Product Families'!$A:$A,'Product Families'!$Q:$Q),"")</f>
        <v/>
      </c>
      <c r="T704" s="26" t="str">
        <f t="shared" si="6"/>
        <v/>
      </c>
      <c r="U704" s="42" t="str">
        <f t="shared" si="7"/>
        <v/>
      </c>
      <c r="V704" s="2">
        <f t="shared" si="8"/>
        <v>0</v>
      </c>
      <c r="W704" s="10" t="str">
        <f t="array" ref="W704">iferror(xlookup($J704,'Product Families'!$A:$A,'Product Families'!$P:$P),"")</f>
        <v/>
      </c>
      <c r="X704" s="2" t="str">
        <f t="array" ref="X704">iferror(xlookup($J704,'Product Families'!$A:$A,'Product Families'!$Q:$Q),"")</f>
        <v/>
      </c>
      <c r="Y704" s="42" t="str">
        <f t="shared" si="9"/>
        <v/>
      </c>
      <c r="Z704" s="42" t="str">
        <f t="shared" si="10"/>
        <v/>
      </c>
      <c r="AA704" s="2">
        <f t="shared" si="11"/>
        <v>0</v>
      </c>
      <c r="AB704" s="10" t="str">
        <f t="array" ref="AB704">iferror(xlookup($K704,'Product Families'!$A:$A,'Product Families'!$P:$P),"")</f>
        <v/>
      </c>
      <c r="AC704" s="2" t="str">
        <f t="array" ref="AC704">iferror(xlookup($K704,'Product Families'!$A:$A,'Product Families'!$Q:$Q),"")</f>
        <v/>
      </c>
      <c r="AD704" s="26" t="str">
        <f t="shared" si="12"/>
        <v/>
      </c>
      <c r="AE704" s="42" t="str">
        <f t="shared" si="13"/>
        <v/>
      </c>
      <c r="AF704" s="2">
        <f t="shared" si="14"/>
        <v>0</v>
      </c>
      <c r="AG704" s="10" t="str">
        <f t="array" ref="AG704">iferror(xlookup($L704,'Product Families'!$A:$A,'Product Families'!$P:$P),"")</f>
        <v/>
      </c>
      <c r="AH704" s="2" t="str">
        <f t="array" ref="AH704">iferror(xlookup($L704,'Product Families'!$A:$A,'Product Families'!$Q:$Q),"")</f>
        <v/>
      </c>
      <c r="AI704" s="26" t="str">
        <f t="shared" si="15"/>
        <v/>
      </c>
      <c r="AJ704" s="42" t="str">
        <f t="shared" si="16"/>
        <v/>
      </c>
      <c r="AK704" s="2">
        <f t="shared" si="17"/>
        <v>0</v>
      </c>
    </row>
    <row r="705">
      <c r="A705" s="1"/>
      <c r="B705" s="1"/>
      <c r="C705" s="1"/>
      <c r="D705" s="7" t="str">
        <f t="shared" si="18"/>
        <v/>
      </c>
      <c r="E705" s="26">
        <f t="shared" si="2"/>
        <v>0</v>
      </c>
      <c r="H705" s="1"/>
      <c r="I705" s="1"/>
      <c r="J705" s="1"/>
      <c r="K705" s="1"/>
      <c r="L705" s="1"/>
      <c r="M705" s="10" t="str">
        <f t="array" ref="M705">iferror(xlookup($H705,'Product Families'!$A:$A,'Product Families'!$P:$P),"")</f>
        <v/>
      </c>
      <c r="N705" s="2" t="str">
        <f t="array" ref="N705">iferror(xlookup($H705,'Product Families'!$A:$A,'Product Families'!$Q:$Q),"")</f>
        <v/>
      </c>
      <c r="O705" s="26" t="str">
        <f t="shared" si="3"/>
        <v/>
      </c>
      <c r="P705" s="42" t="str">
        <f t="shared" si="4"/>
        <v/>
      </c>
      <c r="Q705" s="2">
        <f t="shared" si="5"/>
        <v>0</v>
      </c>
      <c r="R705" s="10" t="str">
        <f t="array" ref="R705">iferror(xlookup($I705,'Product Families'!$A:$A,'Product Families'!$P:$P),"")</f>
        <v/>
      </c>
      <c r="S705" s="2" t="str">
        <f t="array" ref="S705">iferror(xlookup($I705,'Product Families'!$A:$A,'Product Families'!$Q:$Q),"")</f>
        <v/>
      </c>
      <c r="T705" s="26" t="str">
        <f t="shared" si="6"/>
        <v/>
      </c>
      <c r="U705" s="42" t="str">
        <f t="shared" si="7"/>
        <v/>
      </c>
      <c r="V705" s="2">
        <f t="shared" si="8"/>
        <v>0</v>
      </c>
      <c r="W705" s="10" t="str">
        <f t="array" ref="W705">iferror(xlookup($J705,'Product Families'!$A:$A,'Product Families'!$P:$P),"")</f>
        <v/>
      </c>
      <c r="X705" s="2" t="str">
        <f t="array" ref="X705">iferror(xlookup($J705,'Product Families'!$A:$A,'Product Families'!$Q:$Q),"")</f>
        <v/>
      </c>
      <c r="Y705" s="42" t="str">
        <f t="shared" si="9"/>
        <v/>
      </c>
      <c r="Z705" s="42" t="str">
        <f t="shared" si="10"/>
        <v/>
      </c>
      <c r="AA705" s="2">
        <f t="shared" si="11"/>
        <v>0</v>
      </c>
      <c r="AB705" s="10" t="str">
        <f t="array" ref="AB705">iferror(xlookup($K705,'Product Families'!$A:$A,'Product Families'!$P:$P),"")</f>
        <v/>
      </c>
      <c r="AC705" s="2" t="str">
        <f t="array" ref="AC705">iferror(xlookup($K705,'Product Families'!$A:$A,'Product Families'!$Q:$Q),"")</f>
        <v/>
      </c>
      <c r="AD705" s="26" t="str">
        <f t="shared" si="12"/>
        <v/>
      </c>
      <c r="AE705" s="42" t="str">
        <f t="shared" si="13"/>
        <v/>
      </c>
      <c r="AF705" s="2">
        <f t="shared" si="14"/>
        <v>0</v>
      </c>
      <c r="AG705" s="10" t="str">
        <f t="array" ref="AG705">iferror(xlookup($L705,'Product Families'!$A:$A,'Product Families'!$P:$P),"")</f>
        <v/>
      </c>
      <c r="AH705" s="2" t="str">
        <f t="array" ref="AH705">iferror(xlookup($L705,'Product Families'!$A:$A,'Product Families'!$Q:$Q),"")</f>
        <v/>
      </c>
      <c r="AI705" s="26" t="str">
        <f t="shared" si="15"/>
        <v/>
      </c>
      <c r="AJ705" s="42" t="str">
        <f t="shared" si="16"/>
        <v/>
      </c>
      <c r="AK705" s="2">
        <f t="shared" si="17"/>
        <v>0</v>
      </c>
    </row>
    <row r="706">
      <c r="A706" s="1"/>
      <c r="B706" s="1"/>
      <c r="C706" s="1"/>
      <c r="D706" s="7" t="str">
        <f t="shared" si="18"/>
        <v/>
      </c>
      <c r="E706" s="26">
        <f t="shared" si="2"/>
        <v>0</v>
      </c>
      <c r="H706" s="1"/>
      <c r="I706" s="1"/>
      <c r="J706" s="1"/>
      <c r="K706" s="1"/>
      <c r="L706" s="1"/>
      <c r="M706" s="10" t="str">
        <f t="array" ref="M706">iferror(xlookup($H706,'Product Families'!$A:$A,'Product Families'!$P:$P),"")</f>
        <v/>
      </c>
      <c r="N706" s="2" t="str">
        <f t="array" ref="N706">iferror(xlookup($H706,'Product Families'!$A:$A,'Product Families'!$Q:$Q),"")</f>
        <v/>
      </c>
      <c r="O706" s="26" t="str">
        <f t="shared" si="3"/>
        <v/>
      </c>
      <c r="P706" s="42" t="str">
        <f t="shared" si="4"/>
        <v/>
      </c>
      <c r="Q706" s="2">
        <f t="shared" si="5"/>
        <v>0</v>
      </c>
      <c r="R706" s="10" t="str">
        <f t="array" ref="R706">iferror(xlookup($I706,'Product Families'!$A:$A,'Product Families'!$P:$P),"")</f>
        <v/>
      </c>
      <c r="S706" s="2" t="str">
        <f t="array" ref="S706">iferror(xlookup($I706,'Product Families'!$A:$A,'Product Families'!$Q:$Q),"")</f>
        <v/>
      </c>
      <c r="T706" s="26" t="str">
        <f t="shared" si="6"/>
        <v/>
      </c>
      <c r="U706" s="42" t="str">
        <f t="shared" si="7"/>
        <v/>
      </c>
      <c r="V706" s="2">
        <f t="shared" si="8"/>
        <v>0</v>
      </c>
      <c r="W706" s="10" t="str">
        <f t="array" ref="W706">iferror(xlookup($J706,'Product Families'!$A:$A,'Product Families'!$P:$P),"")</f>
        <v/>
      </c>
      <c r="X706" s="2" t="str">
        <f t="array" ref="X706">iferror(xlookup($J706,'Product Families'!$A:$A,'Product Families'!$Q:$Q),"")</f>
        <v/>
      </c>
      <c r="Y706" s="42" t="str">
        <f t="shared" si="9"/>
        <v/>
      </c>
      <c r="Z706" s="42" t="str">
        <f t="shared" si="10"/>
        <v/>
      </c>
      <c r="AA706" s="2">
        <f t="shared" si="11"/>
        <v>0</v>
      </c>
      <c r="AB706" s="10" t="str">
        <f t="array" ref="AB706">iferror(xlookup($K706,'Product Families'!$A:$A,'Product Families'!$P:$P),"")</f>
        <v/>
      </c>
      <c r="AC706" s="2" t="str">
        <f t="array" ref="AC706">iferror(xlookup($K706,'Product Families'!$A:$A,'Product Families'!$Q:$Q),"")</f>
        <v/>
      </c>
      <c r="AD706" s="26" t="str">
        <f t="shared" si="12"/>
        <v/>
      </c>
      <c r="AE706" s="42" t="str">
        <f t="shared" si="13"/>
        <v/>
      </c>
      <c r="AF706" s="2">
        <f t="shared" si="14"/>
        <v>0</v>
      </c>
      <c r="AG706" s="10" t="str">
        <f t="array" ref="AG706">iferror(xlookup($L706,'Product Families'!$A:$A,'Product Families'!$P:$P),"")</f>
        <v/>
      </c>
      <c r="AH706" s="2" t="str">
        <f t="array" ref="AH706">iferror(xlookup($L706,'Product Families'!$A:$A,'Product Families'!$Q:$Q),"")</f>
        <v/>
      </c>
      <c r="AI706" s="26" t="str">
        <f t="shared" si="15"/>
        <v/>
      </c>
      <c r="AJ706" s="42" t="str">
        <f t="shared" si="16"/>
        <v/>
      </c>
      <c r="AK706" s="2">
        <f t="shared" si="17"/>
        <v>0</v>
      </c>
    </row>
    <row r="707">
      <c r="A707" s="1"/>
      <c r="B707" s="1"/>
      <c r="C707" s="1"/>
      <c r="D707" s="7" t="str">
        <f t="shared" si="18"/>
        <v/>
      </c>
      <c r="E707" s="26">
        <f t="shared" si="2"/>
        <v>0</v>
      </c>
      <c r="H707" s="1"/>
      <c r="I707" s="1"/>
      <c r="J707" s="1"/>
      <c r="K707" s="1"/>
      <c r="L707" s="1"/>
      <c r="M707" s="10" t="str">
        <f t="array" ref="M707">iferror(xlookup($H707,'Product Families'!$A:$A,'Product Families'!$P:$P),"")</f>
        <v/>
      </c>
      <c r="N707" s="2" t="str">
        <f t="array" ref="N707">iferror(xlookup($H707,'Product Families'!$A:$A,'Product Families'!$Q:$Q),"")</f>
        <v/>
      </c>
      <c r="O707" s="26" t="str">
        <f t="shared" si="3"/>
        <v/>
      </c>
      <c r="P707" s="42" t="str">
        <f t="shared" si="4"/>
        <v/>
      </c>
      <c r="Q707" s="2">
        <f t="shared" si="5"/>
        <v>0</v>
      </c>
      <c r="R707" s="10" t="str">
        <f t="array" ref="R707">iferror(xlookup($I707,'Product Families'!$A:$A,'Product Families'!$P:$P),"")</f>
        <v/>
      </c>
      <c r="S707" s="2" t="str">
        <f t="array" ref="S707">iferror(xlookup($I707,'Product Families'!$A:$A,'Product Families'!$Q:$Q),"")</f>
        <v/>
      </c>
      <c r="T707" s="26" t="str">
        <f t="shared" si="6"/>
        <v/>
      </c>
      <c r="U707" s="42" t="str">
        <f t="shared" si="7"/>
        <v/>
      </c>
      <c r="V707" s="2">
        <f t="shared" si="8"/>
        <v>0</v>
      </c>
      <c r="W707" s="10" t="str">
        <f t="array" ref="W707">iferror(xlookup($J707,'Product Families'!$A:$A,'Product Families'!$P:$P),"")</f>
        <v/>
      </c>
      <c r="X707" s="2" t="str">
        <f t="array" ref="X707">iferror(xlookup($J707,'Product Families'!$A:$A,'Product Families'!$Q:$Q),"")</f>
        <v/>
      </c>
      <c r="Y707" s="42" t="str">
        <f t="shared" si="9"/>
        <v/>
      </c>
      <c r="Z707" s="42" t="str">
        <f t="shared" si="10"/>
        <v/>
      </c>
      <c r="AA707" s="2">
        <f t="shared" si="11"/>
        <v>0</v>
      </c>
      <c r="AB707" s="10" t="str">
        <f t="array" ref="AB707">iferror(xlookup($K707,'Product Families'!$A:$A,'Product Families'!$P:$P),"")</f>
        <v/>
      </c>
      <c r="AC707" s="2" t="str">
        <f t="array" ref="AC707">iferror(xlookup($K707,'Product Families'!$A:$A,'Product Families'!$Q:$Q),"")</f>
        <v/>
      </c>
      <c r="AD707" s="26" t="str">
        <f t="shared" si="12"/>
        <v/>
      </c>
      <c r="AE707" s="42" t="str">
        <f t="shared" si="13"/>
        <v/>
      </c>
      <c r="AF707" s="2">
        <f t="shared" si="14"/>
        <v>0</v>
      </c>
      <c r="AG707" s="10" t="str">
        <f t="array" ref="AG707">iferror(xlookup($L707,'Product Families'!$A:$A,'Product Families'!$P:$P),"")</f>
        <v/>
      </c>
      <c r="AH707" s="2" t="str">
        <f t="array" ref="AH707">iferror(xlookup($L707,'Product Families'!$A:$A,'Product Families'!$Q:$Q),"")</f>
        <v/>
      </c>
      <c r="AI707" s="26" t="str">
        <f t="shared" si="15"/>
        <v/>
      </c>
      <c r="AJ707" s="42" t="str">
        <f t="shared" si="16"/>
        <v/>
      </c>
      <c r="AK707" s="2">
        <f t="shared" si="17"/>
        <v>0</v>
      </c>
    </row>
    <row r="708">
      <c r="A708" s="1"/>
      <c r="B708" s="1"/>
      <c r="C708" s="1"/>
      <c r="D708" s="7" t="str">
        <f t="shared" si="18"/>
        <v/>
      </c>
      <c r="E708" s="26">
        <f t="shared" si="2"/>
        <v>0</v>
      </c>
      <c r="H708" s="1"/>
      <c r="I708" s="1"/>
      <c r="J708" s="1"/>
      <c r="K708" s="1"/>
      <c r="L708" s="1"/>
      <c r="M708" s="10" t="str">
        <f t="array" ref="M708">iferror(xlookup($H708,'Product Families'!$A:$A,'Product Families'!$P:$P),"")</f>
        <v/>
      </c>
      <c r="N708" s="2" t="str">
        <f t="array" ref="N708">iferror(xlookup($H708,'Product Families'!$A:$A,'Product Families'!$Q:$Q),"")</f>
        <v/>
      </c>
      <c r="O708" s="26" t="str">
        <f t="shared" si="3"/>
        <v/>
      </c>
      <c r="P708" s="42" t="str">
        <f t="shared" si="4"/>
        <v/>
      </c>
      <c r="Q708" s="2">
        <f t="shared" si="5"/>
        <v>0</v>
      </c>
      <c r="R708" s="10" t="str">
        <f t="array" ref="R708">iferror(xlookup($I708,'Product Families'!$A:$A,'Product Families'!$P:$P),"")</f>
        <v/>
      </c>
      <c r="S708" s="2" t="str">
        <f t="array" ref="S708">iferror(xlookup($I708,'Product Families'!$A:$A,'Product Families'!$Q:$Q),"")</f>
        <v/>
      </c>
      <c r="T708" s="26" t="str">
        <f t="shared" si="6"/>
        <v/>
      </c>
      <c r="U708" s="42" t="str">
        <f t="shared" si="7"/>
        <v/>
      </c>
      <c r="V708" s="2">
        <f t="shared" si="8"/>
        <v>0</v>
      </c>
      <c r="W708" s="10" t="str">
        <f t="array" ref="W708">iferror(xlookup($J708,'Product Families'!$A:$A,'Product Families'!$P:$P),"")</f>
        <v/>
      </c>
      <c r="X708" s="2" t="str">
        <f t="array" ref="X708">iferror(xlookup($J708,'Product Families'!$A:$A,'Product Families'!$Q:$Q),"")</f>
        <v/>
      </c>
      <c r="Y708" s="42" t="str">
        <f t="shared" si="9"/>
        <v/>
      </c>
      <c r="Z708" s="42" t="str">
        <f t="shared" si="10"/>
        <v/>
      </c>
      <c r="AA708" s="2">
        <f t="shared" si="11"/>
        <v>0</v>
      </c>
      <c r="AB708" s="10" t="str">
        <f t="array" ref="AB708">iferror(xlookup($K708,'Product Families'!$A:$A,'Product Families'!$P:$P),"")</f>
        <v/>
      </c>
      <c r="AC708" s="2" t="str">
        <f t="array" ref="AC708">iferror(xlookup($K708,'Product Families'!$A:$A,'Product Families'!$Q:$Q),"")</f>
        <v/>
      </c>
      <c r="AD708" s="26" t="str">
        <f t="shared" si="12"/>
        <v/>
      </c>
      <c r="AE708" s="42" t="str">
        <f t="shared" si="13"/>
        <v/>
      </c>
      <c r="AF708" s="2">
        <f t="shared" si="14"/>
        <v>0</v>
      </c>
      <c r="AG708" s="10" t="str">
        <f t="array" ref="AG708">iferror(xlookup($L708,'Product Families'!$A:$A,'Product Families'!$P:$P),"")</f>
        <v/>
      </c>
      <c r="AH708" s="2" t="str">
        <f t="array" ref="AH708">iferror(xlookup($L708,'Product Families'!$A:$A,'Product Families'!$Q:$Q),"")</f>
        <v/>
      </c>
      <c r="AI708" s="26" t="str">
        <f t="shared" si="15"/>
        <v/>
      </c>
      <c r="AJ708" s="42" t="str">
        <f t="shared" si="16"/>
        <v/>
      </c>
      <c r="AK708" s="2">
        <f t="shared" si="17"/>
        <v>0</v>
      </c>
    </row>
    <row r="709">
      <c r="A709" s="1"/>
      <c r="B709" s="1"/>
      <c r="C709" s="1"/>
      <c r="D709" s="7" t="str">
        <f t="shared" si="18"/>
        <v/>
      </c>
      <c r="E709" s="26">
        <f t="shared" si="2"/>
        <v>0</v>
      </c>
      <c r="H709" s="1"/>
      <c r="I709" s="1"/>
      <c r="J709" s="1"/>
      <c r="K709" s="1"/>
      <c r="L709" s="1"/>
      <c r="M709" s="10" t="str">
        <f t="array" ref="M709">iferror(xlookup($H709,'Product Families'!$A:$A,'Product Families'!$P:$P),"")</f>
        <v/>
      </c>
      <c r="N709" s="2" t="str">
        <f t="array" ref="N709">iferror(xlookup($H709,'Product Families'!$A:$A,'Product Families'!$Q:$Q),"")</f>
        <v/>
      </c>
      <c r="O709" s="26" t="str">
        <f t="shared" si="3"/>
        <v/>
      </c>
      <c r="P709" s="42" t="str">
        <f t="shared" si="4"/>
        <v/>
      </c>
      <c r="Q709" s="2">
        <f t="shared" si="5"/>
        <v>0</v>
      </c>
      <c r="R709" s="10" t="str">
        <f t="array" ref="R709">iferror(xlookup($I709,'Product Families'!$A:$A,'Product Families'!$P:$P),"")</f>
        <v/>
      </c>
      <c r="S709" s="2" t="str">
        <f t="array" ref="S709">iferror(xlookup($I709,'Product Families'!$A:$A,'Product Families'!$Q:$Q),"")</f>
        <v/>
      </c>
      <c r="T709" s="26" t="str">
        <f t="shared" si="6"/>
        <v/>
      </c>
      <c r="U709" s="42" t="str">
        <f t="shared" si="7"/>
        <v/>
      </c>
      <c r="V709" s="2">
        <f t="shared" si="8"/>
        <v>0</v>
      </c>
      <c r="W709" s="10" t="str">
        <f t="array" ref="W709">iferror(xlookup($J709,'Product Families'!$A:$A,'Product Families'!$P:$P),"")</f>
        <v/>
      </c>
      <c r="X709" s="2" t="str">
        <f t="array" ref="X709">iferror(xlookup($J709,'Product Families'!$A:$A,'Product Families'!$Q:$Q),"")</f>
        <v/>
      </c>
      <c r="Y709" s="42" t="str">
        <f t="shared" si="9"/>
        <v/>
      </c>
      <c r="Z709" s="42" t="str">
        <f t="shared" si="10"/>
        <v/>
      </c>
      <c r="AA709" s="2">
        <f t="shared" si="11"/>
        <v>0</v>
      </c>
      <c r="AB709" s="10" t="str">
        <f t="array" ref="AB709">iferror(xlookup($K709,'Product Families'!$A:$A,'Product Families'!$P:$P),"")</f>
        <v/>
      </c>
      <c r="AC709" s="2" t="str">
        <f t="array" ref="AC709">iferror(xlookup($K709,'Product Families'!$A:$A,'Product Families'!$Q:$Q),"")</f>
        <v/>
      </c>
      <c r="AD709" s="26" t="str">
        <f t="shared" si="12"/>
        <v/>
      </c>
      <c r="AE709" s="42" t="str">
        <f t="shared" si="13"/>
        <v/>
      </c>
      <c r="AF709" s="2">
        <f t="shared" si="14"/>
        <v>0</v>
      </c>
      <c r="AG709" s="10" t="str">
        <f t="array" ref="AG709">iferror(xlookup($L709,'Product Families'!$A:$A,'Product Families'!$P:$P),"")</f>
        <v/>
      </c>
      <c r="AH709" s="2" t="str">
        <f t="array" ref="AH709">iferror(xlookup($L709,'Product Families'!$A:$A,'Product Families'!$Q:$Q),"")</f>
        <v/>
      </c>
      <c r="AI709" s="26" t="str">
        <f t="shared" si="15"/>
        <v/>
      </c>
      <c r="AJ709" s="42" t="str">
        <f t="shared" si="16"/>
        <v/>
      </c>
      <c r="AK709" s="2">
        <f t="shared" si="17"/>
        <v>0</v>
      </c>
    </row>
    <row r="710">
      <c r="A710" s="1"/>
      <c r="B710" s="1"/>
      <c r="C710" s="1"/>
      <c r="D710" s="7" t="str">
        <f t="shared" si="18"/>
        <v/>
      </c>
      <c r="E710" s="26">
        <f t="shared" si="2"/>
        <v>0</v>
      </c>
      <c r="H710" s="1"/>
      <c r="I710" s="1"/>
      <c r="J710" s="1"/>
      <c r="K710" s="1"/>
      <c r="L710" s="1"/>
      <c r="M710" s="10" t="str">
        <f t="array" ref="M710">iferror(xlookup($H710,'Product Families'!$A:$A,'Product Families'!$P:$P),"")</f>
        <v/>
      </c>
      <c r="N710" s="2" t="str">
        <f t="array" ref="N710">iferror(xlookup($H710,'Product Families'!$A:$A,'Product Families'!$Q:$Q),"")</f>
        <v/>
      </c>
      <c r="O710" s="26" t="str">
        <f t="shared" si="3"/>
        <v/>
      </c>
      <c r="P710" s="42" t="str">
        <f t="shared" si="4"/>
        <v/>
      </c>
      <c r="Q710" s="2">
        <f t="shared" si="5"/>
        <v>0</v>
      </c>
      <c r="R710" s="10" t="str">
        <f t="array" ref="R710">iferror(xlookup($I710,'Product Families'!$A:$A,'Product Families'!$P:$P),"")</f>
        <v/>
      </c>
      <c r="S710" s="2" t="str">
        <f t="array" ref="S710">iferror(xlookup($I710,'Product Families'!$A:$A,'Product Families'!$Q:$Q),"")</f>
        <v/>
      </c>
      <c r="T710" s="26" t="str">
        <f t="shared" si="6"/>
        <v/>
      </c>
      <c r="U710" s="42" t="str">
        <f t="shared" si="7"/>
        <v/>
      </c>
      <c r="V710" s="2">
        <f t="shared" si="8"/>
        <v>0</v>
      </c>
      <c r="W710" s="10" t="str">
        <f t="array" ref="W710">iferror(xlookup($J710,'Product Families'!$A:$A,'Product Families'!$P:$P),"")</f>
        <v/>
      </c>
      <c r="X710" s="2" t="str">
        <f t="array" ref="X710">iferror(xlookup($J710,'Product Families'!$A:$A,'Product Families'!$Q:$Q),"")</f>
        <v/>
      </c>
      <c r="Y710" s="42" t="str">
        <f t="shared" si="9"/>
        <v/>
      </c>
      <c r="Z710" s="42" t="str">
        <f t="shared" si="10"/>
        <v/>
      </c>
      <c r="AA710" s="2">
        <f t="shared" si="11"/>
        <v>0</v>
      </c>
      <c r="AB710" s="10" t="str">
        <f t="array" ref="AB710">iferror(xlookup($K710,'Product Families'!$A:$A,'Product Families'!$P:$P),"")</f>
        <v/>
      </c>
      <c r="AC710" s="2" t="str">
        <f t="array" ref="AC710">iferror(xlookup($K710,'Product Families'!$A:$A,'Product Families'!$Q:$Q),"")</f>
        <v/>
      </c>
      <c r="AD710" s="26" t="str">
        <f t="shared" si="12"/>
        <v/>
      </c>
      <c r="AE710" s="42" t="str">
        <f t="shared" si="13"/>
        <v/>
      </c>
      <c r="AF710" s="2">
        <f t="shared" si="14"/>
        <v>0</v>
      </c>
      <c r="AG710" s="10" t="str">
        <f t="array" ref="AG710">iferror(xlookup($L710,'Product Families'!$A:$A,'Product Families'!$P:$P),"")</f>
        <v/>
      </c>
      <c r="AH710" s="2" t="str">
        <f t="array" ref="AH710">iferror(xlookup($L710,'Product Families'!$A:$A,'Product Families'!$Q:$Q),"")</f>
        <v/>
      </c>
      <c r="AI710" s="26" t="str">
        <f t="shared" si="15"/>
        <v/>
      </c>
      <c r="AJ710" s="42" t="str">
        <f t="shared" si="16"/>
        <v/>
      </c>
      <c r="AK710" s="2">
        <f t="shared" si="17"/>
        <v>0</v>
      </c>
    </row>
    <row r="711">
      <c r="A711" s="1"/>
      <c r="B711" s="1"/>
      <c r="C711" s="1"/>
      <c r="D711" s="7" t="str">
        <f t="shared" si="18"/>
        <v/>
      </c>
      <c r="E711" s="26">
        <f t="shared" si="2"/>
        <v>0</v>
      </c>
      <c r="H711" s="1"/>
      <c r="I711" s="1"/>
      <c r="J711" s="1"/>
      <c r="K711" s="1"/>
      <c r="L711" s="1"/>
      <c r="M711" s="10" t="str">
        <f t="array" ref="M711">iferror(xlookup($H711,'Product Families'!$A:$A,'Product Families'!$P:$P),"")</f>
        <v/>
      </c>
      <c r="N711" s="2" t="str">
        <f t="array" ref="N711">iferror(xlookup($H711,'Product Families'!$A:$A,'Product Families'!$Q:$Q),"")</f>
        <v/>
      </c>
      <c r="O711" s="26" t="str">
        <f t="shared" si="3"/>
        <v/>
      </c>
      <c r="P711" s="42" t="str">
        <f t="shared" si="4"/>
        <v/>
      </c>
      <c r="Q711" s="2">
        <f t="shared" si="5"/>
        <v>0</v>
      </c>
      <c r="R711" s="10" t="str">
        <f t="array" ref="R711">iferror(xlookup($I711,'Product Families'!$A:$A,'Product Families'!$P:$P),"")</f>
        <v/>
      </c>
      <c r="S711" s="2" t="str">
        <f t="array" ref="S711">iferror(xlookup($I711,'Product Families'!$A:$A,'Product Families'!$Q:$Q),"")</f>
        <v/>
      </c>
      <c r="T711" s="26" t="str">
        <f t="shared" si="6"/>
        <v/>
      </c>
      <c r="U711" s="42" t="str">
        <f t="shared" si="7"/>
        <v/>
      </c>
      <c r="V711" s="2">
        <f t="shared" si="8"/>
        <v>0</v>
      </c>
      <c r="W711" s="10" t="str">
        <f t="array" ref="W711">iferror(xlookup($J711,'Product Families'!$A:$A,'Product Families'!$P:$P),"")</f>
        <v/>
      </c>
      <c r="X711" s="2" t="str">
        <f t="array" ref="X711">iferror(xlookup($J711,'Product Families'!$A:$A,'Product Families'!$Q:$Q),"")</f>
        <v/>
      </c>
      <c r="Y711" s="42" t="str">
        <f t="shared" si="9"/>
        <v/>
      </c>
      <c r="Z711" s="42" t="str">
        <f t="shared" si="10"/>
        <v/>
      </c>
      <c r="AA711" s="2">
        <f t="shared" si="11"/>
        <v>0</v>
      </c>
      <c r="AB711" s="10" t="str">
        <f t="array" ref="AB711">iferror(xlookup($K711,'Product Families'!$A:$A,'Product Families'!$P:$P),"")</f>
        <v/>
      </c>
      <c r="AC711" s="2" t="str">
        <f t="array" ref="AC711">iferror(xlookup($K711,'Product Families'!$A:$A,'Product Families'!$Q:$Q),"")</f>
        <v/>
      </c>
      <c r="AD711" s="26" t="str">
        <f t="shared" si="12"/>
        <v/>
      </c>
      <c r="AE711" s="42" t="str">
        <f t="shared" si="13"/>
        <v/>
      </c>
      <c r="AF711" s="2">
        <f t="shared" si="14"/>
        <v>0</v>
      </c>
      <c r="AG711" s="10" t="str">
        <f t="array" ref="AG711">iferror(xlookup($L711,'Product Families'!$A:$A,'Product Families'!$P:$P),"")</f>
        <v/>
      </c>
      <c r="AH711" s="2" t="str">
        <f t="array" ref="AH711">iferror(xlookup($L711,'Product Families'!$A:$A,'Product Families'!$Q:$Q),"")</f>
        <v/>
      </c>
      <c r="AI711" s="26" t="str">
        <f t="shared" si="15"/>
        <v/>
      </c>
      <c r="AJ711" s="42" t="str">
        <f t="shared" si="16"/>
        <v/>
      </c>
      <c r="AK711" s="2">
        <f t="shared" si="17"/>
        <v>0</v>
      </c>
    </row>
    <row r="712">
      <c r="A712" s="1"/>
      <c r="B712" s="1"/>
      <c r="C712" s="1"/>
      <c r="D712" s="7" t="str">
        <f t="shared" si="18"/>
        <v/>
      </c>
      <c r="E712" s="26">
        <f t="shared" si="2"/>
        <v>0</v>
      </c>
      <c r="H712" s="1"/>
      <c r="I712" s="1"/>
      <c r="J712" s="1"/>
      <c r="K712" s="1"/>
      <c r="L712" s="1"/>
      <c r="M712" s="10" t="str">
        <f t="array" ref="M712">iferror(xlookup($H712,'Product Families'!$A:$A,'Product Families'!$P:$P),"")</f>
        <v/>
      </c>
      <c r="N712" s="2" t="str">
        <f t="array" ref="N712">iferror(xlookup($H712,'Product Families'!$A:$A,'Product Families'!$Q:$Q),"")</f>
        <v/>
      </c>
      <c r="O712" s="26" t="str">
        <f t="shared" si="3"/>
        <v/>
      </c>
      <c r="P712" s="42" t="str">
        <f t="shared" si="4"/>
        <v/>
      </c>
      <c r="Q712" s="2">
        <f t="shared" si="5"/>
        <v>0</v>
      </c>
      <c r="R712" s="10" t="str">
        <f t="array" ref="R712">iferror(xlookup($I712,'Product Families'!$A:$A,'Product Families'!$P:$P),"")</f>
        <v/>
      </c>
      <c r="S712" s="2" t="str">
        <f t="array" ref="S712">iferror(xlookup($I712,'Product Families'!$A:$A,'Product Families'!$Q:$Q),"")</f>
        <v/>
      </c>
      <c r="T712" s="26" t="str">
        <f t="shared" si="6"/>
        <v/>
      </c>
      <c r="U712" s="42" t="str">
        <f t="shared" si="7"/>
        <v/>
      </c>
      <c r="V712" s="2">
        <f t="shared" si="8"/>
        <v>0</v>
      </c>
      <c r="W712" s="10" t="str">
        <f t="array" ref="W712">iferror(xlookup($J712,'Product Families'!$A:$A,'Product Families'!$P:$P),"")</f>
        <v/>
      </c>
      <c r="X712" s="2" t="str">
        <f t="array" ref="X712">iferror(xlookup($J712,'Product Families'!$A:$A,'Product Families'!$Q:$Q),"")</f>
        <v/>
      </c>
      <c r="Y712" s="42" t="str">
        <f t="shared" si="9"/>
        <v/>
      </c>
      <c r="Z712" s="42" t="str">
        <f t="shared" si="10"/>
        <v/>
      </c>
      <c r="AA712" s="2">
        <f t="shared" si="11"/>
        <v>0</v>
      </c>
      <c r="AB712" s="10" t="str">
        <f t="array" ref="AB712">iferror(xlookup($K712,'Product Families'!$A:$A,'Product Families'!$P:$P),"")</f>
        <v/>
      </c>
      <c r="AC712" s="2" t="str">
        <f t="array" ref="AC712">iferror(xlookup($K712,'Product Families'!$A:$A,'Product Families'!$Q:$Q),"")</f>
        <v/>
      </c>
      <c r="AD712" s="26" t="str">
        <f t="shared" si="12"/>
        <v/>
      </c>
      <c r="AE712" s="42" t="str">
        <f t="shared" si="13"/>
        <v/>
      </c>
      <c r="AF712" s="2">
        <f t="shared" si="14"/>
        <v>0</v>
      </c>
      <c r="AG712" s="10" t="str">
        <f t="array" ref="AG712">iferror(xlookup($L712,'Product Families'!$A:$A,'Product Families'!$P:$P),"")</f>
        <v/>
      </c>
      <c r="AH712" s="2" t="str">
        <f t="array" ref="AH712">iferror(xlookup($L712,'Product Families'!$A:$A,'Product Families'!$Q:$Q),"")</f>
        <v/>
      </c>
      <c r="AI712" s="26" t="str">
        <f t="shared" si="15"/>
        <v/>
      </c>
      <c r="AJ712" s="42" t="str">
        <f t="shared" si="16"/>
        <v/>
      </c>
      <c r="AK712" s="2">
        <f t="shared" si="17"/>
        <v>0</v>
      </c>
    </row>
    <row r="713">
      <c r="A713" s="1"/>
      <c r="B713" s="1"/>
      <c r="C713" s="1"/>
      <c r="D713" s="7" t="str">
        <f t="shared" si="18"/>
        <v/>
      </c>
      <c r="E713" s="26">
        <f t="shared" si="2"/>
        <v>0</v>
      </c>
      <c r="H713" s="1"/>
      <c r="I713" s="1"/>
      <c r="J713" s="1"/>
      <c r="K713" s="1"/>
      <c r="L713" s="1"/>
      <c r="M713" s="10" t="str">
        <f t="array" ref="M713">iferror(xlookup($H713,'Product Families'!$A:$A,'Product Families'!$P:$P),"")</f>
        <v/>
      </c>
      <c r="N713" s="2" t="str">
        <f t="array" ref="N713">iferror(xlookup($H713,'Product Families'!$A:$A,'Product Families'!$Q:$Q),"")</f>
        <v/>
      </c>
      <c r="O713" s="26" t="str">
        <f t="shared" si="3"/>
        <v/>
      </c>
      <c r="P713" s="42" t="str">
        <f t="shared" si="4"/>
        <v/>
      </c>
      <c r="Q713" s="2">
        <f t="shared" si="5"/>
        <v>0</v>
      </c>
      <c r="R713" s="10" t="str">
        <f t="array" ref="R713">iferror(xlookup($I713,'Product Families'!$A:$A,'Product Families'!$P:$P),"")</f>
        <v/>
      </c>
      <c r="S713" s="2" t="str">
        <f t="array" ref="S713">iferror(xlookup($I713,'Product Families'!$A:$A,'Product Families'!$Q:$Q),"")</f>
        <v/>
      </c>
      <c r="T713" s="26" t="str">
        <f t="shared" si="6"/>
        <v/>
      </c>
      <c r="U713" s="42" t="str">
        <f t="shared" si="7"/>
        <v/>
      </c>
      <c r="V713" s="2">
        <f t="shared" si="8"/>
        <v>0</v>
      </c>
      <c r="W713" s="10" t="str">
        <f t="array" ref="W713">iferror(xlookup($J713,'Product Families'!$A:$A,'Product Families'!$P:$P),"")</f>
        <v/>
      </c>
      <c r="X713" s="2" t="str">
        <f t="array" ref="X713">iferror(xlookup($J713,'Product Families'!$A:$A,'Product Families'!$Q:$Q),"")</f>
        <v/>
      </c>
      <c r="Y713" s="42" t="str">
        <f t="shared" si="9"/>
        <v/>
      </c>
      <c r="Z713" s="42" t="str">
        <f t="shared" si="10"/>
        <v/>
      </c>
      <c r="AA713" s="2">
        <f t="shared" si="11"/>
        <v>0</v>
      </c>
      <c r="AB713" s="10" t="str">
        <f t="array" ref="AB713">iferror(xlookup($K713,'Product Families'!$A:$A,'Product Families'!$P:$P),"")</f>
        <v/>
      </c>
      <c r="AC713" s="2" t="str">
        <f t="array" ref="AC713">iferror(xlookup($K713,'Product Families'!$A:$A,'Product Families'!$Q:$Q),"")</f>
        <v/>
      </c>
      <c r="AD713" s="26" t="str">
        <f t="shared" si="12"/>
        <v/>
      </c>
      <c r="AE713" s="42" t="str">
        <f t="shared" si="13"/>
        <v/>
      </c>
      <c r="AF713" s="2">
        <f t="shared" si="14"/>
        <v>0</v>
      </c>
      <c r="AG713" s="10" t="str">
        <f t="array" ref="AG713">iferror(xlookup($L713,'Product Families'!$A:$A,'Product Families'!$P:$P),"")</f>
        <v/>
      </c>
      <c r="AH713" s="2" t="str">
        <f t="array" ref="AH713">iferror(xlookup($L713,'Product Families'!$A:$A,'Product Families'!$Q:$Q),"")</f>
        <v/>
      </c>
      <c r="AI713" s="26" t="str">
        <f t="shared" si="15"/>
        <v/>
      </c>
      <c r="AJ713" s="42" t="str">
        <f t="shared" si="16"/>
        <v/>
      </c>
      <c r="AK713" s="2">
        <f t="shared" si="17"/>
        <v>0</v>
      </c>
    </row>
    <row r="714">
      <c r="A714" s="1"/>
      <c r="B714" s="1"/>
      <c r="C714" s="1"/>
      <c r="D714" s="7" t="str">
        <f t="shared" si="18"/>
        <v/>
      </c>
      <c r="E714" s="26">
        <f t="shared" si="2"/>
        <v>0</v>
      </c>
      <c r="H714" s="1"/>
      <c r="I714" s="1"/>
      <c r="J714" s="1"/>
      <c r="K714" s="1"/>
      <c r="L714" s="1"/>
      <c r="M714" s="10" t="str">
        <f t="array" ref="M714">iferror(xlookup($H714,'Product Families'!$A:$A,'Product Families'!$P:$P),"")</f>
        <v/>
      </c>
      <c r="N714" s="2" t="str">
        <f t="array" ref="N714">iferror(xlookup($H714,'Product Families'!$A:$A,'Product Families'!$Q:$Q),"")</f>
        <v/>
      </c>
      <c r="O714" s="26" t="str">
        <f t="shared" si="3"/>
        <v/>
      </c>
      <c r="P714" s="42" t="str">
        <f t="shared" si="4"/>
        <v/>
      </c>
      <c r="Q714" s="2">
        <f t="shared" si="5"/>
        <v>0</v>
      </c>
      <c r="R714" s="10" t="str">
        <f t="array" ref="R714">iferror(xlookup($I714,'Product Families'!$A:$A,'Product Families'!$P:$P),"")</f>
        <v/>
      </c>
      <c r="S714" s="2" t="str">
        <f t="array" ref="S714">iferror(xlookup($I714,'Product Families'!$A:$A,'Product Families'!$Q:$Q),"")</f>
        <v/>
      </c>
      <c r="T714" s="26" t="str">
        <f t="shared" si="6"/>
        <v/>
      </c>
      <c r="U714" s="42" t="str">
        <f t="shared" si="7"/>
        <v/>
      </c>
      <c r="V714" s="2">
        <f t="shared" si="8"/>
        <v>0</v>
      </c>
      <c r="W714" s="10" t="str">
        <f t="array" ref="W714">iferror(xlookup($J714,'Product Families'!$A:$A,'Product Families'!$P:$P),"")</f>
        <v/>
      </c>
      <c r="X714" s="2" t="str">
        <f t="array" ref="X714">iferror(xlookup($J714,'Product Families'!$A:$A,'Product Families'!$Q:$Q),"")</f>
        <v/>
      </c>
      <c r="Y714" s="42" t="str">
        <f t="shared" si="9"/>
        <v/>
      </c>
      <c r="Z714" s="42" t="str">
        <f t="shared" si="10"/>
        <v/>
      </c>
      <c r="AA714" s="2">
        <f t="shared" si="11"/>
        <v>0</v>
      </c>
      <c r="AB714" s="10" t="str">
        <f t="array" ref="AB714">iferror(xlookup($K714,'Product Families'!$A:$A,'Product Families'!$P:$P),"")</f>
        <v/>
      </c>
      <c r="AC714" s="2" t="str">
        <f t="array" ref="AC714">iferror(xlookup($K714,'Product Families'!$A:$A,'Product Families'!$Q:$Q),"")</f>
        <v/>
      </c>
      <c r="AD714" s="26" t="str">
        <f t="shared" si="12"/>
        <v/>
      </c>
      <c r="AE714" s="42" t="str">
        <f t="shared" si="13"/>
        <v/>
      </c>
      <c r="AF714" s="2">
        <f t="shared" si="14"/>
        <v>0</v>
      </c>
      <c r="AG714" s="10" t="str">
        <f t="array" ref="AG714">iferror(xlookup($L714,'Product Families'!$A:$A,'Product Families'!$P:$P),"")</f>
        <v/>
      </c>
      <c r="AH714" s="2" t="str">
        <f t="array" ref="AH714">iferror(xlookup($L714,'Product Families'!$A:$A,'Product Families'!$Q:$Q),"")</f>
        <v/>
      </c>
      <c r="AI714" s="26" t="str">
        <f t="shared" si="15"/>
        <v/>
      </c>
      <c r="AJ714" s="42" t="str">
        <f t="shared" si="16"/>
        <v/>
      </c>
      <c r="AK714" s="2">
        <f t="shared" si="17"/>
        <v>0</v>
      </c>
    </row>
    <row r="715">
      <c r="A715" s="1"/>
      <c r="B715" s="1"/>
      <c r="C715" s="1"/>
      <c r="D715" s="7" t="str">
        <f t="shared" si="18"/>
        <v/>
      </c>
      <c r="E715" s="26">
        <f t="shared" si="2"/>
        <v>0</v>
      </c>
      <c r="H715" s="1"/>
      <c r="I715" s="1"/>
      <c r="J715" s="1"/>
      <c r="K715" s="1"/>
      <c r="L715" s="1"/>
      <c r="M715" s="10" t="str">
        <f t="array" ref="M715">iferror(xlookup($H715,'Product Families'!$A:$A,'Product Families'!$P:$P),"")</f>
        <v/>
      </c>
      <c r="N715" s="2" t="str">
        <f t="array" ref="N715">iferror(xlookup($H715,'Product Families'!$A:$A,'Product Families'!$Q:$Q),"")</f>
        <v/>
      </c>
      <c r="O715" s="26" t="str">
        <f t="shared" si="3"/>
        <v/>
      </c>
      <c r="P715" s="42" t="str">
        <f t="shared" si="4"/>
        <v/>
      </c>
      <c r="Q715" s="2">
        <f t="shared" si="5"/>
        <v>0</v>
      </c>
      <c r="R715" s="10" t="str">
        <f t="array" ref="R715">iferror(xlookup($I715,'Product Families'!$A:$A,'Product Families'!$P:$P),"")</f>
        <v/>
      </c>
      <c r="S715" s="2" t="str">
        <f t="array" ref="S715">iferror(xlookup($I715,'Product Families'!$A:$A,'Product Families'!$Q:$Q),"")</f>
        <v/>
      </c>
      <c r="T715" s="26" t="str">
        <f t="shared" si="6"/>
        <v/>
      </c>
      <c r="U715" s="42" t="str">
        <f t="shared" si="7"/>
        <v/>
      </c>
      <c r="V715" s="2">
        <f t="shared" si="8"/>
        <v>0</v>
      </c>
      <c r="W715" s="10" t="str">
        <f t="array" ref="W715">iferror(xlookup($J715,'Product Families'!$A:$A,'Product Families'!$P:$P),"")</f>
        <v/>
      </c>
      <c r="X715" s="2" t="str">
        <f t="array" ref="X715">iferror(xlookup($J715,'Product Families'!$A:$A,'Product Families'!$Q:$Q),"")</f>
        <v/>
      </c>
      <c r="Y715" s="42" t="str">
        <f t="shared" si="9"/>
        <v/>
      </c>
      <c r="Z715" s="42" t="str">
        <f t="shared" si="10"/>
        <v/>
      </c>
      <c r="AA715" s="2">
        <f t="shared" si="11"/>
        <v>0</v>
      </c>
      <c r="AB715" s="10" t="str">
        <f t="array" ref="AB715">iferror(xlookup($K715,'Product Families'!$A:$A,'Product Families'!$P:$P),"")</f>
        <v/>
      </c>
      <c r="AC715" s="2" t="str">
        <f t="array" ref="AC715">iferror(xlookup($K715,'Product Families'!$A:$A,'Product Families'!$Q:$Q),"")</f>
        <v/>
      </c>
      <c r="AD715" s="26" t="str">
        <f t="shared" si="12"/>
        <v/>
      </c>
      <c r="AE715" s="42" t="str">
        <f t="shared" si="13"/>
        <v/>
      </c>
      <c r="AF715" s="2">
        <f t="shared" si="14"/>
        <v>0</v>
      </c>
      <c r="AG715" s="10" t="str">
        <f t="array" ref="AG715">iferror(xlookup($L715,'Product Families'!$A:$A,'Product Families'!$P:$P),"")</f>
        <v/>
      </c>
      <c r="AH715" s="2" t="str">
        <f t="array" ref="AH715">iferror(xlookup($L715,'Product Families'!$A:$A,'Product Families'!$Q:$Q),"")</f>
        <v/>
      </c>
      <c r="AI715" s="26" t="str">
        <f t="shared" si="15"/>
        <v/>
      </c>
      <c r="AJ715" s="42" t="str">
        <f t="shared" si="16"/>
        <v/>
      </c>
      <c r="AK715" s="2">
        <f t="shared" si="17"/>
        <v>0</v>
      </c>
    </row>
    <row r="716">
      <c r="A716" s="1"/>
      <c r="B716" s="1"/>
      <c r="C716" s="1"/>
      <c r="D716" s="7" t="str">
        <f t="shared" si="18"/>
        <v/>
      </c>
      <c r="E716" s="26">
        <f t="shared" si="2"/>
        <v>0</v>
      </c>
      <c r="H716" s="1"/>
      <c r="I716" s="1"/>
      <c r="J716" s="1"/>
      <c r="K716" s="1"/>
      <c r="L716" s="1"/>
      <c r="M716" s="10" t="str">
        <f t="array" ref="M716">iferror(xlookup($H716,'Product Families'!$A:$A,'Product Families'!$P:$P),"")</f>
        <v/>
      </c>
      <c r="N716" s="2" t="str">
        <f t="array" ref="N716">iferror(xlookup($H716,'Product Families'!$A:$A,'Product Families'!$Q:$Q),"")</f>
        <v/>
      </c>
      <c r="O716" s="26" t="str">
        <f t="shared" si="3"/>
        <v/>
      </c>
      <c r="P716" s="42" t="str">
        <f t="shared" si="4"/>
        <v/>
      </c>
      <c r="Q716" s="2">
        <f t="shared" si="5"/>
        <v>0</v>
      </c>
      <c r="R716" s="10" t="str">
        <f t="array" ref="R716">iferror(xlookup($I716,'Product Families'!$A:$A,'Product Families'!$P:$P),"")</f>
        <v/>
      </c>
      <c r="S716" s="2" t="str">
        <f t="array" ref="S716">iferror(xlookup($I716,'Product Families'!$A:$A,'Product Families'!$Q:$Q),"")</f>
        <v/>
      </c>
      <c r="T716" s="26" t="str">
        <f t="shared" si="6"/>
        <v/>
      </c>
      <c r="U716" s="42" t="str">
        <f t="shared" si="7"/>
        <v/>
      </c>
      <c r="V716" s="2">
        <f t="shared" si="8"/>
        <v>0</v>
      </c>
      <c r="W716" s="10" t="str">
        <f t="array" ref="W716">iferror(xlookup($J716,'Product Families'!$A:$A,'Product Families'!$P:$P),"")</f>
        <v/>
      </c>
      <c r="X716" s="2" t="str">
        <f t="array" ref="X716">iferror(xlookup($J716,'Product Families'!$A:$A,'Product Families'!$Q:$Q),"")</f>
        <v/>
      </c>
      <c r="Y716" s="42" t="str">
        <f t="shared" si="9"/>
        <v/>
      </c>
      <c r="Z716" s="42" t="str">
        <f t="shared" si="10"/>
        <v/>
      </c>
      <c r="AA716" s="2">
        <f t="shared" si="11"/>
        <v>0</v>
      </c>
      <c r="AB716" s="10" t="str">
        <f t="array" ref="AB716">iferror(xlookup($K716,'Product Families'!$A:$A,'Product Families'!$P:$P),"")</f>
        <v/>
      </c>
      <c r="AC716" s="2" t="str">
        <f t="array" ref="AC716">iferror(xlookup($K716,'Product Families'!$A:$A,'Product Families'!$Q:$Q),"")</f>
        <v/>
      </c>
      <c r="AD716" s="26" t="str">
        <f t="shared" si="12"/>
        <v/>
      </c>
      <c r="AE716" s="42" t="str">
        <f t="shared" si="13"/>
        <v/>
      </c>
      <c r="AF716" s="2">
        <f t="shared" si="14"/>
        <v>0</v>
      </c>
      <c r="AG716" s="10" t="str">
        <f t="array" ref="AG716">iferror(xlookup($L716,'Product Families'!$A:$A,'Product Families'!$P:$P),"")</f>
        <v/>
      </c>
      <c r="AH716" s="2" t="str">
        <f t="array" ref="AH716">iferror(xlookup($L716,'Product Families'!$A:$A,'Product Families'!$Q:$Q),"")</f>
        <v/>
      </c>
      <c r="AI716" s="26" t="str">
        <f t="shared" si="15"/>
        <v/>
      </c>
      <c r="AJ716" s="42" t="str">
        <f t="shared" si="16"/>
        <v/>
      </c>
      <c r="AK716" s="2">
        <f t="shared" si="17"/>
        <v>0</v>
      </c>
    </row>
    <row r="717">
      <c r="A717" s="1"/>
      <c r="B717" s="1"/>
      <c r="C717" s="1"/>
      <c r="D717" s="7" t="str">
        <f t="shared" si="18"/>
        <v/>
      </c>
      <c r="E717" s="26">
        <f t="shared" si="2"/>
        <v>0</v>
      </c>
      <c r="H717" s="1"/>
      <c r="I717" s="1"/>
      <c r="J717" s="1"/>
      <c r="K717" s="1"/>
      <c r="L717" s="1"/>
      <c r="M717" s="10" t="str">
        <f t="array" ref="M717">iferror(xlookup($H717,'Product Families'!$A:$A,'Product Families'!$P:$P),"")</f>
        <v/>
      </c>
      <c r="N717" s="2" t="str">
        <f t="array" ref="N717">iferror(xlookup($H717,'Product Families'!$A:$A,'Product Families'!$Q:$Q),"")</f>
        <v/>
      </c>
      <c r="O717" s="26" t="str">
        <f t="shared" si="3"/>
        <v/>
      </c>
      <c r="P717" s="42" t="str">
        <f t="shared" si="4"/>
        <v/>
      </c>
      <c r="Q717" s="2">
        <f t="shared" si="5"/>
        <v>0</v>
      </c>
      <c r="R717" s="10" t="str">
        <f t="array" ref="R717">iferror(xlookup($I717,'Product Families'!$A:$A,'Product Families'!$P:$P),"")</f>
        <v/>
      </c>
      <c r="S717" s="2" t="str">
        <f t="array" ref="S717">iferror(xlookup($I717,'Product Families'!$A:$A,'Product Families'!$Q:$Q),"")</f>
        <v/>
      </c>
      <c r="T717" s="26" t="str">
        <f t="shared" si="6"/>
        <v/>
      </c>
      <c r="U717" s="42" t="str">
        <f t="shared" si="7"/>
        <v/>
      </c>
      <c r="V717" s="2">
        <f t="shared" si="8"/>
        <v>0</v>
      </c>
      <c r="W717" s="10" t="str">
        <f t="array" ref="W717">iferror(xlookup($J717,'Product Families'!$A:$A,'Product Families'!$P:$P),"")</f>
        <v/>
      </c>
      <c r="X717" s="2" t="str">
        <f t="array" ref="X717">iferror(xlookup($J717,'Product Families'!$A:$A,'Product Families'!$Q:$Q),"")</f>
        <v/>
      </c>
      <c r="Y717" s="42" t="str">
        <f t="shared" si="9"/>
        <v/>
      </c>
      <c r="Z717" s="42" t="str">
        <f t="shared" si="10"/>
        <v/>
      </c>
      <c r="AA717" s="2">
        <f t="shared" si="11"/>
        <v>0</v>
      </c>
      <c r="AB717" s="10" t="str">
        <f t="array" ref="AB717">iferror(xlookup($K717,'Product Families'!$A:$A,'Product Families'!$P:$P),"")</f>
        <v/>
      </c>
      <c r="AC717" s="2" t="str">
        <f t="array" ref="AC717">iferror(xlookup($K717,'Product Families'!$A:$A,'Product Families'!$Q:$Q),"")</f>
        <v/>
      </c>
      <c r="AD717" s="26" t="str">
        <f t="shared" si="12"/>
        <v/>
      </c>
      <c r="AE717" s="42" t="str">
        <f t="shared" si="13"/>
        <v/>
      </c>
      <c r="AF717" s="2">
        <f t="shared" si="14"/>
        <v>0</v>
      </c>
      <c r="AG717" s="10" t="str">
        <f t="array" ref="AG717">iferror(xlookup($L717,'Product Families'!$A:$A,'Product Families'!$P:$P),"")</f>
        <v/>
      </c>
      <c r="AH717" s="2" t="str">
        <f t="array" ref="AH717">iferror(xlookup($L717,'Product Families'!$A:$A,'Product Families'!$Q:$Q),"")</f>
        <v/>
      </c>
      <c r="AI717" s="26" t="str">
        <f t="shared" si="15"/>
        <v/>
      </c>
      <c r="AJ717" s="42" t="str">
        <f t="shared" si="16"/>
        <v/>
      </c>
      <c r="AK717" s="2">
        <f t="shared" si="17"/>
        <v>0</v>
      </c>
    </row>
    <row r="718">
      <c r="A718" s="1"/>
      <c r="B718" s="1"/>
      <c r="C718" s="1"/>
      <c r="D718" s="7" t="str">
        <f t="shared" si="18"/>
        <v/>
      </c>
      <c r="E718" s="26">
        <f t="shared" si="2"/>
        <v>0</v>
      </c>
      <c r="H718" s="1"/>
      <c r="I718" s="1"/>
      <c r="J718" s="1"/>
      <c r="K718" s="1"/>
      <c r="L718" s="1"/>
      <c r="M718" s="10" t="str">
        <f t="array" ref="M718">iferror(xlookup($H718,'Product Families'!$A:$A,'Product Families'!$P:$P),"")</f>
        <v/>
      </c>
      <c r="N718" s="2" t="str">
        <f t="array" ref="N718">iferror(xlookup($H718,'Product Families'!$A:$A,'Product Families'!$Q:$Q),"")</f>
        <v/>
      </c>
      <c r="O718" s="26" t="str">
        <f t="shared" si="3"/>
        <v/>
      </c>
      <c r="P718" s="42" t="str">
        <f t="shared" si="4"/>
        <v/>
      </c>
      <c r="Q718" s="2">
        <f t="shared" si="5"/>
        <v>0</v>
      </c>
      <c r="R718" s="10" t="str">
        <f t="array" ref="R718">iferror(xlookup($I718,'Product Families'!$A:$A,'Product Families'!$P:$P),"")</f>
        <v/>
      </c>
      <c r="S718" s="2" t="str">
        <f t="array" ref="S718">iferror(xlookup($I718,'Product Families'!$A:$A,'Product Families'!$Q:$Q),"")</f>
        <v/>
      </c>
      <c r="T718" s="26" t="str">
        <f t="shared" si="6"/>
        <v/>
      </c>
      <c r="U718" s="42" t="str">
        <f t="shared" si="7"/>
        <v/>
      </c>
      <c r="V718" s="2">
        <f t="shared" si="8"/>
        <v>0</v>
      </c>
      <c r="W718" s="10" t="str">
        <f t="array" ref="W718">iferror(xlookup($J718,'Product Families'!$A:$A,'Product Families'!$P:$P),"")</f>
        <v/>
      </c>
      <c r="X718" s="2" t="str">
        <f t="array" ref="X718">iferror(xlookup($J718,'Product Families'!$A:$A,'Product Families'!$Q:$Q),"")</f>
        <v/>
      </c>
      <c r="Y718" s="42" t="str">
        <f t="shared" si="9"/>
        <v/>
      </c>
      <c r="Z718" s="42" t="str">
        <f t="shared" si="10"/>
        <v/>
      </c>
      <c r="AA718" s="2">
        <f t="shared" si="11"/>
        <v>0</v>
      </c>
      <c r="AB718" s="10" t="str">
        <f t="array" ref="AB718">iferror(xlookup($K718,'Product Families'!$A:$A,'Product Families'!$P:$P),"")</f>
        <v/>
      </c>
      <c r="AC718" s="2" t="str">
        <f t="array" ref="AC718">iferror(xlookup($K718,'Product Families'!$A:$A,'Product Families'!$Q:$Q),"")</f>
        <v/>
      </c>
      <c r="AD718" s="26" t="str">
        <f t="shared" si="12"/>
        <v/>
      </c>
      <c r="AE718" s="42" t="str">
        <f t="shared" si="13"/>
        <v/>
      </c>
      <c r="AF718" s="2">
        <f t="shared" si="14"/>
        <v>0</v>
      </c>
      <c r="AG718" s="10" t="str">
        <f t="array" ref="AG718">iferror(xlookup($L718,'Product Families'!$A:$A,'Product Families'!$P:$P),"")</f>
        <v/>
      </c>
      <c r="AH718" s="2" t="str">
        <f t="array" ref="AH718">iferror(xlookup($L718,'Product Families'!$A:$A,'Product Families'!$Q:$Q),"")</f>
        <v/>
      </c>
      <c r="AI718" s="26" t="str">
        <f t="shared" si="15"/>
        <v/>
      </c>
      <c r="AJ718" s="42" t="str">
        <f t="shared" si="16"/>
        <v/>
      </c>
      <c r="AK718" s="2">
        <f t="shared" si="17"/>
        <v>0</v>
      </c>
    </row>
    <row r="719">
      <c r="A719" s="1"/>
      <c r="B719" s="1"/>
      <c r="C719" s="1"/>
      <c r="D719" s="7" t="str">
        <f t="shared" si="18"/>
        <v/>
      </c>
      <c r="E719" s="26">
        <f t="shared" si="2"/>
        <v>0</v>
      </c>
      <c r="H719" s="1"/>
      <c r="I719" s="1"/>
      <c r="J719" s="1"/>
      <c r="K719" s="1"/>
      <c r="L719" s="1"/>
      <c r="M719" s="10" t="str">
        <f t="array" ref="M719">iferror(xlookup($H719,'Product Families'!$A:$A,'Product Families'!$P:$P),"")</f>
        <v/>
      </c>
      <c r="N719" s="2" t="str">
        <f t="array" ref="N719">iferror(xlookup($H719,'Product Families'!$A:$A,'Product Families'!$Q:$Q),"")</f>
        <v/>
      </c>
      <c r="O719" s="26" t="str">
        <f t="shared" si="3"/>
        <v/>
      </c>
      <c r="P719" s="42" t="str">
        <f t="shared" si="4"/>
        <v/>
      </c>
      <c r="Q719" s="2">
        <f t="shared" si="5"/>
        <v>0</v>
      </c>
      <c r="R719" s="10" t="str">
        <f t="array" ref="R719">iferror(xlookup($I719,'Product Families'!$A:$A,'Product Families'!$P:$P),"")</f>
        <v/>
      </c>
      <c r="S719" s="2" t="str">
        <f t="array" ref="S719">iferror(xlookup($I719,'Product Families'!$A:$A,'Product Families'!$Q:$Q),"")</f>
        <v/>
      </c>
      <c r="T719" s="26" t="str">
        <f t="shared" si="6"/>
        <v/>
      </c>
      <c r="U719" s="42" t="str">
        <f t="shared" si="7"/>
        <v/>
      </c>
      <c r="V719" s="2">
        <f t="shared" si="8"/>
        <v>0</v>
      </c>
      <c r="W719" s="10" t="str">
        <f t="array" ref="W719">iferror(xlookup($J719,'Product Families'!$A:$A,'Product Families'!$P:$P),"")</f>
        <v/>
      </c>
      <c r="X719" s="2" t="str">
        <f t="array" ref="X719">iferror(xlookup($J719,'Product Families'!$A:$A,'Product Families'!$Q:$Q),"")</f>
        <v/>
      </c>
      <c r="Y719" s="42" t="str">
        <f t="shared" si="9"/>
        <v/>
      </c>
      <c r="Z719" s="42" t="str">
        <f t="shared" si="10"/>
        <v/>
      </c>
      <c r="AA719" s="2">
        <f t="shared" si="11"/>
        <v>0</v>
      </c>
      <c r="AB719" s="10" t="str">
        <f t="array" ref="AB719">iferror(xlookup($K719,'Product Families'!$A:$A,'Product Families'!$P:$P),"")</f>
        <v/>
      </c>
      <c r="AC719" s="2" t="str">
        <f t="array" ref="AC719">iferror(xlookup($K719,'Product Families'!$A:$A,'Product Families'!$Q:$Q),"")</f>
        <v/>
      </c>
      <c r="AD719" s="26" t="str">
        <f t="shared" si="12"/>
        <v/>
      </c>
      <c r="AE719" s="42" t="str">
        <f t="shared" si="13"/>
        <v/>
      </c>
      <c r="AF719" s="2">
        <f t="shared" si="14"/>
        <v>0</v>
      </c>
      <c r="AG719" s="10" t="str">
        <f t="array" ref="AG719">iferror(xlookup($L719,'Product Families'!$A:$A,'Product Families'!$P:$P),"")</f>
        <v/>
      </c>
      <c r="AH719" s="2" t="str">
        <f t="array" ref="AH719">iferror(xlookup($L719,'Product Families'!$A:$A,'Product Families'!$Q:$Q),"")</f>
        <v/>
      </c>
      <c r="AI719" s="26" t="str">
        <f t="shared" si="15"/>
        <v/>
      </c>
      <c r="AJ719" s="42" t="str">
        <f t="shared" si="16"/>
        <v/>
      </c>
      <c r="AK719" s="2">
        <f t="shared" si="17"/>
        <v>0</v>
      </c>
    </row>
    <row r="720">
      <c r="A720" s="1"/>
      <c r="B720" s="1"/>
      <c r="C720" s="1"/>
      <c r="D720" s="7" t="str">
        <f t="shared" si="18"/>
        <v/>
      </c>
      <c r="E720" s="26">
        <f t="shared" si="2"/>
        <v>0</v>
      </c>
      <c r="H720" s="1"/>
      <c r="I720" s="1"/>
      <c r="J720" s="1"/>
      <c r="K720" s="1"/>
      <c r="L720" s="1"/>
      <c r="M720" s="10" t="str">
        <f t="array" ref="M720">iferror(xlookup($H720,'Product Families'!$A:$A,'Product Families'!$P:$P),"")</f>
        <v/>
      </c>
      <c r="N720" s="2" t="str">
        <f t="array" ref="N720">iferror(xlookup($H720,'Product Families'!$A:$A,'Product Families'!$Q:$Q),"")</f>
        <v/>
      </c>
      <c r="O720" s="26" t="str">
        <f t="shared" si="3"/>
        <v/>
      </c>
      <c r="P720" s="42" t="str">
        <f t="shared" si="4"/>
        <v/>
      </c>
      <c r="Q720" s="2">
        <f t="shared" si="5"/>
        <v>0</v>
      </c>
      <c r="R720" s="10" t="str">
        <f t="array" ref="R720">iferror(xlookup($I720,'Product Families'!$A:$A,'Product Families'!$P:$P),"")</f>
        <v/>
      </c>
      <c r="S720" s="2" t="str">
        <f t="array" ref="S720">iferror(xlookup($I720,'Product Families'!$A:$A,'Product Families'!$Q:$Q),"")</f>
        <v/>
      </c>
      <c r="T720" s="26" t="str">
        <f t="shared" si="6"/>
        <v/>
      </c>
      <c r="U720" s="42" t="str">
        <f t="shared" si="7"/>
        <v/>
      </c>
      <c r="V720" s="2">
        <f t="shared" si="8"/>
        <v>0</v>
      </c>
      <c r="W720" s="10" t="str">
        <f t="array" ref="W720">iferror(xlookup($J720,'Product Families'!$A:$A,'Product Families'!$P:$P),"")</f>
        <v/>
      </c>
      <c r="X720" s="2" t="str">
        <f t="array" ref="X720">iferror(xlookup($J720,'Product Families'!$A:$A,'Product Families'!$Q:$Q),"")</f>
        <v/>
      </c>
      <c r="Y720" s="42" t="str">
        <f t="shared" si="9"/>
        <v/>
      </c>
      <c r="Z720" s="42" t="str">
        <f t="shared" si="10"/>
        <v/>
      </c>
      <c r="AA720" s="2">
        <f t="shared" si="11"/>
        <v>0</v>
      </c>
      <c r="AB720" s="10" t="str">
        <f t="array" ref="AB720">iferror(xlookup($K720,'Product Families'!$A:$A,'Product Families'!$P:$P),"")</f>
        <v/>
      </c>
      <c r="AC720" s="2" t="str">
        <f t="array" ref="AC720">iferror(xlookup($K720,'Product Families'!$A:$A,'Product Families'!$Q:$Q),"")</f>
        <v/>
      </c>
      <c r="AD720" s="26" t="str">
        <f t="shared" si="12"/>
        <v/>
      </c>
      <c r="AE720" s="42" t="str">
        <f t="shared" si="13"/>
        <v/>
      </c>
      <c r="AF720" s="2">
        <f t="shared" si="14"/>
        <v>0</v>
      </c>
      <c r="AG720" s="10" t="str">
        <f t="array" ref="AG720">iferror(xlookup($L720,'Product Families'!$A:$A,'Product Families'!$P:$P),"")</f>
        <v/>
      </c>
      <c r="AH720" s="2" t="str">
        <f t="array" ref="AH720">iferror(xlookup($L720,'Product Families'!$A:$A,'Product Families'!$Q:$Q),"")</f>
        <v/>
      </c>
      <c r="AI720" s="26" t="str">
        <f t="shared" si="15"/>
        <v/>
      </c>
      <c r="AJ720" s="42" t="str">
        <f t="shared" si="16"/>
        <v/>
      </c>
      <c r="AK720" s="2">
        <f t="shared" si="17"/>
        <v>0</v>
      </c>
    </row>
    <row r="721">
      <c r="A721" s="1"/>
      <c r="B721" s="1"/>
      <c r="C721" s="1"/>
      <c r="D721" s="7" t="str">
        <f t="shared" si="18"/>
        <v/>
      </c>
      <c r="E721" s="26">
        <f t="shared" si="2"/>
        <v>0</v>
      </c>
      <c r="H721" s="1"/>
      <c r="I721" s="1"/>
      <c r="J721" s="1"/>
      <c r="K721" s="1"/>
      <c r="L721" s="1"/>
      <c r="M721" s="10" t="str">
        <f t="array" ref="M721">iferror(xlookup($H721,'Product Families'!$A:$A,'Product Families'!$P:$P),"")</f>
        <v/>
      </c>
      <c r="N721" s="2" t="str">
        <f t="array" ref="N721">iferror(xlookup($H721,'Product Families'!$A:$A,'Product Families'!$Q:$Q),"")</f>
        <v/>
      </c>
      <c r="O721" s="26" t="str">
        <f t="shared" si="3"/>
        <v/>
      </c>
      <c r="P721" s="42" t="str">
        <f t="shared" si="4"/>
        <v/>
      </c>
      <c r="Q721" s="2">
        <f t="shared" si="5"/>
        <v>0</v>
      </c>
      <c r="R721" s="10" t="str">
        <f t="array" ref="R721">iferror(xlookup($I721,'Product Families'!$A:$A,'Product Families'!$P:$P),"")</f>
        <v/>
      </c>
      <c r="S721" s="2" t="str">
        <f t="array" ref="S721">iferror(xlookup($I721,'Product Families'!$A:$A,'Product Families'!$Q:$Q),"")</f>
        <v/>
      </c>
      <c r="T721" s="26" t="str">
        <f t="shared" si="6"/>
        <v/>
      </c>
      <c r="U721" s="42" t="str">
        <f t="shared" si="7"/>
        <v/>
      </c>
      <c r="V721" s="2">
        <f t="shared" si="8"/>
        <v>0</v>
      </c>
      <c r="W721" s="10" t="str">
        <f t="array" ref="W721">iferror(xlookup($J721,'Product Families'!$A:$A,'Product Families'!$P:$P),"")</f>
        <v/>
      </c>
      <c r="X721" s="2" t="str">
        <f t="array" ref="X721">iferror(xlookup($J721,'Product Families'!$A:$A,'Product Families'!$Q:$Q),"")</f>
        <v/>
      </c>
      <c r="Y721" s="42" t="str">
        <f t="shared" si="9"/>
        <v/>
      </c>
      <c r="Z721" s="42" t="str">
        <f t="shared" si="10"/>
        <v/>
      </c>
      <c r="AA721" s="2">
        <f t="shared" si="11"/>
        <v>0</v>
      </c>
      <c r="AB721" s="10" t="str">
        <f t="array" ref="AB721">iferror(xlookup($K721,'Product Families'!$A:$A,'Product Families'!$P:$P),"")</f>
        <v/>
      </c>
      <c r="AC721" s="2" t="str">
        <f t="array" ref="AC721">iferror(xlookup($K721,'Product Families'!$A:$A,'Product Families'!$Q:$Q),"")</f>
        <v/>
      </c>
      <c r="AD721" s="26" t="str">
        <f t="shared" si="12"/>
        <v/>
      </c>
      <c r="AE721" s="42" t="str">
        <f t="shared" si="13"/>
        <v/>
      </c>
      <c r="AF721" s="2">
        <f t="shared" si="14"/>
        <v>0</v>
      </c>
      <c r="AG721" s="10" t="str">
        <f t="array" ref="AG721">iferror(xlookup($L721,'Product Families'!$A:$A,'Product Families'!$P:$P),"")</f>
        <v/>
      </c>
      <c r="AH721" s="2" t="str">
        <f t="array" ref="AH721">iferror(xlookup($L721,'Product Families'!$A:$A,'Product Families'!$Q:$Q),"")</f>
        <v/>
      </c>
      <c r="AI721" s="26" t="str">
        <f t="shared" si="15"/>
        <v/>
      </c>
      <c r="AJ721" s="42" t="str">
        <f t="shared" si="16"/>
        <v/>
      </c>
      <c r="AK721" s="2">
        <f t="shared" si="17"/>
        <v>0</v>
      </c>
    </row>
    <row r="722">
      <c r="A722" s="1"/>
      <c r="B722" s="1"/>
      <c r="C722" s="1"/>
      <c r="D722" s="7" t="str">
        <f t="shared" si="18"/>
        <v/>
      </c>
      <c r="E722" s="26">
        <f t="shared" si="2"/>
        <v>0</v>
      </c>
      <c r="H722" s="1"/>
      <c r="I722" s="1"/>
      <c r="J722" s="1"/>
      <c r="K722" s="1"/>
      <c r="L722" s="1"/>
      <c r="M722" s="10" t="str">
        <f t="array" ref="M722">iferror(xlookup($H722,'Product Families'!$A:$A,'Product Families'!$P:$P),"")</f>
        <v/>
      </c>
      <c r="N722" s="2" t="str">
        <f t="array" ref="N722">iferror(xlookup($H722,'Product Families'!$A:$A,'Product Families'!$Q:$Q),"")</f>
        <v/>
      </c>
      <c r="O722" s="26" t="str">
        <f t="shared" si="3"/>
        <v/>
      </c>
      <c r="P722" s="42" t="str">
        <f t="shared" si="4"/>
        <v/>
      </c>
      <c r="Q722" s="2">
        <f t="shared" si="5"/>
        <v>0</v>
      </c>
      <c r="R722" s="10" t="str">
        <f t="array" ref="R722">iferror(xlookup($I722,'Product Families'!$A:$A,'Product Families'!$P:$P),"")</f>
        <v/>
      </c>
      <c r="S722" s="2" t="str">
        <f t="array" ref="S722">iferror(xlookup($I722,'Product Families'!$A:$A,'Product Families'!$Q:$Q),"")</f>
        <v/>
      </c>
      <c r="T722" s="26" t="str">
        <f t="shared" si="6"/>
        <v/>
      </c>
      <c r="U722" s="42" t="str">
        <f t="shared" si="7"/>
        <v/>
      </c>
      <c r="V722" s="2">
        <f t="shared" si="8"/>
        <v>0</v>
      </c>
      <c r="W722" s="10" t="str">
        <f t="array" ref="W722">iferror(xlookup($J722,'Product Families'!$A:$A,'Product Families'!$P:$P),"")</f>
        <v/>
      </c>
      <c r="X722" s="2" t="str">
        <f t="array" ref="X722">iferror(xlookup($J722,'Product Families'!$A:$A,'Product Families'!$Q:$Q),"")</f>
        <v/>
      </c>
      <c r="Y722" s="42" t="str">
        <f t="shared" si="9"/>
        <v/>
      </c>
      <c r="Z722" s="42" t="str">
        <f t="shared" si="10"/>
        <v/>
      </c>
      <c r="AA722" s="2">
        <f t="shared" si="11"/>
        <v>0</v>
      </c>
      <c r="AB722" s="10" t="str">
        <f t="array" ref="AB722">iferror(xlookup($K722,'Product Families'!$A:$A,'Product Families'!$P:$P),"")</f>
        <v/>
      </c>
      <c r="AC722" s="2" t="str">
        <f t="array" ref="AC722">iferror(xlookup($K722,'Product Families'!$A:$A,'Product Families'!$Q:$Q),"")</f>
        <v/>
      </c>
      <c r="AD722" s="26" t="str">
        <f t="shared" si="12"/>
        <v/>
      </c>
      <c r="AE722" s="42" t="str">
        <f t="shared" si="13"/>
        <v/>
      </c>
      <c r="AF722" s="2">
        <f t="shared" si="14"/>
        <v>0</v>
      </c>
      <c r="AG722" s="10" t="str">
        <f t="array" ref="AG722">iferror(xlookup($L722,'Product Families'!$A:$A,'Product Families'!$P:$P),"")</f>
        <v/>
      </c>
      <c r="AH722" s="2" t="str">
        <f t="array" ref="AH722">iferror(xlookup($L722,'Product Families'!$A:$A,'Product Families'!$Q:$Q),"")</f>
        <v/>
      </c>
      <c r="AI722" s="26" t="str">
        <f t="shared" si="15"/>
        <v/>
      </c>
      <c r="AJ722" s="42" t="str">
        <f t="shared" si="16"/>
        <v/>
      </c>
      <c r="AK722" s="2">
        <f t="shared" si="17"/>
        <v>0</v>
      </c>
    </row>
    <row r="723">
      <c r="A723" s="1"/>
      <c r="B723" s="1"/>
      <c r="C723" s="1"/>
      <c r="D723" s="7" t="str">
        <f t="shared" si="18"/>
        <v/>
      </c>
      <c r="E723" s="26">
        <f t="shared" si="2"/>
        <v>0</v>
      </c>
      <c r="H723" s="1"/>
      <c r="I723" s="1"/>
      <c r="J723" s="1"/>
      <c r="K723" s="1"/>
      <c r="L723" s="1"/>
      <c r="M723" s="10" t="str">
        <f t="array" ref="M723">iferror(xlookup($H723,'Product Families'!$A:$A,'Product Families'!$P:$P),"")</f>
        <v/>
      </c>
      <c r="N723" s="2" t="str">
        <f t="array" ref="N723">iferror(xlookup($H723,'Product Families'!$A:$A,'Product Families'!$Q:$Q),"")</f>
        <v/>
      </c>
      <c r="O723" s="26" t="str">
        <f t="shared" si="3"/>
        <v/>
      </c>
      <c r="P723" s="42" t="str">
        <f t="shared" si="4"/>
        <v/>
      </c>
      <c r="Q723" s="2">
        <f t="shared" si="5"/>
        <v>0</v>
      </c>
      <c r="R723" s="10" t="str">
        <f t="array" ref="R723">iferror(xlookup($I723,'Product Families'!$A:$A,'Product Families'!$P:$P),"")</f>
        <v/>
      </c>
      <c r="S723" s="2" t="str">
        <f t="array" ref="S723">iferror(xlookup($I723,'Product Families'!$A:$A,'Product Families'!$Q:$Q),"")</f>
        <v/>
      </c>
      <c r="T723" s="26" t="str">
        <f t="shared" si="6"/>
        <v/>
      </c>
      <c r="U723" s="42" t="str">
        <f t="shared" si="7"/>
        <v/>
      </c>
      <c r="V723" s="2">
        <f t="shared" si="8"/>
        <v>0</v>
      </c>
      <c r="W723" s="10" t="str">
        <f t="array" ref="W723">iferror(xlookup($J723,'Product Families'!$A:$A,'Product Families'!$P:$P),"")</f>
        <v/>
      </c>
      <c r="X723" s="2" t="str">
        <f t="array" ref="X723">iferror(xlookup($J723,'Product Families'!$A:$A,'Product Families'!$Q:$Q),"")</f>
        <v/>
      </c>
      <c r="Y723" s="42" t="str">
        <f t="shared" si="9"/>
        <v/>
      </c>
      <c r="Z723" s="42" t="str">
        <f t="shared" si="10"/>
        <v/>
      </c>
      <c r="AA723" s="2">
        <f t="shared" si="11"/>
        <v>0</v>
      </c>
      <c r="AB723" s="10" t="str">
        <f t="array" ref="AB723">iferror(xlookup($K723,'Product Families'!$A:$A,'Product Families'!$P:$P),"")</f>
        <v/>
      </c>
      <c r="AC723" s="2" t="str">
        <f t="array" ref="AC723">iferror(xlookup($K723,'Product Families'!$A:$A,'Product Families'!$Q:$Q),"")</f>
        <v/>
      </c>
      <c r="AD723" s="26" t="str">
        <f t="shared" si="12"/>
        <v/>
      </c>
      <c r="AE723" s="42" t="str">
        <f t="shared" si="13"/>
        <v/>
      </c>
      <c r="AF723" s="2">
        <f t="shared" si="14"/>
        <v>0</v>
      </c>
      <c r="AG723" s="10" t="str">
        <f t="array" ref="AG723">iferror(xlookup($L723,'Product Families'!$A:$A,'Product Families'!$P:$P),"")</f>
        <v/>
      </c>
      <c r="AH723" s="2" t="str">
        <f t="array" ref="AH723">iferror(xlookup($L723,'Product Families'!$A:$A,'Product Families'!$Q:$Q),"")</f>
        <v/>
      </c>
      <c r="AI723" s="26" t="str">
        <f t="shared" si="15"/>
        <v/>
      </c>
      <c r="AJ723" s="42" t="str">
        <f t="shared" si="16"/>
        <v/>
      </c>
      <c r="AK723" s="2">
        <f t="shared" si="17"/>
        <v>0</v>
      </c>
    </row>
    <row r="724">
      <c r="A724" s="1"/>
      <c r="B724" s="1"/>
      <c r="C724" s="1"/>
      <c r="D724" s="7" t="str">
        <f t="shared" si="18"/>
        <v/>
      </c>
      <c r="E724" s="26">
        <f t="shared" si="2"/>
        <v>0</v>
      </c>
      <c r="H724" s="1"/>
      <c r="I724" s="1"/>
      <c r="J724" s="1"/>
      <c r="K724" s="1"/>
      <c r="L724" s="1"/>
      <c r="M724" s="10" t="str">
        <f t="array" ref="M724">iferror(xlookup($H724,'Product Families'!$A:$A,'Product Families'!$P:$P),"")</f>
        <v/>
      </c>
      <c r="N724" s="2" t="str">
        <f t="array" ref="N724">iferror(xlookup($H724,'Product Families'!$A:$A,'Product Families'!$Q:$Q),"")</f>
        <v/>
      </c>
      <c r="O724" s="26" t="str">
        <f t="shared" si="3"/>
        <v/>
      </c>
      <c r="P724" s="42" t="str">
        <f t="shared" si="4"/>
        <v/>
      </c>
      <c r="Q724" s="2">
        <f t="shared" si="5"/>
        <v>0</v>
      </c>
      <c r="R724" s="10" t="str">
        <f t="array" ref="R724">iferror(xlookup($I724,'Product Families'!$A:$A,'Product Families'!$P:$P),"")</f>
        <v/>
      </c>
      <c r="S724" s="2" t="str">
        <f t="array" ref="S724">iferror(xlookup($I724,'Product Families'!$A:$A,'Product Families'!$Q:$Q),"")</f>
        <v/>
      </c>
      <c r="T724" s="26" t="str">
        <f t="shared" si="6"/>
        <v/>
      </c>
      <c r="U724" s="42" t="str">
        <f t="shared" si="7"/>
        <v/>
      </c>
      <c r="V724" s="2">
        <f t="shared" si="8"/>
        <v>0</v>
      </c>
      <c r="W724" s="10" t="str">
        <f t="array" ref="W724">iferror(xlookup($J724,'Product Families'!$A:$A,'Product Families'!$P:$P),"")</f>
        <v/>
      </c>
      <c r="X724" s="2" t="str">
        <f t="array" ref="X724">iferror(xlookup($J724,'Product Families'!$A:$A,'Product Families'!$Q:$Q),"")</f>
        <v/>
      </c>
      <c r="Y724" s="42" t="str">
        <f t="shared" si="9"/>
        <v/>
      </c>
      <c r="Z724" s="42" t="str">
        <f t="shared" si="10"/>
        <v/>
      </c>
      <c r="AA724" s="2">
        <f t="shared" si="11"/>
        <v>0</v>
      </c>
      <c r="AB724" s="10" t="str">
        <f t="array" ref="AB724">iferror(xlookup($K724,'Product Families'!$A:$A,'Product Families'!$P:$P),"")</f>
        <v/>
      </c>
      <c r="AC724" s="2" t="str">
        <f t="array" ref="AC724">iferror(xlookup($K724,'Product Families'!$A:$A,'Product Families'!$Q:$Q),"")</f>
        <v/>
      </c>
      <c r="AD724" s="26" t="str">
        <f t="shared" si="12"/>
        <v/>
      </c>
      <c r="AE724" s="42" t="str">
        <f t="shared" si="13"/>
        <v/>
      </c>
      <c r="AF724" s="2">
        <f t="shared" si="14"/>
        <v>0</v>
      </c>
      <c r="AG724" s="10" t="str">
        <f t="array" ref="AG724">iferror(xlookup($L724,'Product Families'!$A:$A,'Product Families'!$P:$P),"")</f>
        <v/>
      </c>
      <c r="AH724" s="2" t="str">
        <f t="array" ref="AH724">iferror(xlookup($L724,'Product Families'!$A:$A,'Product Families'!$Q:$Q),"")</f>
        <v/>
      </c>
      <c r="AI724" s="26" t="str">
        <f t="shared" si="15"/>
        <v/>
      </c>
      <c r="AJ724" s="42" t="str">
        <f t="shared" si="16"/>
        <v/>
      </c>
      <c r="AK724" s="2">
        <f t="shared" si="17"/>
        <v>0</v>
      </c>
    </row>
    <row r="725">
      <c r="A725" s="1"/>
      <c r="B725" s="1"/>
      <c r="C725" s="1"/>
      <c r="D725" s="7" t="str">
        <f t="shared" si="18"/>
        <v/>
      </c>
      <c r="E725" s="26">
        <f t="shared" si="2"/>
        <v>0</v>
      </c>
      <c r="H725" s="1"/>
      <c r="I725" s="1"/>
      <c r="J725" s="1"/>
      <c r="K725" s="1"/>
      <c r="L725" s="1"/>
      <c r="M725" s="10" t="str">
        <f t="array" ref="M725">iferror(xlookup($H725,'Product Families'!$A:$A,'Product Families'!$P:$P),"")</f>
        <v/>
      </c>
      <c r="N725" s="2" t="str">
        <f t="array" ref="N725">iferror(xlookup($H725,'Product Families'!$A:$A,'Product Families'!$Q:$Q),"")</f>
        <v/>
      </c>
      <c r="O725" s="26" t="str">
        <f t="shared" si="3"/>
        <v/>
      </c>
      <c r="P725" s="42" t="str">
        <f t="shared" si="4"/>
        <v/>
      </c>
      <c r="Q725" s="2">
        <f t="shared" si="5"/>
        <v>0</v>
      </c>
      <c r="R725" s="10" t="str">
        <f t="array" ref="R725">iferror(xlookup($I725,'Product Families'!$A:$A,'Product Families'!$P:$P),"")</f>
        <v/>
      </c>
      <c r="S725" s="2" t="str">
        <f t="array" ref="S725">iferror(xlookup($I725,'Product Families'!$A:$A,'Product Families'!$Q:$Q),"")</f>
        <v/>
      </c>
      <c r="T725" s="26" t="str">
        <f t="shared" si="6"/>
        <v/>
      </c>
      <c r="U725" s="42" t="str">
        <f t="shared" si="7"/>
        <v/>
      </c>
      <c r="V725" s="2">
        <f t="shared" si="8"/>
        <v>0</v>
      </c>
      <c r="W725" s="10" t="str">
        <f t="array" ref="W725">iferror(xlookup($J725,'Product Families'!$A:$A,'Product Families'!$P:$P),"")</f>
        <v/>
      </c>
      <c r="X725" s="2" t="str">
        <f t="array" ref="X725">iferror(xlookup($J725,'Product Families'!$A:$A,'Product Families'!$Q:$Q),"")</f>
        <v/>
      </c>
      <c r="Y725" s="42" t="str">
        <f t="shared" si="9"/>
        <v/>
      </c>
      <c r="Z725" s="42" t="str">
        <f t="shared" si="10"/>
        <v/>
      </c>
      <c r="AA725" s="2">
        <f t="shared" si="11"/>
        <v>0</v>
      </c>
      <c r="AB725" s="10" t="str">
        <f t="array" ref="AB725">iferror(xlookup($K725,'Product Families'!$A:$A,'Product Families'!$P:$P),"")</f>
        <v/>
      </c>
      <c r="AC725" s="2" t="str">
        <f t="array" ref="AC725">iferror(xlookup($K725,'Product Families'!$A:$A,'Product Families'!$Q:$Q),"")</f>
        <v/>
      </c>
      <c r="AD725" s="26" t="str">
        <f t="shared" si="12"/>
        <v/>
      </c>
      <c r="AE725" s="42" t="str">
        <f t="shared" si="13"/>
        <v/>
      </c>
      <c r="AF725" s="2">
        <f t="shared" si="14"/>
        <v>0</v>
      </c>
      <c r="AG725" s="10" t="str">
        <f t="array" ref="AG725">iferror(xlookup($L725,'Product Families'!$A:$A,'Product Families'!$P:$P),"")</f>
        <v/>
      </c>
      <c r="AH725" s="2" t="str">
        <f t="array" ref="AH725">iferror(xlookup($L725,'Product Families'!$A:$A,'Product Families'!$Q:$Q),"")</f>
        <v/>
      </c>
      <c r="AI725" s="26" t="str">
        <f t="shared" si="15"/>
        <v/>
      </c>
      <c r="AJ725" s="42" t="str">
        <f t="shared" si="16"/>
        <v/>
      </c>
      <c r="AK725" s="2">
        <f t="shared" si="17"/>
        <v>0</v>
      </c>
    </row>
    <row r="726">
      <c r="A726" s="1"/>
      <c r="B726" s="1"/>
      <c r="C726" s="1"/>
      <c r="D726" s="7" t="str">
        <f t="shared" si="18"/>
        <v/>
      </c>
      <c r="E726" s="26">
        <f t="shared" si="2"/>
        <v>0</v>
      </c>
      <c r="H726" s="1"/>
      <c r="I726" s="1"/>
      <c r="J726" s="1"/>
      <c r="K726" s="1"/>
      <c r="L726" s="1"/>
      <c r="M726" s="10" t="str">
        <f t="array" ref="M726">iferror(xlookup($H726,'Product Families'!$A:$A,'Product Families'!$P:$P),"")</f>
        <v/>
      </c>
      <c r="N726" s="2" t="str">
        <f t="array" ref="N726">iferror(xlookup($H726,'Product Families'!$A:$A,'Product Families'!$Q:$Q),"")</f>
        <v/>
      </c>
      <c r="O726" s="26" t="str">
        <f t="shared" si="3"/>
        <v/>
      </c>
      <c r="P726" s="42" t="str">
        <f t="shared" si="4"/>
        <v/>
      </c>
      <c r="Q726" s="2">
        <f t="shared" si="5"/>
        <v>0</v>
      </c>
      <c r="R726" s="10" t="str">
        <f t="array" ref="R726">iferror(xlookup($I726,'Product Families'!$A:$A,'Product Families'!$P:$P),"")</f>
        <v/>
      </c>
      <c r="S726" s="2" t="str">
        <f t="array" ref="S726">iferror(xlookup($I726,'Product Families'!$A:$A,'Product Families'!$Q:$Q),"")</f>
        <v/>
      </c>
      <c r="T726" s="26" t="str">
        <f t="shared" si="6"/>
        <v/>
      </c>
      <c r="U726" s="42" t="str">
        <f t="shared" si="7"/>
        <v/>
      </c>
      <c r="V726" s="2">
        <f t="shared" si="8"/>
        <v>0</v>
      </c>
      <c r="W726" s="10" t="str">
        <f t="array" ref="W726">iferror(xlookup($J726,'Product Families'!$A:$A,'Product Families'!$P:$P),"")</f>
        <v/>
      </c>
      <c r="X726" s="2" t="str">
        <f t="array" ref="X726">iferror(xlookup($J726,'Product Families'!$A:$A,'Product Families'!$Q:$Q),"")</f>
        <v/>
      </c>
      <c r="Y726" s="42" t="str">
        <f t="shared" si="9"/>
        <v/>
      </c>
      <c r="Z726" s="42" t="str">
        <f t="shared" si="10"/>
        <v/>
      </c>
      <c r="AA726" s="2">
        <f t="shared" si="11"/>
        <v>0</v>
      </c>
      <c r="AB726" s="10" t="str">
        <f t="array" ref="AB726">iferror(xlookup($K726,'Product Families'!$A:$A,'Product Families'!$P:$P),"")</f>
        <v/>
      </c>
      <c r="AC726" s="2" t="str">
        <f t="array" ref="AC726">iferror(xlookup($K726,'Product Families'!$A:$A,'Product Families'!$Q:$Q),"")</f>
        <v/>
      </c>
      <c r="AD726" s="26" t="str">
        <f t="shared" si="12"/>
        <v/>
      </c>
      <c r="AE726" s="42" t="str">
        <f t="shared" si="13"/>
        <v/>
      </c>
      <c r="AF726" s="2">
        <f t="shared" si="14"/>
        <v>0</v>
      </c>
      <c r="AG726" s="10" t="str">
        <f t="array" ref="AG726">iferror(xlookup($L726,'Product Families'!$A:$A,'Product Families'!$P:$P),"")</f>
        <v/>
      </c>
      <c r="AH726" s="2" t="str">
        <f t="array" ref="AH726">iferror(xlookup($L726,'Product Families'!$A:$A,'Product Families'!$Q:$Q),"")</f>
        <v/>
      </c>
      <c r="AI726" s="26" t="str">
        <f t="shared" si="15"/>
        <v/>
      </c>
      <c r="AJ726" s="42" t="str">
        <f t="shared" si="16"/>
        <v/>
      </c>
      <c r="AK726" s="2">
        <f t="shared" si="17"/>
        <v>0</v>
      </c>
    </row>
    <row r="727">
      <c r="A727" s="1"/>
      <c r="B727" s="1"/>
      <c r="C727" s="1"/>
      <c r="D727" s="7" t="str">
        <f t="shared" si="18"/>
        <v/>
      </c>
      <c r="E727" s="26">
        <f t="shared" si="2"/>
        <v>0</v>
      </c>
      <c r="H727" s="1"/>
      <c r="I727" s="1"/>
      <c r="J727" s="1"/>
      <c r="K727" s="1"/>
      <c r="L727" s="1"/>
      <c r="M727" s="10" t="str">
        <f t="array" ref="M727">iferror(xlookup($H727,'Product Families'!$A:$A,'Product Families'!$P:$P),"")</f>
        <v/>
      </c>
      <c r="N727" s="2" t="str">
        <f t="array" ref="N727">iferror(xlookup($H727,'Product Families'!$A:$A,'Product Families'!$Q:$Q),"")</f>
        <v/>
      </c>
      <c r="O727" s="26" t="str">
        <f t="shared" si="3"/>
        <v/>
      </c>
      <c r="P727" s="42" t="str">
        <f t="shared" si="4"/>
        <v/>
      </c>
      <c r="Q727" s="2">
        <f t="shared" si="5"/>
        <v>0</v>
      </c>
      <c r="R727" s="10" t="str">
        <f t="array" ref="R727">iferror(xlookup($I727,'Product Families'!$A:$A,'Product Families'!$P:$P),"")</f>
        <v/>
      </c>
      <c r="S727" s="2" t="str">
        <f t="array" ref="S727">iferror(xlookup($I727,'Product Families'!$A:$A,'Product Families'!$Q:$Q),"")</f>
        <v/>
      </c>
      <c r="T727" s="26" t="str">
        <f t="shared" si="6"/>
        <v/>
      </c>
      <c r="U727" s="42" t="str">
        <f t="shared" si="7"/>
        <v/>
      </c>
      <c r="V727" s="2">
        <f t="shared" si="8"/>
        <v>0</v>
      </c>
      <c r="W727" s="10" t="str">
        <f t="array" ref="W727">iferror(xlookup($J727,'Product Families'!$A:$A,'Product Families'!$P:$P),"")</f>
        <v/>
      </c>
      <c r="X727" s="2" t="str">
        <f t="array" ref="X727">iferror(xlookup($J727,'Product Families'!$A:$A,'Product Families'!$Q:$Q),"")</f>
        <v/>
      </c>
      <c r="Y727" s="42" t="str">
        <f t="shared" si="9"/>
        <v/>
      </c>
      <c r="Z727" s="42" t="str">
        <f t="shared" si="10"/>
        <v/>
      </c>
      <c r="AA727" s="2">
        <f t="shared" si="11"/>
        <v>0</v>
      </c>
      <c r="AB727" s="10" t="str">
        <f t="array" ref="AB727">iferror(xlookup($K727,'Product Families'!$A:$A,'Product Families'!$P:$P),"")</f>
        <v/>
      </c>
      <c r="AC727" s="2" t="str">
        <f t="array" ref="AC727">iferror(xlookup($K727,'Product Families'!$A:$A,'Product Families'!$Q:$Q),"")</f>
        <v/>
      </c>
      <c r="AD727" s="26" t="str">
        <f t="shared" si="12"/>
        <v/>
      </c>
      <c r="AE727" s="42" t="str">
        <f t="shared" si="13"/>
        <v/>
      </c>
      <c r="AF727" s="2">
        <f t="shared" si="14"/>
        <v>0</v>
      </c>
      <c r="AG727" s="10" t="str">
        <f t="array" ref="AG727">iferror(xlookup($L727,'Product Families'!$A:$A,'Product Families'!$P:$P),"")</f>
        <v/>
      </c>
      <c r="AH727" s="2" t="str">
        <f t="array" ref="AH727">iferror(xlookup($L727,'Product Families'!$A:$A,'Product Families'!$Q:$Q),"")</f>
        <v/>
      </c>
      <c r="AI727" s="26" t="str">
        <f t="shared" si="15"/>
        <v/>
      </c>
      <c r="AJ727" s="42" t="str">
        <f t="shared" si="16"/>
        <v/>
      </c>
      <c r="AK727" s="2">
        <f t="shared" si="17"/>
        <v>0</v>
      </c>
    </row>
    <row r="728">
      <c r="A728" s="1"/>
      <c r="B728" s="1"/>
      <c r="C728" s="1"/>
      <c r="D728" s="7" t="str">
        <f t="shared" si="18"/>
        <v/>
      </c>
      <c r="E728" s="26">
        <f t="shared" si="2"/>
        <v>0</v>
      </c>
      <c r="H728" s="1"/>
      <c r="I728" s="1"/>
      <c r="J728" s="1"/>
      <c r="K728" s="1"/>
      <c r="L728" s="1"/>
      <c r="M728" s="10" t="str">
        <f t="array" ref="M728">iferror(xlookup($H728,'Product Families'!$A:$A,'Product Families'!$P:$P),"")</f>
        <v/>
      </c>
      <c r="N728" s="2" t="str">
        <f t="array" ref="N728">iferror(xlookup($H728,'Product Families'!$A:$A,'Product Families'!$Q:$Q),"")</f>
        <v/>
      </c>
      <c r="O728" s="26" t="str">
        <f t="shared" si="3"/>
        <v/>
      </c>
      <c r="P728" s="42" t="str">
        <f t="shared" si="4"/>
        <v/>
      </c>
      <c r="Q728" s="2">
        <f t="shared" si="5"/>
        <v>0</v>
      </c>
      <c r="R728" s="10" t="str">
        <f t="array" ref="R728">iferror(xlookup($I728,'Product Families'!$A:$A,'Product Families'!$P:$P),"")</f>
        <v/>
      </c>
      <c r="S728" s="2" t="str">
        <f t="array" ref="S728">iferror(xlookup($I728,'Product Families'!$A:$A,'Product Families'!$Q:$Q),"")</f>
        <v/>
      </c>
      <c r="T728" s="26" t="str">
        <f t="shared" si="6"/>
        <v/>
      </c>
      <c r="U728" s="42" t="str">
        <f t="shared" si="7"/>
        <v/>
      </c>
      <c r="V728" s="2">
        <f t="shared" si="8"/>
        <v>0</v>
      </c>
      <c r="W728" s="10" t="str">
        <f t="array" ref="W728">iferror(xlookup($J728,'Product Families'!$A:$A,'Product Families'!$P:$P),"")</f>
        <v/>
      </c>
      <c r="X728" s="2" t="str">
        <f t="array" ref="X728">iferror(xlookup($J728,'Product Families'!$A:$A,'Product Families'!$Q:$Q),"")</f>
        <v/>
      </c>
      <c r="Y728" s="42" t="str">
        <f t="shared" si="9"/>
        <v/>
      </c>
      <c r="Z728" s="42" t="str">
        <f t="shared" si="10"/>
        <v/>
      </c>
      <c r="AA728" s="2">
        <f t="shared" si="11"/>
        <v>0</v>
      </c>
      <c r="AB728" s="10" t="str">
        <f t="array" ref="AB728">iferror(xlookup($K728,'Product Families'!$A:$A,'Product Families'!$P:$P),"")</f>
        <v/>
      </c>
      <c r="AC728" s="2" t="str">
        <f t="array" ref="AC728">iferror(xlookup($K728,'Product Families'!$A:$A,'Product Families'!$Q:$Q),"")</f>
        <v/>
      </c>
      <c r="AD728" s="26" t="str">
        <f t="shared" si="12"/>
        <v/>
      </c>
      <c r="AE728" s="42" t="str">
        <f t="shared" si="13"/>
        <v/>
      </c>
      <c r="AF728" s="2">
        <f t="shared" si="14"/>
        <v>0</v>
      </c>
      <c r="AG728" s="10" t="str">
        <f t="array" ref="AG728">iferror(xlookup($L728,'Product Families'!$A:$A,'Product Families'!$P:$P),"")</f>
        <v/>
      </c>
      <c r="AH728" s="2" t="str">
        <f t="array" ref="AH728">iferror(xlookup($L728,'Product Families'!$A:$A,'Product Families'!$Q:$Q),"")</f>
        <v/>
      </c>
      <c r="AI728" s="26" t="str">
        <f t="shared" si="15"/>
        <v/>
      </c>
      <c r="AJ728" s="42" t="str">
        <f t="shared" si="16"/>
        <v/>
      </c>
      <c r="AK728" s="2">
        <f t="shared" si="17"/>
        <v>0</v>
      </c>
    </row>
    <row r="729">
      <c r="A729" s="1"/>
      <c r="B729" s="1"/>
      <c r="C729" s="1"/>
      <c r="D729" s="7" t="str">
        <f t="shared" si="18"/>
        <v/>
      </c>
      <c r="E729" s="26">
        <f t="shared" si="2"/>
        <v>0</v>
      </c>
      <c r="H729" s="1"/>
      <c r="I729" s="1"/>
      <c r="J729" s="1"/>
      <c r="K729" s="1"/>
      <c r="L729" s="1"/>
      <c r="M729" s="10" t="str">
        <f t="array" ref="M729">iferror(xlookup($H729,'Product Families'!$A:$A,'Product Families'!$P:$P),"")</f>
        <v/>
      </c>
      <c r="N729" s="2" t="str">
        <f t="array" ref="N729">iferror(xlookup($H729,'Product Families'!$A:$A,'Product Families'!$Q:$Q),"")</f>
        <v/>
      </c>
      <c r="O729" s="26" t="str">
        <f t="shared" si="3"/>
        <v/>
      </c>
      <c r="P729" s="42" t="str">
        <f t="shared" si="4"/>
        <v/>
      </c>
      <c r="Q729" s="2">
        <f t="shared" si="5"/>
        <v>0</v>
      </c>
      <c r="R729" s="10" t="str">
        <f t="array" ref="R729">iferror(xlookup($I729,'Product Families'!$A:$A,'Product Families'!$P:$P),"")</f>
        <v/>
      </c>
      <c r="S729" s="2" t="str">
        <f t="array" ref="S729">iferror(xlookup($I729,'Product Families'!$A:$A,'Product Families'!$Q:$Q),"")</f>
        <v/>
      </c>
      <c r="T729" s="26" t="str">
        <f t="shared" si="6"/>
        <v/>
      </c>
      <c r="U729" s="42" t="str">
        <f t="shared" si="7"/>
        <v/>
      </c>
      <c r="V729" s="2">
        <f t="shared" si="8"/>
        <v>0</v>
      </c>
      <c r="W729" s="10" t="str">
        <f t="array" ref="W729">iferror(xlookup($J729,'Product Families'!$A:$A,'Product Families'!$P:$P),"")</f>
        <v/>
      </c>
      <c r="X729" s="2" t="str">
        <f t="array" ref="X729">iferror(xlookup($J729,'Product Families'!$A:$A,'Product Families'!$Q:$Q),"")</f>
        <v/>
      </c>
      <c r="Y729" s="42" t="str">
        <f t="shared" si="9"/>
        <v/>
      </c>
      <c r="Z729" s="42" t="str">
        <f t="shared" si="10"/>
        <v/>
      </c>
      <c r="AA729" s="2">
        <f t="shared" si="11"/>
        <v>0</v>
      </c>
      <c r="AB729" s="10" t="str">
        <f t="array" ref="AB729">iferror(xlookup($K729,'Product Families'!$A:$A,'Product Families'!$P:$P),"")</f>
        <v/>
      </c>
      <c r="AC729" s="2" t="str">
        <f t="array" ref="AC729">iferror(xlookup($K729,'Product Families'!$A:$A,'Product Families'!$Q:$Q),"")</f>
        <v/>
      </c>
      <c r="AD729" s="26" t="str">
        <f t="shared" si="12"/>
        <v/>
      </c>
      <c r="AE729" s="42" t="str">
        <f t="shared" si="13"/>
        <v/>
      </c>
      <c r="AF729" s="2">
        <f t="shared" si="14"/>
        <v>0</v>
      </c>
      <c r="AG729" s="10" t="str">
        <f t="array" ref="AG729">iferror(xlookup($L729,'Product Families'!$A:$A,'Product Families'!$P:$P),"")</f>
        <v/>
      </c>
      <c r="AH729" s="2" t="str">
        <f t="array" ref="AH729">iferror(xlookup($L729,'Product Families'!$A:$A,'Product Families'!$Q:$Q),"")</f>
        <v/>
      </c>
      <c r="AI729" s="26" t="str">
        <f t="shared" si="15"/>
        <v/>
      </c>
      <c r="AJ729" s="42" t="str">
        <f t="shared" si="16"/>
        <v/>
      </c>
      <c r="AK729" s="2">
        <f t="shared" si="17"/>
        <v>0</v>
      </c>
    </row>
    <row r="730">
      <c r="A730" s="1"/>
      <c r="B730" s="1"/>
      <c r="C730" s="1"/>
      <c r="D730" s="7" t="str">
        <f t="shared" si="18"/>
        <v/>
      </c>
      <c r="E730" s="26">
        <f t="shared" si="2"/>
        <v>0</v>
      </c>
      <c r="H730" s="1"/>
      <c r="I730" s="1"/>
      <c r="J730" s="1"/>
      <c r="K730" s="1"/>
      <c r="L730" s="1"/>
      <c r="M730" s="10" t="str">
        <f t="array" ref="M730">iferror(xlookup($H730,'Product Families'!$A:$A,'Product Families'!$P:$P),"")</f>
        <v/>
      </c>
      <c r="N730" s="2" t="str">
        <f t="array" ref="N730">iferror(xlookup($H730,'Product Families'!$A:$A,'Product Families'!$Q:$Q),"")</f>
        <v/>
      </c>
      <c r="O730" s="26" t="str">
        <f t="shared" si="3"/>
        <v/>
      </c>
      <c r="P730" s="42" t="str">
        <f t="shared" si="4"/>
        <v/>
      </c>
      <c r="Q730" s="2">
        <f t="shared" si="5"/>
        <v>0</v>
      </c>
      <c r="R730" s="10" t="str">
        <f t="array" ref="R730">iferror(xlookup($I730,'Product Families'!$A:$A,'Product Families'!$P:$P),"")</f>
        <v/>
      </c>
      <c r="S730" s="2" t="str">
        <f t="array" ref="S730">iferror(xlookup($I730,'Product Families'!$A:$A,'Product Families'!$Q:$Q),"")</f>
        <v/>
      </c>
      <c r="T730" s="26" t="str">
        <f t="shared" si="6"/>
        <v/>
      </c>
      <c r="U730" s="42" t="str">
        <f t="shared" si="7"/>
        <v/>
      </c>
      <c r="V730" s="2">
        <f t="shared" si="8"/>
        <v>0</v>
      </c>
      <c r="W730" s="10" t="str">
        <f t="array" ref="W730">iferror(xlookup($J730,'Product Families'!$A:$A,'Product Families'!$P:$P),"")</f>
        <v/>
      </c>
      <c r="X730" s="2" t="str">
        <f t="array" ref="X730">iferror(xlookup($J730,'Product Families'!$A:$A,'Product Families'!$Q:$Q),"")</f>
        <v/>
      </c>
      <c r="Y730" s="42" t="str">
        <f t="shared" si="9"/>
        <v/>
      </c>
      <c r="Z730" s="42" t="str">
        <f t="shared" si="10"/>
        <v/>
      </c>
      <c r="AA730" s="2">
        <f t="shared" si="11"/>
        <v>0</v>
      </c>
      <c r="AB730" s="10" t="str">
        <f t="array" ref="AB730">iferror(xlookup($K730,'Product Families'!$A:$A,'Product Families'!$P:$P),"")</f>
        <v/>
      </c>
      <c r="AC730" s="2" t="str">
        <f t="array" ref="AC730">iferror(xlookup($K730,'Product Families'!$A:$A,'Product Families'!$Q:$Q),"")</f>
        <v/>
      </c>
      <c r="AD730" s="26" t="str">
        <f t="shared" si="12"/>
        <v/>
      </c>
      <c r="AE730" s="42" t="str">
        <f t="shared" si="13"/>
        <v/>
      </c>
      <c r="AF730" s="2">
        <f t="shared" si="14"/>
        <v>0</v>
      </c>
      <c r="AG730" s="10" t="str">
        <f t="array" ref="AG730">iferror(xlookup($L730,'Product Families'!$A:$A,'Product Families'!$P:$P),"")</f>
        <v/>
      </c>
      <c r="AH730" s="2" t="str">
        <f t="array" ref="AH730">iferror(xlookup($L730,'Product Families'!$A:$A,'Product Families'!$Q:$Q),"")</f>
        <v/>
      </c>
      <c r="AI730" s="26" t="str">
        <f t="shared" si="15"/>
        <v/>
      </c>
      <c r="AJ730" s="42" t="str">
        <f t="shared" si="16"/>
        <v/>
      </c>
      <c r="AK730" s="2">
        <f t="shared" si="17"/>
        <v>0</v>
      </c>
    </row>
    <row r="731">
      <c r="A731" s="1"/>
      <c r="B731" s="1"/>
      <c r="C731" s="1"/>
      <c r="D731" s="7" t="str">
        <f t="shared" si="18"/>
        <v/>
      </c>
      <c r="E731" s="26">
        <f t="shared" si="2"/>
        <v>0</v>
      </c>
      <c r="H731" s="1"/>
      <c r="I731" s="1"/>
      <c r="J731" s="1"/>
      <c r="K731" s="1"/>
      <c r="L731" s="1"/>
      <c r="M731" s="10" t="str">
        <f t="array" ref="M731">iferror(xlookup($H731,'Product Families'!$A:$A,'Product Families'!$P:$P),"")</f>
        <v/>
      </c>
      <c r="N731" s="2" t="str">
        <f t="array" ref="N731">iferror(xlookup($H731,'Product Families'!$A:$A,'Product Families'!$Q:$Q),"")</f>
        <v/>
      </c>
      <c r="O731" s="26" t="str">
        <f t="shared" si="3"/>
        <v/>
      </c>
      <c r="P731" s="42" t="str">
        <f t="shared" si="4"/>
        <v/>
      </c>
      <c r="Q731" s="2">
        <f t="shared" si="5"/>
        <v>0</v>
      </c>
      <c r="R731" s="10" t="str">
        <f t="array" ref="R731">iferror(xlookup($I731,'Product Families'!$A:$A,'Product Families'!$P:$P),"")</f>
        <v/>
      </c>
      <c r="S731" s="2" t="str">
        <f t="array" ref="S731">iferror(xlookup($I731,'Product Families'!$A:$A,'Product Families'!$Q:$Q),"")</f>
        <v/>
      </c>
      <c r="T731" s="26" t="str">
        <f t="shared" si="6"/>
        <v/>
      </c>
      <c r="U731" s="42" t="str">
        <f t="shared" si="7"/>
        <v/>
      </c>
      <c r="V731" s="2">
        <f t="shared" si="8"/>
        <v>0</v>
      </c>
      <c r="W731" s="10" t="str">
        <f t="array" ref="W731">iferror(xlookup($J731,'Product Families'!$A:$A,'Product Families'!$P:$P),"")</f>
        <v/>
      </c>
      <c r="X731" s="2" t="str">
        <f t="array" ref="X731">iferror(xlookup($J731,'Product Families'!$A:$A,'Product Families'!$Q:$Q),"")</f>
        <v/>
      </c>
      <c r="Y731" s="42" t="str">
        <f t="shared" si="9"/>
        <v/>
      </c>
      <c r="Z731" s="42" t="str">
        <f t="shared" si="10"/>
        <v/>
      </c>
      <c r="AA731" s="2">
        <f t="shared" si="11"/>
        <v>0</v>
      </c>
      <c r="AB731" s="10" t="str">
        <f t="array" ref="AB731">iferror(xlookup($K731,'Product Families'!$A:$A,'Product Families'!$P:$P),"")</f>
        <v/>
      </c>
      <c r="AC731" s="2" t="str">
        <f t="array" ref="AC731">iferror(xlookup($K731,'Product Families'!$A:$A,'Product Families'!$Q:$Q),"")</f>
        <v/>
      </c>
      <c r="AD731" s="26" t="str">
        <f t="shared" si="12"/>
        <v/>
      </c>
      <c r="AE731" s="42" t="str">
        <f t="shared" si="13"/>
        <v/>
      </c>
      <c r="AF731" s="2">
        <f t="shared" si="14"/>
        <v>0</v>
      </c>
      <c r="AG731" s="10" t="str">
        <f t="array" ref="AG731">iferror(xlookup($L731,'Product Families'!$A:$A,'Product Families'!$P:$P),"")</f>
        <v/>
      </c>
      <c r="AH731" s="2" t="str">
        <f t="array" ref="AH731">iferror(xlookup($L731,'Product Families'!$A:$A,'Product Families'!$Q:$Q),"")</f>
        <v/>
      </c>
      <c r="AI731" s="26" t="str">
        <f t="shared" si="15"/>
        <v/>
      </c>
      <c r="AJ731" s="42" t="str">
        <f t="shared" si="16"/>
        <v/>
      </c>
      <c r="AK731" s="2">
        <f t="shared" si="17"/>
        <v>0</v>
      </c>
    </row>
    <row r="732">
      <c r="A732" s="1"/>
      <c r="B732" s="1"/>
      <c r="C732" s="1"/>
      <c r="D732" s="7" t="str">
        <f t="shared" si="18"/>
        <v/>
      </c>
      <c r="E732" s="26">
        <f t="shared" si="2"/>
        <v>0</v>
      </c>
      <c r="H732" s="1"/>
      <c r="I732" s="1"/>
      <c r="J732" s="1"/>
      <c r="K732" s="1"/>
      <c r="L732" s="1"/>
      <c r="M732" s="10" t="str">
        <f t="array" ref="M732">iferror(xlookup($H732,'Product Families'!$A:$A,'Product Families'!$P:$P),"")</f>
        <v/>
      </c>
      <c r="N732" s="2" t="str">
        <f t="array" ref="N732">iferror(xlookup($H732,'Product Families'!$A:$A,'Product Families'!$Q:$Q),"")</f>
        <v/>
      </c>
      <c r="O732" s="26" t="str">
        <f t="shared" si="3"/>
        <v/>
      </c>
      <c r="P732" s="42" t="str">
        <f t="shared" si="4"/>
        <v/>
      </c>
      <c r="Q732" s="2">
        <f t="shared" si="5"/>
        <v>0</v>
      </c>
      <c r="R732" s="10" t="str">
        <f t="array" ref="R732">iferror(xlookup($I732,'Product Families'!$A:$A,'Product Families'!$P:$P),"")</f>
        <v/>
      </c>
      <c r="S732" s="2" t="str">
        <f t="array" ref="S732">iferror(xlookup($I732,'Product Families'!$A:$A,'Product Families'!$Q:$Q),"")</f>
        <v/>
      </c>
      <c r="T732" s="26" t="str">
        <f t="shared" si="6"/>
        <v/>
      </c>
      <c r="U732" s="42" t="str">
        <f t="shared" si="7"/>
        <v/>
      </c>
      <c r="V732" s="2">
        <f t="shared" si="8"/>
        <v>0</v>
      </c>
      <c r="W732" s="10" t="str">
        <f t="array" ref="W732">iferror(xlookup($J732,'Product Families'!$A:$A,'Product Families'!$P:$P),"")</f>
        <v/>
      </c>
      <c r="X732" s="2" t="str">
        <f t="array" ref="X732">iferror(xlookup($J732,'Product Families'!$A:$A,'Product Families'!$Q:$Q),"")</f>
        <v/>
      </c>
      <c r="Y732" s="42" t="str">
        <f t="shared" si="9"/>
        <v/>
      </c>
      <c r="Z732" s="42" t="str">
        <f t="shared" si="10"/>
        <v/>
      </c>
      <c r="AA732" s="2">
        <f t="shared" si="11"/>
        <v>0</v>
      </c>
      <c r="AB732" s="10" t="str">
        <f t="array" ref="AB732">iferror(xlookup($K732,'Product Families'!$A:$A,'Product Families'!$P:$P),"")</f>
        <v/>
      </c>
      <c r="AC732" s="2" t="str">
        <f t="array" ref="AC732">iferror(xlookup($K732,'Product Families'!$A:$A,'Product Families'!$Q:$Q),"")</f>
        <v/>
      </c>
      <c r="AD732" s="26" t="str">
        <f t="shared" si="12"/>
        <v/>
      </c>
      <c r="AE732" s="42" t="str">
        <f t="shared" si="13"/>
        <v/>
      </c>
      <c r="AF732" s="2">
        <f t="shared" si="14"/>
        <v>0</v>
      </c>
      <c r="AG732" s="10" t="str">
        <f t="array" ref="AG732">iferror(xlookup($L732,'Product Families'!$A:$A,'Product Families'!$P:$P),"")</f>
        <v/>
      </c>
      <c r="AH732" s="2" t="str">
        <f t="array" ref="AH732">iferror(xlookup($L732,'Product Families'!$A:$A,'Product Families'!$Q:$Q),"")</f>
        <v/>
      </c>
      <c r="AI732" s="26" t="str">
        <f t="shared" si="15"/>
        <v/>
      </c>
      <c r="AJ732" s="42" t="str">
        <f t="shared" si="16"/>
        <v/>
      </c>
      <c r="AK732" s="2">
        <f t="shared" si="17"/>
        <v>0</v>
      </c>
    </row>
    <row r="733">
      <c r="A733" s="1"/>
      <c r="B733" s="1"/>
      <c r="C733" s="1"/>
      <c r="D733" s="7" t="str">
        <f t="shared" si="18"/>
        <v/>
      </c>
      <c r="E733" s="26">
        <f t="shared" si="2"/>
        <v>0</v>
      </c>
      <c r="H733" s="1"/>
      <c r="I733" s="1"/>
      <c r="J733" s="1"/>
      <c r="K733" s="1"/>
      <c r="L733" s="1"/>
      <c r="M733" s="10" t="str">
        <f t="array" ref="M733">iferror(xlookup($H733,'Product Families'!$A:$A,'Product Families'!$P:$P),"")</f>
        <v/>
      </c>
      <c r="N733" s="2" t="str">
        <f t="array" ref="N733">iferror(xlookup($H733,'Product Families'!$A:$A,'Product Families'!$Q:$Q),"")</f>
        <v/>
      </c>
      <c r="O733" s="26" t="str">
        <f t="shared" si="3"/>
        <v/>
      </c>
      <c r="P733" s="42" t="str">
        <f t="shared" si="4"/>
        <v/>
      </c>
      <c r="Q733" s="2">
        <f t="shared" si="5"/>
        <v>0</v>
      </c>
      <c r="R733" s="10" t="str">
        <f t="array" ref="R733">iferror(xlookup($I733,'Product Families'!$A:$A,'Product Families'!$P:$P),"")</f>
        <v/>
      </c>
      <c r="S733" s="2" t="str">
        <f t="array" ref="S733">iferror(xlookup($I733,'Product Families'!$A:$A,'Product Families'!$Q:$Q),"")</f>
        <v/>
      </c>
      <c r="T733" s="26" t="str">
        <f t="shared" si="6"/>
        <v/>
      </c>
      <c r="U733" s="42" t="str">
        <f t="shared" si="7"/>
        <v/>
      </c>
      <c r="V733" s="2">
        <f t="shared" si="8"/>
        <v>0</v>
      </c>
      <c r="W733" s="10" t="str">
        <f t="array" ref="W733">iferror(xlookup($J733,'Product Families'!$A:$A,'Product Families'!$P:$P),"")</f>
        <v/>
      </c>
      <c r="X733" s="2" t="str">
        <f t="array" ref="X733">iferror(xlookup($J733,'Product Families'!$A:$A,'Product Families'!$Q:$Q),"")</f>
        <v/>
      </c>
      <c r="Y733" s="42" t="str">
        <f t="shared" si="9"/>
        <v/>
      </c>
      <c r="Z733" s="42" t="str">
        <f t="shared" si="10"/>
        <v/>
      </c>
      <c r="AA733" s="2">
        <f t="shared" si="11"/>
        <v>0</v>
      </c>
      <c r="AB733" s="10" t="str">
        <f t="array" ref="AB733">iferror(xlookup($K733,'Product Families'!$A:$A,'Product Families'!$P:$P),"")</f>
        <v/>
      </c>
      <c r="AC733" s="2" t="str">
        <f t="array" ref="AC733">iferror(xlookup($K733,'Product Families'!$A:$A,'Product Families'!$Q:$Q),"")</f>
        <v/>
      </c>
      <c r="AD733" s="26" t="str">
        <f t="shared" si="12"/>
        <v/>
      </c>
      <c r="AE733" s="42" t="str">
        <f t="shared" si="13"/>
        <v/>
      </c>
      <c r="AF733" s="2">
        <f t="shared" si="14"/>
        <v>0</v>
      </c>
      <c r="AG733" s="10" t="str">
        <f t="array" ref="AG733">iferror(xlookup($L733,'Product Families'!$A:$A,'Product Families'!$P:$P),"")</f>
        <v/>
      </c>
      <c r="AH733" s="2" t="str">
        <f t="array" ref="AH733">iferror(xlookup($L733,'Product Families'!$A:$A,'Product Families'!$Q:$Q),"")</f>
        <v/>
      </c>
      <c r="AI733" s="26" t="str">
        <f t="shared" si="15"/>
        <v/>
      </c>
      <c r="AJ733" s="42" t="str">
        <f t="shared" si="16"/>
        <v/>
      </c>
      <c r="AK733" s="2">
        <f t="shared" si="17"/>
        <v>0</v>
      </c>
    </row>
    <row r="734">
      <c r="A734" s="1"/>
      <c r="B734" s="1"/>
      <c r="C734" s="1"/>
      <c r="D734" s="7" t="str">
        <f t="shared" si="18"/>
        <v/>
      </c>
      <c r="E734" s="26">
        <f t="shared" si="2"/>
        <v>0</v>
      </c>
      <c r="H734" s="1"/>
      <c r="I734" s="1"/>
      <c r="J734" s="1"/>
      <c r="K734" s="1"/>
      <c r="L734" s="1"/>
      <c r="M734" s="10" t="str">
        <f t="array" ref="M734">iferror(xlookup($H734,'Product Families'!$A:$A,'Product Families'!$P:$P),"")</f>
        <v/>
      </c>
      <c r="N734" s="2" t="str">
        <f t="array" ref="N734">iferror(xlookup($H734,'Product Families'!$A:$A,'Product Families'!$Q:$Q),"")</f>
        <v/>
      </c>
      <c r="O734" s="26" t="str">
        <f t="shared" si="3"/>
        <v/>
      </c>
      <c r="P734" s="42" t="str">
        <f t="shared" si="4"/>
        <v/>
      </c>
      <c r="Q734" s="2">
        <f t="shared" si="5"/>
        <v>0</v>
      </c>
      <c r="R734" s="10" t="str">
        <f t="array" ref="R734">iferror(xlookup($I734,'Product Families'!$A:$A,'Product Families'!$P:$P),"")</f>
        <v/>
      </c>
      <c r="S734" s="2" t="str">
        <f t="array" ref="S734">iferror(xlookup($I734,'Product Families'!$A:$A,'Product Families'!$Q:$Q),"")</f>
        <v/>
      </c>
      <c r="T734" s="26" t="str">
        <f t="shared" si="6"/>
        <v/>
      </c>
      <c r="U734" s="42" t="str">
        <f t="shared" si="7"/>
        <v/>
      </c>
      <c r="V734" s="2">
        <f t="shared" si="8"/>
        <v>0</v>
      </c>
      <c r="W734" s="10" t="str">
        <f t="array" ref="W734">iferror(xlookup($J734,'Product Families'!$A:$A,'Product Families'!$P:$P),"")</f>
        <v/>
      </c>
      <c r="X734" s="2" t="str">
        <f t="array" ref="X734">iferror(xlookup($J734,'Product Families'!$A:$A,'Product Families'!$Q:$Q),"")</f>
        <v/>
      </c>
      <c r="Y734" s="42" t="str">
        <f t="shared" si="9"/>
        <v/>
      </c>
      <c r="Z734" s="42" t="str">
        <f t="shared" si="10"/>
        <v/>
      </c>
      <c r="AA734" s="2">
        <f t="shared" si="11"/>
        <v>0</v>
      </c>
      <c r="AB734" s="10" t="str">
        <f t="array" ref="AB734">iferror(xlookup($K734,'Product Families'!$A:$A,'Product Families'!$P:$P),"")</f>
        <v/>
      </c>
      <c r="AC734" s="2" t="str">
        <f t="array" ref="AC734">iferror(xlookup($K734,'Product Families'!$A:$A,'Product Families'!$Q:$Q),"")</f>
        <v/>
      </c>
      <c r="AD734" s="26" t="str">
        <f t="shared" si="12"/>
        <v/>
      </c>
      <c r="AE734" s="42" t="str">
        <f t="shared" si="13"/>
        <v/>
      </c>
      <c r="AF734" s="2">
        <f t="shared" si="14"/>
        <v>0</v>
      </c>
      <c r="AG734" s="10" t="str">
        <f t="array" ref="AG734">iferror(xlookup($L734,'Product Families'!$A:$A,'Product Families'!$P:$P),"")</f>
        <v/>
      </c>
      <c r="AH734" s="2" t="str">
        <f t="array" ref="AH734">iferror(xlookup($L734,'Product Families'!$A:$A,'Product Families'!$Q:$Q),"")</f>
        <v/>
      </c>
      <c r="AI734" s="26" t="str">
        <f t="shared" si="15"/>
        <v/>
      </c>
      <c r="AJ734" s="42" t="str">
        <f t="shared" si="16"/>
        <v/>
      </c>
      <c r="AK734" s="2">
        <f t="shared" si="17"/>
        <v>0</v>
      </c>
    </row>
    <row r="735">
      <c r="A735" s="1"/>
      <c r="B735" s="1"/>
      <c r="C735" s="1"/>
      <c r="D735" s="7" t="str">
        <f t="shared" si="18"/>
        <v/>
      </c>
      <c r="E735" s="26">
        <f t="shared" si="2"/>
        <v>0</v>
      </c>
      <c r="H735" s="1"/>
      <c r="I735" s="1"/>
      <c r="J735" s="1"/>
      <c r="K735" s="1"/>
      <c r="L735" s="1"/>
      <c r="M735" s="10" t="str">
        <f t="array" ref="M735">iferror(xlookup($H735,'Product Families'!$A:$A,'Product Families'!$P:$P),"")</f>
        <v/>
      </c>
      <c r="N735" s="2" t="str">
        <f t="array" ref="N735">iferror(xlookup($H735,'Product Families'!$A:$A,'Product Families'!$Q:$Q),"")</f>
        <v/>
      </c>
      <c r="O735" s="26" t="str">
        <f t="shared" si="3"/>
        <v/>
      </c>
      <c r="P735" s="42" t="str">
        <f t="shared" si="4"/>
        <v/>
      </c>
      <c r="Q735" s="2">
        <f t="shared" si="5"/>
        <v>0</v>
      </c>
      <c r="R735" s="10" t="str">
        <f t="array" ref="R735">iferror(xlookup($I735,'Product Families'!$A:$A,'Product Families'!$P:$P),"")</f>
        <v/>
      </c>
      <c r="S735" s="2" t="str">
        <f t="array" ref="S735">iferror(xlookup($I735,'Product Families'!$A:$A,'Product Families'!$Q:$Q),"")</f>
        <v/>
      </c>
      <c r="T735" s="26" t="str">
        <f t="shared" si="6"/>
        <v/>
      </c>
      <c r="U735" s="42" t="str">
        <f t="shared" si="7"/>
        <v/>
      </c>
      <c r="V735" s="2">
        <f t="shared" si="8"/>
        <v>0</v>
      </c>
      <c r="W735" s="10" t="str">
        <f t="array" ref="W735">iferror(xlookup($J735,'Product Families'!$A:$A,'Product Families'!$P:$P),"")</f>
        <v/>
      </c>
      <c r="X735" s="2" t="str">
        <f t="array" ref="X735">iferror(xlookup($J735,'Product Families'!$A:$A,'Product Families'!$Q:$Q),"")</f>
        <v/>
      </c>
      <c r="Y735" s="42" t="str">
        <f t="shared" si="9"/>
        <v/>
      </c>
      <c r="Z735" s="42" t="str">
        <f t="shared" si="10"/>
        <v/>
      </c>
      <c r="AA735" s="2">
        <f t="shared" si="11"/>
        <v>0</v>
      </c>
      <c r="AB735" s="10" t="str">
        <f t="array" ref="AB735">iferror(xlookup($K735,'Product Families'!$A:$A,'Product Families'!$P:$P),"")</f>
        <v/>
      </c>
      <c r="AC735" s="2" t="str">
        <f t="array" ref="AC735">iferror(xlookup($K735,'Product Families'!$A:$A,'Product Families'!$Q:$Q),"")</f>
        <v/>
      </c>
      <c r="AD735" s="26" t="str">
        <f t="shared" si="12"/>
        <v/>
      </c>
      <c r="AE735" s="42" t="str">
        <f t="shared" si="13"/>
        <v/>
      </c>
      <c r="AF735" s="2">
        <f t="shared" si="14"/>
        <v>0</v>
      </c>
      <c r="AG735" s="10" t="str">
        <f t="array" ref="AG735">iferror(xlookup($L735,'Product Families'!$A:$A,'Product Families'!$P:$P),"")</f>
        <v/>
      </c>
      <c r="AH735" s="2" t="str">
        <f t="array" ref="AH735">iferror(xlookup($L735,'Product Families'!$A:$A,'Product Families'!$Q:$Q),"")</f>
        <v/>
      </c>
      <c r="AI735" s="26" t="str">
        <f t="shared" si="15"/>
        <v/>
      </c>
      <c r="AJ735" s="42" t="str">
        <f t="shared" si="16"/>
        <v/>
      </c>
      <c r="AK735" s="2">
        <f t="shared" si="17"/>
        <v>0</v>
      </c>
    </row>
    <row r="736">
      <c r="A736" s="1"/>
      <c r="B736" s="1"/>
      <c r="C736" s="1"/>
      <c r="D736" s="7" t="str">
        <f t="shared" si="18"/>
        <v/>
      </c>
      <c r="E736" s="26">
        <f t="shared" si="2"/>
        <v>0</v>
      </c>
      <c r="H736" s="1"/>
      <c r="I736" s="1"/>
      <c r="J736" s="1"/>
      <c r="K736" s="1"/>
      <c r="L736" s="1"/>
      <c r="M736" s="10" t="str">
        <f t="array" ref="M736">iferror(xlookup($H736,'Product Families'!$A:$A,'Product Families'!$P:$P),"")</f>
        <v/>
      </c>
      <c r="N736" s="2" t="str">
        <f t="array" ref="N736">iferror(xlookup($H736,'Product Families'!$A:$A,'Product Families'!$Q:$Q),"")</f>
        <v/>
      </c>
      <c r="O736" s="26" t="str">
        <f t="shared" si="3"/>
        <v/>
      </c>
      <c r="P736" s="42" t="str">
        <f t="shared" si="4"/>
        <v/>
      </c>
      <c r="Q736" s="2">
        <f t="shared" si="5"/>
        <v>0</v>
      </c>
      <c r="R736" s="10" t="str">
        <f t="array" ref="R736">iferror(xlookup($I736,'Product Families'!$A:$A,'Product Families'!$P:$P),"")</f>
        <v/>
      </c>
      <c r="S736" s="2" t="str">
        <f t="array" ref="S736">iferror(xlookup($I736,'Product Families'!$A:$A,'Product Families'!$Q:$Q),"")</f>
        <v/>
      </c>
      <c r="T736" s="26" t="str">
        <f t="shared" si="6"/>
        <v/>
      </c>
      <c r="U736" s="42" t="str">
        <f t="shared" si="7"/>
        <v/>
      </c>
      <c r="V736" s="2">
        <f t="shared" si="8"/>
        <v>0</v>
      </c>
      <c r="W736" s="10" t="str">
        <f t="array" ref="W736">iferror(xlookup($J736,'Product Families'!$A:$A,'Product Families'!$P:$P),"")</f>
        <v/>
      </c>
      <c r="X736" s="2" t="str">
        <f t="array" ref="X736">iferror(xlookup($J736,'Product Families'!$A:$A,'Product Families'!$Q:$Q),"")</f>
        <v/>
      </c>
      <c r="Y736" s="42" t="str">
        <f t="shared" si="9"/>
        <v/>
      </c>
      <c r="Z736" s="42" t="str">
        <f t="shared" si="10"/>
        <v/>
      </c>
      <c r="AA736" s="2">
        <f t="shared" si="11"/>
        <v>0</v>
      </c>
      <c r="AB736" s="10" t="str">
        <f t="array" ref="AB736">iferror(xlookup($K736,'Product Families'!$A:$A,'Product Families'!$P:$P),"")</f>
        <v/>
      </c>
      <c r="AC736" s="2" t="str">
        <f t="array" ref="AC736">iferror(xlookup($K736,'Product Families'!$A:$A,'Product Families'!$Q:$Q),"")</f>
        <v/>
      </c>
      <c r="AD736" s="26" t="str">
        <f t="shared" si="12"/>
        <v/>
      </c>
      <c r="AE736" s="42" t="str">
        <f t="shared" si="13"/>
        <v/>
      </c>
      <c r="AF736" s="2">
        <f t="shared" si="14"/>
        <v>0</v>
      </c>
      <c r="AG736" s="10" t="str">
        <f t="array" ref="AG736">iferror(xlookup($L736,'Product Families'!$A:$A,'Product Families'!$P:$P),"")</f>
        <v/>
      </c>
      <c r="AH736" s="2" t="str">
        <f t="array" ref="AH736">iferror(xlookup($L736,'Product Families'!$A:$A,'Product Families'!$Q:$Q),"")</f>
        <v/>
      </c>
      <c r="AI736" s="26" t="str">
        <f t="shared" si="15"/>
        <v/>
      </c>
      <c r="AJ736" s="42" t="str">
        <f t="shared" si="16"/>
        <v/>
      </c>
      <c r="AK736" s="2">
        <f t="shared" si="17"/>
        <v>0</v>
      </c>
    </row>
    <row r="737">
      <c r="A737" s="1"/>
      <c r="B737" s="1"/>
      <c r="C737" s="1"/>
      <c r="D737" s="7" t="str">
        <f t="shared" si="18"/>
        <v/>
      </c>
      <c r="E737" s="26">
        <f t="shared" si="2"/>
        <v>0</v>
      </c>
      <c r="H737" s="1"/>
      <c r="I737" s="1"/>
      <c r="J737" s="1"/>
      <c r="K737" s="1"/>
      <c r="L737" s="1"/>
      <c r="M737" s="10" t="str">
        <f t="array" ref="M737">iferror(xlookup($H737,'Product Families'!$A:$A,'Product Families'!$P:$P),"")</f>
        <v/>
      </c>
      <c r="N737" s="2" t="str">
        <f t="array" ref="N737">iferror(xlookup($H737,'Product Families'!$A:$A,'Product Families'!$Q:$Q),"")</f>
        <v/>
      </c>
      <c r="O737" s="26" t="str">
        <f t="shared" si="3"/>
        <v/>
      </c>
      <c r="P737" s="42" t="str">
        <f t="shared" si="4"/>
        <v/>
      </c>
      <c r="Q737" s="2">
        <f t="shared" si="5"/>
        <v>0</v>
      </c>
      <c r="R737" s="10" t="str">
        <f t="array" ref="R737">iferror(xlookup($I737,'Product Families'!$A:$A,'Product Families'!$P:$P),"")</f>
        <v/>
      </c>
      <c r="S737" s="2" t="str">
        <f t="array" ref="S737">iferror(xlookup($I737,'Product Families'!$A:$A,'Product Families'!$Q:$Q),"")</f>
        <v/>
      </c>
      <c r="T737" s="26" t="str">
        <f t="shared" si="6"/>
        <v/>
      </c>
      <c r="U737" s="42" t="str">
        <f t="shared" si="7"/>
        <v/>
      </c>
      <c r="V737" s="2">
        <f t="shared" si="8"/>
        <v>0</v>
      </c>
      <c r="W737" s="10" t="str">
        <f t="array" ref="W737">iferror(xlookup($J737,'Product Families'!$A:$A,'Product Families'!$P:$P),"")</f>
        <v/>
      </c>
      <c r="X737" s="2" t="str">
        <f t="array" ref="X737">iferror(xlookup($J737,'Product Families'!$A:$A,'Product Families'!$Q:$Q),"")</f>
        <v/>
      </c>
      <c r="Y737" s="42" t="str">
        <f t="shared" si="9"/>
        <v/>
      </c>
      <c r="Z737" s="42" t="str">
        <f t="shared" si="10"/>
        <v/>
      </c>
      <c r="AA737" s="2">
        <f t="shared" si="11"/>
        <v>0</v>
      </c>
      <c r="AB737" s="10" t="str">
        <f t="array" ref="AB737">iferror(xlookup($K737,'Product Families'!$A:$A,'Product Families'!$P:$P),"")</f>
        <v/>
      </c>
      <c r="AC737" s="2" t="str">
        <f t="array" ref="AC737">iferror(xlookup($K737,'Product Families'!$A:$A,'Product Families'!$Q:$Q),"")</f>
        <v/>
      </c>
      <c r="AD737" s="26" t="str">
        <f t="shared" si="12"/>
        <v/>
      </c>
      <c r="AE737" s="42" t="str">
        <f t="shared" si="13"/>
        <v/>
      </c>
      <c r="AF737" s="2">
        <f t="shared" si="14"/>
        <v>0</v>
      </c>
      <c r="AG737" s="10" t="str">
        <f t="array" ref="AG737">iferror(xlookup($L737,'Product Families'!$A:$A,'Product Families'!$P:$P),"")</f>
        <v/>
      </c>
      <c r="AH737" s="2" t="str">
        <f t="array" ref="AH737">iferror(xlookup($L737,'Product Families'!$A:$A,'Product Families'!$Q:$Q),"")</f>
        <v/>
      </c>
      <c r="AI737" s="26" t="str">
        <f t="shared" si="15"/>
        <v/>
      </c>
      <c r="AJ737" s="42" t="str">
        <f t="shared" si="16"/>
        <v/>
      </c>
      <c r="AK737" s="2">
        <f t="shared" si="17"/>
        <v>0</v>
      </c>
    </row>
    <row r="738">
      <c r="A738" s="1"/>
      <c r="B738" s="1"/>
      <c r="C738" s="1"/>
      <c r="D738" s="7" t="str">
        <f t="shared" si="18"/>
        <v/>
      </c>
      <c r="E738" s="26">
        <f t="shared" si="2"/>
        <v>0</v>
      </c>
      <c r="H738" s="1"/>
      <c r="I738" s="1"/>
      <c r="J738" s="1"/>
      <c r="K738" s="1"/>
      <c r="L738" s="1"/>
      <c r="M738" s="10" t="str">
        <f t="array" ref="M738">iferror(xlookup($H738,'Product Families'!$A:$A,'Product Families'!$P:$P),"")</f>
        <v/>
      </c>
      <c r="N738" s="2" t="str">
        <f t="array" ref="N738">iferror(xlookup($H738,'Product Families'!$A:$A,'Product Families'!$Q:$Q),"")</f>
        <v/>
      </c>
      <c r="O738" s="26" t="str">
        <f t="shared" si="3"/>
        <v/>
      </c>
      <c r="P738" s="42" t="str">
        <f t="shared" si="4"/>
        <v/>
      </c>
      <c r="Q738" s="2">
        <f t="shared" si="5"/>
        <v>0</v>
      </c>
      <c r="R738" s="10" t="str">
        <f t="array" ref="R738">iferror(xlookup($I738,'Product Families'!$A:$A,'Product Families'!$P:$P),"")</f>
        <v/>
      </c>
      <c r="S738" s="2" t="str">
        <f t="array" ref="S738">iferror(xlookup($I738,'Product Families'!$A:$A,'Product Families'!$Q:$Q),"")</f>
        <v/>
      </c>
      <c r="T738" s="26" t="str">
        <f t="shared" si="6"/>
        <v/>
      </c>
      <c r="U738" s="42" t="str">
        <f t="shared" si="7"/>
        <v/>
      </c>
      <c r="V738" s="2">
        <f t="shared" si="8"/>
        <v>0</v>
      </c>
      <c r="W738" s="10" t="str">
        <f t="array" ref="W738">iferror(xlookup($J738,'Product Families'!$A:$A,'Product Families'!$P:$P),"")</f>
        <v/>
      </c>
      <c r="X738" s="2" t="str">
        <f t="array" ref="X738">iferror(xlookup($J738,'Product Families'!$A:$A,'Product Families'!$Q:$Q),"")</f>
        <v/>
      </c>
      <c r="Y738" s="42" t="str">
        <f t="shared" si="9"/>
        <v/>
      </c>
      <c r="Z738" s="42" t="str">
        <f t="shared" si="10"/>
        <v/>
      </c>
      <c r="AA738" s="2">
        <f t="shared" si="11"/>
        <v>0</v>
      </c>
      <c r="AB738" s="10" t="str">
        <f t="array" ref="AB738">iferror(xlookup($K738,'Product Families'!$A:$A,'Product Families'!$P:$P),"")</f>
        <v/>
      </c>
      <c r="AC738" s="2" t="str">
        <f t="array" ref="AC738">iferror(xlookup($K738,'Product Families'!$A:$A,'Product Families'!$Q:$Q),"")</f>
        <v/>
      </c>
      <c r="AD738" s="26" t="str">
        <f t="shared" si="12"/>
        <v/>
      </c>
      <c r="AE738" s="42" t="str">
        <f t="shared" si="13"/>
        <v/>
      </c>
      <c r="AF738" s="2">
        <f t="shared" si="14"/>
        <v>0</v>
      </c>
      <c r="AG738" s="10" t="str">
        <f t="array" ref="AG738">iferror(xlookup($L738,'Product Families'!$A:$A,'Product Families'!$P:$P),"")</f>
        <v/>
      </c>
      <c r="AH738" s="2" t="str">
        <f t="array" ref="AH738">iferror(xlookup($L738,'Product Families'!$A:$A,'Product Families'!$Q:$Q),"")</f>
        <v/>
      </c>
      <c r="AI738" s="26" t="str">
        <f t="shared" si="15"/>
        <v/>
      </c>
      <c r="AJ738" s="42" t="str">
        <f t="shared" si="16"/>
        <v/>
      </c>
      <c r="AK738" s="2">
        <f t="shared" si="17"/>
        <v>0</v>
      </c>
    </row>
    <row r="739">
      <c r="A739" s="1"/>
      <c r="B739" s="1"/>
      <c r="C739" s="1"/>
      <c r="D739" s="7" t="str">
        <f t="shared" si="18"/>
        <v/>
      </c>
      <c r="E739" s="26">
        <f t="shared" si="2"/>
        <v>0</v>
      </c>
      <c r="H739" s="1"/>
      <c r="I739" s="1"/>
      <c r="J739" s="1"/>
      <c r="K739" s="1"/>
      <c r="L739" s="1"/>
      <c r="M739" s="10" t="str">
        <f t="array" ref="M739">iferror(xlookup($H739,'Product Families'!$A:$A,'Product Families'!$P:$P),"")</f>
        <v/>
      </c>
      <c r="N739" s="2" t="str">
        <f t="array" ref="N739">iferror(xlookup($H739,'Product Families'!$A:$A,'Product Families'!$Q:$Q),"")</f>
        <v/>
      </c>
      <c r="O739" s="26" t="str">
        <f t="shared" si="3"/>
        <v/>
      </c>
      <c r="P739" s="42" t="str">
        <f t="shared" si="4"/>
        <v/>
      </c>
      <c r="Q739" s="2">
        <f t="shared" si="5"/>
        <v>0</v>
      </c>
      <c r="R739" s="10" t="str">
        <f t="array" ref="R739">iferror(xlookup($I739,'Product Families'!$A:$A,'Product Families'!$P:$P),"")</f>
        <v/>
      </c>
      <c r="S739" s="2" t="str">
        <f t="array" ref="S739">iferror(xlookup($I739,'Product Families'!$A:$A,'Product Families'!$Q:$Q),"")</f>
        <v/>
      </c>
      <c r="T739" s="26" t="str">
        <f t="shared" si="6"/>
        <v/>
      </c>
      <c r="U739" s="42" t="str">
        <f t="shared" si="7"/>
        <v/>
      </c>
      <c r="V739" s="2">
        <f t="shared" si="8"/>
        <v>0</v>
      </c>
      <c r="W739" s="10" t="str">
        <f t="array" ref="W739">iferror(xlookup($J739,'Product Families'!$A:$A,'Product Families'!$P:$P),"")</f>
        <v/>
      </c>
      <c r="X739" s="2" t="str">
        <f t="array" ref="X739">iferror(xlookup($J739,'Product Families'!$A:$A,'Product Families'!$Q:$Q),"")</f>
        <v/>
      </c>
      <c r="Y739" s="42" t="str">
        <f t="shared" si="9"/>
        <v/>
      </c>
      <c r="Z739" s="42" t="str">
        <f t="shared" si="10"/>
        <v/>
      </c>
      <c r="AA739" s="2">
        <f t="shared" si="11"/>
        <v>0</v>
      </c>
      <c r="AB739" s="10" t="str">
        <f t="array" ref="AB739">iferror(xlookup($K739,'Product Families'!$A:$A,'Product Families'!$P:$P),"")</f>
        <v/>
      </c>
      <c r="AC739" s="2" t="str">
        <f t="array" ref="AC739">iferror(xlookup($K739,'Product Families'!$A:$A,'Product Families'!$Q:$Q),"")</f>
        <v/>
      </c>
      <c r="AD739" s="26" t="str">
        <f t="shared" si="12"/>
        <v/>
      </c>
      <c r="AE739" s="42" t="str">
        <f t="shared" si="13"/>
        <v/>
      </c>
      <c r="AF739" s="2">
        <f t="shared" si="14"/>
        <v>0</v>
      </c>
      <c r="AG739" s="10" t="str">
        <f t="array" ref="AG739">iferror(xlookup($L739,'Product Families'!$A:$A,'Product Families'!$P:$P),"")</f>
        <v/>
      </c>
      <c r="AH739" s="2" t="str">
        <f t="array" ref="AH739">iferror(xlookup($L739,'Product Families'!$A:$A,'Product Families'!$Q:$Q),"")</f>
        <v/>
      </c>
      <c r="AI739" s="26" t="str">
        <f t="shared" si="15"/>
        <v/>
      </c>
      <c r="AJ739" s="42" t="str">
        <f t="shared" si="16"/>
        <v/>
      </c>
      <c r="AK739" s="2">
        <f t="shared" si="17"/>
        <v>0</v>
      </c>
    </row>
    <row r="740">
      <c r="A740" s="1"/>
      <c r="B740" s="1"/>
      <c r="C740" s="1"/>
      <c r="D740" s="7" t="str">
        <f t="shared" si="18"/>
        <v/>
      </c>
      <c r="E740" s="26">
        <f t="shared" si="2"/>
        <v>0</v>
      </c>
      <c r="H740" s="1"/>
      <c r="I740" s="1"/>
      <c r="J740" s="1"/>
      <c r="K740" s="1"/>
      <c r="L740" s="1"/>
      <c r="M740" s="10" t="str">
        <f t="array" ref="M740">iferror(xlookup($H740,'Product Families'!$A:$A,'Product Families'!$P:$P),"")</f>
        <v/>
      </c>
      <c r="N740" s="2" t="str">
        <f t="array" ref="N740">iferror(xlookup($H740,'Product Families'!$A:$A,'Product Families'!$Q:$Q),"")</f>
        <v/>
      </c>
      <c r="O740" s="26" t="str">
        <f t="shared" si="3"/>
        <v/>
      </c>
      <c r="P740" s="42" t="str">
        <f t="shared" si="4"/>
        <v/>
      </c>
      <c r="Q740" s="2">
        <f t="shared" si="5"/>
        <v>0</v>
      </c>
      <c r="R740" s="10" t="str">
        <f t="array" ref="R740">iferror(xlookup($I740,'Product Families'!$A:$A,'Product Families'!$P:$P),"")</f>
        <v/>
      </c>
      <c r="S740" s="2" t="str">
        <f t="array" ref="S740">iferror(xlookup($I740,'Product Families'!$A:$A,'Product Families'!$Q:$Q),"")</f>
        <v/>
      </c>
      <c r="T740" s="26" t="str">
        <f t="shared" si="6"/>
        <v/>
      </c>
      <c r="U740" s="42" t="str">
        <f t="shared" si="7"/>
        <v/>
      </c>
      <c r="V740" s="2">
        <f t="shared" si="8"/>
        <v>0</v>
      </c>
      <c r="W740" s="10" t="str">
        <f t="array" ref="W740">iferror(xlookup($J740,'Product Families'!$A:$A,'Product Families'!$P:$P),"")</f>
        <v/>
      </c>
      <c r="X740" s="2" t="str">
        <f t="array" ref="X740">iferror(xlookup($J740,'Product Families'!$A:$A,'Product Families'!$Q:$Q),"")</f>
        <v/>
      </c>
      <c r="Y740" s="42" t="str">
        <f t="shared" si="9"/>
        <v/>
      </c>
      <c r="Z740" s="42" t="str">
        <f t="shared" si="10"/>
        <v/>
      </c>
      <c r="AA740" s="2">
        <f t="shared" si="11"/>
        <v>0</v>
      </c>
      <c r="AB740" s="10" t="str">
        <f t="array" ref="AB740">iferror(xlookup($K740,'Product Families'!$A:$A,'Product Families'!$P:$P),"")</f>
        <v/>
      </c>
      <c r="AC740" s="2" t="str">
        <f t="array" ref="AC740">iferror(xlookup($K740,'Product Families'!$A:$A,'Product Families'!$Q:$Q),"")</f>
        <v/>
      </c>
      <c r="AD740" s="26" t="str">
        <f t="shared" si="12"/>
        <v/>
      </c>
      <c r="AE740" s="42" t="str">
        <f t="shared" si="13"/>
        <v/>
      </c>
      <c r="AF740" s="2">
        <f t="shared" si="14"/>
        <v>0</v>
      </c>
      <c r="AG740" s="10" t="str">
        <f t="array" ref="AG740">iferror(xlookup($L740,'Product Families'!$A:$A,'Product Families'!$P:$P),"")</f>
        <v/>
      </c>
      <c r="AH740" s="2" t="str">
        <f t="array" ref="AH740">iferror(xlookup($L740,'Product Families'!$A:$A,'Product Families'!$Q:$Q),"")</f>
        <v/>
      </c>
      <c r="AI740" s="26" t="str">
        <f t="shared" si="15"/>
        <v/>
      </c>
      <c r="AJ740" s="42" t="str">
        <f t="shared" si="16"/>
        <v/>
      </c>
      <c r="AK740" s="2">
        <f t="shared" si="17"/>
        <v>0</v>
      </c>
    </row>
    <row r="741">
      <c r="A741" s="1"/>
      <c r="B741" s="1"/>
      <c r="C741" s="1"/>
      <c r="D741" s="7" t="str">
        <f t="shared" si="18"/>
        <v/>
      </c>
      <c r="E741" s="26">
        <f t="shared" si="2"/>
        <v>0</v>
      </c>
      <c r="H741" s="1"/>
      <c r="I741" s="1"/>
      <c r="J741" s="1"/>
      <c r="K741" s="1"/>
      <c r="L741" s="1"/>
      <c r="M741" s="10" t="str">
        <f t="array" ref="M741">iferror(xlookup($H741,'Product Families'!$A:$A,'Product Families'!$P:$P),"")</f>
        <v/>
      </c>
      <c r="N741" s="2" t="str">
        <f t="array" ref="N741">iferror(xlookup($H741,'Product Families'!$A:$A,'Product Families'!$Q:$Q),"")</f>
        <v/>
      </c>
      <c r="O741" s="26" t="str">
        <f t="shared" si="3"/>
        <v/>
      </c>
      <c r="P741" s="42" t="str">
        <f t="shared" si="4"/>
        <v/>
      </c>
      <c r="Q741" s="2">
        <f t="shared" si="5"/>
        <v>0</v>
      </c>
      <c r="R741" s="10" t="str">
        <f t="array" ref="R741">iferror(xlookup($I741,'Product Families'!$A:$A,'Product Families'!$P:$P),"")</f>
        <v/>
      </c>
      <c r="S741" s="2" t="str">
        <f t="array" ref="S741">iferror(xlookup($I741,'Product Families'!$A:$A,'Product Families'!$Q:$Q),"")</f>
        <v/>
      </c>
      <c r="T741" s="26" t="str">
        <f t="shared" si="6"/>
        <v/>
      </c>
      <c r="U741" s="42" t="str">
        <f t="shared" si="7"/>
        <v/>
      </c>
      <c r="V741" s="2">
        <f t="shared" si="8"/>
        <v>0</v>
      </c>
      <c r="W741" s="10" t="str">
        <f t="array" ref="W741">iferror(xlookup($J741,'Product Families'!$A:$A,'Product Families'!$P:$P),"")</f>
        <v/>
      </c>
      <c r="X741" s="2" t="str">
        <f t="array" ref="X741">iferror(xlookup($J741,'Product Families'!$A:$A,'Product Families'!$Q:$Q),"")</f>
        <v/>
      </c>
      <c r="Y741" s="42" t="str">
        <f t="shared" si="9"/>
        <v/>
      </c>
      <c r="Z741" s="42" t="str">
        <f t="shared" si="10"/>
        <v/>
      </c>
      <c r="AA741" s="2">
        <f t="shared" si="11"/>
        <v>0</v>
      </c>
      <c r="AB741" s="10" t="str">
        <f t="array" ref="AB741">iferror(xlookup($K741,'Product Families'!$A:$A,'Product Families'!$P:$P),"")</f>
        <v/>
      </c>
      <c r="AC741" s="2" t="str">
        <f t="array" ref="AC741">iferror(xlookup($K741,'Product Families'!$A:$A,'Product Families'!$Q:$Q),"")</f>
        <v/>
      </c>
      <c r="AD741" s="26" t="str">
        <f t="shared" si="12"/>
        <v/>
      </c>
      <c r="AE741" s="42" t="str">
        <f t="shared" si="13"/>
        <v/>
      </c>
      <c r="AF741" s="2">
        <f t="shared" si="14"/>
        <v>0</v>
      </c>
      <c r="AG741" s="10" t="str">
        <f t="array" ref="AG741">iferror(xlookup($L741,'Product Families'!$A:$A,'Product Families'!$P:$P),"")</f>
        <v/>
      </c>
      <c r="AH741" s="2" t="str">
        <f t="array" ref="AH741">iferror(xlookup($L741,'Product Families'!$A:$A,'Product Families'!$Q:$Q),"")</f>
        <v/>
      </c>
      <c r="AI741" s="26" t="str">
        <f t="shared" si="15"/>
        <v/>
      </c>
      <c r="AJ741" s="42" t="str">
        <f t="shared" si="16"/>
        <v/>
      </c>
      <c r="AK741" s="2">
        <f t="shared" si="17"/>
        <v>0</v>
      </c>
    </row>
    <row r="742">
      <c r="A742" s="1"/>
      <c r="B742" s="1"/>
      <c r="C742" s="1"/>
      <c r="D742" s="7" t="str">
        <f t="shared" si="18"/>
        <v/>
      </c>
      <c r="E742" s="26">
        <f t="shared" si="2"/>
        <v>0</v>
      </c>
      <c r="H742" s="1"/>
      <c r="I742" s="1"/>
      <c r="J742" s="1"/>
      <c r="K742" s="1"/>
      <c r="L742" s="1"/>
      <c r="M742" s="10" t="str">
        <f t="array" ref="M742">iferror(xlookup($H742,'Product Families'!$A:$A,'Product Families'!$P:$P),"")</f>
        <v/>
      </c>
      <c r="N742" s="2" t="str">
        <f t="array" ref="N742">iferror(xlookup($H742,'Product Families'!$A:$A,'Product Families'!$Q:$Q),"")</f>
        <v/>
      </c>
      <c r="O742" s="26" t="str">
        <f t="shared" si="3"/>
        <v/>
      </c>
      <c r="P742" s="42" t="str">
        <f t="shared" si="4"/>
        <v/>
      </c>
      <c r="Q742" s="2">
        <f t="shared" si="5"/>
        <v>0</v>
      </c>
      <c r="R742" s="10" t="str">
        <f t="array" ref="R742">iferror(xlookup($I742,'Product Families'!$A:$A,'Product Families'!$P:$P),"")</f>
        <v/>
      </c>
      <c r="S742" s="2" t="str">
        <f t="array" ref="S742">iferror(xlookup($I742,'Product Families'!$A:$A,'Product Families'!$Q:$Q),"")</f>
        <v/>
      </c>
      <c r="T742" s="26" t="str">
        <f t="shared" si="6"/>
        <v/>
      </c>
      <c r="U742" s="42" t="str">
        <f t="shared" si="7"/>
        <v/>
      </c>
      <c r="V742" s="2">
        <f t="shared" si="8"/>
        <v>0</v>
      </c>
      <c r="W742" s="10" t="str">
        <f t="array" ref="W742">iferror(xlookup($J742,'Product Families'!$A:$A,'Product Families'!$P:$P),"")</f>
        <v/>
      </c>
      <c r="X742" s="2" t="str">
        <f t="array" ref="X742">iferror(xlookup($J742,'Product Families'!$A:$A,'Product Families'!$Q:$Q),"")</f>
        <v/>
      </c>
      <c r="Y742" s="42" t="str">
        <f t="shared" si="9"/>
        <v/>
      </c>
      <c r="Z742" s="42" t="str">
        <f t="shared" si="10"/>
        <v/>
      </c>
      <c r="AA742" s="2">
        <f t="shared" si="11"/>
        <v>0</v>
      </c>
      <c r="AB742" s="10" t="str">
        <f t="array" ref="AB742">iferror(xlookup($K742,'Product Families'!$A:$A,'Product Families'!$P:$P),"")</f>
        <v/>
      </c>
      <c r="AC742" s="2" t="str">
        <f t="array" ref="AC742">iferror(xlookup($K742,'Product Families'!$A:$A,'Product Families'!$Q:$Q),"")</f>
        <v/>
      </c>
      <c r="AD742" s="26" t="str">
        <f t="shared" si="12"/>
        <v/>
      </c>
      <c r="AE742" s="42" t="str">
        <f t="shared" si="13"/>
        <v/>
      </c>
      <c r="AF742" s="2">
        <f t="shared" si="14"/>
        <v>0</v>
      </c>
      <c r="AG742" s="10" t="str">
        <f t="array" ref="AG742">iferror(xlookup($L742,'Product Families'!$A:$A,'Product Families'!$P:$P),"")</f>
        <v/>
      </c>
      <c r="AH742" s="2" t="str">
        <f t="array" ref="AH742">iferror(xlookup($L742,'Product Families'!$A:$A,'Product Families'!$Q:$Q),"")</f>
        <v/>
      </c>
      <c r="AI742" s="26" t="str">
        <f t="shared" si="15"/>
        <v/>
      </c>
      <c r="AJ742" s="42" t="str">
        <f t="shared" si="16"/>
        <v/>
      </c>
      <c r="AK742" s="2">
        <f t="shared" si="17"/>
        <v>0</v>
      </c>
    </row>
    <row r="743">
      <c r="A743" s="1"/>
      <c r="B743" s="1"/>
      <c r="C743" s="1"/>
      <c r="D743" s="7" t="str">
        <f t="shared" si="18"/>
        <v/>
      </c>
      <c r="E743" s="26">
        <f t="shared" si="2"/>
        <v>0</v>
      </c>
      <c r="H743" s="1"/>
      <c r="I743" s="1"/>
      <c r="J743" s="1"/>
      <c r="K743" s="1"/>
      <c r="L743" s="1"/>
      <c r="M743" s="10" t="str">
        <f t="array" ref="M743">iferror(xlookup($H743,'Product Families'!$A:$A,'Product Families'!$P:$P),"")</f>
        <v/>
      </c>
      <c r="N743" s="2" t="str">
        <f t="array" ref="N743">iferror(xlookup($H743,'Product Families'!$A:$A,'Product Families'!$Q:$Q),"")</f>
        <v/>
      </c>
      <c r="O743" s="26" t="str">
        <f t="shared" si="3"/>
        <v/>
      </c>
      <c r="P743" s="42" t="str">
        <f t="shared" si="4"/>
        <v/>
      </c>
      <c r="Q743" s="2">
        <f t="shared" si="5"/>
        <v>0</v>
      </c>
      <c r="R743" s="10" t="str">
        <f t="array" ref="R743">iferror(xlookup($I743,'Product Families'!$A:$A,'Product Families'!$P:$P),"")</f>
        <v/>
      </c>
      <c r="S743" s="2" t="str">
        <f t="array" ref="S743">iferror(xlookup($I743,'Product Families'!$A:$A,'Product Families'!$Q:$Q),"")</f>
        <v/>
      </c>
      <c r="T743" s="26" t="str">
        <f t="shared" si="6"/>
        <v/>
      </c>
      <c r="U743" s="42" t="str">
        <f t="shared" si="7"/>
        <v/>
      </c>
      <c r="V743" s="2">
        <f t="shared" si="8"/>
        <v>0</v>
      </c>
      <c r="W743" s="10" t="str">
        <f t="array" ref="W743">iferror(xlookup($J743,'Product Families'!$A:$A,'Product Families'!$P:$P),"")</f>
        <v/>
      </c>
      <c r="X743" s="2" t="str">
        <f t="array" ref="X743">iferror(xlookup($J743,'Product Families'!$A:$A,'Product Families'!$Q:$Q),"")</f>
        <v/>
      </c>
      <c r="Y743" s="42" t="str">
        <f t="shared" si="9"/>
        <v/>
      </c>
      <c r="Z743" s="42" t="str">
        <f t="shared" si="10"/>
        <v/>
      </c>
      <c r="AA743" s="2">
        <f t="shared" si="11"/>
        <v>0</v>
      </c>
      <c r="AB743" s="10" t="str">
        <f t="array" ref="AB743">iferror(xlookup($K743,'Product Families'!$A:$A,'Product Families'!$P:$P),"")</f>
        <v/>
      </c>
      <c r="AC743" s="2" t="str">
        <f t="array" ref="AC743">iferror(xlookup($K743,'Product Families'!$A:$A,'Product Families'!$Q:$Q),"")</f>
        <v/>
      </c>
      <c r="AD743" s="26" t="str">
        <f t="shared" si="12"/>
        <v/>
      </c>
      <c r="AE743" s="42" t="str">
        <f t="shared" si="13"/>
        <v/>
      </c>
      <c r="AF743" s="2">
        <f t="shared" si="14"/>
        <v>0</v>
      </c>
      <c r="AG743" s="10" t="str">
        <f t="array" ref="AG743">iferror(xlookup($L743,'Product Families'!$A:$A,'Product Families'!$P:$P),"")</f>
        <v/>
      </c>
      <c r="AH743" s="2" t="str">
        <f t="array" ref="AH743">iferror(xlookup($L743,'Product Families'!$A:$A,'Product Families'!$Q:$Q),"")</f>
        <v/>
      </c>
      <c r="AI743" s="26" t="str">
        <f t="shared" si="15"/>
        <v/>
      </c>
      <c r="AJ743" s="42" t="str">
        <f t="shared" si="16"/>
        <v/>
      </c>
      <c r="AK743" s="2">
        <f t="shared" si="17"/>
        <v>0</v>
      </c>
    </row>
    <row r="744">
      <c r="A744" s="1"/>
      <c r="B744" s="1"/>
      <c r="C744" s="1"/>
      <c r="D744" s="7" t="str">
        <f t="shared" si="18"/>
        <v/>
      </c>
      <c r="E744" s="26">
        <f t="shared" si="2"/>
        <v>0</v>
      </c>
      <c r="H744" s="1"/>
      <c r="I744" s="1"/>
      <c r="J744" s="1"/>
      <c r="K744" s="1"/>
      <c r="L744" s="1"/>
      <c r="M744" s="10" t="str">
        <f t="array" ref="M744">iferror(xlookup($H744,'Product Families'!$A:$A,'Product Families'!$P:$P),"")</f>
        <v/>
      </c>
      <c r="N744" s="2" t="str">
        <f t="array" ref="N744">iferror(xlookup($H744,'Product Families'!$A:$A,'Product Families'!$Q:$Q),"")</f>
        <v/>
      </c>
      <c r="O744" s="26" t="str">
        <f t="shared" si="3"/>
        <v/>
      </c>
      <c r="P744" s="42" t="str">
        <f t="shared" si="4"/>
        <v/>
      </c>
      <c r="Q744" s="2">
        <f t="shared" si="5"/>
        <v>0</v>
      </c>
      <c r="R744" s="10" t="str">
        <f t="array" ref="R744">iferror(xlookup($I744,'Product Families'!$A:$A,'Product Families'!$P:$P),"")</f>
        <v/>
      </c>
      <c r="S744" s="2" t="str">
        <f t="array" ref="S744">iferror(xlookup($I744,'Product Families'!$A:$A,'Product Families'!$Q:$Q),"")</f>
        <v/>
      </c>
      <c r="T744" s="26" t="str">
        <f t="shared" si="6"/>
        <v/>
      </c>
      <c r="U744" s="42" t="str">
        <f t="shared" si="7"/>
        <v/>
      </c>
      <c r="V744" s="2">
        <f t="shared" si="8"/>
        <v>0</v>
      </c>
      <c r="W744" s="10" t="str">
        <f t="array" ref="W744">iferror(xlookup($J744,'Product Families'!$A:$A,'Product Families'!$P:$P),"")</f>
        <v/>
      </c>
      <c r="X744" s="2" t="str">
        <f t="array" ref="X744">iferror(xlookup($J744,'Product Families'!$A:$A,'Product Families'!$Q:$Q),"")</f>
        <v/>
      </c>
      <c r="Y744" s="42" t="str">
        <f t="shared" si="9"/>
        <v/>
      </c>
      <c r="Z744" s="42" t="str">
        <f t="shared" si="10"/>
        <v/>
      </c>
      <c r="AA744" s="2">
        <f t="shared" si="11"/>
        <v>0</v>
      </c>
      <c r="AB744" s="10" t="str">
        <f t="array" ref="AB744">iferror(xlookup($K744,'Product Families'!$A:$A,'Product Families'!$P:$P),"")</f>
        <v/>
      </c>
      <c r="AC744" s="2" t="str">
        <f t="array" ref="AC744">iferror(xlookup($K744,'Product Families'!$A:$A,'Product Families'!$Q:$Q),"")</f>
        <v/>
      </c>
      <c r="AD744" s="26" t="str">
        <f t="shared" si="12"/>
        <v/>
      </c>
      <c r="AE744" s="42" t="str">
        <f t="shared" si="13"/>
        <v/>
      </c>
      <c r="AF744" s="2">
        <f t="shared" si="14"/>
        <v>0</v>
      </c>
      <c r="AG744" s="10" t="str">
        <f t="array" ref="AG744">iferror(xlookup($L744,'Product Families'!$A:$A,'Product Families'!$P:$P),"")</f>
        <v/>
      </c>
      <c r="AH744" s="2" t="str">
        <f t="array" ref="AH744">iferror(xlookup($L744,'Product Families'!$A:$A,'Product Families'!$Q:$Q),"")</f>
        <v/>
      </c>
      <c r="AI744" s="26" t="str">
        <f t="shared" si="15"/>
        <v/>
      </c>
      <c r="AJ744" s="42" t="str">
        <f t="shared" si="16"/>
        <v/>
      </c>
      <c r="AK744" s="2">
        <f t="shared" si="17"/>
        <v>0</v>
      </c>
    </row>
    <row r="745">
      <c r="A745" s="1"/>
      <c r="B745" s="1"/>
      <c r="C745" s="1"/>
      <c r="D745" s="7" t="str">
        <f t="shared" si="18"/>
        <v/>
      </c>
      <c r="E745" s="26">
        <f t="shared" si="2"/>
        <v>0</v>
      </c>
      <c r="H745" s="1"/>
      <c r="I745" s="1"/>
      <c r="J745" s="1"/>
      <c r="K745" s="1"/>
      <c r="L745" s="1"/>
      <c r="M745" s="10" t="str">
        <f t="array" ref="M745">iferror(xlookup($H745,'Product Families'!$A:$A,'Product Families'!$P:$P),"")</f>
        <v/>
      </c>
      <c r="N745" s="2" t="str">
        <f t="array" ref="N745">iferror(xlookup($H745,'Product Families'!$A:$A,'Product Families'!$Q:$Q),"")</f>
        <v/>
      </c>
      <c r="O745" s="26" t="str">
        <f t="shared" si="3"/>
        <v/>
      </c>
      <c r="P745" s="42" t="str">
        <f t="shared" si="4"/>
        <v/>
      </c>
      <c r="Q745" s="2">
        <f t="shared" si="5"/>
        <v>0</v>
      </c>
      <c r="R745" s="10" t="str">
        <f t="array" ref="R745">iferror(xlookup($I745,'Product Families'!$A:$A,'Product Families'!$P:$P),"")</f>
        <v/>
      </c>
      <c r="S745" s="2" t="str">
        <f t="array" ref="S745">iferror(xlookup($I745,'Product Families'!$A:$A,'Product Families'!$Q:$Q),"")</f>
        <v/>
      </c>
      <c r="T745" s="26" t="str">
        <f t="shared" si="6"/>
        <v/>
      </c>
      <c r="U745" s="42" t="str">
        <f t="shared" si="7"/>
        <v/>
      </c>
      <c r="V745" s="2">
        <f t="shared" si="8"/>
        <v>0</v>
      </c>
      <c r="W745" s="10" t="str">
        <f t="array" ref="W745">iferror(xlookup($J745,'Product Families'!$A:$A,'Product Families'!$P:$P),"")</f>
        <v/>
      </c>
      <c r="X745" s="2" t="str">
        <f t="array" ref="X745">iferror(xlookup($J745,'Product Families'!$A:$A,'Product Families'!$Q:$Q),"")</f>
        <v/>
      </c>
      <c r="Y745" s="42" t="str">
        <f t="shared" si="9"/>
        <v/>
      </c>
      <c r="Z745" s="42" t="str">
        <f t="shared" si="10"/>
        <v/>
      </c>
      <c r="AA745" s="2">
        <f t="shared" si="11"/>
        <v>0</v>
      </c>
      <c r="AB745" s="10" t="str">
        <f t="array" ref="AB745">iferror(xlookup($K745,'Product Families'!$A:$A,'Product Families'!$P:$P),"")</f>
        <v/>
      </c>
      <c r="AC745" s="2" t="str">
        <f t="array" ref="AC745">iferror(xlookup($K745,'Product Families'!$A:$A,'Product Families'!$Q:$Q),"")</f>
        <v/>
      </c>
      <c r="AD745" s="26" t="str">
        <f t="shared" si="12"/>
        <v/>
      </c>
      <c r="AE745" s="42" t="str">
        <f t="shared" si="13"/>
        <v/>
      </c>
      <c r="AF745" s="2">
        <f t="shared" si="14"/>
        <v>0</v>
      </c>
      <c r="AG745" s="10" t="str">
        <f t="array" ref="AG745">iferror(xlookup($L745,'Product Families'!$A:$A,'Product Families'!$P:$P),"")</f>
        <v/>
      </c>
      <c r="AH745" s="2" t="str">
        <f t="array" ref="AH745">iferror(xlookup($L745,'Product Families'!$A:$A,'Product Families'!$Q:$Q),"")</f>
        <v/>
      </c>
      <c r="AI745" s="26" t="str">
        <f t="shared" si="15"/>
        <v/>
      </c>
      <c r="AJ745" s="42" t="str">
        <f t="shared" si="16"/>
        <v/>
      </c>
      <c r="AK745" s="2">
        <f t="shared" si="17"/>
        <v>0</v>
      </c>
    </row>
    <row r="746">
      <c r="A746" s="1"/>
      <c r="B746" s="1"/>
      <c r="C746" s="1"/>
      <c r="D746" s="7" t="str">
        <f t="shared" si="18"/>
        <v/>
      </c>
      <c r="E746" s="26">
        <f t="shared" si="2"/>
        <v>0</v>
      </c>
      <c r="H746" s="1"/>
      <c r="I746" s="1"/>
      <c r="J746" s="1"/>
      <c r="K746" s="1"/>
      <c r="L746" s="1"/>
      <c r="M746" s="10" t="str">
        <f t="array" ref="M746">iferror(xlookup($H746,'Product Families'!$A:$A,'Product Families'!$P:$P),"")</f>
        <v/>
      </c>
      <c r="N746" s="2" t="str">
        <f t="array" ref="N746">iferror(xlookup($H746,'Product Families'!$A:$A,'Product Families'!$Q:$Q),"")</f>
        <v/>
      </c>
      <c r="O746" s="26" t="str">
        <f t="shared" si="3"/>
        <v/>
      </c>
      <c r="P746" s="42" t="str">
        <f t="shared" si="4"/>
        <v/>
      </c>
      <c r="Q746" s="2">
        <f t="shared" si="5"/>
        <v>0</v>
      </c>
      <c r="R746" s="10" t="str">
        <f t="array" ref="R746">iferror(xlookup($I746,'Product Families'!$A:$A,'Product Families'!$P:$P),"")</f>
        <v/>
      </c>
      <c r="S746" s="2" t="str">
        <f t="array" ref="S746">iferror(xlookup($I746,'Product Families'!$A:$A,'Product Families'!$Q:$Q),"")</f>
        <v/>
      </c>
      <c r="T746" s="26" t="str">
        <f t="shared" si="6"/>
        <v/>
      </c>
      <c r="U746" s="42" t="str">
        <f t="shared" si="7"/>
        <v/>
      </c>
      <c r="V746" s="2">
        <f t="shared" si="8"/>
        <v>0</v>
      </c>
      <c r="W746" s="10" t="str">
        <f t="array" ref="W746">iferror(xlookup($J746,'Product Families'!$A:$A,'Product Families'!$P:$P),"")</f>
        <v/>
      </c>
      <c r="X746" s="2" t="str">
        <f t="array" ref="X746">iferror(xlookup($J746,'Product Families'!$A:$A,'Product Families'!$Q:$Q),"")</f>
        <v/>
      </c>
      <c r="Y746" s="42" t="str">
        <f t="shared" si="9"/>
        <v/>
      </c>
      <c r="Z746" s="42" t="str">
        <f t="shared" si="10"/>
        <v/>
      </c>
      <c r="AA746" s="2">
        <f t="shared" si="11"/>
        <v>0</v>
      </c>
      <c r="AB746" s="10" t="str">
        <f t="array" ref="AB746">iferror(xlookup($K746,'Product Families'!$A:$A,'Product Families'!$P:$P),"")</f>
        <v/>
      </c>
      <c r="AC746" s="2" t="str">
        <f t="array" ref="AC746">iferror(xlookup($K746,'Product Families'!$A:$A,'Product Families'!$Q:$Q),"")</f>
        <v/>
      </c>
      <c r="AD746" s="26" t="str">
        <f t="shared" si="12"/>
        <v/>
      </c>
      <c r="AE746" s="42" t="str">
        <f t="shared" si="13"/>
        <v/>
      </c>
      <c r="AF746" s="2">
        <f t="shared" si="14"/>
        <v>0</v>
      </c>
      <c r="AG746" s="10" t="str">
        <f t="array" ref="AG746">iferror(xlookup($L746,'Product Families'!$A:$A,'Product Families'!$P:$P),"")</f>
        <v/>
      </c>
      <c r="AH746" s="2" t="str">
        <f t="array" ref="AH746">iferror(xlookup($L746,'Product Families'!$A:$A,'Product Families'!$Q:$Q),"")</f>
        <v/>
      </c>
      <c r="AI746" s="26" t="str">
        <f t="shared" si="15"/>
        <v/>
      </c>
      <c r="AJ746" s="42" t="str">
        <f t="shared" si="16"/>
        <v/>
      </c>
      <c r="AK746" s="2">
        <f t="shared" si="17"/>
        <v>0</v>
      </c>
    </row>
    <row r="747">
      <c r="A747" s="1"/>
      <c r="B747" s="1"/>
      <c r="C747" s="1"/>
      <c r="D747" s="7" t="str">
        <f t="shared" si="18"/>
        <v/>
      </c>
      <c r="E747" s="26">
        <f t="shared" si="2"/>
        <v>0</v>
      </c>
      <c r="H747" s="1"/>
      <c r="I747" s="1"/>
      <c r="J747" s="1"/>
      <c r="K747" s="1"/>
      <c r="L747" s="1"/>
      <c r="M747" s="10" t="str">
        <f t="array" ref="M747">iferror(xlookup($H747,'Product Families'!$A:$A,'Product Families'!$P:$P),"")</f>
        <v/>
      </c>
      <c r="N747" s="2" t="str">
        <f t="array" ref="N747">iferror(xlookup($H747,'Product Families'!$A:$A,'Product Families'!$Q:$Q),"")</f>
        <v/>
      </c>
      <c r="O747" s="26" t="str">
        <f t="shared" si="3"/>
        <v/>
      </c>
      <c r="P747" s="42" t="str">
        <f t="shared" si="4"/>
        <v/>
      </c>
      <c r="Q747" s="2">
        <f t="shared" si="5"/>
        <v>0</v>
      </c>
      <c r="R747" s="10" t="str">
        <f t="array" ref="R747">iferror(xlookup($I747,'Product Families'!$A:$A,'Product Families'!$P:$P),"")</f>
        <v/>
      </c>
      <c r="S747" s="2" t="str">
        <f t="array" ref="S747">iferror(xlookup($I747,'Product Families'!$A:$A,'Product Families'!$Q:$Q),"")</f>
        <v/>
      </c>
      <c r="T747" s="26" t="str">
        <f t="shared" si="6"/>
        <v/>
      </c>
      <c r="U747" s="42" t="str">
        <f t="shared" si="7"/>
        <v/>
      </c>
      <c r="V747" s="2">
        <f t="shared" si="8"/>
        <v>0</v>
      </c>
      <c r="W747" s="10" t="str">
        <f t="array" ref="W747">iferror(xlookup($J747,'Product Families'!$A:$A,'Product Families'!$P:$P),"")</f>
        <v/>
      </c>
      <c r="X747" s="2" t="str">
        <f t="array" ref="X747">iferror(xlookup($J747,'Product Families'!$A:$A,'Product Families'!$Q:$Q),"")</f>
        <v/>
      </c>
      <c r="Y747" s="42" t="str">
        <f t="shared" si="9"/>
        <v/>
      </c>
      <c r="Z747" s="42" t="str">
        <f t="shared" si="10"/>
        <v/>
      </c>
      <c r="AA747" s="2">
        <f t="shared" si="11"/>
        <v>0</v>
      </c>
      <c r="AB747" s="10" t="str">
        <f t="array" ref="AB747">iferror(xlookup($K747,'Product Families'!$A:$A,'Product Families'!$P:$P),"")</f>
        <v/>
      </c>
      <c r="AC747" s="2" t="str">
        <f t="array" ref="AC747">iferror(xlookup($K747,'Product Families'!$A:$A,'Product Families'!$Q:$Q),"")</f>
        <v/>
      </c>
      <c r="AD747" s="26" t="str">
        <f t="shared" si="12"/>
        <v/>
      </c>
      <c r="AE747" s="42" t="str">
        <f t="shared" si="13"/>
        <v/>
      </c>
      <c r="AF747" s="2">
        <f t="shared" si="14"/>
        <v>0</v>
      </c>
      <c r="AG747" s="10" t="str">
        <f t="array" ref="AG747">iferror(xlookup($L747,'Product Families'!$A:$A,'Product Families'!$P:$P),"")</f>
        <v/>
      </c>
      <c r="AH747" s="2" t="str">
        <f t="array" ref="AH747">iferror(xlookup($L747,'Product Families'!$A:$A,'Product Families'!$Q:$Q),"")</f>
        <v/>
      </c>
      <c r="AI747" s="26" t="str">
        <f t="shared" si="15"/>
        <v/>
      </c>
      <c r="AJ747" s="42" t="str">
        <f t="shared" si="16"/>
        <v/>
      </c>
      <c r="AK747" s="2">
        <f t="shared" si="17"/>
        <v>0</v>
      </c>
    </row>
    <row r="748">
      <c r="A748" s="1"/>
      <c r="B748" s="1"/>
      <c r="C748" s="1"/>
      <c r="D748" s="7" t="str">
        <f t="shared" si="18"/>
        <v/>
      </c>
      <c r="E748" s="26">
        <f t="shared" si="2"/>
        <v>0</v>
      </c>
      <c r="H748" s="1"/>
      <c r="I748" s="1"/>
      <c r="J748" s="1"/>
      <c r="K748" s="1"/>
      <c r="L748" s="1"/>
      <c r="M748" s="10" t="str">
        <f t="array" ref="M748">iferror(xlookup($H748,'Product Families'!$A:$A,'Product Families'!$P:$P),"")</f>
        <v/>
      </c>
      <c r="N748" s="2" t="str">
        <f t="array" ref="N748">iferror(xlookup($H748,'Product Families'!$A:$A,'Product Families'!$Q:$Q),"")</f>
        <v/>
      </c>
      <c r="O748" s="26" t="str">
        <f t="shared" si="3"/>
        <v/>
      </c>
      <c r="P748" s="42" t="str">
        <f t="shared" si="4"/>
        <v/>
      </c>
      <c r="Q748" s="2">
        <f t="shared" si="5"/>
        <v>0</v>
      </c>
      <c r="R748" s="10" t="str">
        <f t="array" ref="R748">iferror(xlookup($I748,'Product Families'!$A:$A,'Product Families'!$P:$P),"")</f>
        <v/>
      </c>
      <c r="S748" s="2" t="str">
        <f t="array" ref="S748">iferror(xlookup($I748,'Product Families'!$A:$A,'Product Families'!$Q:$Q),"")</f>
        <v/>
      </c>
      <c r="T748" s="26" t="str">
        <f t="shared" si="6"/>
        <v/>
      </c>
      <c r="U748" s="42" t="str">
        <f t="shared" si="7"/>
        <v/>
      </c>
      <c r="V748" s="2">
        <f t="shared" si="8"/>
        <v>0</v>
      </c>
      <c r="W748" s="10" t="str">
        <f t="array" ref="W748">iferror(xlookup($J748,'Product Families'!$A:$A,'Product Families'!$P:$P),"")</f>
        <v/>
      </c>
      <c r="X748" s="2" t="str">
        <f t="array" ref="X748">iferror(xlookup($J748,'Product Families'!$A:$A,'Product Families'!$Q:$Q),"")</f>
        <v/>
      </c>
      <c r="Y748" s="42" t="str">
        <f t="shared" si="9"/>
        <v/>
      </c>
      <c r="Z748" s="42" t="str">
        <f t="shared" si="10"/>
        <v/>
      </c>
      <c r="AA748" s="2">
        <f t="shared" si="11"/>
        <v>0</v>
      </c>
      <c r="AB748" s="10" t="str">
        <f t="array" ref="AB748">iferror(xlookup($K748,'Product Families'!$A:$A,'Product Families'!$P:$P),"")</f>
        <v/>
      </c>
      <c r="AC748" s="2" t="str">
        <f t="array" ref="AC748">iferror(xlookup($K748,'Product Families'!$A:$A,'Product Families'!$Q:$Q),"")</f>
        <v/>
      </c>
      <c r="AD748" s="26" t="str">
        <f t="shared" si="12"/>
        <v/>
      </c>
      <c r="AE748" s="42" t="str">
        <f t="shared" si="13"/>
        <v/>
      </c>
      <c r="AF748" s="2">
        <f t="shared" si="14"/>
        <v>0</v>
      </c>
      <c r="AG748" s="10" t="str">
        <f t="array" ref="AG748">iferror(xlookup($L748,'Product Families'!$A:$A,'Product Families'!$P:$P),"")</f>
        <v/>
      </c>
      <c r="AH748" s="2" t="str">
        <f t="array" ref="AH748">iferror(xlookup($L748,'Product Families'!$A:$A,'Product Families'!$Q:$Q),"")</f>
        <v/>
      </c>
      <c r="AI748" s="26" t="str">
        <f t="shared" si="15"/>
        <v/>
      </c>
      <c r="AJ748" s="42" t="str">
        <f t="shared" si="16"/>
        <v/>
      </c>
      <c r="AK748" s="2">
        <f t="shared" si="17"/>
        <v>0</v>
      </c>
    </row>
    <row r="749">
      <c r="A749" s="1"/>
      <c r="B749" s="1"/>
      <c r="C749" s="1"/>
      <c r="D749" s="7" t="str">
        <f t="shared" si="18"/>
        <v/>
      </c>
      <c r="E749" s="26">
        <f t="shared" si="2"/>
        <v>0</v>
      </c>
      <c r="H749" s="1"/>
      <c r="I749" s="1"/>
      <c r="J749" s="1"/>
      <c r="K749" s="1"/>
      <c r="L749" s="1"/>
      <c r="M749" s="10" t="str">
        <f t="array" ref="M749">iferror(xlookup($H749,'Product Families'!$A:$A,'Product Families'!$P:$P),"")</f>
        <v/>
      </c>
      <c r="N749" s="2" t="str">
        <f t="array" ref="N749">iferror(xlookup($H749,'Product Families'!$A:$A,'Product Families'!$Q:$Q),"")</f>
        <v/>
      </c>
      <c r="O749" s="26" t="str">
        <f t="shared" si="3"/>
        <v/>
      </c>
      <c r="P749" s="42" t="str">
        <f t="shared" si="4"/>
        <v/>
      </c>
      <c r="Q749" s="2">
        <f t="shared" si="5"/>
        <v>0</v>
      </c>
      <c r="R749" s="10" t="str">
        <f t="array" ref="R749">iferror(xlookup($I749,'Product Families'!$A:$A,'Product Families'!$P:$P),"")</f>
        <v/>
      </c>
      <c r="S749" s="2" t="str">
        <f t="array" ref="S749">iferror(xlookup($I749,'Product Families'!$A:$A,'Product Families'!$Q:$Q),"")</f>
        <v/>
      </c>
      <c r="T749" s="26" t="str">
        <f t="shared" si="6"/>
        <v/>
      </c>
      <c r="U749" s="42" t="str">
        <f t="shared" si="7"/>
        <v/>
      </c>
      <c r="V749" s="2">
        <f t="shared" si="8"/>
        <v>0</v>
      </c>
      <c r="W749" s="10" t="str">
        <f t="array" ref="W749">iferror(xlookup($J749,'Product Families'!$A:$A,'Product Families'!$P:$P),"")</f>
        <v/>
      </c>
      <c r="X749" s="2" t="str">
        <f t="array" ref="X749">iferror(xlookup($J749,'Product Families'!$A:$A,'Product Families'!$Q:$Q),"")</f>
        <v/>
      </c>
      <c r="Y749" s="42" t="str">
        <f t="shared" si="9"/>
        <v/>
      </c>
      <c r="Z749" s="42" t="str">
        <f t="shared" si="10"/>
        <v/>
      </c>
      <c r="AA749" s="2">
        <f t="shared" si="11"/>
        <v>0</v>
      </c>
      <c r="AB749" s="10" t="str">
        <f t="array" ref="AB749">iferror(xlookup($K749,'Product Families'!$A:$A,'Product Families'!$P:$P),"")</f>
        <v/>
      </c>
      <c r="AC749" s="2" t="str">
        <f t="array" ref="AC749">iferror(xlookup($K749,'Product Families'!$A:$A,'Product Families'!$Q:$Q),"")</f>
        <v/>
      </c>
      <c r="AD749" s="26" t="str">
        <f t="shared" si="12"/>
        <v/>
      </c>
      <c r="AE749" s="42" t="str">
        <f t="shared" si="13"/>
        <v/>
      </c>
      <c r="AF749" s="2">
        <f t="shared" si="14"/>
        <v>0</v>
      </c>
      <c r="AG749" s="10" t="str">
        <f t="array" ref="AG749">iferror(xlookup($L749,'Product Families'!$A:$A,'Product Families'!$P:$P),"")</f>
        <v/>
      </c>
      <c r="AH749" s="2" t="str">
        <f t="array" ref="AH749">iferror(xlookup($L749,'Product Families'!$A:$A,'Product Families'!$Q:$Q),"")</f>
        <v/>
      </c>
      <c r="AI749" s="26" t="str">
        <f t="shared" si="15"/>
        <v/>
      </c>
      <c r="AJ749" s="42" t="str">
        <f t="shared" si="16"/>
        <v/>
      </c>
      <c r="AK749" s="2">
        <f t="shared" si="17"/>
        <v>0</v>
      </c>
    </row>
    <row r="750">
      <c r="A750" s="1"/>
      <c r="B750" s="1"/>
      <c r="C750" s="1"/>
      <c r="D750" s="7" t="str">
        <f t="shared" si="18"/>
        <v/>
      </c>
      <c r="E750" s="26">
        <f t="shared" si="2"/>
        <v>0</v>
      </c>
      <c r="H750" s="1"/>
      <c r="I750" s="1"/>
      <c r="J750" s="1"/>
      <c r="K750" s="1"/>
      <c r="L750" s="1"/>
      <c r="M750" s="10" t="str">
        <f t="array" ref="M750">iferror(xlookup($H750,'Product Families'!$A:$A,'Product Families'!$P:$P),"")</f>
        <v/>
      </c>
      <c r="N750" s="2" t="str">
        <f t="array" ref="N750">iferror(xlookup($H750,'Product Families'!$A:$A,'Product Families'!$Q:$Q),"")</f>
        <v/>
      </c>
      <c r="O750" s="26" t="str">
        <f t="shared" si="3"/>
        <v/>
      </c>
      <c r="P750" s="42" t="str">
        <f t="shared" si="4"/>
        <v/>
      </c>
      <c r="Q750" s="2">
        <f t="shared" si="5"/>
        <v>0</v>
      </c>
      <c r="R750" s="10" t="str">
        <f t="array" ref="R750">iferror(xlookup($I750,'Product Families'!$A:$A,'Product Families'!$P:$P),"")</f>
        <v/>
      </c>
      <c r="S750" s="2" t="str">
        <f t="array" ref="S750">iferror(xlookup($I750,'Product Families'!$A:$A,'Product Families'!$Q:$Q),"")</f>
        <v/>
      </c>
      <c r="T750" s="26" t="str">
        <f t="shared" si="6"/>
        <v/>
      </c>
      <c r="U750" s="42" t="str">
        <f t="shared" si="7"/>
        <v/>
      </c>
      <c r="V750" s="2">
        <f t="shared" si="8"/>
        <v>0</v>
      </c>
      <c r="W750" s="10" t="str">
        <f t="array" ref="W750">iferror(xlookup($J750,'Product Families'!$A:$A,'Product Families'!$P:$P),"")</f>
        <v/>
      </c>
      <c r="X750" s="2" t="str">
        <f t="array" ref="X750">iferror(xlookup($J750,'Product Families'!$A:$A,'Product Families'!$Q:$Q),"")</f>
        <v/>
      </c>
      <c r="Y750" s="42" t="str">
        <f t="shared" si="9"/>
        <v/>
      </c>
      <c r="Z750" s="42" t="str">
        <f t="shared" si="10"/>
        <v/>
      </c>
      <c r="AA750" s="2">
        <f t="shared" si="11"/>
        <v>0</v>
      </c>
      <c r="AB750" s="10" t="str">
        <f t="array" ref="AB750">iferror(xlookup($K750,'Product Families'!$A:$A,'Product Families'!$P:$P),"")</f>
        <v/>
      </c>
      <c r="AC750" s="2" t="str">
        <f t="array" ref="AC750">iferror(xlookup($K750,'Product Families'!$A:$A,'Product Families'!$Q:$Q),"")</f>
        <v/>
      </c>
      <c r="AD750" s="26" t="str">
        <f t="shared" si="12"/>
        <v/>
      </c>
      <c r="AE750" s="42" t="str">
        <f t="shared" si="13"/>
        <v/>
      </c>
      <c r="AF750" s="2">
        <f t="shared" si="14"/>
        <v>0</v>
      </c>
      <c r="AG750" s="10" t="str">
        <f t="array" ref="AG750">iferror(xlookup($L750,'Product Families'!$A:$A,'Product Families'!$P:$P),"")</f>
        <v/>
      </c>
      <c r="AH750" s="2" t="str">
        <f t="array" ref="AH750">iferror(xlookup($L750,'Product Families'!$A:$A,'Product Families'!$Q:$Q),"")</f>
        <v/>
      </c>
      <c r="AI750" s="26" t="str">
        <f t="shared" si="15"/>
        <v/>
      </c>
      <c r="AJ750" s="42" t="str">
        <f t="shared" si="16"/>
        <v/>
      </c>
      <c r="AK750" s="2">
        <f t="shared" si="17"/>
        <v>0</v>
      </c>
    </row>
    <row r="751">
      <c r="A751" s="1"/>
      <c r="B751" s="1"/>
      <c r="C751" s="1"/>
      <c r="D751" s="7" t="str">
        <f t="shared" si="18"/>
        <v/>
      </c>
      <c r="E751" s="26">
        <f t="shared" si="2"/>
        <v>0</v>
      </c>
      <c r="H751" s="1"/>
      <c r="I751" s="1"/>
      <c r="J751" s="1"/>
      <c r="K751" s="1"/>
      <c r="L751" s="1"/>
      <c r="M751" s="10" t="str">
        <f t="array" ref="M751">iferror(xlookup($H751,'Product Families'!$A:$A,'Product Families'!$P:$P),"")</f>
        <v/>
      </c>
      <c r="N751" s="2" t="str">
        <f t="array" ref="N751">iferror(xlookup($H751,'Product Families'!$A:$A,'Product Families'!$Q:$Q),"")</f>
        <v/>
      </c>
      <c r="O751" s="26" t="str">
        <f t="shared" si="3"/>
        <v/>
      </c>
      <c r="P751" s="42" t="str">
        <f t="shared" si="4"/>
        <v/>
      </c>
      <c r="Q751" s="2">
        <f t="shared" si="5"/>
        <v>0</v>
      </c>
      <c r="R751" s="10" t="str">
        <f t="array" ref="R751">iferror(xlookup($I751,'Product Families'!$A:$A,'Product Families'!$P:$P),"")</f>
        <v/>
      </c>
      <c r="S751" s="2" t="str">
        <f t="array" ref="S751">iferror(xlookup($I751,'Product Families'!$A:$A,'Product Families'!$Q:$Q),"")</f>
        <v/>
      </c>
      <c r="T751" s="26" t="str">
        <f t="shared" si="6"/>
        <v/>
      </c>
      <c r="U751" s="42" t="str">
        <f t="shared" si="7"/>
        <v/>
      </c>
      <c r="V751" s="2">
        <f t="shared" si="8"/>
        <v>0</v>
      </c>
      <c r="W751" s="10" t="str">
        <f t="array" ref="W751">iferror(xlookup($J751,'Product Families'!$A:$A,'Product Families'!$P:$P),"")</f>
        <v/>
      </c>
      <c r="X751" s="2" t="str">
        <f t="array" ref="X751">iferror(xlookup($J751,'Product Families'!$A:$A,'Product Families'!$Q:$Q),"")</f>
        <v/>
      </c>
      <c r="Y751" s="42" t="str">
        <f t="shared" si="9"/>
        <v/>
      </c>
      <c r="Z751" s="42" t="str">
        <f t="shared" si="10"/>
        <v/>
      </c>
      <c r="AA751" s="2">
        <f t="shared" si="11"/>
        <v>0</v>
      </c>
      <c r="AB751" s="10" t="str">
        <f t="array" ref="AB751">iferror(xlookup($K751,'Product Families'!$A:$A,'Product Families'!$P:$P),"")</f>
        <v/>
      </c>
      <c r="AC751" s="2" t="str">
        <f t="array" ref="AC751">iferror(xlookup($K751,'Product Families'!$A:$A,'Product Families'!$Q:$Q),"")</f>
        <v/>
      </c>
      <c r="AD751" s="26" t="str">
        <f t="shared" si="12"/>
        <v/>
      </c>
      <c r="AE751" s="42" t="str">
        <f t="shared" si="13"/>
        <v/>
      </c>
      <c r="AF751" s="2">
        <f t="shared" si="14"/>
        <v>0</v>
      </c>
      <c r="AG751" s="10" t="str">
        <f t="array" ref="AG751">iferror(xlookup($L751,'Product Families'!$A:$A,'Product Families'!$P:$P),"")</f>
        <v/>
      </c>
      <c r="AH751" s="2" t="str">
        <f t="array" ref="AH751">iferror(xlookup($L751,'Product Families'!$A:$A,'Product Families'!$Q:$Q),"")</f>
        <v/>
      </c>
      <c r="AI751" s="26" t="str">
        <f t="shared" si="15"/>
        <v/>
      </c>
      <c r="AJ751" s="42" t="str">
        <f t="shared" si="16"/>
        <v/>
      </c>
      <c r="AK751" s="2">
        <f t="shared" si="17"/>
        <v>0</v>
      </c>
    </row>
    <row r="752">
      <c r="A752" s="1"/>
      <c r="B752" s="1"/>
      <c r="C752" s="1"/>
      <c r="D752" s="7" t="str">
        <f t="shared" si="18"/>
        <v/>
      </c>
      <c r="E752" s="26">
        <f t="shared" si="2"/>
        <v>0</v>
      </c>
      <c r="H752" s="1"/>
      <c r="I752" s="1"/>
      <c r="J752" s="1"/>
      <c r="K752" s="1"/>
      <c r="L752" s="1"/>
      <c r="M752" s="10" t="str">
        <f t="array" ref="M752">iferror(xlookup($H752,'Product Families'!$A:$A,'Product Families'!$P:$P),"")</f>
        <v/>
      </c>
      <c r="N752" s="2" t="str">
        <f t="array" ref="N752">iferror(xlookup($H752,'Product Families'!$A:$A,'Product Families'!$Q:$Q),"")</f>
        <v/>
      </c>
      <c r="O752" s="26" t="str">
        <f t="shared" si="3"/>
        <v/>
      </c>
      <c r="P752" s="42" t="str">
        <f t="shared" si="4"/>
        <v/>
      </c>
      <c r="Q752" s="2">
        <f t="shared" si="5"/>
        <v>0</v>
      </c>
      <c r="R752" s="10" t="str">
        <f t="array" ref="R752">iferror(xlookup($I752,'Product Families'!$A:$A,'Product Families'!$P:$P),"")</f>
        <v/>
      </c>
      <c r="S752" s="2" t="str">
        <f t="array" ref="S752">iferror(xlookup($I752,'Product Families'!$A:$A,'Product Families'!$Q:$Q),"")</f>
        <v/>
      </c>
      <c r="T752" s="26" t="str">
        <f t="shared" si="6"/>
        <v/>
      </c>
      <c r="U752" s="42" t="str">
        <f t="shared" si="7"/>
        <v/>
      </c>
      <c r="V752" s="2">
        <f t="shared" si="8"/>
        <v>0</v>
      </c>
      <c r="W752" s="10" t="str">
        <f t="array" ref="W752">iferror(xlookup($J752,'Product Families'!$A:$A,'Product Families'!$P:$P),"")</f>
        <v/>
      </c>
      <c r="X752" s="2" t="str">
        <f t="array" ref="X752">iferror(xlookup($J752,'Product Families'!$A:$A,'Product Families'!$Q:$Q),"")</f>
        <v/>
      </c>
      <c r="Y752" s="42" t="str">
        <f t="shared" si="9"/>
        <v/>
      </c>
      <c r="Z752" s="42" t="str">
        <f t="shared" si="10"/>
        <v/>
      </c>
      <c r="AA752" s="2">
        <f t="shared" si="11"/>
        <v>0</v>
      </c>
      <c r="AB752" s="10" t="str">
        <f t="array" ref="AB752">iferror(xlookup($K752,'Product Families'!$A:$A,'Product Families'!$P:$P),"")</f>
        <v/>
      </c>
      <c r="AC752" s="2" t="str">
        <f t="array" ref="AC752">iferror(xlookup($K752,'Product Families'!$A:$A,'Product Families'!$Q:$Q),"")</f>
        <v/>
      </c>
      <c r="AD752" s="26" t="str">
        <f t="shared" si="12"/>
        <v/>
      </c>
      <c r="AE752" s="42" t="str">
        <f t="shared" si="13"/>
        <v/>
      </c>
      <c r="AF752" s="2">
        <f t="shared" si="14"/>
        <v>0</v>
      </c>
      <c r="AG752" s="10" t="str">
        <f t="array" ref="AG752">iferror(xlookup($L752,'Product Families'!$A:$A,'Product Families'!$P:$P),"")</f>
        <v/>
      </c>
      <c r="AH752" s="2" t="str">
        <f t="array" ref="AH752">iferror(xlookup($L752,'Product Families'!$A:$A,'Product Families'!$Q:$Q),"")</f>
        <v/>
      </c>
      <c r="AI752" s="26" t="str">
        <f t="shared" si="15"/>
        <v/>
      </c>
      <c r="AJ752" s="42" t="str">
        <f t="shared" si="16"/>
        <v/>
      </c>
      <c r="AK752" s="2">
        <f t="shared" si="17"/>
        <v>0</v>
      </c>
    </row>
    <row r="753">
      <c r="A753" s="1"/>
      <c r="B753" s="1"/>
      <c r="C753" s="1"/>
      <c r="D753" s="7" t="str">
        <f t="shared" si="18"/>
        <v/>
      </c>
      <c r="E753" s="26">
        <f t="shared" si="2"/>
        <v>0</v>
      </c>
      <c r="H753" s="1"/>
      <c r="I753" s="1"/>
      <c r="J753" s="1"/>
      <c r="K753" s="1"/>
      <c r="L753" s="1"/>
      <c r="M753" s="10" t="str">
        <f t="array" ref="M753">iferror(xlookup($H753,'Product Families'!$A:$A,'Product Families'!$P:$P),"")</f>
        <v/>
      </c>
      <c r="N753" s="2" t="str">
        <f t="array" ref="N753">iferror(xlookup($H753,'Product Families'!$A:$A,'Product Families'!$Q:$Q),"")</f>
        <v/>
      </c>
      <c r="O753" s="26" t="str">
        <f t="shared" si="3"/>
        <v/>
      </c>
      <c r="P753" s="42" t="str">
        <f t="shared" si="4"/>
        <v/>
      </c>
      <c r="Q753" s="2">
        <f t="shared" si="5"/>
        <v>0</v>
      </c>
      <c r="R753" s="10" t="str">
        <f t="array" ref="R753">iferror(xlookup($I753,'Product Families'!$A:$A,'Product Families'!$P:$P),"")</f>
        <v/>
      </c>
      <c r="S753" s="2" t="str">
        <f t="array" ref="S753">iferror(xlookup($I753,'Product Families'!$A:$A,'Product Families'!$Q:$Q),"")</f>
        <v/>
      </c>
      <c r="T753" s="26" t="str">
        <f t="shared" si="6"/>
        <v/>
      </c>
      <c r="U753" s="42" t="str">
        <f t="shared" si="7"/>
        <v/>
      </c>
      <c r="V753" s="2">
        <f t="shared" si="8"/>
        <v>0</v>
      </c>
      <c r="W753" s="10" t="str">
        <f t="array" ref="W753">iferror(xlookup($J753,'Product Families'!$A:$A,'Product Families'!$P:$P),"")</f>
        <v/>
      </c>
      <c r="X753" s="2" t="str">
        <f t="array" ref="X753">iferror(xlookup($J753,'Product Families'!$A:$A,'Product Families'!$Q:$Q),"")</f>
        <v/>
      </c>
      <c r="Y753" s="42" t="str">
        <f t="shared" si="9"/>
        <v/>
      </c>
      <c r="Z753" s="42" t="str">
        <f t="shared" si="10"/>
        <v/>
      </c>
      <c r="AA753" s="2">
        <f t="shared" si="11"/>
        <v>0</v>
      </c>
      <c r="AB753" s="10" t="str">
        <f t="array" ref="AB753">iferror(xlookup($K753,'Product Families'!$A:$A,'Product Families'!$P:$P),"")</f>
        <v/>
      </c>
      <c r="AC753" s="2" t="str">
        <f t="array" ref="AC753">iferror(xlookup($K753,'Product Families'!$A:$A,'Product Families'!$Q:$Q),"")</f>
        <v/>
      </c>
      <c r="AD753" s="26" t="str">
        <f t="shared" si="12"/>
        <v/>
      </c>
      <c r="AE753" s="42" t="str">
        <f t="shared" si="13"/>
        <v/>
      </c>
      <c r="AF753" s="2">
        <f t="shared" si="14"/>
        <v>0</v>
      </c>
      <c r="AG753" s="10" t="str">
        <f t="array" ref="AG753">iferror(xlookup($L753,'Product Families'!$A:$A,'Product Families'!$P:$P),"")</f>
        <v/>
      </c>
      <c r="AH753" s="2" t="str">
        <f t="array" ref="AH753">iferror(xlookup($L753,'Product Families'!$A:$A,'Product Families'!$Q:$Q),"")</f>
        <v/>
      </c>
      <c r="AI753" s="26" t="str">
        <f t="shared" si="15"/>
        <v/>
      </c>
      <c r="AJ753" s="42" t="str">
        <f t="shared" si="16"/>
        <v/>
      </c>
      <c r="AK753" s="2">
        <f t="shared" si="17"/>
        <v>0</v>
      </c>
    </row>
    <row r="754">
      <c r="A754" s="1"/>
      <c r="B754" s="1"/>
      <c r="C754" s="1"/>
      <c r="D754" s="7" t="str">
        <f t="shared" si="18"/>
        <v/>
      </c>
      <c r="E754" s="26">
        <f t="shared" si="2"/>
        <v>0</v>
      </c>
      <c r="H754" s="1"/>
      <c r="I754" s="1"/>
      <c r="J754" s="1"/>
      <c r="K754" s="1"/>
      <c r="L754" s="1"/>
      <c r="M754" s="10" t="str">
        <f t="array" ref="M754">iferror(xlookup($H754,'Product Families'!$A:$A,'Product Families'!$P:$P),"")</f>
        <v/>
      </c>
      <c r="N754" s="2" t="str">
        <f t="array" ref="N754">iferror(xlookup($H754,'Product Families'!$A:$A,'Product Families'!$Q:$Q),"")</f>
        <v/>
      </c>
      <c r="O754" s="26" t="str">
        <f t="shared" si="3"/>
        <v/>
      </c>
      <c r="P754" s="42" t="str">
        <f t="shared" si="4"/>
        <v/>
      </c>
      <c r="Q754" s="2">
        <f t="shared" si="5"/>
        <v>0</v>
      </c>
      <c r="R754" s="10" t="str">
        <f t="array" ref="R754">iferror(xlookup($I754,'Product Families'!$A:$A,'Product Families'!$P:$P),"")</f>
        <v/>
      </c>
      <c r="S754" s="2" t="str">
        <f t="array" ref="S754">iferror(xlookup($I754,'Product Families'!$A:$A,'Product Families'!$Q:$Q),"")</f>
        <v/>
      </c>
      <c r="T754" s="26" t="str">
        <f t="shared" si="6"/>
        <v/>
      </c>
      <c r="U754" s="42" t="str">
        <f t="shared" si="7"/>
        <v/>
      </c>
      <c r="V754" s="2">
        <f t="shared" si="8"/>
        <v>0</v>
      </c>
      <c r="W754" s="10" t="str">
        <f t="array" ref="W754">iferror(xlookup($J754,'Product Families'!$A:$A,'Product Families'!$P:$P),"")</f>
        <v/>
      </c>
      <c r="X754" s="2" t="str">
        <f t="array" ref="X754">iferror(xlookup($J754,'Product Families'!$A:$A,'Product Families'!$Q:$Q),"")</f>
        <v/>
      </c>
      <c r="Y754" s="42" t="str">
        <f t="shared" si="9"/>
        <v/>
      </c>
      <c r="Z754" s="42" t="str">
        <f t="shared" si="10"/>
        <v/>
      </c>
      <c r="AA754" s="2">
        <f t="shared" si="11"/>
        <v>0</v>
      </c>
      <c r="AB754" s="10" t="str">
        <f t="array" ref="AB754">iferror(xlookup($K754,'Product Families'!$A:$A,'Product Families'!$P:$P),"")</f>
        <v/>
      </c>
      <c r="AC754" s="2" t="str">
        <f t="array" ref="AC754">iferror(xlookup($K754,'Product Families'!$A:$A,'Product Families'!$Q:$Q),"")</f>
        <v/>
      </c>
      <c r="AD754" s="26" t="str">
        <f t="shared" si="12"/>
        <v/>
      </c>
      <c r="AE754" s="42" t="str">
        <f t="shared" si="13"/>
        <v/>
      </c>
      <c r="AF754" s="2">
        <f t="shared" si="14"/>
        <v>0</v>
      </c>
      <c r="AG754" s="10" t="str">
        <f t="array" ref="AG754">iferror(xlookup($L754,'Product Families'!$A:$A,'Product Families'!$P:$P),"")</f>
        <v/>
      </c>
      <c r="AH754" s="2" t="str">
        <f t="array" ref="AH754">iferror(xlookup($L754,'Product Families'!$A:$A,'Product Families'!$Q:$Q),"")</f>
        <v/>
      </c>
      <c r="AI754" s="26" t="str">
        <f t="shared" si="15"/>
        <v/>
      </c>
      <c r="AJ754" s="42" t="str">
        <f t="shared" si="16"/>
        <v/>
      </c>
      <c r="AK754" s="2">
        <f t="shared" si="17"/>
        <v>0</v>
      </c>
    </row>
    <row r="755">
      <c r="A755" s="1"/>
      <c r="B755" s="1"/>
      <c r="C755" s="1"/>
      <c r="D755" s="7" t="str">
        <f t="shared" si="18"/>
        <v/>
      </c>
      <c r="E755" s="26">
        <f t="shared" si="2"/>
        <v>0</v>
      </c>
      <c r="H755" s="1"/>
      <c r="I755" s="1"/>
      <c r="J755" s="1"/>
      <c r="K755" s="1"/>
      <c r="L755" s="1"/>
      <c r="M755" s="10" t="str">
        <f t="array" ref="M755">iferror(xlookup($H755,'Product Families'!$A:$A,'Product Families'!$P:$P),"")</f>
        <v/>
      </c>
      <c r="N755" s="2" t="str">
        <f t="array" ref="N755">iferror(xlookup($H755,'Product Families'!$A:$A,'Product Families'!$Q:$Q),"")</f>
        <v/>
      </c>
      <c r="O755" s="26" t="str">
        <f t="shared" si="3"/>
        <v/>
      </c>
      <c r="P755" s="42" t="str">
        <f t="shared" si="4"/>
        <v/>
      </c>
      <c r="Q755" s="2">
        <f t="shared" si="5"/>
        <v>0</v>
      </c>
      <c r="R755" s="10" t="str">
        <f t="array" ref="R755">iferror(xlookup($I755,'Product Families'!$A:$A,'Product Families'!$P:$P),"")</f>
        <v/>
      </c>
      <c r="S755" s="2" t="str">
        <f t="array" ref="S755">iferror(xlookup($I755,'Product Families'!$A:$A,'Product Families'!$Q:$Q),"")</f>
        <v/>
      </c>
      <c r="T755" s="26" t="str">
        <f t="shared" si="6"/>
        <v/>
      </c>
      <c r="U755" s="42" t="str">
        <f t="shared" si="7"/>
        <v/>
      </c>
      <c r="V755" s="2">
        <f t="shared" si="8"/>
        <v>0</v>
      </c>
      <c r="W755" s="10" t="str">
        <f t="array" ref="W755">iferror(xlookup($J755,'Product Families'!$A:$A,'Product Families'!$P:$P),"")</f>
        <v/>
      </c>
      <c r="X755" s="2" t="str">
        <f t="array" ref="X755">iferror(xlookup($J755,'Product Families'!$A:$A,'Product Families'!$Q:$Q),"")</f>
        <v/>
      </c>
      <c r="Y755" s="42" t="str">
        <f t="shared" si="9"/>
        <v/>
      </c>
      <c r="Z755" s="42" t="str">
        <f t="shared" si="10"/>
        <v/>
      </c>
      <c r="AA755" s="2">
        <f t="shared" si="11"/>
        <v>0</v>
      </c>
      <c r="AB755" s="10" t="str">
        <f t="array" ref="AB755">iferror(xlookup($K755,'Product Families'!$A:$A,'Product Families'!$P:$P),"")</f>
        <v/>
      </c>
      <c r="AC755" s="2" t="str">
        <f t="array" ref="AC755">iferror(xlookup($K755,'Product Families'!$A:$A,'Product Families'!$Q:$Q),"")</f>
        <v/>
      </c>
      <c r="AD755" s="26" t="str">
        <f t="shared" si="12"/>
        <v/>
      </c>
      <c r="AE755" s="42" t="str">
        <f t="shared" si="13"/>
        <v/>
      </c>
      <c r="AF755" s="2">
        <f t="shared" si="14"/>
        <v>0</v>
      </c>
      <c r="AG755" s="10" t="str">
        <f t="array" ref="AG755">iferror(xlookup($L755,'Product Families'!$A:$A,'Product Families'!$P:$P),"")</f>
        <v/>
      </c>
      <c r="AH755" s="2" t="str">
        <f t="array" ref="AH755">iferror(xlookup($L755,'Product Families'!$A:$A,'Product Families'!$Q:$Q),"")</f>
        <v/>
      </c>
      <c r="AI755" s="26" t="str">
        <f t="shared" si="15"/>
        <v/>
      </c>
      <c r="AJ755" s="42" t="str">
        <f t="shared" si="16"/>
        <v/>
      </c>
      <c r="AK755" s="2">
        <f t="shared" si="17"/>
        <v>0</v>
      </c>
    </row>
    <row r="756">
      <c r="A756" s="1"/>
      <c r="B756" s="1"/>
      <c r="C756" s="1"/>
      <c r="D756" s="7" t="str">
        <f t="shared" si="18"/>
        <v/>
      </c>
      <c r="E756" s="26">
        <f t="shared" si="2"/>
        <v>0</v>
      </c>
      <c r="H756" s="1"/>
      <c r="I756" s="1"/>
      <c r="J756" s="1"/>
      <c r="K756" s="1"/>
      <c r="L756" s="1"/>
      <c r="M756" s="10" t="str">
        <f t="array" ref="M756">iferror(xlookup($H756,'Product Families'!$A:$A,'Product Families'!$P:$P),"")</f>
        <v/>
      </c>
      <c r="N756" s="2" t="str">
        <f t="array" ref="N756">iferror(xlookup($H756,'Product Families'!$A:$A,'Product Families'!$Q:$Q),"")</f>
        <v/>
      </c>
      <c r="O756" s="26" t="str">
        <f t="shared" si="3"/>
        <v/>
      </c>
      <c r="P756" s="42" t="str">
        <f t="shared" si="4"/>
        <v/>
      </c>
      <c r="Q756" s="2">
        <f t="shared" si="5"/>
        <v>0</v>
      </c>
      <c r="R756" s="10" t="str">
        <f t="array" ref="R756">iferror(xlookup($I756,'Product Families'!$A:$A,'Product Families'!$P:$P),"")</f>
        <v/>
      </c>
      <c r="S756" s="2" t="str">
        <f t="array" ref="S756">iferror(xlookup($I756,'Product Families'!$A:$A,'Product Families'!$Q:$Q),"")</f>
        <v/>
      </c>
      <c r="T756" s="26" t="str">
        <f t="shared" si="6"/>
        <v/>
      </c>
      <c r="U756" s="42" t="str">
        <f t="shared" si="7"/>
        <v/>
      </c>
      <c r="V756" s="2">
        <f t="shared" si="8"/>
        <v>0</v>
      </c>
      <c r="W756" s="10" t="str">
        <f t="array" ref="W756">iferror(xlookup($J756,'Product Families'!$A:$A,'Product Families'!$P:$P),"")</f>
        <v/>
      </c>
      <c r="X756" s="2" t="str">
        <f t="array" ref="X756">iferror(xlookup($J756,'Product Families'!$A:$A,'Product Families'!$Q:$Q),"")</f>
        <v/>
      </c>
      <c r="Y756" s="42" t="str">
        <f t="shared" si="9"/>
        <v/>
      </c>
      <c r="Z756" s="42" t="str">
        <f t="shared" si="10"/>
        <v/>
      </c>
      <c r="AA756" s="2">
        <f t="shared" si="11"/>
        <v>0</v>
      </c>
      <c r="AB756" s="10" t="str">
        <f t="array" ref="AB756">iferror(xlookup($K756,'Product Families'!$A:$A,'Product Families'!$P:$P),"")</f>
        <v/>
      </c>
      <c r="AC756" s="2" t="str">
        <f t="array" ref="AC756">iferror(xlookup($K756,'Product Families'!$A:$A,'Product Families'!$Q:$Q),"")</f>
        <v/>
      </c>
      <c r="AD756" s="26" t="str">
        <f t="shared" si="12"/>
        <v/>
      </c>
      <c r="AE756" s="42" t="str">
        <f t="shared" si="13"/>
        <v/>
      </c>
      <c r="AF756" s="2">
        <f t="shared" si="14"/>
        <v>0</v>
      </c>
      <c r="AG756" s="10" t="str">
        <f t="array" ref="AG756">iferror(xlookup($L756,'Product Families'!$A:$A,'Product Families'!$P:$P),"")</f>
        <v/>
      </c>
      <c r="AH756" s="2" t="str">
        <f t="array" ref="AH756">iferror(xlookup($L756,'Product Families'!$A:$A,'Product Families'!$Q:$Q),"")</f>
        <v/>
      </c>
      <c r="AI756" s="26" t="str">
        <f t="shared" si="15"/>
        <v/>
      </c>
      <c r="AJ756" s="42" t="str">
        <f t="shared" si="16"/>
        <v/>
      </c>
      <c r="AK756" s="2">
        <f t="shared" si="17"/>
        <v>0</v>
      </c>
    </row>
    <row r="757">
      <c r="A757" s="1"/>
      <c r="B757" s="1"/>
      <c r="C757" s="1"/>
      <c r="D757" s="7" t="str">
        <f t="shared" si="18"/>
        <v/>
      </c>
      <c r="E757" s="26">
        <f t="shared" si="2"/>
        <v>0</v>
      </c>
      <c r="H757" s="1"/>
      <c r="I757" s="1"/>
      <c r="J757" s="1"/>
      <c r="K757" s="1"/>
      <c r="L757" s="1"/>
      <c r="M757" s="10" t="str">
        <f t="array" ref="M757">iferror(xlookup($H757,'Product Families'!$A:$A,'Product Families'!$P:$P),"")</f>
        <v/>
      </c>
      <c r="N757" s="2" t="str">
        <f t="array" ref="N757">iferror(xlookup($H757,'Product Families'!$A:$A,'Product Families'!$Q:$Q),"")</f>
        <v/>
      </c>
      <c r="O757" s="26" t="str">
        <f t="shared" si="3"/>
        <v/>
      </c>
      <c r="P757" s="42" t="str">
        <f t="shared" si="4"/>
        <v/>
      </c>
      <c r="Q757" s="2">
        <f t="shared" si="5"/>
        <v>0</v>
      </c>
      <c r="R757" s="10" t="str">
        <f t="array" ref="R757">iferror(xlookup($I757,'Product Families'!$A:$A,'Product Families'!$P:$P),"")</f>
        <v/>
      </c>
      <c r="S757" s="2" t="str">
        <f t="array" ref="S757">iferror(xlookup($I757,'Product Families'!$A:$A,'Product Families'!$Q:$Q),"")</f>
        <v/>
      </c>
      <c r="T757" s="26" t="str">
        <f t="shared" si="6"/>
        <v/>
      </c>
      <c r="U757" s="42" t="str">
        <f t="shared" si="7"/>
        <v/>
      </c>
      <c r="V757" s="2">
        <f t="shared" si="8"/>
        <v>0</v>
      </c>
      <c r="W757" s="10" t="str">
        <f t="array" ref="W757">iferror(xlookup($J757,'Product Families'!$A:$A,'Product Families'!$P:$P),"")</f>
        <v/>
      </c>
      <c r="X757" s="2" t="str">
        <f t="array" ref="X757">iferror(xlookup($J757,'Product Families'!$A:$A,'Product Families'!$Q:$Q),"")</f>
        <v/>
      </c>
      <c r="Y757" s="42" t="str">
        <f t="shared" si="9"/>
        <v/>
      </c>
      <c r="Z757" s="42" t="str">
        <f t="shared" si="10"/>
        <v/>
      </c>
      <c r="AA757" s="2">
        <f t="shared" si="11"/>
        <v>0</v>
      </c>
      <c r="AB757" s="10" t="str">
        <f t="array" ref="AB757">iferror(xlookup($K757,'Product Families'!$A:$A,'Product Families'!$P:$P),"")</f>
        <v/>
      </c>
      <c r="AC757" s="2" t="str">
        <f t="array" ref="AC757">iferror(xlookup($K757,'Product Families'!$A:$A,'Product Families'!$Q:$Q),"")</f>
        <v/>
      </c>
      <c r="AD757" s="26" t="str">
        <f t="shared" si="12"/>
        <v/>
      </c>
      <c r="AE757" s="42" t="str">
        <f t="shared" si="13"/>
        <v/>
      </c>
      <c r="AF757" s="2">
        <f t="shared" si="14"/>
        <v>0</v>
      </c>
      <c r="AG757" s="10" t="str">
        <f t="array" ref="AG757">iferror(xlookup($L757,'Product Families'!$A:$A,'Product Families'!$P:$P),"")</f>
        <v/>
      </c>
      <c r="AH757" s="2" t="str">
        <f t="array" ref="AH757">iferror(xlookup($L757,'Product Families'!$A:$A,'Product Families'!$Q:$Q),"")</f>
        <v/>
      </c>
      <c r="AI757" s="26" t="str">
        <f t="shared" si="15"/>
        <v/>
      </c>
      <c r="AJ757" s="42" t="str">
        <f t="shared" si="16"/>
        <v/>
      </c>
      <c r="AK757" s="2">
        <f t="shared" si="17"/>
        <v>0</v>
      </c>
    </row>
    <row r="758">
      <c r="A758" s="1"/>
      <c r="B758" s="1"/>
      <c r="C758" s="1"/>
      <c r="D758" s="7" t="str">
        <f t="shared" si="18"/>
        <v/>
      </c>
      <c r="E758" s="26">
        <f t="shared" si="2"/>
        <v>0</v>
      </c>
      <c r="H758" s="1"/>
      <c r="I758" s="1"/>
      <c r="J758" s="1"/>
      <c r="K758" s="1"/>
      <c r="L758" s="1"/>
      <c r="M758" s="10" t="str">
        <f t="array" ref="M758">iferror(xlookup($H758,'Product Families'!$A:$A,'Product Families'!$P:$P),"")</f>
        <v/>
      </c>
      <c r="N758" s="2" t="str">
        <f t="array" ref="N758">iferror(xlookup($H758,'Product Families'!$A:$A,'Product Families'!$Q:$Q),"")</f>
        <v/>
      </c>
      <c r="O758" s="26" t="str">
        <f t="shared" si="3"/>
        <v/>
      </c>
      <c r="P758" s="42" t="str">
        <f t="shared" si="4"/>
        <v/>
      </c>
      <c r="Q758" s="2">
        <f t="shared" si="5"/>
        <v>0</v>
      </c>
      <c r="R758" s="10" t="str">
        <f t="array" ref="R758">iferror(xlookup($I758,'Product Families'!$A:$A,'Product Families'!$P:$P),"")</f>
        <v/>
      </c>
      <c r="S758" s="2" t="str">
        <f t="array" ref="S758">iferror(xlookup($I758,'Product Families'!$A:$A,'Product Families'!$Q:$Q),"")</f>
        <v/>
      </c>
      <c r="T758" s="26" t="str">
        <f t="shared" si="6"/>
        <v/>
      </c>
      <c r="U758" s="42" t="str">
        <f t="shared" si="7"/>
        <v/>
      </c>
      <c r="V758" s="2">
        <f t="shared" si="8"/>
        <v>0</v>
      </c>
      <c r="W758" s="10" t="str">
        <f t="array" ref="W758">iferror(xlookup($J758,'Product Families'!$A:$A,'Product Families'!$P:$P),"")</f>
        <v/>
      </c>
      <c r="X758" s="2" t="str">
        <f t="array" ref="X758">iferror(xlookup($J758,'Product Families'!$A:$A,'Product Families'!$Q:$Q),"")</f>
        <v/>
      </c>
      <c r="Y758" s="42" t="str">
        <f t="shared" si="9"/>
        <v/>
      </c>
      <c r="Z758" s="42" t="str">
        <f t="shared" si="10"/>
        <v/>
      </c>
      <c r="AA758" s="2">
        <f t="shared" si="11"/>
        <v>0</v>
      </c>
      <c r="AB758" s="10" t="str">
        <f t="array" ref="AB758">iferror(xlookup($K758,'Product Families'!$A:$A,'Product Families'!$P:$P),"")</f>
        <v/>
      </c>
      <c r="AC758" s="2" t="str">
        <f t="array" ref="AC758">iferror(xlookup($K758,'Product Families'!$A:$A,'Product Families'!$Q:$Q),"")</f>
        <v/>
      </c>
      <c r="AD758" s="26" t="str">
        <f t="shared" si="12"/>
        <v/>
      </c>
      <c r="AE758" s="42" t="str">
        <f t="shared" si="13"/>
        <v/>
      </c>
      <c r="AF758" s="2">
        <f t="shared" si="14"/>
        <v>0</v>
      </c>
      <c r="AG758" s="10" t="str">
        <f t="array" ref="AG758">iferror(xlookup($L758,'Product Families'!$A:$A,'Product Families'!$P:$P),"")</f>
        <v/>
      </c>
      <c r="AH758" s="2" t="str">
        <f t="array" ref="AH758">iferror(xlookup($L758,'Product Families'!$A:$A,'Product Families'!$Q:$Q),"")</f>
        <v/>
      </c>
      <c r="AI758" s="26" t="str">
        <f t="shared" si="15"/>
        <v/>
      </c>
      <c r="AJ758" s="42" t="str">
        <f t="shared" si="16"/>
        <v/>
      </c>
      <c r="AK758" s="2">
        <f t="shared" si="17"/>
        <v>0</v>
      </c>
    </row>
    <row r="759">
      <c r="A759" s="1"/>
      <c r="B759" s="1"/>
      <c r="C759" s="1"/>
      <c r="D759" s="7" t="str">
        <f t="shared" si="18"/>
        <v/>
      </c>
      <c r="E759" s="26">
        <f t="shared" si="2"/>
        <v>0</v>
      </c>
      <c r="H759" s="1"/>
      <c r="I759" s="1"/>
      <c r="J759" s="1"/>
      <c r="K759" s="1"/>
      <c r="L759" s="1"/>
      <c r="M759" s="10" t="str">
        <f t="array" ref="M759">iferror(xlookup($H759,'Product Families'!$A:$A,'Product Families'!$P:$P),"")</f>
        <v/>
      </c>
      <c r="N759" s="2" t="str">
        <f t="array" ref="N759">iferror(xlookup($H759,'Product Families'!$A:$A,'Product Families'!$Q:$Q),"")</f>
        <v/>
      </c>
      <c r="O759" s="26" t="str">
        <f t="shared" si="3"/>
        <v/>
      </c>
      <c r="P759" s="42" t="str">
        <f t="shared" si="4"/>
        <v/>
      </c>
      <c r="Q759" s="2">
        <f t="shared" si="5"/>
        <v>0</v>
      </c>
      <c r="R759" s="10" t="str">
        <f t="array" ref="R759">iferror(xlookup($I759,'Product Families'!$A:$A,'Product Families'!$P:$P),"")</f>
        <v/>
      </c>
      <c r="S759" s="2" t="str">
        <f t="array" ref="S759">iferror(xlookup($I759,'Product Families'!$A:$A,'Product Families'!$Q:$Q),"")</f>
        <v/>
      </c>
      <c r="T759" s="26" t="str">
        <f t="shared" si="6"/>
        <v/>
      </c>
      <c r="U759" s="42" t="str">
        <f t="shared" si="7"/>
        <v/>
      </c>
      <c r="V759" s="2">
        <f t="shared" si="8"/>
        <v>0</v>
      </c>
      <c r="W759" s="10" t="str">
        <f t="array" ref="W759">iferror(xlookup($J759,'Product Families'!$A:$A,'Product Families'!$P:$P),"")</f>
        <v/>
      </c>
      <c r="X759" s="2" t="str">
        <f t="array" ref="X759">iferror(xlookup($J759,'Product Families'!$A:$A,'Product Families'!$Q:$Q),"")</f>
        <v/>
      </c>
      <c r="Y759" s="42" t="str">
        <f t="shared" si="9"/>
        <v/>
      </c>
      <c r="Z759" s="42" t="str">
        <f t="shared" si="10"/>
        <v/>
      </c>
      <c r="AA759" s="2">
        <f t="shared" si="11"/>
        <v>0</v>
      </c>
      <c r="AB759" s="10" t="str">
        <f t="array" ref="AB759">iferror(xlookup($K759,'Product Families'!$A:$A,'Product Families'!$P:$P),"")</f>
        <v/>
      </c>
      <c r="AC759" s="2" t="str">
        <f t="array" ref="AC759">iferror(xlookup($K759,'Product Families'!$A:$A,'Product Families'!$Q:$Q),"")</f>
        <v/>
      </c>
      <c r="AD759" s="26" t="str">
        <f t="shared" si="12"/>
        <v/>
      </c>
      <c r="AE759" s="42" t="str">
        <f t="shared" si="13"/>
        <v/>
      </c>
      <c r="AF759" s="2">
        <f t="shared" si="14"/>
        <v>0</v>
      </c>
      <c r="AG759" s="10" t="str">
        <f t="array" ref="AG759">iferror(xlookup($L759,'Product Families'!$A:$A,'Product Families'!$P:$P),"")</f>
        <v/>
      </c>
      <c r="AH759" s="2" t="str">
        <f t="array" ref="AH759">iferror(xlookup($L759,'Product Families'!$A:$A,'Product Families'!$Q:$Q),"")</f>
        <v/>
      </c>
      <c r="AI759" s="26" t="str">
        <f t="shared" si="15"/>
        <v/>
      </c>
      <c r="AJ759" s="42" t="str">
        <f t="shared" si="16"/>
        <v/>
      </c>
      <c r="AK759" s="2">
        <f t="shared" si="17"/>
        <v>0</v>
      </c>
    </row>
    <row r="760">
      <c r="A760" s="1"/>
      <c r="B760" s="1"/>
      <c r="C760" s="1"/>
      <c r="D760" s="7" t="str">
        <f t="shared" si="18"/>
        <v/>
      </c>
      <c r="E760" s="26">
        <f t="shared" si="2"/>
        <v>0</v>
      </c>
      <c r="H760" s="1"/>
      <c r="I760" s="1"/>
      <c r="J760" s="1"/>
      <c r="K760" s="1"/>
      <c r="L760" s="1"/>
      <c r="M760" s="10" t="str">
        <f t="array" ref="M760">iferror(xlookup($H760,'Product Families'!$A:$A,'Product Families'!$P:$P),"")</f>
        <v/>
      </c>
      <c r="N760" s="2" t="str">
        <f t="array" ref="N760">iferror(xlookup($H760,'Product Families'!$A:$A,'Product Families'!$Q:$Q),"")</f>
        <v/>
      </c>
      <c r="O760" s="26" t="str">
        <f t="shared" si="3"/>
        <v/>
      </c>
      <c r="P760" s="42" t="str">
        <f t="shared" si="4"/>
        <v/>
      </c>
      <c r="Q760" s="2">
        <f t="shared" si="5"/>
        <v>0</v>
      </c>
      <c r="R760" s="10" t="str">
        <f t="array" ref="R760">iferror(xlookup($I760,'Product Families'!$A:$A,'Product Families'!$P:$P),"")</f>
        <v/>
      </c>
      <c r="S760" s="2" t="str">
        <f t="array" ref="S760">iferror(xlookup($I760,'Product Families'!$A:$A,'Product Families'!$Q:$Q),"")</f>
        <v/>
      </c>
      <c r="T760" s="26" t="str">
        <f t="shared" si="6"/>
        <v/>
      </c>
      <c r="U760" s="42" t="str">
        <f t="shared" si="7"/>
        <v/>
      </c>
      <c r="V760" s="2">
        <f t="shared" si="8"/>
        <v>0</v>
      </c>
      <c r="W760" s="10" t="str">
        <f t="array" ref="W760">iferror(xlookup($J760,'Product Families'!$A:$A,'Product Families'!$P:$P),"")</f>
        <v/>
      </c>
      <c r="X760" s="2" t="str">
        <f t="array" ref="X760">iferror(xlookup($J760,'Product Families'!$A:$A,'Product Families'!$Q:$Q),"")</f>
        <v/>
      </c>
      <c r="Y760" s="42" t="str">
        <f t="shared" si="9"/>
        <v/>
      </c>
      <c r="Z760" s="42" t="str">
        <f t="shared" si="10"/>
        <v/>
      </c>
      <c r="AA760" s="2">
        <f t="shared" si="11"/>
        <v>0</v>
      </c>
      <c r="AB760" s="10" t="str">
        <f t="array" ref="AB760">iferror(xlookup($K760,'Product Families'!$A:$A,'Product Families'!$P:$P),"")</f>
        <v/>
      </c>
      <c r="AC760" s="2" t="str">
        <f t="array" ref="AC760">iferror(xlookup($K760,'Product Families'!$A:$A,'Product Families'!$Q:$Q),"")</f>
        <v/>
      </c>
      <c r="AD760" s="26" t="str">
        <f t="shared" si="12"/>
        <v/>
      </c>
      <c r="AE760" s="42" t="str">
        <f t="shared" si="13"/>
        <v/>
      </c>
      <c r="AF760" s="2">
        <f t="shared" si="14"/>
        <v>0</v>
      </c>
      <c r="AG760" s="10" t="str">
        <f t="array" ref="AG760">iferror(xlookup($L760,'Product Families'!$A:$A,'Product Families'!$P:$P),"")</f>
        <v/>
      </c>
      <c r="AH760" s="2" t="str">
        <f t="array" ref="AH760">iferror(xlookup($L760,'Product Families'!$A:$A,'Product Families'!$Q:$Q),"")</f>
        <v/>
      </c>
      <c r="AI760" s="26" t="str">
        <f t="shared" si="15"/>
        <v/>
      </c>
      <c r="AJ760" s="42" t="str">
        <f t="shared" si="16"/>
        <v/>
      </c>
      <c r="AK760" s="2">
        <f t="shared" si="17"/>
        <v>0</v>
      </c>
    </row>
    <row r="761">
      <c r="A761" s="1"/>
      <c r="B761" s="1"/>
      <c r="C761" s="1"/>
      <c r="D761" s="7" t="str">
        <f t="shared" si="18"/>
        <v/>
      </c>
      <c r="E761" s="26">
        <f t="shared" si="2"/>
        <v>0</v>
      </c>
      <c r="H761" s="1"/>
      <c r="I761" s="1"/>
      <c r="J761" s="1"/>
      <c r="K761" s="1"/>
      <c r="L761" s="1"/>
      <c r="M761" s="10" t="str">
        <f t="array" ref="M761">iferror(xlookup($H761,'Product Families'!$A:$A,'Product Families'!$P:$P),"")</f>
        <v/>
      </c>
      <c r="N761" s="2" t="str">
        <f t="array" ref="N761">iferror(xlookup($H761,'Product Families'!$A:$A,'Product Families'!$Q:$Q),"")</f>
        <v/>
      </c>
      <c r="O761" s="26" t="str">
        <f t="shared" si="3"/>
        <v/>
      </c>
      <c r="P761" s="42" t="str">
        <f t="shared" si="4"/>
        <v/>
      </c>
      <c r="Q761" s="2">
        <f t="shared" si="5"/>
        <v>0</v>
      </c>
      <c r="R761" s="10" t="str">
        <f t="array" ref="R761">iferror(xlookup($I761,'Product Families'!$A:$A,'Product Families'!$P:$P),"")</f>
        <v/>
      </c>
      <c r="S761" s="2" t="str">
        <f t="array" ref="S761">iferror(xlookup($I761,'Product Families'!$A:$A,'Product Families'!$Q:$Q),"")</f>
        <v/>
      </c>
      <c r="T761" s="26" t="str">
        <f t="shared" si="6"/>
        <v/>
      </c>
      <c r="U761" s="42" t="str">
        <f t="shared" si="7"/>
        <v/>
      </c>
      <c r="V761" s="2">
        <f t="shared" si="8"/>
        <v>0</v>
      </c>
      <c r="W761" s="10" t="str">
        <f t="array" ref="W761">iferror(xlookup($J761,'Product Families'!$A:$A,'Product Families'!$P:$P),"")</f>
        <v/>
      </c>
      <c r="X761" s="2" t="str">
        <f t="array" ref="X761">iferror(xlookup($J761,'Product Families'!$A:$A,'Product Families'!$Q:$Q),"")</f>
        <v/>
      </c>
      <c r="Y761" s="42" t="str">
        <f t="shared" si="9"/>
        <v/>
      </c>
      <c r="Z761" s="42" t="str">
        <f t="shared" si="10"/>
        <v/>
      </c>
      <c r="AA761" s="2">
        <f t="shared" si="11"/>
        <v>0</v>
      </c>
      <c r="AB761" s="10" t="str">
        <f t="array" ref="AB761">iferror(xlookup($K761,'Product Families'!$A:$A,'Product Families'!$P:$P),"")</f>
        <v/>
      </c>
      <c r="AC761" s="2" t="str">
        <f t="array" ref="AC761">iferror(xlookup($K761,'Product Families'!$A:$A,'Product Families'!$Q:$Q),"")</f>
        <v/>
      </c>
      <c r="AD761" s="26" t="str">
        <f t="shared" si="12"/>
        <v/>
      </c>
      <c r="AE761" s="42" t="str">
        <f t="shared" si="13"/>
        <v/>
      </c>
      <c r="AF761" s="2">
        <f t="shared" si="14"/>
        <v>0</v>
      </c>
      <c r="AG761" s="10" t="str">
        <f t="array" ref="AG761">iferror(xlookup($L761,'Product Families'!$A:$A,'Product Families'!$P:$P),"")</f>
        <v/>
      </c>
      <c r="AH761" s="2" t="str">
        <f t="array" ref="AH761">iferror(xlookup($L761,'Product Families'!$A:$A,'Product Families'!$Q:$Q),"")</f>
        <v/>
      </c>
      <c r="AI761" s="26" t="str">
        <f t="shared" si="15"/>
        <v/>
      </c>
      <c r="AJ761" s="42" t="str">
        <f t="shared" si="16"/>
        <v/>
      </c>
      <c r="AK761" s="2">
        <f t="shared" si="17"/>
        <v>0</v>
      </c>
    </row>
    <row r="762">
      <c r="A762" s="1"/>
      <c r="B762" s="1"/>
      <c r="C762" s="1"/>
      <c r="D762" s="7" t="str">
        <f t="shared" si="18"/>
        <v/>
      </c>
      <c r="E762" s="26">
        <f t="shared" si="2"/>
        <v>0</v>
      </c>
      <c r="H762" s="1"/>
      <c r="I762" s="1"/>
      <c r="J762" s="1"/>
      <c r="K762" s="1"/>
      <c r="L762" s="1"/>
      <c r="M762" s="10" t="str">
        <f t="array" ref="M762">iferror(xlookup($H762,'Product Families'!$A:$A,'Product Families'!$P:$P),"")</f>
        <v/>
      </c>
      <c r="N762" s="2" t="str">
        <f t="array" ref="N762">iferror(xlookup($H762,'Product Families'!$A:$A,'Product Families'!$Q:$Q),"")</f>
        <v/>
      </c>
      <c r="O762" s="26" t="str">
        <f t="shared" si="3"/>
        <v/>
      </c>
      <c r="P762" s="42" t="str">
        <f t="shared" si="4"/>
        <v/>
      </c>
      <c r="Q762" s="2">
        <f t="shared" si="5"/>
        <v>0</v>
      </c>
      <c r="R762" s="10" t="str">
        <f t="array" ref="R762">iferror(xlookup($I762,'Product Families'!$A:$A,'Product Families'!$P:$P),"")</f>
        <v/>
      </c>
      <c r="S762" s="2" t="str">
        <f t="array" ref="S762">iferror(xlookup($I762,'Product Families'!$A:$A,'Product Families'!$Q:$Q),"")</f>
        <v/>
      </c>
      <c r="T762" s="26" t="str">
        <f t="shared" si="6"/>
        <v/>
      </c>
      <c r="U762" s="42" t="str">
        <f t="shared" si="7"/>
        <v/>
      </c>
      <c r="V762" s="2">
        <f t="shared" si="8"/>
        <v>0</v>
      </c>
      <c r="W762" s="10" t="str">
        <f t="array" ref="W762">iferror(xlookup($J762,'Product Families'!$A:$A,'Product Families'!$P:$P),"")</f>
        <v/>
      </c>
      <c r="X762" s="2" t="str">
        <f t="array" ref="X762">iferror(xlookup($J762,'Product Families'!$A:$A,'Product Families'!$Q:$Q),"")</f>
        <v/>
      </c>
      <c r="Y762" s="42" t="str">
        <f t="shared" si="9"/>
        <v/>
      </c>
      <c r="Z762" s="42" t="str">
        <f t="shared" si="10"/>
        <v/>
      </c>
      <c r="AA762" s="2">
        <f t="shared" si="11"/>
        <v>0</v>
      </c>
      <c r="AB762" s="10" t="str">
        <f t="array" ref="AB762">iferror(xlookup($K762,'Product Families'!$A:$A,'Product Families'!$P:$P),"")</f>
        <v/>
      </c>
      <c r="AC762" s="2" t="str">
        <f t="array" ref="AC762">iferror(xlookup($K762,'Product Families'!$A:$A,'Product Families'!$Q:$Q),"")</f>
        <v/>
      </c>
      <c r="AD762" s="26" t="str">
        <f t="shared" si="12"/>
        <v/>
      </c>
      <c r="AE762" s="42" t="str">
        <f t="shared" si="13"/>
        <v/>
      </c>
      <c r="AF762" s="2">
        <f t="shared" si="14"/>
        <v>0</v>
      </c>
      <c r="AG762" s="10" t="str">
        <f t="array" ref="AG762">iferror(xlookup($L762,'Product Families'!$A:$A,'Product Families'!$P:$P),"")</f>
        <v/>
      </c>
      <c r="AH762" s="2" t="str">
        <f t="array" ref="AH762">iferror(xlookup($L762,'Product Families'!$A:$A,'Product Families'!$Q:$Q),"")</f>
        <v/>
      </c>
      <c r="AI762" s="26" t="str">
        <f t="shared" si="15"/>
        <v/>
      </c>
      <c r="AJ762" s="42" t="str">
        <f t="shared" si="16"/>
        <v/>
      </c>
      <c r="AK762" s="2">
        <f t="shared" si="17"/>
        <v>0</v>
      </c>
    </row>
    <row r="763">
      <c r="A763" s="1"/>
      <c r="B763" s="1"/>
      <c r="C763" s="1"/>
      <c r="D763" s="7" t="str">
        <f t="shared" si="18"/>
        <v/>
      </c>
      <c r="E763" s="26">
        <f t="shared" si="2"/>
        <v>0</v>
      </c>
      <c r="H763" s="1"/>
      <c r="I763" s="1"/>
      <c r="J763" s="1"/>
      <c r="K763" s="1"/>
      <c r="L763" s="1"/>
      <c r="M763" s="10" t="str">
        <f t="array" ref="M763">iferror(xlookup($H763,'Product Families'!$A:$A,'Product Families'!$P:$P),"")</f>
        <v/>
      </c>
      <c r="N763" s="2" t="str">
        <f t="array" ref="N763">iferror(xlookup($H763,'Product Families'!$A:$A,'Product Families'!$Q:$Q),"")</f>
        <v/>
      </c>
      <c r="O763" s="26" t="str">
        <f t="shared" si="3"/>
        <v/>
      </c>
      <c r="P763" s="42" t="str">
        <f t="shared" si="4"/>
        <v/>
      </c>
      <c r="Q763" s="2">
        <f t="shared" si="5"/>
        <v>0</v>
      </c>
      <c r="R763" s="10" t="str">
        <f t="array" ref="R763">iferror(xlookup($I763,'Product Families'!$A:$A,'Product Families'!$P:$P),"")</f>
        <v/>
      </c>
      <c r="S763" s="2" t="str">
        <f t="array" ref="S763">iferror(xlookup($I763,'Product Families'!$A:$A,'Product Families'!$Q:$Q),"")</f>
        <v/>
      </c>
      <c r="T763" s="26" t="str">
        <f t="shared" si="6"/>
        <v/>
      </c>
      <c r="U763" s="42" t="str">
        <f t="shared" si="7"/>
        <v/>
      </c>
      <c r="V763" s="2">
        <f t="shared" si="8"/>
        <v>0</v>
      </c>
      <c r="W763" s="10" t="str">
        <f t="array" ref="W763">iferror(xlookup($J763,'Product Families'!$A:$A,'Product Families'!$P:$P),"")</f>
        <v/>
      </c>
      <c r="X763" s="2" t="str">
        <f t="array" ref="X763">iferror(xlookup($J763,'Product Families'!$A:$A,'Product Families'!$Q:$Q),"")</f>
        <v/>
      </c>
      <c r="Y763" s="42" t="str">
        <f t="shared" si="9"/>
        <v/>
      </c>
      <c r="Z763" s="42" t="str">
        <f t="shared" si="10"/>
        <v/>
      </c>
      <c r="AA763" s="2">
        <f t="shared" si="11"/>
        <v>0</v>
      </c>
      <c r="AB763" s="10" t="str">
        <f t="array" ref="AB763">iferror(xlookup($K763,'Product Families'!$A:$A,'Product Families'!$P:$P),"")</f>
        <v/>
      </c>
      <c r="AC763" s="2" t="str">
        <f t="array" ref="AC763">iferror(xlookup($K763,'Product Families'!$A:$A,'Product Families'!$Q:$Q),"")</f>
        <v/>
      </c>
      <c r="AD763" s="26" t="str">
        <f t="shared" si="12"/>
        <v/>
      </c>
      <c r="AE763" s="42" t="str">
        <f t="shared" si="13"/>
        <v/>
      </c>
      <c r="AF763" s="2">
        <f t="shared" si="14"/>
        <v>0</v>
      </c>
      <c r="AG763" s="10" t="str">
        <f t="array" ref="AG763">iferror(xlookup($L763,'Product Families'!$A:$A,'Product Families'!$P:$P),"")</f>
        <v/>
      </c>
      <c r="AH763" s="2" t="str">
        <f t="array" ref="AH763">iferror(xlookup($L763,'Product Families'!$A:$A,'Product Families'!$Q:$Q),"")</f>
        <v/>
      </c>
      <c r="AI763" s="26" t="str">
        <f t="shared" si="15"/>
        <v/>
      </c>
      <c r="AJ763" s="42" t="str">
        <f t="shared" si="16"/>
        <v/>
      </c>
      <c r="AK763" s="2">
        <f t="shared" si="17"/>
        <v>0</v>
      </c>
    </row>
    <row r="764">
      <c r="A764" s="1"/>
      <c r="B764" s="1"/>
      <c r="C764" s="1"/>
      <c r="D764" s="7" t="str">
        <f t="shared" si="18"/>
        <v/>
      </c>
      <c r="E764" s="26">
        <f t="shared" si="2"/>
        <v>0</v>
      </c>
      <c r="H764" s="1"/>
      <c r="I764" s="1"/>
      <c r="J764" s="1"/>
      <c r="K764" s="1"/>
      <c r="L764" s="1"/>
      <c r="M764" s="10" t="str">
        <f t="array" ref="M764">iferror(xlookup($H764,'Product Families'!$A:$A,'Product Families'!$P:$P),"")</f>
        <v/>
      </c>
      <c r="N764" s="2" t="str">
        <f t="array" ref="N764">iferror(xlookup($H764,'Product Families'!$A:$A,'Product Families'!$Q:$Q),"")</f>
        <v/>
      </c>
      <c r="O764" s="26" t="str">
        <f t="shared" si="3"/>
        <v/>
      </c>
      <c r="P764" s="42" t="str">
        <f t="shared" si="4"/>
        <v/>
      </c>
      <c r="Q764" s="2">
        <f t="shared" si="5"/>
        <v>0</v>
      </c>
      <c r="R764" s="10" t="str">
        <f t="array" ref="R764">iferror(xlookup($I764,'Product Families'!$A:$A,'Product Families'!$P:$P),"")</f>
        <v/>
      </c>
      <c r="S764" s="2" t="str">
        <f t="array" ref="S764">iferror(xlookup($I764,'Product Families'!$A:$A,'Product Families'!$Q:$Q),"")</f>
        <v/>
      </c>
      <c r="T764" s="26" t="str">
        <f t="shared" si="6"/>
        <v/>
      </c>
      <c r="U764" s="42" t="str">
        <f t="shared" si="7"/>
        <v/>
      </c>
      <c r="V764" s="2">
        <f t="shared" si="8"/>
        <v>0</v>
      </c>
      <c r="W764" s="10" t="str">
        <f t="array" ref="W764">iferror(xlookup($J764,'Product Families'!$A:$A,'Product Families'!$P:$P),"")</f>
        <v/>
      </c>
      <c r="X764" s="2" t="str">
        <f t="array" ref="X764">iferror(xlookup($J764,'Product Families'!$A:$A,'Product Families'!$Q:$Q),"")</f>
        <v/>
      </c>
      <c r="Y764" s="42" t="str">
        <f t="shared" si="9"/>
        <v/>
      </c>
      <c r="Z764" s="42" t="str">
        <f t="shared" si="10"/>
        <v/>
      </c>
      <c r="AA764" s="2">
        <f t="shared" si="11"/>
        <v>0</v>
      </c>
      <c r="AB764" s="10" t="str">
        <f t="array" ref="AB764">iferror(xlookup($K764,'Product Families'!$A:$A,'Product Families'!$P:$P),"")</f>
        <v/>
      </c>
      <c r="AC764" s="2" t="str">
        <f t="array" ref="AC764">iferror(xlookup($K764,'Product Families'!$A:$A,'Product Families'!$Q:$Q),"")</f>
        <v/>
      </c>
      <c r="AD764" s="26" t="str">
        <f t="shared" si="12"/>
        <v/>
      </c>
      <c r="AE764" s="42" t="str">
        <f t="shared" si="13"/>
        <v/>
      </c>
      <c r="AF764" s="2">
        <f t="shared" si="14"/>
        <v>0</v>
      </c>
      <c r="AG764" s="10" t="str">
        <f t="array" ref="AG764">iferror(xlookup($L764,'Product Families'!$A:$A,'Product Families'!$P:$P),"")</f>
        <v/>
      </c>
      <c r="AH764" s="2" t="str">
        <f t="array" ref="AH764">iferror(xlookup($L764,'Product Families'!$A:$A,'Product Families'!$Q:$Q),"")</f>
        <v/>
      </c>
      <c r="AI764" s="26" t="str">
        <f t="shared" si="15"/>
        <v/>
      </c>
      <c r="AJ764" s="42" t="str">
        <f t="shared" si="16"/>
        <v/>
      </c>
      <c r="AK764" s="2">
        <f t="shared" si="17"/>
        <v>0</v>
      </c>
    </row>
    <row r="765">
      <c r="A765" s="1"/>
      <c r="B765" s="1"/>
      <c r="C765" s="1"/>
      <c r="D765" s="7" t="str">
        <f t="shared" si="18"/>
        <v/>
      </c>
      <c r="E765" s="26">
        <f t="shared" si="2"/>
        <v>0</v>
      </c>
      <c r="H765" s="1"/>
      <c r="I765" s="1"/>
      <c r="J765" s="1"/>
      <c r="K765" s="1"/>
      <c r="L765" s="1"/>
      <c r="M765" s="10" t="str">
        <f t="array" ref="M765">iferror(xlookup($H765,'Product Families'!$A:$A,'Product Families'!$P:$P),"")</f>
        <v/>
      </c>
      <c r="N765" s="2" t="str">
        <f t="array" ref="N765">iferror(xlookup($H765,'Product Families'!$A:$A,'Product Families'!$Q:$Q),"")</f>
        <v/>
      </c>
      <c r="O765" s="26" t="str">
        <f t="shared" si="3"/>
        <v/>
      </c>
      <c r="P765" s="42" t="str">
        <f t="shared" si="4"/>
        <v/>
      </c>
      <c r="Q765" s="2">
        <f t="shared" si="5"/>
        <v>0</v>
      </c>
      <c r="R765" s="10" t="str">
        <f t="array" ref="R765">iferror(xlookup($I765,'Product Families'!$A:$A,'Product Families'!$P:$P),"")</f>
        <v/>
      </c>
      <c r="S765" s="2" t="str">
        <f t="array" ref="S765">iferror(xlookup($I765,'Product Families'!$A:$A,'Product Families'!$Q:$Q),"")</f>
        <v/>
      </c>
      <c r="T765" s="26" t="str">
        <f t="shared" si="6"/>
        <v/>
      </c>
      <c r="U765" s="42" t="str">
        <f t="shared" si="7"/>
        <v/>
      </c>
      <c r="V765" s="2">
        <f t="shared" si="8"/>
        <v>0</v>
      </c>
      <c r="W765" s="10" t="str">
        <f t="array" ref="W765">iferror(xlookup($J765,'Product Families'!$A:$A,'Product Families'!$P:$P),"")</f>
        <v/>
      </c>
      <c r="X765" s="2" t="str">
        <f t="array" ref="X765">iferror(xlookup($J765,'Product Families'!$A:$A,'Product Families'!$Q:$Q),"")</f>
        <v/>
      </c>
      <c r="Y765" s="42" t="str">
        <f t="shared" si="9"/>
        <v/>
      </c>
      <c r="Z765" s="42" t="str">
        <f t="shared" si="10"/>
        <v/>
      </c>
      <c r="AA765" s="2">
        <f t="shared" si="11"/>
        <v>0</v>
      </c>
      <c r="AB765" s="10" t="str">
        <f t="array" ref="AB765">iferror(xlookup($K765,'Product Families'!$A:$A,'Product Families'!$P:$P),"")</f>
        <v/>
      </c>
      <c r="AC765" s="2" t="str">
        <f t="array" ref="AC765">iferror(xlookup($K765,'Product Families'!$A:$A,'Product Families'!$Q:$Q),"")</f>
        <v/>
      </c>
      <c r="AD765" s="26" t="str">
        <f t="shared" si="12"/>
        <v/>
      </c>
      <c r="AE765" s="42" t="str">
        <f t="shared" si="13"/>
        <v/>
      </c>
      <c r="AF765" s="2">
        <f t="shared" si="14"/>
        <v>0</v>
      </c>
      <c r="AG765" s="10" t="str">
        <f t="array" ref="AG765">iferror(xlookup($L765,'Product Families'!$A:$A,'Product Families'!$P:$P),"")</f>
        <v/>
      </c>
      <c r="AH765" s="2" t="str">
        <f t="array" ref="AH765">iferror(xlookup($L765,'Product Families'!$A:$A,'Product Families'!$Q:$Q),"")</f>
        <v/>
      </c>
      <c r="AI765" s="26" t="str">
        <f t="shared" si="15"/>
        <v/>
      </c>
      <c r="AJ765" s="42" t="str">
        <f t="shared" si="16"/>
        <v/>
      </c>
      <c r="AK765" s="2">
        <f t="shared" si="17"/>
        <v>0</v>
      </c>
    </row>
    <row r="766">
      <c r="A766" s="1"/>
      <c r="B766" s="1"/>
      <c r="C766" s="1"/>
      <c r="D766" s="7" t="str">
        <f t="shared" si="18"/>
        <v/>
      </c>
      <c r="E766" s="26">
        <f t="shared" si="2"/>
        <v>0</v>
      </c>
      <c r="H766" s="1"/>
      <c r="I766" s="1"/>
      <c r="J766" s="1"/>
      <c r="K766" s="1"/>
      <c r="L766" s="1"/>
      <c r="M766" s="10" t="str">
        <f t="array" ref="M766">iferror(xlookup($H766,'Product Families'!$A:$A,'Product Families'!$P:$P),"")</f>
        <v/>
      </c>
      <c r="N766" s="2" t="str">
        <f t="array" ref="N766">iferror(xlookup($H766,'Product Families'!$A:$A,'Product Families'!$Q:$Q),"")</f>
        <v/>
      </c>
      <c r="O766" s="26" t="str">
        <f t="shared" si="3"/>
        <v/>
      </c>
      <c r="P766" s="42" t="str">
        <f t="shared" si="4"/>
        <v/>
      </c>
      <c r="Q766" s="2">
        <f t="shared" si="5"/>
        <v>0</v>
      </c>
      <c r="R766" s="10" t="str">
        <f t="array" ref="R766">iferror(xlookup($I766,'Product Families'!$A:$A,'Product Families'!$P:$P),"")</f>
        <v/>
      </c>
      <c r="S766" s="2" t="str">
        <f t="array" ref="S766">iferror(xlookup($I766,'Product Families'!$A:$A,'Product Families'!$Q:$Q),"")</f>
        <v/>
      </c>
      <c r="T766" s="26" t="str">
        <f t="shared" si="6"/>
        <v/>
      </c>
      <c r="U766" s="42" t="str">
        <f t="shared" si="7"/>
        <v/>
      </c>
      <c r="V766" s="2">
        <f t="shared" si="8"/>
        <v>0</v>
      </c>
      <c r="W766" s="10" t="str">
        <f t="array" ref="W766">iferror(xlookup($J766,'Product Families'!$A:$A,'Product Families'!$P:$P),"")</f>
        <v/>
      </c>
      <c r="X766" s="2" t="str">
        <f t="array" ref="X766">iferror(xlookup($J766,'Product Families'!$A:$A,'Product Families'!$Q:$Q),"")</f>
        <v/>
      </c>
      <c r="Y766" s="42" t="str">
        <f t="shared" si="9"/>
        <v/>
      </c>
      <c r="Z766" s="42" t="str">
        <f t="shared" si="10"/>
        <v/>
      </c>
      <c r="AA766" s="2">
        <f t="shared" si="11"/>
        <v>0</v>
      </c>
      <c r="AB766" s="10" t="str">
        <f t="array" ref="AB766">iferror(xlookup($K766,'Product Families'!$A:$A,'Product Families'!$P:$P),"")</f>
        <v/>
      </c>
      <c r="AC766" s="2" t="str">
        <f t="array" ref="AC766">iferror(xlookup($K766,'Product Families'!$A:$A,'Product Families'!$Q:$Q),"")</f>
        <v/>
      </c>
      <c r="AD766" s="26" t="str">
        <f t="shared" si="12"/>
        <v/>
      </c>
      <c r="AE766" s="42" t="str">
        <f t="shared" si="13"/>
        <v/>
      </c>
      <c r="AF766" s="2">
        <f t="shared" si="14"/>
        <v>0</v>
      </c>
      <c r="AG766" s="10" t="str">
        <f t="array" ref="AG766">iferror(xlookup($L766,'Product Families'!$A:$A,'Product Families'!$P:$P),"")</f>
        <v/>
      </c>
      <c r="AH766" s="2" t="str">
        <f t="array" ref="AH766">iferror(xlookup($L766,'Product Families'!$A:$A,'Product Families'!$Q:$Q),"")</f>
        <v/>
      </c>
      <c r="AI766" s="26" t="str">
        <f t="shared" si="15"/>
        <v/>
      </c>
      <c r="AJ766" s="42" t="str">
        <f t="shared" si="16"/>
        <v/>
      </c>
      <c r="AK766" s="2">
        <f t="shared" si="17"/>
        <v>0</v>
      </c>
    </row>
    <row r="767">
      <c r="A767" s="1"/>
      <c r="B767" s="1"/>
      <c r="C767" s="1"/>
      <c r="D767" s="7" t="str">
        <f t="shared" si="18"/>
        <v/>
      </c>
      <c r="E767" s="26">
        <f t="shared" si="2"/>
        <v>0</v>
      </c>
      <c r="H767" s="1"/>
      <c r="I767" s="1"/>
      <c r="J767" s="1"/>
      <c r="K767" s="1"/>
      <c r="L767" s="1"/>
      <c r="M767" s="10" t="str">
        <f t="array" ref="M767">iferror(xlookup($H767,'Product Families'!$A:$A,'Product Families'!$P:$P),"")</f>
        <v/>
      </c>
      <c r="N767" s="2" t="str">
        <f t="array" ref="N767">iferror(xlookup($H767,'Product Families'!$A:$A,'Product Families'!$Q:$Q),"")</f>
        <v/>
      </c>
      <c r="O767" s="26" t="str">
        <f t="shared" si="3"/>
        <v/>
      </c>
      <c r="P767" s="42" t="str">
        <f t="shared" si="4"/>
        <v/>
      </c>
      <c r="Q767" s="2">
        <f t="shared" si="5"/>
        <v>0</v>
      </c>
      <c r="R767" s="10" t="str">
        <f t="array" ref="R767">iferror(xlookup($I767,'Product Families'!$A:$A,'Product Families'!$P:$P),"")</f>
        <v/>
      </c>
      <c r="S767" s="2" t="str">
        <f t="array" ref="S767">iferror(xlookup($I767,'Product Families'!$A:$A,'Product Families'!$Q:$Q),"")</f>
        <v/>
      </c>
      <c r="T767" s="26" t="str">
        <f t="shared" si="6"/>
        <v/>
      </c>
      <c r="U767" s="42" t="str">
        <f t="shared" si="7"/>
        <v/>
      </c>
      <c r="V767" s="2">
        <f t="shared" si="8"/>
        <v>0</v>
      </c>
      <c r="W767" s="10" t="str">
        <f t="array" ref="W767">iferror(xlookup($J767,'Product Families'!$A:$A,'Product Families'!$P:$P),"")</f>
        <v/>
      </c>
      <c r="X767" s="2" t="str">
        <f t="array" ref="X767">iferror(xlookup($J767,'Product Families'!$A:$A,'Product Families'!$Q:$Q),"")</f>
        <v/>
      </c>
      <c r="Y767" s="42" t="str">
        <f t="shared" si="9"/>
        <v/>
      </c>
      <c r="Z767" s="42" t="str">
        <f t="shared" si="10"/>
        <v/>
      </c>
      <c r="AA767" s="2">
        <f t="shared" si="11"/>
        <v>0</v>
      </c>
      <c r="AB767" s="10" t="str">
        <f t="array" ref="AB767">iferror(xlookup($K767,'Product Families'!$A:$A,'Product Families'!$P:$P),"")</f>
        <v/>
      </c>
      <c r="AC767" s="2" t="str">
        <f t="array" ref="AC767">iferror(xlookup($K767,'Product Families'!$A:$A,'Product Families'!$Q:$Q),"")</f>
        <v/>
      </c>
      <c r="AD767" s="26" t="str">
        <f t="shared" si="12"/>
        <v/>
      </c>
      <c r="AE767" s="42" t="str">
        <f t="shared" si="13"/>
        <v/>
      </c>
      <c r="AF767" s="2">
        <f t="shared" si="14"/>
        <v>0</v>
      </c>
      <c r="AG767" s="10" t="str">
        <f t="array" ref="AG767">iferror(xlookup($L767,'Product Families'!$A:$A,'Product Families'!$P:$P),"")</f>
        <v/>
      </c>
      <c r="AH767" s="2" t="str">
        <f t="array" ref="AH767">iferror(xlookup($L767,'Product Families'!$A:$A,'Product Families'!$Q:$Q),"")</f>
        <v/>
      </c>
      <c r="AI767" s="26" t="str">
        <f t="shared" si="15"/>
        <v/>
      </c>
      <c r="AJ767" s="42" t="str">
        <f t="shared" si="16"/>
        <v/>
      </c>
      <c r="AK767" s="2">
        <f t="shared" si="17"/>
        <v>0</v>
      </c>
    </row>
    <row r="768">
      <c r="A768" s="1"/>
      <c r="B768" s="1"/>
      <c r="C768" s="1"/>
      <c r="D768" s="7" t="str">
        <f t="shared" si="18"/>
        <v/>
      </c>
      <c r="E768" s="26">
        <f t="shared" si="2"/>
        <v>0</v>
      </c>
      <c r="H768" s="1"/>
      <c r="I768" s="1"/>
      <c r="J768" s="1"/>
      <c r="K768" s="1"/>
      <c r="L768" s="1"/>
      <c r="M768" s="10" t="str">
        <f t="array" ref="M768">iferror(xlookup($H768,'Product Families'!$A:$A,'Product Families'!$P:$P),"")</f>
        <v/>
      </c>
      <c r="N768" s="2" t="str">
        <f t="array" ref="N768">iferror(xlookup($H768,'Product Families'!$A:$A,'Product Families'!$Q:$Q),"")</f>
        <v/>
      </c>
      <c r="O768" s="26" t="str">
        <f t="shared" si="3"/>
        <v/>
      </c>
      <c r="P768" s="42" t="str">
        <f t="shared" si="4"/>
        <v/>
      </c>
      <c r="Q768" s="2">
        <f t="shared" si="5"/>
        <v>0</v>
      </c>
      <c r="R768" s="10" t="str">
        <f t="array" ref="R768">iferror(xlookup($I768,'Product Families'!$A:$A,'Product Families'!$P:$P),"")</f>
        <v/>
      </c>
      <c r="S768" s="2" t="str">
        <f t="array" ref="S768">iferror(xlookup($I768,'Product Families'!$A:$A,'Product Families'!$Q:$Q),"")</f>
        <v/>
      </c>
      <c r="T768" s="26" t="str">
        <f t="shared" si="6"/>
        <v/>
      </c>
      <c r="U768" s="42" t="str">
        <f t="shared" si="7"/>
        <v/>
      </c>
      <c r="V768" s="2">
        <f t="shared" si="8"/>
        <v>0</v>
      </c>
      <c r="W768" s="10" t="str">
        <f t="array" ref="W768">iferror(xlookup($J768,'Product Families'!$A:$A,'Product Families'!$P:$P),"")</f>
        <v/>
      </c>
      <c r="X768" s="2" t="str">
        <f t="array" ref="X768">iferror(xlookup($J768,'Product Families'!$A:$A,'Product Families'!$Q:$Q),"")</f>
        <v/>
      </c>
      <c r="Y768" s="42" t="str">
        <f t="shared" si="9"/>
        <v/>
      </c>
      <c r="Z768" s="42" t="str">
        <f t="shared" si="10"/>
        <v/>
      </c>
      <c r="AA768" s="2">
        <f t="shared" si="11"/>
        <v>0</v>
      </c>
      <c r="AB768" s="10" t="str">
        <f t="array" ref="AB768">iferror(xlookup($K768,'Product Families'!$A:$A,'Product Families'!$P:$P),"")</f>
        <v/>
      </c>
      <c r="AC768" s="2" t="str">
        <f t="array" ref="AC768">iferror(xlookup($K768,'Product Families'!$A:$A,'Product Families'!$Q:$Q),"")</f>
        <v/>
      </c>
      <c r="AD768" s="26" t="str">
        <f t="shared" si="12"/>
        <v/>
      </c>
      <c r="AE768" s="42" t="str">
        <f t="shared" si="13"/>
        <v/>
      </c>
      <c r="AF768" s="2">
        <f t="shared" si="14"/>
        <v>0</v>
      </c>
      <c r="AG768" s="10" t="str">
        <f t="array" ref="AG768">iferror(xlookup($L768,'Product Families'!$A:$A,'Product Families'!$P:$P),"")</f>
        <v/>
      </c>
      <c r="AH768" s="2" t="str">
        <f t="array" ref="AH768">iferror(xlookup($L768,'Product Families'!$A:$A,'Product Families'!$Q:$Q),"")</f>
        <v/>
      </c>
      <c r="AI768" s="26" t="str">
        <f t="shared" si="15"/>
        <v/>
      </c>
      <c r="AJ768" s="42" t="str">
        <f t="shared" si="16"/>
        <v/>
      </c>
      <c r="AK768" s="2">
        <f t="shared" si="17"/>
        <v>0</v>
      </c>
    </row>
    <row r="769">
      <c r="A769" s="1"/>
      <c r="B769" s="1"/>
      <c r="C769" s="1"/>
      <c r="D769" s="7" t="str">
        <f t="shared" si="18"/>
        <v/>
      </c>
      <c r="E769" s="26">
        <f t="shared" si="2"/>
        <v>0</v>
      </c>
      <c r="H769" s="1"/>
      <c r="I769" s="1"/>
      <c r="J769" s="1"/>
      <c r="K769" s="1"/>
      <c r="L769" s="1"/>
      <c r="M769" s="10" t="str">
        <f t="array" ref="M769">iferror(xlookup($H769,'Product Families'!$A:$A,'Product Families'!$P:$P),"")</f>
        <v/>
      </c>
      <c r="N769" s="2" t="str">
        <f t="array" ref="N769">iferror(xlookup($H769,'Product Families'!$A:$A,'Product Families'!$Q:$Q),"")</f>
        <v/>
      </c>
      <c r="O769" s="26" t="str">
        <f t="shared" si="3"/>
        <v/>
      </c>
      <c r="P769" s="42" t="str">
        <f t="shared" si="4"/>
        <v/>
      </c>
      <c r="Q769" s="2">
        <f t="shared" si="5"/>
        <v>0</v>
      </c>
      <c r="R769" s="10" t="str">
        <f t="array" ref="R769">iferror(xlookup($I769,'Product Families'!$A:$A,'Product Families'!$P:$P),"")</f>
        <v/>
      </c>
      <c r="S769" s="2" t="str">
        <f t="array" ref="S769">iferror(xlookup($I769,'Product Families'!$A:$A,'Product Families'!$Q:$Q),"")</f>
        <v/>
      </c>
      <c r="T769" s="26" t="str">
        <f t="shared" si="6"/>
        <v/>
      </c>
      <c r="U769" s="42" t="str">
        <f t="shared" si="7"/>
        <v/>
      </c>
      <c r="V769" s="2">
        <f t="shared" si="8"/>
        <v>0</v>
      </c>
      <c r="W769" s="10" t="str">
        <f t="array" ref="W769">iferror(xlookup($J769,'Product Families'!$A:$A,'Product Families'!$P:$P),"")</f>
        <v/>
      </c>
      <c r="X769" s="2" t="str">
        <f t="array" ref="X769">iferror(xlookup($J769,'Product Families'!$A:$A,'Product Families'!$Q:$Q),"")</f>
        <v/>
      </c>
      <c r="Y769" s="42" t="str">
        <f t="shared" si="9"/>
        <v/>
      </c>
      <c r="Z769" s="42" t="str">
        <f t="shared" si="10"/>
        <v/>
      </c>
      <c r="AA769" s="2">
        <f t="shared" si="11"/>
        <v>0</v>
      </c>
      <c r="AB769" s="10" t="str">
        <f t="array" ref="AB769">iferror(xlookup($K769,'Product Families'!$A:$A,'Product Families'!$P:$P),"")</f>
        <v/>
      </c>
      <c r="AC769" s="2" t="str">
        <f t="array" ref="AC769">iferror(xlookup($K769,'Product Families'!$A:$A,'Product Families'!$Q:$Q),"")</f>
        <v/>
      </c>
      <c r="AD769" s="26" t="str">
        <f t="shared" si="12"/>
        <v/>
      </c>
      <c r="AE769" s="42" t="str">
        <f t="shared" si="13"/>
        <v/>
      </c>
      <c r="AF769" s="2">
        <f t="shared" si="14"/>
        <v>0</v>
      </c>
      <c r="AG769" s="10" t="str">
        <f t="array" ref="AG769">iferror(xlookup($L769,'Product Families'!$A:$A,'Product Families'!$P:$P),"")</f>
        <v/>
      </c>
      <c r="AH769" s="2" t="str">
        <f t="array" ref="AH769">iferror(xlookup($L769,'Product Families'!$A:$A,'Product Families'!$Q:$Q),"")</f>
        <v/>
      </c>
      <c r="AI769" s="26" t="str">
        <f t="shared" si="15"/>
        <v/>
      </c>
      <c r="AJ769" s="42" t="str">
        <f t="shared" si="16"/>
        <v/>
      </c>
      <c r="AK769" s="2">
        <f t="shared" si="17"/>
        <v>0</v>
      </c>
    </row>
    <row r="770">
      <c r="A770" s="1"/>
      <c r="B770" s="1"/>
      <c r="C770" s="1"/>
      <c r="D770" s="7" t="str">
        <f t="shared" si="18"/>
        <v/>
      </c>
      <c r="E770" s="26">
        <f t="shared" si="2"/>
        <v>0</v>
      </c>
      <c r="H770" s="1"/>
      <c r="I770" s="1"/>
      <c r="J770" s="1"/>
      <c r="K770" s="1"/>
      <c r="L770" s="1"/>
      <c r="M770" s="10" t="str">
        <f t="array" ref="M770">iferror(xlookup($H770,'Product Families'!$A:$A,'Product Families'!$P:$P),"")</f>
        <v/>
      </c>
      <c r="N770" s="2" t="str">
        <f t="array" ref="N770">iferror(xlookup($H770,'Product Families'!$A:$A,'Product Families'!$Q:$Q),"")</f>
        <v/>
      </c>
      <c r="O770" s="26" t="str">
        <f t="shared" si="3"/>
        <v/>
      </c>
      <c r="P770" s="42" t="str">
        <f t="shared" si="4"/>
        <v/>
      </c>
      <c r="Q770" s="2">
        <f t="shared" si="5"/>
        <v>0</v>
      </c>
      <c r="R770" s="10" t="str">
        <f t="array" ref="R770">iferror(xlookup($I770,'Product Families'!$A:$A,'Product Families'!$P:$P),"")</f>
        <v/>
      </c>
      <c r="S770" s="2" t="str">
        <f t="array" ref="S770">iferror(xlookup($I770,'Product Families'!$A:$A,'Product Families'!$Q:$Q),"")</f>
        <v/>
      </c>
      <c r="T770" s="26" t="str">
        <f t="shared" si="6"/>
        <v/>
      </c>
      <c r="U770" s="42" t="str">
        <f t="shared" si="7"/>
        <v/>
      </c>
      <c r="V770" s="2">
        <f t="shared" si="8"/>
        <v>0</v>
      </c>
      <c r="W770" s="10" t="str">
        <f t="array" ref="W770">iferror(xlookup($J770,'Product Families'!$A:$A,'Product Families'!$P:$P),"")</f>
        <v/>
      </c>
      <c r="X770" s="2" t="str">
        <f t="array" ref="X770">iferror(xlookup($J770,'Product Families'!$A:$A,'Product Families'!$Q:$Q),"")</f>
        <v/>
      </c>
      <c r="Y770" s="42" t="str">
        <f t="shared" si="9"/>
        <v/>
      </c>
      <c r="Z770" s="42" t="str">
        <f t="shared" si="10"/>
        <v/>
      </c>
      <c r="AA770" s="2">
        <f t="shared" si="11"/>
        <v>0</v>
      </c>
      <c r="AB770" s="10" t="str">
        <f t="array" ref="AB770">iferror(xlookup($K770,'Product Families'!$A:$A,'Product Families'!$P:$P),"")</f>
        <v/>
      </c>
      <c r="AC770" s="2" t="str">
        <f t="array" ref="AC770">iferror(xlookup($K770,'Product Families'!$A:$A,'Product Families'!$Q:$Q),"")</f>
        <v/>
      </c>
      <c r="AD770" s="26" t="str">
        <f t="shared" si="12"/>
        <v/>
      </c>
      <c r="AE770" s="42" t="str">
        <f t="shared" si="13"/>
        <v/>
      </c>
      <c r="AF770" s="2">
        <f t="shared" si="14"/>
        <v>0</v>
      </c>
      <c r="AG770" s="10" t="str">
        <f t="array" ref="AG770">iferror(xlookup($L770,'Product Families'!$A:$A,'Product Families'!$P:$P),"")</f>
        <v/>
      </c>
      <c r="AH770" s="2" t="str">
        <f t="array" ref="AH770">iferror(xlookup($L770,'Product Families'!$A:$A,'Product Families'!$Q:$Q),"")</f>
        <v/>
      </c>
      <c r="AI770" s="26" t="str">
        <f t="shared" si="15"/>
        <v/>
      </c>
      <c r="AJ770" s="42" t="str">
        <f t="shared" si="16"/>
        <v/>
      </c>
      <c r="AK770" s="2">
        <f t="shared" si="17"/>
        <v>0</v>
      </c>
    </row>
    <row r="771">
      <c r="A771" s="1"/>
      <c r="B771" s="1"/>
      <c r="C771" s="1"/>
      <c r="D771" s="7" t="str">
        <f t="shared" si="18"/>
        <v/>
      </c>
      <c r="E771" s="26">
        <f t="shared" si="2"/>
        <v>0</v>
      </c>
      <c r="H771" s="1"/>
      <c r="I771" s="1"/>
      <c r="J771" s="1"/>
      <c r="K771" s="1"/>
      <c r="L771" s="1"/>
      <c r="M771" s="10" t="str">
        <f t="array" ref="M771">iferror(xlookup($H771,'Product Families'!$A:$A,'Product Families'!$P:$P),"")</f>
        <v/>
      </c>
      <c r="N771" s="2" t="str">
        <f t="array" ref="N771">iferror(xlookup($H771,'Product Families'!$A:$A,'Product Families'!$Q:$Q),"")</f>
        <v/>
      </c>
      <c r="O771" s="26" t="str">
        <f t="shared" si="3"/>
        <v/>
      </c>
      <c r="P771" s="42" t="str">
        <f t="shared" si="4"/>
        <v/>
      </c>
      <c r="Q771" s="2">
        <f t="shared" si="5"/>
        <v>0</v>
      </c>
      <c r="R771" s="10" t="str">
        <f t="array" ref="R771">iferror(xlookup($I771,'Product Families'!$A:$A,'Product Families'!$P:$P),"")</f>
        <v/>
      </c>
      <c r="S771" s="2" t="str">
        <f t="array" ref="S771">iferror(xlookup($I771,'Product Families'!$A:$A,'Product Families'!$Q:$Q),"")</f>
        <v/>
      </c>
      <c r="T771" s="26" t="str">
        <f t="shared" si="6"/>
        <v/>
      </c>
      <c r="U771" s="42" t="str">
        <f t="shared" si="7"/>
        <v/>
      </c>
      <c r="V771" s="2">
        <f t="shared" si="8"/>
        <v>0</v>
      </c>
      <c r="W771" s="10" t="str">
        <f t="array" ref="W771">iferror(xlookup($J771,'Product Families'!$A:$A,'Product Families'!$P:$P),"")</f>
        <v/>
      </c>
      <c r="X771" s="2" t="str">
        <f t="array" ref="X771">iferror(xlookup($J771,'Product Families'!$A:$A,'Product Families'!$Q:$Q),"")</f>
        <v/>
      </c>
      <c r="Y771" s="42" t="str">
        <f t="shared" si="9"/>
        <v/>
      </c>
      <c r="Z771" s="42" t="str">
        <f t="shared" si="10"/>
        <v/>
      </c>
      <c r="AA771" s="2">
        <f t="shared" si="11"/>
        <v>0</v>
      </c>
      <c r="AB771" s="10" t="str">
        <f t="array" ref="AB771">iferror(xlookup($K771,'Product Families'!$A:$A,'Product Families'!$P:$P),"")</f>
        <v/>
      </c>
      <c r="AC771" s="2" t="str">
        <f t="array" ref="AC771">iferror(xlookup($K771,'Product Families'!$A:$A,'Product Families'!$Q:$Q),"")</f>
        <v/>
      </c>
      <c r="AD771" s="26" t="str">
        <f t="shared" si="12"/>
        <v/>
      </c>
      <c r="AE771" s="42" t="str">
        <f t="shared" si="13"/>
        <v/>
      </c>
      <c r="AF771" s="2">
        <f t="shared" si="14"/>
        <v>0</v>
      </c>
      <c r="AG771" s="10" t="str">
        <f t="array" ref="AG771">iferror(xlookup($L771,'Product Families'!$A:$A,'Product Families'!$P:$P),"")</f>
        <v/>
      </c>
      <c r="AH771" s="2" t="str">
        <f t="array" ref="AH771">iferror(xlookup($L771,'Product Families'!$A:$A,'Product Families'!$Q:$Q),"")</f>
        <v/>
      </c>
      <c r="AI771" s="26" t="str">
        <f t="shared" si="15"/>
        <v/>
      </c>
      <c r="AJ771" s="42" t="str">
        <f t="shared" si="16"/>
        <v/>
      </c>
      <c r="AK771" s="2">
        <f t="shared" si="17"/>
        <v>0</v>
      </c>
    </row>
    <row r="772">
      <c r="A772" s="1"/>
      <c r="B772" s="1"/>
      <c r="C772" s="1"/>
      <c r="D772" s="7" t="str">
        <f t="shared" si="18"/>
        <v/>
      </c>
      <c r="E772" s="26">
        <f t="shared" si="2"/>
        <v>0</v>
      </c>
      <c r="H772" s="1"/>
      <c r="I772" s="1"/>
      <c r="J772" s="1"/>
      <c r="K772" s="1"/>
      <c r="L772" s="1"/>
      <c r="M772" s="10" t="str">
        <f t="array" ref="M772">iferror(xlookup($H772,'Product Families'!$A:$A,'Product Families'!$P:$P),"")</f>
        <v/>
      </c>
      <c r="N772" s="2" t="str">
        <f t="array" ref="N772">iferror(xlookup($H772,'Product Families'!$A:$A,'Product Families'!$Q:$Q),"")</f>
        <v/>
      </c>
      <c r="O772" s="26" t="str">
        <f t="shared" si="3"/>
        <v/>
      </c>
      <c r="P772" s="42" t="str">
        <f t="shared" si="4"/>
        <v/>
      </c>
      <c r="Q772" s="2">
        <f t="shared" si="5"/>
        <v>0</v>
      </c>
      <c r="R772" s="10" t="str">
        <f t="array" ref="R772">iferror(xlookup($I772,'Product Families'!$A:$A,'Product Families'!$P:$P),"")</f>
        <v/>
      </c>
      <c r="S772" s="2" t="str">
        <f t="array" ref="S772">iferror(xlookup($I772,'Product Families'!$A:$A,'Product Families'!$Q:$Q),"")</f>
        <v/>
      </c>
      <c r="T772" s="26" t="str">
        <f t="shared" si="6"/>
        <v/>
      </c>
      <c r="U772" s="42" t="str">
        <f t="shared" si="7"/>
        <v/>
      </c>
      <c r="V772" s="2">
        <f t="shared" si="8"/>
        <v>0</v>
      </c>
      <c r="W772" s="10" t="str">
        <f t="array" ref="W772">iferror(xlookup($J772,'Product Families'!$A:$A,'Product Families'!$P:$P),"")</f>
        <v/>
      </c>
      <c r="X772" s="2" t="str">
        <f t="array" ref="X772">iferror(xlookup($J772,'Product Families'!$A:$A,'Product Families'!$Q:$Q),"")</f>
        <v/>
      </c>
      <c r="Y772" s="42" t="str">
        <f t="shared" si="9"/>
        <v/>
      </c>
      <c r="Z772" s="42" t="str">
        <f t="shared" si="10"/>
        <v/>
      </c>
      <c r="AA772" s="2">
        <f t="shared" si="11"/>
        <v>0</v>
      </c>
      <c r="AB772" s="10" t="str">
        <f t="array" ref="AB772">iferror(xlookup($K772,'Product Families'!$A:$A,'Product Families'!$P:$P),"")</f>
        <v/>
      </c>
      <c r="AC772" s="2" t="str">
        <f t="array" ref="AC772">iferror(xlookup($K772,'Product Families'!$A:$A,'Product Families'!$Q:$Q),"")</f>
        <v/>
      </c>
      <c r="AD772" s="26" t="str">
        <f t="shared" si="12"/>
        <v/>
      </c>
      <c r="AE772" s="42" t="str">
        <f t="shared" si="13"/>
        <v/>
      </c>
      <c r="AF772" s="2">
        <f t="shared" si="14"/>
        <v>0</v>
      </c>
      <c r="AG772" s="10" t="str">
        <f t="array" ref="AG772">iferror(xlookup($L772,'Product Families'!$A:$A,'Product Families'!$P:$P),"")</f>
        <v/>
      </c>
      <c r="AH772" s="2" t="str">
        <f t="array" ref="AH772">iferror(xlookup($L772,'Product Families'!$A:$A,'Product Families'!$Q:$Q),"")</f>
        <v/>
      </c>
      <c r="AI772" s="26" t="str">
        <f t="shared" si="15"/>
        <v/>
      </c>
      <c r="AJ772" s="42" t="str">
        <f t="shared" si="16"/>
        <v/>
      </c>
      <c r="AK772" s="2">
        <f t="shared" si="17"/>
        <v>0</v>
      </c>
    </row>
    <row r="773">
      <c r="A773" s="1"/>
      <c r="B773" s="1"/>
      <c r="C773" s="1"/>
      <c r="D773" s="7" t="str">
        <f t="shared" si="18"/>
        <v/>
      </c>
      <c r="E773" s="26">
        <f t="shared" si="2"/>
        <v>0</v>
      </c>
      <c r="H773" s="1"/>
      <c r="I773" s="1"/>
      <c r="J773" s="1"/>
      <c r="K773" s="1"/>
      <c r="L773" s="1"/>
      <c r="M773" s="10" t="str">
        <f t="array" ref="M773">iferror(xlookup($H773,'Product Families'!$A:$A,'Product Families'!$P:$P),"")</f>
        <v/>
      </c>
      <c r="N773" s="2" t="str">
        <f t="array" ref="N773">iferror(xlookup($H773,'Product Families'!$A:$A,'Product Families'!$Q:$Q),"")</f>
        <v/>
      </c>
      <c r="O773" s="26" t="str">
        <f t="shared" si="3"/>
        <v/>
      </c>
      <c r="P773" s="42" t="str">
        <f t="shared" si="4"/>
        <v/>
      </c>
      <c r="Q773" s="2">
        <f t="shared" si="5"/>
        <v>0</v>
      </c>
      <c r="R773" s="10" t="str">
        <f t="array" ref="R773">iferror(xlookup($I773,'Product Families'!$A:$A,'Product Families'!$P:$P),"")</f>
        <v/>
      </c>
      <c r="S773" s="2" t="str">
        <f t="array" ref="S773">iferror(xlookup($I773,'Product Families'!$A:$A,'Product Families'!$Q:$Q),"")</f>
        <v/>
      </c>
      <c r="T773" s="26" t="str">
        <f t="shared" si="6"/>
        <v/>
      </c>
      <c r="U773" s="42" t="str">
        <f t="shared" si="7"/>
        <v/>
      </c>
      <c r="V773" s="2">
        <f t="shared" si="8"/>
        <v>0</v>
      </c>
      <c r="W773" s="10" t="str">
        <f t="array" ref="W773">iferror(xlookup($J773,'Product Families'!$A:$A,'Product Families'!$P:$P),"")</f>
        <v/>
      </c>
      <c r="X773" s="2" t="str">
        <f t="array" ref="X773">iferror(xlookup($J773,'Product Families'!$A:$A,'Product Families'!$Q:$Q),"")</f>
        <v/>
      </c>
      <c r="Y773" s="42" t="str">
        <f t="shared" si="9"/>
        <v/>
      </c>
      <c r="Z773" s="42" t="str">
        <f t="shared" si="10"/>
        <v/>
      </c>
      <c r="AA773" s="2">
        <f t="shared" si="11"/>
        <v>0</v>
      </c>
      <c r="AB773" s="10" t="str">
        <f t="array" ref="AB773">iferror(xlookup($K773,'Product Families'!$A:$A,'Product Families'!$P:$P),"")</f>
        <v/>
      </c>
      <c r="AC773" s="2" t="str">
        <f t="array" ref="AC773">iferror(xlookup($K773,'Product Families'!$A:$A,'Product Families'!$Q:$Q),"")</f>
        <v/>
      </c>
      <c r="AD773" s="26" t="str">
        <f t="shared" si="12"/>
        <v/>
      </c>
      <c r="AE773" s="42" t="str">
        <f t="shared" si="13"/>
        <v/>
      </c>
      <c r="AF773" s="2">
        <f t="shared" si="14"/>
        <v>0</v>
      </c>
      <c r="AG773" s="10" t="str">
        <f t="array" ref="AG773">iferror(xlookup($L773,'Product Families'!$A:$A,'Product Families'!$P:$P),"")</f>
        <v/>
      </c>
      <c r="AH773" s="2" t="str">
        <f t="array" ref="AH773">iferror(xlookup($L773,'Product Families'!$A:$A,'Product Families'!$Q:$Q),"")</f>
        <v/>
      </c>
      <c r="AI773" s="26" t="str">
        <f t="shared" si="15"/>
        <v/>
      </c>
      <c r="AJ773" s="42" t="str">
        <f t="shared" si="16"/>
        <v/>
      </c>
      <c r="AK773" s="2">
        <f t="shared" si="17"/>
        <v>0</v>
      </c>
    </row>
    <row r="774">
      <c r="A774" s="1"/>
      <c r="B774" s="1"/>
      <c r="C774" s="1"/>
      <c r="D774" s="7" t="str">
        <f t="shared" si="18"/>
        <v/>
      </c>
      <c r="E774" s="26">
        <f t="shared" si="2"/>
        <v>0</v>
      </c>
      <c r="H774" s="1"/>
      <c r="I774" s="1"/>
      <c r="J774" s="1"/>
      <c r="K774" s="1"/>
      <c r="L774" s="1"/>
      <c r="M774" s="10" t="str">
        <f t="array" ref="M774">iferror(xlookup($H774,'Product Families'!$A:$A,'Product Families'!$P:$P),"")</f>
        <v/>
      </c>
      <c r="N774" s="2" t="str">
        <f t="array" ref="N774">iferror(xlookup($H774,'Product Families'!$A:$A,'Product Families'!$Q:$Q),"")</f>
        <v/>
      </c>
      <c r="O774" s="26" t="str">
        <f t="shared" si="3"/>
        <v/>
      </c>
      <c r="P774" s="42" t="str">
        <f t="shared" si="4"/>
        <v/>
      </c>
      <c r="Q774" s="2">
        <f t="shared" si="5"/>
        <v>0</v>
      </c>
      <c r="R774" s="10" t="str">
        <f t="array" ref="R774">iferror(xlookup($I774,'Product Families'!$A:$A,'Product Families'!$P:$P),"")</f>
        <v/>
      </c>
      <c r="S774" s="2" t="str">
        <f t="array" ref="S774">iferror(xlookup($I774,'Product Families'!$A:$A,'Product Families'!$Q:$Q),"")</f>
        <v/>
      </c>
      <c r="T774" s="26" t="str">
        <f t="shared" si="6"/>
        <v/>
      </c>
      <c r="U774" s="42" t="str">
        <f t="shared" si="7"/>
        <v/>
      </c>
      <c r="V774" s="2">
        <f t="shared" si="8"/>
        <v>0</v>
      </c>
      <c r="W774" s="10" t="str">
        <f t="array" ref="W774">iferror(xlookup($J774,'Product Families'!$A:$A,'Product Families'!$P:$P),"")</f>
        <v/>
      </c>
      <c r="X774" s="2" t="str">
        <f t="array" ref="X774">iferror(xlookup($J774,'Product Families'!$A:$A,'Product Families'!$Q:$Q),"")</f>
        <v/>
      </c>
      <c r="Y774" s="42" t="str">
        <f t="shared" si="9"/>
        <v/>
      </c>
      <c r="Z774" s="42" t="str">
        <f t="shared" si="10"/>
        <v/>
      </c>
      <c r="AA774" s="2">
        <f t="shared" si="11"/>
        <v>0</v>
      </c>
      <c r="AB774" s="10" t="str">
        <f t="array" ref="AB774">iferror(xlookup($K774,'Product Families'!$A:$A,'Product Families'!$P:$P),"")</f>
        <v/>
      </c>
      <c r="AC774" s="2" t="str">
        <f t="array" ref="AC774">iferror(xlookup($K774,'Product Families'!$A:$A,'Product Families'!$Q:$Q),"")</f>
        <v/>
      </c>
      <c r="AD774" s="26" t="str">
        <f t="shared" si="12"/>
        <v/>
      </c>
      <c r="AE774" s="42" t="str">
        <f t="shared" si="13"/>
        <v/>
      </c>
      <c r="AF774" s="2">
        <f t="shared" si="14"/>
        <v>0</v>
      </c>
      <c r="AG774" s="10" t="str">
        <f t="array" ref="AG774">iferror(xlookup($L774,'Product Families'!$A:$A,'Product Families'!$P:$P),"")</f>
        <v/>
      </c>
      <c r="AH774" s="2" t="str">
        <f t="array" ref="AH774">iferror(xlookup($L774,'Product Families'!$A:$A,'Product Families'!$Q:$Q),"")</f>
        <v/>
      </c>
      <c r="AI774" s="26" t="str">
        <f t="shared" si="15"/>
        <v/>
      </c>
      <c r="AJ774" s="42" t="str">
        <f t="shared" si="16"/>
        <v/>
      </c>
      <c r="AK774" s="2">
        <f t="shared" si="17"/>
        <v>0</v>
      </c>
    </row>
    <row r="775">
      <c r="A775" s="1"/>
      <c r="B775" s="1"/>
      <c r="C775" s="1"/>
      <c r="D775" s="7" t="str">
        <f t="shared" si="18"/>
        <v/>
      </c>
      <c r="E775" s="26">
        <f t="shared" si="2"/>
        <v>0</v>
      </c>
      <c r="H775" s="1"/>
      <c r="I775" s="1"/>
      <c r="J775" s="1"/>
      <c r="K775" s="1"/>
      <c r="L775" s="1"/>
      <c r="M775" s="10" t="str">
        <f t="array" ref="M775">iferror(xlookup($H775,'Product Families'!$A:$A,'Product Families'!$P:$P),"")</f>
        <v/>
      </c>
      <c r="N775" s="2" t="str">
        <f t="array" ref="N775">iferror(xlookup($H775,'Product Families'!$A:$A,'Product Families'!$Q:$Q),"")</f>
        <v/>
      </c>
      <c r="O775" s="26" t="str">
        <f t="shared" si="3"/>
        <v/>
      </c>
      <c r="P775" s="42" t="str">
        <f t="shared" si="4"/>
        <v/>
      </c>
      <c r="Q775" s="2">
        <f t="shared" si="5"/>
        <v>0</v>
      </c>
      <c r="R775" s="10" t="str">
        <f t="array" ref="R775">iferror(xlookup($I775,'Product Families'!$A:$A,'Product Families'!$P:$P),"")</f>
        <v/>
      </c>
      <c r="S775" s="2" t="str">
        <f t="array" ref="S775">iferror(xlookup($I775,'Product Families'!$A:$A,'Product Families'!$Q:$Q),"")</f>
        <v/>
      </c>
      <c r="T775" s="26" t="str">
        <f t="shared" si="6"/>
        <v/>
      </c>
      <c r="U775" s="42" t="str">
        <f t="shared" si="7"/>
        <v/>
      </c>
      <c r="V775" s="2">
        <f t="shared" si="8"/>
        <v>0</v>
      </c>
      <c r="W775" s="10" t="str">
        <f t="array" ref="W775">iferror(xlookup($J775,'Product Families'!$A:$A,'Product Families'!$P:$P),"")</f>
        <v/>
      </c>
      <c r="X775" s="2" t="str">
        <f t="array" ref="X775">iferror(xlookup($J775,'Product Families'!$A:$A,'Product Families'!$Q:$Q),"")</f>
        <v/>
      </c>
      <c r="Y775" s="42" t="str">
        <f t="shared" si="9"/>
        <v/>
      </c>
      <c r="Z775" s="42" t="str">
        <f t="shared" si="10"/>
        <v/>
      </c>
      <c r="AA775" s="2">
        <f t="shared" si="11"/>
        <v>0</v>
      </c>
      <c r="AB775" s="10" t="str">
        <f t="array" ref="AB775">iferror(xlookup($K775,'Product Families'!$A:$A,'Product Families'!$P:$P),"")</f>
        <v/>
      </c>
      <c r="AC775" s="2" t="str">
        <f t="array" ref="AC775">iferror(xlookup($K775,'Product Families'!$A:$A,'Product Families'!$Q:$Q),"")</f>
        <v/>
      </c>
      <c r="AD775" s="26" t="str">
        <f t="shared" si="12"/>
        <v/>
      </c>
      <c r="AE775" s="42" t="str">
        <f t="shared" si="13"/>
        <v/>
      </c>
      <c r="AF775" s="2">
        <f t="shared" si="14"/>
        <v>0</v>
      </c>
      <c r="AG775" s="10" t="str">
        <f t="array" ref="AG775">iferror(xlookup($L775,'Product Families'!$A:$A,'Product Families'!$P:$P),"")</f>
        <v/>
      </c>
      <c r="AH775" s="2" t="str">
        <f t="array" ref="AH775">iferror(xlookup($L775,'Product Families'!$A:$A,'Product Families'!$Q:$Q),"")</f>
        <v/>
      </c>
      <c r="AI775" s="26" t="str">
        <f t="shared" si="15"/>
        <v/>
      </c>
      <c r="AJ775" s="42" t="str">
        <f t="shared" si="16"/>
        <v/>
      </c>
      <c r="AK775" s="2">
        <f t="shared" si="17"/>
        <v>0</v>
      </c>
    </row>
    <row r="776">
      <c r="A776" s="1"/>
      <c r="B776" s="1"/>
      <c r="C776" s="1"/>
      <c r="D776" s="7" t="str">
        <f t="shared" si="18"/>
        <v/>
      </c>
      <c r="E776" s="26">
        <f t="shared" si="2"/>
        <v>0</v>
      </c>
      <c r="H776" s="1"/>
      <c r="I776" s="1"/>
      <c r="J776" s="1"/>
      <c r="K776" s="1"/>
      <c r="L776" s="1"/>
      <c r="M776" s="10" t="str">
        <f t="array" ref="M776">iferror(xlookup($H776,'Product Families'!$A:$A,'Product Families'!$P:$P),"")</f>
        <v/>
      </c>
      <c r="N776" s="2" t="str">
        <f t="array" ref="N776">iferror(xlookup($H776,'Product Families'!$A:$A,'Product Families'!$Q:$Q),"")</f>
        <v/>
      </c>
      <c r="O776" s="26" t="str">
        <f t="shared" si="3"/>
        <v/>
      </c>
      <c r="P776" s="42" t="str">
        <f t="shared" si="4"/>
        <v/>
      </c>
      <c r="Q776" s="2">
        <f t="shared" si="5"/>
        <v>0</v>
      </c>
      <c r="R776" s="10" t="str">
        <f t="array" ref="R776">iferror(xlookup($I776,'Product Families'!$A:$A,'Product Families'!$P:$P),"")</f>
        <v/>
      </c>
      <c r="S776" s="2" t="str">
        <f t="array" ref="S776">iferror(xlookup($I776,'Product Families'!$A:$A,'Product Families'!$Q:$Q),"")</f>
        <v/>
      </c>
      <c r="T776" s="26" t="str">
        <f t="shared" si="6"/>
        <v/>
      </c>
      <c r="U776" s="42" t="str">
        <f t="shared" si="7"/>
        <v/>
      </c>
      <c r="V776" s="2">
        <f t="shared" si="8"/>
        <v>0</v>
      </c>
      <c r="W776" s="10" t="str">
        <f t="array" ref="W776">iferror(xlookup($J776,'Product Families'!$A:$A,'Product Families'!$P:$P),"")</f>
        <v/>
      </c>
      <c r="X776" s="2" t="str">
        <f t="array" ref="X776">iferror(xlookup($J776,'Product Families'!$A:$A,'Product Families'!$Q:$Q),"")</f>
        <v/>
      </c>
      <c r="Y776" s="42" t="str">
        <f t="shared" si="9"/>
        <v/>
      </c>
      <c r="Z776" s="42" t="str">
        <f t="shared" si="10"/>
        <v/>
      </c>
      <c r="AA776" s="2">
        <f t="shared" si="11"/>
        <v>0</v>
      </c>
      <c r="AB776" s="10" t="str">
        <f t="array" ref="AB776">iferror(xlookup($K776,'Product Families'!$A:$A,'Product Families'!$P:$P),"")</f>
        <v/>
      </c>
      <c r="AC776" s="2" t="str">
        <f t="array" ref="AC776">iferror(xlookup($K776,'Product Families'!$A:$A,'Product Families'!$Q:$Q),"")</f>
        <v/>
      </c>
      <c r="AD776" s="26" t="str">
        <f t="shared" si="12"/>
        <v/>
      </c>
      <c r="AE776" s="42" t="str">
        <f t="shared" si="13"/>
        <v/>
      </c>
      <c r="AF776" s="2">
        <f t="shared" si="14"/>
        <v>0</v>
      </c>
      <c r="AG776" s="10" t="str">
        <f t="array" ref="AG776">iferror(xlookup($L776,'Product Families'!$A:$A,'Product Families'!$P:$P),"")</f>
        <v/>
      </c>
      <c r="AH776" s="2" t="str">
        <f t="array" ref="AH776">iferror(xlookup($L776,'Product Families'!$A:$A,'Product Families'!$Q:$Q),"")</f>
        <v/>
      </c>
      <c r="AI776" s="26" t="str">
        <f t="shared" si="15"/>
        <v/>
      </c>
      <c r="AJ776" s="42" t="str">
        <f t="shared" si="16"/>
        <v/>
      </c>
      <c r="AK776" s="2">
        <f t="shared" si="17"/>
        <v>0</v>
      </c>
    </row>
    <row r="777">
      <c r="A777" s="1"/>
      <c r="B777" s="1"/>
      <c r="C777" s="1"/>
      <c r="D777" s="7" t="str">
        <f t="shared" si="18"/>
        <v/>
      </c>
      <c r="E777" s="26">
        <f t="shared" si="2"/>
        <v>0</v>
      </c>
      <c r="H777" s="1"/>
      <c r="I777" s="1"/>
      <c r="J777" s="1"/>
      <c r="K777" s="1"/>
      <c r="L777" s="1"/>
      <c r="M777" s="10" t="str">
        <f t="array" ref="M777">iferror(xlookup($H777,'Product Families'!$A:$A,'Product Families'!$P:$P),"")</f>
        <v/>
      </c>
      <c r="N777" s="2" t="str">
        <f t="array" ref="N777">iferror(xlookup($H777,'Product Families'!$A:$A,'Product Families'!$Q:$Q),"")</f>
        <v/>
      </c>
      <c r="O777" s="26" t="str">
        <f t="shared" si="3"/>
        <v/>
      </c>
      <c r="P777" s="42" t="str">
        <f t="shared" si="4"/>
        <v/>
      </c>
      <c r="Q777" s="2">
        <f t="shared" si="5"/>
        <v>0</v>
      </c>
      <c r="R777" s="10" t="str">
        <f t="array" ref="R777">iferror(xlookup($I777,'Product Families'!$A:$A,'Product Families'!$P:$P),"")</f>
        <v/>
      </c>
      <c r="S777" s="2" t="str">
        <f t="array" ref="S777">iferror(xlookup($I777,'Product Families'!$A:$A,'Product Families'!$Q:$Q),"")</f>
        <v/>
      </c>
      <c r="T777" s="26" t="str">
        <f t="shared" si="6"/>
        <v/>
      </c>
      <c r="U777" s="42" t="str">
        <f t="shared" si="7"/>
        <v/>
      </c>
      <c r="V777" s="2">
        <f t="shared" si="8"/>
        <v>0</v>
      </c>
      <c r="W777" s="10" t="str">
        <f t="array" ref="W777">iferror(xlookup($J777,'Product Families'!$A:$A,'Product Families'!$P:$P),"")</f>
        <v/>
      </c>
      <c r="X777" s="2" t="str">
        <f t="array" ref="X777">iferror(xlookup($J777,'Product Families'!$A:$A,'Product Families'!$Q:$Q),"")</f>
        <v/>
      </c>
      <c r="Y777" s="42" t="str">
        <f t="shared" si="9"/>
        <v/>
      </c>
      <c r="Z777" s="42" t="str">
        <f t="shared" si="10"/>
        <v/>
      </c>
      <c r="AA777" s="2">
        <f t="shared" si="11"/>
        <v>0</v>
      </c>
      <c r="AB777" s="10" t="str">
        <f t="array" ref="AB777">iferror(xlookup($K777,'Product Families'!$A:$A,'Product Families'!$P:$P),"")</f>
        <v/>
      </c>
      <c r="AC777" s="2" t="str">
        <f t="array" ref="AC777">iferror(xlookup($K777,'Product Families'!$A:$A,'Product Families'!$Q:$Q),"")</f>
        <v/>
      </c>
      <c r="AD777" s="26" t="str">
        <f t="shared" si="12"/>
        <v/>
      </c>
      <c r="AE777" s="42" t="str">
        <f t="shared" si="13"/>
        <v/>
      </c>
      <c r="AF777" s="2">
        <f t="shared" si="14"/>
        <v>0</v>
      </c>
      <c r="AG777" s="10" t="str">
        <f t="array" ref="AG777">iferror(xlookup($L777,'Product Families'!$A:$A,'Product Families'!$P:$P),"")</f>
        <v/>
      </c>
      <c r="AH777" s="2" t="str">
        <f t="array" ref="AH777">iferror(xlookup($L777,'Product Families'!$A:$A,'Product Families'!$Q:$Q),"")</f>
        <v/>
      </c>
      <c r="AI777" s="26" t="str">
        <f t="shared" si="15"/>
        <v/>
      </c>
      <c r="AJ777" s="42" t="str">
        <f t="shared" si="16"/>
        <v/>
      </c>
      <c r="AK777" s="2">
        <f t="shared" si="17"/>
        <v>0</v>
      </c>
    </row>
    <row r="778">
      <c r="A778" s="1"/>
      <c r="B778" s="1"/>
      <c r="C778" s="1"/>
      <c r="D778" s="7" t="str">
        <f t="shared" si="18"/>
        <v/>
      </c>
      <c r="E778" s="26">
        <f t="shared" si="2"/>
        <v>0</v>
      </c>
      <c r="H778" s="1"/>
      <c r="I778" s="1"/>
      <c r="J778" s="1"/>
      <c r="K778" s="1"/>
      <c r="L778" s="1"/>
      <c r="M778" s="10" t="str">
        <f t="array" ref="M778">iferror(xlookup($H778,'Product Families'!$A:$A,'Product Families'!$P:$P),"")</f>
        <v/>
      </c>
      <c r="N778" s="2" t="str">
        <f t="array" ref="N778">iferror(xlookup($H778,'Product Families'!$A:$A,'Product Families'!$Q:$Q),"")</f>
        <v/>
      </c>
      <c r="O778" s="26" t="str">
        <f t="shared" si="3"/>
        <v/>
      </c>
      <c r="P778" s="42" t="str">
        <f t="shared" si="4"/>
        <v/>
      </c>
      <c r="Q778" s="2">
        <f t="shared" si="5"/>
        <v>0</v>
      </c>
      <c r="R778" s="10" t="str">
        <f t="array" ref="R778">iferror(xlookup($I778,'Product Families'!$A:$A,'Product Families'!$P:$P),"")</f>
        <v/>
      </c>
      <c r="S778" s="2" t="str">
        <f t="array" ref="S778">iferror(xlookup($I778,'Product Families'!$A:$A,'Product Families'!$Q:$Q),"")</f>
        <v/>
      </c>
      <c r="T778" s="26" t="str">
        <f t="shared" si="6"/>
        <v/>
      </c>
      <c r="U778" s="42" t="str">
        <f t="shared" si="7"/>
        <v/>
      </c>
      <c r="V778" s="2">
        <f t="shared" si="8"/>
        <v>0</v>
      </c>
      <c r="W778" s="10" t="str">
        <f t="array" ref="W778">iferror(xlookup($J778,'Product Families'!$A:$A,'Product Families'!$P:$P),"")</f>
        <v/>
      </c>
      <c r="X778" s="2" t="str">
        <f t="array" ref="X778">iferror(xlookup($J778,'Product Families'!$A:$A,'Product Families'!$Q:$Q),"")</f>
        <v/>
      </c>
      <c r="Y778" s="42" t="str">
        <f t="shared" si="9"/>
        <v/>
      </c>
      <c r="Z778" s="42" t="str">
        <f t="shared" si="10"/>
        <v/>
      </c>
      <c r="AA778" s="2">
        <f t="shared" si="11"/>
        <v>0</v>
      </c>
      <c r="AB778" s="10" t="str">
        <f t="array" ref="AB778">iferror(xlookup($K778,'Product Families'!$A:$A,'Product Families'!$P:$P),"")</f>
        <v/>
      </c>
      <c r="AC778" s="2" t="str">
        <f t="array" ref="AC778">iferror(xlookup($K778,'Product Families'!$A:$A,'Product Families'!$Q:$Q),"")</f>
        <v/>
      </c>
      <c r="AD778" s="26" t="str">
        <f t="shared" si="12"/>
        <v/>
      </c>
      <c r="AE778" s="42" t="str">
        <f t="shared" si="13"/>
        <v/>
      </c>
      <c r="AF778" s="2">
        <f t="shared" si="14"/>
        <v>0</v>
      </c>
      <c r="AG778" s="10" t="str">
        <f t="array" ref="AG778">iferror(xlookup($L778,'Product Families'!$A:$A,'Product Families'!$P:$P),"")</f>
        <v/>
      </c>
      <c r="AH778" s="2" t="str">
        <f t="array" ref="AH778">iferror(xlookup($L778,'Product Families'!$A:$A,'Product Families'!$Q:$Q),"")</f>
        <v/>
      </c>
      <c r="AI778" s="26" t="str">
        <f t="shared" si="15"/>
        <v/>
      </c>
      <c r="AJ778" s="42" t="str">
        <f t="shared" si="16"/>
        <v/>
      </c>
      <c r="AK778" s="2">
        <f t="shared" si="17"/>
        <v>0</v>
      </c>
    </row>
    <row r="779">
      <c r="A779" s="1"/>
      <c r="B779" s="1"/>
      <c r="C779" s="1"/>
      <c r="D779" s="7" t="str">
        <f t="shared" si="18"/>
        <v/>
      </c>
      <c r="E779" s="26">
        <f t="shared" si="2"/>
        <v>0</v>
      </c>
      <c r="H779" s="1"/>
      <c r="I779" s="1"/>
      <c r="J779" s="1"/>
      <c r="K779" s="1"/>
      <c r="L779" s="1"/>
      <c r="M779" s="10" t="str">
        <f t="array" ref="M779">iferror(xlookup($H779,'Product Families'!$A:$A,'Product Families'!$P:$P),"")</f>
        <v/>
      </c>
      <c r="N779" s="2" t="str">
        <f t="array" ref="N779">iferror(xlookup($H779,'Product Families'!$A:$A,'Product Families'!$Q:$Q),"")</f>
        <v/>
      </c>
      <c r="O779" s="26" t="str">
        <f t="shared" si="3"/>
        <v/>
      </c>
      <c r="P779" s="42" t="str">
        <f t="shared" si="4"/>
        <v/>
      </c>
      <c r="Q779" s="2">
        <f t="shared" si="5"/>
        <v>0</v>
      </c>
      <c r="R779" s="10" t="str">
        <f t="array" ref="R779">iferror(xlookup($I779,'Product Families'!$A:$A,'Product Families'!$P:$P),"")</f>
        <v/>
      </c>
      <c r="S779" s="2" t="str">
        <f t="array" ref="S779">iferror(xlookup($I779,'Product Families'!$A:$A,'Product Families'!$Q:$Q),"")</f>
        <v/>
      </c>
      <c r="T779" s="26" t="str">
        <f t="shared" si="6"/>
        <v/>
      </c>
      <c r="U779" s="42" t="str">
        <f t="shared" si="7"/>
        <v/>
      </c>
      <c r="V779" s="2">
        <f t="shared" si="8"/>
        <v>0</v>
      </c>
      <c r="W779" s="10" t="str">
        <f t="array" ref="W779">iferror(xlookup($J779,'Product Families'!$A:$A,'Product Families'!$P:$P),"")</f>
        <v/>
      </c>
      <c r="X779" s="2" t="str">
        <f t="array" ref="X779">iferror(xlookup($J779,'Product Families'!$A:$A,'Product Families'!$Q:$Q),"")</f>
        <v/>
      </c>
      <c r="Y779" s="42" t="str">
        <f t="shared" si="9"/>
        <v/>
      </c>
      <c r="Z779" s="42" t="str">
        <f t="shared" si="10"/>
        <v/>
      </c>
      <c r="AA779" s="2">
        <f t="shared" si="11"/>
        <v>0</v>
      </c>
      <c r="AB779" s="10" t="str">
        <f t="array" ref="AB779">iferror(xlookup($K779,'Product Families'!$A:$A,'Product Families'!$P:$P),"")</f>
        <v/>
      </c>
      <c r="AC779" s="2" t="str">
        <f t="array" ref="AC779">iferror(xlookup($K779,'Product Families'!$A:$A,'Product Families'!$Q:$Q),"")</f>
        <v/>
      </c>
      <c r="AD779" s="26" t="str">
        <f t="shared" si="12"/>
        <v/>
      </c>
      <c r="AE779" s="42" t="str">
        <f t="shared" si="13"/>
        <v/>
      </c>
      <c r="AF779" s="2">
        <f t="shared" si="14"/>
        <v>0</v>
      </c>
      <c r="AG779" s="10" t="str">
        <f t="array" ref="AG779">iferror(xlookup($L779,'Product Families'!$A:$A,'Product Families'!$P:$P),"")</f>
        <v/>
      </c>
      <c r="AH779" s="2" t="str">
        <f t="array" ref="AH779">iferror(xlookup($L779,'Product Families'!$A:$A,'Product Families'!$Q:$Q),"")</f>
        <v/>
      </c>
      <c r="AI779" s="26" t="str">
        <f t="shared" si="15"/>
        <v/>
      </c>
      <c r="AJ779" s="42" t="str">
        <f t="shared" si="16"/>
        <v/>
      </c>
      <c r="AK779" s="2">
        <f t="shared" si="17"/>
        <v>0</v>
      </c>
    </row>
    <row r="780">
      <c r="A780" s="1"/>
      <c r="B780" s="1"/>
      <c r="C780" s="1"/>
      <c r="D780" s="7" t="str">
        <f t="shared" si="18"/>
        <v/>
      </c>
      <c r="E780" s="26">
        <f t="shared" si="2"/>
        <v>0</v>
      </c>
      <c r="H780" s="1"/>
      <c r="I780" s="1"/>
      <c r="J780" s="1"/>
      <c r="K780" s="1"/>
      <c r="L780" s="1"/>
      <c r="M780" s="10" t="str">
        <f t="array" ref="M780">iferror(xlookup($H780,'Product Families'!$A:$A,'Product Families'!$P:$P),"")</f>
        <v/>
      </c>
      <c r="N780" s="2" t="str">
        <f t="array" ref="N780">iferror(xlookup($H780,'Product Families'!$A:$A,'Product Families'!$Q:$Q),"")</f>
        <v/>
      </c>
      <c r="O780" s="26" t="str">
        <f t="shared" si="3"/>
        <v/>
      </c>
      <c r="P780" s="42" t="str">
        <f t="shared" si="4"/>
        <v/>
      </c>
      <c r="Q780" s="2">
        <f t="shared" si="5"/>
        <v>0</v>
      </c>
      <c r="R780" s="10" t="str">
        <f t="array" ref="R780">iferror(xlookup($I780,'Product Families'!$A:$A,'Product Families'!$P:$P),"")</f>
        <v/>
      </c>
      <c r="S780" s="2" t="str">
        <f t="array" ref="S780">iferror(xlookup($I780,'Product Families'!$A:$A,'Product Families'!$Q:$Q),"")</f>
        <v/>
      </c>
      <c r="T780" s="26" t="str">
        <f t="shared" si="6"/>
        <v/>
      </c>
      <c r="U780" s="42" t="str">
        <f t="shared" si="7"/>
        <v/>
      </c>
      <c r="V780" s="2">
        <f t="shared" si="8"/>
        <v>0</v>
      </c>
      <c r="W780" s="10" t="str">
        <f t="array" ref="W780">iferror(xlookup($J780,'Product Families'!$A:$A,'Product Families'!$P:$P),"")</f>
        <v/>
      </c>
      <c r="X780" s="2" t="str">
        <f t="array" ref="X780">iferror(xlookup($J780,'Product Families'!$A:$A,'Product Families'!$Q:$Q),"")</f>
        <v/>
      </c>
      <c r="Y780" s="42" t="str">
        <f t="shared" si="9"/>
        <v/>
      </c>
      <c r="Z780" s="42" t="str">
        <f t="shared" si="10"/>
        <v/>
      </c>
      <c r="AA780" s="2">
        <f t="shared" si="11"/>
        <v>0</v>
      </c>
      <c r="AB780" s="10" t="str">
        <f t="array" ref="AB780">iferror(xlookup($K780,'Product Families'!$A:$A,'Product Families'!$P:$P),"")</f>
        <v/>
      </c>
      <c r="AC780" s="2" t="str">
        <f t="array" ref="AC780">iferror(xlookup($K780,'Product Families'!$A:$A,'Product Families'!$Q:$Q),"")</f>
        <v/>
      </c>
      <c r="AD780" s="26" t="str">
        <f t="shared" si="12"/>
        <v/>
      </c>
      <c r="AE780" s="42" t="str">
        <f t="shared" si="13"/>
        <v/>
      </c>
      <c r="AF780" s="2">
        <f t="shared" si="14"/>
        <v>0</v>
      </c>
      <c r="AG780" s="10" t="str">
        <f t="array" ref="AG780">iferror(xlookup($L780,'Product Families'!$A:$A,'Product Families'!$P:$P),"")</f>
        <v/>
      </c>
      <c r="AH780" s="2" t="str">
        <f t="array" ref="AH780">iferror(xlookup($L780,'Product Families'!$A:$A,'Product Families'!$Q:$Q),"")</f>
        <v/>
      </c>
      <c r="AI780" s="26" t="str">
        <f t="shared" si="15"/>
        <v/>
      </c>
      <c r="AJ780" s="42" t="str">
        <f t="shared" si="16"/>
        <v/>
      </c>
      <c r="AK780" s="2">
        <f t="shared" si="17"/>
        <v>0</v>
      </c>
    </row>
    <row r="781">
      <c r="A781" s="1"/>
      <c r="B781" s="1"/>
      <c r="C781" s="1"/>
      <c r="D781" s="7" t="str">
        <f t="shared" si="18"/>
        <v/>
      </c>
      <c r="E781" s="26">
        <f t="shared" si="2"/>
        <v>0</v>
      </c>
      <c r="H781" s="1"/>
      <c r="I781" s="1"/>
      <c r="J781" s="1"/>
      <c r="K781" s="1"/>
      <c r="L781" s="1"/>
      <c r="M781" s="10" t="str">
        <f t="array" ref="M781">iferror(xlookup($H781,'Product Families'!$A:$A,'Product Families'!$P:$P),"")</f>
        <v/>
      </c>
      <c r="N781" s="2" t="str">
        <f t="array" ref="N781">iferror(xlookup($H781,'Product Families'!$A:$A,'Product Families'!$Q:$Q),"")</f>
        <v/>
      </c>
      <c r="O781" s="26" t="str">
        <f t="shared" si="3"/>
        <v/>
      </c>
      <c r="P781" s="42" t="str">
        <f t="shared" si="4"/>
        <v/>
      </c>
      <c r="Q781" s="2">
        <f t="shared" si="5"/>
        <v>0</v>
      </c>
      <c r="R781" s="10" t="str">
        <f t="array" ref="R781">iferror(xlookup($I781,'Product Families'!$A:$A,'Product Families'!$P:$P),"")</f>
        <v/>
      </c>
      <c r="S781" s="2" t="str">
        <f t="array" ref="S781">iferror(xlookup($I781,'Product Families'!$A:$A,'Product Families'!$Q:$Q),"")</f>
        <v/>
      </c>
      <c r="T781" s="26" t="str">
        <f t="shared" si="6"/>
        <v/>
      </c>
      <c r="U781" s="42" t="str">
        <f t="shared" si="7"/>
        <v/>
      </c>
      <c r="V781" s="2">
        <f t="shared" si="8"/>
        <v>0</v>
      </c>
      <c r="W781" s="10" t="str">
        <f t="array" ref="W781">iferror(xlookup($J781,'Product Families'!$A:$A,'Product Families'!$P:$P),"")</f>
        <v/>
      </c>
      <c r="X781" s="2" t="str">
        <f t="array" ref="X781">iferror(xlookup($J781,'Product Families'!$A:$A,'Product Families'!$Q:$Q),"")</f>
        <v/>
      </c>
      <c r="Y781" s="42" t="str">
        <f t="shared" si="9"/>
        <v/>
      </c>
      <c r="Z781" s="42" t="str">
        <f t="shared" si="10"/>
        <v/>
      </c>
      <c r="AA781" s="2">
        <f t="shared" si="11"/>
        <v>0</v>
      </c>
      <c r="AB781" s="10" t="str">
        <f t="array" ref="AB781">iferror(xlookup($K781,'Product Families'!$A:$A,'Product Families'!$P:$P),"")</f>
        <v/>
      </c>
      <c r="AC781" s="2" t="str">
        <f t="array" ref="AC781">iferror(xlookup($K781,'Product Families'!$A:$A,'Product Families'!$Q:$Q),"")</f>
        <v/>
      </c>
      <c r="AD781" s="26" t="str">
        <f t="shared" si="12"/>
        <v/>
      </c>
      <c r="AE781" s="42" t="str">
        <f t="shared" si="13"/>
        <v/>
      </c>
      <c r="AF781" s="2">
        <f t="shared" si="14"/>
        <v>0</v>
      </c>
      <c r="AG781" s="10" t="str">
        <f t="array" ref="AG781">iferror(xlookup($L781,'Product Families'!$A:$A,'Product Families'!$P:$P),"")</f>
        <v/>
      </c>
      <c r="AH781" s="2" t="str">
        <f t="array" ref="AH781">iferror(xlookup($L781,'Product Families'!$A:$A,'Product Families'!$Q:$Q),"")</f>
        <v/>
      </c>
      <c r="AI781" s="26" t="str">
        <f t="shared" si="15"/>
        <v/>
      </c>
      <c r="AJ781" s="42" t="str">
        <f t="shared" si="16"/>
        <v/>
      </c>
      <c r="AK781" s="2">
        <f t="shared" si="17"/>
        <v>0</v>
      </c>
    </row>
    <row r="782">
      <c r="A782" s="1"/>
      <c r="B782" s="1"/>
      <c r="C782" s="1"/>
      <c r="D782" s="7" t="str">
        <f t="shared" si="18"/>
        <v/>
      </c>
      <c r="E782" s="26">
        <f t="shared" si="2"/>
        <v>0</v>
      </c>
      <c r="H782" s="1"/>
      <c r="I782" s="1"/>
      <c r="J782" s="1"/>
      <c r="K782" s="1"/>
      <c r="L782" s="1"/>
      <c r="M782" s="10" t="str">
        <f t="array" ref="M782">iferror(xlookup($H782,'Product Families'!$A:$A,'Product Families'!$P:$P),"")</f>
        <v/>
      </c>
      <c r="N782" s="2" t="str">
        <f t="array" ref="N782">iferror(xlookup($H782,'Product Families'!$A:$A,'Product Families'!$Q:$Q),"")</f>
        <v/>
      </c>
      <c r="O782" s="26" t="str">
        <f t="shared" si="3"/>
        <v/>
      </c>
      <c r="P782" s="42" t="str">
        <f t="shared" si="4"/>
        <v/>
      </c>
      <c r="Q782" s="2">
        <f t="shared" si="5"/>
        <v>0</v>
      </c>
      <c r="R782" s="10" t="str">
        <f t="array" ref="R782">iferror(xlookup($I782,'Product Families'!$A:$A,'Product Families'!$P:$P),"")</f>
        <v/>
      </c>
      <c r="S782" s="2" t="str">
        <f t="array" ref="S782">iferror(xlookup($I782,'Product Families'!$A:$A,'Product Families'!$Q:$Q),"")</f>
        <v/>
      </c>
      <c r="T782" s="26" t="str">
        <f t="shared" si="6"/>
        <v/>
      </c>
      <c r="U782" s="42" t="str">
        <f t="shared" si="7"/>
        <v/>
      </c>
      <c r="V782" s="2">
        <f t="shared" si="8"/>
        <v>0</v>
      </c>
      <c r="W782" s="10" t="str">
        <f t="array" ref="W782">iferror(xlookup($J782,'Product Families'!$A:$A,'Product Families'!$P:$P),"")</f>
        <v/>
      </c>
      <c r="X782" s="2" t="str">
        <f t="array" ref="X782">iferror(xlookup($J782,'Product Families'!$A:$A,'Product Families'!$Q:$Q),"")</f>
        <v/>
      </c>
      <c r="Y782" s="42" t="str">
        <f t="shared" si="9"/>
        <v/>
      </c>
      <c r="Z782" s="42" t="str">
        <f t="shared" si="10"/>
        <v/>
      </c>
      <c r="AA782" s="2">
        <f t="shared" si="11"/>
        <v>0</v>
      </c>
      <c r="AB782" s="10" t="str">
        <f t="array" ref="AB782">iferror(xlookup($K782,'Product Families'!$A:$A,'Product Families'!$P:$P),"")</f>
        <v/>
      </c>
      <c r="AC782" s="2" t="str">
        <f t="array" ref="AC782">iferror(xlookup($K782,'Product Families'!$A:$A,'Product Families'!$Q:$Q),"")</f>
        <v/>
      </c>
      <c r="AD782" s="26" t="str">
        <f t="shared" si="12"/>
        <v/>
      </c>
      <c r="AE782" s="42" t="str">
        <f t="shared" si="13"/>
        <v/>
      </c>
      <c r="AF782" s="2">
        <f t="shared" si="14"/>
        <v>0</v>
      </c>
      <c r="AG782" s="10" t="str">
        <f t="array" ref="AG782">iferror(xlookup($L782,'Product Families'!$A:$A,'Product Families'!$P:$P),"")</f>
        <v/>
      </c>
      <c r="AH782" s="2" t="str">
        <f t="array" ref="AH782">iferror(xlookup($L782,'Product Families'!$A:$A,'Product Families'!$Q:$Q),"")</f>
        <v/>
      </c>
      <c r="AI782" s="26" t="str">
        <f t="shared" si="15"/>
        <v/>
      </c>
      <c r="AJ782" s="42" t="str">
        <f t="shared" si="16"/>
        <v/>
      </c>
      <c r="AK782" s="2">
        <f t="shared" si="17"/>
        <v>0</v>
      </c>
    </row>
    <row r="783">
      <c r="A783" s="1"/>
      <c r="B783" s="1"/>
      <c r="C783" s="1"/>
      <c r="D783" s="7" t="str">
        <f t="shared" si="18"/>
        <v/>
      </c>
      <c r="E783" s="26">
        <f t="shared" si="2"/>
        <v>0</v>
      </c>
      <c r="H783" s="1"/>
      <c r="I783" s="1"/>
      <c r="J783" s="1"/>
      <c r="K783" s="1"/>
      <c r="L783" s="1"/>
      <c r="M783" s="10" t="str">
        <f t="array" ref="M783">iferror(xlookup($H783,'Product Families'!$A:$A,'Product Families'!$P:$P),"")</f>
        <v/>
      </c>
      <c r="N783" s="2" t="str">
        <f t="array" ref="N783">iferror(xlookup($H783,'Product Families'!$A:$A,'Product Families'!$Q:$Q),"")</f>
        <v/>
      </c>
      <c r="O783" s="26" t="str">
        <f t="shared" si="3"/>
        <v/>
      </c>
      <c r="P783" s="42" t="str">
        <f t="shared" si="4"/>
        <v/>
      </c>
      <c r="Q783" s="2">
        <f t="shared" si="5"/>
        <v>0</v>
      </c>
      <c r="R783" s="10" t="str">
        <f t="array" ref="R783">iferror(xlookup($I783,'Product Families'!$A:$A,'Product Families'!$P:$P),"")</f>
        <v/>
      </c>
      <c r="S783" s="2" t="str">
        <f t="array" ref="S783">iferror(xlookup($I783,'Product Families'!$A:$A,'Product Families'!$Q:$Q),"")</f>
        <v/>
      </c>
      <c r="T783" s="26" t="str">
        <f t="shared" si="6"/>
        <v/>
      </c>
      <c r="U783" s="42" t="str">
        <f t="shared" si="7"/>
        <v/>
      </c>
      <c r="V783" s="2">
        <f t="shared" si="8"/>
        <v>0</v>
      </c>
      <c r="W783" s="10" t="str">
        <f t="array" ref="W783">iferror(xlookup($J783,'Product Families'!$A:$A,'Product Families'!$P:$P),"")</f>
        <v/>
      </c>
      <c r="X783" s="2" t="str">
        <f t="array" ref="X783">iferror(xlookup($J783,'Product Families'!$A:$A,'Product Families'!$Q:$Q),"")</f>
        <v/>
      </c>
      <c r="Y783" s="42" t="str">
        <f t="shared" si="9"/>
        <v/>
      </c>
      <c r="Z783" s="42" t="str">
        <f t="shared" si="10"/>
        <v/>
      </c>
      <c r="AA783" s="2">
        <f t="shared" si="11"/>
        <v>0</v>
      </c>
      <c r="AB783" s="10" t="str">
        <f t="array" ref="AB783">iferror(xlookup($K783,'Product Families'!$A:$A,'Product Families'!$P:$P),"")</f>
        <v/>
      </c>
      <c r="AC783" s="2" t="str">
        <f t="array" ref="AC783">iferror(xlookup($K783,'Product Families'!$A:$A,'Product Families'!$Q:$Q),"")</f>
        <v/>
      </c>
      <c r="AD783" s="26" t="str">
        <f t="shared" si="12"/>
        <v/>
      </c>
      <c r="AE783" s="42" t="str">
        <f t="shared" si="13"/>
        <v/>
      </c>
      <c r="AF783" s="2">
        <f t="shared" si="14"/>
        <v>0</v>
      </c>
      <c r="AG783" s="10" t="str">
        <f t="array" ref="AG783">iferror(xlookup($L783,'Product Families'!$A:$A,'Product Families'!$P:$P),"")</f>
        <v/>
      </c>
      <c r="AH783" s="2" t="str">
        <f t="array" ref="AH783">iferror(xlookup($L783,'Product Families'!$A:$A,'Product Families'!$Q:$Q),"")</f>
        <v/>
      </c>
      <c r="AI783" s="26" t="str">
        <f t="shared" si="15"/>
        <v/>
      </c>
      <c r="AJ783" s="42" t="str">
        <f t="shared" si="16"/>
        <v/>
      </c>
      <c r="AK783" s="2">
        <f t="shared" si="17"/>
        <v>0</v>
      </c>
    </row>
    <row r="784">
      <c r="A784" s="1"/>
      <c r="B784" s="1"/>
      <c r="C784" s="1"/>
      <c r="D784" s="7" t="str">
        <f t="shared" si="18"/>
        <v/>
      </c>
      <c r="E784" s="26">
        <f t="shared" si="2"/>
        <v>0</v>
      </c>
      <c r="H784" s="1"/>
      <c r="I784" s="1"/>
      <c r="J784" s="1"/>
      <c r="K784" s="1"/>
      <c r="L784" s="1"/>
      <c r="M784" s="10" t="str">
        <f t="array" ref="M784">iferror(xlookup($H784,'Product Families'!$A:$A,'Product Families'!$P:$P),"")</f>
        <v/>
      </c>
      <c r="N784" s="2" t="str">
        <f t="array" ref="N784">iferror(xlookup($H784,'Product Families'!$A:$A,'Product Families'!$Q:$Q),"")</f>
        <v/>
      </c>
      <c r="O784" s="26" t="str">
        <f t="shared" si="3"/>
        <v/>
      </c>
      <c r="P784" s="42" t="str">
        <f t="shared" si="4"/>
        <v/>
      </c>
      <c r="Q784" s="2">
        <f t="shared" si="5"/>
        <v>0</v>
      </c>
      <c r="R784" s="10" t="str">
        <f t="array" ref="R784">iferror(xlookup($I784,'Product Families'!$A:$A,'Product Families'!$P:$P),"")</f>
        <v/>
      </c>
      <c r="S784" s="2" t="str">
        <f t="array" ref="S784">iferror(xlookup($I784,'Product Families'!$A:$A,'Product Families'!$Q:$Q),"")</f>
        <v/>
      </c>
      <c r="T784" s="26" t="str">
        <f t="shared" si="6"/>
        <v/>
      </c>
      <c r="U784" s="42" t="str">
        <f t="shared" si="7"/>
        <v/>
      </c>
      <c r="V784" s="2">
        <f t="shared" si="8"/>
        <v>0</v>
      </c>
      <c r="W784" s="10" t="str">
        <f t="array" ref="W784">iferror(xlookup($J784,'Product Families'!$A:$A,'Product Families'!$P:$P),"")</f>
        <v/>
      </c>
      <c r="X784" s="2" t="str">
        <f t="array" ref="X784">iferror(xlookup($J784,'Product Families'!$A:$A,'Product Families'!$Q:$Q),"")</f>
        <v/>
      </c>
      <c r="Y784" s="42" t="str">
        <f t="shared" si="9"/>
        <v/>
      </c>
      <c r="Z784" s="42" t="str">
        <f t="shared" si="10"/>
        <v/>
      </c>
      <c r="AA784" s="2">
        <f t="shared" si="11"/>
        <v>0</v>
      </c>
      <c r="AB784" s="10" t="str">
        <f t="array" ref="AB784">iferror(xlookup($K784,'Product Families'!$A:$A,'Product Families'!$P:$P),"")</f>
        <v/>
      </c>
      <c r="AC784" s="2" t="str">
        <f t="array" ref="AC784">iferror(xlookup($K784,'Product Families'!$A:$A,'Product Families'!$Q:$Q),"")</f>
        <v/>
      </c>
      <c r="AD784" s="26" t="str">
        <f t="shared" si="12"/>
        <v/>
      </c>
      <c r="AE784" s="42" t="str">
        <f t="shared" si="13"/>
        <v/>
      </c>
      <c r="AF784" s="2">
        <f t="shared" si="14"/>
        <v>0</v>
      </c>
      <c r="AG784" s="10" t="str">
        <f t="array" ref="AG784">iferror(xlookup($L784,'Product Families'!$A:$A,'Product Families'!$P:$P),"")</f>
        <v/>
      </c>
      <c r="AH784" s="2" t="str">
        <f t="array" ref="AH784">iferror(xlookup($L784,'Product Families'!$A:$A,'Product Families'!$Q:$Q),"")</f>
        <v/>
      </c>
      <c r="AI784" s="26" t="str">
        <f t="shared" si="15"/>
        <v/>
      </c>
      <c r="AJ784" s="42" t="str">
        <f t="shared" si="16"/>
        <v/>
      </c>
      <c r="AK784" s="2">
        <f t="shared" si="17"/>
        <v>0</v>
      </c>
    </row>
    <row r="785">
      <c r="A785" s="1"/>
      <c r="B785" s="1"/>
      <c r="C785" s="1"/>
      <c r="D785" s="7" t="str">
        <f t="shared" si="18"/>
        <v/>
      </c>
      <c r="E785" s="26">
        <f t="shared" si="2"/>
        <v>0</v>
      </c>
      <c r="H785" s="1"/>
      <c r="I785" s="1"/>
      <c r="J785" s="1"/>
      <c r="K785" s="1"/>
      <c r="L785" s="1"/>
      <c r="M785" s="10" t="str">
        <f t="array" ref="M785">iferror(xlookup($H785,'Product Families'!$A:$A,'Product Families'!$P:$P),"")</f>
        <v/>
      </c>
      <c r="N785" s="2" t="str">
        <f t="array" ref="N785">iferror(xlookup($H785,'Product Families'!$A:$A,'Product Families'!$Q:$Q),"")</f>
        <v/>
      </c>
      <c r="O785" s="26" t="str">
        <f t="shared" si="3"/>
        <v/>
      </c>
      <c r="P785" s="42" t="str">
        <f t="shared" si="4"/>
        <v/>
      </c>
      <c r="Q785" s="2">
        <f t="shared" si="5"/>
        <v>0</v>
      </c>
      <c r="R785" s="10" t="str">
        <f t="array" ref="R785">iferror(xlookup($I785,'Product Families'!$A:$A,'Product Families'!$P:$P),"")</f>
        <v/>
      </c>
      <c r="S785" s="2" t="str">
        <f t="array" ref="S785">iferror(xlookup($I785,'Product Families'!$A:$A,'Product Families'!$Q:$Q),"")</f>
        <v/>
      </c>
      <c r="T785" s="26" t="str">
        <f t="shared" si="6"/>
        <v/>
      </c>
      <c r="U785" s="42" t="str">
        <f t="shared" si="7"/>
        <v/>
      </c>
      <c r="V785" s="2">
        <f t="shared" si="8"/>
        <v>0</v>
      </c>
      <c r="W785" s="10" t="str">
        <f t="array" ref="W785">iferror(xlookup($J785,'Product Families'!$A:$A,'Product Families'!$P:$P),"")</f>
        <v/>
      </c>
      <c r="X785" s="2" t="str">
        <f t="array" ref="X785">iferror(xlookup($J785,'Product Families'!$A:$A,'Product Families'!$Q:$Q),"")</f>
        <v/>
      </c>
      <c r="Y785" s="42" t="str">
        <f t="shared" si="9"/>
        <v/>
      </c>
      <c r="Z785" s="42" t="str">
        <f t="shared" si="10"/>
        <v/>
      </c>
      <c r="AA785" s="2">
        <f t="shared" si="11"/>
        <v>0</v>
      </c>
      <c r="AB785" s="10" t="str">
        <f t="array" ref="AB785">iferror(xlookup($K785,'Product Families'!$A:$A,'Product Families'!$P:$P),"")</f>
        <v/>
      </c>
      <c r="AC785" s="2" t="str">
        <f t="array" ref="AC785">iferror(xlookup($K785,'Product Families'!$A:$A,'Product Families'!$Q:$Q),"")</f>
        <v/>
      </c>
      <c r="AD785" s="26" t="str">
        <f t="shared" si="12"/>
        <v/>
      </c>
      <c r="AE785" s="42" t="str">
        <f t="shared" si="13"/>
        <v/>
      </c>
      <c r="AF785" s="2">
        <f t="shared" si="14"/>
        <v>0</v>
      </c>
      <c r="AG785" s="10" t="str">
        <f t="array" ref="AG785">iferror(xlookup($L785,'Product Families'!$A:$A,'Product Families'!$P:$P),"")</f>
        <v/>
      </c>
      <c r="AH785" s="2" t="str">
        <f t="array" ref="AH785">iferror(xlookup($L785,'Product Families'!$A:$A,'Product Families'!$Q:$Q),"")</f>
        <v/>
      </c>
      <c r="AI785" s="26" t="str">
        <f t="shared" si="15"/>
        <v/>
      </c>
      <c r="AJ785" s="42" t="str">
        <f t="shared" si="16"/>
        <v/>
      </c>
      <c r="AK785" s="2">
        <f t="shared" si="17"/>
        <v>0</v>
      </c>
    </row>
    <row r="786">
      <c r="A786" s="1"/>
      <c r="B786" s="1"/>
      <c r="C786" s="1"/>
      <c r="D786" s="7" t="str">
        <f t="shared" si="18"/>
        <v/>
      </c>
      <c r="E786" s="26">
        <f t="shared" si="2"/>
        <v>0</v>
      </c>
      <c r="H786" s="1"/>
      <c r="I786" s="1"/>
      <c r="J786" s="1"/>
      <c r="K786" s="1"/>
      <c r="L786" s="1"/>
      <c r="M786" s="10" t="str">
        <f t="array" ref="M786">iferror(xlookup($H786,'Product Families'!$A:$A,'Product Families'!$P:$P),"")</f>
        <v/>
      </c>
      <c r="N786" s="2" t="str">
        <f t="array" ref="N786">iferror(xlookup($H786,'Product Families'!$A:$A,'Product Families'!$Q:$Q),"")</f>
        <v/>
      </c>
      <c r="O786" s="26" t="str">
        <f t="shared" si="3"/>
        <v/>
      </c>
      <c r="P786" s="42" t="str">
        <f t="shared" si="4"/>
        <v/>
      </c>
      <c r="Q786" s="2">
        <f t="shared" si="5"/>
        <v>0</v>
      </c>
      <c r="R786" s="10" t="str">
        <f t="array" ref="R786">iferror(xlookup($I786,'Product Families'!$A:$A,'Product Families'!$P:$P),"")</f>
        <v/>
      </c>
      <c r="S786" s="2" t="str">
        <f t="array" ref="S786">iferror(xlookup($I786,'Product Families'!$A:$A,'Product Families'!$Q:$Q),"")</f>
        <v/>
      </c>
      <c r="T786" s="26" t="str">
        <f t="shared" si="6"/>
        <v/>
      </c>
      <c r="U786" s="42" t="str">
        <f t="shared" si="7"/>
        <v/>
      </c>
      <c r="V786" s="2">
        <f t="shared" si="8"/>
        <v>0</v>
      </c>
      <c r="W786" s="10" t="str">
        <f t="array" ref="W786">iferror(xlookup($J786,'Product Families'!$A:$A,'Product Families'!$P:$P),"")</f>
        <v/>
      </c>
      <c r="X786" s="2" t="str">
        <f t="array" ref="X786">iferror(xlookup($J786,'Product Families'!$A:$A,'Product Families'!$Q:$Q),"")</f>
        <v/>
      </c>
      <c r="Y786" s="42" t="str">
        <f t="shared" si="9"/>
        <v/>
      </c>
      <c r="Z786" s="42" t="str">
        <f t="shared" si="10"/>
        <v/>
      </c>
      <c r="AA786" s="2">
        <f t="shared" si="11"/>
        <v>0</v>
      </c>
      <c r="AB786" s="10" t="str">
        <f t="array" ref="AB786">iferror(xlookup($K786,'Product Families'!$A:$A,'Product Families'!$P:$P),"")</f>
        <v/>
      </c>
      <c r="AC786" s="2" t="str">
        <f t="array" ref="AC786">iferror(xlookup($K786,'Product Families'!$A:$A,'Product Families'!$Q:$Q),"")</f>
        <v/>
      </c>
      <c r="AD786" s="26" t="str">
        <f t="shared" si="12"/>
        <v/>
      </c>
      <c r="AE786" s="42" t="str">
        <f t="shared" si="13"/>
        <v/>
      </c>
      <c r="AF786" s="2">
        <f t="shared" si="14"/>
        <v>0</v>
      </c>
      <c r="AG786" s="10" t="str">
        <f t="array" ref="AG786">iferror(xlookup($L786,'Product Families'!$A:$A,'Product Families'!$P:$P),"")</f>
        <v/>
      </c>
      <c r="AH786" s="2" t="str">
        <f t="array" ref="AH786">iferror(xlookup($L786,'Product Families'!$A:$A,'Product Families'!$Q:$Q),"")</f>
        <v/>
      </c>
      <c r="AI786" s="26" t="str">
        <f t="shared" si="15"/>
        <v/>
      </c>
      <c r="AJ786" s="42" t="str">
        <f t="shared" si="16"/>
        <v/>
      </c>
      <c r="AK786" s="2">
        <f t="shared" si="17"/>
        <v>0</v>
      </c>
    </row>
    <row r="787">
      <c r="A787" s="1"/>
      <c r="B787" s="1"/>
      <c r="C787" s="1"/>
      <c r="D787" s="7" t="str">
        <f t="shared" si="18"/>
        <v/>
      </c>
      <c r="E787" s="26">
        <f t="shared" si="2"/>
        <v>0</v>
      </c>
      <c r="H787" s="1"/>
      <c r="I787" s="1"/>
      <c r="J787" s="1"/>
      <c r="K787" s="1"/>
      <c r="L787" s="1"/>
      <c r="M787" s="10" t="str">
        <f t="array" ref="M787">iferror(xlookup($H787,'Product Families'!$A:$A,'Product Families'!$P:$P),"")</f>
        <v/>
      </c>
      <c r="N787" s="2" t="str">
        <f t="array" ref="N787">iferror(xlookup($H787,'Product Families'!$A:$A,'Product Families'!$Q:$Q),"")</f>
        <v/>
      </c>
      <c r="O787" s="26" t="str">
        <f t="shared" si="3"/>
        <v/>
      </c>
      <c r="P787" s="42" t="str">
        <f t="shared" si="4"/>
        <v/>
      </c>
      <c r="Q787" s="2">
        <f t="shared" si="5"/>
        <v>0</v>
      </c>
      <c r="R787" s="10" t="str">
        <f t="array" ref="R787">iferror(xlookup($I787,'Product Families'!$A:$A,'Product Families'!$P:$P),"")</f>
        <v/>
      </c>
      <c r="S787" s="2" t="str">
        <f t="array" ref="S787">iferror(xlookup($I787,'Product Families'!$A:$A,'Product Families'!$Q:$Q),"")</f>
        <v/>
      </c>
      <c r="T787" s="26" t="str">
        <f t="shared" si="6"/>
        <v/>
      </c>
      <c r="U787" s="42" t="str">
        <f t="shared" si="7"/>
        <v/>
      </c>
      <c r="V787" s="2">
        <f t="shared" si="8"/>
        <v>0</v>
      </c>
      <c r="W787" s="10" t="str">
        <f t="array" ref="W787">iferror(xlookup($J787,'Product Families'!$A:$A,'Product Families'!$P:$P),"")</f>
        <v/>
      </c>
      <c r="X787" s="2" t="str">
        <f t="array" ref="X787">iferror(xlookup($J787,'Product Families'!$A:$A,'Product Families'!$Q:$Q),"")</f>
        <v/>
      </c>
      <c r="Y787" s="42" t="str">
        <f t="shared" si="9"/>
        <v/>
      </c>
      <c r="Z787" s="42" t="str">
        <f t="shared" si="10"/>
        <v/>
      </c>
      <c r="AA787" s="2">
        <f t="shared" si="11"/>
        <v>0</v>
      </c>
      <c r="AB787" s="10" t="str">
        <f t="array" ref="AB787">iferror(xlookup($K787,'Product Families'!$A:$A,'Product Families'!$P:$P),"")</f>
        <v/>
      </c>
      <c r="AC787" s="2" t="str">
        <f t="array" ref="AC787">iferror(xlookup($K787,'Product Families'!$A:$A,'Product Families'!$Q:$Q),"")</f>
        <v/>
      </c>
      <c r="AD787" s="26" t="str">
        <f t="shared" si="12"/>
        <v/>
      </c>
      <c r="AE787" s="42" t="str">
        <f t="shared" si="13"/>
        <v/>
      </c>
      <c r="AF787" s="2">
        <f t="shared" si="14"/>
        <v>0</v>
      </c>
      <c r="AG787" s="10" t="str">
        <f t="array" ref="AG787">iferror(xlookup($L787,'Product Families'!$A:$A,'Product Families'!$P:$P),"")</f>
        <v/>
      </c>
      <c r="AH787" s="2" t="str">
        <f t="array" ref="AH787">iferror(xlookup($L787,'Product Families'!$A:$A,'Product Families'!$Q:$Q),"")</f>
        <v/>
      </c>
      <c r="AI787" s="26" t="str">
        <f t="shared" si="15"/>
        <v/>
      </c>
      <c r="AJ787" s="42" t="str">
        <f t="shared" si="16"/>
        <v/>
      </c>
      <c r="AK787" s="2">
        <f t="shared" si="17"/>
        <v>0</v>
      </c>
    </row>
    <row r="788">
      <c r="A788" s="1"/>
      <c r="B788" s="1"/>
      <c r="C788" s="1"/>
      <c r="D788" s="7" t="str">
        <f t="shared" si="18"/>
        <v/>
      </c>
      <c r="E788" s="26">
        <f t="shared" si="2"/>
        <v>0</v>
      </c>
      <c r="H788" s="1"/>
      <c r="I788" s="1"/>
      <c r="J788" s="1"/>
      <c r="K788" s="1"/>
      <c r="L788" s="1"/>
      <c r="M788" s="10" t="str">
        <f t="array" ref="M788">iferror(xlookup($H788,'Product Families'!$A:$A,'Product Families'!$P:$P),"")</f>
        <v/>
      </c>
      <c r="N788" s="2" t="str">
        <f t="array" ref="N788">iferror(xlookup($H788,'Product Families'!$A:$A,'Product Families'!$Q:$Q),"")</f>
        <v/>
      </c>
      <c r="O788" s="26" t="str">
        <f t="shared" si="3"/>
        <v/>
      </c>
      <c r="P788" s="42" t="str">
        <f t="shared" si="4"/>
        <v/>
      </c>
      <c r="Q788" s="2">
        <f t="shared" si="5"/>
        <v>0</v>
      </c>
      <c r="R788" s="10" t="str">
        <f t="array" ref="R788">iferror(xlookup($I788,'Product Families'!$A:$A,'Product Families'!$P:$P),"")</f>
        <v/>
      </c>
      <c r="S788" s="2" t="str">
        <f t="array" ref="S788">iferror(xlookup($I788,'Product Families'!$A:$A,'Product Families'!$Q:$Q),"")</f>
        <v/>
      </c>
      <c r="T788" s="26" t="str">
        <f t="shared" si="6"/>
        <v/>
      </c>
      <c r="U788" s="42" t="str">
        <f t="shared" si="7"/>
        <v/>
      </c>
      <c r="V788" s="2">
        <f t="shared" si="8"/>
        <v>0</v>
      </c>
      <c r="W788" s="10" t="str">
        <f t="array" ref="W788">iferror(xlookup($J788,'Product Families'!$A:$A,'Product Families'!$P:$P),"")</f>
        <v/>
      </c>
      <c r="X788" s="2" t="str">
        <f t="array" ref="X788">iferror(xlookup($J788,'Product Families'!$A:$A,'Product Families'!$Q:$Q),"")</f>
        <v/>
      </c>
      <c r="Y788" s="42" t="str">
        <f t="shared" si="9"/>
        <v/>
      </c>
      <c r="Z788" s="42" t="str">
        <f t="shared" si="10"/>
        <v/>
      </c>
      <c r="AA788" s="2">
        <f t="shared" si="11"/>
        <v>0</v>
      </c>
      <c r="AB788" s="10" t="str">
        <f t="array" ref="AB788">iferror(xlookup($K788,'Product Families'!$A:$A,'Product Families'!$P:$P),"")</f>
        <v/>
      </c>
      <c r="AC788" s="2" t="str">
        <f t="array" ref="AC788">iferror(xlookup($K788,'Product Families'!$A:$A,'Product Families'!$Q:$Q),"")</f>
        <v/>
      </c>
      <c r="AD788" s="26" t="str">
        <f t="shared" si="12"/>
        <v/>
      </c>
      <c r="AE788" s="42" t="str">
        <f t="shared" si="13"/>
        <v/>
      </c>
      <c r="AF788" s="2">
        <f t="shared" si="14"/>
        <v>0</v>
      </c>
      <c r="AG788" s="10" t="str">
        <f t="array" ref="AG788">iferror(xlookup($L788,'Product Families'!$A:$A,'Product Families'!$P:$P),"")</f>
        <v/>
      </c>
      <c r="AH788" s="2" t="str">
        <f t="array" ref="AH788">iferror(xlookup($L788,'Product Families'!$A:$A,'Product Families'!$Q:$Q),"")</f>
        <v/>
      </c>
      <c r="AI788" s="26" t="str">
        <f t="shared" si="15"/>
        <v/>
      </c>
      <c r="AJ788" s="42" t="str">
        <f t="shared" si="16"/>
        <v/>
      </c>
      <c r="AK788" s="2">
        <f t="shared" si="17"/>
        <v>0</v>
      </c>
    </row>
    <row r="789">
      <c r="A789" s="1"/>
      <c r="B789" s="1"/>
      <c r="C789" s="1"/>
      <c r="D789" s="7" t="str">
        <f t="shared" si="18"/>
        <v/>
      </c>
      <c r="E789" s="26">
        <f t="shared" si="2"/>
        <v>0</v>
      </c>
      <c r="H789" s="1"/>
      <c r="I789" s="1"/>
      <c r="J789" s="1"/>
      <c r="K789" s="1"/>
      <c r="L789" s="1"/>
      <c r="M789" s="10" t="str">
        <f t="array" ref="M789">iferror(xlookup($H789,'Product Families'!$A:$A,'Product Families'!$P:$P),"")</f>
        <v/>
      </c>
      <c r="N789" s="2" t="str">
        <f t="array" ref="N789">iferror(xlookup($H789,'Product Families'!$A:$A,'Product Families'!$Q:$Q),"")</f>
        <v/>
      </c>
      <c r="O789" s="26" t="str">
        <f t="shared" si="3"/>
        <v/>
      </c>
      <c r="P789" s="42" t="str">
        <f t="shared" si="4"/>
        <v/>
      </c>
      <c r="Q789" s="2">
        <f t="shared" si="5"/>
        <v>0</v>
      </c>
      <c r="R789" s="10" t="str">
        <f t="array" ref="R789">iferror(xlookup($I789,'Product Families'!$A:$A,'Product Families'!$P:$P),"")</f>
        <v/>
      </c>
      <c r="S789" s="2" t="str">
        <f t="array" ref="S789">iferror(xlookup($I789,'Product Families'!$A:$A,'Product Families'!$Q:$Q),"")</f>
        <v/>
      </c>
      <c r="T789" s="26" t="str">
        <f t="shared" si="6"/>
        <v/>
      </c>
      <c r="U789" s="42" t="str">
        <f t="shared" si="7"/>
        <v/>
      </c>
      <c r="V789" s="2">
        <f t="shared" si="8"/>
        <v>0</v>
      </c>
      <c r="W789" s="10" t="str">
        <f t="array" ref="W789">iferror(xlookup($J789,'Product Families'!$A:$A,'Product Families'!$P:$P),"")</f>
        <v/>
      </c>
      <c r="X789" s="2" t="str">
        <f t="array" ref="X789">iferror(xlookup($J789,'Product Families'!$A:$A,'Product Families'!$Q:$Q),"")</f>
        <v/>
      </c>
      <c r="Y789" s="42" t="str">
        <f t="shared" si="9"/>
        <v/>
      </c>
      <c r="Z789" s="42" t="str">
        <f t="shared" si="10"/>
        <v/>
      </c>
      <c r="AA789" s="2">
        <f t="shared" si="11"/>
        <v>0</v>
      </c>
      <c r="AB789" s="10" t="str">
        <f t="array" ref="AB789">iferror(xlookup($K789,'Product Families'!$A:$A,'Product Families'!$P:$P),"")</f>
        <v/>
      </c>
      <c r="AC789" s="2" t="str">
        <f t="array" ref="AC789">iferror(xlookup($K789,'Product Families'!$A:$A,'Product Families'!$Q:$Q),"")</f>
        <v/>
      </c>
      <c r="AD789" s="26" t="str">
        <f t="shared" si="12"/>
        <v/>
      </c>
      <c r="AE789" s="42" t="str">
        <f t="shared" si="13"/>
        <v/>
      </c>
      <c r="AF789" s="2">
        <f t="shared" si="14"/>
        <v>0</v>
      </c>
      <c r="AG789" s="10" t="str">
        <f t="array" ref="AG789">iferror(xlookup($L789,'Product Families'!$A:$A,'Product Families'!$P:$P),"")</f>
        <v/>
      </c>
      <c r="AH789" s="2" t="str">
        <f t="array" ref="AH789">iferror(xlookup($L789,'Product Families'!$A:$A,'Product Families'!$Q:$Q),"")</f>
        <v/>
      </c>
      <c r="AI789" s="26" t="str">
        <f t="shared" si="15"/>
        <v/>
      </c>
      <c r="AJ789" s="42" t="str">
        <f t="shared" si="16"/>
        <v/>
      </c>
      <c r="AK789" s="2">
        <f t="shared" si="17"/>
        <v>0</v>
      </c>
    </row>
    <row r="790">
      <c r="A790" s="1"/>
      <c r="B790" s="1"/>
      <c r="C790" s="1"/>
      <c r="D790" s="7" t="str">
        <f t="shared" si="18"/>
        <v/>
      </c>
      <c r="E790" s="26">
        <f t="shared" si="2"/>
        <v>0</v>
      </c>
      <c r="H790" s="1"/>
      <c r="I790" s="1"/>
      <c r="J790" s="1"/>
      <c r="K790" s="1"/>
      <c r="L790" s="1"/>
      <c r="M790" s="10" t="str">
        <f t="array" ref="M790">iferror(xlookup($H790,'Product Families'!$A:$A,'Product Families'!$P:$P),"")</f>
        <v/>
      </c>
      <c r="N790" s="2" t="str">
        <f t="array" ref="N790">iferror(xlookup($H790,'Product Families'!$A:$A,'Product Families'!$Q:$Q),"")</f>
        <v/>
      </c>
      <c r="O790" s="26" t="str">
        <f t="shared" si="3"/>
        <v/>
      </c>
      <c r="P790" s="42" t="str">
        <f t="shared" si="4"/>
        <v/>
      </c>
      <c r="Q790" s="2">
        <f t="shared" si="5"/>
        <v>0</v>
      </c>
      <c r="R790" s="10" t="str">
        <f t="array" ref="R790">iferror(xlookup($I790,'Product Families'!$A:$A,'Product Families'!$P:$P),"")</f>
        <v/>
      </c>
      <c r="S790" s="2" t="str">
        <f t="array" ref="S790">iferror(xlookup($I790,'Product Families'!$A:$A,'Product Families'!$Q:$Q),"")</f>
        <v/>
      </c>
      <c r="T790" s="26" t="str">
        <f t="shared" si="6"/>
        <v/>
      </c>
      <c r="U790" s="42" t="str">
        <f t="shared" si="7"/>
        <v/>
      </c>
      <c r="V790" s="2">
        <f t="shared" si="8"/>
        <v>0</v>
      </c>
      <c r="W790" s="10" t="str">
        <f t="array" ref="W790">iferror(xlookup($J790,'Product Families'!$A:$A,'Product Families'!$P:$P),"")</f>
        <v/>
      </c>
      <c r="X790" s="2" t="str">
        <f t="array" ref="X790">iferror(xlookup($J790,'Product Families'!$A:$A,'Product Families'!$Q:$Q),"")</f>
        <v/>
      </c>
      <c r="Y790" s="42" t="str">
        <f t="shared" si="9"/>
        <v/>
      </c>
      <c r="Z790" s="42" t="str">
        <f t="shared" si="10"/>
        <v/>
      </c>
      <c r="AA790" s="2">
        <f t="shared" si="11"/>
        <v>0</v>
      </c>
      <c r="AB790" s="10" t="str">
        <f t="array" ref="AB790">iferror(xlookup($K790,'Product Families'!$A:$A,'Product Families'!$P:$P),"")</f>
        <v/>
      </c>
      <c r="AC790" s="2" t="str">
        <f t="array" ref="AC790">iferror(xlookup($K790,'Product Families'!$A:$A,'Product Families'!$Q:$Q),"")</f>
        <v/>
      </c>
      <c r="AD790" s="26" t="str">
        <f t="shared" si="12"/>
        <v/>
      </c>
      <c r="AE790" s="42" t="str">
        <f t="shared" si="13"/>
        <v/>
      </c>
      <c r="AF790" s="2">
        <f t="shared" si="14"/>
        <v>0</v>
      </c>
      <c r="AG790" s="10" t="str">
        <f t="array" ref="AG790">iferror(xlookup($L790,'Product Families'!$A:$A,'Product Families'!$P:$P),"")</f>
        <v/>
      </c>
      <c r="AH790" s="2" t="str">
        <f t="array" ref="AH790">iferror(xlookup($L790,'Product Families'!$A:$A,'Product Families'!$Q:$Q),"")</f>
        <v/>
      </c>
      <c r="AI790" s="26" t="str">
        <f t="shared" si="15"/>
        <v/>
      </c>
      <c r="AJ790" s="42" t="str">
        <f t="shared" si="16"/>
        <v/>
      </c>
      <c r="AK790" s="2">
        <f t="shared" si="17"/>
        <v>0</v>
      </c>
    </row>
    <row r="791">
      <c r="A791" s="1"/>
      <c r="B791" s="1"/>
      <c r="C791" s="1"/>
      <c r="D791" s="7" t="str">
        <f t="shared" si="18"/>
        <v/>
      </c>
      <c r="E791" s="26">
        <f t="shared" si="2"/>
        <v>0</v>
      </c>
      <c r="H791" s="1"/>
      <c r="I791" s="1"/>
      <c r="J791" s="1"/>
      <c r="K791" s="1"/>
      <c r="L791" s="1"/>
      <c r="M791" s="10" t="str">
        <f t="array" ref="M791">iferror(xlookup($H791,'Product Families'!$A:$A,'Product Families'!$P:$P),"")</f>
        <v/>
      </c>
      <c r="N791" s="2" t="str">
        <f t="array" ref="N791">iferror(xlookup($H791,'Product Families'!$A:$A,'Product Families'!$Q:$Q),"")</f>
        <v/>
      </c>
      <c r="O791" s="26" t="str">
        <f t="shared" si="3"/>
        <v/>
      </c>
      <c r="P791" s="42" t="str">
        <f t="shared" si="4"/>
        <v/>
      </c>
      <c r="Q791" s="2">
        <f t="shared" si="5"/>
        <v>0</v>
      </c>
      <c r="R791" s="10" t="str">
        <f t="array" ref="R791">iferror(xlookup($I791,'Product Families'!$A:$A,'Product Families'!$P:$P),"")</f>
        <v/>
      </c>
      <c r="S791" s="2" t="str">
        <f t="array" ref="S791">iferror(xlookup($I791,'Product Families'!$A:$A,'Product Families'!$Q:$Q),"")</f>
        <v/>
      </c>
      <c r="T791" s="26" t="str">
        <f t="shared" si="6"/>
        <v/>
      </c>
      <c r="U791" s="42" t="str">
        <f t="shared" si="7"/>
        <v/>
      </c>
      <c r="V791" s="2">
        <f t="shared" si="8"/>
        <v>0</v>
      </c>
      <c r="W791" s="10" t="str">
        <f t="array" ref="W791">iferror(xlookup($J791,'Product Families'!$A:$A,'Product Families'!$P:$P),"")</f>
        <v/>
      </c>
      <c r="X791" s="2" t="str">
        <f t="array" ref="X791">iferror(xlookup($J791,'Product Families'!$A:$A,'Product Families'!$Q:$Q),"")</f>
        <v/>
      </c>
      <c r="Y791" s="42" t="str">
        <f t="shared" si="9"/>
        <v/>
      </c>
      <c r="Z791" s="42" t="str">
        <f t="shared" si="10"/>
        <v/>
      </c>
      <c r="AA791" s="2">
        <f t="shared" si="11"/>
        <v>0</v>
      </c>
      <c r="AB791" s="10" t="str">
        <f t="array" ref="AB791">iferror(xlookup($K791,'Product Families'!$A:$A,'Product Families'!$P:$P),"")</f>
        <v/>
      </c>
      <c r="AC791" s="2" t="str">
        <f t="array" ref="AC791">iferror(xlookup($K791,'Product Families'!$A:$A,'Product Families'!$Q:$Q),"")</f>
        <v/>
      </c>
      <c r="AD791" s="26" t="str">
        <f t="shared" si="12"/>
        <v/>
      </c>
      <c r="AE791" s="42" t="str">
        <f t="shared" si="13"/>
        <v/>
      </c>
      <c r="AF791" s="2">
        <f t="shared" si="14"/>
        <v>0</v>
      </c>
      <c r="AG791" s="10" t="str">
        <f t="array" ref="AG791">iferror(xlookup($L791,'Product Families'!$A:$A,'Product Families'!$P:$P),"")</f>
        <v/>
      </c>
      <c r="AH791" s="2" t="str">
        <f t="array" ref="AH791">iferror(xlookup($L791,'Product Families'!$A:$A,'Product Families'!$Q:$Q),"")</f>
        <v/>
      </c>
      <c r="AI791" s="26" t="str">
        <f t="shared" si="15"/>
        <v/>
      </c>
      <c r="AJ791" s="42" t="str">
        <f t="shared" si="16"/>
        <v/>
      </c>
      <c r="AK791" s="2">
        <f t="shared" si="17"/>
        <v>0</v>
      </c>
    </row>
    <row r="792">
      <c r="A792" s="1"/>
      <c r="B792" s="1"/>
      <c r="C792" s="1"/>
      <c r="D792" s="7" t="str">
        <f t="shared" si="18"/>
        <v/>
      </c>
      <c r="E792" s="26">
        <f t="shared" si="2"/>
        <v>0</v>
      </c>
      <c r="H792" s="1"/>
      <c r="I792" s="1"/>
      <c r="J792" s="1"/>
      <c r="K792" s="1"/>
      <c r="L792" s="1"/>
      <c r="M792" s="10" t="str">
        <f t="array" ref="M792">iferror(xlookup($H792,'Product Families'!$A:$A,'Product Families'!$P:$P),"")</f>
        <v/>
      </c>
      <c r="N792" s="2" t="str">
        <f t="array" ref="N792">iferror(xlookup($H792,'Product Families'!$A:$A,'Product Families'!$Q:$Q),"")</f>
        <v/>
      </c>
      <c r="O792" s="26" t="str">
        <f t="shared" si="3"/>
        <v/>
      </c>
      <c r="P792" s="42" t="str">
        <f t="shared" si="4"/>
        <v/>
      </c>
      <c r="Q792" s="2">
        <f t="shared" si="5"/>
        <v>0</v>
      </c>
      <c r="R792" s="10" t="str">
        <f t="array" ref="R792">iferror(xlookup($I792,'Product Families'!$A:$A,'Product Families'!$P:$P),"")</f>
        <v/>
      </c>
      <c r="S792" s="2" t="str">
        <f t="array" ref="S792">iferror(xlookup($I792,'Product Families'!$A:$A,'Product Families'!$Q:$Q),"")</f>
        <v/>
      </c>
      <c r="T792" s="26" t="str">
        <f t="shared" si="6"/>
        <v/>
      </c>
      <c r="U792" s="42" t="str">
        <f t="shared" si="7"/>
        <v/>
      </c>
      <c r="V792" s="2">
        <f t="shared" si="8"/>
        <v>0</v>
      </c>
      <c r="W792" s="10" t="str">
        <f t="array" ref="W792">iferror(xlookup($J792,'Product Families'!$A:$A,'Product Families'!$P:$P),"")</f>
        <v/>
      </c>
      <c r="X792" s="2" t="str">
        <f t="array" ref="X792">iferror(xlookup($J792,'Product Families'!$A:$A,'Product Families'!$Q:$Q),"")</f>
        <v/>
      </c>
      <c r="Y792" s="42" t="str">
        <f t="shared" si="9"/>
        <v/>
      </c>
      <c r="Z792" s="42" t="str">
        <f t="shared" si="10"/>
        <v/>
      </c>
      <c r="AA792" s="2">
        <f t="shared" si="11"/>
        <v>0</v>
      </c>
      <c r="AB792" s="10" t="str">
        <f t="array" ref="AB792">iferror(xlookup($K792,'Product Families'!$A:$A,'Product Families'!$P:$P),"")</f>
        <v/>
      </c>
      <c r="AC792" s="2" t="str">
        <f t="array" ref="AC792">iferror(xlookup($K792,'Product Families'!$A:$A,'Product Families'!$Q:$Q),"")</f>
        <v/>
      </c>
      <c r="AD792" s="26" t="str">
        <f t="shared" si="12"/>
        <v/>
      </c>
      <c r="AE792" s="42" t="str">
        <f t="shared" si="13"/>
        <v/>
      </c>
      <c r="AF792" s="2">
        <f t="shared" si="14"/>
        <v>0</v>
      </c>
      <c r="AG792" s="10" t="str">
        <f t="array" ref="AG792">iferror(xlookup($L792,'Product Families'!$A:$A,'Product Families'!$P:$P),"")</f>
        <v/>
      </c>
      <c r="AH792" s="2" t="str">
        <f t="array" ref="AH792">iferror(xlookup($L792,'Product Families'!$A:$A,'Product Families'!$Q:$Q),"")</f>
        <v/>
      </c>
      <c r="AI792" s="26" t="str">
        <f t="shared" si="15"/>
        <v/>
      </c>
      <c r="AJ792" s="42" t="str">
        <f t="shared" si="16"/>
        <v/>
      </c>
      <c r="AK792" s="2">
        <f t="shared" si="17"/>
        <v>0</v>
      </c>
    </row>
    <row r="793">
      <c r="A793" s="1"/>
      <c r="B793" s="1"/>
      <c r="C793" s="1"/>
      <c r="D793" s="7" t="str">
        <f t="shared" si="18"/>
        <v/>
      </c>
      <c r="E793" s="26">
        <f t="shared" si="2"/>
        <v>0</v>
      </c>
      <c r="H793" s="1"/>
      <c r="I793" s="1"/>
      <c r="J793" s="1"/>
      <c r="K793" s="1"/>
      <c r="L793" s="1"/>
      <c r="M793" s="10" t="str">
        <f t="array" ref="M793">iferror(xlookup($H793,'Product Families'!$A:$A,'Product Families'!$P:$P),"")</f>
        <v/>
      </c>
      <c r="N793" s="2" t="str">
        <f t="array" ref="N793">iferror(xlookup($H793,'Product Families'!$A:$A,'Product Families'!$Q:$Q),"")</f>
        <v/>
      </c>
      <c r="O793" s="26" t="str">
        <f t="shared" si="3"/>
        <v/>
      </c>
      <c r="P793" s="42" t="str">
        <f t="shared" si="4"/>
        <v/>
      </c>
      <c r="Q793" s="2">
        <f t="shared" si="5"/>
        <v>0</v>
      </c>
      <c r="R793" s="10" t="str">
        <f t="array" ref="R793">iferror(xlookup($I793,'Product Families'!$A:$A,'Product Families'!$P:$P),"")</f>
        <v/>
      </c>
      <c r="S793" s="2" t="str">
        <f t="array" ref="S793">iferror(xlookup($I793,'Product Families'!$A:$A,'Product Families'!$Q:$Q),"")</f>
        <v/>
      </c>
      <c r="T793" s="26" t="str">
        <f t="shared" si="6"/>
        <v/>
      </c>
      <c r="U793" s="42" t="str">
        <f t="shared" si="7"/>
        <v/>
      </c>
      <c r="V793" s="2">
        <f t="shared" si="8"/>
        <v>0</v>
      </c>
      <c r="W793" s="10" t="str">
        <f t="array" ref="W793">iferror(xlookup($J793,'Product Families'!$A:$A,'Product Families'!$P:$P),"")</f>
        <v/>
      </c>
      <c r="X793" s="2" t="str">
        <f t="array" ref="X793">iferror(xlookup($J793,'Product Families'!$A:$A,'Product Families'!$Q:$Q),"")</f>
        <v/>
      </c>
      <c r="Y793" s="42" t="str">
        <f t="shared" si="9"/>
        <v/>
      </c>
      <c r="Z793" s="42" t="str">
        <f t="shared" si="10"/>
        <v/>
      </c>
      <c r="AA793" s="2">
        <f t="shared" si="11"/>
        <v>0</v>
      </c>
      <c r="AB793" s="10" t="str">
        <f t="array" ref="AB793">iferror(xlookup($K793,'Product Families'!$A:$A,'Product Families'!$P:$P),"")</f>
        <v/>
      </c>
      <c r="AC793" s="2" t="str">
        <f t="array" ref="AC793">iferror(xlookup($K793,'Product Families'!$A:$A,'Product Families'!$Q:$Q),"")</f>
        <v/>
      </c>
      <c r="AD793" s="26" t="str">
        <f t="shared" si="12"/>
        <v/>
      </c>
      <c r="AE793" s="42" t="str">
        <f t="shared" si="13"/>
        <v/>
      </c>
      <c r="AF793" s="2">
        <f t="shared" si="14"/>
        <v>0</v>
      </c>
      <c r="AG793" s="10" t="str">
        <f t="array" ref="AG793">iferror(xlookup($L793,'Product Families'!$A:$A,'Product Families'!$P:$P),"")</f>
        <v/>
      </c>
      <c r="AH793" s="2" t="str">
        <f t="array" ref="AH793">iferror(xlookup($L793,'Product Families'!$A:$A,'Product Families'!$Q:$Q),"")</f>
        <v/>
      </c>
      <c r="AI793" s="26" t="str">
        <f t="shared" si="15"/>
        <v/>
      </c>
      <c r="AJ793" s="42" t="str">
        <f t="shared" si="16"/>
        <v/>
      </c>
      <c r="AK793" s="2">
        <f t="shared" si="17"/>
        <v>0</v>
      </c>
    </row>
    <row r="794">
      <c r="A794" s="1"/>
      <c r="B794" s="1"/>
      <c r="C794" s="1"/>
      <c r="D794" s="7" t="str">
        <f t="shared" si="18"/>
        <v/>
      </c>
      <c r="E794" s="26">
        <f t="shared" si="2"/>
        <v>0</v>
      </c>
      <c r="H794" s="1"/>
      <c r="I794" s="1"/>
      <c r="J794" s="1"/>
      <c r="K794" s="1"/>
      <c r="L794" s="1"/>
      <c r="M794" s="10" t="str">
        <f t="array" ref="M794">iferror(xlookup($H794,'Product Families'!$A:$A,'Product Families'!$P:$P),"")</f>
        <v/>
      </c>
      <c r="N794" s="2" t="str">
        <f t="array" ref="N794">iferror(xlookup($H794,'Product Families'!$A:$A,'Product Families'!$Q:$Q),"")</f>
        <v/>
      </c>
      <c r="O794" s="26" t="str">
        <f t="shared" si="3"/>
        <v/>
      </c>
      <c r="P794" s="42" t="str">
        <f t="shared" si="4"/>
        <v/>
      </c>
      <c r="Q794" s="2">
        <f t="shared" si="5"/>
        <v>0</v>
      </c>
      <c r="R794" s="10" t="str">
        <f t="array" ref="R794">iferror(xlookup($I794,'Product Families'!$A:$A,'Product Families'!$P:$P),"")</f>
        <v/>
      </c>
      <c r="S794" s="2" t="str">
        <f t="array" ref="S794">iferror(xlookup($I794,'Product Families'!$A:$A,'Product Families'!$Q:$Q),"")</f>
        <v/>
      </c>
      <c r="T794" s="26" t="str">
        <f t="shared" si="6"/>
        <v/>
      </c>
      <c r="U794" s="42" t="str">
        <f t="shared" si="7"/>
        <v/>
      </c>
      <c r="V794" s="2">
        <f t="shared" si="8"/>
        <v>0</v>
      </c>
      <c r="W794" s="10" t="str">
        <f t="array" ref="W794">iferror(xlookup($J794,'Product Families'!$A:$A,'Product Families'!$P:$P),"")</f>
        <v/>
      </c>
      <c r="X794" s="2" t="str">
        <f t="array" ref="X794">iferror(xlookup($J794,'Product Families'!$A:$A,'Product Families'!$Q:$Q),"")</f>
        <v/>
      </c>
      <c r="Y794" s="42" t="str">
        <f t="shared" si="9"/>
        <v/>
      </c>
      <c r="Z794" s="42" t="str">
        <f t="shared" si="10"/>
        <v/>
      </c>
      <c r="AA794" s="2">
        <f t="shared" si="11"/>
        <v>0</v>
      </c>
      <c r="AB794" s="10" t="str">
        <f t="array" ref="AB794">iferror(xlookup($K794,'Product Families'!$A:$A,'Product Families'!$P:$P),"")</f>
        <v/>
      </c>
      <c r="AC794" s="2" t="str">
        <f t="array" ref="AC794">iferror(xlookup($K794,'Product Families'!$A:$A,'Product Families'!$Q:$Q),"")</f>
        <v/>
      </c>
      <c r="AD794" s="26" t="str">
        <f t="shared" si="12"/>
        <v/>
      </c>
      <c r="AE794" s="42" t="str">
        <f t="shared" si="13"/>
        <v/>
      </c>
      <c r="AF794" s="2">
        <f t="shared" si="14"/>
        <v>0</v>
      </c>
      <c r="AG794" s="10" t="str">
        <f t="array" ref="AG794">iferror(xlookup($L794,'Product Families'!$A:$A,'Product Families'!$P:$P),"")</f>
        <v/>
      </c>
      <c r="AH794" s="2" t="str">
        <f t="array" ref="AH794">iferror(xlookup($L794,'Product Families'!$A:$A,'Product Families'!$Q:$Q),"")</f>
        <v/>
      </c>
      <c r="AI794" s="26" t="str">
        <f t="shared" si="15"/>
        <v/>
      </c>
      <c r="AJ794" s="42" t="str">
        <f t="shared" si="16"/>
        <v/>
      </c>
      <c r="AK794" s="2">
        <f t="shared" si="17"/>
        <v>0</v>
      </c>
    </row>
    <row r="795">
      <c r="A795" s="1"/>
      <c r="B795" s="1"/>
      <c r="C795" s="1"/>
      <c r="D795" s="7" t="str">
        <f t="shared" si="18"/>
        <v/>
      </c>
      <c r="E795" s="26">
        <f t="shared" si="2"/>
        <v>0</v>
      </c>
      <c r="H795" s="1"/>
      <c r="I795" s="1"/>
      <c r="J795" s="1"/>
      <c r="K795" s="1"/>
      <c r="L795" s="1"/>
      <c r="M795" s="10" t="str">
        <f t="array" ref="M795">iferror(xlookup($H795,'Product Families'!$A:$A,'Product Families'!$P:$P),"")</f>
        <v/>
      </c>
      <c r="N795" s="2" t="str">
        <f t="array" ref="N795">iferror(xlookup($H795,'Product Families'!$A:$A,'Product Families'!$Q:$Q),"")</f>
        <v/>
      </c>
      <c r="O795" s="26" t="str">
        <f t="shared" si="3"/>
        <v/>
      </c>
      <c r="P795" s="42" t="str">
        <f t="shared" si="4"/>
        <v/>
      </c>
      <c r="Q795" s="2">
        <f t="shared" si="5"/>
        <v>0</v>
      </c>
      <c r="R795" s="10" t="str">
        <f t="array" ref="R795">iferror(xlookup($I795,'Product Families'!$A:$A,'Product Families'!$P:$P),"")</f>
        <v/>
      </c>
      <c r="S795" s="2" t="str">
        <f t="array" ref="S795">iferror(xlookup($I795,'Product Families'!$A:$A,'Product Families'!$Q:$Q),"")</f>
        <v/>
      </c>
      <c r="T795" s="26" t="str">
        <f t="shared" si="6"/>
        <v/>
      </c>
      <c r="U795" s="42" t="str">
        <f t="shared" si="7"/>
        <v/>
      </c>
      <c r="V795" s="2">
        <f t="shared" si="8"/>
        <v>0</v>
      </c>
      <c r="W795" s="10" t="str">
        <f t="array" ref="W795">iferror(xlookup($J795,'Product Families'!$A:$A,'Product Families'!$P:$P),"")</f>
        <v/>
      </c>
      <c r="X795" s="2" t="str">
        <f t="array" ref="X795">iferror(xlookup($J795,'Product Families'!$A:$A,'Product Families'!$Q:$Q),"")</f>
        <v/>
      </c>
      <c r="Y795" s="42" t="str">
        <f t="shared" si="9"/>
        <v/>
      </c>
      <c r="Z795" s="42" t="str">
        <f t="shared" si="10"/>
        <v/>
      </c>
      <c r="AA795" s="2">
        <f t="shared" si="11"/>
        <v>0</v>
      </c>
      <c r="AB795" s="10" t="str">
        <f t="array" ref="AB795">iferror(xlookup($K795,'Product Families'!$A:$A,'Product Families'!$P:$P),"")</f>
        <v/>
      </c>
      <c r="AC795" s="2" t="str">
        <f t="array" ref="AC795">iferror(xlookup($K795,'Product Families'!$A:$A,'Product Families'!$Q:$Q),"")</f>
        <v/>
      </c>
      <c r="AD795" s="26" t="str">
        <f t="shared" si="12"/>
        <v/>
      </c>
      <c r="AE795" s="42" t="str">
        <f t="shared" si="13"/>
        <v/>
      </c>
      <c r="AF795" s="2">
        <f t="shared" si="14"/>
        <v>0</v>
      </c>
      <c r="AG795" s="10" t="str">
        <f t="array" ref="AG795">iferror(xlookup($L795,'Product Families'!$A:$A,'Product Families'!$P:$P),"")</f>
        <v/>
      </c>
      <c r="AH795" s="2" t="str">
        <f t="array" ref="AH795">iferror(xlookup($L795,'Product Families'!$A:$A,'Product Families'!$Q:$Q),"")</f>
        <v/>
      </c>
      <c r="AI795" s="26" t="str">
        <f t="shared" si="15"/>
        <v/>
      </c>
      <c r="AJ795" s="42" t="str">
        <f t="shared" si="16"/>
        <v/>
      </c>
      <c r="AK795" s="2">
        <f t="shared" si="17"/>
        <v>0</v>
      </c>
    </row>
    <row r="796">
      <c r="A796" s="1"/>
      <c r="B796" s="1"/>
      <c r="C796" s="1"/>
      <c r="D796" s="7" t="str">
        <f t="shared" si="18"/>
        <v/>
      </c>
      <c r="E796" s="26">
        <f t="shared" si="2"/>
        <v>0</v>
      </c>
      <c r="H796" s="1"/>
      <c r="I796" s="1"/>
      <c r="J796" s="1"/>
      <c r="K796" s="1"/>
      <c r="L796" s="1"/>
      <c r="M796" s="10" t="str">
        <f t="array" ref="M796">iferror(xlookup($H796,'Product Families'!$A:$A,'Product Families'!$P:$P),"")</f>
        <v/>
      </c>
      <c r="N796" s="2" t="str">
        <f t="array" ref="N796">iferror(xlookup($H796,'Product Families'!$A:$A,'Product Families'!$Q:$Q),"")</f>
        <v/>
      </c>
      <c r="O796" s="26" t="str">
        <f t="shared" si="3"/>
        <v/>
      </c>
      <c r="P796" s="42" t="str">
        <f t="shared" si="4"/>
        <v/>
      </c>
      <c r="Q796" s="2">
        <f t="shared" si="5"/>
        <v>0</v>
      </c>
      <c r="R796" s="10" t="str">
        <f t="array" ref="R796">iferror(xlookup($I796,'Product Families'!$A:$A,'Product Families'!$P:$P),"")</f>
        <v/>
      </c>
      <c r="S796" s="2" t="str">
        <f t="array" ref="S796">iferror(xlookup($I796,'Product Families'!$A:$A,'Product Families'!$Q:$Q),"")</f>
        <v/>
      </c>
      <c r="T796" s="26" t="str">
        <f t="shared" si="6"/>
        <v/>
      </c>
      <c r="U796" s="42" t="str">
        <f t="shared" si="7"/>
        <v/>
      </c>
      <c r="V796" s="2">
        <f t="shared" si="8"/>
        <v>0</v>
      </c>
      <c r="W796" s="10" t="str">
        <f t="array" ref="W796">iferror(xlookup($J796,'Product Families'!$A:$A,'Product Families'!$P:$P),"")</f>
        <v/>
      </c>
      <c r="X796" s="2" t="str">
        <f t="array" ref="X796">iferror(xlookup($J796,'Product Families'!$A:$A,'Product Families'!$Q:$Q),"")</f>
        <v/>
      </c>
      <c r="Y796" s="42" t="str">
        <f t="shared" si="9"/>
        <v/>
      </c>
      <c r="Z796" s="42" t="str">
        <f t="shared" si="10"/>
        <v/>
      </c>
      <c r="AA796" s="2">
        <f t="shared" si="11"/>
        <v>0</v>
      </c>
      <c r="AB796" s="10" t="str">
        <f t="array" ref="AB796">iferror(xlookup($K796,'Product Families'!$A:$A,'Product Families'!$P:$P),"")</f>
        <v/>
      </c>
      <c r="AC796" s="2" t="str">
        <f t="array" ref="AC796">iferror(xlookup($K796,'Product Families'!$A:$A,'Product Families'!$Q:$Q),"")</f>
        <v/>
      </c>
      <c r="AD796" s="26" t="str">
        <f t="shared" si="12"/>
        <v/>
      </c>
      <c r="AE796" s="42" t="str">
        <f t="shared" si="13"/>
        <v/>
      </c>
      <c r="AF796" s="2">
        <f t="shared" si="14"/>
        <v>0</v>
      </c>
      <c r="AG796" s="10" t="str">
        <f t="array" ref="AG796">iferror(xlookup($L796,'Product Families'!$A:$A,'Product Families'!$P:$P),"")</f>
        <v/>
      </c>
      <c r="AH796" s="2" t="str">
        <f t="array" ref="AH796">iferror(xlookup($L796,'Product Families'!$A:$A,'Product Families'!$Q:$Q),"")</f>
        <v/>
      </c>
      <c r="AI796" s="26" t="str">
        <f t="shared" si="15"/>
        <v/>
      </c>
      <c r="AJ796" s="42" t="str">
        <f t="shared" si="16"/>
        <v/>
      </c>
      <c r="AK796" s="2">
        <f t="shared" si="17"/>
        <v>0</v>
      </c>
    </row>
    <row r="797">
      <c r="A797" s="1"/>
      <c r="B797" s="1"/>
      <c r="C797" s="1"/>
      <c r="D797" s="7" t="str">
        <f t="shared" si="18"/>
        <v/>
      </c>
      <c r="E797" s="26">
        <f t="shared" si="2"/>
        <v>0</v>
      </c>
      <c r="H797" s="1"/>
      <c r="I797" s="1"/>
      <c r="J797" s="1"/>
      <c r="K797" s="1"/>
      <c r="L797" s="1"/>
      <c r="M797" s="10" t="str">
        <f t="array" ref="M797">iferror(xlookup($H797,'Product Families'!$A:$A,'Product Families'!$P:$P),"")</f>
        <v/>
      </c>
      <c r="N797" s="2" t="str">
        <f t="array" ref="N797">iferror(xlookup($H797,'Product Families'!$A:$A,'Product Families'!$Q:$Q),"")</f>
        <v/>
      </c>
      <c r="O797" s="26" t="str">
        <f t="shared" si="3"/>
        <v/>
      </c>
      <c r="P797" s="42" t="str">
        <f t="shared" si="4"/>
        <v/>
      </c>
      <c r="Q797" s="2">
        <f t="shared" si="5"/>
        <v>0</v>
      </c>
      <c r="R797" s="10" t="str">
        <f t="array" ref="R797">iferror(xlookup($I797,'Product Families'!$A:$A,'Product Families'!$P:$P),"")</f>
        <v/>
      </c>
      <c r="S797" s="2" t="str">
        <f t="array" ref="S797">iferror(xlookup($I797,'Product Families'!$A:$A,'Product Families'!$Q:$Q),"")</f>
        <v/>
      </c>
      <c r="T797" s="26" t="str">
        <f t="shared" si="6"/>
        <v/>
      </c>
      <c r="U797" s="42" t="str">
        <f t="shared" si="7"/>
        <v/>
      </c>
      <c r="V797" s="2">
        <f t="shared" si="8"/>
        <v>0</v>
      </c>
      <c r="W797" s="10" t="str">
        <f t="array" ref="W797">iferror(xlookup($J797,'Product Families'!$A:$A,'Product Families'!$P:$P),"")</f>
        <v/>
      </c>
      <c r="X797" s="2" t="str">
        <f t="array" ref="X797">iferror(xlookup($J797,'Product Families'!$A:$A,'Product Families'!$Q:$Q),"")</f>
        <v/>
      </c>
      <c r="Y797" s="42" t="str">
        <f t="shared" si="9"/>
        <v/>
      </c>
      <c r="Z797" s="42" t="str">
        <f t="shared" si="10"/>
        <v/>
      </c>
      <c r="AA797" s="2">
        <f t="shared" si="11"/>
        <v>0</v>
      </c>
      <c r="AB797" s="10" t="str">
        <f t="array" ref="AB797">iferror(xlookup($K797,'Product Families'!$A:$A,'Product Families'!$P:$P),"")</f>
        <v/>
      </c>
      <c r="AC797" s="2" t="str">
        <f t="array" ref="AC797">iferror(xlookup($K797,'Product Families'!$A:$A,'Product Families'!$Q:$Q),"")</f>
        <v/>
      </c>
      <c r="AD797" s="26" t="str">
        <f t="shared" si="12"/>
        <v/>
      </c>
      <c r="AE797" s="42" t="str">
        <f t="shared" si="13"/>
        <v/>
      </c>
      <c r="AF797" s="2">
        <f t="shared" si="14"/>
        <v>0</v>
      </c>
      <c r="AG797" s="10" t="str">
        <f t="array" ref="AG797">iferror(xlookup($L797,'Product Families'!$A:$A,'Product Families'!$P:$P),"")</f>
        <v/>
      </c>
      <c r="AH797" s="2" t="str">
        <f t="array" ref="AH797">iferror(xlookup($L797,'Product Families'!$A:$A,'Product Families'!$Q:$Q),"")</f>
        <v/>
      </c>
      <c r="AI797" s="26" t="str">
        <f t="shared" si="15"/>
        <v/>
      </c>
      <c r="AJ797" s="42" t="str">
        <f t="shared" si="16"/>
        <v/>
      </c>
      <c r="AK797" s="2">
        <f t="shared" si="17"/>
        <v>0</v>
      </c>
    </row>
    <row r="798">
      <c r="A798" s="1"/>
      <c r="B798" s="1"/>
      <c r="C798" s="1"/>
      <c r="D798" s="7" t="str">
        <f t="shared" si="18"/>
        <v/>
      </c>
      <c r="E798" s="26">
        <f t="shared" si="2"/>
        <v>0</v>
      </c>
      <c r="H798" s="1"/>
      <c r="I798" s="1"/>
      <c r="J798" s="1"/>
      <c r="K798" s="1"/>
      <c r="L798" s="1"/>
      <c r="M798" s="10" t="str">
        <f t="array" ref="M798">iferror(xlookup($H798,'Product Families'!$A:$A,'Product Families'!$P:$P),"")</f>
        <v/>
      </c>
      <c r="N798" s="2" t="str">
        <f t="array" ref="N798">iferror(xlookup($H798,'Product Families'!$A:$A,'Product Families'!$Q:$Q),"")</f>
        <v/>
      </c>
      <c r="O798" s="26" t="str">
        <f t="shared" si="3"/>
        <v/>
      </c>
      <c r="P798" s="42" t="str">
        <f t="shared" si="4"/>
        <v/>
      </c>
      <c r="Q798" s="2">
        <f t="shared" si="5"/>
        <v>0</v>
      </c>
      <c r="R798" s="10" t="str">
        <f t="array" ref="R798">iferror(xlookup($I798,'Product Families'!$A:$A,'Product Families'!$P:$P),"")</f>
        <v/>
      </c>
      <c r="S798" s="2" t="str">
        <f t="array" ref="S798">iferror(xlookup($I798,'Product Families'!$A:$A,'Product Families'!$Q:$Q),"")</f>
        <v/>
      </c>
      <c r="T798" s="26" t="str">
        <f t="shared" si="6"/>
        <v/>
      </c>
      <c r="U798" s="42" t="str">
        <f t="shared" si="7"/>
        <v/>
      </c>
      <c r="V798" s="2">
        <f t="shared" si="8"/>
        <v>0</v>
      </c>
      <c r="W798" s="10" t="str">
        <f t="array" ref="W798">iferror(xlookup($J798,'Product Families'!$A:$A,'Product Families'!$P:$P),"")</f>
        <v/>
      </c>
      <c r="X798" s="2" t="str">
        <f t="array" ref="X798">iferror(xlookup($J798,'Product Families'!$A:$A,'Product Families'!$Q:$Q),"")</f>
        <v/>
      </c>
      <c r="Y798" s="42" t="str">
        <f t="shared" si="9"/>
        <v/>
      </c>
      <c r="Z798" s="42" t="str">
        <f t="shared" si="10"/>
        <v/>
      </c>
      <c r="AA798" s="2">
        <f t="shared" si="11"/>
        <v>0</v>
      </c>
      <c r="AB798" s="10" t="str">
        <f t="array" ref="AB798">iferror(xlookup($K798,'Product Families'!$A:$A,'Product Families'!$P:$P),"")</f>
        <v/>
      </c>
      <c r="AC798" s="2" t="str">
        <f t="array" ref="AC798">iferror(xlookup($K798,'Product Families'!$A:$A,'Product Families'!$Q:$Q),"")</f>
        <v/>
      </c>
      <c r="AD798" s="26" t="str">
        <f t="shared" si="12"/>
        <v/>
      </c>
      <c r="AE798" s="42" t="str">
        <f t="shared" si="13"/>
        <v/>
      </c>
      <c r="AF798" s="2">
        <f t="shared" si="14"/>
        <v>0</v>
      </c>
      <c r="AG798" s="10" t="str">
        <f t="array" ref="AG798">iferror(xlookup($L798,'Product Families'!$A:$A,'Product Families'!$P:$P),"")</f>
        <v/>
      </c>
      <c r="AH798" s="2" t="str">
        <f t="array" ref="AH798">iferror(xlookup($L798,'Product Families'!$A:$A,'Product Families'!$Q:$Q),"")</f>
        <v/>
      </c>
      <c r="AI798" s="26" t="str">
        <f t="shared" si="15"/>
        <v/>
      </c>
      <c r="AJ798" s="42" t="str">
        <f t="shared" si="16"/>
        <v/>
      </c>
      <c r="AK798" s="2">
        <f t="shared" si="17"/>
        <v>0</v>
      </c>
    </row>
    <row r="799">
      <c r="A799" s="1"/>
      <c r="B799" s="1"/>
      <c r="C799" s="1"/>
      <c r="D799" s="7" t="str">
        <f t="shared" si="18"/>
        <v/>
      </c>
      <c r="E799" s="26">
        <f t="shared" si="2"/>
        <v>0</v>
      </c>
      <c r="H799" s="1"/>
      <c r="I799" s="1"/>
      <c r="J799" s="1"/>
      <c r="K799" s="1"/>
      <c r="L799" s="1"/>
      <c r="M799" s="10" t="str">
        <f t="array" ref="M799">iferror(xlookup($H799,'Product Families'!$A:$A,'Product Families'!$P:$P),"")</f>
        <v/>
      </c>
      <c r="N799" s="2" t="str">
        <f t="array" ref="N799">iferror(xlookup($H799,'Product Families'!$A:$A,'Product Families'!$Q:$Q),"")</f>
        <v/>
      </c>
      <c r="O799" s="26" t="str">
        <f t="shared" si="3"/>
        <v/>
      </c>
      <c r="P799" s="42" t="str">
        <f t="shared" si="4"/>
        <v/>
      </c>
      <c r="Q799" s="2">
        <f t="shared" si="5"/>
        <v>0</v>
      </c>
      <c r="R799" s="10" t="str">
        <f t="array" ref="R799">iferror(xlookup($I799,'Product Families'!$A:$A,'Product Families'!$P:$P),"")</f>
        <v/>
      </c>
      <c r="S799" s="2" t="str">
        <f t="array" ref="S799">iferror(xlookup($I799,'Product Families'!$A:$A,'Product Families'!$Q:$Q),"")</f>
        <v/>
      </c>
      <c r="T799" s="26" t="str">
        <f t="shared" si="6"/>
        <v/>
      </c>
      <c r="U799" s="42" t="str">
        <f t="shared" si="7"/>
        <v/>
      </c>
      <c r="V799" s="2">
        <f t="shared" si="8"/>
        <v>0</v>
      </c>
      <c r="W799" s="10" t="str">
        <f t="array" ref="W799">iferror(xlookup($J799,'Product Families'!$A:$A,'Product Families'!$P:$P),"")</f>
        <v/>
      </c>
      <c r="X799" s="2" t="str">
        <f t="array" ref="X799">iferror(xlookup($J799,'Product Families'!$A:$A,'Product Families'!$Q:$Q),"")</f>
        <v/>
      </c>
      <c r="Y799" s="42" t="str">
        <f t="shared" si="9"/>
        <v/>
      </c>
      <c r="Z799" s="42" t="str">
        <f t="shared" si="10"/>
        <v/>
      </c>
      <c r="AA799" s="2">
        <f t="shared" si="11"/>
        <v>0</v>
      </c>
      <c r="AB799" s="10" t="str">
        <f t="array" ref="AB799">iferror(xlookup($K799,'Product Families'!$A:$A,'Product Families'!$P:$P),"")</f>
        <v/>
      </c>
      <c r="AC799" s="2" t="str">
        <f t="array" ref="AC799">iferror(xlookup($K799,'Product Families'!$A:$A,'Product Families'!$Q:$Q),"")</f>
        <v/>
      </c>
      <c r="AD799" s="26" t="str">
        <f t="shared" si="12"/>
        <v/>
      </c>
      <c r="AE799" s="42" t="str">
        <f t="shared" si="13"/>
        <v/>
      </c>
      <c r="AF799" s="2">
        <f t="shared" si="14"/>
        <v>0</v>
      </c>
      <c r="AG799" s="10" t="str">
        <f t="array" ref="AG799">iferror(xlookup($L799,'Product Families'!$A:$A,'Product Families'!$P:$P),"")</f>
        <v/>
      </c>
      <c r="AH799" s="2" t="str">
        <f t="array" ref="AH799">iferror(xlookup($L799,'Product Families'!$A:$A,'Product Families'!$Q:$Q),"")</f>
        <v/>
      </c>
      <c r="AI799" s="26" t="str">
        <f t="shared" si="15"/>
        <v/>
      </c>
      <c r="AJ799" s="42" t="str">
        <f t="shared" si="16"/>
        <v/>
      </c>
      <c r="AK799" s="2">
        <f t="shared" si="17"/>
        <v>0</v>
      </c>
    </row>
    <row r="800">
      <c r="A800" s="1"/>
      <c r="B800" s="1"/>
      <c r="C800" s="1"/>
      <c r="D800" s="7" t="str">
        <f t="shared" si="18"/>
        <v/>
      </c>
      <c r="E800" s="26">
        <f t="shared" si="2"/>
        <v>0</v>
      </c>
      <c r="H800" s="1"/>
      <c r="I800" s="1"/>
      <c r="J800" s="1"/>
      <c r="K800" s="1"/>
      <c r="L800" s="1"/>
      <c r="M800" s="10" t="str">
        <f t="array" ref="M800">iferror(xlookup($H800,'Product Families'!$A:$A,'Product Families'!$P:$P),"")</f>
        <v/>
      </c>
      <c r="N800" s="2" t="str">
        <f t="array" ref="N800">iferror(xlookup($H800,'Product Families'!$A:$A,'Product Families'!$Q:$Q),"")</f>
        <v/>
      </c>
      <c r="O800" s="26" t="str">
        <f t="shared" si="3"/>
        <v/>
      </c>
      <c r="P800" s="42" t="str">
        <f t="shared" si="4"/>
        <v/>
      </c>
      <c r="Q800" s="2">
        <f t="shared" si="5"/>
        <v>0</v>
      </c>
      <c r="R800" s="10" t="str">
        <f t="array" ref="R800">iferror(xlookup($I800,'Product Families'!$A:$A,'Product Families'!$P:$P),"")</f>
        <v/>
      </c>
      <c r="S800" s="2" t="str">
        <f t="array" ref="S800">iferror(xlookup($I800,'Product Families'!$A:$A,'Product Families'!$Q:$Q),"")</f>
        <v/>
      </c>
      <c r="T800" s="26" t="str">
        <f t="shared" si="6"/>
        <v/>
      </c>
      <c r="U800" s="42" t="str">
        <f t="shared" si="7"/>
        <v/>
      </c>
      <c r="V800" s="2">
        <f t="shared" si="8"/>
        <v>0</v>
      </c>
      <c r="W800" s="10" t="str">
        <f t="array" ref="W800">iferror(xlookup($J800,'Product Families'!$A:$A,'Product Families'!$P:$P),"")</f>
        <v/>
      </c>
      <c r="X800" s="2" t="str">
        <f t="array" ref="X800">iferror(xlookup($J800,'Product Families'!$A:$A,'Product Families'!$Q:$Q),"")</f>
        <v/>
      </c>
      <c r="Y800" s="42" t="str">
        <f t="shared" si="9"/>
        <v/>
      </c>
      <c r="Z800" s="42" t="str">
        <f t="shared" si="10"/>
        <v/>
      </c>
      <c r="AA800" s="2">
        <f t="shared" si="11"/>
        <v>0</v>
      </c>
      <c r="AB800" s="10" t="str">
        <f t="array" ref="AB800">iferror(xlookup($K800,'Product Families'!$A:$A,'Product Families'!$P:$P),"")</f>
        <v/>
      </c>
      <c r="AC800" s="2" t="str">
        <f t="array" ref="AC800">iferror(xlookup($K800,'Product Families'!$A:$A,'Product Families'!$Q:$Q),"")</f>
        <v/>
      </c>
      <c r="AD800" s="26" t="str">
        <f t="shared" si="12"/>
        <v/>
      </c>
      <c r="AE800" s="42" t="str">
        <f t="shared" si="13"/>
        <v/>
      </c>
      <c r="AF800" s="2">
        <f t="shared" si="14"/>
        <v>0</v>
      </c>
      <c r="AG800" s="10" t="str">
        <f t="array" ref="AG800">iferror(xlookup($L800,'Product Families'!$A:$A,'Product Families'!$P:$P),"")</f>
        <v/>
      </c>
      <c r="AH800" s="2" t="str">
        <f t="array" ref="AH800">iferror(xlookup($L800,'Product Families'!$A:$A,'Product Families'!$Q:$Q),"")</f>
        <v/>
      </c>
      <c r="AI800" s="26" t="str">
        <f t="shared" si="15"/>
        <v/>
      </c>
      <c r="AJ800" s="42" t="str">
        <f t="shared" si="16"/>
        <v/>
      </c>
      <c r="AK800" s="2">
        <f t="shared" si="17"/>
        <v>0</v>
      </c>
    </row>
    <row r="801">
      <c r="A801" s="1"/>
      <c r="B801" s="1"/>
      <c r="C801" s="1"/>
      <c r="D801" s="7" t="str">
        <f t="shared" si="18"/>
        <v/>
      </c>
      <c r="E801" s="26">
        <f t="shared" si="2"/>
        <v>0</v>
      </c>
      <c r="H801" s="1"/>
      <c r="I801" s="1"/>
      <c r="J801" s="1"/>
      <c r="K801" s="1"/>
      <c r="L801" s="1"/>
      <c r="M801" s="10" t="str">
        <f t="array" ref="M801">iferror(xlookup($H801,'Product Families'!$A:$A,'Product Families'!$P:$P),"")</f>
        <v/>
      </c>
      <c r="N801" s="2" t="str">
        <f t="array" ref="N801">iferror(xlookup($H801,'Product Families'!$A:$A,'Product Families'!$Q:$Q),"")</f>
        <v/>
      </c>
      <c r="O801" s="26" t="str">
        <f t="shared" si="3"/>
        <v/>
      </c>
      <c r="P801" s="42" t="str">
        <f t="shared" si="4"/>
        <v/>
      </c>
      <c r="Q801" s="2">
        <f t="shared" si="5"/>
        <v>0</v>
      </c>
      <c r="R801" s="10" t="str">
        <f t="array" ref="R801">iferror(xlookup($I801,'Product Families'!$A:$A,'Product Families'!$P:$P),"")</f>
        <v/>
      </c>
      <c r="S801" s="2" t="str">
        <f t="array" ref="S801">iferror(xlookup($I801,'Product Families'!$A:$A,'Product Families'!$Q:$Q),"")</f>
        <v/>
      </c>
      <c r="T801" s="26" t="str">
        <f t="shared" si="6"/>
        <v/>
      </c>
      <c r="U801" s="42" t="str">
        <f t="shared" si="7"/>
        <v/>
      </c>
      <c r="V801" s="2">
        <f t="shared" si="8"/>
        <v>0</v>
      </c>
      <c r="W801" s="10" t="str">
        <f t="array" ref="W801">iferror(xlookup($J801,'Product Families'!$A:$A,'Product Families'!$P:$P),"")</f>
        <v/>
      </c>
      <c r="X801" s="2" t="str">
        <f t="array" ref="X801">iferror(xlookup($J801,'Product Families'!$A:$A,'Product Families'!$Q:$Q),"")</f>
        <v/>
      </c>
      <c r="Y801" s="42" t="str">
        <f t="shared" si="9"/>
        <v/>
      </c>
      <c r="Z801" s="42" t="str">
        <f t="shared" si="10"/>
        <v/>
      </c>
      <c r="AA801" s="2">
        <f t="shared" si="11"/>
        <v>0</v>
      </c>
      <c r="AB801" s="10" t="str">
        <f t="array" ref="AB801">iferror(xlookup($K801,'Product Families'!$A:$A,'Product Families'!$P:$P),"")</f>
        <v/>
      </c>
      <c r="AC801" s="2" t="str">
        <f t="array" ref="AC801">iferror(xlookup($K801,'Product Families'!$A:$A,'Product Families'!$Q:$Q),"")</f>
        <v/>
      </c>
      <c r="AD801" s="26" t="str">
        <f t="shared" si="12"/>
        <v/>
      </c>
      <c r="AE801" s="42" t="str">
        <f t="shared" si="13"/>
        <v/>
      </c>
      <c r="AF801" s="2">
        <f t="shared" si="14"/>
        <v>0</v>
      </c>
      <c r="AG801" s="10" t="str">
        <f t="array" ref="AG801">iferror(xlookup($L801,'Product Families'!$A:$A,'Product Families'!$P:$P),"")</f>
        <v/>
      </c>
      <c r="AH801" s="2" t="str">
        <f t="array" ref="AH801">iferror(xlookup($L801,'Product Families'!$A:$A,'Product Families'!$Q:$Q),"")</f>
        <v/>
      </c>
      <c r="AI801" s="26" t="str">
        <f t="shared" si="15"/>
        <v/>
      </c>
      <c r="AJ801" s="42" t="str">
        <f t="shared" si="16"/>
        <v/>
      </c>
      <c r="AK801" s="2">
        <f t="shared" si="17"/>
        <v>0</v>
      </c>
    </row>
    <row r="802">
      <c r="A802" s="1"/>
      <c r="B802" s="1"/>
      <c r="C802" s="1"/>
      <c r="D802" s="7" t="str">
        <f t="shared" si="18"/>
        <v/>
      </c>
      <c r="E802" s="26">
        <f t="shared" si="2"/>
        <v>0</v>
      </c>
      <c r="H802" s="1"/>
      <c r="I802" s="1"/>
      <c r="J802" s="1"/>
      <c r="K802" s="1"/>
      <c r="L802" s="1"/>
      <c r="M802" s="10" t="str">
        <f t="array" ref="M802">iferror(xlookup($H802,'Product Families'!$A:$A,'Product Families'!$P:$P),"")</f>
        <v/>
      </c>
      <c r="N802" s="2" t="str">
        <f t="array" ref="N802">iferror(xlookup($H802,'Product Families'!$A:$A,'Product Families'!$Q:$Q),"")</f>
        <v/>
      </c>
      <c r="O802" s="26" t="str">
        <f t="shared" si="3"/>
        <v/>
      </c>
      <c r="P802" s="42" t="str">
        <f t="shared" si="4"/>
        <v/>
      </c>
      <c r="Q802" s="2">
        <f t="shared" si="5"/>
        <v>0</v>
      </c>
      <c r="R802" s="10" t="str">
        <f t="array" ref="R802">iferror(xlookup($I802,'Product Families'!$A:$A,'Product Families'!$P:$P),"")</f>
        <v/>
      </c>
      <c r="S802" s="2" t="str">
        <f t="array" ref="S802">iferror(xlookup($I802,'Product Families'!$A:$A,'Product Families'!$Q:$Q),"")</f>
        <v/>
      </c>
      <c r="T802" s="26" t="str">
        <f t="shared" si="6"/>
        <v/>
      </c>
      <c r="U802" s="42" t="str">
        <f t="shared" si="7"/>
        <v/>
      </c>
      <c r="V802" s="2">
        <f t="shared" si="8"/>
        <v>0</v>
      </c>
      <c r="W802" s="10" t="str">
        <f t="array" ref="W802">iferror(xlookup($J802,'Product Families'!$A:$A,'Product Families'!$P:$P),"")</f>
        <v/>
      </c>
      <c r="X802" s="2" t="str">
        <f t="array" ref="X802">iferror(xlookup($J802,'Product Families'!$A:$A,'Product Families'!$Q:$Q),"")</f>
        <v/>
      </c>
      <c r="Y802" s="42" t="str">
        <f t="shared" si="9"/>
        <v/>
      </c>
      <c r="Z802" s="42" t="str">
        <f t="shared" si="10"/>
        <v/>
      </c>
      <c r="AA802" s="2">
        <f t="shared" si="11"/>
        <v>0</v>
      </c>
      <c r="AB802" s="10" t="str">
        <f t="array" ref="AB802">iferror(xlookup($K802,'Product Families'!$A:$A,'Product Families'!$P:$P),"")</f>
        <v/>
      </c>
      <c r="AC802" s="2" t="str">
        <f t="array" ref="AC802">iferror(xlookup($K802,'Product Families'!$A:$A,'Product Families'!$Q:$Q),"")</f>
        <v/>
      </c>
      <c r="AD802" s="26" t="str">
        <f t="shared" si="12"/>
        <v/>
      </c>
      <c r="AE802" s="42" t="str">
        <f t="shared" si="13"/>
        <v/>
      </c>
      <c r="AF802" s="2">
        <f t="shared" si="14"/>
        <v>0</v>
      </c>
      <c r="AG802" s="10" t="str">
        <f t="array" ref="AG802">iferror(xlookup($L802,'Product Families'!$A:$A,'Product Families'!$P:$P),"")</f>
        <v/>
      </c>
      <c r="AH802" s="2" t="str">
        <f t="array" ref="AH802">iferror(xlookup($L802,'Product Families'!$A:$A,'Product Families'!$Q:$Q),"")</f>
        <v/>
      </c>
      <c r="AI802" s="26" t="str">
        <f t="shared" si="15"/>
        <v/>
      </c>
      <c r="AJ802" s="42" t="str">
        <f t="shared" si="16"/>
        <v/>
      </c>
      <c r="AK802" s="2">
        <f t="shared" si="17"/>
        <v>0</v>
      </c>
    </row>
    <row r="803">
      <c r="A803" s="1"/>
      <c r="B803" s="1"/>
      <c r="C803" s="1"/>
      <c r="D803" s="7" t="str">
        <f t="shared" si="18"/>
        <v/>
      </c>
      <c r="E803" s="26">
        <f t="shared" si="2"/>
        <v>0</v>
      </c>
      <c r="H803" s="1"/>
      <c r="I803" s="1"/>
      <c r="J803" s="1"/>
      <c r="K803" s="1"/>
      <c r="L803" s="1"/>
      <c r="M803" s="10" t="str">
        <f t="array" ref="M803">iferror(xlookup($H803,'Product Families'!$A:$A,'Product Families'!$P:$P),"")</f>
        <v/>
      </c>
      <c r="N803" s="2" t="str">
        <f t="array" ref="N803">iferror(xlookup($H803,'Product Families'!$A:$A,'Product Families'!$Q:$Q),"")</f>
        <v/>
      </c>
      <c r="O803" s="26" t="str">
        <f t="shared" si="3"/>
        <v/>
      </c>
      <c r="P803" s="42" t="str">
        <f t="shared" si="4"/>
        <v/>
      </c>
      <c r="Q803" s="2">
        <f t="shared" si="5"/>
        <v>0</v>
      </c>
      <c r="R803" s="10" t="str">
        <f t="array" ref="R803">iferror(xlookup($I803,'Product Families'!$A:$A,'Product Families'!$P:$P),"")</f>
        <v/>
      </c>
      <c r="S803" s="2" t="str">
        <f t="array" ref="S803">iferror(xlookup($I803,'Product Families'!$A:$A,'Product Families'!$Q:$Q),"")</f>
        <v/>
      </c>
      <c r="T803" s="26" t="str">
        <f t="shared" si="6"/>
        <v/>
      </c>
      <c r="U803" s="42" t="str">
        <f t="shared" si="7"/>
        <v/>
      </c>
      <c r="V803" s="2">
        <f t="shared" si="8"/>
        <v>0</v>
      </c>
      <c r="W803" s="10" t="str">
        <f t="array" ref="W803">iferror(xlookup($J803,'Product Families'!$A:$A,'Product Families'!$P:$P),"")</f>
        <v/>
      </c>
      <c r="X803" s="2" t="str">
        <f t="array" ref="X803">iferror(xlookup($J803,'Product Families'!$A:$A,'Product Families'!$Q:$Q),"")</f>
        <v/>
      </c>
      <c r="Y803" s="42" t="str">
        <f t="shared" si="9"/>
        <v/>
      </c>
      <c r="Z803" s="42" t="str">
        <f t="shared" si="10"/>
        <v/>
      </c>
      <c r="AA803" s="2">
        <f t="shared" si="11"/>
        <v>0</v>
      </c>
      <c r="AB803" s="10" t="str">
        <f t="array" ref="AB803">iferror(xlookup($K803,'Product Families'!$A:$A,'Product Families'!$P:$P),"")</f>
        <v/>
      </c>
      <c r="AC803" s="2" t="str">
        <f t="array" ref="AC803">iferror(xlookup($K803,'Product Families'!$A:$A,'Product Families'!$Q:$Q),"")</f>
        <v/>
      </c>
      <c r="AD803" s="26" t="str">
        <f t="shared" si="12"/>
        <v/>
      </c>
      <c r="AE803" s="42" t="str">
        <f t="shared" si="13"/>
        <v/>
      </c>
      <c r="AF803" s="2">
        <f t="shared" si="14"/>
        <v>0</v>
      </c>
      <c r="AG803" s="10" t="str">
        <f t="array" ref="AG803">iferror(xlookup($L803,'Product Families'!$A:$A,'Product Families'!$P:$P),"")</f>
        <v/>
      </c>
      <c r="AH803" s="2" t="str">
        <f t="array" ref="AH803">iferror(xlookup($L803,'Product Families'!$A:$A,'Product Families'!$Q:$Q),"")</f>
        <v/>
      </c>
      <c r="AI803" s="26" t="str">
        <f t="shared" si="15"/>
        <v/>
      </c>
      <c r="AJ803" s="42" t="str">
        <f t="shared" si="16"/>
        <v/>
      </c>
      <c r="AK803" s="2">
        <f t="shared" si="17"/>
        <v>0</v>
      </c>
    </row>
    <row r="804">
      <c r="A804" s="1"/>
      <c r="B804" s="1"/>
      <c r="C804" s="1"/>
      <c r="D804" s="7" t="str">
        <f t="shared" si="18"/>
        <v/>
      </c>
      <c r="E804" s="26">
        <f t="shared" si="2"/>
        <v>0</v>
      </c>
      <c r="H804" s="1"/>
      <c r="I804" s="1"/>
      <c r="J804" s="1"/>
      <c r="K804" s="1"/>
      <c r="L804" s="1"/>
      <c r="M804" s="10" t="str">
        <f t="array" ref="M804">iferror(xlookup($H804,'Product Families'!$A:$A,'Product Families'!$P:$P),"")</f>
        <v/>
      </c>
      <c r="N804" s="2" t="str">
        <f t="array" ref="N804">iferror(xlookup($H804,'Product Families'!$A:$A,'Product Families'!$Q:$Q),"")</f>
        <v/>
      </c>
      <c r="O804" s="26" t="str">
        <f t="shared" si="3"/>
        <v/>
      </c>
      <c r="P804" s="42" t="str">
        <f t="shared" si="4"/>
        <v/>
      </c>
      <c r="Q804" s="2">
        <f t="shared" si="5"/>
        <v>0</v>
      </c>
      <c r="R804" s="10" t="str">
        <f t="array" ref="R804">iferror(xlookup($I804,'Product Families'!$A:$A,'Product Families'!$P:$P),"")</f>
        <v/>
      </c>
      <c r="S804" s="2" t="str">
        <f t="array" ref="S804">iferror(xlookup($I804,'Product Families'!$A:$A,'Product Families'!$Q:$Q),"")</f>
        <v/>
      </c>
      <c r="T804" s="26" t="str">
        <f t="shared" si="6"/>
        <v/>
      </c>
      <c r="U804" s="42" t="str">
        <f t="shared" si="7"/>
        <v/>
      </c>
      <c r="V804" s="2">
        <f t="shared" si="8"/>
        <v>0</v>
      </c>
      <c r="W804" s="10" t="str">
        <f t="array" ref="W804">iferror(xlookup($J804,'Product Families'!$A:$A,'Product Families'!$P:$P),"")</f>
        <v/>
      </c>
      <c r="X804" s="2" t="str">
        <f t="array" ref="X804">iferror(xlookup($J804,'Product Families'!$A:$A,'Product Families'!$Q:$Q),"")</f>
        <v/>
      </c>
      <c r="Y804" s="42" t="str">
        <f t="shared" si="9"/>
        <v/>
      </c>
      <c r="Z804" s="42" t="str">
        <f t="shared" si="10"/>
        <v/>
      </c>
      <c r="AA804" s="2">
        <f t="shared" si="11"/>
        <v>0</v>
      </c>
      <c r="AB804" s="10" t="str">
        <f t="array" ref="AB804">iferror(xlookup($K804,'Product Families'!$A:$A,'Product Families'!$P:$P),"")</f>
        <v/>
      </c>
      <c r="AC804" s="2" t="str">
        <f t="array" ref="AC804">iferror(xlookup($K804,'Product Families'!$A:$A,'Product Families'!$Q:$Q),"")</f>
        <v/>
      </c>
      <c r="AD804" s="26" t="str">
        <f t="shared" si="12"/>
        <v/>
      </c>
      <c r="AE804" s="42" t="str">
        <f t="shared" si="13"/>
        <v/>
      </c>
      <c r="AF804" s="2">
        <f t="shared" si="14"/>
        <v>0</v>
      </c>
      <c r="AG804" s="10" t="str">
        <f t="array" ref="AG804">iferror(xlookup($L804,'Product Families'!$A:$A,'Product Families'!$P:$P),"")</f>
        <v/>
      </c>
      <c r="AH804" s="2" t="str">
        <f t="array" ref="AH804">iferror(xlookup($L804,'Product Families'!$A:$A,'Product Families'!$Q:$Q),"")</f>
        <v/>
      </c>
      <c r="AI804" s="26" t="str">
        <f t="shared" si="15"/>
        <v/>
      </c>
      <c r="AJ804" s="42" t="str">
        <f t="shared" si="16"/>
        <v/>
      </c>
      <c r="AK804" s="2">
        <f t="shared" si="17"/>
        <v>0</v>
      </c>
    </row>
    <row r="805">
      <c r="A805" s="1"/>
      <c r="B805" s="1"/>
      <c r="C805" s="1"/>
      <c r="D805" s="7" t="str">
        <f t="shared" si="18"/>
        <v/>
      </c>
      <c r="E805" s="26">
        <f t="shared" si="2"/>
        <v>0</v>
      </c>
      <c r="H805" s="1"/>
      <c r="I805" s="1"/>
      <c r="J805" s="1"/>
      <c r="K805" s="1"/>
      <c r="L805" s="1"/>
      <c r="M805" s="10" t="str">
        <f t="array" ref="M805">iferror(xlookup($H805,'Product Families'!$A:$A,'Product Families'!$P:$P),"")</f>
        <v/>
      </c>
      <c r="N805" s="2" t="str">
        <f t="array" ref="N805">iferror(xlookup($H805,'Product Families'!$A:$A,'Product Families'!$Q:$Q),"")</f>
        <v/>
      </c>
      <c r="O805" s="26" t="str">
        <f t="shared" si="3"/>
        <v/>
      </c>
      <c r="P805" s="42" t="str">
        <f t="shared" si="4"/>
        <v/>
      </c>
      <c r="Q805" s="2">
        <f t="shared" si="5"/>
        <v>0</v>
      </c>
      <c r="R805" s="10" t="str">
        <f t="array" ref="R805">iferror(xlookup($I805,'Product Families'!$A:$A,'Product Families'!$P:$P),"")</f>
        <v/>
      </c>
      <c r="S805" s="2" t="str">
        <f t="array" ref="S805">iferror(xlookup($I805,'Product Families'!$A:$A,'Product Families'!$Q:$Q),"")</f>
        <v/>
      </c>
      <c r="T805" s="26" t="str">
        <f t="shared" si="6"/>
        <v/>
      </c>
      <c r="U805" s="42" t="str">
        <f t="shared" si="7"/>
        <v/>
      </c>
      <c r="V805" s="2">
        <f t="shared" si="8"/>
        <v>0</v>
      </c>
      <c r="W805" s="10" t="str">
        <f t="array" ref="W805">iferror(xlookup($J805,'Product Families'!$A:$A,'Product Families'!$P:$P),"")</f>
        <v/>
      </c>
      <c r="X805" s="2" t="str">
        <f t="array" ref="X805">iferror(xlookup($J805,'Product Families'!$A:$A,'Product Families'!$Q:$Q),"")</f>
        <v/>
      </c>
      <c r="Y805" s="42" t="str">
        <f t="shared" si="9"/>
        <v/>
      </c>
      <c r="Z805" s="42" t="str">
        <f t="shared" si="10"/>
        <v/>
      </c>
      <c r="AA805" s="2">
        <f t="shared" si="11"/>
        <v>0</v>
      </c>
      <c r="AB805" s="10" t="str">
        <f t="array" ref="AB805">iferror(xlookup($K805,'Product Families'!$A:$A,'Product Families'!$P:$P),"")</f>
        <v/>
      </c>
      <c r="AC805" s="2" t="str">
        <f t="array" ref="AC805">iferror(xlookup($K805,'Product Families'!$A:$A,'Product Families'!$Q:$Q),"")</f>
        <v/>
      </c>
      <c r="AD805" s="26" t="str">
        <f t="shared" si="12"/>
        <v/>
      </c>
      <c r="AE805" s="42" t="str">
        <f t="shared" si="13"/>
        <v/>
      </c>
      <c r="AF805" s="2">
        <f t="shared" si="14"/>
        <v>0</v>
      </c>
      <c r="AG805" s="10" t="str">
        <f t="array" ref="AG805">iferror(xlookup($L805,'Product Families'!$A:$A,'Product Families'!$P:$P),"")</f>
        <v/>
      </c>
      <c r="AH805" s="2" t="str">
        <f t="array" ref="AH805">iferror(xlookup($L805,'Product Families'!$A:$A,'Product Families'!$Q:$Q),"")</f>
        <v/>
      </c>
      <c r="AI805" s="26" t="str">
        <f t="shared" si="15"/>
        <v/>
      </c>
      <c r="AJ805" s="42" t="str">
        <f t="shared" si="16"/>
        <v/>
      </c>
      <c r="AK805" s="2">
        <f t="shared" si="17"/>
        <v>0</v>
      </c>
    </row>
    <row r="806">
      <c r="A806" s="1"/>
      <c r="B806" s="1"/>
      <c r="C806" s="1"/>
      <c r="D806" s="7" t="str">
        <f t="shared" si="18"/>
        <v/>
      </c>
      <c r="E806" s="26">
        <f t="shared" si="2"/>
        <v>0</v>
      </c>
      <c r="H806" s="1"/>
      <c r="I806" s="1"/>
      <c r="J806" s="1"/>
      <c r="K806" s="1"/>
      <c r="L806" s="1"/>
      <c r="M806" s="10" t="str">
        <f t="array" ref="M806">iferror(xlookup($H806,'Product Families'!$A:$A,'Product Families'!$P:$P),"")</f>
        <v/>
      </c>
      <c r="N806" s="2" t="str">
        <f t="array" ref="N806">iferror(xlookup($H806,'Product Families'!$A:$A,'Product Families'!$Q:$Q),"")</f>
        <v/>
      </c>
      <c r="O806" s="26" t="str">
        <f t="shared" si="3"/>
        <v/>
      </c>
      <c r="P806" s="42" t="str">
        <f t="shared" si="4"/>
        <v/>
      </c>
      <c r="Q806" s="2">
        <f t="shared" si="5"/>
        <v>0</v>
      </c>
      <c r="R806" s="10" t="str">
        <f t="array" ref="R806">iferror(xlookup($I806,'Product Families'!$A:$A,'Product Families'!$P:$P),"")</f>
        <v/>
      </c>
      <c r="S806" s="2" t="str">
        <f t="array" ref="S806">iferror(xlookup($I806,'Product Families'!$A:$A,'Product Families'!$Q:$Q),"")</f>
        <v/>
      </c>
      <c r="T806" s="26" t="str">
        <f t="shared" si="6"/>
        <v/>
      </c>
      <c r="U806" s="42" t="str">
        <f t="shared" si="7"/>
        <v/>
      </c>
      <c r="V806" s="2">
        <f t="shared" si="8"/>
        <v>0</v>
      </c>
      <c r="W806" s="10" t="str">
        <f t="array" ref="W806">iferror(xlookup($J806,'Product Families'!$A:$A,'Product Families'!$P:$P),"")</f>
        <v/>
      </c>
      <c r="X806" s="2" t="str">
        <f t="array" ref="X806">iferror(xlookup($J806,'Product Families'!$A:$A,'Product Families'!$Q:$Q),"")</f>
        <v/>
      </c>
      <c r="Y806" s="42" t="str">
        <f t="shared" si="9"/>
        <v/>
      </c>
      <c r="Z806" s="42" t="str">
        <f t="shared" si="10"/>
        <v/>
      </c>
      <c r="AA806" s="2">
        <f t="shared" si="11"/>
        <v>0</v>
      </c>
      <c r="AB806" s="10" t="str">
        <f t="array" ref="AB806">iferror(xlookup($K806,'Product Families'!$A:$A,'Product Families'!$P:$P),"")</f>
        <v/>
      </c>
      <c r="AC806" s="2" t="str">
        <f t="array" ref="AC806">iferror(xlookup($K806,'Product Families'!$A:$A,'Product Families'!$Q:$Q),"")</f>
        <v/>
      </c>
      <c r="AD806" s="26" t="str">
        <f t="shared" si="12"/>
        <v/>
      </c>
      <c r="AE806" s="42" t="str">
        <f t="shared" si="13"/>
        <v/>
      </c>
      <c r="AF806" s="2">
        <f t="shared" si="14"/>
        <v>0</v>
      </c>
      <c r="AG806" s="10" t="str">
        <f t="array" ref="AG806">iferror(xlookup($L806,'Product Families'!$A:$A,'Product Families'!$P:$P),"")</f>
        <v/>
      </c>
      <c r="AH806" s="2" t="str">
        <f t="array" ref="AH806">iferror(xlookup($L806,'Product Families'!$A:$A,'Product Families'!$Q:$Q),"")</f>
        <v/>
      </c>
      <c r="AI806" s="26" t="str">
        <f t="shared" si="15"/>
        <v/>
      </c>
      <c r="AJ806" s="42" t="str">
        <f t="shared" si="16"/>
        <v/>
      </c>
      <c r="AK806" s="2">
        <f t="shared" si="17"/>
        <v>0</v>
      </c>
    </row>
    <row r="807">
      <c r="A807" s="1"/>
      <c r="B807" s="1"/>
      <c r="C807" s="1"/>
      <c r="D807" s="7" t="str">
        <f t="shared" si="18"/>
        <v/>
      </c>
      <c r="E807" s="26">
        <f t="shared" si="2"/>
        <v>0</v>
      </c>
      <c r="H807" s="1"/>
      <c r="I807" s="1"/>
      <c r="J807" s="1"/>
      <c r="K807" s="1"/>
      <c r="L807" s="1"/>
      <c r="M807" s="10" t="str">
        <f t="array" ref="M807">iferror(xlookup($H807,'Product Families'!$A:$A,'Product Families'!$P:$P),"")</f>
        <v/>
      </c>
      <c r="N807" s="2" t="str">
        <f t="array" ref="N807">iferror(xlookup($H807,'Product Families'!$A:$A,'Product Families'!$Q:$Q),"")</f>
        <v/>
      </c>
      <c r="O807" s="26" t="str">
        <f t="shared" si="3"/>
        <v/>
      </c>
      <c r="P807" s="42" t="str">
        <f t="shared" si="4"/>
        <v/>
      </c>
      <c r="Q807" s="2">
        <f t="shared" si="5"/>
        <v>0</v>
      </c>
      <c r="R807" s="10" t="str">
        <f t="array" ref="R807">iferror(xlookup($I807,'Product Families'!$A:$A,'Product Families'!$P:$P),"")</f>
        <v/>
      </c>
      <c r="S807" s="2" t="str">
        <f t="array" ref="S807">iferror(xlookup($I807,'Product Families'!$A:$A,'Product Families'!$Q:$Q),"")</f>
        <v/>
      </c>
      <c r="T807" s="26" t="str">
        <f t="shared" si="6"/>
        <v/>
      </c>
      <c r="U807" s="42" t="str">
        <f t="shared" si="7"/>
        <v/>
      </c>
      <c r="V807" s="2">
        <f t="shared" si="8"/>
        <v>0</v>
      </c>
      <c r="W807" s="10" t="str">
        <f t="array" ref="W807">iferror(xlookup($J807,'Product Families'!$A:$A,'Product Families'!$P:$P),"")</f>
        <v/>
      </c>
      <c r="X807" s="2" t="str">
        <f t="array" ref="X807">iferror(xlookup($J807,'Product Families'!$A:$A,'Product Families'!$Q:$Q),"")</f>
        <v/>
      </c>
      <c r="Y807" s="42" t="str">
        <f t="shared" si="9"/>
        <v/>
      </c>
      <c r="Z807" s="42" t="str">
        <f t="shared" si="10"/>
        <v/>
      </c>
      <c r="AA807" s="2">
        <f t="shared" si="11"/>
        <v>0</v>
      </c>
      <c r="AB807" s="10" t="str">
        <f t="array" ref="AB807">iferror(xlookup($K807,'Product Families'!$A:$A,'Product Families'!$P:$P),"")</f>
        <v/>
      </c>
      <c r="AC807" s="2" t="str">
        <f t="array" ref="AC807">iferror(xlookup($K807,'Product Families'!$A:$A,'Product Families'!$Q:$Q),"")</f>
        <v/>
      </c>
      <c r="AD807" s="26" t="str">
        <f t="shared" si="12"/>
        <v/>
      </c>
      <c r="AE807" s="42" t="str">
        <f t="shared" si="13"/>
        <v/>
      </c>
      <c r="AF807" s="2">
        <f t="shared" si="14"/>
        <v>0</v>
      </c>
      <c r="AG807" s="10" t="str">
        <f t="array" ref="AG807">iferror(xlookup($L807,'Product Families'!$A:$A,'Product Families'!$P:$P),"")</f>
        <v/>
      </c>
      <c r="AH807" s="2" t="str">
        <f t="array" ref="AH807">iferror(xlookup($L807,'Product Families'!$A:$A,'Product Families'!$Q:$Q),"")</f>
        <v/>
      </c>
      <c r="AI807" s="26" t="str">
        <f t="shared" si="15"/>
        <v/>
      </c>
      <c r="AJ807" s="42" t="str">
        <f t="shared" si="16"/>
        <v/>
      </c>
      <c r="AK807" s="2">
        <f t="shared" si="17"/>
        <v>0</v>
      </c>
    </row>
    <row r="808">
      <c r="A808" s="1"/>
      <c r="B808" s="1"/>
      <c r="C808" s="1"/>
      <c r="D808" s="7" t="str">
        <f t="shared" si="18"/>
        <v/>
      </c>
      <c r="E808" s="26">
        <f t="shared" si="2"/>
        <v>0</v>
      </c>
      <c r="H808" s="1"/>
      <c r="I808" s="1"/>
      <c r="J808" s="1"/>
      <c r="K808" s="1"/>
      <c r="L808" s="1"/>
      <c r="M808" s="10" t="str">
        <f t="array" ref="M808">iferror(xlookup($H808,'Product Families'!$A:$A,'Product Families'!$P:$P),"")</f>
        <v/>
      </c>
      <c r="N808" s="2" t="str">
        <f t="array" ref="N808">iferror(xlookup($H808,'Product Families'!$A:$A,'Product Families'!$Q:$Q),"")</f>
        <v/>
      </c>
      <c r="O808" s="26" t="str">
        <f t="shared" si="3"/>
        <v/>
      </c>
      <c r="P808" s="42" t="str">
        <f t="shared" si="4"/>
        <v/>
      </c>
      <c r="Q808" s="2">
        <f t="shared" si="5"/>
        <v>0</v>
      </c>
      <c r="R808" s="10" t="str">
        <f t="array" ref="R808">iferror(xlookup($I808,'Product Families'!$A:$A,'Product Families'!$P:$P),"")</f>
        <v/>
      </c>
      <c r="S808" s="2" t="str">
        <f t="array" ref="S808">iferror(xlookup($I808,'Product Families'!$A:$A,'Product Families'!$Q:$Q),"")</f>
        <v/>
      </c>
      <c r="T808" s="26" t="str">
        <f t="shared" si="6"/>
        <v/>
      </c>
      <c r="U808" s="42" t="str">
        <f t="shared" si="7"/>
        <v/>
      </c>
      <c r="V808" s="2">
        <f t="shared" si="8"/>
        <v>0</v>
      </c>
      <c r="W808" s="10" t="str">
        <f t="array" ref="W808">iferror(xlookup($J808,'Product Families'!$A:$A,'Product Families'!$P:$P),"")</f>
        <v/>
      </c>
      <c r="X808" s="2" t="str">
        <f t="array" ref="X808">iferror(xlookup($J808,'Product Families'!$A:$A,'Product Families'!$Q:$Q),"")</f>
        <v/>
      </c>
      <c r="Y808" s="42" t="str">
        <f t="shared" si="9"/>
        <v/>
      </c>
      <c r="Z808" s="42" t="str">
        <f t="shared" si="10"/>
        <v/>
      </c>
      <c r="AA808" s="2">
        <f t="shared" si="11"/>
        <v>0</v>
      </c>
      <c r="AB808" s="10" t="str">
        <f t="array" ref="AB808">iferror(xlookup($K808,'Product Families'!$A:$A,'Product Families'!$P:$P),"")</f>
        <v/>
      </c>
      <c r="AC808" s="2" t="str">
        <f t="array" ref="AC808">iferror(xlookup($K808,'Product Families'!$A:$A,'Product Families'!$Q:$Q),"")</f>
        <v/>
      </c>
      <c r="AD808" s="26" t="str">
        <f t="shared" si="12"/>
        <v/>
      </c>
      <c r="AE808" s="42" t="str">
        <f t="shared" si="13"/>
        <v/>
      </c>
      <c r="AF808" s="2">
        <f t="shared" si="14"/>
        <v>0</v>
      </c>
      <c r="AG808" s="10" t="str">
        <f t="array" ref="AG808">iferror(xlookup($L808,'Product Families'!$A:$A,'Product Families'!$P:$P),"")</f>
        <v/>
      </c>
      <c r="AH808" s="2" t="str">
        <f t="array" ref="AH808">iferror(xlookup($L808,'Product Families'!$A:$A,'Product Families'!$Q:$Q),"")</f>
        <v/>
      </c>
      <c r="AI808" s="26" t="str">
        <f t="shared" si="15"/>
        <v/>
      </c>
      <c r="AJ808" s="42" t="str">
        <f t="shared" si="16"/>
        <v/>
      </c>
      <c r="AK808" s="2">
        <f t="shared" si="17"/>
        <v>0</v>
      </c>
    </row>
    <row r="809">
      <c r="A809" s="1"/>
      <c r="B809" s="1"/>
      <c r="C809" s="1"/>
      <c r="D809" s="7" t="str">
        <f t="shared" si="18"/>
        <v/>
      </c>
      <c r="E809" s="26">
        <f t="shared" si="2"/>
        <v>0</v>
      </c>
      <c r="H809" s="1"/>
      <c r="I809" s="1"/>
      <c r="J809" s="1"/>
      <c r="K809" s="1"/>
      <c r="L809" s="1"/>
      <c r="M809" s="10" t="str">
        <f t="array" ref="M809">iferror(xlookup($H809,'Product Families'!$A:$A,'Product Families'!$P:$P),"")</f>
        <v/>
      </c>
      <c r="N809" s="2" t="str">
        <f t="array" ref="N809">iferror(xlookup($H809,'Product Families'!$A:$A,'Product Families'!$Q:$Q),"")</f>
        <v/>
      </c>
      <c r="O809" s="26" t="str">
        <f t="shared" si="3"/>
        <v/>
      </c>
      <c r="P809" s="42" t="str">
        <f t="shared" si="4"/>
        <v/>
      </c>
      <c r="Q809" s="2">
        <f t="shared" si="5"/>
        <v>0</v>
      </c>
      <c r="R809" s="10" t="str">
        <f t="array" ref="R809">iferror(xlookup($I809,'Product Families'!$A:$A,'Product Families'!$P:$P),"")</f>
        <v/>
      </c>
      <c r="S809" s="2" t="str">
        <f t="array" ref="S809">iferror(xlookup($I809,'Product Families'!$A:$A,'Product Families'!$Q:$Q),"")</f>
        <v/>
      </c>
      <c r="T809" s="26" t="str">
        <f t="shared" si="6"/>
        <v/>
      </c>
      <c r="U809" s="42" t="str">
        <f t="shared" si="7"/>
        <v/>
      </c>
      <c r="V809" s="2">
        <f t="shared" si="8"/>
        <v>0</v>
      </c>
      <c r="W809" s="10" t="str">
        <f t="array" ref="W809">iferror(xlookup($J809,'Product Families'!$A:$A,'Product Families'!$P:$P),"")</f>
        <v/>
      </c>
      <c r="X809" s="2" t="str">
        <f t="array" ref="X809">iferror(xlookup($J809,'Product Families'!$A:$A,'Product Families'!$Q:$Q),"")</f>
        <v/>
      </c>
      <c r="Y809" s="42" t="str">
        <f t="shared" si="9"/>
        <v/>
      </c>
      <c r="Z809" s="42" t="str">
        <f t="shared" si="10"/>
        <v/>
      </c>
      <c r="AA809" s="2">
        <f t="shared" si="11"/>
        <v>0</v>
      </c>
      <c r="AB809" s="10" t="str">
        <f t="array" ref="AB809">iferror(xlookup($K809,'Product Families'!$A:$A,'Product Families'!$P:$P),"")</f>
        <v/>
      </c>
      <c r="AC809" s="2" t="str">
        <f t="array" ref="AC809">iferror(xlookup($K809,'Product Families'!$A:$A,'Product Families'!$Q:$Q),"")</f>
        <v/>
      </c>
      <c r="AD809" s="26" t="str">
        <f t="shared" si="12"/>
        <v/>
      </c>
      <c r="AE809" s="42" t="str">
        <f t="shared" si="13"/>
        <v/>
      </c>
      <c r="AF809" s="2">
        <f t="shared" si="14"/>
        <v>0</v>
      </c>
      <c r="AG809" s="10" t="str">
        <f t="array" ref="AG809">iferror(xlookup($L809,'Product Families'!$A:$A,'Product Families'!$P:$P),"")</f>
        <v/>
      </c>
      <c r="AH809" s="2" t="str">
        <f t="array" ref="AH809">iferror(xlookup($L809,'Product Families'!$A:$A,'Product Families'!$Q:$Q),"")</f>
        <v/>
      </c>
      <c r="AI809" s="26" t="str">
        <f t="shared" si="15"/>
        <v/>
      </c>
      <c r="AJ809" s="42" t="str">
        <f t="shared" si="16"/>
        <v/>
      </c>
      <c r="AK809" s="2">
        <f t="shared" si="17"/>
        <v>0</v>
      </c>
    </row>
    <row r="810">
      <c r="A810" s="1"/>
      <c r="B810" s="1"/>
      <c r="C810" s="1"/>
      <c r="D810" s="7" t="str">
        <f t="shared" si="18"/>
        <v/>
      </c>
      <c r="E810" s="26">
        <f t="shared" si="2"/>
        <v>0</v>
      </c>
      <c r="H810" s="1"/>
      <c r="I810" s="1"/>
      <c r="J810" s="1"/>
      <c r="K810" s="1"/>
      <c r="L810" s="1"/>
      <c r="M810" s="10" t="str">
        <f t="array" ref="M810">iferror(xlookup($H810,'Product Families'!$A:$A,'Product Families'!$P:$P),"")</f>
        <v/>
      </c>
      <c r="N810" s="2" t="str">
        <f t="array" ref="N810">iferror(xlookup($H810,'Product Families'!$A:$A,'Product Families'!$Q:$Q),"")</f>
        <v/>
      </c>
      <c r="O810" s="26" t="str">
        <f t="shared" si="3"/>
        <v/>
      </c>
      <c r="P810" s="42" t="str">
        <f t="shared" si="4"/>
        <v/>
      </c>
      <c r="Q810" s="2">
        <f t="shared" si="5"/>
        <v>0</v>
      </c>
      <c r="R810" s="10" t="str">
        <f t="array" ref="R810">iferror(xlookup($I810,'Product Families'!$A:$A,'Product Families'!$P:$P),"")</f>
        <v/>
      </c>
      <c r="S810" s="2" t="str">
        <f t="array" ref="S810">iferror(xlookup($I810,'Product Families'!$A:$A,'Product Families'!$Q:$Q),"")</f>
        <v/>
      </c>
      <c r="T810" s="26" t="str">
        <f t="shared" si="6"/>
        <v/>
      </c>
      <c r="U810" s="42" t="str">
        <f t="shared" si="7"/>
        <v/>
      </c>
      <c r="V810" s="2">
        <f t="shared" si="8"/>
        <v>0</v>
      </c>
      <c r="W810" s="10" t="str">
        <f t="array" ref="W810">iferror(xlookup($J810,'Product Families'!$A:$A,'Product Families'!$P:$P),"")</f>
        <v/>
      </c>
      <c r="X810" s="2" t="str">
        <f t="array" ref="X810">iferror(xlookup($J810,'Product Families'!$A:$A,'Product Families'!$Q:$Q),"")</f>
        <v/>
      </c>
      <c r="Y810" s="42" t="str">
        <f t="shared" si="9"/>
        <v/>
      </c>
      <c r="Z810" s="42" t="str">
        <f t="shared" si="10"/>
        <v/>
      </c>
      <c r="AA810" s="2">
        <f t="shared" si="11"/>
        <v>0</v>
      </c>
      <c r="AB810" s="10" t="str">
        <f t="array" ref="AB810">iferror(xlookup($K810,'Product Families'!$A:$A,'Product Families'!$P:$P),"")</f>
        <v/>
      </c>
      <c r="AC810" s="2" t="str">
        <f t="array" ref="AC810">iferror(xlookup($K810,'Product Families'!$A:$A,'Product Families'!$Q:$Q),"")</f>
        <v/>
      </c>
      <c r="AD810" s="26" t="str">
        <f t="shared" si="12"/>
        <v/>
      </c>
      <c r="AE810" s="42" t="str">
        <f t="shared" si="13"/>
        <v/>
      </c>
      <c r="AF810" s="2">
        <f t="shared" si="14"/>
        <v>0</v>
      </c>
      <c r="AG810" s="10" t="str">
        <f t="array" ref="AG810">iferror(xlookup($L810,'Product Families'!$A:$A,'Product Families'!$P:$P),"")</f>
        <v/>
      </c>
      <c r="AH810" s="2" t="str">
        <f t="array" ref="AH810">iferror(xlookup($L810,'Product Families'!$A:$A,'Product Families'!$Q:$Q),"")</f>
        <v/>
      </c>
      <c r="AI810" s="26" t="str">
        <f t="shared" si="15"/>
        <v/>
      </c>
      <c r="AJ810" s="42" t="str">
        <f t="shared" si="16"/>
        <v/>
      </c>
      <c r="AK810" s="2">
        <f t="shared" si="17"/>
        <v>0</v>
      </c>
    </row>
    <row r="811">
      <c r="A811" s="1"/>
      <c r="B811" s="1"/>
      <c r="C811" s="1"/>
      <c r="D811" s="7" t="str">
        <f t="shared" si="18"/>
        <v/>
      </c>
      <c r="E811" s="26">
        <f t="shared" si="2"/>
        <v>0</v>
      </c>
      <c r="H811" s="1"/>
      <c r="I811" s="1"/>
      <c r="J811" s="1"/>
      <c r="K811" s="1"/>
      <c r="L811" s="1"/>
      <c r="M811" s="10" t="str">
        <f t="array" ref="M811">iferror(xlookup($H811,'Product Families'!$A:$A,'Product Families'!$P:$P),"")</f>
        <v/>
      </c>
      <c r="N811" s="2" t="str">
        <f t="array" ref="N811">iferror(xlookup($H811,'Product Families'!$A:$A,'Product Families'!$Q:$Q),"")</f>
        <v/>
      </c>
      <c r="O811" s="26" t="str">
        <f t="shared" si="3"/>
        <v/>
      </c>
      <c r="P811" s="42" t="str">
        <f t="shared" si="4"/>
        <v/>
      </c>
      <c r="Q811" s="2">
        <f t="shared" si="5"/>
        <v>0</v>
      </c>
      <c r="R811" s="10" t="str">
        <f t="array" ref="R811">iferror(xlookup($I811,'Product Families'!$A:$A,'Product Families'!$P:$P),"")</f>
        <v/>
      </c>
      <c r="S811" s="2" t="str">
        <f t="array" ref="S811">iferror(xlookup($I811,'Product Families'!$A:$A,'Product Families'!$Q:$Q),"")</f>
        <v/>
      </c>
      <c r="T811" s="26" t="str">
        <f t="shared" si="6"/>
        <v/>
      </c>
      <c r="U811" s="42" t="str">
        <f t="shared" si="7"/>
        <v/>
      </c>
      <c r="V811" s="2">
        <f t="shared" si="8"/>
        <v>0</v>
      </c>
      <c r="W811" s="10" t="str">
        <f t="array" ref="W811">iferror(xlookup($J811,'Product Families'!$A:$A,'Product Families'!$P:$P),"")</f>
        <v/>
      </c>
      <c r="X811" s="2" t="str">
        <f t="array" ref="X811">iferror(xlookup($J811,'Product Families'!$A:$A,'Product Families'!$Q:$Q),"")</f>
        <v/>
      </c>
      <c r="Y811" s="42" t="str">
        <f t="shared" si="9"/>
        <v/>
      </c>
      <c r="Z811" s="42" t="str">
        <f t="shared" si="10"/>
        <v/>
      </c>
      <c r="AA811" s="2">
        <f t="shared" si="11"/>
        <v>0</v>
      </c>
      <c r="AB811" s="10" t="str">
        <f t="array" ref="AB811">iferror(xlookup($K811,'Product Families'!$A:$A,'Product Families'!$P:$P),"")</f>
        <v/>
      </c>
      <c r="AC811" s="2" t="str">
        <f t="array" ref="AC811">iferror(xlookup($K811,'Product Families'!$A:$A,'Product Families'!$Q:$Q),"")</f>
        <v/>
      </c>
      <c r="AD811" s="26" t="str">
        <f t="shared" si="12"/>
        <v/>
      </c>
      <c r="AE811" s="42" t="str">
        <f t="shared" si="13"/>
        <v/>
      </c>
      <c r="AF811" s="2">
        <f t="shared" si="14"/>
        <v>0</v>
      </c>
      <c r="AG811" s="10" t="str">
        <f t="array" ref="AG811">iferror(xlookup($L811,'Product Families'!$A:$A,'Product Families'!$P:$P),"")</f>
        <v/>
      </c>
      <c r="AH811" s="2" t="str">
        <f t="array" ref="AH811">iferror(xlookup($L811,'Product Families'!$A:$A,'Product Families'!$Q:$Q),"")</f>
        <v/>
      </c>
      <c r="AI811" s="26" t="str">
        <f t="shared" si="15"/>
        <v/>
      </c>
      <c r="AJ811" s="42" t="str">
        <f t="shared" si="16"/>
        <v/>
      </c>
      <c r="AK811" s="2">
        <f t="shared" si="17"/>
        <v>0</v>
      </c>
    </row>
    <row r="812">
      <c r="A812" s="1"/>
      <c r="B812" s="1"/>
      <c r="C812" s="1"/>
      <c r="D812" s="7" t="str">
        <f t="shared" si="18"/>
        <v/>
      </c>
      <c r="E812" s="26">
        <f t="shared" si="2"/>
        <v>0</v>
      </c>
      <c r="H812" s="1"/>
      <c r="I812" s="1"/>
      <c r="J812" s="1"/>
      <c r="K812" s="1"/>
      <c r="L812" s="1"/>
      <c r="M812" s="10" t="str">
        <f t="array" ref="M812">iferror(xlookup($H812,'Product Families'!$A:$A,'Product Families'!$P:$P),"")</f>
        <v/>
      </c>
      <c r="N812" s="2" t="str">
        <f t="array" ref="N812">iferror(xlookup($H812,'Product Families'!$A:$A,'Product Families'!$Q:$Q),"")</f>
        <v/>
      </c>
      <c r="O812" s="26" t="str">
        <f t="shared" si="3"/>
        <v/>
      </c>
      <c r="P812" s="42" t="str">
        <f t="shared" si="4"/>
        <v/>
      </c>
      <c r="Q812" s="2">
        <f t="shared" si="5"/>
        <v>0</v>
      </c>
      <c r="R812" s="10" t="str">
        <f t="array" ref="R812">iferror(xlookup($I812,'Product Families'!$A:$A,'Product Families'!$P:$P),"")</f>
        <v/>
      </c>
      <c r="S812" s="2" t="str">
        <f t="array" ref="S812">iferror(xlookup($I812,'Product Families'!$A:$A,'Product Families'!$Q:$Q),"")</f>
        <v/>
      </c>
      <c r="T812" s="26" t="str">
        <f t="shared" si="6"/>
        <v/>
      </c>
      <c r="U812" s="42" t="str">
        <f t="shared" si="7"/>
        <v/>
      </c>
      <c r="V812" s="2">
        <f t="shared" si="8"/>
        <v>0</v>
      </c>
      <c r="W812" s="10" t="str">
        <f t="array" ref="W812">iferror(xlookup($J812,'Product Families'!$A:$A,'Product Families'!$P:$P),"")</f>
        <v/>
      </c>
      <c r="X812" s="2" t="str">
        <f t="array" ref="X812">iferror(xlookup($J812,'Product Families'!$A:$A,'Product Families'!$Q:$Q),"")</f>
        <v/>
      </c>
      <c r="Y812" s="42" t="str">
        <f t="shared" si="9"/>
        <v/>
      </c>
      <c r="Z812" s="42" t="str">
        <f t="shared" si="10"/>
        <v/>
      </c>
      <c r="AA812" s="2">
        <f t="shared" si="11"/>
        <v>0</v>
      </c>
      <c r="AB812" s="10" t="str">
        <f t="array" ref="AB812">iferror(xlookup($K812,'Product Families'!$A:$A,'Product Families'!$P:$P),"")</f>
        <v/>
      </c>
      <c r="AC812" s="2" t="str">
        <f t="array" ref="AC812">iferror(xlookup($K812,'Product Families'!$A:$A,'Product Families'!$Q:$Q),"")</f>
        <v/>
      </c>
      <c r="AD812" s="26" t="str">
        <f t="shared" si="12"/>
        <v/>
      </c>
      <c r="AE812" s="42" t="str">
        <f t="shared" si="13"/>
        <v/>
      </c>
      <c r="AF812" s="2">
        <f t="shared" si="14"/>
        <v>0</v>
      </c>
      <c r="AG812" s="10" t="str">
        <f t="array" ref="AG812">iferror(xlookup($L812,'Product Families'!$A:$A,'Product Families'!$P:$P),"")</f>
        <v/>
      </c>
      <c r="AH812" s="2" t="str">
        <f t="array" ref="AH812">iferror(xlookup($L812,'Product Families'!$A:$A,'Product Families'!$Q:$Q),"")</f>
        <v/>
      </c>
      <c r="AI812" s="26" t="str">
        <f t="shared" si="15"/>
        <v/>
      </c>
      <c r="AJ812" s="42" t="str">
        <f t="shared" si="16"/>
        <v/>
      </c>
      <c r="AK812" s="2">
        <f t="shared" si="17"/>
        <v>0</v>
      </c>
    </row>
    <row r="813">
      <c r="A813" s="1"/>
      <c r="B813" s="1"/>
      <c r="C813" s="1"/>
      <c r="D813" s="7" t="str">
        <f t="shared" si="18"/>
        <v/>
      </c>
      <c r="E813" s="26">
        <f t="shared" si="2"/>
        <v>0</v>
      </c>
      <c r="H813" s="1"/>
      <c r="I813" s="1"/>
      <c r="J813" s="1"/>
      <c r="K813" s="1"/>
      <c r="L813" s="1"/>
      <c r="M813" s="10" t="str">
        <f t="array" ref="M813">iferror(xlookup($H813,'Product Families'!$A:$A,'Product Families'!$P:$P),"")</f>
        <v/>
      </c>
      <c r="N813" s="2" t="str">
        <f t="array" ref="N813">iferror(xlookup($H813,'Product Families'!$A:$A,'Product Families'!$Q:$Q),"")</f>
        <v/>
      </c>
      <c r="O813" s="26" t="str">
        <f t="shared" si="3"/>
        <v/>
      </c>
      <c r="P813" s="42" t="str">
        <f t="shared" si="4"/>
        <v/>
      </c>
      <c r="Q813" s="2">
        <f t="shared" si="5"/>
        <v>0</v>
      </c>
      <c r="R813" s="10" t="str">
        <f t="array" ref="R813">iferror(xlookup($I813,'Product Families'!$A:$A,'Product Families'!$P:$P),"")</f>
        <v/>
      </c>
      <c r="S813" s="2" t="str">
        <f t="array" ref="S813">iferror(xlookup($I813,'Product Families'!$A:$A,'Product Families'!$Q:$Q),"")</f>
        <v/>
      </c>
      <c r="T813" s="26" t="str">
        <f t="shared" si="6"/>
        <v/>
      </c>
      <c r="U813" s="42" t="str">
        <f t="shared" si="7"/>
        <v/>
      </c>
      <c r="V813" s="2">
        <f t="shared" si="8"/>
        <v>0</v>
      </c>
      <c r="W813" s="10" t="str">
        <f t="array" ref="W813">iferror(xlookup($J813,'Product Families'!$A:$A,'Product Families'!$P:$P),"")</f>
        <v/>
      </c>
      <c r="X813" s="2" t="str">
        <f t="array" ref="X813">iferror(xlookup($J813,'Product Families'!$A:$A,'Product Families'!$Q:$Q),"")</f>
        <v/>
      </c>
      <c r="Y813" s="42" t="str">
        <f t="shared" si="9"/>
        <v/>
      </c>
      <c r="Z813" s="42" t="str">
        <f t="shared" si="10"/>
        <v/>
      </c>
      <c r="AA813" s="2">
        <f t="shared" si="11"/>
        <v>0</v>
      </c>
      <c r="AB813" s="10" t="str">
        <f t="array" ref="AB813">iferror(xlookup($K813,'Product Families'!$A:$A,'Product Families'!$P:$P),"")</f>
        <v/>
      </c>
      <c r="AC813" s="2" t="str">
        <f t="array" ref="AC813">iferror(xlookup($K813,'Product Families'!$A:$A,'Product Families'!$Q:$Q),"")</f>
        <v/>
      </c>
      <c r="AD813" s="26" t="str">
        <f t="shared" si="12"/>
        <v/>
      </c>
      <c r="AE813" s="42" t="str">
        <f t="shared" si="13"/>
        <v/>
      </c>
      <c r="AF813" s="2">
        <f t="shared" si="14"/>
        <v>0</v>
      </c>
      <c r="AG813" s="10" t="str">
        <f t="array" ref="AG813">iferror(xlookup($L813,'Product Families'!$A:$A,'Product Families'!$P:$P),"")</f>
        <v/>
      </c>
      <c r="AH813" s="2" t="str">
        <f t="array" ref="AH813">iferror(xlookup($L813,'Product Families'!$A:$A,'Product Families'!$Q:$Q),"")</f>
        <v/>
      </c>
      <c r="AI813" s="26" t="str">
        <f t="shared" si="15"/>
        <v/>
      </c>
      <c r="AJ813" s="42" t="str">
        <f t="shared" si="16"/>
        <v/>
      </c>
      <c r="AK813" s="2">
        <f t="shared" si="17"/>
        <v>0</v>
      </c>
    </row>
    <row r="814">
      <c r="A814" s="1"/>
      <c r="B814" s="1"/>
      <c r="C814" s="1"/>
      <c r="D814" s="7" t="str">
        <f t="shared" si="18"/>
        <v/>
      </c>
      <c r="E814" s="26">
        <f t="shared" si="2"/>
        <v>0</v>
      </c>
      <c r="H814" s="1"/>
      <c r="I814" s="1"/>
      <c r="J814" s="1"/>
      <c r="K814" s="1"/>
      <c r="L814" s="1"/>
      <c r="M814" s="10" t="str">
        <f t="array" ref="M814">iferror(xlookup($H814,'Product Families'!$A:$A,'Product Families'!$P:$P),"")</f>
        <v/>
      </c>
      <c r="N814" s="2" t="str">
        <f t="array" ref="N814">iferror(xlookup($H814,'Product Families'!$A:$A,'Product Families'!$Q:$Q),"")</f>
        <v/>
      </c>
      <c r="O814" s="26" t="str">
        <f t="shared" si="3"/>
        <v/>
      </c>
      <c r="P814" s="42" t="str">
        <f t="shared" si="4"/>
        <v/>
      </c>
      <c r="Q814" s="2">
        <f t="shared" si="5"/>
        <v>0</v>
      </c>
      <c r="R814" s="10" t="str">
        <f t="array" ref="R814">iferror(xlookup($I814,'Product Families'!$A:$A,'Product Families'!$P:$P),"")</f>
        <v/>
      </c>
      <c r="S814" s="2" t="str">
        <f t="array" ref="S814">iferror(xlookup($I814,'Product Families'!$A:$A,'Product Families'!$Q:$Q),"")</f>
        <v/>
      </c>
      <c r="T814" s="26" t="str">
        <f t="shared" si="6"/>
        <v/>
      </c>
      <c r="U814" s="42" t="str">
        <f t="shared" si="7"/>
        <v/>
      </c>
      <c r="V814" s="2">
        <f t="shared" si="8"/>
        <v>0</v>
      </c>
      <c r="W814" s="10" t="str">
        <f t="array" ref="W814">iferror(xlookup($J814,'Product Families'!$A:$A,'Product Families'!$P:$P),"")</f>
        <v/>
      </c>
      <c r="X814" s="2" t="str">
        <f t="array" ref="X814">iferror(xlookup($J814,'Product Families'!$A:$A,'Product Families'!$Q:$Q),"")</f>
        <v/>
      </c>
      <c r="Y814" s="42" t="str">
        <f t="shared" si="9"/>
        <v/>
      </c>
      <c r="Z814" s="42" t="str">
        <f t="shared" si="10"/>
        <v/>
      </c>
      <c r="AA814" s="2">
        <f t="shared" si="11"/>
        <v>0</v>
      </c>
      <c r="AB814" s="10" t="str">
        <f t="array" ref="AB814">iferror(xlookup($K814,'Product Families'!$A:$A,'Product Families'!$P:$P),"")</f>
        <v/>
      </c>
      <c r="AC814" s="2" t="str">
        <f t="array" ref="AC814">iferror(xlookup($K814,'Product Families'!$A:$A,'Product Families'!$Q:$Q),"")</f>
        <v/>
      </c>
      <c r="AD814" s="26" t="str">
        <f t="shared" si="12"/>
        <v/>
      </c>
      <c r="AE814" s="42" t="str">
        <f t="shared" si="13"/>
        <v/>
      </c>
      <c r="AF814" s="2">
        <f t="shared" si="14"/>
        <v>0</v>
      </c>
      <c r="AG814" s="10" t="str">
        <f t="array" ref="AG814">iferror(xlookup($L814,'Product Families'!$A:$A,'Product Families'!$P:$P),"")</f>
        <v/>
      </c>
      <c r="AH814" s="2" t="str">
        <f t="array" ref="AH814">iferror(xlookup($L814,'Product Families'!$A:$A,'Product Families'!$Q:$Q),"")</f>
        <v/>
      </c>
      <c r="AI814" s="26" t="str">
        <f t="shared" si="15"/>
        <v/>
      </c>
      <c r="AJ814" s="42" t="str">
        <f t="shared" si="16"/>
        <v/>
      </c>
      <c r="AK814" s="2">
        <f t="shared" si="17"/>
        <v>0</v>
      </c>
    </row>
    <row r="815">
      <c r="A815" s="1"/>
      <c r="B815" s="1"/>
      <c r="C815" s="1"/>
      <c r="D815" s="7" t="str">
        <f t="shared" si="18"/>
        <v/>
      </c>
      <c r="E815" s="26">
        <f t="shared" si="2"/>
        <v>0</v>
      </c>
      <c r="H815" s="1"/>
      <c r="I815" s="1"/>
      <c r="J815" s="1"/>
      <c r="K815" s="1"/>
      <c r="L815" s="1"/>
      <c r="M815" s="10" t="str">
        <f t="array" ref="M815">iferror(xlookup($H815,'Product Families'!$A:$A,'Product Families'!$P:$P),"")</f>
        <v/>
      </c>
      <c r="N815" s="2" t="str">
        <f t="array" ref="N815">iferror(xlookup($H815,'Product Families'!$A:$A,'Product Families'!$Q:$Q),"")</f>
        <v/>
      </c>
      <c r="O815" s="26" t="str">
        <f t="shared" si="3"/>
        <v/>
      </c>
      <c r="P815" s="42" t="str">
        <f t="shared" si="4"/>
        <v/>
      </c>
      <c r="Q815" s="2">
        <f t="shared" si="5"/>
        <v>0</v>
      </c>
      <c r="R815" s="10" t="str">
        <f t="array" ref="R815">iferror(xlookup($I815,'Product Families'!$A:$A,'Product Families'!$P:$P),"")</f>
        <v/>
      </c>
      <c r="S815" s="2" t="str">
        <f t="array" ref="S815">iferror(xlookup($I815,'Product Families'!$A:$A,'Product Families'!$Q:$Q),"")</f>
        <v/>
      </c>
      <c r="T815" s="26" t="str">
        <f t="shared" si="6"/>
        <v/>
      </c>
      <c r="U815" s="42" t="str">
        <f t="shared" si="7"/>
        <v/>
      </c>
      <c r="V815" s="2">
        <f t="shared" si="8"/>
        <v>0</v>
      </c>
      <c r="W815" s="10" t="str">
        <f t="array" ref="W815">iferror(xlookup($J815,'Product Families'!$A:$A,'Product Families'!$P:$P),"")</f>
        <v/>
      </c>
      <c r="X815" s="2" t="str">
        <f t="array" ref="X815">iferror(xlookup($J815,'Product Families'!$A:$A,'Product Families'!$Q:$Q),"")</f>
        <v/>
      </c>
      <c r="Y815" s="42" t="str">
        <f t="shared" si="9"/>
        <v/>
      </c>
      <c r="Z815" s="42" t="str">
        <f t="shared" si="10"/>
        <v/>
      </c>
      <c r="AA815" s="2">
        <f t="shared" si="11"/>
        <v>0</v>
      </c>
      <c r="AB815" s="10" t="str">
        <f t="array" ref="AB815">iferror(xlookup($K815,'Product Families'!$A:$A,'Product Families'!$P:$P),"")</f>
        <v/>
      </c>
      <c r="AC815" s="2" t="str">
        <f t="array" ref="AC815">iferror(xlookup($K815,'Product Families'!$A:$A,'Product Families'!$Q:$Q),"")</f>
        <v/>
      </c>
      <c r="AD815" s="26" t="str">
        <f t="shared" si="12"/>
        <v/>
      </c>
      <c r="AE815" s="42" t="str">
        <f t="shared" si="13"/>
        <v/>
      </c>
      <c r="AF815" s="2">
        <f t="shared" si="14"/>
        <v>0</v>
      </c>
      <c r="AG815" s="10" t="str">
        <f t="array" ref="AG815">iferror(xlookup($L815,'Product Families'!$A:$A,'Product Families'!$P:$P),"")</f>
        <v/>
      </c>
      <c r="AH815" s="2" t="str">
        <f t="array" ref="AH815">iferror(xlookup($L815,'Product Families'!$A:$A,'Product Families'!$Q:$Q),"")</f>
        <v/>
      </c>
      <c r="AI815" s="26" t="str">
        <f t="shared" si="15"/>
        <v/>
      </c>
      <c r="AJ815" s="42" t="str">
        <f t="shared" si="16"/>
        <v/>
      </c>
      <c r="AK815" s="2">
        <f t="shared" si="17"/>
        <v>0</v>
      </c>
    </row>
    <row r="816">
      <c r="A816" s="1"/>
      <c r="B816" s="1"/>
      <c r="C816" s="1"/>
      <c r="D816" s="7" t="str">
        <f t="shared" si="18"/>
        <v/>
      </c>
      <c r="E816" s="26">
        <f t="shared" si="2"/>
        <v>0</v>
      </c>
      <c r="H816" s="1"/>
      <c r="I816" s="1"/>
      <c r="J816" s="1"/>
      <c r="K816" s="1"/>
      <c r="L816" s="1"/>
      <c r="M816" s="10" t="str">
        <f t="array" ref="M816">iferror(xlookup($H816,'Product Families'!$A:$A,'Product Families'!$P:$P),"")</f>
        <v/>
      </c>
      <c r="N816" s="2" t="str">
        <f t="array" ref="N816">iferror(xlookup($H816,'Product Families'!$A:$A,'Product Families'!$Q:$Q),"")</f>
        <v/>
      </c>
      <c r="O816" s="26" t="str">
        <f t="shared" si="3"/>
        <v/>
      </c>
      <c r="P816" s="42" t="str">
        <f t="shared" si="4"/>
        <v/>
      </c>
      <c r="Q816" s="2">
        <f t="shared" si="5"/>
        <v>0</v>
      </c>
      <c r="R816" s="10" t="str">
        <f t="array" ref="R816">iferror(xlookup($I816,'Product Families'!$A:$A,'Product Families'!$P:$P),"")</f>
        <v/>
      </c>
      <c r="S816" s="2" t="str">
        <f t="array" ref="S816">iferror(xlookup($I816,'Product Families'!$A:$A,'Product Families'!$Q:$Q),"")</f>
        <v/>
      </c>
      <c r="T816" s="26" t="str">
        <f t="shared" si="6"/>
        <v/>
      </c>
      <c r="U816" s="42" t="str">
        <f t="shared" si="7"/>
        <v/>
      </c>
      <c r="V816" s="2">
        <f t="shared" si="8"/>
        <v>0</v>
      </c>
      <c r="W816" s="10" t="str">
        <f t="array" ref="W816">iferror(xlookup($J816,'Product Families'!$A:$A,'Product Families'!$P:$P),"")</f>
        <v/>
      </c>
      <c r="X816" s="2" t="str">
        <f t="array" ref="X816">iferror(xlookup($J816,'Product Families'!$A:$A,'Product Families'!$Q:$Q),"")</f>
        <v/>
      </c>
      <c r="Y816" s="42" t="str">
        <f t="shared" si="9"/>
        <v/>
      </c>
      <c r="Z816" s="42" t="str">
        <f t="shared" si="10"/>
        <v/>
      </c>
      <c r="AA816" s="2">
        <f t="shared" si="11"/>
        <v>0</v>
      </c>
      <c r="AB816" s="10" t="str">
        <f t="array" ref="AB816">iferror(xlookup($K816,'Product Families'!$A:$A,'Product Families'!$P:$P),"")</f>
        <v/>
      </c>
      <c r="AC816" s="2" t="str">
        <f t="array" ref="AC816">iferror(xlookup($K816,'Product Families'!$A:$A,'Product Families'!$Q:$Q),"")</f>
        <v/>
      </c>
      <c r="AD816" s="26" t="str">
        <f t="shared" si="12"/>
        <v/>
      </c>
      <c r="AE816" s="42" t="str">
        <f t="shared" si="13"/>
        <v/>
      </c>
      <c r="AF816" s="2">
        <f t="shared" si="14"/>
        <v>0</v>
      </c>
      <c r="AG816" s="10" t="str">
        <f t="array" ref="AG816">iferror(xlookup($L816,'Product Families'!$A:$A,'Product Families'!$P:$P),"")</f>
        <v/>
      </c>
      <c r="AH816" s="2" t="str">
        <f t="array" ref="AH816">iferror(xlookup($L816,'Product Families'!$A:$A,'Product Families'!$Q:$Q),"")</f>
        <v/>
      </c>
      <c r="AI816" s="26" t="str">
        <f t="shared" si="15"/>
        <v/>
      </c>
      <c r="AJ816" s="42" t="str">
        <f t="shared" si="16"/>
        <v/>
      </c>
      <c r="AK816" s="2">
        <f t="shared" si="17"/>
        <v>0</v>
      </c>
    </row>
    <row r="817">
      <c r="A817" s="1"/>
      <c r="B817" s="1"/>
      <c r="C817" s="1"/>
      <c r="D817" s="7" t="str">
        <f t="shared" si="18"/>
        <v/>
      </c>
      <c r="E817" s="26">
        <f t="shared" si="2"/>
        <v>0</v>
      </c>
      <c r="H817" s="1"/>
      <c r="I817" s="1"/>
      <c r="J817" s="1"/>
      <c r="K817" s="1"/>
      <c r="L817" s="1"/>
      <c r="M817" s="10" t="str">
        <f t="array" ref="M817">iferror(xlookup($H817,'Product Families'!$A:$A,'Product Families'!$P:$P),"")</f>
        <v/>
      </c>
      <c r="N817" s="2" t="str">
        <f t="array" ref="N817">iferror(xlookup($H817,'Product Families'!$A:$A,'Product Families'!$Q:$Q),"")</f>
        <v/>
      </c>
      <c r="O817" s="26" t="str">
        <f t="shared" si="3"/>
        <v/>
      </c>
      <c r="P817" s="42" t="str">
        <f t="shared" si="4"/>
        <v/>
      </c>
      <c r="Q817" s="2">
        <f t="shared" si="5"/>
        <v>0</v>
      </c>
      <c r="R817" s="10" t="str">
        <f t="array" ref="R817">iferror(xlookup($I817,'Product Families'!$A:$A,'Product Families'!$P:$P),"")</f>
        <v/>
      </c>
      <c r="S817" s="2" t="str">
        <f t="array" ref="S817">iferror(xlookup($I817,'Product Families'!$A:$A,'Product Families'!$Q:$Q),"")</f>
        <v/>
      </c>
      <c r="T817" s="26" t="str">
        <f t="shared" si="6"/>
        <v/>
      </c>
      <c r="U817" s="42" t="str">
        <f t="shared" si="7"/>
        <v/>
      </c>
      <c r="V817" s="2">
        <f t="shared" si="8"/>
        <v>0</v>
      </c>
      <c r="W817" s="10" t="str">
        <f t="array" ref="W817">iferror(xlookup($J817,'Product Families'!$A:$A,'Product Families'!$P:$P),"")</f>
        <v/>
      </c>
      <c r="X817" s="2" t="str">
        <f t="array" ref="X817">iferror(xlookup($J817,'Product Families'!$A:$A,'Product Families'!$Q:$Q),"")</f>
        <v/>
      </c>
      <c r="Y817" s="42" t="str">
        <f t="shared" si="9"/>
        <v/>
      </c>
      <c r="Z817" s="42" t="str">
        <f t="shared" si="10"/>
        <v/>
      </c>
      <c r="AA817" s="2">
        <f t="shared" si="11"/>
        <v>0</v>
      </c>
      <c r="AB817" s="10" t="str">
        <f t="array" ref="AB817">iferror(xlookup($K817,'Product Families'!$A:$A,'Product Families'!$P:$P),"")</f>
        <v/>
      </c>
      <c r="AC817" s="2" t="str">
        <f t="array" ref="AC817">iferror(xlookup($K817,'Product Families'!$A:$A,'Product Families'!$Q:$Q),"")</f>
        <v/>
      </c>
      <c r="AD817" s="26" t="str">
        <f t="shared" si="12"/>
        <v/>
      </c>
      <c r="AE817" s="42" t="str">
        <f t="shared" si="13"/>
        <v/>
      </c>
      <c r="AF817" s="2">
        <f t="shared" si="14"/>
        <v>0</v>
      </c>
      <c r="AG817" s="10" t="str">
        <f t="array" ref="AG817">iferror(xlookup($L817,'Product Families'!$A:$A,'Product Families'!$P:$P),"")</f>
        <v/>
      </c>
      <c r="AH817" s="2" t="str">
        <f t="array" ref="AH817">iferror(xlookup($L817,'Product Families'!$A:$A,'Product Families'!$Q:$Q),"")</f>
        <v/>
      </c>
      <c r="AI817" s="26" t="str">
        <f t="shared" si="15"/>
        <v/>
      </c>
      <c r="AJ817" s="42" t="str">
        <f t="shared" si="16"/>
        <v/>
      </c>
      <c r="AK817" s="2">
        <f t="shared" si="17"/>
        <v>0</v>
      </c>
    </row>
    <row r="818">
      <c r="A818" s="1"/>
      <c r="B818" s="1"/>
      <c r="C818" s="1"/>
      <c r="D818" s="7" t="str">
        <f t="shared" si="18"/>
        <v/>
      </c>
      <c r="E818" s="26">
        <f t="shared" si="2"/>
        <v>0</v>
      </c>
      <c r="H818" s="1"/>
      <c r="I818" s="1"/>
      <c r="J818" s="1"/>
      <c r="K818" s="1"/>
      <c r="L818" s="1"/>
      <c r="M818" s="10" t="str">
        <f t="array" ref="M818">iferror(xlookup($H818,'Product Families'!$A:$A,'Product Families'!$P:$P),"")</f>
        <v/>
      </c>
      <c r="N818" s="2" t="str">
        <f t="array" ref="N818">iferror(xlookup($H818,'Product Families'!$A:$A,'Product Families'!$Q:$Q),"")</f>
        <v/>
      </c>
      <c r="O818" s="26" t="str">
        <f t="shared" si="3"/>
        <v/>
      </c>
      <c r="P818" s="42" t="str">
        <f t="shared" si="4"/>
        <v/>
      </c>
      <c r="Q818" s="2">
        <f t="shared" si="5"/>
        <v>0</v>
      </c>
      <c r="R818" s="10" t="str">
        <f t="array" ref="R818">iferror(xlookup($I818,'Product Families'!$A:$A,'Product Families'!$P:$P),"")</f>
        <v/>
      </c>
      <c r="S818" s="2" t="str">
        <f t="array" ref="S818">iferror(xlookup($I818,'Product Families'!$A:$A,'Product Families'!$Q:$Q),"")</f>
        <v/>
      </c>
      <c r="T818" s="26" t="str">
        <f t="shared" si="6"/>
        <v/>
      </c>
      <c r="U818" s="42" t="str">
        <f t="shared" si="7"/>
        <v/>
      </c>
      <c r="V818" s="2">
        <f t="shared" si="8"/>
        <v>0</v>
      </c>
      <c r="W818" s="10" t="str">
        <f t="array" ref="W818">iferror(xlookup($J818,'Product Families'!$A:$A,'Product Families'!$P:$P),"")</f>
        <v/>
      </c>
      <c r="X818" s="2" t="str">
        <f t="array" ref="X818">iferror(xlookup($J818,'Product Families'!$A:$A,'Product Families'!$Q:$Q),"")</f>
        <v/>
      </c>
      <c r="Y818" s="42" t="str">
        <f t="shared" si="9"/>
        <v/>
      </c>
      <c r="Z818" s="42" t="str">
        <f t="shared" si="10"/>
        <v/>
      </c>
      <c r="AA818" s="2">
        <f t="shared" si="11"/>
        <v>0</v>
      </c>
      <c r="AB818" s="10" t="str">
        <f t="array" ref="AB818">iferror(xlookup($K818,'Product Families'!$A:$A,'Product Families'!$P:$P),"")</f>
        <v/>
      </c>
      <c r="AC818" s="2" t="str">
        <f t="array" ref="AC818">iferror(xlookup($K818,'Product Families'!$A:$A,'Product Families'!$Q:$Q),"")</f>
        <v/>
      </c>
      <c r="AD818" s="26" t="str">
        <f t="shared" si="12"/>
        <v/>
      </c>
      <c r="AE818" s="42" t="str">
        <f t="shared" si="13"/>
        <v/>
      </c>
      <c r="AF818" s="2">
        <f t="shared" si="14"/>
        <v>0</v>
      </c>
      <c r="AG818" s="10" t="str">
        <f t="array" ref="AG818">iferror(xlookup($L818,'Product Families'!$A:$A,'Product Families'!$P:$P),"")</f>
        <v/>
      </c>
      <c r="AH818" s="2" t="str">
        <f t="array" ref="AH818">iferror(xlookup($L818,'Product Families'!$A:$A,'Product Families'!$Q:$Q),"")</f>
        <v/>
      </c>
      <c r="AI818" s="26" t="str">
        <f t="shared" si="15"/>
        <v/>
      </c>
      <c r="AJ818" s="42" t="str">
        <f t="shared" si="16"/>
        <v/>
      </c>
      <c r="AK818" s="2">
        <f t="shared" si="17"/>
        <v>0</v>
      </c>
    </row>
    <row r="819">
      <c r="A819" s="1"/>
      <c r="B819" s="1"/>
      <c r="C819" s="1"/>
      <c r="D819" s="7" t="str">
        <f t="shared" si="18"/>
        <v/>
      </c>
      <c r="E819" s="26">
        <f t="shared" si="2"/>
        <v>0</v>
      </c>
      <c r="H819" s="1"/>
      <c r="I819" s="1"/>
      <c r="J819" s="1"/>
      <c r="K819" s="1"/>
      <c r="L819" s="1"/>
      <c r="M819" s="10" t="str">
        <f t="array" ref="M819">iferror(xlookup($H819,'Product Families'!$A:$A,'Product Families'!$P:$P),"")</f>
        <v/>
      </c>
      <c r="N819" s="2" t="str">
        <f t="array" ref="N819">iferror(xlookup($H819,'Product Families'!$A:$A,'Product Families'!$Q:$Q),"")</f>
        <v/>
      </c>
      <c r="O819" s="26" t="str">
        <f t="shared" si="3"/>
        <v/>
      </c>
      <c r="P819" s="42" t="str">
        <f t="shared" si="4"/>
        <v/>
      </c>
      <c r="Q819" s="2">
        <f t="shared" si="5"/>
        <v>0</v>
      </c>
      <c r="R819" s="10" t="str">
        <f t="array" ref="R819">iferror(xlookup($I819,'Product Families'!$A:$A,'Product Families'!$P:$P),"")</f>
        <v/>
      </c>
      <c r="S819" s="2" t="str">
        <f t="array" ref="S819">iferror(xlookup($I819,'Product Families'!$A:$A,'Product Families'!$Q:$Q),"")</f>
        <v/>
      </c>
      <c r="T819" s="26" t="str">
        <f t="shared" si="6"/>
        <v/>
      </c>
      <c r="U819" s="42" t="str">
        <f t="shared" si="7"/>
        <v/>
      </c>
      <c r="V819" s="2">
        <f t="shared" si="8"/>
        <v>0</v>
      </c>
      <c r="W819" s="10" t="str">
        <f t="array" ref="W819">iferror(xlookup($J819,'Product Families'!$A:$A,'Product Families'!$P:$P),"")</f>
        <v/>
      </c>
      <c r="X819" s="2" t="str">
        <f t="array" ref="X819">iferror(xlookup($J819,'Product Families'!$A:$A,'Product Families'!$Q:$Q),"")</f>
        <v/>
      </c>
      <c r="Y819" s="42" t="str">
        <f t="shared" si="9"/>
        <v/>
      </c>
      <c r="Z819" s="42" t="str">
        <f t="shared" si="10"/>
        <v/>
      </c>
      <c r="AA819" s="2">
        <f t="shared" si="11"/>
        <v>0</v>
      </c>
      <c r="AB819" s="10" t="str">
        <f t="array" ref="AB819">iferror(xlookup($K819,'Product Families'!$A:$A,'Product Families'!$P:$P),"")</f>
        <v/>
      </c>
      <c r="AC819" s="2" t="str">
        <f t="array" ref="AC819">iferror(xlookup($K819,'Product Families'!$A:$A,'Product Families'!$Q:$Q),"")</f>
        <v/>
      </c>
      <c r="AD819" s="26" t="str">
        <f t="shared" si="12"/>
        <v/>
      </c>
      <c r="AE819" s="42" t="str">
        <f t="shared" si="13"/>
        <v/>
      </c>
      <c r="AF819" s="2">
        <f t="shared" si="14"/>
        <v>0</v>
      </c>
      <c r="AG819" s="10" t="str">
        <f t="array" ref="AG819">iferror(xlookup($L819,'Product Families'!$A:$A,'Product Families'!$P:$P),"")</f>
        <v/>
      </c>
      <c r="AH819" s="2" t="str">
        <f t="array" ref="AH819">iferror(xlookup($L819,'Product Families'!$A:$A,'Product Families'!$Q:$Q),"")</f>
        <v/>
      </c>
      <c r="AI819" s="26" t="str">
        <f t="shared" si="15"/>
        <v/>
      </c>
      <c r="AJ819" s="42" t="str">
        <f t="shared" si="16"/>
        <v/>
      </c>
      <c r="AK819" s="2">
        <f t="shared" si="17"/>
        <v>0</v>
      </c>
    </row>
    <row r="820">
      <c r="A820" s="1"/>
      <c r="B820" s="1"/>
      <c r="C820" s="1"/>
      <c r="D820" s="7" t="str">
        <f t="shared" si="18"/>
        <v/>
      </c>
      <c r="E820" s="26">
        <f t="shared" si="2"/>
        <v>0</v>
      </c>
      <c r="H820" s="1"/>
      <c r="I820" s="1"/>
      <c r="J820" s="1"/>
      <c r="K820" s="1"/>
      <c r="L820" s="1"/>
      <c r="M820" s="10" t="str">
        <f t="array" ref="M820">iferror(xlookup($H820,'Product Families'!$A:$A,'Product Families'!$P:$P),"")</f>
        <v/>
      </c>
      <c r="N820" s="2" t="str">
        <f t="array" ref="N820">iferror(xlookup($H820,'Product Families'!$A:$A,'Product Families'!$Q:$Q),"")</f>
        <v/>
      </c>
      <c r="O820" s="26" t="str">
        <f t="shared" si="3"/>
        <v/>
      </c>
      <c r="P820" s="42" t="str">
        <f t="shared" si="4"/>
        <v/>
      </c>
      <c r="Q820" s="2">
        <f t="shared" si="5"/>
        <v>0</v>
      </c>
      <c r="R820" s="10" t="str">
        <f t="array" ref="R820">iferror(xlookup($I820,'Product Families'!$A:$A,'Product Families'!$P:$P),"")</f>
        <v/>
      </c>
      <c r="S820" s="2" t="str">
        <f t="array" ref="S820">iferror(xlookup($I820,'Product Families'!$A:$A,'Product Families'!$Q:$Q),"")</f>
        <v/>
      </c>
      <c r="T820" s="26" t="str">
        <f t="shared" si="6"/>
        <v/>
      </c>
      <c r="U820" s="42" t="str">
        <f t="shared" si="7"/>
        <v/>
      </c>
      <c r="V820" s="2">
        <f t="shared" si="8"/>
        <v>0</v>
      </c>
      <c r="W820" s="10" t="str">
        <f t="array" ref="W820">iferror(xlookup($J820,'Product Families'!$A:$A,'Product Families'!$P:$P),"")</f>
        <v/>
      </c>
      <c r="X820" s="2" t="str">
        <f t="array" ref="X820">iferror(xlookup($J820,'Product Families'!$A:$A,'Product Families'!$Q:$Q),"")</f>
        <v/>
      </c>
      <c r="Y820" s="42" t="str">
        <f t="shared" si="9"/>
        <v/>
      </c>
      <c r="Z820" s="42" t="str">
        <f t="shared" si="10"/>
        <v/>
      </c>
      <c r="AA820" s="2">
        <f t="shared" si="11"/>
        <v>0</v>
      </c>
      <c r="AB820" s="10" t="str">
        <f t="array" ref="AB820">iferror(xlookup($K820,'Product Families'!$A:$A,'Product Families'!$P:$P),"")</f>
        <v/>
      </c>
      <c r="AC820" s="2" t="str">
        <f t="array" ref="AC820">iferror(xlookup($K820,'Product Families'!$A:$A,'Product Families'!$Q:$Q),"")</f>
        <v/>
      </c>
      <c r="AD820" s="26" t="str">
        <f t="shared" si="12"/>
        <v/>
      </c>
      <c r="AE820" s="42" t="str">
        <f t="shared" si="13"/>
        <v/>
      </c>
      <c r="AF820" s="2">
        <f t="shared" si="14"/>
        <v>0</v>
      </c>
      <c r="AG820" s="10" t="str">
        <f t="array" ref="AG820">iferror(xlookup($L820,'Product Families'!$A:$A,'Product Families'!$P:$P),"")</f>
        <v/>
      </c>
      <c r="AH820" s="2" t="str">
        <f t="array" ref="AH820">iferror(xlookup($L820,'Product Families'!$A:$A,'Product Families'!$Q:$Q),"")</f>
        <v/>
      </c>
      <c r="AI820" s="26" t="str">
        <f t="shared" si="15"/>
        <v/>
      </c>
      <c r="AJ820" s="42" t="str">
        <f t="shared" si="16"/>
        <v/>
      </c>
      <c r="AK820" s="2">
        <f t="shared" si="17"/>
        <v>0</v>
      </c>
    </row>
    <row r="821">
      <c r="A821" s="1"/>
      <c r="B821" s="1"/>
      <c r="C821" s="1"/>
      <c r="D821" s="7" t="str">
        <f t="shared" si="18"/>
        <v/>
      </c>
      <c r="E821" s="26">
        <f t="shared" si="2"/>
        <v>0</v>
      </c>
      <c r="H821" s="1"/>
      <c r="I821" s="1"/>
      <c r="J821" s="1"/>
      <c r="K821" s="1"/>
      <c r="L821" s="1"/>
      <c r="M821" s="10" t="str">
        <f t="array" ref="M821">iferror(xlookup($H821,'Product Families'!$A:$A,'Product Families'!$P:$P),"")</f>
        <v/>
      </c>
      <c r="N821" s="2" t="str">
        <f t="array" ref="N821">iferror(xlookup($H821,'Product Families'!$A:$A,'Product Families'!$Q:$Q),"")</f>
        <v/>
      </c>
      <c r="O821" s="26" t="str">
        <f t="shared" si="3"/>
        <v/>
      </c>
      <c r="P821" s="42" t="str">
        <f t="shared" si="4"/>
        <v/>
      </c>
      <c r="Q821" s="2">
        <f t="shared" si="5"/>
        <v>0</v>
      </c>
      <c r="R821" s="10" t="str">
        <f t="array" ref="R821">iferror(xlookup($I821,'Product Families'!$A:$A,'Product Families'!$P:$P),"")</f>
        <v/>
      </c>
      <c r="S821" s="2" t="str">
        <f t="array" ref="S821">iferror(xlookup($I821,'Product Families'!$A:$A,'Product Families'!$Q:$Q),"")</f>
        <v/>
      </c>
      <c r="T821" s="26" t="str">
        <f t="shared" si="6"/>
        <v/>
      </c>
      <c r="U821" s="42" t="str">
        <f t="shared" si="7"/>
        <v/>
      </c>
      <c r="V821" s="2">
        <f t="shared" si="8"/>
        <v>0</v>
      </c>
      <c r="W821" s="10" t="str">
        <f t="array" ref="W821">iferror(xlookup($J821,'Product Families'!$A:$A,'Product Families'!$P:$P),"")</f>
        <v/>
      </c>
      <c r="X821" s="2" t="str">
        <f t="array" ref="X821">iferror(xlookup($J821,'Product Families'!$A:$A,'Product Families'!$Q:$Q),"")</f>
        <v/>
      </c>
      <c r="Y821" s="42" t="str">
        <f t="shared" si="9"/>
        <v/>
      </c>
      <c r="Z821" s="42" t="str">
        <f t="shared" si="10"/>
        <v/>
      </c>
      <c r="AA821" s="2">
        <f t="shared" si="11"/>
        <v>0</v>
      </c>
      <c r="AB821" s="10" t="str">
        <f t="array" ref="AB821">iferror(xlookup($K821,'Product Families'!$A:$A,'Product Families'!$P:$P),"")</f>
        <v/>
      </c>
      <c r="AC821" s="2" t="str">
        <f t="array" ref="AC821">iferror(xlookup($K821,'Product Families'!$A:$A,'Product Families'!$Q:$Q),"")</f>
        <v/>
      </c>
      <c r="AD821" s="26" t="str">
        <f t="shared" si="12"/>
        <v/>
      </c>
      <c r="AE821" s="42" t="str">
        <f t="shared" si="13"/>
        <v/>
      </c>
      <c r="AF821" s="2">
        <f t="shared" si="14"/>
        <v>0</v>
      </c>
      <c r="AG821" s="10" t="str">
        <f t="array" ref="AG821">iferror(xlookup($L821,'Product Families'!$A:$A,'Product Families'!$P:$P),"")</f>
        <v/>
      </c>
      <c r="AH821" s="2" t="str">
        <f t="array" ref="AH821">iferror(xlookup($L821,'Product Families'!$A:$A,'Product Families'!$Q:$Q),"")</f>
        <v/>
      </c>
      <c r="AI821" s="26" t="str">
        <f t="shared" si="15"/>
        <v/>
      </c>
      <c r="AJ821" s="42" t="str">
        <f t="shared" si="16"/>
        <v/>
      </c>
      <c r="AK821" s="2">
        <f t="shared" si="17"/>
        <v>0</v>
      </c>
    </row>
    <row r="822">
      <c r="A822" s="1"/>
      <c r="B822" s="1"/>
      <c r="C822" s="1"/>
      <c r="D822" s="7" t="str">
        <f t="shared" si="18"/>
        <v/>
      </c>
      <c r="E822" s="26">
        <f t="shared" si="2"/>
        <v>0</v>
      </c>
      <c r="H822" s="1"/>
      <c r="I822" s="1"/>
      <c r="J822" s="1"/>
      <c r="K822" s="1"/>
      <c r="L822" s="1"/>
      <c r="M822" s="10" t="str">
        <f t="array" ref="M822">iferror(xlookup($H822,'Product Families'!$A:$A,'Product Families'!$P:$P),"")</f>
        <v/>
      </c>
      <c r="N822" s="2" t="str">
        <f t="array" ref="N822">iferror(xlookup($H822,'Product Families'!$A:$A,'Product Families'!$Q:$Q),"")</f>
        <v/>
      </c>
      <c r="O822" s="26" t="str">
        <f t="shared" si="3"/>
        <v/>
      </c>
      <c r="P822" s="42" t="str">
        <f t="shared" si="4"/>
        <v/>
      </c>
      <c r="Q822" s="2">
        <f t="shared" si="5"/>
        <v>0</v>
      </c>
      <c r="R822" s="10" t="str">
        <f t="array" ref="R822">iferror(xlookup($I822,'Product Families'!$A:$A,'Product Families'!$P:$P),"")</f>
        <v/>
      </c>
      <c r="S822" s="2" t="str">
        <f t="array" ref="S822">iferror(xlookup($I822,'Product Families'!$A:$A,'Product Families'!$Q:$Q),"")</f>
        <v/>
      </c>
      <c r="T822" s="26" t="str">
        <f t="shared" si="6"/>
        <v/>
      </c>
      <c r="U822" s="42" t="str">
        <f t="shared" si="7"/>
        <v/>
      </c>
      <c r="V822" s="2">
        <f t="shared" si="8"/>
        <v>0</v>
      </c>
      <c r="W822" s="10" t="str">
        <f t="array" ref="W822">iferror(xlookup($J822,'Product Families'!$A:$A,'Product Families'!$P:$P),"")</f>
        <v/>
      </c>
      <c r="X822" s="2" t="str">
        <f t="array" ref="X822">iferror(xlookup($J822,'Product Families'!$A:$A,'Product Families'!$Q:$Q),"")</f>
        <v/>
      </c>
      <c r="Y822" s="42" t="str">
        <f t="shared" si="9"/>
        <v/>
      </c>
      <c r="Z822" s="42" t="str">
        <f t="shared" si="10"/>
        <v/>
      </c>
      <c r="AA822" s="2">
        <f t="shared" si="11"/>
        <v>0</v>
      </c>
      <c r="AB822" s="10" t="str">
        <f t="array" ref="AB822">iferror(xlookup($K822,'Product Families'!$A:$A,'Product Families'!$P:$P),"")</f>
        <v/>
      </c>
      <c r="AC822" s="2" t="str">
        <f t="array" ref="AC822">iferror(xlookup($K822,'Product Families'!$A:$A,'Product Families'!$Q:$Q),"")</f>
        <v/>
      </c>
      <c r="AD822" s="26" t="str">
        <f t="shared" si="12"/>
        <v/>
      </c>
      <c r="AE822" s="42" t="str">
        <f t="shared" si="13"/>
        <v/>
      </c>
      <c r="AF822" s="2">
        <f t="shared" si="14"/>
        <v>0</v>
      </c>
      <c r="AG822" s="10" t="str">
        <f t="array" ref="AG822">iferror(xlookup($L822,'Product Families'!$A:$A,'Product Families'!$P:$P),"")</f>
        <v/>
      </c>
      <c r="AH822" s="2" t="str">
        <f t="array" ref="AH822">iferror(xlookup($L822,'Product Families'!$A:$A,'Product Families'!$Q:$Q),"")</f>
        <v/>
      </c>
      <c r="AI822" s="26" t="str">
        <f t="shared" si="15"/>
        <v/>
      </c>
      <c r="AJ822" s="42" t="str">
        <f t="shared" si="16"/>
        <v/>
      </c>
      <c r="AK822" s="2">
        <f t="shared" si="17"/>
        <v>0</v>
      </c>
    </row>
    <row r="823">
      <c r="A823" s="1"/>
      <c r="B823" s="1"/>
      <c r="C823" s="1"/>
      <c r="D823" s="7" t="str">
        <f t="shared" si="18"/>
        <v/>
      </c>
      <c r="E823" s="26">
        <f t="shared" si="2"/>
        <v>0</v>
      </c>
      <c r="H823" s="1"/>
      <c r="I823" s="1"/>
      <c r="J823" s="1"/>
      <c r="K823" s="1"/>
      <c r="L823" s="1"/>
      <c r="M823" s="10" t="str">
        <f t="array" ref="M823">iferror(xlookup($H823,'Product Families'!$A:$A,'Product Families'!$P:$P),"")</f>
        <v/>
      </c>
      <c r="N823" s="2" t="str">
        <f t="array" ref="N823">iferror(xlookup($H823,'Product Families'!$A:$A,'Product Families'!$Q:$Q),"")</f>
        <v/>
      </c>
      <c r="O823" s="26" t="str">
        <f t="shared" si="3"/>
        <v/>
      </c>
      <c r="P823" s="42" t="str">
        <f t="shared" si="4"/>
        <v/>
      </c>
      <c r="Q823" s="2">
        <f t="shared" si="5"/>
        <v>0</v>
      </c>
      <c r="R823" s="10" t="str">
        <f t="array" ref="R823">iferror(xlookup($I823,'Product Families'!$A:$A,'Product Families'!$P:$P),"")</f>
        <v/>
      </c>
      <c r="S823" s="2" t="str">
        <f t="array" ref="S823">iferror(xlookup($I823,'Product Families'!$A:$A,'Product Families'!$Q:$Q),"")</f>
        <v/>
      </c>
      <c r="T823" s="26" t="str">
        <f t="shared" si="6"/>
        <v/>
      </c>
      <c r="U823" s="42" t="str">
        <f t="shared" si="7"/>
        <v/>
      </c>
      <c r="V823" s="2">
        <f t="shared" si="8"/>
        <v>0</v>
      </c>
      <c r="W823" s="10" t="str">
        <f t="array" ref="W823">iferror(xlookup($J823,'Product Families'!$A:$A,'Product Families'!$P:$P),"")</f>
        <v/>
      </c>
      <c r="X823" s="2" t="str">
        <f t="array" ref="X823">iferror(xlookup($J823,'Product Families'!$A:$A,'Product Families'!$Q:$Q),"")</f>
        <v/>
      </c>
      <c r="Y823" s="42" t="str">
        <f t="shared" si="9"/>
        <v/>
      </c>
      <c r="Z823" s="42" t="str">
        <f t="shared" si="10"/>
        <v/>
      </c>
      <c r="AA823" s="2">
        <f t="shared" si="11"/>
        <v>0</v>
      </c>
      <c r="AB823" s="10" t="str">
        <f t="array" ref="AB823">iferror(xlookup($K823,'Product Families'!$A:$A,'Product Families'!$P:$P),"")</f>
        <v/>
      </c>
      <c r="AC823" s="2" t="str">
        <f t="array" ref="AC823">iferror(xlookup($K823,'Product Families'!$A:$A,'Product Families'!$Q:$Q),"")</f>
        <v/>
      </c>
      <c r="AD823" s="26" t="str">
        <f t="shared" si="12"/>
        <v/>
      </c>
      <c r="AE823" s="42" t="str">
        <f t="shared" si="13"/>
        <v/>
      </c>
      <c r="AF823" s="2">
        <f t="shared" si="14"/>
        <v>0</v>
      </c>
      <c r="AG823" s="10" t="str">
        <f t="array" ref="AG823">iferror(xlookup($L823,'Product Families'!$A:$A,'Product Families'!$P:$P),"")</f>
        <v/>
      </c>
      <c r="AH823" s="2" t="str">
        <f t="array" ref="AH823">iferror(xlookup($L823,'Product Families'!$A:$A,'Product Families'!$Q:$Q),"")</f>
        <v/>
      </c>
      <c r="AI823" s="26" t="str">
        <f t="shared" si="15"/>
        <v/>
      </c>
      <c r="AJ823" s="42" t="str">
        <f t="shared" si="16"/>
        <v/>
      </c>
      <c r="AK823" s="2">
        <f t="shared" si="17"/>
        <v>0</v>
      </c>
    </row>
    <row r="824">
      <c r="A824" s="1"/>
      <c r="B824" s="1"/>
      <c r="C824" s="1"/>
      <c r="D824" s="7" t="str">
        <f t="shared" si="18"/>
        <v/>
      </c>
      <c r="E824" s="26">
        <f t="shared" si="2"/>
        <v>0</v>
      </c>
      <c r="H824" s="1"/>
      <c r="I824" s="1"/>
      <c r="J824" s="1"/>
      <c r="K824" s="1"/>
      <c r="L824" s="1"/>
      <c r="M824" s="10" t="str">
        <f t="array" ref="M824">iferror(xlookup($H824,'Product Families'!$A:$A,'Product Families'!$P:$P),"")</f>
        <v/>
      </c>
      <c r="N824" s="2" t="str">
        <f t="array" ref="N824">iferror(xlookup($H824,'Product Families'!$A:$A,'Product Families'!$Q:$Q),"")</f>
        <v/>
      </c>
      <c r="O824" s="26" t="str">
        <f t="shared" si="3"/>
        <v/>
      </c>
      <c r="P824" s="42" t="str">
        <f t="shared" si="4"/>
        <v/>
      </c>
      <c r="Q824" s="2">
        <f t="shared" si="5"/>
        <v>0</v>
      </c>
      <c r="R824" s="10" t="str">
        <f t="array" ref="R824">iferror(xlookup($I824,'Product Families'!$A:$A,'Product Families'!$P:$P),"")</f>
        <v/>
      </c>
      <c r="S824" s="2" t="str">
        <f t="array" ref="S824">iferror(xlookup($I824,'Product Families'!$A:$A,'Product Families'!$Q:$Q),"")</f>
        <v/>
      </c>
      <c r="T824" s="26" t="str">
        <f t="shared" si="6"/>
        <v/>
      </c>
      <c r="U824" s="42" t="str">
        <f t="shared" si="7"/>
        <v/>
      </c>
      <c r="V824" s="2">
        <f t="shared" si="8"/>
        <v>0</v>
      </c>
      <c r="W824" s="10" t="str">
        <f t="array" ref="W824">iferror(xlookup($J824,'Product Families'!$A:$A,'Product Families'!$P:$P),"")</f>
        <v/>
      </c>
      <c r="X824" s="2" t="str">
        <f t="array" ref="X824">iferror(xlookup($J824,'Product Families'!$A:$A,'Product Families'!$Q:$Q),"")</f>
        <v/>
      </c>
      <c r="Y824" s="42" t="str">
        <f t="shared" si="9"/>
        <v/>
      </c>
      <c r="Z824" s="42" t="str">
        <f t="shared" si="10"/>
        <v/>
      </c>
      <c r="AA824" s="2">
        <f t="shared" si="11"/>
        <v>0</v>
      </c>
      <c r="AB824" s="10" t="str">
        <f t="array" ref="AB824">iferror(xlookup($K824,'Product Families'!$A:$A,'Product Families'!$P:$P),"")</f>
        <v/>
      </c>
      <c r="AC824" s="2" t="str">
        <f t="array" ref="AC824">iferror(xlookup($K824,'Product Families'!$A:$A,'Product Families'!$Q:$Q),"")</f>
        <v/>
      </c>
      <c r="AD824" s="26" t="str">
        <f t="shared" si="12"/>
        <v/>
      </c>
      <c r="AE824" s="42" t="str">
        <f t="shared" si="13"/>
        <v/>
      </c>
      <c r="AF824" s="2">
        <f t="shared" si="14"/>
        <v>0</v>
      </c>
      <c r="AG824" s="10" t="str">
        <f t="array" ref="AG824">iferror(xlookup($L824,'Product Families'!$A:$A,'Product Families'!$P:$P),"")</f>
        <v/>
      </c>
      <c r="AH824" s="2" t="str">
        <f t="array" ref="AH824">iferror(xlookup($L824,'Product Families'!$A:$A,'Product Families'!$Q:$Q),"")</f>
        <v/>
      </c>
      <c r="AI824" s="26" t="str">
        <f t="shared" si="15"/>
        <v/>
      </c>
      <c r="AJ824" s="42" t="str">
        <f t="shared" si="16"/>
        <v/>
      </c>
      <c r="AK824" s="2">
        <f t="shared" si="17"/>
        <v>0</v>
      </c>
    </row>
    <row r="825">
      <c r="A825" s="1"/>
      <c r="B825" s="1"/>
      <c r="C825" s="1"/>
      <c r="D825" s="7" t="str">
        <f t="shared" si="18"/>
        <v/>
      </c>
      <c r="E825" s="26">
        <f t="shared" si="2"/>
        <v>0</v>
      </c>
      <c r="H825" s="1"/>
      <c r="I825" s="1"/>
      <c r="J825" s="1"/>
      <c r="K825" s="1"/>
      <c r="L825" s="1"/>
      <c r="M825" s="10" t="str">
        <f t="array" ref="M825">iferror(xlookup($H825,'Product Families'!$A:$A,'Product Families'!$P:$P),"")</f>
        <v/>
      </c>
      <c r="N825" s="2" t="str">
        <f t="array" ref="N825">iferror(xlookup($H825,'Product Families'!$A:$A,'Product Families'!$Q:$Q),"")</f>
        <v/>
      </c>
      <c r="O825" s="26" t="str">
        <f t="shared" si="3"/>
        <v/>
      </c>
      <c r="P825" s="42" t="str">
        <f t="shared" si="4"/>
        <v/>
      </c>
      <c r="Q825" s="2">
        <f t="shared" si="5"/>
        <v>0</v>
      </c>
      <c r="R825" s="10" t="str">
        <f t="array" ref="R825">iferror(xlookup($I825,'Product Families'!$A:$A,'Product Families'!$P:$P),"")</f>
        <v/>
      </c>
      <c r="S825" s="2" t="str">
        <f t="array" ref="S825">iferror(xlookup($I825,'Product Families'!$A:$A,'Product Families'!$Q:$Q),"")</f>
        <v/>
      </c>
      <c r="T825" s="26" t="str">
        <f t="shared" si="6"/>
        <v/>
      </c>
      <c r="U825" s="42" t="str">
        <f t="shared" si="7"/>
        <v/>
      </c>
      <c r="V825" s="2">
        <f t="shared" si="8"/>
        <v>0</v>
      </c>
      <c r="W825" s="10" t="str">
        <f t="array" ref="W825">iferror(xlookup($J825,'Product Families'!$A:$A,'Product Families'!$P:$P),"")</f>
        <v/>
      </c>
      <c r="X825" s="2" t="str">
        <f t="array" ref="X825">iferror(xlookup($J825,'Product Families'!$A:$A,'Product Families'!$Q:$Q),"")</f>
        <v/>
      </c>
      <c r="Y825" s="42" t="str">
        <f t="shared" si="9"/>
        <v/>
      </c>
      <c r="Z825" s="42" t="str">
        <f t="shared" si="10"/>
        <v/>
      </c>
      <c r="AA825" s="2">
        <f t="shared" si="11"/>
        <v>0</v>
      </c>
      <c r="AB825" s="10" t="str">
        <f t="array" ref="AB825">iferror(xlookup($K825,'Product Families'!$A:$A,'Product Families'!$P:$P),"")</f>
        <v/>
      </c>
      <c r="AC825" s="2" t="str">
        <f t="array" ref="AC825">iferror(xlookup($K825,'Product Families'!$A:$A,'Product Families'!$Q:$Q),"")</f>
        <v/>
      </c>
      <c r="AD825" s="26" t="str">
        <f t="shared" si="12"/>
        <v/>
      </c>
      <c r="AE825" s="42" t="str">
        <f t="shared" si="13"/>
        <v/>
      </c>
      <c r="AF825" s="2">
        <f t="shared" si="14"/>
        <v>0</v>
      </c>
      <c r="AG825" s="10" t="str">
        <f t="array" ref="AG825">iferror(xlookup($L825,'Product Families'!$A:$A,'Product Families'!$P:$P),"")</f>
        <v/>
      </c>
      <c r="AH825" s="2" t="str">
        <f t="array" ref="AH825">iferror(xlookup($L825,'Product Families'!$A:$A,'Product Families'!$Q:$Q),"")</f>
        <v/>
      </c>
      <c r="AI825" s="26" t="str">
        <f t="shared" si="15"/>
        <v/>
      </c>
      <c r="AJ825" s="42" t="str">
        <f t="shared" si="16"/>
        <v/>
      </c>
      <c r="AK825" s="2">
        <f t="shared" si="17"/>
        <v>0</v>
      </c>
    </row>
    <row r="826">
      <c r="A826" s="1"/>
      <c r="B826" s="1"/>
      <c r="C826" s="1"/>
      <c r="D826" s="7" t="str">
        <f t="shared" si="18"/>
        <v/>
      </c>
      <c r="E826" s="26">
        <f t="shared" si="2"/>
        <v>0</v>
      </c>
      <c r="H826" s="1"/>
      <c r="I826" s="1"/>
      <c r="J826" s="1"/>
      <c r="K826" s="1"/>
      <c r="L826" s="1"/>
      <c r="M826" s="10" t="str">
        <f t="array" ref="M826">iferror(xlookup($H826,'Product Families'!$A:$A,'Product Families'!$P:$P),"")</f>
        <v/>
      </c>
      <c r="N826" s="2" t="str">
        <f t="array" ref="N826">iferror(xlookup($H826,'Product Families'!$A:$A,'Product Families'!$Q:$Q),"")</f>
        <v/>
      </c>
      <c r="O826" s="26" t="str">
        <f t="shared" si="3"/>
        <v/>
      </c>
      <c r="P826" s="42" t="str">
        <f t="shared" si="4"/>
        <v/>
      </c>
      <c r="Q826" s="2">
        <f t="shared" si="5"/>
        <v>0</v>
      </c>
      <c r="R826" s="10" t="str">
        <f t="array" ref="R826">iferror(xlookup($I826,'Product Families'!$A:$A,'Product Families'!$P:$P),"")</f>
        <v/>
      </c>
      <c r="S826" s="2" t="str">
        <f t="array" ref="S826">iferror(xlookup($I826,'Product Families'!$A:$A,'Product Families'!$Q:$Q),"")</f>
        <v/>
      </c>
      <c r="T826" s="26" t="str">
        <f t="shared" si="6"/>
        <v/>
      </c>
      <c r="U826" s="42" t="str">
        <f t="shared" si="7"/>
        <v/>
      </c>
      <c r="V826" s="2">
        <f t="shared" si="8"/>
        <v>0</v>
      </c>
      <c r="W826" s="10" t="str">
        <f t="array" ref="W826">iferror(xlookup($J826,'Product Families'!$A:$A,'Product Families'!$P:$P),"")</f>
        <v/>
      </c>
      <c r="X826" s="2" t="str">
        <f t="array" ref="X826">iferror(xlookup($J826,'Product Families'!$A:$A,'Product Families'!$Q:$Q),"")</f>
        <v/>
      </c>
      <c r="Y826" s="42" t="str">
        <f t="shared" si="9"/>
        <v/>
      </c>
      <c r="Z826" s="42" t="str">
        <f t="shared" si="10"/>
        <v/>
      </c>
      <c r="AA826" s="2">
        <f t="shared" si="11"/>
        <v>0</v>
      </c>
      <c r="AB826" s="10" t="str">
        <f t="array" ref="AB826">iferror(xlookup($K826,'Product Families'!$A:$A,'Product Families'!$P:$P),"")</f>
        <v/>
      </c>
      <c r="AC826" s="2" t="str">
        <f t="array" ref="AC826">iferror(xlookup($K826,'Product Families'!$A:$A,'Product Families'!$Q:$Q),"")</f>
        <v/>
      </c>
      <c r="AD826" s="26" t="str">
        <f t="shared" si="12"/>
        <v/>
      </c>
      <c r="AE826" s="42" t="str">
        <f t="shared" si="13"/>
        <v/>
      </c>
      <c r="AF826" s="2">
        <f t="shared" si="14"/>
        <v>0</v>
      </c>
      <c r="AG826" s="10" t="str">
        <f t="array" ref="AG826">iferror(xlookup($L826,'Product Families'!$A:$A,'Product Families'!$P:$P),"")</f>
        <v/>
      </c>
      <c r="AH826" s="2" t="str">
        <f t="array" ref="AH826">iferror(xlookup($L826,'Product Families'!$A:$A,'Product Families'!$Q:$Q),"")</f>
        <v/>
      </c>
      <c r="AI826" s="26" t="str">
        <f t="shared" si="15"/>
        <v/>
      </c>
      <c r="AJ826" s="42" t="str">
        <f t="shared" si="16"/>
        <v/>
      </c>
      <c r="AK826" s="2">
        <f t="shared" si="17"/>
        <v>0</v>
      </c>
    </row>
    <row r="827">
      <c r="A827" s="1"/>
      <c r="B827" s="1"/>
      <c r="C827" s="1"/>
      <c r="D827" s="7" t="str">
        <f t="shared" si="18"/>
        <v/>
      </c>
      <c r="E827" s="26">
        <f t="shared" si="2"/>
        <v>0</v>
      </c>
      <c r="H827" s="1"/>
      <c r="I827" s="1"/>
      <c r="J827" s="1"/>
      <c r="K827" s="1"/>
      <c r="L827" s="1"/>
      <c r="M827" s="10" t="str">
        <f t="array" ref="M827">iferror(xlookup($H827,'Product Families'!$A:$A,'Product Families'!$P:$P),"")</f>
        <v/>
      </c>
      <c r="N827" s="2" t="str">
        <f t="array" ref="N827">iferror(xlookup($H827,'Product Families'!$A:$A,'Product Families'!$Q:$Q),"")</f>
        <v/>
      </c>
      <c r="O827" s="26" t="str">
        <f t="shared" si="3"/>
        <v/>
      </c>
      <c r="P827" s="42" t="str">
        <f t="shared" si="4"/>
        <v/>
      </c>
      <c r="Q827" s="2">
        <f t="shared" si="5"/>
        <v>0</v>
      </c>
      <c r="R827" s="10" t="str">
        <f t="array" ref="R827">iferror(xlookup($I827,'Product Families'!$A:$A,'Product Families'!$P:$P),"")</f>
        <v/>
      </c>
      <c r="S827" s="2" t="str">
        <f t="array" ref="S827">iferror(xlookup($I827,'Product Families'!$A:$A,'Product Families'!$Q:$Q),"")</f>
        <v/>
      </c>
      <c r="T827" s="26" t="str">
        <f t="shared" si="6"/>
        <v/>
      </c>
      <c r="U827" s="42" t="str">
        <f t="shared" si="7"/>
        <v/>
      </c>
      <c r="V827" s="2">
        <f t="shared" si="8"/>
        <v>0</v>
      </c>
      <c r="W827" s="10" t="str">
        <f t="array" ref="W827">iferror(xlookup($J827,'Product Families'!$A:$A,'Product Families'!$P:$P),"")</f>
        <v/>
      </c>
      <c r="X827" s="2" t="str">
        <f t="array" ref="X827">iferror(xlookup($J827,'Product Families'!$A:$A,'Product Families'!$Q:$Q),"")</f>
        <v/>
      </c>
      <c r="Y827" s="42" t="str">
        <f t="shared" si="9"/>
        <v/>
      </c>
      <c r="Z827" s="42" t="str">
        <f t="shared" si="10"/>
        <v/>
      </c>
      <c r="AA827" s="2">
        <f t="shared" si="11"/>
        <v>0</v>
      </c>
      <c r="AB827" s="10" t="str">
        <f t="array" ref="AB827">iferror(xlookup($K827,'Product Families'!$A:$A,'Product Families'!$P:$P),"")</f>
        <v/>
      </c>
      <c r="AC827" s="2" t="str">
        <f t="array" ref="AC827">iferror(xlookup($K827,'Product Families'!$A:$A,'Product Families'!$Q:$Q),"")</f>
        <v/>
      </c>
      <c r="AD827" s="26" t="str">
        <f t="shared" si="12"/>
        <v/>
      </c>
      <c r="AE827" s="42" t="str">
        <f t="shared" si="13"/>
        <v/>
      </c>
      <c r="AF827" s="2">
        <f t="shared" si="14"/>
        <v>0</v>
      </c>
      <c r="AG827" s="10" t="str">
        <f t="array" ref="AG827">iferror(xlookup($L827,'Product Families'!$A:$A,'Product Families'!$P:$P),"")</f>
        <v/>
      </c>
      <c r="AH827" s="2" t="str">
        <f t="array" ref="AH827">iferror(xlookup($L827,'Product Families'!$A:$A,'Product Families'!$Q:$Q),"")</f>
        <v/>
      </c>
      <c r="AI827" s="26" t="str">
        <f t="shared" si="15"/>
        <v/>
      </c>
      <c r="AJ827" s="42" t="str">
        <f t="shared" si="16"/>
        <v/>
      </c>
      <c r="AK827" s="2">
        <f t="shared" si="17"/>
        <v>0</v>
      </c>
    </row>
    <row r="828">
      <c r="A828" s="1"/>
      <c r="B828" s="1"/>
      <c r="C828" s="1"/>
      <c r="D828" s="7" t="str">
        <f t="shared" si="18"/>
        <v/>
      </c>
      <c r="E828" s="26">
        <f t="shared" si="2"/>
        <v>0</v>
      </c>
      <c r="H828" s="1"/>
      <c r="I828" s="1"/>
      <c r="J828" s="1"/>
      <c r="K828" s="1"/>
      <c r="L828" s="1"/>
      <c r="M828" s="10" t="str">
        <f t="array" ref="M828">iferror(xlookup($H828,'Product Families'!$A:$A,'Product Families'!$P:$P),"")</f>
        <v/>
      </c>
      <c r="N828" s="2" t="str">
        <f t="array" ref="N828">iferror(xlookup($H828,'Product Families'!$A:$A,'Product Families'!$Q:$Q),"")</f>
        <v/>
      </c>
      <c r="O828" s="26" t="str">
        <f t="shared" si="3"/>
        <v/>
      </c>
      <c r="P828" s="42" t="str">
        <f t="shared" si="4"/>
        <v/>
      </c>
      <c r="Q828" s="2">
        <f t="shared" si="5"/>
        <v>0</v>
      </c>
      <c r="R828" s="10" t="str">
        <f t="array" ref="R828">iferror(xlookup($I828,'Product Families'!$A:$A,'Product Families'!$P:$P),"")</f>
        <v/>
      </c>
      <c r="S828" s="2" t="str">
        <f t="array" ref="S828">iferror(xlookup($I828,'Product Families'!$A:$A,'Product Families'!$Q:$Q),"")</f>
        <v/>
      </c>
      <c r="T828" s="26" t="str">
        <f t="shared" si="6"/>
        <v/>
      </c>
      <c r="U828" s="42" t="str">
        <f t="shared" si="7"/>
        <v/>
      </c>
      <c r="V828" s="2">
        <f t="shared" si="8"/>
        <v>0</v>
      </c>
      <c r="W828" s="10" t="str">
        <f t="array" ref="W828">iferror(xlookup($J828,'Product Families'!$A:$A,'Product Families'!$P:$P),"")</f>
        <v/>
      </c>
      <c r="X828" s="2" t="str">
        <f t="array" ref="X828">iferror(xlookup($J828,'Product Families'!$A:$A,'Product Families'!$Q:$Q),"")</f>
        <v/>
      </c>
      <c r="Y828" s="42" t="str">
        <f t="shared" si="9"/>
        <v/>
      </c>
      <c r="Z828" s="42" t="str">
        <f t="shared" si="10"/>
        <v/>
      </c>
      <c r="AA828" s="2">
        <f t="shared" si="11"/>
        <v>0</v>
      </c>
      <c r="AB828" s="10" t="str">
        <f t="array" ref="AB828">iferror(xlookup($K828,'Product Families'!$A:$A,'Product Families'!$P:$P),"")</f>
        <v/>
      </c>
      <c r="AC828" s="2" t="str">
        <f t="array" ref="AC828">iferror(xlookup($K828,'Product Families'!$A:$A,'Product Families'!$Q:$Q),"")</f>
        <v/>
      </c>
      <c r="AD828" s="26" t="str">
        <f t="shared" si="12"/>
        <v/>
      </c>
      <c r="AE828" s="42" t="str">
        <f t="shared" si="13"/>
        <v/>
      </c>
      <c r="AF828" s="2">
        <f t="shared" si="14"/>
        <v>0</v>
      </c>
      <c r="AG828" s="10" t="str">
        <f t="array" ref="AG828">iferror(xlookup($L828,'Product Families'!$A:$A,'Product Families'!$P:$P),"")</f>
        <v/>
      </c>
      <c r="AH828" s="2" t="str">
        <f t="array" ref="AH828">iferror(xlookup($L828,'Product Families'!$A:$A,'Product Families'!$Q:$Q),"")</f>
        <v/>
      </c>
      <c r="AI828" s="26" t="str">
        <f t="shared" si="15"/>
        <v/>
      </c>
      <c r="AJ828" s="42" t="str">
        <f t="shared" si="16"/>
        <v/>
      </c>
      <c r="AK828" s="2">
        <f t="shared" si="17"/>
        <v>0</v>
      </c>
    </row>
    <row r="829">
      <c r="A829" s="1"/>
      <c r="B829" s="1"/>
      <c r="C829" s="1"/>
      <c r="D829" s="7" t="str">
        <f t="shared" si="18"/>
        <v/>
      </c>
      <c r="E829" s="26">
        <f t="shared" si="2"/>
        <v>0</v>
      </c>
      <c r="H829" s="1"/>
      <c r="I829" s="1"/>
      <c r="J829" s="1"/>
      <c r="K829" s="1"/>
      <c r="L829" s="1"/>
      <c r="M829" s="10" t="str">
        <f t="array" ref="M829">iferror(xlookup($H829,'Product Families'!$A:$A,'Product Families'!$P:$P),"")</f>
        <v/>
      </c>
      <c r="N829" s="2" t="str">
        <f t="array" ref="N829">iferror(xlookup($H829,'Product Families'!$A:$A,'Product Families'!$Q:$Q),"")</f>
        <v/>
      </c>
      <c r="O829" s="26" t="str">
        <f t="shared" si="3"/>
        <v/>
      </c>
      <c r="P829" s="42" t="str">
        <f t="shared" si="4"/>
        <v/>
      </c>
      <c r="Q829" s="2">
        <f t="shared" si="5"/>
        <v>0</v>
      </c>
      <c r="R829" s="10" t="str">
        <f t="array" ref="R829">iferror(xlookup($I829,'Product Families'!$A:$A,'Product Families'!$P:$P),"")</f>
        <v/>
      </c>
      <c r="S829" s="2" t="str">
        <f t="array" ref="S829">iferror(xlookup($I829,'Product Families'!$A:$A,'Product Families'!$Q:$Q),"")</f>
        <v/>
      </c>
      <c r="T829" s="26" t="str">
        <f t="shared" si="6"/>
        <v/>
      </c>
      <c r="U829" s="42" t="str">
        <f t="shared" si="7"/>
        <v/>
      </c>
      <c r="V829" s="2">
        <f t="shared" si="8"/>
        <v>0</v>
      </c>
      <c r="W829" s="10" t="str">
        <f t="array" ref="W829">iferror(xlookup($J829,'Product Families'!$A:$A,'Product Families'!$P:$P),"")</f>
        <v/>
      </c>
      <c r="X829" s="2" t="str">
        <f t="array" ref="X829">iferror(xlookup($J829,'Product Families'!$A:$A,'Product Families'!$Q:$Q),"")</f>
        <v/>
      </c>
      <c r="Y829" s="42" t="str">
        <f t="shared" si="9"/>
        <v/>
      </c>
      <c r="Z829" s="42" t="str">
        <f t="shared" si="10"/>
        <v/>
      </c>
      <c r="AA829" s="2">
        <f t="shared" si="11"/>
        <v>0</v>
      </c>
      <c r="AB829" s="10" t="str">
        <f t="array" ref="AB829">iferror(xlookup($K829,'Product Families'!$A:$A,'Product Families'!$P:$P),"")</f>
        <v/>
      </c>
      <c r="AC829" s="2" t="str">
        <f t="array" ref="AC829">iferror(xlookup($K829,'Product Families'!$A:$A,'Product Families'!$Q:$Q),"")</f>
        <v/>
      </c>
      <c r="AD829" s="26" t="str">
        <f t="shared" si="12"/>
        <v/>
      </c>
      <c r="AE829" s="42" t="str">
        <f t="shared" si="13"/>
        <v/>
      </c>
      <c r="AF829" s="2">
        <f t="shared" si="14"/>
        <v>0</v>
      </c>
      <c r="AG829" s="10" t="str">
        <f t="array" ref="AG829">iferror(xlookup($L829,'Product Families'!$A:$A,'Product Families'!$P:$P),"")</f>
        <v/>
      </c>
      <c r="AH829" s="2" t="str">
        <f t="array" ref="AH829">iferror(xlookup($L829,'Product Families'!$A:$A,'Product Families'!$Q:$Q),"")</f>
        <v/>
      </c>
      <c r="AI829" s="26" t="str">
        <f t="shared" si="15"/>
        <v/>
      </c>
      <c r="AJ829" s="42" t="str">
        <f t="shared" si="16"/>
        <v/>
      </c>
      <c r="AK829" s="2">
        <f t="shared" si="17"/>
        <v>0</v>
      </c>
    </row>
    <row r="830">
      <c r="A830" s="1"/>
      <c r="B830" s="1"/>
      <c r="C830" s="1"/>
      <c r="D830" s="7" t="str">
        <f t="shared" si="18"/>
        <v/>
      </c>
      <c r="E830" s="26">
        <f t="shared" si="2"/>
        <v>0</v>
      </c>
      <c r="H830" s="1"/>
      <c r="I830" s="1"/>
      <c r="J830" s="1"/>
      <c r="K830" s="1"/>
      <c r="L830" s="1"/>
      <c r="M830" s="10" t="str">
        <f t="array" ref="M830">iferror(xlookup($H830,'Product Families'!$A:$A,'Product Families'!$P:$P),"")</f>
        <v/>
      </c>
      <c r="N830" s="2" t="str">
        <f t="array" ref="N830">iferror(xlookup($H830,'Product Families'!$A:$A,'Product Families'!$Q:$Q),"")</f>
        <v/>
      </c>
      <c r="O830" s="26" t="str">
        <f t="shared" si="3"/>
        <v/>
      </c>
      <c r="P830" s="42" t="str">
        <f t="shared" si="4"/>
        <v/>
      </c>
      <c r="Q830" s="2">
        <f t="shared" si="5"/>
        <v>0</v>
      </c>
      <c r="R830" s="10" t="str">
        <f t="array" ref="R830">iferror(xlookup($I830,'Product Families'!$A:$A,'Product Families'!$P:$P),"")</f>
        <v/>
      </c>
      <c r="S830" s="2" t="str">
        <f t="array" ref="S830">iferror(xlookup($I830,'Product Families'!$A:$A,'Product Families'!$Q:$Q),"")</f>
        <v/>
      </c>
      <c r="T830" s="26" t="str">
        <f t="shared" si="6"/>
        <v/>
      </c>
      <c r="U830" s="42" t="str">
        <f t="shared" si="7"/>
        <v/>
      </c>
      <c r="V830" s="2">
        <f t="shared" si="8"/>
        <v>0</v>
      </c>
      <c r="W830" s="10" t="str">
        <f t="array" ref="W830">iferror(xlookup($J830,'Product Families'!$A:$A,'Product Families'!$P:$P),"")</f>
        <v/>
      </c>
      <c r="X830" s="2" t="str">
        <f t="array" ref="X830">iferror(xlookup($J830,'Product Families'!$A:$A,'Product Families'!$Q:$Q),"")</f>
        <v/>
      </c>
      <c r="Y830" s="42" t="str">
        <f t="shared" si="9"/>
        <v/>
      </c>
      <c r="Z830" s="42" t="str">
        <f t="shared" si="10"/>
        <v/>
      </c>
      <c r="AA830" s="2">
        <f t="shared" si="11"/>
        <v>0</v>
      </c>
      <c r="AB830" s="10" t="str">
        <f t="array" ref="AB830">iferror(xlookup($K830,'Product Families'!$A:$A,'Product Families'!$P:$P),"")</f>
        <v/>
      </c>
      <c r="AC830" s="2" t="str">
        <f t="array" ref="AC830">iferror(xlookup($K830,'Product Families'!$A:$A,'Product Families'!$Q:$Q),"")</f>
        <v/>
      </c>
      <c r="AD830" s="26" t="str">
        <f t="shared" si="12"/>
        <v/>
      </c>
      <c r="AE830" s="42" t="str">
        <f t="shared" si="13"/>
        <v/>
      </c>
      <c r="AF830" s="2">
        <f t="shared" si="14"/>
        <v>0</v>
      </c>
      <c r="AG830" s="10" t="str">
        <f t="array" ref="AG830">iferror(xlookup($L830,'Product Families'!$A:$A,'Product Families'!$P:$P),"")</f>
        <v/>
      </c>
      <c r="AH830" s="2" t="str">
        <f t="array" ref="AH830">iferror(xlookup($L830,'Product Families'!$A:$A,'Product Families'!$Q:$Q),"")</f>
        <v/>
      </c>
      <c r="AI830" s="26" t="str">
        <f t="shared" si="15"/>
        <v/>
      </c>
      <c r="AJ830" s="42" t="str">
        <f t="shared" si="16"/>
        <v/>
      </c>
      <c r="AK830" s="2">
        <f t="shared" si="17"/>
        <v>0</v>
      </c>
    </row>
    <row r="831">
      <c r="A831" s="1"/>
      <c r="B831" s="1"/>
      <c r="C831" s="1"/>
      <c r="D831" s="7" t="str">
        <f t="shared" si="18"/>
        <v/>
      </c>
      <c r="E831" s="26">
        <f t="shared" si="2"/>
        <v>0</v>
      </c>
      <c r="H831" s="1"/>
      <c r="I831" s="1"/>
      <c r="J831" s="1"/>
      <c r="K831" s="1"/>
      <c r="L831" s="1"/>
      <c r="M831" s="10" t="str">
        <f t="array" ref="M831">iferror(xlookup($H831,'Product Families'!$A:$A,'Product Families'!$P:$P),"")</f>
        <v/>
      </c>
      <c r="N831" s="2" t="str">
        <f t="array" ref="N831">iferror(xlookup($H831,'Product Families'!$A:$A,'Product Families'!$Q:$Q),"")</f>
        <v/>
      </c>
      <c r="O831" s="26" t="str">
        <f t="shared" si="3"/>
        <v/>
      </c>
      <c r="P831" s="42" t="str">
        <f t="shared" si="4"/>
        <v/>
      </c>
      <c r="Q831" s="2">
        <f t="shared" si="5"/>
        <v>0</v>
      </c>
      <c r="R831" s="10" t="str">
        <f t="array" ref="R831">iferror(xlookup($I831,'Product Families'!$A:$A,'Product Families'!$P:$P),"")</f>
        <v/>
      </c>
      <c r="S831" s="2" t="str">
        <f t="array" ref="S831">iferror(xlookup($I831,'Product Families'!$A:$A,'Product Families'!$Q:$Q),"")</f>
        <v/>
      </c>
      <c r="T831" s="26" t="str">
        <f t="shared" si="6"/>
        <v/>
      </c>
      <c r="U831" s="42" t="str">
        <f t="shared" si="7"/>
        <v/>
      </c>
      <c r="V831" s="2">
        <f t="shared" si="8"/>
        <v>0</v>
      </c>
      <c r="W831" s="10" t="str">
        <f t="array" ref="W831">iferror(xlookup($J831,'Product Families'!$A:$A,'Product Families'!$P:$P),"")</f>
        <v/>
      </c>
      <c r="X831" s="2" t="str">
        <f t="array" ref="X831">iferror(xlookup($J831,'Product Families'!$A:$A,'Product Families'!$Q:$Q),"")</f>
        <v/>
      </c>
      <c r="Y831" s="42" t="str">
        <f t="shared" si="9"/>
        <v/>
      </c>
      <c r="Z831" s="42" t="str">
        <f t="shared" si="10"/>
        <v/>
      </c>
      <c r="AA831" s="2">
        <f t="shared" si="11"/>
        <v>0</v>
      </c>
      <c r="AB831" s="10" t="str">
        <f t="array" ref="AB831">iferror(xlookup($K831,'Product Families'!$A:$A,'Product Families'!$P:$P),"")</f>
        <v/>
      </c>
      <c r="AC831" s="2" t="str">
        <f t="array" ref="AC831">iferror(xlookup($K831,'Product Families'!$A:$A,'Product Families'!$Q:$Q),"")</f>
        <v/>
      </c>
      <c r="AD831" s="26" t="str">
        <f t="shared" si="12"/>
        <v/>
      </c>
      <c r="AE831" s="42" t="str">
        <f t="shared" si="13"/>
        <v/>
      </c>
      <c r="AF831" s="2">
        <f t="shared" si="14"/>
        <v>0</v>
      </c>
      <c r="AG831" s="10" t="str">
        <f t="array" ref="AG831">iferror(xlookup($L831,'Product Families'!$A:$A,'Product Families'!$P:$P),"")</f>
        <v/>
      </c>
      <c r="AH831" s="2" t="str">
        <f t="array" ref="AH831">iferror(xlookup($L831,'Product Families'!$A:$A,'Product Families'!$Q:$Q),"")</f>
        <v/>
      </c>
      <c r="AI831" s="26" t="str">
        <f t="shared" si="15"/>
        <v/>
      </c>
      <c r="AJ831" s="42" t="str">
        <f t="shared" si="16"/>
        <v/>
      </c>
      <c r="AK831" s="2">
        <f t="shared" si="17"/>
        <v>0</v>
      </c>
    </row>
    <row r="832">
      <c r="A832" s="1"/>
      <c r="B832" s="1"/>
      <c r="C832" s="1"/>
      <c r="D832" s="7" t="str">
        <f t="shared" si="18"/>
        <v/>
      </c>
      <c r="E832" s="26">
        <f t="shared" si="2"/>
        <v>0</v>
      </c>
      <c r="H832" s="1"/>
      <c r="I832" s="1"/>
      <c r="J832" s="1"/>
      <c r="K832" s="1"/>
      <c r="L832" s="1"/>
      <c r="M832" s="10" t="str">
        <f t="array" ref="M832">iferror(xlookup($H832,'Product Families'!$A:$A,'Product Families'!$P:$P),"")</f>
        <v/>
      </c>
      <c r="N832" s="2" t="str">
        <f t="array" ref="N832">iferror(xlookup($H832,'Product Families'!$A:$A,'Product Families'!$Q:$Q),"")</f>
        <v/>
      </c>
      <c r="O832" s="26" t="str">
        <f t="shared" si="3"/>
        <v/>
      </c>
      <c r="P832" s="42" t="str">
        <f t="shared" si="4"/>
        <v/>
      </c>
      <c r="Q832" s="2">
        <f t="shared" si="5"/>
        <v>0</v>
      </c>
      <c r="R832" s="10" t="str">
        <f t="array" ref="R832">iferror(xlookup($I832,'Product Families'!$A:$A,'Product Families'!$P:$P),"")</f>
        <v/>
      </c>
      <c r="S832" s="2" t="str">
        <f t="array" ref="S832">iferror(xlookup($I832,'Product Families'!$A:$A,'Product Families'!$Q:$Q),"")</f>
        <v/>
      </c>
      <c r="T832" s="26" t="str">
        <f t="shared" si="6"/>
        <v/>
      </c>
      <c r="U832" s="42" t="str">
        <f t="shared" si="7"/>
        <v/>
      </c>
      <c r="V832" s="2">
        <f t="shared" si="8"/>
        <v>0</v>
      </c>
      <c r="W832" s="10" t="str">
        <f t="array" ref="W832">iferror(xlookup($J832,'Product Families'!$A:$A,'Product Families'!$P:$P),"")</f>
        <v/>
      </c>
      <c r="X832" s="2" t="str">
        <f t="array" ref="X832">iferror(xlookup($J832,'Product Families'!$A:$A,'Product Families'!$Q:$Q),"")</f>
        <v/>
      </c>
      <c r="Y832" s="42" t="str">
        <f t="shared" si="9"/>
        <v/>
      </c>
      <c r="Z832" s="42" t="str">
        <f t="shared" si="10"/>
        <v/>
      </c>
      <c r="AA832" s="2">
        <f t="shared" si="11"/>
        <v>0</v>
      </c>
      <c r="AB832" s="10" t="str">
        <f t="array" ref="AB832">iferror(xlookup($K832,'Product Families'!$A:$A,'Product Families'!$P:$P),"")</f>
        <v/>
      </c>
      <c r="AC832" s="2" t="str">
        <f t="array" ref="AC832">iferror(xlookup($K832,'Product Families'!$A:$A,'Product Families'!$Q:$Q),"")</f>
        <v/>
      </c>
      <c r="AD832" s="26" t="str">
        <f t="shared" si="12"/>
        <v/>
      </c>
      <c r="AE832" s="42" t="str">
        <f t="shared" si="13"/>
        <v/>
      </c>
      <c r="AF832" s="2">
        <f t="shared" si="14"/>
        <v>0</v>
      </c>
      <c r="AG832" s="10" t="str">
        <f t="array" ref="AG832">iferror(xlookup($L832,'Product Families'!$A:$A,'Product Families'!$P:$P),"")</f>
        <v/>
      </c>
      <c r="AH832" s="2" t="str">
        <f t="array" ref="AH832">iferror(xlookup($L832,'Product Families'!$A:$A,'Product Families'!$Q:$Q),"")</f>
        <v/>
      </c>
      <c r="AI832" s="26" t="str">
        <f t="shared" si="15"/>
        <v/>
      </c>
      <c r="AJ832" s="42" t="str">
        <f t="shared" si="16"/>
        <v/>
      </c>
      <c r="AK832" s="2">
        <f t="shared" si="17"/>
        <v>0</v>
      </c>
    </row>
    <row r="833">
      <c r="A833" s="1"/>
      <c r="B833" s="1"/>
      <c r="C833" s="1"/>
      <c r="D833" s="7" t="str">
        <f t="shared" si="18"/>
        <v/>
      </c>
      <c r="E833" s="26">
        <f t="shared" si="2"/>
        <v>0</v>
      </c>
      <c r="H833" s="1"/>
      <c r="I833" s="1"/>
      <c r="J833" s="1"/>
      <c r="K833" s="1"/>
      <c r="L833" s="1"/>
      <c r="M833" s="10" t="str">
        <f t="array" ref="M833">iferror(xlookup($H833,'Product Families'!$A:$A,'Product Families'!$P:$P),"")</f>
        <v/>
      </c>
      <c r="N833" s="2" t="str">
        <f t="array" ref="N833">iferror(xlookup($H833,'Product Families'!$A:$A,'Product Families'!$Q:$Q),"")</f>
        <v/>
      </c>
      <c r="O833" s="26" t="str">
        <f t="shared" si="3"/>
        <v/>
      </c>
      <c r="P833" s="42" t="str">
        <f t="shared" si="4"/>
        <v/>
      </c>
      <c r="Q833" s="2">
        <f t="shared" si="5"/>
        <v>0</v>
      </c>
      <c r="R833" s="10" t="str">
        <f t="array" ref="R833">iferror(xlookup($I833,'Product Families'!$A:$A,'Product Families'!$P:$P),"")</f>
        <v/>
      </c>
      <c r="S833" s="2" t="str">
        <f t="array" ref="S833">iferror(xlookup($I833,'Product Families'!$A:$A,'Product Families'!$Q:$Q),"")</f>
        <v/>
      </c>
      <c r="T833" s="26" t="str">
        <f t="shared" si="6"/>
        <v/>
      </c>
      <c r="U833" s="42" t="str">
        <f t="shared" si="7"/>
        <v/>
      </c>
      <c r="V833" s="2">
        <f t="shared" si="8"/>
        <v>0</v>
      </c>
      <c r="W833" s="10" t="str">
        <f t="array" ref="W833">iferror(xlookup($J833,'Product Families'!$A:$A,'Product Families'!$P:$P),"")</f>
        <v/>
      </c>
      <c r="X833" s="2" t="str">
        <f t="array" ref="X833">iferror(xlookup($J833,'Product Families'!$A:$A,'Product Families'!$Q:$Q),"")</f>
        <v/>
      </c>
      <c r="Y833" s="42" t="str">
        <f t="shared" si="9"/>
        <v/>
      </c>
      <c r="Z833" s="42" t="str">
        <f t="shared" si="10"/>
        <v/>
      </c>
      <c r="AA833" s="2">
        <f t="shared" si="11"/>
        <v>0</v>
      </c>
      <c r="AB833" s="10" t="str">
        <f t="array" ref="AB833">iferror(xlookup($K833,'Product Families'!$A:$A,'Product Families'!$P:$P),"")</f>
        <v/>
      </c>
      <c r="AC833" s="2" t="str">
        <f t="array" ref="AC833">iferror(xlookup($K833,'Product Families'!$A:$A,'Product Families'!$Q:$Q),"")</f>
        <v/>
      </c>
      <c r="AD833" s="26" t="str">
        <f t="shared" si="12"/>
        <v/>
      </c>
      <c r="AE833" s="42" t="str">
        <f t="shared" si="13"/>
        <v/>
      </c>
      <c r="AF833" s="2">
        <f t="shared" si="14"/>
        <v>0</v>
      </c>
      <c r="AG833" s="10" t="str">
        <f t="array" ref="AG833">iferror(xlookup($L833,'Product Families'!$A:$A,'Product Families'!$P:$P),"")</f>
        <v/>
      </c>
      <c r="AH833" s="2" t="str">
        <f t="array" ref="AH833">iferror(xlookup($L833,'Product Families'!$A:$A,'Product Families'!$Q:$Q),"")</f>
        <v/>
      </c>
      <c r="AI833" s="26" t="str">
        <f t="shared" si="15"/>
        <v/>
      </c>
      <c r="AJ833" s="42" t="str">
        <f t="shared" si="16"/>
        <v/>
      </c>
      <c r="AK833" s="2">
        <f t="shared" si="17"/>
        <v>0</v>
      </c>
    </row>
    <row r="834">
      <c r="A834" s="1"/>
      <c r="B834" s="1"/>
      <c r="C834" s="1"/>
      <c r="D834" s="7" t="str">
        <f t="shared" si="18"/>
        <v/>
      </c>
      <c r="E834" s="26">
        <f t="shared" si="2"/>
        <v>0</v>
      </c>
      <c r="H834" s="1"/>
      <c r="I834" s="1"/>
      <c r="J834" s="1"/>
      <c r="K834" s="1"/>
      <c r="L834" s="1"/>
      <c r="M834" s="10" t="str">
        <f t="array" ref="M834">iferror(xlookup($H834,'Product Families'!$A:$A,'Product Families'!$P:$P),"")</f>
        <v/>
      </c>
      <c r="N834" s="2" t="str">
        <f t="array" ref="N834">iferror(xlookup($H834,'Product Families'!$A:$A,'Product Families'!$Q:$Q),"")</f>
        <v/>
      </c>
      <c r="O834" s="26" t="str">
        <f t="shared" si="3"/>
        <v/>
      </c>
      <c r="P834" s="42" t="str">
        <f t="shared" si="4"/>
        <v/>
      </c>
      <c r="Q834" s="2">
        <f t="shared" si="5"/>
        <v>0</v>
      </c>
      <c r="R834" s="10" t="str">
        <f t="array" ref="R834">iferror(xlookup($I834,'Product Families'!$A:$A,'Product Families'!$P:$P),"")</f>
        <v/>
      </c>
      <c r="S834" s="2" t="str">
        <f t="array" ref="S834">iferror(xlookup($I834,'Product Families'!$A:$A,'Product Families'!$Q:$Q),"")</f>
        <v/>
      </c>
      <c r="T834" s="26" t="str">
        <f t="shared" si="6"/>
        <v/>
      </c>
      <c r="U834" s="42" t="str">
        <f t="shared" si="7"/>
        <v/>
      </c>
      <c r="V834" s="2">
        <f t="shared" si="8"/>
        <v>0</v>
      </c>
      <c r="W834" s="10" t="str">
        <f t="array" ref="W834">iferror(xlookup($J834,'Product Families'!$A:$A,'Product Families'!$P:$P),"")</f>
        <v/>
      </c>
      <c r="X834" s="2" t="str">
        <f t="array" ref="X834">iferror(xlookup($J834,'Product Families'!$A:$A,'Product Families'!$Q:$Q),"")</f>
        <v/>
      </c>
      <c r="Y834" s="42" t="str">
        <f t="shared" si="9"/>
        <v/>
      </c>
      <c r="Z834" s="42" t="str">
        <f t="shared" si="10"/>
        <v/>
      </c>
      <c r="AA834" s="2">
        <f t="shared" si="11"/>
        <v>0</v>
      </c>
      <c r="AB834" s="10" t="str">
        <f t="array" ref="AB834">iferror(xlookup($K834,'Product Families'!$A:$A,'Product Families'!$P:$P),"")</f>
        <v/>
      </c>
      <c r="AC834" s="2" t="str">
        <f t="array" ref="AC834">iferror(xlookup($K834,'Product Families'!$A:$A,'Product Families'!$Q:$Q),"")</f>
        <v/>
      </c>
      <c r="AD834" s="26" t="str">
        <f t="shared" si="12"/>
        <v/>
      </c>
      <c r="AE834" s="42" t="str">
        <f t="shared" si="13"/>
        <v/>
      </c>
      <c r="AF834" s="2">
        <f t="shared" si="14"/>
        <v>0</v>
      </c>
      <c r="AG834" s="10" t="str">
        <f t="array" ref="AG834">iferror(xlookup($L834,'Product Families'!$A:$A,'Product Families'!$P:$P),"")</f>
        <v/>
      </c>
      <c r="AH834" s="2" t="str">
        <f t="array" ref="AH834">iferror(xlookup($L834,'Product Families'!$A:$A,'Product Families'!$Q:$Q),"")</f>
        <v/>
      </c>
      <c r="AI834" s="26" t="str">
        <f t="shared" si="15"/>
        <v/>
      </c>
      <c r="AJ834" s="42" t="str">
        <f t="shared" si="16"/>
        <v/>
      </c>
      <c r="AK834" s="2">
        <f t="shared" si="17"/>
        <v>0</v>
      </c>
    </row>
    <row r="835">
      <c r="A835" s="1"/>
      <c r="B835" s="1"/>
      <c r="C835" s="1"/>
      <c r="D835" s="7" t="str">
        <f t="shared" si="18"/>
        <v/>
      </c>
      <c r="E835" s="26">
        <f t="shared" si="2"/>
        <v>0</v>
      </c>
      <c r="H835" s="1"/>
      <c r="I835" s="1"/>
      <c r="J835" s="1"/>
      <c r="K835" s="1"/>
      <c r="L835" s="1"/>
      <c r="M835" s="10" t="str">
        <f t="array" ref="M835">iferror(xlookup($H835,'Product Families'!$A:$A,'Product Families'!$P:$P),"")</f>
        <v/>
      </c>
      <c r="N835" s="2" t="str">
        <f t="array" ref="N835">iferror(xlookup($H835,'Product Families'!$A:$A,'Product Families'!$Q:$Q),"")</f>
        <v/>
      </c>
      <c r="O835" s="26" t="str">
        <f t="shared" si="3"/>
        <v/>
      </c>
      <c r="P835" s="42" t="str">
        <f t="shared" si="4"/>
        <v/>
      </c>
      <c r="Q835" s="2">
        <f t="shared" si="5"/>
        <v>0</v>
      </c>
      <c r="R835" s="10" t="str">
        <f t="array" ref="R835">iferror(xlookup($I835,'Product Families'!$A:$A,'Product Families'!$P:$P),"")</f>
        <v/>
      </c>
      <c r="S835" s="2" t="str">
        <f t="array" ref="S835">iferror(xlookup($I835,'Product Families'!$A:$A,'Product Families'!$Q:$Q),"")</f>
        <v/>
      </c>
      <c r="T835" s="26" t="str">
        <f t="shared" si="6"/>
        <v/>
      </c>
      <c r="U835" s="42" t="str">
        <f t="shared" si="7"/>
        <v/>
      </c>
      <c r="V835" s="2">
        <f t="shared" si="8"/>
        <v>0</v>
      </c>
      <c r="W835" s="10" t="str">
        <f t="array" ref="W835">iferror(xlookup($J835,'Product Families'!$A:$A,'Product Families'!$P:$P),"")</f>
        <v/>
      </c>
      <c r="X835" s="2" t="str">
        <f t="array" ref="X835">iferror(xlookup($J835,'Product Families'!$A:$A,'Product Families'!$Q:$Q),"")</f>
        <v/>
      </c>
      <c r="Y835" s="42" t="str">
        <f t="shared" si="9"/>
        <v/>
      </c>
      <c r="Z835" s="42" t="str">
        <f t="shared" si="10"/>
        <v/>
      </c>
      <c r="AA835" s="2">
        <f t="shared" si="11"/>
        <v>0</v>
      </c>
      <c r="AB835" s="10" t="str">
        <f t="array" ref="AB835">iferror(xlookup($K835,'Product Families'!$A:$A,'Product Families'!$P:$P),"")</f>
        <v/>
      </c>
      <c r="AC835" s="2" t="str">
        <f t="array" ref="AC835">iferror(xlookup($K835,'Product Families'!$A:$A,'Product Families'!$Q:$Q),"")</f>
        <v/>
      </c>
      <c r="AD835" s="26" t="str">
        <f t="shared" si="12"/>
        <v/>
      </c>
      <c r="AE835" s="42" t="str">
        <f t="shared" si="13"/>
        <v/>
      </c>
      <c r="AF835" s="2">
        <f t="shared" si="14"/>
        <v>0</v>
      </c>
      <c r="AG835" s="10" t="str">
        <f t="array" ref="AG835">iferror(xlookup($L835,'Product Families'!$A:$A,'Product Families'!$P:$P),"")</f>
        <v/>
      </c>
      <c r="AH835" s="2" t="str">
        <f t="array" ref="AH835">iferror(xlookup($L835,'Product Families'!$A:$A,'Product Families'!$Q:$Q),"")</f>
        <v/>
      </c>
      <c r="AI835" s="26" t="str">
        <f t="shared" si="15"/>
        <v/>
      </c>
      <c r="AJ835" s="42" t="str">
        <f t="shared" si="16"/>
        <v/>
      </c>
      <c r="AK835" s="2">
        <f t="shared" si="17"/>
        <v>0</v>
      </c>
    </row>
    <row r="836">
      <c r="A836" s="1"/>
      <c r="B836" s="1"/>
      <c r="C836" s="1"/>
      <c r="D836" s="7" t="str">
        <f t="shared" si="18"/>
        <v/>
      </c>
      <c r="E836" s="26">
        <f t="shared" si="2"/>
        <v>0</v>
      </c>
      <c r="H836" s="1"/>
      <c r="I836" s="1"/>
      <c r="J836" s="1"/>
      <c r="K836" s="1"/>
      <c r="L836" s="1"/>
      <c r="M836" s="10" t="str">
        <f t="array" ref="M836">iferror(xlookup($H836,'Product Families'!$A:$A,'Product Families'!$P:$P),"")</f>
        <v/>
      </c>
      <c r="N836" s="2" t="str">
        <f t="array" ref="N836">iferror(xlookup($H836,'Product Families'!$A:$A,'Product Families'!$Q:$Q),"")</f>
        <v/>
      </c>
      <c r="O836" s="26" t="str">
        <f t="shared" si="3"/>
        <v/>
      </c>
      <c r="P836" s="42" t="str">
        <f t="shared" si="4"/>
        <v/>
      </c>
      <c r="Q836" s="2">
        <f t="shared" si="5"/>
        <v>0</v>
      </c>
      <c r="R836" s="10" t="str">
        <f t="array" ref="R836">iferror(xlookup($I836,'Product Families'!$A:$A,'Product Families'!$P:$P),"")</f>
        <v/>
      </c>
      <c r="S836" s="2" t="str">
        <f t="array" ref="S836">iferror(xlookup($I836,'Product Families'!$A:$A,'Product Families'!$Q:$Q),"")</f>
        <v/>
      </c>
      <c r="T836" s="26" t="str">
        <f t="shared" si="6"/>
        <v/>
      </c>
      <c r="U836" s="42" t="str">
        <f t="shared" si="7"/>
        <v/>
      </c>
      <c r="V836" s="2">
        <f t="shared" si="8"/>
        <v>0</v>
      </c>
      <c r="W836" s="10" t="str">
        <f t="array" ref="W836">iferror(xlookup($J836,'Product Families'!$A:$A,'Product Families'!$P:$P),"")</f>
        <v/>
      </c>
      <c r="X836" s="2" t="str">
        <f t="array" ref="X836">iferror(xlookup($J836,'Product Families'!$A:$A,'Product Families'!$Q:$Q),"")</f>
        <v/>
      </c>
      <c r="Y836" s="42" t="str">
        <f t="shared" si="9"/>
        <v/>
      </c>
      <c r="Z836" s="42" t="str">
        <f t="shared" si="10"/>
        <v/>
      </c>
      <c r="AA836" s="2">
        <f t="shared" si="11"/>
        <v>0</v>
      </c>
      <c r="AB836" s="10" t="str">
        <f t="array" ref="AB836">iferror(xlookup($K836,'Product Families'!$A:$A,'Product Families'!$P:$P),"")</f>
        <v/>
      </c>
      <c r="AC836" s="2" t="str">
        <f t="array" ref="AC836">iferror(xlookup($K836,'Product Families'!$A:$A,'Product Families'!$Q:$Q),"")</f>
        <v/>
      </c>
      <c r="AD836" s="26" t="str">
        <f t="shared" si="12"/>
        <v/>
      </c>
      <c r="AE836" s="42" t="str">
        <f t="shared" si="13"/>
        <v/>
      </c>
      <c r="AF836" s="2">
        <f t="shared" si="14"/>
        <v>0</v>
      </c>
      <c r="AG836" s="10" t="str">
        <f t="array" ref="AG836">iferror(xlookup($L836,'Product Families'!$A:$A,'Product Families'!$P:$P),"")</f>
        <v/>
      </c>
      <c r="AH836" s="2" t="str">
        <f t="array" ref="AH836">iferror(xlookup($L836,'Product Families'!$A:$A,'Product Families'!$Q:$Q),"")</f>
        <v/>
      </c>
      <c r="AI836" s="26" t="str">
        <f t="shared" si="15"/>
        <v/>
      </c>
      <c r="AJ836" s="42" t="str">
        <f t="shared" si="16"/>
        <v/>
      </c>
      <c r="AK836" s="2">
        <f t="shared" si="17"/>
        <v>0</v>
      </c>
    </row>
    <row r="837">
      <c r="A837" s="1"/>
      <c r="B837" s="1"/>
      <c r="C837" s="1"/>
      <c r="D837" s="7" t="str">
        <f t="shared" si="18"/>
        <v/>
      </c>
      <c r="E837" s="26">
        <f t="shared" si="2"/>
        <v>0</v>
      </c>
      <c r="H837" s="1"/>
      <c r="I837" s="1"/>
      <c r="J837" s="1"/>
      <c r="K837" s="1"/>
      <c r="L837" s="1"/>
      <c r="M837" s="10" t="str">
        <f t="array" ref="M837">iferror(xlookup($H837,'Product Families'!$A:$A,'Product Families'!$P:$P),"")</f>
        <v/>
      </c>
      <c r="N837" s="2" t="str">
        <f t="array" ref="N837">iferror(xlookup($H837,'Product Families'!$A:$A,'Product Families'!$Q:$Q),"")</f>
        <v/>
      </c>
      <c r="O837" s="26" t="str">
        <f t="shared" si="3"/>
        <v/>
      </c>
      <c r="P837" s="42" t="str">
        <f t="shared" si="4"/>
        <v/>
      </c>
      <c r="Q837" s="2">
        <f t="shared" si="5"/>
        <v>0</v>
      </c>
      <c r="R837" s="10" t="str">
        <f t="array" ref="R837">iferror(xlookup($I837,'Product Families'!$A:$A,'Product Families'!$P:$P),"")</f>
        <v/>
      </c>
      <c r="S837" s="2" t="str">
        <f t="array" ref="S837">iferror(xlookup($I837,'Product Families'!$A:$A,'Product Families'!$Q:$Q),"")</f>
        <v/>
      </c>
      <c r="T837" s="26" t="str">
        <f t="shared" si="6"/>
        <v/>
      </c>
      <c r="U837" s="42" t="str">
        <f t="shared" si="7"/>
        <v/>
      </c>
      <c r="V837" s="2">
        <f t="shared" si="8"/>
        <v>0</v>
      </c>
      <c r="W837" s="10" t="str">
        <f t="array" ref="W837">iferror(xlookup($J837,'Product Families'!$A:$A,'Product Families'!$P:$P),"")</f>
        <v/>
      </c>
      <c r="X837" s="2" t="str">
        <f t="array" ref="X837">iferror(xlookup($J837,'Product Families'!$A:$A,'Product Families'!$Q:$Q),"")</f>
        <v/>
      </c>
      <c r="Y837" s="42" t="str">
        <f t="shared" si="9"/>
        <v/>
      </c>
      <c r="Z837" s="42" t="str">
        <f t="shared" si="10"/>
        <v/>
      </c>
      <c r="AA837" s="2">
        <f t="shared" si="11"/>
        <v>0</v>
      </c>
      <c r="AB837" s="10" t="str">
        <f t="array" ref="AB837">iferror(xlookup($K837,'Product Families'!$A:$A,'Product Families'!$P:$P),"")</f>
        <v/>
      </c>
      <c r="AC837" s="2" t="str">
        <f t="array" ref="AC837">iferror(xlookup($K837,'Product Families'!$A:$A,'Product Families'!$Q:$Q),"")</f>
        <v/>
      </c>
      <c r="AD837" s="26" t="str">
        <f t="shared" si="12"/>
        <v/>
      </c>
      <c r="AE837" s="42" t="str">
        <f t="shared" si="13"/>
        <v/>
      </c>
      <c r="AF837" s="2">
        <f t="shared" si="14"/>
        <v>0</v>
      </c>
      <c r="AG837" s="10" t="str">
        <f t="array" ref="AG837">iferror(xlookup($L837,'Product Families'!$A:$A,'Product Families'!$P:$P),"")</f>
        <v/>
      </c>
      <c r="AH837" s="2" t="str">
        <f t="array" ref="AH837">iferror(xlookup($L837,'Product Families'!$A:$A,'Product Families'!$Q:$Q),"")</f>
        <v/>
      </c>
      <c r="AI837" s="26" t="str">
        <f t="shared" si="15"/>
        <v/>
      </c>
      <c r="AJ837" s="42" t="str">
        <f t="shared" si="16"/>
        <v/>
      </c>
      <c r="AK837" s="2">
        <f t="shared" si="17"/>
        <v>0</v>
      </c>
    </row>
    <row r="838">
      <c r="A838" s="1"/>
      <c r="B838" s="1"/>
      <c r="C838" s="1"/>
      <c r="D838" s="7" t="str">
        <f t="shared" si="18"/>
        <v/>
      </c>
      <c r="E838" s="26">
        <f t="shared" si="2"/>
        <v>0</v>
      </c>
      <c r="H838" s="1"/>
      <c r="I838" s="1"/>
      <c r="J838" s="1"/>
      <c r="K838" s="1"/>
      <c r="L838" s="1"/>
      <c r="M838" s="10" t="str">
        <f t="array" ref="M838">iferror(xlookup($H838,'Product Families'!$A:$A,'Product Families'!$P:$P),"")</f>
        <v/>
      </c>
      <c r="N838" s="2" t="str">
        <f t="array" ref="N838">iferror(xlookup($H838,'Product Families'!$A:$A,'Product Families'!$Q:$Q),"")</f>
        <v/>
      </c>
      <c r="O838" s="26" t="str">
        <f t="shared" si="3"/>
        <v/>
      </c>
      <c r="P838" s="42" t="str">
        <f t="shared" si="4"/>
        <v/>
      </c>
      <c r="Q838" s="2">
        <f t="shared" si="5"/>
        <v>0</v>
      </c>
      <c r="R838" s="10" t="str">
        <f t="array" ref="R838">iferror(xlookup($I838,'Product Families'!$A:$A,'Product Families'!$P:$P),"")</f>
        <v/>
      </c>
      <c r="S838" s="2" t="str">
        <f t="array" ref="S838">iferror(xlookup($I838,'Product Families'!$A:$A,'Product Families'!$Q:$Q),"")</f>
        <v/>
      </c>
      <c r="T838" s="26" t="str">
        <f t="shared" si="6"/>
        <v/>
      </c>
      <c r="U838" s="42" t="str">
        <f t="shared" si="7"/>
        <v/>
      </c>
      <c r="V838" s="2">
        <f t="shared" si="8"/>
        <v>0</v>
      </c>
      <c r="W838" s="10" t="str">
        <f t="array" ref="W838">iferror(xlookup($J838,'Product Families'!$A:$A,'Product Families'!$P:$P),"")</f>
        <v/>
      </c>
      <c r="X838" s="2" t="str">
        <f t="array" ref="X838">iferror(xlookup($J838,'Product Families'!$A:$A,'Product Families'!$Q:$Q),"")</f>
        <v/>
      </c>
      <c r="Y838" s="42" t="str">
        <f t="shared" si="9"/>
        <v/>
      </c>
      <c r="Z838" s="42" t="str">
        <f t="shared" si="10"/>
        <v/>
      </c>
      <c r="AA838" s="2">
        <f t="shared" si="11"/>
        <v>0</v>
      </c>
      <c r="AB838" s="10" t="str">
        <f t="array" ref="AB838">iferror(xlookup($K838,'Product Families'!$A:$A,'Product Families'!$P:$P),"")</f>
        <v/>
      </c>
      <c r="AC838" s="2" t="str">
        <f t="array" ref="AC838">iferror(xlookup($K838,'Product Families'!$A:$A,'Product Families'!$Q:$Q),"")</f>
        <v/>
      </c>
      <c r="AD838" s="26" t="str">
        <f t="shared" si="12"/>
        <v/>
      </c>
      <c r="AE838" s="42" t="str">
        <f t="shared" si="13"/>
        <v/>
      </c>
      <c r="AF838" s="2">
        <f t="shared" si="14"/>
        <v>0</v>
      </c>
      <c r="AG838" s="10" t="str">
        <f t="array" ref="AG838">iferror(xlookup($L838,'Product Families'!$A:$A,'Product Families'!$P:$P),"")</f>
        <v/>
      </c>
      <c r="AH838" s="2" t="str">
        <f t="array" ref="AH838">iferror(xlookup($L838,'Product Families'!$A:$A,'Product Families'!$Q:$Q),"")</f>
        <v/>
      </c>
      <c r="AI838" s="26" t="str">
        <f t="shared" si="15"/>
        <v/>
      </c>
      <c r="AJ838" s="42" t="str">
        <f t="shared" si="16"/>
        <v/>
      </c>
      <c r="AK838" s="2">
        <f t="shared" si="17"/>
        <v>0</v>
      </c>
    </row>
    <row r="839">
      <c r="A839" s="1"/>
      <c r="B839" s="1"/>
      <c r="C839" s="1"/>
      <c r="D839" s="7" t="str">
        <f t="shared" si="18"/>
        <v/>
      </c>
      <c r="E839" s="26">
        <f t="shared" si="2"/>
        <v>0</v>
      </c>
      <c r="H839" s="1"/>
      <c r="I839" s="1"/>
      <c r="J839" s="1"/>
      <c r="K839" s="1"/>
      <c r="L839" s="1"/>
      <c r="M839" s="10" t="str">
        <f t="array" ref="M839">iferror(xlookup($H839,'Product Families'!$A:$A,'Product Families'!$P:$P),"")</f>
        <v/>
      </c>
      <c r="N839" s="2" t="str">
        <f t="array" ref="N839">iferror(xlookup($H839,'Product Families'!$A:$A,'Product Families'!$Q:$Q),"")</f>
        <v/>
      </c>
      <c r="O839" s="26" t="str">
        <f t="shared" si="3"/>
        <v/>
      </c>
      <c r="P839" s="42" t="str">
        <f t="shared" si="4"/>
        <v/>
      </c>
      <c r="Q839" s="2">
        <f t="shared" si="5"/>
        <v>0</v>
      </c>
      <c r="R839" s="10" t="str">
        <f t="array" ref="R839">iferror(xlookup($I839,'Product Families'!$A:$A,'Product Families'!$P:$P),"")</f>
        <v/>
      </c>
      <c r="S839" s="2" t="str">
        <f t="array" ref="S839">iferror(xlookup($I839,'Product Families'!$A:$A,'Product Families'!$Q:$Q),"")</f>
        <v/>
      </c>
      <c r="T839" s="26" t="str">
        <f t="shared" si="6"/>
        <v/>
      </c>
      <c r="U839" s="42" t="str">
        <f t="shared" si="7"/>
        <v/>
      </c>
      <c r="V839" s="2">
        <f t="shared" si="8"/>
        <v>0</v>
      </c>
      <c r="W839" s="10" t="str">
        <f t="array" ref="W839">iferror(xlookup($J839,'Product Families'!$A:$A,'Product Families'!$P:$P),"")</f>
        <v/>
      </c>
      <c r="X839" s="2" t="str">
        <f t="array" ref="X839">iferror(xlookup($J839,'Product Families'!$A:$A,'Product Families'!$Q:$Q),"")</f>
        <v/>
      </c>
      <c r="Y839" s="42" t="str">
        <f t="shared" si="9"/>
        <v/>
      </c>
      <c r="Z839" s="42" t="str">
        <f t="shared" si="10"/>
        <v/>
      </c>
      <c r="AA839" s="2">
        <f t="shared" si="11"/>
        <v>0</v>
      </c>
      <c r="AB839" s="10" t="str">
        <f t="array" ref="AB839">iferror(xlookup($K839,'Product Families'!$A:$A,'Product Families'!$P:$P),"")</f>
        <v/>
      </c>
      <c r="AC839" s="2" t="str">
        <f t="array" ref="AC839">iferror(xlookup($K839,'Product Families'!$A:$A,'Product Families'!$Q:$Q),"")</f>
        <v/>
      </c>
      <c r="AD839" s="26" t="str">
        <f t="shared" si="12"/>
        <v/>
      </c>
      <c r="AE839" s="42" t="str">
        <f t="shared" si="13"/>
        <v/>
      </c>
      <c r="AF839" s="2">
        <f t="shared" si="14"/>
        <v>0</v>
      </c>
      <c r="AG839" s="10" t="str">
        <f t="array" ref="AG839">iferror(xlookup($L839,'Product Families'!$A:$A,'Product Families'!$P:$P),"")</f>
        <v/>
      </c>
      <c r="AH839" s="2" t="str">
        <f t="array" ref="AH839">iferror(xlookup($L839,'Product Families'!$A:$A,'Product Families'!$Q:$Q),"")</f>
        <v/>
      </c>
      <c r="AI839" s="26" t="str">
        <f t="shared" si="15"/>
        <v/>
      </c>
      <c r="AJ839" s="42" t="str">
        <f t="shared" si="16"/>
        <v/>
      </c>
      <c r="AK839" s="2">
        <f t="shared" si="17"/>
        <v>0</v>
      </c>
    </row>
    <row r="840">
      <c r="A840" s="1"/>
      <c r="B840" s="1"/>
      <c r="C840" s="1"/>
      <c r="D840" s="7" t="str">
        <f t="shared" si="18"/>
        <v/>
      </c>
      <c r="E840" s="26">
        <f t="shared" si="2"/>
        <v>0</v>
      </c>
      <c r="H840" s="1"/>
      <c r="I840" s="1"/>
      <c r="J840" s="1"/>
      <c r="K840" s="1"/>
      <c r="L840" s="1"/>
      <c r="M840" s="10" t="str">
        <f t="array" ref="M840">iferror(xlookup($H840,'Product Families'!$A:$A,'Product Families'!$P:$P),"")</f>
        <v/>
      </c>
      <c r="N840" s="2" t="str">
        <f t="array" ref="N840">iferror(xlookup($H840,'Product Families'!$A:$A,'Product Families'!$Q:$Q),"")</f>
        <v/>
      </c>
      <c r="O840" s="26" t="str">
        <f t="shared" si="3"/>
        <v/>
      </c>
      <c r="P840" s="42" t="str">
        <f t="shared" si="4"/>
        <v/>
      </c>
      <c r="Q840" s="2">
        <f t="shared" si="5"/>
        <v>0</v>
      </c>
      <c r="R840" s="10" t="str">
        <f t="array" ref="R840">iferror(xlookup($I840,'Product Families'!$A:$A,'Product Families'!$P:$P),"")</f>
        <v/>
      </c>
      <c r="S840" s="2" t="str">
        <f t="array" ref="S840">iferror(xlookup($I840,'Product Families'!$A:$A,'Product Families'!$Q:$Q),"")</f>
        <v/>
      </c>
      <c r="T840" s="26" t="str">
        <f t="shared" si="6"/>
        <v/>
      </c>
      <c r="U840" s="42" t="str">
        <f t="shared" si="7"/>
        <v/>
      </c>
      <c r="V840" s="2">
        <f t="shared" si="8"/>
        <v>0</v>
      </c>
      <c r="W840" s="10" t="str">
        <f t="array" ref="W840">iferror(xlookup($J840,'Product Families'!$A:$A,'Product Families'!$P:$P),"")</f>
        <v/>
      </c>
      <c r="X840" s="2" t="str">
        <f t="array" ref="X840">iferror(xlookup($J840,'Product Families'!$A:$A,'Product Families'!$Q:$Q),"")</f>
        <v/>
      </c>
      <c r="Y840" s="42" t="str">
        <f t="shared" si="9"/>
        <v/>
      </c>
      <c r="Z840" s="42" t="str">
        <f t="shared" si="10"/>
        <v/>
      </c>
      <c r="AA840" s="2">
        <f t="shared" si="11"/>
        <v>0</v>
      </c>
      <c r="AB840" s="10" t="str">
        <f t="array" ref="AB840">iferror(xlookup($K840,'Product Families'!$A:$A,'Product Families'!$P:$P),"")</f>
        <v/>
      </c>
      <c r="AC840" s="2" t="str">
        <f t="array" ref="AC840">iferror(xlookup($K840,'Product Families'!$A:$A,'Product Families'!$Q:$Q),"")</f>
        <v/>
      </c>
      <c r="AD840" s="26" t="str">
        <f t="shared" si="12"/>
        <v/>
      </c>
      <c r="AE840" s="42" t="str">
        <f t="shared" si="13"/>
        <v/>
      </c>
      <c r="AF840" s="2">
        <f t="shared" si="14"/>
        <v>0</v>
      </c>
      <c r="AG840" s="10" t="str">
        <f t="array" ref="AG840">iferror(xlookup($L840,'Product Families'!$A:$A,'Product Families'!$P:$P),"")</f>
        <v/>
      </c>
      <c r="AH840" s="2" t="str">
        <f t="array" ref="AH840">iferror(xlookup($L840,'Product Families'!$A:$A,'Product Families'!$Q:$Q),"")</f>
        <v/>
      </c>
      <c r="AI840" s="26" t="str">
        <f t="shared" si="15"/>
        <v/>
      </c>
      <c r="AJ840" s="42" t="str">
        <f t="shared" si="16"/>
        <v/>
      </c>
      <c r="AK840" s="2">
        <f t="shared" si="17"/>
        <v>0</v>
      </c>
    </row>
    <row r="841">
      <c r="A841" s="1"/>
      <c r="B841" s="1"/>
      <c r="C841" s="1"/>
      <c r="D841" s="7" t="str">
        <f t="shared" si="18"/>
        <v/>
      </c>
      <c r="E841" s="26">
        <f t="shared" si="2"/>
        <v>0</v>
      </c>
      <c r="H841" s="1"/>
      <c r="I841" s="1"/>
      <c r="J841" s="1"/>
      <c r="K841" s="1"/>
      <c r="L841" s="1"/>
      <c r="M841" s="10" t="str">
        <f t="array" ref="M841">iferror(xlookup($H841,'Product Families'!$A:$A,'Product Families'!$P:$P),"")</f>
        <v/>
      </c>
      <c r="N841" s="2" t="str">
        <f t="array" ref="N841">iferror(xlookup($H841,'Product Families'!$A:$A,'Product Families'!$Q:$Q),"")</f>
        <v/>
      </c>
      <c r="O841" s="26" t="str">
        <f t="shared" si="3"/>
        <v/>
      </c>
      <c r="P841" s="42" t="str">
        <f t="shared" si="4"/>
        <v/>
      </c>
      <c r="Q841" s="2">
        <f t="shared" si="5"/>
        <v>0</v>
      </c>
      <c r="R841" s="10" t="str">
        <f t="array" ref="R841">iferror(xlookup($I841,'Product Families'!$A:$A,'Product Families'!$P:$P),"")</f>
        <v/>
      </c>
      <c r="S841" s="2" t="str">
        <f t="array" ref="S841">iferror(xlookup($I841,'Product Families'!$A:$A,'Product Families'!$Q:$Q),"")</f>
        <v/>
      </c>
      <c r="T841" s="26" t="str">
        <f t="shared" si="6"/>
        <v/>
      </c>
      <c r="U841" s="42" t="str">
        <f t="shared" si="7"/>
        <v/>
      </c>
      <c r="V841" s="2">
        <f t="shared" si="8"/>
        <v>0</v>
      </c>
      <c r="W841" s="10" t="str">
        <f t="array" ref="W841">iferror(xlookup($J841,'Product Families'!$A:$A,'Product Families'!$P:$P),"")</f>
        <v/>
      </c>
      <c r="X841" s="2" t="str">
        <f t="array" ref="X841">iferror(xlookup($J841,'Product Families'!$A:$A,'Product Families'!$Q:$Q),"")</f>
        <v/>
      </c>
      <c r="Y841" s="42" t="str">
        <f t="shared" si="9"/>
        <v/>
      </c>
      <c r="Z841" s="42" t="str">
        <f t="shared" si="10"/>
        <v/>
      </c>
      <c r="AA841" s="2">
        <f t="shared" si="11"/>
        <v>0</v>
      </c>
      <c r="AB841" s="10" t="str">
        <f t="array" ref="AB841">iferror(xlookup($K841,'Product Families'!$A:$A,'Product Families'!$P:$P),"")</f>
        <v/>
      </c>
      <c r="AC841" s="2" t="str">
        <f t="array" ref="AC841">iferror(xlookup($K841,'Product Families'!$A:$A,'Product Families'!$Q:$Q),"")</f>
        <v/>
      </c>
      <c r="AD841" s="26" t="str">
        <f t="shared" si="12"/>
        <v/>
      </c>
      <c r="AE841" s="42" t="str">
        <f t="shared" si="13"/>
        <v/>
      </c>
      <c r="AF841" s="2">
        <f t="shared" si="14"/>
        <v>0</v>
      </c>
      <c r="AG841" s="10" t="str">
        <f t="array" ref="AG841">iferror(xlookup($L841,'Product Families'!$A:$A,'Product Families'!$P:$P),"")</f>
        <v/>
      </c>
      <c r="AH841" s="2" t="str">
        <f t="array" ref="AH841">iferror(xlookup($L841,'Product Families'!$A:$A,'Product Families'!$Q:$Q),"")</f>
        <v/>
      </c>
      <c r="AI841" s="26" t="str">
        <f t="shared" si="15"/>
        <v/>
      </c>
      <c r="AJ841" s="42" t="str">
        <f t="shared" si="16"/>
        <v/>
      </c>
      <c r="AK841" s="2">
        <f t="shared" si="17"/>
        <v>0</v>
      </c>
    </row>
    <row r="842">
      <c r="A842" s="1"/>
      <c r="B842" s="1"/>
      <c r="C842" s="1"/>
      <c r="D842" s="7" t="str">
        <f t="shared" si="18"/>
        <v/>
      </c>
      <c r="E842" s="26">
        <f t="shared" si="2"/>
        <v>0</v>
      </c>
      <c r="H842" s="1"/>
      <c r="I842" s="1"/>
      <c r="J842" s="1"/>
      <c r="K842" s="1"/>
      <c r="L842" s="1"/>
      <c r="M842" s="10" t="str">
        <f t="array" ref="M842">iferror(xlookup($H842,'Product Families'!$A:$A,'Product Families'!$P:$P),"")</f>
        <v/>
      </c>
      <c r="N842" s="2" t="str">
        <f t="array" ref="N842">iferror(xlookup($H842,'Product Families'!$A:$A,'Product Families'!$Q:$Q),"")</f>
        <v/>
      </c>
      <c r="O842" s="26" t="str">
        <f t="shared" si="3"/>
        <v/>
      </c>
      <c r="P842" s="42" t="str">
        <f t="shared" si="4"/>
        <v/>
      </c>
      <c r="Q842" s="2">
        <f t="shared" si="5"/>
        <v>0</v>
      </c>
      <c r="R842" s="10" t="str">
        <f t="array" ref="R842">iferror(xlookup($I842,'Product Families'!$A:$A,'Product Families'!$P:$P),"")</f>
        <v/>
      </c>
      <c r="S842" s="2" t="str">
        <f t="array" ref="S842">iferror(xlookup($I842,'Product Families'!$A:$A,'Product Families'!$Q:$Q),"")</f>
        <v/>
      </c>
      <c r="T842" s="26" t="str">
        <f t="shared" si="6"/>
        <v/>
      </c>
      <c r="U842" s="42" t="str">
        <f t="shared" si="7"/>
        <v/>
      </c>
      <c r="V842" s="2">
        <f t="shared" si="8"/>
        <v>0</v>
      </c>
      <c r="W842" s="10" t="str">
        <f t="array" ref="W842">iferror(xlookup($J842,'Product Families'!$A:$A,'Product Families'!$P:$P),"")</f>
        <v/>
      </c>
      <c r="X842" s="2" t="str">
        <f t="array" ref="X842">iferror(xlookup($J842,'Product Families'!$A:$A,'Product Families'!$Q:$Q),"")</f>
        <v/>
      </c>
      <c r="Y842" s="42" t="str">
        <f t="shared" si="9"/>
        <v/>
      </c>
      <c r="Z842" s="42" t="str">
        <f t="shared" si="10"/>
        <v/>
      </c>
      <c r="AA842" s="2">
        <f t="shared" si="11"/>
        <v>0</v>
      </c>
      <c r="AB842" s="10" t="str">
        <f t="array" ref="AB842">iferror(xlookup($K842,'Product Families'!$A:$A,'Product Families'!$P:$P),"")</f>
        <v/>
      </c>
      <c r="AC842" s="2" t="str">
        <f t="array" ref="AC842">iferror(xlookup($K842,'Product Families'!$A:$A,'Product Families'!$Q:$Q),"")</f>
        <v/>
      </c>
      <c r="AD842" s="26" t="str">
        <f t="shared" si="12"/>
        <v/>
      </c>
      <c r="AE842" s="42" t="str">
        <f t="shared" si="13"/>
        <v/>
      </c>
      <c r="AF842" s="2">
        <f t="shared" si="14"/>
        <v>0</v>
      </c>
      <c r="AG842" s="10" t="str">
        <f t="array" ref="AG842">iferror(xlookup($L842,'Product Families'!$A:$A,'Product Families'!$P:$P),"")</f>
        <v/>
      </c>
      <c r="AH842" s="2" t="str">
        <f t="array" ref="AH842">iferror(xlookup($L842,'Product Families'!$A:$A,'Product Families'!$Q:$Q),"")</f>
        <v/>
      </c>
      <c r="AI842" s="26" t="str">
        <f t="shared" si="15"/>
        <v/>
      </c>
      <c r="AJ842" s="42" t="str">
        <f t="shared" si="16"/>
        <v/>
      </c>
      <c r="AK842" s="2">
        <f t="shared" si="17"/>
        <v>0</v>
      </c>
    </row>
    <row r="843">
      <c r="A843" s="1"/>
      <c r="B843" s="1"/>
      <c r="C843" s="1"/>
      <c r="D843" s="7" t="str">
        <f t="shared" si="18"/>
        <v/>
      </c>
      <c r="E843" s="26">
        <f t="shared" si="2"/>
        <v>0</v>
      </c>
      <c r="H843" s="1"/>
      <c r="I843" s="1"/>
      <c r="J843" s="1"/>
      <c r="K843" s="1"/>
      <c r="L843" s="1"/>
      <c r="M843" s="10" t="str">
        <f t="array" ref="M843">iferror(xlookup($H843,'Product Families'!$A:$A,'Product Families'!$P:$P),"")</f>
        <v/>
      </c>
      <c r="N843" s="2" t="str">
        <f t="array" ref="N843">iferror(xlookup($H843,'Product Families'!$A:$A,'Product Families'!$Q:$Q),"")</f>
        <v/>
      </c>
      <c r="O843" s="26" t="str">
        <f t="shared" si="3"/>
        <v/>
      </c>
      <c r="P843" s="42" t="str">
        <f t="shared" si="4"/>
        <v/>
      </c>
      <c r="Q843" s="2">
        <f t="shared" si="5"/>
        <v>0</v>
      </c>
      <c r="R843" s="10" t="str">
        <f t="array" ref="R843">iferror(xlookup($I843,'Product Families'!$A:$A,'Product Families'!$P:$P),"")</f>
        <v/>
      </c>
      <c r="S843" s="2" t="str">
        <f t="array" ref="S843">iferror(xlookup($I843,'Product Families'!$A:$A,'Product Families'!$Q:$Q),"")</f>
        <v/>
      </c>
      <c r="T843" s="26" t="str">
        <f t="shared" si="6"/>
        <v/>
      </c>
      <c r="U843" s="42" t="str">
        <f t="shared" si="7"/>
        <v/>
      </c>
      <c r="V843" s="2">
        <f t="shared" si="8"/>
        <v>0</v>
      </c>
      <c r="W843" s="10" t="str">
        <f t="array" ref="W843">iferror(xlookup($J843,'Product Families'!$A:$A,'Product Families'!$P:$P),"")</f>
        <v/>
      </c>
      <c r="X843" s="2" t="str">
        <f t="array" ref="X843">iferror(xlookup($J843,'Product Families'!$A:$A,'Product Families'!$Q:$Q),"")</f>
        <v/>
      </c>
      <c r="Y843" s="42" t="str">
        <f t="shared" si="9"/>
        <v/>
      </c>
      <c r="Z843" s="42" t="str">
        <f t="shared" si="10"/>
        <v/>
      </c>
      <c r="AA843" s="2">
        <f t="shared" si="11"/>
        <v>0</v>
      </c>
      <c r="AB843" s="10" t="str">
        <f t="array" ref="AB843">iferror(xlookup($K843,'Product Families'!$A:$A,'Product Families'!$P:$P),"")</f>
        <v/>
      </c>
      <c r="AC843" s="2" t="str">
        <f t="array" ref="AC843">iferror(xlookup($K843,'Product Families'!$A:$A,'Product Families'!$Q:$Q),"")</f>
        <v/>
      </c>
      <c r="AD843" s="26" t="str">
        <f t="shared" si="12"/>
        <v/>
      </c>
      <c r="AE843" s="42" t="str">
        <f t="shared" si="13"/>
        <v/>
      </c>
      <c r="AF843" s="2">
        <f t="shared" si="14"/>
        <v>0</v>
      </c>
      <c r="AG843" s="10" t="str">
        <f t="array" ref="AG843">iferror(xlookup($L843,'Product Families'!$A:$A,'Product Families'!$P:$P),"")</f>
        <v/>
      </c>
      <c r="AH843" s="2" t="str">
        <f t="array" ref="AH843">iferror(xlookup($L843,'Product Families'!$A:$A,'Product Families'!$Q:$Q),"")</f>
        <v/>
      </c>
      <c r="AI843" s="26" t="str">
        <f t="shared" si="15"/>
        <v/>
      </c>
      <c r="AJ843" s="42" t="str">
        <f t="shared" si="16"/>
        <v/>
      </c>
      <c r="AK843" s="2">
        <f t="shared" si="17"/>
        <v>0</v>
      </c>
    </row>
    <row r="844">
      <c r="A844" s="1"/>
      <c r="B844" s="1"/>
      <c r="C844" s="1"/>
      <c r="D844" s="7" t="str">
        <f t="shared" si="18"/>
        <v/>
      </c>
      <c r="E844" s="26">
        <f t="shared" si="2"/>
        <v>0</v>
      </c>
      <c r="H844" s="1"/>
      <c r="I844" s="1"/>
      <c r="J844" s="1"/>
      <c r="K844" s="1"/>
      <c r="L844" s="1"/>
      <c r="M844" s="10" t="str">
        <f t="array" ref="M844">iferror(xlookup($H844,'Product Families'!$A:$A,'Product Families'!$P:$P),"")</f>
        <v/>
      </c>
      <c r="N844" s="2" t="str">
        <f t="array" ref="N844">iferror(xlookup($H844,'Product Families'!$A:$A,'Product Families'!$Q:$Q),"")</f>
        <v/>
      </c>
      <c r="O844" s="26" t="str">
        <f t="shared" si="3"/>
        <v/>
      </c>
      <c r="P844" s="42" t="str">
        <f t="shared" si="4"/>
        <v/>
      </c>
      <c r="Q844" s="2">
        <f t="shared" si="5"/>
        <v>0</v>
      </c>
      <c r="R844" s="10" t="str">
        <f t="array" ref="R844">iferror(xlookup($I844,'Product Families'!$A:$A,'Product Families'!$P:$P),"")</f>
        <v/>
      </c>
      <c r="S844" s="2" t="str">
        <f t="array" ref="S844">iferror(xlookup($I844,'Product Families'!$A:$A,'Product Families'!$Q:$Q),"")</f>
        <v/>
      </c>
      <c r="T844" s="26" t="str">
        <f t="shared" si="6"/>
        <v/>
      </c>
      <c r="U844" s="42" t="str">
        <f t="shared" si="7"/>
        <v/>
      </c>
      <c r="V844" s="2">
        <f t="shared" si="8"/>
        <v>0</v>
      </c>
      <c r="W844" s="10" t="str">
        <f t="array" ref="W844">iferror(xlookup($J844,'Product Families'!$A:$A,'Product Families'!$P:$P),"")</f>
        <v/>
      </c>
      <c r="X844" s="2" t="str">
        <f t="array" ref="X844">iferror(xlookup($J844,'Product Families'!$A:$A,'Product Families'!$Q:$Q),"")</f>
        <v/>
      </c>
      <c r="Y844" s="42" t="str">
        <f t="shared" si="9"/>
        <v/>
      </c>
      <c r="Z844" s="42" t="str">
        <f t="shared" si="10"/>
        <v/>
      </c>
      <c r="AA844" s="2">
        <f t="shared" si="11"/>
        <v>0</v>
      </c>
      <c r="AB844" s="10" t="str">
        <f t="array" ref="AB844">iferror(xlookup($K844,'Product Families'!$A:$A,'Product Families'!$P:$P),"")</f>
        <v/>
      </c>
      <c r="AC844" s="2" t="str">
        <f t="array" ref="AC844">iferror(xlookup($K844,'Product Families'!$A:$A,'Product Families'!$Q:$Q),"")</f>
        <v/>
      </c>
      <c r="AD844" s="26" t="str">
        <f t="shared" si="12"/>
        <v/>
      </c>
      <c r="AE844" s="42" t="str">
        <f t="shared" si="13"/>
        <v/>
      </c>
      <c r="AF844" s="2">
        <f t="shared" si="14"/>
        <v>0</v>
      </c>
      <c r="AG844" s="10" t="str">
        <f t="array" ref="AG844">iferror(xlookup($L844,'Product Families'!$A:$A,'Product Families'!$P:$P),"")</f>
        <v/>
      </c>
      <c r="AH844" s="2" t="str">
        <f t="array" ref="AH844">iferror(xlookup($L844,'Product Families'!$A:$A,'Product Families'!$Q:$Q),"")</f>
        <v/>
      </c>
      <c r="AI844" s="26" t="str">
        <f t="shared" si="15"/>
        <v/>
      </c>
      <c r="AJ844" s="42" t="str">
        <f t="shared" si="16"/>
        <v/>
      </c>
      <c r="AK844" s="2">
        <f t="shared" si="17"/>
        <v>0</v>
      </c>
    </row>
    <row r="845">
      <c r="A845" s="1"/>
      <c r="B845" s="1"/>
      <c r="C845" s="1"/>
      <c r="D845" s="7" t="str">
        <f t="shared" si="18"/>
        <v/>
      </c>
      <c r="E845" s="26">
        <f t="shared" si="2"/>
        <v>0</v>
      </c>
      <c r="H845" s="1"/>
      <c r="I845" s="1"/>
      <c r="J845" s="1"/>
      <c r="K845" s="1"/>
      <c r="L845" s="1"/>
      <c r="M845" s="10" t="str">
        <f t="array" ref="M845">iferror(xlookup($H845,'Product Families'!$A:$A,'Product Families'!$P:$P),"")</f>
        <v/>
      </c>
      <c r="N845" s="2" t="str">
        <f t="array" ref="N845">iferror(xlookup($H845,'Product Families'!$A:$A,'Product Families'!$Q:$Q),"")</f>
        <v/>
      </c>
      <c r="O845" s="26" t="str">
        <f t="shared" si="3"/>
        <v/>
      </c>
      <c r="P845" s="42" t="str">
        <f t="shared" si="4"/>
        <v/>
      </c>
      <c r="Q845" s="2">
        <f t="shared" si="5"/>
        <v>0</v>
      </c>
      <c r="R845" s="10" t="str">
        <f t="array" ref="R845">iferror(xlookup($I845,'Product Families'!$A:$A,'Product Families'!$P:$P),"")</f>
        <v/>
      </c>
      <c r="S845" s="2" t="str">
        <f t="array" ref="S845">iferror(xlookup($I845,'Product Families'!$A:$A,'Product Families'!$Q:$Q),"")</f>
        <v/>
      </c>
      <c r="T845" s="26" t="str">
        <f t="shared" si="6"/>
        <v/>
      </c>
      <c r="U845" s="42" t="str">
        <f t="shared" si="7"/>
        <v/>
      </c>
      <c r="V845" s="2">
        <f t="shared" si="8"/>
        <v>0</v>
      </c>
      <c r="W845" s="10" t="str">
        <f t="array" ref="W845">iferror(xlookup($J845,'Product Families'!$A:$A,'Product Families'!$P:$P),"")</f>
        <v/>
      </c>
      <c r="X845" s="2" t="str">
        <f t="array" ref="X845">iferror(xlookup($J845,'Product Families'!$A:$A,'Product Families'!$Q:$Q),"")</f>
        <v/>
      </c>
      <c r="Y845" s="42" t="str">
        <f t="shared" si="9"/>
        <v/>
      </c>
      <c r="Z845" s="42" t="str">
        <f t="shared" si="10"/>
        <v/>
      </c>
      <c r="AA845" s="2">
        <f t="shared" si="11"/>
        <v>0</v>
      </c>
      <c r="AB845" s="10" t="str">
        <f t="array" ref="AB845">iferror(xlookup($K845,'Product Families'!$A:$A,'Product Families'!$P:$P),"")</f>
        <v/>
      </c>
      <c r="AC845" s="2" t="str">
        <f t="array" ref="AC845">iferror(xlookup($K845,'Product Families'!$A:$A,'Product Families'!$Q:$Q),"")</f>
        <v/>
      </c>
      <c r="AD845" s="26" t="str">
        <f t="shared" si="12"/>
        <v/>
      </c>
      <c r="AE845" s="42" t="str">
        <f t="shared" si="13"/>
        <v/>
      </c>
      <c r="AF845" s="2">
        <f t="shared" si="14"/>
        <v>0</v>
      </c>
      <c r="AG845" s="10" t="str">
        <f t="array" ref="AG845">iferror(xlookup($L845,'Product Families'!$A:$A,'Product Families'!$P:$P),"")</f>
        <v/>
      </c>
      <c r="AH845" s="2" t="str">
        <f t="array" ref="AH845">iferror(xlookup($L845,'Product Families'!$A:$A,'Product Families'!$Q:$Q),"")</f>
        <v/>
      </c>
      <c r="AI845" s="26" t="str">
        <f t="shared" si="15"/>
        <v/>
      </c>
      <c r="AJ845" s="42" t="str">
        <f t="shared" si="16"/>
        <v/>
      </c>
      <c r="AK845" s="2">
        <f t="shared" si="17"/>
        <v>0</v>
      </c>
    </row>
    <row r="846">
      <c r="A846" s="1"/>
      <c r="B846" s="1"/>
      <c r="C846" s="1"/>
      <c r="D846" s="7" t="str">
        <f t="shared" si="18"/>
        <v/>
      </c>
      <c r="E846" s="26">
        <f t="shared" si="2"/>
        <v>0</v>
      </c>
      <c r="H846" s="1"/>
      <c r="I846" s="1"/>
      <c r="J846" s="1"/>
      <c r="K846" s="1"/>
      <c r="L846" s="1"/>
      <c r="M846" s="10" t="str">
        <f t="array" ref="M846">iferror(xlookup($H846,'Product Families'!$A:$A,'Product Families'!$P:$P),"")</f>
        <v/>
      </c>
      <c r="N846" s="2" t="str">
        <f t="array" ref="N846">iferror(xlookup($H846,'Product Families'!$A:$A,'Product Families'!$Q:$Q),"")</f>
        <v/>
      </c>
      <c r="O846" s="26" t="str">
        <f t="shared" si="3"/>
        <v/>
      </c>
      <c r="P846" s="42" t="str">
        <f t="shared" si="4"/>
        <v/>
      </c>
      <c r="Q846" s="2">
        <f t="shared" si="5"/>
        <v>0</v>
      </c>
      <c r="R846" s="10" t="str">
        <f t="array" ref="R846">iferror(xlookup($I846,'Product Families'!$A:$A,'Product Families'!$P:$P),"")</f>
        <v/>
      </c>
      <c r="S846" s="2" t="str">
        <f t="array" ref="S846">iferror(xlookup($I846,'Product Families'!$A:$A,'Product Families'!$Q:$Q),"")</f>
        <v/>
      </c>
      <c r="T846" s="26" t="str">
        <f t="shared" si="6"/>
        <v/>
      </c>
      <c r="U846" s="42" t="str">
        <f t="shared" si="7"/>
        <v/>
      </c>
      <c r="V846" s="2">
        <f t="shared" si="8"/>
        <v>0</v>
      </c>
      <c r="W846" s="10" t="str">
        <f t="array" ref="W846">iferror(xlookup($J846,'Product Families'!$A:$A,'Product Families'!$P:$P),"")</f>
        <v/>
      </c>
      <c r="X846" s="2" t="str">
        <f t="array" ref="X846">iferror(xlookup($J846,'Product Families'!$A:$A,'Product Families'!$Q:$Q),"")</f>
        <v/>
      </c>
      <c r="Y846" s="42" t="str">
        <f t="shared" si="9"/>
        <v/>
      </c>
      <c r="Z846" s="42" t="str">
        <f t="shared" si="10"/>
        <v/>
      </c>
      <c r="AA846" s="2">
        <f t="shared" si="11"/>
        <v>0</v>
      </c>
      <c r="AB846" s="10" t="str">
        <f t="array" ref="AB846">iferror(xlookup($K846,'Product Families'!$A:$A,'Product Families'!$P:$P),"")</f>
        <v/>
      </c>
      <c r="AC846" s="2" t="str">
        <f t="array" ref="AC846">iferror(xlookup($K846,'Product Families'!$A:$A,'Product Families'!$Q:$Q),"")</f>
        <v/>
      </c>
      <c r="AD846" s="26" t="str">
        <f t="shared" si="12"/>
        <v/>
      </c>
      <c r="AE846" s="42" t="str">
        <f t="shared" si="13"/>
        <v/>
      </c>
      <c r="AF846" s="2">
        <f t="shared" si="14"/>
        <v>0</v>
      </c>
      <c r="AG846" s="10" t="str">
        <f t="array" ref="AG846">iferror(xlookup($L846,'Product Families'!$A:$A,'Product Families'!$P:$P),"")</f>
        <v/>
      </c>
      <c r="AH846" s="2" t="str">
        <f t="array" ref="AH846">iferror(xlookup($L846,'Product Families'!$A:$A,'Product Families'!$Q:$Q),"")</f>
        <v/>
      </c>
      <c r="AI846" s="26" t="str">
        <f t="shared" si="15"/>
        <v/>
      </c>
      <c r="AJ846" s="42" t="str">
        <f t="shared" si="16"/>
        <v/>
      </c>
      <c r="AK846" s="2">
        <f t="shared" si="17"/>
        <v>0</v>
      </c>
    </row>
    <row r="847">
      <c r="A847" s="1"/>
      <c r="B847" s="1"/>
      <c r="C847" s="1"/>
      <c r="D847" s="7" t="str">
        <f t="shared" si="18"/>
        <v/>
      </c>
      <c r="E847" s="26">
        <f t="shared" si="2"/>
        <v>0</v>
      </c>
      <c r="H847" s="1"/>
      <c r="I847" s="1"/>
      <c r="J847" s="1"/>
      <c r="K847" s="1"/>
      <c r="L847" s="1"/>
      <c r="M847" s="10" t="str">
        <f t="array" ref="M847">iferror(xlookup($H847,'Product Families'!$A:$A,'Product Families'!$P:$P),"")</f>
        <v/>
      </c>
      <c r="N847" s="2" t="str">
        <f t="array" ref="N847">iferror(xlookup($H847,'Product Families'!$A:$A,'Product Families'!$Q:$Q),"")</f>
        <v/>
      </c>
      <c r="O847" s="26" t="str">
        <f t="shared" si="3"/>
        <v/>
      </c>
      <c r="P847" s="42" t="str">
        <f t="shared" si="4"/>
        <v/>
      </c>
      <c r="Q847" s="2">
        <f t="shared" si="5"/>
        <v>0</v>
      </c>
      <c r="R847" s="10" t="str">
        <f t="array" ref="R847">iferror(xlookup($I847,'Product Families'!$A:$A,'Product Families'!$P:$P),"")</f>
        <v/>
      </c>
      <c r="S847" s="2" t="str">
        <f t="array" ref="S847">iferror(xlookup($I847,'Product Families'!$A:$A,'Product Families'!$Q:$Q),"")</f>
        <v/>
      </c>
      <c r="T847" s="26" t="str">
        <f t="shared" si="6"/>
        <v/>
      </c>
      <c r="U847" s="42" t="str">
        <f t="shared" si="7"/>
        <v/>
      </c>
      <c r="V847" s="2">
        <f t="shared" si="8"/>
        <v>0</v>
      </c>
      <c r="W847" s="10" t="str">
        <f t="array" ref="W847">iferror(xlookup($J847,'Product Families'!$A:$A,'Product Families'!$P:$P),"")</f>
        <v/>
      </c>
      <c r="X847" s="2" t="str">
        <f t="array" ref="X847">iferror(xlookup($J847,'Product Families'!$A:$A,'Product Families'!$Q:$Q),"")</f>
        <v/>
      </c>
      <c r="Y847" s="42" t="str">
        <f t="shared" si="9"/>
        <v/>
      </c>
      <c r="Z847" s="42" t="str">
        <f t="shared" si="10"/>
        <v/>
      </c>
      <c r="AA847" s="2">
        <f t="shared" si="11"/>
        <v>0</v>
      </c>
      <c r="AB847" s="10" t="str">
        <f t="array" ref="AB847">iferror(xlookup($K847,'Product Families'!$A:$A,'Product Families'!$P:$P),"")</f>
        <v/>
      </c>
      <c r="AC847" s="2" t="str">
        <f t="array" ref="AC847">iferror(xlookup($K847,'Product Families'!$A:$A,'Product Families'!$Q:$Q),"")</f>
        <v/>
      </c>
      <c r="AD847" s="26" t="str">
        <f t="shared" si="12"/>
        <v/>
      </c>
      <c r="AE847" s="42" t="str">
        <f t="shared" si="13"/>
        <v/>
      </c>
      <c r="AF847" s="2">
        <f t="shared" si="14"/>
        <v>0</v>
      </c>
      <c r="AG847" s="10" t="str">
        <f t="array" ref="AG847">iferror(xlookup($L847,'Product Families'!$A:$A,'Product Families'!$P:$P),"")</f>
        <v/>
      </c>
      <c r="AH847" s="2" t="str">
        <f t="array" ref="AH847">iferror(xlookup($L847,'Product Families'!$A:$A,'Product Families'!$Q:$Q),"")</f>
        <v/>
      </c>
      <c r="AI847" s="26" t="str">
        <f t="shared" si="15"/>
        <v/>
      </c>
      <c r="AJ847" s="42" t="str">
        <f t="shared" si="16"/>
        <v/>
      </c>
      <c r="AK847" s="2">
        <f t="shared" si="17"/>
        <v>0</v>
      </c>
    </row>
    <row r="848">
      <c r="A848" s="1"/>
      <c r="B848" s="1"/>
      <c r="C848" s="1"/>
      <c r="D848" s="7" t="str">
        <f t="shared" si="18"/>
        <v/>
      </c>
      <c r="E848" s="26">
        <f t="shared" si="2"/>
        <v>0</v>
      </c>
      <c r="H848" s="1"/>
      <c r="I848" s="1"/>
      <c r="J848" s="1"/>
      <c r="K848" s="1"/>
      <c r="L848" s="1"/>
      <c r="M848" s="10" t="str">
        <f t="array" ref="M848">iferror(xlookup($H848,'Product Families'!$A:$A,'Product Families'!$P:$P),"")</f>
        <v/>
      </c>
      <c r="N848" s="2" t="str">
        <f t="array" ref="N848">iferror(xlookup($H848,'Product Families'!$A:$A,'Product Families'!$Q:$Q),"")</f>
        <v/>
      </c>
      <c r="O848" s="26" t="str">
        <f t="shared" si="3"/>
        <v/>
      </c>
      <c r="P848" s="42" t="str">
        <f t="shared" si="4"/>
        <v/>
      </c>
      <c r="Q848" s="2">
        <f t="shared" si="5"/>
        <v>0</v>
      </c>
      <c r="R848" s="10" t="str">
        <f t="array" ref="R848">iferror(xlookup($I848,'Product Families'!$A:$A,'Product Families'!$P:$P),"")</f>
        <v/>
      </c>
      <c r="S848" s="2" t="str">
        <f t="array" ref="S848">iferror(xlookup($I848,'Product Families'!$A:$A,'Product Families'!$Q:$Q),"")</f>
        <v/>
      </c>
      <c r="T848" s="26" t="str">
        <f t="shared" si="6"/>
        <v/>
      </c>
      <c r="U848" s="42" t="str">
        <f t="shared" si="7"/>
        <v/>
      </c>
      <c r="V848" s="2">
        <f t="shared" si="8"/>
        <v>0</v>
      </c>
      <c r="W848" s="10" t="str">
        <f t="array" ref="W848">iferror(xlookup($J848,'Product Families'!$A:$A,'Product Families'!$P:$P),"")</f>
        <v/>
      </c>
      <c r="X848" s="2" t="str">
        <f t="array" ref="X848">iferror(xlookup($J848,'Product Families'!$A:$A,'Product Families'!$Q:$Q),"")</f>
        <v/>
      </c>
      <c r="Y848" s="42" t="str">
        <f t="shared" si="9"/>
        <v/>
      </c>
      <c r="Z848" s="42" t="str">
        <f t="shared" si="10"/>
        <v/>
      </c>
      <c r="AA848" s="2">
        <f t="shared" si="11"/>
        <v>0</v>
      </c>
      <c r="AB848" s="10" t="str">
        <f t="array" ref="AB848">iferror(xlookup($K848,'Product Families'!$A:$A,'Product Families'!$P:$P),"")</f>
        <v/>
      </c>
      <c r="AC848" s="2" t="str">
        <f t="array" ref="AC848">iferror(xlookup($K848,'Product Families'!$A:$A,'Product Families'!$Q:$Q),"")</f>
        <v/>
      </c>
      <c r="AD848" s="26" t="str">
        <f t="shared" si="12"/>
        <v/>
      </c>
      <c r="AE848" s="42" t="str">
        <f t="shared" si="13"/>
        <v/>
      </c>
      <c r="AF848" s="2">
        <f t="shared" si="14"/>
        <v>0</v>
      </c>
      <c r="AG848" s="10" t="str">
        <f t="array" ref="AG848">iferror(xlookup($L848,'Product Families'!$A:$A,'Product Families'!$P:$P),"")</f>
        <v/>
      </c>
      <c r="AH848" s="2" t="str">
        <f t="array" ref="AH848">iferror(xlookup($L848,'Product Families'!$A:$A,'Product Families'!$Q:$Q),"")</f>
        <v/>
      </c>
      <c r="AI848" s="26" t="str">
        <f t="shared" si="15"/>
        <v/>
      </c>
      <c r="AJ848" s="42" t="str">
        <f t="shared" si="16"/>
        <v/>
      </c>
      <c r="AK848" s="2">
        <f t="shared" si="17"/>
        <v>0</v>
      </c>
    </row>
    <row r="849">
      <c r="A849" s="1"/>
      <c r="B849" s="1"/>
      <c r="C849" s="1"/>
      <c r="D849" s="7" t="str">
        <f t="shared" si="18"/>
        <v/>
      </c>
      <c r="E849" s="26">
        <f t="shared" si="2"/>
        <v>0</v>
      </c>
      <c r="H849" s="1"/>
      <c r="I849" s="1"/>
      <c r="J849" s="1"/>
      <c r="K849" s="1"/>
      <c r="L849" s="1"/>
      <c r="M849" s="10" t="str">
        <f t="array" ref="M849">iferror(xlookup($H849,'Product Families'!$A:$A,'Product Families'!$P:$P),"")</f>
        <v/>
      </c>
      <c r="N849" s="2" t="str">
        <f t="array" ref="N849">iferror(xlookup($H849,'Product Families'!$A:$A,'Product Families'!$Q:$Q),"")</f>
        <v/>
      </c>
      <c r="O849" s="26" t="str">
        <f t="shared" si="3"/>
        <v/>
      </c>
      <c r="P849" s="42" t="str">
        <f t="shared" si="4"/>
        <v/>
      </c>
      <c r="Q849" s="2">
        <f t="shared" si="5"/>
        <v>0</v>
      </c>
      <c r="R849" s="10" t="str">
        <f t="array" ref="R849">iferror(xlookup($I849,'Product Families'!$A:$A,'Product Families'!$P:$P),"")</f>
        <v/>
      </c>
      <c r="S849" s="2" t="str">
        <f t="array" ref="S849">iferror(xlookup($I849,'Product Families'!$A:$A,'Product Families'!$Q:$Q),"")</f>
        <v/>
      </c>
      <c r="T849" s="26" t="str">
        <f t="shared" si="6"/>
        <v/>
      </c>
      <c r="U849" s="42" t="str">
        <f t="shared" si="7"/>
        <v/>
      </c>
      <c r="V849" s="2">
        <f t="shared" si="8"/>
        <v>0</v>
      </c>
      <c r="W849" s="10" t="str">
        <f t="array" ref="W849">iferror(xlookup($J849,'Product Families'!$A:$A,'Product Families'!$P:$P),"")</f>
        <v/>
      </c>
      <c r="X849" s="2" t="str">
        <f t="array" ref="X849">iferror(xlookup($J849,'Product Families'!$A:$A,'Product Families'!$Q:$Q),"")</f>
        <v/>
      </c>
      <c r="Y849" s="42" t="str">
        <f t="shared" si="9"/>
        <v/>
      </c>
      <c r="Z849" s="42" t="str">
        <f t="shared" si="10"/>
        <v/>
      </c>
      <c r="AA849" s="2">
        <f t="shared" si="11"/>
        <v>0</v>
      </c>
      <c r="AB849" s="10" t="str">
        <f t="array" ref="AB849">iferror(xlookup($K849,'Product Families'!$A:$A,'Product Families'!$P:$P),"")</f>
        <v/>
      </c>
      <c r="AC849" s="2" t="str">
        <f t="array" ref="AC849">iferror(xlookup($K849,'Product Families'!$A:$A,'Product Families'!$Q:$Q),"")</f>
        <v/>
      </c>
      <c r="AD849" s="26" t="str">
        <f t="shared" si="12"/>
        <v/>
      </c>
      <c r="AE849" s="42" t="str">
        <f t="shared" si="13"/>
        <v/>
      </c>
      <c r="AF849" s="2">
        <f t="shared" si="14"/>
        <v>0</v>
      </c>
      <c r="AG849" s="10" t="str">
        <f t="array" ref="AG849">iferror(xlookup($L849,'Product Families'!$A:$A,'Product Families'!$P:$P),"")</f>
        <v/>
      </c>
      <c r="AH849" s="2" t="str">
        <f t="array" ref="AH849">iferror(xlookup($L849,'Product Families'!$A:$A,'Product Families'!$Q:$Q),"")</f>
        <v/>
      </c>
      <c r="AI849" s="26" t="str">
        <f t="shared" si="15"/>
        <v/>
      </c>
      <c r="AJ849" s="42" t="str">
        <f t="shared" si="16"/>
        <v/>
      </c>
      <c r="AK849" s="2">
        <f t="shared" si="17"/>
        <v>0</v>
      </c>
    </row>
    <row r="850">
      <c r="A850" s="1"/>
      <c r="B850" s="1"/>
      <c r="C850" s="1"/>
      <c r="D850" s="7" t="str">
        <f t="shared" si="18"/>
        <v/>
      </c>
      <c r="E850" s="26">
        <f t="shared" si="2"/>
        <v>0</v>
      </c>
      <c r="H850" s="1"/>
      <c r="I850" s="1"/>
      <c r="J850" s="1"/>
      <c r="K850" s="1"/>
      <c r="L850" s="1"/>
      <c r="M850" s="10" t="str">
        <f t="array" ref="M850">iferror(xlookup($H850,'Product Families'!$A:$A,'Product Families'!$P:$P),"")</f>
        <v/>
      </c>
      <c r="N850" s="2" t="str">
        <f t="array" ref="N850">iferror(xlookup($H850,'Product Families'!$A:$A,'Product Families'!$Q:$Q),"")</f>
        <v/>
      </c>
      <c r="O850" s="26" t="str">
        <f t="shared" si="3"/>
        <v/>
      </c>
      <c r="P850" s="42" t="str">
        <f t="shared" si="4"/>
        <v/>
      </c>
      <c r="Q850" s="2">
        <f t="shared" si="5"/>
        <v>0</v>
      </c>
      <c r="R850" s="10" t="str">
        <f t="array" ref="R850">iferror(xlookup($I850,'Product Families'!$A:$A,'Product Families'!$P:$P),"")</f>
        <v/>
      </c>
      <c r="S850" s="2" t="str">
        <f t="array" ref="S850">iferror(xlookup($I850,'Product Families'!$A:$A,'Product Families'!$Q:$Q),"")</f>
        <v/>
      </c>
      <c r="T850" s="26" t="str">
        <f t="shared" si="6"/>
        <v/>
      </c>
      <c r="U850" s="42" t="str">
        <f t="shared" si="7"/>
        <v/>
      </c>
      <c r="V850" s="2">
        <f t="shared" si="8"/>
        <v>0</v>
      </c>
      <c r="W850" s="10" t="str">
        <f t="array" ref="W850">iferror(xlookup($J850,'Product Families'!$A:$A,'Product Families'!$P:$P),"")</f>
        <v/>
      </c>
      <c r="X850" s="2" t="str">
        <f t="array" ref="X850">iferror(xlookup($J850,'Product Families'!$A:$A,'Product Families'!$Q:$Q),"")</f>
        <v/>
      </c>
      <c r="Y850" s="42" t="str">
        <f t="shared" si="9"/>
        <v/>
      </c>
      <c r="Z850" s="42" t="str">
        <f t="shared" si="10"/>
        <v/>
      </c>
      <c r="AA850" s="2">
        <f t="shared" si="11"/>
        <v>0</v>
      </c>
      <c r="AB850" s="10" t="str">
        <f t="array" ref="AB850">iferror(xlookup($K850,'Product Families'!$A:$A,'Product Families'!$P:$P),"")</f>
        <v/>
      </c>
      <c r="AC850" s="2" t="str">
        <f t="array" ref="AC850">iferror(xlookup($K850,'Product Families'!$A:$A,'Product Families'!$Q:$Q),"")</f>
        <v/>
      </c>
      <c r="AD850" s="26" t="str">
        <f t="shared" si="12"/>
        <v/>
      </c>
      <c r="AE850" s="42" t="str">
        <f t="shared" si="13"/>
        <v/>
      </c>
      <c r="AF850" s="2">
        <f t="shared" si="14"/>
        <v>0</v>
      </c>
      <c r="AG850" s="10" t="str">
        <f t="array" ref="AG850">iferror(xlookup($L850,'Product Families'!$A:$A,'Product Families'!$P:$P),"")</f>
        <v/>
      </c>
      <c r="AH850" s="2" t="str">
        <f t="array" ref="AH850">iferror(xlookup($L850,'Product Families'!$A:$A,'Product Families'!$Q:$Q),"")</f>
        <v/>
      </c>
      <c r="AI850" s="26" t="str">
        <f t="shared" si="15"/>
        <v/>
      </c>
      <c r="AJ850" s="42" t="str">
        <f t="shared" si="16"/>
        <v/>
      </c>
      <c r="AK850" s="2">
        <f t="shared" si="17"/>
        <v>0</v>
      </c>
    </row>
    <row r="851">
      <c r="A851" s="1"/>
      <c r="B851" s="1"/>
      <c r="C851" s="1"/>
      <c r="D851" s="7" t="str">
        <f t="shared" si="18"/>
        <v/>
      </c>
      <c r="E851" s="26">
        <f t="shared" si="2"/>
        <v>0</v>
      </c>
      <c r="H851" s="1"/>
      <c r="I851" s="1"/>
      <c r="J851" s="1"/>
      <c r="K851" s="1"/>
      <c r="L851" s="1"/>
      <c r="M851" s="10" t="str">
        <f t="array" ref="M851">iferror(xlookup($H851,'Product Families'!$A:$A,'Product Families'!$P:$P),"")</f>
        <v/>
      </c>
      <c r="N851" s="2" t="str">
        <f t="array" ref="N851">iferror(xlookup($H851,'Product Families'!$A:$A,'Product Families'!$Q:$Q),"")</f>
        <v/>
      </c>
      <c r="O851" s="26" t="str">
        <f t="shared" si="3"/>
        <v/>
      </c>
      <c r="P851" s="42" t="str">
        <f t="shared" si="4"/>
        <v/>
      </c>
      <c r="Q851" s="2">
        <f t="shared" si="5"/>
        <v>0</v>
      </c>
      <c r="R851" s="10" t="str">
        <f t="array" ref="R851">iferror(xlookup($I851,'Product Families'!$A:$A,'Product Families'!$P:$P),"")</f>
        <v/>
      </c>
      <c r="S851" s="2" t="str">
        <f t="array" ref="S851">iferror(xlookup($I851,'Product Families'!$A:$A,'Product Families'!$Q:$Q),"")</f>
        <v/>
      </c>
      <c r="T851" s="26" t="str">
        <f t="shared" si="6"/>
        <v/>
      </c>
      <c r="U851" s="42" t="str">
        <f t="shared" si="7"/>
        <v/>
      </c>
      <c r="V851" s="2">
        <f t="shared" si="8"/>
        <v>0</v>
      </c>
      <c r="W851" s="10" t="str">
        <f t="array" ref="W851">iferror(xlookup($J851,'Product Families'!$A:$A,'Product Families'!$P:$P),"")</f>
        <v/>
      </c>
      <c r="X851" s="2" t="str">
        <f t="array" ref="X851">iferror(xlookup($J851,'Product Families'!$A:$A,'Product Families'!$Q:$Q),"")</f>
        <v/>
      </c>
      <c r="Y851" s="42" t="str">
        <f t="shared" si="9"/>
        <v/>
      </c>
      <c r="Z851" s="42" t="str">
        <f t="shared" si="10"/>
        <v/>
      </c>
      <c r="AA851" s="2">
        <f t="shared" si="11"/>
        <v>0</v>
      </c>
      <c r="AB851" s="10" t="str">
        <f t="array" ref="AB851">iferror(xlookup($K851,'Product Families'!$A:$A,'Product Families'!$P:$P),"")</f>
        <v/>
      </c>
      <c r="AC851" s="2" t="str">
        <f t="array" ref="AC851">iferror(xlookup($K851,'Product Families'!$A:$A,'Product Families'!$Q:$Q),"")</f>
        <v/>
      </c>
      <c r="AD851" s="26" t="str">
        <f t="shared" si="12"/>
        <v/>
      </c>
      <c r="AE851" s="42" t="str">
        <f t="shared" si="13"/>
        <v/>
      </c>
      <c r="AF851" s="2">
        <f t="shared" si="14"/>
        <v>0</v>
      </c>
      <c r="AG851" s="10" t="str">
        <f t="array" ref="AG851">iferror(xlookup($L851,'Product Families'!$A:$A,'Product Families'!$P:$P),"")</f>
        <v/>
      </c>
      <c r="AH851" s="2" t="str">
        <f t="array" ref="AH851">iferror(xlookup($L851,'Product Families'!$A:$A,'Product Families'!$Q:$Q),"")</f>
        <v/>
      </c>
      <c r="AI851" s="26" t="str">
        <f t="shared" si="15"/>
        <v/>
      </c>
      <c r="AJ851" s="42" t="str">
        <f t="shared" si="16"/>
        <v/>
      </c>
      <c r="AK851" s="2">
        <f t="shared" si="17"/>
        <v>0</v>
      </c>
    </row>
    <row r="852">
      <c r="A852" s="1"/>
      <c r="B852" s="1"/>
      <c r="C852" s="1"/>
      <c r="D852" s="7" t="str">
        <f t="shared" si="18"/>
        <v/>
      </c>
      <c r="E852" s="26">
        <f t="shared" si="2"/>
        <v>0</v>
      </c>
      <c r="H852" s="1"/>
      <c r="I852" s="1"/>
      <c r="J852" s="1"/>
      <c r="K852" s="1"/>
      <c r="L852" s="1"/>
      <c r="M852" s="10" t="str">
        <f t="array" ref="M852">iferror(xlookup($H852,'Product Families'!$A:$A,'Product Families'!$P:$P),"")</f>
        <v/>
      </c>
      <c r="N852" s="2" t="str">
        <f t="array" ref="N852">iferror(xlookup($H852,'Product Families'!$A:$A,'Product Families'!$Q:$Q),"")</f>
        <v/>
      </c>
      <c r="O852" s="26" t="str">
        <f t="shared" si="3"/>
        <v/>
      </c>
      <c r="P852" s="42" t="str">
        <f t="shared" si="4"/>
        <v/>
      </c>
      <c r="Q852" s="2">
        <f t="shared" si="5"/>
        <v>0</v>
      </c>
      <c r="R852" s="10" t="str">
        <f t="array" ref="R852">iferror(xlookup($I852,'Product Families'!$A:$A,'Product Families'!$P:$P),"")</f>
        <v/>
      </c>
      <c r="S852" s="2" t="str">
        <f t="array" ref="S852">iferror(xlookup($I852,'Product Families'!$A:$A,'Product Families'!$Q:$Q),"")</f>
        <v/>
      </c>
      <c r="T852" s="26" t="str">
        <f t="shared" si="6"/>
        <v/>
      </c>
      <c r="U852" s="42" t="str">
        <f t="shared" si="7"/>
        <v/>
      </c>
      <c r="V852" s="2">
        <f t="shared" si="8"/>
        <v>0</v>
      </c>
      <c r="W852" s="10" t="str">
        <f t="array" ref="W852">iferror(xlookup($J852,'Product Families'!$A:$A,'Product Families'!$P:$P),"")</f>
        <v/>
      </c>
      <c r="X852" s="2" t="str">
        <f t="array" ref="X852">iferror(xlookup($J852,'Product Families'!$A:$A,'Product Families'!$Q:$Q),"")</f>
        <v/>
      </c>
      <c r="Y852" s="42" t="str">
        <f t="shared" si="9"/>
        <v/>
      </c>
      <c r="Z852" s="42" t="str">
        <f t="shared" si="10"/>
        <v/>
      </c>
      <c r="AA852" s="2">
        <f t="shared" si="11"/>
        <v>0</v>
      </c>
      <c r="AB852" s="10" t="str">
        <f t="array" ref="AB852">iferror(xlookup($K852,'Product Families'!$A:$A,'Product Families'!$P:$P),"")</f>
        <v/>
      </c>
      <c r="AC852" s="2" t="str">
        <f t="array" ref="AC852">iferror(xlookup($K852,'Product Families'!$A:$A,'Product Families'!$Q:$Q),"")</f>
        <v/>
      </c>
      <c r="AD852" s="26" t="str">
        <f t="shared" si="12"/>
        <v/>
      </c>
      <c r="AE852" s="42" t="str">
        <f t="shared" si="13"/>
        <v/>
      </c>
      <c r="AF852" s="2">
        <f t="shared" si="14"/>
        <v>0</v>
      </c>
      <c r="AG852" s="10" t="str">
        <f t="array" ref="AG852">iferror(xlookup($L852,'Product Families'!$A:$A,'Product Families'!$P:$P),"")</f>
        <v/>
      </c>
      <c r="AH852" s="2" t="str">
        <f t="array" ref="AH852">iferror(xlookup($L852,'Product Families'!$A:$A,'Product Families'!$Q:$Q),"")</f>
        <v/>
      </c>
      <c r="AI852" s="26" t="str">
        <f t="shared" si="15"/>
        <v/>
      </c>
      <c r="AJ852" s="42" t="str">
        <f t="shared" si="16"/>
        <v/>
      </c>
      <c r="AK852" s="2">
        <f t="shared" si="17"/>
        <v>0</v>
      </c>
    </row>
    <row r="853">
      <c r="A853" s="1"/>
      <c r="B853" s="1"/>
      <c r="C853" s="1"/>
      <c r="D853" s="7" t="str">
        <f t="shared" si="18"/>
        <v/>
      </c>
      <c r="E853" s="26">
        <f t="shared" si="2"/>
        <v>0</v>
      </c>
      <c r="H853" s="1"/>
      <c r="I853" s="1"/>
      <c r="J853" s="1"/>
      <c r="K853" s="1"/>
      <c r="L853" s="1"/>
      <c r="M853" s="10" t="str">
        <f t="array" ref="M853">iferror(xlookup($H853,'Product Families'!$A:$A,'Product Families'!$P:$P),"")</f>
        <v/>
      </c>
      <c r="N853" s="2" t="str">
        <f t="array" ref="N853">iferror(xlookup($H853,'Product Families'!$A:$A,'Product Families'!$Q:$Q),"")</f>
        <v/>
      </c>
      <c r="O853" s="26" t="str">
        <f t="shared" si="3"/>
        <v/>
      </c>
      <c r="P853" s="42" t="str">
        <f t="shared" si="4"/>
        <v/>
      </c>
      <c r="Q853" s="2">
        <f t="shared" si="5"/>
        <v>0</v>
      </c>
      <c r="R853" s="10" t="str">
        <f t="array" ref="R853">iferror(xlookup($I853,'Product Families'!$A:$A,'Product Families'!$P:$P),"")</f>
        <v/>
      </c>
      <c r="S853" s="2" t="str">
        <f t="array" ref="S853">iferror(xlookup($I853,'Product Families'!$A:$A,'Product Families'!$Q:$Q),"")</f>
        <v/>
      </c>
      <c r="T853" s="26" t="str">
        <f t="shared" si="6"/>
        <v/>
      </c>
      <c r="U853" s="42" t="str">
        <f t="shared" si="7"/>
        <v/>
      </c>
      <c r="V853" s="2">
        <f t="shared" si="8"/>
        <v>0</v>
      </c>
      <c r="W853" s="10" t="str">
        <f t="array" ref="W853">iferror(xlookup($J853,'Product Families'!$A:$A,'Product Families'!$P:$P),"")</f>
        <v/>
      </c>
      <c r="X853" s="2" t="str">
        <f t="array" ref="X853">iferror(xlookup($J853,'Product Families'!$A:$A,'Product Families'!$Q:$Q),"")</f>
        <v/>
      </c>
      <c r="Y853" s="42" t="str">
        <f t="shared" si="9"/>
        <v/>
      </c>
      <c r="Z853" s="42" t="str">
        <f t="shared" si="10"/>
        <v/>
      </c>
      <c r="AA853" s="2">
        <f t="shared" si="11"/>
        <v>0</v>
      </c>
      <c r="AB853" s="10" t="str">
        <f t="array" ref="AB853">iferror(xlookup($K853,'Product Families'!$A:$A,'Product Families'!$P:$P),"")</f>
        <v/>
      </c>
      <c r="AC853" s="2" t="str">
        <f t="array" ref="AC853">iferror(xlookup($K853,'Product Families'!$A:$A,'Product Families'!$Q:$Q),"")</f>
        <v/>
      </c>
      <c r="AD853" s="26" t="str">
        <f t="shared" si="12"/>
        <v/>
      </c>
      <c r="AE853" s="42" t="str">
        <f t="shared" si="13"/>
        <v/>
      </c>
      <c r="AF853" s="2">
        <f t="shared" si="14"/>
        <v>0</v>
      </c>
      <c r="AG853" s="10" t="str">
        <f t="array" ref="AG853">iferror(xlookup($L853,'Product Families'!$A:$A,'Product Families'!$P:$P),"")</f>
        <v/>
      </c>
      <c r="AH853" s="2" t="str">
        <f t="array" ref="AH853">iferror(xlookup($L853,'Product Families'!$A:$A,'Product Families'!$Q:$Q),"")</f>
        <v/>
      </c>
      <c r="AI853" s="26" t="str">
        <f t="shared" si="15"/>
        <v/>
      </c>
      <c r="AJ853" s="42" t="str">
        <f t="shared" si="16"/>
        <v/>
      </c>
      <c r="AK853" s="2">
        <f t="shared" si="17"/>
        <v>0</v>
      </c>
    </row>
    <row r="854">
      <c r="A854" s="1"/>
      <c r="B854" s="1"/>
      <c r="C854" s="1"/>
      <c r="D854" s="7" t="str">
        <f t="shared" si="18"/>
        <v/>
      </c>
      <c r="E854" s="26">
        <f t="shared" si="2"/>
        <v>0</v>
      </c>
      <c r="H854" s="1"/>
      <c r="I854" s="1"/>
      <c r="J854" s="1"/>
      <c r="K854" s="1"/>
      <c r="L854" s="1"/>
      <c r="M854" s="10" t="str">
        <f t="array" ref="M854">iferror(xlookup($H854,'Product Families'!$A:$A,'Product Families'!$P:$P),"")</f>
        <v/>
      </c>
      <c r="N854" s="2" t="str">
        <f t="array" ref="N854">iferror(xlookup($H854,'Product Families'!$A:$A,'Product Families'!$Q:$Q),"")</f>
        <v/>
      </c>
      <c r="O854" s="26" t="str">
        <f t="shared" si="3"/>
        <v/>
      </c>
      <c r="P854" s="42" t="str">
        <f t="shared" si="4"/>
        <v/>
      </c>
      <c r="Q854" s="2">
        <f t="shared" si="5"/>
        <v>0</v>
      </c>
      <c r="R854" s="10" t="str">
        <f t="array" ref="R854">iferror(xlookup($I854,'Product Families'!$A:$A,'Product Families'!$P:$P),"")</f>
        <v/>
      </c>
      <c r="S854" s="2" t="str">
        <f t="array" ref="S854">iferror(xlookup($I854,'Product Families'!$A:$A,'Product Families'!$Q:$Q),"")</f>
        <v/>
      </c>
      <c r="T854" s="26" t="str">
        <f t="shared" si="6"/>
        <v/>
      </c>
      <c r="U854" s="42" t="str">
        <f t="shared" si="7"/>
        <v/>
      </c>
      <c r="V854" s="2">
        <f t="shared" si="8"/>
        <v>0</v>
      </c>
      <c r="W854" s="10" t="str">
        <f t="array" ref="W854">iferror(xlookup($J854,'Product Families'!$A:$A,'Product Families'!$P:$P),"")</f>
        <v/>
      </c>
      <c r="X854" s="2" t="str">
        <f t="array" ref="X854">iferror(xlookup($J854,'Product Families'!$A:$A,'Product Families'!$Q:$Q),"")</f>
        <v/>
      </c>
      <c r="Y854" s="42" t="str">
        <f t="shared" si="9"/>
        <v/>
      </c>
      <c r="Z854" s="42" t="str">
        <f t="shared" si="10"/>
        <v/>
      </c>
      <c r="AA854" s="2">
        <f t="shared" si="11"/>
        <v>0</v>
      </c>
      <c r="AB854" s="10" t="str">
        <f t="array" ref="AB854">iferror(xlookup($K854,'Product Families'!$A:$A,'Product Families'!$P:$P),"")</f>
        <v/>
      </c>
      <c r="AC854" s="2" t="str">
        <f t="array" ref="AC854">iferror(xlookup($K854,'Product Families'!$A:$A,'Product Families'!$Q:$Q),"")</f>
        <v/>
      </c>
      <c r="AD854" s="26" t="str">
        <f t="shared" si="12"/>
        <v/>
      </c>
      <c r="AE854" s="42" t="str">
        <f t="shared" si="13"/>
        <v/>
      </c>
      <c r="AF854" s="2">
        <f t="shared" si="14"/>
        <v>0</v>
      </c>
      <c r="AG854" s="10" t="str">
        <f t="array" ref="AG854">iferror(xlookup($L854,'Product Families'!$A:$A,'Product Families'!$P:$P),"")</f>
        <v/>
      </c>
      <c r="AH854" s="2" t="str">
        <f t="array" ref="AH854">iferror(xlookup($L854,'Product Families'!$A:$A,'Product Families'!$Q:$Q),"")</f>
        <v/>
      </c>
      <c r="AI854" s="26" t="str">
        <f t="shared" si="15"/>
        <v/>
      </c>
      <c r="AJ854" s="42" t="str">
        <f t="shared" si="16"/>
        <v/>
      </c>
      <c r="AK854" s="2">
        <f t="shared" si="17"/>
        <v>0</v>
      </c>
    </row>
    <row r="855">
      <c r="A855" s="1"/>
      <c r="B855" s="1"/>
      <c r="C855" s="1"/>
      <c r="D855" s="7" t="str">
        <f t="shared" si="18"/>
        <v/>
      </c>
      <c r="E855" s="26">
        <f t="shared" si="2"/>
        <v>0</v>
      </c>
      <c r="H855" s="1"/>
      <c r="I855" s="1"/>
      <c r="J855" s="1"/>
      <c r="K855" s="1"/>
      <c r="L855" s="1"/>
      <c r="M855" s="10" t="str">
        <f t="array" ref="M855">iferror(xlookup($H855,'Product Families'!$A:$A,'Product Families'!$P:$P),"")</f>
        <v/>
      </c>
      <c r="N855" s="2" t="str">
        <f t="array" ref="N855">iferror(xlookup($H855,'Product Families'!$A:$A,'Product Families'!$Q:$Q),"")</f>
        <v/>
      </c>
      <c r="O855" s="26" t="str">
        <f t="shared" si="3"/>
        <v/>
      </c>
      <c r="P855" s="42" t="str">
        <f t="shared" si="4"/>
        <v/>
      </c>
      <c r="Q855" s="2">
        <f t="shared" si="5"/>
        <v>0</v>
      </c>
      <c r="R855" s="10" t="str">
        <f t="array" ref="R855">iferror(xlookup($I855,'Product Families'!$A:$A,'Product Families'!$P:$P),"")</f>
        <v/>
      </c>
      <c r="S855" s="2" t="str">
        <f t="array" ref="S855">iferror(xlookup($I855,'Product Families'!$A:$A,'Product Families'!$Q:$Q),"")</f>
        <v/>
      </c>
      <c r="T855" s="26" t="str">
        <f t="shared" si="6"/>
        <v/>
      </c>
      <c r="U855" s="42" t="str">
        <f t="shared" si="7"/>
        <v/>
      </c>
      <c r="V855" s="2">
        <f t="shared" si="8"/>
        <v>0</v>
      </c>
      <c r="W855" s="10" t="str">
        <f t="array" ref="W855">iferror(xlookup($J855,'Product Families'!$A:$A,'Product Families'!$P:$P),"")</f>
        <v/>
      </c>
      <c r="X855" s="2" t="str">
        <f t="array" ref="X855">iferror(xlookup($J855,'Product Families'!$A:$A,'Product Families'!$Q:$Q),"")</f>
        <v/>
      </c>
      <c r="Y855" s="42" t="str">
        <f t="shared" si="9"/>
        <v/>
      </c>
      <c r="Z855" s="42" t="str">
        <f t="shared" si="10"/>
        <v/>
      </c>
      <c r="AA855" s="2">
        <f t="shared" si="11"/>
        <v>0</v>
      </c>
      <c r="AB855" s="10" t="str">
        <f t="array" ref="AB855">iferror(xlookup($K855,'Product Families'!$A:$A,'Product Families'!$P:$P),"")</f>
        <v/>
      </c>
      <c r="AC855" s="2" t="str">
        <f t="array" ref="AC855">iferror(xlookup($K855,'Product Families'!$A:$A,'Product Families'!$Q:$Q),"")</f>
        <v/>
      </c>
      <c r="AD855" s="26" t="str">
        <f t="shared" si="12"/>
        <v/>
      </c>
      <c r="AE855" s="42" t="str">
        <f t="shared" si="13"/>
        <v/>
      </c>
      <c r="AF855" s="2">
        <f t="shared" si="14"/>
        <v>0</v>
      </c>
      <c r="AG855" s="10" t="str">
        <f t="array" ref="AG855">iferror(xlookup($L855,'Product Families'!$A:$A,'Product Families'!$P:$P),"")</f>
        <v/>
      </c>
      <c r="AH855" s="2" t="str">
        <f t="array" ref="AH855">iferror(xlookup($L855,'Product Families'!$A:$A,'Product Families'!$Q:$Q),"")</f>
        <v/>
      </c>
      <c r="AI855" s="26" t="str">
        <f t="shared" si="15"/>
        <v/>
      </c>
      <c r="AJ855" s="42" t="str">
        <f t="shared" si="16"/>
        <v/>
      </c>
      <c r="AK855" s="2">
        <f t="shared" si="17"/>
        <v>0</v>
      </c>
    </row>
    <row r="856">
      <c r="A856" s="1"/>
      <c r="B856" s="1"/>
      <c r="C856" s="1"/>
      <c r="D856" s="7" t="str">
        <f t="shared" si="18"/>
        <v/>
      </c>
      <c r="E856" s="26">
        <f t="shared" si="2"/>
        <v>0</v>
      </c>
      <c r="H856" s="1"/>
      <c r="I856" s="1"/>
      <c r="J856" s="1"/>
      <c r="K856" s="1"/>
      <c r="L856" s="1"/>
      <c r="M856" s="10" t="str">
        <f t="array" ref="M856">iferror(xlookup($H856,'Product Families'!$A:$A,'Product Families'!$P:$P),"")</f>
        <v/>
      </c>
      <c r="N856" s="2" t="str">
        <f t="array" ref="N856">iferror(xlookup($H856,'Product Families'!$A:$A,'Product Families'!$Q:$Q),"")</f>
        <v/>
      </c>
      <c r="O856" s="26" t="str">
        <f t="shared" si="3"/>
        <v/>
      </c>
      <c r="P856" s="42" t="str">
        <f t="shared" si="4"/>
        <v/>
      </c>
      <c r="Q856" s="2">
        <f t="shared" si="5"/>
        <v>0</v>
      </c>
      <c r="R856" s="10" t="str">
        <f t="array" ref="R856">iferror(xlookup($I856,'Product Families'!$A:$A,'Product Families'!$P:$P),"")</f>
        <v/>
      </c>
      <c r="S856" s="2" t="str">
        <f t="array" ref="S856">iferror(xlookup($I856,'Product Families'!$A:$A,'Product Families'!$Q:$Q),"")</f>
        <v/>
      </c>
      <c r="T856" s="26" t="str">
        <f t="shared" si="6"/>
        <v/>
      </c>
      <c r="U856" s="42" t="str">
        <f t="shared" si="7"/>
        <v/>
      </c>
      <c r="V856" s="2">
        <f t="shared" si="8"/>
        <v>0</v>
      </c>
      <c r="W856" s="10" t="str">
        <f t="array" ref="W856">iferror(xlookup($J856,'Product Families'!$A:$A,'Product Families'!$P:$P),"")</f>
        <v/>
      </c>
      <c r="X856" s="2" t="str">
        <f t="array" ref="X856">iferror(xlookup($J856,'Product Families'!$A:$A,'Product Families'!$Q:$Q),"")</f>
        <v/>
      </c>
      <c r="Y856" s="42" t="str">
        <f t="shared" si="9"/>
        <v/>
      </c>
      <c r="Z856" s="42" t="str">
        <f t="shared" si="10"/>
        <v/>
      </c>
      <c r="AA856" s="2">
        <f t="shared" si="11"/>
        <v>0</v>
      </c>
      <c r="AB856" s="10" t="str">
        <f t="array" ref="AB856">iferror(xlookup($K856,'Product Families'!$A:$A,'Product Families'!$P:$P),"")</f>
        <v/>
      </c>
      <c r="AC856" s="2" t="str">
        <f t="array" ref="AC856">iferror(xlookup($K856,'Product Families'!$A:$A,'Product Families'!$Q:$Q),"")</f>
        <v/>
      </c>
      <c r="AD856" s="26" t="str">
        <f t="shared" si="12"/>
        <v/>
      </c>
      <c r="AE856" s="42" t="str">
        <f t="shared" si="13"/>
        <v/>
      </c>
      <c r="AF856" s="2">
        <f t="shared" si="14"/>
        <v>0</v>
      </c>
      <c r="AG856" s="10" t="str">
        <f t="array" ref="AG856">iferror(xlookup($L856,'Product Families'!$A:$A,'Product Families'!$P:$P),"")</f>
        <v/>
      </c>
      <c r="AH856" s="2" t="str">
        <f t="array" ref="AH856">iferror(xlookup($L856,'Product Families'!$A:$A,'Product Families'!$Q:$Q),"")</f>
        <v/>
      </c>
      <c r="AI856" s="26" t="str">
        <f t="shared" si="15"/>
        <v/>
      </c>
      <c r="AJ856" s="42" t="str">
        <f t="shared" si="16"/>
        <v/>
      </c>
      <c r="AK856" s="2">
        <f t="shared" si="17"/>
        <v>0</v>
      </c>
    </row>
    <row r="857">
      <c r="A857" s="1"/>
      <c r="B857" s="1"/>
      <c r="C857" s="1"/>
      <c r="D857" s="7" t="str">
        <f t="shared" si="18"/>
        <v/>
      </c>
      <c r="E857" s="26">
        <f t="shared" si="2"/>
        <v>0</v>
      </c>
      <c r="H857" s="1"/>
      <c r="I857" s="1"/>
      <c r="J857" s="1"/>
      <c r="K857" s="1"/>
      <c r="L857" s="1"/>
      <c r="M857" s="10" t="str">
        <f t="array" ref="M857">iferror(xlookup($H857,'Product Families'!$A:$A,'Product Families'!$P:$P),"")</f>
        <v/>
      </c>
      <c r="N857" s="2" t="str">
        <f t="array" ref="N857">iferror(xlookup($H857,'Product Families'!$A:$A,'Product Families'!$Q:$Q),"")</f>
        <v/>
      </c>
      <c r="O857" s="26" t="str">
        <f t="shared" si="3"/>
        <v/>
      </c>
      <c r="P857" s="42" t="str">
        <f t="shared" si="4"/>
        <v/>
      </c>
      <c r="Q857" s="2">
        <f t="shared" si="5"/>
        <v>0</v>
      </c>
      <c r="R857" s="10" t="str">
        <f t="array" ref="R857">iferror(xlookup($I857,'Product Families'!$A:$A,'Product Families'!$P:$P),"")</f>
        <v/>
      </c>
      <c r="S857" s="2" t="str">
        <f t="array" ref="S857">iferror(xlookup($I857,'Product Families'!$A:$A,'Product Families'!$Q:$Q),"")</f>
        <v/>
      </c>
      <c r="T857" s="26" t="str">
        <f t="shared" si="6"/>
        <v/>
      </c>
      <c r="U857" s="42" t="str">
        <f t="shared" si="7"/>
        <v/>
      </c>
      <c r="V857" s="2">
        <f t="shared" si="8"/>
        <v>0</v>
      </c>
      <c r="W857" s="10" t="str">
        <f t="array" ref="W857">iferror(xlookup($J857,'Product Families'!$A:$A,'Product Families'!$P:$P),"")</f>
        <v/>
      </c>
      <c r="X857" s="2" t="str">
        <f t="array" ref="X857">iferror(xlookup($J857,'Product Families'!$A:$A,'Product Families'!$Q:$Q),"")</f>
        <v/>
      </c>
      <c r="Y857" s="42" t="str">
        <f t="shared" si="9"/>
        <v/>
      </c>
      <c r="Z857" s="42" t="str">
        <f t="shared" si="10"/>
        <v/>
      </c>
      <c r="AA857" s="2">
        <f t="shared" si="11"/>
        <v>0</v>
      </c>
      <c r="AB857" s="10" t="str">
        <f t="array" ref="AB857">iferror(xlookup($K857,'Product Families'!$A:$A,'Product Families'!$P:$P),"")</f>
        <v/>
      </c>
      <c r="AC857" s="2" t="str">
        <f t="array" ref="AC857">iferror(xlookup($K857,'Product Families'!$A:$A,'Product Families'!$Q:$Q),"")</f>
        <v/>
      </c>
      <c r="AD857" s="26" t="str">
        <f t="shared" si="12"/>
        <v/>
      </c>
      <c r="AE857" s="42" t="str">
        <f t="shared" si="13"/>
        <v/>
      </c>
      <c r="AF857" s="2">
        <f t="shared" si="14"/>
        <v>0</v>
      </c>
      <c r="AG857" s="10" t="str">
        <f t="array" ref="AG857">iferror(xlookup($L857,'Product Families'!$A:$A,'Product Families'!$P:$P),"")</f>
        <v/>
      </c>
      <c r="AH857" s="2" t="str">
        <f t="array" ref="AH857">iferror(xlookup($L857,'Product Families'!$A:$A,'Product Families'!$Q:$Q),"")</f>
        <v/>
      </c>
      <c r="AI857" s="26" t="str">
        <f t="shared" si="15"/>
        <v/>
      </c>
      <c r="AJ857" s="42" t="str">
        <f t="shared" si="16"/>
        <v/>
      </c>
      <c r="AK857" s="2">
        <f t="shared" si="17"/>
        <v>0</v>
      </c>
    </row>
    <row r="858">
      <c r="A858" s="1"/>
      <c r="B858" s="1"/>
      <c r="C858" s="1"/>
      <c r="D858" s="7" t="str">
        <f t="shared" si="18"/>
        <v/>
      </c>
      <c r="E858" s="26">
        <f t="shared" si="2"/>
        <v>0</v>
      </c>
      <c r="H858" s="1"/>
      <c r="I858" s="1"/>
      <c r="J858" s="1"/>
      <c r="K858" s="1"/>
      <c r="L858" s="1"/>
      <c r="M858" s="10" t="str">
        <f t="array" ref="M858">iferror(xlookup($H858,'Product Families'!$A:$A,'Product Families'!$P:$P),"")</f>
        <v/>
      </c>
      <c r="N858" s="2" t="str">
        <f t="array" ref="N858">iferror(xlookup($H858,'Product Families'!$A:$A,'Product Families'!$Q:$Q),"")</f>
        <v/>
      </c>
      <c r="O858" s="26" t="str">
        <f t="shared" si="3"/>
        <v/>
      </c>
      <c r="P858" s="42" t="str">
        <f t="shared" si="4"/>
        <v/>
      </c>
      <c r="Q858" s="2">
        <f t="shared" si="5"/>
        <v>0</v>
      </c>
      <c r="R858" s="10" t="str">
        <f t="array" ref="R858">iferror(xlookup($I858,'Product Families'!$A:$A,'Product Families'!$P:$P),"")</f>
        <v/>
      </c>
      <c r="S858" s="2" t="str">
        <f t="array" ref="S858">iferror(xlookup($I858,'Product Families'!$A:$A,'Product Families'!$Q:$Q),"")</f>
        <v/>
      </c>
      <c r="T858" s="26" t="str">
        <f t="shared" si="6"/>
        <v/>
      </c>
      <c r="U858" s="42" t="str">
        <f t="shared" si="7"/>
        <v/>
      </c>
      <c r="V858" s="2">
        <f t="shared" si="8"/>
        <v>0</v>
      </c>
      <c r="W858" s="10" t="str">
        <f t="array" ref="W858">iferror(xlookup($J858,'Product Families'!$A:$A,'Product Families'!$P:$P),"")</f>
        <v/>
      </c>
      <c r="X858" s="2" t="str">
        <f t="array" ref="X858">iferror(xlookup($J858,'Product Families'!$A:$A,'Product Families'!$Q:$Q),"")</f>
        <v/>
      </c>
      <c r="Y858" s="42" t="str">
        <f t="shared" si="9"/>
        <v/>
      </c>
      <c r="Z858" s="42" t="str">
        <f t="shared" si="10"/>
        <v/>
      </c>
      <c r="AA858" s="2">
        <f t="shared" si="11"/>
        <v>0</v>
      </c>
      <c r="AB858" s="10" t="str">
        <f t="array" ref="AB858">iferror(xlookup($K858,'Product Families'!$A:$A,'Product Families'!$P:$P),"")</f>
        <v/>
      </c>
      <c r="AC858" s="2" t="str">
        <f t="array" ref="AC858">iferror(xlookup($K858,'Product Families'!$A:$A,'Product Families'!$Q:$Q),"")</f>
        <v/>
      </c>
      <c r="AD858" s="26" t="str">
        <f t="shared" si="12"/>
        <v/>
      </c>
      <c r="AE858" s="42" t="str">
        <f t="shared" si="13"/>
        <v/>
      </c>
      <c r="AF858" s="2">
        <f t="shared" si="14"/>
        <v>0</v>
      </c>
      <c r="AG858" s="10" t="str">
        <f t="array" ref="AG858">iferror(xlookup($L858,'Product Families'!$A:$A,'Product Families'!$P:$P),"")</f>
        <v/>
      </c>
      <c r="AH858" s="2" t="str">
        <f t="array" ref="AH858">iferror(xlookup($L858,'Product Families'!$A:$A,'Product Families'!$Q:$Q),"")</f>
        <v/>
      </c>
      <c r="AI858" s="26" t="str">
        <f t="shared" si="15"/>
        <v/>
      </c>
      <c r="AJ858" s="42" t="str">
        <f t="shared" si="16"/>
        <v/>
      </c>
      <c r="AK858" s="2">
        <f t="shared" si="17"/>
        <v>0</v>
      </c>
    </row>
    <row r="859">
      <c r="A859" s="1"/>
      <c r="B859" s="1"/>
      <c r="C859" s="1"/>
      <c r="D859" s="7" t="str">
        <f t="shared" si="18"/>
        <v/>
      </c>
      <c r="E859" s="26">
        <f t="shared" si="2"/>
        <v>0</v>
      </c>
      <c r="H859" s="1"/>
      <c r="I859" s="1"/>
      <c r="J859" s="1"/>
      <c r="K859" s="1"/>
      <c r="L859" s="1"/>
      <c r="M859" s="10" t="str">
        <f t="array" ref="M859">iferror(xlookup($H859,'Product Families'!$A:$A,'Product Families'!$P:$P),"")</f>
        <v/>
      </c>
      <c r="N859" s="2" t="str">
        <f t="array" ref="N859">iferror(xlookup($H859,'Product Families'!$A:$A,'Product Families'!$Q:$Q),"")</f>
        <v/>
      </c>
      <c r="O859" s="26" t="str">
        <f t="shared" si="3"/>
        <v/>
      </c>
      <c r="P859" s="42" t="str">
        <f t="shared" si="4"/>
        <v/>
      </c>
      <c r="Q859" s="2">
        <f t="shared" si="5"/>
        <v>0</v>
      </c>
      <c r="R859" s="10" t="str">
        <f t="array" ref="R859">iferror(xlookup($I859,'Product Families'!$A:$A,'Product Families'!$P:$P),"")</f>
        <v/>
      </c>
      <c r="S859" s="2" t="str">
        <f t="array" ref="S859">iferror(xlookup($I859,'Product Families'!$A:$A,'Product Families'!$Q:$Q),"")</f>
        <v/>
      </c>
      <c r="T859" s="26" t="str">
        <f t="shared" si="6"/>
        <v/>
      </c>
      <c r="U859" s="42" t="str">
        <f t="shared" si="7"/>
        <v/>
      </c>
      <c r="V859" s="2">
        <f t="shared" si="8"/>
        <v>0</v>
      </c>
      <c r="W859" s="10" t="str">
        <f t="array" ref="W859">iferror(xlookup($J859,'Product Families'!$A:$A,'Product Families'!$P:$P),"")</f>
        <v/>
      </c>
      <c r="X859" s="2" t="str">
        <f t="array" ref="X859">iferror(xlookup($J859,'Product Families'!$A:$A,'Product Families'!$Q:$Q),"")</f>
        <v/>
      </c>
      <c r="Y859" s="42" t="str">
        <f t="shared" si="9"/>
        <v/>
      </c>
      <c r="Z859" s="42" t="str">
        <f t="shared" si="10"/>
        <v/>
      </c>
      <c r="AA859" s="2">
        <f t="shared" si="11"/>
        <v>0</v>
      </c>
      <c r="AB859" s="10" t="str">
        <f t="array" ref="AB859">iferror(xlookup($K859,'Product Families'!$A:$A,'Product Families'!$P:$P),"")</f>
        <v/>
      </c>
      <c r="AC859" s="2" t="str">
        <f t="array" ref="AC859">iferror(xlookup($K859,'Product Families'!$A:$A,'Product Families'!$Q:$Q),"")</f>
        <v/>
      </c>
      <c r="AD859" s="26" t="str">
        <f t="shared" si="12"/>
        <v/>
      </c>
      <c r="AE859" s="42" t="str">
        <f t="shared" si="13"/>
        <v/>
      </c>
      <c r="AF859" s="2">
        <f t="shared" si="14"/>
        <v>0</v>
      </c>
      <c r="AG859" s="10" t="str">
        <f t="array" ref="AG859">iferror(xlookup($L859,'Product Families'!$A:$A,'Product Families'!$P:$P),"")</f>
        <v/>
      </c>
      <c r="AH859" s="2" t="str">
        <f t="array" ref="AH859">iferror(xlookup($L859,'Product Families'!$A:$A,'Product Families'!$Q:$Q),"")</f>
        <v/>
      </c>
      <c r="AI859" s="26" t="str">
        <f t="shared" si="15"/>
        <v/>
      </c>
      <c r="AJ859" s="42" t="str">
        <f t="shared" si="16"/>
        <v/>
      </c>
      <c r="AK859" s="2">
        <f t="shared" si="17"/>
        <v>0</v>
      </c>
    </row>
    <row r="860">
      <c r="A860" s="1"/>
      <c r="B860" s="1"/>
      <c r="C860" s="1"/>
      <c r="D860" s="7" t="str">
        <f t="shared" si="18"/>
        <v/>
      </c>
      <c r="E860" s="26">
        <f t="shared" si="2"/>
        <v>0</v>
      </c>
      <c r="H860" s="1"/>
      <c r="I860" s="1"/>
      <c r="J860" s="1"/>
      <c r="K860" s="1"/>
      <c r="L860" s="1"/>
      <c r="M860" s="10" t="str">
        <f t="array" ref="M860">iferror(xlookup($H860,'Product Families'!$A:$A,'Product Families'!$P:$P),"")</f>
        <v/>
      </c>
      <c r="N860" s="2" t="str">
        <f t="array" ref="N860">iferror(xlookup($H860,'Product Families'!$A:$A,'Product Families'!$Q:$Q),"")</f>
        <v/>
      </c>
      <c r="O860" s="26" t="str">
        <f t="shared" si="3"/>
        <v/>
      </c>
      <c r="P860" s="42" t="str">
        <f t="shared" si="4"/>
        <v/>
      </c>
      <c r="Q860" s="2">
        <f t="shared" si="5"/>
        <v>0</v>
      </c>
      <c r="R860" s="10" t="str">
        <f t="array" ref="R860">iferror(xlookup($I860,'Product Families'!$A:$A,'Product Families'!$P:$P),"")</f>
        <v/>
      </c>
      <c r="S860" s="2" t="str">
        <f t="array" ref="S860">iferror(xlookup($I860,'Product Families'!$A:$A,'Product Families'!$Q:$Q),"")</f>
        <v/>
      </c>
      <c r="T860" s="26" t="str">
        <f t="shared" si="6"/>
        <v/>
      </c>
      <c r="U860" s="42" t="str">
        <f t="shared" si="7"/>
        <v/>
      </c>
      <c r="V860" s="2">
        <f t="shared" si="8"/>
        <v>0</v>
      </c>
      <c r="W860" s="10" t="str">
        <f t="array" ref="W860">iferror(xlookup($J860,'Product Families'!$A:$A,'Product Families'!$P:$P),"")</f>
        <v/>
      </c>
      <c r="X860" s="2" t="str">
        <f t="array" ref="X860">iferror(xlookup($J860,'Product Families'!$A:$A,'Product Families'!$Q:$Q),"")</f>
        <v/>
      </c>
      <c r="Y860" s="42" t="str">
        <f t="shared" si="9"/>
        <v/>
      </c>
      <c r="Z860" s="42" t="str">
        <f t="shared" si="10"/>
        <v/>
      </c>
      <c r="AA860" s="2">
        <f t="shared" si="11"/>
        <v>0</v>
      </c>
      <c r="AB860" s="10" t="str">
        <f t="array" ref="AB860">iferror(xlookup($K860,'Product Families'!$A:$A,'Product Families'!$P:$P),"")</f>
        <v/>
      </c>
      <c r="AC860" s="2" t="str">
        <f t="array" ref="AC860">iferror(xlookup($K860,'Product Families'!$A:$A,'Product Families'!$Q:$Q),"")</f>
        <v/>
      </c>
      <c r="AD860" s="26" t="str">
        <f t="shared" si="12"/>
        <v/>
      </c>
      <c r="AE860" s="42" t="str">
        <f t="shared" si="13"/>
        <v/>
      </c>
      <c r="AF860" s="2">
        <f t="shared" si="14"/>
        <v>0</v>
      </c>
      <c r="AG860" s="10" t="str">
        <f t="array" ref="AG860">iferror(xlookup($L860,'Product Families'!$A:$A,'Product Families'!$P:$P),"")</f>
        <v/>
      </c>
      <c r="AH860" s="2" t="str">
        <f t="array" ref="AH860">iferror(xlookup($L860,'Product Families'!$A:$A,'Product Families'!$Q:$Q),"")</f>
        <v/>
      </c>
      <c r="AI860" s="26" t="str">
        <f t="shared" si="15"/>
        <v/>
      </c>
      <c r="AJ860" s="42" t="str">
        <f t="shared" si="16"/>
        <v/>
      </c>
      <c r="AK860" s="2">
        <f t="shared" si="17"/>
        <v>0</v>
      </c>
    </row>
    <row r="861">
      <c r="A861" s="1"/>
      <c r="B861" s="1"/>
      <c r="C861" s="1"/>
      <c r="D861" s="7" t="str">
        <f t="shared" si="18"/>
        <v/>
      </c>
      <c r="E861" s="26">
        <f t="shared" si="2"/>
        <v>0</v>
      </c>
      <c r="H861" s="1"/>
      <c r="I861" s="1"/>
      <c r="J861" s="1"/>
      <c r="K861" s="1"/>
      <c r="L861" s="1"/>
      <c r="M861" s="10" t="str">
        <f t="array" ref="M861">iferror(xlookup($H861,'Product Families'!$A:$A,'Product Families'!$P:$P),"")</f>
        <v/>
      </c>
      <c r="N861" s="2" t="str">
        <f t="array" ref="N861">iferror(xlookup($H861,'Product Families'!$A:$A,'Product Families'!$Q:$Q),"")</f>
        <v/>
      </c>
      <c r="O861" s="26" t="str">
        <f t="shared" si="3"/>
        <v/>
      </c>
      <c r="P861" s="42" t="str">
        <f t="shared" si="4"/>
        <v/>
      </c>
      <c r="Q861" s="2">
        <f t="shared" si="5"/>
        <v>0</v>
      </c>
      <c r="R861" s="10" t="str">
        <f t="array" ref="R861">iferror(xlookup($I861,'Product Families'!$A:$A,'Product Families'!$P:$P),"")</f>
        <v/>
      </c>
      <c r="S861" s="2" t="str">
        <f t="array" ref="S861">iferror(xlookup($I861,'Product Families'!$A:$A,'Product Families'!$Q:$Q),"")</f>
        <v/>
      </c>
      <c r="T861" s="26" t="str">
        <f t="shared" si="6"/>
        <v/>
      </c>
      <c r="U861" s="42" t="str">
        <f t="shared" si="7"/>
        <v/>
      </c>
      <c r="V861" s="2">
        <f t="shared" si="8"/>
        <v>0</v>
      </c>
      <c r="W861" s="10" t="str">
        <f t="array" ref="W861">iferror(xlookup($J861,'Product Families'!$A:$A,'Product Families'!$P:$P),"")</f>
        <v/>
      </c>
      <c r="X861" s="2" t="str">
        <f t="array" ref="X861">iferror(xlookup($J861,'Product Families'!$A:$A,'Product Families'!$Q:$Q),"")</f>
        <v/>
      </c>
      <c r="Y861" s="42" t="str">
        <f t="shared" si="9"/>
        <v/>
      </c>
      <c r="Z861" s="42" t="str">
        <f t="shared" si="10"/>
        <v/>
      </c>
      <c r="AA861" s="2">
        <f t="shared" si="11"/>
        <v>0</v>
      </c>
      <c r="AB861" s="10" t="str">
        <f t="array" ref="AB861">iferror(xlookup($K861,'Product Families'!$A:$A,'Product Families'!$P:$P),"")</f>
        <v/>
      </c>
      <c r="AC861" s="2" t="str">
        <f t="array" ref="AC861">iferror(xlookup($K861,'Product Families'!$A:$A,'Product Families'!$Q:$Q),"")</f>
        <v/>
      </c>
      <c r="AD861" s="26" t="str">
        <f t="shared" si="12"/>
        <v/>
      </c>
      <c r="AE861" s="42" t="str">
        <f t="shared" si="13"/>
        <v/>
      </c>
      <c r="AF861" s="2">
        <f t="shared" si="14"/>
        <v>0</v>
      </c>
      <c r="AG861" s="10" t="str">
        <f t="array" ref="AG861">iferror(xlookup($L861,'Product Families'!$A:$A,'Product Families'!$P:$P),"")</f>
        <v/>
      </c>
      <c r="AH861" s="2" t="str">
        <f t="array" ref="AH861">iferror(xlookup($L861,'Product Families'!$A:$A,'Product Families'!$Q:$Q),"")</f>
        <v/>
      </c>
      <c r="AI861" s="26" t="str">
        <f t="shared" si="15"/>
        <v/>
      </c>
      <c r="AJ861" s="42" t="str">
        <f t="shared" si="16"/>
        <v/>
      </c>
      <c r="AK861" s="2">
        <f t="shared" si="17"/>
        <v>0</v>
      </c>
    </row>
    <row r="862">
      <c r="A862" s="1"/>
      <c r="B862" s="1"/>
      <c r="C862" s="1"/>
      <c r="D862" s="7" t="str">
        <f t="shared" si="18"/>
        <v/>
      </c>
      <c r="E862" s="26">
        <f t="shared" si="2"/>
        <v>0</v>
      </c>
      <c r="H862" s="1"/>
      <c r="I862" s="1"/>
      <c r="J862" s="1"/>
      <c r="K862" s="1"/>
      <c r="L862" s="1"/>
      <c r="M862" s="10" t="str">
        <f t="array" ref="M862">iferror(xlookup($H862,'Product Families'!$A:$A,'Product Families'!$P:$P),"")</f>
        <v/>
      </c>
      <c r="N862" s="2" t="str">
        <f t="array" ref="N862">iferror(xlookup($H862,'Product Families'!$A:$A,'Product Families'!$Q:$Q),"")</f>
        <v/>
      </c>
      <c r="O862" s="26" t="str">
        <f t="shared" si="3"/>
        <v/>
      </c>
      <c r="P862" s="42" t="str">
        <f t="shared" si="4"/>
        <v/>
      </c>
      <c r="Q862" s="2">
        <f t="shared" si="5"/>
        <v>0</v>
      </c>
      <c r="R862" s="10" t="str">
        <f t="array" ref="R862">iferror(xlookup($I862,'Product Families'!$A:$A,'Product Families'!$P:$P),"")</f>
        <v/>
      </c>
      <c r="S862" s="2" t="str">
        <f t="array" ref="S862">iferror(xlookup($I862,'Product Families'!$A:$A,'Product Families'!$Q:$Q),"")</f>
        <v/>
      </c>
      <c r="T862" s="26" t="str">
        <f t="shared" si="6"/>
        <v/>
      </c>
      <c r="U862" s="42" t="str">
        <f t="shared" si="7"/>
        <v/>
      </c>
      <c r="V862" s="2">
        <f t="shared" si="8"/>
        <v>0</v>
      </c>
      <c r="W862" s="10" t="str">
        <f t="array" ref="W862">iferror(xlookup($J862,'Product Families'!$A:$A,'Product Families'!$P:$P),"")</f>
        <v/>
      </c>
      <c r="X862" s="2" t="str">
        <f t="array" ref="X862">iferror(xlookup($J862,'Product Families'!$A:$A,'Product Families'!$Q:$Q),"")</f>
        <v/>
      </c>
      <c r="Y862" s="42" t="str">
        <f t="shared" si="9"/>
        <v/>
      </c>
      <c r="Z862" s="42" t="str">
        <f t="shared" si="10"/>
        <v/>
      </c>
      <c r="AA862" s="2">
        <f t="shared" si="11"/>
        <v>0</v>
      </c>
      <c r="AB862" s="10" t="str">
        <f t="array" ref="AB862">iferror(xlookup($K862,'Product Families'!$A:$A,'Product Families'!$P:$P),"")</f>
        <v/>
      </c>
      <c r="AC862" s="2" t="str">
        <f t="array" ref="AC862">iferror(xlookup($K862,'Product Families'!$A:$A,'Product Families'!$Q:$Q),"")</f>
        <v/>
      </c>
      <c r="AD862" s="26" t="str">
        <f t="shared" si="12"/>
        <v/>
      </c>
      <c r="AE862" s="42" t="str">
        <f t="shared" si="13"/>
        <v/>
      </c>
      <c r="AF862" s="2">
        <f t="shared" si="14"/>
        <v>0</v>
      </c>
      <c r="AG862" s="10" t="str">
        <f t="array" ref="AG862">iferror(xlookup($L862,'Product Families'!$A:$A,'Product Families'!$P:$P),"")</f>
        <v/>
      </c>
      <c r="AH862" s="2" t="str">
        <f t="array" ref="AH862">iferror(xlookup($L862,'Product Families'!$A:$A,'Product Families'!$Q:$Q),"")</f>
        <v/>
      </c>
      <c r="AI862" s="26" t="str">
        <f t="shared" si="15"/>
        <v/>
      </c>
      <c r="AJ862" s="42" t="str">
        <f t="shared" si="16"/>
        <v/>
      </c>
      <c r="AK862" s="2">
        <f t="shared" si="17"/>
        <v>0</v>
      </c>
    </row>
    <row r="863">
      <c r="A863" s="1"/>
      <c r="B863" s="1"/>
      <c r="C863" s="1"/>
      <c r="D863" s="7" t="str">
        <f t="shared" si="18"/>
        <v/>
      </c>
      <c r="E863" s="26">
        <f t="shared" si="2"/>
        <v>0</v>
      </c>
      <c r="H863" s="1"/>
      <c r="I863" s="1"/>
      <c r="J863" s="1"/>
      <c r="K863" s="1"/>
      <c r="L863" s="1"/>
      <c r="M863" s="10" t="str">
        <f t="array" ref="M863">iferror(xlookup($H863,'Product Families'!$A:$A,'Product Families'!$P:$P),"")</f>
        <v/>
      </c>
      <c r="N863" s="2" t="str">
        <f t="array" ref="N863">iferror(xlookup($H863,'Product Families'!$A:$A,'Product Families'!$Q:$Q),"")</f>
        <v/>
      </c>
      <c r="O863" s="26" t="str">
        <f t="shared" si="3"/>
        <v/>
      </c>
      <c r="P863" s="42" t="str">
        <f t="shared" si="4"/>
        <v/>
      </c>
      <c r="Q863" s="2">
        <f t="shared" si="5"/>
        <v>0</v>
      </c>
      <c r="R863" s="10" t="str">
        <f t="array" ref="R863">iferror(xlookup($I863,'Product Families'!$A:$A,'Product Families'!$P:$P),"")</f>
        <v/>
      </c>
      <c r="S863" s="2" t="str">
        <f t="array" ref="S863">iferror(xlookup($I863,'Product Families'!$A:$A,'Product Families'!$Q:$Q),"")</f>
        <v/>
      </c>
      <c r="T863" s="26" t="str">
        <f t="shared" si="6"/>
        <v/>
      </c>
      <c r="U863" s="42" t="str">
        <f t="shared" si="7"/>
        <v/>
      </c>
      <c r="V863" s="2">
        <f t="shared" si="8"/>
        <v>0</v>
      </c>
      <c r="W863" s="10" t="str">
        <f t="array" ref="W863">iferror(xlookup($J863,'Product Families'!$A:$A,'Product Families'!$P:$P),"")</f>
        <v/>
      </c>
      <c r="X863" s="2" t="str">
        <f t="array" ref="X863">iferror(xlookup($J863,'Product Families'!$A:$A,'Product Families'!$Q:$Q),"")</f>
        <v/>
      </c>
      <c r="Y863" s="42" t="str">
        <f t="shared" si="9"/>
        <v/>
      </c>
      <c r="Z863" s="42" t="str">
        <f t="shared" si="10"/>
        <v/>
      </c>
      <c r="AA863" s="2">
        <f t="shared" si="11"/>
        <v>0</v>
      </c>
      <c r="AB863" s="10" t="str">
        <f t="array" ref="AB863">iferror(xlookup($K863,'Product Families'!$A:$A,'Product Families'!$P:$P),"")</f>
        <v/>
      </c>
      <c r="AC863" s="2" t="str">
        <f t="array" ref="AC863">iferror(xlookup($K863,'Product Families'!$A:$A,'Product Families'!$Q:$Q),"")</f>
        <v/>
      </c>
      <c r="AD863" s="26" t="str">
        <f t="shared" si="12"/>
        <v/>
      </c>
      <c r="AE863" s="42" t="str">
        <f t="shared" si="13"/>
        <v/>
      </c>
      <c r="AF863" s="2">
        <f t="shared" si="14"/>
        <v>0</v>
      </c>
      <c r="AG863" s="10" t="str">
        <f t="array" ref="AG863">iferror(xlookup($L863,'Product Families'!$A:$A,'Product Families'!$P:$P),"")</f>
        <v/>
      </c>
      <c r="AH863" s="2" t="str">
        <f t="array" ref="AH863">iferror(xlookup($L863,'Product Families'!$A:$A,'Product Families'!$Q:$Q),"")</f>
        <v/>
      </c>
      <c r="AI863" s="26" t="str">
        <f t="shared" si="15"/>
        <v/>
      </c>
      <c r="AJ863" s="42" t="str">
        <f t="shared" si="16"/>
        <v/>
      </c>
      <c r="AK863" s="2">
        <f t="shared" si="17"/>
        <v>0</v>
      </c>
    </row>
    <row r="864">
      <c r="A864" s="1"/>
      <c r="B864" s="1"/>
      <c r="C864" s="1"/>
      <c r="D864" s="7" t="str">
        <f t="shared" si="18"/>
        <v/>
      </c>
      <c r="E864" s="26">
        <f t="shared" si="2"/>
        <v>0</v>
      </c>
      <c r="H864" s="1"/>
      <c r="I864" s="1"/>
      <c r="J864" s="1"/>
      <c r="K864" s="1"/>
      <c r="L864" s="1"/>
      <c r="M864" s="10" t="str">
        <f t="array" ref="M864">iferror(xlookup($H864,'Product Families'!$A:$A,'Product Families'!$P:$P),"")</f>
        <v/>
      </c>
      <c r="N864" s="2" t="str">
        <f t="array" ref="N864">iferror(xlookup($H864,'Product Families'!$A:$A,'Product Families'!$Q:$Q),"")</f>
        <v/>
      </c>
      <c r="O864" s="26" t="str">
        <f t="shared" si="3"/>
        <v/>
      </c>
      <c r="P864" s="42" t="str">
        <f t="shared" si="4"/>
        <v/>
      </c>
      <c r="Q864" s="2">
        <f t="shared" si="5"/>
        <v>0</v>
      </c>
      <c r="R864" s="10" t="str">
        <f t="array" ref="R864">iferror(xlookup($I864,'Product Families'!$A:$A,'Product Families'!$P:$P),"")</f>
        <v/>
      </c>
      <c r="S864" s="2" t="str">
        <f t="array" ref="S864">iferror(xlookup($I864,'Product Families'!$A:$A,'Product Families'!$Q:$Q),"")</f>
        <v/>
      </c>
      <c r="T864" s="26" t="str">
        <f t="shared" si="6"/>
        <v/>
      </c>
      <c r="U864" s="42" t="str">
        <f t="shared" si="7"/>
        <v/>
      </c>
      <c r="V864" s="2">
        <f t="shared" si="8"/>
        <v>0</v>
      </c>
      <c r="W864" s="10" t="str">
        <f t="array" ref="W864">iferror(xlookup($J864,'Product Families'!$A:$A,'Product Families'!$P:$P),"")</f>
        <v/>
      </c>
      <c r="X864" s="2" t="str">
        <f t="array" ref="X864">iferror(xlookup($J864,'Product Families'!$A:$A,'Product Families'!$Q:$Q),"")</f>
        <v/>
      </c>
      <c r="Y864" s="42" t="str">
        <f t="shared" si="9"/>
        <v/>
      </c>
      <c r="Z864" s="42" t="str">
        <f t="shared" si="10"/>
        <v/>
      </c>
      <c r="AA864" s="2">
        <f t="shared" si="11"/>
        <v>0</v>
      </c>
      <c r="AB864" s="10" t="str">
        <f t="array" ref="AB864">iferror(xlookup($K864,'Product Families'!$A:$A,'Product Families'!$P:$P),"")</f>
        <v/>
      </c>
      <c r="AC864" s="2" t="str">
        <f t="array" ref="AC864">iferror(xlookup($K864,'Product Families'!$A:$A,'Product Families'!$Q:$Q),"")</f>
        <v/>
      </c>
      <c r="AD864" s="26" t="str">
        <f t="shared" si="12"/>
        <v/>
      </c>
      <c r="AE864" s="42" t="str">
        <f t="shared" si="13"/>
        <v/>
      </c>
      <c r="AF864" s="2">
        <f t="shared" si="14"/>
        <v>0</v>
      </c>
      <c r="AG864" s="10" t="str">
        <f t="array" ref="AG864">iferror(xlookup($L864,'Product Families'!$A:$A,'Product Families'!$P:$P),"")</f>
        <v/>
      </c>
      <c r="AH864" s="2" t="str">
        <f t="array" ref="AH864">iferror(xlookup($L864,'Product Families'!$A:$A,'Product Families'!$Q:$Q),"")</f>
        <v/>
      </c>
      <c r="AI864" s="26" t="str">
        <f t="shared" si="15"/>
        <v/>
      </c>
      <c r="AJ864" s="42" t="str">
        <f t="shared" si="16"/>
        <v/>
      </c>
      <c r="AK864" s="2">
        <f t="shared" si="17"/>
        <v>0</v>
      </c>
    </row>
    <row r="865">
      <c r="A865" s="1"/>
      <c r="B865" s="1"/>
      <c r="C865" s="1"/>
      <c r="D865" s="7" t="str">
        <f t="shared" si="18"/>
        <v/>
      </c>
      <c r="E865" s="26">
        <f t="shared" si="2"/>
        <v>0</v>
      </c>
      <c r="H865" s="1"/>
      <c r="I865" s="1"/>
      <c r="J865" s="1"/>
      <c r="K865" s="1"/>
      <c r="L865" s="1"/>
      <c r="M865" s="10" t="str">
        <f t="array" ref="M865">iferror(xlookup($H865,'Product Families'!$A:$A,'Product Families'!$P:$P),"")</f>
        <v/>
      </c>
      <c r="N865" s="2" t="str">
        <f t="array" ref="N865">iferror(xlookup($H865,'Product Families'!$A:$A,'Product Families'!$Q:$Q),"")</f>
        <v/>
      </c>
      <c r="O865" s="26" t="str">
        <f t="shared" si="3"/>
        <v/>
      </c>
      <c r="P865" s="42" t="str">
        <f t="shared" si="4"/>
        <v/>
      </c>
      <c r="Q865" s="2">
        <f t="shared" si="5"/>
        <v>0</v>
      </c>
      <c r="R865" s="10" t="str">
        <f t="array" ref="R865">iferror(xlookup($I865,'Product Families'!$A:$A,'Product Families'!$P:$P),"")</f>
        <v/>
      </c>
      <c r="S865" s="2" t="str">
        <f t="array" ref="S865">iferror(xlookup($I865,'Product Families'!$A:$A,'Product Families'!$Q:$Q),"")</f>
        <v/>
      </c>
      <c r="T865" s="26" t="str">
        <f t="shared" si="6"/>
        <v/>
      </c>
      <c r="U865" s="42" t="str">
        <f t="shared" si="7"/>
        <v/>
      </c>
      <c r="V865" s="2">
        <f t="shared" si="8"/>
        <v>0</v>
      </c>
      <c r="W865" s="10" t="str">
        <f t="array" ref="W865">iferror(xlookup($J865,'Product Families'!$A:$A,'Product Families'!$P:$P),"")</f>
        <v/>
      </c>
      <c r="X865" s="2" t="str">
        <f t="array" ref="X865">iferror(xlookup($J865,'Product Families'!$A:$A,'Product Families'!$Q:$Q),"")</f>
        <v/>
      </c>
      <c r="Y865" s="42" t="str">
        <f t="shared" si="9"/>
        <v/>
      </c>
      <c r="Z865" s="42" t="str">
        <f t="shared" si="10"/>
        <v/>
      </c>
      <c r="AA865" s="2">
        <f t="shared" si="11"/>
        <v>0</v>
      </c>
      <c r="AB865" s="10" t="str">
        <f t="array" ref="AB865">iferror(xlookup($K865,'Product Families'!$A:$A,'Product Families'!$P:$P),"")</f>
        <v/>
      </c>
      <c r="AC865" s="2" t="str">
        <f t="array" ref="AC865">iferror(xlookup($K865,'Product Families'!$A:$A,'Product Families'!$Q:$Q),"")</f>
        <v/>
      </c>
      <c r="AD865" s="26" t="str">
        <f t="shared" si="12"/>
        <v/>
      </c>
      <c r="AE865" s="42" t="str">
        <f t="shared" si="13"/>
        <v/>
      </c>
      <c r="AF865" s="2">
        <f t="shared" si="14"/>
        <v>0</v>
      </c>
      <c r="AG865" s="10" t="str">
        <f t="array" ref="AG865">iferror(xlookup($L865,'Product Families'!$A:$A,'Product Families'!$P:$P),"")</f>
        <v/>
      </c>
      <c r="AH865" s="2" t="str">
        <f t="array" ref="AH865">iferror(xlookup($L865,'Product Families'!$A:$A,'Product Families'!$Q:$Q),"")</f>
        <v/>
      </c>
      <c r="AI865" s="26" t="str">
        <f t="shared" si="15"/>
        <v/>
      </c>
      <c r="AJ865" s="42" t="str">
        <f t="shared" si="16"/>
        <v/>
      </c>
      <c r="AK865" s="2">
        <f t="shared" si="17"/>
        <v>0</v>
      </c>
    </row>
    <row r="866">
      <c r="A866" s="1"/>
      <c r="B866" s="1"/>
      <c r="C866" s="1"/>
      <c r="D866" s="7" t="str">
        <f t="shared" si="18"/>
        <v/>
      </c>
      <c r="E866" s="26">
        <f t="shared" si="2"/>
        <v>0</v>
      </c>
      <c r="H866" s="1"/>
      <c r="I866" s="1"/>
      <c r="J866" s="1"/>
      <c r="K866" s="1"/>
      <c r="L866" s="1"/>
      <c r="M866" s="10" t="str">
        <f t="array" ref="M866">iferror(xlookup($H866,'Product Families'!$A:$A,'Product Families'!$P:$P),"")</f>
        <v/>
      </c>
      <c r="N866" s="2" t="str">
        <f t="array" ref="N866">iferror(xlookup($H866,'Product Families'!$A:$A,'Product Families'!$Q:$Q),"")</f>
        <v/>
      </c>
      <c r="O866" s="26" t="str">
        <f t="shared" si="3"/>
        <v/>
      </c>
      <c r="P866" s="42" t="str">
        <f t="shared" si="4"/>
        <v/>
      </c>
      <c r="Q866" s="2">
        <f t="shared" si="5"/>
        <v>0</v>
      </c>
      <c r="R866" s="10" t="str">
        <f t="array" ref="R866">iferror(xlookup($I866,'Product Families'!$A:$A,'Product Families'!$P:$P),"")</f>
        <v/>
      </c>
      <c r="S866" s="2" t="str">
        <f t="array" ref="S866">iferror(xlookup($I866,'Product Families'!$A:$A,'Product Families'!$Q:$Q),"")</f>
        <v/>
      </c>
      <c r="T866" s="26" t="str">
        <f t="shared" si="6"/>
        <v/>
      </c>
      <c r="U866" s="42" t="str">
        <f t="shared" si="7"/>
        <v/>
      </c>
      <c r="V866" s="2">
        <f t="shared" si="8"/>
        <v>0</v>
      </c>
      <c r="W866" s="10" t="str">
        <f t="array" ref="W866">iferror(xlookup($J866,'Product Families'!$A:$A,'Product Families'!$P:$P),"")</f>
        <v/>
      </c>
      <c r="X866" s="2" t="str">
        <f t="array" ref="X866">iferror(xlookup($J866,'Product Families'!$A:$A,'Product Families'!$Q:$Q),"")</f>
        <v/>
      </c>
      <c r="Y866" s="42" t="str">
        <f t="shared" si="9"/>
        <v/>
      </c>
      <c r="Z866" s="42" t="str">
        <f t="shared" si="10"/>
        <v/>
      </c>
      <c r="AA866" s="2">
        <f t="shared" si="11"/>
        <v>0</v>
      </c>
      <c r="AB866" s="10" t="str">
        <f t="array" ref="AB866">iferror(xlookup($K866,'Product Families'!$A:$A,'Product Families'!$P:$P),"")</f>
        <v/>
      </c>
      <c r="AC866" s="2" t="str">
        <f t="array" ref="AC866">iferror(xlookup($K866,'Product Families'!$A:$A,'Product Families'!$Q:$Q),"")</f>
        <v/>
      </c>
      <c r="AD866" s="26" t="str">
        <f t="shared" si="12"/>
        <v/>
      </c>
      <c r="AE866" s="42" t="str">
        <f t="shared" si="13"/>
        <v/>
      </c>
      <c r="AF866" s="2">
        <f t="shared" si="14"/>
        <v>0</v>
      </c>
      <c r="AG866" s="10" t="str">
        <f t="array" ref="AG866">iferror(xlookup($L866,'Product Families'!$A:$A,'Product Families'!$P:$P),"")</f>
        <v/>
      </c>
      <c r="AH866" s="2" t="str">
        <f t="array" ref="AH866">iferror(xlookup($L866,'Product Families'!$A:$A,'Product Families'!$Q:$Q),"")</f>
        <v/>
      </c>
      <c r="AI866" s="26" t="str">
        <f t="shared" si="15"/>
        <v/>
      </c>
      <c r="AJ866" s="42" t="str">
        <f t="shared" si="16"/>
        <v/>
      </c>
      <c r="AK866" s="2">
        <f t="shared" si="17"/>
        <v>0</v>
      </c>
    </row>
    <row r="867">
      <c r="A867" s="1"/>
      <c r="B867" s="1"/>
      <c r="C867" s="1"/>
      <c r="D867" s="7" t="str">
        <f t="shared" si="18"/>
        <v/>
      </c>
      <c r="E867" s="26">
        <f t="shared" si="2"/>
        <v>0</v>
      </c>
      <c r="H867" s="1"/>
      <c r="I867" s="1"/>
      <c r="J867" s="1"/>
      <c r="K867" s="1"/>
      <c r="L867" s="1"/>
      <c r="M867" s="10" t="str">
        <f t="array" ref="M867">iferror(xlookup($H867,'Product Families'!$A:$A,'Product Families'!$P:$P),"")</f>
        <v/>
      </c>
      <c r="N867" s="2" t="str">
        <f t="array" ref="N867">iferror(xlookup($H867,'Product Families'!$A:$A,'Product Families'!$Q:$Q),"")</f>
        <v/>
      </c>
      <c r="O867" s="26" t="str">
        <f t="shared" si="3"/>
        <v/>
      </c>
      <c r="P867" s="42" t="str">
        <f t="shared" si="4"/>
        <v/>
      </c>
      <c r="Q867" s="2">
        <f t="shared" si="5"/>
        <v>0</v>
      </c>
      <c r="R867" s="10" t="str">
        <f t="array" ref="R867">iferror(xlookup($I867,'Product Families'!$A:$A,'Product Families'!$P:$P),"")</f>
        <v/>
      </c>
      <c r="S867" s="2" t="str">
        <f t="array" ref="S867">iferror(xlookup($I867,'Product Families'!$A:$A,'Product Families'!$Q:$Q),"")</f>
        <v/>
      </c>
      <c r="T867" s="26" t="str">
        <f t="shared" si="6"/>
        <v/>
      </c>
      <c r="U867" s="42" t="str">
        <f t="shared" si="7"/>
        <v/>
      </c>
      <c r="V867" s="2">
        <f t="shared" si="8"/>
        <v>0</v>
      </c>
      <c r="W867" s="10" t="str">
        <f t="array" ref="W867">iferror(xlookup($J867,'Product Families'!$A:$A,'Product Families'!$P:$P),"")</f>
        <v/>
      </c>
      <c r="X867" s="2" t="str">
        <f t="array" ref="X867">iferror(xlookup($J867,'Product Families'!$A:$A,'Product Families'!$Q:$Q),"")</f>
        <v/>
      </c>
      <c r="Y867" s="42" t="str">
        <f t="shared" si="9"/>
        <v/>
      </c>
      <c r="Z867" s="42" t="str">
        <f t="shared" si="10"/>
        <v/>
      </c>
      <c r="AA867" s="2">
        <f t="shared" si="11"/>
        <v>0</v>
      </c>
      <c r="AB867" s="10" t="str">
        <f t="array" ref="AB867">iferror(xlookup($K867,'Product Families'!$A:$A,'Product Families'!$P:$P),"")</f>
        <v/>
      </c>
      <c r="AC867" s="2" t="str">
        <f t="array" ref="AC867">iferror(xlookup($K867,'Product Families'!$A:$A,'Product Families'!$Q:$Q),"")</f>
        <v/>
      </c>
      <c r="AD867" s="26" t="str">
        <f t="shared" si="12"/>
        <v/>
      </c>
      <c r="AE867" s="42" t="str">
        <f t="shared" si="13"/>
        <v/>
      </c>
      <c r="AF867" s="2">
        <f t="shared" si="14"/>
        <v>0</v>
      </c>
      <c r="AG867" s="10" t="str">
        <f t="array" ref="AG867">iferror(xlookup($L867,'Product Families'!$A:$A,'Product Families'!$P:$P),"")</f>
        <v/>
      </c>
      <c r="AH867" s="2" t="str">
        <f t="array" ref="AH867">iferror(xlookup($L867,'Product Families'!$A:$A,'Product Families'!$Q:$Q),"")</f>
        <v/>
      </c>
      <c r="AI867" s="26" t="str">
        <f t="shared" si="15"/>
        <v/>
      </c>
      <c r="AJ867" s="42" t="str">
        <f t="shared" si="16"/>
        <v/>
      </c>
      <c r="AK867" s="2">
        <f t="shared" si="17"/>
        <v>0</v>
      </c>
    </row>
    <row r="868">
      <c r="A868" s="1"/>
      <c r="B868" s="1"/>
      <c r="C868" s="1"/>
      <c r="D868" s="7" t="str">
        <f t="shared" si="18"/>
        <v/>
      </c>
      <c r="E868" s="26">
        <f t="shared" si="2"/>
        <v>0</v>
      </c>
      <c r="H868" s="1"/>
      <c r="I868" s="1"/>
      <c r="J868" s="1"/>
      <c r="K868" s="1"/>
      <c r="L868" s="1"/>
      <c r="M868" s="10" t="str">
        <f t="array" ref="M868">iferror(xlookup($H868,'Product Families'!$A:$A,'Product Families'!$P:$P),"")</f>
        <v/>
      </c>
      <c r="N868" s="2" t="str">
        <f t="array" ref="N868">iferror(xlookup($H868,'Product Families'!$A:$A,'Product Families'!$Q:$Q),"")</f>
        <v/>
      </c>
      <c r="O868" s="26" t="str">
        <f t="shared" si="3"/>
        <v/>
      </c>
      <c r="P868" s="42" t="str">
        <f t="shared" si="4"/>
        <v/>
      </c>
      <c r="Q868" s="2">
        <f t="shared" si="5"/>
        <v>0</v>
      </c>
      <c r="R868" s="10" t="str">
        <f t="array" ref="R868">iferror(xlookup($I868,'Product Families'!$A:$A,'Product Families'!$P:$P),"")</f>
        <v/>
      </c>
      <c r="S868" s="2" t="str">
        <f t="array" ref="S868">iferror(xlookup($I868,'Product Families'!$A:$A,'Product Families'!$Q:$Q),"")</f>
        <v/>
      </c>
      <c r="T868" s="26" t="str">
        <f t="shared" si="6"/>
        <v/>
      </c>
      <c r="U868" s="42" t="str">
        <f t="shared" si="7"/>
        <v/>
      </c>
      <c r="V868" s="2">
        <f t="shared" si="8"/>
        <v>0</v>
      </c>
      <c r="W868" s="10" t="str">
        <f t="array" ref="W868">iferror(xlookup($J868,'Product Families'!$A:$A,'Product Families'!$P:$P),"")</f>
        <v/>
      </c>
      <c r="X868" s="2" t="str">
        <f t="array" ref="X868">iferror(xlookup($J868,'Product Families'!$A:$A,'Product Families'!$Q:$Q),"")</f>
        <v/>
      </c>
      <c r="Y868" s="42" t="str">
        <f t="shared" si="9"/>
        <v/>
      </c>
      <c r="Z868" s="42" t="str">
        <f t="shared" si="10"/>
        <v/>
      </c>
      <c r="AA868" s="2">
        <f t="shared" si="11"/>
        <v>0</v>
      </c>
      <c r="AB868" s="10" t="str">
        <f t="array" ref="AB868">iferror(xlookup($K868,'Product Families'!$A:$A,'Product Families'!$P:$P),"")</f>
        <v/>
      </c>
      <c r="AC868" s="2" t="str">
        <f t="array" ref="AC868">iferror(xlookup($K868,'Product Families'!$A:$A,'Product Families'!$Q:$Q),"")</f>
        <v/>
      </c>
      <c r="AD868" s="26" t="str">
        <f t="shared" si="12"/>
        <v/>
      </c>
      <c r="AE868" s="42" t="str">
        <f t="shared" si="13"/>
        <v/>
      </c>
      <c r="AF868" s="2">
        <f t="shared" si="14"/>
        <v>0</v>
      </c>
      <c r="AG868" s="10" t="str">
        <f t="array" ref="AG868">iferror(xlookup($L868,'Product Families'!$A:$A,'Product Families'!$P:$P),"")</f>
        <v/>
      </c>
      <c r="AH868" s="2" t="str">
        <f t="array" ref="AH868">iferror(xlookup($L868,'Product Families'!$A:$A,'Product Families'!$Q:$Q),"")</f>
        <v/>
      </c>
      <c r="AI868" s="26" t="str">
        <f t="shared" si="15"/>
        <v/>
      </c>
      <c r="AJ868" s="42" t="str">
        <f t="shared" si="16"/>
        <v/>
      </c>
      <c r="AK868" s="2">
        <f t="shared" si="17"/>
        <v>0</v>
      </c>
    </row>
    <row r="869">
      <c r="A869" s="1"/>
      <c r="B869" s="1"/>
      <c r="C869" s="1"/>
      <c r="D869" s="7" t="str">
        <f t="shared" si="18"/>
        <v/>
      </c>
      <c r="E869" s="26">
        <f t="shared" si="2"/>
        <v>0</v>
      </c>
      <c r="H869" s="1"/>
      <c r="I869" s="1"/>
      <c r="J869" s="1"/>
      <c r="K869" s="1"/>
      <c r="L869" s="1"/>
      <c r="M869" s="10" t="str">
        <f t="array" ref="M869">iferror(xlookup($H869,'Product Families'!$A:$A,'Product Families'!$P:$P),"")</f>
        <v/>
      </c>
      <c r="N869" s="2" t="str">
        <f t="array" ref="N869">iferror(xlookup($H869,'Product Families'!$A:$A,'Product Families'!$Q:$Q),"")</f>
        <v/>
      </c>
      <c r="O869" s="26" t="str">
        <f t="shared" si="3"/>
        <v/>
      </c>
      <c r="P869" s="42" t="str">
        <f t="shared" si="4"/>
        <v/>
      </c>
      <c r="Q869" s="2">
        <f t="shared" si="5"/>
        <v>0</v>
      </c>
      <c r="R869" s="10" t="str">
        <f t="array" ref="R869">iferror(xlookup($I869,'Product Families'!$A:$A,'Product Families'!$P:$P),"")</f>
        <v/>
      </c>
      <c r="S869" s="2" t="str">
        <f t="array" ref="S869">iferror(xlookup($I869,'Product Families'!$A:$A,'Product Families'!$Q:$Q),"")</f>
        <v/>
      </c>
      <c r="T869" s="26" t="str">
        <f t="shared" si="6"/>
        <v/>
      </c>
      <c r="U869" s="42" t="str">
        <f t="shared" si="7"/>
        <v/>
      </c>
      <c r="V869" s="2">
        <f t="shared" si="8"/>
        <v>0</v>
      </c>
      <c r="W869" s="10" t="str">
        <f t="array" ref="W869">iferror(xlookup($J869,'Product Families'!$A:$A,'Product Families'!$P:$P),"")</f>
        <v/>
      </c>
      <c r="X869" s="2" t="str">
        <f t="array" ref="X869">iferror(xlookup($J869,'Product Families'!$A:$A,'Product Families'!$Q:$Q),"")</f>
        <v/>
      </c>
      <c r="Y869" s="42" t="str">
        <f t="shared" si="9"/>
        <v/>
      </c>
      <c r="Z869" s="42" t="str">
        <f t="shared" si="10"/>
        <v/>
      </c>
      <c r="AA869" s="2">
        <f t="shared" si="11"/>
        <v>0</v>
      </c>
      <c r="AB869" s="10" t="str">
        <f t="array" ref="AB869">iferror(xlookup($K869,'Product Families'!$A:$A,'Product Families'!$P:$P),"")</f>
        <v/>
      </c>
      <c r="AC869" s="2" t="str">
        <f t="array" ref="AC869">iferror(xlookup($K869,'Product Families'!$A:$A,'Product Families'!$Q:$Q),"")</f>
        <v/>
      </c>
      <c r="AD869" s="26" t="str">
        <f t="shared" si="12"/>
        <v/>
      </c>
      <c r="AE869" s="42" t="str">
        <f t="shared" si="13"/>
        <v/>
      </c>
      <c r="AF869" s="2">
        <f t="shared" si="14"/>
        <v>0</v>
      </c>
      <c r="AG869" s="10" t="str">
        <f t="array" ref="AG869">iferror(xlookup($L869,'Product Families'!$A:$A,'Product Families'!$P:$P),"")</f>
        <v/>
      </c>
      <c r="AH869" s="2" t="str">
        <f t="array" ref="AH869">iferror(xlookup($L869,'Product Families'!$A:$A,'Product Families'!$Q:$Q),"")</f>
        <v/>
      </c>
      <c r="AI869" s="26" t="str">
        <f t="shared" si="15"/>
        <v/>
      </c>
      <c r="AJ869" s="42" t="str">
        <f t="shared" si="16"/>
        <v/>
      </c>
      <c r="AK869" s="2">
        <f t="shared" si="17"/>
        <v>0</v>
      </c>
    </row>
    <row r="870">
      <c r="A870" s="1"/>
      <c r="B870" s="1"/>
      <c r="C870" s="1"/>
      <c r="D870" s="7" t="str">
        <f t="shared" si="18"/>
        <v/>
      </c>
      <c r="E870" s="26">
        <f t="shared" si="2"/>
        <v>0</v>
      </c>
      <c r="H870" s="1"/>
      <c r="I870" s="1"/>
      <c r="J870" s="1"/>
      <c r="K870" s="1"/>
      <c r="L870" s="1"/>
      <c r="M870" s="10" t="str">
        <f t="array" ref="M870">iferror(xlookup($H870,'Product Families'!$A:$A,'Product Families'!$P:$P),"")</f>
        <v/>
      </c>
      <c r="N870" s="2" t="str">
        <f t="array" ref="N870">iferror(xlookup($H870,'Product Families'!$A:$A,'Product Families'!$Q:$Q),"")</f>
        <v/>
      </c>
      <c r="O870" s="26" t="str">
        <f t="shared" si="3"/>
        <v/>
      </c>
      <c r="P870" s="42" t="str">
        <f t="shared" si="4"/>
        <v/>
      </c>
      <c r="Q870" s="2">
        <f t="shared" si="5"/>
        <v>0</v>
      </c>
      <c r="R870" s="10" t="str">
        <f t="array" ref="R870">iferror(xlookup($I870,'Product Families'!$A:$A,'Product Families'!$P:$P),"")</f>
        <v/>
      </c>
      <c r="S870" s="2" t="str">
        <f t="array" ref="S870">iferror(xlookup($I870,'Product Families'!$A:$A,'Product Families'!$Q:$Q),"")</f>
        <v/>
      </c>
      <c r="T870" s="26" t="str">
        <f t="shared" si="6"/>
        <v/>
      </c>
      <c r="U870" s="42" t="str">
        <f t="shared" si="7"/>
        <v/>
      </c>
      <c r="V870" s="2">
        <f t="shared" si="8"/>
        <v>0</v>
      </c>
      <c r="W870" s="10" t="str">
        <f t="array" ref="W870">iferror(xlookup($J870,'Product Families'!$A:$A,'Product Families'!$P:$P),"")</f>
        <v/>
      </c>
      <c r="X870" s="2" t="str">
        <f t="array" ref="X870">iferror(xlookup($J870,'Product Families'!$A:$A,'Product Families'!$Q:$Q),"")</f>
        <v/>
      </c>
      <c r="Y870" s="42" t="str">
        <f t="shared" si="9"/>
        <v/>
      </c>
      <c r="Z870" s="42" t="str">
        <f t="shared" si="10"/>
        <v/>
      </c>
      <c r="AA870" s="2">
        <f t="shared" si="11"/>
        <v>0</v>
      </c>
      <c r="AB870" s="10" t="str">
        <f t="array" ref="AB870">iferror(xlookup($K870,'Product Families'!$A:$A,'Product Families'!$P:$P),"")</f>
        <v/>
      </c>
      <c r="AC870" s="2" t="str">
        <f t="array" ref="AC870">iferror(xlookup($K870,'Product Families'!$A:$A,'Product Families'!$Q:$Q),"")</f>
        <v/>
      </c>
      <c r="AD870" s="26" t="str">
        <f t="shared" si="12"/>
        <v/>
      </c>
      <c r="AE870" s="42" t="str">
        <f t="shared" si="13"/>
        <v/>
      </c>
      <c r="AF870" s="2">
        <f t="shared" si="14"/>
        <v>0</v>
      </c>
      <c r="AG870" s="10" t="str">
        <f t="array" ref="AG870">iferror(xlookup($L870,'Product Families'!$A:$A,'Product Families'!$P:$P),"")</f>
        <v/>
      </c>
      <c r="AH870" s="2" t="str">
        <f t="array" ref="AH870">iferror(xlookup($L870,'Product Families'!$A:$A,'Product Families'!$Q:$Q),"")</f>
        <v/>
      </c>
      <c r="AI870" s="26" t="str">
        <f t="shared" si="15"/>
        <v/>
      </c>
      <c r="AJ870" s="42" t="str">
        <f t="shared" si="16"/>
        <v/>
      </c>
      <c r="AK870" s="2">
        <f t="shared" si="17"/>
        <v>0</v>
      </c>
    </row>
    <row r="871">
      <c r="A871" s="1"/>
      <c r="B871" s="1"/>
      <c r="C871" s="1"/>
      <c r="D871" s="7" t="str">
        <f t="shared" si="18"/>
        <v/>
      </c>
      <c r="E871" s="26">
        <f t="shared" si="2"/>
        <v>0</v>
      </c>
      <c r="H871" s="1"/>
      <c r="I871" s="1"/>
      <c r="J871" s="1"/>
      <c r="K871" s="1"/>
      <c r="L871" s="1"/>
      <c r="M871" s="10" t="str">
        <f t="array" ref="M871">iferror(xlookup($H871,'Product Families'!$A:$A,'Product Families'!$P:$P),"")</f>
        <v/>
      </c>
      <c r="N871" s="2" t="str">
        <f t="array" ref="N871">iferror(xlookup($H871,'Product Families'!$A:$A,'Product Families'!$Q:$Q),"")</f>
        <v/>
      </c>
      <c r="O871" s="26" t="str">
        <f t="shared" si="3"/>
        <v/>
      </c>
      <c r="P871" s="42" t="str">
        <f t="shared" si="4"/>
        <v/>
      </c>
      <c r="Q871" s="2">
        <f t="shared" si="5"/>
        <v>0</v>
      </c>
      <c r="R871" s="10" t="str">
        <f t="array" ref="R871">iferror(xlookup($I871,'Product Families'!$A:$A,'Product Families'!$P:$P),"")</f>
        <v/>
      </c>
      <c r="S871" s="2" t="str">
        <f t="array" ref="S871">iferror(xlookup($I871,'Product Families'!$A:$A,'Product Families'!$Q:$Q),"")</f>
        <v/>
      </c>
      <c r="T871" s="26" t="str">
        <f t="shared" si="6"/>
        <v/>
      </c>
      <c r="U871" s="42" t="str">
        <f t="shared" si="7"/>
        <v/>
      </c>
      <c r="V871" s="2">
        <f t="shared" si="8"/>
        <v>0</v>
      </c>
      <c r="W871" s="10" t="str">
        <f t="array" ref="W871">iferror(xlookup($J871,'Product Families'!$A:$A,'Product Families'!$P:$P),"")</f>
        <v/>
      </c>
      <c r="X871" s="2" t="str">
        <f t="array" ref="X871">iferror(xlookup($J871,'Product Families'!$A:$A,'Product Families'!$Q:$Q),"")</f>
        <v/>
      </c>
      <c r="Y871" s="42" t="str">
        <f t="shared" si="9"/>
        <v/>
      </c>
      <c r="Z871" s="42" t="str">
        <f t="shared" si="10"/>
        <v/>
      </c>
      <c r="AA871" s="2">
        <f t="shared" si="11"/>
        <v>0</v>
      </c>
      <c r="AB871" s="10" t="str">
        <f t="array" ref="AB871">iferror(xlookup($K871,'Product Families'!$A:$A,'Product Families'!$P:$P),"")</f>
        <v/>
      </c>
      <c r="AC871" s="2" t="str">
        <f t="array" ref="AC871">iferror(xlookup($K871,'Product Families'!$A:$A,'Product Families'!$Q:$Q),"")</f>
        <v/>
      </c>
      <c r="AD871" s="26" t="str">
        <f t="shared" si="12"/>
        <v/>
      </c>
      <c r="AE871" s="42" t="str">
        <f t="shared" si="13"/>
        <v/>
      </c>
      <c r="AF871" s="2">
        <f t="shared" si="14"/>
        <v>0</v>
      </c>
      <c r="AG871" s="10" t="str">
        <f t="array" ref="AG871">iferror(xlookup($L871,'Product Families'!$A:$A,'Product Families'!$P:$P),"")</f>
        <v/>
      </c>
      <c r="AH871" s="2" t="str">
        <f t="array" ref="AH871">iferror(xlookup($L871,'Product Families'!$A:$A,'Product Families'!$Q:$Q),"")</f>
        <v/>
      </c>
      <c r="AI871" s="26" t="str">
        <f t="shared" si="15"/>
        <v/>
      </c>
      <c r="AJ871" s="42" t="str">
        <f t="shared" si="16"/>
        <v/>
      </c>
      <c r="AK871" s="2">
        <f t="shared" si="17"/>
        <v>0</v>
      </c>
    </row>
    <row r="872">
      <c r="A872" s="1"/>
      <c r="B872" s="1"/>
      <c r="C872" s="1"/>
      <c r="D872" s="7" t="str">
        <f t="shared" si="18"/>
        <v/>
      </c>
      <c r="E872" s="26">
        <f t="shared" si="2"/>
        <v>0</v>
      </c>
      <c r="H872" s="1"/>
      <c r="I872" s="1"/>
      <c r="J872" s="1"/>
      <c r="K872" s="1"/>
      <c r="L872" s="1"/>
      <c r="M872" s="10" t="str">
        <f t="array" ref="M872">iferror(xlookup($H872,'Product Families'!$A:$A,'Product Families'!$P:$P),"")</f>
        <v/>
      </c>
      <c r="N872" s="2" t="str">
        <f t="array" ref="N872">iferror(xlookup($H872,'Product Families'!$A:$A,'Product Families'!$Q:$Q),"")</f>
        <v/>
      </c>
      <c r="O872" s="26" t="str">
        <f t="shared" si="3"/>
        <v/>
      </c>
      <c r="P872" s="42" t="str">
        <f t="shared" si="4"/>
        <v/>
      </c>
      <c r="Q872" s="2">
        <f t="shared" si="5"/>
        <v>0</v>
      </c>
      <c r="R872" s="10" t="str">
        <f t="array" ref="R872">iferror(xlookup($I872,'Product Families'!$A:$A,'Product Families'!$P:$P),"")</f>
        <v/>
      </c>
      <c r="S872" s="2" t="str">
        <f t="array" ref="S872">iferror(xlookup($I872,'Product Families'!$A:$A,'Product Families'!$Q:$Q),"")</f>
        <v/>
      </c>
      <c r="T872" s="26" t="str">
        <f t="shared" si="6"/>
        <v/>
      </c>
      <c r="U872" s="42" t="str">
        <f t="shared" si="7"/>
        <v/>
      </c>
      <c r="V872" s="2">
        <f t="shared" si="8"/>
        <v>0</v>
      </c>
      <c r="W872" s="10" t="str">
        <f t="array" ref="W872">iferror(xlookup($J872,'Product Families'!$A:$A,'Product Families'!$P:$P),"")</f>
        <v/>
      </c>
      <c r="X872" s="2" t="str">
        <f t="array" ref="X872">iferror(xlookup($J872,'Product Families'!$A:$A,'Product Families'!$Q:$Q),"")</f>
        <v/>
      </c>
      <c r="Y872" s="42" t="str">
        <f t="shared" si="9"/>
        <v/>
      </c>
      <c r="Z872" s="42" t="str">
        <f t="shared" si="10"/>
        <v/>
      </c>
      <c r="AA872" s="2">
        <f t="shared" si="11"/>
        <v>0</v>
      </c>
      <c r="AB872" s="10" t="str">
        <f t="array" ref="AB872">iferror(xlookup($K872,'Product Families'!$A:$A,'Product Families'!$P:$P),"")</f>
        <v/>
      </c>
      <c r="AC872" s="2" t="str">
        <f t="array" ref="AC872">iferror(xlookup($K872,'Product Families'!$A:$A,'Product Families'!$Q:$Q),"")</f>
        <v/>
      </c>
      <c r="AD872" s="26" t="str">
        <f t="shared" si="12"/>
        <v/>
      </c>
      <c r="AE872" s="42" t="str">
        <f t="shared" si="13"/>
        <v/>
      </c>
      <c r="AF872" s="2">
        <f t="shared" si="14"/>
        <v>0</v>
      </c>
      <c r="AG872" s="10" t="str">
        <f t="array" ref="AG872">iferror(xlookup($L872,'Product Families'!$A:$A,'Product Families'!$P:$P),"")</f>
        <v/>
      </c>
      <c r="AH872" s="2" t="str">
        <f t="array" ref="AH872">iferror(xlookup($L872,'Product Families'!$A:$A,'Product Families'!$Q:$Q),"")</f>
        <v/>
      </c>
      <c r="AI872" s="26" t="str">
        <f t="shared" si="15"/>
        <v/>
      </c>
      <c r="AJ872" s="42" t="str">
        <f t="shared" si="16"/>
        <v/>
      </c>
      <c r="AK872" s="2">
        <f t="shared" si="17"/>
        <v>0</v>
      </c>
    </row>
    <row r="873">
      <c r="A873" s="1"/>
      <c r="B873" s="1"/>
      <c r="C873" s="1"/>
      <c r="D873" s="7" t="str">
        <f t="shared" si="18"/>
        <v/>
      </c>
      <c r="E873" s="26">
        <f t="shared" si="2"/>
        <v>0</v>
      </c>
      <c r="H873" s="1"/>
      <c r="I873" s="1"/>
      <c r="J873" s="1"/>
      <c r="K873" s="1"/>
      <c r="L873" s="1"/>
      <c r="M873" s="10" t="str">
        <f t="array" ref="M873">iferror(xlookup($H873,'Product Families'!$A:$A,'Product Families'!$P:$P),"")</f>
        <v/>
      </c>
      <c r="N873" s="2" t="str">
        <f t="array" ref="N873">iferror(xlookup($H873,'Product Families'!$A:$A,'Product Families'!$Q:$Q),"")</f>
        <v/>
      </c>
      <c r="O873" s="26" t="str">
        <f t="shared" si="3"/>
        <v/>
      </c>
      <c r="P873" s="42" t="str">
        <f t="shared" si="4"/>
        <v/>
      </c>
      <c r="Q873" s="2">
        <f t="shared" si="5"/>
        <v>0</v>
      </c>
      <c r="R873" s="10" t="str">
        <f t="array" ref="R873">iferror(xlookup($I873,'Product Families'!$A:$A,'Product Families'!$P:$P),"")</f>
        <v/>
      </c>
      <c r="S873" s="2" t="str">
        <f t="array" ref="S873">iferror(xlookup($I873,'Product Families'!$A:$A,'Product Families'!$Q:$Q),"")</f>
        <v/>
      </c>
      <c r="T873" s="26" t="str">
        <f t="shared" si="6"/>
        <v/>
      </c>
      <c r="U873" s="42" t="str">
        <f t="shared" si="7"/>
        <v/>
      </c>
      <c r="V873" s="2">
        <f t="shared" si="8"/>
        <v>0</v>
      </c>
      <c r="W873" s="10" t="str">
        <f t="array" ref="W873">iferror(xlookup($J873,'Product Families'!$A:$A,'Product Families'!$P:$P),"")</f>
        <v/>
      </c>
      <c r="X873" s="2" t="str">
        <f t="array" ref="X873">iferror(xlookup($J873,'Product Families'!$A:$A,'Product Families'!$Q:$Q),"")</f>
        <v/>
      </c>
      <c r="Y873" s="42" t="str">
        <f t="shared" si="9"/>
        <v/>
      </c>
      <c r="Z873" s="42" t="str">
        <f t="shared" si="10"/>
        <v/>
      </c>
      <c r="AA873" s="2">
        <f t="shared" si="11"/>
        <v>0</v>
      </c>
      <c r="AB873" s="10" t="str">
        <f t="array" ref="AB873">iferror(xlookup($K873,'Product Families'!$A:$A,'Product Families'!$P:$P),"")</f>
        <v/>
      </c>
      <c r="AC873" s="2" t="str">
        <f t="array" ref="AC873">iferror(xlookup($K873,'Product Families'!$A:$A,'Product Families'!$Q:$Q),"")</f>
        <v/>
      </c>
      <c r="AD873" s="26" t="str">
        <f t="shared" si="12"/>
        <v/>
      </c>
      <c r="AE873" s="42" t="str">
        <f t="shared" si="13"/>
        <v/>
      </c>
      <c r="AF873" s="2">
        <f t="shared" si="14"/>
        <v>0</v>
      </c>
      <c r="AG873" s="10" t="str">
        <f t="array" ref="AG873">iferror(xlookup($L873,'Product Families'!$A:$A,'Product Families'!$P:$P),"")</f>
        <v/>
      </c>
      <c r="AH873" s="2" t="str">
        <f t="array" ref="AH873">iferror(xlookup($L873,'Product Families'!$A:$A,'Product Families'!$Q:$Q),"")</f>
        <v/>
      </c>
      <c r="AI873" s="26" t="str">
        <f t="shared" si="15"/>
        <v/>
      </c>
      <c r="AJ873" s="42" t="str">
        <f t="shared" si="16"/>
        <v/>
      </c>
      <c r="AK873" s="2">
        <f t="shared" si="17"/>
        <v>0</v>
      </c>
    </row>
    <row r="874">
      <c r="A874" s="1"/>
      <c r="B874" s="1"/>
      <c r="C874" s="1"/>
      <c r="D874" s="7" t="str">
        <f t="shared" si="18"/>
        <v/>
      </c>
      <c r="E874" s="26">
        <f t="shared" si="2"/>
        <v>0</v>
      </c>
      <c r="H874" s="1"/>
      <c r="I874" s="1"/>
      <c r="J874" s="1"/>
      <c r="K874" s="1"/>
      <c r="L874" s="1"/>
      <c r="M874" s="10" t="str">
        <f t="array" ref="M874">iferror(xlookup($H874,'Product Families'!$A:$A,'Product Families'!$P:$P),"")</f>
        <v/>
      </c>
      <c r="N874" s="2" t="str">
        <f t="array" ref="N874">iferror(xlookup($H874,'Product Families'!$A:$A,'Product Families'!$Q:$Q),"")</f>
        <v/>
      </c>
      <c r="O874" s="26" t="str">
        <f t="shared" si="3"/>
        <v/>
      </c>
      <c r="P874" s="42" t="str">
        <f t="shared" si="4"/>
        <v/>
      </c>
      <c r="Q874" s="2">
        <f t="shared" si="5"/>
        <v>0</v>
      </c>
      <c r="R874" s="10" t="str">
        <f t="array" ref="R874">iferror(xlookup($I874,'Product Families'!$A:$A,'Product Families'!$P:$P),"")</f>
        <v/>
      </c>
      <c r="S874" s="2" t="str">
        <f t="array" ref="S874">iferror(xlookup($I874,'Product Families'!$A:$A,'Product Families'!$Q:$Q),"")</f>
        <v/>
      </c>
      <c r="T874" s="26" t="str">
        <f t="shared" si="6"/>
        <v/>
      </c>
      <c r="U874" s="42" t="str">
        <f t="shared" si="7"/>
        <v/>
      </c>
      <c r="V874" s="2">
        <f t="shared" si="8"/>
        <v>0</v>
      </c>
      <c r="W874" s="10" t="str">
        <f t="array" ref="W874">iferror(xlookup($J874,'Product Families'!$A:$A,'Product Families'!$P:$P),"")</f>
        <v/>
      </c>
      <c r="X874" s="2" t="str">
        <f t="array" ref="X874">iferror(xlookup($J874,'Product Families'!$A:$A,'Product Families'!$Q:$Q),"")</f>
        <v/>
      </c>
      <c r="Y874" s="42" t="str">
        <f t="shared" si="9"/>
        <v/>
      </c>
      <c r="Z874" s="42" t="str">
        <f t="shared" si="10"/>
        <v/>
      </c>
      <c r="AA874" s="2">
        <f t="shared" si="11"/>
        <v>0</v>
      </c>
      <c r="AB874" s="10" t="str">
        <f t="array" ref="AB874">iferror(xlookup($K874,'Product Families'!$A:$A,'Product Families'!$P:$P),"")</f>
        <v/>
      </c>
      <c r="AC874" s="2" t="str">
        <f t="array" ref="AC874">iferror(xlookup($K874,'Product Families'!$A:$A,'Product Families'!$Q:$Q),"")</f>
        <v/>
      </c>
      <c r="AD874" s="26" t="str">
        <f t="shared" si="12"/>
        <v/>
      </c>
      <c r="AE874" s="42" t="str">
        <f t="shared" si="13"/>
        <v/>
      </c>
      <c r="AF874" s="2">
        <f t="shared" si="14"/>
        <v>0</v>
      </c>
      <c r="AG874" s="10" t="str">
        <f t="array" ref="AG874">iferror(xlookup($L874,'Product Families'!$A:$A,'Product Families'!$P:$P),"")</f>
        <v/>
      </c>
      <c r="AH874" s="2" t="str">
        <f t="array" ref="AH874">iferror(xlookup($L874,'Product Families'!$A:$A,'Product Families'!$Q:$Q),"")</f>
        <v/>
      </c>
      <c r="AI874" s="26" t="str">
        <f t="shared" si="15"/>
        <v/>
      </c>
      <c r="AJ874" s="42" t="str">
        <f t="shared" si="16"/>
        <v/>
      </c>
      <c r="AK874" s="2">
        <f t="shared" si="17"/>
        <v>0</v>
      </c>
    </row>
    <row r="875">
      <c r="A875" s="1"/>
      <c r="B875" s="1"/>
      <c r="C875" s="1"/>
      <c r="D875" s="7" t="str">
        <f t="shared" si="18"/>
        <v/>
      </c>
      <c r="E875" s="26">
        <f t="shared" si="2"/>
        <v>0</v>
      </c>
      <c r="H875" s="1"/>
      <c r="I875" s="1"/>
      <c r="J875" s="1"/>
      <c r="K875" s="1"/>
      <c r="L875" s="1"/>
      <c r="M875" s="10" t="str">
        <f t="array" ref="M875">iferror(xlookup($H875,'Product Families'!$A:$A,'Product Families'!$P:$P),"")</f>
        <v/>
      </c>
      <c r="N875" s="2" t="str">
        <f t="array" ref="N875">iferror(xlookup($H875,'Product Families'!$A:$A,'Product Families'!$Q:$Q),"")</f>
        <v/>
      </c>
      <c r="O875" s="26" t="str">
        <f t="shared" si="3"/>
        <v/>
      </c>
      <c r="P875" s="42" t="str">
        <f t="shared" si="4"/>
        <v/>
      </c>
      <c r="Q875" s="2">
        <f t="shared" si="5"/>
        <v>0</v>
      </c>
      <c r="R875" s="10" t="str">
        <f t="array" ref="R875">iferror(xlookup($I875,'Product Families'!$A:$A,'Product Families'!$P:$P),"")</f>
        <v/>
      </c>
      <c r="S875" s="2" t="str">
        <f t="array" ref="S875">iferror(xlookup($I875,'Product Families'!$A:$A,'Product Families'!$Q:$Q),"")</f>
        <v/>
      </c>
      <c r="T875" s="26" t="str">
        <f t="shared" si="6"/>
        <v/>
      </c>
      <c r="U875" s="42" t="str">
        <f t="shared" si="7"/>
        <v/>
      </c>
      <c r="V875" s="2">
        <f t="shared" si="8"/>
        <v>0</v>
      </c>
      <c r="W875" s="10" t="str">
        <f t="array" ref="W875">iferror(xlookup($J875,'Product Families'!$A:$A,'Product Families'!$P:$P),"")</f>
        <v/>
      </c>
      <c r="X875" s="2" t="str">
        <f t="array" ref="X875">iferror(xlookup($J875,'Product Families'!$A:$A,'Product Families'!$Q:$Q),"")</f>
        <v/>
      </c>
      <c r="Y875" s="42" t="str">
        <f t="shared" si="9"/>
        <v/>
      </c>
      <c r="Z875" s="42" t="str">
        <f t="shared" si="10"/>
        <v/>
      </c>
      <c r="AA875" s="2">
        <f t="shared" si="11"/>
        <v>0</v>
      </c>
      <c r="AB875" s="10" t="str">
        <f t="array" ref="AB875">iferror(xlookup($K875,'Product Families'!$A:$A,'Product Families'!$P:$P),"")</f>
        <v/>
      </c>
      <c r="AC875" s="2" t="str">
        <f t="array" ref="AC875">iferror(xlookup($K875,'Product Families'!$A:$A,'Product Families'!$Q:$Q),"")</f>
        <v/>
      </c>
      <c r="AD875" s="26" t="str">
        <f t="shared" si="12"/>
        <v/>
      </c>
      <c r="AE875" s="42" t="str">
        <f t="shared" si="13"/>
        <v/>
      </c>
      <c r="AF875" s="2">
        <f t="shared" si="14"/>
        <v>0</v>
      </c>
      <c r="AG875" s="10" t="str">
        <f t="array" ref="AG875">iferror(xlookup($L875,'Product Families'!$A:$A,'Product Families'!$P:$P),"")</f>
        <v/>
      </c>
      <c r="AH875" s="2" t="str">
        <f t="array" ref="AH875">iferror(xlookup($L875,'Product Families'!$A:$A,'Product Families'!$Q:$Q),"")</f>
        <v/>
      </c>
      <c r="AI875" s="26" t="str">
        <f t="shared" si="15"/>
        <v/>
      </c>
      <c r="AJ875" s="42" t="str">
        <f t="shared" si="16"/>
        <v/>
      </c>
      <c r="AK875" s="2">
        <f t="shared" si="17"/>
        <v>0</v>
      </c>
    </row>
    <row r="876">
      <c r="A876" s="1"/>
      <c r="B876" s="1"/>
      <c r="C876" s="1"/>
      <c r="D876" s="7" t="str">
        <f t="shared" si="18"/>
        <v/>
      </c>
      <c r="E876" s="26">
        <f t="shared" si="2"/>
        <v>0</v>
      </c>
      <c r="H876" s="1"/>
      <c r="I876" s="1"/>
      <c r="J876" s="1"/>
      <c r="K876" s="1"/>
      <c r="L876" s="1"/>
      <c r="M876" s="10" t="str">
        <f t="array" ref="M876">iferror(xlookup($H876,'Product Families'!$A:$A,'Product Families'!$P:$P),"")</f>
        <v/>
      </c>
      <c r="N876" s="2" t="str">
        <f t="array" ref="N876">iferror(xlookup($H876,'Product Families'!$A:$A,'Product Families'!$Q:$Q),"")</f>
        <v/>
      </c>
      <c r="O876" s="26" t="str">
        <f t="shared" si="3"/>
        <v/>
      </c>
      <c r="P876" s="42" t="str">
        <f t="shared" si="4"/>
        <v/>
      </c>
      <c r="Q876" s="2">
        <f t="shared" si="5"/>
        <v>0</v>
      </c>
      <c r="R876" s="10" t="str">
        <f t="array" ref="R876">iferror(xlookup($I876,'Product Families'!$A:$A,'Product Families'!$P:$P),"")</f>
        <v/>
      </c>
      <c r="S876" s="2" t="str">
        <f t="array" ref="S876">iferror(xlookup($I876,'Product Families'!$A:$A,'Product Families'!$Q:$Q),"")</f>
        <v/>
      </c>
      <c r="T876" s="26" t="str">
        <f t="shared" si="6"/>
        <v/>
      </c>
      <c r="U876" s="42" t="str">
        <f t="shared" si="7"/>
        <v/>
      </c>
      <c r="V876" s="2">
        <f t="shared" si="8"/>
        <v>0</v>
      </c>
      <c r="W876" s="10" t="str">
        <f t="array" ref="W876">iferror(xlookup($J876,'Product Families'!$A:$A,'Product Families'!$P:$P),"")</f>
        <v/>
      </c>
      <c r="X876" s="2" t="str">
        <f t="array" ref="X876">iferror(xlookup($J876,'Product Families'!$A:$A,'Product Families'!$Q:$Q),"")</f>
        <v/>
      </c>
      <c r="Y876" s="42" t="str">
        <f t="shared" si="9"/>
        <v/>
      </c>
      <c r="Z876" s="42" t="str">
        <f t="shared" si="10"/>
        <v/>
      </c>
      <c r="AA876" s="2">
        <f t="shared" si="11"/>
        <v>0</v>
      </c>
      <c r="AB876" s="10" t="str">
        <f t="array" ref="AB876">iferror(xlookup($K876,'Product Families'!$A:$A,'Product Families'!$P:$P),"")</f>
        <v/>
      </c>
      <c r="AC876" s="2" t="str">
        <f t="array" ref="AC876">iferror(xlookup($K876,'Product Families'!$A:$A,'Product Families'!$Q:$Q),"")</f>
        <v/>
      </c>
      <c r="AD876" s="26" t="str">
        <f t="shared" si="12"/>
        <v/>
      </c>
      <c r="AE876" s="42" t="str">
        <f t="shared" si="13"/>
        <v/>
      </c>
      <c r="AF876" s="2">
        <f t="shared" si="14"/>
        <v>0</v>
      </c>
      <c r="AG876" s="10" t="str">
        <f t="array" ref="AG876">iferror(xlookup($L876,'Product Families'!$A:$A,'Product Families'!$P:$P),"")</f>
        <v/>
      </c>
      <c r="AH876" s="2" t="str">
        <f t="array" ref="AH876">iferror(xlookup($L876,'Product Families'!$A:$A,'Product Families'!$Q:$Q),"")</f>
        <v/>
      </c>
      <c r="AI876" s="26" t="str">
        <f t="shared" si="15"/>
        <v/>
      </c>
      <c r="AJ876" s="42" t="str">
        <f t="shared" si="16"/>
        <v/>
      </c>
      <c r="AK876" s="2">
        <f t="shared" si="17"/>
        <v>0</v>
      </c>
    </row>
    <row r="877">
      <c r="A877" s="1"/>
      <c r="B877" s="1"/>
      <c r="C877" s="1"/>
      <c r="D877" s="7" t="str">
        <f t="shared" si="18"/>
        <v/>
      </c>
      <c r="E877" s="26">
        <f t="shared" si="2"/>
        <v>0</v>
      </c>
      <c r="H877" s="1"/>
      <c r="I877" s="1"/>
      <c r="J877" s="1"/>
      <c r="K877" s="1"/>
      <c r="L877" s="1"/>
      <c r="M877" s="10" t="str">
        <f t="array" ref="M877">iferror(xlookup($H877,'Product Families'!$A:$A,'Product Families'!$P:$P),"")</f>
        <v/>
      </c>
      <c r="N877" s="2" t="str">
        <f t="array" ref="N877">iferror(xlookup($H877,'Product Families'!$A:$A,'Product Families'!$Q:$Q),"")</f>
        <v/>
      </c>
      <c r="O877" s="26" t="str">
        <f t="shared" si="3"/>
        <v/>
      </c>
      <c r="P877" s="42" t="str">
        <f t="shared" si="4"/>
        <v/>
      </c>
      <c r="Q877" s="2">
        <f t="shared" si="5"/>
        <v>0</v>
      </c>
      <c r="R877" s="10" t="str">
        <f t="array" ref="R877">iferror(xlookup($I877,'Product Families'!$A:$A,'Product Families'!$P:$P),"")</f>
        <v/>
      </c>
      <c r="S877" s="2" t="str">
        <f t="array" ref="S877">iferror(xlookup($I877,'Product Families'!$A:$A,'Product Families'!$Q:$Q),"")</f>
        <v/>
      </c>
      <c r="T877" s="26" t="str">
        <f t="shared" si="6"/>
        <v/>
      </c>
      <c r="U877" s="42" t="str">
        <f t="shared" si="7"/>
        <v/>
      </c>
      <c r="V877" s="2">
        <f t="shared" si="8"/>
        <v>0</v>
      </c>
      <c r="W877" s="10" t="str">
        <f t="array" ref="W877">iferror(xlookup($J877,'Product Families'!$A:$A,'Product Families'!$P:$P),"")</f>
        <v/>
      </c>
      <c r="X877" s="2" t="str">
        <f t="array" ref="X877">iferror(xlookup($J877,'Product Families'!$A:$A,'Product Families'!$Q:$Q),"")</f>
        <v/>
      </c>
      <c r="Y877" s="42" t="str">
        <f t="shared" si="9"/>
        <v/>
      </c>
      <c r="Z877" s="42" t="str">
        <f t="shared" si="10"/>
        <v/>
      </c>
      <c r="AA877" s="2">
        <f t="shared" si="11"/>
        <v>0</v>
      </c>
      <c r="AB877" s="10" t="str">
        <f t="array" ref="AB877">iferror(xlookup($K877,'Product Families'!$A:$A,'Product Families'!$P:$P),"")</f>
        <v/>
      </c>
      <c r="AC877" s="2" t="str">
        <f t="array" ref="AC877">iferror(xlookup($K877,'Product Families'!$A:$A,'Product Families'!$Q:$Q),"")</f>
        <v/>
      </c>
      <c r="AD877" s="26" t="str">
        <f t="shared" si="12"/>
        <v/>
      </c>
      <c r="AE877" s="42" t="str">
        <f t="shared" si="13"/>
        <v/>
      </c>
      <c r="AF877" s="2">
        <f t="shared" si="14"/>
        <v>0</v>
      </c>
      <c r="AG877" s="10" t="str">
        <f t="array" ref="AG877">iferror(xlookup($L877,'Product Families'!$A:$A,'Product Families'!$P:$P),"")</f>
        <v/>
      </c>
      <c r="AH877" s="2" t="str">
        <f t="array" ref="AH877">iferror(xlookup($L877,'Product Families'!$A:$A,'Product Families'!$Q:$Q),"")</f>
        <v/>
      </c>
      <c r="AI877" s="26" t="str">
        <f t="shared" si="15"/>
        <v/>
      </c>
      <c r="AJ877" s="42" t="str">
        <f t="shared" si="16"/>
        <v/>
      </c>
      <c r="AK877" s="2">
        <f t="shared" si="17"/>
        <v>0</v>
      </c>
    </row>
    <row r="878">
      <c r="A878" s="1"/>
      <c r="B878" s="1"/>
      <c r="C878" s="1"/>
      <c r="D878" s="7" t="str">
        <f t="shared" si="18"/>
        <v/>
      </c>
      <c r="E878" s="26">
        <f t="shared" si="2"/>
        <v>0</v>
      </c>
      <c r="H878" s="1"/>
      <c r="I878" s="1"/>
      <c r="J878" s="1"/>
      <c r="K878" s="1"/>
      <c r="L878" s="1"/>
      <c r="M878" s="10" t="str">
        <f t="array" ref="M878">iferror(xlookup($H878,'Product Families'!$A:$A,'Product Families'!$P:$P),"")</f>
        <v/>
      </c>
      <c r="N878" s="2" t="str">
        <f t="array" ref="N878">iferror(xlookup($H878,'Product Families'!$A:$A,'Product Families'!$Q:$Q),"")</f>
        <v/>
      </c>
      <c r="O878" s="26" t="str">
        <f t="shared" si="3"/>
        <v/>
      </c>
      <c r="P878" s="42" t="str">
        <f t="shared" si="4"/>
        <v/>
      </c>
      <c r="Q878" s="2">
        <f t="shared" si="5"/>
        <v>0</v>
      </c>
      <c r="R878" s="10" t="str">
        <f t="array" ref="R878">iferror(xlookup($I878,'Product Families'!$A:$A,'Product Families'!$P:$P),"")</f>
        <v/>
      </c>
      <c r="S878" s="2" t="str">
        <f t="array" ref="S878">iferror(xlookup($I878,'Product Families'!$A:$A,'Product Families'!$Q:$Q),"")</f>
        <v/>
      </c>
      <c r="T878" s="26" t="str">
        <f t="shared" si="6"/>
        <v/>
      </c>
      <c r="U878" s="42" t="str">
        <f t="shared" si="7"/>
        <v/>
      </c>
      <c r="V878" s="2">
        <f t="shared" si="8"/>
        <v>0</v>
      </c>
      <c r="W878" s="10" t="str">
        <f t="array" ref="W878">iferror(xlookup($J878,'Product Families'!$A:$A,'Product Families'!$P:$P),"")</f>
        <v/>
      </c>
      <c r="X878" s="2" t="str">
        <f t="array" ref="X878">iferror(xlookup($J878,'Product Families'!$A:$A,'Product Families'!$Q:$Q),"")</f>
        <v/>
      </c>
      <c r="Y878" s="42" t="str">
        <f t="shared" si="9"/>
        <v/>
      </c>
      <c r="Z878" s="42" t="str">
        <f t="shared" si="10"/>
        <v/>
      </c>
      <c r="AA878" s="2">
        <f t="shared" si="11"/>
        <v>0</v>
      </c>
      <c r="AB878" s="10" t="str">
        <f t="array" ref="AB878">iferror(xlookup($K878,'Product Families'!$A:$A,'Product Families'!$P:$P),"")</f>
        <v/>
      </c>
      <c r="AC878" s="2" t="str">
        <f t="array" ref="AC878">iferror(xlookup($K878,'Product Families'!$A:$A,'Product Families'!$Q:$Q),"")</f>
        <v/>
      </c>
      <c r="AD878" s="26" t="str">
        <f t="shared" si="12"/>
        <v/>
      </c>
      <c r="AE878" s="42" t="str">
        <f t="shared" si="13"/>
        <v/>
      </c>
      <c r="AF878" s="2">
        <f t="shared" si="14"/>
        <v>0</v>
      </c>
      <c r="AG878" s="10" t="str">
        <f t="array" ref="AG878">iferror(xlookup($L878,'Product Families'!$A:$A,'Product Families'!$P:$P),"")</f>
        <v/>
      </c>
      <c r="AH878" s="2" t="str">
        <f t="array" ref="AH878">iferror(xlookup($L878,'Product Families'!$A:$A,'Product Families'!$Q:$Q),"")</f>
        <v/>
      </c>
      <c r="AI878" s="26" t="str">
        <f t="shared" si="15"/>
        <v/>
      </c>
      <c r="AJ878" s="42" t="str">
        <f t="shared" si="16"/>
        <v/>
      </c>
      <c r="AK878" s="2">
        <f t="shared" si="17"/>
        <v>0</v>
      </c>
    </row>
    <row r="879">
      <c r="A879" s="1"/>
      <c r="B879" s="1"/>
      <c r="C879" s="1"/>
      <c r="D879" s="7" t="str">
        <f t="shared" si="18"/>
        <v/>
      </c>
      <c r="E879" s="26">
        <f t="shared" si="2"/>
        <v>0</v>
      </c>
      <c r="H879" s="1"/>
      <c r="I879" s="1"/>
      <c r="J879" s="1"/>
      <c r="K879" s="1"/>
      <c r="L879" s="1"/>
      <c r="M879" s="10" t="str">
        <f t="array" ref="M879">iferror(xlookup($H879,'Product Families'!$A:$A,'Product Families'!$P:$P),"")</f>
        <v/>
      </c>
      <c r="N879" s="2" t="str">
        <f t="array" ref="N879">iferror(xlookup($H879,'Product Families'!$A:$A,'Product Families'!$Q:$Q),"")</f>
        <v/>
      </c>
      <c r="O879" s="26" t="str">
        <f t="shared" si="3"/>
        <v/>
      </c>
      <c r="P879" s="42" t="str">
        <f t="shared" si="4"/>
        <v/>
      </c>
      <c r="Q879" s="2">
        <f t="shared" si="5"/>
        <v>0</v>
      </c>
      <c r="R879" s="10" t="str">
        <f t="array" ref="R879">iferror(xlookup($I879,'Product Families'!$A:$A,'Product Families'!$P:$P),"")</f>
        <v/>
      </c>
      <c r="S879" s="2" t="str">
        <f t="array" ref="S879">iferror(xlookup($I879,'Product Families'!$A:$A,'Product Families'!$Q:$Q),"")</f>
        <v/>
      </c>
      <c r="T879" s="26" t="str">
        <f t="shared" si="6"/>
        <v/>
      </c>
      <c r="U879" s="42" t="str">
        <f t="shared" si="7"/>
        <v/>
      </c>
      <c r="V879" s="2">
        <f t="shared" si="8"/>
        <v>0</v>
      </c>
      <c r="W879" s="10" t="str">
        <f t="array" ref="W879">iferror(xlookup($J879,'Product Families'!$A:$A,'Product Families'!$P:$P),"")</f>
        <v/>
      </c>
      <c r="X879" s="2" t="str">
        <f t="array" ref="X879">iferror(xlookup($J879,'Product Families'!$A:$A,'Product Families'!$Q:$Q),"")</f>
        <v/>
      </c>
      <c r="Y879" s="42" t="str">
        <f t="shared" si="9"/>
        <v/>
      </c>
      <c r="Z879" s="42" t="str">
        <f t="shared" si="10"/>
        <v/>
      </c>
      <c r="AA879" s="2">
        <f t="shared" si="11"/>
        <v>0</v>
      </c>
      <c r="AB879" s="10" t="str">
        <f t="array" ref="AB879">iferror(xlookup($K879,'Product Families'!$A:$A,'Product Families'!$P:$P),"")</f>
        <v/>
      </c>
      <c r="AC879" s="2" t="str">
        <f t="array" ref="AC879">iferror(xlookup($K879,'Product Families'!$A:$A,'Product Families'!$Q:$Q),"")</f>
        <v/>
      </c>
      <c r="AD879" s="26" t="str">
        <f t="shared" si="12"/>
        <v/>
      </c>
      <c r="AE879" s="42" t="str">
        <f t="shared" si="13"/>
        <v/>
      </c>
      <c r="AF879" s="2">
        <f t="shared" si="14"/>
        <v>0</v>
      </c>
      <c r="AG879" s="10" t="str">
        <f t="array" ref="AG879">iferror(xlookup($L879,'Product Families'!$A:$A,'Product Families'!$P:$P),"")</f>
        <v/>
      </c>
      <c r="AH879" s="2" t="str">
        <f t="array" ref="AH879">iferror(xlookup($L879,'Product Families'!$A:$A,'Product Families'!$Q:$Q),"")</f>
        <v/>
      </c>
      <c r="AI879" s="26" t="str">
        <f t="shared" si="15"/>
        <v/>
      </c>
      <c r="AJ879" s="42" t="str">
        <f t="shared" si="16"/>
        <v/>
      </c>
      <c r="AK879" s="2">
        <f t="shared" si="17"/>
        <v>0</v>
      </c>
    </row>
    <row r="880">
      <c r="A880" s="1"/>
      <c r="B880" s="1"/>
      <c r="C880" s="1"/>
      <c r="D880" s="7" t="str">
        <f t="shared" si="18"/>
        <v/>
      </c>
      <c r="E880" s="26">
        <f t="shared" si="2"/>
        <v>0</v>
      </c>
      <c r="H880" s="1"/>
      <c r="I880" s="1"/>
      <c r="J880" s="1"/>
      <c r="K880" s="1"/>
      <c r="L880" s="1"/>
      <c r="M880" s="10" t="str">
        <f t="array" ref="M880">iferror(xlookup($H880,'Product Families'!$A:$A,'Product Families'!$P:$P),"")</f>
        <v/>
      </c>
      <c r="N880" s="2" t="str">
        <f t="array" ref="N880">iferror(xlookup($H880,'Product Families'!$A:$A,'Product Families'!$Q:$Q),"")</f>
        <v/>
      </c>
      <c r="O880" s="26" t="str">
        <f t="shared" si="3"/>
        <v/>
      </c>
      <c r="P880" s="42" t="str">
        <f t="shared" si="4"/>
        <v/>
      </c>
      <c r="Q880" s="2">
        <f t="shared" si="5"/>
        <v>0</v>
      </c>
      <c r="R880" s="10" t="str">
        <f t="array" ref="R880">iferror(xlookup($I880,'Product Families'!$A:$A,'Product Families'!$P:$P),"")</f>
        <v/>
      </c>
      <c r="S880" s="2" t="str">
        <f t="array" ref="S880">iferror(xlookup($I880,'Product Families'!$A:$A,'Product Families'!$Q:$Q),"")</f>
        <v/>
      </c>
      <c r="T880" s="26" t="str">
        <f t="shared" si="6"/>
        <v/>
      </c>
      <c r="U880" s="42" t="str">
        <f t="shared" si="7"/>
        <v/>
      </c>
      <c r="V880" s="2">
        <f t="shared" si="8"/>
        <v>0</v>
      </c>
      <c r="W880" s="10" t="str">
        <f t="array" ref="W880">iferror(xlookup($J880,'Product Families'!$A:$A,'Product Families'!$P:$P),"")</f>
        <v/>
      </c>
      <c r="X880" s="2" t="str">
        <f t="array" ref="X880">iferror(xlookup($J880,'Product Families'!$A:$A,'Product Families'!$Q:$Q),"")</f>
        <v/>
      </c>
      <c r="Y880" s="42" t="str">
        <f t="shared" si="9"/>
        <v/>
      </c>
      <c r="Z880" s="42" t="str">
        <f t="shared" si="10"/>
        <v/>
      </c>
      <c r="AA880" s="2">
        <f t="shared" si="11"/>
        <v>0</v>
      </c>
      <c r="AB880" s="10" t="str">
        <f t="array" ref="AB880">iferror(xlookup($K880,'Product Families'!$A:$A,'Product Families'!$P:$P),"")</f>
        <v/>
      </c>
      <c r="AC880" s="2" t="str">
        <f t="array" ref="AC880">iferror(xlookup($K880,'Product Families'!$A:$A,'Product Families'!$Q:$Q),"")</f>
        <v/>
      </c>
      <c r="AD880" s="26" t="str">
        <f t="shared" si="12"/>
        <v/>
      </c>
      <c r="AE880" s="42" t="str">
        <f t="shared" si="13"/>
        <v/>
      </c>
      <c r="AF880" s="2">
        <f t="shared" si="14"/>
        <v>0</v>
      </c>
      <c r="AG880" s="10" t="str">
        <f t="array" ref="AG880">iferror(xlookup($L880,'Product Families'!$A:$A,'Product Families'!$P:$P),"")</f>
        <v/>
      </c>
      <c r="AH880" s="2" t="str">
        <f t="array" ref="AH880">iferror(xlookup($L880,'Product Families'!$A:$A,'Product Families'!$Q:$Q),"")</f>
        <v/>
      </c>
      <c r="AI880" s="26" t="str">
        <f t="shared" si="15"/>
        <v/>
      </c>
      <c r="AJ880" s="42" t="str">
        <f t="shared" si="16"/>
        <v/>
      </c>
      <c r="AK880" s="2">
        <f t="shared" si="17"/>
        <v>0</v>
      </c>
    </row>
    <row r="881">
      <c r="A881" s="1"/>
      <c r="B881" s="1"/>
      <c r="C881" s="1"/>
      <c r="D881" s="7" t="str">
        <f t="shared" si="18"/>
        <v/>
      </c>
      <c r="E881" s="26">
        <f t="shared" si="2"/>
        <v>0</v>
      </c>
      <c r="H881" s="1"/>
      <c r="I881" s="1"/>
      <c r="J881" s="1"/>
      <c r="K881" s="1"/>
      <c r="L881" s="1"/>
      <c r="M881" s="10" t="str">
        <f t="array" ref="M881">iferror(xlookup($H881,'Product Families'!$A:$A,'Product Families'!$P:$P),"")</f>
        <v/>
      </c>
      <c r="N881" s="2" t="str">
        <f t="array" ref="N881">iferror(xlookup($H881,'Product Families'!$A:$A,'Product Families'!$Q:$Q),"")</f>
        <v/>
      </c>
      <c r="O881" s="26" t="str">
        <f t="shared" si="3"/>
        <v/>
      </c>
      <c r="P881" s="42" t="str">
        <f t="shared" si="4"/>
        <v/>
      </c>
      <c r="Q881" s="2">
        <f t="shared" si="5"/>
        <v>0</v>
      </c>
      <c r="R881" s="10" t="str">
        <f t="array" ref="R881">iferror(xlookup($I881,'Product Families'!$A:$A,'Product Families'!$P:$P),"")</f>
        <v/>
      </c>
      <c r="S881" s="2" t="str">
        <f t="array" ref="S881">iferror(xlookup($I881,'Product Families'!$A:$A,'Product Families'!$Q:$Q),"")</f>
        <v/>
      </c>
      <c r="T881" s="26" t="str">
        <f t="shared" si="6"/>
        <v/>
      </c>
      <c r="U881" s="42" t="str">
        <f t="shared" si="7"/>
        <v/>
      </c>
      <c r="V881" s="2">
        <f t="shared" si="8"/>
        <v>0</v>
      </c>
      <c r="W881" s="10" t="str">
        <f t="array" ref="W881">iferror(xlookup($J881,'Product Families'!$A:$A,'Product Families'!$P:$P),"")</f>
        <v/>
      </c>
      <c r="X881" s="2" t="str">
        <f t="array" ref="X881">iferror(xlookup($J881,'Product Families'!$A:$A,'Product Families'!$Q:$Q),"")</f>
        <v/>
      </c>
      <c r="Y881" s="42" t="str">
        <f t="shared" si="9"/>
        <v/>
      </c>
      <c r="Z881" s="42" t="str">
        <f t="shared" si="10"/>
        <v/>
      </c>
      <c r="AA881" s="2">
        <f t="shared" si="11"/>
        <v>0</v>
      </c>
      <c r="AB881" s="10" t="str">
        <f t="array" ref="AB881">iferror(xlookup($K881,'Product Families'!$A:$A,'Product Families'!$P:$P),"")</f>
        <v/>
      </c>
      <c r="AC881" s="2" t="str">
        <f t="array" ref="AC881">iferror(xlookup($K881,'Product Families'!$A:$A,'Product Families'!$Q:$Q),"")</f>
        <v/>
      </c>
      <c r="AD881" s="26" t="str">
        <f t="shared" si="12"/>
        <v/>
      </c>
      <c r="AE881" s="42" t="str">
        <f t="shared" si="13"/>
        <v/>
      </c>
      <c r="AF881" s="2">
        <f t="shared" si="14"/>
        <v>0</v>
      </c>
      <c r="AG881" s="10" t="str">
        <f t="array" ref="AG881">iferror(xlookup($L881,'Product Families'!$A:$A,'Product Families'!$P:$P),"")</f>
        <v/>
      </c>
      <c r="AH881" s="2" t="str">
        <f t="array" ref="AH881">iferror(xlookup($L881,'Product Families'!$A:$A,'Product Families'!$Q:$Q),"")</f>
        <v/>
      </c>
      <c r="AI881" s="26" t="str">
        <f t="shared" si="15"/>
        <v/>
      </c>
      <c r="AJ881" s="42" t="str">
        <f t="shared" si="16"/>
        <v/>
      </c>
      <c r="AK881" s="2">
        <f t="shared" si="17"/>
        <v>0</v>
      </c>
    </row>
    <row r="882">
      <c r="A882" s="1"/>
      <c r="B882" s="1"/>
      <c r="C882" s="1"/>
      <c r="D882" s="7" t="str">
        <f t="shared" si="18"/>
        <v/>
      </c>
      <c r="E882" s="26">
        <f t="shared" si="2"/>
        <v>0</v>
      </c>
      <c r="H882" s="1"/>
      <c r="I882" s="1"/>
      <c r="J882" s="1"/>
      <c r="K882" s="1"/>
      <c r="L882" s="1"/>
      <c r="M882" s="10" t="str">
        <f t="array" ref="M882">iferror(xlookup($H882,'Product Families'!$A:$A,'Product Families'!$P:$P),"")</f>
        <v/>
      </c>
      <c r="N882" s="2" t="str">
        <f t="array" ref="N882">iferror(xlookup($H882,'Product Families'!$A:$A,'Product Families'!$Q:$Q),"")</f>
        <v/>
      </c>
      <c r="O882" s="26" t="str">
        <f t="shared" si="3"/>
        <v/>
      </c>
      <c r="P882" s="42" t="str">
        <f t="shared" si="4"/>
        <v/>
      </c>
      <c r="Q882" s="2">
        <f t="shared" si="5"/>
        <v>0</v>
      </c>
      <c r="R882" s="10" t="str">
        <f t="array" ref="R882">iferror(xlookup($I882,'Product Families'!$A:$A,'Product Families'!$P:$P),"")</f>
        <v/>
      </c>
      <c r="S882" s="2" t="str">
        <f t="array" ref="S882">iferror(xlookup($I882,'Product Families'!$A:$A,'Product Families'!$Q:$Q),"")</f>
        <v/>
      </c>
      <c r="T882" s="26" t="str">
        <f t="shared" si="6"/>
        <v/>
      </c>
      <c r="U882" s="42" t="str">
        <f t="shared" si="7"/>
        <v/>
      </c>
      <c r="V882" s="2">
        <f t="shared" si="8"/>
        <v>0</v>
      </c>
      <c r="W882" s="10" t="str">
        <f t="array" ref="W882">iferror(xlookup($J882,'Product Families'!$A:$A,'Product Families'!$P:$P),"")</f>
        <v/>
      </c>
      <c r="X882" s="2" t="str">
        <f t="array" ref="X882">iferror(xlookup($J882,'Product Families'!$A:$A,'Product Families'!$Q:$Q),"")</f>
        <v/>
      </c>
      <c r="Y882" s="42" t="str">
        <f t="shared" si="9"/>
        <v/>
      </c>
      <c r="Z882" s="42" t="str">
        <f t="shared" si="10"/>
        <v/>
      </c>
      <c r="AA882" s="2">
        <f t="shared" si="11"/>
        <v>0</v>
      </c>
      <c r="AB882" s="10" t="str">
        <f t="array" ref="AB882">iferror(xlookup($K882,'Product Families'!$A:$A,'Product Families'!$P:$P),"")</f>
        <v/>
      </c>
      <c r="AC882" s="2" t="str">
        <f t="array" ref="AC882">iferror(xlookup($K882,'Product Families'!$A:$A,'Product Families'!$Q:$Q),"")</f>
        <v/>
      </c>
      <c r="AD882" s="26" t="str">
        <f t="shared" si="12"/>
        <v/>
      </c>
      <c r="AE882" s="42" t="str">
        <f t="shared" si="13"/>
        <v/>
      </c>
      <c r="AF882" s="2">
        <f t="shared" si="14"/>
        <v>0</v>
      </c>
      <c r="AG882" s="10" t="str">
        <f t="array" ref="AG882">iferror(xlookup($L882,'Product Families'!$A:$A,'Product Families'!$P:$P),"")</f>
        <v/>
      </c>
      <c r="AH882" s="2" t="str">
        <f t="array" ref="AH882">iferror(xlookup($L882,'Product Families'!$A:$A,'Product Families'!$Q:$Q),"")</f>
        <v/>
      </c>
      <c r="AI882" s="26" t="str">
        <f t="shared" si="15"/>
        <v/>
      </c>
      <c r="AJ882" s="42" t="str">
        <f t="shared" si="16"/>
        <v/>
      </c>
      <c r="AK882" s="2">
        <f t="shared" si="17"/>
        <v>0</v>
      </c>
    </row>
    <row r="883">
      <c r="A883" s="1"/>
      <c r="B883" s="1"/>
      <c r="C883" s="1"/>
      <c r="D883" s="7" t="str">
        <f t="shared" si="18"/>
        <v/>
      </c>
      <c r="E883" s="26">
        <f t="shared" si="2"/>
        <v>0</v>
      </c>
      <c r="H883" s="1"/>
      <c r="I883" s="1"/>
      <c r="J883" s="1"/>
      <c r="K883" s="1"/>
      <c r="L883" s="1"/>
      <c r="M883" s="10" t="str">
        <f t="array" ref="M883">iferror(xlookup($H883,'Product Families'!$A:$A,'Product Families'!$P:$P),"")</f>
        <v/>
      </c>
      <c r="N883" s="2" t="str">
        <f t="array" ref="N883">iferror(xlookup($H883,'Product Families'!$A:$A,'Product Families'!$Q:$Q),"")</f>
        <v/>
      </c>
      <c r="O883" s="26" t="str">
        <f t="shared" si="3"/>
        <v/>
      </c>
      <c r="P883" s="42" t="str">
        <f t="shared" si="4"/>
        <v/>
      </c>
      <c r="Q883" s="2">
        <f t="shared" si="5"/>
        <v>0</v>
      </c>
      <c r="R883" s="10" t="str">
        <f t="array" ref="R883">iferror(xlookup($I883,'Product Families'!$A:$A,'Product Families'!$P:$P),"")</f>
        <v/>
      </c>
      <c r="S883" s="2" t="str">
        <f t="array" ref="S883">iferror(xlookup($I883,'Product Families'!$A:$A,'Product Families'!$Q:$Q),"")</f>
        <v/>
      </c>
      <c r="T883" s="26" t="str">
        <f t="shared" si="6"/>
        <v/>
      </c>
      <c r="U883" s="42" t="str">
        <f t="shared" si="7"/>
        <v/>
      </c>
      <c r="V883" s="2">
        <f t="shared" si="8"/>
        <v>0</v>
      </c>
      <c r="W883" s="10" t="str">
        <f t="array" ref="W883">iferror(xlookup($J883,'Product Families'!$A:$A,'Product Families'!$P:$P),"")</f>
        <v/>
      </c>
      <c r="X883" s="2" t="str">
        <f t="array" ref="X883">iferror(xlookup($J883,'Product Families'!$A:$A,'Product Families'!$Q:$Q),"")</f>
        <v/>
      </c>
      <c r="Y883" s="42" t="str">
        <f t="shared" si="9"/>
        <v/>
      </c>
      <c r="Z883" s="42" t="str">
        <f t="shared" si="10"/>
        <v/>
      </c>
      <c r="AA883" s="2">
        <f t="shared" si="11"/>
        <v>0</v>
      </c>
      <c r="AB883" s="10" t="str">
        <f t="array" ref="AB883">iferror(xlookup($K883,'Product Families'!$A:$A,'Product Families'!$P:$P),"")</f>
        <v/>
      </c>
      <c r="AC883" s="2" t="str">
        <f t="array" ref="AC883">iferror(xlookup($K883,'Product Families'!$A:$A,'Product Families'!$Q:$Q),"")</f>
        <v/>
      </c>
      <c r="AD883" s="26" t="str">
        <f t="shared" si="12"/>
        <v/>
      </c>
      <c r="AE883" s="42" t="str">
        <f t="shared" si="13"/>
        <v/>
      </c>
      <c r="AF883" s="2">
        <f t="shared" si="14"/>
        <v>0</v>
      </c>
      <c r="AG883" s="10" t="str">
        <f t="array" ref="AG883">iferror(xlookup($L883,'Product Families'!$A:$A,'Product Families'!$P:$P),"")</f>
        <v/>
      </c>
      <c r="AH883" s="2" t="str">
        <f t="array" ref="AH883">iferror(xlookup($L883,'Product Families'!$A:$A,'Product Families'!$Q:$Q),"")</f>
        <v/>
      </c>
      <c r="AI883" s="26" t="str">
        <f t="shared" si="15"/>
        <v/>
      </c>
      <c r="AJ883" s="42" t="str">
        <f t="shared" si="16"/>
        <v/>
      </c>
      <c r="AK883" s="2">
        <f t="shared" si="17"/>
        <v>0</v>
      </c>
    </row>
    <row r="884">
      <c r="A884" s="1"/>
      <c r="B884" s="1"/>
      <c r="C884" s="1"/>
      <c r="D884" s="7" t="str">
        <f t="shared" si="18"/>
        <v/>
      </c>
      <c r="E884" s="26">
        <f t="shared" si="2"/>
        <v>0</v>
      </c>
      <c r="H884" s="1"/>
      <c r="I884" s="1"/>
      <c r="J884" s="1"/>
      <c r="K884" s="1"/>
      <c r="L884" s="1"/>
      <c r="M884" s="10" t="str">
        <f t="array" ref="M884">iferror(xlookup($H884,'Product Families'!$A:$A,'Product Families'!$P:$P),"")</f>
        <v/>
      </c>
      <c r="N884" s="2" t="str">
        <f t="array" ref="N884">iferror(xlookup($H884,'Product Families'!$A:$A,'Product Families'!$Q:$Q),"")</f>
        <v/>
      </c>
      <c r="O884" s="26" t="str">
        <f t="shared" si="3"/>
        <v/>
      </c>
      <c r="P884" s="42" t="str">
        <f t="shared" si="4"/>
        <v/>
      </c>
      <c r="Q884" s="2">
        <f t="shared" si="5"/>
        <v>0</v>
      </c>
      <c r="R884" s="10" t="str">
        <f t="array" ref="R884">iferror(xlookup($I884,'Product Families'!$A:$A,'Product Families'!$P:$P),"")</f>
        <v/>
      </c>
      <c r="S884" s="2" t="str">
        <f t="array" ref="S884">iferror(xlookup($I884,'Product Families'!$A:$A,'Product Families'!$Q:$Q),"")</f>
        <v/>
      </c>
      <c r="T884" s="26" t="str">
        <f t="shared" si="6"/>
        <v/>
      </c>
      <c r="U884" s="42" t="str">
        <f t="shared" si="7"/>
        <v/>
      </c>
      <c r="V884" s="2">
        <f t="shared" si="8"/>
        <v>0</v>
      </c>
      <c r="W884" s="10" t="str">
        <f t="array" ref="W884">iferror(xlookup($J884,'Product Families'!$A:$A,'Product Families'!$P:$P),"")</f>
        <v/>
      </c>
      <c r="X884" s="2" t="str">
        <f t="array" ref="X884">iferror(xlookup($J884,'Product Families'!$A:$A,'Product Families'!$Q:$Q),"")</f>
        <v/>
      </c>
      <c r="Y884" s="42" t="str">
        <f t="shared" si="9"/>
        <v/>
      </c>
      <c r="Z884" s="42" t="str">
        <f t="shared" si="10"/>
        <v/>
      </c>
      <c r="AA884" s="2">
        <f t="shared" si="11"/>
        <v>0</v>
      </c>
      <c r="AB884" s="10" t="str">
        <f t="array" ref="AB884">iferror(xlookup($K884,'Product Families'!$A:$A,'Product Families'!$P:$P),"")</f>
        <v/>
      </c>
      <c r="AC884" s="2" t="str">
        <f t="array" ref="AC884">iferror(xlookup($K884,'Product Families'!$A:$A,'Product Families'!$Q:$Q),"")</f>
        <v/>
      </c>
      <c r="AD884" s="26" t="str">
        <f t="shared" si="12"/>
        <v/>
      </c>
      <c r="AE884" s="42" t="str">
        <f t="shared" si="13"/>
        <v/>
      </c>
      <c r="AF884" s="2">
        <f t="shared" si="14"/>
        <v>0</v>
      </c>
      <c r="AG884" s="10" t="str">
        <f t="array" ref="AG884">iferror(xlookup($L884,'Product Families'!$A:$A,'Product Families'!$P:$P),"")</f>
        <v/>
      </c>
      <c r="AH884" s="2" t="str">
        <f t="array" ref="AH884">iferror(xlookup($L884,'Product Families'!$A:$A,'Product Families'!$Q:$Q),"")</f>
        <v/>
      </c>
      <c r="AI884" s="26" t="str">
        <f t="shared" si="15"/>
        <v/>
      </c>
      <c r="AJ884" s="42" t="str">
        <f t="shared" si="16"/>
        <v/>
      </c>
      <c r="AK884" s="2">
        <f t="shared" si="17"/>
        <v>0</v>
      </c>
    </row>
    <row r="885">
      <c r="A885" s="1"/>
      <c r="B885" s="1"/>
      <c r="C885" s="1"/>
      <c r="D885" s="7" t="str">
        <f t="shared" si="18"/>
        <v/>
      </c>
      <c r="E885" s="26">
        <f t="shared" si="2"/>
        <v>0</v>
      </c>
      <c r="H885" s="1"/>
      <c r="I885" s="1"/>
      <c r="J885" s="1"/>
      <c r="K885" s="1"/>
      <c r="L885" s="1"/>
      <c r="M885" s="10" t="str">
        <f t="array" ref="M885">iferror(xlookup($H885,'Product Families'!$A:$A,'Product Families'!$P:$P),"")</f>
        <v/>
      </c>
      <c r="N885" s="2" t="str">
        <f t="array" ref="N885">iferror(xlookup($H885,'Product Families'!$A:$A,'Product Families'!$Q:$Q),"")</f>
        <v/>
      </c>
      <c r="O885" s="26" t="str">
        <f t="shared" si="3"/>
        <v/>
      </c>
      <c r="P885" s="42" t="str">
        <f t="shared" si="4"/>
        <v/>
      </c>
      <c r="Q885" s="2">
        <f t="shared" si="5"/>
        <v>0</v>
      </c>
      <c r="R885" s="10" t="str">
        <f t="array" ref="R885">iferror(xlookup($I885,'Product Families'!$A:$A,'Product Families'!$P:$P),"")</f>
        <v/>
      </c>
      <c r="S885" s="2" t="str">
        <f t="array" ref="S885">iferror(xlookup($I885,'Product Families'!$A:$A,'Product Families'!$Q:$Q),"")</f>
        <v/>
      </c>
      <c r="T885" s="26" t="str">
        <f t="shared" si="6"/>
        <v/>
      </c>
      <c r="U885" s="42" t="str">
        <f t="shared" si="7"/>
        <v/>
      </c>
      <c r="V885" s="2">
        <f t="shared" si="8"/>
        <v>0</v>
      </c>
      <c r="W885" s="10" t="str">
        <f t="array" ref="W885">iferror(xlookup($J885,'Product Families'!$A:$A,'Product Families'!$P:$P),"")</f>
        <v/>
      </c>
      <c r="X885" s="2" t="str">
        <f t="array" ref="X885">iferror(xlookup($J885,'Product Families'!$A:$A,'Product Families'!$Q:$Q),"")</f>
        <v/>
      </c>
      <c r="Y885" s="42" t="str">
        <f t="shared" si="9"/>
        <v/>
      </c>
      <c r="Z885" s="42" t="str">
        <f t="shared" si="10"/>
        <v/>
      </c>
      <c r="AA885" s="2">
        <f t="shared" si="11"/>
        <v>0</v>
      </c>
      <c r="AB885" s="10" t="str">
        <f t="array" ref="AB885">iferror(xlookup($K885,'Product Families'!$A:$A,'Product Families'!$P:$P),"")</f>
        <v/>
      </c>
      <c r="AC885" s="2" t="str">
        <f t="array" ref="AC885">iferror(xlookup($K885,'Product Families'!$A:$A,'Product Families'!$Q:$Q),"")</f>
        <v/>
      </c>
      <c r="AD885" s="26" t="str">
        <f t="shared" si="12"/>
        <v/>
      </c>
      <c r="AE885" s="42" t="str">
        <f t="shared" si="13"/>
        <v/>
      </c>
      <c r="AF885" s="2">
        <f t="shared" si="14"/>
        <v>0</v>
      </c>
      <c r="AG885" s="10" t="str">
        <f t="array" ref="AG885">iferror(xlookup($L885,'Product Families'!$A:$A,'Product Families'!$P:$P),"")</f>
        <v/>
      </c>
      <c r="AH885" s="2" t="str">
        <f t="array" ref="AH885">iferror(xlookup($L885,'Product Families'!$A:$A,'Product Families'!$Q:$Q),"")</f>
        <v/>
      </c>
      <c r="AI885" s="26" t="str">
        <f t="shared" si="15"/>
        <v/>
      </c>
      <c r="AJ885" s="42" t="str">
        <f t="shared" si="16"/>
        <v/>
      </c>
      <c r="AK885" s="2">
        <f t="shared" si="17"/>
        <v>0</v>
      </c>
    </row>
    <row r="886">
      <c r="A886" s="1"/>
      <c r="B886" s="1"/>
      <c r="C886" s="1"/>
      <c r="D886" s="7" t="str">
        <f t="shared" si="18"/>
        <v/>
      </c>
      <c r="E886" s="26">
        <f t="shared" si="2"/>
        <v>0</v>
      </c>
      <c r="H886" s="1"/>
      <c r="I886" s="1"/>
      <c r="J886" s="1"/>
      <c r="K886" s="1"/>
      <c r="L886" s="1"/>
      <c r="M886" s="10" t="str">
        <f t="array" ref="M886">iferror(xlookup($H886,'Product Families'!$A:$A,'Product Families'!$P:$P),"")</f>
        <v/>
      </c>
      <c r="N886" s="2" t="str">
        <f t="array" ref="N886">iferror(xlookup($H886,'Product Families'!$A:$A,'Product Families'!$Q:$Q),"")</f>
        <v/>
      </c>
      <c r="O886" s="26" t="str">
        <f t="shared" si="3"/>
        <v/>
      </c>
      <c r="P886" s="42" t="str">
        <f t="shared" si="4"/>
        <v/>
      </c>
      <c r="Q886" s="2">
        <f t="shared" si="5"/>
        <v>0</v>
      </c>
      <c r="R886" s="10" t="str">
        <f t="array" ref="R886">iferror(xlookup($I886,'Product Families'!$A:$A,'Product Families'!$P:$P),"")</f>
        <v/>
      </c>
      <c r="S886" s="2" t="str">
        <f t="array" ref="S886">iferror(xlookup($I886,'Product Families'!$A:$A,'Product Families'!$Q:$Q),"")</f>
        <v/>
      </c>
      <c r="T886" s="26" t="str">
        <f t="shared" si="6"/>
        <v/>
      </c>
      <c r="U886" s="42" t="str">
        <f t="shared" si="7"/>
        <v/>
      </c>
      <c r="V886" s="2">
        <f t="shared" si="8"/>
        <v>0</v>
      </c>
      <c r="W886" s="10" t="str">
        <f t="array" ref="W886">iferror(xlookup($J886,'Product Families'!$A:$A,'Product Families'!$P:$P),"")</f>
        <v/>
      </c>
      <c r="X886" s="2" t="str">
        <f t="array" ref="X886">iferror(xlookup($J886,'Product Families'!$A:$A,'Product Families'!$Q:$Q),"")</f>
        <v/>
      </c>
      <c r="Y886" s="42" t="str">
        <f t="shared" si="9"/>
        <v/>
      </c>
      <c r="Z886" s="42" t="str">
        <f t="shared" si="10"/>
        <v/>
      </c>
      <c r="AA886" s="2">
        <f t="shared" si="11"/>
        <v>0</v>
      </c>
      <c r="AB886" s="10" t="str">
        <f t="array" ref="AB886">iferror(xlookup($K886,'Product Families'!$A:$A,'Product Families'!$P:$P),"")</f>
        <v/>
      </c>
      <c r="AC886" s="2" t="str">
        <f t="array" ref="AC886">iferror(xlookup($K886,'Product Families'!$A:$A,'Product Families'!$Q:$Q),"")</f>
        <v/>
      </c>
      <c r="AD886" s="26" t="str">
        <f t="shared" si="12"/>
        <v/>
      </c>
      <c r="AE886" s="42" t="str">
        <f t="shared" si="13"/>
        <v/>
      </c>
      <c r="AF886" s="2">
        <f t="shared" si="14"/>
        <v>0</v>
      </c>
      <c r="AG886" s="10" t="str">
        <f t="array" ref="AG886">iferror(xlookup($L886,'Product Families'!$A:$A,'Product Families'!$P:$P),"")</f>
        <v/>
      </c>
      <c r="AH886" s="2" t="str">
        <f t="array" ref="AH886">iferror(xlookup($L886,'Product Families'!$A:$A,'Product Families'!$Q:$Q),"")</f>
        <v/>
      </c>
      <c r="AI886" s="26" t="str">
        <f t="shared" si="15"/>
        <v/>
      </c>
      <c r="AJ886" s="42" t="str">
        <f t="shared" si="16"/>
        <v/>
      </c>
      <c r="AK886" s="2">
        <f t="shared" si="17"/>
        <v>0</v>
      </c>
    </row>
    <row r="887">
      <c r="A887" s="1"/>
      <c r="B887" s="1"/>
      <c r="C887" s="1"/>
      <c r="D887" s="7" t="str">
        <f t="shared" si="18"/>
        <v/>
      </c>
      <c r="E887" s="26">
        <f t="shared" si="2"/>
        <v>0</v>
      </c>
      <c r="H887" s="1"/>
      <c r="I887" s="1"/>
      <c r="J887" s="1"/>
      <c r="K887" s="1"/>
      <c r="L887" s="1"/>
      <c r="M887" s="10" t="str">
        <f t="array" ref="M887">iferror(xlookup($H887,'Product Families'!$A:$A,'Product Families'!$P:$P),"")</f>
        <v/>
      </c>
      <c r="N887" s="2" t="str">
        <f t="array" ref="N887">iferror(xlookup($H887,'Product Families'!$A:$A,'Product Families'!$Q:$Q),"")</f>
        <v/>
      </c>
      <c r="O887" s="26" t="str">
        <f t="shared" si="3"/>
        <v/>
      </c>
      <c r="P887" s="42" t="str">
        <f t="shared" si="4"/>
        <v/>
      </c>
      <c r="Q887" s="2">
        <f t="shared" si="5"/>
        <v>0</v>
      </c>
      <c r="R887" s="10" t="str">
        <f t="array" ref="R887">iferror(xlookup($I887,'Product Families'!$A:$A,'Product Families'!$P:$P),"")</f>
        <v/>
      </c>
      <c r="S887" s="2" t="str">
        <f t="array" ref="S887">iferror(xlookup($I887,'Product Families'!$A:$A,'Product Families'!$Q:$Q),"")</f>
        <v/>
      </c>
      <c r="T887" s="26" t="str">
        <f t="shared" si="6"/>
        <v/>
      </c>
      <c r="U887" s="42" t="str">
        <f t="shared" si="7"/>
        <v/>
      </c>
      <c r="V887" s="2">
        <f t="shared" si="8"/>
        <v>0</v>
      </c>
      <c r="W887" s="10" t="str">
        <f t="array" ref="W887">iferror(xlookup($J887,'Product Families'!$A:$A,'Product Families'!$P:$P),"")</f>
        <v/>
      </c>
      <c r="X887" s="2" t="str">
        <f t="array" ref="X887">iferror(xlookup($J887,'Product Families'!$A:$A,'Product Families'!$Q:$Q),"")</f>
        <v/>
      </c>
      <c r="Y887" s="42" t="str">
        <f t="shared" si="9"/>
        <v/>
      </c>
      <c r="Z887" s="42" t="str">
        <f t="shared" si="10"/>
        <v/>
      </c>
      <c r="AA887" s="2">
        <f t="shared" si="11"/>
        <v>0</v>
      </c>
      <c r="AB887" s="10" t="str">
        <f t="array" ref="AB887">iferror(xlookup($K887,'Product Families'!$A:$A,'Product Families'!$P:$P),"")</f>
        <v/>
      </c>
      <c r="AC887" s="2" t="str">
        <f t="array" ref="AC887">iferror(xlookup($K887,'Product Families'!$A:$A,'Product Families'!$Q:$Q),"")</f>
        <v/>
      </c>
      <c r="AD887" s="26" t="str">
        <f t="shared" si="12"/>
        <v/>
      </c>
      <c r="AE887" s="42" t="str">
        <f t="shared" si="13"/>
        <v/>
      </c>
      <c r="AF887" s="2">
        <f t="shared" si="14"/>
        <v>0</v>
      </c>
      <c r="AG887" s="10" t="str">
        <f t="array" ref="AG887">iferror(xlookup($L887,'Product Families'!$A:$A,'Product Families'!$P:$P),"")</f>
        <v/>
      </c>
      <c r="AH887" s="2" t="str">
        <f t="array" ref="AH887">iferror(xlookup($L887,'Product Families'!$A:$A,'Product Families'!$Q:$Q),"")</f>
        <v/>
      </c>
      <c r="AI887" s="26" t="str">
        <f t="shared" si="15"/>
        <v/>
      </c>
      <c r="AJ887" s="42" t="str">
        <f t="shared" si="16"/>
        <v/>
      </c>
      <c r="AK887" s="2">
        <f t="shared" si="17"/>
        <v>0</v>
      </c>
    </row>
    <row r="888">
      <c r="A888" s="1"/>
      <c r="B888" s="1"/>
      <c r="C888" s="1"/>
      <c r="D888" s="7" t="str">
        <f t="shared" si="18"/>
        <v/>
      </c>
      <c r="E888" s="26">
        <f t="shared" si="2"/>
        <v>0</v>
      </c>
      <c r="H888" s="1"/>
      <c r="I888" s="1"/>
      <c r="J888" s="1"/>
      <c r="K888" s="1"/>
      <c r="L888" s="1"/>
      <c r="M888" s="10" t="str">
        <f t="array" ref="M888">iferror(xlookup($H888,'Product Families'!$A:$A,'Product Families'!$P:$P),"")</f>
        <v/>
      </c>
      <c r="N888" s="2" t="str">
        <f t="array" ref="N888">iferror(xlookup($H888,'Product Families'!$A:$A,'Product Families'!$Q:$Q),"")</f>
        <v/>
      </c>
      <c r="O888" s="26" t="str">
        <f t="shared" si="3"/>
        <v/>
      </c>
      <c r="P888" s="42" t="str">
        <f t="shared" si="4"/>
        <v/>
      </c>
      <c r="Q888" s="2">
        <f t="shared" si="5"/>
        <v>0</v>
      </c>
      <c r="R888" s="10" t="str">
        <f t="array" ref="R888">iferror(xlookup($I888,'Product Families'!$A:$A,'Product Families'!$P:$P),"")</f>
        <v/>
      </c>
      <c r="S888" s="2" t="str">
        <f t="array" ref="S888">iferror(xlookup($I888,'Product Families'!$A:$A,'Product Families'!$Q:$Q),"")</f>
        <v/>
      </c>
      <c r="T888" s="26" t="str">
        <f t="shared" si="6"/>
        <v/>
      </c>
      <c r="U888" s="42" t="str">
        <f t="shared" si="7"/>
        <v/>
      </c>
      <c r="V888" s="2">
        <f t="shared" si="8"/>
        <v>0</v>
      </c>
      <c r="W888" s="10" t="str">
        <f t="array" ref="W888">iferror(xlookup($J888,'Product Families'!$A:$A,'Product Families'!$P:$P),"")</f>
        <v/>
      </c>
      <c r="X888" s="2" t="str">
        <f t="array" ref="X888">iferror(xlookup($J888,'Product Families'!$A:$A,'Product Families'!$Q:$Q),"")</f>
        <v/>
      </c>
      <c r="Y888" s="42" t="str">
        <f t="shared" si="9"/>
        <v/>
      </c>
      <c r="Z888" s="42" t="str">
        <f t="shared" si="10"/>
        <v/>
      </c>
      <c r="AA888" s="2">
        <f t="shared" si="11"/>
        <v>0</v>
      </c>
      <c r="AB888" s="10" t="str">
        <f t="array" ref="AB888">iferror(xlookup($K888,'Product Families'!$A:$A,'Product Families'!$P:$P),"")</f>
        <v/>
      </c>
      <c r="AC888" s="2" t="str">
        <f t="array" ref="AC888">iferror(xlookup($K888,'Product Families'!$A:$A,'Product Families'!$Q:$Q),"")</f>
        <v/>
      </c>
      <c r="AD888" s="26" t="str">
        <f t="shared" si="12"/>
        <v/>
      </c>
      <c r="AE888" s="42" t="str">
        <f t="shared" si="13"/>
        <v/>
      </c>
      <c r="AF888" s="2">
        <f t="shared" si="14"/>
        <v>0</v>
      </c>
      <c r="AG888" s="10" t="str">
        <f t="array" ref="AG888">iferror(xlookup($L888,'Product Families'!$A:$A,'Product Families'!$P:$P),"")</f>
        <v/>
      </c>
      <c r="AH888" s="2" t="str">
        <f t="array" ref="AH888">iferror(xlookup($L888,'Product Families'!$A:$A,'Product Families'!$Q:$Q),"")</f>
        <v/>
      </c>
      <c r="AI888" s="26" t="str">
        <f t="shared" si="15"/>
        <v/>
      </c>
      <c r="AJ888" s="42" t="str">
        <f t="shared" si="16"/>
        <v/>
      </c>
      <c r="AK888" s="2">
        <f t="shared" si="17"/>
        <v>0</v>
      </c>
    </row>
    <row r="889">
      <c r="A889" s="1"/>
      <c r="B889" s="1"/>
      <c r="C889" s="1"/>
      <c r="D889" s="7" t="str">
        <f t="shared" si="18"/>
        <v/>
      </c>
      <c r="E889" s="26">
        <f t="shared" si="2"/>
        <v>0</v>
      </c>
      <c r="H889" s="1"/>
      <c r="I889" s="1"/>
      <c r="J889" s="1"/>
      <c r="K889" s="1"/>
      <c r="L889" s="1"/>
      <c r="M889" s="10" t="str">
        <f t="array" ref="M889">iferror(xlookup($H889,'Product Families'!$A:$A,'Product Families'!$P:$P),"")</f>
        <v/>
      </c>
      <c r="N889" s="2" t="str">
        <f t="array" ref="N889">iferror(xlookup($H889,'Product Families'!$A:$A,'Product Families'!$Q:$Q),"")</f>
        <v/>
      </c>
      <c r="O889" s="26" t="str">
        <f t="shared" si="3"/>
        <v/>
      </c>
      <c r="P889" s="42" t="str">
        <f t="shared" si="4"/>
        <v/>
      </c>
      <c r="Q889" s="2">
        <f t="shared" si="5"/>
        <v>0</v>
      </c>
      <c r="R889" s="10" t="str">
        <f t="array" ref="R889">iferror(xlookup($I889,'Product Families'!$A:$A,'Product Families'!$P:$P),"")</f>
        <v/>
      </c>
      <c r="S889" s="2" t="str">
        <f t="array" ref="S889">iferror(xlookup($I889,'Product Families'!$A:$A,'Product Families'!$Q:$Q),"")</f>
        <v/>
      </c>
      <c r="T889" s="26" t="str">
        <f t="shared" si="6"/>
        <v/>
      </c>
      <c r="U889" s="42" t="str">
        <f t="shared" si="7"/>
        <v/>
      </c>
      <c r="V889" s="2">
        <f t="shared" si="8"/>
        <v>0</v>
      </c>
      <c r="W889" s="10" t="str">
        <f t="array" ref="W889">iferror(xlookup($J889,'Product Families'!$A:$A,'Product Families'!$P:$P),"")</f>
        <v/>
      </c>
      <c r="X889" s="2" t="str">
        <f t="array" ref="X889">iferror(xlookup($J889,'Product Families'!$A:$A,'Product Families'!$Q:$Q),"")</f>
        <v/>
      </c>
      <c r="Y889" s="42" t="str">
        <f t="shared" si="9"/>
        <v/>
      </c>
      <c r="Z889" s="42" t="str">
        <f t="shared" si="10"/>
        <v/>
      </c>
      <c r="AA889" s="2">
        <f t="shared" si="11"/>
        <v>0</v>
      </c>
      <c r="AB889" s="10" t="str">
        <f t="array" ref="AB889">iferror(xlookup($K889,'Product Families'!$A:$A,'Product Families'!$P:$P),"")</f>
        <v/>
      </c>
      <c r="AC889" s="2" t="str">
        <f t="array" ref="AC889">iferror(xlookup($K889,'Product Families'!$A:$A,'Product Families'!$Q:$Q),"")</f>
        <v/>
      </c>
      <c r="AD889" s="26" t="str">
        <f t="shared" si="12"/>
        <v/>
      </c>
      <c r="AE889" s="42" t="str">
        <f t="shared" si="13"/>
        <v/>
      </c>
      <c r="AF889" s="2">
        <f t="shared" si="14"/>
        <v>0</v>
      </c>
      <c r="AG889" s="10" t="str">
        <f t="array" ref="AG889">iferror(xlookup($L889,'Product Families'!$A:$A,'Product Families'!$P:$P),"")</f>
        <v/>
      </c>
      <c r="AH889" s="2" t="str">
        <f t="array" ref="AH889">iferror(xlookup($L889,'Product Families'!$A:$A,'Product Families'!$Q:$Q),"")</f>
        <v/>
      </c>
      <c r="AI889" s="26" t="str">
        <f t="shared" si="15"/>
        <v/>
      </c>
      <c r="AJ889" s="42" t="str">
        <f t="shared" si="16"/>
        <v/>
      </c>
      <c r="AK889" s="2">
        <f t="shared" si="17"/>
        <v>0</v>
      </c>
    </row>
    <row r="890">
      <c r="A890" s="1"/>
      <c r="B890" s="1"/>
      <c r="C890" s="1"/>
      <c r="D890" s="7" t="str">
        <f t="shared" si="18"/>
        <v/>
      </c>
      <c r="E890" s="26">
        <f t="shared" si="2"/>
        <v>0</v>
      </c>
      <c r="H890" s="1"/>
      <c r="I890" s="1"/>
      <c r="J890" s="1"/>
      <c r="K890" s="1"/>
      <c r="L890" s="1"/>
      <c r="M890" s="10" t="str">
        <f t="array" ref="M890">iferror(xlookup($H890,'Product Families'!$A:$A,'Product Families'!$P:$P),"")</f>
        <v/>
      </c>
      <c r="N890" s="2" t="str">
        <f t="array" ref="N890">iferror(xlookup($H890,'Product Families'!$A:$A,'Product Families'!$Q:$Q),"")</f>
        <v/>
      </c>
      <c r="O890" s="26" t="str">
        <f t="shared" si="3"/>
        <v/>
      </c>
      <c r="P890" s="42" t="str">
        <f t="shared" si="4"/>
        <v/>
      </c>
      <c r="Q890" s="2">
        <f t="shared" si="5"/>
        <v>0</v>
      </c>
      <c r="R890" s="10" t="str">
        <f t="array" ref="R890">iferror(xlookup($I890,'Product Families'!$A:$A,'Product Families'!$P:$P),"")</f>
        <v/>
      </c>
      <c r="S890" s="2" t="str">
        <f t="array" ref="S890">iferror(xlookup($I890,'Product Families'!$A:$A,'Product Families'!$Q:$Q),"")</f>
        <v/>
      </c>
      <c r="T890" s="26" t="str">
        <f t="shared" si="6"/>
        <v/>
      </c>
      <c r="U890" s="42" t="str">
        <f t="shared" si="7"/>
        <v/>
      </c>
      <c r="V890" s="2">
        <f t="shared" si="8"/>
        <v>0</v>
      </c>
      <c r="W890" s="10" t="str">
        <f t="array" ref="W890">iferror(xlookup($J890,'Product Families'!$A:$A,'Product Families'!$P:$P),"")</f>
        <v/>
      </c>
      <c r="X890" s="2" t="str">
        <f t="array" ref="X890">iferror(xlookup($J890,'Product Families'!$A:$A,'Product Families'!$Q:$Q),"")</f>
        <v/>
      </c>
      <c r="Y890" s="42" t="str">
        <f t="shared" si="9"/>
        <v/>
      </c>
      <c r="Z890" s="42" t="str">
        <f t="shared" si="10"/>
        <v/>
      </c>
      <c r="AA890" s="2">
        <f t="shared" si="11"/>
        <v>0</v>
      </c>
      <c r="AB890" s="10" t="str">
        <f t="array" ref="AB890">iferror(xlookup($K890,'Product Families'!$A:$A,'Product Families'!$P:$P),"")</f>
        <v/>
      </c>
      <c r="AC890" s="2" t="str">
        <f t="array" ref="AC890">iferror(xlookup($K890,'Product Families'!$A:$A,'Product Families'!$Q:$Q),"")</f>
        <v/>
      </c>
      <c r="AD890" s="26" t="str">
        <f t="shared" si="12"/>
        <v/>
      </c>
      <c r="AE890" s="42" t="str">
        <f t="shared" si="13"/>
        <v/>
      </c>
      <c r="AF890" s="2">
        <f t="shared" si="14"/>
        <v>0</v>
      </c>
      <c r="AG890" s="10" t="str">
        <f t="array" ref="AG890">iferror(xlookup($L890,'Product Families'!$A:$A,'Product Families'!$P:$P),"")</f>
        <v/>
      </c>
      <c r="AH890" s="2" t="str">
        <f t="array" ref="AH890">iferror(xlookup($L890,'Product Families'!$A:$A,'Product Families'!$Q:$Q),"")</f>
        <v/>
      </c>
      <c r="AI890" s="26" t="str">
        <f t="shared" si="15"/>
        <v/>
      </c>
      <c r="AJ890" s="42" t="str">
        <f t="shared" si="16"/>
        <v/>
      </c>
      <c r="AK890" s="2">
        <f t="shared" si="17"/>
        <v>0</v>
      </c>
    </row>
    <row r="891">
      <c r="A891" s="1"/>
      <c r="B891" s="1"/>
      <c r="C891" s="1"/>
      <c r="D891" s="7" t="str">
        <f t="shared" si="18"/>
        <v/>
      </c>
      <c r="E891" s="26">
        <f t="shared" si="2"/>
        <v>0</v>
      </c>
      <c r="H891" s="1"/>
      <c r="I891" s="1"/>
      <c r="J891" s="1"/>
      <c r="K891" s="1"/>
      <c r="L891" s="1"/>
      <c r="M891" s="10" t="str">
        <f t="array" ref="M891">iferror(xlookup($H891,'Product Families'!$A:$A,'Product Families'!$P:$P),"")</f>
        <v/>
      </c>
      <c r="N891" s="2" t="str">
        <f t="array" ref="N891">iferror(xlookup($H891,'Product Families'!$A:$A,'Product Families'!$Q:$Q),"")</f>
        <v/>
      </c>
      <c r="O891" s="26" t="str">
        <f t="shared" si="3"/>
        <v/>
      </c>
      <c r="P891" s="42" t="str">
        <f t="shared" si="4"/>
        <v/>
      </c>
      <c r="Q891" s="2">
        <f t="shared" si="5"/>
        <v>0</v>
      </c>
      <c r="R891" s="10" t="str">
        <f t="array" ref="R891">iferror(xlookup($I891,'Product Families'!$A:$A,'Product Families'!$P:$P),"")</f>
        <v/>
      </c>
      <c r="S891" s="2" t="str">
        <f t="array" ref="S891">iferror(xlookup($I891,'Product Families'!$A:$A,'Product Families'!$Q:$Q),"")</f>
        <v/>
      </c>
      <c r="T891" s="26" t="str">
        <f t="shared" si="6"/>
        <v/>
      </c>
      <c r="U891" s="42" t="str">
        <f t="shared" si="7"/>
        <v/>
      </c>
      <c r="V891" s="2">
        <f t="shared" si="8"/>
        <v>0</v>
      </c>
      <c r="W891" s="10" t="str">
        <f t="array" ref="W891">iferror(xlookup($J891,'Product Families'!$A:$A,'Product Families'!$P:$P),"")</f>
        <v/>
      </c>
      <c r="X891" s="2" t="str">
        <f t="array" ref="X891">iferror(xlookup($J891,'Product Families'!$A:$A,'Product Families'!$Q:$Q),"")</f>
        <v/>
      </c>
      <c r="Y891" s="42" t="str">
        <f t="shared" si="9"/>
        <v/>
      </c>
      <c r="Z891" s="42" t="str">
        <f t="shared" si="10"/>
        <v/>
      </c>
      <c r="AA891" s="2">
        <f t="shared" si="11"/>
        <v>0</v>
      </c>
      <c r="AB891" s="10" t="str">
        <f t="array" ref="AB891">iferror(xlookup($K891,'Product Families'!$A:$A,'Product Families'!$P:$P),"")</f>
        <v/>
      </c>
      <c r="AC891" s="2" t="str">
        <f t="array" ref="AC891">iferror(xlookup($K891,'Product Families'!$A:$A,'Product Families'!$Q:$Q),"")</f>
        <v/>
      </c>
      <c r="AD891" s="26" t="str">
        <f t="shared" si="12"/>
        <v/>
      </c>
      <c r="AE891" s="42" t="str">
        <f t="shared" si="13"/>
        <v/>
      </c>
      <c r="AF891" s="2">
        <f t="shared" si="14"/>
        <v>0</v>
      </c>
      <c r="AG891" s="10" t="str">
        <f t="array" ref="AG891">iferror(xlookup($L891,'Product Families'!$A:$A,'Product Families'!$P:$P),"")</f>
        <v/>
      </c>
      <c r="AH891" s="2" t="str">
        <f t="array" ref="AH891">iferror(xlookup($L891,'Product Families'!$A:$A,'Product Families'!$Q:$Q),"")</f>
        <v/>
      </c>
      <c r="AI891" s="26" t="str">
        <f t="shared" si="15"/>
        <v/>
      </c>
      <c r="AJ891" s="42" t="str">
        <f t="shared" si="16"/>
        <v/>
      </c>
      <c r="AK891" s="2">
        <f t="shared" si="17"/>
        <v>0</v>
      </c>
    </row>
    <row r="892">
      <c r="A892" s="1"/>
      <c r="B892" s="1"/>
      <c r="C892" s="1"/>
      <c r="D892" s="7" t="str">
        <f t="shared" si="18"/>
        <v/>
      </c>
      <c r="E892" s="26">
        <f t="shared" si="2"/>
        <v>0</v>
      </c>
      <c r="H892" s="1"/>
      <c r="I892" s="1"/>
      <c r="J892" s="1"/>
      <c r="K892" s="1"/>
      <c r="L892" s="1"/>
      <c r="M892" s="10" t="str">
        <f t="array" ref="M892">iferror(xlookup($H892,'Product Families'!$A:$A,'Product Families'!$P:$P),"")</f>
        <v/>
      </c>
      <c r="N892" s="2" t="str">
        <f t="array" ref="N892">iferror(xlookup($H892,'Product Families'!$A:$A,'Product Families'!$Q:$Q),"")</f>
        <v/>
      </c>
      <c r="O892" s="26" t="str">
        <f t="shared" si="3"/>
        <v/>
      </c>
      <c r="P892" s="42" t="str">
        <f t="shared" si="4"/>
        <v/>
      </c>
      <c r="Q892" s="2">
        <f t="shared" si="5"/>
        <v>0</v>
      </c>
      <c r="R892" s="10" t="str">
        <f t="array" ref="R892">iferror(xlookup($I892,'Product Families'!$A:$A,'Product Families'!$P:$P),"")</f>
        <v/>
      </c>
      <c r="S892" s="2" t="str">
        <f t="array" ref="S892">iferror(xlookup($I892,'Product Families'!$A:$A,'Product Families'!$Q:$Q),"")</f>
        <v/>
      </c>
      <c r="T892" s="26" t="str">
        <f t="shared" si="6"/>
        <v/>
      </c>
      <c r="U892" s="42" t="str">
        <f t="shared" si="7"/>
        <v/>
      </c>
      <c r="V892" s="2">
        <f t="shared" si="8"/>
        <v>0</v>
      </c>
      <c r="W892" s="10" t="str">
        <f t="array" ref="W892">iferror(xlookup($J892,'Product Families'!$A:$A,'Product Families'!$P:$P),"")</f>
        <v/>
      </c>
      <c r="X892" s="2" t="str">
        <f t="array" ref="X892">iferror(xlookup($J892,'Product Families'!$A:$A,'Product Families'!$Q:$Q),"")</f>
        <v/>
      </c>
      <c r="Y892" s="42" t="str">
        <f t="shared" si="9"/>
        <v/>
      </c>
      <c r="Z892" s="42" t="str">
        <f t="shared" si="10"/>
        <v/>
      </c>
      <c r="AA892" s="2">
        <f t="shared" si="11"/>
        <v>0</v>
      </c>
      <c r="AB892" s="10" t="str">
        <f t="array" ref="AB892">iferror(xlookup($K892,'Product Families'!$A:$A,'Product Families'!$P:$P),"")</f>
        <v/>
      </c>
      <c r="AC892" s="2" t="str">
        <f t="array" ref="AC892">iferror(xlookup($K892,'Product Families'!$A:$A,'Product Families'!$Q:$Q),"")</f>
        <v/>
      </c>
      <c r="AD892" s="26" t="str">
        <f t="shared" si="12"/>
        <v/>
      </c>
      <c r="AE892" s="42" t="str">
        <f t="shared" si="13"/>
        <v/>
      </c>
      <c r="AF892" s="2">
        <f t="shared" si="14"/>
        <v>0</v>
      </c>
      <c r="AG892" s="10" t="str">
        <f t="array" ref="AG892">iferror(xlookup($L892,'Product Families'!$A:$A,'Product Families'!$P:$P),"")</f>
        <v/>
      </c>
      <c r="AH892" s="2" t="str">
        <f t="array" ref="AH892">iferror(xlookup($L892,'Product Families'!$A:$A,'Product Families'!$Q:$Q),"")</f>
        <v/>
      </c>
      <c r="AI892" s="26" t="str">
        <f t="shared" si="15"/>
        <v/>
      </c>
      <c r="AJ892" s="42" t="str">
        <f t="shared" si="16"/>
        <v/>
      </c>
      <c r="AK892" s="2">
        <f t="shared" si="17"/>
        <v>0</v>
      </c>
    </row>
    <row r="893">
      <c r="A893" s="1"/>
      <c r="B893" s="1"/>
      <c r="C893" s="1"/>
      <c r="D893" s="7" t="str">
        <f t="shared" si="18"/>
        <v/>
      </c>
      <c r="E893" s="26">
        <f t="shared" si="2"/>
        <v>0</v>
      </c>
      <c r="H893" s="1"/>
      <c r="I893" s="1"/>
      <c r="J893" s="1"/>
      <c r="K893" s="1"/>
      <c r="L893" s="1"/>
      <c r="M893" s="10" t="str">
        <f t="array" ref="M893">iferror(xlookup($H893,'Product Families'!$A:$A,'Product Families'!$P:$P),"")</f>
        <v/>
      </c>
      <c r="N893" s="2" t="str">
        <f t="array" ref="N893">iferror(xlookup($H893,'Product Families'!$A:$A,'Product Families'!$Q:$Q),"")</f>
        <v/>
      </c>
      <c r="O893" s="26" t="str">
        <f t="shared" si="3"/>
        <v/>
      </c>
      <c r="P893" s="42" t="str">
        <f t="shared" si="4"/>
        <v/>
      </c>
      <c r="Q893" s="2">
        <f t="shared" si="5"/>
        <v>0</v>
      </c>
      <c r="R893" s="10" t="str">
        <f t="array" ref="R893">iferror(xlookup($I893,'Product Families'!$A:$A,'Product Families'!$P:$P),"")</f>
        <v/>
      </c>
      <c r="S893" s="2" t="str">
        <f t="array" ref="S893">iferror(xlookup($I893,'Product Families'!$A:$A,'Product Families'!$Q:$Q),"")</f>
        <v/>
      </c>
      <c r="T893" s="26" t="str">
        <f t="shared" si="6"/>
        <v/>
      </c>
      <c r="U893" s="42" t="str">
        <f t="shared" si="7"/>
        <v/>
      </c>
      <c r="V893" s="2">
        <f t="shared" si="8"/>
        <v>0</v>
      </c>
      <c r="W893" s="10" t="str">
        <f t="array" ref="W893">iferror(xlookup($J893,'Product Families'!$A:$A,'Product Families'!$P:$P),"")</f>
        <v/>
      </c>
      <c r="X893" s="2" t="str">
        <f t="array" ref="X893">iferror(xlookup($J893,'Product Families'!$A:$A,'Product Families'!$Q:$Q),"")</f>
        <v/>
      </c>
      <c r="Y893" s="42" t="str">
        <f t="shared" si="9"/>
        <v/>
      </c>
      <c r="Z893" s="42" t="str">
        <f t="shared" si="10"/>
        <v/>
      </c>
      <c r="AA893" s="2">
        <f t="shared" si="11"/>
        <v>0</v>
      </c>
      <c r="AB893" s="10" t="str">
        <f t="array" ref="AB893">iferror(xlookup($K893,'Product Families'!$A:$A,'Product Families'!$P:$P),"")</f>
        <v/>
      </c>
      <c r="AC893" s="2" t="str">
        <f t="array" ref="AC893">iferror(xlookup($K893,'Product Families'!$A:$A,'Product Families'!$Q:$Q),"")</f>
        <v/>
      </c>
      <c r="AD893" s="26" t="str">
        <f t="shared" si="12"/>
        <v/>
      </c>
      <c r="AE893" s="42" t="str">
        <f t="shared" si="13"/>
        <v/>
      </c>
      <c r="AF893" s="2">
        <f t="shared" si="14"/>
        <v>0</v>
      </c>
      <c r="AG893" s="10" t="str">
        <f t="array" ref="AG893">iferror(xlookup($L893,'Product Families'!$A:$A,'Product Families'!$P:$P),"")</f>
        <v/>
      </c>
      <c r="AH893" s="2" t="str">
        <f t="array" ref="AH893">iferror(xlookup($L893,'Product Families'!$A:$A,'Product Families'!$Q:$Q),"")</f>
        <v/>
      </c>
      <c r="AI893" s="26" t="str">
        <f t="shared" si="15"/>
        <v/>
      </c>
      <c r="AJ893" s="42" t="str">
        <f t="shared" si="16"/>
        <v/>
      </c>
      <c r="AK893" s="2">
        <f t="shared" si="17"/>
        <v>0</v>
      </c>
    </row>
    <row r="894">
      <c r="A894" s="1"/>
      <c r="B894" s="1"/>
      <c r="C894" s="1"/>
      <c r="D894" s="7" t="str">
        <f t="shared" si="18"/>
        <v/>
      </c>
      <c r="E894" s="26">
        <f t="shared" si="2"/>
        <v>0</v>
      </c>
      <c r="H894" s="1"/>
      <c r="I894" s="1"/>
      <c r="J894" s="1"/>
      <c r="K894" s="1"/>
      <c r="L894" s="1"/>
      <c r="M894" s="10" t="str">
        <f t="array" ref="M894">iferror(xlookup($H894,'Product Families'!$A:$A,'Product Families'!$P:$P),"")</f>
        <v/>
      </c>
      <c r="N894" s="2" t="str">
        <f t="array" ref="N894">iferror(xlookup($H894,'Product Families'!$A:$A,'Product Families'!$Q:$Q),"")</f>
        <v/>
      </c>
      <c r="O894" s="26" t="str">
        <f t="shared" si="3"/>
        <v/>
      </c>
      <c r="P894" s="42" t="str">
        <f t="shared" si="4"/>
        <v/>
      </c>
      <c r="Q894" s="2">
        <f t="shared" si="5"/>
        <v>0</v>
      </c>
      <c r="R894" s="10" t="str">
        <f t="array" ref="R894">iferror(xlookup($I894,'Product Families'!$A:$A,'Product Families'!$P:$P),"")</f>
        <v/>
      </c>
      <c r="S894" s="2" t="str">
        <f t="array" ref="S894">iferror(xlookup($I894,'Product Families'!$A:$A,'Product Families'!$Q:$Q),"")</f>
        <v/>
      </c>
      <c r="T894" s="26" t="str">
        <f t="shared" si="6"/>
        <v/>
      </c>
      <c r="U894" s="42" t="str">
        <f t="shared" si="7"/>
        <v/>
      </c>
      <c r="V894" s="2">
        <f t="shared" si="8"/>
        <v>0</v>
      </c>
      <c r="W894" s="10" t="str">
        <f t="array" ref="W894">iferror(xlookup($J894,'Product Families'!$A:$A,'Product Families'!$P:$P),"")</f>
        <v/>
      </c>
      <c r="X894" s="2" t="str">
        <f t="array" ref="X894">iferror(xlookup($J894,'Product Families'!$A:$A,'Product Families'!$Q:$Q),"")</f>
        <v/>
      </c>
      <c r="Y894" s="42" t="str">
        <f t="shared" si="9"/>
        <v/>
      </c>
      <c r="Z894" s="42" t="str">
        <f t="shared" si="10"/>
        <v/>
      </c>
      <c r="AA894" s="2">
        <f t="shared" si="11"/>
        <v>0</v>
      </c>
      <c r="AB894" s="10" t="str">
        <f t="array" ref="AB894">iferror(xlookup($K894,'Product Families'!$A:$A,'Product Families'!$P:$P),"")</f>
        <v/>
      </c>
      <c r="AC894" s="2" t="str">
        <f t="array" ref="AC894">iferror(xlookup($K894,'Product Families'!$A:$A,'Product Families'!$Q:$Q),"")</f>
        <v/>
      </c>
      <c r="AD894" s="26" t="str">
        <f t="shared" si="12"/>
        <v/>
      </c>
      <c r="AE894" s="42" t="str">
        <f t="shared" si="13"/>
        <v/>
      </c>
      <c r="AF894" s="2">
        <f t="shared" si="14"/>
        <v>0</v>
      </c>
      <c r="AG894" s="10" t="str">
        <f t="array" ref="AG894">iferror(xlookup($L894,'Product Families'!$A:$A,'Product Families'!$P:$P),"")</f>
        <v/>
      </c>
      <c r="AH894" s="2" t="str">
        <f t="array" ref="AH894">iferror(xlookup($L894,'Product Families'!$A:$A,'Product Families'!$Q:$Q),"")</f>
        <v/>
      </c>
      <c r="AI894" s="26" t="str">
        <f t="shared" si="15"/>
        <v/>
      </c>
      <c r="AJ894" s="42" t="str">
        <f t="shared" si="16"/>
        <v/>
      </c>
      <c r="AK894" s="2">
        <f t="shared" si="17"/>
        <v>0</v>
      </c>
    </row>
    <row r="895">
      <c r="A895" s="1"/>
      <c r="B895" s="1"/>
      <c r="C895" s="1"/>
      <c r="D895" s="7" t="str">
        <f t="shared" si="18"/>
        <v/>
      </c>
      <c r="E895" s="26">
        <f t="shared" si="2"/>
        <v>0</v>
      </c>
      <c r="H895" s="1"/>
      <c r="I895" s="1"/>
      <c r="J895" s="1"/>
      <c r="K895" s="1"/>
      <c r="L895" s="1"/>
      <c r="M895" s="10" t="str">
        <f t="array" ref="M895">iferror(xlookup($H895,'Product Families'!$A:$A,'Product Families'!$P:$P),"")</f>
        <v/>
      </c>
      <c r="N895" s="2" t="str">
        <f t="array" ref="N895">iferror(xlookup($H895,'Product Families'!$A:$A,'Product Families'!$Q:$Q),"")</f>
        <v/>
      </c>
      <c r="O895" s="26" t="str">
        <f t="shared" si="3"/>
        <v/>
      </c>
      <c r="P895" s="42" t="str">
        <f t="shared" si="4"/>
        <v/>
      </c>
      <c r="Q895" s="2">
        <f t="shared" si="5"/>
        <v>0</v>
      </c>
      <c r="R895" s="10" t="str">
        <f t="array" ref="R895">iferror(xlookup($I895,'Product Families'!$A:$A,'Product Families'!$P:$P),"")</f>
        <v/>
      </c>
      <c r="S895" s="2" t="str">
        <f t="array" ref="S895">iferror(xlookup($I895,'Product Families'!$A:$A,'Product Families'!$Q:$Q),"")</f>
        <v/>
      </c>
      <c r="T895" s="26" t="str">
        <f t="shared" si="6"/>
        <v/>
      </c>
      <c r="U895" s="42" t="str">
        <f t="shared" si="7"/>
        <v/>
      </c>
      <c r="V895" s="2">
        <f t="shared" si="8"/>
        <v>0</v>
      </c>
      <c r="W895" s="10" t="str">
        <f t="array" ref="W895">iferror(xlookup($J895,'Product Families'!$A:$A,'Product Families'!$P:$P),"")</f>
        <v/>
      </c>
      <c r="X895" s="2" t="str">
        <f t="array" ref="X895">iferror(xlookup($J895,'Product Families'!$A:$A,'Product Families'!$Q:$Q),"")</f>
        <v/>
      </c>
      <c r="Y895" s="42" t="str">
        <f t="shared" si="9"/>
        <v/>
      </c>
      <c r="Z895" s="42" t="str">
        <f t="shared" si="10"/>
        <v/>
      </c>
      <c r="AA895" s="2">
        <f t="shared" si="11"/>
        <v>0</v>
      </c>
      <c r="AB895" s="10" t="str">
        <f t="array" ref="AB895">iferror(xlookup($K895,'Product Families'!$A:$A,'Product Families'!$P:$P),"")</f>
        <v/>
      </c>
      <c r="AC895" s="2" t="str">
        <f t="array" ref="AC895">iferror(xlookup($K895,'Product Families'!$A:$A,'Product Families'!$Q:$Q),"")</f>
        <v/>
      </c>
      <c r="AD895" s="26" t="str">
        <f t="shared" si="12"/>
        <v/>
      </c>
      <c r="AE895" s="42" t="str">
        <f t="shared" si="13"/>
        <v/>
      </c>
      <c r="AF895" s="2">
        <f t="shared" si="14"/>
        <v>0</v>
      </c>
      <c r="AG895" s="10" t="str">
        <f t="array" ref="AG895">iferror(xlookup($L895,'Product Families'!$A:$A,'Product Families'!$P:$P),"")</f>
        <v/>
      </c>
      <c r="AH895" s="2" t="str">
        <f t="array" ref="AH895">iferror(xlookup($L895,'Product Families'!$A:$A,'Product Families'!$Q:$Q),"")</f>
        <v/>
      </c>
      <c r="AI895" s="26" t="str">
        <f t="shared" si="15"/>
        <v/>
      </c>
      <c r="AJ895" s="42" t="str">
        <f t="shared" si="16"/>
        <v/>
      </c>
      <c r="AK895" s="2">
        <f t="shared" si="17"/>
        <v>0</v>
      </c>
    </row>
    <row r="896">
      <c r="A896" s="1"/>
      <c r="B896" s="1"/>
      <c r="C896" s="1"/>
      <c r="D896" s="7" t="str">
        <f t="shared" si="18"/>
        <v/>
      </c>
      <c r="E896" s="26">
        <f t="shared" si="2"/>
        <v>0</v>
      </c>
      <c r="H896" s="1"/>
      <c r="I896" s="1"/>
      <c r="J896" s="1"/>
      <c r="K896" s="1"/>
      <c r="L896" s="1"/>
      <c r="M896" s="10" t="str">
        <f t="array" ref="M896">iferror(xlookup($H896,'Product Families'!$A:$A,'Product Families'!$P:$P),"")</f>
        <v/>
      </c>
      <c r="N896" s="2" t="str">
        <f t="array" ref="N896">iferror(xlookup($H896,'Product Families'!$A:$A,'Product Families'!$Q:$Q),"")</f>
        <v/>
      </c>
      <c r="O896" s="26" t="str">
        <f t="shared" si="3"/>
        <v/>
      </c>
      <c r="P896" s="42" t="str">
        <f t="shared" si="4"/>
        <v/>
      </c>
      <c r="Q896" s="2">
        <f t="shared" si="5"/>
        <v>0</v>
      </c>
      <c r="R896" s="10" t="str">
        <f t="array" ref="R896">iferror(xlookup($I896,'Product Families'!$A:$A,'Product Families'!$P:$P),"")</f>
        <v/>
      </c>
      <c r="S896" s="2" t="str">
        <f t="array" ref="S896">iferror(xlookup($I896,'Product Families'!$A:$A,'Product Families'!$Q:$Q),"")</f>
        <v/>
      </c>
      <c r="T896" s="26" t="str">
        <f t="shared" si="6"/>
        <v/>
      </c>
      <c r="U896" s="42" t="str">
        <f t="shared" si="7"/>
        <v/>
      </c>
      <c r="V896" s="2">
        <f t="shared" si="8"/>
        <v>0</v>
      </c>
      <c r="W896" s="10" t="str">
        <f t="array" ref="W896">iferror(xlookup($J896,'Product Families'!$A:$A,'Product Families'!$P:$P),"")</f>
        <v/>
      </c>
      <c r="X896" s="2" t="str">
        <f t="array" ref="X896">iferror(xlookup($J896,'Product Families'!$A:$A,'Product Families'!$Q:$Q),"")</f>
        <v/>
      </c>
      <c r="Y896" s="42" t="str">
        <f t="shared" si="9"/>
        <v/>
      </c>
      <c r="Z896" s="42" t="str">
        <f t="shared" si="10"/>
        <v/>
      </c>
      <c r="AA896" s="2">
        <f t="shared" si="11"/>
        <v>0</v>
      </c>
      <c r="AB896" s="10" t="str">
        <f t="array" ref="AB896">iferror(xlookup($K896,'Product Families'!$A:$A,'Product Families'!$P:$P),"")</f>
        <v/>
      </c>
      <c r="AC896" s="2" t="str">
        <f t="array" ref="AC896">iferror(xlookup($K896,'Product Families'!$A:$A,'Product Families'!$Q:$Q),"")</f>
        <v/>
      </c>
      <c r="AD896" s="26" t="str">
        <f t="shared" si="12"/>
        <v/>
      </c>
      <c r="AE896" s="42" t="str">
        <f t="shared" si="13"/>
        <v/>
      </c>
      <c r="AF896" s="2">
        <f t="shared" si="14"/>
        <v>0</v>
      </c>
      <c r="AG896" s="10" t="str">
        <f t="array" ref="AG896">iferror(xlookup($L896,'Product Families'!$A:$A,'Product Families'!$P:$P),"")</f>
        <v/>
      </c>
      <c r="AH896" s="2" t="str">
        <f t="array" ref="AH896">iferror(xlookup($L896,'Product Families'!$A:$A,'Product Families'!$Q:$Q),"")</f>
        <v/>
      </c>
      <c r="AI896" s="26" t="str">
        <f t="shared" si="15"/>
        <v/>
      </c>
      <c r="AJ896" s="42" t="str">
        <f t="shared" si="16"/>
        <v/>
      </c>
      <c r="AK896" s="2">
        <f t="shared" si="17"/>
        <v>0</v>
      </c>
    </row>
    <row r="897">
      <c r="A897" s="1"/>
      <c r="B897" s="1"/>
      <c r="C897" s="1"/>
      <c r="D897" s="7" t="str">
        <f t="shared" si="18"/>
        <v/>
      </c>
      <c r="E897" s="26">
        <f t="shared" si="2"/>
        <v>0</v>
      </c>
      <c r="H897" s="1"/>
      <c r="I897" s="1"/>
      <c r="J897" s="1"/>
      <c r="K897" s="1"/>
      <c r="L897" s="1"/>
      <c r="M897" s="10" t="str">
        <f t="array" ref="M897">iferror(xlookup($H897,'Product Families'!$A:$A,'Product Families'!$P:$P),"")</f>
        <v/>
      </c>
      <c r="N897" s="2" t="str">
        <f t="array" ref="N897">iferror(xlookup($H897,'Product Families'!$A:$A,'Product Families'!$Q:$Q),"")</f>
        <v/>
      </c>
      <c r="O897" s="26" t="str">
        <f t="shared" si="3"/>
        <v/>
      </c>
      <c r="P897" s="42" t="str">
        <f t="shared" si="4"/>
        <v/>
      </c>
      <c r="Q897" s="2">
        <f t="shared" si="5"/>
        <v>0</v>
      </c>
      <c r="R897" s="10" t="str">
        <f t="array" ref="R897">iferror(xlookup($I897,'Product Families'!$A:$A,'Product Families'!$P:$P),"")</f>
        <v/>
      </c>
      <c r="S897" s="2" t="str">
        <f t="array" ref="S897">iferror(xlookup($I897,'Product Families'!$A:$A,'Product Families'!$Q:$Q),"")</f>
        <v/>
      </c>
      <c r="T897" s="26" t="str">
        <f t="shared" si="6"/>
        <v/>
      </c>
      <c r="U897" s="42" t="str">
        <f t="shared" si="7"/>
        <v/>
      </c>
      <c r="V897" s="2">
        <f t="shared" si="8"/>
        <v>0</v>
      </c>
      <c r="W897" s="10" t="str">
        <f t="array" ref="W897">iferror(xlookup($J897,'Product Families'!$A:$A,'Product Families'!$P:$P),"")</f>
        <v/>
      </c>
      <c r="X897" s="2" t="str">
        <f t="array" ref="X897">iferror(xlookup($J897,'Product Families'!$A:$A,'Product Families'!$Q:$Q),"")</f>
        <v/>
      </c>
      <c r="Y897" s="42" t="str">
        <f t="shared" si="9"/>
        <v/>
      </c>
      <c r="Z897" s="42" t="str">
        <f t="shared" si="10"/>
        <v/>
      </c>
      <c r="AA897" s="2">
        <f t="shared" si="11"/>
        <v>0</v>
      </c>
      <c r="AB897" s="10" t="str">
        <f t="array" ref="AB897">iferror(xlookup($K897,'Product Families'!$A:$A,'Product Families'!$P:$P),"")</f>
        <v/>
      </c>
      <c r="AC897" s="2" t="str">
        <f t="array" ref="AC897">iferror(xlookup($K897,'Product Families'!$A:$A,'Product Families'!$Q:$Q),"")</f>
        <v/>
      </c>
      <c r="AD897" s="26" t="str">
        <f t="shared" si="12"/>
        <v/>
      </c>
      <c r="AE897" s="42" t="str">
        <f t="shared" si="13"/>
        <v/>
      </c>
      <c r="AF897" s="2">
        <f t="shared" si="14"/>
        <v>0</v>
      </c>
      <c r="AG897" s="10" t="str">
        <f t="array" ref="AG897">iferror(xlookup($L897,'Product Families'!$A:$A,'Product Families'!$P:$P),"")</f>
        <v/>
      </c>
      <c r="AH897" s="2" t="str">
        <f t="array" ref="AH897">iferror(xlookup($L897,'Product Families'!$A:$A,'Product Families'!$Q:$Q),"")</f>
        <v/>
      </c>
      <c r="AI897" s="26" t="str">
        <f t="shared" si="15"/>
        <v/>
      </c>
      <c r="AJ897" s="42" t="str">
        <f t="shared" si="16"/>
        <v/>
      </c>
      <c r="AK897" s="2">
        <f t="shared" si="17"/>
        <v>0</v>
      </c>
    </row>
    <row r="898">
      <c r="A898" s="1"/>
      <c r="B898" s="1"/>
      <c r="C898" s="1"/>
      <c r="D898" s="7" t="str">
        <f t="shared" si="18"/>
        <v/>
      </c>
      <c r="E898" s="26">
        <f t="shared" si="2"/>
        <v>0</v>
      </c>
      <c r="H898" s="1"/>
      <c r="I898" s="1"/>
      <c r="J898" s="1"/>
      <c r="K898" s="1"/>
      <c r="L898" s="1"/>
      <c r="M898" s="10" t="str">
        <f t="array" ref="M898">iferror(xlookup($H898,'Product Families'!$A:$A,'Product Families'!$P:$P),"")</f>
        <v/>
      </c>
      <c r="N898" s="2" t="str">
        <f t="array" ref="N898">iferror(xlookup($H898,'Product Families'!$A:$A,'Product Families'!$Q:$Q),"")</f>
        <v/>
      </c>
      <c r="O898" s="26" t="str">
        <f t="shared" si="3"/>
        <v/>
      </c>
      <c r="P898" s="42" t="str">
        <f t="shared" si="4"/>
        <v/>
      </c>
      <c r="Q898" s="2">
        <f t="shared" si="5"/>
        <v>0</v>
      </c>
      <c r="R898" s="10" t="str">
        <f t="array" ref="R898">iferror(xlookup($I898,'Product Families'!$A:$A,'Product Families'!$P:$P),"")</f>
        <v/>
      </c>
      <c r="S898" s="2" t="str">
        <f t="array" ref="S898">iferror(xlookup($I898,'Product Families'!$A:$A,'Product Families'!$Q:$Q),"")</f>
        <v/>
      </c>
      <c r="T898" s="26" t="str">
        <f t="shared" si="6"/>
        <v/>
      </c>
      <c r="U898" s="42" t="str">
        <f t="shared" si="7"/>
        <v/>
      </c>
      <c r="V898" s="2">
        <f t="shared" si="8"/>
        <v>0</v>
      </c>
      <c r="W898" s="10" t="str">
        <f t="array" ref="W898">iferror(xlookup($J898,'Product Families'!$A:$A,'Product Families'!$P:$P),"")</f>
        <v/>
      </c>
      <c r="X898" s="2" t="str">
        <f t="array" ref="X898">iferror(xlookup($J898,'Product Families'!$A:$A,'Product Families'!$Q:$Q),"")</f>
        <v/>
      </c>
      <c r="Y898" s="42" t="str">
        <f t="shared" si="9"/>
        <v/>
      </c>
      <c r="Z898" s="42" t="str">
        <f t="shared" si="10"/>
        <v/>
      </c>
      <c r="AA898" s="2">
        <f t="shared" si="11"/>
        <v>0</v>
      </c>
      <c r="AB898" s="10" t="str">
        <f t="array" ref="AB898">iferror(xlookup($K898,'Product Families'!$A:$A,'Product Families'!$P:$P),"")</f>
        <v/>
      </c>
      <c r="AC898" s="2" t="str">
        <f t="array" ref="AC898">iferror(xlookup($K898,'Product Families'!$A:$A,'Product Families'!$Q:$Q),"")</f>
        <v/>
      </c>
      <c r="AD898" s="26" t="str">
        <f t="shared" si="12"/>
        <v/>
      </c>
      <c r="AE898" s="42" t="str">
        <f t="shared" si="13"/>
        <v/>
      </c>
      <c r="AF898" s="2">
        <f t="shared" si="14"/>
        <v>0</v>
      </c>
      <c r="AG898" s="10" t="str">
        <f t="array" ref="AG898">iferror(xlookup($L898,'Product Families'!$A:$A,'Product Families'!$P:$P),"")</f>
        <v/>
      </c>
      <c r="AH898" s="2" t="str">
        <f t="array" ref="AH898">iferror(xlookup($L898,'Product Families'!$A:$A,'Product Families'!$Q:$Q),"")</f>
        <v/>
      </c>
      <c r="AI898" s="26" t="str">
        <f t="shared" si="15"/>
        <v/>
      </c>
      <c r="AJ898" s="42" t="str">
        <f t="shared" si="16"/>
        <v/>
      </c>
      <c r="AK898" s="2">
        <f t="shared" si="17"/>
        <v>0</v>
      </c>
    </row>
    <row r="899">
      <c r="A899" s="1"/>
      <c r="B899" s="1"/>
      <c r="C899" s="1"/>
      <c r="D899" s="7" t="str">
        <f t="shared" si="18"/>
        <v/>
      </c>
      <c r="E899" s="26">
        <f t="shared" si="2"/>
        <v>0</v>
      </c>
      <c r="H899" s="1"/>
      <c r="I899" s="1"/>
      <c r="J899" s="1"/>
      <c r="K899" s="1"/>
      <c r="L899" s="1"/>
      <c r="M899" s="10" t="str">
        <f t="array" ref="M899">iferror(xlookup($H899,'Product Families'!$A:$A,'Product Families'!$P:$P),"")</f>
        <v/>
      </c>
      <c r="N899" s="2" t="str">
        <f t="array" ref="N899">iferror(xlookup($H899,'Product Families'!$A:$A,'Product Families'!$Q:$Q),"")</f>
        <v/>
      </c>
      <c r="O899" s="26" t="str">
        <f t="shared" si="3"/>
        <v/>
      </c>
      <c r="P899" s="42" t="str">
        <f t="shared" si="4"/>
        <v/>
      </c>
      <c r="Q899" s="2">
        <f t="shared" si="5"/>
        <v>0</v>
      </c>
      <c r="R899" s="10" t="str">
        <f t="array" ref="R899">iferror(xlookup($I899,'Product Families'!$A:$A,'Product Families'!$P:$P),"")</f>
        <v/>
      </c>
      <c r="S899" s="2" t="str">
        <f t="array" ref="S899">iferror(xlookup($I899,'Product Families'!$A:$A,'Product Families'!$Q:$Q),"")</f>
        <v/>
      </c>
      <c r="T899" s="26" t="str">
        <f t="shared" si="6"/>
        <v/>
      </c>
      <c r="U899" s="42" t="str">
        <f t="shared" si="7"/>
        <v/>
      </c>
      <c r="V899" s="2">
        <f t="shared" si="8"/>
        <v>0</v>
      </c>
      <c r="W899" s="10" t="str">
        <f t="array" ref="W899">iferror(xlookup($J899,'Product Families'!$A:$A,'Product Families'!$P:$P),"")</f>
        <v/>
      </c>
      <c r="X899" s="2" t="str">
        <f t="array" ref="X899">iferror(xlookup($J899,'Product Families'!$A:$A,'Product Families'!$Q:$Q),"")</f>
        <v/>
      </c>
      <c r="Y899" s="42" t="str">
        <f t="shared" si="9"/>
        <v/>
      </c>
      <c r="Z899" s="42" t="str">
        <f t="shared" si="10"/>
        <v/>
      </c>
      <c r="AA899" s="2">
        <f t="shared" si="11"/>
        <v>0</v>
      </c>
      <c r="AB899" s="10" t="str">
        <f t="array" ref="AB899">iferror(xlookup($K899,'Product Families'!$A:$A,'Product Families'!$P:$P),"")</f>
        <v/>
      </c>
      <c r="AC899" s="2" t="str">
        <f t="array" ref="AC899">iferror(xlookup($K899,'Product Families'!$A:$A,'Product Families'!$Q:$Q),"")</f>
        <v/>
      </c>
      <c r="AD899" s="26" t="str">
        <f t="shared" si="12"/>
        <v/>
      </c>
      <c r="AE899" s="42" t="str">
        <f t="shared" si="13"/>
        <v/>
      </c>
      <c r="AF899" s="2">
        <f t="shared" si="14"/>
        <v>0</v>
      </c>
      <c r="AG899" s="10" t="str">
        <f t="array" ref="AG899">iferror(xlookup($L899,'Product Families'!$A:$A,'Product Families'!$P:$P),"")</f>
        <v/>
      </c>
      <c r="AH899" s="2" t="str">
        <f t="array" ref="AH899">iferror(xlookup($L899,'Product Families'!$A:$A,'Product Families'!$Q:$Q),"")</f>
        <v/>
      </c>
      <c r="AI899" s="26" t="str">
        <f t="shared" si="15"/>
        <v/>
      </c>
      <c r="AJ899" s="42" t="str">
        <f t="shared" si="16"/>
        <v/>
      </c>
      <c r="AK899" s="2">
        <f t="shared" si="17"/>
        <v>0</v>
      </c>
    </row>
    <row r="900">
      <c r="A900" s="1"/>
      <c r="B900" s="1"/>
      <c r="C900" s="1"/>
      <c r="D900" s="7" t="str">
        <f t="shared" si="18"/>
        <v/>
      </c>
      <c r="E900" s="26">
        <f t="shared" si="2"/>
        <v>0</v>
      </c>
      <c r="H900" s="1"/>
      <c r="I900" s="1"/>
      <c r="J900" s="1"/>
      <c r="K900" s="1"/>
      <c r="L900" s="1"/>
      <c r="M900" s="10" t="str">
        <f t="array" ref="M900">iferror(xlookup($H900,'Product Families'!$A:$A,'Product Families'!$P:$P),"")</f>
        <v/>
      </c>
      <c r="N900" s="2" t="str">
        <f t="array" ref="N900">iferror(xlookup($H900,'Product Families'!$A:$A,'Product Families'!$Q:$Q),"")</f>
        <v/>
      </c>
      <c r="O900" s="26" t="str">
        <f t="shared" si="3"/>
        <v/>
      </c>
      <c r="P900" s="42" t="str">
        <f t="shared" si="4"/>
        <v/>
      </c>
      <c r="Q900" s="2">
        <f t="shared" si="5"/>
        <v>0</v>
      </c>
      <c r="R900" s="10" t="str">
        <f t="array" ref="R900">iferror(xlookup($I900,'Product Families'!$A:$A,'Product Families'!$P:$P),"")</f>
        <v/>
      </c>
      <c r="S900" s="2" t="str">
        <f t="array" ref="S900">iferror(xlookup($I900,'Product Families'!$A:$A,'Product Families'!$Q:$Q),"")</f>
        <v/>
      </c>
      <c r="T900" s="26" t="str">
        <f t="shared" si="6"/>
        <v/>
      </c>
      <c r="U900" s="42" t="str">
        <f t="shared" si="7"/>
        <v/>
      </c>
      <c r="V900" s="2">
        <f t="shared" si="8"/>
        <v>0</v>
      </c>
      <c r="W900" s="10" t="str">
        <f t="array" ref="W900">iferror(xlookup($J900,'Product Families'!$A:$A,'Product Families'!$P:$P),"")</f>
        <v/>
      </c>
      <c r="X900" s="2" t="str">
        <f t="array" ref="X900">iferror(xlookup($J900,'Product Families'!$A:$A,'Product Families'!$Q:$Q),"")</f>
        <v/>
      </c>
      <c r="Y900" s="42" t="str">
        <f t="shared" si="9"/>
        <v/>
      </c>
      <c r="Z900" s="42" t="str">
        <f t="shared" si="10"/>
        <v/>
      </c>
      <c r="AA900" s="2">
        <f t="shared" si="11"/>
        <v>0</v>
      </c>
      <c r="AB900" s="10" t="str">
        <f t="array" ref="AB900">iferror(xlookup($K900,'Product Families'!$A:$A,'Product Families'!$P:$P),"")</f>
        <v/>
      </c>
      <c r="AC900" s="2" t="str">
        <f t="array" ref="AC900">iferror(xlookup($K900,'Product Families'!$A:$A,'Product Families'!$Q:$Q),"")</f>
        <v/>
      </c>
      <c r="AD900" s="26" t="str">
        <f t="shared" si="12"/>
        <v/>
      </c>
      <c r="AE900" s="42" t="str">
        <f t="shared" si="13"/>
        <v/>
      </c>
      <c r="AF900" s="2">
        <f t="shared" si="14"/>
        <v>0</v>
      </c>
      <c r="AG900" s="10" t="str">
        <f t="array" ref="AG900">iferror(xlookup($L900,'Product Families'!$A:$A,'Product Families'!$P:$P),"")</f>
        <v/>
      </c>
      <c r="AH900" s="2" t="str">
        <f t="array" ref="AH900">iferror(xlookup($L900,'Product Families'!$A:$A,'Product Families'!$Q:$Q),"")</f>
        <v/>
      </c>
      <c r="AI900" s="26" t="str">
        <f t="shared" si="15"/>
        <v/>
      </c>
      <c r="AJ900" s="42" t="str">
        <f t="shared" si="16"/>
        <v/>
      </c>
      <c r="AK900" s="2">
        <f t="shared" si="17"/>
        <v>0</v>
      </c>
    </row>
    <row r="901">
      <c r="A901" s="1"/>
      <c r="B901" s="1"/>
      <c r="C901" s="1"/>
      <c r="D901" s="7" t="str">
        <f t="shared" si="18"/>
        <v/>
      </c>
      <c r="E901" s="26">
        <f t="shared" si="2"/>
        <v>0</v>
      </c>
      <c r="H901" s="1"/>
      <c r="I901" s="1"/>
      <c r="J901" s="1"/>
      <c r="K901" s="1"/>
      <c r="L901" s="1"/>
      <c r="M901" s="10" t="str">
        <f t="array" ref="M901">iferror(xlookup($H901,'Product Families'!$A:$A,'Product Families'!$P:$P),"")</f>
        <v/>
      </c>
      <c r="N901" s="2" t="str">
        <f t="array" ref="N901">iferror(xlookup($H901,'Product Families'!$A:$A,'Product Families'!$Q:$Q),"")</f>
        <v/>
      </c>
      <c r="O901" s="26" t="str">
        <f t="shared" si="3"/>
        <v/>
      </c>
      <c r="P901" s="42" t="str">
        <f t="shared" si="4"/>
        <v/>
      </c>
      <c r="Q901" s="2">
        <f t="shared" si="5"/>
        <v>0</v>
      </c>
      <c r="R901" s="10" t="str">
        <f t="array" ref="R901">iferror(xlookup($I901,'Product Families'!$A:$A,'Product Families'!$P:$P),"")</f>
        <v/>
      </c>
      <c r="S901" s="2" t="str">
        <f t="array" ref="S901">iferror(xlookup($I901,'Product Families'!$A:$A,'Product Families'!$Q:$Q),"")</f>
        <v/>
      </c>
      <c r="T901" s="26" t="str">
        <f t="shared" si="6"/>
        <v/>
      </c>
      <c r="U901" s="42" t="str">
        <f t="shared" si="7"/>
        <v/>
      </c>
      <c r="V901" s="2">
        <f t="shared" si="8"/>
        <v>0</v>
      </c>
      <c r="W901" s="10" t="str">
        <f t="array" ref="W901">iferror(xlookup($J901,'Product Families'!$A:$A,'Product Families'!$P:$P),"")</f>
        <v/>
      </c>
      <c r="X901" s="2" t="str">
        <f t="array" ref="X901">iferror(xlookup($J901,'Product Families'!$A:$A,'Product Families'!$Q:$Q),"")</f>
        <v/>
      </c>
      <c r="Y901" s="42" t="str">
        <f t="shared" si="9"/>
        <v/>
      </c>
      <c r="Z901" s="42" t="str">
        <f t="shared" si="10"/>
        <v/>
      </c>
      <c r="AA901" s="2">
        <f t="shared" si="11"/>
        <v>0</v>
      </c>
      <c r="AB901" s="10" t="str">
        <f t="array" ref="AB901">iferror(xlookup($K901,'Product Families'!$A:$A,'Product Families'!$P:$P),"")</f>
        <v/>
      </c>
      <c r="AC901" s="2" t="str">
        <f t="array" ref="AC901">iferror(xlookup($K901,'Product Families'!$A:$A,'Product Families'!$Q:$Q),"")</f>
        <v/>
      </c>
      <c r="AD901" s="26" t="str">
        <f t="shared" si="12"/>
        <v/>
      </c>
      <c r="AE901" s="42" t="str">
        <f t="shared" si="13"/>
        <v/>
      </c>
      <c r="AF901" s="2">
        <f t="shared" si="14"/>
        <v>0</v>
      </c>
      <c r="AG901" s="10" t="str">
        <f t="array" ref="AG901">iferror(xlookup($L901,'Product Families'!$A:$A,'Product Families'!$P:$P),"")</f>
        <v/>
      </c>
      <c r="AH901" s="2" t="str">
        <f t="array" ref="AH901">iferror(xlookup($L901,'Product Families'!$A:$A,'Product Families'!$Q:$Q),"")</f>
        <v/>
      </c>
      <c r="AI901" s="26" t="str">
        <f t="shared" si="15"/>
        <v/>
      </c>
      <c r="AJ901" s="42" t="str">
        <f t="shared" si="16"/>
        <v/>
      </c>
      <c r="AK901" s="2">
        <f t="shared" si="17"/>
        <v>0</v>
      </c>
    </row>
    <row r="902">
      <c r="A902" s="1"/>
      <c r="B902" s="1"/>
      <c r="C902" s="1"/>
      <c r="D902" s="7" t="str">
        <f t="shared" si="18"/>
        <v/>
      </c>
      <c r="E902" s="26">
        <f t="shared" si="2"/>
        <v>0</v>
      </c>
      <c r="H902" s="1"/>
      <c r="I902" s="1"/>
      <c r="J902" s="1"/>
      <c r="K902" s="1"/>
      <c r="L902" s="1"/>
      <c r="M902" s="10" t="str">
        <f t="array" ref="M902">iferror(xlookup($H902,'Product Families'!$A:$A,'Product Families'!$P:$P),"")</f>
        <v/>
      </c>
      <c r="N902" s="2" t="str">
        <f t="array" ref="N902">iferror(xlookup($H902,'Product Families'!$A:$A,'Product Families'!$Q:$Q),"")</f>
        <v/>
      </c>
      <c r="O902" s="26" t="str">
        <f t="shared" si="3"/>
        <v/>
      </c>
      <c r="P902" s="42" t="str">
        <f t="shared" si="4"/>
        <v/>
      </c>
      <c r="Q902" s="2">
        <f t="shared" si="5"/>
        <v>0</v>
      </c>
      <c r="R902" s="10" t="str">
        <f t="array" ref="R902">iferror(xlookup($I902,'Product Families'!$A:$A,'Product Families'!$P:$P),"")</f>
        <v/>
      </c>
      <c r="S902" s="2" t="str">
        <f t="array" ref="S902">iferror(xlookup($I902,'Product Families'!$A:$A,'Product Families'!$Q:$Q),"")</f>
        <v/>
      </c>
      <c r="T902" s="26" t="str">
        <f t="shared" si="6"/>
        <v/>
      </c>
      <c r="U902" s="42" t="str">
        <f t="shared" si="7"/>
        <v/>
      </c>
      <c r="V902" s="2">
        <f t="shared" si="8"/>
        <v>0</v>
      </c>
      <c r="W902" s="10" t="str">
        <f t="array" ref="W902">iferror(xlookup($J902,'Product Families'!$A:$A,'Product Families'!$P:$P),"")</f>
        <v/>
      </c>
      <c r="X902" s="2" t="str">
        <f t="array" ref="X902">iferror(xlookup($J902,'Product Families'!$A:$A,'Product Families'!$Q:$Q),"")</f>
        <v/>
      </c>
      <c r="Y902" s="42" t="str">
        <f t="shared" si="9"/>
        <v/>
      </c>
      <c r="Z902" s="42" t="str">
        <f t="shared" si="10"/>
        <v/>
      </c>
      <c r="AA902" s="2">
        <f t="shared" si="11"/>
        <v>0</v>
      </c>
      <c r="AB902" s="10" t="str">
        <f t="array" ref="AB902">iferror(xlookup($K902,'Product Families'!$A:$A,'Product Families'!$P:$P),"")</f>
        <v/>
      </c>
      <c r="AC902" s="2" t="str">
        <f t="array" ref="AC902">iferror(xlookup($K902,'Product Families'!$A:$A,'Product Families'!$Q:$Q),"")</f>
        <v/>
      </c>
      <c r="AD902" s="26" t="str">
        <f t="shared" si="12"/>
        <v/>
      </c>
      <c r="AE902" s="42" t="str">
        <f t="shared" si="13"/>
        <v/>
      </c>
      <c r="AF902" s="2">
        <f t="shared" si="14"/>
        <v>0</v>
      </c>
      <c r="AG902" s="10" t="str">
        <f t="array" ref="AG902">iferror(xlookup($L902,'Product Families'!$A:$A,'Product Families'!$P:$P),"")</f>
        <v/>
      </c>
      <c r="AH902" s="2" t="str">
        <f t="array" ref="AH902">iferror(xlookup($L902,'Product Families'!$A:$A,'Product Families'!$Q:$Q),"")</f>
        <v/>
      </c>
      <c r="AI902" s="26" t="str">
        <f t="shared" si="15"/>
        <v/>
      </c>
      <c r="AJ902" s="42" t="str">
        <f t="shared" si="16"/>
        <v/>
      </c>
      <c r="AK902" s="2">
        <f t="shared" si="17"/>
        <v>0</v>
      </c>
    </row>
    <row r="903">
      <c r="A903" s="1"/>
      <c r="B903" s="1"/>
      <c r="C903" s="1"/>
      <c r="D903" s="7" t="str">
        <f t="shared" si="18"/>
        <v/>
      </c>
      <c r="E903" s="26">
        <f t="shared" si="2"/>
        <v>0</v>
      </c>
      <c r="H903" s="1"/>
      <c r="I903" s="1"/>
      <c r="J903" s="1"/>
      <c r="K903" s="1"/>
      <c r="L903" s="1"/>
      <c r="M903" s="10" t="str">
        <f t="array" ref="M903">iferror(xlookup($H903,'Product Families'!$A:$A,'Product Families'!$P:$P),"")</f>
        <v/>
      </c>
      <c r="N903" s="2" t="str">
        <f t="array" ref="N903">iferror(xlookup($H903,'Product Families'!$A:$A,'Product Families'!$Q:$Q),"")</f>
        <v/>
      </c>
      <c r="O903" s="26" t="str">
        <f t="shared" si="3"/>
        <v/>
      </c>
      <c r="P903" s="42" t="str">
        <f t="shared" si="4"/>
        <v/>
      </c>
      <c r="Q903" s="2">
        <f t="shared" si="5"/>
        <v>0</v>
      </c>
      <c r="R903" s="10" t="str">
        <f t="array" ref="R903">iferror(xlookup($I903,'Product Families'!$A:$A,'Product Families'!$P:$P),"")</f>
        <v/>
      </c>
      <c r="S903" s="2" t="str">
        <f t="array" ref="S903">iferror(xlookup($I903,'Product Families'!$A:$A,'Product Families'!$Q:$Q),"")</f>
        <v/>
      </c>
      <c r="T903" s="26" t="str">
        <f t="shared" si="6"/>
        <v/>
      </c>
      <c r="U903" s="42" t="str">
        <f t="shared" si="7"/>
        <v/>
      </c>
      <c r="V903" s="2">
        <f t="shared" si="8"/>
        <v>0</v>
      </c>
      <c r="W903" s="10" t="str">
        <f t="array" ref="W903">iferror(xlookup($J903,'Product Families'!$A:$A,'Product Families'!$P:$P),"")</f>
        <v/>
      </c>
      <c r="X903" s="2" t="str">
        <f t="array" ref="X903">iferror(xlookup($J903,'Product Families'!$A:$A,'Product Families'!$Q:$Q),"")</f>
        <v/>
      </c>
      <c r="Y903" s="42" t="str">
        <f t="shared" si="9"/>
        <v/>
      </c>
      <c r="Z903" s="42" t="str">
        <f t="shared" si="10"/>
        <v/>
      </c>
      <c r="AA903" s="2">
        <f t="shared" si="11"/>
        <v>0</v>
      </c>
      <c r="AB903" s="10" t="str">
        <f t="array" ref="AB903">iferror(xlookup($K903,'Product Families'!$A:$A,'Product Families'!$P:$P),"")</f>
        <v/>
      </c>
      <c r="AC903" s="2" t="str">
        <f t="array" ref="AC903">iferror(xlookup($K903,'Product Families'!$A:$A,'Product Families'!$Q:$Q),"")</f>
        <v/>
      </c>
      <c r="AD903" s="26" t="str">
        <f t="shared" si="12"/>
        <v/>
      </c>
      <c r="AE903" s="42" t="str">
        <f t="shared" si="13"/>
        <v/>
      </c>
      <c r="AF903" s="2">
        <f t="shared" si="14"/>
        <v>0</v>
      </c>
      <c r="AG903" s="10" t="str">
        <f t="array" ref="AG903">iferror(xlookup($L903,'Product Families'!$A:$A,'Product Families'!$P:$P),"")</f>
        <v/>
      </c>
      <c r="AH903" s="2" t="str">
        <f t="array" ref="AH903">iferror(xlookup($L903,'Product Families'!$A:$A,'Product Families'!$Q:$Q),"")</f>
        <v/>
      </c>
      <c r="AI903" s="26" t="str">
        <f t="shared" si="15"/>
        <v/>
      </c>
      <c r="AJ903" s="42" t="str">
        <f t="shared" si="16"/>
        <v/>
      </c>
      <c r="AK903" s="2">
        <f t="shared" si="17"/>
        <v>0</v>
      </c>
    </row>
    <row r="904">
      <c r="A904" s="1"/>
      <c r="B904" s="1"/>
      <c r="C904" s="1"/>
      <c r="D904" s="7" t="str">
        <f t="shared" si="18"/>
        <v/>
      </c>
      <c r="E904" s="26">
        <f t="shared" si="2"/>
        <v>0</v>
      </c>
      <c r="H904" s="1"/>
      <c r="I904" s="1"/>
      <c r="J904" s="1"/>
      <c r="K904" s="1"/>
      <c r="L904" s="1"/>
      <c r="M904" s="10" t="str">
        <f t="array" ref="M904">iferror(xlookup($H904,'Product Families'!$A:$A,'Product Families'!$P:$P),"")</f>
        <v/>
      </c>
      <c r="N904" s="2" t="str">
        <f t="array" ref="N904">iferror(xlookup($H904,'Product Families'!$A:$A,'Product Families'!$Q:$Q),"")</f>
        <v/>
      </c>
      <c r="O904" s="26" t="str">
        <f t="shared" si="3"/>
        <v/>
      </c>
      <c r="P904" s="42" t="str">
        <f t="shared" si="4"/>
        <v/>
      </c>
      <c r="Q904" s="2">
        <f t="shared" si="5"/>
        <v>0</v>
      </c>
      <c r="R904" s="10" t="str">
        <f t="array" ref="R904">iferror(xlookup($I904,'Product Families'!$A:$A,'Product Families'!$P:$P),"")</f>
        <v/>
      </c>
      <c r="S904" s="2" t="str">
        <f t="array" ref="S904">iferror(xlookup($I904,'Product Families'!$A:$A,'Product Families'!$Q:$Q),"")</f>
        <v/>
      </c>
      <c r="T904" s="26" t="str">
        <f t="shared" si="6"/>
        <v/>
      </c>
      <c r="U904" s="42" t="str">
        <f t="shared" si="7"/>
        <v/>
      </c>
      <c r="V904" s="2">
        <f t="shared" si="8"/>
        <v>0</v>
      </c>
      <c r="W904" s="10" t="str">
        <f t="array" ref="W904">iferror(xlookup($J904,'Product Families'!$A:$A,'Product Families'!$P:$P),"")</f>
        <v/>
      </c>
      <c r="X904" s="2" t="str">
        <f t="array" ref="X904">iferror(xlookup($J904,'Product Families'!$A:$A,'Product Families'!$Q:$Q),"")</f>
        <v/>
      </c>
      <c r="Y904" s="42" t="str">
        <f t="shared" si="9"/>
        <v/>
      </c>
      <c r="Z904" s="42" t="str">
        <f t="shared" si="10"/>
        <v/>
      </c>
      <c r="AA904" s="2">
        <f t="shared" si="11"/>
        <v>0</v>
      </c>
      <c r="AB904" s="10" t="str">
        <f t="array" ref="AB904">iferror(xlookup($K904,'Product Families'!$A:$A,'Product Families'!$P:$P),"")</f>
        <v/>
      </c>
      <c r="AC904" s="2" t="str">
        <f t="array" ref="AC904">iferror(xlookup($K904,'Product Families'!$A:$A,'Product Families'!$Q:$Q),"")</f>
        <v/>
      </c>
      <c r="AD904" s="26" t="str">
        <f t="shared" si="12"/>
        <v/>
      </c>
      <c r="AE904" s="42" t="str">
        <f t="shared" si="13"/>
        <v/>
      </c>
      <c r="AF904" s="2">
        <f t="shared" si="14"/>
        <v>0</v>
      </c>
      <c r="AG904" s="10" t="str">
        <f t="array" ref="AG904">iferror(xlookup($L904,'Product Families'!$A:$A,'Product Families'!$P:$P),"")</f>
        <v/>
      </c>
      <c r="AH904" s="2" t="str">
        <f t="array" ref="AH904">iferror(xlookup($L904,'Product Families'!$A:$A,'Product Families'!$Q:$Q),"")</f>
        <v/>
      </c>
      <c r="AI904" s="26" t="str">
        <f t="shared" si="15"/>
        <v/>
      </c>
      <c r="AJ904" s="42" t="str">
        <f t="shared" si="16"/>
        <v/>
      </c>
      <c r="AK904" s="2">
        <f t="shared" si="17"/>
        <v>0</v>
      </c>
    </row>
    <row r="905">
      <c r="A905" s="1"/>
      <c r="B905" s="1"/>
      <c r="C905" s="1"/>
      <c r="D905" s="7" t="str">
        <f t="shared" si="18"/>
        <v/>
      </c>
      <c r="E905" s="26">
        <f t="shared" si="2"/>
        <v>0</v>
      </c>
      <c r="H905" s="1"/>
      <c r="I905" s="1"/>
      <c r="J905" s="1"/>
      <c r="K905" s="1"/>
      <c r="L905" s="1"/>
      <c r="M905" s="10" t="str">
        <f t="array" ref="M905">iferror(xlookup($H905,'Product Families'!$A:$A,'Product Families'!$P:$P),"")</f>
        <v/>
      </c>
      <c r="N905" s="2" t="str">
        <f t="array" ref="N905">iferror(xlookup($H905,'Product Families'!$A:$A,'Product Families'!$Q:$Q),"")</f>
        <v/>
      </c>
      <c r="O905" s="26" t="str">
        <f t="shared" si="3"/>
        <v/>
      </c>
      <c r="P905" s="42" t="str">
        <f t="shared" si="4"/>
        <v/>
      </c>
      <c r="Q905" s="2">
        <f t="shared" si="5"/>
        <v>0</v>
      </c>
      <c r="R905" s="10" t="str">
        <f t="array" ref="R905">iferror(xlookup($I905,'Product Families'!$A:$A,'Product Families'!$P:$P),"")</f>
        <v/>
      </c>
      <c r="S905" s="2" t="str">
        <f t="array" ref="S905">iferror(xlookup($I905,'Product Families'!$A:$A,'Product Families'!$Q:$Q),"")</f>
        <v/>
      </c>
      <c r="T905" s="26" t="str">
        <f t="shared" si="6"/>
        <v/>
      </c>
      <c r="U905" s="42" t="str">
        <f t="shared" si="7"/>
        <v/>
      </c>
      <c r="V905" s="2">
        <f t="shared" si="8"/>
        <v>0</v>
      </c>
      <c r="W905" s="10" t="str">
        <f t="array" ref="W905">iferror(xlookup($J905,'Product Families'!$A:$A,'Product Families'!$P:$P),"")</f>
        <v/>
      </c>
      <c r="X905" s="2" t="str">
        <f t="array" ref="X905">iferror(xlookup($J905,'Product Families'!$A:$A,'Product Families'!$Q:$Q),"")</f>
        <v/>
      </c>
      <c r="Y905" s="42" t="str">
        <f t="shared" si="9"/>
        <v/>
      </c>
      <c r="Z905" s="42" t="str">
        <f t="shared" si="10"/>
        <v/>
      </c>
      <c r="AA905" s="2">
        <f t="shared" si="11"/>
        <v>0</v>
      </c>
      <c r="AB905" s="10" t="str">
        <f t="array" ref="AB905">iferror(xlookup($K905,'Product Families'!$A:$A,'Product Families'!$P:$P),"")</f>
        <v/>
      </c>
      <c r="AC905" s="2" t="str">
        <f t="array" ref="AC905">iferror(xlookup($K905,'Product Families'!$A:$A,'Product Families'!$Q:$Q),"")</f>
        <v/>
      </c>
      <c r="AD905" s="26" t="str">
        <f t="shared" si="12"/>
        <v/>
      </c>
      <c r="AE905" s="42" t="str">
        <f t="shared" si="13"/>
        <v/>
      </c>
      <c r="AF905" s="2">
        <f t="shared" si="14"/>
        <v>0</v>
      </c>
      <c r="AG905" s="10" t="str">
        <f t="array" ref="AG905">iferror(xlookup($L905,'Product Families'!$A:$A,'Product Families'!$P:$P),"")</f>
        <v/>
      </c>
      <c r="AH905" s="2" t="str">
        <f t="array" ref="AH905">iferror(xlookup($L905,'Product Families'!$A:$A,'Product Families'!$Q:$Q),"")</f>
        <v/>
      </c>
      <c r="AI905" s="26" t="str">
        <f t="shared" si="15"/>
        <v/>
      </c>
      <c r="AJ905" s="42" t="str">
        <f t="shared" si="16"/>
        <v/>
      </c>
      <c r="AK905" s="2">
        <f t="shared" si="17"/>
        <v>0</v>
      </c>
    </row>
    <row r="906">
      <c r="A906" s="1"/>
      <c r="B906" s="1"/>
      <c r="C906" s="1"/>
      <c r="D906" s="7" t="str">
        <f t="shared" si="18"/>
        <v/>
      </c>
      <c r="E906" s="26">
        <f t="shared" si="2"/>
        <v>0</v>
      </c>
      <c r="H906" s="1"/>
      <c r="I906" s="1"/>
      <c r="J906" s="1"/>
      <c r="K906" s="1"/>
      <c r="L906" s="1"/>
      <c r="M906" s="10" t="str">
        <f t="array" ref="M906">iferror(xlookup($H906,'Product Families'!$A:$A,'Product Families'!$P:$P),"")</f>
        <v/>
      </c>
      <c r="N906" s="2" t="str">
        <f t="array" ref="N906">iferror(xlookup($H906,'Product Families'!$A:$A,'Product Families'!$Q:$Q),"")</f>
        <v/>
      </c>
      <c r="O906" s="26" t="str">
        <f t="shared" si="3"/>
        <v/>
      </c>
      <c r="P906" s="42" t="str">
        <f t="shared" si="4"/>
        <v/>
      </c>
      <c r="Q906" s="2">
        <f t="shared" si="5"/>
        <v>0</v>
      </c>
      <c r="R906" s="10" t="str">
        <f t="array" ref="R906">iferror(xlookup($I906,'Product Families'!$A:$A,'Product Families'!$P:$P),"")</f>
        <v/>
      </c>
      <c r="S906" s="2" t="str">
        <f t="array" ref="S906">iferror(xlookup($I906,'Product Families'!$A:$A,'Product Families'!$Q:$Q),"")</f>
        <v/>
      </c>
      <c r="T906" s="26" t="str">
        <f t="shared" si="6"/>
        <v/>
      </c>
      <c r="U906" s="42" t="str">
        <f t="shared" si="7"/>
        <v/>
      </c>
      <c r="V906" s="2">
        <f t="shared" si="8"/>
        <v>0</v>
      </c>
      <c r="W906" s="10" t="str">
        <f t="array" ref="W906">iferror(xlookup($J906,'Product Families'!$A:$A,'Product Families'!$P:$P),"")</f>
        <v/>
      </c>
      <c r="X906" s="2" t="str">
        <f t="array" ref="X906">iferror(xlookup($J906,'Product Families'!$A:$A,'Product Families'!$Q:$Q),"")</f>
        <v/>
      </c>
      <c r="Y906" s="42" t="str">
        <f t="shared" si="9"/>
        <v/>
      </c>
      <c r="Z906" s="42" t="str">
        <f t="shared" si="10"/>
        <v/>
      </c>
      <c r="AA906" s="2">
        <f t="shared" si="11"/>
        <v>0</v>
      </c>
      <c r="AB906" s="10" t="str">
        <f t="array" ref="AB906">iferror(xlookup($K906,'Product Families'!$A:$A,'Product Families'!$P:$P),"")</f>
        <v/>
      </c>
      <c r="AC906" s="2" t="str">
        <f t="array" ref="AC906">iferror(xlookup($K906,'Product Families'!$A:$A,'Product Families'!$Q:$Q),"")</f>
        <v/>
      </c>
      <c r="AD906" s="26" t="str">
        <f t="shared" si="12"/>
        <v/>
      </c>
      <c r="AE906" s="42" t="str">
        <f t="shared" si="13"/>
        <v/>
      </c>
      <c r="AF906" s="2">
        <f t="shared" si="14"/>
        <v>0</v>
      </c>
      <c r="AG906" s="10" t="str">
        <f t="array" ref="AG906">iferror(xlookup($L906,'Product Families'!$A:$A,'Product Families'!$P:$P),"")</f>
        <v/>
      </c>
      <c r="AH906" s="2" t="str">
        <f t="array" ref="AH906">iferror(xlookup($L906,'Product Families'!$A:$A,'Product Families'!$Q:$Q),"")</f>
        <v/>
      </c>
      <c r="AI906" s="26" t="str">
        <f t="shared" si="15"/>
        <v/>
      </c>
      <c r="AJ906" s="42" t="str">
        <f t="shared" si="16"/>
        <v/>
      </c>
      <c r="AK906" s="2">
        <f t="shared" si="17"/>
        <v>0</v>
      </c>
    </row>
    <row r="907">
      <c r="A907" s="1"/>
      <c r="B907" s="1"/>
      <c r="C907" s="1"/>
      <c r="D907" s="7" t="str">
        <f t="shared" si="18"/>
        <v/>
      </c>
      <c r="E907" s="26">
        <f t="shared" si="2"/>
        <v>0</v>
      </c>
      <c r="H907" s="1"/>
      <c r="I907" s="1"/>
      <c r="J907" s="1"/>
      <c r="K907" s="1"/>
      <c r="L907" s="1"/>
      <c r="M907" s="10" t="str">
        <f t="array" ref="M907">iferror(xlookup($H907,'Product Families'!$A:$A,'Product Families'!$P:$P),"")</f>
        <v/>
      </c>
      <c r="N907" s="2" t="str">
        <f t="array" ref="N907">iferror(xlookup($H907,'Product Families'!$A:$A,'Product Families'!$Q:$Q),"")</f>
        <v/>
      </c>
      <c r="O907" s="26" t="str">
        <f t="shared" si="3"/>
        <v/>
      </c>
      <c r="P907" s="42" t="str">
        <f t="shared" si="4"/>
        <v/>
      </c>
      <c r="Q907" s="2">
        <f t="shared" si="5"/>
        <v>0</v>
      </c>
      <c r="R907" s="10" t="str">
        <f t="array" ref="R907">iferror(xlookup($I907,'Product Families'!$A:$A,'Product Families'!$P:$P),"")</f>
        <v/>
      </c>
      <c r="S907" s="2" t="str">
        <f t="array" ref="S907">iferror(xlookup($I907,'Product Families'!$A:$A,'Product Families'!$Q:$Q),"")</f>
        <v/>
      </c>
      <c r="T907" s="26" t="str">
        <f t="shared" si="6"/>
        <v/>
      </c>
      <c r="U907" s="42" t="str">
        <f t="shared" si="7"/>
        <v/>
      </c>
      <c r="V907" s="2">
        <f t="shared" si="8"/>
        <v>0</v>
      </c>
      <c r="W907" s="10" t="str">
        <f t="array" ref="W907">iferror(xlookup($J907,'Product Families'!$A:$A,'Product Families'!$P:$P),"")</f>
        <v/>
      </c>
      <c r="X907" s="2" t="str">
        <f t="array" ref="X907">iferror(xlookup($J907,'Product Families'!$A:$A,'Product Families'!$Q:$Q),"")</f>
        <v/>
      </c>
      <c r="Y907" s="42" t="str">
        <f t="shared" si="9"/>
        <v/>
      </c>
      <c r="Z907" s="42" t="str">
        <f t="shared" si="10"/>
        <v/>
      </c>
      <c r="AA907" s="2">
        <f t="shared" si="11"/>
        <v>0</v>
      </c>
      <c r="AB907" s="10" t="str">
        <f t="array" ref="AB907">iferror(xlookup($K907,'Product Families'!$A:$A,'Product Families'!$P:$P),"")</f>
        <v/>
      </c>
      <c r="AC907" s="2" t="str">
        <f t="array" ref="AC907">iferror(xlookup($K907,'Product Families'!$A:$A,'Product Families'!$Q:$Q),"")</f>
        <v/>
      </c>
      <c r="AD907" s="26" t="str">
        <f t="shared" si="12"/>
        <v/>
      </c>
      <c r="AE907" s="42" t="str">
        <f t="shared" si="13"/>
        <v/>
      </c>
      <c r="AF907" s="2">
        <f t="shared" si="14"/>
        <v>0</v>
      </c>
      <c r="AG907" s="10" t="str">
        <f t="array" ref="AG907">iferror(xlookup($L907,'Product Families'!$A:$A,'Product Families'!$P:$P),"")</f>
        <v/>
      </c>
      <c r="AH907" s="2" t="str">
        <f t="array" ref="AH907">iferror(xlookup($L907,'Product Families'!$A:$A,'Product Families'!$Q:$Q),"")</f>
        <v/>
      </c>
      <c r="AI907" s="26" t="str">
        <f t="shared" si="15"/>
        <v/>
      </c>
      <c r="AJ907" s="42" t="str">
        <f t="shared" si="16"/>
        <v/>
      </c>
      <c r="AK907" s="2">
        <f t="shared" si="17"/>
        <v>0</v>
      </c>
    </row>
    <row r="908">
      <c r="A908" s="1"/>
      <c r="B908" s="1"/>
      <c r="C908" s="1"/>
      <c r="D908" s="7" t="str">
        <f t="shared" si="18"/>
        <v/>
      </c>
      <c r="E908" s="26">
        <f t="shared" si="2"/>
        <v>0</v>
      </c>
      <c r="H908" s="1"/>
      <c r="I908" s="1"/>
      <c r="J908" s="1"/>
      <c r="K908" s="1"/>
      <c r="L908" s="1"/>
      <c r="M908" s="10" t="str">
        <f t="array" ref="M908">iferror(xlookup($H908,'Product Families'!$A:$A,'Product Families'!$P:$P),"")</f>
        <v/>
      </c>
      <c r="N908" s="2" t="str">
        <f t="array" ref="N908">iferror(xlookup($H908,'Product Families'!$A:$A,'Product Families'!$Q:$Q),"")</f>
        <v/>
      </c>
      <c r="O908" s="26" t="str">
        <f t="shared" si="3"/>
        <v/>
      </c>
      <c r="P908" s="42" t="str">
        <f t="shared" si="4"/>
        <v/>
      </c>
      <c r="Q908" s="2">
        <f t="shared" si="5"/>
        <v>0</v>
      </c>
      <c r="R908" s="10" t="str">
        <f t="array" ref="R908">iferror(xlookup($I908,'Product Families'!$A:$A,'Product Families'!$P:$P),"")</f>
        <v/>
      </c>
      <c r="S908" s="2" t="str">
        <f t="array" ref="S908">iferror(xlookup($I908,'Product Families'!$A:$A,'Product Families'!$Q:$Q),"")</f>
        <v/>
      </c>
      <c r="T908" s="26" t="str">
        <f t="shared" si="6"/>
        <v/>
      </c>
      <c r="U908" s="42" t="str">
        <f t="shared" si="7"/>
        <v/>
      </c>
      <c r="V908" s="2">
        <f t="shared" si="8"/>
        <v>0</v>
      </c>
      <c r="W908" s="10" t="str">
        <f t="array" ref="W908">iferror(xlookup($J908,'Product Families'!$A:$A,'Product Families'!$P:$P),"")</f>
        <v/>
      </c>
      <c r="X908" s="2" t="str">
        <f t="array" ref="X908">iferror(xlookup($J908,'Product Families'!$A:$A,'Product Families'!$Q:$Q),"")</f>
        <v/>
      </c>
      <c r="Y908" s="42" t="str">
        <f t="shared" si="9"/>
        <v/>
      </c>
      <c r="Z908" s="42" t="str">
        <f t="shared" si="10"/>
        <v/>
      </c>
      <c r="AA908" s="2">
        <f t="shared" si="11"/>
        <v>0</v>
      </c>
      <c r="AB908" s="10" t="str">
        <f t="array" ref="AB908">iferror(xlookup($K908,'Product Families'!$A:$A,'Product Families'!$P:$P),"")</f>
        <v/>
      </c>
      <c r="AC908" s="2" t="str">
        <f t="array" ref="AC908">iferror(xlookup($K908,'Product Families'!$A:$A,'Product Families'!$Q:$Q),"")</f>
        <v/>
      </c>
      <c r="AD908" s="26" t="str">
        <f t="shared" si="12"/>
        <v/>
      </c>
      <c r="AE908" s="42" t="str">
        <f t="shared" si="13"/>
        <v/>
      </c>
      <c r="AF908" s="2">
        <f t="shared" si="14"/>
        <v>0</v>
      </c>
      <c r="AG908" s="10" t="str">
        <f t="array" ref="AG908">iferror(xlookup($L908,'Product Families'!$A:$A,'Product Families'!$P:$P),"")</f>
        <v/>
      </c>
      <c r="AH908" s="2" t="str">
        <f t="array" ref="AH908">iferror(xlookup($L908,'Product Families'!$A:$A,'Product Families'!$Q:$Q),"")</f>
        <v/>
      </c>
      <c r="AI908" s="26" t="str">
        <f t="shared" si="15"/>
        <v/>
      </c>
      <c r="AJ908" s="42" t="str">
        <f t="shared" si="16"/>
        <v/>
      </c>
      <c r="AK908" s="2">
        <f t="shared" si="17"/>
        <v>0</v>
      </c>
    </row>
    <row r="909">
      <c r="A909" s="1"/>
      <c r="B909" s="1"/>
      <c r="C909" s="1"/>
      <c r="D909" s="7" t="str">
        <f t="shared" si="18"/>
        <v/>
      </c>
      <c r="E909" s="26">
        <f t="shared" si="2"/>
        <v>0</v>
      </c>
      <c r="H909" s="1"/>
      <c r="I909" s="1"/>
      <c r="J909" s="1"/>
      <c r="K909" s="1"/>
      <c r="L909" s="1"/>
      <c r="M909" s="10" t="str">
        <f t="array" ref="M909">iferror(xlookup($H909,'Product Families'!$A:$A,'Product Families'!$P:$P),"")</f>
        <v/>
      </c>
      <c r="N909" s="2" t="str">
        <f t="array" ref="N909">iferror(xlookup($H909,'Product Families'!$A:$A,'Product Families'!$Q:$Q),"")</f>
        <v/>
      </c>
      <c r="O909" s="26" t="str">
        <f t="shared" si="3"/>
        <v/>
      </c>
      <c r="P909" s="42" t="str">
        <f t="shared" si="4"/>
        <v/>
      </c>
      <c r="Q909" s="2">
        <f t="shared" si="5"/>
        <v>0</v>
      </c>
      <c r="R909" s="10" t="str">
        <f t="array" ref="R909">iferror(xlookup($I909,'Product Families'!$A:$A,'Product Families'!$P:$P),"")</f>
        <v/>
      </c>
      <c r="S909" s="2" t="str">
        <f t="array" ref="S909">iferror(xlookup($I909,'Product Families'!$A:$A,'Product Families'!$Q:$Q),"")</f>
        <v/>
      </c>
      <c r="T909" s="26" t="str">
        <f t="shared" si="6"/>
        <v/>
      </c>
      <c r="U909" s="42" t="str">
        <f t="shared" si="7"/>
        <v/>
      </c>
      <c r="V909" s="2">
        <f t="shared" si="8"/>
        <v>0</v>
      </c>
      <c r="W909" s="10" t="str">
        <f t="array" ref="W909">iferror(xlookup($J909,'Product Families'!$A:$A,'Product Families'!$P:$P),"")</f>
        <v/>
      </c>
      <c r="X909" s="2" t="str">
        <f t="array" ref="X909">iferror(xlookup($J909,'Product Families'!$A:$A,'Product Families'!$Q:$Q),"")</f>
        <v/>
      </c>
      <c r="Y909" s="42" t="str">
        <f t="shared" si="9"/>
        <v/>
      </c>
      <c r="Z909" s="42" t="str">
        <f t="shared" si="10"/>
        <v/>
      </c>
      <c r="AA909" s="2">
        <f t="shared" si="11"/>
        <v>0</v>
      </c>
      <c r="AB909" s="10" t="str">
        <f t="array" ref="AB909">iferror(xlookup($K909,'Product Families'!$A:$A,'Product Families'!$P:$P),"")</f>
        <v/>
      </c>
      <c r="AC909" s="2" t="str">
        <f t="array" ref="AC909">iferror(xlookup($K909,'Product Families'!$A:$A,'Product Families'!$Q:$Q),"")</f>
        <v/>
      </c>
      <c r="AD909" s="26" t="str">
        <f t="shared" si="12"/>
        <v/>
      </c>
      <c r="AE909" s="42" t="str">
        <f t="shared" si="13"/>
        <v/>
      </c>
      <c r="AF909" s="2">
        <f t="shared" si="14"/>
        <v>0</v>
      </c>
      <c r="AG909" s="10" t="str">
        <f t="array" ref="AG909">iferror(xlookup($L909,'Product Families'!$A:$A,'Product Families'!$P:$P),"")</f>
        <v/>
      </c>
      <c r="AH909" s="2" t="str">
        <f t="array" ref="AH909">iferror(xlookup($L909,'Product Families'!$A:$A,'Product Families'!$Q:$Q),"")</f>
        <v/>
      </c>
      <c r="AI909" s="26" t="str">
        <f t="shared" si="15"/>
        <v/>
      </c>
      <c r="AJ909" s="42" t="str">
        <f t="shared" si="16"/>
        <v/>
      </c>
      <c r="AK909" s="2">
        <f t="shared" si="17"/>
        <v>0</v>
      </c>
    </row>
    <row r="910">
      <c r="A910" s="1"/>
      <c r="B910" s="1"/>
      <c r="C910" s="1"/>
      <c r="D910" s="7" t="str">
        <f t="shared" si="18"/>
        <v/>
      </c>
      <c r="E910" s="26">
        <f t="shared" si="2"/>
        <v>0</v>
      </c>
      <c r="H910" s="1"/>
      <c r="I910" s="1"/>
      <c r="J910" s="1"/>
      <c r="K910" s="1"/>
      <c r="L910" s="1"/>
      <c r="M910" s="10" t="str">
        <f t="array" ref="M910">iferror(xlookup($H910,'Product Families'!$A:$A,'Product Families'!$P:$P),"")</f>
        <v/>
      </c>
      <c r="N910" s="2" t="str">
        <f t="array" ref="N910">iferror(xlookup($H910,'Product Families'!$A:$A,'Product Families'!$Q:$Q),"")</f>
        <v/>
      </c>
      <c r="O910" s="26" t="str">
        <f t="shared" si="3"/>
        <v/>
      </c>
      <c r="P910" s="42" t="str">
        <f t="shared" si="4"/>
        <v/>
      </c>
      <c r="Q910" s="2">
        <f t="shared" si="5"/>
        <v>0</v>
      </c>
      <c r="R910" s="10" t="str">
        <f t="array" ref="R910">iferror(xlookup($I910,'Product Families'!$A:$A,'Product Families'!$P:$P),"")</f>
        <v/>
      </c>
      <c r="S910" s="2" t="str">
        <f t="array" ref="S910">iferror(xlookup($I910,'Product Families'!$A:$A,'Product Families'!$Q:$Q),"")</f>
        <v/>
      </c>
      <c r="T910" s="26" t="str">
        <f t="shared" si="6"/>
        <v/>
      </c>
      <c r="U910" s="42" t="str">
        <f t="shared" si="7"/>
        <v/>
      </c>
      <c r="V910" s="2">
        <f t="shared" si="8"/>
        <v>0</v>
      </c>
      <c r="W910" s="10" t="str">
        <f t="array" ref="W910">iferror(xlookup($J910,'Product Families'!$A:$A,'Product Families'!$P:$P),"")</f>
        <v/>
      </c>
      <c r="X910" s="2" t="str">
        <f t="array" ref="X910">iferror(xlookup($J910,'Product Families'!$A:$A,'Product Families'!$Q:$Q),"")</f>
        <v/>
      </c>
      <c r="Y910" s="42" t="str">
        <f t="shared" si="9"/>
        <v/>
      </c>
      <c r="Z910" s="42" t="str">
        <f t="shared" si="10"/>
        <v/>
      </c>
      <c r="AA910" s="2">
        <f t="shared" si="11"/>
        <v>0</v>
      </c>
      <c r="AB910" s="10" t="str">
        <f t="array" ref="AB910">iferror(xlookup($K910,'Product Families'!$A:$A,'Product Families'!$P:$P),"")</f>
        <v/>
      </c>
      <c r="AC910" s="2" t="str">
        <f t="array" ref="AC910">iferror(xlookup($K910,'Product Families'!$A:$A,'Product Families'!$Q:$Q),"")</f>
        <v/>
      </c>
      <c r="AD910" s="26" t="str">
        <f t="shared" si="12"/>
        <v/>
      </c>
      <c r="AE910" s="42" t="str">
        <f t="shared" si="13"/>
        <v/>
      </c>
      <c r="AF910" s="2">
        <f t="shared" si="14"/>
        <v>0</v>
      </c>
      <c r="AG910" s="10" t="str">
        <f t="array" ref="AG910">iferror(xlookup($L910,'Product Families'!$A:$A,'Product Families'!$P:$P),"")</f>
        <v/>
      </c>
      <c r="AH910" s="2" t="str">
        <f t="array" ref="AH910">iferror(xlookup($L910,'Product Families'!$A:$A,'Product Families'!$Q:$Q),"")</f>
        <v/>
      </c>
      <c r="AI910" s="26" t="str">
        <f t="shared" si="15"/>
        <v/>
      </c>
      <c r="AJ910" s="42" t="str">
        <f t="shared" si="16"/>
        <v/>
      </c>
      <c r="AK910" s="2">
        <f t="shared" si="17"/>
        <v>0</v>
      </c>
    </row>
    <row r="911">
      <c r="A911" s="1"/>
      <c r="B911" s="1"/>
      <c r="C911" s="1"/>
      <c r="D911" s="7" t="str">
        <f t="shared" si="18"/>
        <v/>
      </c>
      <c r="E911" s="26">
        <f t="shared" si="2"/>
        <v>0</v>
      </c>
      <c r="H911" s="1"/>
      <c r="I911" s="1"/>
      <c r="J911" s="1"/>
      <c r="K911" s="1"/>
      <c r="L911" s="1"/>
      <c r="M911" s="10" t="str">
        <f t="array" ref="M911">iferror(xlookup($H911,'Product Families'!$A:$A,'Product Families'!$P:$P),"")</f>
        <v/>
      </c>
      <c r="N911" s="2" t="str">
        <f t="array" ref="N911">iferror(xlookup($H911,'Product Families'!$A:$A,'Product Families'!$Q:$Q),"")</f>
        <v/>
      </c>
      <c r="O911" s="26" t="str">
        <f t="shared" si="3"/>
        <v/>
      </c>
      <c r="P911" s="42" t="str">
        <f t="shared" si="4"/>
        <v/>
      </c>
      <c r="Q911" s="2">
        <f t="shared" si="5"/>
        <v>0</v>
      </c>
      <c r="R911" s="10" t="str">
        <f t="array" ref="R911">iferror(xlookup($I911,'Product Families'!$A:$A,'Product Families'!$P:$P),"")</f>
        <v/>
      </c>
      <c r="S911" s="2" t="str">
        <f t="array" ref="S911">iferror(xlookup($I911,'Product Families'!$A:$A,'Product Families'!$Q:$Q),"")</f>
        <v/>
      </c>
      <c r="T911" s="26" t="str">
        <f t="shared" si="6"/>
        <v/>
      </c>
      <c r="U911" s="42" t="str">
        <f t="shared" si="7"/>
        <v/>
      </c>
      <c r="V911" s="2">
        <f t="shared" si="8"/>
        <v>0</v>
      </c>
      <c r="W911" s="10" t="str">
        <f t="array" ref="W911">iferror(xlookup($J911,'Product Families'!$A:$A,'Product Families'!$P:$P),"")</f>
        <v/>
      </c>
      <c r="X911" s="2" t="str">
        <f t="array" ref="X911">iferror(xlookup($J911,'Product Families'!$A:$A,'Product Families'!$Q:$Q),"")</f>
        <v/>
      </c>
      <c r="Y911" s="42" t="str">
        <f t="shared" si="9"/>
        <v/>
      </c>
      <c r="Z911" s="42" t="str">
        <f t="shared" si="10"/>
        <v/>
      </c>
      <c r="AA911" s="2">
        <f t="shared" si="11"/>
        <v>0</v>
      </c>
      <c r="AB911" s="10" t="str">
        <f t="array" ref="AB911">iferror(xlookup($K911,'Product Families'!$A:$A,'Product Families'!$P:$P),"")</f>
        <v/>
      </c>
      <c r="AC911" s="2" t="str">
        <f t="array" ref="AC911">iferror(xlookup($K911,'Product Families'!$A:$A,'Product Families'!$Q:$Q),"")</f>
        <v/>
      </c>
      <c r="AD911" s="26" t="str">
        <f t="shared" si="12"/>
        <v/>
      </c>
      <c r="AE911" s="42" t="str">
        <f t="shared" si="13"/>
        <v/>
      </c>
      <c r="AF911" s="2">
        <f t="shared" si="14"/>
        <v>0</v>
      </c>
      <c r="AG911" s="10" t="str">
        <f t="array" ref="AG911">iferror(xlookup($L911,'Product Families'!$A:$A,'Product Families'!$P:$P),"")</f>
        <v/>
      </c>
      <c r="AH911" s="2" t="str">
        <f t="array" ref="AH911">iferror(xlookup($L911,'Product Families'!$A:$A,'Product Families'!$Q:$Q),"")</f>
        <v/>
      </c>
      <c r="AI911" s="26" t="str">
        <f t="shared" si="15"/>
        <v/>
      </c>
      <c r="AJ911" s="42" t="str">
        <f t="shared" si="16"/>
        <v/>
      </c>
      <c r="AK911" s="2">
        <f t="shared" si="17"/>
        <v>0</v>
      </c>
    </row>
    <row r="912">
      <c r="A912" s="1"/>
      <c r="B912" s="1"/>
      <c r="C912" s="1"/>
      <c r="D912" s="7" t="str">
        <f t="shared" si="18"/>
        <v/>
      </c>
      <c r="E912" s="26">
        <f t="shared" si="2"/>
        <v>0</v>
      </c>
      <c r="H912" s="1"/>
      <c r="I912" s="1"/>
      <c r="J912" s="1"/>
      <c r="K912" s="1"/>
      <c r="L912" s="1"/>
      <c r="M912" s="10" t="str">
        <f t="array" ref="M912">iferror(xlookup($H912,'Product Families'!$A:$A,'Product Families'!$P:$P),"")</f>
        <v/>
      </c>
      <c r="N912" s="2" t="str">
        <f t="array" ref="N912">iferror(xlookup($H912,'Product Families'!$A:$A,'Product Families'!$Q:$Q),"")</f>
        <v/>
      </c>
      <c r="O912" s="26" t="str">
        <f t="shared" si="3"/>
        <v/>
      </c>
      <c r="P912" s="42" t="str">
        <f t="shared" si="4"/>
        <v/>
      </c>
      <c r="Q912" s="2">
        <f t="shared" si="5"/>
        <v>0</v>
      </c>
      <c r="R912" s="10" t="str">
        <f t="array" ref="R912">iferror(xlookup($I912,'Product Families'!$A:$A,'Product Families'!$P:$P),"")</f>
        <v/>
      </c>
      <c r="S912" s="2" t="str">
        <f t="array" ref="S912">iferror(xlookup($I912,'Product Families'!$A:$A,'Product Families'!$Q:$Q),"")</f>
        <v/>
      </c>
      <c r="T912" s="26" t="str">
        <f t="shared" si="6"/>
        <v/>
      </c>
      <c r="U912" s="42" t="str">
        <f t="shared" si="7"/>
        <v/>
      </c>
      <c r="V912" s="2">
        <f t="shared" si="8"/>
        <v>0</v>
      </c>
      <c r="W912" s="10" t="str">
        <f t="array" ref="W912">iferror(xlookup($J912,'Product Families'!$A:$A,'Product Families'!$P:$P),"")</f>
        <v/>
      </c>
      <c r="X912" s="2" t="str">
        <f t="array" ref="X912">iferror(xlookup($J912,'Product Families'!$A:$A,'Product Families'!$Q:$Q),"")</f>
        <v/>
      </c>
      <c r="Y912" s="42" t="str">
        <f t="shared" si="9"/>
        <v/>
      </c>
      <c r="Z912" s="42" t="str">
        <f t="shared" si="10"/>
        <v/>
      </c>
      <c r="AA912" s="2">
        <f t="shared" si="11"/>
        <v>0</v>
      </c>
      <c r="AB912" s="10" t="str">
        <f t="array" ref="AB912">iferror(xlookup($K912,'Product Families'!$A:$A,'Product Families'!$P:$P),"")</f>
        <v/>
      </c>
      <c r="AC912" s="2" t="str">
        <f t="array" ref="AC912">iferror(xlookup($K912,'Product Families'!$A:$A,'Product Families'!$Q:$Q),"")</f>
        <v/>
      </c>
      <c r="AD912" s="26" t="str">
        <f t="shared" si="12"/>
        <v/>
      </c>
      <c r="AE912" s="42" t="str">
        <f t="shared" si="13"/>
        <v/>
      </c>
      <c r="AF912" s="2">
        <f t="shared" si="14"/>
        <v>0</v>
      </c>
      <c r="AG912" s="10" t="str">
        <f t="array" ref="AG912">iferror(xlookup($L912,'Product Families'!$A:$A,'Product Families'!$P:$P),"")</f>
        <v/>
      </c>
      <c r="AH912" s="2" t="str">
        <f t="array" ref="AH912">iferror(xlookup($L912,'Product Families'!$A:$A,'Product Families'!$Q:$Q),"")</f>
        <v/>
      </c>
      <c r="AI912" s="26" t="str">
        <f t="shared" si="15"/>
        <v/>
      </c>
      <c r="AJ912" s="42" t="str">
        <f t="shared" si="16"/>
        <v/>
      </c>
      <c r="AK912" s="2">
        <f t="shared" si="17"/>
        <v>0</v>
      </c>
    </row>
    <row r="913">
      <c r="A913" s="1"/>
      <c r="B913" s="1"/>
      <c r="C913" s="1"/>
      <c r="D913" s="7" t="str">
        <f t="shared" si="18"/>
        <v/>
      </c>
      <c r="E913" s="26">
        <f t="shared" si="2"/>
        <v>0</v>
      </c>
      <c r="H913" s="1"/>
      <c r="I913" s="1"/>
      <c r="J913" s="1"/>
      <c r="K913" s="1"/>
      <c r="L913" s="1"/>
      <c r="M913" s="10" t="str">
        <f t="array" ref="M913">iferror(xlookup($H913,'Product Families'!$A:$A,'Product Families'!$P:$P),"")</f>
        <v/>
      </c>
      <c r="N913" s="2" t="str">
        <f t="array" ref="N913">iferror(xlookup($H913,'Product Families'!$A:$A,'Product Families'!$Q:$Q),"")</f>
        <v/>
      </c>
      <c r="O913" s="26" t="str">
        <f t="shared" si="3"/>
        <v/>
      </c>
      <c r="P913" s="42" t="str">
        <f t="shared" si="4"/>
        <v/>
      </c>
      <c r="Q913" s="2">
        <f t="shared" si="5"/>
        <v>0</v>
      </c>
      <c r="R913" s="10" t="str">
        <f t="array" ref="R913">iferror(xlookup($I913,'Product Families'!$A:$A,'Product Families'!$P:$P),"")</f>
        <v/>
      </c>
      <c r="S913" s="2" t="str">
        <f t="array" ref="S913">iferror(xlookup($I913,'Product Families'!$A:$A,'Product Families'!$Q:$Q),"")</f>
        <v/>
      </c>
      <c r="T913" s="26" t="str">
        <f t="shared" si="6"/>
        <v/>
      </c>
      <c r="U913" s="42" t="str">
        <f t="shared" si="7"/>
        <v/>
      </c>
      <c r="V913" s="2">
        <f t="shared" si="8"/>
        <v>0</v>
      </c>
      <c r="W913" s="10" t="str">
        <f t="array" ref="W913">iferror(xlookup($J913,'Product Families'!$A:$A,'Product Families'!$P:$P),"")</f>
        <v/>
      </c>
      <c r="X913" s="2" t="str">
        <f t="array" ref="X913">iferror(xlookup($J913,'Product Families'!$A:$A,'Product Families'!$Q:$Q),"")</f>
        <v/>
      </c>
      <c r="Y913" s="42" t="str">
        <f t="shared" si="9"/>
        <v/>
      </c>
      <c r="Z913" s="42" t="str">
        <f t="shared" si="10"/>
        <v/>
      </c>
      <c r="AA913" s="2">
        <f t="shared" si="11"/>
        <v>0</v>
      </c>
      <c r="AB913" s="10" t="str">
        <f t="array" ref="AB913">iferror(xlookup($K913,'Product Families'!$A:$A,'Product Families'!$P:$P),"")</f>
        <v/>
      </c>
      <c r="AC913" s="2" t="str">
        <f t="array" ref="AC913">iferror(xlookup($K913,'Product Families'!$A:$A,'Product Families'!$Q:$Q),"")</f>
        <v/>
      </c>
      <c r="AD913" s="26" t="str">
        <f t="shared" si="12"/>
        <v/>
      </c>
      <c r="AE913" s="42" t="str">
        <f t="shared" si="13"/>
        <v/>
      </c>
      <c r="AF913" s="2">
        <f t="shared" si="14"/>
        <v>0</v>
      </c>
      <c r="AG913" s="10" t="str">
        <f t="array" ref="AG913">iferror(xlookup($L913,'Product Families'!$A:$A,'Product Families'!$P:$P),"")</f>
        <v/>
      </c>
      <c r="AH913" s="2" t="str">
        <f t="array" ref="AH913">iferror(xlookup($L913,'Product Families'!$A:$A,'Product Families'!$Q:$Q),"")</f>
        <v/>
      </c>
      <c r="AI913" s="26" t="str">
        <f t="shared" si="15"/>
        <v/>
      </c>
      <c r="AJ913" s="42" t="str">
        <f t="shared" si="16"/>
        <v/>
      </c>
      <c r="AK913" s="2">
        <f t="shared" si="17"/>
        <v>0</v>
      </c>
    </row>
    <row r="914">
      <c r="A914" s="1"/>
      <c r="B914" s="1"/>
      <c r="C914" s="1"/>
      <c r="D914" s="7" t="str">
        <f t="shared" si="18"/>
        <v/>
      </c>
      <c r="E914" s="26">
        <f t="shared" si="2"/>
        <v>0</v>
      </c>
      <c r="H914" s="1"/>
      <c r="I914" s="1"/>
      <c r="J914" s="1"/>
      <c r="K914" s="1"/>
      <c r="L914" s="1"/>
      <c r="M914" s="10" t="str">
        <f t="array" ref="M914">iferror(xlookup($H914,'Product Families'!$A:$A,'Product Families'!$P:$P),"")</f>
        <v/>
      </c>
      <c r="N914" s="2" t="str">
        <f t="array" ref="N914">iferror(xlookup($H914,'Product Families'!$A:$A,'Product Families'!$Q:$Q),"")</f>
        <v/>
      </c>
      <c r="O914" s="26" t="str">
        <f t="shared" si="3"/>
        <v/>
      </c>
      <c r="P914" s="42" t="str">
        <f t="shared" si="4"/>
        <v/>
      </c>
      <c r="Q914" s="2">
        <f t="shared" si="5"/>
        <v>0</v>
      </c>
      <c r="R914" s="10" t="str">
        <f t="array" ref="R914">iferror(xlookup($I914,'Product Families'!$A:$A,'Product Families'!$P:$P),"")</f>
        <v/>
      </c>
      <c r="S914" s="2" t="str">
        <f t="array" ref="S914">iferror(xlookup($I914,'Product Families'!$A:$A,'Product Families'!$Q:$Q),"")</f>
        <v/>
      </c>
      <c r="T914" s="26" t="str">
        <f t="shared" si="6"/>
        <v/>
      </c>
      <c r="U914" s="42" t="str">
        <f t="shared" si="7"/>
        <v/>
      </c>
      <c r="V914" s="2">
        <f t="shared" si="8"/>
        <v>0</v>
      </c>
      <c r="W914" s="10" t="str">
        <f t="array" ref="W914">iferror(xlookup($J914,'Product Families'!$A:$A,'Product Families'!$P:$P),"")</f>
        <v/>
      </c>
      <c r="X914" s="2" t="str">
        <f t="array" ref="X914">iferror(xlookup($J914,'Product Families'!$A:$A,'Product Families'!$Q:$Q),"")</f>
        <v/>
      </c>
      <c r="Y914" s="42" t="str">
        <f t="shared" si="9"/>
        <v/>
      </c>
      <c r="Z914" s="42" t="str">
        <f t="shared" si="10"/>
        <v/>
      </c>
      <c r="AA914" s="2">
        <f t="shared" si="11"/>
        <v>0</v>
      </c>
      <c r="AB914" s="10" t="str">
        <f t="array" ref="AB914">iferror(xlookup($K914,'Product Families'!$A:$A,'Product Families'!$P:$P),"")</f>
        <v/>
      </c>
      <c r="AC914" s="2" t="str">
        <f t="array" ref="AC914">iferror(xlookup($K914,'Product Families'!$A:$A,'Product Families'!$Q:$Q),"")</f>
        <v/>
      </c>
      <c r="AD914" s="26" t="str">
        <f t="shared" si="12"/>
        <v/>
      </c>
      <c r="AE914" s="42" t="str">
        <f t="shared" si="13"/>
        <v/>
      </c>
      <c r="AF914" s="2">
        <f t="shared" si="14"/>
        <v>0</v>
      </c>
      <c r="AG914" s="10" t="str">
        <f t="array" ref="AG914">iferror(xlookup($L914,'Product Families'!$A:$A,'Product Families'!$P:$P),"")</f>
        <v/>
      </c>
      <c r="AH914" s="2" t="str">
        <f t="array" ref="AH914">iferror(xlookup($L914,'Product Families'!$A:$A,'Product Families'!$Q:$Q),"")</f>
        <v/>
      </c>
      <c r="AI914" s="26" t="str">
        <f t="shared" si="15"/>
        <v/>
      </c>
      <c r="AJ914" s="42" t="str">
        <f t="shared" si="16"/>
        <v/>
      </c>
      <c r="AK914" s="2">
        <f t="shared" si="17"/>
        <v>0</v>
      </c>
    </row>
    <row r="915">
      <c r="A915" s="1"/>
      <c r="B915" s="1"/>
      <c r="C915" s="1"/>
      <c r="D915" s="7" t="str">
        <f t="shared" si="18"/>
        <v/>
      </c>
      <c r="E915" s="26">
        <f t="shared" si="2"/>
        <v>0</v>
      </c>
      <c r="H915" s="1"/>
      <c r="I915" s="1"/>
      <c r="J915" s="1"/>
      <c r="K915" s="1"/>
      <c r="L915" s="1"/>
      <c r="M915" s="10" t="str">
        <f t="array" ref="M915">iferror(xlookup($H915,'Product Families'!$A:$A,'Product Families'!$P:$P),"")</f>
        <v/>
      </c>
      <c r="N915" s="2" t="str">
        <f t="array" ref="N915">iferror(xlookup($H915,'Product Families'!$A:$A,'Product Families'!$Q:$Q),"")</f>
        <v/>
      </c>
      <c r="O915" s="26" t="str">
        <f t="shared" si="3"/>
        <v/>
      </c>
      <c r="P915" s="42" t="str">
        <f t="shared" si="4"/>
        <v/>
      </c>
      <c r="Q915" s="2">
        <f t="shared" si="5"/>
        <v>0</v>
      </c>
      <c r="R915" s="10" t="str">
        <f t="array" ref="R915">iferror(xlookup($I915,'Product Families'!$A:$A,'Product Families'!$P:$P),"")</f>
        <v/>
      </c>
      <c r="S915" s="2" t="str">
        <f t="array" ref="S915">iferror(xlookup($I915,'Product Families'!$A:$A,'Product Families'!$Q:$Q),"")</f>
        <v/>
      </c>
      <c r="T915" s="26" t="str">
        <f t="shared" si="6"/>
        <v/>
      </c>
      <c r="U915" s="42" t="str">
        <f t="shared" si="7"/>
        <v/>
      </c>
      <c r="V915" s="2">
        <f t="shared" si="8"/>
        <v>0</v>
      </c>
      <c r="W915" s="10" t="str">
        <f t="array" ref="W915">iferror(xlookup($J915,'Product Families'!$A:$A,'Product Families'!$P:$P),"")</f>
        <v/>
      </c>
      <c r="X915" s="2" t="str">
        <f t="array" ref="X915">iferror(xlookup($J915,'Product Families'!$A:$A,'Product Families'!$Q:$Q),"")</f>
        <v/>
      </c>
      <c r="Y915" s="42" t="str">
        <f t="shared" si="9"/>
        <v/>
      </c>
      <c r="Z915" s="42" t="str">
        <f t="shared" si="10"/>
        <v/>
      </c>
      <c r="AA915" s="2">
        <f t="shared" si="11"/>
        <v>0</v>
      </c>
      <c r="AB915" s="10" t="str">
        <f t="array" ref="AB915">iferror(xlookup($K915,'Product Families'!$A:$A,'Product Families'!$P:$P),"")</f>
        <v/>
      </c>
      <c r="AC915" s="2" t="str">
        <f t="array" ref="AC915">iferror(xlookup($K915,'Product Families'!$A:$A,'Product Families'!$Q:$Q),"")</f>
        <v/>
      </c>
      <c r="AD915" s="26" t="str">
        <f t="shared" si="12"/>
        <v/>
      </c>
      <c r="AE915" s="42" t="str">
        <f t="shared" si="13"/>
        <v/>
      </c>
      <c r="AF915" s="2">
        <f t="shared" si="14"/>
        <v>0</v>
      </c>
      <c r="AG915" s="10" t="str">
        <f t="array" ref="AG915">iferror(xlookup($L915,'Product Families'!$A:$A,'Product Families'!$P:$P),"")</f>
        <v/>
      </c>
      <c r="AH915" s="2" t="str">
        <f t="array" ref="AH915">iferror(xlookup($L915,'Product Families'!$A:$A,'Product Families'!$Q:$Q),"")</f>
        <v/>
      </c>
      <c r="AI915" s="26" t="str">
        <f t="shared" si="15"/>
        <v/>
      </c>
      <c r="AJ915" s="42" t="str">
        <f t="shared" si="16"/>
        <v/>
      </c>
      <c r="AK915" s="2">
        <f t="shared" si="17"/>
        <v>0</v>
      </c>
    </row>
    <row r="916">
      <c r="A916" s="1"/>
      <c r="B916" s="1"/>
      <c r="C916" s="1"/>
      <c r="D916" s="7" t="str">
        <f t="shared" si="18"/>
        <v/>
      </c>
      <c r="E916" s="26">
        <f t="shared" si="2"/>
        <v>0</v>
      </c>
      <c r="H916" s="1"/>
      <c r="I916" s="1"/>
      <c r="J916" s="1"/>
      <c r="K916" s="1"/>
      <c r="L916" s="1"/>
      <c r="M916" s="10" t="str">
        <f t="array" ref="M916">iferror(xlookup($H916,'Product Families'!$A:$A,'Product Families'!$P:$P),"")</f>
        <v/>
      </c>
      <c r="N916" s="2" t="str">
        <f t="array" ref="N916">iferror(xlookup($H916,'Product Families'!$A:$A,'Product Families'!$Q:$Q),"")</f>
        <v/>
      </c>
      <c r="O916" s="26" t="str">
        <f t="shared" si="3"/>
        <v/>
      </c>
      <c r="P916" s="42" t="str">
        <f t="shared" si="4"/>
        <v/>
      </c>
      <c r="Q916" s="2">
        <f t="shared" si="5"/>
        <v>0</v>
      </c>
      <c r="R916" s="10" t="str">
        <f t="array" ref="R916">iferror(xlookup($I916,'Product Families'!$A:$A,'Product Families'!$P:$P),"")</f>
        <v/>
      </c>
      <c r="S916" s="2" t="str">
        <f t="array" ref="S916">iferror(xlookup($I916,'Product Families'!$A:$A,'Product Families'!$Q:$Q),"")</f>
        <v/>
      </c>
      <c r="T916" s="26" t="str">
        <f t="shared" si="6"/>
        <v/>
      </c>
      <c r="U916" s="42" t="str">
        <f t="shared" si="7"/>
        <v/>
      </c>
      <c r="V916" s="2">
        <f t="shared" si="8"/>
        <v>0</v>
      </c>
      <c r="W916" s="10" t="str">
        <f t="array" ref="W916">iferror(xlookup($J916,'Product Families'!$A:$A,'Product Families'!$P:$P),"")</f>
        <v/>
      </c>
      <c r="X916" s="2" t="str">
        <f t="array" ref="X916">iferror(xlookup($J916,'Product Families'!$A:$A,'Product Families'!$Q:$Q),"")</f>
        <v/>
      </c>
      <c r="Y916" s="42" t="str">
        <f t="shared" si="9"/>
        <v/>
      </c>
      <c r="Z916" s="42" t="str">
        <f t="shared" si="10"/>
        <v/>
      </c>
      <c r="AA916" s="2">
        <f t="shared" si="11"/>
        <v>0</v>
      </c>
      <c r="AB916" s="10" t="str">
        <f t="array" ref="AB916">iferror(xlookup($K916,'Product Families'!$A:$A,'Product Families'!$P:$P),"")</f>
        <v/>
      </c>
      <c r="AC916" s="2" t="str">
        <f t="array" ref="AC916">iferror(xlookup($K916,'Product Families'!$A:$A,'Product Families'!$Q:$Q),"")</f>
        <v/>
      </c>
      <c r="AD916" s="26" t="str">
        <f t="shared" si="12"/>
        <v/>
      </c>
      <c r="AE916" s="42" t="str">
        <f t="shared" si="13"/>
        <v/>
      </c>
      <c r="AF916" s="2">
        <f t="shared" si="14"/>
        <v>0</v>
      </c>
      <c r="AG916" s="10" t="str">
        <f t="array" ref="AG916">iferror(xlookup($L916,'Product Families'!$A:$A,'Product Families'!$P:$P),"")</f>
        <v/>
      </c>
      <c r="AH916" s="2" t="str">
        <f t="array" ref="AH916">iferror(xlookup($L916,'Product Families'!$A:$A,'Product Families'!$Q:$Q),"")</f>
        <v/>
      </c>
      <c r="AI916" s="26" t="str">
        <f t="shared" si="15"/>
        <v/>
      </c>
      <c r="AJ916" s="42" t="str">
        <f t="shared" si="16"/>
        <v/>
      </c>
      <c r="AK916" s="2">
        <f t="shared" si="17"/>
        <v>0</v>
      </c>
    </row>
    <row r="917">
      <c r="A917" s="1"/>
      <c r="B917" s="1"/>
      <c r="C917" s="1"/>
      <c r="D917" s="7" t="str">
        <f t="shared" si="18"/>
        <v/>
      </c>
      <c r="E917" s="26">
        <f t="shared" si="2"/>
        <v>0</v>
      </c>
      <c r="H917" s="1"/>
      <c r="I917" s="1"/>
      <c r="J917" s="1"/>
      <c r="K917" s="1"/>
      <c r="L917" s="1"/>
      <c r="M917" s="10" t="str">
        <f t="array" ref="M917">iferror(xlookup($H917,'Product Families'!$A:$A,'Product Families'!$P:$P),"")</f>
        <v/>
      </c>
      <c r="N917" s="2" t="str">
        <f t="array" ref="N917">iferror(xlookup($H917,'Product Families'!$A:$A,'Product Families'!$Q:$Q),"")</f>
        <v/>
      </c>
      <c r="O917" s="26" t="str">
        <f t="shared" si="3"/>
        <v/>
      </c>
      <c r="P917" s="42" t="str">
        <f t="shared" si="4"/>
        <v/>
      </c>
      <c r="Q917" s="2">
        <f t="shared" si="5"/>
        <v>0</v>
      </c>
      <c r="R917" s="10" t="str">
        <f t="array" ref="R917">iferror(xlookup($I917,'Product Families'!$A:$A,'Product Families'!$P:$P),"")</f>
        <v/>
      </c>
      <c r="S917" s="2" t="str">
        <f t="array" ref="S917">iferror(xlookup($I917,'Product Families'!$A:$A,'Product Families'!$Q:$Q),"")</f>
        <v/>
      </c>
      <c r="T917" s="26" t="str">
        <f t="shared" si="6"/>
        <v/>
      </c>
      <c r="U917" s="42" t="str">
        <f t="shared" si="7"/>
        <v/>
      </c>
      <c r="V917" s="2">
        <f t="shared" si="8"/>
        <v>0</v>
      </c>
      <c r="W917" s="10" t="str">
        <f t="array" ref="W917">iferror(xlookup($J917,'Product Families'!$A:$A,'Product Families'!$P:$P),"")</f>
        <v/>
      </c>
      <c r="X917" s="2" t="str">
        <f t="array" ref="X917">iferror(xlookup($J917,'Product Families'!$A:$A,'Product Families'!$Q:$Q),"")</f>
        <v/>
      </c>
      <c r="Y917" s="42" t="str">
        <f t="shared" si="9"/>
        <v/>
      </c>
      <c r="Z917" s="42" t="str">
        <f t="shared" si="10"/>
        <v/>
      </c>
      <c r="AA917" s="2">
        <f t="shared" si="11"/>
        <v>0</v>
      </c>
      <c r="AB917" s="10" t="str">
        <f t="array" ref="AB917">iferror(xlookup($K917,'Product Families'!$A:$A,'Product Families'!$P:$P),"")</f>
        <v/>
      </c>
      <c r="AC917" s="2" t="str">
        <f t="array" ref="AC917">iferror(xlookup($K917,'Product Families'!$A:$A,'Product Families'!$Q:$Q),"")</f>
        <v/>
      </c>
      <c r="AD917" s="26" t="str">
        <f t="shared" si="12"/>
        <v/>
      </c>
      <c r="AE917" s="42" t="str">
        <f t="shared" si="13"/>
        <v/>
      </c>
      <c r="AF917" s="2">
        <f t="shared" si="14"/>
        <v>0</v>
      </c>
      <c r="AG917" s="10" t="str">
        <f t="array" ref="AG917">iferror(xlookup($L917,'Product Families'!$A:$A,'Product Families'!$P:$P),"")</f>
        <v/>
      </c>
      <c r="AH917" s="2" t="str">
        <f t="array" ref="AH917">iferror(xlookup($L917,'Product Families'!$A:$A,'Product Families'!$Q:$Q),"")</f>
        <v/>
      </c>
      <c r="AI917" s="26" t="str">
        <f t="shared" si="15"/>
        <v/>
      </c>
      <c r="AJ917" s="42" t="str">
        <f t="shared" si="16"/>
        <v/>
      </c>
      <c r="AK917" s="2">
        <f t="shared" si="17"/>
        <v>0</v>
      </c>
    </row>
    <row r="918">
      <c r="A918" s="1"/>
      <c r="B918" s="1"/>
      <c r="C918" s="1"/>
      <c r="D918" s="7" t="str">
        <f t="shared" si="18"/>
        <v/>
      </c>
      <c r="E918" s="26">
        <f t="shared" si="2"/>
        <v>0</v>
      </c>
      <c r="H918" s="1"/>
      <c r="I918" s="1"/>
      <c r="J918" s="1"/>
      <c r="K918" s="1"/>
      <c r="L918" s="1"/>
      <c r="M918" s="10" t="str">
        <f t="array" ref="M918">iferror(xlookup($H918,'Product Families'!$A:$A,'Product Families'!$P:$P),"")</f>
        <v/>
      </c>
      <c r="N918" s="2" t="str">
        <f t="array" ref="N918">iferror(xlookup($H918,'Product Families'!$A:$A,'Product Families'!$Q:$Q),"")</f>
        <v/>
      </c>
      <c r="O918" s="26" t="str">
        <f t="shared" si="3"/>
        <v/>
      </c>
      <c r="P918" s="42" t="str">
        <f t="shared" si="4"/>
        <v/>
      </c>
      <c r="Q918" s="2">
        <f t="shared" si="5"/>
        <v>0</v>
      </c>
      <c r="R918" s="10" t="str">
        <f t="array" ref="R918">iferror(xlookup($I918,'Product Families'!$A:$A,'Product Families'!$P:$P),"")</f>
        <v/>
      </c>
      <c r="S918" s="2" t="str">
        <f t="array" ref="S918">iferror(xlookup($I918,'Product Families'!$A:$A,'Product Families'!$Q:$Q),"")</f>
        <v/>
      </c>
      <c r="T918" s="26" t="str">
        <f t="shared" si="6"/>
        <v/>
      </c>
      <c r="U918" s="42" t="str">
        <f t="shared" si="7"/>
        <v/>
      </c>
      <c r="V918" s="2">
        <f t="shared" si="8"/>
        <v>0</v>
      </c>
      <c r="W918" s="10" t="str">
        <f t="array" ref="W918">iferror(xlookup($J918,'Product Families'!$A:$A,'Product Families'!$P:$P),"")</f>
        <v/>
      </c>
      <c r="X918" s="2" t="str">
        <f t="array" ref="X918">iferror(xlookup($J918,'Product Families'!$A:$A,'Product Families'!$Q:$Q),"")</f>
        <v/>
      </c>
      <c r="Y918" s="42" t="str">
        <f t="shared" si="9"/>
        <v/>
      </c>
      <c r="Z918" s="42" t="str">
        <f t="shared" si="10"/>
        <v/>
      </c>
      <c r="AA918" s="2">
        <f t="shared" si="11"/>
        <v>0</v>
      </c>
      <c r="AB918" s="10" t="str">
        <f t="array" ref="AB918">iferror(xlookup($K918,'Product Families'!$A:$A,'Product Families'!$P:$P),"")</f>
        <v/>
      </c>
      <c r="AC918" s="2" t="str">
        <f t="array" ref="AC918">iferror(xlookup($K918,'Product Families'!$A:$A,'Product Families'!$Q:$Q),"")</f>
        <v/>
      </c>
      <c r="AD918" s="26" t="str">
        <f t="shared" si="12"/>
        <v/>
      </c>
      <c r="AE918" s="42" t="str">
        <f t="shared" si="13"/>
        <v/>
      </c>
      <c r="AF918" s="2">
        <f t="shared" si="14"/>
        <v>0</v>
      </c>
      <c r="AG918" s="10" t="str">
        <f t="array" ref="AG918">iferror(xlookup($L918,'Product Families'!$A:$A,'Product Families'!$P:$P),"")</f>
        <v/>
      </c>
      <c r="AH918" s="2" t="str">
        <f t="array" ref="AH918">iferror(xlookup($L918,'Product Families'!$A:$A,'Product Families'!$Q:$Q),"")</f>
        <v/>
      </c>
      <c r="AI918" s="26" t="str">
        <f t="shared" si="15"/>
        <v/>
      </c>
      <c r="AJ918" s="42" t="str">
        <f t="shared" si="16"/>
        <v/>
      </c>
      <c r="AK918" s="2">
        <f t="shared" si="17"/>
        <v>0</v>
      </c>
    </row>
    <row r="919">
      <c r="A919" s="1"/>
      <c r="B919" s="1"/>
      <c r="C919" s="1"/>
      <c r="D919" s="7" t="str">
        <f t="shared" si="18"/>
        <v/>
      </c>
      <c r="E919" s="26">
        <f t="shared" si="2"/>
        <v>0</v>
      </c>
      <c r="H919" s="1"/>
      <c r="I919" s="1"/>
      <c r="J919" s="1"/>
      <c r="K919" s="1"/>
      <c r="L919" s="1"/>
      <c r="M919" s="10" t="str">
        <f t="array" ref="M919">iferror(xlookup($H919,'Product Families'!$A:$A,'Product Families'!$P:$P),"")</f>
        <v/>
      </c>
      <c r="N919" s="2" t="str">
        <f t="array" ref="N919">iferror(xlookup($H919,'Product Families'!$A:$A,'Product Families'!$Q:$Q),"")</f>
        <v/>
      </c>
      <c r="O919" s="26" t="str">
        <f t="shared" si="3"/>
        <v/>
      </c>
      <c r="P919" s="42" t="str">
        <f t="shared" si="4"/>
        <v/>
      </c>
      <c r="Q919" s="2">
        <f t="shared" si="5"/>
        <v>0</v>
      </c>
      <c r="R919" s="10" t="str">
        <f t="array" ref="R919">iferror(xlookup($I919,'Product Families'!$A:$A,'Product Families'!$P:$P),"")</f>
        <v/>
      </c>
      <c r="S919" s="2" t="str">
        <f t="array" ref="S919">iferror(xlookup($I919,'Product Families'!$A:$A,'Product Families'!$Q:$Q),"")</f>
        <v/>
      </c>
      <c r="T919" s="26" t="str">
        <f t="shared" si="6"/>
        <v/>
      </c>
      <c r="U919" s="42" t="str">
        <f t="shared" si="7"/>
        <v/>
      </c>
      <c r="V919" s="2">
        <f t="shared" si="8"/>
        <v>0</v>
      </c>
      <c r="W919" s="10" t="str">
        <f t="array" ref="W919">iferror(xlookup($J919,'Product Families'!$A:$A,'Product Families'!$P:$P),"")</f>
        <v/>
      </c>
      <c r="X919" s="2" t="str">
        <f t="array" ref="X919">iferror(xlookup($J919,'Product Families'!$A:$A,'Product Families'!$Q:$Q),"")</f>
        <v/>
      </c>
      <c r="Y919" s="42" t="str">
        <f t="shared" si="9"/>
        <v/>
      </c>
      <c r="Z919" s="42" t="str">
        <f t="shared" si="10"/>
        <v/>
      </c>
      <c r="AA919" s="2">
        <f t="shared" si="11"/>
        <v>0</v>
      </c>
      <c r="AB919" s="10" t="str">
        <f t="array" ref="AB919">iferror(xlookup($K919,'Product Families'!$A:$A,'Product Families'!$P:$P),"")</f>
        <v/>
      </c>
      <c r="AC919" s="2" t="str">
        <f t="array" ref="AC919">iferror(xlookup($K919,'Product Families'!$A:$A,'Product Families'!$Q:$Q),"")</f>
        <v/>
      </c>
      <c r="AD919" s="26" t="str">
        <f t="shared" si="12"/>
        <v/>
      </c>
      <c r="AE919" s="42" t="str">
        <f t="shared" si="13"/>
        <v/>
      </c>
      <c r="AF919" s="2">
        <f t="shared" si="14"/>
        <v>0</v>
      </c>
      <c r="AG919" s="10" t="str">
        <f t="array" ref="AG919">iferror(xlookup($L919,'Product Families'!$A:$A,'Product Families'!$P:$P),"")</f>
        <v/>
      </c>
      <c r="AH919" s="2" t="str">
        <f t="array" ref="AH919">iferror(xlookup($L919,'Product Families'!$A:$A,'Product Families'!$Q:$Q),"")</f>
        <v/>
      </c>
      <c r="AI919" s="26" t="str">
        <f t="shared" si="15"/>
        <v/>
      </c>
      <c r="AJ919" s="42" t="str">
        <f t="shared" si="16"/>
        <v/>
      </c>
      <c r="AK919" s="2">
        <f t="shared" si="17"/>
        <v>0</v>
      </c>
    </row>
    <row r="920">
      <c r="A920" s="1"/>
      <c r="B920" s="1"/>
      <c r="C920" s="1"/>
      <c r="D920" s="7" t="str">
        <f t="shared" si="18"/>
        <v/>
      </c>
      <c r="E920" s="26">
        <f t="shared" si="2"/>
        <v>0</v>
      </c>
      <c r="H920" s="1"/>
      <c r="I920" s="1"/>
      <c r="J920" s="1"/>
      <c r="K920" s="1"/>
      <c r="L920" s="1"/>
      <c r="M920" s="10" t="str">
        <f t="array" ref="M920">iferror(xlookup($H920,'Product Families'!$A:$A,'Product Families'!$P:$P),"")</f>
        <v/>
      </c>
      <c r="N920" s="2" t="str">
        <f t="array" ref="N920">iferror(xlookup($H920,'Product Families'!$A:$A,'Product Families'!$Q:$Q),"")</f>
        <v/>
      </c>
      <c r="O920" s="26" t="str">
        <f t="shared" si="3"/>
        <v/>
      </c>
      <c r="P920" s="42" t="str">
        <f t="shared" si="4"/>
        <v/>
      </c>
      <c r="Q920" s="2">
        <f t="shared" si="5"/>
        <v>0</v>
      </c>
      <c r="R920" s="10" t="str">
        <f t="array" ref="R920">iferror(xlookup($I920,'Product Families'!$A:$A,'Product Families'!$P:$P),"")</f>
        <v/>
      </c>
      <c r="S920" s="2" t="str">
        <f t="array" ref="S920">iferror(xlookup($I920,'Product Families'!$A:$A,'Product Families'!$Q:$Q),"")</f>
        <v/>
      </c>
      <c r="T920" s="26" t="str">
        <f t="shared" si="6"/>
        <v/>
      </c>
      <c r="U920" s="42" t="str">
        <f t="shared" si="7"/>
        <v/>
      </c>
      <c r="V920" s="2">
        <f t="shared" si="8"/>
        <v>0</v>
      </c>
      <c r="W920" s="10" t="str">
        <f t="array" ref="W920">iferror(xlookup($J920,'Product Families'!$A:$A,'Product Families'!$P:$P),"")</f>
        <v/>
      </c>
      <c r="X920" s="2" t="str">
        <f t="array" ref="X920">iferror(xlookup($J920,'Product Families'!$A:$A,'Product Families'!$Q:$Q),"")</f>
        <v/>
      </c>
      <c r="Y920" s="42" t="str">
        <f t="shared" si="9"/>
        <v/>
      </c>
      <c r="Z920" s="42" t="str">
        <f t="shared" si="10"/>
        <v/>
      </c>
      <c r="AA920" s="2">
        <f t="shared" si="11"/>
        <v>0</v>
      </c>
      <c r="AB920" s="10" t="str">
        <f t="array" ref="AB920">iferror(xlookup($K920,'Product Families'!$A:$A,'Product Families'!$P:$P),"")</f>
        <v/>
      </c>
      <c r="AC920" s="2" t="str">
        <f t="array" ref="AC920">iferror(xlookup($K920,'Product Families'!$A:$A,'Product Families'!$Q:$Q),"")</f>
        <v/>
      </c>
      <c r="AD920" s="26" t="str">
        <f t="shared" si="12"/>
        <v/>
      </c>
      <c r="AE920" s="42" t="str">
        <f t="shared" si="13"/>
        <v/>
      </c>
      <c r="AF920" s="2">
        <f t="shared" si="14"/>
        <v>0</v>
      </c>
      <c r="AG920" s="10" t="str">
        <f t="array" ref="AG920">iferror(xlookup($L920,'Product Families'!$A:$A,'Product Families'!$P:$P),"")</f>
        <v/>
      </c>
      <c r="AH920" s="2" t="str">
        <f t="array" ref="AH920">iferror(xlookup($L920,'Product Families'!$A:$A,'Product Families'!$Q:$Q),"")</f>
        <v/>
      </c>
      <c r="AI920" s="26" t="str">
        <f t="shared" si="15"/>
        <v/>
      </c>
      <c r="AJ920" s="42" t="str">
        <f t="shared" si="16"/>
        <v/>
      </c>
      <c r="AK920" s="2">
        <f t="shared" si="17"/>
        <v>0</v>
      </c>
    </row>
    <row r="921">
      <c r="A921" s="1"/>
      <c r="B921" s="1"/>
      <c r="C921" s="1"/>
      <c r="D921" s="7" t="str">
        <f t="shared" si="18"/>
        <v/>
      </c>
      <c r="E921" s="26">
        <f t="shared" si="2"/>
        <v>0</v>
      </c>
      <c r="H921" s="1"/>
      <c r="I921" s="1"/>
      <c r="J921" s="1"/>
      <c r="K921" s="1"/>
      <c r="L921" s="1"/>
      <c r="M921" s="10" t="str">
        <f t="array" ref="M921">iferror(xlookup($H921,'Product Families'!$A:$A,'Product Families'!$P:$P),"")</f>
        <v/>
      </c>
      <c r="N921" s="2" t="str">
        <f t="array" ref="N921">iferror(xlookup($H921,'Product Families'!$A:$A,'Product Families'!$Q:$Q),"")</f>
        <v/>
      </c>
      <c r="O921" s="26" t="str">
        <f t="shared" si="3"/>
        <v/>
      </c>
      <c r="P921" s="42" t="str">
        <f t="shared" si="4"/>
        <v/>
      </c>
      <c r="Q921" s="2">
        <f t="shared" si="5"/>
        <v>0</v>
      </c>
      <c r="R921" s="10" t="str">
        <f t="array" ref="R921">iferror(xlookup($I921,'Product Families'!$A:$A,'Product Families'!$P:$P),"")</f>
        <v/>
      </c>
      <c r="S921" s="2" t="str">
        <f t="array" ref="S921">iferror(xlookup($I921,'Product Families'!$A:$A,'Product Families'!$Q:$Q),"")</f>
        <v/>
      </c>
      <c r="T921" s="26" t="str">
        <f t="shared" si="6"/>
        <v/>
      </c>
      <c r="U921" s="42" t="str">
        <f t="shared" si="7"/>
        <v/>
      </c>
      <c r="V921" s="2">
        <f t="shared" si="8"/>
        <v>0</v>
      </c>
      <c r="W921" s="10" t="str">
        <f t="array" ref="W921">iferror(xlookup($J921,'Product Families'!$A:$A,'Product Families'!$P:$P),"")</f>
        <v/>
      </c>
      <c r="X921" s="2" t="str">
        <f t="array" ref="X921">iferror(xlookup($J921,'Product Families'!$A:$A,'Product Families'!$Q:$Q),"")</f>
        <v/>
      </c>
      <c r="Y921" s="42" t="str">
        <f t="shared" si="9"/>
        <v/>
      </c>
      <c r="Z921" s="42" t="str">
        <f t="shared" si="10"/>
        <v/>
      </c>
      <c r="AA921" s="2">
        <f t="shared" si="11"/>
        <v>0</v>
      </c>
      <c r="AB921" s="10" t="str">
        <f t="array" ref="AB921">iferror(xlookup($K921,'Product Families'!$A:$A,'Product Families'!$P:$P),"")</f>
        <v/>
      </c>
      <c r="AC921" s="2" t="str">
        <f t="array" ref="AC921">iferror(xlookup($K921,'Product Families'!$A:$A,'Product Families'!$Q:$Q),"")</f>
        <v/>
      </c>
      <c r="AD921" s="26" t="str">
        <f t="shared" si="12"/>
        <v/>
      </c>
      <c r="AE921" s="42" t="str">
        <f t="shared" si="13"/>
        <v/>
      </c>
      <c r="AF921" s="2">
        <f t="shared" si="14"/>
        <v>0</v>
      </c>
      <c r="AG921" s="10" t="str">
        <f t="array" ref="AG921">iferror(xlookup($L921,'Product Families'!$A:$A,'Product Families'!$P:$P),"")</f>
        <v/>
      </c>
      <c r="AH921" s="2" t="str">
        <f t="array" ref="AH921">iferror(xlookup($L921,'Product Families'!$A:$A,'Product Families'!$Q:$Q),"")</f>
        <v/>
      </c>
      <c r="AI921" s="26" t="str">
        <f t="shared" si="15"/>
        <v/>
      </c>
      <c r="AJ921" s="42" t="str">
        <f t="shared" si="16"/>
        <v/>
      </c>
      <c r="AK921" s="2">
        <f t="shared" si="17"/>
        <v>0</v>
      </c>
    </row>
    <row r="922">
      <c r="A922" s="1"/>
      <c r="B922" s="1"/>
      <c r="C922" s="1"/>
      <c r="D922" s="7" t="str">
        <f t="shared" si="18"/>
        <v/>
      </c>
      <c r="E922" s="26">
        <f t="shared" si="2"/>
        <v>0</v>
      </c>
      <c r="H922" s="1"/>
      <c r="I922" s="1"/>
      <c r="J922" s="1"/>
      <c r="K922" s="1"/>
      <c r="L922" s="1"/>
      <c r="M922" s="10" t="str">
        <f t="array" ref="M922">iferror(xlookup($H922,'Product Families'!$A:$A,'Product Families'!$P:$P),"")</f>
        <v/>
      </c>
      <c r="N922" s="2" t="str">
        <f t="array" ref="N922">iferror(xlookup($H922,'Product Families'!$A:$A,'Product Families'!$Q:$Q),"")</f>
        <v/>
      </c>
      <c r="O922" s="26" t="str">
        <f t="shared" si="3"/>
        <v/>
      </c>
      <c r="P922" s="42" t="str">
        <f t="shared" si="4"/>
        <v/>
      </c>
      <c r="Q922" s="2">
        <f t="shared" si="5"/>
        <v>0</v>
      </c>
      <c r="R922" s="10" t="str">
        <f t="array" ref="R922">iferror(xlookup($I922,'Product Families'!$A:$A,'Product Families'!$P:$P),"")</f>
        <v/>
      </c>
      <c r="S922" s="2" t="str">
        <f t="array" ref="S922">iferror(xlookup($I922,'Product Families'!$A:$A,'Product Families'!$Q:$Q),"")</f>
        <v/>
      </c>
      <c r="T922" s="26" t="str">
        <f t="shared" si="6"/>
        <v/>
      </c>
      <c r="U922" s="42" t="str">
        <f t="shared" si="7"/>
        <v/>
      </c>
      <c r="V922" s="2">
        <f t="shared" si="8"/>
        <v>0</v>
      </c>
      <c r="W922" s="10" t="str">
        <f t="array" ref="W922">iferror(xlookup($J922,'Product Families'!$A:$A,'Product Families'!$P:$P),"")</f>
        <v/>
      </c>
      <c r="X922" s="2" t="str">
        <f t="array" ref="X922">iferror(xlookup($J922,'Product Families'!$A:$A,'Product Families'!$Q:$Q),"")</f>
        <v/>
      </c>
      <c r="Y922" s="42" t="str">
        <f t="shared" si="9"/>
        <v/>
      </c>
      <c r="Z922" s="42" t="str">
        <f t="shared" si="10"/>
        <v/>
      </c>
      <c r="AA922" s="2">
        <f t="shared" si="11"/>
        <v>0</v>
      </c>
      <c r="AB922" s="10" t="str">
        <f t="array" ref="AB922">iferror(xlookup($K922,'Product Families'!$A:$A,'Product Families'!$P:$P),"")</f>
        <v/>
      </c>
      <c r="AC922" s="2" t="str">
        <f t="array" ref="AC922">iferror(xlookup($K922,'Product Families'!$A:$A,'Product Families'!$Q:$Q),"")</f>
        <v/>
      </c>
      <c r="AD922" s="26" t="str">
        <f t="shared" si="12"/>
        <v/>
      </c>
      <c r="AE922" s="42" t="str">
        <f t="shared" si="13"/>
        <v/>
      </c>
      <c r="AF922" s="2">
        <f t="shared" si="14"/>
        <v>0</v>
      </c>
      <c r="AG922" s="10" t="str">
        <f t="array" ref="AG922">iferror(xlookup($L922,'Product Families'!$A:$A,'Product Families'!$P:$P),"")</f>
        <v/>
      </c>
      <c r="AH922" s="2" t="str">
        <f t="array" ref="AH922">iferror(xlookup($L922,'Product Families'!$A:$A,'Product Families'!$Q:$Q),"")</f>
        <v/>
      </c>
      <c r="AI922" s="26" t="str">
        <f t="shared" si="15"/>
        <v/>
      </c>
      <c r="AJ922" s="42" t="str">
        <f t="shared" si="16"/>
        <v/>
      </c>
      <c r="AK922" s="2">
        <f t="shared" si="17"/>
        <v>0</v>
      </c>
    </row>
    <row r="923">
      <c r="A923" s="1"/>
      <c r="B923" s="1"/>
      <c r="C923" s="1"/>
      <c r="D923" s="7" t="str">
        <f t="shared" si="18"/>
        <v/>
      </c>
      <c r="E923" s="26">
        <f t="shared" si="2"/>
        <v>0</v>
      </c>
      <c r="H923" s="1"/>
      <c r="I923" s="1"/>
      <c r="J923" s="1"/>
      <c r="K923" s="1"/>
      <c r="L923" s="1"/>
      <c r="M923" s="10" t="str">
        <f t="array" ref="M923">iferror(xlookup($H923,'Product Families'!$A:$A,'Product Families'!$P:$P),"")</f>
        <v/>
      </c>
      <c r="N923" s="2" t="str">
        <f t="array" ref="N923">iferror(xlookup($H923,'Product Families'!$A:$A,'Product Families'!$Q:$Q),"")</f>
        <v/>
      </c>
      <c r="O923" s="26" t="str">
        <f t="shared" si="3"/>
        <v/>
      </c>
      <c r="P923" s="42" t="str">
        <f t="shared" si="4"/>
        <v/>
      </c>
      <c r="Q923" s="2">
        <f t="shared" si="5"/>
        <v>0</v>
      </c>
      <c r="R923" s="10" t="str">
        <f t="array" ref="R923">iferror(xlookup($I923,'Product Families'!$A:$A,'Product Families'!$P:$P),"")</f>
        <v/>
      </c>
      <c r="S923" s="2" t="str">
        <f t="array" ref="S923">iferror(xlookup($I923,'Product Families'!$A:$A,'Product Families'!$Q:$Q),"")</f>
        <v/>
      </c>
      <c r="T923" s="26" t="str">
        <f t="shared" si="6"/>
        <v/>
      </c>
      <c r="U923" s="42" t="str">
        <f t="shared" si="7"/>
        <v/>
      </c>
      <c r="V923" s="2">
        <f t="shared" si="8"/>
        <v>0</v>
      </c>
      <c r="W923" s="10" t="str">
        <f t="array" ref="W923">iferror(xlookup($J923,'Product Families'!$A:$A,'Product Families'!$P:$P),"")</f>
        <v/>
      </c>
      <c r="X923" s="2" t="str">
        <f t="array" ref="X923">iferror(xlookup($J923,'Product Families'!$A:$A,'Product Families'!$Q:$Q),"")</f>
        <v/>
      </c>
      <c r="Y923" s="42" t="str">
        <f t="shared" si="9"/>
        <v/>
      </c>
      <c r="Z923" s="42" t="str">
        <f t="shared" si="10"/>
        <v/>
      </c>
      <c r="AA923" s="2">
        <f t="shared" si="11"/>
        <v>0</v>
      </c>
      <c r="AB923" s="10" t="str">
        <f t="array" ref="AB923">iferror(xlookup($K923,'Product Families'!$A:$A,'Product Families'!$P:$P),"")</f>
        <v/>
      </c>
      <c r="AC923" s="2" t="str">
        <f t="array" ref="AC923">iferror(xlookup($K923,'Product Families'!$A:$A,'Product Families'!$Q:$Q),"")</f>
        <v/>
      </c>
      <c r="AD923" s="26" t="str">
        <f t="shared" si="12"/>
        <v/>
      </c>
      <c r="AE923" s="42" t="str">
        <f t="shared" si="13"/>
        <v/>
      </c>
      <c r="AF923" s="2">
        <f t="shared" si="14"/>
        <v>0</v>
      </c>
      <c r="AG923" s="10" t="str">
        <f t="array" ref="AG923">iferror(xlookup($L923,'Product Families'!$A:$A,'Product Families'!$P:$P),"")</f>
        <v/>
      </c>
      <c r="AH923" s="2" t="str">
        <f t="array" ref="AH923">iferror(xlookup($L923,'Product Families'!$A:$A,'Product Families'!$Q:$Q),"")</f>
        <v/>
      </c>
      <c r="AI923" s="26" t="str">
        <f t="shared" si="15"/>
        <v/>
      </c>
      <c r="AJ923" s="42" t="str">
        <f t="shared" si="16"/>
        <v/>
      </c>
      <c r="AK923" s="2">
        <f t="shared" si="17"/>
        <v>0</v>
      </c>
    </row>
    <row r="924">
      <c r="A924" s="1"/>
      <c r="B924" s="1"/>
      <c r="C924" s="1"/>
      <c r="D924" s="7" t="str">
        <f t="shared" si="18"/>
        <v/>
      </c>
      <c r="E924" s="26">
        <f t="shared" si="2"/>
        <v>0</v>
      </c>
      <c r="H924" s="1"/>
      <c r="I924" s="1"/>
      <c r="J924" s="1"/>
      <c r="K924" s="1"/>
      <c r="L924" s="1"/>
      <c r="M924" s="10" t="str">
        <f t="array" ref="M924">iferror(xlookup($H924,'Product Families'!$A:$A,'Product Families'!$P:$P),"")</f>
        <v/>
      </c>
      <c r="N924" s="2" t="str">
        <f t="array" ref="N924">iferror(xlookup($H924,'Product Families'!$A:$A,'Product Families'!$Q:$Q),"")</f>
        <v/>
      </c>
      <c r="O924" s="26" t="str">
        <f t="shared" si="3"/>
        <v/>
      </c>
      <c r="P924" s="42" t="str">
        <f t="shared" si="4"/>
        <v/>
      </c>
      <c r="Q924" s="2">
        <f t="shared" si="5"/>
        <v>0</v>
      </c>
      <c r="R924" s="10" t="str">
        <f t="array" ref="R924">iferror(xlookup($I924,'Product Families'!$A:$A,'Product Families'!$P:$P),"")</f>
        <v/>
      </c>
      <c r="S924" s="2" t="str">
        <f t="array" ref="S924">iferror(xlookup($I924,'Product Families'!$A:$A,'Product Families'!$Q:$Q),"")</f>
        <v/>
      </c>
      <c r="T924" s="26" t="str">
        <f t="shared" si="6"/>
        <v/>
      </c>
      <c r="U924" s="42" t="str">
        <f t="shared" si="7"/>
        <v/>
      </c>
      <c r="V924" s="2">
        <f t="shared" si="8"/>
        <v>0</v>
      </c>
      <c r="W924" s="10" t="str">
        <f t="array" ref="W924">iferror(xlookup($J924,'Product Families'!$A:$A,'Product Families'!$P:$P),"")</f>
        <v/>
      </c>
      <c r="X924" s="2" t="str">
        <f t="array" ref="X924">iferror(xlookup($J924,'Product Families'!$A:$A,'Product Families'!$Q:$Q),"")</f>
        <v/>
      </c>
      <c r="Y924" s="42" t="str">
        <f t="shared" si="9"/>
        <v/>
      </c>
      <c r="Z924" s="42" t="str">
        <f t="shared" si="10"/>
        <v/>
      </c>
      <c r="AA924" s="2">
        <f t="shared" si="11"/>
        <v>0</v>
      </c>
      <c r="AB924" s="10" t="str">
        <f t="array" ref="AB924">iferror(xlookup($K924,'Product Families'!$A:$A,'Product Families'!$P:$P),"")</f>
        <v/>
      </c>
      <c r="AC924" s="2" t="str">
        <f t="array" ref="AC924">iferror(xlookup($K924,'Product Families'!$A:$A,'Product Families'!$Q:$Q),"")</f>
        <v/>
      </c>
      <c r="AD924" s="26" t="str">
        <f t="shared" si="12"/>
        <v/>
      </c>
      <c r="AE924" s="42" t="str">
        <f t="shared" si="13"/>
        <v/>
      </c>
      <c r="AF924" s="2">
        <f t="shared" si="14"/>
        <v>0</v>
      </c>
      <c r="AG924" s="10" t="str">
        <f t="array" ref="AG924">iferror(xlookup($L924,'Product Families'!$A:$A,'Product Families'!$P:$P),"")</f>
        <v/>
      </c>
      <c r="AH924" s="2" t="str">
        <f t="array" ref="AH924">iferror(xlookup($L924,'Product Families'!$A:$A,'Product Families'!$Q:$Q),"")</f>
        <v/>
      </c>
      <c r="AI924" s="26" t="str">
        <f t="shared" si="15"/>
        <v/>
      </c>
      <c r="AJ924" s="42" t="str">
        <f t="shared" si="16"/>
        <v/>
      </c>
      <c r="AK924" s="2">
        <f t="shared" si="17"/>
        <v>0</v>
      </c>
    </row>
    <row r="925">
      <c r="A925" s="1"/>
      <c r="B925" s="1"/>
      <c r="C925" s="1"/>
      <c r="D925" s="7" t="str">
        <f t="shared" si="18"/>
        <v/>
      </c>
      <c r="E925" s="26">
        <f t="shared" si="2"/>
        <v>0</v>
      </c>
      <c r="H925" s="1"/>
      <c r="I925" s="1"/>
      <c r="J925" s="1"/>
      <c r="K925" s="1"/>
      <c r="L925" s="1"/>
      <c r="M925" s="10" t="str">
        <f t="array" ref="M925">iferror(xlookup($H925,'Product Families'!$A:$A,'Product Families'!$P:$P),"")</f>
        <v/>
      </c>
      <c r="N925" s="2" t="str">
        <f t="array" ref="N925">iferror(xlookup($H925,'Product Families'!$A:$A,'Product Families'!$Q:$Q),"")</f>
        <v/>
      </c>
      <c r="O925" s="26" t="str">
        <f t="shared" si="3"/>
        <v/>
      </c>
      <c r="P925" s="42" t="str">
        <f t="shared" si="4"/>
        <v/>
      </c>
      <c r="Q925" s="2">
        <f t="shared" si="5"/>
        <v>0</v>
      </c>
      <c r="R925" s="10" t="str">
        <f t="array" ref="R925">iferror(xlookup($I925,'Product Families'!$A:$A,'Product Families'!$P:$P),"")</f>
        <v/>
      </c>
      <c r="S925" s="2" t="str">
        <f t="array" ref="S925">iferror(xlookup($I925,'Product Families'!$A:$A,'Product Families'!$Q:$Q),"")</f>
        <v/>
      </c>
      <c r="T925" s="26" t="str">
        <f t="shared" si="6"/>
        <v/>
      </c>
      <c r="U925" s="42" t="str">
        <f t="shared" si="7"/>
        <v/>
      </c>
      <c r="V925" s="2">
        <f t="shared" si="8"/>
        <v>0</v>
      </c>
      <c r="W925" s="10" t="str">
        <f t="array" ref="W925">iferror(xlookup($J925,'Product Families'!$A:$A,'Product Families'!$P:$P),"")</f>
        <v/>
      </c>
      <c r="X925" s="2" t="str">
        <f t="array" ref="X925">iferror(xlookup($J925,'Product Families'!$A:$A,'Product Families'!$Q:$Q),"")</f>
        <v/>
      </c>
      <c r="Y925" s="42" t="str">
        <f t="shared" si="9"/>
        <v/>
      </c>
      <c r="Z925" s="42" t="str">
        <f t="shared" si="10"/>
        <v/>
      </c>
      <c r="AA925" s="2">
        <f t="shared" si="11"/>
        <v>0</v>
      </c>
      <c r="AB925" s="10" t="str">
        <f t="array" ref="AB925">iferror(xlookup($K925,'Product Families'!$A:$A,'Product Families'!$P:$P),"")</f>
        <v/>
      </c>
      <c r="AC925" s="2" t="str">
        <f t="array" ref="AC925">iferror(xlookup($K925,'Product Families'!$A:$A,'Product Families'!$Q:$Q),"")</f>
        <v/>
      </c>
      <c r="AD925" s="26" t="str">
        <f t="shared" si="12"/>
        <v/>
      </c>
      <c r="AE925" s="42" t="str">
        <f t="shared" si="13"/>
        <v/>
      </c>
      <c r="AF925" s="2">
        <f t="shared" si="14"/>
        <v>0</v>
      </c>
      <c r="AG925" s="10" t="str">
        <f t="array" ref="AG925">iferror(xlookup($L925,'Product Families'!$A:$A,'Product Families'!$P:$P),"")</f>
        <v/>
      </c>
      <c r="AH925" s="2" t="str">
        <f t="array" ref="AH925">iferror(xlookup($L925,'Product Families'!$A:$A,'Product Families'!$Q:$Q),"")</f>
        <v/>
      </c>
      <c r="AI925" s="26" t="str">
        <f t="shared" si="15"/>
        <v/>
      </c>
      <c r="AJ925" s="42" t="str">
        <f t="shared" si="16"/>
        <v/>
      </c>
      <c r="AK925" s="2">
        <f t="shared" si="17"/>
        <v>0</v>
      </c>
    </row>
    <row r="926">
      <c r="A926" s="1"/>
      <c r="B926" s="1"/>
      <c r="C926" s="1"/>
      <c r="D926" s="7" t="str">
        <f t="shared" si="18"/>
        <v/>
      </c>
      <c r="E926" s="26">
        <f t="shared" si="2"/>
        <v>0</v>
      </c>
      <c r="H926" s="1"/>
      <c r="I926" s="1"/>
      <c r="J926" s="1"/>
      <c r="K926" s="1"/>
      <c r="L926" s="1"/>
      <c r="M926" s="10" t="str">
        <f t="array" ref="M926">iferror(xlookup($H926,'Product Families'!$A:$A,'Product Families'!$P:$P),"")</f>
        <v/>
      </c>
      <c r="N926" s="2" t="str">
        <f t="array" ref="N926">iferror(xlookup($H926,'Product Families'!$A:$A,'Product Families'!$Q:$Q),"")</f>
        <v/>
      </c>
      <c r="O926" s="26" t="str">
        <f t="shared" si="3"/>
        <v/>
      </c>
      <c r="P926" s="42" t="str">
        <f t="shared" si="4"/>
        <v/>
      </c>
      <c r="Q926" s="2">
        <f t="shared" si="5"/>
        <v>0</v>
      </c>
      <c r="R926" s="10" t="str">
        <f t="array" ref="R926">iferror(xlookup($I926,'Product Families'!$A:$A,'Product Families'!$P:$P),"")</f>
        <v/>
      </c>
      <c r="S926" s="2" t="str">
        <f t="array" ref="S926">iferror(xlookup($I926,'Product Families'!$A:$A,'Product Families'!$Q:$Q),"")</f>
        <v/>
      </c>
      <c r="T926" s="26" t="str">
        <f t="shared" si="6"/>
        <v/>
      </c>
      <c r="U926" s="42" t="str">
        <f t="shared" si="7"/>
        <v/>
      </c>
      <c r="V926" s="2">
        <f t="shared" si="8"/>
        <v>0</v>
      </c>
      <c r="W926" s="10" t="str">
        <f t="array" ref="W926">iferror(xlookup($J926,'Product Families'!$A:$A,'Product Families'!$P:$P),"")</f>
        <v/>
      </c>
      <c r="X926" s="2" t="str">
        <f t="array" ref="X926">iferror(xlookup($J926,'Product Families'!$A:$A,'Product Families'!$Q:$Q),"")</f>
        <v/>
      </c>
      <c r="Y926" s="42" t="str">
        <f t="shared" si="9"/>
        <v/>
      </c>
      <c r="Z926" s="42" t="str">
        <f t="shared" si="10"/>
        <v/>
      </c>
      <c r="AA926" s="2">
        <f t="shared" si="11"/>
        <v>0</v>
      </c>
      <c r="AB926" s="10" t="str">
        <f t="array" ref="AB926">iferror(xlookup($K926,'Product Families'!$A:$A,'Product Families'!$P:$P),"")</f>
        <v/>
      </c>
      <c r="AC926" s="2" t="str">
        <f t="array" ref="AC926">iferror(xlookup($K926,'Product Families'!$A:$A,'Product Families'!$Q:$Q),"")</f>
        <v/>
      </c>
      <c r="AD926" s="26" t="str">
        <f t="shared" si="12"/>
        <v/>
      </c>
      <c r="AE926" s="42" t="str">
        <f t="shared" si="13"/>
        <v/>
      </c>
      <c r="AF926" s="2">
        <f t="shared" si="14"/>
        <v>0</v>
      </c>
      <c r="AG926" s="10" t="str">
        <f t="array" ref="AG926">iferror(xlookup($L926,'Product Families'!$A:$A,'Product Families'!$P:$P),"")</f>
        <v/>
      </c>
      <c r="AH926" s="2" t="str">
        <f t="array" ref="AH926">iferror(xlookup($L926,'Product Families'!$A:$A,'Product Families'!$Q:$Q),"")</f>
        <v/>
      </c>
      <c r="AI926" s="26" t="str">
        <f t="shared" si="15"/>
        <v/>
      </c>
      <c r="AJ926" s="42" t="str">
        <f t="shared" si="16"/>
        <v/>
      </c>
      <c r="AK926" s="2">
        <f t="shared" si="17"/>
        <v>0</v>
      </c>
    </row>
    <row r="927">
      <c r="A927" s="1"/>
      <c r="B927" s="1"/>
      <c r="C927" s="1"/>
      <c r="D927" s="7" t="str">
        <f t="shared" si="18"/>
        <v/>
      </c>
      <c r="E927" s="26">
        <f t="shared" si="2"/>
        <v>0</v>
      </c>
      <c r="H927" s="1"/>
      <c r="I927" s="1"/>
      <c r="J927" s="1"/>
      <c r="K927" s="1"/>
      <c r="L927" s="1"/>
      <c r="M927" s="10" t="str">
        <f t="array" ref="M927">iferror(xlookup($H927,'Product Families'!$A:$A,'Product Families'!$P:$P),"")</f>
        <v/>
      </c>
      <c r="N927" s="2" t="str">
        <f t="array" ref="N927">iferror(xlookup($H927,'Product Families'!$A:$A,'Product Families'!$Q:$Q),"")</f>
        <v/>
      </c>
      <c r="O927" s="26" t="str">
        <f t="shared" si="3"/>
        <v/>
      </c>
      <c r="P927" s="42" t="str">
        <f t="shared" si="4"/>
        <v/>
      </c>
      <c r="Q927" s="2">
        <f t="shared" si="5"/>
        <v>0</v>
      </c>
      <c r="R927" s="10" t="str">
        <f t="array" ref="R927">iferror(xlookup($I927,'Product Families'!$A:$A,'Product Families'!$P:$P),"")</f>
        <v/>
      </c>
      <c r="S927" s="2" t="str">
        <f t="array" ref="S927">iferror(xlookup($I927,'Product Families'!$A:$A,'Product Families'!$Q:$Q),"")</f>
        <v/>
      </c>
      <c r="T927" s="26" t="str">
        <f t="shared" si="6"/>
        <v/>
      </c>
      <c r="U927" s="42" t="str">
        <f t="shared" si="7"/>
        <v/>
      </c>
      <c r="V927" s="2">
        <f t="shared" si="8"/>
        <v>0</v>
      </c>
      <c r="W927" s="10" t="str">
        <f t="array" ref="W927">iferror(xlookup($J927,'Product Families'!$A:$A,'Product Families'!$P:$P),"")</f>
        <v/>
      </c>
      <c r="X927" s="2" t="str">
        <f t="array" ref="X927">iferror(xlookup($J927,'Product Families'!$A:$A,'Product Families'!$Q:$Q),"")</f>
        <v/>
      </c>
      <c r="Y927" s="42" t="str">
        <f t="shared" si="9"/>
        <v/>
      </c>
      <c r="Z927" s="42" t="str">
        <f t="shared" si="10"/>
        <v/>
      </c>
      <c r="AA927" s="2">
        <f t="shared" si="11"/>
        <v>0</v>
      </c>
      <c r="AB927" s="10" t="str">
        <f t="array" ref="AB927">iferror(xlookup($K927,'Product Families'!$A:$A,'Product Families'!$P:$P),"")</f>
        <v/>
      </c>
      <c r="AC927" s="2" t="str">
        <f t="array" ref="AC927">iferror(xlookup($K927,'Product Families'!$A:$A,'Product Families'!$Q:$Q),"")</f>
        <v/>
      </c>
      <c r="AD927" s="26" t="str">
        <f t="shared" si="12"/>
        <v/>
      </c>
      <c r="AE927" s="42" t="str">
        <f t="shared" si="13"/>
        <v/>
      </c>
      <c r="AF927" s="2">
        <f t="shared" si="14"/>
        <v>0</v>
      </c>
      <c r="AG927" s="10" t="str">
        <f t="array" ref="AG927">iferror(xlookup($L927,'Product Families'!$A:$A,'Product Families'!$P:$P),"")</f>
        <v/>
      </c>
      <c r="AH927" s="2" t="str">
        <f t="array" ref="AH927">iferror(xlookup($L927,'Product Families'!$A:$A,'Product Families'!$Q:$Q),"")</f>
        <v/>
      </c>
      <c r="AI927" s="26" t="str">
        <f t="shared" si="15"/>
        <v/>
      </c>
      <c r="AJ927" s="42" t="str">
        <f t="shared" si="16"/>
        <v/>
      </c>
      <c r="AK927" s="2">
        <f t="shared" si="17"/>
        <v>0</v>
      </c>
    </row>
    <row r="928">
      <c r="A928" s="1"/>
      <c r="B928" s="1"/>
      <c r="C928" s="1"/>
      <c r="D928" s="7" t="str">
        <f t="shared" si="18"/>
        <v/>
      </c>
      <c r="E928" s="26">
        <f t="shared" si="2"/>
        <v>0</v>
      </c>
      <c r="H928" s="1"/>
      <c r="I928" s="1"/>
      <c r="J928" s="1"/>
      <c r="K928" s="1"/>
      <c r="L928" s="1"/>
      <c r="M928" s="10" t="str">
        <f t="array" ref="M928">iferror(xlookup($H928,'Product Families'!$A:$A,'Product Families'!$P:$P),"")</f>
        <v/>
      </c>
      <c r="N928" s="2" t="str">
        <f t="array" ref="N928">iferror(xlookup($H928,'Product Families'!$A:$A,'Product Families'!$Q:$Q),"")</f>
        <v/>
      </c>
      <c r="O928" s="26" t="str">
        <f t="shared" si="3"/>
        <v/>
      </c>
      <c r="P928" s="42" t="str">
        <f t="shared" si="4"/>
        <v/>
      </c>
      <c r="Q928" s="2">
        <f t="shared" si="5"/>
        <v>0</v>
      </c>
      <c r="R928" s="10" t="str">
        <f t="array" ref="R928">iferror(xlookup($I928,'Product Families'!$A:$A,'Product Families'!$P:$P),"")</f>
        <v/>
      </c>
      <c r="S928" s="2" t="str">
        <f t="array" ref="S928">iferror(xlookup($I928,'Product Families'!$A:$A,'Product Families'!$Q:$Q),"")</f>
        <v/>
      </c>
      <c r="T928" s="26" t="str">
        <f t="shared" si="6"/>
        <v/>
      </c>
      <c r="U928" s="42" t="str">
        <f t="shared" si="7"/>
        <v/>
      </c>
      <c r="V928" s="2">
        <f t="shared" si="8"/>
        <v>0</v>
      </c>
      <c r="W928" s="10" t="str">
        <f t="array" ref="W928">iferror(xlookup($J928,'Product Families'!$A:$A,'Product Families'!$P:$P),"")</f>
        <v/>
      </c>
      <c r="X928" s="2" t="str">
        <f t="array" ref="X928">iferror(xlookup($J928,'Product Families'!$A:$A,'Product Families'!$Q:$Q),"")</f>
        <v/>
      </c>
      <c r="Y928" s="42" t="str">
        <f t="shared" si="9"/>
        <v/>
      </c>
      <c r="Z928" s="42" t="str">
        <f t="shared" si="10"/>
        <v/>
      </c>
      <c r="AA928" s="2">
        <f t="shared" si="11"/>
        <v>0</v>
      </c>
      <c r="AB928" s="10" t="str">
        <f t="array" ref="AB928">iferror(xlookup($K928,'Product Families'!$A:$A,'Product Families'!$P:$P),"")</f>
        <v/>
      </c>
      <c r="AC928" s="2" t="str">
        <f t="array" ref="AC928">iferror(xlookup($K928,'Product Families'!$A:$A,'Product Families'!$Q:$Q),"")</f>
        <v/>
      </c>
      <c r="AD928" s="26" t="str">
        <f t="shared" si="12"/>
        <v/>
      </c>
      <c r="AE928" s="42" t="str">
        <f t="shared" si="13"/>
        <v/>
      </c>
      <c r="AF928" s="2">
        <f t="shared" si="14"/>
        <v>0</v>
      </c>
      <c r="AG928" s="10" t="str">
        <f t="array" ref="AG928">iferror(xlookup($L928,'Product Families'!$A:$A,'Product Families'!$P:$P),"")</f>
        <v/>
      </c>
      <c r="AH928" s="2" t="str">
        <f t="array" ref="AH928">iferror(xlookup($L928,'Product Families'!$A:$A,'Product Families'!$Q:$Q),"")</f>
        <v/>
      </c>
      <c r="AI928" s="26" t="str">
        <f t="shared" si="15"/>
        <v/>
      </c>
      <c r="AJ928" s="42" t="str">
        <f t="shared" si="16"/>
        <v/>
      </c>
      <c r="AK928" s="2">
        <f t="shared" si="17"/>
        <v>0</v>
      </c>
    </row>
    <row r="929">
      <c r="A929" s="1"/>
      <c r="B929" s="1"/>
      <c r="C929" s="1"/>
      <c r="D929" s="7" t="str">
        <f t="shared" si="18"/>
        <v/>
      </c>
      <c r="E929" s="26">
        <f t="shared" si="2"/>
        <v>0</v>
      </c>
      <c r="H929" s="1"/>
      <c r="I929" s="1"/>
      <c r="J929" s="1"/>
      <c r="K929" s="1"/>
      <c r="L929" s="1"/>
      <c r="M929" s="10" t="str">
        <f t="array" ref="M929">iferror(xlookup($H929,'Product Families'!$A:$A,'Product Families'!$P:$P),"")</f>
        <v/>
      </c>
      <c r="N929" s="2" t="str">
        <f t="array" ref="N929">iferror(xlookup($H929,'Product Families'!$A:$A,'Product Families'!$Q:$Q),"")</f>
        <v/>
      </c>
      <c r="O929" s="26" t="str">
        <f t="shared" si="3"/>
        <v/>
      </c>
      <c r="P929" s="42" t="str">
        <f t="shared" si="4"/>
        <v/>
      </c>
      <c r="Q929" s="2">
        <f t="shared" si="5"/>
        <v>0</v>
      </c>
      <c r="R929" s="10" t="str">
        <f t="array" ref="R929">iferror(xlookup($I929,'Product Families'!$A:$A,'Product Families'!$P:$P),"")</f>
        <v/>
      </c>
      <c r="S929" s="2" t="str">
        <f t="array" ref="S929">iferror(xlookup($I929,'Product Families'!$A:$A,'Product Families'!$Q:$Q),"")</f>
        <v/>
      </c>
      <c r="T929" s="26" t="str">
        <f t="shared" si="6"/>
        <v/>
      </c>
      <c r="U929" s="42" t="str">
        <f t="shared" si="7"/>
        <v/>
      </c>
      <c r="V929" s="2">
        <f t="shared" si="8"/>
        <v>0</v>
      </c>
      <c r="W929" s="10" t="str">
        <f t="array" ref="W929">iferror(xlookup($J929,'Product Families'!$A:$A,'Product Families'!$P:$P),"")</f>
        <v/>
      </c>
      <c r="X929" s="2" t="str">
        <f t="array" ref="X929">iferror(xlookup($J929,'Product Families'!$A:$A,'Product Families'!$Q:$Q),"")</f>
        <v/>
      </c>
      <c r="Y929" s="42" t="str">
        <f t="shared" si="9"/>
        <v/>
      </c>
      <c r="Z929" s="42" t="str">
        <f t="shared" si="10"/>
        <v/>
      </c>
      <c r="AA929" s="2">
        <f t="shared" si="11"/>
        <v>0</v>
      </c>
      <c r="AB929" s="10" t="str">
        <f t="array" ref="AB929">iferror(xlookup($K929,'Product Families'!$A:$A,'Product Families'!$P:$P),"")</f>
        <v/>
      </c>
      <c r="AC929" s="2" t="str">
        <f t="array" ref="AC929">iferror(xlookup($K929,'Product Families'!$A:$A,'Product Families'!$Q:$Q),"")</f>
        <v/>
      </c>
      <c r="AD929" s="26" t="str">
        <f t="shared" si="12"/>
        <v/>
      </c>
      <c r="AE929" s="42" t="str">
        <f t="shared" si="13"/>
        <v/>
      </c>
      <c r="AF929" s="2">
        <f t="shared" si="14"/>
        <v>0</v>
      </c>
      <c r="AG929" s="10" t="str">
        <f t="array" ref="AG929">iferror(xlookup($L929,'Product Families'!$A:$A,'Product Families'!$P:$P),"")</f>
        <v/>
      </c>
      <c r="AH929" s="2" t="str">
        <f t="array" ref="AH929">iferror(xlookup($L929,'Product Families'!$A:$A,'Product Families'!$Q:$Q),"")</f>
        <v/>
      </c>
      <c r="AI929" s="26" t="str">
        <f t="shared" si="15"/>
        <v/>
      </c>
      <c r="AJ929" s="42" t="str">
        <f t="shared" si="16"/>
        <v/>
      </c>
      <c r="AK929" s="2">
        <f t="shared" si="17"/>
        <v>0</v>
      </c>
    </row>
    <row r="930">
      <c r="A930" s="1"/>
      <c r="B930" s="1"/>
      <c r="C930" s="1"/>
      <c r="D930" s="7" t="str">
        <f t="shared" si="18"/>
        <v/>
      </c>
      <c r="E930" s="26">
        <f t="shared" si="2"/>
        <v>0</v>
      </c>
      <c r="H930" s="1"/>
      <c r="I930" s="1"/>
      <c r="J930" s="1"/>
      <c r="K930" s="1"/>
      <c r="L930" s="1"/>
      <c r="M930" s="10" t="str">
        <f t="array" ref="M930">iferror(xlookup($H930,'Product Families'!$A:$A,'Product Families'!$P:$P),"")</f>
        <v/>
      </c>
      <c r="N930" s="2" t="str">
        <f t="array" ref="N930">iferror(xlookup($H930,'Product Families'!$A:$A,'Product Families'!$Q:$Q),"")</f>
        <v/>
      </c>
      <c r="O930" s="26" t="str">
        <f t="shared" si="3"/>
        <v/>
      </c>
      <c r="P930" s="42" t="str">
        <f t="shared" si="4"/>
        <v/>
      </c>
      <c r="Q930" s="2">
        <f t="shared" si="5"/>
        <v>0</v>
      </c>
      <c r="R930" s="10" t="str">
        <f t="array" ref="R930">iferror(xlookup($I930,'Product Families'!$A:$A,'Product Families'!$P:$P),"")</f>
        <v/>
      </c>
      <c r="S930" s="2" t="str">
        <f t="array" ref="S930">iferror(xlookup($I930,'Product Families'!$A:$A,'Product Families'!$Q:$Q),"")</f>
        <v/>
      </c>
      <c r="T930" s="26" t="str">
        <f t="shared" si="6"/>
        <v/>
      </c>
      <c r="U930" s="42" t="str">
        <f t="shared" si="7"/>
        <v/>
      </c>
      <c r="V930" s="2">
        <f t="shared" si="8"/>
        <v>0</v>
      </c>
      <c r="W930" s="10" t="str">
        <f t="array" ref="W930">iferror(xlookup($J930,'Product Families'!$A:$A,'Product Families'!$P:$P),"")</f>
        <v/>
      </c>
      <c r="X930" s="2" t="str">
        <f t="array" ref="X930">iferror(xlookup($J930,'Product Families'!$A:$A,'Product Families'!$Q:$Q),"")</f>
        <v/>
      </c>
      <c r="Y930" s="42" t="str">
        <f t="shared" si="9"/>
        <v/>
      </c>
      <c r="Z930" s="42" t="str">
        <f t="shared" si="10"/>
        <v/>
      </c>
      <c r="AA930" s="2">
        <f t="shared" si="11"/>
        <v>0</v>
      </c>
      <c r="AB930" s="10" t="str">
        <f t="array" ref="AB930">iferror(xlookup($K930,'Product Families'!$A:$A,'Product Families'!$P:$P),"")</f>
        <v/>
      </c>
      <c r="AC930" s="2" t="str">
        <f t="array" ref="AC930">iferror(xlookup($K930,'Product Families'!$A:$A,'Product Families'!$Q:$Q),"")</f>
        <v/>
      </c>
      <c r="AD930" s="26" t="str">
        <f t="shared" si="12"/>
        <v/>
      </c>
      <c r="AE930" s="42" t="str">
        <f t="shared" si="13"/>
        <v/>
      </c>
      <c r="AF930" s="2">
        <f t="shared" si="14"/>
        <v>0</v>
      </c>
      <c r="AG930" s="10" t="str">
        <f t="array" ref="AG930">iferror(xlookup($L930,'Product Families'!$A:$A,'Product Families'!$P:$P),"")</f>
        <v/>
      </c>
      <c r="AH930" s="2" t="str">
        <f t="array" ref="AH930">iferror(xlookup($L930,'Product Families'!$A:$A,'Product Families'!$Q:$Q),"")</f>
        <v/>
      </c>
      <c r="AI930" s="26" t="str">
        <f t="shared" si="15"/>
        <v/>
      </c>
      <c r="AJ930" s="42" t="str">
        <f t="shared" si="16"/>
        <v/>
      </c>
      <c r="AK930" s="2">
        <f t="shared" si="17"/>
        <v>0</v>
      </c>
    </row>
    <row r="931">
      <c r="A931" s="1"/>
      <c r="B931" s="1"/>
      <c r="C931" s="1"/>
      <c r="D931" s="7" t="str">
        <f t="shared" si="18"/>
        <v/>
      </c>
      <c r="E931" s="26">
        <f t="shared" si="2"/>
        <v>0</v>
      </c>
      <c r="H931" s="1"/>
      <c r="I931" s="1"/>
      <c r="J931" s="1"/>
      <c r="K931" s="1"/>
      <c r="L931" s="1"/>
      <c r="M931" s="10" t="str">
        <f t="array" ref="M931">iferror(xlookup($H931,'Product Families'!$A:$A,'Product Families'!$P:$P),"")</f>
        <v/>
      </c>
      <c r="N931" s="2" t="str">
        <f t="array" ref="N931">iferror(xlookup($H931,'Product Families'!$A:$A,'Product Families'!$Q:$Q),"")</f>
        <v/>
      </c>
      <c r="O931" s="26" t="str">
        <f t="shared" si="3"/>
        <v/>
      </c>
      <c r="P931" s="42" t="str">
        <f t="shared" si="4"/>
        <v/>
      </c>
      <c r="Q931" s="2">
        <f t="shared" si="5"/>
        <v>0</v>
      </c>
      <c r="R931" s="10" t="str">
        <f t="array" ref="R931">iferror(xlookup($I931,'Product Families'!$A:$A,'Product Families'!$P:$P),"")</f>
        <v/>
      </c>
      <c r="S931" s="2" t="str">
        <f t="array" ref="S931">iferror(xlookup($I931,'Product Families'!$A:$A,'Product Families'!$Q:$Q),"")</f>
        <v/>
      </c>
      <c r="T931" s="26" t="str">
        <f t="shared" si="6"/>
        <v/>
      </c>
      <c r="U931" s="42" t="str">
        <f t="shared" si="7"/>
        <v/>
      </c>
      <c r="V931" s="2">
        <f t="shared" si="8"/>
        <v>0</v>
      </c>
      <c r="W931" s="10" t="str">
        <f t="array" ref="W931">iferror(xlookup($J931,'Product Families'!$A:$A,'Product Families'!$P:$P),"")</f>
        <v/>
      </c>
      <c r="X931" s="2" t="str">
        <f t="array" ref="X931">iferror(xlookup($J931,'Product Families'!$A:$A,'Product Families'!$Q:$Q),"")</f>
        <v/>
      </c>
      <c r="Y931" s="42" t="str">
        <f t="shared" si="9"/>
        <v/>
      </c>
      <c r="Z931" s="42" t="str">
        <f t="shared" si="10"/>
        <v/>
      </c>
      <c r="AA931" s="2">
        <f t="shared" si="11"/>
        <v>0</v>
      </c>
      <c r="AB931" s="10" t="str">
        <f t="array" ref="AB931">iferror(xlookup($K931,'Product Families'!$A:$A,'Product Families'!$P:$P),"")</f>
        <v/>
      </c>
      <c r="AC931" s="2" t="str">
        <f t="array" ref="AC931">iferror(xlookup($K931,'Product Families'!$A:$A,'Product Families'!$Q:$Q),"")</f>
        <v/>
      </c>
      <c r="AD931" s="26" t="str">
        <f t="shared" si="12"/>
        <v/>
      </c>
      <c r="AE931" s="42" t="str">
        <f t="shared" si="13"/>
        <v/>
      </c>
      <c r="AF931" s="2">
        <f t="shared" si="14"/>
        <v>0</v>
      </c>
      <c r="AG931" s="10" t="str">
        <f t="array" ref="AG931">iferror(xlookup($L931,'Product Families'!$A:$A,'Product Families'!$P:$P),"")</f>
        <v/>
      </c>
      <c r="AH931" s="2" t="str">
        <f t="array" ref="AH931">iferror(xlookup($L931,'Product Families'!$A:$A,'Product Families'!$Q:$Q),"")</f>
        <v/>
      </c>
      <c r="AI931" s="26" t="str">
        <f t="shared" si="15"/>
        <v/>
      </c>
      <c r="AJ931" s="42" t="str">
        <f t="shared" si="16"/>
        <v/>
      </c>
      <c r="AK931" s="2">
        <f t="shared" si="17"/>
        <v>0</v>
      </c>
    </row>
    <row r="932">
      <c r="A932" s="1"/>
      <c r="B932" s="1"/>
      <c r="C932" s="1"/>
      <c r="D932" s="7" t="str">
        <f t="shared" si="18"/>
        <v/>
      </c>
      <c r="E932" s="26">
        <f t="shared" si="2"/>
        <v>0</v>
      </c>
      <c r="H932" s="1"/>
      <c r="I932" s="1"/>
      <c r="J932" s="1"/>
      <c r="K932" s="1"/>
      <c r="L932" s="1"/>
      <c r="M932" s="10" t="str">
        <f t="array" ref="M932">iferror(xlookup($H932,'Product Families'!$A:$A,'Product Families'!$P:$P),"")</f>
        <v/>
      </c>
      <c r="N932" s="2" t="str">
        <f t="array" ref="N932">iferror(xlookup($H932,'Product Families'!$A:$A,'Product Families'!$Q:$Q),"")</f>
        <v/>
      </c>
      <c r="O932" s="26" t="str">
        <f t="shared" si="3"/>
        <v/>
      </c>
      <c r="P932" s="42" t="str">
        <f t="shared" si="4"/>
        <v/>
      </c>
      <c r="Q932" s="2">
        <f t="shared" si="5"/>
        <v>0</v>
      </c>
      <c r="R932" s="10" t="str">
        <f t="array" ref="R932">iferror(xlookup($I932,'Product Families'!$A:$A,'Product Families'!$P:$P),"")</f>
        <v/>
      </c>
      <c r="S932" s="2" t="str">
        <f t="array" ref="S932">iferror(xlookup($I932,'Product Families'!$A:$A,'Product Families'!$Q:$Q),"")</f>
        <v/>
      </c>
      <c r="T932" s="26" t="str">
        <f t="shared" si="6"/>
        <v/>
      </c>
      <c r="U932" s="42" t="str">
        <f t="shared" si="7"/>
        <v/>
      </c>
      <c r="V932" s="2">
        <f t="shared" si="8"/>
        <v>0</v>
      </c>
      <c r="W932" s="10" t="str">
        <f t="array" ref="W932">iferror(xlookup($J932,'Product Families'!$A:$A,'Product Families'!$P:$P),"")</f>
        <v/>
      </c>
      <c r="X932" s="2" t="str">
        <f t="array" ref="X932">iferror(xlookup($J932,'Product Families'!$A:$A,'Product Families'!$Q:$Q),"")</f>
        <v/>
      </c>
      <c r="Y932" s="42" t="str">
        <f t="shared" si="9"/>
        <v/>
      </c>
      <c r="Z932" s="42" t="str">
        <f t="shared" si="10"/>
        <v/>
      </c>
      <c r="AA932" s="2">
        <f t="shared" si="11"/>
        <v>0</v>
      </c>
      <c r="AB932" s="10" t="str">
        <f t="array" ref="AB932">iferror(xlookup($K932,'Product Families'!$A:$A,'Product Families'!$P:$P),"")</f>
        <v/>
      </c>
      <c r="AC932" s="2" t="str">
        <f t="array" ref="AC932">iferror(xlookup($K932,'Product Families'!$A:$A,'Product Families'!$Q:$Q),"")</f>
        <v/>
      </c>
      <c r="AD932" s="26" t="str">
        <f t="shared" si="12"/>
        <v/>
      </c>
      <c r="AE932" s="42" t="str">
        <f t="shared" si="13"/>
        <v/>
      </c>
      <c r="AF932" s="2">
        <f t="shared" si="14"/>
        <v>0</v>
      </c>
      <c r="AG932" s="10" t="str">
        <f t="array" ref="AG932">iferror(xlookup($L932,'Product Families'!$A:$A,'Product Families'!$P:$P),"")</f>
        <v/>
      </c>
      <c r="AH932" s="2" t="str">
        <f t="array" ref="AH932">iferror(xlookup($L932,'Product Families'!$A:$A,'Product Families'!$Q:$Q),"")</f>
        <v/>
      </c>
      <c r="AI932" s="26" t="str">
        <f t="shared" si="15"/>
        <v/>
      </c>
      <c r="AJ932" s="42" t="str">
        <f t="shared" si="16"/>
        <v/>
      </c>
      <c r="AK932" s="2">
        <f t="shared" si="17"/>
        <v>0</v>
      </c>
    </row>
    <row r="933">
      <c r="A933" s="1"/>
      <c r="B933" s="1"/>
      <c r="C933" s="1"/>
      <c r="D933" s="7" t="str">
        <f t="shared" si="18"/>
        <v/>
      </c>
      <c r="E933" s="26">
        <f t="shared" si="2"/>
        <v>0</v>
      </c>
      <c r="H933" s="1"/>
      <c r="I933" s="1"/>
      <c r="J933" s="1"/>
      <c r="K933" s="1"/>
      <c r="L933" s="1"/>
      <c r="M933" s="10" t="str">
        <f t="array" ref="M933">iferror(xlookup($H933,'Product Families'!$A:$A,'Product Families'!$P:$P),"")</f>
        <v/>
      </c>
      <c r="N933" s="2" t="str">
        <f t="array" ref="N933">iferror(xlookup($H933,'Product Families'!$A:$A,'Product Families'!$Q:$Q),"")</f>
        <v/>
      </c>
      <c r="O933" s="26" t="str">
        <f t="shared" si="3"/>
        <v/>
      </c>
      <c r="P933" s="42" t="str">
        <f t="shared" si="4"/>
        <v/>
      </c>
      <c r="Q933" s="2">
        <f t="shared" si="5"/>
        <v>0</v>
      </c>
      <c r="R933" s="10" t="str">
        <f t="array" ref="R933">iferror(xlookup($I933,'Product Families'!$A:$A,'Product Families'!$P:$P),"")</f>
        <v/>
      </c>
      <c r="S933" s="2" t="str">
        <f t="array" ref="S933">iferror(xlookup($I933,'Product Families'!$A:$A,'Product Families'!$Q:$Q),"")</f>
        <v/>
      </c>
      <c r="T933" s="26" t="str">
        <f t="shared" si="6"/>
        <v/>
      </c>
      <c r="U933" s="42" t="str">
        <f t="shared" si="7"/>
        <v/>
      </c>
      <c r="V933" s="2">
        <f t="shared" si="8"/>
        <v>0</v>
      </c>
      <c r="W933" s="10" t="str">
        <f t="array" ref="W933">iferror(xlookup($J933,'Product Families'!$A:$A,'Product Families'!$P:$P),"")</f>
        <v/>
      </c>
      <c r="X933" s="2" t="str">
        <f t="array" ref="X933">iferror(xlookup($J933,'Product Families'!$A:$A,'Product Families'!$Q:$Q),"")</f>
        <v/>
      </c>
      <c r="Y933" s="42" t="str">
        <f t="shared" si="9"/>
        <v/>
      </c>
      <c r="Z933" s="42" t="str">
        <f t="shared" si="10"/>
        <v/>
      </c>
      <c r="AA933" s="2">
        <f t="shared" si="11"/>
        <v>0</v>
      </c>
      <c r="AB933" s="10" t="str">
        <f t="array" ref="AB933">iferror(xlookup($K933,'Product Families'!$A:$A,'Product Families'!$P:$P),"")</f>
        <v/>
      </c>
      <c r="AC933" s="2" t="str">
        <f t="array" ref="AC933">iferror(xlookup($K933,'Product Families'!$A:$A,'Product Families'!$Q:$Q),"")</f>
        <v/>
      </c>
      <c r="AD933" s="26" t="str">
        <f t="shared" si="12"/>
        <v/>
      </c>
      <c r="AE933" s="42" t="str">
        <f t="shared" si="13"/>
        <v/>
      </c>
      <c r="AF933" s="2">
        <f t="shared" si="14"/>
        <v>0</v>
      </c>
      <c r="AG933" s="10" t="str">
        <f t="array" ref="AG933">iferror(xlookup($L933,'Product Families'!$A:$A,'Product Families'!$P:$P),"")</f>
        <v/>
      </c>
      <c r="AH933" s="2" t="str">
        <f t="array" ref="AH933">iferror(xlookup($L933,'Product Families'!$A:$A,'Product Families'!$Q:$Q),"")</f>
        <v/>
      </c>
      <c r="AI933" s="26" t="str">
        <f t="shared" si="15"/>
        <v/>
      </c>
      <c r="AJ933" s="42" t="str">
        <f t="shared" si="16"/>
        <v/>
      </c>
      <c r="AK933" s="2">
        <f t="shared" si="17"/>
        <v>0</v>
      </c>
    </row>
    <row r="934">
      <c r="A934" s="1"/>
      <c r="B934" s="1"/>
      <c r="C934" s="1"/>
      <c r="D934" s="7" t="str">
        <f t="shared" si="18"/>
        <v/>
      </c>
      <c r="E934" s="26">
        <f t="shared" si="2"/>
        <v>0</v>
      </c>
      <c r="H934" s="1"/>
      <c r="I934" s="1"/>
      <c r="J934" s="1"/>
      <c r="K934" s="1"/>
      <c r="L934" s="1"/>
      <c r="M934" s="10" t="str">
        <f t="array" ref="M934">iferror(xlookup($H934,'Product Families'!$A:$A,'Product Families'!$P:$P),"")</f>
        <v/>
      </c>
      <c r="N934" s="2" t="str">
        <f t="array" ref="N934">iferror(xlookup($H934,'Product Families'!$A:$A,'Product Families'!$Q:$Q),"")</f>
        <v/>
      </c>
      <c r="O934" s="26" t="str">
        <f t="shared" si="3"/>
        <v/>
      </c>
      <c r="P934" s="42" t="str">
        <f t="shared" si="4"/>
        <v/>
      </c>
      <c r="Q934" s="2">
        <f t="shared" si="5"/>
        <v>0</v>
      </c>
      <c r="R934" s="10" t="str">
        <f t="array" ref="R934">iferror(xlookup($I934,'Product Families'!$A:$A,'Product Families'!$P:$P),"")</f>
        <v/>
      </c>
      <c r="S934" s="2" t="str">
        <f t="array" ref="S934">iferror(xlookup($I934,'Product Families'!$A:$A,'Product Families'!$Q:$Q),"")</f>
        <v/>
      </c>
      <c r="T934" s="26" t="str">
        <f t="shared" si="6"/>
        <v/>
      </c>
      <c r="U934" s="42" t="str">
        <f t="shared" si="7"/>
        <v/>
      </c>
      <c r="V934" s="2">
        <f t="shared" si="8"/>
        <v>0</v>
      </c>
      <c r="W934" s="10" t="str">
        <f t="array" ref="W934">iferror(xlookup($J934,'Product Families'!$A:$A,'Product Families'!$P:$P),"")</f>
        <v/>
      </c>
      <c r="X934" s="2" t="str">
        <f t="array" ref="X934">iferror(xlookup($J934,'Product Families'!$A:$A,'Product Families'!$Q:$Q),"")</f>
        <v/>
      </c>
      <c r="Y934" s="42" t="str">
        <f t="shared" si="9"/>
        <v/>
      </c>
      <c r="Z934" s="42" t="str">
        <f t="shared" si="10"/>
        <v/>
      </c>
      <c r="AA934" s="2">
        <f t="shared" si="11"/>
        <v>0</v>
      </c>
      <c r="AB934" s="10" t="str">
        <f t="array" ref="AB934">iferror(xlookup($K934,'Product Families'!$A:$A,'Product Families'!$P:$P),"")</f>
        <v/>
      </c>
      <c r="AC934" s="2" t="str">
        <f t="array" ref="AC934">iferror(xlookup($K934,'Product Families'!$A:$A,'Product Families'!$Q:$Q),"")</f>
        <v/>
      </c>
      <c r="AD934" s="26" t="str">
        <f t="shared" si="12"/>
        <v/>
      </c>
      <c r="AE934" s="42" t="str">
        <f t="shared" si="13"/>
        <v/>
      </c>
      <c r="AF934" s="2">
        <f t="shared" si="14"/>
        <v>0</v>
      </c>
      <c r="AG934" s="10" t="str">
        <f t="array" ref="AG934">iferror(xlookup($L934,'Product Families'!$A:$A,'Product Families'!$P:$P),"")</f>
        <v/>
      </c>
      <c r="AH934" s="2" t="str">
        <f t="array" ref="AH934">iferror(xlookup($L934,'Product Families'!$A:$A,'Product Families'!$Q:$Q),"")</f>
        <v/>
      </c>
      <c r="AI934" s="26" t="str">
        <f t="shared" si="15"/>
        <v/>
      </c>
      <c r="AJ934" s="42" t="str">
        <f t="shared" si="16"/>
        <v/>
      </c>
      <c r="AK934" s="2">
        <f t="shared" si="17"/>
        <v>0</v>
      </c>
    </row>
    <row r="935">
      <c r="A935" s="1"/>
      <c r="B935" s="1"/>
      <c r="C935" s="1"/>
      <c r="D935" s="7" t="str">
        <f t="shared" si="18"/>
        <v/>
      </c>
      <c r="E935" s="26">
        <f t="shared" si="2"/>
        <v>0</v>
      </c>
      <c r="H935" s="1"/>
      <c r="I935" s="1"/>
      <c r="J935" s="1"/>
      <c r="K935" s="1"/>
      <c r="L935" s="1"/>
      <c r="M935" s="10" t="str">
        <f t="array" ref="M935">iferror(xlookup($H935,'Product Families'!$A:$A,'Product Families'!$P:$P),"")</f>
        <v/>
      </c>
      <c r="N935" s="2" t="str">
        <f t="array" ref="N935">iferror(xlookup($H935,'Product Families'!$A:$A,'Product Families'!$Q:$Q),"")</f>
        <v/>
      </c>
      <c r="O935" s="26" t="str">
        <f t="shared" si="3"/>
        <v/>
      </c>
      <c r="P935" s="42" t="str">
        <f t="shared" si="4"/>
        <v/>
      </c>
      <c r="Q935" s="2">
        <f t="shared" si="5"/>
        <v>0</v>
      </c>
      <c r="R935" s="10" t="str">
        <f t="array" ref="R935">iferror(xlookup($I935,'Product Families'!$A:$A,'Product Families'!$P:$P),"")</f>
        <v/>
      </c>
      <c r="S935" s="2" t="str">
        <f t="array" ref="S935">iferror(xlookup($I935,'Product Families'!$A:$A,'Product Families'!$Q:$Q),"")</f>
        <v/>
      </c>
      <c r="T935" s="26" t="str">
        <f t="shared" si="6"/>
        <v/>
      </c>
      <c r="U935" s="42" t="str">
        <f t="shared" si="7"/>
        <v/>
      </c>
      <c r="V935" s="2">
        <f t="shared" si="8"/>
        <v>0</v>
      </c>
      <c r="W935" s="10" t="str">
        <f t="array" ref="W935">iferror(xlookup($J935,'Product Families'!$A:$A,'Product Families'!$P:$P),"")</f>
        <v/>
      </c>
      <c r="X935" s="2" t="str">
        <f t="array" ref="X935">iferror(xlookup($J935,'Product Families'!$A:$A,'Product Families'!$Q:$Q),"")</f>
        <v/>
      </c>
      <c r="Y935" s="42" t="str">
        <f t="shared" si="9"/>
        <v/>
      </c>
      <c r="Z935" s="42" t="str">
        <f t="shared" si="10"/>
        <v/>
      </c>
      <c r="AA935" s="2">
        <f t="shared" si="11"/>
        <v>0</v>
      </c>
      <c r="AB935" s="10" t="str">
        <f t="array" ref="AB935">iferror(xlookup($K935,'Product Families'!$A:$A,'Product Families'!$P:$P),"")</f>
        <v/>
      </c>
      <c r="AC935" s="2" t="str">
        <f t="array" ref="AC935">iferror(xlookup($K935,'Product Families'!$A:$A,'Product Families'!$Q:$Q),"")</f>
        <v/>
      </c>
      <c r="AD935" s="26" t="str">
        <f t="shared" si="12"/>
        <v/>
      </c>
      <c r="AE935" s="42" t="str">
        <f t="shared" si="13"/>
        <v/>
      </c>
      <c r="AF935" s="2">
        <f t="shared" si="14"/>
        <v>0</v>
      </c>
      <c r="AG935" s="10" t="str">
        <f t="array" ref="AG935">iferror(xlookup($L935,'Product Families'!$A:$A,'Product Families'!$P:$P),"")</f>
        <v/>
      </c>
      <c r="AH935" s="2" t="str">
        <f t="array" ref="AH935">iferror(xlookup($L935,'Product Families'!$A:$A,'Product Families'!$Q:$Q),"")</f>
        <v/>
      </c>
      <c r="AI935" s="26" t="str">
        <f t="shared" si="15"/>
        <v/>
      </c>
      <c r="AJ935" s="42" t="str">
        <f t="shared" si="16"/>
        <v/>
      </c>
      <c r="AK935" s="2">
        <f t="shared" si="17"/>
        <v>0</v>
      </c>
    </row>
    <row r="936">
      <c r="A936" s="1"/>
      <c r="B936" s="1"/>
      <c r="C936" s="1"/>
      <c r="D936" s="7" t="str">
        <f t="shared" si="18"/>
        <v/>
      </c>
      <c r="E936" s="26">
        <f t="shared" si="2"/>
        <v>0</v>
      </c>
      <c r="H936" s="1"/>
      <c r="I936" s="1"/>
      <c r="J936" s="1"/>
      <c r="K936" s="1"/>
      <c r="L936" s="1"/>
      <c r="M936" s="10" t="str">
        <f t="array" ref="M936">iferror(xlookup($H936,'Product Families'!$A:$A,'Product Families'!$P:$P),"")</f>
        <v/>
      </c>
      <c r="N936" s="2" t="str">
        <f t="array" ref="N936">iferror(xlookup($H936,'Product Families'!$A:$A,'Product Families'!$Q:$Q),"")</f>
        <v/>
      </c>
      <c r="O936" s="26" t="str">
        <f t="shared" si="3"/>
        <v/>
      </c>
      <c r="P936" s="42" t="str">
        <f t="shared" si="4"/>
        <v/>
      </c>
      <c r="Q936" s="2">
        <f t="shared" si="5"/>
        <v>0</v>
      </c>
      <c r="R936" s="10" t="str">
        <f t="array" ref="R936">iferror(xlookup($I936,'Product Families'!$A:$A,'Product Families'!$P:$P),"")</f>
        <v/>
      </c>
      <c r="S936" s="2" t="str">
        <f t="array" ref="S936">iferror(xlookup($I936,'Product Families'!$A:$A,'Product Families'!$Q:$Q),"")</f>
        <v/>
      </c>
      <c r="T936" s="26" t="str">
        <f t="shared" si="6"/>
        <v/>
      </c>
      <c r="U936" s="42" t="str">
        <f t="shared" si="7"/>
        <v/>
      </c>
      <c r="V936" s="2">
        <f t="shared" si="8"/>
        <v>0</v>
      </c>
      <c r="W936" s="10" t="str">
        <f t="array" ref="W936">iferror(xlookup($J936,'Product Families'!$A:$A,'Product Families'!$P:$P),"")</f>
        <v/>
      </c>
      <c r="X936" s="2" t="str">
        <f t="array" ref="X936">iferror(xlookup($J936,'Product Families'!$A:$A,'Product Families'!$Q:$Q),"")</f>
        <v/>
      </c>
      <c r="Y936" s="42" t="str">
        <f t="shared" si="9"/>
        <v/>
      </c>
      <c r="Z936" s="42" t="str">
        <f t="shared" si="10"/>
        <v/>
      </c>
      <c r="AA936" s="2">
        <f t="shared" si="11"/>
        <v>0</v>
      </c>
      <c r="AB936" s="10" t="str">
        <f t="array" ref="AB936">iferror(xlookup($K936,'Product Families'!$A:$A,'Product Families'!$P:$P),"")</f>
        <v/>
      </c>
      <c r="AC936" s="2" t="str">
        <f t="array" ref="AC936">iferror(xlookup($K936,'Product Families'!$A:$A,'Product Families'!$Q:$Q),"")</f>
        <v/>
      </c>
      <c r="AD936" s="26" t="str">
        <f t="shared" si="12"/>
        <v/>
      </c>
      <c r="AE936" s="42" t="str">
        <f t="shared" si="13"/>
        <v/>
      </c>
      <c r="AF936" s="2">
        <f t="shared" si="14"/>
        <v>0</v>
      </c>
      <c r="AG936" s="10" t="str">
        <f t="array" ref="AG936">iferror(xlookup($L936,'Product Families'!$A:$A,'Product Families'!$P:$P),"")</f>
        <v/>
      </c>
      <c r="AH936" s="2" t="str">
        <f t="array" ref="AH936">iferror(xlookup($L936,'Product Families'!$A:$A,'Product Families'!$Q:$Q),"")</f>
        <v/>
      </c>
      <c r="AI936" s="26" t="str">
        <f t="shared" si="15"/>
        <v/>
      </c>
      <c r="AJ936" s="42" t="str">
        <f t="shared" si="16"/>
        <v/>
      </c>
      <c r="AK936" s="2">
        <f t="shared" si="17"/>
        <v>0</v>
      </c>
    </row>
    <row r="937">
      <c r="A937" s="1"/>
      <c r="B937" s="1"/>
      <c r="C937" s="1"/>
      <c r="D937" s="7" t="str">
        <f t="shared" si="18"/>
        <v/>
      </c>
      <c r="E937" s="26">
        <f t="shared" si="2"/>
        <v>0</v>
      </c>
      <c r="H937" s="1"/>
      <c r="I937" s="1"/>
      <c r="J937" s="1"/>
      <c r="K937" s="1"/>
      <c r="L937" s="1"/>
      <c r="M937" s="10" t="str">
        <f t="array" ref="M937">iferror(xlookup($H937,'Product Families'!$A:$A,'Product Families'!$P:$P),"")</f>
        <v/>
      </c>
      <c r="N937" s="2" t="str">
        <f t="array" ref="N937">iferror(xlookup($H937,'Product Families'!$A:$A,'Product Families'!$Q:$Q),"")</f>
        <v/>
      </c>
      <c r="O937" s="26" t="str">
        <f t="shared" si="3"/>
        <v/>
      </c>
      <c r="P937" s="42" t="str">
        <f t="shared" si="4"/>
        <v/>
      </c>
      <c r="Q937" s="2">
        <f t="shared" si="5"/>
        <v>0</v>
      </c>
      <c r="R937" s="10" t="str">
        <f t="array" ref="R937">iferror(xlookup($I937,'Product Families'!$A:$A,'Product Families'!$P:$P),"")</f>
        <v/>
      </c>
      <c r="S937" s="2" t="str">
        <f t="array" ref="S937">iferror(xlookup($I937,'Product Families'!$A:$A,'Product Families'!$Q:$Q),"")</f>
        <v/>
      </c>
      <c r="T937" s="26" t="str">
        <f t="shared" si="6"/>
        <v/>
      </c>
      <c r="U937" s="42" t="str">
        <f t="shared" si="7"/>
        <v/>
      </c>
      <c r="V937" s="2">
        <f t="shared" si="8"/>
        <v>0</v>
      </c>
      <c r="W937" s="10" t="str">
        <f t="array" ref="W937">iferror(xlookup($J937,'Product Families'!$A:$A,'Product Families'!$P:$P),"")</f>
        <v/>
      </c>
      <c r="X937" s="2" t="str">
        <f t="array" ref="X937">iferror(xlookup($J937,'Product Families'!$A:$A,'Product Families'!$Q:$Q),"")</f>
        <v/>
      </c>
      <c r="Y937" s="42" t="str">
        <f t="shared" si="9"/>
        <v/>
      </c>
      <c r="Z937" s="42" t="str">
        <f t="shared" si="10"/>
        <v/>
      </c>
      <c r="AA937" s="2">
        <f t="shared" si="11"/>
        <v>0</v>
      </c>
      <c r="AB937" s="10" t="str">
        <f t="array" ref="AB937">iferror(xlookup($K937,'Product Families'!$A:$A,'Product Families'!$P:$P),"")</f>
        <v/>
      </c>
      <c r="AC937" s="2" t="str">
        <f t="array" ref="AC937">iferror(xlookup($K937,'Product Families'!$A:$A,'Product Families'!$Q:$Q),"")</f>
        <v/>
      </c>
      <c r="AD937" s="26" t="str">
        <f t="shared" si="12"/>
        <v/>
      </c>
      <c r="AE937" s="42" t="str">
        <f t="shared" si="13"/>
        <v/>
      </c>
      <c r="AF937" s="2">
        <f t="shared" si="14"/>
        <v>0</v>
      </c>
      <c r="AG937" s="10" t="str">
        <f t="array" ref="AG937">iferror(xlookup($L937,'Product Families'!$A:$A,'Product Families'!$P:$P),"")</f>
        <v/>
      </c>
      <c r="AH937" s="2" t="str">
        <f t="array" ref="AH937">iferror(xlookup($L937,'Product Families'!$A:$A,'Product Families'!$Q:$Q),"")</f>
        <v/>
      </c>
      <c r="AI937" s="26" t="str">
        <f t="shared" si="15"/>
        <v/>
      </c>
      <c r="AJ937" s="42" t="str">
        <f t="shared" si="16"/>
        <v/>
      </c>
      <c r="AK937" s="2">
        <f t="shared" si="17"/>
        <v>0</v>
      </c>
    </row>
    <row r="938">
      <c r="A938" s="1"/>
      <c r="B938" s="1"/>
      <c r="C938" s="1"/>
      <c r="D938" s="7" t="str">
        <f t="shared" si="18"/>
        <v/>
      </c>
      <c r="E938" s="26">
        <f t="shared" si="2"/>
        <v>0</v>
      </c>
      <c r="H938" s="1"/>
      <c r="I938" s="1"/>
      <c r="J938" s="1"/>
      <c r="K938" s="1"/>
      <c r="L938" s="1"/>
      <c r="M938" s="10" t="str">
        <f t="array" ref="M938">iferror(xlookup($H938,'Product Families'!$A:$A,'Product Families'!$P:$P),"")</f>
        <v/>
      </c>
      <c r="N938" s="2" t="str">
        <f t="array" ref="N938">iferror(xlookup($H938,'Product Families'!$A:$A,'Product Families'!$Q:$Q),"")</f>
        <v/>
      </c>
      <c r="O938" s="26" t="str">
        <f t="shared" si="3"/>
        <v/>
      </c>
      <c r="P938" s="42" t="str">
        <f t="shared" si="4"/>
        <v/>
      </c>
      <c r="Q938" s="2">
        <f t="shared" si="5"/>
        <v>0</v>
      </c>
      <c r="R938" s="10" t="str">
        <f t="array" ref="R938">iferror(xlookup($I938,'Product Families'!$A:$A,'Product Families'!$P:$P),"")</f>
        <v/>
      </c>
      <c r="S938" s="2" t="str">
        <f t="array" ref="S938">iferror(xlookup($I938,'Product Families'!$A:$A,'Product Families'!$Q:$Q),"")</f>
        <v/>
      </c>
      <c r="T938" s="26" t="str">
        <f t="shared" si="6"/>
        <v/>
      </c>
      <c r="U938" s="42" t="str">
        <f t="shared" si="7"/>
        <v/>
      </c>
      <c r="V938" s="2">
        <f t="shared" si="8"/>
        <v>0</v>
      </c>
      <c r="W938" s="10" t="str">
        <f t="array" ref="W938">iferror(xlookup($J938,'Product Families'!$A:$A,'Product Families'!$P:$P),"")</f>
        <v/>
      </c>
      <c r="X938" s="2" t="str">
        <f t="array" ref="X938">iferror(xlookup($J938,'Product Families'!$A:$A,'Product Families'!$Q:$Q),"")</f>
        <v/>
      </c>
      <c r="Y938" s="42" t="str">
        <f t="shared" si="9"/>
        <v/>
      </c>
      <c r="Z938" s="42" t="str">
        <f t="shared" si="10"/>
        <v/>
      </c>
      <c r="AA938" s="2">
        <f t="shared" si="11"/>
        <v>0</v>
      </c>
      <c r="AB938" s="10" t="str">
        <f t="array" ref="AB938">iferror(xlookup($K938,'Product Families'!$A:$A,'Product Families'!$P:$P),"")</f>
        <v/>
      </c>
      <c r="AC938" s="2" t="str">
        <f t="array" ref="AC938">iferror(xlookup($K938,'Product Families'!$A:$A,'Product Families'!$Q:$Q),"")</f>
        <v/>
      </c>
      <c r="AD938" s="26" t="str">
        <f t="shared" si="12"/>
        <v/>
      </c>
      <c r="AE938" s="42" t="str">
        <f t="shared" si="13"/>
        <v/>
      </c>
      <c r="AF938" s="2">
        <f t="shared" si="14"/>
        <v>0</v>
      </c>
      <c r="AG938" s="10" t="str">
        <f t="array" ref="AG938">iferror(xlookup($L938,'Product Families'!$A:$A,'Product Families'!$P:$P),"")</f>
        <v/>
      </c>
      <c r="AH938" s="2" t="str">
        <f t="array" ref="AH938">iferror(xlookup($L938,'Product Families'!$A:$A,'Product Families'!$Q:$Q),"")</f>
        <v/>
      </c>
      <c r="AI938" s="26" t="str">
        <f t="shared" si="15"/>
        <v/>
      </c>
      <c r="AJ938" s="42" t="str">
        <f t="shared" si="16"/>
        <v/>
      </c>
      <c r="AK938" s="2">
        <f t="shared" si="17"/>
        <v>0</v>
      </c>
    </row>
    <row r="939">
      <c r="A939" s="1"/>
      <c r="B939" s="1"/>
      <c r="C939" s="1"/>
      <c r="D939" s="7" t="str">
        <f t="shared" si="18"/>
        <v/>
      </c>
      <c r="E939" s="26">
        <f t="shared" si="2"/>
        <v>0</v>
      </c>
      <c r="H939" s="1"/>
      <c r="I939" s="1"/>
      <c r="J939" s="1"/>
      <c r="K939" s="1"/>
      <c r="L939" s="1"/>
      <c r="M939" s="10" t="str">
        <f t="array" ref="M939">iferror(xlookup($H939,'Product Families'!$A:$A,'Product Families'!$P:$P),"")</f>
        <v/>
      </c>
      <c r="N939" s="2" t="str">
        <f t="array" ref="N939">iferror(xlookup($H939,'Product Families'!$A:$A,'Product Families'!$Q:$Q),"")</f>
        <v/>
      </c>
      <c r="O939" s="26" t="str">
        <f t="shared" si="3"/>
        <v/>
      </c>
      <c r="P939" s="42" t="str">
        <f t="shared" si="4"/>
        <v/>
      </c>
      <c r="Q939" s="2">
        <f t="shared" si="5"/>
        <v>0</v>
      </c>
      <c r="R939" s="10" t="str">
        <f t="array" ref="R939">iferror(xlookup($I939,'Product Families'!$A:$A,'Product Families'!$P:$P),"")</f>
        <v/>
      </c>
      <c r="S939" s="2" t="str">
        <f t="array" ref="S939">iferror(xlookup($I939,'Product Families'!$A:$A,'Product Families'!$Q:$Q),"")</f>
        <v/>
      </c>
      <c r="T939" s="26" t="str">
        <f t="shared" si="6"/>
        <v/>
      </c>
      <c r="U939" s="42" t="str">
        <f t="shared" si="7"/>
        <v/>
      </c>
      <c r="V939" s="2">
        <f t="shared" si="8"/>
        <v>0</v>
      </c>
      <c r="W939" s="10" t="str">
        <f t="array" ref="W939">iferror(xlookup($J939,'Product Families'!$A:$A,'Product Families'!$P:$P),"")</f>
        <v/>
      </c>
      <c r="X939" s="2" t="str">
        <f t="array" ref="X939">iferror(xlookup($J939,'Product Families'!$A:$A,'Product Families'!$Q:$Q),"")</f>
        <v/>
      </c>
      <c r="Y939" s="42" t="str">
        <f t="shared" si="9"/>
        <v/>
      </c>
      <c r="Z939" s="42" t="str">
        <f t="shared" si="10"/>
        <v/>
      </c>
      <c r="AA939" s="2">
        <f t="shared" si="11"/>
        <v>0</v>
      </c>
      <c r="AB939" s="10" t="str">
        <f t="array" ref="AB939">iferror(xlookup($K939,'Product Families'!$A:$A,'Product Families'!$P:$P),"")</f>
        <v/>
      </c>
      <c r="AC939" s="2" t="str">
        <f t="array" ref="AC939">iferror(xlookup($K939,'Product Families'!$A:$A,'Product Families'!$Q:$Q),"")</f>
        <v/>
      </c>
      <c r="AD939" s="26" t="str">
        <f t="shared" si="12"/>
        <v/>
      </c>
      <c r="AE939" s="42" t="str">
        <f t="shared" si="13"/>
        <v/>
      </c>
      <c r="AF939" s="2">
        <f t="shared" si="14"/>
        <v>0</v>
      </c>
      <c r="AG939" s="10" t="str">
        <f t="array" ref="AG939">iferror(xlookup($L939,'Product Families'!$A:$A,'Product Families'!$P:$P),"")</f>
        <v/>
      </c>
      <c r="AH939" s="2" t="str">
        <f t="array" ref="AH939">iferror(xlookup($L939,'Product Families'!$A:$A,'Product Families'!$Q:$Q),"")</f>
        <v/>
      </c>
      <c r="AI939" s="26" t="str">
        <f t="shared" si="15"/>
        <v/>
      </c>
      <c r="AJ939" s="42" t="str">
        <f t="shared" si="16"/>
        <v/>
      </c>
      <c r="AK939" s="2">
        <f t="shared" si="17"/>
        <v>0</v>
      </c>
    </row>
    <row r="940">
      <c r="A940" s="1"/>
      <c r="B940" s="1"/>
      <c r="C940" s="1"/>
      <c r="D940" s="7" t="str">
        <f t="shared" si="18"/>
        <v/>
      </c>
      <c r="E940" s="26">
        <f t="shared" si="2"/>
        <v>0</v>
      </c>
      <c r="H940" s="1"/>
      <c r="I940" s="1"/>
      <c r="J940" s="1"/>
      <c r="K940" s="1"/>
      <c r="L940" s="1"/>
      <c r="M940" s="10" t="str">
        <f t="array" ref="M940">iferror(xlookup($H940,'Product Families'!$A:$A,'Product Families'!$P:$P),"")</f>
        <v/>
      </c>
      <c r="N940" s="2" t="str">
        <f t="array" ref="N940">iferror(xlookup($H940,'Product Families'!$A:$A,'Product Families'!$Q:$Q),"")</f>
        <v/>
      </c>
      <c r="O940" s="26" t="str">
        <f t="shared" si="3"/>
        <v/>
      </c>
      <c r="P940" s="42" t="str">
        <f t="shared" si="4"/>
        <v/>
      </c>
      <c r="Q940" s="2">
        <f t="shared" si="5"/>
        <v>0</v>
      </c>
      <c r="R940" s="10" t="str">
        <f t="array" ref="R940">iferror(xlookup($I940,'Product Families'!$A:$A,'Product Families'!$P:$P),"")</f>
        <v/>
      </c>
      <c r="S940" s="2" t="str">
        <f t="array" ref="S940">iferror(xlookup($I940,'Product Families'!$A:$A,'Product Families'!$Q:$Q),"")</f>
        <v/>
      </c>
      <c r="T940" s="26" t="str">
        <f t="shared" si="6"/>
        <v/>
      </c>
      <c r="U940" s="42" t="str">
        <f t="shared" si="7"/>
        <v/>
      </c>
      <c r="V940" s="2">
        <f t="shared" si="8"/>
        <v>0</v>
      </c>
      <c r="W940" s="10" t="str">
        <f t="array" ref="W940">iferror(xlookup($J940,'Product Families'!$A:$A,'Product Families'!$P:$P),"")</f>
        <v/>
      </c>
      <c r="X940" s="2" t="str">
        <f t="array" ref="X940">iferror(xlookup($J940,'Product Families'!$A:$A,'Product Families'!$Q:$Q),"")</f>
        <v/>
      </c>
      <c r="Y940" s="42" t="str">
        <f t="shared" si="9"/>
        <v/>
      </c>
      <c r="Z940" s="42" t="str">
        <f t="shared" si="10"/>
        <v/>
      </c>
      <c r="AA940" s="2">
        <f t="shared" si="11"/>
        <v>0</v>
      </c>
      <c r="AB940" s="10" t="str">
        <f t="array" ref="AB940">iferror(xlookup($K940,'Product Families'!$A:$A,'Product Families'!$P:$P),"")</f>
        <v/>
      </c>
      <c r="AC940" s="2" t="str">
        <f t="array" ref="AC940">iferror(xlookup($K940,'Product Families'!$A:$A,'Product Families'!$Q:$Q),"")</f>
        <v/>
      </c>
      <c r="AD940" s="26" t="str">
        <f t="shared" si="12"/>
        <v/>
      </c>
      <c r="AE940" s="42" t="str">
        <f t="shared" si="13"/>
        <v/>
      </c>
      <c r="AF940" s="2">
        <f t="shared" si="14"/>
        <v>0</v>
      </c>
      <c r="AG940" s="10" t="str">
        <f t="array" ref="AG940">iferror(xlookup($L940,'Product Families'!$A:$A,'Product Families'!$P:$P),"")</f>
        <v/>
      </c>
      <c r="AH940" s="2" t="str">
        <f t="array" ref="AH940">iferror(xlookup($L940,'Product Families'!$A:$A,'Product Families'!$Q:$Q),"")</f>
        <v/>
      </c>
      <c r="AI940" s="26" t="str">
        <f t="shared" si="15"/>
        <v/>
      </c>
      <c r="AJ940" s="42" t="str">
        <f t="shared" si="16"/>
        <v/>
      </c>
      <c r="AK940" s="2">
        <f t="shared" si="17"/>
        <v>0</v>
      </c>
    </row>
    <row r="941">
      <c r="A941" s="1"/>
      <c r="B941" s="1"/>
      <c r="C941" s="1"/>
      <c r="D941" s="7" t="str">
        <f t="shared" si="18"/>
        <v/>
      </c>
      <c r="E941" s="26">
        <f t="shared" si="2"/>
        <v>0</v>
      </c>
      <c r="H941" s="1"/>
      <c r="I941" s="1"/>
      <c r="J941" s="1"/>
      <c r="K941" s="1"/>
      <c r="L941" s="1"/>
      <c r="M941" s="10" t="str">
        <f t="array" ref="M941">iferror(xlookup($H941,'Product Families'!$A:$A,'Product Families'!$P:$P),"")</f>
        <v/>
      </c>
      <c r="N941" s="2" t="str">
        <f t="array" ref="N941">iferror(xlookup($H941,'Product Families'!$A:$A,'Product Families'!$Q:$Q),"")</f>
        <v/>
      </c>
      <c r="O941" s="26" t="str">
        <f t="shared" si="3"/>
        <v/>
      </c>
      <c r="P941" s="42" t="str">
        <f t="shared" si="4"/>
        <v/>
      </c>
      <c r="Q941" s="2">
        <f t="shared" si="5"/>
        <v>0</v>
      </c>
      <c r="R941" s="10" t="str">
        <f t="array" ref="R941">iferror(xlookup($I941,'Product Families'!$A:$A,'Product Families'!$P:$P),"")</f>
        <v/>
      </c>
      <c r="S941" s="2" t="str">
        <f t="array" ref="S941">iferror(xlookup($I941,'Product Families'!$A:$A,'Product Families'!$Q:$Q),"")</f>
        <v/>
      </c>
      <c r="T941" s="26" t="str">
        <f t="shared" si="6"/>
        <v/>
      </c>
      <c r="U941" s="42" t="str">
        <f t="shared" si="7"/>
        <v/>
      </c>
      <c r="V941" s="2">
        <f t="shared" si="8"/>
        <v>0</v>
      </c>
      <c r="W941" s="10" t="str">
        <f t="array" ref="W941">iferror(xlookup($J941,'Product Families'!$A:$A,'Product Families'!$P:$P),"")</f>
        <v/>
      </c>
      <c r="X941" s="2" t="str">
        <f t="array" ref="X941">iferror(xlookup($J941,'Product Families'!$A:$A,'Product Families'!$Q:$Q),"")</f>
        <v/>
      </c>
      <c r="Y941" s="42" t="str">
        <f t="shared" si="9"/>
        <v/>
      </c>
      <c r="Z941" s="42" t="str">
        <f t="shared" si="10"/>
        <v/>
      </c>
      <c r="AA941" s="2">
        <f t="shared" si="11"/>
        <v>0</v>
      </c>
      <c r="AB941" s="10" t="str">
        <f t="array" ref="AB941">iferror(xlookup($K941,'Product Families'!$A:$A,'Product Families'!$P:$P),"")</f>
        <v/>
      </c>
      <c r="AC941" s="2" t="str">
        <f t="array" ref="AC941">iferror(xlookup($K941,'Product Families'!$A:$A,'Product Families'!$Q:$Q),"")</f>
        <v/>
      </c>
      <c r="AD941" s="26" t="str">
        <f t="shared" si="12"/>
        <v/>
      </c>
      <c r="AE941" s="42" t="str">
        <f t="shared" si="13"/>
        <v/>
      </c>
      <c r="AF941" s="2">
        <f t="shared" si="14"/>
        <v>0</v>
      </c>
      <c r="AG941" s="10" t="str">
        <f t="array" ref="AG941">iferror(xlookup($L941,'Product Families'!$A:$A,'Product Families'!$P:$P),"")</f>
        <v/>
      </c>
      <c r="AH941" s="2" t="str">
        <f t="array" ref="AH941">iferror(xlookup($L941,'Product Families'!$A:$A,'Product Families'!$Q:$Q),"")</f>
        <v/>
      </c>
      <c r="AI941" s="26" t="str">
        <f t="shared" si="15"/>
        <v/>
      </c>
      <c r="AJ941" s="42" t="str">
        <f t="shared" si="16"/>
        <v/>
      </c>
      <c r="AK941" s="2">
        <f t="shared" si="17"/>
        <v>0</v>
      </c>
    </row>
    <row r="942">
      <c r="A942" s="1"/>
      <c r="B942" s="1"/>
      <c r="C942" s="1"/>
      <c r="D942" s="7" t="str">
        <f t="shared" si="18"/>
        <v/>
      </c>
      <c r="E942" s="26">
        <f t="shared" si="2"/>
        <v>0</v>
      </c>
      <c r="H942" s="1"/>
      <c r="I942" s="1"/>
      <c r="J942" s="1"/>
      <c r="K942" s="1"/>
      <c r="L942" s="1"/>
      <c r="M942" s="10" t="str">
        <f t="array" ref="M942">iferror(xlookup($H942,'Product Families'!$A:$A,'Product Families'!$P:$P),"")</f>
        <v/>
      </c>
      <c r="N942" s="2" t="str">
        <f t="array" ref="N942">iferror(xlookup($H942,'Product Families'!$A:$A,'Product Families'!$Q:$Q),"")</f>
        <v/>
      </c>
      <c r="O942" s="26" t="str">
        <f t="shared" si="3"/>
        <v/>
      </c>
      <c r="P942" s="42" t="str">
        <f t="shared" si="4"/>
        <v/>
      </c>
      <c r="Q942" s="2">
        <f t="shared" si="5"/>
        <v>0</v>
      </c>
      <c r="R942" s="10" t="str">
        <f t="array" ref="R942">iferror(xlookup($I942,'Product Families'!$A:$A,'Product Families'!$P:$P),"")</f>
        <v/>
      </c>
      <c r="S942" s="2" t="str">
        <f t="array" ref="S942">iferror(xlookup($I942,'Product Families'!$A:$A,'Product Families'!$Q:$Q),"")</f>
        <v/>
      </c>
      <c r="T942" s="26" t="str">
        <f t="shared" si="6"/>
        <v/>
      </c>
      <c r="U942" s="42" t="str">
        <f t="shared" si="7"/>
        <v/>
      </c>
      <c r="V942" s="2">
        <f t="shared" si="8"/>
        <v>0</v>
      </c>
      <c r="W942" s="10" t="str">
        <f t="array" ref="W942">iferror(xlookup($J942,'Product Families'!$A:$A,'Product Families'!$P:$P),"")</f>
        <v/>
      </c>
      <c r="X942" s="2" t="str">
        <f t="array" ref="X942">iferror(xlookup($J942,'Product Families'!$A:$A,'Product Families'!$Q:$Q),"")</f>
        <v/>
      </c>
      <c r="Y942" s="42" t="str">
        <f t="shared" si="9"/>
        <v/>
      </c>
      <c r="Z942" s="42" t="str">
        <f t="shared" si="10"/>
        <v/>
      </c>
      <c r="AA942" s="2">
        <f t="shared" si="11"/>
        <v>0</v>
      </c>
      <c r="AB942" s="10" t="str">
        <f t="array" ref="AB942">iferror(xlookup($K942,'Product Families'!$A:$A,'Product Families'!$P:$P),"")</f>
        <v/>
      </c>
      <c r="AC942" s="2" t="str">
        <f t="array" ref="AC942">iferror(xlookup($K942,'Product Families'!$A:$A,'Product Families'!$Q:$Q),"")</f>
        <v/>
      </c>
      <c r="AD942" s="26" t="str">
        <f t="shared" si="12"/>
        <v/>
      </c>
      <c r="AE942" s="42" t="str">
        <f t="shared" si="13"/>
        <v/>
      </c>
      <c r="AF942" s="2">
        <f t="shared" si="14"/>
        <v>0</v>
      </c>
      <c r="AG942" s="10" t="str">
        <f t="array" ref="AG942">iferror(xlookup($L942,'Product Families'!$A:$A,'Product Families'!$P:$P),"")</f>
        <v/>
      </c>
      <c r="AH942" s="2" t="str">
        <f t="array" ref="AH942">iferror(xlookup($L942,'Product Families'!$A:$A,'Product Families'!$Q:$Q),"")</f>
        <v/>
      </c>
      <c r="AI942" s="26" t="str">
        <f t="shared" si="15"/>
        <v/>
      </c>
      <c r="AJ942" s="42" t="str">
        <f t="shared" si="16"/>
        <v/>
      </c>
      <c r="AK942" s="2">
        <f t="shared" si="17"/>
        <v>0</v>
      </c>
    </row>
    <row r="943">
      <c r="A943" s="1"/>
      <c r="B943" s="1"/>
      <c r="C943" s="1"/>
      <c r="D943" s="7" t="str">
        <f t="shared" si="18"/>
        <v/>
      </c>
      <c r="E943" s="26">
        <f t="shared" si="2"/>
        <v>0</v>
      </c>
      <c r="H943" s="1"/>
      <c r="I943" s="1"/>
      <c r="J943" s="1"/>
      <c r="K943" s="1"/>
      <c r="L943" s="1"/>
      <c r="M943" s="10" t="str">
        <f t="array" ref="M943">iferror(xlookup($H943,'Product Families'!$A:$A,'Product Families'!$P:$P),"")</f>
        <v/>
      </c>
      <c r="N943" s="2" t="str">
        <f t="array" ref="N943">iferror(xlookup($H943,'Product Families'!$A:$A,'Product Families'!$Q:$Q),"")</f>
        <v/>
      </c>
      <c r="O943" s="26" t="str">
        <f t="shared" si="3"/>
        <v/>
      </c>
      <c r="P943" s="42" t="str">
        <f t="shared" si="4"/>
        <v/>
      </c>
      <c r="Q943" s="2">
        <f t="shared" si="5"/>
        <v>0</v>
      </c>
      <c r="R943" s="10" t="str">
        <f t="array" ref="R943">iferror(xlookup($I943,'Product Families'!$A:$A,'Product Families'!$P:$P),"")</f>
        <v/>
      </c>
      <c r="S943" s="2" t="str">
        <f t="array" ref="S943">iferror(xlookup($I943,'Product Families'!$A:$A,'Product Families'!$Q:$Q),"")</f>
        <v/>
      </c>
      <c r="T943" s="26" t="str">
        <f t="shared" si="6"/>
        <v/>
      </c>
      <c r="U943" s="42" t="str">
        <f t="shared" si="7"/>
        <v/>
      </c>
      <c r="V943" s="2">
        <f t="shared" si="8"/>
        <v>0</v>
      </c>
      <c r="W943" s="10" t="str">
        <f t="array" ref="W943">iferror(xlookup($J943,'Product Families'!$A:$A,'Product Families'!$P:$P),"")</f>
        <v/>
      </c>
      <c r="X943" s="2" t="str">
        <f t="array" ref="X943">iferror(xlookup($J943,'Product Families'!$A:$A,'Product Families'!$Q:$Q),"")</f>
        <v/>
      </c>
      <c r="Y943" s="42" t="str">
        <f t="shared" si="9"/>
        <v/>
      </c>
      <c r="Z943" s="42" t="str">
        <f t="shared" si="10"/>
        <v/>
      </c>
      <c r="AA943" s="2">
        <f t="shared" si="11"/>
        <v>0</v>
      </c>
      <c r="AB943" s="10" t="str">
        <f t="array" ref="AB943">iferror(xlookup($K943,'Product Families'!$A:$A,'Product Families'!$P:$P),"")</f>
        <v/>
      </c>
      <c r="AC943" s="2" t="str">
        <f t="array" ref="AC943">iferror(xlookup($K943,'Product Families'!$A:$A,'Product Families'!$Q:$Q),"")</f>
        <v/>
      </c>
      <c r="AD943" s="26" t="str">
        <f t="shared" si="12"/>
        <v/>
      </c>
      <c r="AE943" s="42" t="str">
        <f t="shared" si="13"/>
        <v/>
      </c>
      <c r="AF943" s="2">
        <f t="shared" si="14"/>
        <v>0</v>
      </c>
      <c r="AG943" s="10" t="str">
        <f t="array" ref="AG943">iferror(xlookup($L943,'Product Families'!$A:$A,'Product Families'!$P:$P),"")</f>
        <v/>
      </c>
      <c r="AH943" s="2" t="str">
        <f t="array" ref="AH943">iferror(xlookup($L943,'Product Families'!$A:$A,'Product Families'!$Q:$Q),"")</f>
        <v/>
      </c>
      <c r="AI943" s="26" t="str">
        <f t="shared" si="15"/>
        <v/>
      </c>
      <c r="AJ943" s="42" t="str">
        <f t="shared" si="16"/>
        <v/>
      </c>
      <c r="AK943" s="2">
        <f t="shared" si="17"/>
        <v>0</v>
      </c>
    </row>
    <row r="944">
      <c r="A944" s="1"/>
      <c r="B944" s="1"/>
      <c r="C944" s="1"/>
      <c r="D944" s="7" t="str">
        <f t="shared" si="18"/>
        <v/>
      </c>
      <c r="E944" s="26">
        <f t="shared" si="2"/>
        <v>0</v>
      </c>
      <c r="H944" s="1"/>
      <c r="I944" s="1"/>
      <c r="J944" s="1"/>
      <c r="K944" s="1"/>
      <c r="L944" s="1"/>
      <c r="M944" s="10" t="str">
        <f t="array" ref="M944">iferror(xlookup($H944,'Product Families'!$A:$A,'Product Families'!$P:$P),"")</f>
        <v/>
      </c>
      <c r="N944" s="2" t="str">
        <f t="array" ref="N944">iferror(xlookup($H944,'Product Families'!$A:$A,'Product Families'!$Q:$Q),"")</f>
        <v/>
      </c>
      <c r="O944" s="26" t="str">
        <f t="shared" si="3"/>
        <v/>
      </c>
      <c r="P944" s="42" t="str">
        <f t="shared" si="4"/>
        <v/>
      </c>
      <c r="Q944" s="2">
        <f t="shared" si="5"/>
        <v>0</v>
      </c>
      <c r="R944" s="10" t="str">
        <f t="array" ref="R944">iferror(xlookup($I944,'Product Families'!$A:$A,'Product Families'!$P:$P),"")</f>
        <v/>
      </c>
      <c r="S944" s="2" t="str">
        <f t="array" ref="S944">iferror(xlookup($I944,'Product Families'!$A:$A,'Product Families'!$Q:$Q),"")</f>
        <v/>
      </c>
      <c r="T944" s="26" t="str">
        <f t="shared" si="6"/>
        <v/>
      </c>
      <c r="U944" s="42" t="str">
        <f t="shared" si="7"/>
        <v/>
      </c>
      <c r="V944" s="2">
        <f t="shared" si="8"/>
        <v>0</v>
      </c>
      <c r="W944" s="10" t="str">
        <f t="array" ref="W944">iferror(xlookup($J944,'Product Families'!$A:$A,'Product Families'!$P:$P),"")</f>
        <v/>
      </c>
      <c r="X944" s="2" t="str">
        <f t="array" ref="X944">iferror(xlookup($J944,'Product Families'!$A:$A,'Product Families'!$Q:$Q),"")</f>
        <v/>
      </c>
      <c r="Y944" s="42" t="str">
        <f t="shared" si="9"/>
        <v/>
      </c>
      <c r="Z944" s="42" t="str">
        <f t="shared" si="10"/>
        <v/>
      </c>
      <c r="AA944" s="2">
        <f t="shared" si="11"/>
        <v>0</v>
      </c>
      <c r="AB944" s="10" t="str">
        <f t="array" ref="AB944">iferror(xlookup($K944,'Product Families'!$A:$A,'Product Families'!$P:$P),"")</f>
        <v/>
      </c>
      <c r="AC944" s="2" t="str">
        <f t="array" ref="AC944">iferror(xlookup($K944,'Product Families'!$A:$A,'Product Families'!$Q:$Q),"")</f>
        <v/>
      </c>
      <c r="AD944" s="26" t="str">
        <f t="shared" si="12"/>
        <v/>
      </c>
      <c r="AE944" s="42" t="str">
        <f t="shared" si="13"/>
        <v/>
      </c>
      <c r="AF944" s="2">
        <f t="shared" si="14"/>
        <v>0</v>
      </c>
      <c r="AG944" s="10" t="str">
        <f t="array" ref="AG944">iferror(xlookup($L944,'Product Families'!$A:$A,'Product Families'!$P:$P),"")</f>
        <v/>
      </c>
      <c r="AH944" s="2" t="str">
        <f t="array" ref="AH944">iferror(xlookup($L944,'Product Families'!$A:$A,'Product Families'!$Q:$Q),"")</f>
        <v/>
      </c>
      <c r="AI944" s="26" t="str">
        <f t="shared" si="15"/>
        <v/>
      </c>
      <c r="AJ944" s="42" t="str">
        <f t="shared" si="16"/>
        <v/>
      </c>
      <c r="AK944" s="2">
        <f t="shared" si="17"/>
        <v>0</v>
      </c>
    </row>
    <row r="945">
      <c r="A945" s="1"/>
      <c r="B945" s="1"/>
      <c r="C945" s="1"/>
      <c r="D945" s="7" t="str">
        <f t="shared" si="18"/>
        <v/>
      </c>
      <c r="E945" s="26">
        <f t="shared" si="2"/>
        <v>0</v>
      </c>
      <c r="H945" s="1"/>
      <c r="I945" s="1"/>
      <c r="J945" s="1"/>
      <c r="K945" s="1"/>
      <c r="L945" s="1"/>
      <c r="M945" s="10" t="str">
        <f t="array" ref="M945">iferror(xlookup($H945,'Product Families'!$A:$A,'Product Families'!$P:$P),"")</f>
        <v/>
      </c>
      <c r="N945" s="2" t="str">
        <f t="array" ref="N945">iferror(xlookup($H945,'Product Families'!$A:$A,'Product Families'!$Q:$Q),"")</f>
        <v/>
      </c>
      <c r="O945" s="26" t="str">
        <f t="shared" si="3"/>
        <v/>
      </c>
      <c r="P945" s="42" t="str">
        <f t="shared" si="4"/>
        <v/>
      </c>
      <c r="Q945" s="2">
        <f t="shared" si="5"/>
        <v>0</v>
      </c>
      <c r="R945" s="10" t="str">
        <f t="array" ref="R945">iferror(xlookup($I945,'Product Families'!$A:$A,'Product Families'!$P:$P),"")</f>
        <v/>
      </c>
      <c r="S945" s="2" t="str">
        <f t="array" ref="S945">iferror(xlookup($I945,'Product Families'!$A:$A,'Product Families'!$Q:$Q),"")</f>
        <v/>
      </c>
      <c r="T945" s="26" t="str">
        <f t="shared" si="6"/>
        <v/>
      </c>
      <c r="U945" s="42" t="str">
        <f t="shared" si="7"/>
        <v/>
      </c>
      <c r="V945" s="2">
        <f t="shared" si="8"/>
        <v>0</v>
      </c>
      <c r="W945" s="10" t="str">
        <f t="array" ref="W945">iferror(xlookup($J945,'Product Families'!$A:$A,'Product Families'!$P:$P),"")</f>
        <v/>
      </c>
      <c r="X945" s="2" t="str">
        <f t="array" ref="X945">iferror(xlookup($J945,'Product Families'!$A:$A,'Product Families'!$Q:$Q),"")</f>
        <v/>
      </c>
      <c r="Y945" s="42" t="str">
        <f t="shared" si="9"/>
        <v/>
      </c>
      <c r="Z945" s="42" t="str">
        <f t="shared" si="10"/>
        <v/>
      </c>
      <c r="AA945" s="2">
        <f t="shared" si="11"/>
        <v>0</v>
      </c>
      <c r="AB945" s="10" t="str">
        <f t="array" ref="AB945">iferror(xlookup($K945,'Product Families'!$A:$A,'Product Families'!$P:$P),"")</f>
        <v/>
      </c>
      <c r="AC945" s="2" t="str">
        <f t="array" ref="AC945">iferror(xlookup($K945,'Product Families'!$A:$A,'Product Families'!$Q:$Q),"")</f>
        <v/>
      </c>
      <c r="AD945" s="26" t="str">
        <f t="shared" si="12"/>
        <v/>
      </c>
      <c r="AE945" s="42" t="str">
        <f t="shared" si="13"/>
        <v/>
      </c>
      <c r="AF945" s="2">
        <f t="shared" si="14"/>
        <v>0</v>
      </c>
      <c r="AG945" s="10" t="str">
        <f t="array" ref="AG945">iferror(xlookup($L945,'Product Families'!$A:$A,'Product Families'!$P:$P),"")</f>
        <v/>
      </c>
      <c r="AH945" s="2" t="str">
        <f t="array" ref="AH945">iferror(xlookup($L945,'Product Families'!$A:$A,'Product Families'!$Q:$Q),"")</f>
        <v/>
      </c>
      <c r="AI945" s="26" t="str">
        <f t="shared" si="15"/>
        <v/>
      </c>
      <c r="AJ945" s="42" t="str">
        <f t="shared" si="16"/>
        <v/>
      </c>
      <c r="AK945" s="2">
        <f t="shared" si="17"/>
        <v>0</v>
      </c>
    </row>
    <row r="946">
      <c r="A946" s="1"/>
      <c r="B946" s="1"/>
      <c r="C946" s="1"/>
      <c r="D946" s="7" t="str">
        <f t="shared" si="18"/>
        <v/>
      </c>
      <c r="E946" s="26">
        <f t="shared" si="2"/>
        <v>0</v>
      </c>
      <c r="H946" s="1"/>
      <c r="I946" s="1"/>
      <c r="J946" s="1"/>
      <c r="K946" s="1"/>
      <c r="L946" s="1"/>
      <c r="M946" s="10" t="str">
        <f t="array" ref="M946">iferror(xlookup($H946,'Product Families'!$A:$A,'Product Families'!$P:$P),"")</f>
        <v/>
      </c>
      <c r="N946" s="2" t="str">
        <f t="array" ref="N946">iferror(xlookup($H946,'Product Families'!$A:$A,'Product Families'!$Q:$Q),"")</f>
        <v/>
      </c>
      <c r="O946" s="26" t="str">
        <f t="shared" si="3"/>
        <v/>
      </c>
      <c r="P946" s="42" t="str">
        <f t="shared" si="4"/>
        <v/>
      </c>
      <c r="Q946" s="2">
        <f t="shared" si="5"/>
        <v>0</v>
      </c>
      <c r="R946" s="10" t="str">
        <f t="array" ref="R946">iferror(xlookup($I946,'Product Families'!$A:$A,'Product Families'!$P:$P),"")</f>
        <v/>
      </c>
      <c r="S946" s="2" t="str">
        <f t="array" ref="S946">iferror(xlookup($I946,'Product Families'!$A:$A,'Product Families'!$Q:$Q),"")</f>
        <v/>
      </c>
      <c r="T946" s="26" t="str">
        <f t="shared" si="6"/>
        <v/>
      </c>
      <c r="U946" s="42" t="str">
        <f t="shared" si="7"/>
        <v/>
      </c>
      <c r="V946" s="2">
        <f t="shared" si="8"/>
        <v>0</v>
      </c>
      <c r="W946" s="10" t="str">
        <f t="array" ref="W946">iferror(xlookup($J946,'Product Families'!$A:$A,'Product Families'!$P:$P),"")</f>
        <v/>
      </c>
      <c r="X946" s="2" t="str">
        <f t="array" ref="X946">iferror(xlookup($J946,'Product Families'!$A:$A,'Product Families'!$Q:$Q),"")</f>
        <v/>
      </c>
      <c r="Y946" s="42" t="str">
        <f t="shared" si="9"/>
        <v/>
      </c>
      <c r="Z946" s="42" t="str">
        <f t="shared" si="10"/>
        <v/>
      </c>
      <c r="AA946" s="2">
        <f t="shared" si="11"/>
        <v>0</v>
      </c>
      <c r="AB946" s="10" t="str">
        <f t="array" ref="AB946">iferror(xlookup($K946,'Product Families'!$A:$A,'Product Families'!$P:$P),"")</f>
        <v/>
      </c>
      <c r="AC946" s="2" t="str">
        <f t="array" ref="AC946">iferror(xlookup($K946,'Product Families'!$A:$A,'Product Families'!$Q:$Q),"")</f>
        <v/>
      </c>
      <c r="AD946" s="26" t="str">
        <f t="shared" si="12"/>
        <v/>
      </c>
      <c r="AE946" s="42" t="str">
        <f t="shared" si="13"/>
        <v/>
      </c>
      <c r="AF946" s="2">
        <f t="shared" si="14"/>
        <v>0</v>
      </c>
      <c r="AG946" s="10" t="str">
        <f t="array" ref="AG946">iferror(xlookup($L946,'Product Families'!$A:$A,'Product Families'!$P:$P),"")</f>
        <v/>
      </c>
      <c r="AH946" s="2" t="str">
        <f t="array" ref="AH946">iferror(xlookup($L946,'Product Families'!$A:$A,'Product Families'!$Q:$Q),"")</f>
        <v/>
      </c>
      <c r="AI946" s="26" t="str">
        <f t="shared" si="15"/>
        <v/>
      </c>
      <c r="AJ946" s="42" t="str">
        <f t="shared" si="16"/>
        <v/>
      </c>
      <c r="AK946" s="2">
        <f t="shared" si="17"/>
        <v>0</v>
      </c>
    </row>
    <row r="947">
      <c r="A947" s="1"/>
      <c r="B947" s="1"/>
      <c r="C947" s="1"/>
      <c r="D947" s="7" t="str">
        <f t="shared" si="18"/>
        <v/>
      </c>
      <c r="E947" s="26">
        <f t="shared" si="2"/>
        <v>0</v>
      </c>
      <c r="H947" s="1"/>
      <c r="I947" s="1"/>
      <c r="J947" s="1"/>
      <c r="K947" s="1"/>
      <c r="L947" s="1"/>
      <c r="M947" s="10" t="str">
        <f t="array" ref="M947">iferror(xlookup($H947,'Product Families'!$A:$A,'Product Families'!$P:$P),"")</f>
        <v/>
      </c>
      <c r="N947" s="2" t="str">
        <f t="array" ref="N947">iferror(xlookup($H947,'Product Families'!$A:$A,'Product Families'!$Q:$Q),"")</f>
        <v/>
      </c>
      <c r="O947" s="26" t="str">
        <f t="shared" si="3"/>
        <v/>
      </c>
      <c r="P947" s="42" t="str">
        <f t="shared" si="4"/>
        <v/>
      </c>
      <c r="Q947" s="2">
        <f t="shared" si="5"/>
        <v>0</v>
      </c>
      <c r="R947" s="10" t="str">
        <f t="array" ref="R947">iferror(xlookup($I947,'Product Families'!$A:$A,'Product Families'!$P:$P),"")</f>
        <v/>
      </c>
      <c r="S947" s="2" t="str">
        <f t="array" ref="S947">iferror(xlookup($I947,'Product Families'!$A:$A,'Product Families'!$Q:$Q),"")</f>
        <v/>
      </c>
      <c r="T947" s="26" t="str">
        <f t="shared" si="6"/>
        <v/>
      </c>
      <c r="U947" s="42" t="str">
        <f t="shared" si="7"/>
        <v/>
      </c>
      <c r="V947" s="2">
        <f t="shared" si="8"/>
        <v>0</v>
      </c>
      <c r="W947" s="10" t="str">
        <f t="array" ref="W947">iferror(xlookup($J947,'Product Families'!$A:$A,'Product Families'!$P:$P),"")</f>
        <v/>
      </c>
      <c r="X947" s="2" t="str">
        <f t="array" ref="X947">iferror(xlookup($J947,'Product Families'!$A:$A,'Product Families'!$Q:$Q),"")</f>
        <v/>
      </c>
      <c r="Y947" s="42" t="str">
        <f t="shared" si="9"/>
        <v/>
      </c>
      <c r="Z947" s="42" t="str">
        <f t="shared" si="10"/>
        <v/>
      </c>
      <c r="AA947" s="2">
        <f t="shared" si="11"/>
        <v>0</v>
      </c>
      <c r="AB947" s="10" t="str">
        <f t="array" ref="AB947">iferror(xlookup($K947,'Product Families'!$A:$A,'Product Families'!$P:$P),"")</f>
        <v/>
      </c>
      <c r="AC947" s="2" t="str">
        <f t="array" ref="AC947">iferror(xlookup($K947,'Product Families'!$A:$A,'Product Families'!$Q:$Q),"")</f>
        <v/>
      </c>
      <c r="AD947" s="26" t="str">
        <f t="shared" si="12"/>
        <v/>
      </c>
      <c r="AE947" s="42" t="str">
        <f t="shared" si="13"/>
        <v/>
      </c>
      <c r="AF947" s="2">
        <f t="shared" si="14"/>
        <v>0</v>
      </c>
      <c r="AG947" s="10" t="str">
        <f t="array" ref="AG947">iferror(xlookup($L947,'Product Families'!$A:$A,'Product Families'!$P:$P),"")</f>
        <v/>
      </c>
      <c r="AH947" s="2" t="str">
        <f t="array" ref="AH947">iferror(xlookup($L947,'Product Families'!$A:$A,'Product Families'!$Q:$Q),"")</f>
        <v/>
      </c>
      <c r="AI947" s="26" t="str">
        <f t="shared" si="15"/>
        <v/>
      </c>
      <c r="AJ947" s="42" t="str">
        <f t="shared" si="16"/>
        <v/>
      </c>
      <c r="AK947" s="2">
        <f t="shared" si="17"/>
        <v>0</v>
      </c>
    </row>
    <row r="948">
      <c r="A948" s="1"/>
      <c r="B948" s="1"/>
      <c r="C948" s="1"/>
      <c r="D948" s="7" t="str">
        <f t="shared" si="18"/>
        <v/>
      </c>
      <c r="E948" s="26">
        <f t="shared" si="2"/>
        <v>0</v>
      </c>
      <c r="H948" s="1"/>
      <c r="I948" s="1"/>
      <c r="J948" s="1"/>
      <c r="K948" s="1"/>
      <c r="L948" s="1"/>
      <c r="M948" s="10" t="str">
        <f t="array" ref="M948">iferror(xlookup($H948,'Product Families'!$A:$A,'Product Families'!$P:$P),"")</f>
        <v/>
      </c>
      <c r="N948" s="2" t="str">
        <f t="array" ref="N948">iferror(xlookup($H948,'Product Families'!$A:$A,'Product Families'!$Q:$Q),"")</f>
        <v/>
      </c>
      <c r="O948" s="26" t="str">
        <f t="shared" si="3"/>
        <v/>
      </c>
      <c r="P948" s="42" t="str">
        <f t="shared" si="4"/>
        <v/>
      </c>
      <c r="Q948" s="2">
        <f t="shared" si="5"/>
        <v>0</v>
      </c>
      <c r="R948" s="10" t="str">
        <f t="array" ref="R948">iferror(xlookup($I948,'Product Families'!$A:$A,'Product Families'!$P:$P),"")</f>
        <v/>
      </c>
      <c r="S948" s="2" t="str">
        <f t="array" ref="S948">iferror(xlookup($I948,'Product Families'!$A:$A,'Product Families'!$Q:$Q),"")</f>
        <v/>
      </c>
      <c r="T948" s="26" t="str">
        <f t="shared" si="6"/>
        <v/>
      </c>
      <c r="U948" s="42" t="str">
        <f t="shared" si="7"/>
        <v/>
      </c>
      <c r="V948" s="2">
        <f t="shared" si="8"/>
        <v>0</v>
      </c>
      <c r="W948" s="10" t="str">
        <f t="array" ref="W948">iferror(xlookup($J948,'Product Families'!$A:$A,'Product Families'!$P:$P),"")</f>
        <v/>
      </c>
      <c r="X948" s="2" t="str">
        <f t="array" ref="X948">iferror(xlookup($J948,'Product Families'!$A:$A,'Product Families'!$Q:$Q),"")</f>
        <v/>
      </c>
      <c r="Y948" s="42" t="str">
        <f t="shared" si="9"/>
        <v/>
      </c>
      <c r="Z948" s="42" t="str">
        <f t="shared" si="10"/>
        <v/>
      </c>
      <c r="AA948" s="2">
        <f t="shared" si="11"/>
        <v>0</v>
      </c>
      <c r="AB948" s="10" t="str">
        <f t="array" ref="AB948">iferror(xlookup($K948,'Product Families'!$A:$A,'Product Families'!$P:$P),"")</f>
        <v/>
      </c>
      <c r="AC948" s="2" t="str">
        <f t="array" ref="AC948">iferror(xlookup($K948,'Product Families'!$A:$A,'Product Families'!$Q:$Q),"")</f>
        <v/>
      </c>
      <c r="AD948" s="26" t="str">
        <f t="shared" si="12"/>
        <v/>
      </c>
      <c r="AE948" s="42" t="str">
        <f t="shared" si="13"/>
        <v/>
      </c>
      <c r="AF948" s="2">
        <f t="shared" si="14"/>
        <v>0</v>
      </c>
      <c r="AG948" s="10" t="str">
        <f t="array" ref="AG948">iferror(xlookup($L948,'Product Families'!$A:$A,'Product Families'!$P:$P),"")</f>
        <v/>
      </c>
      <c r="AH948" s="2" t="str">
        <f t="array" ref="AH948">iferror(xlookup($L948,'Product Families'!$A:$A,'Product Families'!$Q:$Q),"")</f>
        <v/>
      </c>
      <c r="AI948" s="26" t="str">
        <f t="shared" si="15"/>
        <v/>
      </c>
      <c r="AJ948" s="42" t="str">
        <f t="shared" si="16"/>
        <v/>
      </c>
      <c r="AK948" s="2">
        <f t="shared" si="17"/>
        <v>0</v>
      </c>
    </row>
    <row r="949">
      <c r="A949" s="1"/>
      <c r="B949" s="1"/>
      <c r="C949" s="1"/>
      <c r="D949" s="7" t="str">
        <f t="shared" si="18"/>
        <v/>
      </c>
      <c r="E949" s="26">
        <f t="shared" si="2"/>
        <v>0</v>
      </c>
      <c r="H949" s="1"/>
      <c r="I949" s="1"/>
      <c r="J949" s="1"/>
      <c r="K949" s="1"/>
      <c r="L949" s="1"/>
      <c r="M949" s="10" t="str">
        <f t="array" ref="M949">iferror(xlookup($H949,'Product Families'!$A:$A,'Product Families'!$P:$P),"")</f>
        <v/>
      </c>
      <c r="N949" s="2" t="str">
        <f t="array" ref="N949">iferror(xlookup($H949,'Product Families'!$A:$A,'Product Families'!$Q:$Q),"")</f>
        <v/>
      </c>
      <c r="O949" s="26" t="str">
        <f t="shared" si="3"/>
        <v/>
      </c>
      <c r="P949" s="42" t="str">
        <f t="shared" si="4"/>
        <v/>
      </c>
      <c r="Q949" s="2">
        <f t="shared" si="5"/>
        <v>0</v>
      </c>
      <c r="R949" s="10" t="str">
        <f t="array" ref="R949">iferror(xlookup($I949,'Product Families'!$A:$A,'Product Families'!$P:$P),"")</f>
        <v/>
      </c>
      <c r="S949" s="2" t="str">
        <f t="array" ref="S949">iferror(xlookup($I949,'Product Families'!$A:$A,'Product Families'!$Q:$Q),"")</f>
        <v/>
      </c>
      <c r="T949" s="26" t="str">
        <f t="shared" si="6"/>
        <v/>
      </c>
      <c r="U949" s="42" t="str">
        <f t="shared" si="7"/>
        <v/>
      </c>
      <c r="V949" s="2">
        <f t="shared" si="8"/>
        <v>0</v>
      </c>
      <c r="W949" s="10" t="str">
        <f t="array" ref="W949">iferror(xlookup($J949,'Product Families'!$A:$A,'Product Families'!$P:$P),"")</f>
        <v/>
      </c>
      <c r="X949" s="2" t="str">
        <f t="array" ref="X949">iferror(xlookup($J949,'Product Families'!$A:$A,'Product Families'!$Q:$Q),"")</f>
        <v/>
      </c>
      <c r="Y949" s="42" t="str">
        <f t="shared" si="9"/>
        <v/>
      </c>
      <c r="Z949" s="42" t="str">
        <f t="shared" si="10"/>
        <v/>
      </c>
      <c r="AA949" s="2">
        <f t="shared" si="11"/>
        <v>0</v>
      </c>
      <c r="AB949" s="10" t="str">
        <f t="array" ref="AB949">iferror(xlookup($K949,'Product Families'!$A:$A,'Product Families'!$P:$P),"")</f>
        <v/>
      </c>
      <c r="AC949" s="2" t="str">
        <f t="array" ref="AC949">iferror(xlookup($K949,'Product Families'!$A:$A,'Product Families'!$Q:$Q),"")</f>
        <v/>
      </c>
      <c r="AD949" s="26" t="str">
        <f t="shared" si="12"/>
        <v/>
      </c>
      <c r="AE949" s="42" t="str">
        <f t="shared" si="13"/>
        <v/>
      </c>
      <c r="AF949" s="2">
        <f t="shared" si="14"/>
        <v>0</v>
      </c>
      <c r="AG949" s="10" t="str">
        <f t="array" ref="AG949">iferror(xlookup($L949,'Product Families'!$A:$A,'Product Families'!$P:$P),"")</f>
        <v/>
      </c>
      <c r="AH949" s="2" t="str">
        <f t="array" ref="AH949">iferror(xlookup($L949,'Product Families'!$A:$A,'Product Families'!$Q:$Q),"")</f>
        <v/>
      </c>
      <c r="AI949" s="26" t="str">
        <f t="shared" si="15"/>
        <v/>
      </c>
      <c r="AJ949" s="42" t="str">
        <f t="shared" si="16"/>
        <v/>
      </c>
      <c r="AK949" s="2">
        <f t="shared" si="17"/>
        <v>0</v>
      </c>
    </row>
    <row r="950">
      <c r="A950" s="1"/>
      <c r="B950" s="1"/>
      <c r="C950" s="1"/>
      <c r="D950" s="7" t="str">
        <f t="shared" si="18"/>
        <v/>
      </c>
      <c r="E950" s="26">
        <f t="shared" si="2"/>
        <v>0</v>
      </c>
      <c r="H950" s="1"/>
      <c r="I950" s="1"/>
      <c r="J950" s="1"/>
      <c r="K950" s="1"/>
      <c r="L950" s="1"/>
      <c r="M950" s="10" t="str">
        <f t="array" ref="M950">iferror(xlookup($H950,'Product Families'!$A:$A,'Product Families'!$P:$P),"")</f>
        <v/>
      </c>
      <c r="N950" s="2" t="str">
        <f t="array" ref="N950">iferror(xlookup($H950,'Product Families'!$A:$A,'Product Families'!$Q:$Q),"")</f>
        <v/>
      </c>
      <c r="O950" s="26" t="str">
        <f t="shared" si="3"/>
        <v/>
      </c>
      <c r="P950" s="42" t="str">
        <f t="shared" si="4"/>
        <v/>
      </c>
      <c r="Q950" s="2">
        <f t="shared" si="5"/>
        <v>0</v>
      </c>
      <c r="R950" s="10" t="str">
        <f t="array" ref="R950">iferror(xlookup($I950,'Product Families'!$A:$A,'Product Families'!$P:$P),"")</f>
        <v/>
      </c>
      <c r="S950" s="2" t="str">
        <f t="array" ref="S950">iferror(xlookup($I950,'Product Families'!$A:$A,'Product Families'!$Q:$Q),"")</f>
        <v/>
      </c>
      <c r="T950" s="26" t="str">
        <f t="shared" si="6"/>
        <v/>
      </c>
      <c r="U950" s="42" t="str">
        <f t="shared" si="7"/>
        <v/>
      </c>
      <c r="V950" s="2">
        <f t="shared" si="8"/>
        <v>0</v>
      </c>
      <c r="W950" s="10" t="str">
        <f t="array" ref="W950">iferror(xlookup($J950,'Product Families'!$A:$A,'Product Families'!$P:$P),"")</f>
        <v/>
      </c>
      <c r="X950" s="2" t="str">
        <f t="array" ref="X950">iferror(xlookup($J950,'Product Families'!$A:$A,'Product Families'!$Q:$Q),"")</f>
        <v/>
      </c>
      <c r="Y950" s="42" t="str">
        <f t="shared" si="9"/>
        <v/>
      </c>
      <c r="Z950" s="42" t="str">
        <f t="shared" si="10"/>
        <v/>
      </c>
      <c r="AA950" s="2">
        <f t="shared" si="11"/>
        <v>0</v>
      </c>
      <c r="AB950" s="10" t="str">
        <f t="array" ref="AB950">iferror(xlookup($K950,'Product Families'!$A:$A,'Product Families'!$P:$P),"")</f>
        <v/>
      </c>
      <c r="AC950" s="2" t="str">
        <f t="array" ref="AC950">iferror(xlookup($K950,'Product Families'!$A:$A,'Product Families'!$Q:$Q),"")</f>
        <v/>
      </c>
      <c r="AD950" s="26" t="str">
        <f t="shared" si="12"/>
        <v/>
      </c>
      <c r="AE950" s="42" t="str">
        <f t="shared" si="13"/>
        <v/>
      </c>
      <c r="AF950" s="2">
        <f t="shared" si="14"/>
        <v>0</v>
      </c>
      <c r="AG950" s="10" t="str">
        <f t="array" ref="AG950">iferror(xlookup($L950,'Product Families'!$A:$A,'Product Families'!$P:$P),"")</f>
        <v/>
      </c>
      <c r="AH950" s="2" t="str">
        <f t="array" ref="AH950">iferror(xlookup($L950,'Product Families'!$A:$A,'Product Families'!$Q:$Q),"")</f>
        <v/>
      </c>
      <c r="AI950" s="26" t="str">
        <f t="shared" si="15"/>
        <v/>
      </c>
      <c r="AJ950" s="42" t="str">
        <f t="shared" si="16"/>
        <v/>
      </c>
      <c r="AK950" s="2">
        <f t="shared" si="17"/>
        <v>0</v>
      </c>
    </row>
    <row r="951">
      <c r="A951" s="1"/>
      <c r="B951" s="1"/>
      <c r="C951" s="1"/>
      <c r="D951" s="7" t="str">
        <f t="shared" si="18"/>
        <v/>
      </c>
      <c r="E951" s="26">
        <f t="shared" si="2"/>
        <v>0</v>
      </c>
      <c r="H951" s="1"/>
      <c r="I951" s="1"/>
      <c r="J951" s="1"/>
      <c r="K951" s="1"/>
      <c r="L951" s="1"/>
      <c r="M951" s="10" t="str">
        <f t="array" ref="M951">iferror(xlookup($H951,'Product Families'!$A:$A,'Product Families'!$P:$P),"")</f>
        <v/>
      </c>
      <c r="N951" s="2" t="str">
        <f t="array" ref="N951">iferror(xlookup($H951,'Product Families'!$A:$A,'Product Families'!$Q:$Q),"")</f>
        <v/>
      </c>
      <c r="O951" s="26" t="str">
        <f t="shared" si="3"/>
        <v/>
      </c>
      <c r="P951" s="42" t="str">
        <f t="shared" si="4"/>
        <v/>
      </c>
      <c r="Q951" s="2">
        <f t="shared" si="5"/>
        <v>0</v>
      </c>
      <c r="R951" s="10" t="str">
        <f t="array" ref="R951">iferror(xlookup($I951,'Product Families'!$A:$A,'Product Families'!$P:$P),"")</f>
        <v/>
      </c>
      <c r="S951" s="2" t="str">
        <f t="array" ref="S951">iferror(xlookup($I951,'Product Families'!$A:$A,'Product Families'!$Q:$Q),"")</f>
        <v/>
      </c>
      <c r="T951" s="26" t="str">
        <f t="shared" si="6"/>
        <v/>
      </c>
      <c r="U951" s="42" t="str">
        <f t="shared" si="7"/>
        <v/>
      </c>
      <c r="V951" s="2">
        <f t="shared" si="8"/>
        <v>0</v>
      </c>
      <c r="W951" s="10" t="str">
        <f t="array" ref="W951">iferror(xlookup($J951,'Product Families'!$A:$A,'Product Families'!$P:$P),"")</f>
        <v/>
      </c>
      <c r="X951" s="2" t="str">
        <f t="array" ref="X951">iferror(xlookup($J951,'Product Families'!$A:$A,'Product Families'!$Q:$Q),"")</f>
        <v/>
      </c>
      <c r="Y951" s="42" t="str">
        <f t="shared" si="9"/>
        <v/>
      </c>
      <c r="Z951" s="42" t="str">
        <f t="shared" si="10"/>
        <v/>
      </c>
      <c r="AA951" s="2">
        <f t="shared" si="11"/>
        <v>0</v>
      </c>
      <c r="AB951" s="10" t="str">
        <f t="array" ref="AB951">iferror(xlookup($K951,'Product Families'!$A:$A,'Product Families'!$P:$P),"")</f>
        <v/>
      </c>
      <c r="AC951" s="2" t="str">
        <f t="array" ref="AC951">iferror(xlookup($K951,'Product Families'!$A:$A,'Product Families'!$Q:$Q),"")</f>
        <v/>
      </c>
      <c r="AD951" s="26" t="str">
        <f t="shared" si="12"/>
        <v/>
      </c>
      <c r="AE951" s="42" t="str">
        <f t="shared" si="13"/>
        <v/>
      </c>
      <c r="AF951" s="2">
        <f t="shared" si="14"/>
        <v>0</v>
      </c>
      <c r="AG951" s="10" t="str">
        <f t="array" ref="AG951">iferror(xlookup($L951,'Product Families'!$A:$A,'Product Families'!$P:$P),"")</f>
        <v/>
      </c>
      <c r="AH951" s="2" t="str">
        <f t="array" ref="AH951">iferror(xlookup($L951,'Product Families'!$A:$A,'Product Families'!$Q:$Q),"")</f>
        <v/>
      </c>
      <c r="AI951" s="26" t="str">
        <f t="shared" si="15"/>
        <v/>
      </c>
      <c r="AJ951" s="42" t="str">
        <f t="shared" si="16"/>
        <v/>
      </c>
      <c r="AK951" s="2">
        <f t="shared" si="17"/>
        <v>0</v>
      </c>
    </row>
    <row r="952">
      <c r="A952" s="1"/>
      <c r="B952" s="1"/>
      <c r="C952" s="1"/>
      <c r="D952" s="7" t="str">
        <f t="shared" si="18"/>
        <v/>
      </c>
      <c r="E952" s="26">
        <f t="shared" si="2"/>
        <v>0</v>
      </c>
      <c r="H952" s="1"/>
      <c r="I952" s="1"/>
      <c r="J952" s="1"/>
      <c r="K952" s="1"/>
      <c r="L952" s="1"/>
      <c r="M952" s="10" t="str">
        <f t="array" ref="M952">iferror(xlookup($H952,'Product Families'!$A:$A,'Product Families'!$P:$P),"")</f>
        <v/>
      </c>
      <c r="N952" s="2" t="str">
        <f t="array" ref="N952">iferror(xlookup($H952,'Product Families'!$A:$A,'Product Families'!$Q:$Q),"")</f>
        <v/>
      </c>
      <c r="O952" s="26" t="str">
        <f t="shared" si="3"/>
        <v/>
      </c>
      <c r="P952" s="42" t="str">
        <f t="shared" si="4"/>
        <v/>
      </c>
      <c r="Q952" s="2">
        <f t="shared" si="5"/>
        <v>0</v>
      </c>
      <c r="R952" s="10" t="str">
        <f t="array" ref="R952">iferror(xlookup($I952,'Product Families'!$A:$A,'Product Families'!$P:$P),"")</f>
        <v/>
      </c>
      <c r="S952" s="2" t="str">
        <f t="array" ref="S952">iferror(xlookup($I952,'Product Families'!$A:$A,'Product Families'!$Q:$Q),"")</f>
        <v/>
      </c>
      <c r="T952" s="26" t="str">
        <f t="shared" si="6"/>
        <v/>
      </c>
      <c r="U952" s="42" t="str">
        <f t="shared" si="7"/>
        <v/>
      </c>
      <c r="V952" s="2">
        <f t="shared" si="8"/>
        <v>0</v>
      </c>
      <c r="W952" s="10" t="str">
        <f t="array" ref="W952">iferror(xlookup($J952,'Product Families'!$A:$A,'Product Families'!$P:$P),"")</f>
        <v/>
      </c>
      <c r="X952" s="2" t="str">
        <f t="array" ref="X952">iferror(xlookup($J952,'Product Families'!$A:$A,'Product Families'!$Q:$Q),"")</f>
        <v/>
      </c>
      <c r="Y952" s="42" t="str">
        <f t="shared" si="9"/>
        <v/>
      </c>
      <c r="Z952" s="42" t="str">
        <f t="shared" si="10"/>
        <v/>
      </c>
      <c r="AA952" s="2">
        <f t="shared" si="11"/>
        <v>0</v>
      </c>
      <c r="AB952" s="10" t="str">
        <f t="array" ref="AB952">iferror(xlookup($K952,'Product Families'!$A:$A,'Product Families'!$P:$P),"")</f>
        <v/>
      </c>
      <c r="AC952" s="2" t="str">
        <f t="array" ref="AC952">iferror(xlookup($K952,'Product Families'!$A:$A,'Product Families'!$Q:$Q),"")</f>
        <v/>
      </c>
      <c r="AD952" s="26" t="str">
        <f t="shared" si="12"/>
        <v/>
      </c>
      <c r="AE952" s="42" t="str">
        <f t="shared" si="13"/>
        <v/>
      </c>
      <c r="AF952" s="2">
        <f t="shared" si="14"/>
        <v>0</v>
      </c>
      <c r="AG952" s="10" t="str">
        <f t="array" ref="AG952">iferror(xlookup($L952,'Product Families'!$A:$A,'Product Families'!$P:$P),"")</f>
        <v/>
      </c>
      <c r="AH952" s="2" t="str">
        <f t="array" ref="AH952">iferror(xlookup($L952,'Product Families'!$A:$A,'Product Families'!$Q:$Q),"")</f>
        <v/>
      </c>
      <c r="AI952" s="26" t="str">
        <f t="shared" si="15"/>
        <v/>
      </c>
      <c r="AJ952" s="42" t="str">
        <f t="shared" si="16"/>
        <v/>
      </c>
      <c r="AK952" s="2">
        <f t="shared" si="17"/>
        <v>0</v>
      </c>
    </row>
    <row r="953">
      <c r="A953" s="1"/>
      <c r="B953" s="1"/>
      <c r="C953" s="1"/>
      <c r="D953" s="7" t="str">
        <f t="shared" si="18"/>
        <v/>
      </c>
      <c r="E953" s="26">
        <f t="shared" si="2"/>
        <v>0</v>
      </c>
      <c r="H953" s="1"/>
      <c r="I953" s="1"/>
      <c r="J953" s="1"/>
      <c r="K953" s="1"/>
      <c r="L953" s="1"/>
      <c r="M953" s="10" t="str">
        <f t="array" ref="M953">iferror(xlookup($H953,'Product Families'!$A:$A,'Product Families'!$P:$P),"")</f>
        <v/>
      </c>
      <c r="N953" s="2" t="str">
        <f t="array" ref="N953">iferror(xlookup($H953,'Product Families'!$A:$A,'Product Families'!$Q:$Q),"")</f>
        <v/>
      </c>
      <c r="O953" s="26" t="str">
        <f t="shared" si="3"/>
        <v/>
      </c>
      <c r="P953" s="42" t="str">
        <f t="shared" si="4"/>
        <v/>
      </c>
      <c r="Q953" s="2">
        <f t="shared" si="5"/>
        <v>0</v>
      </c>
      <c r="R953" s="10" t="str">
        <f t="array" ref="R953">iferror(xlookup($I953,'Product Families'!$A:$A,'Product Families'!$P:$P),"")</f>
        <v/>
      </c>
      <c r="S953" s="2" t="str">
        <f t="array" ref="S953">iferror(xlookup($I953,'Product Families'!$A:$A,'Product Families'!$Q:$Q),"")</f>
        <v/>
      </c>
      <c r="T953" s="26" t="str">
        <f t="shared" si="6"/>
        <v/>
      </c>
      <c r="U953" s="42" t="str">
        <f t="shared" si="7"/>
        <v/>
      </c>
      <c r="V953" s="2">
        <f t="shared" si="8"/>
        <v>0</v>
      </c>
      <c r="W953" s="10" t="str">
        <f t="array" ref="W953">iferror(xlookup($J953,'Product Families'!$A:$A,'Product Families'!$P:$P),"")</f>
        <v/>
      </c>
      <c r="X953" s="2" t="str">
        <f t="array" ref="X953">iferror(xlookup($J953,'Product Families'!$A:$A,'Product Families'!$Q:$Q),"")</f>
        <v/>
      </c>
      <c r="Y953" s="42" t="str">
        <f t="shared" si="9"/>
        <v/>
      </c>
      <c r="Z953" s="42" t="str">
        <f t="shared" si="10"/>
        <v/>
      </c>
      <c r="AA953" s="2">
        <f t="shared" si="11"/>
        <v>0</v>
      </c>
      <c r="AB953" s="10" t="str">
        <f t="array" ref="AB953">iferror(xlookup($K953,'Product Families'!$A:$A,'Product Families'!$P:$P),"")</f>
        <v/>
      </c>
      <c r="AC953" s="2" t="str">
        <f t="array" ref="AC953">iferror(xlookup($K953,'Product Families'!$A:$A,'Product Families'!$Q:$Q),"")</f>
        <v/>
      </c>
      <c r="AD953" s="26" t="str">
        <f t="shared" si="12"/>
        <v/>
      </c>
      <c r="AE953" s="42" t="str">
        <f t="shared" si="13"/>
        <v/>
      </c>
      <c r="AF953" s="2">
        <f t="shared" si="14"/>
        <v>0</v>
      </c>
      <c r="AG953" s="10" t="str">
        <f t="array" ref="AG953">iferror(xlookup($L953,'Product Families'!$A:$A,'Product Families'!$P:$P),"")</f>
        <v/>
      </c>
      <c r="AH953" s="2" t="str">
        <f t="array" ref="AH953">iferror(xlookup($L953,'Product Families'!$A:$A,'Product Families'!$Q:$Q),"")</f>
        <v/>
      </c>
      <c r="AI953" s="26" t="str">
        <f t="shared" si="15"/>
        <v/>
      </c>
      <c r="AJ953" s="42" t="str">
        <f t="shared" si="16"/>
        <v/>
      </c>
      <c r="AK953" s="2">
        <f t="shared" si="17"/>
        <v>0</v>
      </c>
    </row>
    <row r="954">
      <c r="A954" s="1"/>
      <c r="B954" s="1"/>
      <c r="C954" s="1"/>
      <c r="D954" s="7" t="str">
        <f t="shared" si="18"/>
        <v/>
      </c>
      <c r="E954" s="26">
        <f t="shared" si="2"/>
        <v>0</v>
      </c>
      <c r="H954" s="1"/>
      <c r="I954" s="1"/>
      <c r="J954" s="1"/>
      <c r="K954" s="1"/>
      <c r="L954" s="1"/>
      <c r="M954" s="10" t="str">
        <f t="array" ref="M954">iferror(xlookup($H954,'Product Families'!$A:$A,'Product Families'!$P:$P),"")</f>
        <v/>
      </c>
      <c r="N954" s="2" t="str">
        <f t="array" ref="N954">iferror(xlookup($H954,'Product Families'!$A:$A,'Product Families'!$Q:$Q),"")</f>
        <v/>
      </c>
      <c r="O954" s="26" t="str">
        <f t="shared" si="3"/>
        <v/>
      </c>
      <c r="P954" s="42" t="str">
        <f t="shared" si="4"/>
        <v/>
      </c>
      <c r="Q954" s="2">
        <f t="shared" si="5"/>
        <v>0</v>
      </c>
      <c r="R954" s="10" t="str">
        <f t="array" ref="R954">iferror(xlookup($I954,'Product Families'!$A:$A,'Product Families'!$P:$P),"")</f>
        <v/>
      </c>
      <c r="S954" s="2" t="str">
        <f t="array" ref="S954">iferror(xlookup($I954,'Product Families'!$A:$A,'Product Families'!$Q:$Q),"")</f>
        <v/>
      </c>
      <c r="T954" s="26" t="str">
        <f t="shared" si="6"/>
        <v/>
      </c>
      <c r="U954" s="42" t="str">
        <f t="shared" si="7"/>
        <v/>
      </c>
      <c r="V954" s="2">
        <f t="shared" si="8"/>
        <v>0</v>
      </c>
      <c r="W954" s="10" t="str">
        <f t="array" ref="W954">iferror(xlookup($J954,'Product Families'!$A:$A,'Product Families'!$P:$P),"")</f>
        <v/>
      </c>
      <c r="X954" s="2" t="str">
        <f t="array" ref="X954">iferror(xlookup($J954,'Product Families'!$A:$A,'Product Families'!$Q:$Q),"")</f>
        <v/>
      </c>
      <c r="Y954" s="42" t="str">
        <f t="shared" si="9"/>
        <v/>
      </c>
      <c r="Z954" s="42" t="str">
        <f t="shared" si="10"/>
        <v/>
      </c>
      <c r="AA954" s="2">
        <f t="shared" si="11"/>
        <v>0</v>
      </c>
      <c r="AB954" s="10" t="str">
        <f t="array" ref="AB954">iferror(xlookup($K954,'Product Families'!$A:$A,'Product Families'!$P:$P),"")</f>
        <v/>
      </c>
      <c r="AC954" s="2" t="str">
        <f t="array" ref="AC954">iferror(xlookup($K954,'Product Families'!$A:$A,'Product Families'!$Q:$Q),"")</f>
        <v/>
      </c>
      <c r="AD954" s="26" t="str">
        <f t="shared" si="12"/>
        <v/>
      </c>
      <c r="AE954" s="42" t="str">
        <f t="shared" si="13"/>
        <v/>
      </c>
      <c r="AF954" s="2">
        <f t="shared" si="14"/>
        <v>0</v>
      </c>
      <c r="AG954" s="10" t="str">
        <f t="array" ref="AG954">iferror(xlookup($L954,'Product Families'!$A:$A,'Product Families'!$P:$P),"")</f>
        <v/>
      </c>
      <c r="AH954" s="2" t="str">
        <f t="array" ref="AH954">iferror(xlookup($L954,'Product Families'!$A:$A,'Product Families'!$Q:$Q),"")</f>
        <v/>
      </c>
      <c r="AI954" s="26" t="str">
        <f t="shared" si="15"/>
        <v/>
      </c>
      <c r="AJ954" s="42" t="str">
        <f t="shared" si="16"/>
        <v/>
      </c>
      <c r="AK954" s="2">
        <f t="shared" si="17"/>
        <v>0</v>
      </c>
    </row>
    <row r="955">
      <c r="A955" s="1"/>
      <c r="B955" s="1"/>
      <c r="C955" s="1"/>
      <c r="D955" s="7" t="str">
        <f t="shared" si="18"/>
        <v/>
      </c>
      <c r="E955" s="26">
        <f t="shared" si="2"/>
        <v>0</v>
      </c>
      <c r="H955" s="1"/>
      <c r="I955" s="1"/>
      <c r="J955" s="1"/>
      <c r="K955" s="1"/>
      <c r="L955" s="1"/>
      <c r="M955" s="10" t="str">
        <f t="array" ref="M955">iferror(xlookup($H955,'Product Families'!$A:$A,'Product Families'!$P:$P),"")</f>
        <v/>
      </c>
      <c r="N955" s="2" t="str">
        <f t="array" ref="N955">iferror(xlookup($H955,'Product Families'!$A:$A,'Product Families'!$Q:$Q),"")</f>
        <v/>
      </c>
      <c r="O955" s="26" t="str">
        <f t="shared" si="3"/>
        <v/>
      </c>
      <c r="P955" s="42" t="str">
        <f t="shared" si="4"/>
        <v/>
      </c>
      <c r="Q955" s="2">
        <f t="shared" si="5"/>
        <v>0</v>
      </c>
      <c r="R955" s="10" t="str">
        <f t="array" ref="R955">iferror(xlookup($I955,'Product Families'!$A:$A,'Product Families'!$P:$P),"")</f>
        <v/>
      </c>
      <c r="S955" s="2" t="str">
        <f t="array" ref="S955">iferror(xlookup($I955,'Product Families'!$A:$A,'Product Families'!$Q:$Q),"")</f>
        <v/>
      </c>
      <c r="T955" s="26" t="str">
        <f t="shared" si="6"/>
        <v/>
      </c>
      <c r="U955" s="42" t="str">
        <f t="shared" si="7"/>
        <v/>
      </c>
      <c r="V955" s="2">
        <f t="shared" si="8"/>
        <v>0</v>
      </c>
      <c r="W955" s="10" t="str">
        <f t="array" ref="W955">iferror(xlookup($J955,'Product Families'!$A:$A,'Product Families'!$P:$P),"")</f>
        <v/>
      </c>
      <c r="X955" s="2" t="str">
        <f t="array" ref="X955">iferror(xlookup($J955,'Product Families'!$A:$A,'Product Families'!$Q:$Q),"")</f>
        <v/>
      </c>
      <c r="Y955" s="42" t="str">
        <f t="shared" si="9"/>
        <v/>
      </c>
      <c r="Z955" s="42" t="str">
        <f t="shared" si="10"/>
        <v/>
      </c>
      <c r="AA955" s="2">
        <f t="shared" si="11"/>
        <v>0</v>
      </c>
      <c r="AB955" s="10" t="str">
        <f t="array" ref="AB955">iferror(xlookup($K955,'Product Families'!$A:$A,'Product Families'!$P:$P),"")</f>
        <v/>
      </c>
      <c r="AC955" s="2" t="str">
        <f t="array" ref="AC955">iferror(xlookup($K955,'Product Families'!$A:$A,'Product Families'!$Q:$Q),"")</f>
        <v/>
      </c>
      <c r="AD955" s="26" t="str">
        <f t="shared" si="12"/>
        <v/>
      </c>
      <c r="AE955" s="42" t="str">
        <f t="shared" si="13"/>
        <v/>
      </c>
      <c r="AF955" s="2">
        <f t="shared" si="14"/>
        <v>0</v>
      </c>
      <c r="AG955" s="10" t="str">
        <f t="array" ref="AG955">iferror(xlookup($L955,'Product Families'!$A:$A,'Product Families'!$P:$P),"")</f>
        <v/>
      </c>
      <c r="AH955" s="2" t="str">
        <f t="array" ref="AH955">iferror(xlookup($L955,'Product Families'!$A:$A,'Product Families'!$Q:$Q),"")</f>
        <v/>
      </c>
      <c r="AI955" s="26" t="str">
        <f t="shared" si="15"/>
        <v/>
      </c>
      <c r="AJ955" s="42" t="str">
        <f t="shared" si="16"/>
        <v/>
      </c>
      <c r="AK955" s="2">
        <f t="shared" si="17"/>
        <v>0</v>
      </c>
    </row>
    <row r="956">
      <c r="A956" s="1"/>
      <c r="B956" s="1"/>
      <c r="C956" s="1"/>
      <c r="D956" s="7" t="str">
        <f t="shared" si="18"/>
        <v/>
      </c>
      <c r="E956" s="26">
        <f t="shared" si="2"/>
        <v>0</v>
      </c>
      <c r="H956" s="1"/>
      <c r="I956" s="1"/>
      <c r="J956" s="1"/>
      <c r="K956" s="1"/>
      <c r="L956" s="1"/>
      <c r="M956" s="10" t="str">
        <f t="array" ref="M956">iferror(xlookup($H956,'Product Families'!$A:$A,'Product Families'!$P:$P),"")</f>
        <v/>
      </c>
      <c r="N956" s="2" t="str">
        <f t="array" ref="N956">iferror(xlookup($H956,'Product Families'!$A:$A,'Product Families'!$Q:$Q),"")</f>
        <v/>
      </c>
      <c r="O956" s="26" t="str">
        <f t="shared" si="3"/>
        <v/>
      </c>
      <c r="P956" s="42" t="str">
        <f t="shared" si="4"/>
        <v/>
      </c>
      <c r="Q956" s="2">
        <f t="shared" si="5"/>
        <v>0</v>
      </c>
      <c r="R956" s="10" t="str">
        <f t="array" ref="R956">iferror(xlookup($I956,'Product Families'!$A:$A,'Product Families'!$P:$P),"")</f>
        <v/>
      </c>
      <c r="S956" s="2" t="str">
        <f t="array" ref="S956">iferror(xlookup($I956,'Product Families'!$A:$A,'Product Families'!$Q:$Q),"")</f>
        <v/>
      </c>
      <c r="T956" s="26" t="str">
        <f t="shared" si="6"/>
        <v/>
      </c>
      <c r="U956" s="42" t="str">
        <f t="shared" si="7"/>
        <v/>
      </c>
      <c r="V956" s="2">
        <f t="shared" si="8"/>
        <v>0</v>
      </c>
      <c r="W956" s="10" t="str">
        <f t="array" ref="W956">iferror(xlookup($J956,'Product Families'!$A:$A,'Product Families'!$P:$P),"")</f>
        <v/>
      </c>
      <c r="X956" s="2" t="str">
        <f t="array" ref="X956">iferror(xlookup($J956,'Product Families'!$A:$A,'Product Families'!$Q:$Q),"")</f>
        <v/>
      </c>
      <c r="Y956" s="42" t="str">
        <f t="shared" si="9"/>
        <v/>
      </c>
      <c r="Z956" s="42" t="str">
        <f t="shared" si="10"/>
        <v/>
      </c>
      <c r="AA956" s="2">
        <f t="shared" si="11"/>
        <v>0</v>
      </c>
      <c r="AB956" s="10" t="str">
        <f t="array" ref="AB956">iferror(xlookup($K956,'Product Families'!$A:$A,'Product Families'!$P:$P),"")</f>
        <v/>
      </c>
      <c r="AC956" s="2" t="str">
        <f t="array" ref="AC956">iferror(xlookup($K956,'Product Families'!$A:$A,'Product Families'!$Q:$Q),"")</f>
        <v/>
      </c>
      <c r="AD956" s="26" t="str">
        <f t="shared" si="12"/>
        <v/>
      </c>
      <c r="AE956" s="42" t="str">
        <f t="shared" si="13"/>
        <v/>
      </c>
      <c r="AF956" s="2">
        <f t="shared" si="14"/>
        <v>0</v>
      </c>
      <c r="AG956" s="10" t="str">
        <f t="array" ref="AG956">iferror(xlookup($L956,'Product Families'!$A:$A,'Product Families'!$P:$P),"")</f>
        <v/>
      </c>
      <c r="AH956" s="2" t="str">
        <f t="array" ref="AH956">iferror(xlookup($L956,'Product Families'!$A:$A,'Product Families'!$Q:$Q),"")</f>
        <v/>
      </c>
      <c r="AI956" s="26" t="str">
        <f t="shared" si="15"/>
        <v/>
      </c>
      <c r="AJ956" s="42" t="str">
        <f t="shared" si="16"/>
        <v/>
      </c>
      <c r="AK956" s="2">
        <f t="shared" si="17"/>
        <v>0</v>
      </c>
    </row>
    <row r="957">
      <c r="A957" s="1"/>
      <c r="B957" s="1"/>
      <c r="C957" s="1"/>
      <c r="D957" s="7" t="str">
        <f t="shared" si="18"/>
        <v/>
      </c>
      <c r="E957" s="26">
        <f t="shared" si="2"/>
        <v>0</v>
      </c>
      <c r="H957" s="1"/>
      <c r="I957" s="1"/>
      <c r="J957" s="1"/>
      <c r="K957" s="1"/>
      <c r="L957" s="1"/>
      <c r="M957" s="10" t="str">
        <f t="array" ref="M957">iferror(xlookup($H957,'Product Families'!$A:$A,'Product Families'!$P:$P),"")</f>
        <v/>
      </c>
      <c r="N957" s="2" t="str">
        <f t="array" ref="N957">iferror(xlookup($H957,'Product Families'!$A:$A,'Product Families'!$Q:$Q),"")</f>
        <v/>
      </c>
      <c r="O957" s="26" t="str">
        <f t="shared" si="3"/>
        <v/>
      </c>
      <c r="P957" s="42" t="str">
        <f t="shared" si="4"/>
        <v/>
      </c>
      <c r="Q957" s="2">
        <f t="shared" si="5"/>
        <v>0</v>
      </c>
      <c r="R957" s="10" t="str">
        <f t="array" ref="R957">iferror(xlookup($I957,'Product Families'!$A:$A,'Product Families'!$P:$P),"")</f>
        <v/>
      </c>
      <c r="S957" s="2" t="str">
        <f t="array" ref="S957">iferror(xlookup($I957,'Product Families'!$A:$A,'Product Families'!$Q:$Q),"")</f>
        <v/>
      </c>
      <c r="T957" s="26" t="str">
        <f t="shared" si="6"/>
        <v/>
      </c>
      <c r="U957" s="42" t="str">
        <f t="shared" si="7"/>
        <v/>
      </c>
      <c r="V957" s="2">
        <f t="shared" si="8"/>
        <v>0</v>
      </c>
      <c r="W957" s="10" t="str">
        <f t="array" ref="W957">iferror(xlookup($J957,'Product Families'!$A:$A,'Product Families'!$P:$P),"")</f>
        <v/>
      </c>
      <c r="X957" s="2" t="str">
        <f t="array" ref="X957">iferror(xlookup($J957,'Product Families'!$A:$A,'Product Families'!$Q:$Q),"")</f>
        <v/>
      </c>
      <c r="Y957" s="42" t="str">
        <f t="shared" si="9"/>
        <v/>
      </c>
      <c r="Z957" s="42" t="str">
        <f t="shared" si="10"/>
        <v/>
      </c>
      <c r="AA957" s="2">
        <f t="shared" si="11"/>
        <v>0</v>
      </c>
      <c r="AB957" s="10" t="str">
        <f t="array" ref="AB957">iferror(xlookup($K957,'Product Families'!$A:$A,'Product Families'!$P:$P),"")</f>
        <v/>
      </c>
      <c r="AC957" s="2" t="str">
        <f t="array" ref="AC957">iferror(xlookup($K957,'Product Families'!$A:$A,'Product Families'!$Q:$Q),"")</f>
        <v/>
      </c>
      <c r="AD957" s="26" t="str">
        <f t="shared" si="12"/>
        <v/>
      </c>
      <c r="AE957" s="42" t="str">
        <f t="shared" si="13"/>
        <v/>
      </c>
      <c r="AF957" s="2">
        <f t="shared" si="14"/>
        <v>0</v>
      </c>
      <c r="AG957" s="10" t="str">
        <f t="array" ref="AG957">iferror(xlookup($L957,'Product Families'!$A:$A,'Product Families'!$P:$P),"")</f>
        <v/>
      </c>
      <c r="AH957" s="2" t="str">
        <f t="array" ref="AH957">iferror(xlookup($L957,'Product Families'!$A:$A,'Product Families'!$Q:$Q),"")</f>
        <v/>
      </c>
      <c r="AI957" s="26" t="str">
        <f t="shared" si="15"/>
        <v/>
      </c>
      <c r="AJ957" s="42" t="str">
        <f t="shared" si="16"/>
        <v/>
      </c>
      <c r="AK957" s="2">
        <f t="shared" si="17"/>
        <v>0</v>
      </c>
    </row>
    <row r="958">
      <c r="A958" s="1"/>
      <c r="B958" s="1"/>
      <c r="C958" s="1"/>
      <c r="D958" s="7" t="str">
        <f t="shared" si="18"/>
        <v/>
      </c>
      <c r="E958" s="26">
        <f t="shared" si="2"/>
        <v>0</v>
      </c>
      <c r="H958" s="1"/>
      <c r="I958" s="1"/>
      <c r="J958" s="1"/>
      <c r="K958" s="1"/>
      <c r="L958" s="1"/>
      <c r="M958" s="10" t="str">
        <f t="array" ref="M958">iferror(xlookup($H958,'Product Families'!$A:$A,'Product Families'!$P:$P),"")</f>
        <v/>
      </c>
      <c r="N958" s="2" t="str">
        <f t="array" ref="N958">iferror(xlookup($H958,'Product Families'!$A:$A,'Product Families'!$Q:$Q),"")</f>
        <v/>
      </c>
      <c r="O958" s="26" t="str">
        <f t="shared" si="3"/>
        <v/>
      </c>
      <c r="P958" s="42" t="str">
        <f t="shared" si="4"/>
        <v/>
      </c>
      <c r="Q958" s="2">
        <f t="shared" si="5"/>
        <v>0</v>
      </c>
      <c r="R958" s="10" t="str">
        <f t="array" ref="R958">iferror(xlookup($I958,'Product Families'!$A:$A,'Product Families'!$P:$P),"")</f>
        <v/>
      </c>
      <c r="S958" s="2" t="str">
        <f t="array" ref="S958">iferror(xlookup($I958,'Product Families'!$A:$A,'Product Families'!$Q:$Q),"")</f>
        <v/>
      </c>
      <c r="T958" s="26" t="str">
        <f t="shared" si="6"/>
        <v/>
      </c>
      <c r="U958" s="42" t="str">
        <f t="shared" si="7"/>
        <v/>
      </c>
      <c r="V958" s="2">
        <f t="shared" si="8"/>
        <v>0</v>
      </c>
      <c r="W958" s="10" t="str">
        <f t="array" ref="W958">iferror(xlookup($J958,'Product Families'!$A:$A,'Product Families'!$P:$P),"")</f>
        <v/>
      </c>
      <c r="X958" s="2" t="str">
        <f t="array" ref="X958">iferror(xlookup($J958,'Product Families'!$A:$A,'Product Families'!$Q:$Q),"")</f>
        <v/>
      </c>
      <c r="Y958" s="42" t="str">
        <f t="shared" si="9"/>
        <v/>
      </c>
      <c r="Z958" s="42" t="str">
        <f t="shared" si="10"/>
        <v/>
      </c>
      <c r="AA958" s="2">
        <f t="shared" si="11"/>
        <v>0</v>
      </c>
      <c r="AB958" s="10" t="str">
        <f t="array" ref="AB958">iferror(xlookup($K958,'Product Families'!$A:$A,'Product Families'!$P:$P),"")</f>
        <v/>
      </c>
      <c r="AC958" s="2" t="str">
        <f t="array" ref="AC958">iferror(xlookup($K958,'Product Families'!$A:$A,'Product Families'!$Q:$Q),"")</f>
        <v/>
      </c>
      <c r="AD958" s="26" t="str">
        <f t="shared" si="12"/>
        <v/>
      </c>
      <c r="AE958" s="42" t="str">
        <f t="shared" si="13"/>
        <v/>
      </c>
      <c r="AF958" s="2">
        <f t="shared" si="14"/>
        <v>0</v>
      </c>
      <c r="AG958" s="10" t="str">
        <f t="array" ref="AG958">iferror(xlookup($L958,'Product Families'!$A:$A,'Product Families'!$P:$P),"")</f>
        <v/>
      </c>
      <c r="AH958" s="2" t="str">
        <f t="array" ref="AH958">iferror(xlookup($L958,'Product Families'!$A:$A,'Product Families'!$Q:$Q),"")</f>
        <v/>
      </c>
      <c r="AI958" s="26" t="str">
        <f t="shared" si="15"/>
        <v/>
      </c>
      <c r="AJ958" s="42" t="str">
        <f t="shared" si="16"/>
        <v/>
      </c>
      <c r="AK958" s="2">
        <f t="shared" si="17"/>
        <v>0</v>
      </c>
    </row>
    <row r="959">
      <c r="A959" s="1"/>
      <c r="B959" s="1"/>
      <c r="C959" s="1"/>
      <c r="D959" s="7" t="str">
        <f t="shared" si="18"/>
        <v/>
      </c>
      <c r="E959" s="26">
        <f t="shared" si="2"/>
        <v>0</v>
      </c>
      <c r="H959" s="1"/>
      <c r="I959" s="1"/>
      <c r="J959" s="1"/>
      <c r="K959" s="1"/>
      <c r="L959" s="1"/>
      <c r="M959" s="10" t="str">
        <f t="array" ref="M959">iferror(xlookup($H959,'Product Families'!$A:$A,'Product Families'!$P:$P),"")</f>
        <v/>
      </c>
      <c r="N959" s="2" t="str">
        <f t="array" ref="N959">iferror(xlookup($H959,'Product Families'!$A:$A,'Product Families'!$Q:$Q),"")</f>
        <v/>
      </c>
      <c r="O959" s="26" t="str">
        <f t="shared" si="3"/>
        <v/>
      </c>
      <c r="P959" s="42" t="str">
        <f t="shared" si="4"/>
        <v/>
      </c>
      <c r="Q959" s="2">
        <f t="shared" si="5"/>
        <v>0</v>
      </c>
      <c r="R959" s="10" t="str">
        <f t="array" ref="R959">iferror(xlookup($I959,'Product Families'!$A:$A,'Product Families'!$P:$P),"")</f>
        <v/>
      </c>
      <c r="S959" s="2" t="str">
        <f t="array" ref="S959">iferror(xlookup($I959,'Product Families'!$A:$A,'Product Families'!$Q:$Q),"")</f>
        <v/>
      </c>
      <c r="T959" s="26" t="str">
        <f t="shared" si="6"/>
        <v/>
      </c>
      <c r="U959" s="42" t="str">
        <f t="shared" si="7"/>
        <v/>
      </c>
      <c r="V959" s="2">
        <f t="shared" si="8"/>
        <v>0</v>
      </c>
      <c r="W959" s="10" t="str">
        <f t="array" ref="W959">iferror(xlookup($J959,'Product Families'!$A:$A,'Product Families'!$P:$P),"")</f>
        <v/>
      </c>
      <c r="X959" s="2" t="str">
        <f t="array" ref="X959">iferror(xlookup($J959,'Product Families'!$A:$A,'Product Families'!$Q:$Q),"")</f>
        <v/>
      </c>
      <c r="Y959" s="42" t="str">
        <f t="shared" si="9"/>
        <v/>
      </c>
      <c r="Z959" s="42" t="str">
        <f t="shared" si="10"/>
        <v/>
      </c>
      <c r="AA959" s="2">
        <f t="shared" si="11"/>
        <v>0</v>
      </c>
      <c r="AB959" s="10" t="str">
        <f t="array" ref="AB959">iferror(xlookup($K959,'Product Families'!$A:$A,'Product Families'!$P:$P),"")</f>
        <v/>
      </c>
      <c r="AC959" s="2" t="str">
        <f t="array" ref="AC959">iferror(xlookup($K959,'Product Families'!$A:$A,'Product Families'!$Q:$Q),"")</f>
        <v/>
      </c>
      <c r="AD959" s="26" t="str">
        <f t="shared" si="12"/>
        <v/>
      </c>
      <c r="AE959" s="42" t="str">
        <f t="shared" si="13"/>
        <v/>
      </c>
      <c r="AF959" s="2">
        <f t="shared" si="14"/>
        <v>0</v>
      </c>
      <c r="AG959" s="10" t="str">
        <f t="array" ref="AG959">iferror(xlookup($L959,'Product Families'!$A:$A,'Product Families'!$P:$P),"")</f>
        <v/>
      </c>
      <c r="AH959" s="2" t="str">
        <f t="array" ref="AH959">iferror(xlookup($L959,'Product Families'!$A:$A,'Product Families'!$Q:$Q),"")</f>
        <v/>
      </c>
      <c r="AI959" s="26" t="str">
        <f t="shared" si="15"/>
        <v/>
      </c>
      <c r="AJ959" s="42" t="str">
        <f t="shared" si="16"/>
        <v/>
      </c>
      <c r="AK959" s="2">
        <f t="shared" si="17"/>
        <v>0</v>
      </c>
    </row>
    <row r="960">
      <c r="A960" s="1"/>
      <c r="B960" s="1"/>
      <c r="C960" s="1"/>
      <c r="D960" s="7" t="str">
        <f t="shared" si="18"/>
        <v/>
      </c>
      <c r="E960" s="26">
        <f t="shared" si="2"/>
        <v>0</v>
      </c>
      <c r="H960" s="1"/>
      <c r="I960" s="1"/>
      <c r="J960" s="1"/>
      <c r="K960" s="1"/>
      <c r="L960" s="1"/>
      <c r="M960" s="10" t="str">
        <f t="array" ref="M960">iferror(xlookup($H960,'Product Families'!$A:$A,'Product Families'!$P:$P),"")</f>
        <v/>
      </c>
      <c r="N960" s="2" t="str">
        <f t="array" ref="N960">iferror(xlookup($H960,'Product Families'!$A:$A,'Product Families'!$Q:$Q),"")</f>
        <v/>
      </c>
      <c r="O960" s="26" t="str">
        <f t="shared" si="3"/>
        <v/>
      </c>
      <c r="P960" s="42" t="str">
        <f t="shared" si="4"/>
        <v/>
      </c>
      <c r="Q960" s="2">
        <f t="shared" si="5"/>
        <v>0</v>
      </c>
      <c r="R960" s="10" t="str">
        <f t="array" ref="R960">iferror(xlookup($I960,'Product Families'!$A:$A,'Product Families'!$P:$P),"")</f>
        <v/>
      </c>
      <c r="S960" s="2" t="str">
        <f t="array" ref="S960">iferror(xlookup($I960,'Product Families'!$A:$A,'Product Families'!$Q:$Q),"")</f>
        <v/>
      </c>
      <c r="T960" s="26" t="str">
        <f t="shared" si="6"/>
        <v/>
      </c>
      <c r="U960" s="42" t="str">
        <f t="shared" si="7"/>
        <v/>
      </c>
      <c r="V960" s="2">
        <f t="shared" si="8"/>
        <v>0</v>
      </c>
      <c r="W960" s="10" t="str">
        <f t="array" ref="W960">iferror(xlookup($J960,'Product Families'!$A:$A,'Product Families'!$P:$P),"")</f>
        <v/>
      </c>
      <c r="X960" s="2" t="str">
        <f t="array" ref="X960">iferror(xlookup($J960,'Product Families'!$A:$A,'Product Families'!$Q:$Q),"")</f>
        <v/>
      </c>
      <c r="Y960" s="42" t="str">
        <f t="shared" si="9"/>
        <v/>
      </c>
      <c r="Z960" s="42" t="str">
        <f t="shared" si="10"/>
        <v/>
      </c>
      <c r="AA960" s="2">
        <f t="shared" si="11"/>
        <v>0</v>
      </c>
      <c r="AB960" s="10" t="str">
        <f t="array" ref="AB960">iferror(xlookup($K960,'Product Families'!$A:$A,'Product Families'!$P:$P),"")</f>
        <v/>
      </c>
      <c r="AC960" s="2" t="str">
        <f t="array" ref="AC960">iferror(xlookup($K960,'Product Families'!$A:$A,'Product Families'!$Q:$Q),"")</f>
        <v/>
      </c>
      <c r="AD960" s="26" t="str">
        <f t="shared" si="12"/>
        <v/>
      </c>
      <c r="AE960" s="42" t="str">
        <f t="shared" si="13"/>
        <v/>
      </c>
      <c r="AF960" s="2">
        <f t="shared" si="14"/>
        <v>0</v>
      </c>
      <c r="AG960" s="10" t="str">
        <f t="array" ref="AG960">iferror(xlookup($L960,'Product Families'!$A:$A,'Product Families'!$P:$P),"")</f>
        <v/>
      </c>
      <c r="AH960" s="2" t="str">
        <f t="array" ref="AH960">iferror(xlookup($L960,'Product Families'!$A:$A,'Product Families'!$Q:$Q),"")</f>
        <v/>
      </c>
      <c r="AI960" s="26" t="str">
        <f t="shared" si="15"/>
        <v/>
      </c>
      <c r="AJ960" s="42" t="str">
        <f t="shared" si="16"/>
        <v/>
      </c>
      <c r="AK960" s="2">
        <f t="shared" si="17"/>
        <v>0</v>
      </c>
    </row>
    <row r="961">
      <c r="A961" s="1"/>
      <c r="B961" s="1"/>
      <c r="C961" s="1"/>
      <c r="D961" s="7" t="str">
        <f t="shared" si="18"/>
        <v/>
      </c>
      <c r="E961" s="26">
        <f t="shared" si="2"/>
        <v>0</v>
      </c>
      <c r="H961" s="1"/>
      <c r="I961" s="1"/>
      <c r="J961" s="1"/>
      <c r="K961" s="1"/>
      <c r="L961" s="1"/>
      <c r="M961" s="10" t="str">
        <f t="array" ref="M961">iferror(xlookup($H961,'Product Families'!$A:$A,'Product Families'!$P:$P),"")</f>
        <v/>
      </c>
      <c r="N961" s="2" t="str">
        <f t="array" ref="N961">iferror(xlookup($H961,'Product Families'!$A:$A,'Product Families'!$Q:$Q),"")</f>
        <v/>
      </c>
      <c r="O961" s="26" t="str">
        <f t="shared" si="3"/>
        <v/>
      </c>
      <c r="P961" s="42" t="str">
        <f t="shared" si="4"/>
        <v/>
      </c>
      <c r="Q961" s="2">
        <f t="shared" si="5"/>
        <v>0</v>
      </c>
      <c r="R961" s="10" t="str">
        <f t="array" ref="R961">iferror(xlookup($I961,'Product Families'!$A:$A,'Product Families'!$P:$P),"")</f>
        <v/>
      </c>
      <c r="S961" s="2" t="str">
        <f t="array" ref="S961">iferror(xlookup($I961,'Product Families'!$A:$A,'Product Families'!$Q:$Q),"")</f>
        <v/>
      </c>
      <c r="T961" s="26" t="str">
        <f t="shared" si="6"/>
        <v/>
      </c>
      <c r="U961" s="42" t="str">
        <f t="shared" si="7"/>
        <v/>
      </c>
      <c r="V961" s="2">
        <f t="shared" si="8"/>
        <v>0</v>
      </c>
      <c r="W961" s="10" t="str">
        <f t="array" ref="W961">iferror(xlookup($J961,'Product Families'!$A:$A,'Product Families'!$P:$P),"")</f>
        <v/>
      </c>
      <c r="X961" s="2" t="str">
        <f t="array" ref="X961">iferror(xlookup($J961,'Product Families'!$A:$A,'Product Families'!$Q:$Q),"")</f>
        <v/>
      </c>
      <c r="Y961" s="42" t="str">
        <f t="shared" si="9"/>
        <v/>
      </c>
      <c r="Z961" s="42" t="str">
        <f t="shared" si="10"/>
        <v/>
      </c>
      <c r="AA961" s="2">
        <f t="shared" si="11"/>
        <v>0</v>
      </c>
      <c r="AB961" s="10" t="str">
        <f t="array" ref="AB961">iferror(xlookup($K961,'Product Families'!$A:$A,'Product Families'!$P:$P),"")</f>
        <v/>
      </c>
      <c r="AC961" s="2" t="str">
        <f t="array" ref="AC961">iferror(xlookup($K961,'Product Families'!$A:$A,'Product Families'!$Q:$Q),"")</f>
        <v/>
      </c>
      <c r="AD961" s="26" t="str">
        <f t="shared" si="12"/>
        <v/>
      </c>
      <c r="AE961" s="42" t="str">
        <f t="shared" si="13"/>
        <v/>
      </c>
      <c r="AF961" s="2">
        <f t="shared" si="14"/>
        <v>0</v>
      </c>
      <c r="AG961" s="10" t="str">
        <f t="array" ref="AG961">iferror(xlookup($L961,'Product Families'!$A:$A,'Product Families'!$P:$P),"")</f>
        <v/>
      </c>
      <c r="AH961" s="2" t="str">
        <f t="array" ref="AH961">iferror(xlookup($L961,'Product Families'!$A:$A,'Product Families'!$Q:$Q),"")</f>
        <v/>
      </c>
      <c r="AI961" s="26" t="str">
        <f t="shared" si="15"/>
        <v/>
      </c>
      <c r="AJ961" s="42" t="str">
        <f t="shared" si="16"/>
        <v/>
      </c>
      <c r="AK961" s="2">
        <f t="shared" si="17"/>
        <v>0</v>
      </c>
    </row>
    <row r="962">
      <c r="A962" s="1"/>
      <c r="B962" s="1"/>
      <c r="C962" s="1"/>
      <c r="D962" s="7" t="str">
        <f t="shared" si="18"/>
        <v/>
      </c>
      <c r="E962" s="26">
        <f t="shared" si="2"/>
        <v>0</v>
      </c>
      <c r="H962" s="1"/>
      <c r="I962" s="1"/>
      <c r="J962" s="1"/>
      <c r="K962" s="1"/>
      <c r="L962" s="1"/>
      <c r="M962" s="10" t="str">
        <f t="array" ref="M962">iferror(xlookup($H962,'Product Families'!$A:$A,'Product Families'!$P:$P),"")</f>
        <v/>
      </c>
      <c r="N962" s="2" t="str">
        <f t="array" ref="N962">iferror(xlookup($H962,'Product Families'!$A:$A,'Product Families'!$Q:$Q),"")</f>
        <v/>
      </c>
      <c r="O962" s="26" t="str">
        <f t="shared" si="3"/>
        <v/>
      </c>
      <c r="P962" s="42" t="str">
        <f t="shared" si="4"/>
        <v/>
      </c>
      <c r="Q962" s="2">
        <f t="shared" si="5"/>
        <v>0</v>
      </c>
      <c r="R962" s="10" t="str">
        <f t="array" ref="R962">iferror(xlookup($I962,'Product Families'!$A:$A,'Product Families'!$P:$P),"")</f>
        <v/>
      </c>
      <c r="S962" s="2" t="str">
        <f t="array" ref="S962">iferror(xlookup($I962,'Product Families'!$A:$A,'Product Families'!$Q:$Q),"")</f>
        <v/>
      </c>
      <c r="T962" s="26" t="str">
        <f t="shared" si="6"/>
        <v/>
      </c>
      <c r="U962" s="42" t="str">
        <f t="shared" si="7"/>
        <v/>
      </c>
      <c r="V962" s="2">
        <f t="shared" si="8"/>
        <v>0</v>
      </c>
      <c r="W962" s="10" t="str">
        <f t="array" ref="W962">iferror(xlookup($J962,'Product Families'!$A:$A,'Product Families'!$P:$P),"")</f>
        <v/>
      </c>
      <c r="X962" s="2" t="str">
        <f t="array" ref="X962">iferror(xlookup($J962,'Product Families'!$A:$A,'Product Families'!$Q:$Q),"")</f>
        <v/>
      </c>
      <c r="Y962" s="42" t="str">
        <f t="shared" si="9"/>
        <v/>
      </c>
      <c r="Z962" s="42" t="str">
        <f t="shared" si="10"/>
        <v/>
      </c>
      <c r="AA962" s="2">
        <f t="shared" si="11"/>
        <v>0</v>
      </c>
      <c r="AB962" s="10" t="str">
        <f t="array" ref="AB962">iferror(xlookup($K962,'Product Families'!$A:$A,'Product Families'!$P:$P),"")</f>
        <v/>
      </c>
      <c r="AC962" s="2" t="str">
        <f t="array" ref="AC962">iferror(xlookup($K962,'Product Families'!$A:$A,'Product Families'!$Q:$Q),"")</f>
        <v/>
      </c>
      <c r="AD962" s="26" t="str">
        <f t="shared" si="12"/>
        <v/>
      </c>
      <c r="AE962" s="42" t="str">
        <f t="shared" si="13"/>
        <v/>
      </c>
      <c r="AF962" s="2">
        <f t="shared" si="14"/>
        <v>0</v>
      </c>
      <c r="AG962" s="10" t="str">
        <f t="array" ref="AG962">iferror(xlookup($L962,'Product Families'!$A:$A,'Product Families'!$P:$P),"")</f>
        <v/>
      </c>
      <c r="AH962" s="2" t="str">
        <f t="array" ref="AH962">iferror(xlookup($L962,'Product Families'!$A:$A,'Product Families'!$Q:$Q),"")</f>
        <v/>
      </c>
      <c r="AI962" s="26" t="str">
        <f t="shared" si="15"/>
        <v/>
      </c>
      <c r="AJ962" s="42" t="str">
        <f t="shared" si="16"/>
        <v/>
      </c>
      <c r="AK962" s="2">
        <f t="shared" si="17"/>
        <v>0</v>
      </c>
    </row>
    <row r="963">
      <c r="A963" s="1"/>
      <c r="B963" s="1"/>
      <c r="C963" s="1"/>
      <c r="D963" s="7" t="str">
        <f t="shared" si="18"/>
        <v/>
      </c>
      <c r="E963" s="26">
        <f t="shared" si="2"/>
        <v>0</v>
      </c>
      <c r="H963" s="1"/>
      <c r="I963" s="1"/>
      <c r="J963" s="1"/>
      <c r="K963" s="1"/>
      <c r="L963" s="1"/>
      <c r="M963" s="10" t="str">
        <f t="array" ref="M963">iferror(xlookup($H963,'Product Families'!$A:$A,'Product Families'!$P:$P),"")</f>
        <v/>
      </c>
      <c r="N963" s="2" t="str">
        <f t="array" ref="N963">iferror(xlookup($H963,'Product Families'!$A:$A,'Product Families'!$Q:$Q),"")</f>
        <v/>
      </c>
      <c r="O963" s="26" t="str">
        <f t="shared" si="3"/>
        <v/>
      </c>
      <c r="P963" s="42" t="str">
        <f t="shared" si="4"/>
        <v/>
      </c>
      <c r="Q963" s="2">
        <f t="shared" si="5"/>
        <v>0</v>
      </c>
      <c r="R963" s="10" t="str">
        <f t="array" ref="R963">iferror(xlookup($I963,'Product Families'!$A:$A,'Product Families'!$P:$P),"")</f>
        <v/>
      </c>
      <c r="S963" s="2" t="str">
        <f t="array" ref="S963">iferror(xlookup($I963,'Product Families'!$A:$A,'Product Families'!$Q:$Q),"")</f>
        <v/>
      </c>
      <c r="T963" s="26" t="str">
        <f t="shared" si="6"/>
        <v/>
      </c>
      <c r="U963" s="42" t="str">
        <f t="shared" si="7"/>
        <v/>
      </c>
      <c r="V963" s="2">
        <f t="shared" si="8"/>
        <v>0</v>
      </c>
      <c r="W963" s="10" t="str">
        <f t="array" ref="W963">iferror(xlookup($J963,'Product Families'!$A:$A,'Product Families'!$P:$P),"")</f>
        <v/>
      </c>
      <c r="X963" s="2" t="str">
        <f t="array" ref="X963">iferror(xlookup($J963,'Product Families'!$A:$A,'Product Families'!$Q:$Q),"")</f>
        <v/>
      </c>
      <c r="Y963" s="42" t="str">
        <f t="shared" si="9"/>
        <v/>
      </c>
      <c r="Z963" s="42" t="str">
        <f t="shared" si="10"/>
        <v/>
      </c>
      <c r="AA963" s="2">
        <f t="shared" si="11"/>
        <v>0</v>
      </c>
      <c r="AB963" s="10" t="str">
        <f t="array" ref="AB963">iferror(xlookup($K963,'Product Families'!$A:$A,'Product Families'!$P:$P),"")</f>
        <v/>
      </c>
      <c r="AC963" s="2" t="str">
        <f t="array" ref="AC963">iferror(xlookup($K963,'Product Families'!$A:$A,'Product Families'!$Q:$Q),"")</f>
        <v/>
      </c>
      <c r="AD963" s="26" t="str">
        <f t="shared" si="12"/>
        <v/>
      </c>
      <c r="AE963" s="42" t="str">
        <f t="shared" si="13"/>
        <v/>
      </c>
      <c r="AF963" s="2">
        <f t="shared" si="14"/>
        <v>0</v>
      </c>
      <c r="AG963" s="10" t="str">
        <f t="array" ref="AG963">iferror(xlookup($L963,'Product Families'!$A:$A,'Product Families'!$P:$P),"")</f>
        <v/>
      </c>
      <c r="AH963" s="2" t="str">
        <f t="array" ref="AH963">iferror(xlookup($L963,'Product Families'!$A:$A,'Product Families'!$Q:$Q),"")</f>
        <v/>
      </c>
      <c r="AI963" s="26" t="str">
        <f t="shared" si="15"/>
        <v/>
      </c>
      <c r="AJ963" s="42" t="str">
        <f t="shared" si="16"/>
        <v/>
      </c>
      <c r="AK963" s="2">
        <f t="shared" si="17"/>
        <v>0</v>
      </c>
    </row>
    <row r="964">
      <c r="A964" s="1"/>
      <c r="B964" s="1"/>
      <c r="C964" s="1"/>
      <c r="D964" s="7" t="str">
        <f t="shared" si="18"/>
        <v/>
      </c>
      <c r="E964" s="26">
        <f t="shared" si="2"/>
        <v>0</v>
      </c>
      <c r="H964" s="1"/>
      <c r="I964" s="1"/>
      <c r="J964" s="1"/>
      <c r="K964" s="1"/>
      <c r="L964" s="1"/>
      <c r="M964" s="10" t="str">
        <f t="array" ref="M964">iferror(xlookup($H964,'Product Families'!$A:$A,'Product Families'!$P:$P),"")</f>
        <v/>
      </c>
      <c r="N964" s="2" t="str">
        <f t="array" ref="N964">iferror(xlookup($H964,'Product Families'!$A:$A,'Product Families'!$Q:$Q),"")</f>
        <v/>
      </c>
      <c r="O964" s="26" t="str">
        <f t="shared" si="3"/>
        <v/>
      </c>
      <c r="P964" s="42" t="str">
        <f t="shared" si="4"/>
        <v/>
      </c>
      <c r="Q964" s="2">
        <f t="shared" si="5"/>
        <v>0</v>
      </c>
      <c r="R964" s="10" t="str">
        <f t="array" ref="R964">iferror(xlookup($I964,'Product Families'!$A:$A,'Product Families'!$P:$P),"")</f>
        <v/>
      </c>
      <c r="S964" s="2" t="str">
        <f t="array" ref="S964">iferror(xlookup($I964,'Product Families'!$A:$A,'Product Families'!$Q:$Q),"")</f>
        <v/>
      </c>
      <c r="T964" s="26" t="str">
        <f t="shared" si="6"/>
        <v/>
      </c>
      <c r="U964" s="42" t="str">
        <f t="shared" si="7"/>
        <v/>
      </c>
      <c r="V964" s="2">
        <f t="shared" si="8"/>
        <v>0</v>
      </c>
      <c r="W964" s="10" t="str">
        <f t="array" ref="W964">iferror(xlookup($J964,'Product Families'!$A:$A,'Product Families'!$P:$P),"")</f>
        <v/>
      </c>
      <c r="X964" s="2" t="str">
        <f t="array" ref="X964">iferror(xlookup($J964,'Product Families'!$A:$A,'Product Families'!$Q:$Q),"")</f>
        <v/>
      </c>
      <c r="Y964" s="42" t="str">
        <f t="shared" si="9"/>
        <v/>
      </c>
      <c r="Z964" s="42" t="str">
        <f t="shared" si="10"/>
        <v/>
      </c>
      <c r="AA964" s="2">
        <f t="shared" si="11"/>
        <v>0</v>
      </c>
      <c r="AB964" s="10" t="str">
        <f t="array" ref="AB964">iferror(xlookup($K964,'Product Families'!$A:$A,'Product Families'!$P:$P),"")</f>
        <v/>
      </c>
      <c r="AC964" s="2" t="str">
        <f t="array" ref="AC964">iferror(xlookup($K964,'Product Families'!$A:$A,'Product Families'!$Q:$Q),"")</f>
        <v/>
      </c>
      <c r="AD964" s="26" t="str">
        <f t="shared" si="12"/>
        <v/>
      </c>
      <c r="AE964" s="42" t="str">
        <f t="shared" si="13"/>
        <v/>
      </c>
      <c r="AF964" s="2">
        <f t="shared" si="14"/>
        <v>0</v>
      </c>
      <c r="AG964" s="10" t="str">
        <f t="array" ref="AG964">iferror(xlookup($L964,'Product Families'!$A:$A,'Product Families'!$P:$P),"")</f>
        <v/>
      </c>
      <c r="AH964" s="2" t="str">
        <f t="array" ref="AH964">iferror(xlookup($L964,'Product Families'!$A:$A,'Product Families'!$Q:$Q),"")</f>
        <v/>
      </c>
      <c r="AI964" s="26" t="str">
        <f t="shared" si="15"/>
        <v/>
      </c>
      <c r="AJ964" s="42" t="str">
        <f t="shared" si="16"/>
        <v/>
      </c>
      <c r="AK964" s="2">
        <f t="shared" si="17"/>
        <v>0</v>
      </c>
    </row>
    <row r="965">
      <c r="A965" s="1"/>
      <c r="B965" s="1"/>
      <c r="C965" s="1"/>
      <c r="D965" s="7" t="str">
        <f t="shared" si="18"/>
        <v/>
      </c>
      <c r="E965" s="26">
        <f t="shared" si="2"/>
        <v>0</v>
      </c>
      <c r="H965" s="1"/>
      <c r="I965" s="1"/>
      <c r="J965" s="1"/>
      <c r="K965" s="1"/>
      <c r="L965" s="1"/>
      <c r="M965" s="10" t="str">
        <f t="array" ref="M965">iferror(xlookup($H965,'Product Families'!$A:$A,'Product Families'!$P:$P),"")</f>
        <v/>
      </c>
      <c r="N965" s="2" t="str">
        <f t="array" ref="N965">iferror(xlookup($H965,'Product Families'!$A:$A,'Product Families'!$Q:$Q),"")</f>
        <v/>
      </c>
      <c r="O965" s="26" t="str">
        <f t="shared" si="3"/>
        <v/>
      </c>
      <c r="P965" s="42" t="str">
        <f t="shared" si="4"/>
        <v/>
      </c>
      <c r="Q965" s="2">
        <f t="shared" si="5"/>
        <v>0</v>
      </c>
      <c r="R965" s="10" t="str">
        <f t="array" ref="R965">iferror(xlookup($I965,'Product Families'!$A:$A,'Product Families'!$P:$P),"")</f>
        <v/>
      </c>
      <c r="S965" s="2" t="str">
        <f t="array" ref="S965">iferror(xlookup($I965,'Product Families'!$A:$A,'Product Families'!$Q:$Q),"")</f>
        <v/>
      </c>
      <c r="T965" s="26" t="str">
        <f t="shared" si="6"/>
        <v/>
      </c>
      <c r="U965" s="42" t="str">
        <f t="shared" si="7"/>
        <v/>
      </c>
      <c r="V965" s="2">
        <f t="shared" si="8"/>
        <v>0</v>
      </c>
      <c r="W965" s="10" t="str">
        <f t="array" ref="W965">iferror(xlookup($J965,'Product Families'!$A:$A,'Product Families'!$P:$P),"")</f>
        <v/>
      </c>
      <c r="X965" s="2" t="str">
        <f t="array" ref="X965">iferror(xlookup($J965,'Product Families'!$A:$A,'Product Families'!$Q:$Q),"")</f>
        <v/>
      </c>
      <c r="Y965" s="42" t="str">
        <f t="shared" si="9"/>
        <v/>
      </c>
      <c r="Z965" s="42" t="str">
        <f t="shared" si="10"/>
        <v/>
      </c>
      <c r="AA965" s="2">
        <f t="shared" si="11"/>
        <v>0</v>
      </c>
      <c r="AB965" s="10" t="str">
        <f t="array" ref="AB965">iferror(xlookup($K965,'Product Families'!$A:$A,'Product Families'!$P:$P),"")</f>
        <v/>
      </c>
      <c r="AC965" s="2" t="str">
        <f t="array" ref="AC965">iferror(xlookup($K965,'Product Families'!$A:$A,'Product Families'!$Q:$Q),"")</f>
        <v/>
      </c>
      <c r="AD965" s="26" t="str">
        <f t="shared" si="12"/>
        <v/>
      </c>
      <c r="AE965" s="42" t="str">
        <f t="shared" si="13"/>
        <v/>
      </c>
      <c r="AF965" s="2">
        <f t="shared" si="14"/>
        <v>0</v>
      </c>
      <c r="AG965" s="10" t="str">
        <f t="array" ref="AG965">iferror(xlookup($L965,'Product Families'!$A:$A,'Product Families'!$P:$P),"")</f>
        <v/>
      </c>
      <c r="AH965" s="2" t="str">
        <f t="array" ref="AH965">iferror(xlookup($L965,'Product Families'!$A:$A,'Product Families'!$Q:$Q),"")</f>
        <v/>
      </c>
      <c r="AI965" s="26" t="str">
        <f t="shared" si="15"/>
        <v/>
      </c>
      <c r="AJ965" s="42" t="str">
        <f t="shared" si="16"/>
        <v/>
      </c>
      <c r="AK965" s="2">
        <f t="shared" si="17"/>
        <v>0</v>
      </c>
    </row>
    <row r="966">
      <c r="A966" s="1"/>
      <c r="B966" s="1"/>
      <c r="C966" s="1"/>
      <c r="D966" s="7" t="str">
        <f t="shared" si="18"/>
        <v/>
      </c>
      <c r="E966" s="26">
        <f t="shared" si="2"/>
        <v>0</v>
      </c>
      <c r="H966" s="1"/>
      <c r="I966" s="1"/>
      <c r="J966" s="1"/>
      <c r="K966" s="1"/>
      <c r="L966" s="1"/>
      <c r="M966" s="10" t="str">
        <f t="array" ref="M966">iferror(xlookup($H966,'Product Families'!$A:$A,'Product Families'!$P:$P),"")</f>
        <v/>
      </c>
      <c r="N966" s="2" t="str">
        <f t="array" ref="N966">iferror(xlookup($H966,'Product Families'!$A:$A,'Product Families'!$Q:$Q),"")</f>
        <v/>
      </c>
      <c r="O966" s="26" t="str">
        <f t="shared" si="3"/>
        <v/>
      </c>
      <c r="P966" s="42" t="str">
        <f t="shared" si="4"/>
        <v/>
      </c>
      <c r="Q966" s="2">
        <f t="shared" si="5"/>
        <v>0</v>
      </c>
      <c r="R966" s="10" t="str">
        <f t="array" ref="R966">iferror(xlookup($I966,'Product Families'!$A:$A,'Product Families'!$P:$P),"")</f>
        <v/>
      </c>
      <c r="S966" s="2" t="str">
        <f t="array" ref="S966">iferror(xlookup($I966,'Product Families'!$A:$A,'Product Families'!$Q:$Q),"")</f>
        <v/>
      </c>
      <c r="T966" s="26" t="str">
        <f t="shared" si="6"/>
        <v/>
      </c>
      <c r="U966" s="42" t="str">
        <f t="shared" si="7"/>
        <v/>
      </c>
      <c r="V966" s="2">
        <f t="shared" si="8"/>
        <v>0</v>
      </c>
      <c r="W966" s="10" t="str">
        <f t="array" ref="W966">iferror(xlookup($J966,'Product Families'!$A:$A,'Product Families'!$P:$P),"")</f>
        <v/>
      </c>
      <c r="X966" s="2" t="str">
        <f t="array" ref="X966">iferror(xlookup($J966,'Product Families'!$A:$A,'Product Families'!$Q:$Q),"")</f>
        <v/>
      </c>
      <c r="Y966" s="42" t="str">
        <f t="shared" si="9"/>
        <v/>
      </c>
      <c r="Z966" s="42" t="str">
        <f t="shared" si="10"/>
        <v/>
      </c>
      <c r="AA966" s="2">
        <f t="shared" si="11"/>
        <v>0</v>
      </c>
      <c r="AB966" s="10" t="str">
        <f t="array" ref="AB966">iferror(xlookup($K966,'Product Families'!$A:$A,'Product Families'!$P:$P),"")</f>
        <v/>
      </c>
      <c r="AC966" s="2" t="str">
        <f t="array" ref="AC966">iferror(xlookup($K966,'Product Families'!$A:$A,'Product Families'!$Q:$Q),"")</f>
        <v/>
      </c>
      <c r="AD966" s="26" t="str">
        <f t="shared" si="12"/>
        <v/>
      </c>
      <c r="AE966" s="42" t="str">
        <f t="shared" si="13"/>
        <v/>
      </c>
      <c r="AF966" s="2">
        <f t="shared" si="14"/>
        <v>0</v>
      </c>
      <c r="AG966" s="10" t="str">
        <f t="array" ref="AG966">iferror(xlookup($L966,'Product Families'!$A:$A,'Product Families'!$P:$P),"")</f>
        <v/>
      </c>
      <c r="AH966" s="2" t="str">
        <f t="array" ref="AH966">iferror(xlookup($L966,'Product Families'!$A:$A,'Product Families'!$Q:$Q),"")</f>
        <v/>
      </c>
      <c r="AI966" s="26" t="str">
        <f t="shared" si="15"/>
        <v/>
      </c>
      <c r="AJ966" s="42" t="str">
        <f t="shared" si="16"/>
        <v/>
      </c>
      <c r="AK966" s="2">
        <f t="shared" si="17"/>
        <v>0</v>
      </c>
    </row>
    <row r="967">
      <c r="A967" s="1"/>
      <c r="B967" s="1"/>
      <c r="C967" s="1"/>
      <c r="D967" s="7" t="str">
        <f t="shared" si="18"/>
        <v/>
      </c>
      <c r="E967" s="26">
        <f t="shared" si="2"/>
        <v>0</v>
      </c>
      <c r="H967" s="1"/>
      <c r="I967" s="1"/>
      <c r="J967" s="1"/>
      <c r="K967" s="1"/>
      <c r="L967" s="1"/>
      <c r="M967" s="10" t="str">
        <f t="array" ref="M967">iferror(xlookup($H967,'Product Families'!$A:$A,'Product Families'!$P:$P),"")</f>
        <v/>
      </c>
      <c r="N967" s="2" t="str">
        <f t="array" ref="N967">iferror(xlookup($H967,'Product Families'!$A:$A,'Product Families'!$Q:$Q),"")</f>
        <v/>
      </c>
      <c r="O967" s="26" t="str">
        <f t="shared" si="3"/>
        <v/>
      </c>
      <c r="P967" s="42" t="str">
        <f t="shared" si="4"/>
        <v/>
      </c>
      <c r="Q967" s="2">
        <f t="shared" si="5"/>
        <v>0</v>
      </c>
      <c r="R967" s="10" t="str">
        <f t="array" ref="R967">iferror(xlookup($I967,'Product Families'!$A:$A,'Product Families'!$P:$P),"")</f>
        <v/>
      </c>
      <c r="S967" s="2" t="str">
        <f t="array" ref="S967">iferror(xlookup($I967,'Product Families'!$A:$A,'Product Families'!$Q:$Q),"")</f>
        <v/>
      </c>
      <c r="T967" s="26" t="str">
        <f t="shared" si="6"/>
        <v/>
      </c>
      <c r="U967" s="42" t="str">
        <f t="shared" si="7"/>
        <v/>
      </c>
      <c r="V967" s="2">
        <f t="shared" si="8"/>
        <v>0</v>
      </c>
      <c r="W967" s="10" t="str">
        <f t="array" ref="W967">iferror(xlookup($J967,'Product Families'!$A:$A,'Product Families'!$P:$P),"")</f>
        <v/>
      </c>
      <c r="X967" s="2" t="str">
        <f t="array" ref="X967">iferror(xlookup($J967,'Product Families'!$A:$A,'Product Families'!$Q:$Q),"")</f>
        <v/>
      </c>
      <c r="Y967" s="42" t="str">
        <f t="shared" si="9"/>
        <v/>
      </c>
      <c r="Z967" s="42" t="str">
        <f t="shared" si="10"/>
        <v/>
      </c>
      <c r="AA967" s="2">
        <f t="shared" si="11"/>
        <v>0</v>
      </c>
      <c r="AB967" s="10" t="str">
        <f t="array" ref="AB967">iferror(xlookup($K967,'Product Families'!$A:$A,'Product Families'!$P:$P),"")</f>
        <v/>
      </c>
      <c r="AC967" s="2" t="str">
        <f t="array" ref="AC967">iferror(xlookup($K967,'Product Families'!$A:$A,'Product Families'!$Q:$Q),"")</f>
        <v/>
      </c>
      <c r="AD967" s="26" t="str">
        <f t="shared" si="12"/>
        <v/>
      </c>
      <c r="AE967" s="42" t="str">
        <f t="shared" si="13"/>
        <v/>
      </c>
      <c r="AF967" s="2">
        <f t="shared" si="14"/>
        <v>0</v>
      </c>
      <c r="AG967" s="10" t="str">
        <f t="array" ref="AG967">iferror(xlookup($L967,'Product Families'!$A:$A,'Product Families'!$P:$P),"")</f>
        <v/>
      </c>
      <c r="AH967" s="2" t="str">
        <f t="array" ref="AH967">iferror(xlookup($L967,'Product Families'!$A:$A,'Product Families'!$Q:$Q),"")</f>
        <v/>
      </c>
      <c r="AI967" s="26" t="str">
        <f t="shared" si="15"/>
        <v/>
      </c>
      <c r="AJ967" s="42" t="str">
        <f t="shared" si="16"/>
        <v/>
      </c>
      <c r="AK967" s="2">
        <f t="shared" si="17"/>
        <v>0</v>
      </c>
    </row>
    <row r="968">
      <c r="A968" s="1"/>
      <c r="B968" s="1"/>
      <c r="C968" s="1"/>
      <c r="D968" s="7" t="str">
        <f t="shared" si="18"/>
        <v/>
      </c>
      <c r="E968" s="26">
        <f t="shared" si="2"/>
        <v>0</v>
      </c>
      <c r="H968" s="1"/>
      <c r="I968" s="1"/>
      <c r="J968" s="1"/>
      <c r="K968" s="1"/>
      <c r="L968" s="1"/>
      <c r="M968" s="10" t="str">
        <f t="array" ref="M968">iferror(xlookup($H968,'Product Families'!$A:$A,'Product Families'!$P:$P),"")</f>
        <v/>
      </c>
      <c r="N968" s="2" t="str">
        <f t="array" ref="N968">iferror(xlookup($H968,'Product Families'!$A:$A,'Product Families'!$Q:$Q),"")</f>
        <v/>
      </c>
      <c r="O968" s="26" t="str">
        <f t="shared" si="3"/>
        <v/>
      </c>
      <c r="P968" s="42" t="str">
        <f t="shared" si="4"/>
        <v/>
      </c>
      <c r="Q968" s="2">
        <f t="shared" si="5"/>
        <v>0</v>
      </c>
      <c r="R968" s="10" t="str">
        <f t="array" ref="R968">iferror(xlookup($I968,'Product Families'!$A:$A,'Product Families'!$P:$P),"")</f>
        <v/>
      </c>
      <c r="S968" s="2" t="str">
        <f t="array" ref="S968">iferror(xlookup($I968,'Product Families'!$A:$A,'Product Families'!$Q:$Q),"")</f>
        <v/>
      </c>
      <c r="T968" s="26" t="str">
        <f t="shared" si="6"/>
        <v/>
      </c>
      <c r="U968" s="42" t="str">
        <f t="shared" si="7"/>
        <v/>
      </c>
      <c r="V968" s="2">
        <f t="shared" si="8"/>
        <v>0</v>
      </c>
      <c r="W968" s="10" t="str">
        <f t="array" ref="W968">iferror(xlookup($J968,'Product Families'!$A:$A,'Product Families'!$P:$P),"")</f>
        <v/>
      </c>
      <c r="X968" s="2" t="str">
        <f t="array" ref="X968">iferror(xlookup($J968,'Product Families'!$A:$A,'Product Families'!$Q:$Q),"")</f>
        <v/>
      </c>
      <c r="Y968" s="42" t="str">
        <f t="shared" si="9"/>
        <v/>
      </c>
      <c r="Z968" s="42" t="str">
        <f t="shared" si="10"/>
        <v/>
      </c>
      <c r="AA968" s="2">
        <f t="shared" si="11"/>
        <v>0</v>
      </c>
      <c r="AB968" s="10" t="str">
        <f t="array" ref="AB968">iferror(xlookup($K968,'Product Families'!$A:$A,'Product Families'!$P:$P),"")</f>
        <v/>
      </c>
      <c r="AC968" s="2" t="str">
        <f t="array" ref="AC968">iferror(xlookup($K968,'Product Families'!$A:$A,'Product Families'!$Q:$Q),"")</f>
        <v/>
      </c>
      <c r="AD968" s="26" t="str">
        <f t="shared" si="12"/>
        <v/>
      </c>
      <c r="AE968" s="42" t="str">
        <f t="shared" si="13"/>
        <v/>
      </c>
      <c r="AF968" s="2">
        <f t="shared" si="14"/>
        <v>0</v>
      </c>
      <c r="AG968" s="10" t="str">
        <f t="array" ref="AG968">iferror(xlookup($L968,'Product Families'!$A:$A,'Product Families'!$P:$P),"")</f>
        <v/>
      </c>
      <c r="AH968" s="2" t="str">
        <f t="array" ref="AH968">iferror(xlookup($L968,'Product Families'!$A:$A,'Product Families'!$Q:$Q),"")</f>
        <v/>
      </c>
      <c r="AI968" s="26" t="str">
        <f t="shared" si="15"/>
        <v/>
      </c>
      <c r="AJ968" s="42" t="str">
        <f t="shared" si="16"/>
        <v/>
      </c>
      <c r="AK968" s="2">
        <f t="shared" si="17"/>
        <v>0</v>
      </c>
    </row>
    <row r="969">
      <c r="A969" s="1"/>
      <c r="B969" s="1"/>
      <c r="C969" s="1"/>
      <c r="D969" s="7" t="str">
        <f t="shared" si="18"/>
        <v/>
      </c>
      <c r="E969" s="26">
        <f t="shared" si="2"/>
        <v>0</v>
      </c>
      <c r="H969" s="1"/>
      <c r="I969" s="1"/>
      <c r="J969" s="1"/>
      <c r="K969" s="1"/>
      <c r="L969" s="1"/>
      <c r="M969" s="10" t="str">
        <f t="array" ref="M969">iferror(xlookup($H969,'Product Families'!$A:$A,'Product Families'!$P:$P),"")</f>
        <v/>
      </c>
      <c r="N969" s="2" t="str">
        <f t="array" ref="N969">iferror(xlookup($H969,'Product Families'!$A:$A,'Product Families'!$Q:$Q),"")</f>
        <v/>
      </c>
      <c r="O969" s="26" t="str">
        <f t="shared" si="3"/>
        <v/>
      </c>
      <c r="P969" s="42" t="str">
        <f t="shared" si="4"/>
        <v/>
      </c>
      <c r="Q969" s="2">
        <f t="shared" si="5"/>
        <v>0</v>
      </c>
      <c r="R969" s="10" t="str">
        <f t="array" ref="R969">iferror(xlookup($I969,'Product Families'!$A:$A,'Product Families'!$P:$P),"")</f>
        <v/>
      </c>
      <c r="S969" s="2" t="str">
        <f t="array" ref="S969">iferror(xlookup($I969,'Product Families'!$A:$A,'Product Families'!$Q:$Q),"")</f>
        <v/>
      </c>
      <c r="T969" s="26" t="str">
        <f t="shared" si="6"/>
        <v/>
      </c>
      <c r="U969" s="42" t="str">
        <f t="shared" si="7"/>
        <v/>
      </c>
      <c r="V969" s="2">
        <f t="shared" si="8"/>
        <v>0</v>
      </c>
      <c r="W969" s="10" t="str">
        <f t="array" ref="W969">iferror(xlookup($J969,'Product Families'!$A:$A,'Product Families'!$P:$P),"")</f>
        <v/>
      </c>
      <c r="X969" s="2" t="str">
        <f t="array" ref="X969">iferror(xlookup($J969,'Product Families'!$A:$A,'Product Families'!$Q:$Q),"")</f>
        <v/>
      </c>
      <c r="Y969" s="42" t="str">
        <f t="shared" si="9"/>
        <v/>
      </c>
      <c r="Z969" s="42" t="str">
        <f t="shared" si="10"/>
        <v/>
      </c>
      <c r="AA969" s="2">
        <f t="shared" si="11"/>
        <v>0</v>
      </c>
      <c r="AB969" s="10" t="str">
        <f t="array" ref="AB969">iferror(xlookup($K969,'Product Families'!$A:$A,'Product Families'!$P:$P),"")</f>
        <v/>
      </c>
      <c r="AC969" s="2" t="str">
        <f t="array" ref="AC969">iferror(xlookup($K969,'Product Families'!$A:$A,'Product Families'!$Q:$Q),"")</f>
        <v/>
      </c>
      <c r="AD969" s="26" t="str">
        <f t="shared" si="12"/>
        <v/>
      </c>
      <c r="AE969" s="42" t="str">
        <f t="shared" si="13"/>
        <v/>
      </c>
      <c r="AF969" s="2">
        <f t="shared" si="14"/>
        <v>0</v>
      </c>
      <c r="AG969" s="10" t="str">
        <f t="array" ref="AG969">iferror(xlookup($L969,'Product Families'!$A:$A,'Product Families'!$P:$P),"")</f>
        <v/>
      </c>
      <c r="AH969" s="2" t="str">
        <f t="array" ref="AH969">iferror(xlookup($L969,'Product Families'!$A:$A,'Product Families'!$Q:$Q),"")</f>
        <v/>
      </c>
      <c r="AI969" s="26" t="str">
        <f t="shared" si="15"/>
        <v/>
      </c>
      <c r="AJ969" s="42" t="str">
        <f t="shared" si="16"/>
        <v/>
      </c>
      <c r="AK969" s="2">
        <f t="shared" si="17"/>
        <v>0</v>
      </c>
    </row>
    <row r="970">
      <c r="A970" s="1"/>
      <c r="B970" s="1"/>
      <c r="C970" s="1"/>
      <c r="D970" s="7" t="str">
        <f t="shared" si="18"/>
        <v/>
      </c>
      <c r="E970" s="26">
        <f t="shared" si="2"/>
        <v>0</v>
      </c>
      <c r="H970" s="1"/>
      <c r="I970" s="1"/>
      <c r="J970" s="1"/>
      <c r="K970" s="1"/>
      <c r="L970" s="1"/>
      <c r="M970" s="10" t="str">
        <f t="array" ref="M970">iferror(xlookup($H970,'Product Families'!$A:$A,'Product Families'!$P:$P),"")</f>
        <v/>
      </c>
      <c r="N970" s="2" t="str">
        <f t="array" ref="N970">iferror(xlookup($H970,'Product Families'!$A:$A,'Product Families'!$Q:$Q),"")</f>
        <v/>
      </c>
      <c r="O970" s="26" t="str">
        <f t="shared" si="3"/>
        <v/>
      </c>
      <c r="P970" s="42" t="str">
        <f t="shared" si="4"/>
        <v/>
      </c>
      <c r="Q970" s="2">
        <f t="shared" si="5"/>
        <v>0</v>
      </c>
      <c r="R970" s="10" t="str">
        <f t="array" ref="R970">iferror(xlookup($I970,'Product Families'!$A:$A,'Product Families'!$P:$P),"")</f>
        <v/>
      </c>
      <c r="S970" s="2" t="str">
        <f t="array" ref="S970">iferror(xlookup($I970,'Product Families'!$A:$A,'Product Families'!$Q:$Q),"")</f>
        <v/>
      </c>
      <c r="T970" s="26" t="str">
        <f t="shared" si="6"/>
        <v/>
      </c>
      <c r="U970" s="42" t="str">
        <f t="shared" si="7"/>
        <v/>
      </c>
      <c r="V970" s="2">
        <f t="shared" si="8"/>
        <v>0</v>
      </c>
      <c r="W970" s="10" t="str">
        <f t="array" ref="W970">iferror(xlookup($J970,'Product Families'!$A:$A,'Product Families'!$P:$P),"")</f>
        <v/>
      </c>
      <c r="X970" s="2" t="str">
        <f t="array" ref="X970">iferror(xlookup($J970,'Product Families'!$A:$A,'Product Families'!$Q:$Q),"")</f>
        <v/>
      </c>
      <c r="Y970" s="42" t="str">
        <f t="shared" si="9"/>
        <v/>
      </c>
      <c r="Z970" s="42" t="str">
        <f t="shared" si="10"/>
        <v/>
      </c>
      <c r="AA970" s="2">
        <f t="shared" si="11"/>
        <v>0</v>
      </c>
      <c r="AB970" s="10" t="str">
        <f t="array" ref="AB970">iferror(xlookup($K970,'Product Families'!$A:$A,'Product Families'!$P:$P),"")</f>
        <v/>
      </c>
      <c r="AC970" s="2" t="str">
        <f t="array" ref="AC970">iferror(xlookup($K970,'Product Families'!$A:$A,'Product Families'!$Q:$Q),"")</f>
        <v/>
      </c>
      <c r="AD970" s="26" t="str">
        <f t="shared" si="12"/>
        <v/>
      </c>
      <c r="AE970" s="42" t="str">
        <f t="shared" si="13"/>
        <v/>
      </c>
      <c r="AF970" s="2">
        <f t="shared" si="14"/>
        <v>0</v>
      </c>
      <c r="AG970" s="10" t="str">
        <f t="array" ref="AG970">iferror(xlookup($L970,'Product Families'!$A:$A,'Product Families'!$P:$P),"")</f>
        <v/>
      </c>
      <c r="AH970" s="2" t="str">
        <f t="array" ref="AH970">iferror(xlookup($L970,'Product Families'!$A:$A,'Product Families'!$Q:$Q),"")</f>
        <v/>
      </c>
      <c r="AI970" s="26" t="str">
        <f t="shared" si="15"/>
        <v/>
      </c>
      <c r="AJ970" s="42" t="str">
        <f t="shared" si="16"/>
        <v/>
      </c>
      <c r="AK970" s="2">
        <f t="shared" si="17"/>
        <v>0</v>
      </c>
    </row>
    <row r="971">
      <c r="A971" s="1"/>
      <c r="B971" s="1"/>
      <c r="C971" s="1"/>
      <c r="D971" s="7" t="str">
        <f t="shared" si="18"/>
        <v/>
      </c>
      <c r="E971" s="26">
        <f t="shared" si="2"/>
        <v>0</v>
      </c>
      <c r="H971" s="1"/>
      <c r="I971" s="1"/>
      <c r="J971" s="1"/>
      <c r="K971" s="1"/>
      <c r="L971" s="1"/>
      <c r="M971" s="10" t="str">
        <f t="array" ref="M971">iferror(xlookup($H971,'Product Families'!$A:$A,'Product Families'!$P:$P),"")</f>
        <v/>
      </c>
      <c r="N971" s="2" t="str">
        <f t="array" ref="N971">iferror(xlookup($H971,'Product Families'!$A:$A,'Product Families'!$Q:$Q),"")</f>
        <v/>
      </c>
      <c r="O971" s="26" t="str">
        <f t="shared" si="3"/>
        <v/>
      </c>
      <c r="P971" s="42" t="str">
        <f t="shared" si="4"/>
        <v/>
      </c>
      <c r="Q971" s="2">
        <f t="shared" si="5"/>
        <v>0</v>
      </c>
      <c r="R971" s="10" t="str">
        <f t="array" ref="R971">iferror(xlookup($I971,'Product Families'!$A:$A,'Product Families'!$P:$P),"")</f>
        <v/>
      </c>
      <c r="S971" s="2" t="str">
        <f t="array" ref="S971">iferror(xlookup($I971,'Product Families'!$A:$A,'Product Families'!$Q:$Q),"")</f>
        <v/>
      </c>
      <c r="T971" s="26" t="str">
        <f t="shared" si="6"/>
        <v/>
      </c>
      <c r="U971" s="42" t="str">
        <f t="shared" si="7"/>
        <v/>
      </c>
      <c r="V971" s="2">
        <f t="shared" si="8"/>
        <v>0</v>
      </c>
      <c r="W971" s="10" t="str">
        <f t="array" ref="W971">iferror(xlookup($J971,'Product Families'!$A:$A,'Product Families'!$P:$P),"")</f>
        <v/>
      </c>
      <c r="X971" s="2" t="str">
        <f t="array" ref="X971">iferror(xlookup($J971,'Product Families'!$A:$A,'Product Families'!$Q:$Q),"")</f>
        <v/>
      </c>
      <c r="Y971" s="42" t="str">
        <f t="shared" si="9"/>
        <v/>
      </c>
      <c r="Z971" s="42" t="str">
        <f t="shared" si="10"/>
        <v/>
      </c>
      <c r="AA971" s="2">
        <f t="shared" si="11"/>
        <v>0</v>
      </c>
      <c r="AB971" s="10" t="str">
        <f t="array" ref="AB971">iferror(xlookup($K971,'Product Families'!$A:$A,'Product Families'!$P:$P),"")</f>
        <v/>
      </c>
      <c r="AC971" s="2" t="str">
        <f t="array" ref="AC971">iferror(xlookup($K971,'Product Families'!$A:$A,'Product Families'!$Q:$Q),"")</f>
        <v/>
      </c>
      <c r="AD971" s="26" t="str">
        <f t="shared" si="12"/>
        <v/>
      </c>
      <c r="AE971" s="42" t="str">
        <f t="shared" si="13"/>
        <v/>
      </c>
      <c r="AF971" s="2">
        <f t="shared" si="14"/>
        <v>0</v>
      </c>
      <c r="AG971" s="10" t="str">
        <f t="array" ref="AG971">iferror(xlookup($L971,'Product Families'!$A:$A,'Product Families'!$P:$P),"")</f>
        <v/>
      </c>
      <c r="AH971" s="2" t="str">
        <f t="array" ref="AH971">iferror(xlookup($L971,'Product Families'!$A:$A,'Product Families'!$Q:$Q),"")</f>
        <v/>
      </c>
      <c r="AI971" s="26" t="str">
        <f t="shared" si="15"/>
        <v/>
      </c>
      <c r="AJ971" s="42" t="str">
        <f t="shared" si="16"/>
        <v/>
      </c>
      <c r="AK971" s="2">
        <f t="shared" si="17"/>
        <v>0</v>
      </c>
    </row>
    <row r="972">
      <c r="A972" s="1"/>
      <c r="B972" s="1"/>
      <c r="C972" s="1"/>
      <c r="D972" s="7" t="str">
        <f t="shared" si="18"/>
        <v/>
      </c>
      <c r="E972" s="26">
        <f t="shared" si="2"/>
        <v>0</v>
      </c>
      <c r="H972" s="1"/>
      <c r="I972" s="1"/>
      <c r="J972" s="1"/>
      <c r="K972" s="1"/>
      <c r="L972" s="1"/>
      <c r="M972" s="10" t="str">
        <f t="array" ref="M972">iferror(xlookup($H972,'Product Families'!$A:$A,'Product Families'!$P:$P),"")</f>
        <v/>
      </c>
      <c r="N972" s="2" t="str">
        <f t="array" ref="N972">iferror(xlookup($H972,'Product Families'!$A:$A,'Product Families'!$Q:$Q),"")</f>
        <v/>
      </c>
      <c r="O972" s="26" t="str">
        <f t="shared" si="3"/>
        <v/>
      </c>
      <c r="P972" s="42" t="str">
        <f t="shared" si="4"/>
        <v/>
      </c>
      <c r="Q972" s="2">
        <f t="shared" si="5"/>
        <v>0</v>
      </c>
      <c r="R972" s="10" t="str">
        <f t="array" ref="R972">iferror(xlookup($I972,'Product Families'!$A:$A,'Product Families'!$P:$P),"")</f>
        <v/>
      </c>
      <c r="S972" s="2" t="str">
        <f t="array" ref="S972">iferror(xlookup($I972,'Product Families'!$A:$A,'Product Families'!$Q:$Q),"")</f>
        <v/>
      </c>
      <c r="T972" s="26" t="str">
        <f t="shared" si="6"/>
        <v/>
      </c>
      <c r="U972" s="42" t="str">
        <f t="shared" si="7"/>
        <v/>
      </c>
      <c r="V972" s="2">
        <f t="shared" si="8"/>
        <v>0</v>
      </c>
      <c r="W972" s="10" t="str">
        <f t="array" ref="W972">iferror(xlookup($J972,'Product Families'!$A:$A,'Product Families'!$P:$P),"")</f>
        <v/>
      </c>
      <c r="X972" s="2" t="str">
        <f t="array" ref="X972">iferror(xlookup($J972,'Product Families'!$A:$A,'Product Families'!$Q:$Q),"")</f>
        <v/>
      </c>
      <c r="Y972" s="42" t="str">
        <f t="shared" si="9"/>
        <v/>
      </c>
      <c r="Z972" s="42" t="str">
        <f t="shared" si="10"/>
        <v/>
      </c>
      <c r="AA972" s="2">
        <f t="shared" si="11"/>
        <v>0</v>
      </c>
      <c r="AB972" s="10" t="str">
        <f t="array" ref="AB972">iferror(xlookup($K972,'Product Families'!$A:$A,'Product Families'!$P:$P),"")</f>
        <v/>
      </c>
      <c r="AC972" s="2" t="str">
        <f t="array" ref="AC972">iferror(xlookup($K972,'Product Families'!$A:$A,'Product Families'!$Q:$Q),"")</f>
        <v/>
      </c>
      <c r="AD972" s="26" t="str">
        <f t="shared" si="12"/>
        <v/>
      </c>
      <c r="AE972" s="42" t="str">
        <f t="shared" si="13"/>
        <v/>
      </c>
      <c r="AF972" s="2">
        <f t="shared" si="14"/>
        <v>0</v>
      </c>
      <c r="AG972" s="10" t="str">
        <f t="array" ref="AG972">iferror(xlookup($L972,'Product Families'!$A:$A,'Product Families'!$P:$P),"")</f>
        <v/>
      </c>
      <c r="AH972" s="2" t="str">
        <f t="array" ref="AH972">iferror(xlookup($L972,'Product Families'!$A:$A,'Product Families'!$Q:$Q),"")</f>
        <v/>
      </c>
      <c r="AI972" s="26" t="str">
        <f t="shared" si="15"/>
        <v/>
      </c>
      <c r="AJ972" s="42" t="str">
        <f t="shared" si="16"/>
        <v/>
      </c>
      <c r="AK972" s="2">
        <f t="shared" si="17"/>
        <v>0</v>
      </c>
    </row>
    <row r="973">
      <c r="A973" s="1"/>
      <c r="B973" s="1"/>
      <c r="C973" s="1"/>
      <c r="D973" s="7" t="str">
        <f t="shared" si="18"/>
        <v/>
      </c>
      <c r="E973" s="26">
        <f t="shared" si="2"/>
        <v>0</v>
      </c>
      <c r="H973" s="1"/>
      <c r="I973" s="1"/>
      <c r="J973" s="1"/>
      <c r="K973" s="1"/>
      <c r="L973" s="1"/>
      <c r="M973" s="10" t="str">
        <f t="array" ref="M973">iferror(xlookup($H973,'Product Families'!$A:$A,'Product Families'!$P:$P),"")</f>
        <v/>
      </c>
      <c r="N973" s="2" t="str">
        <f t="array" ref="N973">iferror(xlookup($H973,'Product Families'!$A:$A,'Product Families'!$Q:$Q),"")</f>
        <v/>
      </c>
      <c r="O973" s="26" t="str">
        <f t="shared" si="3"/>
        <v/>
      </c>
      <c r="P973" s="42" t="str">
        <f t="shared" si="4"/>
        <v/>
      </c>
      <c r="Q973" s="2">
        <f t="shared" si="5"/>
        <v>0</v>
      </c>
      <c r="R973" s="10" t="str">
        <f t="array" ref="R973">iferror(xlookup($I973,'Product Families'!$A:$A,'Product Families'!$P:$P),"")</f>
        <v/>
      </c>
      <c r="S973" s="2" t="str">
        <f t="array" ref="S973">iferror(xlookup($I973,'Product Families'!$A:$A,'Product Families'!$Q:$Q),"")</f>
        <v/>
      </c>
      <c r="T973" s="26" t="str">
        <f t="shared" si="6"/>
        <v/>
      </c>
      <c r="U973" s="42" t="str">
        <f t="shared" si="7"/>
        <v/>
      </c>
      <c r="V973" s="2">
        <f t="shared" si="8"/>
        <v>0</v>
      </c>
      <c r="W973" s="10" t="str">
        <f t="array" ref="W973">iferror(xlookup($J973,'Product Families'!$A:$A,'Product Families'!$P:$P),"")</f>
        <v/>
      </c>
      <c r="X973" s="2" t="str">
        <f t="array" ref="X973">iferror(xlookup($J973,'Product Families'!$A:$A,'Product Families'!$Q:$Q),"")</f>
        <v/>
      </c>
      <c r="Y973" s="42" t="str">
        <f t="shared" si="9"/>
        <v/>
      </c>
      <c r="Z973" s="42" t="str">
        <f t="shared" si="10"/>
        <v/>
      </c>
      <c r="AA973" s="2">
        <f t="shared" si="11"/>
        <v>0</v>
      </c>
      <c r="AB973" s="10" t="str">
        <f t="array" ref="AB973">iferror(xlookup($K973,'Product Families'!$A:$A,'Product Families'!$P:$P),"")</f>
        <v/>
      </c>
      <c r="AC973" s="2" t="str">
        <f t="array" ref="AC973">iferror(xlookup($K973,'Product Families'!$A:$A,'Product Families'!$Q:$Q),"")</f>
        <v/>
      </c>
      <c r="AD973" s="26" t="str">
        <f t="shared" si="12"/>
        <v/>
      </c>
      <c r="AE973" s="42" t="str">
        <f t="shared" si="13"/>
        <v/>
      </c>
      <c r="AF973" s="2">
        <f t="shared" si="14"/>
        <v>0</v>
      </c>
      <c r="AG973" s="10" t="str">
        <f t="array" ref="AG973">iferror(xlookup($L973,'Product Families'!$A:$A,'Product Families'!$P:$P),"")</f>
        <v/>
      </c>
      <c r="AH973" s="2" t="str">
        <f t="array" ref="AH973">iferror(xlookup($L973,'Product Families'!$A:$A,'Product Families'!$Q:$Q),"")</f>
        <v/>
      </c>
      <c r="AI973" s="26" t="str">
        <f t="shared" si="15"/>
        <v/>
      </c>
      <c r="AJ973" s="42" t="str">
        <f t="shared" si="16"/>
        <v/>
      </c>
      <c r="AK973" s="2">
        <f t="shared" si="17"/>
        <v>0</v>
      </c>
    </row>
  </sheetData>
  <mergeCells count="5">
    <mergeCell ref="M1:Q1"/>
    <mergeCell ref="R1:V1"/>
    <mergeCell ref="W1:AA1"/>
    <mergeCell ref="AB1:AF1"/>
    <mergeCell ref="AG1:A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</cols>
  <sheetData>
    <row r="1">
      <c r="B1" s="2" t="s">
        <v>0</v>
      </c>
    </row>
    <row r="2">
      <c r="A2" s="2" t="s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13</v>
      </c>
    </row>
    <row r="3">
      <c r="A3" s="7" t="s">
        <v>15</v>
      </c>
      <c r="B3" s="14">
        <f>sumif('Week 1 - Making'!$A:$A,$A3,'Week 1 - Making'!$Y:$Y)</f>
        <v>0</v>
      </c>
      <c r="C3" s="14">
        <f>sumif('Week 2 - Making'!$A:$A,$A3,'Week 2 - Making'!$Y:$Y)</f>
        <v>0</v>
      </c>
      <c r="D3" s="14">
        <f>sumif('Week 3 - Making'!$A:$A,$A3,'Week 3 - Making'!$Y:$Y)</f>
        <v>0</v>
      </c>
      <c r="E3" s="14">
        <f>sumif('Week 4 - Making'!$A:$A,$A3,'Week 4 - Making'!$Y:$Y)</f>
        <v>0</v>
      </c>
      <c r="F3" s="14">
        <f>sumif('Week 5 - Making'!$A:$A,$A3,'Week 5 - Making'!$Y:$Y)</f>
        <v>0</v>
      </c>
    </row>
    <row r="4">
      <c r="A4" s="7" t="s">
        <v>35</v>
      </c>
      <c r="B4" s="14">
        <f>sumif('Week 1 - Making'!$A:$A,$A4,'Week 1 - Making'!$Y:$Y)</f>
        <v>0</v>
      </c>
      <c r="C4" s="14">
        <f>sumif('Week 2 - Making'!$A:$A,$A4,'Week 2 - Making'!$Y:$Y)</f>
        <v>0</v>
      </c>
      <c r="D4" s="14">
        <f>sumif('Week 3 - Making'!$A:$A,$A4,'Week 3 - Making'!$Y:$Y)</f>
        <v>0</v>
      </c>
      <c r="E4" s="14">
        <f>sumif('Week 4 - Making'!$A:$A,$A4,'Week 4 - Making'!$Y:$Y)</f>
        <v>0</v>
      </c>
      <c r="F4" s="14">
        <f>sumif('Week 5 - Making'!$A:$A,$A4,'Week 5 - Making'!$Y:$Y)</f>
        <v>0</v>
      </c>
    </row>
    <row r="5">
      <c r="A5" s="7" t="s">
        <v>32</v>
      </c>
      <c r="B5" s="14">
        <f>sumif('Week 1 - Making'!$A:$A,$A5,'Week 1 - Making'!$Y:$Y)</f>
        <v>0</v>
      </c>
      <c r="C5" s="14">
        <f>sumif('Week 2 - Making'!$A:$A,$A5,'Week 2 - Making'!$Y:$Y)</f>
        <v>0</v>
      </c>
      <c r="D5" s="14">
        <f>sumif('Week 3 - Making'!$A:$A,$A5,'Week 3 - Making'!$Y:$Y)</f>
        <v>0</v>
      </c>
      <c r="E5" s="14">
        <f>sumif('Week 4 - Making'!$A:$A,$A5,'Week 4 - Making'!$Y:$Y)</f>
        <v>0</v>
      </c>
      <c r="F5" s="14">
        <f>sumif('Week 5 - Making'!$A:$A,$A5,'Week 5 - Making'!$Y:$Y)</f>
        <v>0</v>
      </c>
    </row>
    <row r="6">
      <c r="A6" s="7" t="s">
        <v>41</v>
      </c>
      <c r="B6" s="14">
        <f>sumif('Week 1 - Making'!$A:$A,$A6,'Week 1 - Making'!$Y:$Y)</f>
        <v>1893.43</v>
      </c>
      <c r="C6" s="14">
        <f>sumif('Week 2 - Making'!$A:$A,$A6,'Week 2 - Making'!$Y:$Y)</f>
        <v>1466.08</v>
      </c>
      <c r="D6" s="14">
        <f>sumif('Week 3 - Making'!$A:$A,$A6,'Week 3 - Making'!$Y:$Y)</f>
        <v>0</v>
      </c>
      <c r="E6" s="14">
        <f>sumif('Week 4 - Making'!$A:$A,$A6,'Week 4 - Making'!$Y:$Y)</f>
        <v>0</v>
      </c>
      <c r="F6" s="14">
        <f>sumif('Week 5 - Making'!$A:$A,$A6,'Week 5 - Making'!$Y:$Y)</f>
        <v>0</v>
      </c>
    </row>
    <row r="7">
      <c r="A7" s="7" t="s">
        <v>46</v>
      </c>
      <c r="B7" s="14">
        <f>sumif('Week 1 - Making'!$A:$A,$A7,'Week 1 - Making'!$Y:$Y)</f>
        <v>0</v>
      </c>
      <c r="C7" s="14">
        <f>sumif('Week 2 - Making'!$A:$A,$A7,'Week 2 - Making'!$Y:$Y)</f>
        <v>0</v>
      </c>
      <c r="D7" s="14">
        <f>sumif('Week 3 - Making'!$A:$A,$A7,'Week 3 - Making'!$Y:$Y)</f>
        <v>0</v>
      </c>
      <c r="E7" s="14">
        <f>sumif('Week 4 - Making'!$A:$A,$A7,'Week 4 - Making'!$Y:$Y)</f>
        <v>0</v>
      </c>
      <c r="F7" s="14">
        <f>sumif('Week 5 - Making'!$A:$A,$A7,'Week 5 - Making'!$Y:$Y)</f>
        <v>0</v>
      </c>
    </row>
    <row r="8">
      <c r="A8" s="7" t="s">
        <v>48</v>
      </c>
      <c r="B8" s="14">
        <f>sumif('Week 1 - Making'!$A:$A,$A8,'Week 1 - Making'!$Y:$Y)</f>
        <v>0</v>
      </c>
      <c r="C8" s="14">
        <f>sumif('Week 2 - Making'!$A:$A,$A8,'Week 2 - Making'!$Y:$Y)</f>
        <v>0</v>
      </c>
      <c r="D8" s="14">
        <f>sumif('Week 3 - Making'!$A:$A,$A8,'Week 3 - Making'!$Y:$Y)</f>
        <v>0</v>
      </c>
      <c r="E8" s="14">
        <f>sumif('Week 4 - Making'!$A:$A,$A8,'Week 4 - Making'!$Y:$Y)</f>
        <v>0</v>
      </c>
      <c r="F8" s="14">
        <f>sumif('Week 5 - Making'!$A:$A,$A8,'Week 5 - Making'!$Y:$Y)</f>
        <v>0</v>
      </c>
    </row>
    <row r="9">
      <c r="A9" s="7" t="s">
        <v>64</v>
      </c>
      <c r="B9" s="14">
        <f>sumif('Week 1 - Making'!$A:$A,$A9,'Week 1 - Making'!$Y:$Y)</f>
        <v>0</v>
      </c>
      <c r="C9" s="14">
        <f>sumif('Week 2 - Making'!$A:$A,$A9,'Week 2 - Making'!$Y:$Y)</f>
        <v>0</v>
      </c>
      <c r="D9" s="14">
        <f>sumif('Week 3 - Making'!$A:$A,$A9,'Week 3 - Making'!$Y:$Y)</f>
        <v>0</v>
      </c>
      <c r="E9" s="14">
        <f>sumif('Week 4 - Making'!$A:$A,$A9,'Week 4 - Making'!$Y:$Y)</f>
        <v>0</v>
      </c>
      <c r="F9" s="14">
        <f>sumif('Week 5 - Making'!$A:$A,$A9,'Week 5 - Making'!$Y:$Y)</f>
        <v>0</v>
      </c>
    </row>
    <row r="10">
      <c r="A10" s="7" t="s">
        <v>67</v>
      </c>
      <c r="B10" s="14">
        <f>sumif('Week 1 - Making'!$A:$A,$A10,'Week 1 - Making'!$Y:$Y)</f>
        <v>0</v>
      </c>
      <c r="C10" s="14">
        <f>sumif('Week 2 - Making'!$A:$A,$A10,'Week 2 - Making'!$Y:$Y)</f>
        <v>0</v>
      </c>
      <c r="D10" s="14">
        <f>sumif('Week 3 - Making'!$A:$A,$A10,'Week 3 - Making'!$Y:$Y)</f>
        <v>0</v>
      </c>
      <c r="E10" s="14">
        <f>sumif('Week 4 - Making'!$A:$A,$A10,'Week 4 - Making'!$Y:$Y)</f>
        <v>0</v>
      </c>
      <c r="F10" s="14">
        <f>sumif('Week 5 - Making'!$A:$A,$A10,'Week 5 - Making'!$Y:$Y)</f>
        <v>0</v>
      </c>
    </row>
    <row r="11">
      <c r="A11" s="7" t="s">
        <v>68</v>
      </c>
      <c r="B11" s="14">
        <f>sumif('Week 1 - Making'!$A:$A,$A11,'Week 1 - Making'!$Y:$Y)</f>
        <v>0</v>
      </c>
      <c r="C11" s="14">
        <f>sumif('Week 2 - Making'!$A:$A,$A11,'Week 2 - Making'!$Y:$Y)</f>
        <v>0</v>
      </c>
      <c r="D11" s="14">
        <f>sumif('Week 3 - Making'!$A:$A,$A11,'Week 3 - Making'!$Y:$Y)</f>
        <v>0</v>
      </c>
      <c r="E11" s="14">
        <f>sumif('Week 4 - Making'!$A:$A,$A11,'Week 4 - Making'!$Y:$Y)</f>
        <v>0</v>
      </c>
      <c r="F11" s="14">
        <f>sumif('Week 5 - Making'!$A:$A,$A11,'Week 5 - Making'!$Y:$Y)</f>
        <v>0</v>
      </c>
    </row>
    <row r="12">
      <c r="A12" s="7" t="s">
        <v>69</v>
      </c>
      <c r="B12" s="14">
        <f>sumif('Week 1 - Making'!$A:$A,$A12,'Week 1 - Making'!$Y:$Y)</f>
        <v>0</v>
      </c>
      <c r="C12" s="14">
        <f>sumif('Week 2 - Making'!$A:$A,$A12,'Week 2 - Making'!$Y:$Y)</f>
        <v>0</v>
      </c>
      <c r="D12" s="14">
        <f>sumif('Week 3 - Making'!$A:$A,$A12,'Week 3 - Making'!$Y:$Y)</f>
        <v>0</v>
      </c>
      <c r="E12" s="14">
        <f>sumif('Week 4 - Making'!$A:$A,$A12,'Week 4 - Making'!$Y:$Y)</f>
        <v>0</v>
      </c>
      <c r="F12" s="14">
        <f>sumif('Week 5 - Making'!$A:$A,$A12,'Week 5 - Making'!$Y:$Y)</f>
        <v>0</v>
      </c>
    </row>
    <row r="13">
      <c r="A13" s="7" t="s">
        <v>70</v>
      </c>
      <c r="B13" s="14">
        <f>sumif('Week 1 - Making'!$A:$A,$A13,'Week 1 - Making'!$Y:$Y)</f>
        <v>0</v>
      </c>
      <c r="C13" s="14">
        <f>sumif('Week 2 - Making'!$A:$A,$A13,'Week 2 - Making'!$Y:$Y)</f>
        <v>0</v>
      </c>
      <c r="D13" s="14">
        <f>sumif('Week 3 - Making'!$A:$A,$A13,'Week 3 - Making'!$Y:$Y)</f>
        <v>0</v>
      </c>
      <c r="E13" s="14">
        <f>sumif('Week 4 - Making'!$A:$A,$A13,'Week 4 - Making'!$Y:$Y)</f>
        <v>0</v>
      </c>
      <c r="F13" s="14">
        <f>sumif('Week 5 - Making'!$A:$A,$A13,'Week 5 - Making'!$Y:$Y)</f>
        <v>0</v>
      </c>
    </row>
    <row r="14">
      <c r="A14" s="7" t="s">
        <v>71</v>
      </c>
      <c r="B14" s="14">
        <f>sumif('Week 1 - Making'!$A:$A,$A14,'Week 1 - Making'!$Y:$Y)</f>
        <v>0</v>
      </c>
      <c r="C14" s="14">
        <f>sumif('Week 2 - Making'!$A:$A,$A14,'Week 2 - Making'!$Y:$Y)</f>
        <v>0</v>
      </c>
      <c r="D14" s="14">
        <f>sumif('Week 3 - Making'!$A:$A,$A14,'Week 3 - Making'!$Y:$Y)</f>
        <v>0</v>
      </c>
      <c r="E14" s="14">
        <f>sumif('Week 4 - Making'!$A:$A,$A14,'Week 4 - Making'!$Y:$Y)</f>
        <v>0</v>
      </c>
      <c r="F14" s="14">
        <f>sumif('Week 5 - Making'!$A:$A,$A14,'Week 5 - Making'!$Y:$Y)</f>
        <v>0</v>
      </c>
    </row>
    <row r="15">
      <c r="A15" s="7" t="s">
        <v>74</v>
      </c>
      <c r="B15" s="14">
        <f>sumif('Week 1 - Making'!$A:$A,$A15,'Week 1 - Making'!$Y:$Y)</f>
        <v>0</v>
      </c>
      <c r="C15" s="14">
        <f>sumif('Week 2 - Making'!$A:$A,$A15,'Week 2 - Making'!$Y:$Y)</f>
        <v>0</v>
      </c>
      <c r="D15" s="14">
        <f>sumif('Week 3 - Making'!$A:$A,$A15,'Week 3 - Making'!$Y:$Y)</f>
        <v>0</v>
      </c>
      <c r="E15" s="14">
        <f>sumif('Week 4 - Making'!$A:$A,$A15,'Week 4 - Making'!$Y:$Y)</f>
        <v>0</v>
      </c>
      <c r="F15" s="14">
        <f>sumif('Week 5 - Making'!$A:$A,$A15,'Week 5 - Making'!$Y:$Y)</f>
        <v>0</v>
      </c>
    </row>
    <row r="16">
      <c r="A16" s="7" t="s">
        <v>75</v>
      </c>
      <c r="B16" s="14">
        <f>sumif('Week 1 - Making'!$A:$A,$A16,'Week 1 - Making'!$Y:$Y)</f>
        <v>0</v>
      </c>
      <c r="C16" s="14">
        <f>sumif('Week 2 - Making'!$A:$A,$A16,'Week 2 - Making'!$Y:$Y)</f>
        <v>0</v>
      </c>
      <c r="D16" s="14">
        <f>sumif('Week 3 - Making'!$A:$A,$A16,'Week 3 - Making'!$Y:$Y)</f>
        <v>0</v>
      </c>
      <c r="E16" s="14">
        <f>sumif('Week 4 - Making'!$A:$A,$A16,'Week 4 - Making'!$Y:$Y)</f>
        <v>0</v>
      </c>
      <c r="F16" s="14">
        <f>sumif('Week 5 - Making'!$A:$A,$A16,'Week 5 - Making'!$Y:$Y)</f>
        <v>0</v>
      </c>
    </row>
    <row r="17">
      <c r="A17" s="7" t="s">
        <v>76</v>
      </c>
      <c r="B17" s="14">
        <f>sumif('Week 1 - Making'!$A:$A,$A17,'Week 1 - Making'!$Y:$Y)</f>
        <v>0</v>
      </c>
      <c r="C17" s="14">
        <f>sumif('Week 2 - Making'!$A:$A,$A17,'Week 2 - Making'!$Y:$Y)</f>
        <v>0</v>
      </c>
      <c r="D17" s="14">
        <f>sumif('Week 3 - Making'!$A:$A,$A17,'Week 3 - Making'!$Y:$Y)</f>
        <v>0</v>
      </c>
      <c r="E17" s="14">
        <f>sumif('Week 4 - Making'!$A:$A,$A17,'Week 4 - Making'!$Y:$Y)</f>
        <v>0</v>
      </c>
      <c r="F17" s="14">
        <f>sumif('Week 5 - Making'!$A:$A,$A17,'Week 5 - Making'!$Y:$Y)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0.75"/>
    <col customWidth="1" min="3" max="3" width="9.5"/>
    <col customWidth="1" min="4" max="7" width="8.88"/>
    <col customWidth="1" min="8" max="10" width="11.13"/>
    <col customWidth="1" min="11" max="11" width="10.88"/>
    <col customWidth="1" min="12" max="12" width="8.38"/>
    <col customWidth="1" min="13" max="13" width="10.5"/>
    <col customWidth="1" min="14" max="14" width="3.5"/>
  </cols>
  <sheetData>
    <row r="1" ht="16.5" customHeight="1">
      <c r="A1" s="5"/>
      <c r="B1" s="6"/>
      <c r="C1" s="8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5"/>
      <c r="B2" s="12"/>
      <c r="C2" s="5"/>
      <c r="D2" s="5"/>
      <c r="E2" s="5"/>
      <c r="F2" s="5"/>
      <c r="G2" s="5"/>
      <c r="H2" s="5"/>
      <c r="I2" s="20" t="s">
        <v>32</v>
      </c>
      <c r="J2" s="22"/>
      <c r="K2" s="22"/>
      <c r="L2" s="22"/>
      <c r="M2" s="2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0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28"/>
      <c r="B4" s="29"/>
      <c r="C4" s="8"/>
      <c r="D4" s="8"/>
      <c r="E4" s="8"/>
      <c r="F4" s="8"/>
      <c r="G4" s="8"/>
      <c r="H4" s="31" t="s">
        <v>37</v>
      </c>
      <c r="I4" s="24"/>
      <c r="J4" s="33" t="s">
        <v>38</v>
      </c>
      <c r="K4" s="22"/>
      <c r="L4" s="22"/>
      <c r="M4" s="24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0" customHeight="1">
      <c r="A5" s="5"/>
      <c r="B5" s="8"/>
      <c r="C5" s="5"/>
      <c r="D5" s="8"/>
      <c r="E5" s="8"/>
      <c r="F5" s="8"/>
      <c r="G5" s="8"/>
      <c r="H5" s="34">
        <v>0.0</v>
      </c>
      <c r="I5" s="35">
        <v>12.21</v>
      </c>
      <c r="J5" s="36" t="s">
        <v>39</v>
      </c>
      <c r="K5" s="37"/>
      <c r="L5" s="38" t="s">
        <v>40</v>
      </c>
      <c r="M5" s="3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5"/>
      <c r="B6" s="8"/>
      <c r="C6" s="8" t="s">
        <v>42</v>
      </c>
      <c r="D6" s="48">
        <f>TODAY()+1</f>
        <v>46249</v>
      </c>
      <c r="F6" s="50"/>
      <c r="G6" s="50"/>
      <c r="H6" s="51">
        <v>1.0</v>
      </c>
      <c r="I6" s="53">
        <v>12.5</v>
      </c>
      <c r="J6" s="54" t="s">
        <v>45</v>
      </c>
      <c r="K6" s="45"/>
      <c r="L6" s="55" t="s">
        <v>40</v>
      </c>
      <c r="M6" s="5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5"/>
      <c r="C7" s="5"/>
      <c r="D7" s="29"/>
      <c r="E7" s="29"/>
      <c r="F7" s="29"/>
      <c r="G7" s="29"/>
      <c r="H7" s="51">
        <v>2.0</v>
      </c>
      <c r="I7" s="53">
        <v>13.5</v>
      </c>
      <c r="J7" s="54" t="s">
        <v>47</v>
      </c>
      <c r="K7" s="45"/>
      <c r="L7" s="55" t="s">
        <v>40</v>
      </c>
      <c r="M7" s="5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.25" customHeight="1">
      <c r="A8" s="5"/>
      <c r="B8" s="5"/>
      <c r="C8" s="5"/>
      <c r="D8" s="8"/>
      <c r="E8" s="8"/>
      <c r="F8" s="8"/>
      <c r="G8" s="8"/>
      <c r="H8" s="66">
        <v>3.0</v>
      </c>
      <c r="I8" s="68">
        <v>14.5</v>
      </c>
      <c r="J8" s="69" t="s">
        <v>52</v>
      </c>
      <c r="K8" s="71"/>
      <c r="L8" s="74" t="s">
        <v>40</v>
      </c>
      <c r="M8" s="7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.25" customHeight="1">
      <c r="A9" s="5"/>
      <c r="B9" s="5"/>
      <c r="C9" s="5"/>
      <c r="D9" s="8"/>
      <c r="E9" s="8"/>
      <c r="F9" s="8"/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81" t="s">
        <v>54</v>
      </c>
      <c r="E10" s="41"/>
      <c r="F10" s="41"/>
      <c r="G10" s="82"/>
      <c r="H10" s="5"/>
      <c r="I10" s="5"/>
      <c r="J10" s="83"/>
      <c r="K10" s="83"/>
      <c r="L10" s="84" t="s">
        <v>55</v>
      </c>
      <c r="M10" s="2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5" t="s">
        <v>56</v>
      </c>
      <c r="B11" s="86" t="s">
        <v>57</v>
      </c>
      <c r="C11" s="87" t="s">
        <v>58</v>
      </c>
      <c r="D11" s="89">
        <v>0.0</v>
      </c>
      <c r="E11" s="90">
        <v>1.0</v>
      </c>
      <c r="F11" s="90">
        <v>2.0</v>
      </c>
      <c r="G11" s="91">
        <v>3.0</v>
      </c>
      <c r="H11" s="92" t="s">
        <v>39</v>
      </c>
      <c r="I11" s="93" t="s">
        <v>45</v>
      </c>
      <c r="J11" s="94" t="s">
        <v>47</v>
      </c>
      <c r="K11" s="95" t="s">
        <v>59</v>
      </c>
      <c r="L11" s="92" t="s">
        <v>60</v>
      </c>
      <c r="M11" s="95" t="s">
        <v>61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1.0" customHeight="1">
      <c r="A12" s="97" t="s">
        <v>62</v>
      </c>
      <c r="B12" s="98" t="str">
        <f t="array" ref="B12">iferror(XLOOKUP(A12,'Product List'!A:A,'Product List'!C:C),"")</f>
        <v>ABB1</v>
      </c>
      <c r="C12" s="100">
        <v>200.0</v>
      </c>
      <c r="D12" s="101">
        <f t="array" ref="D12">IFERROR(XLOOKUP($B12,Family,'Product Families'!D:D),"")</f>
        <v>236</v>
      </c>
      <c r="E12" s="98">
        <f t="array" ref="E12">IFERROR(XLOOKUP($B12,Family,'Product Families'!E:E),"")</f>
        <v>242</v>
      </c>
      <c r="F12" s="98">
        <f t="array" ref="F12">IFERROR(XLOOKUP($B12,Family,'Product Families'!F:F),"")</f>
        <v>260</v>
      </c>
      <c r="G12" s="100">
        <f t="array" ref="G12">IFERROR(XLOOKUP($B12,Family,'Product Families'!G:G),"")</f>
        <v>279</v>
      </c>
      <c r="H12" s="103" t="s">
        <v>40</v>
      </c>
      <c r="I12" s="104" t="s">
        <v>40</v>
      </c>
      <c r="J12" s="38" t="s">
        <v>40</v>
      </c>
      <c r="K12" s="105"/>
      <c r="L12" s="97"/>
      <c r="M12" s="10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0" customHeight="1">
      <c r="A13" s="107" t="s">
        <v>66</v>
      </c>
      <c r="B13" s="98" t="str">
        <f t="array" ref="B13">iferror(XLOOKUP(A13,'Product List'!A:A,'Product List'!C:C),"")</f>
        <v>ABBP</v>
      </c>
      <c r="C13" s="108">
        <v>200.0</v>
      </c>
      <c r="D13" s="109">
        <f t="array" ref="D13">IFERROR(XLOOKUP($B13,Family,'Product Families'!D:D),"")</f>
        <v>43</v>
      </c>
      <c r="E13" s="110">
        <f t="array" ref="E13">IFERROR(XLOOKUP($B13,Family,'Product Families'!E:E),"")</f>
        <v>44</v>
      </c>
      <c r="F13" s="110">
        <f t="array" ref="F13">IFERROR(XLOOKUP($B13,Family,'Product Families'!F:F),"")</f>
        <v>48</v>
      </c>
      <c r="G13" s="108">
        <f t="array" ref="G13">IFERROR(XLOOKUP($B13,Family,'Product Families'!G:G),"")</f>
        <v>51</v>
      </c>
      <c r="H13" s="101" t="s">
        <v>40</v>
      </c>
      <c r="I13" s="98" t="s">
        <v>40</v>
      </c>
      <c r="J13" s="55" t="s">
        <v>40</v>
      </c>
      <c r="K13" s="111"/>
      <c r="L13" s="107"/>
      <c r="M13" s="11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0" customHeight="1">
      <c r="A14" s="107" t="s">
        <v>72</v>
      </c>
      <c r="B14" s="98" t="str">
        <f t="array" ref="B14">iferror(XLOOKUP(A14,'Product List'!A:A,'Product List'!C:C),"")</f>
        <v>ACWM</v>
      </c>
      <c r="C14" s="108"/>
      <c r="D14" s="109">
        <f t="array" ref="D14">IFERROR(XLOOKUP($B14,Family,'Product Families'!D:D),"")</f>
        <v>28</v>
      </c>
      <c r="E14" s="110">
        <f t="array" ref="E14">IFERROR(XLOOKUP($B14,Family,'Product Families'!E:E),"")</f>
        <v>29</v>
      </c>
      <c r="F14" s="110">
        <f t="array" ref="F14">IFERROR(XLOOKUP($B14,Family,'Product Families'!F:F),"")</f>
        <v>31</v>
      </c>
      <c r="G14" s="108">
        <f t="array" ref="G14">IFERROR(XLOOKUP($B14,Family,'Product Families'!G:G),"")</f>
        <v>34</v>
      </c>
      <c r="H14" s="101" t="s">
        <v>40</v>
      </c>
      <c r="I14" s="98" t="s">
        <v>40</v>
      </c>
      <c r="J14" s="55" t="s">
        <v>40</v>
      </c>
      <c r="K14" s="111"/>
      <c r="L14" s="107"/>
      <c r="M14" s="11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1.0" customHeight="1">
      <c r="A15" s="107"/>
      <c r="B15" s="98" t="str">
        <f t="array" ref="B15">iferror(XLOOKUP(A15,'Product List'!A:A,'Product List'!C:C),"")</f>
        <v/>
      </c>
      <c r="C15" s="108"/>
      <c r="D15" s="109" t="str">
        <f t="array" ref="D15">IFERROR(XLOOKUP($B15,Family,'Product Families'!D:D),"")</f>
        <v/>
      </c>
      <c r="E15" s="110" t="str">
        <f t="array" ref="E15">IFERROR(XLOOKUP($B15,Family,'Product Families'!E:E),"")</f>
        <v/>
      </c>
      <c r="F15" s="110" t="str">
        <f t="array" ref="F15">IFERROR(XLOOKUP($B15,Family,'Product Families'!F:F),"")</f>
        <v/>
      </c>
      <c r="G15" s="108" t="str">
        <f t="array" ref="G15">IFERROR(XLOOKUP($B15,Family,'Product Families'!G:G),"")</f>
        <v/>
      </c>
      <c r="H15" s="101" t="s">
        <v>40</v>
      </c>
      <c r="I15" s="98" t="s">
        <v>40</v>
      </c>
      <c r="J15" s="55" t="s">
        <v>40</v>
      </c>
      <c r="K15" s="111"/>
      <c r="L15" s="107"/>
      <c r="M15" s="11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0" customHeight="1">
      <c r="A16" s="107"/>
      <c r="B16" s="98" t="str">
        <f t="array" ref="B16">iferror(XLOOKUP(A16,'Product List'!A:A,'Product List'!C:C),"")</f>
        <v/>
      </c>
      <c r="C16" s="108"/>
      <c r="D16" s="109" t="str">
        <f t="array" ref="D16">IFERROR(XLOOKUP($B16,Family,'Product Families'!D:D),"")</f>
        <v/>
      </c>
      <c r="E16" s="110" t="str">
        <f t="array" ref="E16">IFERROR(XLOOKUP($B16,Family,'Product Families'!E:E),"")</f>
        <v/>
      </c>
      <c r="F16" s="110" t="str">
        <f t="array" ref="F16">IFERROR(XLOOKUP($B16,Family,'Product Families'!F:F),"")</f>
        <v/>
      </c>
      <c r="G16" s="108" t="str">
        <f t="array" ref="G16">IFERROR(XLOOKUP($B16,Family,'Product Families'!G:G),"")</f>
        <v/>
      </c>
      <c r="H16" s="101" t="s">
        <v>40</v>
      </c>
      <c r="I16" s="98" t="s">
        <v>40</v>
      </c>
      <c r="J16" s="55" t="s">
        <v>40</v>
      </c>
      <c r="K16" s="127"/>
      <c r="L16" s="128"/>
      <c r="M16" s="11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0" customHeight="1">
      <c r="A17" s="107"/>
      <c r="B17" s="98" t="str">
        <f t="array" ref="B17">iferror(XLOOKUP(A17,'Product List'!A:A,'Product List'!C:C),"")</f>
        <v/>
      </c>
      <c r="C17" s="108"/>
      <c r="D17" s="109" t="str">
        <f t="array" ref="D17">IFERROR(XLOOKUP($B17,Family,'Product Families'!D:D),"")</f>
        <v/>
      </c>
      <c r="E17" s="110" t="str">
        <f t="array" ref="E17">IFERROR(XLOOKUP($B17,Family,'Product Families'!E:E),"")</f>
        <v/>
      </c>
      <c r="F17" s="110" t="str">
        <f t="array" ref="F17">IFERROR(XLOOKUP($B17,Family,'Product Families'!F:F),"")</f>
        <v/>
      </c>
      <c r="G17" s="108" t="str">
        <f t="array" ref="G17">IFERROR(XLOOKUP($B17,Family,'Product Families'!G:G),"")</f>
        <v/>
      </c>
      <c r="H17" s="101" t="s">
        <v>40</v>
      </c>
      <c r="I17" s="98" t="s">
        <v>40</v>
      </c>
      <c r="J17" s="55" t="s">
        <v>40</v>
      </c>
      <c r="K17" s="111"/>
      <c r="L17" s="107"/>
      <c r="M17" s="11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0" customHeight="1">
      <c r="A18" s="107"/>
      <c r="B18" s="98" t="str">
        <f t="array" ref="B18">iferror(XLOOKUP(A18,'Product List'!A:A,'Product List'!C:C),"")</f>
        <v/>
      </c>
      <c r="C18" s="108"/>
      <c r="D18" s="109" t="str">
        <f t="array" ref="D18">IFERROR(XLOOKUP($B18,Family,'Product Families'!D:D),"")</f>
        <v/>
      </c>
      <c r="E18" s="110" t="str">
        <f t="array" ref="E18">IFERROR(XLOOKUP($B18,Family,'Product Families'!E:E),"")</f>
        <v/>
      </c>
      <c r="F18" s="110" t="str">
        <f t="array" ref="F18">IFERROR(XLOOKUP($B18,Family,'Product Families'!F:F),"")</f>
        <v/>
      </c>
      <c r="G18" s="108" t="str">
        <f t="array" ref="G18">IFERROR(XLOOKUP($B18,Family,'Product Families'!G:G),"")</f>
        <v/>
      </c>
      <c r="H18" s="101" t="s">
        <v>40</v>
      </c>
      <c r="I18" s="98" t="s">
        <v>40</v>
      </c>
      <c r="J18" s="55" t="s">
        <v>40</v>
      </c>
      <c r="K18" s="111"/>
      <c r="L18" s="107"/>
      <c r="M18" s="11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0" customHeight="1">
      <c r="A19" s="107"/>
      <c r="B19" s="98" t="str">
        <f t="array" ref="B19">iferror(XLOOKUP(A19,'Product List'!A:A,'Product List'!C:C),"")</f>
        <v/>
      </c>
      <c r="C19" s="108"/>
      <c r="D19" s="109" t="str">
        <f t="array" ref="D19">IFERROR(XLOOKUP($B19,Family,'Product Families'!D:D),"")</f>
        <v/>
      </c>
      <c r="E19" s="110" t="str">
        <f t="array" ref="E19">IFERROR(XLOOKUP($B19,Family,'Product Families'!E:E),"")</f>
        <v/>
      </c>
      <c r="F19" s="110" t="str">
        <f t="array" ref="F19">IFERROR(XLOOKUP($B19,Family,'Product Families'!F:F),"")</f>
        <v/>
      </c>
      <c r="G19" s="108" t="str">
        <f t="array" ref="G19">IFERROR(XLOOKUP($B19,Family,'Product Families'!G:G),"")</f>
        <v/>
      </c>
      <c r="H19" s="101" t="s">
        <v>40</v>
      </c>
      <c r="I19" s="98" t="s">
        <v>40</v>
      </c>
      <c r="J19" s="55" t="s">
        <v>40</v>
      </c>
      <c r="K19" s="111"/>
      <c r="L19" s="107"/>
      <c r="M19" s="11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0" customHeight="1">
      <c r="A20" s="107"/>
      <c r="B20" s="98" t="str">
        <f t="array" ref="B20">iferror(XLOOKUP(A20,'Product List'!A:A,'Product List'!C:C),"")</f>
        <v/>
      </c>
      <c r="C20" s="108"/>
      <c r="D20" s="109" t="str">
        <f t="array" ref="D20">IFERROR(XLOOKUP($B20,Family,'Product Families'!D:D),"")</f>
        <v/>
      </c>
      <c r="E20" s="110" t="str">
        <f t="array" ref="E20">IFERROR(XLOOKUP($B20,Family,'Product Families'!E:E),"")</f>
        <v/>
      </c>
      <c r="F20" s="110" t="str">
        <f t="array" ref="F20">IFERROR(XLOOKUP($B20,Family,'Product Families'!F:F),"")</f>
        <v/>
      </c>
      <c r="G20" s="108" t="str">
        <f t="array" ref="G20">IFERROR(XLOOKUP($B20,Family,'Product Families'!G:G),"")</f>
        <v/>
      </c>
      <c r="H20" s="101" t="s">
        <v>40</v>
      </c>
      <c r="I20" s="98" t="s">
        <v>40</v>
      </c>
      <c r="J20" s="55" t="s">
        <v>40</v>
      </c>
      <c r="K20" s="111"/>
      <c r="L20" s="107"/>
      <c r="M20" s="11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1.0" customHeight="1">
      <c r="A21" s="107"/>
      <c r="B21" s="98" t="str">
        <f t="array" ref="B21">iferror(XLOOKUP(A21,'Product List'!A:A,'Product List'!C:C),"")</f>
        <v/>
      </c>
      <c r="C21" s="108"/>
      <c r="D21" s="109" t="str">
        <f t="array" ref="D21">IFERROR(XLOOKUP($B21,Family,'Product Families'!D:D),"")</f>
        <v/>
      </c>
      <c r="E21" s="110" t="str">
        <f t="array" ref="E21">IFERROR(XLOOKUP($B21,Family,'Product Families'!E:E),"")</f>
        <v/>
      </c>
      <c r="F21" s="110" t="str">
        <f t="array" ref="F21">IFERROR(XLOOKUP($B21,Family,'Product Families'!F:F),"")</f>
        <v/>
      </c>
      <c r="G21" s="108" t="str">
        <f t="array" ref="G21">IFERROR(XLOOKUP($B21,Family,'Product Families'!G:G),"")</f>
        <v/>
      </c>
      <c r="H21" s="101" t="s">
        <v>40</v>
      </c>
      <c r="I21" s="98" t="s">
        <v>40</v>
      </c>
      <c r="J21" s="55" t="s">
        <v>40</v>
      </c>
      <c r="K21" s="111"/>
      <c r="L21" s="107"/>
      <c r="M21" s="11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0" customHeight="1">
      <c r="A22" s="107"/>
      <c r="B22" s="98" t="str">
        <f t="array" ref="B22">iferror(XLOOKUP(A22,'Product List'!A:A,'Product List'!C:C),"")</f>
        <v/>
      </c>
      <c r="C22" s="108"/>
      <c r="D22" s="109" t="str">
        <f t="array" ref="D22">IFERROR(XLOOKUP($B22,Family,'Product Families'!D:D),"")</f>
        <v/>
      </c>
      <c r="E22" s="110" t="str">
        <f t="array" ref="E22">IFERROR(XLOOKUP($B22,Family,'Product Families'!E:E),"")</f>
        <v/>
      </c>
      <c r="F22" s="110" t="str">
        <f t="array" ref="F22">IFERROR(XLOOKUP($B22,Family,'Product Families'!F:F),"")</f>
        <v/>
      </c>
      <c r="G22" s="108" t="str">
        <f t="array" ref="G22">IFERROR(XLOOKUP($B22,Family,'Product Families'!G:G),"")</f>
        <v/>
      </c>
      <c r="H22" s="101" t="s">
        <v>40</v>
      </c>
      <c r="I22" s="98" t="s">
        <v>40</v>
      </c>
      <c r="J22" s="55" t="s">
        <v>40</v>
      </c>
      <c r="K22" s="137"/>
      <c r="L22" s="128"/>
      <c r="M22" s="11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0" customHeight="1">
      <c r="A23" s="107"/>
      <c r="B23" s="98" t="str">
        <f t="array" ref="B23">iferror(XLOOKUP(A23,'Product List'!A:A,'Product List'!C:C),"")</f>
        <v/>
      </c>
      <c r="C23" s="108"/>
      <c r="D23" s="109" t="str">
        <f t="array" ref="D23">IFERROR(XLOOKUP($B23,Family,'Product Families'!D:D),"")</f>
        <v/>
      </c>
      <c r="E23" s="110" t="str">
        <f t="array" ref="E23">IFERROR(XLOOKUP($B23,Family,'Product Families'!E:E),"")</f>
        <v/>
      </c>
      <c r="F23" s="110" t="str">
        <f t="array" ref="F23">IFERROR(XLOOKUP($B23,Family,'Product Families'!F:F),"")</f>
        <v/>
      </c>
      <c r="G23" s="108" t="str">
        <f t="array" ref="G23">IFERROR(XLOOKUP($B23,Family,'Product Families'!G:G),"")</f>
        <v/>
      </c>
      <c r="H23" s="101" t="s">
        <v>40</v>
      </c>
      <c r="I23" s="98" t="s">
        <v>40</v>
      </c>
      <c r="J23" s="55" t="s">
        <v>40</v>
      </c>
      <c r="K23" s="111"/>
      <c r="L23" s="107"/>
      <c r="M23" s="11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0" customHeight="1">
      <c r="A24" s="107"/>
      <c r="B24" s="98" t="str">
        <f t="array" ref="B24">iferror(XLOOKUP(A24,'Product List'!A:A,'Product List'!C:C),"")</f>
        <v/>
      </c>
      <c r="C24" s="108"/>
      <c r="D24" s="109" t="str">
        <f t="array" ref="D24">IFERROR(XLOOKUP($B24,Family,'Product Families'!D:D),"")</f>
        <v/>
      </c>
      <c r="E24" s="110" t="str">
        <f t="array" ref="E24">IFERROR(XLOOKUP($B24,Family,'Product Families'!E:E),"")</f>
        <v/>
      </c>
      <c r="F24" s="110" t="str">
        <f t="array" ref="F24">IFERROR(XLOOKUP($B24,Family,'Product Families'!F:F),"")</f>
        <v/>
      </c>
      <c r="G24" s="108" t="str">
        <f t="array" ref="G24">IFERROR(XLOOKUP($B24,Family,'Product Families'!G:G),"")</f>
        <v/>
      </c>
      <c r="H24" s="101" t="s">
        <v>40</v>
      </c>
      <c r="I24" s="98" t="s">
        <v>40</v>
      </c>
      <c r="J24" s="55" t="s">
        <v>40</v>
      </c>
      <c r="K24" s="111"/>
      <c r="L24" s="107"/>
      <c r="M24" s="11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0" customHeight="1">
      <c r="A25" s="107"/>
      <c r="B25" s="98" t="str">
        <f t="array" ref="B25">iferror(XLOOKUP(A25,'Product List'!A:A,'Product List'!C:C),"")</f>
        <v/>
      </c>
      <c r="C25" s="108"/>
      <c r="D25" s="109" t="str">
        <f t="array" ref="D25">IFERROR(XLOOKUP($B25,Family,'Product Families'!D:D),"")</f>
        <v/>
      </c>
      <c r="E25" s="110" t="str">
        <f t="array" ref="E25">IFERROR(XLOOKUP($B25,Family,'Product Families'!E:E),"")</f>
        <v/>
      </c>
      <c r="F25" s="110" t="str">
        <f t="array" ref="F25">IFERROR(XLOOKUP($B25,Family,'Product Families'!F:F),"")</f>
        <v/>
      </c>
      <c r="G25" s="108" t="str">
        <f t="array" ref="G25">IFERROR(XLOOKUP($B25,Family,'Product Families'!G:G),"")</f>
        <v/>
      </c>
      <c r="H25" s="101" t="s">
        <v>40</v>
      </c>
      <c r="I25" s="98" t="s">
        <v>40</v>
      </c>
      <c r="J25" s="55" t="s">
        <v>40</v>
      </c>
      <c r="K25" s="111"/>
      <c r="L25" s="107"/>
      <c r="M25" s="11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0" customHeight="1">
      <c r="A26" s="107"/>
      <c r="B26" s="98" t="str">
        <f t="array" ref="B26">iferror(XLOOKUP(A26,'Product List'!A:A,'Product List'!C:C),"")</f>
        <v/>
      </c>
      <c r="C26" s="108"/>
      <c r="D26" s="109" t="str">
        <f t="array" ref="D26">IFERROR(XLOOKUP($B26,Family,'Product Families'!D:D),"")</f>
        <v/>
      </c>
      <c r="E26" s="110" t="str">
        <f t="array" ref="E26">IFERROR(XLOOKUP($B26,Family,'Product Families'!E:E),"")</f>
        <v/>
      </c>
      <c r="F26" s="110" t="str">
        <f t="array" ref="F26">IFERROR(XLOOKUP($B26,Family,'Product Families'!F:F),"")</f>
        <v/>
      </c>
      <c r="G26" s="108" t="str">
        <f t="array" ref="G26">IFERROR(XLOOKUP($B26,Family,'Product Families'!G:G),"")</f>
        <v/>
      </c>
      <c r="H26" s="101" t="s">
        <v>40</v>
      </c>
      <c r="I26" s="98" t="s">
        <v>40</v>
      </c>
      <c r="J26" s="55" t="s">
        <v>40</v>
      </c>
      <c r="K26" s="111"/>
      <c r="L26" s="107"/>
      <c r="M26" s="1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1.0" customHeight="1">
      <c r="A27" s="107"/>
      <c r="B27" s="98" t="str">
        <f t="array" ref="B27">iferror(XLOOKUP(A27,'Product List'!A:A,'Product List'!C:C),"")</f>
        <v/>
      </c>
      <c r="C27" s="108"/>
      <c r="D27" s="109" t="str">
        <f t="array" ref="D27">IFERROR(XLOOKUP($B27,Family,'Product Families'!D:D),"")</f>
        <v/>
      </c>
      <c r="E27" s="110" t="str">
        <f t="array" ref="E27">IFERROR(XLOOKUP($B27,Family,'Product Families'!E:E),"")</f>
        <v/>
      </c>
      <c r="F27" s="110" t="str">
        <f t="array" ref="F27">IFERROR(XLOOKUP($B27,Family,'Product Families'!F:F),"")</f>
        <v/>
      </c>
      <c r="G27" s="108" t="str">
        <f t="array" ref="G27">IFERROR(XLOOKUP($B27,Family,'Product Families'!G:G),"")</f>
        <v/>
      </c>
      <c r="H27" s="101" t="s">
        <v>40</v>
      </c>
      <c r="I27" s="98" t="s">
        <v>40</v>
      </c>
      <c r="J27" s="55" t="s">
        <v>40</v>
      </c>
      <c r="K27" s="111"/>
      <c r="L27" s="107"/>
      <c r="M27" s="11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0" customHeight="1">
      <c r="A28" s="107"/>
      <c r="B28" s="98" t="str">
        <f t="array" ref="B28">iferror(XLOOKUP(A28,'Product List'!A:A,'Product List'!C:C),"")</f>
        <v/>
      </c>
      <c r="C28" s="108"/>
      <c r="D28" s="109" t="str">
        <f t="array" ref="D28">IFERROR(XLOOKUP($B28,Family,'Product Families'!D:D),"")</f>
        <v/>
      </c>
      <c r="E28" s="110" t="str">
        <f t="array" ref="E28">IFERROR(XLOOKUP($B28,Family,'Product Families'!E:E),"")</f>
        <v/>
      </c>
      <c r="F28" s="110" t="str">
        <f t="array" ref="F28">IFERROR(XLOOKUP($B28,Family,'Product Families'!F:F),"")</f>
        <v/>
      </c>
      <c r="G28" s="108" t="str">
        <f t="array" ref="G28">IFERROR(XLOOKUP($B28,Family,'Product Families'!G:G),"")</f>
        <v/>
      </c>
      <c r="H28" s="101" t="s">
        <v>40</v>
      </c>
      <c r="I28" s="98" t="s">
        <v>40</v>
      </c>
      <c r="J28" s="55" t="s">
        <v>40</v>
      </c>
      <c r="K28" s="111"/>
      <c r="L28" s="107"/>
      <c r="M28" s="11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0" customHeight="1">
      <c r="A29" s="107"/>
      <c r="B29" s="98" t="str">
        <f t="array" ref="B29">iferror(XLOOKUP(A29,'Product List'!A:A,'Product List'!C:C),"")</f>
        <v/>
      </c>
      <c r="C29" s="108"/>
      <c r="D29" s="109" t="str">
        <f t="array" ref="D29">IFERROR(XLOOKUP($B29,Family,'Product Families'!D:D),"")</f>
        <v/>
      </c>
      <c r="E29" s="110" t="str">
        <f t="array" ref="E29">IFERROR(XLOOKUP($B29,Family,'Product Families'!E:E),"")</f>
        <v/>
      </c>
      <c r="F29" s="110" t="str">
        <f t="array" ref="F29">IFERROR(XLOOKUP($B29,Family,'Product Families'!F:F),"")</f>
        <v/>
      </c>
      <c r="G29" s="108" t="str">
        <f t="array" ref="G29">IFERROR(XLOOKUP($B29,Family,'Product Families'!G:G),"")</f>
        <v/>
      </c>
      <c r="H29" s="101" t="s">
        <v>40</v>
      </c>
      <c r="I29" s="98" t="s">
        <v>40</v>
      </c>
      <c r="J29" s="55" t="s">
        <v>40</v>
      </c>
      <c r="K29" s="111"/>
      <c r="L29" s="107"/>
      <c r="M29" s="11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0" customHeight="1">
      <c r="A30" s="107"/>
      <c r="B30" s="98" t="str">
        <f t="array" ref="B30">iferror(XLOOKUP(A30,'Product List'!A:A,'Product List'!C:C),"")</f>
        <v/>
      </c>
      <c r="C30" s="108"/>
      <c r="D30" s="109" t="str">
        <f t="array" ref="D30">IFERROR(XLOOKUP($B30,Family,'Product Families'!D:D),"")</f>
        <v/>
      </c>
      <c r="E30" s="110" t="str">
        <f t="array" ref="E30">IFERROR(XLOOKUP($B30,Family,'Product Families'!E:E),"")</f>
        <v/>
      </c>
      <c r="F30" s="110" t="str">
        <f t="array" ref="F30">IFERROR(XLOOKUP($B30,Family,'Product Families'!F:F),"")</f>
        <v/>
      </c>
      <c r="G30" s="108" t="str">
        <f t="array" ref="G30">IFERROR(XLOOKUP($B30,Family,'Product Families'!G:G),"")</f>
        <v/>
      </c>
      <c r="H30" s="101" t="s">
        <v>40</v>
      </c>
      <c r="I30" s="98" t="s">
        <v>40</v>
      </c>
      <c r="J30" s="55" t="s">
        <v>40</v>
      </c>
      <c r="K30" s="111"/>
      <c r="L30" s="107"/>
      <c r="M30" s="1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0" customHeight="1">
      <c r="A31" s="107"/>
      <c r="B31" s="98" t="str">
        <f t="array" ref="B31">iferror(XLOOKUP(A31,'Product List'!A:A,'Product List'!C:C),"")</f>
        <v/>
      </c>
      <c r="C31" s="108"/>
      <c r="D31" s="109" t="str">
        <f t="array" ref="D31">IFERROR(XLOOKUP($B31,Family,'Product Families'!D:D),"")</f>
        <v/>
      </c>
      <c r="E31" s="110" t="str">
        <f t="array" ref="E31">IFERROR(XLOOKUP($B31,Family,'Product Families'!E:E),"")</f>
        <v/>
      </c>
      <c r="F31" s="110" t="str">
        <f t="array" ref="F31">IFERROR(XLOOKUP($B31,Family,'Product Families'!F:F),"")</f>
        <v/>
      </c>
      <c r="G31" s="108" t="str">
        <f t="array" ref="G31">IFERROR(XLOOKUP($B31,Family,'Product Families'!G:G),"")</f>
        <v/>
      </c>
      <c r="H31" s="101" t="s">
        <v>40</v>
      </c>
      <c r="I31" s="98" t="s">
        <v>40</v>
      </c>
      <c r="J31" s="55" t="s">
        <v>40</v>
      </c>
      <c r="K31" s="111"/>
      <c r="L31" s="107"/>
      <c r="M31" s="11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0" customHeight="1">
      <c r="A32" s="107"/>
      <c r="B32" s="98" t="str">
        <f t="array" ref="B32">iferror(XLOOKUP(A32,'Product List'!A:A,'Product List'!C:C),"")</f>
        <v/>
      </c>
      <c r="C32" s="108"/>
      <c r="D32" s="109" t="str">
        <f t="array" ref="D32">IFERROR(XLOOKUP($B32,Family,'Product Families'!D:D),"")</f>
        <v/>
      </c>
      <c r="E32" s="110" t="str">
        <f t="array" ref="E32">IFERROR(XLOOKUP($B32,Family,'Product Families'!E:E),"")</f>
        <v/>
      </c>
      <c r="F32" s="110" t="str">
        <f t="array" ref="F32">IFERROR(XLOOKUP($B32,Family,'Product Families'!F:F),"")</f>
        <v/>
      </c>
      <c r="G32" s="108" t="str">
        <f t="array" ref="G32">IFERROR(XLOOKUP($B32,Family,'Product Families'!G:G),"")</f>
        <v/>
      </c>
      <c r="H32" s="101" t="s">
        <v>40</v>
      </c>
      <c r="I32" s="98" t="s">
        <v>40</v>
      </c>
      <c r="J32" s="55" t="s">
        <v>40</v>
      </c>
      <c r="K32" s="111"/>
      <c r="L32" s="107"/>
      <c r="M32" s="11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0" customHeight="1">
      <c r="A33" s="107"/>
      <c r="B33" s="98" t="str">
        <f t="array" ref="B33">iferror(XLOOKUP(A33,'Product List'!A:A,'Product List'!C:C),"")</f>
        <v/>
      </c>
      <c r="C33" s="108"/>
      <c r="D33" s="109" t="str">
        <f t="array" ref="D33">IFERROR(XLOOKUP($B33,Family,'Product Families'!D:D),"")</f>
        <v/>
      </c>
      <c r="E33" s="110" t="str">
        <f t="array" ref="E33">IFERROR(XLOOKUP($B33,Family,'Product Families'!E:E),"")</f>
        <v/>
      </c>
      <c r="F33" s="110" t="str">
        <f t="array" ref="F33">IFERROR(XLOOKUP($B33,Family,'Product Families'!F:F),"")</f>
        <v/>
      </c>
      <c r="G33" s="108" t="str">
        <f t="array" ref="G33">IFERROR(XLOOKUP($B33,Family,'Product Families'!G:G),"")</f>
        <v/>
      </c>
      <c r="H33" s="101" t="s">
        <v>40</v>
      </c>
      <c r="I33" s="98" t="s">
        <v>40</v>
      </c>
      <c r="J33" s="55" t="s">
        <v>40</v>
      </c>
      <c r="K33" s="137"/>
      <c r="L33" s="128"/>
      <c r="M33" s="11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0" customHeight="1">
      <c r="A34" s="107"/>
      <c r="B34" s="98" t="str">
        <f t="array" ref="B34">iferror(XLOOKUP(A34,'Product List'!A:A,'Product List'!C:C),"")</f>
        <v/>
      </c>
      <c r="C34" s="108"/>
      <c r="D34" s="109" t="str">
        <f t="array" ref="D34">IFERROR(XLOOKUP($B34,Family,'Product Families'!D:D),"")</f>
        <v/>
      </c>
      <c r="E34" s="110" t="str">
        <f t="array" ref="E34">IFERROR(XLOOKUP($B34,Family,'Product Families'!E:E),"")</f>
        <v/>
      </c>
      <c r="F34" s="110" t="str">
        <f t="array" ref="F34">IFERROR(XLOOKUP($B34,Family,'Product Families'!F:F),"")</f>
        <v/>
      </c>
      <c r="G34" s="108" t="str">
        <f t="array" ref="G34">IFERROR(XLOOKUP($B34,Family,'Product Families'!G:G),"")</f>
        <v/>
      </c>
      <c r="H34" s="101" t="s">
        <v>40</v>
      </c>
      <c r="I34" s="98" t="s">
        <v>40</v>
      </c>
      <c r="J34" s="55" t="s">
        <v>40</v>
      </c>
      <c r="K34" s="111"/>
      <c r="L34" s="107"/>
      <c r="M34" s="11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0" customHeight="1">
      <c r="A35" s="147"/>
      <c r="B35" s="148" t="str">
        <f t="array" ref="B35">iferror(XLOOKUP(A35,'Product List'!A:A,'Product List'!C:C),"")</f>
        <v/>
      </c>
      <c r="C35" s="149"/>
      <c r="D35" s="150" t="str">
        <f t="array" ref="D35">IFERROR(XLOOKUP($B35,Family,'Product Families'!D:D),"")</f>
        <v/>
      </c>
      <c r="E35" s="151" t="str">
        <f t="array" ref="E35">IFERROR(XLOOKUP($B35,Family,'Product Families'!E:E),"")</f>
        <v/>
      </c>
      <c r="F35" s="151" t="str">
        <f t="array" ref="F35">IFERROR(XLOOKUP($B35,Family,'Product Families'!F:F),"")</f>
        <v/>
      </c>
      <c r="G35" s="149" t="str">
        <f t="array" ref="G35">IFERROR(XLOOKUP($B35,Family,'Product Families'!G:G),"")</f>
        <v/>
      </c>
      <c r="H35" s="152" t="s">
        <v>40</v>
      </c>
      <c r="I35" s="148" t="s">
        <v>40</v>
      </c>
      <c r="J35" s="74" t="s">
        <v>40</v>
      </c>
      <c r="K35" s="153"/>
      <c r="L35" s="147"/>
      <c r="M35" s="15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160" t="s">
        <v>159</v>
      </c>
      <c r="M36" s="16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163"/>
      <c r="M37" s="16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131"/>
      <c r="L38" s="164"/>
      <c r="M38" s="7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9" t="s">
        <v>163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165" t="s">
        <v>166</v>
      </c>
      <c r="D42" s="166" t="s">
        <v>167</v>
      </c>
      <c r="E42" s="167"/>
      <c r="F42" s="167"/>
      <c r="G42" s="167"/>
      <c r="H42" s="168"/>
      <c r="I42" s="169"/>
      <c r="J42" s="170" t="s">
        <v>168</v>
      </c>
      <c r="K42" s="41"/>
      <c r="L42" s="41"/>
      <c r="M42" s="82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171"/>
      <c r="E43" s="172"/>
      <c r="F43" s="172"/>
      <c r="G43" s="172"/>
      <c r="H43" s="172"/>
      <c r="I43" s="173"/>
      <c r="J43" s="131"/>
      <c r="K43" s="164"/>
      <c r="L43" s="164"/>
      <c r="M43" s="7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175"/>
      <c r="E44" s="176"/>
      <c r="F44" s="176"/>
      <c r="G44" s="176"/>
      <c r="H44" s="177"/>
      <c r="I44" s="177"/>
      <c r="J44" s="177"/>
      <c r="K44" s="177"/>
      <c r="L44" s="177"/>
      <c r="M44" s="178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179" t="s">
        <v>172</v>
      </c>
      <c r="E45" s="41"/>
      <c r="F45" s="41"/>
      <c r="G45" s="41"/>
      <c r="H45" s="41"/>
      <c r="I45" s="41"/>
      <c r="J45" s="180"/>
      <c r="K45" s="22"/>
      <c r="L45" s="22"/>
      <c r="M45" s="2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181" t="s">
        <v>173</v>
      </c>
      <c r="E46" s="182"/>
      <c r="F46" s="182"/>
      <c r="G46" s="182"/>
      <c r="H46" s="37"/>
      <c r="I46" s="183" t="s">
        <v>174</v>
      </c>
      <c r="J46" s="184"/>
      <c r="M46" s="16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5"/>
      <c r="B47" s="5"/>
      <c r="C47" s="5"/>
      <c r="D47" s="54" t="s">
        <v>177</v>
      </c>
      <c r="E47" s="63"/>
      <c r="F47" s="63"/>
      <c r="G47" s="63"/>
      <c r="H47" s="45"/>
      <c r="I47" s="185"/>
      <c r="J47" s="186"/>
      <c r="K47" s="164"/>
      <c r="L47" s="164"/>
      <c r="M47" s="7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4" t="s">
        <v>178</v>
      </c>
      <c r="E48" s="63"/>
      <c r="F48" s="63"/>
      <c r="G48" s="63"/>
      <c r="H48" s="45"/>
      <c r="I48" s="185"/>
      <c r="J48" s="187" t="s">
        <v>179</v>
      </c>
      <c r="K48" s="41"/>
      <c r="L48" s="41"/>
      <c r="M48" s="8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4" t="s">
        <v>180</v>
      </c>
      <c r="E49" s="63"/>
      <c r="F49" s="63"/>
      <c r="G49" s="63"/>
      <c r="H49" s="45"/>
      <c r="I49" s="185"/>
      <c r="J49" s="186"/>
      <c r="K49" s="164"/>
      <c r="L49" s="164"/>
      <c r="M49" s="7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4" t="s">
        <v>182</v>
      </c>
      <c r="E50" s="63"/>
      <c r="F50" s="63"/>
      <c r="G50" s="63"/>
      <c r="H50" s="45"/>
      <c r="I50" s="185"/>
      <c r="J50" s="189" t="s">
        <v>183</v>
      </c>
      <c r="K50" s="41"/>
      <c r="L50" s="41"/>
      <c r="M50" s="82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4" t="s">
        <v>186</v>
      </c>
      <c r="E51" s="63"/>
      <c r="F51" s="63"/>
      <c r="G51" s="63"/>
      <c r="H51" s="45"/>
      <c r="I51" s="185"/>
      <c r="J51" s="190"/>
      <c r="M51" s="16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4" t="s">
        <v>187</v>
      </c>
      <c r="E52" s="63"/>
      <c r="F52" s="63"/>
      <c r="G52" s="63"/>
      <c r="H52" s="45"/>
      <c r="I52" s="185"/>
      <c r="J52" s="190"/>
      <c r="M52" s="16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191"/>
      <c r="I53" s="192"/>
      <c r="J53" s="190"/>
      <c r="M53" s="16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163"/>
      <c r="I54" s="192"/>
      <c r="J54" s="190"/>
      <c r="M54" s="16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131"/>
      <c r="E55" s="164"/>
      <c r="F55" s="164"/>
      <c r="G55" s="164"/>
      <c r="H55" s="164"/>
      <c r="I55" s="193"/>
      <c r="J55" s="186"/>
      <c r="K55" s="164"/>
      <c r="L55" s="164"/>
      <c r="M55" s="7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8"/>
      <c r="E60" s="8"/>
      <c r="F60" s="8"/>
      <c r="G60" s="8"/>
      <c r="H60" s="8"/>
      <c r="I60" s="8"/>
      <c r="J60" s="8"/>
      <c r="K60" s="8"/>
      <c r="L60" s="8"/>
      <c r="M60" s="8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8"/>
      <c r="E61" s="8"/>
      <c r="F61" s="8"/>
      <c r="G61" s="8"/>
      <c r="H61" s="8"/>
      <c r="I61" s="8"/>
      <c r="J61" s="200"/>
      <c r="K61" s="200"/>
      <c r="L61" s="200"/>
      <c r="M61" s="200"/>
      <c r="N61" s="20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8"/>
      <c r="E62" s="8"/>
      <c r="F62" s="8"/>
      <c r="G62" s="8"/>
      <c r="H62" s="8"/>
      <c r="I62" s="8"/>
      <c r="J62" s="201"/>
      <c r="K62" s="201"/>
      <c r="L62" s="200"/>
      <c r="M62" s="200"/>
      <c r="N62" s="20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8"/>
      <c r="E63" s="8"/>
      <c r="F63" s="8"/>
      <c r="G63" s="8"/>
      <c r="H63" s="8"/>
      <c r="I63" s="8"/>
      <c r="J63" s="8"/>
      <c r="K63" s="8"/>
      <c r="L63" s="8"/>
      <c r="M63" s="8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8"/>
      <c r="E64" s="8"/>
      <c r="F64" s="8"/>
      <c r="G64" s="8"/>
      <c r="H64" s="8"/>
      <c r="I64" s="8"/>
      <c r="J64" s="200"/>
      <c r="K64" s="200"/>
      <c r="L64" s="200"/>
      <c r="M64" s="200"/>
      <c r="N64" s="201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8"/>
      <c r="E65" s="8"/>
      <c r="F65" s="8"/>
      <c r="G65" s="8"/>
      <c r="H65" s="8"/>
      <c r="I65" s="8"/>
      <c r="J65" s="201"/>
      <c r="K65" s="201"/>
      <c r="L65" s="200"/>
      <c r="M65" s="200"/>
      <c r="N65" s="20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8"/>
      <c r="E68" s="8"/>
      <c r="F68" s="8"/>
      <c r="G68" s="8"/>
      <c r="H68" s="8"/>
      <c r="I68" s="8"/>
      <c r="J68" s="8"/>
      <c r="K68" s="8"/>
      <c r="L68" s="8"/>
      <c r="M68" s="8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8"/>
      <c r="E69" s="8"/>
      <c r="F69" s="8"/>
      <c r="G69" s="8"/>
      <c r="H69" s="8"/>
      <c r="I69" s="8"/>
      <c r="J69" s="200"/>
      <c r="K69" s="200"/>
      <c r="L69" s="200"/>
      <c r="M69" s="200"/>
      <c r="N69" s="20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8"/>
      <c r="E70" s="8"/>
      <c r="F70" s="8"/>
      <c r="G70" s="8"/>
      <c r="H70" s="8"/>
      <c r="I70" s="8"/>
      <c r="J70" s="201"/>
      <c r="K70" s="201"/>
      <c r="L70" s="200"/>
      <c r="M70" s="200"/>
      <c r="N70" s="20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8"/>
      <c r="E72" s="8"/>
      <c r="F72" s="8"/>
      <c r="G72" s="8"/>
      <c r="H72" s="8"/>
      <c r="I72" s="8"/>
      <c r="J72" s="8"/>
      <c r="K72" s="8"/>
      <c r="L72" s="8"/>
      <c r="M72" s="8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8"/>
      <c r="E73" s="8"/>
      <c r="F73" s="8"/>
      <c r="G73" s="8"/>
      <c r="H73" s="8"/>
      <c r="I73" s="8"/>
      <c r="J73" s="200"/>
      <c r="K73" s="200"/>
      <c r="L73" s="200"/>
      <c r="M73" s="200"/>
      <c r="N73" s="20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8"/>
      <c r="E74" s="8"/>
      <c r="F74" s="8"/>
      <c r="G74" s="8"/>
      <c r="H74" s="8"/>
      <c r="I74" s="8"/>
      <c r="J74" s="201"/>
      <c r="K74" s="201"/>
      <c r="L74" s="200"/>
      <c r="M74" s="200"/>
      <c r="N74" s="20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8"/>
      <c r="E75" s="8"/>
      <c r="F75" s="8"/>
      <c r="G75" s="8"/>
      <c r="H75" s="8"/>
      <c r="I75" s="8"/>
      <c r="J75" s="8"/>
      <c r="K75" s="8"/>
      <c r="L75" s="8"/>
      <c r="M75" s="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8"/>
      <c r="E76" s="8"/>
      <c r="F76" s="8"/>
      <c r="G76" s="8"/>
      <c r="H76" s="8"/>
      <c r="I76" s="8"/>
      <c r="J76" s="200"/>
      <c r="K76" s="200"/>
      <c r="L76" s="200"/>
      <c r="M76" s="200"/>
      <c r="N76" s="20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8"/>
      <c r="E77" s="8"/>
      <c r="F77" s="8"/>
      <c r="G77" s="8"/>
      <c r="H77" s="8"/>
      <c r="I77" s="8"/>
      <c r="J77" s="201"/>
      <c r="K77" s="201"/>
      <c r="L77" s="200"/>
      <c r="M77" s="200"/>
      <c r="N77" s="20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9">
    <mergeCell ref="I2:M2"/>
    <mergeCell ref="H4:I4"/>
    <mergeCell ref="J4:M4"/>
    <mergeCell ref="J5:K5"/>
    <mergeCell ref="L5:M5"/>
    <mergeCell ref="D6:E6"/>
    <mergeCell ref="L6:M6"/>
    <mergeCell ref="J6:K6"/>
    <mergeCell ref="J7:K7"/>
    <mergeCell ref="L7:M7"/>
    <mergeCell ref="J8:K8"/>
    <mergeCell ref="L8:M8"/>
    <mergeCell ref="D10:G10"/>
    <mergeCell ref="L10:M10"/>
    <mergeCell ref="J46:M47"/>
    <mergeCell ref="J48:M49"/>
    <mergeCell ref="J50:M55"/>
    <mergeCell ref="D49:H49"/>
    <mergeCell ref="D50:H50"/>
    <mergeCell ref="D51:H51"/>
    <mergeCell ref="D52:H52"/>
    <mergeCell ref="D53:I55"/>
    <mergeCell ref="K36:M38"/>
    <mergeCell ref="J42:M43"/>
    <mergeCell ref="D45:I45"/>
    <mergeCell ref="J45:M45"/>
    <mergeCell ref="D46:H46"/>
    <mergeCell ref="D47:H47"/>
    <mergeCell ref="D48:H48"/>
  </mergeCells>
  <dataValidations>
    <dataValidation type="list" allowBlank="1" showErrorMessage="1" sqref="A12:A35">
      <formula1>Product</formula1>
    </dataValidation>
    <dataValidation type="list" allowBlank="1" showErrorMessage="1" sqref="I2">
      <formula1>Names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75"/>
    <col customWidth="1" min="3" max="3" width="15.5"/>
    <col customWidth="1" min="4" max="4" width="16.0"/>
    <col customWidth="1" min="5" max="5" width="15.88"/>
    <col customWidth="1" min="6" max="6" width="19.38"/>
    <col customWidth="1" min="7" max="7" width="13.75"/>
    <col customWidth="1" min="8" max="8" width="13.5"/>
    <col customWidth="1" min="9" max="9" width="3.25"/>
    <col customWidth="1" min="10" max="10" width="3.5"/>
    <col customWidth="1" min="11" max="11" width="14.13"/>
    <col customWidth="1" min="12" max="12" width="35.13"/>
    <col customWidth="1" min="13" max="13" width="7.13"/>
    <col customWidth="1" min="14" max="16" width="6.63"/>
    <col customWidth="1" min="17" max="17" width="3.75"/>
    <col customWidth="1" min="18" max="18" width="14.5"/>
    <col customWidth="1" min="19" max="19" width="36.75"/>
    <col customWidth="1" min="20" max="20" width="6.13"/>
    <col customWidth="1" min="21" max="23" width="5.5"/>
    <col customWidth="1" min="24" max="24" width="3.5"/>
    <col customWidth="1" min="25" max="25" width="14.25"/>
    <col customWidth="1" min="26" max="26" width="47.38"/>
    <col customWidth="1" min="27" max="29" width="6.63"/>
    <col customWidth="1" min="30" max="30" width="5.5"/>
    <col customWidth="1" min="31" max="31" width="3.75"/>
    <col customWidth="1" min="32" max="32" width="13.5"/>
    <col customWidth="1" min="33" max="33" width="39.75"/>
    <col customWidth="1" min="34" max="34" width="6.13"/>
    <col customWidth="1" min="35" max="37" width="5.5"/>
    <col customWidth="1" min="38" max="38" width="9.88"/>
  </cols>
  <sheetData>
    <row r="1" ht="16.5" customHeight="1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9"/>
      <c r="N1" s="9"/>
      <c r="O1" s="9"/>
      <c r="P1" s="9"/>
      <c r="Q1" s="5"/>
      <c r="R1" s="5"/>
      <c r="S1" s="5"/>
      <c r="T1" s="9"/>
      <c r="U1" s="9"/>
      <c r="V1" s="9"/>
      <c r="W1" s="9"/>
      <c r="X1" s="5"/>
      <c r="Y1" s="5"/>
      <c r="Z1" s="9"/>
      <c r="AA1" s="9"/>
      <c r="AB1" s="9"/>
      <c r="AC1" s="9"/>
      <c r="AD1" s="5"/>
      <c r="AE1" s="5"/>
      <c r="AF1" s="5"/>
      <c r="AG1" s="5"/>
      <c r="AH1" s="9"/>
      <c r="AI1" s="9"/>
      <c r="AJ1" s="9"/>
      <c r="AK1" s="9"/>
      <c r="AL1" s="13"/>
    </row>
    <row r="2" ht="21.0" customHeight="1">
      <c r="A2" s="5"/>
      <c r="B2" s="12"/>
      <c r="C2" s="5"/>
      <c r="E2" s="16" t="s">
        <v>31</v>
      </c>
      <c r="F2" s="18"/>
      <c r="G2" s="19"/>
      <c r="H2" s="21"/>
      <c r="I2" s="23"/>
      <c r="J2" s="23"/>
      <c r="K2" s="25" t="s">
        <v>33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4"/>
      <c r="X2" s="5"/>
      <c r="Y2" s="25" t="s">
        <v>34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4"/>
      <c r="AL2" s="27"/>
    </row>
    <row r="3" ht="10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9"/>
      <c r="N3" s="9"/>
      <c r="O3" s="9"/>
      <c r="P3" s="9"/>
      <c r="Q3" s="5"/>
      <c r="R3" s="30"/>
      <c r="S3" s="30"/>
      <c r="T3" s="32"/>
      <c r="X3" s="5"/>
      <c r="Y3" s="5"/>
      <c r="Z3" s="9"/>
      <c r="AA3" s="9"/>
      <c r="AB3" s="9"/>
      <c r="AC3" s="9"/>
      <c r="AD3" s="5"/>
      <c r="AE3" s="5"/>
      <c r="AF3" s="30"/>
      <c r="AG3" s="30"/>
      <c r="AH3" s="40"/>
      <c r="AI3" s="41"/>
      <c r="AJ3" s="41"/>
      <c r="AK3" s="41"/>
      <c r="AL3" s="43"/>
    </row>
    <row r="4" ht="27.75" customHeight="1">
      <c r="A4" s="28"/>
      <c r="B4" s="29"/>
      <c r="C4" s="28"/>
      <c r="D4" s="44" t="s">
        <v>37</v>
      </c>
      <c r="E4" s="45"/>
      <c r="F4" s="46" t="s">
        <v>38</v>
      </c>
      <c r="I4" s="47"/>
      <c r="J4" s="47"/>
      <c r="K4" s="49" t="s">
        <v>43</v>
      </c>
      <c r="L4" s="49" t="s">
        <v>44</v>
      </c>
      <c r="M4" s="52">
        <v>0.0</v>
      </c>
      <c r="N4" s="52">
        <v>1.0</v>
      </c>
      <c r="O4" s="52">
        <v>2.0</v>
      </c>
      <c r="P4" s="52">
        <v>3.0</v>
      </c>
      <c r="Q4" s="28"/>
      <c r="R4" s="49" t="s">
        <v>43</v>
      </c>
      <c r="S4" s="49" t="s">
        <v>44</v>
      </c>
      <c r="T4" s="52">
        <v>0.0</v>
      </c>
      <c r="U4" s="52">
        <v>1.0</v>
      </c>
      <c r="V4" s="52">
        <v>2.0</v>
      </c>
      <c r="W4" s="52">
        <v>3.0</v>
      </c>
      <c r="X4" s="28"/>
      <c r="Y4" s="49" t="s">
        <v>43</v>
      </c>
      <c r="Z4" s="49" t="s">
        <v>44</v>
      </c>
      <c r="AA4" s="52">
        <v>0.0</v>
      </c>
      <c r="AB4" s="52">
        <v>1.0</v>
      </c>
      <c r="AC4" s="52">
        <v>2.0</v>
      </c>
      <c r="AD4" s="52">
        <v>3.0</v>
      </c>
      <c r="AE4" s="57"/>
      <c r="AF4" s="49" t="s">
        <v>43</v>
      </c>
      <c r="AG4" s="49" t="s">
        <v>44</v>
      </c>
      <c r="AH4" s="52">
        <v>0.0</v>
      </c>
      <c r="AI4" s="52">
        <v>1.0</v>
      </c>
      <c r="AJ4" s="52">
        <v>2.0</v>
      </c>
      <c r="AK4" s="52">
        <v>3.0</v>
      </c>
      <c r="AL4" s="58"/>
    </row>
    <row r="5" ht="15.0" customHeight="1">
      <c r="A5" s="5"/>
      <c r="B5" s="8"/>
      <c r="C5" s="5"/>
      <c r="D5" s="59">
        <v>0.0</v>
      </c>
      <c r="E5" s="60">
        <f>Personnel!B5</f>
        <v>12.71</v>
      </c>
      <c r="F5" s="61" t="s">
        <v>39</v>
      </c>
      <c r="G5" s="55" t="s">
        <v>40</v>
      </c>
      <c r="H5" s="56"/>
      <c r="I5" s="23"/>
      <c r="J5" s="23"/>
      <c r="K5" s="62" t="s">
        <v>49</v>
      </c>
      <c r="L5" s="63"/>
      <c r="M5" s="63"/>
      <c r="N5" s="63"/>
      <c r="O5" s="63"/>
      <c r="P5" s="45"/>
      <c r="Q5" s="5"/>
      <c r="R5" s="64" t="s">
        <v>50</v>
      </c>
      <c r="X5" s="65"/>
      <c r="Y5" s="67" t="s">
        <v>51</v>
      </c>
      <c r="Z5" s="63"/>
      <c r="AA5" s="63"/>
      <c r="AB5" s="63"/>
      <c r="AC5" s="45"/>
      <c r="AD5" s="5"/>
      <c r="AE5" s="5"/>
      <c r="AF5" s="70" t="s">
        <v>53</v>
      </c>
      <c r="AG5" s="72"/>
      <c r="AH5" s="72"/>
      <c r="AI5" s="72"/>
      <c r="AJ5" s="72"/>
      <c r="AK5" s="73"/>
      <c r="AL5" s="76"/>
    </row>
    <row r="6" ht="15.0" customHeight="1">
      <c r="A6" s="5"/>
      <c r="B6" s="8"/>
      <c r="C6" s="5"/>
      <c r="D6" s="59">
        <v>1.0</v>
      </c>
      <c r="E6" s="60">
        <f>Personnel!C5</f>
        <v>13</v>
      </c>
      <c r="F6" s="77" t="s">
        <v>45</v>
      </c>
      <c r="G6" s="78" t="s">
        <v>40</v>
      </c>
      <c r="H6" s="79"/>
      <c r="I6" s="23"/>
      <c r="J6" s="23"/>
      <c r="K6" s="80" t="s">
        <v>30</v>
      </c>
      <c r="L6" s="88" t="str">
        <f t="array" ref="L6">IF(K6="","",IFERROR(XLOOKUP(K6,'Product Families'!$A:$A,'Product Families'!$B:$B),""))</f>
        <v>Bath Potion Bath Bombs - Single Mix - Making</v>
      </c>
      <c r="M6" s="96">
        <f t="array" ref="M6">IF(K6="","",(IFERROR(XLOOKUP($K6,Family,'Product Families'!D:D),"")))</f>
        <v>236</v>
      </c>
      <c r="N6" s="96">
        <f t="array" ref="N6">IF(L6="","",(IFERROR(XLOOKUP($K6,Family,'Product Families'!E:E),"")))</f>
        <v>242</v>
      </c>
      <c r="O6" s="96">
        <f t="array" ref="O6">IF(M6="","",(IFERROR(XLOOKUP($K6,Family,'Product Families'!F:F),"")))</f>
        <v>260</v>
      </c>
      <c r="P6" s="96">
        <f t="array" ref="P6">IF(N6="","",(IFERROR(XLOOKUP($K6,Family,'Product Families'!G:G),"")))</f>
        <v>279</v>
      </c>
      <c r="Q6" s="65"/>
      <c r="R6" s="99" t="s">
        <v>63</v>
      </c>
      <c r="S6" s="88" t="str">
        <f t="array" ref="S6">IF(R6="","",IFERROR(XLOOKUP(R6,'Product Families'!$A:$A,'Product Families'!$B:$B),""))</f>
        <v>Avena Herbal Products Soap - Making</v>
      </c>
      <c r="T6" s="102">
        <f t="array" ref="T6">IF(R6="","",(IFERROR(XLOOKUP($R6,Family,'Product Families'!D:D),"")))</f>
        <v>72</v>
      </c>
      <c r="U6" s="102">
        <f t="array" ref="U6">IF(S6="","",(IFERROR(XLOOKUP($R6,Family,'Product Families'!E:E),"")))</f>
        <v>74</v>
      </c>
      <c r="V6" s="102">
        <f t="array" ref="V6">IF(T6="","",(IFERROR(XLOOKUP($R6,Family,'Product Families'!F:F),"")))</f>
        <v>80</v>
      </c>
      <c r="W6" s="102">
        <f t="array" ref="W6">IF(U6="","",(IFERROR(XLOOKUP($R6,Family,'Product Families'!G:G),"")))</f>
        <v>85</v>
      </c>
      <c r="X6" s="65"/>
      <c r="Y6" s="80" t="s">
        <v>65</v>
      </c>
      <c r="Z6" s="88" t="str">
        <f t="array" ref="Z6">IF(Y6="","",IFERROR(XLOOKUP(Y6,'Product Families'!$A:$A,'Product Families'!$B:$B),""))</f>
        <v>7kg Bath Potions</v>
      </c>
      <c r="AA6" s="102">
        <f t="array" ref="AA6">IF(Y6="","",(IFERROR(XLOOKUP($Y6,Family,'Product Families'!D:D),"")))</f>
        <v>65</v>
      </c>
      <c r="AB6" s="102">
        <f t="array" ref="AB6">IF(Z6="","",(IFERROR(XLOOKUP($Y6,Family,'Product Families'!E:E),"")))</f>
        <v>67</v>
      </c>
      <c r="AC6" s="102">
        <f t="array" ref="AC6">IF(AA6="","",(IFERROR(XLOOKUP($Y6,Family,'Product Families'!F:F),"")))</f>
        <v>72</v>
      </c>
      <c r="AD6" s="102">
        <f t="array" ref="AD6">IF(AB6="","",(IFERROR(XLOOKUP($Y6,Family,'Product Families'!G:G),"")))</f>
        <v>77</v>
      </c>
      <c r="AE6" s="65"/>
      <c r="AF6" s="80" t="s">
        <v>73</v>
      </c>
      <c r="AG6" s="88" t="str">
        <f t="array" ref="AG6">IF(AF6="","",IFERROR(XLOOKUP(AF6,'Product Families'!$A:$A,'Product Families'!$B:$B),""))</f>
        <v>Fragrance Oils 10ml</v>
      </c>
      <c r="AH6" s="102">
        <f t="array" ref="AH6">IF(AF6="","",(IFERROR(XLOOKUP($AF6,Family,'Product Families'!D:D),"")))</f>
        <v>17</v>
      </c>
      <c r="AI6" s="102">
        <f t="array" ref="AI6">IF(AG6="","",(IFERROR(XLOOKUP($AF6,Family,'Product Families'!E:E),"")))</f>
        <v>18</v>
      </c>
      <c r="AJ6" s="102">
        <f t="array" ref="AJ6">IF(AH6="","",(IFERROR(XLOOKUP($AF6,Family,'Product Families'!F:F),"")))</f>
        <v>19</v>
      </c>
      <c r="AK6" s="102">
        <f t="array" ref="AK6">IF(AI6="","",(IFERROR(XLOOKUP($AF6,Family,'Product Families'!G:G),"")))</f>
        <v>21</v>
      </c>
      <c r="AL6" s="112"/>
    </row>
    <row r="7" ht="15.0" customHeight="1">
      <c r="A7" s="113" t="s">
        <v>42</v>
      </c>
      <c r="B7" s="114"/>
      <c r="C7" s="82"/>
      <c r="D7" s="59">
        <v>2.0</v>
      </c>
      <c r="E7" s="60">
        <f>Personnel!D5</f>
        <v>14</v>
      </c>
      <c r="F7" s="77" t="s">
        <v>47</v>
      </c>
      <c r="G7" s="78" t="s">
        <v>40</v>
      </c>
      <c r="H7" s="79"/>
      <c r="I7" s="23"/>
      <c r="J7" s="23"/>
      <c r="K7" s="80" t="s">
        <v>36</v>
      </c>
      <c r="L7" s="88" t="str">
        <f t="array" ref="L7">IF(K7="","",IFERROR(XLOOKUP(K7,'Product Families'!$A:$A,'Product Families'!$B:$B),""))</f>
        <v>Bath Potion Bath Bombs - Packing</v>
      </c>
      <c r="M7" s="96">
        <f t="array" ref="M7">IF(K7="","",(IFERROR(XLOOKUP($K7,Family,'Product Families'!D:D),"")))</f>
        <v>43</v>
      </c>
      <c r="N7" s="96">
        <f t="array" ref="N7">IF(L7="","",(IFERROR(XLOOKUP($K7,Family,'Product Families'!E:E),"")))</f>
        <v>44</v>
      </c>
      <c r="O7" s="96">
        <f t="array" ref="O7">IF(M7="","",(IFERROR(XLOOKUP($K7,Family,'Product Families'!F:F),"")))</f>
        <v>48</v>
      </c>
      <c r="P7" s="96">
        <f t="array" ref="P7">IF(N7="","",(IFERROR(XLOOKUP($K7,Family,'Product Families'!G:G),"")))</f>
        <v>51</v>
      </c>
      <c r="Q7" s="65"/>
      <c r="R7" s="99" t="s">
        <v>90</v>
      </c>
      <c r="S7" s="88" t="str">
        <f t="array" ref="S7">IF(R7="","",IFERROR(XLOOKUP(R7,'Product Families'!$A:$A,'Product Families'!$B:$B),""))</f>
        <v>Avena Herbal Products Soap - Packing</v>
      </c>
      <c r="T7" s="102">
        <f t="array" ref="T7">IF(R7="","",(IFERROR(XLOOKUP($R7,Family,'Product Families'!D:D),"")))</f>
        <v>41</v>
      </c>
      <c r="U7" s="102">
        <f t="array" ref="U7">IF(S7="","",(IFERROR(XLOOKUP($R7,Family,'Product Families'!E:E),"")))</f>
        <v>42</v>
      </c>
      <c r="V7" s="102">
        <f t="array" ref="V7">IF(T7="","",(IFERROR(XLOOKUP($R7,Family,'Product Families'!F:F),"")))</f>
        <v>46</v>
      </c>
      <c r="W7" s="102">
        <f t="array" ref="W7">IF(U7="","",(IFERROR(XLOOKUP($R7,Family,'Product Families'!G:G),"")))</f>
        <v>49</v>
      </c>
      <c r="X7" s="65"/>
      <c r="Y7" s="80" t="s">
        <v>94</v>
      </c>
      <c r="Z7" s="88" t="str">
        <f t="array" ref="Z7">IF(Y7="","",IFERROR(XLOOKUP(Y7,'Product Families'!$A:$A,'Product Families'!$B:$B),""))</f>
        <v>350g Bagged Bath Potions - Box of 5</v>
      </c>
      <c r="AA7" s="102">
        <f t="array" ref="AA7">IF(Y7="","",(IFERROR(XLOOKUP($Y7,Family,'Product Families'!D:D),"")))</f>
        <v>9</v>
      </c>
      <c r="AB7" s="102">
        <f t="array" ref="AB7">IF(Z7="","",(IFERROR(XLOOKUP($Y7,Family,'Product Families'!E:E),"")))</f>
        <v>10</v>
      </c>
      <c r="AC7" s="102">
        <f t="array" ref="AC7">IF(AA7="","",(IFERROR(XLOOKUP($Y7,Family,'Product Families'!F:F),"")))</f>
        <v>11</v>
      </c>
      <c r="AD7" s="102">
        <f t="array" ref="AD7">IF(AB7="","",(IFERROR(XLOOKUP($Y7,Family,'Product Families'!G:G),"")))</f>
        <v>12</v>
      </c>
      <c r="AE7" s="65"/>
      <c r="AF7" s="80" t="s">
        <v>96</v>
      </c>
      <c r="AG7" s="88" t="str">
        <f t="array" ref="AG7">IF(AF7="","",IFERROR(XLOOKUP(AF7,'Product Families'!$A:$A,'Product Families'!$B:$B),""))</f>
        <v>Fragrance Oils 10ml - Tactile Label</v>
      </c>
      <c r="AH7" s="102">
        <f t="array" ref="AH7">IF(AF7="","",(IFERROR(XLOOKUP($AF7,Family,'Product Families'!D:D),"")))</f>
        <v>14</v>
      </c>
      <c r="AI7" s="102">
        <f t="array" ref="AI7">IF(AG7="","",(IFERROR(XLOOKUP($AF7,Family,'Product Families'!E:E),"")))</f>
        <v>15</v>
      </c>
      <c r="AJ7" s="102">
        <f t="array" ref="AJ7">IF(AH7="","",(IFERROR(XLOOKUP($AF7,Family,'Product Families'!F:F),"")))</f>
        <v>16</v>
      </c>
      <c r="AK7" s="102">
        <f t="array" ref="AK7">IF(AI7="","",(IFERROR(XLOOKUP($AF7,Family,'Product Families'!G:G),"")))</f>
        <v>17</v>
      </c>
      <c r="AL7" s="112"/>
    </row>
    <row r="8" ht="13.5" customHeight="1">
      <c r="A8" s="130"/>
      <c r="B8" s="131"/>
      <c r="C8" s="75"/>
      <c r="D8" s="59">
        <v>3.0</v>
      </c>
      <c r="E8" s="60">
        <f>Personnel!E5</f>
        <v>15</v>
      </c>
      <c r="F8" s="132" t="s">
        <v>52</v>
      </c>
      <c r="G8" s="133" t="s">
        <v>40</v>
      </c>
      <c r="H8" s="134"/>
      <c r="I8" s="23"/>
      <c r="J8" s="23"/>
      <c r="K8" s="80" t="s">
        <v>101</v>
      </c>
      <c r="L8" s="88" t="str">
        <f t="array" ref="L8">IF(K8="","",IFERROR(XLOOKUP(K8,'Product Families'!$A:$A,'Product Families'!$B:$B),""))</f>
        <v>Aromatherapy Shower Steamers - Making</v>
      </c>
      <c r="M8" s="96">
        <f t="array" ref="M8">IF(K8="","",(IFERROR(XLOOKUP($K8,Family,'Product Families'!D:D),"")))</f>
        <v>260</v>
      </c>
      <c r="N8" s="96">
        <f t="array" ref="N8">IF(L8="","",(IFERROR(XLOOKUP($K8,Family,'Product Families'!E:E),"")))</f>
        <v>266</v>
      </c>
      <c r="O8" s="96">
        <f t="array" ref="O8">IF(M8="","",(IFERROR(XLOOKUP($K8,Family,'Product Families'!F:F),"")))</f>
        <v>287</v>
      </c>
      <c r="P8" s="96">
        <f t="array" ref="P8">IF(N8="","",(IFERROR(XLOOKUP($K8,Family,'Product Families'!G:G),"")))</f>
        <v>307</v>
      </c>
      <c r="Q8" s="65"/>
      <c r="R8" s="80" t="s">
        <v>108</v>
      </c>
      <c r="S8" s="88" t="str">
        <f t="array" ref="S8">IF(R8="","",IFERROR(XLOOKUP(R8,'Product Families'!$A:$A,'Product Families'!$B:$B),""))</f>
        <v>Guest Soaps</v>
      </c>
      <c r="T8" s="102">
        <f t="array" ref="T8">IF(R8="","",(IFERROR(XLOOKUP($R8,Family,'Product Families'!D:D),"")))</f>
        <v>3</v>
      </c>
      <c r="U8" s="102">
        <f t="array" ref="U8">IF(S8="","",(IFERROR(XLOOKUP($R8,Family,'Product Families'!E:E),"")))</f>
        <v>4</v>
      </c>
      <c r="V8" s="102">
        <f t="array" ref="V8">IF(T8="","",(IFERROR(XLOOKUP($R8,Family,'Product Families'!F:F),"")))</f>
        <v>5</v>
      </c>
      <c r="W8" s="102">
        <f t="array" ref="W8">IF(U8="","",(IFERROR(XLOOKUP($R8,Family,'Product Families'!G:G),"")))</f>
        <v>6</v>
      </c>
      <c r="X8" s="65"/>
      <c r="Y8" s="80" t="s">
        <v>95</v>
      </c>
      <c r="Z8" s="88" t="str">
        <f t="array" ref="Z8">IF(Y8="","",IFERROR(XLOOKUP(Y8,'Product Families'!$A:$A,'Product Families'!$B:$B),""))</f>
        <v>Aromatherapy Bath Potion in Kraft Bags - White Label - Box of 5</v>
      </c>
      <c r="AA8" s="102">
        <f t="array" ref="AA8">IF(Y8="","",(IFERROR(XLOOKUP($Y8,Family,'Product Families'!D:D),"")))</f>
        <v>13</v>
      </c>
      <c r="AB8" s="102">
        <f t="array" ref="AB8">IF(Z8="","",(IFERROR(XLOOKUP($Y8,Family,'Product Families'!E:E),"")))</f>
        <v>14</v>
      </c>
      <c r="AC8" s="102">
        <f t="array" ref="AC8">IF(AA8="","",(IFERROR(XLOOKUP($Y8,Family,'Product Families'!F:F),"")))</f>
        <v>15</v>
      </c>
      <c r="AD8" s="102">
        <f t="array" ref="AD8">IF(AB8="","",(IFERROR(XLOOKUP($Y8,Family,'Product Families'!G:G),"")))</f>
        <v>16</v>
      </c>
      <c r="AE8" s="65"/>
      <c r="AF8" s="80" t="s">
        <v>117</v>
      </c>
      <c r="AG8" s="88" t="str">
        <f t="array" ref="AG8">IF(AF8="","",IFERROR(XLOOKUP(AF8,'Product Families'!$A:$A,'Product Families'!$B:$B),""))</f>
        <v>250ml Pure Fragrance Oils</v>
      </c>
      <c r="AH8" s="102">
        <f t="array" ref="AH8">IF(AF8="","",(IFERROR(XLOOKUP($AF8,Family,'Product Families'!D:D),"")))</f>
        <v>108</v>
      </c>
      <c r="AI8" s="102">
        <f t="array" ref="AI8">IF(AG8="","",(IFERROR(XLOOKUP($AF8,Family,'Product Families'!E:E),"")))</f>
        <v>111</v>
      </c>
      <c r="AJ8" s="102">
        <f t="array" ref="AJ8">IF(AH8="","",(IFERROR(XLOOKUP($AF8,Family,'Product Families'!F:F),"")))</f>
        <v>119</v>
      </c>
      <c r="AK8" s="102">
        <f t="array" ref="AK8">IF(AI8="","",(IFERROR(XLOOKUP($AF8,Family,'Product Families'!G:G),"")))</f>
        <v>128</v>
      </c>
      <c r="AL8" s="112"/>
    </row>
    <row r="9" ht="12.0" customHeight="1">
      <c r="A9" s="5"/>
      <c r="B9" s="5"/>
      <c r="C9" s="5"/>
      <c r="D9" s="59" t="s">
        <v>125</v>
      </c>
      <c r="E9" s="60">
        <f>Personnel!F5</f>
        <v>13.3</v>
      </c>
      <c r="F9" s="5"/>
      <c r="G9" s="5"/>
      <c r="H9" s="5"/>
      <c r="I9" s="5"/>
      <c r="J9" s="5"/>
      <c r="K9" s="80" t="s">
        <v>126</v>
      </c>
      <c r="L9" s="88" t="str">
        <f t="array" ref="L9">IF(K9="","",IFERROR(XLOOKUP(K9,'Product Families'!$A:$A,'Product Families'!$B:$B),""))</f>
        <v>Aromatherapy Shower Steamers - Packing</v>
      </c>
      <c r="M9" s="96">
        <f t="array" ref="M9">IF(K9="","",(IFERROR(XLOOKUP($K9,Family,'Product Families'!D:D),"")))</f>
        <v>34</v>
      </c>
      <c r="N9" s="96">
        <f t="array" ref="N9">IF(L9="","",(IFERROR(XLOOKUP($K9,Family,'Product Families'!E:E),"")))</f>
        <v>35</v>
      </c>
      <c r="O9" s="96">
        <f t="array" ref="O9">IF(M9="","",(IFERROR(XLOOKUP($K9,Family,'Product Families'!F:F),"")))</f>
        <v>38</v>
      </c>
      <c r="P9" s="96">
        <f t="array" ref="P9">IF(N9="","",(IFERROR(XLOOKUP($K9,Family,'Product Families'!G:G),"")))</f>
        <v>41</v>
      </c>
      <c r="Q9" s="65"/>
      <c r="R9" s="80" t="s">
        <v>131</v>
      </c>
      <c r="S9" s="88" t="str">
        <f t="array" ref="S9">IF(R9="","",IFERROR(XLOOKUP(R9,'Product Families'!$A:$A,'Product Families'!$B:$B),""))</f>
        <v>Soap Sponge - Making</v>
      </c>
      <c r="T9" s="102">
        <f t="array" ref="T9">IF(R9="","",(IFERROR(XLOOKUP($R9,Family,'Product Families'!D:D),"")))</f>
        <v>101</v>
      </c>
      <c r="U9" s="102">
        <f t="array" ref="U9">IF(S9="","",(IFERROR(XLOOKUP($R9,Family,'Product Families'!E:E),"")))</f>
        <v>104</v>
      </c>
      <c r="V9" s="102">
        <f t="array" ref="V9">IF(T9="","",(IFERROR(XLOOKUP($R9,Family,'Product Families'!F:F),"")))</f>
        <v>112</v>
      </c>
      <c r="W9" s="102">
        <f t="array" ref="W9">IF(U9="","",(IFERROR(XLOOKUP($R9,Family,'Product Families'!G:G),"")))</f>
        <v>120</v>
      </c>
      <c r="X9" s="65"/>
      <c r="Y9" s="140" t="s">
        <v>133</v>
      </c>
      <c r="Z9" s="141" t="str">
        <f t="array" ref="Z9">IF(Y9="","",IFERROR(XLOOKUP(Y9,'Product Families'!$A:$A,'Product Families'!$B:$B),""))</f>
        <v>Aromatherapy Hand and Body Lotions - 250 ml - Making</v>
      </c>
      <c r="AA9" s="142">
        <f t="array" ref="AA9">IF(Y9="","",(IFERROR(XLOOKUP($Y9,Family,'Product Families'!D:D),"")))</f>
        <v>86</v>
      </c>
      <c r="AB9" s="142">
        <f t="array" ref="AB9">IF(Z9="","",(IFERROR(XLOOKUP($Y9,Family,'Product Families'!E:E),"")))</f>
        <v>88</v>
      </c>
      <c r="AC9" s="142">
        <f t="array" ref="AC9">IF(AA9="","",(IFERROR(XLOOKUP($Y9,Family,'Product Families'!F:F),"")))</f>
        <v>95</v>
      </c>
      <c r="AD9" s="142">
        <f t="array" ref="AD9">IF(AB9="","",(IFERROR(XLOOKUP($Y9,Family,'Product Families'!G:G),"")))</f>
        <v>102</v>
      </c>
      <c r="AE9" s="65"/>
      <c r="AF9" s="80" t="s">
        <v>136</v>
      </c>
      <c r="AG9" s="88" t="str">
        <f t="array" ref="AG9">IF(AF9="","",IFERROR(XLOOKUP(AF9,'Product Families'!$A:$A,'Product Families'!$B:$B),""))</f>
        <v>Room Sprays - Making + Packing in 6s</v>
      </c>
      <c r="AH9" s="102">
        <f t="array" ref="AH9">IF(AF9="","",(IFERROR(XLOOKUP($AF9,Family,'Product Families'!D:D),"")))</f>
        <v>15</v>
      </c>
      <c r="AI9" s="102">
        <f t="array" ref="AI9">IF(AG9="","",(IFERROR(XLOOKUP($AF9,Family,'Product Families'!E:E),"")))</f>
        <v>16</v>
      </c>
      <c r="AJ9" s="102">
        <f t="array" ref="AJ9">IF(AH9="","",(IFERROR(XLOOKUP($AF9,Family,'Product Families'!F:F),"")))</f>
        <v>17</v>
      </c>
      <c r="AK9" s="102">
        <f t="array" ref="AK9">IF(AI9="","",(IFERROR(XLOOKUP($AF9,Family,'Product Families'!G:G),"")))</f>
        <v>18</v>
      </c>
      <c r="AL9" s="112"/>
    </row>
    <row r="10" ht="12.0" customHeight="1">
      <c r="A10" s="5"/>
      <c r="B10" s="5"/>
      <c r="C10" s="5"/>
      <c r="D10" s="5"/>
      <c r="E10" s="83"/>
      <c r="F10" s="83"/>
      <c r="G10" s="84" t="s">
        <v>55</v>
      </c>
      <c r="H10" s="24"/>
      <c r="I10" s="143"/>
      <c r="J10" s="143"/>
      <c r="K10" s="144" t="s">
        <v>141</v>
      </c>
      <c r="L10" s="141" t="str">
        <f t="array" ref="L10">IF(K10="","",IFERROR(XLOOKUP(K10,'Product Families'!$A:$A,'Product Families'!$B:$B),""))</f>
        <v>Chill Pills - Making</v>
      </c>
      <c r="M10" s="145">
        <f t="array" ref="M10">IF(K10="","",(IFERROR(XLOOKUP($K10,Family,'Product Families'!D:D),"")))</f>
        <v>10</v>
      </c>
      <c r="N10" s="145">
        <f t="array" ref="N10">IF(L10="","",(IFERROR(XLOOKUP($K10,Family,'Product Families'!E:E),"")))</f>
        <v>11</v>
      </c>
      <c r="O10" s="145">
        <f t="array" ref="O10">IF(M10="","",(IFERROR(XLOOKUP($K10,Family,'Product Families'!F:F),"")))</f>
        <v>12</v>
      </c>
      <c r="P10" s="145">
        <f t="array" ref="P10">IF(N10="","",(IFERROR(XLOOKUP($K10,Family,'Product Families'!G:G),"")))</f>
        <v>13</v>
      </c>
      <c r="Q10" s="65"/>
      <c r="R10" s="146" t="s">
        <v>144</v>
      </c>
      <c r="S10" s="88" t="str">
        <f t="array" ref="S10">IF(R10="","",IFERROR(XLOOKUP(R10,'Product Families'!$A:$A,'Product Families'!$B:$B),""))</f>
        <v>Soap Sponge - Drizzle</v>
      </c>
      <c r="T10" s="102">
        <f t="array" ref="T10">IF(R10="","",(IFERROR(XLOOKUP($R10,Family,'Product Families'!D:D),"")))</f>
        <v>187</v>
      </c>
      <c r="U10" s="102">
        <f t="array" ref="U10">IF(S10="","",(IFERROR(XLOOKUP($R10,Family,'Product Families'!E:E),"")))</f>
        <v>192</v>
      </c>
      <c r="V10" s="102">
        <f t="array" ref="V10">IF(T10="","",(IFERROR(XLOOKUP($R10,Family,'Product Families'!F:F),"")))</f>
        <v>206</v>
      </c>
      <c r="W10" s="102">
        <f t="array" ref="W10">IF(U10="","",(IFERROR(XLOOKUP($R10,Family,'Product Families'!G:G),"")))</f>
        <v>221</v>
      </c>
      <c r="X10" s="65"/>
      <c r="Y10" s="140" t="s">
        <v>149</v>
      </c>
      <c r="Z10" s="88" t="str">
        <f t="array" ref="Z10">IF(Y10="","",IFERROR(XLOOKUP(Y10,'Product Families'!$A:$A,'Product Families'!$B:$B),""))</f>
        <v>Aromatherapy Hand and Body Lotions - 250 ml - Making + Packing (Pack of 4)</v>
      </c>
      <c r="AA10" s="102">
        <f t="array" ref="AA10">IF(Y10="","",(IFERROR(XLOOKUP($Y10,Family,'Product Families'!D:D),"")))</f>
        <v>9</v>
      </c>
      <c r="AB10" s="102">
        <f t="array" ref="AB10">IF(Z10="","",(IFERROR(XLOOKUP($Y10,Family,'Product Families'!E:E),"")))</f>
        <v>10</v>
      </c>
      <c r="AC10" s="102">
        <f t="array" ref="AC10">IF(AA10="","",(IFERROR(XLOOKUP($Y10,Family,'Product Families'!F:F),"")))</f>
        <v>11</v>
      </c>
      <c r="AD10" s="102">
        <f t="array" ref="AD10">IF(AB10="","",(IFERROR(XLOOKUP($Y10,Family,'Product Families'!G:G),"")))</f>
        <v>12</v>
      </c>
      <c r="AE10" s="65"/>
      <c r="AF10" s="80" t="s">
        <v>154</v>
      </c>
      <c r="AG10" s="88" t="str">
        <f t="array" ref="AG10">IF(AF10="","",IFERROR(XLOOKUP(AF10,'Product Families'!$A:$A,'Product Families'!$B:$B),""))</f>
        <v>100ml Room Sprays - White Label - Making + Packing in 6s</v>
      </c>
      <c r="AH10" s="102">
        <f t="array" ref="AH10">IF(AF10="","",(IFERROR(XLOOKUP($AF10,Family,'Product Families'!D:D),"")))</f>
        <v>16</v>
      </c>
      <c r="AI10" s="102">
        <f t="array" ref="AI10">IF(AG10="","",(IFERROR(XLOOKUP($AF10,Family,'Product Families'!E:E),"")))</f>
        <v>17</v>
      </c>
      <c r="AJ10" s="102">
        <f t="array" ref="AJ10">IF(AH10="","",(IFERROR(XLOOKUP($AF10,Family,'Product Families'!F:F),"")))</f>
        <v>18</v>
      </c>
      <c r="AK10" s="102">
        <f t="array" ref="AK10">IF(AI10="","",(IFERROR(XLOOKUP($AF10,Family,'Product Families'!G:G),"")))</f>
        <v>19</v>
      </c>
      <c r="AL10" s="112"/>
    </row>
    <row r="11" ht="12.75" customHeight="1">
      <c r="A11" s="154" t="s">
        <v>56</v>
      </c>
      <c r="B11" s="155"/>
      <c r="C11" s="156" t="s">
        <v>39</v>
      </c>
      <c r="D11" s="157" t="s">
        <v>45</v>
      </c>
      <c r="E11" s="158" t="s">
        <v>47</v>
      </c>
      <c r="F11" s="159" t="s">
        <v>59</v>
      </c>
      <c r="G11" s="156" t="s">
        <v>60</v>
      </c>
      <c r="H11" s="159" t="s">
        <v>61</v>
      </c>
      <c r="I11" s="162"/>
      <c r="J11" s="162"/>
      <c r="K11" s="80" t="s">
        <v>162</v>
      </c>
      <c r="L11" s="88" t="str">
        <f t="array" ref="L11">IF(K11="","",IFERROR(XLOOKUP(K11,'Product Families'!$A:$A,'Product Families'!$B:$B),""))</f>
        <v>Chill Pills - Packing</v>
      </c>
      <c r="M11" s="96">
        <f t="array" ref="M11">IF(K11="","",(IFERROR(XLOOKUP($K11,Family,'Product Families'!D:D),"")))</f>
        <v>32</v>
      </c>
      <c r="N11" s="96">
        <f t="array" ref="N11">IF(L11="","",(IFERROR(XLOOKUP($K11,Family,'Product Families'!E:E),"")))</f>
        <v>33</v>
      </c>
      <c r="O11" s="96">
        <f t="array" ref="O11">IF(M11="","",(IFERROR(XLOOKUP($K11,Family,'Product Families'!F:F),"")))</f>
        <v>36</v>
      </c>
      <c r="P11" s="96">
        <f t="array" ref="P11">IF(N11="","",(IFERROR(XLOOKUP($K11,Family,'Product Families'!G:G),"")))</f>
        <v>38</v>
      </c>
      <c r="Q11" s="174"/>
      <c r="R11" s="144" t="s">
        <v>169</v>
      </c>
      <c r="S11" s="141" t="str">
        <f t="array" ref="S11">IF(R11="","",IFERROR(XLOOKUP(R11,'Product Families'!$A:$A,'Product Families'!$B:$B),""))</f>
        <v>Charcoal Soap 85g</v>
      </c>
      <c r="T11" s="142">
        <f t="array" ref="T11">IF(R11="","",(IFERROR(XLOOKUP($R11,Family,'Product Families'!D:D),"")))</f>
        <v>162</v>
      </c>
      <c r="U11" s="142">
        <f t="array" ref="U11">IF(S11="","",(IFERROR(XLOOKUP($R11,Family,'Product Families'!E:E),"")))</f>
        <v>166</v>
      </c>
      <c r="V11" s="142">
        <f t="array" ref="V11">IF(T11="","",(IFERROR(XLOOKUP($R11,Family,'Product Families'!F:F),"")))</f>
        <v>179</v>
      </c>
      <c r="W11" s="142">
        <f t="array" ref="W11">IF(U11="","",(IFERROR(XLOOKUP($R11,Family,'Product Families'!G:G),"")))</f>
        <v>192</v>
      </c>
      <c r="X11" s="188"/>
      <c r="Y11" s="80" t="s">
        <v>181</v>
      </c>
      <c r="Z11" s="88" t="str">
        <f t="array" ref="Z11">IF(Y11="","",IFERROR(XLOOKUP(Y11,'Product Families'!$A:$A,'Product Families'!$B:$B),""))</f>
        <v>Aromatherapy Hand and Body Lotions - 250 ml - Packing in 4</v>
      </c>
      <c r="AA11" s="102">
        <f t="array" ref="AA11">IF(Y11="","",(IFERROR(XLOOKUP($Y11,Family,'Product Families'!D:D),"")))</f>
        <v>21</v>
      </c>
      <c r="AB11" s="102">
        <f t="array" ref="AB11">IF(Z11="","",(IFERROR(XLOOKUP($Y11,Family,'Product Families'!E:E),"")))</f>
        <v>22</v>
      </c>
      <c r="AC11" s="102">
        <f t="array" ref="AC11">IF(AA11="","",(IFERROR(XLOOKUP($Y11,Family,'Product Families'!F:F),"")))</f>
        <v>23</v>
      </c>
      <c r="AD11" s="102">
        <f t="array" ref="AD11">IF(AB11="","",(IFERROR(XLOOKUP($Y11,Family,'Product Families'!G:G),"")))</f>
        <v>24</v>
      </c>
      <c r="AE11" s="174"/>
      <c r="AF11" s="80" t="s">
        <v>190</v>
      </c>
      <c r="AG11" s="88" t="str">
        <f t="array" ref="AG11">IF(AF11="","",IFERROR(XLOOKUP(AF11,'Product Families'!$A:$A,'Product Families'!$B:$B),""))</f>
        <v>Bottle &amp; Label Essential Oils Blend 10ml - Unlabelled - Pack of 10</v>
      </c>
      <c r="AH11" s="102">
        <f t="array" ref="AH11">IF(AF11="","",(IFERROR(XLOOKUP($AF11,Family,'Product Families'!D:D),"")))</f>
        <v>20</v>
      </c>
      <c r="AI11" s="102">
        <f t="array" ref="AI11">IF(AG11="","",(IFERROR(XLOOKUP($AF11,Family,'Product Families'!E:E),"")))</f>
        <v>21</v>
      </c>
      <c r="AJ11" s="102">
        <f t="array" ref="AJ11">IF(AH11="","",(IFERROR(XLOOKUP($AF11,Family,'Product Families'!F:F),"")))</f>
        <v>23</v>
      </c>
      <c r="AK11" s="102">
        <f t="array" ref="AK11">IF(AI11="","",(IFERROR(XLOOKUP($AF11,Family,'Product Families'!G:G),"")))</f>
        <v>24</v>
      </c>
      <c r="AL11" s="194"/>
    </row>
    <row r="12" ht="12.75" customHeight="1">
      <c r="A12" s="81"/>
      <c r="B12" s="82"/>
      <c r="C12" s="195" t="s">
        <v>40</v>
      </c>
      <c r="D12" s="196" t="s">
        <v>40</v>
      </c>
      <c r="E12" s="196" t="s">
        <v>40</v>
      </c>
      <c r="F12" s="197"/>
      <c r="G12" s="198"/>
      <c r="H12" s="199"/>
      <c r="I12" s="8"/>
      <c r="J12" s="8"/>
      <c r="K12" s="80" t="s">
        <v>193</v>
      </c>
      <c r="L12" s="88" t="str">
        <f t="array" ref="L12">IF(K12="","",IFERROR(XLOOKUP(K12,'Product Families'!$A:$A,'Product Families'!$B:$B),""))</f>
        <v>Bubble &amp; Splash Bath Dust 200g</v>
      </c>
      <c r="M12" s="96">
        <f t="array" ref="M12">IF(K12="","",(IFERROR(XLOOKUP($K12,Family,'Product Families'!D:D),"")))</f>
        <v>52</v>
      </c>
      <c r="N12" s="96">
        <f t="array" ref="N12">IF(L12="","",(IFERROR(XLOOKUP($K12,Family,'Product Families'!E:E),"")))</f>
        <v>54</v>
      </c>
      <c r="O12" s="96">
        <f t="array" ref="O12">IF(M12="","",(IFERROR(XLOOKUP($K12,Family,'Product Families'!F:F),"")))</f>
        <v>58</v>
      </c>
      <c r="P12" s="96">
        <f t="array" ref="P12">IF(N12="","",(IFERROR(XLOOKUP($K12,Family,'Product Families'!G:G),"")))</f>
        <v>62</v>
      </c>
      <c r="Q12" s="65"/>
      <c r="R12" s="80" t="s">
        <v>198</v>
      </c>
      <c r="S12" s="88" t="str">
        <f t="array" ref="S12">IF(R12="","",IFERROR(XLOOKUP(R12,'Product Families'!$A:$A,'Product Families'!$B:$B),""))</f>
        <v>Charcoal Soap 85g - Packing</v>
      </c>
      <c r="T12" s="102">
        <f t="array" ref="T12">IF(R12="","",(IFERROR(XLOOKUP($R12,Family,'Product Families'!D:D),"")))</f>
        <v>108</v>
      </c>
      <c r="U12" s="102">
        <f t="array" ref="U12">IF(S12="","",(IFERROR(XLOOKUP($R12,Family,'Product Families'!E:E),"")))</f>
        <v>111</v>
      </c>
      <c r="V12" s="102">
        <f t="array" ref="V12">IF(T12="","",(IFERROR(XLOOKUP($R12,Family,'Product Families'!F:F),"")))</f>
        <v>119</v>
      </c>
      <c r="W12" s="102">
        <f t="array" ref="W12">IF(U12="","",(IFERROR(XLOOKUP($R12,Family,'Product Families'!G:G),"")))</f>
        <v>128</v>
      </c>
      <c r="X12" s="65"/>
      <c r="Y12" s="99" t="s">
        <v>203</v>
      </c>
      <c r="Z12" s="88" t="str">
        <f t="array" ref="Z12">IF(Y12="","",IFERROR(XLOOKUP(Y12,'Product Families'!$A:$A,'Product Families'!$B:$B),""))</f>
        <v>Aromatherapy Hand &amp; Body Lotions - Unlabelled (Pack 4)</v>
      </c>
      <c r="AA12" s="102">
        <f t="array" ref="AA12">IF(Y12="","",(IFERROR(XLOOKUP($Y12,Family,'Product Families'!D:D),"")))</f>
        <v>9</v>
      </c>
      <c r="AB12" s="102">
        <f t="array" ref="AB12">IF(Z12="","",(IFERROR(XLOOKUP($Y12,Family,'Product Families'!E:E),"")))</f>
        <v>10</v>
      </c>
      <c r="AC12" s="102">
        <f t="array" ref="AC12">IF(AA12="","",(IFERROR(XLOOKUP($Y12,Family,'Product Families'!F:F),"")))</f>
        <v>11</v>
      </c>
      <c r="AD12" s="102">
        <f t="array" ref="AD12">IF(AB12="","",(IFERROR(XLOOKUP($Y12,Family,'Product Families'!G:G),"")))</f>
        <v>12</v>
      </c>
      <c r="AE12" s="65"/>
      <c r="AF12" s="80" t="s">
        <v>207</v>
      </c>
      <c r="AG12" s="88" t="str">
        <f t="array" ref="AG12">IF(AF12="","",IFERROR(XLOOKUP(AF12,'Product Families'!$A:$A,'Product Families'!$B:$B),""))</f>
        <v>Room Sprays - Making + Packing - Pack Of 6</v>
      </c>
      <c r="AH12" s="102">
        <f t="array" ref="AH12">IF(AF12="","",(IFERROR(XLOOKUP($AF12,Family,'Product Families'!D:D),"")))</f>
        <v>12</v>
      </c>
      <c r="AI12" s="102">
        <f t="array" ref="AI12">IF(AG12="","",(IFERROR(XLOOKUP($AF12,Family,'Product Families'!E:E),"")))</f>
        <v>13</v>
      </c>
      <c r="AJ12" s="102">
        <f t="array" ref="AJ12">IF(AH12="","",(IFERROR(XLOOKUP($AF12,Family,'Product Families'!F:F),"")))</f>
        <v>14</v>
      </c>
      <c r="AK12" s="102">
        <f t="array" ref="AK12">IF(AI12="","",(IFERROR(XLOOKUP($AF12,Family,'Product Families'!G:G),"")))</f>
        <v>15</v>
      </c>
      <c r="AL12" s="112"/>
    </row>
    <row r="13" ht="12.75" customHeight="1">
      <c r="A13" s="163"/>
      <c r="B13" s="161"/>
      <c r="C13" s="202"/>
      <c r="D13" s="203"/>
      <c r="E13" s="203"/>
      <c r="F13" s="204"/>
      <c r="G13" s="202"/>
      <c r="H13" s="204"/>
      <c r="I13" s="8"/>
      <c r="J13" s="8"/>
      <c r="K13" s="80" t="s">
        <v>209</v>
      </c>
      <c r="L13" s="88" t="str">
        <f t="array" ref="L13">IF(K13="","",IFERROR(XLOOKUP(K13,'Product Families'!$A:$A,'Product Families'!$B:$B),""))</f>
        <v>Bath Eggs - Making</v>
      </c>
      <c r="M13" s="96">
        <f t="array" ref="M13">IF(K13="","",(IFERROR(XLOOKUP($K13,Family,'Product Families'!D:D),"")))</f>
        <v>236</v>
      </c>
      <c r="N13" s="96">
        <f t="array" ref="N13">IF(L13="","",(IFERROR(XLOOKUP($K13,Family,'Product Families'!E:E),"")))</f>
        <v>242</v>
      </c>
      <c r="O13" s="96">
        <f t="array" ref="O13">IF(M13="","",(IFERROR(XLOOKUP($K13,Family,'Product Families'!F:F),"")))</f>
        <v>260</v>
      </c>
      <c r="P13" s="96">
        <f t="array" ref="P13">IF(N13="","",(IFERROR(XLOOKUP($K13,Family,'Product Families'!G:G),"")))</f>
        <v>279</v>
      </c>
      <c r="Q13" s="65"/>
      <c r="R13" s="80" t="s">
        <v>211</v>
      </c>
      <c r="S13" s="88" t="str">
        <f t="array" ref="S13">IF(R13="","",IFERROR(XLOOKUP(R13,'Product Families'!$A:$A,'Product Families'!$B:$B),""))</f>
        <v>Charcoal Soaps 85g - White Label - Making</v>
      </c>
      <c r="T13" s="102">
        <f t="array" ref="T13">IF(R13="","",(IFERROR(XLOOKUP($R13,Family,'Product Families'!D:D),"")))</f>
        <v>162</v>
      </c>
      <c r="U13" s="102">
        <f t="array" ref="U13">IF(S13="","",(IFERROR(XLOOKUP($R13,Family,'Product Families'!E:E),"")))</f>
        <v>166</v>
      </c>
      <c r="V13" s="102">
        <f t="array" ref="V13">IF(T13="","",(IFERROR(XLOOKUP($R13,Family,'Product Families'!F:F),"")))</f>
        <v>179</v>
      </c>
      <c r="W13" s="102">
        <f t="array" ref="W13">IF(U13="","",(IFERROR(XLOOKUP($R13,Family,'Product Families'!G:G),"")))</f>
        <v>192</v>
      </c>
      <c r="X13" s="65"/>
      <c r="Y13" s="140" t="s">
        <v>214</v>
      </c>
      <c r="Z13" s="88" t="str">
        <f t="array" ref="Z13">IF(Y13="","",IFERROR(XLOOKUP(Y13,'Product Families'!$A:$A,'Product Families'!$B:$B),""))</f>
        <v>Aromatherapy Hand &amp; Body Wash - Making</v>
      </c>
      <c r="AA13" s="102">
        <f t="array" ref="AA13">IF(Y13="","",(IFERROR(XLOOKUP($Y13,Family,'Product Families'!D:D),"")))</f>
        <v>86</v>
      </c>
      <c r="AB13" s="102">
        <f t="array" ref="AB13">IF(Z13="","",(IFERROR(XLOOKUP($Y13,Family,'Product Families'!E:E),"")))</f>
        <v>88</v>
      </c>
      <c r="AC13" s="102">
        <f t="array" ref="AC13">IF(AA13="","",(IFERROR(XLOOKUP($Y13,Family,'Product Families'!F:F),"")))</f>
        <v>95</v>
      </c>
      <c r="AD13" s="102">
        <f t="array" ref="AD13">IF(AB13="","",(IFERROR(XLOOKUP($Y13,Family,'Product Families'!G:G),"")))</f>
        <v>102</v>
      </c>
      <c r="AE13" s="65"/>
      <c r="AF13" s="80" t="s">
        <v>216</v>
      </c>
      <c r="AG13" s="88" t="str">
        <f t="array" ref="AG13">IF(AF13="","",IFERROR(XLOOKUP(AF13,'Product Families'!$A:$A,'Product Families'!$B:$B),""))</f>
        <v>Essential Oils Unbranded - Pack of 10</v>
      </c>
      <c r="AH13" s="102">
        <f t="array" ref="AH13">IF(AF13="","",(IFERROR(XLOOKUP($AF13,Family,'Product Families'!D:D),"")))</f>
        <v>20</v>
      </c>
      <c r="AI13" s="102">
        <f t="array" ref="AI13">IF(AG13="","",(IFERROR(XLOOKUP($AF13,Family,'Product Families'!E:E),"")))</f>
        <v>21</v>
      </c>
      <c r="AJ13" s="102">
        <f t="array" ref="AJ13">IF(AH13="","",(IFERROR(XLOOKUP($AF13,Family,'Product Families'!F:F),"")))</f>
        <v>23</v>
      </c>
      <c r="AK13" s="102">
        <f t="array" ref="AK13">IF(AI13="","",(IFERROR(XLOOKUP($AF13,Family,'Product Families'!G:G),"")))</f>
        <v>24</v>
      </c>
      <c r="AL13" s="205"/>
    </row>
    <row r="14" ht="12.75" customHeight="1">
      <c r="A14" s="206" t="str">
        <f t="array" ref="A14">IF(A15="","",(XLOOKUP(A15,Product,'Product List'!C:C)))</f>
        <v/>
      </c>
      <c r="B14" s="82"/>
      <c r="C14" s="195" t="s">
        <v>40</v>
      </c>
      <c r="D14" s="207" t="s">
        <v>40</v>
      </c>
      <c r="E14" s="207" t="s">
        <v>40</v>
      </c>
      <c r="F14" s="197"/>
      <c r="G14" s="198"/>
      <c r="H14" s="199"/>
      <c r="I14" s="8"/>
      <c r="J14" s="8"/>
      <c r="K14" s="80" t="s">
        <v>223</v>
      </c>
      <c r="L14" s="88" t="str">
        <f t="array" ref="L14">IF(K14="","",IFERROR(XLOOKUP(K14,'Product Families'!$A:$A,'Product Families'!$B:$B),""))</f>
        <v>Bath Eggs - Packing</v>
      </c>
      <c r="M14" s="96">
        <f t="array" ref="M14">IF(K14="","",(IFERROR(XLOOKUP($K14,Family,'Product Families'!D:D),"")))</f>
        <v>34</v>
      </c>
      <c r="N14" s="96">
        <f t="array" ref="N14">IF(L14="","",(IFERROR(XLOOKUP($K14,Family,'Product Families'!E:E),"")))</f>
        <v>35</v>
      </c>
      <c r="O14" s="96">
        <f t="array" ref="O14">IF(M14="","",(IFERROR(XLOOKUP($K14,Family,'Product Families'!F:F),"")))</f>
        <v>38</v>
      </c>
      <c r="P14" s="96">
        <f t="array" ref="P14">IF(N14="","",(IFERROR(XLOOKUP($K14,Family,'Product Families'!G:G),"")))</f>
        <v>41</v>
      </c>
      <c r="Q14" s="65"/>
      <c r="R14" s="146" t="s">
        <v>228</v>
      </c>
      <c r="S14" s="88" t="str">
        <f t="array" ref="S14">IF(R14="","",IFERROR(XLOOKUP(R14,'Product Families'!$A:$A,'Product Families'!$B:$B),""))</f>
        <v>Charcoal Soaps 85g - White Label + Packing</v>
      </c>
      <c r="T14" s="102">
        <f t="array" ref="T14">IF(R14="","",(IFERROR(XLOOKUP($R14,Family,'Product Families'!D:D),"")))</f>
        <v>108</v>
      </c>
      <c r="U14" s="102">
        <f t="array" ref="U14">IF(S14="","",(IFERROR(XLOOKUP($R14,Family,'Product Families'!E:E),"")))</f>
        <v>111</v>
      </c>
      <c r="V14" s="102">
        <f t="array" ref="V14">IF(T14="","",(IFERROR(XLOOKUP($R14,Family,'Product Families'!F:F),"")))</f>
        <v>119</v>
      </c>
      <c r="W14" s="102">
        <f t="array" ref="W14">IF(U14="","",(IFERROR(XLOOKUP($R14,Family,'Product Families'!G:G),"")))</f>
        <v>128</v>
      </c>
      <c r="X14" s="65"/>
      <c r="Y14" s="80" t="s">
        <v>219</v>
      </c>
      <c r="Z14" s="88" t="str">
        <f t="array" ref="Z14">IF(Y14="","",IFERROR(XLOOKUP(Y14,'Product Families'!$A:$A,'Product Families'!$B:$B),""))</f>
        <v>Aromatherapy Hand &amp; Body Wash - Pack of 4</v>
      </c>
      <c r="AA14" s="102">
        <f t="array" ref="AA14">IF(Y14="","",(IFERROR(XLOOKUP($Y14,Family,'Product Families'!D:D),"")))</f>
        <v>9</v>
      </c>
      <c r="AB14" s="102">
        <f t="array" ref="AB14">IF(Z14="","",(IFERROR(XLOOKUP($Y14,Family,'Product Families'!E:E),"")))</f>
        <v>10</v>
      </c>
      <c r="AC14" s="102">
        <f t="array" ref="AC14">IF(AA14="","",(IFERROR(XLOOKUP($Y14,Family,'Product Families'!F:F),"")))</f>
        <v>11</v>
      </c>
      <c r="AD14" s="102">
        <f t="array" ref="AD14">IF(AB14="","",(IFERROR(XLOOKUP($Y14,Family,'Product Families'!G:G),"")))</f>
        <v>12</v>
      </c>
      <c r="AE14" s="65"/>
      <c r="AF14" s="80" t="s">
        <v>237</v>
      </c>
      <c r="AG14" s="88" t="str">
        <f t="array" ref="AG14">IF(AF14="","",IFERROR(XLOOKUP(AF14,'Product Families'!$A:$A,'Product Families'!$B:$B),""))</f>
        <v>FOBp</v>
      </c>
      <c r="AH14" s="102">
        <f t="array" ref="AH14">IF(AF14="","",(IFERROR(XLOOKUP($AF14,Family,'Product Families'!D:D),"")))</f>
        <v>26</v>
      </c>
      <c r="AI14" s="102">
        <f t="array" ref="AI14">IF(AG14="","",(IFERROR(XLOOKUP($AF14,Family,'Product Families'!E:E),"")))</f>
        <v>27</v>
      </c>
      <c r="AJ14" s="102">
        <f t="array" ref="AJ14">IF(AH14="","",(IFERROR(XLOOKUP($AF14,Family,'Product Families'!F:F),"")))</f>
        <v>29</v>
      </c>
      <c r="AK14" s="102">
        <f t="array" ref="AK14">IF(AI14="","",(IFERROR(XLOOKUP($AF14,Family,'Product Families'!G:G),"")))</f>
        <v>31</v>
      </c>
      <c r="AL14" s="205"/>
    </row>
    <row r="15" ht="12.75" customHeight="1">
      <c r="A15" s="131"/>
      <c r="B15" s="75"/>
      <c r="C15" s="202"/>
      <c r="D15" s="203"/>
      <c r="E15" s="203"/>
      <c r="F15" s="204"/>
      <c r="G15" s="202"/>
      <c r="H15" s="204"/>
      <c r="I15" s="8"/>
      <c r="J15" s="8"/>
      <c r="K15" s="80" t="s">
        <v>241</v>
      </c>
      <c r="L15" s="88" t="str">
        <f t="array" ref="L15">IF(K15="","",IFERROR(XLOOKUP(K15,'Product Families'!$A:$A,'Product Families'!$B:$B),""))</f>
        <v>Cocktail Bath Bombs Single Mix 120g</v>
      </c>
      <c r="M15" s="96">
        <f t="array" ref="M15">IF(K15="","",(IFERROR(XLOOKUP($K15,Family,'Product Families'!D:D),"")))</f>
        <v>216</v>
      </c>
      <c r="N15" s="96">
        <f t="array" ref="N15">IF(L15="","",(IFERROR(XLOOKUP($K15,Family,'Product Families'!E:E),"")))</f>
        <v>221</v>
      </c>
      <c r="O15" s="96">
        <f t="array" ref="O15">IF(M15="","",(IFERROR(XLOOKUP($K15,Family,'Product Families'!F:F),"")))</f>
        <v>238</v>
      </c>
      <c r="P15" s="96">
        <f t="array" ref="P15">IF(N15="","",(IFERROR(XLOOKUP($K15,Family,'Product Families'!G:G),"")))</f>
        <v>255</v>
      </c>
      <c r="Q15" s="65"/>
      <c r="R15" s="208" t="s">
        <v>248</v>
      </c>
      <c r="S15" s="88" t="str">
        <f t="array" ref="S15">IF(R15="","",IFERROR(XLOOKUP(R15,'Product Families'!$A:$A,'Product Families'!$B:$B),""))</f>
        <v>Crystal Elemental Soaps - Making</v>
      </c>
      <c r="T15" s="102">
        <f t="array" ref="T15">IF(R15="","",(IFERROR(XLOOKUP($R15,Family,'Product Families'!D:D),"")))</f>
        <v>130</v>
      </c>
      <c r="U15" s="102">
        <f t="array" ref="U15">IF(S15="","",(IFERROR(XLOOKUP($R15,Family,'Product Families'!E:E),"")))</f>
        <v>133</v>
      </c>
      <c r="V15" s="102">
        <f t="array" ref="V15">IF(T15="","",(IFERROR(XLOOKUP($R15,Family,'Product Families'!F:F),"")))</f>
        <v>144</v>
      </c>
      <c r="W15" s="102">
        <f t="array" ref="W15">IF(U15="","",(IFERROR(XLOOKUP($R15,Family,'Product Families'!G:G),"")))</f>
        <v>154</v>
      </c>
      <c r="X15" s="65"/>
      <c r="Y15" s="209" t="s">
        <v>221</v>
      </c>
      <c r="Z15" s="88" t="str">
        <f t="array" ref="Z15">IF(Y15="","",IFERROR(XLOOKUP(Y15,'Product Families'!$A:$A,'Product Families'!$B:$B),""))</f>
        <v>Aromatherapy Hand &amp; Body Wash - Packing in 4</v>
      </c>
      <c r="AA15" s="102">
        <f t="array" ref="AA15">IF(Y15="","",(IFERROR(XLOOKUP($Y15,Family,'Product Families'!D:D),"")))</f>
        <v>21</v>
      </c>
      <c r="AB15" s="102">
        <f t="array" ref="AB15">IF(Z15="","",(IFERROR(XLOOKUP($Y15,Family,'Product Families'!E:E),"")))</f>
        <v>22</v>
      </c>
      <c r="AC15" s="102">
        <f t="array" ref="AC15">IF(AA15="","",(IFERROR(XLOOKUP($Y15,Family,'Product Families'!F:F),"")))</f>
        <v>23</v>
      </c>
      <c r="AD15" s="102">
        <f t="array" ref="AD15">IF(AB15="","",(IFERROR(XLOOKUP($Y15,Family,'Product Families'!G:G),"")))</f>
        <v>24</v>
      </c>
      <c r="AE15" s="65"/>
      <c r="AF15" s="80" t="s">
        <v>256</v>
      </c>
      <c r="AG15" s="88" t="str">
        <f t="array" ref="AG15">IF(AF15="","",IFERROR(XLOOKUP(AF15,'Product Families'!$A:$A,'Product Families'!$B:$B),""))</f>
        <v>Fragrance Oil Testers 10ml (AW Family) - Tactile Label</v>
      </c>
      <c r="AH15" s="102">
        <f t="array" ref="AH15">IF(AF15="","",(IFERROR(XLOOKUP($AF15,Family,'Product Families'!D:D),"")))</f>
        <v>144</v>
      </c>
      <c r="AI15" s="102">
        <f t="array" ref="AI15">IF(AG15="","",(IFERROR(XLOOKUP($AF15,Family,'Product Families'!E:E),"")))</f>
        <v>148</v>
      </c>
      <c r="AJ15" s="102">
        <f t="array" ref="AJ15">IF(AH15="","",(IFERROR(XLOOKUP($AF15,Family,'Product Families'!F:F),"")))</f>
        <v>159</v>
      </c>
      <c r="AK15" s="102">
        <f t="array" ref="AK15">IF(AI15="","",(IFERROR(XLOOKUP($AF15,Family,'Product Families'!G:G),"")))</f>
        <v>170</v>
      </c>
      <c r="AL15" s="112"/>
    </row>
    <row r="16" ht="12.75" customHeight="1">
      <c r="A16" s="211"/>
      <c r="B16" s="161"/>
      <c r="C16" s="195" t="s">
        <v>40</v>
      </c>
      <c r="D16" s="207" t="s">
        <v>40</v>
      </c>
      <c r="E16" s="207" t="s">
        <v>40</v>
      </c>
      <c r="F16" s="197"/>
      <c r="G16" s="198"/>
      <c r="H16" s="199"/>
      <c r="I16" s="8"/>
      <c r="J16" s="8"/>
      <c r="K16" s="80" t="s">
        <v>264</v>
      </c>
      <c r="L16" s="88" t="str">
        <f t="array" ref="L16">IF(K16="","",IFERROR(XLOOKUP(K16,'Product Families'!$A:$A,'Product Families'!$B:$B),""))</f>
        <v>Cocktail Bath Bombs Double Mix 120g</v>
      </c>
      <c r="M16" s="96">
        <f t="array" ref="M16">IF(K16="","",(IFERROR(XLOOKUP($K16,Family,'Product Families'!D:D),"")))</f>
        <v>185</v>
      </c>
      <c r="N16" s="96">
        <f t="array" ref="N16">IF(L16="","",(IFERROR(XLOOKUP($K16,Family,'Product Families'!E:E),"")))</f>
        <v>190</v>
      </c>
      <c r="O16" s="96">
        <f t="array" ref="O16">IF(M16="","",(IFERROR(XLOOKUP($K16,Family,'Product Families'!F:F),"")))</f>
        <v>204</v>
      </c>
      <c r="P16" s="96">
        <f t="array" ref="P16">IF(N16="","",(IFERROR(XLOOKUP($K16,Family,'Product Families'!G:G),"")))</f>
        <v>219</v>
      </c>
      <c r="Q16" s="65"/>
      <c r="R16" s="99" t="s">
        <v>267</v>
      </c>
      <c r="S16" s="88" t="str">
        <f t="array" ref="S16">IF(R16="","",IFERROR(XLOOKUP(R16,'Product Families'!$A:$A,'Product Families'!$B:$B),""))</f>
        <v>Crystal Elemental Soaps - Packing</v>
      </c>
      <c r="T16" s="102">
        <f t="array" ref="T16">IF(R16="","",(IFERROR(XLOOKUP($R16,Family,'Product Families'!D:D),"")))</f>
        <v>86</v>
      </c>
      <c r="U16" s="102">
        <f t="array" ref="U16">IF(S16="","",(IFERROR(XLOOKUP($R16,Family,'Product Families'!E:E),"")))</f>
        <v>88</v>
      </c>
      <c r="V16" s="102">
        <f t="array" ref="V16">IF(T16="","",(IFERROR(XLOOKUP($R16,Family,'Product Families'!F:F),"")))</f>
        <v>95</v>
      </c>
      <c r="W16" s="102">
        <f t="array" ref="W16">IF(U16="","",(IFERROR(XLOOKUP($R16,Family,'Product Families'!G:G),"")))</f>
        <v>102</v>
      </c>
      <c r="X16" s="65"/>
      <c r="Y16" s="215" t="s">
        <v>268</v>
      </c>
      <c r="Z16" s="88" t="str">
        <f t="array" ref="Z16">IF(Y16="","",IFERROR(XLOOKUP(Y16,'Product Families'!$A:$A,'Product Families'!$B:$B),""))</f>
        <v>Ancient Witch Bath Potions - Making - Pack of 4</v>
      </c>
      <c r="AA16" s="102">
        <f t="array" ref="AA16">IF(Y16="","",(IFERROR(XLOOKUP($Y16,Family,'Product Families'!D:D),"")))</f>
        <v>5</v>
      </c>
      <c r="AB16" s="102">
        <f t="array" ref="AB16">IF(Z16="","",(IFERROR(XLOOKUP($Y16,Family,'Product Families'!E:E),"")))</f>
        <v>6</v>
      </c>
      <c r="AC16" s="102">
        <f t="array" ref="AC16">IF(AA16="","",(IFERROR(XLOOKUP($Y16,Family,'Product Families'!F:F),"")))</f>
        <v>7</v>
      </c>
      <c r="AD16" s="102">
        <f t="array" ref="AD16">IF(AB16="","",(IFERROR(XLOOKUP($Y16,Family,'Product Families'!G:G),"")))</f>
        <v>8</v>
      </c>
      <c r="AE16" s="65"/>
      <c r="AF16" s="80" t="s">
        <v>275</v>
      </c>
      <c r="AG16" s="88" t="str">
        <f t="array" ref="AG16">IF(AF16="","",IFERROR(XLOOKUP(AF16,'Product Families'!$A:$A,'Product Families'!$B:$B),""))</f>
        <v>Orgeo - Unlabelled - Pack of 10</v>
      </c>
      <c r="AH16" s="102">
        <f t="array" ref="AH16">IF(AF16="","",(IFERROR(XLOOKUP($AF16,Family,'Product Families'!D:D),"")))</f>
        <v>20</v>
      </c>
      <c r="AI16" s="102">
        <f t="array" ref="AI16">IF(AG16="","",(IFERROR(XLOOKUP($AF16,Family,'Product Families'!E:E),"")))</f>
        <v>21</v>
      </c>
      <c r="AJ16" s="102">
        <f t="array" ref="AJ16">IF(AH16="","",(IFERROR(XLOOKUP($AF16,Family,'Product Families'!F:F),"")))</f>
        <v>23</v>
      </c>
      <c r="AK16" s="102">
        <f t="array" ref="AK16">IF(AI16="","",(IFERROR(XLOOKUP($AF16,Family,'Product Families'!G:G),"")))</f>
        <v>24</v>
      </c>
      <c r="AL16" s="112"/>
    </row>
    <row r="17" ht="12.75" customHeight="1">
      <c r="A17" s="163"/>
      <c r="B17" s="161"/>
      <c r="C17" s="202"/>
      <c r="D17" s="203"/>
      <c r="E17" s="203"/>
      <c r="F17" s="204"/>
      <c r="G17" s="202"/>
      <c r="H17" s="204"/>
      <c r="I17" s="8"/>
      <c r="J17" s="8"/>
      <c r="K17" s="80" t="s">
        <v>280</v>
      </c>
      <c r="L17" s="88" t="str">
        <f t="array" ref="L17">IF(K17="","",IFERROR(XLOOKUP(K17,'Product Families'!$A:$A,'Product Families'!$B:$B),""))</f>
        <v>Cocktail Bath Bombs 120g Packing in Three</v>
      </c>
      <c r="M17" s="96">
        <f t="array" ref="M17">IF(K17="","",(IFERROR(XLOOKUP($K17,Family,'Product Families'!D:D),"")))</f>
        <v>108</v>
      </c>
      <c r="N17" s="96">
        <f t="array" ref="N17">IF(L17="","",(IFERROR(XLOOKUP($K17,Family,'Product Families'!E:E),"")))</f>
        <v>111</v>
      </c>
      <c r="O17" s="96">
        <f t="array" ref="O17">IF(M17="","",(IFERROR(XLOOKUP($K17,Family,'Product Families'!F:F),"")))</f>
        <v>119</v>
      </c>
      <c r="P17" s="96">
        <f t="array" ref="P17">IF(N17="","",(IFERROR(XLOOKUP($K17,Family,'Product Families'!G:G),"")))</f>
        <v>128</v>
      </c>
      <c r="Q17" s="65"/>
      <c r="R17" s="80" t="s">
        <v>281</v>
      </c>
      <c r="S17" s="88" t="str">
        <f t="array" ref="S17">IF(R17="","",IFERROR(XLOOKUP(R17,'Product Families'!$A:$A,'Product Families'!$B:$B),""))</f>
        <v>GMSoap</v>
      </c>
      <c r="T17" s="102">
        <f t="array" ref="T17">IF(R17="","",(IFERROR(XLOOKUP($R17,Family,'Product Families'!D:D),"")))</f>
        <v>6</v>
      </c>
      <c r="U17" s="102">
        <f t="array" ref="U17">IF(S17="","",(IFERROR(XLOOKUP($R17,Family,'Product Families'!E:E),"")))</f>
        <v>7</v>
      </c>
      <c r="V17" s="102">
        <f t="array" ref="V17">IF(T17="","",(IFERROR(XLOOKUP($R17,Family,'Product Families'!F:F),"")))</f>
        <v>8</v>
      </c>
      <c r="W17" s="102">
        <f t="array" ref="W17">IF(U17="","",(IFERROR(XLOOKUP($R17,Family,'Product Families'!G:G),"")))</f>
        <v>9</v>
      </c>
      <c r="X17" s="65"/>
      <c r="Y17" s="216" t="s">
        <v>270</v>
      </c>
      <c r="Z17" s="141" t="str">
        <f t="array" ref="Z17">IF(Y17="","",IFERROR(XLOOKUP(Y17,'Product Families'!$A:$A,'Product Families'!$B:$B),""))</f>
        <v>Ancient Witch Bath Potions - Packing - Pack of 4</v>
      </c>
      <c r="AA17" s="102">
        <f t="array" ref="AA17">IF(Y17="","",(IFERROR(XLOOKUP($Y17,Family,'Product Families'!D:D),"")))</f>
        <v>5</v>
      </c>
      <c r="AB17" s="102">
        <f t="array" ref="AB17">IF(Z17="","",(IFERROR(XLOOKUP($Y17,Family,'Product Families'!E:E),"")))</f>
        <v>6</v>
      </c>
      <c r="AC17" s="102">
        <f t="array" ref="AC17">IF(AA17="","",(IFERROR(XLOOKUP($Y17,Family,'Product Families'!F:F),"")))</f>
        <v>7</v>
      </c>
      <c r="AD17" s="102">
        <f t="array" ref="AD17">IF(AB17="","",(IFERROR(XLOOKUP($Y17,Family,'Product Families'!G:G),"")))</f>
        <v>8</v>
      </c>
      <c r="AE17" s="65"/>
      <c r="AF17" s="80" t="s">
        <v>287</v>
      </c>
      <c r="AG17" s="88" t="str">
        <f t="array" ref="AG17">IF(AF17="","",IFERROR(XLOOKUP(AF17,'Product Families'!$A:$A,'Product Families'!$B:$B),""))</f>
        <v>Oudh Room Sprays 100ml - Unlabelled - Pack of 6</v>
      </c>
      <c r="AH17" s="102">
        <f t="array" ref="AH17">IF(AF17="","",(IFERROR(XLOOKUP($AF17,Family,'Product Families'!D:D),"")))</f>
        <v>12</v>
      </c>
      <c r="AI17" s="102">
        <f t="array" ref="AI17">IF(AG17="","",(IFERROR(XLOOKUP($AF17,Family,'Product Families'!E:E),"")))</f>
        <v>13</v>
      </c>
      <c r="AJ17" s="102">
        <f t="array" ref="AJ17">IF(AH17="","",(IFERROR(XLOOKUP($AF17,Family,'Product Families'!F:F),"")))</f>
        <v>14</v>
      </c>
      <c r="AK17" s="102">
        <f t="array" ref="AK17">IF(AI17="","",(IFERROR(XLOOKUP($AF17,Family,'Product Families'!G:G),"")))</f>
        <v>15</v>
      </c>
      <c r="AL17" s="112"/>
    </row>
    <row r="18" ht="12.75" customHeight="1">
      <c r="A18" s="206"/>
      <c r="B18" s="82"/>
      <c r="C18" s="195" t="s">
        <v>40</v>
      </c>
      <c r="D18" s="207" t="s">
        <v>40</v>
      </c>
      <c r="E18" s="207" t="s">
        <v>40</v>
      </c>
      <c r="F18" s="197"/>
      <c r="G18" s="198"/>
      <c r="H18" s="199"/>
      <c r="I18" s="8"/>
      <c r="J18" s="8"/>
      <c r="K18" s="80" t="s">
        <v>292</v>
      </c>
      <c r="L18" s="88" t="str">
        <f t="array" ref="L18">IF(K18="","",IFERROR(XLOOKUP(K18,'Product Families'!$A:$A,'Product Families'!$B:$B),""))</f>
        <v>Chakra Bath Fizz - Making</v>
      </c>
      <c r="M18" s="96">
        <f t="array" ref="M18">IF(K18="","",(IFERROR(XLOOKUP($K18,Family,'Product Families'!D:D),"")))</f>
        <v>130</v>
      </c>
      <c r="N18" s="96">
        <f t="array" ref="N18">IF(L18="","",(IFERROR(XLOOKUP($K18,Family,'Product Families'!E:E),"")))</f>
        <v>133</v>
      </c>
      <c r="O18" s="96">
        <f t="array" ref="O18">IF(M18="","",(IFERROR(XLOOKUP($K18,Family,'Product Families'!F:F),"")))</f>
        <v>144</v>
      </c>
      <c r="P18" s="96">
        <f t="array" ref="P18">IF(N18="","",(IFERROR(XLOOKUP($K18,Family,'Product Families'!G:G),"")))</f>
        <v>154</v>
      </c>
      <c r="Q18" s="65"/>
      <c r="R18" s="217" t="s">
        <v>298</v>
      </c>
      <c r="S18" s="88" t="str">
        <f t="array" ref="S18">IF(R18="","",IFERROR(XLOOKUP(R18,'Product Families'!$A:$A,'Product Families'!$B:$B),""))</f>
        <v>Hand Crafted Soap Loaves</v>
      </c>
      <c r="T18" s="102">
        <f t="array" ref="T18">IF(R18="","",(IFERROR(XLOOKUP($R18,Family,'Product Families'!D:D),"")))</f>
        <v>21</v>
      </c>
      <c r="U18" s="102">
        <f t="array" ref="U18">IF(S18="","",(IFERROR(XLOOKUP($R18,Family,'Product Families'!E:E),"")))</f>
        <v>22</v>
      </c>
      <c r="V18" s="102">
        <f t="array" ref="V18">IF(T18="","",(IFERROR(XLOOKUP($R18,Family,'Product Families'!F:F),"")))</f>
        <v>23</v>
      </c>
      <c r="W18" s="102">
        <f t="array" ref="W18">IF(U18="","",(IFERROR(XLOOKUP($R18,Family,'Product Families'!G:G),"")))</f>
        <v>24</v>
      </c>
      <c r="X18" s="65"/>
      <c r="Y18" s="80" t="s">
        <v>249</v>
      </c>
      <c r="Z18" s="88" t="str">
        <f t="array" ref="Z18">IF(Y18="","",IFERROR(XLOOKUP(Y18,'Product Families'!$A:$A,'Product Families'!$B:$B),""))</f>
        <v>Essential Oil Blends Boxed</v>
      </c>
      <c r="AA18" s="102">
        <f t="array" ref="AA18">IF(Y18="","",(IFERROR(XLOOKUP($Y18,Family,'Product Families'!D:D),"")))</f>
        <v>76</v>
      </c>
      <c r="AB18" s="102">
        <f t="array" ref="AB18">IF(Z18="","",(IFERROR(XLOOKUP($Y18,Family,'Product Families'!E:E),"")))</f>
        <v>78</v>
      </c>
      <c r="AC18" s="102">
        <f t="array" ref="AC18">IF(AA18="","",(IFERROR(XLOOKUP($Y18,Family,'Product Families'!F:F),"")))</f>
        <v>84</v>
      </c>
      <c r="AD18" s="102">
        <f t="array" ref="AD18">IF(AB18="","",(IFERROR(XLOOKUP($Y18,Family,'Product Families'!G:G),"")))</f>
        <v>90</v>
      </c>
      <c r="AE18" s="65"/>
      <c r="AF18" s="80" t="s">
        <v>306</v>
      </c>
      <c r="AG18" s="88" t="str">
        <f t="array" ref="AG18">IF(AF18="","",IFERROR(XLOOKUP(AF18,'Product Families'!$A:$A,'Product Families'!$B:$B),""))</f>
        <v>Reed Diffusers</v>
      </c>
      <c r="AH18" s="102">
        <f t="array" ref="AH18">IF(AF18="","",(IFERROR(XLOOKUP($AF18,Family,'Product Families'!D:D),"")))</f>
        <v>17</v>
      </c>
      <c r="AI18" s="102">
        <f t="array" ref="AI18">IF(AG18="","",(IFERROR(XLOOKUP($AF18,Family,'Product Families'!E:E),"")))</f>
        <v>18</v>
      </c>
      <c r="AJ18" s="102">
        <f t="array" ref="AJ18">IF(AH18="","",(IFERROR(XLOOKUP($AF18,Family,'Product Families'!F:F),"")))</f>
        <v>19</v>
      </c>
      <c r="AK18" s="102">
        <f t="array" ref="AK18">IF(AI18="","",(IFERROR(XLOOKUP($AF18,Family,'Product Families'!G:G),"")))</f>
        <v>21</v>
      </c>
      <c r="AL18" s="112"/>
    </row>
    <row r="19" ht="12.75" customHeight="1">
      <c r="A19" s="131"/>
      <c r="B19" s="75"/>
      <c r="C19" s="202"/>
      <c r="D19" s="203"/>
      <c r="E19" s="203"/>
      <c r="F19" s="204"/>
      <c r="G19" s="202"/>
      <c r="H19" s="204"/>
      <c r="I19" s="8"/>
      <c r="J19" s="8"/>
      <c r="K19" s="80" t="s">
        <v>314</v>
      </c>
      <c r="L19" s="88" t="str">
        <f t="array" ref="L19">IF(K19="","",IFERROR(XLOOKUP(K19,'Product Families'!$A:$A,'Product Families'!$B:$B),""))</f>
        <v>Chakra Bath Fizz - Packing</v>
      </c>
      <c r="M19" s="96">
        <f t="array" ref="M19">IF(K19="","",(IFERROR(XLOOKUP($K19,Family,'Product Families'!D:D),"")))</f>
        <v>81</v>
      </c>
      <c r="N19" s="96">
        <f t="array" ref="N19">IF(L19="","",(IFERROR(XLOOKUP($K19,Family,'Product Families'!E:E),"")))</f>
        <v>83</v>
      </c>
      <c r="O19" s="96">
        <f t="array" ref="O19">IF(M19="","",(IFERROR(XLOOKUP($K19,Family,'Product Families'!F:F),"")))</f>
        <v>90</v>
      </c>
      <c r="P19" s="96">
        <f t="array" ref="P19">IF(N19="","",(IFERROR(XLOOKUP($K19,Family,'Product Families'!G:G),"")))</f>
        <v>96</v>
      </c>
      <c r="Q19" s="218"/>
      <c r="R19" s="219" t="s">
        <v>317</v>
      </c>
      <c r="S19" s="88" t="str">
        <f t="array" ref="S19">IF(R19="","",IFERROR(XLOOKUP(R19,'Product Families'!$A:$A,'Product Families'!$B:$B),""))</f>
        <v>Hand Crafted Soap Loaves 47,49,50,51,52,53,54,55</v>
      </c>
      <c r="T19" s="102">
        <f t="array" ref="T19">IF(R19="","",(IFERROR(XLOOKUP($R19,Family,'Product Families'!D:D),"")))</f>
        <v>20</v>
      </c>
      <c r="U19" s="102">
        <f t="array" ref="U19">IF(S19="","",(IFERROR(XLOOKUP($R19,Family,'Product Families'!E:E),"")))</f>
        <v>21</v>
      </c>
      <c r="V19" s="102">
        <f t="array" ref="V19">IF(T19="","",(IFERROR(XLOOKUP($R19,Family,'Product Families'!F:F),"")))</f>
        <v>22</v>
      </c>
      <c r="W19" s="102">
        <f t="array" ref="W19">IF(U19="","",(IFERROR(XLOOKUP($R19,Family,'Product Families'!G:G),"")))</f>
        <v>23</v>
      </c>
      <c r="X19" s="65"/>
      <c r="Y19" s="80" t="s">
        <v>262</v>
      </c>
      <c r="Z19" s="88" t="str">
        <f t="array" ref="Z19">IF(Y19="","",IFERROR(XLOOKUP(Y19,'Product Families'!$A:$A,'Product Families'!$B:$B),""))</f>
        <v>Luxury Lavender Wheat Bag - 1-6</v>
      </c>
      <c r="AA19" s="102">
        <f t="array" ref="AA19">IF(Y19="","",(IFERROR(XLOOKUP($Y19,Family,'Product Families'!D:D),"")))</f>
        <v>43</v>
      </c>
      <c r="AB19" s="102">
        <f t="array" ref="AB19">IF(Z19="","",(IFERROR(XLOOKUP($Y19,Family,'Product Families'!E:E),"")))</f>
        <v>44</v>
      </c>
      <c r="AC19" s="102">
        <f t="array" ref="AC19">IF(AA19="","",(IFERROR(XLOOKUP($Y19,Family,'Product Families'!F:F),"")))</f>
        <v>48</v>
      </c>
      <c r="AD19" s="102">
        <f t="array" ref="AD19">IF(AB19="","",(IFERROR(XLOOKUP($Y19,Family,'Product Families'!G:G),"")))</f>
        <v>51</v>
      </c>
      <c r="AE19" s="218"/>
      <c r="AF19" s="80" t="s">
        <v>329</v>
      </c>
      <c r="AG19" s="88" t="str">
        <f t="array" ref="AG19">IF(AF19="","",IFERROR(XLOOKUP(AF19,'Product Families'!$A:$A,'Product Families'!$B:$B),""))</f>
        <v>Reed Diffusers</v>
      </c>
      <c r="AH19" s="102">
        <f t="array" ref="AH19">IF(AF19="","",(IFERROR(XLOOKUP($AF19,Family,'Product Families'!D:D),"")))</f>
        <v>17</v>
      </c>
      <c r="AI19" s="102">
        <f t="array" ref="AI19">IF(AG19="","",(IFERROR(XLOOKUP($AF19,Family,'Product Families'!E:E),"")))</f>
        <v>18</v>
      </c>
      <c r="AJ19" s="102">
        <f t="array" ref="AJ19">IF(AH19="","",(IFERROR(XLOOKUP($AF19,Family,'Product Families'!F:F),"")))</f>
        <v>19</v>
      </c>
      <c r="AK19" s="102">
        <f t="array" ref="AK19">IF(AI19="","",(IFERROR(XLOOKUP($AF19,Family,'Product Families'!G:G),"")))</f>
        <v>21</v>
      </c>
      <c r="AL19" s="112"/>
    </row>
    <row r="20" ht="12.75" customHeight="1">
      <c r="A20" s="211"/>
      <c r="B20" s="161"/>
      <c r="C20" s="195" t="s">
        <v>40</v>
      </c>
      <c r="D20" s="207" t="s">
        <v>40</v>
      </c>
      <c r="E20" s="207" t="s">
        <v>40</v>
      </c>
      <c r="F20" s="197"/>
      <c r="G20" s="198"/>
      <c r="H20" s="199"/>
      <c r="I20" s="8"/>
      <c r="J20" s="8"/>
      <c r="K20" s="80" t="s">
        <v>332</v>
      </c>
      <c r="L20" s="88" t="str">
        <f t="array" ref="L20">IF(K20="","",IFERROR(XLOOKUP(K20,'Product Families'!$A:$A,'Product Families'!$B:$B),""))</f>
        <v>Chill Pill Gift Packs 350g</v>
      </c>
      <c r="M20" s="96">
        <f t="array" ref="M20">IF(K20="","",(IFERROR(XLOOKUP($K20,Family,'Product Families'!D:D),"")))</f>
        <v>8</v>
      </c>
      <c r="N20" s="96">
        <f t="array" ref="N20">IF(L20="","",(IFERROR(XLOOKUP($K20,Family,'Product Families'!E:E),"")))</f>
        <v>9</v>
      </c>
      <c r="O20" s="96">
        <f t="array" ref="O20">IF(M20="","",(IFERROR(XLOOKUP($K20,Family,'Product Families'!F:F),"")))</f>
        <v>10</v>
      </c>
      <c r="P20" s="96">
        <f t="array" ref="P20">IF(N20="","",(IFERROR(XLOOKUP($K20,Family,'Product Families'!G:G),"")))</f>
        <v>11</v>
      </c>
      <c r="Q20" s="218"/>
      <c r="R20" s="80" t="s">
        <v>335</v>
      </c>
      <c r="S20" s="88" t="str">
        <f t="array" ref="S20">IF(R20="","",IFERROR(XLOOKUP(R20,'Product Families'!$A:$A,'Product Families'!$B:$B),""))</f>
        <v>Hand Crafted Soap Loaves</v>
      </c>
      <c r="T20" s="102">
        <f t="array" ref="T20">IF(R20="","",(IFERROR(XLOOKUP($R20,Family,'Product Families'!D:D),"")))</f>
        <v>65</v>
      </c>
      <c r="U20" s="102">
        <f t="array" ref="U20">IF(S20="","",(IFERROR(XLOOKUP($R20,Family,'Product Families'!E:E),"")))</f>
        <v>67</v>
      </c>
      <c r="V20" s="102">
        <f t="array" ref="V20">IF(T20="","",(IFERROR(XLOOKUP($R20,Family,'Product Families'!F:F),"")))</f>
        <v>72</v>
      </c>
      <c r="W20" s="102">
        <f t="array" ref="W20">IF(U20="","",(IFERROR(XLOOKUP($R20,Family,'Product Families'!G:G),"")))</f>
        <v>77</v>
      </c>
      <c r="X20" s="65"/>
      <c r="Y20" s="140" t="s">
        <v>265</v>
      </c>
      <c r="Z20" s="88" t="str">
        <f t="array" ref="Z20">IF(Y20="","",IFERROR(XLOOKUP(Y20,'Product Families'!$A:$A,'Product Families'!$B:$B),""))</f>
        <v>Luxury Lavender Wheat Bag - 7-12 with Inner</v>
      </c>
      <c r="AA20" s="102">
        <f t="array" ref="AA20">IF(Y20="","",(IFERROR(XLOOKUP($Y20,Family,'Product Families'!D:D),"")))</f>
        <v>27</v>
      </c>
      <c r="AB20" s="102">
        <f t="array" ref="AB20">IF(Z20="","",(IFERROR(XLOOKUP($Y20,Family,'Product Families'!E:E),"")))</f>
        <v>28</v>
      </c>
      <c r="AC20" s="102">
        <f t="array" ref="AC20">IF(AA20="","",(IFERROR(XLOOKUP($Y20,Family,'Product Families'!F:F),"")))</f>
        <v>30</v>
      </c>
      <c r="AD20" s="102">
        <f t="array" ref="AD20">IF(AB20="","",(IFERROR(XLOOKUP($Y20,Family,'Product Families'!G:G),"")))</f>
        <v>32</v>
      </c>
      <c r="AE20" s="218"/>
      <c r="AF20" s="80" t="s">
        <v>342</v>
      </c>
      <c r="AG20" s="88" t="str">
        <f t="array" ref="AG20">IF(AF20="","",IFERROR(XLOOKUP(AF20,'Product Families'!$A:$A,'Product Families'!$B:$B),""))</f>
        <v>Simmering Granules</v>
      </c>
      <c r="AH20" s="102">
        <f t="array" ref="AH20">IF(AF20="","",(IFERROR(XLOOKUP($AF20,Family,'Product Families'!D:D),"")))</f>
        <v>9</v>
      </c>
      <c r="AI20" s="102">
        <f t="array" ref="AI20">IF(AG20="","",(IFERROR(XLOOKUP($AF20,Family,'Product Families'!E:E),"")))</f>
        <v>10</v>
      </c>
      <c r="AJ20" s="102">
        <f t="array" ref="AJ20">IF(AH20="","",(IFERROR(XLOOKUP($AF20,Family,'Product Families'!F:F),"")))</f>
        <v>11</v>
      </c>
      <c r="AK20" s="102">
        <f t="array" ref="AK20">IF(AI20="","",(IFERROR(XLOOKUP($AF20,Family,'Product Families'!G:G),"")))</f>
        <v>12</v>
      </c>
      <c r="AL20" s="221"/>
    </row>
    <row r="21" ht="12.75" customHeight="1">
      <c r="A21" s="163"/>
      <c r="B21" s="161"/>
      <c r="C21" s="202"/>
      <c r="D21" s="203"/>
      <c r="E21" s="203"/>
      <c r="F21" s="204"/>
      <c r="G21" s="202"/>
      <c r="H21" s="204"/>
      <c r="I21" s="8"/>
      <c r="J21" s="8"/>
      <c r="K21" s="80" t="s">
        <v>348</v>
      </c>
      <c r="L21" s="88" t="str">
        <f t="array" ref="L21">IF(K21="","",IFERROR(XLOOKUP(K21,'Product Families'!$A:$A,'Product Families'!$B:$B),""))</f>
        <v>Christmas Bath Bombs - Making</v>
      </c>
      <c r="M21" s="96">
        <f t="array" ref="M21">IF(K21="","",(IFERROR(XLOOKUP($K21,Family,'Product Families'!D:D),"")))</f>
        <v>144</v>
      </c>
      <c r="N21" s="96">
        <f t="array" ref="N21">IF(L21="","",(IFERROR(XLOOKUP($K21,Family,'Product Families'!E:E),"")))</f>
        <v>148</v>
      </c>
      <c r="O21" s="96">
        <f t="array" ref="O21">IF(M21="","",(IFERROR(XLOOKUP($K21,Family,'Product Families'!F:F),"")))</f>
        <v>159</v>
      </c>
      <c r="P21" s="96">
        <f t="array" ref="P21">IF(N21="","",(IFERROR(XLOOKUP($K21,Family,'Product Families'!G:G),"")))</f>
        <v>170</v>
      </c>
      <c r="Q21" s="5"/>
      <c r="R21" s="99" t="s">
        <v>355</v>
      </c>
      <c r="S21" s="88" t="str">
        <f t="array" ref="S21">IF(R21="","",IFERROR(XLOOKUP(R21,'Product Families'!$A:$A,'Product Families'!$B:$B),""))</f>
        <v>HHCS - Making</v>
      </c>
      <c r="T21" s="102">
        <f t="array" ref="T21">IF(R21="","",(IFERROR(XLOOKUP($R21,Family,'Product Families'!D:D),"")))</f>
        <v>4</v>
      </c>
      <c r="U21" s="102">
        <f t="array" ref="U21">IF(S21="","",(IFERROR(XLOOKUP($R21,Family,'Product Families'!E:E),"")))</f>
        <v>5</v>
      </c>
      <c r="V21" s="102">
        <f t="array" ref="V21">IF(T21="","",(IFERROR(XLOOKUP($R21,Family,'Product Families'!F:F),"")))</f>
        <v>6</v>
      </c>
      <c r="W21" s="102">
        <f t="array" ref="W21">IF(U21="","",(IFERROR(XLOOKUP($R21,Family,'Product Families'!G:G),"")))</f>
        <v>7</v>
      </c>
      <c r="X21" s="65"/>
      <c r="Y21" s="215" t="s">
        <v>272</v>
      </c>
      <c r="Z21" s="222" t="str">
        <f t="array" ref="Z21">IF(Y21="","",IFERROR(XLOOKUP(Y21,Family,'Product Families'!$B:$B),""))</f>
        <v>Ancient Witch Perfume Oil - Single</v>
      </c>
      <c r="AA21" s="102">
        <f t="array" ref="AA21">IF(Y21="","",(IFERROR(XLOOKUP($Y21,Family,'Product Families'!D:D),"")))</f>
        <v>54</v>
      </c>
      <c r="AB21" s="102">
        <f t="array" ref="AB21">IF(Z21="","",(IFERROR(XLOOKUP($Y21,Family,'Product Families'!E:E),"")))</f>
        <v>56</v>
      </c>
      <c r="AC21" s="102">
        <f t="array" ref="AC21">IF(AA21="","",(IFERROR(XLOOKUP($Y21,Family,'Product Families'!F:F),"")))</f>
        <v>60</v>
      </c>
      <c r="AD21" s="102">
        <f t="array" ref="AD21">IF(AB21="","",(IFERROR(XLOOKUP($Y21,Family,'Product Families'!G:G),"")))</f>
        <v>64</v>
      </c>
      <c r="AE21" s="5"/>
      <c r="AF21" s="80" t="s">
        <v>360</v>
      </c>
      <c r="AG21" s="88" t="str">
        <f t="array" ref="AG21">IF(AF21="","",IFERROR(XLOOKUP(AF21,'Product Families'!$A:$A,'Product Families'!$B:$B),""))</f>
        <v>10ml Fragrance Oils - White Label - Pack of 10</v>
      </c>
      <c r="AH21" s="102">
        <f t="array" ref="AH21">IF(AF21="","",(IFERROR(XLOOKUP($AF21,Family,'Product Families'!D:D),"")))</f>
        <v>20</v>
      </c>
      <c r="AI21" s="102">
        <f t="array" ref="AI21">IF(AG21="","",(IFERROR(XLOOKUP($AF21,Family,'Product Families'!E:E),"")))</f>
        <v>21</v>
      </c>
      <c r="AJ21" s="102">
        <f t="array" ref="AJ21">IF(AH21="","",(IFERROR(XLOOKUP($AF21,Family,'Product Families'!F:F),"")))</f>
        <v>23</v>
      </c>
      <c r="AK21" s="102">
        <f t="array" ref="AK21">IF(AI21="","",(IFERROR(XLOOKUP($AF21,Family,'Product Families'!G:G),"")))</f>
        <v>24</v>
      </c>
      <c r="AL21" s="112"/>
    </row>
    <row r="22" ht="12.75" customHeight="1">
      <c r="A22" s="206"/>
      <c r="B22" s="82"/>
      <c r="C22" s="195" t="s">
        <v>40</v>
      </c>
      <c r="D22" s="207" t="s">
        <v>40</v>
      </c>
      <c r="E22" s="207" t="s">
        <v>40</v>
      </c>
      <c r="F22" s="197"/>
      <c r="G22" s="198"/>
      <c r="H22" s="199"/>
      <c r="I22" s="8"/>
      <c r="J22" s="8"/>
      <c r="K22" s="80" t="s">
        <v>375</v>
      </c>
      <c r="L22" s="88" t="str">
        <f t="array" ref="L22">IF(K22="","",IFERROR(XLOOKUP(K22,'Product Families'!$A:$A,'Product Families'!$B:$B),""))</f>
        <v>Christmas Bath Bombs - Packing</v>
      </c>
      <c r="M22" s="96">
        <f t="array" ref="M22">IF(K22="","",(IFERROR(XLOOKUP($K22,Family,'Product Families'!D:D),"")))</f>
        <v>34</v>
      </c>
      <c r="N22" s="96">
        <f t="array" ref="N22">IF(L22="","",(IFERROR(XLOOKUP($K22,Family,'Product Families'!E:E),"")))</f>
        <v>35</v>
      </c>
      <c r="O22" s="96">
        <f t="array" ref="O22">IF(M22="","",(IFERROR(XLOOKUP($K22,Family,'Product Families'!F:F),"")))</f>
        <v>38</v>
      </c>
      <c r="P22" s="96">
        <f t="array" ref="P22">IF(N22="","",(IFERROR(XLOOKUP($K22,Family,'Product Families'!G:G),"")))</f>
        <v>41</v>
      </c>
      <c r="Q22" s="5"/>
      <c r="R22" s="80" t="s">
        <v>377</v>
      </c>
      <c r="S22" s="88" t="str">
        <f t="array" ref="S22">IF(R22="","",IFERROR(XLOOKUP(R22,'Product Families'!$A:$A,'Product Families'!$B:$B),""))</f>
        <v>Happy Scrub Soaps - Making</v>
      </c>
      <c r="T22" s="102">
        <f t="array" ref="T22">IF(R22="","",(IFERROR(XLOOKUP($R22,Family,'Product Families'!D:D),"")))</f>
        <v>162</v>
      </c>
      <c r="U22" s="102">
        <f t="array" ref="U22">IF(S22="","",(IFERROR(XLOOKUP($R22,Family,'Product Families'!E:E),"")))</f>
        <v>166</v>
      </c>
      <c r="V22" s="102">
        <f t="array" ref="V22">IF(T22="","",(IFERROR(XLOOKUP($R22,Family,'Product Families'!F:F),"")))</f>
        <v>179</v>
      </c>
      <c r="W22" s="102">
        <f t="array" ref="W22">IF(U22="","",(IFERROR(XLOOKUP($R22,Family,'Product Families'!G:G),"")))</f>
        <v>192</v>
      </c>
      <c r="X22" s="65"/>
      <c r="Y22" s="80" t="s">
        <v>283</v>
      </c>
      <c r="Z22" s="88" t="str">
        <f t="array" ref="Z22">IF(Y22="","",IFERROR(XLOOKUP(Y22,'Product Families'!$A:$A,'Product Families'!$B:$B),""))</f>
        <v>Body Butters 90g - Make+Pack</v>
      </c>
      <c r="AA22" s="102">
        <f t="array" ref="AA22">IF(Y22="","",(IFERROR(XLOOKUP($Y22,Family,'Product Families'!D:D),"")))</f>
        <v>43</v>
      </c>
      <c r="AB22" s="102">
        <f t="array" ref="AB22">IF(Z22="","",(IFERROR(XLOOKUP($Y22,Family,'Product Families'!E:E),"")))</f>
        <v>44</v>
      </c>
      <c r="AC22" s="102">
        <f t="array" ref="AC22">IF(AA22="","",(IFERROR(XLOOKUP($Y22,Family,'Product Families'!F:F),"")))</f>
        <v>48</v>
      </c>
      <c r="AD22" s="102">
        <f t="array" ref="AD22">IF(AB22="","",(IFERROR(XLOOKUP($Y22,Family,'Product Families'!G:G),"")))</f>
        <v>51</v>
      </c>
      <c r="AE22" s="5"/>
      <c r="AF22" s="80" t="s">
        <v>382</v>
      </c>
      <c r="AG22" s="88" t="str">
        <f t="array" ref="AG22">IF(AF22="","",IFERROR(XLOOKUP(AF22,Family,'Product Families'!$B:$B),""))</f>
        <v>Zodiac Fragrance Oil - 4,7,8,11</v>
      </c>
      <c r="AH22" s="102">
        <f t="array" ref="AH22">IF(AF22="","",(IFERROR(XLOOKUP($AF22,Family,'Product Families'!D:D),"")))</f>
        <v>108</v>
      </c>
      <c r="AI22" s="102">
        <f t="array" ref="AI22">IF(AG22="","",(IFERROR(XLOOKUP($AF22,Family,'Product Families'!E:E),"")))</f>
        <v>111</v>
      </c>
      <c r="AJ22" s="102">
        <f t="array" ref="AJ22">IF(AH22="","",(IFERROR(XLOOKUP($AF22,Family,'Product Families'!F:F),"")))</f>
        <v>119</v>
      </c>
      <c r="AK22" s="102">
        <f t="array" ref="AK22">IF(AI22="","",(IFERROR(XLOOKUP($AF22,Family,'Product Families'!G:G),"")))</f>
        <v>128</v>
      </c>
      <c r="AL22" s="112"/>
    </row>
    <row r="23" ht="12.75" customHeight="1">
      <c r="A23" s="131"/>
      <c r="B23" s="75"/>
      <c r="C23" s="202"/>
      <c r="D23" s="203"/>
      <c r="E23" s="203"/>
      <c r="F23" s="204"/>
      <c r="G23" s="202"/>
      <c r="H23" s="204"/>
      <c r="I23" s="8"/>
      <c r="J23" s="8"/>
      <c r="K23" s="80" t="s">
        <v>386</v>
      </c>
      <c r="L23" s="88" t="str">
        <f t="array" ref="L23">IF(K23="","",IFERROR(XLOOKUP(K23,'Product Families'!$A:$A,'Product Families'!$B:$B),""))</f>
        <v>Donut Shaped Bath Bombs - Making</v>
      </c>
      <c r="M23" s="96">
        <f t="array" ref="M23">IF(K23="","",(IFERROR(XLOOKUP($K23,Family,'Product Families'!D:D),"")))</f>
        <v>173</v>
      </c>
      <c r="N23" s="96">
        <f t="array" ref="N23">IF(L23="","",(IFERROR(XLOOKUP($K23,Family,'Product Families'!E:E),"")))</f>
        <v>177</v>
      </c>
      <c r="O23" s="96">
        <f t="array" ref="O23">IF(M23="","",(IFERROR(XLOOKUP($K23,Family,'Product Families'!F:F),"")))</f>
        <v>191</v>
      </c>
      <c r="P23" s="96">
        <f t="array" ref="P23">IF(N23="","",(IFERROR(XLOOKUP($K23,Family,'Product Families'!G:G),"")))</f>
        <v>205</v>
      </c>
      <c r="Q23" s="218"/>
      <c r="R23" s="144" t="s">
        <v>390</v>
      </c>
      <c r="S23" s="88" t="str">
        <f t="array" ref="S23">IF(R23="","",IFERROR(XLOOKUP(R23,'Product Families'!$A:$A,'Product Families'!$B:$B),""))</f>
        <v>Happy Scrub Soaps - Packing</v>
      </c>
      <c r="T23" s="102">
        <f t="array" ref="T23">IF(R23="","",(IFERROR(XLOOKUP($R23,Family,'Product Families'!D:D),"")))</f>
        <v>108</v>
      </c>
      <c r="U23" s="102">
        <f t="array" ref="U23">IF(S23="","",(IFERROR(XLOOKUP($R23,Family,'Product Families'!E:E),"")))</f>
        <v>111</v>
      </c>
      <c r="V23" s="102">
        <f t="array" ref="V23">IF(T23="","",(IFERROR(XLOOKUP($R23,Family,'Product Families'!F:F),"")))</f>
        <v>119</v>
      </c>
      <c r="W23" s="102">
        <f t="array" ref="W23">IF(U23="","",(IFERROR(XLOOKUP($R23,Family,'Product Families'!G:G),"")))</f>
        <v>128</v>
      </c>
      <c r="X23" s="65"/>
      <c r="Y23" s="140" t="s">
        <v>293</v>
      </c>
      <c r="Z23" s="88" t="str">
        <f t="array" ref="Z23">IF(Y23="","",IFERROR(XLOOKUP(Y23,'Product Families'!$A:$A,'Product Families'!$B:$B),""))</f>
        <v>Body Butters with Essential Oils</v>
      </c>
      <c r="AA23" s="102">
        <f t="array" ref="AA23">IF(Y23="","",(IFERROR(XLOOKUP($Y23,Family,'Product Families'!D:D),"")))</f>
        <v>43</v>
      </c>
      <c r="AB23" s="102">
        <f t="array" ref="AB23">IF(Z23="","",(IFERROR(XLOOKUP($Y23,Family,'Product Families'!E:E),"")))</f>
        <v>44</v>
      </c>
      <c r="AC23" s="102">
        <f t="array" ref="AC23">IF(AA23="","",(IFERROR(XLOOKUP($Y23,Family,'Product Families'!F:F),"")))</f>
        <v>48</v>
      </c>
      <c r="AD23" s="102">
        <f t="array" ref="AD23">IF(AB23="","",(IFERROR(XLOOKUP($Y23,Family,'Product Families'!G:G),"")))</f>
        <v>51</v>
      </c>
      <c r="AE23" s="218"/>
      <c r="AF23" s="80" t="s">
        <v>399</v>
      </c>
      <c r="AG23" s="88" t="str">
        <f t="array" ref="AG23">IF(AF23="","",IFERROR(XLOOKUP(AF23,Family,'Product Families'!$B:$B),""))</f>
        <v>Zodiac Fragrance Oil - Tactile Label</v>
      </c>
      <c r="AH23" s="102">
        <f t="array" ref="AH23">IF(AF23="","",(IFERROR(XLOOKUP($AF23,Family,'Product Families'!D:D),"")))</f>
        <v>100</v>
      </c>
      <c r="AI23" s="102">
        <f t="array" ref="AI23">IF(AG23="","",(IFERROR(XLOOKUP($AF23,Family,'Product Families'!E:E),"")))</f>
        <v>103</v>
      </c>
      <c r="AJ23" s="102">
        <f t="array" ref="AJ23">IF(AH23="","",(IFERROR(XLOOKUP($AF23,Family,'Product Families'!F:F),"")))</f>
        <v>111</v>
      </c>
      <c r="AK23" s="102">
        <f t="array" ref="AK23">IF(AI23="","",(IFERROR(XLOOKUP($AF23,Family,'Product Families'!G:G),"")))</f>
        <v>119</v>
      </c>
      <c r="AL23" s="112"/>
    </row>
    <row r="24" ht="12.75" customHeight="1">
      <c r="A24" s="211"/>
      <c r="B24" s="161"/>
      <c r="C24" s="195" t="s">
        <v>40</v>
      </c>
      <c r="D24" s="207" t="s">
        <v>40</v>
      </c>
      <c r="E24" s="207" t="s">
        <v>40</v>
      </c>
      <c r="F24" s="197"/>
      <c r="G24" s="198"/>
      <c r="H24" s="199"/>
      <c r="I24" s="8"/>
      <c r="J24" s="8"/>
      <c r="K24" s="80" t="s">
        <v>406</v>
      </c>
      <c r="L24" s="88" t="str">
        <f t="array" ref="L24">IF(K24="","",IFERROR(XLOOKUP(K24,'Product Families'!$A:$A,'Product Families'!$B:$B),""))</f>
        <v>Donut Shaped Bath Bombs - Packing</v>
      </c>
      <c r="M24" s="96">
        <f t="array" ref="M24">IF(K24="","",(IFERROR(XLOOKUP($K24,Family,'Product Families'!D:D),"")))</f>
        <v>34</v>
      </c>
      <c r="N24" s="96">
        <f t="array" ref="N24">IF(L24="","",(IFERROR(XLOOKUP($K24,Family,'Product Families'!E:E),"")))</f>
        <v>35</v>
      </c>
      <c r="O24" s="96">
        <f t="array" ref="O24">IF(M24="","",(IFERROR(XLOOKUP($K24,Family,'Product Families'!F:F),"")))</f>
        <v>38</v>
      </c>
      <c r="P24" s="96">
        <f t="array" ref="P24">IF(N24="","",(IFERROR(XLOOKUP($K24,Family,'Product Families'!G:G),"")))</f>
        <v>41</v>
      </c>
      <c r="Q24" s="218"/>
      <c r="R24" s="80" t="s">
        <v>410</v>
      </c>
      <c r="S24" s="88" t="str">
        <f t="array" ref="S24">IF(R24="","",IFERROR(XLOOKUP(R24,'Product Families'!$A:$A,'Product Families'!$B:$B),""))</f>
        <v>KSoap</v>
      </c>
      <c r="T24" s="102">
        <f t="array" ref="T24">IF(R24="","",(IFERROR(XLOOKUP($R24,Family,'Product Families'!D:D),"")))</f>
        <v>72</v>
      </c>
      <c r="U24" s="102">
        <f t="array" ref="U24">IF(S24="","",(IFERROR(XLOOKUP($R24,Family,'Product Families'!E:E),"")))</f>
        <v>74</v>
      </c>
      <c r="V24" s="102">
        <f t="array" ref="V24">IF(T24="","",(IFERROR(XLOOKUP($R24,Family,'Product Families'!F:F),"")))</f>
        <v>80</v>
      </c>
      <c r="W24" s="102">
        <f t="array" ref="W24">IF(U24="","",(IFERROR(XLOOKUP($R24,Family,'Product Families'!G:G),"")))</f>
        <v>85</v>
      </c>
      <c r="X24" s="65"/>
      <c r="Y24" s="140" t="s">
        <v>301</v>
      </c>
      <c r="Z24" s="88" t="str">
        <f t="array" ref="Z24">IF(Y24="","",IFERROR(XLOOKUP(Y24,'Product Families'!$A:$A,'Product Families'!$B:$B),""))</f>
        <v>Body Butters with Fragrance - Making</v>
      </c>
      <c r="AA24" s="102">
        <f t="array" ref="AA24">IF(Y24="","",(IFERROR(XLOOKUP($Y24,Family,'Product Families'!D:D),"")))</f>
        <v>43</v>
      </c>
      <c r="AB24" s="102">
        <f t="array" ref="AB24">IF(Z24="","",(IFERROR(XLOOKUP($Y24,Family,'Product Families'!E:E),"")))</f>
        <v>44</v>
      </c>
      <c r="AC24" s="102">
        <f t="array" ref="AC24">IF(AA24="","",(IFERROR(XLOOKUP($Y24,Family,'Product Families'!F:F),"")))</f>
        <v>48</v>
      </c>
      <c r="AD24" s="102">
        <f t="array" ref="AD24">IF(AB24="","",(IFERROR(XLOOKUP($Y24,Family,'Product Families'!G:G),"")))</f>
        <v>51</v>
      </c>
      <c r="AE24" s="218"/>
      <c r="AF24" s="228"/>
      <c r="AG24" s="88"/>
      <c r="AH24" s="102" t="str">
        <f t="array" ref="AH24">IF(AF24="","",(IFERROR(XLOOKUP($AF24,Family,'Product Families'!D:D),"")))</f>
        <v/>
      </c>
      <c r="AI24" s="102" t="str">
        <f t="array" ref="AI24">IF(AG24="","",(IFERROR(XLOOKUP($AF24,Family,'Product Families'!E:E),"")))</f>
        <v/>
      </c>
      <c r="AJ24" s="102" t="str">
        <f t="array" ref="AJ24">IF(AH24="","",(IFERROR(XLOOKUP($AF24,Family,'Product Families'!F:F),"")))</f>
        <v/>
      </c>
      <c r="AK24" s="102" t="str">
        <f t="array" ref="AK24">IF(AI24="","",(IFERROR(XLOOKUP($AF24,Family,'Product Families'!G:G),"")))</f>
        <v/>
      </c>
      <c r="AL24" s="112"/>
    </row>
    <row r="25" ht="12.75" customHeight="1">
      <c r="A25" s="163"/>
      <c r="B25" s="161"/>
      <c r="C25" s="202"/>
      <c r="D25" s="203"/>
      <c r="E25" s="203"/>
      <c r="F25" s="204"/>
      <c r="G25" s="202"/>
      <c r="H25" s="204"/>
      <c r="I25" s="8"/>
      <c r="J25" s="8"/>
      <c r="K25" s="229" t="s">
        <v>435</v>
      </c>
      <c r="L25" s="88" t="str">
        <f t="array" ref="L25">IF(K25="","",IFERROR(XLOOKUP(K25,'Product Families'!$A:$A,'Product Families'!$B:$B),""))</f>
        <v>Making Bath Balls / Tray of 8 / Single Mix</v>
      </c>
      <c r="M25" s="96">
        <f t="array" ref="M25">IF(K25="","",(IFERROR(XLOOKUP($K25,Family,'Product Families'!D:D),"")))</f>
        <v>236</v>
      </c>
      <c r="N25" s="96">
        <f t="array" ref="N25">IF(L25="","",(IFERROR(XLOOKUP($K25,Family,'Product Families'!E:E),"")))</f>
        <v>242</v>
      </c>
      <c r="O25" s="96">
        <f t="array" ref="O25">IF(M25="","",(IFERROR(XLOOKUP($K25,Family,'Product Families'!F:F),"")))</f>
        <v>260</v>
      </c>
      <c r="P25" s="96">
        <f t="array" ref="P25">IF(N25="","",(IFERROR(XLOOKUP($K25,Family,'Product Families'!G:G),"")))</f>
        <v>279</v>
      </c>
      <c r="Q25" s="65"/>
      <c r="R25" s="99" t="s">
        <v>442</v>
      </c>
      <c r="S25" s="88" t="str">
        <f t="array" ref="S25">IF(R25="","",IFERROR(XLOOKUP(R25,'Product Families'!$A:$A,'Product Families'!$B:$B),""))</f>
        <v>KSOAPUL</v>
      </c>
      <c r="T25" s="102" t="str">
        <f t="array" ref="T25">IF(R25="","",(IFERROR(XLOOKUP($R25,Family,'Product Families'!D:D),"")))</f>
        <v/>
      </c>
      <c r="U25" s="102">
        <f t="array" ref="U25">IF(S25="","",(IFERROR(XLOOKUP($R25,Family,'Product Families'!E:E),"")))</f>
        <v>0</v>
      </c>
      <c r="V25" s="102" t="str">
        <f t="array" ref="V25">IF(T25="","",(IFERROR(XLOOKUP($R25,Family,'Product Families'!F:F),"")))</f>
        <v/>
      </c>
      <c r="W25" s="102">
        <f t="array" ref="W25">IF(U25="","",(IFERROR(XLOOKUP($R25,Family,'Product Families'!G:G),"")))</f>
        <v>0</v>
      </c>
      <c r="X25" s="65"/>
      <c r="Y25" s="80" t="s">
        <v>307</v>
      </c>
      <c r="Z25" s="88" t="str">
        <f t="array" ref="Z25">IF(Y25="","",IFERROR(XLOOKUP(Y25,'Product Families'!$A:$A,'Product Families'!$B:$B),""))</f>
        <v>Bath Bomb Kits</v>
      </c>
      <c r="AA25" s="102">
        <f t="array" ref="AA25">IF(Y25="","",(IFERROR(XLOOKUP($Y25,Family,'Product Families'!D:D),"")))</f>
        <v>8</v>
      </c>
      <c r="AB25" s="102">
        <f t="array" ref="AB25">IF(Z25="","",(IFERROR(XLOOKUP($Y25,Family,'Product Families'!E:E),"")))</f>
        <v>9</v>
      </c>
      <c r="AC25" s="102">
        <f t="array" ref="AC25">IF(AA25="","",(IFERROR(XLOOKUP($Y25,Family,'Product Families'!F:F),"")))</f>
        <v>10</v>
      </c>
      <c r="AD25" s="102">
        <f t="array" ref="AD25">IF(AB25="","",(IFERROR(XLOOKUP($Y25,Family,'Product Families'!G:G),"")))</f>
        <v>11</v>
      </c>
      <c r="AE25" s="65"/>
      <c r="AF25" s="231"/>
      <c r="AG25" s="141"/>
      <c r="AH25" s="142" t="str">
        <f t="array" ref="AH25">IF(AF25="","",(IFERROR(XLOOKUP($AF25,Family,'Product Families'!D:D),"")))</f>
        <v/>
      </c>
      <c r="AI25" s="142" t="str">
        <f t="array" ref="AI25">IF(AG25="","",(IFERROR(XLOOKUP($AF25,Family,'Product Families'!E:E),"")))</f>
        <v/>
      </c>
      <c r="AJ25" s="142" t="str">
        <f t="array" ref="AJ25">IF(AH25="","",(IFERROR(XLOOKUP($AF25,Family,'Product Families'!F:F),"")))</f>
        <v/>
      </c>
      <c r="AK25" s="142" t="str">
        <f t="array" ref="AK25">IF(AI25="","",(IFERROR(XLOOKUP($AF25,Family,'Product Families'!G:G),"")))</f>
        <v/>
      </c>
      <c r="AL25" s="112"/>
    </row>
    <row r="26" ht="12.75" customHeight="1">
      <c r="A26" s="206"/>
      <c r="B26" s="82"/>
      <c r="C26" s="195" t="s">
        <v>40</v>
      </c>
      <c r="D26" s="207" t="s">
        <v>40</v>
      </c>
      <c r="E26" s="207" t="s">
        <v>40</v>
      </c>
      <c r="F26" s="197"/>
      <c r="G26" s="198"/>
      <c r="H26" s="199"/>
      <c r="I26" s="8"/>
      <c r="J26" s="8"/>
      <c r="K26" s="80" t="s">
        <v>455</v>
      </c>
      <c r="L26" s="88" t="str">
        <f t="array" ref="L26">IF(K26="","",IFERROR(XLOOKUP(K26,'Product Families'!$A:$A,'Product Families'!$B:$B),""))</f>
        <v>Packing Bath Balls - Tray of 8 - Packing</v>
      </c>
      <c r="M26" s="96">
        <f t="array" ref="M26">IF(K26="","",(IFERROR(XLOOKUP($K26,Family,'Product Families'!D:D),"")))</f>
        <v>43</v>
      </c>
      <c r="N26" s="96">
        <f t="array" ref="N26">IF(L26="","",(IFERROR(XLOOKUP($K26,Family,'Product Families'!E:E),"")))</f>
        <v>44</v>
      </c>
      <c r="O26" s="96">
        <f t="array" ref="O26">IF(M26="","",(IFERROR(XLOOKUP($K26,Family,'Product Families'!F:F),"")))</f>
        <v>48</v>
      </c>
      <c r="P26" s="96">
        <f t="array" ref="P26">IF(N26="","",(IFERROR(XLOOKUP($K26,Family,'Product Families'!G:G),"")))</f>
        <v>51</v>
      </c>
      <c r="Q26" s="65"/>
      <c r="R26" s="80" t="s">
        <v>459</v>
      </c>
      <c r="S26" s="88" t="str">
        <f t="array" ref="S26">IF(R26="","",IFERROR(XLOOKUP(R26,'Product Families'!$A:$A,'Product Families'!$B:$B),""))</f>
        <v>Melt &amp; Pour Soap Kits</v>
      </c>
      <c r="T26" s="102">
        <f t="array" ref="T26">IF(R26="","",(IFERROR(XLOOKUP($R26,Family,'Product Families'!D:D),"")))</f>
        <v>37</v>
      </c>
      <c r="U26" s="102">
        <f t="array" ref="U26">IF(S26="","",(IFERROR(XLOOKUP($R26,Family,'Product Families'!E:E),"")))</f>
        <v>38</v>
      </c>
      <c r="V26" s="102">
        <f t="array" ref="V26">IF(T26="","",(IFERROR(XLOOKUP($R26,Family,'Product Families'!F:F),"")))</f>
        <v>41</v>
      </c>
      <c r="W26" s="102">
        <f t="array" ref="W26">IF(U26="","",(IFERROR(XLOOKUP($R26,Family,'Product Families'!G:G),"")))</f>
        <v>44</v>
      </c>
      <c r="X26" s="65"/>
      <c r="Y26" s="80" t="s">
        <v>285</v>
      </c>
      <c r="Z26" s="88" t="str">
        <f t="array" ref="Z26">IF(Y26="","",IFERROR(XLOOKUP(Y26,'Product Families'!$A:$A,'Product Families'!$B:$B),""))</f>
        <v>Body Butters 90g - Pouring</v>
      </c>
      <c r="AA26" s="102">
        <f t="array" ref="AA26">IF(Y26="","",(IFERROR(XLOOKUP($Y26,Family,'Product Families'!D:D),"")))</f>
        <v>130</v>
      </c>
      <c r="AB26" s="102">
        <f t="array" ref="AB26">IF(Z26="","",(IFERROR(XLOOKUP($Y26,Family,'Product Families'!E:E),"")))</f>
        <v>133</v>
      </c>
      <c r="AC26" s="102">
        <f t="array" ref="AC26">IF(AA26="","",(IFERROR(XLOOKUP($Y26,Family,'Product Families'!F:F),"")))</f>
        <v>144</v>
      </c>
      <c r="AD26" s="102">
        <f t="array" ref="AD26">IF(AB26="","",(IFERROR(XLOOKUP($Y26,Family,'Product Families'!G:G),"")))</f>
        <v>154</v>
      </c>
      <c r="AE26" s="65"/>
      <c r="AF26" s="228"/>
      <c r="AG26" s="222"/>
      <c r="AH26" s="102" t="str">
        <f t="array" ref="AH26">IF(AF26="","",(IFERROR(XLOOKUP($AF26,Family,'Product Families'!D:D),"")))</f>
        <v/>
      </c>
      <c r="AI26" s="102" t="str">
        <f t="array" ref="AI26">IF(AG26="","",(IFERROR(XLOOKUP($AF26,Family,'Product Families'!E:E),"")))</f>
        <v/>
      </c>
      <c r="AJ26" s="102" t="str">
        <f t="array" ref="AJ26">IF(AH26="","",(IFERROR(XLOOKUP($AF26,Family,'Product Families'!F:F),"")))</f>
        <v/>
      </c>
      <c r="AK26" s="102" t="str">
        <f t="array" ref="AK26">IF(AI26="","",(IFERROR(XLOOKUP($AF26,Family,'Product Families'!G:G),"")))</f>
        <v/>
      </c>
      <c r="AL26" s="112"/>
    </row>
    <row r="27" ht="12.75" customHeight="1">
      <c r="A27" s="131"/>
      <c r="B27" s="75"/>
      <c r="C27" s="202"/>
      <c r="D27" s="203"/>
      <c r="E27" s="203"/>
      <c r="F27" s="204"/>
      <c r="G27" s="202"/>
      <c r="H27" s="204"/>
      <c r="I27" s="8"/>
      <c r="J27" s="8"/>
      <c r="K27" s="80" t="s">
        <v>467</v>
      </c>
      <c r="L27" s="88" t="str">
        <f t="array" ref="L27">IF(K27="","",IFERROR(XLOOKUP(K27,'Product Families'!$A:$A,'Product Families'!$B:$B),""))</f>
        <v>Essential Bath Bomb Set</v>
      </c>
      <c r="M27" s="96">
        <f t="array" ref="M27">IF(K27="","",(IFERROR(XLOOKUP($K27,Family,'Product Families'!D:D),"")))</f>
        <v>59</v>
      </c>
      <c r="N27" s="96">
        <f t="array" ref="N27">IF(L27="","",(IFERROR(XLOOKUP($K27,Family,'Product Families'!E:E),"")))</f>
        <v>61</v>
      </c>
      <c r="O27" s="96">
        <f t="array" ref="O27">IF(M27="","",(IFERROR(XLOOKUP($K27,Family,'Product Families'!F:F),"")))</f>
        <v>65</v>
      </c>
      <c r="P27" s="96">
        <f t="array" ref="P27">IF(N27="","",(IFERROR(XLOOKUP($K27,Family,'Product Families'!G:G),"")))</f>
        <v>70</v>
      </c>
      <c r="Q27" s="65"/>
      <c r="R27" s="99" t="s">
        <v>470</v>
      </c>
      <c r="S27" s="88" t="str">
        <f t="array" ref="S27">IF(R27="","",IFERROR(XLOOKUP(R27,'Product Families'!$A:$A,'Product Families'!$B:$B),""))</f>
        <v>Melt &amp; Pour Soap Kits - Packing</v>
      </c>
      <c r="T27" s="102">
        <f t="array" ref="T27">IF(R27="","",(IFERROR(XLOOKUP($R27,Family,'Product Families'!D:D),"")))</f>
        <v>65</v>
      </c>
      <c r="U27" s="102">
        <f t="array" ref="U27">IF(S27="","",(IFERROR(XLOOKUP($R27,Family,'Product Families'!E:E),"")))</f>
        <v>67</v>
      </c>
      <c r="V27" s="102">
        <f t="array" ref="V27">IF(T27="","",(IFERROR(XLOOKUP($R27,Family,'Product Families'!F:F),"")))</f>
        <v>72</v>
      </c>
      <c r="W27" s="102">
        <f t="array" ref="W27">IF(U27="","",(IFERROR(XLOOKUP($R27,Family,'Product Families'!G:G),"")))</f>
        <v>77</v>
      </c>
      <c r="X27" s="65"/>
      <c r="Y27" s="80" t="s">
        <v>288</v>
      </c>
      <c r="Z27" s="88" t="str">
        <f t="array" ref="Z27">IF(Y27="","",IFERROR(XLOOKUP(Y27,'Product Families'!$A:$A,'Product Families'!$B:$B),""))</f>
        <v>Body Butters 90g - Packing</v>
      </c>
      <c r="AA27" s="102">
        <f t="array" ref="AA27">IF(Y27="","",(IFERROR(XLOOKUP($Y27,Family,'Product Families'!D:D),"")))</f>
        <v>65</v>
      </c>
      <c r="AB27" s="102">
        <f t="array" ref="AB27">IF(Z27="","",(IFERROR(XLOOKUP($Y27,Family,'Product Families'!E:E),"")))</f>
        <v>67</v>
      </c>
      <c r="AC27" s="102">
        <f t="array" ref="AC27">IF(AA27="","",(IFERROR(XLOOKUP($Y27,Family,'Product Families'!F:F),"")))</f>
        <v>72</v>
      </c>
      <c r="AD27" s="102">
        <f t="array" ref="AD27">IF(AB27="","",(IFERROR(XLOOKUP($Y27,Family,'Product Families'!G:G),"")))</f>
        <v>77</v>
      </c>
      <c r="AE27" s="65"/>
      <c r="AF27" s="88"/>
      <c r="AG27" s="232" t="str">
        <f t="array" ref="AG27">IF(AF27="","",IFERROR(XLOOKUP(AF27,Family,'Product Families'!$B:$B),""))</f>
        <v/>
      </c>
      <c r="AH27" s="102" t="str">
        <f t="array" ref="AH27">IF(AF27="","",(IFERROR(XLOOKUP($AF27,Family,'Product Families'!D:D),"")))</f>
        <v/>
      </c>
      <c r="AI27" s="102" t="str">
        <f t="array" ref="AI27">IF(AG27="","",(IFERROR(XLOOKUP($AF27,Family,'Product Families'!E:E),"")))</f>
        <v/>
      </c>
      <c r="AJ27" s="102" t="str">
        <f t="array" ref="AJ27">IF(AH27="","",(IFERROR(XLOOKUP($AF27,Family,'Product Families'!F:F),"")))</f>
        <v/>
      </c>
      <c r="AK27" s="102" t="str">
        <f t="array" ref="AK27">IF(AI27="","",(IFERROR(XLOOKUP($AF27,Family,'Product Families'!G:G),"")))</f>
        <v/>
      </c>
      <c r="AL27" s="112"/>
    </row>
    <row r="28" ht="12.75" customHeight="1">
      <c r="A28" s="206"/>
      <c r="B28" s="82"/>
      <c r="C28" s="195" t="s">
        <v>40</v>
      </c>
      <c r="D28" s="207" t="s">
        <v>40</v>
      </c>
      <c r="E28" s="207" t="s">
        <v>40</v>
      </c>
      <c r="F28" s="197"/>
      <c r="G28" s="198"/>
      <c r="H28" s="199"/>
      <c r="I28" s="8"/>
      <c r="J28" s="8"/>
      <c r="K28" s="80" t="s">
        <v>478</v>
      </c>
      <c r="L28" s="88" t="str">
        <f t="array" ref="L28">IF(K28="","",IFERROR(XLOOKUP(K28,'Product Families'!$A:$A,'Product Families'!$B:$B),""))</f>
        <v>Bath Bomb Gift Set - Unlabelled</v>
      </c>
      <c r="M28" s="96">
        <f t="array" ref="M28">IF(K28="","",(IFERROR(XLOOKUP($K28,Family,'Product Families'!D:D),"")))</f>
        <v>59</v>
      </c>
      <c r="N28" s="96">
        <f t="array" ref="N28">IF(L28="","",(IFERROR(XLOOKUP($K28,Family,'Product Families'!E:E),"")))</f>
        <v>61</v>
      </c>
      <c r="O28" s="96">
        <f t="array" ref="O28">IF(M28="","",(IFERROR(XLOOKUP($K28,Family,'Product Families'!F:F),"")))</f>
        <v>65</v>
      </c>
      <c r="P28" s="96">
        <f t="array" ref="P28">IF(N28="","",(IFERROR(XLOOKUP($K28,Family,'Product Families'!G:G),"")))</f>
        <v>70</v>
      </c>
      <c r="Q28" s="65"/>
      <c r="R28" s="80" t="s">
        <v>480</v>
      </c>
      <c r="S28" s="88" t="str">
        <f t="array" ref="S28">IF(R28="","",IFERROR(XLOOKUP(R28,'Product Families'!$A:$A,'Product Families'!$B:$B),""))</f>
        <v>Massage Soap - Making</v>
      </c>
      <c r="T28" s="102">
        <f t="array" ref="T28">IF(R28="","",(IFERROR(XLOOKUP($R28,Family,'Product Families'!D:D),"")))</f>
        <v>86</v>
      </c>
      <c r="U28" s="102">
        <f t="array" ref="U28">IF(S28="","",(IFERROR(XLOOKUP($R28,Family,'Product Families'!E:E),"")))</f>
        <v>88</v>
      </c>
      <c r="V28" s="102">
        <f t="array" ref="V28">IF(T28="","",(IFERROR(XLOOKUP($R28,Family,'Product Families'!F:F),"")))</f>
        <v>95</v>
      </c>
      <c r="W28" s="102">
        <f t="array" ref="W28">IF(U28="","",(IFERROR(XLOOKUP($R28,Family,'Product Families'!G:G),"")))</f>
        <v>102</v>
      </c>
      <c r="X28" s="65"/>
      <c r="Y28" s="80" t="s">
        <v>483</v>
      </c>
      <c r="Z28" s="88" t="str">
        <f t="array" ref="Z28">IF(Y28="","",IFERROR(XLOOKUP(Y28,'Product Families'!$A:$A,'Product Families'!$B:$B),""))</f>
        <v>Beard Oils 50ml</v>
      </c>
      <c r="AA28" s="102">
        <f t="array" ref="AA28">IF(Y28="","",(IFERROR(XLOOKUP($Y28,Family,'Product Families'!D:D),"")))</f>
        <v>86</v>
      </c>
      <c r="AB28" s="102">
        <f t="array" ref="AB28">IF(Z28="","",(IFERROR(XLOOKUP($Y28,Family,'Product Families'!E:E),"")))</f>
        <v>88</v>
      </c>
      <c r="AC28" s="102">
        <f t="array" ref="AC28">IF(AA28="","",(IFERROR(XLOOKUP($Y28,Family,'Product Families'!F:F),"")))</f>
        <v>95</v>
      </c>
      <c r="AD28" s="102">
        <f t="array" ref="AD28">IF(AB28="","",(IFERROR(XLOOKUP($Y28,Family,'Product Families'!G:G),"")))</f>
        <v>102</v>
      </c>
      <c r="AE28" s="65"/>
      <c r="AF28" s="88"/>
      <c r="AG28" s="232" t="str">
        <f t="array" ref="AG28">IF(AF28="","",IFERROR(XLOOKUP(AF28,Family,'Product Families'!$B:$B),""))</f>
        <v/>
      </c>
      <c r="AH28" s="102" t="str">
        <f t="array" ref="AH28">IF(AF28="","",(IFERROR(XLOOKUP($AF28,Family,'Product Families'!D:D),"")))</f>
        <v/>
      </c>
      <c r="AI28" s="102" t="str">
        <f t="array" ref="AI28">IF(AG28="","",(IFERROR(XLOOKUP($AF28,Family,'Product Families'!E:E),"")))</f>
        <v/>
      </c>
      <c r="AJ28" s="102" t="str">
        <f t="array" ref="AJ28">IF(AH28="","",(IFERROR(XLOOKUP($AF28,Family,'Product Families'!F:F),"")))</f>
        <v/>
      </c>
      <c r="AK28" s="102" t="str">
        <f t="array" ref="AK28">IF(AI28="","",(IFERROR(XLOOKUP($AF28,Family,'Product Families'!G:G),"")))</f>
        <v/>
      </c>
      <c r="AL28" s="112"/>
    </row>
    <row r="29" ht="12.75" customHeight="1">
      <c r="A29" s="131"/>
      <c r="B29" s="75"/>
      <c r="C29" s="202"/>
      <c r="D29" s="203"/>
      <c r="E29" s="203"/>
      <c r="F29" s="204"/>
      <c r="G29" s="202"/>
      <c r="H29" s="204"/>
      <c r="I29" s="8"/>
      <c r="J29" s="8"/>
      <c r="K29" s="80" t="s">
        <v>484</v>
      </c>
      <c r="L29" s="88" t="str">
        <f t="array" ref="L29">IF(K29="","",IFERROR(XLOOKUP(K29,'Product Families'!$A:$A,'Product Families'!$B:$B),""))</f>
        <v>Bath Bomb Gift Set - Shrinking (Pack of 4)</v>
      </c>
      <c r="M29" s="96">
        <f t="array" ref="M29">IF(K29="","",(IFERROR(XLOOKUP($K29,Family,'Product Families'!D:D),"")))</f>
        <v>130</v>
      </c>
      <c r="N29" s="96">
        <f t="array" ref="N29">IF(L29="","",(IFERROR(XLOOKUP($K29,Family,'Product Families'!E:E),"")))</f>
        <v>133</v>
      </c>
      <c r="O29" s="96">
        <f t="array" ref="O29">IF(M29="","",(IFERROR(XLOOKUP($K29,Family,'Product Families'!F:F),"")))</f>
        <v>144</v>
      </c>
      <c r="P29" s="96">
        <f t="array" ref="P29">IF(N29="","",(IFERROR(XLOOKUP($K29,Family,'Product Families'!G:G),"")))</f>
        <v>154</v>
      </c>
      <c r="Q29" s="65"/>
      <c r="R29" s="80" t="s">
        <v>485</v>
      </c>
      <c r="S29" s="88" t="str">
        <f t="array" ref="S29">IF(R29="","",IFERROR(XLOOKUP(R29,'Product Families'!$A:$A,'Product Families'!$B:$B),""))</f>
        <v>Massage Soap - Making</v>
      </c>
      <c r="T29" s="102">
        <f t="array" ref="T29">IF(R29="","",(IFERROR(XLOOKUP($R29,Family,'Product Families'!D:D),"")))</f>
        <v>130</v>
      </c>
      <c r="U29" s="102">
        <f t="array" ref="U29">IF(S29="","",(IFERROR(XLOOKUP($R29,Family,'Product Families'!E:E),"")))</f>
        <v>133</v>
      </c>
      <c r="V29" s="102">
        <f t="array" ref="V29">IF(T29="","",(IFERROR(XLOOKUP($R29,Family,'Product Families'!F:F),"")))</f>
        <v>144</v>
      </c>
      <c r="W29" s="102">
        <f t="array" ref="W29">IF(U29="","",(IFERROR(XLOOKUP($R29,Family,'Product Families'!G:G),"")))</f>
        <v>154</v>
      </c>
      <c r="X29" s="65"/>
      <c r="Y29" s="80" t="s">
        <v>486</v>
      </c>
      <c r="Z29" s="88" t="str">
        <f t="array" ref="Z29">IF(Y29="","",IFERROR(XLOOKUP(Y29,'Product Families'!$A:$A,'Product Families'!$B:$B),""))</f>
        <v>50ml Beard Oils - White Label - Pack of 10</v>
      </c>
      <c r="AA29" s="102">
        <f t="array" ref="AA29">IF(Y29="","",(IFERROR(XLOOKUP($Y29,Family,'Product Families'!D:D),"")))</f>
        <v>8</v>
      </c>
      <c r="AB29" s="102">
        <f t="array" ref="AB29">IF(Z29="","",(IFERROR(XLOOKUP($Y29,Family,'Product Families'!E:E),"")))</f>
        <v>9</v>
      </c>
      <c r="AC29" s="102">
        <f t="array" ref="AC29">IF(AA29="","",(IFERROR(XLOOKUP($Y29,Family,'Product Families'!F:F),"")))</f>
        <v>10</v>
      </c>
      <c r="AD29" s="102">
        <f t="array" ref="AD29">IF(AB29="","",(IFERROR(XLOOKUP($Y29,Family,'Product Families'!G:G),"")))</f>
        <v>11</v>
      </c>
      <c r="AE29" s="65"/>
      <c r="AF29" s="88"/>
      <c r="AG29" s="232" t="str">
        <f t="array" ref="AG29">IF(AF29="","",IFERROR(XLOOKUP(AF29,Family,'Product Families'!$B:$B),""))</f>
        <v/>
      </c>
      <c r="AH29" s="102" t="str">
        <f t="array" ref="AH29">IF(AF29="","",(IFERROR(XLOOKUP($AF29,Family,'Product Families'!D:D),"")))</f>
        <v/>
      </c>
      <c r="AI29" s="102" t="str">
        <f t="array" ref="AI29">IF(AG29="","",(IFERROR(XLOOKUP($AF29,Family,'Product Families'!E:E),"")))</f>
        <v/>
      </c>
      <c r="AJ29" s="102" t="str">
        <f t="array" ref="AJ29">IF(AH29="","",(IFERROR(XLOOKUP($AF29,Family,'Product Families'!F:F),"")))</f>
        <v/>
      </c>
      <c r="AK29" s="102" t="str">
        <f t="array" ref="AK29">IF(AI29="","",(IFERROR(XLOOKUP($AF29,Family,'Product Families'!G:G),"")))</f>
        <v/>
      </c>
      <c r="AL29" s="112"/>
    </row>
    <row r="30" ht="12.75" customHeight="1">
      <c r="A30" s="206"/>
      <c r="B30" s="82"/>
      <c r="C30" s="195" t="s">
        <v>40</v>
      </c>
      <c r="D30" s="207" t="s">
        <v>40</v>
      </c>
      <c r="E30" s="207" t="s">
        <v>40</v>
      </c>
      <c r="F30" s="197"/>
      <c r="G30" s="198"/>
      <c r="H30" s="199"/>
      <c r="I30" s="8"/>
      <c r="J30" s="8"/>
      <c r="K30" s="80" t="s">
        <v>487</v>
      </c>
      <c r="L30" s="88" t="str">
        <f t="array" ref="L30">IF(K30="","",IFERROR(XLOOKUP(K30,'Product Families'!$A:$A,'Product Families'!$B:$B),""))</f>
        <v>Funky Bath Bombs 180g - Single Mix</v>
      </c>
      <c r="M30" s="96">
        <f t="array" ref="M30">IF(K30="","",(IFERROR(XLOOKUP($K30,Family,'Product Families'!D:D),"")))</f>
        <v>144</v>
      </c>
      <c r="N30" s="96">
        <f t="array" ref="N30">IF(L30="","",(IFERROR(XLOOKUP($K30,Family,'Product Families'!E:E),"")))</f>
        <v>148</v>
      </c>
      <c r="O30" s="96">
        <f t="array" ref="O30">IF(M30="","",(IFERROR(XLOOKUP($K30,Family,'Product Families'!F:F),"")))</f>
        <v>159</v>
      </c>
      <c r="P30" s="96">
        <f t="array" ref="P30">IF(N30="","",(IFERROR(XLOOKUP($K30,Family,'Product Families'!G:G),"")))</f>
        <v>170</v>
      </c>
      <c r="Q30" s="65"/>
      <c r="R30" s="208" t="s">
        <v>488</v>
      </c>
      <c r="S30" s="88" t="str">
        <f t="array" ref="S30">IF(R30="","",IFERROR(XLOOKUP(R30,'Product Families'!$A:$A,'Product Families'!$B:$B),""))</f>
        <v>Massage Soap - Packing</v>
      </c>
      <c r="T30" s="102">
        <f t="array" ref="T30">IF(R30="","",(IFERROR(XLOOKUP($R30,Family,'Product Families'!D:D),"")))</f>
        <v>65</v>
      </c>
      <c r="U30" s="102">
        <f t="array" ref="U30">IF(S30="","",(IFERROR(XLOOKUP($R30,Family,'Product Families'!E:E),"")))</f>
        <v>67</v>
      </c>
      <c r="V30" s="102">
        <f t="array" ref="V30">IF(T30="","",(IFERROR(XLOOKUP($R30,Family,'Product Families'!F:F),"")))</f>
        <v>72</v>
      </c>
      <c r="W30" s="102">
        <f t="array" ref="W30">IF(U30="","",(IFERROR(XLOOKUP($R30,Family,'Product Families'!G:G),"")))</f>
        <v>77</v>
      </c>
      <c r="X30" s="65"/>
      <c r="Y30" s="80" t="s">
        <v>325</v>
      </c>
      <c r="Z30" s="88" t="str">
        <f t="array" ref="Z30">IF(Y30="","",IFERROR(XLOOKUP(Y30,'Product Families'!$A:$A,'Product Families'!$B:$B),""))</f>
        <v>Botanical Facial Steam Blend - Pack of 4</v>
      </c>
      <c r="AA30" s="102">
        <f t="array" ref="AA30">IF(Y30="","",(IFERROR(XLOOKUP($Y30,Family,'Product Families'!D:D),"")))</f>
        <v>10</v>
      </c>
      <c r="AB30" s="102">
        <f t="array" ref="AB30">IF(Z30="","",(IFERROR(XLOOKUP($Y30,Family,'Product Families'!E:E),"")))</f>
        <v>11</v>
      </c>
      <c r="AC30" s="102">
        <f t="array" ref="AC30">IF(AA30="","",(IFERROR(XLOOKUP($Y30,Family,'Product Families'!F:F),"")))</f>
        <v>12</v>
      </c>
      <c r="AD30" s="102">
        <f t="array" ref="AD30">IF(AB30="","",(IFERROR(XLOOKUP($Y30,Family,'Product Families'!G:G),"")))</f>
        <v>13</v>
      </c>
      <c r="AE30" s="65"/>
      <c r="AF30" s="88"/>
      <c r="AG30" s="232" t="str">
        <f t="array" ref="AG30">IF(AF30="","",IFERROR(XLOOKUP(AF30,Family,'Product Families'!$B:$B),""))</f>
        <v/>
      </c>
      <c r="AH30" s="102" t="str">
        <f t="array" ref="AH30">IF(AF30="","",(IFERROR(XLOOKUP($AF30,Family,'Product Families'!D:D),"")))</f>
        <v/>
      </c>
      <c r="AI30" s="102" t="str">
        <f t="array" ref="AI30">IF(AG30="","",(IFERROR(XLOOKUP($AF30,Family,'Product Families'!E:E),"")))</f>
        <v/>
      </c>
      <c r="AJ30" s="102" t="str">
        <f t="array" ref="AJ30">IF(AH30="","",(IFERROR(XLOOKUP($AF30,Family,'Product Families'!F:F),"")))</f>
        <v/>
      </c>
      <c r="AK30" s="102" t="str">
        <f t="array" ref="AK30">IF(AI30="","",(IFERROR(XLOOKUP($AF30,Family,'Product Families'!G:G),"")))</f>
        <v/>
      </c>
      <c r="AL30" s="112"/>
    </row>
    <row r="31" ht="12.75" customHeight="1">
      <c r="A31" s="131"/>
      <c r="B31" s="75"/>
      <c r="C31" s="202"/>
      <c r="D31" s="203"/>
      <c r="E31" s="203"/>
      <c r="F31" s="204"/>
      <c r="G31" s="202"/>
      <c r="H31" s="204"/>
      <c r="I31" s="8"/>
      <c r="J31" s="8"/>
      <c r="K31" s="80" t="s">
        <v>490</v>
      </c>
      <c r="L31" s="88" t="str">
        <f t="array" ref="L31">IF(K31="","",IFERROR(XLOOKUP(K31,'Product Families'!$A:$A,'Product Families'!$B:$B),""))</f>
        <v>Funky Bath Bombs 180g- Double Mix</v>
      </c>
      <c r="M31" s="96">
        <f t="array" ref="M31">IF(K31="","",(IFERROR(XLOOKUP($K31,Family,'Product Families'!D:D),"")))</f>
        <v>108</v>
      </c>
      <c r="N31" s="96">
        <f t="array" ref="N31">IF(L31="","",(IFERROR(XLOOKUP($K31,Family,'Product Families'!E:E),"")))</f>
        <v>111</v>
      </c>
      <c r="O31" s="96">
        <f t="array" ref="O31">IF(M31="","",(IFERROR(XLOOKUP($K31,Family,'Product Families'!F:F),"")))</f>
        <v>119</v>
      </c>
      <c r="P31" s="96">
        <f t="array" ref="P31">IF(N31="","",(IFERROR(XLOOKUP($K31,Family,'Product Families'!G:G),"")))</f>
        <v>128</v>
      </c>
      <c r="Q31" s="5"/>
      <c r="R31" s="99" t="s">
        <v>492</v>
      </c>
      <c r="S31" s="88" t="str">
        <f t="array" ref="S31">IF(R31="","",IFERROR(XLOOKUP(R31,'Product Families'!$A:$A,'Product Families'!$B:$B),""))</f>
        <v>Sliced HCS Soap Loaves - Cutting</v>
      </c>
      <c r="T31" s="102">
        <f t="array" ref="T31">IF(R31="","",(IFERROR(XLOOKUP($R31,Family,'Product Families'!D:D),"")))</f>
        <v>185</v>
      </c>
      <c r="U31" s="102">
        <f t="array" ref="U31">IF(S31="","",(IFERROR(XLOOKUP($R31,Family,'Product Families'!E:E),"")))</f>
        <v>190</v>
      </c>
      <c r="V31" s="102">
        <f t="array" ref="V31">IF(T31="","",(IFERROR(XLOOKUP($R31,Family,'Product Families'!F:F),"")))</f>
        <v>204</v>
      </c>
      <c r="W31" s="102">
        <f t="array" ref="W31">IF(U31="","",(IFERROR(XLOOKUP($R31,Family,'Product Families'!G:G),"")))</f>
        <v>219</v>
      </c>
      <c r="X31" s="65"/>
      <c r="Y31" s="80" t="s">
        <v>327</v>
      </c>
      <c r="Z31" s="88" t="str">
        <f t="array" ref="Z31">IF(Y31="","",IFERROR(XLOOKUP(Y31,'Product Families'!$A:$A,'Product Families'!$B:$B),""))</f>
        <v>Botanical Facial Steam Blend - Unlabelled - Pack of 4</v>
      </c>
      <c r="AA31" s="102">
        <f t="array" ref="AA31">IF(Y31="","",(IFERROR(XLOOKUP($Y31,Family,'Product Families'!D:D),"")))</f>
        <v>10</v>
      </c>
      <c r="AB31" s="102">
        <f t="array" ref="AB31">IF(Z31="","",(IFERROR(XLOOKUP($Y31,Family,'Product Families'!E:E),"")))</f>
        <v>11</v>
      </c>
      <c r="AC31" s="102">
        <f t="array" ref="AC31">IF(AA31="","",(IFERROR(XLOOKUP($Y31,Family,'Product Families'!F:F),"")))</f>
        <v>12</v>
      </c>
      <c r="AD31" s="102">
        <f t="array" ref="AD31">IF(AB31="","",(IFERROR(XLOOKUP($Y31,Family,'Product Families'!G:G),"")))</f>
        <v>13</v>
      </c>
      <c r="AE31" s="5"/>
      <c r="AF31" s="88"/>
      <c r="AG31" s="232" t="str">
        <f t="array" ref="AG31">IF(AF31="","",IFERROR(XLOOKUP(AF31,Family,'Product Families'!$B:$B),""))</f>
        <v/>
      </c>
      <c r="AH31" s="102" t="str">
        <f t="array" ref="AH31">IF(AF31="","",(IFERROR(XLOOKUP($AF31,Family,'Product Families'!D:D),"")))</f>
        <v/>
      </c>
      <c r="AI31" s="102" t="str">
        <f t="array" ref="AI31">IF(AG31="","",(IFERROR(XLOOKUP($AF31,Family,'Product Families'!E:E),"")))</f>
        <v/>
      </c>
      <c r="AJ31" s="102" t="str">
        <f t="array" ref="AJ31">IF(AH31="","",(IFERROR(XLOOKUP($AF31,Family,'Product Families'!F:F),"")))</f>
        <v/>
      </c>
      <c r="AK31" s="102" t="str">
        <f t="array" ref="AK31">IF(AI31="","",(IFERROR(XLOOKUP($AF31,Family,'Product Families'!G:G),"")))</f>
        <v/>
      </c>
      <c r="AL31" s="205"/>
    </row>
    <row r="32" ht="12.75" customHeight="1">
      <c r="A32" s="206"/>
      <c r="B32" s="82"/>
      <c r="C32" s="195" t="s">
        <v>40</v>
      </c>
      <c r="D32" s="207" t="s">
        <v>40</v>
      </c>
      <c r="E32" s="207" t="s">
        <v>40</v>
      </c>
      <c r="F32" s="197"/>
      <c r="G32" s="198"/>
      <c r="H32" s="199"/>
      <c r="I32" s="8"/>
      <c r="J32" s="8"/>
      <c r="K32" s="80" t="s">
        <v>493</v>
      </c>
      <c r="L32" s="88" t="str">
        <f t="array" ref="L32">IF(K32="","",IFERROR(XLOOKUP(K32,'Product Families'!$A:$A,'Product Families'!$B:$B),""))</f>
        <v>Funky Bath Bombs 180g - Packing</v>
      </c>
      <c r="M32" s="96">
        <f t="array" ref="M32">IF(K32="","",(IFERROR(XLOOKUP($K32,Family,'Product Families'!D:D),"")))</f>
        <v>34</v>
      </c>
      <c r="N32" s="96">
        <f t="array" ref="N32">IF(L32="","",(IFERROR(XLOOKUP($K32,Family,'Product Families'!E:E),"")))</f>
        <v>35</v>
      </c>
      <c r="O32" s="96">
        <f t="array" ref="O32">IF(M32="","",(IFERROR(XLOOKUP($K32,Family,'Product Families'!F:F),"")))</f>
        <v>38</v>
      </c>
      <c r="P32" s="96">
        <f t="array" ref="P32">IF(N32="","",(IFERROR(XLOOKUP($K32,Family,'Product Families'!G:G),"")))</f>
        <v>41</v>
      </c>
      <c r="Q32" s="65"/>
      <c r="R32" s="146" t="s">
        <v>495</v>
      </c>
      <c r="S32" s="88" t="str">
        <f t="array" ref="S32">IF(R32="","",IFERROR(XLOOKUP(R32,'Product Families'!$A:$A,'Product Families'!$B:$B),""))</f>
        <v>Making Tropical Paradise Soap </v>
      </c>
      <c r="T32" s="102">
        <f t="array" ref="T32">IF(R32="","",(IFERROR(XLOOKUP($R32,Family,'Product Families'!D:D),"")))</f>
        <v>21</v>
      </c>
      <c r="U32" s="102">
        <f t="array" ref="U32">IF(S32="","",(IFERROR(XLOOKUP($R32,Family,'Product Families'!E:E),"")))</f>
        <v>22</v>
      </c>
      <c r="V32" s="102">
        <f t="array" ref="V32">IF(T32="","",(IFERROR(XLOOKUP($R32,Family,'Product Families'!F:F),"")))</f>
        <v>24</v>
      </c>
      <c r="W32" s="102">
        <f t="array" ref="W32">IF(U32="","",(IFERROR(XLOOKUP($R32,Family,'Product Families'!G:G),"")))</f>
        <v>25</v>
      </c>
      <c r="X32" s="65"/>
      <c r="Y32" s="80" t="s">
        <v>330</v>
      </c>
      <c r="Z32" s="88" t="str">
        <f t="array" ref="Z32">IF(Y32="","",IFERROR(XLOOKUP(Y32,'Product Families'!$A:$A,'Product Families'!$B:$B),""))</f>
        <v>100ml Base Oils</v>
      </c>
      <c r="AA32" s="102">
        <f t="array" ref="AA32">IF(Y32="","",(IFERROR(XLOOKUP($Y32,Family,'Product Families'!D:D),"")))</f>
        <v>81</v>
      </c>
      <c r="AB32" s="102">
        <f t="array" ref="AB32">IF(Z32="","",(IFERROR(XLOOKUP($Y32,Family,'Product Families'!E:E),"")))</f>
        <v>83</v>
      </c>
      <c r="AC32" s="102">
        <f t="array" ref="AC32">IF(AA32="","",(IFERROR(XLOOKUP($Y32,Family,'Product Families'!F:F),"")))</f>
        <v>90</v>
      </c>
      <c r="AD32" s="102">
        <f t="array" ref="AD32">IF(AB32="","",(IFERROR(XLOOKUP($Y32,Family,'Product Families'!G:G),"")))</f>
        <v>96</v>
      </c>
      <c r="AE32" s="65"/>
      <c r="AF32" s="88"/>
      <c r="AG32" s="232" t="str">
        <f t="array" ref="AG32">IF(AF32="","",IFERROR(XLOOKUP(AF32,Family,'Product Families'!$B:$B),""))</f>
        <v/>
      </c>
      <c r="AH32" s="102" t="str">
        <f t="array" ref="AH32">IF(AF32="","",(IFERROR(XLOOKUP($AF32,Family,'Product Families'!D:D),"")))</f>
        <v/>
      </c>
      <c r="AI32" s="102" t="str">
        <f t="array" ref="AI32">IF(AG32="","",(IFERROR(XLOOKUP($AF32,Family,'Product Families'!E:E),"")))</f>
        <v/>
      </c>
      <c r="AJ32" s="102" t="str">
        <f t="array" ref="AJ32">IF(AH32="","",(IFERROR(XLOOKUP($AF32,Family,'Product Families'!F:F),"")))</f>
        <v/>
      </c>
      <c r="AK32" s="102" t="str">
        <f t="array" ref="AK32">IF(AI32="","",(IFERROR(XLOOKUP($AF32,Family,'Product Families'!G:G),"")))</f>
        <v/>
      </c>
      <c r="AL32" s="205"/>
    </row>
    <row r="33" ht="12.75" customHeight="1">
      <c r="A33" s="131"/>
      <c r="B33" s="75"/>
      <c r="C33" s="202"/>
      <c r="D33" s="203"/>
      <c r="E33" s="203"/>
      <c r="F33" s="204"/>
      <c r="G33" s="202"/>
      <c r="H33" s="204"/>
      <c r="I33" s="8"/>
      <c r="J33" s="8"/>
      <c r="K33" s="80" t="s">
        <v>496</v>
      </c>
      <c r="L33" s="88" t="str">
        <f t="array" ref="L33">IF(K33="","",IFERROR(XLOOKUP(K33,'Product Families'!$A:$A,'Product Families'!$B:$B),""))</f>
        <v>Gem Bracelet Bath Bomb - Making</v>
      </c>
      <c r="M33" s="96">
        <f t="array" ref="M33">IF(K33="","",(IFERROR(XLOOKUP($K33,Family,'Product Families'!D:D),"")))</f>
        <v>108</v>
      </c>
      <c r="N33" s="96">
        <f t="array" ref="N33">IF(L33="","",(IFERROR(XLOOKUP($K33,Family,'Product Families'!E:E),"")))</f>
        <v>111</v>
      </c>
      <c r="O33" s="96">
        <f t="array" ref="O33">IF(M33="","",(IFERROR(XLOOKUP($K33,Family,'Product Families'!F:F),"")))</f>
        <v>119</v>
      </c>
      <c r="P33" s="96">
        <f t="array" ref="P33">IF(N33="","",(IFERROR(XLOOKUP($K33,Family,'Product Families'!G:G),"")))</f>
        <v>128</v>
      </c>
      <c r="Q33" s="65"/>
      <c r="R33" s="146" t="s">
        <v>497</v>
      </c>
      <c r="S33" s="88" t="str">
        <f t="array" ref="S33">IF(R33="","",IFERROR(XLOOKUP(R33,'Product Families'!$A:$A,'Product Families'!$B:$B),""))</f>
        <v>Packing Tropical Paradise Soap</v>
      </c>
      <c r="T33" s="102">
        <f t="array" ref="T33">IF(R33="","",(IFERROR(XLOOKUP($R33,Family,'Product Families'!D:D),"")))</f>
        <v>65</v>
      </c>
      <c r="U33" s="102">
        <f t="array" ref="U33">IF(S33="","",(IFERROR(XLOOKUP($R33,Family,'Product Families'!E:E),"")))</f>
        <v>67</v>
      </c>
      <c r="V33" s="102">
        <f t="array" ref="V33">IF(T33="","",(IFERROR(XLOOKUP($R33,Family,'Product Families'!F:F),"")))</f>
        <v>72</v>
      </c>
      <c r="W33" s="102">
        <f t="array" ref="W33">IF(U33="","",(IFERROR(XLOOKUP($R33,Family,'Product Families'!G:G),"")))</f>
        <v>77</v>
      </c>
      <c r="X33" s="65"/>
      <c r="Y33" s="80" t="s">
        <v>333</v>
      </c>
      <c r="Z33" s="88" t="str">
        <f t="array" ref="Z33">IF(Y33="","",IFERROR(XLOOKUP(Y33,'Product Families'!$A:$A,'Product Families'!$B:$B),""))</f>
        <v>100ml Base Oils - White Label - Pack of 10</v>
      </c>
      <c r="AA33" s="102">
        <f t="array" ref="AA33">IF(Y33="","",(IFERROR(XLOOKUP($Y33,Family,'Product Families'!D:D),"")))</f>
        <v>7</v>
      </c>
      <c r="AB33" s="102">
        <f t="array" ref="AB33">IF(Z33="","",(IFERROR(XLOOKUP($Y33,Family,'Product Families'!E:E),"")))</f>
        <v>8</v>
      </c>
      <c r="AC33" s="102">
        <f t="array" ref="AC33">IF(AA33="","",(IFERROR(XLOOKUP($Y33,Family,'Product Families'!F:F),"")))</f>
        <v>9</v>
      </c>
      <c r="AD33" s="102">
        <f t="array" ref="AD33">IF(AB33="","",(IFERROR(XLOOKUP($Y33,Family,'Product Families'!G:G),"")))</f>
        <v>10</v>
      </c>
      <c r="AE33" s="65"/>
      <c r="AF33" s="88"/>
      <c r="AG33" s="232" t="str">
        <f t="array" ref="AG33">IF(AF33="","",IFERROR(XLOOKUP(AF33,Family,'Product Families'!$B:$B),""))</f>
        <v/>
      </c>
      <c r="AH33" s="102" t="str">
        <f t="array" ref="AH33">IF(AF33="","",(IFERROR(XLOOKUP($AF33,Family,'Product Families'!D:D),"")))</f>
        <v/>
      </c>
      <c r="AI33" s="102" t="str">
        <f t="array" ref="AI33">IF(AG33="","",(IFERROR(XLOOKUP($AF33,Family,'Product Families'!E:E),"")))</f>
        <v/>
      </c>
      <c r="AJ33" s="102" t="str">
        <f t="array" ref="AJ33">IF(AH33="","",(IFERROR(XLOOKUP($AF33,Family,'Product Families'!F:F),"")))</f>
        <v/>
      </c>
      <c r="AK33" s="102" t="str">
        <f t="array" ref="AK33">IF(AI33="","",(IFERROR(XLOOKUP($AF33,Family,'Product Families'!G:G),"")))</f>
        <v/>
      </c>
      <c r="AL33" s="112"/>
    </row>
    <row r="34" ht="12.0" customHeight="1">
      <c r="A34" s="206"/>
      <c r="B34" s="82"/>
      <c r="C34" s="195" t="s">
        <v>40</v>
      </c>
      <c r="D34" s="207" t="s">
        <v>40</v>
      </c>
      <c r="E34" s="207" t="s">
        <v>40</v>
      </c>
      <c r="F34" s="197"/>
      <c r="G34" s="198"/>
      <c r="H34" s="199"/>
      <c r="I34" s="8"/>
      <c r="J34" s="8"/>
      <c r="K34" s="80" t="s">
        <v>506</v>
      </c>
      <c r="L34" s="88" t="str">
        <f t="array" ref="L34">IF(K34="","",IFERROR(XLOOKUP(K34,'Product Families'!$A:$A,'Product Families'!$B:$B),""))</f>
        <v>Gem Bracelet Bath Bomb - Packing</v>
      </c>
      <c r="M34" s="96">
        <f t="array" ref="M34">IF(K34="","",(IFERROR(XLOOKUP($K34,Family,'Product Families'!D:D),"")))</f>
        <v>13</v>
      </c>
      <c r="N34" s="96">
        <f t="array" ref="N34">IF(L34="","",(IFERROR(XLOOKUP($K34,Family,'Product Families'!E:E),"")))</f>
        <v>14</v>
      </c>
      <c r="O34" s="96">
        <f t="array" ref="O34">IF(M34="","",(IFERROR(XLOOKUP($K34,Family,'Product Families'!F:F),"")))</f>
        <v>15</v>
      </c>
      <c r="P34" s="96">
        <f t="array" ref="P34">IF(N34="","",(IFERROR(XLOOKUP($K34,Family,'Product Families'!G:G),"")))</f>
        <v>16</v>
      </c>
      <c r="Q34" s="65"/>
      <c r="R34" s="233" t="s">
        <v>510</v>
      </c>
      <c r="S34" s="88" t="str">
        <f t="array" ref="S34">IF(R34="","",IFERROR(XLOOKUP(R34,'Product Families'!$A:$A,'Product Families'!$B:$B),""))</f>
        <v>Solid Shampoo - White Label - Making</v>
      </c>
      <c r="T34" s="102">
        <f t="array" ref="T34">IF(R34="","",(IFERROR(XLOOKUP($R34,Family,'Product Families'!D:D),"")))</f>
        <v>86</v>
      </c>
      <c r="U34" s="102">
        <f t="array" ref="U34">IF(S34="","",(IFERROR(XLOOKUP($R34,Family,'Product Families'!E:E),"")))</f>
        <v>88</v>
      </c>
      <c r="V34" s="102">
        <f t="array" ref="V34">IF(T34="","",(IFERROR(XLOOKUP($R34,Family,'Product Families'!F:F),"")))</f>
        <v>95</v>
      </c>
      <c r="W34" s="102">
        <f t="array" ref="W34">IF(U34="","",(IFERROR(XLOOKUP($R34,Family,'Product Families'!G:G),"")))</f>
        <v>102</v>
      </c>
      <c r="X34" s="65"/>
      <c r="Y34" s="80" t="s">
        <v>519</v>
      </c>
      <c r="Z34" s="88" t="str">
        <f t="array" ref="Z34">IF(Y34="","",IFERROR(XLOOKUP(Y34,'Product Families'!$A:$A,'Product Families'!$B:$B),""))</f>
        <v>1 Litre Base Oils</v>
      </c>
      <c r="AA34" s="102">
        <f t="array" ref="AA34">IF(Y34="","",(IFERROR(XLOOKUP($Y34,Family,'Product Families'!D:D),"")))</f>
        <v>59</v>
      </c>
      <c r="AB34" s="102">
        <f t="array" ref="AB34">IF(Z34="","",(IFERROR(XLOOKUP($Y34,Family,'Product Families'!E:E),"")))</f>
        <v>61</v>
      </c>
      <c r="AC34" s="102">
        <f t="array" ref="AC34">IF(AA34="","",(IFERROR(XLOOKUP($Y34,Family,'Product Families'!F:F),"")))</f>
        <v>65</v>
      </c>
      <c r="AD34" s="102">
        <f t="array" ref="AD34">IF(AB34="","",(IFERROR(XLOOKUP($Y34,Family,'Product Families'!G:G),"")))</f>
        <v>70</v>
      </c>
      <c r="AE34" s="65"/>
      <c r="AF34" s="88"/>
      <c r="AG34" s="232" t="str">
        <f t="array" ref="AG34">IF(AF34="","",IFERROR(XLOOKUP(AF34,Family,'Product Families'!$B:$B),""))</f>
        <v/>
      </c>
      <c r="AH34" s="102" t="str">
        <f t="array" ref="AH34">IF(AF34="","",(IFERROR(XLOOKUP($AF34,Family,'Product Families'!D:D),"")))</f>
        <v/>
      </c>
      <c r="AI34" s="102" t="str">
        <f t="array" ref="AI34">IF(AG34="","",(IFERROR(XLOOKUP($AF34,Family,'Product Families'!E:E),"")))</f>
        <v/>
      </c>
      <c r="AJ34" s="102" t="str">
        <f t="array" ref="AJ34">IF(AH34="","",(IFERROR(XLOOKUP($AF34,Family,'Product Families'!F:F),"")))</f>
        <v/>
      </c>
      <c r="AK34" s="102" t="str">
        <f t="array" ref="AK34">IF(AI34="","",(IFERROR(XLOOKUP($AF34,Family,'Product Families'!G:G),"")))</f>
        <v/>
      </c>
      <c r="AL34" s="112"/>
    </row>
    <row r="35" ht="12.0" customHeight="1">
      <c r="A35" s="131"/>
      <c r="B35" s="75"/>
      <c r="C35" s="202"/>
      <c r="D35" s="203"/>
      <c r="E35" s="203"/>
      <c r="F35" s="234"/>
      <c r="G35" s="235"/>
      <c r="H35" s="234"/>
      <c r="I35" s="8"/>
      <c r="J35" s="8"/>
      <c r="K35" s="80" t="s">
        <v>530</v>
      </c>
      <c r="L35" s="88" t="str">
        <f t="array" ref="L35">IF(K35="","",IFERROR(XLOOKUP(K35,'Product Families'!$A:$A,'Product Families'!$B:$B),""))</f>
        <v>Gem Bracelet Bath Bomb Making - Unlabelled</v>
      </c>
      <c r="M35" s="96">
        <f t="array" ref="M35">IF(K35="","",(IFERROR(XLOOKUP($K35,Family,'Product Families'!D:D),"")))</f>
        <v>108</v>
      </c>
      <c r="N35" s="96">
        <f t="array" ref="N35">IF(L35="","",(IFERROR(XLOOKUP($K35,Family,'Product Families'!E:E),"")))</f>
        <v>111</v>
      </c>
      <c r="O35" s="96">
        <f t="array" ref="O35">IF(M35="","",(IFERROR(XLOOKUP($K35,Family,'Product Families'!F:F),"")))</f>
        <v>119</v>
      </c>
      <c r="P35" s="96">
        <f t="array" ref="P35">IF(N35="","",(IFERROR(XLOOKUP($K35,Family,'Product Families'!G:G),"")))</f>
        <v>128</v>
      </c>
      <c r="Q35" s="65"/>
      <c r="R35" s="233" t="s">
        <v>534</v>
      </c>
      <c r="S35" s="88" t="str">
        <f t="array" ref="S35">IF(R35="","",IFERROR(XLOOKUP(R35,'Product Families'!$A:$A,'Product Families'!$B:$B),""))</f>
        <v>Solid Shampoo - White Label - Packing</v>
      </c>
      <c r="T35" s="236">
        <f t="array" ref="T35">IF(R35="","",(IFERROR(XLOOKUP($R35,Family,'Product Families'!D:D),"")))</f>
        <v>130</v>
      </c>
      <c r="U35" s="236">
        <f t="array" ref="U35">IF(S35="","",(IFERROR(XLOOKUP($R35,Family,'Product Families'!E:E),"")))</f>
        <v>133</v>
      </c>
      <c r="V35" s="236">
        <f t="array" ref="V35">IF(T35="","",(IFERROR(XLOOKUP($R35,Family,'Product Families'!F:F),"")))</f>
        <v>144</v>
      </c>
      <c r="W35" s="236">
        <f t="array" ref="W35">IF(U35="","",(IFERROR(XLOOKUP($R35,Family,'Product Families'!G:G),"")))</f>
        <v>154</v>
      </c>
      <c r="X35" s="65"/>
      <c r="Y35" s="80" t="s">
        <v>344</v>
      </c>
      <c r="Z35" s="88" t="str">
        <f t="array" ref="Z35">IF(Y35="","",IFERROR(XLOOKUP(Y35,'Product Families'!$A:$A,'Product Families'!$B:$B),""))</f>
        <v>Bath Salt In Vials - Making</v>
      </c>
      <c r="AA35" s="102">
        <f t="array" ref="AA35">IF(Y35="","",(IFERROR(XLOOKUP($Y35,Family,'Product Families'!D:D),"")))</f>
        <v>65</v>
      </c>
      <c r="AB35" s="102">
        <f t="array" ref="AB35">IF(Z35="","",(IFERROR(XLOOKUP($Y35,Family,'Product Families'!E:E),"")))</f>
        <v>67</v>
      </c>
      <c r="AC35" s="102">
        <f t="array" ref="AC35">IF(AA35="","",(IFERROR(XLOOKUP($Y35,Family,'Product Families'!F:F),"")))</f>
        <v>72</v>
      </c>
      <c r="AD35" s="102">
        <f t="array" ref="AD35">IF(AB35="","",(IFERROR(XLOOKUP($Y35,Family,'Product Families'!G:G),"")))</f>
        <v>77</v>
      </c>
      <c r="AE35" s="65"/>
      <c r="AF35" s="88"/>
      <c r="AG35" s="232" t="str">
        <f t="array" ref="AG35">IF(AF35="","",IFERROR(XLOOKUP(AF35,Family,'Product Families'!$B:$B),""))</f>
        <v/>
      </c>
      <c r="AH35" s="102" t="str">
        <f t="array" ref="AH35">IF(AF35="","",(IFERROR(XLOOKUP($AF35,Family,'Product Families'!D:D),"")))</f>
        <v/>
      </c>
      <c r="AI35" s="102" t="str">
        <f t="array" ref="AI35">IF(AG35="","",(IFERROR(XLOOKUP($AF35,Family,'Product Families'!E:E),"")))</f>
        <v/>
      </c>
      <c r="AJ35" s="102" t="str">
        <f t="array" ref="AJ35">IF(AH35="","",(IFERROR(XLOOKUP($AF35,Family,'Product Families'!F:F),"")))</f>
        <v/>
      </c>
      <c r="AK35" s="102" t="str">
        <f t="array" ref="AK35">IF(AI35="","",(IFERROR(XLOOKUP($AF35,Family,'Product Families'!G:G),"")))</f>
        <v/>
      </c>
      <c r="AL35" s="112"/>
    </row>
    <row r="36" ht="12.75" customHeight="1">
      <c r="A36" s="237"/>
      <c r="B36" s="238"/>
      <c r="C36" s="195" t="s">
        <v>40</v>
      </c>
      <c r="D36" s="207" t="s">
        <v>40</v>
      </c>
      <c r="E36" s="207" t="s">
        <v>40</v>
      </c>
      <c r="F36" s="197"/>
      <c r="G36" s="198"/>
      <c r="H36" s="199"/>
      <c r="I36" s="8"/>
      <c r="J36" s="8"/>
      <c r="K36" s="80" t="s">
        <v>545</v>
      </c>
      <c r="L36" s="88" t="str">
        <f t="array" ref="L36">IF(K36="","",IFERROR(XLOOKUP(K36,'Product Families'!$A:$A,'Product Families'!$B:$B),""))</f>
        <v>Gem Bracelet Bath Bomb Packing - Unlabelled</v>
      </c>
      <c r="M36" s="96">
        <f t="array" ref="M36">IF(K36="","",(IFERROR(XLOOKUP($K36,Family,'Product Families'!D:D),"")))</f>
        <v>46</v>
      </c>
      <c r="N36" s="96">
        <f t="array" ref="N36">IF(L36="","",(IFERROR(XLOOKUP($K36,Family,'Product Families'!E:E),"")))</f>
        <v>48</v>
      </c>
      <c r="O36" s="96">
        <f t="array" ref="O36">IF(M36="","",(IFERROR(XLOOKUP($K36,Family,'Product Families'!F:F),"")))</f>
        <v>51</v>
      </c>
      <c r="P36" s="96">
        <f t="array" ref="P36">IF(N36="","",(IFERROR(XLOOKUP($K36,Family,'Product Families'!G:G),"")))</f>
        <v>55</v>
      </c>
      <c r="Q36" s="65"/>
      <c r="R36" s="99" t="s">
        <v>550</v>
      </c>
      <c r="S36" s="88" t="str">
        <f t="array" ref="S36">IF(R36="","",IFERROR(XLOOKUP(R36,'Product Families'!$A:$A,'Product Families'!$B:$B),""))</f>
        <v>Vitamin C Soap</v>
      </c>
      <c r="T36" s="102">
        <f t="array" ref="T36">IF(R36="","",(IFERROR(XLOOKUP($R36,Family,'Product Families'!D:D),"")))</f>
        <v>72</v>
      </c>
      <c r="U36" s="102">
        <f t="array" ref="U36">IF(S36="","",(IFERROR(XLOOKUP($R36,Family,'Product Families'!E:E),"")))</f>
        <v>74</v>
      </c>
      <c r="V36" s="102">
        <f t="array" ref="V36">IF(T36="","",(IFERROR(XLOOKUP($R36,Family,'Product Families'!F:F),"")))</f>
        <v>80</v>
      </c>
      <c r="W36" s="102">
        <f t="array" ref="W36">IF(U36="","",(IFERROR(XLOOKUP($R36,Family,'Product Families'!G:G),"")))</f>
        <v>85</v>
      </c>
      <c r="X36" s="65"/>
      <c r="Y36" s="140" t="s">
        <v>346</v>
      </c>
      <c r="Z36" s="88" t="str">
        <f t="array" ref="Z36">IF(Y36="","",IFERROR(XLOOKUP(Y36,'Product Families'!$A:$A,'Product Families'!$B:$B),""))</f>
        <v>Bath Salt In Vials - Making + Packing (With Leaflet)</v>
      </c>
      <c r="AA36" s="102">
        <f t="array" ref="AA36">IF(Y36="","",(IFERROR(XLOOKUP($Y36,Family,'Product Families'!D:D),"")))</f>
        <v>7</v>
      </c>
      <c r="AB36" s="102">
        <f t="array" ref="AB36">IF(Z36="","",(IFERROR(XLOOKUP($Y36,Family,'Product Families'!E:E),"")))</f>
        <v>8</v>
      </c>
      <c r="AC36" s="102">
        <f t="array" ref="AC36">IF(AA36="","",(IFERROR(XLOOKUP($Y36,Family,'Product Families'!F:F),"")))</f>
        <v>9</v>
      </c>
      <c r="AD36" s="102">
        <f t="array" ref="AD36">IF(AB36="","",(IFERROR(XLOOKUP($Y36,Family,'Product Families'!G:G),"")))</f>
        <v>10</v>
      </c>
      <c r="AE36" s="65"/>
      <c r="AF36" s="88"/>
      <c r="AG36" s="232" t="str">
        <f t="array" ref="AG36">IF(AF36="","",IFERROR(XLOOKUP(AF36,Family,'Product Families'!$B:$B),""))</f>
        <v/>
      </c>
      <c r="AH36" s="102" t="str">
        <f t="array" ref="AH36">IF(AF36="","",(IFERROR(XLOOKUP($AF36,Family,'Product Families'!D:D),"")))</f>
        <v/>
      </c>
      <c r="AI36" s="102" t="str">
        <f t="array" ref="AI36">IF(AG36="","",(IFERROR(XLOOKUP($AF36,Family,'Product Families'!E:E),"")))</f>
        <v/>
      </c>
      <c r="AJ36" s="102" t="str">
        <f t="array" ref="AJ36">IF(AH36="","",(IFERROR(XLOOKUP($AF36,Family,'Product Families'!F:F),"")))</f>
        <v/>
      </c>
      <c r="AK36" s="102" t="str">
        <f t="array" ref="AK36">IF(AI36="","",(IFERROR(XLOOKUP($AF36,Family,'Product Families'!G:G),"")))</f>
        <v/>
      </c>
      <c r="AL36" s="112"/>
    </row>
    <row r="37" ht="12.75" customHeight="1">
      <c r="A37" s="131"/>
      <c r="B37" s="75"/>
      <c r="C37" s="202"/>
      <c r="D37" s="203"/>
      <c r="E37" s="203"/>
      <c r="F37" s="234"/>
      <c r="G37" s="235"/>
      <c r="H37" s="234"/>
      <c r="I37" s="8"/>
      <c r="J37" s="8"/>
      <c r="K37" s="80" t="s">
        <v>557</v>
      </c>
      <c r="L37" s="88" t="str">
        <f t="array" ref="L37">IF(K37="","",IFERROR(XLOOKUP(K37,'Product Families'!$A:$A,'Product Families'!$B:$B),""))</f>
        <v>Gem Bath Bombs Containing Gemstones - Making</v>
      </c>
      <c r="M37" s="96">
        <f t="array" ref="M37">IF(K37="","",(IFERROR(XLOOKUP($K37,Family,'Product Families'!D:D),"")))</f>
        <v>92</v>
      </c>
      <c r="N37" s="96">
        <f t="array" ref="N37">IF(L37="","",(IFERROR(XLOOKUP($K37,Family,'Product Families'!E:E),"")))</f>
        <v>95</v>
      </c>
      <c r="O37" s="96">
        <f t="array" ref="O37">IF(M37="","",(IFERROR(XLOOKUP($K37,Family,'Product Families'!F:F),"")))</f>
        <v>102</v>
      </c>
      <c r="P37" s="96">
        <f t="array" ref="P37">IF(N37="","",(IFERROR(XLOOKUP($K37,Family,'Product Families'!G:G),"")))</f>
        <v>109</v>
      </c>
      <c r="Q37" s="65"/>
      <c r="R37" s="80" t="s">
        <v>563</v>
      </c>
      <c r="S37" s="88" t="str">
        <f t="array" ref="S37">IF(R37="","",IFERROR(XLOOKUP(R37,'Product Families'!$A:$A,'Product Families'!$B:$B),""))</f>
        <v>Whipped Soaps - Making (Single)</v>
      </c>
      <c r="T37" s="102">
        <f t="array" ref="T37">IF(R37="","",(IFERROR(XLOOKUP($R37,Family,'Product Families'!D:D),"")))</f>
        <v>72</v>
      </c>
      <c r="U37" s="102">
        <f t="array" ref="U37">IF(S37="","",(IFERROR(XLOOKUP($R37,Family,'Product Families'!E:E),"")))</f>
        <v>74</v>
      </c>
      <c r="V37" s="102">
        <f t="array" ref="V37">IF(T37="","",(IFERROR(XLOOKUP($R37,Family,'Product Families'!F:F),"")))</f>
        <v>80</v>
      </c>
      <c r="W37" s="102">
        <f t="array" ref="W37">IF(U37="","",(IFERROR(XLOOKUP($R37,Family,'Product Families'!G:G),"")))</f>
        <v>85</v>
      </c>
      <c r="X37" s="65"/>
      <c r="Y37" s="80" t="s">
        <v>349</v>
      </c>
      <c r="Z37" s="88" t="str">
        <f t="array" ref="Z37">IF(Y37="","",IFERROR(XLOOKUP(Y37,'Product Families'!$A:$A,'Product Families'!$B:$B),""))</f>
        <v>Bath Salt In Vials - Packing</v>
      </c>
      <c r="AA37" s="102">
        <f t="array" ref="AA37">IF(Y37="","",(IFERROR(XLOOKUP($Y37,Family,'Product Families'!D:D),"")))</f>
        <v>37</v>
      </c>
      <c r="AB37" s="102">
        <f t="array" ref="AB37">IF(Z37="","",(IFERROR(XLOOKUP($Y37,Family,'Product Families'!E:E),"")))</f>
        <v>38</v>
      </c>
      <c r="AC37" s="102">
        <f t="array" ref="AC37">IF(AA37="","",(IFERROR(XLOOKUP($Y37,Family,'Product Families'!F:F),"")))</f>
        <v>41</v>
      </c>
      <c r="AD37" s="102">
        <f t="array" ref="AD37">IF(AB37="","",(IFERROR(XLOOKUP($Y37,Family,'Product Families'!G:G),"")))</f>
        <v>44</v>
      </c>
      <c r="AE37" s="65"/>
      <c r="AF37" s="88"/>
      <c r="AG37" s="232" t="str">
        <f t="array" ref="AG37">IF(AF37="","",IFERROR(XLOOKUP(AF37,Family,'Product Families'!$B:$B),""))</f>
        <v/>
      </c>
      <c r="AH37" s="102" t="str">
        <f t="array" ref="AH37">IF(AF37="","",(IFERROR(XLOOKUP($AF37,Family,'Product Families'!D:D),"")))</f>
        <v/>
      </c>
      <c r="AI37" s="102" t="str">
        <f t="array" ref="AI37">IF(AG37="","",(IFERROR(XLOOKUP($AF37,Family,'Product Families'!E:E),"")))</f>
        <v/>
      </c>
      <c r="AJ37" s="102" t="str">
        <f t="array" ref="AJ37">IF(AH37="","",(IFERROR(XLOOKUP($AF37,Family,'Product Families'!F:F),"")))</f>
        <v/>
      </c>
      <c r="AK37" s="102" t="str">
        <f t="array" ref="AK37">IF(AI37="","",(IFERROR(XLOOKUP($AF37,Family,'Product Families'!G:G),"")))</f>
        <v/>
      </c>
      <c r="AL37" s="112"/>
    </row>
    <row r="38" ht="12.75" customHeight="1">
      <c r="A38" s="237"/>
      <c r="B38" s="238"/>
      <c r="C38" s="195" t="s">
        <v>40</v>
      </c>
      <c r="D38" s="207" t="s">
        <v>40</v>
      </c>
      <c r="E38" s="207" t="s">
        <v>40</v>
      </c>
      <c r="F38" s="197"/>
      <c r="G38" s="198"/>
      <c r="H38" s="199"/>
      <c r="I38" s="8"/>
      <c r="J38" s="8"/>
      <c r="K38" s="80" t="s">
        <v>578</v>
      </c>
      <c r="L38" s="88" t="str">
        <f t="array" ref="L38">IF(K38="","",IFERROR(XLOOKUP(K38,'Product Families'!$A:$A,'Product Families'!$B:$B),""))</f>
        <v>Gem Bath Bombs Containing Gemstones - Packing</v>
      </c>
      <c r="M38" s="96">
        <f t="array" ref="M38">IF(K38="","",(IFERROR(XLOOKUP($K38,Family,'Product Families'!D:D),"")))</f>
        <v>28</v>
      </c>
      <c r="N38" s="96">
        <f t="array" ref="N38">IF(L38="","",(IFERROR(XLOOKUP($K38,Family,'Product Families'!E:E),"")))</f>
        <v>29</v>
      </c>
      <c r="O38" s="96">
        <f t="array" ref="O38">IF(M38="","",(IFERROR(XLOOKUP($K38,Family,'Product Families'!F:F),"")))</f>
        <v>31</v>
      </c>
      <c r="P38" s="96">
        <f t="array" ref="P38">IF(N38="","",(IFERROR(XLOOKUP($K38,Family,'Product Families'!G:G),"")))</f>
        <v>34</v>
      </c>
      <c r="Q38" s="65"/>
      <c r="R38" s="99" t="s">
        <v>583</v>
      </c>
      <c r="S38" s="88" t="str">
        <f t="array" ref="S38">IF(R38="","",IFERROR(XLOOKUP(R38,'Product Families'!$A:$A,'Product Families'!$B:$B),""))</f>
        <v>Whipped Cream Soaps 120g - White Label - Making (Single)</v>
      </c>
      <c r="T38" s="102">
        <f t="array" ref="T38">IF(R38="","",(IFERROR(XLOOKUP($R38,Family,'Product Families'!D:D),"")))</f>
        <v>72</v>
      </c>
      <c r="U38" s="102">
        <f t="array" ref="U38">IF(S38="","",(IFERROR(XLOOKUP($R38,Family,'Product Families'!E:E),"")))</f>
        <v>74</v>
      </c>
      <c r="V38" s="102">
        <f t="array" ref="V38">IF(T38="","",(IFERROR(XLOOKUP($R38,Family,'Product Families'!F:F),"")))</f>
        <v>80</v>
      </c>
      <c r="W38" s="102">
        <f t="array" ref="W38">IF(U38="","",(IFERROR(XLOOKUP($R38,Family,'Product Families'!G:G),"")))</f>
        <v>85</v>
      </c>
      <c r="X38" s="65"/>
      <c r="Y38" s="80" t="s">
        <v>587</v>
      </c>
      <c r="Z38" s="88" t="str">
        <f t="array" ref="Z38">IF(Y38="","",IFERROR(XLOOKUP(Y38,'Product Families'!$A:$A,'Product Families'!$B:$B),""))</f>
        <v>Car Essential Oil Blends</v>
      </c>
      <c r="AA38" s="102">
        <f t="array" ref="AA38">IF(Y38="","",(IFERROR(XLOOKUP($Y38,Family,'Product Families'!D:D),"")))</f>
        <v>152</v>
      </c>
      <c r="AB38" s="102">
        <f t="array" ref="AB38">IF(Z38="","",(IFERROR(XLOOKUP($Y38,Family,'Product Families'!E:E),"")))</f>
        <v>156</v>
      </c>
      <c r="AC38" s="102">
        <f t="array" ref="AC38">IF(AA38="","",(IFERROR(XLOOKUP($Y38,Family,'Product Families'!F:F),"")))</f>
        <v>168</v>
      </c>
      <c r="AD38" s="102">
        <f t="array" ref="AD38">IF(AB38="","",(IFERROR(XLOOKUP($Y38,Family,'Product Families'!G:G),"")))</f>
        <v>180</v>
      </c>
      <c r="AE38" s="65"/>
      <c r="AF38" s="88"/>
      <c r="AG38" s="232" t="str">
        <f t="array" ref="AG38">IF(AF38="","",IFERROR(XLOOKUP(AF38,Family,'Product Families'!$B:$B),""))</f>
        <v/>
      </c>
      <c r="AH38" s="102" t="str">
        <f t="array" ref="AH38">IF(AF38="","",(IFERROR(XLOOKUP($AF38,Family,'Product Families'!D:D),"")))</f>
        <v/>
      </c>
      <c r="AI38" s="102" t="str">
        <f t="array" ref="AI38">IF(AG38="","",(IFERROR(XLOOKUP($AF38,Family,'Product Families'!E:E),"")))</f>
        <v/>
      </c>
      <c r="AJ38" s="102" t="str">
        <f t="array" ref="AJ38">IF(AH38="","",(IFERROR(XLOOKUP($AF38,Family,'Product Families'!F:F),"")))</f>
        <v/>
      </c>
      <c r="AK38" s="102" t="str">
        <f t="array" ref="AK38">IF(AI38="","",(IFERROR(XLOOKUP($AF38,Family,'Product Families'!G:G),"")))</f>
        <v/>
      </c>
      <c r="AL38" s="112"/>
    </row>
    <row r="39" ht="12.75" customHeight="1">
      <c r="A39" s="131"/>
      <c r="B39" s="75"/>
      <c r="C39" s="202"/>
      <c r="D39" s="203"/>
      <c r="E39" s="203"/>
      <c r="F39" s="234"/>
      <c r="G39" s="235"/>
      <c r="H39" s="234"/>
      <c r="I39" s="8"/>
      <c r="J39" s="8"/>
      <c r="K39" s="80" t="s">
        <v>592</v>
      </c>
      <c r="L39" s="88" t="str">
        <f t="array" ref="L39">IF(K39="","",IFERROR(XLOOKUP(K39,'Product Families'!$A:$A,'Product Families'!$B:$B),""))</f>
        <v>Halloween Bath Bomb - HBB-03</v>
      </c>
      <c r="M39" s="96">
        <f t="array" ref="M39">IF(K39="","",(IFERROR(XLOOKUP($K39,Family,'Product Families'!D:D),"")))</f>
        <v>144</v>
      </c>
      <c r="N39" s="96">
        <f t="array" ref="N39">IF(L39="","",(IFERROR(XLOOKUP($K39,Family,'Product Families'!E:E),"")))</f>
        <v>148</v>
      </c>
      <c r="O39" s="96">
        <f t="array" ref="O39">IF(M39="","",(IFERROR(XLOOKUP($K39,Family,'Product Families'!F:F),"")))</f>
        <v>159</v>
      </c>
      <c r="P39" s="96">
        <f t="array" ref="P39">IF(N39="","",(IFERROR(XLOOKUP($K39,Family,'Product Families'!G:G),"")))</f>
        <v>170</v>
      </c>
      <c r="Q39" s="65"/>
      <c r="R39" s="99" t="s">
        <v>595</v>
      </c>
      <c r="S39" s="88" t="str">
        <f t="array" ref="S39">IF(R39="","",IFERROR(XLOOKUP(R39,'Product Families'!$A:$A,'Product Families'!$B:$B),""))</f>
        <v>Whipped Soaps - Unlabelled - Shrinking in 4</v>
      </c>
      <c r="T39" s="102">
        <f t="array" ref="T39">IF(R39="","",(IFERROR(XLOOKUP($R39,Family,'Product Families'!D:D),"")))</f>
        <v>32</v>
      </c>
      <c r="U39" s="102">
        <f t="array" ref="U39">IF(S39="","",(IFERROR(XLOOKUP($R39,Family,'Product Families'!E:E),"")))</f>
        <v>33</v>
      </c>
      <c r="V39" s="102">
        <f t="array" ref="V39">IF(T39="","",(IFERROR(XLOOKUP($R39,Family,'Product Families'!F:F),"")))</f>
        <v>36</v>
      </c>
      <c r="W39" s="102">
        <f t="array" ref="W39">IF(U39="","",(IFERROR(XLOOKUP($R39,Family,'Product Families'!G:G),"")))</f>
        <v>38</v>
      </c>
      <c r="X39" s="65"/>
      <c r="Y39" s="80" t="s">
        <v>598</v>
      </c>
      <c r="Z39" s="88" t="str">
        <f t="array" ref="Z39">IF(Y39="","",IFERROR(XLOOKUP(Y39,'Product Families'!$A:$A,'Product Families'!$B:$B),""))</f>
        <v>CEyeP</v>
      </c>
      <c r="AA39" s="102">
        <f t="array" ref="AA39">IF(Y39="","",(IFERROR(XLOOKUP($Y39,Family,'Product Families'!D:D),"")))</f>
        <v>28</v>
      </c>
      <c r="AB39" s="102">
        <f t="array" ref="AB39">IF(Z39="","",(IFERROR(XLOOKUP($Y39,Family,'Product Families'!E:E),"")))</f>
        <v>29</v>
      </c>
      <c r="AC39" s="102">
        <f t="array" ref="AC39">IF(AA39="","",(IFERROR(XLOOKUP($Y39,Family,'Product Families'!F:F),"")))</f>
        <v>31</v>
      </c>
      <c r="AD39" s="102">
        <f t="array" ref="AD39">IF(AB39="","",(IFERROR(XLOOKUP($Y39,Family,'Product Families'!G:G),"")))</f>
        <v>34</v>
      </c>
      <c r="AE39" s="65"/>
      <c r="AF39" s="88"/>
      <c r="AG39" s="232" t="str">
        <f t="array" ref="AG39">IF(AF39="","",IFERROR(XLOOKUP(AF39,Family,'Product Families'!$B:$B),""))</f>
        <v/>
      </c>
      <c r="AH39" s="102" t="str">
        <f t="array" ref="AH39">IF(AF39="","",(IFERROR(XLOOKUP($AF39,Family,'Product Families'!D:D),"")))</f>
        <v/>
      </c>
      <c r="AI39" s="102" t="str">
        <f t="array" ref="AI39">IF(AG39="","",(IFERROR(XLOOKUP($AF39,Family,'Product Families'!E:E),"")))</f>
        <v/>
      </c>
      <c r="AJ39" s="102" t="str">
        <f t="array" ref="AJ39">IF(AH39="","",(IFERROR(XLOOKUP($AF39,Family,'Product Families'!F:F),"")))</f>
        <v/>
      </c>
      <c r="AK39" s="102" t="str">
        <f t="array" ref="AK39">IF(AI39="","",(IFERROR(XLOOKUP($AF39,Family,'Product Families'!G:G),"")))</f>
        <v/>
      </c>
      <c r="AL39" s="112"/>
    </row>
    <row r="40" ht="12.75" customHeight="1">
      <c r="A40" s="237"/>
      <c r="B40" s="238"/>
      <c r="C40" s="195" t="s">
        <v>40</v>
      </c>
      <c r="D40" s="207" t="s">
        <v>40</v>
      </c>
      <c r="E40" s="207" t="s">
        <v>40</v>
      </c>
      <c r="F40" s="197"/>
      <c r="G40" s="198"/>
      <c r="H40" s="199"/>
      <c r="I40" s="8"/>
      <c r="J40" s="8"/>
      <c r="K40" s="80" t="s">
        <v>605</v>
      </c>
      <c r="L40" s="88" t="str">
        <f t="array" ref="L40">IF(K40="","",IFERROR(XLOOKUP(K40,'Product Families'!$A:$A,'Product Families'!$B:$B),""))</f>
        <v>Halloween Bath Bomb- HBB-01+02</v>
      </c>
      <c r="M40" s="96">
        <f t="array" ref="M40">IF(K40="","",(IFERROR(XLOOKUP($K40,Family,'Product Families'!D:D),"")))</f>
        <v>123</v>
      </c>
      <c r="N40" s="96">
        <f t="array" ref="N40">IF(L40="","",(IFERROR(XLOOKUP($K40,Family,'Product Families'!E:E),"")))</f>
        <v>126</v>
      </c>
      <c r="O40" s="96">
        <f t="array" ref="O40">IF(M40="","",(IFERROR(XLOOKUP($K40,Family,'Product Families'!F:F),"")))</f>
        <v>136</v>
      </c>
      <c r="P40" s="96">
        <f t="array" ref="P40">IF(N40="","",(IFERROR(XLOOKUP($K40,Family,'Product Families'!G:G),"")))</f>
        <v>146</v>
      </c>
      <c r="Q40" s="65"/>
      <c r="R40" s="99" t="s">
        <v>610</v>
      </c>
      <c r="S40" s="88" t="str">
        <f t="array" ref="S40">IF(R40="","",IFERROR(XLOOKUP(R40,'Product Families'!$A:$A,'Product Families'!$B:$B),""))</f>
        <v>Wild Hare Solid Shampoo  - Making</v>
      </c>
      <c r="T40" s="102">
        <f t="array" ref="T40">IF(R40="","",(IFERROR(XLOOKUP($R40,Family,'Product Families'!D:D),"")))</f>
        <v>86</v>
      </c>
      <c r="U40" s="102">
        <f t="array" ref="U40">IF(S40="","",(IFERROR(XLOOKUP($R40,Family,'Product Families'!E:E),"")))</f>
        <v>88</v>
      </c>
      <c r="V40" s="102">
        <f t="array" ref="V40">IF(T40="","",(IFERROR(XLOOKUP($R40,Family,'Product Families'!F:F),"")))</f>
        <v>95</v>
      </c>
      <c r="W40" s="102">
        <f t="array" ref="W40">IF(U40="","",(IFERROR(XLOOKUP($R40,Family,'Product Families'!G:G),"")))</f>
        <v>102</v>
      </c>
      <c r="X40" s="65"/>
      <c r="Y40" s="80" t="s">
        <v>394</v>
      </c>
      <c r="Z40" s="88" t="str">
        <f t="array" ref="Z40">IF(Y40="","",IFERROR(XLOOKUP(Y40,'Product Families'!$A:$A,'Product Families'!$B:$B),""))</f>
        <v>AW Clays</v>
      </c>
      <c r="AA40" s="102">
        <f t="array" ref="AA40">IF(Y40="","",(IFERROR(XLOOKUP($Y40,Family,'Product Families'!D:D),"")))</f>
        <v>52</v>
      </c>
      <c r="AB40" s="102">
        <f t="array" ref="AB40">IF(Z40="","",(IFERROR(XLOOKUP($Y40,Family,'Product Families'!E:E),"")))</f>
        <v>54</v>
      </c>
      <c r="AC40" s="102">
        <f t="array" ref="AC40">IF(AA40="","",(IFERROR(XLOOKUP($Y40,Family,'Product Families'!F:F),"")))</f>
        <v>58</v>
      </c>
      <c r="AD40" s="102">
        <f t="array" ref="AD40">IF(AB40="","",(IFERROR(XLOOKUP($Y40,Family,'Product Families'!G:G),"")))</f>
        <v>62</v>
      </c>
      <c r="AE40" s="65"/>
      <c r="AF40" s="88"/>
      <c r="AG40" s="232" t="str">
        <f t="array" ref="AG40">IF(AF40="","",IFERROR(XLOOKUP(AF40,Family,'Product Families'!$B:$B),""))</f>
        <v/>
      </c>
      <c r="AH40" s="102" t="str">
        <f t="array" ref="AH40">IF(AF40="","",(IFERROR(XLOOKUP($AF40,Family,'Product Families'!D:D),"")))</f>
        <v/>
      </c>
      <c r="AI40" s="102" t="str">
        <f t="array" ref="AI40">IF(AG40="","",(IFERROR(XLOOKUP($AF40,Family,'Product Families'!E:E),"")))</f>
        <v/>
      </c>
      <c r="AJ40" s="102" t="str">
        <f t="array" ref="AJ40">IF(AH40="","",(IFERROR(XLOOKUP($AF40,Family,'Product Families'!F:F),"")))</f>
        <v/>
      </c>
      <c r="AK40" s="102" t="str">
        <f t="array" ref="AK40">IF(AI40="","",(IFERROR(XLOOKUP($AF40,Family,'Product Families'!G:G),"")))</f>
        <v/>
      </c>
      <c r="AL40" s="112"/>
    </row>
    <row r="41" ht="12.75" customHeight="1">
      <c r="A41" s="131"/>
      <c r="B41" s="75"/>
      <c r="C41" s="202"/>
      <c r="D41" s="203"/>
      <c r="E41" s="203"/>
      <c r="F41" s="234"/>
      <c r="G41" s="235"/>
      <c r="H41" s="234"/>
      <c r="I41" s="8"/>
      <c r="J41" s="8"/>
      <c r="K41" s="80" t="s">
        <v>617</v>
      </c>
      <c r="L41" s="88" t="str">
        <f t="array" ref="L41">IF(K41="","",IFERROR(XLOOKUP(K41,'Product Families'!$A:$A,'Product Families'!$B:$B),""))</f>
        <v>Packing Halloween Bath Bombs</v>
      </c>
      <c r="M41" s="96">
        <f t="array" ref="M41">IF(K41="","",(IFERROR(XLOOKUP($K41,Family,'Product Families'!D:D),"")))</f>
        <v>34</v>
      </c>
      <c r="N41" s="96">
        <f t="array" ref="N41">IF(L41="","",(IFERROR(XLOOKUP($K41,Family,'Product Families'!E:E),"")))</f>
        <v>35</v>
      </c>
      <c r="O41" s="96">
        <f t="array" ref="O41">IF(M41="","",(IFERROR(XLOOKUP($K41,Family,'Product Families'!F:F),"")))</f>
        <v>38</v>
      </c>
      <c r="P41" s="96">
        <f t="array" ref="P41">IF(N41="","",(IFERROR(XLOOKUP($K41,Family,'Product Families'!G:G),"")))</f>
        <v>41</v>
      </c>
      <c r="Q41" s="65"/>
      <c r="R41" s="80" t="s">
        <v>621</v>
      </c>
      <c r="S41" s="88" t="str">
        <f t="array" ref="S41">IF(R41="","",IFERROR(XLOOKUP(R41,'Product Families'!$A:$A,'Product Families'!$B:$B),""))</f>
        <v>Wild Hare Solid Shampoo  - Making+Packing</v>
      </c>
      <c r="T41" s="102">
        <f t="array" ref="T41">IF(R41="","",(IFERROR(XLOOKUP($R41,Family,'Product Families'!D:D),"")))</f>
        <v>52</v>
      </c>
      <c r="U41" s="102">
        <f t="array" ref="U41">IF(S41="","",(IFERROR(XLOOKUP($R41,Family,'Product Families'!E:E),"")))</f>
        <v>54</v>
      </c>
      <c r="V41" s="102">
        <f t="array" ref="V41">IF(T41="","",(IFERROR(XLOOKUP($R41,Family,'Product Families'!F:F),"")))</f>
        <v>58</v>
      </c>
      <c r="W41" s="102">
        <f t="array" ref="W41">IF(U41="","",(IFERROR(XLOOKUP($R41,Family,'Product Families'!G:G),"")))</f>
        <v>62</v>
      </c>
      <c r="X41" s="65"/>
      <c r="Y41" s="80" t="s">
        <v>468</v>
      </c>
      <c r="Z41" s="88" t="str">
        <f t="array" ref="Z41">IF(Y41="","",IFERROR(XLOOKUP(Y41,'Product Families'!$A:$A,'Product Families'!$B:$B),""))</f>
        <v>DPG</v>
      </c>
      <c r="AA41" s="102">
        <f t="array" ref="AA41">IF(Y41="","",(IFERROR(XLOOKUP($Y41,Family,'Product Families'!D:D),"")))</f>
        <v>65</v>
      </c>
      <c r="AB41" s="102">
        <f t="array" ref="AB41">IF(Z41="","",(IFERROR(XLOOKUP($Y41,Family,'Product Families'!E:E),"")))</f>
        <v>67</v>
      </c>
      <c r="AC41" s="102">
        <f t="array" ref="AC41">IF(AA41="","",(IFERROR(XLOOKUP($Y41,Family,'Product Families'!F:F),"")))</f>
        <v>72</v>
      </c>
      <c r="AD41" s="102">
        <f t="array" ref="AD41">IF(AB41="","",(IFERROR(XLOOKUP($Y41,Family,'Product Families'!G:G),"")))</f>
        <v>77</v>
      </c>
      <c r="AE41" s="65"/>
      <c r="AF41" s="64" t="s">
        <v>626</v>
      </c>
      <c r="AL41" s="112"/>
    </row>
    <row r="42" ht="12.75" customHeight="1">
      <c r="A42" s="237"/>
      <c r="B42" s="238"/>
      <c r="C42" s="195" t="s">
        <v>40</v>
      </c>
      <c r="D42" s="207" t="s">
        <v>40</v>
      </c>
      <c r="E42" s="207" t="s">
        <v>40</v>
      </c>
      <c r="F42" s="197"/>
      <c r="G42" s="198"/>
      <c r="H42" s="199"/>
      <c r="I42" s="8"/>
      <c r="J42" s="8"/>
      <c r="K42" s="80" t="s">
        <v>629</v>
      </c>
      <c r="L42" s="88" t="str">
        <f t="array" ref="L42">IF(K42="","",IFERROR(XLOOKUP(K42,'Product Families'!$A:$A,'Product Families'!$B:$B),""))</f>
        <v>Bath Heart Gift Sets - Making</v>
      </c>
      <c r="M42" s="96">
        <f t="array" ref="M42">IF(K42="","",(IFERROR(XLOOKUP($K42,Family,'Product Families'!D:D),"")))</f>
        <v>36</v>
      </c>
      <c r="N42" s="96">
        <f t="array" ref="N42">IF(L42="","",(IFERROR(XLOOKUP($K42,Family,'Product Families'!E:E),"")))</f>
        <v>37</v>
      </c>
      <c r="O42" s="96">
        <f t="array" ref="O42">IF(M42="","",(IFERROR(XLOOKUP($K42,Family,'Product Families'!F:F),"")))</f>
        <v>40</v>
      </c>
      <c r="P42" s="96">
        <f t="array" ref="P42">IF(N42="","",(IFERROR(XLOOKUP($K42,Family,'Product Families'!G:G),"")))</f>
        <v>43</v>
      </c>
      <c r="Q42" s="65"/>
      <c r="R42" s="99"/>
      <c r="S42" s="88" t="str">
        <f t="array" ref="S42">IF(R42="","",IFERROR(XLOOKUP(R42,'Product Families'!$A:$A,'Product Families'!$B:$B),""))</f>
        <v/>
      </c>
      <c r="T42" s="102" t="str">
        <f t="array" ref="T42">IF(R42="","",(IFERROR(XLOOKUP($R42,Family,'Product Families'!D:D),"")))</f>
        <v/>
      </c>
      <c r="U42" s="102" t="str">
        <f t="array" ref="U42">IF(S42="","",(IFERROR(XLOOKUP($R42,Family,'Product Families'!E:E),"")))</f>
        <v/>
      </c>
      <c r="V42" s="102" t="str">
        <f t="array" ref="V42">IF(T42="","",(IFERROR(XLOOKUP($R42,Family,'Product Families'!F:F),"")))</f>
        <v/>
      </c>
      <c r="W42" s="102" t="str">
        <f t="array" ref="W42">IF(U42="","",(IFERROR(XLOOKUP($R42,Family,'Product Families'!G:G),"")))</f>
        <v/>
      </c>
      <c r="X42" s="65"/>
      <c r="Y42" s="99" t="s">
        <v>471</v>
      </c>
      <c r="Z42" s="88" t="str">
        <f t="array" ref="Z42">IF(Y42="","",IFERROR(XLOOKUP(Y42,'Product Families'!$A:$A,'Product Families'!$B:$B),""))</f>
        <v>DPM</v>
      </c>
      <c r="AA42" s="102">
        <f t="array" ref="AA42">IF(Y42="","",(IFERROR(XLOOKUP($Y42,Family,'Product Families'!D:D),"")))</f>
        <v>65</v>
      </c>
      <c r="AB42" s="102">
        <f t="array" ref="AB42">IF(Z42="","",(IFERROR(XLOOKUP($Y42,Family,'Product Families'!E:E),"")))</f>
        <v>67</v>
      </c>
      <c r="AC42" s="102">
        <f t="array" ref="AC42">IF(AA42="","",(IFERROR(XLOOKUP($Y42,Family,'Product Families'!F:F),"")))</f>
        <v>72</v>
      </c>
      <c r="AD42" s="102">
        <f t="array" ref="AD42">IF(AB42="","",(IFERROR(XLOOKUP($Y42,Family,'Product Families'!G:G),"")))</f>
        <v>77</v>
      </c>
      <c r="AE42" s="65"/>
      <c r="AF42" s="88" t="s">
        <v>290</v>
      </c>
      <c r="AG42" s="88" t="str">
        <f t="array" ref="AG42">IF(AF42="","",IFERROR(XLOOKUP(AF42,Family,'Product Families'!$B:$B),""))</f>
        <v>Packing Bath Bombs in Packs of 3</v>
      </c>
      <c r="AH42" s="102">
        <f t="array" ref="AH42">IF(AF42="","",(IFERROR(XLOOKUP($AF42,Family,'Product Families'!D:D),"")))</f>
        <v>108</v>
      </c>
      <c r="AI42" s="102">
        <f t="array" ref="AI42">IF(AG42="","",(IFERROR(XLOOKUP($AF42,Family,'Product Families'!E:E),"")))</f>
        <v>111</v>
      </c>
      <c r="AJ42" s="102">
        <f t="array" ref="AJ42">IF(AH42="","",(IFERROR(XLOOKUP($AF42,Family,'Product Families'!F:F),"")))</f>
        <v>119</v>
      </c>
      <c r="AK42" s="102">
        <f t="array" ref="AK42">IF(AI42="","",(IFERROR(XLOOKUP($AF42,Family,'Product Families'!G:G),"")))</f>
        <v>128</v>
      </c>
      <c r="AL42" s="241"/>
    </row>
    <row r="43" ht="12.75" customHeight="1">
      <c r="A43" s="131"/>
      <c r="B43" s="75"/>
      <c r="C43" s="202"/>
      <c r="D43" s="203"/>
      <c r="E43" s="203"/>
      <c r="F43" s="234"/>
      <c r="G43" s="235"/>
      <c r="H43" s="234"/>
      <c r="I43" s="8"/>
      <c r="J43" s="8"/>
      <c r="K43" s="80" t="s">
        <v>643</v>
      </c>
      <c r="L43" s="88" t="str">
        <f t="array" ref="L43">IF(K43="","",IFERROR(XLOOKUP(K43,'Product Families'!$A:$A,'Product Families'!$B:$B),""))</f>
        <v>Heart Shower Steamers</v>
      </c>
      <c r="M43" s="96">
        <f t="array" ref="M43">IF(K43="","",(IFERROR(XLOOKUP($K43,Family,'Product Families'!D:D),"")))</f>
        <v>173</v>
      </c>
      <c r="N43" s="96">
        <f t="array" ref="N43">IF(L43="","",(IFERROR(XLOOKUP($K43,Family,'Product Families'!E:E),"")))</f>
        <v>177</v>
      </c>
      <c r="O43" s="96">
        <f t="array" ref="O43">IF(M43="","",(IFERROR(XLOOKUP($K43,Family,'Product Families'!F:F),"")))</f>
        <v>191</v>
      </c>
      <c r="P43" s="96">
        <f t="array" ref="P43">IF(N43="","",(IFERROR(XLOOKUP($K43,Family,'Product Families'!G:G),"")))</f>
        <v>205</v>
      </c>
      <c r="Q43" s="65"/>
      <c r="R43" s="80"/>
      <c r="S43" s="88" t="str">
        <f t="array" ref="S43">IF(R43="","",IFERROR(XLOOKUP(R43,'Product Families'!$A:$A,'Product Families'!$B:$B),""))</f>
        <v/>
      </c>
      <c r="T43" s="102" t="str">
        <f t="array" ref="T43">IF(R43="","",(IFERROR(XLOOKUP($R43,Family,'Product Families'!D:D),"")))</f>
        <v/>
      </c>
      <c r="U43" s="102" t="str">
        <f t="array" ref="U43">IF(S43="","",(IFERROR(XLOOKUP($R43,Family,'Product Families'!E:E),"")))</f>
        <v/>
      </c>
      <c r="V43" s="102" t="str">
        <f t="array" ref="V43">IF(T43="","",(IFERROR(XLOOKUP($R43,Family,'Product Families'!F:F),"")))</f>
        <v/>
      </c>
      <c r="W43" s="102" t="str">
        <f t="array" ref="W43">IF(U43="","",(IFERROR(XLOOKUP($R43,Family,'Product Families'!G:G),"")))</f>
        <v/>
      </c>
      <c r="X43" s="5"/>
      <c r="Y43" s="80" t="s">
        <v>501</v>
      </c>
      <c r="Z43" s="88" t="str">
        <f t="array" ref="Z43">IF(Y43="","",IFERROR(XLOOKUP(Y43,'Product Families'!$A:$A,'Product Families'!$B:$B),""))</f>
        <v>Bottle &amp; Label Essential Oils Blend 10ml </v>
      </c>
      <c r="AA43" s="102">
        <f t="array" ref="AA43">IF(Y43="","",(IFERROR(XLOOKUP($Y43,Family,'Product Families'!D:D),"")))</f>
        <v>152</v>
      </c>
      <c r="AB43" s="102">
        <f t="array" ref="AB43">IF(Z43="","",(IFERROR(XLOOKUP($Y43,Family,'Product Families'!E:E),"")))</f>
        <v>156</v>
      </c>
      <c r="AC43" s="102">
        <f t="array" ref="AC43">IF(AA43="","",(IFERROR(XLOOKUP($Y43,Family,'Product Families'!F:F),"")))</f>
        <v>168</v>
      </c>
      <c r="AD43" s="102">
        <f t="array" ref="AD43">IF(AB43="","",(IFERROR(XLOOKUP($Y43,Family,'Product Families'!G:G),"")))</f>
        <v>180</v>
      </c>
      <c r="AE43" s="65"/>
      <c r="AF43" s="80" t="s">
        <v>653</v>
      </c>
      <c r="AG43" s="88" t="str">
        <f t="array" ref="AG43">IF(AF43="","",IFERROR(XLOOKUP(AF43,Family,'Product Families'!$B:$B),""))</f>
        <v>Shrinking Bath Bombs</v>
      </c>
      <c r="AH43" s="102">
        <f t="array" ref="AH43">IF(AF43="","",(IFERROR(XLOOKUP($AF43,Family,'Product Families'!D:D),"")))</f>
        <v>236</v>
      </c>
      <c r="AI43" s="102">
        <f t="array" ref="AI43">IF(AG43="","",(IFERROR(XLOOKUP($AF43,Family,'Product Families'!E:E),"")))</f>
        <v>242</v>
      </c>
      <c r="AJ43" s="102">
        <f t="array" ref="AJ43">IF(AH43="","",(IFERROR(XLOOKUP($AF43,Family,'Product Families'!F:F),"")))</f>
        <v>260</v>
      </c>
      <c r="AK43" s="102">
        <f t="array" ref="AK43">IF(AI43="","",(IFERROR(XLOOKUP($AF43,Family,'Product Families'!G:G),"")))</f>
        <v>279</v>
      </c>
      <c r="AL43" s="242"/>
    </row>
    <row r="44" ht="12.75" customHeight="1">
      <c r="A44" s="237"/>
      <c r="B44" s="238"/>
      <c r="C44" s="195" t="s">
        <v>40</v>
      </c>
      <c r="D44" s="207" t="s">
        <v>40</v>
      </c>
      <c r="E44" s="207" t="s">
        <v>40</v>
      </c>
      <c r="F44" s="197"/>
      <c r="G44" s="198"/>
      <c r="H44" s="199"/>
      <c r="I44" s="8"/>
      <c r="J44" s="8"/>
      <c r="K44" s="80" t="s">
        <v>657</v>
      </c>
      <c r="L44" s="88" t="str">
        <f t="array" ref="L44">IF(K44="","",IFERROR(XLOOKUP(K44,'Product Families'!$A:$A,'Product Families'!$B:$B),""))</f>
        <v>Heart Shower Steamers - Packing</v>
      </c>
      <c r="M44" s="96">
        <f t="array" ref="M44">IF(K44="","",(IFERROR(XLOOKUP($K44,Family,'Product Families'!D:D),"")))</f>
        <v>34</v>
      </c>
      <c r="N44" s="96">
        <f t="array" ref="N44">IF(L44="","",(IFERROR(XLOOKUP($K44,Family,'Product Families'!E:E),"")))</f>
        <v>35</v>
      </c>
      <c r="O44" s="96">
        <f t="array" ref="O44">IF(M44="","",(IFERROR(XLOOKUP($K44,Family,'Product Families'!F:F),"")))</f>
        <v>38</v>
      </c>
      <c r="P44" s="96">
        <f t="array" ref="P44">IF(N44="","",(IFERROR(XLOOKUP($K44,Family,'Product Families'!G:G),"")))</f>
        <v>41</v>
      </c>
      <c r="Q44" s="65"/>
      <c r="R44" s="80"/>
      <c r="S44" s="88" t="str">
        <f t="array" ref="S44">IF(R44="","",IFERROR(XLOOKUP(R44,'Product Families'!$A:$A,'Product Families'!$B:$B),""))</f>
        <v/>
      </c>
      <c r="T44" s="102" t="str">
        <f t="array" ref="T44">IF(R44="","",(IFERROR(XLOOKUP($R44,Family,'Product Families'!D:D),"")))</f>
        <v/>
      </c>
      <c r="U44" s="102" t="str">
        <f t="array" ref="U44">IF(S44="","",(IFERROR(XLOOKUP($R44,Family,'Product Families'!E:E),"")))</f>
        <v/>
      </c>
      <c r="V44" s="102" t="str">
        <f t="array" ref="V44">IF(T44="","",(IFERROR(XLOOKUP($R44,Family,'Product Families'!F:F),"")))</f>
        <v/>
      </c>
      <c r="W44" s="102" t="str">
        <f t="array" ref="W44">IF(U44="","",(IFERROR(XLOOKUP($R44,Family,'Product Families'!G:G),"")))</f>
        <v/>
      </c>
      <c r="X44" s="5"/>
      <c r="Y44" s="80" t="s">
        <v>514</v>
      </c>
      <c r="Z44" s="88" t="str">
        <f t="array" ref="Z44">IF(Y44="","",IFERROR(XLOOKUP(Y44,'Product Families'!$A:$A,'Product Families'!$B:$B),""))</f>
        <v>Essential Oils 10ml</v>
      </c>
      <c r="AA44" s="102">
        <f t="array" ref="AA44">IF(Y44="","",(IFERROR(XLOOKUP($Y44,Family,'Product Families'!D:D),"")))</f>
        <v>173</v>
      </c>
      <c r="AB44" s="102">
        <f t="array" ref="AB44">IF(Z44="","",(IFERROR(XLOOKUP($Y44,Family,'Product Families'!E:E),"")))</f>
        <v>177</v>
      </c>
      <c r="AC44" s="102">
        <f t="array" ref="AC44">IF(AA44="","",(IFERROR(XLOOKUP($Y44,Family,'Product Families'!F:F),"")))</f>
        <v>191</v>
      </c>
      <c r="AD44" s="102">
        <f t="array" ref="AD44">IF(AB44="","",(IFERROR(XLOOKUP($Y44,Family,'Product Families'!G:G),"")))</f>
        <v>205</v>
      </c>
      <c r="AE44" s="65"/>
      <c r="AF44" s="99" t="s">
        <v>668</v>
      </c>
      <c r="AG44" s="88" t="str">
        <f t="array" ref="AG44">IF(AF44="","",IFERROR(XLOOKUP(AF44,Family,'Product Families'!$B:$B),""))</f>
        <v>Shrinking Bath Bombs - Machine</v>
      </c>
      <c r="AH44" s="102">
        <f t="array" ref="AH44">IF(AF44="","",(IFERROR(XLOOKUP($AF44,Family,'Product Families'!D:D),"")))</f>
        <v>520</v>
      </c>
      <c r="AI44" s="102">
        <f t="array" ref="AI44">IF(AG44="","",(IFERROR(XLOOKUP($AF44,Family,'Product Families'!E:E),"")))</f>
        <v>532</v>
      </c>
      <c r="AJ44" s="102">
        <f t="array" ref="AJ44">IF(AH44="","",(IFERROR(XLOOKUP($AF44,Family,'Product Families'!F:F),"")))</f>
        <v>573</v>
      </c>
      <c r="AK44" s="102">
        <f t="array" ref="AK44">IF(AI44="","",(IFERROR(XLOOKUP($AF44,Family,'Product Families'!G:G),"")))</f>
        <v>614</v>
      </c>
      <c r="AL44" s="243"/>
    </row>
    <row r="45" ht="12.75" customHeight="1">
      <c r="A45" s="131"/>
      <c r="B45" s="75"/>
      <c r="C45" s="244"/>
      <c r="D45" s="245"/>
      <c r="E45" s="245"/>
      <c r="F45" s="246"/>
      <c r="G45" s="244"/>
      <c r="H45" s="246"/>
      <c r="I45" s="8"/>
      <c r="J45" s="8"/>
      <c r="K45" s="80" t="s">
        <v>674</v>
      </c>
      <c r="L45" s="88" t="str">
        <f t="array" ref="L45">IF(K45="","",IFERROR(XLOOKUP(K45,'Product Families'!$A:$A,'Product Families'!$B:$B),""))</f>
        <v>Himalayan Salt Bath Bombs - Making</v>
      </c>
      <c r="M45" s="96">
        <f t="array" ref="M45">IF(K45="","",(IFERROR(XLOOKUP($K45,Family,'Product Families'!D:D),"")))</f>
        <v>144</v>
      </c>
      <c r="N45" s="96">
        <f t="array" ref="N45">IF(L45="","",(IFERROR(XLOOKUP($K45,Family,'Product Families'!E:E),"")))</f>
        <v>148</v>
      </c>
      <c r="O45" s="96">
        <f t="array" ref="O45">IF(M45="","",(IFERROR(XLOOKUP($K45,Family,'Product Families'!F:F),"")))</f>
        <v>159</v>
      </c>
      <c r="P45" s="96">
        <f t="array" ref="P45">IF(N45="","",(IFERROR(XLOOKUP($K45,Family,'Product Families'!G:G),"")))</f>
        <v>170</v>
      </c>
      <c r="Q45" s="65"/>
      <c r="R45" s="247"/>
      <c r="S45" s="88" t="str">
        <f t="array" ref="S45">IF(R45="","",IFERROR(XLOOKUP(R45,'Product Families'!$A:$A,'Product Families'!$B:$B),""))</f>
        <v/>
      </c>
      <c r="T45" s="102" t="str">
        <f t="array" ref="T45">IF(R45="","",(IFERROR(XLOOKUP($R45,Family,'Product Families'!D:D),"")))</f>
        <v/>
      </c>
      <c r="U45" s="102" t="str">
        <f t="array" ref="U45">IF(S45="","",(IFERROR(XLOOKUP($R45,Family,'Product Families'!E:E),"")))</f>
        <v/>
      </c>
      <c r="V45" s="102" t="str">
        <f t="array" ref="V45">IF(T45="","",(IFERROR(XLOOKUP($R45,Family,'Product Families'!F:F),"")))</f>
        <v/>
      </c>
      <c r="W45" s="102" t="str">
        <f t="array" ref="W45">IF(U45="","",(IFERROR(XLOOKUP($R45,Family,'Product Families'!G:G),"")))</f>
        <v/>
      </c>
      <c r="X45" s="5"/>
      <c r="Y45" s="80" t="s">
        <v>520</v>
      </c>
      <c r="Z45" s="88" t="str">
        <f t="array" ref="Z45">IF(Y45="","",IFERROR(XLOOKUP(Y45,'Product Families'!$A:$A,'Product Families'!$B:$B),""))</f>
        <v>Bulk Essential Oils 0.5 KG</v>
      </c>
      <c r="AA45" s="102">
        <f t="array" ref="AA45">IF(Y45="","",(IFERROR(XLOOKUP($Y45,Family,'Product Families'!D:D),"")))</f>
        <v>59</v>
      </c>
      <c r="AB45" s="102">
        <f t="array" ref="AB45">IF(Z45="","",(IFERROR(XLOOKUP($Y45,Family,'Product Families'!E:E),"")))</f>
        <v>61</v>
      </c>
      <c r="AC45" s="102">
        <f t="array" ref="AC45">IF(AA45="","",(IFERROR(XLOOKUP($Y45,Family,'Product Families'!F:F),"")))</f>
        <v>65</v>
      </c>
      <c r="AD45" s="102">
        <f t="array" ref="AD45">IF(AB45="","",(IFERROR(XLOOKUP($Y45,Family,'Product Families'!G:G),"")))</f>
        <v>70</v>
      </c>
      <c r="AE45" s="65"/>
      <c r="AF45" s="80" t="s">
        <v>688</v>
      </c>
      <c r="AG45" s="88" t="str">
        <f t="array" ref="AG45">IF(AF45="","",IFERROR(XLOOKUP(AF45,Family,'Product Families'!$B:$B),""))</f>
        <v>Cutting Labels</v>
      </c>
      <c r="AH45" s="102">
        <f t="array" ref="AH45">IF(AF45="","",(IFERROR(XLOOKUP($AF45,Family,'Product Families'!D:D),"")))</f>
        <v>1300</v>
      </c>
      <c r="AI45" s="102">
        <f t="array" ref="AI45">IF(AG45="","",(IFERROR(XLOOKUP($AF45,Family,'Product Families'!E:E),"")))</f>
        <v>1330</v>
      </c>
      <c r="AJ45" s="102">
        <f t="array" ref="AJ45">IF(AH45="","",(IFERROR(XLOOKUP($AF45,Family,'Product Families'!F:F),"")))</f>
        <v>1432</v>
      </c>
      <c r="AK45" s="102">
        <f t="array" ref="AK45">IF(AI45="","",(IFERROR(XLOOKUP($AF45,Family,'Product Families'!G:G),"")))</f>
        <v>1535</v>
      </c>
      <c r="AL45" s="248"/>
    </row>
    <row r="46" ht="12.75" customHeight="1">
      <c r="A46" s="5"/>
      <c r="B46" s="5"/>
      <c r="C46" s="8"/>
      <c r="D46" s="249"/>
      <c r="E46" s="8"/>
      <c r="F46" s="250" t="s">
        <v>159</v>
      </c>
      <c r="H46" s="161"/>
      <c r="I46" s="8"/>
      <c r="J46" s="8"/>
      <c r="K46" s="80" t="s">
        <v>684</v>
      </c>
      <c r="L46" s="88" t="str">
        <f t="array" ref="L46">IF(K46="","",IFERROR(XLOOKUP(K46,'Product Families'!$A:$A,'Product Families'!$B:$B),""))</f>
        <v>Himalayan Salt Bath Bombs - Packing</v>
      </c>
      <c r="M46" s="96">
        <f t="array" ref="M46">IF(K46="","",(IFERROR(XLOOKUP($K46,Family,'Product Families'!D:D),"")))</f>
        <v>34</v>
      </c>
      <c r="N46" s="96">
        <f t="array" ref="N46">IF(L46="","",(IFERROR(XLOOKUP($K46,Family,'Product Families'!E:E),"")))</f>
        <v>35</v>
      </c>
      <c r="O46" s="96">
        <f t="array" ref="O46">IF(M46="","",(IFERROR(XLOOKUP($K46,Family,'Product Families'!F:F),"")))</f>
        <v>38</v>
      </c>
      <c r="P46" s="96">
        <f t="array" ref="P46">IF(N46="","",(IFERROR(XLOOKUP($K46,Family,'Product Families'!G:G),"")))</f>
        <v>41</v>
      </c>
      <c r="Q46" s="65"/>
      <c r="R46" s="247"/>
      <c r="S46" s="88" t="str">
        <f t="array" ref="S46">IF(R46="","",IFERROR(XLOOKUP(R46,'Product Families'!$A:$A,'Product Families'!$B:$B),""))</f>
        <v/>
      </c>
      <c r="T46" s="102" t="str">
        <f t="array" ref="T46">IF(R46="","",(IFERROR(XLOOKUP($R46,Family,'Product Families'!D:D),"")))</f>
        <v/>
      </c>
      <c r="U46" s="102" t="str">
        <f t="array" ref="U46">IF(S46="","",(IFERROR(XLOOKUP($R46,Family,'Product Families'!E:E),"")))</f>
        <v/>
      </c>
      <c r="V46" s="102" t="str">
        <f t="array" ref="V46">IF(T46="","",(IFERROR(XLOOKUP($R46,Family,'Product Families'!F:F),"")))</f>
        <v/>
      </c>
      <c r="W46" s="102" t="str">
        <f t="array" ref="W46">IF(U46="","",(IFERROR(XLOOKUP($R46,Family,'Product Families'!G:G),"")))</f>
        <v/>
      </c>
      <c r="X46" s="65"/>
      <c r="Y46" s="80" t="s">
        <v>525</v>
      </c>
      <c r="Z46" s="88" t="str">
        <f t="array" ref="Z46">IF(Y46="","",IFERROR(XLOOKUP(Y46,'Product Families'!$A:$A,'Product Families'!$B:$B),""))</f>
        <v>Aroma Mists / Pack of 6 / No Hazardous Label</v>
      </c>
      <c r="AA46" s="102">
        <f t="array" ref="AA46">IF(Y46="","",(IFERROR(XLOOKUP($Y46,Family,'Product Families'!D:D),"")))</f>
        <v>81</v>
      </c>
      <c r="AB46" s="102">
        <f t="array" ref="AB46">IF(Z46="","",(IFERROR(XLOOKUP($Y46,Family,'Product Families'!E:E),"")))</f>
        <v>83</v>
      </c>
      <c r="AC46" s="102">
        <f t="array" ref="AC46">IF(AA46="","",(IFERROR(XLOOKUP($Y46,Family,'Product Families'!F:F),"")))</f>
        <v>90</v>
      </c>
      <c r="AD46" s="102">
        <f t="array" ref="AD46">IF(AB46="","",(IFERROR(XLOOKUP($Y46,Family,'Product Families'!G:G),"")))</f>
        <v>96</v>
      </c>
      <c r="AE46" s="65"/>
      <c r="AF46" s="80" t="s">
        <v>457</v>
      </c>
      <c r="AG46" s="88" t="str">
        <f t="array" ref="AG46">IF(AF46="","",IFERROR(XLOOKUP(AF46,Family,'Product Families'!$B:$B),""))</f>
        <v>Dipping Donuts</v>
      </c>
      <c r="AH46" s="102">
        <f t="array" ref="AH46">IF(AF46="","",(IFERROR(XLOOKUP($AF46,Family,'Product Families'!D:D),"")))</f>
        <v>130</v>
      </c>
      <c r="AI46" s="102">
        <f t="array" ref="AI46">IF(AG46="","",(IFERROR(XLOOKUP($AF46,Family,'Product Families'!E:E),"")))</f>
        <v>133</v>
      </c>
      <c r="AJ46" s="102">
        <f t="array" ref="AJ46">IF(AH46="","",(IFERROR(XLOOKUP($AF46,Family,'Product Families'!F:F),"")))</f>
        <v>144</v>
      </c>
      <c r="AK46" s="102">
        <f t="array" ref="AK46">IF(AI46="","",(IFERROR(XLOOKUP($AF46,Family,'Product Families'!G:G),"")))</f>
        <v>154</v>
      </c>
      <c r="AL46" s="248"/>
    </row>
    <row r="47" ht="12.75" customHeight="1">
      <c r="A47" s="5"/>
      <c r="B47" s="5"/>
      <c r="C47" s="8"/>
      <c r="D47" s="8"/>
      <c r="E47" s="8"/>
      <c r="F47" s="131"/>
      <c r="G47" s="164"/>
      <c r="H47" s="75"/>
      <c r="I47" s="8"/>
      <c r="J47" s="8"/>
      <c r="K47" s="80" t="s">
        <v>703</v>
      </c>
      <c r="L47" s="88" t="str">
        <f t="array" ref="L47">IF(K47="","",IFERROR(XLOOKUP(K47,'Product Families'!$A:$A,'Product Families'!$B:$B),""))</f>
        <v>Making 180g Bath Balls/ Single Mix</v>
      </c>
      <c r="M47" s="96">
        <f t="array" ref="M47">IF(K47="","",(IFERROR(XLOOKUP($K47,Family,'Product Families'!D:D),"")))</f>
        <v>200</v>
      </c>
      <c r="N47" s="96">
        <f t="array" ref="N47">IF(L47="","",(IFERROR(XLOOKUP($K47,Family,'Product Families'!E:E),"")))</f>
        <v>205</v>
      </c>
      <c r="O47" s="96">
        <f t="array" ref="O47">IF(M47="","",(IFERROR(XLOOKUP($K47,Family,'Product Families'!F:F),"")))</f>
        <v>221</v>
      </c>
      <c r="P47" s="96">
        <f t="array" ref="P47">IF(N47="","",(IFERROR(XLOOKUP($K47,Family,'Product Families'!G:G),"")))</f>
        <v>237</v>
      </c>
      <c r="Q47" s="65"/>
      <c r="R47" s="88"/>
      <c r="S47" s="88" t="str">
        <f t="array" ref="S47">IF(R47="","",IFERROR(XLOOKUP(R47,'Product Families'!$A:$A,'Product Families'!$B:$B),""))</f>
        <v/>
      </c>
      <c r="T47" s="102" t="str">
        <f t="array" ref="T47">IF(R47="","",(IFERROR(XLOOKUP($R47,Family,'Product Families'!D:D),"")))</f>
        <v/>
      </c>
      <c r="U47" s="102" t="str">
        <f t="array" ref="U47">IF(S47="","",(IFERROR(XLOOKUP($R47,Family,'Product Families'!E:E),"")))</f>
        <v/>
      </c>
      <c r="V47" s="102" t="str">
        <f t="array" ref="V47">IF(T47="","",(IFERROR(XLOOKUP($R47,Family,'Product Families'!F:F),"")))</f>
        <v/>
      </c>
      <c r="W47" s="102" t="str">
        <f t="array" ref="W47">IF(U47="","",(IFERROR(XLOOKUP($R47,Family,'Product Families'!G:G),"")))</f>
        <v/>
      </c>
      <c r="X47" s="65"/>
      <c r="Y47" s="80" t="s">
        <v>527</v>
      </c>
      <c r="Z47" s="88" t="str">
        <f t="array" ref="Z47">IF(Y47="","",IFERROR(XLOOKUP(Y47,'Product Families'!$A:$A,'Product Families'!$B:$B),""))</f>
        <v>Aroma Mists / Pack of 6 / Hazardous Label</v>
      </c>
      <c r="AA47" s="102">
        <f t="array" ref="AA47">IF(Y47="","",(IFERROR(XLOOKUP($Y47,Family,'Product Families'!D:D),"")))</f>
        <v>74</v>
      </c>
      <c r="AB47" s="102">
        <f t="array" ref="AB47">IF(Z47="","",(IFERROR(XLOOKUP($Y47,Family,'Product Families'!E:E),"")))</f>
        <v>76</v>
      </c>
      <c r="AC47" s="102">
        <f t="array" ref="AC47">IF(AA47="","",(IFERROR(XLOOKUP($Y47,Family,'Product Families'!F:F),"")))</f>
        <v>82</v>
      </c>
      <c r="AD47" s="102">
        <f t="array" ref="AD47">IF(AB47="","",(IFERROR(XLOOKUP($Y47,Family,'Product Families'!G:G),"")))</f>
        <v>88</v>
      </c>
      <c r="AE47" s="65"/>
      <c r="AF47" s="80" t="s">
        <v>723</v>
      </c>
      <c r="AG47" s="88" t="str">
        <f t="array" ref="AG47">IF(AF47="","",IFERROR(XLOOKUP(AF47,Family,'Product Families'!$B:$B),""))</f>
        <v>Labelling Special Customers</v>
      </c>
      <c r="AH47" s="102">
        <f t="array" ref="AH47">IF(AF47="","",(IFERROR(XLOOKUP($AF47,Family,'Product Families'!D:D),"")))</f>
        <v>325</v>
      </c>
      <c r="AI47" s="102">
        <f t="array" ref="AI47">IF(AG47="","",(IFERROR(XLOOKUP($AF47,Family,'Product Families'!E:E),"")))</f>
        <v>333</v>
      </c>
      <c r="AJ47" s="102">
        <f t="array" ref="AJ47">IF(AH47="","",(IFERROR(XLOOKUP($AF47,Family,'Product Families'!F:F),"")))</f>
        <v>358</v>
      </c>
      <c r="AK47" s="102">
        <f t="array" ref="AK47">IF(AI47="","",(IFERROR(XLOOKUP($AF47,Family,'Product Families'!G:G),"")))</f>
        <v>384</v>
      </c>
      <c r="AL47" s="248"/>
    </row>
    <row r="48" ht="13.5" customHeight="1">
      <c r="A48" s="5"/>
      <c r="B48" s="5"/>
      <c r="C48" s="8"/>
      <c r="D48" s="8"/>
      <c r="E48" s="252"/>
      <c r="F48" s="8"/>
      <c r="G48" s="8"/>
      <c r="H48" s="8"/>
      <c r="I48" s="8"/>
      <c r="J48" s="8"/>
      <c r="K48" s="80" t="s">
        <v>705</v>
      </c>
      <c r="L48" s="88" t="str">
        <f t="array" ref="L48">IF(K48="","",IFERROR(XLOOKUP(K48,'Product Families'!$A:$A,'Product Families'!$B:$B),""))</f>
        <v>Making 180g Bath Balls/ Double Mix</v>
      </c>
      <c r="M48" s="96">
        <f t="array" ref="M48">IF(K48="","",(IFERROR(XLOOKUP($K48,Family,'Product Families'!D:D),"")))</f>
        <v>173</v>
      </c>
      <c r="N48" s="96">
        <f t="array" ref="N48">IF(L48="","",(IFERROR(XLOOKUP($K48,Family,'Product Families'!E:E),"")))</f>
        <v>177</v>
      </c>
      <c r="O48" s="96">
        <f t="array" ref="O48">IF(M48="","",(IFERROR(XLOOKUP($K48,Family,'Product Families'!F:F),"")))</f>
        <v>191</v>
      </c>
      <c r="P48" s="96">
        <f t="array" ref="P48">IF(N48="","",(IFERROR(XLOOKUP($K48,Family,'Product Families'!G:G),"")))</f>
        <v>205</v>
      </c>
      <c r="Q48" s="65"/>
      <c r="R48" s="247"/>
      <c r="S48" s="88" t="str">
        <f t="array" ref="S48">IF(R48="","",IFERROR(XLOOKUP(R48,'Product Families'!$A:$A,'Product Families'!$B:$B),""))</f>
        <v/>
      </c>
      <c r="T48" s="102" t="str">
        <f t="array" ref="T48">IF(R48="","",(IFERROR(XLOOKUP($R48,Family,'Product Families'!D:D),"")))</f>
        <v/>
      </c>
      <c r="U48" s="102" t="str">
        <f t="array" ref="U48">IF(S48="","",(IFERROR(XLOOKUP($R48,Family,'Product Families'!E:E),"")))</f>
        <v/>
      </c>
      <c r="V48" s="102" t="str">
        <f t="array" ref="V48">IF(T48="","",(IFERROR(XLOOKUP($R48,Family,'Product Families'!F:F),"")))</f>
        <v/>
      </c>
      <c r="W48" s="102" t="str">
        <f t="array" ref="W48">IF(U48="","",(IFERROR(XLOOKUP($R48,Family,'Product Families'!G:G),"")))</f>
        <v/>
      </c>
      <c r="X48" s="65"/>
      <c r="Y48" s="80" t="s">
        <v>727</v>
      </c>
      <c r="Z48" s="88" t="str">
        <f t="array" ref="Z48">IF(Y48="","",IFERROR(XLOOKUP(Y48,'Product Families'!$A:$A,'Product Families'!$B:$B),""))</f>
        <v>Essential Oil Gift Sets</v>
      </c>
      <c r="AA48" s="102">
        <v>9.0</v>
      </c>
      <c r="AB48" s="102">
        <v>10.0</v>
      </c>
      <c r="AC48" s="102">
        <v>11.0</v>
      </c>
      <c r="AD48" s="102">
        <v>12.0</v>
      </c>
      <c r="AE48" s="65"/>
      <c r="AF48" s="80" t="s">
        <v>728</v>
      </c>
      <c r="AG48" s="88" t="str">
        <f t="array" ref="AG48">IF(AF48="","",IFERROR(XLOOKUP(AF48,Family,'Product Families'!$B:$B),""))</f>
        <v>Sliced HCS Soap Loaves - Packing</v>
      </c>
      <c r="AH48" s="102">
        <f t="array" ref="AH48">IF(AF48="","",(IFERROR(XLOOKUP($AF48,Family,'Product Families'!D:D),"")))</f>
        <v>32</v>
      </c>
      <c r="AI48" s="102">
        <f t="array" ref="AI48">IF(AG48="","",(IFERROR(XLOOKUP($AF48,Family,'Product Families'!E:E),"")))</f>
        <v>33</v>
      </c>
      <c r="AJ48" s="102">
        <f t="array" ref="AJ48">IF(AH48="","",(IFERROR(XLOOKUP($AF48,Family,'Product Families'!F:F),"")))</f>
        <v>36</v>
      </c>
      <c r="AK48" s="102">
        <f t="array" ref="AK48">IF(AI48="","",(IFERROR(XLOOKUP($AF48,Family,'Product Families'!G:G),"")))</f>
        <v>38</v>
      </c>
      <c r="AL48" s="248"/>
    </row>
    <row r="49" ht="13.5" customHeight="1">
      <c r="A49" s="166" t="s">
        <v>167</v>
      </c>
      <c r="B49" s="167"/>
      <c r="C49" s="167"/>
      <c r="D49" s="167"/>
      <c r="E49" s="168"/>
      <c r="F49" s="253" t="s">
        <v>730</v>
      </c>
      <c r="G49" s="41"/>
      <c r="H49" s="82"/>
      <c r="I49" s="8"/>
      <c r="J49" s="5"/>
      <c r="K49" s="80" t="s">
        <v>707</v>
      </c>
      <c r="L49" s="88" t="str">
        <f t="array" ref="L49">IF(K49="","",IFERROR(XLOOKUP(K49,'Product Families'!$A:$A,'Product Families'!$B:$B),""))</f>
        <v>Packing Bath Balls/ tray of 16</v>
      </c>
      <c r="M49" s="96">
        <f t="array" ref="M49">IF(K49="","",(IFERROR(XLOOKUP($K49,Family,'Product Families'!D:D),"")))</f>
        <v>34</v>
      </c>
      <c r="N49" s="96">
        <f t="array" ref="N49">IF(L49="","",(IFERROR(XLOOKUP($K49,Family,'Product Families'!E:E),"")))</f>
        <v>35</v>
      </c>
      <c r="O49" s="96">
        <f t="array" ref="O49">IF(M49="","",(IFERROR(XLOOKUP($K49,Family,'Product Families'!F:F),"")))</f>
        <v>38</v>
      </c>
      <c r="P49" s="96">
        <f t="array" ref="P49">IF(N49="","",(IFERROR(XLOOKUP($K49,Family,'Product Families'!G:G),"")))</f>
        <v>41</v>
      </c>
      <c r="Q49" s="65"/>
      <c r="R49" s="222"/>
      <c r="S49" s="88" t="str">
        <f t="array" ref="S49">IF(R49="","",IFERROR(XLOOKUP(R49,'Product Families'!$A:$A,'Product Families'!$B:$B),""))</f>
        <v/>
      </c>
      <c r="T49" s="102" t="str">
        <f t="array" ref="T49">IF(R49="","",(IFERROR(XLOOKUP($R49,Family,'Product Families'!D:D),"")))</f>
        <v/>
      </c>
      <c r="U49" s="102" t="str">
        <f t="array" ref="U49">IF(S49="","",(IFERROR(XLOOKUP($R49,Family,'Product Families'!E:E),"")))</f>
        <v/>
      </c>
      <c r="V49" s="102" t="str">
        <f t="array" ref="V49">IF(T49="","",(IFERROR(XLOOKUP($R49,Family,'Product Families'!F:F),"")))</f>
        <v/>
      </c>
      <c r="W49" s="102" t="str">
        <f t="array" ref="W49">IF(U49="","",(IFERROR(XLOOKUP($R49,Family,'Product Families'!G:G),"")))</f>
        <v/>
      </c>
      <c r="X49" s="65"/>
      <c r="Y49" s="80" t="s">
        <v>540</v>
      </c>
      <c r="Z49" s="88" t="str">
        <f t="array" ref="Z49">IF(Y49="","",IFERROR(XLOOKUP(Y49,'Product Families'!$A:$A,'Product Families'!$B:$B),""))</f>
        <v>Essential Oils - Tactile Label</v>
      </c>
      <c r="AA49" s="102">
        <f t="array" ref="AA49">IF(Y49="","",(IFERROR(XLOOKUP($Y49,Family,'Product Families'!D:D),"")))</f>
        <v>152</v>
      </c>
      <c r="AB49" s="102">
        <f t="array" ref="AB49">IF(Z49="","",(IFERROR(XLOOKUP($Y49,Family,'Product Families'!E:E),"")))</f>
        <v>156</v>
      </c>
      <c r="AC49" s="102">
        <f t="array" ref="AC49">IF(AA49="","",(IFERROR(XLOOKUP($Y49,Family,'Product Families'!F:F),"")))</f>
        <v>168</v>
      </c>
      <c r="AD49" s="102">
        <f t="array" ref="AD49">IF(AB49="","",(IFERROR(XLOOKUP($Y49,Family,'Product Families'!G:G),"")))</f>
        <v>180</v>
      </c>
      <c r="AE49" s="65"/>
      <c r="AF49" s="64" t="s">
        <v>743</v>
      </c>
      <c r="AL49" s="205"/>
    </row>
    <row r="50" ht="13.5" customHeight="1">
      <c r="A50" s="171"/>
      <c r="B50" s="172"/>
      <c r="C50" s="172"/>
      <c r="D50" s="172"/>
      <c r="E50" s="172"/>
      <c r="F50" s="131"/>
      <c r="G50" s="164"/>
      <c r="H50" s="75"/>
      <c r="I50" s="8"/>
      <c r="J50" s="5"/>
      <c r="K50" s="80" t="s">
        <v>744</v>
      </c>
      <c r="L50" s="88" t="str">
        <f t="array" ref="L50">IF(K50="","",IFERROR(XLOOKUP(K50,'Product Families'!$A:$A,'Product Families'!$B:$B),""))</f>
        <v>Making Floral Fizzies</v>
      </c>
      <c r="M50" s="96">
        <f t="array" ref="M50">IF(K50="","",(IFERROR(XLOOKUP($K50,Family,'Product Families'!D:D),"")))</f>
        <v>123</v>
      </c>
      <c r="N50" s="96">
        <f t="array" ref="N50">IF(L50="","",(IFERROR(XLOOKUP($K50,Family,'Product Families'!E:E),"")))</f>
        <v>126</v>
      </c>
      <c r="O50" s="96">
        <f t="array" ref="O50">IF(M50="","",(IFERROR(XLOOKUP($K50,Family,'Product Families'!F:F),"")))</f>
        <v>136</v>
      </c>
      <c r="P50" s="96">
        <f t="array" ref="P50">IF(N50="","",(IFERROR(XLOOKUP($K50,Family,'Product Families'!G:G),"")))</f>
        <v>146</v>
      </c>
      <c r="Q50" s="65"/>
      <c r="R50" s="254"/>
      <c r="S50" s="88" t="str">
        <f t="array" ref="S50">IF(R50="","",IFERROR(XLOOKUP(R50,'Product Families'!$A:$A,'Product Families'!$B:$B),""))</f>
        <v/>
      </c>
      <c r="T50" s="102" t="str">
        <f t="array" ref="T50">IF(R50="","",(IFERROR(XLOOKUP($R50,Family,'Product Families'!D:D),"")))</f>
        <v/>
      </c>
      <c r="U50" s="102" t="str">
        <f t="array" ref="U50">IF(S50="","",(IFERROR(XLOOKUP($R50,Family,'Product Families'!E:E),"")))</f>
        <v/>
      </c>
      <c r="V50" s="102" t="str">
        <f t="array" ref="V50">IF(T50="","",(IFERROR(XLOOKUP($R50,Family,'Product Families'!F:F),"")))</f>
        <v/>
      </c>
      <c r="W50" s="102" t="str">
        <f t="array" ref="W50">IF(U50="","",(IFERROR(XLOOKUP($R50,Family,'Product Families'!G:G),"")))</f>
        <v/>
      </c>
      <c r="X50" s="65"/>
      <c r="Y50" s="140" t="s">
        <v>555</v>
      </c>
      <c r="Z50" s="88" t="str">
        <f t="array" ref="Z50">IF(Y50="","",IFERROR(XLOOKUP(Y50,'Product Families'!$A:$A,'Product Families'!$B:$B),""))</f>
        <v>Fine Fragrance Perfume Oils</v>
      </c>
      <c r="AA50" s="102">
        <f t="array" ref="AA50">IF(Y50="","",(IFERROR(XLOOKUP($Y50,Family,'Product Families'!D:D),"")))</f>
        <v>144</v>
      </c>
      <c r="AB50" s="102">
        <f t="array" ref="AB50">IF(Z50="","",(IFERROR(XLOOKUP($Y50,Family,'Product Families'!E:E),"")))</f>
        <v>148</v>
      </c>
      <c r="AC50" s="102">
        <f t="array" ref="AC50">IF(AA50="","",(IFERROR(XLOOKUP($Y50,Family,'Product Families'!F:F),"")))</f>
        <v>159</v>
      </c>
      <c r="AD50" s="102">
        <f t="array" ref="AD50">IF(AB50="","",(IFERROR(XLOOKUP($Y50,Family,'Product Families'!G:G),"")))</f>
        <v>170</v>
      </c>
      <c r="AE50" s="65"/>
      <c r="AF50" s="80" t="s">
        <v>367</v>
      </c>
      <c r="AG50" s="232" t="str">
        <f t="array" ref="AG50">IF(AF50="","",IFERROR(XLOOKUP(AF50,Family,'Product Families'!$B:$B),""))</f>
        <v>Cahm Collective - 10ml REBL Oils in Box</v>
      </c>
      <c r="AH50" s="102">
        <f t="array" ref="AH50">IF(AF50="","",(IFERROR(XLOOKUP($AF50,Family,'Product Families'!D:D),"")))</f>
        <v>92</v>
      </c>
      <c r="AI50" s="102">
        <f t="array" ref="AI50">IF(AG50="","",(IFERROR(XLOOKUP($AF50,Family,'Product Families'!E:E),"")))</f>
        <v>95</v>
      </c>
      <c r="AJ50" s="102">
        <f t="array" ref="AJ50">IF(AH50="","",(IFERROR(XLOOKUP($AF50,Family,'Product Families'!F:F),"")))</f>
        <v>102</v>
      </c>
      <c r="AK50" s="102">
        <f t="array" ref="AK50">IF(AI50="","",(IFERROR(XLOOKUP($AF50,Family,'Product Families'!G:G),"")))</f>
        <v>109</v>
      </c>
      <c r="AL50" s="248"/>
    </row>
    <row r="51" ht="15.0" customHeight="1">
      <c r="A51" s="175"/>
      <c r="B51" s="176"/>
      <c r="C51" s="176"/>
      <c r="D51" s="176"/>
      <c r="E51" s="255"/>
      <c r="F51" s="256"/>
      <c r="G51" s="257"/>
      <c r="H51" s="258"/>
      <c r="I51" s="8"/>
      <c r="J51" s="5"/>
      <c r="K51" s="140" t="s">
        <v>752</v>
      </c>
      <c r="L51" s="88" t="str">
        <f t="array" ref="L51">IF(K51="","",IFERROR(XLOOKUP(K51,'Product Families'!$A:$A,'Product Families'!$B:$B),""))</f>
        <v>Packing Floral Fizzies/ Pack 6</v>
      </c>
      <c r="M51" s="96">
        <f t="array" ref="M51">IF(K51="","",(IFERROR(XLOOKUP($K51,Family,'Product Families'!D:D),"")))</f>
        <v>39</v>
      </c>
      <c r="N51" s="96">
        <f t="array" ref="N51">IF(L51="","",(IFERROR(XLOOKUP($K51,Family,'Product Families'!E:E),"")))</f>
        <v>40</v>
      </c>
      <c r="O51" s="96">
        <f t="array" ref="O51">IF(M51="","",(IFERROR(XLOOKUP($K51,Family,'Product Families'!F:F),"")))</f>
        <v>43</v>
      </c>
      <c r="P51" s="96">
        <f t="array" ref="P51">IF(N51="","",(IFERROR(XLOOKUP($K51,Family,'Product Families'!G:G),"")))</f>
        <v>47</v>
      </c>
      <c r="Q51" s="65"/>
      <c r="R51" s="259" t="s">
        <v>755</v>
      </c>
      <c r="X51" s="65"/>
      <c r="Y51" s="80" t="s">
        <v>558</v>
      </c>
      <c r="Z51" s="88" t="str">
        <f t="array" ref="Z51">IF(Y51="","",IFERROR(XLOOKUP(Y51,'Product Families'!$A:$A,'Product Families'!$B:$B),""))</f>
        <v>Fine Fragrance Perfume Oils - Shrinking Pack of 6</v>
      </c>
      <c r="AA51" s="102">
        <f t="array" ref="AA51">IF(Y51="","",(IFERROR(XLOOKUP($Y51,Family,'Product Families'!D:D),"")))</f>
        <v>22</v>
      </c>
      <c r="AB51" s="102">
        <f t="array" ref="AB51">IF(Z51="","",(IFERROR(XLOOKUP($Y51,Family,'Product Families'!E:E),"")))</f>
        <v>23</v>
      </c>
      <c r="AC51" s="102">
        <f t="array" ref="AC51">IF(AA51="","",(IFERROR(XLOOKUP($Y51,Family,'Product Families'!F:F),"")))</f>
        <v>24</v>
      </c>
      <c r="AD51" s="102">
        <f t="array" ref="AD51">IF(AB51="","",(IFERROR(XLOOKUP($Y51,Family,'Product Families'!G:G),"")))</f>
        <v>24</v>
      </c>
      <c r="AE51" s="65"/>
      <c r="AF51" s="80" t="s">
        <v>396</v>
      </c>
      <c r="AG51" s="88" t="str">
        <f t="array" ref="AG51">IF(AF51="","",IFERROR(XLOOKUP(AF51,Family,'Product Families'!$B:$B),""))</f>
        <v>AW Clays - Letterbox Gifts</v>
      </c>
      <c r="AH51" s="102">
        <f t="array" ref="AH51">IF(AF51="","",(IFERROR(XLOOKUP($AF51,Family,'Product Families'!D:D),"")))</f>
        <v>37</v>
      </c>
      <c r="AI51" s="102">
        <f t="array" ref="AI51">IF(AG51="","",(IFERROR(XLOOKUP($AF51,Family,'Product Families'!E:E),"")))</f>
        <v>38</v>
      </c>
      <c r="AJ51" s="102">
        <f t="array" ref="AJ51">IF(AH51="","",(IFERROR(XLOOKUP($AF51,Family,'Product Families'!F:F),"")))</f>
        <v>41</v>
      </c>
      <c r="AK51" s="102">
        <f t="array" ref="AK51">IF(AI51="","",(IFERROR(XLOOKUP($AF51,Family,'Product Families'!G:G),"")))</f>
        <v>44</v>
      </c>
      <c r="AL51" s="242"/>
    </row>
    <row r="52" ht="12.75" customHeight="1">
      <c r="A52" s="260" t="s">
        <v>172</v>
      </c>
      <c r="B52" s="41"/>
      <c r="C52" s="41"/>
      <c r="D52" s="41"/>
      <c r="E52" s="41"/>
      <c r="F52" s="261"/>
      <c r="G52" s="262"/>
      <c r="H52" s="82"/>
      <c r="I52" s="8"/>
      <c r="J52" s="5"/>
      <c r="K52" s="80" t="s">
        <v>764</v>
      </c>
      <c r="L52" s="88" t="str">
        <f t="array" ref="L52">IF(K52="","",IFERROR(XLOOKUP(K52,'Product Families'!$A:$A,'Product Families'!$B:$B),""))</f>
        <v>Making Shea Butter Bath Balls / Single Mix</v>
      </c>
      <c r="M52" s="96">
        <f t="array" ref="M52">IF(K52="","",(IFERROR(XLOOKUP($K52,Family,'Product Families'!D:D),"")))</f>
        <v>200</v>
      </c>
      <c r="N52" s="96">
        <f t="array" ref="N52">IF(L52="","",(IFERROR(XLOOKUP($K52,Family,'Product Families'!E:E),"")))</f>
        <v>205</v>
      </c>
      <c r="O52" s="96">
        <f t="array" ref="O52">IF(M52="","",(IFERROR(XLOOKUP($K52,Family,'Product Families'!F:F),"")))</f>
        <v>221</v>
      </c>
      <c r="P52" s="96">
        <f t="array" ref="P52">IF(N52="","",(IFERROR(XLOOKUP($K52,Family,'Product Families'!G:G),"")))</f>
        <v>237</v>
      </c>
      <c r="Q52" s="65"/>
      <c r="R52" s="80" t="s">
        <v>104</v>
      </c>
      <c r="S52" s="232" t="str">
        <f t="array" ref="S52">IF(R52="","",IFERROR(XLOOKUP(R52,'Product Families'!$A:$A,'Product Families'!$B:$B),""))</f>
        <v>A&amp;C Bath Fizzers</v>
      </c>
      <c r="T52" s="102">
        <f t="array" ref="T52">IF(R52="","",(IFERROR(XLOOKUP($R52,Family,'Product Families'!D:D),"")))</f>
        <v>123</v>
      </c>
      <c r="U52" s="102">
        <f t="array" ref="U52">IF(S52="","",(IFERROR(XLOOKUP($R52,Family,'Product Families'!E:E),"")))</f>
        <v>126</v>
      </c>
      <c r="V52" s="102">
        <f t="array" ref="V52">IF(T52="","",(IFERROR(XLOOKUP($R52,Family,'Product Families'!F:F),"")))</f>
        <v>136</v>
      </c>
      <c r="W52" s="102">
        <f t="array" ref="W52">IF(U52="","",(IFERROR(XLOOKUP($R52,Family,'Product Families'!G:G),"")))</f>
        <v>146</v>
      </c>
      <c r="X52" s="65"/>
      <c r="Y52" s="80" t="s">
        <v>561</v>
      </c>
      <c r="Z52" s="88" t="str">
        <f t="array" ref="Z52">IF(Y52="","",IFERROR(XLOOKUP(Y52,'Product Families'!$A:$A,'Product Families'!$B:$B),""))</f>
        <v>Fine Fragrance Perfume Oils - White Label</v>
      </c>
      <c r="AA52" s="102">
        <f t="array" ref="AA52">IF(Y52="","",(IFERROR(XLOOKUP($Y52,Family,'Product Families'!D:D),"")))</f>
        <v>100</v>
      </c>
      <c r="AB52" s="102">
        <f t="array" ref="AB52">IF(Z52="","",(IFERROR(XLOOKUP($Y52,Family,'Product Families'!E:E),"")))</f>
        <v>103</v>
      </c>
      <c r="AC52" s="102">
        <f t="array" ref="AC52">IF(AA52="","",(IFERROR(XLOOKUP($Y52,Family,'Product Families'!F:F),"")))</f>
        <v>111</v>
      </c>
      <c r="AD52" s="102">
        <f t="array" ref="AD52">IF(AB52="","",(IFERROR(XLOOKUP($Y52,Family,'Product Families'!G:G),"")))</f>
        <v>119</v>
      </c>
      <c r="AE52" s="65"/>
      <c r="AF52" s="80" t="s">
        <v>504</v>
      </c>
      <c r="AG52" s="88" t="str">
        <f t="array" ref="AG52">IF(AF52="","",IFERROR(XLOOKUP(AF52,Family,'Product Families'!$B:$B),""))</f>
        <v>EBLPB</v>
      </c>
      <c r="AH52" s="102">
        <f t="array" ref="AH52">IF(AF52="","",(IFERROR(XLOOKUP($AF52,Family,'Product Families'!D:D),"")))</f>
        <v>200</v>
      </c>
      <c r="AI52" s="102">
        <f t="array" ref="AI52">IF(AG52="","",(IFERROR(XLOOKUP($AF52,Family,'Product Families'!E:E),"")))</f>
        <v>205</v>
      </c>
      <c r="AJ52" s="102">
        <f t="array" ref="AJ52">IF(AH52="","",(IFERROR(XLOOKUP($AF52,Family,'Product Families'!F:F),"")))</f>
        <v>221</v>
      </c>
      <c r="AK52" s="102">
        <f t="array" ref="AK52">IF(AI52="","",(IFERROR(XLOOKUP($AF52,Family,'Product Families'!G:G),"")))</f>
        <v>237</v>
      </c>
      <c r="AL52" s="248"/>
    </row>
    <row r="53" ht="13.5" customHeight="1">
      <c r="A53" s="264" t="s">
        <v>173</v>
      </c>
      <c r="B53" s="265"/>
      <c r="C53" s="265"/>
      <c r="D53" s="265"/>
      <c r="E53" s="266" t="s">
        <v>174</v>
      </c>
      <c r="F53" s="267" t="s">
        <v>179</v>
      </c>
      <c r="G53" s="268"/>
      <c r="H53" s="269"/>
      <c r="I53" s="8"/>
      <c r="J53" s="5"/>
      <c r="K53" s="80" t="s">
        <v>775</v>
      </c>
      <c r="L53" s="88" t="str">
        <f t="array" ref="L53">IF(K53="","",IFERROR(XLOOKUP(K53,'Product Families'!$A:$A,'Product Families'!$B:$B),""))</f>
        <v>Making Shea Butter Bath Balls / Double Mix</v>
      </c>
      <c r="M53" s="96">
        <f t="array" ref="M53">IF(K53="","",(IFERROR(XLOOKUP($K53,Family,'Product Families'!D:D),"")))</f>
        <v>173</v>
      </c>
      <c r="N53" s="96">
        <f t="array" ref="N53">IF(L53="","",(IFERROR(XLOOKUP($K53,Family,'Product Families'!E:E),"")))</f>
        <v>177</v>
      </c>
      <c r="O53" s="96">
        <f t="array" ref="O53">IF(M53="","",(IFERROR(XLOOKUP($K53,Family,'Product Families'!F:F),"")))</f>
        <v>191</v>
      </c>
      <c r="P53" s="96">
        <f t="array" ref="P53">IF(N53="","",(IFERROR(XLOOKUP($K53,Family,'Product Families'!G:G),"")))</f>
        <v>205</v>
      </c>
      <c r="Q53" s="65"/>
      <c r="R53" s="80" t="s">
        <v>110</v>
      </c>
      <c r="S53" s="232" t="str">
        <f t="array" ref="S53">IF(R53="","",IFERROR(XLOOKUP(R53,'Product Families'!$A:$A,'Product Families'!$B:$B),""))</f>
        <v>A&amp;C Bath Fizzer Gift Box</v>
      </c>
      <c r="T53" s="102">
        <f t="array" ref="T53">IF(R53="","",(IFERROR(XLOOKUP($R53,Family,'Product Families'!D:D),"")))</f>
        <v>28</v>
      </c>
      <c r="U53" s="102">
        <f t="array" ref="U53">IF(S53="","",(IFERROR(XLOOKUP($R53,Family,'Product Families'!E:E),"")))</f>
        <v>29</v>
      </c>
      <c r="V53" s="102">
        <f t="array" ref="V53">IF(T53="","",(IFERROR(XLOOKUP($R53,Family,'Product Families'!F:F),"")))</f>
        <v>31</v>
      </c>
      <c r="W53" s="102">
        <f t="array" ref="W53">IF(U53="","",(IFERROR(XLOOKUP($R53,Family,'Product Families'!G:G),"")))</f>
        <v>34</v>
      </c>
      <c r="X53" s="65"/>
      <c r="Y53" s="140" t="s">
        <v>565</v>
      </c>
      <c r="Z53" s="88" t="str">
        <f t="array" ref="Z53">IF(Y53="","",IFERROR(XLOOKUP(Y53,'Product Families'!$A:$A,'Product Families'!$B:$B),""))</f>
        <v>Fragranced Hand &amp; Body Lotions - Making</v>
      </c>
      <c r="AA53" s="102">
        <f t="array" ref="AA53">IF(Y53="","",(IFERROR(XLOOKUP($Y53,Family,'Product Families'!D:D),"")))</f>
        <v>86</v>
      </c>
      <c r="AB53" s="102">
        <f t="array" ref="AB53">IF(Z53="","",(IFERROR(XLOOKUP($Y53,Family,'Product Families'!E:E),"")))</f>
        <v>88</v>
      </c>
      <c r="AC53" s="102">
        <f t="array" ref="AC53">IF(AA53="","",(IFERROR(XLOOKUP($Y53,Family,'Product Families'!F:F),"")))</f>
        <v>95</v>
      </c>
      <c r="AD53" s="102">
        <f t="array" ref="AD53">IF(AB53="","",(IFERROR(XLOOKUP($Y53,Family,'Product Families'!G:G),"")))</f>
        <v>102</v>
      </c>
      <c r="AE53" s="65"/>
      <c r="AF53" s="80" t="s">
        <v>532</v>
      </c>
      <c r="AG53" s="88" t="str">
        <f t="array" ref="AG53">IF(AF53="","",IFERROR(XLOOKUP(AF53,Family,'Product Families'!$B:$B),""))</f>
        <v>EO - Puckator 10ml</v>
      </c>
      <c r="AH53" s="102">
        <f t="array" ref="AH53">IF(AF53="","",(IFERROR(XLOOKUP($AF53,Family,'Product Families'!D:D),"")))</f>
        <v>76</v>
      </c>
      <c r="AI53" s="102">
        <f t="array" ref="AI53">IF(AG53="","",(IFERROR(XLOOKUP($AF53,Family,'Product Families'!E:E),"")))</f>
        <v>78</v>
      </c>
      <c r="AJ53" s="102">
        <f t="array" ref="AJ53">IF(AH53="","",(IFERROR(XLOOKUP($AF53,Family,'Product Families'!F:F),"")))</f>
        <v>84</v>
      </c>
      <c r="AK53" s="102">
        <f t="array" ref="AK53">IF(AI53="","",(IFERROR(XLOOKUP($AF53,Family,'Product Families'!G:G),"")))</f>
        <v>90</v>
      </c>
      <c r="AL53" s="248"/>
    </row>
    <row r="54" ht="12.75" customHeight="1">
      <c r="A54" s="77" t="s">
        <v>177</v>
      </c>
      <c r="B54" s="271"/>
      <c r="C54" s="271"/>
      <c r="D54" s="271"/>
      <c r="E54" s="272"/>
      <c r="F54" s="273"/>
      <c r="H54" s="274"/>
      <c r="I54" s="8"/>
      <c r="J54" s="5"/>
      <c r="K54" s="99" t="s">
        <v>788</v>
      </c>
      <c r="L54" s="88" t="str">
        <f t="array" ref="L54">IF(K54="","",IFERROR(XLOOKUP(K54,'Product Families'!$A:$A,'Product Families'!$B:$B),""))</f>
        <v>Packing Shea Butter Bath Balls / tray of 16</v>
      </c>
      <c r="M54" s="96">
        <f t="array" ref="M54">IF(K54="","",(IFERROR(XLOOKUP($K54,Family,'Product Families'!D:D),"")))</f>
        <v>34</v>
      </c>
      <c r="N54" s="96">
        <f t="array" ref="N54">IF(L54="","",(IFERROR(XLOOKUP($K54,Family,'Product Families'!E:E),"")))</f>
        <v>35</v>
      </c>
      <c r="O54" s="96">
        <f t="array" ref="O54">IF(M54="","",(IFERROR(XLOOKUP($K54,Family,'Product Families'!F:F),"")))</f>
        <v>38</v>
      </c>
      <c r="P54" s="96">
        <f t="array" ref="P54">IF(N54="","",(IFERROR(XLOOKUP($K54,Family,'Product Families'!G:G),"")))</f>
        <v>41</v>
      </c>
      <c r="Q54" s="65"/>
      <c r="R54" s="80" t="s">
        <v>105</v>
      </c>
      <c r="S54" s="232" t="str">
        <f t="array" ref="S54">IF(R54="","",IFERROR(XLOOKUP(R54,'Product Families'!$A:$A,'Product Families'!$B:$B),""))</f>
        <v>A&amp;C Bath Fizzers - Labelling</v>
      </c>
      <c r="T54" s="102">
        <f t="array" ref="T54">IF(R54="","",(IFERROR(XLOOKUP($R54,Family,'Product Families'!D:D),"")))</f>
        <v>162</v>
      </c>
      <c r="U54" s="102">
        <f t="array" ref="U54">IF(S54="","",(IFERROR(XLOOKUP($R54,Family,'Product Families'!E:E),"")))</f>
        <v>166</v>
      </c>
      <c r="V54" s="102">
        <f t="array" ref="V54">IF(T54="","",(IFERROR(XLOOKUP($R54,Family,'Product Families'!F:F),"")))</f>
        <v>179</v>
      </c>
      <c r="W54" s="102">
        <f t="array" ref="W54">IF(U54="","",(IFERROR(XLOOKUP($R54,Family,'Product Families'!G:G),"")))</f>
        <v>192</v>
      </c>
      <c r="X54" s="5"/>
      <c r="Y54" s="275" t="s">
        <v>569</v>
      </c>
      <c r="Z54" s="88" t="str">
        <f t="array" ref="Z54">IF(Y54="","",IFERROR(XLOOKUP(Y54,'Product Families'!$A:$A,'Product Families'!$B:$B),""))</f>
        <v>Fragranced Hand &amp; Body Lotions - Packing in 4</v>
      </c>
      <c r="AA54" s="102">
        <f t="array" ref="AA54">IF(Y54="","",(IFERROR(XLOOKUP($Y54,Family,'Product Families'!D:D),"")))</f>
        <v>23</v>
      </c>
      <c r="AB54" s="102">
        <f t="array" ref="AB54">IF(Z54="","",(IFERROR(XLOOKUP($Y54,Family,'Product Families'!E:E),"")))</f>
        <v>24</v>
      </c>
      <c r="AC54" s="102">
        <f t="array" ref="AC54">IF(AA54="","",(IFERROR(XLOOKUP($Y54,Family,'Product Families'!F:F),"")))</f>
        <v>25</v>
      </c>
      <c r="AD54" s="102">
        <f t="array" ref="AD54">IF(AB54="","",(IFERROR(XLOOKUP($Y54,Family,'Product Families'!G:G),"")))</f>
        <v>26</v>
      </c>
      <c r="AE54" s="65"/>
      <c r="AF54" s="144" t="s">
        <v>535</v>
      </c>
      <c r="AG54" s="88" t="str">
        <f t="array" ref="AG54">IF(AF54="","",IFERROR(XLOOKUP(AF54,Family,'Product Families'!$B:$B),""))</f>
        <v>EO Smellacloud</v>
      </c>
      <c r="AH54" s="102">
        <f t="array" ref="AH54">IF(AF54="","",(IFERROR(XLOOKUP($AF54,Family,'Product Families'!D:D),"")))</f>
        <v>108</v>
      </c>
      <c r="AI54" s="102">
        <f t="array" ref="AI54">IF(AG54="","",(IFERROR(XLOOKUP($AF54,Family,'Product Families'!E:E),"")))</f>
        <v>111</v>
      </c>
      <c r="AJ54" s="102">
        <f t="array" ref="AJ54">IF(AH54="","",(IFERROR(XLOOKUP($AF54,Family,'Product Families'!F:F),"")))</f>
        <v>119</v>
      </c>
      <c r="AK54" s="102">
        <f t="array" ref="AK54">IF(AI54="","",(IFERROR(XLOOKUP($AF54,Family,'Product Families'!G:G),"")))</f>
        <v>128</v>
      </c>
      <c r="AL54" s="276"/>
    </row>
    <row r="55" ht="13.5" customHeight="1">
      <c r="A55" s="77" t="s">
        <v>178</v>
      </c>
      <c r="B55" s="271"/>
      <c r="C55" s="271"/>
      <c r="D55" s="271"/>
      <c r="E55" s="272"/>
      <c r="F55" s="273"/>
      <c r="H55" s="274"/>
      <c r="I55" s="8"/>
      <c r="J55" s="5"/>
      <c r="K55" s="80" t="s">
        <v>805</v>
      </c>
      <c r="L55" s="88" t="str">
        <f t="array" ref="L55">IF(K55="","",IFERROR(XLOOKUP(K55,'Product Families'!$A:$A,'Product Families'!$B:$B),""))</f>
        <v>Shaped Kid's Bathbombs (Animals,etc) 01,02,03,04,06,08</v>
      </c>
      <c r="M55" s="96">
        <f t="array" ref="M55">IF(K55="","",(IFERROR(XLOOKUP($K55,Family,'Product Families'!D:D),"")))</f>
        <v>81</v>
      </c>
      <c r="N55" s="96">
        <f t="array" ref="N55">IF(L55="","",(IFERROR(XLOOKUP($K55,Family,'Product Families'!E:E),"")))</f>
        <v>83</v>
      </c>
      <c r="O55" s="96">
        <f t="array" ref="O55">IF(M55="","",(IFERROR(XLOOKUP($K55,Family,'Product Families'!F:F),"")))</f>
        <v>90</v>
      </c>
      <c r="P55" s="96">
        <f t="array" ref="P55">IF(N55="","",(IFERROR(XLOOKUP($K55,Family,'Product Families'!G:G),"")))</f>
        <v>96</v>
      </c>
      <c r="Q55" s="65"/>
      <c r="R55" s="80" t="s">
        <v>106</v>
      </c>
      <c r="S55" s="232" t="str">
        <f t="array" ref="S55">IF(R55="","",IFERROR(XLOOKUP(R55,'Product Families'!$A:$A,'Product Families'!$B:$B),""))</f>
        <v>A&amp;C Bath Fizzers - Packing</v>
      </c>
      <c r="T55" s="102">
        <f t="array" ref="T55">IF(R55="","",(IFERROR(XLOOKUP($R55,Family,'Product Families'!D:D),"")))</f>
        <v>30</v>
      </c>
      <c r="U55" s="102">
        <f t="array" ref="U55">IF(S55="","",(IFERROR(XLOOKUP($R55,Family,'Product Families'!E:E),"")))</f>
        <v>31</v>
      </c>
      <c r="V55" s="102">
        <f t="array" ref="V55">IF(T55="","",(IFERROR(XLOOKUP($R55,Family,'Product Families'!F:F),"")))</f>
        <v>34</v>
      </c>
      <c r="W55" s="102">
        <f t="array" ref="W55">IF(U55="","",(IFERROR(XLOOKUP($R55,Family,'Product Families'!G:G),"")))</f>
        <v>36</v>
      </c>
      <c r="X55" s="5"/>
      <c r="Y55" s="80" t="s">
        <v>575</v>
      </c>
      <c r="Z55" s="88" t="str">
        <f t="array" ref="Z55">IF(Y55="","",IFERROR(XLOOKUP(Y55,'Product Families'!$A:$A,'Product Families'!$B:$B),""))</f>
        <v>Fragranced Hand &amp; Body Wash - Making</v>
      </c>
      <c r="AA55" s="102">
        <f t="array" ref="AA55">IF(Y55="","",(IFERROR(XLOOKUP($Y55,Family,'Product Families'!D:D),"")))</f>
        <v>86</v>
      </c>
      <c r="AB55" s="102">
        <f t="array" ref="AB55">IF(Z55="","",(IFERROR(XLOOKUP($Y55,Family,'Product Families'!E:E),"")))</f>
        <v>88</v>
      </c>
      <c r="AC55" s="102">
        <f t="array" ref="AC55">IF(AA55="","",(IFERROR(XLOOKUP($Y55,Family,'Product Families'!F:F),"")))</f>
        <v>95</v>
      </c>
      <c r="AD55" s="102">
        <f t="array" ref="AD55">IF(AB55="","",(IFERROR(XLOOKUP($Y55,Family,'Product Families'!G:G),"")))</f>
        <v>102</v>
      </c>
      <c r="AE55" s="65"/>
      <c r="AF55" s="80" t="s">
        <v>544</v>
      </c>
      <c r="AG55" s="88" t="str">
        <f t="array" ref="AG55">IF(AF55="","",IFERROR(XLOOKUP(AF55,Family,'Product Families'!$B:$B),""))</f>
        <v>ESOAP</v>
      </c>
      <c r="AH55" s="102">
        <f t="array" ref="AH55">IF(AF55="","",(IFERROR(XLOOKUP($AF55,Family,'Product Families'!D:D),"")))</f>
        <v>65</v>
      </c>
      <c r="AI55" s="102">
        <f t="array" ref="AI55">IF(AG55="","",(IFERROR(XLOOKUP($AF55,Family,'Product Families'!E:E),"")))</f>
        <v>67</v>
      </c>
      <c r="AJ55" s="102">
        <f t="array" ref="AJ55">IF(AH55="","",(IFERROR(XLOOKUP($AF55,Family,'Product Families'!F:F),"")))</f>
        <v>72</v>
      </c>
      <c r="AK55" s="102">
        <f t="array" ref="AK55">IF(AI55="","",(IFERROR(XLOOKUP($AF55,Family,'Product Families'!G:G),"")))</f>
        <v>77</v>
      </c>
      <c r="AL55" s="248"/>
    </row>
    <row r="56" ht="13.5" customHeight="1">
      <c r="A56" s="77" t="s">
        <v>180</v>
      </c>
      <c r="B56" s="271"/>
      <c r="C56" s="271"/>
      <c r="D56" s="271"/>
      <c r="E56" s="272"/>
      <c r="F56" s="273"/>
      <c r="H56" s="274"/>
      <c r="I56" s="8"/>
      <c r="J56" s="5"/>
      <c r="K56" s="80" t="s">
        <v>819</v>
      </c>
      <c r="L56" s="88" t="str">
        <f t="array" ref="L56">IF(K56="","",IFERROR(XLOOKUP(K56,'Product Families'!$A:$A,'Product Families'!$B:$B),""))</f>
        <v>Shaped Kid's Bathbombs (Animals,etc) 05,07</v>
      </c>
      <c r="M56" s="96">
        <f t="array" ref="M56">IF(K56="","",(IFERROR(XLOOKUP($K56,Family,'Product Families'!D:D),"")))</f>
        <v>50</v>
      </c>
      <c r="N56" s="96">
        <f t="array" ref="N56">IF(L56="","",(IFERROR(XLOOKUP($K56,Family,'Product Families'!E:E),"")))</f>
        <v>52</v>
      </c>
      <c r="O56" s="96">
        <f t="array" ref="O56">IF(M56="","",(IFERROR(XLOOKUP($K56,Family,'Product Families'!F:F),"")))</f>
        <v>56</v>
      </c>
      <c r="P56" s="96">
        <f t="array" ref="P56">IF(N56="","",(IFERROR(XLOOKUP($K56,Family,'Product Families'!G:G),"")))</f>
        <v>60</v>
      </c>
      <c r="Q56" s="65"/>
      <c r="R56" s="80" t="s">
        <v>115</v>
      </c>
      <c r="S56" s="232" t="str">
        <f t="array" ref="S56">IF(R56="","",IFERROR(XLOOKUP(R56,'Product Families'!$A:$A,'Product Families'!$B:$B),""))</f>
        <v>A&amp;C Hand &amp; Body Cream - Making</v>
      </c>
      <c r="T56" s="102">
        <f t="array" ref="T56">IF(R56="","",(IFERROR(XLOOKUP($R56,Family,'Product Families'!D:D),"")))</f>
        <v>86</v>
      </c>
      <c r="U56" s="102">
        <f t="array" ref="U56">IF(S56="","",(IFERROR(XLOOKUP($R56,Family,'Product Families'!E:E),"")))</f>
        <v>88</v>
      </c>
      <c r="V56" s="102">
        <f t="array" ref="V56">IF(T56="","",(IFERROR(XLOOKUP($R56,Family,'Product Families'!F:F),"")))</f>
        <v>95</v>
      </c>
      <c r="W56" s="102">
        <f t="array" ref="W56">IF(U56="","",(IFERROR(XLOOKUP($R56,Family,'Product Families'!G:G),"")))</f>
        <v>102</v>
      </c>
      <c r="X56" s="5"/>
      <c r="Y56" s="275" t="s">
        <v>585</v>
      </c>
      <c r="Z56" s="88" t="str">
        <f t="array" ref="Z56">IF(Y56="","",IFERROR(XLOOKUP(Y56,'Product Families'!$A:$A,'Product Families'!$B:$B),""))</f>
        <v>Fragranced Hand &amp; Body Wash - Packing In 4</v>
      </c>
      <c r="AA56" s="102">
        <f t="array" ref="AA56">IF(Y56="","",(IFERROR(XLOOKUP($Y56,Family,'Product Families'!D:D),"")))</f>
        <v>23</v>
      </c>
      <c r="AB56" s="102">
        <f t="array" ref="AB56">IF(Z56="","",(IFERROR(XLOOKUP($Y56,Family,'Product Families'!E:E),"")))</f>
        <v>24</v>
      </c>
      <c r="AC56" s="102">
        <f t="array" ref="AC56">IF(AA56="","",(IFERROR(XLOOKUP($Y56,Family,'Product Families'!F:F),"")))</f>
        <v>25</v>
      </c>
      <c r="AD56" s="102">
        <f t="array" ref="AD56">IF(AB56="","",(IFERROR(XLOOKUP($Y56,Family,'Product Families'!G:G),"")))</f>
        <v>26</v>
      </c>
      <c r="AE56" s="65"/>
      <c r="AF56" s="80" t="s">
        <v>644</v>
      </c>
      <c r="AG56" s="88" t="str">
        <f t="array" ref="AG56">IF(AF56="","",IFERROR(XLOOKUP(AF56,Family,'Product Families'!$B:$B),""))</f>
        <v>Himalayan Salt In Tins - Letterbox Gifts</v>
      </c>
      <c r="AH56" s="102">
        <f t="array" ref="AH56">IF(AF56="","",(IFERROR(XLOOKUP($AF56,Family,'Product Families'!D:D),"")))</f>
        <v>52</v>
      </c>
      <c r="AI56" s="102">
        <f t="array" ref="AI56">IF(AG56="","",(IFERROR(XLOOKUP($AF56,Family,'Product Families'!E:E),"")))</f>
        <v>54</v>
      </c>
      <c r="AJ56" s="102">
        <f t="array" ref="AJ56">IF(AH56="","",(IFERROR(XLOOKUP($AF56,Family,'Product Families'!F:F),"")))</f>
        <v>58</v>
      </c>
      <c r="AK56" s="102">
        <f t="array" ref="AK56">IF(AI56="","",(IFERROR(XLOOKUP($AF56,Family,'Product Families'!G:G),"")))</f>
        <v>62</v>
      </c>
      <c r="AL56" s="248"/>
    </row>
    <row r="57" ht="13.5" customHeight="1">
      <c r="A57" s="77" t="s">
        <v>182</v>
      </c>
      <c r="B57" s="271"/>
      <c r="C57" s="271"/>
      <c r="D57" s="271"/>
      <c r="E57" s="272"/>
      <c r="F57" s="277"/>
      <c r="H57" s="274"/>
      <c r="I57" s="8"/>
      <c r="J57" s="5"/>
      <c r="K57" s="99" t="s">
        <v>837</v>
      </c>
      <c r="L57" s="88" t="str">
        <f t="array" ref="L57">IF(K57="","",IFERROR(XLOOKUP(K57,'Product Families'!$A:$A,'Product Families'!$B:$B),""))</f>
        <v>Shaped Kid's Bathbombs (Animals,etc) Packing</v>
      </c>
      <c r="M57" s="96">
        <f t="array" ref="M57">IF(K57="","",(IFERROR(XLOOKUP($K57,Family,'Product Families'!D:D),"")))</f>
        <v>46</v>
      </c>
      <c r="N57" s="96">
        <f t="array" ref="N57">IF(L57="","",(IFERROR(XLOOKUP($K57,Family,'Product Families'!E:E),"")))</f>
        <v>48</v>
      </c>
      <c r="O57" s="96">
        <f t="array" ref="O57">IF(M57="","",(IFERROR(XLOOKUP($K57,Family,'Product Families'!F:F),"")))</f>
        <v>51</v>
      </c>
      <c r="P57" s="96">
        <f t="array" ref="P57">IF(N57="","",(IFERROR(XLOOKUP($K57,Family,'Product Families'!G:G),"")))</f>
        <v>55</v>
      </c>
      <c r="Q57" s="65"/>
      <c r="R57" s="80" t="s">
        <v>127</v>
      </c>
      <c r="S57" s="232" t="str">
        <f t="array" ref="S57">IF(R57="","",IFERROR(XLOOKUP(R57,'Product Families'!$A:$A,'Product Families'!$B:$B),""))</f>
        <v>A&amp;C 140ml Reed Diffusers</v>
      </c>
      <c r="T57" s="102">
        <f t="array" ref="T57">IF(R57="","",(IFERROR(XLOOKUP($R57,Family,'Product Families'!D:D),"")))</f>
        <v>18</v>
      </c>
      <c r="U57" s="102">
        <f t="array" ref="U57">IF(S57="","",(IFERROR(XLOOKUP($R57,Family,'Product Families'!E:E),"")))</f>
        <v>19</v>
      </c>
      <c r="V57" s="102">
        <f t="array" ref="V57">IF(T57="","",(IFERROR(XLOOKUP($R57,Family,'Product Families'!F:F),"")))</f>
        <v>20</v>
      </c>
      <c r="W57" s="102">
        <f t="array" ref="W57">IF(U57="","",(IFERROR(XLOOKUP($R57,Family,'Product Families'!G:G),"")))</f>
        <v>22</v>
      </c>
      <c r="X57" s="5"/>
      <c r="Y57" s="99" t="s">
        <v>588</v>
      </c>
      <c r="Z57" s="88" t="str">
        <f t="array" ref="Z57">IF(Y57="","",IFERROR(XLOOKUP(Y57,'Product Families'!$A:$A,'Product Families'!$B:$B),""))</f>
        <v>Fragranced Hand &amp; Body Wash - White Label - pack of 4</v>
      </c>
      <c r="AA57" s="102">
        <f t="array" ref="AA57">IF(Y57="","",(IFERROR(XLOOKUP($Y57,Family,'Product Families'!D:D),"")))</f>
        <v>9</v>
      </c>
      <c r="AB57" s="102">
        <f t="array" ref="AB57">IF(Z57="","",(IFERROR(XLOOKUP($Y57,Family,'Product Families'!E:E),"")))</f>
        <v>10</v>
      </c>
      <c r="AC57" s="102">
        <f t="array" ref="AC57">IF(AA57="","",(IFERROR(XLOOKUP($Y57,Family,'Product Families'!F:F),"")))</f>
        <v>11</v>
      </c>
      <c r="AD57" s="102">
        <f t="array" ref="AD57">IF(AB57="","",(IFERROR(XLOOKUP($Y57,Family,'Product Families'!G:G),"")))</f>
        <v>12</v>
      </c>
      <c r="AE57" s="65"/>
      <c r="AF57" s="80" t="s">
        <v>794</v>
      </c>
      <c r="AG57" s="88" t="str">
        <f t="array" ref="AG57">IF(AF57="","",IFERROR(XLOOKUP(AF57,Family,'Product Families'!$B:$B),""))</f>
        <v>MOASC</v>
      </c>
      <c r="AH57" s="102">
        <f t="array" ref="AH57">IF(AF57="","",(IFERROR(XLOOKUP($AF57,Family,'Product Families'!D:D),"")))</f>
        <v>59</v>
      </c>
      <c r="AI57" s="102">
        <f t="array" ref="AI57">IF(AG57="","",(IFERROR(XLOOKUP($AF57,Family,'Product Families'!E:E),"")))</f>
        <v>61</v>
      </c>
      <c r="AJ57" s="102">
        <f t="array" ref="AJ57">IF(AH57="","",(IFERROR(XLOOKUP($AF57,Family,'Product Families'!F:F),"")))</f>
        <v>65</v>
      </c>
      <c r="AK57" s="102">
        <f t="array" ref="AK57">IF(AI57="","",(IFERROR(XLOOKUP($AF57,Family,'Product Families'!G:G),"")))</f>
        <v>70</v>
      </c>
      <c r="AL57" s="248"/>
    </row>
    <row r="58" ht="13.5" customHeight="1">
      <c r="A58" s="77" t="s">
        <v>186</v>
      </c>
      <c r="B58" s="271"/>
      <c r="C58" s="271"/>
      <c r="D58" s="271"/>
      <c r="E58" s="272"/>
      <c r="F58" s="273"/>
      <c r="H58" s="274"/>
      <c r="I58" s="8"/>
      <c r="J58" s="5"/>
      <c r="K58" s="88" t="s">
        <v>851</v>
      </c>
      <c r="L58" s="88" t="str">
        <f t="array" ref="L58">IF(K58="","",IFERROR(XLOOKUP(K58,'Product Families'!$A:$A,'Product Families'!$B:$B),""))</f>
        <v>Spooky Bath Bombs - Making</v>
      </c>
      <c r="M58" s="96" t="str">
        <f t="array" ref="M58">IF(K58="","",(IFERROR(XLOOKUP($K58,Family,'Product Families'!D:D),"")))</f>
        <v/>
      </c>
      <c r="N58" s="96">
        <f t="array" ref="N58">IF(L58="","",(IFERROR(XLOOKUP($K58,Family,'Product Families'!E:E),"")))</f>
        <v>0</v>
      </c>
      <c r="O58" s="96" t="str">
        <f t="array" ref="O58">IF(M58="","",(IFERROR(XLOOKUP($K58,Family,'Product Families'!F:F),"")))</f>
        <v/>
      </c>
      <c r="P58" s="96">
        <f t="array" ref="P58">IF(N58="","",(IFERROR(XLOOKUP($K58,Family,'Product Families'!G:G),"")))</f>
        <v>0</v>
      </c>
      <c r="Q58" s="65"/>
      <c r="R58" s="229" t="s">
        <v>129</v>
      </c>
      <c r="S58" s="232" t="str">
        <f t="array" ref="S58">IF(R58="","",IFERROR(XLOOKUP(R58,'Product Families'!$A:$A,'Product Families'!$B:$B),""))</f>
        <v>A&amp;C Reed Diffuser Refills</v>
      </c>
      <c r="T58" s="102">
        <f t="array" ref="T58">IF(R58="","",(IFERROR(XLOOKUP($R58,Family,'Product Families'!D:D),"")))</f>
        <v>52</v>
      </c>
      <c r="U58" s="102">
        <f t="array" ref="U58">IF(S58="","",(IFERROR(XLOOKUP($R58,Family,'Product Families'!E:E),"")))</f>
        <v>54</v>
      </c>
      <c r="V58" s="102">
        <f t="array" ref="V58">IF(T58="","",(IFERROR(XLOOKUP($R58,Family,'Product Families'!F:F),"")))</f>
        <v>58</v>
      </c>
      <c r="W58" s="102">
        <f t="array" ref="W58">IF(U58="","",(IFERROR(XLOOKUP($R58,Family,'Product Families'!G:G),"")))</f>
        <v>62</v>
      </c>
      <c r="X58" s="5"/>
      <c r="Y58" s="278" t="s">
        <v>859</v>
      </c>
      <c r="Z58" s="88" t="str">
        <f t="array" ref="Z58">IF(Y58="","",IFERROR(XLOOKUP(Y58,'Product Families'!$A:$A,'Product Families'!$B:$B),""))</f>
        <v>Floral Bath Soak - Pack of 4</v>
      </c>
      <c r="AA58" s="102">
        <f t="array" ref="AA58">IF(Y58="","",(IFERROR(XLOOKUP($Y58,Family,'Product Families'!D:D),"")))</f>
        <v>10</v>
      </c>
      <c r="AB58" s="102">
        <f t="array" ref="AB58">IF(Z58="","",(IFERROR(XLOOKUP($Y58,Family,'Product Families'!E:E),"")))</f>
        <v>11</v>
      </c>
      <c r="AC58" s="102">
        <f t="array" ref="AC58">IF(AA58="","",(IFERROR(XLOOKUP($Y58,Family,'Product Families'!F:F),"")))</f>
        <v>12</v>
      </c>
      <c r="AD58" s="102">
        <f t="array" ref="AD58">IF(AB58="","",(IFERROR(XLOOKUP($Y58,Family,'Product Families'!G:G),"")))</f>
        <v>13</v>
      </c>
      <c r="AE58" s="65"/>
      <c r="AF58" s="80" t="s">
        <v>862</v>
      </c>
      <c r="AG58" s="88" t="str">
        <f t="array" ref="AG58">IF(AF58="","",IFERROR(XLOOKUP(AF58,Family,'Product Families'!$B:$B),""))</f>
        <v>Smellacloud 50ml Essential Oils</v>
      </c>
      <c r="AH58" s="102">
        <f t="array" ref="AH58">IF(AF58="","",(IFERROR(XLOOKUP($AF58,Family,'Product Families'!D:D),"")))</f>
        <v>76</v>
      </c>
      <c r="AI58" s="102">
        <f t="array" ref="AI58">IF(AG58="","",(IFERROR(XLOOKUP($AF58,Family,'Product Families'!E:E),"")))</f>
        <v>78</v>
      </c>
      <c r="AJ58" s="102">
        <f t="array" ref="AJ58">IF(AH58="","",(IFERROR(XLOOKUP($AF58,Family,'Product Families'!F:F),"")))</f>
        <v>84</v>
      </c>
      <c r="AK58" s="102">
        <f t="array" ref="AK58">IF(AI58="","",(IFERROR(XLOOKUP($AF58,Family,'Product Families'!G:G),"")))</f>
        <v>90</v>
      </c>
      <c r="AL58" s="248"/>
    </row>
    <row r="59" ht="13.5" customHeight="1">
      <c r="A59" s="77" t="s">
        <v>187</v>
      </c>
      <c r="B59" s="271"/>
      <c r="C59" s="271"/>
      <c r="D59" s="271"/>
      <c r="E59" s="272"/>
      <c r="F59" s="273"/>
      <c r="H59" s="274"/>
      <c r="I59" s="8"/>
      <c r="J59" s="5"/>
      <c r="K59" s="80" t="s">
        <v>876</v>
      </c>
      <c r="L59" s="88" t="str">
        <f t="array" ref="L59">IF(K59="","",IFERROR(XLOOKUP(K59,'Product Families'!$A:$A,'Product Families'!$B:$B),""))</f>
        <v>Spooky Bath Bombs - Packing</v>
      </c>
      <c r="M59" s="96">
        <f t="array" ref="M59">IF(K59="","",(IFERROR(XLOOKUP($K59,Family,'Product Families'!D:D),"")))</f>
        <v>46</v>
      </c>
      <c r="N59" s="96">
        <f t="array" ref="N59">IF(L59="","",(IFERROR(XLOOKUP($K59,Family,'Product Families'!E:E),"")))</f>
        <v>48</v>
      </c>
      <c r="O59" s="96">
        <f t="array" ref="O59">IF(M59="","",(IFERROR(XLOOKUP($K59,Family,'Product Families'!F:F),"")))</f>
        <v>51</v>
      </c>
      <c r="P59" s="96">
        <f t="array" ref="P59">IF(N59="","",(IFERROR(XLOOKUP($K59,Family,'Product Families'!G:G),"")))</f>
        <v>55</v>
      </c>
      <c r="Q59" s="65"/>
      <c r="R59" s="219" t="s">
        <v>137</v>
      </c>
      <c r="S59" s="232" t="str">
        <f t="array" ref="S59">IF(R59="","",IFERROR(XLOOKUP(R59,'Product Families'!$A:$A,'Product Families'!$B:$B),""))</f>
        <v>A&amp;C Fairy Dust</v>
      </c>
      <c r="T59" s="102">
        <f t="array" ref="T59">IF(R59="","",(IFERROR(XLOOKUP($R59,Family,'Product Families'!D:D),"")))</f>
        <v>18</v>
      </c>
      <c r="U59" s="102">
        <f t="array" ref="U59">IF(S59="","",(IFERROR(XLOOKUP($R59,Family,'Product Families'!E:E),"")))</f>
        <v>19</v>
      </c>
      <c r="V59" s="102">
        <f t="array" ref="V59">IF(T59="","",(IFERROR(XLOOKUP($R59,Family,'Product Families'!F:F),"")))</f>
        <v>20</v>
      </c>
      <c r="W59" s="102">
        <v>21.0</v>
      </c>
      <c r="X59" s="5"/>
      <c r="Y59" s="140" t="s">
        <v>603</v>
      </c>
      <c r="Z59" s="88" t="str">
        <f t="array" ref="Z59">IF(Y59="","",IFERROR(XLOOKUP(Y59,'Product Families'!$A:$A,'Product Families'!$B:$B),""))</f>
        <v>Fragranced Sugar Body Scrub 300g - Box of 3</v>
      </c>
      <c r="AA59" s="102">
        <f t="array" ref="AA59">IF(Y59="","",(IFERROR(XLOOKUP($Y59,Family,'Product Families'!D:D),"")))</f>
        <v>10</v>
      </c>
      <c r="AB59" s="102">
        <f t="array" ref="AB59">IF(Z59="","",(IFERROR(XLOOKUP($Y59,Family,'Product Families'!E:E),"")))</f>
        <v>11</v>
      </c>
      <c r="AC59" s="102">
        <f t="array" ref="AC59">IF(AA59="","",(IFERROR(XLOOKUP($Y59,Family,'Product Families'!F:F),"")))</f>
        <v>12</v>
      </c>
      <c r="AD59" s="102">
        <f t="array" ref="AD59">IF(AB59="","",(IFERROR(XLOOKUP($Y59,Family,'Product Families'!G:G),"")))</f>
        <v>13</v>
      </c>
      <c r="AE59" s="65"/>
      <c r="AF59" s="99" t="s">
        <v>900</v>
      </c>
      <c r="AG59" s="88" t="str">
        <f t="array" ref="AG59">IF(AF59="","",IFERROR(XLOOKUP(AF59,Family,'Product Families'!$B:$B),""))</f>
        <v>PuckJBB - Making</v>
      </c>
      <c r="AH59" s="102">
        <f t="array" ref="AH59">IF(AF59="","",(IFERROR(XLOOKUP($AF59,Family,'Product Families'!D:D),"")))</f>
        <v>144</v>
      </c>
      <c r="AI59" s="102">
        <f t="array" ref="AI59">IF(AG59="","",(IFERROR(XLOOKUP($AF59,Family,'Product Families'!E:E),"")))</f>
        <v>148</v>
      </c>
      <c r="AJ59" s="102">
        <f t="array" ref="AJ59">IF(AH59="","",(IFERROR(XLOOKUP($AF59,Family,'Product Families'!F:F),"")))</f>
        <v>159</v>
      </c>
      <c r="AK59" s="102">
        <f t="array" ref="AK59">IF(AI59="","",(IFERROR(XLOOKUP($AF59,Family,'Product Families'!G:G),"")))</f>
        <v>170</v>
      </c>
      <c r="AL59" s="248"/>
    </row>
    <row r="60" ht="13.5" customHeight="1">
      <c r="A60" s="191"/>
      <c r="B60" s="143"/>
      <c r="C60" s="143"/>
      <c r="D60" s="143"/>
      <c r="E60" s="143"/>
      <c r="F60" s="273"/>
      <c r="H60" s="274"/>
      <c r="I60" s="8"/>
      <c r="J60" s="5"/>
      <c r="K60" s="88" t="s">
        <v>904</v>
      </c>
      <c r="L60" s="88" t="str">
        <f t="array" ref="L60">IF(K60="","",IFERROR(XLOOKUP(K60,'Product Families'!$A:$A,'Product Families'!$B:$B),""))</f>
        <v>Spooky Bath Bombs - Painting</v>
      </c>
      <c r="M60" s="96" t="str">
        <f t="array" ref="M60">IF(K60="","",(IFERROR(XLOOKUP($K60,Family,'Product Families'!D:D),"")))</f>
        <v/>
      </c>
      <c r="N60" s="96">
        <f t="array" ref="N60">IF(L60="","",(IFERROR(XLOOKUP($K60,Family,'Product Families'!E:E),"")))</f>
        <v>0</v>
      </c>
      <c r="O60" s="96" t="str">
        <f t="array" ref="O60">IF(M60="","",(IFERROR(XLOOKUP($K60,Family,'Product Families'!F:F),"")))</f>
        <v/>
      </c>
      <c r="P60" s="96">
        <f t="array" ref="P60">IF(N60="","",(IFERROR(XLOOKUP($K60,Family,'Product Families'!G:G),"")))</f>
        <v>0</v>
      </c>
      <c r="Q60" s="65"/>
      <c r="R60" s="80" t="s">
        <v>139</v>
      </c>
      <c r="S60" s="232" t="str">
        <f t="array" ref="S60">IF(R60="","",IFERROR(XLOOKUP(R60,'Product Families'!$A:$A,'Product Families'!$B:$B),""))</f>
        <v>A&amp;C Face Masks</v>
      </c>
      <c r="T60" s="102">
        <f t="array" ref="T60">IF(R60="","",(IFERROR(XLOOKUP($R60,Family,'Product Families'!D:D),"")))</f>
        <v>43</v>
      </c>
      <c r="U60" s="102">
        <f t="array" ref="U60">IF(S60="","",(IFERROR(XLOOKUP($R60,Family,'Product Families'!E:E),"")))</f>
        <v>44</v>
      </c>
      <c r="V60" s="102">
        <f t="array" ref="V60">IF(T60="","",(IFERROR(XLOOKUP($R60,Family,'Product Families'!F:F),"")))</f>
        <v>48</v>
      </c>
      <c r="W60" s="102">
        <f t="array" ref="W60">IF(U60="","",(IFERROR(XLOOKUP($R60,Family,'Product Families'!G:G),"")))</f>
        <v>51</v>
      </c>
      <c r="X60" s="5"/>
      <c r="Y60" s="80" t="s">
        <v>606</v>
      </c>
      <c r="Z60" s="88" t="str">
        <f t="array" ref="Z60">IF(Y60="","",IFERROR(XLOOKUP(Y60,'Product Families'!$A:$A,'Product Families'!$B:$B),""))</f>
        <v>White Label Fragranced Sugar Body Scrubs Box of 3</v>
      </c>
      <c r="AA60" s="102">
        <f t="array" ref="AA60">IF(Y60="","",(IFERROR(XLOOKUP($Y60,Family,'Product Families'!D:D),"")))</f>
        <v>10</v>
      </c>
      <c r="AB60" s="102">
        <f t="array" ref="AB60">IF(Z60="","",(IFERROR(XLOOKUP($Y60,Family,'Product Families'!E:E),"")))</f>
        <v>11</v>
      </c>
      <c r="AC60" s="102">
        <f t="array" ref="AC60">IF(AA60="","",(IFERROR(XLOOKUP($Y60,Family,'Product Families'!F:F),"")))</f>
        <v>12</v>
      </c>
      <c r="AD60" s="102">
        <f t="array" ref="AD60">IF(AB60="","",(IFERROR(XLOOKUP($Y60,Family,'Product Families'!G:G),"")))</f>
        <v>13</v>
      </c>
      <c r="AE60" s="65"/>
      <c r="AF60" s="99" t="s">
        <v>916</v>
      </c>
      <c r="AG60" s="88" t="str">
        <f t="array" ref="AG60">IF(AF60="","",IFERROR(XLOOKUP(AF60,Family,'Product Families'!$B:$B),""))</f>
        <v>PuckJBB - Packing</v>
      </c>
      <c r="AH60" s="102">
        <f t="array" ref="AH60">IF(AF60="","",(IFERROR(XLOOKUP($AF60,Family,'Product Families'!D:D),"")))</f>
        <v>34</v>
      </c>
      <c r="AI60" s="102">
        <f t="array" ref="AI60">IF(AG60="","",(IFERROR(XLOOKUP($AF60,Family,'Product Families'!E:E),"")))</f>
        <v>35</v>
      </c>
      <c r="AJ60" s="102">
        <f t="array" ref="AJ60">IF(AH60="","",(IFERROR(XLOOKUP($AF60,Family,'Product Families'!F:F),"")))</f>
        <v>38</v>
      </c>
      <c r="AK60" s="102">
        <f t="array" ref="AK60">IF(AI60="","",(IFERROR(XLOOKUP($AF60,Family,'Product Families'!G:G),"")))</f>
        <v>41</v>
      </c>
      <c r="AL60" s="248"/>
    </row>
    <row r="61" ht="13.5" customHeight="1">
      <c r="A61" s="191"/>
      <c r="B61" s="143"/>
      <c r="C61" s="143"/>
      <c r="D61" s="143"/>
      <c r="E61" s="143"/>
      <c r="F61" s="279" t="s">
        <v>183</v>
      </c>
      <c r="H61" s="274"/>
      <c r="I61" s="8"/>
      <c r="J61" s="5"/>
      <c r="K61" s="278" t="s">
        <v>921</v>
      </c>
      <c r="L61" s="88" t="str">
        <f t="array" ref="L61">IF(K61="","",IFERROR(XLOOKUP(K61,'Product Families'!$A:$A,'Product Families'!$B:$B),""))</f>
        <v>Vitamin C Bath Bomb - Making</v>
      </c>
      <c r="M61" s="96">
        <f t="array" ref="M61">IF(K61="","",(IFERROR(XLOOKUP($K61,Family,'Product Families'!D:D),"")))</f>
        <v>200</v>
      </c>
      <c r="N61" s="96">
        <f t="array" ref="N61">IF(L61="","",(IFERROR(XLOOKUP($K61,Family,'Product Families'!E:E),"")))</f>
        <v>205</v>
      </c>
      <c r="O61" s="96">
        <f t="array" ref="O61">IF(M61="","",(IFERROR(XLOOKUP($K61,Family,'Product Families'!F:F),"")))</f>
        <v>221</v>
      </c>
      <c r="P61" s="96">
        <f t="array" ref="P61">IF(N61="","",(IFERROR(XLOOKUP($K61,Family,'Product Families'!G:G),"")))</f>
        <v>237</v>
      </c>
      <c r="Q61" s="65"/>
      <c r="R61" s="233" t="s">
        <v>142</v>
      </c>
      <c r="S61" s="232" t="str">
        <f t="array" ref="S61">IF(R61="","",IFERROR(XLOOKUP(R61,'Product Families'!$A:$A,'Product Families'!$B:$B),""))</f>
        <v>Gift Box</v>
      </c>
      <c r="T61" s="102">
        <f t="array" ref="T61">IF(R61="","",(IFERROR(XLOOKUP($R61,Family,'Product Families'!D:D),"")))</f>
        <v>26</v>
      </c>
      <c r="U61" s="102">
        <f t="array" ref="U61">IF(S61="","",(IFERROR(XLOOKUP($R61,Family,'Product Families'!E:E),"")))</f>
        <v>27</v>
      </c>
      <c r="V61" s="102">
        <f t="array" ref="V61">IF(T61="","",(IFERROR(XLOOKUP($R61,Family,'Product Families'!F:F),"")))</f>
        <v>29</v>
      </c>
      <c r="W61" s="102">
        <f t="array" ref="W61">IF(U61="","",(IFERROR(XLOOKUP($R61,Family,'Product Families'!G:G),"")))</f>
        <v>31</v>
      </c>
      <c r="X61" s="5"/>
      <c r="Y61" s="80" t="s">
        <v>927</v>
      </c>
      <c r="Z61" s="88" t="str">
        <f t="array" ref="Z61">IF(Y61="","",IFERROR(XLOOKUP(Y61,'Product Families'!$A:$A,'Product Families'!$B:$B),""))</f>
        <v>Greenman Rutuals Bath Salts - Box of 3</v>
      </c>
      <c r="AA61" s="102">
        <f t="array" ref="AA61">IF(Y61="","",(IFERROR(XLOOKUP($Y61,Family,'Product Families'!D:D),"")))</f>
        <v>10</v>
      </c>
      <c r="AB61" s="102">
        <f t="array" ref="AB61">IF(Z61="","",(IFERROR(XLOOKUP($Y61,Family,'Product Families'!E:E),"")))</f>
        <v>11</v>
      </c>
      <c r="AC61" s="102">
        <f t="array" ref="AC61">IF(AA61="","",(IFERROR(XLOOKUP($Y61,Family,'Product Families'!F:F),"")))</f>
        <v>12</v>
      </c>
      <c r="AD61" s="102">
        <f t="array" ref="AD61">IF(AB61="","",(IFERROR(XLOOKUP($Y61,Family,'Product Families'!G:G),"")))</f>
        <v>13</v>
      </c>
      <c r="AE61" s="65"/>
      <c r="AF61" s="80" t="s">
        <v>930</v>
      </c>
      <c r="AG61" s="88" t="str">
        <f t="array" ref="AG61">IF(AF61="","",IFERROR(XLOOKUP(AF61,Family,'Product Families'!$B:$B),""))</f>
        <v>Something Different BSV</v>
      </c>
      <c r="AH61" s="102">
        <f t="array" ref="AH61">IF(AF61="","",(IFERROR(XLOOKUP($AF61,Family,'Product Families'!D:D),"")))</f>
        <v>86</v>
      </c>
      <c r="AI61" s="102">
        <f t="array" ref="AI61">IF(AG61="","",(IFERROR(XLOOKUP($AF61,Family,'Product Families'!E:E),"")))</f>
        <v>88</v>
      </c>
      <c r="AJ61" s="102">
        <f t="array" ref="AJ61">IF(AH61="","",(IFERROR(XLOOKUP($AF61,Family,'Product Families'!F:F),"")))</f>
        <v>95</v>
      </c>
      <c r="AK61" s="102">
        <f t="array" ref="AK61">IF(AI61="","",(IFERROR(XLOOKUP($AF61,Family,'Product Families'!G:G),"")))</f>
        <v>103</v>
      </c>
      <c r="AL61" s="248"/>
    </row>
    <row r="62" ht="13.5" customHeight="1">
      <c r="A62" s="280"/>
      <c r="B62" s="281"/>
      <c r="C62" s="281"/>
      <c r="D62" s="281"/>
      <c r="E62" s="281"/>
      <c r="F62" s="282"/>
      <c r="G62" s="283"/>
      <c r="H62" s="284"/>
      <c r="I62" s="8"/>
      <c r="J62" s="5"/>
      <c r="K62" s="80" t="s">
        <v>938</v>
      </c>
      <c r="L62" s="88" t="str">
        <f t="array" ref="L62">IF(K62="","",IFERROR(XLOOKUP(K62,'Product Families'!$A:$A,'Product Families'!$B:$B),""))</f>
        <v>Vitamin C Bath Bomb - Packing in 4</v>
      </c>
      <c r="M62" s="96">
        <f t="array" ref="M62">IF(K62="","",(IFERROR(XLOOKUP($K62,Family,'Product Families'!D:D),"")))</f>
        <v>43</v>
      </c>
      <c r="N62" s="96">
        <f t="array" ref="N62">IF(L62="","",(IFERROR(XLOOKUP($K62,Family,'Product Families'!E:E),"")))</f>
        <v>44</v>
      </c>
      <c r="O62" s="96">
        <f t="array" ref="O62">IF(M62="","",(IFERROR(XLOOKUP($K62,Family,'Product Families'!F:F),"")))</f>
        <v>48</v>
      </c>
      <c r="P62" s="96">
        <f t="array" ref="P62">IF(N62="","",(IFERROR(XLOOKUP($K62,Family,'Product Families'!G:G),"")))</f>
        <v>51</v>
      </c>
      <c r="Q62" s="65"/>
      <c r="R62" s="285" t="s">
        <v>145</v>
      </c>
      <c r="S62" s="232" t="str">
        <f t="array" ref="S62">IF(R62="","",IFERROR(XLOOKUP(R62,'Product Families'!$A:$A,'Product Families'!$B:$B),""))</f>
        <v>A&amp;C Fizzer+ Candle Gift Packs</v>
      </c>
      <c r="T62" s="102">
        <f t="array" ref="T62">IF(R62="","",(IFERROR(XLOOKUP($R62,Family,'Product Families'!D:D),"")))</f>
        <v>10</v>
      </c>
      <c r="U62" s="102">
        <f t="array" ref="U62">IF(S62="","",(IFERROR(XLOOKUP($R62,Family,'Product Families'!E:E),"")))</f>
        <v>11</v>
      </c>
      <c r="V62" s="102">
        <f t="array" ref="V62">IF(T62="","",(IFERROR(XLOOKUP($R62,Family,'Product Families'!F:F),"")))</f>
        <v>12</v>
      </c>
      <c r="W62" s="102">
        <f t="array" ref="W62">IF(U62="","",(IFERROR(XLOOKUP($R62,Family,'Product Families'!G:G),"")))</f>
        <v>13</v>
      </c>
      <c r="X62" s="5"/>
      <c r="Y62" s="80" t="s">
        <v>641</v>
      </c>
      <c r="Z62" s="88" t="str">
        <f t="array" ref="Z62">IF(Y62="","",IFERROR(XLOOKUP(Y62,'Product Families'!$A:$A,'Product Families'!$B:$B),""))</f>
        <v>Himalayan Salt In bags</v>
      </c>
      <c r="AA62" s="102">
        <f t="array" ref="AA62">IF(Y62="","",(IFERROR(XLOOKUP($Y62,Family,'Product Families'!D:D),"")))</f>
        <v>52</v>
      </c>
      <c r="AB62" s="102">
        <f t="array" ref="AB62">IF(Z62="","",(IFERROR(XLOOKUP($Y62,Family,'Product Families'!E:E),"")))</f>
        <v>54</v>
      </c>
      <c r="AC62" s="102">
        <f t="array" ref="AC62">IF(AA62="","",(IFERROR(XLOOKUP($Y62,Family,'Product Families'!F:F),"")))</f>
        <v>58</v>
      </c>
      <c r="AD62" s="102">
        <f t="array" ref="AD62">IF(AB62="","",(IFERROR(XLOOKUP($Y62,Family,'Product Families'!G:G),"")))</f>
        <v>62</v>
      </c>
      <c r="AE62" s="65"/>
      <c r="AF62" s="80" t="s">
        <v>943</v>
      </c>
      <c r="AG62" s="88" t="str">
        <f t="array" ref="AG62">IF(AF62="","",IFERROR(XLOOKUP(AF62,Family,'Product Families'!$B:$B),""))</f>
        <v>Something Different Blend - With Pippette Top</v>
      </c>
      <c r="AH62" s="102">
        <f t="array" ref="AH62">IF(AF62="","",(IFERROR(XLOOKUP($AF62,Family,'Product Families'!D:D),"")))</f>
        <v>152</v>
      </c>
      <c r="AI62" s="102">
        <f t="array" ref="AI62">IF(AG62="","",(IFERROR(XLOOKUP($AF62,Family,'Product Families'!E:E),"")))</f>
        <v>156</v>
      </c>
      <c r="AJ62" s="102">
        <f t="array" ref="AJ62">IF(AH62="","",(IFERROR(XLOOKUP($AF62,Family,'Product Families'!F:F),"")))</f>
        <v>168</v>
      </c>
      <c r="AK62" s="102">
        <f t="array" ref="AK62">IF(AI62="","",(IFERROR(XLOOKUP($AF62,Family,'Product Families'!G:G),"")))</f>
        <v>180</v>
      </c>
      <c r="AL62" s="248"/>
    </row>
    <row r="63" ht="13.5" customHeight="1">
      <c r="A63" s="5"/>
      <c r="B63" s="5"/>
      <c r="C63" s="5"/>
      <c r="D63" s="5"/>
      <c r="E63" s="8"/>
      <c r="F63" s="8"/>
      <c r="G63" s="8"/>
      <c r="H63" s="5"/>
      <c r="I63" s="5"/>
      <c r="J63" s="5"/>
      <c r="K63" s="80" t="s">
        <v>957</v>
      </c>
      <c r="L63" s="88" t="str">
        <f t="array" ref="L63">IF(K63="","",IFERROR(XLOOKUP(K63,'Product Families'!$A:$A,'Product Families'!$B:$B),""))</f>
        <v>Vitamin C Bath Bomb - Packing Individually</v>
      </c>
      <c r="M63" s="96" t="str">
        <f t="array" ref="M63">IF(K63="","",(IFERROR(XLOOKUP($K63,Family,'Product Families'!D:D),"")))</f>
        <v/>
      </c>
      <c r="N63" s="96" t="str">
        <f t="array" ref="N63">IF(L63="","",(IFERROR(XLOOKUP($K63,Family,'Product Families'!E:E),"")))</f>
        <v/>
      </c>
      <c r="O63" s="96" t="str">
        <f t="array" ref="O63">IF(M63="","",(IFERROR(XLOOKUP($K63,Family,'Product Families'!F:F),"")))</f>
        <v/>
      </c>
      <c r="P63" s="96" t="str">
        <f t="array" ref="P63">IF(N63="","",(IFERROR(XLOOKUP($K63,Family,'Product Families'!G:G),"")))</f>
        <v/>
      </c>
      <c r="Q63" s="65"/>
      <c r="R63" s="80" t="s">
        <v>147</v>
      </c>
      <c r="S63" s="232" t="str">
        <f t="array" ref="S63">IF(R63="","",IFERROR(XLOOKUP(R63,'Product Families'!$A:$A,'Product Families'!$B:$B),""))</f>
        <v>Agnes+Cat Gift Set</v>
      </c>
      <c r="T63" s="102">
        <f t="array" ref="T63">IF(R63="","",(IFERROR(XLOOKUP($R63,Family,'Product Families'!D:D),"")))</f>
        <v>28</v>
      </c>
      <c r="U63" s="102">
        <f t="array" ref="U63">IF(S63="","",(IFERROR(XLOOKUP($R63,Family,'Product Families'!E:E),"")))</f>
        <v>29</v>
      </c>
      <c r="V63" s="102">
        <f t="array" ref="V63">IF(T63="","",(IFERROR(XLOOKUP($R63,Family,'Product Families'!F:F),"")))</f>
        <v>31</v>
      </c>
      <c r="W63" s="102">
        <f t="array" ref="W63">IF(U63="","",(IFERROR(XLOOKUP($R63,Family,'Product Families'!G:G),"")))</f>
        <v>34</v>
      </c>
      <c r="X63" s="5"/>
      <c r="Y63" s="80" t="s">
        <v>973</v>
      </c>
      <c r="Z63" s="88" t="str">
        <f t="array" ref="Z63">IF(Y63="","",IFERROR(XLOOKUP(Y63,'Product Families'!$A:$A,'Product Families'!$B:$B),""))</f>
        <v>Himalayan Bath Salt Blends 500g - White Label - Pack of 3</v>
      </c>
      <c r="AA63" s="102">
        <f t="array" ref="AA63">IF(Y63="","",(IFERROR(XLOOKUP($Y63,Family,'Product Families'!D:D),"")))</f>
        <v>18</v>
      </c>
      <c r="AB63" s="102">
        <f t="array" ref="AB63">IF(Z63="","",(IFERROR(XLOOKUP($Y63,Family,'Product Families'!E:E),"")))</f>
        <v>19</v>
      </c>
      <c r="AC63" s="102">
        <f t="array" ref="AC63">IF(AA63="","",(IFERROR(XLOOKUP($Y63,Family,'Product Families'!F:F),"")))</f>
        <v>20</v>
      </c>
      <c r="AD63" s="102">
        <f t="array" ref="AD63">IF(AB63="","",(IFERROR(XLOOKUP($Y63,Family,'Product Families'!G:G),"")))</f>
        <v>21</v>
      </c>
      <c r="AE63" s="65"/>
      <c r="AF63" s="80" t="s">
        <v>975</v>
      </c>
      <c r="AG63" s="88" t="str">
        <f t="array" ref="AG63">IF(AF63="","",IFERROR(XLOOKUP(AF63,Family,'Product Families'!$B:$B),""))</f>
        <v>Individually wrapped and labelled SLHCS</v>
      </c>
      <c r="AH63" s="102">
        <f t="array" ref="AH63">IF(AF63="","",(IFERROR(XLOOKUP($AF63,Family,'Product Families'!D:D),"")))</f>
        <v>37</v>
      </c>
      <c r="AI63" s="102">
        <f t="array" ref="AI63">IF(AG63="","",(IFERROR(XLOOKUP($AF63,Family,'Product Families'!E:E),"")))</f>
        <v>38</v>
      </c>
      <c r="AJ63" s="102">
        <f t="array" ref="AJ63">IF(AH63="","",(IFERROR(XLOOKUP($AF63,Family,'Product Families'!F:F),"")))</f>
        <v>41</v>
      </c>
      <c r="AK63" s="102">
        <f t="array" ref="AK63">IF(AI63="","",(IFERROR(XLOOKUP($AF63,Family,'Product Families'!G:G),"")))</f>
        <v>44</v>
      </c>
      <c r="AL63" s="248"/>
    </row>
    <row r="64" ht="13.5" customHeight="1">
      <c r="A64" s="5"/>
      <c r="B64" s="5"/>
      <c r="C64" s="5"/>
      <c r="D64" s="5"/>
      <c r="E64" s="8"/>
      <c r="F64" s="8"/>
      <c r="G64" s="8"/>
      <c r="H64" s="5"/>
      <c r="I64" s="5"/>
      <c r="J64" s="5"/>
      <c r="K64" s="80" t="s">
        <v>981</v>
      </c>
      <c r="L64" s="88" t="str">
        <f t="array" ref="L64">IF(K64="","",IFERROR(XLOOKUP(K64,'Product Families'!$A:$A,'Product Families'!$B:$B),""))</f>
        <v>Xmas Shaped Bath Bombs - Making</v>
      </c>
      <c r="M64" s="96">
        <f t="array" ref="M64">IF(K64="","",(IFERROR(XLOOKUP($K64,Family,'Product Families'!D:D),"")))</f>
        <v>108</v>
      </c>
      <c r="N64" s="96">
        <f t="array" ref="N64">IF(L64="","",(IFERROR(XLOOKUP($K64,Family,'Product Families'!E:E),"")))</f>
        <v>111</v>
      </c>
      <c r="O64" s="96">
        <f t="array" ref="O64">IF(M64="","",(IFERROR(XLOOKUP($K64,Family,'Product Families'!F:F),"")))</f>
        <v>119</v>
      </c>
      <c r="P64" s="96">
        <f t="array" ref="P64">IF(N64="","",(IFERROR(XLOOKUP($K64,Family,'Product Families'!G:G),"")))</f>
        <v>128</v>
      </c>
      <c r="Q64" s="65"/>
      <c r="R64" s="286" t="s">
        <v>150</v>
      </c>
      <c r="S64" s="232" t="s">
        <v>986</v>
      </c>
      <c r="T64" s="102">
        <v>10.0</v>
      </c>
      <c r="U64" s="102">
        <v>11.0</v>
      </c>
      <c r="V64" s="102">
        <v>12.0</v>
      </c>
      <c r="W64" s="102">
        <v>13.0</v>
      </c>
      <c r="X64" s="5"/>
      <c r="Y64" s="80" t="s">
        <v>660</v>
      </c>
      <c r="Z64" s="88" t="str">
        <f t="array" ref="Z64">IF(Y64="","",IFERROR(XLOOKUP(Y64,'Product Families'!$A:$A,'Product Families'!$B:$B),""))</f>
        <v>Hydrolats 100ml</v>
      </c>
      <c r="AA64" s="102">
        <f t="array" ref="AA64">IF(Y64="","",(IFERROR(XLOOKUP($Y64,Family,'Product Families'!D:D),"")))</f>
        <v>81</v>
      </c>
      <c r="AB64" s="102">
        <f t="array" ref="AB64">IF(Z64="","",(IFERROR(XLOOKUP($Y64,Family,'Product Families'!E:E),"")))</f>
        <v>83</v>
      </c>
      <c r="AC64" s="102">
        <f t="array" ref="AC64">IF(AA64="","",(IFERROR(XLOOKUP($Y64,Family,'Product Families'!F:F),"")))</f>
        <v>90</v>
      </c>
      <c r="AD64" s="102">
        <f t="array" ref="AD64">IF(AB64="","",(IFERROR(XLOOKUP($Y64,Family,'Product Families'!G:G),"")))</f>
        <v>96</v>
      </c>
      <c r="AE64" s="65"/>
      <c r="AF64" s="80" t="s">
        <v>990</v>
      </c>
      <c r="AG64" s="88" t="str">
        <f t="array" ref="AG64">IF(AF64="","",IFERROR(XLOOKUP(AF64,Family,'Product Families'!$B:$B),""))</f>
        <v>Yorkshire Moon Cake Bath Bomb - Making</v>
      </c>
      <c r="AH64" s="102">
        <f t="array" ref="AH64">IF(AF64="","",(IFERROR(XLOOKUP($AF64,Family,'Product Families'!D:D),"")))</f>
        <v>108</v>
      </c>
      <c r="AI64" s="102">
        <f t="array" ref="AI64">IF(AG64="","",(IFERROR(XLOOKUP($AF64,Family,'Product Families'!E:E),"")))</f>
        <v>111</v>
      </c>
      <c r="AJ64" s="102">
        <f t="array" ref="AJ64">IF(AH64="","",(IFERROR(XLOOKUP($AF64,Family,'Product Families'!F:F),"")))</f>
        <v>119</v>
      </c>
      <c r="AK64" s="102">
        <f t="array" ref="AK64">IF(AI64="","",(IFERROR(XLOOKUP($AF64,Family,'Product Families'!G:G),"")))</f>
        <v>128</v>
      </c>
      <c r="AL64" s="248"/>
    </row>
    <row r="65" ht="13.5" customHeight="1">
      <c r="A65" s="5"/>
      <c r="B65" s="5"/>
      <c r="C65" s="5"/>
      <c r="D65" s="5"/>
      <c r="E65" s="8"/>
      <c r="F65" s="8"/>
      <c r="G65" s="8"/>
      <c r="H65" s="5"/>
      <c r="I65" s="5"/>
      <c r="J65" s="5"/>
      <c r="K65" s="80" t="s">
        <v>995</v>
      </c>
      <c r="L65" s="88" t="str">
        <f t="array" ref="L65">IF(K65="","",IFERROR(XLOOKUP(K65,'Product Families'!$A:$A,'Product Families'!$B:$B),""))</f>
        <v>Xmas Shaped Bath Bombs - Packing</v>
      </c>
      <c r="M65" s="96">
        <f t="array" ref="M65">IF(K65="","",(IFERROR(XLOOKUP($K65,Family,'Product Families'!D:D),"")))</f>
        <v>32</v>
      </c>
      <c r="N65" s="96">
        <f t="array" ref="N65">IF(L65="","",(IFERROR(XLOOKUP($K65,Family,'Product Families'!E:E),"")))</f>
        <v>33</v>
      </c>
      <c r="O65" s="96">
        <f t="array" ref="O65">IF(M65="","",(IFERROR(XLOOKUP($K65,Family,'Product Families'!F:F),"")))</f>
        <v>36</v>
      </c>
      <c r="P65" s="96">
        <f t="array" ref="P65">IF(N65="","",(IFERROR(XLOOKUP($K65,Family,'Product Families'!G:G),"")))</f>
        <v>38</v>
      </c>
      <c r="Q65" s="65"/>
      <c r="R65" s="80" t="s">
        <v>1000</v>
      </c>
      <c r="S65" s="232" t="s">
        <v>1001</v>
      </c>
      <c r="T65" s="102">
        <v>72.0</v>
      </c>
      <c r="U65" s="102">
        <v>74.0</v>
      </c>
      <c r="V65" s="102">
        <v>80.0</v>
      </c>
      <c r="W65" s="102">
        <v>86.0</v>
      </c>
      <c r="X65" s="5"/>
      <c r="Y65" s="99" t="s">
        <v>663</v>
      </c>
      <c r="Z65" s="88" t="str">
        <f t="array" ref="Z65">IF(Y65="","",IFERROR(XLOOKUP(Y65,'Product Families'!$A:$A,'Product Families'!$B:$B),""))</f>
        <v>Hydrolats - White Label - Pack of 10</v>
      </c>
      <c r="AA65" s="102">
        <f t="array" ref="AA65">IF(Y65="","",(IFERROR(XLOOKUP($Y65,Family,'Product Families'!D:D),"")))</f>
        <v>7</v>
      </c>
      <c r="AB65" s="102">
        <f t="array" ref="AB65">IF(Z65="","",(IFERROR(XLOOKUP($Y65,Family,'Product Families'!E:E),"")))</f>
        <v>8</v>
      </c>
      <c r="AC65" s="102">
        <f t="array" ref="AC65">IF(AA65="","",(IFERROR(XLOOKUP($Y65,Family,'Product Families'!F:F),"")))</f>
        <v>9</v>
      </c>
      <c r="AD65" s="102">
        <f t="array" ref="AD65">IF(AB65="","",(IFERROR(XLOOKUP($Y65,Family,'Product Families'!G:G),"")))</f>
        <v>10</v>
      </c>
      <c r="AE65" s="65"/>
      <c r="AF65" s="99" t="s">
        <v>1006</v>
      </c>
      <c r="AG65" s="88" t="str">
        <f t="array" ref="AG65">IF(AF65="","",IFERROR(XLOOKUP(AF65,Family,'Product Families'!$B:$B),""))</f>
        <v>Yorkshire Moon Cake Bath Bomb - Packing</v>
      </c>
      <c r="AH65" s="102">
        <f t="array" ref="AH65">IF(AF65="","",(IFERROR(XLOOKUP($AF65,Family,'Product Families'!D:D),"")))</f>
        <v>26</v>
      </c>
      <c r="AI65" s="102">
        <f t="array" ref="AI65">IF(AG65="","",(IFERROR(XLOOKUP($AF65,Family,'Product Families'!E:E),"")))</f>
        <v>27</v>
      </c>
      <c r="AJ65" s="102">
        <f t="array" ref="AJ65">IF(AH65="","",(IFERROR(XLOOKUP($AF65,Family,'Product Families'!F:F),"")))</f>
        <v>29</v>
      </c>
      <c r="AK65" s="102">
        <f t="array" ref="AK65">IF(AI65="","",(IFERROR(XLOOKUP($AF65,Family,'Product Families'!G:G),"")))</f>
        <v>31</v>
      </c>
      <c r="AL65" s="248"/>
    </row>
    <row r="66" ht="13.5" customHeight="1">
      <c r="A66" s="5"/>
      <c r="B66" s="5"/>
      <c r="C66" s="8"/>
      <c r="D66" s="8"/>
      <c r="E66" s="8"/>
      <c r="F66" s="8"/>
      <c r="G66" s="8"/>
      <c r="H66" s="5"/>
      <c r="I66" s="5"/>
      <c r="J66" s="5"/>
      <c r="K66" s="80" t="s">
        <v>1016</v>
      </c>
      <c r="L66" s="88" t="str">
        <f t="array" ref="L66">IF(K66="","",IFERROR(XLOOKUP(K66,'Product Families'!$A:$A,'Product Families'!$B:$B),""))</f>
        <v>Zen Shower Steamers - Making</v>
      </c>
      <c r="M66" s="96">
        <f t="array" ref="M66">IF(K66="","",(IFERROR(XLOOKUP($K66,Family,'Product Families'!D:D),"")))</f>
        <v>200</v>
      </c>
      <c r="N66" s="96">
        <f t="array" ref="N66">IF(L66="","",(IFERROR(XLOOKUP($K66,Family,'Product Families'!E:E),"")))</f>
        <v>205</v>
      </c>
      <c r="O66" s="96">
        <f t="array" ref="O66">IF(M66="","",(IFERROR(XLOOKUP($K66,Family,'Product Families'!F:F),"")))</f>
        <v>221</v>
      </c>
      <c r="P66" s="96">
        <f t="array" ref="P66">IF(N66="","",(IFERROR(XLOOKUP($K66,Family,'Product Families'!G:G),"")))</f>
        <v>237</v>
      </c>
      <c r="Q66" s="65"/>
      <c r="R66" s="80" t="s">
        <v>155</v>
      </c>
      <c r="S66" s="232" t="str">
        <f t="array" ref="S66">IF(R66="","",IFERROR(XLOOKUP(R66,'Product Families'!$A:$A,'Product Families'!$B:$B),""))</f>
        <v>A&amp;C Lip Balms - Pouring (Single)</v>
      </c>
      <c r="T66" s="102">
        <f t="array" ref="T66">IF(R66="","",(IFERROR(XLOOKUP($R66,Family,'Product Families'!D:D),"")))</f>
        <v>216</v>
      </c>
      <c r="U66" s="102">
        <f t="array" ref="U66">IF(S66="","",(IFERROR(XLOOKUP($R66,Family,'Product Families'!E:E),"")))</f>
        <v>221</v>
      </c>
      <c r="V66" s="102">
        <f t="array" ref="V66">IF(T66="","",(IFERROR(XLOOKUP($R66,Family,'Product Families'!F:F),"")))</f>
        <v>238</v>
      </c>
      <c r="W66" s="102">
        <f t="array" ref="W66">IF(U66="","",(IFERROR(XLOOKUP($R66,Family,'Product Families'!G:G),"")))</f>
        <v>255</v>
      </c>
      <c r="X66" s="5"/>
      <c r="Y66" s="80" t="s">
        <v>671</v>
      </c>
      <c r="Z66" s="88" t="str">
        <f t="array" ref="Z66">IF(Y66="","",IFERROR(XLOOKUP(Y66,'Product Families'!$A:$A,'Product Families'!$B:$B),""))</f>
        <v>Home Fresh Room Spray - with Tactile Label</v>
      </c>
      <c r="AA66" s="102">
        <f t="array" ref="AA66">IF(Y66="","",(IFERROR(XLOOKUP($Y66,Family,'Product Families'!D:D),"")))</f>
        <v>74</v>
      </c>
      <c r="AB66" s="102">
        <f t="array" ref="AB66">IF(Z66="","",(IFERROR(XLOOKUP($Y66,Family,'Product Families'!E:E),"")))</f>
        <v>76</v>
      </c>
      <c r="AC66" s="102">
        <f t="array" ref="AC66">IF(AA66="","",(IFERROR(XLOOKUP($Y66,Family,'Product Families'!F:F),"")))</f>
        <v>82</v>
      </c>
      <c r="AD66" s="102">
        <f t="array" ref="AD66">IF(AB66="","",(IFERROR(XLOOKUP($Y66,Family,'Product Families'!G:G),"")))</f>
        <v>88</v>
      </c>
      <c r="AE66" s="65"/>
      <c r="AF66" s="5"/>
      <c r="AG66" s="5"/>
      <c r="AH66" s="5"/>
      <c r="AI66" s="5"/>
      <c r="AJ66" s="5"/>
      <c r="AK66" s="5"/>
      <c r="AL66" s="112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80" t="s">
        <v>1029</v>
      </c>
      <c r="L67" s="88" t="str">
        <f t="array" ref="L67">IF(K67="","",IFERROR(XLOOKUP(K67,'Product Families'!$A:$A,'Product Families'!$B:$B),""))</f>
        <v>Zen Shower Steamers - Packing</v>
      </c>
      <c r="M67" s="96">
        <f t="array" ref="M67">IF(K67="","",(IFERROR(XLOOKUP($K67,Family,'Product Families'!D:D),"")))</f>
        <v>81</v>
      </c>
      <c r="N67" s="96">
        <f t="array" ref="N67">IF(L67="","",(IFERROR(XLOOKUP($K67,Family,'Product Families'!E:E),"")))</f>
        <v>83</v>
      </c>
      <c r="O67" s="96">
        <f t="array" ref="O67">IF(M67="","",(IFERROR(XLOOKUP($K67,Family,'Product Families'!F:F),"")))</f>
        <v>90</v>
      </c>
      <c r="P67" s="96">
        <f t="array" ref="P67">IF(N67="","",(IFERROR(XLOOKUP($K67,Family,'Product Families'!G:G),"")))</f>
        <v>96</v>
      </c>
      <c r="Q67" s="65"/>
      <c r="R67" s="287" t="s">
        <v>157</v>
      </c>
      <c r="S67" s="232" t="str">
        <f t="array" ref="S67">IF(R67="","",IFERROR(XLOOKUP(R67,'Product Families'!$A:$A,'Product Families'!$B:$B),""))</f>
        <v>A&amp;C Lip Balms - Lids + Labels (Single)</v>
      </c>
      <c r="T67" s="102">
        <f t="array" ref="T67">IF(R67="","",(IFERROR(XLOOKUP($R67,Family,'Product Families'!D:D),"")))</f>
        <v>236</v>
      </c>
      <c r="U67" s="102">
        <f t="array" ref="U67">IF(S67="","",(IFERROR(XLOOKUP($R67,Family,'Product Families'!E:E),"")))</f>
        <v>241</v>
      </c>
      <c r="V67" s="102">
        <f t="array" ref="V67">IF(T67="","",(IFERROR(XLOOKUP($R67,Family,'Product Families'!F:F),"")))</f>
        <v>260</v>
      </c>
      <c r="W67" s="102">
        <f t="array" ref="W67">IF(U67="","",(IFERROR(XLOOKUP($R67,Family,'Product Families'!G:G),"")))</f>
        <v>279</v>
      </c>
      <c r="X67" s="5"/>
      <c r="Y67" s="99" t="s">
        <v>675</v>
      </c>
      <c r="Z67" s="88" t="str">
        <f t="array" ref="Z67">IF(Y67="","",IFERROR(XLOOKUP(Y67,'Product Families'!$A:$A,'Product Families'!$B:$B),""))</f>
        <v>Home Fresh Room Spray - Unlabelled - Pack of 6</v>
      </c>
      <c r="AA67" s="102">
        <f t="array" ref="AA67">IF(Y67="","",(IFERROR(XLOOKUP($Y67,Family,'Product Families'!D:D),"")))</f>
        <v>14</v>
      </c>
      <c r="AB67" s="102">
        <f t="array" ref="AB67">IF(Z67="","",(IFERROR(XLOOKUP($Y67,Family,'Product Families'!E:E),"")))</f>
        <v>15</v>
      </c>
      <c r="AC67" s="102">
        <f t="array" ref="AC67">IF(AA67="","",(IFERROR(XLOOKUP($Y67,Family,'Product Families'!F:F),"")))</f>
        <v>16</v>
      </c>
      <c r="AD67" s="102">
        <f t="array" ref="AD67">IF(AB67="","",(IFERROR(XLOOKUP($Y67,Family,'Product Families'!G:G),"")))</f>
        <v>17</v>
      </c>
      <c r="AE67" s="65"/>
      <c r="AF67" s="5"/>
      <c r="AG67" s="5"/>
      <c r="AH67" s="5"/>
      <c r="AI67" s="5"/>
      <c r="AJ67" s="5"/>
      <c r="AK67" s="5"/>
      <c r="AL67" s="112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80" t="s">
        <v>1050</v>
      </c>
      <c r="L68" s="88" t="str">
        <f t="array" ref="L68">IF(K68="","",IFERROR(XLOOKUP(K68,'Product Families'!$A:$A,'Product Families'!$B:$B),""))</f>
        <v>Zen Shower Steamers - Making</v>
      </c>
      <c r="M68" s="96">
        <f t="array" ref="M68">IF(K68="","",(IFERROR(XLOOKUP($K68,Family,'Product Families'!D:D),"")))</f>
        <v>200</v>
      </c>
      <c r="N68" s="96">
        <f t="array" ref="N68">IF(L68="","",(IFERROR(XLOOKUP($K68,Family,'Product Families'!E:E),"")))</f>
        <v>205</v>
      </c>
      <c r="O68" s="96">
        <f t="array" ref="O68">IF(M68="","",(IFERROR(XLOOKUP($K68,Family,'Product Families'!F:F),"")))</f>
        <v>221</v>
      </c>
      <c r="P68" s="96">
        <f t="array" ref="P68">IF(N68="","",(IFERROR(XLOOKUP($K68,Family,'Product Families'!G:G),"")))</f>
        <v>237</v>
      </c>
      <c r="Q68" s="65"/>
      <c r="R68" s="80" t="s">
        <v>160</v>
      </c>
      <c r="S68" s="232" t="str">
        <f t="array" ref="S68">IF(R68="","",IFERROR(XLOOKUP(R68,'Product Families'!$A:$A,'Product Families'!$B:$B),""))</f>
        <v>A&amp;C Lip Balms - Packing (Box of Six)</v>
      </c>
      <c r="T68" s="102">
        <f t="array" ref="T68">IF(R68="","",(IFERROR(XLOOKUP($R68,Family,'Product Families'!D:D),"")))</f>
        <v>11</v>
      </c>
      <c r="U68" s="102">
        <f t="array" ref="U68">IF(S68="","",(IFERROR(XLOOKUP($R68,Family,'Product Families'!E:E),"")))</f>
        <v>12</v>
      </c>
      <c r="V68" s="102">
        <f t="array" ref="V68">IF(T68="","",(IFERROR(XLOOKUP($R68,Family,'Product Families'!F:F),"")))</f>
        <v>13</v>
      </c>
      <c r="W68" s="102">
        <f t="array" ref="W68">IF(U68="","",(IFERROR(XLOOKUP($R68,Family,'Product Families'!G:G),"")))</f>
        <v>14</v>
      </c>
      <c r="X68" s="5"/>
      <c r="Y68" s="140" t="s">
        <v>681</v>
      </c>
      <c r="Z68" s="88" t="str">
        <f t="array" ref="Z68">IF(Y68="","",IFERROR(XLOOKUP(Y68,'Product Families'!$A:$A,'Product Families'!$B:$B),""))</f>
        <v>Hop Hare Tarot Gemstone Roll Ons</v>
      </c>
      <c r="AA68" s="102">
        <f t="array" ref="AA68">IF(Y68="","",(IFERROR(XLOOKUP($Y68,Family,'Product Families'!D:D),"")))</f>
        <v>65</v>
      </c>
      <c r="AB68" s="102">
        <f t="array" ref="AB68">IF(Z68="","",(IFERROR(XLOOKUP($Y68,Family,'Product Families'!E:E),"")))</f>
        <v>67</v>
      </c>
      <c r="AC68" s="102">
        <f t="array" ref="AC68">IF(AA68="","",(IFERROR(XLOOKUP($Y68,Family,'Product Families'!F:F),"")))</f>
        <v>72</v>
      </c>
      <c r="AD68" s="102">
        <f t="array" ref="AD68">IF(AB68="","",(IFERROR(XLOOKUP($Y68,Family,'Product Families'!G:G),"")))</f>
        <v>77</v>
      </c>
      <c r="AE68" s="65"/>
      <c r="AF68" s="5"/>
      <c r="AG68" s="5"/>
      <c r="AH68" s="5"/>
      <c r="AI68" s="5"/>
      <c r="AJ68" s="5"/>
      <c r="AK68" s="5"/>
      <c r="AL68" s="112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80" t="s">
        <v>1069</v>
      </c>
      <c r="L69" s="88" t="str">
        <f t="array" ref="L69">IF(K69="","",IFERROR(XLOOKUP(K69,'Product Families'!$A:$A,'Product Families'!$B:$B),""))</f>
        <v>Zen Shower Steamers - Packing</v>
      </c>
      <c r="M69" s="96">
        <f t="array" ref="M69">IF(K69="","",(IFERROR(XLOOKUP($K69,Family,'Product Families'!D:D),"")))</f>
        <v>34</v>
      </c>
      <c r="N69" s="96">
        <f t="array" ref="N69">IF(L69="","",(IFERROR(XLOOKUP($K69,Family,'Product Families'!E:E),"")))</f>
        <v>35</v>
      </c>
      <c r="O69" s="96">
        <f t="array" ref="O69">IF(M69="","",(IFERROR(XLOOKUP($K69,Family,'Product Families'!F:F),"")))</f>
        <v>38</v>
      </c>
      <c r="P69" s="96">
        <f t="array" ref="P69">IF(N69="","",(IFERROR(XLOOKUP($K69,Family,'Product Families'!G:G),"")))</f>
        <v>41</v>
      </c>
      <c r="Q69" s="65"/>
      <c r="R69" s="80" t="s">
        <v>164</v>
      </c>
      <c r="S69" s="232" t="str">
        <f t="array" ref="S69">IF(R69="","",IFERROR(XLOOKUP(R69,'Product Families'!$A:$A,'Product Families'!$B:$B),""))</f>
        <v>A&amp;C Olive Oil Soap</v>
      </c>
      <c r="T69" s="102">
        <f t="array" ref="T69">IF(R69="","",(IFERROR(XLOOKUP($R69,Family,'Product Families'!D:D),"")))</f>
        <v>86</v>
      </c>
      <c r="U69" s="102">
        <f t="array" ref="U69">IF(S69="","",(IFERROR(XLOOKUP($R69,Family,'Product Families'!E:E),"")))</f>
        <v>88</v>
      </c>
      <c r="V69" s="102">
        <f t="array" ref="V69">IF(T69="","",(IFERROR(XLOOKUP($R69,Family,'Product Families'!F:F),"")))</f>
        <v>95</v>
      </c>
      <c r="W69" s="102">
        <f t="array" ref="W69">IF(U69="","",(IFERROR(XLOOKUP($R69,Family,'Product Families'!G:G),"")))</f>
        <v>102</v>
      </c>
      <c r="X69" s="5"/>
      <c r="Y69" s="140" t="s">
        <v>795</v>
      </c>
      <c r="Z69" s="88" t="str">
        <f t="array" ref="Z69">IF(Y69="","",IFERROR(XLOOKUP(Y69,'Product Families'!$A:$A,'Product Families'!$B:$B),""))</f>
        <v>1 Litre Massage Oils</v>
      </c>
      <c r="AA69" s="102">
        <f t="array" ref="AA69">IF(Y69="","",(IFERROR(XLOOKUP($Y69,Family,'Product Families'!D:D),"")))</f>
        <v>59</v>
      </c>
      <c r="AB69" s="102">
        <f t="array" ref="AB69">IF(Z69="","",(IFERROR(XLOOKUP($Y69,Family,'Product Families'!E:E),"")))</f>
        <v>61</v>
      </c>
      <c r="AC69" s="102">
        <f t="array" ref="AC69">IF(AA69="","",(IFERROR(XLOOKUP($Y69,Family,'Product Families'!F:F),"")))</f>
        <v>65</v>
      </c>
      <c r="AD69" s="102">
        <f t="array" ref="AD69">IF(AB69="","",(IFERROR(XLOOKUP($Y69,Family,'Product Families'!G:G),"")))</f>
        <v>70</v>
      </c>
      <c r="AE69" s="65"/>
      <c r="AF69" s="5"/>
      <c r="AG69" s="5"/>
      <c r="AH69" s="5"/>
      <c r="AI69" s="5"/>
      <c r="AJ69" s="5"/>
      <c r="AK69" s="5"/>
      <c r="AL69" s="112"/>
    </row>
    <row r="70" ht="12.75" customHeight="1">
      <c r="A70" s="5"/>
      <c r="B70" s="5"/>
      <c r="C70" s="5"/>
      <c r="D70" s="5"/>
      <c r="E70" s="8"/>
      <c r="F70" s="8"/>
      <c r="G70" s="8"/>
      <c r="H70" s="5"/>
      <c r="I70" s="5"/>
      <c r="J70" s="5"/>
      <c r="K70" s="99"/>
      <c r="L70" s="88" t="str">
        <f t="array" ref="L70">IF(K70="","",IFERROR(XLOOKUP(K70,'Product Families'!$A:$A,'Product Families'!$B:$B),""))</f>
        <v/>
      </c>
      <c r="M70" s="96" t="str">
        <f t="array" ref="M70">IF(K70="","",(IFERROR(XLOOKUP($K70,Family,'Product Families'!D:D),"")))</f>
        <v/>
      </c>
      <c r="N70" s="96" t="str">
        <f t="array" ref="N70">IF(L70="","",(IFERROR(XLOOKUP($K70,Family,'Product Families'!E:E),"")))</f>
        <v/>
      </c>
      <c r="O70" s="96" t="str">
        <f t="array" ref="O70">IF(M70="","",(IFERROR(XLOOKUP($K70,Family,'Product Families'!F:F),"")))</f>
        <v/>
      </c>
      <c r="P70" s="96" t="str">
        <f t="array" ref="P70">IF(N70="","",(IFERROR(XLOOKUP($K70,Family,'Product Families'!G:G),"")))</f>
        <v/>
      </c>
      <c r="Q70" s="292"/>
      <c r="R70" s="80" t="s">
        <v>170</v>
      </c>
      <c r="S70" s="232" t="str">
        <f t="array" ref="S70">IF(R70="","",IFERROR(XLOOKUP(R70,'Product Families'!$A:$A,'Product Families'!$B:$B),""))</f>
        <v>A&amp;C Olive Oil Soap - Packing</v>
      </c>
      <c r="T70" s="102">
        <f t="array" ref="T70">IF(R70="","",(IFERROR(XLOOKUP($R70,Family,'Product Families'!D:D),"")))</f>
        <v>130</v>
      </c>
      <c r="U70" s="102">
        <f t="array" ref="U70">IF(S70="","",(IFERROR(XLOOKUP($R70,Family,'Product Families'!E:E),"")))</f>
        <v>133</v>
      </c>
      <c r="V70" s="102">
        <f t="array" ref="V70">IF(T70="","",(IFERROR(XLOOKUP($R70,Family,'Product Families'!F:F),"")))</f>
        <v>144</v>
      </c>
      <c r="W70" s="102">
        <f t="array" ref="W70">IF(U70="","",(IFERROR(XLOOKUP($R70,Family,'Product Families'!G:G),"")))</f>
        <v>154</v>
      </c>
      <c r="X70" s="5"/>
      <c r="Y70" s="80" t="s">
        <v>800</v>
      </c>
      <c r="Z70" s="88" t="str">
        <f t="array" ref="Z70">IF(Y70="","",IFERROR(XLOOKUP(Y70,'Product Families'!$A:$A,'Product Families'!$B:$B),""))</f>
        <v>100ml Massage Oils</v>
      </c>
      <c r="AA70" s="102">
        <f t="array" ref="AA70">IF(Y70="","",(IFERROR(XLOOKUP($Y70,Family,'Product Families'!D:D),"")))</f>
        <v>81</v>
      </c>
      <c r="AB70" s="102">
        <f t="array" ref="AB70">IF(Z70="","",(IFERROR(XLOOKUP($Y70,Family,'Product Families'!E:E),"")))</f>
        <v>83</v>
      </c>
      <c r="AC70" s="102">
        <f t="array" ref="AC70">IF(AA70="","",(IFERROR(XLOOKUP($Y70,Family,'Product Families'!F:F),"")))</f>
        <v>90</v>
      </c>
      <c r="AD70" s="102">
        <f t="array" ref="AD70">IF(AB70="","",(IFERROR(XLOOKUP($Y70,Family,'Product Families'!G:G),"")))</f>
        <v>96</v>
      </c>
      <c r="AE70" s="65"/>
      <c r="AF70" s="293"/>
      <c r="AG70" s="293"/>
      <c r="AH70" s="13"/>
      <c r="AI70" s="13"/>
      <c r="AJ70" s="13"/>
      <c r="AK70" s="13"/>
      <c r="AL70" s="13"/>
    </row>
    <row r="71" ht="12.75" customHeight="1">
      <c r="A71" s="5"/>
      <c r="B71" s="5"/>
      <c r="C71" s="8"/>
      <c r="D71" s="8"/>
      <c r="E71" s="8"/>
      <c r="F71" s="8"/>
      <c r="G71" s="8"/>
      <c r="H71" s="5"/>
      <c r="I71" s="5"/>
      <c r="J71" s="5"/>
      <c r="K71" s="80"/>
      <c r="L71" s="88" t="str">
        <f t="array" ref="L71">IF(K71="","",IFERROR(XLOOKUP(K71,'Product Families'!$A:$A,'Product Families'!$B:$B),""))</f>
        <v/>
      </c>
      <c r="M71" s="96" t="str">
        <f t="array" ref="M71">IF(K71="","",(IFERROR(XLOOKUP($K71,Family,'Product Families'!D:D),"")))</f>
        <v/>
      </c>
      <c r="N71" s="96" t="str">
        <f t="array" ref="N71">IF(L71="","",(IFERROR(XLOOKUP($K71,Family,'Product Families'!E:E),"")))</f>
        <v/>
      </c>
      <c r="O71" s="96" t="str">
        <f t="array" ref="O71">IF(M71="","",(IFERROR(XLOOKUP($K71,Family,'Product Families'!F:F),"")))</f>
        <v/>
      </c>
      <c r="P71" s="96" t="str">
        <f t="array" ref="P71">IF(N71="","",(IFERROR(XLOOKUP($K71,Family,'Product Families'!G:G),"")))</f>
        <v/>
      </c>
      <c r="Q71" s="292"/>
      <c r="R71" s="80" t="s">
        <v>175</v>
      </c>
      <c r="S71" s="232" t="str">
        <f t="array" ref="S71">IF(R71="","",IFERROR(XLOOKUP(R71,'Product Families'!$A:$A,'Product Families'!$B:$B),""))</f>
        <v>A&amp;C Roll On EO Blends</v>
      </c>
      <c r="T71" s="102">
        <f t="array" ref="T71">IF(R71="","",(IFERROR(XLOOKUP($R71,Family,'Product Families'!D:D),"")))</f>
        <v>100</v>
      </c>
      <c r="U71" s="102">
        <f t="array" ref="U71">IF(S71="","",(IFERROR(XLOOKUP($R71,Family,'Product Families'!E:E),"")))</f>
        <v>103</v>
      </c>
      <c r="V71" s="102">
        <f t="array" ref="V71">IF(T71="","",(IFERROR(XLOOKUP($R71,Family,'Product Families'!F:F),"")))</f>
        <v>111</v>
      </c>
      <c r="W71" s="102">
        <f t="array" ref="W71">IF(U71="","",(IFERROR(XLOOKUP($R71,Family,'Product Families'!G:G),"")))</f>
        <v>119</v>
      </c>
      <c r="X71" s="294"/>
      <c r="Y71" s="80" t="s">
        <v>802</v>
      </c>
      <c r="Z71" s="88" t="str">
        <f t="array" ref="Z71">IF(Y71="","",IFERROR(XLOOKUP(Y71,'Product Families'!$A:$A,'Product Families'!$B:$B),""))</f>
        <v>100ml Massage Oils - Unlabelled - Pack of 10</v>
      </c>
      <c r="AA71" s="102">
        <f t="array" ref="AA71">IF(Y71="","",(IFERROR(XLOOKUP($Y71,Family,'Product Families'!D:D),"")))</f>
        <v>7</v>
      </c>
      <c r="AB71" s="102">
        <f t="array" ref="AB71">IF(Z71="","",(IFERROR(XLOOKUP($Y71,Family,'Product Families'!E:E),"")))</f>
        <v>8</v>
      </c>
      <c r="AC71" s="102">
        <f t="array" ref="AC71">IF(AA71="","",(IFERROR(XLOOKUP($Y71,Family,'Product Families'!F:F),"")))</f>
        <v>9</v>
      </c>
      <c r="AD71" s="102">
        <f t="array" ref="AD71">IF(AB71="","",(IFERROR(XLOOKUP($Y71,Family,'Product Families'!G:G),"")))</f>
        <v>10</v>
      </c>
      <c r="AE71" s="65"/>
      <c r="AF71" s="295"/>
      <c r="AG71" s="296"/>
      <c r="AH71" s="296"/>
      <c r="AI71" s="296"/>
      <c r="AJ71" s="296"/>
      <c r="AK71" s="296"/>
      <c r="AL71" s="76"/>
    </row>
    <row r="72" ht="12.75" customHeight="1">
      <c r="A72" s="5"/>
      <c r="B72" s="5"/>
      <c r="C72" s="200"/>
      <c r="D72" s="200"/>
      <c r="E72" s="200"/>
      <c r="F72" s="200"/>
      <c r="G72" s="200"/>
      <c r="H72" s="201"/>
      <c r="I72" s="201"/>
      <c r="J72" s="297"/>
      <c r="K72" s="229"/>
      <c r="L72" s="88" t="str">
        <f t="array" ref="L72">IF(K72="","",IFERROR(XLOOKUP(K72,'Product Families'!$A:$A,'Product Families'!$B:$B),""))</f>
        <v/>
      </c>
      <c r="M72" s="96" t="str">
        <f t="array" ref="M72">IF(K72="","",(IFERROR(XLOOKUP($K72,Family,'Product Families'!D:D),"")))</f>
        <v/>
      </c>
      <c r="N72" s="96" t="str">
        <f t="array" ref="N72">IF(L72="","",(IFERROR(XLOOKUP($K72,Family,'Product Families'!E:E),"")))</f>
        <v/>
      </c>
      <c r="O72" s="96" t="str">
        <f t="array" ref="O72">IF(M72="","",(IFERROR(XLOOKUP($K72,Family,'Product Families'!F:F),"")))</f>
        <v/>
      </c>
      <c r="P72" s="96" t="str">
        <f t="array" ref="P72">IF(N72="","",(IFERROR(XLOOKUP($K72,Family,'Product Families'!G:G),"")))</f>
        <v/>
      </c>
      <c r="Q72" s="298"/>
      <c r="R72" s="80" t="s">
        <v>1112</v>
      </c>
      <c r="S72" s="232" t="str">
        <f t="array" ref="S72">IF(R72="","",IFERROR(XLOOKUP(R72,'Product Families'!$A:$A,'Product Families'!$B:$B),""))</f>
        <v>A&amp;C Bath Salts - Pack of 3</v>
      </c>
      <c r="T72" s="102">
        <f t="array" ref="T72">IF(R72="","",(IFERROR(XLOOKUP($R72,Family,'Product Families'!D:D),"")))</f>
        <v>6</v>
      </c>
      <c r="U72" s="102">
        <f t="array" ref="U72">IF(S72="","",(IFERROR(XLOOKUP($R72,Family,'Product Families'!E:E),"")))</f>
        <v>7</v>
      </c>
      <c r="V72" s="102">
        <f t="array" ref="V72">IF(T72="","",(IFERROR(XLOOKUP($R72,Family,'Product Families'!F:F),"")))</f>
        <v>8</v>
      </c>
      <c r="W72" s="102">
        <f t="array" ref="W72">IF(U72="","",(IFERROR(XLOOKUP($R72,Family,'Product Families'!G:G),"")))</f>
        <v>9</v>
      </c>
      <c r="X72" s="294"/>
      <c r="Y72" s="80" t="s">
        <v>833</v>
      </c>
      <c r="Z72" s="88" t="str">
        <f t="array" ref="Z72">IF(Y72="","",IFERROR(XLOOKUP(Y72,'Product Families'!$A:$A,'Product Families'!$B:$B),""))</f>
        <v>NCWB</v>
      </c>
      <c r="AA72" s="102">
        <f t="array" ref="AA72">IF(Y72="","",(IFERROR(XLOOKUP($Y72,Family,'Product Families'!D:D),"")))</f>
        <v>37</v>
      </c>
      <c r="AB72" s="102">
        <f t="array" ref="AB72">IF(Z72="","",(IFERROR(XLOOKUP($Y72,Family,'Product Families'!E:E),"")))</f>
        <v>38</v>
      </c>
      <c r="AC72" s="102">
        <f t="array" ref="AC72">IF(AA72="","",(IFERROR(XLOOKUP($Y72,Family,'Product Families'!F:F),"")))</f>
        <v>41</v>
      </c>
      <c r="AD72" s="102">
        <f t="array" ref="AD72">IF(AB72="","",(IFERROR(XLOOKUP($Y72,Family,'Product Families'!G:G),"")))</f>
        <v>44</v>
      </c>
      <c r="AE72" s="65"/>
      <c r="AF72" s="300"/>
      <c r="AG72" s="300"/>
      <c r="AH72" s="301"/>
      <c r="AI72" s="296"/>
      <c r="AJ72" s="296"/>
      <c r="AK72" s="296"/>
      <c r="AL72" s="205"/>
    </row>
    <row r="73" ht="12.75" customHeight="1">
      <c r="A73" s="5"/>
      <c r="B73" s="5"/>
      <c r="C73" s="8"/>
      <c r="D73" s="8"/>
      <c r="E73" s="8"/>
      <c r="F73" s="8"/>
      <c r="G73" s="8"/>
      <c r="H73" s="5"/>
      <c r="I73" s="5"/>
      <c r="J73" s="5"/>
      <c r="K73" s="80"/>
      <c r="L73" s="88" t="str">
        <f t="array" ref="L73">IF(K73="","",IFERROR(XLOOKUP(K73,'Product Families'!$A:$A,'Product Families'!$B:$B),""))</f>
        <v/>
      </c>
      <c r="M73" s="96" t="str">
        <f t="array" ref="M73">IF(K73="","",(IFERROR(XLOOKUP($K73,Family,'Product Families'!D:D),"")))</f>
        <v/>
      </c>
      <c r="N73" s="96" t="str">
        <f t="array" ref="N73">IF(L73="","",(IFERROR(XLOOKUP($K73,Family,'Product Families'!E:E),"")))</f>
        <v/>
      </c>
      <c r="O73" s="96" t="str">
        <f t="array" ref="O73">IF(M73="","",(IFERROR(XLOOKUP($K73,Family,'Product Families'!F:F),"")))</f>
        <v/>
      </c>
      <c r="P73" s="96" t="str">
        <f t="array" ref="P73">IF(N73="","",(IFERROR(XLOOKUP($K73,Family,'Product Families'!G:G),"")))</f>
        <v/>
      </c>
      <c r="Q73" s="292"/>
      <c r="R73" s="229" t="s">
        <v>1129</v>
      </c>
      <c r="S73" s="232" t="str">
        <f t="array" ref="S73">IF(R73="","",IFERROR(XLOOKUP(R73,'Product Families'!$A:$A,'Product Families'!$B:$B),""))</f>
        <v>A&amp;C Sample Packs</v>
      </c>
      <c r="T73" s="102">
        <f t="array" ref="T73">IF(R73="","",(IFERROR(XLOOKUP($R73,Family,'Product Families'!D:D),"")))</f>
        <v>43</v>
      </c>
      <c r="U73" s="102">
        <f t="array" ref="U73">IF(S73="","",(IFERROR(XLOOKUP($R73,Family,'Product Families'!E:E),"")))</f>
        <v>44</v>
      </c>
      <c r="V73" s="102">
        <f t="array" ref="V73">IF(T73="","",(IFERROR(XLOOKUP($R73,Family,'Product Families'!F:F),"")))</f>
        <v>48</v>
      </c>
      <c r="W73" s="102">
        <f t="array" ref="W73">IF(U73="","",(IFERROR(XLOOKUP($R73,Family,'Product Families'!G:G),"")))</f>
        <v>51</v>
      </c>
      <c r="X73" s="294"/>
      <c r="Y73" s="80" t="s">
        <v>840</v>
      </c>
      <c r="Z73" s="88" t="str">
        <f t="array" ref="Z73">IF(Y73="","",IFERROR(XLOOKUP(Y73,'Product Families'!$A:$A,'Product Families'!$B:$B),""))</f>
        <v>Organic Body Oil</v>
      </c>
      <c r="AA73" s="102">
        <f t="array" ref="AA73">IF(Y73="","",(IFERROR(XLOOKUP($Y73,Family,'Product Families'!D:D),"")))</f>
        <v>86</v>
      </c>
      <c r="AB73" s="102">
        <f t="array" ref="AB73">IF(Z73="","",(IFERROR(XLOOKUP($Y73,Family,'Product Families'!E:E),"")))</f>
        <v>88</v>
      </c>
      <c r="AC73" s="102">
        <f t="array" ref="AC73">IF(AA73="","",(IFERROR(XLOOKUP($Y73,Family,'Product Families'!F:F),"")))</f>
        <v>95</v>
      </c>
      <c r="AD73" s="102">
        <f t="array" ref="AD73">IF(AB73="","",(IFERROR(XLOOKUP($Y73,Family,'Product Families'!G:G),"")))</f>
        <v>102</v>
      </c>
      <c r="AE73" s="65"/>
      <c r="AF73" s="295"/>
      <c r="AG73" s="296"/>
      <c r="AH73" s="296"/>
      <c r="AI73" s="296"/>
      <c r="AJ73" s="296"/>
      <c r="AK73" s="296"/>
      <c r="AL73" s="76"/>
    </row>
    <row r="74" ht="12.75" customHeight="1">
      <c r="A74" s="5"/>
      <c r="B74" s="5"/>
      <c r="C74" s="200"/>
      <c r="D74" s="200"/>
      <c r="E74" s="200"/>
      <c r="F74" s="200"/>
      <c r="G74" s="200"/>
      <c r="H74" s="201"/>
      <c r="I74" s="201"/>
      <c r="J74" s="297"/>
      <c r="K74" s="80"/>
      <c r="L74" s="88" t="str">
        <f t="array" ref="L74">IF(K74="","",IFERROR(XLOOKUP(K74,'Product Families'!$A:$A,'Product Families'!$B:$B),""))</f>
        <v/>
      </c>
      <c r="M74" s="96" t="str">
        <f t="array" ref="M74">IF(K74="","",(IFERROR(XLOOKUP($K74,Family,'Product Families'!D:D),"")))</f>
        <v/>
      </c>
      <c r="N74" s="96" t="str">
        <f t="array" ref="N74">IF(L74="","",(IFERROR(XLOOKUP($K74,Family,'Product Families'!E:E),"")))</f>
        <v/>
      </c>
      <c r="O74" s="96" t="str">
        <f t="array" ref="O74">IF(M74="","",(IFERROR(XLOOKUP($K74,Family,'Product Families'!F:F),"")))</f>
        <v/>
      </c>
      <c r="P74" s="96" t="str">
        <f t="array" ref="P74">IF(N74="","",(IFERROR(XLOOKUP($K74,Family,'Product Families'!G:G),"")))</f>
        <v/>
      </c>
      <c r="Q74" s="298"/>
      <c r="R74" s="80" t="s">
        <v>194</v>
      </c>
      <c r="S74" s="232" t="str">
        <f t="array" ref="S74">IF(R74="","",IFERROR(XLOOKUP(R74,'Product Families'!$A:$A,'Product Families'!$B:$B),""))</f>
        <v>A&amp;C Soap on a Rope - Making in 6</v>
      </c>
      <c r="T74" s="102">
        <f t="array" ref="T74">IF(R74="","",(IFERROR(XLOOKUP($R74,Family,'Product Families'!D:D),"")))</f>
        <v>6</v>
      </c>
      <c r="U74" s="102">
        <f t="array" ref="U74">IF(S74="","",(IFERROR(XLOOKUP($R74,Family,'Product Families'!E:E),"")))</f>
        <v>7</v>
      </c>
      <c r="V74" s="102">
        <f t="array" ref="V74">IF(T74="","",(IFERROR(XLOOKUP($R74,Family,'Product Families'!F:F),"")))</f>
        <v>8</v>
      </c>
      <c r="W74" s="102">
        <f t="array" ref="W74">IF(U74="","",(IFERROR(XLOOKUP($R74,Family,'Product Families'!G:G),"")))</f>
        <v>9</v>
      </c>
      <c r="X74" s="294"/>
      <c r="Y74" s="80" t="s">
        <v>847</v>
      </c>
      <c r="Z74" s="88" t="str">
        <f t="array" ref="Z74">IF(Y74="","",IFERROR(XLOOKUP(Y74,'Product Families'!$A:$A,'Product Families'!$B:$B),""))</f>
        <v>Organic Body Oil 50ml- White Label - Pack of 10</v>
      </c>
      <c r="AA74" s="102">
        <f t="array" ref="AA74">IF(Y74="","",(IFERROR(XLOOKUP($Y74,Family,'Product Families'!D:D),"")))</f>
        <v>8</v>
      </c>
      <c r="AB74" s="102">
        <f t="array" ref="AB74">IF(Z74="","",(IFERROR(XLOOKUP($Y74,Family,'Product Families'!E:E),"")))</f>
        <v>9</v>
      </c>
      <c r="AC74" s="102">
        <f t="array" ref="AC74">IF(AA74="","",(IFERROR(XLOOKUP($Y74,Family,'Product Families'!F:F),"")))</f>
        <v>10</v>
      </c>
      <c r="AD74" s="102">
        <f t="array" ref="AD74">IF(AB74="","",(IFERROR(XLOOKUP($Y74,Family,'Product Families'!G:G),"")))</f>
        <v>11</v>
      </c>
      <c r="AE74" s="65"/>
      <c r="AF74" s="300"/>
      <c r="AG74" s="300"/>
      <c r="AH74" s="301"/>
      <c r="AI74" s="296"/>
      <c r="AJ74" s="296"/>
      <c r="AK74" s="296"/>
      <c r="AL74" s="205"/>
    </row>
    <row r="75" ht="12.75" customHeight="1">
      <c r="A75" s="5"/>
      <c r="B75" s="5"/>
      <c r="C75" s="201"/>
      <c r="D75" s="200"/>
      <c r="E75" s="200"/>
      <c r="F75" s="200"/>
      <c r="G75" s="200"/>
      <c r="H75" s="201"/>
      <c r="I75" s="201"/>
      <c r="J75" s="297"/>
      <c r="K75" s="80"/>
      <c r="L75" s="88" t="str">
        <f t="array" ref="L75">IF(K75="","",IFERROR(XLOOKUP(K75,'Product Families'!$A:$A,'Product Families'!$B:$B),""))</f>
        <v/>
      </c>
      <c r="M75" s="96" t="str">
        <f t="array" ref="M75">IF(K75="","",(IFERROR(XLOOKUP($K75,Family,'Product Families'!D:D),"")))</f>
        <v/>
      </c>
      <c r="N75" s="96" t="str">
        <f t="array" ref="N75">IF(L75="","",(IFERROR(XLOOKUP($K75,Family,'Product Families'!E:E),"")))</f>
        <v/>
      </c>
      <c r="O75" s="96" t="str">
        <f t="array" ref="O75">IF(M75="","",(IFERROR(XLOOKUP($K75,Family,'Product Families'!F:F),"")))</f>
        <v/>
      </c>
      <c r="P75" s="96" t="str">
        <f t="array" ref="P75">IF(N75="","",(IFERROR(XLOOKUP($K75,Family,'Product Families'!G:G),"")))</f>
        <v/>
      </c>
      <c r="Q75" s="302"/>
      <c r="R75" s="80" t="s">
        <v>196</v>
      </c>
      <c r="S75" s="232" t="str">
        <f t="array" ref="S75">IF(R75="","",IFERROR(XLOOKUP(R75,'Product Families'!$A:$A,'Product Families'!$B:$B),""))</f>
        <v>A&amp;C Soap on a Rope - Made using the Beast - Making in Single</v>
      </c>
      <c r="T75" s="102">
        <f t="array" ref="T75">IF(R75="","",(IFERROR(XLOOKUP($R75,Family,'Product Families'!D:D),"")))</f>
        <v>59</v>
      </c>
      <c r="U75" s="102">
        <f t="array" ref="U75">IF(S75="","",(IFERROR(XLOOKUP($R75,Family,'Product Families'!E:E),"")))</f>
        <v>61</v>
      </c>
      <c r="V75" s="102">
        <f t="array" ref="V75">IF(T75="","",(IFERROR(XLOOKUP($R75,Family,'Product Families'!F:F),"")))</f>
        <v>65</v>
      </c>
      <c r="W75" s="102">
        <f t="array" ref="W75">IF(U75="","",(IFERROR(XLOOKUP($R75,Family,'Product Families'!G:G),"")))</f>
        <v>70</v>
      </c>
      <c r="X75" s="294"/>
      <c r="Y75" s="140" t="s">
        <v>849</v>
      </c>
      <c r="Z75" s="88" t="str">
        <f t="array" ref="Z75">IF(Y75="","",IFERROR(XLOOKUP(Y75,'Product Families'!$A:$A,'Product Families'!$B:$B),""))</f>
        <v>Organic Hair Serum</v>
      </c>
      <c r="AA75" s="102">
        <f t="array" ref="AA75">IF(Y75="","",(IFERROR(XLOOKUP($Y75,Family,'Product Families'!D:D),"")))</f>
        <v>86</v>
      </c>
      <c r="AB75" s="102">
        <f t="array" ref="AB75">IF(Z75="","",(IFERROR(XLOOKUP($Y75,Family,'Product Families'!E:E),"")))</f>
        <v>88</v>
      </c>
      <c r="AC75" s="102">
        <f t="array" ref="AC75">IF(AA75="","",(IFERROR(XLOOKUP($Y75,Family,'Product Families'!F:F),"")))</f>
        <v>95</v>
      </c>
      <c r="AD75" s="102">
        <f t="array" ref="AD75">IF(AB75="","",(IFERROR(XLOOKUP($Y75,Family,'Product Families'!G:G),"")))</f>
        <v>102</v>
      </c>
      <c r="AE75" s="5"/>
      <c r="AF75" s="300"/>
      <c r="AG75" s="300"/>
      <c r="AH75" s="303"/>
      <c r="AI75" s="296"/>
      <c r="AJ75" s="296"/>
      <c r="AK75" s="296"/>
      <c r="AL75" s="112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88"/>
      <c r="L76" s="88" t="str">
        <f t="array" ref="L76">IF(K76="","",IFERROR(XLOOKUP(K76,'Product Families'!$A:$A,'Product Families'!$B:$B),""))</f>
        <v/>
      </c>
      <c r="M76" s="96" t="str">
        <f t="array" ref="M76">IF(K76="","",(IFERROR(XLOOKUP($K76,Family,'Product Families'!D:D),"")))</f>
        <v/>
      </c>
      <c r="N76" s="96" t="str">
        <f t="array" ref="N76">IF(L76="","",(IFERROR(XLOOKUP($K76,Family,'Product Families'!E:E),"")))</f>
        <v/>
      </c>
      <c r="O76" s="96" t="str">
        <f t="array" ref="O76">IF(M76="","",(IFERROR(XLOOKUP($K76,Family,'Product Families'!F:F),"")))</f>
        <v/>
      </c>
      <c r="P76" s="96" t="str">
        <f t="array" ref="P76">IF(N76="","",(IFERROR(XLOOKUP($K76,Family,'Product Families'!G:G),"")))</f>
        <v/>
      </c>
      <c r="Q76" s="5"/>
      <c r="R76" s="80" t="s">
        <v>199</v>
      </c>
      <c r="S76" s="232" t="str">
        <f t="array" ref="S76">IF(R76="","",IFERROR(XLOOKUP(R76,'Product Families'!$A:$A,'Product Families'!$B:$B),""))</f>
        <v>A&amp;C Solid Shampoo</v>
      </c>
      <c r="T76" s="102">
        <f t="array" ref="T76">IF(R76="","",(IFERROR(XLOOKUP($R76,Family,'Product Families'!D:D),"")))</f>
        <v>28</v>
      </c>
      <c r="U76" s="102">
        <f t="array" ref="U76">IF(S76="","",(IFERROR(XLOOKUP($R76,Family,'Product Families'!E:E),"")))</f>
        <v>29</v>
      </c>
      <c r="V76" s="102">
        <f t="array" ref="V76">IF(T76="","",(IFERROR(XLOOKUP($R76,Family,'Product Families'!F:F),"")))</f>
        <v>31</v>
      </c>
      <c r="W76" s="102">
        <f t="array" ref="W76">IF(U76="","",(IFERROR(XLOOKUP($R76,Family,'Product Families'!G:G),"")))</f>
        <v>34</v>
      </c>
      <c r="X76" s="297"/>
      <c r="Y76" s="140" t="s">
        <v>854</v>
      </c>
      <c r="Z76" s="88" t="str">
        <f t="array" ref="Z76">IF(Y76="","",IFERROR(XLOOKUP(Y76,'Product Families'!$A:$A,'Product Families'!$B:$B),""))</f>
        <v>Organic Hair Serum 30ml - UNLABELLED - Pack of 20</v>
      </c>
      <c r="AA76" s="102">
        <f t="array" ref="AA76">IF(Y76="","",(IFERROR(XLOOKUP($Y76,Family,'Product Families'!D:D),"")))</f>
        <v>3</v>
      </c>
      <c r="AB76" s="102">
        <f t="array" ref="AB76">IF(Z76="","",(IFERROR(XLOOKUP($Y76,Family,'Product Families'!E:E),"")))</f>
        <v>4</v>
      </c>
      <c r="AC76" s="102">
        <f t="array" ref="AC76">IF(AA76="","",(IFERROR(XLOOKUP($Y76,Family,'Product Families'!F:F),"")))</f>
        <v>5</v>
      </c>
      <c r="AD76" s="102">
        <f t="array" ref="AD76">IF(AB76="","",(IFERROR(XLOOKUP($Y76,Family,'Product Families'!G:G),"")))</f>
        <v>6</v>
      </c>
      <c r="AE76" s="5"/>
      <c r="AF76" s="304"/>
      <c r="AG76" s="304"/>
      <c r="AH76" s="13"/>
      <c r="AI76" s="13"/>
      <c r="AJ76" s="13"/>
      <c r="AK76" s="13"/>
      <c r="AL76" s="13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80"/>
      <c r="L77" s="88" t="str">
        <f t="array" ref="L77">IF(K77="","",IFERROR(XLOOKUP(K77,'Product Families'!$A:$A,'Product Families'!$B:$B),""))</f>
        <v/>
      </c>
      <c r="M77" s="96" t="str">
        <f t="array" ref="M77">IF(K77="","",(IFERROR(XLOOKUP($K77,Family,'Product Families'!D:D),"")))</f>
        <v/>
      </c>
      <c r="N77" s="96" t="str">
        <f t="array" ref="N77">IF(L77="","",(IFERROR(XLOOKUP($K77,Family,'Product Families'!E:E),"")))</f>
        <v/>
      </c>
      <c r="O77" s="96" t="str">
        <f t="array" ref="O77">IF(M77="","",(IFERROR(XLOOKUP($K77,Family,'Product Families'!F:F),"")))</f>
        <v/>
      </c>
      <c r="P77" s="96" t="str">
        <f t="array" ref="P77">IF(N77="","",(IFERROR(XLOOKUP($K77,Family,'Product Families'!G:G),"")))</f>
        <v/>
      </c>
      <c r="Q77" s="5"/>
      <c r="R77" s="80" t="s">
        <v>201</v>
      </c>
      <c r="S77" s="232" t="str">
        <f t="array" ref="S77">IF(R77="","",IFERROR(XLOOKUP(R77,'Product Families'!$A:$A,'Product Families'!$B:$B),""))</f>
        <v>A&amp;C Eye Pillows</v>
      </c>
      <c r="T77" s="102">
        <f t="array" ref="T77">IF(R77="","",(IFERROR(XLOOKUP($R77,Family,'Product Families'!D:D),"")))</f>
        <v>28</v>
      </c>
      <c r="U77" s="102">
        <f t="array" ref="U77">IF(S77="","",(IFERROR(XLOOKUP($R77,Family,'Product Families'!E:E),"")))</f>
        <v>29</v>
      </c>
      <c r="V77" s="102">
        <f t="array" ref="V77">IF(T77="","",(IFERROR(XLOOKUP($R77,Family,'Product Families'!F:F),"")))</f>
        <v>31</v>
      </c>
      <c r="W77" s="102">
        <f t="array" ref="W77">IF(U77="","",(IFERROR(XLOOKUP($R77,Family,'Product Families'!G:G),"")))</f>
        <v>34</v>
      </c>
      <c r="X77" s="5"/>
      <c r="Y77" s="80" t="s">
        <v>1168</v>
      </c>
      <c r="Z77" s="88" t="str">
        <f t="array" ref="Z77">IF(Y77="","",IFERROR(XLOOKUP(Y77,'Product Families'!$A:$A,'Product Families'!$B:$B),""))</f>
        <v>OrgEO</v>
      </c>
      <c r="AA77" s="102">
        <f t="array" ref="AA77">IF(Y77="","",(IFERROR(XLOOKUP($Y77,Family,'Product Families'!D:D),"")))</f>
        <v>152</v>
      </c>
      <c r="AB77" s="102">
        <f t="array" ref="AB77">IF(Z77="","",(IFERROR(XLOOKUP($Y77,Family,'Product Families'!E:E),"")))</f>
        <v>156</v>
      </c>
      <c r="AC77" s="102">
        <f t="array" ref="AC77">IF(AA77="","",(IFERROR(XLOOKUP($Y77,Family,'Product Families'!F:F),"")))</f>
        <v>168</v>
      </c>
      <c r="AD77" s="102">
        <f t="array" ref="AD77">IF(AB77="","",(IFERROR(XLOOKUP($Y77,Family,'Product Families'!G:G),"")))</f>
        <v>180</v>
      </c>
      <c r="AE77" s="5"/>
      <c r="AF77" s="304"/>
      <c r="AG77" s="304"/>
      <c r="AH77" s="13"/>
      <c r="AI77" s="13"/>
      <c r="AJ77" s="13"/>
      <c r="AK77" s="13"/>
      <c r="AL77" s="13"/>
    </row>
    <row r="78" ht="12.75" customHeight="1">
      <c r="A78" s="5"/>
      <c r="B78" s="5"/>
      <c r="C78" s="8"/>
      <c r="D78" s="8"/>
      <c r="E78" s="8"/>
      <c r="F78" s="8"/>
      <c r="G78" s="8"/>
      <c r="H78" s="5"/>
      <c r="I78" s="5"/>
      <c r="J78" s="5"/>
      <c r="K78" s="307"/>
      <c r="L78" s="232" t="str">
        <f t="array" ref="L78">IF(K78="","",IFERROR(XLOOKUP(K78,'Product Families'!$A:$A,'Product Families'!$B:$B),""))</f>
        <v/>
      </c>
      <c r="M78" s="96" t="str">
        <f t="array" ref="M78">IF(K78="","",(IFERROR(XLOOKUP($K78,Family,'Product Families'!D:D),"")))</f>
        <v/>
      </c>
      <c r="N78" s="96" t="str">
        <f t="array" ref="N78">IF(L78="","",(IFERROR(XLOOKUP($K78,Family,'Product Families'!E:E),"")))</f>
        <v/>
      </c>
      <c r="O78" s="96" t="str">
        <f t="array" ref="O78">IF(M78="","",(IFERROR(XLOOKUP($K78,Family,'Product Families'!F:F),"")))</f>
        <v/>
      </c>
      <c r="P78" s="96" t="str">
        <f t="array" ref="P78">IF(N78="","",(IFERROR(XLOOKUP($K78,Family,'Product Families'!G:G),"")))</f>
        <v/>
      </c>
      <c r="Q78" s="292"/>
      <c r="R78" s="219" t="s">
        <v>204</v>
      </c>
      <c r="S78" s="232" t="str">
        <f t="array" ref="S78">IF(R78="","",IFERROR(XLOOKUP(R78,'Product Families'!$A:$A,'Product Families'!$B:$B),""))</f>
        <v>A&amp;C Wax Melts</v>
      </c>
      <c r="T78" s="102">
        <f t="array" ref="T78">IF(R78="","",(IFERROR(XLOOKUP($R78,Family,'Product Families'!D:D),"")))</f>
        <v>28</v>
      </c>
      <c r="U78" s="102">
        <f t="array" ref="U78">IF(S78="","",(IFERROR(XLOOKUP($R78,Family,'Product Families'!E:E),"")))</f>
        <v>29</v>
      </c>
      <c r="V78" s="102">
        <f t="array" ref="V78">IF(T78="","",(IFERROR(XLOOKUP($R78,Family,'Product Families'!F:F),"")))</f>
        <v>31</v>
      </c>
      <c r="W78" s="102">
        <f t="array" ref="W78">IF(U78="","",(IFERROR(XLOOKUP($R78,Family,'Product Families'!G:G),"")))</f>
        <v>34</v>
      </c>
      <c r="X78" s="294"/>
      <c r="Y78" s="278" t="s">
        <v>1181</v>
      </c>
      <c r="Z78" s="88" t="str">
        <f t="array" ref="Z78">IF(Y78="","",IFERROR(XLOOKUP(Y78,'Product Families'!$A:$A,'Product Families'!$B:$B),""))</f>
        <v>Oudh Room Sprays 100ml</v>
      </c>
      <c r="AA78" s="102">
        <f t="array" ref="AA78">IF(Y78="","",(IFERROR(XLOOKUP($Y78,Family,'Product Families'!D:D),"")))</f>
        <v>74</v>
      </c>
      <c r="AB78" s="102">
        <f t="array" ref="AB78">IF(Z78="","",(IFERROR(XLOOKUP($Y78,Family,'Product Families'!E:E),"")))</f>
        <v>76</v>
      </c>
      <c r="AC78" s="102">
        <f t="array" ref="AC78">IF(AA78="","",(IFERROR(XLOOKUP($Y78,Family,'Product Families'!F:F),"")))</f>
        <v>82</v>
      </c>
      <c r="AD78" s="102">
        <f t="array" ref="AD78">IF(AB78="","",(IFERROR(XLOOKUP($Y78,Family,'Product Families'!G:G),"")))</f>
        <v>88</v>
      </c>
      <c r="AE78" s="65"/>
      <c r="AF78" s="295"/>
      <c r="AG78" s="296"/>
      <c r="AH78" s="296"/>
      <c r="AI78" s="296"/>
      <c r="AJ78" s="296"/>
      <c r="AK78" s="296"/>
      <c r="AL78" s="76"/>
    </row>
    <row r="79" ht="12.75" customHeight="1">
      <c r="A79" s="5"/>
      <c r="B79" s="5"/>
      <c r="C79" s="200"/>
      <c r="D79" s="200"/>
      <c r="E79" s="200"/>
      <c r="F79" s="200"/>
      <c r="G79" s="200"/>
      <c r="H79" s="201"/>
      <c r="I79" s="201"/>
      <c r="J79" s="297"/>
      <c r="K79" s="88"/>
      <c r="L79" s="232" t="str">
        <f t="array" ref="L79">IF(K79="","",IFERROR(XLOOKUP(K79,'Product Families'!$A:$A,'Product Families'!$B:$B),""))</f>
        <v/>
      </c>
      <c r="M79" s="96" t="str">
        <f t="array" ref="M79">IF(K79="","",(IFERROR(XLOOKUP($K79,Family,'Product Families'!D:D),"")))</f>
        <v/>
      </c>
      <c r="N79" s="96" t="str">
        <f t="array" ref="N79">IF(L79="","",(IFERROR(XLOOKUP($K79,Family,'Product Families'!E:E),"")))</f>
        <v/>
      </c>
      <c r="O79" s="96" t="str">
        <f t="array" ref="O79">IF(M79="","",(IFERROR(XLOOKUP($K79,Family,'Product Families'!F:F),"")))</f>
        <v/>
      </c>
      <c r="P79" s="96" t="str">
        <f t="array" ref="P79">IF(N79="","",(IFERROR(XLOOKUP($K79,Family,'Product Families'!G:G),"")))</f>
        <v/>
      </c>
      <c r="Q79" s="298"/>
      <c r="R79" s="309"/>
      <c r="S79" s="310" t="str">
        <f t="array" ref="S79">IF(R79="","",IFERROR(XLOOKUP(R79,'Product Families'!$A:$A,'Product Families'!$B:$B),""))</f>
        <v/>
      </c>
      <c r="T79" s="236" t="str">
        <f t="array" ref="T79">IF(R79="","",(IFERROR(XLOOKUP($R79,Family,'Product Families'!D:D),"")))</f>
        <v/>
      </c>
      <c r="U79" s="236" t="str">
        <f t="array" ref="U79">IF(S79="","",(IFERROR(XLOOKUP($R79,Family,'Product Families'!E:E),"")))</f>
        <v/>
      </c>
      <c r="V79" s="236" t="str">
        <f t="array" ref="V79">IF(T79="","",(IFERROR(XLOOKUP($R79,Family,'Product Families'!F:F),"")))</f>
        <v/>
      </c>
      <c r="W79" s="236" t="str">
        <f t="array" ref="W79">IF(U79="","",(IFERROR(XLOOKUP($R79,Family,'Product Families'!G:G),"")))</f>
        <v/>
      </c>
      <c r="X79" s="294"/>
      <c r="Y79" s="80" t="s">
        <v>1200</v>
      </c>
      <c r="Z79" s="88" t="str">
        <f t="array" ref="Z79">IF(Y79="","",IFERROR(XLOOKUP(Y79,'Product Families'!$A:$A,'Product Families'!$B:$B),""))</f>
        <v>Professional Essential Oils 50ml</v>
      </c>
      <c r="AA79" s="102">
        <f t="array" ref="AA79">IF(Y79="","",(IFERROR(XLOOKUP($Y79,Family,'Product Families'!D:D),"")))</f>
        <v>86</v>
      </c>
      <c r="AB79" s="102">
        <f t="array" ref="AB79">IF(Z79="","",(IFERROR(XLOOKUP($Y79,Family,'Product Families'!E:E),"")))</f>
        <v>88</v>
      </c>
      <c r="AC79" s="102">
        <f t="array" ref="AC79">IF(AA79="","",(IFERROR(XLOOKUP($Y79,Family,'Product Families'!F:F),"")))</f>
        <v>95</v>
      </c>
      <c r="AD79" s="102">
        <f t="array" ref="AD79">IF(AB79="","",(IFERROR(XLOOKUP($Y79,Family,'Product Families'!G:G),"")))</f>
        <v>102</v>
      </c>
      <c r="AE79" s="65"/>
      <c r="AF79" s="300"/>
      <c r="AG79" s="300"/>
      <c r="AH79" s="301"/>
      <c r="AI79" s="296"/>
      <c r="AJ79" s="296"/>
      <c r="AK79" s="296"/>
      <c r="AL79" s="205"/>
    </row>
    <row r="80" ht="12.75" customHeight="1">
      <c r="A80" s="5"/>
      <c r="B80" s="5"/>
      <c r="C80" s="201"/>
      <c r="D80" s="200"/>
      <c r="E80" s="200"/>
      <c r="F80" s="200"/>
      <c r="G80" s="200"/>
      <c r="H80" s="201"/>
      <c r="I80" s="201"/>
      <c r="J80" s="201"/>
      <c r="K80" s="318"/>
      <c r="L80" s="318"/>
      <c r="M80" s="319"/>
      <c r="N80" s="319"/>
      <c r="O80" s="319"/>
      <c r="P80" s="319"/>
      <c r="Q80" s="297"/>
      <c r="R80" s="320"/>
      <c r="S80" s="321" t="str">
        <f t="array" ref="S80">IF(R80="","",IFERROR(XLOOKUP(R80,'Product Families'!$A:$A,'Product Families'!$B:$B),""))</f>
        <v/>
      </c>
      <c r="T80" s="322" t="str">
        <f t="array" ref="T80">IF(R80="","",(IFERROR(XLOOKUP($R80,Family,'Product Families'!D:D),"")))</f>
        <v/>
      </c>
      <c r="U80" s="322" t="str">
        <f t="array" ref="U80">IF(S80="","",(IFERROR(XLOOKUP($R80,Family,'Product Families'!E:E),"")))</f>
        <v/>
      </c>
      <c r="V80" s="322" t="str">
        <f t="array" ref="V80">IF(T80="","",(IFERROR(XLOOKUP($R80,Family,'Product Families'!F:F),"")))</f>
        <v/>
      </c>
      <c r="W80" s="322" t="str">
        <f t="array" ref="W80">IF(U80="","",(IFERROR(XLOOKUP($R80,Family,'Product Families'!G:G),"")))</f>
        <v/>
      </c>
      <c r="X80" s="323"/>
      <c r="Y80" s="140" t="s">
        <v>1202</v>
      </c>
      <c r="Z80" s="88" t="str">
        <f t="array" ref="Z80">IF(Y80="","",IFERROR(XLOOKUP(Y80,'Product Families'!$A:$A,'Product Families'!$B:$B),""))</f>
        <v>PreOrg</v>
      </c>
      <c r="AA80" s="102">
        <f t="array" ref="AA80">IF(Y80="","",(IFERROR(XLOOKUP($Y80,Family,'Product Families'!D:D),"")))</f>
        <v>78</v>
      </c>
      <c r="AB80" s="102">
        <f t="array" ref="AB80">IF(Z80="","",(IFERROR(XLOOKUP($Y80,Family,'Product Families'!E:E),"")))</f>
        <v>80</v>
      </c>
      <c r="AC80" s="102">
        <f t="array" ref="AC80">IF(AA80="","",(IFERROR(XLOOKUP($Y80,Family,'Product Families'!F:F),"")))</f>
        <v>86</v>
      </c>
      <c r="AD80" s="102">
        <f t="array" ref="AD80">IF(AB80="","",(IFERROR(XLOOKUP($Y80,Family,'Product Families'!G:G),"")))</f>
        <v>93</v>
      </c>
      <c r="AE80" s="5"/>
      <c r="AF80" s="300"/>
      <c r="AG80" s="300"/>
      <c r="AH80" s="303"/>
      <c r="AI80" s="296"/>
      <c r="AJ80" s="296"/>
      <c r="AK80" s="296"/>
      <c r="AL80" s="112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201"/>
      <c r="L81" s="201"/>
      <c r="M81" s="324"/>
      <c r="N81" s="324"/>
      <c r="O81" s="324"/>
      <c r="P81" s="324"/>
      <c r="Q81" s="5"/>
      <c r="R81" s="5"/>
      <c r="S81" s="5"/>
      <c r="T81" s="9"/>
      <c r="U81" s="9"/>
      <c r="V81" s="9"/>
      <c r="W81" s="9"/>
      <c r="X81" s="5"/>
      <c r="Y81" s="80" t="s">
        <v>884</v>
      </c>
      <c r="Z81" s="88" t="str">
        <f t="array" ref="Z81">IF(Y81="","",IFERROR(XLOOKUP(Y81,'Product Families'!$A:$A,'Product Families'!$B:$B),""))</f>
        <v>Professional Essential Oils 50ml - Tactile Label</v>
      </c>
      <c r="AA81" s="102">
        <f t="array" ref="AA81">IF(Y81="","",(IFERROR(XLOOKUP($Y81,Family,'Product Families'!D:D),"")))</f>
        <v>78</v>
      </c>
      <c r="AB81" s="102">
        <f t="array" ref="AB81">IF(Z81="","",(IFERROR(XLOOKUP($Y81,Family,'Product Families'!E:E),"")))</f>
        <v>80</v>
      </c>
      <c r="AC81" s="102">
        <f t="array" ref="AC81">IF(AA81="","",(IFERROR(XLOOKUP($Y81,Family,'Product Families'!F:F),"")))</f>
        <v>86</v>
      </c>
      <c r="AD81" s="102">
        <f t="array" ref="AD81">IF(AB81="","",(IFERROR(XLOOKUP($Y81,Family,'Product Families'!G:G),"")))</f>
        <v>93</v>
      </c>
      <c r="AE81" s="5"/>
      <c r="AF81" s="304"/>
      <c r="AG81" s="304"/>
      <c r="AH81" s="13"/>
      <c r="AI81" s="13"/>
      <c r="AJ81" s="13"/>
      <c r="AK81" s="13"/>
      <c r="AL81" s="13"/>
    </row>
    <row r="82" ht="12.75" customHeight="1">
      <c r="A82" s="5"/>
      <c r="B82" s="5"/>
      <c r="C82" s="8"/>
      <c r="D82" s="8"/>
      <c r="E82" s="8"/>
      <c r="F82" s="8"/>
      <c r="G82" s="8"/>
      <c r="H82" s="5"/>
      <c r="I82" s="5"/>
      <c r="J82" s="5"/>
      <c r="K82" s="201"/>
      <c r="L82" s="201"/>
      <c r="M82" s="324"/>
      <c r="N82" s="324"/>
      <c r="O82" s="324"/>
      <c r="P82" s="324"/>
      <c r="Q82" s="300"/>
      <c r="R82" s="325"/>
      <c r="S82" s="326"/>
      <c r="T82" s="326"/>
      <c r="U82" s="326"/>
      <c r="V82" s="326"/>
      <c r="W82" s="326"/>
      <c r="X82" s="294"/>
      <c r="Y82" s="80" t="s">
        <v>887</v>
      </c>
      <c r="Z82" s="88" t="str">
        <f t="array" ref="Z82">IF(Y82="","",IFERROR(XLOOKUP(Y82,'Product Families'!$A:$A,'Product Families'!$B:$B),""))</f>
        <v>Professional Essential Oils 50ml - Unlabelled - Pack of 10</v>
      </c>
      <c r="AA82" s="102">
        <f t="array" ref="AA82">IF(Y82="","",(IFERROR(XLOOKUP($Y82,Family,'Product Families'!D:D),"")))</f>
        <v>8</v>
      </c>
      <c r="AB82" s="102">
        <f t="array" ref="AB82">IF(Z82="","",(IFERROR(XLOOKUP($Y82,Family,'Product Families'!E:E),"")))</f>
        <v>9</v>
      </c>
      <c r="AC82" s="102">
        <f t="array" ref="AC82">IF(AA82="","",(IFERROR(XLOOKUP($Y82,Family,'Product Families'!F:F),"")))</f>
        <v>10</v>
      </c>
      <c r="AD82" s="102">
        <f t="array" ref="AD82">IF(AB82="","",(IFERROR(XLOOKUP($Y82,Family,'Product Families'!G:G),"")))</f>
        <v>11</v>
      </c>
      <c r="AE82" s="65"/>
      <c r="AF82" s="295"/>
      <c r="AG82" s="296"/>
      <c r="AH82" s="296"/>
      <c r="AI82" s="296"/>
      <c r="AJ82" s="296"/>
      <c r="AK82" s="296"/>
      <c r="AL82" s="76"/>
    </row>
    <row r="83" ht="12.75" customHeight="1">
      <c r="A83" s="5"/>
      <c r="B83" s="5"/>
      <c r="C83" s="200"/>
      <c r="D83" s="200"/>
      <c r="E83" s="200"/>
      <c r="F83" s="200"/>
      <c r="G83" s="200"/>
      <c r="H83" s="201"/>
      <c r="I83" s="201"/>
      <c r="J83" s="201"/>
      <c r="K83" s="304"/>
      <c r="L83" s="304"/>
      <c r="M83" s="13"/>
      <c r="N83" s="13"/>
      <c r="O83" s="13"/>
      <c r="P83" s="13"/>
      <c r="Q83" s="327"/>
      <c r="R83" s="327"/>
      <c r="S83" s="327"/>
      <c r="T83" s="328"/>
      <c r="U83" s="296"/>
      <c r="V83" s="296"/>
      <c r="W83" s="296"/>
      <c r="X83" s="294"/>
      <c r="Y83" s="80" t="s">
        <v>905</v>
      </c>
      <c r="Z83" s="88" t="str">
        <f t="array" ref="Z83">IF(Y83="","",IFERROR(XLOOKUP(Y83,'Product Families'!$A:$A,'Product Families'!$B:$B),""))</f>
        <v>Roll On Essential Oil Blends - Single</v>
      </c>
      <c r="AA83" s="102">
        <f t="array" ref="AA83">IF(Y83="","",(IFERROR(XLOOKUP($Y83,Family,'Product Families'!D:D),"")))</f>
        <v>144</v>
      </c>
      <c r="AB83" s="102">
        <f t="array" ref="AB83">IF(Z83="","",(IFERROR(XLOOKUP($Y83,Family,'Product Families'!E:E),"")))</f>
        <v>148</v>
      </c>
      <c r="AC83" s="102">
        <f t="array" ref="AC83">IF(AA83="","",(IFERROR(XLOOKUP($Y83,Family,'Product Families'!F:F),"")))</f>
        <v>160</v>
      </c>
      <c r="AD83" s="102">
        <f t="array" ref="AD83">IF(AB83="","",(IFERROR(XLOOKUP($Y83,Family,'Product Families'!G:G),"")))</f>
        <v>172</v>
      </c>
      <c r="AE83" s="65"/>
      <c r="AF83" s="300"/>
      <c r="AG83" s="300"/>
      <c r="AH83" s="301"/>
      <c r="AI83" s="296"/>
      <c r="AJ83" s="296"/>
      <c r="AK83" s="296"/>
      <c r="AL83" s="205"/>
    </row>
    <row r="84" ht="12.75" customHeight="1">
      <c r="A84" s="5"/>
      <c r="B84" s="5"/>
      <c r="C84" s="201"/>
      <c r="D84" s="200"/>
      <c r="E84" s="200"/>
      <c r="F84" s="200"/>
      <c r="G84" s="200"/>
      <c r="H84" s="201"/>
      <c r="I84" s="201"/>
      <c r="J84" s="201"/>
      <c r="K84" s="201"/>
      <c r="L84" s="201"/>
      <c r="M84" s="324"/>
      <c r="N84" s="324"/>
      <c r="O84" s="324"/>
      <c r="P84" s="324"/>
      <c r="Q84" s="201"/>
      <c r="R84" s="327"/>
      <c r="S84" s="327"/>
      <c r="T84" s="337"/>
      <c r="U84" s="296"/>
      <c r="V84" s="296"/>
      <c r="W84" s="296"/>
      <c r="X84" s="294"/>
      <c r="Y84" s="80" t="s">
        <v>1215</v>
      </c>
      <c r="Z84" s="88" t="str">
        <f t="array" ref="Z84">IF(Y84="","",IFERROR(XLOOKUP(Y84,'Product Families'!$A:$A,'Product Families'!$B:$B),""))</f>
        <v>Roll On Essential Oil Blends Unlabelled - Box of 30</v>
      </c>
      <c r="AA84" s="102">
        <f t="array" ref="AA84">IF(Y84="","",(IFERROR(XLOOKUP($Y84,Family,'Product Families'!D:D),"")))</f>
        <v>4</v>
      </c>
      <c r="AB84" s="102">
        <f t="array" ref="AB84">IF(Z84="","",(IFERROR(XLOOKUP($Y84,Family,'Product Families'!E:E),"")))</f>
        <v>5</v>
      </c>
      <c r="AC84" s="102">
        <f t="array" ref="AC84">IF(AA84="","",(IFERROR(XLOOKUP($Y84,Family,'Product Families'!F:F),"")))</f>
        <v>6</v>
      </c>
      <c r="AD84" s="102">
        <f t="array" ref="AD84">IF(AB84="","",(IFERROR(XLOOKUP($Y84,Family,'Product Families'!G:G),"")))</f>
        <v>7</v>
      </c>
      <c r="AE84" s="5"/>
      <c r="AF84" s="300"/>
      <c r="AG84" s="300"/>
      <c r="AH84" s="303"/>
      <c r="AI84" s="296"/>
      <c r="AJ84" s="296"/>
      <c r="AK84" s="296"/>
      <c r="AL84" s="112"/>
    </row>
    <row r="85" ht="12.75" customHeight="1">
      <c r="A85" s="5"/>
      <c r="B85" s="5"/>
      <c r="C85" s="8"/>
      <c r="D85" s="8"/>
      <c r="E85" s="8"/>
      <c r="F85" s="8"/>
      <c r="G85" s="8"/>
      <c r="H85" s="5"/>
      <c r="I85" s="5"/>
      <c r="J85" s="5"/>
      <c r="K85" s="201"/>
      <c r="L85" s="201"/>
      <c r="M85" s="324"/>
      <c r="N85" s="324"/>
      <c r="O85" s="324"/>
      <c r="P85" s="324"/>
      <c r="Q85" s="300"/>
      <c r="R85" s="338"/>
      <c r="S85" s="296"/>
      <c r="T85" s="296"/>
      <c r="U85" s="296"/>
      <c r="V85" s="296"/>
      <c r="W85" s="296"/>
      <c r="X85" s="294"/>
      <c r="Y85" s="99" t="s">
        <v>931</v>
      </c>
      <c r="Z85" s="88" t="str">
        <f t="array" ref="Z85">IF(Y85="","",IFERROR(XLOOKUP(Y85,'Product Families'!$A:$A,'Product Families'!$B:$B),""))</f>
        <v>Self Care Kits - Lotion</v>
      </c>
      <c r="AA85" s="102">
        <f t="array" ref="AA85">IF(Y85="","",(IFERROR(XLOOKUP($Y85,Family,'Product Families'!D:D),"")))</f>
        <v>52</v>
      </c>
      <c r="AB85" s="102">
        <f t="array" ref="AB85">IF(Z85="","",(IFERROR(XLOOKUP($Y85,Family,'Product Families'!E:E),"")))</f>
        <v>54</v>
      </c>
      <c r="AC85" s="102">
        <f t="array" ref="AC85">IF(AA85="","",(IFERROR(XLOOKUP($Y85,Family,'Product Families'!F:F),"")))</f>
        <v>59</v>
      </c>
      <c r="AD85" s="102">
        <f t="array" ref="AD85">IF(AB85="","",(IFERROR(XLOOKUP($Y85,Family,'Product Families'!G:G),"")))</f>
        <v>63</v>
      </c>
      <c r="AE85" s="65"/>
      <c r="AF85" s="295"/>
      <c r="AG85" s="296"/>
      <c r="AH85" s="296"/>
      <c r="AI85" s="296"/>
      <c r="AJ85" s="296"/>
      <c r="AK85" s="296"/>
      <c r="AL85" s="76"/>
    </row>
    <row r="86" ht="12.75" customHeight="1">
      <c r="A86" s="5"/>
      <c r="B86" s="5"/>
      <c r="C86" s="200"/>
      <c r="D86" s="200"/>
      <c r="E86" s="200"/>
      <c r="F86" s="200"/>
      <c r="G86" s="200"/>
      <c r="H86" s="201"/>
      <c r="I86" s="201"/>
      <c r="J86" s="201"/>
      <c r="K86" s="5"/>
      <c r="L86" s="5"/>
      <c r="M86" s="9"/>
      <c r="N86" s="9"/>
      <c r="O86" s="9"/>
      <c r="P86" s="9"/>
      <c r="Q86" s="327"/>
      <c r="R86" s="327"/>
      <c r="S86" s="327"/>
      <c r="T86" s="328"/>
      <c r="U86" s="296"/>
      <c r="V86" s="296"/>
      <c r="W86" s="296"/>
      <c r="X86" s="294"/>
      <c r="Y86" s="80" t="s">
        <v>923</v>
      </c>
      <c r="Z86" s="88" t="str">
        <f t="array" ref="Z86">IF(Y86="","",IFERROR(XLOOKUP(Y86,'Product Families'!$A:$A,'Product Families'!$B:$B),""))</f>
        <v>Self Care Kits - Packing</v>
      </c>
      <c r="AA86" s="102">
        <f t="array" ref="AA86">IF(Y86="","",(IFERROR(XLOOKUP($Y86,Family,'Product Families'!D:D),"")))</f>
        <v>26</v>
      </c>
      <c r="AB86" s="102">
        <f t="array" ref="AB86">IF(Z86="","",(IFERROR(XLOOKUP($Y86,Family,'Product Families'!E:E),"")))</f>
        <v>27</v>
      </c>
      <c r="AC86" s="102">
        <f t="array" ref="AC86">IF(AA86="","",(IFERROR(XLOOKUP($Y86,Family,'Product Families'!F:F),"")))</f>
        <v>30</v>
      </c>
      <c r="AD86" s="102">
        <f t="array" ref="AD86">IF(AB86="","",(IFERROR(XLOOKUP($Y86,Family,'Product Families'!G:G),"")))</f>
        <v>32</v>
      </c>
      <c r="AE86" s="65"/>
      <c r="AF86" s="300"/>
      <c r="AG86" s="300"/>
      <c r="AH86" s="301"/>
      <c r="AI86" s="296"/>
      <c r="AJ86" s="296"/>
      <c r="AK86" s="296"/>
      <c r="AL86" s="205"/>
    </row>
    <row r="87" ht="12.75" customHeight="1">
      <c r="A87" s="5"/>
      <c r="B87" s="5"/>
      <c r="C87" s="201"/>
      <c r="D87" s="200"/>
      <c r="E87" s="200"/>
      <c r="F87" s="200"/>
      <c r="G87" s="200"/>
      <c r="H87" s="201"/>
      <c r="I87" s="201"/>
      <c r="J87" s="201"/>
      <c r="K87" s="5"/>
      <c r="L87" s="5"/>
      <c r="M87" s="9"/>
      <c r="N87" s="9"/>
      <c r="O87" s="9"/>
      <c r="P87" s="9"/>
      <c r="Q87" s="201"/>
      <c r="R87" s="327"/>
      <c r="S87" s="327"/>
      <c r="T87" s="337"/>
      <c r="U87" s="296"/>
      <c r="V87" s="296"/>
      <c r="W87" s="296"/>
      <c r="X87" s="294"/>
      <c r="Y87" s="99" t="s">
        <v>928</v>
      </c>
      <c r="Z87" s="88" t="str">
        <f t="array" ref="Z87">IF(Y87="","",IFERROR(XLOOKUP(Y87,'Product Families'!$A:$A,'Product Families'!$B:$B),""))</f>
        <v>Self Care Kits - SERF</v>
      </c>
      <c r="AA87" s="102">
        <f t="array" ref="AA87">IF(Y87="","",(IFERROR(XLOOKUP($Y87,Family,'Product Families'!D:D),"")))</f>
        <v>86</v>
      </c>
      <c r="AB87" s="102">
        <f t="array" ref="AB87">IF(Z87="","",(IFERROR(XLOOKUP($Y87,Family,'Product Families'!E:E),"")))</f>
        <v>88</v>
      </c>
      <c r="AC87" s="102">
        <f t="array" ref="AC87">IF(AA87="","",(IFERROR(XLOOKUP($Y87,Family,'Product Families'!F:F),"")))</f>
        <v>95</v>
      </c>
      <c r="AD87" s="102">
        <f t="array" ref="AD87">IF(AB87="","",(IFERROR(XLOOKUP($Y87,Family,'Product Families'!G:G),"")))</f>
        <v>103</v>
      </c>
      <c r="AE87" s="5"/>
      <c r="AF87" s="300"/>
      <c r="AG87" s="300"/>
      <c r="AH87" s="303"/>
      <c r="AI87" s="296"/>
      <c r="AJ87" s="296"/>
      <c r="AK87" s="296"/>
      <c r="AL87" s="112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9"/>
      <c r="N88" s="9"/>
      <c r="O88" s="9"/>
      <c r="P88" s="9"/>
      <c r="Q88" s="5"/>
      <c r="R88" s="5"/>
      <c r="S88" s="5"/>
      <c r="T88" s="9"/>
      <c r="U88" s="9"/>
      <c r="V88" s="9"/>
      <c r="W88" s="9"/>
      <c r="X88" s="5"/>
      <c r="Y88" s="99" t="s">
        <v>935</v>
      </c>
      <c r="Z88" s="88" t="str">
        <f t="array" ref="Z88">IF(Y88="","",IFERROR(XLOOKUP(Y88,'Product Families'!$A:$A,'Product Families'!$B:$B),""))</f>
        <v>Self Care Kits - Sugar Scrub</v>
      </c>
      <c r="AA88" s="102">
        <f t="array" ref="AA88">IF(Y88="","",(IFERROR(XLOOKUP($Y88,Family,'Product Families'!D:D),"")))</f>
        <v>52</v>
      </c>
      <c r="AB88" s="102">
        <f t="array" ref="AB88">IF(Z88="","",(IFERROR(XLOOKUP($Y88,Family,'Product Families'!E:E),"")))</f>
        <v>54</v>
      </c>
      <c r="AC88" s="102">
        <f t="array" ref="AC88">IF(AA88="","",(IFERROR(XLOOKUP($Y88,Family,'Product Families'!F:F),"")))</f>
        <v>59</v>
      </c>
      <c r="AD88" s="102">
        <f t="array" ref="AD88">IF(AB88="","",(IFERROR(XLOOKUP($Y88,Family,'Product Families'!G:G),"")))</f>
        <v>63</v>
      </c>
      <c r="AE88" s="5"/>
      <c r="AF88" s="5"/>
      <c r="AG88" s="5"/>
      <c r="AH88" s="9"/>
      <c r="AI88" s="9"/>
      <c r="AJ88" s="9"/>
      <c r="AK88" s="9"/>
      <c r="AL88" s="13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9"/>
      <c r="N89" s="9"/>
      <c r="O89" s="9"/>
      <c r="P89" s="9"/>
      <c r="Q89" s="5"/>
      <c r="R89" s="5"/>
      <c r="S89" s="5"/>
      <c r="T89" s="9"/>
      <c r="U89" s="9"/>
      <c r="V89" s="9"/>
      <c r="W89" s="9"/>
      <c r="X89" s="5"/>
      <c r="Y89" s="99" t="s">
        <v>925</v>
      </c>
      <c r="Z89" s="88" t="str">
        <f t="array" ref="Z89">IF(Y89="","",IFERROR(XLOOKUP(Y89,'Product Families'!$A:$A,'Product Families'!$B:$B),""))</f>
        <v>Self Care Kits - Vials</v>
      </c>
      <c r="AA89" s="102">
        <f t="array" ref="AA89">IF(Y89="","",(IFERROR(XLOOKUP($Y89,Family,'Product Families'!D:D),"")))</f>
        <v>65</v>
      </c>
      <c r="AB89" s="102">
        <f t="array" ref="AB89">IF(Z89="","",(IFERROR(XLOOKUP($Y89,Family,'Product Families'!E:E),"")))</f>
        <v>67</v>
      </c>
      <c r="AC89" s="102">
        <f t="array" ref="AC89">IF(AA89="","",(IFERROR(XLOOKUP($Y89,Family,'Product Families'!F:F),"")))</f>
        <v>73</v>
      </c>
      <c r="AD89" s="102">
        <f t="array" ref="AD89">IF(AB89="","",(IFERROR(XLOOKUP($Y89,Family,'Product Families'!G:G),"")))</f>
        <v>78</v>
      </c>
      <c r="AE89" s="5"/>
      <c r="AF89" s="5"/>
      <c r="AG89" s="5"/>
      <c r="AH89" s="9"/>
      <c r="AI89" s="9"/>
      <c r="AJ89" s="9"/>
      <c r="AK89" s="9"/>
      <c r="AL89" s="13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9"/>
      <c r="N90" s="9"/>
      <c r="O90" s="9"/>
      <c r="P90" s="9"/>
      <c r="Q90" s="5"/>
      <c r="R90" s="5"/>
      <c r="S90" s="5"/>
      <c r="T90" s="9"/>
      <c r="U90" s="9"/>
      <c r="V90" s="9"/>
      <c r="W90" s="9"/>
      <c r="X90" s="5"/>
      <c r="Y90" s="140" t="s">
        <v>1223</v>
      </c>
      <c r="Z90" s="88" t="str">
        <f t="array" ref="Z90">IF(Y90="","",IFERROR(XLOOKUP(Y90,'Product Families'!$A:$A,'Product Families'!$B:$B),""))</f>
        <v>Facial Serums 30ml - Single</v>
      </c>
      <c r="AA90" s="102">
        <f t="array" ref="AA90">IF(Y90="","",(IFERROR(XLOOKUP($Y90,Family,'Product Families'!D:D),"")))</f>
        <v>86</v>
      </c>
      <c r="AB90" s="102">
        <f t="array" ref="AB90">IF(Z90="","",(IFERROR(XLOOKUP($Y90,Family,'Product Families'!E:E),"")))</f>
        <v>88</v>
      </c>
      <c r="AC90" s="102">
        <f t="array" ref="AC90">IF(AA90="","",(IFERROR(XLOOKUP($Y90,Family,'Product Families'!F:F),"")))</f>
        <v>95</v>
      </c>
      <c r="AD90" s="102">
        <f t="array" ref="AD90">IF(AB90="","",(IFERROR(XLOOKUP($Y90,Family,'Product Families'!G:G),"")))</f>
        <v>102</v>
      </c>
      <c r="AE90" s="5"/>
      <c r="AF90" s="5"/>
      <c r="AG90" s="5"/>
      <c r="AH90" s="9"/>
      <c r="AI90" s="9"/>
      <c r="AJ90" s="9"/>
      <c r="AK90" s="9"/>
      <c r="AL90" s="13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9"/>
      <c r="N91" s="9"/>
      <c r="O91" s="9"/>
      <c r="P91" s="9"/>
      <c r="Q91" s="5"/>
      <c r="R91" s="5"/>
      <c r="S91" s="5"/>
      <c r="T91" s="9"/>
      <c r="U91" s="9"/>
      <c r="V91" s="9"/>
      <c r="W91" s="9"/>
      <c r="X91" s="5"/>
      <c r="Y91" s="80" t="s">
        <v>951</v>
      </c>
      <c r="Z91" s="88" t="str">
        <f t="array" ref="Z91">IF(Y91="","",IFERROR(XLOOKUP(Y91,'Product Families'!$A:$A,'Product Families'!$B:$B),""))</f>
        <v>Facial Serums 30ml - Unlabelled - Box of 20</v>
      </c>
      <c r="AA91" s="102">
        <f t="array" ref="AA91">IF(Y91="","",(IFERROR(XLOOKUP($Y91,Family,'Product Families'!D:D),"")))</f>
        <v>3</v>
      </c>
      <c r="AB91" s="102">
        <f t="array" ref="AB91">IF(Z91="","",(IFERROR(XLOOKUP($Y91,Family,'Product Families'!E:E),"")))</f>
        <v>4</v>
      </c>
      <c r="AC91" s="102">
        <f t="array" ref="AC91">IF(AA91="","",(IFERROR(XLOOKUP($Y91,Family,'Product Families'!F:F),"")))</f>
        <v>5</v>
      </c>
      <c r="AD91" s="102">
        <f t="array" ref="AD91">IF(AB91="","",(IFERROR(XLOOKUP($Y91,Family,'Product Families'!G:G),"")))</f>
        <v>6</v>
      </c>
      <c r="AE91" s="5"/>
      <c r="AF91" s="5"/>
      <c r="AG91" s="5"/>
      <c r="AH91" s="9"/>
      <c r="AI91" s="9"/>
      <c r="AJ91" s="9"/>
      <c r="AK91" s="9"/>
      <c r="AL91" s="13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9"/>
      <c r="N92" s="9"/>
      <c r="O92" s="9"/>
      <c r="P92" s="9"/>
      <c r="Q92" s="5"/>
      <c r="R92" s="5"/>
      <c r="S92" s="5"/>
      <c r="T92" s="9"/>
      <c r="U92" s="9"/>
      <c r="V92" s="9"/>
      <c r="W92" s="9"/>
      <c r="X92" s="5"/>
      <c r="Y92" s="80" t="s">
        <v>979</v>
      </c>
      <c r="Z92" s="88" t="str">
        <f t="array" ref="Z92">IF(Y92="","",IFERROR(XLOOKUP(Y92,'Product Families'!$A:$A,'Product Families'!$B:$B),""))</f>
        <v>Simmus Oil</v>
      </c>
      <c r="AA92" s="102">
        <f t="array" ref="AA92">IF(Y92="","",(IFERROR(XLOOKUP($Y92,Family,'Product Families'!D:D),"")))</f>
        <v>152</v>
      </c>
      <c r="AB92" s="102">
        <f t="array" ref="AB92">IF(Z92="","",(IFERROR(XLOOKUP($Y92,Family,'Product Families'!E:E),"")))</f>
        <v>156</v>
      </c>
      <c r="AC92" s="102">
        <f t="array" ref="AC92">IF(AA92="","",(IFERROR(XLOOKUP($Y92,Family,'Product Families'!F:F),"")))</f>
        <v>168</v>
      </c>
      <c r="AD92" s="102">
        <f t="array" ref="AD92">IF(AB92="","",(IFERROR(XLOOKUP($Y92,Family,'Product Families'!G:G),"")))</f>
        <v>180</v>
      </c>
      <c r="AE92" s="5"/>
      <c r="AF92" s="5"/>
      <c r="AG92" s="5"/>
      <c r="AH92" s="9"/>
      <c r="AI92" s="9"/>
      <c r="AJ92" s="9"/>
      <c r="AK92" s="9"/>
      <c r="AL92" s="13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9"/>
      <c r="N93" s="9"/>
      <c r="O93" s="9"/>
      <c r="P93" s="9"/>
      <c r="Q93" s="5"/>
      <c r="R93" s="5"/>
      <c r="S93" s="5"/>
      <c r="T93" s="9"/>
      <c r="U93" s="9"/>
      <c r="V93" s="9"/>
      <c r="W93" s="9"/>
      <c r="X93" s="5"/>
      <c r="Y93" s="80" t="s">
        <v>1030</v>
      </c>
      <c r="Z93" s="88" t="str">
        <f t="array" ref="Z93">IF(Y93="","",IFERROR(XLOOKUP(Y93,'Product Families'!$A:$A,'Product Families'!$B:$B),""))</f>
        <v>Summer Room Spray - with Tactile Label</v>
      </c>
      <c r="AA93" s="102">
        <f t="array" ref="AA93">IF(Y93="","",(IFERROR(XLOOKUP($Y93,Family,'Product Families'!D:D),"")))</f>
        <v>74</v>
      </c>
      <c r="AB93" s="102">
        <f t="array" ref="AB93">IF(Z93="","",(IFERROR(XLOOKUP($Y93,Family,'Product Families'!E:E),"")))</f>
        <v>76</v>
      </c>
      <c r="AC93" s="102">
        <f t="array" ref="AC93">IF(AA93="","",(IFERROR(XLOOKUP($Y93,Family,'Product Families'!F:F),"")))</f>
        <v>82</v>
      </c>
      <c r="AD93" s="102">
        <f t="array" ref="AD93">IF(AB93="","",(IFERROR(XLOOKUP($Y93,Family,'Product Families'!G:G),"")))</f>
        <v>88</v>
      </c>
      <c r="AE93" s="5"/>
      <c r="AF93" s="5"/>
      <c r="AG93" s="5"/>
      <c r="AH93" s="9"/>
      <c r="AI93" s="9"/>
      <c r="AJ93" s="9"/>
      <c r="AK93" s="9"/>
      <c r="AL93" s="13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9"/>
      <c r="N94" s="9"/>
      <c r="O94" s="9"/>
      <c r="P94" s="9"/>
      <c r="Q94" s="5"/>
      <c r="R94" s="5"/>
      <c r="S94" s="5"/>
      <c r="T94" s="9"/>
      <c r="U94" s="9"/>
      <c r="V94" s="9"/>
      <c r="W94" s="9"/>
      <c r="X94" s="5"/>
      <c r="Y94" s="80" t="s">
        <v>1037</v>
      </c>
      <c r="Z94" s="88" t="str">
        <f t="array" ref="Z94">IF(Y94="","",IFERROR(XLOOKUP(Y94,'Product Families'!$A:$A,'Product Families'!$B:$B),""))</f>
        <v>Aromatherapy Smelling Salts - Pack of 10</v>
      </c>
      <c r="AA94" s="102">
        <f t="array" ref="AA94">IF(Y94="","",(IFERROR(XLOOKUP($Y94,Family,'Product Families'!D:D),"")))</f>
        <v>10</v>
      </c>
      <c r="AB94" s="102">
        <f t="array" ref="AB94">IF(Z94="","",(IFERROR(XLOOKUP($Y94,Family,'Product Families'!E:E),"")))</f>
        <v>11</v>
      </c>
      <c r="AC94" s="102">
        <f t="array" ref="AC94">IF(AA94="","",(IFERROR(XLOOKUP($Y94,Family,'Product Families'!F:F),"")))</f>
        <v>12</v>
      </c>
      <c r="AD94" s="102">
        <f t="array" ref="AD94">IF(AB94="","",(IFERROR(XLOOKUP($Y94,Family,'Product Families'!G:G),"")))</f>
        <v>13</v>
      </c>
      <c r="AE94" s="5"/>
      <c r="AF94" s="5"/>
      <c r="AG94" s="5"/>
      <c r="AH94" s="9"/>
      <c r="AI94" s="9"/>
      <c r="AJ94" s="9"/>
      <c r="AK94" s="9"/>
      <c r="AL94" s="13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9"/>
      <c r="N95" s="9"/>
      <c r="O95" s="9"/>
      <c r="P95" s="9"/>
      <c r="Q95" s="5"/>
      <c r="R95" s="5"/>
      <c r="S95" s="5"/>
      <c r="T95" s="9"/>
      <c r="U95" s="9"/>
      <c r="V95" s="9"/>
      <c r="W95" s="9"/>
      <c r="X95" s="5"/>
      <c r="Y95" s="80" t="s">
        <v>1041</v>
      </c>
      <c r="Z95" s="88" t="str">
        <f t="array" ref="Z95">IF(Y95="","",IFERROR(XLOOKUP(Y95,'Product Families'!$A:$A,'Product Families'!$B:$B),""))</f>
        <v>Aromatherapy Smelling Salts With Tactile Label - Single</v>
      </c>
      <c r="AA95" s="102">
        <f t="array" ref="AA95">IF(Y95="","",(IFERROR(XLOOKUP($Y95,Family,'Product Families'!D:D),"")))</f>
        <v>96</v>
      </c>
      <c r="AB95" s="102">
        <f t="array" ref="AB95">IF(Z95="","",(IFERROR(XLOOKUP($Y95,Family,'Product Families'!E:E),"")))</f>
        <v>99</v>
      </c>
      <c r="AC95" s="102">
        <f t="array" ref="AC95">IF(AA95="","",(IFERROR(XLOOKUP($Y95,Family,'Product Families'!F:F),"")))</f>
        <v>106</v>
      </c>
      <c r="AD95" s="102">
        <f t="array" ref="AD95">IF(AB95="","",(IFERROR(XLOOKUP($Y95,Family,'Product Families'!G:G),"")))</f>
        <v>114</v>
      </c>
      <c r="AE95" s="5"/>
      <c r="AF95" s="5"/>
      <c r="AG95" s="5"/>
      <c r="AH95" s="9"/>
      <c r="AI95" s="9"/>
      <c r="AJ95" s="9"/>
      <c r="AK95" s="9"/>
      <c r="AL95" s="13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9"/>
      <c r="N96" s="9"/>
      <c r="O96" s="9"/>
      <c r="P96" s="9"/>
      <c r="Q96" s="5"/>
      <c r="R96" s="5"/>
      <c r="S96" s="5"/>
      <c r="T96" s="9"/>
      <c r="U96" s="9"/>
      <c r="V96" s="9"/>
      <c r="W96" s="9"/>
      <c r="X96" s="5"/>
      <c r="Y96" s="80" t="s">
        <v>1232</v>
      </c>
      <c r="Z96" s="88" t="str">
        <f t="array" ref="Z96">IF(Y96="","",IFERROR(XLOOKUP(Y96,'Product Families'!$A:$A,'Product Families'!$B:$B),""))</f>
        <v>Aromatherapy Smelling Salts - Unlabelled - Pack of 10</v>
      </c>
      <c r="AA96" s="102">
        <f t="array" ref="AA96">IF(Y96="","",(IFERROR(XLOOKUP($Y96,Family,'Product Families'!D:D),"")))</f>
        <v>13</v>
      </c>
      <c r="AB96" s="102">
        <f t="array" ref="AB96">IF(Z96="","",(IFERROR(XLOOKUP($Y96,Family,'Product Families'!E:E),"")))</f>
        <v>14</v>
      </c>
      <c r="AC96" s="102">
        <f t="array" ref="AC96">IF(AA96="","",(IFERROR(XLOOKUP($Y96,Family,'Product Families'!F:F),"")))</f>
        <v>15</v>
      </c>
      <c r="AD96" s="102">
        <f t="array" ref="AD96">IF(AB96="","",(IFERROR(XLOOKUP($Y96,Family,'Product Families'!G:G),"")))</f>
        <v>16</v>
      </c>
      <c r="AE96" s="5"/>
      <c r="AF96" s="5"/>
      <c r="AG96" s="5"/>
      <c r="AH96" s="9"/>
      <c r="AI96" s="9"/>
      <c r="AJ96" s="9"/>
      <c r="AK96" s="9"/>
      <c r="AL96" s="13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9"/>
      <c r="N97" s="9"/>
      <c r="O97" s="9"/>
      <c r="P97" s="9"/>
      <c r="Q97" s="5"/>
      <c r="R97" s="5"/>
      <c r="S97" s="5"/>
      <c r="T97" s="9"/>
      <c r="U97" s="9"/>
      <c r="V97" s="9"/>
      <c r="W97" s="9"/>
      <c r="X97" s="5"/>
      <c r="Y97" s="99" t="s">
        <v>1078</v>
      </c>
      <c r="Z97" s="88" t="str">
        <f t="array" ref="Z97">IF(Y97="","",IFERROR(XLOOKUP(Y97,'Product Families'!$A:$A,'Product Families'!$B:$B),""))</f>
        <v>Body Butters - White Label - Making (Single)</v>
      </c>
      <c r="AA97" s="102">
        <f t="array" ref="AA97">IF(Y97="","",(IFERROR(XLOOKUP($Y97,Family,'Product Families'!D:D),"")))</f>
        <v>130</v>
      </c>
      <c r="AB97" s="102">
        <f t="array" ref="AB97">IF(Z97="","",(IFERROR(XLOOKUP($Y97,Family,'Product Families'!E:E),"")))</f>
        <v>133</v>
      </c>
      <c r="AC97" s="102">
        <f t="array" ref="AC97">IF(AA97="","",(IFERROR(XLOOKUP($Y97,Family,'Product Families'!F:F),"")))</f>
        <v>144</v>
      </c>
      <c r="AD97" s="102">
        <f t="array" ref="AD97">IF(AB97="","",(IFERROR(XLOOKUP($Y97,Family,'Product Families'!G:G),"")))</f>
        <v>154</v>
      </c>
      <c r="AE97" s="5"/>
      <c r="AF97" s="5"/>
      <c r="AG97" s="5"/>
      <c r="AH97" s="9"/>
      <c r="AI97" s="9"/>
      <c r="AJ97" s="9"/>
      <c r="AK97" s="9"/>
      <c r="AL97" s="13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9"/>
      <c r="N98" s="9"/>
      <c r="O98" s="9"/>
      <c r="P98" s="9"/>
      <c r="Q98" s="5"/>
      <c r="R98" s="5"/>
      <c r="S98" s="5"/>
      <c r="T98" s="9"/>
      <c r="U98" s="9"/>
      <c r="V98" s="9"/>
      <c r="W98" s="9"/>
      <c r="X98" s="5"/>
      <c r="Y98" s="99" t="s">
        <v>1083</v>
      </c>
      <c r="Z98" s="88" t="str">
        <f t="array" ref="Z98">IF(Y98="","",IFERROR(XLOOKUP(Y98,'Product Families'!$A:$A,'Product Families'!$B:$B),""))</f>
        <v>Body Butters With EO - White Label - Making (Single)</v>
      </c>
      <c r="AA98" s="102">
        <f t="array" ref="AA98">IF(Y98="","",(IFERROR(XLOOKUP($Y98,Family,'Product Families'!D:D),"")))</f>
        <v>130</v>
      </c>
      <c r="AB98" s="102">
        <f t="array" ref="AB98">IF(Z98="","",(IFERROR(XLOOKUP($Y98,Family,'Product Families'!E:E),"")))</f>
        <v>133</v>
      </c>
      <c r="AC98" s="102">
        <f t="array" ref="AC98">IF(AA98="","",(IFERROR(XLOOKUP($Y98,Family,'Product Families'!F:F),"")))</f>
        <v>144</v>
      </c>
      <c r="AD98" s="102">
        <f t="array" ref="AD98">IF(AB98="","",(IFERROR(XLOOKUP($Y98,Family,'Product Families'!G:G),"")))</f>
        <v>154</v>
      </c>
      <c r="AE98" s="5"/>
      <c r="AF98" s="5"/>
      <c r="AG98" s="5"/>
      <c r="AH98" s="9"/>
      <c r="AI98" s="9"/>
      <c r="AJ98" s="9"/>
      <c r="AK98" s="9"/>
      <c r="AL98" s="13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9"/>
      <c r="N99" s="9"/>
      <c r="O99" s="9"/>
      <c r="P99" s="9"/>
      <c r="Q99" s="5"/>
      <c r="R99" s="5"/>
      <c r="S99" s="5"/>
      <c r="T99" s="9"/>
      <c r="U99" s="9"/>
      <c r="V99" s="9"/>
      <c r="W99" s="9"/>
      <c r="X99" s="5"/>
      <c r="Y99" s="99" t="s">
        <v>1086</v>
      </c>
      <c r="Z99" s="88" t="str">
        <f t="array" ref="Z99">IF(Y99="","",IFERROR(XLOOKUP(Y99,'Product Families'!$A:$A,'Product Families'!$B:$B),""))</f>
        <v>Body Butters With EO - White Label - Packing in 50</v>
      </c>
      <c r="AA99" s="102">
        <f t="array" ref="AA99">IF(Y99="","",(IFERROR(XLOOKUP($Y99,Family,'Product Families'!D:D),"")))</f>
        <v>4</v>
      </c>
      <c r="AB99" s="102">
        <f t="array" ref="AB99">IF(Z99="","",(IFERROR(XLOOKUP($Y99,Family,'Product Families'!E:E),"")))</f>
        <v>5</v>
      </c>
      <c r="AC99" s="102">
        <f t="array" ref="AC99">IF(AA99="","",(IFERROR(XLOOKUP($Y99,Family,'Product Families'!F:F),"")))</f>
        <v>6</v>
      </c>
      <c r="AD99" s="102">
        <f t="array" ref="AD99">IF(AB99="","",(IFERROR(XLOOKUP($Y99,Family,'Product Families'!G:G),"")))</f>
        <v>7</v>
      </c>
      <c r="AE99" s="5"/>
      <c r="AF99" s="5"/>
      <c r="AG99" s="5"/>
      <c r="AH99" s="9"/>
      <c r="AI99" s="9"/>
      <c r="AJ99" s="9"/>
      <c r="AK99" s="9"/>
      <c r="AL99" s="13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9"/>
      <c r="N100" s="9"/>
      <c r="O100" s="9"/>
      <c r="P100" s="9"/>
      <c r="Q100" s="5"/>
      <c r="R100" s="5"/>
      <c r="S100" s="5"/>
      <c r="T100" s="9"/>
      <c r="U100" s="9"/>
      <c r="V100" s="9"/>
      <c r="W100" s="9"/>
      <c r="X100" s="5"/>
      <c r="Y100" s="99" t="s">
        <v>1088</v>
      </c>
      <c r="Z100" s="88" t="str">
        <f t="array" ref="Z100">IF(Y100="","",IFERROR(XLOOKUP(Y100,'Product Families'!$A:$A,'Product Families'!$B:$B),""))</f>
        <v>Body Butters With FO - White Label - Making (Single)</v>
      </c>
      <c r="AA100" s="102">
        <f t="array" ref="AA100">IF(Y100="","",(IFERROR(XLOOKUP($Y100,Family,'Product Families'!D:D),"")))</f>
        <v>130</v>
      </c>
      <c r="AB100" s="102">
        <f t="array" ref="AB100">IF(Z100="","",(IFERROR(XLOOKUP($Y100,Family,'Product Families'!E:E),"")))</f>
        <v>133</v>
      </c>
      <c r="AC100" s="102">
        <f t="array" ref="AC100">IF(AA100="","",(IFERROR(XLOOKUP($Y100,Family,'Product Families'!F:F),"")))</f>
        <v>144</v>
      </c>
      <c r="AD100" s="102">
        <f t="array" ref="AD100">IF(AB100="","",(IFERROR(XLOOKUP($Y100,Family,'Product Families'!G:G),"")))</f>
        <v>154</v>
      </c>
      <c r="AE100" s="5"/>
      <c r="AF100" s="5"/>
      <c r="AG100" s="5"/>
      <c r="AH100" s="9"/>
      <c r="AI100" s="9"/>
      <c r="AJ100" s="9"/>
      <c r="AK100" s="9"/>
      <c r="AL100" s="13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9"/>
      <c r="N101" s="9"/>
      <c r="O101" s="9"/>
      <c r="P101" s="9"/>
      <c r="Q101" s="5"/>
      <c r="R101" s="5"/>
      <c r="S101" s="5"/>
      <c r="T101" s="9"/>
      <c r="U101" s="9"/>
      <c r="V101" s="9"/>
      <c r="W101" s="9"/>
      <c r="X101" s="5"/>
      <c r="Y101" s="99" t="s">
        <v>1091</v>
      </c>
      <c r="Z101" s="88" t="str">
        <f t="array" ref="Z101">IF(Y101="","",IFERROR(XLOOKUP(Y101,'Product Families'!$A:$A,'Product Families'!$B:$B),""))</f>
        <v>Body Butters With FO - White Label - Packing in 50</v>
      </c>
      <c r="AA101" s="102">
        <f t="array" ref="AA101">IF(Y101="","",(IFERROR(XLOOKUP($Y101,Family,'Product Families'!D:D),"")))</f>
        <v>4</v>
      </c>
      <c r="AB101" s="102">
        <f t="array" ref="AB101">IF(Z101="","",(IFERROR(XLOOKUP($Y101,Family,'Product Families'!E:E),"")))</f>
        <v>5</v>
      </c>
      <c r="AC101" s="102">
        <f t="array" ref="AC101">IF(AA101="","",(IFERROR(XLOOKUP($Y101,Family,'Product Families'!F:F),"")))</f>
        <v>6</v>
      </c>
      <c r="AD101" s="102">
        <f t="array" ref="AD101">IF(AB101="","",(IFERROR(XLOOKUP($Y101,Family,'Product Families'!G:G),"")))</f>
        <v>7</v>
      </c>
      <c r="AE101" s="5"/>
      <c r="AF101" s="5"/>
      <c r="AG101" s="5"/>
      <c r="AH101" s="9"/>
      <c r="AI101" s="9"/>
      <c r="AJ101" s="9"/>
      <c r="AK101" s="9"/>
      <c r="AL101" s="13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9"/>
      <c r="N102" s="9"/>
      <c r="O102" s="9"/>
      <c r="P102" s="9"/>
      <c r="Q102" s="5"/>
      <c r="R102" s="5"/>
      <c r="S102" s="5"/>
      <c r="T102" s="9"/>
      <c r="U102" s="9"/>
      <c r="V102" s="9"/>
      <c r="W102" s="9"/>
      <c r="X102" s="5"/>
      <c r="Y102" s="99" t="s">
        <v>1080</v>
      </c>
      <c r="Z102" s="88" t="str">
        <f t="array" ref="Z102">IF(Y102="","",IFERROR(XLOOKUP(Y102,'Product Families'!$A:$A,'Product Families'!$B:$B),""))</f>
        <v>Body Butters - White Label - Packing in 50</v>
      </c>
      <c r="AA102" s="102">
        <f t="array" ref="AA102">IF(Y102="","",(IFERROR(XLOOKUP($Y102,Family,'Product Families'!D:D),"")))</f>
        <v>4</v>
      </c>
      <c r="AB102" s="102">
        <f t="array" ref="AB102">IF(Z102="","",(IFERROR(XLOOKUP($Y102,Family,'Product Families'!E:E),"")))</f>
        <v>5</v>
      </c>
      <c r="AC102" s="102">
        <f t="array" ref="AC102">IF(AA102="","",(IFERROR(XLOOKUP($Y102,Family,'Product Families'!F:F),"")))</f>
        <v>6</v>
      </c>
      <c r="AD102" s="102">
        <f t="array" ref="AD102">IF(AB102="","",(IFERROR(XLOOKUP($Y102,Family,'Product Families'!G:G),"")))</f>
        <v>7</v>
      </c>
      <c r="AE102" s="5"/>
      <c r="AF102" s="5"/>
      <c r="AG102" s="5"/>
      <c r="AH102" s="9"/>
      <c r="AI102" s="9"/>
      <c r="AJ102" s="9"/>
      <c r="AK102" s="9"/>
      <c r="AL102" s="13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9"/>
      <c r="N103" s="9"/>
      <c r="O103" s="9"/>
      <c r="P103" s="9"/>
      <c r="Q103" s="5"/>
      <c r="R103" s="5"/>
      <c r="S103" s="5"/>
      <c r="T103" s="9"/>
      <c r="U103" s="9"/>
      <c r="V103" s="9"/>
      <c r="W103" s="9"/>
      <c r="X103" s="5"/>
      <c r="Y103" s="80" t="s">
        <v>1119</v>
      </c>
      <c r="Z103" s="88" t="str">
        <f t="array" ref="Z103">IF(Y103="","",IFERROR(XLOOKUP(Y103,'Product Families'!$A:$A,'Product Families'!$B:$B),""))</f>
        <v>Vitamin C Serum</v>
      </c>
      <c r="AA103" s="102">
        <f t="array" ref="AA103">IF(Y103="","",(IFERROR(XLOOKUP($Y103,Family,'Product Families'!D:D),"")))</f>
        <v>86</v>
      </c>
      <c r="AB103" s="102">
        <f t="array" ref="AB103">IF(Z103="","",(IFERROR(XLOOKUP($Y103,Family,'Product Families'!E:E),"")))</f>
        <v>88</v>
      </c>
      <c r="AC103" s="102">
        <f t="array" ref="AC103">IF(AA103="","",(IFERROR(XLOOKUP($Y103,Family,'Product Families'!F:F),"")))</f>
        <v>95</v>
      </c>
      <c r="AD103" s="102">
        <f t="array" ref="AD103">IF(AB103="","",(IFERROR(XLOOKUP($Y103,Family,'Product Families'!G:G),"")))</f>
        <v>102</v>
      </c>
      <c r="AE103" s="5"/>
      <c r="AF103" s="5"/>
      <c r="AG103" s="5"/>
      <c r="AH103" s="9"/>
      <c r="AI103" s="9"/>
      <c r="AJ103" s="9"/>
      <c r="AK103" s="9"/>
      <c r="AL103" s="13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9"/>
      <c r="N104" s="9"/>
      <c r="O104" s="9"/>
      <c r="P104" s="9"/>
      <c r="Q104" s="5"/>
      <c r="R104" s="5"/>
      <c r="S104" s="5"/>
      <c r="T104" s="9"/>
      <c r="U104" s="9"/>
      <c r="V104" s="9"/>
      <c r="W104" s="9"/>
      <c r="X104" s="5"/>
      <c r="Y104" s="80" t="s">
        <v>1135</v>
      </c>
      <c r="Z104" s="88" t="str">
        <f t="array" ref="Z104">IF(Y104="","",IFERROR(XLOOKUP(Y104,'Product Families'!$A:$A,'Product Families'!$B:$B),""))</f>
        <v>Witch Hazel Sprays</v>
      </c>
      <c r="AA104" s="102">
        <f t="array" ref="AA104">IF(Y104="","",(IFERROR(XLOOKUP($Y104,Family,'Product Families'!D:D),"")))</f>
        <v>81</v>
      </c>
      <c r="AB104" s="102">
        <f t="array" ref="AB104">IF(Z104="","",(IFERROR(XLOOKUP($Y104,Family,'Product Families'!E:E),"")))</f>
        <v>83</v>
      </c>
      <c r="AC104" s="102">
        <f t="array" ref="AC104">IF(AA104="","",(IFERROR(XLOOKUP($Y104,Family,'Product Families'!F:F),"")))</f>
        <v>90</v>
      </c>
      <c r="AD104" s="102">
        <f t="array" ref="AD104">IF(AB104="","",(IFERROR(XLOOKUP($Y104,Family,'Product Families'!G:G),"")))</f>
        <v>96</v>
      </c>
      <c r="AE104" s="5"/>
      <c r="AF104" s="5"/>
      <c r="AG104" s="5"/>
      <c r="AH104" s="9"/>
      <c r="AI104" s="9"/>
      <c r="AJ104" s="9"/>
      <c r="AK104" s="9"/>
      <c r="AL104" s="13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9"/>
      <c r="N105" s="9"/>
      <c r="O105" s="9"/>
      <c r="P105" s="9"/>
      <c r="Q105" s="5"/>
      <c r="R105" s="5"/>
      <c r="S105" s="5"/>
      <c r="T105" s="9"/>
      <c r="U105" s="9"/>
      <c r="V105" s="9"/>
      <c r="W105" s="9"/>
      <c r="X105" s="5"/>
      <c r="Y105" s="99" t="s">
        <v>1137</v>
      </c>
      <c r="Z105" s="88" t="str">
        <f t="array" ref="Z105">IF(Y105="","",IFERROR(XLOOKUP(Y105,'Product Families'!$A:$A,'Product Families'!$B:$B),""))</f>
        <v>Witch Hazel Sprays - White Label - Pack of 12</v>
      </c>
      <c r="AA105" s="102">
        <f t="array" ref="AA105">IF(Y105="","",(IFERROR(XLOOKUP($Y105,Family,'Product Families'!D:D),"")))</f>
        <v>6</v>
      </c>
      <c r="AB105" s="102">
        <f t="array" ref="AB105">IF(Z105="","",(IFERROR(XLOOKUP($Y105,Family,'Product Families'!E:E),"")))</f>
        <v>7</v>
      </c>
      <c r="AC105" s="102">
        <f t="array" ref="AC105">IF(AA105="","",(IFERROR(XLOOKUP($Y105,Family,'Product Families'!F:F),"")))</f>
        <v>8</v>
      </c>
      <c r="AD105" s="102">
        <f t="array" ref="AD105">IF(AB105="","",(IFERROR(XLOOKUP($Y105,Family,'Product Families'!G:G),"")))</f>
        <v>9</v>
      </c>
      <c r="AE105" s="5"/>
      <c r="AF105" s="5"/>
      <c r="AG105" s="5"/>
      <c r="AH105" s="9"/>
      <c r="AI105" s="9"/>
      <c r="AJ105" s="9"/>
      <c r="AK105" s="9"/>
      <c r="AL105" s="13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9"/>
      <c r="N106" s="9"/>
      <c r="O106" s="9"/>
      <c r="P106" s="9"/>
      <c r="Q106" s="5"/>
      <c r="R106" s="5"/>
      <c r="S106" s="5"/>
      <c r="T106" s="9"/>
      <c r="U106" s="9"/>
      <c r="V106" s="9"/>
      <c r="W106" s="9"/>
      <c r="X106" s="5"/>
      <c r="Y106" s="80" t="s">
        <v>1151</v>
      </c>
      <c r="Z106" s="88" t="str">
        <f t="array" ref="Z106">IF(Y106="","",IFERROR(XLOOKUP(Y106,'Product Families'!$A:$A,'Product Families'!$B:$B),""))</f>
        <v>Christmas Fragrance Oil Sets</v>
      </c>
      <c r="AA106" s="102">
        <f t="array" ref="AA106">IF(Y106="","",(IFERROR(XLOOKUP($Y106,Family,'Product Families'!D:D),"")))</f>
        <v>8</v>
      </c>
      <c r="AB106" s="102">
        <f t="array" ref="AB106">IF(Z106="","",(IFERROR(XLOOKUP($Y106,Family,'Product Families'!E:E),"")))</f>
        <v>9</v>
      </c>
      <c r="AC106" s="102">
        <f t="array" ref="AC106">IF(AA106="","",(IFERROR(XLOOKUP($Y106,Family,'Product Families'!F:F),"")))</f>
        <v>10</v>
      </c>
      <c r="AD106" s="102">
        <f t="array" ref="AD106">IF(AB106="","",(IFERROR(XLOOKUP($Y106,Family,'Product Families'!G:G),"")))</f>
        <v>11</v>
      </c>
      <c r="AE106" s="5"/>
      <c r="AF106" s="5"/>
      <c r="AG106" s="5"/>
      <c r="AH106" s="9"/>
      <c r="AI106" s="9"/>
      <c r="AJ106" s="9"/>
      <c r="AK106" s="9"/>
      <c r="AL106" s="13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9"/>
      <c r="N107" s="9"/>
      <c r="O107" s="9"/>
      <c r="P107" s="9"/>
      <c r="Q107" s="5"/>
      <c r="R107" s="5"/>
      <c r="S107" s="5"/>
      <c r="T107" s="9"/>
      <c r="U107" s="9"/>
      <c r="V107" s="9"/>
      <c r="W107" s="9"/>
      <c r="X107" s="5"/>
      <c r="Y107" s="80" t="s">
        <v>1154</v>
      </c>
      <c r="Z107" s="88" t="str">
        <f t="array" ref="Z107">IF(Y107="","",IFERROR(XLOOKUP(Y107,'Product Families'!$A:$A,'Product Families'!$B:$B),""))</f>
        <v>Christmas Room and Pillow Sprays</v>
      </c>
      <c r="AA107" s="102">
        <f t="array" ref="AA107">IF(Y107="","",(IFERROR(XLOOKUP($Y107,Family,'Product Families'!D:D),"")))</f>
        <v>78</v>
      </c>
      <c r="AB107" s="102">
        <f t="array" ref="AB107">IF(Z107="","",(IFERROR(XLOOKUP($Y107,Family,'Product Families'!E:E),"")))</f>
        <v>80</v>
      </c>
      <c r="AC107" s="102">
        <f t="array" ref="AC107">IF(AA107="","",(IFERROR(XLOOKUP($Y107,Family,'Product Families'!F:F),"")))</f>
        <v>86</v>
      </c>
      <c r="AD107" s="102">
        <f t="array" ref="AD107">IF(AB107="","",(IFERROR(XLOOKUP($Y107,Family,'Product Families'!G:G),"")))</f>
        <v>93</v>
      </c>
      <c r="AE107" s="5"/>
      <c r="AF107" s="5"/>
      <c r="AG107" s="5"/>
      <c r="AH107" s="9"/>
      <c r="AI107" s="9"/>
      <c r="AJ107" s="9"/>
      <c r="AK107" s="9"/>
      <c r="AL107" s="13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9"/>
      <c r="N108" s="9"/>
      <c r="O108" s="9"/>
      <c r="P108" s="9"/>
      <c r="Q108" s="5"/>
      <c r="R108" s="5"/>
      <c r="S108" s="5"/>
      <c r="T108" s="9"/>
      <c r="U108" s="9"/>
      <c r="V108" s="9"/>
      <c r="W108" s="9"/>
      <c r="X108" s="5"/>
      <c r="Y108" s="80" t="s">
        <v>1157</v>
      </c>
      <c r="Z108" s="88" t="str">
        <f t="array" ref="Z108">IF(Y108="","",IFERROR(XLOOKUP(Y108,'Product Families'!$A:$A,'Product Families'!$B:$B),""))</f>
        <v>Christmas Room and Pillow Sprays - With Tactile Label</v>
      </c>
      <c r="AA108" s="102">
        <f t="array" ref="AA108">IF(Y108="","",(IFERROR(XLOOKUP($Y108,Family,'Product Families'!D:D),"")))</f>
        <v>74</v>
      </c>
      <c r="AB108" s="102">
        <f t="array" ref="AB108">IF(Z108="","",(IFERROR(XLOOKUP($Y108,Family,'Product Families'!E:E),"")))</f>
        <v>76</v>
      </c>
      <c r="AC108" s="102">
        <f t="array" ref="AC108">IF(AA108="","",(IFERROR(XLOOKUP($Y108,Family,'Product Families'!F:F),"")))</f>
        <v>82</v>
      </c>
      <c r="AD108" s="102">
        <f t="array" ref="AD108">IF(AB108="","",(IFERROR(XLOOKUP($Y108,Family,'Product Families'!G:G),"")))</f>
        <v>88</v>
      </c>
      <c r="AE108" s="5"/>
      <c r="AF108" s="5"/>
      <c r="AG108" s="5"/>
      <c r="AH108" s="9"/>
      <c r="AI108" s="9"/>
      <c r="AJ108" s="9"/>
      <c r="AK108" s="9"/>
      <c r="AL108" s="13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9"/>
      <c r="N109" s="9"/>
      <c r="O109" s="9"/>
      <c r="P109" s="9"/>
      <c r="Q109" s="5"/>
      <c r="R109" s="5"/>
      <c r="S109" s="5"/>
      <c r="T109" s="9"/>
      <c r="U109" s="9"/>
      <c r="V109" s="9"/>
      <c r="W109" s="9"/>
      <c r="X109" s="5"/>
      <c r="Y109" s="99" t="s">
        <v>1159</v>
      </c>
      <c r="Z109" s="88" t="str">
        <f t="array" ref="Z109">IF(Y109="","",IFERROR(XLOOKUP(Y109,'Product Families'!$A:$A,'Product Families'!$B:$B),""))</f>
        <v>Christmas Room and Pillow Sprays - Unlabelled - Pack of 12</v>
      </c>
      <c r="AA109" s="102">
        <f t="array" ref="AA109">IF(Y109="","",(IFERROR(XLOOKUP($Y109,Family,'Product Families'!D:D),"")))</f>
        <v>6</v>
      </c>
      <c r="AB109" s="102">
        <f t="array" ref="AB109">IF(Z109="","",(IFERROR(XLOOKUP($Y109,Family,'Product Families'!E:E),"")))</f>
        <v>7</v>
      </c>
      <c r="AC109" s="102">
        <f t="array" ref="AC109">IF(AA109="","",(IFERROR(XLOOKUP($Y109,Family,'Product Families'!F:F),"")))</f>
        <v>8</v>
      </c>
      <c r="AD109" s="102">
        <f t="array" ref="AD109">IF(AB109="","",(IFERROR(XLOOKUP($Y109,Family,'Product Families'!G:G),"")))</f>
        <v>9</v>
      </c>
      <c r="AE109" s="5"/>
      <c r="AF109" s="5"/>
      <c r="AG109" s="5"/>
      <c r="AH109" s="9"/>
      <c r="AI109" s="9"/>
      <c r="AJ109" s="9"/>
      <c r="AK109" s="9"/>
      <c r="AL109" s="13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9"/>
      <c r="N110" s="9"/>
      <c r="O110" s="9"/>
      <c r="P110" s="9"/>
      <c r="Q110" s="5"/>
      <c r="R110" s="5"/>
      <c r="S110" s="5"/>
      <c r="T110" s="9"/>
      <c r="U110" s="9"/>
      <c r="V110" s="9"/>
      <c r="W110" s="9"/>
      <c r="X110" s="5"/>
      <c r="Y110" s="5"/>
      <c r="Z110" s="9"/>
      <c r="AA110" s="9"/>
      <c r="AB110" s="9"/>
      <c r="AC110" s="9"/>
      <c r="AD110" s="5"/>
      <c r="AE110" s="5"/>
      <c r="AF110" s="5"/>
      <c r="AG110" s="5"/>
      <c r="AH110" s="9"/>
      <c r="AI110" s="9"/>
      <c r="AJ110" s="9"/>
      <c r="AK110" s="9"/>
      <c r="AL110" s="13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9"/>
      <c r="N111" s="9"/>
      <c r="O111" s="9"/>
      <c r="P111" s="9"/>
      <c r="Q111" s="5"/>
      <c r="R111" s="5"/>
      <c r="S111" s="5"/>
      <c r="T111" s="9"/>
      <c r="U111" s="9"/>
      <c r="V111" s="9"/>
      <c r="W111" s="9"/>
      <c r="X111" s="5"/>
      <c r="Y111" s="5"/>
      <c r="Z111" s="9"/>
      <c r="AA111" s="9"/>
      <c r="AB111" s="9"/>
      <c r="AC111" s="9"/>
      <c r="AD111" s="5"/>
      <c r="AE111" s="5"/>
      <c r="AF111" s="5"/>
      <c r="AG111" s="5"/>
      <c r="AH111" s="9"/>
      <c r="AI111" s="9"/>
      <c r="AJ111" s="9"/>
      <c r="AK111" s="9"/>
      <c r="AL111" s="13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9"/>
      <c r="N112" s="9"/>
      <c r="O112" s="9"/>
      <c r="P112" s="9"/>
      <c r="Q112" s="5"/>
      <c r="R112" s="5"/>
      <c r="S112" s="5"/>
      <c r="T112" s="9"/>
      <c r="U112" s="9"/>
      <c r="V112" s="9"/>
      <c r="W112" s="9"/>
      <c r="X112" s="5"/>
      <c r="Y112" s="5"/>
      <c r="Z112" s="9"/>
      <c r="AA112" s="9"/>
      <c r="AB112" s="9"/>
      <c r="AC112" s="9"/>
      <c r="AD112" s="5"/>
      <c r="AE112" s="5"/>
      <c r="AF112" s="5"/>
      <c r="AG112" s="5"/>
      <c r="AH112" s="9"/>
      <c r="AI112" s="9"/>
      <c r="AJ112" s="9"/>
      <c r="AK112" s="9"/>
      <c r="AL112" s="13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9"/>
      <c r="N113" s="9"/>
      <c r="O113" s="9"/>
      <c r="P113" s="9"/>
      <c r="Q113" s="5"/>
      <c r="R113" s="5"/>
      <c r="S113" s="5"/>
      <c r="T113" s="9"/>
      <c r="U113" s="9"/>
      <c r="V113" s="9"/>
      <c r="W113" s="9"/>
      <c r="X113" s="5"/>
      <c r="Y113" s="5"/>
      <c r="Z113" s="9"/>
      <c r="AA113" s="9"/>
      <c r="AB113" s="9"/>
      <c r="AC113" s="9"/>
      <c r="AD113" s="5"/>
      <c r="AE113" s="5"/>
      <c r="AF113" s="5"/>
      <c r="AG113" s="5"/>
      <c r="AH113" s="9"/>
      <c r="AI113" s="9"/>
      <c r="AJ113" s="9"/>
      <c r="AK113" s="9"/>
      <c r="AL113" s="13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9"/>
      <c r="N114" s="9"/>
      <c r="O114" s="9"/>
      <c r="P114" s="9"/>
      <c r="Q114" s="5"/>
      <c r="R114" s="5"/>
      <c r="S114" s="5"/>
      <c r="T114" s="9"/>
      <c r="U114" s="9"/>
      <c r="V114" s="9"/>
      <c r="W114" s="9"/>
      <c r="X114" s="5"/>
      <c r="Y114" s="5"/>
      <c r="Z114" s="9"/>
      <c r="AA114" s="9"/>
      <c r="AB114" s="9"/>
      <c r="AC114" s="9"/>
      <c r="AD114" s="5"/>
      <c r="AE114" s="5"/>
      <c r="AF114" s="5"/>
      <c r="AG114" s="5"/>
      <c r="AH114" s="9"/>
      <c r="AI114" s="9"/>
      <c r="AJ114" s="9"/>
      <c r="AK114" s="9"/>
      <c r="AL114" s="13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9"/>
      <c r="N115" s="9"/>
      <c r="O115" s="9"/>
      <c r="P115" s="9"/>
      <c r="Q115" s="5"/>
      <c r="R115" s="5"/>
      <c r="S115" s="5"/>
      <c r="T115" s="9"/>
      <c r="U115" s="9"/>
      <c r="V115" s="9"/>
      <c r="W115" s="9"/>
      <c r="X115" s="5"/>
      <c r="Y115" s="5"/>
      <c r="Z115" s="9"/>
      <c r="AA115" s="9"/>
      <c r="AB115" s="9"/>
      <c r="AC115" s="9"/>
      <c r="AD115" s="5"/>
      <c r="AE115" s="5"/>
      <c r="AF115" s="5"/>
      <c r="AG115" s="5"/>
      <c r="AH115" s="9"/>
      <c r="AI115" s="9"/>
      <c r="AJ115" s="9"/>
      <c r="AK115" s="9"/>
      <c r="AL115" s="13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9"/>
      <c r="N116" s="9"/>
      <c r="O116" s="9"/>
      <c r="P116" s="9"/>
      <c r="Q116" s="5"/>
      <c r="R116" s="5"/>
      <c r="S116" s="5"/>
      <c r="T116" s="9"/>
      <c r="U116" s="9"/>
      <c r="V116" s="9"/>
      <c r="W116" s="9"/>
      <c r="X116" s="5"/>
      <c r="Y116" s="5"/>
      <c r="Z116" s="9"/>
      <c r="AA116" s="9"/>
      <c r="AB116" s="9"/>
      <c r="AC116" s="9"/>
      <c r="AD116" s="5"/>
      <c r="AE116" s="5"/>
      <c r="AF116" s="5"/>
      <c r="AG116" s="5"/>
      <c r="AH116" s="9"/>
      <c r="AI116" s="9"/>
      <c r="AJ116" s="9"/>
      <c r="AK116" s="9"/>
      <c r="AL116" s="13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9"/>
      <c r="N117" s="9"/>
      <c r="O117" s="9"/>
      <c r="P117" s="9"/>
      <c r="Q117" s="5"/>
      <c r="R117" s="5"/>
      <c r="S117" s="5"/>
      <c r="T117" s="9"/>
      <c r="U117" s="9"/>
      <c r="V117" s="9"/>
      <c r="W117" s="9"/>
      <c r="X117" s="5"/>
      <c r="Y117" s="5"/>
      <c r="Z117" s="9"/>
      <c r="AA117" s="9"/>
      <c r="AB117" s="9"/>
      <c r="AC117" s="9"/>
      <c r="AD117" s="5"/>
      <c r="AE117" s="5"/>
      <c r="AF117" s="5"/>
      <c r="AG117" s="5"/>
      <c r="AH117" s="9"/>
      <c r="AI117" s="9"/>
      <c r="AJ117" s="9"/>
      <c r="AK117" s="9"/>
      <c r="AL117" s="13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9"/>
      <c r="N118" s="9"/>
      <c r="O118" s="9"/>
      <c r="P118" s="9"/>
      <c r="Q118" s="5"/>
      <c r="R118" s="5"/>
      <c r="S118" s="5"/>
      <c r="T118" s="9"/>
      <c r="U118" s="9"/>
      <c r="V118" s="9"/>
      <c r="W118" s="9"/>
      <c r="X118" s="5"/>
      <c r="Y118" s="5"/>
      <c r="Z118" s="9"/>
      <c r="AA118" s="9"/>
      <c r="AB118" s="9"/>
      <c r="AC118" s="9"/>
      <c r="AD118" s="5"/>
      <c r="AE118" s="5"/>
      <c r="AF118" s="5"/>
      <c r="AG118" s="5"/>
      <c r="AH118" s="9"/>
      <c r="AI118" s="9"/>
      <c r="AJ118" s="9"/>
      <c r="AK118" s="9"/>
      <c r="AL118" s="13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9"/>
      <c r="N119" s="9"/>
      <c r="O119" s="9"/>
      <c r="P119" s="9"/>
      <c r="Q119" s="5"/>
      <c r="R119" s="5"/>
      <c r="S119" s="5"/>
      <c r="T119" s="9"/>
      <c r="U119" s="9"/>
      <c r="V119" s="9"/>
      <c r="W119" s="9"/>
      <c r="X119" s="5"/>
      <c r="Y119" s="5"/>
      <c r="Z119" s="9"/>
      <c r="AA119" s="9"/>
      <c r="AB119" s="9"/>
      <c r="AC119" s="9"/>
      <c r="AD119" s="5"/>
      <c r="AE119" s="5"/>
      <c r="AF119" s="5"/>
      <c r="AG119" s="5"/>
      <c r="AH119" s="9"/>
      <c r="AI119" s="9"/>
      <c r="AJ119" s="9"/>
      <c r="AK119" s="9"/>
      <c r="AL119" s="13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9"/>
      <c r="N120" s="9"/>
      <c r="O120" s="9"/>
      <c r="P120" s="9"/>
      <c r="Q120" s="5"/>
      <c r="R120" s="5"/>
      <c r="S120" s="5"/>
      <c r="T120" s="9"/>
      <c r="U120" s="9"/>
      <c r="V120" s="9"/>
      <c r="W120" s="9"/>
      <c r="X120" s="5"/>
      <c r="Y120" s="5"/>
      <c r="Z120" s="9"/>
      <c r="AA120" s="9"/>
      <c r="AB120" s="9"/>
      <c r="AC120" s="9"/>
      <c r="AD120" s="5"/>
      <c r="AE120" s="5"/>
      <c r="AF120" s="5"/>
      <c r="AG120" s="5"/>
      <c r="AH120" s="9"/>
      <c r="AI120" s="9"/>
      <c r="AJ120" s="9"/>
      <c r="AK120" s="9"/>
      <c r="AL120" s="13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9"/>
      <c r="N121" s="9"/>
      <c r="O121" s="9"/>
      <c r="P121" s="9"/>
      <c r="Q121" s="5"/>
      <c r="R121" s="5"/>
      <c r="S121" s="5"/>
      <c r="T121" s="9"/>
      <c r="U121" s="9"/>
      <c r="V121" s="9"/>
      <c r="W121" s="9"/>
      <c r="X121" s="5"/>
      <c r="Y121" s="5"/>
      <c r="Z121" s="9"/>
      <c r="AA121" s="9"/>
      <c r="AB121" s="9"/>
      <c r="AC121" s="9"/>
      <c r="AD121" s="5"/>
      <c r="AE121" s="5"/>
      <c r="AF121" s="5"/>
      <c r="AG121" s="5"/>
      <c r="AH121" s="9"/>
      <c r="AI121" s="9"/>
      <c r="AJ121" s="9"/>
      <c r="AK121" s="9"/>
      <c r="AL121" s="13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9"/>
      <c r="N122" s="9"/>
      <c r="O122" s="9"/>
      <c r="P122" s="9"/>
      <c r="Q122" s="5"/>
      <c r="R122" s="5"/>
      <c r="S122" s="5"/>
      <c r="T122" s="9"/>
      <c r="U122" s="9"/>
      <c r="V122" s="9"/>
      <c r="W122" s="9"/>
      <c r="X122" s="5"/>
      <c r="Y122" s="5"/>
      <c r="Z122" s="9"/>
      <c r="AA122" s="9"/>
      <c r="AB122" s="9"/>
      <c r="AC122" s="9"/>
      <c r="AD122" s="5"/>
      <c r="AE122" s="5"/>
      <c r="AF122" s="5"/>
      <c r="AG122" s="5"/>
      <c r="AH122" s="9"/>
      <c r="AI122" s="9"/>
      <c r="AJ122" s="9"/>
      <c r="AK122" s="9"/>
      <c r="AL122" s="13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9"/>
      <c r="N123" s="9"/>
      <c r="O123" s="9"/>
      <c r="P123" s="9"/>
      <c r="Q123" s="5"/>
      <c r="R123" s="5"/>
      <c r="S123" s="5"/>
      <c r="T123" s="9"/>
      <c r="U123" s="9"/>
      <c r="V123" s="9"/>
      <c r="W123" s="9"/>
      <c r="X123" s="5"/>
      <c r="Y123" s="5"/>
      <c r="Z123" s="9"/>
      <c r="AA123" s="9"/>
      <c r="AB123" s="9"/>
      <c r="AC123" s="9"/>
      <c r="AD123" s="5"/>
      <c r="AE123" s="5"/>
      <c r="AF123" s="5"/>
      <c r="AG123" s="5"/>
      <c r="AH123" s="9"/>
      <c r="AI123" s="9"/>
      <c r="AJ123" s="9"/>
      <c r="AK123" s="9"/>
      <c r="AL123" s="13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"/>
      <c r="N124" s="9"/>
      <c r="O124" s="9"/>
      <c r="P124" s="9"/>
      <c r="Q124" s="5"/>
      <c r="R124" s="5"/>
      <c r="S124" s="5"/>
      <c r="T124" s="9"/>
      <c r="U124" s="9"/>
      <c r="V124" s="9"/>
      <c r="W124" s="9"/>
      <c r="X124" s="5"/>
      <c r="Y124" s="5"/>
      <c r="Z124" s="9"/>
      <c r="AA124" s="9"/>
      <c r="AB124" s="9"/>
      <c r="AC124" s="9"/>
      <c r="AD124" s="5"/>
      <c r="AE124" s="5"/>
      <c r="AF124" s="5"/>
      <c r="AG124" s="5"/>
      <c r="AH124" s="9"/>
      <c r="AI124" s="9"/>
      <c r="AJ124" s="9"/>
      <c r="AK124" s="9"/>
      <c r="AL124" s="13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9"/>
      <c r="N125" s="9"/>
      <c r="O125" s="9"/>
      <c r="P125" s="9"/>
      <c r="Q125" s="5"/>
      <c r="R125" s="5"/>
      <c r="S125" s="5"/>
      <c r="T125" s="9"/>
      <c r="U125" s="9"/>
      <c r="V125" s="9"/>
      <c r="W125" s="9"/>
      <c r="X125" s="5"/>
      <c r="Y125" s="5"/>
      <c r="Z125" s="9"/>
      <c r="AA125" s="9"/>
      <c r="AB125" s="9"/>
      <c r="AC125" s="9"/>
      <c r="AD125" s="5"/>
      <c r="AE125" s="5"/>
      <c r="AF125" s="5"/>
      <c r="AG125" s="5"/>
      <c r="AH125" s="9"/>
      <c r="AI125" s="9"/>
      <c r="AJ125" s="9"/>
      <c r="AK125" s="9"/>
      <c r="AL125" s="13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9"/>
      <c r="N126" s="9"/>
      <c r="O126" s="9"/>
      <c r="P126" s="9"/>
      <c r="Q126" s="5"/>
      <c r="R126" s="5"/>
      <c r="S126" s="5"/>
      <c r="T126" s="9"/>
      <c r="U126" s="9"/>
      <c r="V126" s="9"/>
      <c r="W126" s="9"/>
      <c r="X126" s="5"/>
      <c r="Y126" s="5"/>
      <c r="Z126" s="9"/>
      <c r="AA126" s="9"/>
      <c r="AB126" s="9"/>
      <c r="AC126" s="9"/>
      <c r="AD126" s="5"/>
      <c r="AE126" s="5"/>
      <c r="AF126" s="5"/>
      <c r="AG126" s="5"/>
      <c r="AH126" s="9"/>
      <c r="AI126" s="9"/>
      <c r="AJ126" s="9"/>
      <c r="AK126" s="9"/>
      <c r="AL126" s="13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9"/>
      <c r="N127" s="9"/>
      <c r="O127" s="9"/>
      <c r="P127" s="9"/>
      <c r="Q127" s="5"/>
      <c r="R127" s="5"/>
      <c r="S127" s="5"/>
      <c r="T127" s="9"/>
      <c r="U127" s="9"/>
      <c r="V127" s="9"/>
      <c r="W127" s="9"/>
      <c r="X127" s="5"/>
      <c r="Y127" s="5"/>
      <c r="Z127" s="9"/>
      <c r="AA127" s="9"/>
      <c r="AB127" s="9"/>
      <c r="AC127" s="9"/>
      <c r="AD127" s="5"/>
      <c r="AE127" s="5"/>
      <c r="AF127" s="5"/>
      <c r="AG127" s="5"/>
      <c r="AH127" s="9"/>
      <c r="AI127" s="9"/>
      <c r="AJ127" s="9"/>
      <c r="AK127" s="9"/>
      <c r="AL127" s="13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9"/>
      <c r="N128" s="9"/>
      <c r="O128" s="9"/>
      <c r="P128" s="9"/>
      <c r="Q128" s="5"/>
      <c r="R128" s="5"/>
      <c r="S128" s="5"/>
      <c r="T128" s="9"/>
      <c r="U128" s="9"/>
      <c r="V128" s="9"/>
      <c r="W128" s="9"/>
      <c r="X128" s="5"/>
      <c r="Y128" s="5"/>
      <c r="Z128" s="9"/>
      <c r="AA128" s="9"/>
      <c r="AB128" s="9"/>
      <c r="AC128" s="9"/>
      <c r="AD128" s="5"/>
      <c r="AE128" s="5"/>
      <c r="AF128" s="5"/>
      <c r="AG128" s="5"/>
      <c r="AH128" s="9"/>
      <c r="AI128" s="9"/>
      <c r="AJ128" s="9"/>
      <c r="AK128" s="9"/>
      <c r="AL128" s="13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9"/>
      <c r="N129" s="9"/>
      <c r="O129" s="9"/>
      <c r="P129" s="9"/>
      <c r="Q129" s="5"/>
      <c r="R129" s="5"/>
      <c r="S129" s="5"/>
      <c r="T129" s="9"/>
      <c r="U129" s="9"/>
      <c r="V129" s="9"/>
      <c r="W129" s="9"/>
      <c r="X129" s="5"/>
      <c r="Y129" s="5"/>
      <c r="Z129" s="9"/>
      <c r="AA129" s="9"/>
      <c r="AB129" s="9"/>
      <c r="AC129" s="9"/>
      <c r="AD129" s="5"/>
      <c r="AE129" s="5"/>
      <c r="AF129" s="5"/>
      <c r="AG129" s="5"/>
      <c r="AH129" s="9"/>
      <c r="AI129" s="9"/>
      <c r="AJ129" s="9"/>
      <c r="AK129" s="9"/>
      <c r="AL129" s="13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9"/>
      <c r="N130" s="9"/>
      <c r="O130" s="9"/>
      <c r="P130" s="9"/>
      <c r="Q130" s="5"/>
      <c r="R130" s="5"/>
      <c r="S130" s="5"/>
      <c r="T130" s="9"/>
      <c r="U130" s="9"/>
      <c r="V130" s="9"/>
      <c r="W130" s="9"/>
      <c r="X130" s="5"/>
      <c r="Y130" s="5"/>
      <c r="Z130" s="9"/>
      <c r="AA130" s="9"/>
      <c r="AB130" s="9"/>
      <c r="AC130" s="9"/>
      <c r="AD130" s="5"/>
      <c r="AE130" s="5"/>
      <c r="AF130" s="5"/>
      <c r="AG130" s="5"/>
      <c r="AH130" s="9"/>
      <c r="AI130" s="9"/>
      <c r="AJ130" s="9"/>
      <c r="AK130" s="9"/>
      <c r="AL130" s="13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9"/>
      <c r="N131" s="9"/>
      <c r="O131" s="9"/>
      <c r="P131" s="9"/>
      <c r="Q131" s="5"/>
      <c r="R131" s="5"/>
      <c r="S131" s="5"/>
      <c r="T131" s="9"/>
      <c r="U131" s="9"/>
      <c r="V131" s="9"/>
      <c r="W131" s="9"/>
      <c r="X131" s="5"/>
      <c r="Y131" s="5"/>
      <c r="Z131" s="9"/>
      <c r="AA131" s="9"/>
      <c r="AB131" s="9"/>
      <c r="AC131" s="9"/>
      <c r="AD131" s="5"/>
      <c r="AE131" s="5"/>
      <c r="AF131" s="5"/>
      <c r="AG131" s="5"/>
      <c r="AH131" s="9"/>
      <c r="AI131" s="9"/>
      <c r="AJ131" s="9"/>
      <c r="AK131" s="9"/>
      <c r="AL131" s="13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9"/>
      <c r="N132" s="9"/>
      <c r="O132" s="9"/>
      <c r="P132" s="9"/>
      <c r="Q132" s="5"/>
      <c r="R132" s="5"/>
      <c r="S132" s="5"/>
      <c r="T132" s="9"/>
      <c r="U132" s="9"/>
      <c r="V132" s="9"/>
      <c r="W132" s="9"/>
      <c r="X132" s="5"/>
      <c r="Y132" s="5"/>
      <c r="Z132" s="9"/>
      <c r="AA132" s="9"/>
      <c r="AB132" s="9"/>
      <c r="AC132" s="9"/>
      <c r="AD132" s="5"/>
      <c r="AE132" s="5"/>
      <c r="AF132" s="5"/>
      <c r="AG132" s="5"/>
      <c r="AH132" s="9"/>
      <c r="AI132" s="9"/>
      <c r="AJ132" s="9"/>
      <c r="AK132" s="9"/>
      <c r="AL132" s="13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9"/>
      <c r="N133" s="9"/>
      <c r="O133" s="9"/>
      <c r="P133" s="9"/>
      <c r="Q133" s="5"/>
      <c r="R133" s="5"/>
      <c r="S133" s="5"/>
      <c r="T133" s="9"/>
      <c r="U133" s="9"/>
      <c r="V133" s="9"/>
      <c r="W133" s="9"/>
      <c r="X133" s="5"/>
      <c r="Y133" s="5"/>
      <c r="Z133" s="9"/>
      <c r="AA133" s="9"/>
      <c r="AB133" s="9"/>
      <c r="AC133" s="9"/>
      <c r="AD133" s="5"/>
      <c r="AE133" s="5"/>
      <c r="AF133" s="5"/>
      <c r="AG133" s="5"/>
      <c r="AH133" s="9"/>
      <c r="AI133" s="9"/>
      <c r="AJ133" s="9"/>
      <c r="AK133" s="9"/>
      <c r="AL133" s="13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9"/>
      <c r="N134" s="9"/>
      <c r="O134" s="9"/>
      <c r="P134" s="9"/>
      <c r="Q134" s="5"/>
      <c r="R134" s="5"/>
      <c r="S134" s="5"/>
      <c r="T134" s="9"/>
      <c r="U134" s="9"/>
      <c r="V134" s="9"/>
      <c r="W134" s="9"/>
      <c r="X134" s="5"/>
      <c r="Y134" s="5"/>
      <c r="Z134" s="9"/>
      <c r="AA134" s="9"/>
      <c r="AB134" s="9"/>
      <c r="AC134" s="9"/>
      <c r="AD134" s="5"/>
      <c r="AE134" s="5"/>
      <c r="AF134" s="5"/>
      <c r="AG134" s="5"/>
      <c r="AH134" s="9"/>
      <c r="AI134" s="9"/>
      <c r="AJ134" s="9"/>
      <c r="AK134" s="9"/>
      <c r="AL134" s="13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9"/>
      <c r="N135" s="9"/>
      <c r="O135" s="9"/>
      <c r="P135" s="9"/>
      <c r="Q135" s="5"/>
      <c r="R135" s="5"/>
      <c r="S135" s="5"/>
      <c r="T135" s="9"/>
      <c r="U135" s="9"/>
      <c r="V135" s="9"/>
      <c r="W135" s="9"/>
      <c r="X135" s="5"/>
      <c r="Y135" s="5"/>
      <c r="Z135" s="9"/>
      <c r="AA135" s="9"/>
      <c r="AB135" s="9"/>
      <c r="AC135" s="9"/>
      <c r="AD135" s="5"/>
      <c r="AE135" s="5"/>
      <c r="AF135" s="5"/>
      <c r="AG135" s="5"/>
      <c r="AH135" s="9"/>
      <c r="AI135" s="9"/>
      <c r="AJ135" s="9"/>
      <c r="AK135" s="9"/>
      <c r="AL135" s="13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9"/>
      <c r="N136" s="9"/>
      <c r="O136" s="9"/>
      <c r="P136" s="9"/>
      <c r="Q136" s="5"/>
      <c r="R136" s="5"/>
      <c r="S136" s="5"/>
      <c r="T136" s="9"/>
      <c r="U136" s="9"/>
      <c r="V136" s="9"/>
      <c r="W136" s="9"/>
      <c r="X136" s="5"/>
      <c r="Y136" s="5"/>
      <c r="Z136" s="9"/>
      <c r="AA136" s="9"/>
      <c r="AB136" s="9"/>
      <c r="AC136" s="9"/>
      <c r="AD136" s="5"/>
      <c r="AE136" s="5"/>
      <c r="AF136" s="5"/>
      <c r="AG136" s="5"/>
      <c r="AH136" s="9"/>
      <c r="AI136" s="9"/>
      <c r="AJ136" s="9"/>
      <c r="AK136" s="9"/>
      <c r="AL136" s="13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9"/>
      <c r="N137" s="9"/>
      <c r="O137" s="9"/>
      <c r="P137" s="9"/>
      <c r="Q137" s="5"/>
      <c r="R137" s="5"/>
      <c r="S137" s="5"/>
      <c r="T137" s="9"/>
      <c r="U137" s="9"/>
      <c r="V137" s="9"/>
      <c r="W137" s="9"/>
      <c r="X137" s="5"/>
      <c r="Y137" s="5"/>
      <c r="Z137" s="9"/>
      <c r="AA137" s="9"/>
      <c r="AB137" s="9"/>
      <c r="AC137" s="9"/>
      <c r="AD137" s="5"/>
      <c r="AE137" s="5"/>
      <c r="AF137" s="5"/>
      <c r="AG137" s="5"/>
      <c r="AH137" s="9"/>
      <c r="AI137" s="9"/>
      <c r="AJ137" s="9"/>
      <c r="AK137" s="9"/>
      <c r="AL137" s="13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9"/>
      <c r="N138" s="9"/>
      <c r="O138" s="9"/>
      <c r="P138" s="9"/>
      <c r="Q138" s="5"/>
      <c r="R138" s="5"/>
      <c r="S138" s="5"/>
      <c r="T138" s="9"/>
      <c r="U138" s="9"/>
      <c r="V138" s="9"/>
      <c r="W138" s="9"/>
      <c r="X138" s="5"/>
      <c r="Y138" s="5"/>
      <c r="Z138" s="9"/>
      <c r="AA138" s="9"/>
      <c r="AB138" s="9"/>
      <c r="AC138" s="9"/>
      <c r="AD138" s="5"/>
      <c r="AE138" s="5"/>
      <c r="AF138" s="5"/>
      <c r="AG138" s="5"/>
      <c r="AH138" s="9"/>
      <c r="AI138" s="9"/>
      <c r="AJ138" s="9"/>
      <c r="AK138" s="9"/>
      <c r="AL138" s="13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9"/>
      <c r="N139" s="9"/>
      <c r="O139" s="9"/>
      <c r="P139" s="9"/>
      <c r="Q139" s="5"/>
      <c r="R139" s="5"/>
      <c r="S139" s="5"/>
      <c r="T139" s="9"/>
      <c r="U139" s="9"/>
      <c r="V139" s="9"/>
      <c r="W139" s="9"/>
      <c r="X139" s="5"/>
      <c r="Y139" s="5"/>
      <c r="Z139" s="9"/>
      <c r="AA139" s="9"/>
      <c r="AB139" s="9"/>
      <c r="AC139" s="9"/>
      <c r="AD139" s="5"/>
      <c r="AE139" s="5"/>
      <c r="AF139" s="5"/>
      <c r="AG139" s="5"/>
      <c r="AH139" s="9"/>
      <c r="AI139" s="9"/>
      <c r="AJ139" s="9"/>
      <c r="AK139" s="9"/>
      <c r="AL139" s="13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9"/>
      <c r="N140" s="9"/>
      <c r="O140" s="9"/>
      <c r="P140" s="9"/>
      <c r="Q140" s="5"/>
      <c r="R140" s="5"/>
      <c r="S140" s="5"/>
      <c r="T140" s="9"/>
      <c r="U140" s="9"/>
      <c r="V140" s="9"/>
      <c r="W140" s="9"/>
      <c r="X140" s="5"/>
      <c r="Y140" s="5"/>
      <c r="Z140" s="9"/>
      <c r="AA140" s="9"/>
      <c r="AB140" s="9"/>
      <c r="AC140" s="9"/>
      <c r="AD140" s="5"/>
      <c r="AE140" s="5"/>
      <c r="AF140" s="5"/>
      <c r="AG140" s="5"/>
      <c r="AH140" s="9"/>
      <c r="AI140" s="9"/>
      <c r="AJ140" s="9"/>
      <c r="AK140" s="9"/>
      <c r="AL140" s="13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9"/>
      <c r="N141" s="9"/>
      <c r="O141" s="9"/>
      <c r="P141" s="9"/>
      <c r="Q141" s="5"/>
      <c r="R141" s="5"/>
      <c r="S141" s="5"/>
      <c r="T141" s="9"/>
      <c r="U141" s="9"/>
      <c r="V141" s="9"/>
      <c r="W141" s="9"/>
      <c r="X141" s="5"/>
      <c r="Y141" s="5"/>
      <c r="Z141" s="9"/>
      <c r="AA141" s="9"/>
      <c r="AB141" s="9"/>
      <c r="AC141" s="9"/>
      <c r="AD141" s="5"/>
      <c r="AE141" s="5"/>
      <c r="AF141" s="5"/>
      <c r="AG141" s="5"/>
      <c r="AH141" s="9"/>
      <c r="AI141" s="9"/>
      <c r="AJ141" s="9"/>
      <c r="AK141" s="9"/>
      <c r="AL141" s="13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9"/>
      <c r="N142" s="9"/>
      <c r="O142" s="9"/>
      <c r="P142" s="9"/>
      <c r="Q142" s="5"/>
      <c r="R142" s="5"/>
      <c r="S142" s="5"/>
      <c r="T142" s="9"/>
      <c r="U142" s="9"/>
      <c r="V142" s="9"/>
      <c r="W142" s="9"/>
      <c r="X142" s="5"/>
      <c r="Y142" s="5"/>
      <c r="Z142" s="9"/>
      <c r="AA142" s="9"/>
      <c r="AB142" s="9"/>
      <c r="AC142" s="9"/>
      <c r="AD142" s="5"/>
      <c r="AE142" s="5"/>
      <c r="AF142" s="5"/>
      <c r="AG142" s="5"/>
      <c r="AH142" s="9"/>
      <c r="AI142" s="9"/>
      <c r="AJ142" s="9"/>
      <c r="AK142" s="9"/>
      <c r="AL142" s="13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9"/>
      <c r="N143" s="9"/>
      <c r="O143" s="9"/>
      <c r="P143" s="9"/>
      <c r="Q143" s="5"/>
      <c r="R143" s="5"/>
      <c r="S143" s="5"/>
      <c r="T143" s="9"/>
      <c r="U143" s="9"/>
      <c r="V143" s="9"/>
      <c r="W143" s="9"/>
      <c r="X143" s="5"/>
      <c r="Y143" s="5"/>
      <c r="Z143" s="9"/>
      <c r="AA143" s="9"/>
      <c r="AB143" s="9"/>
      <c r="AC143" s="9"/>
      <c r="AD143" s="5"/>
      <c r="AE143" s="5"/>
      <c r="AF143" s="5"/>
      <c r="AG143" s="5"/>
      <c r="AH143" s="9"/>
      <c r="AI143" s="9"/>
      <c r="AJ143" s="9"/>
      <c r="AK143" s="9"/>
      <c r="AL143" s="13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9"/>
      <c r="N144" s="9"/>
      <c r="O144" s="9"/>
      <c r="P144" s="9"/>
      <c r="Q144" s="5"/>
      <c r="R144" s="5"/>
      <c r="S144" s="5"/>
      <c r="T144" s="9"/>
      <c r="U144" s="9"/>
      <c r="V144" s="9"/>
      <c r="W144" s="9"/>
      <c r="X144" s="5"/>
      <c r="Y144" s="5"/>
      <c r="Z144" s="9"/>
      <c r="AA144" s="9"/>
      <c r="AB144" s="9"/>
      <c r="AC144" s="9"/>
      <c r="AD144" s="5"/>
      <c r="AE144" s="5"/>
      <c r="AF144" s="5"/>
      <c r="AG144" s="5"/>
      <c r="AH144" s="9"/>
      <c r="AI144" s="9"/>
      <c r="AJ144" s="9"/>
      <c r="AK144" s="9"/>
      <c r="AL144" s="13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9"/>
      <c r="N145" s="9"/>
      <c r="O145" s="9"/>
      <c r="P145" s="9"/>
      <c r="Q145" s="5"/>
      <c r="R145" s="5"/>
      <c r="S145" s="5"/>
      <c r="T145" s="9"/>
      <c r="U145" s="9"/>
      <c r="V145" s="9"/>
      <c r="W145" s="9"/>
      <c r="X145" s="5"/>
      <c r="Y145" s="5"/>
      <c r="Z145" s="9"/>
      <c r="AA145" s="9"/>
      <c r="AB145" s="9"/>
      <c r="AC145" s="9"/>
      <c r="AD145" s="5"/>
      <c r="AE145" s="5"/>
      <c r="AF145" s="5"/>
      <c r="AG145" s="5"/>
      <c r="AH145" s="9"/>
      <c r="AI145" s="9"/>
      <c r="AJ145" s="9"/>
      <c r="AK145" s="9"/>
      <c r="AL145" s="13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9"/>
      <c r="N146" s="9"/>
      <c r="O146" s="9"/>
      <c r="P146" s="9"/>
      <c r="Q146" s="5"/>
      <c r="R146" s="5"/>
      <c r="S146" s="5"/>
      <c r="T146" s="9"/>
      <c r="U146" s="9"/>
      <c r="V146" s="9"/>
      <c r="W146" s="9"/>
      <c r="X146" s="5"/>
      <c r="Y146" s="5"/>
      <c r="Z146" s="9"/>
      <c r="AA146" s="9"/>
      <c r="AB146" s="9"/>
      <c r="AC146" s="9"/>
      <c r="AD146" s="5"/>
      <c r="AE146" s="5"/>
      <c r="AF146" s="5"/>
      <c r="AG146" s="5"/>
      <c r="AH146" s="9"/>
      <c r="AI146" s="9"/>
      <c r="AJ146" s="9"/>
      <c r="AK146" s="9"/>
      <c r="AL146" s="13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9"/>
      <c r="N147" s="9"/>
      <c r="O147" s="9"/>
      <c r="P147" s="9"/>
      <c r="Q147" s="5"/>
      <c r="R147" s="5"/>
      <c r="S147" s="5"/>
      <c r="T147" s="9"/>
      <c r="U147" s="9"/>
      <c r="V147" s="9"/>
      <c r="W147" s="9"/>
      <c r="X147" s="5"/>
      <c r="Y147" s="5"/>
      <c r="Z147" s="9"/>
      <c r="AA147" s="9"/>
      <c r="AB147" s="9"/>
      <c r="AC147" s="9"/>
      <c r="AD147" s="5"/>
      <c r="AE147" s="5"/>
      <c r="AF147" s="5"/>
      <c r="AG147" s="5"/>
      <c r="AH147" s="9"/>
      <c r="AI147" s="9"/>
      <c r="AJ147" s="9"/>
      <c r="AK147" s="9"/>
      <c r="AL147" s="13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9"/>
      <c r="N148" s="9"/>
      <c r="O148" s="9"/>
      <c r="P148" s="9"/>
      <c r="Q148" s="5"/>
      <c r="R148" s="5"/>
      <c r="S148" s="5"/>
      <c r="T148" s="9"/>
      <c r="U148" s="9"/>
      <c r="V148" s="9"/>
      <c r="W148" s="9"/>
      <c r="X148" s="5"/>
      <c r="Y148" s="5"/>
      <c r="Z148" s="9"/>
      <c r="AA148" s="9"/>
      <c r="AB148" s="9"/>
      <c r="AC148" s="9"/>
      <c r="AD148" s="5"/>
      <c r="AE148" s="5"/>
      <c r="AF148" s="5"/>
      <c r="AG148" s="5"/>
      <c r="AH148" s="9"/>
      <c r="AI148" s="9"/>
      <c r="AJ148" s="9"/>
      <c r="AK148" s="9"/>
      <c r="AL148" s="13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9"/>
      <c r="N149" s="9"/>
      <c r="O149" s="9"/>
      <c r="P149" s="9"/>
      <c r="Q149" s="5"/>
      <c r="R149" s="5"/>
      <c r="S149" s="5"/>
      <c r="T149" s="9"/>
      <c r="U149" s="9"/>
      <c r="V149" s="9"/>
      <c r="W149" s="9"/>
      <c r="X149" s="5"/>
      <c r="Y149" s="5"/>
      <c r="Z149" s="9"/>
      <c r="AA149" s="9"/>
      <c r="AB149" s="9"/>
      <c r="AC149" s="9"/>
      <c r="AD149" s="5"/>
      <c r="AE149" s="5"/>
      <c r="AF149" s="5"/>
      <c r="AG149" s="5"/>
      <c r="AH149" s="9"/>
      <c r="AI149" s="9"/>
      <c r="AJ149" s="9"/>
      <c r="AK149" s="9"/>
      <c r="AL149" s="13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9"/>
      <c r="N150" s="9"/>
      <c r="O150" s="9"/>
      <c r="P150" s="9"/>
      <c r="Q150" s="5"/>
      <c r="R150" s="5"/>
      <c r="S150" s="5"/>
      <c r="T150" s="9"/>
      <c r="U150" s="9"/>
      <c r="V150" s="9"/>
      <c r="W150" s="9"/>
      <c r="X150" s="5"/>
      <c r="Y150" s="5"/>
      <c r="Z150" s="9"/>
      <c r="AA150" s="9"/>
      <c r="AB150" s="9"/>
      <c r="AC150" s="9"/>
      <c r="AD150" s="5"/>
      <c r="AE150" s="5"/>
      <c r="AF150" s="5"/>
      <c r="AG150" s="5"/>
      <c r="AH150" s="9"/>
      <c r="AI150" s="9"/>
      <c r="AJ150" s="9"/>
      <c r="AK150" s="9"/>
      <c r="AL150" s="13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9"/>
      <c r="N151" s="9"/>
      <c r="O151" s="9"/>
      <c r="P151" s="9"/>
      <c r="Q151" s="5"/>
      <c r="R151" s="5"/>
      <c r="S151" s="5"/>
      <c r="T151" s="9"/>
      <c r="U151" s="9"/>
      <c r="V151" s="9"/>
      <c r="W151" s="9"/>
      <c r="X151" s="5"/>
      <c r="Y151" s="5"/>
      <c r="Z151" s="9"/>
      <c r="AA151" s="9"/>
      <c r="AB151" s="9"/>
      <c r="AC151" s="9"/>
      <c r="AD151" s="5"/>
      <c r="AE151" s="5"/>
      <c r="AF151" s="5"/>
      <c r="AG151" s="5"/>
      <c r="AH151" s="9"/>
      <c r="AI151" s="9"/>
      <c r="AJ151" s="9"/>
      <c r="AK151" s="9"/>
      <c r="AL151" s="13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9"/>
      <c r="N152" s="9"/>
      <c r="O152" s="9"/>
      <c r="P152" s="9"/>
      <c r="Q152" s="5"/>
      <c r="R152" s="5"/>
      <c r="S152" s="5"/>
      <c r="T152" s="9"/>
      <c r="U152" s="9"/>
      <c r="V152" s="9"/>
      <c r="W152" s="9"/>
      <c r="X152" s="5"/>
      <c r="Y152" s="5"/>
      <c r="Z152" s="9"/>
      <c r="AA152" s="9"/>
      <c r="AB152" s="9"/>
      <c r="AC152" s="9"/>
      <c r="AD152" s="5"/>
      <c r="AE152" s="5"/>
      <c r="AF152" s="5"/>
      <c r="AG152" s="5"/>
      <c r="AH152" s="9"/>
      <c r="AI152" s="9"/>
      <c r="AJ152" s="9"/>
      <c r="AK152" s="9"/>
      <c r="AL152" s="13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9"/>
      <c r="N153" s="9"/>
      <c r="O153" s="9"/>
      <c r="P153" s="9"/>
      <c r="Q153" s="5"/>
      <c r="R153" s="5"/>
      <c r="S153" s="5"/>
      <c r="T153" s="9"/>
      <c r="U153" s="9"/>
      <c r="V153" s="9"/>
      <c r="W153" s="9"/>
      <c r="X153" s="5"/>
      <c r="Y153" s="5"/>
      <c r="Z153" s="9"/>
      <c r="AA153" s="9"/>
      <c r="AB153" s="9"/>
      <c r="AC153" s="9"/>
      <c r="AD153" s="5"/>
      <c r="AE153" s="5"/>
      <c r="AF153" s="5"/>
      <c r="AG153" s="5"/>
      <c r="AH153" s="9"/>
      <c r="AI153" s="9"/>
      <c r="AJ153" s="9"/>
      <c r="AK153" s="9"/>
      <c r="AL153" s="13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9"/>
      <c r="N154" s="9"/>
      <c r="O154" s="9"/>
      <c r="P154" s="9"/>
      <c r="Q154" s="5"/>
      <c r="R154" s="5"/>
      <c r="S154" s="5"/>
      <c r="T154" s="9"/>
      <c r="U154" s="9"/>
      <c r="V154" s="9"/>
      <c r="W154" s="9"/>
      <c r="X154" s="5"/>
      <c r="Y154" s="5"/>
      <c r="Z154" s="9"/>
      <c r="AA154" s="9"/>
      <c r="AB154" s="9"/>
      <c r="AC154" s="9"/>
      <c r="AD154" s="5"/>
      <c r="AE154" s="5"/>
      <c r="AF154" s="5"/>
      <c r="AG154" s="5"/>
      <c r="AH154" s="9"/>
      <c r="AI154" s="9"/>
      <c r="AJ154" s="9"/>
      <c r="AK154" s="9"/>
      <c r="AL154" s="13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9"/>
      <c r="N155" s="9"/>
      <c r="O155" s="9"/>
      <c r="P155" s="9"/>
      <c r="Q155" s="5"/>
      <c r="R155" s="5"/>
      <c r="S155" s="5"/>
      <c r="T155" s="9"/>
      <c r="U155" s="9"/>
      <c r="V155" s="9"/>
      <c r="W155" s="9"/>
      <c r="X155" s="5"/>
      <c r="Y155" s="5"/>
      <c r="Z155" s="9"/>
      <c r="AA155" s="9"/>
      <c r="AB155" s="9"/>
      <c r="AC155" s="9"/>
      <c r="AD155" s="5"/>
      <c r="AE155" s="5"/>
      <c r="AF155" s="5"/>
      <c r="AG155" s="5"/>
      <c r="AH155" s="9"/>
      <c r="AI155" s="9"/>
      <c r="AJ155" s="9"/>
      <c r="AK155" s="9"/>
      <c r="AL155" s="13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9"/>
      <c r="N156" s="9"/>
      <c r="O156" s="9"/>
      <c r="P156" s="9"/>
      <c r="Q156" s="5"/>
      <c r="R156" s="5"/>
      <c r="S156" s="5"/>
      <c r="T156" s="9"/>
      <c r="U156" s="9"/>
      <c r="V156" s="9"/>
      <c r="W156" s="9"/>
      <c r="X156" s="5"/>
      <c r="Y156" s="5"/>
      <c r="Z156" s="9"/>
      <c r="AA156" s="9"/>
      <c r="AB156" s="9"/>
      <c r="AC156" s="9"/>
      <c r="AD156" s="5"/>
      <c r="AE156" s="5"/>
      <c r="AF156" s="5"/>
      <c r="AG156" s="5"/>
      <c r="AH156" s="9"/>
      <c r="AI156" s="9"/>
      <c r="AJ156" s="9"/>
      <c r="AK156" s="9"/>
      <c r="AL156" s="13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9"/>
      <c r="N157" s="9"/>
      <c r="O157" s="9"/>
      <c r="P157" s="9"/>
      <c r="Q157" s="5"/>
      <c r="R157" s="5"/>
      <c r="S157" s="5"/>
      <c r="T157" s="9"/>
      <c r="U157" s="9"/>
      <c r="V157" s="9"/>
      <c r="W157" s="9"/>
      <c r="X157" s="5"/>
      <c r="Y157" s="5"/>
      <c r="Z157" s="9"/>
      <c r="AA157" s="9"/>
      <c r="AB157" s="9"/>
      <c r="AC157" s="9"/>
      <c r="AD157" s="5"/>
      <c r="AE157" s="5"/>
      <c r="AF157" s="5"/>
      <c r="AG157" s="5"/>
      <c r="AH157" s="9"/>
      <c r="AI157" s="9"/>
      <c r="AJ157" s="9"/>
      <c r="AK157" s="9"/>
      <c r="AL157" s="13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9"/>
      <c r="N158" s="9"/>
      <c r="O158" s="9"/>
      <c r="P158" s="9"/>
      <c r="Q158" s="5"/>
      <c r="R158" s="5"/>
      <c r="S158" s="5"/>
      <c r="T158" s="9"/>
      <c r="U158" s="9"/>
      <c r="V158" s="9"/>
      <c r="W158" s="9"/>
      <c r="X158" s="5"/>
      <c r="Y158" s="5"/>
      <c r="Z158" s="9"/>
      <c r="AA158" s="9"/>
      <c r="AB158" s="9"/>
      <c r="AC158" s="9"/>
      <c r="AD158" s="5"/>
      <c r="AE158" s="5"/>
      <c r="AF158" s="5"/>
      <c r="AG158" s="5"/>
      <c r="AH158" s="9"/>
      <c r="AI158" s="9"/>
      <c r="AJ158" s="9"/>
      <c r="AK158" s="9"/>
      <c r="AL158" s="13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9"/>
      <c r="N159" s="9"/>
      <c r="O159" s="9"/>
      <c r="P159" s="9"/>
      <c r="Q159" s="5"/>
      <c r="R159" s="5"/>
      <c r="S159" s="5"/>
      <c r="T159" s="9"/>
      <c r="U159" s="9"/>
      <c r="V159" s="9"/>
      <c r="W159" s="9"/>
      <c r="X159" s="5"/>
      <c r="Y159" s="5"/>
      <c r="Z159" s="9"/>
      <c r="AA159" s="9"/>
      <c r="AB159" s="9"/>
      <c r="AC159" s="9"/>
      <c r="AD159" s="5"/>
      <c r="AE159" s="5"/>
      <c r="AF159" s="5"/>
      <c r="AG159" s="5"/>
      <c r="AH159" s="9"/>
      <c r="AI159" s="9"/>
      <c r="AJ159" s="9"/>
      <c r="AK159" s="9"/>
      <c r="AL159" s="13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9"/>
      <c r="N160" s="9"/>
      <c r="O160" s="9"/>
      <c r="P160" s="9"/>
      <c r="Q160" s="5"/>
      <c r="R160" s="5"/>
      <c r="S160" s="5"/>
      <c r="T160" s="9"/>
      <c r="U160" s="9"/>
      <c r="V160" s="9"/>
      <c r="W160" s="9"/>
      <c r="X160" s="5"/>
      <c r="Y160" s="5"/>
      <c r="Z160" s="9"/>
      <c r="AA160" s="9"/>
      <c r="AB160" s="9"/>
      <c r="AC160" s="9"/>
      <c r="AD160" s="5"/>
      <c r="AE160" s="5"/>
      <c r="AF160" s="5"/>
      <c r="AG160" s="5"/>
      <c r="AH160" s="9"/>
      <c r="AI160" s="9"/>
      <c r="AJ160" s="9"/>
      <c r="AK160" s="9"/>
      <c r="AL160" s="13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9"/>
      <c r="N161" s="9"/>
      <c r="O161" s="9"/>
      <c r="P161" s="9"/>
      <c r="Q161" s="5"/>
      <c r="R161" s="5"/>
      <c r="S161" s="5"/>
      <c r="T161" s="9"/>
      <c r="U161" s="9"/>
      <c r="V161" s="9"/>
      <c r="W161" s="9"/>
      <c r="X161" s="5"/>
      <c r="Y161" s="5"/>
      <c r="Z161" s="9"/>
      <c r="AA161" s="9"/>
      <c r="AB161" s="9"/>
      <c r="AC161" s="9"/>
      <c r="AD161" s="5"/>
      <c r="AE161" s="5"/>
      <c r="AF161" s="5"/>
      <c r="AG161" s="5"/>
      <c r="AH161" s="9"/>
      <c r="AI161" s="9"/>
      <c r="AJ161" s="9"/>
      <c r="AK161" s="9"/>
      <c r="AL161" s="13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9"/>
      <c r="N162" s="9"/>
      <c r="O162" s="9"/>
      <c r="P162" s="9"/>
      <c r="Q162" s="5"/>
      <c r="R162" s="5"/>
      <c r="S162" s="5"/>
      <c r="T162" s="9"/>
      <c r="U162" s="9"/>
      <c r="V162" s="9"/>
      <c r="W162" s="9"/>
      <c r="X162" s="5"/>
      <c r="Y162" s="5"/>
      <c r="Z162" s="9"/>
      <c r="AA162" s="9"/>
      <c r="AB162" s="9"/>
      <c r="AC162" s="9"/>
      <c r="AD162" s="5"/>
      <c r="AE162" s="5"/>
      <c r="AF162" s="5"/>
      <c r="AG162" s="5"/>
      <c r="AH162" s="9"/>
      <c r="AI162" s="9"/>
      <c r="AJ162" s="9"/>
      <c r="AK162" s="9"/>
      <c r="AL162" s="13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9"/>
      <c r="N163" s="9"/>
      <c r="O163" s="9"/>
      <c r="P163" s="9"/>
      <c r="Q163" s="5"/>
      <c r="R163" s="5"/>
      <c r="S163" s="5"/>
      <c r="T163" s="9"/>
      <c r="U163" s="9"/>
      <c r="V163" s="9"/>
      <c r="W163" s="9"/>
      <c r="X163" s="5"/>
      <c r="Y163" s="5"/>
      <c r="Z163" s="9"/>
      <c r="AA163" s="9"/>
      <c r="AB163" s="9"/>
      <c r="AC163" s="9"/>
      <c r="AD163" s="5"/>
      <c r="AE163" s="5"/>
      <c r="AF163" s="5"/>
      <c r="AG163" s="5"/>
      <c r="AH163" s="9"/>
      <c r="AI163" s="9"/>
      <c r="AJ163" s="9"/>
      <c r="AK163" s="9"/>
      <c r="AL163" s="13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9"/>
      <c r="N164" s="9"/>
      <c r="O164" s="9"/>
      <c r="P164" s="9"/>
      <c r="Q164" s="5"/>
      <c r="R164" s="5"/>
      <c r="S164" s="5"/>
      <c r="T164" s="9"/>
      <c r="U164" s="9"/>
      <c r="V164" s="9"/>
      <c r="W164" s="9"/>
      <c r="X164" s="5"/>
      <c r="Y164" s="5"/>
      <c r="Z164" s="9"/>
      <c r="AA164" s="9"/>
      <c r="AB164" s="9"/>
      <c r="AC164" s="9"/>
      <c r="AD164" s="5"/>
      <c r="AE164" s="5"/>
      <c r="AF164" s="5"/>
      <c r="AG164" s="5"/>
      <c r="AH164" s="9"/>
      <c r="AI164" s="9"/>
      <c r="AJ164" s="9"/>
      <c r="AK164" s="9"/>
      <c r="AL164" s="13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9"/>
      <c r="N165" s="9"/>
      <c r="O165" s="9"/>
      <c r="P165" s="9"/>
      <c r="Q165" s="5"/>
      <c r="R165" s="5"/>
      <c r="S165" s="5"/>
      <c r="T165" s="9"/>
      <c r="U165" s="9"/>
      <c r="V165" s="9"/>
      <c r="W165" s="9"/>
      <c r="X165" s="5"/>
      <c r="Y165" s="5"/>
      <c r="Z165" s="9"/>
      <c r="AA165" s="9"/>
      <c r="AB165" s="9"/>
      <c r="AC165" s="9"/>
      <c r="AD165" s="5"/>
      <c r="AE165" s="5"/>
      <c r="AF165" s="5"/>
      <c r="AG165" s="5"/>
      <c r="AH165" s="9"/>
      <c r="AI165" s="9"/>
      <c r="AJ165" s="9"/>
      <c r="AK165" s="9"/>
      <c r="AL165" s="13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9"/>
      <c r="N166" s="9"/>
      <c r="O166" s="9"/>
      <c r="P166" s="9"/>
      <c r="Q166" s="5"/>
      <c r="R166" s="5"/>
      <c r="S166" s="5"/>
      <c r="T166" s="9"/>
      <c r="U166" s="9"/>
      <c r="V166" s="9"/>
      <c r="W166" s="9"/>
      <c r="X166" s="5"/>
      <c r="Y166" s="5"/>
      <c r="Z166" s="9"/>
      <c r="AA166" s="9"/>
      <c r="AB166" s="9"/>
      <c r="AC166" s="9"/>
      <c r="AD166" s="5"/>
      <c r="AE166" s="5"/>
      <c r="AF166" s="5"/>
      <c r="AG166" s="5"/>
      <c r="AH166" s="9"/>
      <c r="AI166" s="9"/>
      <c r="AJ166" s="9"/>
      <c r="AK166" s="9"/>
      <c r="AL166" s="13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9"/>
      <c r="N167" s="9"/>
      <c r="O167" s="9"/>
      <c r="P167" s="9"/>
      <c r="Q167" s="5"/>
      <c r="R167" s="5"/>
      <c r="S167" s="5"/>
      <c r="T167" s="9"/>
      <c r="U167" s="9"/>
      <c r="V167" s="9"/>
      <c r="W167" s="9"/>
      <c r="X167" s="5"/>
      <c r="Y167" s="5"/>
      <c r="Z167" s="9"/>
      <c r="AA167" s="9"/>
      <c r="AB167" s="9"/>
      <c r="AC167" s="9"/>
      <c r="AD167" s="5"/>
      <c r="AE167" s="5"/>
      <c r="AF167" s="5"/>
      <c r="AG167" s="5"/>
      <c r="AH167" s="9"/>
      <c r="AI167" s="9"/>
      <c r="AJ167" s="9"/>
      <c r="AK167" s="9"/>
      <c r="AL167" s="13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9"/>
      <c r="N168" s="9"/>
      <c r="O168" s="9"/>
      <c r="P168" s="9"/>
      <c r="Q168" s="5"/>
      <c r="R168" s="5"/>
      <c r="S168" s="5"/>
      <c r="T168" s="9"/>
      <c r="U168" s="9"/>
      <c r="V168" s="9"/>
      <c r="W168" s="9"/>
      <c r="X168" s="5"/>
      <c r="Y168" s="5"/>
      <c r="Z168" s="9"/>
      <c r="AA168" s="9"/>
      <c r="AB168" s="9"/>
      <c r="AC168" s="9"/>
      <c r="AD168" s="5"/>
      <c r="AE168" s="5"/>
      <c r="AF168" s="5"/>
      <c r="AG168" s="5"/>
      <c r="AH168" s="9"/>
      <c r="AI168" s="9"/>
      <c r="AJ168" s="9"/>
      <c r="AK168" s="9"/>
      <c r="AL168" s="13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9"/>
      <c r="N169" s="9"/>
      <c r="O169" s="9"/>
      <c r="P169" s="9"/>
      <c r="Q169" s="5"/>
      <c r="R169" s="5"/>
      <c r="S169" s="5"/>
      <c r="T169" s="9"/>
      <c r="U169" s="9"/>
      <c r="V169" s="9"/>
      <c r="W169" s="9"/>
      <c r="X169" s="5"/>
      <c r="Y169" s="5"/>
      <c r="Z169" s="9"/>
      <c r="AA169" s="9"/>
      <c r="AB169" s="9"/>
      <c r="AC169" s="9"/>
      <c r="AD169" s="5"/>
      <c r="AE169" s="5"/>
      <c r="AF169" s="5"/>
      <c r="AG169" s="5"/>
      <c r="AH169" s="9"/>
      <c r="AI169" s="9"/>
      <c r="AJ169" s="9"/>
      <c r="AK169" s="9"/>
      <c r="AL169" s="13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9"/>
      <c r="N170" s="9"/>
      <c r="O170" s="9"/>
      <c r="P170" s="9"/>
      <c r="Q170" s="5"/>
      <c r="R170" s="5"/>
      <c r="S170" s="5"/>
      <c r="T170" s="9"/>
      <c r="U170" s="9"/>
      <c r="V170" s="9"/>
      <c r="W170" s="9"/>
      <c r="X170" s="5"/>
      <c r="Y170" s="5"/>
      <c r="Z170" s="9"/>
      <c r="AA170" s="9"/>
      <c r="AB170" s="9"/>
      <c r="AC170" s="9"/>
      <c r="AD170" s="5"/>
      <c r="AE170" s="5"/>
      <c r="AF170" s="5"/>
      <c r="AG170" s="5"/>
      <c r="AH170" s="9"/>
      <c r="AI170" s="9"/>
      <c r="AJ170" s="9"/>
      <c r="AK170" s="9"/>
      <c r="AL170" s="13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9"/>
      <c r="N171" s="9"/>
      <c r="O171" s="9"/>
      <c r="P171" s="9"/>
      <c r="Q171" s="5"/>
      <c r="R171" s="5"/>
      <c r="S171" s="5"/>
      <c r="T171" s="9"/>
      <c r="U171" s="9"/>
      <c r="V171" s="9"/>
      <c r="W171" s="9"/>
      <c r="X171" s="5"/>
      <c r="Y171" s="5"/>
      <c r="Z171" s="9"/>
      <c r="AA171" s="9"/>
      <c r="AB171" s="9"/>
      <c r="AC171" s="9"/>
      <c r="AD171" s="5"/>
      <c r="AE171" s="5"/>
      <c r="AF171" s="5"/>
      <c r="AG171" s="5"/>
      <c r="AH171" s="9"/>
      <c r="AI171" s="9"/>
      <c r="AJ171" s="9"/>
      <c r="AK171" s="9"/>
      <c r="AL171" s="13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9"/>
      <c r="N172" s="9"/>
      <c r="O172" s="9"/>
      <c r="P172" s="9"/>
      <c r="Q172" s="5"/>
      <c r="R172" s="5"/>
      <c r="S172" s="5"/>
      <c r="T172" s="9"/>
      <c r="U172" s="9"/>
      <c r="V172" s="9"/>
      <c r="W172" s="9"/>
      <c r="X172" s="5"/>
      <c r="Y172" s="5"/>
      <c r="Z172" s="9"/>
      <c r="AA172" s="9"/>
      <c r="AB172" s="9"/>
      <c r="AC172" s="9"/>
      <c r="AD172" s="5"/>
      <c r="AE172" s="5"/>
      <c r="AF172" s="5"/>
      <c r="AG172" s="5"/>
      <c r="AH172" s="9"/>
      <c r="AI172" s="9"/>
      <c r="AJ172" s="9"/>
      <c r="AK172" s="9"/>
      <c r="AL172" s="13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9"/>
      <c r="N173" s="9"/>
      <c r="O173" s="9"/>
      <c r="P173" s="9"/>
      <c r="Q173" s="5"/>
      <c r="R173" s="5"/>
      <c r="S173" s="5"/>
      <c r="T173" s="9"/>
      <c r="U173" s="9"/>
      <c r="V173" s="9"/>
      <c r="W173" s="9"/>
      <c r="X173" s="5"/>
      <c r="Y173" s="5"/>
      <c r="Z173" s="9"/>
      <c r="AA173" s="9"/>
      <c r="AB173" s="9"/>
      <c r="AC173" s="9"/>
      <c r="AD173" s="5"/>
      <c r="AE173" s="5"/>
      <c r="AF173" s="5"/>
      <c r="AG173" s="5"/>
      <c r="AH173" s="9"/>
      <c r="AI173" s="9"/>
      <c r="AJ173" s="9"/>
      <c r="AK173" s="9"/>
      <c r="AL173" s="13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9"/>
      <c r="N174" s="9"/>
      <c r="O174" s="9"/>
      <c r="P174" s="9"/>
      <c r="Q174" s="5"/>
      <c r="R174" s="5"/>
      <c r="S174" s="5"/>
      <c r="T174" s="9"/>
      <c r="U174" s="9"/>
      <c r="V174" s="9"/>
      <c r="W174" s="9"/>
      <c r="X174" s="5"/>
      <c r="Y174" s="5"/>
      <c r="Z174" s="9"/>
      <c r="AA174" s="9"/>
      <c r="AB174" s="9"/>
      <c r="AC174" s="9"/>
      <c r="AD174" s="5"/>
      <c r="AE174" s="5"/>
      <c r="AF174" s="5"/>
      <c r="AG174" s="5"/>
      <c r="AH174" s="9"/>
      <c r="AI174" s="9"/>
      <c r="AJ174" s="9"/>
      <c r="AK174" s="9"/>
      <c r="AL174" s="13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9"/>
      <c r="N175" s="9"/>
      <c r="O175" s="9"/>
      <c r="P175" s="9"/>
      <c r="Q175" s="5"/>
      <c r="R175" s="5"/>
      <c r="S175" s="5"/>
      <c r="T175" s="9"/>
      <c r="U175" s="9"/>
      <c r="V175" s="9"/>
      <c r="W175" s="9"/>
      <c r="X175" s="5"/>
      <c r="Y175" s="5"/>
      <c r="Z175" s="9"/>
      <c r="AA175" s="9"/>
      <c r="AB175" s="9"/>
      <c r="AC175" s="9"/>
      <c r="AD175" s="5"/>
      <c r="AE175" s="5"/>
      <c r="AF175" s="5"/>
      <c r="AG175" s="5"/>
      <c r="AH175" s="9"/>
      <c r="AI175" s="9"/>
      <c r="AJ175" s="9"/>
      <c r="AK175" s="9"/>
      <c r="AL175" s="13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9"/>
      <c r="N176" s="9"/>
      <c r="O176" s="9"/>
      <c r="P176" s="9"/>
      <c r="Q176" s="5"/>
      <c r="R176" s="5"/>
      <c r="S176" s="5"/>
      <c r="T176" s="9"/>
      <c r="U176" s="9"/>
      <c r="V176" s="9"/>
      <c r="W176" s="9"/>
      <c r="X176" s="5"/>
      <c r="Y176" s="5"/>
      <c r="Z176" s="9"/>
      <c r="AA176" s="9"/>
      <c r="AB176" s="9"/>
      <c r="AC176" s="9"/>
      <c r="AD176" s="5"/>
      <c r="AE176" s="5"/>
      <c r="AF176" s="5"/>
      <c r="AG176" s="5"/>
      <c r="AH176" s="9"/>
      <c r="AI176" s="9"/>
      <c r="AJ176" s="9"/>
      <c r="AK176" s="9"/>
      <c r="AL176" s="13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9"/>
      <c r="N177" s="9"/>
      <c r="O177" s="9"/>
      <c r="P177" s="9"/>
      <c r="Q177" s="5"/>
      <c r="R177" s="5"/>
      <c r="S177" s="5"/>
      <c r="T177" s="9"/>
      <c r="U177" s="9"/>
      <c r="V177" s="9"/>
      <c r="W177" s="9"/>
      <c r="X177" s="5"/>
      <c r="Y177" s="5"/>
      <c r="Z177" s="9"/>
      <c r="AA177" s="9"/>
      <c r="AB177" s="9"/>
      <c r="AC177" s="9"/>
      <c r="AD177" s="5"/>
      <c r="AE177" s="5"/>
      <c r="AF177" s="5"/>
      <c r="AG177" s="5"/>
      <c r="AH177" s="9"/>
      <c r="AI177" s="9"/>
      <c r="AJ177" s="9"/>
      <c r="AK177" s="9"/>
      <c r="AL177" s="13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9"/>
      <c r="N178" s="9"/>
      <c r="O178" s="9"/>
      <c r="P178" s="9"/>
      <c r="Q178" s="5"/>
      <c r="R178" s="5"/>
      <c r="S178" s="5"/>
      <c r="T178" s="9"/>
      <c r="U178" s="9"/>
      <c r="V178" s="9"/>
      <c r="W178" s="9"/>
      <c r="X178" s="5"/>
      <c r="Y178" s="5"/>
      <c r="Z178" s="9"/>
      <c r="AA178" s="9"/>
      <c r="AB178" s="9"/>
      <c r="AC178" s="9"/>
      <c r="AD178" s="5"/>
      <c r="AE178" s="5"/>
      <c r="AF178" s="5"/>
      <c r="AG178" s="5"/>
      <c r="AH178" s="9"/>
      <c r="AI178" s="9"/>
      <c r="AJ178" s="9"/>
      <c r="AK178" s="9"/>
      <c r="AL178" s="13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9"/>
      <c r="N179" s="9"/>
      <c r="O179" s="9"/>
      <c r="P179" s="9"/>
      <c r="Q179" s="5"/>
      <c r="R179" s="5"/>
      <c r="S179" s="5"/>
      <c r="T179" s="9"/>
      <c r="U179" s="9"/>
      <c r="V179" s="9"/>
      <c r="W179" s="9"/>
      <c r="X179" s="5"/>
      <c r="Y179" s="5"/>
      <c r="Z179" s="9"/>
      <c r="AA179" s="9"/>
      <c r="AB179" s="9"/>
      <c r="AC179" s="9"/>
      <c r="AD179" s="5"/>
      <c r="AE179" s="5"/>
      <c r="AF179" s="5"/>
      <c r="AG179" s="5"/>
      <c r="AH179" s="9"/>
      <c r="AI179" s="9"/>
      <c r="AJ179" s="9"/>
      <c r="AK179" s="9"/>
      <c r="AL179" s="13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9"/>
      <c r="N180" s="9"/>
      <c r="O180" s="9"/>
      <c r="P180" s="9"/>
      <c r="Q180" s="5"/>
      <c r="R180" s="5"/>
      <c r="S180" s="5"/>
      <c r="T180" s="9"/>
      <c r="U180" s="9"/>
      <c r="V180" s="9"/>
      <c r="W180" s="9"/>
      <c r="X180" s="5"/>
      <c r="Y180" s="5"/>
      <c r="Z180" s="9"/>
      <c r="AA180" s="9"/>
      <c r="AB180" s="9"/>
      <c r="AC180" s="9"/>
      <c r="AD180" s="5"/>
      <c r="AE180" s="5"/>
      <c r="AF180" s="5"/>
      <c r="AG180" s="5"/>
      <c r="AH180" s="9"/>
      <c r="AI180" s="9"/>
      <c r="AJ180" s="9"/>
      <c r="AK180" s="9"/>
      <c r="AL180" s="13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9"/>
      <c r="N181" s="9"/>
      <c r="O181" s="9"/>
      <c r="P181" s="9"/>
      <c r="Q181" s="5"/>
      <c r="R181" s="5"/>
      <c r="S181" s="5"/>
      <c r="T181" s="9"/>
      <c r="U181" s="9"/>
      <c r="V181" s="9"/>
      <c r="W181" s="9"/>
      <c r="X181" s="5"/>
      <c r="Y181" s="5"/>
      <c r="Z181" s="9"/>
      <c r="AA181" s="9"/>
      <c r="AB181" s="9"/>
      <c r="AC181" s="9"/>
      <c r="AD181" s="5"/>
      <c r="AE181" s="5"/>
      <c r="AF181" s="5"/>
      <c r="AG181" s="5"/>
      <c r="AH181" s="9"/>
      <c r="AI181" s="9"/>
      <c r="AJ181" s="9"/>
      <c r="AK181" s="9"/>
      <c r="AL181" s="13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9"/>
      <c r="N182" s="9"/>
      <c r="O182" s="9"/>
      <c r="P182" s="9"/>
      <c r="Q182" s="5"/>
      <c r="R182" s="5"/>
      <c r="S182" s="5"/>
      <c r="T182" s="9"/>
      <c r="U182" s="9"/>
      <c r="V182" s="9"/>
      <c r="W182" s="9"/>
      <c r="X182" s="5"/>
      <c r="Y182" s="5"/>
      <c r="Z182" s="9"/>
      <c r="AA182" s="9"/>
      <c r="AB182" s="9"/>
      <c r="AC182" s="9"/>
      <c r="AD182" s="5"/>
      <c r="AE182" s="5"/>
      <c r="AF182" s="5"/>
      <c r="AG182" s="5"/>
      <c r="AH182" s="9"/>
      <c r="AI182" s="9"/>
      <c r="AJ182" s="9"/>
      <c r="AK182" s="9"/>
      <c r="AL182" s="13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9"/>
      <c r="N183" s="9"/>
      <c r="O183" s="9"/>
      <c r="P183" s="9"/>
      <c r="Q183" s="5"/>
      <c r="R183" s="5"/>
      <c r="S183" s="5"/>
      <c r="T183" s="9"/>
      <c r="U183" s="9"/>
      <c r="V183" s="9"/>
      <c r="W183" s="9"/>
      <c r="X183" s="5"/>
      <c r="Y183" s="5"/>
      <c r="Z183" s="9"/>
      <c r="AA183" s="9"/>
      <c r="AB183" s="9"/>
      <c r="AC183" s="9"/>
      <c r="AD183" s="5"/>
      <c r="AE183" s="5"/>
      <c r="AF183" s="5"/>
      <c r="AG183" s="5"/>
      <c r="AH183" s="9"/>
      <c r="AI183" s="9"/>
      <c r="AJ183" s="9"/>
      <c r="AK183" s="9"/>
      <c r="AL183" s="13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9"/>
      <c r="N184" s="9"/>
      <c r="O184" s="9"/>
      <c r="P184" s="9"/>
      <c r="Q184" s="5"/>
      <c r="R184" s="5"/>
      <c r="S184" s="5"/>
      <c r="T184" s="9"/>
      <c r="U184" s="9"/>
      <c r="V184" s="9"/>
      <c r="W184" s="9"/>
      <c r="X184" s="5"/>
      <c r="Y184" s="5"/>
      <c r="Z184" s="9"/>
      <c r="AA184" s="9"/>
      <c r="AB184" s="9"/>
      <c r="AC184" s="9"/>
      <c r="AD184" s="5"/>
      <c r="AE184" s="5"/>
      <c r="AF184" s="5"/>
      <c r="AG184" s="5"/>
      <c r="AH184" s="9"/>
      <c r="AI184" s="9"/>
      <c r="AJ184" s="9"/>
      <c r="AK184" s="9"/>
      <c r="AL184" s="13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9"/>
      <c r="N185" s="9"/>
      <c r="O185" s="9"/>
      <c r="P185" s="9"/>
      <c r="Q185" s="5"/>
      <c r="R185" s="5"/>
      <c r="S185" s="5"/>
      <c r="T185" s="9"/>
      <c r="U185" s="9"/>
      <c r="V185" s="9"/>
      <c r="W185" s="9"/>
      <c r="X185" s="5"/>
      <c r="Y185" s="5"/>
      <c r="Z185" s="9"/>
      <c r="AA185" s="9"/>
      <c r="AB185" s="9"/>
      <c r="AC185" s="9"/>
      <c r="AD185" s="5"/>
      <c r="AE185" s="5"/>
      <c r="AF185" s="5"/>
      <c r="AG185" s="5"/>
      <c r="AH185" s="9"/>
      <c r="AI185" s="9"/>
      <c r="AJ185" s="9"/>
      <c r="AK185" s="9"/>
      <c r="AL185" s="13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9"/>
      <c r="N186" s="9"/>
      <c r="O186" s="9"/>
      <c r="P186" s="9"/>
      <c r="Q186" s="5"/>
      <c r="R186" s="5"/>
      <c r="S186" s="5"/>
      <c r="T186" s="9"/>
      <c r="U186" s="9"/>
      <c r="V186" s="9"/>
      <c r="W186" s="9"/>
      <c r="X186" s="5"/>
      <c r="Y186" s="5"/>
      <c r="Z186" s="9"/>
      <c r="AA186" s="9"/>
      <c r="AB186" s="9"/>
      <c r="AC186" s="9"/>
      <c r="AD186" s="5"/>
      <c r="AE186" s="5"/>
      <c r="AF186" s="5"/>
      <c r="AG186" s="5"/>
      <c r="AH186" s="9"/>
      <c r="AI186" s="9"/>
      <c r="AJ186" s="9"/>
      <c r="AK186" s="9"/>
      <c r="AL186" s="13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9"/>
      <c r="N187" s="9"/>
      <c r="O187" s="9"/>
      <c r="P187" s="9"/>
      <c r="Q187" s="5"/>
      <c r="R187" s="5"/>
      <c r="S187" s="5"/>
      <c r="T187" s="9"/>
      <c r="U187" s="9"/>
      <c r="V187" s="9"/>
      <c r="W187" s="9"/>
      <c r="X187" s="5"/>
      <c r="Y187" s="5"/>
      <c r="Z187" s="9"/>
      <c r="AA187" s="9"/>
      <c r="AB187" s="9"/>
      <c r="AC187" s="9"/>
      <c r="AD187" s="5"/>
      <c r="AE187" s="5"/>
      <c r="AF187" s="5"/>
      <c r="AG187" s="5"/>
      <c r="AH187" s="9"/>
      <c r="AI187" s="9"/>
      <c r="AJ187" s="9"/>
      <c r="AK187" s="9"/>
      <c r="AL187" s="13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9"/>
      <c r="N188" s="9"/>
      <c r="O188" s="9"/>
      <c r="P188" s="9"/>
      <c r="Q188" s="5"/>
      <c r="R188" s="5"/>
      <c r="S188" s="5"/>
      <c r="T188" s="9"/>
      <c r="U188" s="9"/>
      <c r="V188" s="9"/>
      <c r="W188" s="9"/>
      <c r="X188" s="5"/>
      <c r="Y188" s="5"/>
      <c r="Z188" s="9"/>
      <c r="AA188" s="9"/>
      <c r="AB188" s="9"/>
      <c r="AC188" s="9"/>
      <c r="AD188" s="5"/>
      <c r="AE188" s="5"/>
      <c r="AF188" s="5"/>
      <c r="AG188" s="5"/>
      <c r="AH188" s="9"/>
      <c r="AI188" s="9"/>
      <c r="AJ188" s="9"/>
      <c r="AK188" s="9"/>
      <c r="AL188" s="13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9"/>
      <c r="N189" s="9"/>
      <c r="O189" s="9"/>
      <c r="P189" s="9"/>
      <c r="Q189" s="5"/>
      <c r="R189" s="5"/>
      <c r="S189" s="5"/>
      <c r="T189" s="9"/>
      <c r="U189" s="9"/>
      <c r="V189" s="9"/>
      <c r="W189" s="9"/>
      <c r="X189" s="5"/>
      <c r="Y189" s="5"/>
      <c r="Z189" s="9"/>
      <c r="AA189" s="9"/>
      <c r="AB189" s="9"/>
      <c r="AC189" s="9"/>
      <c r="AD189" s="5"/>
      <c r="AE189" s="5"/>
      <c r="AF189" s="5"/>
      <c r="AG189" s="5"/>
      <c r="AH189" s="9"/>
      <c r="AI189" s="9"/>
      <c r="AJ189" s="9"/>
      <c r="AK189" s="9"/>
      <c r="AL189" s="13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9"/>
      <c r="N190" s="9"/>
      <c r="O190" s="9"/>
      <c r="P190" s="9"/>
      <c r="Q190" s="5"/>
      <c r="R190" s="5"/>
      <c r="S190" s="5"/>
      <c r="T190" s="9"/>
      <c r="U190" s="9"/>
      <c r="V190" s="9"/>
      <c r="W190" s="9"/>
      <c r="X190" s="5"/>
      <c r="Y190" s="5"/>
      <c r="Z190" s="9"/>
      <c r="AA190" s="9"/>
      <c r="AB190" s="9"/>
      <c r="AC190" s="9"/>
      <c r="AD190" s="5"/>
      <c r="AE190" s="5"/>
      <c r="AF190" s="5"/>
      <c r="AG190" s="5"/>
      <c r="AH190" s="9"/>
      <c r="AI190" s="9"/>
      <c r="AJ190" s="9"/>
      <c r="AK190" s="9"/>
      <c r="AL190" s="13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9"/>
      <c r="N191" s="9"/>
      <c r="O191" s="9"/>
      <c r="P191" s="9"/>
      <c r="Q191" s="5"/>
      <c r="R191" s="5"/>
      <c r="S191" s="5"/>
      <c r="T191" s="9"/>
      <c r="U191" s="9"/>
      <c r="V191" s="9"/>
      <c r="W191" s="9"/>
      <c r="X191" s="5"/>
      <c r="Y191" s="5"/>
      <c r="Z191" s="9"/>
      <c r="AA191" s="9"/>
      <c r="AB191" s="9"/>
      <c r="AC191" s="9"/>
      <c r="AD191" s="5"/>
      <c r="AE191" s="5"/>
      <c r="AF191" s="5"/>
      <c r="AG191" s="5"/>
      <c r="AH191" s="9"/>
      <c r="AI191" s="9"/>
      <c r="AJ191" s="9"/>
      <c r="AK191" s="9"/>
      <c r="AL191" s="13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/>
      <c r="N192" s="9"/>
      <c r="O192" s="9"/>
      <c r="P192" s="9"/>
      <c r="Q192" s="5"/>
      <c r="R192" s="5"/>
      <c r="S192" s="5"/>
      <c r="T192" s="9"/>
      <c r="U192" s="9"/>
      <c r="V192" s="9"/>
      <c r="W192" s="9"/>
      <c r="X192" s="5"/>
      <c r="Y192" s="5"/>
      <c r="Z192" s="9"/>
      <c r="AA192" s="9"/>
      <c r="AB192" s="9"/>
      <c r="AC192" s="9"/>
      <c r="AD192" s="5"/>
      <c r="AE192" s="5"/>
      <c r="AF192" s="5"/>
      <c r="AG192" s="5"/>
      <c r="AH192" s="9"/>
      <c r="AI192" s="9"/>
      <c r="AJ192" s="9"/>
      <c r="AK192" s="9"/>
      <c r="AL192" s="13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9"/>
      <c r="N193" s="9"/>
      <c r="O193" s="9"/>
      <c r="P193" s="9"/>
      <c r="Q193" s="5"/>
      <c r="R193" s="5"/>
      <c r="S193" s="5"/>
      <c r="T193" s="9"/>
      <c r="U193" s="9"/>
      <c r="V193" s="9"/>
      <c r="W193" s="9"/>
      <c r="X193" s="5"/>
      <c r="Y193" s="5"/>
      <c r="Z193" s="9"/>
      <c r="AA193" s="9"/>
      <c r="AB193" s="9"/>
      <c r="AC193" s="9"/>
      <c r="AD193" s="5"/>
      <c r="AE193" s="5"/>
      <c r="AF193" s="5"/>
      <c r="AG193" s="5"/>
      <c r="AH193" s="9"/>
      <c r="AI193" s="9"/>
      <c r="AJ193" s="9"/>
      <c r="AK193" s="9"/>
      <c r="AL193" s="13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9"/>
      <c r="N194" s="9"/>
      <c r="O194" s="9"/>
      <c r="P194" s="9"/>
      <c r="Q194" s="5"/>
      <c r="R194" s="5"/>
      <c r="S194" s="5"/>
      <c r="T194" s="9"/>
      <c r="U194" s="9"/>
      <c r="V194" s="9"/>
      <c r="W194" s="9"/>
      <c r="X194" s="5"/>
      <c r="Y194" s="5"/>
      <c r="Z194" s="9"/>
      <c r="AA194" s="9"/>
      <c r="AB194" s="9"/>
      <c r="AC194" s="9"/>
      <c r="AD194" s="5"/>
      <c r="AE194" s="5"/>
      <c r="AF194" s="5"/>
      <c r="AG194" s="5"/>
      <c r="AH194" s="9"/>
      <c r="AI194" s="9"/>
      <c r="AJ194" s="9"/>
      <c r="AK194" s="9"/>
      <c r="AL194" s="13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9"/>
      <c r="N195" s="9"/>
      <c r="O195" s="9"/>
      <c r="P195" s="9"/>
      <c r="Q195" s="5"/>
      <c r="R195" s="5"/>
      <c r="S195" s="5"/>
      <c r="T195" s="9"/>
      <c r="U195" s="9"/>
      <c r="V195" s="9"/>
      <c r="W195" s="9"/>
      <c r="X195" s="5"/>
      <c r="Y195" s="5"/>
      <c r="Z195" s="9"/>
      <c r="AA195" s="9"/>
      <c r="AB195" s="9"/>
      <c r="AC195" s="9"/>
      <c r="AD195" s="5"/>
      <c r="AE195" s="5"/>
      <c r="AF195" s="5"/>
      <c r="AG195" s="5"/>
      <c r="AH195" s="9"/>
      <c r="AI195" s="9"/>
      <c r="AJ195" s="9"/>
      <c r="AK195" s="9"/>
      <c r="AL195" s="13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9"/>
      <c r="N196" s="9"/>
      <c r="O196" s="9"/>
      <c r="P196" s="9"/>
      <c r="Q196" s="5"/>
      <c r="R196" s="5"/>
      <c r="S196" s="5"/>
      <c r="T196" s="9"/>
      <c r="U196" s="9"/>
      <c r="V196" s="9"/>
      <c r="W196" s="9"/>
      <c r="X196" s="5"/>
      <c r="Y196" s="5"/>
      <c r="Z196" s="9"/>
      <c r="AA196" s="9"/>
      <c r="AB196" s="9"/>
      <c r="AC196" s="9"/>
      <c r="AD196" s="5"/>
      <c r="AE196" s="5"/>
      <c r="AF196" s="5"/>
      <c r="AG196" s="5"/>
      <c r="AH196" s="9"/>
      <c r="AI196" s="9"/>
      <c r="AJ196" s="9"/>
      <c r="AK196" s="9"/>
      <c r="AL196" s="13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9"/>
      <c r="N197" s="9"/>
      <c r="O197" s="9"/>
      <c r="P197" s="9"/>
      <c r="Q197" s="5"/>
      <c r="R197" s="5"/>
      <c r="S197" s="5"/>
      <c r="T197" s="9"/>
      <c r="U197" s="9"/>
      <c r="V197" s="9"/>
      <c r="W197" s="9"/>
      <c r="X197" s="5"/>
      <c r="Y197" s="5"/>
      <c r="Z197" s="9"/>
      <c r="AA197" s="9"/>
      <c r="AB197" s="9"/>
      <c r="AC197" s="9"/>
      <c r="AD197" s="5"/>
      <c r="AE197" s="5"/>
      <c r="AF197" s="5"/>
      <c r="AG197" s="5"/>
      <c r="AH197" s="9"/>
      <c r="AI197" s="9"/>
      <c r="AJ197" s="9"/>
      <c r="AK197" s="9"/>
      <c r="AL197" s="13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9"/>
      <c r="N198" s="9"/>
      <c r="O198" s="9"/>
      <c r="P198" s="9"/>
      <c r="Q198" s="5"/>
      <c r="R198" s="5"/>
      <c r="S198" s="5"/>
      <c r="T198" s="9"/>
      <c r="U198" s="9"/>
      <c r="V198" s="9"/>
      <c r="W198" s="9"/>
      <c r="X198" s="5"/>
      <c r="Y198" s="5"/>
      <c r="Z198" s="9"/>
      <c r="AA198" s="9"/>
      <c r="AB198" s="9"/>
      <c r="AC198" s="9"/>
      <c r="AD198" s="5"/>
      <c r="AE198" s="5"/>
      <c r="AF198" s="5"/>
      <c r="AG198" s="5"/>
      <c r="AH198" s="9"/>
      <c r="AI198" s="9"/>
      <c r="AJ198" s="9"/>
      <c r="AK198" s="9"/>
      <c r="AL198" s="13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9"/>
      <c r="N199" s="9"/>
      <c r="O199" s="9"/>
      <c r="P199" s="9"/>
      <c r="Q199" s="5"/>
      <c r="R199" s="5"/>
      <c r="S199" s="5"/>
      <c r="T199" s="9"/>
      <c r="U199" s="9"/>
      <c r="V199" s="9"/>
      <c r="W199" s="9"/>
      <c r="X199" s="5"/>
      <c r="Y199" s="5"/>
      <c r="Z199" s="9"/>
      <c r="AA199" s="9"/>
      <c r="AB199" s="9"/>
      <c r="AC199" s="9"/>
      <c r="AD199" s="5"/>
      <c r="AE199" s="5"/>
      <c r="AF199" s="5"/>
      <c r="AG199" s="5"/>
      <c r="AH199" s="9"/>
      <c r="AI199" s="9"/>
      <c r="AJ199" s="9"/>
      <c r="AK199" s="9"/>
      <c r="AL199" s="13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9"/>
      <c r="N200" s="9"/>
      <c r="O200" s="9"/>
      <c r="P200" s="9"/>
      <c r="Q200" s="5"/>
      <c r="R200" s="5"/>
      <c r="S200" s="5"/>
      <c r="T200" s="9"/>
      <c r="U200" s="9"/>
      <c r="V200" s="9"/>
      <c r="W200" s="9"/>
      <c r="X200" s="5"/>
      <c r="Y200" s="5"/>
      <c r="Z200" s="9"/>
      <c r="AA200" s="9"/>
      <c r="AB200" s="9"/>
      <c r="AC200" s="9"/>
      <c r="AD200" s="5"/>
      <c r="AE200" s="5"/>
      <c r="AF200" s="5"/>
      <c r="AG200" s="5"/>
      <c r="AH200" s="9"/>
      <c r="AI200" s="9"/>
      <c r="AJ200" s="9"/>
      <c r="AK200" s="9"/>
      <c r="AL200" s="13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9"/>
      <c r="N201" s="9"/>
      <c r="O201" s="9"/>
      <c r="P201" s="9"/>
      <c r="Q201" s="5"/>
      <c r="R201" s="5"/>
      <c r="S201" s="5"/>
      <c r="T201" s="9"/>
      <c r="U201" s="9"/>
      <c r="V201" s="9"/>
      <c r="W201" s="9"/>
      <c r="X201" s="5"/>
      <c r="Y201" s="5"/>
      <c r="Z201" s="9"/>
      <c r="AA201" s="9"/>
      <c r="AB201" s="9"/>
      <c r="AC201" s="9"/>
      <c r="AD201" s="5"/>
      <c r="AE201" s="5"/>
      <c r="AF201" s="5"/>
      <c r="AG201" s="5"/>
      <c r="AH201" s="9"/>
      <c r="AI201" s="9"/>
      <c r="AJ201" s="9"/>
      <c r="AK201" s="9"/>
      <c r="AL201" s="13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9"/>
      <c r="N202" s="9"/>
      <c r="O202" s="9"/>
      <c r="P202" s="9"/>
      <c r="Q202" s="5"/>
      <c r="R202" s="5"/>
      <c r="S202" s="5"/>
      <c r="T202" s="9"/>
      <c r="U202" s="9"/>
      <c r="V202" s="9"/>
      <c r="W202" s="9"/>
      <c r="X202" s="5"/>
      <c r="Y202" s="5"/>
      <c r="Z202" s="9"/>
      <c r="AA202" s="9"/>
      <c r="AB202" s="9"/>
      <c r="AC202" s="9"/>
      <c r="AD202" s="5"/>
      <c r="AE202" s="5"/>
      <c r="AF202" s="5"/>
      <c r="AG202" s="5"/>
      <c r="AH202" s="9"/>
      <c r="AI202" s="9"/>
      <c r="AJ202" s="9"/>
      <c r="AK202" s="9"/>
      <c r="AL202" s="13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9"/>
      <c r="N203" s="9"/>
      <c r="O203" s="9"/>
      <c r="P203" s="9"/>
      <c r="Q203" s="5"/>
      <c r="R203" s="5"/>
      <c r="S203" s="5"/>
      <c r="T203" s="9"/>
      <c r="U203" s="9"/>
      <c r="V203" s="9"/>
      <c r="W203" s="9"/>
      <c r="X203" s="5"/>
      <c r="Y203" s="5"/>
      <c r="Z203" s="9"/>
      <c r="AA203" s="9"/>
      <c r="AB203" s="9"/>
      <c r="AC203" s="9"/>
      <c r="AD203" s="5"/>
      <c r="AE203" s="5"/>
      <c r="AF203" s="5"/>
      <c r="AG203" s="5"/>
      <c r="AH203" s="9"/>
      <c r="AI203" s="9"/>
      <c r="AJ203" s="9"/>
      <c r="AK203" s="9"/>
      <c r="AL203" s="13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9"/>
      <c r="N204" s="9"/>
      <c r="O204" s="9"/>
      <c r="P204" s="9"/>
      <c r="Q204" s="5"/>
      <c r="R204" s="5"/>
      <c r="S204" s="5"/>
      <c r="T204" s="9"/>
      <c r="U204" s="9"/>
      <c r="V204" s="9"/>
      <c r="W204" s="9"/>
      <c r="X204" s="5"/>
      <c r="Y204" s="5"/>
      <c r="Z204" s="9"/>
      <c r="AA204" s="9"/>
      <c r="AB204" s="9"/>
      <c r="AC204" s="9"/>
      <c r="AD204" s="5"/>
      <c r="AE204" s="5"/>
      <c r="AF204" s="5"/>
      <c r="AG204" s="5"/>
      <c r="AH204" s="9"/>
      <c r="AI204" s="9"/>
      <c r="AJ204" s="9"/>
      <c r="AK204" s="9"/>
      <c r="AL204" s="13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9"/>
      <c r="N205" s="9"/>
      <c r="O205" s="9"/>
      <c r="P205" s="9"/>
      <c r="Q205" s="5"/>
      <c r="R205" s="5"/>
      <c r="S205" s="5"/>
      <c r="T205" s="9"/>
      <c r="U205" s="9"/>
      <c r="V205" s="9"/>
      <c r="W205" s="9"/>
      <c r="X205" s="5"/>
      <c r="Y205" s="5"/>
      <c r="Z205" s="9"/>
      <c r="AA205" s="9"/>
      <c r="AB205" s="9"/>
      <c r="AC205" s="9"/>
      <c r="AD205" s="5"/>
      <c r="AE205" s="5"/>
      <c r="AF205" s="5"/>
      <c r="AG205" s="5"/>
      <c r="AH205" s="9"/>
      <c r="AI205" s="9"/>
      <c r="AJ205" s="9"/>
      <c r="AK205" s="9"/>
      <c r="AL205" s="13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9"/>
      <c r="N206" s="9"/>
      <c r="O206" s="9"/>
      <c r="P206" s="9"/>
      <c r="Q206" s="5"/>
      <c r="R206" s="5"/>
      <c r="S206" s="5"/>
      <c r="T206" s="9"/>
      <c r="U206" s="9"/>
      <c r="V206" s="9"/>
      <c r="W206" s="9"/>
      <c r="X206" s="5"/>
      <c r="Y206" s="5"/>
      <c r="Z206" s="9"/>
      <c r="AA206" s="9"/>
      <c r="AB206" s="9"/>
      <c r="AC206" s="9"/>
      <c r="AD206" s="5"/>
      <c r="AE206" s="5"/>
      <c r="AF206" s="5"/>
      <c r="AG206" s="5"/>
      <c r="AH206" s="9"/>
      <c r="AI206" s="9"/>
      <c r="AJ206" s="9"/>
      <c r="AK206" s="9"/>
      <c r="AL206" s="13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9"/>
      <c r="N207" s="9"/>
      <c r="O207" s="9"/>
      <c r="P207" s="9"/>
      <c r="Q207" s="5"/>
      <c r="R207" s="5"/>
      <c r="S207" s="5"/>
      <c r="T207" s="9"/>
      <c r="U207" s="9"/>
      <c r="V207" s="9"/>
      <c r="W207" s="9"/>
      <c r="X207" s="5"/>
      <c r="Y207" s="5"/>
      <c r="Z207" s="9"/>
      <c r="AA207" s="9"/>
      <c r="AB207" s="9"/>
      <c r="AC207" s="9"/>
      <c r="AD207" s="5"/>
      <c r="AE207" s="5"/>
      <c r="AF207" s="5"/>
      <c r="AG207" s="5"/>
      <c r="AH207" s="9"/>
      <c r="AI207" s="9"/>
      <c r="AJ207" s="9"/>
      <c r="AK207" s="9"/>
      <c r="AL207" s="13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9"/>
      <c r="N208" s="9"/>
      <c r="O208" s="9"/>
      <c r="P208" s="9"/>
      <c r="Q208" s="5"/>
      <c r="R208" s="5"/>
      <c r="S208" s="5"/>
      <c r="T208" s="9"/>
      <c r="U208" s="9"/>
      <c r="V208" s="9"/>
      <c r="W208" s="9"/>
      <c r="X208" s="5"/>
      <c r="Y208" s="5"/>
      <c r="Z208" s="9"/>
      <c r="AA208" s="9"/>
      <c r="AB208" s="9"/>
      <c r="AC208" s="9"/>
      <c r="AD208" s="5"/>
      <c r="AE208" s="5"/>
      <c r="AF208" s="5"/>
      <c r="AG208" s="5"/>
      <c r="AH208" s="9"/>
      <c r="AI208" s="9"/>
      <c r="AJ208" s="9"/>
      <c r="AK208" s="9"/>
      <c r="AL208" s="13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9"/>
      <c r="N209" s="9"/>
      <c r="O209" s="9"/>
      <c r="P209" s="9"/>
      <c r="Q209" s="5"/>
      <c r="R209" s="5"/>
      <c r="S209" s="5"/>
      <c r="T209" s="9"/>
      <c r="U209" s="9"/>
      <c r="V209" s="9"/>
      <c r="W209" s="9"/>
      <c r="X209" s="5"/>
      <c r="Y209" s="5"/>
      <c r="Z209" s="9"/>
      <c r="AA209" s="9"/>
      <c r="AB209" s="9"/>
      <c r="AC209" s="9"/>
      <c r="AD209" s="5"/>
      <c r="AE209" s="5"/>
      <c r="AF209" s="5"/>
      <c r="AG209" s="5"/>
      <c r="AH209" s="9"/>
      <c r="AI209" s="9"/>
      <c r="AJ209" s="9"/>
      <c r="AK209" s="9"/>
      <c r="AL209" s="13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9"/>
      <c r="N210" s="9"/>
      <c r="O210" s="9"/>
      <c r="P210" s="9"/>
      <c r="Q210" s="5"/>
      <c r="R210" s="5"/>
      <c r="S210" s="5"/>
      <c r="T210" s="9"/>
      <c r="U210" s="9"/>
      <c r="V210" s="9"/>
      <c r="W210" s="9"/>
      <c r="X210" s="5"/>
      <c r="Y210" s="5"/>
      <c r="Z210" s="9"/>
      <c r="AA210" s="9"/>
      <c r="AB210" s="9"/>
      <c r="AC210" s="9"/>
      <c r="AD210" s="5"/>
      <c r="AE210" s="5"/>
      <c r="AF210" s="5"/>
      <c r="AG210" s="5"/>
      <c r="AH210" s="9"/>
      <c r="AI210" s="9"/>
      <c r="AJ210" s="9"/>
      <c r="AK210" s="9"/>
      <c r="AL210" s="13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9"/>
      <c r="N211" s="9"/>
      <c r="O211" s="9"/>
      <c r="P211" s="9"/>
      <c r="Q211" s="5"/>
      <c r="R211" s="5"/>
      <c r="S211" s="5"/>
      <c r="T211" s="9"/>
      <c r="U211" s="9"/>
      <c r="V211" s="9"/>
      <c r="W211" s="9"/>
      <c r="X211" s="5"/>
      <c r="Y211" s="5"/>
      <c r="Z211" s="9"/>
      <c r="AA211" s="9"/>
      <c r="AB211" s="9"/>
      <c r="AC211" s="9"/>
      <c r="AD211" s="5"/>
      <c r="AE211" s="5"/>
      <c r="AF211" s="5"/>
      <c r="AG211" s="5"/>
      <c r="AH211" s="9"/>
      <c r="AI211" s="9"/>
      <c r="AJ211" s="9"/>
      <c r="AK211" s="9"/>
      <c r="AL211" s="13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9"/>
      <c r="N212" s="9"/>
      <c r="O212" s="9"/>
      <c r="P212" s="9"/>
      <c r="Q212" s="5"/>
      <c r="R212" s="5"/>
      <c r="S212" s="5"/>
      <c r="T212" s="9"/>
      <c r="U212" s="9"/>
      <c r="V212" s="9"/>
      <c r="W212" s="9"/>
      <c r="X212" s="5"/>
      <c r="Y212" s="5"/>
      <c r="Z212" s="9"/>
      <c r="AA212" s="9"/>
      <c r="AB212" s="9"/>
      <c r="AC212" s="9"/>
      <c r="AD212" s="5"/>
      <c r="AE212" s="5"/>
      <c r="AF212" s="5"/>
      <c r="AG212" s="5"/>
      <c r="AH212" s="9"/>
      <c r="AI212" s="9"/>
      <c r="AJ212" s="9"/>
      <c r="AK212" s="9"/>
      <c r="AL212" s="13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9"/>
      <c r="N213" s="9"/>
      <c r="O213" s="9"/>
      <c r="P213" s="9"/>
      <c r="Q213" s="5"/>
      <c r="R213" s="5"/>
      <c r="S213" s="5"/>
      <c r="T213" s="9"/>
      <c r="U213" s="9"/>
      <c r="V213" s="9"/>
      <c r="W213" s="9"/>
      <c r="X213" s="5"/>
      <c r="Y213" s="5"/>
      <c r="Z213" s="9"/>
      <c r="AA213" s="9"/>
      <c r="AB213" s="9"/>
      <c r="AC213" s="9"/>
      <c r="AD213" s="5"/>
      <c r="AE213" s="5"/>
      <c r="AF213" s="5"/>
      <c r="AG213" s="5"/>
      <c r="AH213" s="9"/>
      <c r="AI213" s="9"/>
      <c r="AJ213" s="9"/>
      <c r="AK213" s="9"/>
      <c r="AL213" s="13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9"/>
      <c r="N214" s="9"/>
      <c r="O214" s="9"/>
      <c r="P214" s="9"/>
      <c r="Q214" s="5"/>
      <c r="R214" s="5"/>
      <c r="S214" s="5"/>
      <c r="T214" s="9"/>
      <c r="U214" s="9"/>
      <c r="V214" s="9"/>
      <c r="W214" s="9"/>
      <c r="X214" s="5"/>
      <c r="Y214" s="5"/>
      <c r="Z214" s="9"/>
      <c r="AA214" s="9"/>
      <c r="AB214" s="9"/>
      <c r="AC214" s="9"/>
      <c r="AD214" s="5"/>
      <c r="AE214" s="5"/>
      <c r="AF214" s="5"/>
      <c r="AG214" s="5"/>
      <c r="AH214" s="9"/>
      <c r="AI214" s="9"/>
      <c r="AJ214" s="9"/>
      <c r="AK214" s="9"/>
      <c r="AL214" s="13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9"/>
      <c r="N215" s="9"/>
      <c r="O215" s="9"/>
      <c r="P215" s="9"/>
      <c r="Q215" s="5"/>
      <c r="R215" s="5"/>
      <c r="S215" s="5"/>
      <c r="T215" s="9"/>
      <c r="U215" s="9"/>
      <c r="V215" s="9"/>
      <c r="W215" s="9"/>
      <c r="X215" s="5"/>
      <c r="Y215" s="5"/>
      <c r="Z215" s="9"/>
      <c r="AA215" s="9"/>
      <c r="AB215" s="9"/>
      <c r="AC215" s="9"/>
      <c r="AD215" s="5"/>
      <c r="AE215" s="5"/>
      <c r="AF215" s="5"/>
      <c r="AG215" s="5"/>
      <c r="AH215" s="9"/>
      <c r="AI215" s="9"/>
      <c r="AJ215" s="9"/>
      <c r="AK215" s="9"/>
      <c r="AL215" s="13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9"/>
      <c r="N216" s="9"/>
      <c r="O216" s="9"/>
      <c r="P216" s="9"/>
      <c r="Q216" s="5"/>
      <c r="R216" s="5"/>
      <c r="S216" s="5"/>
      <c r="T216" s="9"/>
      <c r="U216" s="9"/>
      <c r="V216" s="9"/>
      <c r="W216" s="9"/>
      <c r="X216" s="5"/>
      <c r="Y216" s="5"/>
      <c r="Z216" s="9"/>
      <c r="AA216" s="9"/>
      <c r="AB216" s="9"/>
      <c r="AC216" s="9"/>
      <c r="AD216" s="5"/>
      <c r="AE216" s="5"/>
      <c r="AF216" s="5"/>
      <c r="AG216" s="5"/>
      <c r="AH216" s="9"/>
      <c r="AI216" s="9"/>
      <c r="AJ216" s="9"/>
      <c r="AK216" s="9"/>
      <c r="AL216" s="13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9"/>
      <c r="N217" s="9"/>
      <c r="O217" s="9"/>
      <c r="P217" s="9"/>
      <c r="Q217" s="5"/>
      <c r="R217" s="5"/>
      <c r="S217" s="5"/>
      <c r="T217" s="9"/>
      <c r="U217" s="9"/>
      <c r="V217" s="9"/>
      <c r="W217" s="9"/>
      <c r="X217" s="5"/>
      <c r="Y217" s="5"/>
      <c r="Z217" s="9"/>
      <c r="AA217" s="9"/>
      <c r="AB217" s="9"/>
      <c r="AC217" s="9"/>
      <c r="AD217" s="5"/>
      <c r="AE217" s="5"/>
      <c r="AF217" s="5"/>
      <c r="AG217" s="5"/>
      <c r="AH217" s="9"/>
      <c r="AI217" s="9"/>
      <c r="AJ217" s="9"/>
      <c r="AK217" s="9"/>
      <c r="AL217" s="13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9"/>
      <c r="N218" s="9"/>
      <c r="O218" s="9"/>
      <c r="P218" s="9"/>
      <c r="Q218" s="5"/>
      <c r="R218" s="5"/>
      <c r="S218" s="5"/>
      <c r="T218" s="9"/>
      <c r="U218" s="9"/>
      <c r="V218" s="9"/>
      <c r="W218" s="9"/>
      <c r="X218" s="5"/>
      <c r="Y218" s="5"/>
      <c r="Z218" s="9"/>
      <c r="AA218" s="9"/>
      <c r="AB218" s="9"/>
      <c r="AC218" s="9"/>
      <c r="AD218" s="5"/>
      <c r="AE218" s="5"/>
      <c r="AF218" s="5"/>
      <c r="AG218" s="5"/>
      <c r="AH218" s="9"/>
      <c r="AI218" s="9"/>
      <c r="AJ218" s="9"/>
      <c r="AK218" s="9"/>
      <c r="AL218" s="13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9"/>
      <c r="N219" s="9"/>
      <c r="O219" s="9"/>
      <c r="P219" s="9"/>
      <c r="Q219" s="5"/>
      <c r="R219" s="5"/>
      <c r="S219" s="5"/>
      <c r="T219" s="9"/>
      <c r="U219" s="9"/>
      <c r="V219" s="9"/>
      <c r="W219" s="9"/>
      <c r="X219" s="5"/>
      <c r="Y219" s="5"/>
      <c r="Z219" s="9"/>
      <c r="AA219" s="9"/>
      <c r="AB219" s="9"/>
      <c r="AC219" s="9"/>
      <c r="AD219" s="5"/>
      <c r="AE219" s="5"/>
      <c r="AF219" s="5"/>
      <c r="AG219" s="5"/>
      <c r="AH219" s="9"/>
      <c r="AI219" s="9"/>
      <c r="AJ219" s="9"/>
      <c r="AK219" s="9"/>
      <c r="AL219" s="13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9"/>
      <c r="N220" s="9"/>
      <c r="O220" s="9"/>
      <c r="P220" s="9"/>
      <c r="Q220" s="5"/>
      <c r="R220" s="5"/>
      <c r="S220" s="5"/>
      <c r="T220" s="9"/>
      <c r="U220" s="9"/>
      <c r="V220" s="9"/>
      <c r="W220" s="9"/>
      <c r="X220" s="5"/>
      <c r="Y220" s="5"/>
      <c r="Z220" s="9"/>
      <c r="AA220" s="9"/>
      <c r="AB220" s="9"/>
      <c r="AC220" s="9"/>
      <c r="AD220" s="5"/>
      <c r="AE220" s="5"/>
      <c r="AF220" s="5"/>
      <c r="AG220" s="5"/>
      <c r="AH220" s="9"/>
      <c r="AI220" s="9"/>
      <c r="AJ220" s="9"/>
      <c r="AK220" s="9"/>
      <c r="AL220" s="13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9"/>
      <c r="N221" s="9"/>
      <c r="O221" s="9"/>
      <c r="P221" s="9"/>
      <c r="Q221" s="5"/>
      <c r="R221" s="5"/>
      <c r="S221" s="5"/>
      <c r="T221" s="9"/>
      <c r="U221" s="9"/>
      <c r="V221" s="9"/>
      <c r="W221" s="9"/>
      <c r="X221" s="5"/>
      <c r="Y221" s="5"/>
      <c r="Z221" s="9"/>
      <c r="AA221" s="9"/>
      <c r="AB221" s="9"/>
      <c r="AC221" s="9"/>
      <c r="AD221" s="5"/>
      <c r="AE221" s="5"/>
      <c r="AF221" s="5"/>
      <c r="AG221" s="5"/>
      <c r="AH221" s="9"/>
      <c r="AI221" s="9"/>
      <c r="AJ221" s="9"/>
      <c r="AK221" s="9"/>
      <c r="AL221" s="13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9"/>
      <c r="N222" s="9"/>
      <c r="O222" s="9"/>
      <c r="P222" s="9"/>
      <c r="Q222" s="5"/>
      <c r="R222" s="5"/>
      <c r="S222" s="5"/>
      <c r="T222" s="9"/>
      <c r="U222" s="9"/>
      <c r="V222" s="9"/>
      <c r="W222" s="9"/>
      <c r="X222" s="5"/>
      <c r="Y222" s="5"/>
      <c r="Z222" s="9"/>
      <c r="AA222" s="9"/>
      <c r="AB222" s="9"/>
      <c r="AC222" s="9"/>
      <c r="AD222" s="5"/>
      <c r="AE222" s="5"/>
      <c r="AF222" s="5"/>
      <c r="AG222" s="5"/>
      <c r="AH222" s="9"/>
      <c r="AI222" s="9"/>
      <c r="AJ222" s="9"/>
      <c r="AK222" s="9"/>
      <c r="AL222" s="13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9"/>
      <c r="N223" s="9"/>
      <c r="O223" s="9"/>
      <c r="P223" s="9"/>
      <c r="Q223" s="5"/>
      <c r="R223" s="5"/>
      <c r="S223" s="5"/>
      <c r="T223" s="9"/>
      <c r="U223" s="9"/>
      <c r="V223" s="9"/>
      <c r="W223" s="9"/>
      <c r="X223" s="5"/>
      <c r="Y223" s="5"/>
      <c r="Z223" s="9"/>
      <c r="AA223" s="9"/>
      <c r="AB223" s="9"/>
      <c r="AC223" s="9"/>
      <c r="AD223" s="5"/>
      <c r="AE223" s="5"/>
      <c r="AF223" s="5"/>
      <c r="AG223" s="5"/>
      <c r="AH223" s="9"/>
      <c r="AI223" s="9"/>
      <c r="AJ223" s="9"/>
      <c r="AK223" s="9"/>
      <c r="AL223" s="13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9"/>
      <c r="N224" s="9"/>
      <c r="O224" s="9"/>
      <c r="P224" s="9"/>
      <c r="Q224" s="5"/>
      <c r="R224" s="5"/>
      <c r="S224" s="5"/>
      <c r="T224" s="9"/>
      <c r="U224" s="9"/>
      <c r="V224" s="9"/>
      <c r="W224" s="9"/>
      <c r="X224" s="5"/>
      <c r="Y224" s="5"/>
      <c r="Z224" s="9"/>
      <c r="AA224" s="9"/>
      <c r="AB224" s="9"/>
      <c r="AC224" s="9"/>
      <c r="AD224" s="5"/>
      <c r="AE224" s="5"/>
      <c r="AF224" s="5"/>
      <c r="AG224" s="5"/>
      <c r="AH224" s="9"/>
      <c r="AI224" s="9"/>
      <c r="AJ224" s="9"/>
      <c r="AK224" s="9"/>
      <c r="AL224" s="13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9"/>
      <c r="N225" s="9"/>
      <c r="O225" s="9"/>
      <c r="P225" s="9"/>
      <c r="Q225" s="5"/>
      <c r="R225" s="5"/>
      <c r="S225" s="5"/>
      <c r="T225" s="9"/>
      <c r="U225" s="9"/>
      <c r="V225" s="9"/>
      <c r="W225" s="9"/>
      <c r="X225" s="5"/>
      <c r="Y225" s="5"/>
      <c r="Z225" s="9"/>
      <c r="AA225" s="9"/>
      <c r="AB225" s="9"/>
      <c r="AC225" s="9"/>
      <c r="AD225" s="5"/>
      <c r="AE225" s="5"/>
      <c r="AF225" s="5"/>
      <c r="AG225" s="5"/>
      <c r="AH225" s="9"/>
      <c r="AI225" s="9"/>
      <c r="AJ225" s="9"/>
      <c r="AK225" s="9"/>
      <c r="AL225" s="13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9"/>
      <c r="N226" s="9"/>
      <c r="O226" s="9"/>
      <c r="P226" s="9"/>
      <c r="Q226" s="5"/>
      <c r="R226" s="5"/>
      <c r="S226" s="5"/>
      <c r="T226" s="9"/>
      <c r="U226" s="9"/>
      <c r="V226" s="9"/>
      <c r="W226" s="9"/>
      <c r="X226" s="5"/>
      <c r="Y226" s="5"/>
      <c r="Z226" s="9"/>
      <c r="AA226" s="9"/>
      <c r="AB226" s="9"/>
      <c r="AC226" s="9"/>
      <c r="AD226" s="5"/>
      <c r="AE226" s="5"/>
      <c r="AF226" s="5"/>
      <c r="AG226" s="5"/>
      <c r="AH226" s="9"/>
      <c r="AI226" s="9"/>
      <c r="AJ226" s="9"/>
      <c r="AK226" s="9"/>
      <c r="AL226" s="13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9"/>
      <c r="N227" s="9"/>
      <c r="O227" s="9"/>
      <c r="P227" s="9"/>
      <c r="Q227" s="5"/>
      <c r="R227" s="5"/>
      <c r="S227" s="5"/>
      <c r="T227" s="9"/>
      <c r="U227" s="9"/>
      <c r="V227" s="9"/>
      <c r="W227" s="9"/>
      <c r="X227" s="5"/>
      <c r="Y227" s="5"/>
      <c r="Z227" s="9"/>
      <c r="AA227" s="9"/>
      <c r="AB227" s="9"/>
      <c r="AC227" s="9"/>
      <c r="AD227" s="5"/>
      <c r="AE227" s="5"/>
      <c r="AF227" s="5"/>
      <c r="AG227" s="5"/>
      <c r="AH227" s="9"/>
      <c r="AI227" s="9"/>
      <c r="AJ227" s="9"/>
      <c r="AK227" s="9"/>
      <c r="AL227" s="13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9"/>
      <c r="N228" s="9"/>
      <c r="O228" s="9"/>
      <c r="P228" s="9"/>
      <c r="Q228" s="5"/>
      <c r="R228" s="5"/>
      <c r="S228" s="5"/>
      <c r="T228" s="9"/>
      <c r="U228" s="9"/>
      <c r="V228" s="9"/>
      <c r="W228" s="9"/>
      <c r="X228" s="5"/>
      <c r="Y228" s="5"/>
      <c r="Z228" s="9"/>
      <c r="AA228" s="9"/>
      <c r="AB228" s="9"/>
      <c r="AC228" s="9"/>
      <c r="AD228" s="5"/>
      <c r="AE228" s="5"/>
      <c r="AF228" s="5"/>
      <c r="AG228" s="5"/>
      <c r="AH228" s="9"/>
      <c r="AI228" s="9"/>
      <c r="AJ228" s="9"/>
      <c r="AK228" s="9"/>
      <c r="AL228" s="13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9"/>
      <c r="N229" s="9"/>
      <c r="O229" s="9"/>
      <c r="P229" s="9"/>
      <c r="Q229" s="5"/>
      <c r="R229" s="5"/>
      <c r="S229" s="5"/>
      <c r="T229" s="9"/>
      <c r="U229" s="9"/>
      <c r="V229" s="9"/>
      <c r="W229" s="9"/>
      <c r="X229" s="5"/>
      <c r="Y229" s="5"/>
      <c r="Z229" s="9"/>
      <c r="AA229" s="9"/>
      <c r="AB229" s="9"/>
      <c r="AC229" s="9"/>
      <c r="AD229" s="5"/>
      <c r="AE229" s="5"/>
      <c r="AF229" s="5"/>
      <c r="AG229" s="5"/>
      <c r="AH229" s="9"/>
      <c r="AI229" s="9"/>
      <c r="AJ229" s="9"/>
      <c r="AK229" s="9"/>
      <c r="AL229" s="13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9"/>
      <c r="N230" s="9"/>
      <c r="O230" s="9"/>
      <c r="P230" s="9"/>
      <c r="Q230" s="5"/>
      <c r="R230" s="5"/>
      <c r="S230" s="5"/>
      <c r="T230" s="9"/>
      <c r="U230" s="9"/>
      <c r="V230" s="9"/>
      <c r="W230" s="9"/>
      <c r="X230" s="5"/>
      <c r="Y230" s="5"/>
      <c r="Z230" s="9"/>
      <c r="AA230" s="9"/>
      <c r="AB230" s="9"/>
      <c r="AC230" s="9"/>
      <c r="AD230" s="5"/>
      <c r="AE230" s="5"/>
      <c r="AF230" s="5"/>
      <c r="AG230" s="5"/>
      <c r="AH230" s="9"/>
      <c r="AI230" s="9"/>
      <c r="AJ230" s="9"/>
      <c r="AK230" s="9"/>
      <c r="AL230" s="13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9"/>
      <c r="N231" s="9"/>
      <c r="O231" s="9"/>
      <c r="P231" s="9"/>
      <c r="Q231" s="5"/>
      <c r="R231" s="5"/>
      <c r="S231" s="5"/>
      <c r="T231" s="9"/>
      <c r="U231" s="9"/>
      <c r="V231" s="9"/>
      <c r="W231" s="9"/>
      <c r="X231" s="5"/>
      <c r="Y231" s="5"/>
      <c r="Z231" s="9"/>
      <c r="AA231" s="9"/>
      <c r="AB231" s="9"/>
      <c r="AC231" s="9"/>
      <c r="AD231" s="5"/>
      <c r="AE231" s="5"/>
      <c r="AF231" s="5"/>
      <c r="AG231" s="5"/>
      <c r="AH231" s="9"/>
      <c r="AI231" s="9"/>
      <c r="AJ231" s="9"/>
      <c r="AK231" s="9"/>
      <c r="AL231" s="13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9"/>
      <c r="N232" s="9"/>
      <c r="O232" s="9"/>
      <c r="P232" s="9"/>
      <c r="Q232" s="5"/>
      <c r="R232" s="5"/>
      <c r="S232" s="5"/>
      <c r="T232" s="9"/>
      <c r="U232" s="9"/>
      <c r="V232" s="9"/>
      <c r="W232" s="9"/>
      <c r="X232" s="5"/>
      <c r="Y232" s="5"/>
      <c r="Z232" s="9"/>
      <c r="AA232" s="9"/>
      <c r="AB232" s="9"/>
      <c r="AC232" s="9"/>
      <c r="AD232" s="5"/>
      <c r="AE232" s="5"/>
      <c r="AF232" s="5"/>
      <c r="AG232" s="5"/>
      <c r="AH232" s="9"/>
      <c r="AI232" s="9"/>
      <c r="AJ232" s="9"/>
      <c r="AK232" s="9"/>
      <c r="AL232" s="13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9"/>
      <c r="N233" s="9"/>
      <c r="O233" s="9"/>
      <c r="P233" s="9"/>
      <c r="Q233" s="5"/>
      <c r="R233" s="5"/>
      <c r="S233" s="5"/>
      <c r="T233" s="9"/>
      <c r="U233" s="9"/>
      <c r="V233" s="9"/>
      <c r="W233" s="9"/>
      <c r="X233" s="5"/>
      <c r="Y233" s="5"/>
      <c r="Z233" s="9"/>
      <c r="AA233" s="9"/>
      <c r="AB233" s="9"/>
      <c r="AC233" s="9"/>
      <c r="AD233" s="5"/>
      <c r="AE233" s="5"/>
      <c r="AF233" s="5"/>
      <c r="AG233" s="5"/>
      <c r="AH233" s="9"/>
      <c r="AI233" s="9"/>
      <c r="AJ233" s="9"/>
      <c r="AK233" s="9"/>
      <c r="AL233" s="13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9"/>
      <c r="N234" s="9"/>
      <c r="O234" s="9"/>
      <c r="P234" s="9"/>
      <c r="Q234" s="5"/>
      <c r="R234" s="5"/>
      <c r="S234" s="5"/>
      <c r="T234" s="9"/>
      <c r="U234" s="9"/>
      <c r="V234" s="9"/>
      <c r="W234" s="9"/>
      <c r="X234" s="5"/>
      <c r="Y234" s="5"/>
      <c r="Z234" s="9"/>
      <c r="AA234" s="9"/>
      <c r="AB234" s="9"/>
      <c r="AC234" s="9"/>
      <c r="AD234" s="5"/>
      <c r="AE234" s="5"/>
      <c r="AF234" s="5"/>
      <c r="AG234" s="5"/>
      <c r="AH234" s="9"/>
      <c r="AI234" s="9"/>
      <c r="AJ234" s="9"/>
      <c r="AK234" s="9"/>
      <c r="AL234" s="13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9"/>
      <c r="N235" s="9"/>
      <c r="O235" s="9"/>
      <c r="P235" s="9"/>
      <c r="Q235" s="5"/>
      <c r="R235" s="5"/>
      <c r="S235" s="5"/>
      <c r="T235" s="9"/>
      <c r="U235" s="9"/>
      <c r="V235" s="9"/>
      <c r="W235" s="9"/>
      <c r="X235" s="5"/>
      <c r="Y235" s="5"/>
      <c r="Z235" s="9"/>
      <c r="AA235" s="9"/>
      <c r="AB235" s="9"/>
      <c r="AC235" s="9"/>
      <c r="AD235" s="5"/>
      <c r="AE235" s="5"/>
      <c r="AF235" s="5"/>
      <c r="AG235" s="5"/>
      <c r="AH235" s="9"/>
      <c r="AI235" s="9"/>
      <c r="AJ235" s="9"/>
      <c r="AK235" s="9"/>
      <c r="AL235" s="13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9"/>
      <c r="N236" s="9"/>
      <c r="O236" s="9"/>
      <c r="P236" s="9"/>
      <c r="Q236" s="5"/>
      <c r="R236" s="5"/>
      <c r="S236" s="5"/>
      <c r="T236" s="9"/>
      <c r="U236" s="9"/>
      <c r="V236" s="9"/>
      <c r="W236" s="9"/>
      <c r="X236" s="5"/>
      <c r="Y236" s="5"/>
      <c r="Z236" s="9"/>
      <c r="AA236" s="9"/>
      <c r="AB236" s="9"/>
      <c r="AC236" s="9"/>
      <c r="AD236" s="5"/>
      <c r="AE236" s="5"/>
      <c r="AF236" s="5"/>
      <c r="AG236" s="5"/>
      <c r="AH236" s="9"/>
      <c r="AI236" s="9"/>
      <c r="AJ236" s="9"/>
      <c r="AK236" s="9"/>
      <c r="AL236" s="13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9"/>
      <c r="N237" s="9"/>
      <c r="O237" s="9"/>
      <c r="P237" s="9"/>
      <c r="Q237" s="5"/>
      <c r="R237" s="5"/>
      <c r="S237" s="5"/>
      <c r="T237" s="9"/>
      <c r="U237" s="9"/>
      <c r="V237" s="9"/>
      <c r="W237" s="9"/>
      <c r="X237" s="5"/>
      <c r="Y237" s="5"/>
      <c r="Z237" s="9"/>
      <c r="AA237" s="9"/>
      <c r="AB237" s="9"/>
      <c r="AC237" s="9"/>
      <c r="AD237" s="5"/>
      <c r="AE237" s="5"/>
      <c r="AF237" s="5"/>
      <c r="AG237" s="5"/>
      <c r="AH237" s="9"/>
      <c r="AI237" s="9"/>
      <c r="AJ237" s="9"/>
      <c r="AK237" s="9"/>
      <c r="AL237" s="13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9"/>
      <c r="N238" s="9"/>
      <c r="O238" s="9"/>
      <c r="P238" s="9"/>
      <c r="Q238" s="5"/>
      <c r="R238" s="5"/>
      <c r="S238" s="5"/>
      <c r="T238" s="9"/>
      <c r="U238" s="9"/>
      <c r="V238" s="9"/>
      <c r="W238" s="9"/>
      <c r="X238" s="5"/>
      <c r="Y238" s="5"/>
      <c r="Z238" s="9"/>
      <c r="AA238" s="9"/>
      <c r="AB238" s="9"/>
      <c r="AC238" s="9"/>
      <c r="AD238" s="5"/>
      <c r="AE238" s="5"/>
      <c r="AF238" s="5"/>
      <c r="AG238" s="5"/>
      <c r="AH238" s="9"/>
      <c r="AI238" s="9"/>
      <c r="AJ238" s="9"/>
      <c r="AK238" s="9"/>
      <c r="AL238" s="13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9"/>
      <c r="N239" s="9"/>
      <c r="O239" s="9"/>
      <c r="P239" s="9"/>
      <c r="Q239" s="5"/>
      <c r="R239" s="5"/>
      <c r="S239" s="5"/>
      <c r="T239" s="9"/>
      <c r="U239" s="9"/>
      <c r="V239" s="9"/>
      <c r="W239" s="9"/>
      <c r="X239" s="5"/>
      <c r="Y239" s="5"/>
      <c r="Z239" s="9"/>
      <c r="AA239" s="9"/>
      <c r="AB239" s="9"/>
      <c r="AC239" s="9"/>
      <c r="AD239" s="5"/>
      <c r="AE239" s="5"/>
      <c r="AF239" s="5"/>
      <c r="AG239" s="5"/>
      <c r="AH239" s="9"/>
      <c r="AI239" s="9"/>
      <c r="AJ239" s="9"/>
      <c r="AK239" s="9"/>
      <c r="AL239" s="13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9"/>
      <c r="N240" s="9"/>
      <c r="O240" s="9"/>
      <c r="P240" s="9"/>
      <c r="Q240" s="5"/>
      <c r="R240" s="5"/>
      <c r="S240" s="5"/>
      <c r="T240" s="9"/>
      <c r="U240" s="9"/>
      <c r="V240" s="9"/>
      <c r="W240" s="9"/>
      <c r="X240" s="5"/>
      <c r="Y240" s="5"/>
      <c r="Z240" s="9"/>
      <c r="AA240" s="9"/>
      <c r="AB240" s="9"/>
      <c r="AC240" s="9"/>
      <c r="AD240" s="5"/>
      <c r="AE240" s="5"/>
      <c r="AF240" s="5"/>
      <c r="AG240" s="5"/>
      <c r="AH240" s="9"/>
      <c r="AI240" s="9"/>
      <c r="AJ240" s="9"/>
      <c r="AK240" s="9"/>
      <c r="AL240" s="13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9"/>
      <c r="N241" s="9"/>
      <c r="O241" s="9"/>
      <c r="P241" s="9"/>
      <c r="Q241" s="5"/>
      <c r="R241" s="5"/>
      <c r="S241" s="5"/>
      <c r="T241" s="9"/>
      <c r="U241" s="9"/>
      <c r="V241" s="9"/>
      <c r="W241" s="9"/>
      <c r="X241" s="5"/>
      <c r="Y241" s="5"/>
      <c r="Z241" s="9"/>
      <c r="AA241" s="9"/>
      <c r="AB241" s="9"/>
      <c r="AC241" s="9"/>
      <c r="AD241" s="5"/>
      <c r="AE241" s="5"/>
      <c r="AF241" s="5"/>
      <c r="AG241" s="5"/>
      <c r="AH241" s="9"/>
      <c r="AI241" s="9"/>
      <c r="AJ241" s="9"/>
      <c r="AK241" s="9"/>
      <c r="AL241" s="13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9"/>
      <c r="N242" s="9"/>
      <c r="O242" s="9"/>
      <c r="P242" s="9"/>
      <c r="Q242" s="5"/>
      <c r="R242" s="5"/>
      <c r="S242" s="5"/>
      <c r="T242" s="9"/>
      <c r="U242" s="9"/>
      <c r="V242" s="9"/>
      <c r="W242" s="9"/>
      <c r="X242" s="5"/>
      <c r="Y242" s="5"/>
      <c r="Z242" s="9"/>
      <c r="AA242" s="9"/>
      <c r="AB242" s="9"/>
      <c r="AC242" s="9"/>
      <c r="AD242" s="5"/>
      <c r="AE242" s="5"/>
      <c r="AF242" s="5"/>
      <c r="AG242" s="5"/>
      <c r="AH242" s="9"/>
      <c r="AI242" s="9"/>
      <c r="AJ242" s="9"/>
      <c r="AK242" s="9"/>
      <c r="AL242" s="13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9"/>
      <c r="N243" s="9"/>
      <c r="O243" s="9"/>
      <c r="P243" s="9"/>
      <c r="Q243" s="5"/>
      <c r="R243" s="5"/>
      <c r="S243" s="5"/>
      <c r="T243" s="9"/>
      <c r="U243" s="9"/>
      <c r="V243" s="9"/>
      <c r="W243" s="9"/>
      <c r="X243" s="5"/>
      <c r="Y243" s="5"/>
      <c r="Z243" s="9"/>
      <c r="AA243" s="9"/>
      <c r="AB243" s="9"/>
      <c r="AC243" s="9"/>
      <c r="AD243" s="5"/>
      <c r="AE243" s="5"/>
      <c r="AF243" s="5"/>
      <c r="AG243" s="5"/>
      <c r="AH243" s="9"/>
      <c r="AI243" s="9"/>
      <c r="AJ243" s="9"/>
      <c r="AK243" s="9"/>
      <c r="AL243" s="13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9"/>
      <c r="N244" s="9"/>
      <c r="O244" s="9"/>
      <c r="P244" s="9"/>
      <c r="Q244" s="5"/>
      <c r="R244" s="5"/>
      <c r="S244" s="5"/>
      <c r="T244" s="9"/>
      <c r="U244" s="9"/>
      <c r="V244" s="9"/>
      <c r="W244" s="9"/>
      <c r="X244" s="5"/>
      <c r="Y244" s="5"/>
      <c r="Z244" s="9"/>
      <c r="AA244" s="9"/>
      <c r="AB244" s="9"/>
      <c r="AC244" s="9"/>
      <c r="AD244" s="5"/>
      <c r="AE244" s="5"/>
      <c r="AF244" s="5"/>
      <c r="AG244" s="5"/>
      <c r="AH244" s="9"/>
      <c r="AI244" s="9"/>
      <c r="AJ244" s="9"/>
      <c r="AK244" s="9"/>
      <c r="AL244" s="13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9"/>
      <c r="N245" s="9"/>
      <c r="O245" s="9"/>
      <c r="P245" s="9"/>
      <c r="Q245" s="5"/>
      <c r="R245" s="5"/>
      <c r="S245" s="5"/>
      <c r="T245" s="9"/>
      <c r="U245" s="9"/>
      <c r="V245" s="9"/>
      <c r="W245" s="9"/>
      <c r="X245" s="5"/>
      <c r="Y245" s="5"/>
      <c r="Z245" s="9"/>
      <c r="AA245" s="9"/>
      <c r="AB245" s="9"/>
      <c r="AC245" s="9"/>
      <c r="AD245" s="5"/>
      <c r="AE245" s="5"/>
      <c r="AF245" s="5"/>
      <c r="AG245" s="5"/>
      <c r="AH245" s="9"/>
      <c r="AI245" s="9"/>
      <c r="AJ245" s="9"/>
      <c r="AK245" s="9"/>
      <c r="AL245" s="13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9"/>
      <c r="N246" s="9"/>
      <c r="O246" s="9"/>
      <c r="P246" s="9"/>
      <c r="Q246" s="5"/>
      <c r="R246" s="5"/>
      <c r="S246" s="5"/>
      <c r="T246" s="9"/>
      <c r="U246" s="9"/>
      <c r="V246" s="9"/>
      <c r="W246" s="9"/>
      <c r="X246" s="5"/>
      <c r="Y246" s="5"/>
      <c r="Z246" s="9"/>
      <c r="AA246" s="9"/>
      <c r="AB246" s="9"/>
      <c r="AC246" s="9"/>
      <c r="AD246" s="5"/>
      <c r="AE246" s="5"/>
      <c r="AF246" s="5"/>
      <c r="AG246" s="5"/>
      <c r="AH246" s="9"/>
      <c r="AI246" s="9"/>
      <c r="AJ246" s="9"/>
      <c r="AK246" s="9"/>
      <c r="AL246" s="13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9"/>
      <c r="N247" s="9"/>
      <c r="O247" s="9"/>
      <c r="P247" s="9"/>
      <c r="Q247" s="5"/>
      <c r="R247" s="5"/>
      <c r="S247" s="5"/>
      <c r="T247" s="9"/>
      <c r="U247" s="9"/>
      <c r="V247" s="9"/>
      <c r="W247" s="9"/>
      <c r="X247" s="5"/>
      <c r="Y247" s="5"/>
      <c r="Z247" s="9"/>
      <c r="AA247" s="9"/>
      <c r="AB247" s="9"/>
      <c r="AC247" s="9"/>
      <c r="AD247" s="5"/>
      <c r="AE247" s="5"/>
      <c r="AF247" s="5"/>
      <c r="AG247" s="5"/>
      <c r="AH247" s="9"/>
      <c r="AI247" s="9"/>
      <c r="AJ247" s="9"/>
      <c r="AK247" s="9"/>
      <c r="AL247" s="13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9"/>
      <c r="N248" s="9"/>
      <c r="O248" s="9"/>
      <c r="P248" s="9"/>
      <c r="Q248" s="5"/>
      <c r="R248" s="5"/>
      <c r="S248" s="5"/>
      <c r="T248" s="9"/>
      <c r="U248" s="9"/>
      <c r="V248" s="9"/>
      <c r="W248" s="9"/>
      <c r="X248" s="5"/>
      <c r="Y248" s="5"/>
      <c r="Z248" s="9"/>
      <c r="AA248" s="9"/>
      <c r="AB248" s="9"/>
      <c r="AC248" s="9"/>
      <c r="AD248" s="5"/>
      <c r="AE248" s="5"/>
      <c r="AF248" s="5"/>
      <c r="AG248" s="5"/>
      <c r="AH248" s="9"/>
      <c r="AI248" s="9"/>
      <c r="AJ248" s="9"/>
      <c r="AK248" s="9"/>
      <c r="AL248" s="13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9"/>
      <c r="N249" s="9"/>
      <c r="O249" s="9"/>
      <c r="P249" s="9"/>
      <c r="Q249" s="5"/>
      <c r="R249" s="5"/>
      <c r="S249" s="5"/>
      <c r="T249" s="9"/>
      <c r="U249" s="9"/>
      <c r="V249" s="9"/>
      <c r="W249" s="9"/>
      <c r="X249" s="5"/>
      <c r="Y249" s="5"/>
      <c r="Z249" s="9"/>
      <c r="AA249" s="9"/>
      <c r="AB249" s="9"/>
      <c r="AC249" s="9"/>
      <c r="AD249" s="5"/>
      <c r="AE249" s="5"/>
      <c r="AF249" s="5"/>
      <c r="AG249" s="5"/>
      <c r="AH249" s="9"/>
      <c r="AI249" s="9"/>
      <c r="AJ249" s="9"/>
      <c r="AK249" s="9"/>
      <c r="AL249" s="13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9"/>
      <c r="N250" s="9"/>
      <c r="O250" s="9"/>
      <c r="P250" s="9"/>
      <c r="Q250" s="5"/>
      <c r="R250" s="5"/>
      <c r="S250" s="5"/>
      <c r="T250" s="9"/>
      <c r="U250" s="9"/>
      <c r="V250" s="9"/>
      <c r="W250" s="9"/>
      <c r="X250" s="5"/>
      <c r="Y250" s="5"/>
      <c r="Z250" s="9"/>
      <c r="AA250" s="9"/>
      <c r="AB250" s="9"/>
      <c r="AC250" s="9"/>
      <c r="AD250" s="5"/>
      <c r="AE250" s="5"/>
      <c r="AF250" s="5"/>
      <c r="AG250" s="5"/>
      <c r="AH250" s="9"/>
      <c r="AI250" s="9"/>
      <c r="AJ250" s="9"/>
      <c r="AK250" s="9"/>
      <c r="AL250" s="13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9"/>
      <c r="N251" s="9"/>
      <c r="O251" s="9"/>
      <c r="P251" s="9"/>
      <c r="Q251" s="5"/>
      <c r="R251" s="5"/>
      <c r="S251" s="5"/>
      <c r="T251" s="9"/>
      <c r="U251" s="9"/>
      <c r="V251" s="9"/>
      <c r="W251" s="9"/>
      <c r="X251" s="5"/>
      <c r="Y251" s="5"/>
      <c r="Z251" s="9"/>
      <c r="AA251" s="9"/>
      <c r="AB251" s="9"/>
      <c r="AC251" s="9"/>
      <c r="AD251" s="5"/>
      <c r="AE251" s="5"/>
      <c r="AF251" s="5"/>
      <c r="AG251" s="5"/>
      <c r="AH251" s="9"/>
      <c r="AI251" s="9"/>
      <c r="AJ251" s="9"/>
      <c r="AK251" s="9"/>
      <c r="AL251" s="13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9"/>
      <c r="N252" s="9"/>
      <c r="O252" s="9"/>
      <c r="P252" s="9"/>
      <c r="Q252" s="5"/>
      <c r="R252" s="5"/>
      <c r="S252" s="5"/>
      <c r="T252" s="9"/>
      <c r="U252" s="9"/>
      <c r="V252" s="9"/>
      <c r="W252" s="9"/>
      <c r="X252" s="5"/>
      <c r="Y252" s="5"/>
      <c r="Z252" s="9"/>
      <c r="AA252" s="9"/>
      <c r="AB252" s="9"/>
      <c r="AC252" s="9"/>
      <c r="AD252" s="5"/>
      <c r="AE252" s="5"/>
      <c r="AF252" s="5"/>
      <c r="AG252" s="5"/>
      <c r="AH252" s="9"/>
      <c r="AI252" s="9"/>
      <c r="AJ252" s="9"/>
      <c r="AK252" s="9"/>
      <c r="AL252" s="13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9"/>
      <c r="N253" s="9"/>
      <c r="O253" s="9"/>
      <c r="P253" s="9"/>
      <c r="Q253" s="5"/>
      <c r="R253" s="5"/>
      <c r="S253" s="5"/>
      <c r="T253" s="9"/>
      <c r="U253" s="9"/>
      <c r="V253" s="9"/>
      <c r="W253" s="9"/>
      <c r="X253" s="5"/>
      <c r="Y253" s="5"/>
      <c r="Z253" s="9"/>
      <c r="AA253" s="9"/>
      <c r="AB253" s="9"/>
      <c r="AC253" s="9"/>
      <c r="AD253" s="5"/>
      <c r="AE253" s="5"/>
      <c r="AF253" s="5"/>
      <c r="AG253" s="5"/>
      <c r="AH253" s="9"/>
      <c r="AI253" s="9"/>
      <c r="AJ253" s="9"/>
      <c r="AK253" s="9"/>
      <c r="AL253" s="13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9"/>
      <c r="N254" s="9"/>
      <c r="O254" s="9"/>
      <c r="P254" s="9"/>
      <c r="Q254" s="5"/>
      <c r="R254" s="5"/>
      <c r="S254" s="5"/>
      <c r="T254" s="9"/>
      <c r="U254" s="9"/>
      <c r="V254" s="9"/>
      <c r="W254" s="9"/>
      <c r="X254" s="5"/>
      <c r="Y254" s="5"/>
      <c r="Z254" s="9"/>
      <c r="AA254" s="9"/>
      <c r="AB254" s="9"/>
      <c r="AC254" s="9"/>
      <c r="AD254" s="5"/>
      <c r="AE254" s="5"/>
      <c r="AF254" s="5"/>
      <c r="AG254" s="5"/>
      <c r="AH254" s="9"/>
      <c r="AI254" s="9"/>
      <c r="AJ254" s="9"/>
      <c r="AK254" s="9"/>
      <c r="AL254" s="13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9"/>
      <c r="N255" s="9"/>
      <c r="O255" s="9"/>
      <c r="P255" s="9"/>
      <c r="Q255" s="5"/>
      <c r="R255" s="5"/>
      <c r="S255" s="5"/>
      <c r="T255" s="9"/>
      <c r="U255" s="9"/>
      <c r="V255" s="9"/>
      <c r="W255" s="9"/>
      <c r="X255" s="5"/>
      <c r="Y255" s="5"/>
      <c r="Z255" s="9"/>
      <c r="AA255" s="9"/>
      <c r="AB255" s="9"/>
      <c r="AC255" s="9"/>
      <c r="AD255" s="5"/>
      <c r="AE255" s="5"/>
      <c r="AF255" s="5"/>
      <c r="AG255" s="5"/>
      <c r="AH255" s="9"/>
      <c r="AI255" s="9"/>
      <c r="AJ255" s="9"/>
      <c r="AK255" s="9"/>
      <c r="AL255" s="13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9"/>
      <c r="N256" s="9"/>
      <c r="O256" s="9"/>
      <c r="P256" s="9"/>
      <c r="Q256" s="5"/>
      <c r="R256" s="5"/>
      <c r="S256" s="5"/>
      <c r="T256" s="9"/>
      <c r="U256" s="9"/>
      <c r="V256" s="9"/>
      <c r="W256" s="9"/>
      <c r="X256" s="5"/>
      <c r="Y256" s="5"/>
      <c r="Z256" s="9"/>
      <c r="AA256" s="9"/>
      <c r="AB256" s="9"/>
      <c r="AC256" s="9"/>
      <c r="AD256" s="5"/>
      <c r="AE256" s="5"/>
      <c r="AF256" s="5"/>
      <c r="AG256" s="5"/>
      <c r="AH256" s="9"/>
      <c r="AI256" s="9"/>
      <c r="AJ256" s="9"/>
      <c r="AK256" s="9"/>
      <c r="AL256" s="13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9"/>
      <c r="N257" s="9"/>
      <c r="O257" s="9"/>
      <c r="P257" s="9"/>
      <c r="Q257" s="5"/>
      <c r="R257" s="5"/>
      <c r="S257" s="5"/>
      <c r="T257" s="9"/>
      <c r="U257" s="9"/>
      <c r="V257" s="9"/>
      <c r="W257" s="9"/>
      <c r="X257" s="5"/>
      <c r="Y257" s="5"/>
      <c r="Z257" s="9"/>
      <c r="AA257" s="9"/>
      <c r="AB257" s="9"/>
      <c r="AC257" s="9"/>
      <c r="AD257" s="5"/>
      <c r="AE257" s="5"/>
      <c r="AF257" s="5"/>
      <c r="AG257" s="5"/>
      <c r="AH257" s="9"/>
      <c r="AI257" s="9"/>
      <c r="AJ257" s="9"/>
      <c r="AK257" s="9"/>
      <c r="AL257" s="13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9"/>
      <c r="N258" s="9"/>
      <c r="O258" s="9"/>
      <c r="P258" s="9"/>
      <c r="Q258" s="5"/>
      <c r="R258" s="5"/>
      <c r="S258" s="5"/>
      <c r="T258" s="9"/>
      <c r="U258" s="9"/>
      <c r="V258" s="9"/>
      <c r="W258" s="9"/>
      <c r="X258" s="5"/>
      <c r="Y258" s="5"/>
      <c r="Z258" s="9"/>
      <c r="AA258" s="9"/>
      <c r="AB258" s="9"/>
      <c r="AC258" s="9"/>
      <c r="AD258" s="5"/>
      <c r="AE258" s="5"/>
      <c r="AF258" s="5"/>
      <c r="AG258" s="5"/>
      <c r="AH258" s="9"/>
      <c r="AI258" s="9"/>
      <c r="AJ258" s="9"/>
      <c r="AK258" s="9"/>
      <c r="AL258" s="13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9"/>
      <c r="N259" s="9"/>
      <c r="O259" s="9"/>
      <c r="P259" s="9"/>
      <c r="Q259" s="5"/>
      <c r="R259" s="5"/>
      <c r="S259" s="5"/>
      <c r="T259" s="9"/>
      <c r="U259" s="9"/>
      <c r="V259" s="9"/>
      <c r="W259" s="9"/>
      <c r="X259" s="5"/>
      <c r="Y259" s="5"/>
      <c r="Z259" s="9"/>
      <c r="AA259" s="9"/>
      <c r="AB259" s="9"/>
      <c r="AC259" s="9"/>
      <c r="AD259" s="5"/>
      <c r="AE259" s="5"/>
      <c r="AF259" s="5"/>
      <c r="AG259" s="5"/>
      <c r="AH259" s="9"/>
      <c r="AI259" s="9"/>
      <c r="AJ259" s="9"/>
      <c r="AK259" s="9"/>
      <c r="AL259" s="13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9"/>
      <c r="N260" s="9"/>
      <c r="O260" s="9"/>
      <c r="P260" s="9"/>
      <c r="Q260" s="5"/>
      <c r="R260" s="5"/>
      <c r="S260" s="5"/>
      <c r="T260" s="9"/>
      <c r="U260" s="9"/>
      <c r="V260" s="9"/>
      <c r="W260" s="9"/>
      <c r="X260" s="5"/>
      <c r="Y260" s="5"/>
      <c r="Z260" s="9"/>
      <c r="AA260" s="9"/>
      <c r="AB260" s="9"/>
      <c r="AC260" s="9"/>
      <c r="AD260" s="5"/>
      <c r="AE260" s="5"/>
      <c r="AF260" s="5"/>
      <c r="AG260" s="5"/>
      <c r="AH260" s="9"/>
      <c r="AI260" s="9"/>
      <c r="AJ260" s="9"/>
      <c r="AK260" s="9"/>
      <c r="AL260" s="13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9"/>
      <c r="N261" s="9"/>
      <c r="O261" s="9"/>
      <c r="P261" s="9"/>
      <c r="Q261" s="5"/>
      <c r="R261" s="5"/>
      <c r="S261" s="5"/>
      <c r="T261" s="9"/>
      <c r="U261" s="9"/>
      <c r="V261" s="9"/>
      <c r="W261" s="9"/>
      <c r="X261" s="5"/>
      <c r="Y261" s="5"/>
      <c r="Z261" s="9"/>
      <c r="AA261" s="9"/>
      <c r="AB261" s="9"/>
      <c r="AC261" s="9"/>
      <c r="AD261" s="5"/>
      <c r="AE261" s="5"/>
      <c r="AF261" s="5"/>
      <c r="AG261" s="5"/>
      <c r="AH261" s="9"/>
      <c r="AI261" s="9"/>
      <c r="AJ261" s="9"/>
      <c r="AK261" s="9"/>
      <c r="AL261" s="13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9"/>
      <c r="N262" s="9"/>
      <c r="O262" s="9"/>
      <c r="P262" s="9"/>
      <c r="Q262" s="5"/>
      <c r="R262" s="5"/>
      <c r="S262" s="5"/>
      <c r="T262" s="9"/>
      <c r="U262" s="9"/>
      <c r="V262" s="9"/>
      <c r="W262" s="9"/>
      <c r="X262" s="5"/>
      <c r="Y262" s="5"/>
      <c r="Z262" s="9"/>
      <c r="AA262" s="9"/>
      <c r="AB262" s="9"/>
      <c r="AC262" s="9"/>
      <c r="AD262" s="5"/>
      <c r="AE262" s="5"/>
      <c r="AF262" s="5"/>
      <c r="AG262" s="5"/>
      <c r="AH262" s="9"/>
      <c r="AI262" s="9"/>
      <c r="AJ262" s="9"/>
      <c r="AK262" s="9"/>
      <c r="AL262" s="13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9"/>
      <c r="N263" s="9"/>
      <c r="O263" s="9"/>
      <c r="P263" s="9"/>
      <c r="Q263" s="5"/>
      <c r="R263" s="5"/>
      <c r="S263" s="5"/>
      <c r="T263" s="9"/>
      <c r="U263" s="9"/>
      <c r="V263" s="9"/>
      <c r="W263" s="9"/>
      <c r="X263" s="5"/>
      <c r="Y263" s="5"/>
      <c r="Z263" s="9"/>
      <c r="AA263" s="9"/>
      <c r="AB263" s="9"/>
      <c r="AC263" s="9"/>
      <c r="AD263" s="5"/>
      <c r="AE263" s="5"/>
      <c r="AF263" s="5"/>
      <c r="AG263" s="5"/>
      <c r="AH263" s="9"/>
      <c r="AI263" s="9"/>
      <c r="AJ263" s="9"/>
      <c r="AK263" s="9"/>
      <c r="AL263" s="13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9"/>
      <c r="N264" s="9"/>
      <c r="O264" s="9"/>
      <c r="P264" s="9"/>
      <c r="Q264" s="5"/>
      <c r="R264" s="5"/>
      <c r="S264" s="5"/>
      <c r="T264" s="9"/>
      <c r="U264" s="9"/>
      <c r="V264" s="9"/>
      <c r="W264" s="9"/>
      <c r="X264" s="5"/>
      <c r="Y264" s="5"/>
      <c r="Z264" s="9"/>
      <c r="AA264" s="9"/>
      <c r="AB264" s="9"/>
      <c r="AC264" s="9"/>
      <c r="AD264" s="5"/>
      <c r="AE264" s="5"/>
      <c r="AF264" s="5"/>
      <c r="AG264" s="5"/>
      <c r="AH264" s="9"/>
      <c r="AI264" s="9"/>
      <c r="AJ264" s="9"/>
      <c r="AK264" s="9"/>
      <c r="AL264" s="13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9"/>
      <c r="U265" s="9"/>
      <c r="V265" s="9"/>
      <c r="W265" s="9"/>
      <c r="X265" s="5"/>
      <c r="Y265" s="5"/>
      <c r="Z265" s="9"/>
      <c r="AA265" s="9"/>
      <c r="AB265" s="9"/>
      <c r="AC265" s="9"/>
      <c r="AD265" s="5"/>
      <c r="AE265" s="5"/>
      <c r="AF265" s="5"/>
      <c r="AG265" s="5"/>
      <c r="AH265" s="9"/>
      <c r="AI265" s="9"/>
      <c r="AJ265" s="9"/>
      <c r="AK265" s="9"/>
      <c r="AL265" s="13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9"/>
      <c r="U266" s="9"/>
      <c r="V266" s="9"/>
      <c r="W266" s="9"/>
      <c r="X266" s="5"/>
      <c r="Y266" s="5"/>
      <c r="Z266" s="9"/>
      <c r="AA266" s="9"/>
      <c r="AB266" s="9"/>
      <c r="AC266" s="9"/>
      <c r="AD266" s="5"/>
      <c r="AE266" s="5"/>
      <c r="AF266" s="5"/>
      <c r="AG266" s="5"/>
      <c r="AH266" s="9"/>
      <c r="AI266" s="9"/>
      <c r="AJ266" s="9"/>
      <c r="AK266" s="9"/>
      <c r="AL266" s="13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30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30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30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30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30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30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30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30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30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30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30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30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30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30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30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30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30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30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30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30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30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30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30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30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30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30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30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30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30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30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</sheetData>
  <mergeCells count="169">
    <mergeCell ref="Y5:AC5"/>
    <mergeCell ref="AF5:AK5"/>
    <mergeCell ref="K2:W2"/>
    <mergeCell ref="Y2:AK2"/>
    <mergeCell ref="T3:W3"/>
    <mergeCell ref="AH3:AK3"/>
    <mergeCell ref="D4:E4"/>
    <mergeCell ref="F4:H4"/>
    <mergeCell ref="G5:H5"/>
    <mergeCell ref="K5:P5"/>
    <mergeCell ref="R5:W5"/>
    <mergeCell ref="G6:H6"/>
    <mergeCell ref="B7:C8"/>
    <mergeCell ref="G7:H7"/>
    <mergeCell ref="G8:H8"/>
    <mergeCell ref="G10:H10"/>
    <mergeCell ref="G12:G13"/>
    <mergeCell ref="H12:H13"/>
    <mergeCell ref="A7:A8"/>
    <mergeCell ref="A11:B11"/>
    <mergeCell ref="A12:B13"/>
    <mergeCell ref="C12:C13"/>
    <mergeCell ref="D12:D13"/>
    <mergeCell ref="E12:E13"/>
    <mergeCell ref="F12:F13"/>
    <mergeCell ref="A14:B15"/>
    <mergeCell ref="C14:C15"/>
    <mergeCell ref="D14:D15"/>
    <mergeCell ref="E14:E15"/>
    <mergeCell ref="F14:F15"/>
    <mergeCell ref="G14:G15"/>
    <mergeCell ref="H14:H15"/>
    <mergeCell ref="A20:B21"/>
    <mergeCell ref="C20:C21"/>
    <mergeCell ref="D20:D21"/>
    <mergeCell ref="E20:E21"/>
    <mergeCell ref="F20:F21"/>
    <mergeCell ref="G20:G21"/>
    <mergeCell ref="H20:H21"/>
    <mergeCell ref="A30:B31"/>
    <mergeCell ref="C30:C31"/>
    <mergeCell ref="D30:D31"/>
    <mergeCell ref="E30:E31"/>
    <mergeCell ref="F30:F31"/>
    <mergeCell ref="G30:G31"/>
    <mergeCell ref="H30:H31"/>
    <mergeCell ref="A32:B33"/>
    <mergeCell ref="C32:C33"/>
    <mergeCell ref="D32:D33"/>
    <mergeCell ref="E32:E33"/>
    <mergeCell ref="F32:F33"/>
    <mergeCell ref="G32:G33"/>
    <mergeCell ref="H32:H33"/>
    <mergeCell ref="A34:B35"/>
    <mergeCell ref="C34:C35"/>
    <mergeCell ref="D34:D35"/>
    <mergeCell ref="E34:E35"/>
    <mergeCell ref="F34:F35"/>
    <mergeCell ref="G34:G35"/>
    <mergeCell ref="H34:H35"/>
    <mergeCell ref="A36:B37"/>
    <mergeCell ref="C36:C37"/>
    <mergeCell ref="D36:D37"/>
    <mergeCell ref="E36:E37"/>
    <mergeCell ref="F36:F37"/>
    <mergeCell ref="G36:G37"/>
    <mergeCell ref="H36:H37"/>
    <mergeCell ref="AF41:AK41"/>
    <mergeCell ref="A38:B39"/>
    <mergeCell ref="C38:C39"/>
    <mergeCell ref="D38:D39"/>
    <mergeCell ref="E38:E39"/>
    <mergeCell ref="F38:F39"/>
    <mergeCell ref="G38:G39"/>
    <mergeCell ref="H38:H39"/>
    <mergeCell ref="A40:B41"/>
    <mergeCell ref="C40:C41"/>
    <mergeCell ref="D40:D41"/>
    <mergeCell ref="E40:E41"/>
    <mergeCell ref="F40:F41"/>
    <mergeCell ref="G40:G41"/>
    <mergeCell ref="H40:H41"/>
    <mergeCell ref="A42:B43"/>
    <mergeCell ref="C42:C43"/>
    <mergeCell ref="D42:D43"/>
    <mergeCell ref="E42:E43"/>
    <mergeCell ref="F42:F43"/>
    <mergeCell ref="G42:G43"/>
    <mergeCell ref="H42:H43"/>
    <mergeCell ref="A44:B45"/>
    <mergeCell ref="C44:C45"/>
    <mergeCell ref="D44:D45"/>
    <mergeCell ref="E44:E45"/>
    <mergeCell ref="F44:F45"/>
    <mergeCell ref="G44:G45"/>
    <mergeCell ref="H44:H45"/>
    <mergeCell ref="AF49:AK49"/>
    <mergeCell ref="R51:W51"/>
    <mergeCell ref="AF71:AK71"/>
    <mergeCell ref="AH72:AK72"/>
    <mergeCell ref="AF73:AK73"/>
    <mergeCell ref="AH74:AK74"/>
    <mergeCell ref="AH75:AK75"/>
    <mergeCell ref="AH83:AK83"/>
    <mergeCell ref="AH84:AK84"/>
    <mergeCell ref="R85:W85"/>
    <mergeCell ref="AF85:AK85"/>
    <mergeCell ref="T86:W86"/>
    <mergeCell ref="AH86:AK86"/>
    <mergeCell ref="T87:W87"/>
    <mergeCell ref="AH87:AK87"/>
    <mergeCell ref="AF78:AK78"/>
    <mergeCell ref="AH79:AK79"/>
    <mergeCell ref="AH80:AK80"/>
    <mergeCell ref="R82:W82"/>
    <mergeCell ref="AF82:AK82"/>
    <mergeCell ref="T83:W83"/>
    <mergeCell ref="T84:W84"/>
    <mergeCell ref="A16:B17"/>
    <mergeCell ref="C16:C17"/>
    <mergeCell ref="D16:D17"/>
    <mergeCell ref="E16:E17"/>
    <mergeCell ref="F16:F17"/>
    <mergeCell ref="G16:G17"/>
    <mergeCell ref="H16:H17"/>
    <mergeCell ref="A18:B19"/>
    <mergeCell ref="C18:C19"/>
    <mergeCell ref="D18:D19"/>
    <mergeCell ref="E18:E19"/>
    <mergeCell ref="F18:F19"/>
    <mergeCell ref="G18:G19"/>
    <mergeCell ref="H18:H19"/>
    <mergeCell ref="A22:B23"/>
    <mergeCell ref="C22:C23"/>
    <mergeCell ref="D22:D23"/>
    <mergeCell ref="E22:E23"/>
    <mergeCell ref="F22:F23"/>
    <mergeCell ref="G22:G23"/>
    <mergeCell ref="H22:H23"/>
    <mergeCell ref="A24:B25"/>
    <mergeCell ref="C24:C25"/>
    <mergeCell ref="D24:D25"/>
    <mergeCell ref="E24:E25"/>
    <mergeCell ref="F24:F25"/>
    <mergeCell ref="G24:G25"/>
    <mergeCell ref="H24:H25"/>
    <mergeCell ref="A26:B27"/>
    <mergeCell ref="C26:C27"/>
    <mergeCell ref="D26:D27"/>
    <mergeCell ref="E26:E27"/>
    <mergeCell ref="F26:F27"/>
    <mergeCell ref="G26:G27"/>
    <mergeCell ref="H26:H27"/>
    <mergeCell ref="A28:B29"/>
    <mergeCell ref="C28:C29"/>
    <mergeCell ref="D28:D29"/>
    <mergeCell ref="E28:E29"/>
    <mergeCell ref="F28:F29"/>
    <mergeCell ref="G28:G29"/>
    <mergeCell ref="H28:H29"/>
    <mergeCell ref="F61:H61"/>
    <mergeCell ref="G62:H62"/>
    <mergeCell ref="F46:H47"/>
    <mergeCell ref="F49:H50"/>
    <mergeCell ref="G51:H51"/>
    <mergeCell ref="A52:E52"/>
    <mergeCell ref="G52:H52"/>
    <mergeCell ref="F53:H56"/>
    <mergeCell ref="F57:H60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9ED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66.13"/>
    <col customWidth="1" min="3" max="3" width="13.0"/>
    <col customWidth="1" min="4" max="7" width="8.63"/>
    <col customWidth="1" min="8" max="8" width="7.0"/>
    <col customWidth="1" min="9" max="9" width="12.13"/>
    <col customWidth="1" min="10" max="15" width="8.63"/>
    <col customWidth="1" min="16" max="16" width="10.25"/>
    <col customWidth="1" min="17" max="26" width="8.63"/>
  </cols>
  <sheetData>
    <row r="1">
      <c r="A1" s="2"/>
      <c r="C1" s="115">
        <v>13.0</v>
      </c>
      <c r="D1" s="116">
        <f t="array" ref="D1">XLOOKUP(D2,Personnel!$B$4:$F$4,Personnel!$B$5:$F$5)</f>
        <v>12.71</v>
      </c>
      <c r="E1" s="116">
        <f t="array" ref="E1">XLOOKUP(E2,Personnel!$B$4:$F$4,Personnel!$B$5:$F$5)</f>
        <v>13</v>
      </c>
      <c r="F1" s="116">
        <f t="array" ref="F1">XLOOKUP(F2,Personnel!$B$4:$F$4,Personnel!$B$5:$F$5)</f>
        <v>14</v>
      </c>
      <c r="G1" s="116">
        <f t="array" ref="G1">XLOOKUP(G2,Personnel!$B$4:$F$4,Personnel!$B$5:$F$5)</f>
        <v>15</v>
      </c>
      <c r="H1" s="2">
        <v>16.0</v>
      </c>
      <c r="I1" s="2" t="s">
        <v>78</v>
      </c>
      <c r="J1" s="2" t="s">
        <v>79</v>
      </c>
      <c r="K1" s="117" t="s">
        <v>80</v>
      </c>
      <c r="L1" s="3" t="s">
        <v>81</v>
      </c>
      <c r="M1" s="118" t="s">
        <v>82</v>
      </c>
      <c r="N1" s="119" t="s">
        <v>83</v>
      </c>
      <c r="O1" s="120" t="s">
        <v>84</v>
      </c>
      <c r="P1" s="121" t="s">
        <v>85</v>
      </c>
      <c r="Q1" s="121" t="s">
        <v>86</v>
      </c>
      <c r="R1" s="2" t="s">
        <v>87</v>
      </c>
      <c r="S1" s="2" t="s">
        <v>19</v>
      </c>
      <c r="T1" s="2">
        <v>1.0</v>
      </c>
      <c r="U1" s="2">
        <v>2.0</v>
      </c>
      <c r="V1" s="2">
        <v>3.0</v>
      </c>
      <c r="W1" s="2">
        <v>4.0</v>
      </c>
      <c r="X1" s="2">
        <v>5.0</v>
      </c>
    </row>
    <row r="2" ht="14.25" customHeight="1">
      <c r="A2" s="122" t="s">
        <v>57</v>
      </c>
      <c r="B2" s="122"/>
      <c r="C2" s="123" t="s">
        <v>88</v>
      </c>
      <c r="D2" s="124">
        <v>0.0</v>
      </c>
      <c r="E2" s="124">
        <v>1.0</v>
      </c>
      <c r="F2" s="124">
        <v>2.0</v>
      </c>
      <c r="G2" s="124">
        <v>3.0</v>
      </c>
      <c r="J2" s="7"/>
    </row>
    <row r="3" ht="14.25" customHeight="1">
      <c r="A3" s="122" t="s">
        <v>30</v>
      </c>
      <c r="B3" s="125" t="s">
        <v>89</v>
      </c>
      <c r="C3" s="126">
        <v>0.055</v>
      </c>
      <c r="D3" s="124">
        <f t="shared" ref="D3:D7" si="1">IFERROR(ROUNDDOWN($C$1/C3,0),"")</f>
        <v>236</v>
      </c>
      <c r="E3" s="124">
        <f t="shared" ref="E3:E27" si="2">IFERROR(ROUNDUP(SUM(SUM($D3/$D$1)*$E$1),0),"")</f>
        <v>242</v>
      </c>
      <c r="F3" s="124">
        <f t="shared" ref="F3:F7" si="3">IFERROR(ROUNDUP(SUM(SUM($D3/$D$1)*$F$1),0),"")</f>
        <v>260</v>
      </c>
      <c r="G3" s="124">
        <f t="shared" ref="G3:G7" si="4">IFERROR(ROUNDUP(SUM(SUM($D3/$D$1)*$G$1),0),"")</f>
        <v>279</v>
      </c>
      <c r="H3" s="7">
        <f t="shared" ref="H3:H99" si="5">round($H$1/G3,2)</f>
        <v>0.06</v>
      </c>
      <c r="J3" s="7" t="str">
        <f t="shared" ref="J3:J65" si="6">if(C3="",round($D$1/D3,4),"")</f>
        <v/>
      </c>
      <c r="P3" s="7">
        <f t="shared" ref="P3:P68" si="7">iferror(round($G$1/G3,2),"")</f>
        <v>0.05</v>
      </c>
      <c r="Q3" s="2">
        <v>1.0</v>
      </c>
      <c r="R3" s="7">
        <f t="shared" ref="R3:R68" si="8">iferror(round(average(T3:X3),2),"")</f>
        <v>0.19</v>
      </c>
      <c r="S3" s="7">
        <f t="shared" ref="S3:S68" si="9">Q3*R3</f>
        <v>0.19</v>
      </c>
      <c r="T3" s="7">
        <f>iferror(round(averageif('Wholesale Pricing'!H:H,$A3,'Wholesale Pricing'!Q:Q),2),"")</f>
        <v>0.19</v>
      </c>
      <c r="U3" s="7" t="str">
        <f>iferror(round(averageif('Wholesale Pricing'!I:I,$A3,'Wholesale Pricing'!V:V),2),"")</f>
        <v/>
      </c>
      <c r="V3" s="7" t="str">
        <f>iferror(round(averageif('Wholesale Pricing'!J:J,$A3,'Wholesale Pricing'!AA:AA),2),"")</f>
        <v/>
      </c>
      <c r="W3" s="7" t="str">
        <f>iferror(round(averageif('Wholesale Pricing'!K:K,$A3,'Wholesale Pricing'!AF:AF),2),"")</f>
        <v/>
      </c>
      <c r="X3" s="7" t="str">
        <f>iferror(round(averageif('Wholesale Pricing'!L:L,$A3,'Wholesale Pricing'!AK:AK),2),"")</f>
        <v/>
      </c>
    </row>
    <row r="4" ht="14.25" customHeight="1">
      <c r="A4" s="122" t="s">
        <v>91</v>
      </c>
      <c r="B4" s="125" t="s">
        <v>92</v>
      </c>
      <c r="C4" s="126">
        <v>0.07</v>
      </c>
      <c r="D4" s="124">
        <f t="shared" si="1"/>
        <v>185</v>
      </c>
      <c r="E4" s="124">
        <f t="shared" si="2"/>
        <v>190</v>
      </c>
      <c r="F4" s="124">
        <f t="shared" si="3"/>
        <v>204</v>
      </c>
      <c r="G4" s="124">
        <f t="shared" si="4"/>
        <v>219</v>
      </c>
      <c r="H4" s="7">
        <f t="shared" si="5"/>
        <v>0.07</v>
      </c>
      <c r="J4" s="7" t="str">
        <f t="shared" si="6"/>
        <v/>
      </c>
      <c r="P4" s="7">
        <f t="shared" si="7"/>
        <v>0.07</v>
      </c>
      <c r="Q4" s="2">
        <v>1.0</v>
      </c>
      <c r="R4" s="7" t="str">
        <f t="shared" si="8"/>
        <v/>
      </c>
      <c r="S4" s="7">
        <f t="shared" si="9"/>
        <v>0</v>
      </c>
      <c r="T4" s="7" t="str">
        <f>iferror(round(averageif('Wholesale Pricing'!H:H,$A4,'Wholesale Pricing'!Q:Q),2),"")</f>
        <v/>
      </c>
      <c r="U4" s="7" t="str">
        <f>iferror(round(averageif('Wholesale Pricing'!I:I,$A4,'Wholesale Pricing'!V:V),2),"")</f>
        <v/>
      </c>
      <c r="V4" s="7" t="str">
        <f>iferror(round(averageif('Wholesale Pricing'!J:J,$A4,'Wholesale Pricing'!AA:AA),2),"")</f>
        <v/>
      </c>
      <c r="W4" s="7" t="str">
        <f>iferror(round(averageif('Wholesale Pricing'!K:K,$A4,'Wholesale Pricing'!AF:AF),2),"")</f>
        <v/>
      </c>
      <c r="X4" s="7" t="str">
        <f>iferror(round(averageif('Wholesale Pricing'!L:L,$A4,'Wholesale Pricing'!AK:AK),2),"")</f>
        <v/>
      </c>
    </row>
    <row r="5" ht="14.25" customHeight="1">
      <c r="A5" s="122" t="s">
        <v>36</v>
      </c>
      <c r="B5" s="125" t="s">
        <v>93</v>
      </c>
      <c r="C5" s="126">
        <v>0.3</v>
      </c>
      <c r="D5" s="124">
        <f t="shared" si="1"/>
        <v>43</v>
      </c>
      <c r="E5" s="124">
        <f t="shared" si="2"/>
        <v>44</v>
      </c>
      <c r="F5" s="124">
        <f t="shared" si="3"/>
        <v>48</v>
      </c>
      <c r="G5" s="124">
        <f t="shared" si="4"/>
        <v>51</v>
      </c>
      <c r="H5" s="7">
        <f t="shared" si="5"/>
        <v>0.31</v>
      </c>
      <c r="J5" s="7" t="str">
        <f t="shared" si="6"/>
        <v/>
      </c>
      <c r="P5" s="7">
        <f t="shared" si="7"/>
        <v>0.29</v>
      </c>
      <c r="Q5" s="2">
        <v>8.0</v>
      </c>
      <c r="R5" s="7">
        <f t="shared" si="8"/>
        <v>0.14</v>
      </c>
      <c r="S5" s="7">
        <f t="shared" si="9"/>
        <v>1.12</v>
      </c>
      <c r="T5" s="7" t="str">
        <f>iferror(round(averageif('Wholesale Pricing'!H:H,$A5,'Wholesale Pricing'!Q:Q),2),"")</f>
        <v/>
      </c>
      <c r="U5" s="7">
        <f>iferror(round(averageif('Wholesale Pricing'!I:I,$A5,'Wholesale Pricing'!V:V),2),"")</f>
        <v>0.14</v>
      </c>
      <c r="V5" s="7" t="str">
        <f>iferror(round(averageif('Wholesale Pricing'!J:J,$A5,'Wholesale Pricing'!AA:AA),2),"")</f>
        <v/>
      </c>
      <c r="W5" s="7" t="str">
        <f>iferror(round(averageif('Wholesale Pricing'!K:K,$A5,'Wholesale Pricing'!AF:AF),2),"")</f>
        <v/>
      </c>
      <c r="X5" s="7" t="str">
        <f>iferror(round(averageif('Wholesale Pricing'!L:L,$A5,'Wholesale Pricing'!AK:AK),2),"")</f>
        <v/>
      </c>
    </row>
    <row r="6" ht="14.25" customHeight="1">
      <c r="A6" s="122" t="s">
        <v>65</v>
      </c>
      <c r="B6" s="125" t="s">
        <v>97</v>
      </c>
      <c r="C6" s="126">
        <v>0.2</v>
      </c>
      <c r="D6" s="124">
        <f t="shared" si="1"/>
        <v>65</v>
      </c>
      <c r="E6" s="124">
        <f t="shared" si="2"/>
        <v>67</v>
      </c>
      <c r="F6" s="124">
        <f t="shared" si="3"/>
        <v>72</v>
      </c>
      <c r="G6" s="124">
        <f t="shared" si="4"/>
        <v>77</v>
      </c>
      <c r="H6" s="7">
        <f t="shared" si="5"/>
        <v>0.21</v>
      </c>
      <c r="I6" s="2" t="s">
        <v>98</v>
      </c>
      <c r="J6" s="7" t="str">
        <f t="shared" si="6"/>
        <v/>
      </c>
      <c r="P6" s="7">
        <f t="shared" si="7"/>
        <v>0.19</v>
      </c>
      <c r="R6" s="7">
        <f t="shared" si="8"/>
        <v>0</v>
      </c>
      <c r="S6" s="7">
        <f t="shared" si="9"/>
        <v>0</v>
      </c>
      <c r="T6" s="7">
        <f>iferror(round(averageif('Wholesale Pricing'!H:H,$A6,'Wholesale Pricing'!Q:Q),2),"")</f>
        <v>0</v>
      </c>
      <c r="U6" s="7" t="str">
        <f>iferror(round(averageif('Wholesale Pricing'!I:I,$A6,'Wholesale Pricing'!V:V),2),"")</f>
        <v/>
      </c>
      <c r="V6" s="7" t="str">
        <f>iferror(round(averageif('Wholesale Pricing'!J:J,$A6,'Wholesale Pricing'!AA:AA),2),"")</f>
        <v/>
      </c>
      <c r="W6" s="7" t="str">
        <f>iferror(round(averageif('Wholesale Pricing'!K:K,$A6,'Wholesale Pricing'!AF:AF),2),"")</f>
        <v/>
      </c>
      <c r="X6" s="7" t="str">
        <f>iferror(round(averageif('Wholesale Pricing'!L:L,$A6,'Wholesale Pricing'!AK:AK),2),"")</f>
        <v/>
      </c>
    </row>
    <row r="7" ht="14.25" customHeight="1">
      <c r="A7" s="122" t="s">
        <v>77</v>
      </c>
      <c r="B7" s="129" t="s">
        <v>99</v>
      </c>
      <c r="C7" s="126">
        <v>0.26</v>
      </c>
      <c r="D7" s="124">
        <f t="shared" si="1"/>
        <v>50</v>
      </c>
      <c r="E7" s="124">
        <f t="shared" si="2"/>
        <v>52</v>
      </c>
      <c r="F7" s="124">
        <f t="shared" si="3"/>
        <v>56</v>
      </c>
      <c r="G7" s="124">
        <f t="shared" si="4"/>
        <v>60</v>
      </c>
      <c r="H7" s="7">
        <f t="shared" si="5"/>
        <v>0.27</v>
      </c>
      <c r="I7" s="2" t="s">
        <v>100</v>
      </c>
      <c r="J7" s="7" t="str">
        <f t="shared" si="6"/>
        <v/>
      </c>
      <c r="K7" s="7"/>
      <c r="L7" s="7"/>
      <c r="M7" s="7"/>
      <c r="N7" s="7"/>
      <c r="O7" s="7"/>
      <c r="P7" s="7">
        <f t="shared" si="7"/>
        <v>0.25</v>
      </c>
      <c r="Q7" s="7"/>
      <c r="R7" s="7">
        <f t="shared" si="8"/>
        <v>0</v>
      </c>
      <c r="S7" s="7">
        <f t="shared" si="9"/>
        <v>0</v>
      </c>
      <c r="T7" s="7">
        <f>iferror(round(averageif('Wholesale Pricing'!H:H,$A7,'Wholesale Pricing'!Q:Q),2),"")</f>
        <v>0</v>
      </c>
      <c r="U7" s="7" t="str">
        <f>iferror(round(averageif('Wholesale Pricing'!I:I,$A7,'Wholesale Pricing'!V:V),2),"")</f>
        <v/>
      </c>
      <c r="V7" s="7" t="str">
        <f>iferror(round(averageif('Wholesale Pricing'!J:J,$A7,'Wholesale Pricing'!AA:AA),2),"")</f>
        <v/>
      </c>
      <c r="W7" s="7" t="str">
        <f>iferror(round(averageif('Wholesale Pricing'!K:K,$A7,'Wholesale Pricing'!AF:AF),2),"")</f>
        <v/>
      </c>
      <c r="X7" s="7" t="str">
        <f>iferror(round(averageif('Wholesale Pricing'!L:L,$A7,'Wholesale Pricing'!AK:AK),2),"")</f>
        <v/>
      </c>
      <c r="Y7" s="7"/>
      <c r="Z7" s="7"/>
    </row>
    <row r="8" ht="14.25" customHeight="1">
      <c r="A8" s="122" t="s">
        <v>94</v>
      </c>
      <c r="B8" s="125" t="s">
        <v>102</v>
      </c>
      <c r="C8" s="135"/>
      <c r="D8" s="136">
        <v>9.0</v>
      </c>
      <c r="E8" s="124">
        <f t="shared" si="2"/>
        <v>10</v>
      </c>
      <c r="F8" s="124">
        <f>IFERROR(ROUNDUP(SUM(SUM($D8/$D$1)*$F$1),0),"")+1</f>
        <v>11</v>
      </c>
      <c r="G8" s="124">
        <f>IFERROR(ROUNDUP(SUM(SUM($D8/$D$1)*$G$1),0),"")+1</f>
        <v>12</v>
      </c>
      <c r="H8" s="7">
        <f t="shared" si="5"/>
        <v>1.33</v>
      </c>
      <c r="I8" s="2" t="s">
        <v>103</v>
      </c>
      <c r="J8" s="7">
        <f t="shared" si="6"/>
        <v>1.4122</v>
      </c>
      <c r="P8" s="7">
        <f t="shared" si="7"/>
        <v>1.25</v>
      </c>
      <c r="R8" s="7" t="str">
        <f t="shared" si="8"/>
        <v/>
      </c>
      <c r="S8" s="7">
        <f t="shared" si="9"/>
        <v>0</v>
      </c>
      <c r="T8" s="7" t="str">
        <f>iferror(round(averageif('Wholesale Pricing'!H:H,$A8,'Wholesale Pricing'!Q:Q),2),"")</f>
        <v/>
      </c>
      <c r="U8" s="7" t="str">
        <f>iferror(round(averageif('Wholesale Pricing'!I:I,$A8,'Wholesale Pricing'!V:V),2),"")</f>
        <v/>
      </c>
      <c r="V8" s="7" t="str">
        <f>iferror(round(averageif('Wholesale Pricing'!J:J,$A8,'Wholesale Pricing'!AA:AA),2),"")</f>
        <v/>
      </c>
      <c r="W8" s="7" t="str">
        <f>iferror(round(averageif('Wholesale Pricing'!K:K,$A8,'Wholesale Pricing'!AF:AF),2),"")</f>
        <v/>
      </c>
      <c r="X8" s="7" t="str">
        <f>iferror(round(averageif('Wholesale Pricing'!L:L,$A8,'Wholesale Pricing'!AK:AK),2),"")</f>
        <v/>
      </c>
    </row>
    <row r="9" ht="14.25" customHeight="1">
      <c r="A9" s="122" t="s">
        <v>95</v>
      </c>
      <c r="B9" s="125" t="s">
        <v>107</v>
      </c>
      <c r="C9" s="126">
        <v>1.0</v>
      </c>
      <c r="D9" s="124">
        <f t="shared" ref="D9:D36" si="10">IFERROR(ROUNDDOWN($C$1/C9,0),"")</f>
        <v>13</v>
      </c>
      <c r="E9" s="124">
        <f t="shared" si="2"/>
        <v>14</v>
      </c>
      <c r="F9" s="124">
        <f t="shared" ref="F9:F27" si="11">IFERROR(ROUNDUP(SUM(SUM($D9/$D$1)*$F$1),0),"")</f>
        <v>15</v>
      </c>
      <c r="G9" s="124">
        <f t="shared" ref="G9:G23" si="12">IFERROR(ROUNDUP(SUM(SUM($D9/$D$1)*$G$1),0),"")</f>
        <v>16</v>
      </c>
      <c r="H9" s="7">
        <f t="shared" si="5"/>
        <v>1</v>
      </c>
      <c r="J9" s="7" t="str">
        <f t="shared" si="6"/>
        <v/>
      </c>
      <c r="P9" s="7">
        <f t="shared" si="7"/>
        <v>0.94</v>
      </c>
      <c r="R9" s="7">
        <f t="shared" si="8"/>
        <v>0</v>
      </c>
      <c r="S9" s="7">
        <f t="shared" si="9"/>
        <v>0</v>
      </c>
      <c r="T9" s="7">
        <f>iferror(round(averageif('Wholesale Pricing'!H:H,$A9,'Wholesale Pricing'!Q:Q),2),"")</f>
        <v>0</v>
      </c>
      <c r="U9" s="7" t="str">
        <f>iferror(round(averageif('Wholesale Pricing'!I:I,$A9,'Wholesale Pricing'!V:V),2),"")</f>
        <v/>
      </c>
      <c r="V9" s="7" t="str">
        <f>iferror(round(averageif('Wholesale Pricing'!J:J,$A9,'Wholesale Pricing'!AA:AA),2),"")</f>
        <v/>
      </c>
      <c r="W9" s="7" t="str">
        <f>iferror(round(averageif('Wholesale Pricing'!K:K,$A9,'Wholesale Pricing'!AF:AF),2),"")</f>
        <v/>
      </c>
      <c r="X9" s="7" t="str">
        <f>iferror(round(averageif('Wholesale Pricing'!L:L,$A9,'Wholesale Pricing'!AK:AK),2),"")</f>
        <v/>
      </c>
    </row>
    <row r="10" ht="14.25" customHeight="1">
      <c r="A10" s="122" t="s">
        <v>104</v>
      </c>
      <c r="B10" s="125" t="s">
        <v>109</v>
      </c>
      <c r="C10" s="126">
        <v>0.105</v>
      </c>
      <c r="D10" s="124">
        <f t="shared" si="10"/>
        <v>123</v>
      </c>
      <c r="E10" s="124">
        <f t="shared" si="2"/>
        <v>126</v>
      </c>
      <c r="F10" s="124">
        <f t="shared" si="11"/>
        <v>136</v>
      </c>
      <c r="G10" s="124">
        <f t="shared" si="12"/>
        <v>146</v>
      </c>
      <c r="H10" s="7">
        <f t="shared" si="5"/>
        <v>0.11</v>
      </c>
      <c r="J10" s="7" t="str">
        <f t="shared" si="6"/>
        <v/>
      </c>
      <c r="P10" s="7">
        <f t="shared" si="7"/>
        <v>0.1</v>
      </c>
      <c r="R10" s="7">
        <f t="shared" si="8"/>
        <v>0</v>
      </c>
      <c r="S10" s="7">
        <f t="shared" si="9"/>
        <v>0</v>
      </c>
      <c r="T10" s="7">
        <f>iferror(round(averageif('Wholesale Pricing'!H:H,$A10,'Wholesale Pricing'!Q:Q),2),"")</f>
        <v>0</v>
      </c>
      <c r="U10" s="7" t="str">
        <f>iferror(round(averageif('Wholesale Pricing'!I:I,$A10,'Wholesale Pricing'!V:V),2),"")</f>
        <v/>
      </c>
      <c r="V10" s="7" t="str">
        <f>iferror(round(averageif('Wholesale Pricing'!J:J,$A10,'Wholesale Pricing'!AA:AA),2),"")</f>
        <v/>
      </c>
      <c r="W10" s="7" t="str">
        <f>iferror(round(averageif('Wholesale Pricing'!K:K,$A10,'Wholesale Pricing'!AF:AF),2),"")</f>
        <v/>
      </c>
      <c r="X10" s="7" t="str">
        <f>iferror(round(averageif('Wholesale Pricing'!L:L,$A10,'Wholesale Pricing'!AK:AK),2),"")</f>
        <v/>
      </c>
    </row>
    <row r="11" ht="14.25" customHeight="1">
      <c r="A11" s="122" t="s">
        <v>110</v>
      </c>
      <c r="B11" s="125" t="s">
        <v>113</v>
      </c>
      <c r="C11" s="126">
        <v>0.45</v>
      </c>
      <c r="D11" s="124">
        <f t="shared" si="10"/>
        <v>28</v>
      </c>
      <c r="E11" s="124">
        <f t="shared" si="2"/>
        <v>29</v>
      </c>
      <c r="F11" s="124">
        <f t="shared" si="11"/>
        <v>31</v>
      </c>
      <c r="G11" s="124">
        <f t="shared" si="12"/>
        <v>34</v>
      </c>
      <c r="H11" s="7">
        <f t="shared" si="5"/>
        <v>0.47</v>
      </c>
      <c r="J11" s="7" t="str">
        <f t="shared" si="6"/>
        <v/>
      </c>
      <c r="P11" s="7">
        <f t="shared" si="7"/>
        <v>0.44</v>
      </c>
      <c r="R11" s="7">
        <f t="shared" si="8"/>
        <v>0</v>
      </c>
      <c r="S11" s="7">
        <f t="shared" si="9"/>
        <v>0</v>
      </c>
      <c r="T11" s="7">
        <f>iferror(round(averageif('Wholesale Pricing'!H:H,$A11,'Wholesale Pricing'!Q:Q),2),"")</f>
        <v>0</v>
      </c>
      <c r="U11" s="7" t="str">
        <f>iferror(round(averageif('Wholesale Pricing'!I:I,$A11,'Wholesale Pricing'!V:V),2),"")</f>
        <v/>
      </c>
      <c r="V11" s="7" t="str">
        <f>iferror(round(averageif('Wholesale Pricing'!J:J,$A11,'Wholesale Pricing'!AA:AA),2),"")</f>
        <v/>
      </c>
      <c r="W11" s="7" t="str">
        <f>iferror(round(averageif('Wholesale Pricing'!K:K,$A11,'Wholesale Pricing'!AF:AF),2),"")</f>
        <v/>
      </c>
      <c r="X11" s="7" t="str">
        <f>iferror(round(averageif('Wholesale Pricing'!L:L,$A11,'Wholesale Pricing'!AK:AK),2),"")</f>
        <v/>
      </c>
    </row>
    <row r="12" ht="14.25" customHeight="1">
      <c r="A12" s="122" t="s">
        <v>105</v>
      </c>
      <c r="B12" s="125" t="s">
        <v>114</v>
      </c>
      <c r="C12" s="126">
        <v>0.08</v>
      </c>
      <c r="D12" s="124">
        <f t="shared" si="10"/>
        <v>162</v>
      </c>
      <c r="E12" s="124">
        <f t="shared" si="2"/>
        <v>166</v>
      </c>
      <c r="F12" s="124">
        <f t="shared" si="11"/>
        <v>179</v>
      </c>
      <c r="G12" s="124">
        <f t="shared" si="12"/>
        <v>192</v>
      </c>
      <c r="H12" s="7">
        <f t="shared" si="5"/>
        <v>0.08</v>
      </c>
      <c r="J12" s="7" t="str">
        <f t="shared" si="6"/>
        <v/>
      </c>
      <c r="P12" s="7">
        <f t="shared" si="7"/>
        <v>0.08</v>
      </c>
      <c r="R12" s="7">
        <f t="shared" si="8"/>
        <v>0</v>
      </c>
      <c r="S12" s="7">
        <f t="shared" si="9"/>
        <v>0</v>
      </c>
      <c r="T12" s="7" t="str">
        <f>iferror(round(averageif('Wholesale Pricing'!H:H,$A12,'Wholesale Pricing'!Q:Q),2),"")</f>
        <v/>
      </c>
      <c r="U12" s="7">
        <f>iferror(round(averageif('Wholesale Pricing'!I:I,$A12,'Wholesale Pricing'!V:V),2),"")</f>
        <v>0</v>
      </c>
      <c r="V12" s="7" t="str">
        <f>iferror(round(averageif('Wholesale Pricing'!J:J,$A12,'Wholesale Pricing'!AA:AA),2),"")</f>
        <v/>
      </c>
      <c r="W12" s="7" t="str">
        <f>iferror(round(averageif('Wholesale Pricing'!K:K,$A12,'Wholesale Pricing'!AF:AF),2),"")</f>
        <v/>
      </c>
      <c r="X12" s="7" t="str">
        <f>iferror(round(averageif('Wholesale Pricing'!L:L,$A12,'Wholesale Pricing'!AK:AK),2),"")</f>
        <v/>
      </c>
    </row>
    <row r="13" ht="14.25" customHeight="1">
      <c r="A13" s="122" t="s">
        <v>106</v>
      </c>
      <c r="B13" s="125" t="s">
        <v>116</v>
      </c>
      <c r="C13" s="126">
        <v>0.42</v>
      </c>
      <c r="D13" s="124">
        <f t="shared" si="10"/>
        <v>30</v>
      </c>
      <c r="E13" s="124">
        <f t="shared" si="2"/>
        <v>31</v>
      </c>
      <c r="F13" s="124">
        <f t="shared" si="11"/>
        <v>34</v>
      </c>
      <c r="G13" s="124">
        <f t="shared" si="12"/>
        <v>36</v>
      </c>
      <c r="H13" s="7">
        <f t="shared" si="5"/>
        <v>0.44</v>
      </c>
      <c r="J13" s="7" t="str">
        <f t="shared" si="6"/>
        <v/>
      </c>
      <c r="P13" s="7">
        <f t="shared" si="7"/>
        <v>0.42</v>
      </c>
      <c r="R13" s="7">
        <f t="shared" si="8"/>
        <v>0</v>
      </c>
      <c r="S13" s="7">
        <f t="shared" si="9"/>
        <v>0</v>
      </c>
      <c r="T13" s="7" t="str">
        <f>iferror(round(averageif('Wholesale Pricing'!H:H,$A13,'Wholesale Pricing'!Q:Q),2),"")</f>
        <v/>
      </c>
      <c r="U13" s="7" t="str">
        <f>iferror(round(averageif('Wholesale Pricing'!I:I,$A13,'Wholesale Pricing'!V:V),2),"")</f>
        <v/>
      </c>
      <c r="V13" s="7">
        <f>iferror(round(averageif('Wholesale Pricing'!J:J,$A13,'Wholesale Pricing'!AA:AA),2),"")</f>
        <v>0</v>
      </c>
      <c r="W13" s="7" t="str">
        <f>iferror(round(averageif('Wholesale Pricing'!K:K,$A13,'Wholesale Pricing'!AF:AF),2),"")</f>
        <v/>
      </c>
      <c r="X13" s="7" t="str">
        <f>iferror(round(averageif('Wholesale Pricing'!L:L,$A13,'Wholesale Pricing'!AK:AK),2),"")</f>
        <v/>
      </c>
    </row>
    <row r="14" ht="14.25" customHeight="1">
      <c r="A14" s="138" t="s">
        <v>115</v>
      </c>
      <c r="B14" s="129" t="s">
        <v>118</v>
      </c>
      <c r="C14" s="126">
        <v>0.15</v>
      </c>
      <c r="D14" s="124">
        <f t="shared" si="10"/>
        <v>86</v>
      </c>
      <c r="E14" s="124">
        <f t="shared" si="2"/>
        <v>88</v>
      </c>
      <c r="F14" s="124">
        <f t="shared" si="11"/>
        <v>95</v>
      </c>
      <c r="G14" s="124">
        <f t="shared" si="12"/>
        <v>102</v>
      </c>
      <c r="H14" s="7">
        <f t="shared" si="5"/>
        <v>0.16</v>
      </c>
      <c r="J14" s="7" t="str">
        <f t="shared" si="6"/>
        <v/>
      </c>
      <c r="P14" s="7">
        <f t="shared" si="7"/>
        <v>0.15</v>
      </c>
      <c r="R14" s="7">
        <f t="shared" si="8"/>
        <v>0</v>
      </c>
      <c r="S14" s="7">
        <f t="shared" si="9"/>
        <v>0</v>
      </c>
      <c r="T14" s="7">
        <f>iferror(round(averageif('Wholesale Pricing'!H:H,$A14,'Wholesale Pricing'!Q:Q),2),"")</f>
        <v>0</v>
      </c>
      <c r="U14" s="7" t="str">
        <f>iferror(round(averageif('Wholesale Pricing'!I:I,$A14,'Wholesale Pricing'!V:V),2),"")</f>
        <v/>
      </c>
      <c r="V14" s="7" t="str">
        <f>iferror(round(averageif('Wholesale Pricing'!J:J,$A14,'Wholesale Pricing'!AA:AA),2),"")</f>
        <v/>
      </c>
      <c r="W14" s="7" t="str">
        <f>iferror(round(averageif('Wholesale Pricing'!K:K,$A14,'Wholesale Pricing'!AF:AF),2),"")</f>
        <v/>
      </c>
      <c r="X14" s="7" t="str">
        <f>iferror(round(averageif('Wholesale Pricing'!L:L,$A14,'Wholesale Pricing'!AK:AK),2),"")</f>
        <v/>
      </c>
    </row>
    <row r="15" ht="14.25" customHeight="1">
      <c r="A15" s="138" t="s">
        <v>122</v>
      </c>
      <c r="B15" s="129" t="s">
        <v>123</v>
      </c>
      <c r="C15" s="126">
        <v>0.6</v>
      </c>
      <c r="D15" s="124">
        <f t="shared" si="10"/>
        <v>21</v>
      </c>
      <c r="E15" s="124">
        <f t="shared" si="2"/>
        <v>22</v>
      </c>
      <c r="F15" s="124">
        <f t="shared" si="11"/>
        <v>24</v>
      </c>
      <c r="G15" s="124">
        <f t="shared" si="12"/>
        <v>25</v>
      </c>
      <c r="H15" s="7">
        <f t="shared" si="5"/>
        <v>0.64</v>
      </c>
      <c r="J15" s="7" t="str">
        <f t="shared" si="6"/>
        <v/>
      </c>
      <c r="P15" s="7">
        <f t="shared" si="7"/>
        <v>0.6</v>
      </c>
      <c r="R15" s="7" t="str">
        <f t="shared" si="8"/>
        <v/>
      </c>
      <c r="S15" s="7">
        <f t="shared" si="9"/>
        <v>0</v>
      </c>
      <c r="T15" s="7" t="str">
        <f>iferror(round(averageif('Wholesale Pricing'!H:H,$A15,'Wholesale Pricing'!Q:Q),2),"")</f>
        <v/>
      </c>
      <c r="U15" s="7"/>
      <c r="V15" s="7"/>
      <c r="W15" s="7"/>
      <c r="X15" s="7"/>
    </row>
    <row r="16" ht="14.25" customHeight="1">
      <c r="A16" s="122" t="s">
        <v>119</v>
      </c>
      <c r="B16" s="125" t="s">
        <v>124</v>
      </c>
      <c r="C16" s="126">
        <v>0.25</v>
      </c>
      <c r="D16" s="124">
        <f t="shared" si="10"/>
        <v>52</v>
      </c>
      <c r="E16" s="124">
        <f t="shared" si="2"/>
        <v>54</v>
      </c>
      <c r="F16" s="124">
        <f t="shared" si="11"/>
        <v>58</v>
      </c>
      <c r="G16" s="124">
        <f t="shared" si="12"/>
        <v>62</v>
      </c>
      <c r="H16" s="7">
        <f t="shared" si="5"/>
        <v>0.26</v>
      </c>
      <c r="J16" s="7" t="str">
        <f t="shared" si="6"/>
        <v/>
      </c>
      <c r="P16" s="7">
        <f t="shared" si="7"/>
        <v>0.24</v>
      </c>
      <c r="R16" s="7">
        <f t="shared" si="8"/>
        <v>0</v>
      </c>
      <c r="S16" s="7">
        <f t="shared" si="9"/>
        <v>0</v>
      </c>
      <c r="T16" s="7">
        <f>iferror(round(averageif('Wholesale Pricing'!H:H,$A16,'Wholesale Pricing'!Q:Q),2),"")</f>
        <v>0</v>
      </c>
      <c r="U16" s="7" t="str">
        <f>iferror(round(averageif('Wholesale Pricing'!I:I,$A16,'Wholesale Pricing'!V:V),2),"")</f>
        <v/>
      </c>
      <c r="V16" s="7" t="str">
        <f>iferror(round(averageif('Wholesale Pricing'!J:J,$A16,'Wholesale Pricing'!AA:AA),2),"")</f>
        <v/>
      </c>
      <c r="W16" s="7" t="str">
        <f>iferror(round(averageif('Wholesale Pricing'!K:K,$A16,'Wholesale Pricing'!AF:AF),2),"")</f>
        <v/>
      </c>
      <c r="X16" s="7" t="str">
        <f>iferror(round(averageif('Wholesale Pricing'!L:L,$A16,'Wholesale Pricing'!AK:AK),2),"")</f>
        <v/>
      </c>
    </row>
    <row r="17" ht="14.25" customHeight="1">
      <c r="A17" s="122" t="s">
        <v>127</v>
      </c>
      <c r="B17" s="125" t="s">
        <v>128</v>
      </c>
      <c r="C17" s="126">
        <v>0.7</v>
      </c>
      <c r="D17" s="124">
        <f t="shared" si="10"/>
        <v>18</v>
      </c>
      <c r="E17" s="124">
        <f t="shared" si="2"/>
        <v>19</v>
      </c>
      <c r="F17" s="124">
        <f t="shared" si="11"/>
        <v>20</v>
      </c>
      <c r="G17" s="124">
        <f t="shared" si="12"/>
        <v>22</v>
      </c>
      <c r="H17" s="7">
        <f t="shared" si="5"/>
        <v>0.73</v>
      </c>
      <c r="J17" s="7" t="str">
        <f t="shared" si="6"/>
        <v/>
      </c>
      <c r="P17" s="7">
        <f t="shared" si="7"/>
        <v>0.68</v>
      </c>
      <c r="R17" s="7">
        <f t="shared" si="8"/>
        <v>0</v>
      </c>
      <c r="S17" s="7">
        <f t="shared" si="9"/>
        <v>0</v>
      </c>
      <c r="T17" s="7">
        <f>iferror(round(averageif('Wholesale Pricing'!H:H,$A17,'Wholesale Pricing'!Q:Q),2),"")</f>
        <v>0</v>
      </c>
      <c r="U17" s="7" t="str">
        <f>iferror(round(averageif('Wholesale Pricing'!I:I,$A17,'Wholesale Pricing'!V:V),2),"")</f>
        <v/>
      </c>
      <c r="V17" s="7" t="str">
        <f>iferror(round(averageif('Wholesale Pricing'!J:J,$A17,'Wholesale Pricing'!AA:AA),2),"")</f>
        <v/>
      </c>
      <c r="W17" s="7" t="str">
        <f>iferror(round(averageif('Wholesale Pricing'!K:K,$A17,'Wholesale Pricing'!AF:AF),2),"")</f>
        <v/>
      </c>
      <c r="X17" s="7" t="str">
        <f>iferror(round(averageif('Wholesale Pricing'!L:L,$A17,'Wholesale Pricing'!AK:AK),2),"")</f>
        <v/>
      </c>
    </row>
    <row r="18" ht="14.25" customHeight="1">
      <c r="A18" s="122" t="s">
        <v>129</v>
      </c>
      <c r="B18" s="125" t="s">
        <v>130</v>
      </c>
      <c r="C18" s="126">
        <v>0.25</v>
      </c>
      <c r="D18" s="124">
        <f t="shared" si="10"/>
        <v>52</v>
      </c>
      <c r="E18" s="124">
        <f t="shared" si="2"/>
        <v>54</v>
      </c>
      <c r="F18" s="124">
        <f t="shared" si="11"/>
        <v>58</v>
      </c>
      <c r="G18" s="124">
        <f t="shared" si="12"/>
        <v>62</v>
      </c>
      <c r="H18" s="7">
        <f t="shared" si="5"/>
        <v>0.26</v>
      </c>
      <c r="J18" s="7" t="str">
        <f t="shared" si="6"/>
        <v/>
      </c>
      <c r="P18" s="7">
        <f t="shared" si="7"/>
        <v>0.24</v>
      </c>
      <c r="R18" s="7">
        <f t="shared" si="8"/>
        <v>0</v>
      </c>
      <c r="S18" s="7">
        <f t="shared" si="9"/>
        <v>0</v>
      </c>
      <c r="T18" s="7">
        <f>iferror(round(averageif('Wholesale Pricing'!H:H,$A18,'Wholesale Pricing'!Q:Q),2),"")</f>
        <v>0</v>
      </c>
      <c r="U18" s="7" t="str">
        <f>iferror(round(averageif('Wholesale Pricing'!I:I,$A18,'Wholesale Pricing'!V:V),2),"")</f>
        <v/>
      </c>
      <c r="V18" s="7" t="str">
        <f>iferror(round(averageif('Wholesale Pricing'!J:J,$A18,'Wholesale Pricing'!AA:AA),2),"")</f>
        <v/>
      </c>
      <c r="W18" s="7" t="str">
        <f>iferror(round(averageif('Wholesale Pricing'!K:K,$A18,'Wholesale Pricing'!AF:AF),2),"")</f>
        <v/>
      </c>
      <c r="X18" s="7" t="str">
        <f>iferror(round(averageif('Wholesale Pricing'!L:L,$A18,'Wholesale Pricing'!AK:AK),2),"")</f>
        <v/>
      </c>
    </row>
    <row r="19" ht="14.25" customHeight="1">
      <c r="A19" s="138" t="s">
        <v>132</v>
      </c>
      <c r="B19" s="125"/>
      <c r="C19" s="139">
        <v>0.17</v>
      </c>
      <c r="D19" s="124">
        <f t="shared" si="10"/>
        <v>76</v>
      </c>
      <c r="E19" s="124">
        <f t="shared" si="2"/>
        <v>78</v>
      </c>
      <c r="F19" s="124">
        <f t="shared" si="11"/>
        <v>84</v>
      </c>
      <c r="G19" s="124">
        <f t="shared" si="12"/>
        <v>90</v>
      </c>
      <c r="H19" s="7">
        <f t="shared" si="5"/>
        <v>0.18</v>
      </c>
      <c r="J19" s="7" t="str">
        <f t="shared" si="6"/>
        <v/>
      </c>
      <c r="P19" s="7">
        <f t="shared" si="7"/>
        <v>0.17</v>
      </c>
      <c r="R19" s="7" t="str">
        <f t="shared" si="8"/>
        <v/>
      </c>
      <c r="S19" s="7">
        <f t="shared" si="9"/>
        <v>0</v>
      </c>
      <c r="T19" s="7" t="str">
        <f>iferror(round(averageif('Wholesale Pricing'!H:H,$A19,'Wholesale Pricing'!Q:Q),2),"")</f>
        <v/>
      </c>
      <c r="U19" s="7" t="str">
        <f>iferror(round(averageif('Wholesale Pricing'!I:I,$A19,'Wholesale Pricing'!V:V),2),"")</f>
        <v/>
      </c>
      <c r="V19" s="7" t="str">
        <f>iferror(round(averageif('Wholesale Pricing'!J:J,$A19,'Wholesale Pricing'!AA:AA),2),"")</f>
        <v/>
      </c>
      <c r="W19" s="7" t="str">
        <f>iferror(round(averageif('Wholesale Pricing'!K:K,$A19,'Wholesale Pricing'!AF:AF),2),"")</f>
        <v/>
      </c>
      <c r="X19" s="7" t="str">
        <f>iferror(round(averageif('Wholesale Pricing'!L:L,$A19,'Wholesale Pricing'!AK:AK),2),"")</f>
        <v/>
      </c>
    </row>
    <row r="20" ht="14.25" customHeight="1">
      <c r="A20" s="122" t="s">
        <v>134</v>
      </c>
      <c r="B20" s="125" t="s">
        <v>135</v>
      </c>
      <c r="C20" s="126">
        <v>0.15</v>
      </c>
      <c r="D20" s="124">
        <f t="shared" si="10"/>
        <v>86</v>
      </c>
      <c r="E20" s="124">
        <f t="shared" si="2"/>
        <v>88</v>
      </c>
      <c r="F20" s="124">
        <f t="shared" si="11"/>
        <v>95</v>
      </c>
      <c r="G20" s="124">
        <f t="shared" si="12"/>
        <v>102</v>
      </c>
      <c r="H20" s="7">
        <f t="shared" si="5"/>
        <v>0.16</v>
      </c>
      <c r="J20" s="7" t="str">
        <f t="shared" si="6"/>
        <v/>
      </c>
      <c r="P20" s="7">
        <f t="shared" si="7"/>
        <v>0.15</v>
      </c>
      <c r="R20" s="7">
        <f t="shared" si="8"/>
        <v>0</v>
      </c>
      <c r="S20" s="7">
        <f t="shared" si="9"/>
        <v>0</v>
      </c>
      <c r="T20" s="7">
        <f>iferror(round(averageif('Wholesale Pricing'!H:H,$A20,'Wholesale Pricing'!Q:Q),2),"")</f>
        <v>0</v>
      </c>
      <c r="U20" s="7" t="str">
        <f>iferror(round(averageif('Wholesale Pricing'!I:I,$A20,'Wholesale Pricing'!V:V),2),"")</f>
        <v/>
      </c>
      <c r="V20" s="7" t="str">
        <f>iferror(round(averageif('Wholesale Pricing'!J:J,$A20,'Wholesale Pricing'!AA:AA),2),"")</f>
        <v/>
      </c>
      <c r="W20" s="7" t="str">
        <f>iferror(round(averageif('Wholesale Pricing'!K:K,$A20,'Wholesale Pricing'!AF:AF),2),"")</f>
        <v/>
      </c>
      <c r="X20" s="7" t="str">
        <f>iferror(round(averageif('Wholesale Pricing'!L:L,$A20,'Wholesale Pricing'!AK:AK),2),"")</f>
        <v/>
      </c>
    </row>
    <row r="21" ht="14.25" customHeight="1">
      <c r="A21" s="122" t="s">
        <v>137</v>
      </c>
      <c r="B21" s="125" t="s">
        <v>138</v>
      </c>
      <c r="C21" s="126">
        <v>0.7</v>
      </c>
      <c r="D21" s="124">
        <f t="shared" si="10"/>
        <v>18</v>
      </c>
      <c r="E21" s="124">
        <f t="shared" si="2"/>
        <v>19</v>
      </c>
      <c r="F21" s="124">
        <f t="shared" si="11"/>
        <v>20</v>
      </c>
      <c r="G21" s="124">
        <f t="shared" si="12"/>
        <v>22</v>
      </c>
      <c r="H21" s="7">
        <f t="shared" si="5"/>
        <v>0.73</v>
      </c>
      <c r="J21" s="7" t="str">
        <f t="shared" si="6"/>
        <v/>
      </c>
      <c r="P21" s="7">
        <f t="shared" si="7"/>
        <v>0.68</v>
      </c>
      <c r="R21" s="7">
        <f t="shared" si="8"/>
        <v>0</v>
      </c>
      <c r="S21" s="7">
        <f t="shared" si="9"/>
        <v>0</v>
      </c>
      <c r="T21" s="7">
        <f>iferror(round(averageif('Wholesale Pricing'!H:H,$A21,'Wholesale Pricing'!Q:Q),2),"")</f>
        <v>0</v>
      </c>
      <c r="U21" s="7" t="str">
        <f>iferror(round(averageif('Wholesale Pricing'!I:I,$A21,'Wholesale Pricing'!V:V),2),"")</f>
        <v/>
      </c>
      <c r="V21" s="7" t="str">
        <f>iferror(round(averageif('Wholesale Pricing'!J:J,$A21,'Wholesale Pricing'!AA:AA),2),"")</f>
        <v/>
      </c>
      <c r="W21" s="7" t="str">
        <f>iferror(round(averageif('Wholesale Pricing'!K:K,$A21,'Wholesale Pricing'!AF:AF),2),"")</f>
        <v/>
      </c>
      <c r="X21" s="7" t="str">
        <f>iferror(round(averageif('Wholesale Pricing'!L:L,$A21,'Wholesale Pricing'!AK:AK),2),"")</f>
        <v/>
      </c>
    </row>
    <row r="22" ht="14.25" customHeight="1">
      <c r="A22" s="122" t="s">
        <v>139</v>
      </c>
      <c r="B22" s="125" t="s">
        <v>140</v>
      </c>
      <c r="C22" s="126">
        <v>0.3</v>
      </c>
      <c r="D22" s="124">
        <f t="shared" si="10"/>
        <v>43</v>
      </c>
      <c r="E22" s="124">
        <f t="shared" si="2"/>
        <v>44</v>
      </c>
      <c r="F22" s="124">
        <f t="shared" si="11"/>
        <v>48</v>
      </c>
      <c r="G22" s="124">
        <f t="shared" si="12"/>
        <v>51</v>
      </c>
      <c r="H22" s="7">
        <f t="shared" si="5"/>
        <v>0.31</v>
      </c>
      <c r="J22" s="7" t="str">
        <f t="shared" si="6"/>
        <v/>
      </c>
      <c r="P22" s="7">
        <f t="shared" si="7"/>
        <v>0.29</v>
      </c>
      <c r="R22" s="7">
        <f t="shared" si="8"/>
        <v>0</v>
      </c>
      <c r="S22" s="7">
        <f t="shared" si="9"/>
        <v>0</v>
      </c>
      <c r="T22" s="7">
        <f>iferror(round(averageif('Wholesale Pricing'!H:H,$A22,'Wholesale Pricing'!Q:Q),2),"")</f>
        <v>0</v>
      </c>
      <c r="U22" s="7" t="str">
        <f>iferror(round(averageif('Wholesale Pricing'!I:I,$A22,'Wholesale Pricing'!V:V),2),"")</f>
        <v/>
      </c>
      <c r="V22" s="7" t="str">
        <f>iferror(round(averageif('Wholesale Pricing'!J:J,$A22,'Wholesale Pricing'!AA:AA),2),"")</f>
        <v/>
      </c>
      <c r="W22" s="7" t="str">
        <f>iferror(round(averageif('Wholesale Pricing'!K:K,$A22,'Wholesale Pricing'!AF:AF),2),"")</f>
        <v/>
      </c>
      <c r="X22" s="7" t="str">
        <f>iferror(round(averageif('Wholesale Pricing'!L:L,$A22,'Wholesale Pricing'!AK:AK),2),"")</f>
        <v/>
      </c>
    </row>
    <row r="23" ht="14.25" customHeight="1">
      <c r="A23" s="122" t="s">
        <v>142</v>
      </c>
      <c r="B23" s="125" t="s">
        <v>143</v>
      </c>
      <c r="C23" s="126">
        <v>0.5</v>
      </c>
      <c r="D23" s="124">
        <f t="shared" si="10"/>
        <v>26</v>
      </c>
      <c r="E23" s="124">
        <f t="shared" si="2"/>
        <v>27</v>
      </c>
      <c r="F23" s="124">
        <f t="shared" si="11"/>
        <v>29</v>
      </c>
      <c r="G23" s="124">
        <f t="shared" si="12"/>
        <v>31</v>
      </c>
      <c r="H23" s="7">
        <f t="shared" si="5"/>
        <v>0.52</v>
      </c>
      <c r="J23" s="7" t="str">
        <f t="shared" si="6"/>
        <v/>
      </c>
      <c r="P23" s="7">
        <f t="shared" si="7"/>
        <v>0.48</v>
      </c>
      <c r="R23" s="7">
        <f t="shared" si="8"/>
        <v>0</v>
      </c>
      <c r="S23" s="7">
        <f t="shared" si="9"/>
        <v>0</v>
      </c>
      <c r="T23" s="7">
        <f>iferror(round(averageif('Wholesale Pricing'!H:H,$A23,'Wholesale Pricing'!Q:Q),2),"")</f>
        <v>0</v>
      </c>
      <c r="U23" s="7" t="str">
        <f>iferror(round(averageif('Wholesale Pricing'!I:I,$A23,'Wholesale Pricing'!V:V),2),"")</f>
        <v/>
      </c>
      <c r="V23" s="7" t="str">
        <f>iferror(round(averageif('Wholesale Pricing'!J:J,$A23,'Wholesale Pricing'!AA:AA),2),"")</f>
        <v/>
      </c>
      <c r="W23" s="7" t="str">
        <f>iferror(round(averageif('Wholesale Pricing'!K:K,$A23,'Wholesale Pricing'!AF:AF),2),"")</f>
        <v/>
      </c>
      <c r="X23" s="7" t="str">
        <f>iferror(round(averageif('Wholesale Pricing'!L:L,$A23,'Wholesale Pricing'!AK:AK),2),"")</f>
        <v/>
      </c>
    </row>
    <row r="24" ht="14.25" customHeight="1">
      <c r="A24" s="122" t="s">
        <v>145</v>
      </c>
      <c r="B24" s="125" t="s">
        <v>146</v>
      </c>
      <c r="C24" s="126">
        <v>1.2</v>
      </c>
      <c r="D24" s="124">
        <f t="shared" si="10"/>
        <v>10</v>
      </c>
      <c r="E24" s="124">
        <f t="shared" si="2"/>
        <v>11</v>
      </c>
      <c r="F24" s="124">
        <f t="shared" si="11"/>
        <v>12</v>
      </c>
      <c r="G24" s="124">
        <f>IFERROR(ROUNDUP(SUM(SUM($D24/$D$1)*$G$1),0),"")+1</f>
        <v>13</v>
      </c>
      <c r="H24" s="7">
        <f t="shared" si="5"/>
        <v>1.23</v>
      </c>
      <c r="J24" s="7" t="str">
        <f t="shared" si="6"/>
        <v/>
      </c>
      <c r="P24" s="7">
        <f t="shared" si="7"/>
        <v>1.15</v>
      </c>
      <c r="R24" s="7">
        <f t="shared" si="8"/>
        <v>0</v>
      </c>
      <c r="S24" s="7">
        <f t="shared" si="9"/>
        <v>0</v>
      </c>
      <c r="T24" s="7">
        <f>iferror(round(averageif('Wholesale Pricing'!H:H,$A24,'Wholesale Pricing'!Q:Q),2),"")</f>
        <v>0</v>
      </c>
      <c r="U24" s="7" t="str">
        <f>iferror(round(averageif('Wholesale Pricing'!I:I,$A24,'Wholesale Pricing'!V:V),2),"")</f>
        <v/>
      </c>
      <c r="V24" s="7" t="str">
        <f>iferror(round(averageif('Wholesale Pricing'!J:J,$A24,'Wholesale Pricing'!AA:AA),2),"")</f>
        <v/>
      </c>
      <c r="W24" s="7" t="str">
        <f>iferror(round(averageif('Wholesale Pricing'!K:K,$A24,'Wholesale Pricing'!AF:AF),2),"")</f>
        <v/>
      </c>
      <c r="X24" s="7" t="str">
        <f>iferror(round(averageif('Wholesale Pricing'!L:L,$A24,'Wholesale Pricing'!AK:AK),2),"")</f>
        <v/>
      </c>
    </row>
    <row r="25" ht="14.25" customHeight="1">
      <c r="A25" s="122" t="s">
        <v>147</v>
      </c>
      <c r="B25" s="125" t="s">
        <v>148</v>
      </c>
      <c r="C25" s="126">
        <v>0.45</v>
      </c>
      <c r="D25" s="124">
        <f t="shared" si="10"/>
        <v>28</v>
      </c>
      <c r="E25" s="124">
        <f t="shared" si="2"/>
        <v>29</v>
      </c>
      <c r="F25" s="124">
        <f t="shared" si="11"/>
        <v>31</v>
      </c>
      <c r="G25" s="124">
        <f t="shared" ref="G25:G29" si="13">IFERROR(ROUNDUP(SUM(SUM($D25/$D$1)*$G$1),0),"")</f>
        <v>34</v>
      </c>
      <c r="H25" s="7">
        <f t="shared" si="5"/>
        <v>0.47</v>
      </c>
      <c r="J25" s="7" t="str">
        <f t="shared" si="6"/>
        <v/>
      </c>
      <c r="P25" s="7">
        <f t="shared" si="7"/>
        <v>0.44</v>
      </c>
      <c r="R25" s="7">
        <f t="shared" si="8"/>
        <v>0</v>
      </c>
      <c r="S25" s="7">
        <f t="shared" si="9"/>
        <v>0</v>
      </c>
      <c r="T25" s="7">
        <f>iferror(round(averageif('Wholesale Pricing'!H:H,$A25,'Wholesale Pricing'!Q:Q),2),"")</f>
        <v>0</v>
      </c>
      <c r="U25" s="7" t="str">
        <f>iferror(round(averageif('Wholesale Pricing'!I:I,$A25,'Wholesale Pricing'!V:V),2),"")</f>
        <v/>
      </c>
      <c r="V25" s="7" t="str">
        <f>iferror(round(averageif('Wholesale Pricing'!J:J,$A25,'Wholesale Pricing'!AA:AA),2),"")</f>
        <v/>
      </c>
      <c r="W25" s="7" t="str">
        <f>iferror(round(averageif('Wholesale Pricing'!K:K,$A25,'Wholesale Pricing'!AF:AF),2),"")</f>
        <v/>
      </c>
      <c r="X25" s="7" t="str">
        <f>iferror(round(averageif('Wholesale Pricing'!L:L,$A25,'Wholesale Pricing'!AK:AK),2),"")</f>
        <v/>
      </c>
    </row>
    <row r="26" ht="14.25" customHeight="1">
      <c r="A26" s="122" t="s">
        <v>150</v>
      </c>
      <c r="B26" s="125" t="s">
        <v>151</v>
      </c>
      <c r="C26" s="126">
        <v>0.18</v>
      </c>
      <c r="D26" s="124">
        <f t="shared" si="10"/>
        <v>72</v>
      </c>
      <c r="E26" s="124">
        <f t="shared" si="2"/>
        <v>74</v>
      </c>
      <c r="F26" s="124">
        <f t="shared" si="11"/>
        <v>80</v>
      </c>
      <c r="G26" s="124">
        <f t="shared" si="13"/>
        <v>85</v>
      </c>
      <c r="H26" s="7">
        <f t="shared" si="5"/>
        <v>0.19</v>
      </c>
      <c r="J26" s="7" t="str">
        <f t="shared" si="6"/>
        <v/>
      </c>
      <c r="P26" s="7">
        <f t="shared" si="7"/>
        <v>0.18</v>
      </c>
      <c r="R26" s="7">
        <f t="shared" si="8"/>
        <v>0</v>
      </c>
      <c r="S26" s="7">
        <f t="shared" si="9"/>
        <v>0</v>
      </c>
      <c r="T26" s="7">
        <f>iferror(round(averageif('Wholesale Pricing'!H:H,$A26,'Wholesale Pricing'!Q:Q),2),"")</f>
        <v>0</v>
      </c>
      <c r="U26" s="7" t="str">
        <f>iferror(round(averageif('Wholesale Pricing'!I:I,$A26,'Wholesale Pricing'!V:V),2),"")</f>
        <v/>
      </c>
      <c r="V26" s="7" t="str">
        <f>iferror(round(averageif('Wholesale Pricing'!J:J,$A26,'Wholesale Pricing'!AA:AA),2),"")</f>
        <v/>
      </c>
      <c r="W26" s="7" t="str">
        <f>iferror(round(averageif('Wholesale Pricing'!K:K,$A26,'Wholesale Pricing'!AF:AF),2),"")</f>
        <v/>
      </c>
      <c r="X26" s="7" t="str">
        <f>iferror(round(averageif('Wholesale Pricing'!L:L,$A26,'Wholesale Pricing'!AK:AK),2),"")</f>
        <v/>
      </c>
    </row>
    <row r="27" ht="14.25" customHeight="1">
      <c r="A27" s="122" t="s">
        <v>152</v>
      </c>
      <c r="B27" s="125" t="s">
        <v>153</v>
      </c>
      <c r="C27" s="126">
        <v>0.23</v>
      </c>
      <c r="D27" s="124">
        <f t="shared" si="10"/>
        <v>56</v>
      </c>
      <c r="E27" s="124">
        <f t="shared" si="2"/>
        <v>58</v>
      </c>
      <c r="F27" s="124">
        <f t="shared" si="11"/>
        <v>62</v>
      </c>
      <c r="G27" s="124">
        <f t="shared" si="13"/>
        <v>67</v>
      </c>
      <c r="H27" s="7">
        <f t="shared" si="5"/>
        <v>0.24</v>
      </c>
      <c r="J27" s="7" t="str">
        <f t="shared" si="6"/>
        <v/>
      </c>
      <c r="P27" s="7">
        <f t="shared" si="7"/>
        <v>0.22</v>
      </c>
      <c r="R27" s="7">
        <f t="shared" si="8"/>
        <v>0</v>
      </c>
      <c r="S27" s="7">
        <f t="shared" si="9"/>
        <v>0</v>
      </c>
      <c r="T27" s="7" t="str">
        <f>iferror(round(averageif('Wholesale Pricing'!H:H,$A27,'Wholesale Pricing'!Q:Q),2),"")</f>
        <v/>
      </c>
      <c r="U27" s="7">
        <f>iferror(round(averageif('Wholesale Pricing'!I:I,$A27,'Wholesale Pricing'!V:V),2),"")</f>
        <v>0</v>
      </c>
      <c r="V27" s="7" t="str">
        <f>iferror(round(averageif('Wholesale Pricing'!J:J,$A27,'Wholesale Pricing'!AA:AA),2),"")</f>
        <v/>
      </c>
      <c r="W27" s="7" t="str">
        <f>iferror(round(averageif('Wholesale Pricing'!K:K,$A27,'Wholesale Pricing'!AF:AF),2),"")</f>
        <v/>
      </c>
      <c r="X27" s="7" t="str">
        <f>iferror(round(averageif('Wholesale Pricing'!L:L,$A27,'Wholesale Pricing'!AK:AK),2),"")</f>
        <v/>
      </c>
    </row>
    <row r="28" ht="14.25" customHeight="1">
      <c r="A28" s="138" t="s">
        <v>155</v>
      </c>
      <c r="B28" s="129" t="s">
        <v>156</v>
      </c>
      <c r="C28" s="139">
        <v>0.06</v>
      </c>
      <c r="D28" s="124">
        <f t="shared" si="10"/>
        <v>216</v>
      </c>
      <c r="E28" s="124">
        <f t="shared" ref="E28:E29" si="14">IFERROR(ROUND(SUM(SUM($D28/$D$1)*$E$1),0),"")</f>
        <v>221</v>
      </c>
      <c r="F28" s="124">
        <f t="shared" ref="F28:F29" si="15">IFERROR(ROUND(SUM(SUM($D28/$D$1)*$F$1),0),"")</f>
        <v>238</v>
      </c>
      <c r="G28" s="124">
        <f t="shared" si="13"/>
        <v>255</v>
      </c>
      <c r="H28" s="7">
        <f t="shared" si="5"/>
        <v>0.06</v>
      </c>
      <c r="J28" s="7" t="str">
        <f t="shared" si="6"/>
        <v/>
      </c>
      <c r="P28" s="7">
        <f t="shared" si="7"/>
        <v>0.06</v>
      </c>
      <c r="R28" s="7">
        <f t="shared" si="8"/>
        <v>0</v>
      </c>
      <c r="S28" s="7">
        <f t="shared" si="9"/>
        <v>0</v>
      </c>
      <c r="T28" s="7">
        <f>iferror(round(averageif('Wholesale Pricing'!H:H,$A28,'Wholesale Pricing'!Q:Q),2),"")</f>
        <v>0</v>
      </c>
      <c r="U28" s="7" t="str">
        <f>iferror(round(averageif('Wholesale Pricing'!I:I,$A28,'Wholesale Pricing'!V:V),2),"")</f>
        <v/>
      </c>
      <c r="V28" s="7" t="str">
        <f>iferror(round(averageif('Wholesale Pricing'!J:J,$A28,'Wholesale Pricing'!AA:AA),2),"")</f>
        <v/>
      </c>
      <c r="W28" s="7" t="str">
        <f>iferror(round(averageif('Wholesale Pricing'!K:K,$A28,'Wholesale Pricing'!AF:AF),2),"")</f>
        <v/>
      </c>
      <c r="X28" s="7" t="str">
        <f>iferror(round(averageif('Wholesale Pricing'!L:L,$A28,'Wholesale Pricing'!AK:AK),2),"")</f>
        <v/>
      </c>
    </row>
    <row r="29" ht="14.25" customHeight="1">
      <c r="A29" s="138" t="s">
        <v>157</v>
      </c>
      <c r="B29" s="129" t="s">
        <v>158</v>
      </c>
      <c r="C29" s="139">
        <v>0.055</v>
      </c>
      <c r="D29" s="124">
        <f t="shared" si="10"/>
        <v>236</v>
      </c>
      <c r="E29" s="124">
        <f t="shared" si="14"/>
        <v>241</v>
      </c>
      <c r="F29" s="124">
        <f t="shared" si="15"/>
        <v>260</v>
      </c>
      <c r="G29" s="124">
        <f t="shared" si="13"/>
        <v>279</v>
      </c>
      <c r="H29" s="7">
        <f t="shared" si="5"/>
        <v>0.06</v>
      </c>
      <c r="J29" s="7" t="str">
        <f t="shared" si="6"/>
        <v/>
      </c>
      <c r="P29" s="7">
        <f t="shared" si="7"/>
        <v>0.05</v>
      </c>
      <c r="R29" s="7">
        <f t="shared" si="8"/>
        <v>0</v>
      </c>
      <c r="S29" s="7">
        <f t="shared" si="9"/>
        <v>0</v>
      </c>
      <c r="T29" s="7" t="str">
        <f>iferror(round(averageif('Wholesale Pricing'!H:H,$A29,'Wholesale Pricing'!Q:Q),2),"")</f>
        <v/>
      </c>
      <c r="U29" s="7">
        <f>iferror(round(averageif('Wholesale Pricing'!I:I,$A29,'Wholesale Pricing'!V:V),2),"")</f>
        <v>0</v>
      </c>
      <c r="V29" s="7" t="str">
        <f>iferror(round(averageif('Wholesale Pricing'!J:J,$A29,'Wholesale Pricing'!AA:AA),2),"")</f>
        <v/>
      </c>
      <c r="W29" s="7" t="str">
        <f>iferror(round(averageif('Wholesale Pricing'!K:K,$A29,'Wholesale Pricing'!AF:AF),2),"")</f>
        <v/>
      </c>
      <c r="X29" s="7" t="str">
        <f>iferror(round(averageif('Wholesale Pricing'!L:L,$A29,'Wholesale Pricing'!AK:AK),2),"")</f>
        <v/>
      </c>
    </row>
    <row r="30" ht="14.25" customHeight="1">
      <c r="A30" s="122" t="s">
        <v>160</v>
      </c>
      <c r="B30" s="129" t="s">
        <v>161</v>
      </c>
      <c r="C30" s="139">
        <v>1.1</v>
      </c>
      <c r="D30" s="124">
        <f t="shared" si="10"/>
        <v>11</v>
      </c>
      <c r="E30" s="124">
        <f t="shared" ref="E30:E99" si="16">IFERROR(ROUNDUP(SUM(SUM($D30/$D$1)*$E$1),0),"")</f>
        <v>12</v>
      </c>
      <c r="F30" s="124">
        <f t="shared" ref="F30:F34" si="17">IFERROR(ROUNDUP(SUM(SUM($D30/$D$1)*$F$1),0),"")</f>
        <v>13</v>
      </c>
      <c r="G30" s="124">
        <f>IFERROR(ROUNDUP(SUM(SUM($D30/$D$1)*$G$1),0),"")+1</f>
        <v>14</v>
      </c>
      <c r="H30" s="7">
        <f t="shared" si="5"/>
        <v>1.14</v>
      </c>
      <c r="J30" s="7" t="str">
        <f t="shared" si="6"/>
        <v/>
      </c>
      <c r="P30" s="7">
        <f t="shared" si="7"/>
        <v>1.07</v>
      </c>
      <c r="R30" s="7">
        <f t="shared" si="8"/>
        <v>0</v>
      </c>
      <c r="S30" s="7">
        <f t="shared" si="9"/>
        <v>0</v>
      </c>
      <c r="T30" s="7" t="str">
        <f>iferror(round(averageif('Wholesale Pricing'!H:H,$A30,'Wholesale Pricing'!Q:Q),2),"")</f>
        <v/>
      </c>
      <c r="U30" s="7" t="str">
        <f>iferror(round(averageif('Wholesale Pricing'!I:I,$A30,'Wholesale Pricing'!V:V),2),"")</f>
        <v/>
      </c>
      <c r="V30" s="7">
        <f>iferror(round(averageif('Wholesale Pricing'!J:J,$A30,'Wholesale Pricing'!AA:AA),2),"")</f>
        <v>0</v>
      </c>
      <c r="W30" s="7" t="str">
        <f>iferror(round(averageif('Wholesale Pricing'!K:K,$A30,'Wholesale Pricing'!AF:AF),2),"")</f>
        <v/>
      </c>
      <c r="X30" s="7" t="str">
        <f>iferror(round(averageif('Wholesale Pricing'!L:L,$A30,'Wholesale Pricing'!AK:AK),2),"")</f>
        <v/>
      </c>
    </row>
    <row r="31" ht="14.25" customHeight="1">
      <c r="A31" s="122" t="s">
        <v>164</v>
      </c>
      <c r="B31" s="125" t="s">
        <v>165</v>
      </c>
      <c r="C31" s="126">
        <v>0.15</v>
      </c>
      <c r="D31" s="124">
        <f t="shared" si="10"/>
        <v>86</v>
      </c>
      <c r="E31" s="124">
        <f t="shared" si="16"/>
        <v>88</v>
      </c>
      <c r="F31" s="124">
        <f t="shared" si="17"/>
        <v>95</v>
      </c>
      <c r="G31" s="124">
        <f t="shared" ref="G31:G34" si="18">IFERROR(ROUNDUP(SUM(SUM($D31/$D$1)*$G$1),0),"")</f>
        <v>102</v>
      </c>
      <c r="H31" s="7">
        <f t="shared" si="5"/>
        <v>0.16</v>
      </c>
      <c r="J31" s="7" t="str">
        <f t="shared" si="6"/>
        <v/>
      </c>
      <c r="P31" s="7">
        <f t="shared" si="7"/>
        <v>0.15</v>
      </c>
      <c r="R31" s="7">
        <f t="shared" si="8"/>
        <v>0</v>
      </c>
      <c r="S31" s="7">
        <f t="shared" si="9"/>
        <v>0</v>
      </c>
      <c r="T31" s="7">
        <f>iferror(round(averageif('Wholesale Pricing'!H:H,$A31,'Wholesale Pricing'!Q:Q),2),"")</f>
        <v>0</v>
      </c>
      <c r="U31" s="7" t="str">
        <f>iferror(round(averageif('Wholesale Pricing'!I:I,$A31,'Wholesale Pricing'!V:V),2),"")</f>
        <v/>
      </c>
      <c r="V31" s="7" t="str">
        <f>iferror(round(averageif('Wholesale Pricing'!J:J,$A31,'Wholesale Pricing'!AA:AA),2),"")</f>
        <v/>
      </c>
      <c r="W31" s="7" t="str">
        <f>iferror(round(averageif('Wholesale Pricing'!K:K,$A31,'Wholesale Pricing'!AF:AF),2),"")</f>
        <v/>
      </c>
      <c r="X31" s="7" t="str">
        <f>iferror(round(averageif('Wholesale Pricing'!L:L,$A31,'Wholesale Pricing'!AK:AK),2),"")</f>
        <v/>
      </c>
    </row>
    <row r="32" ht="14.25" customHeight="1">
      <c r="A32" s="122" t="s">
        <v>170</v>
      </c>
      <c r="B32" s="125" t="s">
        <v>171</v>
      </c>
      <c r="C32" s="126">
        <v>0.1</v>
      </c>
      <c r="D32" s="124">
        <f t="shared" si="10"/>
        <v>130</v>
      </c>
      <c r="E32" s="124">
        <f t="shared" si="16"/>
        <v>133</v>
      </c>
      <c r="F32" s="124">
        <f t="shared" si="17"/>
        <v>144</v>
      </c>
      <c r="G32" s="124">
        <f t="shared" si="18"/>
        <v>154</v>
      </c>
      <c r="H32" s="7">
        <f t="shared" si="5"/>
        <v>0.1</v>
      </c>
      <c r="J32" s="7" t="str">
        <f t="shared" si="6"/>
        <v/>
      </c>
      <c r="P32" s="7">
        <f t="shared" si="7"/>
        <v>0.1</v>
      </c>
      <c r="R32" s="7">
        <f t="shared" si="8"/>
        <v>0</v>
      </c>
      <c r="S32" s="7">
        <f t="shared" si="9"/>
        <v>0</v>
      </c>
      <c r="T32" s="7" t="str">
        <f>iferror(round(averageif('Wholesale Pricing'!H:H,$A32,'Wholesale Pricing'!Q:Q),2),"")</f>
        <v/>
      </c>
      <c r="U32" s="7">
        <f>iferror(round(averageif('Wholesale Pricing'!I:I,$A32,'Wholesale Pricing'!V:V),2),"")</f>
        <v>0</v>
      </c>
      <c r="V32" s="7" t="str">
        <f>iferror(round(averageif('Wholesale Pricing'!J:J,$A32,'Wholesale Pricing'!AA:AA),2),"")</f>
        <v/>
      </c>
      <c r="W32" s="7" t="str">
        <f>iferror(round(averageif('Wholesale Pricing'!K:K,$A32,'Wholesale Pricing'!AF:AF),2),"")</f>
        <v/>
      </c>
      <c r="X32" s="7" t="str">
        <f>iferror(round(averageif('Wholesale Pricing'!L:L,$A32,'Wholesale Pricing'!AK:AK),2),"")</f>
        <v/>
      </c>
    </row>
    <row r="33" ht="14.25" customHeight="1">
      <c r="A33" s="122" t="s">
        <v>175</v>
      </c>
      <c r="B33" s="125" t="s">
        <v>176</v>
      </c>
      <c r="C33" s="126">
        <v>0.13</v>
      </c>
      <c r="D33" s="124">
        <f t="shared" si="10"/>
        <v>100</v>
      </c>
      <c r="E33" s="124">
        <f t="shared" si="16"/>
        <v>103</v>
      </c>
      <c r="F33" s="124">
        <f t="shared" si="17"/>
        <v>111</v>
      </c>
      <c r="G33" s="124">
        <f t="shared" si="18"/>
        <v>119</v>
      </c>
      <c r="H33" s="7">
        <f t="shared" si="5"/>
        <v>0.13</v>
      </c>
      <c r="J33" s="7" t="str">
        <f t="shared" si="6"/>
        <v/>
      </c>
      <c r="P33" s="7">
        <f t="shared" si="7"/>
        <v>0.13</v>
      </c>
      <c r="R33" s="7">
        <f t="shared" si="8"/>
        <v>0</v>
      </c>
      <c r="S33" s="7">
        <f t="shared" si="9"/>
        <v>0</v>
      </c>
      <c r="T33" s="7">
        <f>iferror(round(averageif('Wholesale Pricing'!H:H,$A33,'Wholesale Pricing'!Q:Q),2),"")</f>
        <v>0</v>
      </c>
      <c r="U33" s="7" t="str">
        <f>iferror(round(averageif('Wholesale Pricing'!I:I,$A33,'Wholesale Pricing'!V:V),2),"")</f>
        <v/>
      </c>
      <c r="V33" s="7" t="str">
        <f>iferror(round(averageif('Wholesale Pricing'!J:J,$A33,'Wholesale Pricing'!AA:AA),2),"")</f>
        <v/>
      </c>
      <c r="W33" s="7" t="str">
        <f>iferror(round(averageif('Wholesale Pricing'!K:K,$A33,'Wholesale Pricing'!AF:AF),2),"")</f>
        <v/>
      </c>
      <c r="X33" s="7" t="str">
        <f>iferror(round(averageif('Wholesale Pricing'!L:L,$A33,'Wholesale Pricing'!AK:AK),2),"")</f>
        <v/>
      </c>
    </row>
    <row r="34" ht="14.25" customHeight="1">
      <c r="A34" s="122" t="s">
        <v>184</v>
      </c>
      <c r="B34" s="125" t="s">
        <v>185</v>
      </c>
      <c r="C34" s="126">
        <v>0.65</v>
      </c>
      <c r="D34" s="124">
        <f t="shared" si="10"/>
        <v>20</v>
      </c>
      <c r="E34" s="124">
        <f t="shared" si="16"/>
        <v>21</v>
      </c>
      <c r="F34" s="124">
        <f t="shared" si="17"/>
        <v>23</v>
      </c>
      <c r="G34" s="124">
        <f t="shared" si="18"/>
        <v>24</v>
      </c>
      <c r="H34" s="7">
        <f t="shared" si="5"/>
        <v>0.67</v>
      </c>
      <c r="J34" s="7" t="str">
        <f t="shared" si="6"/>
        <v/>
      </c>
      <c r="P34" s="7">
        <f t="shared" si="7"/>
        <v>0.63</v>
      </c>
      <c r="R34" s="7">
        <f t="shared" si="8"/>
        <v>0</v>
      </c>
      <c r="S34" s="7">
        <f t="shared" si="9"/>
        <v>0</v>
      </c>
      <c r="T34" s="7">
        <f>iferror(round(averageif('Wholesale Pricing'!H:H,$A34,'Wholesale Pricing'!Q:Q),2),"")</f>
        <v>0</v>
      </c>
      <c r="U34" s="7" t="str">
        <f>iferror(round(averageif('Wholesale Pricing'!I:I,$A34,'Wholesale Pricing'!V:V),2),"")</f>
        <v/>
      </c>
      <c r="V34" s="7" t="str">
        <f>iferror(round(averageif('Wholesale Pricing'!J:J,$A34,'Wholesale Pricing'!AA:AA),2),"")</f>
        <v/>
      </c>
      <c r="W34" s="7" t="str">
        <f>iferror(round(averageif('Wholesale Pricing'!K:K,$A34,'Wholesale Pricing'!AF:AF),2),"")</f>
        <v/>
      </c>
      <c r="X34" s="7" t="str">
        <f>iferror(round(averageif('Wholesale Pricing'!L:L,$A34,'Wholesale Pricing'!AK:AK),2),"")</f>
        <v/>
      </c>
    </row>
    <row r="35" ht="14.25" customHeight="1">
      <c r="A35" s="122" t="s">
        <v>188</v>
      </c>
      <c r="B35" s="125" t="s">
        <v>189</v>
      </c>
      <c r="C35" s="126">
        <v>1.95</v>
      </c>
      <c r="D35" s="124">
        <f t="shared" si="10"/>
        <v>6</v>
      </c>
      <c r="E35" s="124">
        <f t="shared" si="16"/>
        <v>7</v>
      </c>
      <c r="F35" s="124">
        <f>IFERROR(ROUNDUP(SUM(SUM($D35/$D$1)*$F$1),0),"")+1</f>
        <v>8</v>
      </c>
      <c r="G35" s="124">
        <f>IFERROR(ROUNDUP(SUM(SUM($D35/$D$1)*$G$1),0),"")+1</f>
        <v>9</v>
      </c>
      <c r="H35" s="7">
        <f t="shared" si="5"/>
        <v>1.78</v>
      </c>
      <c r="J35" s="7" t="str">
        <f t="shared" si="6"/>
        <v/>
      </c>
      <c r="P35" s="7">
        <f t="shared" si="7"/>
        <v>1.67</v>
      </c>
      <c r="R35" s="7">
        <f t="shared" si="8"/>
        <v>0</v>
      </c>
      <c r="S35" s="7">
        <f t="shared" si="9"/>
        <v>0</v>
      </c>
      <c r="T35" s="7">
        <f>iferror(round(averageif('Wholesale Pricing'!H:H,$A35,'Wholesale Pricing'!Q:Q),2),"")</f>
        <v>0</v>
      </c>
      <c r="U35" s="7" t="str">
        <f>iferror(round(averageif('Wholesale Pricing'!I:I,$A35,'Wholesale Pricing'!V:V),2),"")</f>
        <v/>
      </c>
      <c r="V35" s="7" t="str">
        <f>iferror(round(averageif('Wholesale Pricing'!J:J,$A35,'Wholesale Pricing'!AA:AA),2),"")</f>
        <v/>
      </c>
      <c r="W35" s="7" t="str">
        <f>iferror(round(averageif('Wholesale Pricing'!K:K,$A35,'Wholesale Pricing'!AF:AF),2),"")</f>
        <v/>
      </c>
      <c r="X35" s="7" t="str">
        <f>iferror(round(averageif('Wholesale Pricing'!L:L,$A35,'Wholesale Pricing'!AK:AK),2),"")</f>
        <v/>
      </c>
    </row>
    <row r="36" ht="14.25" customHeight="1">
      <c r="A36" s="122" t="s">
        <v>191</v>
      </c>
      <c r="B36" s="125" t="s">
        <v>192</v>
      </c>
      <c r="C36" s="126">
        <v>0.3</v>
      </c>
      <c r="D36" s="124">
        <f t="shared" si="10"/>
        <v>43</v>
      </c>
      <c r="E36" s="124">
        <f t="shared" si="16"/>
        <v>44</v>
      </c>
      <c r="F36" s="124">
        <f>IFERROR(ROUNDUP(SUM(SUM($D36/$D$1)*$F$1),0),"")</f>
        <v>48</v>
      </c>
      <c r="G36" s="124">
        <f>IFERROR(ROUNDUP(SUM(SUM($D36/$D$1)*$G$1),0),"")</f>
        <v>51</v>
      </c>
      <c r="H36" s="7">
        <f t="shared" si="5"/>
        <v>0.31</v>
      </c>
      <c r="J36" s="7" t="str">
        <f t="shared" si="6"/>
        <v/>
      </c>
      <c r="P36" s="7">
        <f t="shared" si="7"/>
        <v>0.29</v>
      </c>
      <c r="R36" s="7">
        <f t="shared" si="8"/>
        <v>0</v>
      </c>
      <c r="S36" s="7">
        <f t="shared" si="9"/>
        <v>0</v>
      </c>
      <c r="T36" s="7">
        <f>iferror(round(averageif('Wholesale Pricing'!H:H,$A36,'Wholesale Pricing'!Q:Q),2),"")</f>
        <v>0</v>
      </c>
      <c r="U36" s="7" t="str">
        <f>iferror(round(averageif('Wholesale Pricing'!I:I,$A36,'Wholesale Pricing'!V:V),2),"")</f>
        <v/>
      </c>
      <c r="V36" s="7" t="str">
        <f>iferror(round(averageif('Wholesale Pricing'!J:J,$A36,'Wholesale Pricing'!AA:AA),2),"")</f>
        <v/>
      </c>
      <c r="W36" s="7" t="str">
        <f>iferror(round(averageif('Wholesale Pricing'!K:K,$A36,'Wholesale Pricing'!AF:AF),2),"")</f>
        <v/>
      </c>
      <c r="X36" s="7" t="str">
        <f>iferror(round(averageif('Wholesale Pricing'!L:L,$A36,'Wholesale Pricing'!AK:AK),2),"")</f>
        <v/>
      </c>
    </row>
    <row r="37" ht="14.25" customHeight="1">
      <c r="A37" s="122" t="s">
        <v>194</v>
      </c>
      <c r="B37" s="129" t="s">
        <v>195</v>
      </c>
      <c r="C37" s="139">
        <v>1.8</v>
      </c>
      <c r="D37" s="124">
        <f>IFERROR(ROUNDDOWN($C$1/C37,0),"")-1</f>
        <v>6</v>
      </c>
      <c r="E37" s="124">
        <f t="shared" si="16"/>
        <v>7</v>
      </c>
      <c r="F37" s="124">
        <f>IFERROR(ROUNDUP(SUM(SUM($D37/$D$1)*$F$1),0),"")+1</f>
        <v>8</v>
      </c>
      <c r="G37" s="124">
        <f>IFERROR(ROUNDUP(SUM(SUM($D37/$D$1)*$G$1),0),"")+1</f>
        <v>9</v>
      </c>
      <c r="H37" s="7">
        <f t="shared" si="5"/>
        <v>1.78</v>
      </c>
      <c r="J37" s="7" t="str">
        <f t="shared" si="6"/>
        <v/>
      </c>
      <c r="P37" s="7">
        <f t="shared" si="7"/>
        <v>1.67</v>
      </c>
      <c r="R37" s="7">
        <f t="shared" si="8"/>
        <v>0</v>
      </c>
      <c r="S37" s="7">
        <f t="shared" si="9"/>
        <v>0</v>
      </c>
      <c r="T37" s="7">
        <f>iferror(round(averageif('Wholesale Pricing'!H:H,$A37,'Wholesale Pricing'!Q:Q),2),"")</f>
        <v>0</v>
      </c>
      <c r="U37" s="7" t="str">
        <f>iferror(round(averageif('Wholesale Pricing'!I:I,$A37,'Wholesale Pricing'!V:V),2),"")</f>
        <v/>
      </c>
      <c r="V37" s="7" t="str">
        <f>iferror(round(averageif('Wholesale Pricing'!J:J,$A37,'Wholesale Pricing'!AA:AA),2),"")</f>
        <v/>
      </c>
      <c r="W37" s="7" t="str">
        <f>iferror(round(averageif('Wholesale Pricing'!K:K,$A37,'Wholesale Pricing'!AF:AF),2),"")</f>
        <v/>
      </c>
      <c r="X37" s="7" t="str">
        <f>iferror(round(averageif('Wholesale Pricing'!L:L,$A37,'Wholesale Pricing'!AK:AK),2),"")</f>
        <v/>
      </c>
    </row>
    <row r="38" ht="14.25" customHeight="1">
      <c r="A38" s="122" t="s">
        <v>196</v>
      </c>
      <c r="B38" s="129" t="s">
        <v>197</v>
      </c>
      <c r="C38" s="126">
        <v>0.22</v>
      </c>
      <c r="D38" s="124">
        <f t="shared" ref="D38:D43" si="19">IFERROR(ROUNDDOWN($C$1/C38,0),"")</f>
        <v>59</v>
      </c>
      <c r="E38" s="124">
        <f t="shared" si="16"/>
        <v>61</v>
      </c>
      <c r="F38" s="124">
        <f t="shared" ref="F38:F42" si="20">IFERROR(ROUNDUP(SUM(SUM($D38/$D$1)*$F$1),0),"")</f>
        <v>65</v>
      </c>
      <c r="G38" s="124">
        <f t="shared" ref="G38:G42" si="21">IFERROR(ROUNDUP(SUM(SUM($D38/$D$1)*$G$1),0),"")</f>
        <v>70</v>
      </c>
      <c r="H38" s="7">
        <f t="shared" si="5"/>
        <v>0.23</v>
      </c>
      <c r="J38" s="7" t="str">
        <f t="shared" si="6"/>
        <v/>
      </c>
      <c r="P38" s="7">
        <f t="shared" si="7"/>
        <v>0.21</v>
      </c>
      <c r="R38" s="7">
        <f t="shared" si="8"/>
        <v>0</v>
      </c>
      <c r="S38" s="7">
        <f t="shared" si="9"/>
        <v>0</v>
      </c>
      <c r="T38" s="7">
        <f>iferror(round(averageif('Wholesale Pricing'!H:H,$A38,'Wholesale Pricing'!Q:Q),2),"")</f>
        <v>0</v>
      </c>
      <c r="U38" s="7" t="str">
        <f>iferror(round(averageif('Wholesale Pricing'!I:I,$A38,'Wholesale Pricing'!V:V),2),"")</f>
        <v/>
      </c>
      <c r="V38" s="7" t="str">
        <f>iferror(round(averageif('Wholesale Pricing'!J:J,$A38,'Wholesale Pricing'!AA:AA),2),"")</f>
        <v/>
      </c>
      <c r="W38" s="7" t="str">
        <f>iferror(round(averageif('Wholesale Pricing'!K:K,$A38,'Wholesale Pricing'!AF:AF),2),"")</f>
        <v/>
      </c>
      <c r="X38" s="7" t="str">
        <f>iferror(round(averageif('Wholesale Pricing'!L:L,$A38,'Wholesale Pricing'!AK:AK),2),"")</f>
        <v/>
      </c>
    </row>
    <row r="39" ht="14.25" customHeight="1">
      <c r="A39" s="122" t="s">
        <v>199</v>
      </c>
      <c r="B39" s="125" t="s">
        <v>200</v>
      </c>
      <c r="C39" s="126">
        <v>0.45</v>
      </c>
      <c r="D39" s="124">
        <f t="shared" si="19"/>
        <v>28</v>
      </c>
      <c r="E39" s="124">
        <f t="shared" si="16"/>
        <v>29</v>
      </c>
      <c r="F39" s="124">
        <f t="shared" si="20"/>
        <v>31</v>
      </c>
      <c r="G39" s="124">
        <f t="shared" si="21"/>
        <v>34</v>
      </c>
      <c r="H39" s="7">
        <f t="shared" si="5"/>
        <v>0.47</v>
      </c>
      <c r="J39" s="7" t="str">
        <f t="shared" si="6"/>
        <v/>
      </c>
      <c r="P39" s="7">
        <f t="shared" si="7"/>
        <v>0.44</v>
      </c>
      <c r="R39" s="7">
        <f t="shared" si="8"/>
        <v>0</v>
      </c>
      <c r="S39" s="7">
        <f t="shared" si="9"/>
        <v>0</v>
      </c>
      <c r="T39" s="7">
        <f>iferror(round(averageif('Wholesale Pricing'!H:H,$A39,'Wholesale Pricing'!Q:Q),2),"")</f>
        <v>0</v>
      </c>
      <c r="U39" s="7" t="str">
        <f>iferror(round(averageif('Wholesale Pricing'!I:I,$A39,'Wholesale Pricing'!V:V),2),"")</f>
        <v/>
      </c>
      <c r="V39" s="7" t="str">
        <f>iferror(round(averageif('Wholesale Pricing'!J:J,$A39,'Wholesale Pricing'!AA:AA),2),"")</f>
        <v/>
      </c>
      <c r="W39" s="7" t="str">
        <f>iferror(round(averageif('Wholesale Pricing'!K:K,$A39,'Wholesale Pricing'!AF:AF),2),"")</f>
        <v/>
      </c>
      <c r="X39" s="7" t="str">
        <f>iferror(round(averageif('Wholesale Pricing'!L:L,$A39,'Wholesale Pricing'!AK:AK),2),"")</f>
        <v/>
      </c>
    </row>
    <row r="40" ht="14.25" customHeight="1">
      <c r="A40" s="122" t="s">
        <v>201</v>
      </c>
      <c r="B40" s="125" t="s">
        <v>202</v>
      </c>
      <c r="C40" s="126">
        <v>0.45</v>
      </c>
      <c r="D40" s="124">
        <f t="shared" si="19"/>
        <v>28</v>
      </c>
      <c r="E40" s="124">
        <f t="shared" si="16"/>
        <v>29</v>
      </c>
      <c r="F40" s="124">
        <f t="shared" si="20"/>
        <v>31</v>
      </c>
      <c r="G40" s="124">
        <f t="shared" si="21"/>
        <v>34</v>
      </c>
      <c r="H40" s="7">
        <f t="shared" si="5"/>
        <v>0.47</v>
      </c>
      <c r="J40" s="7" t="str">
        <f t="shared" si="6"/>
        <v/>
      </c>
      <c r="P40" s="7">
        <f t="shared" si="7"/>
        <v>0.44</v>
      </c>
      <c r="R40" s="7">
        <f t="shared" si="8"/>
        <v>0</v>
      </c>
      <c r="S40" s="7">
        <f t="shared" si="9"/>
        <v>0</v>
      </c>
      <c r="T40" s="7">
        <f>iferror(round(averageif('Wholesale Pricing'!H:H,$A40,'Wholesale Pricing'!Q:Q),2),"")</f>
        <v>0</v>
      </c>
      <c r="U40" s="7" t="str">
        <f>iferror(round(averageif('Wholesale Pricing'!I:I,$A40,'Wholesale Pricing'!V:V),2),"")</f>
        <v/>
      </c>
      <c r="V40" s="7" t="str">
        <f>iferror(round(averageif('Wholesale Pricing'!J:J,$A40,'Wholesale Pricing'!AA:AA),2),"")</f>
        <v/>
      </c>
      <c r="W40" s="7" t="str">
        <f>iferror(round(averageif('Wholesale Pricing'!K:K,$A40,'Wholesale Pricing'!AF:AF),2),"")</f>
        <v/>
      </c>
      <c r="X40" s="7" t="str">
        <f>iferror(round(averageif('Wholesale Pricing'!L:L,$A40,'Wholesale Pricing'!AK:AK),2),"")</f>
        <v/>
      </c>
    </row>
    <row r="41" ht="14.25" customHeight="1">
      <c r="A41" s="122" t="s">
        <v>204</v>
      </c>
      <c r="B41" s="129" t="s">
        <v>205</v>
      </c>
      <c r="C41" s="126">
        <v>0.45</v>
      </c>
      <c r="D41" s="124">
        <f t="shared" si="19"/>
        <v>28</v>
      </c>
      <c r="E41" s="124">
        <f t="shared" si="16"/>
        <v>29</v>
      </c>
      <c r="F41" s="124">
        <f t="shared" si="20"/>
        <v>31</v>
      </c>
      <c r="G41" s="124">
        <f t="shared" si="21"/>
        <v>34</v>
      </c>
      <c r="H41" s="7">
        <f t="shared" si="5"/>
        <v>0.47</v>
      </c>
      <c r="J41" s="7" t="str">
        <f t="shared" si="6"/>
        <v/>
      </c>
      <c r="P41" s="7">
        <f t="shared" si="7"/>
        <v>0.44</v>
      </c>
      <c r="R41" s="7">
        <f t="shared" si="8"/>
        <v>0</v>
      </c>
      <c r="S41" s="7">
        <f t="shared" si="9"/>
        <v>0</v>
      </c>
      <c r="T41" s="7">
        <f>iferror(round(averageif('Wholesale Pricing'!H:H,$A41,'Wholesale Pricing'!Q:Q),2),"")</f>
        <v>0</v>
      </c>
      <c r="U41" s="7" t="str">
        <f>iferror(round(averageif('Wholesale Pricing'!I:I,$A41,'Wholesale Pricing'!V:V),2),"")</f>
        <v/>
      </c>
      <c r="V41" s="7" t="str">
        <f>iferror(round(averageif('Wholesale Pricing'!J:J,$A41,'Wholesale Pricing'!AA:AA),2),"")</f>
        <v/>
      </c>
      <c r="W41" s="7" t="str">
        <f>iferror(round(averageif('Wholesale Pricing'!K:K,$A41,'Wholesale Pricing'!AF:AF),2),"")</f>
        <v/>
      </c>
      <c r="X41" s="7" t="str">
        <f>iferror(round(averageif('Wholesale Pricing'!L:L,$A41,'Wholesale Pricing'!AK:AK),2),"")</f>
        <v/>
      </c>
    </row>
    <row r="42" ht="14.25" customHeight="1">
      <c r="A42" s="122" t="s">
        <v>133</v>
      </c>
      <c r="B42" s="125" t="s">
        <v>206</v>
      </c>
      <c r="C42" s="126">
        <v>0.15</v>
      </c>
      <c r="D42" s="124">
        <f t="shared" si="19"/>
        <v>86</v>
      </c>
      <c r="E42" s="124">
        <f t="shared" si="16"/>
        <v>88</v>
      </c>
      <c r="F42" s="124">
        <f t="shared" si="20"/>
        <v>95</v>
      </c>
      <c r="G42" s="124">
        <f t="shared" si="21"/>
        <v>102</v>
      </c>
      <c r="H42" s="7">
        <f t="shared" si="5"/>
        <v>0.16</v>
      </c>
      <c r="J42" s="7" t="str">
        <f t="shared" si="6"/>
        <v/>
      </c>
      <c r="P42" s="7">
        <f t="shared" si="7"/>
        <v>0.15</v>
      </c>
      <c r="R42" s="7" t="str">
        <f t="shared" si="8"/>
        <v/>
      </c>
      <c r="S42" s="7">
        <f t="shared" si="9"/>
        <v>0</v>
      </c>
      <c r="T42" s="7" t="str">
        <f>iferror(round(averageif('Wholesale Pricing'!H:H,$A42,'Wholesale Pricing'!Q:Q),2),"")</f>
        <v/>
      </c>
      <c r="U42" s="7" t="str">
        <f>iferror(round(averageif('Wholesale Pricing'!I:I,$A42,'Wholesale Pricing'!V:V),2),"")</f>
        <v/>
      </c>
      <c r="V42" s="7" t="str">
        <f>iferror(round(averageif('Wholesale Pricing'!J:J,$A42,'Wholesale Pricing'!AA:AA),2),"")</f>
        <v/>
      </c>
      <c r="W42" s="7" t="str">
        <f>iferror(round(averageif('Wholesale Pricing'!K:K,$A42,'Wholesale Pricing'!AF:AF),2),"")</f>
        <v/>
      </c>
      <c r="X42" s="7" t="str">
        <f>iferror(round(averageif('Wholesale Pricing'!L:L,$A42,'Wholesale Pricing'!AK:AK),2),"")</f>
        <v/>
      </c>
    </row>
    <row r="43" ht="14.25" customHeight="1">
      <c r="A43" s="122" t="s">
        <v>181</v>
      </c>
      <c r="B43" s="129" t="s">
        <v>208</v>
      </c>
      <c r="C43" s="139">
        <v>0.6</v>
      </c>
      <c r="D43" s="124">
        <f t="shared" si="19"/>
        <v>21</v>
      </c>
      <c r="E43" s="124">
        <f t="shared" si="16"/>
        <v>22</v>
      </c>
      <c r="F43" s="124">
        <f>IFERROR(ROUNDUP(SUM(SUM($D43/$D$1)*$F$1),0),"")-1</f>
        <v>23</v>
      </c>
      <c r="G43" s="124">
        <f>IFERROR(ROUNDUP(SUM(SUM($D43/$D$1)*$G$1),0),"")-1</f>
        <v>24</v>
      </c>
      <c r="H43" s="7">
        <f t="shared" si="5"/>
        <v>0.67</v>
      </c>
      <c r="J43" s="7" t="str">
        <f t="shared" si="6"/>
        <v/>
      </c>
      <c r="P43" s="7">
        <f t="shared" si="7"/>
        <v>0.63</v>
      </c>
      <c r="R43" s="7" t="str">
        <f t="shared" si="8"/>
        <v/>
      </c>
      <c r="S43" s="7">
        <f t="shared" si="9"/>
        <v>0</v>
      </c>
      <c r="T43" s="7" t="str">
        <f>iferror(round(averageif('Wholesale Pricing'!H:H,$A43,'Wholesale Pricing'!Q:Q),2),"")</f>
        <v/>
      </c>
      <c r="U43" s="7" t="str">
        <f>iferror(round(averageif('Wholesale Pricing'!I:I,$A43,'Wholesale Pricing'!V:V),2),"")</f>
        <v/>
      </c>
      <c r="V43" s="7" t="str">
        <f>iferror(round(averageif('Wholesale Pricing'!J:J,$A43,'Wholesale Pricing'!AA:AA),2),"")</f>
        <v/>
      </c>
      <c r="W43" s="7" t="str">
        <f>iferror(round(averageif('Wholesale Pricing'!K:K,$A43,'Wholesale Pricing'!AF:AF),2),"")</f>
        <v/>
      </c>
      <c r="X43" s="7" t="str">
        <f>iferror(round(averageif('Wholesale Pricing'!L:L,$A43,'Wholesale Pricing'!AK:AK),2),"")</f>
        <v/>
      </c>
    </row>
    <row r="44" ht="14.25" customHeight="1">
      <c r="A44" s="138" t="s">
        <v>149</v>
      </c>
      <c r="B44" s="125" t="s">
        <v>210</v>
      </c>
      <c r="C44" s="139">
        <v>1.2</v>
      </c>
      <c r="D44" s="124">
        <f t="shared" ref="D44:D45" si="22">IFERROR(ROUNDDOWN($C$1/C44,0),"")-1</f>
        <v>9</v>
      </c>
      <c r="E44" s="124">
        <f t="shared" si="16"/>
        <v>10</v>
      </c>
      <c r="F44" s="124">
        <f t="shared" ref="F44:F45" si="23">IFERROR(ROUNDUP(SUM(SUM($D44/$D$1)*$F$1),0),"")+1</f>
        <v>11</v>
      </c>
      <c r="G44" s="124">
        <f t="shared" ref="G44:G45" si="24">IFERROR(ROUNDUP(SUM(SUM($D44/$D$1)*$G$1),0),"")+1</f>
        <v>12</v>
      </c>
      <c r="H44" s="7">
        <f t="shared" si="5"/>
        <v>1.33</v>
      </c>
      <c r="I44" s="2" t="s">
        <v>212</v>
      </c>
      <c r="J44" s="7" t="str">
        <f t="shared" si="6"/>
        <v/>
      </c>
      <c r="P44" s="7">
        <f t="shared" si="7"/>
        <v>1.25</v>
      </c>
      <c r="R44" s="7" t="str">
        <f t="shared" si="8"/>
        <v/>
      </c>
      <c r="S44" s="7">
        <f t="shared" si="9"/>
        <v>0</v>
      </c>
      <c r="T44" s="7" t="str">
        <f>iferror(round(averageif('Wholesale Pricing'!H:H,$A44,'Wholesale Pricing'!Q:Q),2),"")</f>
        <v/>
      </c>
      <c r="U44" s="7" t="str">
        <f>iferror(round(averageif('Wholesale Pricing'!I:I,$A44,'Wholesale Pricing'!V:V),2),"")</f>
        <v/>
      </c>
      <c r="V44" s="7" t="str">
        <f>iferror(round(averageif('Wholesale Pricing'!J:J,$A44,'Wholesale Pricing'!AA:AA),2),"")</f>
        <v/>
      </c>
      <c r="W44" s="7" t="str">
        <f>iferror(round(averageif('Wholesale Pricing'!K:K,$A44,'Wholesale Pricing'!AF:AF),2),"")</f>
        <v/>
      </c>
      <c r="X44" s="7" t="str">
        <f>iferror(round(averageif('Wholesale Pricing'!L:L,$A44,'Wholesale Pricing'!AK:AK),2),"")</f>
        <v/>
      </c>
    </row>
    <row r="45" ht="14.25" customHeight="1">
      <c r="A45" s="122" t="s">
        <v>203</v>
      </c>
      <c r="B45" s="125" t="s">
        <v>213</v>
      </c>
      <c r="C45" s="126">
        <v>1.2</v>
      </c>
      <c r="D45" s="124">
        <f t="shared" si="22"/>
        <v>9</v>
      </c>
      <c r="E45" s="124">
        <f t="shared" si="16"/>
        <v>10</v>
      </c>
      <c r="F45" s="124">
        <f t="shared" si="23"/>
        <v>11</v>
      </c>
      <c r="G45" s="124">
        <f t="shared" si="24"/>
        <v>12</v>
      </c>
      <c r="H45" s="7">
        <f t="shared" si="5"/>
        <v>1.33</v>
      </c>
      <c r="I45" s="2" t="s">
        <v>212</v>
      </c>
      <c r="J45" s="7" t="str">
        <f t="shared" si="6"/>
        <v/>
      </c>
      <c r="P45" s="7">
        <f t="shared" si="7"/>
        <v>1.25</v>
      </c>
      <c r="R45" s="7" t="str">
        <f t="shared" si="8"/>
        <v/>
      </c>
      <c r="S45" s="7">
        <f t="shared" si="9"/>
        <v>0</v>
      </c>
      <c r="T45" s="7" t="str">
        <f>iferror(round(averageif('Wholesale Pricing'!H:H,$A45,'Wholesale Pricing'!Q:Q),2),"")</f>
        <v/>
      </c>
      <c r="U45" s="7" t="str">
        <f>iferror(round(averageif('Wholesale Pricing'!I:I,$A45,'Wholesale Pricing'!V:V),2),"")</f>
        <v/>
      </c>
      <c r="V45" s="7" t="str">
        <f>iferror(round(averageif('Wholesale Pricing'!J:J,$A45,'Wholesale Pricing'!AA:AA),2),"")</f>
        <v/>
      </c>
      <c r="W45" s="7" t="str">
        <f>iferror(round(averageif('Wholesale Pricing'!K:K,$A45,'Wholesale Pricing'!AF:AF),2),"")</f>
        <v/>
      </c>
      <c r="X45" s="7" t="str">
        <f>iferror(round(averageif('Wholesale Pricing'!L:L,$A45,'Wholesale Pricing'!AK:AK),2),"")</f>
        <v/>
      </c>
    </row>
    <row r="46" ht="14.25" customHeight="1">
      <c r="A46" s="122" t="s">
        <v>214</v>
      </c>
      <c r="B46" s="125" t="s">
        <v>215</v>
      </c>
      <c r="C46" s="126">
        <v>0.15</v>
      </c>
      <c r="D46" s="124">
        <f>IFERROR(ROUNDDOWN($C$1/C46,0),"")</f>
        <v>86</v>
      </c>
      <c r="E46" s="124">
        <f t="shared" si="16"/>
        <v>88</v>
      </c>
      <c r="F46" s="124">
        <f>IFERROR(ROUNDUP(SUM(SUM($D46/$D$1)*$F$1),0),"")</f>
        <v>95</v>
      </c>
      <c r="G46" s="124">
        <f>IFERROR(ROUNDUP(SUM(SUM($D46/$D$1)*$G$1),0),"")</f>
        <v>102</v>
      </c>
      <c r="H46" s="7">
        <f t="shared" si="5"/>
        <v>0.16</v>
      </c>
      <c r="J46" s="7" t="str">
        <f t="shared" si="6"/>
        <v/>
      </c>
      <c r="P46" s="7">
        <f t="shared" si="7"/>
        <v>0.15</v>
      </c>
      <c r="R46" s="7" t="str">
        <f t="shared" si="8"/>
        <v/>
      </c>
      <c r="S46" s="7">
        <f t="shared" si="9"/>
        <v>0</v>
      </c>
      <c r="T46" s="7" t="str">
        <f>iferror(round(averageif('Wholesale Pricing'!H:H,$A46,'Wholesale Pricing'!Q:Q),2),"")</f>
        <v/>
      </c>
      <c r="U46" s="7" t="str">
        <f>iferror(round(averageif('Wholesale Pricing'!I:I,$A46,'Wholesale Pricing'!V:V),2),"")</f>
        <v/>
      </c>
      <c r="V46" s="7" t="str">
        <f>iferror(round(averageif('Wholesale Pricing'!J:J,$A46,'Wholesale Pricing'!AA:AA),2),"")</f>
        <v/>
      </c>
      <c r="W46" s="7" t="str">
        <f>iferror(round(averageif('Wholesale Pricing'!K:K,$A46,'Wholesale Pricing'!AF:AF),2),"")</f>
        <v/>
      </c>
      <c r="X46" s="7" t="str">
        <f>iferror(round(averageif('Wholesale Pricing'!L:L,$A46,'Wholesale Pricing'!AK:AK),2),"")</f>
        <v/>
      </c>
    </row>
    <row r="47" ht="14.25" customHeight="1">
      <c r="A47" s="122" t="s">
        <v>219</v>
      </c>
      <c r="B47" s="125" t="s">
        <v>220</v>
      </c>
      <c r="C47" s="126">
        <v>1.2</v>
      </c>
      <c r="D47" s="124">
        <f>IFERROR(ROUNDDOWN($C$1/C47,0),"")-1</f>
        <v>9</v>
      </c>
      <c r="E47" s="124">
        <f t="shared" si="16"/>
        <v>10</v>
      </c>
      <c r="F47" s="124">
        <f>IFERROR(ROUNDUP(SUM(SUM($D47/$D$1)*$F$1),0),"")+1</f>
        <v>11</v>
      </c>
      <c r="G47" s="124">
        <f>IFERROR(ROUNDUP(SUM(SUM($D47/$D$1)*$G$1),0),"")+1</f>
        <v>12</v>
      </c>
      <c r="H47" s="7">
        <f t="shared" si="5"/>
        <v>1.33</v>
      </c>
      <c r="J47" s="7" t="str">
        <f t="shared" si="6"/>
        <v/>
      </c>
      <c r="P47" s="7">
        <f t="shared" si="7"/>
        <v>1.25</v>
      </c>
      <c r="R47" s="7" t="str">
        <f t="shared" si="8"/>
        <v/>
      </c>
      <c r="S47" s="7">
        <f t="shared" si="9"/>
        <v>0</v>
      </c>
      <c r="T47" s="7" t="str">
        <f>iferror(round(averageif('Wholesale Pricing'!H:H,$A47,'Wholesale Pricing'!Q:Q),2),"")</f>
        <v/>
      </c>
      <c r="U47" s="7" t="str">
        <f>iferror(round(averageif('Wholesale Pricing'!I:I,$A47,'Wholesale Pricing'!V:V),2),"")</f>
        <v/>
      </c>
      <c r="V47" s="7" t="str">
        <f>iferror(round(averageif('Wholesale Pricing'!J:J,$A47,'Wholesale Pricing'!AA:AA),2),"")</f>
        <v/>
      </c>
      <c r="W47" s="7" t="str">
        <f>iferror(round(averageif('Wholesale Pricing'!K:K,$A47,'Wholesale Pricing'!AF:AF),2),"")</f>
        <v/>
      </c>
      <c r="X47" s="7" t="str">
        <f>iferror(round(averageif('Wholesale Pricing'!L:L,$A47,'Wholesale Pricing'!AK:AK),2),"")</f>
        <v/>
      </c>
    </row>
    <row r="48" ht="14.25" customHeight="1">
      <c r="A48" s="122" t="s">
        <v>221</v>
      </c>
      <c r="B48" s="129" t="s">
        <v>222</v>
      </c>
      <c r="C48" s="139">
        <v>0.6</v>
      </c>
      <c r="D48" s="124">
        <f t="shared" ref="D48:D49" si="25">IFERROR(ROUNDDOWN($C$1/C48,0),"")</f>
        <v>21</v>
      </c>
      <c r="E48" s="124">
        <f t="shared" si="16"/>
        <v>22</v>
      </c>
      <c r="F48" s="124">
        <f>IFERROR(ROUNDUP(SUM(SUM($D48/$D$1)*$F$1),0),"")-1</f>
        <v>23</v>
      </c>
      <c r="G48" s="124">
        <f>IFERROR(ROUNDUP(SUM(SUM($D48/$D$1)*$G$1),0),"")-1</f>
        <v>24</v>
      </c>
      <c r="H48" s="7">
        <f t="shared" si="5"/>
        <v>0.67</v>
      </c>
      <c r="J48" s="7" t="str">
        <f t="shared" si="6"/>
        <v/>
      </c>
      <c r="P48" s="7">
        <f t="shared" si="7"/>
        <v>0.63</v>
      </c>
      <c r="R48" s="7" t="str">
        <f t="shared" si="8"/>
        <v/>
      </c>
      <c r="S48" s="7">
        <f t="shared" si="9"/>
        <v>0</v>
      </c>
      <c r="T48" s="7" t="str">
        <f>iferror(round(averageif('Wholesale Pricing'!H:H,$A48,'Wholesale Pricing'!Q:Q),2),"")</f>
        <v/>
      </c>
      <c r="U48" s="7" t="str">
        <f>iferror(round(averageif('Wholesale Pricing'!I:I,$A48,'Wholesale Pricing'!V:V),2),"")</f>
        <v/>
      </c>
      <c r="V48" s="7" t="str">
        <f>iferror(round(averageif('Wholesale Pricing'!J:J,$A48,'Wholesale Pricing'!AA:AA),2),"")</f>
        <v/>
      </c>
      <c r="W48" s="7" t="str">
        <f>iferror(round(averageif('Wholesale Pricing'!K:K,$A48,'Wholesale Pricing'!AF:AF),2),"")</f>
        <v/>
      </c>
      <c r="X48" s="7" t="str">
        <f>iferror(round(averageif('Wholesale Pricing'!L:L,$A48,'Wholesale Pricing'!AK:AK),2),"")</f>
        <v/>
      </c>
    </row>
    <row r="49" ht="14.25" customHeight="1">
      <c r="A49" s="122" t="s">
        <v>224</v>
      </c>
      <c r="B49" s="125" t="s">
        <v>225</v>
      </c>
      <c r="C49" s="126">
        <v>0.15</v>
      </c>
      <c r="D49" s="124">
        <f t="shared" si="25"/>
        <v>86</v>
      </c>
      <c r="E49" s="124">
        <f t="shared" si="16"/>
        <v>88</v>
      </c>
      <c r="F49" s="124">
        <f>IFERROR(ROUNDUP(SUM(SUM($D49/$D$1)*$F$1),0),"")</f>
        <v>95</v>
      </c>
      <c r="G49" s="124">
        <f>IFERROR(ROUNDUP(SUM(SUM($D49/$D$1)*$G$1),0),"")</f>
        <v>102</v>
      </c>
      <c r="H49" s="7">
        <f t="shared" si="5"/>
        <v>0.16</v>
      </c>
      <c r="J49" s="7" t="str">
        <f t="shared" si="6"/>
        <v/>
      </c>
      <c r="P49" s="7">
        <f t="shared" si="7"/>
        <v>0.15</v>
      </c>
      <c r="R49" s="7" t="str">
        <f t="shared" si="8"/>
        <v/>
      </c>
      <c r="S49" s="7">
        <f t="shared" si="9"/>
        <v>0</v>
      </c>
      <c r="T49" s="7" t="str">
        <f>iferror(round(averageif('Wholesale Pricing'!H:H,$A49,'Wholesale Pricing'!Q:Q),2),"")</f>
        <v/>
      </c>
      <c r="U49" s="7" t="str">
        <f>iferror(round(averageif('Wholesale Pricing'!I:I,$A49,'Wholesale Pricing'!V:V),2),"")</f>
        <v/>
      </c>
      <c r="V49" s="7" t="str">
        <f>iferror(round(averageif('Wholesale Pricing'!J:J,$A49,'Wholesale Pricing'!AA:AA),2),"")</f>
        <v/>
      </c>
      <c r="W49" s="7" t="str">
        <f>iferror(round(averageif('Wholesale Pricing'!K:K,$A49,'Wholesale Pricing'!AF:AF),2),"")</f>
        <v/>
      </c>
      <c r="X49" s="7" t="str">
        <f>iferror(round(averageif('Wholesale Pricing'!L:L,$A49,'Wholesale Pricing'!AK:AK),2),"")</f>
        <v/>
      </c>
    </row>
    <row r="50" ht="14.25" customHeight="1">
      <c r="A50" s="138" t="s">
        <v>226</v>
      </c>
      <c r="B50" s="129" t="s">
        <v>227</v>
      </c>
      <c r="C50" s="139">
        <v>1.2</v>
      </c>
      <c r="D50" s="124">
        <f t="shared" ref="D50:D51" si="26">IFERROR(ROUNDDOWN($C$1/C50,0),"")-1</f>
        <v>9</v>
      </c>
      <c r="E50" s="124">
        <f t="shared" si="16"/>
        <v>10</v>
      </c>
      <c r="F50" s="124">
        <f t="shared" ref="F50:F51" si="27">IFERROR(ROUNDUP(SUM(SUM($D50/$D$1)*$F$1),0),"")+1</f>
        <v>11</v>
      </c>
      <c r="G50" s="124">
        <f t="shared" ref="G50:G51" si="28">IFERROR(ROUNDUP(SUM(SUM($D50/$D$1)*$G$1),0),"")+1</f>
        <v>12</v>
      </c>
      <c r="H50" s="7">
        <f t="shared" si="5"/>
        <v>1.33</v>
      </c>
      <c r="J50" s="7" t="str">
        <f t="shared" si="6"/>
        <v/>
      </c>
      <c r="P50" s="7">
        <f t="shared" si="7"/>
        <v>1.25</v>
      </c>
      <c r="R50" s="7" t="str">
        <f t="shared" si="8"/>
        <v/>
      </c>
      <c r="S50" s="7">
        <f t="shared" si="9"/>
        <v>0</v>
      </c>
      <c r="T50" s="7" t="str">
        <f>iferror(round(averageif('Wholesale Pricing'!H:H,$A50,'Wholesale Pricing'!Q:Q),2),"")</f>
        <v/>
      </c>
      <c r="U50" s="7" t="str">
        <f>iferror(round(averageif('Wholesale Pricing'!I:I,$A50,'Wholesale Pricing'!V:V),2),"")</f>
        <v/>
      </c>
      <c r="V50" s="7" t="str">
        <f>iferror(round(averageif('Wholesale Pricing'!J:J,$A50,'Wholesale Pricing'!AA:AA),2),"")</f>
        <v/>
      </c>
      <c r="W50" s="7" t="str">
        <f>iferror(round(averageif('Wholesale Pricing'!K:K,$A50,'Wholesale Pricing'!AF:AF),2),"")</f>
        <v/>
      </c>
      <c r="X50" s="7" t="str">
        <f>iferror(round(averageif('Wholesale Pricing'!L:L,$A50,'Wholesale Pricing'!AK:AK),2),"")</f>
        <v/>
      </c>
    </row>
    <row r="51" ht="14.25" customHeight="1">
      <c r="A51" s="138" t="s">
        <v>149</v>
      </c>
      <c r="B51" s="129" t="s">
        <v>210</v>
      </c>
      <c r="C51" s="139">
        <v>1.2</v>
      </c>
      <c r="D51" s="124">
        <f t="shared" si="26"/>
        <v>9</v>
      </c>
      <c r="E51" s="124">
        <f t="shared" si="16"/>
        <v>10</v>
      </c>
      <c r="F51" s="124">
        <f t="shared" si="27"/>
        <v>11</v>
      </c>
      <c r="G51" s="124">
        <f t="shared" si="28"/>
        <v>12</v>
      </c>
      <c r="H51" s="7">
        <f t="shared" si="5"/>
        <v>1.33</v>
      </c>
      <c r="J51" s="7" t="str">
        <f t="shared" si="6"/>
        <v/>
      </c>
      <c r="P51" s="7">
        <f t="shared" si="7"/>
        <v>1.25</v>
      </c>
      <c r="R51" s="7" t="str">
        <f t="shared" si="8"/>
        <v/>
      </c>
      <c r="S51" s="7">
        <f t="shared" si="9"/>
        <v>0</v>
      </c>
      <c r="T51" s="7" t="str">
        <f>iferror(round(averageif('Wholesale Pricing'!H:H,$A51,'Wholesale Pricing'!Q:Q),2),"")</f>
        <v/>
      </c>
      <c r="U51" s="7" t="str">
        <f>iferror(round(averageif('Wholesale Pricing'!I:I,$A51,'Wholesale Pricing'!V:V),2),"")</f>
        <v/>
      </c>
      <c r="V51" s="7" t="str">
        <f>iferror(round(averageif('Wholesale Pricing'!J:J,$A51,'Wholesale Pricing'!AA:AA),2),"")</f>
        <v/>
      </c>
      <c r="W51" s="7" t="str">
        <f>iferror(round(averageif('Wholesale Pricing'!K:K,$A51,'Wholesale Pricing'!AF:AF),2),"")</f>
        <v/>
      </c>
      <c r="X51" s="7" t="str">
        <f>iferror(round(averageif('Wholesale Pricing'!L:L,$A51,'Wholesale Pricing'!AK:AK),2),"")</f>
        <v/>
      </c>
    </row>
    <row r="52" ht="14.25" customHeight="1">
      <c r="A52" s="122" t="s">
        <v>101</v>
      </c>
      <c r="B52" s="125" t="s">
        <v>229</v>
      </c>
      <c r="C52" s="126">
        <v>0.05</v>
      </c>
      <c r="D52" s="124">
        <f t="shared" ref="D52:D64" si="29">IFERROR(ROUNDDOWN($C$1/C52,0),"")</f>
        <v>260</v>
      </c>
      <c r="E52" s="124">
        <f t="shared" si="16"/>
        <v>266</v>
      </c>
      <c r="F52" s="124">
        <f t="shared" ref="F52:F64" si="30">IFERROR(ROUNDUP(SUM(SUM($D52/$D$1)*$F$1),0),"")</f>
        <v>287</v>
      </c>
      <c r="G52" s="124">
        <f t="shared" ref="G52:G58" si="31">IFERROR(ROUNDUP(SUM(SUM($D52/$D$1)*$G$1),0),"")</f>
        <v>307</v>
      </c>
      <c r="H52" s="7">
        <f t="shared" si="5"/>
        <v>0.05</v>
      </c>
      <c r="J52" s="7" t="str">
        <f t="shared" si="6"/>
        <v/>
      </c>
      <c r="P52" s="7">
        <f t="shared" si="7"/>
        <v>0.05</v>
      </c>
      <c r="R52" s="7">
        <f t="shared" si="8"/>
        <v>0</v>
      </c>
      <c r="S52" s="7">
        <f t="shared" si="9"/>
        <v>0</v>
      </c>
      <c r="T52" s="7">
        <f>iferror(round(averageif('Wholesale Pricing'!H:H,$A52,'Wholesale Pricing'!Q:Q),2),"")</f>
        <v>0</v>
      </c>
      <c r="U52" s="7" t="str">
        <f>iferror(round(averageif('Wholesale Pricing'!I:I,$A52,'Wholesale Pricing'!V:V),2),"")</f>
        <v/>
      </c>
      <c r="V52" s="7" t="str">
        <f>iferror(round(averageif('Wholesale Pricing'!J:J,$A52,'Wholesale Pricing'!AA:AA),2),"")</f>
        <v/>
      </c>
      <c r="W52" s="7" t="str">
        <f>iferror(round(averageif('Wholesale Pricing'!K:K,$A52,'Wholesale Pricing'!AF:AF),2),"")</f>
        <v/>
      </c>
      <c r="X52" s="7" t="str">
        <f>iferror(round(averageif('Wholesale Pricing'!L:L,$A52,'Wholesale Pricing'!AK:AK),2),"")</f>
        <v/>
      </c>
    </row>
    <row r="53" ht="14.25" customHeight="1">
      <c r="A53" s="122" t="s">
        <v>126</v>
      </c>
      <c r="B53" s="125" t="s">
        <v>230</v>
      </c>
      <c r="C53" s="126">
        <v>0.38</v>
      </c>
      <c r="D53" s="124">
        <f t="shared" si="29"/>
        <v>34</v>
      </c>
      <c r="E53" s="124">
        <f t="shared" si="16"/>
        <v>35</v>
      </c>
      <c r="F53" s="124">
        <f t="shared" si="30"/>
        <v>38</v>
      </c>
      <c r="G53" s="124">
        <f t="shared" si="31"/>
        <v>41</v>
      </c>
      <c r="H53" s="7">
        <f t="shared" si="5"/>
        <v>0.39</v>
      </c>
      <c r="J53" s="7" t="str">
        <f t="shared" si="6"/>
        <v/>
      </c>
      <c r="P53" s="7">
        <f t="shared" si="7"/>
        <v>0.37</v>
      </c>
      <c r="R53" s="7">
        <f t="shared" si="8"/>
        <v>0</v>
      </c>
      <c r="S53" s="7">
        <f t="shared" si="9"/>
        <v>0</v>
      </c>
      <c r="T53" s="7" t="str">
        <f>iferror(round(averageif('Wholesale Pricing'!H:H,$A53,'Wholesale Pricing'!Q:Q),2),"")</f>
        <v/>
      </c>
      <c r="U53" s="7">
        <f>iferror(round(averageif('Wholesale Pricing'!I:I,$A53,'Wholesale Pricing'!V:V),2),"")</f>
        <v>0</v>
      </c>
      <c r="V53" s="7" t="str">
        <f>iferror(round(averageif('Wholesale Pricing'!J:J,$A53,'Wholesale Pricing'!AA:AA),2),"")</f>
        <v/>
      </c>
      <c r="W53" s="7" t="str">
        <f>iferror(round(averageif('Wholesale Pricing'!K:K,$A53,'Wholesale Pricing'!AF:AF),2),"")</f>
        <v/>
      </c>
      <c r="X53" s="7" t="str">
        <f>iferror(round(averageif('Wholesale Pricing'!L:L,$A53,'Wholesale Pricing'!AK:AK),2),"")</f>
        <v/>
      </c>
    </row>
    <row r="54" ht="14.25" customHeight="1">
      <c r="A54" s="122" t="s">
        <v>231</v>
      </c>
      <c r="B54" s="125" t="s">
        <v>232</v>
      </c>
      <c r="C54" s="126">
        <v>0.05</v>
      </c>
      <c r="D54" s="124">
        <f t="shared" si="29"/>
        <v>260</v>
      </c>
      <c r="E54" s="124">
        <f t="shared" si="16"/>
        <v>266</v>
      </c>
      <c r="F54" s="124">
        <f t="shared" si="30"/>
        <v>287</v>
      </c>
      <c r="G54" s="124">
        <f t="shared" si="31"/>
        <v>307</v>
      </c>
      <c r="H54" s="7">
        <f t="shared" si="5"/>
        <v>0.05</v>
      </c>
      <c r="J54" s="7" t="str">
        <f t="shared" si="6"/>
        <v/>
      </c>
      <c r="P54" s="7">
        <f t="shared" si="7"/>
        <v>0.05</v>
      </c>
      <c r="R54" s="7">
        <f t="shared" si="8"/>
        <v>0</v>
      </c>
      <c r="S54" s="7">
        <f t="shared" si="9"/>
        <v>0</v>
      </c>
      <c r="T54" s="7">
        <f>iferror(round(averageif('Wholesale Pricing'!H:H,$A54,'Wholesale Pricing'!Q:Q),2),"")</f>
        <v>0</v>
      </c>
      <c r="U54" s="7" t="str">
        <f>iferror(round(averageif('Wholesale Pricing'!I:I,$A54,'Wholesale Pricing'!V:V),2),"")</f>
        <v/>
      </c>
      <c r="V54" s="7" t="str">
        <f>iferror(round(averageif('Wholesale Pricing'!J:J,$A54,'Wholesale Pricing'!AA:AA),2),"")</f>
        <v/>
      </c>
      <c r="W54" s="7" t="str">
        <f>iferror(round(averageif('Wholesale Pricing'!K:K,$A54,'Wholesale Pricing'!AF:AF),2),"")</f>
        <v/>
      </c>
      <c r="X54" s="7" t="str">
        <f>iferror(round(averageif('Wholesale Pricing'!L:L,$A54,'Wholesale Pricing'!AK:AK),2),"")</f>
        <v/>
      </c>
    </row>
    <row r="55" ht="14.25" customHeight="1">
      <c r="A55" s="122" t="s">
        <v>235</v>
      </c>
      <c r="B55" s="125" t="s">
        <v>236</v>
      </c>
      <c r="C55" s="126">
        <v>0.45</v>
      </c>
      <c r="D55" s="124">
        <f t="shared" si="29"/>
        <v>28</v>
      </c>
      <c r="E55" s="124">
        <f t="shared" si="16"/>
        <v>29</v>
      </c>
      <c r="F55" s="124">
        <f t="shared" si="30"/>
        <v>31</v>
      </c>
      <c r="G55" s="124">
        <f t="shared" si="31"/>
        <v>34</v>
      </c>
      <c r="H55" s="7">
        <f t="shared" si="5"/>
        <v>0.47</v>
      </c>
      <c r="J55" s="7" t="str">
        <f t="shared" si="6"/>
        <v/>
      </c>
      <c r="P55" s="7">
        <f t="shared" si="7"/>
        <v>0.44</v>
      </c>
      <c r="R55" s="7">
        <f t="shared" si="8"/>
        <v>0</v>
      </c>
      <c r="S55" s="7">
        <f t="shared" si="9"/>
        <v>0</v>
      </c>
      <c r="T55" s="7">
        <f>iferror(round(averageif('Wholesale Pricing'!H:H,$A55,'Wholesale Pricing'!Q:Q),2),"")</f>
        <v>0</v>
      </c>
      <c r="U55" s="7" t="str">
        <f>iferror(round(averageif('Wholesale Pricing'!I:I,$A55,'Wholesale Pricing'!V:V),2),"")</f>
        <v/>
      </c>
      <c r="V55" s="7" t="str">
        <f>iferror(round(averageif('Wholesale Pricing'!J:J,$A55,'Wholesale Pricing'!AA:AA),2),"")</f>
        <v/>
      </c>
      <c r="W55" s="7" t="str">
        <f>iferror(round(averageif('Wholesale Pricing'!K:K,$A55,'Wholesale Pricing'!AF:AF),2),"")</f>
        <v/>
      </c>
      <c r="X55" s="7" t="str">
        <f>iferror(round(averageif('Wholesale Pricing'!L:L,$A55,'Wholesale Pricing'!AK:AK),2),"")</f>
        <v/>
      </c>
    </row>
    <row r="56" ht="14.25" customHeight="1">
      <c r="A56" s="122" t="s">
        <v>238</v>
      </c>
      <c r="B56" s="125" t="s">
        <v>239</v>
      </c>
      <c r="C56" s="126">
        <v>0.2</v>
      </c>
      <c r="D56" s="124">
        <f t="shared" si="29"/>
        <v>65</v>
      </c>
      <c r="E56" s="124">
        <f t="shared" si="16"/>
        <v>67</v>
      </c>
      <c r="F56" s="124">
        <f t="shared" si="30"/>
        <v>72</v>
      </c>
      <c r="G56" s="124">
        <f t="shared" si="31"/>
        <v>77</v>
      </c>
      <c r="H56" s="7">
        <f t="shared" si="5"/>
        <v>0.21</v>
      </c>
      <c r="J56" s="7" t="str">
        <f t="shared" si="6"/>
        <v/>
      </c>
      <c r="P56" s="7">
        <f t="shared" si="7"/>
        <v>0.19</v>
      </c>
      <c r="R56" s="7">
        <f t="shared" si="8"/>
        <v>0</v>
      </c>
      <c r="S56" s="7">
        <f t="shared" si="9"/>
        <v>0</v>
      </c>
      <c r="T56" s="7" t="str">
        <f>iferror(round(averageif('Wholesale Pricing'!H:H,$A56,'Wholesale Pricing'!Q:Q),2),"")</f>
        <v/>
      </c>
      <c r="U56" s="7">
        <f>iferror(round(averageif('Wholesale Pricing'!I:I,$A56,'Wholesale Pricing'!V:V),2),"")</f>
        <v>0</v>
      </c>
      <c r="V56" s="7" t="str">
        <f>iferror(round(averageif('Wholesale Pricing'!J:J,$A56,'Wholesale Pricing'!AA:AA),2),"")</f>
        <v/>
      </c>
      <c r="W56" s="7" t="str">
        <f>iferror(round(averageif('Wholesale Pricing'!K:K,$A56,'Wholesale Pricing'!AF:AF),2),"")</f>
        <v/>
      </c>
      <c r="X56" s="7" t="str">
        <f>iferror(round(averageif('Wholesale Pricing'!L:L,$A56,'Wholesale Pricing'!AK:AK),2),"")</f>
        <v/>
      </c>
    </row>
    <row r="57" ht="14.25" customHeight="1">
      <c r="A57" s="122" t="s">
        <v>63</v>
      </c>
      <c r="B57" s="125" t="s">
        <v>240</v>
      </c>
      <c r="C57" s="126">
        <v>0.18</v>
      </c>
      <c r="D57" s="124">
        <f t="shared" si="29"/>
        <v>72</v>
      </c>
      <c r="E57" s="124">
        <f t="shared" si="16"/>
        <v>74</v>
      </c>
      <c r="F57" s="124">
        <f t="shared" si="30"/>
        <v>80</v>
      </c>
      <c r="G57" s="124">
        <f t="shared" si="31"/>
        <v>85</v>
      </c>
      <c r="H57" s="7">
        <f t="shared" si="5"/>
        <v>0.19</v>
      </c>
      <c r="J57" s="7" t="str">
        <f t="shared" si="6"/>
        <v/>
      </c>
      <c r="P57" s="7">
        <f t="shared" si="7"/>
        <v>0.18</v>
      </c>
      <c r="R57" s="7">
        <f t="shared" si="8"/>
        <v>0</v>
      </c>
      <c r="S57" s="7">
        <f t="shared" si="9"/>
        <v>0</v>
      </c>
      <c r="T57" s="7">
        <f>iferror(round(averageif('Wholesale Pricing'!H:H,$A57,'Wholesale Pricing'!Q:Q),2),"")</f>
        <v>0</v>
      </c>
      <c r="U57" s="7" t="str">
        <f>iferror(round(averageif('Wholesale Pricing'!I:I,$A57,'Wholesale Pricing'!V:V),2),"")</f>
        <v/>
      </c>
      <c r="V57" s="7" t="str">
        <f>iferror(round(averageif('Wholesale Pricing'!J:J,$A57,'Wholesale Pricing'!AA:AA),2),"")</f>
        <v/>
      </c>
      <c r="W57" s="7" t="str">
        <f>iferror(round(averageif('Wholesale Pricing'!K:K,$A57,'Wholesale Pricing'!AF:AF),2),"")</f>
        <v/>
      </c>
      <c r="X57" s="7" t="str">
        <f>iferror(round(averageif('Wholesale Pricing'!L:L,$A57,'Wholesale Pricing'!AK:AK),2),"")</f>
        <v/>
      </c>
    </row>
    <row r="58" ht="14.25" customHeight="1">
      <c r="A58" s="122" t="s">
        <v>90</v>
      </c>
      <c r="B58" s="125" t="s">
        <v>242</v>
      </c>
      <c r="C58" s="126">
        <v>0.31</v>
      </c>
      <c r="D58" s="124">
        <f t="shared" si="29"/>
        <v>41</v>
      </c>
      <c r="E58" s="124">
        <f t="shared" si="16"/>
        <v>42</v>
      </c>
      <c r="F58" s="124">
        <f t="shared" si="30"/>
        <v>46</v>
      </c>
      <c r="G58" s="124">
        <f t="shared" si="31"/>
        <v>49</v>
      </c>
      <c r="H58" s="7">
        <f t="shared" si="5"/>
        <v>0.33</v>
      </c>
      <c r="J58" s="7" t="str">
        <f t="shared" si="6"/>
        <v/>
      </c>
      <c r="P58" s="7">
        <f t="shared" si="7"/>
        <v>0.31</v>
      </c>
      <c r="R58" s="7">
        <f t="shared" si="8"/>
        <v>0</v>
      </c>
      <c r="S58" s="7">
        <f t="shared" si="9"/>
        <v>0</v>
      </c>
      <c r="T58" s="7" t="str">
        <f>iferror(round(averageif('Wholesale Pricing'!H:H,$A58,'Wholesale Pricing'!Q:Q),2),"")</f>
        <v/>
      </c>
      <c r="U58" s="7">
        <f>iferror(round(averageif('Wholesale Pricing'!I:I,$A58,'Wholesale Pricing'!V:V),2),"")</f>
        <v>0</v>
      </c>
      <c r="V58" s="7" t="str">
        <f>iferror(round(averageif('Wholesale Pricing'!J:J,$A58,'Wholesale Pricing'!AA:AA),2),"")</f>
        <v/>
      </c>
      <c r="W58" s="7" t="str">
        <f>iferror(round(averageif('Wholesale Pricing'!K:K,$A58,'Wholesale Pricing'!AF:AF),2),"")</f>
        <v/>
      </c>
      <c r="X58" s="7" t="str">
        <f>iferror(round(averageif('Wholesale Pricing'!L:L,$A58,'Wholesale Pricing'!AK:AK),2),"")</f>
        <v/>
      </c>
    </row>
    <row r="59" ht="14.25" customHeight="1">
      <c r="A59" s="122" t="s">
        <v>243</v>
      </c>
      <c r="B59" s="125" t="s">
        <v>244</v>
      </c>
      <c r="C59" s="126">
        <v>1.25</v>
      </c>
      <c r="D59" s="124">
        <f t="shared" si="29"/>
        <v>10</v>
      </c>
      <c r="E59" s="124">
        <f t="shared" si="16"/>
        <v>11</v>
      </c>
      <c r="F59" s="124">
        <f t="shared" si="30"/>
        <v>12</v>
      </c>
      <c r="G59" s="124">
        <f>IFERROR(ROUNDUP(SUM(SUM($D59/$D$1)*$G$1),0),"")+1</f>
        <v>13</v>
      </c>
      <c r="H59" s="7">
        <f t="shared" si="5"/>
        <v>1.23</v>
      </c>
      <c r="J59" s="7" t="str">
        <f t="shared" si="6"/>
        <v/>
      </c>
      <c r="P59" s="7">
        <f t="shared" si="7"/>
        <v>1.15</v>
      </c>
      <c r="R59" s="7">
        <f t="shared" si="8"/>
        <v>0</v>
      </c>
      <c r="S59" s="7">
        <f t="shared" si="9"/>
        <v>0</v>
      </c>
      <c r="T59" s="7">
        <f>iferror(round(averageif('Wholesale Pricing'!H:H,$A59,'Wholesale Pricing'!Q:Q),2),"")</f>
        <v>0</v>
      </c>
      <c r="U59" s="7" t="str">
        <f>iferror(round(averageif('Wholesale Pricing'!I:I,$A59,'Wholesale Pricing'!V:V),2),"")</f>
        <v/>
      </c>
      <c r="V59" s="7" t="str">
        <f>iferror(round(averageif('Wholesale Pricing'!J:J,$A59,'Wholesale Pricing'!AA:AA),2),"")</f>
        <v/>
      </c>
      <c r="W59" s="7" t="str">
        <f>iferror(round(averageif('Wholesale Pricing'!K:K,$A59,'Wholesale Pricing'!AF:AF),2),"")</f>
        <v/>
      </c>
      <c r="X59" s="7" t="str">
        <f>iferror(round(averageif('Wholesale Pricing'!L:L,$A59,'Wholesale Pricing'!AK:AK),2),"")</f>
        <v/>
      </c>
    </row>
    <row r="60" ht="14.25" customHeight="1">
      <c r="A60" s="122" t="s">
        <v>246</v>
      </c>
      <c r="B60" s="125" t="s">
        <v>247</v>
      </c>
      <c r="C60" s="126">
        <v>0.4</v>
      </c>
      <c r="D60" s="124">
        <f t="shared" si="29"/>
        <v>32</v>
      </c>
      <c r="E60" s="124">
        <f t="shared" si="16"/>
        <v>33</v>
      </c>
      <c r="F60" s="124">
        <f t="shared" si="30"/>
        <v>36</v>
      </c>
      <c r="G60" s="124">
        <f t="shared" ref="G60:G64" si="32">IFERROR(ROUNDUP(SUM(SUM($D60/$D$1)*$G$1),0),"")</f>
        <v>38</v>
      </c>
      <c r="H60" s="7">
        <f t="shared" si="5"/>
        <v>0.42</v>
      </c>
      <c r="J60" s="7" t="str">
        <f t="shared" si="6"/>
        <v/>
      </c>
      <c r="P60" s="7">
        <f t="shared" si="7"/>
        <v>0.39</v>
      </c>
      <c r="R60" s="7">
        <f t="shared" si="8"/>
        <v>0</v>
      </c>
      <c r="S60" s="7">
        <f t="shared" si="9"/>
        <v>0</v>
      </c>
      <c r="T60" s="7" t="str">
        <f>iferror(round(averageif('Wholesale Pricing'!H:H,$A60,'Wholesale Pricing'!Q:Q),2),"")</f>
        <v/>
      </c>
      <c r="U60" s="7">
        <f>iferror(round(averageif('Wholesale Pricing'!I:I,$A60,'Wholesale Pricing'!V:V),2),"")</f>
        <v>0</v>
      </c>
      <c r="V60" s="7" t="str">
        <f>iferror(round(averageif('Wholesale Pricing'!J:J,$A60,'Wholesale Pricing'!AA:AA),2),"")</f>
        <v/>
      </c>
      <c r="W60" s="7" t="str">
        <f>iferror(round(averageif('Wholesale Pricing'!K:K,$A60,'Wholesale Pricing'!AF:AF),2),"")</f>
        <v/>
      </c>
      <c r="X60" s="7" t="str">
        <f>iferror(round(averageif('Wholesale Pricing'!L:L,$A60,'Wholesale Pricing'!AK:AK),2),"")</f>
        <v/>
      </c>
    </row>
    <row r="61" ht="14.25" customHeight="1">
      <c r="A61" s="122" t="s">
        <v>249</v>
      </c>
      <c r="B61" s="125" t="s">
        <v>250</v>
      </c>
      <c r="C61" s="126">
        <v>0.17</v>
      </c>
      <c r="D61" s="124">
        <f t="shared" si="29"/>
        <v>76</v>
      </c>
      <c r="E61" s="124">
        <f t="shared" si="16"/>
        <v>78</v>
      </c>
      <c r="F61" s="124">
        <f t="shared" si="30"/>
        <v>84</v>
      </c>
      <c r="G61" s="124">
        <f t="shared" si="32"/>
        <v>90</v>
      </c>
      <c r="H61" s="7">
        <f t="shared" si="5"/>
        <v>0.18</v>
      </c>
      <c r="J61" s="7" t="str">
        <f t="shared" si="6"/>
        <v/>
      </c>
      <c r="P61" s="7">
        <f t="shared" si="7"/>
        <v>0.17</v>
      </c>
      <c r="R61" s="7" t="str">
        <f t="shared" si="8"/>
        <v/>
      </c>
      <c r="S61" s="7">
        <f t="shared" si="9"/>
        <v>0</v>
      </c>
      <c r="T61" s="7" t="str">
        <f>iferror(round(averageif('Wholesale Pricing'!H:H,$A61,'Wholesale Pricing'!Q:Q),2),"")</f>
        <v/>
      </c>
      <c r="U61" s="7" t="str">
        <f>iferror(round(averageif('Wholesale Pricing'!I:I,$A61,'Wholesale Pricing'!V:V),2),"")</f>
        <v/>
      </c>
      <c r="V61" s="7" t="str">
        <f>iferror(round(averageif('Wholesale Pricing'!J:J,$A61,'Wholesale Pricing'!AA:AA),2),"")</f>
        <v/>
      </c>
      <c r="W61" s="7" t="str">
        <f>iferror(round(averageif('Wholesale Pricing'!K:K,$A61,'Wholesale Pricing'!AF:AF),2),"")</f>
        <v/>
      </c>
      <c r="X61" s="7" t="str">
        <f>iferror(round(averageif('Wholesale Pricing'!L:L,$A61,'Wholesale Pricing'!AK:AK),2),"")</f>
        <v/>
      </c>
    </row>
    <row r="62" ht="14.25" customHeight="1">
      <c r="A62" s="122" t="s">
        <v>251</v>
      </c>
      <c r="B62" s="125" t="s">
        <v>252</v>
      </c>
      <c r="C62" s="135" t="s">
        <v>253</v>
      </c>
      <c r="D62" s="122" t="str">
        <f t="shared" si="29"/>
        <v/>
      </c>
      <c r="E62" s="124">
        <f t="shared" si="16"/>
        <v>0</v>
      </c>
      <c r="F62" s="124">
        <f t="shared" si="30"/>
        <v>0</v>
      </c>
      <c r="G62" s="124">
        <f t="shared" si="32"/>
        <v>0</v>
      </c>
      <c r="H62" s="7" t="str">
        <f t="shared" si="5"/>
        <v>#DIV/0!</v>
      </c>
      <c r="J62" s="7" t="str">
        <f t="shared" si="6"/>
        <v/>
      </c>
      <c r="P62" s="7" t="str">
        <f t="shared" si="7"/>
        <v/>
      </c>
      <c r="R62" s="7" t="str">
        <f t="shared" si="8"/>
        <v/>
      </c>
      <c r="S62" s="7">
        <f t="shared" si="9"/>
        <v>0</v>
      </c>
      <c r="T62" s="7" t="str">
        <f>iferror(round(averageif('Wholesale Pricing'!H:H,$A62,'Wholesale Pricing'!Q:Q),2),"")</f>
        <v/>
      </c>
      <c r="U62" s="7" t="str">
        <f>iferror(round(averageif('Wholesale Pricing'!I:I,$A62,'Wholesale Pricing'!V:V),2),"")</f>
        <v/>
      </c>
      <c r="V62" s="7" t="str">
        <f>iferror(round(averageif('Wholesale Pricing'!J:J,$A62,'Wholesale Pricing'!AA:AA),2),"")</f>
        <v/>
      </c>
      <c r="W62" s="7" t="str">
        <f>iferror(round(averageif('Wholesale Pricing'!K:K,$A62,'Wholesale Pricing'!AF:AF),2),"")</f>
        <v/>
      </c>
      <c r="X62" s="7" t="str">
        <f>iferror(round(averageif('Wholesale Pricing'!L:L,$A62,'Wholesale Pricing'!AK:AK),2),"")</f>
        <v/>
      </c>
    </row>
    <row r="63" ht="14.25" customHeight="1">
      <c r="A63" s="122" t="s">
        <v>73</v>
      </c>
      <c r="B63" s="125" t="s">
        <v>254</v>
      </c>
      <c r="C63" s="126">
        <v>0.74</v>
      </c>
      <c r="D63" s="124">
        <f t="shared" si="29"/>
        <v>17</v>
      </c>
      <c r="E63" s="124">
        <f t="shared" si="16"/>
        <v>18</v>
      </c>
      <c r="F63" s="124">
        <f t="shared" si="30"/>
        <v>19</v>
      </c>
      <c r="G63" s="124">
        <f t="shared" si="32"/>
        <v>21</v>
      </c>
      <c r="H63" s="7">
        <f t="shared" si="5"/>
        <v>0.76</v>
      </c>
      <c r="J63" s="7" t="str">
        <f t="shared" si="6"/>
        <v/>
      </c>
      <c r="P63" s="7">
        <f t="shared" si="7"/>
        <v>0.71</v>
      </c>
      <c r="R63" s="7">
        <f t="shared" si="8"/>
        <v>0</v>
      </c>
      <c r="S63" s="7">
        <f t="shared" si="9"/>
        <v>0</v>
      </c>
      <c r="T63" s="7">
        <f>iferror(round(averageif('Wholesale Pricing'!H:H,$A63,'Wholesale Pricing'!Q:Q),2),"")</f>
        <v>0</v>
      </c>
      <c r="U63" s="7" t="str">
        <f>iferror(round(averageif('Wholesale Pricing'!I:I,$A63,'Wholesale Pricing'!V:V),2),"")</f>
        <v/>
      </c>
      <c r="V63" s="7" t="str">
        <f>iferror(round(averageif('Wholesale Pricing'!J:J,$A63,'Wholesale Pricing'!AA:AA),2),"")</f>
        <v/>
      </c>
      <c r="W63" s="7" t="str">
        <f>iferror(round(averageif('Wholesale Pricing'!K:K,$A63,'Wholesale Pricing'!AF:AF),2),"")</f>
        <v/>
      </c>
      <c r="X63" s="7" t="str">
        <f>iferror(round(averageif('Wholesale Pricing'!L:L,$A63,'Wholesale Pricing'!AK:AK),2),"")</f>
        <v/>
      </c>
    </row>
    <row r="64" ht="14.25" customHeight="1">
      <c r="A64" s="122" t="s">
        <v>96</v>
      </c>
      <c r="B64" s="125" t="s">
        <v>255</v>
      </c>
      <c r="C64" s="126">
        <v>0.9</v>
      </c>
      <c r="D64" s="124">
        <f t="shared" si="29"/>
        <v>14</v>
      </c>
      <c r="E64" s="124">
        <f t="shared" si="16"/>
        <v>15</v>
      </c>
      <c r="F64" s="124">
        <f t="shared" si="30"/>
        <v>16</v>
      </c>
      <c r="G64" s="124">
        <f t="shared" si="32"/>
        <v>17</v>
      </c>
      <c r="H64" s="7">
        <f t="shared" si="5"/>
        <v>0.94</v>
      </c>
      <c r="J64" s="7" t="str">
        <f t="shared" si="6"/>
        <v/>
      </c>
      <c r="P64" s="7">
        <f t="shared" si="7"/>
        <v>0.88</v>
      </c>
      <c r="R64" s="7">
        <f t="shared" si="8"/>
        <v>0</v>
      </c>
      <c r="S64" s="7">
        <f t="shared" si="9"/>
        <v>0</v>
      </c>
      <c r="T64" s="7">
        <f>iferror(round(averageif('Wholesale Pricing'!H:H,$A64,'Wholesale Pricing'!Q:Q),2),"")</f>
        <v>0</v>
      </c>
      <c r="U64" s="7" t="str">
        <f>iferror(round(averageif('Wholesale Pricing'!I:I,$A64,'Wholesale Pricing'!V:V),2),"")</f>
        <v/>
      </c>
      <c r="V64" s="7" t="str">
        <f>iferror(round(averageif('Wholesale Pricing'!J:J,$A64,'Wholesale Pricing'!AA:AA),2),"")</f>
        <v/>
      </c>
      <c r="W64" s="7" t="str">
        <f>iferror(round(averageif('Wholesale Pricing'!K:K,$A64,'Wholesale Pricing'!AF:AF),2),"")</f>
        <v/>
      </c>
      <c r="X64" s="7" t="str">
        <f>iferror(round(averageif('Wholesale Pricing'!L:L,$A64,'Wholesale Pricing'!AK:AK),2),"")</f>
        <v/>
      </c>
    </row>
    <row r="65" ht="14.25" customHeight="1">
      <c r="A65" s="122" t="s">
        <v>257</v>
      </c>
      <c r="B65" s="125" t="s">
        <v>258</v>
      </c>
      <c r="C65" s="135"/>
      <c r="D65" s="136">
        <v>3.0</v>
      </c>
      <c r="E65" s="124">
        <f t="shared" si="16"/>
        <v>4</v>
      </c>
      <c r="F65" s="124">
        <f t="shared" ref="F65:F66" si="33">IFERROR(ROUNDUP(SUM(SUM($D65/$D$1)*$F$1),0),"")+1</f>
        <v>5</v>
      </c>
      <c r="G65" s="124">
        <f t="shared" ref="G65:G66" si="34">IFERROR(ROUNDUP(SUM(SUM($D65/$D$1)*$G$1),0),"")+2</f>
        <v>6</v>
      </c>
      <c r="H65" s="7">
        <f t="shared" si="5"/>
        <v>2.67</v>
      </c>
      <c r="I65" s="2" t="s">
        <v>259</v>
      </c>
      <c r="J65" s="7">
        <f t="shared" si="6"/>
        <v>4.2367</v>
      </c>
      <c r="P65" s="7">
        <f t="shared" si="7"/>
        <v>2.5</v>
      </c>
      <c r="R65" s="7">
        <f t="shared" si="8"/>
        <v>0</v>
      </c>
      <c r="S65" s="7">
        <f t="shared" si="9"/>
        <v>0</v>
      </c>
      <c r="T65" s="7">
        <f>iferror(round(averageif('Wholesale Pricing'!H:H,$A65,'Wholesale Pricing'!Q:Q),2),"")</f>
        <v>0</v>
      </c>
      <c r="U65" s="7" t="str">
        <f>iferror(round(averageif('Wholesale Pricing'!I:I,$A65,'Wholesale Pricing'!V:V),2),"")</f>
        <v/>
      </c>
      <c r="V65" s="7" t="str">
        <f>iferror(round(averageif('Wholesale Pricing'!J:J,$A65,'Wholesale Pricing'!AA:AA),2),"")</f>
        <v/>
      </c>
      <c r="W65" s="7" t="str">
        <f>iferror(round(averageif('Wholesale Pricing'!K:K,$A65,'Wholesale Pricing'!AF:AF),2),"")</f>
        <v/>
      </c>
      <c r="X65" s="7" t="str">
        <f>iferror(round(averageif('Wholesale Pricing'!L:L,$A65,'Wholesale Pricing'!AK:AK),2),"")</f>
        <v/>
      </c>
    </row>
    <row r="66" ht="14.25" customHeight="1">
      <c r="A66" s="138" t="s">
        <v>260</v>
      </c>
      <c r="B66" s="129" t="s">
        <v>261</v>
      </c>
      <c r="C66" s="135"/>
      <c r="D66" s="136">
        <v>2.0</v>
      </c>
      <c r="E66" s="124">
        <f t="shared" si="16"/>
        <v>3</v>
      </c>
      <c r="F66" s="124">
        <f t="shared" si="33"/>
        <v>4</v>
      </c>
      <c r="G66" s="124">
        <f t="shared" si="34"/>
        <v>5</v>
      </c>
      <c r="H66" s="7">
        <f t="shared" si="5"/>
        <v>3.2</v>
      </c>
      <c r="J66" s="7"/>
      <c r="P66" s="7">
        <f t="shared" si="7"/>
        <v>3</v>
      </c>
      <c r="R66" s="7">
        <f t="shared" si="8"/>
        <v>0</v>
      </c>
      <c r="S66" s="7">
        <f t="shared" si="9"/>
        <v>0</v>
      </c>
      <c r="T66" s="7">
        <f>iferror(round(averageif('Wholesale Pricing'!H:H,$A66,'Wholesale Pricing'!Q:Q),2),"")</f>
        <v>0</v>
      </c>
      <c r="U66" s="7" t="str">
        <f>iferror(round(averageif('Wholesale Pricing'!I:I,$A66,'Wholesale Pricing'!V:V),2),"")</f>
        <v/>
      </c>
      <c r="V66" s="7" t="str">
        <f>iferror(round(averageif('Wholesale Pricing'!J:J,$A66,'Wholesale Pricing'!AA:AA),2),"")</f>
        <v/>
      </c>
      <c r="W66" s="7" t="str">
        <f>iferror(round(averageif('Wholesale Pricing'!K:K,$A66,'Wholesale Pricing'!AF:AF),2),"")</f>
        <v/>
      </c>
      <c r="X66" s="7" t="str">
        <f>iferror(round(averageif('Wholesale Pricing'!L:L,$A66,'Wholesale Pricing'!AK:AK),2),"")</f>
        <v/>
      </c>
    </row>
    <row r="67" ht="14.25" customHeight="1">
      <c r="A67" s="122" t="s">
        <v>262</v>
      </c>
      <c r="B67" s="125" t="s">
        <v>263</v>
      </c>
      <c r="C67" s="126">
        <v>0.3</v>
      </c>
      <c r="D67" s="124">
        <f t="shared" ref="D67:D68" si="35">IFERROR(ROUNDDOWN($C$1/C67,0),"")</f>
        <v>43</v>
      </c>
      <c r="E67" s="124">
        <f t="shared" si="16"/>
        <v>44</v>
      </c>
      <c r="F67" s="124">
        <f t="shared" ref="F67:F68" si="36">IFERROR(ROUNDUP(SUM(SUM($D67/$D$1)*$F$1),0),"")</f>
        <v>48</v>
      </c>
      <c r="G67" s="124">
        <f t="shared" ref="G67:G68" si="37">IFERROR(ROUNDUP(SUM(SUM($D67/$D$1)*$G$1),0),"")</f>
        <v>51</v>
      </c>
      <c r="H67" s="7">
        <f t="shared" si="5"/>
        <v>0.31</v>
      </c>
      <c r="J67" s="7" t="str">
        <f t="shared" ref="J67:J68" si="38">if(C67="",round($D$1/D67,4),"")</f>
        <v/>
      </c>
      <c r="P67" s="7">
        <f t="shared" si="7"/>
        <v>0.29</v>
      </c>
      <c r="R67" s="7" t="str">
        <f t="shared" si="8"/>
        <v/>
      </c>
      <c r="S67" s="7">
        <f t="shared" si="9"/>
        <v>0</v>
      </c>
      <c r="T67" s="7" t="str">
        <f>iferror(round(averageif('Wholesale Pricing'!H:H,$A67,'Wholesale Pricing'!Q:Q),2),"")</f>
        <v/>
      </c>
      <c r="U67" s="7" t="str">
        <f>iferror(round(averageif('Wholesale Pricing'!I:I,$A67,'Wholesale Pricing'!V:V),2),"")</f>
        <v/>
      </c>
      <c r="V67" s="7" t="str">
        <f>iferror(round(averageif('Wholesale Pricing'!J:J,$A67,'Wholesale Pricing'!AA:AA),2),"")</f>
        <v/>
      </c>
      <c r="W67" s="7" t="str">
        <f>iferror(round(averageif('Wholesale Pricing'!K:K,$A67,'Wholesale Pricing'!AF:AF),2),"")</f>
        <v/>
      </c>
      <c r="X67" s="7" t="str">
        <f>iferror(round(averageif('Wholesale Pricing'!L:L,$A67,'Wholesale Pricing'!AK:AK),2),"")</f>
        <v/>
      </c>
    </row>
    <row r="68" ht="14.25" customHeight="1">
      <c r="A68" s="122" t="s">
        <v>265</v>
      </c>
      <c r="B68" s="125" t="s">
        <v>266</v>
      </c>
      <c r="C68" s="126">
        <v>0.48</v>
      </c>
      <c r="D68" s="124">
        <f t="shared" si="35"/>
        <v>27</v>
      </c>
      <c r="E68" s="124">
        <f t="shared" si="16"/>
        <v>28</v>
      </c>
      <c r="F68" s="124">
        <f t="shared" si="36"/>
        <v>30</v>
      </c>
      <c r="G68" s="124">
        <f t="shared" si="37"/>
        <v>32</v>
      </c>
      <c r="H68" s="7">
        <f t="shared" si="5"/>
        <v>0.5</v>
      </c>
      <c r="J68" s="7" t="str">
        <f t="shared" si="38"/>
        <v/>
      </c>
      <c r="P68" s="7">
        <f t="shared" si="7"/>
        <v>0.47</v>
      </c>
      <c r="R68" s="7" t="str">
        <f t="shared" si="8"/>
        <v/>
      </c>
      <c r="S68" s="7">
        <f t="shared" si="9"/>
        <v>0</v>
      </c>
      <c r="T68" s="7" t="str">
        <f>iferror(round(averageif('Wholesale Pricing'!H:H,$A68,'Wholesale Pricing'!Q:Q),2),"")</f>
        <v/>
      </c>
      <c r="U68" s="7" t="str">
        <f>iferror(round(averageif('Wholesale Pricing'!I:I,$A68,'Wholesale Pricing'!V:V),2),"")</f>
        <v/>
      </c>
      <c r="V68" s="7" t="str">
        <f>iferror(round(averageif('Wholesale Pricing'!J:J,$A68,'Wholesale Pricing'!AA:AA),2),"")</f>
        <v/>
      </c>
      <c r="W68" s="7" t="str">
        <f>iferror(round(averageif('Wholesale Pricing'!K:K,$A68,'Wholesale Pricing'!AF:AF),2),"")</f>
        <v/>
      </c>
      <c r="X68" s="7" t="str">
        <f>iferror(round(averageif('Wholesale Pricing'!L:L,$A68,'Wholesale Pricing'!AK:AK),2),"")</f>
        <v/>
      </c>
    </row>
    <row r="69" ht="14.25" customHeight="1">
      <c r="A69" s="212" t="s">
        <v>268</v>
      </c>
      <c r="B69" s="213" t="s">
        <v>269</v>
      </c>
      <c r="C69" s="126"/>
      <c r="D69" s="214">
        <v>5.0</v>
      </c>
      <c r="E69" s="124">
        <f t="shared" si="16"/>
        <v>6</v>
      </c>
      <c r="F69" s="124">
        <f t="shared" ref="F69:F70" si="39">IFERROR(ROUNDUP(SUM(SUM($D69/$D$1)*$F$1),0),"")+1</f>
        <v>7</v>
      </c>
      <c r="G69" s="124">
        <f t="shared" ref="G69:G70" si="40">IFERROR(ROUNDUP(SUM(SUM($D69/$D$1)*$G$1),0),"")+2</f>
        <v>8</v>
      </c>
      <c r="H69" s="7">
        <f t="shared" si="5"/>
        <v>2</v>
      </c>
      <c r="J69" s="7"/>
      <c r="P69" s="7"/>
      <c r="R69" s="7"/>
      <c r="S69" s="7"/>
      <c r="T69" s="7"/>
      <c r="U69" s="7"/>
      <c r="V69" s="7"/>
      <c r="W69" s="7"/>
      <c r="X69" s="7"/>
    </row>
    <row r="70" ht="14.25" customHeight="1">
      <c r="A70" s="212" t="s">
        <v>270</v>
      </c>
      <c r="B70" s="213" t="s">
        <v>271</v>
      </c>
      <c r="C70" s="126"/>
      <c r="D70" s="214">
        <v>5.0</v>
      </c>
      <c r="E70" s="124">
        <f t="shared" si="16"/>
        <v>6</v>
      </c>
      <c r="F70" s="124">
        <f t="shared" si="39"/>
        <v>7</v>
      </c>
      <c r="G70" s="124">
        <f t="shared" si="40"/>
        <v>8</v>
      </c>
      <c r="H70" s="7">
        <f t="shared" si="5"/>
        <v>2</v>
      </c>
      <c r="J70" s="7"/>
      <c r="P70" s="7"/>
      <c r="R70" s="7"/>
      <c r="S70" s="7"/>
      <c r="T70" s="7"/>
      <c r="U70" s="7"/>
      <c r="V70" s="7"/>
      <c r="W70" s="7"/>
      <c r="X70" s="7"/>
    </row>
    <row r="71" ht="14.25" customHeight="1">
      <c r="A71" s="212" t="s">
        <v>272</v>
      </c>
      <c r="B71" s="213" t="s">
        <v>273</v>
      </c>
      <c r="C71" s="126"/>
      <c r="D71" s="214">
        <v>54.0</v>
      </c>
      <c r="E71" s="124">
        <f t="shared" si="16"/>
        <v>56</v>
      </c>
      <c r="F71" s="124">
        <f t="shared" ref="F71:F86" si="41">IFERROR(ROUNDUP(SUM(SUM($D71/$D$1)*$F$1),0),"")</f>
        <v>60</v>
      </c>
      <c r="G71" s="124">
        <f t="shared" ref="G71:G74" si="42">IFERROR(ROUNDUP(SUM(SUM($D71/$D$1)*$G$1),0),"")</f>
        <v>64</v>
      </c>
      <c r="H71" s="7">
        <f t="shared" si="5"/>
        <v>0.25</v>
      </c>
      <c r="J71" s="7"/>
      <c r="P71" s="7">
        <f t="shared" ref="P71:P99" si="43">iferror(round($G$1/G71,2),"")</f>
        <v>0.23</v>
      </c>
      <c r="R71" s="7" t="str">
        <f t="shared" ref="R71:R99" si="44">iferror(round(average(T71:X71),2),"")</f>
        <v/>
      </c>
      <c r="S71" s="7">
        <f t="shared" ref="S71:S99" si="45">Q71*R71</f>
        <v>0</v>
      </c>
      <c r="T71" s="7"/>
      <c r="U71" s="7"/>
      <c r="V71" s="7"/>
      <c r="W71" s="7"/>
      <c r="X71" s="7"/>
    </row>
    <row r="72" ht="14.25" customHeight="1">
      <c r="A72" s="122" t="s">
        <v>117</v>
      </c>
      <c r="B72" s="125" t="s">
        <v>274</v>
      </c>
      <c r="C72" s="126">
        <v>0.12</v>
      </c>
      <c r="D72" s="124">
        <f t="shared" ref="D72:D73" si="46">IFERROR(ROUNDDOWN($C$1/C72,0),"")</f>
        <v>108</v>
      </c>
      <c r="E72" s="124">
        <f t="shared" si="16"/>
        <v>111</v>
      </c>
      <c r="F72" s="124">
        <f t="shared" si="41"/>
        <v>119</v>
      </c>
      <c r="G72" s="124">
        <f t="shared" si="42"/>
        <v>128</v>
      </c>
      <c r="H72" s="7">
        <f t="shared" si="5"/>
        <v>0.13</v>
      </c>
      <c r="J72" s="7" t="str">
        <f t="shared" ref="J72:J99" si="47">if(C72="",round($D$1/D72,4),"")</f>
        <v/>
      </c>
      <c r="P72" s="7">
        <f t="shared" si="43"/>
        <v>0.12</v>
      </c>
      <c r="R72" s="7" t="str">
        <f t="shared" si="44"/>
        <v/>
      </c>
      <c r="S72" s="7">
        <f t="shared" si="45"/>
        <v>0</v>
      </c>
      <c r="T72" s="7" t="str">
        <f>iferror(round(averageif('Wholesale Pricing'!H:H,$A72,'Wholesale Pricing'!Q:Q),2),"")</f>
        <v/>
      </c>
      <c r="U72" s="7" t="str">
        <f>iferror(round(averageif('Wholesale Pricing'!I:I,$A72,'Wholesale Pricing'!V:V),2),"")</f>
        <v/>
      </c>
      <c r="V72" s="7" t="str">
        <f>iferror(round(averageif('Wholesale Pricing'!J:J,$A72,'Wholesale Pricing'!AA:AA),2),"")</f>
        <v/>
      </c>
      <c r="W72" s="7" t="str">
        <f>iferror(round(averageif('Wholesale Pricing'!K:K,$A72,'Wholesale Pricing'!AF:AF),2),"")</f>
        <v/>
      </c>
      <c r="X72" s="7" t="str">
        <f>iferror(round(averageif('Wholesale Pricing'!L:L,$A72,'Wholesale Pricing'!AK:AK),2),"")</f>
        <v/>
      </c>
    </row>
    <row r="73" ht="14.25" customHeight="1">
      <c r="A73" s="122" t="s">
        <v>276</v>
      </c>
      <c r="B73" s="129" t="s">
        <v>277</v>
      </c>
      <c r="C73" s="126">
        <v>0.1</v>
      </c>
      <c r="D73" s="124">
        <f t="shared" si="46"/>
        <v>130</v>
      </c>
      <c r="E73" s="124">
        <f t="shared" si="16"/>
        <v>133</v>
      </c>
      <c r="F73" s="124">
        <f t="shared" si="41"/>
        <v>144</v>
      </c>
      <c r="G73" s="124">
        <f t="shared" si="42"/>
        <v>154</v>
      </c>
      <c r="H73" s="7">
        <f t="shared" si="5"/>
        <v>0.1</v>
      </c>
      <c r="J73" s="7" t="str">
        <f t="shared" si="47"/>
        <v/>
      </c>
      <c r="P73" s="7">
        <f t="shared" si="43"/>
        <v>0.1</v>
      </c>
      <c r="R73" s="7" t="str">
        <f t="shared" si="44"/>
        <v/>
      </c>
      <c r="S73" s="7">
        <f t="shared" si="45"/>
        <v>0</v>
      </c>
      <c r="T73" s="7" t="str">
        <f>iferror(round(averageif('Wholesale Pricing'!H:H,$A73,'Wholesale Pricing'!Q:Q),2),"")</f>
        <v/>
      </c>
      <c r="U73" s="7" t="str">
        <f>iferror(round(averageif('Wholesale Pricing'!I:I,$A73,'Wholesale Pricing'!V:V),2),"")</f>
        <v/>
      </c>
      <c r="V73" s="7" t="str">
        <f>iferror(round(averageif('Wholesale Pricing'!J:J,$A73,'Wholesale Pricing'!AA:AA),2),"")</f>
        <v/>
      </c>
      <c r="W73" s="7" t="str">
        <f>iferror(round(averageif('Wholesale Pricing'!K:K,$A73,'Wholesale Pricing'!AF:AF),2),"")</f>
        <v/>
      </c>
      <c r="X73" s="7" t="str">
        <f>iferror(round(averageif('Wholesale Pricing'!L:L,$A73,'Wholesale Pricing'!AK:AK),2),"")</f>
        <v/>
      </c>
    </row>
    <row r="74" ht="14.25" customHeight="1">
      <c r="A74" s="138" t="s">
        <v>136</v>
      </c>
      <c r="B74" s="129" t="s">
        <v>278</v>
      </c>
      <c r="C74" s="135"/>
      <c r="D74" s="136">
        <v>15.0</v>
      </c>
      <c r="E74" s="124">
        <f t="shared" si="16"/>
        <v>16</v>
      </c>
      <c r="F74" s="124">
        <f t="shared" si="41"/>
        <v>17</v>
      </c>
      <c r="G74" s="124">
        <f t="shared" si="42"/>
        <v>18</v>
      </c>
      <c r="H74" s="7">
        <f t="shared" si="5"/>
        <v>0.89</v>
      </c>
      <c r="J74" s="7">
        <f t="shared" si="47"/>
        <v>0.8473</v>
      </c>
      <c r="P74" s="7">
        <f t="shared" si="43"/>
        <v>0.83</v>
      </c>
      <c r="R74" s="7" t="str">
        <f t="shared" si="44"/>
        <v/>
      </c>
      <c r="S74" s="7">
        <f t="shared" si="45"/>
        <v>0</v>
      </c>
      <c r="T74" s="7" t="str">
        <f>iferror(round(averageif('Wholesale Pricing'!H:H,$A74,'Wholesale Pricing'!Q:Q),2),"")</f>
        <v/>
      </c>
      <c r="U74" s="7" t="str">
        <f>iferror(round(averageif('Wholesale Pricing'!I:I,$A74,'Wholesale Pricing'!V:V),2),"")</f>
        <v/>
      </c>
      <c r="V74" s="7" t="str">
        <f>iferror(round(averageif('Wholesale Pricing'!J:J,$A74,'Wholesale Pricing'!AA:AA),2),"")</f>
        <v/>
      </c>
      <c r="W74" s="7" t="str">
        <f>iferror(round(averageif('Wholesale Pricing'!K:K,$A74,'Wholesale Pricing'!AF:AF),2),"")</f>
        <v/>
      </c>
      <c r="X74" s="7" t="str">
        <f>iferror(round(averageif('Wholesale Pricing'!L:L,$A74,'Wholesale Pricing'!AK:AK),2),"")</f>
        <v/>
      </c>
    </row>
    <row r="75" ht="14.25" customHeight="1">
      <c r="A75" s="138" t="s">
        <v>154</v>
      </c>
      <c r="B75" s="129" t="s">
        <v>279</v>
      </c>
      <c r="C75" s="135"/>
      <c r="D75" s="136">
        <v>16.0</v>
      </c>
      <c r="E75" s="124">
        <f t="shared" si="16"/>
        <v>17</v>
      </c>
      <c r="F75" s="124">
        <f t="shared" si="41"/>
        <v>18</v>
      </c>
      <c r="G75" s="124">
        <f>IFERROR(ROUNDUP(SUM(SUM($D75/$D$1)*$G$1),0),"")</f>
        <v>19</v>
      </c>
      <c r="H75" s="7">
        <f t="shared" si="5"/>
        <v>0.84</v>
      </c>
      <c r="J75" s="7">
        <f t="shared" si="47"/>
        <v>0.7944</v>
      </c>
      <c r="P75" s="7">
        <f t="shared" si="43"/>
        <v>0.79</v>
      </c>
      <c r="R75" s="7" t="str">
        <f t="shared" si="44"/>
        <v/>
      </c>
      <c r="S75" s="7">
        <f t="shared" si="45"/>
        <v>0</v>
      </c>
      <c r="T75" s="7" t="str">
        <f>iferror(round(averageif('Wholesale Pricing'!H:H,$A75,'Wholesale Pricing'!Q:Q),2),"")</f>
        <v/>
      </c>
      <c r="U75" s="7" t="str">
        <f>iferror(round(averageif('Wholesale Pricing'!I:I,$A75,'Wholesale Pricing'!V:V),2),"")</f>
        <v/>
      </c>
      <c r="V75" s="7" t="str">
        <f>iferror(round(averageif('Wholesale Pricing'!J:J,$A75,'Wholesale Pricing'!AA:AA),2),"")</f>
        <v/>
      </c>
      <c r="W75" s="7" t="str">
        <f>iferror(round(averageif('Wholesale Pricing'!K:K,$A75,'Wholesale Pricing'!AF:AF),2),"")</f>
        <v/>
      </c>
      <c r="X75" s="7" t="str">
        <f>iferror(round(averageif('Wholesale Pricing'!L:L,$A75,'Wholesale Pricing'!AK:AK),2),"")</f>
        <v/>
      </c>
    </row>
    <row r="76" ht="14.25" customHeight="1">
      <c r="A76" s="122" t="s">
        <v>193</v>
      </c>
      <c r="B76" s="125" t="s">
        <v>282</v>
      </c>
      <c r="C76" s="126">
        <v>0.25</v>
      </c>
      <c r="D76" s="124">
        <f t="shared" ref="D76:D90" si="48">IFERROR(ROUNDDOWN($C$1/C76,0),"")</f>
        <v>52</v>
      </c>
      <c r="E76" s="124">
        <f t="shared" si="16"/>
        <v>54</v>
      </c>
      <c r="F76" s="124">
        <f t="shared" si="41"/>
        <v>58</v>
      </c>
      <c r="G76" s="124">
        <f t="shared" ref="G76:G86" si="49">IFERROR(ROUNDUP(SUM(SUM($D76/$D$1)*$G$1),0),"")</f>
        <v>62</v>
      </c>
      <c r="H76" s="7">
        <f t="shared" si="5"/>
        <v>0.26</v>
      </c>
      <c r="J76" s="7" t="str">
        <f t="shared" si="47"/>
        <v/>
      </c>
      <c r="P76" s="7">
        <f t="shared" si="43"/>
        <v>0.24</v>
      </c>
      <c r="R76" s="7">
        <f t="shared" si="44"/>
        <v>0</v>
      </c>
      <c r="S76" s="7">
        <f t="shared" si="45"/>
        <v>0</v>
      </c>
      <c r="T76" s="7">
        <f>iferror(round(averageif('Wholesale Pricing'!H:H,$A76,'Wholesale Pricing'!Q:Q),2),"")</f>
        <v>0</v>
      </c>
      <c r="U76" s="7" t="str">
        <f>iferror(round(averageif('Wholesale Pricing'!I:I,$A76,'Wholesale Pricing'!V:V),2),"")</f>
        <v/>
      </c>
      <c r="V76" s="7" t="str">
        <f>iferror(round(averageif('Wholesale Pricing'!J:J,$A76,'Wholesale Pricing'!AA:AA),2),"")</f>
        <v/>
      </c>
      <c r="W76" s="7" t="str">
        <f>iferror(round(averageif('Wholesale Pricing'!K:K,$A76,'Wholesale Pricing'!AF:AF),2),"")</f>
        <v/>
      </c>
      <c r="X76" s="7" t="str">
        <f>iferror(round(averageif('Wholesale Pricing'!L:L,$A76,'Wholesale Pricing'!AK:AK),2),"")</f>
        <v/>
      </c>
    </row>
    <row r="77" ht="14.25" customHeight="1">
      <c r="A77" s="122" t="s">
        <v>283</v>
      </c>
      <c r="B77" s="129" t="s">
        <v>284</v>
      </c>
      <c r="C77" s="126">
        <v>0.3</v>
      </c>
      <c r="D77" s="124">
        <f t="shared" si="48"/>
        <v>43</v>
      </c>
      <c r="E77" s="124">
        <f t="shared" si="16"/>
        <v>44</v>
      </c>
      <c r="F77" s="124">
        <f t="shared" si="41"/>
        <v>48</v>
      </c>
      <c r="G77" s="124">
        <f t="shared" si="49"/>
        <v>51</v>
      </c>
      <c r="H77" s="7">
        <f t="shared" si="5"/>
        <v>0.31</v>
      </c>
      <c r="J77" s="7" t="str">
        <f t="shared" si="47"/>
        <v/>
      </c>
      <c r="P77" s="7">
        <f t="shared" si="43"/>
        <v>0.29</v>
      </c>
      <c r="R77" s="7" t="str">
        <f t="shared" si="44"/>
        <v/>
      </c>
      <c r="S77" s="7">
        <f t="shared" si="45"/>
        <v>0</v>
      </c>
      <c r="T77" s="7" t="str">
        <f>iferror(round(averageif('Wholesale Pricing'!H:H,$A77,'Wholesale Pricing'!Q:Q),2),"")</f>
        <v/>
      </c>
      <c r="U77" s="7" t="str">
        <f>iferror(round(averageif('Wholesale Pricing'!I:I,$A77,'Wholesale Pricing'!V:V),2),"")</f>
        <v/>
      </c>
      <c r="V77" s="7" t="str">
        <f>iferror(round(averageif('Wholesale Pricing'!J:J,$A77,'Wholesale Pricing'!AA:AA),2),"")</f>
        <v/>
      </c>
      <c r="W77" s="7" t="str">
        <f>iferror(round(averageif('Wholesale Pricing'!K:K,$A77,'Wholesale Pricing'!AF:AF),2),"")</f>
        <v/>
      </c>
      <c r="X77" s="7" t="str">
        <f>iferror(round(averageif('Wholesale Pricing'!L:L,$A77,'Wholesale Pricing'!AK:AK),2),"")</f>
        <v/>
      </c>
    </row>
    <row r="78" ht="14.25" customHeight="1">
      <c r="A78" s="138" t="s">
        <v>285</v>
      </c>
      <c r="B78" s="129" t="s">
        <v>286</v>
      </c>
      <c r="C78" s="139">
        <v>0.1</v>
      </c>
      <c r="D78" s="124">
        <f t="shared" si="48"/>
        <v>130</v>
      </c>
      <c r="E78" s="124">
        <f t="shared" si="16"/>
        <v>133</v>
      </c>
      <c r="F78" s="124">
        <f t="shared" si="41"/>
        <v>144</v>
      </c>
      <c r="G78" s="124">
        <f t="shared" si="49"/>
        <v>154</v>
      </c>
      <c r="H78" s="7">
        <f t="shared" si="5"/>
        <v>0.1</v>
      </c>
      <c r="J78" s="7" t="str">
        <f t="shared" si="47"/>
        <v/>
      </c>
      <c r="P78" s="7">
        <f t="shared" si="43"/>
        <v>0.1</v>
      </c>
      <c r="R78" s="7" t="str">
        <f t="shared" si="44"/>
        <v/>
      </c>
      <c r="S78" s="7">
        <f t="shared" si="45"/>
        <v>0</v>
      </c>
      <c r="T78" s="7" t="str">
        <f>iferror(round(averageif('Wholesale Pricing'!H:H,$A78,'Wholesale Pricing'!Q:Q),2),"")</f>
        <v/>
      </c>
      <c r="U78" s="7" t="str">
        <f>iferror(round(averageif('Wholesale Pricing'!I:I,$A78,'Wholesale Pricing'!V:V),2),"")</f>
        <v/>
      </c>
      <c r="V78" s="7" t="str">
        <f>iferror(round(averageif('Wholesale Pricing'!J:J,$A78,'Wholesale Pricing'!AA:AA),2),"")</f>
        <v/>
      </c>
      <c r="W78" s="7" t="str">
        <f>iferror(round(averageif('Wholesale Pricing'!K:K,$A78,'Wholesale Pricing'!AF:AF),2),"")</f>
        <v/>
      </c>
      <c r="X78" s="7" t="str">
        <f>iferror(round(averageif('Wholesale Pricing'!L:L,$A78,'Wholesale Pricing'!AK:AK),2),"")</f>
        <v/>
      </c>
    </row>
    <row r="79" ht="14.25" customHeight="1">
      <c r="A79" s="138" t="s">
        <v>288</v>
      </c>
      <c r="B79" s="129" t="s">
        <v>289</v>
      </c>
      <c r="C79" s="139">
        <v>0.2</v>
      </c>
      <c r="D79" s="124">
        <f t="shared" si="48"/>
        <v>65</v>
      </c>
      <c r="E79" s="124">
        <f t="shared" si="16"/>
        <v>67</v>
      </c>
      <c r="F79" s="124">
        <f t="shared" si="41"/>
        <v>72</v>
      </c>
      <c r="G79" s="124">
        <f t="shared" si="49"/>
        <v>77</v>
      </c>
      <c r="H79" s="7">
        <f t="shared" si="5"/>
        <v>0.21</v>
      </c>
      <c r="J79" s="7" t="str">
        <f t="shared" si="47"/>
        <v/>
      </c>
      <c r="P79" s="7">
        <f t="shared" si="43"/>
        <v>0.19</v>
      </c>
      <c r="R79" s="7" t="str">
        <f t="shared" si="44"/>
        <v/>
      </c>
      <c r="S79" s="7">
        <f t="shared" si="45"/>
        <v>0</v>
      </c>
      <c r="T79" s="7" t="str">
        <f>iferror(round(averageif('Wholesale Pricing'!H:H,$A79,'Wholesale Pricing'!Q:Q),2),"")</f>
        <v/>
      </c>
      <c r="U79" s="7" t="str">
        <f>iferror(round(averageif('Wholesale Pricing'!I:I,$A79,'Wholesale Pricing'!V:V),2),"")</f>
        <v/>
      </c>
      <c r="V79" s="7" t="str">
        <f>iferror(round(averageif('Wholesale Pricing'!J:J,$A79,'Wholesale Pricing'!AA:AA),2),"")</f>
        <v/>
      </c>
      <c r="W79" s="7" t="str">
        <f>iferror(round(averageif('Wholesale Pricing'!K:K,$A79,'Wholesale Pricing'!AF:AF),2),"")</f>
        <v/>
      </c>
      <c r="X79" s="7" t="str">
        <f>iferror(round(averageif('Wholesale Pricing'!L:L,$A79,'Wholesale Pricing'!AK:AK),2),"")</f>
        <v/>
      </c>
    </row>
    <row r="80" ht="14.25" customHeight="1">
      <c r="A80" s="122" t="s">
        <v>290</v>
      </c>
      <c r="B80" s="125" t="s">
        <v>291</v>
      </c>
      <c r="C80" s="126">
        <v>0.12</v>
      </c>
      <c r="D80" s="124">
        <f t="shared" si="48"/>
        <v>108</v>
      </c>
      <c r="E80" s="124">
        <f t="shared" si="16"/>
        <v>111</v>
      </c>
      <c r="F80" s="124">
        <f t="shared" si="41"/>
        <v>119</v>
      </c>
      <c r="G80" s="124">
        <f t="shared" si="49"/>
        <v>128</v>
      </c>
      <c r="H80" s="7">
        <f t="shared" si="5"/>
        <v>0.13</v>
      </c>
      <c r="J80" s="7" t="str">
        <f t="shared" si="47"/>
        <v/>
      </c>
      <c r="P80" s="7">
        <f t="shared" si="43"/>
        <v>0.12</v>
      </c>
      <c r="R80" s="7" t="str">
        <f t="shared" si="44"/>
        <v/>
      </c>
      <c r="S80" s="7">
        <f t="shared" si="45"/>
        <v>0</v>
      </c>
      <c r="T80" s="7" t="str">
        <f>iferror(round(averageif('Wholesale Pricing'!H:H,$A80,'Wholesale Pricing'!Q:Q),2),"")</f>
        <v/>
      </c>
      <c r="U80" s="7" t="str">
        <f>iferror(round(averageif('Wholesale Pricing'!I:I,$A80,'Wholesale Pricing'!V:V),2),"")</f>
        <v/>
      </c>
      <c r="V80" s="7" t="str">
        <f>iferror(round(averageif('Wholesale Pricing'!J:J,$A80,'Wholesale Pricing'!AA:AA),2),"")</f>
        <v/>
      </c>
      <c r="W80" s="7" t="str">
        <f>iferror(round(averageif('Wholesale Pricing'!K:K,$A80,'Wholesale Pricing'!AF:AF),2),"")</f>
        <v/>
      </c>
      <c r="X80" s="7" t="str">
        <f>iferror(round(averageif('Wholesale Pricing'!L:L,$A80,'Wholesale Pricing'!AK:AK),2),"")</f>
        <v/>
      </c>
    </row>
    <row r="81" ht="14.25" customHeight="1">
      <c r="A81" s="122" t="s">
        <v>293</v>
      </c>
      <c r="B81" s="125" t="s">
        <v>294</v>
      </c>
      <c r="C81" s="126">
        <v>0.3</v>
      </c>
      <c r="D81" s="124">
        <f t="shared" si="48"/>
        <v>43</v>
      </c>
      <c r="E81" s="124">
        <f t="shared" si="16"/>
        <v>44</v>
      </c>
      <c r="F81" s="124">
        <f t="shared" si="41"/>
        <v>48</v>
      </c>
      <c r="G81" s="124">
        <f t="shared" si="49"/>
        <v>51</v>
      </c>
      <c r="H81" s="7">
        <f t="shared" si="5"/>
        <v>0.31</v>
      </c>
      <c r="J81" s="7" t="str">
        <f t="shared" si="47"/>
        <v/>
      </c>
      <c r="P81" s="7">
        <f t="shared" si="43"/>
        <v>0.29</v>
      </c>
      <c r="R81" s="7" t="str">
        <f t="shared" si="44"/>
        <v/>
      </c>
      <c r="S81" s="7">
        <f t="shared" si="45"/>
        <v>0</v>
      </c>
      <c r="T81" s="7" t="str">
        <f>iferror(round(averageif('Wholesale Pricing'!H:H,$A81,'Wholesale Pricing'!Q:Q),2),"")</f>
        <v/>
      </c>
      <c r="U81" s="7" t="str">
        <f>iferror(round(averageif('Wholesale Pricing'!I:I,$A81,'Wholesale Pricing'!V:V),2),"")</f>
        <v/>
      </c>
      <c r="V81" s="7" t="str">
        <f>iferror(round(averageif('Wholesale Pricing'!J:J,$A81,'Wholesale Pricing'!AA:AA),2),"")</f>
        <v/>
      </c>
      <c r="W81" s="7" t="str">
        <f>iferror(round(averageif('Wholesale Pricing'!K:K,$A81,'Wholesale Pricing'!AF:AF),2),"")</f>
        <v/>
      </c>
      <c r="X81" s="7" t="str">
        <f>iferror(round(averageif('Wholesale Pricing'!L:L,$A81,'Wholesale Pricing'!AK:AK),2),"")</f>
        <v/>
      </c>
    </row>
    <row r="82" ht="14.25" customHeight="1">
      <c r="A82" s="138" t="s">
        <v>296</v>
      </c>
      <c r="B82" s="129" t="s">
        <v>297</v>
      </c>
      <c r="C82" s="139">
        <v>0.1</v>
      </c>
      <c r="D82" s="124">
        <f t="shared" si="48"/>
        <v>130</v>
      </c>
      <c r="E82" s="124">
        <f t="shared" si="16"/>
        <v>133</v>
      </c>
      <c r="F82" s="124">
        <f t="shared" si="41"/>
        <v>144</v>
      </c>
      <c r="G82" s="124">
        <f t="shared" si="49"/>
        <v>154</v>
      </c>
      <c r="H82" s="7">
        <f t="shared" si="5"/>
        <v>0.1</v>
      </c>
      <c r="J82" s="7" t="str">
        <f t="shared" si="47"/>
        <v/>
      </c>
      <c r="P82" s="7">
        <f t="shared" si="43"/>
        <v>0.1</v>
      </c>
      <c r="R82" s="7" t="str">
        <f t="shared" si="44"/>
        <v/>
      </c>
      <c r="S82" s="7">
        <f t="shared" si="45"/>
        <v>0</v>
      </c>
      <c r="T82" s="7" t="str">
        <f>iferror(round(averageif('Wholesale Pricing'!H:H,$A82,'Wholesale Pricing'!Q:Q),2),"")</f>
        <v/>
      </c>
      <c r="U82" s="7" t="str">
        <f>iferror(round(averageif('Wholesale Pricing'!I:I,$A82,'Wholesale Pricing'!V:V),2),"")</f>
        <v/>
      </c>
      <c r="V82" s="7" t="str">
        <f>iferror(round(averageif('Wholesale Pricing'!J:J,$A82,'Wholesale Pricing'!AA:AA),2),"")</f>
        <v/>
      </c>
      <c r="W82" s="7" t="str">
        <f>iferror(round(averageif('Wholesale Pricing'!K:K,$A82,'Wholesale Pricing'!AF:AF),2),"")</f>
        <v/>
      </c>
      <c r="X82" s="7" t="str">
        <f>iferror(round(averageif('Wholesale Pricing'!L:L,$A82,'Wholesale Pricing'!AK:AK),2),"")</f>
        <v/>
      </c>
    </row>
    <row r="83" ht="14.25" customHeight="1">
      <c r="A83" s="138" t="s">
        <v>299</v>
      </c>
      <c r="B83" s="129" t="s">
        <v>300</v>
      </c>
      <c r="C83" s="139">
        <v>0.2</v>
      </c>
      <c r="D83" s="124">
        <f t="shared" si="48"/>
        <v>65</v>
      </c>
      <c r="E83" s="124">
        <f t="shared" si="16"/>
        <v>67</v>
      </c>
      <c r="F83" s="124">
        <f t="shared" si="41"/>
        <v>72</v>
      </c>
      <c r="G83" s="124">
        <f t="shared" si="49"/>
        <v>77</v>
      </c>
      <c r="H83" s="7">
        <f t="shared" si="5"/>
        <v>0.21</v>
      </c>
      <c r="J83" s="7" t="str">
        <f t="shared" si="47"/>
        <v/>
      </c>
      <c r="P83" s="7">
        <f t="shared" si="43"/>
        <v>0.19</v>
      </c>
      <c r="R83" s="7" t="str">
        <f t="shared" si="44"/>
        <v/>
      </c>
      <c r="S83" s="7">
        <f t="shared" si="45"/>
        <v>0</v>
      </c>
      <c r="T83" s="7" t="str">
        <f>iferror(round(averageif('Wholesale Pricing'!H:H,$A83,'Wholesale Pricing'!Q:Q),2),"")</f>
        <v/>
      </c>
      <c r="U83" s="7" t="str">
        <f>iferror(round(averageif('Wholesale Pricing'!I:I,$A83,'Wholesale Pricing'!V:V),2),"")</f>
        <v/>
      </c>
      <c r="V83" s="7" t="str">
        <f>iferror(round(averageif('Wholesale Pricing'!J:J,$A83,'Wholesale Pricing'!AA:AA),2),"")</f>
        <v/>
      </c>
      <c r="W83" s="7" t="str">
        <f>iferror(round(averageif('Wholesale Pricing'!K:K,$A83,'Wholesale Pricing'!AF:AF),2),"")</f>
        <v/>
      </c>
      <c r="X83" s="7" t="str">
        <f>iferror(round(averageif('Wholesale Pricing'!L:L,$A83,'Wholesale Pricing'!AK:AK),2),"")</f>
        <v/>
      </c>
    </row>
    <row r="84" ht="14.25" customHeight="1">
      <c r="A84" s="122" t="s">
        <v>301</v>
      </c>
      <c r="B84" s="129" t="s">
        <v>302</v>
      </c>
      <c r="C84" s="126">
        <v>0.3</v>
      </c>
      <c r="D84" s="124">
        <f t="shared" si="48"/>
        <v>43</v>
      </c>
      <c r="E84" s="124">
        <f t="shared" si="16"/>
        <v>44</v>
      </c>
      <c r="F84" s="124">
        <f t="shared" si="41"/>
        <v>48</v>
      </c>
      <c r="G84" s="124">
        <f t="shared" si="49"/>
        <v>51</v>
      </c>
      <c r="H84" s="7">
        <f t="shared" si="5"/>
        <v>0.31</v>
      </c>
      <c r="J84" s="7" t="str">
        <f t="shared" si="47"/>
        <v/>
      </c>
      <c r="P84" s="7">
        <f t="shared" si="43"/>
        <v>0.29</v>
      </c>
      <c r="R84" s="7" t="str">
        <f t="shared" si="44"/>
        <v/>
      </c>
      <c r="S84" s="7">
        <f t="shared" si="45"/>
        <v>0</v>
      </c>
      <c r="T84" s="7" t="str">
        <f>iferror(round(averageif('Wholesale Pricing'!H:H,$A84,'Wholesale Pricing'!Q:Q),2),"")</f>
        <v/>
      </c>
      <c r="U84" s="7" t="str">
        <f>iferror(round(averageif('Wholesale Pricing'!I:I,$A84,'Wholesale Pricing'!V:V),2),"")</f>
        <v/>
      </c>
      <c r="V84" s="7" t="str">
        <f>iferror(round(averageif('Wholesale Pricing'!J:J,$A84,'Wholesale Pricing'!AA:AA),2),"")</f>
        <v/>
      </c>
      <c r="W84" s="7" t="str">
        <f>iferror(round(averageif('Wholesale Pricing'!K:K,$A84,'Wholesale Pricing'!AF:AF),2),"")</f>
        <v/>
      </c>
      <c r="X84" s="7" t="str">
        <f>iferror(round(averageif('Wholesale Pricing'!L:L,$A84,'Wholesale Pricing'!AK:AK),2),"")</f>
        <v/>
      </c>
    </row>
    <row r="85" ht="14.25" customHeight="1">
      <c r="A85" s="138" t="s">
        <v>303</v>
      </c>
      <c r="B85" s="129" t="s">
        <v>302</v>
      </c>
      <c r="C85" s="139">
        <v>0.1</v>
      </c>
      <c r="D85" s="124">
        <f t="shared" si="48"/>
        <v>130</v>
      </c>
      <c r="E85" s="124">
        <f t="shared" si="16"/>
        <v>133</v>
      </c>
      <c r="F85" s="124">
        <f t="shared" si="41"/>
        <v>144</v>
      </c>
      <c r="G85" s="124">
        <f t="shared" si="49"/>
        <v>154</v>
      </c>
      <c r="H85" s="7">
        <f t="shared" si="5"/>
        <v>0.1</v>
      </c>
      <c r="J85" s="7" t="str">
        <f t="shared" si="47"/>
        <v/>
      </c>
      <c r="P85" s="7">
        <f t="shared" si="43"/>
        <v>0.1</v>
      </c>
      <c r="R85" s="7" t="str">
        <f t="shared" si="44"/>
        <v/>
      </c>
      <c r="S85" s="7">
        <f t="shared" si="45"/>
        <v>0</v>
      </c>
      <c r="T85" s="7" t="str">
        <f>iferror(round(averageif('Wholesale Pricing'!H:H,$A85,'Wholesale Pricing'!Q:Q),2),"")</f>
        <v/>
      </c>
      <c r="U85" s="7" t="str">
        <f>iferror(round(averageif('Wholesale Pricing'!I:I,$A85,'Wholesale Pricing'!V:V),2),"")</f>
        <v/>
      </c>
      <c r="V85" s="7" t="str">
        <f>iferror(round(averageif('Wholesale Pricing'!J:J,$A85,'Wholesale Pricing'!AA:AA),2),"")</f>
        <v/>
      </c>
      <c r="W85" s="7" t="str">
        <f>iferror(round(averageif('Wholesale Pricing'!K:K,$A85,'Wholesale Pricing'!AF:AF),2),"")</f>
        <v/>
      </c>
      <c r="X85" s="7" t="str">
        <f>iferror(round(averageif('Wholesale Pricing'!L:L,$A85,'Wholesale Pricing'!AK:AK),2),"")</f>
        <v/>
      </c>
    </row>
    <row r="86" ht="14.25" customHeight="1">
      <c r="A86" s="138" t="s">
        <v>304</v>
      </c>
      <c r="B86" s="129" t="s">
        <v>305</v>
      </c>
      <c r="C86" s="139">
        <v>0.2</v>
      </c>
      <c r="D86" s="124">
        <f t="shared" si="48"/>
        <v>65</v>
      </c>
      <c r="E86" s="124">
        <f t="shared" si="16"/>
        <v>67</v>
      </c>
      <c r="F86" s="124">
        <f t="shared" si="41"/>
        <v>72</v>
      </c>
      <c r="G86" s="124">
        <f t="shared" si="49"/>
        <v>77</v>
      </c>
      <c r="H86" s="7">
        <f t="shared" si="5"/>
        <v>0.21</v>
      </c>
      <c r="J86" s="7" t="str">
        <f t="shared" si="47"/>
        <v/>
      </c>
      <c r="P86" s="7">
        <f t="shared" si="43"/>
        <v>0.19</v>
      </c>
      <c r="R86" s="7" t="str">
        <f t="shared" si="44"/>
        <v/>
      </c>
      <c r="S86" s="7">
        <f t="shared" si="45"/>
        <v>0</v>
      </c>
      <c r="T86" s="7" t="str">
        <f>iferror(round(averageif('Wholesale Pricing'!H:H,$A86,'Wholesale Pricing'!Q:Q),2),"")</f>
        <v/>
      </c>
      <c r="U86" s="7" t="str">
        <f>iferror(round(averageif('Wholesale Pricing'!I:I,$A86,'Wholesale Pricing'!V:V),2),"")</f>
        <v/>
      </c>
      <c r="V86" s="7" t="str">
        <f>iferror(round(averageif('Wholesale Pricing'!J:J,$A86,'Wholesale Pricing'!AA:AA),2),"")</f>
        <v/>
      </c>
      <c r="W86" s="7" t="str">
        <f>iferror(round(averageif('Wholesale Pricing'!K:K,$A86,'Wholesale Pricing'!AF:AF),2),"")</f>
        <v/>
      </c>
      <c r="X86" s="7" t="str">
        <f>iferror(round(averageif('Wholesale Pricing'!L:L,$A86,'Wholesale Pricing'!AK:AK),2),"")</f>
        <v/>
      </c>
    </row>
    <row r="87" ht="14.25" customHeight="1">
      <c r="A87" s="122" t="s">
        <v>307</v>
      </c>
      <c r="B87" s="125" t="s">
        <v>308</v>
      </c>
      <c r="C87" s="126">
        <v>1.55</v>
      </c>
      <c r="D87" s="124">
        <f t="shared" si="48"/>
        <v>8</v>
      </c>
      <c r="E87" s="124">
        <f t="shared" si="16"/>
        <v>9</v>
      </c>
      <c r="F87" s="124">
        <f>IFERROR(ROUNDUP(SUM(SUM($D87/$D$1)*$F$1),0),"")+1</f>
        <v>10</v>
      </c>
      <c r="G87" s="124">
        <f>IFERROR(ROUNDUP(SUM(SUM($D87/$D$1)*$G$1),0),"")+1</f>
        <v>11</v>
      </c>
      <c r="H87" s="7">
        <f t="shared" si="5"/>
        <v>1.45</v>
      </c>
      <c r="J87" s="7" t="str">
        <f t="shared" si="47"/>
        <v/>
      </c>
      <c r="P87" s="7">
        <f t="shared" si="43"/>
        <v>1.36</v>
      </c>
      <c r="R87" s="7">
        <f t="shared" si="44"/>
        <v>0</v>
      </c>
      <c r="S87" s="7">
        <f t="shared" si="45"/>
        <v>0</v>
      </c>
      <c r="T87" s="7">
        <f>iferror(round(averageif('Wholesale Pricing'!H:H,$A87,'Wholesale Pricing'!Q:Q),2),"")</f>
        <v>0</v>
      </c>
      <c r="U87" s="7" t="str">
        <f>iferror(round(averageif('Wholesale Pricing'!I:I,$A87,'Wholesale Pricing'!V:V),2),"")</f>
        <v/>
      </c>
      <c r="V87" s="7" t="str">
        <f>iferror(round(averageif('Wholesale Pricing'!J:J,$A87,'Wholesale Pricing'!AA:AA),2),"")</f>
        <v/>
      </c>
      <c r="W87" s="7" t="str">
        <f>iferror(round(averageif('Wholesale Pricing'!K:K,$A87,'Wholesale Pricing'!AF:AF),2),"")</f>
        <v/>
      </c>
      <c r="X87" s="7" t="str">
        <f>iferror(round(averageif('Wholesale Pricing'!L:L,$A87,'Wholesale Pricing'!AK:AK),2),"")</f>
        <v/>
      </c>
    </row>
    <row r="88" ht="14.25" customHeight="1">
      <c r="A88" s="122" t="s">
        <v>309</v>
      </c>
      <c r="B88" s="125" t="s">
        <v>310</v>
      </c>
      <c r="C88" s="126">
        <v>0.055</v>
      </c>
      <c r="D88" s="124">
        <f t="shared" si="48"/>
        <v>236</v>
      </c>
      <c r="E88" s="124">
        <f t="shared" si="16"/>
        <v>242</v>
      </c>
      <c r="F88" s="124">
        <f t="shared" ref="F88:F90" si="50">IFERROR(ROUNDUP(SUM(SUM($D88/$D$1)*$F$1),0),"")</f>
        <v>260</v>
      </c>
      <c r="G88" s="124">
        <f t="shared" ref="G88:G90" si="51">IFERROR(ROUNDUP(SUM(SUM($D88/$D$1)*$G$1),0),"")</f>
        <v>279</v>
      </c>
      <c r="H88" s="7">
        <f t="shared" si="5"/>
        <v>0.06</v>
      </c>
      <c r="J88" s="7" t="str">
        <f t="shared" si="47"/>
        <v/>
      </c>
      <c r="P88" s="7">
        <f t="shared" si="43"/>
        <v>0.05</v>
      </c>
      <c r="R88" s="7" t="str">
        <f t="shared" si="44"/>
        <v/>
      </c>
      <c r="S88" s="7">
        <f t="shared" si="45"/>
        <v>0</v>
      </c>
      <c r="T88" s="7" t="str">
        <f>iferror(round(averageif('Wholesale Pricing'!H:H,$A88,'Wholesale Pricing'!Q:Q),2),"")</f>
        <v/>
      </c>
      <c r="U88" s="7" t="str">
        <f>iferror(round(averageif('Wholesale Pricing'!I:I,$A88,'Wholesale Pricing'!V:V),2),"")</f>
        <v/>
      </c>
      <c r="V88" s="7" t="str">
        <f>iferror(round(averageif('Wholesale Pricing'!J:J,$A88,'Wholesale Pricing'!AA:AA),2),"")</f>
        <v/>
      </c>
      <c r="W88" s="7" t="str">
        <f>iferror(round(averageif('Wholesale Pricing'!K:K,$A88,'Wholesale Pricing'!AF:AF),2),"")</f>
        <v/>
      </c>
      <c r="X88" s="7" t="str">
        <f>iferror(round(averageif('Wholesale Pricing'!L:L,$A88,'Wholesale Pricing'!AK:AK),2),"")</f>
        <v/>
      </c>
    </row>
    <row r="89" ht="14.25" customHeight="1">
      <c r="A89" s="122" t="s">
        <v>311</v>
      </c>
      <c r="B89" s="125" t="s">
        <v>312</v>
      </c>
      <c r="C89" s="139">
        <v>0.025</v>
      </c>
      <c r="D89" s="124">
        <f t="shared" si="48"/>
        <v>520</v>
      </c>
      <c r="E89" s="124">
        <f t="shared" si="16"/>
        <v>532</v>
      </c>
      <c r="F89" s="124">
        <f t="shared" si="50"/>
        <v>573</v>
      </c>
      <c r="G89" s="124">
        <f t="shared" si="51"/>
        <v>614</v>
      </c>
      <c r="H89" s="7">
        <f t="shared" si="5"/>
        <v>0.03</v>
      </c>
      <c r="J89" s="7" t="str">
        <f t="shared" si="47"/>
        <v/>
      </c>
      <c r="P89" s="7">
        <f t="shared" si="43"/>
        <v>0.02</v>
      </c>
      <c r="R89" s="7" t="str">
        <f t="shared" si="44"/>
        <v/>
      </c>
      <c r="S89" s="7">
        <f t="shared" si="45"/>
        <v>0</v>
      </c>
      <c r="T89" s="7" t="str">
        <f>iferror(round(averageif('Wholesale Pricing'!H:H,$A89,'Wholesale Pricing'!Q:Q),2),"")</f>
        <v/>
      </c>
      <c r="U89" s="7" t="str">
        <f>iferror(round(averageif('Wholesale Pricing'!I:I,$A89,'Wholesale Pricing'!V:V),2),"")</f>
        <v/>
      </c>
      <c r="V89" s="7" t="str">
        <f>iferror(round(averageif('Wholesale Pricing'!J:J,$A89,'Wholesale Pricing'!AA:AA),2),"")</f>
        <v/>
      </c>
      <c r="W89" s="7" t="str">
        <f>iferror(round(averageif('Wholesale Pricing'!K:K,$A89,'Wholesale Pricing'!AF:AF),2),"")</f>
        <v/>
      </c>
      <c r="X89" s="7" t="str">
        <f>iferror(round(averageif('Wholesale Pricing'!L:L,$A89,'Wholesale Pricing'!AK:AK),2),"")</f>
        <v/>
      </c>
    </row>
    <row r="90" ht="14.25" customHeight="1">
      <c r="A90" s="122" t="s">
        <v>315</v>
      </c>
      <c r="B90" s="125" t="s">
        <v>316</v>
      </c>
      <c r="C90" s="126">
        <v>0.15</v>
      </c>
      <c r="D90" s="124">
        <f t="shared" si="48"/>
        <v>86</v>
      </c>
      <c r="E90" s="124">
        <f t="shared" si="16"/>
        <v>88</v>
      </c>
      <c r="F90" s="124">
        <f t="shared" si="50"/>
        <v>95</v>
      </c>
      <c r="G90" s="124">
        <f t="shared" si="51"/>
        <v>102</v>
      </c>
      <c r="H90" s="7">
        <f t="shared" si="5"/>
        <v>0.16</v>
      </c>
      <c r="J90" s="7" t="str">
        <f t="shared" si="47"/>
        <v/>
      </c>
      <c r="P90" s="7">
        <f t="shared" si="43"/>
        <v>0.15</v>
      </c>
      <c r="R90" s="7" t="str">
        <f t="shared" si="44"/>
        <v/>
      </c>
      <c r="S90" s="7">
        <f t="shared" si="45"/>
        <v>0</v>
      </c>
      <c r="T90" s="7" t="str">
        <f>iferror(round(averageif('Wholesale Pricing'!H:H,$A90,'Wholesale Pricing'!Q:Q),2),"")</f>
        <v/>
      </c>
      <c r="U90" s="7" t="str">
        <f>iferror(round(averageif('Wholesale Pricing'!I:I,$A90,'Wholesale Pricing'!V:V),2),"")</f>
        <v/>
      </c>
      <c r="V90" s="7" t="str">
        <f>iferror(round(averageif('Wholesale Pricing'!J:J,$A90,'Wholesale Pricing'!AA:AA),2),"")</f>
        <v/>
      </c>
      <c r="W90" s="7" t="str">
        <f>iferror(round(averageif('Wholesale Pricing'!K:K,$A90,'Wholesale Pricing'!AF:AF),2),"")</f>
        <v/>
      </c>
      <c r="X90" s="7" t="str">
        <f>iferror(round(averageif('Wholesale Pricing'!L:L,$A90,'Wholesale Pricing'!AK:AK),2),"")</f>
        <v/>
      </c>
    </row>
    <row r="91" ht="14.25" customHeight="1">
      <c r="A91" s="122" t="s">
        <v>318</v>
      </c>
      <c r="B91" s="129" t="s">
        <v>319</v>
      </c>
      <c r="C91" s="139">
        <v>1.4</v>
      </c>
      <c r="D91" s="124">
        <f>IFERROR(ROUNDDOWN($C$1/C91,0),"")-1</f>
        <v>8</v>
      </c>
      <c r="E91" s="124">
        <f t="shared" si="16"/>
        <v>9</v>
      </c>
      <c r="F91" s="124">
        <f>IFERROR(ROUNDUP(SUM(SUM($D91/$D$1)*$F$1),0),"")+1</f>
        <v>10</v>
      </c>
      <c r="G91" s="124">
        <f>IFERROR(ROUNDUP(SUM(SUM($D91/$D$1)*$G$1),0),"")+1</f>
        <v>11</v>
      </c>
      <c r="H91" s="7">
        <f t="shared" si="5"/>
        <v>1.45</v>
      </c>
      <c r="J91" s="7" t="str">
        <f t="shared" si="47"/>
        <v/>
      </c>
      <c r="P91" s="7">
        <f t="shared" si="43"/>
        <v>1.36</v>
      </c>
      <c r="R91" s="7" t="str">
        <f t="shared" si="44"/>
        <v/>
      </c>
      <c r="S91" s="7">
        <f t="shared" si="45"/>
        <v>0</v>
      </c>
      <c r="T91" s="7" t="str">
        <f>iferror(round(averageif('Wholesale Pricing'!H:H,$A91,'Wholesale Pricing'!Q:Q),2),"")</f>
        <v/>
      </c>
      <c r="U91" s="7" t="str">
        <f>iferror(round(averageif('Wholesale Pricing'!I:I,$A91,'Wholesale Pricing'!V:V),2),"")</f>
        <v/>
      </c>
      <c r="V91" s="7" t="str">
        <f>iferror(round(averageif('Wholesale Pricing'!J:J,$A91,'Wholesale Pricing'!AA:AA),2),"")</f>
        <v/>
      </c>
      <c r="W91" s="7" t="str">
        <f>iferror(round(averageif('Wholesale Pricing'!K:K,$A91,'Wholesale Pricing'!AF:AF),2),"")</f>
        <v/>
      </c>
      <c r="X91" s="7" t="str">
        <f>iferror(round(averageif('Wholesale Pricing'!L:L,$A91,'Wholesale Pricing'!AK:AK),2),"")</f>
        <v/>
      </c>
    </row>
    <row r="92" ht="14.25" customHeight="1">
      <c r="A92" s="122" t="s">
        <v>320</v>
      </c>
      <c r="B92" s="125" t="s">
        <v>321</v>
      </c>
      <c r="C92" s="126">
        <v>0.055</v>
      </c>
      <c r="D92" s="124">
        <f t="shared" ref="D92:D97" si="52">IFERROR(ROUNDDOWN($C$1/C92,0),"")</f>
        <v>236</v>
      </c>
      <c r="E92" s="124">
        <f t="shared" si="16"/>
        <v>242</v>
      </c>
      <c r="F92" s="124">
        <f t="shared" ref="F92:F97" si="53">IFERROR(ROUNDUP(SUM(SUM($D92/$D$1)*$F$1),0),"")</f>
        <v>260</v>
      </c>
      <c r="G92" s="124">
        <f t="shared" ref="G92:G94" si="54">IFERROR(ROUNDUP(SUM(SUM($D92/$D$1)*$G$1),0),"")</f>
        <v>279</v>
      </c>
      <c r="H92" s="7">
        <f t="shared" si="5"/>
        <v>0.06</v>
      </c>
      <c r="J92" s="7" t="str">
        <f t="shared" si="47"/>
        <v/>
      </c>
      <c r="P92" s="7">
        <f t="shared" si="43"/>
        <v>0.05</v>
      </c>
      <c r="R92" s="7" t="str">
        <f t="shared" si="44"/>
        <v/>
      </c>
      <c r="S92" s="7">
        <f t="shared" si="45"/>
        <v>0</v>
      </c>
      <c r="T92" s="7" t="str">
        <f>iferror(round(averageif('Wholesale Pricing'!H:H,$A92,'Wholesale Pricing'!Q:Q),2),"")</f>
        <v/>
      </c>
      <c r="U92" s="7" t="str">
        <f>iferror(round(averageif('Wholesale Pricing'!I:I,$A92,'Wholesale Pricing'!V:V),2),"")</f>
        <v/>
      </c>
      <c r="V92" s="7" t="str">
        <f>iferror(round(averageif('Wholesale Pricing'!J:J,$A92,'Wholesale Pricing'!AA:AA),2),"")</f>
        <v/>
      </c>
      <c r="W92" s="7" t="str">
        <f>iferror(round(averageif('Wholesale Pricing'!K:K,$A92,'Wholesale Pricing'!AF:AF),2),"")</f>
        <v/>
      </c>
      <c r="X92" s="7" t="str">
        <f>iferror(round(averageif('Wholesale Pricing'!L:L,$A92,'Wholesale Pricing'!AK:AK),2),"")</f>
        <v/>
      </c>
    </row>
    <row r="93" ht="14.25" customHeight="1">
      <c r="A93" s="122" t="s">
        <v>322</v>
      </c>
      <c r="B93" s="125" t="s">
        <v>323</v>
      </c>
      <c r="C93" s="126">
        <v>0.38</v>
      </c>
      <c r="D93" s="124">
        <f t="shared" si="52"/>
        <v>34</v>
      </c>
      <c r="E93" s="124">
        <f t="shared" si="16"/>
        <v>35</v>
      </c>
      <c r="F93" s="124">
        <f t="shared" si="53"/>
        <v>38</v>
      </c>
      <c r="G93" s="124">
        <f t="shared" si="54"/>
        <v>41</v>
      </c>
      <c r="H93" s="7">
        <f t="shared" si="5"/>
        <v>0.39</v>
      </c>
      <c r="J93" s="7" t="str">
        <f t="shared" si="47"/>
        <v/>
      </c>
      <c r="P93" s="7">
        <f t="shared" si="43"/>
        <v>0.37</v>
      </c>
      <c r="R93" s="7" t="str">
        <f t="shared" si="44"/>
        <v/>
      </c>
      <c r="S93" s="7">
        <f t="shared" si="45"/>
        <v>0</v>
      </c>
      <c r="T93" s="7" t="str">
        <f>iferror(round(averageif('Wholesale Pricing'!H:H,$A93,'Wholesale Pricing'!Q:Q),2),"")</f>
        <v/>
      </c>
      <c r="U93" s="7" t="str">
        <f>iferror(round(averageif('Wholesale Pricing'!I:I,$A93,'Wholesale Pricing'!V:V),2),"")</f>
        <v/>
      </c>
      <c r="V93" s="7" t="str">
        <f>iferror(round(averageif('Wholesale Pricing'!J:J,$A93,'Wholesale Pricing'!AA:AA),2),"")</f>
        <v/>
      </c>
      <c r="W93" s="7" t="str">
        <f>iferror(round(averageif('Wholesale Pricing'!K:K,$A93,'Wholesale Pricing'!AF:AF),2),"")</f>
        <v/>
      </c>
      <c r="X93" s="7" t="str">
        <f>iferror(round(averageif('Wholesale Pricing'!L:L,$A93,'Wholesale Pricing'!AK:AK),2),"")</f>
        <v/>
      </c>
    </row>
    <row r="94" ht="14.25" customHeight="1">
      <c r="A94" s="122" t="s">
        <v>324</v>
      </c>
      <c r="B94" s="125"/>
      <c r="C94" s="126">
        <v>0.35</v>
      </c>
      <c r="D94" s="124">
        <f t="shared" si="52"/>
        <v>37</v>
      </c>
      <c r="E94" s="124">
        <f t="shared" si="16"/>
        <v>38</v>
      </c>
      <c r="F94" s="124">
        <f t="shared" si="53"/>
        <v>41</v>
      </c>
      <c r="G94" s="124">
        <f t="shared" si="54"/>
        <v>44</v>
      </c>
      <c r="H94" s="7">
        <f t="shared" si="5"/>
        <v>0.36</v>
      </c>
      <c r="J94" s="7" t="str">
        <f t="shared" si="47"/>
        <v/>
      </c>
      <c r="P94" s="7">
        <f t="shared" si="43"/>
        <v>0.34</v>
      </c>
      <c r="R94" s="7" t="str">
        <f t="shared" si="44"/>
        <v/>
      </c>
      <c r="S94" s="7">
        <f t="shared" si="45"/>
        <v>0</v>
      </c>
      <c r="T94" s="7" t="str">
        <f>iferror(round(averageif('Wholesale Pricing'!H:H,$A94,'Wholesale Pricing'!Q:Q),2),"")</f>
        <v/>
      </c>
      <c r="U94" s="7" t="str">
        <f>iferror(round(averageif('Wholesale Pricing'!I:I,$A94,'Wholesale Pricing'!V:V),2),"")</f>
        <v/>
      </c>
      <c r="V94" s="7" t="str">
        <f>iferror(round(averageif('Wholesale Pricing'!J:J,$A94,'Wholesale Pricing'!AA:AA),2),"")</f>
        <v/>
      </c>
      <c r="W94" s="7" t="str">
        <f>iferror(round(averageif('Wholesale Pricing'!K:K,$A94,'Wholesale Pricing'!AF:AF),2),"")</f>
        <v/>
      </c>
      <c r="X94" s="7" t="str">
        <f>iferror(round(averageif('Wholesale Pricing'!L:L,$A94,'Wholesale Pricing'!AK:AK),2),"")</f>
        <v/>
      </c>
    </row>
    <row r="95" ht="14.25" customHeight="1">
      <c r="A95" s="122" t="s">
        <v>325</v>
      </c>
      <c r="B95" s="129" t="s">
        <v>326</v>
      </c>
      <c r="C95" s="139">
        <v>1.2</v>
      </c>
      <c r="D95" s="124">
        <f t="shared" si="52"/>
        <v>10</v>
      </c>
      <c r="E95" s="124">
        <f t="shared" si="16"/>
        <v>11</v>
      </c>
      <c r="F95" s="124">
        <f t="shared" si="53"/>
        <v>12</v>
      </c>
      <c r="G95" s="124">
        <f t="shared" ref="G95:G96" si="55">IFERROR(ROUNDUP(SUM(SUM($D95/$D$1)*$G$1),0),"")+1</f>
        <v>13</v>
      </c>
      <c r="H95" s="7">
        <f t="shared" si="5"/>
        <v>1.23</v>
      </c>
      <c r="J95" s="7" t="str">
        <f t="shared" si="47"/>
        <v/>
      </c>
      <c r="P95" s="7">
        <f t="shared" si="43"/>
        <v>1.15</v>
      </c>
      <c r="R95" s="7" t="str">
        <f t="shared" si="44"/>
        <v/>
      </c>
      <c r="S95" s="7">
        <f t="shared" si="45"/>
        <v>0</v>
      </c>
      <c r="T95" s="7" t="str">
        <f>iferror(round(averageif('Wholesale Pricing'!H:H,$A95,'Wholesale Pricing'!Q:Q),2),"")</f>
        <v/>
      </c>
      <c r="U95" s="7" t="str">
        <f>iferror(round(averageif('Wholesale Pricing'!I:I,$A95,'Wholesale Pricing'!V:V),2),"")</f>
        <v/>
      </c>
      <c r="V95" s="7" t="str">
        <f>iferror(round(averageif('Wholesale Pricing'!J:J,$A95,'Wholesale Pricing'!AA:AA),2),"")</f>
        <v/>
      </c>
      <c r="W95" s="7" t="str">
        <f>iferror(round(averageif('Wholesale Pricing'!K:K,$A95,'Wholesale Pricing'!AF:AF),2),"")</f>
        <v/>
      </c>
      <c r="X95" s="7" t="str">
        <f>iferror(round(averageif('Wholesale Pricing'!L:L,$A95,'Wholesale Pricing'!AK:AK),2),"")</f>
        <v/>
      </c>
    </row>
    <row r="96" ht="14.25" customHeight="1">
      <c r="A96" s="122" t="s">
        <v>327</v>
      </c>
      <c r="B96" s="129" t="s">
        <v>328</v>
      </c>
      <c r="C96" s="139">
        <v>1.2</v>
      </c>
      <c r="D96" s="124">
        <f t="shared" si="52"/>
        <v>10</v>
      </c>
      <c r="E96" s="124">
        <f t="shared" si="16"/>
        <v>11</v>
      </c>
      <c r="F96" s="124">
        <f t="shared" si="53"/>
        <v>12</v>
      </c>
      <c r="G96" s="124">
        <f t="shared" si="55"/>
        <v>13</v>
      </c>
      <c r="H96" s="7">
        <f t="shared" si="5"/>
        <v>1.23</v>
      </c>
      <c r="J96" s="7" t="str">
        <f t="shared" si="47"/>
        <v/>
      </c>
      <c r="P96" s="7">
        <f t="shared" si="43"/>
        <v>1.15</v>
      </c>
      <c r="R96" s="7" t="str">
        <f t="shared" si="44"/>
        <v/>
      </c>
      <c r="S96" s="7">
        <f t="shared" si="45"/>
        <v>0</v>
      </c>
      <c r="T96" s="7" t="str">
        <f>iferror(round(averageif('Wholesale Pricing'!H:H,$A96,'Wholesale Pricing'!Q:Q),2),"")</f>
        <v/>
      </c>
      <c r="U96" s="7" t="str">
        <f>iferror(round(averageif('Wholesale Pricing'!I:I,$A96,'Wholesale Pricing'!V:V),2),"")</f>
        <v/>
      </c>
      <c r="V96" s="7" t="str">
        <f>iferror(round(averageif('Wholesale Pricing'!J:J,$A96,'Wholesale Pricing'!AA:AA),2),"")</f>
        <v/>
      </c>
      <c r="W96" s="7" t="str">
        <f>iferror(round(averageif('Wholesale Pricing'!K:K,$A96,'Wholesale Pricing'!AF:AF),2),"")</f>
        <v/>
      </c>
      <c r="X96" s="7" t="str">
        <f>iferror(round(averageif('Wholesale Pricing'!L:L,$A96,'Wholesale Pricing'!AK:AK),2),"")</f>
        <v/>
      </c>
    </row>
    <row r="97" ht="14.25" customHeight="1">
      <c r="A97" s="122" t="s">
        <v>330</v>
      </c>
      <c r="B97" s="125" t="s">
        <v>331</v>
      </c>
      <c r="C97" s="126">
        <v>0.16</v>
      </c>
      <c r="D97" s="124">
        <f t="shared" si="52"/>
        <v>81</v>
      </c>
      <c r="E97" s="124">
        <f t="shared" si="16"/>
        <v>83</v>
      </c>
      <c r="F97" s="124">
        <f t="shared" si="53"/>
        <v>90</v>
      </c>
      <c r="G97" s="124">
        <f>IFERROR(ROUNDUP(SUM(SUM($D97/$D$1)*$G$1),0),"")</f>
        <v>96</v>
      </c>
      <c r="H97" s="7">
        <f t="shared" si="5"/>
        <v>0.17</v>
      </c>
      <c r="J97" s="7" t="str">
        <f t="shared" si="47"/>
        <v/>
      </c>
      <c r="P97" s="7">
        <f t="shared" si="43"/>
        <v>0.16</v>
      </c>
      <c r="R97" s="7" t="str">
        <f t="shared" si="44"/>
        <v/>
      </c>
      <c r="S97" s="7">
        <f t="shared" si="45"/>
        <v>0</v>
      </c>
      <c r="T97" s="7" t="str">
        <f>iferror(round(averageif('Wholesale Pricing'!H:H,$A97,'Wholesale Pricing'!Q:Q),2),"")</f>
        <v/>
      </c>
      <c r="U97" s="7" t="str">
        <f>iferror(round(averageif('Wholesale Pricing'!I:I,$A97,'Wholesale Pricing'!V:V),2),"")</f>
        <v/>
      </c>
      <c r="V97" s="7" t="str">
        <f>iferror(round(averageif('Wholesale Pricing'!J:J,$A97,'Wholesale Pricing'!AA:AA),2),"")</f>
        <v/>
      </c>
      <c r="W97" s="7" t="str">
        <f>iferror(round(averageif('Wholesale Pricing'!K:K,$A97,'Wholesale Pricing'!AF:AF),2),"")</f>
        <v/>
      </c>
      <c r="X97" s="7" t="str">
        <f>iferror(round(averageif('Wholesale Pricing'!L:L,$A97,'Wholesale Pricing'!AK:AK),2),"")</f>
        <v/>
      </c>
    </row>
    <row r="98" ht="14.25" customHeight="1">
      <c r="A98" s="122" t="s">
        <v>333</v>
      </c>
      <c r="B98" s="129" t="s">
        <v>334</v>
      </c>
      <c r="C98" s="139">
        <v>1.5</v>
      </c>
      <c r="D98" s="124">
        <f>IFERROR(ROUNDDOWN($C$1/C98,0),"")-1</f>
        <v>7</v>
      </c>
      <c r="E98" s="124">
        <f t="shared" si="16"/>
        <v>8</v>
      </c>
      <c r="F98" s="124">
        <f>IFERROR(ROUNDUP(SUM(SUM($D98/$D$1)*$F$1),0),"")+1</f>
        <v>9</v>
      </c>
      <c r="G98" s="124">
        <f>IFERROR(ROUNDUP(SUM(SUM($D98/$D$1)*$G$1),0),"")+1</f>
        <v>10</v>
      </c>
      <c r="H98" s="7">
        <f t="shared" si="5"/>
        <v>1.6</v>
      </c>
      <c r="J98" s="7" t="str">
        <f t="shared" si="47"/>
        <v/>
      </c>
      <c r="P98" s="7">
        <f t="shared" si="43"/>
        <v>1.5</v>
      </c>
      <c r="R98" s="7" t="str">
        <f t="shared" si="44"/>
        <v/>
      </c>
      <c r="S98" s="7">
        <f t="shared" si="45"/>
        <v>0</v>
      </c>
      <c r="T98" s="7" t="str">
        <f>iferror(round(averageif('Wholesale Pricing'!H:H,$A98,'Wholesale Pricing'!Q:Q),2),"")</f>
        <v/>
      </c>
      <c r="U98" s="7" t="str">
        <f>iferror(round(averageif('Wholesale Pricing'!I:I,$A98,'Wholesale Pricing'!V:V),2),"")</f>
        <v/>
      </c>
      <c r="V98" s="7" t="str">
        <f>iferror(round(averageif('Wholesale Pricing'!J:J,$A98,'Wholesale Pricing'!AA:AA),2),"")</f>
        <v/>
      </c>
      <c r="W98" s="7" t="str">
        <f>iferror(round(averageif('Wholesale Pricing'!K:K,$A98,'Wholesale Pricing'!AF:AF),2),"")</f>
        <v/>
      </c>
      <c r="X98" s="7" t="str">
        <f>iferror(round(averageif('Wholesale Pricing'!L:L,$A98,'Wholesale Pricing'!AK:AK),2),"")</f>
        <v/>
      </c>
    </row>
    <row r="99" ht="14.25" customHeight="1">
      <c r="A99" s="122" t="s">
        <v>336</v>
      </c>
      <c r="B99" s="125" t="s">
        <v>337</v>
      </c>
      <c r="C99" s="126">
        <v>0.22</v>
      </c>
      <c r="D99" s="124">
        <f>IFERROR(ROUNDDOWN($C$1/C99,0),"")</f>
        <v>59</v>
      </c>
      <c r="E99" s="124">
        <f t="shared" si="16"/>
        <v>61</v>
      </c>
      <c r="F99" s="124">
        <f>IFERROR(ROUNDUP(SUM(SUM($D99/$D$1)*$F$1),0),"")</f>
        <v>65</v>
      </c>
      <c r="G99" s="124">
        <f>IFERROR(ROUNDUP(SUM(SUM($D99/$D$1)*$G$1),0),"")</f>
        <v>70</v>
      </c>
      <c r="H99" s="7">
        <f t="shared" si="5"/>
        <v>0.23</v>
      </c>
      <c r="J99" s="7" t="str">
        <f t="shared" si="47"/>
        <v/>
      </c>
      <c r="P99" s="7">
        <f t="shared" si="43"/>
        <v>0.21</v>
      </c>
      <c r="R99" s="7" t="str">
        <f t="shared" si="44"/>
        <v/>
      </c>
      <c r="S99" s="7">
        <f t="shared" si="45"/>
        <v>0</v>
      </c>
      <c r="T99" s="7" t="str">
        <f>iferror(round(averageif('Wholesale Pricing'!H:H,$A99,'Wholesale Pricing'!Q:Q),2),"")</f>
        <v/>
      </c>
      <c r="U99" s="7" t="str">
        <f>iferror(round(averageif('Wholesale Pricing'!I:I,$A99,'Wholesale Pricing'!V:V),2),"")</f>
        <v/>
      </c>
      <c r="V99" s="7" t="str">
        <f>iferror(round(averageif('Wholesale Pricing'!J:J,$A99,'Wholesale Pricing'!AA:AA),2),"")</f>
        <v/>
      </c>
      <c r="W99" s="7" t="str">
        <f>iferror(round(averageif('Wholesale Pricing'!K:K,$A99,'Wholesale Pricing'!AF:AF),2),"")</f>
        <v/>
      </c>
      <c r="X99" s="7" t="str">
        <f>iferror(round(averageif('Wholesale Pricing'!L:L,$A99,'Wholesale Pricing'!AK:AK),2),"")</f>
        <v/>
      </c>
    </row>
    <row r="100" ht="14.25" customHeight="1">
      <c r="A100" s="138" t="s">
        <v>338</v>
      </c>
      <c r="B100" s="129"/>
      <c r="C100" s="139"/>
      <c r="D100" s="124"/>
      <c r="E100" s="124"/>
      <c r="F100" s="124"/>
      <c r="G100" s="124"/>
      <c r="H100" s="7"/>
      <c r="I100" s="7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 ht="14.25" customHeight="1">
      <c r="A101" s="138" t="s">
        <v>131</v>
      </c>
      <c r="B101" s="129" t="s">
        <v>339</v>
      </c>
      <c r="C101" s="139">
        <v>0.128</v>
      </c>
      <c r="D101" s="124">
        <f>IFERROR(ROUNDDOWN($C$1/C101,0),"")</f>
        <v>101</v>
      </c>
      <c r="E101" s="124">
        <f t="shared" ref="E101:E125" si="56">IFERROR(ROUNDUP(SUM(SUM($D101/$D$1)*$E$1),0),"")</f>
        <v>104</v>
      </c>
      <c r="F101" s="124">
        <f t="shared" ref="F101:F104" si="57">IFERROR(ROUNDUP(SUM(SUM($D101/$D$1)*$F$1),0),"")</f>
        <v>112</v>
      </c>
      <c r="G101" s="124">
        <f>IFERROR(ROUNDUP(SUM(SUM($D101/$D$1)*$G$1),0),"")</f>
        <v>120</v>
      </c>
      <c r="H101" s="7">
        <f t="shared" ref="H101:H356" si="58">round($H$1/G101,2)</f>
        <v>0.13</v>
      </c>
      <c r="J101" s="7" t="str">
        <f t="shared" ref="J101:J102" si="59">if(C101="",round($D$1/D101,4),"")</f>
        <v/>
      </c>
      <c r="P101" s="7">
        <f t="shared" ref="P101:P356" si="60">iferror(round($G$1/G101,2),"")</f>
        <v>0.13</v>
      </c>
      <c r="R101" s="7" t="str">
        <f t="shared" ref="R101:R324" si="61">iferror(round(average(T101:X101),2),"")</f>
        <v/>
      </c>
      <c r="S101" s="7">
        <f t="shared" ref="S101:S356" si="62">Q101*R101</f>
        <v>0</v>
      </c>
      <c r="T101" s="7" t="str">
        <f>iferror(round(averageif('Wholesale Pricing'!H:H,$A101,'Wholesale Pricing'!Q:Q),2),"")</f>
        <v/>
      </c>
      <c r="U101" s="7" t="str">
        <f>iferror(round(averageif('Wholesale Pricing'!I:I,$A101,'Wholesale Pricing'!V:V),2),"")</f>
        <v/>
      </c>
      <c r="V101" s="7" t="str">
        <f>iferror(round(averageif('Wholesale Pricing'!J:J,$A101,'Wholesale Pricing'!AA:AA),2),"")</f>
        <v/>
      </c>
      <c r="W101" s="7" t="str">
        <f>iferror(round(averageif('Wholesale Pricing'!K:K,$A101,'Wholesale Pricing'!AF:AF),2),"")</f>
        <v/>
      </c>
      <c r="X101" s="7" t="str">
        <f>iferror(round(averageif('Wholesale Pricing'!L:L,$A101,'Wholesale Pricing'!AK:AK),2),"")</f>
        <v/>
      </c>
    </row>
    <row r="102" ht="14.25" customHeight="1">
      <c r="A102" s="138" t="s">
        <v>144</v>
      </c>
      <c r="B102" s="129" t="s">
        <v>340</v>
      </c>
      <c r="C102" s="139">
        <v>0.064</v>
      </c>
      <c r="D102" s="136">
        <v>187.0</v>
      </c>
      <c r="E102" s="124">
        <f t="shared" si="56"/>
        <v>192</v>
      </c>
      <c r="F102" s="124">
        <f t="shared" si="57"/>
        <v>206</v>
      </c>
      <c r="G102" s="124">
        <f t="shared" ref="G102:G103" si="63">IFERROR(ROUND(SUM(SUM($D102/$D$1)*$G$1),0),"")</f>
        <v>221</v>
      </c>
      <c r="H102" s="7">
        <f t="shared" si="58"/>
        <v>0.07</v>
      </c>
      <c r="J102" s="7" t="str">
        <f t="shared" si="59"/>
        <v/>
      </c>
      <c r="P102" s="7">
        <f t="shared" si="60"/>
        <v>0.07</v>
      </c>
      <c r="R102" s="7" t="str">
        <f t="shared" si="61"/>
        <v/>
      </c>
      <c r="S102" s="7">
        <f t="shared" si="62"/>
        <v>0</v>
      </c>
      <c r="T102" s="7" t="str">
        <f>iferror(round(averageif('Wholesale Pricing'!H:H,$A102,'Wholesale Pricing'!Q:Q),2),"")</f>
        <v/>
      </c>
      <c r="U102" s="7" t="str">
        <f>iferror(round(averageif('Wholesale Pricing'!I:I,$A102,'Wholesale Pricing'!V:V),2),"")</f>
        <v/>
      </c>
      <c r="V102" s="7" t="str">
        <f>iferror(round(averageif('Wholesale Pricing'!J:J,$A102,'Wholesale Pricing'!AA:AA),2),"")</f>
        <v/>
      </c>
      <c r="W102" s="7" t="str">
        <f>iferror(round(averageif('Wholesale Pricing'!K:K,$A102,'Wholesale Pricing'!AF:AF),2),"")</f>
        <v/>
      </c>
      <c r="X102" s="7" t="str">
        <f>iferror(round(averageif('Wholesale Pricing'!L:L,$A102,'Wholesale Pricing'!AK:AK),2),"")</f>
        <v/>
      </c>
    </row>
    <row r="103" ht="14.25" customHeight="1">
      <c r="A103" s="138" t="s">
        <v>341</v>
      </c>
      <c r="B103" s="129" t="s">
        <v>343</v>
      </c>
      <c r="C103" s="126"/>
      <c r="D103" s="136">
        <v>157.0</v>
      </c>
      <c r="E103" s="124">
        <f t="shared" si="56"/>
        <v>161</v>
      </c>
      <c r="F103" s="124">
        <f t="shared" si="57"/>
        <v>173</v>
      </c>
      <c r="G103" s="124">
        <f t="shared" si="63"/>
        <v>185</v>
      </c>
      <c r="H103" s="7">
        <f t="shared" si="58"/>
        <v>0.09</v>
      </c>
      <c r="J103" s="7"/>
      <c r="P103" s="7">
        <f t="shared" si="60"/>
        <v>0.08</v>
      </c>
      <c r="R103" s="7" t="str">
        <f t="shared" si="61"/>
        <v/>
      </c>
      <c r="S103" s="7">
        <f t="shared" si="62"/>
        <v>0</v>
      </c>
      <c r="T103" s="7"/>
      <c r="U103" s="7"/>
      <c r="V103" s="7"/>
      <c r="W103" s="7"/>
      <c r="X103" s="7"/>
    </row>
    <row r="104" ht="14.25" customHeight="1">
      <c r="A104" s="122" t="s">
        <v>344</v>
      </c>
      <c r="B104" s="125" t="s">
        <v>345</v>
      </c>
      <c r="C104" s="126">
        <v>0.2</v>
      </c>
      <c r="D104" s="124">
        <f t="shared" ref="D104:D125" si="64">IFERROR(ROUNDDOWN($C$1/C104,0),"")</f>
        <v>65</v>
      </c>
      <c r="E104" s="124">
        <f t="shared" si="56"/>
        <v>67</v>
      </c>
      <c r="F104" s="124">
        <f t="shared" si="57"/>
        <v>72</v>
      </c>
      <c r="G104" s="124">
        <f>IFERROR(ROUNDUP(SUM(SUM($D104/$D$1)*$G$1),0),"")</f>
        <v>77</v>
      </c>
      <c r="H104" s="7">
        <f t="shared" si="58"/>
        <v>0.21</v>
      </c>
      <c r="J104" s="7" t="str">
        <f t="shared" ref="J104:J124" si="65">if(C104="",round($D$1/D104,4),"")</f>
        <v/>
      </c>
      <c r="P104" s="7">
        <f t="shared" si="60"/>
        <v>0.19</v>
      </c>
      <c r="R104" s="7" t="str">
        <f t="shared" si="61"/>
        <v/>
      </c>
      <c r="S104" s="7">
        <f t="shared" si="62"/>
        <v>0</v>
      </c>
      <c r="T104" s="7" t="str">
        <f>iferror(round(averageif('Wholesale Pricing'!H:H,$A104,'Wholesale Pricing'!Q:Q),2),"")</f>
        <v/>
      </c>
      <c r="U104" s="7" t="str">
        <f>iferror(round(averageif('Wholesale Pricing'!I:I,$A104,'Wholesale Pricing'!V:V),2),"")</f>
        <v/>
      </c>
      <c r="V104" s="7" t="str">
        <f>iferror(round(averageif('Wholesale Pricing'!J:J,$A104,'Wholesale Pricing'!AA:AA),2),"")</f>
        <v/>
      </c>
      <c r="W104" s="7" t="str">
        <f>iferror(round(averageif('Wholesale Pricing'!K:K,$A104,'Wholesale Pricing'!AF:AF),2),"")</f>
        <v/>
      </c>
      <c r="X104" s="7" t="str">
        <f>iferror(round(averageif('Wholesale Pricing'!L:L,$A104,'Wholesale Pricing'!AK:AK),2),"")</f>
        <v/>
      </c>
    </row>
    <row r="105" ht="14.25" customHeight="1">
      <c r="A105" s="122" t="s">
        <v>346</v>
      </c>
      <c r="B105" s="125" t="s">
        <v>347</v>
      </c>
      <c r="C105" s="126">
        <v>1.76</v>
      </c>
      <c r="D105" s="124">
        <f t="shared" si="64"/>
        <v>7</v>
      </c>
      <c r="E105" s="124">
        <f t="shared" si="56"/>
        <v>8</v>
      </c>
      <c r="F105" s="124">
        <f>IFERROR(ROUNDUP(SUM(SUM($D105/$D$1)*$F$1),0),"")+1</f>
        <v>9</v>
      </c>
      <c r="G105" s="124">
        <f>IFERROR(ROUNDUP(SUM(SUM($D105/$D$1)*$G$1),0),"")+1</f>
        <v>10</v>
      </c>
      <c r="H105" s="7">
        <f t="shared" si="58"/>
        <v>1.6</v>
      </c>
      <c r="J105" s="7" t="str">
        <f t="shared" si="65"/>
        <v/>
      </c>
      <c r="P105" s="7">
        <f t="shared" si="60"/>
        <v>1.5</v>
      </c>
      <c r="R105" s="7" t="str">
        <f t="shared" si="61"/>
        <v/>
      </c>
      <c r="S105" s="7">
        <f t="shared" si="62"/>
        <v>0</v>
      </c>
      <c r="T105" s="7" t="str">
        <f>iferror(round(averageif('Wholesale Pricing'!H:H,$A105,'Wholesale Pricing'!Q:Q),2),"")</f>
        <v/>
      </c>
      <c r="U105" s="7" t="str">
        <f>iferror(round(averageif('Wholesale Pricing'!I:I,$A105,'Wholesale Pricing'!V:V),2),"")</f>
        <v/>
      </c>
      <c r="V105" s="7" t="str">
        <f>iferror(round(averageif('Wholesale Pricing'!J:J,$A105,'Wholesale Pricing'!AA:AA),2),"")</f>
        <v/>
      </c>
      <c r="W105" s="7" t="str">
        <f>iferror(round(averageif('Wholesale Pricing'!K:K,$A105,'Wholesale Pricing'!AF:AF),2),"")</f>
        <v/>
      </c>
      <c r="X105" s="7" t="str">
        <f>iferror(round(averageif('Wholesale Pricing'!L:L,$A105,'Wholesale Pricing'!AK:AK),2),"")</f>
        <v/>
      </c>
    </row>
    <row r="106" ht="14.25" customHeight="1">
      <c r="A106" s="122" t="s">
        <v>349</v>
      </c>
      <c r="B106" s="125" t="s">
        <v>350</v>
      </c>
      <c r="C106" s="126">
        <v>0.35</v>
      </c>
      <c r="D106" s="124">
        <f t="shared" si="64"/>
        <v>37</v>
      </c>
      <c r="E106" s="124">
        <f t="shared" si="56"/>
        <v>38</v>
      </c>
      <c r="F106" s="124">
        <f t="shared" ref="F106:F115" si="66">IFERROR(ROUNDUP(SUM(SUM($D106/$D$1)*$F$1),0),"")</f>
        <v>41</v>
      </c>
      <c r="G106" s="124">
        <f t="shared" ref="G106:G115" si="67">IFERROR(ROUNDUP(SUM(SUM($D106/$D$1)*$G$1),0),"")</f>
        <v>44</v>
      </c>
      <c r="H106" s="7">
        <f t="shared" si="58"/>
        <v>0.36</v>
      </c>
      <c r="J106" s="7" t="str">
        <f t="shared" si="65"/>
        <v/>
      </c>
      <c r="P106" s="7">
        <f t="shared" si="60"/>
        <v>0.34</v>
      </c>
      <c r="R106" s="7" t="str">
        <f t="shared" si="61"/>
        <v/>
      </c>
      <c r="S106" s="7">
        <f t="shared" si="62"/>
        <v>0</v>
      </c>
      <c r="T106" s="7" t="str">
        <f>iferror(round(averageif('Wholesale Pricing'!H:H,$A106,'Wholesale Pricing'!Q:Q),2),"")</f>
        <v/>
      </c>
      <c r="U106" s="7" t="str">
        <f>iferror(round(averageif('Wholesale Pricing'!I:I,$A106,'Wholesale Pricing'!V:V),2),"")</f>
        <v/>
      </c>
      <c r="V106" s="7" t="str">
        <f>iferror(round(averageif('Wholesale Pricing'!J:J,$A106,'Wholesale Pricing'!AA:AA),2),"")</f>
        <v/>
      </c>
      <c r="W106" s="7" t="str">
        <f>iferror(round(averageif('Wholesale Pricing'!K:K,$A106,'Wholesale Pricing'!AF:AF),2),"")</f>
        <v/>
      </c>
      <c r="X106" s="7" t="str">
        <f>iferror(round(averageif('Wholesale Pricing'!L:L,$A106,'Wholesale Pricing'!AK:AK),2),"")</f>
        <v/>
      </c>
    </row>
    <row r="107" ht="14.25" customHeight="1">
      <c r="A107" s="122" t="s">
        <v>351</v>
      </c>
      <c r="B107" s="125" t="s">
        <v>352</v>
      </c>
      <c r="C107" s="126">
        <v>0.085</v>
      </c>
      <c r="D107" s="124">
        <f t="shared" si="64"/>
        <v>152</v>
      </c>
      <c r="E107" s="124">
        <f t="shared" si="56"/>
        <v>156</v>
      </c>
      <c r="F107" s="124">
        <f t="shared" si="66"/>
        <v>168</v>
      </c>
      <c r="G107" s="124">
        <f t="shared" si="67"/>
        <v>180</v>
      </c>
      <c r="H107" s="7">
        <f t="shared" si="58"/>
        <v>0.09</v>
      </c>
      <c r="J107" s="7" t="str">
        <f t="shared" si="65"/>
        <v/>
      </c>
      <c r="P107" s="7">
        <f t="shared" si="60"/>
        <v>0.08</v>
      </c>
      <c r="R107" s="7" t="str">
        <f t="shared" si="61"/>
        <v/>
      </c>
      <c r="S107" s="7">
        <f t="shared" si="62"/>
        <v>0</v>
      </c>
      <c r="T107" s="7" t="str">
        <f>iferror(round(averageif('Wholesale Pricing'!H:H,$A107,'Wholesale Pricing'!Q:Q),2),"")</f>
        <v/>
      </c>
      <c r="U107" s="7" t="str">
        <f>iferror(round(averageif('Wholesale Pricing'!I:I,$A107,'Wholesale Pricing'!V:V),2),"")</f>
        <v/>
      </c>
      <c r="V107" s="7" t="str">
        <f>iferror(round(averageif('Wholesale Pricing'!J:J,$A107,'Wholesale Pricing'!AA:AA),2),"")</f>
        <v/>
      </c>
      <c r="W107" s="7" t="str">
        <f>iferror(round(averageif('Wholesale Pricing'!K:K,$A107,'Wholesale Pricing'!AF:AF),2),"")</f>
        <v/>
      </c>
      <c r="X107" s="7" t="str">
        <f>iferror(round(averageif('Wholesale Pricing'!L:L,$A107,'Wholesale Pricing'!AK:AK),2),"")</f>
        <v/>
      </c>
    </row>
    <row r="108" ht="14.25" customHeight="1">
      <c r="A108" s="122" t="s">
        <v>353</v>
      </c>
      <c r="B108" s="125" t="s">
        <v>354</v>
      </c>
      <c r="C108" s="126">
        <v>0.085</v>
      </c>
      <c r="D108" s="124">
        <f t="shared" si="64"/>
        <v>152</v>
      </c>
      <c r="E108" s="124">
        <f t="shared" si="56"/>
        <v>156</v>
      </c>
      <c r="F108" s="124">
        <f t="shared" si="66"/>
        <v>168</v>
      </c>
      <c r="G108" s="124">
        <f t="shared" si="67"/>
        <v>180</v>
      </c>
      <c r="H108" s="7">
        <f t="shared" si="58"/>
        <v>0.09</v>
      </c>
      <c r="J108" s="7" t="str">
        <f t="shared" si="65"/>
        <v/>
      </c>
      <c r="P108" s="7">
        <f t="shared" si="60"/>
        <v>0.08</v>
      </c>
      <c r="R108" s="7" t="str">
        <f t="shared" si="61"/>
        <v/>
      </c>
      <c r="S108" s="7">
        <f t="shared" si="62"/>
        <v>0</v>
      </c>
      <c r="T108" s="7" t="str">
        <f>iferror(round(averageif('Wholesale Pricing'!H:H,$A108,'Wholesale Pricing'!Q:Q),2),"")</f>
        <v/>
      </c>
      <c r="U108" s="7" t="str">
        <f>iferror(round(averageif('Wholesale Pricing'!I:I,$A108,'Wholesale Pricing'!V:V),2),"")</f>
        <v/>
      </c>
      <c r="V108" s="7" t="str">
        <f>iferror(round(averageif('Wholesale Pricing'!J:J,$A108,'Wholesale Pricing'!AA:AA),2),"")</f>
        <v/>
      </c>
      <c r="W108" s="7" t="str">
        <f>iferror(round(averageif('Wholesale Pricing'!K:K,$A108,'Wholesale Pricing'!AF:AF),2),"")</f>
        <v/>
      </c>
      <c r="X108" s="7" t="str">
        <f>iferror(round(averageif('Wholesale Pricing'!L:L,$A108,'Wholesale Pricing'!AK:AK),2),"")</f>
        <v/>
      </c>
    </row>
    <row r="109" ht="14.25" customHeight="1">
      <c r="A109" s="122" t="s">
        <v>241</v>
      </c>
      <c r="B109" s="125" t="s">
        <v>356</v>
      </c>
      <c r="C109" s="126">
        <v>0.06</v>
      </c>
      <c r="D109" s="124">
        <f t="shared" si="64"/>
        <v>216</v>
      </c>
      <c r="E109" s="124">
        <f t="shared" si="56"/>
        <v>221</v>
      </c>
      <c r="F109" s="124">
        <f t="shared" si="66"/>
        <v>238</v>
      </c>
      <c r="G109" s="124">
        <f t="shared" si="67"/>
        <v>255</v>
      </c>
      <c r="H109" s="7">
        <f t="shared" si="58"/>
        <v>0.06</v>
      </c>
      <c r="J109" s="7" t="str">
        <f t="shared" si="65"/>
        <v/>
      </c>
      <c r="P109" s="7">
        <f t="shared" si="60"/>
        <v>0.06</v>
      </c>
      <c r="R109" s="7" t="str">
        <f t="shared" si="61"/>
        <v/>
      </c>
      <c r="S109" s="7">
        <f t="shared" si="62"/>
        <v>0</v>
      </c>
      <c r="T109" s="7" t="str">
        <f>iferror(round(averageif('Wholesale Pricing'!H:H,$A109,'Wholesale Pricing'!Q:Q),2),"")</f>
        <v/>
      </c>
      <c r="U109" s="7" t="str">
        <f>iferror(round(averageif('Wholesale Pricing'!I:I,$A109,'Wholesale Pricing'!V:V),2),"")</f>
        <v/>
      </c>
      <c r="V109" s="7" t="str">
        <f>iferror(round(averageif('Wholesale Pricing'!J:J,$A109,'Wholesale Pricing'!AA:AA),2),"")</f>
        <v/>
      </c>
      <c r="W109" s="7" t="str">
        <f>iferror(round(averageif('Wholesale Pricing'!K:K,$A109,'Wholesale Pricing'!AF:AF),2),"")</f>
        <v/>
      </c>
      <c r="X109" s="7" t="str">
        <f>iferror(round(averageif('Wholesale Pricing'!L:L,$A109,'Wholesale Pricing'!AK:AK),2),"")</f>
        <v/>
      </c>
    </row>
    <row r="110" ht="14.25" customHeight="1">
      <c r="A110" s="122" t="s">
        <v>264</v>
      </c>
      <c r="B110" s="125" t="s">
        <v>357</v>
      </c>
      <c r="C110" s="126">
        <v>0.07</v>
      </c>
      <c r="D110" s="124">
        <f t="shared" si="64"/>
        <v>185</v>
      </c>
      <c r="E110" s="124">
        <f t="shared" si="56"/>
        <v>190</v>
      </c>
      <c r="F110" s="124">
        <f t="shared" si="66"/>
        <v>204</v>
      </c>
      <c r="G110" s="124">
        <f t="shared" si="67"/>
        <v>219</v>
      </c>
      <c r="H110" s="7">
        <f t="shared" si="58"/>
        <v>0.07</v>
      </c>
      <c r="J110" s="7" t="str">
        <f t="shared" si="65"/>
        <v/>
      </c>
      <c r="P110" s="7">
        <f t="shared" si="60"/>
        <v>0.07</v>
      </c>
      <c r="R110" s="7" t="str">
        <f t="shared" si="61"/>
        <v/>
      </c>
      <c r="S110" s="7">
        <f t="shared" si="62"/>
        <v>0</v>
      </c>
      <c r="T110" s="7" t="str">
        <f>iferror(round(averageif('Wholesale Pricing'!H:H,$A110,'Wholesale Pricing'!Q:Q),2),"")</f>
        <v/>
      </c>
      <c r="U110" s="7" t="str">
        <f>iferror(round(averageif('Wholesale Pricing'!I:I,$A110,'Wholesale Pricing'!V:V),2),"")</f>
        <v/>
      </c>
      <c r="V110" s="7" t="str">
        <f>iferror(round(averageif('Wholesale Pricing'!J:J,$A110,'Wholesale Pricing'!AA:AA),2),"")</f>
        <v/>
      </c>
      <c r="W110" s="7" t="str">
        <f>iferror(round(averageif('Wholesale Pricing'!K:K,$A110,'Wholesale Pricing'!AF:AF),2),"")</f>
        <v/>
      </c>
      <c r="X110" s="7" t="str">
        <f>iferror(round(averageif('Wholesale Pricing'!L:L,$A110,'Wholesale Pricing'!AK:AK),2),"")</f>
        <v/>
      </c>
    </row>
    <row r="111" ht="14.25" customHeight="1">
      <c r="A111" s="122" t="s">
        <v>280</v>
      </c>
      <c r="B111" s="129" t="s">
        <v>358</v>
      </c>
      <c r="C111" s="139">
        <v>0.12</v>
      </c>
      <c r="D111" s="124">
        <f t="shared" si="64"/>
        <v>108</v>
      </c>
      <c r="E111" s="124">
        <f t="shared" si="56"/>
        <v>111</v>
      </c>
      <c r="F111" s="124">
        <f t="shared" si="66"/>
        <v>119</v>
      </c>
      <c r="G111" s="124">
        <f t="shared" si="67"/>
        <v>128</v>
      </c>
      <c r="H111" s="7">
        <f t="shared" si="58"/>
        <v>0.13</v>
      </c>
      <c r="J111" s="7" t="str">
        <f t="shared" si="65"/>
        <v/>
      </c>
      <c r="P111" s="7">
        <f t="shared" si="60"/>
        <v>0.12</v>
      </c>
      <c r="R111" s="7" t="str">
        <f t="shared" si="61"/>
        <v/>
      </c>
      <c r="S111" s="7">
        <f t="shared" si="62"/>
        <v>0</v>
      </c>
      <c r="T111" s="7" t="str">
        <f>iferror(round(averageif('Wholesale Pricing'!H:H,$A111,'Wholesale Pricing'!Q:Q),2),"")</f>
        <v/>
      </c>
      <c r="U111" s="7" t="str">
        <f>iferror(round(averageif('Wholesale Pricing'!I:I,$A111,'Wholesale Pricing'!V:V),2),"")</f>
        <v/>
      </c>
      <c r="V111" s="7" t="str">
        <f>iferror(round(averageif('Wholesale Pricing'!J:J,$A111,'Wholesale Pricing'!AA:AA),2),"")</f>
        <v/>
      </c>
      <c r="W111" s="7" t="str">
        <f>iferror(round(averageif('Wholesale Pricing'!K:K,$A111,'Wholesale Pricing'!AF:AF),2),"")</f>
        <v/>
      </c>
      <c r="X111" s="7" t="str">
        <f>iferror(round(averageif('Wholesale Pricing'!L:L,$A111,'Wholesale Pricing'!AK:AK),2),"")</f>
        <v/>
      </c>
    </row>
    <row r="112" ht="14.25" customHeight="1">
      <c r="A112" s="122" t="s">
        <v>292</v>
      </c>
      <c r="B112" s="125" t="s">
        <v>359</v>
      </c>
      <c r="C112" s="126">
        <v>0.1</v>
      </c>
      <c r="D112" s="124">
        <f t="shared" si="64"/>
        <v>130</v>
      </c>
      <c r="E112" s="124">
        <f t="shared" si="56"/>
        <v>133</v>
      </c>
      <c r="F112" s="124">
        <f t="shared" si="66"/>
        <v>144</v>
      </c>
      <c r="G112" s="124">
        <f t="shared" si="67"/>
        <v>154</v>
      </c>
      <c r="H112" s="7">
        <f t="shared" si="58"/>
        <v>0.1</v>
      </c>
      <c r="J112" s="7" t="str">
        <f t="shared" si="65"/>
        <v/>
      </c>
      <c r="P112" s="7">
        <f t="shared" si="60"/>
        <v>0.1</v>
      </c>
      <c r="R112" s="7" t="str">
        <f t="shared" si="61"/>
        <v/>
      </c>
      <c r="S112" s="7">
        <f t="shared" si="62"/>
        <v>0</v>
      </c>
      <c r="T112" s="7" t="str">
        <f>iferror(round(averageif('Wholesale Pricing'!H:H,$A112,'Wholesale Pricing'!Q:Q),2),"")</f>
        <v/>
      </c>
      <c r="U112" s="7" t="str">
        <f>iferror(round(averageif('Wholesale Pricing'!I:I,$A112,'Wholesale Pricing'!V:V),2),"")</f>
        <v/>
      </c>
      <c r="V112" s="7" t="str">
        <f>iferror(round(averageif('Wholesale Pricing'!J:J,$A112,'Wholesale Pricing'!AA:AA),2),"")</f>
        <v/>
      </c>
      <c r="W112" s="7" t="str">
        <f>iferror(round(averageif('Wholesale Pricing'!K:K,$A112,'Wholesale Pricing'!AF:AF),2),"")</f>
        <v/>
      </c>
      <c r="X112" s="7" t="str">
        <f>iferror(round(averageif('Wholesale Pricing'!L:L,$A112,'Wholesale Pricing'!AK:AK),2),"")</f>
        <v/>
      </c>
    </row>
    <row r="113" ht="14.25" customHeight="1">
      <c r="A113" s="122" t="s">
        <v>314</v>
      </c>
      <c r="B113" s="125" t="s">
        <v>361</v>
      </c>
      <c r="C113" s="126">
        <v>0.16</v>
      </c>
      <c r="D113" s="124">
        <f t="shared" si="64"/>
        <v>81</v>
      </c>
      <c r="E113" s="124">
        <f t="shared" si="56"/>
        <v>83</v>
      </c>
      <c r="F113" s="124">
        <f t="shared" si="66"/>
        <v>90</v>
      </c>
      <c r="G113" s="124">
        <f t="shared" si="67"/>
        <v>96</v>
      </c>
      <c r="H113" s="7">
        <f t="shared" si="58"/>
        <v>0.17</v>
      </c>
      <c r="J113" s="7" t="str">
        <f t="shared" si="65"/>
        <v/>
      </c>
      <c r="P113" s="7">
        <f t="shared" si="60"/>
        <v>0.16</v>
      </c>
      <c r="R113" s="7" t="str">
        <f t="shared" si="61"/>
        <v/>
      </c>
      <c r="S113" s="7">
        <f t="shared" si="62"/>
        <v>0</v>
      </c>
      <c r="T113" s="7" t="str">
        <f>iferror(round(averageif('Wholesale Pricing'!H:H,$A113,'Wholesale Pricing'!Q:Q),2),"")</f>
        <v/>
      </c>
      <c r="U113" s="7" t="str">
        <f>iferror(round(averageif('Wholesale Pricing'!I:I,$A113,'Wholesale Pricing'!V:V),2),"")</f>
        <v/>
      </c>
      <c r="V113" s="7" t="str">
        <f>iferror(round(averageif('Wholesale Pricing'!J:J,$A113,'Wholesale Pricing'!AA:AA),2),"")</f>
        <v/>
      </c>
      <c r="W113" s="7" t="str">
        <f>iferror(round(averageif('Wholesale Pricing'!K:K,$A113,'Wholesale Pricing'!AF:AF),2),"")</f>
        <v/>
      </c>
      <c r="X113" s="7" t="str">
        <f>iferror(round(averageif('Wholesale Pricing'!L:L,$A113,'Wholesale Pricing'!AK:AK),2),"")</f>
        <v/>
      </c>
    </row>
    <row r="114" ht="14.25" customHeight="1">
      <c r="A114" s="122" t="s">
        <v>367</v>
      </c>
      <c r="B114" s="129" t="s">
        <v>369</v>
      </c>
      <c r="C114" s="126">
        <v>0.14</v>
      </c>
      <c r="D114" s="124">
        <f t="shared" si="64"/>
        <v>92</v>
      </c>
      <c r="E114" s="124">
        <f t="shared" si="56"/>
        <v>95</v>
      </c>
      <c r="F114" s="124">
        <f t="shared" si="66"/>
        <v>102</v>
      </c>
      <c r="G114" s="124">
        <f t="shared" si="67"/>
        <v>109</v>
      </c>
      <c r="H114" s="7">
        <f t="shared" si="58"/>
        <v>0.15</v>
      </c>
      <c r="J114" s="7" t="str">
        <f t="shared" si="65"/>
        <v/>
      </c>
      <c r="P114" s="7">
        <f t="shared" si="60"/>
        <v>0.14</v>
      </c>
      <c r="R114" s="7" t="str">
        <f t="shared" si="61"/>
        <v/>
      </c>
      <c r="S114" s="7">
        <f t="shared" si="62"/>
        <v>0</v>
      </c>
      <c r="T114" s="7" t="str">
        <f>iferror(round(averageif('Wholesale Pricing'!H:H,$A114,'Wholesale Pricing'!Q:Q),2),"")</f>
        <v/>
      </c>
      <c r="U114" s="7" t="str">
        <f>iferror(round(averageif('Wholesale Pricing'!I:I,$A114,'Wholesale Pricing'!V:V),2),"")</f>
        <v/>
      </c>
      <c r="V114" s="7" t="str">
        <f>iferror(round(averageif('Wholesale Pricing'!J:J,$A114,'Wholesale Pricing'!AA:AA),2),"")</f>
        <v/>
      </c>
      <c r="W114" s="7" t="str">
        <f>iferror(round(averageif('Wholesale Pricing'!K:K,$A114,'Wholesale Pricing'!AF:AF),2),"")</f>
        <v/>
      </c>
      <c r="X114" s="7" t="str">
        <f>iferror(round(averageif('Wholesale Pricing'!L:L,$A114,'Wholesale Pricing'!AK:AK),2),"")</f>
        <v/>
      </c>
    </row>
    <row r="115" ht="14.25" customHeight="1">
      <c r="A115" s="122" t="s">
        <v>376</v>
      </c>
      <c r="B115" s="125" t="s">
        <v>376</v>
      </c>
      <c r="C115" s="126">
        <v>0.45</v>
      </c>
      <c r="D115" s="124">
        <f t="shared" si="64"/>
        <v>28</v>
      </c>
      <c r="E115" s="124">
        <f t="shared" si="56"/>
        <v>29</v>
      </c>
      <c r="F115" s="124">
        <f t="shared" si="66"/>
        <v>31</v>
      </c>
      <c r="G115" s="124">
        <f t="shared" si="67"/>
        <v>34</v>
      </c>
      <c r="H115" s="7">
        <f t="shared" si="58"/>
        <v>0.47</v>
      </c>
      <c r="J115" s="7" t="str">
        <f t="shared" si="65"/>
        <v/>
      </c>
      <c r="P115" s="7">
        <f t="shared" si="60"/>
        <v>0.44</v>
      </c>
      <c r="R115" s="7" t="str">
        <f t="shared" si="61"/>
        <v/>
      </c>
      <c r="S115" s="7">
        <f t="shared" si="62"/>
        <v>0</v>
      </c>
      <c r="T115" s="7" t="str">
        <f>iferror(round(averageif('Wholesale Pricing'!H:H,$A115,'Wholesale Pricing'!Q:Q),2),"")</f>
        <v/>
      </c>
      <c r="U115" s="7" t="str">
        <f>iferror(round(averageif('Wholesale Pricing'!I:I,$A115,'Wholesale Pricing'!V:V),2),"")</f>
        <v/>
      </c>
      <c r="V115" s="7" t="str">
        <f>iferror(round(averageif('Wholesale Pricing'!J:J,$A115,'Wholesale Pricing'!AA:AA),2),"")</f>
        <v/>
      </c>
      <c r="W115" s="7" t="str">
        <f>iferror(round(averageif('Wholesale Pricing'!K:K,$A115,'Wholesale Pricing'!AF:AF),2),"")</f>
        <v/>
      </c>
      <c r="X115" s="7" t="str">
        <f>iferror(round(averageif('Wholesale Pricing'!L:L,$A115,'Wholesale Pricing'!AK:AK),2),"")</f>
        <v/>
      </c>
    </row>
    <row r="116" ht="14.25" customHeight="1">
      <c r="A116" s="122" t="s">
        <v>378</v>
      </c>
      <c r="B116" s="125" t="s">
        <v>379</v>
      </c>
      <c r="C116" s="126">
        <v>1.5</v>
      </c>
      <c r="D116" s="124">
        <f t="shared" si="64"/>
        <v>8</v>
      </c>
      <c r="E116" s="124">
        <f t="shared" si="56"/>
        <v>9</v>
      </c>
      <c r="F116" s="124">
        <f>IFERROR(ROUNDUP(SUM(SUM($D116/$D$1)*$F$1),0),"")+1</f>
        <v>10</v>
      </c>
      <c r="G116" s="124">
        <f>IFERROR(ROUNDUP(SUM(SUM($D116/$D$1)*$G$1),0),"")+1</f>
        <v>11</v>
      </c>
      <c r="H116" s="7">
        <f t="shared" si="58"/>
        <v>1.45</v>
      </c>
      <c r="J116" s="7" t="str">
        <f t="shared" si="65"/>
        <v/>
      </c>
      <c r="P116" s="7">
        <f t="shared" si="60"/>
        <v>1.36</v>
      </c>
      <c r="R116" s="7" t="str">
        <f t="shared" si="61"/>
        <v/>
      </c>
      <c r="S116" s="7">
        <f t="shared" si="62"/>
        <v>0</v>
      </c>
      <c r="T116" s="7" t="str">
        <f>iferror(round(averageif('Wholesale Pricing'!H:H,$A116,'Wholesale Pricing'!Q:Q),2),"")</f>
        <v/>
      </c>
      <c r="U116" s="7" t="str">
        <f>iferror(round(averageif('Wholesale Pricing'!I:I,$A116,'Wholesale Pricing'!V:V),2),"")</f>
        <v/>
      </c>
      <c r="V116" s="7" t="str">
        <f>iferror(round(averageif('Wholesale Pricing'!J:J,$A116,'Wholesale Pricing'!AA:AA),2),"")</f>
        <v/>
      </c>
      <c r="W116" s="7" t="str">
        <f>iferror(round(averageif('Wholesale Pricing'!K:K,$A116,'Wholesale Pricing'!AF:AF),2),"")</f>
        <v/>
      </c>
      <c r="X116" s="7" t="str">
        <f>iferror(round(averageif('Wholesale Pricing'!L:L,$A116,'Wholesale Pricing'!AK:AK),2),"")</f>
        <v/>
      </c>
    </row>
    <row r="117" ht="14.25" customHeight="1">
      <c r="A117" s="122" t="s">
        <v>169</v>
      </c>
      <c r="B117" s="125" t="s">
        <v>381</v>
      </c>
      <c r="C117" s="126">
        <v>0.08</v>
      </c>
      <c r="D117" s="124">
        <f t="shared" si="64"/>
        <v>162</v>
      </c>
      <c r="E117" s="124">
        <f t="shared" si="56"/>
        <v>166</v>
      </c>
      <c r="F117" s="124">
        <f t="shared" ref="F117:F125" si="68">IFERROR(ROUNDUP(SUM(SUM($D117/$D$1)*$F$1),0),"")</f>
        <v>179</v>
      </c>
      <c r="G117" s="124">
        <f t="shared" ref="G117:G125" si="69">IFERROR(ROUNDUP(SUM(SUM($D117/$D$1)*$G$1),0),"")</f>
        <v>192</v>
      </c>
      <c r="H117" s="7">
        <f t="shared" si="58"/>
        <v>0.08</v>
      </c>
      <c r="J117" s="7" t="str">
        <f t="shared" si="65"/>
        <v/>
      </c>
      <c r="P117" s="7">
        <f t="shared" si="60"/>
        <v>0.08</v>
      </c>
      <c r="R117" s="7" t="str">
        <f t="shared" si="61"/>
        <v/>
      </c>
      <c r="S117" s="7">
        <f t="shared" si="62"/>
        <v>0</v>
      </c>
      <c r="T117" s="7" t="str">
        <f>iferror(round(averageif('Wholesale Pricing'!H:H,$A117,'Wholesale Pricing'!Q:Q),2),"")</f>
        <v/>
      </c>
      <c r="U117" s="7" t="str">
        <f>iferror(round(averageif('Wholesale Pricing'!I:I,$A117,'Wholesale Pricing'!V:V),2),"")</f>
        <v/>
      </c>
      <c r="V117" s="7" t="str">
        <f>iferror(round(averageif('Wholesale Pricing'!J:J,$A117,'Wholesale Pricing'!AA:AA),2),"")</f>
        <v/>
      </c>
      <c r="W117" s="7" t="str">
        <f>iferror(round(averageif('Wholesale Pricing'!K:K,$A117,'Wholesale Pricing'!AF:AF),2),"")</f>
        <v/>
      </c>
      <c r="X117" s="7" t="str">
        <f>iferror(round(averageif('Wholesale Pricing'!L:L,$A117,'Wholesale Pricing'!AK:AK),2),"")</f>
        <v/>
      </c>
    </row>
    <row r="118" ht="14.25" customHeight="1">
      <c r="A118" s="122" t="s">
        <v>198</v>
      </c>
      <c r="B118" s="125" t="s">
        <v>384</v>
      </c>
      <c r="C118" s="126">
        <v>0.12</v>
      </c>
      <c r="D118" s="124">
        <f t="shared" si="64"/>
        <v>108</v>
      </c>
      <c r="E118" s="124">
        <f t="shared" si="56"/>
        <v>111</v>
      </c>
      <c r="F118" s="124">
        <f t="shared" si="68"/>
        <v>119</v>
      </c>
      <c r="G118" s="124">
        <f t="shared" si="69"/>
        <v>128</v>
      </c>
      <c r="H118" s="7">
        <f t="shared" si="58"/>
        <v>0.13</v>
      </c>
      <c r="J118" s="7" t="str">
        <f t="shared" si="65"/>
        <v/>
      </c>
      <c r="P118" s="7">
        <f t="shared" si="60"/>
        <v>0.12</v>
      </c>
      <c r="R118" s="7" t="str">
        <f t="shared" si="61"/>
        <v/>
      </c>
      <c r="S118" s="7">
        <f t="shared" si="62"/>
        <v>0</v>
      </c>
      <c r="T118" s="7" t="str">
        <f>iferror(round(averageif('Wholesale Pricing'!H:H,$A118,'Wholesale Pricing'!Q:Q),2),"")</f>
        <v/>
      </c>
      <c r="U118" s="7" t="str">
        <f>iferror(round(averageif('Wholesale Pricing'!I:I,$A118,'Wholesale Pricing'!V:V),2),"")</f>
        <v/>
      </c>
      <c r="V118" s="7" t="str">
        <f>iferror(round(averageif('Wholesale Pricing'!J:J,$A118,'Wholesale Pricing'!AA:AA),2),"")</f>
        <v/>
      </c>
      <c r="W118" s="7" t="str">
        <f>iferror(round(averageif('Wholesale Pricing'!K:K,$A118,'Wholesale Pricing'!AF:AF),2),"")</f>
        <v/>
      </c>
      <c r="X118" s="7" t="str">
        <f>iferror(round(averageif('Wholesale Pricing'!L:L,$A118,'Wholesale Pricing'!AK:AK),2),"")</f>
        <v/>
      </c>
    </row>
    <row r="119" ht="14.25" customHeight="1">
      <c r="A119" s="122" t="s">
        <v>211</v>
      </c>
      <c r="B119" s="129" t="s">
        <v>387</v>
      </c>
      <c r="C119" s="139">
        <v>0.08</v>
      </c>
      <c r="D119" s="124">
        <f t="shared" si="64"/>
        <v>162</v>
      </c>
      <c r="E119" s="124">
        <f t="shared" si="56"/>
        <v>166</v>
      </c>
      <c r="F119" s="124">
        <f t="shared" si="68"/>
        <v>179</v>
      </c>
      <c r="G119" s="124">
        <f t="shared" si="69"/>
        <v>192</v>
      </c>
      <c r="H119" s="7">
        <f t="shared" si="58"/>
        <v>0.08</v>
      </c>
      <c r="J119" s="7" t="str">
        <f t="shared" si="65"/>
        <v/>
      </c>
      <c r="P119" s="7">
        <f t="shared" si="60"/>
        <v>0.08</v>
      </c>
      <c r="R119" s="7" t="str">
        <f t="shared" si="61"/>
        <v/>
      </c>
      <c r="S119" s="7">
        <f t="shared" si="62"/>
        <v>0</v>
      </c>
      <c r="T119" s="7" t="str">
        <f>iferror(round(averageif('Wholesale Pricing'!H:H,$A119,'Wholesale Pricing'!Q:Q),2),"")</f>
        <v/>
      </c>
      <c r="U119" s="7" t="str">
        <f>iferror(round(averageif('Wholesale Pricing'!I:I,$A119,'Wholesale Pricing'!V:V),2),"")</f>
        <v/>
      </c>
      <c r="V119" s="7" t="str">
        <f>iferror(round(averageif('Wholesale Pricing'!J:J,$A119,'Wholesale Pricing'!AA:AA),2),"")</f>
        <v/>
      </c>
      <c r="W119" s="7" t="str">
        <f>iferror(round(averageif('Wholesale Pricing'!K:K,$A119,'Wholesale Pricing'!AF:AF),2),"")</f>
        <v/>
      </c>
      <c r="X119" s="7" t="str">
        <f>iferror(round(averageif('Wholesale Pricing'!L:L,$A119,'Wholesale Pricing'!AK:AK),2),"")</f>
        <v/>
      </c>
    </row>
    <row r="120" ht="14.25" customHeight="1">
      <c r="A120" s="138" t="s">
        <v>228</v>
      </c>
      <c r="B120" s="129" t="s">
        <v>389</v>
      </c>
      <c r="C120" s="139">
        <v>0.12</v>
      </c>
      <c r="D120" s="124">
        <f t="shared" si="64"/>
        <v>108</v>
      </c>
      <c r="E120" s="124">
        <f t="shared" si="56"/>
        <v>111</v>
      </c>
      <c r="F120" s="124">
        <f t="shared" si="68"/>
        <v>119</v>
      </c>
      <c r="G120" s="124">
        <f t="shared" si="69"/>
        <v>128</v>
      </c>
      <c r="H120" s="7">
        <f t="shared" si="58"/>
        <v>0.13</v>
      </c>
      <c r="J120" s="7" t="str">
        <f t="shared" si="65"/>
        <v/>
      </c>
      <c r="P120" s="7">
        <f t="shared" si="60"/>
        <v>0.12</v>
      </c>
      <c r="R120" s="7" t="str">
        <f t="shared" si="61"/>
        <v/>
      </c>
      <c r="S120" s="7">
        <f t="shared" si="62"/>
        <v>0</v>
      </c>
      <c r="T120" s="7" t="str">
        <f>iferror(round(averageif('Wholesale Pricing'!H:H,$A120,'Wholesale Pricing'!Q:Q),2),"")</f>
        <v/>
      </c>
      <c r="U120" s="7" t="str">
        <f>iferror(round(averageif('Wholesale Pricing'!I:I,$A120,'Wholesale Pricing'!V:V),2),"")</f>
        <v/>
      </c>
      <c r="V120" s="7" t="str">
        <f>iferror(round(averageif('Wholesale Pricing'!J:J,$A120,'Wholesale Pricing'!AA:AA),2),"")</f>
        <v/>
      </c>
      <c r="W120" s="7" t="str">
        <f>iferror(round(averageif('Wholesale Pricing'!K:K,$A120,'Wholesale Pricing'!AF:AF),2),"")</f>
        <v/>
      </c>
      <c r="X120" s="7" t="str">
        <f>iferror(round(averageif('Wholesale Pricing'!L:L,$A120,'Wholesale Pricing'!AK:AK),2),"")</f>
        <v/>
      </c>
    </row>
    <row r="121" ht="14.25" customHeight="1">
      <c r="A121" s="122" t="s">
        <v>348</v>
      </c>
      <c r="B121" s="125" t="s">
        <v>391</v>
      </c>
      <c r="C121" s="126">
        <v>0.09</v>
      </c>
      <c r="D121" s="124">
        <f t="shared" si="64"/>
        <v>144</v>
      </c>
      <c r="E121" s="124">
        <f t="shared" si="56"/>
        <v>148</v>
      </c>
      <c r="F121" s="124">
        <f t="shared" si="68"/>
        <v>159</v>
      </c>
      <c r="G121" s="124">
        <f t="shared" si="69"/>
        <v>170</v>
      </c>
      <c r="H121" s="7">
        <f t="shared" si="58"/>
        <v>0.09</v>
      </c>
      <c r="J121" s="7" t="str">
        <f t="shared" si="65"/>
        <v/>
      </c>
      <c r="P121" s="7">
        <f t="shared" si="60"/>
        <v>0.09</v>
      </c>
      <c r="R121" s="7" t="str">
        <f t="shared" si="61"/>
        <v/>
      </c>
      <c r="S121" s="7">
        <f t="shared" si="62"/>
        <v>0</v>
      </c>
      <c r="T121" s="7" t="str">
        <f>iferror(round(averageif('Wholesale Pricing'!H:H,$A121,'Wholesale Pricing'!Q:Q),2),"")</f>
        <v/>
      </c>
      <c r="U121" s="7" t="str">
        <f>iferror(round(averageif('Wholesale Pricing'!I:I,$A121,'Wholesale Pricing'!V:V),2),"")</f>
        <v/>
      </c>
      <c r="V121" s="7" t="str">
        <f>iferror(round(averageif('Wholesale Pricing'!J:J,$A121,'Wholesale Pricing'!AA:AA),2),"")</f>
        <v/>
      </c>
      <c r="W121" s="7" t="str">
        <f>iferror(round(averageif('Wholesale Pricing'!K:K,$A121,'Wholesale Pricing'!AF:AF),2),"")</f>
        <v/>
      </c>
      <c r="X121" s="7" t="str">
        <f>iferror(round(averageif('Wholesale Pricing'!L:L,$A121,'Wholesale Pricing'!AK:AK),2),"")</f>
        <v/>
      </c>
    </row>
    <row r="122" ht="14.25" customHeight="1">
      <c r="A122" s="122" t="s">
        <v>375</v>
      </c>
      <c r="B122" s="125" t="s">
        <v>393</v>
      </c>
      <c r="C122" s="126">
        <v>0.38</v>
      </c>
      <c r="D122" s="124">
        <f t="shared" si="64"/>
        <v>34</v>
      </c>
      <c r="E122" s="124">
        <f t="shared" si="56"/>
        <v>35</v>
      </c>
      <c r="F122" s="124">
        <f t="shared" si="68"/>
        <v>38</v>
      </c>
      <c r="G122" s="124">
        <f t="shared" si="69"/>
        <v>41</v>
      </c>
      <c r="H122" s="7">
        <f t="shared" si="58"/>
        <v>0.39</v>
      </c>
      <c r="J122" s="7" t="str">
        <f t="shared" si="65"/>
        <v/>
      </c>
      <c r="P122" s="7">
        <f t="shared" si="60"/>
        <v>0.37</v>
      </c>
      <c r="R122" s="7" t="str">
        <f t="shared" si="61"/>
        <v/>
      </c>
      <c r="S122" s="7">
        <f t="shared" si="62"/>
        <v>0</v>
      </c>
      <c r="T122" s="7" t="str">
        <f>iferror(round(averageif('Wholesale Pricing'!H:H,$A122,'Wholesale Pricing'!Q:Q),2),"")</f>
        <v/>
      </c>
      <c r="U122" s="7" t="str">
        <f>iferror(round(averageif('Wholesale Pricing'!I:I,$A122,'Wholesale Pricing'!V:V),2),"")</f>
        <v/>
      </c>
      <c r="V122" s="7" t="str">
        <f>iferror(round(averageif('Wholesale Pricing'!J:J,$A122,'Wholesale Pricing'!AA:AA),2),"")</f>
        <v/>
      </c>
      <c r="W122" s="7" t="str">
        <f>iferror(round(averageif('Wholesale Pricing'!K:K,$A122,'Wholesale Pricing'!AF:AF),2),"")</f>
        <v/>
      </c>
      <c r="X122" s="7" t="str">
        <f>iferror(round(averageif('Wholesale Pricing'!L:L,$A122,'Wholesale Pricing'!AK:AK),2),"")</f>
        <v/>
      </c>
    </row>
    <row r="123" ht="14.25" customHeight="1">
      <c r="A123" s="122" t="s">
        <v>394</v>
      </c>
      <c r="B123" s="125" t="s">
        <v>395</v>
      </c>
      <c r="C123" s="126">
        <v>0.25</v>
      </c>
      <c r="D123" s="124">
        <f t="shared" si="64"/>
        <v>52</v>
      </c>
      <c r="E123" s="124">
        <f t="shared" si="56"/>
        <v>54</v>
      </c>
      <c r="F123" s="124">
        <f t="shared" si="68"/>
        <v>58</v>
      </c>
      <c r="G123" s="124">
        <f t="shared" si="69"/>
        <v>62</v>
      </c>
      <c r="H123" s="7">
        <f t="shared" si="58"/>
        <v>0.26</v>
      </c>
      <c r="J123" s="7" t="str">
        <f t="shared" si="65"/>
        <v/>
      </c>
      <c r="P123" s="7">
        <f t="shared" si="60"/>
        <v>0.24</v>
      </c>
      <c r="R123" s="7" t="str">
        <f t="shared" si="61"/>
        <v/>
      </c>
      <c r="S123" s="7">
        <f t="shared" si="62"/>
        <v>0</v>
      </c>
      <c r="T123" s="7" t="str">
        <f>iferror(round(averageif('Wholesale Pricing'!H:H,$A123,'Wholesale Pricing'!Q:Q),2),"")</f>
        <v/>
      </c>
      <c r="U123" s="7" t="str">
        <f>iferror(round(averageif('Wholesale Pricing'!I:I,$A123,'Wholesale Pricing'!V:V),2),"")</f>
        <v/>
      </c>
      <c r="V123" s="7" t="str">
        <f>iferror(round(averageif('Wholesale Pricing'!J:J,$A123,'Wholesale Pricing'!AA:AA),2),"")</f>
        <v/>
      </c>
      <c r="W123" s="7" t="str">
        <f>iferror(round(averageif('Wholesale Pricing'!K:K,$A123,'Wholesale Pricing'!AF:AF),2),"")</f>
        <v/>
      </c>
      <c r="X123" s="7" t="str">
        <f>iferror(round(averageif('Wholesale Pricing'!L:L,$A123,'Wholesale Pricing'!AK:AK),2),"")</f>
        <v/>
      </c>
    </row>
    <row r="124" ht="14.25" customHeight="1">
      <c r="A124" s="122" t="s">
        <v>396</v>
      </c>
      <c r="B124" s="125" t="s">
        <v>397</v>
      </c>
      <c r="C124" s="126">
        <v>0.35</v>
      </c>
      <c r="D124" s="124">
        <f t="shared" si="64"/>
        <v>37</v>
      </c>
      <c r="E124" s="124">
        <f t="shared" si="56"/>
        <v>38</v>
      </c>
      <c r="F124" s="124">
        <f t="shared" si="68"/>
        <v>41</v>
      </c>
      <c r="G124" s="124">
        <f t="shared" si="69"/>
        <v>44</v>
      </c>
      <c r="H124" s="7">
        <f t="shared" si="58"/>
        <v>0.36</v>
      </c>
      <c r="J124" s="7" t="str">
        <f t="shared" si="65"/>
        <v/>
      </c>
      <c r="P124" s="7">
        <f t="shared" si="60"/>
        <v>0.34</v>
      </c>
      <c r="R124" s="7" t="str">
        <f t="shared" si="61"/>
        <v/>
      </c>
      <c r="S124" s="7">
        <f t="shared" si="62"/>
        <v>0</v>
      </c>
      <c r="T124" s="7" t="str">
        <f>iferror(round(averageif('Wholesale Pricing'!H:H,$A124,'Wholesale Pricing'!Q:Q),2),"")</f>
        <v/>
      </c>
      <c r="U124" s="7" t="str">
        <f>iferror(round(averageif('Wholesale Pricing'!I:I,$A124,'Wholesale Pricing'!V:V),2),"")</f>
        <v/>
      </c>
      <c r="V124" s="7" t="str">
        <f>iferror(round(averageif('Wholesale Pricing'!J:J,$A124,'Wholesale Pricing'!AA:AA),2),"")</f>
        <v/>
      </c>
      <c r="W124" s="7" t="str">
        <f>iferror(round(averageif('Wholesale Pricing'!K:K,$A124,'Wholesale Pricing'!AF:AF),2),"")</f>
        <v/>
      </c>
      <c r="X124" s="7" t="str">
        <f>iferror(round(averageif('Wholesale Pricing'!L:L,$A124,'Wholesale Pricing'!AK:AK),2),"")</f>
        <v/>
      </c>
    </row>
    <row r="125" ht="14.25" customHeight="1">
      <c r="A125" s="138" t="s">
        <v>400</v>
      </c>
      <c r="B125" s="122"/>
      <c r="C125" s="139">
        <v>0.15</v>
      </c>
      <c r="D125" s="124">
        <f t="shared" si="64"/>
        <v>86</v>
      </c>
      <c r="E125" s="124">
        <f t="shared" si="56"/>
        <v>88</v>
      </c>
      <c r="F125" s="124">
        <f t="shared" si="68"/>
        <v>95</v>
      </c>
      <c r="G125" s="124">
        <f t="shared" si="69"/>
        <v>102</v>
      </c>
      <c r="H125" s="7">
        <f t="shared" si="58"/>
        <v>0.16</v>
      </c>
      <c r="J125" s="7"/>
      <c r="P125" s="7">
        <f t="shared" si="60"/>
        <v>0.15</v>
      </c>
      <c r="R125" s="7" t="str">
        <f t="shared" si="61"/>
        <v/>
      </c>
      <c r="S125" s="7">
        <f t="shared" si="62"/>
        <v>0</v>
      </c>
      <c r="T125" s="7" t="str">
        <f>iferror(round(averageif('Wholesale Pricing'!H:H,$A125,'Wholesale Pricing'!Q:Q),2),"")</f>
        <v/>
      </c>
      <c r="U125" s="7" t="str">
        <f>iferror(round(averageif('Wholesale Pricing'!I:I,$A125,'Wholesale Pricing'!V:V),2),"")</f>
        <v/>
      </c>
      <c r="V125" s="7" t="str">
        <f>iferror(round(averageif('Wholesale Pricing'!J:J,$A125,'Wholesale Pricing'!AA:AA),2),"")</f>
        <v/>
      </c>
      <c r="W125" s="7" t="str">
        <f>iferror(round(averageif('Wholesale Pricing'!K:K,$A125,'Wholesale Pricing'!AF:AF),2),"")</f>
        <v/>
      </c>
      <c r="X125" s="7" t="str">
        <f>iferror(round(averageif('Wholesale Pricing'!L:L,$A125,'Wholesale Pricing'!AK:AK),2),"")</f>
        <v/>
      </c>
    </row>
    <row r="126" ht="14.25" customHeight="1">
      <c r="A126" s="138" t="s">
        <v>401</v>
      </c>
      <c r="B126" s="138" t="s">
        <v>402</v>
      </c>
      <c r="C126" s="135"/>
      <c r="D126" s="136">
        <v>18.0</v>
      </c>
      <c r="E126" s="124">
        <f>IFERROR(ROUNDUP(SUM(SUM($D126/$D$1)*$E$1),0),"")+2</f>
        <v>21</v>
      </c>
      <c r="F126" s="124">
        <f>IFERROR(ROUNDUP(SUM(SUM($D126/$D$1)*$F$1),0),"")+4</f>
        <v>24</v>
      </c>
      <c r="G126" s="124">
        <f>IFERROR(ROUNDUP(SUM(SUM($D126/$D$1)*$G$1),0),"")+6</f>
        <v>28</v>
      </c>
      <c r="H126" s="7">
        <f t="shared" si="58"/>
        <v>0.57</v>
      </c>
      <c r="J126" s="7"/>
      <c r="P126" s="7">
        <f t="shared" si="60"/>
        <v>0.54</v>
      </c>
      <c r="R126" s="7" t="str">
        <f t="shared" si="61"/>
        <v/>
      </c>
      <c r="S126" s="7">
        <f t="shared" si="62"/>
        <v>0</v>
      </c>
      <c r="T126" s="7" t="str">
        <f>iferror(round(averageif('Wholesale Pricing'!H:H,$A126,'Wholesale Pricing'!Q:Q),2),"")</f>
        <v/>
      </c>
      <c r="U126" s="7" t="str">
        <f>iferror(round(averageif('Wholesale Pricing'!I:I,$A126,'Wholesale Pricing'!V:V),2),"")</f>
        <v/>
      </c>
      <c r="V126" s="7" t="str">
        <f>iferror(round(averageif('Wholesale Pricing'!J:J,$A126,'Wholesale Pricing'!AA:AA),2),"")</f>
        <v/>
      </c>
      <c r="W126" s="7" t="str">
        <f>iferror(round(averageif('Wholesale Pricing'!K:K,$A126,'Wholesale Pricing'!AF:AF),2),"")</f>
        <v/>
      </c>
      <c r="X126" s="7" t="str">
        <f>iferror(round(averageif('Wholesale Pricing'!L:L,$A126,'Wholesale Pricing'!AK:AK),2),"")</f>
        <v/>
      </c>
    </row>
    <row r="127" ht="14.25" customHeight="1">
      <c r="A127" s="138" t="s">
        <v>404</v>
      </c>
      <c r="B127" s="129" t="s">
        <v>405</v>
      </c>
      <c r="C127" s="139">
        <v>0.055</v>
      </c>
      <c r="D127" s="124">
        <f t="shared" ref="D127:D136" si="70">IFERROR(ROUNDDOWN($C$1/C127,0),"")</f>
        <v>236</v>
      </c>
      <c r="E127" s="124">
        <f t="shared" ref="E127:E136" si="71">IFERROR(ROUNDUP(SUM(SUM($D127/$D$1)*$E$1),0),"")</f>
        <v>242</v>
      </c>
      <c r="F127" s="124">
        <f t="shared" ref="F127:F136" si="72">IFERROR(ROUNDUP(SUM(SUM($D127/$D$1)*$F$1),0),"")</f>
        <v>260</v>
      </c>
      <c r="G127" s="124">
        <f t="shared" ref="G127:G136" si="73">IFERROR(ROUNDUP(SUM(SUM($D127/$D$1)*$G$1),0),"")</f>
        <v>279</v>
      </c>
      <c r="H127" s="7">
        <f t="shared" si="58"/>
        <v>0.06</v>
      </c>
      <c r="J127" s="7"/>
      <c r="P127" s="7">
        <f t="shared" si="60"/>
        <v>0.05</v>
      </c>
      <c r="R127" s="7" t="str">
        <f t="shared" si="61"/>
        <v/>
      </c>
      <c r="S127" s="7">
        <f t="shared" si="62"/>
        <v>0</v>
      </c>
      <c r="T127" s="7" t="str">
        <f>iferror(round(averageif('Wholesale Pricing'!H:H,$A127,'Wholesale Pricing'!Q:Q),2),"")</f>
        <v/>
      </c>
      <c r="U127" s="7" t="str">
        <f>iferror(round(averageif('Wholesale Pricing'!I:I,$A127,'Wholesale Pricing'!V:V),2),"")</f>
        <v/>
      </c>
      <c r="V127" s="7" t="str">
        <f>iferror(round(averageif('Wholesale Pricing'!J:J,$A127,'Wholesale Pricing'!AA:AA),2),"")</f>
        <v/>
      </c>
      <c r="W127" s="7" t="str">
        <f>iferror(round(averageif('Wholesale Pricing'!K:K,$A127,'Wholesale Pricing'!AF:AF),2),"")</f>
        <v/>
      </c>
      <c r="X127" s="7" t="str">
        <f>iferror(round(averageif('Wholesale Pricing'!L:L,$A127,'Wholesale Pricing'!AK:AK),2),"")</f>
        <v/>
      </c>
    </row>
    <row r="128" ht="14.25" customHeight="1">
      <c r="A128" s="138" t="s">
        <v>407</v>
      </c>
      <c r="B128" s="129" t="s">
        <v>408</v>
      </c>
      <c r="C128" s="139">
        <v>0.12</v>
      </c>
      <c r="D128" s="124">
        <f t="shared" si="70"/>
        <v>108</v>
      </c>
      <c r="E128" s="124">
        <f t="shared" si="71"/>
        <v>111</v>
      </c>
      <c r="F128" s="124">
        <f t="shared" si="72"/>
        <v>119</v>
      </c>
      <c r="G128" s="124">
        <f t="shared" si="73"/>
        <v>128</v>
      </c>
      <c r="H128" s="7">
        <f t="shared" si="58"/>
        <v>0.13</v>
      </c>
      <c r="J128" s="7"/>
      <c r="P128" s="7">
        <f t="shared" si="60"/>
        <v>0.12</v>
      </c>
      <c r="R128" s="7" t="str">
        <f t="shared" si="61"/>
        <v/>
      </c>
      <c r="S128" s="7">
        <f t="shared" si="62"/>
        <v>0</v>
      </c>
      <c r="T128" s="7" t="str">
        <f>iferror(round(averageif('Wholesale Pricing'!H:H,$A128,'Wholesale Pricing'!Q:Q),2),"")</f>
        <v/>
      </c>
      <c r="U128" s="7" t="str">
        <f>iferror(round(averageif('Wholesale Pricing'!I:I,$A128,'Wholesale Pricing'!V:V),2),"")</f>
        <v/>
      </c>
      <c r="V128" s="7" t="str">
        <f>iferror(round(averageif('Wholesale Pricing'!J:J,$A128,'Wholesale Pricing'!AA:AA),2),"")</f>
        <v/>
      </c>
      <c r="W128" s="7" t="str">
        <f>iferror(round(averageif('Wholesale Pricing'!K:K,$A128,'Wholesale Pricing'!AF:AF),2),"")</f>
        <v/>
      </c>
      <c r="X128" s="7" t="str">
        <f>iferror(round(averageif('Wholesale Pricing'!L:L,$A128,'Wholesale Pricing'!AK:AK),2),"")</f>
        <v/>
      </c>
    </row>
    <row r="129" ht="14.25" customHeight="1">
      <c r="A129" s="138" t="s">
        <v>427</v>
      </c>
      <c r="B129" s="129" t="s">
        <v>428</v>
      </c>
      <c r="C129" s="139">
        <v>0.18</v>
      </c>
      <c r="D129" s="124">
        <f t="shared" si="70"/>
        <v>72</v>
      </c>
      <c r="E129" s="124">
        <f t="shared" si="71"/>
        <v>74</v>
      </c>
      <c r="F129" s="124">
        <f t="shared" si="72"/>
        <v>80</v>
      </c>
      <c r="G129" s="124">
        <f t="shared" si="73"/>
        <v>85</v>
      </c>
      <c r="H129" s="7">
        <f t="shared" si="58"/>
        <v>0.19</v>
      </c>
      <c r="J129" s="7"/>
      <c r="P129" s="7">
        <f t="shared" si="60"/>
        <v>0.18</v>
      </c>
      <c r="R129" s="7" t="str">
        <f t="shared" si="61"/>
        <v/>
      </c>
      <c r="S129" s="7">
        <f t="shared" si="62"/>
        <v>0</v>
      </c>
      <c r="T129" s="7" t="str">
        <f>iferror(round(averageif('Wholesale Pricing'!H:H,$A129,'Wholesale Pricing'!Q:Q),2),"")</f>
        <v/>
      </c>
      <c r="U129" s="7" t="str">
        <f>iferror(round(averageif('Wholesale Pricing'!I:I,$A129,'Wholesale Pricing'!V:V),2),"")</f>
        <v/>
      </c>
      <c r="V129" s="7" t="str">
        <f>iferror(round(averageif('Wholesale Pricing'!J:J,$A129,'Wholesale Pricing'!AA:AA),2),"")</f>
        <v/>
      </c>
      <c r="W129" s="7" t="str">
        <f>iferror(round(averageif('Wholesale Pricing'!K:K,$A129,'Wholesale Pricing'!AF:AF),2),"")</f>
        <v/>
      </c>
      <c r="X129" s="7" t="str">
        <f>iferror(round(averageif('Wholesale Pricing'!L:L,$A129,'Wholesale Pricing'!AK:AK),2),"")</f>
        <v/>
      </c>
    </row>
    <row r="130" ht="14.25" customHeight="1">
      <c r="A130" s="138" t="s">
        <v>429</v>
      </c>
      <c r="B130" s="129" t="s">
        <v>430</v>
      </c>
      <c r="C130" s="139">
        <v>0.065</v>
      </c>
      <c r="D130" s="124">
        <f t="shared" si="70"/>
        <v>200</v>
      </c>
      <c r="E130" s="124">
        <f t="shared" si="71"/>
        <v>205</v>
      </c>
      <c r="F130" s="124">
        <f t="shared" si="72"/>
        <v>221</v>
      </c>
      <c r="G130" s="124">
        <f t="shared" si="73"/>
        <v>237</v>
      </c>
      <c r="H130" s="7">
        <f t="shared" si="58"/>
        <v>0.07</v>
      </c>
      <c r="I130" s="2"/>
      <c r="J130" s="2"/>
      <c r="P130" s="7">
        <f t="shared" si="60"/>
        <v>0.06</v>
      </c>
      <c r="R130" s="7" t="str">
        <f t="shared" si="61"/>
        <v/>
      </c>
      <c r="S130" s="7">
        <f t="shared" si="62"/>
        <v>0</v>
      </c>
      <c r="T130" s="7" t="str">
        <f>iferror(round(averageif('Wholesale Pricing'!H:H,$A130,'Wholesale Pricing'!Q:Q),2),"")</f>
        <v/>
      </c>
      <c r="U130" s="7" t="str">
        <f>iferror(round(averageif('Wholesale Pricing'!I:I,$A130,'Wholesale Pricing'!V:V),2),"")</f>
        <v/>
      </c>
      <c r="V130" s="7" t="str">
        <f>iferror(round(averageif('Wholesale Pricing'!J:J,$A130,'Wholesale Pricing'!AA:AA),2),"")</f>
        <v/>
      </c>
      <c r="W130" s="7" t="str">
        <f>iferror(round(averageif('Wholesale Pricing'!K:K,$A130,'Wholesale Pricing'!AF:AF),2),"")</f>
        <v/>
      </c>
      <c r="X130" s="7" t="str">
        <f>iferror(round(averageif('Wholesale Pricing'!L:L,$A130,'Wholesale Pricing'!AK:AK),2),"")</f>
        <v/>
      </c>
    </row>
    <row r="131" ht="14.25" customHeight="1">
      <c r="A131" s="138" t="s">
        <v>433</v>
      </c>
      <c r="B131" s="129" t="s">
        <v>434</v>
      </c>
      <c r="C131" s="139">
        <v>0.16</v>
      </c>
      <c r="D131" s="124">
        <f t="shared" si="70"/>
        <v>81</v>
      </c>
      <c r="E131" s="124">
        <f t="shared" si="71"/>
        <v>83</v>
      </c>
      <c r="F131" s="124">
        <f t="shared" si="72"/>
        <v>90</v>
      </c>
      <c r="G131" s="124">
        <f t="shared" si="73"/>
        <v>96</v>
      </c>
      <c r="H131" s="7">
        <f t="shared" si="58"/>
        <v>0.17</v>
      </c>
      <c r="I131" s="2"/>
      <c r="J131" s="2"/>
      <c r="P131" s="7">
        <f t="shared" si="60"/>
        <v>0.16</v>
      </c>
      <c r="R131" s="7" t="str">
        <f t="shared" si="61"/>
        <v/>
      </c>
      <c r="S131" s="7">
        <f t="shared" si="62"/>
        <v>0</v>
      </c>
      <c r="T131" s="7" t="str">
        <f>iferror(round(averageif('Wholesale Pricing'!H:H,$A131,'Wholesale Pricing'!Q:Q),2),"")</f>
        <v/>
      </c>
      <c r="U131" s="7" t="str">
        <f>iferror(round(averageif('Wholesale Pricing'!I:I,$A131,'Wholesale Pricing'!V:V),2),"")</f>
        <v/>
      </c>
      <c r="V131" s="7" t="str">
        <f>iferror(round(averageif('Wholesale Pricing'!J:J,$A131,'Wholesale Pricing'!AA:AA),2),"")</f>
        <v/>
      </c>
      <c r="W131" s="7" t="str">
        <f>iferror(round(averageif('Wholesale Pricing'!K:K,$A131,'Wholesale Pricing'!AF:AF),2),"")</f>
        <v/>
      </c>
      <c r="X131" s="7" t="str">
        <f>iferror(round(averageif('Wholesale Pricing'!L:L,$A131,'Wholesale Pricing'!AK:AK),2),"")</f>
        <v/>
      </c>
    </row>
    <row r="132" ht="14.25" customHeight="1">
      <c r="A132" s="138" t="s">
        <v>436</v>
      </c>
      <c r="B132" s="129" t="s">
        <v>437</v>
      </c>
      <c r="C132" s="126">
        <v>0.2</v>
      </c>
      <c r="D132" s="124">
        <f t="shared" si="70"/>
        <v>65</v>
      </c>
      <c r="E132" s="124">
        <f t="shared" si="71"/>
        <v>67</v>
      </c>
      <c r="F132" s="124">
        <f t="shared" si="72"/>
        <v>72</v>
      </c>
      <c r="G132" s="124">
        <f t="shared" si="73"/>
        <v>77</v>
      </c>
      <c r="H132" s="7">
        <f t="shared" si="58"/>
        <v>0.21</v>
      </c>
      <c r="J132" s="7" t="str">
        <f t="shared" ref="J132:J152" si="74">if(C132="",round($D$1/D132,4),"")</f>
        <v/>
      </c>
      <c r="P132" s="7">
        <f t="shared" si="60"/>
        <v>0.19</v>
      </c>
      <c r="R132" s="7" t="str">
        <f t="shared" si="61"/>
        <v/>
      </c>
      <c r="S132" s="7">
        <f t="shared" si="62"/>
        <v>0</v>
      </c>
      <c r="T132" s="7" t="str">
        <f>iferror(round(averageif('Wholesale Pricing'!H:H,$A132,'Wholesale Pricing'!Q:Q),2),"")</f>
        <v/>
      </c>
      <c r="U132" s="7" t="str">
        <f>iferror(round(averageif('Wholesale Pricing'!I:I,$A132,'Wholesale Pricing'!V:V),2),"")</f>
        <v/>
      </c>
      <c r="V132" s="7" t="str">
        <f>iferror(round(averageif('Wholesale Pricing'!J:J,$A132,'Wholesale Pricing'!AA:AA),2),"")</f>
        <v/>
      </c>
      <c r="W132" s="7" t="str">
        <f>iferror(round(averageif('Wholesale Pricing'!K:K,$A132,'Wholesale Pricing'!AF:AF),2),"")</f>
        <v/>
      </c>
      <c r="X132" s="7" t="str">
        <f>iferror(round(averageif('Wholesale Pricing'!L:L,$A132,'Wholesale Pricing'!AK:AK),2),"")</f>
        <v/>
      </c>
    </row>
    <row r="133" ht="14.25" customHeight="1">
      <c r="A133" s="122" t="s">
        <v>248</v>
      </c>
      <c r="B133" s="125" t="s">
        <v>438</v>
      </c>
      <c r="C133" s="126">
        <v>0.1</v>
      </c>
      <c r="D133" s="124">
        <f t="shared" si="70"/>
        <v>130</v>
      </c>
      <c r="E133" s="124">
        <f t="shared" si="71"/>
        <v>133</v>
      </c>
      <c r="F133" s="124">
        <f t="shared" si="72"/>
        <v>144</v>
      </c>
      <c r="G133" s="124">
        <f t="shared" si="73"/>
        <v>154</v>
      </c>
      <c r="H133" s="7">
        <f t="shared" si="58"/>
        <v>0.1</v>
      </c>
      <c r="J133" s="7" t="str">
        <f t="shared" si="74"/>
        <v/>
      </c>
      <c r="P133" s="7">
        <f t="shared" si="60"/>
        <v>0.1</v>
      </c>
      <c r="R133" s="7" t="str">
        <f t="shared" si="61"/>
        <v/>
      </c>
      <c r="S133" s="7">
        <f t="shared" si="62"/>
        <v>0</v>
      </c>
      <c r="T133" s="7" t="str">
        <f>iferror(round(averageif('Wholesale Pricing'!H:H,$A133,'Wholesale Pricing'!Q:Q),2),"")</f>
        <v/>
      </c>
      <c r="U133" s="7" t="str">
        <f>iferror(round(averageif('Wholesale Pricing'!I:I,$A133,'Wholesale Pricing'!V:V),2),"")</f>
        <v/>
      </c>
      <c r="V133" s="7" t="str">
        <f>iferror(round(averageif('Wholesale Pricing'!J:J,$A133,'Wholesale Pricing'!AA:AA),2),"")</f>
        <v/>
      </c>
      <c r="W133" s="7" t="str">
        <f>iferror(round(averageif('Wholesale Pricing'!K:K,$A133,'Wholesale Pricing'!AF:AF),2),"")</f>
        <v/>
      </c>
      <c r="X133" s="7" t="str">
        <f>iferror(round(averageif('Wholesale Pricing'!L:L,$A133,'Wholesale Pricing'!AK:AK),2),"")</f>
        <v/>
      </c>
    </row>
    <row r="134" ht="14.25" customHeight="1">
      <c r="A134" s="122" t="s">
        <v>267</v>
      </c>
      <c r="B134" s="125" t="s">
        <v>447</v>
      </c>
      <c r="C134" s="126">
        <v>0.15</v>
      </c>
      <c r="D134" s="124">
        <f t="shared" si="70"/>
        <v>86</v>
      </c>
      <c r="E134" s="124">
        <f t="shared" si="71"/>
        <v>88</v>
      </c>
      <c r="F134" s="124">
        <f t="shared" si="72"/>
        <v>95</v>
      </c>
      <c r="G134" s="124">
        <f t="shared" si="73"/>
        <v>102</v>
      </c>
      <c r="H134" s="7">
        <f t="shared" si="58"/>
        <v>0.16</v>
      </c>
      <c r="J134" s="7" t="str">
        <f t="shared" si="74"/>
        <v/>
      </c>
      <c r="P134" s="7">
        <f t="shared" si="60"/>
        <v>0.15</v>
      </c>
      <c r="R134" s="7" t="str">
        <f t="shared" si="61"/>
        <v/>
      </c>
      <c r="S134" s="7">
        <f t="shared" si="62"/>
        <v>0</v>
      </c>
      <c r="T134" s="7" t="str">
        <f>iferror(round(averageif('Wholesale Pricing'!H:H,$A134,'Wholesale Pricing'!Q:Q),2),"")</f>
        <v/>
      </c>
      <c r="U134" s="7" t="str">
        <f>iferror(round(averageif('Wholesale Pricing'!I:I,$A134,'Wholesale Pricing'!V:V),2),"")</f>
        <v/>
      </c>
      <c r="V134" s="7" t="str">
        <f>iferror(round(averageif('Wholesale Pricing'!J:J,$A134,'Wholesale Pricing'!AA:AA),2),"")</f>
        <v/>
      </c>
      <c r="W134" s="7" t="str">
        <f>iferror(round(averageif('Wholesale Pricing'!K:K,$A134,'Wholesale Pricing'!AF:AF),2),"")</f>
        <v/>
      </c>
      <c r="X134" s="7" t="str">
        <f>iferror(round(averageif('Wholesale Pricing'!L:L,$A134,'Wholesale Pricing'!AK:AK),2),"")</f>
        <v/>
      </c>
    </row>
    <row r="135" ht="14.25" customHeight="1">
      <c r="A135" s="122" t="s">
        <v>449</v>
      </c>
      <c r="B135" s="125" t="s">
        <v>450</v>
      </c>
      <c r="C135" s="126">
        <v>0.01</v>
      </c>
      <c r="D135" s="124">
        <f t="shared" si="70"/>
        <v>1300</v>
      </c>
      <c r="E135" s="124">
        <f t="shared" si="71"/>
        <v>1330</v>
      </c>
      <c r="F135" s="124">
        <f t="shared" si="72"/>
        <v>1432</v>
      </c>
      <c r="G135" s="124">
        <f t="shared" si="73"/>
        <v>1535</v>
      </c>
      <c r="H135" s="7">
        <f t="shared" si="58"/>
        <v>0.01</v>
      </c>
      <c r="J135" s="7" t="str">
        <f t="shared" si="74"/>
        <v/>
      </c>
      <c r="P135" s="7">
        <f t="shared" si="60"/>
        <v>0.01</v>
      </c>
      <c r="R135" s="7" t="str">
        <f t="shared" si="61"/>
        <v/>
      </c>
      <c r="S135" s="7">
        <f t="shared" si="62"/>
        <v>0</v>
      </c>
      <c r="T135" s="7" t="str">
        <f>iferror(round(averageif('Wholesale Pricing'!H:H,$A135,'Wholesale Pricing'!Q:Q),2),"")</f>
        <v/>
      </c>
      <c r="U135" s="7" t="str">
        <f>iferror(round(averageif('Wholesale Pricing'!I:I,$A135,'Wholesale Pricing'!V:V),2),"")</f>
        <v/>
      </c>
      <c r="V135" s="7" t="str">
        <f>iferror(round(averageif('Wholesale Pricing'!J:J,$A135,'Wholesale Pricing'!AA:AA),2),"")</f>
        <v/>
      </c>
      <c r="W135" s="7" t="str">
        <f>iferror(round(averageif('Wholesale Pricing'!K:K,$A135,'Wholesale Pricing'!AF:AF),2),"")</f>
        <v/>
      </c>
      <c r="X135" s="7" t="str">
        <f>iferror(round(averageif('Wholesale Pricing'!L:L,$A135,'Wholesale Pricing'!AK:AK),2),"")</f>
        <v/>
      </c>
    </row>
    <row r="136" ht="14.25" customHeight="1">
      <c r="A136" s="122" t="s">
        <v>451</v>
      </c>
      <c r="B136" s="125"/>
      <c r="C136" s="126">
        <v>0.2</v>
      </c>
      <c r="D136" s="124">
        <f t="shared" si="70"/>
        <v>65</v>
      </c>
      <c r="E136" s="124">
        <f t="shared" si="71"/>
        <v>67</v>
      </c>
      <c r="F136" s="124">
        <f t="shared" si="72"/>
        <v>72</v>
      </c>
      <c r="G136" s="124">
        <f t="shared" si="73"/>
        <v>77</v>
      </c>
      <c r="H136" s="7">
        <f t="shared" si="58"/>
        <v>0.21</v>
      </c>
      <c r="J136" s="7" t="str">
        <f t="shared" si="74"/>
        <v/>
      </c>
      <c r="P136" s="7">
        <f t="shared" si="60"/>
        <v>0.19</v>
      </c>
      <c r="R136" s="7" t="str">
        <f t="shared" si="61"/>
        <v/>
      </c>
      <c r="S136" s="7">
        <f t="shared" si="62"/>
        <v>0</v>
      </c>
      <c r="T136" s="7" t="str">
        <f>iferror(round(averageif('Wholesale Pricing'!H:H,$A136,'Wholesale Pricing'!Q:Q),2),"")</f>
        <v/>
      </c>
      <c r="U136" s="7" t="str">
        <f>iferror(round(averageif('Wholesale Pricing'!I:I,$A136,'Wholesale Pricing'!V:V),2),"")</f>
        <v/>
      </c>
      <c r="V136" s="7" t="str">
        <f>iferror(round(averageif('Wholesale Pricing'!J:J,$A136,'Wholesale Pricing'!AA:AA),2),"")</f>
        <v/>
      </c>
      <c r="W136" s="7" t="str">
        <f>iferror(round(averageif('Wholesale Pricing'!K:K,$A136,'Wholesale Pricing'!AF:AF),2),"")</f>
        <v/>
      </c>
      <c r="X136" s="7" t="str">
        <f>iferror(round(averageif('Wholesale Pricing'!L:L,$A136,'Wholesale Pricing'!AK:AK),2),"")</f>
        <v/>
      </c>
    </row>
    <row r="137" ht="14.25" customHeight="1">
      <c r="A137" s="138" t="s">
        <v>374</v>
      </c>
      <c r="B137" s="125"/>
      <c r="C137" s="139">
        <f>Personnel!F5</f>
        <v>13.3</v>
      </c>
      <c r="D137" s="122"/>
      <c r="E137" s="122"/>
      <c r="F137" s="122"/>
      <c r="G137" s="122"/>
      <c r="H137" s="7" t="str">
        <f t="shared" si="58"/>
        <v>#DIV/0!</v>
      </c>
      <c r="J137" s="7" t="str">
        <f t="shared" si="74"/>
        <v/>
      </c>
      <c r="P137" s="7" t="str">
        <f t="shared" si="60"/>
        <v/>
      </c>
      <c r="R137" s="7" t="str">
        <f t="shared" si="61"/>
        <v/>
      </c>
      <c r="S137" s="7">
        <f t="shared" si="62"/>
        <v>0</v>
      </c>
      <c r="T137" s="7" t="str">
        <f>iferror(round(averageif('Wholesale Pricing'!H:H,$A137,'Wholesale Pricing'!Q:Q),2),"")</f>
        <v/>
      </c>
      <c r="U137" s="7" t="str">
        <f>iferror(round(averageif('Wholesale Pricing'!I:I,$A137,'Wholesale Pricing'!V:V),2),"")</f>
        <v/>
      </c>
      <c r="V137" s="7" t="str">
        <f>iferror(round(averageif('Wholesale Pricing'!J:J,$A137,'Wholesale Pricing'!AA:AA),2),"")</f>
        <v/>
      </c>
      <c r="W137" s="7" t="str">
        <f>iferror(round(averageif('Wholesale Pricing'!K:K,$A137,'Wholesale Pricing'!AF:AF),2),"")</f>
        <v/>
      </c>
      <c r="X137" s="7" t="str">
        <f>iferror(round(averageif('Wholesale Pricing'!L:L,$A137,'Wholesale Pricing'!AK:AK),2),"")</f>
        <v/>
      </c>
    </row>
    <row r="138" ht="14.25" customHeight="1">
      <c r="A138" s="138" t="s">
        <v>454</v>
      </c>
      <c r="B138" s="125"/>
      <c r="C138" s="139">
        <v>14.5</v>
      </c>
      <c r="D138" s="122"/>
      <c r="E138" s="122"/>
      <c r="F138" s="122"/>
      <c r="G138" s="122"/>
      <c r="H138" s="7" t="str">
        <f t="shared" si="58"/>
        <v>#DIV/0!</v>
      </c>
      <c r="J138" s="7" t="str">
        <f t="shared" si="74"/>
        <v/>
      </c>
      <c r="P138" s="7" t="str">
        <f t="shared" si="60"/>
        <v/>
      </c>
      <c r="R138" s="7" t="str">
        <f t="shared" si="61"/>
        <v/>
      </c>
      <c r="S138" s="7">
        <f t="shared" si="62"/>
        <v>0</v>
      </c>
      <c r="T138" s="7" t="str">
        <f>iferror(round(averageif('Wholesale Pricing'!H:H,$A138,'Wholesale Pricing'!Q:Q),2),"")</f>
        <v/>
      </c>
      <c r="U138" s="7" t="str">
        <f>iferror(round(averageif('Wholesale Pricing'!I:I,$A138,'Wholesale Pricing'!V:V),2),"")</f>
        <v/>
      </c>
      <c r="V138" s="7" t="str">
        <f>iferror(round(averageif('Wholesale Pricing'!J:J,$A138,'Wholesale Pricing'!AA:AA),2),"")</f>
        <v/>
      </c>
      <c r="W138" s="7" t="str">
        <f>iferror(round(averageif('Wholesale Pricing'!K:K,$A138,'Wholesale Pricing'!AF:AF),2),"")</f>
        <v/>
      </c>
      <c r="X138" s="7" t="str">
        <f>iferror(round(averageif('Wholesale Pricing'!L:L,$A138,'Wholesale Pricing'!AK:AK),2),"")</f>
        <v/>
      </c>
    </row>
    <row r="139" ht="14.25" customHeight="1">
      <c r="A139" s="122" t="s">
        <v>457</v>
      </c>
      <c r="B139" s="125" t="s">
        <v>458</v>
      </c>
      <c r="C139" s="126">
        <v>0.1</v>
      </c>
      <c r="D139" s="124">
        <f t="shared" ref="D139:D152" si="75">IFERROR(ROUNDDOWN($C$1/C139,0),"")</f>
        <v>130</v>
      </c>
      <c r="E139" s="124">
        <f t="shared" ref="E139:E356" si="76">IFERROR(ROUNDUP(SUM(SUM($D139/$D$1)*$E$1),0),"")</f>
        <v>133</v>
      </c>
      <c r="F139" s="124">
        <f t="shared" ref="F139:F163" si="77">IFERROR(ROUNDUP(SUM(SUM($D139/$D$1)*$F$1),0),"")</f>
        <v>144</v>
      </c>
      <c r="G139" s="124">
        <f t="shared" ref="G139:G163" si="78">IFERROR(ROUNDUP(SUM(SUM($D139/$D$1)*$G$1),0),"")</f>
        <v>154</v>
      </c>
      <c r="H139" s="7">
        <f t="shared" si="58"/>
        <v>0.1</v>
      </c>
      <c r="J139" s="7" t="str">
        <f t="shared" si="74"/>
        <v/>
      </c>
      <c r="P139" s="7">
        <f t="shared" si="60"/>
        <v>0.1</v>
      </c>
      <c r="R139" s="7">
        <f t="shared" si="61"/>
        <v>0</v>
      </c>
      <c r="S139" s="7">
        <f t="shared" si="62"/>
        <v>0</v>
      </c>
      <c r="T139" s="7" t="str">
        <f>iferror(round(averageif('Wholesale Pricing'!H:H,$A139,'Wholesale Pricing'!Q:Q),2),"")</f>
        <v/>
      </c>
      <c r="U139" s="7">
        <f>iferror(round(averageif('Wholesale Pricing'!I:I,$A139,'Wholesale Pricing'!V:V),2),"")</f>
        <v>0</v>
      </c>
      <c r="V139" s="7" t="str">
        <f>iferror(round(averageif('Wholesale Pricing'!J:J,$A139,'Wholesale Pricing'!AA:AA),2),"")</f>
        <v/>
      </c>
      <c r="W139" s="7" t="str">
        <f>iferror(round(averageif('Wholesale Pricing'!K:K,$A139,'Wholesale Pricing'!AF:AF),2),"")</f>
        <v/>
      </c>
      <c r="X139" s="7" t="str">
        <f>iferror(round(averageif('Wholesale Pricing'!L:L,$A139,'Wholesale Pricing'!AK:AK),2),"")</f>
        <v/>
      </c>
    </row>
    <row r="140" ht="14.25" customHeight="1">
      <c r="A140" s="122" t="s">
        <v>461</v>
      </c>
      <c r="B140" s="125" t="s">
        <v>462</v>
      </c>
      <c r="C140" s="126">
        <v>0.075</v>
      </c>
      <c r="D140" s="124">
        <f t="shared" si="75"/>
        <v>173</v>
      </c>
      <c r="E140" s="124">
        <f t="shared" si="76"/>
        <v>177</v>
      </c>
      <c r="F140" s="124">
        <f t="shared" si="77"/>
        <v>191</v>
      </c>
      <c r="G140" s="124">
        <f t="shared" si="78"/>
        <v>205</v>
      </c>
      <c r="H140" s="7">
        <f t="shared" si="58"/>
        <v>0.08</v>
      </c>
      <c r="J140" s="7" t="str">
        <f t="shared" si="74"/>
        <v/>
      </c>
      <c r="P140" s="7">
        <f t="shared" si="60"/>
        <v>0.07</v>
      </c>
      <c r="R140" s="7">
        <f t="shared" si="61"/>
        <v>0</v>
      </c>
      <c r="S140" s="7">
        <f t="shared" si="62"/>
        <v>0</v>
      </c>
      <c r="T140" s="7">
        <f>iferror(round(averageif('Wholesale Pricing'!H:H,$A140,'Wholesale Pricing'!Q:Q),2),"")</f>
        <v>0</v>
      </c>
      <c r="U140" s="7" t="str">
        <f>iferror(round(averageif('Wholesale Pricing'!I:I,$A140,'Wholesale Pricing'!V:V),2),"")</f>
        <v/>
      </c>
      <c r="V140" s="7" t="str">
        <f>iferror(round(averageif('Wholesale Pricing'!J:J,$A140,'Wholesale Pricing'!AA:AA),2),"")</f>
        <v/>
      </c>
      <c r="W140" s="7" t="str">
        <f>iferror(round(averageif('Wholesale Pricing'!K:K,$A140,'Wholesale Pricing'!AF:AF),2),"")</f>
        <v/>
      </c>
      <c r="X140" s="7" t="str">
        <f>iferror(round(averageif('Wholesale Pricing'!L:L,$A140,'Wholesale Pricing'!AK:AK),2),"")</f>
        <v/>
      </c>
    </row>
    <row r="141" ht="14.25" customHeight="1">
      <c r="A141" s="122" t="s">
        <v>464</v>
      </c>
      <c r="B141" s="125" t="s">
        <v>465</v>
      </c>
      <c r="C141" s="126">
        <v>0.38</v>
      </c>
      <c r="D141" s="124">
        <f t="shared" si="75"/>
        <v>34</v>
      </c>
      <c r="E141" s="124">
        <f t="shared" si="76"/>
        <v>35</v>
      </c>
      <c r="F141" s="124">
        <f t="shared" si="77"/>
        <v>38</v>
      </c>
      <c r="G141" s="124">
        <f t="shared" si="78"/>
        <v>41</v>
      </c>
      <c r="H141" s="7">
        <f t="shared" si="58"/>
        <v>0.39</v>
      </c>
      <c r="J141" s="7" t="str">
        <f t="shared" si="74"/>
        <v/>
      </c>
      <c r="P141" s="7">
        <f t="shared" si="60"/>
        <v>0.37</v>
      </c>
      <c r="R141" s="7">
        <f t="shared" si="61"/>
        <v>0</v>
      </c>
      <c r="S141" s="7">
        <f t="shared" si="62"/>
        <v>0</v>
      </c>
      <c r="T141" s="7" t="str">
        <f>iferror(round(averageif('Wholesale Pricing'!H:H,$A141,'Wholesale Pricing'!Q:Q),2),"")</f>
        <v/>
      </c>
      <c r="U141" s="7" t="str">
        <f>iferror(round(averageif('Wholesale Pricing'!I:I,$A141,'Wholesale Pricing'!V:V),2),"")</f>
        <v/>
      </c>
      <c r="V141" s="7">
        <f>iferror(round(averageif('Wholesale Pricing'!J:J,$A141,'Wholesale Pricing'!AA:AA),2),"")</f>
        <v>0</v>
      </c>
      <c r="W141" s="7" t="str">
        <f>iferror(round(averageif('Wholesale Pricing'!K:K,$A141,'Wholesale Pricing'!AF:AF),2),"")</f>
        <v/>
      </c>
      <c r="X141" s="7" t="str">
        <f>iferror(round(averageif('Wholesale Pricing'!L:L,$A141,'Wholesale Pricing'!AK:AK),2),"")</f>
        <v/>
      </c>
    </row>
    <row r="142" ht="14.25" customHeight="1">
      <c r="A142" s="122" t="s">
        <v>468</v>
      </c>
      <c r="B142" s="125" t="s">
        <v>468</v>
      </c>
      <c r="C142" s="126">
        <v>0.2</v>
      </c>
      <c r="D142" s="124">
        <f t="shared" si="75"/>
        <v>65</v>
      </c>
      <c r="E142" s="124">
        <f t="shared" si="76"/>
        <v>67</v>
      </c>
      <c r="F142" s="124">
        <f t="shared" si="77"/>
        <v>72</v>
      </c>
      <c r="G142" s="124">
        <f t="shared" si="78"/>
        <v>77</v>
      </c>
      <c r="H142" s="7">
        <f t="shared" si="58"/>
        <v>0.21</v>
      </c>
      <c r="J142" s="7" t="str">
        <f t="shared" si="74"/>
        <v/>
      </c>
      <c r="P142" s="7">
        <f t="shared" si="60"/>
        <v>0.19</v>
      </c>
      <c r="R142" s="7" t="str">
        <f t="shared" si="61"/>
        <v/>
      </c>
      <c r="S142" s="7">
        <f t="shared" si="62"/>
        <v>0</v>
      </c>
      <c r="T142" s="7" t="str">
        <f>iferror(round(averageif('Wholesale Pricing'!H:H,$A142,'Wholesale Pricing'!Q:Q),2),"")</f>
        <v/>
      </c>
      <c r="U142" s="7" t="str">
        <f>iferror(round(averageif('Wholesale Pricing'!I:I,$A142,'Wholesale Pricing'!V:V),2),"")</f>
        <v/>
      </c>
      <c r="V142" s="7" t="str">
        <f>iferror(round(averageif('Wholesale Pricing'!J:J,$A142,'Wholesale Pricing'!AA:AA),2),"")</f>
        <v/>
      </c>
      <c r="W142" s="7" t="str">
        <f>iferror(round(averageif('Wholesale Pricing'!K:K,$A142,'Wholesale Pricing'!AF:AF),2),"")</f>
        <v/>
      </c>
      <c r="X142" s="7" t="str">
        <f>iferror(round(averageif('Wholesale Pricing'!L:L,$A142,'Wholesale Pricing'!AK:AK),2),"")</f>
        <v/>
      </c>
    </row>
    <row r="143" ht="14.25" customHeight="1">
      <c r="A143" s="122" t="s">
        <v>471</v>
      </c>
      <c r="B143" s="129" t="s">
        <v>471</v>
      </c>
      <c r="C143" s="126">
        <v>0.2</v>
      </c>
      <c r="D143" s="124">
        <f t="shared" si="75"/>
        <v>65</v>
      </c>
      <c r="E143" s="124">
        <f t="shared" si="76"/>
        <v>67</v>
      </c>
      <c r="F143" s="124">
        <f t="shared" si="77"/>
        <v>72</v>
      </c>
      <c r="G143" s="124">
        <f t="shared" si="78"/>
        <v>77</v>
      </c>
      <c r="H143" s="7">
        <f t="shared" si="58"/>
        <v>0.21</v>
      </c>
      <c r="J143" s="7" t="str">
        <f t="shared" si="74"/>
        <v/>
      </c>
      <c r="P143" s="7">
        <f t="shared" si="60"/>
        <v>0.19</v>
      </c>
      <c r="R143" s="7" t="str">
        <f t="shared" si="61"/>
        <v/>
      </c>
      <c r="S143" s="7">
        <f t="shared" si="62"/>
        <v>0</v>
      </c>
      <c r="T143" s="7" t="str">
        <f>iferror(round(averageif('Wholesale Pricing'!H:H,$A143,'Wholesale Pricing'!Q:Q),2),"")</f>
        <v/>
      </c>
      <c r="U143" s="7" t="str">
        <f>iferror(round(averageif('Wholesale Pricing'!I:I,$A143,'Wholesale Pricing'!V:V),2),"")</f>
        <v/>
      </c>
      <c r="V143" s="7" t="str">
        <f>iferror(round(averageif('Wholesale Pricing'!J:J,$A143,'Wholesale Pricing'!AA:AA),2),"")</f>
        <v/>
      </c>
      <c r="W143" s="7" t="str">
        <f>iferror(round(averageif('Wholesale Pricing'!K:K,$A143,'Wholesale Pricing'!AF:AF),2),"")</f>
        <v/>
      </c>
      <c r="X143" s="7" t="str">
        <f>iferror(round(averageif('Wholesale Pricing'!L:L,$A143,'Wholesale Pricing'!AK:AK),2),"")</f>
        <v/>
      </c>
    </row>
    <row r="144" ht="14.25" customHeight="1">
      <c r="A144" s="122" t="s">
        <v>435</v>
      </c>
      <c r="B144" s="129" t="s">
        <v>474</v>
      </c>
      <c r="C144" s="126">
        <v>0.055</v>
      </c>
      <c r="D144" s="124">
        <f t="shared" si="75"/>
        <v>236</v>
      </c>
      <c r="E144" s="124">
        <f t="shared" si="76"/>
        <v>242</v>
      </c>
      <c r="F144" s="124">
        <f t="shared" si="77"/>
        <v>260</v>
      </c>
      <c r="G144" s="124">
        <f t="shared" si="78"/>
        <v>279</v>
      </c>
      <c r="H144" s="7">
        <f t="shared" si="58"/>
        <v>0.06</v>
      </c>
      <c r="J144" s="7" t="str">
        <f t="shared" si="74"/>
        <v/>
      </c>
      <c r="P144" s="7">
        <f t="shared" si="60"/>
        <v>0.05</v>
      </c>
      <c r="R144" s="7">
        <f t="shared" si="61"/>
        <v>0</v>
      </c>
      <c r="S144" s="7">
        <f t="shared" si="62"/>
        <v>0</v>
      </c>
      <c r="T144" s="7">
        <f>iferror(round(averageif('Wholesale Pricing'!H:H,$A144,'Wholesale Pricing'!Q:Q),2),"")</f>
        <v>0</v>
      </c>
      <c r="U144" s="7" t="str">
        <f>iferror(round(averageif('Wholesale Pricing'!I:I,$A144,'Wholesale Pricing'!V:V),2),"")</f>
        <v/>
      </c>
      <c r="V144" s="7" t="str">
        <f>iferror(round(averageif('Wholesale Pricing'!J:J,$A144,'Wholesale Pricing'!AA:AA),2),"")</f>
        <v/>
      </c>
      <c r="W144" s="7" t="str">
        <f>iferror(round(averageif('Wholesale Pricing'!K:K,$A144,'Wholesale Pricing'!AF:AF),2),"")</f>
        <v/>
      </c>
      <c r="X144" s="7" t="str">
        <f>iferror(round(averageif('Wholesale Pricing'!L:L,$A144,'Wholesale Pricing'!AK:AK),2),"")</f>
        <v/>
      </c>
    </row>
    <row r="145" ht="14.25" customHeight="1">
      <c r="A145" s="122" t="s">
        <v>475</v>
      </c>
      <c r="B145" s="125" t="s">
        <v>476</v>
      </c>
      <c r="C145" s="126">
        <v>0.07</v>
      </c>
      <c r="D145" s="124">
        <f t="shared" si="75"/>
        <v>185</v>
      </c>
      <c r="E145" s="124">
        <f t="shared" si="76"/>
        <v>190</v>
      </c>
      <c r="F145" s="124">
        <f t="shared" si="77"/>
        <v>204</v>
      </c>
      <c r="G145" s="124">
        <f t="shared" si="78"/>
        <v>219</v>
      </c>
      <c r="H145" s="7">
        <f t="shared" si="58"/>
        <v>0.07</v>
      </c>
      <c r="J145" s="7" t="str">
        <f t="shared" si="74"/>
        <v/>
      </c>
      <c r="P145" s="7">
        <f t="shared" si="60"/>
        <v>0.07</v>
      </c>
      <c r="R145" s="7">
        <f t="shared" si="61"/>
        <v>0</v>
      </c>
      <c r="S145" s="7">
        <f t="shared" si="62"/>
        <v>0</v>
      </c>
      <c r="T145" s="7">
        <f>iferror(round(averageif('Wholesale Pricing'!H:H,$A145,'Wholesale Pricing'!Q:Q),2),"")</f>
        <v>0</v>
      </c>
      <c r="U145" s="7" t="str">
        <f>iferror(round(averageif('Wholesale Pricing'!I:I,$A145,'Wholesale Pricing'!V:V),2),"")</f>
        <v/>
      </c>
      <c r="V145" s="7" t="str">
        <f>iferror(round(averageif('Wholesale Pricing'!J:J,$A145,'Wholesale Pricing'!AA:AA),2),"")</f>
        <v/>
      </c>
      <c r="W145" s="7" t="str">
        <f>iferror(round(averageif('Wholesale Pricing'!K:K,$A145,'Wholesale Pricing'!AF:AF),2),"")</f>
        <v/>
      </c>
      <c r="X145" s="7" t="str">
        <f>iferror(round(averageif('Wholesale Pricing'!L:L,$A145,'Wholesale Pricing'!AK:AK),2),"")</f>
        <v/>
      </c>
    </row>
    <row r="146" ht="14.25" customHeight="1">
      <c r="A146" s="122" t="s">
        <v>455</v>
      </c>
      <c r="B146" s="129" t="s">
        <v>477</v>
      </c>
      <c r="C146" s="126">
        <v>0.3</v>
      </c>
      <c r="D146" s="124">
        <f t="shared" si="75"/>
        <v>43</v>
      </c>
      <c r="E146" s="124">
        <f t="shared" si="76"/>
        <v>44</v>
      </c>
      <c r="F146" s="124">
        <f t="shared" si="77"/>
        <v>48</v>
      </c>
      <c r="G146" s="124">
        <f t="shared" si="78"/>
        <v>51</v>
      </c>
      <c r="H146" s="7">
        <f t="shared" si="58"/>
        <v>0.31</v>
      </c>
      <c r="J146" s="7" t="str">
        <f t="shared" si="74"/>
        <v/>
      </c>
      <c r="P146" s="7">
        <f t="shared" si="60"/>
        <v>0.29</v>
      </c>
      <c r="R146" s="7">
        <f t="shared" si="61"/>
        <v>0</v>
      </c>
      <c r="S146" s="7">
        <f t="shared" si="62"/>
        <v>0</v>
      </c>
      <c r="T146" s="7" t="str">
        <f>iferror(round(averageif('Wholesale Pricing'!H:H,$A146,'Wholesale Pricing'!Q:Q),2),"")</f>
        <v/>
      </c>
      <c r="U146" s="7">
        <f>iferror(round(averageif('Wholesale Pricing'!I:I,$A146,'Wholesale Pricing'!V:V),2),"")</f>
        <v>0</v>
      </c>
      <c r="V146" s="7" t="str">
        <f>iferror(round(averageif('Wholesale Pricing'!J:J,$A146,'Wholesale Pricing'!AA:AA),2),"")</f>
        <v/>
      </c>
      <c r="W146" s="7" t="str">
        <f>iferror(round(averageif('Wholesale Pricing'!K:K,$A146,'Wholesale Pricing'!AF:AF),2),"")</f>
        <v/>
      </c>
      <c r="X146" s="7" t="str">
        <f>iferror(round(averageif('Wholesale Pricing'!L:L,$A146,'Wholesale Pricing'!AK:AK),2),"")</f>
        <v/>
      </c>
    </row>
    <row r="147" ht="14.25" customHeight="1">
      <c r="A147" s="122" t="s">
        <v>467</v>
      </c>
      <c r="B147" s="125" t="s">
        <v>479</v>
      </c>
      <c r="C147" s="126">
        <v>0.22</v>
      </c>
      <c r="D147" s="124">
        <f t="shared" si="75"/>
        <v>59</v>
      </c>
      <c r="E147" s="124">
        <f t="shared" si="76"/>
        <v>61</v>
      </c>
      <c r="F147" s="124">
        <f t="shared" si="77"/>
        <v>65</v>
      </c>
      <c r="G147" s="124">
        <f t="shared" si="78"/>
        <v>70</v>
      </c>
      <c r="H147" s="7">
        <f t="shared" si="58"/>
        <v>0.23</v>
      </c>
      <c r="J147" s="7" t="str">
        <f t="shared" si="74"/>
        <v/>
      </c>
      <c r="P147" s="7">
        <f t="shared" si="60"/>
        <v>0.21</v>
      </c>
      <c r="R147" s="7" t="str">
        <f t="shared" si="61"/>
        <v/>
      </c>
      <c r="S147" s="7">
        <f t="shared" si="62"/>
        <v>0</v>
      </c>
      <c r="T147" s="7" t="str">
        <f>iferror(round(averageif('Wholesale Pricing'!H:H,$A147,'Wholesale Pricing'!Q:Q),2),"")</f>
        <v/>
      </c>
      <c r="U147" s="7" t="str">
        <f>iferror(round(averageif('Wholesale Pricing'!I:I,$A147,'Wholesale Pricing'!V:V),2),"")</f>
        <v/>
      </c>
      <c r="V147" s="7" t="str">
        <f>iferror(round(averageif('Wholesale Pricing'!J:J,$A147,'Wholesale Pricing'!AA:AA),2),"")</f>
        <v/>
      </c>
      <c r="W147" s="7" t="str">
        <f>iferror(round(averageif('Wholesale Pricing'!K:K,$A147,'Wholesale Pricing'!AF:AF),2),"")</f>
        <v/>
      </c>
      <c r="X147" s="7" t="str">
        <f>iferror(round(averageif('Wholesale Pricing'!L:L,$A147,'Wholesale Pricing'!AK:AK),2),"")</f>
        <v/>
      </c>
    </row>
    <row r="148" ht="14.25" customHeight="1">
      <c r="A148" s="138" t="s">
        <v>484</v>
      </c>
      <c r="B148" s="129" t="s">
        <v>499</v>
      </c>
      <c r="C148" s="126">
        <v>0.1</v>
      </c>
      <c r="D148" s="124">
        <f t="shared" si="75"/>
        <v>130</v>
      </c>
      <c r="E148" s="124">
        <f t="shared" si="76"/>
        <v>133</v>
      </c>
      <c r="F148" s="124">
        <f t="shared" si="77"/>
        <v>144</v>
      </c>
      <c r="G148" s="124">
        <f t="shared" si="78"/>
        <v>154</v>
      </c>
      <c r="H148" s="7">
        <f t="shared" si="58"/>
        <v>0.1</v>
      </c>
      <c r="J148" s="7" t="str">
        <f t="shared" si="74"/>
        <v/>
      </c>
      <c r="P148" s="7">
        <f t="shared" si="60"/>
        <v>0.1</v>
      </c>
      <c r="R148" s="7" t="str">
        <f t="shared" si="61"/>
        <v/>
      </c>
      <c r="S148" s="7">
        <f t="shared" si="62"/>
        <v>0</v>
      </c>
      <c r="T148" s="7" t="str">
        <f>iferror(round(averageif('Wholesale Pricing'!H:H,$A148,'Wholesale Pricing'!Q:Q),2),"")</f>
        <v/>
      </c>
      <c r="U148" s="7" t="str">
        <f>iferror(round(averageif('Wholesale Pricing'!I:I,$A148,'Wholesale Pricing'!V:V),2),"")</f>
        <v/>
      </c>
      <c r="V148" s="7" t="str">
        <f>iferror(round(averageif('Wholesale Pricing'!J:J,$A148,'Wholesale Pricing'!AA:AA),2),"")</f>
        <v/>
      </c>
      <c r="W148" s="7" t="str">
        <f>iferror(round(averageif('Wholesale Pricing'!K:K,$A148,'Wholesale Pricing'!AF:AF),2),"")</f>
        <v/>
      </c>
      <c r="X148" s="7" t="str">
        <f>iferror(round(averageif('Wholesale Pricing'!L:L,$A148,'Wholesale Pricing'!AK:AK),2),"")</f>
        <v/>
      </c>
    </row>
    <row r="149" ht="14.25" customHeight="1">
      <c r="A149" s="122" t="s">
        <v>478</v>
      </c>
      <c r="B149" s="129" t="s">
        <v>500</v>
      </c>
      <c r="C149" s="126">
        <v>0.22</v>
      </c>
      <c r="D149" s="124">
        <f t="shared" si="75"/>
        <v>59</v>
      </c>
      <c r="E149" s="124">
        <f t="shared" si="76"/>
        <v>61</v>
      </c>
      <c r="F149" s="124">
        <f t="shared" si="77"/>
        <v>65</v>
      </c>
      <c r="G149" s="124">
        <f t="shared" si="78"/>
        <v>70</v>
      </c>
      <c r="H149" s="7">
        <f t="shared" si="58"/>
        <v>0.23</v>
      </c>
      <c r="J149" s="7" t="str">
        <f t="shared" si="74"/>
        <v/>
      </c>
      <c r="P149" s="7">
        <f t="shared" si="60"/>
        <v>0.21</v>
      </c>
      <c r="R149" s="7" t="str">
        <f t="shared" si="61"/>
        <v/>
      </c>
      <c r="S149" s="7">
        <f t="shared" si="62"/>
        <v>0</v>
      </c>
      <c r="T149" s="7" t="str">
        <f>iferror(round(averageif('Wholesale Pricing'!H:H,$A149,'Wholesale Pricing'!Q:Q),2),"")</f>
        <v/>
      </c>
      <c r="U149" s="7" t="str">
        <f>iferror(round(averageif('Wholesale Pricing'!I:I,$A149,'Wholesale Pricing'!V:V),2),"")</f>
        <v/>
      </c>
      <c r="V149" s="7" t="str">
        <f>iferror(round(averageif('Wholesale Pricing'!J:J,$A149,'Wholesale Pricing'!AA:AA),2),"")</f>
        <v/>
      </c>
      <c r="W149" s="7" t="str">
        <f>iferror(round(averageif('Wholesale Pricing'!K:K,$A149,'Wholesale Pricing'!AF:AF),2),"")</f>
        <v/>
      </c>
      <c r="X149" s="7" t="str">
        <f>iferror(round(averageif('Wholesale Pricing'!L:L,$A149,'Wholesale Pricing'!AK:AK),2),"")</f>
        <v/>
      </c>
    </row>
    <row r="150" ht="14.25" customHeight="1">
      <c r="A150" s="122" t="s">
        <v>501</v>
      </c>
      <c r="B150" s="125" t="s">
        <v>502</v>
      </c>
      <c r="C150" s="126">
        <v>0.085</v>
      </c>
      <c r="D150" s="124">
        <f t="shared" si="75"/>
        <v>152</v>
      </c>
      <c r="E150" s="124">
        <f t="shared" si="76"/>
        <v>156</v>
      </c>
      <c r="F150" s="124">
        <f t="shared" si="77"/>
        <v>168</v>
      </c>
      <c r="G150" s="124">
        <f t="shared" si="78"/>
        <v>180</v>
      </c>
      <c r="H150" s="7">
        <f t="shared" si="58"/>
        <v>0.09</v>
      </c>
      <c r="J150" s="7" t="str">
        <f t="shared" si="74"/>
        <v/>
      </c>
      <c r="P150" s="7">
        <f t="shared" si="60"/>
        <v>0.08</v>
      </c>
      <c r="R150" s="7" t="str">
        <f t="shared" si="61"/>
        <v/>
      </c>
      <c r="S150" s="7">
        <f t="shared" si="62"/>
        <v>0</v>
      </c>
      <c r="T150" s="7" t="str">
        <f>iferror(round(averageif('Wholesale Pricing'!H:H,$A150,'Wholesale Pricing'!Q:Q),2),"")</f>
        <v/>
      </c>
      <c r="U150" s="7" t="str">
        <f>iferror(round(averageif('Wholesale Pricing'!I:I,$A150,'Wholesale Pricing'!V:V),2),"")</f>
        <v/>
      </c>
      <c r="V150" s="7" t="str">
        <f>iferror(round(averageif('Wholesale Pricing'!J:J,$A150,'Wholesale Pricing'!AA:AA),2),"")</f>
        <v/>
      </c>
      <c r="W150" s="7" t="str">
        <f>iferror(round(averageif('Wholesale Pricing'!K:K,$A150,'Wholesale Pricing'!AF:AF),2),"")</f>
        <v/>
      </c>
      <c r="X150" s="7" t="str">
        <f>iferror(round(averageif('Wholesale Pricing'!L:L,$A150,'Wholesale Pricing'!AK:AK),2),"")</f>
        <v/>
      </c>
    </row>
    <row r="151" ht="14.25" customHeight="1">
      <c r="A151" s="122" t="s">
        <v>504</v>
      </c>
      <c r="B151" s="125" t="s">
        <v>504</v>
      </c>
      <c r="C151" s="126">
        <v>0.065</v>
      </c>
      <c r="D151" s="124">
        <f t="shared" si="75"/>
        <v>200</v>
      </c>
      <c r="E151" s="124">
        <f t="shared" si="76"/>
        <v>205</v>
      </c>
      <c r="F151" s="124">
        <f t="shared" si="77"/>
        <v>221</v>
      </c>
      <c r="G151" s="124">
        <f t="shared" si="78"/>
        <v>237</v>
      </c>
      <c r="H151" s="7">
        <f t="shared" si="58"/>
        <v>0.07</v>
      </c>
      <c r="J151" s="7" t="str">
        <f t="shared" si="74"/>
        <v/>
      </c>
      <c r="P151" s="7">
        <f t="shared" si="60"/>
        <v>0.06</v>
      </c>
      <c r="R151" s="7" t="str">
        <f t="shared" si="61"/>
        <v/>
      </c>
      <c r="S151" s="7">
        <f t="shared" si="62"/>
        <v>0</v>
      </c>
      <c r="T151" s="7" t="str">
        <f>iferror(round(averageif('Wholesale Pricing'!H:H,$A151,'Wholesale Pricing'!Q:Q),2),"")</f>
        <v/>
      </c>
      <c r="U151" s="7" t="str">
        <f>iferror(round(averageif('Wholesale Pricing'!I:I,$A151,'Wholesale Pricing'!V:V),2),"")</f>
        <v/>
      </c>
      <c r="V151" s="7" t="str">
        <f>iferror(round(averageif('Wholesale Pricing'!J:J,$A151,'Wholesale Pricing'!AA:AA),2),"")</f>
        <v/>
      </c>
      <c r="W151" s="7" t="str">
        <f>iferror(round(averageif('Wholesale Pricing'!K:K,$A151,'Wholesale Pricing'!AF:AF),2),"")</f>
        <v/>
      </c>
      <c r="X151" s="7" t="str">
        <f>iferror(round(averageif('Wholesale Pricing'!L:L,$A151,'Wholesale Pricing'!AK:AK),2),"")</f>
        <v/>
      </c>
    </row>
    <row r="152" ht="14.25" customHeight="1">
      <c r="A152" s="122" t="s">
        <v>190</v>
      </c>
      <c r="B152" s="129" t="s">
        <v>505</v>
      </c>
      <c r="C152" s="126">
        <v>0.65</v>
      </c>
      <c r="D152" s="124">
        <f t="shared" si="75"/>
        <v>20</v>
      </c>
      <c r="E152" s="124">
        <f t="shared" si="76"/>
        <v>21</v>
      </c>
      <c r="F152" s="124">
        <f t="shared" si="77"/>
        <v>23</v>
      </c>
      <c r="G152" s="124">
        <f t="shared" si="78"/>
        <v>24</v>
      </c>
      <c r="H152" s="7">
        <f t="shared" si="58"/>
        <v>0.67</v>
      </c>
      <c r="J152" s="7" t="str">
        <f t="shared" si="74"/>
        <v/>
      </c>
      <c r="P152" s="7">
        <f t="shared" si="60"/>
        <v>0.63</v>
      </c>
      <c r="R152" s="7" t="str">
        <f t="shared" si="61"/>
        <v/>
      </c>
      <c r="S152" s="7">
        <f t="shared" si="62"/>
        <v>0</v>
      </c>
      <c r="T152" s="7" t="str">
        <f>iferror(round(averageif('Wholesale Pricing'!H:H,$A152,'Wholesale Pricing'!Q:Q),2),"")</f>
        <v/>
      </c>
      <c r="U152" s="7" t="str">
        <f>iferror(round(averageif('Wholesale Pricing'!I:I,$A152,'Wholesale Pricing'!V:V),2),"")</f>
        <v/>
      </c>
      <c r="V152" s="7" t="str">
        <f>iferror(round(averageif('Wholesale Pricing'!J:J,$A152,'Wholesale Pricing'!AA:AA),2),"")</f>
        <v/>
      </c>
      <c r="W152" s="7" t="str">
        <f>iferror(round(averageif('Wholesale Pricing'!K:K,$A152,'Wholesale Pricing'!AF:AF),2),"")</f>
        <v/>
      </c>
      <c r="X152" s="7" t="str">
        <f>iferror(round(averageif('Wholesale Pricing'!L:L,$A152,'Wholesale Pricing'!AK:AK),2),"")</f>
        <v/>
      </c>
    </row>
    <row r="153" ht="14.25" customHeight="1">
      <c r="A153" s="138" t="s">
        <v>508</v>
      </c>
      <c r="B153" s="129"/>
      <c r="C153" s="126"/>
      <c r="D153" s="136">
        <v>101.0</v>
      </c>
      <c r="E153" s="124">
        <f t="shared" si="76"/>
        <v>104</v>
      </c>
      <c r="F153" s="124">
        <f t="shared" si="77"/>
        <v>112</v>
      </c>
      <c r="G153" s="124">
        <f t="shared" si="78"/>
        <v>120</v>
      </c>
      <c r="H153" s="7">
        <f t="shared" si="58"/>
        <v>0.13</v>
      </c>
      <c r="J153" s="7"/>
      <c r="P153" s="7">
        <f t="shared" si="60"/>
        <v>0.13</v>
      </c>
      <c r="R153" s="7" t="str">
        <f t="shared" si="61"/>
        <v/>
      </c>
      <c r="S153" s="7">
        <f t="shared" si="62"/>
        <v>0</v>
      </c>
      <c r="T153" s="7"/>
      <c r="U153" s="7"/>
      <c r="V153" s="7"/>
      <c r="W153" s="7"/>
      <c r="X153" s="7"/>
    </row>
    <row r="154" ht="14.25" customHeight="1">
      <c r="A154" s="138" t="s">
        <v>509</v>
      </c>
      <c r="B154" s="129"/>
      <c r="C154" s="126"/>
      <c r="D154" s="136">
        <v>203.0</v>
      </c>
      <c r="E154" s="124">
        <f t="shared" si="76"/>
        <v>208</v>
      </c>
      <c r="F154" s="124">
        <f t="shared" si="77"/>
        <v>224</v>
      </c>
      <c r="G154" s="124">
        <f t="shared" si="78"/>
        <v>240</v>
      </c>
      <c r="H154" s="7">
        <f t="shared" si="58"/>
        <v>0.07</v>
      </c>
      <c r="J154" s="7"/>
      <c r="P154" s="7">
        <f t="shared" si="60"/>
        <v>0.06</v>
      </c>
      <c r="R154" s="7" t="str">
        <f t="shared" si="61"/>
        <v/>
      </c>
      <c r="S154" s="7">
        <f t="shared" si="62"/>
        <v>0</v>
      </c>
      <c r="T154" s="7"/>
      <c r="U154" s="7"/>
      <c r="V154" s="7"/>
      <c r="W154" s="7"/>
      <c r="X154" s="7"/>
    </row>
    <row r="155" ht="14.25" customHeight="1">
      <c r="A155" s="138" t="s">
        <v>511</v>
      </c>
      <c r="B155" s="129" t="s">
        <v>512</v>
      </c>
      <c r="C155" s="126"/>
      <c r="D155" s="136">
        <v>266.0</v>
      </c>
      <c r="E155" s="124">
        <f t="shared" si="76"/>
        <v>273</v>
      </c>
      <c r="F155" s="124">
        <f t="shared" si="77"/>
        <v>293</v>
      </c>
      <c r="G155" s="124">
        <f t="shared" si="78"/>
        <v>314</v>
      </c>
      <c r="H155" s="7">
        <f t="shared" si="58"/>
        <v>0.05</v>
      </c>
      <c r="I155" s="2" t="s">
        <v>513</v>
      </c>
      <c r="J155" s="7"/>
      <c r="P155" s="7">
        <f t="shared" si="60"/>
        <v>0.05</v>
      </c>
      <c r="R155" s="7" t="str">
        <f t="shared" si="61"/>
        <v/>
      </c>
      <c r="S155" s="7">
        <f t="shared" si="62"/>
        <v>0</v>
      </c>
      <c r="T155" s="7"/>
      <c r="U155" s="7"/>
      <c r="V155" s="7"/>
      <c r="W155" s="7"/>
      <c r="X155" s="7"/>
    </row>
    <row r="156" ht="14.25" customHeight="1">
      <c r="A156" s="122" t="s">
        <v>514</v>
      </c>
      <c r="B156" s="129" t="s">
        <v>515</v>
      </c>
      <c r="C156" s="126">
        <v>0.075</v>
      </c>
      <c r="D156" s="124">
        <f t="shared" ref="D156:D172" si="79">IFERROR(ROUNDDOWN($C$1/C156,0),"")</f>
        <v>173</v>
      </c>
      <c r="E156" s="124">
        <f t="shared" si="76"/>
        <v>177</v>
      </c>
      <c r="F156" s="124">
        <f t="shared" si="77"/>
        <v>191</v>
      </c>
      <c r="G156" s="124">
        <f t="shared" si="78"/>
        <v>205</v>
      </c>
      <c r="H156" s="7">
        <f t="shared" si="58"/>
        <v>0.08</v>
      </c>
      <c r="J156" s="7" t="str">
        <f t="shared" ref="J156:J175" si="80">if(C156="",round($D$1/D156,4),"")</f>
        <v/>
      </c>
      <c r="P156" s="7">
        <f t="shared" si="60"/>
        <v>0.07</v>
      </c>
      <c r="R156" s="7" t="str">
        <f t="shared" si="61"/>
        <v/>
      </c>
      <c r="S156" s="7">
        <f t="shared" si="62"/>
        <v>0</v>
      </c>
      <c r="T156" s="7" t="str">
        <f>iferror(round(averageif('Wholesale Pricing'!H:H,$A156,'Wholesale Pricing'!Q:Q),2),"")</f>
        <v/>
      </c>
      <c r="U156" s="7" t="str">
        <f>iferror(round(averageif('Wholesale Pricing'!I:I,$A156,'Wholesale Pricing'!V:V),2),"")</f>
        <v/>
      </c>
      <c r="V156" s="7" t="str">
        <f>iferror(round(averageif('Wholesale Pricing'!J:J,$A156,'Wholesale Pricing'!AA:AA),2),"")</f>
        <v/>
      </c>
      <c r="W156" s="7" t="str">
        <f>iferror(round(averageif('Wholesale Pricing'!K:K,$A156,'Wholesale Pricing'!AF:AF),2),"")</f>
        <v/>
      </c>
      <c r="X156" s="7" t="str">
        <f>iferror(round(averageif('Wholesale Pricing'!L:L,$A156,'Wholesale Pricing'!AK:AK),2),"")</f>
        <v/>
      </c>
    </row>
    <row r="157" ht="14.25" customHeight="1">
      <c r="A157" s="122" t="s">
        <v>520</v>
      </c>
      <c r="B157" s="129" t="s">
        <v>521</v>
      </c>
      <c r="C157" s="126">
        <v>0.22</v>
      </c>
      <c r="D157" s="124">
        <f t="shared" si="79"/>
        <v>59</v>
      </c>
      <c r="E157" s="124">
        <f t="shared" si="76"/>
        <v>61</v>
      </c>
      <c r="F157" s="124">
        <f t="shared" si="77"/>
        <v>65</v>
      </c>
      <c r="G157" s="124">
        <f t="shared" si="78"/>
        <v>70</v>
      </c>
      <c r="H157" s="7">
        <f t="shared" si="58"/>
        <v>0.23</v>
      </c>
      <c r="J157" s="7" t="str">
        <f t="shared" si="80"/>
        <v/>
      </c>
      <c r="P157" s="7">
        <f t="shared" si="60"/>
        <v>0.21</v>
      </c>
      <c r="R157" s="7" t="str">
        <f t="shared" si="61"/>
        <v/>
      </c>
      <c r="S157" s="7">
        <f t="shared" si="62"/>
        <v>0</v>
      </c>
      <c r="T157" s="7" t="str">
        <f>iferror(round(averageif('Wholesale Pricing'!H:H,$A157,'Wholesale Pricing'!Q:Q),2),"")</f>
        <v/>
      </c>
      <c r="U157" s="7" t="str">
        <f>iferror(round(averageif('Wholesale Pricing'!I:I,$A157,'Wholesale Pricing'!V:V),2),"")</f>
        <v/>
      </c>
      <c r="V157" s="7" t="str">
        <f>iferror(round(averageif('Wholesale Pricing'!J:J,$A157,'Wholesale Pricing'!AA:AA),2),"")</f>
        <v/>
      </c>
      <c r="W157" s="7" t="str">
        <f>iferror(round(averageif('Wholesale Pricing'!K:K,$A157,'Wholesale Pricing'!AF:AF),2),"")</f>
        <v/>
      </c>
      <c r="X157" s="7" t="str">
        <f>iferror(round(averageif('Wholesale Pricing'!L:L,$A157,'Wholesale Pricing'!AK:AK),2),"")</f>
        <v/>
      </c>
    </row>
    <row r="158" ht="14.25" customHeight="1">
      <c r="A158" s="122" t="s">
        <v>522</v>
      </c>
      <c r="B158" s="125" t="s">
        <v>523</v>
      </c>
      <c r="C158" s="126">
        <v>0.1</v>
      </c>
      <c r="D158" s="124">
        <f t="shared" si="79"/>
        <v>130</v>
      </c>
      <c r="E158" s="124">
        <f t="shared" si="76"/>
        <v>133</v>
      </c>
      <c r="F158" s="124">
        <f t="shared" si="77"/>
        <v>144</v>
      </c>
      <c r="G158" s="124">
        <f t="shared" si="78"/>
        <v>154</v>
      </c>
      <c r="H158" s="7">
        <f t="shared" si="58"/>
        <v>0.1</v>
      </c>
      <c r="J158" s="7" t="str">
        <f t="shared" si="80"/>
        <v/>
      </c>
      <c r="P158" s="7">
        <f t="shared" si="60"/>
        <v>0.1</v>
      </c>
      <c r="R158" s="7" t="str">
        <f t="shared" si="61"/>
        <v/>
      </c>
      <c r="S158" s="7">
        <f t="shared" si="62"/>
        <v>0</v>
      </c>
      <c r="T158" s="7" t="str">
        <f>iferror(round(averageif('Wholesale Pricing'!H:H,$A158,'Wholesale Pricing'!Q:Q),2),"")</f>
        <v/>
      </c>
      <c r="U158" s="7" t="str">
        <f>iferror(round(averageif('Wholesale Pricing'!I:I,$A158,'Wholesale Pricing'!V:V),2),"")</f>
        <v/>
      </c>
      <c r="V158" s="7" t="str">
        <f>iferror(round(averageif('Wholesale Pricing'!J:J,$A158,'Wholesale Pricing'!AA:AA),2),"")</f>
        <v/>
      </c>
      <c r="W158" s="7" t="str">
        <f>iferror(round(averageif('Wholesale Pricing'!K:K,$A158,'Wholesale Pricing'!AF:AF),2),"")</f>
        <v/>
      </c>
      <c r="X158" s="7" t="str">
        <f>iferror(round(averageif('Wholesale Pricing'!L:L,$A158,'Wholesale Pricing'!AK:AK),2),"")</f>
        <v/>
      </c>
    </row>
    <row r="159" ht="14.25" customHeight="1">
      <c r="A159" s="122" t="s">
        <v>525</v>
      </c>
      <c r="B159" s="125" t="s">
        <v>526</v>
      </c>
      <c r="C159" s="126">
        <v>0.16</v>
      </c>
      <c r="D159" s="124">
        <f t="shared" si="79"/>
        <v>81</v>
      </c>
      <c r="E159" s="124">
        <f t="shared" si="76"/>
        <v>83</v>
      </c>
      <c r="F159" s="124">
        <f t="shared" si="77"/>
        <v>90</v>
      </c>
      <c r="G159" s="124">
        <f t="shared" si="78"/>
        <v>96</v>
      </c>
      <c r="H159" s="7">
        <f t="shared" si="58"/>
        <v>0.17</v>
      </c>
      <c r="J159" s="7" t="str">
        <f t="shared" si="80"/>
        <v/>
      </c>
      <c r="P159" s="7">
        <f t="shared" si="60"/>
        <v>0.16</v>
      </c>
      <c r="R159" s="7" t="str">
        <f t="shared" si="61"/>
        <v/>
      </c>
      <c r="S159" s="7">
        <f t="shared" si="62"/>
        <v>0</v>
      </c>
      <c r="T159" s="7" t="str">
        <f>iferror(round(averageif('Wholesale Pricing'!H:H,$A159,'Wholesale Pricing'!Q:Q),2),"")</f>
        <v/>
      </c>
      <c r="U159" s="7" t="str">
        <f>iferror(round(averageif('Wholesale Pricing'!I:I,$A159,'Wholesale Pricing'!V:V),2),"")</f>
        <v/>
      </c>
      <c r="V159" s="7" t="str">
        <f>iferror(round(averageif('Wholesale Pricing'!J:J,$A159,'Wholesale Pricing'!AA:AA),2),"")</f>
        <v/>
      </c>
      <c r="W159" s="7" t="str">
        <f>iferror(round(averageif('Wholesale Pricing'!K:K,$A159,'Wholesale Pricing'!AF:AF),2),"")</f>
        <v/>
      </c>
      <c r="X159" s="7" t="str">
        <f>iferror(round(averageif('Wholesale Pricing'!L:L,$A159,'Wholesale Pricing'!AK:AK),2),"")</f>
        <v/>
      </c>
    </row>
    <row r="160" ht="14.25" customHeight="1">
      <c r="A160" s="122" t="s">
        <v>527</v>
      </c>
      <c r="B160" s="125" t="s">
        <v>528</v>
      </c>
      <c r="C160" s="126">
        <v>0.175</v>
      </c>
      <c r="D160" s="124">
        <f t="shared" si="79"/>
        <v>74</v>
      </c>
      <c r="E160" s="124">
        <f t="shared" si="76"/>
        <v>76</v>
      </c>
      <c r="F160" s="124">
        <f t="shared" si="77"/>
        <v>82</v>
      </c>
      <c r="G160" s="124">
        <f t="shared" si="78"/>
        <v>88</v>
      </c>
      <c r="H160" s="7">
        <f t="shared" si="58"/>
        <v>0.18</v>
      </c>
      <c r="J160" s="7" t="str">
        <f t="shared" si="80"/>
        <v/>
      </c>
      <c r="P160" s="7">
        <f t="shared" si="60"/>
        <v>0.17</v>
      </c>
      <c r="R160" s="7" t="str">
        <f t="shared" si="61"/>
        <v/>
      </c>
      <c r="S160" s="7">
        <f t="shared" si="62"/>
        <v>0</v>
      </c>
      <c r="T160" s="7" t="str">
        <f>iferror(round(averageif('Wholesale Pricing'!H:H,$A160,'Wholesale Pricing'!Q:Q),2),"")</f>
        <v/>
      </c>
      <c r="U160" s="7" t="str">
        <f>iferror(round(averageif('Wholesale Pricing'!I:I,$A160,'Wholesale Pricing'!V:V),2),"")</f>
        <v/>
      </c>
      <c r="V160" s="7" t="str">
        <f>iferror(round(averageif('Wholesale Pricing'!J:J,$A160,'Wholesale Pricing'!AA:AA),2),"")</f>
        <v/>
      </c>
      <c r="W160" s="7" t="str">
        <f>iferror(round(averageif('Wholesale Pricing'!K:K,$A160,'Wholesale Pricing'!AF:AF),2),"")</f>
        <v/>
      </c>
      <c r="X160" s="7" t="str">
        <f>iferror(round(averageif('Wholesale Pricing'!L:L,$A160,'Wholesale Pricing'!AK:AK),2),"")</f>
        <v/>
      </c>
    </row>
    <row r="161" ht="14.25" customHeight="1">
      <c r="A161" s="122" t="s">
        <v>207</v>
      </c>
      <c r="B161" s="125" t="s">
        <v>531</v>
      </c>
      <c r="C161" s="139">
        <v>1.05</v>
      </c>
      <c r="D161" s="124">
        <f t="shared" si="79"/>
        <v>12</v>
      </c>
      <c r="E161" s="124">
        <f t="shared" si="76"/>
        <v>13</v>
      </c>
      <c r="F161" s="124">
        <f t="shared" si="77"/>
        <v>14</v>
      </c>
      <c r="G161" s="124">
        <f t="shared" si="78"/>
        <v>15</v>
      </c>
      <c r="H161" s="7">
        <f t="shared" si="58"/>
        <v>1.07</v>
      </c>
      <c r="J161" s="7" t="str">
        <f t="shared" si="80"/>
        <v/>
      </c>
      <c r="P161" s="7">
        <f t="shared" si="60"/>
        <v>1</v>
      </c>
      <c r="R161" s="7" t="str">
        <f t="shared" si="61"/>
        <v/>
      </c>
      <c r="S161" s="7">
        <f t="shared" si="62"/>
        <v>0</v>
      </c>
      <c r="T161" s="7" t="str">
        <f>iferror(round(averageif('Wholesale Pricing'!H:H,$A161,'Wholesale Pricing'!Q:Q),2),"")</f>
        <v/>
      </c>
      <c r="U161" s="7" t="str">
        <f>iferror(round(averageif('Wholesale Pricing'!I:I,$A161,'Wholesale Pricing'!V:V),2),"")</f>
        <v/>
      </c>
      <c r="V161" s="7" t="str">
        <f>iferror(round(averageif('Wholesale Pricing'!J:J,$A161,'Wholesale Pricing'!AA:AA),2),"")</f>
        <v/>
      </c>
      <c r="W161" s="7" t="str">
        <f>iferror(round(averageif('Wholesale Pricing'!K:K,$A161,'Wholesale Pricing'!AF:AF),2),"")</f>
        <v/>
      </c>
      <c r="X161" s="7" t="str">
        <f>iferror(round(averageif('Wholesale Pricing'!L:L,$A161,'Wholesale Pricing'!AK:AK),2),"")</f>
        <v/>
      </c>
    </row>
    <row r="162" ht="14.25" customHeight="1">
      <c r="A162" s="122" t="s">
        <v>532</v>
      </c>
      <c r="B162" s="129" t="s">
        <v>533</v>
      </c>
      <c r="C162" s="126">
        <v>0.17</v>
      </c>
      <c r="D162" s="124">
        <f t="shared" si="79"/>
        <v>76</v>
      </c>
      <c r="E162" s="124">
        <f t="shared" si="76"/>
        <v>78</v>
      </c>
      <c r="F162" s="124">
        <f t="shared" si="77"/>
        <v>84</v>
      </c>
      <c r="G162" s="124">
        <f t="shared" si="78"/>
        <v>90</v>
      </c>
      <c r="H162" s="7">
        <f t="shared" si="58"/>
        <v>0.18</v>
      </c>
      <c r="J162" s="7" t="str">
        <f t="shared" si="80"/>
        <v/>
      </c>
      <c r="P162" s="7">
        <f t="shared" si="60"/>
        <v>0.17</v>
      </c>
      <c r="R162" s="7" t="str">
        <f t="shared" si="61"/>
        <v/>
      </c>
      <c r="S162" s="7">
        <f t="shared" si="62"/>
        <v>0</v>
      </c>
      <c r="T162" s="7" t="str">
        <f>iferror(round(averageif('Wholesale Pricing'!H:H,$A162,'Wholesale Pricing'!Q:Q),2),"")</f>
        <v/>
      </c>
      <c r="U162" s="7" t="str">
        <f>iferror(round(averageif('Wholesale Pricing'!I:I,$A162,'Wholesale Pricing'!V:V),2),"")</f>
        <v/>
      </c>
      <c r="V162" s="7" t="str">
        <f>iferror(round(averageif('Wholesale Pricing'!J:J,$A162,'Wholesale Pricing'!AA:AA),2),"")</f>
        <v/>
      </c>
      <c r="W162" s="7" t="str">
        <f>iferror(round(averageif('Wholesale Pricing'!K:K,$A162,'Wholesale Pricing'!AF:AF),2),"")</f>
        <v/>
      </c>
      <c r="X162" s="7" t="str">
        <f>iferror(round(averageif('Wholesale Pricing'!L:L,$A162,'Wholesale Pricing'!AK:AK),2),"")</f>
        <v/>
      </c>
    </row>
    <row r="163" ht="14.25" customHeight="1">
      <c r="A163" s="122" t="s">
        <v>535</v>
      </c>
      <c r="B163" s="125" t="s">
        <v>536</v>
      </c>
      <c r="C163" s="126">
        <v>0.12</v>
      </c>
      <c r="D163" s="124">
        <f t="shared" si="79"/>
        <v>108</v>
      </c>
      <c r="E163" s="124">
        <f t="shared" si="76"/>
        <v>111</v>
      </c>
      <c r="F163" s="124">
        <f t="shared" si="77"/>
        <v>119</v>
      </c>
      <c r="G163" s="124">
        <f t="shared" si="78"/>
        <v>128</v>
      </c>
      <c r="H163" s="7">
        <f t="shared" si="58"/>
        <v>0.13</v>
      </c>
      <c r="J163" s="7" t="str">
        <f t="shared" si="80"/>
        <v/>
      </c>
      <c r="P163" s="7">
        <f t="shared" si="60"/>
        <v>0.12</v>
      </c>
      <c r="R163" s="7" t="str">
        <f t="shared" si="61"/>
        <v/>
      </c>
      <c r="S163" s="7">
        <f t="shared" si="62"/>
        <v>0</v>
      </c>
      <c r="T163" s="7" t="str">
        <f>iferror(round(averageif('Wholesale Pricing'!H:H,$A163,'Wholesale Pricing'!Q:Q),2),"")</f>
        <v/>
      </c>
      <c r="U163" s="7" t="str">
        <f>iferror(round(averageif('Wholesale Pricing'!I:I,$A163,'Wholesale Pricing'!V:V),2),"")</f>
        <v/>
      </c>
      <c r="V163" s="7" t="str">
        <f>iferror(round(averageif('Wholesale Pricing'!J:J,$A163,'Wholesale Pricing'!AA:AA),2),"")</f>
        <v/>
      </c>
      <c r="W163" s="7" t="str">
        <f>iferror(round(averageif('Wholesale Pricing'!K:K,$A163,'Wholesale Pricing'!AF:AF),2),"")</f>
        <v/>
      </c>
      <c r="X163" s="7" t="str">
        <f>iferror(round(averageif('Wholesale Pricing'!L:L,$A163,'Wholesale Pricing'!AK:AK),2),"")</f>
        <v/>
      </c>
    </row>
    <row r="164" ht="14.25" customHeight="1">
      <c r="A164" s="122" t="s">
        <v>537</v>
      </c>
      <c r="B164" s="125" t="s">
        <v>538</v>
      </c>
      <c r="C164" s="126">
        <v>1.4</v>
      </c>
      <c r="D164" s="124">
        <f t="shared" si="79"/>
        <v>9</v>
      </c>
      <c r="E164" s="124">
        <f t="shared" si="76"/>
        <v>10</v>
      </c>
      <c r="F164" s="124">
        <f>IFERROR(ROUNDUP(SUM(SUM($D164/$D$1)*$F$1),0),"")+1</f>
        <v>11</v>
      </c>
      <c r="G164" s="124">
        <f>IFERROR(ROUNDUP(SUM(SUM($D164/$D$1)*$G$1),0),"")+1</f>
        <v>12</v>
      </c>
      <c r="H164" s="7">
        <f t="shared" si="58"/>
        <v>1.33</v>
      </c>
      <c r="J164" s="7" t="str">
        <f t="shared" si="80"/>
        <v/>
      </c>
      <c r="P164" s="7">
        <f t="shared" si="60"/>
        <v>1.25</v>
      </c>
      <c r="R164" s="7" t="str">
        <f t="shared" si="61"/>
        <v/>
      </c>
      <c r="S164" s="7">
        <f t="shared" si="62"/>
        <v>0</v>
      </c>
      <c r="T164" s="7" t="str">
        <f>iferror(round(averageif('Wholesale Pricing'!H:H,$A164,'Wholesale Pricing'!Q:Q),2),"")</f>
        <v/>
      </c>
      <c r="U164" s="7" t="str">
        <f>iferror(round(averageif('Wholesale Pricing'!I:I,$A164,'Wholesale Pricing'!V:V),2),"")</f>
        <v/>
      </c>
      <c r="V164" s="7" t="str">
        <f>iferror(round(averageif('Wholesale Pricing'!J:J,$A164,'Wholesale Pricing'!AA:AA),2),"")</f>
        <v/>
      </c>
      <c r="W164" s="7" t="str">
        <f>iferror(round(averageif('Wholesale Pricing'!K:K,$A164,'Wholesale Pricing'!AF:AF),2),"")</f>
        <v/>
      </c>
      <c r="X164" s="7" t="str">
        <f>iferror(round(averageif('Wholesale Pricing'!L:L,$A164,'Wholesale Pricing'!AK:AK),2),"")</f>
        <v/>
      </c>
    </row>
    <row r="165" ht="14.25" customHeight="1">
      <c r="A165" s="122" t="s">
        <v>540</v>
      </c>
      <c r="B165" s="129" t="s">
        <v>541</v>
      </c>
      <c r="C165" s="126">
        <v>0.085</v>
      </c>
      <c r="D165" s="124">
        <f t="shared" si="79"/>
        <v>152</v>
      </c>
      <c r="E165" s="124">
        <f t="shared" si="76"/>
        <v>156</v>
      </c>
      <c r="F165" s="124">
        <f t="shared" ref="F165:F172" si="81">IFERROR(ROUNDUP(SUM(SUM($D165/$D$1)*$F$1),0),"")</f>
        <v>168</v>
      </c>
      <c r="G165" s="124">
        <f t="shared" ref="G165:G172" si="82">IFERROR(ROUNDUP(SUM(SUM($D165/$D$1)*$G$1),0),"")</f>
        <v>180</v>
      </c>
      <c r="H165" s="7">
        <f t="shared" si="58"/>
        <v>0.09</v>
      </c>
      <c r="J165" s="7" t="str">
        <f t="shared" si="80"/>
        <v/>
      </c>
      <c r="P165" s="7">
        <f t="shared" si="60"/>
        <v>0.08</v>
      </c>
      <c r="R165" s="7" t="str">
        <f t="shared" si="61"/>
        <v/>
      </c>
      <c r="S165" s="7">
        <f t="shared" si="62"/>
        <v>0</v>
      </c>
      <c r="T165" s="7" t="str">
        <f>iferror(round(averageif('Wholesale Pricing'!H:H,$A165,'Wholesale Pricing'!Q:Q),2),"")</f>
        <v/>
      </c>
      <c r="U165" s="7" t="str">
        <f>iferror(round(averageif('Wholesale Pricing'!I:I,$A165,'Wholesale Pricing'!V:V),2),"")</f>
        <v/>
      </c>
      <c r="V165" s="7" t="str">
        <f>iferror(round(averageif('Wholesale Pricing'!J:J,$A165,'Wholesale Pricing'!AA:AA),2),"")</f>
        <v/>
      </c>
      <c r="W165" s="7" t="str">
        <f>iferror(round(averageif('Wholesale Pricing'!K:K,$A165,'Wholesale Pricing'!AF:AF),2),"")</f>
        <v/>
      </c>
      <c r="X165" s="7" t="str">
        <f>iferror(round(averageif('Wholesale Pricing'!L:L,$A165,'Wholesale Pricing'!AK:AK),2),"")</f>
        <v/>
      </c>
    </row>
    <row r="166" ht="14.25" customHeight="1">
      <c r="A166" s="122" t="s">
        <v>216</v>
      </c>
      <c r="B166" s="129" t="s">
        <v>542</v>
      </c>
      <c r="C166" s="126">
        <v>0.65</v>
      </c>
      <c r="D166" s="124">
        <f t="shared" si="79"/>
        <v>20</v>
      </c>
      <c r="E166" s="124">
        <f t="shared" si="76"/>
        <v>21</v>
      </c>
      <c r="F166" s="124">
        <f t="shared" si="81"/>
        <v>23</v>
      </c>
      <c r="G166" s="124">
        <f t="shared" si="82"/>
        <v>24</v>
      </c>
      <c r="H166" s="7">
        <f t="shared" si="58"/>
        <v>0.67</v>
      </c>
      <c r="J166" s="7" t="str">
        <f t="shared" si="80"/>
        <v/>
      </c>
      <c r="P166" s="7">
        <f t="shared" si="60"/>
        <v>0.63</v>
      </c>
      <c r="R166" s="7" t="str">
        <f t="shared" si="61"/>
        <v/>
      </c>
      <c r="S166" s="7">
        <f t="shared" si="62"/>
        <v>0</v>
      </c>
      <c r="T166" s="7" t="str">
        <f>iferror(round(averageif('Wholesale Pricing'!H:H,$A166,'Wholesale Pricing'!Q:Q),2),"")</f>
        <v/>
      </c>
      <c r="U166" s="7" t="str">
        <f>iferror(round(averageif('Wholesale Pricing'!I:I,$A166,'Wholesale Pricing'!V:V),2),"")</f>
        <v/>
      </c>
      <c r="V166" s="7" t="str">
        <f>iferror(round(averageif('Wholesale Pricing'!J:J,$A166,'Wholesale Pricing'!AA:AA),2),"")</f>
        <v/>
      </c>
      <c r="W166" s="7" t="str">
        <f>iferror(round(averageif('Wholesale Pricing'!K:K,$A166,'Wholesale Pricing'!AF:AF),2),"")</f>
        <v/>
      </c>
      <c r="X166" s="7" t="str">
        <f>iferror(round(averageif('Wholesale Pricing'!L:L,$A166,'Wholesale Pricing'!AK:AK),2),"")</f>
        <v/>
      </c>
    </row>
    <row r="167" ht="14.25" customHeight="1">
      <c r="A167" s="122" t="s">
        <v>544</v>
      </c>
      <c r="B167" s="125" t="s">
        <v>544</v>
      </c>
      <c r="C167" s="126">
        <v>0.2</v>
      </c>
      <c r="D167" s="124">
        <f t="shared" si="79"/>
        <v>65</v>
      </c>
      <c r="E167" s="124">
        <f t="shared" si="76"/>
        <v>67</v>
      </c>
      <c r="F167" s="124">
        <f t="shared" si="81"/>
        <v>72</v>
      </c>
      <c r="G167" s="124">
        <f t="shared" si="82"/>
        <v>77</v>
      </c>
      <c r="H167" s="7">
        <f t="shared" si="58"/>
        <v>0.21</v>
      </c>
      <c r="J167" s="7" t="str">
        <f t="shared" si="80"/>
        <v/>
      </c>
      <c r="P167" s="7">
        <f t="shared" si="60"/>
        <v>0.19</v>
      </c>
      <c r="R167" s="7" t="str">
        <f t="shared" si="61"/>
        <v/>
      </c>
      <c r="S167" s="7">
        <f t="shared" si="62"/>
        <v>0</v>
      </c>
      <c r="T167" s="7" t="str">
        <f>iferror(round(averageif('Wholesale Pricing'!H:H,$A167,'Wholesale Pricing'!Q:Q),2),"")</f>
        <v/>
      </c>
      <c r="U167" s="7" t="str">
        <f>iferror(round(averageif('Wholesale Pricing'!I:I,$A167,'Wholesale Pricing'!V:V),2),"")</f>
        <v/>
      </c>
      <c r="V167" s="7" t="str">
        <f>iferror(round(averageif('Wholesale Pricing'!J:J,$A167,'Wholesale Pricing'!AA:AA),2),"")</f>
        <v/>
      </c>
      <c r="W167" s="7" t="str">
        <f>iferror(round(averageif('Wholesale Pricing'!K:K,$A167,'Wholesale Pricing'!AF:AF),2),"")</f>
        <v/>
      </c>
      <c r="X167" s="7" t="str">
        <f>iferror(round(averageif('Wholesale Pricing'!L:L,$A167,'Wholesale Pricing'!AK:AK),2),"")</f>
        <v/>
      </c>
    </row>
    <row r="168" ht="14.25" customHeight="1">
      <c r="A168" s="122" t="s">
        <v>546</v>
      </c>
      <c r="B168" s="125" t="s">
        <v>546</v>
      </c>
      <c r="C168" s="126">
        <v>0.2</v>
      </c>
      <c r="D168" s="124">
        <f t="shared" si="79"/>
        <v>65</v>
      </c>
      <c r="E168" s="124">
        <f t="shared" si="76"/>
        <v>67</v>
      </c>
      <c r="F168" s="124">
        <f t="shared" si="81"/>
        <v>72</v>
      </c>
      <c r="G168" s="124">
        <f t="shared" si="82"/>
        <v>77</v>
      </c>
      <c r="H168" s="7">
        <f t="shared" si="58"/>
        <v>0.21</v>
      </c>
      <c r="J168" s="7" t="str">
        <f t="shared" si="80"/>
        <v/>
      </c>
      <c r="P168" s="7">
        <f t="shared" si="60"/>
        <v>0.19</v>
      </c>
      <c r="R168" s="7" t="str">
        <f t="shared" si="61"/>
        <v/>
      </c>
      <c r="S168" s="7">
        <f t="shared" si="62"/>
        <v>0</v>
      </c>
      <c r="T168" s="7" t="str">
        <f>iferror(round(averageif('Wholesale Pricing'!H:H,$A168,'Wholesale Pricing'!Q:Q),2),"")</f>
        <v/>
      </c>
      <c r="U168" s="7" t="str">
        <f>iferror(round(averageif('Wholesale Pricing'!I:I,$A168,'Wholesale Pricing'!V:V),2),"")</f>
        <v/>
      </c>
      <c r="V168" s="7" t="str">
        <f>iferror(round(averageif('Wholesale Pricing'!J:J,$A168,'Wholesale Pricing'!AA:AA),2),"")</f>
        <v/>
      </c>
      <c r="W168" s="7" t="str">
        <f>iferror(round(averageif('Wholesale Pricing'!K:K,$A168,'Wholesale Pricing'!AF:AF),2),"")</f>
        <v/>
      </c>
      <c r="X168" s="7" t="str">
        <f>iferror(round(averageif('Wholesale Pricing'!L:L,$A168,'Wholesale Pricing'!AK:AK),2),"")</f>
        <v/>
      </c>
    </row>
    <row r="169" ht="14.25" customHeight="1">
      <c r="A169" s="122" t="s">
        <v>487</v>
      </c>
      <c r="B169" s="125" t="s">
        <v>548</v>
      </c>
      <c r="C169" s="126">
        <v>0.09</v>
      </c>
      <c r="D169" s="124">
        <f t="shared" si="79"/>
        <v>144</v>
      </c>
      <c r="E169" s="124">
        <f t="shared" si="76"/>
        <v>148</v>
      </c>
      <c r="F169" s="124">
        <f t="shared" si="81"/>
        <v>159</v>
      </c>
      <c r="G169" s="124">
        <f t="shared" si="82"/>
        <v>170</v>
      </c>
      <c r="H169" s="7">
        <f t="shared" si="58"/>
        <v>0.09</v>
      </c>
      <c r="J169" s="7" t="str">
        <f t="shared" si="80"/>
        <v/>
      </c>
      <c r="P169" s="7">
        <f t="shared" si="60"/>
        <v>0.09</v>
      </c>
      <c r="R169" s="7">
        <f t="shared" si="61"/>
        <v>0</v>
      </c>
      <c r="S169" s="7">
        <f t="shared" si="62"/>
        <v>0</v>
      </c>
      <c r="T169" s="7">
        <f>iferror(round(averageif('Wholesale Pricing'!H:H,$A169,'Wholesale Pricing'!Q:Q),2),"")</f>
        <v>0</v>
      </c>
      <c r="U169" s="7" t="str">
        <f>iferror(round(averageif('Wholesale Pricing'!I:I,$A169,'Wholesale Pricing'!V:V),2),"")</f>
        <v/>
      </c>
      <c r="V169" s="7" t="str">
        <f>iferror(round(averageif('Wholesale Pricing'!J:J,$A169,'Wholesale Pricing'!AA:AA),2),"")</f>
        <v/>
      </c>
      <c r="W169" s="7" t="str">
        <f>iferror(round(averageif('Wholesale Pricing'!K:K,$A169,'Wholesale Pricing'!AF:AF),2),"")</f>
        <v/>
      </c>
      <c r="X169" s="7" t="str">
        <f>iferror(round(averageif('Wholesale Pricing'!L:L,$A169,'Wholesale Pricing'!AK:AK),2),"")</f>
        <v/>
      </c>
    </row>
    <row r="170" ht="14.25" customHeight="1">
      <c r="A170" s="122" t="s">
        <v>490</v>
      </c>
      <c r="B170" s="125" t="s">
        <v>552</v>
      </c>
      <c r="C170" s="126">
        <v>0.12</v>
      </c>
      <c r="D170" s="124">
        <f t="shared" si="79"/>
        <v>108</v>
      </c>
      <c r="E170" s="124">
        <f t="shared" si="76"/>
        <v>111</v>
      </c>
      <c r="F170" s="124">
        <f t="shared" si="81"/>
        <v>119</v>
      </c>
      <c r="G170" s="124">
        <f t="shared" si="82"/>
        <v>128</v>
      </c>
      <c r="H170" s="7">
        <f t="shared" si="58"/>
        <v>0.13</v>
      </c>
      <c r="J170" s="7" t="str">
        <f t="shared" si="80"/>
        <v/>
      </c>
      <c r="P170" s="7">
        <f t="shared" si="60"/>
        <v>0.12</v>
      </c>
      <c r="R170" s="7">
        <f t="shared" si="61"/>
        <v>0</v>
      </c>
      <c r="S170" s="7">
        <f t="shared" si="62"/>
        <v>0</v>
      </c>
      <c r="T170" s="7">
        <f>iferror(round(averageif('Wholesale Pricing'!H:H,$A170,'Wholesale Pricing'!Q:Q),2),"")</f>
        <v>0</v>
      </c>
      <c r="U170" s="7" t="str">
        <f>iferror(round(averageif('Wholesale Pricing'!I:I,$A170,'Wholesale Pricing'!V:V),2),"")</f>
        <v/>
      </c>
      <c r="V170" s="7" t="str">
        <f>iferror(round(averageif('Wholesale Pricing'!J:J,$A170,'Wholesale Pricing'!AA:AA),2),"")</f>
        <v/>
      </c>
      <c r="W170" s="7" t="str">
        <f>iferror(round(averageif('Wholesale Pricing'!K:K,$A170,'Wholesale Pricing'!AF:AF),2),"")</f>
        <v/>
      </c>
      <c r="X170" s="7" t="str">
        <f>iferror(round(averageif('Wholesale Pricing'!L:L,$A170,'Wholesale Pricing'!AK:AK),2),"")</f>
        <v/>
      </c>
    </row>
    <row r="171" ht="14.25" customHeight="1">
      <c r="A171" s="122" t="s">
        <v>493</v>
      </c>
      <c r="B171" s="125" t="s">
        <v>553</v>
      </c>
      <c r="C171" s="126">
        <v>0.38</v>
      </c>
      <c r="D171" s="124">
        <f t="shared" si="79"/>
        <v>34</v>
      </c>
      <c r="E171" s="124">
        <f t="shared" si="76"/>
        <v>35</v>
      </c>
      <c r="F171" s="124">
        <f t="shared" si="81"/>
        <v>38</v>
      </c>
      <c r="G171" s="124">
        <f t="shared" si="82"/>
        <v>41</v>
      </c>
      <c r="H171" s="7">
        <f t="shared" si="58"/>
        <v>0.39</v>
      </c>
      <c r="J171" s="7" t="str">
        <f t="shared" si="80"/>
        <v/>
      </c>
      <c r="P171" s="7">
        <f t="shared" si="60"/>
        <v>0.37</v>
      </c>
      <c r="R171" s="7">
        <f t="shared" si="61"/>
        <v>0</v>
      </c>
      <c r="S171" s="7">
        <f t="shared" si="62"/>
        <v>0</v>
      </c>
      <c r="T171" s="7" t="str">
        <f>iferror(round(averageif('Wholesale Pricing'!H:H,$A171,'Wholesale Pricing'!Q:Q),2),"")</f>
        <v/>
      </c>
      <c r="U171" s="7">
        <f>iferror(round(averageif('Wholesale Pricing'!I:I,$A171,'Wholesale Pricing'!V:V),2),"")</f>
        <v>0</v>
      </c>
      <c r="V171" s="7" t="str">
        <f>iferror(round(averageif('Wholesale Pricing'!J:J,$A171,'Wholesale Pricing'!AA:AA),2),"")</f>
        <v/>
      </c>
      <c r="W171" s="7" t="str">
        <f>iferror(round(averageif('Wholesale Pricing'!K:K,$A171,'Wholesale Pricing'!AF:AF),2),"")</f>
        <v/>
      </c>
      <c r="X171" s="7" t="str">
        <f>iferror(round(averageif('Wholesale Pricing'!L:L,$A171,'Wholesale Pricing'!AK:AK),2),"")</f>
        <v/>
      </c>
    </row>
    <row r="172" ht="14.25" customHeight="1">
      <c r="A172" s="122" t="s">
        <v>555</v>
      </c>
      <c r="B172" s="125" t="s">
        <v>556</v>
      </c>
      <c r="C172" s="126">
        <v>0.09</v>
      </c>
      <c r="D172" s="124">
        <f t="shared" si="79"/>
        <v>144</v>
      </c>
      <c r="E172" s="124">
        <f t="shared" si="76"/>
        <v>148</v>
      </c>
      <c r="F172" s="124">
        <f t="shared" si="81"/>
        <v>159</v>
      </c>
      <c r="G172" s="124">
        <f t="shared" si="82"/>
        <v>170</v>
      </c>
      <c r="H172" s="7">
        <f t="shared" si="58"/>
        <v>0.09</v>
      </c>
      <c r="J172" s="7" t="str">
        <f t="shared" si="80"/>
        <v/>
      </c>
      <c r="P172" s="7">
        <f t="shared" si="60"/>
        <v>0.09</v>
      </c>
      <c r="R172" s="7" t="str">
        <f t="shared" si="61"/>
        <v/>
      </c>
      <c r="S172" s="7">
        <f t="shared" si="62"/>
        <v>0</v>
      </c>
      <c r="T172" s="7" t="str">
        <f>iferror(round(averageif('Wholesale Pricing'!H:H,$A172,'Wholesale Pricing'!Q:Q),2),"")</f>
        <v/>
      </c>
      <c r="U172" s="7" t="str">
        <f>iferror(round(averageif('Wholesale Pricing'!I:I,$A172,'Wholesale Pricing'!V:V),2),"")</f>
        <v/>
      </c>
      <c r="V172" s="7" t="str">
        <f>iferror(round(averageif('Wholesale Pricing'!J:J,$A172,'Wholesale Pricing'!AA:AA),2),"")</f>
        <v/>
      </c>
      <c r="W172" s="7" t="str">
        <f>iferror(round(averageif('Wholesale Pricing'!K:K,$A172,'Wholesale Pricing'!AF:AF),2),"")</f>
        <v/>
      </c>
      <c r="X172" s="7" t="str">
        <f>iferror(round(averageif('Wholesale Pricing'!L:L,$A172,'Wholesale Pricing'!AK:AK),2),"")</f>
        <v/>
      </c>
    </row>
    <row r="173" ht="14.25" customHeight="1">
      <c r="A173" s="122" t="s">
        <v>558</v>
      </c>
      <c r="B173" s="129" t="s">
        <v>559</v>
      </c>
      <c r="C173" s="139">
        <v>0.6</v>
      </c>
      <c r="D173" s="124">
        <f>IFERROR(ROUNDDOWN($C$1/C173,0),"")+1</f>
        <v>22</v>
      </c>
      <c r="E173" s="124">
        <f t="shared" si="76"/>
        <v>23</v>
      </c>
      <c r="F173" s="124">
        <f>IFERROR(ROUNDUP(SUM(SUM($D173/$D$1)*$F$1),0),"")-1</f>
        <v>24</v>
      </c>
      <c r="G173" s="124">
        <f>IFERROR(ROUNDUP(SUM(SUM($D173/$D$1)*$G$1),0),"")-2</f>
        <v>24</v>
      </c>
      <c r="H173" s="7">
        <f t="shared" si="58"/>
        <v>0.67</v>
      </c>
      <c r="J173" s="7" t="str">
        <f t="shared" si="80"/>
        <v/>
      </c>
      <c r="P173" s="7">
        <f t="shared" si="60"/>
        <v>0.63</v>
      </c>
      <c r="R173" s="7" t="str">
        <f t="shared" si="61"/>
        <v/>
      </c>
      <c r="S173" s="7">
        <f t="shared" si="62"/>
        <v>0</v>
      </c>
      <c r="T173" s="7" t="str">
        <f>iferror(round(averageif('Wholesale Pricing'!H:H,$A173,'Wholesale Pricing'!Q:Q),2),"")</f>
        <v/>
      </c>
      <c r="U173" s="7" t="str">
        <f>iferror(round(averageif('Wholesale Pricing'!I:I,$A173,'Wholesale Pricing'!V:V),2),"")</f>
        <v/>
      </c>
      <c r="V173" s="7" t="str">
        <f>iferror(round(averageif('Wholesale Pricing'!J:J,$A173,'Wholesale Pricing'!AA:AA),2),"")</f>
        <v/>
      </c>
      <c r="W173" s="7" t="str">
        <f>iferror(round(averageif('Wholesale Pricing'!K:K,$A173,'Wholesale Pricing'!AF:AF),2),"")</f>
        <v/>
      </c>
      <c r="X173" s="7" t="str">
        <f>iferror(round(averageif('Wholesale Pricing'!L:L,$A173,'Wholesale Pricing'!AK:AK),2),"")</f>
        <v/>
      </c>
    </row>
    <row r="174" ht="14.25" customHeight="1">
      <c r="A174" s="122" t="s">
        <v>561</v>
      </c>
      <c r="B174" s="125" t="s">
        <v>562</v>
      </c>
      <c r="C174" s="126">
        <v>0.13</v>
      </c>
      <c r="D174" s="124">
        <f t="shared" ref="D174:D176" si="83">IFERROR(ROUNDDOWN($C$1/C174,0),"")</f>
        <v>100</v>
      </c>
      <c r="E174" s="124">
        <f t="shared" si="76"/>
        <v>103</v>
      </c>
      <c r="F174" s="124">
        <f t="shared" ref="F174:F176" si="84">IFERROR(ROUNDUP(SUM(SUM($D174/$D$1)*$F$1),0),"")</f>
        <v>111</v>
      </c>
      <c r="G174" s="124">
        <f t="shared" ref="G174:G176" si="85">IFERROR(ROUNDUP(SUM(SUM($D174/$D$1)*$G$1),0),"")</f>
        <v>119</v>
      </c>
      <c r="H174" s="7">
        <f t="shared" si="58"/>
        <v>0.13</v>
      </c>
      <c r="J174" s="7" t="str">
        <f t="shared" si="80"/>
        <v/>
      </c>
      <c r="P174" s="7">
        <f t="shared" si="60"/>
        <v>0.13</v>
      </c>
      <c r="R174" s="7" t="str">
        <f t="shared" si="61"/>
        <v/>
      </c>
      <c r="S174" s="7">
        <f t="shared" si="62"/>
        <v>0</v>
      </c>
      <c r="T174" s="7" t="str">
        <f>iferror(round(averageif('Wholesale Pricing'!H:H,$A174,'Wholesale Pricing'!Q:Q),2),"")</f>
        <v/>
      </c>
      <c r="U174" s="7" t="str">
        <f>iferror(round(averageif('Wholesale Pricing'!I:I,$A174,'Wholesale Pricing'!V:V),2),"")</f>
        <v/>
      </c>
      <c r="V174" s="7" t="str">
        <f>iferror(round(averageif('Wholesale Pricing'!J:J,$A174,'Wholesale Pricing'!AA:AA),2),"")</f>
        <v/>
      </c>
      <c r="W174" s="7" t="str">
        <f>iferror(round(averageif('Wholesale Pricing'!K:K,$A174,'Wholesale Pricing'!AF:AF),2),"")</f>
        <v/>
      </c>
      <c r="X174" s="7" t="str">
        <f>iferror(round(averageif('Wholesale Pricing'!L:L,$A174,'Wholesale Pricing'!AK:AK),2),"")</f>
        <v/>
      </c>
    </row>
    <row r="175" ht="14.25" customHeight="1">
      <c r="A175" s="122" t="s">
        <v>565</v>
      </c>
      <c r="B175" s="125" t="s">
        <v>566</v>
      </c>
      <c r="C175" s="126">
        <v>0.15</v>
      </c>
      <c r="D175" s="124">
        <f t="shared" si="83"/>
        <v>86</v>
      </c>
      <c r="E175" s="124">
        <f t="shared" si="76"/>
        <v>88</v>
      </c>
      <c r="F175" s="124">
        <f t="shared" si="84"/>
        <v>95</v>
      </c>
      <c r="G175" s="124">
        <f t="shared" si="85"/>
        <v>102</v>
      </c>
      <c r="H175" s="7">
        <f t="shared" si="58"/>
        <v>0.16</v>
      </c>
      <c r="J175" s="7" t="str">
        <f t="shared" si="80"/>
        <v/>
      </c>
      <c r="P175" s="7">
        <f t="shared" si="60"/>
        <v>0.15</v>
      </c>
      <c r="R175" s="7" t="str">
        <f t="shared" si="61"/>
        <v/>
      </c>
      <c r="S175" s="7">
        <f t="shared" si="62"/>
        <v>0</v>
      </c>
      <c r="T175" s="7" t="str">
        <f>iferror(round(averageif('Wholesale Pricing'!H:H,$A175,'Wholesale Pricing'!Q:Q),2),"")</f>
        <v/>
      </c>
      <c r="U175" s="7" t="str">
        <f>iferror(round(averageif('Wholesale Pricing'!I:I,$A175,'Wholesale Pricing'!V:V),2),"")</f>
        <v/>
      </c>
      <c r="V175" s="7" t="str">
        <f>iferror(round(averageif('Wholesale Pricing'!J:J,$A175,'Wholesale Pricing'!AA:AA),2),"")</f>
        <v/>
      </c>
      <c r="W175" s="7" t="str">
        <f>iferror(round(averageif('Wholesale Pricing'!K:K,$A175,'Wholesale Pricing'!AF:AF),2),"")</f>
        <v/>
      </c>
      <c r="X175" s="7" t="str">
        <f>iferror(round(averageif('Wholesale Pricing'!L:L,$A175,'Wholesale Pricing'!AK:AK),2),"")</f>
        <v/>
      </c>
    </row>
    <row r="176" ht="14.25" customHeight="1">
      <c r="A176" s="138" t="s">
        <v>567</v>
      </c>
      <c r="B176" s="129" t="s">
        <v>568</v>
      </c>
      <c r="C176" s="135"/>
      <c r="D176" s="122" t="str">
        <f t="shared" si="83"/>
        <v/>
      </c>
      <c r="E176" s="124">
        <f t="shared" si="76"/>
        <v>0</v>
      </c>
      <c r="F176" s="124">
        <f t="shared" si="84"/>
        <v>0</v>
      </c>
      <c r="G176" s="124">
        <f t="shared" si="85"/>
        <v>0</v>
      </c>
      <c r="H176" s="7" t="str">
        <f t="shared" si="58"/>
        <v>#DIV/0!</v>
      </c>
      <c r="J176" s="7"/>
      <c r="P176" s="7" t="str">
        <f t="shared" si="60"/>
        <v/>
      </c>
      <c r="R176" s="7" t="str">
        <f t="shared" si="61"/>
        <v/>
      </c>
      <c r="S176" s="7">
        <f t="shared" si="62"/>
        <v>0</v>
      </c>
      <c r="T176" s="7" t="str">
        <f>iferror(round(averageif('Wholesale Pricing'!H:H,$A176,'Wholesale Pricing'!Q:Q),2),"")</f>
        <v/>
      </c>
      <c r="U176" s="7" t="str">
        <f>iferror(round(averageif('Wholesale Pricing'!I:I,$A176,'Wholesale Pricing'!V:V),2),"")</f>
        <v/>
      </c>
      <c r="V176" s="7" t="str">
        <f>iferror(round(averageif('Wholesale Pricing'!J:J,$A176,'Wholesale Pricing'!AA:AA),2),"")</f>
        <v/>
      </c>
      <c r="W176" s="7" t="str">
        <f>iferror(round(averageif('Wholesale Pricing'!K:K,$A176,'Wholesale Pricing'!AF:AF),2),"")</f>
        <v/>
      </c>
      <c r="X176" s="7" t="str">
        <f>iferror(round(averageif('Wholesale Pricing'!L:L,$A176,'Wholesale Pricing'!AK:AK),2),"")</f>
        <v/>
      </c>
    </row>
    <row r="177" ht="14.25" customHeight="1">
      <c r="A177" s="122" t="s">
        <v>569</v>
      </c>
      <c r="B177" s="129" t="s">
        <v>570</v>
      </c>
      <c r="C177" s="139">
        <v>0.6</v>
      </c>
      <c r="D177" s="124">
        <f>IFERROR(ROUNDDOWN($C$1/C177,0),"")+2</f>
        <v>23</v>
      </c>
      <c r="E177" s="124">
        <f t="shared" si="76"/>
        <v>24</v>
      </c>
      <c r="F177" s="124">
        <f>IFERROR(ROUNDUP(SUM(SUM($D177/$D$1)*$F$1),0),"")-1</f>
        <v>25</v>
      </c>
      <c r="G177" s="124">
        <f>IFERROR(ROUNDUP(SUM(SUM($D177/$D$1)*$G$1),0),"")-2</f>
        <v>26</v>
      </c>
      <c r="H177" s="7">
        <f t="shared" si="58"/>
        <v>0.62</v>
      </c>
      <c r="J177" s="7" t="str">
        <f t="shared" ref="J177:J239" si="86">if(C177="",round($D$1/D177,4),"")</f>
        <v/>
      </c>
      <c r="P177" s="7">
        <f t="shared" si="60"/>
        <v>0.58</v>
      </c>
      <c r="R177" s="7" t="str">
        <f t="shared" si="61"/>
        <v/>
      </c>
      <c r="S177" s="7">
        <f t="shared" si="62"/>
        <v>0</v>
      </c>
      <c r="T177" s="7" t="str">
        <f>iferror(round(averageif('Wholesale Pricing'!H:H,$A177,'Wholesale Pricing'!Q:Q),2),"")</f>
        <v/>
      </c>
      <c r="U177" s="7" t="str">
        <f>iferror(round(averageif('Wholesale Pricing'!I:I,$A177,'Wholesale Pricing'!V:V),2),"")</f>
        <v/>
      </c>
      <c r="V177" s="7" t="str">
        <f>iferror(round(averageif('Wholesale Pricing'!J:J,$A177,'Wholesale Pricing'!AA:AA),2),"")</f>
        <v/>
      </c>
      <c r="W177" s="7" t="str">
        <f>iferror(round(averageif('Wholesale Pricing'!K:K,$A177,'Wholesale Pricing'!AF:AF),2),"")</f>
        <v/>
      </c>
      <c r="X177" s="7" t="str">
        <f>iferror(round(averageif('Wholesale Pricing'!L:L,$A177,'Wholesale Pricing'!AK:AK),2),"")</f>
        <v/>
      </c>
    </row>
    <row r="178" ht="14.25" customHeight="1">
      <c r="A178" s="138" t="s">
        <v>572</v>
      </c>
      <c r="B178" s="129" t="s">
        <v>573</v>
      </c>
      <c r="C178" s="139">
        <v>1.2</v>
      </c>
      <c r="D178" s="124">
        <f t="shared" ref="D178:D181" si="87">IFERROR(ROUNDDOWN($C$1/C178,0),"")</f>
        <v>10</v>
      </c>
      <c r="E178" s="124">
        <f t="shared" si="76"/>
        <v>11</v>
      </c>
      <c r="F178" s="124">
        <f t="shared" ref="F178:F181" si="88">IFERROR(ROUNDUP(SUM(SUM($D178/$D$1)*$F$1),0),"")</f>
        <v>12</v>
      </c>
      <c r="G178" s="124">
        <f>IFERROR(ROUNDUP(SUM(SUM($D178/$D$1)*$G$1),0),"")+1</f>
        <v>13</v>
      </c>
      <c r="H178" s="7">
        <f t="shared" si="58"/>
        <v>1.23</v>
      </c>
      <c r="J178" s="7" t="str">
        <f t="shared" si="86"/>
        <v/>
      </c>
      <c r="P178" s="7">
        <f t="shared" si="60"/>
        <v>1.15</v>
      </c>
      <c r="R178" s="7" t="str">
        <f t="shared" si="61"/>
        <v/>
      </c>
      <c r="S178" s="7">
        <f t="shared" si="62"/>
        <v>0</v>
      </c>
      <c r="T178" s="7" t="str">
        <f>iferror(round(averageif('Wholesale Pricing'!H:H,$A178,'Wholesale Pricing'!Q:Q),2),"")</f>
        <v/>
      </c>
      <c r="U178" s="7" t="str">
        <f>iferror(round(averageif('Wholesale Pricing'!I:I,$A178,'Wholesale Pricing'!V:V),2),"")</f>
        <v/>
      </c>
      <c r="V178" s="7" t="str">
        <f>iferror(round(averageif('Wholesale Pricing'!J:J,$A178,'Wholesale Pricing'!AA:AA),2),"")</f>
        <v/>
      </c>
      <c r="W178" s="7" t="str">
        <f>iferror(round(averageif('Wholesale Pricing'!K:K,$A178,'Wholesale Pricing'!AF:AF),2),"")</f>
        <v/>
      </c>
      <c r="X178" s="7" t="str">
        <f>iferror(round(averageif('Wholesale Pricing'!L:L,$A178,'Wholesale Pricing'!AK:AK),2),"")</f>
        <v/>
      </c>
    </row>
    <row r="179" ht="14.25" customHeight="1">
      <c r="A179" s="122" t="s">
        <v>575</v>
      </c>
      <c r="B179" s="125" t="s">
        <v>576</v>
      </c>
      <c r="C179" s="126">
        <v>0.15</v>
      </c>
      <c r="D179" s="124">
        <f t="shared" si="87"/>
        <v>86</v>
      </c>
      <c r="E179" s="124">
        <f t="shared" si="76"/>
        <v>88</v>
      </c>
      <c r="F179" s="124">
        <f t="shared" si="88"/>
        <v>95</v>
      </c>
      <c r="G179" s="124">
        <f>IFERROR(ROUNDUP(SUM(SUM($D179/$D$1)*$G$1),0),"")</f>
        <v>102</v>
      </c>
      <c r="H179" s="7">
        <f t="shared" si="58"/>
        <v>0.16</v>
      </c>
      <c r="J179" s="7" t="str">
        <f t="shared" si="86"/>
        <v/>
      </c>
      <c r="P179" s="7">
        <f t="shared" si="60"/>
        <v>0.15</v>
      </c>
      <c r="R179" s="7" t="str">
        <f t="shared" si="61"/>
        <v/>
      </c>
      <c r="S179" s="7">
        <f t="shared" si="62"/>
        <v>0</v>
      </c>
      <c r="T179" s="7" t="str">
        <f>iferror(round(averageif('Wholesale Pricing'!H:H,$A179,'Wholesale Pricing'!Q:Q),2),"")</f>
        <v/>
      </c>
      <c r="U179" s="7" t="str">
        <f>iferror(round(averageif('Wholesale Pricing'!I:I,$A179,'Wholesale Pricing'!V:V),2),"")</f>
        <v/>
      </c>
      <c r="V179" s="7" t="str">
        <f>iferror(round(averageif('Wholesale Pricing'!J:J,$A179,'Wholesale Pricing'!AA:AA),2),"")</f>
        <v/>
      </c>
      <c r="W179" s="7" t="str">
        <f>iferror(round(averageif('Wholesale Pricing'!K:K,$A179,'Wholesale Pricing'!AF:AF),2),"")</f>
        <v/>
      </c>
      <c r="X179" s="7" t="str">
        <f>iferror(round(averageif('Wholesale Pricing'!L:L,$A179,'Wholesale Pricing'!AK:AK),2),"")</f>
        <v/>
      </c>
    </row>
    <row r="180" ht="14.25" customHeight="1">
      <c r="A180" s="122" t="s">
        <v>579</v>
      </c>
      <c r="B180" s="125" t="s">
        <v>580</v>
      </c>
      <c r="C180" s="126">
        <v>1.2</v>
      </c>
      <c r="D180" s="124">
        <f t="shared" si="87"/>
        <v>10</v>
      </c>
      <c r="E180" s="124">
        <f t="shared" si="76"/>
        <v>11</v>
      </c>
      <c r="F180" s="124">
        <f t="shared" si="88"/>
        <v>12</v>
      </c>
      <c r="G180" s="124">
        <f>IFERROR(ROUNDUP(SUM(SUM($D180/$D$1)*$G$1),0),"")+1</f>
        <v>13</v>
      </c>
      <c r="H180" s="7">
        <f t="shared" si="58"/>
        <v>1.23</v>
      </c>
      <c r="J180" s="7" t="str">
        <f t="shared" si="86"/>
        <v/>
      </c>
      <c r="P180" s="7">
        <f t="shared" si="60"/>
        <v>1.15</v>
      </c>
      <c r="R180" s="7" t="str">
        <f t="shared" si="61"/>
        <v/>
      </c>
      <c r="S180" s="7">
        <f t="shared" si="62"/>
        <v>0</v>
      </c>
      <c r="T180" s="7" t="str">
        <f>iferror(round(averageif('Wholesale Pricing'!H:H,$A180,'Wholesale Pricing'!Q:Q),2),"")</f>
        <v/>
      </c>
      <c r="U180" s="7" t="str">
        <f>iferror(round(averageif('Wholesale Pricing'!I:I,$A180,'Wholesale Pricing'!V:V),2),"")</f>
        <v/>
      </c>
      <c r="V180" s="7" t="str">
        <f>iferror(round(averageif('Wholesale Pricing'!J:J,$A180,'Wholesale Pricing'!AA:AA),2),"")</f>
        <v/>
      </c>
      <c r="W180" s="7" t="str">
        <f>iferror(round(averageif('Wholesale Pricing'!K:K,$A180,'Wholesale Pricing'!AF:AF),2),"")</f>
        <v/>
      </c>
      <c r="X180" s="7" t="str">
        <f>iferror(round(averageif('Wholesale Pricing'!L:L,$A180,'Wholesale Pricing'!AK:AK),2),"")</f>
        <v/>
      </c>
    </row>
    <row r="181" ht="14.25" customHeight="1">
      <c r="A181" s="122" t="s">
        <v>581</v>
      </c>
      <c r="B181" s="125" t="s">
        <v>582</v>
      </c>
      <c r="C181" s="126">
        <v>0.9</v>
      </c>
      <c r="D181" s="124">
        <f t="shared" si="87"/>
        <v>14</v>
      </c>
      <c r="E181" s="124">
        <f t="shared" si="76"/>
        <v>15</v>
      </c>
      <c r="F181" s="124">
        <f t="shared" si="88"/>
        <v>16</v>
      </c>
      <c r="G181" s="124">
        <f>IFERROR(ROUNDUP(SUM(SUM($D181/$D$1)*$G$1),0),"")</f>
        <v>17</v>
      </c>
      <c r="H181" s="7">
        <f t="shared" si="58"/>
        <v>0.94</v>
      </c>
      <c r="J181" s="7" t="str">
        <f t="shared" si="86"/>
        <v/>
      </c>
      <c r="P181" s="7">
        <f t="shared" si="60"/>
        <v>0.88</v>
      </c>
      <c r="R181" s="7" t="str">
        <f t="shared" si="61"/>
        <v/>
      </c>
      <c r="S181" s="7">
        <f t="shared" si="62"/>
        <v>0</v>
      </c>
      <c r="T181" s="7" t="str">
        <f>iferror(round(averageif('Wholesale Pricing'!H:H,$A181,'Wholesale Pricing'!Q:Q),2),"")</f>
        <v/>
      </c>
      <c r="U181" s="7" t="str">
        <f>iferror(round(averageif('Wholesale Pricing'!I:I,$A181,'Wholesale Pricing'!V:V),2),"")</f>
        <v/>
      </c>
      <c r="V181" s="7" t="str">
        <f>iferror(round(averageif('Wholesale Pricing'!J:J,$A181,'Wholesale Pricing'!AA:AA),2),"")</f>
        <v/>
      </c>
      <c r="W181" s="7" t="str">
        <f>iferror(round(averageif('Wholesale Pricing'!K:K,$A181,'Wholesale Pricing'!AF:AF),2),"")</f>
        <v/>
      </c>
      <c r="X181" s="7" t="str">
        <f>iferror(round(averageif('Wholesale Pricing'!L:L,$A181,'Wholesale Pricing'!AK:AK),2),"")</f>
        <v/>
      </c>
    </row>
    <row r="182" ht="14.25" customHeight="1">
      <c r="A182" s="122" t="s">
        <v>585</v>
      </c>
      <c r="B182" s="129" t="s">
        <v>586</v>
      </c>
      <c r="C182" s="139">
        <v>0.6</v>
      </c>
      <c r="D182" s="124">
        <f>IFERROR(ROUNDUP($C$1/C182,0),"")+1</f>
        <v>23</v>
      </c>
      <c r="E182" s="124">
        <f t="shared" si="76"/>
        <v>24</v>
      </c>
      <c r="F182" s="124">
        <f>IFERROR(ROUNDUP(SUM(SUM($D182/$D$1)*$F$1),0),"")-1</f>
        <v>25</v>
      </c>
      <c r="G182" s="124">
        <f>IFERROR(ROUNDUP(SUM(SUM($D182/$D$1)*$G$1),0),"")-2</f>
        <v>26</v>
      </c>
      <c r="H182" s="7">
        <f t="shared" si="58"/>
        <v>0.62</v>
      </c>
      <c r="J182" s="7" t="str">
        <f t="shared" si="86"/>
        <v/>
      </c>
      <c r="P182" s="7">
        <f t="shared" si="60"/>
        <v>0.58</v>
      </c>
      <c r="R182" s="7" t="str">
        <f t="shared" si="61"/>
        <v/>
      </c>
      <c r="S182" s="7">
        <f t="shared" si="62"/>
        <v>0</v>
      </c>
      <c r="T182" s="7" t="str">
        <f>iferror(round(averageif('Wholesale Pricing'!H:H,$A182,'Wholesale Pricing'!Q:Q),2),"")</f>
        <v/>
      </c>
      <c r="U182" s="7" t="str">
        <f>iferror(round(averageif('Wholesale Pricing'!I:I,$A182,'Wholesale Pricing'!V:V),2),"")</f>
        <v/>
      </c>
      <c r="V182" s="7" t="str">
        <f>iferror(round(averageif('Wholesale Pricing'!J:J,$A182,'Wholesale Pricing'!AA:AA),2),"")</f>
        <v/>
      </c>
      <c r="W182" s="7" t="str">
        <f>iferror(round(averageif('Wholesale Pricing'!K:K,$A182,'Wholesale Pricing'!AF:AF),2),"")</f>
        <v/>
      </c>
      <c r="X182" s="7" t="str">
        <f>iferror(round(averageif('Wholesale Pricing'!L:L,$A182,'Wholesale Pricing'!AK:AK),2),"")</f>
        <v/>
      </c>
    </row>
    <row r="183" ht="14.25" customHeight="1">
      <c r="A183" s="138" t="s">
        <v>588</v>
      </c>
      <c r="B183" s="129" t="s">
        <v>589</v>
      </c>
      <c r="C183" s="139">
        <v>1.2</v>
      </c>
      <c r="D183" s="124">
        <f>IFERROR(ROUNDDOWN($C$1/C183,0),"")-1</f>
        <v>9</v>
      </c>
      <c r="E183" s="124">
        <f t="shared" si="76"/>
        <v>10</v>
      </c>
      <c r="F183" s="124">
        <f>IFERROR(ROUNDUP(SUM(SUM($D183/$D$1)*$F$1),0),"")+1</f>
        <v>11</v>
      </c>
      <c r="G183" s="124">
        <f>IFERROR(ROUNDUP(SUM(SUM($D183/$D$1)*$G$1),0),"")+1</f>
        <v>12</v>
      </c>
      <c r="H183" s="7">
        <f t="shared" si="58"/>
        <v>1.33</v>
      </c>
      <c r="J183" s="7" t="str">
        <f t="shared" si="86"/>
        <v/>
      </c>
      <c r="P183" s="7">
        <f t="shared" si="60"/>
        <v>1.25</v>
      </c>
      <c r="R183" s="7" t="str">
        <f t="shared" si="61"/>
        <v/>
      </c>
      <c r="S183" s="7">
        <f t="shared" si="62"/>
        <v>0</v>
      </c>
      <c r="T183" s="7" t="str">
        <f>iferror(round(averageif('Wholesale Pricing'!H:H,$A183,'Wholesale Pricing'!Q:Q),2),"")</f>
        <v/>
      </c>
      <c r="U183" s="7" t="str">
        <f>iferror(round(averageif('Wholesale Pricing'!I:I,$A183,'Wholesale Pricing'!V:V),2),"")</f>
        <v/>
      </c>
      <c r="V183" s="7" t="str">
        <f>iferror(round(averageif('Wholesale Pricing'!J:J,$A183,'Wholesale Pricing'!AA:AA),2),"")</f>
        <v/>
      </c>
      <c r="W183" s="7" t="str">
        <f>iferror(round(averageif('Wholesale Pricing'!K:K,$A183,'Wholesale Pricing'!AF:AF),2),"")</f>
        <v/>
      </c>
      <c r="X183" s="7" t="str">
        <f>iferror(round(averageif('Wholesale Pricing'!L:L,$A183,'Wholesale Pricing'!AK:AK),2),"")</f>
        <v/>
      </c>
    </row>
    <row r="184" ht="14.25" customHeight="1">
      <c r="A184" s="122" t="s">
        <v>591</v>
      </c>
      <c r="B184" s="125" t="s">
        <v>591</v>
      </c>
      <c r="C184" s="126">
        <v>0.074</v>
      </c>
      <c r="D184" s="124">
        <f t="shared" ref="D184:D200" si="89">IFERROR(ROUNDDOWN($C$1/C184,0),"")</f>
        <v>175</v>
      </c>
      <c r="E184" s="124">
        <f t="shared" si="76"/>
        <v>179</v>
      </c>
      <c r="F184" s="124">
        <f t="shared" ref="F184:F199" si="90">IFERROR(ROUNDUP(SUM(SUM($D184/$D$1)*$F$1),0),"")</f>
        <v>193</v>
      </c>
      <c r="G184" s="124">
        <f t="shared" ref="G184:G187" si="91">IFERROR(ROUNDUP(SUM(SUM($D184/$D$1)*$G$1),0),"")</f>
        <v>207</v>
      </c>
      <c r="H184" s="7">
        <f t="shared" si="58"/>
        <v>0.08</v>
      </c>
      <c r="J184" s="7" t="str">
        <f t="shared" si="86"/>
        <v/>
      </c>
      <c r="P184" s="7">
        <f t="shared" si="60"/>
        <v>0.07</v>
      </c>
      <c r="R184" s="7" t="str">
        <f t="shared" si="61"/>
        <v/>
      </c>
      <c r="S184" s="7">
        <f t="shared" si="62"/>
        <v>0</v>
      </c>
      <c r="T184" s="7" t="str">
        <f>iferror(round(averageif('Wholesale Pricing'!H:H,$A184,'Wholesale Pricing'!Q:Q),2),"")</f>
        <v/>
      </c>
      <c r="U184" s="7" t="str">
        <f>iferror(round(averageif('Wholesale Pricing'!I:I,$A184,'Wholesale Pricing'!V:V),2),"")</f>
        <v/>
      </c>
      <c r="V184" s="7" t="str">
        <f>iferror(round(averageif('Wholesale Pricing'!J:J,$A184,'Wholesale Pricing'!AA:AA),2),"")</f>
        <v/>
      </c>
      <c r="W184" s="7" t="str">
        <f>iferror(round(averageif('Wholesale Pricing'!K:K,$A184,'Wholesale Pricing'!AF:AF),2),"")</f>
        <v/>
      </c>
      <c r="X184" s="7" t="str">
        <f>iferror(round(averageif('Wholesale Pricing'!L:L,$A184,'Wholesale Pricing'!AK:AK),2),"")</f>
        <v/>
      </c>
    </row>
    <row r="185" ht="14.25" customHeight="1">
      <c r="A185" s="122" t="s">
        <v>593</v>
      </c>
      <c r="B185" s="125" t="s">
        <v>593</v>
      </c>
      <c r="C185" s="126">
        <v>0.5</v>
      </c>
      <c r="D185" s="124">
        <f t="shared" si="89"/>
        <v>26</v>
      </c>
      <c r="E185" s="124">
        <f t="shared" si="76"/>
        <v>27</v>
      </c>
      <c r="F185" s="124">
        <f t="shared" si="90"/>
        <v>29</v>
      </c>
      <c r="G185" s="124">
        <f t="shared" si="91"/>
        <v>31</v>
      </c>
      <c r="H185" s="7">
        <f t="shared" si="58"/>
        <v>0.52</v>
      </c>
      <c r="J185" s="7" t="str">
        <f t="shared" si="86"/>
        <v/>
      </c>
      <c r="P185" s="7">
        <f t="shared" si="60"/>
        <v>0.48</v>
      </c>
      <c r="R185" s="7" t="str">
        <f t="shared" si="61"/>
        <v/>
      </c>
      <c r="S185" s="7">
        <f t="shared" si="62"/>
        <v>0</v>
      </c>
      <c r="T185" s="7" t="str">
        <f>iferror(round(averageif('Wholesale Pricing'!H:H,$A185,'Wholesale Pricing'!Q:Q),2),"")</f>
        <v/>
      </c>
      <c r="U185" s="7" t="str">
        <f>iferror(round(averageif('Wholesale Pricing'!I:I,$A185,'Wholesale Pricing'!V:V),2),"")</f>
        <v/>
      </c>
      <c r="V185" s="7" t="str">
        <f>iferror(round(averageif('Wholesale Pricing'!J:J,$A185,'Wholesale Pricing'!AA:AA),2),"")</f>
        <v/>
      </c>
      <c r="W185" s="7" t="str">
        <f>iferror(round(averageif('Wholesale Pricing'!K:K,$A185,'Wholesale Pricing'!AF:AF),2),"")</f>
        <v/>
      </c>
      <c r="X185" s="7" t="str">
        <f>iferror(round(averageif('Wholesale Pricing'!L:L,$A185,'Wholesale Pricing'!AK:AK),2),"")</f>
        <v/>
      </c>
    </row>
    <row r="186" ht="14.25" customHeight="1">
      <c r="A186" s="122" t="s">
        <v>596</v>
      </c>
      <c r="B186" s="125" t="s">
        <v>596</v>
      </c>
      <c r="C186" s="126">
        <v>0.6</v>
      </c>
      <c r="D186" s="124">
        <f t="shared" si="89"/>
        <v>21</v>
      </c>
      <c r="E186" s="124">
        <f t="shared" si="76"/>
        <v>22</v>
      </c>
      <c r="F186" s="124">
        <f t="shared" si="90"/>
        <v>24</v>
      </c>
      <c r="G186" s="124">
        <f t="shared" si="91"/>
        <v>25</v>
      </c>
      <c r="H186" s="7">
        <f t="shared" si="58"/>
        <v>0.64</v>
      </c>
      <c r="J186" s="7" t="str">
        <f t="shared" si="86"/>
        <v/>
      </c>
      <c r="P186" s="7">
        <f t="shared" si="60"/>
        <v>0.6</v>
      </c>
      <c r="R186" s="7" t="str">
        <f t="shared" si="61"/>
        <v/>
      </c>
      <c r="S186" s="7">
        <f t="shared" si="62"/>
        <v>0</v>
      </c>
      <c r="T186" s="7" t="str">
        <f>iferror(round(averageif('Wholesale Pricing'!H:H,$A186,'Wholesale Pricing'!Q:Q),2),"")</f>
        <v/>
      </c>
      <c r="U186" s="7" t="str">
        <f>iferror(round(averageif('Wholesale Pricing'!I:I,$A186,'Wholesale Pricing'!V:V),2),"")</f>
        <v/>
      </c>
      <c r="V186" s="7" t="str">
        <f>iferror(round(averageif('Wholesale Pricing'!J:J,$A186,'Wholesale Pricing'!AA:AA),2),"")</f>
        <v/>
      </c>
      <c r="W186" s="7" t="str">
        <f>iferror(round(averageif('Wholesale Pricing'!K:K,$A186,'Wholesale Pricing'!AF:AF),2),"")</f>
        <v/>
      </c>
      <c r="X186" s="7" t="str">
        <f>iferror(round(averageif('Wholesale Pricing'!L:L,$A186,'Wholesale Pricing'!AK:AK),2),"")</f>
        <v/>
      </c>
    </row>
    <row r="187" ht="14.25" customHeight="1">
      <c r="A187" s="122" t="s">
        <v>256</v>
      </c>
      <c r="B187" s="125" t="s">
        <v>599</v>
      </c>
      <c r="C187" s="126">
        <v>0.09</v>
      </c>
      <c r="D187" s="124">
        <f t="shared" si="89"/>
        <v>144</v>
      </c>
      <c r="E187" s="124">
        <f t="shared" si="76"/>
        <v>148</v>
      </c>
      <c r="F187" s="124">
        <f t="shared" si="90"/>
        <v>159</v>
      </c>
      <c r="G187" s="124">
        <f t="shared" si="91"/>
        <v>170</v>
      </c>
      <c r="H187" s="7">
        <f t="shared" si="58"/>
        <v>0.09</v>
      </c>
      <c r="J187" s="7" t="str">
        <f t="shared" si="86"/>
        <v/>
      </c>
      <c r="P187" s="7">
        <f t="shared" si="60"/>
        <v>0.09</v>
      </c>
      <c r="R187" s="7" t="str">
        <f t="shared" si="61"/>
        <v/>
      </c>
      <c r="S187" s="7">
        <f t="shared" si="62"/>
        <v>0</v>
      </c>
      <c r="T187" s="7" t="str">
        <f>iferror(round(averageif('Wholesale Pricing'!H:H,$A187,'Wholesale Pricing'!Q:Q),2),"")</f>
        <v/>
      </c>
      <c r="U187" s="7" t="str">
        <f>iferror(round(averageif('Wholesale Pricing'!I:I,$A187,'Wholesale Pricing'!V:V),2),"")</f>
        <v/>
      </c>
      <c r="V187" s="7" t="str">
        <f>iferror(round(averageif('Wholesale Pricing'!J:J,$A187,'Wholesale Pricing'!AA:AA),2),"")</f>
        <v/>
      </c>
      <c r="W187" s="7" t="str">
        <f>iferror(round(averageif('Wholesale Pricing'!K:K,$A187,'Wholesale Pricing'!AF:AF),2),"")</f>
        <v/>
      </c>
      <c r="X187" s="7" t="str">
        <f>iferror(round(averageif('Wholesale Pricing'!L:L,$A187,'Wholesale Pricing'!AK:AK),2),"")</f>
        <v/>
      </c>
    </row>
    <row r="188" ht="14.25" customHeight="1">
      <c r="A188" s="122" t="s">
        <v>600</v>
      </c>
      <c r="B188" s="129" t="s">
        <v>601</v>
      </c>
      <c r="C188" s="139">
        <v>1.2</v>
      </c>
      <c r="D188" s="124">
        <f t="shared" si="89"/>
        <v>10</v>
      </c>
      <c r="E188" s="124">
        <f t="shared" si="76"/>
        <v>11</v>
      </c>
      <c r="F188" s="124">
        <f t="shared" si="90"/>
        <v>12</v>
      </c>
      <c r="G188" s="124">
        <f t="shared" ref="G188:G190" si="92">IFERROR(ROUNDUP(SUM(SUM($D188/$D$1)*$G$1),0),"")+1</f>
        <v>13</v>
      </c>
      <c r="H188" s="7">
        <f t="shared" si="58"/>
        <v>1.23</v>
      </c>
      <c r="J188" s="7" t="str">
        <f t="shared" si="86"/>
        <v/>
      </c>
      <c r="P188" s="7">
        <f t="shared" si="60"/>
        <v>1.15</v>
      </c>
      <c r="R188" s="7" t="str">
        <f t="shared" si="61"/>
        <v/>
      </c>
      <c r="S188" s="7">
        <f t="shared" si="62"/>
        <v>0</v>
      </c>
      <c r="T188" s="7" t="str">
        <f>iferror(round(averageif('Wholesale Pricing'!H:H,$A188,'Wholesale Pricing'!Q:Q),2),"")</f>
        <v/>
      </c>
      <c r="U188" s="7" t="str">
        <f>iferror(round(averageif('Wholesale Pricing'!I:I,$A188,'Wholesale Pricing'!V:V),2),"")</f>
        <v/>
      </c>
      <c r="V188" s="7" t="str">
        <f>iferror(round(averageif('Wholesale Pricing'!J:J,$A188,'Wholesale Pricing'!AA:AA),2),"")</f>
        <v/>
      </c>
      <c r="W188" s="7" t="str">
        <f>iferror(round(averageif('Wholesale Pricing'!K:K,$A188,'Wholesale Pricing'!AF:AF),2),"")</f>
        <v/>
      </c>
      <c r="X188" s="7" t="str">
        <f>iferror(round(averageif('Wholesale Pricing'!L:L,$A188,'Wholesale Pricing'!AK:AK),2),"")</f>
        <v/>
      </c>
    </row>
    <row r="189" ht="14.25" customHeight="1">
      <c r="A189" s="122" t="s">
        <v>603</v>
      </c>
      <c r="B189" s="129" t="s">
        <v>604</v>
      </c>
      <c r="C189" s="126">
        <v>1.2</v>
      </c>
      <c r="D189" s="124">
        <f t="shared" si="89"/>
        <v>10</v>
      </c>
      <c r="E189" s="124">
        <f t="shared" si="76"/>
        <v>11</v>
      </c>
      <c r="F189" s="124">
        <f t="shared" si="90"/>
        <v>12</v>
      </c>
      <c r="G189" s="124">
        <f t="shared" si="92"/>
        <v>13</v>
      </c>
      <c r="H189" s="7">
        <f t="shared" si="58"/>
        <v>1.23</v>
      </c>
      <c r="J189" s="7" t="str">
        <f t="shared" si="86"/>
        <v/>
      </c>
      <c r="P189" s="7">
        <f t="shared" si="60"/>
        <v>1.15</v>
      </c>
      <c r="R189" s="7" t="str">
        <f t="shared" si="61"/>
        <v/>
      </c>
      <c r="S189" s="7">
        <f t="shared" si="62"/>
        <v>0</v>
      </c>
      <c r="T189" s="7" t="str">
        <f>iferror(round(averageif('Wholesale Pricing'!H:H,$A189,'Wholesale Pricing'!Q:Q),2),"")</f>
        <v/>
      </c>
      <c r="U189" s="7" t="str">
        <f>iferror(round(averageif('Wholesale Pricing'!I:I,$A189,'Wholesale Pricing'!V:V),2),"")</f>
        <v/>
      </c>
      <c r="V189" s="7" t="str">
        <f>iferror(round(averageif('Wholesale Pricing'!J:J,$A189,'Wholesale Pricing'!AA:AA),2),"")</f>
        <v/>
      </c>
      <c r="W189" s="7" t="str">
        <f>iferror(round(averageif('Wholesale Pricing'!K:K,$A189,'Wholesale Pricing'!AF:AF),2),"")</f>
        <v/>
      </c>
      <c r="X189" s="7" t="str">
        <f>iferror(round(averageif('Wholesale Pricing'!L:L,$A189,'Wholesale Pricing'!AK:AK),2),"")</f>
        <v/>
      </c>
    </row>
    <row r="190" ht="14.25" customHeight="1">
      <c r="A190" s="122" t="s">
        <v>606</v>
      </c>
      <c r="B190" s="129" t="s">
        <v>607</v>
      </c>
      <c r="C190" s="126">
        <v>1.2</v>
      </c>
      <c r="D190" s="124">
        <f t="shared" si="89"/>
        <v>10</v>
      </c>
      <c r="E190" s="124">
        <f t="shared" si="76"/>
        <v>11</v>
      </c>
      <c r="F190" s="124">
        <f t="shared" si="90"/>
        <v>12</v>
      </c>
      <c r="G190" s="124">
        <f t="shared" si="92"/>
        <v>13</v>
      </c>
      <c r="H190" s="7">
        <f t="shared" si="58"/>
        <v>1.23</v>
      </c>
      <c r="J190" s="7" t="str">
        <f t="shared" si="86"/>
        <v/>
      </c>
      <c r="P190" s="7">
        <f t="shared" si="60"/>
        <v>1.15</v>
      </c>
      <c r="R190" s="7" t="str">
        <f t="shared" si="61"/>
        <v/>
      </c>
      <c r="S190" s="7">
        <f t="shared" si="62"/>
        <v>0</v>
      </c>
      <c r="T190" s="7" t="str">
        <f>iferror(round(averageif('Wholesale Pricing'!H:H,$A190,'Wholesale Pricing'!Q:Q),2),"")</f>
        <v/>
      </c>
      <c r="U190" s="7" t="str">
        <f>iferror(round(averageif('Wholesale Pricing'!I:I,$A190,'Wholesale Pricing'!V:V),2),"")</f>
        <v/>
      </c>
      <c r="V190" s="7" t="str">
        <f>iferror(round(averageif('Wholesale Pricing'!J:J,$A190,'Wholesale Pricing'!AA:AA),2),"")</f>
        <v/>
      </c>
      <c r="W190" s="7" t="str">
        <f>iferror(round(averageif('Wholesale Pricing'!K:K,$A190,'Wholesale Pricing'!AF:AF),2),"")</f>
        <v/>
      </c>
      <c r="X190" s="7" t="str">
        <f>iferror(round(averageif('Wholesale Pricing'!L:L,$A190,'Wholesale Pricing'!AK:AK),2),"")</f>
        <v/>
      </c>
    </row>
    <row r="191" ht="14.25" customHeight="1">
      <c r="A191" s="122" t="s">
        <v>496</v>
      </c>
      <c r="B191" s="125" t="s">
        <v>609</v>
      </c>
      <c r="C191" s="126">
        <v>0.12</v>
      </c>
      <c r="D191" s="124">
        <f t="shared" si="89"/>
        <v>108</v>
      </c>
      <c r="E191" s="124">
        <f t="shared" si="76"/>
        <v>111</v>
      </c>
      <c r="F191" s="124">
        <f t="shared" si="90"/>
        <v>119</v>
      </c>
      <c r="G191" s="124">
        <f t="shared" ref="G191:G199" si="93">IFERROR(ROUNDUP(SUM(SUM($D191/$D$1)*$G$1),0),"")</f>
        <v>128</v>
      </c>
      <c r="H191" s="7">
        <f t="shared" si="58"/>
        <v>0.13</v>
      </c>
      <c r="J191" s="7" t="str">
        <f t="shared" si="86"/>
        <v/>
      </c>
      <c r="P191" s="7">
        <f t="shared" si="60"/>
        <v>0.12</v>
      </c>
      <c r="R191" s="7" t="str">
        <f t="shared" si="61"/>
        <v/>
      </c>
      <c r="S191" s="7">
        <f t="shared" si="62"/>
        <v>0</v>
      </c>
      <c r="T191" s="7" t="str">
        <f>iferror(round(averageif('Wholesale Pricing'!H:H,$A191,'Wholesale Pricing'!Q:Q),2),"")</f>
        <v/>
      </c>
      <c r="U191" s="7" t="str">
        <f>iferror(round(averageif('Wholesale Pricing'!I:I,$A191,'Wholesale Pricing'!V:V),2),"")</f>
        <v/>
      </c>
      <c r="V191" s="7" t="str">
        <f>iferror(round(averageif('Wholesale Pricing'!J:J,$A191,'Wholesale Pricing'!AA:AA),2),"")</f>
        <v/>
      </c>
      <c r="W191" s="7" t="str">
        <f>iferror(round(averageif('Wholesale Pricing'!K:K,$A191,'Wholesale Pricing'!AF:AF),2),"")</f>
        <v/>
      </c>
      <c r="X191" s="7" t="str">
        <f>iferror(round(averageif('Wholesale Pricing'!L:L,$A191,'Wholesale Pricing'!AK:AK),2),"")</f>
        <v/>
      </c>
    </row>
    <row r="192" ht="14.25" customHeight="1">
      <c r="A192" s="122" t="s">
        <v>506</v>
      </c>
      <c r="B192" s="125" t="s">
        <v>611</v>
      </c>
      <c r="C192" s="126">
        <v>0.95</v>
      </c>
      <c r="D192" s="124">
        <f t="shared" si="89"/>
        <v>13</v>
      </c>
      <c r="E192" s="124">
        <f t="shared" si="76"/>
        <v>14</v>
      </c>
      <c r="F192" s="124">
        <f t="shared" si="90"/>
        <v>15</v>
      </c>
      <c r="G192" s="124">
        <f t="shared" si="93"/>
        <v>16</v>
      </c>
      <c r="H192" s="7">
        <f t="shared" si="58"/>
        <v>1</v>
      </c>
      <c r="J192" s="7" t="str">
        <f t="shared" si="86"/>
        <v/>
      </c>
      <c r="P192" s="7">
        <f t="shared" si="60"/>
        <v>0.94</v>
      </c>
      <c r="R192" s="7" t="str">
        <f t="shared" si="61"/>
        <v/>
      </c>
      <c r="S192" s="7">
        <f t="shared" si="62"/>
        <v>0</v>
      </c>
      <c r="T192" s="7" t="str">
        <f>iferror(round(averageif('Wholesale Pricing'!H:H,$A192,'Wholesale Pricing'!Q:Q),2),"")</f>
        <v/>
      </c>
      <c r="U192" s="7" t="str">
        <f>iferror(round(averageif('Wholesale Pricing'!I:I,$A192,'Wholesale Pricing'!V:V),2),"")</f>
        <v/>
      </c>
      <c r="V192" s="7" t="str">
        <f>iferror(round(averageif('Wholesale Pricing'!J:J,$A192,'Wholesale Pricing'!AA:AA),2),"")</f>
        <v/>
      </c>
      <c r="W192" s="7" t="str">
        <f>iferror(round(averageif('Wholesale Pricing'!K:K,$A192,'Wholesale Pricing'!AF:AF),2),"")</f>
        <v/>
      </c>
      <c r="X192" s="7" t="str">
        <f>iferror(round(averageif('Wholesale Pricing'!L:L,$A192,'Wholesale Pricing'!AK:AK),2),"")</f>
        <v/>
      </c>
    </row>
    <row r="193" ht="14.25" customHeight="1">
      <c r="A193" s="122" t="s">
        <v>530</v>
      </c>
      <c r="B193" s="125" t="s">
        <v>612</v>
      </c>
      <c r="C193" s="126">
        <v>0.12</v>
      </c>
      <c r="D193" s="124">
        <f t="shared" si="89"/>
        <v>108</v>
      </c>
      <c r="E193" s="124">
        <f t="shared" si="76"/>
        <v>111</v>
      </c>
      <c r="F193" s="124">
        <f t="shared" si="90"/>
        <v>119</v>
      </c>
      <c r="G193" s="124">
        <f t="shared" si="93"/>
        <v>128</v>
      </c>
      <c r="H193" s="7">
        <f t="shared" si="58"/>
        <v>0.13</v>
      </c>
      <c r="J193" s="7" t="str">
        <f t="shared" si="86"/>
        <v/>
      </c>
      <c r="P193" s="7">
        <f t="shared" si="60"/>
        <v>0.12</v>
      </c>
      <c r="R193" s="7" t="str">
        <f t="shared" si="61"/>
        <v/>
      </c>
      <c r="S193" s="7">
        <f t="shared" si="62"/>
        <v>0</v>
      </c>
      <c r="T193" s="7" t="str">
        <f>iferror(round(averageif('Wholesale Pricing'!H:H,$A193,'Wholesale Pricing'!Q:Q),2),"")</f>
        <v/>
      </c>
      <c r="U193" s="7" t="str">
        <f>iferror(round(averageif('Wholesale Pricing'!I:I,$A193,'Wholesale Pricing'!V:V),2),"")</f>
        <v/>
      </c>
      <c r="V193" s="7" t="str">
        <f>iferror(round(averageif('Wholesale Pricing'!J:J,$A193,'Wholesale Pricing'!AA:AA),2),"")</f>
        <v/>
      </c>
      <c r="W193" s="7" t="str">
        <f>iferror(round(averageif('Wholesale Pricing'!K:K,$A193,'Wholesale Pricing'!AF:AF),2),"")</f>
        <v/>
      </c>
      <c r="X193" s="7" t="str">
        <f>iferror(round(averageif('Wholesale Pricing'!L:L,$A193,'Wholesale Pricing'!AK:AK),2),"")</f>
        <v/>
      </c>
    </row>
    <row r="194" ht="14.25" customHeight="1">
      <c r="A194" s="122" t="s">
        <v>545</v>
      </c>
      <c r="B194" s="125" t="s">
        <v>614</v>
      </c>
      <c r="C194" s="126">
        <v>0.28</v>
      </c>
      <c r="D194" s="124">
        <f t="shared" si="89"/>
        <v>46</v>
      </c>
      <c r="E194" s="124">
        <f t="shared" si="76"/>
        <v>48</v>
      </c>
      <c r="F194" s="124">
        <f t="shared" si="90"/>
        <v>51</v>
      </c>
      <c r="G194" s="124">
        <f t="shared" si="93"/>
        <v>55</v>
      </c>
      <c r="H194" s="7">
        <f t="shared" si="58"/>
        <v>0.29</v>
      </c>
      <c r="J194" s="7" t="str">
        <f t="shared" si="86"/>
        <v/>
      </c>
      <c r="P194" s="7">
        <f t="shared" si="60"/>
        <v>0.27</v>
      </c>
      <c r="R194" s="7" t="str">
        <f t="shared" si="61"/>
        <v/>
      </c>
      <c r="S194" s="7">
        <f t="shared" si="62"/>
        <v>0</v>
      </c>
      <c r="T194" s="7" t="str">
        <f>iferror(round(averageif('Wholesale Pricing'!H:H,$A194,'Wholesale Pricing'!Q:Q),2),"")</f>
        <v/>
      </c>
      <c r="U194" s="7" t="str">
        <f>iferror(round(averageif('Wholesale Pricing'!I:I,$A194,'Wholesale Pricing'!V:V),2),"")</f>
        <v/>
      </c>
      <c r="V194" s="7" t="str">
        <f>iferror(round(averageif('Wholesale Pricing'!J:J,$A194,'Wholesale Pricing'!AA:AA),2),"")</f>
        <v/>
      </c>
      <c r="W194" s="7" t="str">
        <f>iferror(round(averageif('Wholesale Pricing'!K:K,$A194,'Wholesale Pricing'!AF:AF),2),"")</f>
        <v/>
      </c>
      <c r="X194" s="7" t="str">
        <f>iferror(round(averageif('Wholesale Pricing'!L:L,$A194,'Wholesale Pricing'!AK:AK),2),"")</f>
        <v/>
      </c>
    </row>
    <row r="195" ht="14.25" customHeight="1">
      <c r="A195" s="122" t="s">
        <v>615</v>
      </c>
      <c r="B195" s="125" t="s">
        <v>615</v>
      </c>
      <c r="C195" s="135" t="s">
        <v>253</v>
      </c>
      <c r="D195" s="122" t="str">
        <f t="shared" si="89"/>
        <v/>
      </c>
      <c r="E195" s="124">
        <f t="shared" si="76"/>
        <v>0</v>
      </c>
      <c r="F195" s="124">
        <f t="shared" si="90"/>
        <v>0</v>
      </c>
      <c r="G195" s="124">
        <f t="shared" si="93"/>
        <v>0</v>
      </c>
      <c r="H195" s="7" t="str">
        <f t="shared" si="58"/>
        <v>#DIV/0!</v>
      </c>
      <c r="J195" s="7" t="str">
        <f t="shared" si="86"/>
        <v/>
      </c>
      <c r="P195" s="7" t="str">
        <f t="shared" si="60"/>
        <v/>
      </c>
      <c r="R195" s="7" t="str">
        <f t="shared" si="61"/>
        <v/>
      </c>
      <c r="S195" s="7">
        <f t="shared" si="62"/>
        <v>0</v>
      </c>
      <c r="T195" s="7" t="str">
        <f>iferror(round(averageif('Wholesale Pricing'!H:H,$A195,'Wholesale Pricing'!Q:Q),2),"")</f>
        <v/>
      </c>
      <c r="U195" s="7" t="str">
        <f>iferror(round(averageif('Wholesale Pricing'!I:I,$A195,'Wholesale Pricing'!V:V),2),"")</f>
        <v/>
      </c>
      <c r="V195" s="7" t="str">
        <f>iferror(round(averageif('Wholesale Pricing'!J:J,$A195,'Wholesale Pricing'!AA:AA),2),"")</f>
        <v/>
      </c>
      <c r="W195" s="7" t="str">
        <f>iferror(round(averageif('Wholesale Pricing'!K:K,$A195,'Wholesale Pricing'!AF:AF),2),"")</f>
        <v/>
      </c>
      <c r="X195" s="7" t="str">
        <f>iferror(round(averageif('Wholesale Pricing'!L:L,$A195,'Wholesale Pricing'!AK:AK),2),"")</f>
        <v/>
      </c>
    </row>
    <row r="196" ht="14.25" customHeight="1">
      <c r="A196" s="122" t="s">
        <v>618</v>
      </c>
      <c r="B196" s="125" t="s">
        <v>618</v>
      </c>
      <c r="C196" s="135" t="s">
        <v>253</v>
      </c>
      <c r="D196" s="122" t="str">
        <f t="shared" si="89"/>
        <v/>
      </c>
      <c r="E196" s="124">
        <f t="shared" si="76"/>
        <v>0</v>
      </c>
      <c r="F196" s="124">
        <f t="shared" si="90"/>
        <v>0</v>
      </c>
      <c r="G196" s="124">
        <f t="shared" si="93"/>
        <v>0</v>
      </c>
      <c r="H196" s="7" t="str">
        <f t="shared" si="58"/>
        <v>#DIV/0!</v>
      </c>
      <c r="J196" s="7" t="str">
        <f t="shared" si="86"/>
        <v/>
      </c>
      <c r="P196" s="7" t="str">
        <f t="shared" si="60"/>
        <v/>
      </c>
      <c r="R196" s="7" t="str">
        <f t="shared" si="61"/>
        <v/>
      </c>
      <c r="S196" s="7">
        <f t="shared" si="62"/>
        <v>0</v>
      </c>
      <c r="T196" s="7" t="str">
        <f>iferror(round(averageif('Wholesale Pricing'!H:H,$A196,'Wholesale Pricing'!Q:Q),2),"")</f>
        <v/>
      </c>
      <c r="U196" s="7" t="str">
        <f>iferror(round(averageif('Wholesale Pricing'!I:I,$A196,'Wholesale Pricing'!V:V),2),"")</f>
        <v/>
      </c>
      <c r="V196" s="7" t="str">
        <f>iferror(round(averageif('Wholesale Pricing'!J:J,$A196,'Wholesale Pricing'!AA:AA),2),"")</f>
        <v/>
      </c>
      <c r="W196" s="7" t="str">
        <f>iferror(round(averageif('Wholesale Pricing'!K:K,$A196,'Wholesale Pricing'!AF:AF),2),"")</f>
        <v/>
      </c>
      <c r="X196" s="7" t="str">
        <f>iferror(round(averageif('Wholesale Pricing'!L:L,$A196,'Wholesale Pricing'!AK:AK),2),"")</f>
        <v/>
      </c>
    </row>
    <row r="197" ht="14.25" customHeight="1">
      <c r="A197" s="122" t="s">
        <v>557</v>
      </c>
      <c r="B197" s="125" t="s">
        <v>620</v>
      </c>
      <c r="C197" s="126">
        <v>0.14</v>
      </c>
      <c r="D197" s="124">
        <f t="shared" si="89"/>
        <v>92</v>
      </c>
      <c r="E197" s="124">
        <f t="shared" si="76"/>
        <v>95</v>
      </c>
      <c r="F197" s="124">
        <f t="shared" si="90"/>
        <v>102</v>
      </c>
      <c r="G197" s="124">
        <f t="shared" si="93"/>
        <v>109</v>
      </c>
      <c r="H197" s="7">
        <f t="shared" si="58"/>
        <v>0.15</v>
      </c>
      <c r="J197" s="7" t="str">
        <f t="shared" si="86"/>
        <v/>
      </c>
      <c r="P197" s="7">
        <f t="shared" si="60"/>
        <v>0.14</v>
      </c>
      <c r="R197" s="7" t="str">
        <f t="shared" si="61"/>
        <v/>
      </c>
      <c r="S197" s="7">
        <f t="shared" si="62"/>
        <v>0</v>
      </c>
      <c r="T197" s="7" t="str">
        <f>iferror(round(averageif('Wholesale Pricing'!H:H,$A197,'Wholesale Pricing'!Q:Q),2),"")</f>
        <v/>
      </c>
      <c r="U197" s="7" t="str">
        <f>iferror(round(averageif('Wholesale Pricing'!I:I,$A197,'Wholesale Pricing'!V:V),2),"")</f>
        <v/>
      </c>
      <c r="V197" s="7" t="str">
        <f>iferror(round(averageif('Wholesale Pricing'!J:J,$A197,'Wholesale Pricing'!AA:AA),2),"")</f>
        <v/>
      </c>
      <c r="W197" s="7" t="str">
        <f>iferror(round(averageif('Wholesale Pricing'!K:K,$A197,'Wholesale Pricing'!AF:AF),2),"")</f>
        <v/>
      </c>
      <c r="X197" s="7" t="str">
        <f>iferror(round(averageif('Wholesale Pricing'!L:L,$A197,'Wholesale Pricing'!AK:AK),2),"")</f>
        <v/>
      </c>
    </row>
    <row r="198" ht="14.25" customHeight="1">
      <c r="A198" s="122" t="s">
        <v>578</v>
      </c>
      <c r="B198" s="125" t="s">
        <v>622</v>
      </c>
      <c r="C198" s="126">
        <v>0.45</v>
      </c>
      <c r="D198" s="124">
        <f t="shared" si="89"/>
        <v>28</v>
      </c>
      <c r="E198" s="124">
        <f t="shared" si="76"/>
        <v>29</v>
      </c>
      <c r="F198" s="124">
        <f t="shared" si="90"/>
        <v>31</v>
      </c>
      <c r="G198" s="124">
        <f t="shared" si="93"/>
        <v>34</v>
      </c>
      <c r="H198" s="7">
        <f t="shared" si="58"/>
        <v>0.47</v>
      </c>
      <c r="J198" s="7" t="str">
        <f t="shared" si="86"/>
        <v/>
      </c>
      <c r="P198" s="7">
        <f t="shared" si="60"/>
        <v>0.44</v>
      </c>
      <c r="R198" s="7" t="str">
        <f t="shared" si="61"/>
        <v/>
      </c>
      <c r="S198" s="7">
        <f t="shared" si="62"/>
        <v>0</v>
      </c>
      <c r="T198" s="7" t="str">
        <f>iferror(round(averageif('Wholesale Pricing'!H:H,$A198,'Wholesale Pricing'!Q:Q),2),"")</f>
        <v/>
      </c>
      <c r="U198" s="7" t="str">
        <f>iferror(round(averageif('Wholesale Pricing'!I:I,$A198,'Wholesale Pricing'!V:V),2),"")</f>
        <v/>
      </c>
      <c r="V198" s="7" t="str">
        <f>iferror(round(averageif('Wholesale Pricing'!J:J,$A198,'Wholesale Pricing'!AA:AA),2),"")</f>
        <v/>
      </c>
      <c r="W198" s="7" t="str">
        <f>iferror(round(averageif('Wholesale Pricing'!K:K,$A198,'Wholesale Pricing'!AF:AF),2),"")</f>
        <v/>
      </c>
      <c r="X198" s="7" t="str">
        <f>iferror(round(averageif('Wholesale Pricing'!L:L,$A198,'Wholesale Pricing'!AK:AK),2),"")</f>
        <v/>
      </c>
    </row>
    <row r="199" ht="14.25" customHeight="1">
      <c r="A199" s="122" t="s">
        <v>624</v>
      </c>
      <c r="B199" s="125" t="s">
        <v>624</v>
      </c>
      <c r="C199" s="135" t="s">
        <v>625</v>
      </c>
      <c r="D199" s="122" t="str">
        <f t="shared" si="89"/>
        <v/>
      </c>
      <c r="E199" s="124">
        <f t="shared" si="76"/>
        <v>0</v>
      </c>
      <c r="F199" s="124">
        <f t="shared" si="90"/>
        <v>0</v>
      </c>
      <c r="G199" s="124">
        <f t="shared" si="93"/>
        <v>0</v>
      </c>
      <c r="H199" s="7" t="str">
        <f t="shared" si="58"/>
        <v>#DIV/0!</v>
      </c>
      <c r="J199" s="7" t="str">
        <f t="shared" si="86"/>
        <v/>
      </c>
      <c r="P199" s="7" t="str">
        <f t="shared" si="60"/>
        <v/>
      </c>
      <c r="R199" s="7" t="str">
        <f t="shared" si="61"/>
        <v/>
      </c>
      <c r="S199" s="7">
        <f t="shared" si="62"/>
        <v>0</v>
      </c>
      <c r="T199" s="7" t="str">
        <f>iferror(round(averageif('Wholesale Pricing'!H:H,$A199,'Wholesale Pricing'!Q:Q),2),"")</f>
        <v/>
      </c>
      <c r="U199" s="7" t="str">
        <f>iferror(round(averageif('Wholesale Pricing'!I:I,$A199,'Wholesale Pricing'!V:V),2),"")</f>
        <v/>
      </c>
      <c r="V199" s="7" t="str">
        <f>iferror(round(averageif('Wholesale Pricing'!J:J,$A199,'Wholesale Pricing'!AA:AA),2),"")</f>
        <v/>
      </c>
      <c r="W199" s="7" t="str">
        <f>iferror(round(averageif('Wholesale Pricing'!K:K,$A199,'Wholesale Pricing'!AF:AF),2),"")</f>
        <v/>
      </c>
      <c r="X199" s="7" t="str">
        <f>iferror(round(averageif('Wholesale Pricing'!L:L,$A199,'Wholesale Pricing'!AK:AK),2),"")</f>
        <v/>
      </c>
    </row>
    <row r="200" ht="14.25" customHeight="1">
      <c r="A200" s="122" t="s">
        <v>627</v>
      </c>
      <c r="B200" s="129" t="s">
        <v>627</v>
      </c>
      <c r="C200" s="139">
        <v>2.16</v>
      </c>
      <c r="D200" s="124">
        <f t="shared" si="89"/>
        <v>6</v>
      </c>
      <c r="E200" s="124">
        <f t="shared" si="76"/>
        <v>7</v>
      </c>
      <c r="F200" s="124">
        <f>IFERROR(ROUNDUP(SUM(SUM($D200/$D$1)*$F$1),0),"")+1</f>
        <v>8</v>
      </c>
      <c r="G200" s="124">
        <f t="shared" ref="G200:G201" si="94">IFERROR(ROUNDUP(SUM(SUM($D200/$D$1)*$G$1),0),"")+1</f>
        <v>9</v>
      </c>
      <c r="H200" s="7">
        <f t="shared" si="58"/>
        <v>1.78</v>
      </c>
      <c r="J200" s="7" t="str">
        <f t="shared" si="86"/>
        <v/>
      </c>
      <c r="P200" s="7">
        <f t="shared" si="60"/>
        <v>1.67</v>
      </c>
      <c r="R200" s="7" t="str">
        <f t="shared" si="61"/>
        <v/>
      </c>
      <c r="S200" s="7">
        <f t="shared" si="62"/>
        <v>0</v>
      </c>
      <c r="T200" s="7" t="str">
        <f>iferror(round(averageif('Wholesale Pricing'!H:H,$A200,'Wholesale Pricing'!Q:Q),2),"")</f>
        <v/>
      </c>
      <c r="U200" s="7" t="str">
        <f>iferror(round(averageif('Wholesale Pricing'!I:I,$A200,'Wholesale Pricing'!V:V),2),"")</f>
        <v/>
      </c>
      <c r="V200" s="7" t="str">
        <f>iferror(round(averageif('Wholesale Pricing'!J:J,$A200,'Wholesale Pricing'!AA:AA),2),"")</f>
        <v/>
      </c>
      <c r="W200" s="7" t="str">
        <f>iferror(round(averageif('Wholesale Pricing'!K:K,$A200,'Wholesale Pricing'!AF:AF),2),"")</f>
        <v/>
      </c>
      <c r="X200" s="7" t="str">
        <f>iferror(round(averageif('Wholesale Pricing'!L:L,$A200,'Wholesale Pricing'!AK:AK),2),"")</f>
        <v/>
      </c>
    </row>
    <row r="201" ht="14.25" customHeight="1">
      <c r="A201" s="138" t="s">
        <v>631</v>
      </c>
      <c r="B201" s="129" t="s">
        <v>632</v>
      </c>
      <c r="C201" s="126"/>
      <c r="D201" s="136">
        <v>10.0</v>
      </c>
      <c r="E201" s="124">
        <f t="shared" si="76"/>
        <v>11</v>
      </c>
      <c r="F201" s="124">
        <f t="shared" ref="F201:F211" si="95">IFERROR(ROUNDUP(SUM(SUM($D201/$D$1)*$F$1),0),"")</f>
        <v>12</v>
      </c>
      <c r="G201" s="124">
        <f t="shared" si="94"/>
        <v>13</v>
      </c>
      <c r="H201" s="7">
        <f t="shared" si="58"/>
        <v>1.23</v>
      </c>
      <c r="J201" s="7">
        <f t="shared" si="86"/>
        <v>1.271</v>
      </c>
      <c r="P201" s="7">
        <f t="shared" si="60"/>
        <v>1.15</v>
      </c>
      <c r="R201" s="7" t="str">
        <f t="shared" si="61"/>
        <v/>
      </c>
      <c r="S201" s="7">
        <f t="shared" si="62"/>
        <v>0</v>
      </c>
      <c r="T201" s="7"/>
      <c r="U201" s="7"/>
      <c r="V201" s="7"/>
      <c r="W201" s="7"/>
      <c r="X201" s="7"/>
    </row>
    <row r="202" ht="14.25" customHeight="1">
      <c r="A202" s="122" t="s">
        <v>633</v>
      </c>
      <c r="B202" s="125" t="s">
        <v>634</v>
      </c>
      <c r="C202" s="126">
        <v>2.4</v>
      </c>
      <c r="D202" s="124">
        <f t="shared" ref="D202:D206" si="96">IFERROR(ROUNDDOWN($C$1/C202,0),"")</f>
        <v>5</v>
      </c>
      <c r="E202" s="124">
        <f t="shared" si="76"/>
        <v>6</v>
      </c>
      <c r="F202" s="124">
        <f t="shared" si="95"/>
        <v>6</v>
      </c>
      <c r="G202" s="124">
        <f t="shared" ref="G202:G206" si="97">IFERROR(ROUNDUP(SUM(SUM($D202/$D$1)*$G$1),0),"")</f>
        <v>6</v>
      </c>
      <c r="H202" s="7">
        <f t="shared" si="58"/>
        <v>2.67</v>
      </c>
      <c r="J202" s="7" t="str">
        <f t="shared" si="86"/>
        <v/>
      </c>
      <c r="P202" s="7">
        <f t="shared" si="60"/>
        <v>2.5</v>
      </c>
      <c r="R202" s="7" t="str">
        <f t="shared" si="61"/>
        <v/>
      </c>
      <c r="S202" s="7">
        <f t="shared" si="62"/>
        <v>0</v>
      </c>
      <c r="T202" s="7" t="str">
        <f>iferror(round(averageif('Wholesale Pricing'!H:H,$A202,'Wholesale Pricing'!Q:Q),2),"")</f>
        <v/>
      </c>
      <c r="U202" s="7" t="str">
        <f>iferror(round(averageif('Wholesale Pricing'!I:I,$A202,'Wholesale Pricing'!V:V),2),"")</f>
        <v/>
      </c>
      <c r="V202" s="7" t="str">
        <f>iferror(round(averageif('Wholesale Pricing'!J:J,$A202,'Wholesale Pricing'!AA:AA),2),"")</f>
        <v/>
      </c>
      <c r="W202" s="7" t="str">
        <f>iferror(round(averageif('Wholesale Pricing'!K:K,$A202,'Wholesale Pricing'!AF:AF),2),"")</f>
        <v/>
      </c>
      <c r="X202" s="7" t="str">
        <f>iferror(round(averageif('Wholesale Pricing'!L:L,$A202,'Wholesale Pricing'!AK:AK),2),"")</f>
        <v/>
      </c>
    </row>
    <row r="203" ht="14.25" customHeight="1">
      <c r="A203" s="122" t="s">
        <v>636</v>
      </c>
      <c r="B203" s="125" t="s">
        <v>637</v>
      </c>
      <c r="C203" s="126">
        <v>0.07</v>
      </c>
      <c r="D203" s="124">
        <f t="shared" si="96"/>
        <v>185</v>
      </c>
      <c r="E203" s="124">
        <f t="shared" si="76"/>
        <v>190</v>
      </c>
      <c r="F203" s="124">
        <f t="shared" si="95"/>
        <v>204</v>
      </c>
      <c r="G203" s="124">
        <f t="shared" si="97"/>
        <v>219</v>
      </c>
      <c r="H203" s="7">
        <f t="shared" si="58"/>
        <v>0.07</v>
      </c>
      <c r="J203" s="7" t="str">
        <f t="shared" si="86"/>
        <v/>
      </c>
      <c r="P203" s="7">
        <f t="shared" si="60"/>
        <v>0.07</v>
      </c>
      <c r="R203" s="7" t="str">
        <f t="shared" si="61"/>
        <v/>
      </c>
      <c r="S203" s="7">
        <f t="shared" si="62"/>
        <v>0</v>
      </c>
      <c r="T203" s="7" t="str">
        <f>iferror(round(averageif('Wholesale Pricing'!H:H,$A203,'Wholesale Pricing'!Q:Q),2),"")</f>
        <v/>
      </c>
      <c r="U203" s="7" t="str">
        <f>iferror(round(averageif('Wholesale Pricing'!I:I,$A203,'Wholesale Pricing'!V:V),2),"")</f>
        <v/>
      </c>
      <c r="V203" s="7" t="str">
        <f>iferror(round(averageif('Wholesale Pricing'!J:J,$A203,'Wholesale Pricing'!AA:AA),2),"")</f>
        <v/>
      </c>
      <c r="W203" s="7" t="str">
        <f>iferror(round(averageif('Wholesale Pricing'!K:K,$A203,'Wholesale Pricing'!AF:AF),2),"")</f>
        <v/>
      </c>
      <c r="X203" s="7" t="str">
        <f>iferror(round(averageif('Wholesale Pricing'!L:L,$A203,'Wholesale Pricing'!AK:AK),2),"")</f>
        <v/>
      </c>
    </row>
    <row r="204" ht="14.25" customHeight="1">
      <c r="A204" s="122" t="s">
        <v>638</v>
      </c>
      <c r="B204" s="125" t="s">
        <v>639</v>
      </c>
      <c r="C204" s="126">
        <v>0.35</v>
      </c>
      <c r="D204" s="124">
        <f t="shared" si="96"/>
        <v>37</v>
      </c>
      <c r="E204" s="124">
        <f t="shared" si="76"/>
        <v>38</v>
      </c>
      <c r="F204" s="124">
        <f t="shared" si="95"/>
        <v>41</v>
      </c>
      <c r="G204" s="124">
        <f t="shared" si="97"/>
        <v>44</v>
      </c>
      <c r="H204" s="7">
        <f t="shared" si="58"/>
        <v>0.36</v>
      </c>
      <c r="J204" s="7" t="str">
        <f t="shared" si="86"/>
        <v/>
      </c>
      <c r="P204" s="7">
        <f t="shared" si="60"/>
        <v>0.34</v>
      </c>
      <c r="R204" s="7" t="str">
        <f t="shared" si="61"/>
        <v/>
      </c>
      <c r="S204" s="7">
        <f t="shared" si="62"/>
        <v>0</v>
      </c>
      <c r="T204" s="7" t="str">
        <f>iferror(round(averageif('Wholesale Pricing'!H:H,$A204,'Wholesale Pricing'!Q:Q),2),"")</f>
        <v/>
      </c>
      <c r="U204" s="7" t="str">
        <f>iferror(round(averageif('Wholesale Pricing'!I:I,$A204,'Wholesale Pricing'!V:V),2),"")</f>
        <v/>
      </c>
      <c r="V204" s="7" t="str">
        <f>iferror(round(averageif('Wholesale Pricing'!J:J,$A204,'Wholesale Pricing'!AA:AA),2),"")</f>
        <v/>
      </c>
      <c r="W204" s="7" t="str">
        <f>iferror(round(averageif('Wholesale Pricing'!K:K,$A204,'Wholesale Pricing'!AF:AF),2),"")</f>
        <v/>
      </c>
      <c r="X204" s="7" t="str">
        <f>iferror(round(averageif('Wholesale Pricing'!L:L,$A204,'Wholesale Pricing'!AK:AK),2),"")</f>
        <v/>
      </c>
    </row>
    <row r="205" ht="14.25" customHeight="1">
      <c r="A205" s="122" t="s">
        <v>641</v>
      </c>
      <c r="B205" s="125" t="s">
        <v>642</v>
      </c>
      <c r="C205" s="126">
        <v>0.25</v>
      </c>
      <c r="D205" s="124">
        <f t="shared" si="96"/>
        <v>52</v>
      </c>
      <c r="E205" s="124">
        <f t="shared" si="76"/>
        <v>54</v>
      </c>
      <c r="F205" s="124">
        <f t="shared" si="95"/>
        <v>58</v>
      </c>
      <c r="G205" s="124">
        <f t="shared" si="97"/>
        <v>62</v>
      </c>
      <c r="H205" s="7">
        <f t="shared" si="58"/>
        <v>0.26</v>
      </c>
      <c r="J205" s="7" t="str">
        <f t="shared" si="86"/>
        <v/>
      </c>
      <c r="P205" s="7">
        <f t="shared" si="60"/>
        <v>0.24</v>
      </c>
      <c r="R205" s="7" t="str">
        <f t="shared" si="61"/>
        <v/>
      </c>
      <c r="S205" s="7">
        <f t="shared" si="62"/>
        <v>0</v>
      </c>
      <c r="T205" s="7" t="str">
        <f>iferror(round(averageif('Wholesale Pricing'!H:H,$A205,'Wholesale Pricing'!Q:Q),2),"")</f>
        <v/>
      </c>
      <c r="U205" s="7" t="str">
        <f>iferror(round(averageif('Wholesale Pricing'!I:I,$A205,'Wholesale Pricing'!V:V),2),"")</f>
        <v/>
      </c>
      <c r="V205" s="7" t="str">
        <f>iferror(round(averageif('Wholesale Pricing'!J:J,$A205,'Wholesale Pricing'!AA:AA),2),"")</f>
        <v/>
      </c>
      <c r="W205" s="7" t="str">
        <f>iferror(round(averageif('Wholesale Pricing'!K:K,$A205,'Wholesale Pricing'!AF:AF),2),"")</f>
        <v/>
      </c>
      <c r="X205" s="7" t="str">
        <f>iferror(round(averageif('Wholesale Pricing'!L:L,$A205,'Wholesale Pricing'!AK:AK),2),"")</f>
        <v/>
      </c>
    </row>
    <row r="206" ht="14.25" customHeight="1">
      <c r="A206" s="122" t="s">
        <v>644</v>
      </c>
      <c r="B206" s="129" t="s">
        <v>645</v>
      </c>
      <c r="C206" s="126">
        <v>0.25</v>
      </c>
      <c r="D206" s="124">
        <f t="shared" si="96"/>
        <v>52</v>
      </c>
      <c r="E206" s="124">
        <f t="shared" si="76"/>
        <v>54</v>
      </c>
      <c r="F206" s="124">
        <f t="shared" si="95"/>
        <v>58</v>
      </c>
      <c r="G206" s="124">
        <f t="shared" si="97"/>
        <v>62</v>
      </c>
      <c r="H206" s="7">
        <f t="shared" si="58"/>
        <v>0.26</v>
      </c>
      <c r="J206" s="7" t="str">
        <f t="shared" si="86"/>
        <v/>
      </c>
      <c r="P206" s="7">
        <f t="shared" si="60"/>
        <v>0.24</v>
      </c>
      <c r="R206" s="7" t="str">
        <f t="shared" si="61"/>
        <v/>
      </c>
      <c r="S206" s="7">
        <f t="shared" si="62"/>
        <v>0</v>
      </c>
      <c r="T206" s="7" t="str">
        <f>iferror(round(averageif('Wholesale Pricing'!H:H,$A206,'Wholesale Pricing'!Q:Q),2),"")</f>
        <v/>
      </c>
      <c r="U206" s="7" t="str">
        <f>iferror(round(averageif('Wholesale Pricing'!I:I,$A206,'Wholesale Pricing'!V:V),2),"")</f>
        <v/>
      </c>
      <c r="V206" s="7" t="str">
        <f>iferror(round(averageif('Wholesale Pricing'!J:J,$A206,'Wholesale Pricing'!AA:AA),2),"")</f>
        <v/>
      </c>
      <c r="W206" s="7" t="str">
        <f>iferror(round(averageif('Wholesale Pricing'!K:K,$A206,'Wholesale Pricing'!AF:AF),2),"")</f>
        <v/>
      </c>
      <c r="X206" s="7" t="str">
        <f>iferror(round(averageif('Wholesale Pricing'!L:L,$A206,'Wholesale Pricing'!AK:AK),2),"")</f>
        <v/>
      </c>
    </row>
    <row r="207" ht="14.25" customHeight="1">
      <c r="A207" s="122" t="s">
        <v>647</v>
      </c>
      <c r="B207" s="129" t="s">
        <v>648</v>
      </c>
      <c r="C207" s="139">
        <v>0.75</v>
      </c>
      <c r="D207" s="124">
        <f>IFERROR(ROUNDDOWN($C$1/C207,0),"")+1</f>
        <v>18</v>
      </c>
      <c r="E207" s="124">
        <f t="shared" si="76"/>
        <v>19</v>
      </c>
      <c r="F207" s="124">
        <f t="shared" si="95"/>
        <v>20</v>
      </c>
      <c r="G207" s="124">
        <f>IFERROR(ROUNDUP(SUM(SUM($D207/$D$1)*$G$1),0),"")-1</f>
        <v>21</v>
      </c>
      <c r="H207" s="7">
        <f t="shared" si="58"/>
        <v>0.76</v>
      </c>
      <c r="J207" s="7" t="str">
        <f t="shared" si="86"/>
        <v/>
      </c>
      <c r="P207" s="7">
        <f t="shared" si="60"/>
        <v>0.71</v>
      </c>
      <c r="R207" s="7" t="str">
        <f t="shared" si="61"/>
        <v/>
      </c>
      <c r="S207" s="7">
        <f t="shared" si="62"/>
        <v>0</v>
      </c>
      <c r="T207" s="7" t="str">
        <f>iferror(round(averageif('Wholesale Pricing'!H:H,$A207,'Wholesale Pricing'!Q:Q),2),"")</f>
        <v/>
      </c>
      <c r="U207" s="7" t="str">
        <f>iferror(round(averageif('Wholesale Pricing'!I:I,$A207,'Wholesale Pricing'!V:V),2),"")</f>
        <v/>
      </c>
      <c r="V207" s="7" t="str">
        <f>iferror(round(averageif('Wholesale Pricing'!J:J,$A207,'Wholesale Pricing'!AA:AA),2),"")</f>
        <v/>
      </c>
      <c r="W207" s="7" t="str">
        <f>iferror(round(averageif('Wholesale Pricing'!K:K,$A207,'Wholesale Pricing'!AF:AF),2),"")</f>
        <v/>
      </c>
      <c r="X207" s="7" t="str">
        <f>iferror(round(averageif('Wholesale Pricing'!L:L,$A207,'Wholesale Pricing'!AK:AK),2),"")</f>
        <v/>
      </c>
    </row>
    <row r="208" ht="14.25" customHeight="1">
      <c r="A208" s="122" t="s">
        <v>592</v>
      </c>
      <c r="B208" s="129" t="s">
        <v>649</v>
      </c>
      <c r="C208" s="126">
        <v>0.09</v>
      </c>
      <c r="D208" s="124">
        <f t="shared" ref="D208:D215" si="98">IFERROR(ROUNDDOWN($C$1/C208,0),"")</f>
        <v>144</v>
      </c>
      <c r="E208" s="124">
        <f t="shared" si="76"/>
        <v>148</v>
      </c>
      <c r="F208" s="124">
        <f t="shared" si="95"/>
        <v>159</v>
      </c>
      <c r="G208" s="124">
        <f t="shared" ref="G208:G211" si="99">IFERROR(ROUNDUP(SUM(SUM($D208/$D$1)*$G$1),0),"")</f>
        <v>170</v>
      </c>
      <c r="H208" s="7">
        <f t="shared" si="58"/>
        <v>0.09</v>
      </c>
      <c r="J208" s="7" t="str">
        <f t="shared" si="86"/>
        <v/>
      </c>
      <c r="P208" s="7">
        <f t="shared" si="60"/>
        <v>0.09</v>
      </c>
      <c r="R208" s="7" t="str">
        <f t="shared" si="61"/>
        <v/>
      </c>
      <c r="S208" s="7">
        <f t="shared" si="62"/>
        <v>0</v>
      </c>
      <c r="T208" s="7" t="str">
        <f>iferror(round(averageif('Wholesale Pricing'!H:H,$A208,'Wholesale Pricing'!Q:Q),2),"")</f>
        <v/>
      </c>
      <c r="U208" s="7" t="str">
        <f>iferror(round(averageif('Wholesale Pricing'!I:I,$A208,'Wholesale Pricing'!V:V),2),"")</f>
        <v/>
      </c>
      <c r="V208" s="7" t="str">
        <f>iferror(round(averageif('Wholesale Pricing'!J:J,$A208,'Wholesale Pricing'!AA:AA),2),"")</f>
        <v/>
      </c>
      <c r="W208" s="7" t="str">
        <f>iferror(round(averageif('Wholesale Pricing'!K:K,$A208,'Wholesale Pricing'!AF:AF),2),"")</f>
        <v/>
      </c>
      <c r="X208" s="7" t="str">
        <f>iferror(round(averageif('Wholesale Pricing'!L:L,$A208,'Wholesale Pricing'!AK:AK),2),"")</f>
        <v/>
      </c>
    </row>
    <row r="209" ht="14.25" customHeight="1">
      <c r="A209" s="122" t="s">
        <v>605</v>
      </c>
      <c r="B209" s="129" t="s">
        <v>651</v>
      </c>
      <c r="C209" s="126">
        <v>0.105</v>
      </c>
      <c r="D209" s="124">
        <f t="shared" si="98"/>
        <v>123</v>
      </c>
      <c r="E209" s="124">
        <f t="shared" si="76"/>
        <v>126</v>
      </c>
      <c r="F209" s="124">
        <f t="shared" si="95"/>
        <v>136</v>
      </c>
      <c r="G209" s="124">
        <f t="shared" si="99"/>
        <v>146</v>
      </c>
      <c r="H209" s="7">
        <f t="shared" si="58"/>
        <v>0.11</v>
      </c>
      <c r="J209" s="7" t="str">
        <f t="shared" si="86"/>
        <v/>
      </c>
      <c r="P209" s="7">
        <f t="shared" si="60"/>
        <v>0.1</v>
      </c>
      <c r="R209" s="7" t="str">
        <f t="shared" si="61"/>
        <v/>
      </c>
      <c r="S209" s="7">
        <f t="shared" si="62"/>
        <v>0</v>
      </c>
      <c r="T209" s="7" t="str">
        <f>iferror(round(averageif('Wholesale Pricing'!H:H,$A209,'Wholesale Pricing'!Q:Q),2),"")</f>
        <v/>
      </c>
      <c r="U209" s="7" t="str">
        <f>iferror(round(averageif('Wholesale Pricing'!I:I,$A209,'Wholesale Pricing'!V:V),2),"")</f>
        <v/>
      </c>
      <c r="V209" s="7" t="str">
        <f>iferror(round(averageif('Wholesale Pricing'!J:J,$A209,'Wholesale Pricing'!AA:AA),2),"")</f>
        <v/>
      </c>
      <c r="W209" s="7" t="str">
        <f>iferror(round(averageif('Wholesale Pricing'!K:K,$A209,'Wholesale Pricing'!AF:AF),2),"")</f>
        <v/>
      </c>
      <c r="X209" s="7" t="str">
        <f>iferror(round(averageif('Wholesale Pricing'!L:L,$A209,'Wholesale Pricing'!AK:AK),2),"")</f>
        <v/>
      </c>
    </row>
    <row r="210" ht="14.25" customHeight="1">
      <c r="A210" s="122" t="s">
        <v>617</v>
      </c>
      <c r="B210" s="125" t="s">
        <v>652</v>
      </c>
      <c r="C210" s="126">
        <v>0.38</v>
      </c>
      <c r="D210" s="124">
        <f t="shared" si="98"/>
        <v>34</v>
      </c>
      <c r="E210" s="124">
        <f t="shared" si="76"/>
        <v>35</v>
      </c>
      <c r="F210" s="124">
        <f t="shared" si="95"/>
        <v>38</v>
      </c>
      <c r="G210" s="124">
        <f t="shared" si="99"/>
        <v>41</v>
      </c>
      <c r="H210" s="7">
        <f t="shared" si="58"/>
        <v>0.39</v>
      </c>
      <c r="J210" s="7" t="str">
        <f t="shared" si="86"/>
        <v/>
      </c>
      <c r="P210" s="7">
        <f t="shared" si="60"/>
        <v>0.37</v>
      </c>
      <c r="R210" s="7" t="str">
        <f t="shared" si="61"/>
        <v/>
      </c>
      <c r="S210" s="7">
        <f t="shared" si="62"/>
        <v>0</v>
      </c>
      <c r="T210" s="7" t="str">
        <f>iferror(round(averageif('Wholesale Pricing'!H:H,$A210,'Wholesale Pricing'!Q:Q),2),"")</f>
        <v/>
      </c>
      <c r="U210" s="7" t="str">
        <f>iferror(round(averageif('Wholesale Pricing'!I:I,$A210,'Wholesale Pricing'!V:V),2),"")</f>
        <v/>
      </c>
      <c r="V210" s="7" t="str">
        <f>iferror(round(averageif('Wholesale Pricing'!J:J,$A210,'Wholesale Pricing'!AA:AA),2),"")</f>
        <v/>
      </c>
      <c r="W210" s="7" t="str">
        <f>iferror(round(averageif('Wholesale Pricing'!K:K,$A210,'Wholesale Pricing'!AF:AF),2),"")</f>
        <v/>
      </c>
      <c r="X210" s="7" t="str">
        <f>iferror(round(averageif('Wholesale Pricing'!L:L,$A210,'Wholesale Pricing'!AK:AK),2),"")</f>
        <v/>
      </c>
    </row>
    <row r="211" ht="14.25" customHeight="1">
      <c r="A211" s="122" t="s">
        <v>629</v>
      </c>
      <c r="B211" s="129" t="s">
        <v>654</v>
      </c>
      <c r="C211" s="126">
        <v>0.36</v>
      </c>
      <c r="D211" s="124">
        <f t="shared" si="98"/>
        <v>36</v>
      </c>
      <c r="E211" s="124">
        <f t="shared" si="76"/>
        <v>37</v>
      </c>
      <c r="F211" s="124">
        <f t="shared" si="95"/>
        <v>40</v>
      </c>
      <c r="G211" s="124">
        <f t="shared" si="99"/>
        <v>43</v>
      </c>
      <c r="H211" s="7">
        <f t="shared" si="58"/>
        <v>0.37</v>
      </c>
      <c r="J211" s="7" t="str">
        <f t="shared" si="86"/>
        <v/>
      </c>
      <c r="P211" s="7">
        <f t="shared" si="60"/>
        <v>0.35</v>
      </c>
      <c r="R211" s="7" t="str">
        <f t="shared" si="61"/>
        <v/>
      </c>
      <c r="S211" s="7">
        <f t="shared" si="62"/>
        <v>0</v>
      </c>
      <c r="T211" s="7" t="str">
        <f>iferror(round(averageif('Wholesale Pricing'!H:H,$A211,'Wholesale Pricing'!Q:Q),2),"")</f>
        <v/>
      </c>
      <c r="U211" s="7" t="str">
        <f>iferror(round(averageif('Wholesale Pricing'!I:I,$A211,'Wholesale Pricing'!V:V),2),"")</f>
        <v/>
      </c>
      <c r="V211" s="7" t="str">
        <f>iferror(round(averageif('Wholesale Pricing'!J:J,$A211,'Wholesale Pricing'!AA:AA),2),"")</f>
        <v/>
      </c>
      <c r="W211" s="7" t="str">
        <f>iferror(round(averageif('Wholesale Pricing'!K:K,$A211,'Wholesale Pricing'!AF:AF),2),"")</f>
        <v/>
      </c>
      <c r="X211" s="7" t="str">
        <f>iferror(round(averageif('Wholesale Pricing'!L:L,$A211,'Wholesale Pricing'!AK:AK),2),"")</f>
        <v/>
      </c>
    </row>
    <row r="212" ht="14.25" customHeight="1">
      <c r="A212" s="122" t="s">
        <v>298</v>
      </c>
      <c r="B212" s="125" t="s">
        <v>656</v>
      </c>
      <c r="C212" s="126">
        <v>0.6</v>
      </c>
      <c r="D212" s="124">
        <f t="shared" si="98"/>
        <v>21</v>
      </c>
      <c r="E212" s="124">
        <f t="shared" si="76"/>
        <v>22</v>
      </c>
      <c r="F212" s="124">
        <f t="shared" ref="F212:F213" si="100">IFERROR(ROUNDUP(SUM(SUM($D212/$D$1)*$F$1),0),"")-1</f>
        <v>23</v>
      </c>
      <c r="G212" s="124">
        <f t="shared" ref="G212:G213" si="101">IFERROR(ROUNDUP(SUM(SUM($D212/$D$1)*$G$1),0),"")-1</f>
        <v>24</v>
      </c>
      <c r="H212" s="7">
        <f t="shared" si="58"/>
        <v>0.67</v>
      </c>
      <c r="J212" s="7" t="str">
        <f t="shared" si="86"/>
        <v/>
      </c>
      <c r="P212" s="7">
        <f t="shared" si="60"/>
        <v>0.63</v>
      </c>
      <c r="R212" s="7" t="str">
        <f t="shared" si="61"/>
        <v/>
      </c>
      <c r="S212" s="7">
        <f t="shared" si="62"/>
        <v>0</v>
      </c>
      <c r="T212" s="7" t="str">
        <f>iferror(round(averageif('Wholesale Pricing'!H:H,$A212,'Wholesale Pricing'!Q:Q),2),"")</f>
        <v/>
      </c>
      <c r="U212" s="7" t="str">
        <f>iferror(round(averageif('Wholesale Pricing'!I:I,$A212,'Wholesale Pricing'!V:V),2),"")</f>
        <v/>
      </c>
      <c r="V212" s="7" t="str">
        <f>iferror(round(averageif('Wholesale Pricing'!J:J,$A212,'Wholesale Pricing'!AA:AA),2),"")</f>
        <v/>
      </c>
      <c r="W212" s="7" t="str">
        <f>iferror(round(averageif('Wholesale Pricing'!K:K,$A212,'Wholesale Pricing'!AF:AF),2),"")</f>
        <v/>
      </c>
      <c r="X212" s="7" t="str">
        <f>iferror(round(averageif('Wholesale Pricing'!L:L,$A212,'Wholesale Pricing'!AK:AK),2),"")</f>
        <v/>
      </c>
    </row>
    <row r="213" ht="14.25" customHeight="1">
      <c r="A213" s="122" t="s">
        <v>317</v>
      </c>
      <c r="B213" s="129" t="s">
        <v>658</v>
      </c>
      <c r="C213" s="126">
        <v>0.65</v>
      </c>
      <c r="D213" s="124">
        <f t="shared" si="98"/>
        <v>20</v>
      </c>
      <c r="E213" s="124">
        <f t="shared" si="76"/>
        <v>21</v>
      </c>
      <c r="F213" s="124">
        <f t="shared" si="100"/>
        <v>22</v>
      </c>
      <c r="G213" s="124">
        <f t="shared" si="101"/>
        <v>23</v>
      </c>
      <c r="H213" s="7">
        <f t="shared" si="58"/>
        <v>0.7</v>
      </c>
      <c r="J213" s="7" t="str">
        <f t="shared" si="86"/>
        <v/>
      </c>
      <c r="P213" s="7">
        <f t="shared" si="60"/>
        <v>0.65</v>
      </c>
      <c r="R213" s="7" t="str">
        <f t="shared" si="61"/>
        <v/>
      </c>
      <c r="S213" s="7">
        <f t="shared" si="62"/>
        <v>0</v>
      </c>
      <c r="T213" s="7" t="str">
        <f>iferror(round(averageif('Wholesale Pricing'!H:H,$A213,'Wholesale Pricing'!Q:Q),2),"")</f>
        <v/>
      </c>
      <c r="U213" s="7" t="str">
        <f>iferror(round(averageif('Wholesale Pricing'!I:I,$A213,'Wholesale Pricing'!V:V),2),"")</f>
        <v/>
      </c>
      <c r="V213" s="7" t="str">
        <f>iferror(round(averageif('Wholesale Pricing'!J:J,$A213,'Wholesale Pricing'!AA:AA),2),"")</f>
        <v/>
      </c>
      <c r="W213" s="7" t="str">
        <f>iferror(round(averageif('Wholesale Pricing'!K:K,$A213,'Wholesale Pricing'!AF:AF),2),"")</f>
        <v/>
      </c>
      <c r="X213" s="7" t="str">
        <f>iferror(round(averageif('Wholesale Pricing'!L:L,$A213,'Wholesale Pricing'!AK:AK),2),"")</f>
        <v/>
      </c>
    </row>
    <row r="214" ht="14.25" customHeight="1">
      <c r="A214" s="122" t="s">
        <v>335</v>
      </c>
      <c r="B214" s="125" t="s">
        <v>656</v>
      </c>
      <c r="C214" s="126">
        <v>0.2</v>
      </c>
      <c r="D214" s="124">
        <f t="shared" si="98"/>
        <v>65</v>
      </c>
      <c r="E214" s="124">
        <f t="shared" si="76"/>
        <v>67</v>
      </c>
      <c r="F214" s="124">
        <f t="shared" ref="F214:F215" si="102">IFERROR(ROUNDUP(SUM(SUM($D214/$D$1)*$F$1),0),"")</f>
        <v>72</v>
      </c>
      <c r="G214" s="124">
        <f t="shared" ref="G214:G215" si="103">IFERROR(ROUNDUP(SUM(SUM($D214/$D$1)*$G$1),0),"")</f>
        <v>77</v>
      </c>
      <c r="H214" s="7">
        <f t="shared" si="58"/>
        <v>0.21</v>
      </c>
      <c r="J214" s="7" t="str">
        <f t="shared" si="86"/>
        <v/>
      </c>
      <c r="P214" s="7">
        <f t="shared" si="60"/>
        <v>0.19</v>
      </c>
      <c r="R214" s="7" t="str">
        <f t="shared" si="61"/>
        <v/>
      </c>
      <c r="S214" s="7">
        <f t="shared" si="62"/>
        <v>0</v>
      </c>
      <c r="T214" s="7" t="str">
        <f>iferror(round(averageif('Wholesale Pricing'!H:H,$A214,'Wholesale Pricing'!Q:Q),2),"")</f>
        <v/>
      </c>
      <c r="U214" s="7" t="str">
        <f>iferror(round(averageif('Wholesale Pricing'!I:I,$A214,'Wholesale Pricing'!V:V),2),"")</f>
        <v/>
      </c>
      <c r="V214" s="7" t="str">
        <f>iferror(round(averageif('Wholesale Pricing'!J:J,$A214,'Wholesale Pricing'!AA:AA),2),"")</f>
        <v/>
      </c>
      <c r="W214" s="7" t="str">
        <f>iferror(round(averageif('Wholesale Pricing'!K:K,$A214,'Wholesale Pricing'!AF:AF),2),"")</f>
        <v/>
      </c>
      <c r="X214" s="7" t="str">
        <f>iferror(round(averageif('Wholesale Pricing'!L:L,$A214,'Wholesale Pricing'!AK:AK),2),"")</f>
        <v/>
      </c>
    </row>
    <row r="215" ht="14.25" customHeight="1">
      <c r="A215" s="122" t="s">
        <v>660</v>
      </c>
      <c r="B215" s="125" t="s">
        <v>661</v>
      </c>
      <c r="C215" s="126">
        <v>0.16</v>
      </c>
      <c r="D215" s="124">
        <f t="shared" si="98"/>
        <v>81</v>
      </c>
      <c r="E215" s="124">
        <f t="shared" si="76"/>
        <v>83</v>
      </c>
      <c r="F215" s="124">
        <f t="shared" si="102"/>
        <v>90</v>
      </c>
      <c r="G215" s="124">
        <f t="shared" si="103"/>
        <v>96</v>
      </c>
      <c r="H215" s="7">
        <f t="shared" si="58"/>
        <v>0.17</v>
      </c>
      <c r="J215" s="7" t="str">
        <f t="shared" si="86"/>
        <v/>
      </c>
      <c r="P215" s="7">
        <f t="shared" si="60"/>
        <v>0.16</v>
      </c>
      <c r="R215" s="7" t="str">
        <f t="shared" si="61"/>
        <v/>
      </c>
      <c r="S215" s="7">
        <f t="shared" si="62"/>
        <v>0</v>
      </c>
      <c r="T215" s="7" t="str">
        <f>iferror(round(averageif('Wholesale Pricing'!H:H,$A215,'Wholesale Pricing'!Q:Q),2),"")</f>
        <v/>
      </c>
      <c r="U215" s="7" t="str">
        <f>iferror(round(averageif('Wholesale Pricing'!I:I,$A215,'Wholesale Pricing'!V:V),2),"")</f>
        <v/>
      </c>
      <c r="V215" s="7" t="str">
        <f>iferror(round(averageif('Wholesale Pricing'!J:J,$A215,'Wholesale Pricing'!AA:AA),2),"")</f>
        <v/>
      </c>
      <c r="W215" s="7" t="str">
        <f>iferror(round(averageif('Wholesale Pricing'!K:K,$A215,'Wholesale Pricing'!AF:AF),2),"")</f>
        <v/>
      </c>
      <c r="X215" s="7" t="str">
        <f>iferror(round(averageif('Wholesale Pricing'!L:L,$A215,'Wholesale Pricing'!AK:AK),2),"")</f>
        <v/>
      </c>
    </row>
    <row r="216" ht="14.25" customHeight="1">
      <c r="A216" s="122" t="s">
        <v>663</v>
      </c>
      <c r="B216" s="129" t="s">
        <v>664</v>
      </c>
      <c r="C216" s="139">
        <v>1.5</v>
      </c>
      <c r="D216" s="124">
        <f>IFERROR(ROUNDDOWN($C$1/C216,0),"")-1</f>
        <v>7</v>
      </c>
      <c r="E216" s="124">
        <f t="shared" si="76"/>
        <v>8</v>
      </c>
      <c r="F216" s="124">
        <f>IFERROR(ROUNDUP(SUM(SUM($D216/$D$1)*$F$1),0),"")+1</f>
        <v>9</v>
      </c>
      <c r="G216" s="124">
        <f>IFERROR(ROUNDUP(SUM(SUM($D216/$D$1)*$G$1),0),"")+1</f>
        <v>10</v>
      </c>
      <c r="H216" s="7">
        <f t="shared" si="58"/>
        <v>1.6</v>
      </c>
      <c r="J216" s="7" t="str">
        <f t="shared" si="86"/>
        <v/>
      </c>
      <c r="P216" s="7">
        <f t="shared" si="60"/>
        <v>1.5</v>
      </c>
      <c r="R216" s="7" t="str">
        <f t="shared" si="61"/>
        <v/>
      </c>
      <c r="S216" s="7">
        <f t="shared" si="62"/>
        <v>0</v>
      </c>
      <c r="T216" s="7" t="str">
        <f>iferror(round(averageif('Wholesale Pricing'!H:H,$A216,'Wholesale Pricing'!Q:Q),2),"")</f>
        <v/>
      </c>
      <c r="U216" s="7" t="str">
        <f>iferror(round(averageif('Wholesale Pricing'!I:I,$A216,'Wholesale Pricing'!V:V),2),"")</f>
        <v/>
      </c>
      <c r="V216" s="7" t="str">
        <f>iferror(round(averageif('Wholesale Pricing'!J:J,$A216,'Wholesale Pricing'!AA:AA),2),"")</f>
        <v/>
      </c>
      <c r="W216" s="7" t="str">
        <f>iferror(round(averageif('Wholesale Pricing'!K:K,$A216,'Wholesale Pricing'!AF:AF),2),"")</f>
        <v/>
      </c>
      <c r="X216" s="7" t="str">
        <f>iferror(round(averageif('Wholesale Pricing'!L:L,$A216,'Wholesale Pricing'!AK:AK),2),"")</f>
        <v/>
      </c>
    </row>
    <row r="217" ht="14.25" customHeight="1">
      <c r="A217" s="122" t="s">
        <v>643</v>
      </c>
      <c r="B217" s="125" t="s">
        <v>665</v>
      </c>
      <c r="C217" s="126">
        <v>0.075</v>
      </c>
      <c r="D217" s="124">
        <f t="shared" ref="D217:D248" si="104">IFERROR(ROUNDDOWN($C$1/C217,0),"")</f>
        <v>173</v>
      </c>
      <c r="E217" s="124">
        <f t="shared" si="76"/>
        <v>177</v>
      </c>
      <c r="F217" s="124">
        <f t="shared" ref="F217:F221" si="105">IFERROR(ROUNDUP(SUM(SUM($D217/$D$1)*$F$1),0),"")</f>
        <v>191</v>
      </c>
      <c r="G217" s="124">
        <f t="shared" ref="G217:G221" si="106">IFERROR(ROUNDUP(SUM(SUM($D217/$D$1)*$G$1),0),"")</f>
        <v>205</v>
      </c>
      <c r="H217" s="7">
        <f t="shared" si="58"/>
        <v>0.08</v>
      </c>
      <c r="J217" s="7" t="str">
        <f t="shared" si="86"/>
        <v/>
      </c>
      <c r="P217" s="7">
        <f t="shared" si="60"/>
        <v>0.07</v>
      </c>
      <c r="R217" s="7" t="str">
        <f t="shared" si="61"/>
        <v/>
      </c>
      <c r="S217" s="7">
        <f t="shared" si="62"/>
        <v>0</v>
      </c>
      <c r="T217" s="7" t="str">
        <f>iferror(round(averageif('Wholesale Pricing'!H:H,$A217,'Wholesale Pricing'!Q:Q),2),"")</f>
        <v/>
      </c>
      <c r="U217" s="7" t="str">
        <f>iferror(round(averageif('Wholesale Pricing'!I:I,$A217,'Wholesale Pricing'!V:V),2),"")</f>
        <v/>
      </c>
      <c r="V217" s="7" t="str">
        <f>iferror(round(averageif('Wholesale Pricing'!J:J,$A217,'Wholesale Pricing'!AA:AA),2),"")</f>
        <v/>
      </c>
      <c r="W217" s="7" t="str">
        <f>iferror(round(averageif('Wholesale Pricing'!K:K,$A217,'Wholesale Pricing'!AF:AF),2),"")</f>
        <v/>
      </c>
      <c r="X217" s="7" t="str">
        <f>iferror(round(averageif('Wholesale Pricing'!L:L,$A217,'Wholesale Pricing'!AK:AK),2),"")</f>
        <v/>
      </c>
    </row>
    <row r="218" ht="14.25" customHeight="1">
      <c r="A218" s="122" t="s">
        <v>657</v>
      </c>
      <c r="B218" s="125" t="s">
        <v>666</v>
      </c>
      <c r="C218" s="126">
        <v>0.38</v>
      </c>
      <c r="D218" s="124">
        <f t="shared" si="104"/>
        <v>34</v>
      </c>
      <c r="E218" s="124">
        <f t="shared" si="76"/>
        <v>35</v>
      </c>
      <c r="F218" s="124">
        <f t="shared" si="105"/>
        <v>38</v>
      </c>
      <c r="G218" s="124">
        <f t="shared" si="106"/>
        <v>41</v>
      </c>
      <c r="H218" s="7">
        <f t="shared" si="58"/>
        <v>0.39</v>
      </c>
      <c r="J218" s="7" t="str">
        <f t="shared" si="86"/>
        <v/>
      </c>
      <c r="P218" s="7">
        <f t="shared" si="60"/>
        <v>0.37</v>
      </c>
      <c r="R218" s="7" t="str">
        <f t="shared" si="61"/>
        <v/>
      </c>
      <c r="S218" s="7">
        <f t="shared" si="62"/>
        <v>0</v>
      </c>
      <c r="T218" s="7" t="str">
        <f>iferror(round(averageif('Wholesale Pricing'!H:H,$A218,'Wholesale Pricing'!Q:Q),2),"")</f>
        <v/>
      </c>
      <c r="U218" s="7" t="str">
        <f>iferror(round(averageif('Wholesale Pricing'!I:I,$A218,'Wholesale Pricing'!V:V),2),"")</f>
        <v/>
      </c>
      <c r="V218" s="7" t="str">
        <f>iferror(round(averageif('Wholesale Pricing'!J:J,$A218,'Wholesale Pricing'!AA:AA),2),"")</f>
        <v/>
      </c>
      <c r="W218" s="7" t="str">
        <f>iferror(round(averageif('Wholesale Pricing'!K:K,$A218,'Wholesale Pricing'!AF:AF),2),"")</f>
        <v/>
      </c>
      <c r="X218" s="7" t="str">
        <f>iferror(round(averageif('Wholesale Pricing'!L:L,$A218,'Wholesale Pricing'!AK:AK),2),"")</f>
        <v/>
      </c>
    </row>
    <row r="219" ht="14.25" customHeight="1">
      <c r="A219" s="122" t="s">
        <v>669</v>
      </c>
      <c r="B219" s="125" t="s">
        <v>670</v>
      </c>
      <c r="C219" s="126">
        <v>0.165</v>
      </c>
      <c r="D219" s="124">
        <f t="shared" si="104"/>
        <v>78</v>
      </c>
      <c r="E219" s="124">
        <f t="shared" si="76"/>
        <v>80</v>
      </c>
      <c r="F219" s="124">
        <f t="shared" si="105"/>
        <v>86</v>
      </c>
      <c r="G219" s="124">
        <f t="shared" si="106"/>
        <v>93</v>
      </c>
      <c r="H219" s="7">
        <f t="shared" si="58"/>
        <v>0.17</v>
      </c>
      <c r="J219" s="7" t="str">
        <f t="shared" si="86"/>
        <v/>
      </c>
      <c r="P219" s="7">
        <f t="shared" si="60"/>
        <v>0.16</v>
      </c>
      <c r="R219" s="7" t="str">
        <f t="shared" si="61"/>
        <v/>
      </c>
      <c r="S219" s="7">
        <f t="shared" si="62"/>
        <v>0</v>
      </c>
      <c r="T219" s="7" t="str">
        <f>iferror(round(averageif('Wholesale Pricing'!H:H,$A219,'Wholesale Pricing'!Q:Q),2),"")</f>
        <v/>
      </c>
      <c r="U219" s="7" t="str">
        <f>iferror(round(averageif('Wholesale Pricing'!I:I,$A219,'Wholesale Pricing'!V:V),2),"")</f>
        <v/>
      </c>
      <c r="V219" s="7" t="str">
        <f>iferror(round(averageif('Wholesale Pricing'!J:J,$A219,'Wholesale Pricing'!AA:AA),2),"")</f>
        <v/>
      </c>
      <c r="W219" s="7" t="str">
        <f>iferror(round(averageif('Wholesale Pricing'!K:K,$A219,'Wholesale Pricing'!AF:AF),2),"")</f>
        <v/>
      </c>
      <c r="X219" s="7" t="str">
        <f>iferror(round(averageif('Wholesale Pricing'!L:L,$A219,'Wholesale Pricing'!AK:AK),2),"")</f>
        <v/>
      </c>
    </row>
    <row r="220" ht="14.25" customHeight="1">
      <c r="A220" s="122" t="s">
        <v>671</v>
      </c>
      <c r="B220" s="125" t="s">
        <v>672</v>
      </c>
      <c r="C220" s="126">
        <v>0.175</v>
      </c>
      <c r="D220" s="124">
        <f t="shared" si="104"/>
        <v>74</v>
      </c>
      <c r="E220" s="124">
        <f t="shared" si="76"/>
        <v>76</v>
      </c>
      <c r="F220" s="124">
        <f t="shared" si="105"/>
        <v>82</v>
      </c>
      <c r="G220" s="124">
        <f t="shared" si="106"/>
        <v>88</v>
      </c>
      <c r="H220" s="7">
        <f t="shared" si="58"/>
        <v>0.18</v>
      </c>
      <c r="J220" s="7" t="str">
        <f t="shared" si="86"/>
        <v/>
      </c>
      <c r="P220" s="7">
        <f t="shared" si="60"/>
        <v>0.17</v>
      </c>
      <c r="R220" s="7" t="str">
        <f t="shared" si="61"/>
        <v/>
      </c>
      <c r="S220" s="7">
        <f t="shared" si="62"/>
        <v>0</v>
      </c>
      <c r="T220" s="7" t="str">
        <f>iferror(round(averageif('Wholesale Pricing'!H:H,$A220,'Wholesale Pricing'!Q:Q),2),"")</f>
        <v/>
      </c>
      <c r="U220" s="7" t="str">
        <f>iferror(round(averageif('Wholesale Pricing'!I:I,$A220,'Wholesale Pricing'!V:V),2),"")</f>
        <v/>
      </c>
      <c r="V220" s="7" t="str">
        <f>iferror(round(averageif('Wholesale Pricing'!J:J,$A220,'Wholesale Pricing'!AA:AA),2),"")</f>
        <v/>
      </c>
      <c r="W220" s="7" t="str">
        <f>iferror(round(averageif('Wholesale Pricing'!K:K,$A220,'Wholesale Pricing'!AF:AF),2),"")</f>
        <v/>
      </c>
      <c r="X220" s="7" t="str">
        <f>iferror(round(averageif('Wholesale Pricing'!L:L,$A220,'Wholesale Pricing'!AK:AK),2),"")</f>
        <v/>
      </c>
    </row>
    <row r="221" ht="14.25" customHeight="1">
      <c r="A221" s="122" t="s">
        <v>675</v>
      </c>
      <c r="B221" s="129" t="s">
        <v>676</v>
      </c>
      <c r="C221" s="139">
        <v>0.9</v>
      </c>
      <c r="D221" s="124">
        <f t="shared" si="104"/>
        <v>14</v>
      </c>
      <c r="E221" s="124">
        <f t="shared" si="76"/>
        <v>15</v>
      </c>
      <c r="F221" s="124">
        <f t="shared" si="105"/>
        <v>16</v>
      </c>
      <c r="G221" s="124">
        <f t="shared" si="106"/>
        <v>17</v>
      </c>
      <c r="H221" s="7">
        <f t="shared" si="58"/>
        <v>0.94</v>
      </c>
      <c r="J221" s="7" t="str">
        <f t="shared" si="86"/>
        <v/>
      </c>
      <c r="P221" s="7">
        <f t="shared" si="60"/>
        <v>0.88</v>
      </c>
      <c r="R221" s="7" t="str">
        <f t="shared" si="61"/>
        <v/>
      </c>
      <c r="S221" s="7">
        <f t="shared" si="62"/>
        <v>0</v>
      </c>
      <c r="T221" s="7" t="str">
        <f>iferror(round(averageif('Wholesale Pricing'!H:H,$A221,'Wholesale Pricing'!Q:Q),2),"")</f>
        <v/>
      </c>
      <c r="U221" s="7" t="str">
        <f>iferror(round(averageif('Wholesale Pricing'!I:I,$A221,'Wholesale Pricing'!V:V),2),"")</f>
        <v/>
      </c>
      <c r="V221" s="7" t="str">
        <f>iferror(round(averageif('Wholesale Pricing'!J:J,$A221,'Wholesale Pricing'!AA:AA),2),"")</f>
        <v/>
      </c>
      <c r="W221" s="7" t="str">
        <f>iferror(round(averageif('Wholesale Pricing'!K:K,$A221,'Wholesale Pricing'!AF:AF),2),"")</f>
        <v/>
      </c>
      <c r="X221" s="7" t="str">
        <f>iferror(round(averageif('Wholesale Pricing'!L:L,$A221,'Wholesale Pricing'!AK:AK),2),"")</f>
        <v/>
      </c>
    </row>
    <row r="222" ht="14.25" customHeight="1">
      <c r="A222" s="122" t="s">
        <v>355</v>
      </c>
      <c r="B222" s="125" t="s">
        <v>677</v>
      </c>
      <c r="C222" s="126">
        <v>3.2</v>
      </c>
      <c r="D222" s="124">
        <f t="shared" si="104"/>
        <v>4</v>
      </c>
      <c r="E222" s="124">
        <f t="shared" si="76"/>
        <v>5</v>
      </c>
      <c r="F222" s="124">
        <f>IFERROR(ROUNDUP(SUM(SUM($D222/$D$1)*$F$1),0),"")+1</f>
        <v>6</v>
      </c>
      <c r="G222" s="124">
        <f>IFERROR(ROUNDUP(SUM(SUM($D222/$D$1)*$G$1),0),"")+2</f>
        <v>7</v>
      </c>
      <c r="H222" s="7">
        <f t="shared" si="58"/>
        <v>2.29</v>
      </c>
      <c r="J222" s="7" t="str">
        <f t="shared" si="86"/>
        <v/>
      </c>
      <c r="P222" s="7">
        <f t="shared" si="60"/>
        <v>2.14</v>
      </c>
      <c r="R222" s="7" t="str">
        <f t="shared" si="61"/>
        <v/>
      </c>
      <c r="S222" s="7">
        <f t="shared" si="62"/>
        <v>0</v>
      </c>
      <c r="T222" s="7" t="str">
        <f>iferror(round(averageif('Wholesale Pricing'!H:H,$A222,'Wholesale Pricing'!Q:Q),2),"")</f>
        <v/>
      </c>
      <c r="U222" s="7" t="str">
        <f>iferror(round(averageif('Wholesale Pricing'!I:I,$A222,'Wholesale Pricing'!V:V),2),"")</f>
        <v/>
      </c>
      <c r="V222" s="7" t="str">
        <f>iferror(round(averageif('Wholesale Pricing'!J:J,$A222,'Wholesale Pricing'!AA:AA),2),"")</f>
        <v/>
      </c>
      <c r="W222" s="7" t="str">
        <f>iferror(round(averageif('Wholesale Pricing'!K:K,$A222,'Wholesale Pricing'!AF:AF),2),"")</f>
        <v/>
      </c>
      <c r="X222" s="7" t="str">
        <f>iferror(round(averageif('Wholesale Pricing'!L:L,$A222,'Wholesale Pricing'!AK:AK),2),"")</f>
        <v/>
      </c>
    </row>
    <row r="223" ht="14.25" customHeight="1">
      <c r="A223" s="122" t="s">
        <v>679</v>
      </c>
      <c r="B223" s="125" t="s">
        <v>680</v>
      </c>
      <c r="C223" s="126">
        <v>0.2</v>
      </c>
      <c r="D223" s="124">
        <f t="shared" si="104"/>
        <v>65</v>
      </c>
      <c r="E223" s="124">
        <f t="shared" si="76"/>
        <v>67</v>
      </c>
      <c r="F223" s="124">
        <f t="shared" ref="F223:F252" si="107">IFERROR(ROUNDUP(SUM(SUM($D223/$D$1)*$F$1),0),"")</f>
        <v>72</v>
      </c>
      <c r="G223" s="124">
        <f t="shared" ref="G223:G252" si="108">IFERROR(ROUNDUP(SUM(SUM($D223/$D$1)*$G$1),0),"")</f>
        <v>77</v>
      </c>
      <c r="H223" s="7">
        <f t="shared" si="58"/>
        <v>0.21</v>
      </c>
      <c r="J223" s="7" t="str">
        <f t="shared" si="86"/>
        <v/>
      </c>
      <c r="P223" s="7">
        <f t="shared" si="60"/>
        <v>0.19</v>
      </c>
      <c r="R223" s="7" t="str">
        <f t="shared" si="61"/>
        <v/>
      </c>
      <c r="S223" s="7">
        <f t="shared" si="62"/>
        <v>0</v>
      </c>
      <c r="T223" s="7" t="str">
        <f>iferror(round(averageif('Wholesale Pricing'!H:H,$A223,'Wholesale Pricing'!Q:Q),2),"")</f>
        <v/>
      </c>
      <c r="U223" s="7" t="str">
        <f>iferror(round(averageif('Wholesale Pricing'!I:I,$A223,'Wholesale Pricing'!V:V),2),"")</f>
        <v/>
      </c>
      <c r="V223" s="7" t="str">
        <f>iferror(round(averageif('Wholesale Pricing'!J:J,$A223,'Wholesale Pricing'!AA:AA),2),"")</f>
        <v/>
      </c>
      <c r="W223" s="7" t="str">
        <f>iferror(round(averageif('Wholesale Pricing'!K:K,$A223,'Wholesale Pricing'!AF:AF),2),"")</f>
        <v/>
      </c>
      <c r="X223" s="7" t="str">
        <f>iferror(round(averageif('Wholesale Pricing'!L:L,$A223,'Wholesale Pricing'!AK:AK),2),"")</f>
        <v/>
      </c>
    </row>
    <row r="224" ht="14.25" customHeight="1">
      <c r="A224" s="122" t="s">
        <v>681</v>
      </c>
      <c r="B224" s="125" t="s">
        <v>682</v>
      </c>
      <c r="C224" s="126">
        <v>0.2</v>
      </c>
      <c r="D224" s="124">
        <f t="shared" si="104"/>
        <v>65</v>
      </c>
      <c r="E224" s="124">
        <f t="shared" si="76"/>
        <v>67</v>
      </c>
      <c r="F224" s="124">
        <f t="shared" si="107"/>
        <v>72</v>
      </c>
      <c r="G224" s="124">
        <f t="shared" si="108"/>
        <v>77</v>
      </c>
      <c r="H224" s="7">
        <f t="shared" si="58"/>
        <v>0.21</v>
      </c>
      <c r="J224" s="7" t="str">
        <f t="shared" si="86"/>
        <v/>
      </c>
      <c r="P224" s="7">
        <f t="shared" si="60"/>
        <v>0.19</v>
      </c>
      <c r="R224" s="7" t="str">
        <f t="shared" si="61"/>
        <v/>
      </c>
      <c r="S224" s="7">
        <f t="shared" si="62"/>
        <v>0</v>
      </c>
      <c r="T224" s="7" t="str">
        <f>iferror(round(averageif('Wholesale Pricing'!H:H,$A224,'Wholesale Pricing'!Q:Q),2),"")</f>
        <v/>
      </c>
      <c r="U224" s="7" t="str">
        <f>iferror(round(averageif('Wholesale Pricing'!I:I,$A224,'Wholesale Pricing'!V:V),2),"")</f>
        <v/>
      </c>
      <c r="V224" s="7" t="str">
        <f>iferror(round(averageif('Wholesale Pricing'!J:J,$A224,'Wholesale Pricing'!AA:AA),2),"")</f>
        <v/>
      </c>
      <c r="W224" s="7" t="str">
        <f>iferror(round(averageif('Wholesale Pricing'!K:K,$A224,'Wholesale Pricing'!AF:AF),2),"")</f>
        <v/>
      </c>
      <c r="X224" s="7" t="str">
        <f>iferror(round(averageif('Wholesale Pricing'!L:L,$A224,'Wholesale Pricing'!AK:AK),2),"")</f>
        <v/>
      </c>
    </row>
    <row r="225" ht="14.25" customHeight="1">
      <c r="A225" s="122" t="s">
        <v>674</v>
      </c>
      <c r="B225" s="125" t="s">
        <v>683</v>
      </c>
      <c r="C225" s="126">
        <v>0.09</v>
      </c>
      <c r="D225" s="124">
        <f t="shared" si="104"/>
        <v>144</v>
      </c>
      <c r="E225" s="124">
        <f t="shared" si="76"/>
        <v>148</v>
      </c>
      <c r="F225" s="124">
        <f t="shared" si="107"/>
        <v>159</v>
      </c>
      <c r="G225" s="124">
        <f t="shared" si="108"/>
        <v>170</v>
      </c>
      <c r="H225" s="7">
        <f t="shared" si="58"/>
        <v>0.09</v>
      </c>
      <c r="J225" s="7" t="str">
        <f t="shared" si="86"/>
        <v/>
      </c>
      <c r="P225" s="7">
        <f t="shared" si="60"/>
        <v>0.09</v>
      </c>
      <c r="R225" s="7" t="str">
        <f t="shared" si="61"/>
        <v/>
      </c>
      <c r="S225" s="7">
        <f t="shared" si="62"/>
        <v>0</v>
      </c>
      <c r="T225" s="7" t="str">
        <f>iferror(round(averageif('Wholesale Pricing'!H:H,$A225,'Wholesale Pricing'!Q:Q),2),"")</f>
        <v/>
      </c>
      <c r="U225" s="7" t="str">
        <f>iferror(round(averageif('Wholesale Pricing'!I:I,$A225,'Wholesale Pricing'!V:V),2),"")</f>
        <v/>
      </c>
      <c r="V225" s="7" t="str">
        <f>iferror(round(averageif('Wholesale Pricing'!J:J,$A225,'Wholesale Pricing'!AA:AA),2),"")</f>
        <v/>
      </c>
      <c r="W225" s="7" t="str">
        <f>iferror(round(averageif('Wholesale Pricing'!K:K,$A225,'Wholesale Pricing'!AF:AF),2),"")</f>
        <v/>
      </c>
      <c r="X225" s="7" t="str">
        <f>iferror(round(averageif('Wholesale Pricing'!L:L,$A225,'Wholesale Pricing'!AK:AK),2),"")</f>
        <v/>
      </c>
    </row>
    <row r="226" ht="14.25" customHeight="1">
      <c r="A226" s="122" t="s">
        <v>684</v>
      </c>
      <c r="B226" s="125" t="s">
        <v>685</v>
      </c>
      <c r="C226" s="126">
        <v>0.38</v>
      </c>
      <c r="D226" s="124">
        <f t="shared" si="104"/>
        <v>34</v>
      </c>
      <c r="E226" s="124">
        <f t="shared" si="76"/>
        <v>35</v>
      </c>
      <c r="F226" s="124">
        <f t="shared" si="107"/>
        <v>38</v>
      </c>
      <c r="G226" s="124">
        <f t="shared" si="108"/>
        <v>41</v>
      </c>
      <c r="H226" s="7">
        <f t="shared" si="58"/>
        <v>0.39</v>
      </c>
      <c r="J226" s="7" t="str">
        <f t="shared" si="86"/>
        <v/>
      </c>
      <c r="P226" s="7">
        <f t="shared" si="60"/>
        <v>0.37</v>
      </c>
      <c r="R226" s="7" t="str">
        <f t="shared" si="61"/>
        <v/>
      </c>
      <c r="S226" s="7">
        <f t="shared" si="62"/>
        <v>0</v>
      </c>
      <c r="T226" s="7" t="str">
        <f>iferror(round(averageif('Wholesale Pricing'!H:H,$A226,'Wholesale Pricing'!Q:Q),2),"")</f>
        <v/>
      </c>
      <c r="U226" s="7" t="str">
        <f>iferror(round(averageif('Wholesale Pricing'!I:I,$A226,'Wholesale Pricing'!V:V),2),"")</f>
        <v/>
      </c>
      <c r="V226" s="7" t="str">
        <f>iferror(round(averageif('Wholesale Pricing'!J:J,$A226,'Wholesale Pricing'!AA:AA),2),"")</f>
        <v/>
      </c>
      <c r="W226" s="7" t="str">
        <f>iferror(round(averageif('Wholesale Pricing'!K:K,$A226,'Wholesale Pricing'!AF:AF),2),"")</f>
        <v/>
      </c>
      <c r="X226" s="7" t="str">
        <f>iferror(round(averageif('Wholesale Pricing'!L:L,$A226,'Wholesale Pricing'!AK:AK),2),"")</f>
        <v/>
      </c>
    </row>
    <row r="227" ht="14.25" customHeight="1">
      <c r="A227" s="122" t="s">
        <v>690</v>
      </c>
      <c r="B227" s="125" t="s">
        <v>691</v>
      </c>
      <c r="C227" s="126">
        <v>3.1</v>
      </c>
      <c r="D227" s="124">
        <f t="shared" si="104"/>
        <v>4</v>
      </c>
      <c r="E227" s="124">
        <f t="shared" si="76"/>
        <v>5</v>
      </c>
      <c r="F227" s="124">
        <f t="shared" si="107"/>
        <v>5</v>
      </c>
      <c r="G227" s="124">
        <f t="shared" si="108"/>
        <v>5</v>
      </c>
      <c r="H227" s="7">
        <f t="shared" si="58"/>
        <v>3.2</v>
      </c>
      <c r="J227" s="7" t="str">
        <f t="shared" si="86"/>
        <v/>
      </c>
      <c r="P227" s="7">
        <f t="shared" si="60"/>
        <v>3</v>
      </c>
      <c r="R227" s="7" t="str">
        <f t="shared" si="61"/>
        <v/>
      </c>
      <c r="S227" s="7">
        <f t="shared" si="62"/>
        <v>0</v>
      </c>
      <c r="T227" s="7" t="str">
        <f>iferror(round(averageif('Wholesale Pricing'!H:H,$A227,'Wholesale Pricing'!Q:Q),2),"")</f>
        <v/>
      </c>
      <c r="U227" s="7" t="str">
        <f>iferror(round(averageif('Wholesale Pricing'!I:I,$A227,'Wholesale Pricing'!V:V),2),"")</f>
        <v/>
      </c>
      <c r="V227" s="7" t="str">
        <f>iferror(round(averageif('Wholesale Pricing'!J:J,$A227,'Wholesale Pricing'!AA:AA),2),"")</f>
        <v/>
      </c>
      <c r="W227" s="7" t="str">
        <f>iferror(round(averageif('Wholesale Pricing'!K:K,$A227,'Wholesale Pricing'!AF:AF),2),"")</f>
        <v/>
      </c>
      <c r="X227" s="7" t="str">
        <f>iferror(round(averageif('Wholesale Pricing'!L:L,$A227,'Wholesale Pricing'!AK:AK),2),"")</f>
        <v/>
      </c>
    </row>
    <row r="228" ht="14.25" customHeight="1">
      <c r="A228" s="122" t="s">
        <v>693</v>
      </c>
      <c r="B228" s="125" t="s">
        <v>694</v>
      </c>
      <c r="C228" s="126">
        <v>0.3</v>
      </c>
      <c r="D228" s="124">
        <f t="shared" si="104"/>
        <v>43</v>
      </c>
      <c r="E228" s="124">
        <f t="shared" si="76"/>
        <v>44</v>
      </c>
      <c r="F228" s="124">
        <f t="shared" si="107"/>
        <v>48</v>
      </c>
      <c r="G228" s="124">
        <f t="shared" si="108"/>
        <v>51</v>
      </c>
      <c r="H228" s="7">
        <f t="shared" si="58"/>
        <v>0.31</v>
      </c>
      <c r="J228" s="7" t="str">
        <f t="shared" si="86"/>
        <v/>
      </c>
      <c r="P228" s="7">
        <f t="shared" si="60"/>
        <v>0.29</v>
      </c>
      <c r="R228" s="7" t="str">
        <f t="shared" si="61"/>
        <v/>
      </c>
      <c r="S228" s="7">
        <f t="shared" si="62"/>
        <v>0</v>
      </c>
      <c r="T228" s="7" t="str">
        <f>iferror(round(averageif('Wholesale Pricing'!H:H,$A228,'Wholesale Pricing'!Q:Q),2),"")</f>
        <v/>
      </c>
      <c r="U228" s="7" t="str">
        <f>iferror(round(averageif('Wholesale Pricing'!I:I,$A228,'Wholesale Pricing'!V:V),2),"")</f>
        <v/>
      </c>
      <c r="V228" s="7" t="str">
        <f>iferror(round(averageif('Wholesale Pricing'!J:J,$A228,'Wholesale Pricing'!AA:AA),2),"")</f>
        <v/>
      </c>
      <c r="W228" s="7" t="str">
        <f>iferror(round(averageif('Wholesale Pricing'!K:K,$A228,'Wholesale Pricing'!AF:AF),2),"")</f>
        <v/>
      </c>
      <c r="X228" s="7" t="str">
        <f>iferror(round(averageif('Wholesale Pricing'!L:L,$A228,'Wholesale Pricing'!AK:AK),2),"")</f>
        <v/>
      </c>
    </row>
    <row r="229" ht="14.25" customHeight="1">
      <c r="A229" s="122" t="s">
        <v>695</v>
      </c>
      <c r="B229" s="125" t="s">
        <v>696</v>
      </c>
      <c r="C229" s="126">
        <v>3.1</v>
      </c>
      <c r="D229" s="124">
        <f t="shared" si="104"/>
        <v>4</v>
      </c>
      <c r="E229" s="124">
        <f t="shared" si="76"/>
        <v>5</v>
      </c>
      <c r="F229" s="124">
        <f t="shared" si="107"/>
        <v>5</v>
      </c>
      <c r="G229" s="124">
        <f t="shared" si="108"/>
        <v>5</v>
      </c>
      <c r="H229" s="7">
        <f t="shared" si="58"/>
        <v>3.2</v>
      </c>
      <c r="J229" s="7" t="str">
        <f t="shared" si="86"/>
        <v/>
      </c>
      <c r="P229" s="7">
        <f t="shared" si="60"/>
        <v>3</v>
      </c>
      <c r="R229" s="7" t="str">
        <f t="shared" si="61"/>
        <v/>
      </c>
      <c r="S229" s="7">
        <f t="shared" si="62"/>
        <v>0</v>
      </c>
      <c r="T229" s="7" t="str">
        <f>iferror(round(averageif('Wholesale Pricing'!H:H,$A229,'Wholesale Pricing'!Q:Q),2),"")</f>
        <v/>
      </c>
      <c r="U229" s="7" t="str">
        <f>iferror(round(averageif('Wholesale Pricing'!I:I,$A229,'Wholesale Pricing'!V:V),2),"")</f>
        <v/>
      </c>
      <c r="V229" s="7" t="str">
        <f>iferror(round(averageif('Wholesale Pricing'!J:J,$A229,'Wholesale Pricing'!AA:AA),2),"")</f>
        <v/>
      </c>
      <c r="W229" s="7" t="str">
        <f>iferror(round(averageif('Wholesale Pricing'!K:K,$A229,'Wholesale Pricing'!AF:AF),2),"")</f>
        <v/>
      </c>
      <c r="X229" s="7" t="str">
        <f>iferror(round(averageif('Wholesale Pricing'!L:L,$A229,'Wholesale Pricing'!AK:AK),2),"")</f>
        <v/>
      </c>
    </row>
    <row r="230" ht="14.25" customHeight="1">
      <c r="A230" s="122" t="s">
        <v>697</v>
      </c>
      <c r="B230" s="125" t="s">
        <v>698</v>
      </c>
      <c r="C230" s="126">
        <v>0.3</v>
      </c>
      <c r="D230" s="124">
        <f t="shared" si="104"/>
        <v>43</v>
      </c>
      <c r="E230" s="124">
        <f t="shared" si="76"/>
        <v>44</v>
      </c>
      <c r="F230" s="124">
        <f t="shared" si="107"/>
        <v>48</v>
      </c>
      <c r="G230" s="124">
        <f t="shared" si="108"/>
        <v>51</v>
      </c>
      <c r="H230" s="7">
        <f t="shared" si="58"/>
        <v>0.31</v>
      </c>
      <c r="J230" s="7" t="str">
        <f t="shared" si="86"/>
        <v/>
      </c>
      <c r="P230" s="7">
        <f t="shared" si="60"/>
        <v>0.29</v>
      </c>
      <c r="R230" s="7" t="str">
        <f t="shared" si="61"/>
        <v/>
      </c>
      <c r="S230" s="7">
        <f t="shared" si="62"/>
        <v>0</v>
      </c>
      <c r="T230" s="7" t="str">
        <f>iferror(round(averageif('Wholesale Pricing'!H:H,$A230,'Wholesale Pricing'!Q:Q),2),"")</f>
        <v/>
      </c>
      <c r="U230" s="7" t="str">
        <f>iferror(round(averageif('Wholesale Pricing'!I:I,$A230,'Wholesale Pricing'!V:V),2),"")</f>
        <v/>
      </c>
      <c r="V230" s="7" t="str">
        <f>iferror(round(averageif('Wholesale Pricing'!J:J,$A230,'Wholesale Pricing'!AA:AA),2),"")</f>
        <v/>
      </c>
      <c r="W230" s="7" t="str">
        <f>iferror(round(averageif('Wholesale Pricing'!K:K,$A230,'Wholesale Pricing'!AF:AF),2),"")</f>
        <v/>
      </c>
      <c r="X230" s="7" t="str">
        <f>iferror(round(averageif('Wholesale Pricing'!L:L,$A230,'Wholesale Pricing'!AK:AK),2),"")</f>
        <v/>
      </c>
    </row>
    <row r="231" ht="14.25" customHeight="1">
      <c r="A231" s="122" t="s">
        <v>377</v>
      </c>
      <c r="B231" s="125" t="s">
        <v>700</v>
      </c>
      <c r="C231" s="126">
        <v>0.08</v>
      </c>
      <c r="D231" s="124">
        <f t="shared" si="104"/>
        <v>162</v>
      </c>
      <c r="E231" s="124">
        <f t="shared" si="76"/>
        <v>166</v>
      </c>
      <c r="F231" s="124">
        <f t="shared" si="107"/>
        <v>179</v>
      </c>
      <c r="G231" s="124">
        <f t="shared" si="108"/>
        <v>192</v>
      </c>
      <c r="H231" s="7">
        <f t="shared" si="58"/>
        <v>0.08</v>
      </c>
      <c r="J231" s="7" t="str">
        <f t="shared" si="86"/>
        <v/>
      </c>
      <c r="P231" s="7">
        <f t="shared" si="60"/>
        <v>0.08</v>
      </c>
      <c r="Q231" s="2">
        <v>1.0</v>
      </c>
      <c r="R231" s="7">
        <f t="shared" si="61"/>
        <v>0.75</v>
      </c>
      <c r="S231" s="7">
        <f t="shared" si="62"/>
        <v>0.75</v>
      </c>
      <c r="T231" s="7">
        <f>iferror(round(averageif('Wholesale Pricing'!H:H,$A231,'Wholesale Pricing'!Q:Q),2),"")</f>
        <v>0.75</v>
      </c>
      <c r="U231" s="7" t="str">
        <f>iferror(round(averageif('Wholesale Pricing'!I:I,$A231,'Wholesale Pricing'!V:V),2),"")</f>
        <v/>
      </c>
      <c r="V231" s="7" t="str">
        <f>iferror(round(averageif('Wholesale Pricing'!J:J,$A231,'Wholesale Pricing'!AA:AA),2),"")</f>
        <v/>
      </c>
      <c r="W231" s="7" t="str">
        <f>iferror(round(averageif('Wholesale Pricing'!K:K,$A231,'Wholesale Pricing'!AF:AF),2),"")</f>
        <v/>
      </c>
      <c r="X231" s="7" t="str">
        <f>iferror(round(averageif('Wholesale Pricing'!L:L,$A231,'Wholesale Pricing'!AK:AK),2),"")</f>
        <v/>
      </c>
    </row>
    <row r="232" ht="14.25" customHeight="1">
      <c r="A232" s="122" t="s">
        <v>390</v>
      </c>
      <c r="B232" s="125" t="s">
        <v>701</v>
      </c>
      <c r="C232" s="126">
        <v>0.12</v>
      </c>
      <c r="D232" s="124">
        <f t="shared" si="104"/>
        <v>108</v>
      </c>
      <c r="E232" s="124">
        <f t="shared" si="76"/>
        <v>111</v>
      </c>
      <c r="F232" s="124">
        <f t="shared" si="107"/>
        <v>119</v>
      </c>
      <c r="G232" s="124">
        <f t="shared" si="108"/>
        <v>128</v>
      </c>
      <c r="H232" s="7">
        <f t="shared" si="58"/>
        <v>0.13</v>
      </c>
      <c r="J232" s="7" t="str">
        <f t="shared" si="86"/>
        <v/>
      </c>
      <c r="P232" s="7">
        <f t="shared" si="60"/>
        <v>0.12</v>
      </c>
      <c r="Q232" s="2">
        <v>4.0</v>
      </c>
      <c r="R232" s="7">
        <f t="shared" si="61"/>
        <v>0.28</v>
      </c>
      <c r="S232" s="7">
        <f t="shared" si="62"/>
        <v>1.12</v>
      </c>
      <c r="T232" s="7" t="str">
        <f>iferror(round(averageif('Wholesale Pricing'!H:H,$A232,'Wholesale Pricing'!Q:Q),2),"")</f>
        <v/>
      </c>
      <c r="U232" s="7">
        <f>iferror(round(averageif('Wholesale Pricing'!I:I,$A232,'Wholesale Pricing'!V:V),2),"")</f>
        <v>0.28</v>
      </c>
      <c r="V232" s="7" t="str">
        <f>iferror(round(averageif('Wholesale Pricing'!J:J,$A232,'Wholesale Pricing'!AA:AA),2),"")</f>
        <v/>
      </c>
      <c r="W232" s="7" t="str">
        <f>iferror(round(averageif('Wholesale Pricing'!K:K,$A232,'Wholesale Pricing'!AF:AF),2),"")</f>
        <v/>
      </c>
      <c r="X232" s="7" t="str">
        <f>iferror(round(averageif('Wholesale Pricing'!L:L,$A232,'Wholesale Pricing'!AK:AK),2),"")</f>
        <v/>
      </c>
    </row>
    <row r="233" ht="14.25" customHeight="1">
      <c r="A233" s="122" t="s">
        <v>703</v>
      </c>
      <c r="B233" s="125" t="s">
        <v>704</v>
      </c>
      <c r="C233" s="126">
        <v>0.065</v>
      </c>
      <c r="D233" s="124">
        <f t="shared" si="104"/>
        <v>200</v>
      </c>
      <c r="E233" s="124">
        <f t="shared" si="76"/>
        <v>205</v>
      </c>
      <c r="F233" s="124">
        <f t="shared" si="107"/>
        <v>221</v>
      </c>
      <c r="G233" s="124">
        <f t="shared" si="108"/>
        <v>237</v>
      </c>
      <c r="H233" s="7">
        <f t="shared" si="58"/>
        <v>0.07</v>
      </c>
      <c r="J233" s="7" t="str">
        <f t="shared" si="86"/>
        <v/>
      </c>
      <c r="P233" s="7">
        <f t="shared" si="60"/>
        <v>0.06</v>
      </c>
      <c r="Q233" s="2">
        <v>1.0</v>
      </c>
      <c r="R233" s="7">
        <f t="shared" si="61"/>
        <v>0.77</v>
      </c>
      <c r="S233" s="7">
        <f t="shared" si="62"/>
        <v>0.77</v>
      </c>
      <c r="T233" s="7">
        <f>iferror(round(averageif('Wholesale Pricing'!H:H,$A233,'Wholesale Pricing'!Q:Q),2),"")</f>
        <v>0.77</v>
      </c>
      <c r="U233" s="7" t="str">
        <f>iferror(round(averageif('Wholesale Pricing'!I:I,$A233,'Wholesale Pricing'!V:V),2),"")</f>
        <v/>
      </c>
      <c r="V233" s="7" t="str">
        <f>iferror(round(averageif('Wholesale Pricing'!J:J,$A233,'Wholesale Pricing'!AA:AA),2),"")</f>
        <v/>
      </c>
      <c r="W233" s="7" t="str">
        <f>iferror(round(averageif('Wholesale Pricing'!K:K,$A233,'Wholesale Pricing'!AF:AF),2),"")</f>
        <v/>
      </c>
      <c r="X233" s="7" t="str">
        <f>iferror(round(averageif('Wholesale Pricing'!L:L,$A233,'Wholesale Pricing'!AK:AK),2),"")</f>
        <v/>
      </c>
    </row>
    <row r="234" ht="14.25" customHeight="1">
      <c r="A234" s="122" t="s">
        <v>705</v>
      </c>
      <c r="B234" s="125" t="s">
        <v>706</v>
      </c>
      <c r="C234" s="126">
        <v>0.075</v>
      </c>
      <c r="D234" s="124">
        <f t="shared" si="104"/>
        <v>173</v>
      </c>
      <c r="E234" s="124">
        <f t="shared" si="76"/>
        <v>177</v>
      </c>
      <c r="F234" s="124">
        <f t="shared" si="107"/>
        <v>191</v>
      </c>
      <c r="G234" s="124">
        <f t="shared" si="108"/>
        <v>205</v>
      </c>
      <c r="H234" s="7">
        <f t="shared" si="58"/>
        <v>0.08</v>
      </c>
      <c r="J234" s="7" t="str">
        <f t="shared" si="86"/>
        <v/>
      </c>
      <c r="P234" s="7">
        <f t="shared" si="60"/>
        <v>0.07</v>
      </c>
      <c r="Q234" s="2">
        <v>1.0</v>
      </c>
      <c r="R234" s="7">
        <f t="shared" si="61"/>
        <v>0</v>
      </c>
      <c r="S234" s="7">
        <f t="shared" si="62"/>
        <v>0</v>
      </c>
      <c r="T234" s="7">
        <f>iferror(round(averageif('Wholesale Pricing'!H:H,$A234,'Wholesale Pricing'!Q:Q),2),"")</f>
        <v>0</v>
      </c>
      <c r="U234" s="7" t="str">
        <f>iferror(round(averageif('Wholesale Pricing'!I:I,$A234,'Wholesale Pricing'!V:V),2),"")</f>
        <v/>
      </c>
      <c r="V234" s="7" t="str">
        <f>iferror(round(averageif('Wholesale Pricing'!J:J,$A234,'Wholesale Pricing'!AA:AA),2),"")</f>
        <v/>
      </c>
      <c r="W234" s="7" t="str">
        <f>iferror(round(averageif('Wholesale Pricing'!K:K,$A234,'Wholesale Pricing'!AF:AF),2),"")</f>
        <v/>
      </c>
      <c r="X234" s="7" t="str">
        <f>iferror(round(averageif('Wholesale Pricing'!L:L,$A234,'Wholesale Pricing'!AK:AK),2),"")</f>
        <v/>
      </c>
    </row>
    <row r="235" ht="14.25" customHeight="1">
      <c r="A235" s="122" t="s">
        <v>707</v>
      </c>
      <c r="B235" s="125" t="s">
        <v>708</v>
      </c>
      <c r="C235" s="126">
        <v>0.38</v>
      </c>
      <c r="D235" s="124">
        <f t="shared" si="104"/>
        <v>34</v>
      </c>
      <c r="E235" s="124">
        <f t="shared" si="76"/>
        <v>35</v>
      </c>
      <c r="F235" s="124">
        <f t="shared" si="107"/>
        <v>38</v>
      </c>
      <c r="G235" s="124">
        <f t="shared" si="108"/>
        <v>41</v>
      </c>
      <c r="H235" s="7">
        <f t="shared" si="58"/>
        <v>0.39</v>
      </c>
      <c r="J235" s="7" t="str">
        <f t="shared" si="86"/>
        <v/>
      </c>
      <c r="P235" s="7">
        <f t="shared" si="60"/>
        <v>0.37</v>
      </c>
      <c r="Q235" s="2">
        <v>16.0</v>
      </c>
      <c r="R235" s="7">
        <f t="shared" si="61"/>
        <v>0.15</v>
      </c>
      <c r="S235" s="7">
        <f t="shared" si="62"/>
        <v>2.4</v>
      </c>
      <c r="T235" s="7" t="str">
        <f>iferror(round(averageif('Wholesale Pricing'!H:H,$A235,'Wholesale Pricing'!Q:Q),2),"")</f>
        <v/>
      </c>
      <c r="U235" s="7">
        <f>iferror(round(averageif('Wholesale Pricing'!I:I,$A235,'Wholesale Pricing'!V:V),2),"")</f>
        <v>0.15</v>
      </c>
      <c r="V235" s="7" t="str">
        <f>iferror(round(averageif('Wholesale Pricing'!J:J,$A235,'Wholesale Pricing'!AA:AA),2),"")</f>
        <v/>
      </c>
      <c r="W235" s="7" t="str">
        <f>iferror(round(averageif('Wholesale Pricing'!K:K,$A235,'Wholesale Pricing'!AF:AF),2),"")</f>
        <v/>
      </c>
      <c r="X235" s="7" t="str">
        <f>iferror(round(averageif('Wholesale Pricing'!L:L,$A235,'Wholesale Pricing'!AK:AK),2),"")</f>
        <v/>
      </c>
    </row>
    <row r="236" ht="14.25" customHeight="1">
      <c r="A236" s="122" t="s">
        <v>709</v>
      </c>
      <c r="B236" s="125" t="s">
        <v>704</v>
      </c>
      <c r="C236" s="126">
        <v>0.065</v>
      </c>
      <c r="D236" s="124">
        <f t="shared" si="104"/>
        <v>200</v>
      </c>
      <c r="E236" s="124">
        <f t="shared" si="76"/>
        <v>205</v>
      </c>
      <c r="F236" s="124">
        <f t="shared" si="107"/>
        <v>221</v>
      </c>
      <c r="G236" s="124">
        <f t="shared" si="108"/>
        <v>237</v>
      </c>
      <c r="H236" s="7">
        <f t="shared" si="58"/>
        <v>0.07</v>
      </c>
      <c r="J236" s="7" t="str">
        <f t="shared" si="86"/>
        <v/>
      </c>
      <c r="P236" s="7">
        <f t="shared" si="60"/>
        <v>0.06</v>
      </c>
      <c r="R236" s="7">
        <f t="shared" si="61"/>
        <v>0</v>
      </c>
      <c r="S236" s="7">
        <f t="shared" si="62"/>
        <v>0</v>
      </c>
      <c r="T236" s="7">
        <f>iferror(round(averageif('Wholesale Pricing'!H:H,$A236,'Wholesale Pricing'!Q:Q),2),"")</f>
        <v>0</v>
      </c>
      <c r="U236" s="7" t="str">
        <f>iferror(round(averageif('Wholesale Pricing'!I:I,$A236,'Wholesale Pricing'!V:V),2),"")</f>
        <v/>
      </c>
      <c r="V236" s="7" t="str">
        <f>iferror(round(averageif('Wholesale Pricing'!J:J,$A236,'Wholesale Pricing'!AA:AA),2),"")</f>
        <v/>
      </c>
      <c r="W236" s="7" t="str">
        <f>iferror(round(averageif('Wholesale Pricing'!K:K,$A236,'Wholesale Pricing'!AF:AF),2),"")</f>
        <v/>
      </c>
      <c r="X236" s="7" t="str">
        <f>iferror(round(averageif('Wholesale Pricing'!L:L,$A236,'Wholesale Pricing'!AK:AK),2),"")</f>
        <v/>
      </c>
    </row>
    <row r="237" ht="14.25" customHeight="1">
      <c r="A237" s="122" t="s">
        <v>714</v>
      </c>
      <c r="B237" s="125" t="s">
        <v>706</v>
      </c>
      <c r="C237" s="126">
        <v>0.075</v>
      </c>
      <c r="D237" s="124">
        <f t="shared" si="104"/>
        <v>173</v>
      </c>
      <c r="E237" s="124">
        <f t="shared" si="76"/>
        <v>177</v>
      </c>
      <c r="F237" s="124">
        <f t="shared" si="107"/>
        <v>191</v>
      </c>
      <c r="G237" s="124">
        <f t="shared" si="108"/>
        <v>205</v>
      </c>
      <c r="H237" s="7">
        <f t="shared" si="58"/>
        <v>0.08</v>
      </c>
      <c r="J237" s="7" t="str">
        <f t="shared" si="86"/>
        <v/>
      </c>
      <c r="P237" s="7">
        <f t="shared" si="60"/>
        <v>0.07</v>
      </c>
      <c r="R237" s="7">
        <f t="shared" si="61"/>
        <v>0</v>
      </c>
      <c r="S237" s="7">
        <f t="shared" si="62"/>
        <v>0</v>
      </c>
      <c r="T237" s="7">
        <f>iferror(round(averageif('Wholesale Pricing'!H:H,$A237,'Wholesale Pricing'!Q:Q),2),"")</f>
        <v>0</v>
      </c>
      <c r="U237" s="7" t="str">
        <f>iferror(round(averageif('Wholesale Pricing'!I:I,$A237,'Wholesale Pricing'!V:V),2),"")</f>
        <v/>
      </c>
      <c r="V237" s="7" t="str">
        <f>iferror(round(averageif('Wholesale Pricing'!J:J,$A237,'Wholesale Pricing'!AA:AA),2),"")</f>
        <v/>
      </c>
      <c r="W237" s="7" t="str">
        <f>iferror(round(averageif('Wholesale Pricing'!K:K,$A237,'Wholesale Pricing'!AF:AF),2),"")</f>
        <v/>
      </c>
      <c r="X237" s="7" t="str">
        <f>iferror(round(averageif('Wholesale Pricing'!L:L,$A237,'Wholesale Pricing'!AK:AK),2),"")</f>
        <v/>
      </c>
    </row>
    <row r="238" ht="14.25" customHeight="1">
      <c r="A238" s="122" t="s">
        <v>719</v>
      </c>
      <c r="B238" s="125" t="s">
        <v>720</v>
      </c>
      <c r="C238" s="126">
        <v>0.38</v>
      </c>
      <c r="D238" s="124">
        <f t="shared" si="104"/>
        <v>34</v>
      </c>
      <c r="E238" s="124">
        <f t="shared" si="76"/>
        <v>35</v>
      </c>
      <c r="F238" s="124">
        <f t="shared" si="107"/>
        <v>38</v>
      </c>
      <c r="G238" s="124">
        <f t="shared" si="108"/>
        <v>41</v>
      </c>
      <c r="H238" s="7">
        <f t="shared" si="58"/>
        <v>0.39</v>
      </c>
      <c r="J238" s="7" t="str">
        <f t="shared" si="86"/>
        <v/>
      </c>
      <c r="P238" s="7">
        <f t="shared" si="60"/>
        <v>0.37</v>
      </c>
      <c r="R238" s="7">
        <f t="shared" si="61"/>
        <v>0</v>
      </c>
      <c r="S238" s="7">
        <f t="shared" si="62"/>
        <v>0</v>
      </c>
      <c r="T238" s="7" t="str">
        <f>iferror(round(averageif('Wholesale Pricing'!H:H,$A238,'Wholesale Pricing'!Q:Q),2),"")</f>
        <v/>
      </c>
      <c r="U238" s="7">
        <f>iferror(round(averageif('Wholesale Pricing'!I:I,$A238,'Wholesale Pricing'!V:V),2),"")</f>
        <v>0</v>
      </c>
      <c r="V238" s="7" t="str">
        <f>iferror(round(averageif('Wholesale Pricing'!J:J,$A238,'Wholesale Pricing'!AA:AA),2),"")</f>
        <v/>
      </c>
      <c r="W238" s="7" t="str">
        <f>iferror(round(averageif('Wholesale Pricing'!K:K,$A238,'Wholesale Pricing'!AF:AF),2),"")</f>
        <v/>
      </c>
      <c r="X238" s="7" t="str">
        <f>iferror(round(averageif('Wholesale Pricing'!L:L,$A238,'Wholesale Pricing'!AK:AK),2),"")</f>
        <v/>
      </c>
    </row>
    <row r="239" ht="14.25" customHeight="1">
      <c r="A239" s="122" t="s">
        <v>722</v>
      </c>
      <c r="B239" s="125" t="s">
        <v>722</v>
      </c>
      <c r="C239" s="126">
        <v>0.18</v>
      </c>
      <c r="D239" s="124">
        <f t="shared" si="104"/>
        <v>72</v>
      </c>
      <c r="E239" s="124">
        <f t="shared" si="76"/>
        <v>74</v>
      </c>
      <c r="F239" s="124">
        <f t="shared" si="107"/>
        <v>80</v>
      </c>
      <c r="G239" s="124">
        <f t="shared" si="108"/>
        <v>85</v>
      </c>
      <c r="H239" s="7">
        <f t="shared" si="58"/>
        <v>0.19</v>
      </c>
      <c r="J239" s="7" t="str">
        <f t="shared" si="86"/>
        <v/>
      </c>
      <c r="P239" s="7">
        <f t="shared" si="60"/>
        <v>0.18</v>
      </c>
      <c r="R239" s="7" t="str">
        <f t="shared" si="61"/>
        <v/>
      </c>
      <c r="S239" s="7">
        <f t="shared" si="62"/>
        <v>0</v>
      </c>
      <c r="T239" s="7" t="str">
        <f>iferror(round(averageif('Wholesale Pricing'!H:H,$A239,'Wholesale Pricing'!Q:Q),2),"")</f>
        <v/>
      </c>
      <c r="U239" s="7" t="str">
        <f>iferror(round(averageif('Wholesale Pricing'!I:I,$A239,'Wholesale Pricing'!V:V),2),"")</f>
        <v/>
      </c>
      <c r="V239" s="7" t="str">
        <f>iferror(round(averageif('Wholesale Pricing'!J:J,$A239,'Wholesale Pricing'!AA:AA),2),"")</f>
        <v/>
      </c>
      <c r="W239" s="7" t="str">
        <f>iferror(round(averageif('Wholesale Pricing'!K:K,$A239,'Wholesale Pricing'!AF:AF),2),"")</f>
        <v/>
      </c>
      <c r="X239" s="7" t="str">
        <f>iferror(round(averageif('Wholesale Pricing'!L:L,$A239,'Wholesale Pricing'!AK:AK),2),"")</f>
        <v/>
      </c>
    </row>
    <row r="240" ht="14.25" customHeight="1">
      <c r="A240" s="122" t="s">
        <v>442</v>
      </c>
      <c r="B240" s="129" t="s">
        <v>442</v>
      </c>
      <c r="C240" s="135"/>
      <c r="D240" s="122" t="str">
        <f t="shared" si="104"/>
        <v/>
      </c>
      <c r="E240" s="124">
        <f t="shared" si="76"/>
        <v>0</v>
      </c>
      <c r="F240" s="124">
        <f t="shared" si="107"/>
        <v>0</v>
      </c>
      <c r="G240" s="124">
        <f t="shared" si="108"/>
        <v>0</v>
      </c>
      <c r="H240" s="7" t="str">
        <f t="shared" si="58"/>
        <v>#DIV/0!</v>
      </c>
      <c r="J240" s="7"/>
      <c r="P240" s="7" t="str">
        <f t="shared" si="60"/>
        <v/>
      </c>
      <c r="R240" s="7" t="str">
        <f t="shared" si="61"/>
        <v/>
      </c>
      <c r="S240" s="7">
        <f t="shared" si="62"/>
        <v>0</v>
      </c>
      <c r="T240" s="7" t="str">
        <f>iferror(round(averageif('Wholesale Pricing'!H:H,$A240,'Wholesale Pricing'!Q:Q),2),"")</f>
        <v/>
      </c>
      <c r="U240" s="7" t="str">
        <f>iferror(round(averageif('Wholesale Pricing'!I:I,$A240,'Wholesale Pricing'!V:V),2),"")</f>
        <v/>
      </c>
      <c r="V240" s="7" t="str">
        <f>iferror(round(averageif('Wholesale Pricing'!J:J,$A240,'Wholesale Pricing'!AA:AA),2),"")</f>
        <v/>
      </c>
      <c r="W240" s="7" t="str">
        <f>iferror(round(averageif('Wholesale Pricing'!K:K,$A240,'Wholesale Pricing'!AF:AF),2),"")</f>
        <v/>
      </c>
      <c r="X240" s="7" t="str">
        <f>iferror(round(averageif('Wholesale Pricing'!L:L,$A240,'Wholesale Pricing'!AK:AK),2),"")</f>
        <v/>
      </c>
    </row>
    <row r="241" ht="14.25" customHeight="1">
      <c r="A241" s="122" t="s">
        <v>723</v>
      </c>
      <c r="B241" s="125" t="s">
        <v>724</v>
      </c>
      <c r="C241" s="126">
        <v>0.04</v>
      </c>
      <c r="D241" s="124">
        <f t="shared" si="104"/>
        <v>325</v>
      </c>
      <c r="E241" s="124">
        <f t="shared" si="76"/>
        <v>333</v>
      </c>
      <c r="F241" s="124">
        <f t="shared" si="107"/>
        <v>358</v>
      </c>
      <c r="G241" s="124">
        <f t="shared" si="108"/>
        <v>384</v>
      </c>
      <c r="H241" s="7">
        <f t="shared" si="58"/>
        <v>0.04</v>
      </c>
      <c r="J241" s="7" t="str">
        <f t="shared" ref="J241:J299" si="109">if(C241="",round($D$1/D241,4),"")</f>
        <v/>
      </c>
      <c r="P241" s="7">
        <f t="shared" si="60"/>
        <v>0.04</v>
      </c>
      <c r="R241" s="7" t="str">
        <f t="shared" si="61"/>
        <v/>
      </c>
      <c r="S241" s="7">
        <f t="shared" si="62"/>
        <v>0</v>
      </c>
      <c r="T241" s="7" t="str">
        <f>iferror(round(averageif('Wholesale Pricing'!H:H,$A241,'Wholesale Pricing'!Q:Q),2),"")</f>
        <v/>
      </c>
      <c r="U241" s="7" t="str">
        <f>iferror(round(averageif('Wholesale Pricing'!I:I,$A241,'Wholesale Pricing'!V:V),2),"")</f>
        <v/>
      </c>
      <c r="V241" s="7" t="str">
        <f>iferror(round(averageif('Wholesale Pricing'!J:J,$A241,'Wholesale Pricing'!AA:AA),2),"")</f>
        <v/>
      </c>
      <c r="W241" s="7" t="str">
        <f>iferror(round(averageif('Wholesale Pricing'!K:K,$A241,'Wholesale Pricing'!AF:AF),2),"")</f>
        <v/>
      </c>
      <c r="X241" s="7" t="str">
        <f>iferror(round(averageif('Wholesale Pricing'!L:L,$A241,'Wholesale Pricing'!AK:AK),2),"")</f>
        <v/>
      </c>
    </row>
    <row r="242" ht="14.25" customHeight="1">
      <c r="A242" s="122" t="s">
        <v>459</v>
      </c>
      <c r="B242" s="125" t="s">
        <v>725</v>
      </c>
      <c r="C242" s="126">
        <v>0.35</v>
      </c>
      <c r="D242" s="124">
        <f t="shared" si="104"/>
        <v>37</v>
      </c>
      <c r="E242" s="124">
        <f t="shared" si="76"/>
        <v>38</v>
      </c>
      <c r="F242" s="124">
        <f t="shared" si="107"/>
        <v>41</v>
      </c>
      <c r="G242" s="124">
        <f t="shared" si="108"/>
        <v>44</v>
      </c>
      <c r="H242" s="7">
        <f t="shared" si="58"/>
        <v>0.36</v>
      </c>
      <c r="J242" s="7" t="str">
        <f t="shared" si="109"/>
        <v/>
      </c>
      <c r="P242" s="7">
        <f t="shared" si="60"/>
        <v>0.34</v>
      </c>
      <c r="R242" s="7" t="str">
        <f t="shared" si="61"/>
        <v/>
      </c>
      <c r="S242" s="7">
        <f t="shared" si="62"/>
        <v>0</v>
      </c>
      <c r="T242" s="7" t="str">
        <f>iferror(round(averageif('Wholesale Pricing'!H:H,$A242,'Wholesale Pricing'!Q:Q),2),"")</f>
        <v/>
      </c>
      <c r="U242" s="7" t="str">
        <f>iferror(round(averageif('Wholesale Pricing'!I:I,$A242,'Wholesale Pricing'!V:V),2),"")</f>
        <v/>
      </c>
      <c r="V242" s="7" t="str">
        <f>iferror(round(averageif('Wholesale Pricing'!J:J,$A242,'Wholesale Pricing'!AA:AA),2),"")</f>
        <v/>
      </c>
      <c r="W242" s="7" t="str">
        <f>iferror(round(averageif('Wholesale Pricing'!K:K,$A242,'Wholesale Pricing'!AF:AF),2),"")</f>
        <v/>
      </c>
      <c r="X242" s="7" t="str">
        <f>iferror(round(averageif('Wholesale Pricing'!L:L,$A242,'Wholesale Pricing'!AK:AK),2),"")</f>
        <v/>
      </c>
    </row>
    <row r="243" ht="14.25" customHeight="1">
      <c r="A243" s="122" t="s">
        <v>470</v>
      </c>
      <c r="B243" s="125" t="s">
        <v>774</v>
      </c>
      <c r="C243" s="126">
        <v>0.2</v>
      </c>
      <c r="D243" s="124">
        <f t="shared" si="104"/>
        <v>65</v>
      </c>
      <c r="E243" s="124">
        <f t="shared" si="76"/>
        <v>67</v>
      </c>
      <c r="F243" s="124">
        <f t="shared" si="107"/>
        <v>72</v>
      </c>
      <c r="G243" s="124">
        <f t="shared" si="108"/>
        <v>77</v>
      </c>
      <c r="H243" s="7">
        <f t="shared" si="58"/>
        <v>0.21</v>
      </c>
      <c r="J243" s="7" t="str">
        <f t="shared" si="109"/>
        <v/>
      </c>
      <c r="P243" s="7">
        <f t="shared" si="60"/>
        <v>0.19</v>
      </c>
      <c r="R243" s="7" t="str">
        <f t="shared" si="61"/>
        <v/>
      </c>
      <c r="S243" s="7">
        <f t="shared" si="62"/>
        <v>0</v>
      </c>
      <c r="T243" s="7" t="str">
        <f>iferror(round(averageif('Wholesale Pricing'!H:H,$A243,'Wholesale Pricing'!Q:Q),2),"")</f>
        <v/>
      </c>
      <c r="U243" s="7" t="str">
        <f>iferror(round(averageif('Wholesale Pricing'!I:I,$A243,'Wholesale Pricing'!V:V),2),"")</f>
        <v/>
      </c>
      <c r="V243" s="7" t="str">
        <f>iferror(round(averageif('Wholesale Pricing'!J:J,$A243,'Wholesale Pricing'!AA:AA),2),"")</f>
        <v/>
      </c>
      <c r="W243" s="7" t="str">
        <f>iferror(round(averageif('Wholesale Pricing'!K:K,$A243,'Wholesale Pricing'!AF:AF),2),"")</f>
        <v/>
      </c>
      <c r="X243" s="7" t="str">
        <f>iferror(round(averageif('Wholesale Pricing'!L:L,$A243,'Wholesale Pricing'!AK:AK),2),"")</f>
        <v/>
      </c>
    </row>
    <row r="244" ht="14.25" customHeight="1">
      <c r="A244" s="122" t="s">
        <v>744</v>
      </c>
      <c r="B244" s="125" t="s">
        <v>777</v>
      </c>
      <c r="C244" s="126">
        <v>0.105</v>
      </c>
      <c r="D244" s="124">
        <f t="shared" si="104"/>
        <v>123</v>
      </c>
      <c r="E244" s="124">
        <f t="shared" si="76"/>
        <v>126</v>
      </c>
      <c r="F244" s="124">
        <f t="shared" si="107"/>
        <v>136</v>
      </c>
      <c r="G244" s="124">
        <f t="shared" si="108"/>
        <v>146</v>
      </c>
      <c r="H244" s="7">
        <f t="shared" si="58"/>
        <v>0.11</v>
      </c>
      <c r="J244" s="7" t="str">
        <f t="shared" si="109"/>
        <v/>
      </c>
      <c r="P244" s="7">
        <f t="shared" si="60"/>
        <v>0.1</v>
      </c>
      <c r="R244" s="7" t="str">
        <f t="shared" si="61"/>
        <v/>
      </c>
      <c r="S244" s="7">
        <f t="shared" si="62"/>
        <v>0</v>
      </c>
      <c r="T244" s="7" t="str">
        <f>iferror(round(averageif('Wholesale Pricing'!H:H,$A244,'Wholesale Pricing'!Q:Q),2),"")</f>
        <v/>
      </c>
      <c r="U244" s="7" t="str">
        <f>iferror(round(averageif('Wholesale Pricing'!I:I,$A244,'Wholesale Pricing'!V:V),2),"")</f>
        <v/>
      </c>
      <c r="V244" s="7" t="str">
        <f>iferror(round(averageif('Wholesale Pricing'!J:J,$A244,'Wholesale Pricing'!AA:AA),2),"")</f>
        <v/>
      </c>
      <c r="W244" s="7" t="str">
        <f>iferror(round(averageif('Wholesale Pricing'!K:K,$A244,'Wholesale Pricing'!AF:AF),2),"")</f>
        <v/>
      </c>
      <c r="X244" s="7" t="str">
        <f>iferror(round(averageif('Wholesale Pricing'!L:L,$A244,'Wholesale Pricing'!AK:AK),2),"")</f>
        <v/>
      </c>
    </row>
    <row r="245" ht="14.25" customHeight="1">
      <c r="A245" s="122" t="s">
        <v>778</v>
      </c>
      <c r="B245" s="125" t="s">
        <v>779</v>
      </c>
      <c r="C245" s="126">
        <v>0.4</v>
      </c>
      <c r="D245" s="124">
        <f t="shared" si="104"/>
        <v>32</v>
      </c>
      <c r="E245" s="124">
        <f t="shared" si="76"/>
        <v>33</v>
      </c>
      <c r="F245" s="124">
        <f t="shared" si="107"/>
        <v>36</v>
      </c>
      <c r="G245" s="124">
        <f t="shared" si="108"/>
        <v>38</v>
      </c>
      <c r="H245" s="7">
        <f t="shared" si="58"/>
        <v>0.42</v>
      </c>
      <c r="J245" s="7" t="str">
        <f t="shared" si="109"/>
        <v/>
      </c>
      <c r="P245" s="7">
        <f t="shared" si="60"/>
        <v>0.39</v>
      </c>
      <c r="R245" s="7" t="str">
        <f t="shared" si="61"/>
        <v/>
      </c>
      <c r="S245" s="7">
        <f t="shared" si="62"/>
        <v>0</v>
      </c>
      <c r="T245" s="7" t="str">
        <f>iferror(round(averageif('Wholesale Pricing'!H:H,$A245,'Wholesale Pricing'!Q:Q),2),"")</f>
        <v/>
      </c>
      <c r="U245" s="7" t="str">
        <f>iferror(round(averageif('Wholesale Pricing'!I:I,$A245,'Wholesale Pricing'!V:V),2),"")</f>
        <v/>
      </c>
      <c r="V245" s="7" t="str">
        <f>iferror(round(averageif('Wholesale Pricing'!J:J,$A245,'Wholesale Pricing'!AA:AA),2),"")</f>
        <v/>
      </c>
      <c r="W245" s="7" t="str">
        <f>iferror(round(averageif('Wholesale Pricing'!K:K,$A245,'Wholesale Pricing'!AF:AF),2),"")</f>
        <v/>
      </c>
      <c r="X245" s="7" t="str">
        <f>iferror(round(averageif('Wholesale Pricing'!L:L,$A245,'Wholesale Pricing'!AK:AK),2),"")</f>
        <v/>
      </c>
    </row>
    <row r="246" ht="14.25" customHeight="1">
      <c r="A246" s="122" t="s">
        <v>752</v>
      </c>
      <c r="B246" s="125" t="s">
        <v>781</v>
      </c>
      <c r="C246" s="126">
        <v>0.33</v>
      </c>
      <c r="D246" s="124">
        <f t="shared" si="104"/>
        <v>39</v>
      </c>
      <c r="E246" s="124">
        <f t="shared" si="76"/>
        <v>40</v>
      </c>
      <c r="F246" s="124">
        <f t="shared" si="107"/>
        <v>43</v>
      </c>
      <c r="G246" s="124">
        <f t="shared" si="108"/>
        <v>47</v>
      </c>
      <c r="H246" s="7">
        <f t="shared" si="58"/>
        <v>0.34</v>
      </c>
      <c r="J246" s="7" t="str">
        <f t="shared" si="109"/>
        <v/>
      </c>
      <c r="P246" s="7">
        <f t="shared" si="60"/>
        <v>0.32</v>
      </c>
      <c r="R246" s="7" t="str">
        <f t="shared" si="61"/>
        <v/>
      </c>
      <c r="S246" s="7">
        <f t="shared" si="62"/>
        <v>0</v>
      </c>
      <c r="T246" s="7" t="str">
        <f>iferror(round(averageif('Wholesale Pricing'!H:H,$A246,'Wholesale Pricing'!Q:Q),2),"")</f>
        <v/>
      </c>
      <c r="U246" s="7" t="str">
        <f>iferror(round(averageif('Wholesale Pricing'!I:I,$A246,'Wholesale Pricing'!V:V),2),"")</f>
        <v/>
      </c>
      <c r="V246" s="7" t="str">
        <f>iferror(round(averageif('Wholesale Pricing'!J:J,$A246,'Wholesale Pricing'!AA:AA),2),"")</f>
        <v/>
      </c>
      <c r="W246" s="7" t="str">
        <f>iferror(round(averageif('Wholesale Pricing'!K:K,$A246,'Wholesale Pricing'!AF:AF),2),"")</f>
        <v/>
      </c>
      <c r="X246" s="7" t="str">
        <f>iferror(round(averageif('Wholesale Pricing'!L:L,$A246,'Wholesale Pricing'!AK:AK),2),"")</f>
        <v/>
      </c>
    </row>
    <row r="247" ht="14.25" customHeight="1">
      <c r="A247" s="122" t="s">
        <v>782</v>
      </c>
      <c r="B247" s="125" t="s">
        <v>783</v>
      </c>
      <c r="C247" s="126">
        <v>0.08</v>
      </c>
      <c r="D247" s="124">
        <f t="shared" si="104"/>
        <v>162</v>
      </c>
      <c r="E247" s="124">
        <f t="shared" si="76"/>
        <v>166</v>
      </c>
      <c r="F247" s="124">
        <f t="shared" si="107"/>
        <v>179</v>
      </c>
      <c r="G247" s="124">
        <f t="shared" si="108"/>
        <v>192</v>
      </c>
      <c r="H247" s="7">
        <f t="shared" si="58"/>
        <v>0.08</v>
      </c>
      <c r="J247" s="7" t="str">
        <f t="shared" si="109"/>
        <v/>
      </c>
      <c r="P247" s="7">
        <f t="shared" si="60"/>
        <v>0.08</v>
      </c>
      <c r="R247" s="7" t="str">
        <f t="shared" si="61"/>
        <v/>
      </c>
      <c r="S247" s="7">
        <f t="shared" si="62"/>
        <v>0</v>
      </c>
      <c r="T247" s="7" t="str">
        <f>iferror(round(averageif('Wholesale Pricing'!H:H,$A247,'Wholesale Pricing'!Q:Q),2),"")</f>
        <v/>
      </c>
      <c r="U247" s="7" t="str">
        <f>iferror(round(averageif('Wholesale Pricing'!I:I,$A247,'Wholesale Pricing'!V:V),2),"")</f>
        <v/>
      </c>
      <c r="V247" s="7" t="str">
        <f>iferror(round(averageif('Wholesale Pricing'!J:J,$A247,'Wholesale Pricing'!AA:AA),2),"")</f>
        <v/>
      </c>
      <c r="W247" s="7" t="str">
        <f>iferror(round(averageif('Wholesale Pricing'!K:K,$A247,'Wholesale Pricing'!AF:AF),2),"")</f>
        <v/>
      </c>
      <c r="X247" s="7" t="str">
        <f>iferror(round(averageif('Wholesale Pricing'!L:L,$A247,'Wholesale Pricing'!AK:AK),2),"")</f>
        <v/>
      </c>
    </row>
    <row r="248" ht="14.25" customHeight="1">
      <c r="A248" s="122" t="s">
        <v>786</v>
      </c>
      <c r="B248" s="125" t="s">
        <v>787</v>
      </c>
      <c r="C248" s="126">
        <v>0.85</v>
      </c>
      <c r="D248" s="124">
        <f t="shared" si="104"/>
        <v>15</v>
      </c>
      <c r="E248" s="124">
        <f t="shared" si="76"/>
        <v>16</v>
      </c>
      <c r="F248" s="124">
        <f t="shared" si="107"/>
        <v>17</v>
      </c>
      <c r="G248" s="124">
        <f t="shared" si="108"/>
        <v>18</v>
      </c>
      <c r="H248" s="7">
        <f t="shared" si="58"/>
        <v>0.89</v>
      </c>
      <c r="J248" s="7" t="str">
        <f t="shared" si="109"/>
        <v/>
      </c>
      <c r="P248" s="7">
        <f t="shared" si="60"/>
        <v>0.83</v>
      </c>
      <c r="R248" s="7" t="str">
        <f t="shared" si="61"/>
        <v/>
      </c>
      <c r="S248" s="7">
        <f t="shared" si="62"/>
        <v>0</v>
      </c>
      <c r="T248" s="7" t="str">
        <f>iferror(round(averageif('Wholesale Pricing'!H:H,$A248,'Wholesale Pricing'!Q:Q),2),"")</f>
        <v/>
      </c>
      <c r="U248" s="7" t="str">
        <f>iferror(round(averageif('Wholesale Pricing'!I:I,$A248,'Wholesale Pricing'!V:V),2),"")</f>
        <v/>
      </c>
      <c r="V248" s="7" t="str">
        <f>iferror(round(averageif('Wholesale Pricing'!J:J,$A248,'Wholesale Pricing'!AA:AA),2),"")</f>
        <v/>
      </c>
      <c r="W248" s="7" t="str">
        <f>iferror(round(averageif('Wholesale Pricing'!K:K,$A248,'Wholesale Pricing'!AF:AF),2),"")</f>
        <v/>
      </c>
      <c r="X248" s="7" t="str">
        <f>iferror(round(averageif('Wholesale Pricing'!L:L,$A248,'Wholesale Pricing'!AK:AK),2),"")</f>
        <v/>
      </c>
    </row>
    <row r="249" ht="14.25" customHeight="1">
      <c r="A249" s="138" t="s">
        <v>789</v>
      </c>
      <c r="B249" s="129" t="s">
        <v>790</v>
      </c>
      <c r="C249" s="139"/>
      <c r="D249" s="136">
        <v>145.0</v>
      </c>
      <c r="E249" s="124">
        <f t="shared" si="76"/>
        <v>149</v>
      </c>
      <c r="F249" s="124">
        <f t="shared" si="107"/>
        <v>160</v>
      </c>
      <c r="G249" s="124">
        <f t="shared" si="108"/>
        <v>172</v>
      </c>
      <c r="H249" s="7">
        <f t="shared" si="58"/>
        <v>0.09</v>
      </c>
      <c r="I249" s="2" t="s">
        <v>792</v>
      </c>
      <c r="J249" s="7">
        <f t="shared" si="109"/>
        <v>0.0877</v>
      </c>
      <c r="P249" s="7">
        <f t="shared" si="60"/>
        <v>0.09</v>
      </c>
      <c r="R249" s="7" t="str">
        <f t="shared" si="61"/>
        <v/>
      </c>
      <c r="S249" s="7">
        <f t="shared" si="62"/>
        <v>0</v>
      </c>
      <c r="T249" s="7"/>
      <c r="U249" s="7"/>
      <c r="V249" s="7"/>
      <c r="W249" s="7"/>
      <c r="X249" s="7"/>
    </row>
    <row r="250" ht="14.25" customHeight="1">
      <c r="A250" s="122" t="s">
        <v>793</v>
      </c>
      <c r="B250" s="125" t="s">
        <v>793</v>
      </c>
      <c r="C250" s="126">
        <v>0.22</v>
      </c>
      <c r="D250" s="124">
        <f t="shared" ref="D250:D252" si="110">IFERROR(ROUNDDOWN($C$1/C250,0),"")</f>
        <v>59</v>
      </c>
      <c r="E250" s="124">
        <f t="shared" si="76"/>
        <v>61</v>
      </c>
      <c r="F250" s="124">
        <f t="shared" si="107"/>
        <v>65</v>
      </c>
      <c r="G250" s="124">
        <f t="shared" si="108"/>
        <v>70</v>
      </c>
      <c r="H250" s="7">
        <f t="shared" si="58"/>
        <v>0.23</v>
      </c>
      <c r="J250" s="7" t="str">
        <f t="shared" si="109"/>
        <v/>
      </c>
      <c r="P250" s="7">
        <f t="shared" si="60"/>
        <v>0.21</v>
      </c>
      <c r="R250" s="7" t="str">
        <f t="shared" si="61"/>
        <v/>
      </c>
      <c r="S250" s="7">
        <f t="shared" si="62"/>
        <v>0</v>
      </c>
      <c r="T250" s="7" t="str">
        <f>iferror(round(averageif('Wholesale Pricing'!H:H,$A250,'Wholesale Pricing'!Q:Q),2),"")</f>
        <v/>
      </c>
      <c r="U250" s="7" t="str">
        <f>iferror(round(averageif('Wholesale Pricing'!I:I,$A250,'Wholesale Pricing'!V:V),2),"")</f>
        <v/>
      </c>
      <c r="V250" s="7" t="str">
        <f>iferror(round(averageif('Wholesale Pricing'!J:J,$A250,'Wholesale Pricing'!AA:AA),2),"")</f>
        <v/>
      </c>
      <c r="W250" s="7" t="str">
        <f>iferror(round(averageif('Wholesale Pricing'!K:K,$A250,'Wholesale Pricing'!AF:AF),2),"")</f>
        <v/>
      </c>
      <c r="X250" s="7" t="str">
        <f>iferror(round(averageif('Wholesale Pricing'!L:L,$A250,'Wholesale Pricing'!AK:AK),2),"")</f>
        <v/>
      </c>
    </row>
    <row r="251" ht="14.25" customHeight="1">
      <c r="A251" s="122" t="s">
        <v>794</v>
      </c>
      <c r="B251" s="125" t="s">
        <v>794</v>
      </c>
      <c r="C251" s="126">
        <v>0.22</v>
      </c>
      <c r="D251" s="124">
        <f t="shared" si="110"/>
        <v>59</v>
      </c>
      <c r="E251" s="124">
        <f t="shared" si="76"/>
        <v>61</v>
      </c>
      <c r="F251" s="124">
        <f t="shared" si="107"/>
        <v>65</v>
      </c>
      <c r="G251" s="124">
        <f t="shared" si="108"/>
        <v>70</v>
      </c>
      <c r="H251" s="7">
        <f t="shared" si="58"/>
        <v>0.23</v>
      </c>
      <c r="J251" s="7" t="str">
        <f t="shared" si="109"/>
        <v/>
      </c>
      <c r="P251" s="7">
        <f t="shared" si="60"/>
        <v>0.21</v>
      </c>
      <c r="R251" s="7" t="str">
        <f t="shared" si="61"/>
        <v/>
      </c>
      <c r="S251" s="7">
        <f t="shared" si="62"/>
        <v>0</v>
      </c>
      <c r="T251" s="7" t="str">
        <f>iferror(round(averageif('Wholesale Pricing'!H:H,$A251,'Wholesale Pricing'!Q:Q),2),"")</f>
        <v/>
      </c>
      <c r="U251" s="7" t="str">
        <f>iferror(round(averageif('Wholesale Pricing'!I:I,$A251,'Wholesale Pricing'!V:V),2),"")</f>
        <v/>
      </c>
      <c r="V251" s="7" t="str">
        <f>iferror(round(averageif('Wholesale Pricing'!J:J,$A251,'Wholesale Pricing'!AA:AA),2),"")</f>
        <v/>
      </c>
      <c r="W251" s="7" t="str">
        <f>iferror(round(averageif('Wholesale Pricing'!K:K,$A251,'Wholesale Pricing'!AF:AF),2),"")</f>
        <v/>
      </c>
      <c r="X251" s="7" t="str">
        <f>iferror(round(averageif('Wholesale Pricing'!L:L,$A251,'Wholesale Pricing'!AK:AK),2),"")</f>
        <v/>
      </c>
    </row>
    <row r="252" ht="14.25" customHeight="1">
      <c r="A252" s="122" t="s">
        <v>795</v>
      </c>
      <c r="B252" s="125" t="s">
        <v>796</v>
      </c>
      <c r="C252" s="126">
        <v>0.22</v>
      </c>
      <c r="D252" s="124">
        <f t="shared" si="110"/>
        <v>59</v>
      </c>
      <c r="E252" s="124">
        <f t="shared" si="76"/>
        <v>61</v>
      </c>
      <c r="F252" s="124">
        <f t="shared" si="107"/>
        <v>65</v>
      </c>
      <c r="G252" s="124">
        <f t="shared" si="108"/>
        <v>70</v>
      </c>
      <c r="H252" s="7">
        <f t="shared" si="58"/>
        <v>0.23</v>
      </c>
      <c r="J252" s="7" t="str">
        <f t="shared" si="109"/>
        <v/>
      </c>
      <c r="P252" s="7">
        <f t="shared" si="60"/>
        <v>0.21</v>
      </c>
      <c r="R252" s="7" t="str">
        <f t="shared" si="61"/>
        <v/>
      </c>
      <c r="S252" s="7">
        <f t="shared" si="62"/>
        <v>0</v>
      </c>
      <c r="T252" s="7" t="str">
        <f>iferror(round(averageif('Wholesale Pricing'!H:H,$A252,'Wholesale Pricing'!Q:Q),2),"")</f>
        <v/>
      </c>
      <c r="U252" s="7" t="str">
        <f>iferror(round(averageif('Wholesale Pricing'!I:I,$A252,'Wholesale Pricing'!V:V),2),"")</f>
        <v/>
      </c>
      <c r="V252" s="7" t="str">
        <f>iferror(round(averageif('Wholesale Pricing'!J:J,$A252,'Wholesale Pricing'!AA:AA),2),"")</f>
        <v/>
      </c>
      <c r="W252" s="7" t="str">
        <f>iferror(round(averageif('Wholesale Pricing'!K:K,$A252,'Wholesale Pricing'!AF:AF),2),"")</f>
        <v/>
      </c>
      <c r="X252" s="7" t="str">
        <f>iferror(round(averageif('Wholesale Pricing'!L:L,$A252,'Wholesale Pricing'!AK:AK),2),"")</f>
        <v/>
      </c>
    </row>
    <row r="253" ht="14.25" customHeight="1">
      <c r="A253" s="138" t="s">
        <v>797</v>
      </c>
      <c r="B253" s="129" t="s">
        <v>797</v>
      </c>
      <c r="C253" s="123">
        <v>1.4</v>
      </c>
      <c r="D253" s="122">
        <f>IFERROR(ROUNDDOWN($C$1/C253,0),"")-1</f>
        <v>8</v>
      </c>
      <c r="E253" s="124">
        <f t="shared" si="76"/>
        <v>9</v>
      </c>
      <c r="F253" s="124">
        <f>IFERROR(ROUNDUP(SUM(SUM($D253/$D$1)*$F$1),0),"")+1</f>
        <v>10</v>
      </c>
      <c r="G253" s="124">
        <f>IFERROR(ROUNDUP(SUM(SUM($D253/$D$1)*$G$1),0),"")+1</f>
        <v>11</v>
      </c>
      <c r="H253" s="7">
        <f t="shared" si="58"/>
        <v>1.45</v>
      </c>
      <c r="J253" s="7" t="str">
        <f t="shared" si="109"/>
        <v/>
      </c>
      <c r="P253" s="7">
        <f t="shared" si="60"/>
        <v>1.36</v>
      </c>
      <c r="R253" s="7" t="str">
        <f t="shared" si="61"/>
        <v/>
      </c>
      <c r="S253" s="7">
        <f t="shared" si="62"/>
        <v>0</v>
      </c>
      <c r="T253" s="7" t="str">
        <f>iferror(round(averageif('Wholesale Pricing'!H:H,$A253,'Wholesale Pricing'!Q:Q),2),"")</f>
        <v/>
      </c>
      <c r="U253" s="7" t="str">
        <f>iferror(round(averageif('Wholesale Pricing'!I:I,$A253,'Wholesale Pricing'!V:V),2),"")</f>
        <v/>
      </c>
      <c r="V253" s="7" t="str">
        <f>iferror(round(averageif('Wholesale Pricing'!J:J,$A253,'Wholesale Pricing'!AA:AA),2),"")</f>
        <v/>
      </c>
      <c r="W253" s="7" t="str">
        <f>iferror(round(averageif('Wholesale Pricing'!K:K,$A253,'Wholesale Pricing'!AF:AF),2),"")</f>
        <v/>
      </c>
      <c r="X253" s="7" t="str">
        <f>iferror(round(averageif('Wholesale Pricing'!L:L,$A253,'Wholesale Pricing'!AK:AK),2),"")</f>
        <v/>
      </c>
    </row>
    <row r="254" ht="14.25" customHeight="1">
      <c r="A254" s="122" t="s">
        <v>800</v>
      </c>
      <c r="B254" s="125" t="s">
        <v>801</v>
      </c>
      <c r="C254" s="126">
        <v>0.16</v>
      </c>
      <c r="D254" s="124">
        <f>IFERROR(ROUNDDOWN($C$1/C254,0),"")</f>
        <v>81</v>
      </c>
      <c r="E254" s="124">
        <f t="shared" si="76"/>
        <v>83</v>
      </c>
      <c r="F254" s="124">
        <f>IFERROR(ROUNDUP(SUM(SUM($D254/$D$1)*$F$1),0),"")</f>
        <v>90</v>
      </c>
      <c r="G254" s="124">
        <f>IFERROR(ROUNDUP(SUM(SUM($D254/$D$1)*$G$1),0),"")</f>
        <v>96</v>
      </c>
      <c r="H254" s="7">
        <f t="shared" si="58"/>
        <v>0.17</v>
      </c>
      <c r="J254" s="7" t="str">
        <f t="shared" si="109"/>
        <v/>
      </c>
      <c r="P254" s="7">
        <f t="shared" si="60"/>
        <v>0.16</v>
      </c>
      <c r="R254" s="7" t="str">
        <f t="shared" si="61"/>
        <v/>
      </c>
      <c r="S254" s="7">
        <f t="shared" si="62"/>
        <v>0</v>
      </c>
      <c r="T254" s="7" t="str">
        <f>iferror(round(averageif('Wholesale Pricing'!H:H,$A254,'Wholesale Pricing'!Q:Q),2),"")</f>
        <v/>
      </c>
      <c r="U254" s="7" t="str">
        <f>iferror(round(averageif('Wholesale Pricing'!I:I,$A254,'Wholesale Pricing'!V:V),2),"")</f>
        <v/>
      </c>
      <c r="V254" s="7" t="str">
        <f>iferror(round(averageif('Wholesale Pricing'!J:J,$A254,'Wholesale Pricing'!AA:AA),2),"")</f>
        <v/>
      </c>
      <c r="W254" s="7" t="str">
        <f>iferror(round(averageif('Wholesale Pricing'!K:K,$A254,'Wholesale Pricing'!AF:AF),2),"")</f>
        <v/>
      </c>
      <c r="X254" s="7" t="str">
        <f>iferror(round(averageif('Wholesale Pricing'!L:L,$A254,'Wholesale Pricing'!AK:AK),2),"")</f>
        <v/>
      </c>
    </row>
    <row r="255" ht="14.25" customHeight="1">
      <c r="A255" s="122" t="s">
        <v>802</v>
      </c>
      <c r="B255" s="129" t="s">
        <v>803</v>
      </c>
      <c r="C255" s="139">
        <v>1.6</v>
      </c>
      <c r="D255" s="124">
        <f>IFERROR(ROUNDDOWN($C$1/C255,0),"")-1</f>
        <v>7</v>
      </c>
      <c r="E255" s="124">
        <f t="shared" si="76"/>
        <v>8</v>
      </c>
      <c r="F255" s="124">
        <f t="shared" ref="F255:F256" si="111">IFERROR(ROUNDUP(SUM(SUM($D255/$D$1)*$F$1),0),"")+1</f>
        <v>9</v>
      </c>
      <c r="G255" s="124">
        <f t="shared" ref="G255:G257" si="112">IFERROR(ROUNDUP(SUM(SUM($D255/$D$1)*$G$1),0),"")+1</f>
        <v>10</v>
      </c>
      <c r="H255" s="7">
        <f t="shared" si="58"/>
        <v>1.6</v>
      </c>
      <c r="J255" s="7" t="str">
        <f t="shared" si="109"/>
        <v/>
      </c>
      <c r="P255" s="7">
        <f t="shared" si="60"/>
        <v>1.5</v>
      </c>
      <c r="R255" s="7" t="str">
        <f t="shared" si="61"/>
        <v/>
      </c>
      <c r="S255" s="7">
        <f t="shared" si="62"/>
        <v>0</v>
      </c>
      <c r="T255" s="7" t="str">
        <f>iferror(round(averageif('Wholesale Pricing'!H:H,$A255,'Wholesale Pricing'!Q:Q),2),"")</f>
        <v/>
      </c>
      <c r="U255" s="7" t="str">
        <f>iferror(round(averageif('Wholesale Pricing'!I:I,$A255,'Wholesale Pricing'!V:V),2),"")</f>
        <v/>
      </c>
      <c r="V255" s="7" t="str">
        <f>iferror(round(averageif('Wholesale Pricing'!J:J,$A255,'Wholesale Pricing'!AA:AA),2),"")</f>
        <v/>
      </c>
      <c r="W255" s="7" t="str">
        <f>iferror(round(averageif('Wholesale Pricing'!K:K,$A255,'Wholesale Pricing'!AF:AF),2),"")</f>
        <v/>
      </c>
      <c r="X255" s="7" t="str">
        <f>iferror(round(averageif('Wholesale Pricing'!L:L,$A255,'Wholesale Pricing'!AK:AK),2),"")</f>
        <v/>
      </c>
    </row>
    <row r="256" ht="14.25" customHeight="1">
      <c r="A256" s="122" t="s">
        <v>808</v>
      </c>
      <c r="B256" s="125" t="s">
        <v>809</v>
      </c>
      <c r="C256" s="139">
        <v>1.9</v>
      </c>
      <c r="D256" s="124">
        <f t="shared" ref="D256:D270" si="113">IFERROR(ROUNDDOWN($C$1/C256,0),"")</f>
        <v>6</v>
      </c>
      <c r="E256" s="124">
        <f t="shared" si="76"/>
        <v>7</v>
      </c>
      <c r="F256" s="124">
        <f t="shared" si="111"/>
        <v>8</v>
      </c>
      <c r="G256" s="124">
        <f t="shared" si="112"/>
        <v>9</v>
      </c>
      <c r="H256" s="7">
        <f t="shared" si="58"/>
        <v>1.78</v>
      </c>
      <c r="J256" s="7" t="str">
        <f t="shared" si="109"/>
        <v/>
      </c>
      <c r="P256" s="7">
        <f t="shared" si="60"/>
        <v>1.67</v>
      </c>
      <c r="R256" s="7" t="str">
        <f t="shared" si="61"/>
        <v/>
      </c>
      <c r="S256" s="7">
        <f t="shared" si="62"/>
        <v>0</v>
      </c>
      <c r="T256" s="7" t="str">
        <f>iferror(round(averageif('Wholesale Pricing'!H:H,$A256,'Wholesale Pricing'!Q:Q),2),"")</f>
        <v/>
      </c>
      <c r="U256" s="7" t="str">
        <f>iferror(round(averageif('Wholesale Pricing'!I:I,$A256,'Wholesale Pricing'!V:V),2),"")</f>
        <v/>
      </c>
      <c r="V256" s="7" t="str">
        <f>iferror(round(averageif('Wholesale Pricing'!J:J,$A256,'Wholesale Pricing'!AA:AA),2),"")</f>
        <v/>
      </c>
      <c r="W256" s="7" t="str">
        <f>iferror(round(averageif('Wholesale Pricing'!K:K,$A256,'Wholesale Pricing'!AF:AF),2),"")</f>
        <v/>
      </c>
      <c r="X256" s="7" t="str">
        <f>iferror(round(averageif('Wholesale Pricing'!L:L,$A256,'Wholesale Pricing'!AK:AK),2),"")</f>
        <v/>
      </c>
    </row>
    <row r="257" ht="14.25" customHeight="1">
      <c r="A257" s="122" t="s">
        <v>812</v>
      </c>
      <c r="B257" s="125" t="s">
        <v>813</v>
      </c>
      <c r="C257" s="139">
        <v>1.25</v>
      </c>
      <c r="D257" s="124">
        <f t="shared" si="113"/>
        <v>10</v>
      </c>
      <c r="E257" s="124">
        <f t="shared" si="76"/>
        <v>11</v>
      </c>
      <c r="F257" s="124">
        <f t="shared" ref="F257:F270" si="114">IFERROR(ROUNDUP(SUM(SUM($D257/$D$1)*$F$1),0),"")</f>
        <v>12</v>
      </c>
      <c r="G257" s="124">
        <f t="shared" si="112"/>
        <v>13</v>
      </c>
      <c r="H257" s="7">
        <f t="shared" si="58"/>
        <v>1.23</v>
      </c>
      <c r="J257" s="7" t="str">
        <f t="shared" si="109"/>
        <v/>
      </c>
      <c r="P257" s="7">
        <f t="shared" si="60"/>
        <v>1.15</v>
      </c>
      <c r="R257" s="7" t="str">
        <f t="shared" si="61"/>
        <v/>
      </c>
      <c r="S257" s="7">
        <f t="shared" si="62"/>
        <v>0</v>
      </c>
      <c r="T257" s="7" t="str">
        <f>iferror(round(averageif('Wholesale Pricing'!H:H,$A257,'Wholesale Pricing'!Q:Q),2),"")</f>
        <v/>
      </c>
      <c r="U257" s="7" t="str">
        <f>iferror(round(averageif('Wholesale Pricing'!I:I,$A257,'Wholesale Pricing'!V:V),2),"")</f>
        <v/>
      </c>
      <c r="V257" s="7" t="str">
        <f>iferror(round(averageif('Wholesale Pricing'!J:J,$A257,'Wholesale Pricing'!AA:AA),2),"")</f>
        <v/>
      </c>
      <c r="W257" s="7" t="str">
        <f>iferror(round(averageif('Wholesale Pricing'!K:K,$A257,'Wholesale Pricing'!AF:AF),2),"")</f>
        <v/>
      </c>
      <c r="X257" s="7" t="str">
        <f>iferror(round(averageif('Wholesale Pricing'!L:L,$A257,'Wholesale Pricing'!AK:AK),2),"")</f>
        <v/>
      </c>
    </row>
    <row r="258" ht="14.25" customHeight="1">
      <c r="A258" s="122" t="s">
        <v>814</v>
      </c>
      <c r="B258" s="125" t="s">
        <v>814</v>
      </c>
      <c r="C258" s="135" t="s">
        <v>253</v>
      </c>
      <c r="D258" s="122" t="str">
        <f t="shared" si="113"/>
        <v/>
      </c>
      <c r="E258" s="124">
        <f t="shared" si="76"/>
        <v>0</v>
      </c>
      <c r="F258" s="124">
        <f t="shared" si="114"/>
        <v>0</v>
      </c>
      <c r="G258" s="124">
        <f t="shared" ref="G258:G270" si="115">IFERROR(ROUNDUP(SUM(SUM($D258/$D$1)*$G$1),0),"")</f>
        <v>0</v>
      </c>
      <c r="H258" s="7" t="str">
        <f t="shared" si="58"/>
        <v>#DIV/0!</v>
      </c>
      <c r="J258" s="7" t="str">
        <f t="shared" si="109"/>
        <v/>
      </c>
      <c r="P258" s="7" t="str">
        <f t="shared" si="60"/>
        <v/>
      </c>
      <c r="R258" s="7" t="str">
        <f t="shared" si="61"/>
        <v/>
      </c>
      <c r="S258" s="7">
        <f t="shared" si="62"/>
        <v>0</v>
      </c>
      <c r="T258" s="7" t="str">
        <f>iferror(round(averageif('Wholesale Pricing'!H:H,$A258,'Wholesale Pricing'!Q:Q),2),"")</f>
        <v/>
      </c>
      <c r="U258" s="7" t="str">
        <f>iferror(round(averageif('Wholesale Pricing'!I:I,$A258,'Wholesale Pricing'!V:V),2),"")</f>
        <v/>
      </c>
      <c r="V258" s="7" t="str">
        <f>iferror(round(averageif('Wholesale Pricing'!J:J,$A258,'Wholesale Pricing'!AA:AA),2),"")</f>
        <v/>
      </c>
      <c r="W258" s="7" t="str">
        <f>iferror(round(averageif('Wholesale Pricing'!K:K,$A258,'Wholesale Pricing'!AF:AF),2),"")</f>
        <v/>
      </c>
      <c r="X258" s="7" t="str">
        <f>iferror(round(averageif('Wholesale Pricing'!L:L,$A258,'Wholesale Pricing'!AK:AK),2),"")</f>
        <v/>
      </c>
    </row>
    <row r="259" ht="14.25" customHeight="1">
      <c r="A259" s="122" t="s">
        <v>480</v>
      </c>
      <c r="B259" s="125" t="s">
        <v>816</v>
      </c>
      <c r="C259" s="126">
        <v>0.15</v>
      </c>
      <c r="D259" s="124">
        <f t="shared" si="113"/>
        <v>86</v>
      </c>
      <c r="E259" s="124">
        <f t="shared" si="76"/>
        <v>88</v>
      </c>
      <c r="F259" s="124">
        <f t="shared" si="114"/>
        <v>95</v>
      </c>
      <c r="G259" s="124">
        <f t="shared" si="115"/>
        <v>102</v>
      </c>
      <c r="H259" s="7">
        <f t="shared" si="58"/>
        <v>0.16</v>
      </c>
      <c r="J259" s="7" t="str">
        <f t="shared" si="109"/>
        <v/>
      </c>
      <c r="P259" s="7">
        <f t="shared" si="60"/>
        <v>0.15</v>
      </c>
      <c r="R259" s="7" t="str">
        <f t="shared" si="61"/>
        <v/>
      </c>
      <c r="S259" s="7">
        <f t="shared" si="62"/>
        <v>0</v>
      </c>
      <c r="T259" s="7" t="str">
        <f>iferror(round(averageif('Wholesale Pricing'!H:H,$A259,'Wholesale Pricing'!Q:Q),2),"")</f>
        <v/>
      </c>
      <c r="U259" s="7" t="str">
        <f>iferror(round(averageif('Wholesale Pricing'!I:I,$A259,'Wholesale Pricing'!V:V),2),"")</f>
        <v/>
      </c>
      <c r="V259" s="7" t="str">
        <f>iferror(round(averageif('Wholesale Pricing'!J:J,$A259,'Wholesale Pricing'!AA:AA),2),"")</f>
        <v/>
      </c>
      <c r="W259" s="7" t="str">
        <f>iferror(round(averageif('Wholesale Pricing'!K:K,$A259,'Wholesale Pricing'!AF:AF),2),"")</f>
        <v/>
      </c>
      <c r="X259" s="7" t="str">
        <f>iferror(round(averageif('Wholesale Pricing'!L:L,$A259,'Wholesale Pricing'!AK:AK),2),"")</f>
        <v/>
      </c>
    </row>
    <row r="260" ht="14.25" customHeight="1">
      <c r="A260" s="122" t="s">
        <v>817</v>
      </c>
      <c r="B260" s="125" t="s">
        <v>818</v>
      </c>
      <c r="C260" s="126">
        <v>0.1</v>
      </c>
      <c r="D260" s="124">
        <f t="shared" si="113"/>
        <v>130</v>
      </c>
      <c r="E260" s="124">
        <f t="shared" si="76"/>
        <v>133</v>
      </c>
      <c r="F260" s="124">
        <f t="shared" si="114"/>
        <v>144</v>
      </c>
      <c r="G260" s="124">
        <f t="shared" si="115"/>
        <v>154</v>
      </c>
      <c r="H260" s="7">
        <f t="shared" si="58"/>
        <v>0.1</v>
      </c>
      <c r="J260" s="7" t="str">
        <f t="shared" si="109"/>
        <v/>
      </c>
      <c r="P260" s="7">
        <f t="shared" si="60"/>
        <v>0.1</v>
      </c>
      <c r="R260" s="7" t="str">
        <f t="shared" si="61"/>
        <v/>
      </c>
      <c r="S260" s="7">
        <f t="shared" si="62"/>
        <v>0</v>
      </c>
      <c r="T260" s="7" t="str">
        <f>iferror(round(averageif('Wholesale Pricing'!H:H,$A260,'Wholesale Pricing'!Q:Q),2),"")</f>
        <v/>
      </c>
      <c r="U260" s="7" t="str">
        <f>iferror(round(averageif('Wholesale Pricing'!I:I,$A260,'Wholesale Pricing'!V:V),2),"")</f>
        <v/>
      </c>
      <c r="V260" s="7" t="str">
        <f>iferror(round(averageif('Wholesale Pricing'!J:J,$A260,'Wholesale Pricing'!AA:AA),2),"")</f>
        <v/>
      </c>
      <c r="W260" s="7" t="str">
        <f>iferror(round(averageif('Wholesale Pricing'!K:K,$A260,'Wholesale Pricing'!AF:AF),2),"")</f>
        <v/>
      </c>
      <c r="X260" s="7" t="str">
        <f>iferror(round(averageif('Wholesale Pricing'!L:L,$A260,'Wholesale Pricing'!AK:AK),2),"")</f>
        <v/>
      </c>
    </row>
    <row r="261" ht="14.25" customHeight="1">
      <c r="A261" s="122" t="s">
        <v>485</v>
      </c>
      <c r="B261" s="125" t="s">
        <v>816</v>
      </c>
      <c r="C261" s="126">
        <v>0.1</v>
      </c>
      <c r="D261" s="124">
        <f t="shared" si="113"/>
        <v>130</v>
      </c>
      <c r="E261" s="124">
        <f t="shared" si="76"/>
        <v>133</v>
      </c>
      <c r="F261" s="124">
        <f t="shared" si="114"/>
        <v>144</v>
      </c>
      <c r="G261" s="124">
        <f t="shared" si="115"/>
        <v>154</v>
      </c>
      <c r="H261" s="7">
        <f t="shared" si="58"/>
        <v>0.1</v>
      </c>
      <c r="J261" s="7" t="str">
        <f t="shared" si="109"/>
        <v/>
      </c>
      <c r="P261" s="7">
        <f t="shared" si="60"/>
        <v>0.1</v>
      </c>
      <c r="R261" s="7" t="str">
        <f t="shared" si="61"/>
        <v/>
      </c>
      <c r="S261" s="7">
        <f t="shared" si="62"/>
        <v>0</v>
      </c>
      <c r="T261" s="7" t="str">
        <f>iferror(round(averageif('Wholesale Pricing'!H:H,$A261,'Wholesale Pricing'!Q:Q),2),"")</f>
        <v/>
      </c>
      <c r="U261" s="7" t="str">
        <f>iferror(round(averageif('Wholesale Pricing'!I:I,$A261,'Wholesale Pricing'!V:V),2),"")</f>
        <v/>
      </c>
      <c r="V261" s="7" t="str">
        <f>iferror(round(averageif('Wholesale Pricing'!J:J,$A261,'Wholesale Pricing'!AA:AA),2),"")</f>
        <v/>
      </c>
      <c r="W261" s="7" t="str">
        <f>iferror(round(averageif('Wholesale Pricing'!K:K,$A261,'Wholesale Pricing'!AF:AF),2),"")</f>
        <v/>
      </c>
      <c r="X261" s="7" t="str">
        <f>iferror(round(averageif('Wholesale Pricing'!L:L,$A261,'Wholesale Pricing'!AK:AK),2),"")</f>
        <v/>
      </c>
    </row>
    <row r="262" ht="14.25" customHeight="1">
      <c r="A262" s="122" t="s">
        <v>488</v>
      </c>
      <c r="B262" s="125" t="s">
        <v>818</v>
      </c>
      <c r="C262" s="126">
        <v>0.2</v>
      </c>
      <c r="D262" s="124">
        <f t="shared" si="113"/>
        <v>65</v>
      </c>
      <c r="E262" s="124">
        <f t="shared" si="76"/>
        <v>67</v>
      </c>
      <c r="F262" s="124">
        <f t="shared" si="114"/>
        <v>72</v>
      </c>
      <c r="G262" s="124">
        <f t="shared" si="115"/>
        <v>77</v>
      </c>
      <c r="H262" s="7">
        <f t="shared" si="58"/>
        <v>0.21</v>
      </c>
      <c r="J262" s="7" t="str">
        <f t="shared" si="109"/>
        <v/>
      </c>
      <c r="P262" s="7">
        <f t="shared" si="60"/>
        <v>0.19</v>
      </c>
      <c r="R262" s="7" t="str">
        <f t="shared" si="61"/>
        <v/>
      </c>
      <c r="S262" s="7">
        <f t="shared" si="62"/>
        <v>0</v>
      </c>
      <c r="T262" s="7" t="str">
        <f>iferror(round(averageif('Wholesale Pricing'!H:H,$A262,'Wholesale Pricing'!Q:Q),2),"")</f>
        <v/>
      </c>
      <c r="U262" s="7" t="str">
        <f>iferror(round(averageif('Wholesale Pricing'!I:I,$A262,'Wholesale Pricing'!V:V),2),"")</f>
        <v/>
      </c>
      <c r="V262" s="7" t="str">
        <f>iferror(round(averageif('Wholesale Pricing'!J:J,$A262,'Wholesale Pricing'!AA:AA),2),"")</f>
        <v/>
      </c>
      <c r="W262" s="7" t="str">
        <f>iferror(round(averageif('Wholesale Pricing'!K:K,$A262,'Wholesale Pricing'!AF:AF),2),"")</f>
        <v/>
      </c>
      <c r="X262" s="7" t="str">
        <f>iferror(round(averageif('Wholesale Pricing'!L:L,$A262,'Wholesale Pricing'!AK:AK),2),"")</f>
        <v/>
      </c>
    </row>
    <row r="263" ht="14.25" customHeight="1">
      <c r="A263" s="122" t="s">
        <v>823</v>
      </c>
      <c r="B263" s="125" t="s">
        <v>824</v>
      </c>
      <c r="C263" s="126">
        <v>0.055</v>
      </c>
      <c r="D263" s="124">
        <f t="shared" si="113"/>
        <v>236</v>
      </c>
      <c r="E263" s="124">
        <f t="shared" si="76"/>
        <v>242</v>
      </c>
      <c r="F263" s="124">
        <f t="shared" si="114"/>
        <v>260</v>
      </c>
      <c r="G263" s="124">
        <f t="shared" si="115"/>
        <v>279</v>
      </c>
      <c r="H263" s="7">
        <f t="shared" si="58"/>
        <v>0.06</v>
      </c>
      <c r="J263" s="7" t="str">
        <f t="shared" si="109"/>
        <v/>
      </c>
      <c r="P263" s="7">
        <f t="shared" si="60"/>
        <v>0.05</v>
      </c>
      <c r="R263" s="7" t="str">
        <f t="shared" si="61"/>
        <v/>
      </c>
      <c r="S263" s="7">
        <f t="shared" si="62"/>
        <v>0</v>
      </c>
      <c r="T263" s="7" t="str">
        <f>iferror(round(averageif('Wholesale Pricing'!H:H,$A263,'Wholesale Pricing'!Q:Q),2),"")</f>
        <v/>
      </c>
      <c r="U263" s="7" t="str">
        <f>iferror(round(averageif('Wholesale Pricing'!I:I,$A263,'Wholesale Pricing'!V:V),2),"")</f>
        <v/>
      </c>
      <c r="V263" s="7" t="str">
        <f>iferror(round(averageif('Wholesale Pricing'!J:J,$A263,'Wholesale Pricing'!AA:AA),2),"")</f>
        <v/>
      </c>
      <c r="W263" s="7" t="str">
        <f>iferror(round(averageif('Wholesale Pricing'!K:K,$A263,'Wholesale Pricing'!AF:AF),2),"")</f>
        <v/>
      </c>
      <c r="X263" s="7" t="str">
        <f>iferror(round(averageif('Wholesale Pricing'!L:L,$A263,'Wholesale Pricing'!AK:AK),2),"")</f>
        <v/>
      </c>
    </row>
    <row r="264" ht="14.25" customHeight="1">
      <c r="A264" s="122" t="s">
        <v>825</v>
      </c>
      <c r="B264" s="125" t="s">
        <v>826</v>
      </c>
      <c r="C264" s="126">
        <v>0.065</v>
      </c>
      <c r="D264" s="124">
        <f t="shared" si="113"/>
        <v>200</v>
      </c>
      <c r="E264" s="124">
        <f t="shared" si="76"/>
        <v>205</v>
      </c>
      <c r="F264" s="124">
        <f t="shared" si="114"/>
        <v>221</v>
      </c>
      <c r="G264" s="124">
        <f t="shared" si="115"/>
        <v>237</v>
      </c>
      <c r="H264" s="7">
        <f t="shared" si="58"/>
        <v>0.07</v>
      </c>
      <c r="J264" s="7" t="str">
        <f t="shared" si="109"/>
        <v/>
      </c>
      <c r="P264" s="7">
        <f t="shared" si="60"/>
        <v>0.06</v>
      </c>
      <c r="R264" s="7" t="str">
        <f t="shared" si="61"/>
        <v/>
      </c>
      <c r="S264" s="7">
        <f t="shared" si="62"/>
        <v>0</v>
      </c>
      <c r="T264" s="7" t="str">
        <f>iferror(round(averageif('Wholesale Pricing'!H:H,$A264,'Wholesale Pricing'!Q:Q),2),"")</f>
        <v/>
      </c>
      <c r="U264" s="7" t="str">
        <f>iferror(round(averageif('Wholesale Pricing'!I:I,$A264,'Wholesale Pricing'!V:V),2),"")</f>
        <v/>
      </c>
      <c r="V264" s="7" t="str">
        <f>iferror(round(averageif('Wholesale Pricing'!J:J,$A264,'Wholesale Pricing'!AA:AA),2),"")</f>
        <v/>
      </c>
      <c r="W264" s="7" t="str">
        <f>iferror(round(averageif('Wholesale Pricing'!K:K,$A264,'Wholesale Pricing'!AF:AF),2),"")</f>
        <v/>
      </c>
      <c r="X264" s="7" t="str">
        <f>iferror(round(averageif('Wholesale Pricing'!L:L,$A264,'Wholesale Pricing'!AK:AK),2),"")</f>
        <v/>
      </c>
    </row>
    <row r="265" ht="14.25" customHeight="1">
      <c r="A265" s="122" t="s">
        <v>829</v>
      </c>
      <c r="B265" s="125" t="s">
        <v>830</v>
      </c>
      <c r="C265" s="126">
        <v>0.07</v>
      </c>
      <c r="D265" s="124">
        <f t="shared" si="113"/>
        <v>185</v>
      </c>
      <c r="E265" s="124">
        <f t="shared" si="76"/>
        <v>190</v>
      </c>
      <c r="F265" s="124">
        <f t="shared" si="114"/>
        <v>204</v>
      </c>
      <c r="G265" s="124">
        <f t="shared" si="115"/>
        <v>219</v>
      </c>
      <c r="H265" s="7">
        <f t="shared" si="58"/>
        <v>0.07</v>
      </c>
      <c r="J265" s="7" t="str">
        <f t="shared" si="109"/>
        <v/>
      </c>
      <c r="P265" s="7">
        <f t="shared" si="60"/>
        <v>0.07</v>
      </c>
      <c r="R265" s="7" t="str">
        <f t="shared" si="61"/>
        <v/>
      </c>
      <c r="S265" s="7">
        <f t="shared" si="62"/>
        <v>0</v>
      </c>
      <c r="T265" s="7" t="str">
        <f>iferror(round(averageif('Wholesale Pricing'!H:H,$A265,'Wholesale Pricing'!Q:Q),2),"")</f>
        <v/>
      </c>
      <c r="U265" s="7" t="str">
        <f>iferror(round(averageif('Wholesale Pricing'!I:I,$A265,'Wholesale Pricing'!V:V),2),"")</f>
        <v/>
      </c>
      <c r="V265" s="7" t="str">
        <f>iferror(round(averageif('Wholesale Pricing'!J:J,$A265,'Wholesale Pricing'!AA:AA),2),"")</f>
        <v/>
      </c>
      <c r="W265" s="7" t="str">
        <f>iferror(round(averageif('Wholesale Pricing'!K:K,$A265,'Wholesale Pricing'!AF:AF),2),"")</f>
        <v/>
      </c>
      <c r="X265" s="7" t="str">
        <f>iferror(round(averageif('Wholesale Pricing'!L:L,$A265,'Wholesale Pricing'!AK:AK),2),"")</f>
        <v/>
      </c>
    </row>
    <row r="266" ht="14.25" customHeight="1">
      <c r="A266" s="122" t="s">
        <v>831</v>
      </c>
      <c r="B266" s="125" t="s">
        <v>832</v>
      </c>
      <c r="C266" s="126">
        <v>0.35</v>
      </c>
      <c r="D266" s="124">
        <f t="shared" si="113"/>
        <v>37</v>
      </c>
      <c r="E266" s="124">
        <f t="shared" si="76"/>
        <v>38</v>
      </c>
      <c r="F266" s="124">
        <f t="shared" si="114"/>
        <v>41</v>
      </c>
      <c r="G266" s="124">
        <f t="shared" si="115"/>
        <v>44</v>
      </c>
      <c r="H266" s="7">
        <f t="shared" si="58"/>
        <v>0.36</v>
      </c>
      <c r="J266" s="7" t="str">
        <f t="shared" si="109"/>
        <v/>
      </c>
      <c r="P266" s="7">
        <f t="shared" si="60"/>
        <v>0.34</v>
      </c>
      <c r="R266" s="7" t="str">
        <f t="shared" si="61"/>
        <v/>
      </c>
      <c r="S266" s="7">
        <f t="shared" si="62"/>
        <v>0</v>
      </c>
      <c r="T266" s="7" t="str">
        <f>iferror(round(averageif('Wholesale Pricing'!H:H,$A266,'Wholesale Pricing'!Q:Q),2),"")</f>
        <v/>
      </c>
      <c r="U266" s="7" t="str">
        <f>iferror(round(averageif('Wholesale Pricing'!I:I,$A266,'Wholesale Pricing'!V:V),2),"")</f>
        <v/>
      </c>
      <c r="V266" s="7" t="str">
        <f>iferror(round(averageif('Wholesale Pricing'!J:J,$A266,'Wholesale Pricing'!AA:AA),2),"")</f>
        <v/>
      </c>
      <c r="W266" s="7" t="str">
        <f>iferror(round(averageif('Wholesale Pricing'!K:K,$A266,'Wholesale Pricing'!AF:AF),2),"")</f>
        <v/>
      </c>
      <c r="X266" s="7" t="str">
        <f>iferror(round(averageif('Wholesale Pricing'!L:L,$A266,'Wholesale Pricing'!AK:AK),2),"")</f>
        <v/>
      </c>
    </row>
    <row r="267" ht="14.25" customHeight="1">
      <c r="A267" s="122" t="s">
        <v>833</v>
      </c>
      <c r="B267" s="125" t="s">
        <v>833</v>
      </c>
      <c r="C267" s="126">
        <v>0.35</v>
      </c>
      <c r="D267" s="124">
        <f t="shared" si="113"/>
        <v>37</v>
      </c>
      <c r="E267" s="124">
        <f t="shared" si="76"/>
        <v>38</v>
      </c>
      <c r="F267" s="124">
        <f t="shared" si="114"/>
        <v>41</v>
      </c>
      <c r="G267" s="124">
        <f t="shared" si="115"/>
        <v>44</v>
      </c>
      <c r="H267" s="7">
        <f t="shared" si="58"/>
        <v>0.36</v>
      </c>
      <c r="J267" s="7" t="str">
        <f t="shared" si="109"/>
        <v/>
      </c>
      <c r="P267" s="7">
        <f t="shared" si="60"/>
        <v>0.34</v>
      </c>
      <c r="R267" s="7" t="str">
        <f t="shared" si="61"/>
        <v/>
      </c>
      <c r="S267" s="7">
        <f t="shared" si="62"/>
        <v>0</v>
      </c>
      <c r="T267" s="7" t="str">
        <f>iferror(round(averageif('Wholesale Pricing'!H:H,$A267,'Wholesale Pricing'!Q:Q),2),"")</f>
        <v/>
      </c>
      <c r="U267" s="7" t="str">
        <f>iferror(round(averageif('Wholesale Pricing'!I:I,$A267,'Wholesale Pricing'!V:V),2),"")</f>
        <v/>
      </c>
      <c r="V267" s="7" t="str">
        <f>iferror(round(averageif('Wholesale Pricing'!J:J,$A267,'Wholesale Pricing'!AA:AA),2),"")</f>
        <v/>
      </c>
      <c r="W267" s="7" t="str">
        <f>iferror(round(averageif('Wholesale Pricing'!K:K,$A267,'Wholesale Pricing'!AF:AF),2),"")</f>
        <v/>
      </c>
      <c r="X267" s="7" t="str">
        <f>iferror(round(averageif('Wholesale Pricing'!L:L,$A267,'Wholesale Pricing'!AK:AK),2),"")</f>
        <v/>
      </c>
    </row>
    <row r="268" ht="14.25" customHeight="1">
      <c r="A268" s="122" t="s">
        <v>835</v>
      </c>
      <c r="B268" s="125" t="s">
        <v>836</v>
      </c>
      <c r="C268" s="126">
        <v>0.3</v>
      </c>
      <c r="D268" s="124">
        <f t="shared" si="113"/>
        <v>43</v>
      </c>
      <c r="E268" s="124">
        <f t="shared" si="76"/>
        <v>44</v>
      </c>
      <c r="F268" s="124">
        <f t="shared" si="114"/>
        <v>48</v>
      </c>
      <c r="G268" s="124">
        <f t="shared" si="115"/>
        <v>51</v>
      </c>
      <c r="H268" s="7">
        <f t="shared" si="58"/>
        <v>0.31</v>
      </c>
      <c r="J268" s="7" t="str">
        <f t="shared" si="109"/>
        <v/>
      </c>
      <c r="P268" s="7">
        <f t="shared" si="60"/>
        <v>0.29</v>
      </c>
      <c r="R268" s="7" t="str">
        <f t="shared" si="61"/>
        <v/>
      </c>
      <c r="S268" s="7">
        <f t="shared" si="62"/>
        <v>0</v>
      </c>
      <c r="T268" s="7" t="str">
        <f>iferror(round(averageif('Wholesale Pricing'!H:H,$A268,'Wholesale Pricing'!Q:Q),2),"")</f>
        <v/>
      </c>
      <c r="U268" s="7" t="str">
        <f>iferror(round(averageif('Wholesale Pricing'!I:I,$A268,'Wholesale Pricing'!V:V),2),"")</f>
        <v/>
      </c>
      <c r="V268" s="7" t="str">
        <f>iferror(round(averageif('Wholesale Pricing'!J:J,$A268,'Wholesale Pricing'!AA:AA),2),"")</f>
        <v/>
      </c>
      <c r="W268" s="7" t="str">
        <f>iferror(round(averageif('Wholesale Pricing'!K:K,$A268,'Wholesale Pricing'!AF:AF),2),"")</f>
        <v/>
      </c>
      <c r="X268" s="7" t="str">
        <f>iferror(round(averageif('Wholesale Pricing'!L:L,$A268,'Wholesale Pricing'!AK:AK),2),"")</f>
        <v/>
      </c>
    </row>
    <row r="269" ht="14.25" customHeight="1">
      <c r="A269" s="122" t="s">
        <v>840</v>
      </c>
      <c r="B269" s="125" t="s">
        <v>841</v>
      </c>
      <c r="C269" s="126">
        <v>0.15</v>
      </c>
      <c r="D269" s="124">
        <f t="shared" si="113"/>
        <v>86</v>
      </c>
      <c r="E269" s="124">
        <f t="shared" si="76"/>
        <v>88</v>
      </c>
      <c r="F269" s="124">
        <f t="shared" si="114"/>
        <v>95</v>
      </c>
      <c r="G269" s="124">
        <f t="shared" si="115"/>
        <v>102</v>
      </c>
      <c r="H269" s="7">
        <f t="shared" si="58"/>
        <v>0.16</v>
      </c>
      <c r="J269" s="7" t="str">
        <f t="shared" si="109"/>
        <v/>
      </c>
      <c r="P269" s="7">
        <f t="shared" si="60"/>
        <v>0.15</v>
      </c>
      <c r="R269" s="7" t="str">
        <f t="shared" si="61"/>
        <v/>
      </c>
      <c r="S269" s="7">
        <f t="shared" si="62"/>
        <v>0</v>
      </c>
      <c r="T269" s="7" t="str">
        <f>iferror(round(averageif('Wholesale Pricing'!H:H,$A269,'Wholesale Pricing'!Q:Q),2),"")</f>
        <v/>
      </c>
      <c r="U269" s="7" t="str">
        <f>iferror(round(averageif('Wholesale Pricing'!I:I,$A269,'Wholesale Pricing'!V:V),2),"")</f>
        <v/>
      </c>
      <c r="V269" s="7" t="str">
        <f>iferror(round(averageif('Wholesale Pricing'!J:J,$A269,'Wholesale Pricing'!AA:AA),2),"")</f>
        <v/>
      </c>
      <c r="W269" s="7" t="str">
        <f>iferror(round(averageif('Wholesale Pricing'!K:K,$A269,'Wholesale Pricing'!AF:AF),2),"")</f>
        <v/>
      </c>
      <c r="X269" s="7" t="str">
        <f>iferror(round(averageif('Wholesale Pricing'!L:L,$A269,'Wholesale Pricing'!AK:AK),2),"")</f>
        <v/>
      </c>
    </row>
    <row r="270" ht="14.25" customHeight="1">
      <c r="A270" s="122" t="s">
        <v>843</v>
      </c>
      <c r="B270" s="125" t="s">
        <v>844</v>
      </c>
      <c r="C270" s="135" t="s">
        <v>625</v>
      </c>
      <c r="D270" s="122" t="str">
        <f t="shared" si="113"/>
        <v/>
      </c>
      <c r="E270" s="124">
        <f t="shared" si="76"/>
        <v>0</v>
      </c>
      <c r="F270" s="124">
        <f t="shared" si="114"/>
        <v>0</v>
      </c>
      <c r="G270" s="124">
        <f t="shared" si="115"/>
        <v>0</v>
      </c>
      <c r="H270" s="7" t="str">
        <f t="shared" si="58"/>
        <v>#DIV/0!</v>
      </c>
      <c r="J270" s="7" t="str">
        <f t="shared" si="109"/>
        <v/>
      </c>
      <c r="P270" s="7" t="str">
        <f t="shared" si="60"/>
        <v/>
      </c>
      <c r="R270" s="7" t="str">
        <f t="shared" si="61"/>
        <v/>
      </c>
      <c r="S270" s="7">
        <f t="shared" si="62"/>
        <v>0</v>
      </c>
      <c r="T270" s="7" t="str">
        <f>iferror(round(averageif('Wholesale Pricing'!H:H,$A270,'Wholesale Pricing'!Q:Q),2),"")</f>
        <v/>
      </c>
      <c r="U270" s="7" t="str">
        <f>iferror(round(averageif('Wholesale Pricing'!I:I,$A270,'Wholesale Pricing'!V:V),2),"")</f>
        <v/>
      </c>
      <c r="V270" s="7" t="str">
        <f>iferror(round(averageif('Wholesale Pricing'!J:J,$A270,'Wholesale Pricing'!AA:AA),2),"")</f>
        <v/>
      </c>
      <c r="W270" s="7" t="str">
        <f>iferror(round(averageif('Wholesale Pricing'!K:K,$A270,'Wholesale Pricing'!AF:AF),2),"")</f>
        <v/>
      </c>
      <c r="X270" s="7" t="str">
        <f>iferror(round(averageif('Wholesale Pricing'!L:L,$A270,'Wholesale Pricing'!AK:AK),2),"")</f>
        <v/>
      </c>
    </row>
    <row r="271" ht="14.25" customHeight="1">
      <c r="A271" s="122" t="s">
        <v>847</v>
      </c>
      <c r="B271" s="129" t="s">
        <v>848</v>
      </c>
      <c r="C271" s="139">
        <v>1.4</v>
      </c>
      <c r="D271" s="124">
        <f>IFERROR(ROUNDDOWN($C$1/C271,0),"")-1</f>
        <v>8</v>
      </c>
      <c r="E271" s="124">
        <f t="shared" si="76"/>
        <v>9</v>
      </c>
      <c r="F271" s="124">
        <f>IFERROR(ROUNDUP(SUM(SUM($D271/$D$1)*$F$1),0),"")+1</f>
        <v>10</v>
      </c>
      <c r="G271" s="124">
        <f>IFERROR(ROUNDUP(SUM(SUM($D271/$D$1)*$G$1),0),"")+1</f>
        <v>11</v>
      </c>
      <c r="H271" s="7">
        <f t="shared" si="58"/>
        <v>1.45</v>
      </c>
      <c r="J271" s="7" t="str">
        <f t="shared" si="109"/>
        <v/>
      </c>
      <c r="P271" s="7">
        <f t="shared" si="60"/>
        <v>1.36</v>
      </c>
      <c r="R271" s="7" t="str">
        <f t="shared" si="61"/>
        <v/>
      </c>
      <c r="S271" s="7">
        <f t="shared" si="62"/>
        <v>0</v>
      </c>
      <c r="T271" s="7" t="str">
        <f>iferror(round(averageif('Wholesale Pricing'!H:H,$A271,'Wholesale Pricing'!Q:Q),2),"")</f>
        <v/>
      </c>
      <c r="U271" s="7" t="str">
        <f>iferror(round(averageif('Wholesale Pricing'!I:I,$A271,'Wholesale Pricing'!V:V),2),"")</f>
        <v/>
      </c>
      <c r="V271" s="7" t="str">
        <f>iferror(round(averageif('Wholesale Pricing'!J:J,$A271,'Wholesale Pricing'!AA:AA),2),"")</f>
        <v/>
      </c>
      <c r="W271" s="7" t="str">
        <f>iferror(round(averageif('Wholesale Pricing'!K:K,$A271,'Wholesale Pricing'!AF:AF),2),"")</f>
        <v/>
      </c>
      <c r="X271" s="7" t="str">
        <f>iferror(round(averageif('Wholesale Pricing'!L:L,$A271,'Wholesale Pricing'!AK:AK),2),"")</f>
        <v/>
      </c>
    </row>
    <row r="272" ht="14.25" customHeight="1">
      <c r="A272" s="122" t="s">
        <v>849</v>
      </c>
      <c r="B272" s="125" t="s">
        <v>850</v>
      </c>
      <c r="C272" s="126">
        <v>0.15</v>
      </c>
      <c r="D272" s="124">
        <f t="shared" ref="D272:D273" si="116">IFERROR(ROUNDDOWN($C$1/C272,0),"")</f>
        <v>86</v>
      </c>
      <c r="E272" s="124">
        <f t="shared" si="76"/>
        <v>88</v>
      </c>
      <c r="F272" s="124">
        <f t="shared" ref="F272:F273" si="117">IFERROR(ROUNDUP(SUM(SUM($D272/$D$1)*$F$1),0),"")</f>
        <v>95</v>
      </c>
      <c r="G272" s="124">
        <f t="shared" ref="G272:G273" si="118">IFERROR(ROUNDUP(SUM(SUM($D272/$D$1)*$G$1),0),"")</f>
        <v>102</v>
      </c>
      <c r="H272" s="7">
        <f t="shared" si="58"/>
        <v>0.16</v>
      </c>
      <c r="J272" s="7" t="str">
        <f t="shared" si="109"/>
        <v/>
      </c>
      <c r="P272" s="7">
        <f t="shared" si="60"/>
        <v>0.15</v>
      </c>
      <c r="R272" s="7" t="str">
        <f t="shared" si="61"/>
        <v/>
      </c>
      <c r="S272" s="7">
        <f t="shared" si="62"/>
        <v>0</v>
      </c>
      <c r="T272" s="7" t="str">
        <f>iferror(round(averageif('Wholesale Pricing'!H:H,$A272,'Wholesale Pricing'!Q:Q),2),"")</f>
        <v/>
      </c>
      <c r="U272" s="7" t="str">
        <f>iferror(round(averageif('Wholesale Pricing'!I:I,$A272,'Wholesale Pricing'!V:V),2),"")</f>
        <v/>
      </c>
      <c r="V272" s="7" t="str">
        <f>iferror(round(averageif('Wholesale Pricing'!J:J,$A272,'Wholesale Pricing'!AA:AA),2),"")</f>
        <v/>
      </c>
      <c r="W272" s="7" t="str">
        <f>iferror(round(averageif('Wholesale Pricing'!K:K,$A272,'Wholesale Pricing'!AF:AF),2),"")</f>
        <v/>
      </c>
      <c r="X272" s="7" t="str">
        <f>iferror(round(averageif('Wholesale Pricing'!L:L,$A272,'Wholesale Pricing'!AK:AK),2),"")</f>
        <v/>
      </c>
    </row>
    <row r="273" ht="14.25" customHeight="1">
      <c r="A273" s="122" t="s">
        <v>852</v>
      </c>
      <c r="B273" s="125" t="s">
        <v>853</v>
      </c>
      <c r="C273" s="135" t="s">
        <v>625</v>
      </c>
      <c r="D273" s="122" t="str">
        <f t="shared" si="116"/>
        <v/>
      </c>
      <c r="E273" s="124">
        <f t="shared" si="76"/>
        <v>0</v>
      </c>
      <c r="F273" s="124">
        <f t="shared" si="117"/>
        <v>0</v>
      </c>
      <c r="G273" s="124">
        <f t="shared" si="118"/>
        <v>0</v>
      </c>
      <c r="H273" s="7" t="str">
        <f t="shared" si="58"/>
        <v>#DIV/0!</v>
      </c>
      <c r="J273" s="7" t="str">
        <f t="shared" si="109"/>
        <v/>
      </c>
      <c r="P273" s="7" t="str">
        <f t="shared" si="60"/>
        <v/>
      </c>
      <c r="R273" s="7" t="str">
        <f t="shared" si="61"/>
        <v/>
      </c>
      <c r="S273" s="7">
        <f t="shared" si="62"/>
        <v>0</v>
      </c>
      <c r="T273" s="7" t="str">
        <f>iferror(round(averageif('Wholesale Pricing'!H:H,$A273,'Wholesale Pricing'!Q:Q),2),"")</f>
        <v/>
      </c>
      <c r="U273" s="7" t="str">
        <f>iferror(round(averageif('Wholesale Pricing'!I:I,$A273,'Wholesale Pricing'!V:V),2),"")</f>
        <v/>
      </c>
      <c r="V273" s="7" t="str">
        <f>iferror(round(averageif('Wholesale Pricing'!J:J,$A273,'Wholesale Pricing'!AA:AA),2),"")</f>
        <v/>
      </c>
      <c r="W273" s="7" t="str">
        <f>iferror(round(averageif('Wholesale Pricing'!K:K,$A273,'Wholesale Pricing'!AF:AF),2),"")</f>
        <v/>
      </c>
      <c r="X273" s="7" t="str">
        <f>iferror(round(averageif('Wholesale Pricing'!L:L,$A273,'Wholesale Pricing'!AK:AK),2),"")</f>
        <v/>
      </c>
    </row>
    <row r="274" ht="14.25" customHeight="1">
      <c r="A274" s="122" t="s">
        <v>854</v>
      </c>
      <c r="B274" s="129" t="s">
        <v>855</v>
      </c>
      <c r="C274" s="139">
        <v>2.8</v>
      </c>
      <c r="D274" s="124">
        <f>IFERROR(ROUNDDOWN($C$1/C274,0),"")-1</f>
        <v>3</v>
      </c>
      <c r="E274" s="124">
        <f t="shared" si="76"/>
        <v>4</v>
      </c>
      <c r="F274" s="124">
        <f>IFERROR(ROUNDUP(SUM(SUM($D274/$D$1)*$F$1),0),"")+1</f>
        <v>5</v>
      </c>
      <c r="G274" s="124">
        <f>IFERROR(ROUNDUP(SUM(SUM($D274/$D$1)*$G$1),0),"")+2</f>
        <v>6</v>
      </c>
      <c r="H274" s="7">
        <f t="shared" si="58"/>
        <v>2.67</v>
      </c>
      <c r="J274" s="7" t="str">
        <f t="shared" si="109"/>
        <v/>
      </c>
      <c r="P274" s="7">
        <f t="shared" si="60"/>
        <v>2.5</v>
      </c>
      <c r="R274" s="7" t="str">
        <f t="shared" si="61"/>
        <v/>
      </c>
      <c r="S274" s="7">
        <f t="shared" si="62"/>
        <v>0</v>
      </c>
      <c r="T274" s="7" t="str">
        <f>iferror(round(averageif('Wholesale Pricing'!H:H,$A274,'Wholesale Pricing'!Q:Q),2),"")</f>
        <v/>
      </c>
      <c r="U274" s="7" t="str">
        <f>iferror(round(averageif('Wholesale Pricing'!I:I,$A274,'Wholesale Pricing'!V:V),2),"")</f>
        <v/>
      </c>
      <c r="V274" s="7" t="str">
        <f>iferror(round(averageif('Wholesale Pricing'!J:J,$A274,'Wholesale Pricing'!AA:AA),2),"")</f>
        <v/>
      </c>
      <c r="W274" s="7" t="str">
        <f>iferror(round(averageif('Wholesale Pricing'!K:K,$A274,'Wholesale Pricing'!AF:AF),2),"")</f>
        <v/>
      </c>
      <c r="X274" s="7" t="str">
        <f>iferror(round(averageif('Wholesale Pricing'!L:L,$A274,'Wholesale Pricing'!AK:AK),2),"")</f>
        <v/>
      </c>
    </row>
    <row r="275" ht="14.25" customHeight="1">
      <c r="A275" s="122" t="s">
        <v>858</v>
      </c>
      <c r="B275" s="125" t="s">
        <v>858</v>
      </c>
      <c r="C275" s="126">
        <v>0.16</v>
      </c>
      <c r="D275" s="124">
        <f t="shared" ref="D275:D288" si="119">IFERROR(ROUNDDOWN($C$1/C275,0),"")</f>
        <v>81</v>
      </c>
      <c r="E275" s="124">
        <f t="shared" si="76"/>
        <v>83</v>
      </c>
      <c r="F275" s="124">
        <f t="shared" ref="F275:F288" si="120">IFERROR(ROUNDUP(SUM(SUM($D275/$D$1)*$F$1),0),"")</f>
        <v>90</v>
      </c>
      <c r="G275" s="124">
        <f t="shared" ref="G275:G288" si="121">IFERROR(ROUNDUP(SUM(SUM($D275/$D$1)*$G$1),0),"")</f>
        <v>96</v>
      </c>
      <c r="H275" s="7">
        <f t="shared" si="58"/>
        <v>0.17</v>
      </c>
      <c r="J275" s="7" t="str">
        <f t="shared" si="109"/>
        <v/>
      </c>
      <c r="P275" s="7">
        <f t="shared" si="60"/>
        <v>0.16</v>
      </c>
      <c r="R275" s="7" t="str">
        <f t="shared" si="61"/>
        <v/>
      </c>
      <c r="S275" s="7">
        <f t="shared" si="62"/>
        <v>0</v>
      </c>
      <c r="T275" s="7" t="str">
        <f>iferror(round(averageif('Wholesale Pricing'!H:H,$A275,'Wholesale Pricing'!Q:Q),2),"")</f>
        <v/>
      </c>
      <c r="U275" s="7" t="str">
        <f>iferror(round(averageif('Wholesale Pricing'!I:I,$A275,'Wholesale Pricing'!V:V),2),"")</f>
        <v/>
      </c>
      <c r="V275" s="7" t="str">
        <f>iferror(round(averageif('Wholesale Pricing'!J:J,$A275,'Wholesale Pricing'!AA:AA),2),"")</f>
        <v/>
      </c>
      <c r="W275" s="7" t="str">
        <f>iferror(round(averageif('Wholesale Pricing'!K:K,$A275,'Wholesale Pricing'!AF:AF),2),"")</f>
        <v/>
      </c>
      <c r="X275" s="7" t="str">
        <f>iferror(round(averageif('Wholesale Pricing'!L:L,$A275,'Wholesale Pricing'!AK:AK),2),"")</f>
        <v/>
      </c>
    </row>
    <row r="276" ht="14.25" customHeight="1">
      <c r="A276" s="122" t="s">
        <v>860</v>
      </c>
      <c r="B276" s="125" t="s">
        <v>861</v>
      </c>
      <c r="C276" s="135" t="s">
        <v>625</v>
      </c>
      <c r="D276" s="122" t="str">
        <f t="shared" si="119"/>
        <v/>
      </c>
      <c r="E276" s="124">
        <f t="shared" si="76"/>
        <v>0</v>
      </c>
      <c r="F276" s="124">
        <f t="shared" si="120"/>
        <v>0</v>
      </c>
      <c r="G276" s="124">
        <f t="shared" si="121"/>
        <v>0</v>
      </c>
      <c r="H276" s="7" t="str">
        <f t="shared" si="58"/>
        <v>#DIV/0!</v>
      </c>
      <c r="J276" s="7" t="str">
        <f t="shared" si="109"/>
        <v/>
      </c>
      <c r="P276" s="7" t="str">
        <f t="shared" si="60"/>
        <v/>
      </c>
      <c r="R276" s="7" t="str">
        <f t="shared" si="61"/>
        <v/>
      </c>
      <c r="S276" s="7">
        <f t="shared" si="62"/>
        <v>0</v>
      </c>
      <c r="T276" s="7" t="str">
        <f>iferror(round(averageif('Wholesale Pricing'!H:H,$A276,'Wholesale Pricing'!Q:Q),2),"")</f>
        <v/>
      </c>
      <c r="U276" s="7" t="str">
        <f>iferror(round(averageif('Wholesale Pricing'!I:I,$A276,'Wholesale Pricing'!V:V),2),"")</f>
        <v/>
      </c>
      <c r="V276" s="7" t="str">
        <f>iferror(round(averageif('Wholesale Pricing'!J:J,$A276,'Wholesale Pricing'!AA:AA),2),"")</f>
        <v/>
      </c>
      <c r="W276" s="7" t="str">
        <f>iferror(round(averageif('Wholesale Pricing'!K:K,$A276,'Wholesale Pricing'!AF:AF),2),"")</f>
        <v/>
      </c>
      <c r="X276" s="7" t="str">
        <f>iferror(round(averageif('Wholesale Pricing'!L:L,$A276,'Wholesale Pricing'!AK:AK),2),"")</f>
        <v/>
      </c>
    </row>
    <row r="277" ht="14.25" customHeight="1">
      <c r="A277" s="122" t="s">
        <v>863</v>
      </c>
      <c r="B277" s="125" t="s">
        <v>863</v>
      </c>
      <c r="C277" s="135" t="s">
        <v>625</v>
      </c>
      <c r="D277" s="122" t="str">
        <f t="shared" si="119"/>
        <v/>
      </c>
      <c r="E277" s="124">
        <f t="shared" si="76"/>
        <v>0</v>
      </c>
      <c r="F277" s="124">
        <f t="shared" si="120"/>
        <v>0</v>
      </c>
      <c r="G277" s="124">
        <f t="shared" si="121"/>
        <v>0</v>
      </c>
      <c r="H277" s="7" t="str">
        <f t="shared" si="58"/>
        <v>#DIV/0!</v>
      </c>
      <c r="J277" s="7" t="str">
        <f t="shared" si="109"/>
        <v/>
      </c>
      <c r="P277" s="7" t="str">
        <f t="shared" si="60"/>
        <v/>
      </c>
      <c r="R277" s="7" t="str">
        <f t="shared" si="61"/>
        <v/>
      </c>
      <c r="S277" s="7">
        <f t="shared" si="62"/>
        <v>0</v>
      </c>
      <c r="T277" s="7" t="str">
        <f>iferror(round(averageif('Wholesale Pricing'!H:H,$A277,'Wholesale Pricing'!Q:Q),2),"")</f>
        <v/>
      </c>
      <c r="U277" s="7" t="str">
        <f>iferror(round(averageif('Wholesale Pricing'!I:I,$A277,'Wholesale Pricing'!V:V),2),"")</f>
        <v/>
      </c>
      <c r="V277" s="7" t="str">
        <f>iferror(round(averageif('Wholesale Pricing'!J:J,$A277,'Wholesale Pricing'!AA:AA),2),"")</f>
        <v/>
      </c>
      <c r="W277" s="7" t="str">
        <f>iferror(round(averageif('Wholesale Pricing'!K:K,$A277,'Wholesale Pricing'!AF:AF),2),"")</f>
        <v/>
      </c>
      <c r="X277" s="7" t="str">
        <f>iferror(round(averageif('Wholesale Pricing'!L:L,$A277,'Wholesale Pricing'!AK:AK),2),"")</f>
        <v/>
      </c>
    </row>
    <row r="278" ht="14.25" customHeight="1">
      <c r="A278" s="122" t="s">
        <v>864</v>
      </c>
      <c r="B278" s="125" t="s">
        <v>865</v>
      </c>
      <c r="C278" s="135" t="s">
        <v>625</v>
      </c>
      <c r="D278" s="122" t="str">
        <f t="shared" si="119"/>
        <v/>
      </c>
      <c r="E278" s="124">
        <f t="shared" si="76"/>
        <v>0</v>
      </c>
      <c r="F278" s="124">
        <f t="shared" si="120"/>
        <v>0</v>
      </c>
      <c r="G278" s="124">
        <f t="shared" si="121"/>
        <v>0</v>
      </c>
      <c r="H278" s="7" t="str">
        <f t="shared" si="58"/>
        <v>#DIV/0!</v>
      </c>
      <c r="J278" s="7" t="str">
        <f t="shared" si="109"/>
        <v/>
      </c>
      <c r="P278" s="7" t="str">
        <f t="shared" si="60"/>
        <v/>
      </c>
      <c r="R278" s="7" t="str">
        <f t="shared" si="61"/>
        <v/>
      </c>
      <c r="S278" s="7">
        <f t="shared" si="62"/>
        <v>0</v>
      </c>
      <c r="T278" s="7" t="str">
        <f>iferror(round(averageif('Wholesale Pricing'!H:H,$A278,'Wholesale Pricing'!Q:Q),2),"")</f>
        <v/>
      </c>
      <c r="U278" s="7" t="str">
        <f>iferror(round(averageif('Wholesale Pricing'!I:I,$A278,'Wholesale Pricing'!V:V),2),"")</f>
        <v/>
      </c>
      <c r="V278" s="7" t="str">
        <f>iferror(round(averageif('Wholesale Pricing'!J:J,$A278,'Wholesale Pricing'!AA:AA),2),"")</f>
        <v/>
      </c>
      <c r="W278" s="7" t="str">
        <f>iferror(round(averageif('Wholesale Pricing'!K:K,$A278,'Wholesale Pricing'!AF:AF),2),"")</f>
        <v/>
      </c>
      <c r="X278" s="7" t="str">
        <f>iferror(round(averageif('Wholesale Pricing'!L:L,$A278,'Wholesale Pricing'!AK:AK),2),"")</f>
        <v/>
      </c>
    </row>
    <row r="279" ht="14.25" customHeight="1">
      <c r="A279" s="122" t="s">
        <v>866</v>
      </c>
      <c r="B279" s="125" t="s">
        <v>866</v>
      </c>
      <c r="C279" s="126">
        <v>0.085</v>
      </c>
      <c r="D279" s="124">
        <f t="shared" si="119"/>
        <v>152</v>
      </c>
      <c r="E279" s="124">
        <f t="shared" si="76"/>
        <v>156</v>
      </c>
      <c r="F279" s="124">
        <f t="shared" si="120"/>
        <v>168</v>
      </c>
      <c r="G279" s="124">
        <f t="shared" si="121"/>
        <v>180</v>
      </c>
      <c r="H279" s="7">
        <f t="shared" si="58"/>
        <v>0.09</v>
      </c>
      <c r="J279" s="7" t="str">
        <f t="shared" si="109"/>
        <v/>
      </c>
      <c r="P279" s="7">
        <f t="shared" si="60"/>
        <v>0.08</v>
      </c>
      <c r="R279" s="7" t="str">
        <f t="shared" si="61"/>
        <v/>
      </c>
      <c r="S279" s="7">
        <f t="shared" si="62"/>
        <v>0</v>
      </c>
      <c r="T279" s="7" t="str">
        <f>iferror(round(averageif('Wholesale Pricing'!H:H,$A279,'Wholesale Pricing'!Q:Q),2),"")</f>
        <v/>
      </c>
      <c r="U279" s="7" t="str">
        <f>iferror(round(averageif('Wholesale Pricing'!I:I,$A279,'Wholesale Pricing'!V:V),2),"")</f>
        <v/>
      </c>
      <c r="V279" s="7" t="str">
        <f>iferror(round(averageif('Wholesale Pricing'!J:J,$A279,'Wholesale Pricing'!AA:AA),2),"")</f>
        <v/>
      </c>
      <c r="W279" s="7" t="str">
        <f>iferror(round(averageif('Wholesale Pricing'!K:K,$A279,'Wholesale Pricing'!AF:AF),2),"")</f>
        <v/>
      </c>
      <c r="X279" s="7" t="str">
        <f>iferror(round(averageif('Wholesale Pricing'!L:L,$A279,'Wholesale Pricing'!AK:AK),2),"")</f>
        <v/>
      </c>
    </row>
    <row r="280" ht="14.25" customHeight="1">
      <c r="A280" s="122" t="s">
        <v>275</v>
      </c>
      <c r="B280" s="129" t="s">
        <v>867</v>
      </c>
      <c r="C280" s="126">
        <v>0.65</v>
      </c>
      <c r="D280" s="124">
        <f t="shared" si="119"/>
        <v>20</v>
      </c>
      <c r="E280" s="124">
        <f t="shared" si="76"/>
        <v>21</v>
      </c>
      <c r="F280" s="124">
        <f t="shared" si="120"/>
        <v>23</v>
      </c>
      <c r="G280" s="124">
        <f t="shared" si="121"/>
        <v>24</v>
      </c>
      <c r="H280" s="7">
        <f t="shared" si="58"/>
        <v>0.67</v>
      </c>
      <c r="J280" s="7" t="str">
        <f t="shared" si="109"/>
        <v/>
      </c>
      <c r="P280" s="7">
        <f t="shared" si="60"/>
        <v>0.63</v>
      </c>
      <c r="R280" s="7" t="str">
        <f t="shared" si="61"/>
        <v/>
      </c>
      <c r="S280" s="7">
        <f t="shared" si="62"/>
        <v>0</v>
      </c>
      <c r="T280" s="7" t="str">
        <f>iferror(round(averageif('Wholesale Pricing'!H:H,$A280,'Wholesale Pricing'!Q:Q),2),"")</f>
        <v/>
      </c>
      <c r="U280" s="7" t="str">
        <f>iferror(round(averageif('Wholesale Pricing'!I:I,$A280,'Wholesale Pricing'!V:V),2),"")</f>
        <v/>
      </c>
      <c r="V280" s="7" t="str">
        <f>iferror(round(averageif('Wholesale Pricing'!J:J,$A280,'Wholesale Pricing'!AA:AA),2),"")</f>
        <v/>
      </c>
      <c r="W280" s="7" t="str">
        <f>iferror(round(averageif('Wholesale Pricing'!K:K,$A280,'Wholesale Pricing'!AF:AF),2),"")</f>
        <v/>
      </c>
      <c r="X280" s="7" t="str">
        <f>iferror(round(averageif('Wholesale Pricing'!L:L,$A280,'Wholesale Pricing'!AK:AK),2),"")</f>
        <v/>
      </c>
    </row>
    <row r="281" ht="14.25" customHeight="1">
      <c r="A281" s="122" t="s">
        <v>868</v>
      </c>
      <c r="B281" s="125" t="s">
        <v>869</v>
      </c>
      <c r="C281" s="126">
        <v>0.175</v>
      </c>
      <c r="D281" s="124">
        <f t="shared" si="119"/>
        <v>74</v>
      </c>
      <c r="E281" s="124">
        <f t="shared" si="76"/>
        <v>76</v>
      </c>
      <c r="F281" s="124">
        <f t="shared" si="120"/>
        <v>82</v>
      </c>
      <c r="G281" s="124">
        <f t="shared" si="121"/>
        <v>88</v>
      </c>
      <c r="H281" s="7">
        <f t="shared" si="58"/>
        <v>0.18</v>
      </c>
      <c r="J281" s="7" t="str">
        <f t="shared" si="109"/>
        <v/>
      </c>
      <c r="P281" s="7">
        <f t="shared" si="60"/>
        <v>0.17</v>
      </c>
      <c r="R281" s="7" t="str">
        <f t="shared" si="61"/>
        <v/>
      </c>
      <c r="S281" s="7">
        <f t="shared" si="62"/>
        <v>0</v>
      </c>
      <c r="T281" s="7" t="str">
        <f>iferror(round(averageif('Wholesale Pricing'!H:H,$A281,'Wholesale Pricing'!Q:Q),2),"")</f>
        <v/>
      </c>
      <c r="U281" s="7" t="str">
        <f>iferror(round(averageif('Wholesale Pricing'!I:I,$A281,'Wholesale Pricing'!V:V),2),"")</f>
        <v/>
      </c>
      <c r="V281" s="7" t="str">
        <f>iferror(round(averageif('Wholesale Pricing'!J:J,$A281,'Wholesale Pricing'!AA:AA),2),"")</f>
        <v/>
      </c>
      <c r="W281" s="7" t="str">
        <f>iferror(round(averageif('Wholesale Pricing'!K:K,$A281,'Wholesale Pricing'!AF:AF),2),"")</f>
        <v/>
      </c>
      <c r="X281" s="7" t="str">
        <f>iferror(round(averageif('Wholesale Pricing'!L:L,$A281,'Wholesale Pricing'!AK:AK),2),"")</f>
        <v/>
      </c>
    </row>
    <row r="282" ht="14.25" customHeight="1">
      <c r="A282" s="122" t="s">
        <v>870</v>
      </c>
      <c r="B282" s="129" t="s">
        <v>871</v>
      </c>
      <c r="C282" s="126">
        <v>1.05</v>
      </c>
      <c r="D282" s="124">
        <f t="shared" si="119"/>
        <v>12</v>
      </c>
      <c r="E282" s="124">
        <f t="shared" si="76"/>
        <v>13</v>
      </c>
      <c r="F282" s="124">
        <f t="shared" si="120"/>
        <v>14</v>
      </c>
      <c r="G282" s="124">
        <f t="shared" si="121"/>
        <v>15</v>
      </c>
      <c r="H282" s="7">
        <f t="shared" si="58"/>
        <v>1.07</v>
      </c>
      <c r="J282" s="7" t="str">
        <f t="shared" si="109"/>
        <v/>
      </c>
      <c r="P282" s="7">
        <f t="shared" si="60"/>
        <v>1</v>
      </c>
      <c r="R282" s="7" t="str">
        <f t="shared" si="61"/>
        <v/>
      </c>
      <c r="S282" s="7">
        <f t="shared" si="62"/>
        <v>0</v>
      </c>
      <c r="T282" s="7" t="str">
        <f>iferror(round(averageif('Wholesale Pricing'!H:H,$A282,'Wholesale Pricing'!Q:Q),2),"")</f>
        <v/>
      </c>
      <c r="U282" s="7" t="str">
        <f>iferror(round(averageif('Wholesale Pricing'!I:I,$A282,'Wholesale Pricing'!V:V),2),"")</f>
        <v/>
      </c>
      <c r="V282" s="7" t="str">
        <f>iferror(round(averageif('Wholesale Pricing'!J:J,$A282,'Wholesale Pricing'!AA:AA),2),"")</f>
        <v/>
      </c>
      <c r="W282" s="7" t="str">
        <f>iferror(round(averageif('Wholesale Pricing'!K:K,$A282,'Wholesale Pricing'!AF:AF),2),"")</f>
        <v/>
      </c>
      <c r="X282" s="7" t="str">
        <f>iferror(round(averageif('Wholesale Pricing'!L:L,$A282,'Wholesale Pricing'!AK:AK),2),"")</f>
        <v/>
      </c>
    </row>
    <row r="283" ht="14.25" customHeight="1">
      <c r="A283" s="122" t="s">
        <v>872</v>
      </c>
      <c r="B283" s="125" t="s">
        <v>873</v>
      </c>
      <c r="C283" s="126">
        <v>0.2</v>
      </c>
      <c r="D283" s="124">
        <f t="shared" si="119"/>
        <v>65</v>
      </c>
      <c r="E283" s="124">
        <f t="shared" si="76"/>
        <v>67</v>
      </c>
      <c r="F283" s="124">
        <f t="shared" si="120"/>
        <v>72</v>
      </c>
      <c r="G283" s="124">
        <f t="shared" si="121"/>
        <v>77</v>
      </c>
      <c r="H283" s="7">
        <f t="shared" si="58"/>
        <v>0.21</v>
      </c>
      <c r="J283" s="7" t="str">
        <f t="shared" si="109"/>
        <v/>
      </c>
      <c r="P283" s="7">
        <f t="shared" si="60"/>
        <v>0.19</v>
      </c>
      <c r="R283" s="7" t="str">
        <f t="shared" si="61"/>
        <v/>
      </c>
      <c r="S283" s="7">
        <f t="shared" si="62"/>
        <v>0</v>
      </c>
      <c r="T283" s="7" t="str">
        <f>iferror(round(averageif('Wholesale Pricing'!H:H,$A283,'Wholesale Pricing'!Q:Q),2),"")</f>
        <v/>
      </c>
      <c r="U283" s="7" t="str">
        <f>iferror(round(averageif('Wholesale Pricing'!I:I,$A283,'Wholesale Pricing'!V:V),2),"")</f>
        <v/>
      </c>
      <c r="V283" s="7" t="str">
        <f>iferror(round(averageif('Wholesale Pricing'!J:J,$A283,'Wholesale Pricing'!AA:AA),2),"")</f>
        <v/>
      </c>
      <c r="W283" s="7" t="str">
        <f>iferror(round(averageif('Wholesale Pricing'!K:K,$A283,'Wholesale Pricing'!AF:AF),2),"")</f>
        <v/>
      </c>
      <c r="X283" s="7" t="str">
        <f>iferror(round(averageif('Wholesale Pricing'!L:L,$A283,'Wholesale Pricing'!AK:AK),2),"")</f>
        <v/>
      </c>
    </row>
    <row r="284" ht="14.25" customHeight="1">
      <c r="A284" s="122" t="s">
        <v>874</v>
      </c>
      <c r="B284" s="125" t="s">
        <v>875</v>
      </c>
      <c r="C284" s="126">
        <v>0.15</v>
      </c>
      <c r="D284" s="124">
        <f t="shared" si="119"/>
        <v>86</v>
      </c>
      <c r="E284" s="124">
        <f t="shared" si="76"/>
        <v>88</v>
      </c>
      <c r="F284" s="124">
        <f t="shared" si="120"/>
        <v>95</v>
      </c>
      <c r="G284" s="124">
        <f t="shared" si="121"/>
        <v>102</v>
      </c>
      <c r="H284" s="7">
        <f t="shared" si="58"/>
        <v>0.16</v>
      </c>
      <c r="J284" s="7" t="str">
        <f t="shared" si="109"/>
        <v/>
      </c>
      <c r="P284" s="7">
        <f t="shared" si="60"/>
        <v>0.15</v>
      </c>
      <c r="R284" s="7" t="str">
        <f t="shared" si="61"/>
        <v/>
      </c>
      <c r="S284" s="7">
        <f t="shared" si="62"/>
        <v>0</v>
      </c>
      <c r="T284" s="7" t="str">
        <f>iferror(round(averageif('Wholesale Pricing'!H:H,$A284,'Wholesale Pricing'!Q:Q),2),"")</f>
        <v/>
      </c>
      <c r="U284" s="7" t="str">
        <f>iferror(round(averageif('Wholesale Pricing'!I:I,$A284,'Wholesale Pricing'!V:V),2),"")</f>
        <v/>
      </c>
      <c r="V284" s="7" t="str">
        <f>iferror(round(averageif('Wholesale Pricing'!J:J,$A284,'Wholesale Pricing'!AA:AA),2),"")</f>
        <v/>
      </c>
      <c r="W284" s="7" t="str">
        <f>iferror(round(averageif('Wholesale Pricing'!K:K,$A284,'Wholesale Pricing'!AF:AF),2),"")</f>
        <v/>
      </c>
      <c r="X284" s="7" t="str">
        <f>iferror(round(averageif('Wholesale Pricing'!L:L,$A284,'Wholesale Pricing'!AK:AK),2),"")</f>
        <v/>
      </c>
    </row>
    <row r="285" ht="14.25" customHeight="1">
      <c r="A285" s="122" t="s">
        <v>878</v>
      </c>
      <c r="B285" s="125" t="s">
        <v>878</v>
      </c>
      <c r="C285" s="126">
        <v>0.165</v>
      </c>
      <c r="D285" s="124">
        <f t="shared" si="119"/>
        <v>78</v>
      </c>
      <c r="E285" s="124">
        <f t="shared" si="76"/>
        <v>80</v>
      </c>
      <c r="F285" s="124">
        <f t="shared" si="120"/>
        <v>86</v>
      </c>
      <c r="G285" s="124">
        <f t="shared" si="121"/>
        <v>93</v>
      </c>
      <c r="H285" s="7">
        <f t="shared" si="58"/>
        <v>0.17</v>
      </c>
      <c r="J285" s="7" t="str">
        <f t="shared" si="109"/>
        <v/>
      </c>
      <c r="P285" s="7">
        <f t="shared" si="60"/>
        <v>0.16</v>
      </c>
      <c r="R285" s="7" t="str">
        <f t="shared" si="61"/>
        <v/>
      </c>
      <c r="S285" s="7">
        <f t="shared" si="62"/>
        <v>0</v>
      </c>
      <c r="T285" s="7" t="str">
        <f>iferror(round(averageif('Wholesale Pricing'!H:H,$A285,'Wholesale Pricing'!Q:Q),2),"")</f>
        <v/>
      </c>
      <c r="U285" s="7" t="str">
        <f>iferror(round(averageif('Wholesale Pricing'!I:I,$A285,'Wholesale Pricing'!V:V),2),"")</f>
        <v/>
      </c>
      <c r="V285" s="7" t="str">
        <f>iferror(round(averageif('Wholesale Pricing'!J:J,$A285,'Wholesale Pricing'!AA:AA),2),"")</f>
        <v/>
      </c>
      <c r="W285" s="7" t="str">
        <f>iferror(round(averageif('Wholesale Pricing'!K:K,$A285,'Wholesale Pricing'!AF:AF),2),"")</f>
        <v/>
      </c>
      <c r="X285" s="7" t="str">
        <f>iferror(round(averageif('Wholesale Pricing'!L:L,$A285,'Wholesale Pricing'!AK:AK),2),"")</f>
        <v/>
      </c>
    </row>
    <row r="286" ht="14.25" customHeight="1">
      <c r="A286" s="122" t="s">
        <v>879</v>
      </c>
      <c r="B286" s="125" t="s">
        <v>879</v>
      </c>
      <c r="C286" s="126">
        <v>0.14</v>
      </c>
      <c r="D286" s="124">
        <f t="shared" si="119"/>
        <v>92</v>
      </c>
      <c r="E286" s="124">
        <f t="shared" si="76"/>
        <v>95</v>
      </c>
      <c r="F286" s="124">
        <f t="shared" si="120"/>
        <v>102</v>
      </c>
      <c r="G286" s="124">
        <f t="shared" si="121"/>
        <v>109</v>
      </c>
      <c r="H286" s="7">
        <f t="shared" si="58"/>
        <v>0.15</v>
      </c>
      <c r="J286" s="7" t="str">
        <f t="shared" si="109"/>
        <v/>
      </c>
      <c r="P286" s="7">
        <f t="shared" si="60"/>
        <v>0.14</v>
      </c>
      <c r="R286" s="7" t="str">
        <f t="shared" si="61"/>
        <v/>
      </c>
      <c r="S286" s="7">
        <f t="shared" si="62"/>
        <v>0</v>
      </c>
      <c r="T286" s="7" t="str">
        <f>iferror(round(averageif('Wholesale Pricing'!H:H,$A286,'Wholesale Pricing'!Q:Q),2),"")</f>
        <v/>
      </c>
      <c r="U286" s="7" t="str">
        <f>iferror(round(averageif('Wholesale Pricing'!I:I,$A286,'Wholesale Pricing'!V:V),2),"")</f>
        <v/>
      </c>
      <c r="V286" s="7" t="str">
        <f>iferror(round(averageif('Wholesale Pricing'!J:J,$A286,'Wholesale Pricing'!AA:AA),2),"")</f>
        <v/>
      </c>
      <c r="W286" s="7" t="str">
        <f>iferror(round(averageif('Wholesale Pricing'!K:K,$A286,'Wholesale Pricing'!AF:AF),2),"")</f>
        <v/>
      </c>
      <c r="X286" s="7" t="str">
        <f>iferror(round(averageif('Wholesale Pricing'!L:L,$A286,'Wholesale Pricing'!AK:AK),2),"")</f>
        <v/>
      </c>
    </row>
    <row r="287" ht="14.25" customHeight="1">
      <c r="A287" s="122" t="s">
        <v>882</v>
      </c>
      <c r="B287" s="125" t="s">
        <v>883</v>
      </c>
      <c r="C287" s="126">
        <v>0.17</v>
      </c>
      <c r="D287" s="124">
        <f t="shared" si="119"/>
        <v>76</v>
      </c>
      <c r="E287" s="124">
        <f t="shared" si="76"/>
        <v>78</v>
      </c>
      <c r="F287" s="124">
        <f t="shared" si="120"/>
        <v>84</v>
      </c>
      <c r="G287" s="124">
        <f t="shared" si="121"/>
        <v>90</v>
      </c>
      <c r="H287" s="7">
        <f t="shared" si="58"/>
        <v>0.18</v>
      </c>
      <c r="J287" s="7" t="str">
        <f t="shared" si="109"/>
        <v/>
      </c>
      <c r="P287" s="7">
        <f t="shared" si="60"/>
        <v>0.17</v>
      </c>
      <c r="R287" s="7" t="str">
        <f t="shared" si="61"/>
        <v/>
      </c>
      <c r="S287" s="7">
        <f t="shared" si="62"/>
        <v>0</v>
      </c>
      <c r="T287" s="7" t="str">
        <f>iferror(round(averageif('Wholesale Pricing'!H:H,$A287,'Wholesale Pricing'!Q:Q),2),"")</f>
        <v/>
      </c>
      <c r="U287" s="7" t="str">
        <f>iferror(round(averageif('Wholesale Pricing'!I:I,$A287,'Wholesale Pricing'!V:V),2),"")</f>
        <v/>
      </c>
      <c r="V287" s="7" t="str">
        <f>iferror(round(averageif('Wholesale Pricing'!J:J,$A287,'Wholesale Pricing'!AA:AA),2),"")</f>
        <v/>
      </c>
      <c r="W287" s="7" t="str">
        <f>iferror(round(averageif('Wholesale Pricing'!K:K,$A287,'Wholesale Pricing'!AF:AF),2),"")</f>
        <v/>
      </c>
      <c r="X287" s="7" t="str">
        <f>iferror(round(averageif('Wholesale Pricing'!L:L,$A287,'Wholesale Pricing'!AK:AK),2),"")</f>
        <v/>
      </c>
    </row>
    <row r="288" ht="14.25" customHeight="1">
      <c r="A288" s="122" t="s">
        <v>884</v>
      </c>
      <c r="B288" s="125" t="s">
        <v>885</v>
      </c>
      <c r="C288" s="126">
        <v>0.165</v>
      </c>
      <c r="D288" s="124">
        <f t="shared" si="119"/>
        <v>78</v>
      </c>
      <c r="E288" s="124">
        <f t="shared" si="76"/>
        <v>80</v>
      </c>
      <c r="F288" s="124">
        <f t="shared" si="120"/>
        <v>86</v>
      </c>
      <c r="G288" s="124">
        <f t="shared" si="121"/>
        <v>93</v>
      </c>
      <c r="H288" s="7">
        <f t="shared" si="58"/>
        <v>0.17</v>
      </c>
      <c r="J288" s="7" t="str">
        <f t="shared" si="109"/>
        <v/>
      </c>
      <c r="P288" s="7">
        <f t="shared" si="60"/>
        <v>0.16</v>
      </c>
      <c r="R288" s="7" t="str">
        <f t="shared" si="61"/>
        <v/>
      </c>
      <c r="S288" s="7">
        <f t="shared" si="62"/>
        <v>0</v>
      </c>
      <c r="T288" s="7" t="str">
        <f>iferror(round(averageif('Wholesale Pricing'!H:H,$A288,'Wholesale Pricing'!Q:Q),2),"")</f>
        <v/>
      </c>
      <c r="U288" s="7" t="str">
        <f>iferror(round(averageif('Wholesale Pricing'!I:I,$A288,'Wholesale Pricing'!V:V),2),"")</f>
        <v/>
      </c>
      <c r="V288" s="7" t="str">
        <f>iferror(round(averageif('Wholesale Pricing'!J:J,$A288,'Wholesale Pricing'!AA:AA),2),"")</f>
        <v/>
      </c>
      <c r="W288" s="7" t="str">
        <f>iferror(round(averageif('Wholesale Pricing'!K:K,$A288,'Wholesale Pricing'!AF:AF),2),"")</f>
        <v/>
      </c>
      <c r="X288" s="7" t="str">
        <f>iferror(round(averageif('Wholesale Pricing'!L:L,$A288,'Wholesale Pricing'!AK:AK),2),"")</f>
        <v/>
      </c>
    </row>
    <row r="289" ht="14.25" customHeight="1">
      <c r="A289" s="122" t="s">
        <v>887</v>
      </c>
      <c r="B289" s="129" t="s">
        <v>888</v>
      </c>
      <c r="C289" s="139">
        <v>1.4</v>
      </c>
      <c r="D289" s="124">
        <f>IFERROR(ROUND($C$1/C289,0),"")-1</f>
        <v>8</v>
      </c>
      <c r="E289" s="124">
        <f t="shared" si="76"/>
        <v>9</v>
      </c>
      <c r="F289" s="124">
        <f>IFERROR(ROUNDUP(SUM(SUM($D289/$D$1)*$F$1),0),"")+1</f>
        <v>10</v>
      </c>
      <c r="G289" s="124">
        <f>IFERROR(ROUNDUP(SUM(SUM($D289/$D$1)*$G$1),0),"")+1</f>
        <v>11</v>
      </c>
      <c r="H289" s="7">
        <f t="shared" si="58"/>
        <v>1.45</v>
      </c>
      <c r="J289" s="7" t="str">
        <f t="shared" si="109"/>
        <v/>
      </c>
      <c r="P289" s="7">
        <f t="shared" si="60"/>
        <v>1.36</v>
      </c>
      <c r="R289" s="7" t="str">
        <f t="shared" si="61"/>
        <v/>
      </c>
      <c r="S289" s="7">
        <f t="shared" si="62"/>
        <v>0</v>
      </c>
      <c r="T289" s="7" t="str">
        <f>iferror(round(averageif('Wholesale Pricing'!H:H,$A289,'Wholesale Pricing'!Q:Q),2),"")</f>
        <v/>
      </c>
      <c r="U289" s="7" t="str">
        <f>iferror(round(averageif('Wholesale Pricing'!I:I,$A289,'Wholesale Pricing'!V:V),2),"")</f>
        <v/>
      </c>
      <c r="V289" s="7" t="str">
        <f>iferror(round(averageif('Wholesale Pricing'!J:J,$A289,'Wholesale Pricing'!AA:AA),2),"")</f>
        <v/>
      </c>
      <c r="W289" s="7" t="str">
        <f>iferror(round(averageif('Wholesale Pricing'!K:K,$A289,'Wholesale Pricing'!AF:AF),2),"")</f>
        <v/>
      </c>
      <c r="X289" s="7" t="str">
        <f>iferror(round(averageif('Wholesale Pricing'!L:L,$A289,'Wholesale Pricing'!AK:AK),2),"")</f>
        <v/>
      </c>
    </row>
    <row r="290" ht="14.25" customHeight="1">
      <c r="A290" s="122" t="s">
        <v>891</v>
      </c>
      <c r="B290" s="125" t="s">
        <v>892</v>
      </c>
      <c r="C290" s="126">
        <v>0.09</v>
      </c>
      <c r="D290" s="124">
        <f t="shared" ref="D290:D300" si="122">IFERROR(ROUNDDOWN($C$1/C290,0),"")</f>
        <v>144</v>
      </c>
      <c r="E290" s="124">
        <f t="shared" si="76"/>
        <v>148</v>
      </c>
      <c r="F290" s="124">
        <f t="shared" ref="F290:F297" si="123">IFERROR(ROUNDUP(SUM(SUM($D290/$D$1)*$F$1),0),"")</f>
        <v>159</v>
      </c>
      <c r="G290" s="124">
        <f t="shared" ref="G290:G297" si="124">IFERROR(ROUNDUP(SUM(SUM($D290/$D$1)*$G$1),0),"")</f>
        <v>170</v>
      </c>
      <c r="H290" s="7">
        <f t="shared" si="58"/>
        <v>0.09</v>
      </c>
      <c r="J290" s="7" t="str">
        <f t="shared" si="109"/>
        <v/>
      </c>
      <c r="P290" s="7">
        <f t="shared" si="60"/>
        <v>0.09</v>
      </c>
      <c r="R290" s="7" t="str">
        <f t="shared" si="61"/>
        <v/>
      </c>
      <c r="S290" s="7">
        <f t="shared" si="62"/>
        <v>0</v>
      </c>
      <c r="T290" s="7" t="str">
        <f>iferror(round(averageif('Wholesale Pricing'!H:H,$A290,'Wholesale Pricing'!Q:Q),2),"")</f>
        <v/>
      </c>
      <c r="U290" s="7" t="str">
        <f>iferror(round(averageif('Wholesale Pricing'!I:I,$A290,'Wholesale Pricing'!V:V),2),"")</f>
        <v/>
      </c>
      <c r="V290" s="7" t="str">
        <f>iferror(round(averageif('Wholesale Pricing'!J:J,$A290,'Wholesale Pricing'!AA:AA),2),"")</f>
        <v/>
      </c>
      <c r="W290" s="7" t="str">
        <f>iferror(round(averageif('Wholesale Pricing'!K:K,$A290,'Wholesale Pricing'!AF:AF),2),"")</f>
        <v/>
      </c>
      <c r="X290" s="7" t="str">
        <f>iferror(round(averageif('Wholesale Pricing'!L:L,$A290,'Wholesale Pricing'!AK:AK),2),"")</f>
        <v/>
      </c>
    </row>
    <row r="291" ht="14.25" customHeight="1">
      <c r="A291" s="122" t="s">
        <v>893</v>
      </c>
      <c r="B291" s="125" t="s">
        <v>894</v>
      </c>
      <c r="C291" s="126">
        <v>0.38</v>
      </c>
      <c r="D291" s="124">
        <f t="shared" si="122"/>
        <v>34</v>
      </c>
      <c r="E291" s="124">
        <f t="shared" si="76"/>
        <v>35</v>
      </c>
      <c r="F291" s="124">
        <f t="shared" si="123"/>
        <v>38</v>
      </c>
      <c r="G291" s="124">
        <f t="shared" si="124"/>
        <v>41</v>
      </c>
      <c r="H291" s="7">
        <f t="shared" si="58"/>
        <v>0.39</v>
      </c>
      <c r="J291" s="7" t="str">
        <f t="shared" si="109"/>
        <v/>
      </c>
      <c r="P291" s="7">
        <f t="shared" si="60"/>
        <v>0.37</v>
      </c>
      <c r="R291" s="7" t="str">
        <f t="shared" si="61"/>
        <v/>
      </c>
      <c r="S291" s="7">
        <f t="shared" si="62"/>
        <v>0</v>
      </c>
      <c r="T291" s="7" t="str">
        <f>iferror(round(averageif('Wholesale Pricing'!H:H,$A291,'Wholesale Pricing'!Q:Q),2),"")</f>
        <v/>
      </c>
      <c r="U291" s="7" t="str">
        <f>iferror(round(averageif('Wholesale Pricing'!I:I,$A291,'Wholesale Pricing'!V:V),2),"")</f>
        <v/>
      </c>
      <c r="V291" s="7" t="str">
        <f>iferror(round(averageif('Wholesale Pricing'!J:J,$A291,'Wholesale Pricing'!AA:AA),2),"")</f>
        <v/>
      </c>
      <c r="W291" s="7" t="str">
        <f>iferror(round(averageif('Wholesale Pricing'!K:K,$A291,'Wholesale Pricing'!AF:AF),2),"")</f>
        <v/>
      </c>
      <c r="X291" s="7" t="str">
        <f>iferror(round(averageif('Wholesale Pricing'!L:L,$A291,'Wholesale Pricing'!AK:AK),2),"")</f>
        <v/>
      </c>
    </row>
    <row r="292" ht="14.25" customHeight="1">
      <c r="A292" s="122" t="s">
        <v>895</v>
      </c>
      <c r="B292" s="125" t="s">
        <v>895</v>
      </c>
      <c r="C292" s="135" t="s">
        <v>253</v>
      </c>
      <c r="D292" s="122" t="str">
        <f t="shared" si="122"/>
        <v/>
      </c>
      <c r="E292" s="124">
        <f t="shared" si="76"/>
        <v>0</v>
      </c>
      <c r="F292" s="124">
        <f t="shared" si="123"/>
        <v>0</v>
      </c>
      <c r="G292" s="124">
        <f t="shared" si="124"/>
        <v>0</v>
      </c>
      <c r="H292" s="7" t="str">
        <f t="shared" si="58"/>
        <v>#DIV/0!</v>
      </c>
      <c r="J292" s="7" t="str">
        <f t="shared" si="109"/>
        <v/>
      </c>
      <c r="P292" s="7" t="str">
        <f t="shared" si="60"/>
        <v/>
      </c>
      <c r="R292" s="7" t="str">
        <f t="shared" si="61"/>
        <v/>
      </c>
      <c r="S292" s="7">
        <f t="shared" si="62"/>
        <v>0</v>
      </c>
      <c r="T292" s="7" t="str">
        <f>iferror(round(averageif('Wholesale Pricing'!H:H,$A292,'Wholesale Pricing'!Q:Q),2),"")</f>
        <v/>
      </c>
      <c r="U292" s="7" t="str">
        <f>iferror(round(averageif('Wholesale Pricing'!I:I,$A292,'Wholesale Pricing'!V:V),2),"")</f>
        <v/>
      </c>
      <c r="V292" s="7" t="str">
        <f>iferror(round(averageif('Wholesale Pricing'!J:J,$A292,'Wholesale Pricing'!AA:AA),2),"")</f>
        <v/>
      </c>
      <c r="W292" s="7" t="str">
        <f>iferror(round(averageif('Wholesale Pricing'!K:K,$A292,'Wholesale Pricing'!AF:AF),2),"")</f>
        <v/>
      </c>
      <c r="X292" s="7" t="str">
        <f>iferror(round(averageif('Wholesale Pricing'!L:L,$A292,'Wholesale Pricing'!AK:AK),2),"")</f>
        <v/>
      </c>
    </row>
    <row r="293" ht="14.25" customHeight="1">
      <c r="A293" s="122" t="s">
        <v>896</v>
      </c>
      <c r="B293" s="125" t="s">
        <v>896</v>
      </c>
      <c r="C293" s="135" t="s">
        <v>253</v>
      </c>
      <c r="D293" s="122" t="str">
        <f t="shared" si="122"/>
        <v/>
      </c>
      <c r="E293" s="124">
        <f t="shared" si="76"/>
        <v>0</v>
      </c>
      <c r="F293" s="124">
        <f t="shared" si="123"/>
        <v>0</v>
      </c>
      <c r="G293" s="124">
        <f t="shared" si="124"/>
        <v>0</v>
      </c>
      <c r="H293" s="7" t="str">
        <f t="shared" si="58"/>
        <v>#DIV/0!</v>
      </c>
      <c r="J293" s="7" t="str">
        <f t="shared" si="109"/>
        <v/>
      </c>
      <c r="P293" s="7" t="str">
        <f t="shared" si="60"/>
        <v/>
      </c>
      <c r="R293" s="7" t="str">
        <f t="shared" si="61"/>
        <v/>
      </c>
      <c r="S293" s="7">
        <f t="shared" si="62"/>
        <v>0</v>
      </c>
      <c r="T293" s="7" t="str">
        <f>iferror(round(averageif('Wholesale Pricing'!H:H,$A293,'Wholesale Pricing'!Q:Q),2),"")</f>
        <v/>
      </c>
      <c r="U293" s="7" t="str">
        <f>iferror(round(averageif('Wholesale Pricing'!I:I,$A293,'Wholesale Pricing'!V:V),2),"")</f>
        <v/>
      </c>
      <c r="V293" s="7" t="str">
        <f>iferror(round(averageif('Wholesale Pricing'!J:J,$A293,'Wholesale Pricing'!AA:AA),2),"")</f>
        <v/>
      </c>
      <c r="W293" s="7" t="str">
        <f>iferror(round(averageif('Wholesale Pricing'!K:K,$A293,'Wholesale Pricing'!AF:AF),2),"")</f>
        <v/>
      </c>
      <c r="X293" s="7" t="str">
        <f>iferror(round(averageif('Wholesale Pricing'!L:L,$A293,'Wholesale Pricing'!AK:AK),2),"")</f>
        <v/>
      </c>
    </row>
    <row r="294" ht="14.25" customHeight="1">
      <c r="A294" s="122" t="s">
        <v>899</v>
      </c>
      <c r="B294" s="125" t="s">
        <v>899</v>
      </c>
      <c r="C294" s="135" t="s">
        <v>253</v>
      </c>
      <c r="D294" s="122" t="str">
        <f t="shared" si="122"/>
        <v/>
      </c>
      <c r="E294" s="124">
        <f t="shared" si="76"/>
        <v>0</v>
      </c>
      <c r="F294" s="124">
        <f t="shared" si="123"/>
        <v>0</v>
      </c>
      <c r="G294" s="124">
        <f t="shared" si="124"/>
        <v>0</v>
      </c>
      <c r="H294" s="7" t="str">
        <f t="shared" si="58"/>
        <v>#DIV/0!</v>
      </c>
      <c r="J294" s="7" t="str">
        <f t="shared" si="109"/>
        <v/>
      </c>
      <c r="P294" s="7" t="str">
        <f t="shared" si="60"/>
        <v/>
      </c>
      <c r="R294" s="7" t="str">
        <f t="shared" si="61"/>
        <v/>
      </c>
      <c r="S294" s="7">
        <f t="shared" si="62"/>
        <v>0</v>
      </c>
      <c r="T294" s="7" t="str">
        <f>iferror(round(averageif('Wholesale Pricing'!H:H,$A294,'Wholesale Pricing'!Q:Q),2),"")</f>
        <v/>
      </c>
      <c r="U294" s="7" t="str">
        <f>iferror(round(averageif('Wholesale Pricing'!I:I,$A294,'Wholesale Pricing'!V:V),2),"")</f>
        <v/>
      </c>
      <c r="V294" s="7" t="str">
        <f>iferror(round(averageif('Wholesale Pricing'!J:J,$A294,'Wholesale Pricing'!AA:AA),2),"")</f>
        <v/>
      </c>
      <c r="W294" s="7" t="str">
        <f>iferror(round(averageif('Wholesale Pricing'!K:K,$A294,'Wholesale Pricing'!AF:AF),2),"")</f>
        <v/>
      </c>
      <c r="X294" s="7" t="str">
        <f>iferror(round(averageif('Wholesale Pricing'!L:L,$A294,'Wholesale Pricing'!AK:AK),2),"")</f>
        <v/>
      </c>
    </row>
    <row r="295" ht="14.25" customHeight="1">
      <c r="A295" s="122" t="s">
        <v>306</v>
      </c>
      <c r="B295" s="125" t="s">
        <v>901</v>
      </c>
      <c r="C295" s="126">
        <v>0.75</v>
      </c>
      <c r="D295" s="124">
        <f t="shared" si="122"/>
        <v>17</v>
      </c>
      <c r="E295" s="124">
        <f t="shared" si="76"/>
        <v>18</v>
      </c>
      <c r="F295" s="124">
        <f t="shared" si="123"/>
        <v>19</v>
      </c>
      <c r="G295" s="124">
        <f t="shared" si="124"/>
        <v>21</v>
      </c>
      <c r="H295" s="7">
        <f t="shared" si="58"/>
        <v>0.76</v>
      </c>
      <c r="J295" s="7" t="str">
        <f t="shared" si="109"/>
        <v/>
      </c>
      <c r="P295" s="7">
        <f t="shared" si="60"/>
        <v>0.71</v>
      </c>
      <c r="R295" s="7" t="str">
        <f t="shared" si="61"/>
        <v/>
      </c>
      <c r="S295" s="7">
        <f t="shared" si="62"/>
        <v>0</v>
      </c>
      <c r="T295" s="7" t="str">
        <f>iferror(round(averageif('Wholesale Pricing'!H:H,$A295,'Wholesale Pricing'!Q:Q),2),"")</f>
        <v/>
      </c>
      <c r="U295" s="7" t="str">
        <f>iferror(round(averageif('Wholesale Pricing'!I:I,$A295,'Wholesale Pricing'!V:V),2),"")</f>
        <v/>
      </c>
      <c r="V295" s="7" t="str">
        <f>iferror(round(averageif('Wholesale Pricing'!J:J,$A295,'Wholesale Pricing'!AA:AA),2),"")</f>
        <v/>
      </c>
      <c r="W295" s="7" t="str">
        <f>iferror(round(averageif('Wholesale Pricing'!K:K,$A295,'Wholesale Pricing'!AF:AF),2),"")</f>
        <v/>
      </c>
      <c r="X295" s="7" t="str">
        <f>iferror(round(averageif('Wholesale Pricing'!L:L,$A295,'Wholesale Pricing'!AK:AK),2),"")</f>
        <v/>
      </c>
    </row>
    <row r="296" ht="14.25" customHeight="1">
      <c r="A296" s="122" t="s">
        <v>902</v>
      </c>
      <c r="B296" s="125" t="s">
        <v>903</v>
      </c>
      <c r="C296" s="126">
        <v>0.75</v>
      </c>
      <c r="D296" s="124">
        <f t="shared" si="122"/>
        <v>17</v>
      </c>
      <c r="E296" s="124">
        <f t="shared" si="76"/>
        <v>18</v>
      </c>
      <c r="F296" s="124">
        <f t="shared" si="123"/>
        <v>19</v>
      </c>
      <c r="G296" s="124">
        <f t="shared" si="124"/>
        <v>21</v>
      </c>
      <c r="H296" s="7">
        <f t="shared" si="58"/>
        <v>0.76</v>
      </c>
      <c r="J296" s="7" t="str">
        <f t="shared" si="109"/>
        <v/>
      </c>
      <c r="P296" s="7">
        <f t="shared" si="60"/>
        <v>0.71</v>
      </c>
      <c r="R296" s="7" t="str">
        <f t="shared" si="61"/>
        <v/>
      </c>
      <c r="S296" s="7">
        <f t="shared" si="62"/>
        <v>0</v>
      </c>
      <c r="T296" s="7" t="str">
        <f>iferror(round(averageif('Wholesale Pricing'!H:H,$A296,'Wholesale Pricing'!Q:Q),2),"")</f>
        <v/>
      </c>
      <c r="U296" s="7" t="str">
        <f>iferror(round(averageif('Wholesale Pricing'!I:I,$A296,'Wholesale Pricing'!V:V),2),"")</f>
        <v/>
      </c>
      <c r="V296" s="7" t="str">
        <f>iferror(round(averageif('Wholesale Pricing'!J:J,$A296,'Wholesale Pricing'!AA:AA),2),"")</f>
        <v/>
      </c>
      <c r="W296" s="7" t="str">
        <f>iferror(round(averageif('Wholesale Pricing'!K:K,$A296,'Wholesale Pricing'!AF:AF),2),"")</f>
        <v/>
      </c>
      <c r="X296" s="7" t="str">
        <f>iferror(round(averageif('Wholesale Pricing'!L:L,$A296,'Wholesale Pricing'!AK:AK),2),"")</f>
        <v/>
      </c>
    </row>
    <row r="297" ht="14.25" customHeight="1">
      <c r="A297" s="122" t="s">
        <v>329</v>
      </c>
      <c r="B297" s="125" t="s">
        <v>901</v>
      </c>
      <c r="C297" s="126">
        <v>0.75</v>
      </c>
      <c r="D297" s="124">
        <f t="shared" si="122"/>
        <v>17</v>
      </c>
      <c r="E297" s="124">
        <f t="shared" si="76"/>
        <v>18</v>
      </c>
      <c r="F297" s="124">
        <f t="shared" si="123"/>
        <v>19</v>
      </c>
      <c r="G297" s="124">
        <f t="shared" si="124"/>
        <v>21</v>
      </c>
      <c r="H297" s="7">
        <f t="shared" si="58"/>
        <v>0.76</v>
      </c>
      <c r="J297" s="7" t="str">
        <f t="shared" si="109"/>
        <v/>
      </c>
      <c r="P297" s="7">
        <f t="shared" si="60"/>
        <v>0.71</v>
      </c>
      <c r="R297" s="7" t="str">
        <f t="shared" si="61"/>
        <v/>
      </c>
      <c r="S297" s="7">
        <f t="shared" si="62"/>
        <v>0</v>
      </c>
      <c r="T297" s="7" t="str">
        <f>iferror(round(averageif('Wholesale Pricing'!H:H,$A297,'Wholesale Pricing'!Q:Q),2),"")</f>
        <v/>
      </c>
      <c r="U297" s="7" t="str">
        <f>iferror(round(averageif('Wholesale Pricing'!I:I,$A297,'Wholesale Pricing'!V:V),2),"")</f>
        <v/>
      </c>
      <c r="V297" s="7" t="str">
        <f>iferror(round(averageif('Wholesale Pricing'!J:J,$A297,'Wholesale Pricing'!AA:AA),2),"")</f>
        <v/>
      </c>
      <c r="W297" s="7" t="str">
        <f>iferror(round(averageif('Wholesale Pricing'!K:K,$A297,'Wholesale Pricing'!AF:AF),2),"")</f>
        <v/>
      </c>
      <c r="X297" s="7" t="str">
        <f>iferror(round(averageif('Wholesale Pricing'!L:L,$A297,'Wholesale Pricing'!AK:AK),2),"")</f>
        <v/>
      </c>
    </row>
    <row r="298" ht="14.25" customHeight="1">
      <c r="A298" s="122" t="s">
        <v>905</v>
      </c>
      <c r="B298" s="129" t="s">
        <v>906</v>
      </c>
      <c r="C298" s="139">
        <v>0.09</v>
      </c>
      <c r="D298" s="124">
        <f t="shared" si="122"/>
        <v>144</v>
      </c>
      <c r="E298" s="124">
        <f t="shared" si="76"/>
        <v>148</v>
      </c>
      <c r="F298" s="124">
        <f>IFERROR(ROUNDUP(SUM(SUM($D298/$D$1)*$F$1),0),"")+1</f>
        <v>160</v>
      </c>
      <c r="G298" s="124">
        <f>IFERROR(ROUNDUP(SUM(SUM($D298/$D$1)*$G$1),0),"")+2</f>
        <v>172</v>
      </c>
      <c r="H298" s="7">
        <f t="shared" si="58"/>
        <v>0.09</v>
      </c>
      <c r="J298" s="7" t="str">
        <f t="shared" si="109"/>
        <v/>
      </c>
      <c r="P298" s="7">
        <f t="shared" si="60"/>
        <v>0.09</v>
      </c>
      <c r="R298" s="7" t="str">
        <f t="shared" si="61"/>
        <v/>
      </c>
      <c r="S298" s="7">
        <f t="shared" si="62"/>
        <v>0</v>
      </c>
      <c r="T298" s="7" t="str">
        <f>iferror(round(averageif('Wholesale Pricing'!H:H,$A298,'Wholesale Pricing'!Q:Q),2),"")</f>
        <v/>
      </c>
      <c r="U298" s="7" t="str">
        <f>iferror(round(averageif('Wholesale Pricing'!I:I,$A298,'Wholesale Pricing'!V:V),2),"")</f>
        <v/>
      </c>
      <c r="V298" s="7" t="str">
        <f>iferror(round(averageif('Wholesale Pricing'!J:J,$A298,'Wholesale Pricing'!AA:AA),2),"")</f>
        <v/>
      </c>
      <c r="W298" s="7" t="str">
        <f>iferror(round(averageif('Wholesale Pricing'!K:K,$A298,'Wholesale Pricing'!AF:AF),2),"")</f>
        <v/>
      </c>
      <c r="X298" s="7" t="str">
        <f>iferror(round(averageif('Wholesale Pricing'!L:L,$A298,'Wholesale Pricing'!AK:AK),2),"")</f>
        <v/>
      </c>
    </row>
    <row r="299" ht="14.25" customHeight="1">
      <c r="A299" s="122" t="s">
        <v>907</v>
      </c>
      <c r="B299" s="125" t="s">
        <v>908</v>
      </c>
      <c r="C299" s="135" t="s">
        <v>625</v>
      </c>
      <c r="D299" s="122" t="str">
        <f t="shared" si="122"/>
        <v/>
      </c>
      <c r="E299" s="124">
        <f t="shared" si="76"/>
        <v>0</v>
      </c>
      <c r="F299" s="124">
        <f t="shared" ref="F299:F300" si="125">IFERROR(ROUNDUP(SUM(SUM($D299/$D$1)*$F$1),0),"")</f>
        <v>0</v>
      </c>
      <c r="G299" s="124">
        <f t="shared" ref="G299:G300" si="126">IFERROR(ROUNDUP(SUM(SUM($D299/$D$1)*$G$1),0),"")</f>
        <v>0</v>
      </c>
      <c r="H299" s="7" t="str">
        <f t="shared" si="58"/>
        <v>#DIV/0!</v>
      </c>
      <c r="J299" s="7" t="str">
        <f t="shared" si="109"/>
        <v/>
      </c>
      <c r="P299" s="7" t="str">
        <f t="shared" si="60"/>
        <v/>
      </c>
      <c r="R299" s="7" t="str">
        <f t="shared" si="61"/>
        <v/>
      </c>
      <c r="S299" s="7">
        <f t="shared" si="62"/>
        <v>0</v>
      </c>
      <c r="T299" s="7" t="str">
        <f>iferror(round(averageif('Wholesale Pricing'!H:H,$A299,'Wholesale Pricing'!Q:Q),2),"")</f>
        <v/>
      </c>
      <c r="U299" s="7" t="str">
        <f>iferror(round(averageif('Wholesale Pricing'!I:I,$A299,'Wholesale Pricing'!V:V),2),"")</f>
        <v/>
      </c>
      <c r="V299" s="7" t="str">
        <f>iferror(round(averageif('Wholesale Pricing'!J:J,$A299,'Wholesale Pricing'!AA:AA),2),"")</f>
        <v/>
      </c>
      <c r="W299" s="7" t="str">
        <f>iferror(round(averageif('Wholesale Pricing'!K:K,$A299,'Wholesale Pricing'!AF:AF),2),"")</f>
        <v/>
      </c>
      <c r="X299" s="7" t="str">
        <f>iferror(round(averageif('Wholesale Pricing'!L:L,$A299,'Wholesale Pricing'!AK:AK),2),"")</f>
        <v/>
      </c>
    </row>
    <row r="300" ht="14.25" customHeight="1">
      <c r="A300" s="122" t="s">
        <v>909</v>
      </c>
      <c r="B300" s="125" t="s">
        <v>910</v>
      </c>
      <c r="C300" s="135"/>
      <c r="D300" s="122" t="str">
        <f t="shared" si="122"/>
        <v/>
      </c>
      <c r="E300" s="124">
        <f t="shared" si="76"/>
        <v>0</v>
      </c>
      <c r="F300" s="124">
        <f t="shared" si="125"/>
        <v>0</v>
      </c>
      <c r="G300" s="124">
        <f t="shared" si="126"/>
        <v>0</v>
      </c>
      <c r="H300" s="7" t="str">
        <f t="shared" si="58"/>
        <v>#DIV/0!</v>
      </c>
      <c r="J300" s="7"/>
      <c r="P300" s="7" t="str">
        <f t="shared" si="60"/>
        <v/>
      </c>
      <c r="R300" s="7" t="str">
        <f t="shared" si="61"/>
        <v/>
      </c>
      <c r="S300" s="7">
        <f t="shared" si="62"/>
        <v>0</v>
      </c>
      <c r="T300" s="7" t="str">
        <f>iferror(round(averageif('Wholesale Pricing'!H:H,$A300,'Wholesale Pricing'!Q:Q),2),"")</f>
        <v/>
      </c>
      <c r="U300" s="7" t="str">
        <f>iferror(round(averageif('Wholesale Pricing'!I:I,$A300,'Wholesale Pricing'!V:V),2),"")</f>
        <v/>
      </c>
      <c r="V300" s="7" t="str">
        <f>iferror(round(averageif('Wholesale Pricing'!J:J,$A300,'Wholesale Pricing'!AA:AA),2),"")</f>
        <v/>
      </c>
      <c r="W300" s="7" t="str">
        <f>iferror(round(averageif('Wholesale Pricing'!K:K,$A300,'Wholesale Pricing'!AF:AF),2),"")</f>
        <v/>
      </c>
      <c r="X300" s="7" t="str">
        <f>iferror(round(averageif('Wholesale Pricing'!L:L,$A300,'Wholesale Pricing'!AK:AK),2),"")</f>
        <v/>
      </c>
    </row>
    <row r="301" ht="14.25" customHeight="1">
      <c r="A301" s="122" t="s">
        <v>911</v>
      </c>
      <c r="B301" s="129" t="s">
        <v>912</v>
      </c>
      <c r="C301" s="135"/>
      <c r="D301" s="136">
        <v>4.0</v>
      </c>
      <c r="E301" s="124">
        <f t="shared" si="76"/>
        <v>5</v>
      </c>
      <c r="F301" s="124">
        <f>IFERROR(ROUNDUP(SUM(SUM($D301/$D$1)*$F$1),0),"")+1</f>
        <v>6</v>
      </c>
      <c r="G301" s="124">
        <f>IFERROR(ROUNDUP(SUM(SUM($D301/$D$1)*$G$1),0),"")+2</f>
        <v>7</v>
      </c>
      <c r="H301" s="7">
        <f t="shared" si="58"/>
        <v>2.29</v>
      </c>
      <c r="I301" s="2"/>
      <c r="J301" s="7"/>
      <c r="P301" s="7">
        <f t="shared" si="60"/>
        <v>2.14</v>
      </c>
      <c r="R301" s="7" t="str">
        <f t="shared" si="61"/>
        <v/>
      </c>
      <c r="S301" s="7">
        <f t="shared" si="62"/>
        <v>0</v>
      </c>
      <c r="T301" s="7" t="str">
        <f>iferror(round(averageif('Wholesale Pricing'!H:H,$A301,'Wholesale Pricing'!Q:Q),2),"")</f>
        <v/>
      </c>
      <c r="U301" s="7" t="str">
        <f>iferror(round(averageif('Wholesale Pricing'!I:I,$A301,'Wholesale Pricing'!V:V),2),"")</f>
        <v/>
      </c>
      <c r="V301" s="7" t="str">
        <f>iferror(round(averageif('Wholesale Pricing'!J:J,$A301,'Wholesale Pricing'!AA:AA),2),"")</f>
        <v/>
      </c>
      <c r="W301" s="7" t="str">
        <f>iferror(round(averageif('Wholesale Pricing'!K:K,$A301,'Wholesale Pricing'!AF:AF),2),"")</f>
        <v/>
      </c>
      <c r="X301" s="7" t="str">
        <f>iferror(round(averageif('Wholesale Pricing'!L:L,$A301,'Wholesale Pricing'!AK:AK),2),"")</f>
        <v/>
      </c>
    </row>
    <row r="302" ht="14.25" customHeight="1">
      <c r="A302" s="122" t="s">
        <v>764</v>
      </c>
      <c r="B302" s="125" t="s">
        <v>913</v>
      </c>
      <c r="C302" s="126">
        <v>0.065</v>
      </c>
      <c r="D302" s="124">
        <f t="shared" ref="D302:D315" si="127">IFERROR(ROUNDDOWN($C$1/C302,0),"")</f>
        <v>200</v>
      </c>
      <c r="E302" s="124">
        <f t="shared" si="76"/>
        <v>205</v>
      </c>
      <c r="F302" s="124">
        <f t="shared" ref="F302:F304" si="128">IFERROR(ROUNDUP(SUM(SUM($D302/$D$1)*$F$1),0),"")</f>
        <v>221</v>
      </c>
      <c r="G302" s="124">
        <f t="shared" ref="G302:G304" si="129">IFERROR(ROUNDUP(SUM(SUM($D302/$D$1)*$G$1),0),"")</f>
        <v>237</v>
      </c>
      <c r="H302" s="7">
        <f t="shared" si="58"/>
        <v>0.07</v>
      </c>
      <c r="J302" s="7"/>
      <c r="P302" s="7">
        <f t="shared" si="60"/>
        <v>0.06</v>
      </c>
      <c r="R302" s="7" t="str">
        <f t="shared" si="61"/>
        <v/>
      </c>
      <c r="S302" s="7">
        <f t="shared" si="62"/>
        <v>0</v>
      </c>
      <c r="T302" s="7" t="str">
        <f>iferror(round(averageif('Wholesale Pricing'!H:H,$A302,'Wholesale Pricing'!Q:Q),2),"")</f>
        <v/>
      </c>
      <c r="U302" s="7" t="str">
        <f>iferror(round(averageif('Wholesale Pricing'!I:I,$A302,'Wholesale Pricing'!V:V),2),"")</f>
        <v/>
      </c>
      <c r="V302" s="7" t="str">
        <f>iferror(round(averageif('Wholesale Pricing'!J:J,$A302,'Wholesale Pricing'!AA:AA),2),"")</f>
        <v/>
      </c>
      <c r="W302" s="7" t="str">
        <f>iferror(round(averageif('Wholesale Pricing'!K:K,$A302,'Wholesale Pricing'!AF:AF),2),"")</f>
        <v/>
      </c>
      <c r="X302" s="7" t="str">
        <f>iferror(round(averageif('Wholesale Pricing'!L:L,$A302,'Wholesale Pricing'!AK:AK),2),"")</f>
        <v/>
      </c>
    </row>
    <row r="303" ht="14.25" customHeight="1">
      <c r="A303" s="122" t="s">
        <v>775</v>
      </c>
      <c r="B303" s="125" t="s">
        <v>917</v>
      </c>
      <c r="C303" s="126">
        <v>0.075</v>
      </c>
      <c r="D303" s="124">
        <f t="shared" si="127"/>
        <v>173</v>
      </c>
      <c r="E303" s="124">
        <f t="shared" si="76"/>
        <v>177</v>
      </c>
      <c r="F303" s="124">
        <f t="shared" si="128"/>
        <v>191</v>
      </c>
      <c r="G303" s="124">
        <f t="shared" si="129"/>
        <v>205</v>
      </c>
      <c r="H303" s="7">
        <f t="shared" si="58"/>
        <v>0.08</v>
      </c>
      <c r="J303" s="7" t="str">
        <f t="shared" ref="J303:J306" si="130">if(C303="",round($D$1/D303,4),"")</f>
        <v/>
      </c>
      <c r="P303" s="7">
        <f t="shared" si="60"/>
        <v>0.07</v>
      </c>
      <c r="R303" s="7" t="str">
        <f t="shared" si="61"/>
        <v/>
      </c>
      <c r="S303" s="7">
        <f t="shared" si="62"/>
        <v>0</v>
      </c>
      <c r="T303" s="7" t="str">
        <f>iferror(round(averageif('Wholesale Pricing'!H:H,$A303,'Wholesale Pricing'!Q:Q),2),"")</f>
        <v/>
      </c>
      <c r="U303" s="7" t="str">
        <f>iferror(round(averageif('Wholesale Pricing'!I:I,$A303,'Wholesale Pricing'!V:V),2),"")</f>
        <v/>
      </c>
      <c r="V303" s="7" t="str">
        <f>iferror(round(averageif('Wholesale Pricing'!J:J,$A303,'Wholesale Pricing'!AA:AA),2),"")</f>
        <v/>
      </c>
      <c r="W303" s="7" t="str">
        <f>iferror(round(averageif('Wholesale Pricing'!K:K,$A303,'Wholesale Pricing'!AF:AF),2),"")</f>
        <v/>
      </c>
      <c r="X303" s="7" t="str">
        <f>iferror(round(averageif('Wholesale Pricing'!L:L,$A303,'Wholesale Pricing'!AK:AK),2),"")</f>
        <v/>
      </c>
    </row>
    <row r="304" ht="14.25" customHeight="1">
      <c r="A304" s="122" t="s">
        <v>788</v>
      </c>
      <c r="B304" s="125" t="s">
        <v>920</v>
      </c>
      <c r="C304" s="126">
        <v>0.38</v>
      </c>
      <c r="D304" s="124">
        <f t="shared" si="127"/>
        <v>34</v>
      </c>
      <c r="E304" s="124">
        <f t="shared" si="76"/>
        <v>35</v>
      </c>
      <c r="F304" s="124">
        <f t="shared" si="128"/>
        <v>38</v>
      </c>
      <c r="G304" s="124">
        <f t="shared" si="129"/>
        <v>41</v>
      </c>
      <c r="H304" s="7">
        <f t="shared" si="58"/>
        <v>0.39</v>
      </c>
      <c r="J304" s="7" t="str">
        <f t="shared" si="130"/>
        <v/>
      </c>
      <c r="P304" s="7">
        <f t="shared" si="60"/>
        <v>0.37</v>
      </c>
      <c r="R304" s="7" t="str">
        <f t="shared" si="61"/>
        <v/>
      </c>
      <c r="S304" s="7">
        <f t="shared" si="62"/>
        <v>0</v>
      </c>
      <c r="T304" s="7" t="str">
        <f>iferror(round(averageif('Wholesale Pricing'!H:H,$A304,'Wholesale Pricing'!Q:Q),2),"")</f>
        <v/>
      </c>
      <c r="U304" s="7" t="str">
        <f>iferror(round(averageif('Wholesale Pricing'!I:I,$A304,'Wholesale Pricing'!V:V),2),"")</f>
        <v/>
      </c>
      <c r="V304" s="7" t="str">
        <f>iferror(round(averageif('Wholesale Pricing'!J:J,$A304,'Wholesale Pricing'!AA:AA),2),"")</f>
        <v/>
      </c>
      <c r="W304" s="7" t="str">
        <f>iferror(round(averageif('Wholesale Pricing'!K:K,$A304,'Wholesale Pricing'!AF:AF),2),"")</f>
        <v/>
      </c>
      <c r="X304" s="7" t="str">
        <f>iferror(round(averageif('Wholesale Pricing'!L:L,$A304,'Wholesale Pricing'!AK:AK),2),"")</f>
        <v/>
      </c>
    </row>
    <row r="305" ht="14.25" customHeight="1">
      <c r="A305" s="138" t="s">
        <v>922</v>
      </c>
      <c r="B305" s="129"/>
      <c r="C305" s="139">
        <v>1.75</v>
      </c>
      <c r="D305" s="124">
        <f t="shared" si="127"/>
        <v>7</v>
      </c>
      <c r="E305" s="124">
        <f t="shared" si="76"/>
        <v>8</v>
      </c>
      <c r="F305" s="124">
        <f t="shared" ref="F305:F307" si="131">IFERROR(ROUNDUP(SUM(SUM($D305/$D$1)*$F$1),0),"")+1</f>
        <v>9</v>
      </c>
      <c r="G305" s="124">
        <f t="shared" ref="G305:G310" si="132">IFERROR(ROUNDUP(SUM(SUM($D305/$D$1)*$G$1),0),"")+1</f>
        <v>10</v>
      </c>
      <c r="H305" s="7">
        <f t="shared" si="58"/>
        <v>1.6</v>
      </c>
      <c r="J305" s="7" t="str">
        <f t="shared" si="130"/>
        <v/>
      </c>
      <c r="P305" s="7">
        <f t="shared" si="60"/>
        <v>1.5</v>
      </c>
      <c r="R305" s="7" t="str">
        <f t="shared" si="61"/>
        <v/>
      </c>
      <c r="S305" s="7">
        <f t="shared" si="62"/>
        <v>0</v>
      </c>
    </row>
    <row r="306" ht="14.25" customHeight="1">
      <c r="A306" s="138" t="s">
        <v>923</v>
      </c>
      <c r="B306" s="129" t="s">
        <v>924</v>
      </c>
      <c r="C306" s="139">
        <v>0.5</v>
      </c>
      <c r="D306" s="124">
        <f t="shared" si="127"/>
        <v>26</v>
      </c>
      <c r="E306" s="124">
        <f t="shared" si="76"/>
        <v>27</v>
      </c>
      <c r="F306" s="124">
        <f t="shared" si="131"/>
        <v>30</v>
      </c>
      <c r="G306" s="124">
        <f t="shared" si="132"/>
        <v>32</v>
      </c>
      <c r="H306" s="7">
        <f t="shared" si="58"/>
        <v>0.5</v>
      </c>
      <c r="J306" s="7" t="str">
        <f t="shared" si="130"/>
        <v/>
      </c>
      <c r="P306" s="7">
        <f t="shared" si="60"/>
        <v>0.47</v>
      </c>
      <c r="R306" s="7" t="str">
        <f t="shared" si="61"/>
        <v/>
      </c>
      <c r="S306" s="7">
        <f t="shared" si="62"/>
        <v>0</v>
      </c>
      <c r="T306" s="7" t="str">
        <f>iferror(round(averageif('Wholesale Pricing'!H:H,$A306,'Wholesale Pricing'!Q:Q),2),"")</f>
        <v/>
      </c>
      <c r="U306" s="7" t="str">
        <f>iferror(round(averageif('Wholesale Pricing'!I:I,$A306,'Wholesale Pricing'!V:V),2),"")</f>
        <v/>
      </c>
      <c r="V306" s="7" t="str">
        <f>iferror(round(averageif('Wholesale Pricing'!J:J,$A306,'Wholesale Pricing'!AA:AA),2),"")</f>
        <v/>
      </c>
      <c r="W306" s="7" t="str">
        <f>iferror(round(averageif('Wholesale Pricing'!K:K,$A306,'Wholesale Pricing'!AF:AF),2),"")</f>
        <v/>
      </c>
      <c r="X306" s="7" t="str">
        <f>iferror(round(averageif('Wholesale Pricing'!L:L,$A306,'Wholesale Pricing'!AK:AK),2),"")</f>
        <v/>
      </c>
    </row>
    <row r="307" ht="14.25" customHeight="1">
      <c r="A307" s="138" t="s">
        <v>925</v>
      </c>
      <c r="B307" s="129" t="s">
        <v>926</v>
      </c>
      <c r="C307" s="139">
        <v>0.2</v>
      </c>
      <c r="D307" s="124">
        <f t="shared" si="127"/>
        <v>65</v>
      </c>
      <c r="E307" s="124">
        <f t="shared" si="76"/>
        <v>67</v>
      </c>
      <c r="F307" s="124">
        <f t="shared" si="131"/>
        <v>73</v>
      </c>
      <c r="G307" s="124">
        <f t="shared" si="132"/>
        <v>78</v>
      </c>
      <c r="H307" s="7">
        <f t="shared" si="58"/>
        <v>0.21</v>
      </c>
      <c r="J307" s="7"/>
      <c r="P307" s="7">
        <f t="shared" si="60"/>
        <v>0.19</v>
      </c>
      <c r="R307" s="7" t="str">
        <f t="shared" si="61"/>
        <v/>
      </c>
      <c r="S307" s="7">
        <f t="shared" si="62"/>
        <v>0</v>
      </c>
      <c r="T307" s="7" t="str">
        <f>iferror(round(averageif('Wholesale Pricing'!H:H,$A307,'Wholesale Pricing'!Q:Q),2),"")</f>
        <v/>
      </c>
      <c r="U307" s="7" t="str">
        <f>iferror(round(averageif('Wholesale Pricing'!I:I,$A307,'Wholesale Pricing'!V:V),2),"")</f>
        <v/>
      </c>
      <c r="V307" s="7" t="str">
        <f>iferror(round(averageif('Wholesale Pricing'!J:J,$A307,'Wholesale Pricing'!AA:AA),2),"")</f>
        <v/>
      </c>
      <c r="W307" s="7" t="str">
        <f>iferror(round(averageif('Wholesale Pricing'!K:K,$A307,'Wholesale Pricing'!AF:AF),2),"")</f>
        <v/>
      </c>
      <c r="X307" s="7" t="str">
        <f>iferror(round(averageif('Wholesale Pricing'!L:L,$A307,'Wholesale Pricing'!AK:AK),2),"")</f>
        <v/>
      </c>
    </row>
    <row r="308" ht="14.25" customHeight="1">
      <c r="A308" s="138" t="s">
        <v>928</v>
      </c>
      <c r="B308" s="129" t="s">
        <v>929</v>
      </c>
      <c r="C308" s="139">
        <v>0.15</v>
      </c>
      <c r="D308" s="124">
        <f t="shared" si="127"/>
        <v>86</v>
      </c>
      <c r="E308" s="124">
        <f t="shared" si="76"/>
        <v>88</v>
      </c>
      <c r="F308" s="124">
        <f>IFERROR(ROUNDUP(SUM(SUM($D308/$D$1)*$F$1),0),"")</f>
        <v>95</v>
      </c>
      <c r="G308" s="124">
        <f t="shared" si="132"/>
        <v>103</v>
      </c>
      <c r="H308" s="7">
        <f t="shared" si="58"/>
        <v>0.16</v>
      </c>
      <c r="J308" s="7" t="str">
        <f>if(C308="",round($D$1/D308,4),"")</f>
        <v/>
      </c>
      <c r="P308" s="7">
        <f t="shared" si="60"/>
        <v>0.15</v>
      </c>
      <c r="R308" s="7" t="str">
        <f t="shared" si="61"/>
        <v/>
      </c>
      <c r="S308" s="7">
        <f t="shared" si="62"/>
        <v>0</v>
      </c>
      <c r="T308" s="7" t="str">
        <f>iferror(round(averageif('Wholesale Pricing'!H:H,$A308,'Wholesale Pricing'!Q:Q),2),"")</f>
        <v/>
      </c>
      <c r="U308" s="7" t="str">
        <f>iferror(round(averageif('Wholesale Pricing'!I:I,$A308,'Wholesale Pricing'!V:V),2),"")</f>
        <v/>
      </c>
      <c r="V308" s="7" t="str">
        <f>iferror(round(averageif('Wholesale Pricing'!J:J,$A308,'Wholesale Pricing'!AA:AA),2),"")</f>
        <v/>
      </c>
      <c r="W308" s="7" t="str">
        <f>iferror(round(averageif('Wholesale Pricing'!K:K,$A308,'Wholesale Pricing'!AF:AF),2),"")</f>
        <v/>
      </c>
      <c r="X308" s="7" t="str">
        <f>iferror(round(averageif('Wholesale Pricing'!L:L,$A308,'Wholesale Pricing'!AK:AK),2),"")</f>
        <v/>
      </c>
    </row>
    <row r="309" ht="14.25" customHeight="1">
      <c r="A309" s="138" t="s">
        <v>931</v>
      </c>
      <c r="B309" s="129" t="s">
        <v>932</v>
      </c>
      <c r="C309" s="139">
        <v>0.25</v>
      </c>
      <c r="D309" s="124">
        <f t="shared" si="127"/>
        <v>52</v>
      </c>
      <c r="E309" s="124">
        <f t="shared" si="76"/>
        <v>54</v>
      </c>
      <c r="F309" s="124">
        <f t="shared" ref="F309:F310" si="133">IFERROR(ROUNDUP(SUM(SUM($D309/$D$1)*$F$1),0),"")+1</f>
        <v>59</v>
      </c>
      <c r="G309" s="124">
        <f t="shared" si="132"/>
        <v>63</v>
      </c>
      <c r="H309" s="7">
        <f t="shared" si="58"/>
        <v>0.25</v>
      </c>
      <c r="J309" s="7"/>
      <c r="P309" s="7">
        <f t="shared" si="60"/>
        <v>0.24</v>
      </c>
      <c r="R309" s="7" t="str">
        <f t="shared" si="61"/>
        <v/>
      </c>
      <c r="S309" s="7">
        <f t="shared" si="62"/>
        <v>0</v>
      </c>
      <c r="T309" s="7" t="str">
        <f>iferror(round(averageif('Wholesale Pricing'!H:H,$A309,'Wholesale Pricing'!Q:Q),2),"")</f>
        <v/>
      </c>
      <c r="U309" s="7" t="str">
        <f>iferror(round(averageif('Wholesale Pricing'!I:I,$A309,'Wholesale Pricing'!V:V),2),"")</f>
        <v/>
      </c>
      <c r="V309" s="7" t="str">
        <f>iferror(round(averageif('Wholesale Pricing'!J:J,$A309,'Wholesale Pricing'!AA:AA),2),"")</f>
        <v/>
      </c>
      <c r="W309" s="7" t="str">
        <f>iferror(round(averageif('Wholesale Pricing'!K:K,$A309,'Wholesale Pricing'!AF:AF),2),"")</f>
        <v/>
      </c>
      <c r="X309" s="7" t="str">
        <f>iferror(round(averageif('Wholesale Pricing'!L:L,$A309,'Wholesale Pricing'!AK:AK),2),"")</f>
        <v/>
      </c>
    </row>
    <row r="310" ht="14.25" customHeight="1">
      <c r="A310" s="138" t="s">
        <v>935</v>
      </c>
      <c r="B310" s="129" t="s">
        <v>936</v>
      </c>
      <c r="C310" s="139">
        <v>0.25</v>
      </c>
      <c r="D310" s="124">
        <f t="shared" si="127"/>
        <v>52</v>
      </c>
      <c r="E310" s="124">
        <f t="shared" si="76"/>
        <v>54</v>
      </c>
      <c r="F310" s="124">
        <f t="shared" si="133"/>
        <v>59</v>
      </c>
      <c r="G310" s="124">
        <f t="shared" si="132"/>
        <v>63</v>
      </c>
      <c r="H310" s="7">
        <f t="shared" si="58"/>
        <v>0.25</v>
      </c>
      <c r="J310" s="7"/>
      <c r="P310" s="7">
        <f t="shared" si="60"/>
        <v>0.24</v>
      </c>
      <c r="R310" s="7" t="str">
        <f t="shared" si="61"/>
        <v/>
      </c>
      <c r="S310" s="7">
        <f t="shared" si="62"/>
        <v>0</v>
      </c>
      <c r="T310" s="7" t="str">
        <f>iferror(round(averageif('Wholesale Pricing'!H:H,$A310,'Wholesale Pricing'!Q:Q),2),"")</f>
        <v/>
      </c>
      <c r="U310" s="7" t="str">
        <f>iferror(round(averageif('Wholesale Pricing'!I:I,$A310,'Wholesale Pricing'!V:V),2),"")</f>
        <v/>
      </c>
      <c r="V310" s="7" t="str">
        <f>iferror(round(averageif('Wholesale Pricing'!J:J,$A310,'Wholesale Pricing'!AA:AA),2),"")</f>
        <v/>
      </c>
      <c r="W310" s="7" t="str">
        <f>iferror(round(averageif('Wholesale Pricing'!K:K,$A310,'Wholesale Pricing'!AF:AF),2),"")</f>
        <v/>
      </c>
      <c r="X310" s="7" t="str">
        <f>iferror(round(averageif('Wholesale Pricing'!L:L,$A310,'Wholesale Pricing'!AK:AK),2),"")</f>
        <v/>
      </c>
    </row>
    <row r="311" ht="14.25" customHeight="1">
      <c r="A311" s="122" t="s">
        <v>937</v>
      </c>
      <c r="B311" s="125" t="s">
        <v>937</v>
      </c>
      <c r="C311" s="135" t="s">
        <v>253</v>
      </c>
      <c r="D311" s="122" t="str">
        <f t="shared" si="127"/>
        <v/>
      </c>
      <c r="E311" s="124">
        <f t="shared" si="76"/>
        <v>0</v>
      </c>
      <c r="F311" s="124">
        <f t="shared" ref="F311:F315" si="134">IFERROR(ROUNDUP(SUM(SUM($D311/$D$1)*$F$1),0),"")</f>
        <v>0</v>
      </c>
      <c r="G311" s="124">
        <f>IFERROR(ROUNDUP(SUM(SUM($D311/$D$1)*$G$1),0),"")</f>
        <v>0</v>
      </c>
      <c r="H311" s="7" t="str">
        <f t="shared" si="58"/>
        <v>#DIV/0!</v>
      </c>
      <c r="J311" s="7" t="str">
        <f t="shared" ref="J311:J324" si="135">if(C311="",round($D$1/D311,4),"")</f>
        <v/>
      </c>
      <c r="P311" s="7" t="str">
        <f t="shared" si="60"/>
        <v/>
      </c>
      <c r="R311" s="7" t="str">
        <f t="shared" si="61"/>
        <v/>
      </c>
      <c r="S311" s="7">
        <f t="shared" si="62"/>
        <v>0</v>
      </c>
      <c r="T311" s="7" t="str">
        <f>iferror(round(averageif('Wholesale Pricing'!H:H,$A311,'Wholesale Pricing'!Q:Q),2),"")</f>
        <v/>
      </c>
      <c r="U311" s="7" t="str">
        <f>iferror(round(averageif('Wholesale Pricing'!I:I,$A311,'Wholesale Pricing'!V:V),2),"")</f>
        <v/>
      </c>
      <c r="V311" s="7" t="str">
        <f>iferror(round(averageif('Wholesale Pricing'!J:J,$A311,'Wholesale Pricing'!AA:AA),2),"")</f>
        <v/>
      </c>
      <c r="W311" s="7" t="str">
        <f>iferror(round(averageif('Wholesale Pricing'!K:K,$A311,'Wholesale Pricing'!AF:AF),2),"")</f>
        <v/>
      </c>
      <c r="X311" s="7" t="str">
        <f>iferror(round(averageif('Wholesale Pricing'!L:L,$A311,'Wholesale Pricing'!AK:AK),2),"")</f>
        <v/>
      </c>
    </row>
    <row r="312" ht="14.25" customHeight="1">
      <c r="A312" s="122" t="s">
        <v>930</v>
      </c>
      <c r="B312" s="125" t="s">
        <v>940</v>
      </c>
      <c r="C312" s="126">
        <v>0.15</v>
      </c>
      <c r="D312" s="124">
        <f t="shared" si="127"/>
        <v>86</v>
      </c>
      <c r="E312" s="124">
        <f t="shared" si="76"/>
        <v>88</v>
      </c>
      <c r="F312" s="124">
        <f t="shared" si="134"/>
        <v>95</v>
      </c>
      <c r="G312" s="124">
        <f>IFERROR(ROUNDUP(SUM(SUM($D312/$D$1)*$G$1),0),"")+1</f>
        <v>103</v>
      </c>
      <c r="H312" s="7">
        <f t="shared" si="58"/>
        <v>0.16</v>
      </c>
      <c r="J312" s="7" t="str">
        <f t="shared" si="135"/>
        <v/>
      </c>
      <c r="P312" s="7">
        <f t="shared" si="60"/>
        <v>0.15</v>
      </c>
      <c r="R312" s="7" t="str">
        <f t="shared" si="61"/>
        <v/>
      </c>
      <c r="S312" s="7">
        <f t="shared" si="62"/>
        <v>0</v>
      </c>
      <c r="T312" s="7" t="str">
        <f>iferror(round(averageif('Wholesale Pricing'!H:H,$A312,'Wholesale Pricing'!Q:Q),2),"")</f>
        <v/>
      </c>
      <c r="U312" s="7" t="str">
        <f>iferror(round(averageif('Wholesale Pricing'!I:I,$A312,'Wholesale Pricing'!V:V),2),"")</f>
        <v/>
      </c>
      <c r="V312" s="7" t="str">
        <f>iferror(round(averageif('Wholesale Pricing'!J:J,$A312,'Wholesale Pricing'!AA:AA),2),"")</f>
        <v/>
      </c>
      <c r="W312" s="7" t="str">
        <f>iferror(round(averageif('Wholesale Pricing'!K:K,$A312,'Wholesale Pricing'!AF:AF),2),"")</f>
        <v/>
      </c>
      <c r="X312" s="7" t="str">
        <f>iferror(round(averageif('Wholesale Pricing'!L:L,$A312,'Wholesale Pricing'!AK:AK),2),"")</f>
        <v/>
      </c>
    </row>
    <row r="313" ht="14.25" customHeight="1">
      <c r="A313" s="122" t="s">
        <v>943</v>
      </c>
      <c r="B313" s="125" t="s">
        <v>944</v>
      </c>
      <c r="C313" s="126">
        <v>0.085</v>
      </c>
      <c r="D313" s="124">
        <f t="shared" si="127"/>
        <v>152</v>
      </c>
      <c r="E313" s="124">
        <f t="shared" si="76"/>
        <v>156</v>
      </c>
      <c r="F313" s="124">
        <f t="shared" si="134"/>
        <v>168</v>
      </c>
      <c r="G313" s="124">
        <f t="shared" ref="G313:G315" si="136">IFERROR(ROUNDUP(SUM(SUM($D313/$D$1)*$G$1),0),"")</f>
        <v>180</v>
      </c>
      <c r="H313" s="7">
        <f t="shared" si="58"/>
        <v>0.09</v>
      </c>
      <c r="J313" s="7" t="str">
        <f t="shared" si="135"/>
        <v/>
      </c>
      <c r="P313" s="7">
        <f t="shared" si="60"/>
        <v>0.08</v>
      </c>
      <c r="R313" s="7" t="str">
        <f t="shared" si="61"/>
        <v/>
      </c>
      <c r="S313" s="7">
        <f t="shared" si="62"/>
        <v>0</v>
      </c>
      <c r="T313" s="7" t="str">
        <f>iferror(round(averageif('Wholesale Pricing'!H:H,$A313,'Wholesale Pricing'!Q:Q),2),"")</f>
        <v/>
      </c>
      <c r="U313" s="7" t="str">
        <f>iferror(round(averageif('Wholesale Pricing'!I:I,$A313,'Wholesale Pricing'!V:V),2),"")</f>
        <v/>
      </c>
      <c r="V313" s="7" t="str">
        <f>iferror(round(averageif('Wholesale Pricing'!J:J,$A313,'Wholesale Pricing'!AA:AA),2),"")</f>
        <v/>
      </c>
      <c r="W313" s="7" t="str">
        <f>iferror(round(averageif('Wholesale Pricing'!K:K,$A313,'Wholesale Pricing'!AF:AF),2),"")</f>
        <v/>
      </c>
      <c r="X313" s="7" t="str">
        <f>iferror(round(averageif('Wholesale Pricing'!L:L,$A313,'Wholesale Pricing'!AK:AK),2),"")</f>
        <v/>
      </c>
    </row>
    <row r="314" ht="14.25" customHeight="1">
      <c r="A314" s="122" t="s">
        <v>947</v>
      </c>
      <c r="B314" s="125" t="s">
        <v>948</v>
      </c>
      <c r="C314" s="126">
        <v>0.74</v>
      </c>
      <c r="D314" s="124">
        <f t="shared" si="127"/>
        <v>17</v>
      </c>
      <c r="E314" s="124">
        <f t="shared" si="76"/>
        <v>18</v>
      </c>
      <c r="F314" s="124">
        <f t="shared" si="134"/>
        <v>19</v>
      </c>
      <c r="G314" s="124">
        <f t="shared" si="136"/>
        <v>21</v>
      </c>
      <c r="H314" s="7">
        <f t="shared" si="58"/>
        <v>0.76</v>
      </c>
      <c r="J314" s="7" t="str">
        <f t="shared" si="135"/>
        <v/>
      </c>
      <c r="P314" s="7">
        <f t="shared" si="60"/>
        <v>0.71</v>
      </c>
      <c r="R314" s="7" t="str">
        <f t="shared" si="61"/>
        <v/>
      </c>
      <c r="S314" s="7">
        <f t="shared" si="62"/>
        <v>0</v>
      </c>
      <c r="T314" s="7" t="str">
        <f>iferror(round(averageif('Wholesale Pricing'!H:H,$A314,'Wholesale Pricing'!Q:Q),2),"")</f>
        <v/>
      </c>
      <c r="U314" s="7" t="str">
        <f>iferror(round(averageif('Wholesale Pricing'!I:I,$A314,'Wholesale Pricing'!V:V),2),"")</f>
        <v/>
      </c>
      <c r="V314" s="7" t="str">
        <f>iferror(round(averageif('Wholesale Pricing'!J:J,$A314,'Wholesale Pricing'!AA:AA),2),"")</f>
        <v/>
      </c>
      <c r="W314" s="7" t="str">
        <f>iferror(round(averageif('Wholesale Pricing'!K:K,$A314,'Wholesale Pricing'!AF:AF),2),"")</f>
        <v/>
      </c>
      <c r="X314" s="7" t="str">
        <f>iferror(round(averageif('Wholesale Pricing'!L:L,$A314,'Wholesale Pricing'!AK:AK),2),"")</f>
        <v/>
      </c>
    </row>
    <row r="315" ht="14.25" customHeight="1">
      <c r="A315" s="122" t="s">
        <v>949</v>
      </c>
      <c r="B315" s="129" t="s">
        <v>950</v>
      </c>
      <c r="C315" s="126">
        <v>0.15</v>
      </c>
      <c r="D315" s="124">
        <f t="shared" si="127"/>
        <v>86</v>
      </c>
      <c r="E315" s="124">
        <f t="shared" si="76"/>
        <v>88</v>
      </c>
      <c r="F315" s="124">
        <f t="shared" si="134"/>
        <v>95</v>
      </c>
      <c r="G315" s="124">
        <f t="shared" si="136"/>
        <v>102</v>
      </c>
      <c r="H315" s="7">
        <f t="shared" si="58"/>
        <v>0.16</v>
      </c>
      <c r="J315" s="7" t="str">
        <f t="shared" si="135"/>
        <v/>
      </c>
      <c r="P315" s="7">
        <f t="shared" si="60"/>
        <v>0.15</v>
      </c>
      <c r="R315" s="7" t="str">
        <f t="shared" si="61"/>
        <v/>
      </c>
      <c r="S315" s="7">
        <f t="shared" si="62"/>
        <v>0</v>
      </c>
      <c r="T315" s="7" t="str">
        <f>iferror(round(averageif('Wholesale Pricing'!H:H,$A315,'Wholesale Pricing'!Q:Q),2),"")</f>
        <v/>
      </c>
      <c r="U315" s="7" t="str">
        <f>iferror(round(averageif('Wholesale Pricing'!I:I,$A315,'Wholesale Pricing'!V:V),2),"")</f>
        <v/>
      </c>
      <c r="V315" s="7" t="str">
        <f>iferror(round(averageif('Wholesale Pricing'!J:J,$A315,'Wholesale Pricing'!AA:AA),2),"")</f>
        <v/>
      </c>
      <c r="W315" s="7" t="str">
        <f>iferror(round(averageif('Wholesale Pricing'!K:K,$A315,'Wholesale Pricing'!AF:AF),2),"")</f>
        <v/>
      </c>
      <c r="X315" s="7" t="str">
        <f>iferror(round(averageif('Wholesale Pricing'!L:L,$A315,'Wholesale Pricing'!AK:AK),2),"")</f>
        <v/>
      </c>
    </row>
    <row r="316" ht="14.25" customHeight="1">
      <c r="A316" s="122" t="s">
        <v>951</v>
      </c>
      <c r="B316" s="129" t="s">
        <v>952</v>
      </c>
      <c r="C316" s="139">
        <v>3.0</v>
      </c>
      <c r="D316" s="124">
        <f>IFERROR(ROUNDDOWN($C$1/C316,0),"")-1</f>
        <v>3</v>
      </c>
      <c r="E316" s="124">
        <f t="shared" si="76"/>
        <v>4</v>
      </c>
      <c r="F316" s="124">
        <f>IFERROR(ROUNDUP(SUM(SUM($D316/$D$1)*$F$1),0),"")+1</f>
        <v>5</v>
      </c>
      <c r="G316" s="124">
        <f>IFERROR(ROUNDUP(SUM(SUM($D316/$D$1)*$G$1),0),"")+2</f>
        <v>6</v>
      </c>
      <c r="H316" s="7">
        <f t="shared" si="58"/>
        <v>2.67</v>
      </c>
      <c r="J316" s="7" t="str">
        <f t="shared" si="135"/>
        <v/>
      </c>
      <c r="P316" s="7">
        <f t="shared" si="60"/>
        <v>2.5</v>
      </c>
      <c r="R316" s="7" t="str">
        <f t="shared" si="61"/>
        <v/>
      </c>
      <c r="S316" s="7">
        <f t="shared" si="62"/>
        <v>0</v>
      </c>
      <c r="T316" s="7" t="str">
        <f>iferror(round(averageif('Wholesale Pricing'!H:H,$A316,'Wholesale Pricing'!Q:Q),2),"")</f>
        <v/>
      </c>
      <c r="U316" s="7" t="str">
        <f>iferror(round(averageif('Wholesale Pricing'!I:I,$A316,'Wholesale Pricing'!V:V),2),"")</f>
        <v/>
      </c>
      <c r="V316" s="7" t="str">
        <f>iferror(round(averageif('Wholesale Pricing'!J:J,$A316,'Wholesale Pricing'!AA:AA),2),"")</f>
        <v/>
      </c>
      <c r="W316" s="7" t="str">
        <f>iferror(round(averageif('Wholesale Pricing'!K:K,$A316,'Wholesale Pricing'!AF:AF),2),"")</f>
        <v/>
      </c>
      <c r="X316" s="7" t="str">
        <f>iferror(round(averageif('Wholesale Pricing'!L:L,$A316,'Wholesale Pricing'!AK:AK),2),"")</f>
        <v/>
      </c>
    </row>
    <row r="317" ht="14.25" customHeight="1">
      <c r="A317" s="122" t="s">
        <v>956</v>
      </c>
      <c r="B317" s="125" t="s">
        <v>956</v>
      </c>
      <c r="C317" s="135" t="s">
        <v>625</v>
      </c>
      <c r="D317" s="122" t="str">
        <f t="shared" ref="D317:D356" si="137">IFERROR(ROUNDDOWN($C$1/C317,0),"")</f>
        <v/>
      </c>
      <c r="E317" s="124">
        <f t="shared" si="76"/>
        <v>0</v>
      </c>
      <c r="F317" s="124">
        <f>IFERROR(ROUNDUP(SUM(SUM($D317/$D$1)*$F$1),0),"")</f>
        <v>0</v>
      </c>
      <c r="G317" s="124">
        <f>IFERROR(ROUNDUP(SUM(SUM($D317/$D$1)*$G$1),0),"")</f>
        <v>0</v>
      </c>
      <c r="H317" s="7" t="str">
        <f t="shared" si="58"/>
        <v>#DIV/0!</v>
      </c>
      <c r="J317" s="7" t="str">
        <f t="shared" si="135"/>
        <v/>
      </c>
      <c r="P317" s="7" t="str">
        <f t="shared" si="60"/>
        <v/>
      </c>
      <c r="R317" s="7" t="str">
        <f t="shared" si="61"/>
        <v/>
      </c>
      <c r="S317" s="7">
        <f t="shared" si="62"/>
        <v>0</v>
      </c>
      <c r="T317" s="7" t="str">
        <f>iferror(round(averageif('Wholesale Pricing'!H:H,$A317,'Wholesale Pricing'!Q:Q),2),"")</f>
        <v/>
      </c>
      <c r="U317" s="7" t="str">
        <f>iferror(round(averageif('Wholesale Pricing'!I:I,$A317,'Wholesale Pricing'!V:V),2),"")</f>
        <v/>
      </c>
      <c r="V317" s="7" t="str">
        <f>iferror(round(averageif('Wholesale Pricing'!J:J,$A317,'Wholesale Pricing'!AA:AA),2),"")</f>
        <v/>
      </c>
      <c r="W317" s="7" t="str">
        <f>iferror(round(averageif('Wholesale Pricing'!K:K,$A317,'Wholesale Pricing'!AF:AF),2),"")</f>
        <v/>
      </c>
      <c r="X317" s="7" t="str">
        <f>iferror(round(averageif('Wholesale Pricing'!L:L,$A317,'Wholesale Pricing'!AK:AK),2),"")</f>
        <v/>
      </c>
    </row>
    <row r="318" ht="14.25" customHeight="1">
      <c r="A318" s="122" t="s">
        <v>342</v>
      </c>
      <c r="B318" s="125" t="s">
        <v>958</v>
      </c>
      <c r="C318" s="126">
        <v>1.35</v>
      </c>
      <c r="D318" s="124">
        <f t="shared" si="137"/>
        <v>9</v>
      </c>
      <c r="E318" s="124">
        <f t="shared" si="76"/>
        <v>10</v>
      </c>
      <c r="F318" s="124">
        <f>IFERROR(ROUNDUP(SUM(SUM($D318/$D$1)*$F$1),0),"")+1</f>
        <v>11</v>
      </c>
      <c r="G318" s="124">
        <f>IFERROR(ROUNDUP(SUM(SUM($D318/$D$1)*$G$1),0),"")+1</f>
        <v>12</v>
      </c>
      <c r="H318" s="7">
        <f t="shared" si="58"/>
        <v>1.33</v>
      </c>
      <c r="J318" s="7" t="str">
        <f t="shared" si="135"/>
        <v/>
      </c>
      <c r="P318" s="7">
        <f t="shared" si="60"/>
        <v>1.25</v>
      </c>
      <c r="R318" s="7" t="str">
        <f t="shared" si="61"/>
        <v/>
      </c>
      <c r="S318" s="7">
        <f t="shared" si="62"/>
        <v>0</v>
      </c>
      <c r="T318" s="7" t="str">
        <f>iferror(round(averageif('Wholesale Pricing'!H:H,$A318,'Wholesale Pricing'!Q:Q),2),"")</f>
        <v/>
      </c>
      <c r="U318" s="7" t="str">
        <f>iferror(round(averageif('Wholesale Pricing'!I:I,$A318,'Wholesale Pricing'!V:V),2),"")</f>
        <v/>
      </c>
      <c r="V318" s="7" t="str">
        <f>iferror(round(averageif('Wholesale Pricing'!J:J,$A318,'Wholesale Pricing'!AA:AA),2),"")</f>
        <v/>
      </c>
      <c r="W318" s="7" t="str">
        <f>iferror(round(averageif('Wholesale Pricing'!K:K,$A318,'Wholesale Pricing'!AF:AF),2),"")</f>
        <v/>
      </c>
      <c r="X318" s="7" t="str">
        <f>iferror(round(averageif('Wholesale Pricing'!L:L,$A318,'Wholesale Pricing'!AK:AK),2),"")</f>
        <v/>
      </c>
    </row>
    <row r="319" ht="14.25" customHeight="1">
      <c r="A319" s="122" t="s">
        <v>964</v>
      </c>
      <c r="B319" s="125" t="s">
        <v>965</v>
      </c>
      <c r="C319" s="135" t="s">
        <v>625</v>
      </c>
      <c r="D319" s="122" t="str">
        <f t="shared" si="137"/>
        <v/>
      </c>
      <c r="E319" s="124">
        <f t="shared" si="76"/>
        <v>0</v>
      </c>
      <c r="F319" s="124">
        <f t="shared" ref="F319:F356" si="138">IFERROR(ROUNDUP(SUM(SUM($D319/$D$1)*$F$1),0),"")</f>
        <v>0</v>
      </c>
      <c r="G319" s="124">
        <f t="shared" ref="G319:G340" si="139">IFERROR(ROUNDUP(SUM(SUM($D319/$D$1)*$G$1),0),"")</f>
        <v>0</v>
      </c>
      <c r="H319" s="7" t="str">
        <f t="shared" si="58"/>
        <v>#DIV/0!</v>
      </c>
      <c r="J319" s="7" t="str">
        <f t="shared" si="135"/>
        <v/>
      </c>
      <c r="P319" s="7" t="str">
        <f t="shared" si="60"/>
        <v/>
      </c>
      <c r="R319" s="7" t="str">
        <f t="shared" si="61"/>
        <v/>
      </c>
      <c r="S319" s="7">
        <f t="shared" si="62"/>
        <v>0</v>
      </c>
      <c r="T319" s="7" t="str">
        <f>iferror(round(averageif('Wholesale Pricing'!H:H,$A319,'Wholesale Pricing'!Q:Q),2),"")</f>
        <v/>
      </c>
      <c r="U319" s="7" t="str">
        <f>iferror(round(averageif('Wholesale Pricing'!I:I,$A319,'Wholesale Pricing'!V:V),2),"")</f>
        <v/>
      </c>
      <c r="V319" s="7" t="str">
        <f>iferror(round(averageif('Wholesale Pricing'!J:J,$A319,'Wholesale Pricing'!AA:AA),2),"")</f>
        <v/>
      </c>
      <c r="W319" s="7" t="str">
        <f>iferror(round(averageif('Wholesale Pricing'!K:K,$A319,'Wholesale Pricing'!AF:AF),2),"")</f>
        <v/>
      </c>
      <c r="X319" s="7" t="str">
        <f>iferror(round(averageif('Wholesale Pricing'!L:L,$A319,'Wholesale Pricing'!AK:AK),2),"")</f>
        <v/>
      </c>
    </row>
    <row r="320" ht="14.25" customHeight="1">
      <c r="A320" s="122" t="s">
        <v>966</v>
      </c>
      <c r="B320" s="125" t="s">
        <v>966</v>
      </c>
      <c r="C320" s="135" t="s">
        <v>625</v>
      </c>
      <c r="D320" s="122" t="str">
        <f t="shared" si="137"/>
        <v/>
      </c>
      <c r="E320" s="124">
        <f t="shared" si="76"/>
        <v>0</v>
      </c>
      <c r="F320" s="124">
        <f t="shared" si="138"/>
        <v>0</v>
      </c>
      <c r="G320" s="124">
        <f t="shared" si="139"/>
        <v>0</v>
      </c>
      <c r="H320" s="7" t="str">
        <f t="shared" si="58"/>
        <v>#DIV/0!</v>
      </c>
      <c r="J320" s="7" t="str">
        <f t="shared" si="135"/>
        <v/>
      </c>
      <c r="P320" s="7" t="str">
        <f t="shared" si="60"/>
        <v/>
      </c>
      <c r="R320" s="7" t="str">
        <f t="shared" si="61"/>
        <v/>
      </c>
      <c r="S320" s="7">
        <f t="shared" si="62"/>
        <v>0</v>
      </c>
      <c r="T320" s="7" t="str">
        <f>iferror(round(averageif('Wholesale Pricing'!H:H,$A320,'Wholesale Pricing'!Q:Q),2),"")</f>
        <v/>
      </c>
      <c r="U320" s="7" t="str">
        <f>iferror(round(averageif('Wholesale Pricing'!I:I,$A320,'Wholesale Pricing'!V:V),2),"")</f>
        <v/>
      </c>
      <c r="V320" s="7" t="str">
        <f>iferror(round(averageif('Wholesale Pricing'!J:J,$A320,'Wholesale Pricing'!AA:AA),2),"")</f>
        <v/>
      </c>
      <c r="W320" s="7" t="str">
        <f>iferror(round(averageif('Wholesale Pricing'!K:K,$A320,'Wholesale Pricing'!AF:AF),2),"")</f>
        <v/>
      </c>
      <c r="X320" s="7" t="str">
        <f>iferror(round(averageif('Wholesale Pricing'!L:L,$A320,'Wholesale Pricing'!AK:AK),2),"")</f>
        <v/>
      </c>
    </row>
    <row r="321" ht="14.25" customHeight="1">
      <c r="A321" s="122" t="s">
        <v>969</v>
      </c>
      <c r="B321" s="125" t="s">
        <v>970</v>
      </c>
      <c r="C321" s="126">
        <v>1.35</v>
      </c>
      <c r="D321" s="124">
        <f t="shared" si="137"/>
        <v>9</v>
      </c>
      <c r="E321" s="124">
        <f t="shared" si="76"/>
        <v>10</v>
      </c>
      <c r="F321" s="124">
        <f t="shared" si="138"/>
        <v>10</v>
      </c>
      <c r="G321" s="124">
        <f t="shared" si="139"/>
        <v>11</v>
      </c>
      <c r="H321" s="7">
        <f t="shared" si="58"/>
        <v>1.45</v>
      </c>
      <c r="J321" s="7" t="str">
        <f t="shared" si="135"/>
        <v/>
      </c>
      <c r="P321" s="7">
        <f t="shared" si="60"/>
        <v>1.36</v>
      </c>
      <c r="R321" s="7" t="str">
        <f t="shared" si="61"/>
        <v/>
      </c>
      <c r="S321" s="7">
        <f t="shared" si="62"/>
        <v>0</v>
      </c>
      <c r="T321" s="7" t="str">
        <f>iferror(round(averageif('Wholesale Pricing'!H:H,$A321,'Wholesale Pricing'!Q:Q),2),"")</f>
        <v/>
      </c>
      <c r="U321" s="7" t="str">
        <f>iferror(round(averageif('Wholesale Pricing'!I:I,$A321,'Wholesale Pricing'!V:V),2),"")</f>
        <v/>
      </c>
      <c r="V321" s="7" t="str">
        <f>iferror(round(averageif('Wholesale Pricing'!J:J,$A321,'Wholesale Pricing'!AA:AA),2),"")</f>
        <v/>
      </c>
      <c r="W321" s="7" t="str">
        <f>iferror(round(averageif('Wholesale Pricing'!K:K,$A321,'Wholesale Pricing'!AF:AF),2),"")</f>
        <v/>
      </c>
      <c r="X321" s="7" t="str">
        <f>iferror(round(averageif('Wholesale Pricing'!L:L,$A321,'Wholesale Pricing'!AK:AK),2),"")</f>
        <v/>
      </c>
    </row>
    <row r="322" ht="14.25" customHeight="1">
      <c r="A322" s="122" t="s">
        <v>971</v>
      </c>
      <c r="B322" s="125" t="s">
        <v>972</v>
      </c>
      <c r="C322" s="126">
        <v>0.5</v>
      </c>
      <c r="D322" s="124">
        <f t="shared" si="137"/>
        <v>26</v>
      </c>
      <c r="E322" s="124">
        <f t="shared" si="76"/>
        <v>27</v>
      </c>
      <c r="F322" s="124">
        <f t="shared" si="138"/>
        <v>29</v>
      </c>
      <c r="G322" s="124">
        <f t="shared" si="139"/>
        <v>31</v>
      </c>
      <c r="H322" s="7">
        <f t="shared" si="58"/>
        <v>0.52</v>
      </c>
      <c r="J322" s="7" t="str">
        <f t="shared" si="135"/>
        <v/>
      </c>
      <c r="P322" s="7">
        <f t="shared" si="60"/>
        <v>0.48</v>
      </c>
      <c r="R322" s="7" t="str">
        <f t="shared" si="61"/>
        <v/>
      </c>
      <c r="S322" s="7">
        <f t="shared" si="62"/>
        <v>0</v>
      </c>
      <c r="T322" s="7" t="str">
        <f>iferror(round(averageif('Wholesale Pricing'!H:H,$A322,'Wholesale Pricing'!Q:Q),2),"")</f>
        <v/>
      </c>
      <c r="U322" s="7" t="str">
        <f>iferror(round(averageif('Wholesale Pricing'!I:I,$A322,'Wholesale Pricing'!V:V),2),"")</f>
        <v/>
      </c>
      <c r="V322" s="7" t="str">
        <f>iferror(round(averageif('Wholesale Pricing'!J:J,$A322,'Wholesale Pricing'!AA:AA),2),"")</f>
        <v/>
      </c>
      <c r="W322" s="7" t="str">
        <f>iferror(round(averageif('Wholesale Pricing'!K:K,$A322,'Wholesale Pricing'!AF:AF),2),"")</f>
        <v/>
      </c>
      <c r="X322" s="7" t="str">
        <f>iferror(round(averageif('Wholesale Pricing'!L:L,$A322,'Wholesale Pricing'!AK:AK),2),"")</f>
        <v/>
      </c>
    </row>
    <row r="323" ht="14.25" customHeight="1">
      <c r="A323" s="122" t="s">
        <v>974</v>
      </c>
      <c r="B323" s="125" t="s">
        <v>976</v>
      </c>
      <c r="C323" s="126">
        <v>0.2</v>
      </c>
      <c r="D323" s="124">
        <f t="shared" si="137"/>
        <v>65</v>
      </c>
      <c r="E323" s="124">
        <f t="shared" si="76"/>
        <v>67</v>
      </c>
      <c r="F323" s="124">
        <f t="shared" si="138"/>
        <v>72</v>
      </c>
      <c r="G323" s="124">
        <f t="shared" si="139"/>
        <v>77</v>
      </c>
      <c r="H323" s="7">
        <f t="shared" si="58"/>
        <v>0.21</v>
      </c>
      <c r="J323" s="7" t="str">
        <f t="shared" si="135"/>
        <v/>
      </c>
      <c r="P323" s="7">
        <f t="shared" si="60"/>
        <v>0.19</v>
      </c>
      <c r="R323" s="7" t="str">
        <f t="shared" si="61"/>
        <v/>
      </c>
      <c r="S323" s="7">
        <f t="shared" si="62"/>
        <v>0</v>
      </c>
      <c r="T323" s="7" t="str">
        <f>iferror(round(averageif('Wholesale Pricing'!H:H,$A323,'Wholesale Pricing'!Q:Q),2),"")</f>
        <v/>
      </c>
      <c r="U323" s="7" t="str">
        <f>iferror(round(averageif('Wholesale Pricing'!I:I,$A323,'Wholesale Pricing'!V:V),2),"")</f>
        <v/>
      </c>
      <c r="V323" s="7" t="str">
        <f>iferror(round(averageif('Wholesale Pricing'!J:J,$A323,'Wholesale Pricing'!AA:AA),2),"")</f>
        <v/>
      </c>
      <c r="W323" s="7" t="str">
        <f>iferror(round(averageif('Wholesale Pricing'!K:K,$A323,'Wholesale Pricing'!AF:AF),2),"")</f>
        <v/>
      </c>
      <c r="X323" s="7" t="str">
        <f>iferror(round(averageif('Wholesale Pricing'!L:L,$A323,'Wholesale Pricing'!AK:AK),2),"")</f>
        <v/>
      </c>
    </row>
    <row r="324" ht="14.25" customHeight="1">
      <c r="A324" s="122" t="s">
        <v>979</v>
      </c>
      <c r="B324" s="125" t="s">
        <v>980</v>
      </c>
      <c r="C324" s="126">
        <v>0.085</v>
      </c>
      <c r="D324" s="124">
        <f t="shared" si="137"/>
        <v>152</v>
      </c>
      <c r="E324" s="124">
        <f t="shared" si="76"/>
        <v>156</v>
      </c>
      <c r="F324" s="124">
        <f t="shared" si="138"/>
        <v>168</v>
      </c>
      <c r="G324" s="124">
        <f t="shared" si="139"/>
        <v>180</v>
      </c>
      <c r="H324" s="7">
        <f t="shared" si="58"/>
        <v>0.09</v>
      </c>
      <c r="J324" s="7" t="str">
        <f t="shared" si="135"/>
        <v/>
      </c>
      <c r="P324" s="7">
        <f t="shared" si="60"/>
        <v>0.08</v>
      </c>
      <c r="R324" s="7" t="str">
        <f t="shared" si="61"/>
        <v/>
      </c>
      <c r="S324" s="7">
        <f t="shared" si="62"/>
        <v>0</v>
      </c>
      <c r="T324" s="7" t="str">
        <f>iferror(round(averageif('Wholesale Pricing'!H:H,$A324,'Wholesale Pricing'!Q:Q),2),"")</f>
        <v/>
      </c>
      <c r="U324" s="7" t="str">
        <f>iferror(round(averageif('Wholesale Pricing'!I:I,$A324,'Wholesale Pricing'!V:V),2),"")</f>
        <v/>
      </c>
      <c r="V324" s="7" t="str">
        <f>iferror(round(averageif('Wholesale Pricing'!J:J,$A324,'Wholesale Pricing'!AA:AA),2),"")</f>
        <v/>
      </c>
      <c r="W324" s="7" t="str">
        <f>iferror(round(averageif('Wholesale Pricing'!K:K,$A324,'Wholesale Pricing'!AF:AF),2),"")</f>
        <v/>
      </c>
      <c r="X324" s="7" t="str">
        <f>iferror(round(averageif('Wholesale Pricing'!L:L,$A324,'Wholesale Pricing'!AK:AK),2),"")</f>
        <v/>
      </c>
    </row>
    <row r="325" ht="14.25" customHeight="1">
      <c r="A325" s="138" t="s">
        <v>982</v>
      </c>
      <c r="B325" s="129"/>
      <c r="C325" s="139">
        <v>1.8</v>
      </c>
      <c r="D325" s="124">
        <f t="shared" si="137"/>
        <v>7</v>
      </c>
      <c r="E325" s="124">
        <f t="shared" si="76"/>
        <v>8</v>
      </c>
      <c r="F325" s="124">
        <f t="shared" si="138"/>
        <v>8</v>
      </c>
      <c r="G325" s="124">
        <f t="shared" si="139"/>
        <v>9</v>
      </c>
      <c r="H325" s="7">
        <f t="shared" si="58"/>
        <v>1.78</v>
      </c>
      <c r="J325" s="7"/>
      <c r="P325" s="7">
        <f t="shared" si="60"/>
        <v>1.67</v>
      </c>
      <c r="R325" s="7"/>
      <c r="S325" s="7">
        <f t="shared" si="62"/>
        <v>0</v>
      </c>
      <c r="T325" s="7"/>
      <c r="U325" s="7"/>
      <c r="V325" s="7"/>
      <c r="W325" s="7"/>
      <c r="X325" s="7"/>
    </row>
    <row r="326" ht="14.25" customHeight="1">
      <c r="A326" s="122" t="s">
        <v>805</v>
      </c>
      <c r="B326" s="129" t="s">
        <v>985</v>
      </c>
      <c r="C326" s="126">
        <v>0.16</v>
      </c>
      <c r="D326" s="124">
        <f t="shared" si="137"/>
        <v>81</v>
      </c>
      <c r="E326" s="124">
        <f t="shared" si="76"/>
        <v>83</v>
      </c>
      <c r="F326" s="124">
        <f t="shared" si="138"/>
        <v>90</v>
      </c>
      <c r="G326" s="124">
        <f t="shared" si="139"/>
        <v>96</v>
      </c>
      <c r="H326" s="7">
        <f t="shared" si="58"/>
        <v>0.17</v>
      </c>
      <c r="J326" s="7" t="str">
        <f t="shared" ref="J326:J356" si="140">if(C326="",round($D$1/D326,4),"")</f>
        <v/>
      </c>
      <c r="P326" s="7">
        <f t="shared" si="60"/>
        <v>0.16</v>
      </c>
      <c r="R326" s="7" t="str">
        <f t="shared" ref="R326:R356" si="141">iferror(round(average(T326:X326),2),"")</f>
        <v/>
      </c>
      <c r="S326" s="7">
        <f t="shared" si="62"/>
        <v>0</v>
      </c>
      <c r="T326" s="7" t="str">
        <f>iferror(round(averageif('Wholesale Pricing'!H:H,$A326,'Wholesale Pricing'!Q:Q),2),"")</f>
        <v/>
      </c>
      <c r="U326" s="7" t="str">
        <f>iferror(round(averageif('Wholesale Pricing'!I:I,$A326,'Wholesale Pricing'!V:V),2),"")</f>
        <v/>
      </c>
      <c r="V326" s="7" t="str">
        <f>iferror(round(averageif('Wholesale Pricing'!J:J,$A326,'Wholesale Pricing'!AA:AA),2),"")</f>
        <v/>
      </c>
      <c r="W326" s="7" t="str">
        <f>iferror(round(averageif('Wholesale Pricing'!K:K,$A326,'Wholesale Pricing'!AF:AF),2),"")</f>
        <v/>
      </c>
      <c r="X326" s="7" t="str">
        <f>iferror(round(averageif('Wholesale Pricing'!L:L,$A326,'Wholesale Pricing'!AK:AK),2),"")</f>
        <v/>
      </c>
    </row>
    <row r="327" ht="14.25" customHeight="1">
      <c r="A327" s="122" t="s">
        <v>819</v>
      </c>
      <c r="B327" s="129" t="s">
        <v>987</v>
      </c>
      <c r="C327" s="126">
        <v>0.26</v>
      </c>
      <c r="D327" s="124">
        <f t="shared" si="137"/>
        <v>50</v>
      </c>
      <c r="E327" s="124">
        <f t="shared" si="76"/>
        <v>52</v>
      </c>
      <c r="F327" s="124">
        <f t="shared" si="138"/>
        <v>56</v>
      </c>
      <c r="G327" s="124">
        <f t="shared" si="139"/>
        <v>60</v>
      </c>
      <c r="H327" s="7">
        <f t="shared" si="58"/>
        <v>0.27</v>
      </c>
      <c r="J327" s="7" t="str">
        <f t="shared" si="140"/>
        <v/>
      </c>
      <c r="P327" s="7">
        <f t="shared" si="60"/>
        <v>0.25</v>
      </c>
      <c r="R327" s="7" t="str">
        <f t="shared" si="141"/>
        <v/>
      </c>
      <c r="S327" s="7">
        <f t="shared" si="62"/>
        <v>0</v>
      </c>
      <c r="T327" s="7" t="str">
        <f>iferror(round(averageif('Wholesale Pricing'!H:H,$A327,'Wholesale Pricing'!Q:Q),2),"")</f>
        <v/>
      </c>
      <c r="U327" s="7" t="str">
        <f>iferror(round(averageif('Wholesale Pricing'!I:I,$A327,'Wholesale Pricing'!V:V),2),"")</f>
        <v/>
      </c>
      <c r="V327" s="7" t="str">
        <f>iferror(round(averageif('Wholesale Pricing'!J:J,$A327,'Wholesale Pricing'!AA:AA),2),"")</f>
        <v/>
      </c>
      <c r="W327" s="7" t="str">
        <f>iferror(round(averageif('Wholesale Pricing'!K:K,$A327,'Wholesale Pricing'!AF:AF),2),"")</f>
        <v/>
      </c>
      <c r="X327" s="7" t="str">
        <f>iferror(round(averageif('Wholesale Pricing'!L:L,$A327,'Wholesale Pricing'!AK:AK),2),"")</f>
        <v/>
      </c>
    </row>
    <row r="328" ht="14.25" customHeight="1">
      <c r="A328" s="122" t="s">
        <v>837</v>
      </c>
      <c r="B328" s="125" t="s">
        <v>991</v>
      </c>
      <c r="C328" s="126">
        <v>0.28</v>
      </c>
      <c r="D328" s="124">
        <f t="shared" si="137"/>
        <v>46</v>
      </c>
      <c r="E328" s="124">
        <f t="shared" si="76"/>
        <v>48</v>
      </c>
      <c r="F328" s="124">
        <f t="shared" si="138"/>
        <v>51</v>
      </c>
      <c r="G328" s="124">
        <f t="shared" si="139"/>
        <v>55</v>
      </c>
      <c r="H328" s="7">
        <f t="shared" si="58"/>
        <v>0.29</v>
      </c>
      <c r="J328" s="7" t="str">
        <f t="shared" si="140"/>
        <v/>
      </c>
      <c r="P328" s="7">
        <f t="shared" si="60"/>
        <v>0.27</v>
      </c>
      <c r="R328" s="7" t="str">
        <f t="shared" si="141"/>
        <v/>
      </c>
      <c r="S328" s="7">
        <f t="shared" si="62"/>
        <v>0</v>
      </c>
      <c r="T328" s="7" t="str">
        <f>iferror(round(averageif('Wholesale Pricing'!H:H,$A328,'Wholesale Pricing'!Q:Q),2),"")</f>
        <v/>
      </c>
      <c r="U328" s="7" t="str">
        <f>iferror(round(averageif('Wholesale Pricing'!I:I,$A328,'Wholesale Pricing'!V:V),2),"")</f>
        <v/>
      </c>
      <c r="V328" s="7" t="str">
        <f>iferror(round(averageif('Wholesale Pricing'!J:J,$A328,'Wholesale Pricing'!AA:AA),2),"")</f>
        <v/>
      </c>
      <c r="W328" s="7" t="str">
        <f>iferror(round(averageif('Wholesale Pricing'!K:K,$A328,'Wholesale Pricing'!AF:AF),2),"")</f>
        <v/>
      </c>
      <c r="X328" s="7" t="str">
        <f>iferror(round(averageif('Wholesale Pricing'!L:L,$A328,'Wholesale Pricing'!AK:AK),2),"")</f>
        <v/>
      </c>
    </row>
    <row r="329" ht="14.25" customHeight="1">
      <c r="A329" s="122" t="s">
        <v>492</v>
      </c>
      <c r="B329" s="125" t="s">
        <v>994</v>
      </c>
      <c r="C329" s="126">
        <v>0.07</v>
      </c>
      <c r="D329" s="124">
        <f t="shared" si="137"/>
        <v>185</v>
      </c>
      <c r="E329" s="124">
        <f t="shared" si="76"/>
        <v>190</v>
      </c>
      <c r="F329" s="124">
        <f t="shared" si="138"/>
        <v>204</v>
      </c>
      <c r="G329" s="124">
        <f t="shared" si="139"/>
        <v>219</v>
      </c>
      <c r="H329" s="7">
        <f t="shared" si="58"/>
        <v>0.07</v>
      </c>
      <c r="J329" s="7" t="str">
        <f t="shared" si="140"/>
        <v/>
      </c>
      <c r="P329" s="7">
        <f t="shared" si="60"/>
        <v>0.07</v>
      </c>
      <c r="R329" s="7" t="str">
        <f t="shared" si="141"/>
        <v/>
      </c>
      <c r="S329" s="7">
        <f t="shared" si="62"/>
        <v>0</v>
      </c>
      <c r="T329" s="7" t="str">
        <f>iferror(round(averageif('Wholesale Pricing'!H:H,$A329,'Wholesale Pricing'!Q:Q),2),"")</f>
        <v/>
      </c>
      <c r="U329" s="7" t="str">
        <f>iferror(round(averageif('Wholesale Pricing'!I:I,$A329,'Wholesale Pricing'!V:V),2),"")</f>
        <v/>
      </c>
      <c r="V329" s="7" t="str">
        <f>iferror(round(averageif('Wholesale Pricing'!J:J,$A329,'Wholesale Pricing'!AA:AA),2),"")</f>
        <v/>
      </c>
      <c r="W329" s="7" t="str">
        <f>iferror(round(averageif('Wholesale Pricing'!K:K,$A329,'Wholesale Pricing'!AF:AF),2),"")</f>
        <v/>
      </c>
      <c r="X329" s="7" t="str">
        <f>iferror(round(averageif('Wholesale Pricing'!L:L,$A329,'Wholesale Pricing'!AK:AK),2),"")</f>
        <v/>
      </c>
    </row>
    <row r="330" ht="14.25" customHeight="1">
      <c r="A330" s="122" t="s">
        <v>728</v>
      </c>
      <c r="B330" s="125" t="s">
        <v>996</v>
      </c>
      <c r="C330" s="126">
        <v>0.4</v>
      </c>
      <c r="D330" s="124">
        <f t="shared" si="137"/>
        <v>32</v>
      </c>
      <c r="E330" s="124">
        <f t="shared" si="76"/>
        <v>33</v>
      </c>
      <c r="F330" s="124">
        <f t="shared" si="138"/>
        <v>36</v>
      </c>
      <c r="G330" s="124">
        <f t="shared" si="139"/>
        <v>38</v>
      </c>
      <c r="H330" s="7">
        <f t="shared" si="58"/>
        <v>0.42</v>
      </c>
      <c r="J330" s="7" t="str">
        <f t="shared" si="140"/>
        <v/>
      </c>
      <c r="P330" s="7">
        <f t="shared" si="60"/>
        <v>0.39</v>
      </c>
      <c r="R330" s="7" t="str">
        <f t="shared" si="141"/>
        <v/>
      </c>
      <c r="S330" s="7">
        <f t="shared" si="62"/>
        <v>0</v>
      </c>
      <c r="T330" s="7" t="str">
        <f>iferror(round(averageif('Wholesale Pricing'!H:H,$A330,'Wholesale Pricing'!Q:Q),2),"")</f>
        <v/>
      </c>
      <c r="U330" s="7" t="str">
        <f>iferror(round(averageif('Wholesale Pricing'!I:I,$A330,'Wholesale Pricing'!V:V),2),"")</f>
        <v/>
      </c>
      <c r="V330" s="7" t="str">
        <f>iferror(round(averageif('Wholesale Pricing'!J:J,$A330,'Wholesale Pricing'!AA:AA),2),"")</f>
        <v/>
      </c>
      <c r="W330" s="7" t="str">
        <f>iferror(round(averageif('Wholesale Pricing'!K:K,$A330,'Wholesale Pricing'!AF:AF),2),"")</f>
        <v/>
      </c>
      <c r="X330" s="7" t="str">
        <f>iferror(round(averageif('Wholesale Pricing'!L:L,$A330,'Wholesale Pricing'!AK:AK),2),"")</f>
        <v/>
      </c>
    </row>
    <row r="331" ht="14.25" customHeight="1">
      <c r="A331" s="122" t="s">
        <v>975</v>
      </c>
      <c r="B331" s="125" t="s">
        <v>999</v>
      </c>
      <c r="C331" s="126">
        <v>0.35</v>
      </c>
      <c r="D331" s="124">
        <f t="shared" si="137"/>
        <v>37</v>
      </c>
      <c r="E331" s="124">
        <f t="shared" si="76"/>
        <v>38</v>
      </c>
      <c r="F331" s="124">
        <f t="shared" si="138"/>
        <v>41</v>
      </c>
      <c r="G331" s="124">
        <f t="shared" si="139"/>
        <v>44</v>
      </c>
      <c r="H331" s="7">
        <f t="shared" si="58"/>
        <v>0.36</v>
      </c>
      <c r="J331" s="7" t="str">
        <f t="shared" si="140"/>
        <v/>
      </c>
      <c r="P331" s="7">
        <f t="shared" si="60"/>
        <v>0.34</v>
      </c>
      <c r="R331" s="7" t="str">
        <f t="shared" si="141"/>
        <v/>
      </c>
      <c r="S331" s="7">
        <f t="shared" si="62"/>
        <v>0</v>
      </c>
      <c r="T331" s="7" t="str">
        <f>iferror(round(averageif('Wholesale Pricing'!H:H,$A331,'Wholesale Pricing'!Q:Q),2),"")</f>
        <v/>
      </c>
      <c r="U331" s="7" t="str">
        <f>iferror(round(averageif('Wholesale Pricing'!I:I,$A331,'Wholesale Pricing'!V:V),2),"")</f>
        <v/>
      </c>
      <c r="V331" s="7" t="str">
        <f>iferror(round(averageif('Wholesale Pricing'!J:J,$A331,'Wholesale Pricing'!AA:AA),2),"")</f>
        <v/>
      </c>
      <c r="W331" s="7" t="str">
        <f>iferror(round(averageif('Wholesale Pricing'!K:K,$A331,'Wholesale Pricing'!AF:AF),2),"")</f>
        <v/>
      </c>
      <c r="X331" s="7" t="str">
        <f>iferror(round(averageif('Wholesale Pricing'!L:L,$A331,'Wholesale Pricing'!AK:AK),2),"")</f>
        <v/>
      </c>
    </row>
    <row r="332" ht="14.25" customHeight="1">
      <c r="A332" s="122" t="s">
        <v>1002</v>
      </c>
      <c r="B332" s="125" t="s">
        <v>1003</v>
      </c>
      <c r="C332" s="126">
        <v>0.6</v>
      </c>
      <c r="D332" s="124">
        <f t="shared" si="137"/>
        <v>21</v>
      </c>
      <c r="E332" s="124">
        <f t="shared" si="76"/>
        <v>22</v>
      </c>
      <c r="F332" s="124">
        <f t="shared" si="138"/>
        <v>24</v>
      </c>
      <c r="G332" s="124">
        <f t="shared" si="139"/>
        <v>25</v>
      </c>
      <c r="H332" s="7">
        <f t="shared" si="58"/>
        <v>0.64</v>
      </c>
      <c r="J332" s="7" t="str">
        <f t="shared" si="140"/>
        <v/>
      </c>
      <c r="P332" s="7">
        <f t="shared" si="60"/>
        <v>0.6</v>
      </c>
      <c r="R332" s="7" t="str">
        <f t="shared" si="141"/>
        <v/>
      </c>
      <c r="S332" s="7">
        <f t="shared" si="62"/>
        <v>0</v>
      </c>
      <c r="T332" s="7" t="str">
        <f>iferror(round(averageif('Wholesale Pricing'!H:H,$A332,'Wholesale Pricing'!Q:Q),2),"")</f>
        <v/>
      </c>
      <c r="U332" s="7" t="str">
        <f>iferror(round(averageif('Wholesale Pricing'!I:I,$A332,'Wholesale Pricing'!V:V),2),"")</f>
        <v/>
      </c>
      <c r="V332" s="7" t="str">
        <f>iferror(round(averageif('Wholesale Pricing'!J:J,$A332,'Wholesale Pricing'!AA:AA),2),"")</f>
        <v/>
      </c>
      <c r="W332" s="7" t="str">
        <f>iferror(round(averageif('Wholesale Pricing'!K:K,$A332,'Wholesale Pricing'!AF:AF),2),"")</f>
        <v/>
      </c>
      <c r="X332" s="7" t="str">
        <f>iferror(round(averageif('Wholesale Pricing'!L:L,$A332,'Wholesale Pricing'!AK:AK),2),"")</f>
        <v/>
      </c>
    </row>
    <row r="333" ht="14.25" customHeight="1">
      <c r="A333" s="122" t="s">
        <v>1007</v>
      </c>
      <c r="B333" s="125" t="s">
        <v>1008</v>
      </c>
      <c r="C333" s="126">
        <v>0.2</v>
      </c>
      <c r="D333" s="124">
        <f t="shared" si="137"/>
        <v>65</v>
      </c>
      <c r="E333" s="124">
        <f t="shared" si="76"/>
        <v>67</v>
      </c>
      <c r="F333" s="124">
        <f t="shared" si="138"/>
        <v>72</v>
      </c>
      <c r="G333" s="124">
        <f t="shared" si="139"/>
        <v>77</v>
      </c>
      <c r="H333" s="7">
        <f t="shared" si="58"/>
        <v>0.21</v>
      </c>
      <c r="J333" s="7" t="str">
        <f t="shared" si="140"/>
        <v/>
      </c>
      <c r="P333" s="7">
        <f t="shared" si="60"/>
        <v>0.19</v>
      </c>
      <c r="R333" s="7" t="str">
        <f t="shared" si="141"/>
        <v/>
      </c>
      <c r="S333" s="7">
        <f t="shared" si="62"/>
        <v>0</v>
      </c>
      <c r="T333" s="7" t="str">
        <f>iferror(round(averageif('Wholesale Pricing'!H:H,$A333,'Wholesale Pricing'!Q:Q),2),"")</f>
        <v/>
      </c>
      <c r="U333" s="7" t="str">
        <f>iferror(round(averageif('Wholesale Pricing'!I:I,$A333,'Wholesale Pricing'!V:V),2),"")</f>
        <v/>
      </c>
      <c r="V333" s="7" t="str">
        <f>iferror(round(averageif('Wholesale Pricing'!J:J,$A333,'Wholesale Pricing'!AA:AA),2),"")</f>
        <v/>
      </c>
      <c r="W333" s="7" t="str">
        <f>iferror(round(averageif('Wholesale Pricing'!K:K,$A333,'Wholesale Pricing'!AF:AF),2),"")</f>
        <v/>
      </c>
      <c r="X333" s="7" t="str">
        <f>iferror(round(averageif('Wholesale Pricing'!L:L,$A333,'Wholesale Pricing'!AK:AK),2),"")</f>
        <v/>
      </c>
    </row>
    <row r="334" ht="14.25" customHeight="1">
      <c r="A334" s="122" t="s">
        <v>1009</v>
      </c>
      <c r="B334" s="125" t="s">
        <v>1010</v>
      </c>
      <c r="C334" s="126">
        <v>0.55</v>
      </c>
      <c r="D334" s="124">
        <f t="shared" si="137"/>
        <v>23</v>
      </c>
      <c r="E334" s="124">
        <f t="shared" si="76"/>
        <v>24</v>
      </c>
      <c r="F334" s="124">
        <f t="shared" si="138"/>
        <v>26</v>
      </c>
      <c r="G334" s="124">
        <f t="shared" si="139"/>
        <v>28</v>
      </c>
      <c r="H334" s="7">
        <f t="shared" si="58"/>
        <v>0.57</v>
      </c>
      <c r="J334" s="7" t="str">
        <f t="shared" si="140"/>
        <v/>
      </c>
      <c r="P334" s="7">
        <f t="shared" si="60"/>
        <v>0.54</v>
      </c>
      <c r="R334" s="7" t="str">
        <f t="shared" si="141"/>
        <v/>
      </c>
      <c r="S334" s="7">
        <f t="shared" si="62"/>
        <v>0</v>
      </c>
      <c r="T334" s="7" t="str">
        <f>iferror(round(averageif('Wholesale Pricing'!H:H,$A334,'Wholesale Pricing'!Q:Q),2),"")</f>
        <v/>
      </c>
      <c r="U334" s="7" t="str">
        <f>iferror(round(averageif('Wholesale Pricing'!I:I,$A334,'Wholesale Pricing'!V:V),2),"")</f>
        <v/>
      </c>
      <c r="V334" s="7" t="str">
        <f>iferror(round(averageif('Wholesale Pricing'!J:J,$A334,'Wholesale Pricing'!AA:AA),2),"")</f>
        <v/>
      </c>
      <c r="W334" s="7" t="str">
        <f>iferror(round(averageif('Wholesale Pricing'!K:K,$A334,'Wholesale Pricing'!AF:AF),2),"")</f>
        <v/>
      </c>
      <c r="X334" s="7" t="str">
        <f>iferror(round(averageif('Wholesale Pricing'!L:L,$A334,'Wholesale Pricing'!AK:AK),2),"")</f>
        <v/>
      </c>
    </row>
    <row r="335" ht="14.25" customHeight="1">
      <c r="A335" s="122" t="s">
        <v>1014</v>
      </c>
      <c r="B335" s="125" t="s">
        <v>1015</v>
      </c>
      <c r="C335" s="126">
        <v>0.1</v>
      </c>
      <c r="D335" s="124">
        <f t="shared" si="137"/>
        <v>130</v>
      </c>
      <c r="E335" s="124">
        <f t="shared" si="76"/>
        <v>133</v>
      </c>
      <c r="F335" s="124">
        <f t="shared" si="138"/>
        <v>144</v>
      </c>
      <c r="G335" s="124">
        <f t="shared" si="139"/>
        <v>154</v>
      </c>
      <c r="H335" s="7">
        <f t="shared" si="58"/>
        <v>0.1</v>
      </c>
      <c r="J335" s="7" t="str">
        <f t="shared" si="140"/>
        <v/>
      </c>
      <c r="P335" s="7">
        <f t="shared" si="60"/>
        <v>0.1</v>
      </c>
      <c r="R335" s="7" t="str">
        <f t="shared" si="141"/>
        <v/>
      </c>
      <c r="S335" s="7">
        <f t="shared" si="62"/>
        <v>0</v>
      </c>
      <c r="T335" s="7" t="str">
        <f>iferror(round(averageif('Wholesale Pricing'!H:H,$A335,'Wholesale Pricing'!Q:Q),2),"")</f>
        <v/>
      </c>
      <c r="U335" s="7" t="str">
        <f>iferror(round(averageif('Wholesale Pricing'!I:I,$A335,'Wholesale Pricing'!V:V),2),"")</f>
        <v/>
      </c>
      <c r="V335" s="7" t="str">
        <f>iferror(round(averageif('Wholesale Pricing'!J:J,$A335,'Wholesale Pricing'!AA:AA),2),"")</f>
        <v/>
      </c>
      <c r="W335" s="7" t="str">
        <f>iferror(round(averageif('Wholesale Pricing'!K:K,$A335,'Wholesale Pricing'!AF:AF),2),"")</f>
        <v/>
      </c>
      <c r="X335" s="7" t="str">
        <f>iferror(round(averageif('Wholesale Pricing'!L:L,$A335,'Wholesale Pricing'!AK:AK),2),"")</f>
        <v/>
      </c>
    </row>
    <row r="336" ht="14.25" customHeight="1">
      <c r="A336" s="122" t="s">
        <v>851</v>
      </c>
      <c r="B336" s="125" t="s">
        <v>1017</v>
      </c>
      <c r="C336" s="135"/>
      <c r="D336" s="122" t="str">
        <f t="shared" si="137"/>
        <v/>
      </c>
      <c r="E336" s="124">
        <f t="shared" si="76"/>
        <v>0</v>
      </c>
      <c r="F336" s="124">
        <f t="shared" si="138"/>
        <v>0</v>
      </c>
      <c r="G336" s="124">
        <f t="shared" si="139"/>
        <v>0</v>
      </c>
      <c r="H336" s="7" t="str">
        <f t="shared" si="58"/>
        <v>#DIV/0!</v>
      </c>
      <c r="J336" s="7" t="str">
        <f t="shared" si="140"/>
        <v>#DIV/0!</v>
      </c>
      <c r="P336" s="7" t="str">
        <f t="shared" si="60"/>
        <v/>
      </c>
      <c r="R336" s="7" t="str">
        <f t="shared" si="141"/>
        <v/>
      </c>
      <c r="S336" s="7">
        <f t="shared" si="62"/>
        <v>0</v>
      </c>
      <c r="T336" s="7" t="str">
        <f>iferror(round(averageif('Wholesale Pricing'!H:H,$A336,'Wholesale Pricing'!Q:Q),2),"")</f>
        <v/>
      </c>
      <c r="U336" s="7" t="str">
        <f>iferror(round(averageif('Wholesale Pricing'!I:I,$A336,'Wholesale Pricing'!V:V),2),"")</f>
        <v/>
      </c>
      <c r="V336" s="7" t="str">
        <f>iferror(round(averageif('Wholesale Pricing'!J:J,$A336,'Wholesale Pricing'!AA:AA),2),"")</f>
        <v/>
      </c>
      <c r="W336" s="7" t="str">
        <f>iferror(round(averageif('Wholesale Pricing'!K:K,$A336,'Wholesale Pricing'!AF:AF),2),"")</f>
        <v/>
      </c>
      <c r="X336" s="7" t="str">
        <f>iferror(round(averageif('Wholesale Pricing'!L:L,$A336,'Wholesale Pricing'!AK:AK),2),"")</f>
        <v/>
      </c>
    </row>
    <row r="337" ht="14.25" customHeight="1">
      <c r="A337" s="122" t="s">
        <v>876</v>
      </c>
      <c r="B337" s="125" t="s">
        <v>1021</v>
      </c>
      <c r="C337" s="126">
        <v>0.28</v>
      </c>
      <c r="D337" s="124">
        <f t="shared" si="137"/>
        <v>46</v>
      </c>
      <c r="E337" s="124">
        <f t="shared" si="76"/>
        <v>48</v>
      </c>
      <c r="F337" s="124">
        <f t="shared" si="138"/>
        <v>51</v>
      </c>
      <c r="G337" s="124">
        <f t="shared" si="139"/>
        <v>55</v>
      </c>
      <c r="H337" s="7">
        <f t="shared" si="58"/>
        <v>0.29</v>
      </c>
      <c r="J337" s="7" t="str">
        <f t="shared" si="140"/>
        <v/>
      </c>
      <c r="P337" s="7">
        <f t="shared" si="60"/>
        <v>0.27</v>
      </c>
      <c r="R337" s="7" t="str">
        <f t="shared" si="141"/>
        <v/>
      </c>
      <c r="S337" s="7">
        <f t="shared" si="62"/>
        <v>0</v>
      </c>
      <c r="T337" s="7" t="str">
        <f>iferror(round(averageif('Wholesale Pricing'!H:H,$A337,'Wholesale Pricing'!Q:Q),2),"")</f>
        <v/>
      </c>
      <c r="U337" s="7" t="str">
        <f>iferror(round(averageif('Wholesale Pricing'!I:I,$A337,'Wholesale Pricing'!V:V),2),"")</f>
        <v/>
      </c>
      <c r="V337" s="7" t="str">
        <f>iferror(round(averageif('Wholesale Pricing'!J:J,$A337,'Wholesale Pricing'!AA:AA),2),"")</f>
        <v/>
      </c>
      <c r="W337" s="7" t="str">
        <f>iferror(round(averageif('Wholesale Pricing'!K:K,$A337,'Wholesale Pricing'!AF:AF),2),"")</f>
        <v/>
      </c>
      <c r="X337" s="7" t="str">
        <f>iferror(round(averageif('Wholesale Pricing'!L:L,$A337,'Wholesale Pricing'!AK:AK),2),"")</f>
        <v/>
      </c>
    </row>
    <row r="338" ht="14.25" customHeight="1">
      <c r="A338" s="122" t="s">
        <v>1026</v>
      </c>
      <c r="B338" s="125" t="s">
        <v>1028</v>
      </c>
      <c r="C338" s="135"/>
      <c r="D338" s="122" t="str">
        <f t="shared" si="137"/>
        <v/>
      </c>
      <c r="E338" s="124">
        <f t="shared" si="76"/>
        <v>0</v>
      </c>
      <c r="F338" s="124">
        <f t="shared" si="138"/>
        <v>0</v>
      </c>
      <c r="G338" s="124">
        <f t="shared" si="139"/>
        <v>0</v>
      </c>
      <c r="H338" s="7" t="str">
        <f t="shared" si="58"/>
        <v>#DIV/0!</v>
      </c>
      <c r="J338" s="7" t="str">
        <f t="shared" si="140"/>
        <v>#DIV/0!</v>
      </c>
      <c r="P338" s="7" t="str">
        <f t="shared" si="60"/>
        <v/>
      </c>
      <c r="R338" s="7" t="str">
        <f t="shared" si="141"/>
        <v/>
      </c>
      <c r="S338" s="7">
        <f t="shared" si="62"/>
        <v>0</v>
      </c>
      <c r="T338" s="7" t="str">
        <f>iferror(round(averageif('Wholesale Pricing'!H:H,$A338,'Wholesale Pricing'!Q:Q),2),"")</f>
        <v/>
      </c>
      <c r="U338" s="7" t="str">
        <f>iferror(round(averageif('Wholesale Pricing'!I:I,$A338,'Wholesale Pricing'!V:V),2),"")</f>
        <v/>
      </c>
      <c r="V338" s="7" t="str">
        <f>iferror(round(averageif('Wholesale Pricing'!J:J,$A338,'Wholesale Pricing'!AA:AA),2),"")</f>
        <v/>
      </c>
      <c r="W338" s="7" t="str">
        <f>iferror(round(averageif('Wholesale Pricing'!K:K,$A338,'Wholesale Pricing'!AF:AF),2),"")</f>
        <v/>
      </c>
      <c r="X338" s="7" t="str">
        <f>iferror(round(averageif('Wholesale Pricing'!L:L,$A338,'Wholesale Pricing'!AK:AK),2),"")</f>
        <v/>
      </c>
    </row>
    <row r="339" ht="14.25" customHeight="1">
      <c r="A339" s="122" t="s">
        <v>1030</v>
      </c>
      <c r="B339" s="125" t="s">
        <v>1031</v>
      </c>
      <c r="C339" s="126">
        <v>0.175</v>
      </c>
      <c r="D339" s="124">
        <f t="shared" si="137"/>
        <v>74</v>
      </c>
      <c r="E339" s="124">
        <f t="shared" si="76"/>
        <v>76</v>
      </c>
      <c r="F339" s="124">
        <f t="shared" si="138"/>
        <v>82</v>
      </c>
      <c r="G339" s="124">
        <f t="shared" si="139"/>
        <v>88</v>
      </c>
      <c r="H339" s="7">
        <f t="shared" si="58"/>
        <v>0.18</v>
      </c>
      <c r="J339" s="7" t="str">
        <f t="shared" si="140"/>
        <v/>
      </c>
      <c r="P339" s="7">
        <f t="shared" si="60"/>
        <v>0.17</v>
      </c>
      <c r="R339" s="7" t="str">
        <f t="shared" si="141"/>
        <v/>
      </c>
      <c r="S339" s="7">
        <f t="shared" si="62"/>
        <v>0</v>
      </c>
      <c r="T339" s="7" t="str">
        <f>iferror(round(averageif('Wholesale Pricing'!H:H,$A339,'Wholesale Pricing'!Q:Q),2),"")</f>
        <v/>
      </c>
      <c r="U339" s="7" t="str">
        <f>iferror(round(averageif('Wholesale Pricing'!I:I,$A339,'Wholesale Pricing'!V:V),2),"")</f>
        <v/>
      </c>
      <c r="V339" s="7" t="str">
        <f>iferror(round(averageif('Wholesale Pricing'!J:J,$A339,'Wholesale Pricing'!AA:AA),2),"")</f>
        <v/>
      </c>
      <c r="W339" s="7" t="str">
        <f>iferror(round(averageif('Wholesale Pricing'!K:K,$A339,'Wholesale Pricing'!AF:AF),2),"")</f>
        <v/>
      </c>
      <c r="X339" s="7" t="str">
        <f>iferror(round(averageif('Wholesale Pricing'!L:L,$A339,'Wholesale Pricing'!AK:AK),2),"")</f>
        <v/>
      </c>
    </row>
    <row r="340" ht="14.25" customHeight="1">
      <c r="A340" s="138" t="s">
        <v>1035</v>
      </c>
      <c r="B340" s="129" t="s">
        <v>1036</v>
      </c>
      <c r="C340" s="139">
        <v>0.15</v>
      </c>
      <c r="D340" s="124">
        <f t="shared" si="137"/>
        <v>86</v>
      </c>
      <c r="E340" s="124">
        <f t="shared" si="76"/>
        <v>88</v>
      </c>
      <c r="F340" s="124">
        <f t="shared" si="138"/>
        <v>95</v>
      </c>
      <c r="G340" s="124">
        <f t="shared" si="139"/>
        <v>102</v>
      </c>
      <c r="H340" s="7">
        <f t="shared" si="58"/>
        <v>0.16</v>
      </c>
      <c r="J340" s="7" t="str">
        <f t="shared" si="140"/>
        <v/>
      </c>
      <c r="P340" s="7">
        <f t="shared" si="60"/>
        <v>0.15</v>
      </c>
      <c r="R340" s="7" t="str">
        <f t="shared" si="141"/>
        <v/>
      </c>
      <c r="S340" s="7">
        <f t="shared" si="62"/>
        <v>0</v>
      </c>
      <c r="T340" s="7" t="str">
        <f>iferror(round(averageif('Wholesale Pricing'!H:H,$A340,'Wholesale Pricing'!Q:Q),2),"")</f>
        <v/>
      </c>
      <c r="U340" s="7" t="str">
        <f>iferror(round(averageif('Wholesale Pricing'!I:I,$A340,'Wholesale Pricing'!V:V),2),"")</f>
        <v/>
      </c>
      <c r="V340" s="7" t="str">
        <f>iferror(round(averageif('Wholesale Pricing'!J:J,$A340,'Wholesale Pricing'!AA:AA),2),"")</f>
        <v/>
      </c>
      <c r="W340" s="7" t="str">
        <f>iferror(round(averageif('Wholesale Pricing'!K:K,$A340,'Wholesale Pricing'!AF:AF),2),"")</f>
        <v/>
      </c>
      <c r="X340" s="7" t="str">
        <f>iferror(round(averageif('Wholesale Pricing'!L:L,$A340,'Wholesale Pricing'!AK:AK),2),"")</f>
        <v/>
      </c>
    </row>
    <row r="341" ht="14.25" customHeight="1">
      <c r="A341" s="122" t="s">
        <v>1037</v>
      </c>
      <c r="B341" s="129" t="s">
        <v>1038</v>
      </c>
      <c r="C341" s="139">
        <v>1.2</v>
      </c>
      <c r="D341" s="124">
        <f t="shared" si="137"/>
        <v>10</v>
      </c>
      <c r="E341" s="124">
        <f t="shared" si="76"/>
        <v>11</v>
      </c>
      <c r="F341" s="124">
        <f t="shared" si="138"/>
        <v>12</v>
      </c>
      <c r="G341" s="124">
        <f>IFERROR(ROUNDUP(SUM(SUM($D341/$D$1)*$G$1),0),"")+1</f>
        <v>13</v>
      </c>
      <c r="H341" s="7">
        <f t="shared" si="58"/>
        <v>1.23</v>
      </c>
      <c r="J341" s="7" t="str">
        <f t="shared" si="140"/>
        <v/>
      </c>
      <c r="P341" s="7">
        <f t="shared" si="60"/>
        <v>1.15</v>
      </c>
      <c r="R341" s="7" t="str">
        <f t="shared" si="141"/>
        <v/>
      </c>
      <c r="S341" s="7">
        <f t="shared" si="62"/>
        <v>0</v>
      </c>
      <c r="T341" s="7" t="str">
        <f>iferror(round(averageif('Wholesale Pricing'!H:H,$A341,'Wholesale Pricing'!Q:Q),2),"")</f>
        <v/>
      </c>
      <c r="U341" s="7" t="str">
        <f>iferror(round(averageif('Wholesale Pricing'!I:I,$A341,'Wholesale Pricing'!V:V),2),"")</f>
        <v/>
      </c>
      <c r="V341" s="7" t="str">
        <f>iferror(round(averageif('Wholesale Pricing'!J:J,$A341,'Wholesale Pricing'!AA:AA),2),"")</f>
        <v/>
      </c>
      <c r="W341" s="7" t="str">
        <f>iferror(round(averageif('Wholesale Pricing'!K:K,$A341,'Wholesale Pricing'!AF:AF),2),"")</f>
        <v/>
      </c>
      <c r="X341" s="7" t="str">
        <f>iferror(round(averageif('Wholesale Pricing'!L:L,$A341,'Wholesale Pricing'!AK:AK),2),"")</f>
        <v/>
      </c>
    </row>
    <row r="342" ht="14.25" customHeight="1">
      <c r="A342" s="122" t="s">
        <v>1041</v>
      </c>
      <c r="B342" s="129" t="s">
        <v>1042</v>
      </c>
      <c r="C342" s="126">
        <v>0.135</v>
      </c>
      <c r="D342" s="124">
        <f t="shared" si="137"/>
        <v>96</v>
      </c>
      <c r="E342" s="124">
        <f t="shared" si="76"/>
        <v>99</v>
      </c>
      <c r="F342" s="124">
        <f t="shared" si="138"/>
        <v>106</v>
      </c>
      <c r="G342" s="124">
        <f t="shared" ref="G342:G356" si="142">IFERROR(ROUNDUP(SUM(SUM($D342/$D$1)*$G$1),0),"")</f>
        <v>114</v>
      </c>
      <c r="H342" s="7">
        <f t="shared" si="58"/>
        <v>0.14</v>
      </c>
      <c r="J342" s="7" t="str">
        <f t="shared" si="140"/>
        <v/>
      </c>
      <c r="P342" s="7">
        <f t="shared" si="60"/>
        <v>0.13</v>
      </c>
      <c r="R342" s="7" t="str">
        <f t="shared" si="141"/>
        <v/>
      </c>
      <c r="S342" s="7">
        <f t="shared" si="62"/>
        <v>0</v>
      </c>
      <c r="T342" s="7" t="str">
        <f>iferror(round(averageif('Wholesale Pricing'!H:H,$A342,'Wholesale Pricing'!Q:Q),2),"")</f>
        <v/>
      </c>
      <c r="U342" s="7" t="str">
        <f>iferror(round(averageif('Wholesale Pricing'!I:I,$A342,'Wholesale Pricing'!V:V),2),"")</f>
        <v/>
      </c>
      <c r="V342" s="7" t="str">
        <f>iferror(round(averageif('Wholesale Pricing'!J:J,$A342,'Wholesale Pricing'!AA:AA),2),"")</f>
        <v/>
      </c>
      <c r="W342" s="7" t="str">
        <f>iferror(round(averageif('Wholesale Pricing'!K:K,$A342,'Wholesale Pricing'!AF:AF),2),"")</f>
        <v/>
      </c>
      <c r="X342" s="7" t="str">
        <f>iferror(round(averageif('Wholesale Pricing'!L:L,$A342,'Wholesale Pricing'!AK:AK),2),"")</f>
        <v/>
      </c>
    </row>
    <row r="343" ht="14.25" customHeight="1">
      <c r="A343" s="122" t="s">
        <v>1044</v>
      </c>
      <c r="B343" s="129" t="s">
        <v>1045</v>
      </c>
      <c r="C343" s="139">
        <v>1.0</v>
      </c>
      <c r="D343" s="124">
        <f t="shared" si="137"/>
        <v>13</v>
      </c>
      <c r="E343" s="124">
        <f t="shared" si="76"/>
        <v>14</v>
      </c>
      <c r="F343" s="124">
        <f t="shared" si="138"/>
        <v>15</v>
      </c>
      <c r="G343" s="124">
        <f t="shared" si="142"/>
        <v>16</v>
      </c>
      <c r="H343" s="7">
        <f t="shared" si="58"/>
        <v>1</v>
      </c>
      <c r="J343" s="7" t="str">
        <f t="shared" si="140"/>
        <v/>
      </c>
      <c r="P343" s="7">
        <f t="shared" si="60"/>
        <v>0.94</v>
      </c>
      <c r="R343" s="7" t="str">
        <f t="shared" si="141"/>
        <v/>
      </c>
      <c r="S343" s="7">
        <f t="shared" si="62"/>
        <v>0</v>
      </c>
      <c r="T343" s="7" t="str">
        <f>iferror(round(averageif('Wholesale Pricing'!H:H,$A343,'Wholesale Pricing'!Q:Q),2),"")</f>
        <v/>
      </c>
      <c r="U343" s="7" t="str">
        <f>iferror(round(averageif('Wholesale Pricing'!I:I,$A343,'Wholesale Pricing'!V:V),2),"")</f>
        <v/>
      </c>
      <c r="V343" s="7" t="str">
        <f>iferror(round(averageif('Wholesale Pricing'!J:J,$A343,'Wholesale Pricing'!AA:AA),2),"")</f>
        <v/>
      </c>
      <c r="W343" s="7" t="str">
        <f>iferror(round(averageif('Wholesale Pricing'!K:K,$A343,'Wholesale Pricing'!AF:AF),2),"")</f>
        <v/>
      </c>
      <c r="X343" s="7" t="str">
        <f>iferror(round(averageif('Wholesale Pricing'!L:L,$A343,'Wholesale Pricing'!AK:AK),2),"")</f>
        <v/>
      </c>
    </row>
    <row r="344" ht="14.25" customHeight="1">
      <c r="A344" s="122" t="s">
        <v>1046</v>
      </c>
      <c r="B344" s="125" t="s">
        <v>1047</v>
      </c>
      <c r="C344" s="126">
        <v>0.05</v>
      </c>
      <c r="D344" s="124">
        <f t="shared" si="137"/>
        <v>260</v>
      </c>
      <c r="E344" s="124">
        <f t="shared" si="76"/>
        <v>266</v>
      </c>
      <c r="F344" s="124">
        <f t="shared" si="138"/>
        <v>287</v>
      </c>
      <c r="G344" s="124">
        <f t="shared" si="142"/>
        <v>307</v>
      </c>
      <c r="H344" s="7">
        <f t="shared" si="58"/>
        <v>0.05</v>
      </c>
      <c r="J344" s="7" t="str">
        <f t="shared" si="140"/>
        <v/>
      </c>
      <c r="P344" s="7">
        <f t="shared" si="60"/>
        <v>0.05</v>
      </c>
      <c r="R344" s="7" t="str">
        <f t="shared" si="141"/>
        <v/>
      </c>
      <c r="S344" s="7">
        <f t="shared" si="62"/>
        <v>0</v>
      </c>
      <c r="T344" s="7" t="str">
        <f>iferror(round(averageif('Wholesale Pricing'!H:H,$A344,'Wholesale Pricing'!Q:Q),2),"")</f>
        <v/>
      </c>
      <c r="U344" s="7" t="str">
        <f>iferror(round(averageif('Wholesale Pricing'!I:I,$A344,'Wholesale Pricing'!V:V),2),"")</f>
        <v/>
      </c>
      <c r="V344" s="7" t="str">
        <f>iferror(round(averageif('Wholesale Pricing'!J:J,$A344,'Wholesale Pricing'!AA:AA),2),"")</f>
        <v/>
      </c>
      <c r="W344" s="7" t="str">
        <f>iferror(round(averageif('Wholesale Pricing'!K:K,$A344,'Wholesale Pricing'!AF:AF),2),"")</f>
        <v/>
      </c>
      <c r="X344" s="7" t="str">
        <f>iferror(round(averageif('Wholesale Pricing'!L:L,$A344,'Wholesale Pricing'!AK:AK),2),"")</f>
        <v/>
      </c>
    </row>
    <row r="345" ht="14.25" customHeight="1">
      <c r="A345" s="122" t="s">
        <v>1048</v>
      </c>
      <c r="B345" s="125" t="s">
        <v>1049</v>
      </c>
      <c r="C345" s="126">
        <v>0.16</v>
      </c>
      <c r="D345" s="124">
        <f t="shared" si="137"/>
        <v>81</v>
      </c>
      <c r="E345" s="124">
        <f t="shared" si="76"/>
        <v>83</v>
      </c>
      <c r="F345" s="124">
        <f t="shared" si="138"/>
        <v>90</v>
      </c>
      <c r="G345" s="124">
        <f t="shared" si="142"/>
        <v>96</v>
      </c>
      <c r="H345" s="7">
        <f t="shared" si="58"/>
        <v>0.17</v>
      </c>
      <c r="J345" s="7" t="str">
        <f t="shared" si="140"/>
        <v/>
      </c>
      <c r="P345" s="7">
        <f t="shared" si="60"/>
        <v>0.16</v>
      </c>
      <c r="R345" s="7" t="str">
        <f t="shared" si="141"/>
        <v/>
      </c>
      <c r="S345" s="7">
        <f t="shared" si="62"/>
        <v>0</v>
      </c>
      <c r="T345" s="7" t="str">
        <f>iferror(round(averageif('Wholesale Pricing'!H:H,$A345,'Wholesale Pricing'!Q:Q),2),"")</f>
        <v/>
      </c>
      <c r="U345" s="7" t="str">
        <f>iferror(round(averageif('Wholesale Pricing'!I:I,$A345,'Wholesale Pricing'!V:V),2),"")</f>
        <v/>
      </c>
      <c r="V345" s="7" t="str">
        <f>iferror(round(averageif('Wholesale Pricing'!J:J,$A345,'Wholesale Pricing'!AA:AA),2),"")</f>
        <v/>
      </c>
      <c r="W345" s="7" t="str">
        <f>iferror(round(averageif('Wholesale Pricing'!K:K,$A345,'Wholesale Pricing'!AF:AF),2),"")</f>
        <v/>
      </c>
      <c r="X345" s="7" t="str">
        <f>iferror(round(averageif('Wholesale Pricing'!L:L,$A345,'Wholesale Pricing'!AK:AK),2),"")</f>
        <v/>
      </c>
    </row>
    <row r="346" ht="14.25" customHeight="1">
      <c r="A346" s="138" t="s">
        <v>1053</v>
      </c>
      <c r="B346" s="125"/>
      <c r="C346" s="139">
        <v>0.065</v>
      </c>
      <c r="D346" s="124">
        <f t="shared" si="137"/>
        <v>200</v>
      </c>
      <c r="E346" s="124">
        <f t="shared" si="76"/>
        <v>205</v>
      </c>
      <c r="F346" s="124">
        <f t="shared" si="138"/>
        <v>221</v>
      </c>
      <c r="G346" s="124">
        <f t="shared" si="142"/>
        <v>237</v>
      </c>
      <c r="H346" s="7">
        <f t="shared" si="58"/>
        <v>0.07</v>
      </c>
      <c r="J346" s="7" t="str">
        <f t="shared" si="140"/>
        <v/>
      </c>
      <c r="P346" s="7">
        <f t="shared" si="60"/>
        <v>0.06</v>
      </c>
      <c r="R346" s="7" t="str">
        <f t="shared" si="141"/>
        <v/>
      </c>
      <c r="S346" s="7">
        <f t="shared" si="62"/>
        <v>0</v>
      </c>
      <c r="T346" s="7"/>
      <c r="U346" s="7"/>
      <c r="V346" s="7"/>
      <c r="W346" s="7"/>
      <c r="X346" s="7"/>
    </row>
    <row r="347" ht="14.25" customHeight="1">
      <c r="A347" s="138" t="s">
        <v>1054</v>
      </c>
      <c r="B347" s="125"/>
      <c r="C347" s="139">
        <v>0.16</v>
      </c>
      <c r="D347" s="124">
        <f t="shared" si="137"/>
        <v>81</v>
      </c>
      <c r="E347" s="124">
        <f t="shared" si="76"/>
        <v>83</v>
      </c>
      <c r="F347" s="124">
        <f t="shared" si="138"/>
        <v>90</v>
      </c>
      <c r="G347" s="124">
        <f t="shared" si="142"/>
        <v>96</v>
      </c>
      <c r="H347" s="7">
        <f t="shared" si="58"/>
        <v>0.17</v>
      </c>
      <c r="J347" s="7" t="str">
        <f t="shared" si="140"/>
        <v/>
      </c>
      <c r="P347" s="7">
        <f t="shared" si="60"/>
        <v>0.16</v>
      </c>
      <c r="R347" s="7" t="str">
        <f t="shared" si="141"/>
        <v/>
      </c>
      <c r="S347" s="7">
        <f t="shared" si="62"/>
        <v>0</v>
      </c>
      <c r="T347" s="7"/>
      <c r="U347" s="7"/>
      <c r="V347" s="7"/>
      <c r="W347" s="7"/>
      <c r="X347" s="7"/>
    </row>
    <row r="348" ht="14.25" customHeight="1">
      <c r="A348" s="122" t="s">
        <v>1057</v>
      </c>
      <c r="B348" s="125" t="s">
        <v>1058</v>
      </c>
      <c r="C348" s="126">
        <v>0.16</v>
      </c>
      <c r="D348" s="124">
        <f t="shared" si="137"/>
        <v>81</v>
      </c>
      <c r="E348" s="124">
        <f t="shared" si="76"/>
        <v>83</v>
      </c>
      <c r="F348" s="124">
        <f t="shared" si="138"/>
        <v>90</v>
      </c>
      <c r="G348" s="124">
        <f t="shared" si="142"/>
        <v>96</v>
      </c>
      <c r="H348" s="7">
        <f t="shared" si="58"/>
        <v>0.17</v>
      </c>
      <c r="J348" s="7" t="str">
        <f t="shared" si="140"/>
        <v/>
      </c>
      <c r="P348" s="7">
        <f t="shared" si="60"/>
        <v>0.16</v>
      </c>
      <c r="R348" s="7" t="str">
        <f t="shared" si="141"/>
        <v/>
      </c>
      <c r="S348" s="7">
        <f t="shared" si="62"/>
        <v>0</v>
      </c>
      <c r="T348" s="7" t="str">
        <f>iferror(round(averageif('Wholesale Pricing'!H:H,$A348,'Wholesale Pricing'!Q:Q),2),"")</f>
        <v/>
      </c>
      <c r="U348" s="7" t="str">
        <f>iferror(round(averageif('Wholesale Pricing'!I:I,$A348,'Wholesale Pricing'!V:V),2),"")</f>
        <v/>
      </c>
      <c r="V348" s="7" t="str">
        <f>iferror(round(averageif('Wholesale Pricing'!J:J,$A348,'Wholesale Pricing'!AA:AA),2),"")</f>
        <v/>
      </c>
      <c r="W348" s="7" t="str">
        <f>iferror(round(averageif('Wholesale Pricing'!K:K,$A348,'Wholesale Pricing'!AF:AF),2),"")</f>
        <v/>
      </c>
      <c r="X348" s="7" t="str">
        <f>iferror(round(averageif('Wholesale Pricing'!L:L,$A348,'Wholesale Pricing'!AK:AK),2),"")</f>
        <v/>
      </c>
    </row>
    <row r="349" ht="14.25" customHeight="1">
      <c r="A349" s="122" t="s">
        <v>1059</v>
      </c>
      <c r="B349" s="125" t="s">
        <v>1059</v>
      </c>
      <c r="C349" s="126">
        <v>0.12</v>
      </c>
      <c r="D349" s="124">
        <f t="shared" si="137"/>
        <v>108</v>
      </c>
      <c r="E349" s="124">
        <f t="shared" si="76"/>
        <v>111</v>
      </c>
      <c r="F349" s="124">
        <f t="shared" si="138"/>
        <v>119</v>
      </c>
      <c r="G349" s="124">
        <f t="shared" si="142"/>
        <v>128</v>
      </c>
      <c r="H349" s="7">
        <f t="shared" si="58"/>
        <v>0.13</v>
      </c>
      <c r="J349" s="7" t="str">
        <f t="shared" si="140"/>
        <v/>
      </c>
      <c r="P349" s="7">
        <f t="shared" si="60"/>
        <v>0.12</v>
      </c>
      <c r="R349" s="7" t="str">
        <f t="shared" si="141"/>
        <v/>
      </c>
      <c r="S349" s="7">
        <f t="shared" si="62"/>
        <v>0</v>
      </c>
      <c r="T349" s="7" t="str">
        <f>iferror(round(averageif('Wholesale Pricing'!H:H,$A349,'Wholesale Pricing'!Q:Q),2),"")</f>
        <v/>
      </c>
      <c r="U349" s="7" t="str">
        <f>iferror(round(averageif('Wholesale Pricing'!I:I,$A349,'Wholesale Pricing'!V:V),2),"")</f>
        <v/>
      </c>
      <c r="V349" s="7" t="str">
        <f>iferror(round(averageif('Wholesale Pricing'!J:J,$A349,'Wholesale Pricing'!AA:AA),2),"")</f>
        <v/>
      </c>
      <c r="W349" s="7" t="str">
        <f>iferror(round(averageif('Wholesale Pricing'!K:K,$A349,'Wholesale Pricing'!AF:AF),2),"")</f>
        <v/>
      </c>
      <c r="X349" s="7" t="str">
        <f>iferror(round(averageif('Wholesale Pricing'!L:L,$A349,'Wholesale Pricing'!AK:AK),2),"")</f>
        <v/>
      </c>
    </row>
    <row r="350" ht="14.25" customHeight="1">
      <c r="A350" s="122" t="s">
        <v>1062</v>
      </c>
      <c r="B350" s="125" t="s">
        <v>1062</v>
      </c>
      <c r="C350" s="126">
        <v>0.06</v>
      </c>
      <c r="D350" s="124">
        <f t="shared" si="137"/>
        <v>216</v>
      </c>
      <c r="E350" s="124">
        <f t="shared" si="76"/>
        <v>221</v>
      </c>
      <c r="F350" s="124">
        <f t="shared" si="138"/>
        <v>238</v>
      </c>
      <c r="G350" s="124">
        <f t="shared" si="142"/>
        <v>255</v>
      </c>
      <c r="H350" s="7">
        <f t="shared" si="58"/>
        <v>0.06</v>
      </c>
      <c r="J350" s="7" t="str">
        <f t="shared" si="140"/>
        <v/>
      </c>
      <c r="P350" s="7">
        <f t="shared" si="60"/>
        <v>0.06</v>
      </c>
      <c r="R350" s="7" t="str">
        <f t="shared" si="141"/>
        <v/>
      </c>
      <c r="S350" s="7">
        <f t="shared" si="62"/>
        <v>0</v>
      </c>
      <c r="T350" s="7" t="str">
        <f>iferror(round(averageif('Wholesale Pricing'!H:H,$A350,'Wholesale Pricing'!Q:Q),2),"")</f>
        <v/>
      </c>
      <c r="U350" s="7" t="str">
        <f>iferror(round(averageif('Wholesale Pricing'!I:I,$A350,'Wholesale Pricing'!V:V),2),"")</f>
        <v/>
      </c>
      <c r="V350" s="7" t="str">
        <f>iferror(round(averageif('Wholesale Pricing'!J:J,$A350,'Wholesale Pricing'!AA:AA),2),"")</f>
        <v/>
      </c>
      <c r="W350" s="7" t="str">
        <f>iferror(round(averageif('Wholesale Pricing'!K:K,$A350,'Wholesale Pricing'!AF:AF),2),"")</f>
        <v/>
      </c>
      <c r="X350" s="7" t="str">
        <f>iferror(round(averageif('Wholesale Pricing'!L:L,$A350,'Wholesale Pricing'!AK:AK),2),"")</f>
        <v/>
      </c>
    </row>
    <row r="351" ht="14.25" customHeight="1">
      <c r="A351" s="122" t="s">
        <v>1063</v>
      </c>
      <c r="B351" s="125" t="s">
        <v>1063</v>
      </c>
      <c r="C351" s="135" t="s">
        <v>625</v>
      </c>
      <c r="D351" s="122" t="str">
        <f t="shared" si="137"/>
        <v/>
      </c>
      <c r="E351" s="124">
        <f t="shared" si="76"/>
        <v>0</v>
      </c>
      <c r="F351" s="124">
        <f t="shared" si="138"/>
        <v>0</v>
      </c>
      <c r="G351" s="124">
        <f t="shared" si="142"/>
        <v>0</v>
      </c>
      <c r="H351" s="7" t="str">
        <f t="shared" si="58"/>
        <v>#DIV/0!</v>
      </c>
      <c r="J351" s="7" t="str">
        <f t="shared" si="140"/>
        <v/>
      </c>
      <c r="P351" s="7" t="str">
        <f t="shared" si="60"/>
        <v/>
      </c>
      <c r="R351" s="7" t="str">
        <f t="shared" si="141"/>
        <v/>
      </c>
      <c r="S351" s="7">
        <f t="shared" si="62"/>
        <v>0</v>
      </c>
      <c r="T351" s="7" t="str">
        <f>iferror(round(averageif('Wholesale Pricing'!H:H,$A351,'Wholesale Pricing'!Q:Q),2),"")</f>
        <v/>
      </c>
      <c r="U351" s="7" t="str">
        <f>iferror(round(averageif('Wholesale Pricing'!I:I,$A351,'Wholesale Pricing'!V:V),2),"")</f>
        <v/>
      </c>
      <c r="V351" s="7" t="str">
        <f>iferror(round(averageif('Wholesale Pricing'!J:J,$A351,'Wholesale Pricing'!AA:AA),2),"")</f>
        <v/>
      </c>
      <c r="W351" s="7" t="str">
        <f>iferror(round(averageif('Wholesale Pricing'!K:K,$A351,'Wholesale Pricing'!AF:AF),2),"")</f>
        <v/>
      </c>
      <c r="X351" s="7" t="str">
        <f>iferror(round(averageif('Wholesale Pricing'!L:L,$A351,'Wholesale Pricing'!AK:AK),2),"")</f>
        <v/>
      </c>
    </row>
    <row r="352" ht="14.25" customHeight="1">
      <c r="A352" s="122" t="s">
        <v>1065</v>
      </c>
      <c r="B352" s="125" t="s">
        <v>1066</v>
      </c>
      <c r="C352" s="126">
        <v>0.065</v>
      </c>
      <c r="D352" s="124">
        <f t="shared" si="137"/>
        <v>200</v>
      </c>
      <c r="E352" s="124">
        <f t="shared" si="76"/>
        <v>205</v>
      </c>
      <c r="F352" s="124">
        <f t="shared" si="138"/>
        <v>221</v>
      </c>
      <c r="G352" s="124">
        <f t="shared" si="142"/>
        <v>237</v>
      </c>
      <c r="H352" s="7">
        <f t="shared" si="58"/>
        <v>0.07</v>
      </c>
      <c r="J352" s="7" t="str">
        <f t="shared" si="140"/>
        <v/>
      </c>
      <c r="P352" s="7">
        <f t="shared" si="60"/>
        <v>0.06</v>
      </c>
      <c r="R352" s="7" t="str">
        <f t="shared" si="141"/>
        <v/>
      </c>
      <c r="S352" s="7">
        <f t="shared" si="62"/>
        <v>0</v>
      </c>
      <c r="T352" s="7" t="str">
        <f>iferror(round(averageif('Wholesale Pricing'!H:H,$A352,'Wholesale Pricing'!Q:Q),2),"")</f>
        <v/>
      </c>
      <c r="U352" s="7" t="str">
        <f>iferror(round(averageif('Wholesale Pricing'!I:I,$A352,'Wholesale Pricing'!V:V),2),"")</f>
        <v/>
      </c>
      <c r="V352" s="7" t="str">
        <f>iferror(round(averageif('Wholesale Pricing'!J:J,$A352,'Wholesale Pricing'!AA:AA),2),"")</f>
        <v/>
      </c>
      <c r="W352" s="7" t="str">
        <f>iferror(round(averageif('Wholesale Pricing'!K:K,$A352,'Wholesale Pricing'!AF:AF),2),"")</f>
        <v/>
      </c>
      <c r="X352" s="7" t="str">
        <f>iferror(round(averageif('Wholesale Pricing'!L:L,$A352,'Wholesale Pricing'!AK:AK),2),"")</f>
        <v/>
      </c>
    </row>
    <row r="353" ht="14.25" customHeight="1">
      <c r="A353" s="122" t="s">
        <v>1067</v>
      </c>
      <c r="B353" s="125" t="s">
        <v>1068</v>
      </c>
      <c r="C353" s="126">
        <v>0.38</v>
      </c>
      <c r="D353" s="124">
        <f t="shared" si="137"/>
        <v>34</v>
      </c>
      <c r="E353" s="124">
        <f t="shared" si="76"/>
        <v>35</v>
      </c>
      <c r="F353" s="124">
        <f t="shared" si="138"/>
        <v>38</v>
      </c>
      <c r="G353" s="124">
        <f t="shared" si="142"/>
        <v>41</v>
      </c>
      <c r="H353" s="7">
        <f t="shared" si="58"/>
        <v>0.39</v>
      </c>
      <c r="J353" s="7" t="str">
        <f t="shared" si="140"/>
        <v/>
      </c>
      <c r="P353" s="7">
        <f t="shared" si="60"/>
        <v>0.37</v>
      </c>
      <c r="R353" s="7" t="str">
        <f t="shared" si="141"/>
        <v/>
      </c>
      <c r="S353" s="7">
        <f t="shared" si="62"/>
        <v>0</v>
      </c>
      <c r="T353" s="7" t="str">
        <f>iferror(round(averageif('Wholesale Pricing'!H:H,$A353,'Wholesale Pricing'!Q:Q),2),"")</f>
        <v/>
      </c>
      <c r="U353" s="7" t="str">
        <f>iferror(round(averageif('Wholesale Pricing'!I:I,$A353,'Wholesale Pricing'!V:V),2),"")</f>
        <v/>
      </c>
      <c r="V353" s="7" t="str">
        <f>iferror(round(averageif('Wholesale Pricing'!J:J,$A353,'Wholesale Pricing'!AA:AA),2),"")</f>
        <v/>
      </c>
      <c r="W353" s="7" t="str">
        <f>iferror(round(averageif('Wholesale Pricing'!K:K,$A353,'Wholesale Pricing'!AF:AF),2),"")</f>
        <v/>
      </c>
      <c r="X353" s="7" t="str">
        <f>iferror(round(averageif('Wholesale Pricing'!L:L,$A353,'Wholesale Pricing'!AK:AK),2),"")</f>
        <v/>
      </c>
    </row>
    <row r="354" ht="14.25" customHeight="1">
      <c r="A354" s="122" t="s">
        <v>1071</v>
      </c>
      <c r="B354" s="125" t="s">
        <v>1072</v>
      </c>
      <c r="C354" s="126">
        <v>1.35</v>
      </c>
      <c r="D354" s="124">
        <f t="shared" si="137"/>
        <v>9</v>
      </c>
      <c r="E354" s="124">
        <f t="shared" si="76"/>
        <v>10</v>
      </c>
      <c r="F354" s="124">
        <f t="shared" si="138"/>
        <v>10</v>
      </c>
      <c r="G354" s="124">
        <f t="shared" si="142"/>
        <v>11</v>
      </c>
      <c r="H354" s="7">
        <f t="shared" si="58"/>
        <v>1.45</v>
      </c>
      <c r="J354" s="7" t="str">
        <f t="shared" si="140"/>
        <v/>
      </c>
      <c r="P354" s="7">
        <f t="shared" si="60"/>
        <v>1.36</v>
      </c>
      <c r="R354" s="7" t="str">
        <f t="shared" si="141"/>
        <v/>
      </c>
      <c r="S354" s="7">
        <f t="shared" si="62"/>
        <v>0</v>
      </c>
      <c r="T354" s="7" t="str">
        <f>iferror(round(averageif('Wholesale Pricing'!H:H,$A354,'Wholesale Pricing'!Q:Q),2),"")</f>
        <v/>
      </c>
      <c r="U354" s="7" t="str">
        <f>iferror(round(averageif('Wholesale Pricing'!I:I,$A354,'Wholesale Pricing'!V:V),2),"")</f>
        <v/>
      </c>
      <c r="V354" s="7" t="str">
        <f>iferror(round(averageif('Wholesale Pricing'!J:J,$A354,'Wholesale Pricing'!AA:AA),2),"")</f>
        <v/>
      </c>
      <c r="W354" s="7" t="str">
        <f>iferror(round(averageif('Wholesale Pricing'!K:K,$A354,'Wholesale Pricing'!AF:AF),2),"")</f>
        <v/>
      </c>
      <c r="X354" s="7" t="str">
        <f>iferror(round(averageif('Wholesale Pricing'!L:L,$A354,'Wholesale Pricing'!AK:AK),2),"")</f>
        <v/>
      </c>
    </row>
    <row r="355" ht="14.25" customHeight="1">
      <c r="A355" s="122" t="s">
        <v>495</v>
      </c>
      <c r="B355" s="125" t="s">
        <v>1073</v>
      </c>
      <c r="C355" s="126">
        <v>0.6</v>
      </c>
      <c r="D355" s="124">
        <f t="shared" si="137"/>
        <v>21</v>
      </c>
      <c r="E355" s="124">
        <f t="shared" si="76"/>
        <v>22</v>
      </c>
      <c r="F355" s="124">
        <f t="shared" si="138"/>
        <v>24</v>
      </c>
      <c r="G355" s="124">
        <f t="shared" si="142"/>
        <v>25</v>
      </c>
      <c r="H355" s="7">
        <f t="shared" si="58"/>
        <v>0.64</v>
      </c>
      <c r="J355" s="7" t="str">
        <f t="shared" si="140"/>
        <v/>
      </c>
      <c r="P355" s="7">
        <f t="shared" si="60"/>
        <v>0.6</v>
      </c>
      <c r="R355" s="7" t="str">
        <f t="shared" si="141"/>
        <v/>
      </c>
      <c r="S355" s="7">
        <f t="shared" si="62"/>
        <v>0</v>
      </c>
      <c r="T355" s="7" t="str">
        <f>iferror(round(averageif('Wholesale Pricing'!H:H,$A355,'Wholesale Pricing'!Q:Q),2),"")</f>
        <v/>
      </c>
      <c r="U355" s="7" t="str">
        <f>iferror(round(averageif('Wholesale Pricing'!I:I,$A355,'Wholesale Pricing'!V:V),2),"")</f>
        <v/>
      </c>
      <c r="V355" s="7" t="str">
        <f>iferror(round(averageif('Wholesale Pricing'!J:J,$A355,'Wholesale Pricing'!AA:AA),2),"")</f>
        <v/>
      </c>
      <c r="W355" s="7" t="str">
        <f>iferror(round(averageif('Wholesale Pricing'!K:K,$A355,'Wholesale Pricing'!AF:AF),2),"")</f>
        <v/>
      </c>
      <c r="X355" s="7" t="str">
        <f>iferror(round(averageif('Wholesale Pricing'!L:L,$A355,'Wholesale Pricing'!AK:AK),2),"")</f>
        <v/>
      </c>
    </row>
    <row r="356" ht="14.25" customHeight="1">
      <c r="A356" s="122" t="s">
        <v>497</v>
      </c>
      <c r="B356" s="125" t="s">
        <v>1075</v>
      </c>
      <c r="C356" s="126">
        <v>0.2</v>
      </c>
      <c r="D356" s="124">
        <f t="shared" si="137"/>
        <v>65</v>
      </c>
      <c r="E356" s="124">
        <f t="shared" si="76"/>
        <v>67</v>
      </c>
      <c r="F356" s="124">
        <f t="shared" si="138"/>
        <v>72</v>
      </c>
      <c r="G356" s="124">
        <f t="shared" si="142"/>
        <v>77</v>
      </c>
      <c r="H356" s="7">
        <f t="shared" si="58"/>
        <v>0.21</v>
      </c>
      <c r="J356" s="7" t="str">
        <f t="shared" si="140"/>
        <v/>
      </c>
      <c r="P356" s="7">
        <f t="shared" si="60"/>
        <v>0.19</v>
      </c>
      <c r="R356" s="7" t="str">
        <f t="shared" si="141"/>
        <v/>
      </c>
      <c r="S356" s="7">
        <f t="shared" si="62"/>
        <v>0</v>
      </c>
      <c r="T356" s="7" t="str">
        <f>iferror(round(averageif('Wholesale Pricing'!H:H,$A356,'Wholesale Pricing'!Q:Q),2),"")</f>
        <v/>
      </c>
      <c r="U356" s="7" t="str">
        <f>iferror(round(averageif('Wholesale Pricing'!I:I,$A356,'Wholesale Pricing'!V:V),2),"")</f>
        <v/>
      </c>
      <c r="V356" s="7" t="str">
        <f>iferror(round(averageif('Wholesale Pricing'!J:J,$A356,'Wholesale Pricing'!AA:AA),2),"")</f>
        <v/>
      </c>
      <c r="W356" s="7" t="str">
        <f>iferror(round(averageif('Wholesale Pricing'!K:K,$A356,'Wholesale Pricing'!AF:AF),2),"")</f>
        <v/>
      </c>
      <c r="X356" s="7" t="str">
        <f>iferror(round(averageif('Wholesale Pricing'!L:L,$A356,'Wholesale Pricing'!AK:AK),2),"")</f>
        <v/>
      </c>
    </row>
    <row r="357" ht="14.25" customHeight="1">
      <c r="A357" s="138" t="s">
        <v>1077</v>
      </c>
      <c r="B357" s="129"/>
      <c r="C357" s="139">
        <v>15.0</v>
      </c>
      <c r="D357" s="124"/>
      <c r="E357" s="124"/>
      <c r="F357" s="124"/>
      <c r="G357" s="124"/>
      <c r="H357" s="7"/>
      <c r="J357" s="7"/>
      <c r="P357" s="7"/>
      <c r="R357" s="7"/>
      <c r="S357" s="7"/>
      <c r="T357" s="7"/>
      <c r="U357" s="7"/>
      <c r="V357" s="7"/>
      <c r="W357" s="7"/>
      <c r="X357" s="7"/>
    </row>
    <row r="358" ht="14.25" customHeight="1">
      <c r="A358" s="138" t="s">
        <v>1078</v>
      </c>
      <c r="B358" s="129" t="s">
        <v>1079</v>
      </c>
      <c r="C358" s="139">
        <v>0.1</v>
      </c>
      <c r="D358" s="124">
        <f>IFERROR(ROUNDDOWN($C$1/C358,0),"")</f>
        <v>130</v>
      </c>
      <c r="E358" s="124">
        <f t="shared" ref="E358:E371" si="143">IFERROR(ROUNDUP(SUM(SUM($D358/$D$1)*$E$1),0),"")</f>
        <v>133</v>
      </c>
      <c r="F358" s="124">
        <f>IFERROR(ROUNDUP(SUM(SUM($D358/$D$1)*$F$1),0),"")</f>
        <v>144</v>
      </c>
      <c r="G358" s="124">
        <f>IFERROR(ROUNDUP(SUM(SUM($D358/$D$1)*$G$1),0),"")</f>
        <v>154</v>
      </c>
      <c r="H358" s="7">
        <f t="shared" ref="H358:H412" si="144">round($H$1/G358,2)</f>
        <v>0.1</v>
      </c>
      <c r="J358" s="7" t="str">
        <f t="shared" ref="J358:J359" si="145">if(C358="",round($D$1/D358,4),"")</f>
        <v/>
      </c>
      <c r="P358" s="7">
        <f t="shared" ref="P358:P403" si="146">iferror(round($G$1/G358,2),"")</f>
        <v>0.1</v>
      </c>
      <c r="R358" s="7" t="str">
        <f t="shared" ref="R358:R403" si="147">iferror(round(average(T358:X358),2),"")</f>
        <v/>
      </c>
      <c r="S358" s="7">
        <f t="shared" ref="S358:S403" si="148">Q358*R358</f>
        <v>0</v>
      </c>
      <c r="T358" s="7" t="str">
        <f>iferror(round(averageif('Wholesale Pricing'!H:H,$A358,'Wholesale Pricing'!Q:Q),2),"")</f>
        <v/>
      </c>
      <c r="U358" s="7" t="str">
        <f>iferror(round(averageif('Wholesale Pricing'!I:I,$A358,'Wholesale Pricing'!V:V),2),"")</f>
        <v/>
      </c>
      <c r="V358" s="7" t="str">
        <f>iferror(round(averageif('Wholesale Pricing'!J:J,$A358,'Wholesale Pricing'!AA:AA),2),"")</f>
        <v/>
      </c>
      <c r="W358" s="7" t="str">
        <f>iferror(round(averageif('Wholesale Pricing'!K:K,$A358,'Wholesale Pricing'!AF:AF),2),"")</f>
        <v/>
      </c>
      <c r="X358" s="7" t="str">
        <f>iferror(round(averageif('Wholesale Pricing'!L:L,$A358,'Wholesale Pricing'!AK:AK),2),"")</f>
        <v/>
      </c>
    </row>
    <row r="359" ht="14.25" customHeight="1">
      <c r="A359" s="138" t="s">
        <v>1080</v>
      </c>
      <c r="B359" s="129" t="s">
        <v>1081</v>
      </c>
      <c r="C359" s="139">
        <v>2.5</v>
      </c>
      <c r="D359" s="124">
        <f>IFERROR(ROUNDDOWN($C$1/C359,0),"")-1</f>
        <v>4</v>
      </c>
      <c r="E359" s="124">
        <f t="shared" si="143"/>
        <v>5</v>
      </c>
      <c r="F359" s="124">
        <f>IFERROR(ROUNDUP(SUM(SUM($D359/$D$1)*$F$1),0),"")+1</f>
        <v>6</v>
      </c>
      <c r="G359" s="124">
        <f>IFERROR(ROUNDUP(SUM(SUM($D359/$D$1)*$G$1),0),"")+2</f>
        <v>7</v>
      </c>
      <c r="H359" s="7">
        <f t="shared" si="144"/>
        <v>2.29</v>
      </c>
      <c r="J359" s="7" t="str">
        <f t="shared" si="145"/>
        <v/>
      </c>
      <c r="P359" s="7">
        <f t="shared" si="146"/>
        <v>2.14</v>
      </c>
      <c r="R359" s="7" t="str">
        <f t="shared" si="147"/>
        <v/>
      </c>
      <c r="S359" s="7">
        <f t="shared" si="148"/>
        <v>0</v>
      </c>
      <c r="T359" s="7" t="str">
        <f>iferror(round(averageif('Wholesale Pricing'!H:H,$A359,'Wholesale Pricing'!Q:Q),2),"")</f>
        <v/>
      </c>
      <c r="U359" s="7" t="str">
        <f>iferror(round(averageif('Wholesale Pricing'!I:I,$A359,'Wholesale Pricing'!V:V),2),"")</f>
        <v/>
      </c>
      <c r="V359" s="7" t="str">
        <f>iferror(round(averageif('Wholesale Pricing'!J:J,$A359,'Wholesale Pricing'!AA:AA),2),"")</f>
        <v/>
      </c>
      <c r="W359" s="7" t="str">
        <f>iferror(round(averageif('Wholesale Pricing'!K:K,$A359,'Wholesale Pricing'!AF:AF),2),"")</f>
        <v/>
      </c>
      <c r="X359" s="7" t="str">
        <f>iferror(round(averageif('Wholesale Pricing'!L:L,$A359,'Wholesale Pricing'!AK:AK),2),"")</f>
        <v/>
      </c>
    </row>
    <row r="360" ht="14.25" customHeight="1">
      <c r="A360" s="138" t="s">
        <v>1083</v>
      </c>
      <c r="B360" s="129" t="s">
        <v>1084</v>
      </c>
      <c r="C360" s="139">
        <v>0.1</v>
      </c>
      <c r="D360" s="124">
        <f>IFERROR(ROUNDDOWN($C$1/C360,0),"")</f>
        <v>130</v>
      </c>
      <c r="E360" s="124">
        <f t="shared" si="143"/>
        <v>133</v>
      </c>
      <c r="F360" s="124">
        <f>IFERROR(ROUNDUP(SUM(SUM($D360/$D$1)*$F$1),0),"")</f>
        <v>144</v>
      </c>
      <c r="G360" s="124">
        <f>IFERROR(ROUNDUP(SUM(SUM($D360/$D$1)*$G$1),0),"")</f>
        <v>154</v>
      </c>
      <c r="H360" s="7">
        <f t="shared" si="144"/>
        <v>0.1</v>
      </c>
      <c r="I360" s="2"/>
      <c r="J360" s="7"/>
      <c r="P360" s="7">
        <f t="shared" si="146"/>
        <v>0.1</v>
      </c>
      <c r="R360" s="7" t="str">
        <f t="shared" si="147"/>
        <v/>
      </c>
      <c r="S360" s="7">
        <f t="shared" si="148"/>
        <v>0</v>
      </c>
      <c r="T360" s="7" t="str">
        <f>iferror(round(averageif('Wholesale Pricing'!H:H,$A360,'Wholesale Pricing'!Q:Q),2),"")</f>
        <v/>
      </c>
      <c r="U360" s="7" t="str">
        <f>iferror(round(averageif('Wholesale Pricing'!I:I,$A360,'Wholesale Pricing'!V:V),2),"")</f>
        <v/>
      </c>
      <c r="V360" s="7" t="str">
        <f>iferror(round(averageif('Wholesale Pricing'!J:J,$A360,'Wholesale Pricing'!AA:AA),2),"")</f>
        <v/>
      </c>
      <c r="W360" s="7" t="str">
        <f>iferror(round(averageif('Wholesale Pricing'!K:K,$A360,'Wholesale Pricing'!AF:AF),2),"")</f>
        <v/>
      </c>
      <c r="X360" s="7" t="str">
        <f>iferror(round(averageif('Wholesale Pricing'!L:L,$A360,'Wholesale Pricing'!AK:AK),2),"")</f>
        <v/>
      </c>
    </row>
    <row r="361" ht="14.25" customHeight="1">
      <c r="A361" s="138" t="s">
        <v>1086</v>
      </c>
      <c r="B361" s="129" t="s">
        <v>1087</v>
      </c>
      <c r="C361" s="139">
        <v>2.5</v>
      </c>
      <c r="D361" s="124">
        <f>IFERROR(ROUNDDOWN($C$1/C361,0),"")-1</f>
        <v>4</v>
      </c>
      <c r="E361" s="124">
        <f t="shared" si="143"/>
        <v>5</v>
      </c>
      <c r="F361" s="124">
        <f>IFERROR(ROUNDUP(SUM(SUM($D361/$D$1)*$F$1),0),"")+1</f>
        <v>6</v>
      </c>
      <c r="G361" s="124">
        <f>IFERROR(ROUNDUP(SUM(SUM($D361/$D$1)*$G$1),0),"")+2</f>
        <v>7</v>
      </c>
      <c r="H361" s="7">
        <f t="shared" si="144"/>
        <v>2.29</v>
      </c>
      <c r="I361" s="2" t="s">
        <v>98</v>
      </c>
      <c r="J361" s="7" t="str">
        <f>if(C361="",round($D$1/D361,4),"")</f>
        <v/>
      </c>
      <c r="P361" s="7">
        <f t="shared" si="146"/>
        <v>2.14</v>
      </c>
      <c r="R361" s="7" t="str">
        <f t="shared" si="147"/>
        <v/>
      </c>
      <c r="S361" s="7">
        <f t="shared" si="148"/>
        <v>0</v>
      </c>
      <c r="T361" s="7" t="str">
        <f>iferror(round(averageif('Wholesale Pricing'!H:H,$A361,'Wholesale Pricing'!Q:Q),2),"")</f>
        <v/>
      </c>
      <c r="U361" s="7" t="str">
        <f>iferror(round(averageif('Wholesale Pricing'!I:I,$A361,'Wholesale Pricing'!V:V),2),"")</f>
        <v/>
      </c>
      <c r="V361" s="7" t="str">
        <f>iferror(round(averageif('Wholesale Pricing'!J:J,$A361,'Wholesale Pricing'!AA:AA),2),"")</f>
        <v/>
      </c>
      <c r="W361" s="7" t="str">
        <f>iferror(round(averageif('Wholesale Pricing'!K:K,$A361,'Wholesale Pricing'!AF:AF),2),"")</f>
        <v/>
      </c>
      <c r="X361" s="7" t="str">
        <f>iferror(round(averageif('Wholesale Pricing'!L:L,$A361,'Wholesale Pricing'!AK:AK),2),"")</f>
        <v/>
      </c>
    </row>
    <row r="362" ht="14.25" customHeight="1">
      <c r="A362" s="122" t="s">
        <v>1088</v>
      </c>
      <c r="B362" s="129" t="s">
        <v>1089</v>
      </c>
      <c r="C362" s="139">
        <v>0.1</v>
      </c>
      <c r="D362" s="124">
        <f>IFERROR(ROUNDDOWN($C$1/C362,0),"")</f>
        <v>130</v>
      </c>
      <c r="E362" s="124">
        <f t="shared" si="143"/>
        <v>133</v>
      </c>
      <c r="F362" s="124">
        <f>IFERROR(ROUNDUP(SUM(SUM($D362/$D$1)*$F$1),0),"")</f>
        <v>144</v>
      </c>
      <c r="G362" s="124">
        <f>IFERROR(ROUNDUP(SUM(SUM($D362/$D$1)*$G$1),0),"")</f>
        <v>154</v>
      </c>
      <c r="H362" s="7">
        <f t="shared" si="144"/>
        <v>0.1</v>
      </c>
      <c r="I362" s="2"/>
      <c r="J362" s="7"/>
      <c r="P362" s="7">
        <f t="shared" si="146"/>
        <v>0.1</v>
      </c>
      <c r="R362" s="7" t="str">
        <f t="shared" si="147"/>
        <v/>
      </c>
      <c r="S362" s="7">
        <f t="shared" si="148"/>
        <v>0</v>
      </c>
      <c r="T362" s="7" t="str">
        <f>iferror(round(averageif('Wholesale Pricing'!H:H,$A362,'Wholesale Pricing'!Q:Q),2),"")</f>
        <v/>
      </c>
      <c r="U362" s="7" t="str">
        <f>iferror(round(averageif('Wholesale Pricing'!I:I,$A362,'Wholesale Pricing'!V:V),2),"")</f>
        <v/>
      </c>
      <c r="V362" s="7" t="str">
        <f>iferror(round(averageif('Wholesale Pricing'!J:J,$A362,'Wholesale Pricing'!AA:AA),2),"")</f>
        <v/>
      </c>
      <c r="W362" s="7" t="str">
        <f>iferror(round(averageif('Wholesale Pricing'!K:K,$A362,'Wholesale Pricing'!AF:AF),2),"")</f>
        <v/>
      </c>
      <c r="X362" s="7" t="str">
        <f>iferror(round(averageif('Wholesale Pricing'!L:L,$A362,'Wholesale Pricing'!AK:AK),2),"")</f>
        <v/>
      </c>
    </row>
    <row r="363" ht="14.25" customHeight="1">
      <c r="A363" s="138" t="s">
        <v>1091</v>
      </c>
      <c r="B363" s="129" t="s">
        <v>1092</v>
      </c>
      <c r="C363" s="139">
        <v>2.5</v>
      </c>
      <c r="D363" s="124">
        <f>IFERROR(ROUNDDOWN($C$1/C363,0),"")-1</f>
        <v>4</v>
      </c>
      <c r="E363" s="124">
        <f t="shared" si="143"/>
        <v>5</v>
      </c>
      <c r="F363" s="124">
        <f>IFERROR(ROUNDUP(SUM(SUM($D363/$D$1)*$F$1),0),"")+1</f>
        <v>6</v>
      </c>
      <c r="G363" s="124">
        <f>IFERROR(ROUNDUP(SUM(SUM($D363/$D$1)*$G$1),0),"")+2</f>
        <v>7</v>
      </c>
      <c r="H363" s="7">
        <f t="shared" si="144"/>
        <v>2.29</v>
      </c>
      <c r="I363" s="2" t="s">
        <v>98</v>
      </c>
      <c r="J363" s="7" t="str">
        <f t="shared" ref="J363:J371" si="149">if(C363="",round($D$1/D363,4),"")</f>
        <v/>
      </c>
      <c r="P363" s="7">
        <f t="shared" si="146"/>
        <v>2.14</v>
      </c>
      <c r="R363" s="7" t="str">
        <f t="shared" si="147"/>
        <v/>
      </c>
      <c r="S363" s="7">
        <f t="shared" si="148"/>
        <v>0</v>
      </c>
      <c r="T363" s="7" t="str">
        <f>iferror(round(averageif('Wholesale Pricing'!H:H,$A363,'Wholesale Pricing'!Q:Q),2),"")</f>
        <v/>
      </c>
      <c r="U363" s="7" t="str">
        <f>iferror(round(averageif('Wholesale Pricing'!I:I,$A363,'Wholesale Pricing'!V:V),2),"")</f>
        <v/>
      </c>
      <c r="V363" s="7" t="str">
        <f>iferror(round(averageif('Wholesale Pricing'!J:J,$A363,'Wholesale Pricing'!AA:AA),2),"")</f>
        <v/>
      </c>
      <c r="W363" s="7" t="str">
        <f>iferror(round(averageif('Wholesale Pricing'!K:K,$A363,'Wholesale Pricing'!AF:AF),2),"")</f>
        <v/>
      </c>
      <c r="X363" s="7" t="str">
        <f>iferror(round(averageif('Wholesale Pricing'!L:L,$A363,'Wholesale Pricing'!AK:AK),2),"")</f>
        <v/>
      </c>
    </row>
    <row r="364" ht="14.25" customHeight="1">
      <c r="A364" s="122" t="s">
        <v>1096</v>
      </c>
      <c r="B364" s="125" t="s">
        <v>1097</v>
      </c>
      <c r="C364" s="126">
        <v>0.15</v>
      </c>
      <c r="D364" s="124">
        <f t="shared" ref="D364:D371" si="150">IFERROR(ROUNDDOWN($C$1/C364,0),"")</f>
        <v>86</v>
      </c>
      <c r="E364" s="124">
        <f t="shared" si="143"/>
        <v>88</v>
      </c>
      <c r="F364" s="124">
        <f t="shared" ref="F364:F371" si="151">IFERROR(ROUNDUP(SUM(SUM($D364/$D$1)*$F$1),0),"")</f>
        <v>95</v>
      </c>
      <c r="G364" s="124">
        <f t="shared" ref="G364:G371" si="152">IFERROR(ROUNDUP(SUM(SUM($D364/$D$1)*$G$1),0),"")</f>
        <v>102</v>
      </c>
      <c r="H364" s="7">
        <f t="shared" si="144"/>
        <v>0.16</v>
      </c>
      <c r="J364" s="7" t="str">
        <f t="shared" si="149"/>
        <v/>
      </c>
      <c r="P364" s="7">
        <f t="shared" si="146"/>
        <v>0.15</v>
      </c>
      <c r="R364" s="7" t="str">
        <f t="shared" si="147"/>
        <v/>
      </c>
      <c r="S364" s="7">
        <f t="shared" si="148"/>
        <v>0</v>
      </c>
      <c r="T364" s="7" t="str">
        <f>iferror(round(averageif('Wholesale Pricing'!H:H,$A364,'Wholesale Pricing'!Q:Q),2),"")</f>
        <v/>
      </c>
      <c r="U364" s="7" t="str">
        <f>iferror(round(averageif('Wholesale Pricing'!I:I,$A364,'Wholesale Pricing'!V:V),2),"")</f>
        <v/>
      </c>
      <c r="V364" s="7" t="str">
        <f>iferror(round(averageif('Wholesale Pricing'!J:J,$A364,'Wholesale Pricing'!AA:AA),2),"")</f>
        <v/>
      </c>
      <c r="W364" s="7" t="str">
        <f>iferror(round(averageif('Wholesale Pricing'!K:K,$A364,'Wholesale Pricing'!AF:AF),2),"")</f>
        <v/>
      </c>
      <c r="X364" s="7" t="str">
        <f>iferror(round(averageif('Wholesale Pricing'!L:L,$A364,'Wholesale Pricing'!AK:AK),2),"")</f>
        <v/>
      </c>
    </row>
    <row r="365" ht="14.25" customHeight="1">
      <c r="A365" s="122" t="s">
        <v>1099</v>
      </c>
      <c r="B365" s="125" t="s">
        <v>1100</v>
      </c>
      <c r="C365" s="126">
        <v>0.1</v>
      </c>
      <c r="D365" s="124">
        <f t="shared" si="150"/>
        <v>130</v>
      </c>
      <c r="E365" s="124">
        <f t="shared" si="143"/>
        <v>133</v>
      </c>
      <c r="F365" s="124">
        <f t="shared" si="151"/>
        <v>144</v>
      </c>
      <c r="G365" s="124">
        <f t="shared" si="152"/>
        <v>154</v>
      </c>
      <c r="H365" s="7">
        <f t="shared" si="144"/>
        <v>0.1</v>
      </c>
      <c r="J365" s="7" t="str">
        <f t="shared" si="149"/>
        <v/>
      </c>
      <c r="P365" s="7">
        <f t="shared" si="146"/>
        <v>0.1</v>
      </c>
      <c r="R365" s="7" t="str">
        <f t="shared" si="147"/>
        <v/>
      </c>
      <c r="S365" s="7">
        <f t="shared" si="148"/>
        <v>0</v>
      </c>
      <c r="T365" s="7" t="str">
        <f>iferror(round(averageif('Wholesale Pricing'!H:H,$A365,'Wholesale Pricing'!Q:Q),2),"")</f>
        <v/>
      </c>
      <c r="U365" s="7" t="str">
        <f>iferror(round(averageif('Wholesale Pricing'!I:I,$A365,'Wholesale Pricing'!V:V),2),"")</f>
        <v/>
      </c>
      <c r="V365" s="7" t="str">
        <f>iferror(round(averageif('Wholesale Pricing'!J:J,$A365,'Wholesale Pricing'!AA:AA),2),"")</f>
        <v/>
      </c>
      <c r="W365" s="7" t="str">
        <f>iferror(round(averageif('Wholesale Pricing'!K:K,$A365,'Wholesale Pricing'!AF:AF),2),"")</f>
        <v/>
      </c>
      <c r="X365" s="7" t="str">
        <f>iferror(round(averageif('Wholesale Pricing'!L:L,$A365,'Wholesale Pricing'!AK:AK),2),"")</f>
        <v/>
      </c>
    </row>
    <row r="366" ht="14.25" customHeight="1">
      <c r="A366" s="122" t="s">
        <v>360</v>
      </c>
      <c r="B366" s="129" t="s">
        <v>1101</v>
      </c>
      <c r="C366" s="139">
        <v>0.65</v>
      </c>
      <c r="D366" s="124">
        <f t="shared" si="150"/>
        <v>20</v>
      </c>
      <c r="E366" s="124">
        <f t="shared" si="143"/>
        <v>21</v>
      </c>
      <c r="F366" s="124">
        <f t="shared" si="151"/>
        <v>23</v>
      </c>
      <c r="G366" s="124">
        <f t="shared" si="152"/>
        <v>24</v>
      </c>
      <c r="H366" s="7">
        <f t="shared" si="144"/>
        <v>0.67</v>
      </c>
      <c r="J366" s="7" t="str">
        <f t="shared" si="149"/>
        <v/>
      </c>
      <c r="P366" s="7">
        <f t="shared" si="146"/>
        <v>0.63</v>
      </c>
      <c r="R366" s="7" t="str">
        <f t="shared" si="147"/>
        <v/>
      </c>
      <c r="S366" s="7">
        <f t="shared" si="148"/>
        <v>0</v>
      </c>
      <c r="T366" s="7" t="str">
        <f>iferror(round(averageif('Wholesale Pricing'!H:H,$A366,'Wholesale Pricing'!Q:Q),2),"")</f>
        <v/>
      </c>
      <c r="U366" s="7" t="str">
        <f>iferror(round(averageif('Wholesale Pricing'!I:I,$A366,'Wholesale Pricing'!V:V),2),"")</f>
        <v/>
      </c>
      <c r="V366" s="7" t="str">
        <f>iferror(round(averageif('Wholesale Pricing'!J:J,$A366,'Wholesale Pricing'!AA:AA),2),"")</f>
        <v/>
      </c>
      <c r="W366" s="7" t="str">
        <f>iferror(round(averageif('Wholesale Pricing'!K:K,$A366,'Wholesale Pricing'!AF:AF),2),"")</f>
        <v/>
      </c>
      <c r="X366" s="7" t="str">
        <f>iferror(round(averageif('Wholesale Pricing'!L:L,$A366,'Wholesale Pricing'!AK:AK),2),"")</f>
        <v/>
      </c>
    </row>
    <row r="367" ht="14.25" customHeight="1">
      <c r="A367" s="122" t="s">
        <v>510</v>
      </c>
      <c r="B367" s="129" t="s">
        <v>1104</v>
      </c>
      <c r="C367" s="126">
        <v>0.15</v>
      </c>
      <c r="D367" s="124">
        <f t="shared" si="150"/>
        <v>86</v>
      </c>
      <c r="E367" s="124">
        <f t="shared" si="143"/>
        <v>88</v>
      </c>
      <c r="F367" s="124">
        <f t="shared" si="151"/>
        <v>95</v>
      </c>
      <c r="G367" s="124">
        <f t="shared" si="152"/>
        <v>102</v>
      </c>
      <c r="H367" s="7">
        <f t="shared" si="144"/>
        <v>0.16</v>
      </c>
      <c r="J367" s="7" t="str">
        <f t="shared" si="149"/>
        <v/>
      </c>
      <c r="P367" s="7">
        <f t="shared" si="146"/>
        <v>0.15</v>
      </c>
      <c r="R367" s="7" t="str">
        <f t="shared" si="147"/>
        <v/>
      </c>
      <c r="S367" s="7">
        <f t="shared" si="148"/>
        <v>0</v>
      </c>
      <c r="T367" s="7" t="str">
        <f>iferror(round(averageif('Wholesale Pricing'!H:H,$A367,'Wholesale Pricing'!Q:Q),2),"")</f>
        <v/>
      </c>
      <c r="U367" s="7" t="str">
        <f>iferror(round(averageif('Wholesale Pricing'!I:I,$A367,'Wholesale Pricing'!V:V),2),"")</f>
        <v/>
      </c>
      <c r="V367" s="7" t="str">
        <f>iferror(round(averageif('Wholesale Pricing'!J:J,$A367,'Wholesale Pricing'!AA:AA),2),"")</f>
        <v/>
      </c>
      <c r="W367" s="7" t="str">
        <f>iferror(round(averageif('Wholesale Pricing'!K:K,$A367,'Wholesale Pricing'!AF:AF),2),"")</f>
        <v/>
      </c>
      <c r="X367" s="7" t="str">
        <f>iferror(round(averageif('Wholesale Pricing'!L:L,$A367,'Wholesale Pricing'!AK:AK),2),"")</f>
        <v/>
      </c>
    </row>
    <row r="368" ht="14.25" customHeight="1">
      <c r="A368" s="122" t="s">
        <v>534</v>
      </c>
      <c r="B368" s="125" t="s">
        <v>1105</v>
      </c>
      <c r="C368" s="126">
        <v>0.1</v>
      </c>
      <c r="D368" s="124">
        <f t="shared" si="150"/>
        <v>130</v>
      </c>
      <c r="E368" s="124">
        <f t="shared" si="143"/>
        <v>133</v>
      </c>
      <c r="F368" s="124">
        <f t="shared" si="151"/>
        <v>144</v>
      </c>
      <c r="G368" s="124">
        <f t="shared" si="152"/>
        <v>154</v>
      </c>
      <c r="H368" s="7">
        <f t="shared" si="144"/>
        <v>0.1</v>
      </c>
      <c r="J368" s="7" t="str">
        <f t="shared" si="149"/>
        <v/>
      </c>
      <c r="P368" s="7">
        <f t="shared" si="146"/>
        <v>0.1</v>
      </c>
      <c r="R368" s="7" t="str">
        <f t="shared" si="147"/>
        <v/>
      </c>
      <c r="S368" s="7">
        <f t="shared" si="148"/>
        <v>0</v>
      </c>
      <c r="T368" s="7" t="str">
        <f>iferror(round(averageif('Wholesale Pricing'!H:H,$A368,'Wholesale Pricing'!Q:Q),2),"")</f>
        <v/>
      </c>
      <c r="U368" s="7" t="str">
        <f>iferror(round(averageif('Wholesale Pricing'!I:I,$A368,'Wholesale Pricing'!V:V),2),"")</f>
        <v/>
      </c>
      <c r="V368" s="7" t="str">
        <f>iferror(round(averageif('Wholesale Pricing'!J:J,$A368,'Wholesale Pricing'!AA:AA),2),"")</f>
        <v/>
      </c>
      <c r="W368" s="7" t="str">
        <f>iferror(round(averageif('Wholesale Pricing'!K:K,$A368,'Wholesale Pricing'!AF:AF),2),"")</f>
        <v/>
      </c>
      <c r="X368" s="7" t="str">
        <f>iferror(round(averageif('Wholesale Pricing'!L:L,$A368,'Wholesale Pricing'!AK:AK),2),"")</f>
        <v/>
      </c>
    </row>
    <row r="369" ht="14.25" customHeight="1">
      <c r="A369" s="122" t="s">
        <v>550</v>
      </c>
      <c r="B369" s="125" t="s">
        <v>1108</v>
      </c>
      <c r="C369" s="126">
        <v>0.18</v>
      </c>
      <c r="D369" s="124">
        <f t="shared" si="150"/>
        <v>72</v>
      </c>
      <c r="E369" s="124">
        <f t="shared" si="143"/>
        <v>74</v>
      </c>
      <c r="F369" s="124">
        <f t="shared" si="151"/>
        <v>80</v>
      </c>
      <c r="G369" s="124">
        <f t="shared" si="152"/>
        <v>85</v>
      </c>
      <c r="H369" s="7">
        <f t="shared" si="144"/>
        <v>0.19</v>
      </c>
      <c r="J369" s="7" t="str">
        <f t="shared" si="149"/>
        <v/>
      </c>
      <c r="P369" s="7">
        <f t="shared" si="146"/>
        <v>0.18</v>
      </c>
      <c r="R369" s="7" t="str">
        <f t="shared" si="147"/>
        <v/>
      </c>
      <c r="S369" s="7">
        <f t="shared" si="148"/>
        <v>0</v>
      </c>
      <c r="T369" s="7" t="str">
        <f>iferror(round(averageif('Wholesale Pricing'!H:H,$A369,'Wholesale Pricing'!Q:Q),2),"")</f>
        <v/>
      </c>
      <c r="U369" s="7" t="str">
        <f>iferror(round(averageif('Wholesale Pricing'!I:I,$A369,'Wholesale Pricing'!V:V),2),"")</f>
        <v/>
      </c>
      <c r="V369" s="7" t="str">
        <f>iferror(round(averageif('Wholesale Pricing'!J:J,$A369,'Wholesale Pricing'!AA:AA),2),"")</f>
        <v/>
      </c>
      <c r="W369" s="7" t="str">
        <f>iferror(round(averageif('Wholesale Pricing'!K:K,$A369,'Wholesale Pricing'!AF:AF),2),"")</f>
        <v/>
      </c>
      <c r="X369" s="7" t="str">
        <f>iferror(round(averageif('Wholesale Pricing'!L:L,$A369,'Wholesale Pricing'!AK:AK),2),"")</f>
        <v/>
      </c>
    </row>
    <row r="370" ht="14.25" customHeight="1">
      <c r="A370" s="122" t="s">
        <v>921</v>
      </c>
      <c r="B370" s="125" t="s">
        <v>1109</v>
      </c>
      <c r="C370" s="126">
        <v>0.065</v>
      </c>
      <c r="D370" s="124">
        <f t="shared" si="150"/>
        <v>200</v>
      </c>
      <c r="E370" s="124">
        <f t="shared" si="143"/>
        <v>205</v>
      </c>
      <c r="F370" s="124">
        <f t="shared" si="151"/>
        <v>221</v>
      </c>
      <c r="G370" s="124">
        <f t="shared" si="152"/>
        <v>237</v>
      </c>
      <c r="H370" s="7">
        <f t="shared" si="144"/>
        <v>0.07</v>
      </c>
      <c r="J370" s="7" t="str">
        <f t="shared" si="149"/>
        <v/>
      </c>
      <c r="P370" s="7">
        <f t="shared" si="146"/>
        <v>0.06</v>
      </c>
      <c r="R370" s="7" t="str">
        <f t="shared" si="147"/>
        <v/>
      </c>
      <c r="S370" s="7">
        <f t="shared" si="148"/>
        <v>0</v>
      </c>
      <c r="T370" s="7" t="str">
        <f>iferror(round(averageif('Wholesale Pricing'!H:H,$A370,'Wholesale Pricing'!Q:Q),2),"")</f>
        <v/>
      </c>
      <c r="U370" s="7" t="str">
        <f>iferror(round(averageif('Wholesale Pricing'!I:I,$A370,'Wholesale Pricing'!V:V),2),"")</f>
        <v/>
      </c>
      <c r="V370" s="7" t="str">
        <f>iferror(round(averageif('Wholesale Pricing'!J:J,$A370,'Wholesale Pricing'!AA:AA),2),"")</f>
        <v/>
      </c>
      <c r="W370" s="7" t="str">
        <f>iferror(round(averageif('Wholesale Pricing'!K:K,$A370,'Wholesale Pricing'!AF:AF),2),"")</f>
        <v/>
      </c>
      <c r="X370" s="7" t="str">
        <f>iferror(round(averageif('Wholesale Pricing'!L:L,$A370,'Wholesale Pricing'!AK:AK),2),"")</f>
        <v/>
      </c>
    </row>
    <row r="371" ht="14.25" customHeight="1">
      <c r="A371" s="138" t="s">
        <v>938</v>
      </c>
      <c r="B371" s="129" t="s">
        <v>1111</v>
      </c>
      <c r="C371" s="139">
        <v>0.3</v>
      </c>
      <c r="D371" s="124">
        <f t="shared" si="150"/>
        <v>43</v>
      </c>
      <c r="E371" s="124">
        <f t="shared" si="143"/>
        <v>44</v>
      </c>
      <c r="F371" s="124">
        <f t="shared" si="151"/>
        <v>48</v>
      </c>
      <c r="G371" s="124">
        <f t="shared" si="152"/>
        <v>51</v>
      </c>
      <c r="H371" s="7">
        <f t="shared" si="144"/>
        <v>0.31</v>
      </c>
      <c r="I371" s="2" t="s">
        <v>98</v>
      </c>
      <c r="J371" s="7" t="str">
        <f t="shared" si="149"/>
        <v/>
      </c>
      <c r="P371" s="7">
        <f t="shared" si="146"/>
        <v>0.29</v>
      </c>
      <c r="R371" s="7" t="str">
        <f t="shared" si="147"/>
        <v/>
      </c>
      <c r="S371" s="7">
        <f t="shared" si="148"/>
        <v>0</v>
      </c>
      <c r="T371" s="7" t="str">
        <f>iferror(round(averageif('Wholesale Pricing'!H:H,$A371,'Wholesale Pricing'!Q:Q),2),"")</f>
        <v/>
      </c>
      <c r="U371" s="7" t="str">
        <f>iferror(round(averageif('Wholesale Pricing'!I:I,$A371,'Wholesale Pricing'!V:V),2),"")</f>
        <v/>
      </c>
      <c r="V371" s="7" t="str">
        <f>iferror(round(averageif('Wholesale Pricing'!J:J,$A371,'Wholesale Pricing'!AA:AA),2),"")</f>
        <v/>
      </c>
      <c r="W371" s="7" t="str">
        <f>iferror(round(averageif('Wholesale Pricing'!K:K,$A371,'Wholesale Pricing'!AF:AF),2),"")</f>
        <v/>
      </c>
      <c r="X371" s="7" t="str">
        <f>iferror(round(averageif('Wholesale Pricing'!L:L,$A371,'Wholesale Pricing'!AK:AK),2),"")</f>
        <v/>
      </c>
    </row>
    <row r="372" ht="14.25" customHeight="1">
      <c r="A372" s="138" t="s">
        <v>957</v>
      </c>
      <c r="B372" s="129" t="s">
        <v>1113</v>
      </c>
      <c r="C372" s="135"/>
      <c r="D372" s="122"/>
      <c r="E372" s="122"/>
      <c r="F372" s="122"/>
      <c r="G372" s="122"/>
      <c r="H372" s="7" t="str">
        <f t="shared" si="144"/>
        <v>#DIV/0!</v>
      </c>
      <c r="I372" s="2" t="s">
        <v>98</v>
      </c>
      <c r="J372" s="7"/>
      <c r="P372" s="7" t="str">
        <f t="shared" si="146"/>
        <v/>
      </c>
      <c r="R372" s="7" t="str">
        <f t="shared" si="147"/>
        <v/>
      </c>
      <c r="S372" s="7">
        <f t="shared" si="148"/>
        <v>0</v>
      </c>
      <c r="T372" s="7" t="str">
        <f>iferror(round(averageif('Wholesale Pricing'!H:H,$A372,'Wholesale Pricing'!Q:Q),2),"")</f>
        <v/>
      </c>
      <c r="U372" s="7" t="str">
        <f>iferror(round(averageif('Wholesale Pricing'!I:I,$A372,'Wholesale Pricing'!V:V),2),"")</f>
        <v/>
      </c>
      <c r="V372" s="7" t="str">
        <f>iferror(round(averageif('Wholesale Pricing'!J:J,$A372,'Wholesale Pricing'!AA:AA),2),"")</f>
        <v/>
      </c>
      <c r="W372" s="7" t="str">
        <f>iferror(round(averageif('Wholesale Pricing'!K:K,$A372,'Wholesale Pricing'!AF:AF),2),"")</f>
        <v/>
      </c>
      <c r="X372" s="7" t="str">
        <f>iferror(round(averageif('Wholesale Pricing'!L:L,$A372,'Wholesale Pricing'!AK:AK),2),"")</f>
        <v/>
      </c>
    </row>
    <row r="373" ht="14.25" customHeight="1">
      <c r="A373" s="138" t="s">
        <v>1114</v>
      </c>
      <c r="B373" s="129" t="s">
        <v>1115</v>
      </c>
      <c r="C373" s="139">
        <v>0.15</v>
      </c>
      <c r="D373" s="124">
        <f t="shared" ref="D373:D382" si="153">IFERROR(ROUNDDOWN($C$1/C373,0),"")</f>
        <v>86</v>
      </c>
      <c r="E373" s="124">
        <f t="shared" ref="E373:E412" si="154">IFERROR(ROUNDUP(SUM(SUM($D373/$D$1)*$E$1),0),"")</f>
        <v>88</v>
      </c>
      <c r="F373" s="124">
        <f t="shared" ref="F373:F382" si="155">IFERROR(ROUNDUP(SUM(SUM($D373/$D$1)*$F$1),0),"")</f>
        <v>95</v>
      </c>
      <c r="G373" s="124">
        <f t="shared" ref="G373:G382" si="156">IFERROR(ROUNDUP(SUM(SUM($D373/$D$1)*$G$1),0),"")</f>
        <v>102</v>
      </c>
      <c r="H373" s="7">
        <f t="shared" si="144"/>
        <v>0.16</v>
      </c>
      <c r="J373" s="7" t="str">
        <f t="shared" ref="J373:J376" si="157">if(C373="",round($D$1/D373,4),"")</f>
        <v/>
      </c>
      <c r="P373" s="7">
        <f t="shared" si="146"/>
        <v>0.15</v>
      </c>
      <c r="R373" s="7" t="str">
        <f t="shared" si="147"/>
        <v/>
      </c>
      <c r="S373" s="7">
        <f t="shared" si="148"/>
        <v>0</v>
      </c>
      <c r="T373" s="7"/>
      <c r="U373" s="7"/>
      <c r="V373" s="7"/>
      <c r="W373" s="7"/>
      <c r="X373" s="7"/>
    </row>
    <row r="374" ht="14.25" customHeight="1">
      <c r="A374" s="138" t="s">
        <v>1117</v>
      </c>
      <c r="B374" s="129" t="s">
        <v>1118</v>
      </c>
      <c r="C374" s="139">
        <v>0.6</v>
      </c>
      <c r="D374" s="124">
        <f t="shared" si="153"/>
        <v>21</v>
      </c>
      <c r="E374" s="124">
        <f t="shared" si="154"/>
        <v>22</v>
      </c>
      <c r="F374" s="124">
        <f t="shared" si="155"/>
        <v>24</v>
      </c>
      <c r="G374" s="124">
        <f t="shared" si="156"/>
        <v>25</v>
      </c>
      <c r="H374" s="7">
        <f t="shared" si="144"/>
        <v>0.64</v>
      </c>
      <c r="J374" s="7" t="str">
        <f t="shared" si="157"/>
        <v/>
      </c>
      <c r="P374" s="7">
        <f t="shared" si="146"/>
        <v>0.6</v>
      </c>
      <c r="R374" s="7" t="str">
        <f t="shared" si="147"/>
        <v/>
      </c>
      <c r="S374" s="7">
        <f t="shared" si="148"/>
        <v>0</v>
      </c>
      <c r="T374" s="7"/>
      <c r="U374" s="7"/>
      <c r="V374" s="7"/>
      <c r="W374" s="7"/>
      <c r="X374" s="7"/>
    </row>
    <row r="375" ht="14.25" customHeight="1">
      <c r="A375" s="122" t="s">
        <v>1119</v>
      </c>
      <c r="B375" s="125" t="s">
        <v>1120</v>
      </c>
      <c r="C375" s="126">
        <v>0.15</v>
      </c>
      <c r="D375" s="124">
        <f t="shared" si="153"/>
        <v>86</v>
      </c>
      <c r="E375" s="124">
        <f t="shared" si="154"/>
        <v>88</v>
      </c>
      <c r="F375" s="124">
        <f t="shared" si="155"/>
        <v>95</v>
      </c>
      <c r="G375" s="124">
        <f t="shared" si="156"/>
        <v>102</v>
      </c>
      <c r="H375" s="7">
        <f t="shared" si="144"/>
        <v>0.16</v>
      </c>
      <c r="J375" s="7" t="str">
        <f t="shared" si="157"/>
        <v/>
      </c>
      <c r="P375" s="7">
        <f t="shared" si="146"/>
        <v>0.15</v>
      </c>
      <c r="R375" s="7" t="str">
        <f t="shared" si="147"/>
        <v/>
      </c>
      <c r="S375" s="7">
        <f t="shared" si="148"/>
        <v>0</v>
      </c>
      <c r="T375" s="7" t="str">
        <f>iferror(round(averageif('Wholesale Pricing'!H:H,$A375,'Wholesale Pricing'!Q:Q),2),"")</f>
        <v/>
      </c>
      <c r="U375" s="7" t="str">
        <f>iferror(round(averageif('Wholesale Pricing'!I:I,$A375,'Wholesale Pricing'!V:V),2),"")</f>
        <v/>
      </c>
      <c r="V375" s="7" t="str">
        <f>iferror(round(averageif('Wholesale Pricing'!J:J,$A375,'Wholesale Pricing'!AA:AA),2),"")</f>
        <v/>
      </c>
      <c r="W375" s="7" t="str">
        <f>iferror(round(averageif('Wholesale Pricing'!K:K,$A375,'Wholesale Pricing'!AF:AF),2),"")</f>
        <v/>
      </c>
      <c r="X375" s="7" t="str">
        <f>iferror(round(averageif('Wholesale Pricing'!L:L,$A375,'Wholesale Pricing'!AK:AK),2),"")</f>
        <v/>
      </c>
    </row>
    <row r="376" ht="14.25" customHeight="1">
      <c r="A376" s="122" t="s">
        <v>563</v>
      </c>
      <c r="B376" s="129" t="s">
        <v>1121</v>
      </c>
      <c r="C376" s="126">
        <v>0.18</v>
      </c>
      <c r="D376" s="124">
        <f t="shared" si="153"/>
        <v>72</v>
      </c>
      <c r="E376" s="124">
        <f t="shared" si="154"/>
        <v>74</v>
      </c>
      <c r="F376" s="124">
        <f t="shared" si="155"/>
        <v>80</v>
      </c>
      <c r="G376" s="124">
        <f t="shared" si="156"/>
        <v>85</v>
      </c>
      <c r="H376" s="7">
        <f t="shared" si="144"/>
        <v>0.19</v>
      </c>
      <c r="J376" s="7" t="str">
        <f t="shared" si="157"/>
        <v/>
      </c>
      <c r="P376" s="7">
        <f t="shared" si="146"/>
        <v>0.18</v>
      </c>
      <c r="R376" s="7" t="str">
        <f t="shared" si="147"/>
        <v/>
      </c>
      <c r="S376" s="7">
        <f t="shared" si="148"/>
        <v>0</v>
      </c>
      <c r="T376" s="7" t="str">
        <f>iferror(round(averageif('Wholesale Pricing'!H:H,$A376,'Wholesale Pricing'!Q:Q),2),"")</f>
        <v/>
      </c>
      <c r="U376" s="7" t="str">
        <f>iferror(round(averageif('Wholesale Pricing'!I:I,$A376,'Wholesale Pricing'!V:V),2),"")</f>
        <v/>
      </c>
      <c r="V376" s="7" t="str">
        <f>iferror(round(averageif('Wholesale Pricing'!J:J,$A376,'Wholesale Pricing'!AA:AA),2),"")</f>
        <v/>
      </c>
      <c r="W376" s="7" t="str">
        <f>iferror(round(averageif('Wholesale Pricing'!K:K,$A376,'Wholesale Pricing'!AF:AF),2),"")</f>
        <v/>
      </c>
      <c r="X376" s="7" t="str">
        <f>iferror(round(averageif('Wholesale Pricing'!L:L,$A376,'Wholesale Pricing'!AK:AK),2),"")</f>
        <v/>
      </c>
    </row>
    <row r="377" ht="14.25" customHeight="1">
      <c r="A377" s="122" t="s">
        <v>583</v>
      </c>
      <c r="B377" s="129" t="s">
        <v>1124</v>
      </c>
      <c r="C377" s="126">
        <v>0.18</v>
      </c>
      <c r="D377" s="124">
        <f t="shared" si="153"/>
        <v>72</v>
      </c>
      <c r="E377" s="124">
        <f t="shared" si="154"/>
        <v>74</v>
      </c>
      <c r="F377" s="124">
        <f t="shared" si="155"/>
        <v>80</v>
      </c>
      <c r="G377" s="124">
        <f t="shared" si="156"/>
        <v>85</v>
      </c>
      <c r="H377" s="7">
        <f t="shared" si="144"/>
        <v>0.19</v>
      </c>
      <c r="J377" s="7"/>
      <c r="P377" s="7">
        <f t="shared" si="146"/>
        <v>0.18</v>
      </c>
      <c r="R377" s="7" t="str">
        <f t="shared" si="147"/>
        <v/>
      </c>
      <c r="S377" s="7">
        <f t="shared" si="148"/>
        <v>0</v>
      </c>
      <c r="T377" s="7" t="str">
        <f>iferror(round(averageif('Wholesale Pricing'!H:H,$A377,'Wholesale Pricing'!Q:Q),2),"")</f>
        <v/>
      </c>
      <c r="U377" s="7" t="str">
        <f>iferror(round(averageif('Wholesale Pricing'!I:I,$A377,'Wholesale Pricing'!V:V),2),"")</f>
        <v/>
      </c>
      <c r="V377" s="7" t="str">
        <f>iferror(round(averageif('Wholesale Pricing'!J:J,$A377,'Wholesale Pricing'!AA:AA),2),"")</f>
        <v/>
      </c>
      <c r="W377" s="7" t="str">
        <f>iferror(round(averageif('Wholesale Pricing'!K:K,$A377,'Wholesale Pricing'!AF:AF),2),"")</f>
        <v/>
      </c>
      <c r="X377" s="7" t="str">
        <f>iferror(round(averageif('Wholesale Pricing'!L:L,$A377,'Wholesale Pricing'!AK:AK),2),"")</f>
        <v/>
      </c>
    </row>
    <row r="378" ht="14.25" customHeight="1">
      <c r="A378" s="138" t="s">
        <v>595</v>
      </c>
      <c r="B378" s="129" t="s">
        <v>1125</v>
      </c>
      <c r="C378" s="139">
        <v>0.4</v>
      </c>
      <c r="D378" s="124">
        <f t="shared" si="153"/>
        <v>32</v>
      </c>
      <c r="E378" s="124">
        <f t="shared" si="154"/>
        <v>33</v>
      </c>
      <c r="F378" s="124">
        <f t="shared" si="155"/>
        <v>36</v>
      </c>
      <c r="G378" s="124">
        <f t="shared" si="156"/>
        <v>38</v>
      </c>
      <c r="H378" s="7">
        <f t="shared" si="144"/>
        <v>0.42</v>
      </c>
      <c r="J378" s="7" t="str">
        <f t="shared" ref="J378:J392" si="158">if(C378="",round($D$1/D378,4),"")</f>
        <v/>
      </c>
      <c r="P378" s="7">
        <f t="shared" si="146"/>
        <v>0.39</v>
      </c>
      <c r="R378" s="7" t="str">
        <f t="shared" si="147"/>
        <v/>
      </c>
      <c r="S378" s="7">
        <f t="shared" si="148"/>
        <v>0</v>
      </c>
      <c r="T378" s="7" t="str">
        <f>iferror(round(averageif('Wholesale Pricing'!H:H,$A378,'Wholesale Pricing'!Q:Q),2),"")</f>
        <v/>
      </c>
      <c r="U378" s="7" t="str">
        <f>iferror(round(averageif('Wholesale Pricing'!I:I,$A378,'Wholesale Pricing'!V:V),2),"")</f>
        <v/>
      </c>
      <c r="V378" s="7" t="str">
        <f>iferror(round(averageif('Wholesale Pricing'!J:J,$A378,'Wholesale Pricing'!AA:AA),2),"")</f>
        <v/>
      </c>
      <c r="W378" s="7" t="str">
        <f>iferror(round(averageif('Wholesale Pricing'!K:K,$A378,'Wholesale Pricing'!AF:AF),2),"")</f>
        <v/>
      </c>
      <c r="X378" s="7" t="str">
        <f>iferror(round(averageif('Wholesale Pricing'!L:L,$A378,'Wholesale Pricing'!AK:AK),2),"")</f>
        <v/>
      </c>
    </row>
    <row r="379" ht="14.25" customHeight="1">
      <c r="A379" s="138" t="s">
        <v>1127</v>
      </c>
      <c r="B379" s="129" t="s">
        <v>1128</v>
      </c>
      <c r="C379" s="139">
        <v>0.28</v>
      </c>
      <c r="D379" s="124">
        <f t="shared" si="153"/>
        <v>46</v>
      </c>
      <c r="E379" s="124">
        <f t="shared" si="154"/>
        <v>48</v>
      </c>
      <c r="F379" s="124">
        <f t="shared" si="155"/>
        <v>51</v>
      </c>
      <c r="G379" s="124">
        <f t="shared" si="156"/>
        <v>55</v>
      </c>
      <c r="H379" s="7">
        <f t="shared" si="144"/>
        <v>0.29</v>
      </c>
      <c r="J379" s="7" t="str">
        <f t="shared" si="158"/>
        <v/>
      </c>
      <c r="P379" s="7">
        <f t="shared" si="146"/>
        <v>0.27</v>
      </c>
      <c r="R379" s="7" t="str">
        <f t="shared" si="147"/>
        <v/>
      </c>
      <c r="S379" s="7">
        <f t="shared" si="148"/>
        <v>0</v>
      </c>
      <c r="T379" s="7" t="str">
        <f>iferror(round(averageif('Wholesale Pricing'!H:H,$A379,'Wholesale Pricing'!Q:Q),2),"")</f>
        <v/>
      </c>
      <c r="U379" s="7" t="str">
        <f>iferror(round(averageif('Wholesale Pricing'!I:I,$A379,'Wholesale Pricing'!V:V),2),"")</f>
        <v/>
      </c>
      <c r="V379" s="7" t="str">
        <f>iferror(round(averageif('Wholesale Pricing'!J:J,$A379,'Wholesale Pricing'!AA:AA),2),"")</f>
        <v/>
      </c>
      <c r="W379" s="7" t="str">
        <f>iferror(round(averageif('Wholesale Pricing'!K:K,$A379,'Wholesale Pricing'!AF:AF),2),"")</f>
        <v/>
      </c>
      <c r="X379" s="7" t="str">
        <f>iferror(round(averageif('Wholesale Pricing'!L:L,$A379,'Wholesale Pricing'!AK:AK),2),"")</f>
        <v/>
      </c>
    </row>
    <row r="380" ht="14.25" customHeight="1">
      <c r="A380" s="122" t="s">
        <v>610</v>
      </c>
      <c r="B380" s="125" t="s">
        <v>1131</v>
      </c>
      <c r="C380" s="139">
        <v>0.15</v>
      </c>
      <c r="D380" s="124">
        <f t="shared" si="153"/>
        <v>86</v>
      </c>
      <c r="E380" s="124">
        <f t="shared" si="154"/>
        <v>88</v>
      </c>
      <c r="F380" s="124">
        <f t="shared" si="155"/>
        <v>95</v>
      </c>
      <c r="G380" s="124">
        <f t="shared" si="156"/>
        <v>102</v>
      </c>
      <c r="H380" s="7">
        <f t="shared" si="144"/>
        <v>0.16</v>
      </c>
      <c r="J380" s="7" t="str">
        <f t="shared" si="158"/>
        <v/>
      </c>
      <c r="P380" s="7">
        <f t="shared" si="146"/>
        <v>0.15</v>
      </c>
      <c r="R380" s="7" t="str">
        <f t="shared" si="147"/>
        <v/>
      </c>
      <c r="S380" s="7">
        <f t="shared" si="148"/>
        <v>0</v>
      </c>
      <c r="T380" s="7" t="str">
        <f>iferror(round(averageif('Wholesale Pricing'!H:H,$A380,'Wholesale Pricing'!Q:Q),2),"")</f>
        <v/>
      </c>
      <c r="U380" s="7" t="str">
        <f>iferror(round(averageif('Wholesale Pricing'!I:I,$A380,'Wholesale Pricing'!V:V),2),"")</f>
        <v/>
      </c>
      <c r="V380" s="7" t="str">
        <f>iferror(round(averageif('Wholesale Pricing'!J:J,$A380,'Wholesale Pricing'!AA:AA),2),"")</f>
        <v/>
      </c>
      <c r="W380" s="7" t="str">
        <f>iferror(round(averageif('Wholesale Pricing'!K:K,$A380,'Wholesale Pricing'!AF:AF),2),"")</f>
        <v/>
      </c>
      <c r="X380" s="7" t="str">
        <f>iferror(round(averageif('Wholesale Pricing'!L:L,$A380,'Wholesale Pricing'!AK:AK),2),"")</f>
        <v/>
      </c>
    </row>
    <row r="381" ht="14.25" customHeight="1">
      <c r="A381" s="122" t="s">
        <v>621</v>
      </c>
      <c r="B381" s="125" t="s">
        <v>1133</v>
      </c>
      <c r="C381" s="126">
        <v>0.25</v>
      </c>
      <c r="D381" s="124">
        <f t="shared" si="153"/>
        <v>52</v>
      </c>
      <c r="E381" s="124">
        <f t="shared" si="154"/>
        <v>54</v>
      </c>
      <c r="F381" s="124">
        <f t="shared" si="155"/>
        <v>58</v>
      </c>
      <c r="G381" s="124">
        <f t="shared" si="156"/>
        <v>62</v>
      </c>
      <c r="H381" s="7">
        <f t="shared" si="144"/>
        <v>0.26</v>
      </c>
      <c r="J381" s="7" t="str">
        <f t="shared" si="158"/>
        <v/>
      </c>
      <c r="P381" s="7">
        <f t="shared" si="146"/>
        <v>0.24</v>
      </c>
      <c r="R381" s="7" t="str">
        <f t="shared" si="147"/>
        <v/>
      </c>
      <c r="S381" s="7">
        <f t="shared" si="148"/>
        <v>0</v>
      </c>
      <c r="T381" s="7" t="str">
        <f>iferror(round(averageif('Wholesale Pricing'!H:H,$A381,'Wholesale Pricing'!Q:Q),2),"")</f>
        <v/>
      </c>
      <c r="U381" s="7" t="str">
        <f>iferror(round(averageif('Wholesale Pricing'!I:I,$A381,'Wholesale Pricing'!V:V),2),"")</f>
        <v/>
      </c>
      <c r="V381" s="7" t="str">
        <f>iferror(round(averageif('Wholesale Pricing'!J:J,$A381,'Wholesale Pricing'!AA:AA),2),"")</f>
        <v/>
      </c>
      <c r="W381" s="7" t="str">
        <f>iferror(round(averageif('Wholesale Pricing'!K:K,$A381,'Wholesale Pricing'!AF:AF),2),"")</f>
        <v/>
      </c>
      <c r="X381" s="7" t="str">
        <f>iferror(round(averageif('Wholesale Pricing'!L:L,$A381,'Wholesale Pricing'!AK:AK),2),"")</f>
        <v/>
      </c>
    </row>
    <row r="382" ht="14.25" customHeight="1">
      <c r="A382" s="122" t="s">
        <v>1135</v>
      </c>
      <c r="B382" s="125" t="s">
        <v>1136</v>
      </c>
      <c r="C382" s="126">
        <v>0.16</v>
      </c>
      <c r="D382" s="124">
        <f t="shared" si="153"/>
        <v>81</v>
      </c>
      <c r="E382" s="124">
        <f t="shared" si="154"/>
        <v>83</v>
      </c>
      <c r="F382" s="124">
        <f t="shared" si="155"/>
        <v>90</v>
      </c>
      <c r="G382" s="124">
        <f t="shared" si="156"/>
        <v>96</v>
      </c>
      <c r="H382" s="7">
        <f t="shared" si="144"/>
        <v>0.17</v>
      </c>
      <c r="J382" s="7" t="str">
        <f t="shared" si="158"/>
        <v/>
      </c>
      <c r="P382" s="7">
        <f t="shared" si="146"/>
        <v>0.16</v>
      </c>
      <c r="R382" s="7">
        <f t="shared" si="147"/>
        <v>0</v>
      </c>
      <c r="S382" s="7">
        <f t="shared" si="148"/>
        <v>0</v>
      </c>
      <c r="T382" s="7">
        <f>iferror(round(averageif('Wholesale Pricing'!H:H,$A382,'Wholesale Pricing'!Q:Q),2),"")</f>
        <v>0</v>
      </c>
      <c r="U382" s="7" t="str">
        <f>iferror(round(averageif('Wholesale Pricing'!I:I,$A382,'Wholesale Pricing'!V:V),2),"")</f>
        <v/>
      </c>
      <c r="V382" s="7" t="str">
        <f>iferror(round(averageif('Wholesale Pricing'!J:J,$A382,'Wholesale Pricing'!AA:AA),2),"")</f>
        <v/>
      </c>
      <c r="W382" s="7" t="str">
        <f>iferror(round(averageif('Wholesale Pricing'!K:K,$A382,'Wholesale Pricing'!AF:AF),2),"")</f>
        <v/>
      </c>
      <c r="X382" s="7" t="str">
        <f>iferror(round(averageif('Wholesale Pricing'!L:L,$A382,'Wholesale Pricing'!AK:AK),2),"")</f>
        <v/>
      </c>
    </row>
    <row r="383" ht="14.25" customHeight="1">
      <c r="A383" s="122" t="s">
        <v>1137</v>
      </c>
      <c r="B383" s="129" t="s">
        <v>1138</v>
      </c>
      <c r="C383" s="139">
        <v>1.8</v>
      </c>
      <c r="D383" s="124">
        <f>IFERROR(ROUNDDOWN($C$1/C383,0),"")-1</f>
        <v>6</v>
      </c>
      <c r="E383" s="124">
        <f t="shared" si="154"/>
        <v>7</v>
      </c>
      <c r="F383" s="124">
        <f>IFERROR(ROUNDUP(SUM(SUM($D383/$D$1)*$F$1),0),"")+1</f>
        <v>8</v>
      </c>
      <c r="G383" s="124">
        <f>IFERROR(ROUNDUP(SUM(SUM($D383/$D$1)*$G$1),0),"")+1</f>
        <v>9</v>
      </c>
      <c r="H383" s="7">
        <f t="shared" si="144"/>
        <v>1.78</v>
      </c>
      <c r="J383" s="7" t="str">
        <f t="shared" si="158"/>
        <v/>
      </c>
      <c r="P383" s="7">
        <f t="shared" si="146"/>
        <v>1.67</v>
      </c>
      <c r="R383" s="7">
        <f t="shared" si="147"/>
        <v>0</v>
      </c>
      <c r="S383" s="7">
        <f t="shared" si="148"/>
        <v>0</v>
      </c>
      <c r="T383" s="7">
        <f>iferror(round(averageif('Wholesale Pricing'!H:H,$A383,'Wholesale Pricing'!Q:Q),2),"")</f>
        <v>0</v>
      </c>
      <c r="U383" s="7" t="str">
        <f>iferror(round(averageif('Wholesale Pricing'!I:I,$A383,'Wholesale Pricing'!V:V),2),"")</f>
        <v/>
      </c>
      <c r="V383" s="7" t="str">
        <f>iferror(round(averageif('Wholesale Pricing'!J:J,$A383,'Wholesale Pricing'!AA:AA),2),"")</f>
        <v/>
      </c>
      <c r="W383" s="7" t="str">
        <f>iferror(round(averageif('Wholesale Pricing'!K:K,$A383,'Wholesale Pricing'!AF:AF),2),"")</f>
        <v/>
      </c>
      <c r="X383" s="7" t="str">
        <f>iferror(round(averageif('Wholesale Pricing'!L:L,$A383,'Wholesale Pricing'!AK:AK),2),"")</f>
        <v/>
      </c>
    </row>
    <row r="384" ht="14.25" customHeight="1">
      <c r="A384" s="122" t="s">
        <v>981</v>
      </c>
      <c r="B384" s="125" t="s">
        <v>1140</v>
      </c>
      <c r="C384" s="126">
        <v>0.12</v>
      </c>
      <c r="D384" s="124">
        <f t="shared" ref="D384:D391" si="159">IFERROR(ROUNDDOWN($C$1/C384,0),"")</f>
        <v>108</v>
      </c>
      <c r="E384" s="124">
        <f t="shared" si="154"/>
        <v>111</v>
      </c>
      <c r="F384" s="124">
        <f t="shared" ref="F384:F388" si="160">IFERROR(ROUNDUP(SUM(SUM($D384/$D$1)*$F$1),0),"")</f>
        <v>119</v>
      </c>
      <c r="G384" s="124">
        <f t="shared" ref="G384:G388" si="161">IFERROR(ROUNDUP(SUM(SUM($D384/$D$1)*$G$1),0),"")</f>
        <v>128</v>
      </c>
      <c r="H384" s="7">
        <f t="shared" si="144"/>
        <v>0.13</v>
      </c>
      <c r="J384" s="7" t="str">
        <f t="shared" si="158"/>
        <v/>
      </c>
      <c r="P384" s="7">
        <f t="shared" si="146"/>
        <v>0.12</v>
      </c>
      <c r="R384" s="7">
        <f t="shared" si="147"/>
        <v>0</v>
      </c>
      <c r="S384" s="7">
        <f t="shared" si="148"/>
        <v>0</v>
      </c>
      <c r="T384" s="7">
        <f>iferror(round(averageif('Wholesale Pricing'!H:H,$A384,'Wholesale Pricing'!Q:Q),2),"")</f>
        <v>0</v>
      </c>
      <c r="U384" s="7" t="str">
        <f>iferror(round(averageif('Wholesale Pricing'!I:I,$A384,'Wholesale Pricing'!V:V),2),"")</f>
        <v/>
      </c>
      <c r="V384" s="7" t="str">
        <f>iferror(round(averageif('Wholesale Pricing'!J:J,$A384,'Wholesale Pricing'!AA:AA),2),"")</f>
        <v/>
      </c>
      <c r="W384" s="7" t="str">
        <f>iferror(round(averageif('Wholesale Pricing'!K:K,$A384,'Wholesale Pricing'!AF:AF),2),"")</f>
        <v/>
      </c>
      <c r="X384" s="7" t="str">
        <f>iferror(round(averageif('Wholesale Pricing'!L:L,$A384,'Wholesale Pricing'!AK:AK),2),"")</f>
        <v/>
      </c>
    </row>
    <row r="385" ht="14.25" customHeight="1">
      <c r="A385" s="122" t="s">
        <v>1141</v>
      </c>
      <c r="B385" s="125" t="s">
        <v>1142</v>
      </c>
      <c r="C385" s="126">
        <v>0.27</v>
      </c>
      <c r="D385" s="124">
        <f t="shared" si="159"/>
        <v>48</v>
      </c>
      <c r="E385" s="124">
        <f t="shared" si="154"/>
        <v>50</v>
      </c>
      <c r="F385" s="124">
        <f t="shared" si="160"/>
        <v>53</v>
      </c>
      <c r="G385" s="124">
        <f t="shared" si="161"/>
        <v>57</v>
      </c>
      <c r="H385" s="7">
        <f t="shared" si="144"/>
        <v>0.28</v>
      </c>
      <c r="J385" s="7" t="str">
        <f t="shared" si="158"/>
        <v/>
      </c>
      <c r="P385" s="7">
        <f t="shared" si="146"/>
        <v>0.26</v>
      </c>
      <c r="R385" s="7">
        <f t="shared" si="147"/>
        <v>0</v>
      </c>
      <c r="S385" s="7">
        <f t="shared" si="148"/>
        <v>0</v>
      </c>
      <c r="T385" s="7" t="str">
        <f>iferror(round(averageif('Wholesale Pricing'!H:H,$A385,'Wholesale Pricing'!Q:Q),2),"")</f>
        <v/>
      </c>
      <c r="U385" s="7" t="str">
        <f>iferror(round(averageif('Wholesale Pricing'!I:I,$A385,'Wholesale Pricing'!V:V),2),"")</f>
        <v/>
      </c>
      <c r="V385" s="7">
        <f>iferror(round(averageif('Wholesale Pricing'!J:J,$A385,'Wholesale Pricing'!AA:AA),2),"")</f>
        <v>0</v>
      </c>
      <c r="W385" s="7" t="str">
        <f>iferror(round(averageif('Wholesale Pricing'!K:K,$A385,'Wholesale Pricing'!AF:AF),2),"")</f>
        <v/>
      </c>
      <c r="X385" s="7" t="str">
        <f>iferror(round(averageif('Wholesale Pricing'!L:L,$A385,'Wholesale Pricing'!AK:AK),2),"")</f>
        <v/>
      </c>
    </row>
    <row r="386" ht="14.25" customHeight="1">
      <c r="A386" s="122" t="s">
        <v>1145</v>
      </c>
      <c r="B386" s="125" t="s">
        <v>1146</v>
      </c>
      <c r="C386" s="126">
        <v>0.13</v>
      </c>
      <c r="D386" s="124">
        <f t="shared" si="159"/>
        <v>100</v>
      </c>
      <c r="E386" s="124">
        <f t="shared" si="154"/>
        <v>103</v>
      </c>
      <c r="F386" s="124">
        <f t="shared" si="160"/>
        <v>111</v>
      </c>
      <c r="G386" s="124">
        <f t="shared" si="161"/>
        <v>119</v>
      </c>
      <c r="H386" s="7">
        <f t="shared" si="144"/>
        <v>0.13</v>
      </c>
      <c r="J386" s="7" t="str">
        <f t="shared" si="158"/>
        <v/>
      </c>
      <c r="P386" s="7">
        <f t="shared" si="146"/>
        <v>0.13</v>
      </c>
      <c r="R386" s="7">
        <f t="shared" si="147"/>
        <v>0</v>
      </c>
      <c r="S386" s="7">
        <f t="shared" si="148"/>
        <v>0</v>
      </c>
      <c r="T386" s="7" t="str">
        <f>iferror(round(averageif('Wholesale Pricing'!H:H,$A386,'Wholesale Pricing'!Q:Q),2),"")</f>
        <v/>
      </c>
      <c r="U386" s="7">
        <f>iferror(round(averageif('Wholesale Pricing'!I:I,$A386,'Wholesale Pricing'!V:V),2),"")</f>
        <v>0</v>
      </c>
      <c r="V386" s="7" t="str">
        <f>iferror(round(averageif('Wholesale Pricing'!J:J,$A386,'Wholesale Pricing'!AA:AA),2),"")</f>
        <v/>
      </c>
      <c r="W386" s="7" t="str">
        <f>iferror(round(averageif('Wholesale Pricing'!K:K,$A386,'Wholesale Pricing'!AF:AF),2),"")</f>
        <v/>
      </c>
      <c r="X386" s="7" t="str">
        <f>iferror(round(averageif('Wholesale Pricing'!L:L,$A386,'Wholesale Pricing'!AK:AK),2),"")</f>
        <v/>
      </c>
    </row>
    <row r="387" ht="14.25" customHeight="1">
      <c r="A387" s="122" t="s">
        <v>995</v>
      </c>
      <c r="B387" s="125" t="s">
        <v>1147</v>
      </c>
      <c r="C387" s="126">
        <v>0.4</v>
      </c>
      <c r="D387" s="124">
        <f t="shared" si="159"/>
        <v>32</v>
      </c>
      <c r="E387" s="124">
        <f t="shared" si="154"/>
        <v>33</v>
      </c>
      <c r="F387" s="124">
        <f t="shared" si="160"/>
        <v>36</v>
      </c>
      <c r="G387" s="124">
        <f t="shared" si="161"/>
        <v>38</v>
      </c>
      <c r="H387" s="7">
        <f t="shared" si="144"/>
        <v>0.42</v>
      </c>
      <c r="J387" s="7" t="str">
        <f t="shared" si="158"/>
        <v/>
      </c>
      <c r="P387" s="7">
        <f t="shared" si="146"/>
        <v>0.39</v>
      </c>
      <c r="R387" s="7" t="str">
        <f t="shared" si="147"/>
        <v/>
      </c>
      <c r="S387" s="7">
        <f t="shared" si="148"/>
        <v>0</v>
      </c>
      <c r="T387" s="7" t="str">
        <f>iferror(round(averageif('Wholesale Pricing'!H:H,$A387,'Wholesale Pricing'!Q:Q),2),"")</f>
        <v/>
      </c>
      <c r="U387" s="7" t="str">
        <f>iferror(round(averageif('Wholesale Pricing'!I:I,$A387,'Wholesale Pricing'!V:V),2),"")</f>
        <v/>
      </c>
      <c r="V387" s="7" t="str">
        <f>iferror(round(averageif('Wholesale Pricing'!J:J,$A387,'Wholesale Pricing'!AA:AA),2),"")</f>
        <v/>
      </c>
      <c r="W387" s="7" t="str">
        <f>iferror(round(averageif('Wholesale Pricing'!K:K,$A387,'Wholesale Pricing'!AF:AF),2),"")</f>
        <v/>
      </c>
      <c r="X387" s="7" t="str">
        <f>iferror(round(averageif('Wholesale Pricing'!L:L,$A387,'Wholesale Pricing'!AK:AK),2),"")</f>
        <v/>
      </c>
    </row>
    <row r="388" ht="14.25" customHeight="1">
      <c r="A388" s="122" t="s">
        <v>1149</v>
      </c>
      <c r="B388" s="125" t="s">
        <v>1149</v>
      </c>
      <c r="C388" s="135" t="s">
        <v>625</v>
      </c>
      <c r="D388" s="122" t="str">
        <f t="shared" si="159"/>
        <v/>
      </c>
      <c r="E388" s="124">
        <f t="shared" si="154"/>
        <v>0</v>
      </c>
      <c r="F388" s="124">
        <f t="shared" si="160"/>
        <v>0</v>
      </c>
      <c r="G388" s="124">
        <f t="shared" si="161"/>
        <v>0</v>
      </c>
      <c r="H388" s="7" t="str">
        <f t="shared" si="144"/>
        <v>#DIV/0!</v>
      </c>
      <c r="J388" s="7" t="str">
        <f t="shared" si="158"/>
        <v/>
      </c>
      <c r="P388" s="7" t="str">
        <f t="shared" si="146"/>
        <v/>
      </c>
      <c r="R388" s="7" t="str">
        <f t="shared" si="147"/>
        <v/>
      </c>
      <c r="S388" s="7">
        <f t="shared" si="148"/>
        <v>0</v>
      </c>
      <c r="T388" s="7" t="str">
        <f>iferror(round(averageif('Wholesale Pricing'!H:H,$A388,'Wholesale Pricing'!Q:Q),2),"")</f>
        <v/>
      </c>
      <c r="U388" s="7" t="str">
        <f>iferror(round(averageif('Wholesale Pricing'!I:I,$A388,'Wholesale Pricing'!V:V),2),"")</f>
        <v/>
      </c>
      <c r="V388" s="7" t="str">
        <f>iferror(round(averageif('Wholesale Pricing'!J:J,$A388,'Wholesale Pricing'!AA:AA),2),"")</f>
        <v/>
      </c>
      <c r="W388" s="7" t="str">
        <f>iferror(round(averageif('Wholesale Pricing'!K:K,$A388,'Wholesale Pricing'!AF:AF),2),"")</f>
        <v/>
      </c>
      <c r="X388" s="7" t="str">
        <f>iferror(round(averageif('Wholesale Pricing'!L:L,$A388,'Wholesale Pricing'!AK:AK),2),"")</f>
        <v/>
      </c>
    </row>
    <row r="389" ht="14.25" customHeight="1">
      <c r="A389" s="122" t="s">
        <v>1151</v>
      </c>
      <c r="B389" s="125" t="s">
        <v>1152</v>
      </c>
      <c r="C389" s="126">
        <v>1.6</v>
      </c>
      <c r="D389" s="124">
        <f t="shared" si="159"/>
        <v>8</v>
      </c>
      <c r="E389" s="124">
        <f t="shared" si="154"/>
        <v>9</v>
      </c>
      <c r="F389" s="124">
        <f>IFERROR(ROUNDUP(SUM(SUM($D389/$D$1)*$F$1),0),"")+1</f>
        <v>10</v>
      </c>
      <c r="G389" s="124">
        <f>IFERROR(ROUNDUP(SUM(SUM($D389/$D$1)*$G$1),0),"")+1</f>
        <v>11</v>
      </c>
      <c r="H389" s="7">
        <f t="shared" si="144"/>
        <v>1.45</v>
      </c>
      <c r="J389" s="7" t="str">
        <f t="shared" si="158"/>
        <v/>
      </c>
      <c r="P389" s="7">
        <f t="shared" si="146"/>
        <v>1.36</v>
      </c>
      <c r="R389" s="7" t="str">
        <f t="shared" si="147"/>
        <v/>
      </c>
      <c r="S389" s="7">
        <f t="shared" si="148"/>
        <v>0</v>
      </c>
      <c r="T389" s="7" t="str">
        <f>iferror(round(averageif('Wholesale Pricing'!H:H,$A389,'Wholesale Pricing'!Q:Q),2),"")</f>
        <v/>
      </c>
      <c r="U389" s="7" t="str">
        <f>iferror(round(averageif('Wholesale Pricing'!I:I,$A389,'Wholesale Pricing'!V:V),2),"")</f>
        <v/>
      </c>
      <c r="V389" s="7" t="str">
        <f>iferror(round(averageif('Wholesale Pricing'!J:J,$A389,'Wholesale Pricing'!AA:AA),2),"")</f>
        <v/>
      </c>
      <c r="W389" s="7" t="str">
        <f>iferror(round(averageif('Wholesale Pricing'!K:K,$A389,'Wholesale Pricing'!AF:AF),2),"")</f>
        <v/>
      </c>
      <c r="X389" s="7" t="str">
        <f>iferror(round(averageif('Wholesale Pricing'!L:L,$A389,'Wholesale Pricing'!AK:AK),2),"")</f>
        <v/>
      </c>
    </row>
    <row r="390" ht="14.25" customHeight="1">
      <c r="A390" s="122" t="s">
        <v>1154</v>
      </c>
      <c r="B390" s="125" t="s">
        <v>1155</v>
      </c>
      <c r="C390" s="126">
        <v>0.165</v>
      </c>
      <c r="D390" s="124">
        <f t="shared" si="159"/>
        <v>78</v>
      </c>
      <c r="E390" s="124">
        <f t="shared" si="154"/>
        <v>80</v>
      </c>
      <c r="F390" s="124">
        <f t="shared" ref="F390:F391" si="162">IFERROR(ROUNDUP(SUM(SUM($D390/$D$1)*$F$1),0),"")</f>
        <v>86</v>
      </c>
      <c r="G390" s="124">
        <f t="shared" ref="G390:G391" si="163">IFERROR(ROUNDUP(SUM(SUM($D390/$D$1)*$G$1),0),"")</f>
        <v>93</v>
      </c>
      <c r="H390" s="7">
        <f t="shared" si="144"/>
        <v>0.17</v>
      </c>
      <c r="J390" s="7" t="str">
        <f t="shared" si="158"/>
        <v/>
      </c>
      <c r="P390" s="7">
        <f t="shared" si="146"/>
        <v>0.16</v>
      </c>
      <c r="R390" s="7">
        <f t="shared" si="147"/>
        <v>0</v>
      </c>
      <c r="S390" s="7">
        <f t="shared" si="148"/>
        <v>0</v>
      </c>
      <c r="T390" s="7">
        <f>iferror(round(averageif('Wholesale Pricing'!H:H,$A390,'Wholesale Pricing'!Q:Q),2),"")</f>
        <v>0</v>
      </c>
      <c r="U390" s="7" t="str">
        <f>iferror(round(averageif('Wholesale Pricing'!I:I,$A390,'Wholesale Pricing'!V:V),2),"")</f>
        <v/>
      </c>
      <c r="V390" s="7" t="str">
        <f>iferror(round(averageif('Wholesale Pricing'!J:J,$A390,'Wholesale Pricing'!AA:AA),2),"")</f>
        <v/>
      </c>
      <c r="W390" s="7" t="str">
        <f>iferror(round(averageif('Wholesale Pricing'!K:K,$A390,'Wholesale Pricing'!AF:AF),2),"")</f>
        <v/>
      </c>
      <c r="X390" s="7" t="str">
        <f>iferror(round(averageif('Wholesale Pricing'!L:L,$A390,'Wholesale Pricing'!AK:AK),2),"")</f>
        <v/>
      </c>
    </row>
    <row r="391" ht="14.25" customHeight="1">
      <c r="A391" s="122" t="s">
        <v>1157</v>
      </c>
      <c r="B391" s="125" t="s">
        <v>1158</v>
      </c>
      <c r="C391" s="126">
        <v>0.175</v>
      </c>
      <c r="D391" s="124">
        <f t="shared" si="159"/>
        <v>74</v>
      </c>
      <c r="E391" s="124">
        <f t="shared" si="154"/>
        <v>76</v>
      </c>
      <c r="F391" s="124">
        <f t="shared" si="162"/>
        <v>82</v>
      </c>
      <c r="G391" s="124">
        <f t="shared" si="163"/>
        <v>88</v>
      </c>
      <c r="H391" s="7">
        <f t="shared" si="144"/>
        <v>0.18</v>
      </c>
      <c r="J391" s="7" t="str">
        <f t="shared" si="158"/>
        <v/>
      </c>
      <c r="P391" s="7">
        <f t="shared" si="146"/>
        <v>0.17</v>
      </c>
      <c r="R391" s="7">
        <f t="shared" si="147"/>
        <v>0</v>
      </c>
      <c r="S391" s="7">
        <f t="shared" si="148"/>
        <v>0</v>
      </c>
      <c r="T391" s="7">
        <f>iferror(round(averageif('Wholesale Pricing'!H:H,$A391,'Wholesale Pricing'!Q:Q),2),"")</f>
        <v>0</v>
      </c>
      <c r="U391" s="7" t="str">
        <f>iferror(round(averageif('Wholesale Pricing'!I:I,$A391,'Wholesale Pricing'!V:V),2),"")</f>
        <v/>
      </c>
      <c r="V391" s="7" t="str">
        <f>iferror(round(averageif('Wholesale Pricing'!J:J,$A391,'Wholesale Pricing'!AA:AA),2),"")</f>
        <v/>
      </c>
      <c r="W391" s="7" t="str">
        <f>iferror(round(averageif('Wholesale Pricing'!K:K,$A391,'Wholesale Pricing'!AF:AF),2),"")</f>
        <v/>
      </c>
      <c r="X391" s="7" t="str">
        <f>iferror(round(averageif('Wholesale Pricing'!L:L,$A391,'Wholesale Pricing'!AK:AK),2),"")</f>
        <v/>
      </c>
    </row>
    <row r="392" ht="14.25" customHeight="1">
      <c r="A392" s="122" t="s">
        <v>1159</v>
      </c>
      <c r="B392" s="129" t="s">
        <v>1160</v>
      </c>
      <c r="C392" s="139">
        <v>1.8</v>
      </c>
      <c r="D392" s="124">
        <f>IFERROR(ROUNDDOWN($C$1/C392,0),"")-1</f>
        <v>6</v>
      </c>
      <c r="E392" s="124">
        <f t="shared" si="154"/>
        <v>7</v>
      </c>
      <c r="F392" s="124">
        <f t="shared" ref="F392:F393" si="164">IFERROR(ROUNDUP(SUM(SUM($D392/$D$1)*$F$1),0),"")+1</f>
        <v>8</v>
      </c>
      <c r="G392" s="124">
        <f t="shared" ref="G392:G393" si="165">IFERROR(ROUNDUP(SUM(SUM($D392/$D$1)*$G$1),0),"")+1</f>
        <v>9</v>
      </c>
      <c r="H392" s="7">
        <f t="shared" si="144"/>
        <v>1.78</v>
      </c>
      <c r="J392" s="7" t="str">
        <f t="shared" si="158"/>
        <v/>
      </c>
      <c r="P392" s="7">
        <f t="shared" si="146"/>
        <v>1.67</v>
      </c>
      <c r="R392" s="7">
        <f t="shared" si="147"/>
        <v>0</v>
      </c>
      <c r="S392" s="7">
        <f t="shared" si="148"/>
        <v>0</v>
      </c>
      <c r="T392" s="7">
        <f>iferror(round(averageif('Wholesale Pricing'!H:H,$A392,'Wholesale Pricing'!Q:Q),2),"")</f>
        <v>0</v>
      </c>
      <c r="U392" s="7" t="str">
        <f>iferror(round(averageif('Wholesale Pricing'!I:I,$A392,'Wholesale Pricing'!V:V),2),"")</f>
        <v/>
      </c>
      <c r="V392" s="7" t="str">
        <f>iferror(round(averageif('Wholesale Pricing'!J:J,$A392,'Wholesale Pricing'!AA:AA),2),"")</f>
        <v/>
      </c>
      <c r="W392" s="7" t="str">
        <f>iferror(round(averageif('Wholesale Pricing'!K:K,$A392,'Wholesale Pricing'!AF:AF),2),"")</f>
        <v/>
      </c>
      <c r="X392" s="7" t="str">
        <f>iferror(round(averageif('Wholesale Pricing'!L:L,$A392,'Wholesale Pricing'!AK:AK),2),"")</f>
        <v/>
      </c>
    </row>
    <row r="393" ht="14.25" customHeight="1">
      <c r="A393" s="138" t="s">
        <v>1162</v>
      </c>
      <c r="B393" s="125"/>
      <c r="C393" s="139">
        <v>1.95</v>
      </c>
      <c r="D393" s="124">
        <f t="shared" ref="D393:D398" si="166">IFERROR(ROUNDDOWN($C$1/C393,0),"")</f>
        <v>6</v>
      </c>
      <c r="E393" s="124">
        <f t="shared" si="154"/>
        <v>7</v>
      </c>
      <c r="F393" s="124">
        <f t="shared" si="164"/>
        <v>8</v>
      </c>
      <c r="G393" s="124">
        <f t="shared" si="165"/>
        <v>9</v>
      </c>
      <c r="H393" s="7">
        <f t="shared" si="144"/>
        <v>1.78</v>
      </c>
      <c r="J393" s="7"/>
      <c r="P393" s="7">
        <f t="shared" si="146"/>
        <v>1.67</v>
      </c>
      <c r="R393" s="7" t="str">
        <f t="shared" si="147"/>
        <v/>
      </c>
      <c r="S393" s="7">
        <f t="shared" si="148"/>
        <v>0</v>
      </c>
      <c r="T393" s="7" t="str">
        <f>iferror(round(averageif('Wholesale Pricing'!H:H,$A393,'Wholesale Pricing'!Q:Q),2),"")</f>
        <v/>
      </c>
      <c r="U393" s="7" t="str">
        <f>iferror(round(averageif('Wholesale Pricing'!I:I,$A393,'Wholesale Pricing'!V:V),2),"")</f>
        <v/>
      </c>
      <c r="V393" s="7" t="str">
        <f>iferror(round(averageif('Wholesale Pricing'!J:J,$A393,'Wholesale Pricing'!AA:AA),2),"")</f>
        <v/>
      </c>
      <c r="W393" s="7" t="str">
        <f>iferror(round(averageif('Wholesale Pricing'!K:K,$A393,'Wholesale Pricing'!AF:AF),2),"")</f>
        <v/>
      </c>
      <c r="X393" s="7" t="str">
        <f>iferror(round(averageif('Wholesale Pricing'!L:L,$A393,'Wholesale Pricing'!AK:AK),2),"")</f>
        <v/>
      </c>
    </row>
    <row r="394" ht="14.25" customHeight="1">
      <c r="A394" s="122" t="s">
        <v>990</v>
      </c>
      <c r="B394" s="125" t="s">
        <v>1164</v>
      </c>
      <c r="C394" s="126">
        <v>0.12</v>
      </c>
      <c r="D394" s="124">
        <f t="shared" si="166"/>
        <v>108</v>
      </c>
      <c r="E394" s="124">
        <f t="shared" si="154"/>
        <v>111</v>
      </c>
      <c r="F394" s="124">
        <f t="shared" ref="F394:F402" si="167">IFERROR(ROUNDUP(SUM(SUM($D394/$D$1)*$F$1),0),"")</f>
        <v>119</v>
      </c>
      <c r="G394" s="124">
        <f t="shared" ref="G394:G402" si="168">IFERROR(ROUNDUP(SUM(SUM($D394/$D$1)*$G$1),0),"")</f>
        <v>128</v>
      </c>
      <c r="H394" s="7">
        <f t="shared" si="144"/>
        <v>0.13</v>
      </c>
      <c r="J394" s="7" t="str">
        <f t="shared" ref="J394:J402" si="169">if(C394="",round($D$1/D394,4),"")</f>
        <v/>
      </c>
      <c r="P394" s="7">
        <f t="shared" si="146"/>
        <v>0.12</v>
      </c>
      <c r="R394" s="7" t="str">
        <f t="shared" si="147"/>
        <v/>
      </c>
      <c r="S394" s="7">
        <f t="shared" si="148"/>
        <v>0</v>
      </c>
      <c r="T394" s="7" t="str">
        <f>iferror(round(averageif('Wholesale Pricing'!H:H,$A394,'Wholesale Pricing'!Q:Q),2),"")</f>
        <v/>
      </c>
      <c r="U394" s="7" t="str">
        <f>iferror(round(averageif('Wholesale Pricing'!I:I,$A394,'Wholesale Pricing'!V:V),2),"")</f>
        <v/>
      </c>
      <c r="V394" s="7" t="str">
        <f>iferror(round(averageif('Wholesale Pricing'!J:J,$A394,'Wholesale Pricing'!AA:AA),2),"")</f>
        <v/>
      </c>
      <c r="W394" s="7" t="str">
        <f>iferror(round(averageif('Wholesale Pricing'!K:K,$A394,'Wholesale Pricing'!AF:AF),2),"")</f>
        <v/>
      </c>
      <c r="X394" s="7" t="str">
        <f>iferror(round(averageif('Wholesale Pricing'!L:L,$A394,'Wholesale Pricing'!AK:AK),2),"")</f>
        <v/>
      </c>
    </row>
    <row r="395" ht="14.25" customHeight="1">
      <c r="A395" s="122" t="s">
        <v>1006</v>
      </c>
      <c r="B395" s="125" t="s">
        <v>1166</v>
      </c>
      <c r="C395" s="126">
        <v>0.5</v>
      </c>
      <c r="D395" s="124">
        <f t="shared" si="166"/>
        <v>26</v>
      </c>
      <c r="E395" s="124">
        <f t="shared" si="154"/>
        <v>27</v>
      </c>
      <c r="F395" s="124">
        <f t="shared" si="167"/>
        <v>29</v>
      </c>
      <c r="G395" s="124">
        <f t="shared" si="168"/>
        <v>31</v>
      </c>
      <c r="H395" s="7">
        <f t="shared" si="144"/>
        <v>0.52</v>
      </c>
      <c r="J395" s="7" t="str">
        <f t="shared" si="169"/>
        <v/>
      </c>
      <c r="P395" s="7">
        <f t="shared" si="146"/>
        <v>0.48</v>
      </c>
      <c r="R395" s="7" t="str">
        <f t="shared" si="147"/>
        <v/>
      </c>
      <c r="S395" s="7">
        <f t="shared" si="148"/>
        <v>0</v>
      </c>
      <c r="T395" s="7" t="str">
        <f>iferror(round(averageif('Wholesale Pricing'!H:H,$A395,'Wholesale Pricing'!Q:Q),2),"")</f>
        <v/>
      </c>
      <c r="U395" s="7" t="str">
        <f>iferror(round(averageif('Wholesale Pricing'!I:I,$A395,'Wholesale Pricing'!V:V),2),"")</f>
        <v/>
      </c>
      <c r="V395" s="7" t="str">
        <f>iferror(round(averageif('Wholesale Pricing'!J:J,$A395,'Wholesale Pricing'!AA:AA),2),"")</f>
        <v/>
      </c>
      <c r="W395" s="7" t="str">
        <f>iferror(round(averageif('Wholesale Pricing'!K:K,$A395,'Wholesale Pricing'!AF:AF),2),"")</f>
        <v/>
      </c>
      <c r="X395" s="7" t="str">
        <f>iferror(round(averageif('Wholesale Pricing'!L:L,$A395,'Wholesale Pricing'!AK:AK),2),"")</f>
        <v/>
      </c>
    </row>
    <row r="396" ht="14.25" customHeight="1">
      <c r="A396" s="138" t="s">
        <v>1167</v>
      </c>
      <c r="B396" s="125"/>
      <c r="C396" s="139">
        <v>0.165</v>
      </c>
      <c r="D396" s="124">
        <f t="shared" si="166"/>
        <v>78</v>
      </c>
      <c r="E396" s="124">
        <f t="shared" si="154"/>
        <v>80</v>
      </c>
      <c r="F396" s="124">
        <f t="shared" si="167"/>
        <v>86</v>
      </c>
      <c r="G396" s="124">
        <f t="shared" si="168"/>
        <v>93</v>
      </c>
      <c r="H396" s="7">
        <f t="shared" si="144"/>
        <v>0.17</v>
      </c>
      <c r="J396" s="7" t="str">
        <f t="shared" si="169"/>
        <v/>
      </c>
      <c r="K396" s="7"/>
      <c r="P396" s="7">
        <f t="shared" si="146"/>
        <v>0.16</v>
      </c>
      <c r="R396" s="7" t="str">
        <f t="shared" si="147"/>
        <v/>
      </c>
      <c r="S396" s="7">
        <f t="shared" si="148"/>
        <v>0</v>
      </c>
      <c r="T396" s="7" t="str">
        <f>iferror(round(averageif('Wholesale Pricing'!H:H,$A396,'Wholesale Pricing'!Q:Q),2),"")</f>
        <v/>
      </c>
      <c r="U396" s="7" t="str">
        <f>iferror(round(averageif('Wholesale Pricing'!I:I,$A396,'Wholesale Pricing'!V:V),2),"")</f>
        <v/>
      </c>
      <c r="V396" s="7" t="str">
        <f>iferror(round(averageif('Wholesale Pricing'!J:J,$A396,'Wholesale Pricing'!AA:AA),2),"")</f>
        <v/>
      </c>
      <c r="W396" s="7" t="str">
        <f>iferror(round(averageif('Wholesale Pricing'!K:K,$A396,'Wholesale Pricing'!AF:AF),2),"")</f>
        <v/>
      </c>
      <c r="X396" s="7" t="str">
        <f>iferror(round(averageif('Wholesale Pricing'!L:L,$A396,'Wholesale Pricing'!AK:AK),2),"")</f>
        <v/>
      </c>
    </row>
    <row r="397" ht="14.25" customHeight="1">
      <c r="A397" s="138" t="s">
        <v>1170</v>
      </c>
      <c r="B397" s="129" t="s">
        <v>1171</v>
      </c>
      <c r="C397" s="139">
        <v>0.065</v>
      </c>
      <c r="D397" s="124">
        <f t="shared" si="166"/>
        <v>200</v>
      </c>
      <c r="E397" s="124">
        <f t="shared" si="154"/>
        <v>205</v>
      </c>
      <c r="F397" s="124">
        <f t="shared" si="167"/>
        <v>221</v>
      </c>
      <c r="G397" s="124">
        <f t="shared" si="168"/>
        <v>237</v>
      </c>
      <c r="H397" s="7">
        <f t="shared" si="144"/>
        <v>0.07</v>
      </c>
      <c r="J397" s="7" t="str">
        <f t="shared" si="169"/>
        <v/>
      </c>
      <c r="K397" s="7"/>
      <c r="P397" s="7">
        <f t="shared" si="146"/>
        <v>0.06</v>
      </c>
      <c r="R397" s="7" t="str">
        <f t="shared" si="147"/>
        <v/>
      </c>
      <c r="S397" s="7">
        <f t="shared" si="148"/>
        <v>0</v>
      </c>
      <c r="T397" s="7" t="str">
        <f>iferror(round(averageif('Wholesale Pricing'!H:H,$A397,'Wholesale Pricing'!Q:Q),2),"")</f>
        <v/>
      </c>
      <c r="U397" s="7" t="str">
        <f>iferror(round(averageif('Wholesale Pricing'!I:I,$A397,'Wholesale Pricing'!V:V),2),"")</f>
        <v/>
      </c>
      <c r="V397" s="7" t="str">
        <f>iferror(round(averageif('Wholesale Pricing'!J:J,$A397,'Wholesale Pricing'!AA:AA),2),"")</f>
        <v/>
      </c>
      <c r="W397" s="7" t="str">
        <f>iferror(round(averageif('Wholesale Pricing'!K:K,$A397,'Wholesale Pricing'!AF:AF),2),"")</f>
        <v/>
      </c>
      <c r="X397" s="7" t="str">
        <f>iferror(round(averageif('Wholesale Pricing'!L:L,$A397,'Wholesale Pricing'!AK:AK),2),"")</f>
        <v/>
      </c>
    </row>
    <row r="398" ht="14.25" customHeight="1">
      <c r="A398" s="138" t="s">
        <v>1172</v>
      </c>
      <c r="B398" s="129" t="s">
        <v>1173</v>
      </c>
      <c r="C398" s="305">
        <v>0.38</v>
      </c>
      <c r="D398" s="306">
        <f t="shared" si="166"/>
        <v>34</v>
      </c>
      <c r="E398" s="124">
        <f t="shared" si="154"/>
        <v>35</v>
      </c>
      <c r="F398" s="124">
        <f t="shared" si="167"/>
        <v>38</v>
      </c>
      <c r="G398" s="124">
        <f t="shared" si="168"/>
        <v>41</v>
      </c>
      <c r="H398" s="7">
        <f t="shared" si="144"/>
        <v>0.39</v>
      </c>
      <c r="J398" s="7" t="str">
        <f t="shared" si="169"/>
        <v/>
      </c>
      <c r="K398" s="7"/>
      <c r="P398" s="7">
        <f t="shared" si="146"/>
        <v>0.37</v>
      </c>
      <c r="R398" s="7" t="str">
        <f t="shared" si="147"/>
        <v/>
      </c>
      <c r="S398" s="7">
        <f t="shared" si="148"/>
        <v>0</v>
      </c>
      <c r="T398" s="7" t="str">
        <f>iferror(round(averageif('Wholesale Pricing'!H:H,$A398,'Wholesale Pricing'!Q:Q),2),"")</f>
        <v/>
      </c>
      <c r="U398" s="7" t="str">
        <f>iferror(round(averageif('Wholesale Pricing'!I:I,$A398,'Wholesale Pricing'!V:V),2),"")</f>
        <v/>
      </c>
      <c r="V398" s="7" t="str">
        <f>iferror(round(averageif('Wholesale Pricing'!J:J,$A398,'Wholesale Pricing'!AA:AA),2),"")</f>
        <v/>
      </c>
      <c r="W398" s="7" t="str">
        <f>iferror(round(averageif('Wholesale Pricing'!K:K,$A398,'Wholesale Pricing'!AF:AF),2),"")</f>
        <v/>
      </c>
      <c r="X398" s="7" t="str">
        <f>iferror(round(averageif('Wholesale Pricing'!L:L,$A398,'Wholesale Pricing'!AK:AK),2),"")</f>
        <v/>
      </c>
    </row>
    <row r="399" ht="14.25" customHeight="1">
      <c r="A399" s="138" t="s">
        <v>1174</v>
      </c>
      <c r="B399" s="129" t="s">
        <v>1175</v>
      </c>
      <c r="C399" s="305">
        <f>C1/D399</f>
        <v>0.02754237288</v>
      </c>
      <c r="D399" s="308">
        <v>472.0</v>
      </c>
      <c r="E399" s="124">
        <f t="shared" si="154"/>
        <v>483</v>
      </c>
      <c r="F399" s="124">
        <f t="shared" si="167"/>
        <v>520</v>
      </c>
      <c r="G399" s="124">
        <f t="shared" si="168"/>
        <v>558</v>
      </c>
      <c r="H399" s="7">
        <f t="shared" si="144"/>
        <v>0.03</v>
      </c>
      <c r="J399" s="7" t="str">
        <f t="shared" si="169"/>
        <v/>
      </c>
      <c r="K399" s="7"/>
      <c r="P399" s="7">
        <f t="shared" si="146"/>
        <v>0.03</v>
      </c>
      <c r="R399" s="7" t="str">
        <f t="shared" si="147"/>
        <v/>
      </c>
      <c r="S399" s="7">
        <f t="shared" si="148"/>
        <v>0</v>
      </c>
      <c r="T399" s="7" t="str">
        <f>iferror(round(averageif('Wholesale Pricing'!H:H,$A399,'Wholesale Pricing'!Q:Q),2),"")</f>
        <v/>
      </c>
      <c r="U399" s="7" t="str">
        <f>iferror(round(averageif('Wholesale Pricing'!I:I,$A399,'Wholesale Pricing'!V:V),2),"")</f>
        <v/>
      </c>
      <c r="V399" s="7" t="str">
        <f>iferror(round(averageif('Wholesale Pricing'!J:J,$A399,'Wholesale Pricing'!AA:AA),2),"")</f>
        <v/>
      </c>
      <c r="W399" s="7" t="str">
        <f>iferror(round(averageif('Wholesale Pricing'!K:K,$A399,'Wholesale Pricing'!AF:AF),2),"")</f>
        <v/>
      </c>
      <c r="X399" s="7" t="str">
        <f>iferror(round(averageif('Wholesale Pricing'!L:L,$A399,'Wholesale Pricing'!AK:AK),2),"")</f>
        <v/>
      </c>
    </row>
    <row r="400" ht="14.25" customHeight="1">
      <c r="A400" s="138" t="s">
        <v>1176</v>
      </c>
      <c r="B400" s="129" t="s">
        <v>1177</v>
      </c>
      <c r="C400" s="139">
        <v>0.055</v>
      </c>
      <c r="D400" s="308">
        <v>472.0</v>
      </c>
      <c r="E400" s="124">
        <f t="shared" si="154"/>
        <v>483</v>
      </c>
      <c r="F400" s="124">
        <f t="shared" si="167"/>
        <v>520</v>
      </c>
      <c r="G400" s="124">
        <f t="shared" si="168"/>
        <v>558</v>
      </c>
      <c r="H400" s="7">
        <f t="shared" si="144"/>
        <v>0.03</v>
      </c>
      <c r="J400" s="7" t="str">
        <f t="shared" si="169"/>
        <v/>
      </c>
      <c r="K400" s="7"/>
      <c r="P400" s="7">
        <f t="shared" si="146"/>
        <v>0.03</v>
      </c>
      <c r="R400" s="7" t="str">
        <f t="shared" si="147"/>
        <v/>
      </c>
      <c r="S400" s="7">
        <f t="shared" si="148"/>
        <v>0</v>
      </c>
      <c r="T400" s="7" t="str">
        <f>iferror(round(averageif('Wholesale Pricing'!H:H,$A400,'Wholesale Pricing'!Q:Q),2),"")</f>
        <v/>
      </c>
      <c r="U400" s="7" t="str">
        <f>iferror(round(averageif('Wholesale Pricing'!I:I,$A400,'Wholesale Pricing'!V:V),2),"")</f>
        <v/>
      </c>
      <c r="V400" s="7" t="str">
        <f>iferror(round(averageif('Wholesale Pricing'!J:J,$A400,'Wholesale Pricing'!AA:AA),2),"")</f>
        <v/>
      </c>
      <c r="W400" s="7" t="str">
        <f>iferror(round(averageif('Wholesale Pricing'!K:K,$A400,'Wholesale Pricing'!AF:AF),2),"")</f>
        <v/>
      </c>
      <c r="X400" s="7" t="str">
        <f>iferror(round(averageif('Wholesale Pricing'!L:L,$A400,'Wholesale Pricing'!AK:AK),2),"")</f>
        <v/>
      </c>
    </row>
    <row r="401" ht="14.25" customHeight="1">
      <c r="A401" s="138" t="s">
        <v>1179</v>
      </c>
      <c r="B401" s="129" t="s">
        <v>1180</v>
      </c>
      <c r="C401" s="139">
        <v>0.16</v>
      </c>
      <c r="D401" s="308">
        <v>472.0</v>
      </c>
      <c r="E401" s="124">
        <f t="shared" si="154"/>
        <v>483</v>
      </c>
      <c r="F401" s="124">
        <f t="shared" si="167"/>
        <v>520</v>
      </c>
      <c r="G401" s="124">
        <f t="shared" si="168"/>
        <v>558</v>
      </c>
      <c r="H401" s="7">
        <f t="shared" si="144"/>
        <v>0.03</v>
      </c>
      <c r="J401" s="7" t="str">
        <f t="shared" si="169"/>
        <v/>
      </c>
      <c r="K401" s="7"/>
      <c r="P401" s="7">
        <f t="shared" si="146"/>
        <v>0.03</v>
      </c>
      <c r="R401" s="7" t="str">
        <f t="shared" si="147"/>
        <v/>
      </c>
      <c r="S401" s="7">
        <f t="shared" si="148"/>
        <v>0</v>
      </c>
      <c r="T401" s="7" t="str">
        <f>iferror(round(averageif('Wholesale Pricing'!H:H,$A401,'Wholesale Pricing'!Q:Q),2),"")</f>
        <v/>
      </c>
      <c r="U401" s="7" t="str">
        <f>iferror(round(averageif('Wholesale Pricing'!I:I,$A401,'Wholesale Pricing'!V:V),2),"")</f>
        <v/>
      </c>
      <c r="V401" s="7" t="str">
        <f>iferror(round(averageif('Wholesale Pricing'!J:J,$A401,'Wholesale Pricing'!AA:AA),2),"")</f>
        <v/>
      </c>
      <c r="W401" s="7" t="str">
        <f>iferror(round(averageif('Wholesale Pricing'!K:K,$A401,'Wholesale Pricing'!AF:AF),2),"")</f>
        <v/>
      </c>
      <c r="X401" s="7" t="str">
        <f>iferror(round(averageif('Wholesale Pricing'!L:L,$A401,'Wholesale Pricing'!AK:AK),2),"")</f>
        <v/>
      </c>
    </row>
    <row r="402" ht="14.25" customHeight="1">
      <c r="A402" s="138" t="s">
        <v>1182</v>
      </c>
      <c r="B402" s="129" t="s">
        <v>1183</v>
      </c>
      <c r="C402" s="305">
        <f>C1/D402</f>
        <v>0.5416666667</v>
      </c>
      <c r="D402" s="136">
        <v>24.0</v>
      </c>
      <c r="E402" s="124">
        <f t="shared" si="154"/>
        <v>25</v>
      </c>
      <c r="F402" s="124">
        <f t="shared" si="167"/>
        <v>27</v>
      </c>
      <c r="G402" s="124">
        <f t="shared" si="168"/>
        <v>29</v>
      </c>
      <c r="H402" s="7">
        <f t="shared" si="144"/>
        <v>0.55</v>
      </c>
      <c r="J402" s="7" t="str">
        <f t="shared" si="169"/>
        <v/>
      </c>
      <c r="P402" s="7">
        <f t="shared" si="146"/>
        <v>0.52</v>
      </c>
      <c r="R402" s="7" t="str">
        <f t="shared" si="147"/>
        <v/>
      </c>
      <c r="S402" s="7">
        <f t="shared" si="148"/>
        <v>0</v>
      </c>
      <c r="T402" s="7" t="str">
        <f>iferror(round(averageif('Wholesale Pricing'!H:H,$A402,'Wholesale Pricing'!Q:Q),2),"")</f>
        <v/>
      </c>
      <c r="U402" s="7" t="str">
        <f>iferror(round(averageif('Wholesale Pricing'!I:I,$A402,'Wholesale Pricing'!V:V),2),"")</f>
        <v/>
      </c>
      <c r="V402" s="7" t="str">
        <f>iferror(round(averageif('Wholesale Pricing'!J:J,$A402,'Wholesale Pricing'!AA:AA),2),"")</f>
        <v/>
      </c>
      <c r="W402" s="7" t="str">
        <f>iferror(round(averageif('Wholesale Pricing'!K:K,$A402,'Wholesale Pricing'!AF:AF),2),"")</f>
        <v/>
      </c>
      <c r="X402" s="7" t="str">
        <f>iferror(round(averageif('Wholesale Pricing'!L:L,$A402,'Wholesale Pricing'!AK:AK),2),"")</f>
        <v/>
      </c>
    </row>
    <row r="403" ht="14.25" customHeight="1">
      <c r="A403" s="122" t="s">
        <v>1184</v>
      </c>
      <c r="B403" s="129" t="s">
        <v>1185</v>
      </c>
      <c r="C403" s="126">
        <v>1.8</v>
      </c>
      <c r="D403" s="124">
        <f>IFERROR(ROUNDUP($C$1/C403,0),"")-1</f>
        <v>7</v>
      </c>
      <c r="E403" s="124">
        <f t="shared" si="154"/>
        <v>8</v>
      </c>
      <c r="F403" s="124">
        <f>IFERROR(ROUNDUP(SUM(SUM($D403/$D$1)*$F$1),0),"")+1</f>
        <v>9</v>
      </c>
      <c r="G403" s="124">
        <f>IFERROR(ROUNDUP(SUM(SUM($D403/$D$1)*$G$1),0),"")+1</f>
        <v>10</v>
      </c>
      <c r="H403" s="7">
        <f t="shared" si="144"/>
        <v>1.6</v>
      </c>
      <c r="J403" s="7"/>
      <c r="P403" s="7">
        <f t="shared" si="146"/>
        <v>1.5</v>
      </c>
      <c r="R403" s="7" t="str">
        <f t="shared" si="147"/>
        <v/>
      </c>
      <c r="S403" s="7">
        <f t="shared" si="148"/>
        <v>0</v>
      </c>
      <c r="T403" s="7" t="str">
        <f>iferror(round(averageif('Wholesale Pricing'!H:H,$A403,'Wholesale Pricing'!Q:Q),2),"")</f>
        <v/>
      </c>
      <c r="U403" s="7" t="str">
        <f>iferror(round(averageif('Wholesale Pricing'!I:I,$A403,'Wholesale Pricing'!V:V),2),"")</f>
        <v/>
      </c>
      <c r="V403" s="7" t="str">
        <f>iferror(round(averageif('Wholesale Pricing'!J:J,$A403,'Wholesale Pricing'!AA:AA),2),"")</f>
        <v/>
      </c>
      <c r="W403" s="7" t="str">
        <f>iferror(round(averageif('Wholesale Pricing'!K:K,$A403,'Wholesale Pricing'!AF:AF),2),"")</f>
        <v/>
      </c>
      <c r="X403" s="7" t="str">
        <f>iferror(round(averageif('Wholesale Pricing'!L:L,$A403,'Wholesale Pricing'!AK:AK),2),"")</f>
        <v/>
      </c>
    </row>
    <row r="404" ht="14.25" customHeight="1">
      <c r="A404" s="138" t="s">
        <v>1187</v>
      </c>
      <c r="B404" s="129" t="s">
        <v>1188</v>
      </c>
      <c r="C404" s="139">
        <v>0.22</v>
      </c>
      <c r="D404" s="124">
        <f>IFERROR(ROUNDUP($C$1/C404,0),"")</f>
        <v>60</v>
      </c>
      <c r="E404" s="124">
        <f t="shared" si="154"/>
        <v>62</v>
      </c>
      <c r="F404" s="124">
        <f t="shared" ref="F404:F412" si="170">IFERROR(ROUNDUP(SUM(SUM($D404/$D$1)*$F$1),0),"")</f>
        <v>67</v>
      </c>
      <c r="G404" s="124">
        <f t="shared" ref="G404:G412" si="171">IFERROR(ROUNDUP(SUM(SUM($D404/$D$1)*$G$1),0),"")</f>
        <v>71</v>
      </c>
      <c r="H404" s="7">
        <f t="shared" si="144"/>
        <v>0.23</v>
      </c>
      <c r="J404" s="7"/>
      <c r="K404" s="2"/>
    </row>
    <row r="405" ht="14.25" customHeight="1">
      <c r="A405" s="122" t="s">
        <v>1190</v>
      </c>
      <c r="B405" s="125" t="s">
        <v>1191</v>
      </c>
      <c r="C405" s="139">
        <v>0.275</v>
      </c>
      <c r="D405" s="124">
        <f t="shared" ref="D405:D412" si="172">IFERROR(ROUNDDOWN($C$1/C405,0),"")</f>
        <v>47</v>
      </c>
      <c r="E405" s="124">
        <f t="shared" si="154"/>
        <v>49</v>
      </c>
      <c r="F405" s="124">
        <f t="shared" si="170"/>
        <v>52</v>
      </c>
      <c r="G405" s="124">
        <f t="shared" si="171"/>
        <v>56</v>
      </c>
      <c r="H405" s="7">
        <f t="shared" si="144"/>
        <v>0.29</v>
      </c>
      <c r="J405" s="7" t="str">
        <f t="shared" ref="J405:J412" si="173">if(C405="",round($D$1/D405,4),"")</f>
        <v/>
      </c>
      <c r="P405" s="7">
        <f t="shared" ref="P405:P425" si="174">iferror(round($G$1/G405,2),"")</f>
        <v>0.27</v>
      </c>
      <c r="R405" s="7">
        <f t="shared" ref="R405:R412" si="175">iferror(round(average(T405:X405),2),"")</f>
        <v>0</v>
      </c>
      <c r="S405" s="7">
        <f t="shared" ref="S405:S412" si="176">Q405*R405</f>
        <v>0</v>
      </c>
      <c r="T405" s="7">
        <f>iferror(round(averageif('Wholesale Pricing'!H:H,$A405,'Wholesale Pricing'!Q:Q),2),"")</f>
        <v>0</v>
      </c>
      <c r="U405" s="7" t="str">
        <f>iferror(round(averageif('Wholesale Pricing'!I:I,$A405,'Wholesale Pricing'!V:V),2),"")</f>
        <v/>
      </c>
      <c r="V405" s="7" t="str">
        <f>iferror(round(averageif('Wholesale Pricing'!J:J,$A405,'Wholesale Pricing'!AA:AA),2),"")</f>
        <v/>
      </c>
      <c r="W405" s="7" t="str">
        <f>iferror(round(averageif('Wholesale Pricing'!K:K,$A405,'Wholesale Pricing'!AF:AF),2),"")</f>
        <v/>
      </c>
      <c r="X405" s="7" t="str">
        <f>iferror(round(averageif('Wholesale Pricing'!L:L,$A405,'Wholesale Pricing'!AK:AK),2),"")</f>
        <v/>
      </c>
    </row>
    <row r="406" ht="14.25" customHeight="1">
      <c r="A406" s="138" t="s">
        <v>1192</v>
      </c>
      <c r="B406" s="129" t="s">
        <v>1193</v>
      </c>
      <c r="C406" s="139">
        <v>0.109</v>
      </c>
      <c r="D406" s="124">
        <f t="shared" si="172"/>
        <v>119</v>
      </c>
      <c r="E406" s="124">
        <f t="shared" si="154"/>
        <v>122</v>
      </c>
      <c r="F406" s="124">
        <f t="shared" si="170"/>
        <v>132</v>
      </c>
      <c r="G406" s="124">
        <f t="shared" si="171"/>
        <v>141</v>
      </c>
      <c r="H406" s="7">
        <f t="shared" si="144"/>
        <v>0.11</v>
      </c>
      <c r="J406" s="7" t="str">
        <f t="shared" si="173"/>
        <v/>
      </c>
      <c r="P406" s="7">
        <f t="shared" si="174"/>
        <v>0.11</v>
      </c>
      <c r="R406" s="7">
        <f t="shared" si="175"/>
        <v>0</v>
      </c>
      <c r="S406" s="7">
        <f t="shared" si="176"/>
        <v>0</v>
      </c>
      <c r="T406" s="7" t="str">
        <f>iferror(round(averageif('Wholesale Pricing'!H:H,$A406,'Wholesale Pricing'!Q:Q),2),"")</f>
        <v/>
      </c>
      <c r="U406" s="7">
        <f>iferror(round(averageif('Wholesale Pricing'!I:I,$A406,'Wholesale Pricing'!V:V),2),"")</f>
        <v>0</v>
      </c>
      <c r="V406" s="7" t="str">
        <f>iferror(round(averageif('Wholesale Pricing'!J:J,$A406,'Wholesale Pricing'!AA:AA),2),"")</f>
        <v/>
      </c>
      <c r="W406" s="7" t="str">
        <f>iferror(round(averageif('Wholesale Pricing'!K:K,$A406,'Wholesale Pricing'!AF:AF),2),"")</f>
        <v/>
      </c>
      <c r="X406" s="7" t="str">
        <f>iferror(round(averageif('Wholesale Pricing'!L:L,$A406,'Wholesale Pricing'!AK:AK),2),"")</f>
        <v/>
      </c>
    </row>
    <row r="407" ht="14.25" customHeight="1">
      <c r="A407" s="122" t="s">
        <v>1016</v>
      </c>
      <c r="B407" s="129" t="s">
        <v>1194</v>
      </c>
      <c r="C407" s="126">
        <v>0.065</v>
      </c>
      <c r="D407" s="124">
        <f t="shared" si="172"/>
        <v>200</v>
      </c>
      <c r="E407" s="124">
        <f t="shared" si="154"/>
        <v>205</v>
      </c>
      <c r="F407" s="124">
        <f t="shared" si="170"/>
        <v>221</v>
      </c>
      <c r="G407" s="124">
        <f t="shared" si="171"/>
        <v>237</v>
      </c>
      <c r="H407" s="7">
        <f t="shared" si="144"/>
        <v>0.07</v>
      </c>
      <c r="J407" s="7" t="str">
        <f t="shared" si="173"/>
        <v/>
      </c>
      <c r="P407" s="7">
        <f t="shared" si="174"/>
        <v>0.06</v>
      </c>
      <c r="R407" s="7">
        <f t="shared" si="175"/>
        <v>0</v>
      </c>
      <c r="S407" s="7">
        <f t="shared" si="176"/>
        <v>0</v>
      </c>
      <c r="T407" s="7">
        <f>iferror(round(averageif('Wholesale Pricing'!H:H,$A407,'Wholesale Pricing'!Q:Q),2),"")</f>
        <v>0</v>
      </c>
      <c r="U407" s="7" t="str">
        <f>iferror(round(averageif('Wholesale Pricing'!I:I,$A407,'Wholesale Pricing'!V:V),2),"")</f>
        <v/>
      </c>
      <c r="V407" s="7" t="str">
        <f>iferror(round(averageif('Wholesale Pricing'!J:J,$A407,'Wholesale Pricing'!AA:AA),2),"")</f>
        <v/>
      </c>
      <c r="W407" s="7" t="str">
        <f>iferror(round(averageif('Wholesale Pricing'!K:K,$A407,'Wholesale Pricing'!AF:AF),2),"")</f>
        <v/>
      </c>
      <c r="X407" s="7" t="str">
        <f>iferror(round(averageif('Wholesale Pricing'!L:L,$A407,'Wholesale Pricing'!AK:AK),2),"")</f>
        <v/>
      </c>
    </row>
    <row r="408" ht="14.25" customHeight="1">
      <c r="A408" s="122" t="s">
        <v>1029</v>
      </c>
      <c r="B408" s="125" t="s">
        <v>1196</v>
      </c>
      <c r="C408" s="126">
        <v>0.16</v>
      </c>
      <c r="D408" s="124">
        <f t="shared" si="172"/>
        <v>81</v>
      </c>
      <c r="E408" s="124">
        <f t="shared" si="154"/>
        <v>83</v>
      </c>
      <c r="F408" s="124">
        <f t="shared" si="170"/>
        <v>90</v>
      </c>
      <c r="G408" s="124">
        <f t="shared" si="171"/>
        <v>96</v>
      </c>
      <c r="H408" s="7">
        <f t="shared" si="144"/>
        <v>0.17</v>
      </c>
      <c r="J408" s="7" t="str">
        <f t="shared" si="173"/>
        <v/>
      </c>
      <c r="P408" s="7">
        <f t="shared" si="174"/>
        <v>0.16</v>
      </c>
      <c r="R408" s="7">
        <f t="shared" si="175"/>
        <v>0</v>
      </c>
      <c r="S408" s="7">
        <f t="shared" si="176"/>
        <v>0</v>
      </c>
      <c r="T408" s="7" t="str">
        <f>iferror(round(averageif('Wholesale Pricing'!H:H,$A408,'Wholesale Pricing'!Q:Q),2),"")</f>
        <v/>
      </c>
      <c r="U408" s="7">
        <f>iferror(round(averageif('Wholesale Pricing'!I:I,$A408,'Wholesale Pricing'!V:V),2),"")</f>
        <v>0</v>
      </c>
      <c r="V408" s="7" t="str">
        <f>iferror(round(averageif('Wholesale Pricing'!J:J,$A408,'Wholesale Pricing'!AA:AA),2),"")</f>
        <v/>
      </c>
      <c r="W408" s="7" t="str">
        <f>iferror(round(averageif('Wholesale Pricing'!K:K,$A408,'Wholesale Pricing'!AF:AF),2),"")</f>
        <v/>
      </c>
      <c r="X408" s="7" t="str">
        <f>iferror(round(averageif('Wholesale Pricing'!L:L,$A408,'Wholesale Pricing'!AK:AK),2),"")</f>
        <v/>
      </c>
    </row>
    <row r="409" ht="14.25" customHeight="1">
      <c r="A409" s="122" t="s">
        <v>382</v>
      </c>
      <c r="B409" s="129" t="s">
        <v>1197</v>
      </c>
      <c r="C409" s="126">
        <v>0.12</v>
      </c>
      <c r="D409" s="124">
        <f t="shared" si="172"/>
        <v>108</v>
      </c>
      <c r="E409" s="124">
        <f t="shared" si="154"/>
        <v>111</v>
      </c>
      <c r="F409" s="124">
        <f t="shared" si="170"/>
        <v>119</v>
      </c>
      <c r="G409" s="124">
        <f t="shared" si="171"/>
        <v>128</v>
      </c>
      <c r="H409" s="7">
        <f t="shared" si="144"/>
        <v>0.13</v>
      </c>
      <c r="J409" s="7" t="str">
        <f t="shared" si="173"/>
        <v/>
      </c>
      <c r="P409" s="7">
        <f t="shared" si="174"/>
        <v>0.12</v>
      </c>
      <c r="R409" s="7">
        <f t="shared" si="175"/>
        <v>0</v>
      </c>
      <c r="S409" s="7">
        <f t="shared" si="176"/>
        <v>0</v>
      </c>
      <c r="T409" s="7">
        <f>iferror(round(averageif('Wholesale Pricing'!H:H,$A409,'Wholesale Pricing'!Q:Q),2),"")</f>
        <v>0</v>
      </c>
      <c r="U409" s="7" t="str">
        <f>iferror(round(averageif('Wholesale Pricing'!I:I,$A409,'Wholesale Pricing'!V:V),2),"")</f>
        <v/>
      </c>
      <c r="V409" s="7" t="str">
        <f>iferror(round(averageif('Wholesale Pricing'!J:J,$A409,'Wholesale Pricing'!AA:AA),2),"")</f>
        <v/>
      </c>
      <c r="W409" s="7" t="str">
        <f>iferror(round(averageif('Wholesale Pricing'!K:K,$A409,'Wholesale Pricing'!AF:AF),2),"")</f>
        <v/>
      </c>
      <c r="X409" s="7" t="str">
        <f>iferror(round(averageif('Wholesale Pricing'!L:L,$A409,'Wholesale Pricing'!AK:AK),2),"")</f>
        <v/>
      </c>
    </row>
    <row r="410" ht="14.25" customHeight="1">
      <c r="A410" s="122" t="s">
        <v>399</v>
      </c>
      <c r="B410" s="125" t="s">
        <v>1198</v>
      </c>
      <c r="C410" s="126">
        <v>0.13</v>
      </c>
      <c r="D410" s="124">
        <f t="shared" si="172"/>
        <v>100</v>
      </c>
      <c r="E410" s="124">
        <f t="shared" si="154"/>
        <v>103</v>
      </c>
      <c r="F410" s="124">
        <f t="shared" si="170"/>
        <v>111</v>
      </c>
      <c r="G410" s="124">
        <f t="shared" si="171"/>
        <v>119</v>
      </c>
      <c r="H410" s="7">
        <f t="shared" si="144"/>
        <v>0.13</v>
      </c>
      <c r="J410" s="7" t="str">
        <f t="shared" si="173"/>
        <v/>
      </c>
      <c r="P410" s="7">
        <f t="shared" si="174"/>
        <v>0.13</v>
      </c>
      <c r="R410" s="7">
        <f t="shared" si="175"/>
        <v>0</v>
      </c>
      <c r="S410" s="7">
        <f t="shared" si="176"/>
        <v>0</v>
      </c>
      <c r="T410" s="7">
        <f>iferror(round(averageif('Wholesale Pricing'!H:H,$A410,'Wholesale Pricing'!Q:Q),2),"")</f>
        <v>0</v>
      </c>
      <c r="U410" s="7" t="str">
        <f>iferror(round(averageif('Wholesale Pricing'!I:I,$A410,'Wholesale Pricing'!V:V),2),"")</f>
        <v/>
      </c>
      <c r="V410" s="7" t="str">
        <f>iferror(round(averageif('Wholesale Pricing'!J:J,$A410,'Wholesale Pricing'!AA:AA),2),"")</f>
        <v/>
      </c>
      <c r="W410" s="7" t="str">
        <f>iferror(round(averageif('Wholesale Pricing'!K:K,$A410,'Wholesale Pricing'!AF:AF),2),"")</f>
        <v/>
      </c>
      <c r="X410" s="7" t="str">
        <f>iferror(round(averageif('Wholesale Pricing'!L:L,$A410,'Wholesale Pricing'!AK:AK),2),"")</f>
        <v/>
      </c>
    </row>
    <row r="411" ht="14.25" customHeight="1">
      <c r="A411" s="122" t="s">
        <v>1050</v>
      </c>
      <c r="B411" s="129" t="s">
        <v>1194</v>
      </c>
      <c r="C411" s="126">
        <v>0.065</v>
      </c>
      <c r="D411" s="124">
        <f t="shared" si="172"/>
        <v>200</v>
      </c>
      <c r="E411" s="124">
        <f t="shared" si="154"/>
        <v>205</v>
      </c>
      <c r="F411" s="124">
        <f t="shared" si="170"/>
        <v>221</v>
      </c>
      <c r="G411" s="124">
        <f t="shared" si="171"/>
        <v>237</v>
      </c>
      <c r="H411" s="7">
        <f t="shared" si="144"/>
        <v>0.07</v>
      </c>
      <c r="J411" s="7" t="str">
        <f t="shared" si="173"/>
        <v/>
      </c>
      <c r="P411" s="7">
        <f t="shared" si="174"/>
        <v>0.06</v>
      </c>
      <c r="Q411" s="2">
        <v>1.0</v>
      </c>
      <c r="R411" s="7">
        <f t="shared" si="175"/>
        <v>0.4</v>
      </c>
      <c r="S411" s="7">
        <f t="shared" si="176"/>
        <v>0.4</v>
      </c>
      <c r="T411" s="7">
        <f>iferror(round(averageif('Wholesale Pricing'!H:H,$A411,'Wholesale Pricing'!Q:Q),2),"")</f>
        <v>0.4</v>
      </c>
      <c r="U411" s="7" t="str">
        <f>iferror(round(averageif('Wholesale Pricing'!I:I,$A411,'Wholesale Pricing'!V:V),2),"")</f>
        <v/>
      </c>
      <c r="V411" s="7" t="str">
        <f>iferror(round(averageif('Wholesale Pricing'!J:J,$A411,'Wholesale Pricing'!AA:AA),2),"")</f>
        <v/>
      </c>
      <c r="W411" s="7" t="str">
        <f>iferror(round(averageif('Wholesale Pricing'!K:K,$A411,'Wholesale Pricing'!AF:AF),2),"")</f>
        <v/>
      </c>
      <c r="X411" s="7" t="str">
        <f>iferror(round(averageif('Wholesale Pricing'!L:L,$A411,'Wholesale Pricing'!AK:AK),2),"")</f>
        <v/>
      </c>
    </row>
    <row r="412" ht="14.25" customHeight="1">
      <c r="A412" s="311" t="s">
        <v>1069</v>
      </c>
      <c r="B412" s="312" t="s">
        <v>1196</v>
      </c>
      <c r="C412" s="313">
        <v>0.38</v>
      </c>
      <c r="D412" s="314">
        <f t="shared" si="172"/>
        <v>34</v>
      </c>
      <c r="E412" s="314">
        <f t="shared" si="154"/>
        <v>35</v>
      </c>
      <c r="F412" s="314">
        <f t="shared" si="170"/>
        <v>38</v>
      </c>
      <c r="G412" s="314">
        <f t="shared" si="171"/>
        <v>41</v>
      </c>
      <c r="H412" s="7">
        <f t="shared" si="144"/>
        <v>0.39</v>
      </c>
      <c r="I412" s="315"/>
      <c r="J412" s="316" t="str">
        <f t="shared" si="173"/>
        <v/>
      </c>
      <c r="K412" s="315"/>
      <c r="L412" s="315"/>
      <c r="M412" s="315"/>
      <c r="N412" s="315"/>
      <c r="O412" s="315"/>
      <c r="P412" s="7">
        <f t="shared" si="174"/>
        <v>0.37</v>
      </c>
      <c r="Q412" s="317">
        <v>16.0</v>
      </c>
      <c r="R412" s="316">
        <f t="shared" si="175"/>
        <v>0.16</v>
      </c>
      <c r="S412" s="316">
        <f t="shared" si="176"/>
        <v>2.56</v>
      </c>
      <c r="T412" s="316" t="str">
        <f>iferror(round(averageif('Wholesale Pricing'!H:H,$A412,'Wholesale Pricing'!Q:Q),2),"")</f>
        <v/>
      </c>
      <c r="U412" s="316">
        <f>iferror(round(averageif('Wholesale Pricing'!I:I,$A412,'Wholesale Pricing'!V:V),2),"")</f>
        <v>0.16</v>
      </c>
      <c r="V412" s="316" t="str">
        <f>iferror(round(averageif('Wholesale Pricing'!J:J,$A412,'Wholesale Pricing'!AA:AA),2),"")</f>
        <v/>
      </c>
      <c r="W412" s="316" t="str">
        <f>iferror(round(averageif('Wholesale Pricing'!K:K,$A412,'Wholesale Pricing'!AF:AF),2),"")</f>
        <v/>
      </c>
      <c r="X412" s="316" t="str">
        <f>iferror(round(averageif('Wholesale Pricing'!L:L,$A412,'Wholesale Pricing'!AK:AK),2),"")</f>
        <v/>
      </c>
      <c r="Y412" s="315"/>
      <c r="Z412" s="315"/>
    </row>
    <row r="413" ht="14.25" customHeight="1">
      <c r="C413" s="115"/>
      <c r="P413" s="7" t="str">
        <f t="shared" si="174"/>
        <v/>
      </c>
    </row>
    <row r="414" ht="14.25" customHeight="1">
      <c r="C414" s="115"/>
      <c r="P414" s="7" t="str">
        <f t="shared" si="174"/>
        <v/>
      </c>
    </row>
    <row r="415" ht="14.25" customHeight="1">
      <c r="C415" s="115"/>
      <c r="P415" s="7" t="str">
        <f t="shared" si="174"/>
        <v/>
      </c>
    </row>
    <row r="416" ht="14.25" customHeight="1">
      <c r="C416" s="115"/>
      <c r="P416" s="7" t="str">
        <f t="shared" si="174"/>
        <v/>
      </c>
    </row>
    <row r="417" ht="14.25" customHeight="1">
      <c r="C417" s="115"/>
      <c r="P417" s="7" t="str">
        <f t="shared" si="174"/>
        <v/>
      </c>
    </row>
    <row r="418" ht="14.25" customHeight="1">
      <c r="C418" s="115"/>
      <c r="P418" s="7" t="str">
        <f t="shared" si="174"/>
        <v/>
      </c>
    </row>
    <row r="419" ht="14.25" customHeight="1">
      <c r="C419" s="115"/>
      <c r="P419" s="7" t="str">
        <f t="shared" si="174"/>
        <v/>
      </c>
    </row>
    <row r="420" ht="14.25" customHeight="1">
      <c r="C420" s="115"/>
      <c r="P420" s="7" t="str">
        <f t="shared" si="174"/>
        <v/>
      </c>
    </row>
    <row r="421" ht="14.25" customHeight="1">
      <c r="C421" s="115"/>
      <c r="P421" s="7" t="str">
        <f t="shared" si="174"/>
        <v/>
      </c>
    </row>
    <row r="422" ht="14.25" customHeight="1">
      <c r="C422" s="115"/>
      <c r="P422" s="7" t="str">
        <f t="shared" si="174"/>
        <v/>
      </c>
    </row>
    <row r="423" ht="14.25" customHeight="1">
      <c r="C423" s="115"/>
      <c r="P423" s="7" t="str">
        <f t="shared" si="174"/>
        <v/>
      </c>
    </row>
    <row r="424" ht="14.25" customHeight="1">
      <c r="C424" s="115"/>
      <c r="P424" s="7" t="str">
        <f t="shared" si="174"/>
        <v/>
      </c>
    </row>
    <row r="425" ht="14.25" customHeight="1">
      <c r="C425" s="115"/>
      <c r="P425" s="7" t="str">
        <f t="shared" si="174"/>
        <v/>
      </c>
    </row>
    <row r="426" ht="14.25" customHeight="1">
      <c r="C426" s="115"/>
    </row>
    <row r="427" ht="14.25" customHeight="1">
      <c r="C427" s="115"/>
    </row>
    <row r="428" ht="14.25" customHeight="1">
      <c r="C428" s="115"/>
    </row>
    <row r="429" ht="14.25" customHeight="1">
      <c r="C429" s="115"/>
    </row>
    <row r="430" ht="14.25" customHeight="1">
      <c r="C430" s="115"/>
    </row>
    <row r="431" ht="14.25" customHeight="1">
      <c r="C431" s="115"/>
    </row>
    <row r="432" ht="14.25" customHeight="1">
      <c r="C432" s="115"/>
    </row>
    <row r="433" ht="14.25" customHeight="1">
      <c r="C433" s="115"/>
    </row>
    <row r="434" ht="14.25" customHeight="1">
      <c r="C434" s="115"/>
    </row>
    <row r="435" ht="14.25" customHeight="1">
      <c r="C435" s="115"/>
    </row>
    <row r="436" ht="14.25" customHeight="1">
      <c r="C436" s="115"/>
    </row>
    <row r="437" ht="14.25" customHeight="1">
      <c r="C437" s="115"/>
    </row>
    <row r="438" ht="14.25" customHeight="1">
      <c r="C438" s="115"/>
    </row>
    <row r="439" ht="14.25" customHeight="1">
      <c r="C439" s="115"/>
    </row>
    <row r="440" ht="14.25" customHeight="1">
      <c r="C440" s="115"/>
    </row>
    <row r="441" ht="14.25" customHeight="1">
      <c r="C441" s="115"/>
    </row>
    <row r="442" ht="14.25" customHeight="1">
      <c r="C442" s="115"/>
    </row>
    <row r="443" ht="14.25" customHeight="1">
      <c r="C443" s="115"/>
    </row>
    <row r="444" ht="14.25" customHeight="1">
      <c r="C444" s="115"/>
    </row>
    <row r="445" ht="14.25" customHeight="1">
      <c r="C445" s="115"/>
    </row>
    <row r="446" ht="14.25" customHeight="1">
      <c r="C446" s="115"/>
    </row>
    <row r="447" ht="14.25" customHeight="1">
      <c r="C447" s="115"/>
    </row>
    <row r="448" ht="14.25" customHeight="1">
      <c r="C448" s="115"/>
    </row>
    <row r="449" ht="14.25" customHeight="1">
      <c r="C449" s="115"/>
    </row>
    <row r="450" ht="14.25" customHeight="1">
      <c r="C450" s="115"/>
    </row>
    <row r="451" ht="14.25" customHeight="1">
      <c r="C451" s="115"/>
    </row>
    <row r="452" ht="14.25" customHeight="1">
      <c r="C452" s="115"/>
    </row>
    <row r="453" ht="14.25" customHeight="1">
      <c r="C453" s="115"/>
    </row>
    <row r="454" ht="14.25" customHeight="1">
      <c r="C454" s="115"/>
    </row>
    <row r="455" ht="14.25" customHeight="1">
      <c r="C455" s="115"/>
    </row>
    <row r="456" ht="14.25" customHeight="1">
      <c r="C456" s="115"/>
    </row>
    <row r="457" ht="14.25" customHeight="1">
      <c r="C457" s="115"/>
    </row>
    <row r="458" ht="14.25" customHeight="1">
      <c r="C458" s="115"/>
    </row>
    <row r="459" ht="14.25" customHeight="1">
      <c r="C459" s="115"/>
    </row>
    <row r="460" ht="14.25" customHeight="1">
      <c r="C460" s="115"/>
    </row>
    <row r="461" ht="14.25" customHeight="1">
      <c r="C461" s="115"/>
    </row>
    <row r="462" ht="14.25" customHeight="1">
      <c r="C462" s="115"/>
    </row>
    <row r="463" ht="14.25" customHeight="1">
      <c r="C463" s="115"/>
    </row>
    <row r="464" ht="14.25" customHeight="1">
      <c r="C464" s="115"/>
    </row>
    <row r="465" ht="14.25" customHeight="1">
      <c r="C465" s="115"/>
    </row>
    <row r="466" ht="14.25" customHeight="1">
      <c r="C466" s="115"/>
    </row>
    <row r="467" ht="14.25" customHeight="1">
      <c r="C467" s="115"/>
    </row>
    <row r="468" ht="14.25" customHeight="1">
      <c r="C468" s="115"/>
    </row>
    <row r="469" ht="14.25" customHeight="1">
      <c r="C469" s="115"/>
    </row>
    <row r="470" ht="14.25" customHeight="1">
      <c r="C470" s="115"/>
    </row>
    <row r="471" ht="14.25" customHeight="1">
      <c r="C471" s="115"/>
    </row>
    <row r="472" ht="14.25" customHeight="1">
      <c r="C472" s="115"/>
    </row>
    <row r="473" ht="14.25" customHeight="1">
      <c r="C473" s="115"/>
    </row>
    <row r="474" ht="14.25" customHeight="1">
      <c r="C474" s="115"/>
    </row>
    <row r="475" ht="14.25" customHeight="1">
      <c r="C475" s="115"/>
    </row>
    <row r="476" ht="14.25" customHeight="1">
      <c r="C476" s="115"/>
    </row>
    <row r="477" ht="14.25" customHeight="1">
      <c r="C477" s="115"/>
    </row>
    <row r="478" ht="14.25" customHeight="1">
      <c r="C478" s="115"/>
    </row>
    <row r="479" ht="14.25" customHeight="1">
      <c r="C479" s="115"/>
    </row>
    <row r="480" ht="14.25" customHeight="1">
      <c r="C480" s="115"/>
    </row>
    <row r="481" ht="14.25" customHeight="1">
      <c r="C481" s="115"/>
    </row>
    <row r="482" ht="14.25" customHeight="1">
      <c r="C482" s="115"/>
    </row>
    <row r="483" ht="14.25" customHeight="1">
      <c r="C483" s="115"/>
    </row>
    <row r="484" ht="14.25" customHeight="1">
      <c r="C484" s="115"/>
    </row>
    <row r="485" ht="14.25" customHeight="1">
      <c r="C485" s="115"/>
    </row>
    <row r="486" ht="14.25" customHeight="1">
      <c r="C486" s="115"/>
    </row>
    <row r="487" ht="14.25" customHeight="1">
      <c r="C487" s="115"/>
    </row>
    <row r="488" ht="14.25" customHeight="1">
      <c r="C488" s="115"/>
    </row>
    <row r="489" ht="14.25" customHeight="1">
      <c r="C489" s="115"/>
    </row>
    <row r="490" ht="14.25" customHeight="1">
      <c r="C490" s="115"/>
    </row>
    <row r="491" ht="14.25" customHeight="1">
      <c r="C491" s="115"/>
    </row>
    <row r="492" ht="14.25" customHeight="1">
      <c r="C492" s="115"/>
    </row>
    <row r="493" ht="14.25" customHeight="1">
      <c r="C493" s="115"/>
    </row>
    <row r="494" ht="14.25" customHeight="1">
      <c r="C494" s="115"/>
    </row>
    <row r="495" ht="14.25" customHeight="1">
      <c r="C495" s="115"/>
    </row>
    <row r="496" ht="14.25" customHeight="1">
      <c r="C496" s="115"/>
    </row>
    <row r="497" ht="14.25" customHeight="1">
      <c r="C497" s="115"/>
    </row>
    <row r="498" ht="14.25" customHeight="1">
      <c r="C498" s="115"/>
    </row>
    <row r="499" ht="14.25" customHeight="1">
      <c r="C499" s="115"/>
    </row>
    <row r="500" ht="14.25" customHeight="1">
      <c r="C500" s="115"/>
    </row>
    <row r="501" ht="14.25" customHeight="1">
      <c r="C501" s="115"/>
    </row>
    <row r="502" ht="14.25" customHeight="1">
      <c r="C502" s="115"/>
    </row>
    <row r="503" ht="14.25" customHeight="1">
      <c r="C503" s="115"/>
    </row>
    <row r="504" ht="14.25" customHeight="1">
      <c r="C504" s="115"/>
    </row>
    <row r="505" ht="14.25" customHeight="1">
      <c r="C505" s="115"/>
    </row>
    <row r="506" ht="14.25" customHeight="1">
      <c r="C506" s="115"/>
    </row>
    <row r="507" ht="14.25" customHeight="1">
      <c r="C507" s="115"/>
    </row>
    <row r="508" ht="14.25" customHeight="1">
      <c r="C508" s="115"/>
    </row>
    <row r="509" ht="14.25" customHeight="1">
      <c r="C509" s="115"/>
    </row>
    <row r="510" ht="14.25" customHeight="1">
      <c r="C510" s="115"/>
    </row>
    <row r="511" ht="14.25" customHeight="1">
      <c r="C511" s="115"/>
    </row>
    <row r="512" ht="14.25" customHeight="1">
      <c r="C512" s="115"/>
    </row>
    <row r="513" ht="14.25" customHeight="1">
      <c r="C513" s="115"/>
    </row>
    <row r="514" ht="14.25" customHeight="1">
      <c r="C514" s="115"/>
    </row>
    <row r="515" ht="14.25" customHeight="1">
      <c r="C515" s="115"/>
    </row>
    <row r="516" ht="14.25" customHeight="1">
      <c r="C516" s="115"/>
    </row>
    <row r="517" ht="14.25" customHeight="1">
      <c r="C517" s="115"/>
    </row>
    <row r="518" ht="14.25" customHeight="1">
      <c r="C518" s="115"/>
    </row>
    <row r="519" ht="14.25" customHeight="1">
      <c r="C519" s="115"/>
    </row>
    <row r="520" ht="14.25" customHeight="1">
      <c r="C520" s="115"/>
    </row>
    <row r="521" ht="14.25" customHeight="1">
      <c r="C521" s="115"/>
    </row>
    <row r="522" ht="14.25" customHeight="1">
      <c r="C522" s="115"/>
    </row>
    <row r="523" ht="14.25" customHeight="1">
      <c r="C523" s="115"/>
    </row>
    <row r="524" ht="14.25" customHeight="1">
      <c r="C524" s="115"/>
    </row>
    <row r="525" ht="14.25" customHeight="1">
      <c r="C525" s="115"/>
    </row>
    <row r="526" ht="14.25" customHeight="1">
      <c r="C526" s="115"/>
    </row>
    <row r="527" ht="14.25" customHeight="1">
      <c r="C527" s="115"/>
    </row>
    <row r="528" ht="14.25" customHeight="1">
      <c r="C528" s="115"/>
    </row>
    <row r="529" ht="14.25" customHeight="1">
      <c r="C529" s="115"/>
    </row>
    <row r="530" ht="14.25" customHeight="1">
      <c r="C530" s="115"/>
    </row>
    <row r="531" ht="14.25" customHeight="1">
      <c r="C531" s="115"/>
    </row>
    <row r="532" ht="14.25" customHeight="1">
      <c r="C532" s="115"/>
    </row>
    <row r="533" ht="14.25" customHeight="1">
      <c r="C533" s="115"/>
    </row>
    <row r="534" ht="14.25" customHeight="1">
      <c r="C534" s="115"/>
    </row>
    <row r="535" ht="14.25" customHeight="1">
      <c r="C535" s="115"/>
    </row>
    <row r="536" ht="14.25" customHeight="1">
      <c r="C536" s="115"/>
    </row>
    <row r="537" ht="14.25" customHeight="1">
      <c r="C537" s="115"/>
    </row>
    <row r="538" ht="14.25" customHeight="1">
      <c r="C538" s="115"/>
    </row>
    <row r="539" ht="14.25" customHeight="1">
      <c r="C539" s="115"/>
    </row>
    <row r="540" ht="14.25" customHeight="1">
      <c r="C540" s="115"/>
    </row>
    <row r="541" ht="14.25" customHeight="1">
      <c r="C541" s="115"/>
    </row>
    <row r="542" ht="14.25" customHeight="1">
      <c r="C542" s="115"/>
    </row>
    <row r="543" ht="14.25" customHeight="1">
      <c r="C543" s="115"/>
    </row>
    <row r="544" ht="14.25" customHeight="1">
      <c r="C544" s="115"/>
    </row>
    <row r="545" ht="14.25" customHeight="1">
      <c r="C545" s="115"/>
    </row>
    <row r="546" ht="14.25" customHeight="1">
      <c r="C546" s="115"/>
    </row>
    <row r="547" ht="14.25" customHeight="1">
      <c r="C547" s="115"/>
    </row>
    <row r="548" ht="14.25" customHeight="1">
      <c r="C548" s="115"/>
    </row>
    <row r="549" ht="14.25" customHeight="1">
      <c r="C549" s="115"/>
    </row>
    <row r="550" ht="14.25" customHeight="1">
      <c r="C550" s="115"/>
    </row>
    <row r="551" ht="14.25" customHeight="1">
      <c r="C551" s="115"/>
    </row>
    <row r="552" ht="14.25" customHeight="1">
      <c r="C552" s="115"/>
    </row>
    <row r="553" ht="14.25" customHeight="1">
      <c r="C553" s="115"/>
    </row>
    <row r="554" ht="14.25" customHeight="1">
      <c r="C554" s="115"/>
    </row>
    <row r="555" ht="14.25" customHeight="1">
      <c r="C555" s="115"/>
    </row>
    <row r="556" ht="14.25" customHeight="1">
      <c r="C556" s="115"/>
    </row>
    <row r="557" ht="14.25" customHeight="1">
      <c r="C557" s="115"/>
    </row>
    <row r="558" ht="14.25" customHeight="1">
      <c r="C558" s="115"/>
    </row>
    <row r="559" ht="14.25" customHeight="1">
      <c r="C559" s="115"/>
    </row>
    <row r="560" ht="14.25" customHeight="1">
      <c r="C560" s="115"/>
    </row>
    <row r="561" ht="14.25" customHeight="1">
      <c r="C561" s="115"/>
    </row>
    <row r="562" ht="14.25" customHeight="1">
      <c r="C562" s="115"/>
    </row>
    <row r="563" ht="14.25" customHeight="1">
      <c r="C563" s="115"/>
    </row>
    <row r="564" ht="14.25" customHeight="1">
      <c r="C564" s="115"/>
    </row>
    <row r="565" ht="14.25" customHeight="1">
      <c r="C565" s="115"/>
    </row>
    <row r="566" ht="14.25" customHeight="1">
      <c r="C566" s="115"/>
    </row>
    <row r="567" ht="14.25" customHeight="1">
      <c r="C567" s="115"/>
    </row>
    <row r="568" ht="14.25" customHeight="1">
      <c r="C568" s="115"/>
    </row>
    <row r="569" ht="14.25" customHeight="1">
      <c r="C569" s="115"/>
    </row>
    <row r="570" ht="14.25" customHeight="1">
      <c r="C570" s="115"/>
    </row>
    <row r="571" ht="14.25" customHeight="1">
      <c r="C571" s="115"/>
    </row>
    <row r="572" ht="14.25" customHeight="1">
      <c r="C572" s="115"/>
    </row>
    <row r="573" ht="14.25" customHeight="1">
      <c r="C573" s="115"/>
    </row>
    <row r="574" ht="14.25" customHeight="1">
      <c r="C574" s="115"/>
    </row>
    <row r="575" ht="14.25" customHeight="1">
      <c r="C575" s="115"/>
    </row>
    <row r="576" ht="14.25" customHeight="1">
      <c r="C576" s="115"/>
    </row>
    <row r="577" ht="14.25" customHeight="1">
      <c r="C577" s="115"/>
    </row>
    <row r="578" ht="14.25" customHeight="1">
      <c r="C578" s="115"/>
    </row>
    <row r="579" ht="14.25" customHeight="1">
      <c r="C579" s="115"/>
    </row>
    <row r="580" ht="14.25" customHeight="1">
      <c r="C580" s="115"/>
    </row>
    <row r="581" ht="14.25" customHeight="1">
      <c r="C581" s="115"/>
    </row>
    <row r="582" ht="14.25" customHeight="1">
      <c r="C582" s="115"/>
    </row>
    <row r="583" ht="14.25" customHeight="1">
      <c r="C583" s="115"/>
    </row>
    <row r="584" ht="14.25" customHeight="1">
      <c r="C584" s="115"/>
    </row>
    <row r="585" ht="14.25" customHeight="1">
      <c r="C585" s="115"/>
    </row>
    <row r="586" ht="14.25" customHeight="1">
      <c r="C586" s="115"/>
    </row>
    <row r="587" ht="14.25" customHeight="1">
      <c r="C587" s="115"/>
    </row>
    <row r="588" ht="14.25" customHeight="1">
      <c r="C588" s="115"/>
    </row>
    <row r="589" ht="14.25" customHeight="1">
      <c r="C589" s="115"/>
    </row>
    <row r="590" ht="14.25" customHeight="1">
      <c r="C590" s="115"/>
    </row>
    <row r="591" ht="14.25" customHeight="1">
      <c r="C591" s="115"/>
    </row>
    <row r="592" ht="14.25" customHeight="1">
      <c r="C592" s="115"/>
    </row>
    <row r="593" ht="14.25" customHeight="1">
      <c r="C593" s="115"/>
    </row>
    <row r="594" ht="14.25" customHeight="1">
      <c r="C594" s="115"/>
    </row>
    <row r="595" ht="14.25" customHeight="1">
      <c r="C595" s="115"/>
    </row>
    <row r="596" ht="14.25" customHeight="1">
      <c r="C596" s="115"/>
    </row>
    <row r="597" ht="14.25" customHeight="1">
      <c r="C597" s="115"/>
    </row>
    <row r="598" ht="14.25" customHeight="1">
      <c r="C598" s="115"/>
    </row>
    <row r="599" ht="14.25" customHeight="1">
      <c r="C599" s="115"/>
    </row>
    <row r="600" ht="14.25" customHeight="1">
      <c r="C600" s="115"/>
    </row>
    <row r="601" ht="14.25" customHeight="1">
      <c r="C601" s="115"/>
    </row>
    <row r="602" ht="14.25" customHeight="1">
      <c r="C602" s="115"/>
    </row>
    <row r="603" ht="14.25" customHeight="1">
      <c r="C603" s="115"/>
    </row>
    <row r="604" ht="14.25" customHeight="1">
      <c r="C604" s="115"/>
    </row>
    <row r="605" ht="14.25" customHeight="1">
      <c r="C605" s="115"/>
    </row>
    <row r="606" ht="14.25" customHeight="1">
      <c r="C606" s="115"/>
    </row>
    <row r="607" ht="14.25" customHeight="1">
      <c r="C607" s="115"/>
    </row>
    <row r="608" ht="14.25" customHeight="1">
      <c r="C608" s="115"/>
    </row>
    <row r="609" ht="14.25" customHeight="1">
      <c r="C609" s="115"/>
    </row>
    <row r="610" ht="14.25" customHeight="1">
      <c r="C610" s="115"/>
    </row>
    <row r="611" ht="14.25" customHeight="1">
      <c r="C611" s="115"/>
    </row>
    <row r="612" ht="14.25" customHeight="1">
      <c r="C612" s="115"/>
    </row>
    <row r="613" ht="14.25" customHeight="1">
      <c r="C613" s="115"/>
    </row>
    <row r="614" ht="14.25" customHeight="1">
      <c r="C614" s="115"/>
    </row>
    <row r="615" ht="14.25" customHeight="1">
      <c r="C615" s="115"/>
    </row>
    <row r="616" ht="14.25" customHeight="1">
      <c r="C616" s="115"/>
    </row>
    <row r="617" ht="14.25" customHeight="1">
      <c r="C617" s="115"/>
    </row>
    <row r="618" ht="14.25" customHeight="1">
      <c r="C618" s="115"/>
    </row>
    <row r="619" ht="14.25" customHeight="1">
      <c r="C619" s="115"/>
    </row>
    <row r="620" ht="14.25" customHeight="1">
      <c r="C620" s="115"/>
    </row>
    <row r="621" ht="14.25" customHeight="1">
      <c r="C621" s="115"/>
    </row>
    <row r="622" ht="14.25" customHeight="1">
      <c r="C622" s="115"/>
    </row>
    <row r="623" ht="14.25" customHeight="1">
      <c r="C623" s="115"/>
    </row>
    <row r="624" ht="14.25" customHeight="1">
      <c r="C624" s="115"/>
    </row>
    <row r="625" ht="14.25" customHeight="1">
      <c r="C625" s="115"/>
    </row>
    <row r="626" ht="14.25" customHeight="1">
      <c r="C626" s="115"/>
    </row>
    <row r="627" ht="14.25" customHeight="1">
      <c r="C627" s="115"/>
    </row>
    <row r="628" ht="14.25" customHeight="1">
      <c r="C628" s="115"/>
    </row>
    <row r="629" ht="14.25" customHeight="1">
      <c r="C629" s="115"/>
    </row>
    <row r="630" ht="14.25" customHeight="1">
      <c r="C630" s="115"/>
    </row>
    <row r="631" ht="14.25" customHeight="1">
      <c r="C631" s="115"/>
    </row>
    <row r="632" ht="14.25" customHeight="1">
      <c r="C632" s="115"/>
    </row>
    <row r="633" ht="14.25" customHeight="1">
      <c r="C633" s="115"/>
    </row>
    <row r="634" ht="14.25" customHeight="1">
      <c r="C634" s="115"/>
    </row>
    <row r="635" ht="14.25" customHeight="1">
      <c r="C635" s="115"/>
    </row>
    <row r="636" ht="14.25" customHeight="1">
      <c r="C636" s="115"/>
    </row>
    <row r="637" ht="14.25" customHeight="1">
      <c r="C637" s="115"/>
    </row>
    <row r="638" ht="14.25" customHeight="1">
      <c r="C638" s="115"/>
    </row>
    <row r="639" ht="14.25" customHeight="1">
      <c r="C639" s="115"/>
    </row>
    <row r="640" ht="14.25" customHeight="1">
      <c r="C640" s="115"/>
    </row>
    <row r="641" ht="14.25" customHeight="1">
      <c r="C641" s="115"/>
    </row>
    <row r="642" ht="14.25" customHeight="1">
      <c r="C642" s="115"/>
    </row>
    <row r="643" ht="14.25" customHeight="1">
      <c r="C643" s="115"/>
    </row>
    <row r="644" ht="14.25" customHeight="1">
      <c r="C644" s="115"/>
    </row>
    <row r="645" ht="14.25" customHeight="1">
      <c r="C645" s="115"/>
    </row>
    <row r="646" ht="14.25" customHeight="1">
      <c r="C646" s="115"/>
    </row>
    <row r="647" ht="14.25" customHeight="1">
      <c r="C647" s="115"/>
    </row>
    <row r="648" ht="14.25" customHeight="1">
      <c r="C648" s="115"/>
    </row>
    <row r="649" ht="14.25" customHeight="1">
      <c r="C649" s="115"/>
    </row>
    <row r="650" ht="14.25" customHeight="1">
      <c r="C650" s="115"/>
    </row>
    <row r="651" ht="14.25" customHeight="1">
      <c r="C651" s="115"/>
    </row>
    <row r="652" ht="14.25" customHeight="1">
      <c r="C652" s="115"/>
    </row>
    <row r="653" ht="14.25" customHeight="1">
      <c r="C653" s="115"/>
    </row>
    <row r="654" ht="14.25" customHeight="1">
      <c r="C654" s="115"/>
    </row>
    <row r="655" ht="14.25" customHeight="1">
      <c r="C655" s="115"/>
    </row>
    <row r="656" ht="14.25" customHeight="1">
      <c r="C656" s="115"/>
    </row>
    <row r="657" ht="14.25" customHeight="1">
      <c r="C657" s="115"/>
    </row>
    <row r="658" ht="14.25" customHeight="1">
      <c r="C658" s="115"/>
    </row>
    <row r="659" ht="14.25" customHeight="1">
      <c r="C659" s="115"/>
    </row>
    <row r="660" ht="14.25" customHeight="1">
      <c r="C660" s="115"/>
    </row>
    <row r="661" ht="14.25" customHeight="1">
      <c r="C661" s="115"/>
    </row>
    <row r="662" ht="14.25" customHeight="1">
      <c r="C662" s="115"/>
    </row>
    <row r="663" ht="14.25" customHeight="1">
      <c r="C663" s="115"/>
    </row>
    <row r="664" ht="14.25" customHeight="1">
      <c r="C664" s="115"/>
    </row>
    <row r="665" ht="14.25" customHeight="1">
      <c r="C665" s="115"/>
    </row>
    <row r="666" ht="14.25" customHeight="1">
      <c r="C666" s="115"/>
    </row>
    <row r="667" ht="14.25" customHeight="1">
      <c r="C667" s="115"/>
    </row>
    <row r="668" ht="14.25" customHeight="1">
      <c r="C668" s="115"/>
    </row>
    <row r="669" ht="14.25" customHeight="1">
      <c r="C669" s="115"/>
    </row>
    <row r="670" ht="14.25" customHeight="1">
      <c r="C670" s="115"/>
    </row>
    <row r="671" ht="14.25" customHeight="1">
      <c r="C671" s="115"/>
    </row>
    <row r="672" ht="14.25" customHeight="1">
      <c r="C672" s="115"/>
    </row>
    <row r="673" ht="14.25" customHeight="1">
      <c r="C673" s="115"/>
    </row>
    <row r="674" ht="14.25" customHeight="1">
      <c r="C674" s="115"/>
    </row>
    <row r="675" ht="14.25" customHeight="1">
      <c r="C675" s="115"/>
    </row>
    <row r="676" ht="14.25" customHeight="1">
      <c r="C676" s="115"/>
    </row>
    <row r="677" ht="14.25" customHeight="1">
      <c r="C677" s="115"/>
    </row>
    <row r="678" ht="14.25" customHeight="1">
      <c r="C678" s="115"/>
    </row>
    <row r="679" ht="14.25" customHeight="1">
      <c r="C679" s="115"/>
    </row>
    <row r="680" ht="14.25" customHeight="1">
      <c r="C680" s="115"/>
    </row>
    <row r="681" ht="14.25" customHeight="1">
      <c r="C681" s="115"/>
    </row>
    <row r="682" ht="14.25" customHeight="1">
      <c r="C682" s="115"/>
    </row>
    <row r="683" ht="14.25" customHeight="1">
      <c r="C683" s="115"/>
    </row>
    <row r="684" ht="14.25" customHeight="1">
      <c r="C684" s="115"/>
    </row>
    <row r="685" ht="14.25" customHeight="1">
      <c r="C685" s="115"/>
    </row>
    <row r="686" ht="14.25" customHeight="1">
      <c r="C686" s="115"/>
    </row>
    <row r="687" ht="14.25" customHeight="1">
      <c r="C687" s="115"/>
    </row>
    <row r="688" ht="14.25" customHeight="1">
      <c r="C688" s="115"/>
    </row>
    <row r="689" ht="14.25" customHeight="1">
      <c r="C689" s="115"/>
    </row>
    <row r="690" ht="14.25" customHeight="1">
      <c r="C690" s="115"/>
    </row>
    <row r="691" ht="14.25" customHeight="1">
      <c r="C691" s="115"/>
    </row>
    <row r="692" ht="14.25" customHeight="1">
      <c r="C692" s="115"/>
    </row>
    <row r="693" ht="14.25" customHeight="1">
      <c r="C693" s="115"/>
    </row>
    <row r="694" ht="14.25" customHeight="1">
      <c r="C694" s="115"/>
    </row>
    <row r="695" ht="14.25" customHeight="1">
      <c r="C695" s="115"/>
    </row>
    <row r="696" ht="14.25" customHeight="1">
      <c r="C696" s="115"/>
    </row>
    <row r="697" ht="14.25" customHeight="1">
      <c r="C697" s="115"/>
    </row>
    <row r="698" ht="14.25" customHeight="1">
      <c r="C698" s="115"/>
    </row>
    <row r="699" ht="14.25" customHeight="1">
      <c r="C699" s="115"/>
    </row>
    <row r="700" ht="14.25" customHeight="1">
      <c r="C700" s="115"/>
    </row>
    <row r="701" ht="14.25" customHeight="1">
      <c r="C701" s="115"/>
    </row>
    <row r="702" ht="14.25" customHeight="1">
      <c r="C702" s="115"/>
    </row>
    <row r="703" ht="14.25" customHeight="1">
      <c r="C703" s="115"/>
    </row>
    <row r="704" ht="14.25" customHeight="1">
      <c r="C704" s="115"/>
    </row>
    <row r="705" ht="14.25" customHeight="1">
      <c r="C705" s="115"/>
    </row>
    <row r="706" ht="14.25" customHeight="1">
      <c r="C706" s="115"/>
    </row>
    <row r="707" ht="14.25" customHeight="1">
      <c r="C707" s="115"/>
    </row>
    <row r="708" ht="14.25" customHeight="1">
      <c r="C708" s="115"/>
    </row>
    <row r="709" ht="14.25" customHeight="1">
      <c r="C709" s="115"/>
    </row>
    <row r="710" ht="14.25" customHeight="1">
      <c r="C710" s="115"/>
    </row>
    <row r="711" ht="14.25" customHeight="1">
      <c r="C711" s="115"/>
    </row>
    <row r="712" ht="14.25" customHeight="1">
      <c r="C712" s="115"/>
    </row>
    <row r="713" ht="14.25" customHeight="1">
      <c r="C713" s="115"/>
    </row>
    <row r="714" ht="14.25" customHeight="1">
      <c r="C714" s="115"/>
    </row>
    <row r="715" ht="14.25" customHeight="1">
      <c r="C715" s="115"/>
    </row>
    <row r="716" ht="14.25" customHeight="1">
      <c r="C716" s="115"/>
    </row>
    <row r="717" ht="14.25" customHeight="1">
      <c r="C717" s="115"/>
    </row>
    <row r="718" ht="14.25" customHeight="1">
      <c r="C718" s="115"/>
    </row>
    <row r="719" ht="14.25" customHeight="1">
      <c r="C719" s="115"/>
    </row>
    <row r="720" ht="14.25" customHeight="1">
      <c r="C720" s="115"/>
    </row>
    <row r="721" ht="14.25" customHeight="1">
      <c r="C721" s="115"/>
    </row>
    <row r="722" ht="14.25" customHeight="1">
      <c r="C722" s="115"/>
    </row>
    <row r="723" ht="14.25" customHeight="1">
      <c r="C723" s="115"/>
    </row>
    <row r="724" ht="14.25" customHeight="1">
      <c r="C724" s="115"/>
    </row>
    <row r="725" ht="14.25" customHeight="1">
      <c r="C725" s="115"/>
    </row>
    <row r="726" ht="14.25" customHeight="1">
      <c r="C726" s="115"/>
    </row>
    <row r="727" ht="14.25" customHeight="1">
      <c r="C727" s="115"/>
    </row>
    <row r="728" ht="14.25" customHeight="1">
      <c r="C728" s="115"/>
    </row>
    <row r="729" ht="14.25" customHeight="1">
      <c r="C729" s="115"/>
    </row>
    <row r="730" ht="14.25" customHeight="1">
      <c r="C730" s="115"/>
    </row>
    <row r="731" ht="14.25" customHeight="1">
      <c r="C731" s="115"/>
    </row>
    <row r="732" ht="14.25" customHeight="1">
      <c r="C732" s="115"/>
    </row>
    <row r="733" ht="14.25" customHeight="1">
      <c r="C733" s="115"/>
    </row>
    <row r="734" ht="14.25" customHeight="1">
      <c r="C734" s="115"/>
    </row>
    <row r="735" ht="14.25" customHeight="1">
      <c r="C735" s="115"/>
    </row>
    <row r="736" ht="14.25" customHeight="1">
      <c r="C736" s="115"/>
    </row>
    <row r="737" ht="14.25" customHeight="1">
      <c r="C737" s="115"/>
    </row>
    <row r="738" ht="14.25" customHeight="1">
      <c r="C738" s="115"/>
    </row>
    <row r="739" ht="14.25" customHeight="1">
      <c r="C739" s="115"/>
    </row>
    <row r="740" ht="14.25" customHeight="1">
      <c r="C740" s="115"/>
    </row>
    <row r="741" ht="14.25" customHeight="1">
      <c r="C741" s="115"/>
    </row>
    <row r="742" ht="14.25" customHeight="1">
      <c r="C742" s="115"/>
    </row>
    <row r="743" ht="14.25" customHeight="1">
      <c r="C743" s="115"/>
    </row>
    <row r="744" ht="14.25" customHeight="1">
      <c r="C744" s="115"/>
    </row>
    <row r="745" ht="14.25" customHeight="1">
      <c r="C745" s="115"/>
    </row>
    <row r="746" ht="14.25" customHeight="1">
      <c r="C746" s="115"/>
    </row>
    <row r="747" ht="14.25" customHeight="1">
      <c r="C747" s="115"/>
    </row>
    <row r="748" ht="14.25" customHeight="1">
      <c r="C748" s="115"/>
    </row>
    <row r="749" ht="14.25" customHeight="1">
      <c r="C749" s="115"/>
    </row>
    <row r="750" ht="14.25" customHeight="1">
      <c r="C750" s="115"/>
    </row>
    <row r="751" ht="14.25" customHeight="1">
      <c r="C751" s="115"/>
    </row>
    <row r="752" ht="14.25" customHeight="1">
      <c r="C752" s="115"/>
    </row>
    <row r="753" ht="14.25" customHeight="1">
      <c r="C753" s="115"/>
    </row>
    <row r="754" ht="14.25" customHeight="1">
      <c r="C754" s="115"/>
    </row>
    <row r="755" ht="14.25" customHeight="1">
      <c r="C755" s="115"/>
    </row>
    <row r="756" ht="14.25" customHeight="1">
      <c r="C756" s="115"/>
    </row>
    <row r="757" ht="14.25" customHeight="1">
      <c r="C757" s="115"/>
    </row>
    <row r="758" ht="14.25" customHeight="1">
      <c r="C758" s="115"/>
    </row>
    <row r="759" ht="14.25" customHeight="1">
      <c r="C759" s="115"/>
    </row>
    <row r="760" ht="14.25" customHeight="1">
      <c r="C760" s="115"/>
    </row>
    <row r="761" ht="14.25" customHeight="1">
      <c r="C761" s="115"/>
    </row>
    <row r="762" ht="14.25" customHeight="1">
      <c r="C762" s="115"/>
    </row>
    <row r="763" ht="14.25" customHeight="1">
      <c r="C763" s="115"/>
    </row>
    <row r="764" ht="14.25" customHeight="1">
      <c r="C764" s="115"/>
    </row>
    <row r="765" ht="14.25" customHeight="1">
      <c r="C765" s="115"/>
    </row>
    <row r="766" ht="14.25" customHeight="1">
      <c r="C766" s="115"/>
    </row>
    <row r="767" ht="14.25" customHeight="1">
      <c r="C767" s="115"/>
    </row>
    <row r="768" ht="14.25" customHeight="1">
      <c r="C768" s="115"/>
    </row>
    <row r="769" ht="14.25" customHeight="1">
      <c r="C769" s="115"/>
    </row>
    <row r="770" ht="14.25" customHeight="1">
      <c r="C770" s="115"/>
    </row>
    <row r="771" ht="14.25" customHeight="1">
      <c r="C771" s="115"/>
    </row>
    <row r="772" ht="14.25" customHeight="1">
      <c r="C772" s="115"/>
    </row>
    <row r="773" ht="14.25" customHeight="1">
      <c r="C773" s="115"/>
    </row>
    <row r="774" ht="14.25" customHeight="1">
      <c r="C774" s="115"/>
    </row>
    <row r="775" ht="14.25" customHeight="1">
      <c r="C775" s="115"/>
    </row>
    <row r="776" ht="14.25" customHeight="1">
      <c r="C776" s="115"/>
    </row>
    <row r="777" ht="14.25" customHeight="1">
      <c r="C777" s="115"/>
    </row>
    <row r="778" ht="14.25" customHeight="1">
      <c r="C778" s="115"/>
    </row>
    <row r="779" ht="14.25" customHeight="1">
      <c r="C779" s="115"/>
    </row>
    <row r="780" ht="14.25" customHeight="1">
      <c r="C780" s="115"/>
    </row>
    <row r="781" ht="14.25" customHeight="1">
      <c r="C781" s="115"/>
    </row>
    <row r="782" ht="14.25" customHeight="1">
      <c r="C782" s="115"/>
    </row>
    <row r="783" ht="14.25" customHeight="1">
      <c r="C783" s="115"/>
    </row>
    <row r="784" ht="14.25" customHeight="1">
      <c r="C784" s="115"/>
    </row>
    <row r="785" ht="14.25" customHeight="1">
      <c r="C785" s="115"/>
    </row>
    <row r="786" ht="14.25" customHeight="1">
      <c r="C786" s="115"/>
    </row>
    <row r="787" ht="14.25" customHeight="1">
      <c r="C787" s="115"/>
    </row>
    <row r="788" ht="14.25" customHeight="1">
      <c r="C788" s="115"/>
    </row>
    <row r="789" ht="14.25" customHeight="1">
      <c r="C789" s="115"/>
    </row>
    <row r="790" ht="14.25" customHeight="1">
      <c r="C790" s="115"/>
    </row>
    <row r="791" ht="14.25" customHeight="1">
      <c r="C791" s="115"/>
    </row>
    <row r="792" ht="14.25" customHeight="1">
      <c r="C792" s="115"/>
    </row>
    <row r="793" ht="14.25" customHeight="1">
      <c r="C793" s="115"/>
    </row>
    <row r="794" ht="14.25" customHeight="1">
      <c r="C794" s="115"/>
    </row>
    <row r="795" ht="14.25" customHeight="1">
      <c r="C795" s="115"/>
    </row>
    <row r="796" ht="14.25" customHeight="1">
      <c r="C796" s="115"/>
    </row>
    <row r="797" ht="14.25" customHeight="1">
      <c r="C797" s="115"/>
    </row>
    <row r="798" ht="14.25" customHeight="1">
      <c r="C798" s="115"/>
    </row>
    <row r="799" ht="14.25" customHeight="1">
      <c r="C799" s="115"/>
    </row>
    <row r="800" ht="14.25" customHeight="1">
      <c r="C800" s="115"/>
    </row>
    <row r="801" ht="14.25" customHeight="1">
      <c r="C801" s="115"/>
    </row>
    <row r="802" ht="14.25" customHeight="1">
      <c r="C802" s="115"/>
    </row>
    <row r="803" ht="14.25" customHeight="1">
      <c r="C803" s="115"/>
    </row>
    <row r="804" ht="14.25" customHeight="1">
      <c r="C804" s="115"/>
    </row>
    <row r="805" ht="14.25" customHeight="1">
      <c r="C805" s="115"/>
    </row>
    <row r="806" ht="14.25" customHeight="1">
      <c r="C806" s="115"/>
    </row>
    <row r="807" ht="14.25" customHeight="1">
      <c r="C807" s="115"/>
    </row>
    <row r="808" ht="14.25" customHeight="1">
      <c r="C808" s="115"/>
    </row>
    <row r="809" ht="14.25" customHeight="1">
      <c r="C809" s="115"/>
    </row>
    <row r="810" ht="14.25" customHeight="1">
      <c r="C810" s="115"/>
    </row>
    <row r="811" ht="14.25" customHeight="1">
      <c r="C811" s="115"/>
    </row>
    <row r="812" ht="14.25" customHeight="1">
      <c r="C812" s="115"/>
    </row>
    <row r="813" ht="14.25" customHeight="1">
      <c r="C813" s="115"/>
    </row>
    <row r="814" ht="14.25" customHeight="1">
      <c r="C814" s="115"/>
    </row>
    <row r="815" ht="14.25" customHeight="1">
      <c r="C815" s="115"/>
    </row>
    <row r="816" ht="14.25" customHeight="1">
      <c r="C816" s="115"/>
    </row>
    <row r="817" ht="14.25" customHeight="1">
      <c r="C817" s="115"/>
    </row>
    <row r="818" ht="14.25" customHeight="1">
      <c r="C818" s="115"/>
    </row>
    <row r="819" ht="14.25" customHeight="1">
      <c r="C819" s="115"/>
    </row>
    <row r="820" ht="14.25" customHeight="1">
      <c r="C820" s="115"/>
    </row>
    <row r="821" ht="14.25" customHeight="1">
      <c r="C821" s="115"/>
    </row>
    <row r="822" ht="14.25" customHeight="1">
      <c r="C822" s="115"/>
    </row>
    <row r="823" ht="14.25" customHeight="1">
      <c r="C823" s="115"/>
    </row>
    <row r="824" ht="14.25" customHeight="1">
      <c r="C824" s="115"/>
    </row>
    <row r="825" ht="14.25" customHeight="1">
      <c r="C825" s="115"/>
    </row>
    <row r="826" ht="14.25" customHeight="1">
      <c r="C826" s="115"/>
    </row>
    <row r="827" ht="14.25" customHeight="1">
      <c r="C827" s="115"/>
    </row>
    <row r="828" ht="14.25" customHeight="1">
      <c r="C828" s="115"/>
    </row>
    <row r="829" ht="14.25" customHeight="1">
      <c r="C829" s="115"/>
    </row>
    <row r="830" ht="14.25" customHeight="1">
      <c r="C830" s="115"/>
    </row>
    <row r="831" ht="14.25" customHeight="1">
      <c r="C831" s="115"/>
    </row>
    <row r="832" ht="14.25" customHeight="1">
      <c r="C832" s="115"/>
    </row>
    <row r="833" ht="14.25" customHeight="1">
      <c r="C833" s="115"/>
    </row>
    <row r="834" ht="14.25" customHeight="1">
      <c r="C834" s="115"/>
    </row>
    <row r="835" ht="14.25" customHeight="1">
      <c r="C835" s="115"/>
    </row>
    <row r="836" ht="14.25" customHeight="1">
      <c r="C836" s="115"/>
    </row>
    <row r="837" ht="14.25" customHeight="1">
      <c r="C837" s="115"/>
    </row>
    <row r="838" ht="14.25" customHeight="1">
      <c r="C838" s="115"/>
    </row>
    <row r="839" ht="14.25" customHeight="1">
      <c r="C839" s="115"/>
    </row>
    <row r="840" ht="14.25" customHeight="1">
      <c r="C840" s="115"/>
    </row>
    <row r="841" ht="14.25" customHeight="1">
      <c r="C841" s="115"/>
    </row>
    <row r="842" ht="14.25" customHeight="1">
      <c r="C842" s="115"/>
    </row>
    <row r="843" ht="14.25" customHeight="1">
      <c r="C843" s="115"/>
    </row>
    <row r="844" ht="14.25" customHeight="1">
      <c r="C844" s="115"/>
    </row>
    <row r="845" ht="14.25" customHeight="1">
      <c r="C845" s="115"/>
    </row>
    <row r="846" ht="14.25" customHeight="1">
      <c r="C846" s="115"/>
    </row>
    <row r="847" ht="14.25" customHeight="1">
      <c r="C847" s="115"/>
    </row>
    <row r="848" ht="14.25" customHeight="1">
      <c r="C848" s="115"/>
    </row>
    <row r="849" ht="14.25" customHeight="1">
      <c r="C849" s="115"/>
    </row>
    <row r="850" ht="14.25" customHeight="1">
      <c r="C850" s="115"/>
    </row>
    <row r="851" ht="14.25" customHeight="1">
      <c r="C851" s="115"/>
    </row>
    <row r="852" ht="14.25" customHeight="1">
      <c r="C852" s="115"/>
    </row>
    <row r="853" ht="14.25" customHeight="1">
      <c r="C853" s="115"/>
    </row>
    <row r="854" ht="14.25" customHeight="1">
      <c r="C854" s="115"/>
    </row>
    <row r="855" ht="14.25" customHeight="1">
      <c r="C855" s="115"/>
    </row>
    <row r="856" ht="14.25" customHeight="1">
      <c r="C856" s="115"/>
    </row>
    <row r="857" ht="14.25" customHeight="1">
      <c r="C857" s="115"/>
    </row>
    <row r="858" ht="14.25" customHeight="1">
      <c r="C858" s="115"/>
    </row>
    <row r="859" ht="14.25" customHeight="1">
      <c r="C859" s="115"/>
    </row>
    <row r="860" ht="14.25" customHeight="1">
      <c r="C860" s="115"/>
    </row>
    <row r="861" ht="14.25" customHeight="1">
      <c r="C861" s="115"/>
    </row>
    <row r="862" ht="14.25" customHeight="1">
      <c r="C862" s="115"/>
    </row>
    <row r="863" ht="14.25" customHeight="1">
      <c r="C863" s="115"/>
    </row>
    <row r="864" ht="14.25" customHeight="1">
      <c r="C864" s="115"/>
    </row>
    <row r="865" ht="14.25" customHeight="1">
      <c r="C865" s="115"/>
    </row>
    <row r="866" ht="14.25" customHeight="1">
      <c r="C866" s="115"/>
    </row>
    <row r="867" ht="14.25" customHeight="1">
      <c r="C867" s="115"/>
    </row>
    <row r="868" ht="14.25" customHeight="1">
      <c r="C868" s="115"/>
    </row>
    <row r="869" ht="14.25" customHeight="1">
      <c r="C869" s="115"/>
    </row>
    <row r="870" ht="14.25" customHeight="1">
      <c r="C870" s="115"/>
    </row>
    <row r="871" ht="14.25" customHeight="1">
      <c r="C871" s="115"/>
    </row>
    <row r="872" ht="14.25" customHeight="1">
      <c r="C872" s="115"/>
    </row>
    <row r="873" ht="14.25" customHeight="1">
      <c r="C873" s="115"/>
    </row>
    <row r="874" ht="14.25" customHeight="1">
      <c r="C874" s="115"/>
    </row>
    <row r="875" ht="14.25" customHeight="1">
      <c r="C875" s="115"/>
    </row>
    <row r="876" ht="14.25" customHeight="1">
      <c r="C876" s="115"/>
    </row>
    <row r="877" ht="14.25" customHeight="1">
      <c r="C877" s="115"/>
    </row>
    <row r="878" ht="14.25" customHeight="1">
      <c r="C878" s="115"/>
    </row>
    <row r="879" ht="14.25" customHeight="1">
      <c r="C879" s="115"/>
    </row>
    <row r="880" ht="14.25" customHeight="1">
      <c r="C880" s="115"/>
    </row>
    <row r="881" ht="14.25" customHeight="1">
      <c r="C881" s="115"/>
    </row>
    <row r="882" ht="14.25" customHeight="1">
      <c r="C882" s="115"/>
    </row>
    <row r="883" ht="14.25" customHeight="1">
      <c r="C883" s="115"/>
    </row>
    <row r="884" ht="14.25" customHeight="1">
      <c r="C884" s="115"/>
    </row>
    <row r="885" ht="14.25" customHeight="1">
      <c r="C885" s="115"/>
    </row>
    <row r="886" ht="14.25" customHeight="1">
      <c r="C886" s="115"/>
    </row>
    <row r="887" ht="14.25" customHeight="1">
      <c r="C887" s="115"/>
    </row>
    <row r="888" ht="14.25" customHeight="1">
      <c r="C888" s="115"/>
    </row>
    <row r="889" ht="14.25" customHeight="1">
      <c r="C889" s="115"/>
    </row>
    <row r="890" ht="14.25" customHeight="1">
      <c r="C890" s="115"/>
    </row>
    <row r="891" ht="14.25" customHeight="1">
      <c r="C891" s="115"/>
    </row>
    <row r="892" ht="14.25" customHeight="1">
      <c r="C892" s="115"/>
    </row>
    <row r="893" ht="14.25" customHeight="1">
      <c r="C893" s="115"/>
    </row>
    <row r="894" ht="14.25" customHeight="1">
      <c r="C894" s="115"/>
    </row>
    <row r="895" ht="14.25" customHeight="1">
      <c r="C895" s="115"/>
    </row>
    <row r="896" ht="14.25" customHeight="1">
      <c r="C896" s="115"/>
    </row>
    <row r="897" ht="14.25" customHeight="1">
      <c r="C897" s="115"/>
    </row>
    <row r="898" ht="14.25" customHeight="1">
      <c r="C898" s="115"/>
    </row>
    <row r="899" ht="14.25" customHeight="1">
      <c r="C899" s="115"/>
    </row>
    <row r="900" ht="14.25" customHeight="1">
      <c r="C900" s="115"/>
    </row>
    <row r="901" ht="14.25" customHeight="1">
      <c r="C901" s="115"/>
    </row>
    <row r="902" ht="14.25" customHeight="1">
      <c r="C902" s="115"/>
    </row>
    <row r="903" ht="14.25" customHeight="1">
      <c r="C903" s="115"/>
    </row>
    <row r="904" ht="14.25" customHeight="1">
      <c r="C904" s="115"/>
    </row>
    <row r="905" ht="14.25" customHeight="1">
      <c r="C905" s="115"/>
    </row>
    <row r="906" ht="14.25" customHeight="1">
      <c r="C906" s="115"/>
    </row>
    <row r="907" ht="14.25" customHeight="1">
      <c r="C907" s="115"/>
    </row>
    <row r="908" ht="14.25" customHeight="1">
      <c r="C908" s="115"/>
    </row>
    <row r="909" ht="14.25" customHeight="1">
      <c r="C909" s="115"/>
    </row>
    <row r="910" ht="14.25" customHeight="1">
      <c r="C910" s="115"/>
    </row>
    <row r="911" ht="14.25" customHeight="1">
      <c r="C911" s="115"/>
    </row>
    <row r="912" ht="14.25" customHeight="1">
      <c r="C912" s="115"/>
    </row>
    <row r="913" ht="14.25" customHeight="1">
      <c r="C913" s="115"/>
    </row>
    <row r="914" ht="14.25" customHeight="1">
      <c r="C914" s="115"/>
    </row>
    <row r="915" ht="14.25" customHeight="1">
      <c r="C915" s="115"/>
    </row>
    <row r="916" ht="14.25" customHeight="1">
      <c r="C916" s="115"/>
    </row>
    <row r="917" ht="14.25" customHeight="1">
      <c r="C917" s="115"/>
    </row>
    <row r="918" ht="14.25" customHeight="1">
      <c r="C918" s="115"/>
    </row>
    <row r="919" ht="14.25" customHeight="1">
      <c r="C919" s="115"/>
    </row>
    <row r="920" ht="14.25" customHeight="1">
      <c r="C920" s="115"/>
    </row>
    <row r="921" ht="14.25" customHeight="1">
      <c r="C921" s="115"/>
    </row>
    <row r="922" ht="14.25" customHeight="1">
      <c r="C922" s="115"/>
    </row>
    <row r="923" ht="14.25" customHeight="1">
      <c r="C923" s="115"/>
    </row>
    <row r="924" ht="14.25" customHeight="1">
      <c r="C924" s="115"/>
    </row>
    <row r="925" ht="14.25" customHeight="1">
      <c r="C925" s="115"/>
    </row>
    <row r="926" ht="14.25" customHeight="1">
      <c r="C926" s="115"/>
    </row>
    <row r="927" ht="14.25" customHeight="1">
      <c r="C927" s="115"/>
    </row>
    <row r="928" ht="14.25" customHeight="1">
      <c r="C928" s="115"/>
    </row>
    <row r="929" ht="14.25" customHeight="1">
      <c r="C929" s="115"/>
    </row>
    <row r="930" ht="14.25" customHeight="1">
      <c r="C930" s="115"/>
    </row>
    <row r="931" ht="14.25" customHeight="1">
      <c r="C931" s="115"/>
    </row>
    <row r="932" ht="14.25" customHeight="1">
      <c r="C932" s="115"/>
    </row>
    <row r="933" ht="14.25" customHeight="1">
      <c r="C933" s="115"/>
    </row>
    <row r="934" ht="14.25" customHeight="1">
      <c r="C934" s="115"/>
    </row>
    <row r="935" ht="14.25" customHeight="1">
      <c r="C935" s="115"/>
    </row>
    <row r="936" ht="14.25" customHeight="1">
      <c r="C936" s="115"/>
    </row>
    <row r="937" ht="14.25" customHeight="1">
      <c r="C937" s="115"/>
    </row>
    <row r="938" ht="14.25" customHeight="1">
      <c r="C938" s="115"/>
    </row>
    <row r="939" ht="14.25" customHeight="1">
      <c r="C939" s="115"/>
    </row>
    <row r="940" ht="14.25" customHeight="1">
      <c r="C940" s="115"/>
    </row>
    <row r="941" ht="14.25" customHeight="1">
      <c r="C941" s="115"/>
    </row>
    <row r="942" ht="14.25" customHeight="1">
      <c r="C942" s="115"/>
    </row>
    <row r="943" ht="14.25" customHeight="1">
      <c r="C943" s="115"/>
    </row>
    <row r="944" ht="14.25" customHeight="1">
      <c r="C944" s="115"/>
    </row>
    <row r="945" ht="14.25" customHeight="1">
      <c r="C945" s="115"/>
    </row>
    <row r="946" ht="14.25" customHeight="1">
      <c r="C946" s="115"/>
    </row>
    <row r="947" ht="14.25" customHeight="1">
      <c r="C947" s="115"/>
    </row>
    <row r="948" ht="14.25" customHeight="1">
      <c r="C948" s="115"/>
    </row>
    <row r="949" ht="14.25" customHeight="1">
      <c r="C949" s="115"/>
    </row>
    <row r="950" ht="14.25" customHeight="1">
      <c r="C950" s="115"/>
    </row>
    <row r="951" ht="14.25" customHeight="1">
      <c r="C951" s="115"/>
    </row>
    <row r="952" ht="14.25" customHeight="1">
      <c r="C952" s="115"/>
    </row>
    <row r="953" ht="14.25" customHeight="1">
      <c r="C953" s="115"/>
    </row>
    <row r="954" ht="14.25" customHeight="1">
      <c r="C954" s="115"/>
    </row>
    <row r="955" ht="14.25" customHeight="1">
      <c r="C955" s="115"/>
    </row>
    <row r="956" ht="14.25" customHeight="1">
      <c r="C956" s="115"/>
    </row>
    <row r="957" ht="14.25" customHeight="1">
      <c r="C957" s="115"/>
    </row>
    <row r="958" ht="14.25" customHeight="1">
      <c r="C958" s="115"/>
    </row>
    <row r="959" ht="14.25" customHeight="1">
      <c r="C959" s="115"/>
    </row>
    <row r="960" ht="14.25" customHeight="1">
      <c r="C960" s="115"/>
    </row>
    <row r="961" ht="14.25" customHeight="1">
      <c r="C961" s="115"/>
    </row>
    <row r="962" ht="14.25" customHeight="1">
      <c r="C962" s="115"/>
    </row>
    <row r="963" ht="14.25" customHeight="1">
      <c r="C963" s="115"/>
    </row>
    <row r="964" ht="14.25" customHeight="1">
      <c r="C964" s="115"/>
    </row>
    <row r="965" ht="14.25" customHeight="1">
      <c r="C965" s="115"/>
    </row>
    <row r="966" ht="14.25" customHeight="1">
      <c r="C966" s="115"/>
    </row>
    <row r="967" ht="14.25" customHeight="1">
      <c r="C967" s="115"/>
    </row>
    <row r="968" ht="14.25" customHeight="1">
      <c r="C968" s="115"/>
    </row>
    <row r="969" ht="14.25" customHeight="1">
      <c r="C969" s="115"/>
    </row>
    <row r="970" ht="14.25" customHeight="1">
      <c r="C970" s="115"/>
    </row>
    <row r="971" ht="14.25" customHeight="1">
      <c r="C971" s="115"/>
    </row>
    <row r="972" ht="14.25" customHeight="1">
      <c r="C972" s="115"/>
    </row>
    <row r="973" ht="14.25" customHeight="1">
      <c r="C973" s="115"/>
    </row>
    <row r="974" ht="14.25" customHeight="1">
      <c r="C974" s="115"/>
    </row>
    <row r="975" ht="14.25" customHeight="1">
      <c r="C975" s="115"/>
    </row>
    <row r="976" ht="14.25" customHeight="1">
      <c r="C976" s="115"/>
    </row>
    <row r="977" ht="14.25" customHeight="1">
      <c r="C977" s="115"/>
    </row>
    <row r="978" ht="14.25" customHeight="1">
      <c r="C978" s="115"/>
    </row>
    <row r="979" ht="14.25" customHeight="1">
      <c r="C979" s="115"/>
    </row>
    <row r="980" ht="14.25" customHeight="1">
      <c r="C980" s="115"/>
    </row>
    <row r="981" ht="14.25" customHeight="1">
      <c r="C981" s="115"/>
    </row>
    <row r="982" ht="14.25" customHeight="1">
      <c r="C982" s="115"/>
    </row>
    <row r="983" ht="14.25" customHeight="1">
      <c r="C983" s="115"/>
    </row>
    <row r="984" ht="14.25" customHeight="1">
      <c r="C984" s="115"/>
    </row>
    <row r="985" ht="14.25" customHeight="1">
      <c r="C985" s="115"/>
    </row>
    <row r="986" ht="14.25" customHeight="1">
      <c r="C986" s="115"/>
    </row>
    <row r="987" ht="14.25" customHeight="1">
      <c r="C987" s="115"/>
    </row>
    <row r="988" ht="14.25" customHeight="1">
      <c r="C988" s="115"/>
    </row>
    <row r="989" ht="14.25" customHeight="1">
      <c r="C989" s="115"/>
    </row>
    <row r="990" ht="14.25" customHeight="1">
      <c r="C990" s="115"/>
    </row>
    <row r="991" ht="14.25" customHeight="1">
      <c r="C991" s="115"/>
    </row>
    <row r="992" ht="14.25" customHeight="1">
      <c r="C992" s="115"/>
    </row>
    <row r="993" ht="14.25" customHeight="1">
      <c r="C993" s="115"/>
    </row>
    <row r="994" ht="14.25" customHeight="1">
      <c r="C994" s="115"/>
    </row>
    <row r="995" ht="14.25" customHeight="1">
      <c r="C995" s="115"/>
    </row>
    <row r="996" ht="14.25" customHeight="1">
      <c r="C996" s="115"/>
    </row>
    <row r="997" ht="14.25" customHeight="1">
      <c r="C997" s="115"/>
    </row>
    <row r="998" ht="14.25" customHeight="1">
      <c r="C998" s="115"/>
    </row>
    <row r="999" ht="14.25" customHeight="1">
      <c r="C999" s="115"/>
    </row>
    <row r="1000" ht="14.25" customHeight="1">
      <c r="C1000" s="115"/>
    </row>
    <row r="1001" ht="14.25" customHeight="1">
      <c r="C1001" s="115"/>
    </row>
    <row r="1002" ht="14.25" customHeight="1">
      <c r="C1002" s="115"/>
    </row>
    <row r="1003" ht="14.25" customHeight="1">
      <c r="C1003" s="115"/>
    </row>
    <row r="1004" ht="14.25" customHeight="1">
      <c r="C1004" s="115"/>
    </row>
    <row r="1005" ht="14.25" customHeight="1">
      <c r="C1005" s="115"/>
    </row>
    <row r="1006" ht="14.25" customHeight="1">
      <c r="C1006" s="115"/>
    </row>
    <row r="1007" ht="14.25" customHeight="1">
      <c r="C1007" s="115"/>
    </row>
    <row r="1008" ht="14.25" customHeight="1">
      <c r="C1008" s="115"/>
    </row>
    <row r="1009" ht="14.25" customHeight="1">
      <c r="C1009" s="115"/>
    </row>
    <row r="1010" ht="14.25" customHeight="1">
      <c r="C1010" s="115"/>
    </row>
    <row r="1011" ht="14.25" customHeight="1">
      <c r="C1011" s="115"/>
    </row>
    <row r="1012" ht="14.25" customHeight="1">
      <c r="C1012" s="115"/>
    </row>
    <row r="1013" ht="14.25" customHeight="1">
      <c r="C1013" s="115"/>
    </row>
    <row r="1014" ht="14.25" customHeight="1">
      <c r="C1014" s="115"/>
    </row>
    <row r="1015" ht="14.25" customHeight="1">
      <c r="C1015" s="115"/>
    </row>
    <row r="1016" ht="14.25" customHeight="1">
      <c r="C1016" s="115"/>
    </row>
    <row r="1017" ht="14.25" customHeight="1">
      <c r="C1017" s="115"/>
    </row>
    <row r="1018" ht="14.25" customHeight="1">
      <c r="C1018" s="115"/>
    </row>
    <row r="1019" ht="14.25" customHeight="1">
      <c r="C1019" s="115"/>
    </row>
    <row r="1020" ht="14.25" customHeight="1">
      <c r="C1020" s="115"/>
    </row>
    <row r="1021" ht="14.25" customHeight="1">
      <c r="C1021" s="11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9ED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9.0"/>
    <col customWidth="1" min="2" max="2" width="70.38"/>
    <col customWidth="1" min="3" max="3" width="12.88"/>
    <col customWidth="1" min="4" max="16" width="8.63"/>
  </cols>
  <sheetData>
    <row r="1" ht="14.25" customHeight="1">
      <c r="A1" s="2"/>
      <c r="B1" s="223"/>
      <c r="D1" s="7" t="s">
        <v>362</v>
      </c>
      <c r="J1" s="7" t="s">
        <v>363</v>
      </c>
    </row>
    <row r="2" ht="14.25" customHeight="1">
      <c r="A2" s="7" t="s">
        <v>364</v>
      </c>
      <c r="B2" s="223" t="s">
        <v>44</v>
      </c>
      <c r="C2" s="7" t="s">
        <v>365</v>
      </c>
      <c r="D2" s="7">
        <v>0.0</v>
      </c>
      <c r="E2" s="7">
        <v>1.0</v>
      </c>
      <c r="F2" s="7">
        <v>2.0</v>
      </c>
      <c r="G2" s="7">
        <v>3.0</v>
      </c>
      <c r="J2" s="7" t="s">
        <v>366</v>
      </c>
      <c r="K2" s="7" t="s">
        <v>368</v>
      </c>
      <c r="L2" s="7" t="s">
        <v>370</v>
      </c>
      <c r="M2" s="7" t="s">
        <v>371</v>
      </c>
      <c r="N2" s="7" t="s">
        <v>372</v>
      </c>
      <c r="O2" s="7"/>
      <c r="P2" s="2" t="s">
        <v>19</v>
      </c>
    </row>
    <row r="3" ht="14.25" customHeight="1">
      <c r="A3" s="224" t="s">
        <v>373</v>
      </c>
      <c r="B3" s="225"/>
      <c r="C3" s="226" t="s">
        <v>374</v>
      </c>
      <c r="D3" s="15" t="str">
        <f t="array" ref="D3">IFERROR(XLOOKUP($C3,'Product Families'!$A:$A,'Product Families'!$D:$D),"")</f>
        <v/>
      </c>
      <c r="E3" s="15" t="str">
        <f t="array" ref="E3">IFERROR(XLOOKUP($C3,'Product Families'!$A:$A,'Product Families'!$E:$E),"")</f>
        <v/>
      </c>
      <c r="F3" s="15" t="str">
        <f t="array" ref="F3">IFERROR(XLOOKUP($C3,'Product Families'!$A:$A,'Product Families'!$F:$F),"")</f>
        <v/>
      </c>
      <c r="G3" s="15" t="str">
        <f t="array" ref="G3">IFERROR(XLOOKUP($C3,'Product Families'!$A:$A,'Product Families'!$G:$G),"")</f>
        <v/>
      </c>
      <c r="H3" s="15"/>
      <c r="I3" s="15"/>
      <c r="J3" s="15" t="str">
        <f>IFERROR(ROUND(AVERAGEIF('Week 1 - Making'!$B:$B,'Product List'!$A3,'Week 1 - Making'!$P:$P),0),"")</f>
        <v/>
      </c>
      <c r="K3" s="15" t="str">
        <f>IFERROR(ROUND(AVERAGEIF('Week 2 - Making'!$B:$B,'Product List'!$A3,'Week 2 - Making'!$P:$P),0),"")</f>
        <v/>
      </c>
      <c r="L3" s="227" t="str">
        <f>IFERROR(ROUND(AVERAGEIF('Week 3 - Making'!$B:$B,'Product List'!$A3,'Week 3 - Making'!$P:$P),0),"")</f>
        <v/>
      </c>
      <c r="M3" s="15" t="str">
        <f>IFERROR(ROUND(AVERAGEIF('Week 4 - Making'!$B:$B,'Product List'!$A3,'Week 4 - Making'!$P:$P),0),"")</f>
        <v/>
      </c>
      <c r="N3" s="15" t="str">
        <f>IFERROR(ROUND(AVERAGEIF('Week 5 - Making'!$B:$B,'Product List'!$A3,'Week 5 - Making'!$P:$P),0),"")</f>
        <v/>
      </c>
      <c r="O3" s="15"/>
      <c r="P3" s="15">
        <f t="array" ref="P3">iferror(xlookup(C3,'Product Families'!A:A,'Product Families'!S:S),"")</f>
        <v>0</v>
      </c>
    </row>
    <row r="4" ht="14.25" customHeight="1">
      <c r="A4" s="224" t="s">
        <v>380</v>
      </c>
      <c r="B4" s="225"/>
      <c r="C4" s="226" t="s">
        <v>374</v>
      </c>
      <c r="D4" s="15" t="str">
        <f t="array" ref="D4">IFERROR(XLOOKUP($C4,'Product Families'!$A:$A,'Product Families'!$D:$D),"")</f>
        <v/>
      </c>
      <c r="E4" s="15" t="str">
        <f t="array" ref="E4">IFERROR(XLOOKUP($C4,'Product Families'!$A:$A,'Product Families'!$E:$E),"")</f>
        <v/>
      </c>
      <c r="F4" s="15" t="str">
        <f t="array" ref="F4">IFERROR(XLOOKUP($C4,'Product Families'!$A:$A,'Product Families'!$F:$F),"")</f>
        <v/>
      </c>
      <c r="G4" s="15" t="str">
        <f t="array" ref="G4">IFERROR(XLOOKUP($C4,'Product Families'!$A:$A,'Product Families'!$G:$G),"")</f>
        <v/>
      </c>
      <c r="H4" s="15"/>
      <c r="I4" s="15"/>
      <c r="J4" s="15" t="str">
        <f>IFERROR(ROUND(AVERAGEIF('Week 1 - Making'!$B:$B,'Product List'!$A4,'Week 1 - Making'!$P:$P),0),"")</f>
        <v/>
      </c>
      <c r="K4" s="15" t="str">
        <f>IFERROR(ROUND(AVERAGEIF('Week 2 - Making'!$B:$B,'Product List'!$A4,'Week 2 - Making'!$P:$P),0),"")</f>
        <v/>
      </c>
      <c r="L4" s="227" t="str">
        <f>IFERROR(ROUND(AVERAGEIF('Week 3 - Making'!$B:$B,'Product List'!$A4,'Week 3 - Making'!$P:$P),0),"")</f>
        <v/>
      </c>
      <c r="M4" s="15" t="str">
        <f>IFERROR(ROUND(AVERAGEIF('Week 4 - Making'!$B:$B,'Product List'!$A4,'Week 4 - Making'!$P:$P),0),"")</f>
        <v/>
      </c>
      <c r="N4" s="15" t="str">
        <f>IFERROR(ROUND(AVERAGEIF('Week 5 - Making'!$B:$B,'Product List'!$A4,'Week 5 - Making'!$P:$P),0),"")</f>
        <v/>
      </c>
      <c r="O4" s="15"/>
      <c r="P4" s="15">
        <f t="array" ref="P4">iferror(xlookup(C4,'Product Families'!A:A,'Product Families'!S:S),"")</f>
        <v>0</v>
      </c>
    </row>
    <row r="5" ht="14.25" customHeight="1">
      <c r="A5" s="224" t="s">
        <v>383</v>
      </c>
      <c r="B5" s="225"/>
      <c r="C5" s="226" t="s">
        <v>374</v>
      </c>
      <c r="D5" s="15" t="str">
        <f t="array" ref="D5">IFERROR(XLOOKUP($C5,'Product Families'!$A:$A,'Product Families'!$D:$D),"")</f>
        <v/>
      </c>
      <c r="E5" s="15" t="str">
        <f t="array" ref="E5">IFERROR(XLOOKUP($C5,'Product Families'!$A:$A,'Product Families'!$E:$E),"")</f>
        <v/>
      </c>
      <c r="F5" s="15" t="str">
        <f t="array" ref="F5">IFERROR(XLOOKUP($C5,'Product Families'!$A:$A,'Product Families'!$F:$F),"")</f>
        <v/>
      </c>
      <c r="G5" s="15" t="str">
        <f t="array" ref="G5">IFERROR(XLOOKUP($C5,'Product Families'!$A:$A,'Product Families'!$G:$G),"")</f>
        <v/>
      </c>
      <c r="H5" s="15"/>
      <c r="I5" s="15"/>
      <c r="J5" s="15" t="str">
        <f>IFERROR(ROUND(AVERAGEIF('Week 1 - Making'!$B:$B,'Product List'!$A5,'Week 1 - Making'!$P:$P),0),"")</f>
        <v/>
      </c>
      <c r="K5" s="15" t="str">
        <f>IFERROR(ROUND(AVERAGEIF('Week 2 - Making'!$B:$B,'Product List'!$A5,'Week 2 - Making'!$P:$P),0),"")</f>
        <v/>
      </c>
      <c r="L5" s="227" t="str">
        <f>IFERROR(ROUND(AVERAGEIF('Week 3 - Making'!$B:$B,'Product List'!$A5,'Week 3 - Making'!$P:$P),0),"")</f>
        <v/>
      </c>
      <c r="M5" s="15" t="str">
        <f>IFERROR(ROUND(AVERAGEIF('Week 4 - Making'!$B:$B,'Product List'!$A5,'Week 4 - Making'!$P:$P),0),"")</f>
        <v/>
      </c>
      <c r="N5" s="15" t="str">
        <f>IFERROR(ROUND(AVERAGEIF('Week 5 - Making'!$B:$B,'Product List'!$A5,'Week 5 - Making'!$P:$P),0),"")</f>
        <v/>
      </c>
      <c r="O5" s="15"/>
      <c r="P5" s="15">
        <f t="array" ref="P5">iferror(xlookup(C5,'Product Families'!A:A,'Product Families'!S:S),"")</f>
        <v>0</v>
      </c>
    </row>
    <row r="6" ht="14.25" customHeight="1">
      <c r="A6" s="224" t="s">
        <v>385</v>
      </c>
      <c r="B6" s="225"/>
      <c r="C6" s="226" t="s">
        <v>374</v>
      </c>
      <c r="D6" s="15" t="str">
        <f t="array" ref="D6">IFERROR(XLOOKUP($C6,'Product Families'!$A:$A,'Product Families'!$D:$D),"")</f>
        <v/>
      </c>
      <c r="E6" s="15" t="str">
        <f t="array" ref="E6">IFERROR(XLOOKUP($C6,'Product Families'!$A:$A,'Product Families'!$E:$E),"")</f>
        <v/>
      </c>
      <c r="F6" s="15" t="str">
        <f t="array" ref="F6">IFERROR(XLOOKUP($C6,'Product Families'!$A:$A,'Product Families'!$F:$F),"")</f>
        <v/>
      </c>
      <c r="G6" s="15" t="str">
        <f t="array" ref="G6">IFERROR(XLOOKUP($C6,'Product Families'!$A:$A,'Product Families'!$G:$G),"")</f>
        <v/>
      </c>
      <c r="H6" s="15"/>
      <c r="I6" s="15"/>
      <c r="J6" s="15" t="str">
        <f>IFERROR(ROUND(AVERAGEIF('Week 1 - Making'!$B:$B,'Product List'!$A6,'Week 1 - Making'!$P:$P),0),"")</f>
        <v/>
      </c>
      <c r="K6" s="15" t="str">
        <f>IFERROR(ROUND(AVERAGEIF('Week 2 - Making'!$B:$B,'Product List'!$A6,'Week 2 - Making'!$P:$P),0),"")</f>
        <v/>
      </c>
      <c r="L6" s="227" t="str">
        <f>IFERROR(ROUND(AVERAGEIF('Week 3 - Making'!$B:$B,'Product List'!$A6,'Week 3 - Making'!$P:$P),0),"")</f>
        <v/>
      </c>
      <c r="M6" s="15" t="str">
        <f>IFERROR(ROUND(AVERAGEIF('Week 4 - Making'!$B:$B,'Product List'!$A6,'Week 4 - Making'!$P:$P),0),"")</f>
        <v/>
      </c>
      <c r="N6" s="15" t="str">
        <f>IFERROR(ROUND(AVERAGEIF('Week 5 - Making'!$B:$B,'Product List'!$A6,'Week 5 - Making'!$P:$P),0),"")</f>
        <v/>
      </c>
      <c r="O6" s="15"/>
      <c r="P6" s="15">
        <f t="array" ref="P6">iferror(xlookup(C6,'Product Families'!A:A,'Product Families'!S:S),"")</f>
        <v>0</v>
      </c>
    </row>
    <row r="7" ht="14.25" customHeight="1">
      <c r="A7" s="224" t="s">
        <v>388</v>
      </c>
      <c r="B7" s="225"/>
      <c r="C7" s="226" t="s">
        <v>374</v>
      </c>
      <c r="D7" s="15" t="str">
        <f t="array" ref="D7">IFERROR(XLOOKUP($C7,'Product Families'!$A:$A,'Product Families'!$D:$D),"")</f>
        <v/>
      </c>
      <c r="E7" s="15" t="str">
        <f t="array" ref="E7">IFERROR(XLOOKUP($C7,'Product Families'!$A:$A,'Product Families'!$E:$E),"")</f>
        <v/>
      </c>
      <c r="F7" s="15" t="str">
        <f t="array" ref="F7">IFERROR(XLOOKUP($C7,'Product Families'!$A:$A,'Product Families'!$F:$F),"")</f>
        <v/>
      </c>
      <c r="G7" s="15" t="str">
        <f t="array" ref="G7">IFERROR(XLOOKUP($C7,'Product Families'!$A:$A,'Product Families'!$G:$G),"")</f>
        <v/>
      </c>
      <c r="H7" s="15"/>
      <c r="I7" s="15"/>
      <c r="J7" s="15" t="str">
        <f>IFERROR(ROUND(AVERAGEIF('Week 1 - Making'!$B:$B,'Product List'!$A7,'Week 1 - Making'!$P:$P),0),"")</f>
        <v/>
      </c>
      <c r="K7" s="15" t="str">
        <f>IFERROR(ROUND(AVERAGEIF('Week 2 - Making'!$B:$B,'Product List'!$A7,'Week 2 - Making'!$P:$P),0),"")</f>
        <v/>
      </c>
      <c r="L7" s="227" t="str">
        <f>IFERROR(ROUND(AVERAGEIF('Week 3 - Making'!$B:$B,'Product List'!$A7,'Week 3 - Making'!$P:$P),0),"")</f>
        <v/>
      </c>
      <c r="M7" s="15" t="str">
        <f>IFERROR(ROUND(AVERAGEIF('Week 4 - Making'!$B:$B,'Product List'!$A7,'Week 4 - Making'!$P:$P),0),"")</f>
        <v/>
      </c>
      <c r="N7" s="15" t="str">
        <f>IFERROR(ROUND(AVERAGEIF('Week 5 - Making'!$B:$B,'Product List'!$A7,'Week 5 - Making'!$P:$P),0),"")</f>
        <v/>
      </c>
      <c r="O7" s="15"/>
      <c r="P7" s="15">
        <f t="array" ref="P7">iferror(xlookup(C7,'Product Families'!A:A,'Product Families'!S:S),"")</f>
        <v>0</v>
      </c>
    </row>
    <row r="8" ht="14.25" customHeight="1">
      <c r="A8" s="224" t="s">
        <v>392</v>
      </c>
      <c r="B8" s="225"/>
      <c r="C8" s="226" t="s">
        <v>374</v>
      </c>
      <c r="D8" s="15" t="str">
        <f t="array" ref="D8">IFERROR(XLOOKUP($C8,'Product Families'!$A:$A,'Product Families'!$D:$D),"")</f>
        <v/>
      </c>
      <c r="E8" s="15" t="str">
        <f t="array" ref="E8">IFERROR(XLOOKUP($C8,'Product Families'!$A:$A,'Product Families'!$E:$E),"")</f>
        <v/>
      </c>
      <c r="F8" s="15" t="str">
        <f t="array" ref="F8">IFERROR(XLOOKUP($C8,'Product Families'!$A:$A,'Product Families'!$F:$F),"")</f>
        <v/>
      </c>
      <c r="G8" s="15" t="str">
        <f t="array" ref="G8">IFERROR(XLOOKUP($C8,'Product Families'!$A:$A,'Product Families'!$G:$G),"")</f>
        <v/>
      </c>
      <c r="H8" s="15"/>
      <c r="I8" s="15"/>
      <c r="J8" s="15" t="str">
        <f>IFERROR(ROUND(AVERAGEIF('Week 1 - Making'!$B:$B,'Product List'!$A8,'Week 1 - Making'!$P:$P),0),"")</f>
        <v/>
      </c>
      <c r="K8" s="15" t="str">
        <f>IFERROR(ROUND(AVERAGEIF('Week 2 - Making'!$B:$B,'Product List'!$A8,'Week 2 - Making'!$P:$P),0),"")</f>
        <v/>
      </c>
      <c r="L8" s="227" t="str">
        <f>IFERROR(ROUND(AVERAGEIF('Week 3 - Making'!$B:$B,'Product List'!$A8,'Week 3 - Making'!$P:$P),0),"")</f>
        <v/>
      </c>
      <c r="M8" s="15" t="str">
        <f>IFERROR(ROUND(AVERAGEIF('Week 4 - Making'!$B:$B,'Product List'!$A8,'Week 4 - Making'!$P:$P),0),"")</f>
        <v/>
      </c>
      <c r="N8" s="15" t="str">
        <f>IFERROR(ROUND(AVERAGEIF('Week 5 - Making'!$B:$B,'Product List'!$A8,'Week 5 - Making'!$P:$P),0),"")</f>
        <v/>
      </c>
      <c r="O8" s="15"/>
      <c r="P8" s="15">
        <f t="array" ref="P8">iferror(xlookup(C8,'Product Families'!A:A,'Product Families'!S:S),"")</f>
        <v>0</v>
      </c>
    </row>
    <row r="9" ht="14.25" customHeight="1">
      <c r="A9" s="224" t="s">
        <v>398</v>
      </c>
      <c r="B9" s="225"/>
      <c r="C9" s="226" t="s">
        <v>374</v>
      </c>
      <c r="D9" s="15" t="str">
        <f t="array" ref="D9">IFERROR(XLOOKUP($C9,'Product Families'!$A:$A,'Product Families'!$D:$D),"")</f>
        <v/>
      </c>
      <c r="E9" s="15" t="str">
        <f t="array" ref="E9">IFERROR(XLOOKUP($C9,'Product Families'!$A:$A,'Product Families'!$E:$E),"")</f>
        <v/>
      </c>
      <c r="F9" s="15" t="str">
        <f t="array" ref="F9">IFERROR(XLOOKUP($C9,'Product Families'!$A:$A,'Product Families'!$F:$F),"")</f>
        <v/>
      </c>
      <c r="G9" s="15" t="str">
        <f t="array" ref="G9">IFERROR(XLOOKUP($C9,'Product Families'!$A:$A,'Product Families'!$G:$G),"")</f>
        <v/>
      </c>
      <c r="H9" s="15"/>
      <c r="I9" s="15"/>
      <c r="J9" s="15" t="str">
        <f>IFERROR(ROUND(AVERAGEIF('Week 1 - Making'!$B:$B,'Product List'!$A9,'Week 1 - Making'!$P:$P),0),"")</f>
        <v/>
      </c>
      <c r="K9" s="15" t="str">
        <f>IFERROR(ROUND(AVERAGEIF('Week 2 - Making'!$B:$B,'Product List'!$A9,'Week 2 - Making'!$P:$P),0),"")</f>
        <v/>
      </c>
      <c r="L9" s="227" t="str">
        <f>IFERROR(ROUND(AVERAGEIF('Week 3 - Making'!$B:$B,'Product List'!$A9,'Week 3 - Making'!$P:$P),0),"")</f>
        <v/>
      </c>
      <c r="M9" s="15" t="str">
        <f>IFERROR(ROUND(AVERAGEIF('Week 4 - Making'!$B:$B,'Product List'!$A9,'Week 4 - Making'!$P:$P),0),"")</f>
        <v/>
      </c>
      <c r="N9" s="15" t="str">
        <f>IFERROR(ROUND(AVERAGEIF('Week 5 - Making'!$B:$B,'Product List'!$A9,'Week 5 - Making'!$P:$P),0),"")</f>
        <v/>
      </c>
      <c r="O9" s="15"/>
      <c r="P9" s="15">
        <f t="array" ref="P9">iferror(xlookup(C9,'Product Families'!A:A,'Product Families'!S:S),"")</f>
        <v>0</v>
      </c>
    </row>
    <row r="10" ht="14.25" customHeight="1">
      <c r="A10" s="224" t="s">
        <v>403</v>
      </c>
      <c r="B10" s="225"/>
      <c r="C10" s="226" t="s">
        <v>374</v>
      </c>
      <c r="D10" s="15" t="str">
        <f t="array" ref="D10">IFERROR(XLOOKUP($C10,'Product Families'!$A:$A,'Product Families'!$D:$D),"")</f>
        <v/>
      </c>
      <c r="E10" s="15" t="str">
        <f t="array" ref="E10">IFERROR(XLOOKUP($C10,'Product Families'!$A:$A,'Product Families'!$E:$E),"")</f>
        <v/>
      </c>
      <c r="F10" s="15" t="str">
        <f t="array" ref="F10">IFERROR(XLOOKUP($C10,'Product Families'!$A:$A,'Product Families'!$F:$F),"")</f>
        <v/>
      </c>
      <c r="G10" s="15" t="str">
        <f t="array" ref="G10">IFERROR(XLOOKUP($C10,'Product Families'!$A:$A,'Product Families'!$G:$G),"")</f>
        <v/>
      </c>
      <c r="H10" s="15"/>
      <c r="I10" s="15"/>
      <c r="J10" s="15" t="str">
        <f>IFERROR(ROUND(AVERAGEIF('Week 1 - Making'!$B:$B,'Product List'!$A10,'Week 1 - Making'!$P:$P),0),"")</f>
        <v/>
      </c>
      <c r="K10" s="15" t="str">
        <f>IFERROR(ROUND(AVERAGEIF('Week 2 - Making'!$B:$B,'Product List'!$A10,'Week 2 - Making'!$P:$P),0),"")</f>
        <v/>
      </c>
      <c r="L10" s="227" t="str">
        <f>IFERROR(ROUND(AVERAGEIF('Week 3 - Making'!$B:$B,'Product List'!$A10,'Week 3 - Making'!$P:$P),0),"")</f>
        <v/>
      </c>
      <c r="M10" s="15" t="str">
        <f>IFERROR(ROUND(AVERAGEIF('Week 4 - Making'!$B:$B,'Product List'!$A10,'Week 4 - Making'!$P:$P),0),"")</f>
        <v/>
      </c>
      <c r="N10" s="15" t="str">
        <f>IFERROR(ROUND(AVERAGEIF('Week 5 - Making'!$B:$B,'Product List'!$A10,'Week 5 - Making'!$P:$P),0),"")</f>
        <v/>
      </c>
      <c r="O10" s="15"/>
      <c r="P10" s="15">
        <f t="array" ref="P10">iferror(xlookup(C10,'Product Families'!A:A,'Product Families'!S:S),"")</f>
        <v>0</v>
      </c>
    </row>
    <row r="11" ht="14.25" customHeight="1">
      <c r="A11" s="224" t="s">
        <v>409</v>
      </c>
      <c r="B11" s="225"/>
      <c r="C11" s="226" t="s">
        <v>374</v>
      </c>
      <c r="D11" s="15"/>
      <c r="E11" s="15"/>
      <c r="F11" s="15"/>
      <c r="G11" s="15"/>
      <c r="H11" s="15"/>
      <c r="I11" s="15"/>
      <c r="J11" s="15"/>
      <c r="K11" s="15"/>
      <c r="L11" s="227"/>
      <c r="M11" s="15"/>
      <c r="N11" s="15"/>
      <c r="O11" s="15"/>
      <c r="P11" s="15"/>
    </row>
    <row r="12" ht="14.25" customHeight="1">
      <c r="A12" s="224" t="s">
        <v>411</v>
      </c>
      <c r="B12" s="225"/>
      <c r="C12" s="226" t="s">
        <v>374</v>
      </c>
      <c r="D12" s="15"/>
      <c r="E12" s="15"/>
      <c r="F12" s="15"/>
      <c r="G12" s="15"/>
      <c r="H12" s="15"/>
      <c r="I12" s="15"/>
      <c r="J12" s="15"/>
      <c r="K12" s="15"/>
      <c r="L12" s="227"/>
      <c r="M12" s="15"/>
      <c r="N12" s="15"/>
      <c r="O12" s="15"/>
      <c r="P12" s="15"/>
    </row>
    <row r="13" ht="14.25" customHeight="1">
      <c r="A13" s="224" t="s">
        <v>412</v>
      </c>
      <c r="B13" s="225"/>
      <c r="C13" s="226" t="s">
        <v>374</v>
      </c>
      <c r="D13" s="15"/>
      <c r="E13" s="15"/>
      <c r="F13" s="15"/>
      <c r="G13" s="15"/>
      <c r="H13" s="15"/>
      <c r="I13" s="15"/>
      <c r="J13" s="15"/>
      <c r="K13" s="15"/>
      <c r="L13" s="227"/>
      <c r="M13" s="15"/>
      <c r="N13" s="15"/>
      <c r="O13" s="15"/>
      <c r="P13" s="15"/>
    </row>
    <row r="14" ht="14.25" customHeight="1">
      <c r="A14" s="224" t="s">
        <v>413</v>
      </c>
      <c r="B14" s="225"/>
      <c r="C14" s="226" t="s">
        <v>374</v>
      </c>
      <c r="D14" s="15"/>
      <c r="E14" s="15"/>
      <c r="F14" s="15"/>
      <c r="G14" s="15"/>
      <c r="H14" s="15"/>
      <c r="I14" s="15"/>
      <c r="J14" s="15"/>
      <c r="K14" s="15"/>
      <c r="L14" s="227"/>
      <c r="M14" s="15"/>
      <c r="N14" s="15"/>
      <c r="O14" s="15"/>
      <c r="P14" s="15"/>
    </row>
    <row r="15" ht="14.25" customHeight="1">
      <c r="A15" s="224" t="s">
        <v>414</v>
      </c>
      <c r="B15" s="225"/>
      <c r="C15" s="226" t="s">
        <v>374</v>
      </c>
      <c r="D15" s="15"/>
      <c r="E15" s="15"/>
      <c r="F15" s="15"/>
      <c r="G15" s="15"/>
      <c r="H15" s="15"/>
      <c r="I15" s="15"/>
      <c r="J15" s="15"/>
      <c r="K15" s="15"/>
      <c r="L15" s="227"/>
      <c r="M15" s="15"/>
      <c r="N15" s="15"/>
      <c r="O15" s="15"/>
      <c r="P15" s="15"/>
    </row>
    <row r="16" ht="14.25" customHeight="1">
      <c r="A16" s="224" t="s">
        <v>415</v>
      </c>
      <c r="B16" s="225"/>
      <c r="C16" s="226" t="s">
        <v>374</v>
      </c>
      <c r="D16" s="15"/>
      <c r="E16" s="15"/>
      <c r="F16" s="15"/>
      <c r="G16" s="15"/>
      <c r="H16" s="15"/>
      <c r="I16" s="15"/>
      <c r="J16" s="15"/>
      <c r="K16" s="15"/>
      <c r="L16" s="227"/>
      <c r="M16" s="15"/>
      <c r="N16" s="15"/>
      <c r="O16" s="15"/>
      <c r="P16" s="15"/>
    </row>
    <row r="17" ht="14.25" customHeight="1">
      <c r="A17" s="224" t="s">
        <v>416</v>
      </c>
      <c r="B17" s="225"/>
      <c r="C17" s="226" t="s">
        <v>374</v>
      </c>
      <c r="D17" s="15"/>
      <c r="E17" s="15"/>
      <c r="F17" s="15"/>
      <c r="G17" s="15"/>
      <c r="H17" s="15"/>
      <c r="I17" s="15"/>
      <c r="J17" s="15"/>
      <c r="K17" s="15"/>
      <c r="L17" s="227"/>
      <c r="M17" s="15"/>
      <c r="N17" s="15"/>
      <c r="O17" s="15"/>
      <c r="P17" s="15"/>
    </row>
    <row r="18" ht="14.25" customHeight="1">
      <c r="A18" s="224" t="s">
        <v>417</v>
      </c>
      <c r="B18" s="225"/>
      <c r="C18" s="226" t="s">
        <v>374</v>
      </c>
      <c r="D18" s="15"/>
      <c r="E18" s="15"/>
      <c r="F18" s="15"/>
      <c r="G18" s="15"/>
      <c r="H18" s="15"/>
      <c r="I18" s="15"/>
      <c r="J18" s="15"/>
      <c r="K18" s="15"/>
      <c r="L18" s="227"/>
      <c r="M18" s="15"/>
      <c r="N18" s="15"/>
      <c r="O18" s="15"/>
      <c r="P18" s="15"/>
    </row>
    <row r="19" ht="14.25" customHeight="1">
      <c r="A19" s="224" t="s">
        <v>418</v>
      </c>
      <c r="B19" s="225"/>
      <c r="C19" s="226" t="s">
        <v>374</v>
      </c>
      <c r="D19" s="15"/>
      <c r="E19" s="15"/>
      <c r="F19" s="15"/>
      <c r="G19" s="15"/>
      <c r="H19" s="15"/>
      <c r="I19" s="15"/>
      <c r="J19" s="15"/>
      <c r="K19" s="15"/>
      <c r="L19" s="227"/>
      <c r="M19" s="15"/>
      <c r="N19" s="15"/>
      <c r="O19" s="15"/>
      <c r="P19" s="15"/>
    </row>
    <row r="20" ht="14.25" customHeight="1">
      <c r="A20" s="224" t="s">
        <v>419</v>
      </c>
      <c r="B20" s="225"/>
      <c r="C20" s="226" t="s">
        <v>374</v>
      </c>
      <c r="D20" s="15"/>
      <c r="E20" s="15"/>
      <c r="F20" s="15"/>
      <c r="G20" s="15"/>
      <c r="H20" s="15"/>
      <c r="I20" s="15"/>
      <c r="J20" s="15"/>
      <c r="K20" s="15"/>
      <c r="L20" s="227"/>
      <c r="M20" s="15"/>
      <c r="N20" s="15"/>
      <c r="O20" s="15"/>
      <c r="P20" s="15"/>
    </row>
    <row r="21" ht="14.25" customHeight="1">
      <c r="A21" s="224" t="s">
        <v>420</v>
      </c>
      <c r="B21" s="225"/>
      <c r="C21" s="226" t="s">
        <v>374</v>
      </c>
      <c r="D21" s="15"/>
      <c r="E21" s="15"/>
      <c r="F21" s="15"/>
      <c r="G21" s="15"/>
      <c r="H21" s="15"/>
      <c r="I21" s="15"/>
      <c r="J21" s="15"/>
      <c r="K21" s="15"/>
      <c r="L21" s="227"/>
      <c r="M21" s="15"/>
      <c r="N21" s="15"/>
      <c r="O21" s="15"/>
      <c r="P21" s="15"/>
    </row>
    <row r="22" ht="14.25" customHeight="1">
      <c r="A22" s="224" t="s">
        <v>421</v>
      </c>
      <c r="B22" s="225"/>
      <c r="C22" s="226" t="s">
        <v>374</v>
      </c>
      <c r="D22" s="15"/>
      <c r="E22" s="15"/>
      <c r="F22" s="15"/>
      <c r="G22" s="15"/>
      <c r="H22" s="15"/>
      <c r="I22" s="15"/>
      <c r="J22" s="15"/>
      <c r="K22" s="15"/>
      <c r="L22" s="227"/>
      <c r="M22" s="15"/>
      <c r="N22" s="15"/>
      <c r="O22" s="15"/>
      <c r="P22" s="15"/>
    </row>
    <row r="23" ht="14.25" customHeight="1">
      <c r="A23" s="224" t="s">
        <v>422</v>
      </c>
      <c r="B23" s="225"/>
      <c r="C23" s="226" t="s">
        <v>374</v>
      </c>
      <c r="D23" s="15"/>
      <c r="E23" s="15"/>
      <c r="F23" s="15"/>
      <c r="G23" s="15"/>
      <c r="H23" s="15"/>
      <c r="I23" s="15"/>
      <c r="J23" s="15"/>
      <c r="K23" s="15"/>
      <c r="L23" s="227"/>
      <c r="M23" s="15"/>
      <c r="N23" s="15"/>
      <c r="O23" s="15"/>
      <c r="P23" s="15"/>
    </row>
    <row r="24" ht="14.25" customHeight="1">
      <c r="A24" s="224" t="s">
        <v>423</v>
      </c>
      <c r="B24" s="225"/>
      <c r="C24" s="226" t="s">
        <v>374</v>
      </c>
      <c r="D24" s="15"/>
      <c r="E24" s="15"/>
      <c r="F24" s="15"/>
      <c r="G24" s="15"/>
      <c r="H24" s="15"/>
      <c r="I24" s="15"/>
      <c r="J24" s="15"/>
      <c r="K24" s="15"/>
      <c r="L24" s="227"/>
      <c r="M24" s="15"/>
      <c r="N24" s="15"/>
      <c r="O24" s="15"/>
      <c r="P24" s="15"/>
    </row>
    <row r="25" ht="14.25" customHeight="1">
      <c r="A25" s="224" t="s">
        <v>424</v>
      </c>
      <c r="B25" s="225"/>
      <c r="C25" s="226" t="s">
        <v>374</v>
      </c>
      <c r="D25" s="15"/>
      <c r="E25" s="15"/>
      <c r="F25" s="15"/>
      <c r="G25" s="15"/>
      <c r="H25" s="15"/>
      <c r="I25" s="15"/>
      <c r="J25" s="15"/>
      <c r="K25" s="15"/>
      <c r="L25" s="227"/>
      <c r="M25" s="15"/>
      <c r="N25" s="15"/>
      <c r="O25" s="15"/>
      <c r="P25" s="15"/>
    </row>
    <row r="26" ht="14.25" customHeight="1">
      <c r="A26" s="224" t="s">
        <v>425</v>
      </c>
      <c r="B26" s="225"/>
      <c r="C26" s="226" t="s">
        <v>374</v>
      </c>
      <c r="D26" s="15"/>
      <c r="E26" s="15"/>
      <c r="F26" s="15"/>
      <c r="G26" s="15"/>
      <c r="H26" s="15"/>
      <c r="I26" s="15"/>
      <c r="J26" s="15"/>
      <c r="K26" s="15"/>
      <c r="L26" s="227"/>
      <c r="M26" s="15"/>
      <c r="N26" s="15"/>
      <c r="O26" s="15"/>
      <c r="P26" s="15"/>
    </row>
    <row r="27" ht="14.25" customHeight="1">
      <c r="A27" s="224" t="s">
        <v>426</v>
      </c>
      <c r="B27" s="225"/>
      <c r="C27" s="226" t="s">
        <v>374</v>
      </c>
      <c r="D27" s="15" t="str">
        <f t="array" ref="D27">IFERROR(XLOOKUP($C27,'Product Families'!$A:$A,'Product Families'!$D:$D),"")</f>
        <v/>
      </c>
      <c r="E27" s="15" t="str">
        <f t="array" ref="E27">IFERROR(XLOOKUP($C27,'Product Families'!$A:$A,'Product Families'!$E:$E),"")</f>
        <v/>
      </c>
      <c r="F27" s="15" t="str">
        <f t="array" ref="F27">IFERROR(XLOOKUP($C27,'Product Families'!$A:$A,'Product Families'!$F:$F),"")</f>
        <v/>
      </c>
      <c r="G27" s="15" t="str">
        <f t="array" ref="G27">IFERROR(XLOOKUP($C27,'Product Families'!$A:$A,'Product Families'!$G:$G),"")</f>
        <v/>
      </c>
      <c r="H27" s="15"/>
      <c r="I27" s="15"/>
      <c r="J27" s="15" t="str">
        <f>IFERROR(ROUND(AVERAGEIF('Week 1 - Making'!$B:$B,'Product List'!$A27,'Week 1 - Making'!$P:$P),0),"")</f>
        <v/>
      </c>
      <c r="K27" s="15" t="str">
        <f>IFERROR(ROUND(AVERAGEIF('Week 2 - Making'!$B:$B,'Product List'!$A27,'Week 2 - Making'!$P:$P),0),"")</f>
        <v/>
      </c>
      <c r="L27" s="227" t="str">
        <f>IFERROR(ROUND(AVERAGEIF('Week 3 - Making'!$B:$B,'Product List'!$A27,'Week 3 - Making'!$P:$P),0),"")</f>
        <v/>
      </c>
      <c r="M27" s="15" t="str">
        <f>IFERROR(ROUND(AVERAGEIF('Week 4 - Making'!$B:$B,'Product List'!$A27,'Week 4 - Making'!$P:$P),0),"")</f>
        <v/>
      </c>
      <c r="N27" s="15" t="str">
        <f>IFERROR(ROUND(AVERAGEIF('Week 5 - Making'!$B:$B,'Product List'!$A27,'Week 5 - Making'!$P:$P),0),"")</f>
        <v/>
      </c>
      <c r="O27" s="15"/>
      <c r="P27" s="15">
        <f t="array" ref="P27">iferror(xlookup(C27,'Product Families'!A:A,'Product Families'!S:S),"")</f>
        <v>0</v>
      </c>
    </row>
    <row r="28" ht="14.25" customHeight="1">
      <c r="A28" s="224" t="s">
        <v>431</v>
      </c>
      <c r="B28" s="225"/>
      <c r="C28" s="226" t="s">
        <v>374</v>
      </c>
      <c r="D28" s="15" t="str">
        <f t="array" ref="D28">IFERROR(XLOOKUP($C28,'Product Families'!$A:$A,'Product Families'!$D:$D),"")</f>
        <v/>
      </c>
      <c r="E28" s="15" t="str">
        <f t="array" ref="E28">IFERROR(XLOOKUP($C28,'Product Families'!$A:$A,'Product Families'!$E:$E),"")</f>
        <v/>
      </c>
      <c r="F28" s="15" t="str">
        <f t="array" ref="F28">IFERROR(XLOOKUP($C28,'Product Families'!$A:$A,'Product Families'!$F:$F),"")</f>
        <v/>
      </c>
      <c r="G28" s="15" t="str">
        <f t="array" ref="G28">IFERROR(XLOOKUP($C28,'Product Families'!$A:$A,'Product Families'!$G:$G),"")</f>
        <v/>
      </c>
      <c r="H28" s="15"/>
      <c r="I28" s="15"/>
      <c r="J28" s="15" t="str">
        <f>IFERROR(ROUND(AVERAGEIF('Week 1 - Making'!$B:$B,'Product List'!$A28,'Week 1 - Making'!$P:$P),0),"")</f>
        <v/>
      </c>
      <c r="K28" s="15" t="str">
        <f>IFERROR(ROUND(AVERAGEIF('Week 2 - Making'!$B:$B,'Product List'!$A28,'Week 2 - Making'!$P:$P),0),"")</f>
        <v/>
      </c>
      <c r="L28" s="227" t="str">
        <f>IFERROR(ROUND(AVERAGEIF('Week 3 - Making'!$B:$B,'Product List'!$A28,'Week 3 - Making'!$P:$P),0),"")</f>
        <v/>
      </c>
      <c r="M28" s="15" t="str">
        <f>IFERROR(ROUND(AVERAGEIF('Week 4 - Making'!$B:$B,'Product List'!$A28,'Week 4 - Making'!$P:$P),0),"")</f>
        <v/>
      </c>
      <c r="N28" s="15" t="str">
        <f>IFERROR(ROUND(AVERAGEIF('Week 5 - Making'!$B:$B,'Product List'!$A28,'Week 5 - Making'!$P:$P),0),"")</f>
        <v/>
      </c>
      <c r="O28" s="15"/>
      <c r="P28" s="15">
        <f t="array" ref="P28">iferror(xlookup(C28,'Product Families'!A:A,'Product Families'!S:S),"")</f>
        <v>0</v>
      </c>
    </row>
    <row r="29" ht="14.25" customHeight="1">
      <c r="A29" s="224" t="s">
        <v>432</v>
      </c>
      <c r="B29" s="225"/>
      <c r="C29" s="226" t="s">
        <v>374</v>
      </c>
      <c r="D29" s="15" t="str">
        <f t="array" ref="D29">IFERROR(XLOOKUP($C29,'Product Families'!$A:$A,'Product Families'!$D:$D),"")</f>
        <v/>
      </c>
      <c r="E29" s="15" t="str">
        <f t="array" ref="E29">IFERROR(XLOOKUP($C29,'Product Families'!$A:$A,'Product Families'!$E:$E),"")</f>
        <v/>
      </c>
      <c r="F29" s="15" t="str">
        <f t="array" ref="F29">IFERROR(XLOOKUP($C29,'Product Families'!$A:$A,'Product Families'!$F:$F),"")</f>
        <v/>
      </c>
      <c r="G29" s="15" t="str">
        <f t="array" ref="G29">IFERROR(XLOOKUP($C29,'Product Families'!$A:$A,'Product Families'!$G:$G),"")</f>
        <v/>
      </c>
      <c r="H29" s="15"/>
      <c r="I29" s="15"/>
      <c r="J29" s="15" t="str">
        <f>IFERROR(ROUND(AVERAGEIF('Week 1 - Making'!$B:$B,'Product List'!$A29,'Week 1 - Making'!$P:$P),0),"")</f>
        <v/>
      </c>
      <c r="K29" s="15" t="str">
        <f>IFERROR(ROUND(AVERAGEIF('Week 2 - Making'!$B:$B,'Product List'!$A29,'Week 2 - Making'!$P:$P),0),"")</f>
        <v/>
      </c>
      <c r="L29" s="227" t="str">
        <f>IFERROR(ROUND(AVERAGEIF('Week 3 - Making'!$B:$B,'Product List'!$A29,'Week 3 - Making'!$P:$P),0),"")</f>
        <v/>
      </c>
      <c r="M29" s="15" t="str">
        <f>IFERROR(ROUND(AVERAGEIF('Week 4 - Making'!$B:$B,'Product List'!$A29,'Week 4 - Making'!$P:$P),0),"")</f>
        <v/>
      </c>
      <c r="N29" s="15" t="str">
        <f>IFERROR(ROUND(AVERAGEIF('Week 5 - Making'!$B:$B,'Product List'!$A29,'Week 5 - Making'!$P:$P),0),"")</f>
        <v/>
      </c>
      <c r="O29" s="15"/>
      <c r="P29" s="15">
        <f t="array" ref="P29">iferror(xlookup(C29,'Product Families'!A:A,'Product Families'!S:S),"")</f>
        <v>0</v>
      </c>
    </row>
    <row r="30" ht="14.25" customHeight="1">
      <c r="A30" s="224" t="s">
        <v>439</v>
      </c>
      <c r="B30" s="225"/>
      <c r="C30" s="226" t="s">
        <v>374</v>
      </c>
      <c r="D30" s="15"/>
      <c r="E30" s="15"/>
      <c r="F30" s="15"/>
      <c r="G30" s="15"/>
      <c r="H30" s="15"/>
      <c r="I30" s="15"/>
      <c r="J30" s="15"/>
      <c r="K30" s="15"/>
      <c r="L30" s="227"/>
      <c r="M30" s="15"/>
      <c r="N30" s="15"/>
      <c r="O30" s="15"/>
      <c r="P30" s="15"/>
    </row>
    <row r="31" ht="14.25" customHeight="1">
      <c r="A31" s="224" t="s">
        <v>440</v>
      </c>
      <c r="B31" s="225"/>
      <c r="C31" s="226" t="s">
        <v>374</v>
      </c>
      <c r="D31" s="15"/>
      <c r="E31" s="15"/>
      <c r="F31" s="15"/>
      <c r="G31" s="15"/>
      <c r="H31" s="15"/>
      <c r="I31" s="15"/>
      <c r="J31" s="15"/>
      <c r="K31" s="15"/>
      <c r="L31" s="227"/>
      <c r="M31" s="15"/>
      <c r="N31" s="15"/>
      <c r="O31" s="15"/>
      <c r="P31" s="15"/>
    </row>
    <row r="32" ht="14.25" customHeight="1">
      <c r="A32" s="224" t="s">
        <v>441</v>
      </c>
      <c r="B32" s="225"/>
      <c r="C32" s="226" t="s">
        <v>374</v>
      </c>
      <c r="D32" s="15"/>
      <c r="E32" s="15"/>
      <c r="F32" s="15"/>
      <c r="G32" s="15"/>
      <c r="H32" s="15"/>
      <c r="I32" s="15"/>
      <c r="J32" s="15"/>
      <c r="K32" s="15"/>
      <c r="L32" s="227"/>
      <c r="M32" s="15"/>
      <c r="N32" s="15"/>
      <c r="O32" s="15"/>
      <c r="P32" s="15"/>
    </row>
    <row r="33" ht="14.25" customHeight="1">
      <c r="A33" s="224" t="s">
        <v>443</v>
      </c>
      <c r="B33" s="225"/>
      <c r="C33" s="226" t="s">
        <v>374</v>
      </c>
      <c r="D33" s="15"/>
      <c r="E33" s="15"/>
      <c r="F33" s="15"/>
      <c r="G33" s="15"/>
      <c r="H33" s="15"/>
      <c r="I33" s="15"/>
      <c r="J33" s="15"/>
      <c r="K33" s="15"/>
      <c r="L33" s="227"/>
      <c r="M33" s="15"/>
      <c r="N33" s="15"/>
      <c r="O33" s="15"/>
      <c r="P33" s="15"/>
    </row>
    <row r="34" ht="14.25" customHeight="1">
      <c r="A34" s="224" t="s">
        <v>444</v>
      </c>
      <c r="B34" s="225"/>
      <c r="C34" s="226" t="s">
        <v>374</v>
      </c>
      <c r="D34" s="15"/>
      <c r="E34" s="15"/>
      <c r="F34" s="15"/>
      <c r="G34" s="15"/>
      <c r="H34" s="15"/>
      <c r="I34" s="15"/>
      <c r="J34" s="15"/>
      <c r="K34" s="15"/>
      <c r="L34" s="227"/>
      <c r="M34" s="15"/>
      <c r="N34" s="15"/>
      <c r="O34" s="15"/>
      <c r="P34" s="15"/>
    </row>
    <row r="35" ht="14.25" customHeight="1">
      <c r="A35" s="224" t="s">
        <v>445</v>
      </c>
      <c r="B35" s="225"/>
      <c r="C35" s="226" t="s">
        <v>374</v>
      </c>
      <c r="D35" s="15"/>
      <c r="E35" s="15"/>
      <c r="F35" s="15"/>
      <c r="G35" s="15"/>
      <c r="H35" s="15"/>
      <c r="I35" s="15"/>
      <c r="J35" s="15"/>
      <c r="K35" s="15"/>
      <c r="L35" s="227"/>
      <c r="M35" s="15"/>
      <c r="N35" s="15"/>
      <c r="O35" s="15"/>
      <c r="P35" s="15"/>
    </row>
    <row r="36" ht="14.25" customHeight="1">
      <c r="A36" s="230" t="s">
        <v>446</v>
      </c>
      <c r="B36" s="225"/>
      <c r="C36" s="226" t="s">
        <v>374</v>
      </c>
      <c r="D36" s="15"/>
      <c r="E36" s="15"/>
      <c r="F36" s="15"/>
      <c r="G36" s="15"/>
      <c r="H36" s="15"/>
      <c r="I36" s="15"/>
      <c r="J36" s="15"/>
      <c r="K36" s="15"/>
      <c r="L36" s="227"/>
      <c r="M36" s="15"/>
      <c r="N36" s="15"/>
      <c r="O36" s="15"/>
      <c r="P36" s="15"/>
    </row>
    <row r="37" ht="14.25" customHeight="1">
      <c r="A37" s="224" t="s">
        <v>448</v>
      </c>
      <c r="B37" s="225"/>
      <c r="C37" s="226" t="s">
        <v>374</v>
      </c>
      <c r="D37" s="15" t="str">
        <f t="array" ref="D37">IFERROR(XLOOKUP($C37,'Product Families'!$A:$A,'Product Families'!$D:$D),"")</f>
        <v/>
      </c>
      <c r="E37" s="15" t="str">
        <f t="array" ref="E37">IFERROR(XLOOKUP($C37,'Product Families'!$A:$A,'Product Families'!$E:$E),"")</f>
        <v/>
      </c>
      <c r="F37" s="15" t="str">
        <f t="array" ref="F37">IFERROR(XLOOKUP($C37,'Product Families'!$A:$A,'Product Families'!$F:$F),"")</f>
        <v/>
      </c>
      <c r="G37" s="15" t="str">
        <f t="array" ref="G37">IFERROR(XLOOKUP($C37,'Product Families'!$A:$A,'Product Families'!$G:$G),"")</f>
        <v/>
      </c>
      <c r="H37" s="15"/>
      <c r="I37" s="15"/>
      <c r="J37" s="15" t="str">
        <f>IFERROR(ROUND(AVERAGEIF('Week 1 - Making'!$B:$B,'Product List'!$A37,'Week 1 - Making'!$P:$P),0),"")</f>
        <v/>
      </c>
      <c r="K37" s="15">
        <f>IFERROR(ROUND(AVERAGEIF('Week 2 - Making'!$B:$B,'Product List'!$A37,'Week 2 - Making'!$P:$P),0),"")</f>
        <v>190</v>
      </c>
      <c r="L37" s="227" t="str">
        <f>IFERROR(ROUND(AVERAGEIF('Week 3 - Making'!$B:$B,'Product List'!$A37,'Week 3 - Making'!$P:$P),0),"")</f>
        <v/>
      </c>
      <c r="M37" s="15" t="str">
        <f>IFERROR(ROUND(AVERAGEIF('Week 4 - Making'!$B:$B,'Product List'!$A37,'Week 4 - Making'!$P:$P),0),"")</f>
        <v/>
      </c>
      <c r="N37" s="15" t="str">
        <f>IFERROR(ROUND(AVERAGEIF('Week 5 - Making'!$B:$B,'Product List'!$A37,'Week 5 - Making'!$P:$P),0),"")</f>
        <v/>
      </c>
      <c r="O37" s="15"/>
      <c r="P37" s="15">
        <f t="array" ref="P37">iferror(xlookup(C37,'Product Families'!A:A,'Product Families'!S:S),"")</f>
        <v>0</v>
      </c>
    </row>
    <row r="38" ht="14.25" customHeight="1">
      <c r="A38" s="224" t="s">
        <v>452</v>
      </c>
      <c r="B38" s="225"/>
      <c r="C38" s="226" t="s">
        <v>374</v>
      </c>
      <c r="D38" s="15" t="str">
        <f t="array" ref="D38">IFERROR(XLOOKUP($C38,'Product Families'!$A:$A,'Product Families'!$D:$D),"")</f>
        <v/>
      </c>
      <c r="E38" s="15" t="str">
        <f t="array" ref="E38">IFERROR(XLOOKUP($C38,'Product Families'!$A:$A,'Product Families'!$E:$E),"")</f>
        <v/>
      </c>
      <c r="F38" s="15" t="str">
        <f t="array" ref="F38">IFERROR(XLOOKUP($C38,'Product Families'!$A:$A,'Product Families'!$F:$F),"")</f>
        <v/>
      </c>
      <c r="G38" s="15" t="str">
        <f t="array" ref="G38">IFERROR(XLOOKUP($C38,'Product Families'!$A:$A,'Product Families'!$G:$G),"")</f>
        <v/>
      </c>
      <c r="H38" s="15"/>
      <c r="I38" s="15"/>
      <c r="J38" s="15" t="str">
        <f>IFERROR(ROUND(AVERAGEIF('Week 1 - Making'!$B:$B,'Product List'!$A38,'Week 1 - Making'!$P:$P),0),"")</f>
        <v/>
      </c>
      <c r="K38" s="15" t="str">
        <f>IFERROR(ROUND(AVERAGEIF('Week 2 - Making'!$B:$B,'Product List'!$A38,'Week 2 - Making'!$P:$P),0),"")</f>
        <v/>
      </c>
      <c r="L38" s="227" t="str">
        <f>IFERROR(ROUND(AVERAGEIF('Week 3 - Making'!$B:$B,'Product List'!$A38,'Week 3 - Making'!$P:$P),0),"")</f>
        <v/>
      </c>
      <c r="M38" s="15" t="str">
        <f>IFERROR(ROUND(AVERAGEIF('Week 4 - Making'!$B:$B,'Product List'!$A38,'Week 4 - Making'!$P:$P),0),"")</f>
        <v/>
      </c>
      <c r="N38" s="15" t="str">
        <f>IFERROR(ROUND(AVERAGEIF('Week 5 - Making'!$B:$B,'Product List'!$A38,'Week 5 - Making'!$P:$P),0),"")</f>
        <v/>
      </c>
      <c r="O38" s="15"/>
      <c r="P38" s="15">
        <f t="array" ref="P38">iferror(xlookup(C38,'Product Families'!A:A,'Product Families'!S:S),"")</f>
        <v>0</v>
      </c>
    </row>
    <row r="39" ht="14.25" customHeight="1">
      <c r="A39" s="224" t="s">
        <v>453</v>
      </c>
      <c r="B39" s="225"/>
      <c r="C39" s="226" t="s">
        <v>374</v>
      </c>
      <c r="D39" s="15" t="str">
        <f t="array" ref="D39">IFERROR(XLOOKUP($C39,'Product Families'!$A:$A,'Product Families'!$D:$D),"")</f>
        <v/>
      </c>
      <c r="E39" s="15" t="str">
        <f t="array" ref="E39">IFERROR(XLOOKUP($C39,'Product Families'!$A:$A,'Product Families'!$E:$E),"")</f>
        <v/>
      </c>
      <c r="F39" s="15" t="str">
        <f t="array" ref="F39">IFERROR(XLOOKUP($C39,'Product Families'!$A:$A,'Product Families'!$F:$F),"")</f>
        <v/>
      </c>
      <c r="G39" s="15" t="str">
        <f t="array" ref="G39">IFERROR(XLOOKUP($C39,'Product Families'!$A:$A,'Product Families'!$G:$G),"")</f>
        <v/>
      </c>
      <c r="H39" s="15"/>
      <c r="I39" s="15"/>
      <c r="J39" s="15" t="str">
        <f>IFERROR(ROUND(AVERAGEIF('Week 1 - Making'!$B:$B,'Product List'!$A39,'Week 1 - Making'!$P:$P),0),"")</f>
        <v/>
      </c>
      <c r="K39" s="15" t="str">
        <f>IFERROR(ROUND(AVERAGEIF('Week 2 - Making'!$B:$B,'Product List'!$A39,'Week 2 - Making'!$P:$P),0),"")</f>
        <v/>
      </c>
      <c r="L39" s="227" t="str">
        <f>IFERROR(ROUND(AVERAGEIF('Week 3 - Making'!$B:$B,'Product List'!$A39,'Week 3 - Making'!$P:$P),0),"")</f>
        <v/>
      </c>
      <c r="M39" s="15" t="str">
        <f>IFERROR(ROUND(AVERAGEIF('Week 4 - Making'!$B:$B,'Product List'!$A39,'Week 4 - Making'!$P:$P),0),"")</f>
        <v/>
      </c>
      <c r="N39" s="15" t="str">
        <f>IFERROR(ROUND(AVERAGEIF('Week 5 - Making'!$B:$B,'Product List'!$A39,'Week 5 - Making'!$P:$P),0),"")</f>
        <v/>
      </c>
      <c r="O39" s="15"/>
      <c r="P39" s="15">
        <f t="array" ref="P39">iferror(xlookup(C39,'Product Families'!A:A,'Product Families'!S:S),"")</f>
        <v>0</v>
      </c>
    </row>
    <row r="40" ht="14.25" customHeight="1">
      <c r="A40" s="224" t="s">
        <v>456</v>
      </c>
      <c r="B40" s="225"/>
      <c r="C40" s="226" t="s">
        <v>374</v>
      </c>
      <c r="D40" s="15" t="str">
        <f t="array" ref="D40">IFERROR(XLOOKUP($C40,'Product Families'!$A:$A,'Product Families'!$D:$D),"")</f>
        <v/>
      </c>
      <c r="E40" s="15" t="str">
        <f t="array" ref="E40">IFERROR(XLOOKUP($C40,'Product Families'!$A:$A,'Product Families'!$E:$E),"")</f>
        <v/>
      </c>
      <c r="F40" s="15" t="str">
        <f t="array" ref="F40">IFERROR(XLOOKUP($C40,'Product Families'!$A:$A,'Product Families'!$F:$F),"")</f>
        <v/>
      </c>
      <c r="G40" s="15" t="str">
        <f t="array" ref="G40">IFERROR(XLOOKUP($C40,'Product Families'!$A:$A,'Product Families'!$G:$G),"")</f>
        <v/>
      </c>
      <c r="H40" s="15"/>
      <c r="I40" s="15"/>
      <c r="J40" s="15" t="str">
        <f>IFERROR(ROUND(AVERAGEIF('Week 1 - Making'!$B:$B,'Product List'!$A40,'Week 1 - Making'!$P:$P),0),"")</f>
        <v/>
      </c>
      <c r="K40" s="15" t="str">
        <f>IFERROR(ROUND(AVERAGEIF('Week 2 - Making'!$B:$B,'Product List'!$A40,'Week 2 - Making'!$P:$P),0),"")</f>
        <v/>
      </c>
      <c r="L40" s="227" t="str">
        <f>IFERROR(ROUND(AVERAGEIF('Week 3 - Making'!$B:$B,'Product List'!$A40,'Week 3 - Making'!$P:$P),0),"")</f>
        <v/>
      </c>
      <c r="M40" s="15" t="str">
        <f>IFERROR(ROUND(AVERAGEIF('Week 4 - Making'!$B:$B,'Product List'!$A40,'Week 4 - Making'!$P:$P),0),"")</f>
        <v/>
      </c>
      <c r="N40" s="15" t="str">
        <f>IFERROR(ROUND(AVERAGEIF('Week 5 - Making'!$B:$B,'Product List'!$A40,'Week 5 - Making'!$P:$P),0),"")</f>
        <v/>
      </c>
      <c r="O40" s="15"/>
      <c r="P40" s="15">
        <f t="array" ref="P40">iferror(xlookup(C40,'Product Families'!A:A,'Product Families'!S:S),"")</f>
        <v>0</v>
      </c>
    </row>
    <row r="41" ht="14.25" customHeight="1">
      <c r="A41" s="224" t="s">
        <v>463</v>
      </c>
      <c r="B41" s="225"/>
      <c r="C41" s="226" t="s">
        <v>374</v>
      </c>
      <c r="D41" s="15" t="str">
        <f t="array" ref="D41">IFERROR(XLOOKUP($C41,'Product Families'!$A:$A,'Product Families'!$D:$D),"")</f>
        <v/>
      </c>
      <c r="E41" s="15" t="str">
        <f t="array" ref="E41">IFERROR(XLOOKUP($C41,'Product Families'!$A:$A,'Product Families'!$E:$E),"")</f>
        <v/>
      </c>
      <c r="F41" s="15" t="str">
        <f t="array" ref="F41">IFERROR(XLOOKUP($C41,'Product Families'!$A:$A,'Product Families'!$F:$F),"")</f>
        <v/>
      </c>
      <c r="G41" s="15" t="str">
        <f t="array" ref="G41">IFERROR(XLOOKUP($C41,'Product Families'!$A:$A,'Product Families'!$G:$G),"")</f>
        <v/>
      </c>
      <c r="H41" s="15"/>
      <c r="I41" s="15"/>
      <c r="J41" s="15" t="str">
        <f>IFERROR(ROUND(AVERAGEIF('Week 1 - Making'!$B:$B,'Product List'!$A41,'Week 1 - Making'!$P:$P),0),"")</f>
        <v/>
      </c>
      <c r="K41" s="15" t="str">
        <f>IFERROR(ROUND(AVERAGEIF('Week 2 - Making'!$B:$B,'Product List'!$A41,'Week 2 - Making'!$P:$P),0),"")</f>
        <v/>
      </c>
      <c r="L41" s="227" t="str">
        <f>IFERROR(ROUND(AVERAGEIF('Week 3 - Making'!$B:$B,'Product List'!$A41,'Week 3 - Making'!$P:$P),0),"")</f>
        <v/>
      </c>
      <c r="M41" s="15" t="str">
        <f>IFERROR(ROUND(AVERAGEIF('Week 4 - Making'!$B:$B,'Product List'!$A41,'Week 4 - Making'!$P:$P),0),"")</f>
        <v/>
      </c>
      <c r="N41" s="15" t="str">
        <f>IFERROR(ROUND(AVERAGEIF('Week 5 - Making'!$B:$B,'Product List'!$A41,'Week 5 - Making'!$P:$P),0),"")</f>
        <v/>
      </c>
      <c r="O41" s="15"/>
      <c r="P41" s="15">
        <f t="array" ref="P41">iferror(xlookup(C41,'Product Families'!A:A,'Product Families'!S:S),"")</f>
        <v>0</v>
      </c>
    </row>
    <row r="42" ht="14.25" customHeight="1">
      <c r="A42" s="224" t="s">
        <v>466</v>
      </c>
      <c r="B42" s="225"/>
      <c r="C42" s="226" t="s">
        <v>374</v>
      </c>
      <c r="D42" s="15" t="str">
        <f t="array" ref="D42">IFERROR(XLOOKUP($C42,'Product Families'!$A:$A,'Product Families'!$D:$D),"")</f>
        <v/>
      </c>
      <c r="E42" s="15" t="str">
        <f t="array" ref="E42">IFERROR(XLOOKUP($C42,'Product Families'!$A:$A,'Product Families'!$E:$E),"")</f>
        <v/>
      </c>
      <c r="F42" s="15" t="str">
        <f t="array" ref="F42">IFERROR(XLOOKUP($C42,'Product Families'!$A:$A,'Product Families'!$F:$F),"")</f>
        <v/>
      </c>
      <c r="G42" s="15" t="str">
        <f t="array" ref="G42">IFERROR(XLOOKUP($C42,'Product Families'!$A:$A,'Product Families'!$G:$G),"")</f>
        <v/>
      </c>
      <c r="H42" s="15"/>
      <c r="I42" s="15"/>
      <c r="J42" s="15" t="str">
        <f>IFERROR(ROUND(AVERAGEIF('Week 1 - Making'!$B:$B,'Product List'!$A42,'Week 1 - Making'!$P:$P),0),"")</f>
        <v/>
      </c>
      <c r="K42" s="15" t="str">
        <f>IFERROR(ROUND(AVERAGEIF('Week 2 - Making'!$B:$B,'Product List'!$A42,'Week 2 - Making'!$P:$P),0),"")</f>
        <v/>
      </c>
      <c r="L42" s="227" t="str">
        <f>IFERROR(ROUND(AVERAGEIF('Week 3 - Making'!$B:$B,'Product List'!$A42,'Week 3 - Making'!$P:$P),0),"")</f>
        <v/>
      </c>
      <c r="M42" s="15" t="str">
        <f>IFERROR(ROUND(AVERAGEIF('Week 4 - Making'!$B:$B,'Product List'!$A42,'Week 4 - Making'!$P:$P),0),"")</f>
        <v/>
      </c>
      <c r="N42" s="15" t="str">
        <f>IFERROR(ROUND(AVERAGEIF('Week 5 - Making'!$B:$B,'Product List'!$A42,'Week 5 - Making'!$P:$P),0),"")</f>
        <v/>
      </c>
      <c r="O42" s="15"/>
      <c r="P42" s="15">
        <f t="array" ref="P42">iferror(xlookup(C42,'Product Families'!A:A,'Product Families'!S:S),"")</f>
        <v>0</v>
      </c>
    </row>
    <row r="43" ht="14.25" customHeight="1">
      <c r="A43" s="224" t="s">
        <v>469</v>
      </c>
      <c r="B43" s="225"/>
      <c r="C43" s="226" t="s">
        <v>374</v>
      </c>
      <c r="D43" s="15" t="str">
        <f t="array" ref="D43">IFERROR(XLOOKUP($C43,'Product Families'!$A:$A,'Product Families'!$D:$D),"")</f>
        <v/>
      </c>
      <c r="E43" s="15" t="str">
        <f t="array" ref="E43">IFERROR(XLOOKUP($C43,'Product Families'!$A:$A,'Product Families'!$E:$E),"")</f>
        <v/>
      </c>
      <c r="F43" s="15" t="str">
        <f t="array" ref="F43">IFERROR(XLOOKUP($C43,'Product Families'!$A:$A,'Product Families'!$F:$F),"")</f>
        <v/>
      </c>
      <c r="G43" s="15" t="str">
        <f t="array" ref="G43">IFERROR(XLOOKUP($C43,'Product Families'!$A:$A,'Product Families'!$G:$G),"")</f>
        <v/>
      </c>
      <c r="H43" s="15"/>
      <c r="I43" s="15"/>
      <c r="J43" s="15" t="str">
        <f>IFERROR(ROUND(AVERAGEIF('Week 1 - Making'!$B:$B,'Product List'!$A43,'Week 1 - Making'!$P:$P),0),"")</f>
        <v/>
      </c>
      <c r="K43" s="15" t="str">
        <f>IFERROR(ROUND(AVERAGEIF('Week 2 - Making'!$B:$B,'Product List'!$A43,'Week 2 - Making'!$P:$P),0),"")</f>
        <v/>
      </c>
      <c r="L43" s="227" t="str">
        <f>IFERROR(ROUND(AVERAGEIF('Week 3 - Making'!$B:$B,'Product List'!$A43,'Week 3 - Making'!$P:$P),0),"")</f>
        <v/>
      </c>
      <c r="M43" s="15" t="str">
        <f>IFERROR(ROUND(AVERAGEIF('Week 4 - Making'!$B:$B,'Product List'!$A43,'Week 4 - Making'!$P:$P),0),"")</f>
        <v/>
      </c>
      <c r="N43" s="15" t="str">
        <f>IFERROR(ROUND(AVERAGEIF('Week 5 - Making'!$B:$B,'Product List'!$A43,'Week 5 - Making'!$P:$P),0),"")</f>
        <v/>
      </c>
      <c r="O43" s="15"/>
      <c r="P43" s="15">
        <f t="array" ref="P43">iferror(xlookup(C43,'Product Families'!A:A,'Product Families'!S:S),"")</f>
        <v>0</v>
      </c>
    </row>
    <row r="44" ht="14.25" customHeight="1">
      <c r="A44" s="224" t="s">
        <v>473</v>
      </c>
      <c r="B44" s="225"/>
      <c r="C44" s="226" t="s">
        <v>374</v>
      </c>
      <c r="D44" s="15" t="str">
        <f t="array" ref="D44">IFERROR(XLOOKUP($C44,'Product Families'!$A:$A,'Product Families'!$D:$D),"")</f>
        <v/>
      </c>
      <c r="E44" s="15" t="str">
        <f t="array" ref="E44">IFERROR(XLOOKUP($C44,'Product Families'!$A:$A,'Product Families'!$E:$E),"")</f>
        <v/>
      </c>
      <c r="F44" s="15" t="str">
        <f t="array" ref="F44">IFERROR(XLOOKUP($C44,'Product Families'!$A:$A,'Product Families'!$F:$F),"")</f>
        <v/>
      </c>
      <c r="G44" s="15" t="str">
        <f t="array" ref="G44">IFERROR(XLOOKUP($C44,'Product Families'!$A:$A,'Product Families'!$G:$G),"")</f>
        <v/>
      </c>
      <c r="H44" s="15"/>
      <c r="I44" s="15"/>
      <c r="J44" s="15" t="str">
        <f>IFERROR(ROUND(AVERAGEIF('Week 1 - Making'!$B:$B,'Product List'!$A44,'Week 1 - Making'!$P:$P),0),"")</f>
        <v/>
      </c>
      <c r="K44" s="15" t="str">
        <f>IFERROR(ROUND(AVERAGEIF('Week 2 - Making'!$B:$B,'Product List'!$A44,'Week 2 - Making'!$P:$P),0),"")</f>
        <v/>
      </c>
      <c r="L44" s="227" t="str">
        <f>IFERROR(ROUND(AVERAGEIF('Week 3 - Making'!$B:$B,'Product List'!$A44,'Week 3 - Making'!$P:$P),0),"")</f>
        <v/>
      </c>
      <c r="M44" s="15" t="str">
        <f>IFERROR(ROUND(AVERAGEIF('Week 4 - Making'!$B:$B,'Product List'!$A44,'Week 4 - Making'!$P:$P),0),"")</f>
        <v/>
      </c>
      <c r="N44" s="15" t="str">
        <f>IFERROR(ROUND(AVERAGEIF('Week 5 - Making'!$B:$B,'Product List'!$A44,'Week 5 - Making'!$P:$P),0),"")</f>
        <v/>
      </c>
      <c r="O44" s="15"/>
      <c r="P44" s="15">
        <f t="array" ref="P44">iferror(xlookup(C44,'Product Families'!A:A,'Product Families'!S:S),"")</f>
        <v>0</v>
      </c>
    </row>
    <row r="45" ht="14.25" customHeight="1">
      <c r="A45" s="224" t="s">
        <v>498</v>
      </c>
      <c r="B45" s="225"/>
      <c r="C45" s="226" t="s">
        <v>374</v>
      </c>
      <c r="D45" s="15" t="str">
        <f t="array" ref="D45">IFERROR(XLOOKUP($C45,'Product Families'!$A:$A,'Product Families'!$D:$D),"")</f>
        <v/>
      </c>
      <c r="E45" s="15" t="str">
        <f t="array" ref="E45">IFERROR(XLOOKUP($C45,'Product Families'!$A:$A,'Product Families'!$E:$E),"")</f>
        <v/>
      </c>
      <c r="F45" s="15" t="str">
        <f t="array" ref="F45">IFERROR(XLOOKUP($C45,'Product Families'!$A:$A,'Product Families'!$F:$F),"")</f>
        <v/>
      </c>
      <c r="G45" s="15" t="str">
        <f t="array" ref="G45">IFERROR(XLOOKUP($C45,'Product Families'!$A:$A,'Product Families'!$G:$G),"")</f>
        <v/>
      </c>
      <c r="H45" s="15"/>
      <c r="I45" s="15"/>
      <c r="J45" s="15" t="str">
        <f>IFERROR(ROUND(AVERAGEIF('Week 1 - Making'!$B:$B,'Product List'!$A45,'Week 1 - Making'!$P:$P),0),"")</f>
        <v/>
      </c>
      <c r="K45" s="15" t="str">
        <f>IFERROR(ROUND(AVERAGEIF('Week 2 - Making'!$B:$B,'Product List'!$A45,'Week 2 - Making'!$P:$P),0),"")</f>
        <v/>
      </c>
      <c r="L45" s="227" t="str">
        <f>IFERROR(ROUND(AVERAGEIF('Week 3 - Making'!$B:$B,'Product List'!$A45,'Week 3 - Making'!$P:$P),0),"")</f>
        <v/>
      </c>
      <c r="M45" s="15" t="str">
        <f>IFERROR(ROUND(AVERAGEIF('Week 4 - Making'!$B:$B,'Product List'!$A45,'Week 4 - Making'!$P:$P),0),"")</f>
        <v/>
      </c>
      <c r="N45" s="15" t="str">
        <f>IFERROR(ROUND(AVERAGEIF('Week 5 - Making'!$B:$B,'Product List'!$A45,'Week 5 - Making'!$P:$P),0),"")</f>
        <v/>
      </c>
      <c r="O45" s="15"/>
      <c r="P45" s="15">
        <f t="array" ref="P45">iferror(xlookup(C45,'Product Families'!A:A,'Product Families'!S:S),"")</f>
        <v>0</v>
      </c>
    </row>
    <row r="46" ht="14.25" customHeight="1">
      <c r="A46" s="224" t="s">
        <v>503</v>
      </c>
      <c r="B46" s="225"/>
      <c r="C46" s="226" t="s">
        <v>374</v>
      </c>
      <c r="D46" s="15" t="str">
        <f t="array" ref="D46">IFERROR(XLOOKUP($C46,'Product Families'!$A:$A,'Product Families'!$D:$D),"")</f>
        <v/>
      </c>
      <c r="E46" s="15" t="str">
        <f t="array" ref="E46">IFERROR(XLOOKUP($C46,'Product Families'!$A:$A,'Product Families'!$E:$E),"")</f>
        <v/>
      </c>
      <c r="F46" s="15" t="str">
        <f t="array" ref="F46">IFERROR(XLOOKUP($C46,'Product Families'!$A:$A,'Product Families'!$F:$F),"")</f>
        <v/>
      </c>
      <c r="G46" s="15" t="str">
        <f t="array" ref="G46">IFERROR(XLOOKUP($C46,'Product Families'!$A:$A,'Product Families'!$G:$G),"")</f>
        <v/>
      </c>
      <c r="H46" s="15"/>
      <c r="I46" s="15"/>
      <c r="J46" s="15" t="str">
        <f>IFERROR(ROUND(AVERAGEIF('Week 1 - Making'!$B:$B,'Product List'!$A46,'Week 1 - Making'!$P:$P),0),"")</f>
        <v/>
      </c>
      <c r="K46" s="15" t="str">
        <f>IFERROR(ROUND(AVERAGEIF('Week 2 - Making'!$B:$B,'Product List'!$A46,'Week 2 - Making'!$P:$P),0),"")</f>
        <v/>
      </c>
      <c r="L46" s="227" t="str">
        <f>IFERROR(ROUND(AVERAGEIF('Week 3 - Making'!$B:$B,'Product List'!$A46,'Week 3 - Making'!$P:$P),0),"")</f>
        <v/>
      </c>
      <c r="M46" s="15" t="str">
        <f>IFERROR(ROUND(AVERAGEIF('Week 4 - Making'!$B:$B,'Product List'!$A46,'Week 4 - Making'!$P:$P),0),"")</f>
        <v/>
      </c>
      <c r="N46" s="15" t="str">
        <f>IFERROR(ROUND(AVERAGEIF('Week 5 - Making'!$B:$B,'Product List'!$A46,'Week 5 - Making'!$P:$P),0),"")</f>
        <v/>
      </c>
      <c r="O46" s="15"/>
      <c r="P46" s="15">
        <f t="array" ref="P46">iferror(xlookup(C46,'Product Families'!A:A,'Product Families'!S:S),"")</f>
        <v>0</v>
      </c>
    </row>
    <row r="47" ht="14.25" customHeight="1">
      <c r="A47" s="224" t="s">
        <v>507</v>
      </c>
      <c r="B47" s="225"/>
      <c r="C47" s="226" t="s">
        <v>374</v>
      </c>
      <c r="D47" s="15" t="str">
        <f t="array" ref="D47">IFERROR(XLOOKUP($C47,'Product Families'!$A:$A,'Product Families'!$D:$D),"")</f>
        <v/>
      </c>
      <c r="E47" s="15" t="str">
        <f t="array" ref="E47">IFERROR(XLOOKUP($C47,'Product Families'!$A:$A,'Product Families'!$E:$E),"")</f>
        <v/>
      </c>
      <c r="F47" s="15" t="str">
        <f t="array" ref="F47">IFERROR(XLOOKUP($C47,'Product Families'!$A:$A,'Product Families'!$F:$F),"")</f>
        <v/>
      </c>
      <c r="G47" s="15" t="str">
        <f t="array" ref="G47">IFERROR(XLOOKUP($C47,'Product Families'!$A:$A,'Product Families'!$G:$G),"")</f>
        <v/>
      </c>
      <c r="H47" s="15"/>
      <c r="I47" s="15"/>
      <c r="J47" s="15" t="str">
        <f>IFERROR(ROUND(AVERAGEIF('Week 1 - Making'!$B:$B,'Product List'!$A47,'Week 1 - Making'!$P:$P),0),"")</f>
        <v/>
      </c>
      <c r="K47" s="15" t="str">
        <f>IFERROR(ROUND(AVERAGEIF('Week 2 - Making'!$B:$B,'Product List'!$A47,'Week 2 - Making'!$P:$P),0),"")</f>
        <v/>
      </c>
      <c r="L47" s="227" t="str">
        <f>IFERROR(ROUND(AVERAGEIF('Week 3 - Making'!$B:$B,'Product List'!$A47,'Week 3 - Making'!$P:$P),0),"")</f>
        <v/>
      </c>
      <c r="M47" s="15" t="str">
        <f>IFERROR(ROUND(AVERAGEIF('Week 4 - Making'!$B:$B,'Product List'!$A47,'Week 4 - Making'!$P:$P),0),"")</f>
        <v/>
      </c>
      <c r="N47" s="15" t="str">
        <f>IFERROR(ROUND(AVERAGEIF('Week 5 - Making'!$B:$B,'Product List'!$A47,'Week 5 - Making'!$P:$P),0),"")</f>
        <v/>
      </c>
      <c r="O47" s="15"/>
      <c r="P47" s="15">
        <f t="array" ref="P47">iferror(xlookup(C47,'Product Families'!A:A,'Product Families'!S:S),"")</f>
        <v>0</v>
      </c>
    </row>
    <row r="48" ht="14.25" customHeight="1">
      <c r="A48" s="224" t="s">
        <v>518</v>
      </c>
      <c r="B48" s="225"/>
      <c r="C48" s="226" t="s">
        <v>374</v>
      </c>
      <c r="D48" s="15" t="str">
        <f t="array" ref="D48">IFERROR(XLOOKUP($C48,'Product Families'!$A:$A,'Product Families'!$D:$D),"")</f>
        <v/>
      </c>
      <c r="E48" s="15" t="str">
        <f t="array" ref="E48">IFERROR(XLOOKUP($C48,'Product Families'!$A:$A,'Product Families'!$E:$E),"")</f>
        <v/>
      </c>
      <c r="F48" s="15" t="str">
        <f t="array" ref="F48">IFERROR(XLOOKUP($C48,'Product Families'!$A:$A,'Product Families'!$F:$F),"")</f>
        <v/>
      </c>
      <c r="G48" s="15" t="str">
        <f t="array" ref="G48">IFERROR(XLOOKUP($C48,'Product Families'!$A:$A,'Product Families'!$G:$G),"")</f>
        <v/>
      </c>
      <c r="H48" s="15"/>
      <c r="I48" s="15"/>
      <c r="J48" s="15">
        <f>IFERROR(ROUND(AVERAGEIF('Week 1 - Making'!$B:$B,'Product List'!$A48,'Week 1 - Making'!$P:$P),0),"")</f>
        <v>126</v>
      </c>
      <c r="K48" s="15">
        <f>IFERROR(ROUND(AVERAGEIF('Week 2 - Making'!$B:$B,'Product List'!$A48,'Week 2 - Making'!$P:$P),0),"")</f>
        <v>185</v>
      </c>
      <c r="L48" s="227" t="str">
        <f>IFERROR(ROUND(AVERAGEIF('Week 3 - Making'!$B:$B,'Product List'!$A48,'Week 3 - Making'!$P:$P),0),"")</f>
        <v/>
      </c>
      <c r="M48" s="15" t="str">
        <f>IFERROR(ROUND(AVERAGEIF('Week 4 - Making'!$B:$B,'Product List'!$A48,'Week 4 - Making'!$P:$P),0),"")</f>
        <v/>
      </c>
      <c r="N48" s="15" t="str">
        <f>IFERROR(ROUND(AVERAGEIF('Week 5 - Making'!$B:$B,'Product List'!$A48,'Week 5 - Making'!$P:$P),0),"")</f>
        <v/>
      </c>
      <c r="O48" s="15"/>
      <c r="P48" s="15">
        <f t="array" ref="P48">iferror(xlookup(C48,'Product Families'!A:A,'Product Families'!S:S),"")</f>
        <v>0</v>
      </c>
    </row>
    <row r="49" ht="14.25" customHeight="1">
      <c r="A49" s="224" t="s">
        <v>524</v>
      </c>
      <c r="B49" s="225"/>
      <c r="C49" s="226" t="s">
        <v>374</v>
      </c>
      <c r="D49" s="15" t="str">
        <f t="array" ref="D49">IFERROR(XLOOKUP($C49,'Product Families'!$A:$A,'Product Families'!$D:$D),"")</f>
        <v/>
      </c>
      <c r="E49" s="15" t="str">
        <f t="array" ref="E49">IFERROR(XLOOKUP($C49,'Product Families'!$A:$A,'Product Families'!$E:$E),"")</f>
        <v/>
      </c>
      <c r="F49" s="15" t="str">
        <f t="array" ref="F49">IFERROR(XLOOKUP($C49,'Product Families'!$A:$A,'Product Families'!$F:$F),"")</f>
        <v/>
      </c>
      <c r="G49" s="15" t="str">
        <f t="array" ref="G49">IFERROR(XLOOKUP($C49,'Product Families'!$A:$A,'Product Families'!$G:$G),"")</f>
        <v/>
      </c>
      <c r="H49" s="15"/>
      <c r="I49" s="15"/>
      <c r="J49" s="15" t="str">
        <f>IFERROR(ROUND(AVERAGEIF('Week 1 - Making'!$B:$B,'Product List'!$A49,'Week 1 - Making'!$P:$P),0),"")</f>
        <v/>
      </c>
      <c r="K49" s="15" t="str">
        <f>IFERROR(ROUND(AVERAGEIF('Week 2 - Making'!$B:$B,'Product List'!$A49,'Week 2 - Making'!$P:$P),0),"")</f>
        <v/>
      </c>
      <c r="L49" s="227" t="str">
        <f>IFERROR(ROUND(AVERAGEIF('Week 3 - Making'!$B:$B,'Product List'!$A49,'Week 3 - Making'!$P:$P),0),"")</f>
        <v/>
      </c>
      <c r="M49" s="15" t="str">
        <f>IFERROR(ROUND(AVERAGEIF('Week 4 - Making'!$B:$B,'Product List'!$A49,'Week 4 - Making'!$P:$P),0),"")</f>
        <v/>
      </c>
      <c r="N49" s="15" t="str">
        <f>IFERROR(ROUND(AVERAGEIF('Week 5 - Making'!$B:$B,'Product List'!$A49,'Week 5 - Making'!$P:$P),0),"")</f>
        <v/>
      </c>
      <c r="O49" s="15"/>
      <c r="P49" s="15">
        <f t="array" ref="P49">iferror(xlookup(C49,'Product Families'!A:A,'Product Families'!S:S),"")</f>
        <v>0</v>
      </c>
    </row>
    <row r="50" ht="14.25" customHeight="1">
      <c r="A50" s="224" t="s">
        <v>529</v>
      </c>
      <c r="B50" s="225"/>
      <c r="C50" s="226" t="s">
        <v>374</v>
      </c>
      <c r="D50" s="15" t="str">
        <f t="array" ref="D50">IFERROR(XLOOKUP($C50,'Product Families'!$A:$A,'Product Families'!$D:$D),"")</f>
        <v/>
      </c>
      <c r="E50" s="15" t="str">
        <f t="array" ref="E50">IFERROR(XLOOKUP($C50,'Product Families'!$A:$A,'Product Families'!$E:$E),"")</f>
        <v/>
      </c>
      <c r="F50" s="15" t="str">
        <f t="array" ref="F50">IFERROR(XLOOKUP($C50,'Product Families'!$A:$A,'Product Families'!$F:$F),"")</f>
        <v/>
      </c>
      <c r="G50" s="15" t="str">
        <f t="array" ref="G50">IFERROR(XLOOKUP($C50,'Product Families'!$A:$A,'Product Families'!$G:$G),"")</f>
        <v/>
      </c>
      <c r="H50" s="15"/>
      <c r="I50" s="15"/>
      <c r="J50" s="15" t="str">
        <f>IFERROR(ROUND(AVERAGEIF('Week 1 - Making'!$B:$B,'Product List'!$A50,'Week 1 - Making'!$P:$P),0),"")</f>
        <v/>
      </c>
      <c r="K50" s="15" t="str">
        <f>IFERROR(ROUND(AVERAGEIF('Week 2 - Making'!$B:$B,'Product List'!$A50,'Week 2 - Making'!$P:$P),0),"")</f>
        <v/>
      </c>
      <c r="L50" s="227" t="str">
        <f>IFERROR(ROUND(AVERAGEIF('Week 3 - Making'!$B:$B,'Product List'!$A50,'Week 3 - Making'!$P:$P),0),"")</f>
        <v/>
      </c>
      <c r="M50" s="15" t="str">
        <f>IFERROR(ROUND(AVERAGEIF('Week 4 - Making'!$B:$B,'Product List'!$A50,'Week 4 - Making'!$P:$P),0),"")</f>
        <v/>
      </c>
      <c r="N50" s="15" t="str">
        <f>IFERROR(ROUND(AVERAGEIF('Week 5 - Making'!$B:$B,'Product List'!$A50,'Week 5 - Making'!$P:$P),0),"")</f>
        <v/>
      </c>
      <c r="O50" s="15"/>
      <c r="P50" s="15">
        <f t="array" ref="P50">iferror(xlookup(C50,'Product Families'!A:A,'Product Families'!S:S),"")</f>
        <v>0</v>
      </c>
    </row>
    <row r="51" ht="14.25" customHeight="1">
      <c r="A51" s="224" t="s">
        <v>539</v>
      </c>
      <c r="B51" s="225"/>
      <c r="C51" s="226" t="s">
        <v>374</v>
      </c>
      <c r="D51" s="15" t="str">
        <f t="array" ref="D51">IFERROR(XLOOKUP($C51,'Product Families'!$A:$A,'Product Families'!$D:$D),"")</f>
        <v/>
      </c>
      <c r="E51" s="15" t="str">
        <f t="array" ref="E51">IFERROR(XLOOKUP($C51,'Product Families'!$A:$A,'Product Families'!$E:$E),"")</f>
        <v/>
      </c>
      <c r="F51" s="15" t="str">
        <f t="array" ref="F51">IFERROR(XLOOKUP($C51,'Product Families'!$A:$A,'Product Families'!$F:$F),"")</f>
        <v/>
      </c>
      <c r="G51" s="15" t="str">
        <f t="array" ref="G51">IFERROR(XLOOKUP($C51,'Product Families'!$A:$A,'Product Families'!$G:$G),"")</f>
        <v/>
      </c>
      <c r="H51" s="15"/>
      <c r="I51" s="15"/>
      <c r="J51" s="15" t="str">
        <f>IFERROR(ROUND(AVERAGEIF('Week 1 - Making'!$B:$B,'Product List'!$A51,'Week 1 - Making'!$P:$P),0),"")</f>
        <v/>
      </c>
      <c r="K51" s="15" t="str">
        <f>IFERROR(ROUND(AVERAGEIF('Week 2 - Making'!$B:$B,'Product List'!$A51,'Week 2 - Making'!$P:$P),0),"")</f>
        <v/>
      </c>
      <c r="L51" s="227" t="str">
        <f>IFERROR(ROUND(AVERAGEIF('Week 3 - Making'!$B:$B,'Product List'!$A51,'Week 3 - Making'!$P:$P),0),"")</f>
        <v/>
      </c>
      <c r="M51" s="15" t="str">
        <f>IFERROR(ROUND(AVERAGEIF('Week 4 - Making'!$B:$B,'Product List'!$A51,'Week 4 - Making'!$P:$P),0),"")</f>
        <v/>
      </c>
      <c r="N51" s="15" t="str">
        <f>IFERROR(ROUND(AVERAGEIF('Week 5 - Making'!$B:$B,'Product List'!$A51,'Week 5 - Making'!$P:$P),0),"")</f>
        <v/>
      </c>
      <c r="O51" s="15"/>
      <c r="P51" s="15">
        <f t="array" ref="P51">iferror(xlookup(C51,'Product Families'!A:A,'Product Families'!S:S),"")</f>
        <v>0</v>
      </c>
    </row>
    <row r="52" ht="14.25" customHeight="1">
      <c r="A52" s="224" t="s">
        <v>543</v>
      </c>
      <c r="B52" s="225"/>
      <c r="C52" s="226" t="s">
        <v>374</v>
      </c>
      <c r="D52" s="15" t="str">
        <f t="array" ref="D52">IFERROR(XLOOKUP($C52,'Product Families'!$A:$A,'Product Families'!$D:$D),"")</f>
        <v/>
      </c>
      <c r="E52" s="15" t="str">
        <f t="array" ref="E52">IFERROR(XLOOKUP($C52,'Product Families'!$A:$A,'Product Families'!$E:$E),"")</f>
        <v/>
      </c>
      <c r="F52" s="15" t="str">
        <f t="array" ref="F52">IFERROR(XLOOKUP($C52,'Product Families'!$A:$A,'Product Families'!$F:$F),"")</f>
        <v/>
      </c>
      <c r="G52" s="15" t="str">
        <f t="array" ref="G52">IFERROR(XLOOKUP($C52,'Product Families'!$A:$A,'Product Families'!$G:$G),"")</f>
        <v/>
      </c>
      <c r="H52" s="15"/>
      <c r="I52" s="15"/>
      <c r="J52" s="15" t="str">
        <f>IFERROR(ROUND(AVERAGEIF('Week 1 - Making'!$B:$B,'Product List'!$A52,'Week 1 - Making'!$P:$P),0),"")</f>
        <v/>
      </c>
      <c r="K52" s="15" t="str">
        <f>IFERROR(ROUND(AVERAGEIF('Week 2 - Making'!$B:$B,'Product List'!$A52,'Week 2 - Making'!$P:$P),0),"")</f>
        <v/>
      </c>
      <c r="L52" s="227" t="str">
        <f>IFERROR(ROUND(AVERAGEIF('Week 3 - Making'!$B:$B,'Product List'!$A52,'Week 3 - Making'!$P:$P),0),"")</f>
        <v/>
      </c>
      <c r="M52" s="15" t="str">
        <f>IFERROR(ROUND(AVERAGEIF('Week 4 - Making'!$B:$B,'Product List'!$A52,'Week 4 - Making'!$P:$P),0),"")</f>
        <v/>
      </c>
      <c r="N52" s="15" t="str">
        <f>IFERROR(ROUND(AVERAGEIF('Week 5 - Making'!$B:$B,'Product List'!$A52,'Week 5 - Making'!$P:$P),0),"")</f>
        <v/>
      </c>
      <c r="O52" s="15"/>
      <c r="P52" s="15">
        <f t="array" ref="P52">iferror(xlookup(C52,'Product Families'!A:A,'Product Families'!S:S),"")</f>
        <v>0</v>
      </c>
    </row>
    <row r="53" ht="14.25" customHeight="1">
      <c r="A53" s="224" t="s">
        <v>547</v>
      </c>
      <c r="B53" s="225"/>
      <c r="C53" s="226" t="s">
        <v>374</v>
      </c>
      <c r="D53" s="15" t="str">
        <f t="array" ref="D53">IFERROR(XLOOKUP($C53,'Product Families'!$A:$A,'Product Families'!$D:$D),"")</f>
        <v/>
      </c>
      <c r="E53" s="15" t="str">
        <f t="array" ref="E53">IFERROR(XLOOKUP($C53,'Product Families'!$A:$A,'Product Families'!$E:$E),"")</f>
        <v/>
      </c>
      <c r="F53" s="15" t="str">
        <f t="array" ref="F53">IFERROR(XLOOKUP($C53,'Product Families'!$A:$A,'Product Families'!$F:$F),"")</f>
        <v/>
      </c>
      <c r="G53" s="15" t="str">
        <f t="array" ref="G53">IFERROR(XLOOKUP($C53,'Product Families'!$A:$A,'Product Families'!$G:$G),"")</f>
        <v/>
      </c>
      <c r="H53" s="15"/>
      <c r="I53" s="15"/>
      <c r="J53" s="15" t="str">
        <f>IFERROR(ROUND(AVERAGEIF('Week 1 - Making'!$B:$B,'Product List'!$A53,'Week 1 - Making'!$P:$P),0),"")</f>
        <v/>
      </c>
      <c r="K53" s="15" t="str">
        <f>IFERROR(ROUND(AVERAGEIF('Week 2 - Making'!$B:$B,'Product List'!$A53,'Week 2 - Making'!$P:$P),0),"")</f>
        <v/>
      </c>
      <c r="L53" s="227" t="str">
        <f>IFERROR(ROUND(AVERAGEIF('Week 3 - Making'!$B:$B,'Product List'!$A53,'Week 3 - Making'!$P:$P),0),"")</f>
        <v/>
      </c>
      <c r="M53" s="15" t="str">
        <f>IFERROR(ROUND(AVERAGEIF('Week 4 - Making'!$B:$B,'Product List'!$A53,'Week 4 - Making'!$P:$P),0),"")</f>
        <v/>
      </c>
      <c r="N53" s="15" t="str">
        <f>IFERROR(ROUND(AVERAGEIF('Week 5 - Making'!$B:$B,'Product List'!$A53,'Week 5 - Making'!$P:$P),0),"")</f>
        <v/>
      </c>
      <c r="O53" s="15"/>
      <c r="P53" s="15">
        <f t="array" ref="P53">iferror(xlookup(C53,'Product Families'!A:A,'Product Families'!S:S),"")</f>
        <v>0</v>
      </c>
    </row>
    <row r="54" ht="14.25" customHeight="1">
      <c r="A54" s="224" t="s">
        <v>549</v>
      </c>
      <c r="B54" s="225"/>
      <c r="C54" s="226" t="s">
        <v>374</v>
      </c>
      <c r="D54" s="15" t="str">
        <f t="array" ref="D54">IFERROR(XLOOKUP($C54,'Product Families'!$A:$A,'Product Families'!$D:$D),"")</f>
        <v/>
      </c>
      <c r="E54" s="15" t="str">
        <f t="array" ref="E54">IFERROR(XLOOKUP($C54,'Product Families'!$A:$A,'Product Families'!$E:$E),"")</f>
        <v/>
      </c>
      <c r="F54" s="15" t="str">
        <f t="array" ref="F54">IFERROR(XLOOKUP($C54,'Product Families'!$A:$A,'Product Families'!$F:$F),"")</f>
        <v/>
      </c>
      <c r="G54" s="15" t="str">
        <f t="array" ref="G54">IFERROR(XLOOKUP($C54,'Product Families'!$A:$A,'Product Families'!$G:$G),"")</f>
        <v/>
      </c>
      <c r="H54" s="15"/>
      <c r="I54" s="15"/>
      <c r="J54" s="15" t="str">
        <f>IFERROR(ROUND(AVERAGEIF('Week 1 - Making'!$B:$B,'Product List'!$A54,'Week 1 - Making'!$P:$P),0),"")</f>
        <v/>
      </c>
      <c r="K54" s="15" t="str">
        <f>IFERROR(ROUND(AVERAGEIF('Week 2 - Making'!$B:$B,'Product List'!$A54,'Week 2 - Making'!$P:$P),0),"")</f>
        <v/>
      </c>
      <c r="L54" s="227" t="str">
        <f>IFERROR(ROUND(AVERAGEIF('Week 3 - Making'!$B:$B,'Product List'!$A54,'Week 3 - Making'!$P:$P),0),"")</f>
        <v/>
      </c>
      <c r="M54" s="15" t="str">
        <f>IFERROR(ROUND(AVERAGEIF('Week 4 - Making'!$B:$B,'Product List'!$A54,'Week 4 - Making'!$P:$P),0),"")</f>
        <v/>
      </c>
      <c r="N54" s="15" t="str">
        <f>IFERROR(ROUND(AVERAGEIF('Week 5 - Making'!$B:$B,'Product List'!$A54,'Week 5 - Making'!$P:$P),0),"")</f>
        <v/>
      </c>
      <c r="O54" s="15"/>
      <c r="P54" s="15">
        <f t="array" ref="P54">iferror(xlookup(C54,'Product Families'!A:A,'Product Families'!S:S),"")</f>
        <v>0</v>
      </c>
    </row>
    <row r="55" ht="14.25" customHeight="1">
      <c r="A55" s="224" t="s">
        <v>551</v>
      </c>
      <c r="B55" s="239"/>
      <c r="C55" s="226" t="s">
        <v>374</v>
      </c>
      <c r="D55" s="15" t="str">
        <f t="array" ref="D55">IFERROR(XLOOKUP($C55,'Product Families'!$A:$A,'Product Families'!$D:$D),"")</f>
        <v/>
      </c>
      <c r="E55" s="15" t="str">
        <f t="array" ref="E55">IFERROR(XLOOKUP($C55,'Product Families'!$A:$A,'Product Families'!$E:$E),"")</f>
        <v/>
      </c>
      <c r="F55" s="15" t="str">
        <f t="array" ref="F55">IFERROR(XLOOKUP($C55,'Product Families'!$A:$A,'Product Families'!$F:$F),"")</f>
        <v/>
      </c>
      <c r="G55" s="15" t="str">
        <f t="array" ref="G55">IFERROR(XLOOKUP($C55,'Product Families'!$A:$A,'Product Families'!$G:$G),"")</f>
        <v/>
      </c>
      <c r="H55" s="15"/>
      <c r="I55" s="15"/>
      <c r="J55" s="15" t="str">
        <f>IFERROR(ROUND(AVERAGEIF('Week 1 - Making'!$B:$B,'Product List'!$A55,'Week 1 - Making'!$P:$P),0),"")</f>
        <v/>
      </c>
      <c r="K55" s="15" t="str">
        <f>IFERROR(ROUND(AVERAGEIF('Week 2 - Making'!$B:$B,'Product List'!$A55,'Week 2 - Making'!$P:$P),0),"")</f>
        <v/>
      </c>
      <c r="L55" s="227" t="str">
        <f>IFERROR(ROUND(AVERAGEIF('Week 3 - Making'!$B:$B,'Product List'!$A55,'Week 3 - Making'!$P:$P),0),"")</f>
        <v/>
      </c>
      <c r="M55" s="15" t="str">
        <f>IFERROR(ROUND(AVERAGEIF('Week 4 - Making'!$B:$B,'Product List'!$A55,'Week 4 - Making'!$P:$P),0),"")</f>
        <v/>
      </c>
      <c r="N55" s="15" t="str">
        <f>IFERROR(ROUND(AVERAGEIF('Week 5 - Making'!$B:$B,'Product List'!$A55,'Week 5 - Making'!$P:$P),0),"")</f>
        <v/>
      </c>
      <c r="O55" s="15"/>
      <c r="P55" s="15">
        <f t="array" ref="P55">iferror(xlookup(C55,'Product Families'!A:A,'Product Families'!S:S),"")</f>
        <v>0</v>
      </c>
    </row>
    <row r="56" ht="14.25" customHeight="1">
      <c r="A56" s="224" t="s">
        <v>554</v>
      </c>
      <c r="B56" s="240"/>
      <c r="C56" s="226" t="s">
        <v>374</v>
      </c>
      <c r="D56" s="15" t="str">
        <f t="array" ref="D56">IFERROR(XLOOKUP($C56,'Product Families'!$A:$A,'Product Families'!$D:$D),"")</f>
        <v/>
      </c>
      <c r="E56" s="15" t="str">
        <f t="array" ref="E56">IFERROR(XLOOKUP($C56,'Product Families'!$A:$A,'Product Families'!$E:$E),"")</f>
        <v/>
      </c>
      <c r="F56" s="15" t="str">
        <f t="array" ref="F56">IFERROR(XLOOKUP($C56,'Product Families'!$A:$A,'Product Families'!$F:$F),"")</f>
        <v/>
      </c>
      <c r="G56" s="15" t="str">
        <f t="array" ref="G56">IFERROR(XLOOKUP($C56,'Product Families'!$A:$A,'Product Families'!$G:$G),"")</f>
        <v/>
      </c>
      <c r="H56" s="15"/>
      <c r="I56" s="15"/>
      <c r="J56" s="15" t="str">
        <f>IFERROR(ROUND(AVERAGEIF('Week 1 - Making'!$B:$B,'Product List'!$A56,'Week 1 - Making'!$P:$P),0),"")</f>
        <v/>
      </c>
      <c r="K56" s="15" t="str">
        <f>IFERROR(ROUND(AVERAGEIF('Week 2 - Making'!$B:$B,'Product List'!$A56,'Week 2 - Making'!$P:$P),0),"")</f>
        <v/>
      </c>
      <c r="L56" s="227" t="str">
        <f>IFERROR(ROUND(AVERAGEIF('Week 3 - Making'!$B:$B,'Product List'!$A56,'Week 3 - Making'!$P:$P),0),"")</f>
        <v/>
      </c>
      <c r="M56" s="15" t="str">
        <f>IFERROR(ROUND(AVERAGEIF('Week 4 - Making'!$B:$B,'Product List'!$A56,'Week 4 - Making'!$P:$P),0),"")</f>
        <v/>
      </c>
      <c r="N56" s="15" t="str">
        <f>IFERROR(ROUND(AVERAGEIF('Week 5 - Making'!$B:$B,'Product List'!$A56,'Week 5 - Making'!$P:$P),0),"")</f>
        <v/>
      </c>
      <c r="O56" s="15"/>
      <c r="P56" s="15">
        <f t="array" ref="P56">iferror(xlookup(C56,'Product Families'!A:A,'Product Families'!S:S),"")</f>
        <v>0</v>
      </c>
    </row>
    <row r="57" ht="14.25" customHeight="1">
      <c r="A57" s="224" t="s">
        <v>560</v>
      </c>
      <c r="B57" s="240"/>
      <c r="C57" s="226" t="s">
        <v>374</v>
      </c>
      <c r="D57" s="15" t="str">
        <f t="array" ref="D57">IFERROR(XLOOKUP($C57,'Product Families'!$A:$A,'Product Families'!$D:$D),"")</f>
        <v/>
      </c>
      <c r="E57" s="15" t="str">
        <f t="array" ref="E57">IFERROR(XLOOKUP($C57,'Product Families'!$A:$A,'Product Families'!$E:$E),"")</f>
        <v/>
      </c>
      <c r="F57" s="15" t="str">
        <f t="array" ref="F57">IFERROR(XLOOKUP($C57,'Product Families'!$A:$A,'Product Families'!$F:$F),"")</f>
        <v/>
      </c>
      <c r="G57" s="15" t="str">
        <f t="array" ref="G57">IFERROR(XLOOKUP($C57,'Product Families'!$A:$A,'Product Families'!$G:$G),"")</f>
        <v/>
      </c>
      <c r="H57" s="15"/>
      <c r="I57" s="15"/>
      <c r="J57" s="15" t="str">
        <f>IFERROR(ROUND(AVERAGEIF('Week 1 - Making'!$B:$B,'Product List'!$A57,'Week 1 - Making'!$P:$P),0),"")</f>
        <v/>
      </c>
      <c r="K57" s="15" t="str">
        <f>IFERROR(ROUND(AVERAGEIF('Week 2 - Making'!$B:$B,'Product List'!$A57,'Week 2 - Making'!$P:$P),0),"")</f>
        <v/>
      </c>
      <c r="L57" s="227" t="str">
        <f>IFERROR(ROUND(AVERAGEIF('Week 3 - Making'!$B:$B,'Product List'!$A57,'Week 3 - Making'!$P:$P),0),"")</f>
        <v/>
      </c>
      <c r="M57" s="15" t="str">
        <f>IFERROR(ROUND(AVERAGEIF('Week 4 - Making'!$B:$B,'Product List'!$A57,'Week 4 - Making'!$P:$P),0),"")</f>
        <v/>
      </c>
      <c r="N57" s="15" t="str">
        <f>IFERROR(ROUND(AVERAGEIF('Week 5 - Making'!$B:$B,'Product List'!$A57,'Week 5 - Making'!$P:$P),0),"")</f>
        <v/>
      </c>
      <c r="O57" s="15"/>
      <c r="P57" s="15">
        <f t="array" ref="P57">iferror(xlookup(C57,'Product Families'!A:A,'Product Families'!S:S),"")</f>
        <v>0</v>
      </c>
    </row>
    <row r="58" ht="14.25" customHeight="1">
      <c r="A58" s="224" t="s">
        <v>564</v>
      </c>
      <c r="B58" s="240"/>
      <c r="C58" s="226" t="s">
        <v>374</v>
      </c>
      <c r="D58" s="15" t="str">
        <f t="array" ref="D58">IFERROR(XLOOKUP($C58,'Product Families'!$A:$A,'Product Families'!$D:$D),"")</f>
        <v/>
      </c>
      <c r="E58" s="15" t="str">
        <f t="array" ref="E58">IFERROR(XLOOKUP($C58,'Product Families'!$A:$A,'Product Families'!$E:$E),"")</f>
        <v/>
      </c>
      <c r="F58" s="15" t="str">
        <f t="array" ref="F58">IFERROR(XLOOKUP($C58,'Product Families'!$A:$A,'Product Families'!$F:$F),"")</f>
        <v/>
      </c>
      <c r="G58" s="15" t="str">
        <f t="array" ref="G58">IFERROR(XLOOKUP($C58,'Product Families'!$A:$A,'Product Families'!$G:$G),"")</f>
        <v/>
      </c>
      <c r="H58" s="15"/>
      <c r="I58" s="15"/>
      <c r="J58" s="15" t="str">
        <f>IFERROR(ROUND(AVERAGEIF('Week 1 - Making'!$B:$B,'Product List'!$A58,'Week 1 - Making'!$P:$P),0),"")</f>
        <v/>
      </c>
      <c r="K58" s="15" t="str">
        <f>IFERROR(ROUND(AVERAGEIF('Week 2 - Making'!$B:$B,'Product List'!$A58,'Week 2 - Making'!$P:$P),0),"")</f>
        <v/>
      </c>
      <c r="L58" s="227" t="str">
        <f>IFERROR(ROUND(AVERAGEIF('Week 3 - Making'!$B:$B,'Product List'!$A58,'Week 3 - Making'!$P:$P),0),"")</f>
        <v/>
      </c>
      <c r="M58" s="15" t="str">
        <f>IFERROR(ROUND(AVERAGEIF('Week 4 - Making'!$B:$B,'Product List'!$A58,'Week 4 - Making'!$P:$P),0),"")</f>
        <v/>
      </c>
      <c r="N58" s="15" t="str">
        <f>IFERROR(ROUND(AVERAGEIF('Week 5 - Making'!$B:$B,'Product List'!$A58,'Week 5 - Making'!$P:$P),0),"")</f>
        <v/>
      </c>
      <c r="O58" s="15"/>
      <c r="P58" s="15">
        <f t="array" ref="P58">iferror(xlookup(C58,'Product Families'!A:A,'Product Families'!S:S),"")</f>
        <v>0</v>
      </c>
    </row>
    <row r="59" ht="14.25" customHeight="1">
      <c r="A59" s="224" t="s">
        <v>571</v>
      </c>
      <c r="B59" s="240"/>
      <c r="C59" s="226" t="s">
        <v>374</v>
      </c>
      <c r="D59" s="15" t="str">
        <f t="array" ref="D59">IFERROR(XLOOKUP($C59,'Product Families'!$A:$A,'Product Families'!$D:$D),"")</f>
        <v/>
      </c>
      <c r="E59" s="15" t="str">
        <f t="array" ref="E59">IFERROR(XLOOKUP($C59,'Product Families'!$A:$A,'Product Families'!$E:$E),"")</f>
        <v/>
      </c>
      <c r="F59" s="15" t="str">
        <f t="array" ref="F59">IFERROR(XLOOKUP($C59,'Product Families'!$A:$A,'Product Families'!$F:$F),"")</f>
        <v/>
      </c>
      <c r="G59" s="15" t="str">
        <f t="array" ref="G59">IFERROR(XLOOKUP($C59,'Product Families'!$A:$A,'Product Families'!$G:$G),"")</f>
        <v/>
      </c>
      <c r="H59" s="15"/>
      <c r="I59" s="15"/>
      <c r="J59" s="15" t="str">
        <f>IFERROR(ROUND(AVERAGEIF('Week 1 - Making'!$B:$B,'Product List'!$A59,'Week 1 - Making'!$P:$P),0),"")</f>
        <v/>
      </c>
      <c r="K59" s="15" t="str">
        <f>IFERROR(ROUND(AVERAGEIF('Week 2 - Making'!$B:$B,'Product List'!$A59,'Week 2 - Making'!$P:$P),0),"")</f>
        <v/>
      </c>
      <c r="L59" s="227" t="str">
        <f>IFERROR(ROUND(AVERAGEIF('Week 3 - Making'!$B:$B,'Product List'!$A59,'Week 3 - Making'!$P:$P),0),"")</f>
        <v/>
      </c>
      <c r="M59" s="15" t="str">
        <f>IFERROR(ROUND(AVERAGEIF('Week 4 - Making'!$B:$B,'Product List'!$A59,'Week 4 - Making'!$P:$P),0),"")</f>
        <v/>
      </c>
      <c r="N59" s="15" t="str">
        <f>IFERROR(ROUND(AVERAGEIF('Week 5 - Making'!$B:$B,'Product List'!$A59,'Week 5 - Making'!$P:$P),0),"")</f>
        <v/>
      </c>
      <c r="O59" s="15"/>
      <c r="P59" s="15">
        <f t="array" ref="P59">iferror(xlookup(C59,'Product Families'!A:A,'Product Families'!S:S),"")</f>
        <v>0</v>
      </c>
    </row>
    <row r="60" ht="14.25" customHeight="1">
      <c r="A60" s="224" t="s">
        <v>574</v>
      </c>
      <c r="B60" s="225"/>
      <c r="C60" s="226" t="s">
        <v>374</v>
      </c>
      <c r="D60" s="15" t="str">
        <f t="array" ref="D60">IFERROR(XLOOKUP($C60,'Product Families'!$A:$A,'Product Families'!$D:$D),"")</f>
        <v/>
      </c>
      <c r="E60" s="15" t="str">
        <f t="array" ref="E60">IFERROR(XLOOKUP($C60,'Product Families'!$A:$A,'Product Families'!$E:$E),"")</f>
        <v/>
      </c>
      <c r="F60" s="15" t="str">
        <f t="array" ref="F60">IFERROR(XLOOKUP($C60,'Product Families'!$A:$A,'Product Families'!$F:$F),"")</f>
        <v/>
      </c>
      <c r="G60" s="15" t="str">
        <f t="array" ref="G60">IFERROR(XLOOKUP($C60,'Product Families'!$A:$A,'Product Families'!$G:$G),"")</f>
        <v/>
      </c>
      <c r="H60" s="15"/>
      <c r="I60" s="15"/>
      <c r="J60" s="15" t="str">
        <f>IFERROR(ROUND(AVERAGEIF('Week 1 - Making'!$B:$B,'Product List'!$A60,'Week 1 - Making'!$P:$P),0),"")</f>
        <v/>
      </c>
      <c r="K60" s="15" t="str">
        <f>IFERROR(ROUND(AVERAGEIF('Week 2 - Making'!$B:$B,'Product List'!$A60,'Week 2 - Making'!$P:$P),0),"")</f>
        <v/>
      </c>
      <c r="L60" s="227" t="str">
        <f>IFERROR(ROUND(AVERAGEIF('Week 3 - Making'!$B:$B,'Product List'!$A60,'Week 3 - Making'!$P:$P),0),"")</f>
        <v/>
      </c>
      <c r="M60" s="15" t="str">
        <f>IFERROR(ROUND(AVERAGEIF('Week 4 - Making'!$B:$B,'Product List'!$A60,'Week 4 - Making'!$P:$P),0),"")</f>
        <v/>
      </c>
      <c r="N60" s="15" t="str">
        <f>IFERROR(ROUND(AVERAGEIF('Week 5 - Making'!$B:$B,'Product List'!$A60,'Week 5 - Making'!$P:$P),0),"")</f>
        <v/>
      </c>
      <c r="O60" s="15"/>
      <c r="P60" s="15">
        <f t="array" ref="P60">iferror(xlookup(C60,'Product Families'!A:A,'Product Families'!S:S),"")</f>
        <v>0</v>
      </c>
    </row>
    <row r="61" ht="14.25" customHeight="1">
      <c r="A61" s="224" t="s">
        <v>577</v>
      </c>
      <c r="B61" s="225"/>
      <c r="C61" s="226" t="s">
        <v>374</v>
      </c>
      <c r="D61" s="15" t="str">
        <f t="array" ref="D61">IFERROR(XLOOKUP($C61,'Product Families'!$A:$A,'Product Families'!$D:$D),"")</f>
        <v/>
      </c>
      <c r="E61" s="15" t="str">
        <f t="array" ref="E61">IFERROR(XLOOKUP($C61,'Product Families'!$A:$A,'Product Families'!$E:$E),"")</f>
        <v/>
      </c>
      <c r="F61" s="15" t="str">
        <f t="array" ref="F61">IFERROR(XLOOKUP($C61,'Product Families'!$A:$A,'Product Families'!$F:$F),"")</f>
        <v/>
      </c>
      <c r="G61" s="15" t="str">
        <f t="array" ref="G61">IFERROR(XLOOKUP($C61,'Product Families'!$A:$A,'Product Families'!$G:$G),"")</f>
        <v/>
      </c>
      <c r="H61" s="15"/>
      <c r="I61" s="15"/>
      <c r="J61" s="15" t="str">
        <f>IFERROR(ROUND(AVERAGEIF('Week 1 - Making'!$B:$B,'Product List'!$A61,'Week 1 - Making'!$P:$P),0),"")</f>
        <v/>
      </c>
      <c r="K61" s="15" t="str">
        <f>IFERROR(ROUND(AVERAGEIF('Week 2 - Making'!$B:$B,'Product List'!$A61,'Week 2 - Making'!$P:$P),0),"")</f>
        <v/>
      </c>
      <c r="L61" s="227" t="str">
        <f>IFERROR(ROUND(AVERAGEIF('Week 3 - Making'!$B:$B,'Product List'!$A61,'Week 3 - Making'!$P:$P),0),"")</f>
        <v/>
      </c>
      <c r="M61" s="15" t="str">
        <f>IFERROR(ROUND(AVERAGEIF('Week 4 - Making'!$B:$B,'Product List'!$A61,'Week 4 - Making'!$P:$P),0),"")</f>
        <v/>
      </c>
      <c r="N61" s="15" t="str">
        <f>IFERROR(ROUND(AVERAGEIF('Week 5 - Making'!$B:$B,'Product List'!$A61,'Week 5 - Making'!$P:$P),0),"")</f>
        <v/>
      </c>
      <c r="O61" s="15"/>
      <c r="P61" s="15">
        <f t="array" ref="P61">iferror(xlookup(C61,'Product Families'!A:A,'Product Families'!S:S),"")</f>
        <v>0</v>
      </c>
    </row>
    <row r="62" ht="14.25" customHeight="1">
      <c r="A62" s="224" t="s">
        <v>584</v>
      </c>
      <c r="B62" s="225"/>
      <c r="C62" s="226" t="s">
        <v>374</v>
      </c>
      <c r="D62" s="15" t="str">
        <f t="array" ref="D62">IFERROR(XLOOKUP($C62,'Product Families'!$A:$A,'Product Families'!$D:$D),"")</f>
        <v/>
      </c>
      <c r="E62" s="15" t="str">
        <f t="array" ref="E62">IFERROR(XLOOKUP($C62,'Product Families'!$A:$A,'Product Families'!$E:$E),"")</f>
        <v/>
      </c>
      <c r="F62" s="15" t="str">
        <f t="array" ref="F62">IFERROR(XLOOKUP($C62,'Product Families'!$A:$A,'Product Families'!$F:$F),"")</f>
        <v/>
      </c>
      <c r="G62" s="15" t="str">
        <f t="array" ref="G62">IFERROR(XLOOKUP($C62,'Product Families'!$A:$A,'Product Families'!$G:$G),"")</f>
        <v/>
      </c>
      <c r="H62" s="15"/>
      <c r="I62" s="15"/>
      <c r="J62" s="15" t="str">
        <f>IFERROR(ROUND(AVERAGEIF('Week 1 - Making'!$B:$B,'Product List'!$A62,'Week 1 - Making'!$P:$P),0),"")</f>
        <v/>
      </c>
      <c r="K62" s="15" t="str">
        <f>IFERROR(ROUND(AVERAGEIF('Week 2 - Making'!$B:$B,'Product List'!$A62,'Week 2 - Making'!$P:$P),0),"")</f>
        <v/>
      </c>
      <c r="L62" s="227" t="str">
        <f>IFERROR(ROUND(AVERAGEIF('Week 3 - Making'!$B:$B,'Product List'!$A62,'Week 3 - Making'!$P:$P),0),"")</f>
        <v/>
      </c>
      <c r="M62" s="15" t="str">
        <f>IFERROR(ROUND(AVERAGEIF('Week 4 - Making'!$B:$B,'Product List'!$A62,'Week 4 - Making'!$P:$P),0),"")</f>
        <v/>
      </c>
      <c r="N62" s="15" t="str">
        <f>IFERROR(ROUND(AVERAGEIF('Week 5 - Making'!$B:$B,'Product List'!$A62,'Week 5 - Making'!$P:$P),0),"")</f>
        <v/>
      </c>
      <c r="O62" s="15"/>
      <c r="P62" s="15">
        <f t="array" ref="P62">iferror(xlookup(C62,'Product Families'!A:A,'Product Families'!S:S),"")</f>
        <v>0</v>
      </c>
    </row>
    <row r="63" ht="14.25" customHeight="1">
      <c r="A63" s="224" t="s">
        <v>590</v>
      </c>
      <c r="B63" s="225"/>
      <c r="C63" s="226" t="s">
        <v>374</v>
      </c>
      <c r="D63" s="15" t="str">
        <f t="array" ref="D63">IFERROR(XLOOKUP($C63,'Product Families'!$A:$A,'Product Families'!$D:$D),"")</f>
        <v/>
      </c>
      <c r="E63" s="15" t="str">
        <f t="array" ref="E63">IFERROR(XLOOKUP($C63,'Product Families'!$A:$A,'Product Families'!$E:$E),"")</f>
        <v/>
      </c>
      <c r="F63" s="15" t="str">
        <f t="array" ref="F63">IFERROR(XLOOKUP($C63,'Product Families'!$A:$A,'Product Families'!$F:$F),"")</f>
        <v/>
      </c>
      <c r="G63" s="15" t="str">
        <f t="array" ref="G63">IFERROR(XLOOKUP($C63,'Product Families'!$A:$A,'Product Families'!$G:$G),"")</f>
        <v/>
      </c>
      <c r="H63" s="15"/>
      <c r="I63" s="15"/>
      <c r="J63" s="15" t="str">
        <f>IFERROR(ROUND(AVERAGEIF('Week 1 - Making'!$B:$B,'Product List'!$A63,'Week 1 - Making'!$P:$P),0),"")</f>
        <v/>
      </c>
      <c r="K63" s="15" t="str">
        <f>IFERROR(ROUND(AVERAGEIF('Week 2 - Making'!$B:$B,'Product List'!$A63,'Week 2 - Making'!$P:$P),0),"")</f>
        <v/>
      </c>
      <c r="L63" s="227" t="str">
        <f>IFERROR(ROUND(AVERAGEIF('Week 3 - Making'!$B:$B,'Product List'!$A63,'Week 3 - Making'!$P:$P),0),"")</f>
        <v/>
      </c>
      <c r="M63" s="15" t="str">
        <f>IFERROR(ROUND(AVERAGEIF('Week 4 - Making'!$B:$B,'Product List'!$A63,'Week 4 - Making'!$P:$P),0),"")</f>
        <v/>
      </c>
      <c r="N63" s="15" t="str">
        <f>IFERROR(ROUND(AVERAGEIF('Week 5 - Making'!$B:$B,'Product List'!$A63,'Week 5 - Making'!$P:$P),0),"")</f>
        <v/>
      </c>
      <c r="O63" s="15"/>
      <c r="P63" s="15">
        <f t="array" ref="P63">iferror(xlookup(C63,'Product Families'!A:A,'Product Families'!S:S),"")</f>
        <v>0</v>
      </c>
    </row>
    <row r="64" ht="14.25" customHeight="1">
      <c r="A64" s="224" t="s">
        <v>594</v>
      </c>
      <c r="B64" s="225"/>
      <c r="C64" s="226" t="s">
        <v>374</v>
      </c>
      <c r="D64" s="15" t="str">
        <f t="array" ref="D64">IFERROR(XLOOKUP($C64,'Product Families'!$A:$A,'Product Families'!$D:$D),"")</f>
        <v/>
      </c>
      <c r="E64" s="15" t="str">
        <f t="array" ref="E64">IFERROR(XLOOKUP($C64,'Product Families'!$A:$A,'Product Families'!$E:$E),"")</f>
        <v/>
      </c>
      <c r="F64" s="15" t="str">
        <f t="array" ref="F64">IFERROR(XLOOKUP($C64,'Product Families'!$A:$A,'Product Families'!$F:$F),"")</f>
        <v/>
      </c>
      <c r="G64" s="15" t="str">
        <f t="array" ref="G64">IFERROR(XLOOKUP($C64,'Product Families'!$A:$A,'Product Families'!$G:$G),"")</f>
        <v/>
      </c>
      <c r="H64" s="15"/>
      <c r="I64" s="15"/>
      <c r="J64" s="15" t="str">
        <f>IFERROR(ROUND(AVERAGEIF('Week 1 - Making'!$B:$B,'Product List'!$A64,'Week 1 - Making'!$P:$P),0),"")</f>
        <v/>
      </c>
      <c r="K64" s="15" t="str">
        <f>IFERROR(ROUND(AVERAGEIF('Week 2 - Making'!$B:$B,'Product List'!$A64,'Week 2 - Making'!$P:$P),0),"")</f>
        <v/>
      </c>
      <c r="L64" s="227" t="str">
        <f>IFERROR(ROUND(AVERAGEIF('Week 3 - Making'!$B:$B,'Product List'!$A64,'Week 3 - Making'!$P:$P),0),"")</f>
        <v/>
      </c>
      <c r="M64" s="15" t="str">
        <f>IFERROR(ROUND(AVERAGEIF('Week 4 - Making'!$B:$B,'Product List'!$A64,'Week 4 - Making'!$P:$P),0),"")</f>
        <v/>
      </c>
      <c r="N64" s="15" t="str">
        <f>IFERROR(ROUND(AVERAGEIF('Week 5 - Making'!$B:$B,'Product List'!$A64,'Week 5 - Making'!$P:$P),0),"")</f>
        <v/>
      </c>
      <c r="O64" s="15"/>
      <c r="P64" s="15">
        <f t="array" ref="P64">iferror(xlookup(C64,'Product Families'!A:A,'Product Families'!S:S),"")</f>
        <v>0</v>
      </c>
    </row>
    <row r="65" ht="14.25" customHeight="1">
      <c r="A65" s="224" t="s">
        <v>597</v>
      </c>
      <c r="B65" s="225"/>
      <c r="C65" s="226" t="s">
        <v>374</v>
      </c>
      <c r="D65" s="15" t="str">
        <f t="array" ref="D65">IFERROR(XLOOKUP($C65,'Product Families'!$A:$A,'Product Families'!$D:$D),"")</f>
        <v/>
      </c>
      <c r="E65" s="15" t="str">
        <f t="array" ref="E65">IFERROR(XLOOKUP($C65,'Product Families'!$A:$A,'Product Families'!$E:$E),"")</f>
        <v/>
      </c>
      <c r="F65" s="15" t="str">
        <f t="array" ref="F65">IFERROR(XLOOKUP($C65,'Product Families'!$A:$A,'Product Families'!$F:$F),"")</f>
        <v/>
      </c>
      <c r="G65" s="15" t="str">
        <f t="array" ref="G65">IFERROR(XLOOKUP($C65,'Product Families'!$A:$A,'Product Families'!$G:$G),"")</f>
        <v/>
      </c>
      <c r="H65" s="15"/>
      <c r="I65" s="15"/>
      <c r="J65" s="15" t="str">
        <f>IFERROR(ROUND(AVERAGEIF('Week 1 - Making'!$B:$B,'Product List'!$A65,'Week 1 - Making'!$P:$P),0),"")</f>
        <v/>
      </c>
      <c r="K65" s="15" t="str">
        <f>IFERROR(ROUND(AVERAGEIF('Week 2 - Making'!$B:$B,'Product List'!$A65,'Week 2 - Making'!$P:$P),0),"")</f>
        <v/>
      </c>
      <c r="L65" s="227" t="str">
        <f>IFERROR(ROUND(AVERAGEIF('Week 3 - Making'!$B:$B,'Product List'!$A65,'Week 3 - Making'!$P:$P),0),"")</f>
        <v/>
      </c>
      <c r="M65" s="15" t="str">
        <f>IFERROR(ROUND(AVERAGEIF('Week 4 - Making'!$B:$B,'Product List'!$A65,'Week 4 - Making'!$P:$P),0),"")</f>
        <v/>
      </c>
      <c r="N65" s="15" t="str">
        <f>IFERROR(ROUND(AVERAGEIF('Week 5 - Making'!$B:$B,'Product List'!$A65,'Week 5 - Making'!$P:$P),0),"")</f>
        <v/>
      </c>
      <c r="O65" s="15"/>
      <c r="P65" s="15">
        <f t="array" ref="P65">iferror(xlookup(C65,'Product Families'!A:A,'Product Families'!S:S),"")</f>
        <v>0</v>
      </c>
    </row>
    <row r="66" ht="14.25" customHeight="1">
      <c r="A66" s="224" t="s">
        <v>602</v>
      </c>
      <c r="B66" s="225"/>
      <c r="C66" s="226" t="s">
        <v>374</v>
      </c>
      <c r="D66" s="15" t="str">
        <f t="array" ref="D66">IFERROR(XLOOKUP($C66,'Product Families'!$A:$A,'Product Families'!$D:$D),"")</f>
        <v/>
      </c>
      <c r="E66" s="15" t="str">
        <f t="array" ref="E66">IFERROR(XLOOKUP($C66,'Product Families'!$A:$A,'Product Families'!$E:$E),"")</f>
        <v/>
      </c>
      <c r="F66" s="15" t="str">
        <f t="array" ref="F66">IFERROR(XLOOKUP($C66,'Product Families'!$A:$A,'Product Families'!$F:$F),"")</f>
        <v/>
      </c>
      <c r="G66" s="15" t="str">
        <f t="array" ref="G66">IFERROR(XLOOKUP($C66,'Product Families'!$A:$A,'Product Families'!$G:$G),"")</f>
        <v/>
      </c>
      <c r="H66" s="15"/>
      <c r="I66" s="15"/>
      <c r="J66" s="15" t="str">
        <f>IFERROR(ROUND(AVERAGEIF('Week 1 - Making'!$B:$B,'Product List'!$A66,'Week 1 - Making'!$P:$P),0),"")</f>
        <v/>
      </c>
      <c r="K66" s="15" t="str">
        <f>IFERROR(ROUND(AVERAGEIF('Week 2 - Making'!$B:$B,'Product List'!$A66,'Week 2 - Making'!$P:$P),0),"")</f>
        <v/>
      </c>
      <c r="L66" s="227" t="str">
        <f>IFERROR(ROUND(AVERAGEIF('Week 3 - Making'!$B:$B,'Product List'!$A66,'Week 3 - Making'!$P:$P),0),"")</f>
        <v/>
      </c>
      <c r="M66" s="15" t="str">
        <f>IFERROR(ROUND(AVERAGEIF('Week 4 - Making'!$B:$B,'Product List'!$A66,'Week 4 - Making'!$P:$P),0),"")</f>
        <v/>
      </c>
      <c r="N66" s="15" t="str">
        <f>IFERROR(ROUND(AVERAGEIF('Week 5 - Making'!$B:$B,'Product List'!$A66,'Week 5 - Making'!$P:$P),0),"")</f>
        <v/>
      </c>
      <c r="O66" s="15"/>
      <c r="P66" s="15">
        <f t="array" ref="P66">iferror(xlookup(C66,'Product Families'!A:A,'Product Families'!S:S),"")</f>
        <v>0</v>
      </c>
    </row>
    <row r="67" ht="14.25" customHeight="1">
      <c r="A67" s="224" t="s">
        <v>608</v>
      </c>
      <c r="B67" s="225"/>
      <c r="C67" s="226" t="s">
        <v>374</v>
      </c>
      <c r="D67" s="15" t="str">
        <f t="array" ref="D67">IFERROR(XLOOKUP($C67,'Product Families'!$A:$A,'Product Families'!$D:$D),"")</f>
        <v/>
      </c>
      <c r="E67" s="15" t="str">
        <f t="array" ref="E67">IFERROR(XLOOKUP($C67,'Product Families'!$A:$A,'Product Families'!$E:$E),"")</f>
        <v/>
      </c>
      <c r="F67" s="15" t="str">
        <f t="array" ref="F67">IFERROR(XLOOKUP($C67,'Product Families'!$A:$A,'Product Families'!$F:$F),"")</f>
        <v/>
      </c>
      <c r="G67" s="15" t="str">
        <f t="array" ref="G67">IFERROR(XLOOKUP($C67,'Product Families'!$A:$A,'Product Families'!$G:$G),"")</f>
        <v/>
      </c>
      <c r="H67" s="15"/>
      <c r="I67" s="15"/>
      <c r="J67" s="15" t="str">
        <f>IFERROR(ROUND(AVERAGEIF('Week 1 - Making'!$B:$B,'Product List'!$A67,'Week 1 - Making'!$P:$P),0),"")</f>
        <v/>
      </c>
      <c r="K67" s="15" t="str">
        <f>IFERROR(ROUND(AVERAGEIF('Week 2 - Making'!$B:$B,'Product List'!$A67,'Week 2 - Making'!$P:$P),0),"")</f>
        <v/>
      </c>
      <c r="L67" s="227" t="str">
        <f>IFERROR(ROUND(AVERAGEIF('Week 3 - Making'!$B:$B,'Product List'!$A67,'Week 3 - Making'!$P:$P),0),"")</f>
        <v/>
      </c>
      <c r="M67" s="15" t="str">
        <f>IFERROR(ROUND(AVERAGEIF('Week 4 - Making'!$B:$B,'Product List'!$A67,'Week 4 - Making'!$P:$P),0),"")</f>
        <v/>
      </c>
      <c r="N67" s="15" t="str">
        <f>IFERROR(ROUND(AVERAGEIF('Week 5 - Making'!$B:$B,'Product List'!$A67,'Week 5 - Making'!$P:$P),0),"")</f>
        <v/>
      </c>
      <c r="O67" s="15"/>
      <c r="P67" s="15">
        <f t="array" ref="P67">iferror(xlookup(C67,'Product Families'!A:A,'Product Families'!S:S),"")</f>
        <v>0</v>
      </c>
    </row>
    <row r="68" ht="14.25" customHeight="1">
      <c r="A68" s="224" t="s">
        <v>613</v>
      </c>
      <c r="B68" s="225"/>
      <c r="C68" s="226" t="s">
        <v>374</v>
      </c>
      <c r="D68" s="15" t="str">
        <f t="array" ref="D68">IFERROR(XLOOKUP($C68,'Product Families'!$A:$A,'Product Families'!$D:$D),"")</f>
        <v/>
      </c>
      <c r="E68" s="15" t="str">
        <f t="array" ref="E68">IFERROR(XLOOKUP($C68,'Product Families'!$A:$A,'Product Families'!$E:$E),"")</f>
        <v/>
      </c>
      <c r="F68" s="15" t="str">
        <f t="array" ref="F68">IFERROR(XLOOKUP($C68,'Product Families'!$A:$A,'Product Families'!$F:$F),"")</f>
        <v/>
      </c>
      <c r="G68" s="15" t="str">
        <f t="array" ref="G68">IFERROR(XLOOKUP($C68,'Product Families'!$A:$A,'Product Families'!$G:$G),"")</f>
        <v/>
      </c>
      <c r="H68" s="15"/>
      <c r="I68" s="15"/>
      <c r="J68" s="15" t="str">
        <f>IFERROR(ROUND(AVERAGEIF('Week 1 - Making'!$B:$B,'Product List'!$A68,'Week 1 - Making'!$P:$P),0),"")</f>
        <v/>
      </c>
      <c r="K68" s="15" t="str">
        <f>IFERROR(ROUND(AVERAGEIF('Week 2 - Making'!$B:$B,'Product List'!$A68,'Week 2 - Making'!$P:$P),0),"")</f>
        <v/>
      </c>
      <c r="L68" s="227" t="str">
        <f>IFERROR(ROUND(AVERAGEIF('Week 3 - Making'!$B:$B,'Product List'!$A68,'Week 3 - Making'!$P:$P),0),"")</f>
        <v/>
      </c>
      <c r="M68" s="15" t="str">
        <f>IFERROR(ROUND(AVERAGEIF('Week 4 - Making'!$B:$B,'Product List'!$A68,'Week 4 - Making'!$P:$P),0),"")</f>
        <v/>
      </c>
      <c r="N68" s="15" t="str">
        <f>IFERROR(ROUND(AVERAGEIF('Week 5 - Making'!$B:$B,'Product List'!$A68,'Week 5 - Making'!$P:$P),0),"")</f>
        <v/>
      </c>
      <c r="O68" s="15"/>
      <c r="P68" s="15">
        <f t="array" ref="P68">iferror(xlookup(C68,'Product Families'!A:A,'Product Families'!S:S),"")</f>
        <v>0</v>
      </c>
    </row>
    <row r="69" ht="14.25" customHeight="1">
      <c r="A69" s="224" t="s">
        <v>616</v>
      </c>
      <c r="B69" s="225"/>
      <c r="C69" s="226" t="s">
        <v>374</v>
      </c>
      <c r="D69" s="15" t="str">
        <f t="array" ref="D69">IFERROR(XLOOKUP($C69,'Product Families'!$A:$A,'Product Families'!$D:$D),"")</f>
        <v/>
      </c>
      <c r="E69" s="15" t="str">
        <f t="array" ref="E69">IFERROR(XLOOKUP($C69,'Product Families'!$A:$A,'Product Families'!$E:$E),"")</f>
        <v/>
      </c>
      <c r="F69" s="15" t="str">
        <f t="array" ref="F69">IFERROR(XLOOKUP($C69,'Product Families'!$A:$A,'Product Families'!$F:$F),"")</f>
        <v/>
      </c>
      <c r="G69" s="15" t="str">
        <f t="array" ref="G69">IFERROR(XLOOKUP($C69,'Product Families'!$A:$A,'Product Families'!$G:$G),"")</f>
        <v/>
      </c>
      <c r="H69" s="15"/>
      <c r="I69" s="15"/>
      <c r="J69" s="15" t="str">
        <f>IFERROR(ROUND(AVERAGEIF('Week 1 - Making'!$B:$B,'Product List'!$A69,'Week 1 - Making'!$P:$P),0),"")</f>
        <v/>
      </c>
      <c r="K69" s="15" t="str">
        <f>IFERROR(ROUND(AVERAGEIF('Week 2 - Making'!$B:$B,'Product List'!$A69,'Week 2 - Making'!$P:$P),0),"")</f>
        <v/>
      </c>
      <c r="L69" s="227" t="str">
        <f>IFERROR(ROUND(AVERAGEIF('Week 3 - Making'!$B:$B,'Product List'!$A69,'Week 3 - Making'!$P:$P),0),"")</f>
        <v/>
      </c>
      <c r="M69" s="15" t="str">
        <f>IFERROR(ROUND(AVERAGEIF('Week 4 - Making'!$B:$B,'Product List'!$A69,'Week 4 - Making'!$P:$P),0),"")</f>
        <v/>
      </c>
      <c r="N69" s="15" t="str">
        <f>IFERROR(ROUND(AVERAGEIF('Week 5 - Making'!$B:$B,'Product List'!$A69,'Week 5 - Making'!$P:$P),0),"")</f>
        <v/>
      </c>
      <c r="O69" s="15"/>
      <c r="P69" s="15">
        <f t="array" ref="P69">iferror(xlookup(C69,'Product Families'!A:A,'Product Families'!S:S),"")</f>
        <v>0</v>
      </c>
    </row>
    <row r="70" ht="14.25" customHeight="1">
      <c r="A70" s="224" t="s">
        <v>619</v>
      </c>
      <c r="B70" s="225"/>
      <c r="C70" s="226" t="s">
        <v>374</v>
      </c>
      <c r="D70" s="15" t="str">
        <f t="array" ref="D70">IFERROR(XLOOKUP($C70,'Product Families'!$A:$A,'Product Families'!$D:$D),"")</f>
        <v/>
      </c>
      <c r="E70" s="15" t="str">
        <f t="array" ref="E70">IFERROR(XLOOKUP($C70,'Product Families'!$A:$A,'Product Families'!$E:$E),"")</f>
        <v/>
      </c>
      <c r="F70" s="15" t="str">
        <f t="array" ref="F70">IFERROR(XLOOKUP($C70,'Product Families'!$A:$A,'Product Families'!$F:$F),"")</f>
        <v/>
      </c>
      <c r="G70" s="15" t="str">
        <f t="array" ref="G70">IFERROR(XLOOKUP($C70,'Product Families'!$A:$A,'Product Families'!$G:$G),"")</f>
        <v/>
      </c>
      <c r="H70" s="15"/>
      <c r="I70" s="15"/>
      <c r="J70" s="15" t="str">
        <f>IFERROR(ROUND(AVERAGEIF('Week 1 - Making'!$B:$B,'Product List'!$A70,'Week 1 - Making'!$P:$P),0),"")</f>
        <v/>
      </c>
      <c r="K70" s="15" t="str">
        <f>IFERROR(ROUND(AVERAGEIF('Week 2 - Making'!$B:$B,'Product List'!$A70,'Week 2 - Making'!$P:$P),0),"")</f>
        <v/>
      </c>
      <c r="L70" s="227" t="str">
        <f>IFERROR(ROUND(AVERAGEIF('Week 3 - Making'!$B:$B,'Product List'!$A70,'Week 3 - Making'!$P:$P),0),"")</f>
        <v/>
      </c>
      <c r="M70" s="15" t="str">
        <f>IFERROR(ROUND(AVERAGEIF('Week 4 - Making'!$B:$B,'Product List'!$A70,'Week 4 - Making'!$P:$P),0),"")</f>
        <v/>
      </c>
      <c r="N70" s="15" t="str">
        <f>IFERROR(ROUND(AVERAGEIF('Week 5 - Making'!$B:$B,'Product List'!$A70,'Week 5 - Making'!$P:$P),0),"")</f>
        <v/>
      </c>
      <c r="O70" s="15"/>
      <c r="P70" s="15">
        <f t="array" ref="P70">iferror(xlookup(C70,'Product Families'!A:A,'Product Families'!S:S),"")</f>
        <v>0</v>
      </c>
    </row>
    <row r="71" ht="14.25" customHeight="1">
      <c r="A71" s="224" t="s">
        <v>623</v>
      </c>
      <c r="B71" s="225"/>
      <c r="C71" s="226" t="s">
        <v>374</v>
      </c>
      <c r="D71" s="15" t="str">
        <f t="array" ref="D71">IFERROR(XLOOKUP($C71,'Product Families'!$A:$A,'Product Families'!$D:$D),"")</f>
        <v/>
      </c>
      <c r="E71" s="15" t="str">
        <f t="array" ref="E71">IFERROR(XLOOKUP($C71,'Product Families'!$A:$A,'Product Families'!$E:$E),"")</f>
        <v/>
      </c>
      <c r="F71" s="15" t="str">
        <f t="array" ref="F71">IFERROR(XLOOKUP($C71,'Product Families'!$A:$A,'Product Families'!$F:$F),"")</f>
        <v/>
      </c>
      <c r="G71" s="15" t="str">
        <f t="array" ref="G71">IFERROR(XLOOKUP($C71,'Product Families'!$A:$A,'Product Families'!$G:$G),"")</f>
        <v/>
      </c>
      <c r="H71" s="15"/>
      <c r="I71" s="15"/>
      <c r="J71" s="15" t="str">
        <f>IFERROR(ROUND(AVERAGEIF('Week 1 - Making'!$B:$B,'Product List'!$A71,'Week 1 - Making'!$P:$P),0),"")</f>
        <v/>
      </c>
      <c r="K71" s="15" t="str">
        <f>IFERROR(ROUND(AVERAGEIF('Week 2 - Making'!$B:$B,'Product List'!$A71,'Week 2 - Making'!$P:$P),0),"")</f>
        <v/>
      </c>
      <c r="L71" s="227" t="str">
        <f>IFERROR(ROUND(AVERAGEIF('Week 3 - Making'!$B:$B,'Product List'!$A71,'Week 3 - Making'!$P:$P),0),"")</f>
        <v/>
      </c>
      <c r="M71" s="15" t="str">
        <f>IFERROR(ROUND(AVERAGEIF('Week 4 - Making'!$B:$B,'Product List'!$A71,'Week 4 - Making'!$P:$P),0),"")</f>
        <v/>
      </c>
      <c r="N71" s="15" t="str">
        <f>IFERROR(ROUND(AVERAGEIF('Week 5 - Making'!$B:$B,'Product List'!$A71,'Week 5 - Making'!$P:$P),0),"")</f>
        <v/>
      </c>
      <c r="O71" s="15"/>
      <c r="P71" s="15">
        <f t="array" ref="P71">iferror(xlookup(C71,'Product Families'!A:A,'Product Families'!S:S),"")</f>
        <v>0</v>
      </c>
    </row>
    <row r="72" ht="14.25" customHeight="1">
      <c r="A72" s="224" t="s">
        <v>628</v>
      </c>
      <c r="B72" s="225"/>
      <c r="C72" s="226" t="s">
        <v>374</v>
      </c>
      <c r="D72" s="15" t="str">
        <f t="array" ref="D72">IFERROR(XLOOKUP($C72,'Product Families'!$A:$A,'Product Families'!$D:$D),"")</f>
        <v/>
      </c>
      <c r="E72" s="15" t="str">
        <f t="array" ref="E72">IFERROR(XLOOKUP($C72,'Product Families'!$A:$A,'Product Families'!$E:$E),"")</f>
        <v/>
      </c>
      <c r="F72" s="15" t="str">
        <f t="array" ref="F72">IFERROR(XLOOKUP($C72,'Product Families'!$A:$A,'Product Families'!$F:$F),"")</f>
        <v/>
      </c>
      <c r="G72" s="15" t="str">
        <f t="array" ref="G72">IFERROR(XLOOKUP($C72,'Product Families'!$A:$A,'Product Families'!$G:$G),"")</f>
        <v/>
      </c>
      <c r="H72" s="15"/>
      <c r="I72" s="15"/>
      <c r="J72" s="15" t="str">
        <f>IFERROR(ROUND(AVERAGEIF('Week 1 - Making'!$B:$B,'Product List'!$A72,'Week 1 - Making'!$P:$P),0),"")</f>
        <v/>
      </c>
      <c r="K72" s="15" t="str">
        <f>IFERROR(ROUND(AVERAGEIF('Week 2 - Making'!$B:$B,'Product List'!$A72,'Week 2 - Making'!$P:$P),0),"")</f>
        <v/>
      </c>
      <c r="L72" s="227" t="str">
        <f>IFERROR(ROUND(AVERAGEIF('Week 3 - Making'!$B:$B,'Product List'!$A72,'Week 3 - Making'!$P:$P),0),"")</f>
        <v/>
      </c>
      <c r="M72" s="15" t="str">
        <f>IFERROR(ROUND(AVERAGEIF('Week 4 - Making'!$B:$B,'Product List'!$A72,'Week 4 - Making'!$P:$P),0),"")</f>
        <v/>
      </c>
      <c r="N72" s="15" t="str">
        <f>IFERROR(ROUND(AVERAGEIF('Week 5 - Making'!$B:$B,'Product List'!$A72,'Week 5 - Making'!$P:$P),0),"")</f>
        <v/>
      </c>
      <c r="O72" s="15"/>
      <c r="P72" s="15">
        <f t="array" ref="P72">iferror(xlookup(C72,'Product Families'!A:A,'Product Families'!S:S),"")</f>
        <v>0</v>
      </c>
    </row>
    <row r="73" ht="14.25" customHeight="1">
      <c r="A73" s="224" t="s">
        <v>630</v>
      </c>
      <c r="B73" s="225"/>
      <c r="C73" s="226" t="s">
        <v>374</v>
      </c>
      <c r="D73" s="15" t="str">
        <f t="array" ref="D73">IFERROR(XLOOKUP($C73,'Product Families'!$A:$A,'Product Families'!$D:$D),"")</f>
        <v/>
      </c>
      <c r="E73" s="15" t="str">
        <f t="array" ref="E73">IFERROR(XLOOKUP($C73,'Product Families'!$A:$A,'Product Families'!$E:$E),"")</f>
        <v/>
      </c>
      <c r="F73" s="15" t="str">
        <f t="array" ref="F73">IFERROR(XLOOKUP($C73,'Product Families'!$A:$A,'Product Families'!$F:$F),"")</f>
        <v/>
      </c>
      <c r="G73" s="15" t="str">
        <f t="array" ref="G73">IFERROR(XLOOKUP($C73,'Product Families'!$A:$A,'Product Families'!$G:$G),"")</f>
        <v/>
      </c>
      <c r="H73" s="15"/>
      <c r="I73" s="15"/>
      <c r="J73" s="15" t="str">
        <f>IFERROR(ROUND(AVERAGEIF('Week 1 - Making'!$B:$B,'Product List'!$A73,'Week 1 - Making'!$P:$P),0),"")</f>
        <v/>
      </c>
      <c r="K73" s="15" t="str">
        <f>IFERROR(ROUND(AVERAGEIF('Week 2 - Making'!$B:$B,'Product List'!$A73,'Week 2 - Making'!$P:$P),0),"")</f>
        <v/>
      </c>
      <c r="L73" s="227" t="str">
        <f>IFERROR(ROUND(AVERAGEIF('Week 3 - Making'!$B:$B,'Product List'!$A73,'Week 3 - Making'!$P:$P),0),"")</f>
        <v/>
      </c>
      <c r="M73" s="15" t="str">
        <f>IFERROR(ROUND(AVERAGEIF('Week 4 - Making'!$B:$B,'Product List'!$A73,'Week 4 - Making'!$P:$P),0),"")</f>
        <v/>
      </c>
      <c r="N73" s="15" t="str">
        <f>IFERROR(ROUND(AVERAGEIF('Week 5 - Making'!$B:$B,'Product List'!$A73,'Week 5 - Making'!$P:$P),0),"")</f>
        <v/>
      </c>
      <c r="O73" s="15"/>
      <c r="P73" s="15">
        <f t="array" ref="P73">iferror(xlookup(C73,'Product Families'!A:A,'Product Families'!S:S),"")</f>
        <v>0</v>
      </c>
    </row>
    <row r="74" ht="14.25" customHeight="1">
      <c r="A74" s="224" t="s">
        <v>635</v>
      </c>
      <c r="B74" s="225"/>
      <c r="C74" s="226" t="s">
        <v>374</v>
      </c>
      <c r="D74" s="15" t="str">
        <f t="array" ref="D74">IFERROR(XLOOKUP($C74,'Product Families'!$A:$A,'Product Families'!$D:$D),"")</f>
        <v/>
      </c>
      <c r="E74" s="15" t="str">
        <f t="array" ref="E74">IFERROR(XLOOKUP($C74,'Product Families'!$A:$A,'Product Families'!$E:$E),"")</f>
        <v/>
      </c>
      <c r="F74" s="15" t="str">
        <f t="array" ref="F74">IFERROR(XLOOKUP($C74,'Product Families'!$A:$A,'Product Families'!$F:$F),"")</f>
        <v/>
      </c>
      <c r="G74" s="15" t="str">
        <f t="array" ref="G74">IFERROR(XLOOKUP($C74,'Product Families'!$A:$A,'Product Families'!$G:$G),"")</f>
        <v/>
      </c>
      <c r="H74" s="15"/>
      <c r="I74" s="15"/>
      <c r="J74" s="15" t="str">
        <f>IFERROR(ROUND(AVERAGEIF('Week 1 - Making'!$B:$B,'Product List'!$A74,'Week 1 - Making'!$P:$P),0),"")</f>
        <v/>
      </c>
      <c r="K74" s="15" t="str">
        <f>IFERROR(ROUND(AVERAGEIF('Week 2 - Making'!$B:$B,'Product List'!$A74,'Week 2 - Making'!$P:$P),0),"")</f>
        <v/>
      </c>
      <c r="L74" s="227" t="str">
        <f>IFERROR(ROUND(AVERAGEIF('Week 3 - Making'!$B:$B,'Product List'!$A74,'Week 3 - Making'!$P:$P),0),"")</f>
        <v/>
      </c>
      <c r="M74" s="15" t="str">
        <f>IFERROR(ROUND(AVERAGEIF('Week 4 - Making'!$B:$B,'Product List'!$A74,'Week 4 - Making'!$P:$P),0),"")</f>
        <v/>
      </c>
      <c r="N74" s="15" t="str">
        <f>IFERROR(ROUND(AVERAGEIF('Week 5 - Making'!$B:$B,'Product List'!$A74,'Week 5 - Making'!$P:$P),0),"")</f>
        <v/>
      </c>
      <c r="O74" s="15"/>
      <c r="P74" s="15">
        <f t="array" ref="P74">iferror(xlookup(C74,'Product Families'!A:A,'Product Families'!S:S),"")</f>
        <v>0</v>
      </c>
    </row>
    <row r="75" ht="14.25" customHeight="1">
      <c r="A75" s="224" t="s">
        <v>640</v>
      </c>
      <c r="B75" s="225"/>
      <c r="C75" s="226" t="s">
        <v>374</v>
      </c>
      <c r="D75" s="15" t="str">
        <f t="array" ref="D75">IFERROR(XLOOKUP($C75,'Product Families'!$A:$A,'Product Families'!$D:$D),"")</f>
        <v/>
      </c>
      <c r="E75" s="15" t="str">
        <f t="array" ref="E75">IFERROR(XLOOKUP($C75,'Product Families'!$A:$A,'Product Families'!$E:$E),"")</f>
        <v/>
      </c>
      <c r="F75" s="15" t="str">
        <f t="array" ref="F75">IFERROR(XLOOKUP($C75,'Product Families'!$A:$A,'Product Families'!$F:$F),"")</f>
        <v/>
      </c>
      <c r="G75" s="15" t="str">
        <f t="array" ref="G75">IFERROR(XLOOKUP($C75,'Product Families'!$A:$A,'Product Families'!$G:$G),"")</f>
        <v/>
      </c>
      <c r="H75" s="15"/>
      <c r="I75" s="15"/>
      <c r="J75" s="15" t="str">
        <f>IFERROR(ROUND(AVERAGEIF('Week 1 - Making'!$B:$B,'Product List'!$A75,'Week 1 - Making'!$P:$P),0),"")</f>
        <v/>
      </c>
      <c r="K75" s="15" t="str">
        <f>IFERROR(ROUND(AVERAGEIF('Week 2 - Making'!$B:$B,'Product List'!$A75,'Week 2 - Making'!$P:$P),0),"")</f>
        <v/>
      </c>
      <c r="L75" s="227" t="str">
        <f>IFERROR(ROUND(AVERAGEIF('Week 3 - Making'!$B:$B,'Product List'!$A75,'Week 3 - Making'!$P:$P),0),"")</f>
        <v/>
      </c>
      <c r="M75" s="15" t="str">
        <f>IFERROR(ROUND(AVERAGEIF('Week 4 - Making'!$B:$B,'Product List'!$A75,'Week 4 - Making'!$P:$P),0),"")</f>
        <v/>
      </c>
      <c r="N75" s="15" t="str">
        <f>IFERROR(ROUND(AVERAGEIF('Week 5 - Making'!$B:$B,'Product List'!$A75,'Week 5 - Making'!$P:$P),0),"")</f>
        <v/>
      </c>
      <c r="O75" s="15"/>
      <c r="P75" s="15">
        <f t="array" ref="P75">iferror(xlookup(C75,'Product Families'!A:A,'Product Families'!S:S),"")</f>
        <v>0</v>
      </c>
    </row>
    <row r="76" ht="14.25" customHeight="1">
      <c r="A76" s="224" t="s">
        <v>646</v>
      </c>
      <c r="B76" s="225"/>
      <c r="C76" s="226" t="s">
        <v>374</v>
      </c>
      <c r="D76" s="15" t="str">
        <f t="array" ref="D76">IFERROR(XLOOKUP($C76,'Product Families'!$A:$A,'Product Families'!$D:$D),"")</f>
        <v/>
      </c>
      <c r="E76" s="15" t="str">
        <f t="array" ref="E76">IFERROR(XLOOKUP($C76,'Product Families'!$A:$A,'Product Families'!$E:$E),"")</f>
        <v/>
      </c>
      <c r="F76" s="15" t="str">
        <f t="array" ref="F76">IFERROR(XLOOKUP($C76,'Product Families'!$A:$A,'Product Families'!$F:$F),"")</f>
        <v/>
      </c>
      <c r="G76" s="15" t="str">
        <f t="array" ref="G76">IFERROR(XLOOKUP($C76,'Product Families'!$A:$A,'Product Families'!$G:$G),"")</f>
        <v/>
      </c>
      <c r="H76" s="15"/>
      <c r="I76" s="15"/>
      <c r="J76" s="15" t="str">
        <f>IFERROR(ROUND(AVERAGEIF('Week 1 - Making'!$B:$B,'Product List'!$A76,'Week 1 - Making'!$P:$P),0),"")</f>
        <v/>
      </c>
      <c r="K76" s="15" t="str">
        <f>IFERROR(ROUND(AVERAGEIF('Week 2 - Making'!$B:$B,'Product List'!$A76,'Week 2 - Making'!$P:$P),0),"")</f>
        <v/>
      </c>
      <c r="L76" s="227" t="str">
        <f>IFERROR(ROUND(AVERAGEIF('Week 3 - Making'!$B:$B,'Product List'!$A76,'Week 3 - Making'!$P:$P),0),"")</f>
        <v/>
      </c>
      <c r="M76" s="15" t="str">
        <f>IFERROR(ROUND(AVERAGEIF('Week 4 - Making'!$B:$B,'Product List'!$A76,'Week 4 - Making'!$P:$P),0),"")</f>
        <v/>
      </c>
      <c r="N76" s="15" t="str">
        <f>IFERROR(ROUND(AVERAGEIF('Week 5 - Making'!$B:$B,'Product List'!$A76,'Week 5 - Making'!$P:$P),0),"")</f>
        <v/>
      </c>
      <c r="O76" s="15"/>
      <c r="P76" s="15">
        <f t="array" ref="P76">iferror(xlookup(C76,'Product Families'!A:A,'Product Families'!S:S),"")</f>
        <v>0</v>
      </c>
    </row>
    <row r="77" ht="14.25" customHeight="1">
      <c r="A77" s="224" t="s">
        <v>650</v>
      </c>
      <c r="B77" s="225"/>
      <c r="C77" s="226" t="s">
        <v>374</v>
      </c>
      <c r="D77" s="15" t="str">
        <f t="array" ref="D77">IFERROR(XLOOKUP($C77,'Product Families'!$A:$A,'Product Families'!$D:$D),"")</f>
        <v/>
      </c>
      <c r="E77" s="15" t="str">
        <f t="array" ref="E77">IFERROR(XLOOKUP($C77,'Product Families'!$A:$A,'Product Families'!$E:$E),"")</f>
        <v/>
      </c>
      <c r="F77" s="15" t="str">
        <f t="array" ref="F77">IFERROR(XLOOKUP($C77,'Product Families'!$A:$A,'Product Families'!$F:$F),"")</f>
        <v/>
      </c>
      <c r="G77" s="15" t="str">
        <f t="array" ref="G77">IFERROR(XLOOKUP($C77,'Product Families'!$A:$A,'Product Families'!$G:$G),"")</f>
        <v/>
      </c>
      <c r="H77" s="15"/>
      <c r="I77" s="15"/>
      <c r="J77" s="15" t="str">
        <f>IFERROR(ROUND(AVERAGEIF('Week 1 - Making'!$B:$B,'Product List'!$A77,'Week 1 - Making'!$P:$P),0),"")</f>
        <v/>
      </c>
      <c r="K77" s="15" t="str">
        <f>IFERROR(ROUND(AVERAGEIF('Week 2 - Making'!$B:$B,'Product List'!$A77,'Week 2 - Making'!$P:$P),0),"")</f>
        <v/>
      </c>
      <c r="L77" s="227" t="str">
        <f>IFERROR(ROUND(AVERAGEIF('Week 3 - Making'!$B:$B,'Product List'!$A77,'Week 3 - Making'!$P:$P),0),"")</f>
        <v/>
      </c>
      <c r="M77" s="15" t="str">
        <f>IFERROR(ROUND(AVERAGEIF('Week 4 - Making'!$B:$B,'Product List'!$A77,'Week 4 - Making'!$P:$P),0),"")</f>
        <v/>
      </c>
      <c r="N77" s="15" t="str">
        <f>IFERROR(ROUND(AVERAGEIF('Week 5 - Making'!$B:$B,'Product List'!$A77,'Week 5 - Making'!$P:$P),0),"")</f>
        <v/>
      </c>
      <c r="O77" s="15"/>
      <c r="P77" s="15">
        <f t="array" ref="P77">iferror(xlookup(C77,'Product Families'!A:A,'Product Families'!S:S),"")</f>
        <v>0</v>
      </c>
    </row>
    <row r="78" ht="14.25" customHeight="1">
      <c r="A78" s="224" t="s">
        <v>655</v>
      </c>
      <c r="B78" s="225"/>
      <c r="C78" s="226" t="s">
        <v>374</v>
      </c>
      <c r="D78" s="15" t="str">
        <f t="array" ref="D78">IFERROR(XLOOKUP($C78,'Product Families'!$A:$A,'Product Families'!$D:$D),"")</f>
        <v/>
      </c>
      <c r="E78" s="15" t="str">
        <f t="array" ref="E78">IFERROR(XLOOKUP($C78,'Product Families'!$A:$A,'Product Families'!$E:$E),"")</f>
        <v/>
      </c>
      <c r="F78" s="15" t="str">
        <f t="array" ref="F78">IFERROR(XLOOKUP($C78,'Product Families'!$A:$A,'Product Families'!$F:$F),"")</f>
        <v/>
      </c>
      <c r="G78" s="15" t="str">
        <f t="array" ref="G78">IFERROR(XLOOKUP($C78,'Product Families'!$A:$A,'Product Families'!$G:$G),"")</f>
        <v/>
      </c>
      <c r="H78" s="15"/>
      <c r="I78" s="15"/>
      <c r="J78" s="15" t="str">
        <f>IFERROR(ROUND(AVERAGEIF('Week 1 - Making'!$B:$B,'Product List'!$A78,'Week 1 - Making'!$P:$P),0),"")</f>
        <v/>
      </c>
      <c r="K78" s="15" t="str">
        <f>IFERROR(ROUND(AVERAGEIF('Week 2 - Making'!$B:$B,'Product List'!$A78,'Week 2 - Making'!$P:$P),0),"")</f>
        <v/>
      </c>
      <c r="L78" s="227" t="str">
        <f>IFERROR(ROUND(AVERAGEIF('Week 3 - Making'!$B:$B,'Product List'!$A78,'Week 3 - Making'!$P:$P),0),"")</f>
        <v/>
      </c>
      <c r="M78" s="15" t="str">
        <f>IFERROR(ROUND(AVERAGEIF('Week 4 - Making'!$B:$B,'Product List'!$A78,'Week 4 - Making'!$P:$P),0),"")</f>
        <v/>
      </c>
      <c r="N78" s="15" t="str">
        <f>IFERROR(ROUND(AVERAGEIF('Week 5 - Making'!$B:$B,'Product List'!$A78,'Week 5 - Making'!$P:$P),0),"")</f>
        <v/>
      </c>
      <c r="O78" s="15"/>
      <c r="P78" s="15">
        <f t="array" ref="P78">iferror(xlookup(C78,'Product Families'!A:A,'Product Families'!S:S),"")</f>
        <v>0</v>
      </c>
    </row>
    <row r="79" ht="14.25" customHeight="1">
      <c r="A79" s="224" t="s">
        <v>659</v>
      </c>
      <c r="B79" s="225"/>
      <c r="C79" s="226" t="s">
        <v>374</v>
      </c>
      <c r="D79" s="15" t="str">
        <f t="array" ref="D79">IFERROR(XLOOKUP($C79,'Product Families'!$A:$A,'Product Families'!$D:$D),"")</f>
        <v/>
      </c>
      <c r="E79" s="15" t="str">
        <f t="array" ref="E79">IFERROR(XLOOKUP($C79,'Product Families'!$A:$A,'Product Families'!$E:$E),"")</f>
        <v/>
      </c>
      <c r="F79" s="15" t="str">
        <f t="array" ref="F79">IFERROR(XLOOKUP($C79,'Product Families'!$A:$A,'Product Families'!$F:$F),"")</f>
        <v/>
      </c>
      <c r="G79" s="15" t="str">
        <f t="array" ref="G79">IFERROR(XLOOKUP($C79,'Product Families'!$A:$A,'Product Families'!$G:$G),"")</f>
        <v/>
      </c>
      <c r="H79" s="15"/>
      <c r="I79" s="15"/>
      <c r="J79" s="15" t="str">
        <f>IFERROR(ROUND(AVERAGEIF('Week 1 - Making'!$B:$B,'Product List'!$A79,'Week 1 - Making'!$P:$P),0),"")</f>
        <v/>
      </c>
      <c r="K79" s="15" t="str">
        <f>IFERROR(ROUND(AVERAGEIF('Week 2 - Making'!$B:$B,'Product List'!$A79,'Week 2 - Making'!$P:$P),0),"")</f>
        <v/>
      </c>
      <c r="L79" s="227" t="str">
        <f>IFERROR(ROUND(AVERAGEIF('Week 3 - Making'!$B:$B,'Product List'!$A79,'Week 3 - Making'!$P:$P),0),"")</f>
        <v/>
      </c>
      <c r="M79" s="15" t="str">
        <f>IFERROR(ROUND(AVERAGEIF('Week 4 - Making'!$B:$B,'Product List'!$A79,'Week 4 - Making'!$P:$P),0),"")</f>
        <v/>
      </c>
      <c r="N79" s="15" t="str">
        <f>IFERROR(ROUND(AVERAGEIF('Week 5 - Making'!$B:$B,'Product List'!$A79,'Week 5 - Making'!$P:$P),0),"")</f>
        <v/>
      </c>
      <c r="O79" s="15"/>
      <c r="P79" s="15">
        <f t="array" ref="P79">iferror(xlookup(C79,'Product Families'!A:A,'Product Families'!S:S),"")</f>
        <v>0</v>
      </c>
    </row>
    <row r="80" ht="14.25" customHeight="1">
      <c r="A80" s="224" t="s">
        <v>662</v>
      </c>
      <c r="B80" s="225"/>
      <c r="C80" s="226" t="s">
        <v>374</v>
      </c>
      <c r="D80" s="15" t="str">
        <f t="array" ref="D80">IFERROR(XLOOKUP($C80,'Product Families'!$A:$A,'Product Families'!$D:$D),"")</f>
        <v/>
      </c>
      <c r="E80" s="15" t="str">
        <f t="array" ref="E80">IFERROR(XLOOKUP($C80,'Product Families'!$A:$A,'Product Families'!$E:$E),"")</f>
        <v/>
      </c>
      <c r="F80" s="15" t="str">
        <f t="array" ref="F80">IFERROR(XLOOKUP($C80,'Product Families'!$A:$A,'Product Families'!$F:$F),"")</f>
        <v/>
      </c>
      <c r="G80" s="15" t="str">
        <f t="array" ref="G80">IFERROR(XLOOKUP($C80,'Product Families'!$A:$A,'Product Families'!$G:$G),"")</f>
        <v/>
      </c>
      <c r="H80" s="15"/>
      <c r="I80" s="15"/>
      <c r="J80" s="15" t="str">
        <f>IFERROR(ROUND(AVERAGEIF('Week 1 - Making'!$B:$B,'Product List'!$A80,'Week 1 - Making'!$P:$P),0),"")</f>
        <v/>
      </c>
      <c r="K80" s="15" t="str">
        <f>IFERROR(ROUND(AVERAGEIF('Week 2 - Making'!$B:$B,'Product List'!$A80,'Week 2 - Making'!$P:$P),0),"")</f>
        <v/>
      </c>
      <c r="L80" s="227" t="str">
        <f>IFERROR(ROUND(AVERAGEIF('Week 3 - Making'!$B:$B,'Product List'!$A80,'Week 3 - Making'!$P:$P),0),"")</f>
        <v/>
      </c>
      <c r="M80" s="15" t="str">
        <f>IFERROR(ROUND(AVERAGEIF('Week 4 - Making'!$B:$B,'Product List'!$A80,'Week 4 - Making'!$P:$P),0),"")</f>
        <v/>
      </c>
      <c r="N80" s="15" t="str">
        <f>IFERROR(ROUND(AVERAGEIF('Week 5 - Making'!$B:$B,'Product List'!$A80,'Week 5 - Making'!$P:$P),0),"")</f>
        <v/>
      </c>
      <c r="O80" s="15"/>
      <c r="P80" s="15">
        <f t="array" ref="P80">iferror(xlookup(C80,'Product Families'!A:A,'Product Families'!S:S),"")</f>
        <v>0</v>
      </c>
    </row>
    <row r="81" ht="14.25" customHeight="1">
      <c r="A81" s="224" t="s">
        <v>667</v>
      </c>
      <c r="B81" s="225"/>
      <c r="C81" s="226" t="s">
        <v>374</v>
      </c>
      <c r="D81" s="15" t="str">
        <f t="array" ref="D81">IFERROR(XLOOKUP($C81,'Product Families'!$A:$A,'Product Families'!$D:$D),"")</f>
        <v/>
      </c>
      <c r="E81" s="15" t="str">
        <f t="array" ref="E81">IFERROR(XLOOKUP($C81,'Product Families'!$A:$A,'Product Families'!$E:$E),"")</f>
        <v/>
      </c>
      <c r="F81" s="15" t="str">
        <f t="array" ref="F81">IFERROR(XLOOKUP($C81,'Product Families'!$A:$A,'Product Families'!$F:$F),"")</f>
        <v/>
      </c>
      <c r="G81" s="15" t="str">
        <f t="array" ref="G81">IFERROR(XLOOKUP($C81,'Product Families'!$A:$A,'Product Families'!$G:$G),"")</f>
        <v/>
      </c>
      <c r="H81" s="15"/>
      <c r="I81" s="15"/>
      <c r="J81" s="15" t="str">
        <f>IFERROR(ROUND(AVERAGEIF('Week 1 - Making'!$B:$B,'Product List'!$A81,'Week 1 - Making'!$P:$P),0),"")</f>
        <v/>
      </c>
      <c r="K81" s="15" t="str">
        <f>IFERROR(ROUND(AVERAGEIF('Week 2 - Making'!$B:$B,'Product List'!$A81,'Week 2 - Making'!$P:$P),0),"")</f>
        <v/>
      </c>
      <c r="L81" s="227" t="str">
        <f>IFERROR(ROUND(AVERAGEIF('Week 3 - Making'!$B:$B,'Product List'!$A81,'Week 3 - Making'!$P:$P),0),"")</f>
        <v/>
      </c>
      <c r="M81" s="15" t="str">
        <f>IFERROR(ROUND(AVERAGEIF('Week 4 - Making'!$B:$B,'Product List'!$A81,'Week 4 - Making'!$P:$P),0),"")</f>
        <v/>
      </c>
      <c r="N81" s="15" t="str">
        <f>IFERROR(ROUND(AVERAGEIF('Week 5 - Making'!$B:$B,'Product List'!$A81,'Week 5 - Making'!$P:$P),0),"")</f>
        <v/>
      </c>
      <c r="O81" s="15"/>
      <c r="P81" s="15">
        <f t="array" ref="P81">iferror(xlookup(C81,'Product Families'!A:A,'Product Families'!S:S),"")</f>
        <v>0</v>
      </c>
    </row>
    <row r="82" ht="14.25" customHeight="1">
      <c r="A82" s="224" t="s">
        <v>673</v>
      </c>
      <c r="B82" s="225"/>
      <c r="C82" s="226" t="s">
        <v>374</v>
      </c>
      <c r="D82" s="15" t="str">
        <f t="array" ref="D82">IFERROR(XLOOKUP($C82,'Product Families'!$A:$A,'Product Families'!$D:$D),"")</f>
        <v/>
      </c>
      <c r="E82" s="15" t="str">
        <f t="array" ref="E82">IFERROR(XLOOKUP($C82,'Product Families'!$A:$A,'Product Families'!$E:$E),"")</f>
        <v/>
      </c>
      <c r="F82" s="15" t="str">
        <f t="array" ref="F82">IFERROR(XLOOKUP($C82,'Product Families'!$A:$A,'Product Families'!$F:$F),"")</f>
        <v/>
      </c>
      <c r="G82" s="15" t="str">
        <f t="array" ref="G82">IFERROR(XLOOKUP($C82,'Product Families'!$A:$A,'Product Families'!$G:$G),"")</f>
        <v/>
      </c>
      <c r="H82" s="15"/>
      <c r="I82" s="15"/>
      <c r="J82" s="15" t="str">
        <f>IFERROR(ROUND(AVERAGEIF('Week 1 - Making'!$B:$B,'Product List'!$A82,'Week 1 - Making'!$P:$P),0),"")</f>
        <v/>
      </c>
      <c r="K82" s="15" t="str">
        <f>IFERROR(ROUND(AVERAGEIF('Week 2 - Making'!$B:$B,'Product List'!$A82,'Week 2 - Making'!$P:$P),0),"")</f>
        <v/>
      </c>
      <c r="L82" s="227" t="str">
        <f>IFERROR(ROUND(AVERAGEIF('Week 3 - Making'!$B:$B,'Product List'!$A82,'Week 3 - Making'!$P:$P),0),"")</f>
        <v/>
      </c>
      <c r="M82" s="15" t="str">
        <f>IFERROR(ROUND(AVERAGEIF('Week 4 - Making'!$B:$B,'Product List'!$A82,'Week 4 - Making'!$P:$P),0),"")</f>
        <v/>
      </c>
      <c r="N82" s="15" t="str">
        <f>IFERROR(ROUND(AVERAGEIF('Week 5 - Making'!$B:$B,'Product List'!$A82,'Week 5 - Making'!$P:$P),0),"")</f>
        <v/>
      </c>
      <c r="O82" s="15"/>
      <c r="P82" s="15">
        <f t="array" ref="P82">iferror(xlookup(C82,'Product Families'!A:A,'Product Families'!S:S),"")</f>
        <v>0</v>
      </c>
    </row>
    <row r="83" ht="14.25" customHeight="1">
      <c r="A83" s="224" t="s">
        <v>678</v>
      </c>
      <c r="B83" s="225"/>
      <c r="C83" s="226" t="s">
        <v>374</v>
      </c>
      <c r="D83" s="15" t="str">
        <f t="array" ref="D83">IFERROR(XLOOKUP($C83,'Product Families'!$A:$A,'Product Families'!$D:$D),"")</f>
        <v/>
      </c>
      <c r="E83" s="15" t="str">
        <f t="array" ref="E83">IFERROR(XLOOKUP($C83,'Product Families'!$A:$A,'Product Families'!$E:$E),"")</f>
        <v/>
      </c>
      <c r="F83" s="15" t="str">
        <f t="array" ref="F83">IFERROR(XLOOKUP($C83,'Product Families'!$A:$A,'Product Families'!$F:$F),"")</f>
        <v/>
      </c>
      <c r="G83" s="15" t="str">
        <f t="array" ref="G83">IFERROR(XLOOKUP($C83,'Product Families'!$A:$A,'Product Families'!$G:$G),"")</f>
        <v/>
      </c>
      <c r="H83" s="15"/>
      <c r="I83" s="15"/>
      <c r="J83" s="15" t="str">
        <f>IFERROR(ROUND(AVERAGEIF('Week 1 - Making'!$B:$B,'Product List'!$A83,'Week 1 - Making'!$P:$P),0),"")</f>
        <v/>
      </c>
      <c r="K83" s="15" t="str">
        <f>IFERROR(ROUND(AVERAGEIF('Week 2 - Making'!$B:$B,'Product List'!$A83,'Week 2 - Making'!$P:$P),0),"")</f>
        <v/>
      </c>
      <c r="L83" s="227" t="str">
        <f>IFERROR(ROUND(AVERAGEIF('Week 3 - Making'!$B:$B,'Product List'!$A83,'Week 3 - Making'!$P:$P),0),"")</f>
        <v/>
      </c>
      <c r="M83" s="15" t="str">
        <f>IFERROR(ROUND(AVERAGEIF('Week 4 - Making'!$B:$B,'Product List'!$A83,'Week 4 - Making'!$P:$P),0),"")</f>
        <v/>
      </c>
      <c r="N83" s="15" t="str">
        <f>IFERROR(ROUND(AVERAGEIF('Week 5 - Making'!$B:$B,'Product List'!$A83,'Week 5 - Making'!$P:$P),0),"")</f>
        <v/>
      </c>
      <c r="O83" s="15"/>
      <c r="P83" s="15">
        <f t="array" ref="P83">iferror(xlookup(C83,'Product Families'!A:A,'Product Families'!S:S),"")</f>
        <v>0</v>
      </c>
    </row>
    <row r="84" ht="14.25" customHeight="1">
      <c r="A84" s="224" t="s">
        <v>686</v>
      </c>
      <c r="B84" s="225"/>
      <c r="C84" s="226" t="s">
        <v>374</v>
      </c>
      <c r="D84" s="15" t="str">
        <f t="array" ref="D84">IFERROR(XLOOKUP($C84,'Product Families'!$A:$A,'Product Families'!$D:$D),"")</f>
        <v/>
      </c>
      <c r="E84" s="15" t="str">
        <f t="array" ref="E84">IFERROR(XLOOKUP($C84,'Product Families'!$A:$A,'Product Families'!$E:$E),"")</f>
        <v/>
      </c>
      <c r="F84" s="15" t="str">
        <f t="array" ref="F84">IFERROR(XLOOKUP($C84,'Product Families'!$A:$A,'Product Families'!$F:$F),"")</f>
        <v/>
      </c>
      <c r="G84" s="15" t="str">
        <f t="array" ref="G84">IFERROR(XLOOKUP($C84,'Product Families'!$A:$A,'Product Families'!$G:$G),"")</f>
        <v/>
      </c>
      <c r="H84" s="15"/>
      <c r="I84" s="15"/>
      <c r="J84" s="15" t="str">
        <f>IFERROR(ROUND(AVERAGEIF('Week 1 - Making'!$B:$B,'Product List'!$A84,'Week 1 - Making'!$P:$P),0),"")</f>
        <v/>
      </c>
      <c r="K84" s="15" t="str">
        <f>IFERROR(ROUND(AVERAGEIF('Week 2 - Making'!$B:$B,'Product List'!$A84,'Week 2 - Making'!$P:$P),0),"")</f>
        <v/>
      </c>
      <c r="L84" s="227" t="str">
        <f>IFERROR(ROUND(AVERAGEIF('Week 3 - Making'!$B:$B,'Product List'!$A84,'Week 3 - Making'!$P:$P),0),"")</f>
        <v/>
      </c>
      <c r="M84" s="15" t="str">
        <f>IFERROR(ROUND(AVERAGEIF('Week 4 - Making'!$B:$B,'Product List'!$A84,'Week 4 - Making'!$P:$P),0),"")</f>
        <v/>
      </c>
      <c r="N84" s="15" t="str">
        <f>IFERROR(ROUND(AVERAGEIF('Week 5 - Making'!$B:$B,'Product List'!$A84,'Week 5 - Making'!$P:$P),0),"")</f>
        <v/>
      </c>
      <c r="O84" s="15"/>
      <c r="P84" s="15">
        <f t="array" ref="P84">iferror(xlookup(C84,'Product Families'!A:A,'Product Families'!S:S),"")</f>
        <v>0</v>
      </c>
    </row>
    <row r="85" ht="14.25" customHeight="1">
      <c r="A85" s="224" t="s">
        <v>692</v>
      </c>
      <c r="B85" s="225"/>
      <c r="C85" s="226" t="s">
        <v>374</v>
      </c>
      <c r="D85" s="15" t="str">
        <f t="array" ref="D85">IFERROR(XLOOKUP($C85,'Product Families'!$A:$A,'Product Families'!$D:$D),"")</f>
        <v/>
      </c>
      <c r="E85" s="15" t="str">
        <f t="array" ref="E85">IFERROR(XLOOKUP($C85,'Product Families'!$A:$A,'Product Families'!$E:$E),"")</f>
        <v/>
      </c>
      <c r="F85" s="15" t="str">
        <f t="array" ref="F85">IFERROR(XLOOKUP($C85,'Product Families'!$A:$A,'Product Families'!$F:$F),"")</f>
        <v/>
      </c>
      <c r="G85" s="15" t="str">
        <f t="array" ref="G85">IFERROR(XLOOKUP($C85,'Product Families'!$A:$A,'Product Families'!$G:$G),"")</f>
        <v/>
      </c>
      <c r="H85" s="15"/>
      <c r="I85" s="15"/>
      <c r="J85" s="15" t="str">
        <f>IFERROR(ROUND(AVERAGEIF('Week 1 - Making'!$B:$B,'Product List'!$A85,'Week 1 - Making'!$P:$P),0),"")</f>
        <v/>
      </c>
      <c r="K85" s="15" t="str">
        <f>IFERROR(ROUND(AVERAGEIF('Week 2 - Making'!$B:$B,'Product List'!$A85,'Week 2 - Making'!$P:$P),0),"")</f>
        <v/>
      </c>
      <c r="L85" s="227" t="str">
        <f>IFERROR(ROUND(AVERAGEIF('Week 3 - Making'!$B:$B,'Product List'!$A85,'Week 3 - Making'!$P:$P),0),"")</f>
        <v/>
      </c>
      <c r="M85" s="15" t="str">
        <f>IFERROR(ROUND(AVERAGEIF('Week 4 - Making'!$B:$B,'Product List'!$A85,'Week 4 - Making'!$P:$P),0),"")</f>
        <v/>
      </c>
      <c r="N85" s="15" t="str">
        <f>IFERROR(ROUND(AVERAGEIF('Week 5 - Making'!$B:$B,'Product List'!$A85,'Week 5 - Making'!$P:$P),0),"")</f>
        <v/>
      </c>
      <c r="O85" s="15"/>
      <c r="P85" s="15">
        <f t="array" ref="P85">iferror(xlookup(C85,'Product Families'!A:A,'Product Families'!S:S),"")</f>
        <v>0</v>
      </c>
    </row>
    <row r="86" ht="14.25" customHeight="1">
      <c r="A86" s="224" t="s">
        <v>699</v>
      </c>
      <c r="B86" s="225"/>
      <c r="C86" s="226" t="s">
        <v>374</v>
      </c>
      <c r="D86" s="15" t="str">
        <f t="array" ref="D86">IFERROR(XLOOKUP($C86,'Product Families'!$A:$A,'Product Families'!$D:$D),"")</f>
        <v/>
      </c>
      <c r="E86" s="15" t="str">
        <f t="array" ref="E86">IFERROR(XLOOKUP($C86,'Product Families'!$A:$A,'Product Families'!$E:$E),"")</f>
        <v/>
      </c>
      <c r="F86" s="15" t="str">
        <f t="array" ref="F86">IFERROR(XLOOKUP($C86,'Product Families'!$A:$A,'Product Families'!$F:$F),"")</f>
        <v/>
      </c>
      <c r="G86" s="15" t="str">
        <f t="array" ref="G86">IFERROR(XLOOKUP($C86,'Product Families'!$A:$A,'Product Families'!$G:$G),"")</f>
        <v/>
      </c>
      <c r="H86" s="15"/>
      <c r="I86" s="15"/>
      <c r="J86" s="15" t="str">
        <f>IFERROR(ROUND(AVERAGEIF('Week 1 - Making'!$B:$B,'Product List'!$A86,'Week 1 - Making'!$P:$P),0),"")</f>
        <v/>
      </c>
      <c r="K86" s="15" t="str">
        <f>IFERROR(ROUND(AVERAGEIF('Week 2 - Making'!$B:$B,'Product List'!$A86,'Week 2 - Making'!$P:$P),0),"")</f>
        <v/>
      </c>
      <c r="L86" s="227" t="str">
        <f>IFERROR(ROUND(AVERAGEIF('Week 3 - Making'!$B:$B,'Product List'!$A86,'Week 3 - Making'!$P:$P),0),"")</f>
        <v/>
      </c>
      <c r="M86" s="15" t="str">
        <f>IFERROR(ROUND(AVERAGEIF('Week 4 - Making'!$B:$B,'Product List'!$A86,'Week 4 - Making'!$P:$P),0),"")</f>
        <v/>
      </c>
      <c r="N86" s="15" t="str">
        <f>IFERROR(ROUND(AVERAGEIF('Week 5 - Making'!$B:$B,'Product List'!$A86,'Week 5 - Making'!$P:$P),0),"")</f>
        <v/>
      </c>
      <c r="O86" s="15"/>
      <c r="P86" s="15">
        <f t="array" ref="P86">iferror(xlookup(C86,'Product Families'!A:A,'Product Families'!S:S),"")</f>
        <v>0</v>
      </c>
    </row>
    <row r="87" ht="14.25" customHeight="1">
      <c r="A87" s="224" t="s">
        <v>702</v>
      </c>
      <c r="B87" s="225"/>
      <c r="C87" s="226" t="s">
        <v>374</v>
      </c>
      <c r="D87" s="15" t="str">
        <f t="array" ref="D87">IFERROR(XLOOKUP($C87,'Product Families'!$A:$A,'Product Families'!$D:$D),"")</f>
        <v/>
      </c>
      <c r="E87" s="15" t="str">
        <f t="array" ref="E87">IFERROR(XLOOKUP($C87,'Product Families'!$A:$A,'Product Families'!$E:$E),"")</f>
        <v/>
      </c>
      <c r="F87" s="15" t="str">
        <f t="array" ref="F87">IFERROR(XLOOKUP($C87,'Product Families'!$A:$A,'Product Families'!$F:$F),"")</f>
        <v/>
      </c>
      <c r="G87" s="15" t="str">
        <f t="array" ref="G87">IFERROR(XLOOKUP($C87,'Product Families'!$A:$A,'Product Families'!$G:$G),"")</f>
        <v/>
      </c>
      <c r="H87" s="15"/>
      <c r="I87" s="15"/>
      <c r="J87" s="15" t="str">
        <f>IFERROR(ROUND(AVERAGEIF('Week 1 - Making'!$B:$B,'Product List'!$A87,'Week 1 - Making'!$P:$P),0),"")</f>
        <v/>
      </c>
      <c r="K87" s="15" t="str">
        <f>IFERROR(ROUND(AVERAGEIF('Week 2 - Making'!$B:$B,'Product List'!$A87,'Week 2 - Making'!$P:$P),0),"")</f>
        <v/>
      </c>
      <c r="L87" s="227" t="str">
        <f>IFERROR(ROUND(AVERAGEIF('Week 3 - Making'!$B:$B,'Product List'!$A87,'Week 3 - Making'!$P:$P),0),"")</f>
        <v/>
      </c>
      <c r="M87" s="15" t="str">
        <f>IFERROR(ROUND(AVERAGEIF('Week 4 - Making'!$B:$B,'Product List'!$A87,'Week 4 - Making'!$P:$P),0),"")</f>
        <v/>
      </c>
      <c r="N87" s="15" t="str">
        <f>IFERROR(ROUND(AVERAGEIF('Week 5 - Making'!$B:$B,'Product List'!$A87,'Week 5 - Making'!$P:$P),0),"")</f>
        <v/>
      </c>
      <c r="O87" s="15"/>
      <c r="P87" s="15">
        <f t="array" ref="P87">iferror(xlookup(C87,'Product Families'!A:A,'Product Families'!S:S),"")</f>
        <v>0</v>
      </c>
    </row>
    <row r="88" ht="14.25" customHeight="1">
      <c r="A88" s="230" t="s">
        <v>710</v>
      </c>
      <c r="B88" s="251" t="s">
        <v>711</v>
      </c>
      <c r="C88" s="226" t="s">
        <v>374</v>
      </c>
      <c r="D88" s="15"/>
      <c r="E88" s="15"/>
      <c r="F88" s="15"/>
      <c r="G88" s="15"/>
      <c r="H88" s="15"/>
      <c r="I88" s="15"/>
      <c r="J88" s="15"/>
      <c r="K88" s="15"/>
      <c r="L88" s="227"/>
      <c r="M88" s="15"/>
      <c r="N88" s="15"/>
      <c r="O88" s="15"/>
      <c r="P88" s="15"/>
    </row>
    <row r="89" ht="14.25" customHeight="1">
      <c r="A89" s="230" t="s">
        <v>713</v>
      </c>
      <c r="B89" s="251" t="s">
        <v>711</v>
      </c>
      <c r="C89" s="226" t="s">
        <v>374</v>
      </c>
      <c r="D89" s="15"/>
      <c r="E89" s="15"/>
      <c r="F89" s="15"/>
      <c r="G89" s="15"/>
      <c r="H89" s="15"/>
      <c r="I89" s="15"/>
      <c r="J89" s="15"/>
      <c r="K89" s="15"/>
      <c r="L89" s="227"/>
      <c r="M89" s="15"/>
      <c r="N89" s="15"/>
      <c r="O89" s="15"/>
      <c r="P89" s="15"/>
    </row>
    <row r="90" ht="14.25" customHeight="1">
      <c r="A90" s="230" t="s">
        <v>715</v>
      </c>
      <c r="B90" s="251" t="s">
        <v>711</v>
      </c>
      <c r="C90" s="226" t="s">
        <v>374</v>
      </c>
      <c r="D90" s="15"/>
      <c r="E90" s="15"/>
      <c r="F90" s="15"/>
      <c r="G90" s="15"/>
      <c r="H90" s="15"/>
      <c r="I90" s="15"/>
      <c r="J90" s="15"/>
      <c r="K90" s="15"/>
      <c r="L90" s="227"/>
      <c r="M90" s="15"/>
      <c r="N90" s="15"/>
      <c r="O90" s="15"/>
      <c r="P90" s="15"/>
    </row>
    <row r="91" ht="14.25" customHeight="1">
      <c r="A91" s="230" t="s">
        <v>716</v>
      </c>
      <c r="B91" s="251" t="s">
        <v>711</v>
      </c>
      <c r="C91" s="226" t="s">
        <v>374</v>
      </c>
      <c r="D91" s="15"/>
      <c r="E91" s="15"/>
      <c r="F91" s="15"/>
      <c r="G91" s="15"/>
      <c r="H91" s="15"/>
      <c r="I91" s="15"/>
      <c r="J91" s="15"/>
      <c r="K91" s="15"/>
      <c r="L91" s="227"/>
      <c r="M91" s="15"/>
      <c r="N91" s="15"/>
      <c r="O91" s="15"/>
      <c r="P91" s="15"/>
    </row>
    <row r="92" ht="14.25" customHeight="1">
      <c r="A92" s="230" t="s">
        <v>717</v>
      </c>
      <c r="B92" s="251" t="s">
        <v>711</v>
      </c>
      <c r="C92" s="226" t="s">
        <v>374</v>
      </c>
      <c r="D92" s="15"/>
      <c r="E92" s="15"/>
      <c r="F92" s="15"/>
      <c r="G92" s="15"/>
      <c r="H92" s="15"/>
      <c r="I92" s="15"/>
      <c r="J92" s="15"/>
      <c r="K92" s="15"/>
      <c r="L92" s="227"/>
      <c r="M92" s="15"/>
      <c r="N92" s="15"/>
      <c r="O92" s="15"/>
      <c r="P92" s="15"/>
    </row>
    <row r="93" ht="14.25" customHeight="1">
      <c r="A93" s="230" t="s">
        <v>718</v>
      </c>
      <c r="B93" s="251" t="s">
        <v>711</v>
      </c>
      <c r="C93" s="226" t="s">
        <v>374</v>
      </c>
      <c r="D93" s="15"/>
      <c r="E93" s="15"/>
      <c r="F93" s="15"/>
      <c r="G93" s="15"/>
      <c r="H93" s="15"/>
      <c r="I93" s="15"/>
      <c r="J93" s="15"/>
      <c r="K93" s="15"/>
      <c r="L93" s="227"/>
      <c r="M93" s="15"/>
      <c r="N93" s="15"/>
      <c r="O93" s="15"/>
      <c r="P93" s="15"/>
    </row>
    <row r="94" ht="14.25" customHeight="1">
      <c r="A94" s="230" t="s">
        <v>721</v>
      </c>
      <c r="B94" s="251" t="s">
        <v>711</v>
      </c>
      <c r="C94" s="226" t="s">
        <v>374</v>
      </c>
      <c r="D94" s="15" t="str">
        <f t="array" ref="D94">IFERROR(XLOOKUP($C94,'Product Families'!$A:$A,'Product Families'!$D:$D),"")</f>
        <v/>
      </c>
      <c r="E94" s="15" t="str">
        <f t="array" ref="E94">IFERROR(XLOOKUP($C94,'Product Families'!$A:$A,'Product Families'!$E:$E),"")</f>
        <v/>
      </c>
      <c r="F94" s="15" t="str">
        <f t="array" ref="F94">IFERROR(XLOOKUP($C94,'Product Families'!$A:$A,'Product Families'!$F:$F),"")</f>
        <v/>
      </c>
      <c r="G94" s="15" t="str">
        <f t="array" ref="G94">IFERROR(XLOOKUP($C94,'Product Families'!$A:$A,'Product Families'!$G:$G),"")</f>
        <v/>
      </c>
      <c r="H94" s="15"/>
      <c r="I94" s="15"/>
      <c r="J94" s="15">
        <f>IFERROR(ROUND(AVERAGEIF('Week 1 - Making'!$B:$B,'Product List'!$A94,'Week 1 - Making'!$P:$P),0),"")</f>
        <v>8</v>
      </c>
      <c r="K94" s="15" t="str">
        <f>IFERROR(ROUND(AVERAGEIF('Week 2 - Making'!$B:$B,'Product List'!$A94,'Week 2 - Making'!$P:$P),0),"")</f>
        <v/>
      </c>
      <c r="L94" s="227" t="str">
        <f>IFERROR(ROUND(AVERAGEIF('Week 3 - Making'!$B:$B,'Product List'!$A94,'Week 3 - Making'!$P:$P),0),"")</f>
        <v/>
      </c>
      <c r="M94" s="15" t="str">
        <f>IFERROR(ROUND(AVERAGEIF('Week 4 - Making'!$B:$B,'Product List'!$A94,'Week 4 - Making'!$P:$P),0),"")</f>
        <v/>
      </c>
      <c r="N94" s="15" t="str">
        <f>IFERROR(ROUND(AVERAGEIF('Week 5 - Making'!$B:$B,'Product List'!$A94,'Week 5 - Making'!$P:$P),0),"")</f>
        <v/>
      </c>
      <c r="O94" s="15"/>
      <c r="P94" s="15">
        <f t="array" ref="P94">iferror(xlookup(C94,'Product Families'!A:A,'Product Families'!S:S),"")</f>
        <v>0</v>
      </c>
    </row>
    <row r="95" ht="14.25" customHeight="1">
      <c r="A95" s="230" t="s">
        <v>726</v>
      </c>
      <c r="B95" s="251" t="s">
        <v>711</v>
      </c>
      <c r="C95" s="226" t="s">
        <v>374</v>
      </c>
      <c r="D95" s="15" t="str">
        <f t="array" ref="D95">IFERROR(XLOOKUP($C95,'Product Families'!$A:$A,'Product Families'!$D:$D),"")</f>
        <v/>
      </c>
      <c r="E95" s="15" t="str">
        <f t="array" ref="E95">IFERROR(XLOOKUP($C95,'Product Families'!$A:$A,'Product Families'!$E:$E),"")</f>
        <v/>
      </c>
      <c r="F95" s="15" t="str">
        <f t="array" ref="F95">IFERROR(XLOOKUP($C95,'Product Families'!$A:$A,'Product Families'!$F:$F),"")</f>
        <v/>
      </c>
      <c r="G95" s="15" t="str">
        <f t="array" ref="G95">IFERROR(XLOOKUP($C95,'Product Families'!$A:$A,'Product Families'!$G:$G),"")</f>
        <v/>
      </c>
      <c r="H95" s="15"/>
      <c r="I95" s="15"/>
      <c r="J95" s="15">
        <f>IFERROR(ROUND(AVERAGEIF('Week 1 - Making'!$B:$B,'Product List'!$A95,'Week 1 - Making'!$P:$P),0),"")</f>
        <v>8</v>
      </c>
      <c r="K95" s="15" t="str">
        <f>IFERROR(ROUND(AVERAGEIF('Week 2 - Making'!$B:$B,'Product List'!$A95,'Week 2 - Making'!$P:$P),0),"")</f>
        <v/>
      </c>
      <c r="L95" s="227" t="str">
        <f>IFERROR(ROUND(AVERAGEIF('Week 3 - Making'!$B:$B,'Product List'!$A95,'Week 3 - Making'!$P:$P),0),"")</f>
        <v/>
      </c>
      <c r="M95" s="15" t="str">
        <f>IFERROR(ROUND(AVERAGEIF('Week 4 - Making'!$B:$B,'Product List'!$A95,'Week 4 - Making'!$P:$P),0),"")</f>
        <v/>
      </c>
      <c r="N95" s="15" t="str">
        <f>IFERROR(ROUND(AVERAGEIF('Week 5 - Making'!$B:$B,'Product List'!$A95,'Week 5 - Making'!$P:$P),0),"")</f>
        <v/>
      </c>
      <c r="O95" s="15"/>
      <c r="P95" s="15">
        <f t="array" ref="P95">iferror(xlookup(C95,'Product Families'!A:A,'Product Families'!S:S),"")</f>
        <v>0</v>
      </c>
    </row>
    <row r="96" ht="14.25" customHeight="1">
      <c r="A96" s="230" t="s">
        <v>729</v>
      </c>
      <c r="B96" s="251" t="s">
        <v>711</v>
      </c>
      <c r="C96" s="226" t="s">
        <v>374</v>
      </c>
      <c r="D96" s="15" t="str">
        <f t="array" ref="D96">IFERROR(XLOOKUP($C96,'Product Families'!$A:$A,'Product Families'!$D:$D),"")</f>
        <v/>
      </c>
      <c r="E96" s="15" t="str">
        <f t="array" ref="E96">IFERROR(XLOOKUP($C96,'Product Families'!$A:$A,'Product Families'!$E:$E),"")</f>
        <v/>
      </c>
      <c r="F96" s="15" t="str">
        <f t="array" ref="F96">IFERROR(XLOOKUP($C96,'Product Families'!$A:$A,'Product Families'!$F:$F),"")</f>
        <v/>
      </c>
      <c r="G96" s="15" t="str">
        <f t="array" ref="G96">IFERROR(XLOOKUP($C96,'Product Families'!$A:$A,'Product Families'!$G:$G),"")</f>
        <v/>
      </c>
      <c r="H96" s="15"/>
      <c r="I96" s="15"/>
      <c r="J96" s="15" t="str">
        <f>IFERROR(ROUND(AVERAGEIF('Week 1 - Making'!$B:$B,'Product List'!$A96,'Week 1 - Making'!$P:$P),0),"")</f>
        <v/>
      </c>
      <c r="K96" s="15" t="str">
        <f>IFERROR(ROUND(AVERAGEIF('Week 2 - Making'!$B:$B,'Product List'!$A96,'Week 2 - Making'!$P:$P),0),"")</f>
        <v/>
      </c>
      <c r="L96" s="227" t="str">
        <f>IFERROR(ROUND(AVERAGEIF('Week 3 - Making'!$B:$B,'Product List'!$A96,'Week 3 - Making'!$P:$P),0),"")</f>
        <v/>
      </c>
      <c r="M96" s="15" t="str">
        <f>IFERROR(ROUND(AVERAGEIF('Week 4 - Making'!$B:$B,'Product List'!$A96,'Week 4 - Making'!$P:$P),0),"")</f>
        <v/>
      </c>
      <c r="N96" s="15" t="str">
        <f>IFERROR(ROUND(AVERAGEIF('Week 5 - Making'!$B:$B,'Product List'!$A96,'Week 5 - Making'!$P:$P),0),"")</f>
        <v/>
      </c>
      <c r="O96" s="15"/>
      <c r="P96" s="15">
        <f t="array" ref="P96">iferror(xlookup(C96,'Product Families'!A:A,'Product Families'!S:S),"")</f>
        <v>0</v>
      </c>
    </row>
    <row r="97" ht="14.25" customHeight="1">
      <c r="A97" s="230" t="s">
        <v>731</v>
      </c>
      <c r="B97" s="251" t="s">
        <v>711</v>
      </c>
      <c r="C97" s="226" t="s">
        <v>374</v>
      </c>
      <c r="D97" s="15"/>
      <c r="E97" s="15"/>
      <c r="F97" s="15"/>
      <c r="G97" s="15"/>
      <c r="H97" s="15"/>
      <c r="I97" s="15"/>
      <c r="J97" s="15"/>
      <c r="K97" s="15"/>
      <c r="L97" s="227"/>
      <c r="M97" s="15"/>
      <c r="N97" s="15"/>
      <c r="O97" s="15"/>
      <c r="P97" s="15">
        <f t="array" ref="P97">iferror(xlookup(C97,'Product Families'!A:A,'Product Families'!S:S),"")</f>
        <v>0</v>
      </c>
    </row>
    <row r="98" ht="14.25" customHeight="1">
      <c r="A98" s="230" t="s">
        <v>732</v>
      </c>
      <c r="B98" s="251" t="s">
        <v>711</v>
      </c>
      <c r="C98" s="226" t="s">
        <v>374</v>
      </c>
      <c r="D98" s="15"/>
      <c r="E98" s="15"/>
      <c r="F98" s="15"/>
      <c r="G98" s="15"/>
      <c r="H98" s="15"/>
      <c r="I98" s="15"/>
      <c r="J98" s="15"/>
      <c r="K98" s="15"/>
      <c r="L98" s="227"/>
      <c r="M98" s="15"/>
      <c r="N98" s="15"/>
      <c r="O98" s="15"/>
      <c r="P98" s="15">
        <f t="array" ref="P98">iferror(xlookup(C98,'Product Families'!A:A,'Product Families'!S:S),"")</f>
        <v>0</v>
      </c>
    </row>
    <row r="99" ht="14.25" customHeight="1">
      <c r="A99" s="230" t="s">
        <v>733</v>
      </c>
      <c r="B99" s="251" t="s">
        <v>711</v>
      </c>
      <c r="C99" s="226" t="s">
        <v>374</v>
      </c>
      <c r="D99" s="15"/>
      <c r="E99" s="15"/>
      <c r="F99" s="15"/>
      <c r="G99" s="15"/>
      <c r="H99" s="15"/>
      <c r="I99" s="15"/>
      <c r="J99" s="15"/>
      <c r="K99" s="15"/>
      <c r="L99" s="227"/>
      <c r="M99" s="15"/>
      <c r="N99" s="15"/>
      <c r="O99" s="15"/>
      <c r="P99" s="15">
        <f t="array" ref="P99">iferror(xlookup(C99,'Product Families'!A:A,'Product Families'!S:S),"")</f>
        <v>0</v>
      </c>
    </row>
    <row r="100" ht="14.25" customHeight="1">
      <c r="A100" s="230" t="s">
        <v>734</v>
      </c>
      <c r="B100" s="225"/>
      <c r="C100" s="226" t="s">
        <v>374</v>
      </c>
      <c r="D100" s="15"/>
      <c r="E100" s="15"/>
      <c r="F100" s="15"/>
      <c r="G100" s="15"/>
      <c r="H100" s="15"/>
      <c r="I100" s="15"/>
      <c r="J100" s="15"/>
      <c r="K100" s="15"/>
      <c r="L100" s="227"/>
      <c r="M100" s="15"/>
      <c r="N100" s="15"/>
      <c r="O100" s="15"/>
      <c r="P100" s="15"/>
    </row>
    <row r="101" ht="14.25" customHeight="1">
      <c r="A101" s="230" t="s">
        <v>735</v>
      </c>
      <c r="B101" s="225"/>
      <c r="C101" s="226" t="s">
        <v>374</v>
      </c>
      <c r="D101" s="15"/>
      <c r="E101" s="15"/>
      <c r="F101" s="15"/>
      <c r="G101" s="15"/>
      <c r="H101" s="15"/>
      <c r="I101" s="15"/>
      <c r="J101" s="15"/>
      <c r="K101" s="15"/>
      <c r="L101" s="227"/>
      <c r="M101" s="15"/>
      <c r="N101" s="15"/>
      <c r="O101" s="15"/>
      <c r="P101" s="15"/>
    </row>
    <row r="102" ht="14.25" customHeight="1">
      <c r="A102" s="230" t="s">
        <v>736</v>
      </c>
      <c r="B102" s="225"/>
      <c r="C102" s="226" t="s">
        <v>374</v>
      </c>
      <c r="D102" s="15"/>
      <c r="E102" s="15"/>
      <c r="F102" s="15"/>
      <c r="G102" s="15"/>
      <c r="H102" s="15"/>
      <c r="I102" s="15"/>
      <c r="J102" s="15"/>
      <c r="K102" s="15"/>
      <c r="L102" s="227"/>
      <c r="M102" s="15"/>
      <c r="N102" s="15"/>
      <c r="O102" s="15"/>
      <c r="P102" s="15"/>
    </row>
    <row r="103" ht="14.25" customHeight="1">
      <c r="A103" s="230" t="s">
        <v>737</v>
      </c>
      <c r="B103" s="225"/>
      <c r="C103" s="226" t="s">
        <v>374</v>
      </c>
      <c r="D103" s="15"/>
      <c r="E103" s="15"/>
      <c r="F103" s="15"/>
      <c r="G103" s="15"/>
      <c r="H103" s="15"/>
      <c r="I103" s="15"/>
      <c r="J103" s="15"/>
      <c r="K103" s="15"/>
      <c r="L103" s="227"/>
      <c r="M103" s="15"/>
      <c r="N103" s="15"/>
      <c r="O103" s="15"/>
      <c r="P103" s="15"/>
    </row>
    <row r="104" ht="14.25" customHeight="1">
      <c r="A104" s="230" t="s">
        <v>738</v>
      </c>
      <c r="B104" s="225"/>
      <c r="C104" s="226" t="s">
        <v>374</v>
      </c>
      <c r="D104" s="15"/>
      <c r="E104" s="15"/>
      <c r="F104" s="15"/>
      <c r="G104" s="15"/>
      <c r="H104" s="15"/>
      <c r="I104" s="15"/>
      <c r="J104" s="15"/>
      <c r="K104" s="15"/>
      <c r="L104" s="227"/>
      <c r="M104" s="15"/>
      <c r="N104" s="15"/>
      <c r="O104" s="15"/>
      <c r="P104" s="15"/>
    </row>
    <row r="105" ht="14.25" customHeight="1">
      <c r="A105" s="230" t="s">
        <v>739</v>
      </c>
      <c r="B105" s="225"/>
      <c r="C105" s="226" t="s">
        <v>374</v>
      </c>
      <c r="D105" s="15"/>
      <c r="E105" s="15"/>
      <c r="F105" s="15"/>
      <c r="G105" s="15"/>
      <c r="H105" s="15"/>
      <c r="I105" s="15"/>
      <c r="J105" s="15"/>
      <c r="K105" s="15"/>
      <c r="L105" s="227"/>
      <c r="M105" s="15"/>
      <c r="N105" s="15"/>
      <c r="O105" s="15"/>
      <c r="P105" s="15"/>
    </row>
    <row r="106" ht="14.25" customHeight="1">
      <c r="A106" s="230" t="s">
        <v>740</v>
      </c>
      <c r="B106" s="225"/>
      <c r="C106" s="226" t="s">
        <v>374</v>
      </c>
      <c r="D106" s="15"/>
      <c r="E106" s="15"/>
      <c r="F106" s="15"/>
      <c r="G106" s="15"/>
      <c r="H106" s="15"/>
      <c r="I106" s="15"/>
      <c r="J106" s="15"/>
      <c r="K106" s="15"/>
      <c r="L106" s="227"/>
      <c r="M106" s="15"/>
      <c r="N106" s="15"/>
      <c r="O106" s="15"/>
      <c r="P106" s="15"/>
    </row>
    <row r="107" ht="14.25" customHeight="1">
      <c r="A107" s="230" t="s">
        <v>741</v>
      </c>
      <c r="B107" s="225"/>
      <c r="C107" s="226" t="s">
        <v>374</v>
      </c>
      <c r="D107" s="15"/>
      <c r="E107" s="15"/>
      <c r="F107" s="15"/>
      <c r="G107" s="15"/>
      <c r="H107" s="15"/>
      <c r="I107" s="15"/>
      <c r="J107" s="15"/>
      <c r="K107" s="15"/>
      <c r="L107" s="227"/>
      <c r="M107" s="15"/>
      <c r="N107" s="15"/>
      <c r="O107" s="15"/>
      <c r="P107" s="15"/>
    </row>
    <row r="108" ht="14.25" customHeight="1">
      <c r="A108" s="230" t="s">
        <v>742</v>
      </c>
      <c r="B108" s="225"/>
      <c r="C108" s="226" t="s">
        <v>374</v>
      </c>
      <c r="D108" s="15" t="str">
        <f t="array" ref="D108">IFERROR(XLOOKUP($C108,'Product Families'!$A:$A,'Product Families'!$D:$D),"")</f>
        <v/>
      </c>
      <c r="E108" s="15" t="str">
        <f t="array" ref="E108">IFERROR(XLOOKUP($C108,'Product Families'!$A:$A,'Product Families'!$E:$E),"")</f>
        <v/>
      </c>
      <c r="F108" s="15" t="str">
        <f t="array" ref="F108">IFERROR(XLOOKUP($C108,'Product Families'!$A:$A,'Product Families'!$F:$F),"")</f>
        <v/>
      </c>
      <c r="G108" s="15" t="str">
        <f t="array" ref="G108">IFERROR(XLOOKUP($C108,'Product Families'!$A:$A,'Product Families'!$G:$G),"")</f>
        <v/>
      </c>
      <c r="H108" s="15"/>
      <c r="I108" s="15"/>
      <c r="J108" s="15" t="str">
        <f>IFERROR(ROUND(AVERAGEIF('Week 1 - Making'!$B:$B,'Product List'!$A108,'Week 1 - Making'!$P:$P),0),"")</f>
        <v/>
      </c>
      <c r="K108" s="15" t="str">
        <f>IFERROR(ROUND(AVERAGEIF('Week 2 - Making'!$B:$B,'Product List'!$A108,'Week 2 - Making'!$P:$P),0),"")</f>
        <v/>
      </c>
      <c r="L108" s="227" t="str">
        <f>IFERROR(ROUND(AVERAGEIF('Week 3 - Making'!$B:$B,'Product List'!$A108,'Week 3 - Making'!$P:$P),0),"")</f>
        <v/>
      </c>
      <c r="M108" s="15" t="str">
        <f>IFERROR(ROUND(AVERAGEIF('Week 4 - Making'!$B:$B,'Product List'!$A108,'Week 4 - Making'!$P:$P),0),"")</f>
        <v/>
      </c>
      <c r="N108" s="15" t="str">
        <f>IFERROR(ROUND(AVERAGEIF('Week 5 - Making'!$B:$B,'Product List'!$A108,'Week 5 - Making'!$P:$P),0),"")</f>
        <v/>
      </c>
      <c r="O108" s="15"/>
      <c r="P108" s="15">
        <f t="array" ref="P108">iferror(xlookup(C108,'Product Families'!A:A,'Product Families'!S:S),"")</f>
        <v>0</v>
      </c>
    </row>
    <row r="109" ht="14.25" customHeight="1">
      <c r="A109" s="230" t="s">
        <v>746</v>
      </c>
      <c r="B109" s="225"/>
      <c r="C109" s="226" t="s">
        <v>374</v>
      </c>
      <c r="D109" s="15" t="str">
        <f t="array" ref="D109">IFERROR(XLOOKUP($C109,'Product Families'!$A:$A,'Product Families'!$D:$D),"")</f>
        <v/>
      </c>
      <c r="E109" s="15" t="str">
        <f t="array" ref="E109">IFERROR(XLOOKUP($C109,'Product Families'!$A:$A,'Product Families'!$E:$E),"")</f>
        <v/>
      </c>
      <c r="F109" s="15" t="str">
        <f t="array" ref="F109">IFERROR(XLOOKUP($C109,'Product Families'!$A:$A,'Product Families'!$F:$F),"")</f>
        <v/>
      </c>
      <c r="G109" s="15" t="str">
        <f t="array" ref="G109">IFERROR(XLOOKUP($C109,'Product Families'!$A:$A,'Product Families'!$G:$G),"")</f>
        <v/>
      </c>
      <c r="H109" s="15"/>
      <c r="I109" s="15"/>
      <c r="J109" s="15" t="str">
        <f>IFERROR(ROUND(AVERAGEIF('Week 1 - Making'!$B:$B,'Product List'!$A109,'Week 1 - Making'!$P:$P),0),"")</f>
        <v/>
      </c>
      <c r="K109" s="15" t="str">
        <f>IFERROR(ROUND(AVERAGEIF('Week 2 - Making'!$B:$B,'Product List'!$A109,'Week 2 - Making'!$P:$P),0),"")</f>
        <v/>
      </c>
      <c r="L109" s="227" t="str">
        <f>IFERROR(ROUND(AVERAGEIF('Week 3 - Making'!$B:$B,'Product List'!$A109,'Week 3 - Making'!$P:$P),0),"")</f>
        <v/>
      </c>
      <c r="M109" s="15" t="str">
        <f>IFERROR(ROUND(AVERAGEIF('Week 4 - Making'!$B:$B,'Product List'!$A109,'Week 4 - Making'!$P:$P),0),"")</f>
        <v/>
      </c>
      <c r="N109" s="15" t="str">
        <f>IFERROR(ROUND(AVERAGEIF('Week 5 - Making'!$B:$B,'Product List'!$A109,'Week 5 - Making'!$P:$P),0),"")</f>
        <v/>
      </c>
      <c r="O109" s="15"/>
      <c r="P109" s="15">
        <f t="array" ref="P109">iferror(xlookup(C109,'Product Families'!A:A,'Product Families'!S:S),"")</f>
        <v>0</v>
      </c>
    </row>
    <row r="110" ht="14.25" customHeight="1">
      <c r="A110" s="230" t="s">
        <v>747</v>
      </c>
      <c r="B110" s="225"/>
      <c r="C110" s="226" t="s">
        <v>374</v>
      </c>
      <c r="D110" s="15" t="str">
        <f t="array" ref="D110">IFERROR(XLOOKUP($C110,'Product Families'!$A:$A,'Product Families'!$D:$D),"")</f>
        <v/>
      </c>
      <c r="E110" s="15" t="str">
        <f t="array" ref="E110">IFERROR(XLOOKUP($C110,'Product Families'!$A:$A,'Product Families'!$E:$E),"")</f>
        <v/>
      </c>
      <c r="F110" s="15" t="str">
        <f t="array" ref="F110">IFERROR(XLOOKUP($C110,'Product Families'!$A:$A,'Product Families'!$F:$F),"")</f>
        <v/>
      </c>
      <c r="G110" s="15" t="str">
        <f t="array" ref="G110">IFERROR(XLOOKUP($C110,'Product Families'!$A:$A,'Product Families'!$G:$G),"")</f>
        <v/>
      </c>
      <c r="H110" s="15"/>
      <c r="I110" s="15"/>
      <c r="J110" s="15" t="str">
        <f>IFERROR(ROUND(AVERAGEIF('Week 1 - Making'!$B:$B,'Product List'!$A110,'Week 1 - Making'!$P:$P),0),"")</f>
        <v/>
      </c>
      <c r="K110" s="15" t="str">
        <f>IFERROR(ROUND(AVERAGEIF('Week 2 - Making'!$B:$B,'Product List'!$A110,'Week 2 - Making'!$P:$P),0),"")</f>
        <v/>
      </c>
      <c r="L110" s="227" t="str">
        <f>IFERROR(ROUND(AVERAGEIF('Week 3 - Making'!$B:$B,'Product List'!$A110,'Week 3 - Making'!$P:$P),0),"")</f>
        <v/>
      </c>
      <c r="M110" s="15" t="str">
        <f>IFERROR(ROUND(AVERAGEIF('Week 4 - Making'!$B:$B,'Product List'!$A110,'Week 4 - Making'!$P:$P),0),"")</f>
        <v/>
      </c>
      <c r="N110" s="15" t="str">
        <f>IFERROR(ROUND(AVERAGEIF('Week 5 - Making'!$B:$B,'Product List'!$A110,'Week 5 - Making'!$P:$P),0),"")</f>
        <v/>
      </c>
      <c r="O110" s="15"/>
      <c r="P110" s="15">
        <f t="array" ref="P110">iferror(xlookup(C110,'Product Families'!A:A,'Product Families'!S:S),"")</f>
        <v>0</v>
      </c>
    </row>
    <row r="111" ht="14.25" customHeight="1">
      <c r="A111" s="230" t="s">
        <v>748</v>
      </c>
      <c r="B111" s="225"/>
      <c r="C111" s="226" t="s">
        <v>374</v>
      </c>
      <c r="D111" s="15" t="str">
        <f t="array" ref="D111">IFERROR(XLOOKUP($C111,'Product Families'!$A:$A,'Product Families'!$D:$D),"")</f>
        <v/>
      </c>
      <c r="E111" s="15" t="str">
        <f t="array" ref="E111">IFERROR(XLOOKUP($C111,'Product Families'!$A:$A,'Product Families'!$E:$E),"")</f>
        <v/>
      </c>
      <c r="F111" s="15" t="str">
        <f t="array" ref="F111">IFERROR(XLOOKUP($C111,'Product Families'!$A:$A,'Product Families'!$F:$F),"")</f>
        <v/>
      </c>
      <c r="G111" s="15" t="str">
        <f t="array" ref="G111">IFERROR(XLOOKUP($C111,'Product Families'!$A:$A,'Product Families'!$G:$G),"")</f>
        <v/>
      </c>
      <c r="H111" s="15"/>
      <c r="I111" s="15"/>
      <c r="J111" s="15" t="str">
        <f>IFERROR(ROUND(AVERAGEIF('Week 1 - Making'!$B:$B,'Product List'!$A111,'Week 1 - Making'!$P:$P),0),"")</f>
        <v/>
      </c>
      <c r="K111" s="15" t="str">
        <f>IFERROR(ROUND(AVERAGEIF('Week 2 - Making'!$B:$B,'Product List'!$A111,'Week 2 - Making'!$P:$P),0),"")</f>
        <v/>
      </c>
      <c r="L111" s="227" t="str">
        <f>IFERROR(ROUND(AVERAGEIF('Week 3 - Making'!$B:$B,'Product List'!$A111,'Week 3 - Making'!$P:$P),0),"")</f>
        <v/>
      </c>
      <c r="M111" s="15" t="str">
        <f>IFERROR(ROUND(AVERAGEIF('Week 4 - Making'!$B:$B,'Product List'!$A111,'Week 4 - Making'!$P:$P),0),"")</f>
        <v/>
      </c>
      <c r="N111" s="15" t="str">
        <f>IFERROR(ROUND(AVERAGEIF('Week 5 - Making'!$B:$B,'Product List'!$A111,'Week 5 - Making'!$P:$P),0),"")</f>
        <v/>
      </c>
      <c r="O111" s="15"/>
      <c r="P111" s="15">
        <f t="array" ref="P111">iferror(xlookup(C111,'Product Families'!A:A,'Product Families'!S:S),"")</f>
        <v>0</v>
      </c>
    </row>
    <row r="112" ht="14.25" customHeight="1">
      <c r="A112" s="224" t="s">
        <v>749</v>
      </c>
      <c r="B112" s="226" t="s">
        <v>750</v>
      </c>
      <c r="C112" s="226" t="s">
        <v>374</v>
      </c>
      <c r="D112" s="15" t="str">
        <f t="array" ref="D112">IFERROR(XLOOKUP($C112,'Product Families'!$A:$A,'Product Families'!$D:$D),"")</f>
        <v/>
      </c>
      <c r="E112" s="15" t="str">
        <f t="array" ref="E112">IFERROR(XLOOKUP($C112,'Product Families'!$A:$A,'Product Families'!$E:$E),"")</f>
        <v/>
      </c>
      <c r="F112" s="15" t="str">
        <f t="array" ref="F112">IFERROR(XLOOKUP($C112,'Product Families'!$A:$A,'Product Families'!$F:$F),"")</f>
        <v/>
      </c>
      <c r="G112" s="15" t="str">
        <f t="array" ref="G112">IFERROR(XLOOKUP($C112,'Product Families'!$A:$A,'Product Families'!$G:$G),"")</f>
        <v/>
      </c>
      <c r="H112" s="15"/>
      <c r="I112" s="15"/>
      <c r="J112" s="15" t="str">
        <f>IFERROR(ROUND(AVERAGEIF('Week 1 - Making'!$B:$B,'Product List'!$A112,'Week 1 - Making'!$P:$P),0),"")</f>
        <v/>
      </c>
      <c r="K112" s="15" t="str">
        <f>IFERROR(ROUND(AVERAGEIF('Week 2 - Making'!$B:$B,'Product List'!$A112,'Week 2 - Making'!$P:$P),0),"")</f>
        <v/>
      </c>
      <c r="L112" s="227" t="str">
        <f>IFERROR(ROUND(AVERAGEIF('Week 3 - Making'!$B:$B,'Product List'!$A112,'Week 3 - Making'!$P:$P),0),"")</f>
        <v/>
      </c>
      <c r="M112" s="15" t="str">
        <f>IFERROR(ROUND(AVERAGEIF('Week 4 - Making'!$B:$B,'Product List'!$A112,'Week 4 - Making'!$P:$P),0),"")</f>
        <v/>
      </c>
      <c r="N112" s="15" t="str">
        <f>IFERROR(ROUND(AVERAGEIF('Week 5 - Making'!$B:$B,'Product List'!$A112,'Week 5 - Making'!$P:$P),0),"")</f>
        <v/>
      </c>
      <c r="O112" s="15"/>
      <c r="P112" s="15">
        <f t="array" ref="P112">iferror(xlookup(C112,'Product Families'!A:A,'Product Families'!S:S),"")</f>
        <v>0</v>
      </c>
    </row>
    <row r="113" ht="14.25" customHeight="1">
      <c r="A113" s="224" t="s">
        <v>753</v>
      </c>
      <c r="B113" s="226" t="s">
        <v>754</v>
      </c>
      <c r="C113" s="226" t="s">
        <v>374</v>
      </c>
      <c r="D113" s="15" t="str">
        <f t="array" ref="D113">IFERROR(XLOOKUP($C113,'Product Families'!$A:$A,'Product Families'!$D:$D),"")</f>
        <v/>
      </c>
      <c r="E113" s="15" t="str">
        <f t="array" ref="E113">IFERROR(XLOOKUP($C113,'Product Families'!$A:$A,'Product Families'!$E:$E),"")</f>
        <v/>
      </c>
      <c r="F113" s="15" t="str">
        <f t="array" ref="F113">IFERROR(XLOOKUP($C113,'Product Families'!$A:$A,'Product Families'!$F:$F),"")</f>
        <v/>
      </c>
      <c r="G113" s="15" t="str">
        <f t="array" ref="G113">IFERROR(XLOOKUP($C113,'Product Families'!$A:$A,'Product Families'!$G:$G),"")</f>
        <v/>
      </c>
      <c r="H113" s="15"/>
      <c r="I113" s="15"/>
      <c r="J113" s="15" t="str">
        <f>IFERROR(ROUND(AVERAGEIF('Week 1 - Making'!$B:$B,'Product List'!$A113,'Week 1 - Making'!$P:$P),0),"")</f>
        <v/>
      </c>
      <c r="K113" s="15" t="str">
        <f>IFERROR(ROUND(AVERAGEIF('Week 2 - Making'!$B:$B,'Product List'!$A113,'Week 2 - Making'!$P:$P),0),"")</f>
        <v/>
      </c>
      <c r="L113" s="227" t="str">
        <f>IFERROR(ROUND(AVERAGEIF('Week 3 - Making'!$B:$B,'Product List'!$A113,'Week 3 - Making'!$P:$P),0),"")</f>
        <v/>
      </c>
      <c r="M113" s="15" t="str">
        <f>IFERROR(ROUND(AVERAGEIF('Week 4 - Making'!$B:$B,'Product List'!$A113,'Week 4 - Making'!$P:$P),0),"")</f>
        <v/>
      </c>
      <c r="N113" s="15" t="str">
        <f>IFERROR(ROUND(AVERAGEIF('Week 5 - Making'!$B:$B,'Product List'!$A113,'Week 5 - Making'!$P:$P),0),"")</f>
        <v/>
      </c>
      <c r="O113" s="15"/>
      <c r="P113" s="15">
        <f t="array" ref="P113">iferror(xlookup(C113,'Product Families'!A:A,'Product Families'!S:S),"")</f>
        <v>0</v>
      </c>
    </row>
    <row r="114" ht="14.25" customHeight="1">
      <c r="A114" s="224" t="s">
        <v>756</v>
      </c>
      <c r="B114" s="226" t="s">
        <v>757</v>
      </c>
      <c r="C114" s="226" t="s">
        <v>374</v>
      </c>
      <c r="D114" s="15" t="str">
        <f t="array" ref="D114">IFERROR(XLOOKUP($C114,'Product Families'!$A:$A,'Product Families'!$D:$D),"")</f>
        <v/>
      </c>
      <c r="E114" s="15" t="str">
        <f t="array" ref="E114">IFERROR(XLOOKUP($C114,'Product Families'!$A:$A,'Product Families'!$E:$E),"")</f>
        <v/>
      </c>
      <c r="F114" s="15" t="str">
        <f t="array" ref="F114">IFERROR(XLOOKUP($C114,'Product Families'!$A:$A,'Product Families'!$F:$F),"")</f>
        <v/>
      </c>
      <c r="G114" s="15" t="str">
        <f t="array" ref="G114">IFERROR(XLOOKUP($C114,'Product Families'!$A:$A,'Product Families'!$G:$G),"")</f>
        <v/>
      </c>
      <c r="H114" s="15"/>
      <c r="I114" s="15"/>
      <c r="J114" s="15" t="str">
        <f>IFERROR(ROUND(AVERAGEIF('Week 1 - Making'!$B:$B,'Product List'!$A114,'Week 1 - Making'!$P:$P),0),"")</f>
        <v/>
      </c>
      <c r="K114" s="15" t="str">
        <f>IFERROR(ROUND(AVERAGEIF('Week 2 - Making'!$B:$B,'Product List'!$A114,'Week 2 - Making'!$P:$P),0),"")</f>
        <v/>
      </c>
      <c r="L114" s="227" t="str">
        <f>IFERROR(ROUND(AVERAGEIF('Week 3 - Making'!$B:$B,'Product List'!$A114,'Week 3 - Making'!$P:$P),0),"")</f>
        <v/>
      </c>
      <c r="M114" s="15" t="str">
        <f>IFERROR(ROUND(AVERAGEIF('Week 4 - Making'!$B:$B,'Product List'!$A114,'Week 4 - Making'!$P:$P),0),"")</f>
        <v/>
      </c>
      <c r="N114" s="15" t="str">
        <f>IFERROR(ROUND(AVERAGEIF('Week 5 - Making'!$B:$B,'Product List'!$A114,'Week 5 - Making'!$P:$P),0),"")</f>
        <v/>
      </c>
      <c r="O114" s="15"/>
      <c r="P114" s="15">
        <f t="array" ref="P114">iferror(xlookup(C114,'Product Families'!A:A,'Product Families'!S:S),"")</f>
        <v>0</v>
      </c>
    </row>
    <row r="115" ht="14.25" customHeight="1">
      <c r="A115" s="224" t="s">
        <v>758</v>
      </c>
      <c r="B115" s="226" t="s">
        <v>759</v>
      </c>
      <c r="C115" s="226" t="s">
        <v>374</v>
      </c>
      <c r="D115" s="15" t="str">
        <f t="array" ref="D115">IFERROR(XLOOKUP($C115,'Product Families'!$A:$A,'Product Families'!$D:$D),"")</f>
        <v/>
      </c>
      <c r="E115" s="15" t="str">
        <f t="array" ref="E115">IFERROR(XLOOKUP($C115,'Product Families'!$A:$A,'Product Families'!$E:$E),"")</f>
        <v/>
      </c>
      <c r="F115" s="15" t="str">
        <f t="array" ref="F115">IFERROR(XLOOKUP($C115,'Product Families'!$A:$A,'Product Families'!$F:$F),"")</f>
        <v/>
      </c>
      <c r="G115" s="15" t="str">
        <f t="array" ref="G115">IFERROR(XLOOKUP($C115,'Product Families'!$A:$A,'Product Families'!$G:$G),"")</f>
        <v/>
      </c>
      <c r="H115" s="15"/>
      <c r="I115" s="15"/>
      <c r="J115" s="15" t="str">
        <f>IFERROR(ROUND(AVERAGEIF('Week 1 - Making'!$B:$B,'Product List'!$A115,'Week 1 - Making'!$P:$P),0),"")</f>
        <v/>
      </c>
      <c r="K115" s="15" t="str">
        <f>IFERROR(ROUND(AVERAGEIF('Week 2 - Making'!$B:$B,'Product List'!$A115,'Week 2 - Making'!$P:$P),0),"")</f>
        <v/>
      </c>
      <c r="L115" s="227" t="str">
        <f>IFERROR(ROUND(AVERAGEIF('Week 3 - Making'!$B:$B,'Product List'!$A115,'Week 3 - Making'!$P:$P),0),"")</f>
        <v/>
      </c>
      <c r="M115" s="15" t="str">
        <f>IFERROR(ROUND(AVERAGEIF('Week 4 - Making'!$B:$B,'Product List'!$A115,'Week 4 - Making'!$P:$P),0),"")</f>
        <v/>
      </c>
      <c r="N115" s="15" t="str">
        <f>IFERROR(ROUND(AVERAGEIF('Week 5 - Making'!$B:$B,'Product List'!$A115,'Week 5 - Making'!$P:$P),0),"")</f>
        <v/>
      </c>
      <c r="O115" s="15"/>
      <c r="P115" s="15">
        <f t="array" ref="P115">iferror(xlookup(C115,'Product Families'!A:A,'Product Families'!S:S),"")</f>
        <v>0</v>
      </c>
    </row>
    <row r="116" ht="14.25" customHeight="1">
      <c r="A116" s="224" t="s">
        <v>760</v>
      </c>
      <c r="B116" s="226" t="s">
        <v>761</v>
      </c>
      <c r="C116" s="226" t="s">
        <v>374</v>
      </c>
      <c r="D116" s="15" t="str">
        <f t="array" ref="D116">IFERROR(XLOOKUP($C116,'Product Families'!$A:$A,'Product Families'!$D:$D),"")</f>
        <v/>
      </c>
      <c r="E116" s="15" t="str">
        <f t="array" ref="E116">IFERROR(XLOOKUP($C116,'Product Families'!$A:$A,'Product Families'!$E:$E),"")</f>
        <v/>
      </c>
      <c r="F116" s="15" t="str">
        <f t="array" ref="F116">IFERROR(XLOOKUP($C116,'Product Families'!$A:$A,'Product Families'!$F:$F),"")</f>
        <v/>
      </c>
      <c r="G116" s="15" t="str">
        <f t="array" ref="G116">IFERROR(XLOOKUP($C116,'Product Families'!$A:$A,'Product Families'!$G:$G),"")</f>
        <v/>
      </c>
      <c r="H116" s="15"/>
      <c r="I116" s="15"/>
      <c r="J116" s="15" t="str">
        <f>IFERROR(ROUND(AVERAGEIF('Week 1 - Making'!$B:$B,'Product List'!$A116,'Week 1 - Making'!$P:$P),0),"")</f>
        <v/>
      </c>
      <c r="K116" s="15" t="str">
        <f>IFERROR(ROUND(AVERAGEIF('Week 2 - Making'!$B:$B,'Product List'!$A116,'Week 2 - Making'!$P:$P),0),"")</f>
        <v/>
      </c>
      <c r="L116" s="227" t="str">
        <f>IFERROR(ROUND(AVERAGEIF('Week 3 - Making'!$B:$B,'Product List'!$A116,'Week 3 - Making'!$P:$P),0),"")</f>
        <v/>
      </c>
      <c r="M116" s="15" t="str">
        <f>IFERROR(ROUND(AVERAGEIF('Week 4 - Making'!$B:$B,'Product List'!$A116,'Week 4 - Making'!$P:$P),0),"")</f>
        <v/>
      </c>
      <c r="N116" s="15" t="str">
        <f>IFERROR(ROUND(AVERAGEIF('Week 5 - Making'!$B:$B,'Product List'!$A116,'Week 5 - Making'!$P:$P),0),"")</f>
        <v/>
      </c>
      <c r="O116" s="15"/>
      <c r="P116" s="15">
        <f t="array" ref="P116">iferror(xlookup(C116,'Product Families'!A:A,'Product Families'!S:S),"")</f>
        <v>0</v>
      </c>
    </row>
    <row r="117" ht="14.25" customHeight="1">
      <c r="A117" s="224" t="s">
        <v>762</v>
      </c>
      <c r="B117" s="226" t="s">
        <v>763</v>
      </c>
      <c r="C117" s="226" t="s">
        <v>374</v>
      </c>
      <c r="D117" s="15" t="str">
        <f t="array" ref="D117">IFERROR(XLOOKUP($C117,'Product Families'!$A:$A,'Product Families'!$D:$D),"")</f>
        <v/>
      </c>
      <c r="E117" s="15" t="str">
        <f t="array" ref="E117">IFERROR(XLOOKUP($C117,'Product Families'!$A:$A,'Product Families'!$E:$E),"")</f>
        <v/>
      </c>
      <c r="F117" s="15" t="str">
        <f t="array" ref="F117">IFERROR(XLOOKUP($C117,'Product Families'!$A:$A,'Product Families'!$F:$F),"")</f>
        <v/>
      </c>
      <c r="G117" s="15" t="str">
        <f t="array" ref="G117">IFERROR(XLOOKUP($C117,'Product Families'!$A:$A,'Product Families'!$G:$G),"")</f>
        <v/>
      </c>
      <c r="H117" s="15"/>
      <c r="I117" s="15"/>
      <c r="J117" s="15" t="str">
        <f>IFERROR(ROUND(AVERAGEIF('Week 1 - Making'!$B:$B,'Product List'!$A117,'Week 1 - Making'!$P:$P),0),"")</f>
        <v/>
      </c>
      <c r="K117" s="15" t="str">
        <f>IFERROR(ROUND(AVERAGEIF('Week 2 - Making'!$B:$B,'Product List'!$A117,'Week 2 - Making'!$P:$P),0),"")</f>
        <v/>
      </c>
      <c r="L117" s="227" t="str">
        <f>IFERROR(ROUND(AVERAGEIF('Week 3 - Making'!$B:$B,'Product List'!$A117,'Week 3 - Making'!$P:$P),0),"")</f>
        <v/>
      </c>
      <c r="M117" s="15" t="str">
        <f>IFERROR(ROUND(AVERAGEIF('Week 4 - Making'!$B:$B,'Product List'!$A117,'Week 4 - Making'!$P:$P),0),"")</f>
        <v/>
      </c>
      <c r="N117" s="15" t="str">
        <f>IFERROR(ROUND(AVERAGEIF('Week 5 - Making'!$B:$B,'Product List'!$A117,'Week 5 - Making'!$P:$P),0),"")</f>
        <v/>
      </c>
      <c r="O117" s="15"/>
      <c r="P117" s="15">
        <f t="array" ref="P117">iferror(xlookup(C117,'Product Families'!A:A,'Product Families'!S:S),"")</f>
        <v>0</v>
      </c>
    </row>
    <row r="118" ht="14.25" customHeight="1">
      <c r="A118" s="224" t="s">
        <v>765</v>
      </c>
      <c r="B118" s="226" t="s">
        <v>766</v>
      </c>
      <c r="C118" s="226" t="s">
        <v>374</v>
      </c>
      <c r="D118" s="15" t="str">
        <f t="array" ref="D118">IFERROR(XLOOKUP($C118,'Product Families'!$A:$A,'Product Families'!$D:$D),"")</f>
        <v/>
      </c>
      <c r="E118" s="15" t="str">
        <f t="array" ref="E118">IFERROR(XLOOKUP($C118,'Product Families'!$A:$A,'Product Families'!$E:$E),"")</f>
        <v/>
      </c>
      <c r="F118" s="15" t="str">
        <f t="array" ref="F118">IFERROR(XLOOKUP($C118,'Product Families'!$A:$A,'Product Families'!$F:$F),"")</f>
        <v/>
      </c>
      <c r="G118" s="15" t="str">
        <f t="array" ref="G118">IFERROR(XLOOKUP($C118,'Product Families'!$A:$A,'Product Families'!$G:$G),"")</f>
        <v/>
      </c>
      <c r="H118" s="15"/>
      <c r="I118" s="15"/>
      <c r="J118" s="15" t="str">
        <f>IFERROR(ROUND(AVERAGEIF('Week 1 - Making'!$B:$B,'Product List'!$A118,'Week 1 - Making'!$P:$P),0),"")</f>
        <v/>
      </c>
      <c r="K118" s="15" t="str">
        <f>IFERROR(ROUND(AVERAGEIF('Week 2 - Making'!$B:$B,'Product List'!$A118,'Week 2 - Making'!$P:$P),0),"")</f>
        <v/>
      </c>
      <c r="L118" s="227" t="str">
        <f>IFERROR(ROUND(AVERAGEIF('Week 3 - Making'!$B:$B,'Product List'!$A118,'Week 3 - Making'!$P:$P),0),"")</f>
        <v/>
      </c>
      <c r="M118" s="15" t="str">
        <f>IFERROR(ROUND(AVERAGEIF('Week 4 - Making'!$B:$B,'Product List'!$A118,'Week 4 - Making'!$P:$P),0),"")</f>
        <v/>
      </c>
      <c r="N118" s="15" t="str">
        <f>IFERROR(ROUND(AVERAGEIF('Week 5 - Making'!$B:$B,'Product List'!$A118,'Week 5 - Making'!$P:$P),0),"")</f>
        <v/>
      </c>
      <c r="O118" s="15"/>
      <c r="P118" s="15">
        <f t="array" ref="P118">iferror(xlookup(C118,'Product Families'!A:A,'Product Families'!S:S),"")</f>
        <v>0</v>
      </c>
    </row>
    <row r="119" ht="14.25" customHeight="1">
      <c r="A119" s="224" t="s">
        <v>767</v>
      </c>
      <c r="B119" s="226" t="s">
        <v>768</v>
      </c>
      <c r="C119" s="226" t="s">
        <v>374</v>
      </c>
      <c r="D119" s="15" t="str">
        <f t="array" ref="D119">IFERROR(XLOOKUP($C119,'Product Families'!$A:$A,'Product Families'!$D:$D),"")</f>
        <v/>
      </c>
      <c r="E119" s="15" t="str">
        <f t="array" ref="E119">IFERROR(XLOOKUP($C119,'Product Families'!$A:$A,'Product Families'!$E:$E),"")</f>
        <v/>
      </c>
      <c r="F119" s="15" t="str">
        <f t="array" ref="F119">IFERROR(XLOOKUP($C119,'Product Families'!$A:$A,'Product Families'!$F:$F),"")</f>
        <v/>
      </c>
      <c r="G119" s="15" t="str">
        <f t="array" ref="G119">IFERROR(XLOOKUP($C119,'Product Families'!$A:$A,'Product Families'!$G:$G),"")</f>
        <v/>
      </c>
      <c r="H119" s="15"/>
      <c r="I119" s="15"/>
      <c r="J119" s="15" t="str">
        <f>IFERROR(ROUND(AVERAGEIF('Week 1 - Making'!$B:$B,'Product List'!$A119,'Week 1 - Making'!$P:$P),0),"")</f>
        <v/>
      </c>
      <c r="K119" s="15" t="str">
        <f>IFERROR(ROUND(AVERAGEIF('Week 2 - Making'!$B:$B,'Product List'!$A119,'Week 2 - Making'!$P:$P),0),"")</f>
        <v/>
      </c>
      <c r="L119" s="227" t="str">
        <f>IFERROR(ROUND(AVERAGEIF('Week 3 - Making'!$B:$B,'Product List'!$A119,'Week 3 - Making'!$P:$P),0),"")</f>
        <v/>
      </c>
      <c r="M119" s="15" t="str">
        <f>IFERROR(ROUND(AVERAGEIF('Week 4 - Making'!$B:$B,'Product List'!$A119,'Week 4 - Making'!$P:$P),0),"")</f>
        <v/>
      </c>
      <c r="N119" s="15" t="str">
        <f>IFERROR(ROUND(AVERAGEIF('Week 5 - Making'!$B:$B,'Product List'!$A119,'Week 5 - Making'!$P:$P),0),"")</f>
        <v/>
      </c>
      <c r="O119" s="15"/>
      <c r="P119" s="15">
        <f t="array" ref="P119">iferror(xlookup(C119,'Product Families'!A:A,'Product Families'!S:S),"")</f>
        <v>0</v>
      </c>
    </row>
    <row r="120" ht="14.25" customHeight="1">
      <c r="A120" s="224" t="s">
        <v>769</v>
      </c>
      <c r="B120" s="226" t="s">
        <v>770</v>
      </c>
      <c r="C120" s="226" t="s">
        <v>374</v>
      </c>
      <c r="D120" s="15" t="str">
        <f t="array" ref="D120">IFERROR(XLOOKUP($C120,'Product Families'!$A:$A,'Product Families'!$D:$D),"")</f>
        <v/>
      </c>
      <c r="E120" s="15" t="str">
        <f t="array" ref="E120">IFERROR(XLOOKUP($C120,'Product Families'!$A:$A,'Product Families'!$E:$E),"")</f>
        <v/>
      </c>
      <c r="F120" s="15" t="str">
        <f t="array" ref="F120">IFERROR(XLOOKUP($C120,'Product Families'!$A:$A,'Product Families'!$F:$F),"")</f>
        <v/>
      </c>
      <c r="G120" s="15" t="str">
        <f t="array" ref="G120">IFERROR(XLOOKUP($C120,'Product Families'!$A:$A,'Product Families'!$G:$G),"")</f>
        <v/>
      </c>
      <c r="H120" s="15"/>
      <c r="I120" s="15"/>
      <c r="J120" s="15" t="str">
        <f>IFERROR(ROUND(AVERAGEIF('Week 1 - Making'!$B:$B,'Product List'!$A120,'Week 1 - Making'!$P:$P),0),"")</f>
        <v/>
      </c>
      <c r="K120" s="15" t="str">
        <f>IFERROR(ROUND(AVERAGEIF('Week 2 - Making'!$B:$B,'Product List'!$A120,'Week 2 - Making'!$P:$P),0),"")</f>
        <v/>
      </c>
      <c r="L120" s="227" t="str">
        <f>IFERROR(ROUND(AVERAGEIF('Week 3 - Making'!$B:$B,'Product List'!$A120,'Week 3 - Making'!$P:$P),0),"")</f>
        <v/>
      </c>
      <c r="M120" s="15" t="str">
        <f>IFERROR(ROUND(AVERAGEIF('Week 4 - Making'!$B:$B,'Product List'!$A120,'Week 4 - Making'!$P:$P),0),"")</f>
        <v/>
      </c>
      <c r="N120" s="15" t="str">
        <f>IFERROR(ROUND(AVERAGEIF('Week 5 - Making'!$B:$B,'Product List'!$A120,'Week 5 - Making'!$P:$P),0),"")</f>
        <v/>
      </c>
      <c r="O120" s="15"/>
      <c r="P120" s="15">
        <f t="array" ref="P120">iferror(xlookup(C120,'Product Families'!A:A,'Product Families'!S:S),"")</f>
        <v>0</v>
      </c>
    </row>
    <row r="121" ht="14.25" customHeight="1">
      <c r="A121" s="224" t="s">
        <v>771</v>
      </c>
      <c r="B121" s="226" t="s">
        <v>772</v>
      </c>
      <c r="C121" s="226" t="s">
        <v>374</v>
      </c>
      <c r="D121" s="15" t="str">
        <f t="array" ref="D121">IFERROR(XLOOKUP($C121,'Product Families'!$A:$A,'Product Families'!$D:$D),"")</f>
        <v/>
      </c>
      <c r="E121" s="15" t="str">
        <f t="array" ref="E121">IFERROR(XLOOKUP($C121,'Product Families'!$A:$A,'Product Families'!$E:$E),"")</f>
        <v/>
      </c>
      <c r="F121" s="15" t="str">
        <f t="array" ref="F121">IFERROR(XLOOKUP($C121,'Product Families'!$A:$A,'Product Families'!$F:$F),"")</f>
        <v/>
      </c>
      <c r="G121" s="15" t="str">
        <f t="array" ref="G121">IFERROR(XLOOKUP($C121,'Product Families'!$A:$A,'Product Families'!$G:$G),"")</f>
        <v/>
      </c>
      <c r="H121" s="15"/>
      <c r="I121" s="15"/>
      <c r="J121" s="15" t="str">
        <f>IFERROR(ROUND(AVERAGEIF('Week 1 - Making'!$B:$B,'Product List'!$A121,'Week 1 - Making'!$P:$P),0),"")</f>
        <v/>
      </c>
      <c r="K121" s="15" t="str">
        <f>IFERROR(ROUND(AVERAGEIF('Week 2 - Making'!$B:$B,'Product List'!$A121,'Week 2 - Making'!$P:$P),0),"")</f>
        <v/>
      </c>
      <c r="L121" s="227" t="str">
        <f>IFERROR(ROUND(AVERAGEIF('Week 3 - Making'!$B:$B,'Product List'!$A121,'Week 3 - Making'!$P:$P),0),"")</f>
        <v/>
      </c>
      <c r="M121" s="15" t="str">
        <f>IFERROR(ROUND(AVERAGEIF('Week 4 - Making'!$B:$B,'Product List'!$A121,'Week 4 - Making'!$P:$P),0),"")</f>
        <v/>
      </c>
      <c r="N121" s="15" t="str">
        <f>IFERROR(ROUND(AVERAGEIF('Week 5 - Making'!$B:$B,'Product List'!$A121,'Week 5 - Making'!$P:$P),0),"")</f>
        <v/>
      </c>
      <c r="O121" s="15"/>
      <c r="P121" s="15">
        <f t="array" ref="P121">iferror(xlookup(C121,'Product Families'!A:A,'Product Families'!S:S),"")</f>
        <v>0</v>
      </c>
    </row>
    <row r="122" ht="14.25" customHeight="1">
      <c r="A122" s="138" t="s">
        <v>773</v>
      </c>
      <c r="B122" s="122"/>
      <c r="C122" s="138" t="s">
        <v>374</v>
      </c>
      <c r="D122" s="7" t="str">
        <f t="array" ref="D122">IFERROR(XLOOKUP($C122,'Product Families'!$A:$A,'Product Families'!$D:$D),"")</f>
        <v/>
      </c>
      <c r="E122" s="7" t="str">
        <f t="array" ref="E122">IFERROR(XLOOKUP($C122,'Product Families'!$A:$A,'Product Families'!$E:$E),"")</f>
        <v/>
      </c>
      <c r="F122" s="7" t="str">
        <f t="array" ref="F122">IFERROR(XLOOKUP($C122,'Product Families'!$A:$A,'Product Families'!$F:$F),"")</f>
        <v/>
      </c>
      <c r="G122" s="7" t="str">
        <f t="array" ref="G122">IFERROR(XLOOKUP($C122,'Product Families'!$A:$A,'Product Families'!$G:$G),"")</f>
        <v/>
      </c>
      <c r="J122" s="7" t="str">
        <f>IFERROR(ROUND(AVERAGEIF('Week 1 - Making'!$B:$B,'Product List'!$A122,'Week 1 - Making'!$P:$P),0),"")</f>
        <v/>
      </c>
      <c r="K122" s="7" t="str">
        <f>IFERROR(ROUND(AVERAGEIF('Week 2 - Making'!$B:$B,'Product List'!$A122,'Week 2 - Making'!$P:$P),0),"")</f>
        <v/>
      </c>
      <c r="L122" s="263" t="str">
        <f>IFERROR(ROUND(AVERAGEIF('Week 3 - Making'!$B:$B,'Product List'!$A122,'Week 3 - Making'!$P:$P),0),"")</f>
        <v/>
      </c>
      <c r="M122" s="7" t="str">
        <f>IFERROR(ROUND(AVERAGEIF('Week 4 - Making'!$B:$B,'Product List'!$A122,'Week 4 - Making'!$P:$P),0),"")</f>
        <v/>
      </c>
      <c r="N122" s="7" t="str">
        <f>IFERROR(ROUND(AVERAGEIF('Week 5 - Making'!$B:$B,'Product List'!$A122,'Week 5 - Making'!$P:$P),0),"")</f>
        <v/>
      </c>
      <c r="O122" s="7"/>
      <c r="P122" s="7">
        <f t="array" ref="P122">iferror(xlookup(C122,'Product Families'!A:A,'Product Families'!S:S),"")</f>
        <v>0</v>
      </c>
    </row>
    <row r="123" ht="14.25" customHeight="1">
      <c r="A123" s="122" t="s">
        <v>62</v>
      </c>
      <c r="B123" s="270" t="s">
        <v>776</v>
      </c>
      <c r="C123" s="122" t="s">
        <v>30</v>
      </c>
      <c r="D123" s="7">
        <f t="array" ref="D123">IFERROR(XLOOKUP($C123,'Product Families'!$A:$A,'Product Families'!$D:$D),"")</f>
        <v>236</v>
      </c>
      <c r="E123" s="7">
        <f t="array" ref="E123">IFERROR(XLOOKUP($C123,'Product Families'!$A:$A,'Product Families'!$E:$E),"")</f>
        <v>242</v>
      </c>
      <c r="F123" s="7">
        <f t="array" ref="F123">IFERROR(XLOOKUP($C123,'Product Families'!$A:$A,'Product Families'!$F:$F),"")</f>
        <v>260</v>
      </c>
      <c r="G123" s="7">
        <f t="array" ref="G123">IFERROR(XLOOKUP($C123,'Product Families'!$A:$A,'Product Families'!$G:$G),"")</f>
        <v>279</v>
      </c>
      <c r="J123" s="7" t="str">
        <f>IFERROR(ROUND(AVERAGEIF('Week 1 - Making'!$B:$B,'Product List'!$A123,'Week 1 - Making'!$P:$P),0),"")</f>
        <v/>
      </c>
      <c r="K123" s="7" t="str">
        <f>IFERROR(ROUND(AVERAGEIF('Week 2 - Making'!$B:$B,'Product List'!$A123,'Week 2 - Making'!$P:$P),0),"")</f>
        <v/>
      </c>
      <c r="L123" s="263" t="str">
        <f>IFERROR(ROUND(AVERAGEIF('Week 3 - Making'!$B:$B,'Product List'!$A123,'Week 3 - Making'!$P:$P),0),"")</f>
        <v/>
      </c>
      <c r="M123" s="7" t="str">
        <f>IFERROR(ROUND(AVERAGEIF('Week 4 - Making'!$B:$B,'Product List'!$A123,'Week 4 - Making'!$P:$P),0),"")</f>
        <v/>
      </c>
      <c r="N123" s="7" t="str">
        <f>IFERROR(ROUND(AVERAGEIF('Week 5 - Making'!$B:$B,'Product List'!$A123,'Week 5 - Making'!$P:$P),0),"")</f>
        <v/>
      </c>
      <c r="O123" s="7"/>
      <c r="P123" s="7">
        <f t="array" ref="P123">iferror(xlookup(C123,'Product Families'!A:A,'Product Families'!S:S),"")</f>
        <v>0.19</v>
      </c>
    </row>
    <row r="124" ht="14.25" customHeight="1">
      <c r="A124" s="122" t="s">
        <v>780</v>
      </c>
      <c r="B124" s="270" t="s">
        <v>776</v>
      </c>
      <c r="C124" s="122" t="s">
        <v>36</v>
      </c>
      <c r="D124" s="7">
        <f t="array" ref="D124">IFERROR(XLOOKUP($C124,'Product Families'!$A:$A,'Product Families'!$D:$D),"")</f>
        <v>43</v>
      </c>
      <c r="E124" s="7">
        <f t="array" ref="E124">IFERROR(XLOOKUP($C124,'Product Families'!$A:$A,'Product Families'!$E:$E),"")</f>
        <v>44</v>
      </c>
      <c r="F124" s="7">
        <f t="array" ref="F124">IFERROR(XLOOKUP($C124,'Product Families'!$A:$A,'Product Families'!$F:$F),"")</f>
        <v>48</v>
      </c>
      <c r="G124" s="7">
        <f t="array" ref="G124">IFERROR(XLOOKUP($C124,'Product Families'!$A:$A,'Product Families'!$G:$G),"")</f>
        <v>51</v>
      </c>
      <c r="J124" s="7" t="str">
        <f>IFERROR(ROUND(AVERAGEIF('Week 1 - Making'!$B:$B,'Product List'!$A124,'Week 1 - Making'!$P:$P),0),"")</f>
        <v/>
      </c>
      <c r="K124" s="7" t="str">
        <f>IFERROR(ROUND(AVERAGEIF('Week 2 - Making'!$B:$B,'Product List'!$A124,'Week 2 - Making'!$P:$P),0),"")</f>
        <v/>
      </c>
      <c r="L124" s="263" t="str">
        <f>IFERROR(ROUND(AVERAGEIF('Week 3 - Making'!$B:$B,'Product List'!$A124,'Week 3 - Making'!$P:$P),0),"")</f>
        <v/>
      </c>
      <c r="M124" s="7" t="str">
        <f>IFERROR(ROUND(AVERAGEIF('Week 4 - Making'!$B:$B,'Product List'!$A124,'Week 4 - Making'!$P:$P),0),"")</f>
        <v/>
      </c>
      <c r="N124" s="7" t="str">
        <f>IFERROR(ROUND(AVERAGEIF('Week 5 - Making'!$B:$B,'Product List'!$A124,'Week 5 - Making'!$P:$P),0),"")</f>
        <v/>
      </c>
      <c r="O124" s="7"/>
      <c r="P124" s="7">
        <f t="array" ref="P124">iferror(xlookup(C124,'Product Families'!A:A,'Product Families'!S:S),"")</f>
        <v>1.12</v>
      </c>
    </row>
    <row r="125" ht="14.25" customHeight="1">
      <c r="A125" s="122" t="s">
        <v>784</v>
      </c>
      <c r="B125" s="270" t="s">
        <v>785</v>
      </c>
      <c r="C125" s="122" t="s">
        <v>30</v>
      </c>
      <c r="D125" s="7">
        <f t="array" ref="D125">IFERROR(XLOOKUP($C125,'Product Families'!$A:$A,'Product Families'!$D:$D),"")</f>
        <v>236</v>
      </c>
      <c r="E125" s="7">
        <f t="array" ref="E125">IFERROR(XLOOKUP($C125,'Product Families'!$A:$A,'Product Families'!$E:$E),"")</f>
        <v>242</v>
      </c>
      <c r="F125" s="7">
        <f t="array" ref="F125">IFERROR(XLOOKUP($C125,'Product Families'!$A:$A,'Product Families'!$F:$F),"")</f>
        <v>260</v>
      </c>
      <c r="G125" s="7">
        <f t="array" ref="G125">IFERROR(XLOOKUP($C125,'Product Families'!$A:$A,'Product Families'!$G:$G),"")</f>
        <v>279</v>
      </c>
      <c r="J125" s="7" t="str">
        <f>IFERROR(ROUND(AVERAGEIF('Week 1 - Making'!$B:$B,'Product List'!$A125,'Week 1 - Making'!$P:$P),0),"")</f>
        <v/>
      </c>
      <c r="K125" s="7" t="str">
        <f>IFERROR(ROUND(AVERAGEIF('Week 2 - Making'!$B:$B,'Product List'!$A125,'Week 2 - Making'!$P:$P),0),"")</f>
        <v/>
      </c>
      <c r="L125" s="263" t="str">
        <f>IFERROR(ROUND(AVERAGEIF('Week 3 - Making'!$B:$B,'Product List'!$A125,'Week 3 - Making'!$P:$P),0),"")</f>
        <v/>
      </c>
      <c r="M125" s="7" t="str">
        <f>IFERROR(ROUND(AVERAGEIF('Week 4 - Making'!$B:$B,'Product List'!$A125,'Week 4 - Making'!$P:$P),0),"")</f>
        <v/>
      </c>
      <c r="N125" s="7" t="str">
        <f>IFERROR(ROUND(AVERAGEIF('Week 5 - Making'!$B:$B,'Product List'!$A125,'Week 5 - Making'!$P:$P),0),"")</f>
        <v/>
      </c>
      <c r="O125" s="7"/>
      <c r="P125" s="7">
        <f t="array" ref="P125">iferror(xlookup(C125,'Product Families'!A:A,'Product Families'!S:S),"")</f>
        <v>0.19</v>
      </c>
    </row>
    <row r="126" ht="14.25" customHeight="1">
      <c r="A126" s="122" t="s">
        <v>791</v>
      </c>
      <c r="B126" s="270" t="s">
        <v>785</v>
      </c>
      <c r="C126" s="122" t="s">
        <v>36</v>
      </c>
      <c r="D126" s="7">
        <f t="array" ref="D126">IFERROR(XLOOKUP($C126,'Product Families'!$A:$A,'Product Families'!$D:$D),"")</f>
        <v>43</v>
      </c>
      <c r="E126" s="7">
        <f t="array" ref="E126">IFERROR(XLOOKUP($C126,'Product Families'!$A:$A,'Product Families'!$E:$E),"")</f>
        <v>44</v>
      </c>
      <c r="F126" s="7">
        <f t="array" ref="F126">IFERROR(XLOOKUP($C126,'Product Families'!$A:$A,'Product Families'!$F:$F),"")</f>
        <v>48</v>
      </c>
      <c r="G126" s="7">
        <f t="array" ref="G126">IFERROR(XLOOKUP($C126,'Product Families'!$A:$A,'Product Families'!$G:$G),"")</f>
        <v>51</v>
      </c>
      <c r="J126" s="7" t="str">
        <f>IFERROR(ROUND(AVERAGEIF('Week 1 - Making'!$B:$B,'Product List'!$A126,'Week 1 - Making'!$P:$P),0),"")</f>
        <v/>
      </c>
      <c r="K126" s="7" t="str">
        <f>IFERROR(ROUND(AVERAGEIF('Week 2 - Making'!$B:$B,'Product List'!$A126,'Week 2 - Making'!$P:$P),0),"")</f>
        <v/>
      </c>
      <c r="L126" s="263" t="str">
        <f>IFERROR(ROUND(AVERAGEIF('Week 3 - Making'!$B:$B,'Product List'!$A126,'Week 3 - Making'!$P:$P),0),"")</f>
        <v/>
      </c>
      <c r="M126" s="7" t="str">
        <f>IFERROR(ROUND(AVERAGEIF('Week 4 - Making'!$B:$B,'Product List'!$A126,'Week 4 - Making'!$P:$P),0),"")</f>
        <v/>
      </c>
      <c r="N126" s="7" t="str">
        <f>IFERROR(ROUND(AVERAGEIF('Week 5 - Making'!$B:$B,'Product List'!$A126,'Week 5 - Making'!$P:$P),0),"")</f>
        <v/>
      </c>
      <c r="O126" s="7"/>
      <c r="P126" s="7">
        <f t="array" ref="P126">iferror(xlookup(C126,'Product Families'!A:A,'Product Families'!S:S),"")</f>
        <v>1.12</v>
      </c>
    </row>
    <row r="127" ht="14.25" customHeight="1">
      <c r="A127" s="122" t="s">
        <v>798</v>
      </c>
      <c r="B127" s="270" t="s">
        <v>799</v>
      </c>
      <c r="C127" s="122" t="s">
        <v>30</v>
      </c>
      <c r="D127" s="7">
        <f t="array" ref="D127">IFERROR(XLOOKUP($C127,'Product Families'!$A:$A,'Product Families'!$D:$D),"")</f>
        <v>236</v>
      </c>
      <c r="E127" s="7">
        <f t="array" ref="E127">IFERROR(XLOOKUP($C127,'Product Families'!$A:$A,'Product Families'!$E:$E),"")</f>
        <v>242</v>
      </c>
      <c r="F127" s="7">
        <f t="array" ref="F127">IFERROR(XLOOKUP($C127,'Product Families'!$A:$A,'Product Families'!$F:$F),"")</f>
        <v>260</v>
      </c>
      <c r="G127" s="7">
        <f t="array" ref="G127">IFERROR(XLOOKUP($C127,'Product Families'!$A:$A,'Product Families'!$G:$G),"")</f>
        <v>279</v>
      </c>
      <c r="J127" s="7" t="str">
        <f>IFERROR(ROUND(AVERAGEIF('Week 1 - Making'!$B:$B,'Product List'!$A127,'Week 1 - Making'!$P:$P),0),"")</f>
        <v/>
      </c>
      <c r="K127" s="7" t="str">
        <f>IFERROR(ROUND(AVERAGEIF('Week 2 - Making'!$B:$B,'Product List'!$A127,'Week 2 - Making'!$P:$P),0),"")</f>
        <v/>
      </c>
      <c r="L127" s="263" t="str">
        <f>IFERROR(ROUND(AVERAGEIF('Week 3 - Making'!$B:$B,'Product List'!$A127,'Week 3 - Making'!$P:$P),0),"")</f>
        <v/>
      </c>
      <c r="M127" s="7" t="str">
        <f>IFERROR(ROUND(AVERAGEIF('Week 4 - Making'!$B:$B,'Product List'!$A127,'Week 4 - Making'!$P:$P),0),"")</f>
        <v/>
      </c>
      <c r="N127" s="7" t="str">
        <f>IFERROR(ROUND(AVERAGEIF('Week 5 - Making'!$B:$B,'Product List'!$A127,'Week 5 - Making'!$P:$P),0),"")</f>
        <v/>
      </c>
      <c r="O127" s="7"/>
      <c r="P127" s="7">
        <f t="array" ref="P127">iferror(xlookup(C127,'Product Families'!A:A,'Product Families'!S:S),"")</f>
        <v>0.19</v>
      </c>
    </row>
    <row r="128" ht="14.25" customHeight="1">
      <c r="A128" s="122" t="s">
        <v>804</v>
      </c>
      <c r="B128" s="270" t="s">
        <v>799</v>
      </c>
      <c r="C128" s="122" t="s">
        <v>36</v>
      </c>
      <c r="D128" s="7">
        <f t="array" ref="D128">IFERROR(XLOOKUP($C128,'Product Families'!$A:$A,'Product Families'!$D:$D),"")</f>
        <v>43</v>
      </c>
      <c r="E128" s="7">
        <f t="array" ref="E128">IFERROR(XLOOKUP($C128,'Product Families'!$A:$A,'Product Families'!$E:$E),"")</f>
        <v>44</v>
      </c>
      <c r="F128" s="7">
        <f t="array" ref="F128">IFERROR(XLOOKUP($C128,'Product Families'!$A:$A,'Product Families'!$F:$F),"")</f>
        <v>48</v>
      </c>
      <c r="G128" s="7">
        <f t="array" ref="G128">IFERROR(XLOOKUP($C128,'Product Families'!$A:$A,'Product Families'!$G:$G),"")</f>
        <v>51</v>
      </c>
      <c r="J128" s="7" t="str">
        <f>IFERROR(ROUND(AVERAGEIF('Week 1 - Making'!$B:$B,'Product List'!$A128,'Week 1 - Making'!$P:$P),0),"")</f>
        <v/>
      </c>
      <c r="K128" s="7" t="str">
        <f>IFERROR(ROUND(AVERAGEIF('Week 2 - Making'!$B:$B,'Product List'!$A128,'Week 2 - Making'!$P:$P),0),"")</f>
        <v/>
      </c>
      <c r="L128" s="263" t="str">
        <f>IFERROR(ROUND(AVERAGEIF('Week 3 - Making'!$B:$B,'Product List'!$A128,'Week 3 - Making'!$P:$P),0),"")</f>
        <v/>
      </c>
      <c r="M128" s="7" t="str">
        <f>IFERROR(ROUND(AVERAGEIF('Week 4 - Making'!$B:$B,'Product List'!$A128,'Week 4 - Making'!$P:$P),0),"")</f>
        <v/>
      </c>
      <c r="N128" s="7" t="str">
        <f>IFERROR(ROUND(AVERAGEIF('Week 5 - Making'!$B:$B,'Product List'!$A128,'Week 5 - Making'!$P:$P),0),"")</f>
        <v/>
      </c>
      <c r="O128" s="7"/>
      <c r="P128" s="7">
        <f t="array" ref="P128">iferror(xlookup(C128,'Product Families'!A:A,'Product Families'!S:S),"")</f>
        <v>1.12</v>
      </c>
    </row>
    <row r="129" ht="14.25" customHeight="1">
      <c r="A129" s="122" t="s">
        <v>810</v>
      </c>
      <c r="B129" s="270" t="s">
        <v>811</v>
      </c>
      <c r="C129" s="122" t="s">
        <v>30</v>
      </c>
      <c r="D129" s="7">
        <f t="array" ref="D129">IFERROR(XLOOKUP($C129,'Product Families'!$A:$A,'Product Families'!$D:$D),"")</f>
        <v>236</v>
      </c>
      <c r="E129" s="7">
        <f t="array" ref="E129">IFERROR(XLOOKUP($C129,'Product Families'!$A:$A,'Product Families'!$E:$E),"")</f>
        <v>242</v>
      </c>
      <c r="F129" s="7">
        <f t="array" ref="F129">IFERROR(XLOOKUP($C129,'Product Families'!$A:$A,'Product Families'!$F:$F),"")</f>
        <v>260</v>
      </c>
      <c r="G129" s="7">
        <f t="array" ref="G129">IFERROR(XLOOKUP($C129,'Product Families'!$A:$A,'Product Families'!$G:$G),"")</f>
        <v>279</v>
      </c>
      <c r="J129" s="7" t="str">
        <f>IFERROR(ROUND(AVERAGEIF('Week 1 - Making'!$B:$B,'Product List'!$A129,'Week 1 - Making'!$P:$P),0),"")</f>
        <v/>
      </c>
      <c r="K129" s="7" t="str">
        <f>IFERROR(ROUND(AVERAGEIF('Week 2 - Making'!$B:$B,'Product List'!$A129,'Week 2 - Making'!$P:$P),0),"")</f>
        <v/>
      </c>
      <c r="L129" s="263" t="str">
        <f>IFERROR(ROUND(AVERAGEIF('Week 3 - Making'!$B:$B,'Product List'!$A129,'Week 3 - Making'!$P:$P),0),"")</f>
        <v/>
      </c>
      <c r="M129" s="7" t="str">
        <f>IFERROR(ROUND(AVERAGEIF('Week 4 - Making'!$B:$B,'Product List'!$A129,'Week 4 - Making'!$P:$P),0),"")</f>
        <v/>
      </c>
      <c r="N129" s="7" t="str">
        <f>IFERROR(ROUND(AVERAGEIF('Week 5 - Making'!$B:$B,'Product List'!$A129,'Week 5 - Making'!$P:$P),0),"")</f>
        <v/>
      </c>
      <c r="O129" s="7"/>
      <c r="P129" s="7">
        <f t="array" ref="P129">iferror(xlookup(C129,'Product Families'!A:A,'Product Families'!S:S),"")</f>
        <v>0.19</v>
      </c>
    </row>
    <row r="130" ht="14.25" customHeight="1">
      <c r="A130" s="122" t="s">
        <v>815</v>
      </c>
      <c r="B130" s="270" t="s">
        <v>811</v>
      </c>
      <c r="C130" s="122" t="s">
        <v>36</v>
      </c>
      <c r="D130" s="7">
        <f t="array" ref="D130">IFERROR(XLOOKUP($C130,'Product Families'!$A:$A,'Product Families'!$D:$D),"")</f>
        <v>43</v>
      </c>
      <c r="E130" s="7">
        <f t="array" ref="E130">IFERROR(XLOOKUP($C130,'Product Families'!$A:$A,'Product Families'!$E:$E),"")</f>
        <v>44</v>
      </c>
      <c r="F130" s="7">
        <f t="array" ref="F130">IFERROR(XLOOKUP($C130,'Product Families'!$A:$A,'Product Families'!$F:$F),"")</f>
        <v>48</v>
      </c>
      <c r="G130" s="7">
        <f t="array" ref="G130">IFERROR(XLOOKUP($C130,'Product Families'!$A:$A,'Product Families'!$G:$G),"")</f>
        <v>51</v>
      </c>
      <c r="J130" s="7" t="str">
        <f>IFERROR(ROUND(AVERAGEIF('Week 1 - Making'!$B:$B,'Product List'!$A130,'Week 1 - Making'!$P:$P),0),"")</f>
        <v/>
      </c>
      <c r="K130" s="7" t="str">
        <f>IFERROR(ROUND(AVERAGEIF('Week 2 - Making'!$B:$B,'Product List'!$A130,'Week 2 - Making'!$P:$P),0),"")</f>
        <v/>
      </c>
      <c r="L130" s="263" t="str">
        <f>IFERROR(ROUND(AVERAGEIF('Week 3 - Making'!$B:$B,'Product List'!$A130,'Week 3 - Making'!$P:$P),0),"")</f>
        <v/>
      </c>
      <c r="M130" s="7" t="str">
        <f>IFERROR(ROUND(AVERAGEIF('Week 4 - Making'!$B:$B,'Product List'!$A130,'Week 4 - Making'!$P:$P),0),"")</f>
        <v/>
      </c>
      <c r="N130" s="7" t="str">
        <f>IFERROR(ROUND(AVERAGEIF('Week 5 - Making'!$B:$B,'Product List'!$A130,'Week 5 - Making'!$P:$P),0),"")</f>
        <v/>
      </c>
      <c r="O130" s="7"/>
      <c r="P130" s="7">
        <f t="array" ref="P130">iferror(xlookup(C130,'Product Families'!A:A,'Product Families'!S:S),"")</f>
        <v>1.12</v>
      </c>
    </row>
    <row r="131" ht="14.25" customHeight="1">
      <c r="A131" s="122" t="s">
        <v>820</v>
      </c>
      <c r="B131" s="270" t="s">
        <v>821</v>
      </c>
      <c r="C131" s="122" t="s">
        <v>30</v>
      </c>
      <c r="D131" s="7">
        <f t="array" ref="D131">IFERROR(XLOOKUP($C131,'Product Families'!$A:$A,'Product Families'!$D:$D),"")</f>
        <v>236</v>
      </c>
      <c r="E131" s="7">
        <f t="array" ref="E131">IFERROR(XLOOKUP($C131,'Product Families'!$A:$A,'Product Families'!$E:$E),"")</f>
        <v>242</v>
      </c>
      <c r="F131" s="7">
        <f t="array" ref="F131">IFERROR(XLOOKUP($C131,'Product Families'!$A:$A,'Product Families'!$F:$F),"")</f>
        <v>260</v>
      </c>
      <c r="G131" s="7">
        <f t="array" ref="G131">IFERROR(XLOOKUP($C131,'Product Families'!$A:$A,'Product Families'!$G:$G),"")</f>
        <v>279</v>
      </c>
      <c r="J131" s="7" t="str">
        <f>IFERROR(ROUND(AVERAGEIF('Week 1 - Making'!$B:$B,'Product List'!$A131,'Week 1 - Making'!$P:$P),0),"")</f>
        <v/>
      </c>
      <c r="K131" s="7" t="str">
        <f>IFERROR(ROUND(AVERAGEIF('Week 2 - Making'!$B:$B,'Product List'!$A131,'Week 2 - Making'!$P:$P),0),"")</f>
        <v/>
      </c>
      <c r="L131" s="263" t="str">
        <f>IFERROR(ROUND(AVERAGEIF('Week 3 - Making'!$B:$B,'Product List'!$A131,'Week 3 - Making'!$P:$P),0),"")</f>
        <v/>
      </c>
      <c r="M131" s="7" t="str">
        <f>IFERROR(ROUND(AVERAGEIF('Week 4 - Making'!$B:$B,'Product List'!$A131,'Week 4 - Making'!$P:$P),0),"")</f>
        <v/>
      </c>
      <c r="N131" s="7" t="str">
        <f>IFERROR(ROUND(AVERAGEIF('Week 5 - Making'!$B:$B,'Product List'!$A131,'Week 5 - Making'!$P:$P),0),"")</f>
        <v/>
      </c>
      <c r="O131" s="7"/>
      <c r="P131" s="7">
        <f t="array" ref="P131">iferror(xlookup(C131,'Product Families'!A:A,'Product Families'!S:S),"")</f>
        <v>0.19</v>
      </c>
    </row>
    <row r="132" ht="14.25" customHeight="1">
      <c r="A132" s="122" t="s">
        <v>822</v>
      </c>
      <c r="B132" s="270" t="s">
        <v>821</v>
      </c>
      <c r="C132" s="122" t="s">
        <v>36</v>
      </c>
      <c r="D132" s="7">
        <f t="array" ref="D132">IFERROR(XLOOKUP($C132,'Product Families'!$A:$A,'Product Families'!$D:$D),"")</f>
        <v>43</v>
      </c>
      <c r="E132" s="7">
        <f t="array" ref="E132">IFERROR(XLOOKUP($C132,'Product Families'!$A:$A,'Product Families'!$E:$E),"")</f>
        <v>44</v>
      </c>
      <c r="F132" s="7">
        <f t="array" ref="F132">IFERROR(XLOOKUP($C132,'Product Families'!$A:$A,'Product Families'!$F:$F),"")</f>
        <v>48</v>
      </c>
      <c r="G132" s="7">
        <f t="array" ref="G132">IFERROR(XLOOKUP($C132,'Product Families'!$A:$A,'Product Families'!$G:$G),"")</f>
        <v>51</v>
      </c>
      <c r="J132" s="7" t="str">
        <f>IFERROR(ROUND(AVERAGEIF('Week 1 - Making'!$B:$B,'Product List'!$A132,'Week 1 - Making'!$P:$P),0),"")</f>
        <v/>
      </c>
      <c r="K132" s="7" t="str">
        <f>IFERROR(ROUND(AVERAGEIF('Week 2 - Making'!$B:$B,'Product List'!$A132,'Week 2 - Making'!$P:$P),0),"")</f>
        <v/>
      </c>
      <c r="L132" s="263" t="str">
        <f>IFERROR(ROUND(AVERAGEIF('Week 3 - Making'!$B:$B,'Product List'!$A132,'Week 3 - Making'!$P:$P),0),"")</f>
        <v/>
      </c>
      <c r="M132" s="7" t="str">
        <f>IFERROR(ROUND(AVERAGEIF('Week 4 - Making'!$B:$B,'Product List'!$A132,'Week 4 - Making'!$P:$P),0),"")</f>
        <v/>
      </c>
      <c r="N132" s="7" t="str">
        <f>IFERROR(ROUND(AVERAGEIF('Week 5 - Making'!$B:$B,'Product List'!$A132,'Week 5 - Making'!$P:$P),0),"")</f>
        <v/>
      </c>
      <c r="O132" s="7"/>
      <c r="P132" s="7">
        <f t="array" ref="P132">iferror(xlookup(C132,'Product Families'!A:A,'Product Families'!S:S),"")</f>
        <v>1.12</v>
      </c>
    </row>
    <row r="133" ht="14.25" customHeight="1">
      <c r="A133" s="122" t="s">
        <v>827</v>
      </c>
      <c r="B133" s="270" t="s">
        <v>828</v>
      </c>
      <c r="C133" s="122" t="s">
        <v>30</v>
      </c>
      <c r="D133" s="7">
        <f t="array" ref="D133">IFERROR(XLOOKUP($C133,'Product Families'!$A:$A,'Product Families'!$D:$D),"")</f>
        <v>236</v>
      </c>
      <c r="E133" s="7">
        <f t="array" ref="E133">IFERROR(XLOOKUP($C133,'Product Families'!$A:$A,'Product Families'!$E:$E),"")</f>
        <v>242</v>
      </c>
      <c r="F133" s="7">
        <f t="array" ref="F133">IFERROR(XLOOKUP($C133,'Product Families'!$A:$A,'Product Families'!$F:$F),"")</f>
        <v>260</v>
      </c>
      <c r="G133" s="7">
        <f t="array" ref="G133">IFERROR(XLOOKUP($C133,'Product Families'!$A:$A,'Product Families'!$G:$G),"")</f>
        <v>279</v>
      </c>
      <c r="J133" s="7" t="str">
        <f>IFERROR(ROUND(AVERAGEIF('Week 1 - Making'!$B:$B,'Product List'!$A133,'Week 1 - Making'!$P:$P),0),"")</f>
        <v/>
      </c>
      <c r="K133" s="7" t="str">
        <f>IFERROR(ROUND(AVERAGEIF('Week 2 - Making'!$B:$B,'Product List'!$A133,'Week 2 - Making'!$P:$P),0),"")</f>
        <v/>
      </c>
      <c r="L133" s="263" t="str">
        <f>IFERROR(ROUND(AVERAGEIF('Week 3 - Making'!$B:$B,'Product List'!$A133,'Week 3 - Making'!$P:$P),0),"")</f>
        <v/>
      </c>
      <c r="M133" s="7" t="str">
        <f>IFERROR(ROUND(AVERAGEIF('Week 4 - Making'!$B:$B,'Product List'!$A133,'Week 4 - Making'!$P:$P),0),"")</f>
        <v/>
      </c>
      <c r="N133" s="7" t="str">
        <f>IFERROR(ROUND(AVERAGEIF('Week 5 - Making'!$B:$B,'Product List'!$A133,'Week 5 - Making'!$P:$P),0),"")</f>
        <v/>
      </c>
      <c r="O133" s="7"/>
      <c r="P133" s="7">
        <f t="array" ref="P133">iferror(xlookup(C133,'Product Families'!A:A,'Product Families'!S:S),"")</f>
        <v>0.19</v>
      </c>
    </row>
    <row r="134" ht="14.25" customHeight="1">
      <c r="A134" s="122" t="s">
        <v>834</v>
      </c>
      <c r="B134" s="270" t="s">
        <v>828</v>
      </c>
      <c r="C134" s="122" t="s">
        <v>36</v>
      </c>
      <c r="D134" s="7">
        <f t="array" ref="D134">IFERROR(XLOOKUP($C134,'Product Families'!$A:$A,'Product Families'!$D:$D),"")</f>
        <v>43</v>
      </c>
      <c r="E134" s="7">
        <f t="array" ref="E134">IFERROR(XLOOKUP($C134,'Product Families'!$A:$A,'Product Families'!$E:$E),"")</f>
        <v>44</v>
      </c>
      <c r="F134" s="7">
        <f t="array" ref="F134">IFERROR(XLOOKUP($C134,'Product Families'!$A:$A,'Product Families'!$F:$F),"")</f>
        <v>48</v>
      </c>
      <c r="G134" s="7">
        <f t="array" ref="G134">IFERROR(XLOOKUP($C134,'Product Families'!$A:$A,'Product Families'!$G:$G),"")</f>
        <v>51</v>
      </c>
      <c r="J134" s="7" t="str">
        <f>IFERROR(ROUND(AVERAGEIF('Week 1 - Making'!$B:$B,'Product List'!$A134,'Week 1 - Making'!$P:$P),0),"")</f>
        <v/>
      </c>
      <c r="K134" s="7" t="str">
        <f>IFERROR(ROUND(AVERAGEIF('Week 2 - Making'!$B:$B,'Product List'!$A134,'Week 2 - Making'!$P:$P),0),"")</f>
        <v/>
      </c>
      <c r="L134" s="263" t="str">
        <f>IFERROR(ROUND(AVERAGEIF('Week 3 - Making'!$B:$B,'Product List'!$A134,'Week 3 - Making'!$P:$P),0),"")</f>
        <v/>
      </c>
      <c r="M134" s="7" t="str">
        <f>IFERROR(ROUND(AVERAGEIF('Week 4 - Making'!$B:$B,'Product List'!$A134,'Week 4 - Making'!$P:$P),0),"")</f>
        <v/>
      </c>
      <c r="N134" s="7" t="str">
        <f>IFERROR(ROUND(AVERAGEIF('Week 5 - Making'!$B:$B,'Product List'!$A134,'Week 5 - Making'!$P:$P),0),"")</f>
        <v/>
      </c>
      <c r="O134" s="7"/>
      <c r="P134" s="7">
        <f t="array" ref="P134">iferror(xlookup(C134,'Product Families'!A:A,'Product Families'!S:S),"")</f>
        <v>1.12</v>
      </c>
    </row>
    <row r="135" ht="14.25" customHeight="1">
      <c r="A135" s="122" t="s">
        <v>838</v>
      </c>
      <c r="B135" s="270" t="s">
        <v>839</v>
      </c>
      <c r="C135" s="122" t="s">
        <v>30</v>
      </c>
      <c r="D135" s="7">
        <f t="array" ref="D135">IFERROR(XLOOKUP($C135,'Product Families'!$A:$A,'Product Families'!$D:$D),"")</f>
        <v>236</v>
      </c>
      <c r="E135" s="7">
        <f t="array" ref="E135">IFERROR(XLOOKUP($C135,'Product Families'!$A:$A,'Product Families'!$E:$E),"")</f>
        <v>242</v>
      </c>
      <c r="F135" s="7">
        <f t="array" ref="F135">IFERROR(XLOOKUP($C135,'Product Families'!$A:$A,'Product Families'!$F:$F),"")</f>
        <v>260</v>
      </c>
      <c r="G135" s="7">
        <f t="array" ref="G135">IFERROR(XLOOKUP($C135,'Product Families'!$A:$A,'Product Families'!$G:$G),"")</f>
        <v>279</v>
      </c>
      <c r="J135" s="7" t="str">
        <f>IFERROR(ROUND(AVERAGEIF('Week 1 - Making'!$B:$B,'Product List'!$A135,'Week 1 - Making'!$P:$P),0),"")</f>
        <v/>
      </c>
      <c r="K135" s="7" t="str">
        <f>IFERROR(ROUND(AVERAGEIF('Week 2 - Making'!$B:$B,'Product List'!$A135,'Week 2 - Making'!$P:$P),0),"")</f>
        <v/>
      </c>
      <c r="L135" s="263" t="str">
        <f>IFERROR(ROUND(AVERAGEIF('Week 3 - Making'!$B:$B,'Product List'!$A135,'Week 3 - Making'!$P:$P),0),"")</f>
        <v/>
      </c>
      <c r="M135" s="7" t="str">
        <f>IFERROR(ROUND(AVERAGEIF('Week 4 - Making'!$B:$B,'Product List'!$A135,'Week 4 - Making'!$P:$P),0),"")</f>
        <v/>
      </c>
      <c r="N135" s="7" t="str">
        <f>IFERROR(ROUND(AVERAGEIF('Week 5 - Making'!$B:$B,'Product List'!$A135,'Week 5 - Making'!$P:$P),0),"")</f>
        <v/>
      </c>
      <c r="O135" s="7"/>
      <c r="P135" s="7">
        <f t="array" ref="P135">iferror(xlookup(C135,'Product Families'!A:A,'Product Families'!S:S),"")</f>
        <v>0.19</v>
      </c>
    </row>
    <row r="136" ht="14.25" customHeight="1">
      <c r="A136" s="122" t="s">
        <v>842</v>
      </c>
      <c r="B136" s="270" t="s">
        <v>839</v>
      </c>
      <c r="C136" s="122" t="s">
        <v>36</v>
      </c>
      <c r="D136" s="7">
        <f t="array" ref="D136">IFERROR(XLOOKUP($C136,'Product Families'!$A:$A,'Product Families'!$D:$D),"")</f>
        <v>43</v>
      </c>
      <c r="E136" s="7">
        <f t="array" ref="E136">IFERROR(XLOOKUP($C136,'Product Families'!$A:$A,'Product Families'!$E:$E),"")</f>
        <v>44</v>
      </c>
      <c r="F136" s="7">
        <f t="array" ref="F136">IFERROR(XLOOKUP($C136,'Product Families'!$A:$A,'Product Families'!$F:$F),"")</f>
        <v>48</v>
      </c>
      <c r="G136" s="7">
        <f t="array" ref="G136">IFERROR(XLOOKUP($C136,'Product Families'!$A:$A,'Product Families'!$G:$G),"")</f>
        <v>51</v>
      </c>
      <c r="J136" s="7" t="str">
        <f>IFERROR(ROUND(AVERAGEIF('Week 1 - Making'!$B:$B,'Product List'!$A136,'Week 1 - Making'!$P:$P),0),"")</f>
        <v/>
      </c>
      <c r="K136" s="7" t="str">
        <f>IFERROR(ROUND(AVERAGEIF('Week 2 - Making'!$B:$B,'Product List'!$A136,'Week 2 - Making'!$P:$P),0),"")</f>
        <v/>
      </c>
      <c r="L136" s="263" t="str">
        <f>IFERROR(ROUND(AVERAGEIF('Week 3 - Making'!$B:$B,'Product List'!$A136,'Week 3 - Making'!$P:$P),0),"")</f>
        <v/>
      </c>
      <c r="M136" s="7" t="str">
        <f>IFERROR(ROUND(AVERAGEIF('Week 4 - Making'!$B:$B,'Product List'!$A136,'Week 4 - Making'!$P:$P),0),"")</f>
        <v/>
      </c>
      <c r="N136" s="7" t="str">
        <f>IFERROR(ROUND(AVERAGEIF('Week 5 - Making'!$B:$B,'Product List'!$A136,'Week 5 - Making'!$P:$P),0),"")</f>
        <v/>
      </c>
      <c r="O136" s="7"/>
      <c r="P136" s="7">
        <f t="array" ref="P136">iferror(xlookup(C136,'Product Families'!A:A,'Product Families'!S:S),"")</f>
        <v>1.12</v>
      </c>
    </row>
    <row r="137" ht="14.25" customHeight="1">
      <c r="A137" s="122" t="s">
        <v>845</v>
      </c>
      <c r="B137" s="270" t="s">
        <v>846</v>
      </c>
      <c r="C137" s="122" t="s">
        <v>30</v>
      </c>
      <c r="D137" s="7">
        <f t="array" ref="D137">IFERROR(XLOOKUP($C137,'Product Families'!$A:$A,'Product Families'!$D:$D),"")</f>
        <v>236</v>
      </c>
      <c r="E137" s="7">
        <f t="array" ref="E137">IFERROR(XLOOKUP($C137,'Product Families'!$A:$A,'Product Families'!$E:$E),"")</f>
        <v>242</v>
      </c>
      <c r="F137" s="7">
        <f t="array" ref="F137">IFERROR(XLOOKUP($C137,'Product Families'!$A:$A,'Product Families'!$F:$F),"")</f>
        <v>260</v>
      </c>
      <c r="G137" s="7">
        <f t="array" ref="G137">IFERROR(XLOOKUP($C137,'Product Families'!$A:$A,'Product Families'!$G:$G),"")</f>
        <v>279</v>
      </c>
      <c r="J137" s="7" t="str">
        <f>IFERROR(ROUND(AVERAGEIF('Week 1 - Making'!$B:$B,'Product List'!$A137,'Week 1 - Making'!$P:$P),0),"")</f>
        <v/>
      </c>
      <c r="K137" s="7" t="str">
        <f>IFERROR(ROUND(AVERAGEIF('Week 2 - Making'!$B:$B,'Product List'!$A137,'Week 2 - Making'!$P:$P),0),"")</f>
        <v/>
      </c>
      <c r="L137" s="263" t="str">
        <f>IFERROR(ROUND(AVERAGEIF('Week 3 - Making'!$B:$B,'Product List'!$A137,'Week 3 - Making'!$P:$P),0),"")</f>
        <v/>
      </c>
      <c r="M137" s="7" t="str">
        <f>IFERROR(ROUND(AVERAGEIF('Week 4 - Making'!$B:$B,'Product List'!$A137,'Week 4 - Making'!$P:$P),0),"")</f>
        <v/>
      </c>
      <c r="N137" s="7" t="str">
        <f>IFERROR(ROUND(AVERAGEIF('Week 5 - Making'!$B:$B,'Product List'!$A137,'Week 5 - Making'!$P:$P),0),"")</f>
        <v/>
      </c>
      <c r="O137" s="7"/>
      <c r="P137" s="7">
        <f t="array" ref="P137">iferror(xlookup(C137,'Product Families'!A:A,'Product Families'!S:S),"")</f>
        <v>0.19</v>
      </c>
    </row>
    <row r="138" ht="14.25" customHeight="1">
      <c r="A138" s="122" t="s">
        <v>66</v>
      </c>
      <c r="B138" s="270" t="s">
        <v>846</v>
      </c>
      <c r="C138" s="122" t="s">
        <v>36</v>
      </c>
      <c r="D138" s="7">
        <f t="array" ref="D138">IFERROR(XLOOKUP($C138,'Product Families'!$A:$A,'Product Families'!$D:$D),"")</f>
        <v>43</v>
      </c>
      <c r="E138" s="7">
        <f t="array" ref="E138">IFERROR(XLOOKUP($C138,'Product Families'!$A:$A,'Product Families'!$E:$E),"")</f>
        <v>44</v>
      </c>
      <c r="F138" s="7">
        <f t="array" ref="F138">IFERROR(XLOOKUP($C138,'Product Families'!$A:$A,'Product Families'!$F:$F),"")</f>
        <v>48</v>
      </c>
      <c r="G138" s="7">
        <f t="array" ref="G138">IFERROR(XLOOKUP($C138,'Product Families'!$A:$A,'Product Families'!$G:$G),"")</f>
        <v>51</v>
      </c>
      <c r="J138" s="7" t="str">
        <f>IFERROR(ROUND(AVERAGEIF('Week 1 - Making'!$B:$B,'Product List'!$A138,'Week 1 - Making'!$P:$P),0),"")</f>
        <v/>
      </c>
      <c r="K138" s="7" t="str">
        <f>IFERROR(ROUND(AVERAGEIF('Week 2 - Making'!$B:$B,'Product List'!$A138,'Week 2 - Making'!$P:$P),0),"")</f>
        <v/>
      </c>
      <c r="L138" s="263" t="str">
        <f>IFERROR(ROUND(AVERAGEIF('Week 3 - Making'!$B:$B,'Product List'!$A138,'Week 3 - Making'!$P:$P),0),"")</f>
        <v/>
      </c>
      <c r="M138" s="7" t="str">
        <f>IFERROR(ROUND(AVERAGEIF('Week 4 - Making'!$B:$B,'Product List'!$A138,'Week 4 - Making'!$P:$P),0),"")</f>
        <v/>
      </c>
      <c r="N138" s="7" t="str">
        <f>IFERROR(ROUND(AVERAGEIF('Week 5 - Making'!$B:$B,'Product List'!$A138,'Week 5 - Making'!$P:$P),0),"")</f>
        <v/>
      </c>
      <c r="O138" s="7"/>
      <c r="P138" s="7">
        <f t="array" ref="P138">iferror(xlookup(C138,'Product Families'!A:A,'Product Families'!S:S),"")</f>
        <v>1.12</v>
      </c>
    </row>
    <row r="139" ht="14.25" customHeight="1">
      <c r="A139" s="122" t="s">
        <v>856</v>
      </c>
      <c r="B139" s="270" t="s">
        <v>857</v>
      </c>
      <c r="C139" s="122" t="s">
        <v>30</v>
      </c>
      <c r="D139" s="7">
        <f t="array" ref="D139">IFERROR(XLOOKUP($C139,'Product Families'!$A:$A,'Product Families'!$D:$D),"")</f>
        <v>236</v>
      </c>
      <c r="E139" s="7">
        <f t="array" ref="E139">IFERROR(XLOOKUP($C139,'Product Families'!$A:$A,'Product Families'!$E:$E),"")</f>
        <v>242</v>
      </c>
      <c r="F139" s="7">
        <f t="array" ref="F139">IFERROR(XLOOKUP($C139,'Product Families'!$A:$A,'Product Families'!$F:$F),"")</f>
        <v>260</v>
      </c>
      <c r="G139" s="7">
        <f t="array" ref="G139">IFERROR(XLOOKUP($C139,'Product Families'!$A:$A,'Product Families'!$G:$G),"")</f>
        <v>279</v>
      </c>
      <c r="J139" s="7" t="str">
        <f>IFERROR(ROUND(AVERAGEIF('Week 1 - Making'!$B:$B,'Product List'!$A139,'Week 1 - Making'!$P:$P),0),"")</f>
        <v/>
      </c>
      <c r="K139" s="7" t="str">
        <f>IFERROR(ROUND(AVERAGEIF('Week 2 - Making'!$B:$B,'Product List'!$A139,'Week 2 - Making'!$P:$P),0),"")</f>
        <v/>
      </c>
      <c r="L139" s="263" t="str">
        <f>IFERROR(ROUND(AVERAGEIF('Week 3 - Making'!$B:$B,'Product List'!$A139,'Week 3 - Making'!$P:$P),0),"")</f>
        <v/>
      </c>
      <c r="M139" s="7" t="str">
        <f>IFERROR(ROUND(AVERAGEIF('Week 4 - Making'!$B:$B,'Product List'!$A139,'Week 4 - Making'!$P:$P),0),"")</f>
        <v/>
      </c>
      <c r="N139" s="7" t="str">
        <f>IFERROR(ROUND(AVERAGEIF('Week 5 - Making'!$B:$B,'Product List'!$A139,'Week 5 - Making'!$P:$P),0),"")</f>
        <v/>
      </c>
      <c r="O139" s="7"/>
      <c r="P139" s="7">
        <f t="array" ref="P139">iferror(xlookup(C139,'Product Families'!A:A,'Product Families'!S:S),"")</f>
        <v>0.19</v>
      </c>
    </row>
    <row r="140" ht="14.25" customHeight="1">
      <c r="A140" s="122" t="s">
        <v>877</v>
      </c>
      <c r="B140" s="270" t="s">
        <v>857</v>
      </c>
      <c r="C140" s="122" t="s">
        <v>36</v>
      </c>
      <c r="D140" s="7">
        <f t="array" ref="D140">IFERROR(XLOOKUP($C140,'Product Families'!$A:$A,'Product Families'!$D:$D),"")</f>
        <v>43</v>
      </c>
      <c r="E140" s="7">
        <f t="array" ref="E140">IFERROR(XLOOKUP($C140,'Product Families'!$A:$A,'Product Families'!$E:$E),"")</f>
        <v>44</v>
      </c>
      <c r="F140" s="7">
        <f t="array" ref="F140">IFERROR(XLOOKUP($C140,'Product Families'!$A:$A,'Product Families'!$F:$F),"")</f>
        <v>48</v>
      </c>
      <c r="G140" s="7">
        <f t="array" ref="G140">IFERROR(XLOOKUP($C140,'Product Families'!$A:$A,'Product Families'!$G:$G),"")</f>
        <v>51</v>
      </c>
      <c r="J140" s="7" t="str">
        <f>IFERROR(ROUND(AVERAGEIF('Week 1 - Making'!$B:$B,'Product List'!$A140,'Week 1 - Making'!$P:$P),0),"")</f>
        <v/>
      </c>
      <c r="K140" s="7" t="str">
        <f>IFERROR(ROUND(AVERAGEIF('Week 2 - Making'!$B:$B,'Product List'!$A140,'Week 2 - Making'!$P:$P),0),"")</f>
        <v/>
      </c>
      <c r="L140" s="263" t="str">
        <f>IFERROR(ROUND(AVERAGEIF('Week 3 - Making'!$B:$B,'Product List'!$A140,'Week 3 - Making'!$P:$P),0),"")</f>
        <v/>
      </c>
      <c r="M140" s="7" t="str">
        <f>IFERROR(ROUND(AVERAGEIF('Week 4 - Making'!$B:$B,'Product List'!$A140,'Week 4 - Making'!$P:$P),0),"")</f>
        <v/>
      </c>
      <c r="N140" s="7" t="str">
        <f>IFERROR(ROUND(AVERAGEIF('Week 5 - Making'!$B:$B,'Product List'!$A140,'Week 5 - Making'!$P:$P),0),"")</f>
        <v/>
      </c>
      <c r="O140" s="7"/>
      <c r="P140" s="7">
        <f t="array" ref="P140">iferror(xlookup(C140,'Product Families'!A:A,'Product Families'!S:S),"")</f>
        <v>1.12</v>
      </c>
    </row>
    <row r="141" ht="14.25" customHeight="1">
      <c r="A141" s="122" t="s">
        <v>880</v>
      </c>
      <c r="B141" s="270" t="s">
        <v>881</v>
      </c>
      <c r="C141" s="122" t="s">
        <v>30</v>
      </c>
      <c r="D141" s="7">
        <f t="array" ref="D141">IFERROR(XLOOKUP($C141,'Product Families'!$A:$A,'Product Families'!$D:$D),"")</f>
        <v>236</v>
      </c>
      <c r="E141" s="7">
        <f t="array" ref="E141">IFERROR(XLOOKUP($C141,'Product Families'!$A:$A,'Product Families'!$E:$E),"")</f>
        <v>242</v>
      </c>
      <c r="F141" s="7">
        <f t="array" ref="F141">IFERROR(XLOOKUP($C141,'Product Families'!$A:$A,'Product Families'!$F:$F),"")</f>
        <v>260</v>
      </c>
      <c r="G141" s="7">
        <f t="array" ref="G141">IFERROR(XLOOKUP($C141,'Product Families'!$A:$A,'Product Families'!$G:$G),"")</f>
        <v>279</v>
      </c>
      <c r="J141" s="7" t="str">
        <f>IFERROR(ROUND(AVERAGEIF('Week 1 - Making'!$B:$B,'Product List'!$A141,'Week 1 - Making'!$P:$P),0),"")</f>
        <v/>
      </c>
      <c r="K141" s="7" t="str">
        <f>IFERROR(ROUND(AVERAGEIF('Week 2 - Making'!$B:$B,'Product List'!$A141,'Week 2 - Making'!$P:$P),0),"")</f>
        <v/>
      </c>
      <c r="L141" s="263" t="str">
        <f>IFERROR(ROUND(AVERAGEIF('Week 3 - Making'!$B:$B,'Product List'!$A141,'Week 3 - Making'!$P:$P),0),"")</f>
        <v/>
      </c>
      <c r="M141" s="7" t="str">
        <f>IFERROR(ROUND(AVERAGEIF('Week 4 - Making'!$B:$B,'Product List'!$A141,'Week 4 - Making'!$P:$P),0),"")</f>
        <v/>
      </c>
      <c r="N141" s="7" t="str">
        <f>IFERROR(ROUND(AVERAGEIF('Week 5 - Making'!$B:$B,'Product List'!$A141,'Week 5 - Making'!$P:$P),0),"")</f>
        <v/>
      </c>
      <c r="O141" s="7"/>
      <c r="P141" s="7">
        <f t="array" ref="P141">iferror(xlookup(C141,'Product Families'!A:A,'Product Families'!S:S),"")</f>
        <v>0.19</v>
      </c>
    </row>
    <row r="142" ht="14.25" customHeight="1">
      <c r="A142" s="122" t="s">
        <v>886</v>
      </c>
      <c r="B142" s="270" t="s">
        <v>881</v>
      </c>
      <c r="C142" s="122" t="s">
        <v>36</v>
      </c>
      <c r="D142" s="7">
        <f t="array" ref="D142">IFERROR(XLOOKUP($C142,'Product Families'!$A:$A,'Product Families'!$D:$D),"")</f>
        <v>43</v>
      </c>
      <c r="E142" s="7">
        <f t="array" ref="E142">IFERROR(XLOOKUP($C142,'Product Families'!$A:$A,'Product Families'!$E:$E),"")</f>
        <v>44</v>
      </c>
      <c r="F142" s="7">
        <f t="array" ref="F142">IFERROR(XLOOKUP($C142,'Product Families'!$A:$A,'Product Families'!$F:$F),"")</f>
        <v>48</v>
      </c>
      <c r="G142" s="7">
        <f t="array" ref="G142">IFERROR(XLOOKUP($C142,'Product Families'!$A:$A,'Product Families'!$G:$G),"")</f>
        <v>51</v>
      </c>
      <c r="J142" s="7" t="str">
        <f>IFERROR(ROUND(AVERAGEIF('Week 1 - Making'!$B:$B,'Product List'!$A142,'Week 1 - Making'!$P:$P),0),"")</f>
        <v/>
      </c>
      <c r="K142" s="7" t="str">
        <f>IFERROR(ROUND(AVERAGEIF('Week 2 - Making'!$B:$B,'Product List'!$A142,'Week 2 - Making'!$P:$P),0),"")</f>
        <v/>
      </c>
      <c r="L142" s="263" t="str">
        <f>IFERROR(ROUND(AVERAGEIF('Week 3 - Making'!$B:$B,'Product List'!$A142,'Week 3 - Making'!$P:$P),0),"")</f>
        <v/>
      </c>
      <c r="M142" s="7" t="str">
        <f>IFERROR(ROUND(AVERAGEIF('Week 4 - Making'!$B:$B,'Product List'!$A142,'Week 4 - Making'!$P:$P),0),"")</f>
        <v/>
      </c>
      <c r="N142" s="7" t="str">
        <f>IFERROR(ROUND(AVERAGEIF('Week 5 - Making'!$B:$B,'Product List'!$A142,'Week 5 - Making'!$P:$P),0),"")</f>
        <v/>
      </c>
      <c r="O142" s="7"/>
      <c r="P142" s="7">
        <f t="array" ref="P142">iferror(xlookup(C142,'Product Families'!A:A,'Product Families'!S:S),"")</f>
        <v>1.12</v>
      </c>
    </row>
    <row r="143" ht="14.25" customHeight="1">
      <c r="A143" s="122" t="s">
        <v>889</v>
      </c>
      <c r="B143" s="270" t="s">
        <v>890</v>
      </c>
      <c r="C143" s="122" t="s">
        <v>65</v>
      </c>
      <c r="D143" s="7">
        <f t="array" ref="D143">IFERROR(XLOOKUP($C143,'Product Families'!$A:$A,'Product Families'!$D:$D),"")</f>
        <v>65</v>
      </c>
      <c r="E143" s="7">
        <f t="array" ref="E143">IFERROR(XLOOKUP($C143,'Product Families'!$A:$A,'Product Families'!$E:$E),"")</f>
        <v>67</v>
      </c>
      <c r="F143" s="7">
        <f t="array" ref="F143">IFERROR(XLOOKUP($C143,'Product Families'!$A:$A,'Product Families'!$F:$F),"")</f>
        <v>72</v>
      </c>
      <c r="G143" s="7">
        <f t="array" ref="G143">IFERROR(XLOOKUP($C143,'Product Families'!$A:$A,'Product Families'!$G:$G),"")</f>
        <v>77</v>
      </c>
      <c r="J143" s="7" t="str">
        <f>IFERROR(ROUND(AVERAGEIF('Week 1 - Making'!$B:$B,'Product List'!$A143,'Week 1 - Making'!$P:$P),0),"")</f>
        <v/>
      </c>
      <c r="K143" s="7" t="str">
        <f>IFERROR(ROUND(AVERAGEIF('Week 2 - Making'!$B:$B,'Product List'!$A143,'Week 2 - Making'!$P:$P),0),"")</f>
        <v/>
      </c>
      <c r="L143" s="263" t="str">
        <f>IFERROR(ROUND(AVERAGEIF('Week 3 - Making'!$B:$B,'Product List'!$A143,'Week 3 - Making'!$P:$P),0),"")</f>
        <v/>
      </c>
      <c r="M143" s="7" t="str">
        <f>IFERROR(ROUND(AVERAGEIF('Week 4 - Making'!$B:$B,'Product List'!$A143,'Week 4 - Making'!$P:$P),0),"")</f>
        <v/>
      </c>
      <c r="N143" s="7" t="str">
        <f>IFERROR(ROUND(AVERAGEIF('Week 5 - Making'!$B:$B,'Product List'!$A143,'Week 5 - Making'!$P:$P),0),"")</f>
        <v/>
      </c>
      <c r="O143" s="7"/>
      <c r="P143" s="7">
        <f t="array" ref="P143">iferror(xlookup(C143,'Product Families'!A:A,'Product Families'!S:S),"")</f>
        <v>0</v>
      </c>
    </row>
    <row r="144" ht="14.25" customHeight="1">
      <c r="A144" s="122" t="s">
        <v>897</v>
      </c>
      <c r="B144" s="270" t="s">
        <v>898</v>
      </c>
      <c r="C144" s="122" t="s">
        <v>65</v>
      </c>
      <c r="D144" s="7">
        <f t="array" ref="D144">IFERROR(XLOOKUP($C144,'Product Families'!$A:$A,'Product Families'!$D:$D),"")</f>
        <v>65</v>
      </c>
      <c r="E144" s="7">
        <f t="array" ref="E144">IFERROR(XLOOKUP($C144,'Product Families'!$A:$A,'Product Families'!$E:$E),"")</f>
        <v>67</v>
      </c>
      <c r="F144" s="7">
        <f t="array" ref="F144">IFERROR(XLOOKUP($C144,'Product Families'!$A:$A,'Product Families'!$F:$F),"")</f>
        <v>72</v>
      </c>
      <c r="G144" s="7">
        <f t="array" ref="G144">IFERROR(XLOOKUP($C144,'Product Families'!$A:$A,'Product Families'!$G:$G),"")</f>
        <v>77</v>
      </c>
      <c r="J144" s="7" t="str">
        <f>IFERROR(ROUND(AVERAGEIF('Week 1 - Making'!$B:$B,'Product List'!$A144,'Week 1 - Making'!$P:$P),0),"")</f>
        <v/>
      </c>
      <c r="K144" s="7" t="str">
        <f>IFERROR(ROUND(AVERAGEIF('Week 2 - Making'!$B:$B,'Product List'!$A144,'Week 2 - Making'!$P:$P),0),"")</f>
        <v/>
      </c>
      <c r="L144" s="263" t="str">
        <f>IFERROR(ROUND(AVERAGEIF('Week 3 - Making'!$B:$B,'Product List'!$A144,'Week 3 - Making'!$P:$P),0),"")</f>
        <v/>
      </c>
      <c r="M144" s="7" t="str">
        <f>IFERROR(ROUND(AVERAGEIF('Week 4 - Making'!$B:$B,'Product List'!$A144,'Week 4 - Making'!$P:$P),0),"")</f>
        <v/>
      </c>
      <c r="N144" s="7" t="str">
        <f>IFERROR(ROUND(AVERAGEIF('Week 5 - Making'!$B:$B,'Product List'!$A144,'Week 5 - Making'!$P:$P),0),"")</f>
        <v/>
      </c>
      <c r="O144" s="7"/>
      <c r="P144" s="7">
        <f t="array" ref="P144">iferror(xlookup(C144,'Product Families'!A:A,'Product Families'!S:S),"")</f>
        <v>0</v>
      </c>
    </row>
    <row r="145" ht="14.25" customHeight="1">
      <c r="A145" s="122" t="s">
        <v>914</v>
      </c>
      <c r="B145" s="270" t="s">
        <v>915</v>
      </c>
      <c r="C145" s="122" t="s">
        <v>65</v>
      </c>
      <c r="D145" s="7">
        <f t="array" ref="D145">IFERROR(XLOOKUP($C145,'Product Families'!$A:$A,'Product Families'!$D:$D),"")</f>
        <v>65</v>
      </c>
      <c r="E145" s="7">
        <f t="array" ref="E145">IFERROR(XLOOKUP($C145,'Product Families'!$A:$A,'Product Families'!$E:$E),"")</f>
        <v>67</v>
      </c>
      <c r="F145" s="7">
        <f t="array" ref="F145">IFERROR(XLOOKUP($C145,'Product Families'!$A:$A,'Product Families'!$F:$F),"")</f>
        <v>72</v>
      </c>
      <c r="G145" s="7">
        <f t="array" ref="G145">IFERROR(XLOOKUP($C145,'Product Families'!$A:$A,'Product Families'!$G:$G),"")</f>
        <v>77</v>
      </c>
      <c r="J145" s="7" t="str">
        <f>IFERROR(ROUND(AVERAGEIF('Week 1 - Making'!$B:$B,'Product List'!$A145,'Week 1 - Making'!$P:$P),0),"")</f>
        <v/>
      </c>
      <c r="K145" s="7" t="str">
        <f>IFERROR(ROUND(AVERAGEIF('Week 2 - Making'!$B:$B,'Product List'!$A145,'Week 2 - Making'!$P:$P),0),"")</f>
        <v/>
      </c>
      <c r="L145" s="263" t="str">
        <f>IFERROR(ROUND(AVERAGEIF('Week 3 - Making'!$B:$B,'Product List'!$A145,'Week 3 - Making'!$P:$P),0),"")</f>
        <v/>
      </c>
      <c r="M145" s="7" t="str">
        <f>IFERROR(ROUND(AVERAGEIF('Week 4 - Making'!$B:$B,'Product List'!$A145,'Week 4 - Making'!$P:$P),0),"")</f>
        <v/>
      </c>
      <c r="N145" s="7" t="str">
        <f>IFERROR(ROUND(AVERAGEIF('Week 5 - Making'!$B:$B,'Product List'!$A145,'Week 5 - Making'!$P:$P),0),"")</f>
        <v/>
      </c>
      <c r="O145" s="7"/>
      <c r="P145" s="7">
        <f t="array" ref="P145">iferror(xlookup(C145,'Product Families'!A:A,'Product Families'!S:S),"")</f>
        <v>0</v>
      </c>
    </row>
    <row r="146" ht="14.25" customHeight="1">
      <c r="A146" s="122" t="s">
        <v>918</v>
      </c>
      <c r="B146" s="270" t="s">
        <v>919</v>
      </c>
      <c r="C146" s="122" t="s">
        <v>65</v>
      </c>
      <c r="D146" s="7">
        <f t="array" ref="D146">IFERROR(XLOOKUP($C146,'Product Families'!$A:$A,'Product Families'!$D:$D),"")</f>
        <v>65</v>
      </c>
      <c r="E146" s="7">
        <f t="array" ref="E146">IFERROR(XLOOKUP($C146,'Product Families'!$A:$A,'Product Families'!$E:$E),"")</f>
        <v>67</v>
      </c>
      <c r="F146" s="7">
        <f t="array" ref="F146">IFERROR(XLOOKUP($C146,'Product Families'!$A:$A,'Product Families'!$F:$F),"")</f>
        <v>72</v>
      </c>
      <c r="G146" s="7">
        <f t="array" ref="G146">IFERROR(XLOOKUP($C146,'Product Families'!$A:$A,'Product Families'!$G:$G),"")</f>
        <v>77</v>
      </c>
      <c r="J146" s="7" t="str">
        <f>IFERROR(ROUND(AVERAGEIF('Week 1 - Making'!$B:$B,'Product List'!$A146,'Week 1 - Making'!$P:$P),0),"")</f>
        <v/>
      </c>
      <c r="K146" s="7" t="str">
        <f>IFERROR(ROUND(AVERAGEIF('Week 2 - Making'!$B:$B,'Product List'!$A146,'Week 2 - Making'!$P:$P),0),"")</f>
        <v/>
      </c>
      <c r="L146" s="263" t="str">
        <f>IFERROR(ROUND(AVERAGEIF('Week 3 - Making'!$B:$B,'Product List'!$A146,'Week 3 - Making'!$P:$P),0),"")</f>
        <v/>
      </c>
      <c r="M146" s="7" t="str">
        <f>IFERROR(ROUND(AVERAGEIF('Week 4 - Making'!$B:$B,'Product List'!$A146,'Week 4 - Making'!$P:$P),0),"")</f>
        <v/>
      </c>
      <c r="N146" s="7" t="str">
        <f>IFERROR(ROUND(AVERAGEIF('Week 5 - Making'!$B:$B,'Product List'!$A146,'Week 5 - Making'!$P:$P),0),"")</f>
        <v/>
      </c>
      <c r="O146" s="7"/>
      <c r="P146" s="7">
        <f t="array" ref="P146">iferror(xlookup(C146,'Product Families'!A:A,'Product Families'!S:S),"")</f>
        <v>0</v>
      </c>
    </row>
    <row r="147" ht="14.25" customHeight="1">
      <c r="A147" s="122" t="s">
        <v>933</v>
      </c>
      <c r="B147" s="270" t="s">
        <v>934</v>
      </c>
      <c r="C147" s="122" t="s">
        <v>65</v>
      </c>
      <c r="D147" s="7">
        <f t="array" ref="D147">IFERROR(XLOOKUP($C147,'Product Families'!$A:$A,'Product Families'!$D:$D),"")</f>
        <v>65</v>
      </c>
      <c r="E147" s="7">
        <f t="array" ref="E147">IFERROR(XLOOKUP($C147,'Product Families'!$A:$A,'Product Families'!$E:$E),"")</f>
        <v>67</v>
      </c>
      <c r="F147" s="7">
        <f t="array" ref="F147">IFERROR(XLOOKUP($C147,'Product Families'!$A:$A,'Product Families'!$F:$F),"")</f>
        <v>72</v>
      </c>
      <c r="G147" s="7">
        <f t="array" ref="G147">IFERROR(XLOOKUP($C147,'Product Families'!$A:$A,'Product Families'!$G:$G),"")</f>
        <v>77</v>
      </c>
      <c r="J147" s="7" t="str">
        <f>IFERROR(ROUND(AVERAGEIF('Week 1 - Making'!$B:$B,'Product List'!$A147,'Week 1 - Making'!$P:$P),0),"")</f>
        <v/>
      </c>
      <c r="K147" s="7" t="str">
        <f>IFERROR(ROUND(AVERAGEIF('Week 2 - Making'!$B:$B,'Product List'!$A147,'Week 2 - Making'!$P:$P),0),"")</f>
        <v/>
      </c>
      <c r="L147" s="263" t="str">
        <f>IFERROR(ROUND(AVERAGEIF('Week 3 - Making'!$B:$B,'Product List'!$A147,'Week 3 - Making'!$P:$P),0),"")</f>
        <v/>
      </c>
      <c r="M147" s="7" t="str">
        <f>IFERROR(ROUND(AVERAGEIF('Week 4 - Making'!$B:$B,'Product List'!$A147,'Week 4 - Making'!$P:$P),0),"")</f>
        <v/>
      </c>
      <c r="N147" s="7" t="str">
        <f>IFERROR(ROUND(AVERAGEIF('Week 5 - Making'!$B:$B,'Product List'!$A147,'Week 5 - Making'!$P:$P),0),"")</f>
        <v/>
      </c>
      <c r="O147" s="7"/>
      <c r="P147" s="7">
        <f t="array" ref="P147">iferror(xlookup(C147,'Product Families'!A:A,'Product Families'!S:S),"")</f>
        <v>0</v>
      </c>
    </row>
    <row r="148" ht="14.25" customHeight="1">
      <c r="A148" s="122" t="s">
        <v>941</v>
      </c>
      <c r="B148" s="270" t="s">
        <v>942</v>
      </c>
      <c r="C148" s="122" t="s">
        <v>65</v>
      </c>
      <c r="D148" s="7">
        <f t="array" ref="D148">IFERROR(XLOOKUP($C148,'Product Families'!$A:$A,'Product Families'!$D:$D),"")</f>
        <v>65</v>
      </c>
      <c r="E148" s="7">
        <f t="array" ref="E148">IFERROR(XLOOKUP($C148,'Product Families'!$A:$A,'Product Families'!$E:$E),"")</f>
        <v>67</v>
      </c>
      <c r="F148" s="7">
        <f t="array" ref="F148">IFERROR(XLOOKUP($C148,'Product Families'!$A:$A,'Product Families'!$F:$F),"")</f>
        <v>72</v>
      </c>
      <c r="G148" s="7">
        <f t="array" ref="G148">IFERROR(XLOOKUP($C148,'Product Families'!$A:$A,'Product Families'!$G:$G),"")</f>
        <v>77</v>
      </c>
      <c r="J148" s="7" t="str">
        <f>IFERROR(ROUND(AVERAGEIF('Week 1 - Making'!$B:$B,'Product List'!$A148,'Week 1 - Making'!$P:$P),0),"")</f>
        <v/>
      </c>
      <c r="K148" s="7" t="str">
        <f>IFERROR(ROUND(AVERAGEIF('Week 2 - Making'!$B:$B,'Product List'!$A148,'Week 2 - Making'!$P:$P),0),"")</f>
        <v/>
      </c>
      <c r="L148" s="263" t="str">
        <f>IFERROR(ROUND(AVERAGEIF('Week 3 - Making'!$B:$B,'Product List'!$A148,'Week 3 - Making'!$P:$P),0),"")</f>
        <v/>
      </c>
      <c r="M148" s="7" t="str">
        <f>IFERROR(ROUND(AVERAGEIF('Week 4 - Making'!$B:$B,'Product List'!$A148,'Week 4 - Making'!$P:$P),0),"")</f>
        <v/>
      </c>
      <c r="N148" s="7" t="str">
        <f>IFERROR(ROUND(AVERAGEIF('Week 5 - Making'!$B:$B,'Product List'!$A148,'Week 5 - Making'!$P:$P),0),"")</f>
        <v/>
      </c>
      <c r="O148" s="7"/>
      <c r="P148" s="7">
        <f t="array" ref="P148">iferror(xlookup(C148,'Product Families'!A:A,'Product Families'!S:S),"")</f>
        <v>0</v>
      </c>
    </row>
    <row r="149" ht="14.25" customHeight="1">
      <c r="A149" s="122" t="s">
        <v>945</v>
      </c>
      <c r="B149" s="270" t="s">
        <v>946</v>
      </c>
      <c r="C149" s="122" t="s">
        <v>65</v>
      </c>
      <c r="D149" s="7">
        <f t="array" ref="D149">IFERROR(XLOOKUP($C149,'Product Families'!$A:$A,'Product Families'!$D:$D),"")</f>
        <v>65</v>
      </c>
      <c r="E149" s="7">
        <f t="array" ref="E149">IFERROR(XLOOKUP($C149,'Product Families'!$A:$A,'Product Families'!$E:$E),"")</f>
        <v>67</v>
      </c>
      <c r="F149" s="7">
        <f t="array" ref="F149">IFERROR(XLOOKUP($C149,'Product Families'!$A:$A,'Product Families'!$F:$F),"")</f>
        <v>72</v>
      </c>
      <c r="G149" s="7">
        <f t="array" ref="G149">IFERROR(XLOOKUP($C149,'Product Families'!$A:$A,'Product Families'!$G:$G),"")</f>
        <v>77</v>
      </c>
      <c r="J149" s="7" t="str">
        <f>IFERROR(ROUND(AVERAGEIF('Week 1 - Making'!$B:$B,'Product List'!$A149,'Week 1 - Making'!$P:$P),0),"")</f>
        <v/>
      </c>
      <c r="K149" s="7" t="str">
        <f>IFERROR(ROUND(AVERAGEIF('Week 2 - Making'!$B:$B,'Product List'!$A149,'Week 2 - Making'!$P:$P),0),"")</f>
        <v/>
      </c>
      <c r="L149" s="263" t="str">
        <f>IFERROR(ROUND(AVERAGEIF('Week 3 - Making'!$B:$B,'Product List'!$A149,'Week 3 - Making'!$P:$P),0),"")</f>
        <v/>
      </c>
      <c r="M149" s="7" t="str">
        <f>IFERROR(ROUND(AVERAGEIF('Week 4 - Making'!$B:$B,'Product List'!$A149,'Week 4 - Making'!$P:$P),0),"")</f>
        <v/>
      </c>
      <c r="N149" s="7" t="str">
        <f>IFERROR(ROUND(AVERAGEIF('Week 5 - Making'!$B:$B,'Product List'!$A149,'Week 5 - Making'!$P:$P),0),"")</f>
        <v/>
      </c>
      <c r="O149" s="7"/>
      <c r="P149" s="7">
        <f t="array" ref="P149">iferror(xlookup(C149,'Product Families'!A:A,'Product Families'!S:S),"")</f>
        <v>0</v>
      </c>
    </row>
    <row r="150" ht="14.25" customHeight="1">
      <c r="A150" s="122" t="s">
        <v>953</v>
      </c>
      <c r="B150" s="270" t="s">
        <v>954</v>
      </c>
      <c r="C150" s="122" t="s">
        <v>65</v>
      </c>
      <c r="D150" s="7">
        <f t="array" ref="D150">IFERROR(XLOOKUP($C150,'Product Families'!$A:$A,'Product Families'!$D:$D),"")</f>
        <v>65</v>
      </c>
      <c r="E150" s="7">
        <f t="array" ref="E150">IFERROR(XLOOKUP($C150,'Product Families'!$A:$A,'Product Families'!$E:$E),"")</f>
        <v>67</v>
      </c>
      <c r="F150" s="7">
        <f t="array" ref="F150">IFERROR(XLOOKUP($C150,'Product Families'!$A:$A,'Product Families'!$F:$F),"")</f>
        <v>72</v>
      </c>
      <c r="G150" s="7">
        <f t="array" ref="G150">IFERROR(XLOOKUP($C150,'Product Families'!$A:$A,'Product Families'!$G:$G),"")</f>
        <v>77</v>
      </c>
      <c r="J150" s="7" t="str">
        <f>IFERROR(ROUND(AVERAGEIF('Week 1 - Making'!$B:$B,'Product List'!$A150,'Week 1 - Making'!$P:$P),0),"")</f>
        <v/>
      </c>
      <c r="K150" s="7" t="str">
        <f>IFERROR(ROUND(AVERAGEIF('Week 2 - Making'!$B:$B,'Product List'!$A150,'Week 2 - Making'!$P:$P),0),"")</f>
        <v/>
      </c>
      <c r="L150" s="263" t="str">
        <f>IFERROR(ROUND(AVERAGEIF('Week 3 - Making'!$B:$B,'Product List'!$A150,'Week 3 - Making'!$P:$P),0),"")</f>
        <v/>
      </c>
      <c r="M150" s="7" t="str">
        <f>IFERROR(ROUND(AVERAGEIF('Week 4 - Making'!$B:$B,'Product List'!$A150,'Week 4 - Making'!$P:$P),0),"")</f>
        <v/>
      </c>
      <c r="N150" s="7" t="str">
        <f>IFERROR(ROUND(AVERAGEIF('Week 5 - Making'!$B:$B,'Product List'!$A150,'Week 5 - Making'!$P:$P),0),"")</f>
        <v/>
      </c>
      <c r="O150" s="7"/>
      <c r="P150" s="7">
        <f t="array" ref="P150">iferror(xlookup(C150,'Product Families'!A:A,'Product Families'!S:S),"")</f>
        <v>0</v>
      </c>
    </row>
    <row r="151" ht="14.25" customHeight="1">
      <c r="A151" s="122" t="s">
        <v>959</v>
      </c>
      <c r="B151" s="270" t="s">
        <v>960</v>
      </c>
      <c r="C151" s="122" t="s">
        <v>65</v>
      </c>
      <c r="D151" s="7">
        <f t="array" ref="D151">IFERROR(XLOOKUP($C151,'Product Families'!$A:$A,'Product Families'!$D:$D),"")</f>
        <v>65</v>
      </c>
      <c r="E151" s="7">
        <f t="array" ref="E151">IFERROR(XLOOKUP($C151,'Product Families'!$A:$A,'Product Families'!$E:$E),"")</f>
        <v>67</v>
      </c>
      <c r="F151" s="7">
        <f t="array" ref="F151">IFERROR(XLOOKUP($C151,'Product Families'!$A:$A,'Product Families'!$F:$F),"")</f>
        <v>72</v>
      </c>
      <c r="G151" s="7">
        <f t="array" ref="G151">IFERROR(XLOOKUP($C151,'Product Families'!$A:$A,'Product Families'!$G:$G),"")</f>
        <v>77</v>
      </c>
      <c r="J151" s="7" t="str">
        <f>IFERROR(ROUND(AVERAGEIF('Week 1 - Making'!$B:$B,'Product List'!$A151,'Week 1 - Making'!$P:$P),0),"")</f>
        <v/>
      </c>
      <c r="K151" s="7" t="str">
        <f>IFERROR(ROUND(AVERAGEIF('Week 2 - Making'!$B:$B,'Product List'!$A151,'Week 2 - Making'!$P:$P),0),"")</f>
        <v/>
      </c>
      <c r="L151" s="263" t="str">
        <f>IFERROR(ROUND(AVERAGEIF('Week 3 - Making'!$B:$B,'Product List'!$A151,'Week 3 - Making'!$P:$P),0),"")</f>
        <v/>
      </c>
      <c r="M151" s="7" t="str">
        <f>IFERROR(ROUND(AVERAGEIF('Week 4 - Making'!$B:$B,'Product List'!$A151,'Week 4 - Making'!$P:$P),0),"")</f>
        <v/>
      </c>
      <c r="N151" s="7" t="str">
        <f>IFERROR(ROUND(AVERAGEIF('Week 5 - Making'!$B:$B,'Product List'!$A151,'Week 5 - Making'!$P:$P),0),"")</f>
        <v/>
      </c>
      <c r="O151" s="7"/>
      <c r="P151" s="7">
        <f t="array" ref="P151">iferror(xlookup(C151,'Product Families'!A:A,'Product Families'!S:S),"")</f>
        <v>0</v>
      </c>
    </row>
    <row r="152" ht="14.25" customHeight="1">
      <c r="A152" s="122" t="s">
        <v>961</v>
      </c>
      <c r="B152" s="270" t="s">
        <v>962</v>
      </c>
      <c r="C152" s="122" t="s">
        <v>65</v>
      </c>
      <c r="D152" s="7">
        <f t="array" ref="D152">IFERROR(XLOOKUP($C152,'Product Families'!$A:$A,'Product Families'!$D:$D),"")</f>
        <v>65</v>
      </c>
      <c r="E152" s="7">
        <f t="array" ref="E152">IFERROR(XLOOKUP($C152,'Product Families'!$A:$A,'Product Families'!$E:$E),"")</f>
        <v>67</v>
      </c>
      <c r="F152" s="7">
        <f t="array" ref="F152">IFERROR(XLOOKUP($C152,'Product Families'!$A:$A,'Product Families'!$F:$F),"")</f>
        <v>72</v>
      </c>
      <c r="G152" s="7">
        <f t="array" ref="G152">IFERROR(XLOOKUP($C152,'Product Families'!$A:$A,'Product Families'!$G:$G),"")</f>
        <v>77</v>
      </c>
      <c r="J152" s="7" t="str">
        <f>IFERROR(ROUND(AVERAGEIF('Week 1 - Making'!$B:$B,'Product List'!$A152,'Week 1 - Making'!$P:$P),0),"")</f>
        <v/>
      </c>
      <c r="K152" s="7" t="str">
        <f>IFERROR(ROUND(AVERAGEIF('Week 2 - Making'!$B:$B,'Product List'!$A152,'Week 2 - Making'!$P:$P),0),"")</f>
        <v/>
      </c>
      <c r="L152" s="263" t="str">
        <f>IFERROR(ROUND(AVERAGEIF('Week 3 - Making'!$B:$B,'Product List'!$A152,'Week 3 - Making'!$P:$P),0),"")</f>
        <v/>
      </c>
      <c r="M152" s="7" t="str">
        <f>IFERROR(ROUND(AVERAGEIF('Week 4 - Making'!$B:$B,'Product List'!$A152,'Week 4 - Making'!$P:$P),0),"")</f>
        <v/>
      </c>
      <c r="N152" s="7" t="str">
        <f>IFERROR(ROUND(AVERAGEIF('Week 5 - Making'!$B:$B,'Product List'!$A152,'Week 5 - Making'!$P:$P),0),"")</f>
        <v/>
      </c>
      <c r="O152" s="7"/>
      <c r="P152" s="7">
        <f t="array" ref="P152">iferror(xlookup(C152,'Product Families'!A:A,'Product Families'!S:S),"")</f>
        <v>0</v>
      </c>
    </row>
    <row r="153" ht="14.25" customHeight="1">
      <c r="A153" s="138" t="s">
        <v>967</v>
      </c>
      <c r="B153" s="270" t="s">
        <v>968</v>
      </c>
      <c r="C153" s="138" t="s">
        <v>94</v>
      </c>
      <c r="D153" s="7">
        <f t="array" ref="D153">IFERROR(XLOOKUP($C153,'Product Families'!$A:$A,'Product Families'!$D:$D),"")</f>
        <v>9</v>
      </c>
      <c r="E153" s="7">
        <f t="array" ref="E153">IFERROR(XLOOKUP($C153,'Product Families'!$A:$A,'Product Families'!$E:$E),"")</f>
        <v>10</v>
      </c>
      <c r="F153" s="7">
        <f t="array" ref="F153">IFERROR(XLOOKUP($C153,'Product Families'!$A:$A,'Product Families'!$F:$F),"")</f>
        <v>11</v>
      </c>
      <c r="G153" s="7">
        <f t="array" ref="G153">IFERROR(XLOOKUP($C153,'Product Families'!$A:$A,'Product Families'!$G:$G),"")</f>
        <v>12</v>
      </c>
      <c r="J153" s="7" t="str">
        <f>IFERROR(ROUND(AVERAGEIF('Week 1 - Making'!$B:$B,'Product List'!$A153,'Week 1 - Making'!$P:$P),0),"")</f>
        <v/>
      </c>
      <c r="K153" s="7" t="str">
        <f>IFERROR(ROUND(AVERAGEIF('Week 2 - Making'!$B:$B,'Product List'!$A153,'Week 2 - Making'!$P:$P),0),"")</f>
        <v/>
      </c>
      <c r="L153" s="263" t="str">
        <f>IFERROR(ROUND(AVERAGEIF('Week 3 - Making'!$B:$B,'Product List'!$A153,'Week 3 - Making'!$P:$P),0),"")</f>
        <v/>
      </c>
      <c r="M153" s="7" t="str">
        <f>IFERROR(ROUND(AVERAGEIF('Week 4 - Making'!$B:$B,'Product List'!$A153,'Week 4 - Making'!$P:$P),0),"")</f>
        <v/>
      </c>
      <c r="N153" s="7" t="str">
        <f>IFERROR(ROUND(AVERAGEIF('Week 5 - Making'!$B:$B,'Product List'!$A153,'Week 5 - Making'!$P:$P),0),"")</f>
        <v/>
      </c>
      <c r="O153" s="7"/>
      <c r="P153" s="7">
        <f t="array" ref="P153">iferror(xlookup(C153,'Product Families'!A:A,'Product Families'!S:S),"")</f>
        <v>0</v>
      </c>
    </row>
    <row r="154" ht="14.25" customHeight="1">
      <c r="A154" s="138" t="s">
        <v>977</v>
      </c>
      <c r="B154" s="270" t="s">
        <v>978</v>
      </c>
      <c r="C154" s="138" t="s">
        <v>94</v>
      </c>
      <c r="D154" s="7">
        <f t="array" ref="D154">IFERROR(XLOOKUP($C154,'Product Families'!$A:$A,'Product Families'!$D:$D),"")</f>
        <v>9</v>
      </c>
      <c r="E154" s="7">
        <f t="array" ref="E154">IFERROR(XLOOKUP($C154,'Product Families'!$A:$A,'Product Families'!$E:$E),"")</f>
        <v>10</v>
      </c>
      <c r="F154" s="7">
        <f t="array" ref="F154">IFERROR(XLOOKUP($C154,'Product Families'!$A:$A,'Product Families'!$F:$F),"")</f>
        <v>11</v>
      </c>
      <c r="G154" s="7">
        <f t="array" ref="G154">IFERROR(XLOOKUP($C154,'Product Families'!$A:$A,'Product Families'!$G:$G),"")</f>
        <v>12</v>
      </c>
      <c r="J154" s="7" t="str">
        <f>IFERROR(ROUND(AVERAGEIF('Week 1 - Making'!$B:$B,'Product List'!$A154,'Week 1 - Making'!$P:$P),0),"")</f>
        <v/>
      </c>
      <c r="K154" s="7" t="str">
        <f>IFERROR(ROUND(AVERAGEIF('Week 2 - Making'!$B:$B,'Product List'!$A154,'Week 2 - Making'!$P:$P),0),"")</f>
        <v/>
      </c>
      <c r="L154" s="263" t="str">
        <f>IFERROR(ROUND(AVERAGEIF('Week 3 - Making'!$B:$B,'Product List'!$A154,'Week 3 - Making'!$P:$P),0),"")</f>
        <v/>
      </c>
      <c r="M154" s="7" t="str">
        <f>IFERROR(ROUND(AVERAGEIF('Week 4 - Making'!$B:$B,'Product List'!$A154,'Week 4 - Making'!$P:$P),0),"")</f>
        <v/>
      </c>
      <c r="N154" s="7" t="str">
        <f>IFERROR(ROUND(AVERAGEIF('Week 5 - Making'!$B:$B,'Product List'!$A154,'Week 5 - Making'!$P:$P),0),"")</f>
        <v/>
      </c>
      <c r="O154" s="7"/>
      <c r="P154" s="7">
        <f t="array" ref="P154">iferror(xlookup(C154,'Product Families'!A:A,'Product Families'!S:S),"")</f>
        <v>0</v>
      </c>
    </row>
    <row r="155" ht="14.25" customHeight="1">
      <c r="A155" s="138" t="s">
        <v>983</v>
      </c>
      <c r="B155" s="270" t="s">
        <v>984</v>
      </c>
      <c r="C155" s="138" t="s">
        <v>94</v>
      </c>
      <c r="D155" s="7">
        <f t="array" ref="D155">IFERROR(XLOOKUP($C155,'Product Families'!$A:$A,'Product Families'!$D:$D),"")</f>
        <v>9</v>
      </c>
      <c r="E155" s="7">
        <f t="array" ref="E155">IFERROR(XLOOKUP($C155,'Product Families'!$A:$A,'Product Families'!$E:$E),"")</f>
        <v>10</v>
      </c>
      <c r="F155" s="7">
        <f t="array" ref="F155">IFERROR(XLOOKUP($C155,'Product Families'!$A:$A,'Product Families'!$F:$F),"")</f>
        <v>11</v>
      </c>
      <c r="G155" s="7">
        <f t="array" ref="G155">IFERROR(XLOOKUP($C155,'Product Families'!$A:$A,'Product Families'!$G:$G),"")</f>
        <v>12</v>
      </c>
      <c r="J155" s="7" t="str">
        <f>IFERROR(ROUND(AVERAGEIF('Week 1 - Making'!$B:$B,'Product List'!$A155,'Week 1 - Making'!$P:$P),0),"")</f>
        <v/>
      </c>
      <c r="K155" s="7" t="str">
        <f>IFERROR(ROUND(AVERAGEIF('Week 2 - Making'!$B:$B,'Product List'!$A155,'Week 2 - Making'!$P:$P),0),"")</f>
        <v/>
      </c>
      <c r="L155" s="263" t="str">
        <f>IFERROR(ROUND(AVERAGEIF('Week 3 - Making'!$B:$B,'Product List'!$A155,'Week 3 - Making'!$P:$P),0),"")</f>
        <v/>
      </c>
      <c r="M155" s="7" t="str">
        <f>IFERROR(ROUND(AVERAGEIF('Week 4 - Making'!$B:$B,'Product List'!$A155,'Week 4 - Making'!$P:$P),0),"")</f>
        <v/>
      </c>
      <c r="N155" s="7" t="str">
        <f>IFERROR(ROUND(AVERAGEIF('Week 5 - Making'!$B:$B,'Product List'!$A155,'Week 5 - Making'!$P:$P),0),"")</f>
        <v/>
      </c>
      <c r="O155" s="7"/>
      <c r="P155" s="7">
        <f t="array" ref="P155">iferror(xlookup(C155,'Product Families'!A:A,'Product Families'!S:S),"")</f>
        <v>0</v>
      </c>
    </row>
    <row r="156" ht="14.25" customHeight="1">
      <c r="A156" s="138" t="s">
        <v>988</v>
      </c>
      <c r="B156" s="270" t="s">
        <v>989</v>
      </c>
      <c r="C156" s="138" t="s">
        <v>94</v>
      </c>
      <c r="D156" s="7">
        <f t="array" ref="D156">IFERROR(XLOOKUP($C156,'Product Families'!$A:$A,'Product Families'!$D:$D),"")</f>
        <v>9</v>
      </c>
      <c r="E156" s="7">
        <f t="array" ref="E156">IFERROR(XLOOKUP($C156,'Product Families'!$A:$A,'Product Families'!$E:$E),"")</f>
        <v>10</v>
      </c>
      <c r="F156" s="7">
        <f t="array" ref="F156">IFERROR(XLOOKUP($C156,'Product Families'!$A:$A,'Product Families'!$F:$F),"")</f>
        <v>11</v>
      </c>
      <c r="G156" s="7">
        <f t="array" ref="G156">IFERROR(XLOOKUP($C156,'Product Families'!$A:$A,'Product Families'!$G:$G),"")</f>
        <v>12</v>
      </c>
      <c r="J156" s="7" t="str">
        <f>IFERROR(ROUND(AVERAGEIF('Week 1 - Making'!$B:$B,'Product List'!$A156,'Week 1 - Making'!$P:$P),0),"")</f>
        <v/>
      </c>
      <c r="K156" s="7" t="str">
        <f>IFERROR(ROUND(AVERAGEIF('Week 2 - Making'!$B:$B,'Product List'!$A156,'Week 2 - Making'!$P:$P),0),"")</f>
        <v/>
      </c>
      <c r="L156" s="263" t="str">
        <f>IFERROR(ROUND(AVERAGEIF('Week 3 - Making'!$B:$B,'Product List'!$A156,'Week 3 - Making'!$P:$P),0),"")</f>
        <v/>
      </c>
      <c r="M156" s="7" t="str">
        <f>IFERROR(ROUND(AVERAGEIF('Week 4 - Making'!$B:$B,'Product List'!$A156,'Week 4 - Making'!$P:$P),0),"")</f>
        <v/>
      </c>
      <c r="N156" s="7" t="str">
        <f>IFERROR(ROUND(AVERAGEIF('Week 5 - Making'!$B:$B,'Product List'!$A156,'Week 5 - Making'!$P:$P),0),"")</f>
        <v/>
      </c>
      <c r="O156" s="7"/>
      <c r="P156" s="7">
        <f t="array" ref="P156">iferror(xlookup(C156,'Product Families'!A:A,'Product Families'!S:S),"")</f>
        <v>0</v>
      </c>
    </row>
    <row r="157" ht="14.25" customHeight="1">
      <c r="A157" s="138" t="s">
        <v>992</v>
      </c>
      <c r="B157" s="270" t="s">
        <v>993</v>
      </c>
      <c r="C157" s="138" t="s">
        <v>94</v>
      </c>
      <c r="D157" s="7">
        <f t="array" ref="D157">IFERROR(XLOOKUP($C157,'Product Families'!$A:$A,'Product Families'!$D:$D),"")</f>
        <v>9</v>
      </c>
      <c r="E157" s="7">
        <f t="array" ref="E157">IFERROR(XLOOKUP($C157,'Product Families'!$A:$A,'Product Families'!$E:$E),"")</f>
        <v>10</v>
      </c>
      <c r="F157" s="7">
        <f t="array" ref="F157">IFERROR(XLOOKUP($C157,'Product Families'!$A:$A,'Product Families'!$F:$F),"")</f>
        <v>11</v>
      </c>
      <c r="G157" s="7">
        <f t="array" ref="G157">IFERROR(XLOOKUP($C157,'Product Families'!$A:$A,'Product Families'!$G:$G),"")</f>
        <v>12</v>
      </c>
      <c r="J157" s="7" t="str">
        <f>IFERROR(ROUND(AVERAGEIF('Week 1 - Making'!$B:$B,'Product List'!$A157,'Week 1 - Making'!$P:$P),0),"")</f>
        <v/>
      </c>
      <c r="K157" s="7" t="str">
        <f>IFERROR(ROUND(AVERAGEIF('Week 2 - Making'!$B:$B,'Product List'!$A157,'Week 2 - Making'!$P:$P),0),"")</f>
        <v/>
      </c>
      <c r="L157" s="263" t="str">
        <f>IFERROR(ROUND(AVERAGEIF('Week 3 - Making'!$B:$B,'Product List'!$A157,'Week 3 - Making'!$P:$P),0),"")</f>
        <v/>
      </c>
      <c r="M157" s="7" t="str">
        <f>IFERROR(ROUND(AVERAGEIF('Week 4 - Making'!$B:$B,'Product List'!$A157,'Week 4 - Making'!$P:$P),0),"")</f>
        <v/>
      </c>
      <c r="N157" s="7" t="str">
        <f>IFERROR(ROUND(AVERAGEIF('Week 5 - Making'!$B:$B,'Product List'!$A157,'Week 5 - Making'!$P:$P),0),"")</f>
        <v/>
      </c>
      <c r="O157" s="7"/>
      <c r="P157" s="7">
        <f t="array" ref="P157">iferror(xlookup(C157,'Product Families'!A:A,'Product Families'!S:S),"")</f>
        <v>0</v>
      </c>
    </row>
    <row r="158" ht="14.25" customHeight="1">
      <c r="A158" s="138" t="s">
        <v>997</v>
      </c>
      <c r="B158" s="270" t="s">
        <v>998</v>
      </c>
      <c r="C158" s="138" t="s">
        <v>94</v>
      </c>
      <c r="D158" s="7">
        <f t="array" ref="D158">IFERROR(XLOOKUP($C158,'Product Families'!$A:$A,'Product Families'!$D:$D),"")</f>
        <v>9</v>
      </c>
      <c r="E158" s="7">
        <f t="array" ref="E158">IFERROR(XLOOKUP($C158,'Product Families'!$A:$A,'Product Families'!$E:$E),"")</f>
        <v>10</v>
      </c>
      <c r="F158" s="7">
        <f t="array" ref="F158">IFERROR(XLOOKUP($C158,'Product Families'!$A:$A,'Product Families'!$F:$F),"")</f>
        <v>11</v>
      </c>
      <c r="G158" s="7">
        <f t="array" ref="G158">IFERROR(XLOOKUP($C158,'Product Families'!$A:$A,'Product Families'!$G:$G),"")</f>
        <v>12</v>
      </c>
      <c r="J158" s="7" t="str">
        <f>IFERROR(ROUND(AVERAGEIF('Week 1 - Making'!$B:$B,'Product List'!$A158,'Week 1 - Making'!$P:$P),0),"")</f>
        <v/>
      </c>
      <c r="K158" s="7" t="str">
        <f>IFERROR(ROUND(AVERAGEIF('Week 2 - Making'!$B:$B,'Product List'!$A158,'Week 2 - Making'!$P:$P),0),"")</f>
        <v/>
      </c>
      <c r="L158" s="263" t="str">
        <f>IFERROR(ROUND(AVERAGEIF('Week 3 - Making'!$B:$B,'Product List'!$A158,'Week 3 - Making'!$P:$P),0),"")</f>
        <v/>
      </c>
      <c r="M158" s="7" t="str">
        <f>IFERROR(ROUND(AVERAGEIF('Week 4 - Making'!$B:$B,'Product List'!$A158,'Week 4 - Making'!$P:$P),0),"")</f>
        <v/>
      </c>
      <c r="N158" s="7" t="str">
        <f>IFERROR(ROUND(AVERAGEIF('Week 5 - Making'!$B:$B,'Product List'!$A158,'Week 5 - Making'!$P:$P),0),"")</f>
        <v/>
      </c>
      <c r="O158" s="7"/>
      <c r="P158" s="7">
        <f t="array" ref="P158">iferror(xlookup(C158,'Product Families'!A:A,'Product Families'!S:S),"")</f>
        <v>0</v>
      </c>
    </row>
    <row r="159" ht="14.25" customHeight="1">
      <c r="A159" s="138" t="s">
        <v>1004</v>
      </c>
      <c r="B159" s="270" t="s">
        <v>1005</v>
      </c>
      <c r="C159" s="138" t="s">
        <v>94</v>
      </c>
      <c r="D159" s="7">
        <f t="array" ref="D159">IFERROR(XLOOKUP($C159,'Product Families'!$A:$A,'Product Families'!$D:$D),"")</f>
        <v>9</v>
      </c>
      <c r="E159" s="7">
        <f t="array" ref="E159">IFERROR(XLOOKUP($C159,'Product Families'!$A:$A,'Product Families'!$E:$E),"")</f>
        <v>10</v>
      </c>
      <c r="F159" s="7">
        <f t="array" ref="F159">IFERROR(XLOOKUP($C159,'Product Families'!$A:$A,'Product Families'!$F:$F),"")</f>
        <v>11</v>
      </c>
      <c r="G159" s="7">
        <f t="array" ref="G159">IFERROR(XLOOKUP($C159,'Product Families'!$A:$A,'Product Families'!$G:$G),"")</f>
        <v>12</v>
      </c>
      <c r="J159" s="7" t="str">
        <f>IFERROR(ROUND(AVERAGEIF('Week 1 - Making'!$B:$B,'Product List'!$A159,'Week 1 - Making'!$P:$P),0),"")</f>
        <v/>
      </c>
      <c r="K159" s="7" t="str">
        <f>IFERROR(ROUND(AVERAGEIF('Week 2 - Making'!$B:$B,'Product List'!$A159,'Week 2 - Making'!$P:$P),0),"")</f>
        <v/>
      </c>
      <c r="L159" s="263" t="str">
        <f>IFERROR(ROUND(AVERAGEIF('Week 3 - Making'!$B:$B,'Product List'!$A159,'Week 3 - Making'!$P:$P),0),"")</f>
        <v/>
      </c>
      <c r="M159" s="7" t="str">
        <f>IFERROR(ROUND(AVERAGEIF('Week 4 - Making'!$B:$B,'Product List'!$A159,'Week 4 - Making'!$P:$P),0),"")</f>
        <v/>
      </c>
      <c r="N159" s="7" t="str">
        <f>IFERROR(ROUND(AVERAGEIF('Week 5 - Making'!$B:$B,'Product List'!$A159,'Week 5 - Making'!$P:$P),0),"")</f>
        <v/>
      </c>
      <c r="O159" s="7"/>
      <c r="P159" s="7">
        <f t="array" ref="P159">iferror(xlookup(C159,'Product Families'!A:A,'Product Families'!S:S),"")</f>
        <v>0</v>
      </c>
    </row>
    <row r="160" ht="14.25" customHeight="1">
      <c r="A160" s="138" t="s">
        <v>1012</v>
      </c>
      <c r="B160" s="270" t="s">
        <v>1013</v>
      </c>
      <c r="C160" s="138" t="s">
        <v>94</v>
      </c>
      <c r="D160" s="7">
        <f t="array" ref="D160">IFERROR(XLOOKUP($C160,'Product Families'!$A:$A,'Product Families'!$D:$D),"")</f>
        <v>9</v>
      </c>
      <c r="E160" s="7">
        <f t="array" ref="E160">IFERROR(XLOOKUP($C160,'Product Families'!$A:$A,'Product Families'!$E:$E),"")</f>
        <v>10</v>
      </c>
      <c r="F160" s="7">
        <f t="array" ref="F160">IFERROR(XLOOKUP($C160,'Product Families'!$A:$A,'Product Families'!$F:$F),"")</f>
        <v>11</v>
      </c>
      <c r="G160" s="7">
        <f t="array" ref="G160">IFERROR(XLOOKUP($C160,'Product Families'!$A:$A,'Product Families'!$G:$G),"")</f>
        <v>12</v>
      </c>
      <c r="J160" s="7" t="str">
        <f>IFERROR(ROUND(AVERAGEIF('Week 1 - Making'!$B:$B,'Product List'!$A160,'Week 1 - Making'!$P:$P),0),"")</f>
        <v/>
      </c>
      <c r="K160" s="7" t="str">
        <f>IFERROR(ROUND(AVERAGEIF('Week 2 - Making'!$B:$B,'Product List'!$A160,'Week 2 - Making'!$P:$P),0),"")</f>
        <v/>
      </c>
      <c r="L160" s="263" t="str">
        <f>IFERROR(ROUND(AVERAGEIF('Week 3 - Making'!$B:$B,'Product List'!$A160,'Week 3 - Making'!$P:$P),0),"")</f>
        <v/>
      </c>
      <c r="M160" s="7" t="str">
        <f>IFERROR(ROUND(AVERAGEIF('Week 4 - Making'!$B:$B,'Product List'!$A160,'Week 4 - Making'!$P:$P),0),"")</f>
        <v/>
      </c>
      <c r="N160" s="7" t="str">
        <f>IFERROR(ROUND(AVERAGEIF('Week 5 - Making'!$B:$B,'Product List'!$A160,'Week 5 - Making'!$P:$P),0),"")</f>
        <v/>
      </c>
      <c r="O160" s="7"/>
      <c r="P160" s="7">
        <f t="array" ref="P160">iferror(xlookup(C160,'Product Families'!A:A,'Product Families'!S:S),"")</f>
        <v>0</v>
      </c>
    </row>
    <row r="161" ht="14.25" customHeight="1">
      <c r="A161" s="122" t="s">
        <v>1018</v>
      </c>
      <c r="B161" s="270" t="s">
        <v>1019</v>
      </c>
      <c r="C161" s="138" t="s">
        <v>95</v>
      </c>
      <c r="D161" s="7">
        <f t="array" ref="D161">IFERROR(XLOOKUP($C161,'Product Families'!$A:$A,'Product Families'!$D:$D),"")</f>
        <v>13</v>
      </c>
      <c r="E161" s="7">
        <f t="array" ref="E161">IFERROR(XLOOKUP($C161,'Product Families'!$A:$A,'Product Families'!$E:$E),"")</f>
        <v>14</v>
      </c>
      <c r="F161" s="7">
        <f t="array" ref="F161">IFERROR(XLOOKUP($C161,'Product Families'!$A:$A,'Product Families'!$F:$F),"")</f>
        <v>15</v>
      </c>
      <c r="G161" s="7">
        <f t="array" ref="G161">IFERROR(XLOOKUP($C161,'Product Families'!$A:$A,'Product Families'!$G:$G),"")</f>
        <v>16</v>
      </c>
      <c r="J161" s="7" t="str">
        <f>IFERROR(ROUND(AVERAGEIF('Week 1 - Making'!$B:$B,'Product List'!$A161,'Week 1 - Making'!$P:$P),0),"")</f>
        <v/>
      </c>
      <c r="K161" s="7" t="str">
        <f>IFERROR(ROUND(AVERAGEIF('Week 2 - Making'!$B:$B,'Product List'!$A161,'Week 2 - Making'!$P:$P),0),"")</f>
        <v/>
      </c>
      <c r="L161" s="263" t="str">
        <f>IFERROR(ROUND(AVERAGEIF('Week 3 - Making'!$B:$B,'Product List'!$A161,'Week 3 - Making'!$P:$P),0),"")</f>
        <v/>
      </c>
      <c r="M161" s="7" t="str">
        <f>IFERROR(ROUND(AVERAGEIF('Week 4 - Making'!$B:$B,'Product List'!$A161,'Week 4 - Making'!$P:$P),0),"")</f>
        <v/>
      </c>
      <c r="N161" s="7" t="str">
        <f>IFERROR(ROUND(AVERAGEIF('Week 5 - Making'!$B:$B,'Product List'!$A161,'Week 5 - Making'!$P:$P),0),"")</f>
        <v/>
      </c>
      <c r="O161" s="7"/>
      <c r="P161" s="7">
        <f t="array" ref="P161">iferror(xlookup(C161,'Product Families'!A:A,'Product Families'!S:S),"")</f>
        <v>0</v>
      </c>
    </row>
    <row r="162" ht="14.25" customHeight="1">
      <c r="A162" s="122" t="s">
        <v>1022</v>
      </c>
      <c r="B162" s="270" t="s">
        <v>1023</v>
      </c>
      <c r="C162" s="138" t="s">
        <v>95</v>
      </c>
      <c r="D162" s="7">
        <f t="array" ref="D162">IFERROR(XLOOKUP($C162,'Product Families'!$A:$A,'Product Families'!$D:$D),"")</f>
        <v>13</v>
      </c>
      <c r="E162" s="7">
        <f t="array" ref="E162">IFERROR(XLOOKUP($C162,'Product Families'!$A:$A,'Product Families'!$E:$E),"")</f>
        <v>14</v>
      </c>
      <c r="F162" s="7">
        <f t="array" ref="F162">IFERROR(XLOOKUP($C162,'Product Families'!$A:$A,'Product Families'!$F:$F),"")</f>
        <v>15</v>
      </c>
      <c r="G162" s="7">
        <f t="array" ref="G162">IFERROR(XLOOKUP($C162,'Product Families'!$A:$A,'Product Families'!$G:$G),"")</f>
        <v>16</v>
      </c>
      <c r="J162" s="7" t="str">
        <f>IFERROR(ROUND(AVERAGEIF('Week 1 - Making'!$B:$B,'Product List'!$A162,'Week 1 - Making'!$P:$P),0),"")</f>
        <v/>
      </c>
      <c r="K162" s="7" t="str">
        <f>IFERROR(ROUND(AVERAGEIF('Week 2 - Making'!$B:$B,'Product List'!$A162,'Week 2 - Making'!$P:$P),0),"")</f>
        <v/>
      </c>
      <c r="L162" s="263" t="str">
        <f>IFERROR(ROUND(AVERAGEIF('Week 3 - Making'!$B:$B,'Product List'!$A162,'Week 3 - Making'!$P:$P),0),"")</f>
        <v/>
      </c>
      <c r="M162" s="7" t="str">
        <f>IFERROR(ROUND(AVERAGEIF('Week 4 - Making'!$B:$B,'Product List'!$A162,'Week 4 - Making'!$P:$P),0),"")</f>
        <v/>
      </c>
      <c r="N162" s="7" t="str">
        <f>IFERROR(ROUND(AVERAGEIF('Week 5 - Making'!$B:$B,'Product List'!$A162,'Week 5 - Making'!$P:$P),0),"")</f>
        <v/>
      </c>
      <c r="O162" s="7"/>
      <c r="P162" s="7">
        <f t="array" ref="P162">iferror(xlookup(C162,'Product Families'!A:A,'Product Families'!S:S),"")</f>
        <v>0</v>
      </c>
    </row>
    <row r="163" ht="14.25" customHeight="1">
      <c r="A163" s="122" t="s">
        <v>1025</v>
      </c>
      <c r="B163" s="270" t="s">
        <v>1027</v>
      </c>
      <c r="C163" s="138" t="s">
        <v>95</v>
      </c>
      <c r="D163" s="7">
        <f t="array" ref="D163">IFERROR(XLOOKUP($C163,'Product Families'!$A:$A,'Product Families'!$D:$D),"")</f>
        <v>13</v>
      </c>
      <c r="E163" s="7">
        <f t="array" ref="E163">IFERROR(XLOOKUP($C163,'Product Families'!$A:$A,'Product Families'!$E:$E),"")</f>
        <v>14</v>
      </c>
      <c r="F163" s="7">
        <f t="array" ref="F163">IFERROR(XLOOKUP($C163,'Product Families'!$A:$A,'Product Families'!$F:$F),"")</f>
        <v>15</v>
      </c>
      <c r="G163" s="7">
        <f t="array" ref="G163">IFERROR(XLOOKUP($C163,'Product Families'!$A:$A,'Product Families'!$G:$G),"")</f>
        <v>16</v>
      </c>
      <c r="J163" s="7" t="str">
        <f>IFERROR(ROUND(AVERAGEIF('Week 1 - Making'!$B:$B,'Product List'!$A163,'Week 1 - Making'!$P:$P),0),"")</f>
        <v/>
      </c>
      <c r="K163" s="7" t="str">
        <f>IFERROR(ROUND(AVERAGEIF('Week 2 - Making'!$B:$B,'Product List'!$A163,'Week 2 - Making'!$P:$P),0),"")</f>
        <v/>
      </c>
      <c r="L163" s="263" t="str">
        <f>IFERROR(ROUND(AVERAGEIF('Week 3 - Making'!$B:$B,'Product List'!$A163,'Week 3 - Making'!$P:$P),0),"")</f>
        <v/>
      </c>
      <c r="M163" s="7" t="str">
        <f>IFERROR(ROUND(AVERAGEIF('Week 4 - Making'!$B:$B,'Product List'!$A163,'Week 4 - Making'!$P:$P),0),"")</f>
        <v/>
      </c>
      <c r="N163" s="7" t="str">
        <f>IFERROR(ROUND(AVERAGEIF('Week 5 - Making'!$B:$B,'Product List'!$A163,'Week 5 - Making'!$P:$P),0),"")</f>
        <v/>
      </c>
      <c r="O163" s="7"/>
      <c r="P163" s="7">
        <f t="array" ref="P163">iferror(xlookup(C163,'Product Families'!A:A,'Product Families'!S:S),"")</f>
        <v>0</v>
      </c>
    </row>
    <row r="164" ht="14.25" customHeight="1">
      <c r="A164" s="122" t="s">
        <v>1032</v>
      </c>
      <c r="B164" s="270" t="s">
        <v>1034</v>
      </c>
      <c r="C164" s="138" t="s">
        <v>95</v>
      </c>
      <c r="D164" s="7">
        <f t="array" ref="D164">IFERROR(XLOOKUP($C164,'Product Families'!$A:$A,'Product Families'!$D:$D),"")</f>
        <v>13</v>
      </c>
      <c r="E164" s="7">
        <f t="array" ref="E164">IFERROR(XLOOKUP($C164,'Product Families'!$A:$A,'Product Families'!$E:$E),"")</f>
        <v>14</v>
      </c>
      <c r="F164" s="7">
        <f t="array" ref="F164">IFERROR(XLOOKUP($C164,'Product Families'!$A:$A,'Product Families'!$F:$F),"")</f>
        <v>15</v>
      </c>
      <c r="G164" s="7">
        <f t="array" ref="G164">IFERROR(XLOOKUP($C164,'Product Families'!$A:$A,'Product Families'!$G:$G),"")</f>
        <v>16</v>
      </c>
      <c r="J164" s="7" t="str">
        <f>IFERROR(ROUND(AVERAGEIF('Week 1 - Making'!$B:$B,'Product List'!$A164,'Week 1 - Making'!$P:$P),0),"")</f>
        <v/>
      </c>
      <c r="K164" s="7" t="str">
        <f>IFERROR(ROUND(AVERAGEIF('Week 2 - Making'!$B:$B,'Product List'!$A164,'Week 2 - Making'!$P:$P),0),"")</f>
        <v/>
      </c>
      <c r="L164" s="263" t="str">
        <f>IFERROR(ROUND(AVERAGEIF('Week 3 - Making'!$B:$B,'Product List'!$A164,'Week 3 - Making'!$P:$P),0),"")</f>
        <v/>
      </c>
      <c r="M164" s="7" t="str">
        <f>IFERROR(ROUND(AVERAGEIF('Week 4 - Making'!$B:$B,'Product List'!$A164,'Week 4 - Making'!$P:$P),0),"")</f>
        <v/>
      </c>
      <c r="N164" s="7" t="str">
        <f>IFERROR(ROUND(AVERAGEIF('Week 5 - Making'!$B:$B,'Product List'!$A164,'Week 5 - Making'!$P:$P),0),"")</f>
        <v/>
      </c>
      <c r="O164" s="7"/>
      <c r="P164" s="7">
        <f t="array" ref="P164">iferror(xlookup(C164,'Product Families'!A:A,'Product Families'!S:S),"")</f>
        <v>0</v>
      </c>
    </row>
    <row r="165" ht="14.25" customHeight="1">
      <c r="A165" s="122" t="s">
        <v>1039</v>
      </c>
      <c r="B165" s="270" t="s">
        <v>1040</v>
      </c>
      <c r="C165" s="138" t="s">
        <v>95</v>
      </c>
      <c r="D165" s="7">
        <f t="array" ref="D165">IFERROR(XLOOKUP($C165,'Product Families'!$A:$A,'Product Families'!$D:$D),"")</f>
        <v>13</v>
      </c>
      <c r="E165" s="7">
        <f t="array" ref="E165">IFERROR(XLOOKUP($C165,'Product Families'!$A:$A,'Product Families'!$E:$E),"")</f>
        <v>14</v>
      </c>
      <c r="F165" s="7">
        <f t="array" ref="F165">IFERROR(XLOOKUP($C165,'Product Families'!$A:$A,'Product Families'!$F:$F),"")</f>
        <v>15</v>
      </c>
      <c r="G165" s="7">
        <f t="array" ref="G165">IFERROR(XLOOKUP($C165,'Product Families'!$A:$A,'Product Families'!$G:$G),"")</f>
        <v>16</v>
      </c>
      <c r="J165" s="7" t="str">
        <f>IFERROR(ROUND(AVERAGEIF('Week 1 - Making'!$B:$B,'Product List'!$A165,'Week 1 - Making'!$P:$P),0),"")</f>
        <v/>
      </c>
      <c r="K165" s="7" t="str">
        <f>IFERROR(ROUND(AVERAGEIF('Week 2 - Making'!$B:$B,'Product List'!$A165,'Week 2 - Making'!$P:$P),0),"")</f>
        <v/>
      </c>
      <c r="L165" s="263" t="str">
        <f>IFERROR(ROUND(AVERAGEIF('Week 3 - Making'!$B:$B,'Product List'!$A165,'Week 3 - Making'!$P:$P),0),"")</f>
        <v/>
      </c>
      <c r="M165" s="7" t="str">
        <f>IFERROR(ROUND(AVERAGEIF('Week 4 - Making'!$B:$B,'Product List'!$A165,'Week 4 - Making'!$P:$P),0),"")</f>
        <v/>
      </c>
      <c r="N165" s="7" t="str">
        <f>IFERROR(ROUND(AVERAGEIF('Week 5 - Making'!$B:$B,'Product List'!$A165,'Week 5 - Making'!$P:$P),0),"")</f>
        <v/>
      </c>
      <c r="O165" s="7"/>
      <c r="P165" s="7">
        <f t="array" ref="P165">iferror(xlookup(C165,'Product Families'!A:A,'Product Families'!S:S),"")</f>
        <v>0</v>
      </c>
    </row>
    <row r="166" ht="14.25" customHeight="1">
      <c r="A166" s="122" t="s">
        <v>1051</v>
      </c>
      <c r="B166" s="270" t="s">
        <v>1052</v>
      </c>
      <c r="C166" s="138" t="s">
        <v>95</v>
      </c>
      <c r="D166" s="7">
        <f t="array" ref="D166">IFERROR(XLOOKUP($C166,'Product Families'!$A:$A,'Product Families'!$D:$D),"")</f>
        <v>13</v>
      </c>
      <c r="E166" s="7">
        <f t="array" ref="E166">IFERROR(XLOOKUP($C166,'Product Families'!$A:$A,'Product Families'!$E:$E),"")</f>
        <v>14</v>
      </c>
      <c r="F166" s="7">
        <f t="array" ref="F166">IFERROR(XLOOKUP($C166,'Product Families'!$A:$A,'Product Families'!$F:$F),"")</f>
        <v>15</v>
      </c>
      <c r="G166" s="7">
        <f t="array" ref="G166">IFERROR(XLOOKUP($C166,'Product Families'!$A:$A,'Product Families'!$G:$G),"")</f>
        <v>16</v>
      </c>
      <c r="J166" s="7" t="str">
        <f>IFERROR(ROUND(AVERAGEIF('Week 1 - Making'!$B:$B,'Product List'!$A166,'Week 1 - Making'!$P:$P),0),"")</f>
        <v/>
      </c>
      <c r="K166" s="7" t="str">
        <f>IFERROR(ROUND(AVERAGEIF('Week 2 - Making'!$B:$B,'Product List'!$A166,'Week 2 - Making'!$P:$P),0),"")</f>
        <v/>
      </c>
      <c r="L166" s="263" t="str">
        <f>IFERROR(ROUND(AVERAGEIF('Week 3 - Making'!$B:$B,'Product List'!$A166,'Week 3 - Making'!$P:$P),0),"")</f>
        <v/>
      </c>
      <c r="M166" s="7" t="str">
        <f>IFERROR(ROUND(AVERAGEIF('Week 4 - Making'!$B:$B,'Product List'!$A166,'Week 4 - Making'!$P:$P),0),"")</f>
        <v/>
      </c>
      <c r="N166" s="7" t="str">
        <f>IFERROR(ROUND(AVERAGEIF('Week 5 - Making'!$B:$B,'Product List'!$A166,'Week 5 - Making'!$P:$P),0),"")</f>
        <v/>
      </c>
      <c r="O166" s="7"/>
      <c r="P166" s="7">
        <f t="array" ref="P166">iferror(xlookup(C166,'Product Families'!A:A,'Product Families'!S:S),"")</f>
        <v>0</v>
      </c>
    </row>
    <row r="167" ht="14.25" customHeight="1">
      <c r="A167" s="122" t="s">
        <v>1055</v>
      </c>
      <c r="B167" s="270" t="s">
        <v>1056</v>
      </c>
      <c r="C167" s="138" t="s">
        <v>95</v>
      </c>
      <c r="D167" s="7">
        <f t="array" ref="D167">IFERROR(XLOOKUP($C167,'Product Families'!$A:$A,'Product Families'!$D:$D),"")</f>
        <v>13</v>
      </c>
      <c r="E167" s="7">
        <f t="array" ref="E167">IFERROR(XLOOKUP($C167,'Product Families'!$A:$A,'Product Families'!$E:$E),"")</f>
        <v>14</v>
      </c>
      <c r="F167" s="7">
        <f t="array" ref="F167">IFERROR(XLOOKUP($C167,'Product Families'!$A:$A,'Product Families'!$F:$F),"")</f>
        <v>15</v>
      </c>
      <c r="G167" s="7">
        <f t="array" ref="G167">IFERROR(XLOOKUP($C167,'Product Families'!$A:$A,'Product Families'!$G:$G),"")</f>
        <v>16</v>
      </c>
      <c r="J167" s="7" t="str">
        <f>IFERROR(ROUND(AVERAGEIF('Week 1 - Making'!$B:$B,'Product List'!$A167,'Week 1 - Making'!$P:$P),0),"")</f>
        <v/>
      </c>
      <c r="K167" s="7" t="str">
        <f>IFERROR(ROUND(AVERAGEIF('Week 2 - Making'!$B:$B,'Product List'!$A167,'Week 2 - Making'!$P:$P),0),"")</f>
        <v/>
      </c>
      <c r="L167" s="263" t="str">
        <f>IFERROR(ROUND(AVERAGEIF('Week 3 - Making'!$B:$B,'Product List'!$A167,'Week 3 - Making'!$P:$P),0),"")</f>
        <v/>
      </c>
      <c r="M167" s="7" t="str">
        <f>IFERROR(ROUND(AVERAGEIF('Week 4 - Making'!$B:$B,'Product List'!$A167,'Week 4 - Making'!$P:$P),0),"")</f>
        <v/>
      </c>
      <c r="N167" s="7" t="str">
        <f>IFERROR(ROUND(AVERAGEIF('Week 5 - Making'!$B:$B,'Product List'!$A167,'Week 5 - Making'!$P:$P),0),"")</f>
        <v/>
      </c>
      <c r="O167" s="7"/>
      <c r="P167" s="7">
        <f t="array" ref="P167">iferror(xlookup(C167,'Product Families'!A:A,'Product Families'!S:S),"")</f>
        <v>0</v>
      </c>
    </row>
    <row r="168" ht="14.25" customHeight="1">
      <c r="A168" s="122" t="s">
        <v>1060</v>
      </c>
      <c r="B168" s="270" t="s">
        <v>1061</v>
      </c>
      <c r="C168" s="138" t="s">
        <v>95</v>
      </c>
      <c r="D168" s="7">
        <f t="array" ref="D168">IFERROR(XLOOKUP($C168,'Product Families'!$A:$A,'Product Families'!$D:$D),"")</f>
        <v>13</v>
      </c>
      <c r="E168" s="7">
        <f t="array" ref="E168">IFERROR(XLOOKUP($C168,'Product Families'!$A:$A,'Product Families'!$E:$E),"")</f>
        <v>14</v>
      </c>
      <c r="F168" s="7">
        <f t="array" ref="F168">IFERROR(XLOOKUP($C168,'Product Families'!$A:$A,'Product Families'!$F:$F),"")</f>
        <v>15</v>
      </c>
      <c r="G168" s="7">
        <f t="array" ref="G168">IFERROR(XLOOKUP($C168,'Product Families'!$A:$A,'Product Families'!$G:$G),"")</f>
        <v>16</v>
      </c>
      <c r="J168" s="7" t="str">
        <f>IFERROR(ROUND(AVERAGEIF('Week 1 - Making'!$B:$B,'Product List'!$A168,'Week 1 - Making'!$P:$P),0),"")</f>
        <v/>
      </c>
      <c r="K168" s="7" t="str">
        <f>IFERROR(ROUND(AVERAGEIF('Week 2 - Making'!$B:$B,'Product List'!$A168,'Week 2 - Making'!$P:$P),0),"")</f>
        <v/>
      </c>
      <c r="L168" s="263" t="str">
        <f>IFERROR(ROUND(AVERAGEIF('Week 3 - Making'!$B:$B,'Product List'!$A168,'Week 3 - Making'!$P:$P),0),"")</f>
        <v/>
      </c>
      <c r="M168" s="7" t="str">
        <f>IFERROR(ROUND(AVERAGEIF('Week 4 - Making'!$B:$B,'Product List'!$A168,'Week 4 - Making'!$P:$P),0),"")</f>
        <v/>
      </c>
      <c r="N168" s="7" t="str">
        <f>IFERROR(ROUND(AVERAGEIF('Week 5 - Making'!$B:$B,'Product List'!$A168,'Week 5 - Making'!$P:$P),0),"")</f>
        <v/>
      </c>
      <c r="O168" s="7"/>
      <c r="P168" s="7">
        <f t="array" ref="P168">iferror(xlookup(C168,'Product Families'!A:A,'Product Families'!S:S),"")</f>
        <v>0</v>
      </c>
    </row>
    <row r="169" ht="14.25" customHeight="1">
      <c r="A169" s="288" t="s">
        <v>1064</v>
      </c>
      <c r="B169" s="289"/>
      <c r="C169" s="122" t="s">
        <v>104</v>
      </c>
      <c r="D169" s="124">
        <f t="array" ref="D169">IFERROR(XLOOKUP($C169,'Product Families'!$A:$A,'Product Families'!$D:$D),"")</f>
        <v>123</v>
      </c>
      <c r="E169" s="124">
        <f t="array" ref="E169">IFERROR(XLOOKUP($C169,'Product Families'!$A:$A,'Product Families'!$E:$E),"")</f>
        <v>126</v>
      </c>
      <c r="F169" s="124">
        <f t="array" ref="F169">IFERROR(XLOOKUP($C169,'Product Families'!$A:$A,'Product Families'!$F:$F),"")</f>
        <v>136</v>
      </c>
      <c r="G169" s="124">
        <f t="array" ref="G169">IFERROR(XLOOKUP($C169,'Product Families'!$A:$A,'Product Families'!$G:$G),"")</f>
        <v>146</v>
      </c>
      <c r="H169" s="122"/>
      <c r="I169" s="122"/>
      <c r="J169" s="122" t="str">
        <f>IFERROR(ROUND(AVERAGEIF('Week 1 - Making'!$B:$B,'Product List'!$A169,'Week 1 - Making'!$P:$P),0),"")</f>
        <v/>
      </c>
      <c r="K169" s="122" t="str">
        <f>IFERROR(ROUND(AVERAGEIF('Week 2 - Making'!$B:$B,'Product List'!$A169,'Week 2 - Making'!$P:$P),0),"")</f>
        <v/>
      </c>
      <c r="L169" s="122" t="str">
        <f>IFERROR(ROUND(AVERAGEIF('Week 3 - Making'!$B:$B,'Product List'!$A169,'Week 3 - Making'!$P:$P),0),"")</f>
        <v/>
      </c>
      <c r="M169" s="122" t="str">
        <f>IFERROR(ROUND(AVERAGEIF('Week 4 - Making'!$B:$B,'Product List'!$A169,'Week 4 - Making'!$P:$P),0),"")</f>
        <v/>
      </c>
      <c r="N169" s="122" t="str">
        <f>IFERROR(ROUND(AVERAGEIF('Week 5 - Making'!$B:$B,'Product List'!$A169,'Week 5 - Making'!$P:$P),0),"")</f>
        <v/>
      </c>
      <c r="O169" s="122"/>
      <c r="P169" s="290">
        <f t="array" ref="P169">iferror(xlookup(C169,'Product Families'!A:A,'Product Families'!S:S),"")</f>
        <v>0</v>
      </c>
    </row>
    <row r="170" ht="14.25" customHeight="1">
      <c r="A170" s="138" t="s">
        <v>1070</v>
      </c>
      <c r="B170" s="122"/>
      <c r="C170" s="122" t="s">
        <v>104</v>
      </c>
      <c r="D170" s="7">
        <f t="array" ref="D170">IFERROR(XLOOKUP($C170,'Product Families'!$A:$A,'Product Families'!$D:$D),"")</f>
        <v>123</v>
      </c>
      <c r="E170" s="7">
        <f t="array" ref="E170">IFERROR(XLOOKUP($C170,'Product Families'!$A:$A,'Product Families'!$E:$E),"")</f>
        <v>126</v>
      </c>
      <c r="F170" s="7">
        <f t="array" ref="F170">IFERROR(XLOOKUP($C170,'Product Families'!$A:$A,'Product Families'!$F:$F),"")</f>
        <v>136</v>
      </c>
      <c r="G170" s="7">
        <f t="array" ref="G170">IFERROR(XLOOKUP($C170,'Product Families'!$A:$A,'Product Families'!$G:$G),"")</f>
        <v>146</v>
      </c>
      <c r="J170" s="7" t="str">
        <f>IFERROR(ROUND(AVERAGEIF('Week 1 - Making'!$B:$B,'Product List'!$A170,'Week 1 - Making'!$P:$P),0),"")</f>
        <v/>
      </c>
      <c r="K170" s="7" t="str">
        <f>IFERROR(ROUND(AVERAGEIF('Week 2 - Making'!$B:$B,'Product List'!$A170,'Week 2 - Making'!$P:$P),0),"")</f>
        <v/>
      </c>
      <c r="L170" s="263" t="str">
        <f>IFERROR(ROUND(AVERAGEIF('Week 3 - Making'!$B:$B,'Product List'!$A170,'Week 3 - Making'!$P:$P),0),"")</f>
        <v/>
      </c>
      <c r="M170" s="7" t="str">
        <f>IFERROR(ROUND(AVERAGEIF('Week 4 - Making'!$B:$B,'Product List'!$A170,'Week 4 - Making'!$P:$P),0),"")</f>
        <v/>
      </c>
      <c r="N170" s="7" t="str">
        <f>IFERROR(ROUND(AVERAGEIF('Week 5 - Making'!$B:$B,'Product List'!$A170,'Week 5 - Making'!$P:$P),0),"")</f>
        <v/>
      </c>
      <c r="O170" s="7"/>
      <c r="P170" s="7">
        <f t="array" ref="P170">iferror(xlookup(C170,'Product Families'!A:A,'Product Families'!S:S),"")</f>
        <v>0</v>
      </c>
    </row>
    <row r="171" ht="14.25" customHeight="1">
      <c r="A171" s="288" t="s">
        <v>1074</v>
      </c>
      <c r="B171" s="291"/>
      <c r="C171" s="122" t="s">
        <v>105</v>
      </c>
      <c r="D171" s="124">
        <f t="array" ref="D171">IFERROR(XLOOKUP($C171,'Product Families'!$A:$A,'Product Families'!$D:$D),"")</f>
        <v>162</v>
      </c>
      <c r="E171" s="124">
        <f t="array" ref="E171">IFERROR(XLOOKUP($C171,'Product Families'!$A:$A,'Product Families'!$E:$E),"")</f>
        <v>166</v>
      </c>
      <c r="F171" s="124">
        <f t="array" ref="F171">IFERROR(XLOOKUP($C171,'Product Families'!$A:$A,'Product Families'!$F:$F),"")</f>
        <v>179</v>
      </c>
      <c r="G171" s="124">
        <f t="array" ref="G171">IFERROR(XLOOKUP($C171,'Product Families'!$A:$A,'Product Families'!$G:$G),"")</f>
        <v>192</v>
      </c>
      <c r="H171" s="122"/>
      <c r="I171" s="122"/>
      <c r="J171" s="122" t="str">
        <f>IFERROR(ROUND(AVERAGEIF('Week 1 - Making'!$B:$B,'Product List'!$A171,'Week 1 - Making'!$P:$P),0),"")</f>
        <v/>
      </c>
      <c r="K171" s="122" t="str">
        <f>IFERROR(ROUND(AVERAGEIF('Week 2 - Making'!$B:$B,'Product List'!$A171,'Week 2 - Making'!$P:$P),0),"")</f>
        <v/>
      </c>
      <c r="L171" s="122" t="str">
        <f>IFERROR(ROUND(AVERAGEIF('Week 3 - Making'!$B:$B,'Product List'!$A171,'Week 3 - Making'!$P:$P),0),"")</f>
        <v/>
      </c>
      <c r="M171" s="122" t="str">
        <f>IFERROR(ROUND(AVERAGEIF('Week 4 - Making'!$B:$B,'Product List'!$A171,'Week 4 - Making'!$P:$P),0),"")</f>
        <v/>
      </c>
      <c r="N171" s="122" t="str">
        <f>IFERROR(ROUND(AVERAGEIF('Week 5 - Making'!$B:$B,'Product List'!$A171,'Week 5 - Making'!$P:$P),0),"")</f>
        <v/>
      </c>
      <c r="O171" s="122"/>
      <c r="P171" s="290">
        <f t="array" ref="P171">iferror(xlookup(C171,'Product Families'!A:A,'Product Families'!S:S),"")</f>
        <v>0</v>
      </c>
    </row>
    <row r="172" ht="14.25" customHeight="1">
      <c r="A172" s="288" t="s">
        <v>1076</v>
      </c>
      <c r="B172" s="291"/>
      <c r="C172" s="122" t="s">
        <v>106</v>
      </c>
      <c r="D172" s="124">
        <f t="array" ref="D172">IFERROR(XLOOKUP($C172,'Product Families'!$A:$A,'Product Families'!$D:$D),"")</f>
        <v>30</v>
      </c>
      <c r="E172" s="124">
        <f t="array" ref="E172">IFERROR(XLOOKUP($C172,'Product Families'!$A:$A,'Product Families'!$E:$E),"")</f>
        <v>31</v>
      </c>
      <c r="F172" s="124">
        <f t="array" ref="F172">IFERROR(XLOOKUP($C172,'Product Families'!$A:$A,'Product Families'!$F:$F),"")</f>
        <v>34</v>
      </c>
      <c r="G172" s="124">
        <f t="array" ref="G172">IFERROR(XLOOKUP($C172,'Product Families'!$A:$A,'Product Families'!$G:$G),"")</f>
        <v>36</v>
      </c>
      <c r="H172" s="122"/>
      <c r="I172" s="122"/>
      <c r="J172" s="122" t="str">
        <f>IFERROR(ROUND(AVERAGEIF('Week 1 - Making'!$B:$B,'Product List'!$A172,'Week 1 - Making'!$P:$P),0),"")</f>
        <v/>
      </c>
      <c r="K172" s="122" t="str">
        <f>IFERROR(ROUND(AVERAGEIF('Week 2 - Making'!$B:$B,'Product List'!$A172,'Week 2 - Making'!$P:$P),0),"")</f>
        <v/>
      </c>
      <c r="L172" s="122" t="str">
        <f>IFERROR(ROUND(AVERAGEIF('Week 3 - Making'!$B:$B,'Product List'!$A172,'Week 3 - Making'!$P:$P),0),"")</f>
        <v/>
      </c>
      <c r="M172" s="122" t="str">
        <f>IFERROR(ROUND(AVERAGEIF('Week 4 - Making'!$B:$B,'Product List'!$A172,'Week 4 - Making'!$P:$P),0),"")</f>
        <v/>
      </c>
      <c r="N172" s="122" t="str">
        <f>IFERROR(ROUND(AVERAGEIF('Week 5 - Making'!$B:$B,'Product List'!$A172,'Week 5 - Making'!$P:$P),0),"")</f>
        <v/>
      </c>
      <c r="O172" s="122"/>
      <c r="P172" s="290">
        <f t="array" ref="P172">iferror(xlookup(C172,'Product Families'!A:A,'Product Families'!S:S),"")</f>
        <v>0</v>
      </c>
    </row>
    <row r="173" ht="14.25" customHeight="1">
      <c r="A173" s="288" t="s">
        <v>1082</v>
      </c>
      <c r="B173" s="289"/>
      <c r="C173" s="122" t="s">
        <v>104</v>
      </c>
      <c r="D173" s="124">
        <f t="array" ref="D173">IFERROR(XLOOKUP($C173,'Product Families'!$A:$A,'Product Families'!$D:$D),"")</f>
        <v>123</v>
      </c>
      <c r="E173" s="124">
        <f t="array" ref="E173">IFERROR(XLOOKUP($C173,'Product Families'!$A:$A,'Product Families'!$E:$E),"")</f>
        <v>126</v>
      </c>
      <c r="F173" s="124">
        <f t="array" ref="F173">IFERROR(XLOOKUP($C173,'Product Families'!$A:$A,'Product Families'!$F:$F),"")</f>
        <v>136</v>
      </c>
      <c r="G173" s="124">
        <f t="array" ref="G173">IFERROR(XLOOKUP($C173,'Product Families'!$A:$A,'Product Families'!$G:$G),"")</f>
        <v>146</v>
      </c>
      <c r="H173" s="122"/>
      <c r="I173" s="122"/>
      <c r="J173" s="122" t="str">
        <f>IFERROR(ROUND(AVERAGEIF('Week 1 - Making'!$B:$B,'Product List'!$A173,'Week 1 - Making'!$P:$P),0),"")</f>
        <v/>
      </c>
      <c r="K173" s="122" t="str">
        <f>IFERROR(ROUND(AVERAGEIF('Week 2 - Making'!$B:$B,'Product List'!$A173,'Week 2 - Making'!$P:$P),0),"")</f>
        <v/>
      </c>
      <c r="L173" s="122" t="str">
        <f>IFERROR(ROUND(AVERAGEIF('Week 3 - Making'!$B:$B,'Product List'!$A173,'Week 3 - Making'!$P:$P),0),"")</f>
        <v/>
      </c>
      <c r="M173" s="122" t="str">
        <f>IFERROR(ROUND(AVERAGEIF('Week 4 - Making'!$B:$B,'Product List'!$A173,'Week 4 - Making'!$P:$P),0),"")</f>
        <v/>
      </c>
      <c r="N173" s="122" t="str">
        <f>IFERROR(ROUND(AVERAGEIF('Week 5 - Making'!$B:$B,'Product List'!$A173,'Week 5 - Making'!$P:$P),0),"")</f>
        <v/>
      </c>
      <c r="O173" s="122"/>
      <c r="P173" s="290">
        <f t="array" ref="P173">iferror(xlookup(C173,'Product Families'!A:A,'Product Families'!S:S),"")</f>
        <v>0</v>
      </c>
    </row>
    <row r="174" ht="14.25" customHeight="1">
      <c r="A174" s="288" t="s">
        <v>1085</v>
      </c>
      <c r="B174" s="289"/>
      <c r="C174" s="122" t="s">
        <v>105</v>
      </c>
      <c r="D174" s="124">
        <f t="array" ref="D174">IFERROR(XLOOKUP($C174,'Product Families'!$A:$A,'Product Families'!$D:$D),"")</f>
        <v>162</v>
      </c>
      <c r="E174" s="124">
        <f t="array" ref="E174">IFERROR(XLOOKUP($C174,'Product Families'!$A:$A,'Product Families'!$E:$E),"")</f>
        <v>166</v>
      </c>
      <c r="F174" s="124">
        <f t="array" ref="F174">IFERROR(XLOOKUP($C174,'Product Families'!$A:$A,'Product Families'!$F:$F),"")</f>
        <v>179</v>
      </c>
      <c r="G174" s="124">
        <f t="array" ref="G174">IFERROR(XLOOKUP($C174,'Product Families'!$A:$A,'Product Families'!$G:$G),"")</f>
        <v>192</v>
      </c>
      <c r="H174" s="122"/>
      <c r="I174" s="122"/>
      <c r="J174" s="122" t="str">
        <f>IFERROR(ROUND(AVERAGEIF('Week 1 - Making'!$B:$B,'Product List'!$A174,'Week 1 - Making'!$P:$P),0),"")</f>
        <v/>
      </c>
      <c r="K174" s="122" t="str">
        <f>IFERROR(ROUND(AVERAGEIF('Week 2 - Making'!$B:$B,'Product List'!$A174,'Week 2 - Making'!$P:$P),0),"")</f>
        <v/>
      </c>
      <c r="L174" s="122" t="str">
        <f>IFERROR(ROUND(AVERAGEIF('Week 3 - Making'!$B:$B,'Product List'!$A174,'Week 3 - Making'!$P:$P),0),"")</f>
        <v/>
      </c>
      <c r="M174" s="122" t="str">
        <f>IFERROR(ROUND(AVERAGEIF('Week 4 - Making'!$B:$B,'Product List'!$A174,'Week 4 - Making'!$P:$P),0),"")</f>
        <v/>
      </c>
      <c r="N174" s="122" t="str">
        <f>IFERROR(ROUND(AVERAGEIF('Week 5 - Making'!$B:$B,'Product List'!$A174,'Week 5 - Making'!$P:$P),0),"")</f>
        <v/>
      </c>
      <c r="O174" s="122"/>
      <c r="P174" s="290">
        <f t="array" ref="P174">iferror(xlookup(C174,'Product Families'!A:A,'Product Families'!S:S),"")</f>
        <v>0</v>
      </c>
    </row>
    <row r="175" ht="14.25" customHeight="1">
      <c r="A175" s="288" t="s">
        <v>1090</v>
      </c>
      <c r="B175" s="289"/>
      <c r="C175" s="122" t="s">
        <v>106</v>
      </c>
      <c r="D175" s="124">
        <f t="array" ref="D175">IFERROR(XLOOKUP($C175,'Product Families'!$A:$A,'Product Families'!$D:$D),"")</f>
        <v>30</v>
      </c>
      <c r="E175" s="124">
        <f t="array" ref="E175">IFERROR(XLOOKUP($C175,'Product Families'!$A:$A,'Product Families'!$E:$E),"")</f>
        <v>31</v>
      </c>
      <c r="F175" s="124">
        <f t="array" ref="F175">IFERROR(XLOOKUP($C175,'Product Families'!$A:$A,'Product Families'!$F:$F),"")</f>
        <v>34</v>
      </c>
      <c r="G175" s="124">
        <f t="array" ref="G175">IFERROR(XLOOKUP($C175,'Product Families'!$A:$A,'Product Families'!$G:$G),"")</f>
        <v>36</v>
      </c>
      <c r="H175" s="122"/>
      <c r="I175" s="122"/>
      <c r="J175" s="122" t="str">
        <f>IFERROR(ROUND(AVERAGEIF('Week 1 - Making'!$B:$B,'Product List'!$A175,'Week 1 - Making'!$P:$P),0),"")</f>
        <v/>
      </c>
      <c r="K175" s="122" t="str">
        <f>IFERROR(ROUND(AVERAGEIF('Week 2 - Making'!$B:$B,'Product List'!$A175,'Week 2 - Making'!$P:$P),0),"")</f>
        <v/>
      </c>
      <c r="L175" s="122" t="str">
        <f>IFERROR(ROUND(AVERAGEIF('Week 3 - Making'!$B:$B,'Product List'!$A175,'Week 3 - Making'!$P:$P),0),"")</f>
        <v/>
      </c>
      <c r="M175" s="122" t="str">
        <f>IFERROR(ROUND(AVERAGEIF('Week 4 - Making'!$B:$B,'Product List'!$A175,'Week 4 - Making'!$P:$P),0),"")</f>
        <v/>
      </c>
      <c r="N175" s="122" t="str">
        <f>IFERROR(ROUND(AVERAGEIF('Week 5 - Making'!$B:$B,'Product List'!$A175,'Week 5 - Making'!$P:$P),0),"")</f>
        <v/>
      </c>
      <c r="O175" s="122"/>
      <c r="P175" s="290">
        <f t="array" ref="P175">iferror(xlookup(C175,'Product Families'!A:A,'Product Families'!S:S),"")</f>
        <v>0</v>
      </c>
    </row>
    <row r="176" ht="14.25" customHeight="1">
      <c r="A176" s="138" t="s">
        <v>1093</v>
      </c>
      <c r="B176" s="270" t="s">
        <v>1094</v>
      </c>
      <c r="C176" s="122" t="s">
        <v>104</v>
      </c>
      <c r="D176" s="7">
        <f t="array" ref="D176">IFERROR(XLOOKUP($C176,'Product Families'!$A:$A,'Product Families'!$D:$D),"")</f>
        <v>123</v>
      </c>
      <c r="E176" s="7">
        <f t="array" ref="E176">IFERROR(XLOOKUP($C176,'Product Families'!$A:$A,'Product Families'!$E:$E),"")</f>
        <v>126</v>
      </c>
      <c r="F176" s="7">
        <f t="array" ref="F176">IFERROR(XLOOKUP($C176,'Product Families'!$A:$A,'Product Families'!$F:$F),"")</f>
        <v>136</v>
      </c>
      <c r="G176" s="7">
        <f t="array" ref="G176">IFERROR(XLOOKUP($C176,'Product Families'!$A:$A,'Product Families'!$G:$G),"")</f>
        <v>146</v>
      </c>
      <c r="J176" s="7" t="str">
        <f>IFERROR(ROUND(AVERAGEIF('Week 1 - Making'!$B:$B,'Product List'!$A176,'Week 1 - Making'!$P:$P),0),"")</f>
        <v/>
      </c>
      <c r="K176" s="7" t="str">
        <f>IFERROR(ROUND(AVERAGEIF('Week 2 - Making'!$B:$B,'Product List'!$A176,'Week 2 - Making'!$P:$P),0),"")</f>
        <v/>
      </c>
      <c r="L176" s="263" t="str">
        <f>IFERROR(ROUND(AVERAGEIF('Week 3 - Making'!$B:$B,'Product List'!$A176,'Week 3 - Making'!$P:$P),0),"")</f>
        <v/>
      </c>
      <c r="M176" s="7" t="str">
        <f>IFERROR(ROUND(AVERAGEIF('Week 4 - Making'!$B:$B,'Product List'!$A176,'Week 4 - Making'!$P:$P),0),"")</f>
        <v/>
      </c>
      <c r="N176" s="7" t="str">
        <f>IFERROR(ROUND(AVERAGEIF('Week 5 - Making'!$B:$B,'Product List'!$A176,'Week 5 - Making'!$P:$P),0),"")</f>
        <v/>
      </c>
      <c r="O176" s="7"/>
      <c r="P176" s="7">
        <f t="array" ref="P176">iferror(xlookup(C176,'Product Families'!A:A,'Product Families'!S:S),"")</f>
        <v>0</v>
      </c>
    </row>
    <row r="177" ht="14.25" customHeight="1">
      <c r="A177" s="138" t="s">
        <v>1098</v>
      </c>
      <c r="B177" s="270" t="s">
        <v>1094</v>
      </c>
      <c r="C177" s="122" t="s">
        <v>105</v>
      </c>
      <c r="D177" s="7">
        <f t="array" ref="D177">IFERROR(XLOOKUP($C177,'Product Families'!$A:$A,'Product Families'!$D:$D),"")</f>
        <v>162</v>
      </c>
      <c r="E177" s="7">
        <f t="array" ref="E177">IFERROR(XLOOKUP($C177,'Product Families'!$A:$A,'Product Families'!$E:$E),"")</f>
        <v>166</v>
      </c>
      <c r="F177" s="7">
        <f t="array" ref="F177">IFERROR(XLOOKUP($C177,'Product Families'!$A:$A,'Product Families'!$F:$F),"")</f>
        <v>179</v>
      </c>
      <c r="G177" s="7">
        <f t="array" ref="G177">IFERROR(XLOOKUP($C177,'Product Families'!$A:$A,'Product Families'!$G:$G),"")</f>
        <v>192</v>
      </c>
      <c r="J177" s="7" t="str">
        <f>IFERROR(ROUND(AVERAGEIF('Week 1 - Making'!$B:$B,'Product List'!$A177,'Week 1 - Making'!$P:$P),0),"")</f>
        <v/>
      </c>
      <c r="K177" s="7" t="str">
        <f>IFERROR(ROUND(AVERAGEIF('Week 2 - Making'!$B:$B,'Product List'!$A177,'Week 2 - Making'!$P:$P),0),"")</f>
        <v/>
      </c>
      <c r="L177" s="263" t="str">
        <f>IFERROR(ROUND(AVERAGEIF('Week 3 - Making'!$B:$B,'Product List'!$A177,'Week 3 - Making'!$P:$P),0),"")</f>
        <v/>
      </c>
      <c r="M177" s="7" t="str">
        <f>IFERROR(ROUND(AVERAGEIF('Week 4 - Making'!$B:$B,'Product List'!$A177,'Week 4 - Making'!$P:$P),0),"")</f>
        <v/>
      </c>
      <c r="N177" s="7" t="str">
        <f>IFERROR(ROUND(AVERAGEIF('Week 5 - Making'!$B:$B,'Product List'!$A177,'Week 5 - Making'!$P:$P),0),"")</f>
        <v/>
      </c>
      <c r="O177" s="7"/>
      <c r="P177" s="7">
        <f t="array" ref="P177">iferror(xlookup(C177,'Product Families'!A:A,'Product Families'!S:S),"")</f>
        <v>0</v>
      </c>
    </row>
    <row r="178" ht="14.25" customHeight="1">
      <c r="A178" s="138" t="s">
        <v>1102</v>
      </c>
      <c r="B178" s="270" t="s">
        <v>1094</v>
      </c>
      <c r="C178" s="122" t="s">
        <v>106</v>
      </c>
      <c r="D178" s="7">
        <f t="array" ref="D178">IFERROR(XLOOKUP($C178,'Product Families'!$A:$A,'Product Families'!$D:$D),"")</f>
        <v>30</v>
      </c>
      <c r="E178" s="7">
        <f t="array" ref="E178">IFERROR(XLOOKUP($C178,'Product Families'!$A:$A,'Product Families'!$E:$E),"")</f>
        <v>31</v>
      </c>
      <c r="F178" s="7">
        <f t="array" ref="F178">IFERROR(XLOOKUP($C178,'Product Families'!$A:$A,'Product Families'!$F:$F),"")</f>
        <v>34</v>
      </c>
      <c r="G178" s="7">
        <f t="array" ref="G178">IFERROR(XLOOKUP($C178,'Product Families'!$A:$A,'Product Families'!$G:$G),"")</f>
        <v>36</v>
      </c>
      <c r="J178" s="7" t="str">
        <f>IFERROR(ROUND(AVERAGEIF('Week 1 - Making'!$B:$B,'Product List'!$A178,'Week 1 - Making'!$P:$P),0),"")</f>
        <v/>
      </c>
      <c r="K178" s="7" t="str">
        <f>IFERROR(ROUND(AVERAGEIF('Week 2 - Making'!$B:$B,'Product List'!$A178,'Week 2 - Making'!$P:$P),0),"")</f>
        <v/>
      </c>
      <c r="L178" s="263" t="str">
        <f>IFERROR(ROUND(AVERAGEIF('Week 3 - Making'!$B:$B,'Product List'!$A178,'Week 3 - Making'!$P:$P),0),"")</f>
        <v/>
      </c>
      <c r="M178" s="7" t="str">
        <f>IFERROR(ROUND(AVERAGEIF('Week 4 - Making'!$B:$B,'Product List'!$A178,'Week 4 - Making'!$P:$P),0),"")</f>
        <v/>
      </c>
      <c r="N178" s="7" t="str">
        <f>IFERROR(ROUND(AVERAGEIF('Week 5 - Making'!$B:$B,'Product List'!$A178,'Week 5 - Making'!$P:$P),0),"")</f>
        <v/>
      </c>
      <c r="O178" s="7"/>
      <c r="P178" s="7">
        <f t="array" ref="P178">iferror(xlookup(C178,'Product Families'!A:A,'Product Families'!S:S),"")</f>
        <v>0</v>
      </c>
    </row>
    <row r="179" ht="14.25" customHeight="1">
      <c r="A179" s="138" t="s">
        <v>1106</v>
      </c>
      <c r="B179" s="270" t="s">
        <v>1107</v>
      </c>
      <c r="C179" s="122" t="s">
        <v>104</v>
      </c>
      <c r="D179" s="7">
        <f t="array" ref="D179">IFERROR(XLOOKUP($C179,'Product Families'!$A:$A,'Product Families'!$D:$D),"")</f>
        <v>123</v>
      </c>
      <c r="E179" s="7">
        <f t="array" ref="E179">IFERROR(XLOOKUP($C179,'Product Families'!$A:$A,'Product Families'!$E:$E),"")</f>
        <v>126</v>
      </c>
      <c r="F179" s="7">
        <f t="array" ref="F179">IFERROR(XLOOKUP($C179,'Product Families'!$A:$A,'Product Families'!$F:$F),"")</f>
        <v>136</v>
      </c>
      <c r="G179" s="7">
        <f t="array" ref="G179">IFERROR(XLOOKUP($C179,'Product Families'!$A:$A,'Product Families'!$G:$G),"")</f>
        <v>146</v>
      </c>
      <c r="J179" s="7" t="str">
        <f>IFERROR(ROUND(AVERAGEIF('Week 1 - Making'!$B:$B,'Product List'!$A179,'Week 1 - Making'!$P:$P),0),"")</f>
        <v/>
      </c>
      <c r="K179" s="7" t="str">
        <f>IFERROR(ROUND(AVERAGEIF('Week 2 - Making'!$B:$B,'Product List'!$A179,'Week 2 - Making'!$P:$P),0),"")</f>
        <v/>
      </c>
      <c r="L179" s="263" t="str">
        <f>IFERROR(ROUND(AVERAGEIF('Week 3 - Making'!$B:$B,'Product List'!$A179,'Week 3 - Making'!$P:$P),0),"")</f>
        <v/>
      </c>
      <c r="M179" s="7" t="str">
        <f>IFERROR(ROUND(AVERAGEIF('Week 4 - Making'!$B:$B,'Product List'!$A179,'Week 4 - Making'!$P:$P),0),"")</f>
        <v/>
      </c>
      <c r="N179" s="7" t="str">
        <f>IFERROR(ROUND(AVERAGEIF('Week 5 - Making'!$B:$B,'Product List'!$A179,'Week 5 - Making'!$P:$P),0),"")</f>
        <v/>
      </c>
      <c r="O179" s="7"/>
      <c r="P179" s="7">
        <f t="array" ref="P179">iferror(xlookup(C179,'Product Families'!A:A,'Product Families'!S:S),"")</f>
        <v>0</v>
      </c>
    </row>
    <row r="180" ht="14.25" customHeight="1">
      <c r="A180" s="138" t="s">
        <v>1110</v>
      </c>
      <c r="B180" s="270" t="s">
        <v>1107</v>
      </c>
      <c r="C180" s="122" t="s">
        <v>105</v>
      </c>
      <c r="D180" s="7">
        <f t="array" ref="D180">IFERROR(XLOOKUP($C180,'Product Families'!$A:$A,'Product Families'!$D:$D),"")</f>
        <v>162</v>
      </c>
      <c r="E180" s="7">
        <f t="array" ref="E180">IFERROR(XLOOKUP($C180,'Product Families'!$A:$A,'Product Families'!$E:$E),"")</f>
        <v>166</v>
      </c>
      <c r="F180" s="7">
        <f t="array" ref="F180">IFERROR(XLOOKUP($C180,'Product Families'!$A:$A,'Product Families'!$F:$F),"")</f>
        <v>179</v>
      </c>
      <c r="G180" s="7">
        <f t="array" ref="G180">IFERROR(XLOOKUP($C180,'Product Families'!$A:$A,'Product Families'!$G:$G),"")</f>
        <v>192</v>
      </c>
      <c r="J180" s="7" t="str">
        <f>IFERROR(ROUND(AVERAGEIF('Week 1 - Making'!$B:$B,'Product List'!$A180,'Week 1 - Making'!$P:$P),0),"")</f>
        <v/>
      </c>
      <c r="K180" s="7" t="str">
        <f>IFERROR(ROUND(AVERAGEIF('Week 2 - Making'!$B:$B,'Product List'!$A180,'Week 2 - Making'!$P:$P),0),"")</f>
        <v/>
      </c>
      <c r="L180" s="263" t="str">
        <f>IFERROR(ROUND(AVERAGEIF('Week 3 - Making'!$B:$B,'Product List'!$A180,'Week 3 - Making'!$P:$P),0),"")</f>
        <v/>
      </c>
      <c r="M180" s="7" t="str">
        <f>IFERROR(ROUND(AVERAGEIF('Week 4 - Making'!$B:$B,'Product List'!$A180,'Week 4 - Making'!$P:$P),0),"")</f>
        <v/>
      </c>
      <c r="N180" s="7" t="str">
        <f>IFERROR(ROUND(AVERAGEIF('Week 5 - Making'!$B:$B,'Product List'!$A180,'Week 5 - Making'!$P:$P),0),"")</f>
        <v/>
      </c>
      <c r="O180" s="7"/>
      <c r="P180" s="7">
        <f t="array" ref="P180">iferror(xlookup(C180,'Product Families'!A:A,'Product Families'!S:S),"")</f>
        <v>0</v>
      </c>
    </row>
    <row r="181" ht="14.25" customHeight="1">
      <c r="A181" s="138" t="s">
        <v>1116</v>
      </c>
      <c r="B181" s="270" t="s">
        <v>1107</v>
      </c>
      <c r="C181" s="122" t="s">
        <v>106</v>
      </c>
      <c r="D181" s="7">
        <f t="array" ref="D181">IFERROR(XLOOKUP($C181,'Product Families'!$A:$A,'Product Families'!$D:$D),"")</f>
        <v>30</v>
      </c>
      <c r="E181" s="7">
        <f t="array" ref="E181">IFERROR(XLOOKUP($C181,'Product Families'!$A:$A,'Product Families'!$E:$E),"")</f>
        <v>31</v>
      </c>
      <c r="F181" s="7">
        <f t="array" ref="F181">IFERROR(XLOOKUP($C181,'Product Families'!$A:$A,'Product Families'!$F:$F),"")</f>
        <v>34</v>
      </c>
      <c r="G181" s="7">
        <f t="array" ref="G181">IFERROR(XLOOKUP($C181,'Product Families'!$A:$A,'Product Families'!$G:$G),"")</f>
        <v>36</v>
      </c>
      <c r="J181" s="7" t="str">
        <f>IFERROR(ROUND(AVERAGEIF('Week 1 - Making'!$B:$B,'Product List'!$A181,'Week 1 - Making'!$P:$P),0),"")</f>
        <v/>
      </c>
      <c r="K181" s="7" t="str">
        <f>IFERROR(ROUND(AVERAGEIF('Week 2 - Making'!$B:$B,'Product List'!$A181,'Week 2 - Making'!$P:$P),0),"")</f>
        <v/>
      </c>
      <c r="L181" s="263" t="str">
        <f>IFERROR(ROUND(AVERAGEIF('Week 3 - Making'!$B:$B,'Product List'!$A181,'Week 3 - Making'!$P:$P),0),"")</f>
        <v/>
      </c>
      <c r="M181" s="7" t="str">
        <f>IFERROR(ROUND(AVERAGEIF('Week 4 - Making'!$B:$B,'Product List'!$A181,'Week 4 - Making'!$P:$P),0),"")</f>
        <v/>
      </c>
      <c r="N181" s="7" t="str">
        <f>IFERROR(ROUND(AVERAGEIF('Week 5 - Making'!$B:$B,'Product List'!$A181,'Week 5 - Making'!$P:$P),0),"")</f>
        <v/>
      </c>
      <c r="O181" s="7"/>
      <c r="P181" s="7">
        <f t="array" ref="P181">iferror(xlookup(C181,'Product Families'!A:A,'Product Families'!S:S),"")</f>
        <v>0</v>
      </c>
    </row>
    <row r="182" ht="14.25" customHeight="1">
      <c r="A182" s="138" t="s">
        <v>1122</v>
      </c>
      <c r="B182" s="299" t="s">
        <v>1123</v>
      </c>
      <c r="C182" s="122" t="s">
        <v>104</v>
      </c>
      <c r="D182" s="7">
        <f t="array" ref="D182">IFERROR(XLOOKUP($C182,'Product Families'!$A:$A,'Product Families'!$D:$D),"")</f>
        <v>123</v>
      </c>
      <c r="E182" s="7">
        <f t="array" ref="E182">IFERROR(XLOOKUP($C182,'Product Families'!$A:$A,'Product Families'!$E:$E),"")</f>
        <v>126</v>
      </c>
      <c r="F182" s="7">
        <f t="array" ref="F182">IFERROR(XLOOKUP($C182,'Product Families'!$A:$A,'Product Families'!$F:$F),"")</f>
        <v>136</v>
      </c>
      <c r="G182" s="7">
        <f t="array" ref="G182">IFERROR(XLOOKUP($C182,'Product Families'!$A:$A,'Product Families'!$G:$G),"")</f>
        <v>146</v>
      </c>
      <c r="J182" s="7" t="str">
        <f>IFERROR(ROUND(AVERAGEIF('Week 1 - Making'!$B:$B,'Product List'!$A182,'Week 1 - Making'!$P:$P),0),"")</f>
        <v/>
      </c>
      <c r="K182" s="7" t="str">
        <f>IFERROR(ROUND(AVERAGEIF('Week 2 - Making'!$B:$B,'Product List'!$A182,'Week 2 - Making'!$P:$P),0),"")</f>
        <v/>
      </c>
      <c r="L182" s="263" t="str">
        <f>IFERROR(ROUND(AVERAGEIF('Week 3 - Making'!$B:$B,'Product List'!$A182,'Week 3 - Making'!$P:$P),0),"")</f>
        <v/>
      </c>
      <c r="M182" s="7" t="str">
        <f>IFERROR(ROUND(AVERAGEIF('Week 4 - Making'!$B:$B,'Product List'!$A182,'Week 4 - Making'!$P:$P),0),"")</f>
        <v/>
      </c>
      <c r="N182" s="7" t="str">
        <f>IFERROR(ROUND(AVERAGEIF('Week 5 - Making'!$B:$B,'Product List'!$A182,'Week 5 - Making'!$P:$P),0),"")</f>
        <v/>
      </c>
      <c r="O182" s="7"/>
      <c r="P182" s="7">
        <f t="array" ref="P182">iferror(xlookup(C182,'Product Families'!A:A,'Product Families'!S:S),"")</f>
        <v>0</v>
      </c>
    </row>
    <row r="183" ht="14.25" customHeight="1">
      <c r="A183" s="138" t="s">
        <v>1126</v>
      </c>
      <c r="B183" s="299" t="s">
        <v>1123</v>
      </c>
      <c r="C183" s="122" t="s">
        <v>105</v>
      </c>
      <c r="D183" s="7">
        <f t="array" ref="D183">IFERROR(XLOOKUP($C183,'Product Families'!$A:$A,'Product Families'!$D:$D),"")</f>
        <v>162</v>
      </c>
      <c r="E183" s="7">
        <f t="array" ref="E183">IFERROR(XLOOKUP($C183,'Product Families'!$A:$A,'Product Families'!$E:$E),"")</f>
        <v>166</v>
      </c>
      <c r="F183" s="7">
        <f t="array" ref="F183">IFERROR(XLOOKUP($C183,'Product Families'!$A:$A,'Product Families'!$F:$F),"")</f>
        <v>179</v>
      </c>
      <c r="G183" s="7">
        <f t="array" ref="G183">IFERROR(XLOOKUP($C183,'Product Families'!$A:$A,'Product Families'!$G:$G),"")</f>
        <v>192</v>
      </c>
      <c r="J183" s="7" t="str">
        <f>IFERROR(ROUND(AVERAGEIF('Week 1 - Making'!$B:$B,'Product List'!$A183,'Week 1 - Making'!$P:$P),0),"")</f>
        <v/>
      </c>
      <c r="K183" s="7" t="str">
        <f>IFERROR(ROUND(AVERAGEIF('Week 2 - Making'!$B:$B,'Product List'!$A183,'Week 2 - Making'!$P:$P),0),"")</f>
        <v/>
      </c>
      <c r="L183" s="263" t="str">
        <f>IFERROR(ROUND(AVERAGEIF('Week 3 - Making'!$B:$B,'Product List'!$A183,'Week 3 - Making'!$P:$P),0),"")</f>
        <v/>
      </c>
      <c r="M183" s="7" t="str">
        <f>IFERROR(ROUND(AVERAGEIF('Week 4 - Making'!$B:$B,'Product List'!$A183,'Week 4 - Making'!$P:$P),0),"")</f>
        <v/>
      </c>
      <c r="N183" s="7" t="str">
        <f>IFERROR(ROUND(AVERAGEIF('Week 5 - Making'!$B:$B,'Product List'!$A183,'Week 5 - Making'!$P:$P),0),"")</f>
        <v/>
      </c>
      <c r="O183" s="7"/>
      <c r="P183" s="7">
        <f t="array" ref="P183">iferror(xlookup(C183,'Product Families'!A:A,'Product Families'!S:S),"")</f>
        <v>0</v>
      </c>
    </row>
    <row r="184" ht="14.25" customHeight="1">
      <c r="A184" s="138" t="s">
        <v>1130</v>
      </c>
      <c r="B184" s="299" t="s">
        <v>1123</v>
      </c>
      <c r="C184" s="122" t="s">
        <v>106</v>
      </c>
      <c r="D184" s="7">
        <f t="array" ref="D184">IFERROR(XLOOKUP($C184,'Product Families'!$A:$A,'Product Families'!$D:$D),"")</f>
        <v>30</v>
      </c>
      <c r="E184" s="7">
        <f t="array" ref="E184">IFERROR(XLOOKUP($C184,'Product Families'!$A:$A,'Product Families'!$E:$E),"")</f>
        <v>31</v>
      </c>
      <c r="F184" s="7">
        <f t="array" ref="F184">IFERROR(XLOOKUP($C184,'Product Families'!$A:$A,'Product Families'!$F:$F),"")</f>
        <v>34</v>
      </c>
      <c r="G184" s="7">
        <f t="array" ref="G184">IFERROR(XLOOKUP($C184,'Product Families'!$A:$A,'Product Families'!$G:$G),"")</f>
        <v>36</v>
      </c>
      <c r="J184" s="7" t="str">
        <f>IFERROR(ROUND(AVERAGEIF('Week 1 - Making'!$B:$B,'Product List'!$A184,'Week 1 - Making'!$P:$P),0),"")</f>
        <v/>
      </c>
      <c r="K184" s="7" t="str">
        <f>IFERROR(ROUND(AVERAGEIF('Week 2 - Making'!$B:$B,'Product List'!$A184,'Week 2 - Making'!$P:$P),0),"")</f>
        <v/>
      </c>
      <c r="L184" s="263" t="str">
        <f>IFERROR(ROUND(AVERAGEIF('Week 3 - Making'!$B:$B,'Product List'!$A184,'Week 3 - Making'!$P:$P),0),"")</f>
        <v/>
      </c>
      <c r="M184" s="7" t="str">
        <f>IFERROR(ROUND(AVERAGEIF('Week 4 - Making'!$B:$B,'Product List'!$A184,'Week 4 - Making'!$P:$P),0),"")</f>
        <v/>
      </c>
      <c r="N184" s="7" t="str">
        <f>IFERROR(ROUND(AVERAGEIF('Week 5 - Making'!$B:$B,'Product List'!$A184,'Week 5 - Making'!$P:$P),0),"")</f>
        <v/>
      </c>
      <c r="O184" s="7"/>
      <c r="P184" s="7">
        <f t="array" ref="P184">iferror(xlookup(C184,'Product Families'!A:A,'Product Families'!S:S),"")</f>
        <v>0</v>
      </c>
    </row>
    <row r="185" ht="14.25" customHeight="1">
      <c r="A185" s="288" t="s">
        <v>1134</v>
      </c>
      <c r="B185" s="289"/>
      <c r="C185" s="122" t="s">
        <v>104</v>
      </c>
      <c r="D185" s="7">
        <f t="array" ref="D185">IFERROR(XLOOKUP($C185,'Product Families'!$A:$A,'Product Families'!$D:$D),"")</f>
        <v>123</v>
      </c>
      <c r="E185" s="7">
        <f t="array" ref="E185">IFERROR(XLOOKUP($C185,'Product Families'!$A:$A,'Product Families'!$E:$E),"")</f>
        <v>126</v>
      </c>
      <c r="F185" s="7">
        <f t="array" ref="F185">IFERROR(XLOOKUP($C185,'Product Families'!$A:$A,'Product Families'!$F:$F),"")</f>
        <v>136</v>
      </c>
      <c r="G185" s="7">
        <f t="array" ref="G185">IFERROR(XLOOKUP($C185,'Product Families'!$A:$A,'Product Families'!$G:$G),"")</f>
        <v>146</v>
      </c>
      <c r="J185" s="7" t="str">
        <f>IFERROR(ROUND(AVERAGEIF('Week 1 - Making'!$B:$B,'Product List'!$A185,'Week 1 - Making'!$P:$P),0),"")</f>
        <v/>
      </c>
      <c r="K185" s="7" t="str">
        <f>IFERROR(ROUND(AVERAGEIF('Week 2 - Making'!$B:$B,'Product List'!$A185,'Week 2 - Making'!$P:$P),0),"")</f>
        <v/>
      </c>
      <c r="L185" s="263" t="str">
        <f>IFERROR(ROUND(AVERAGEIF('Week 3 - Making'!$B:$B,'Product List'!$A185,'Week 3 - Making'!$P:$P),0),"")</f>
        <v/>
      </c>
      <c r="M185" s="7" t="str">
        <f>IFERROR(ROUND(AVERAGEIF('Week 4 - Making'!$B:$B,'Product List'!$A185,'Week 4 - Making'!$P:$P),0),"")</f>
        <v/>
      </c>
      <c r="N185" s="7" t="str">
        <f>IFERROR(ROUND(AVERAGEIF('Week 5 - Making'!$B:$B,'Product List'!$A185,'Week 5 - Making'!$P:$P),0),"")</f>
        <v/>
      </c>
      <c r="O185" s="7"/>
      <c r="P185" s="7">
        <f t="array" ref="P185">iferror(xlookup(C185,'Product Families'!A:A,'Product Families'!S:S),"")</f>
        <v>0</v>
      </c>
    </row>
    <row r="186" ht="14.25" customHeight="1">
      <c r="A186" s="288" t="s">
        <v>1139</v>
      </c>
      <c r="B186" s="289"/>
      <c r="C186" s="122" t="s">
        <v>105</v>
      </c>
      <c r="D186" s="7">
        <f t="array" ref="D186">IFERROR(XLOOKUP($C186,'Product Families'!$A:$A,'Product Families'!$D:$D),"")</f>
        <v>162</v>
      </c>
      <c r="E186" s="7">
        <f t="array" ref="E186">IFERROR(XLOOKUP($C186,'Product Families'!$A:$A,'Product Families'!$E:$E),"")</f>
        <v>166</v>
      </c>
      <c r="F186" s="7">
        <f t="array" ref="F186">IFERROR(XLOOKUP($C186,'Product Families'!$A:$A,'Product Families'!$F:$F),"")</f>
        <v>179</v>
      </c>
      <c r="G186" s="7">
        <f t="array" ref="G186">IFERROR(XLOOKUP($C186,'Product Families'!$A:$A,'Product Families'!$G:$G),"")</f>
        <v>192</v>
      </c>
      <c r="J186" s="7" t="str">
        <f>IFERROR(ROUND(AVERAGEIF('Week 1 - Making'!$B:$B,'Product List'!$A186,'Week 1 - Making'!$P:$P),0),"")</f>
        <v/>
      </c>
      <c r="K186" s="7" t="str">
        <f>IFERROR(ROUND(AVERAGEIF('Week 2 - Making'!$B:$B,'Product List'!$A186,'Week 2 - Making'!$P:$P),0),"")</f>
        <v/>
      </c>
      <c r="L186" s="263" t="str">
        <f>IFERROR(ROUND(AVERAGEIF('Week 3 - Making'!$B:$B,'Product List'!$A186,'Week 3 - Making'!$P:$P),0),"")</f>
        <v/>
      </c>
      <c r="M186" s="7" t="str">
        <f>IFERROR(ROUND(AVERAGEIF('Week 4 - Making'!$B:$B,'Product List'!$A186,'Week 4 - Making'!$P:$P),0),"")</f>
        <v/>
      </c>
      <c r="N186" s="7" t="str">
        <f>IFERROR(ROUND(AVERAGEIF('Week 5 - Making'!$B:$B,'Product List'!$A186,'Week 5 - Making'!$P:$P),0),"")</f>
        <v/>
      </c>
      <c r="O186" s="7"/>
      <c r="P186" s="7">
        <f t="array" ref="P186">iferror(xlookup(C186,'Product Families'!A:A,'Product Families'!S:S),"")</f>
        <v>0</v>
      </c>
    </row>
    <row r="187" ht="14.25" customHeight="1">
      <c r="A187" s="288" t="s">
        <v>1143</v>
      </c>
      <c r="B187" s="289"/>
      <c r="C187" s="122" t="s">
        <v>106</v>
      </c>
      <c r="D187" s="7">
        <f t="array" ref="D187">IFERROR(XLOOKUP($C187,'Product Families'!$A:$A,'Product Families'!$D:$D),"")</f>
        <v>30</v>
      </c>
      <c r="E187" s="7">
        <f t="array" ref="E187">IFERROR(XLOOKUP($C187,'Product Families'!$A:$A,'Product Families'!$E:$E),"")</f>
        <v>31</v>
      </c>
      <c r="F187" s="7">
        <f t="array" ref="F187">IFERROR(XLOOKUP($C187,'Product Families'!$A:$A,'Product Families'!$F:$F),"")</f>
        <v>34</v>
      </c>
      <c r="G187" s="7">
        <f t="array" ref="G187">IFERROR(XLOOKUP($C187,'Product Families'!$A:$A,'Product Families'!$G:$G),"")</f>
        <v>36</v>
      </c>
      <c r="J187" s="7" t="str">
        <f>IFERROR(ROUND(AVERAGEIF('Week 1 - Making'!$B:$B,'Product List'!$A187,'Week 1 - Making'!$P:$P),0),"")</f>
        <v/>
      </c>
      <c r="K187" s="7" t="str">
        <f>IFERROR(ROUND(AVERAGEIF('Week 2 - Making'!$B:$B,'Product List'!$A187,'Week 2 - Making'!$P:$P),0),"")</f>
        <v/>
      </c>
      <c r="L187" s="263" t="str">
        <f>IFERROR(ROUND(AVERAGEIF('Week 3 - Making'!$B:$B,'Product List'!$A187,'Week 3 - Making'!$P:$P),0),"")</f>
        <v/>
      </c>
      <c r="M187" s="7" t="str">
        <f>IFERROR(ROUND(AVERAGEIF('Week 4 - Making'!$B:$B,'Product List'!$A187,'Week 4 - Making'!$P:$P),0),"")</f>
        <v/>
      </c>
      <c r="N187" s="7" t="str">
        <f>IFERROR(ROUND(AVERAGEIF('Week 5 - Making'!$B:$B,'Product List'!$A187,'Week 5 - Making'!$P:$P),0),"")</f>
        <v/>
      </c>
      <c r="O187" s="7"/>
      <c r="P187" s="7">
        <f t="array" ref="P187">iferror(xlookup(C187,'Product Families'!A:A,'Product Families'!S:S),"")</f>
        <v>0</v>
      </c>
    </row>
    <row r="188" ht="14.25" customHeight="1">
      <c r="A188" s="288" t="s">
        <v>1148</v>
      </c>
      <c r="B188" s="289"/>
      <c r="C188" s="122" t="s">
        <v>104</v>
      </c>
      <c r="D188" s="124">
        <f t="array" ref="D188">IFERROR(XLOOKUP($C188,'Product Families'!$A:$A,'Product Families'!$D:$D),"")</f>
        <v>123</v>
      </c>
      <c r="E188" s="124">
        <f t="array" ref="E188">IFERROR(XLOOKUP($C188,'Product Families'!$A:$A,'Product Families'!$E:$E),"")</f>
        <v>126</v>
      </c>
      <c r="F188" s="124">
        <f t="array" ref="F188">IFERROR(XLOOKUP($C188,'Product Families'!$A:$A,'Product Families'!$F:$F),"")</f>
        <v>136</v>
      </c>
      <c r="G188" s="124">
        <f t="array" ref="G188">IFERROR(XLOOKUP($C188,'Product Families'!$A:$A,'Product Families'!$G:$G),"")</f>
        <v>146</v>
      </c>
      <c r="H188" s="122"/>
      <c r="I188" s="122"/>
      <c r="J188" s="122" t="str">
        <f>IFERROR(ROUND(AVERAGEIF('Week 1 - Making'!$B:$B,'Product List'!$A188,'Week 1 - Making'!$P:$P),0),"")</f>
        <v/>
      </c>
      <c r="K188" s="122" t="str">
        <f>IFERROR(ROUND(AVERAGEIF('Week 2 - Making'!$B:$B,'Product List'!$A188,'Week 2 - Making'!$P:$P),0),"")</f>
        <v/>
      </c>
      <c r="L188" s="122" t="str">
        <f>IFERROR(ROUND(AVERAGEIF('Week 3 - Making'!$B:$B,'Product List'!$A188,'Week 3 - Making'!$P:$P),0),"")</f>
        <v/>
      </c>
      <c r="M188" s="122" t="str">
        <f>IFERROR(ROUND(AVERAGEIF('Week 4 - Making'!$B:$B,'Product List'!$A188,'Week 4 - Making'!$P:$P),0),"")</f>
        <v/>
      </c>
      <c r="N188" s="122" t="str">
        <f>IFERROR(ROUND(AVERAGEIF('Week 5 - Making'!$B:$B,'Product List'!$A188,'Week 5 - Making'!$P:$P),0),"")</f>
        <v/>
      </c>
      <c r="O188" s="122"/>
      <c r="P188" s="290">
        <f t="array" ref="P188">iferror(xlookup(C188,'Product Families'!A:A,'Product Families'!S:S),"")</f>
        <v>0</v>
      </c>
    </row>
    <row r="189" ht="14.25" customHeight="1">
      <c r="A189" s="288" t="s">
        <v>1150</v>
      </c>
      <c r="B189" s="289"/>
      <c r="C189" s="122" t="s">
        <v>105</v>
      </c>
      <c r="D189" s="124">
        <f t="array" ref="D189">IFERROR(XLOOKUP($C189,'Product Families'!$A:$A,'Product Families'!$D:$D),"")</f>
        <v>162</v>
      </c>
      <c r="E189" s="124">
        <f t="array" ref="E189">IFERROR(XLOOKUP($C189,'Product Families'!$A:$A,'Product Families'!$E:$E),"")</f>
        <v>166</v>
      </c>
      <c r="F189" s="124">
        <f t="array" ref="F189">IFERROR(XLOOKUP($C189,'Product Families'!$A:$A,'Product Families'!$F:$F),"")</f>
        <v>179</v>
      </c>
      <c r="G189" s="124">
        <f t="array" ref="G189">IFERROR(XLOOKUP($C189,'Product Families'!$A:$A,'Product Families'!$G:$G),"")</f>
        <v>192</v>
      </c>
      <c r="H189" s="122"/>
      <c r="I189" s="122"/>
      <c r="J189" s="122" t="str">
        <f>IFERROR(ROUND(AVERAGEIF('Week 1 - Making'!$B:$B,'Product List'!$A189,'Week 1 - Making'!$P:$P),0),"")</f>
        <v/>
      </c>
      <c r="K189" s="122" t="str">
        <f>IFERROR(ROUND(AVERAGEIF('Week 2 - Making'!$B:$B,'Product List'!$A189,'Week 2 - Making'!$P:$P),0),"")</f>
        <v/>
      </c>
      <c r="L189" s="122" t="str">
        <f>IFERROR(ROUND(AVERAGEIF('Week 3 - Making'!$B:$B,'Product List'!$A189,'Week 3 - Making'!$P:$P),0),"")</f>
        <v/>
      </c>
      <c r="M189" s="122" t="str">
        <f>IFERROR(ROUND(AVERAGEIF('Week 4 - Making'!$B:$B,'Product List'!$A189,'Week 4 - Making'!$P:$P),0),"")</f>
        <v/>
      </c>
      <c r="N189" s="122" t="str">
        <f>IFERROR(ROUND(AVERAGEIF('Week 5 - Making'!$B:$B,'Product List'!$A189,'Week 5 - Making'!$P:$P),0),"")</f>
        <v/>
      </c>
      <c r="O189" s="122"/>
      <c r="P189" s="290">
        <f t="array" ref="P189">iferror(xlookup(C189,'Product Families'!A:A,'Product Families'!S:S),"")</f>
        <v>0</v>
      </c>
    </row>
    <row r="190" ht="14.25" customHeight="1">
      <c r="A190" s="288" t="s">
        <v>1153</v>
      </c>
      <c r="B190" s="289"/>
      <c r="C190" s="122" t="s">
        <v>106</v>
      </c>
      <c r="D190" s="124">
        <f t="array" ref="D190">IFERROR(XLOOKUP($C190,'Product Families'!$A:$A,'Product Families'!$D:$D),"")</f>
        <v>30</v>
      </c>
      <c r="E190" s="124">
        <f t="array" ref="E190">IFERROR(XLOOKUP($C190,'Product Families'!$A:$A,'Product Families'!$E:$E),"")</f>
        <v>31</v>
      </c>
      <c r="F190" s="124">
        <f t="array" ref="F190">IFERROR(XLOOKUP($C190,'Product Families'!$A:$A,'Product Families'!$F:$F),"")</f>
        <v>34</v>
      </c>
      <c r="G190" s="124">
        <f t="array" ref="G190">IFERROR(XLOOKUP($C190,'Product Families'!$A:$A,'Product Families'!$G:$G),"")</f>
        <v>36</v>
      </c>
      <c r="H190" s="122"/>
      <c r="I190" s="122"/>
      <c r="J190" s="122" t="str">
        <f>IFERROR(ROUND(AVERAGEIF('Week 1 - Making'!$B:$B,'Product List'!$A190,'Week 1 - Making'!$P:$P),0),"")</f>
        <v/>
      </c>
      <c r="K190" s="122" t="str">
        <f>IFERROR(ROUND(AVERAGEIF('Week 2 - Making'!$B:$B,'Product List'!$A190,'Week 2 - Making'!$P:$P),0),"")</f>
        <v/>
      </c>
      <c r="L190" s="122" t="str">
        <f>IFERROR(ROUND(AVERAGEIF('Week 3 - Making'!$B:$B,'Product List'!$A190,'Week 3 - Making'!$P:$P),0),"")</f>
        <v/>
      </c>
      <c r="M190" s="122" t="str">
        <f>IFERROR(ROUND(AVERAGEIF('Week 4 - Making'!$B:$B,'Product List'!$A190,'Week 4 - Making'!$P:$P),0),"")</f>
        <v/>
      </c>
      <c r="N190" s="122" t="str">
        <f>IFERROR(ROUND(AVERAGEIF('Week 5 - Making'!$B:$B,'Product List'!$A190,'Week 5 - Making'!$P:$P),0),"")</f>
        <v/>
      </c>
      <c r="O190" s="122"/>
      <c r="P190" s="290">
        <f t="array" ref="P190">iferror(xlookup(C190,'Product Families'!A:A,'Product Families'!S:S),"")</f>
        <v>0</v>
      </c>
    </row>
    <row r="191" ht="14.25" customHeight="1">
      <c r="A191" s="288" t="s">
        <v>1156</v>
      </c>
      <c r="B191" s="289"/>
      <c r="C191" s="122" t="s">
        <v>104</v>
      </c>
      <c r="D191" s="124">
        <f t="array" ref="D191">IFERROR(XLOOKUP($C191,'Product Families'!$A:$A,'Product Families'!$D:$D),"")</f>
        <v>123</v>
      </c>
      <c r="E191" s="124">
        <f t="array" ref="E191">IFERROR(XLOOKUP($C191,'Product Families'!$A:$A,'Product Families'!$E:$E),"")</f>
        <v>126</v>
      </c>
      <c r="F191" s="124">
        <f t="array" ref="F191">IFERROR(XLOOKUP($C191,'Product Families'!$A:$A,'Product Families'!$F:$F),"")</f>
        <v>136</v>
      </c>
      <c r="G191" s="124">
        <f t="array" ref="G191">IFERROR(XLOOKUP($C191,'Product Families'!$A:$A,'Product Families'!$G:$G),"")</f>
        <v>146</v>
      </c>
      <c r="H191" s="122"/>
      <c r="I191" s="122"/>
      <c r="J191" s="122" t="str">
        <f>IFERROR(ROUND(AVERAGEIF('Week 1 - Making'!$B:$B,'Product List'!$A191,'Week 1 - Making'!$P:$P),0),"")</f>
        <v/>
      </c>
      <c r="K191" s="122" t="str">
        <f>IFERROR(ROUND(AVERAGEIF('Week 2 - Making'!$B:$B,'Product List'!$A191,'Week 2 - Making'!$P:$P),0),"")</f>
        <v/>
      </c>
      <c r="L191" s="122" t="str">
        <f>IFERROR(ROUND(AVERAGEIF('Week 3 - Making'!$B:$B,'Product List'!$A191,'Week 3 - Making'!$P:$P),0),"")</f>
        <v/>
      </c>
      <c r="M191" s="122" t="str">
        <f>IFERROR(ROUND(AVERAGEIF('Week 4 - Making'!$B:$B,'Product List'!$A191,'Week 4 - Making'!$P:$P),0),"")</f>
        <v/>
      </c>
      <c r="N191" s="122" t="str">
        <f>IFERROR(ROUND(AVERAGEIF('Week 5 - Making'!$B:$B,'Product List'!$A191,'Week 5 - Making'!$P:$P),0),"")</f>
        <v/>
      </c>
      <c r="O191" s="122"/>
      <c r="P191" s="290">
        <f t="array" ref="P191">iferror(xlookup(C191,'Product Families'!A:A,'Product Families'!S:S),"")</f>
        <v>0</v>
      </c>
    </row>
    <row r="192" ht="14.25" customHeight="1">
      <c r="A192" s="288" t="s">
        <v>1161</v>
      </c>
      <c r="B192" s="289"/>
      <c r="C192" s="122" t="s">
        <v>105</v>
      </c>
      <c r="D192" s="124">
        <f t="array" ref="D192">IFERROR(XLOOKUP($C192,'Product Families'!$A:$A,'Product Families'!$D:$D),"")</f>
        <v>162</v>
      </c>
      <c r="E192" s="124">
        <f t="array" ref="E192">IFERROR(XLOOKUP($C192,'Product Families'!$A:$A,'Product Families'!$E:$E),"")</f>
        <v>166</v>
      </c>
      <c r="F192" s="124">
        <f t="array" ref="F192">IFERROR(XLOOKUP($C192,'Product Families'!$A:$A,'Product Families'!$F:$F),"")</f>
        <v>179</v>
      </c>
      <c r="G192" s="124">
        <f t="array" ref="G192">IFERROR(XLOOKUP($C192,'Product Families'!$A:$A,'Product Families'!$G:$G),"")</f>
        <v>192</v>
      </c>
      <c r="H192" s="122"/>
      <c r="I192" s="122"/>
      <c r="J192" s="122" t="str">
        <f>IFERROR(ROUND(AVERAGEIF('Week 1 - Making'!$B:$B,'Product List'!$A192,'Week 1 - Making'!$P:$P),0),"")</f>
        <v/>
      </c>
      <c r="K192" s="122" t="str">
        <f>IFERROR(ROUND(AVERAGEIF('Week 2 - Making'!$B:$B,'Product List'!$A192,'Week 2 - Making'!$P:$P),0),"")</f>
        <v/>
      </c>
      <c r="L192" s="122" t="str">
        <f>IFERROR(ROUND(AVERAGEIF('Week 3 - Making'!$B:$B,'Product List'!$A192,'Week 3 - Making'!$P:$P),0),"")</f>
        <v/>
      </c>
      <c r="M192" s="122" t="str">
        <f>IFERROR(ROUND(AVERAGEIF('Week 4 - Making'!$B:$B,'Product List'!$A192,'Week 4 - Making'!$P:$P),0),"")</f>
        <v/>
      </c>
      <c r="N192" s="122" t="str">
        <f>IFERROR(ROUND(AVERAGEIF('Week 5 - Making'!$B:$B,'Product List'!$A192,'Week 5 - Making'!$P:$P),0),"")</f>
        <v/>
      </c>
      <c r="O192" s="122"/>
      <c r="P192" s="290">
        <f t="array" ref="P192">iferror(xlookup(C192,'Product Families'!A:A,'Product Families'!S:S),"")</f>
        <v>0</v>
      </c>
    </row>
    <row r="193" ht="14.25" customHeight="1">
      <c r="A193" s="288" t="s">
        <v>1163</v>
      </c>
      <c r="B193" s="289"/>
      <c r="C193" s="122" t="s">
        <v>106</v>
      </c>
      <c r="D193" s="124">
        <f t="array" ref="D193">IFERROR(XLOOKUP($C193,'Product Families'!$A:$A,'Product Families'!$D:$D),"")</f>
        <v>30</v>
      </c>
      <c r="E193" s="124">
        <f t="array" ref="E193">IFERROR(XLOOKUP($C193,'Product Families'!$A:$A,'Product Families'!$E:$E),"")</f>
        <v>31</v>
      </c>
      <c r="F193" s="124">
        <f t="array" ref="F193">IFERROR(XLOOKUP($C193,'Product Families'!$A:$A,'Product Families'!$F:$F),"")</f>
        <v>34</v>
      </c>
      <c r="G193" s="124">
        <f t="array" ref="G193">IFERROR(XLOOKUP($C193,'Product Families'!$A:$A,'Product Families'!$G:$G),"")</f>
        <v>36</v>
      </c>
      <c r="H193" s="122"/>
      <c r="I193" s="122"/>
      <c r="J193" s="122" t="str">
        <f>IFERROR(ROUND(AVERAGEIF('Week 1 - Making'!$B:$B,'Product List'!$A193,'Week 1 - Making'!$P:$P),0),"")</f>
        <v/>
      </c>
      <c r="K193" s="122" t="str">
        <f>IFERROR(ROUND(AVERAGEIF('Week 2 - Making'!$B:$B,'Product List'!$A193,'Week 2 - Making'!$P:$P),0),"")</f>
        <v/>
      </c>
      <c r="L193" s="122" t="str">
        <f>IFERROR(ROUND(AVERAGEIF('Week 3 - Making'!$B:$B,'Product List'!$A193,'Week 3 - Making'!$P:$P),0),"")</f>
        <v/>
      </c>
      <c r="M193" s="122" t="str">
        <f>IFERROR(ROUND(AVERAGEIF('Week 4 - Making'!$B:$B,'Product List'!$A193,'Week 4 - Making'!$P:$P),0),"")</f>
        <v/>
      </c>
      <c r="N193" s="122" t="str">
        <f>IFERROR(ROUND(AVERAGEIF('Week 5 - Making'!$B:$B,'Product List'!$A193,'Week 5 - Making'!$P:$P),0),"")</f>
        <v/>
      </c>
      <c r="O193" s="122"/>
      <c r="P193" s="290">
        <f t="array" ref="P193">iferror(xlookup(C193,'Product Families'!A:A,'Product Families'!S:S),"")</f>
        <v>0</v>
      </c>
    </row>
    <row r="194" ht="14.25" customHeight="1">
      <c r="A194" s="138" t="s">
        <v>1165</v>
      </c>
      <c r="B194" s="122"/>
      <c r="C194" s="122" t="s">
        <v>104</v>
      </c>
      <c r="D194" s="7">
        <f t="array" ref="D194">IFERROR(XLOOKUP($C194,'Product Families'!$A:$A,'Product Families'!$D:$D),"")</f>
        <v>123</v>
      </c>
      <c r="E194" s="7">
        <f t="array" ref="E194">IFERROR(XLOOKUP($C194,'Product Families'!$A:$A,'Product Families'!$E:$E),"")</f>
        <v>126</v>
      </c>
      <c r="F194" s="7">
        <f t="array" ref="F194">IFERROR(XLOOKUP($C194,'Product Families'!$A:$A,'Product Families'!$F:$F),"")</f>
        <v>136</v>
      </c>
      <c r="G194" s="7">
        <f t="array" ref="G194">IFERROR(XLOOKUP($C194,'Product Families'!$A:$A,'Product Families'!$G:$G),"")</f>
        <v>146</v>
      </c>
      <c r="J194" s="7" t="str">
        <f>IFERROR(ROUND(AVERAGEIF('Week 1 - Making'!$B:$B,'Product List'!$A194,'Week 1 - Making'!$P:$P),0),"")</f>
        <v/>
      </c>
      <c r="K194" s="7" t="str">
        <f>IFERROR(ROUND(AVERAGEIF('Week 2 - Making'!$B:$B,'Product List'!$A194,'Week 2 - Making'!$P:$P),0),"")</f>
        <v/>
      </c>
      <c r="L194" s="263" t="str">
        <f>IFERROR(ROUND(AVERAGEIF('Week 3 - Making'!$B:$B,'Product List'!$A194,'Week 3 - Making'!$P:$P),0),"")</f>
        <v/>
      </c>
      <c r="M194" s="7" t="str">
        <f>IFERROR(ROUND(AVERAGEIF('Week 4 - Making'!$B:$B,'Product List'!$A194,'Week 4 - Making'!$P:$P),0),"")</f>
        <v/>
      </c>
      <c r="N194" s="7" t="str">
        <f>IFERROR(ROUND(AVERAGEIF('Week 5 - Making'!$B:$B,'Product List'!$A194,'Week 5 - Making'!$P:$P),0),"")</f>
        <v/>
      </c>
      <c r="O194" s="7"/>
      <c r="P194" s="7">
        <f t="array" ref="P194">iferror(xlookup(C194,'Product Families'!A:A,'Product Families'!S:S),"")</f>
        <v>0</v>
      </c>
    </row>
    <row r="195" ht="14.25" customHeight="1">
      <c r="A195" s="138" t="s">
        <v>1169</v>
      </c>
      <c r="B195" s="122"/>
      <c r="C195" s="122" t="s">
        <v>105</v>
      </c>
      <c r="D195" s="7">
        <f t="array" ref="D195">IFERROR(XLOOKUP($C195,'Product Families'!$A:$A,'Product Families'!$D:$D),"")</f>
        <v>162</v>
      </c>
      <c r="E195" s="7">
        <f t="array" ref="E195">IFERROR(XLOOKUP($C195,'Product Families'!$A:$A,'Product Families'!$E:$E),"")</f>
        <v>166</v>
      </c>
      <c r="F195" s="7">
        <f t="array" ref="F195">IFERROR(XLOOKUP($C195,'Product Families'!$A:$A,'Product Families'!$F:$F),"")</f>
        <v>179</v>
      </c>
      <c r="G195" s="7">
        <f t="array" ref="G195">IFERROR(XLOOKUP($C195,'Product Families'!$A:$A,'Product Families'!$G:$G),"")</f>
        <v>192</v>
      </c>
      <c r="J195" s="7" t="str">
        <f>IFERROR(ROUND(AVERAGEIF('Week 1 - Making'!$B:$B,'Product List'!$A195,'Week 1 - Making'!$P:$P),0),"")</f>
        <v/>
      </c>
      <c r="K195" s="7" t="str">
        <f>IFERROR(ROUND(AVERAGEIF('Week 2 - Making'!$B:$B,'Product List'!$A195,'Week 2 - Making'!$P:$P),0),"")</f>
        <v/>
      </c>
      <c r="L195" s="263" t="str">
        <f>IFERROR(ROUND(AVERAGEIF('Week 3 - Making'!$B:$B,'Product List'!$A195,'Week 3 - Making'!$P:$P),0),"")</f>
        <v/>
      </c>
      <c r="M195" s="7" t="str">
        <f>IFERROR(ROUND(AVERAGEIF('Week 4 - Making'!$B:$B,'Product List'!$A195,'Week 4 - Making'!$P:$P),0),"")</f>
        <v/>
      </c>
      <c r="N195" s="7" t="str">
        <f>IFERROR(ROUND(AVERAGEIF('Week 5 - Making'!$B:$B,'Product List'!$A195,'Week 5 - Making'!$P:$P),0),"")</f>
        <v/>
      </c>
      <c r="O195" s="7"/>
      <c r="P195" s="7">
        <f t="array" ref="P195">iferror(xlookup(C195,'Product Families'!A:A,'Product Families'!S:S),"")</f>
        <v>0</v>
      </c>
    </row>
    <row r="196" ht="14.25" customHeight="1">
      <c r="A196" s="138" t="s">
        <v>1178</v>
      </c>
      <c r="B196" s="122"/>
      <c r="C196" s="122" t="s">
        <v>106</v>
      </c>
      <c r="D196" s="7">
        <f t="array" ref="D196">IFERROR(XLOOKUP($C196,'Product Families'!$A:$A,'Product Families'!$D:$D),"")</f>
        <v>30</v>
      </c>
      <c r="E196" s="7">
        <f t="array" ref="E196">IFERROR(XLOOKUP($C196,'Product Families'!$A:$A,'Product Families'!$E:$E),"")</f>
        <v>31</v>
      </c>
      <c r="F196" s="7">
        <f t="array" ref="F196">IFERROR(XLOOKUP($C196,'Product Families'!$A:$A,'Product Families'!$F:$F),"")</f>
        <v>34</v>
      </c>
      <c r="G196" s="7">
        <f t="array" ref="G196">IFERROR(XLOOKUP($C196,'Product Families'!$A:$A,'Product Families'!$G:$G),"")</f>
        <v>36</v>
      </c>
      <c r="J196" s="7" t="str">
        <f>IFERROR(ROUND(AVERAGEIF('Week 1 - Making'!$B:$B,'Product List'!$A196,'Week 1 - Making'!$P:$P),0),"")</f>
        <v/>
      </c>
      <c r="K196" s="7" t="str">
        <f>IFERROR(ROUND(AVERAGEIF('Week 2 - Making'!$B:$B,'Product List'!$A196,'Week 2 - Making'!$P:$P),0),"")</f>
        <v/>
      </c>
      <c r="L196" s="263" t="str">
        <f>IFERROR(ROUND(AVERAGEIF('Week 3 - Making'!$B:$B,'Product List'!$A196,'Week 3 - Making'!$P:$P),0),"")</f>
        <v/>
      </c>
      <c r="M196" s="7" t="str">
        <f>IFERROR(ROUND(AVERAGEIF('Week 4 - Making'!$B:$B,'Product List'!$A196,'Week 4 - Making'!$P:$P),0),"")</f>
        <v/>
      </c>
      <c r="N196" s="7" t="str">
        <f>IFERROR(ROUND(AVERAGEIF('Week 5 - Making'!$B:$B,'Product List'!$A196,'Week 5 - Making'!$P:$P),0),"")</f>
        <v/>
      </c>
      <c r="O196" s="7"/>
      <c r="P196" s="7">
        <f t="array" ref="P196">iferror(xlookup(C196,'Product Families'!A:A,'Product Families'!S:S),"")</f>
        <v>0</v>
      </c>
    </row>
    <row r="197" ht="14.25" customHeight="1">
      <c r="A197" s="288" t="s">
        <v>1186</v>
      </c>
      <c r="B197" s="289"/>
      <c r="C197" s="122" t="s">
        <v>104</v>
      </c>
      <c r="D197" s="124">
        <f t="array" ref="D197">IFERROR(XLOOKUP($C197,'Product Families'!$A:$A,'Product Families'!$D:$D),"")</f>
        <v>123</v>
      </c>
      <c r="E197" s="124">
        <f t="array" ref="E197">IFERROR(XLOOKUP($C197,'Product Families'!$A:$A,'Product Families'!$E:$E),"")</f>
        <v>126</v>
      </c>
      <c r="F197" s="124">
        <f t="array" ref="F197">IFERROR(XLOOKUP($C197,'Product Families'!$A:$A,'Product Families'!$F:$F),"")</f>
        <v>136</v>
      </c>
      <c r="G197" s="124">
        <f t="array" ref="G197">IFERROR(XLOOKUP($C197,'Product Families'!$A:$A,'Product Families'!$G:$G),"")</f>
        <v>146</v>
      </c>
      <c r="H197" s="122"/>
      <c r="I197" s="122"/>
      <c r="J197" s="122" t="str">
        <f>IFERROR(ROUND(AVERAGEIF('Week 1 - Making'!$B:$B,'Product List'!$A197,'Week 1 - Making'!$P:$P),0),"")</f>
        <v/>
      </c>
      <c r="K197" s="122" t="str">
        <f>IFERROR(ROUND(AVERAGEIF('Week 2 - Making'!$B:$B,'Product List'!$A197,'Week 2 - Making'!$P:$P),0),"")</f>
        <v/>
      </c>
      <c r="L197" s="122" t="str">
        <f>IFERROR(ROUND(AVERAGEIF('Week 3 - Making'!$B:$B,'Product List'!$A197,'Week 3 - Making'!$P:$P),0),"")</f>
        <v/>
      </c>
      <c r="M197" s="122" t="str">
        <f>IFERROR(ROUND(AVERAGEIF('Week 4 - Making'!$B:$B,'Product List'!$A197,'Week 4 - Making'!$P:$P),0),"")</f>
        <v/>
      </c>
      <c r="N197" s="122" t="str">
        <f>IFERROR(ROUND(AVERAGEIF('Week 5 - Making'!$B:$B,'Product List'!$A197,'Week 5 - Making'!$P:$P),0),"")</f>
        <v/>
      </c>
      <c r="O197" s="122"/>
      <c r="P197" s="290">
        <f t="array" ref="P197">iferror(xlookup(C197,'Product Families'!A:A,'Product Families'!S:S),"")</f>
        <v>0</v>
      </c>
    </row>
    <row r="198" ht="14.25" customHeight="1">
      <c r="A198" s="288" t="s">
        <v>1189</v>
      </c>
      <c r="B198" s="289"/>
      <c r="C198" s="122" t="s">
        <v>105</v>
      </c>
      <c r="D198" s="124">
        <f t="array" ref="D198">IFERROR(XLOOKUP($C198,'Product Families'!$A:$A,'Product Families'!$D:$D),"")</f>
        <v>162</v>
      </c>
      <c r="E198" s="124">
        <f t="array" ref="E198">IFERROR(XLOOKUP($C198,'Product Families'!$A:$A,'Product Families'!$E:$E),"")</f>
        <v>166</v>
      </c>
      <c r="F198" s="124">
        <f t="array" ref="F198">IFERROR(XLOOKUP($C198,'Product Families'!$A:$A,'Product Families'!$F:$F),"")</f>
        <v>179</v>
      </c>
      <c r="G198" s="124">
        <f t="array" ref="G198">IFERROR(XLOOKUP($C198,'Product Families'!$A:$A,'Product Families'!$G:$G),"")</f>
        <v>192</v>
      </c>
      <c r="H198" s="122"/>
      <c r="I198" s="122"/>
      <c r="J198" s="122" t="str">
        <f>IFERROR(ROUND(AVERAGEIF('Week 1 - Making'!$B:$B,'Product List'!$A198,'Week 1 - Making'!$P:$P),0),"")</f>
        <v/>
      </c>
      <c r="K198" s="122" t="str">
        <f>IFERROR(ROUND(AVERAGEIF('Week 2 - Making'!$B:$B,'Product List'!$A198,'Week 2 - Making'!$P:$P),0),"")</f>
        <v/>
      </c>
      <c r="L198" s="122" t="str">
        <f>IFERROR(ROUND(AVERAGEIF('Week 3 - Making'!$B:$B,'Product List'!$A198,'Week 3 - Making'!$P:$P),0),"")</f>
        <v/>
      </c>
      <c r="M198" s="122" t="str">
        <f>IFERROR(ROUND(AVERAGEIF('Week 4 - Making'!$B:$B,'Product List'!$A198,'Week 4 - Making'!$P:$P),0),"")</f>
        <v/>
      </c>
      <c r="N198" s="122" t="str">
        <f>IFERROR(ROUND(AVERAGEIF('Week 5 - Making'!$B:$B,'Product List'!$A198,'Week 5 - Making'!$P:$P),0),"")</f>
        <v/>
      </c>
      <c r="O198" s="122"/>
      <c r="P198" s="290">
        <f t="array" ref="P198">iferror(xlookup(C198,'Product Families'!A:A,'Product Families'!S:S),"")</f>
        <v>0</v>
      </c>
    </row>
    <row r="199" ht="14.25" customHeight="1">
      <c r="A199" s="288" t="s">
        <v>1195</v>
      </c>
      <c r="B199" s="289"/>
      <c r="C199" s="122" t="s">
        <v>106</v>
      </c>
      <c r="D199" s="124">
        <f t="array" ref="D199">IFERROR(XLOOKUP($C199,'Product Families'!$A:$A,'Product Families'!$D:$D),"")</f>
        <v>30</v>
      </c>
      <c r="E199" s="124">
        <f t="array" ref="E199">IFERROR(XLOOKUP($C199,'Product Families'!$A:$A,'Product Families'!$E:$E),"")</f>
        <v>31</v>
      </c>
      <c r="F199" s="124">
        <f t="array" ref="F199">IFERROR(XLOOKUP($C199,'Product Families'!$A:$A,'Product Families'!$F:$F),"")</f>
        <v>34</v>
      </c>
      <c r="G199" s="124">
        <f t="array" ref="G199">IFERROR(XLOOKUP($C199,'Product Families'!$A:$A,'Product Families'!$G:$G),"")</f>
        <v>36</v>
      </c>
      <c r="H199" s="122"/>
      <c r="I199" s="122"/>
      <c r="J199" s="122" t="str">
        <f>IFERROR(ROUND(AVERAGEIF('Week 1 - Making'!$B:$B,'Product List'!$A199,'Week 1 - Making'!$P:$P),0),"")</f>
        <v/>
      </c>
      <c r="K199" s="122" t="str">
        <f>IFERROR(ROUND(AVERAGEIF('Week 2 - Making'!$B:$B,'Product List'!$A199,'Week 2 - Making'!$P:$P),0),"")</f>
        <v/>
      </c>
      <c r="L199" s="122" t="str">
        <f>IFERROR(ROUND(AVERAGEIF('Week 3 - Making'!$B:$B,'Product List'!$A199,'Week 3 - Making'!$P:$P),0),"")</f>
        <v/>
      </c>
      <c r="M199" s="122" t="str">
        <f>IFERROR(ROUND(AVERAGEIF('Week 4 - Making'!$B:$B,'Product List'!$A199,'Week 4 - Making'!$P:$P),0),"")</f>
        <v/>
      </c>
      <c r="N199" s="122" t="str">
        <f>IFERROR(ROUND(AVERAGEIF('Week 5 - Making'!$B:$B,'Product List'!$A199,'Week 5 - Making'!$P:$P),0),"")</f>
        <v/>
      </c>
      <c r="O199" s="122"/>
      <c r="P199" s="290">
        <f t="array" ref="P199">iferror(xlookup(C199,'Product Families'!A:A,'Product Families'!S:S),"")</f>
        <v>0</v>
      </c>
    </row>
    <row r="200" ht="14.25" customHeight="1">
      <c r="A200" s="288" t="s">
        <v>1199</v>
      </c>
      <c r="B200" s="289"/>
      <c r="C200" s="122" t="s">
        <v>104</v>
      </c>
      <c r="D200" s="124">
        <f t="array" ref="D200">IFERROR(XLOOKUP($C200,'Product Families'!$A:$A,'Product Families'!$D:$D),"")</f>
        <v>123</v>
      </c>
      <c r="E200" s="124">
        <f t="array" ref="E200">IFERROR(XLOOKUP($C200,'Product Families'!$A:$A,'Product Families'!$E:$E),"")</f>
        <v>126</v>
      </c>
      <c r="F200" s="124">
        <f t="array" ref="F200">IFERROR(XLOOKUP($C200,'Product Families'!$A:$A,'Product Families'!$F:$F),"")</f>
        <v>136</v>
      </c>
      <c r="G200" s="124">
        <f t="array" ref="G200">IFERROR(XLOOKUP($C200,'Product Families'!$A:$A,'Product Families'!$G:$G),"")</f>
        <v>146</v>
      </c>
      <c r="H200" s="122"/>
      <c r="I200" s="122"/>
      <c r="J200" s="122" t="str">
        <f>IFERROR(ROUND(AVERAGEIF('Week 1 - Making'!$B:$B,'Product List'!$A200,'Week 1 - Making'!$P:$P),0),"")</f>
        <v/>
      </c>
      <c r="K200" s="122" t="str">
        <f>IFERROR(ROUND(AVERAGEIF('Week 2 - Making'!$B:$B,'Product List'!$A200,'Week 2 - Making'!$P:$P),0),"")</f>
        <v/>
      </c>
      <c r="L200" s="122" t="str">
        <f>IFERROR(ROUND(AVERAGEIF('Week 3 - Making'!$B:$B,'Product List'!$A200,'Week 3 - Making'!$P:$P),0),"")</f>
        <v/>
      </c>
      <c r="M200" s="122" t="str">
        <f>IFERROR(ROUND(AVERAGEIF('Week 4 - Making'!$B:$B,'Product List'!$A200,'Week 4 - Making'!$P:$P),0),"")</f>
        <v/>
      </c>
      <c r="N200" s="122" t="str">
        <f>IFERROR(ROUND(AVERAGEIF('Week 5 - Making'!$B:$B,'Product List'!$A200,'Week 5 - Making'!$P:$P),0),"")</f>
        <v/>
      </c>
      <c r="O200" s="122"/>
      <c r="P200" s="290">
        <f t="array" ref="P200">iferror(xlookup(C200,'Product Families'!A:A,'Product Families'!S:S),"")</f>
        <v>0</v>
      </c>
    </row>
    <row r="201" ht="14.25" customHeight="1">
      <c r="A201" s="288" t="s">
        <v>1201</v>
      </c>
      <c r="B201" s="289"/>
      <c r="C201" s="122" t="s">
        <v>105</v>
      </c>
      <c r="D201" s="124">
        <f t="array" ref="D201">IFERROR(XLOOKUP($C201,'Product Families'!$A:$A,'Product Families'!$D:$D),"")</f>
        <v>162</v>
      </c>
      <c r="E201" s="124">
        <f t="array" ref="E201">IFERROR(XLOOKUP($C201,'Product Families'!$A:$A,'Product Families'!$E:$E),"")</f>
        <v>166</v>
      </c>
      <c r="F201" s="124">
        <f t="array" ref="F201">IFERROR(XLOOKUP($C201,'Product Families'!$A:$A,'Product Families'!$F:$F),"")</f>
        <v>179</v>
      </c>
      <c r="G201" s="124">
        <f t="array" ref="G201">IFERROR(XLOOKUP($C201,'Product Families'!$A:$A,'Product Families'!$G:$G),"")</f>
        <v>192</v>
      </c>
      <c r="H201" s="122"/>
      <c r="I201" s="122"/>
      <c r="J201" s="124" t="str">
        <f>IFERROR(ROUND(AVERAGEIF('Week 1 - Making'!$B:$B,'Product List'!$A201,'Week 1 - Making'!$P:$P),0),"")</f>
        <v/>
      </c>
      <c r="K201" s="122" t="str">
        <f>IFERROR(ROUND(AVERAGEIF('Week 2 - Making'!$B:$B,'Product List'!$A201,'Week 2 - Making'!$P:$P),0),"")</f>
        <v/>
      </c>
      <c r="L201" s="122" t="str">
        <f>IFERROR(ROUND(AVERAGEIF('Week 3 - Making'!$B:$B,'Product List'!$A201,'Week 3 - Making'!$P:$P),0),"")</f>
        <v/>
      </c>
      <c r="M201" s="122" t="str">
        <f>IFERROR(ROUND(AVERAGEIF('Week 4 - Making'!$B:$B,'Product List'!$A201,'Week 4 - Making'!$P:$P),0),"")</f>
        <v/>
      </c>
      <c r="N201" s="122" t="str">
        <f>IFERROR(ROUND(AVERAGEIF('Week 5 - Making'!$B:$B,'Product List'!$A201,'Week 5 - Making'!$P:$P),0),"")</f>
        <v/>
      </c>
      <c r="O201" s="122"/>
      <c r="P201" s="290">
        <f t="array" ref="P201">iferror(xlookup(C201,'Product Families'!A:A,'Product Families'!S:S),"")</f>
        <v>0</v>
      </c>
    </row>
    <row r="202" ht="14.25" customHeight="1">
      <c r="A202" s="288" t="s">
        <v>1203</v>
      </c>
      <c r="B202" s="289"/>
      <c r="C202" s="122" t="s">
        <v>106</v>
      </c>
      <c r="D202" s="124">
        <f t="array" ref="D202">IFERROR(XLOOKUP($C202,'Product Families'!$A:$A,'Product Families'!$D:$D),"")</f>
        <v>30</v>
      </c>
      <c r="E202" s="124">
        <f t="array" ref="E202">IFERROR(XLOOKUP($C202,'Product Families'!$A:$A,'Product Families'!$E:$E),"")</f>
        <v>31</v>
      </c>
      <c r="F202" s="124">
        <f t="array" ref="F202">IFERROR(XLOOKUP($C202,'Product Families'!$A:$A,'Product Families'!$F:$F),"")</f>
        <v>34</v>
      </c>
      <c r="G202" s="124">
        <f t="array" ref="G202">IFERROR(XLOOKUP($C202,'Product Families'!$A:$A,'Product Families'!$G:$G),"")</f>
        <v>36</v>
      </c>
      <c r="H202" s="122"/>
      <c r="I202" s="122"/>
      <c r="J202" s="124" t="str">
        <f>IFERROR(ROUND(AVERAGEIF('Week 1 - Making'!$B:$B,'Product List'!$A202,'Week 1 - Making'!$P:$P),0),"")</f>
        <v/>
      </c>
      <c r="K202" s="122" t="str">
        <f>IFERROR(ROUND(AVERAGEIF('Week 2 - Making'!$B:$B,'Product List'!$A202,'Week 2 - Making'!$P:$P),0),"")</f>
        <v/>
      </c>
      <c r="L202" s="122" t="str">
        <f>IFERROR(ROUND(AVERAGEIF('Week 3 - Making'!$B:$B,'Product List'!$A202,'Week 3 - Making'!$P:$P),0),"")</f>
        <v/>
      </c>
      <c r="M202" s="122" t="str">
        <f>IFERROR(ROUND(AVERAGEIF('Week 4 - Making'!$B:$B,'Product List'!$A202,'Week 4 - Making'!$P:$P),0),"")</f>
        <v/>
      </c>
      <c r="N202" s="122" t="str">
        <f>IFERROR(ROUND(AVERAGEIF('Week 5 - Making'!$B:$B,'Product List'!$A202,'Week 5 - Making'!$P:$P),0),"")</f>
        <v/>
      </c>
      <c r="O202" s="122"/>
      <c r="P202" s="290">
        <f t="array" ref="P202">iferror(xlookup(C202,'Product Families'!A:A,'Product Families'!S:S),"")</f>
        <v>0</v>
      </c>
    </row>
    <row r="203" ht="14.25" customHeight="1">
      <c r="A203" s="122" t="s">
        <v>1204</v>
      </c>
      <c r="B203" s="270" t="s">
        <v>1205</v>
      </c>
      <c r="C203" s="122" t="s">
        <v>104</v>
      </c>
      <c r="D203" s="7">
        <f t="array" ref="D203">IFERROR(XLOOKUP($C203,'Product Families'!$A:$A,'Product Families'!$D:$D),"")</f>
        <v>123</v>
      </c>
      <c r="E203" s="7">
        <f t="array" ref="E203">IFERROR(XLOOKUP($C203,'Product Families'!$A:$A,'Product Families'!$E:$E),"")</f>
        <v>126</v>
      </c>
      <c r="F203" s="7">
        <f t="array" ref="F203">IFERROR(XLOOKUP($C203,'Product Families'!$A:$A,'Product Families'!$F:$F),"")</f>
        <v>136</v>
      </c>
      <c r="G203" s="7">
        <f t="array" ref="G203">IFERROR(XLOOKUP($C203,'Product Families'!$A:$A,'Product Families'!$G:$G),"")</f>
        <v>146</v>
      </c>
      <c r="J203" s="7" t="str">
        <f>IFERROR(ROUND(AVERAGEIF('Week 1 - Making'!$B:$B,'Product List'!$A203,'Week 1 - Making'!$P:$P),0),"")</f>
        <v/>
      </c>
      <c r="K203" s="7" t="str">
        <f>IFERROR(ROUND(AVERAGEIF('Week 2 - Making'!$B:$B,'Product List'!$A203,'Week 2 - Making'!$P:$P),0),"")</f>
        <v/>
      </c>
      <c r="L203" s="263" t="str">
        <f>IFERROR(ROUND(AVERAGEIF('Week 3 - Making'!$B:$B,'Product List'!$A203,'Week 3 - Making'!$P:$P),0),"")</f>
        <v/>
      </c>
      <c r="M203" s="7" t="str">
        <f>IFERROR(ROUND(AVERAGEIF('Week 4 - Making'!$B:$B,'Product List'!$A203,'Week 4 - Making'!$P:$P),0),"")</f>
        <v/>
      </c>
      <c r="N203" s="7" t="str">
        <f>IFERROR(ROUND(AVERAGEIF('Week 5 - Making'!$B:$B,'Product List'!$A203,'Week 5 - Making'!$P:$P),0),"")</f>
        <v/>
      </c>
      <c r="O203" s="7"/>
      <c r="P203" s="7">
        <f t="array" ref="P203">iferror(xlookup(C203,'Product Families'!A:A,'Product Families'!S:S),"")</f>
        <v>0</v>
      </c>
    </row>
    <row r="204" ht="14.25" customHeight="1">
      <c r="A204" s="122" t="s">
        <v>1206</v>
      </c>
      <c r="B204" s="270" t="s">
        <v>1205</v>
      </c>
      <c r="C204" s="122" t="s">
        <v>105</v>
      </c>
      <c r="D204" s="7">
        <f t="array" ref="D204">IFERROR(XLOOKUP($C204,'Product Families'!$A:$A,'Product Families'!$D:$D),"")</f>
        <v>162</v>
      </c>
      <c r="E204" s="7">
        <f t="array" ref="E204">IFERROR(XLOOKUP($C204,'Product Families'!$A:$A,'Product Families'!$E:$E),"")</f>
        <v>166</v>
      </c>
      <c r="F204" s="7">
        <f t="array" ref="F204">IFERROR(XLOOKUP($C204,'Product Families'!$A:$A,'Product Families'!$F:$F),"")</f>
        <v>179</v>
      </c>
      <c r="G204" s="7">
        <f t="array" ref="G204">IFERROR(XLOOKUP($C204,'Product Families'!$A:$A,'Product Families'!$G:$G),"")</f>
        <v>192</v>
      </c>
      <c r="J204" s="7" t="str">
        <f>IFERROR(ROUND(AVERAGEIF('Week 1 - Making'!$B:$B,'Product List'!$A204,'Week 1 - Making'!$P:$P),0),"")</f>
        <v/>
      </c>
      <c r="K204" s="7" t="str">
        <f>IFERROR(ROUND(AVERAGEIF('Week 2 - Making'!$B:$B,'Product List'!$A204,'Week 2 - Making'!$P:$P),0),"")</f>
        <v/>
      </c>
      <c r="L204" s="263" t="str">
        <f>IFERROR(ROUND(AVERAGEIF('Week 3 - Making'!$B:$B,'Product List'!$A204,'Week 3 - Making'!$P:$P),0),"")</f>
        <v/>
      </c>
      <c r="M204" s="7" t="str">
        <f>IFERROR(ROUND(AVERAGEIF('Week 4 - Making'!$B:$B,'Product List'!$A204,'Week 4 - Making'!$P:$P),0),"")</f>
        <v/>
      </c>
      <c r="N204" s="7" t="str">
        <f>IFERROR(ROUND(AVERAGEIF('Week 5 - Making'!$B:$B,'Product List'!$A204,'Week 5 - Making'!$P:$P),0),"")</f>
        <v/>
      </c>
      <c r="O204" s="7"/>
      <c r="P204" s="7">
        <f t="array" ref="P204">iferror(xlookup(C204,'Product Families'!A:A,'Product Families'!S:S),"")</f>
        <v>0</v>
      </c>
    </row>
    <row r="205" ht="14.25" customHeight="1">
      <c r="A205" s="122" t="s">
        <v>1208</v>
      </c>
      <c r="B205" s="270" t="s">
        <v>1205</v>
      </c>
      <c r="C205" s="122" t="s">
        <v>106</v>
      </c>
      <c r="D205" s="7">
        <f t="array" ref="D205">IFERROR(XLOOKUP($C205,'Product Families'!$A:$A,'Product Families'!$D:$D),"")</f>
        <v>30</v>
      </c>
      <c r="E205" s="7">
        <f t="array" ref="E205">IFERROR(XLOOKUP($C205,'Product Families'!$A:$A,'Product Families'!$E:$E),"")</f>
        <v>31</v>
      </c>
      <c r="F205" s="7">
        <f t="array" ref="F205">IFERROR(XLOOKUP($C205,'Product Families'!$A:$A,'Product Families'!$F:$F),"")</f>
        <v>34</v>
      </c>
      <c r="G205" s="7">
        <f t="array" ref="G205">IFERROR(XLOOKUP($C205,'Product Families'!$A:$A,'Product Families'!$G:$G),"")</f>
        <v>36</v>
      </c>
      <c r="J205" s="7" t="str">
        <f>IFERROR(ROUND(AVERAGEIF('Week 1 - Making'!$B:$B,'Product List'!$A205,'Week 1 - Making'!$P:$P),0),"")</f>
        <v/>
      </c>
      <c r="K205" s="7" t="str">
        <f>IFERROR(ROUND(AVERAGEIF('Week 2 - Making'!$B:$B,'Product List'!$A205,'Week 2 - Making'!$P:$P),0),"")</f>
        <v/>
      </c>
      <c r="L205" s="263" t="str">
        <f>IFERROR(ROUND(AVERAGEIF('Week 3 - Making'!$B:$B,'Product List'!$A205,'Week 3 - Making'!$P:$P),0),"")</f>
        <v/>
      </c>
      <c r="M205" s="7" t="str">
        <f>IFERROR(ROUND(AVERAGEIF('Week 4 - Making'!$B:$B,'Product List'!$A205,'Week 4 - Making'!$P:$P),0),"")</f>
        <v/>
      </c>
      <c r="N205" s="7" t="str">
        <f>IFERROR(ROUND(AVERAGEIF('Week 5 - Making'!$B:$B,'Product List'!$A205,'Week 5 - Making'!$P:$P),0),"")</f>
        <v/>
      </c>
      <c r="O205" s="7"/>
      <c r="P205" s="7">
        <f t="array" ref="P205">iferror(xlookup(C205,'Product Families'!A:A,'Product Families'!S:S),"")</f>
        <v>0</v>
      </c>
    </row>
    <row r="206" ht="14.25" customHeight="1">
      <c r="A206" s="288" t="s">
        <v>1214</v>
      </c>
      <c r="B206" s="289"/>
      <c r="C206" s="122" t="s">
        <v>104</v>
      </c>
      <c r="D206" s="124">
        <f t="array" ref="D206">IFERROR(XLOOKUP($C206,'Product Families'!$A:$A,'Product Families'!$D:$D),"")</f>
        <v>123</v>
      </c>
      <c r="E206" s="124">
        <f t="array" ref="E206">IFERROR(XLOOKUP($C206,'Product Families'!$A:$A,'Product Families'!$E:$E),"")</f>
        <v>126</v>
      </c>
      <c r="F206" s="124">
        <f t="array" ref="F206">IFERROR(XLOOKUP($C206,'Product Families'!$A:$A,'Product Families'!$F:$F),"")</f>
        <v>136</v>
      </c>
      <c r="G206" s="124">
        <f t="array" ref="G206">IFERROR(XLOOKUP($C206,'Product Families'!$A:$A,'Product Families'!$G:$G),"")</f>
        <v>146</v>
      </c>
      <c r="H206" s="122"/>
      <c r="I206" s="122"/>
      <c r="J206" s="122" t="str">
        <f>IFERROR(ROUND(AVERAGEIF('Week 1 - Making'!$B:$B,'Product List'!$A206,'Week 1 - Making'!$P:$P),0),"")</f>
        <v/>
      </c>
      <c r="K206" s="122" t="str">
        <f>IFERROR(ROUND(AVERAGEIF('Week 2 - Making'!$B:$B,'Product List'!$A206,'Week 2 - Making'!$P:$P),0),"")</f>
        <v/>
      </c>
      <c r="L206" s="122" t="str">
        <f>IFERROR(ROUND(AVERAGEIF('Week 3 - Making'!$B:$B,'Product List'!$A206,'Week 3 - Making'!$P:$P),0),"")</f>
        <v/>
      </c>
      <c r="M206" s="122" t="str">
        <f>IFERROR(ROUND(AVERAGEIF('Week 4 - Making'!$B:$B,'Product List'!$A206,'Week 4 - Making'!$P:$P),0),"")</f>
        <v/>
      </c>
      <c r="N206" s="122" t="str">
        <f>IFERROR(ROUND(AVERAGEIF('Week 5 - Making'!$B:$B,'Product List'!$A206,'Week 5 - Making'!$P:$P),0),"")</f>
        <v/>
      </c>
      <c r="O206" s="122"/>
      <c r="P206" s="290">
        <f t="array" ref="P206">iferror(xlookup(C206,'Product Families'!A:A,'Product Families'!S:S),"")</f>
        <v>0</v>
      </c>
    </row>
    <row r="207" ht="14.25" customHeight="1">
      <c r="A207" s="288" t="s">
        <v>1216</v>
      </c>
      <c r="B207" s="289"/>
      <c r="C207" s="122" t="s">
        <v>105</v>
      </c>
      <c r="D207" s="124">
        <f t="array" ref="D207">IFERROR(XLOOKUP($C207,'Product Families'!$A:$A,'Product Families'!$D:$D),"")</f>
        <v>162</v>
      </c>
      <c r="E207" s="124">
        <f t="array" ref="E207">IFERROR(XLOOKUP($C207,'Product Families'!$A:$A,'Product Families'!$E:$E),"")</f>
        <v>166</v>
      </c>
      <c r="F207" s="124">
        <f t="array" ref="F207">IFERROR(XLOOKUP($C207,'Product Families'!$A:$A,'Product Families'!$F:$F),"")</f>
        <v>179</v>
      </c>
      <c r="G207" s="124">
        <f t="array" ref="G207">IFERROR(XLOOKUP($C207,'Product Families'!$A:$A,'Product Families'!$G:$G),"")</f>
        <v>192</v>
      </c>
      <c r="H207" s="122"/>
      <c r="I207" s="122"/>
      <c r="J207" s="124" t="str">
        <f>IFERROR(ROUND(AVERAGEIF('Week 1 - Making'!$B:$B,'Product List'!$A207,'Week 1 - Making'!$P:$P),0),"")</f>
        <v/>
      </c>
      <c r="K207" s="122" t="str">
        <f>IFERROR(ROUND(AVERAGEIF('Week 2 - Making'!$B:$B,'Product List'!$A207,'Week 2 - Making'!$P:$P),0),"")</f>
        <v/>
      </c>
      <c r="L207" s="122" t="str">
        <f>IFERROR(ROUND(AVERAGEIF('Week 3 - Making'!$B:$B,'Product List'!$A207,'Week 3 - Making'!$P:$P),0),"")</f>
        <v/>
      </c>
      <c r="M207" s="122" t="str">
        <f>IFERROR(ROUND(AVERAGEIF('Week 4 - Making'!$B:$B,'Product List'!$A207,'Week 4 - Making'!$P:$P),0),"")</f>
        <v/>
      </c>
      <c r="N207" s="122" t="str">
        <f>IFERROR(ROUND(AVERAGEIF('Week 5 - Making'!$B:$B,'Product List'!$A207,'Week 5 - Making'!$P:$P),0),"")</f>
        <v/>
      </c>
      <c r="O207" s="122"/>
      <c r="P207" s="290">
        <f t="array" ref="P207">iferror(xlookup(C207,'Product Families'!A:A,'Product Families'!S:S),"")</f>
        <v>0</v>
      </c>
    </row>
    <row r="208" ht="14.25" customHeight="1">
      <c r="A208" s="288" t="s">
        <v>1217</v>
      </c>
      <c r="B208" s="289"/>
      <c r="C208" s="122" t="s">
        <v>106</v>
      </c>
      <c r="D208" s="124">
        <f t="array" ref="D208">IFERROR(XLOOKUP($C208,'Product Families'!$A:$A,'Product Families'!$D:$D),"")</f>
        <v>30</v>
      </c>
      <c r="E208" s="124">
        <f t="array" ref="E208">IFERROR(XLOOKUP($C208,'Product Families'!$A:$A,'Product Families'!$E:$E),"")</f>
        <v>31</v>
      </c>
      <c r="F208" s="124">
        <f t="array" ref="F208">IFERROR(XLOOKUP($C208,'Product Families'!$A:$A,'Product Families'!$F:$F),"")</f>
        <v>34</v>
      </c>
      <c r="G208" s="124">
        <f t="array" ref="G208">IFERROR(XLOOKUP($C208,'Product Families'!$A:$A,'Product Families'!$G:$G),"")</f>
        <v>36</v>
      </c>
      <c r="H208" s="122"/>
      <c r="I208" s="122"/>
      <c r="J208" s="124" t="str">
        <f>IFERROR(ROUND(AVERAGEIF('Week 1 - Making'!$B:$B,'Product List'!$A208,'Week 1 - Making'!$P:$P),0),"")</f>
        <v/>
      </c>
      <c r="K208" s="122" t="str">
        <f>IFERROR(ROUND(AVERAGEIF('Week 2 - Making'!$B:$B,'Product List'!$A208,'Week 2 - Making'!$P:$P),0),"")</f>
        <v/>
      </c>
      <c r="L208" s="122" t="str">
        <f>IFERROR(ROUND(AVERAGEIF('Week 3 - Making'!$B:$B,'Product List'!$A208,'Week 3 - Making'!$P:$P),0),"")</f>
        <v/>
      </c>
      <c r="M208" s="122" t="str">
        <f>IFERROR(ROUND(AVERAGEIF('Week 4 - Making'!$B:$B,'Product List'!$A208,'Week 4 - Making'!$P:$P),0),"")</f>
        <v/>
      </c>
      <c r="N208" s="122" t="str">
        <f>IFERROR(ROUND(AVERAGEIF('Week 5 - Making'!$B:$B,'Product List'!$A208,'Week 5 - Making'!$P:$P),0),"")</f>
        <v/>
      </c>
      <c r="O208" s="122"/>
      <c r="P208" s="290">
        <f t="array" ref="P208">iferror(xlookup(C208,'Product Families'!A:A,'Product Families'!S:S),"")</f>
        <v>0</v>
      </c>
    </row>
    <row r="209" ht="14.25" customHeight="1">
      <c r="A209" s="288" t="s">
        <v>1218</v>
      </c>
      <c r="B209" s="289"/>
      <c r="C209" s="138" t="s">
        <v>110</v>
      </c>
      <c r="D209" s="124">
        <f t="array" ref="D209">IFERROR(XLOOKUP($C209,'Product Families'!$A:$A,'Product Families'!$D:$D),"")</f>
        <v>28</v>
      </c>
      <c r="E209" s="124">
        <f t="array" ref="E209">IFERROR(XLOOKUP($C209,'Product Families'!$A:$A,'Product Families'!$E:$E),"")</f>
        <v>29</v>
      </c>
      <c r="F209" s="124">
        <f t="array" ref="F209">IFERROR(XLOOKUP($C209,'Product Families'!$A:$A,'Product Families'!$F:$F),"")</f>
        <v>31</v>
      </c>
      <c r="G209" s="124">
        <f t="array" ref="G209">IFERROR(XLOOKUP($C209,'Product Families'!$A:$A,'Product Families'!$G:$G),"")</f>
        <v>34</v>
      </c>
      <c r="H209" s="122"/>
      <c r="I209" s="122"/>
      <c r="J209" s="124" t="str">
        <f>IFERROR(ROUND(AVERAGEIF('Week 1 - Making'!$B:$B,'Product List'!$A209,'Week 1 - Making'!$P:$P),0),"")</f>
        <v/>
      </c>
      <c r="K209" s="122" t="str">
        <f>IFERROR(ROUND(AVERAGEIF('Week 2 - Making'!$B:$B,'Product List'!$A209,'Week 2 - Making'!$P:$P),0),"")</f>
        <v/>
      </c>
      <c r="L209" s="122" t="str">
        <f>IFERROR(ROUND(AVERAGEIF('Week 3 - Making'!$B:$B,'Product List'!$A209,'Week 3 - Making'!$P:$P),0),"")</f>
        <v/>
      </c>
      <c r="M209" s="122" t="str">
        <f>IFERROR(ROUND(AVERAGEIF('Week 4 - Making'!$B:$B,'Product List'!$A209,'Week 4 - Making'!$P:$P),0),"")</f>
        <v/>
      </c>
      <c r="N209" s="122" t="str">
        <f>IFERROR(ROUND(AVERAGEIF('Week 5 - Making'!$B:$B,'Product List'!$A209,'Week 5 - Making'!$P:$P),0),"")</f>
        <v/>
      </c>
      <c r="O209" s="122"/>
      <c r="P209" s="290">
        <f t="array" ref="P209">iferror(xlookup(C209,'Product Families'!A:A,'Product Families'!S:S),"")</f>
        <v>0</v>
      </c>
    </row>
    <row r="210" ht="14.25" customHeight="1">
      <c r="A210" s="288" t="s">
        <v>1219</v>
      </c>
      <c r="B210" s="289"/>
      <c r="C210" s="138" t="s">
        <v>110</v>
      </c>
      <c r="D210" s="124">
        <f t="array" ref="D210">IFERROR(XLOOKUP($C210,'Product Families'!$A:$A,'Product Families'!$D:$D),"")</f>
        <v>28</v>
      </c>
      <c r="E210" s="124">
        <f t="array" ref="E210">IFERROR(XLOOKUP($C210,'Product Families'!$A:$A,'Product Families'!$E:$E),"")</f>
        <v>29</v>
      </c>
      <c r="F210" s="124">
        <f t="array" ref="F210">IFERROR(XLOOKUP($C210,'Product Families'!$A:$A,'Product Families'!$F:$F),"")</f>
        <v>31</v>
      </c>
      <c r="G210" s="124">
        <f t="array" ref="G210">IFERROR(XLOOKUP($C210,'Product Families'!$A:$A,'Product Families'!$G:$G),"")</f>
        <v>34</v>
      </c>
      <c r="H210" s="122"/>
      <c r="I210" s="122"/>
      <c r="J210" s="124" t="str">
        <f>IFERROR(ROUND(AVERAGEIF('Week 1 - Making'!$B:$B,'Product List'!$A210,'Week 1 - Making'!$P:$P),0),"")</f>
        <v/>
      </c>
      <c r="K210" s="122" t="str">
        <f>IFERROR(ROUND(AVERAGEIF('Week 2 - Making'!$B:$B,'Product List'!$A210,'Week 2 - Making'!$P:$P),0),"")</f>
        <v/>
      </c>
      <c r="L210" s="122" t="str">
        <f>IFERROR(ROUND(AVERAGEIF('Week 3 - Making'!$B:$B,'Product List'!$A210,'Week 3 - Making'!$P:$P),0),"")</f>
        <v/>
      </c>
      <c r="M210" s="122" t="str">
        <f>IFERROR(ROUND(AVERAGEIF('Week 4 - Making'!$B:$B,'Product List'!$A210,'Week 4 - Making'!$P:$P),0),"")</f>
        <v/>
      </c>
      <c r="N210" s="122" t="str">
        <f>IFERROR(ROUND(AVERAGEIF('Week 5 - Making'!$B:$B,'Product List'!$A210,'Week 5 - Making'!$P:$P),0),"")</f>
        <v/>
      </c>
      <c r="O210" s="122"/>
      <c r="P210" s="290">
        <f t="array" ref="P210">iferror(xlookup(C210,'Product Families'!A:A,'Product Families'!S:S),"")</f>
        <v>0</v>
      </c>
    </row>
    <row r="211" ht="14.25" customHeight="1">
      <c r="A211" s="288" t="s">
        <v>1220</v>
      </c>
      <c r="B211" s="289"/>
      <c r="C211" s="138" t="s">
        <v>110</v>
      </c>
      <c r="D211" s="124">
        <f t="array" ref="D211">IFERROR(XLOOKUP($C211,'Product Families'!$A:$A,'Product Families'!$D:$D),"")</f>
        <v>28</v>
      </c>
      <c r="E211" s="124">
        <f t="array" ref="E211">IFERROR(XLOOKUP($C211,'Product Families'!$A:$A,'Product Families'!$E:$E),"")</f>
        <v>29</v>
      </c>
      <c r="F211" s="124">
        <f t="array" ref="F211">IFERROR(XLOOKUP($C211,'Product Families'!$A:$A,'Product Families'!$F:$F),"")</f>
        <v>31</v>
      </c>
      <c r="G211" s="124">
        <f t="array" ref="G211">IFERROR(XLOOKUP($C211,'Product Families'!$A:$A,'Product Families'!$G:$G),"")</f>
        <v>34</v>
      </c>
      <c r="H211" s="122"/>
      <c r="I211" s="122"/>
      <c r="J211" s="124" t="str">
        <f>IFERROR(ROUND(AVERAGEIF('Week 1 - Making'!$B:$B,'Product List'!$A211,'Week 1 - Making'!$P:$P),0),"")</f>
        <v/>
      </c>
      <c r="K211" s="122" t="str">
        <f>IFERROR(ROUND(AVERAGEIF('Week 2 - Making'!$B:$B,'Product List'!$A211,'Week 2 - Making'!$P:$P),0),"")</f>
        <v/>
      </c>
      <c r="L211" s="122" t="str">
        <f>IFERROR(ROUND(AVERAGEIF('Week 3 - Making'!$B:$B,'Product List'!$A211,'Week 3 - Making'!$P:$P),0),"")</f>
        <v/>
      </c>
      <c r="M211" s="122" t="str">
        <f>IFERROR(ROUND(AVERAGEIF('Week 4 - Making'!$B:$B,'Product List'!$A211,'Week 4 - Making'!$P:$P),0),"")</f>
        <v/>
      </c>
      <c r="N211" s="122" t="str">
        <f>IFERROR(ROUND(AVERAGEIF('Week 5 - Making'!$B:$B,'Product List'!$A211,'Week 5 - Making'!$P:$P),0),"")</f>
        <v/>
      </c>
      <c r="O211" s="122"/>
      <c r="P211" s="290">
        <f t="array" ref="P211">iferror(xlookup(C211,'Product Families'!A:A,'Product Families'!S:S),"")</f>
        <v>0</v>
      </c>
    </row>
    <row r="212" ht="14.25" customHeight="1">
      <c r="A212" s="288" t="s">
        <v>1221</v>
      </c>
      <c r="B212" s="289"/>
      <c r="C212" s="138" t="s">
        <v>110</v>
      </c>
      <c r="D212" s="124">
        <f t="array" ref="D212">IFERROR(XLOOKUP($C212,'Product Families'!$A:$A,'Product Families'!$D:$D),"")</f>
        <v>28</v>
      </c>
      <c r="E212" s="124">
        <f t="array" ref="E212">IFERROR(XLOOKUP($C212,'Product Families'!$A:$A,'Product Families'!$E:$E),"")</f>
        <v>29</v>
      </c>
      <c r="F212" s="124">
        <f t="array" ref="F212">IFERROR(XLOOKUP($C212,'Product Families'!$A:$A,'Product Families'!$F:$F),"")</f>
        <v>31</v>
      </c>
      <c r="G212" s="124">
        <f t="array" ref="G212">IFERROR(XLOOKUP($C212,'Product Families'!$A:$A,'Product Families'!$G:$G),"")</f>
        <v>34</v>
      </c>
      <c r="H212" s="122"/>
      <c r="I212" s="122"/>
      <c r="J212" s="124" t="str">
        <f>IFERROR(ROUND(AVERAGEIF('Week 1 - Making'!$B:$B,'Product List'!$A212,'Week 1 - Making'!$P:$P),0),"")</f>
        <v/>
      </c>
      <c r="K212" s="122" t="str">
        <f>IFERROR(ROUND(AVERAGEIF('Week 2 - Making'!$B:$B,'Product List'!$A212,'Week 2 - Making'!$P:$P),0),"")</f>
        <v/>
      </c>
      <c r="L212" s="122" t="str">
        <f>IFERROR(ROUND(AVERAGEIF('Week 3 - Making'!$B:$B,'Product List'!$A212,'Week 3 - Making'!$P:$P),0),"")</f>
        <v/>
      </c>
      <c r="M212" s="122" t="str">
        <f>IFERROR(ROUND(AVERAGEIF('Week 4 - Making'!$B:$B,'Product List'!$A212,'Week 4 - Making'!$P:$P),0),"")</f>
        <v/>
      </c>
      <c r="N212" s="122" t="str">
        <f>IFERROR(ROUND(AVERAGEIF('Week 5 - Making'!$B:$B,'Product List'!$A212,'Week 5 - Making'!$P:$P),0),"")</f>
        <v/>
      </c>
      <c r="O212" s="122"/>
      <c r="P212" s="290">
        <f t="array" ref="P212">iferror(xlookup(C212,'Product Families'!A:A,'Product Families'!S:S),"")</f>
        <v>0</v>
      </c>
    </row>
    <row r="213" ht="14.25" customHeight="1">
      <c r="A213" s="288" t="s">
        <v>1222</v>
      </c>
      <c r="B213" s="289"/>
      <c r="C213" s="138" t="s">
        <v>110</v>
      </c>
      <c r="D213" s="124">
        <f t="array" ref="D213">IFERROR(XLOOKUP($C213,'Product Families'!$A:$A,'Product Families'!$D:$D),"")</f>
        <v>28</v>
      </c>
      <c r="E213" s="124">
        <f t="array" ref="E213">IFERROR(XLOOKUP($C213,'Product Families'!$A:$A,'Product Families'!$E:$E),"")</f>
        <v>29</v>
      </c>
      <c r="F213" s="124">
        <f t="array" ref="F213">IFERROR(XLOOKUP($C213,'Product Families'!$A:$A,'Product Families'!$F:$F),"")</f>
        <v>31</v>
      </c>
      <c r="G213" s="124">
        <f t="array" ref="G213">IFERROR(XLOOKUP($C213,'Product Families'!$A:$A,'Product Families'!$G:$G),"")</f>
        <v>34</v>
      </c>
      <c r="H213" s="122"/>
      <c r="I213" s="122"/>
      <c r="J213" s="124" t="str">
        <f>IFERROR(ROUND(AVERAGEIF('Week 1 - Making'!$B:$B,'Product List'!$A213,'Week 1 - Making'!$P:$P),0),"")</f>
        <v/>
      </c>
      <c r="K213" s="122" t="str">
        <f>IFERROR(ROUND(AVERAGEIF('Week 2 - Making'!$B:$B,'Product List'!$A213,'Week 2 - Making'!$P:$P),0),"")</f>
        <v/>
      </c>
      <c r="L213" s="122" t="str">
        <f>IFERROR(ROUND(AVERAGEIF('Week 3 - Making'!$B:$B,'Product List'!$A213,'Week 3 - Making'!$P:$P),0),"")</f>
        <v/>
      </c>
      <c r="M213" s="122" t="str">
        <f>IFERROR(ROUND(AVERAGEIF('Week 4 - Making'!$B:$B,'Product List'!$A213,'Week 4 - Making'!$P:$P),0),"")</f>
        <v/>
      </c>
      <c r="N213" s="122" t="str">
        <f>IFERROR(ROUND(AVERAGEIF('Week 5 - Making'!$B:$B,'Product List'!$A213,'Week 5 - Making'!$P:$P),0),"")</f>
        <v/>
      </c>
      <c r="O213" s="122"/>
      <c r="P213" s="290">
        <f t="array" ref="P213">iferror(xlookup(C213,'Product Families'!A:A,'Product Families'!S:S),"")</f>
        <v>0</v>
      </c>
    </row>
    <row r="214" ht="14.25" customHeight="1">
      <c r="A214" s="288" t="s">
        <v>1225</v>
      </c>
      <c r="B214" s="289"/>
      <c r="C214" s="138" t="s">
        <v>110</v>
      </c>
      <c r="D214" s="124">
        <f t="array" ref="D214">IFERROR(XLOOKUP($C214,'Product Families'!$A:$A,'Product Families'!$D:$D),"")</f>
        <v>28</v>
      </c>
      <c r="E214" s="124">
        <f t="array" ref="E214">IFERROR(XLOOKUP($C214,'Product Families'!$A:$A,'Product Families'!$E:$E),"")</f>
        <v>29</v>
      </c>
      <c r="F214" s="124">
        <f t="array" ref="F214">IFERROR(XLOOKUP($C214,'Product Families'!$A:$A,'Product Families'!$F:$F),"")</f>
        <v>31</v>
      </c>
      <c r="G214" s="124">
        <f t="array" ref="G214">IFERROR(XLOOKUP($C214,'Product Families'!$A:$A,'Product Families'!$G:$G),"")</f>
        <v>34</v>
      </c>
      <c r="H214" s="122"/>
      <c r="I214" s="122"/>
      <c r="J214" s="124" t="str">
        <f>IFERROR(ROUND(AVERAGEIF('Week 1 - Making'!$B:$B,'Product List'!$A214,'Week 1 - Making'!$P:$P),0),"")</f>
        <v/>
      </c>
      <c r="K214" s="122" t="str">
        <f>IFERROR(ROUND(AVERAGEIF('Week 2 - Making'!$B:$B,'Product List'!$A214,'Week 2 - Making'!$P:$P),0),"")</f>
        <v/>
      </c>
      <c r="L214" s="122" t="str">
        <f>IFERROR(ROUND(AVERAGEIF('Week 3 - Making'!$B:$B,'Product List'!$A214,'Week 3 - Making'!$P:$P),0),"")</f>
        <v/>
      </c>
      <c r="M214" s="122" t="str">
        <f>IFERROR(ROUND(AVERAGEIF('Week 4 - Making'!$B:$B,'Product List'!$A214,'Week 4 - Making'!$P:$P),0),"")</f>
        <v/>
      </c>
      <c r="N214" s="122" t="str">
        <f>IFERROR(ROUND(AVERAGEIF('Week 5 - Making'!$B:$B,'Product List'!$A214,'Week 5 - Making'!$P:$P),0),"")</f>
        <v/>
      </c>
      <c r="O214" s="122"/>
      <c r="P214" s="290">
        <f t="array" ref="P214">iferror(xlookup(C214,'Product Families'!A:A,'Product Families'!S:S),"")</f>
        <v>0</v>
      </c>
    </row>
    <row r="215" ht="14.25" customHeight="1">
      <c r="A215" s="288" t="s">
        <v>1226</v>
      </c>
      <c r="B215" s="289"/>
      <c r="C215" s="138" t="s">
        <v>110</v>
      </c>
      <c r="D215" s="124">
        <f t="array" ref="D215">IFERROR(XLOOKUP($C215,'Product Families'!$A:$A,'Product Families'!$D:$D),"")</f>
        <v>28</v>
      </c>
      <c r="E215" s="124">
        <f t="array" ref="E215">IFERROR(XLOOKUP($C215,'Product Families'!$A:$A,'Product Families'!$E:$E),"")</f>
        <v>29</v>
      </c>
      <c r="F215" s="124">
        <f t="array" ref="F215">IFERROR(XLOOKUP($C215,'Product Families'!$A:$A,'Product Families'!$F:$F),"")</f>
        <v>31</v>
      </c>
      <c r="G215" s="124">
        <f t="array" ref="G215">IFERROR(XLOOKUP($C215,'Product Families'!$A:$A,'Product Families'!$G:$G),"")</f>
        <v>34</v>
      </c>
      <c r="H215" s="122"/>
      <c r="I215" s="122"/>
      <c r="J215" s="124" t="str">
        <f>IFERROR(ROUND(AVERAGEIF('Week 1 - Making'!$B:$B,'Product List'!$A215,'Week 1 - Making'!$P:$P),0),"")</f>
        <v/>
      </c>
      <c r="K215" s="122" t="str">
        <f>IFERROR(ROUND(AVERAGEIF('Week 2 - Making'!$B:$B,'Product List'!$A215,'Week 2 - Making'!$P:$P),0),"")</f>
        <v/>
      </c>
      <c r="L215" s="122" t="str">
        <f>IFERROR(ROUND(AVERAGEIF('Week 3 - Making'!$B:$B,'Product List'!$A215,'Week 3 - Making'!$P:$P),0),"")</f>
        <v/>
      </c>
      <c r="M215" s="122" t="str">
        <f>IFERROR(ROUND(AVERAGEIF('Week 4 - Making'!$B:$B,'Product List'!$A215,'Week 4 - Making'!$P:$P),0),"")</f>
        <v/>
      </c>
      <c r="N215" s="122" t="str">
        <f>IFERROR(ROUND(AVERAGEIF('Week 5 - Making'!$B:$B,'Product List'!$A215,'Week 5 - Making'!$P:$P),0),"")</f>
        <v/>
      </c>
      <c r="O215" s="122"/>
      <c r="P215" s="290">
        <f t="array" ref="P215">iferror(xlookup(C215,'Product Families'!A:A,'Product Families'!S:S),"")</f>
        <v>0</v>
      </c>
    </row>
    <row r="216" ht="14.25" customHeight="1">
      <c r="A216" s="288" t="s">
        <v>1227</v>
      </c>
      <c r="B216" s="289"/>
      <c r="C216" s="138" t="s">
        <v>110</v>
      </c>
      <c r="D216" s="124">
        <f t="array" ref="D216">IFERROR(XLOOKUP($C216,'Product Families'!$A:$A,'Product Families'!$D:$D),"")</f>
        <v>28</v>
      </c>
      <c r="E216" s="124">
        <f t="array" ref="E216">IFERROR(XLOOKUP($C216,'Product Families'!$A:$A,'Product Families'!$E:$E),"")</f>
        <v>29</v>
      </c>
      <c r="F216" s="124">
        <f t="array" ref="F216">IFERROR(XLOOKUP($C216,'Product Families'!$A:$A,'Product Families'!$F:$F),"")</f>
        <v>31</v>
      </c>
      <c r="G216" s="124">
        <f t="array" ref="G216">IFERROR(XLOOKUP($C216,'Product Families'!$A:$A,'Product Families'!$G:$G),"")</f>
        <v>34</v>
      </c>
      <c r="H216" s="122"/>
      <c r="I216" s="122"/>
      <c r="J216" s="124" t="str">
        <f>IFERROR(ROUND(AVERAGEIF('Week 1 - Making'!$B:$B,'Product List'!$A216,'Week 1 - Making'!$P:$P),0),"")</f>
        <v/>
      </c>
      <c r="K216" s="122" t="str">
        <f>IFERROR(ROUND(AVERAGEIF('Week 2 - Making'!$B:$B,'Product List'!$A216,'Week 2 - Making'!$P:$P),0),"")</f>
        <v/>
      </c>
      <c r="L216" s="122" t="str">
        <f>IFERROR(ROUND(AVERAGEIF('Week 3 - Making'!$B:$B,'Product List'!$A216,'Week 3 - Making'!$P:$P),0),"")</f>
        <v/>
      </c>
      <c r="M216" s="122" t="str">
        <f>IFERROR(ROUND(AVERAGEIF('Week 4 - Making'!$B:$B,'Product List'!$A216,'Week 4 - Making'!$P:$P),0),"")</f>
        <v/>
      </c>
      <c r="N216" s="122" t="str">
        <f>IFERROR(ROUND(AVERAGEIF('Week 5 - Making'!$B:$B,'Product List'!$A216,'Week 5 - Making'!$P:$P),0),"")</f>
        <v/>
      </c>
      <c r="O216" s="122"/>
      <c r="P216" s="290">
        <f t="array" ref="P216">iferror(xlookup(C216,'Product Families'!A:A,'Product Families'!S:S),"")</f>
        <v>0</v>
      </c>
    </row>
    <row r="217" ht="14.25" customHeight="1">
      <c r="A217" s="288" t="s">
        <v>1228</v>
      </c>
      <c r="B217" s="289"/>
      <c r="C217" s="138" t="s">
        <v>110</v>
      </c>
      <c r="D217" s="124">
        <f t="array" ref="D217">IFERROR(XLOOKUP($C217,'Product Families'!$A:$A,'Product Families'!$D:$D),"")</f>
        <v>28</v>
      </c>
      <c r="E217" s="124">
        <f t="array" ref="E217">IFERROR(XLOOKUP($C217,'Product Families'!$A:$A,'Product Families'!$E:$E),"")</f>
        <v>29</v>
      </c>
      <c r="F217" s="124">
        <f t="array" ref="F217">IFERROR(XLOOKUP($C217,'Product Families'!$A:$A,'Product Families'!$F:$F),"")</f>
        <v>31</v>
      </c>
      <c r="G217" s="124">
        <f t="array" ref="G217">IFERROR(XLOOKUP($C217,'Product Families'!$A:$A,'Product Families'!$G:$G),"")</f>
        <v>34</v>
      </c>
      <c r="H217" s="122"/>
      <c r="I217" s="122"/>
      <c r="J217" s="124" t="str">
        <f>IFERROR(ROUND(AVERAGEIF('Week 1 - Making'!$B:$B,'Product List'!$A217,'Week 1 - Making'!$P:$P),0),"")</f>
        <v/>
      </c>
      <c r="K217" s="122" t="str">
        <f>IFERROR(ROUND(AVERAGEIF('Week 2 - Making'!$B:$B,'Product List'!$A217,'Week 2 - Making'!$P:$P),0),"")</f>
        <v/>
      </c>
      <c r="L217" s="122" t="str">
        <f>IFERROR(ROUND(AVERAGEIF('Week 3 - Making'!$B:$B,'Product List'!$A217,'Week 3 - Making'!$P:$P),0),"")</f>
        <v/>
      </c>
      <c r="M217" s="122" t="str">
        <f>IFERROR(ROUND(AVERAGEIF('Week 4 - Making'!$B:$B,'Product List'!$A217,'Week 4 - Making'!$P:$P),0),"")</f>
        <v/>
      </c>
      <c r="N217" s="122" t="str">
        <f>IFERROR(ROUND(AVERAGEIF('Week 5 - Making'!$B:$B,'Product List'!$A217,'Week 5 - Making'!$P:$P),0),"")</f>
        <v/>
      </c>
      <c r="O217" s="122"/>
      <c r="P217" s="290">
        <f t="array" ref="P217">iferror(xlookup(C217,'Product Families'!A:A,'Product Families'!S:S),"")</f>
        <v>0</v>
      </c>
    </row>
    <row r="218" ht="14.25" customHeight="1">
      <c r="A218" s="288" t="s">
        <v>1230</v>
      </c>
      <c r="B218" s="289"/>
      <c r="C218" s="138" t="s">
        <v>115</v>
      </c>
      <c r="D218" s="124">
        <f t="array" ref="D218">IFERROR(XLOOKUP($C218,'Product Families'!$A:$A,'Product Families'!$D:$D),"")</f>
        <v>86</v>
      </c>
      <c r="E218" s="124">
        <f t="array" ref="E218">IFERROR(XLOOKUP($C218,'Product Families'!$A:$A,'Product Families'!$E:$E),"")</f>
        <v>88</v>
      </c>
      <c r="F218" s="124">
        <f t="array" ref="F218">IFERROR(XLOOKUP($C218,'Product Families'!$A:$A,'Product Families'!$F:$F),"")</f>
        <v>95</v>
      </c>
      <c r="G218" s="124">
        <f t="array" ref="G218">IFERROR(XLOOKUP($C218,'Product Families'!$A:$A,'Product Families'!$G:$G),"")</f>
        <v>102</v>
      </c>
      <c r="H218" s="122"/>
      <c r="I218" s="122"/>
      <c r="J218" s="124" t="str">
        <f>IFERROR(ROUND(AVERAGEIF('Week 1 - Making'!$B:$B,'Product List'!$A218,'Week 1 - Making'!$P:$P),0),"")</f>
        <v/>
      </c>
      <c r="K218" s="122" t="str">
        <f>IFERROR(ROUND(AVERAGEIF('Week 2 - Making'!$B:$B,'Product List'!$A218,'Week 2 - Making'!$P:$P),0),"")</f>
        <v/>
      </c>
      <c r="L218" s="122" t="str">
        <f>IFERROR(ROUND(AVERAGEIF('Week 3 - Making'!$B:$B,'Product List'!$A218,'Week 3 - Making'!$P:$P),0),"")</f>
        <v/>
      </c>
      <c r="M218" s="122" t="str">
        <f>IFERROR(ROUND(AVERAGEIF('Week 4 - Making'!$B:$B,'Product List'!$A218,'Week 4 - Making'!$P:$P),0),"")</f>
        <v/>
      </c>
      <c r="N218" s="122" t="str">
        <f>IFERROR(ROUND(AVERAGEIF('Week 5 - Making'!$B:$B,'Product List'!$A218,'Week 5 - Making'!$P:$P),0),"")</f>
        <v/>
      </c>
      <c r="O218" s="122"/>
      <c r="P218" s="290">
        <f t="array" ref="P218">iferror(xlookup(C218,'Product Families'!A:A,'Product Families'!S:S),"")</f>
        <v>0</v>
      </c>
    </row>
    <row r="219" ht="14.25" customHeight="1">
      <c r="A219" s="288" t="s">
        <v>1231</v>
      </c>
      <c r="B219" s="122"/>
      <c r="C219" s="138" t="s">
        <v>122</v>
      </c>
      <c r="D219" s="124">
        <f t="array" ref="D219">IFERROR(XLOOKUP($C219,'Product Families'!$A:$A,'Product Families'!$D:$D),"")</f>
        <v>21</v>
      </c>
      <c r="E219" s="124">
        <f t="array" ref="E219">IFERROR(XLOOKUP($C219,'Product Families'!$A:$A,'Product Families'!$E:$E),"")</f>
        <v>22</v>
      </c>
      <c r="F219" s="124">
        <f t="array" ref="F219">IFERROR(XLOOKUP($C219,'Product Families'!$A:$A,'Product Families'!$F:$F),"")</f>
        <v>24</v>
      </c>
      <c r="G219" s="124">
        <f t="array" ref="G219">IFERROR(XLOOKUP($C219,'Product Families'!$A:$A,'Product Families'!$G:$G),"")</f>
        <v>25</v>
      </c>
      <c r="H219" s="122"/>
      <c r="I219" s="122"/>
      <c r="J219" s="124" t="str">
        <f>IFERROR(ROUND(AVERAGEIF('Week 1 - Making'!$B:$B,'Product List'!$A219,'Week 1 - Making'!$P:$P),0),"")</f>
        <v/>
      </c>
      <c r="K219" s="122" t="str">
        <f>IFERROR(ROUND(AVERAGEIF('Week 2 - Making'!$B:$B,'Product List'!$A219,'Week 2 - Making'!$P:$P),0),"")</f>
        <v/>
      </c>
      <c r="L219" s="122" t="str">
        <f>IFERROR(ROUND(AVERAGEIF('Week 3 - Making'!$B:$B,'Product List'!$A219,'Week 3 - Making'!$P:$P),0),"")</f>
        <v/>
      </c>
      <c r="M219" s="122" t="str">
        <f>IFERROR(ROUND(AVERAGEIF('Week 4 - Making'!$B:$B,'Product List'!$A219,'Week 4 - Making'!$P:$P),0),"")</f>
        <v/>
      </c>
      <c r="N219" s="122" t="str">
        <f>IFERROR(ROUND(AVERAGEIF('Week 5 - Making'!$B:$B,'Product List'!$A219,'Week 5 - Making'!$P:$P),0),"")</f>
        <v/>
      </c>
      <c r="O219" s="122"/>
      <c r="P219" s="290">
        <f t="array" ref="P219">iferror(xlookup(C219,'Product Families'!A:A,'Product Families'!S:S),"")</f>
        <v>0</v>
      </c>
    </row>
    <row r="220" ht="14.25" customHeight="1">
      <c r="A220" s="288" t="s">
        <v>1233</v>
      </c>
      <c r="B220" s="122"/>
      <c r="C220" s="138" t="s">
        <v>115</v>
      </c>
      <c r="D220" s="124">
        <f t="array" ref="D220">IFERROR(XLOOKUP($C220,'Product Families'!$A:$A,'Product Families'!$D:$D),"")</f>
        <v>86</v>
      </c>
      <c r="E220" s="124">
        <f t="array" ref="E220">IFERROR(XLOOKUP($C220,'Product Families'!$A:$A,'Product Families'!$E:$E),"")</f>
        <v>88</v>
      </c>
      <c r="F220" s="124">
        <f t="array" ref="F220">IFERROR(XLOOKUP($C220,'Product Families'!$A:$A,'Product Families'!$F:$F),"")</f>
        <v>95</v>
      </c>
      <c r="G220" s="124">
        <f t="array" ref="G220">IFERROR(XLOOKUP($C220,'Product Families'!$A:$A,'Product Families'!$G:$G),"")</f>
        <v>102</v>
      </c>
      <c r="H220" s="122"/>
      <c r="I220" s="122"/>
      <c r="J220" s="124" t="str">
        <f>IFERROR(ROUND(AVERAGEIF('Week 1 - Making'!$B:$B,'Product List'!$A220,'Week 1 - Making'!$P:$P),0),"")</f>
        <v/>
      </c>
      <c r="K220" s="122" t="str">
        <f>IFERROR(ROUND(AVERAGEIF('Week 2 - Making'!$B:$B,'Product List'!$A220,'Week 2 - Making'!$P:$P),0),"")</f>
        <v/>
      </c>
      <c r="L220" s="122" t="str">
        <f>IFERROR(ROUND(AVERAGEIF('Week 3 - Making'!$B:$B,'Product List'!$A220,'Week 3 - Making'!$P:$P),0),"")</f>
        <v/>
      </c>
      <c r="M220" s="122" t="str">
        <f>IFERROR(ROUND(AVERAGEIF('Week 4 - Making'!$B:$B,'Product List'!$A220,'Week 4 - Making'!$P:$P),0),"")</f>
        <v/>
      </c>
      <c r="N220" s="122" t="str">
        <f>IFERROR(ROUND(AVERAGEIF('Week 5 - Making'!$B:$B,'Product List'!$A220,'Week 5 - Making'!$P:$P),0),"")</f>
        <v/>
      </c>
      <c r="O220" s="122"/>
      <c r="P220" s="290">
        <f t="array" ref="P220">iferror(xlookup(C220,'Product Families'!A:A,'Product Families'!S:S),"")</f>
        <v>0</v>
      </c>
    </row>
    <row r="221" ht="14.25" customHeight="1">
      <c r="A221" s="288" t="s">
        <v>1234</v>
      </c>
      <c r="B221" s="289"/>
      <c r="C221" s="138" t="s">
        <v>122</v>
      </c>
      <c r="D221" s="124">
        <f t="array" ref="D221">IFERROR(XLOOKUP($C221,'Product Families'!$A:$A,'Product Families'!$D:$D),"")</f>
        <v>21</v>
      </c>
      <c r="E221" s="124">
        <f t="array" ref="E221">IFERROR(XLOOKUP($C221,'Product Families'!$A:$A,'Product Families'!$E:$E),"")</f>
        <v>22</v>
      </c>
      <c r="F221" s="124">
        <f t="array" ref="F221">IFERROR(XLOOKUP($C221,'Product Families'!$A:$A,'Product Families'!$F:$F),"")</f>
        <v>24</v>
      </c>
      <c r="G221" s="124">
        <f t="array" ref="G221">IFERROR(XLOOKUP($C221,'Product Families'!$A:$A,'Product Families'!$G:$G),"")</f>
        <v>25</v>
      </c>
      <c r="H221" s="122"/>
      <c r="I221" s="122"/>
      <c r="J221" s="124" t="str">
        <f>IFERROR(ROUND(AVERAGEIF('Week 1 - Making'!$B:$B,'Product List'!$A221,'Week 1 - Making'!$P:$P),0),"")</f>
        <v/>
      </c>
      <c r="K221" s="122" t="str">
        <f>IFERROR(ROUND(AVERAGEIF('Week 2 - Making'!$B:$B,'Product List'!$A221,'Week 2 - Making'!$P:$P),0),"")</f>
        <v/>
      </c>
      <c r="L221" s="122" t="str">
        <f>IFERROR(ROUND(AVERAGEIF('Week 3 - Making'!$B:$B,'Product List'!$A221,'Week 3 - Making'!$P:$P),0),"")</f>
        <v/>
      </c>
      <c r="M221" s="122" t="str">
        <f>IFERROR(ROUND(AVERAGEIF('Week 4 - Making'!$B:$B,'Product List'!$A221,'Week 4 - Making'!$P:$P),0),"")</f>
        <v/>
      </c>
      <c r="N221" s="122" t="str">
        <f>IFERROR(ROUND(AVERAGEIF('Week 5 - Making'!$B:$B,'Product List'!$A221,'Week 5 - Making'!$P:$P),0),"")</f>
        <v/>
      </c>
      <c r="O221" s="122"/>
      <c r="P221" s="290">
        <f t="array" ref="P221">iferror(xlookup(C221,'Product Families'!A:A,'Product Families'!S:S),"")</f>
        <v>0</v>
      </c>
    </row>
    <row r="222" ht="14.25" customHeight="1">
      <c r="A222" s="288" t="s">
        <v>1235</v>
      </c>
      <c r="B222" s="289"/>
      <c r="C222" s="138" t="s">
        <v>115</v>
      </c>
      <c r="D222" s="124">
        <f t="array" ref="D222">IFERROR(XLOOKUP($C222,'Product Families'!$A:$A,'Product Families'!$D:$D),"")</f>
        <v>86</v>
      </c>
      <c r="E222" s="124">
        <f t="array" ref="E222">IFERROR(XLOOKUP($C222,'Product Families'!$A:$A,'Product Families'!$E:$E),"")</f>
        <v>88</v>
      </c>
      <c r="F222" s="124">
        <f t="array" ref="F222">IFERROR(XLOOKUP($C222,'Product Families'!$A:$A,'Product Families'!$F:$F),"")</f>
        <v>95</v>
      </c>
      <c r="G222" s="124">
        <f t="array" ref="G222">IFERROR(XLOOKUP($C222,'Product Families'!$A:$A,'Product Families'!$G:$G),"")</f>
        <v>102</v>
      </c>
      <c r="H222" s="122"/>
      <c r="I222" s="122"/>
      <c r="J222" s="124" t="str">
        <f>IFERROR(ROUND(AVERAGEIF('Week 1 - Making'!$B:$B,'Product List'!$A222,'Week 1 - Making'!$P:$P),0),"")</f>
        <v/>
      </c>
      <c r="K222" s="122" t="str">
        <f>IFERROR(ROUND(AVERAGEIF('Week 2 - Making'!$B:$B,'Product List'!$A222,'Week 2 - Making'!$P:$P),0),"")</f>
        <v/>
      </c>
      <c r="L222" s="122" t="str">
        <f>IFERROR(ROUND(AVERAGEIF('Week 3 - Making'!$B:$B,'Product List'!$A222,'Week 3 - Making'!$P:$P),0),"")</f>
        <v/>
      </c>
      <c r="M222" s="122" t="str">
        <f>IFERROR(ROUND(AVERAGEIF('Week 4 - Making'!$B:$B,'Product List'!$A222,'Week 4 - Making'!$P:$P),0),"")</f>
        <v/>
      </c>
      <c r="N222" s="122" t="str">
        <f>IFERROR(ROUND(AVERAGEIF('Week 5 - Making'!$B:$B,'Product List'!$A222,'Week 5 - Making'!$P:$P),0),"")</f>
        <v/>
      </c>
      <c r="O222" s="122"/>
      <c r="P222" s="290">
        <f t="array" ref="P222">iferror(xlookup(C222,'Product Families'!A:A,'Product Families'!S:S),"")</f>
        <v>0</v>
      </c>
    </row>
    <row r="223" ht="14.25" customHeight="1">
      <c r="A223" s="288" t="s">
        <v>1236</v>
      </c>
      <c r="B223" s="289"/>
      <c r="C223" s="138" t="s">
        <v>122</v>
      </c>
      <c r="D223" s="124">
        <f t="array" ref="D223">IFERROR(XLOOKUP($C223,'Product Families'!$A:$A,'Product Families'!$D:$D),"")</f>
        <v>21</v>
      </c>
      <c r="E223" s="124">
        <f t="array" ref="E223">IFERROR(XLOOKUP($C223,'Product Families'!$A:$A,'Product Families'!$E:$E),"")</f>
        <v>22</v>
      </c>
      <c r="F223" s="124">
        <f t="array" ref="F223">IFERROR(XLOOKUP($C223,'Product Families'!$A:$A,'Product Families'!$F:$F),"")</f>
        <v>24</v>
      </c>
      <c r="G223" s="124">
        <f t="array" ref="G223">IFERROR(XLOOKUP($C223,'Product Families'!$A:$A,'Product Families'!$G:$G),"")</f>
        <v>25</v>
      </c>
      <c r="H223" s="122"/>
      <c r="I223" s="122"/>
      <c r="J223" s="124" t="str">
        <f>IFERROR(ROUND(AVERAGEIF('Week 1 - Making'!$B:$B,'Product List'!$A223,'Week 1 - Making'!$P:$P),0),"")</f>
        <v/>
      </c>
      <c r="K223" s="122" t="str">
        <f>IFERROR(ROUND(AVERAGEIF('Week 2 - Making'!$B:$B,'Product List'!$A223,'Week 2 - Making'!$P:$P),0),"")</f>
        <v/>
      </c>
      <c r="L223" s="122" t="str">
        <f>IFERROR(ROUND(AVERAGEIF('Week 3 - Making'!$B:$B,'Product List'!$A223,'Week 3 - Making'!$P:$P),0),"")</f>
        <v/>
      </c>
      <c r="M223" s="122" t="str">
        <f>IFERROR(ROUND(AVERAGEIF('Week 4 - Making'!$B:$B,'Product List'!$A223,'Week 4 - Making'!$P:$P),0),"")</f>
        <v/>
      </c>
      <c r="N223" s="122" t="str">
        <f>IFERROR(ROUND(AVERAGEIF('Week 5 - Making'!$B:$B,'Product List'!$A223,'Week 5 - Making'!$P:$P),0),"")</f>
        <v/>
      </c>
      <c r="O223" s="122"/>
      <c r="P223" s="290">
        <f t="array" ref="P223">iferror(xlookup(C223,'Product Families'!A:A,'Product Families'!S:S),"")</f>
        <v>0</v>
      </c>
    </row>
    <row r="224" ht="14.25" customHeight="1">
      <c r="A224" s="288" t="s">
        <v>1237</v>
      </c>
      <c r="B224" s="289"/>
      <c r="C224" s="138" t="s">
        <v>115</v>
      </c>
      <c r="D224" s="124">
        <f t="array" ref="D224">IFERROR(XLOOKUP($C224,'Product Families'!$A:$A,'Product Families'!$D:$D),"")</f>
        <v>86</v>
      </c>
      <c r="E224" s="124">
        <f t="array" ref="E224">IFERROR(XLOOKUP($C224,'Product Families'!$A:$A,'Product Families'!$E:$E),"")</f>
        <v>88</v>
      </c>
      <c r="F224" s="124">
        <f t="array" ref="F224">IFERROR(XLOOKUP($C224,'Product Families'!$A:$A,'Product Families'!$F:$F),"")</f>
        <v>95</v>
      </c>
      <c r="G224" s="124">
        <f t="array" ref="G224">IFERROR(XLOOKUP($C224,'Product Families'!$A:$A,'Product Families'!$G:$G),"")</f>
        <v>102</v>
      </c>
      <c r="H224" s="122"/>
      <c r="I224" s="122"/>
      <c r="J224" s="124" t="str">
        <f>IFERROR(ROUND(AVERAGEIF('Week 1 - Making'!$B:$B,'Product List'!$A224,'Week 1 - Making'!$P:$P),0),"")</f>
        <v/>
      </c>
      <c r="K224" s="122" t="str">
        <f>IFERROR(ROUND(AVERAGEIF('Week 2 - Making'!$B:$B,'Product List'!$A224,'Week 2 - Making'!$P:$P),0),"")</f>
        <v/>
      </c>
      <c r="L224" s="122" t="str">
        <f>IFERROR(ROUND(AVERAGEIF('Week 3 - Making'!$B:$B,'Product List'!$A224,'Week 3 - Making'!$P:$P),0),"")</f>
        <v/>
      </c>
      <c r="M224" s="122" t="str">
        <f>IFERROR(ROUND(AVERAGEIF('Week 4 - Making'!$B:$B,'Product List'!$A224,'Week 4 - Making'!$P:$P),0),"")</f>
        <v/>
      </c>
      <c r="N224" s="122" t="str">
        <f>IFERROR(ROUND(AVERAGEIF('Week 5 - Making'!$B:$B,'Product List'!$A224,'Week 5 - Making'!$P:$P),0),"")</f>
        <v/>
      </c>
      <c r="O224" s="122"/>
      <c r="P224" s="290">
        <f t="array" ref="P224">iferror(xlookup(C224,'Product Families'!A:A,'Product Families'!S:S),"")</f>
        <v>0</v>
      </c>
    </row>
    <row r="225" ht="14.25" customHeight="1">
      <c r="A225" s="288" t="s">
        <v>1238</v>
      </c>
      <c r="B225" s="289"/>
      <c r="C225" s="138" t="s">
        <v>122</v>
      </c>
      <c r="D225" s="124">
        <f t="array" ref="D225">IFERROR(XLOOKUP($C225,'Product Families'!$A:$A,'Product Families'!$D:$D),"")</f>
        <v>21</v>
      </c>
      <c r="E225" s="124">
        <f t="array" ref="E225">IFERROR(XLOOKUP($C225,'Product Families'!$A:$A,'Product Families'!$E:$E),"")</f>
        <v>22</v>
      </c>
      <c r="F225" s="124">
        <f t="array" ref="F225">IFERROR(XLOOKUP($C225,'Product Families'!$A:$A,'Product Families'!$F:$F),"")</f>
        <v>24</v>
      </c>
      <c r="G225" s="124">
        <f t="array" ref="G225">IFERROR(XLOOKUP($C225,'Product Families'!$A:$A,'Product Families'!$G:$G),"")</f>
        <v>25</v>
      </c>
      <c r="H225" s="122"/>
      <c r="I225" s="122"/>
      <c r="J225" s="124" t="str">
        <f>IFERROR(ROUND(AVERAGEIF('Week 1 - Making'!$B:$B,'Product List'!$A225,'Week 1 - Making'!$P:$P),0),"")</f>
        <v/>
      </c>
      <c r="K225" s="122" t="str">
        <f>IFERROR(ROUND(AVERAGEIF('Week 2 - Making'!$B:$B,'Product List'!$A225,'Week 2 - Making'!$P:$P),0),"")</f>
        <v/>
      </c>
      <c r="L225" s="122" t="str">
        <f>IFERROR(ROUND(AVERAGEIF('Week 3 - Making'!$B:$B,'Product List'!$A225,'Week 3 - Making'!$P:$P),0),"")</f>
        <v/>
      </c>
      <c r="M225" s="122" t="str">
        <f>IFERROR(ROUND(AVERAGEIF('Week 4 - Making'!$B:$B,'Product List'!$A225,'Week 4 - Making'!$P:$P),0),"")</f>
        <v/>
      </c>
      <c r="N225" s="122" t="str">
        <f>IFERROR(ROUND(AVERAGEIF('Week 5 - Making'!$B:$B,'Product List'!$A225,'Week 5 - Making'!$P:$P),0),"")</f>
        <v/>
      </c>
      <c r="O225" s="122"/>
      <c r="P225" s="290">
        <f t="array" ref="P225">iferror(xlookup(C225,'Product Families'!A:A,'Product Families'!S:S),"")</f>
        <v>0</v>
      </c>
    </row>
    <row r="226" ht="14.25" customHeight="1">
      <c r="A226" s="288" t="s">
        <v>1239</v>
      </c>
      <c r="B226" s="289"/>
      <c r="C226" s="138" t="s">
        <v>115</v>
      </c>
      <c r="D226" s="124">
        <f t="array" ref="D226">IFERROR(XLOOKUP($C226,'Product Families'!$A:$A,'Product Families'!$D:$D),"")</f>
        <v>86</v>
      </c>
      <c r="E226" s="124">
        <f t="array" ref="E226">IFERROR(XLOOKUP($C226,'Product Families'!$A:$A,'Product Families'!$E:$E),"")</f>
        <v>88</v>
      </c>
      <c r="F226" s="124">
        <f t="array" ref="F226">IFERROR(XLOOKUP($C226,'Product Families'!$A:$A,'Product Families'!$F:$F),"")</f>
        <v>95</v>
      </c>
      <c r="G226" s="124">
        <f t="array" ref="G226">IFERROR(XLOOKUP($C226,'Product Families'!$A:$A,'Product Families'!$G:$G),"")</f>
        <v>102</v>
      </c>
      <c r="H226" s="122"/>
      <c r="I226" s="122"/>
      <c r="J226" s="124" t="str">
        <f>IFERROR(ROUND(AVERAGEIF('Week 1 - Making'!$B:$B,'Product List'!$A226,'Week 1 - Making'!$P:$P),0),"")</f>
        <v/>
      </c>
      <c r="K226" s="122" t="str">
        <f>IFERROR(ROUND(AVERAGEIF('Week 2 - Making'!$B:$B,'Product List'!$A226,'Week 2 - Making'!$P:$P),0),"")</f>
        <v/>
      </c>
      <c r="L226" s="122" t="str">
        <f>IFERROR(ROUND(AVERAGEIF('Week 3 - Making'!$B:$B,'Product List'!$A226,'Week 3 - Making'!$P:$P),0),"")</f>
        <v/>
      </c>
      <c r="M226" s="122" t="str">
        <f>IFERROR(ROUND(AVERAGEIF('Week 4 - Making'!$B:$B,'Product List'!$A226,'Week 4 - Making'!$P:$P),0),"")</f>
        <v/>
      </c>
      <c r="N226" s="122" t="str">
        <f>IFERROR(ROUND(AVERAGEIF('Week 5 - Making'!$B:$B,'Product List'!$A226,'Week 5 - Making'!$P:$P),0),"")</f>
        <v/>
      </c>
      <c r="O226" s="122"/>
      <c r="P226" s="290">
        <f t="array" ref="P226">iferror(xlookup(C226,'Product Families'!A:A,'Product Families'!S:S),"")</f>
        <v>0</v>
      </c>
    </row>
    <row r="227" ht="14.25" customHeight="1">
      <c r="A227" s="288" t="s">
        <v>1240</v>
      </c>
      <c r="B227" s="122"/>
      <c r="C227" s="138" t="s">
        <v>122</v>
      </c>
      <c r="D227" s="124">
        <f t="array" ref="D227">IFERROR(XLOOKUP($C227,'Product Families'!$A:$A,'Product Families'!$D:$D),"")</f>
        <v>21</v>
      </c>
      <c r="E227" s="124">
        <f t="array" ref="E227">IFERROR(XLOOKUP($C227,'Product Families'!$A:$A,'Product Families'!$E:$E),"")</f>
        <v>22</v>
      </c>
      <c r="F227" s="124">
        <f t="array" ref="F227">IFERROR(XLOOKUP($C227,'Product Families'!$A:$A,'Product Families'!$F:$F),"")</f>
        <v>24</v>
      </c>
      <c r="G227" s="124">
        <f t="array" ref="G227">IFERROR(XLOOKUP($C227,'Product Families'!$A:$A,'Product Families'!$G:$G),"")</f>
        <v>25</v>
      </c>
      <c r="H227" s="122"/>
      <c r="I227" s="122"/>
      <c r="J227" s="124" t="str">
        <f>IFERROR(ROUND(AVERAGEIF('Week 1 - Making'!$B:$B,'Product List'!$A227,'Week 1 - Making'!$P:$P),0),"")</f>
        <v/>
      </c>
      <c r="K227" s="122" t="str">
        <f>IFERROR(ROUND(AVERAGEIF('Week 2 - Making'!$B:$B,'Product List'!$A227,'Week 2 - Making'!$P:$P),0),"")</f>
        <v/>
      </c>
      <c r="L227" s="122" t="str">
        <f>IFERROR(ROUND(AVERAGEIF('Week 3 - Making'!$B:$B,'Product List'!$A227,'Week 3 - Making'!$P:$P),0),"")</f>
        <v/>
      </c>
      <c r="M227" s="122" t="str">
        <f>IFERROR(ROUND(AVERAGEIF('Week 4 - Making'!$B:$B,'Product List'!$A227,'Week 4 - Making'!$P:$P),0),"")</f>
        <v/>
      </c>
      <c r="N227" s="122" t="str">
        <f>IFERROR(ROUND(AVERAGEIF('Week 5 - Making'!$B:$B,'Product List'!$A227,'Week 5 - Making'!$P:$P),0),"")</f>
        <v/>
      </c>
      <c r="O227" s="122"/>
      <c r="P227" s="290">
        <f t="array" ref="P227">iferror(xlookup(C227,'Product Families'!A:A,'Product Families'!S:S),"")</f>
        <v>0</v>
      </c>
    </row>
    <row r="228" ht="14.25" customHeight="1">
      <c r="A228" s="288" t="s">
        <v>1241</v>
      </c>
      <c r="B228" s="122"/>
      <c r="C228" s="138" t="s">
        <v>115</v>
      </c>
      <c r="D228" s="124">
        <f t="array" ref="D228">IFERROR(XLOOKUP($C228,'Product Families'!$A:$A,'Product Families'!$D:$D),"")</f>
        <v>86</v>
      </c>
      <c r="E228" s="124">
        <f t="array" ref="E228">IFERROR(XLOOKUP($C228,'Product Families'!$A:$A,'Product Families'!$E:$E),"")</f>
        <v>88</v>
      </c>
      <c r="F228" s="124">
        <f t="array" ref="F228">IFERROR(XLOOKUP($C228,'Product Families'!$A:$A,'Product Families'!$F:$F),"")</f>
        <v>95</v>
      </c>
      <c r="G228" s="124">
        <f t="array" ref="G228">IFERROR(XLOOKUP($C228,'Product Families'!$A:$A,'Product Families'!$G:$G),"")</f>
        <v>102</v>
      </c>
      <c r="H228" s="122"/>
      <c r="I228" s="122"/>
      <c r="J228" s="124" t="str">
        <f>IFERROR(ROUND(AVERAGEIF('Week 1 - Making'!$B:$B,'Product List'!$A228,'Week 1 - Making'!$P:$P),0),"")</f>
        <v/>
      </c>
      <c r="K228" s="122" t="str">
        <f>IFERROR(ROUND(AVERAGEIF('Week 2 - Making'!$B:$B,'Product List'!$A228,'Week 2 - Making'!$P:$P),0),"")</f>
        <v/>
      </c>
      <c r="L228" s="122" t="str">
        <f>IFERROR(ROUND(AVERAGEIF('Week 3 - Making'!$B:$B,'Product List'!$A228,'Week 3 - Making'!$P:$P),0),"")</f>
        <v/>
      </c>
      <c r="M228" s="122" t="str">
        <f>IFERROR(ROUND(AVERAGEIF('Week 4 - Making'!$B:$B,'Product List'!$A228,'Week 4 - Making'!$P:$P),0),"")</f>
        <v/>
      </c>
      <c r="N228" s="122" t="str">
        <f>IFERROR(ROUND(AVERAGEIF('Week 5 - Making'!$B:$B,'Product List'!$A228,'Week 5 - Making'!$P:$P),0),"")</f>
        <v/>
      </c>
      <c r="O228" s="122"/>
      <c r="P228" s="290">
        <f t="array" ref="P228">iferror(xlookup(C228,'Product Families'!A:A,'Product Families'!S:S),"")</f>
        <v>0</v>
      </c>
    </row>
    <row r="229" ht="14.25" customHeight="1">
      <c r="A229" s="288" t="s">
        <v>1242</v>
      </c>
      <c r="B229" s="122"/>
      <c r="C229" s="138" t="s">
        <v>122</v>
      </c>
      <c r="D229" s="124">
        <f t="array" ref="D229">IFERROR(XLOOKUP($C229,'Product Families'!$A:$A,'Product Families'!$D:$D),"")</f>
        <v>21</v>
      </c>
      <c r="E229" s="124">
        <f t="array" ref="E229">IFERROR(XLOOKUP($C229,'Product Families'!$A:$A,'Product Families'!$E:$E),"")</f>
        <v>22</v>
      </c>
      <c r="F229" s="124">
        <f t="array" ref="F229">IFERROR(XLOOKUP($C229,'Product Families'!$A:$A,'Product Families'!$F:$F),"")</f>
        <v>24</v>
      </c>
      <c r="G229" s="124">
        <f t="array" ref="G229">IFERROR(XLOOKUP($C229,'Product Families'!$A:$A,'Product Families'!$G:$G),"")</f>
        <v>25</v>
      </c>
      <c r="H229" s="122"/>
      <c r="I229" s="122"/>
      <c r="J229" s="124" t="str">
        <f>IFERROR(ROUND(AVERAGEIF('Week 1 - Making'!$B:$B,'Product List'!$A229,'Week 1 - Making'!$P:$P),0),"")</f>
        <v/>
      </c>
      <c r="K229" s="122" t="str">
        <f>IFERROR(ROUND(AVERAGEIF('Week 2 - Making'!$B:$B,'Product List'!$A229,'Week 2 - Making'!$P:$P),0),"")</f>
        <v/>
      </c>
      <c r="L229" s="122" t="str">
        <f>IFERROR(ROUND(AVERAGEIF('Week 3 - Making'!$B:$B,'Product List'!$A229,'Week 3 - Making'!$P:$P),0),"")</f>
        <v/>
      </c>
      <c r="M229" s="122" t="str">
        <f>IFERROR(ROUND(AVERAGEIF('Week 4 - Making'!$B:$B,'Product List'!$A229,'Week 4 - Making'!$P:$P),0),"")</f>
        <v/>
      </c>
      <c r="N229" s="122" t="str">
        <f>IFERROR(ROUND(AVERAGEIF('Week 5 - Making'!$B:$B,'Product List'!$A229,'Week 5 - Making'!$P:$P),0),"")</f>
        <v/>
      </c>
      <c r="O229" s="122"/>
      <c r="P229" s="290">
        <f t="array" ref="P229">iferror(xlookup(C229,'Product Families'!A:A,'Product Families'!S:S),"")</f>
        <v>0</v>
      </c>
    </row>
    <row r="230" ht="14.25" customHeight="1">
      <c r="A230" s="122" t="s">
        <v>1243</v>
      </c>
      <c r="B230" s="270" t="s">
        <v>1244</v>
      </c>
      <c r="C230" s="138" t="s">
        <v>132</v>
      </c>
      <c r="D230" s="7">
        <f t="array" ref="D230">IFERROR(XLOOKUP($C230,'Product Families'!$A:$A,'Product Families'!$D:$D),"")</f>
        <v>76</v>
      </c>
      <c r="E230" s="7">
        <f t="array" ref="E230">IFERROR(XLOOKUP($C230,'Product Families'!$A:$A,'Product Families'!$E:$E),"")</f>
        <v>78</v>
      </c>
      <c r="F230" s="7">
        <f t="array" ref="F230">IFERROR(XLOOKUP($C230,'Product Families'!$A:$A,'Product Families'!$F:$F),"")</f>
        <v>84</v>
      </c>
      <c r="G230" s="7">
        <f t="array" ref="G230">IFERROR(XLOOKUP($C230,'Product Families'!$A:$A,'Product Families'!$G:$G),"")</f>
        <v>90</v>
      </c>
      <c r="J230" s="7" t="str">
        <f>IFERROR(ROUND(AVERAGEIF('Week 1 - Making'!$B:$B,'Product List'!$A230,'Week 1 - Making'!$P:$P),0),"")</f>
        <v/>
      </c>
      <c r="K230" s="7" t="str">
        <f>IFERROR(ROUND(AVERAGEIF('Week 2 - Making'!$B:$B,'Product List'!$A230,'Week 2 - Making'!$P:$P),0),"")</f>
        <v/>
      </c>
      <c r="L230" s="263" t="str">
        <f>IFERROR(ROUND(AVERAGEIF('Week 3 - Making'!$B:$B,'Product List'!$A230,'Week 3 - Making'!$P:$P),0),"")</f>
        <v/>
      </c>
      <c r="M230" s="7" t="str">
        <f>IFERROR(ROUND(AVERAGEIF('Week 4 - Making'!$B:$B,'Product List'!$A230,'Week 4 - Making'!$P:$P),0),"")</f>
        <v/>
      </c>
      <c r="N230" s="7" t="str">
        <f>IFERROR(ROUND(AVERAGEIF('Week 5 - Making'!$B:$B,'Product List'!$A230,'Week 5 - Making'!$P:$P),0),"")</f>
        <v/>
      </c>
      <c r="O230" s="7"/>
      <c r="P230" s="7">
        <f t="array" ref="P230">iferror(xlookup(C230,'Product Families'!A:A,'Product Families'!S:S),"")</f>
        <v>0</v>
      </c>
    </row>
    <row r="231" ht="14.25" customHeight="1">
      <c r="A231" s="122" t="s">
        <v>1245</v>
      </c>
      <c r="B231" s="270" t="s">
        <v>1246</v>
      </c>
      <c r="C231" s="122" t="s">
        <v>132</v>
      </c>
      <c r="D231" s="7">
        <f t="array" ref="D231">IFERROR(XLOOKUP($C231,'Product Families'!$A:$A,'Product Families'!$D:$D),"")</f>
        <v>76</v>
      </c>
      <c r="E231" s="7">
        <f t="array" ref="E231">IFERROR(XLOOKUP($C231,'Product Families'!$A:$A,'Product Families'!$E:$E),"")</f>
        <v>78</v>
      </c>
      <c r="F231" s="7">
        <f t="array" ref="F231">IFERROR(XLOOKUP($C231,'Product Families'!$A:$A,'Product Families'!$F:$F),"")</f>
        <v>84</v>
      </c>
      <c r="G231" s="7">
        <f t="array" ref="G231">IFERROR(XLOOKUP($C231,'Product Families'!$A:$A,'Product Families'!$G:$G),"")</f>
        <v>90</v>
      </c>
      <c r="J231" s="7" t="str">
        <f>IFERROR(ROUND(AVERAGEIF('Week 1 - Making'!$B:$B,'Product List'!$A231,'Week 1 - Making'!$P:$P),0),"")</f>
        <v/>
      </c>
      <c r="K231" s="7" t="str">
        <f>IFERROR(ROUND(AVERAGEIF('Week 2 - Making'!$B:$B,'Product List'!$A231,'Week 2 - Making'!$P:$P),0),"")</f>
        <v/>
      </c>
      <c r="L231" s="263" t="str">
        <f>IFERROR(ROUND(AVERAGEIF('Week 3 - Making'!$B:$B,'Product List'!$A231,'Week 3 - Making'!$P:$P),0),"")</f>
        <v/>
      </c>
      <c r="M231" s="7" t="str">
        <f>IFERROR(ROUND(AVERAGEIF('Week 4 - Making'!$B:$B,'Product List'!$A231,'Week 4 - Making'!$P:$P),0),"")</f>
        <v/>
      </c>
      <c r="N231" s="7" t="str">
        <f>IFERROR(ROUND(AVERAGEIF('Week 5 - Making'!$B:$B,'Product List'!$A231,'Week 5 - Making'!$P:$P),0),"")</f>
        <v/>
      </c>
      <c r="O231" s="7"/>
      <c r="P231" s="7">
        <f t="array" ref="P231">iferror(xlookup(C231,'Product Families'!A:A,'Product Families'!S:S),"")</f>
        <v>0</v>
      </c>
    </row>
    <row r="232" ht="14.25" customHeight="1">
      <c r="A232" s="122" t="s">
        <v>1247</v>
      </c>
      <c r="B232" s="270" t="s">
        <v>1248</v>
      </c>
      <c r="C232" s="122" t="s">
        <v>132</v>
      </c>
      <c r="D232" s="7">
        <f t="array" ref="D232">IFERROR(XLOOKUP($C232,'Product Families'!$A:$A,'Product Families'!$D:$D),"")</f>
        <v>76</v>
      </c>
      <c r="E232" s="7">
        <f t="array" ref="E232">IFERROR(XLOOKUP($C232,'Product Families'!$A:$A,'Product Families'!$E:$E),"")</f>
        <v>78</v>
      </c>
      <c r="F232" s="7">
        <f t="array" ref="F232">IFERROR(XLOOKUP($C232,'Product Families'!$A:$A,'Product Families'!$F:$F),"")</f>
        <v>84</v>
      </c>
      <c r="G232" s="7">
        <f t="array" ref="G232">IFERROR(XLOOKUP($C232,'Product Families'!$A:$A,'Product Families'!$G:$G),"")</f>
        <v>90</v>
      </c>
      <c r="J232" s="7" t="str">
        <f>IFERROR(ROUND(AVERAGEIF('Week 1 - Making'!$B:$B,'Product List'!$A232,'Week 1 - Making'!$P:$P),0),"")</f>
        <v/>
      </c>
      <c r="K232" s="7" t="str">
        <f>IFERROR(ROUND(AVERAGEIF('Week 2 - Making'!$B:$B,'Product List'!$A232,'Week 2 - Making'!$P:$P),0),"")</f>
        <v/>
      </c>
      <c r="L232" s="263" t="str">
        <f>IFERROR(ROUND(AVERAGEIF('Week 3 - Making'!$B:$B,'Product List'!$A232,'Week 3 - Making'!$P:$P),0),"")</f>
        <v/>
      </c>
      <c r="M232" s="7" t="str">
        <f>IFERROR(ROUND(AVERAGEIF('Week 4 - Making'!$B:$B,'Product List'!$A232,'Week 4 - Making'!$P:$P),0),"")</f>
        <v/>
      </c>
      <c r="N232" s="7" t="str">
        <f>IFERROR(ROUND(AVERAGEIF('Week 5 - Making'!$B:$B,'Product List'!$A232,'Week 5 - Making'!$P:$P),0),"")</f>
        <v/>
      </c>
      <c r="O232" s="7"/>
      <c r="P232" s="7">
        <f t="array" ref="P232">iferror(xlookup(C232,'Product Families'!A:A,'Product Families'!S:S),"")</f>
        <v>0</v>
      </c>
    </row>
    <row r="233" ht="14.25" customHeight="1">
      <c r="A233" s="122" t="s">
        <v>1249</v>
      </c>
      <c r="B233" s="270" t="s">
        <v>1250</v>
      </c>
      <c r="C233" s="122" t="s">
        <v>132</v>
      </c>
      <c r="D233" s="7">
        <f t="array" ref="D233">IFERROR(XLOOKUP($C233,'Product Families'!$A:$A,'Product Families'!$D:$D),"")</f>
        <v>76</v>
      </c>
      <c r="E233" s="7">
        <f t="array" ref="E233">IFERROR(XLOOKUP($C233,'Product Families'!$A:$A,'Product Families'!$E:$E),"")</f>
        <v>78</v>
      </c>
      <c r="F233" s="7">
        <f t="array" ref="F233">IFERROR(XLOOKUP($C233,'Product Families'!$A:$A,'Product Families'!$F:$F),"")</f>
        <v>84</v>
      </c>
      <c r="G233" s="7">
        <f t="array" ref="G233">IFERROR(XLOOKUP($C233,'Product Families'!$A:$A,'Product Families'!$G:$G),"")</f>
        <v>90</v>
      </c>
      <c r="H233" s="122"/>
      <c r="I233" s="122"/>
      <c r="J233" s="7" t="str">
        <f>IFERROR(ROUND(AVERAGEIF('Week 1 - Making'!$B:$B,'Product List'!$A233,'Week 1 - Making'!$P:$P),0),"")</f>
        <v/>
      </c>
      <c r="K233" s="7" t="str">
        <f>IFERROR(ROUND(AVERAGEIF('Week 2 - Making'!$B:$B,'Product List'!$A233,'Week 2 - Making'!$P:$P),0),"")</f>
        <v/>
      </c>
      <c r="L233" s="263" t="str">
        <f>IFERROR(ROUND(AVERAGEIF('Week 3 - Making'!$B:$B,'Product List'!$A233,'Week 3 - Making'!$P:$P),0),"")</f>
        <v/>
      </c>
      <c r="M233" s="7" t="str">
        <f>IFERROR(ROUND(AVERAGEIF('Week 4 - Making'!$B:$B,'Product List'!$A233,'Week 4 - Making'!$P:$P),0),"")</f>
        <v/>
      </c>
      <c r="N233" s="7" t="str">
        <f>IFERROR(ROUND(AVERAGEIF('Week 5 - Making'!$B:$B,'Product List'!$A233,'Week 5 - Making'!$P:$P),0),"")</f>
        <v/>
      </c>
      <c r="O233" s="7"/>
      <c r="P233" s="7">
        <f t="array" ref="P233">iferror(xlookup(C233,'Product Families'!A:A,'Product Families'!S:S),"")</f>
        <v>0</v>
      </c>
    </row>
    <row r="234" ht="14.25" customHeight="1">
      <c r="A234" s="122" t="s">
        <v>1252</v>
      </c>
      <c r="B234" s="270" t="s">
        <v>1253</v>
      </c>
      <c r="C234" s="122" t="s">
        <v>132</v>
      </c>
      <c r="D234" s="7">
        <f t="array" ref="D234">IFERROR(XLOOKUP($C234,'Product Families'!$A:$A,'Product Families'!$D:$D),"")</f>
        <v>76</v>
      </c>
      <c r="E234" s="7">
        <f t="array" ref="E234">IFERROR(XLOOKUP($C234,'Product Families'!$A:$A,'Product Families'!$E:$E),"")</f>
        <v>78</v>
      </c>
      <c r="F234" s="7">
        <f t="array" ref="F234">IFERROR(XLOOKUP($C234,'Product Families'!$A:$A,'Product Families'!$F:$F),"")</f>
        <v>84</v>
      </c>
      <c r="G234" s="7">
        <f t="array" ref="G234">IFERROR(XLOOKUP($C234,'Product Families'!$A:$A,'Product Families'!$G:$G),"")</f>
        <v>90</v>
      </c>
      <c r="H234" s="122"/>
      <c r="I234" s="122"/>
      <c r="J234" s="7" t="str">
        <f>IFERROR(ROUND(AVERAGEIF('Week 1 - Making'!$B:$B,'Product List'!$A234,'Week 1 - Making'!$P:$P),0),"")</f>
        <v/>
      </c>
      <c r="K234" s="7" t="str">
        <f>IFERROR(ROUND(AVERAGEIF('Week 2 - Making'!$B:$B,'Product List'!$A234,'Week 2 - Making'!$P:$P),0),"")</f>
        <v/>
      </c>
      <c r="L234" s="263" t="str">
        <f>IFERROR(ROUND(AVERAGEIF('Week 3 - Making'!$B:$B,'Product List'!$A234,'Week 3 - Making'!$P:$P),0),"")</f>
        <v/>
      </c>
      <c r="M234" s="7" t="str">
        <f>IFERROR(ROUND(AVERAGEIF('Week 4 - Making'!$B:$B,'Product List'!$A234,'Week 4 - Making'!$P:$P),0),"")</f>
        <v/>
      </c>
      <c r="N234" s="7" t="str">
        <f>IFERROR(ROUND(AVERAGEIF('Week 5 - Making'!$B:$B,'Product List'!$A234,'Week 5 - Making'!$P:$P),0),"")</f>
        <v/>
      </c>
      <c r="O234" s="7"/>
      <c r="P234" s="7">
        <f t="array" ref="P234">iferror(xlookup(C234,'Product Families'!A:A,'Product Families'!S:S),"")</f>
        <v>0</v>
      </c>
    </row>
    <row r="235" ht="14.25" customHeight="1">
      <c r="A235" s="122" t="s">
        <v>1254</v>
      </c>
      <c r="B235" s="270" t="s">
        <v>1255</v>
      </c>
      <c r="C235" s="122" t="s">
        <v>132</v>
      </c>
      <c r="D235" s="7">
        <f t="array" ref="D235">IFERROR(XLOOKUP($C235,'Product Families'!$A:$A,'Product Families'!$D:$D),"")</f>
        <v>76</v>
      </c>
      <c r="E235" s="7">
        <f t="array" ref="E235">IFERROR(XLOOKUP($C235,'Product Families'!$A:$A,'Product Families'!$E:$E),"")</f>
        <v>78</v>
      </c>
      <c r="F235" s="7">
        <f t="array" ref="F235">IFERROR(XLOOKUP($C235,'Product Families'!$A:$A,'Product Families'!$F:$F),"")</f>
        <v>84</v>
      </c>
      <c r="G235" s="7">
        <f t="array" ref="G235">IFERROR(XLOOKUP($C235,'Product Families'!$A:$A,'Product Families'!$G:$G),"")</f>
        <v>90</v>
      </c>
      <c r="J235" s="7" t="str">
        <f>IFERROR(ROUND(AVERAGEIF('Week 1 - Making'!$B:$B,'Product List'!$A235,'Week 1 - Making'!$P:$P),0),"")</f>
        <v/>
      </c>
      <c r="K235" s="7" t="str">
        <f>IFERROR(ROUND(AVERAGEIF('Week 2 - Making'!$B:$B,'Product List'!$A235,'Week 2 - Making'!$P:$P),0),"")</f>
        <v/>
      </c>
      <c r="L235" s="263" t="str">
        <f>IFERROR(ROUND(AVERAGEIF('Week 3 - Making'!$B:$B,'Product List'!$A235,'Week 3 - Making'!$P:$P),0),"")</f>
        <v/>
      </c>
      <c r="M235" s="7" t="str">
        <f>IFERROR(ROUND(AVERAGEIF('Week 4 - Making'!$B:$B,'Product List'!$A235,'Week 4 - Making'!$P:$P),0),"")</f>
        <v/>
      </c>
      <c r="N235" s="7" t="str">
        <f>IFERROR(ROUND(AVERAGEIF('Week 5 - Making'!$B:$B,'Product List'!$A235,'Week 5 - Making'!$P:$P),0),"")</f>
        <v/>
      </c>
      <c r="O235" s="7"/>
      <c r="P235" s="7">
        <f t="array" ref="P235">iferror(xlookup(C235,'Product Families'!A:A,'Product Families'!S:S),"")</f>
        <v>0</v>
      </c>
    </row>
    <row r="236" ht="14.25" customHeight="1">
      <c r="A236" s="122" t="s">
        <v>1256</v>
      </c>
      <c r="B236" s="270" t="s">
        <v>1257</v>
      </c>
      <c r="C236" s="122" t="s">
        <v>132</v>
      </c>
      <c r="D236" s="7">
        <f t="array" ref="D236">IFERROR(XLOOKUP($C236,'Product Families'!$A:$A,'Product Families'!$D:$D),"")</f>
        <v>76</v>
      </c>
      <c r="E236" s="7">
        <f t="array" ref="E236">IFERROR(XLOOKUP($C236,'Product Families'!$A:$A,'Product Families'!$E:$E),"")</f>
        <v>78</v>
      </c>
      <c r="F236" s="7">
        <f t="array" ref="F236">IFERROR(XLOOKUP($C236,'Product Families'!$A:$A,'Product Families'!$F:$F),"")</f>
        <v>84</v>
      </c>
      <c r="G236" s="7">
        <f t="array" ref="G236">IFERROR(XLOOKUP($C236,'Product Families'!$A:$A,'Product Families'!$G:$G),"")</f>
        <v>90</v>
      </c>
      <c r="J236" s="7" t="str">
        <f>IFERROR(ROUND(AVERAGEIF('Week 1 - Making'!$B:$B,'Product List'!$A236,'Week 1 - Making'!$P:$P),0),"")</f>
        <v/>
      </c>
      <c r="K236" s="7" t="str">
        <f>IFERROR(ROUND(AVERAGEIF('Week 2 - Making'!$B:$B,'Product List'!$A236,'Week 2 - Making'!$P:$P),0),"")</f>
        <v/>
      </c>
      <c r="L236" s="263" t="str">
        <f>IFERROR(ROUND(AVERAGEIF('Week 3 - Making'!$B:$B,'Product List'!$A236,'Week 3 - Making'!$P:$P),0),"")</f>
        <v/>
      </c>
      <c r="M236" s="7" t="str">
        <f>IFERROR(ROUND(AVERAGEIF('Week 4 - Making'!$B:$B,'Product List'!$A236,'Week 4 - Making'!$P:$P),0),"")</f>
        <v/>
      </c>
      <c r="N236" s="7" t="str">
        <f>IFERROR(ROUND(AVERAGEIF('Week 5 - Making'!$B:$B,'Product List'!$A236,'Week 5 - Making'!$P:$P),0),"")</f>
        <v/>
      </c>
      <c r="O236" s="7"/>
      <c r="P236" s="7">
        <f t="array" ref="P236">iferror(xlookup(C236,'Product Families'!A:A,'Product Families'!S:S),"")</f>
        <v>0</v>
      </c>
    </row>
    <row r="237" ht="14.25" customHeight="1">
      <c r="A237" s="138" t="s">
        <v>1258</v>
      </c>
      <c r="B237" s="122"/>
      <c r="C237" s="138" t="s">
        <v>127</v>
      </c>
      <c r="D237" s="7">
        <f t="array" ref="D237">IFERROR(XLOOKUP($C237,'Product Families'!$A:$A,'Product Families'!$D:$D),"")</f>
        <v>18</v>
      </c>
      <c r="E237" s="7">
        <f t="array" ref="E237">IFERROR(XLOOKUP($C237,'Product Families'!$A:$A,'Product Families'!$E:$E),"")</f>
        <v>19</v>
      </c>
      <c r="F237" s="7">
        <f t="array" ref="F237">IFERROR(XLOOKUP($C237,'Product Families'!$A:$A,'Product Families'!$F:$F),"")</f>
        <v>20</v>
      </c>
      <c r="G237" s="7">
        <f t="array" ref="G237">IFERROR(XLOOKUP($C237,'Product Families'!$A:$A,'Product Families'!$G:$G),"")</f>
        <v>22</v>
      </c>
      <c r="J237" s="7" t="str">
        <f>IFERROR(ROUND(AVERAGEIF('Week 1 - Making'!$B:$B,'Product List'!$A237,'Week 1 - Making'!$P:$P),0),"")</f>
        <v/>
      </c>
      <c r="K237" s="7" t="str">
        <f>IFERROR(ROUND(AVERAGEIF('Week 2 - Making'!$B:$B,'Product List'!$A237,'Week 2 - Making'!$P:$P),0),"")</f>
        <v/>
      </c>
      <c r="L237" s="263" t="str">
        <f>IFERROR(ROUND(AVERAGEIF('Week 3 - Making'!$B:$B,'Product List'!$A237,'Week 3 - Making'!$P:$P),0),"")</f>
        <v/>
      </c>
      <c r="M237" s="7" t="str">
        <f>IFERROR(ROUND(AVERAGEIF('Week 4 - Making'!$B:$B,'Product List'!$A237,'Week 4 - Making'!$P:$P),0),"")</f>
        <v/>
      </c>
      <c r="N237" s="7" t="str">
        <f>IFERROR(ROUND(AVERAGEIF('Week 5 - Making'!$B:$B,'Product List'!$A237,'Week 5 - Making'!$P:$P),0),"")</f>
        <v/>
      </c>
      <c r="O237" s="7"/>
      <c r="P237" s="7">
        <f t="array" ref="P237">iferror(xlookup(C237,'Product Families'!A:A,'Product Families'!S:S),"")</f>
        <v>0</v>
      </c>
    </row>
    <row r="238" ht="14.25" customHeight="1">
      <c r="A238" s="138" t="s">
        <v>1259</v>
      </c>
      <c r="B238" s="122"/>
      <c r="C238" s="138" t="s">
        <v>127</v>
      </c>
      <c r="D238" s="7">
        <f t="array" ref="D238">IFERROR(XLOOKUP($C238,'Product Families'!$A:$A,'Product Families'!$D:$D),"")</f>
        <v>18</v>
      </c>
      <c r="E238" s="7">
        <f t="array" ref="E238">IFERROR(XLOOKUP($C238,'Product Families'!$A:$A,'Product Families'!$E:$E),"")</f>
        <v>19</v>
      </c>
      <c r="F238" s="7">
        <f t="array" ref="F238">IFERROR(XLOOKUP($C238,'Product Families'!$A:$A,'Product Families'!$F:$F),"")</f>
        <v>20</v>
      </c>
      <c r="G238" s="7">
        <f t="array" ref="G238">IFERROR(XLOOKUP($C238,'Product Families'!$A:$A,'Product Families'!$G:$G),"")</f>
        <v>22</v>
      </c>
      <c r="J238" s="7" t="str">
        <f>IFERROR(ROUND(AVERAGEIF('Week 1 - Making'!$B:$B,'Product List'!$A238,'Week 1 - Making'!$P:$P),0),"")</f>
        <v/>
      </c>
      <c r="K238" s="7" t="str">
        <f>IFERROR(ROUND(AVERAGEIF('Week 2 - Making'!$B:$B,'Product List'!$A238,'Week 2 - Making'!$P:$P),0),"")</f>
        <v/>
      </c>
      <c r="L238" s="263" t="str">
        <f>IFERROR(ROUND(AVERAGEIF('Week 3 - Making'!$B:$B,'Product List'!$A238,'Week 3 - Making'!$P:$P),0),"")</f>
        <v/>
      </c>
      <c r="M238" s="7" t="str">
        <f>IFERROR(ROUND(AVERAGEIF('Week 4 - Making'!$B:$B,'Product List'!$A238,'Week 4 - Making'!$P:$P),0),"")</f>
        <v/>
      </c>
      <c r="N238" s="7" t="str">
        <f>IFERROR(ROUND(AVERAGEIF('Week 5 - Making'!$B:$B,'Product List'!$A238,'Week 5 - Making'!$P:$P),0),"")</f>
        <v/>
      </c>
      <c r="O238" s="7"/>
      <c r="P238" s="7">
        <f t="array" ref="P238">iferror(xlookup(C238,'Product Families'!A:A,'Product Families'!S:S),"")</f>
        <v>0</v>
      </c>
    </row>
    <row r="239" ht="14.25" customHeight="1">
      <c r="A239" s="138" t="s">
        <v>1260</v>
      </c>
      <c r="B239" s="122"/>
      <c r="C239" s="138" t="s">
        <v>127</v>
      </c>
      <c r="D239" s="7">
        <f t="array" ref="D239">IFERROR(XLOOKUP($C239,'Product Families'!$A:$A,'Product Families'!$D:$D),"")</f>
        <v>18</v>
      </c>
      <c r="E239" s="7">
        <f t="array" ref="E239">IFERROR(XLOOKUP($C239,'Product Families'!$A:$A,'Product Families'!$E:$E),"")</f>
        <v>19</v>
      </c>
      <c r="F239" s="7">
        <f t="array" ref="F239">IFERROR(XLOOKUP($C239,'Product Families'!$A:$A,'Product Families'!$F:$F),"")</f>
        <v>20</v>
      </c>
      <c r="G239" s="7">
        <f t="array" ref="G239">IFERROR(XLOOKUP($C239,'Product Families'!$A:$A,'Product Families'!$G:$G),"")</f>
        <v>22</v>
      </c>
      <c r="J239" s="7">
        <f>IFERROR(ROUND(AVERAGEIF('Week 1 - Making'!$B:$B,'Product List'!$A239,'Week 1 - Making'!$P:$P),0),"")</f>
        <v>20</v>
      </c>
      <c r="K239" s="7" t="str">
        <f>IFERROR(ROUND(AVERAGEIF('Week 2 - Making'!$B:$B,'Product List'!$A239,'Week 2 - Making'!$P:$P),0),"")</f>
        <v/>
      </c>
      <c r="L239" s="263" t="str">
        <f>IFERROR(ROUND(AVERAGEIF('Week 3 - Making'!$B:$B,'Product List'!$A239,'Week 3 - Making'!$P:$P),0),"")</f>
        <v/>
      </c>
      <c r="M239" s="7" t="str">
        <f>IFERROR(ROUND(AVERAGEIF('Week 4 - Making'!$B:$B,'Product List'!$A239,'Week 4 - Making'!$P:$P),0),"")</f>
        <v/>
      </c>
      <c r="N239" s="7" t="str">
        <f>IFERROR(ROUND(AVERAGEIF('Week 5 - Making'!$B:$B,'Product List'!$A239,'Week 5 - Making'!$P:$P),0),"")</f>
        <v/>
      </c>
      <c r="O239" s="7"/>
      <c r="P239" s="7">
        <f t="array" ref="P239">iferror(xlookup(C239,'Product Families'!A:A,'Product Families'!S:S),"")</f>
        <v>0</v>
      </c>
    </row>
    <row r="240" ht="14.25" customHeight="1">
      <c r="A240" s="138" t="s">
        <v>1261</v>
      </c>
      <c r="B240" s="122"/>
      <c r="C240" s="138" t="s">
        <v>127</v>
      </c>
      <c r="D240" s="7">
        <f t="array" ref="D240">IFERROR(XLOOKUP($C240,'Product Families'!$A:$A,'Product Families'!$D:$D),"")</f>
        <v>18</v>
      </c>
      <c r="E240" s="7">
        <f t="array" ref="E240">IFERROR(XLOOKUP($C240,'Product Families'!$A:$A,'Product Families'!$E:$E),"")</f>
        <v>19</v>
      </c>
      <c r="F240" s="7">
        <f t="array" ref="F240">IFERROR(XLOOKUP($C240,'Product Families'!$A:$A,'Product Families'!$F:$F),"")</f>
        <v>20</v>
      </c>
      <c r="G240" s="7">
        <f t="array" ref="G240">IFERROR(XLOOKUP($C240,'Product Families'!$A:$A,'Product Families'!$G:$G),"")</f>
        <v>22</v>
      </c>
      <c r="J240" s="7" t="str">
        <f>IFERROR(ROUND(AVERAGEIF('Week 1 - Making'!$B:$B,'Product List'!$A240,'Week 1 - Making'!$P:$P),0),"")</f>
        <v/>
      </c>
      <c r="K240" s="7" t="str">
        <f>IFERROR(ROUND(AVERAGEIF('Week 2 - Making'!$B:$B,'Product List'!$A240,'Week 2 - Making'!$P:$P),0),"")</f>
        <v/>
      </c>
      <c r="L240" s="263" t="str">
        <f>IFERROR(ROUND(AVERAGEIF('Week 3 - Making'!$B:$B,'Product List'!$A240,'Week 3 - Making'!$P:$P),0),"")</f>
        <v/>
      </c>
      <c r="M240" s="7" t="str">
        <f>IFERROR(ROUND(AVERAGEIF('Week 4 - Making'!$B:$B,'Product List'!$A240,'Week 4 - Making'!$P:$P),0),"")</f>
        <v/>
      </c>
      <c r="N240" s="7" t="str">
        <f>IFERROR(ROUND(AVERAGEIF('Week 5 - Making'!$B:$B,'Product List'!$A240,'Week 5 - Making'!$P:$P),0),"")</f>
        <v/>
      </c>
      <c r="O240" s="7"/>
      <c r="P240" s="7">
        <f t="array" ref="P240">iferror(xlookup(C240,'Product Families'!A:A,'Product Families'!S:S),"")</f>
        <v>0</v>
      </c>
    </row>
    <row r="241" ht="14.25" customHeight="1">
      <c r="A241" s="138" t="s">
        <v>1263</v>
      </c>
      <c r="B241" s="122"/>
      <c r="C241" s="138" t="s">
        <v>127</v>
      </c>
      <c r="D241" s="7">
        <f t="array" ref="D241">IFERROR(XLOOKUP($C241,'Product Families'!$A:$A,'Product Families'!$D:$D),"")</f>
        <v>18</v>
      </c>
      <c r="E241" s="7">
        <f t="array" ref="E241">IFERROR(XLOOKUP($C241,'Product Families'!$A:$A,'Product Families'!$E:$E),"")</f>
        <v>19</v>
      </c>
      <c r="F241" s="7">
        <f t="array" ref="F241">IFERROR(XLOOKUP($C241,'Product Families'!$A:$A,'Product Families'!$F:$F),"")</f>
        <v>20</v>
      </c>
      <c r="G241" s="7">
        <f t="array" ref="G241">IFERROR(XLOOKUP($C241,'Product Families'!$A:$A,'Product Families'!$G:$G),"")</f>
        <v>22</v>
      </c>
      <c r="J241" s="7" t="str">
        <f>IFERROR(ROUND(AVERAGEIF('Week 1 - Making'!$B:$B,'Product List'!$A241,'Week 1 - Making'!$P:$P),0),"")</f>
        <v/>
      </c>
      <c r="K241" s="7" t="str">
        <f>IFERROR(ROUND(AVERAGEIF('Week 2 - Making'!$B:$B,'Product List'!$A241,'Week 2 - Making'!$P:$P),0),"")</f>
        <v/>
      </c>
      <c r="L241" s="263" t="str">
        <f>IFERROR(ROUND(AVERAGEIF('Week 3 - Making'!$B:$B,'Product List'!$A241,'Week 3 - Making'!$P:$P),0),"")</f>
        <v/>
      </c>
      <c r="M241" s="7" t="str">
        <f>IFERROR(ROUND(AVERAGEIF('Week 4 - Making'!$B:$B,'Product List'!$A241,'Week 4 - Making'!$P:$P),0),"")</f>
        <v/>
      </c>
      <c r="N241" s="7" t="str">
        <f>IFERROR(ROUND(AVERAGEIF('Week 5 - Making'!$B:$B,'Product List'!$A241,'Week 5 - Making'!$P:$P),0),"")</f>
        <v/>
      </c>
      <c r="O241" s="7"/>
      <c r="P241" s="7">
        <f t="array" ref="P241">iferror(xlookup(C241,'Product Families'!A:A,'Product Families'!S:S),"")</f>
        <v>0</v>
      </c>
    </row>
    <row r="242" ht="14.25" customHeight="1">
      <c r="A242" s="138" t="s">
        <v>1264</v>
      </c>
      <c r="B242" s="122"/>
      <c r="C242" s="138" t="s">
        <v>127</v>
      </c>
      <c r="D242" s="7">
        <f t="array" ref="D242">IFERROR(XLOOKUP($C242,'Product Families'!$A:$A,'Product Families'!$D:$D),"")</f>
        <v>18</v>
      </c>
      <c r="E242" s="7">
        <f t="array" ref="E242">IFERROR(XLOOKUP($C242,'Product Families'!$A:$A,'Product Families'!$E:$E),"")</f>
        <v>19</v>
      </c>
      <c r="F242" s="7">
        <f t="array" ref="F242">IFERROR(XLOOKUP($C242,'Product Families'!$A:$A,'Product Families'!$F:$F),"")</f>
        <v>20</v>
      </c>
      <c r="G242" s="7">
        <f t="array" ref="G242">IFERROR(XLOOKUP($C242,'Product Families'!$A:$A,'Product Families'!$G:$G),"")</f>
        <v>22</v>
      </c>
      <c r="J242" s="7" t="str">
        <f>IFERROR(ROUND(AVERAGEIF('Week 1 - Making'!$B:$B,'Product List'!$A242,'Week 1 - Making'!$P:$P),0),"")</f>
        <v/>
      </c>
      <c r="K242" s="7" t="str">
        <f>IFERROR(ROUND(AVERAGEIF('Week 2 - Making'!$B:$B,'Product List'!$A242,'Week 2 - Making'!$P:$P),0),"")</f>
        <v/>
      </c>
      <c r="L242" s="263" t="str">
        <f>IFERROR(ROUND(AVERAGEIF('Week 3 - Making'!$B:$B,'Product List'!$A242,'Week 3 - Making'!$P:$P),0),"")</f>
        <v/>
      </c>
      <c r="M242" s="7" t="str">
        <f>IFERROR(ROUND(AVERAGEIF('Week 4 - Making'!$B:$B,'Product List'!$A242,'Week 4 - Making'!$P:$P),0),"")</f>
        <v/>
      </c>
      <c r="N242" s="7" t="str">
        <f>IFERROR(ROUND(AVERAGEIF('Week 5 - Making'!$B:$B,'Product List'!$A242,'Week 5 - Making'!$P:$P),0),"")</f>
        <v/>
      </c>
      <c r="O242" s="7"/>
      <c r="P242" s="7">
        <f t="array" ref="P242">iferror(xlookup(C242,'Product Families'!A:A,'Product Families'!S:S),"")</f>
        <v>0</v>
      </c>
    </row>
    <row r="243" ht="14.25" customHeight="1">
      <c r="A243" s="138" t="s">
        <v>1265</v>
      </c>
      <c r="B243" s="122"/>
      <c r="C243" s="138" t="s">
        <v>127</v>
      </c>
      <c r="D243" s="7">
        <f t="array" ref="D243">IFERROR(XLOOKUP($C243,'Product Families'!$A:$A,'Product Families'!$D:$D),"")</f>
        <v>18</v>
      </c>
      <c r="E243" s="7">
        <f t="array" ref="E243">IFERROR(XLOOKUP($C243,'Product Families'!$A:$A,'Product Families'!$E:$E),"")</f>
        <v>19</v>
      </c>
      <c r="F243" s="7">
        <f t="array" ref="F243">IFERROR(XLOOKUP($C243,'Product Families'!$A:$A,'Product Families'!$F:$F),"")</f>
        <v>20</v>
      </c>
      <c r="G243" s="7">
        <f t="array" ref="G243">IFERROR(XLOOKUP($C243,'Product Families'!$A:$A,'Product Families'!$G:$G),"")</f>
        <v>22</v>
      </c>
      <c r="J243" s="7" t="str">
        <f>IFERROR(ROUND(AVERAGEIF('Week 1 - Making'!$B:$B,'Product List'!$A243,'Week 1 - Making'!$P:$P),0),"")</f>
        <v/>
      </c>
      <c r="K243" s="7" t="str">
        <f>IFERROR(ROUND(AVERAGEIF('Week 2 - Making'!$B:$B,'Product List'!$A243,'Week 2 - Making'!$P:$P),0),"")</f>
        <v/>
      </c>
      <c r="L243" s="263" t="str">
        <f>IFERROR(ROUND(AVERAGEIF('Week 3 - Making'!$B:$B,'Product List'!$A243,'Week 3 - Making'!$P:$P),0),"")</f>
        <v/>
      </c>
      <c r="M243" s="7" t="str">
        <f>IFERROR(ROUND(AVERAGEIF('Week 4 - Making'!$B:$B,'Product List'!$A243,'Week 4 - Making'!$P:$P),0),"")</f>
        <v/>
      </c>
      <c r="N243" s="7" t="str">
        <f>IFERROR(ROUND(AVERAGEIF('Week 5 - Making'!$B:$B,'Product List'!$A243,'Week 5 - Making'!$P:$P),0),"")</f>
        <v/>
      </c>
      <c r="O243" s="7"/>
      <c r="P243" s="7">
        <f t="array" ref="P243">iferror(xlookup(C243,'Product Families'!A:A,'Product Families'!S:S),"")</f>
        <v>0</v>
      </c>
    </row>
    <row r="244" ht="14.25" customHeight="1">
      <c r="A244" s="288" t="s">
        <v>1266</v>
      </c>
      <c r="B244" s="289"/>
      <c r="C244" s="138" t="s">
        <v>127</v>
      </c>
      <c r="D244" s="7">
        <f t="array" ref="D244">IFERROR(XLOOKUP($C244,'Product Families'!$A:$A,'Product Families'!$D:$D),"")</f>
        <v>18</v>
      </c>
      <c r="E244" s="7">
        <f t="array" ref="E244">IFERROR(XLOOKUP($C244,'Product Families'!$A:$A,'Product Families'!$E:$E),"")</f>
        <v>19</v>
      </c>
      <c r="F244" s="7">
        <f t="array" ref="F244">IFERROR(XLOOKUP($C244,'Product Families'!$A:$A,'Product Families'!$F:$F),"")</f>
        <v>20</v>
      </c>
      <c r="G244" s="7">
        <f t="array" ref="G244">IFERROR(XLOOKUP($C244,'Product Families'!$A:$A,'Product Families'!$G:$G),"")</f>
        <v>22</v>
      </c>
      <c r="J244" s="7" t="str">
        <f>IFERROR(ROUND(AVERAGEIF('Week 1 - Making'!$B:$B,'Product List'!$A244,'Week 1 - Making'!$P:$P),0),"")</f>
        <v/>
      </c>
      <c r="K244" s="7" t="str">
        <f>IFERROR(ROUND(AVERAGEIF('Week 2 - Making'!$B:$B,'Product List'!$A244,'Week 2 - Making'!$P:$P),0),"")</f>
        <v/>
      </c>
      <c r="L244" s="263" t="str">
        <f>IFERROR(ROUND(AVERAGEIF('Week 3 - Making'!$B:$B,'Product List'!$A244,'Week 3 - Making'!$P:$P),0),"")</f>
        <v/>
      </c>
      <c r="M244" s="7" t="str">
        <f>IFERROR(ROUND(AVERAGEIF('Week 4 - Making'!$B:$B,'Product List'!$A244,'Week 4 - Making'!$P:$P),0),"")</f>
        <v/>
      </c>
      <c r="N244" s="7" t="str">
        <f>IFERROR(ROUND(AVERAGEIF('Week 5 - Making'!$B:$B,'Product List'!$A244,'Week 5 - Making'!$P:$P),0),"")</f>
        <v/>
      </c>
      <c r="O244" s="7"/>
      <c r="P244" s="7">
        <f t="array" ref="P244">iferror(xlookup(C244,'Product Families'!A:A,'Product Families'!S:S),"")</f>
        <v>0</v>
      </c>
    </row>
    <row r="245" ht="14.25" customHeight="1">
      <c r="A245" s="138" t="s">
        <v>1267</v>
      </c>
      <c r="B245" s="122"/>
      <c r="C245" s="138" t="s">
        <v>127</v>
      </c>
      <c r="D245" s="7">
        <f t="array" ref="D245">IFERROR(XLOOKUP($C245,'Product Families'!$A:$A,'Product Families'!$D:$D),"")</f>
        <v>18</v>
      </c>
      <c r="E245" s="7">
        <f t="array" ref="E245">IFERROR(XLOOKUP($C245,'Product Families'!$A:$A,'Product Families'!$E:$E),"")</f>
        <v>19</v>
      </c>
      <c r="F245" s="7">
        <f t="array" ref="F245">IFERROR(XLOOKUP($C245,'Product Families'!$A:$A,'Product Families'!$F:$F),"")</f>
        <v>20</v>
      </c>
      <c r="G245" s="7">
        <f t="array" ref="G245">IFERROR(XLOOKUP($C245,'Product Families'!$A:$A,'Product Families'!$G:$G),"")</f>
        <v>22</v>
      </c>
      <c r="J245" s="7" t="str">
        <f>IFERROR(ROUND(AVERAGEIF('Week 1 - Making'!$B:$B,'Product List'!$A245,'Week 1 - Making'!$P:$P),0),"")</f>
        <v/>
      </c>
      <c r="K245" s="7" t="str">
        <f>IFERROR(ROUND(AVERAGEIF('Week 2 - Making'!$B:$B,'Product List'!$A245,'Week 2 - Making'!$P:$P),0),"")</f>
        <v/>
      </c>
      <c r="L245" s="263" t="str">
        <f>IFERROR(ROUND(AVERAGEIF('Week 3 - Making'!$B:$B,'Product List'!$A245,'Week 3 - Making'!$P:$P),0),"")</f>
        <v/>
      </c>
      <c r="M245" s="7" t="str">
        <f>IFERROR(ROUND(AVERAGEIF('Week 4 - Making'!$B:$B,'Product List'!$A245,'Week 4 - Making'!$P:$P),0),"")</f>
        <v/>
      </c>
      <c r="N245" s="7" t="str">
        <f>IFERROR(ROUND(AVERAGEIF('Week 5 - Making'!$B:$B,'Product List'!$A245,'Week 5 - Making'!$P:$P),0),"")</f>
        <v/>
      </c>
      <c r="O245" s="7"/>
      <c r="P245" s="7">
        <f t="array" ref="P245">iferror(xlookup(C245,'Product Families'!A:A,'Product Families'!S:S),"")</f>
        <v>0</v>
      </c>
    </row>
    <row r="246" ht="14.25" customHeight="1">
      <c r="A246" s="138" t="s">
        <v>1268</v>
      </c>
      <c r="B246" s="122"/>
      <c r="C246" s="138" t="s">
        <v>127</v>
      </c>
      <c r="D246" s="7">
        <f t="array" ref="D246">IFERROR(XLOOKUP($C246,'Product Families'!$A:$A,'Product Families'!$D:$D),"")</f>
        <v>18</v>
      </c>
      <c r="E246" s="7">
        <f t="array" ref="E246">IFERROR(XLOOKUP($C246,'Product Families'!$A:$A,'Product Families'!$E:$E),"")</f>
        <v>19</v>
      </c>
      <c r="F246" s="7">
        <f t="array" ref="F246">IFERROR(XLOOKUP($C246,'Product Families'!$A:$A,'Product Families'!$F:$F),"")</f>
        <v>20</v>
      </c>
      <c r="G246" s="7">
        <f t="array" ref="G246">IFERROR(XLOOKUP($C246,'Product Families'!$A:$A,'Product Families'!$G:$G),"")</f>
        <v>22</v>
      </c>
      <c r="J246" s="7" t="str">
        <f>IFERROR(ROUND(AVERAGEIF('Week 1 - Making'!$B:$B,'Product List'!$A246,'Week 1 - Making'!$P:$P),0),"")</f>
        <v/>
      </c>
      <c r="K246" s="7" t="str">
        <f>IFERROR(ROUND(AVERAGEIF('Week 2 - Making'!$B:$B,'Product List'!$A246,'Week 2 - Making'!$P:$P),0),"")</f>
        <v/>
      </c>
      <c r="L246" s="263" t="str">
        <f>IFERROR(ROUND(AVERAGEIF('Week 3 - Making'!$B:$B,'Product List'!$A246,'Week 3 - Making'!$P:$P),0),"")</f>
        <v/>
      </c>
      <c r="M246" s="7" t="str">
        <f>IFERROR(ROUND(AVERAGEIF('Week 4 - Making'!$B:$B,'Product List'!$A246,'Week 4 - Making'!$P:$P),0),"")</f>
        <v/>
      </c>
      <c r="N246" s="7" t="str">
        <f>IFERROR(ROUND(AVERAGEIF('Week 5 - Making'!$B:$B,'Product List'!$A246,'Week 5 - Making'!$P:$P),0),"")</f>
        <v/>
      </c>
      <c r="O246" s="7"/>
      <c r="P246" s="7">
        <f t="array" ref="P246">iferror(xlookup(C246,'Product Families'!A:A,'Product Families'!S:S),"")</f>
        <v>0</v>
      </c>
    </row>
    <row r="247" ht="14.25" customHeight="1">
      <c r="A247" s="138" t="s">
        <v>1269</v>
      </c>
      <c r="B247" s="122"/>
      <c r="C247" s="138" t="s">
        <v>127</v>
      </c>
      <c r="D247" s="7">
        <f t="array" ref="D247">IFERROR(XLOOKUP($C247,'Product Families'!$A:$A,'Product Families'!$D:$D),"")</f>
        <v>18</v>
      </c>
      <c r="E247" s="7">
        <f t="array" ref="E247">IFERROR(XLOOKUP($C247,'Product Families'!$A:$A,'Product Families'!$E:$E),"")</f>
        <v>19</v>
      </c>
      <c r="F247" s="7">
        <f t="array" ref="F247">IFERROR(XLOOKUP($C247,'Product Families'!$A:$A,'Product Families'!$F:$F),"")</f>
        <v>20</v>
      </c>
      <c r="G247" s="7">
        <f t="array" ref="G247">IFERROR(XLOOKUP($C247,'Product Families'!$A:$A,'Product Families'!$G:$G),"")</f>
        <v>22</v>
      </c>
      <c r="J247" s="7">
        <f>IFERROR(ROUND(AVERAGEIF('Week 1 - Making'!$B:$B,'Product List'!$A247,'Week 1 - Making'!$P:$P),0),"")</f>
        <v>20</v>
      </c>
      <c r="K247" s="7" t="str">
        <f>IFERROR(ROUND(AVERAGEIF('Week 2 - Making'!$B:$B,'Product List'!$A247,'Week 2 - Making'!$P:$P),0),"")</f>
        <v/>
      </c>
      <c r="L247" s="263" t="str">
        <f>IFERROR(ROUND(AVERAGEIF('Week 3 - Making'!$B:$B,'Product List'!$A247,'Week 3 - Making'!$P:$P),0),"")</f>
        <v/>
      </c>
      <c r="M247" s="7" t="str">
        <f>IFERROR(ROUND(AVERAGEIF('Week 4 - Making'!$B:$B,'Product List'!$A247,'Week 4 - Making'!$P:$P),0),"")</f>
        <v/>
      </c>
      <c r="N247" s="7" t="str">
        <f>IFERROR(ROUND(AVERAGEIF('Week 5 - Making'!$B:$B,'Product List'!$A247,'Week 5 - Making'!$P:$P),0),"")</f>
        <v/>
      </c>
      <c r="O247" s="7"/>
      <c r="P247" s="7">
        <f t="array" ref="P247">iferror(xlookup(C247,'Product Families'!A:A,'Product Families'!S:S),"")</f>
        <v>0</v>
      </c>
    </row>
    <row r="248" ht="14.25" customHeight="1">
      <c r="A248" s="138" t="s">
        <v>1270</v>
      </c>
      <c r="B248" s="122"/>
      <c r="C248" s="138" t="s">
        <v>127</v>
      </c>
      <c r="D248" s="7">
        <f t="array" ref="D248">IFERROR(XLOOKUP($C248,'Product Families'!$A:$A,'Product Families'!$D:$D),"")</f>
        <v>18</v>
      </c>
      <c r="E248" s="7">
        <f t="array" ref="E248">IFERROR(XLOOKUP($C248,'Product Families'!$A:$A,'Product Families'!$E:$E),"")</f>
        <v>19</v>
      </c>
      <c r="F248" s="7">
        <f t="array" ref="F248">IFERROR(XLOOKUP($C248,'Product Families'!$A:$A,'Product Families'!$F:$F),"")</f>
        <v>20</v>
      </c>
      <c r="G248" s="7">
        <f t="array" ref="G248">IFERROR(XLOOKUP($C248,'Product Families'!$A:$A,'Product Families'!$G:$G),"")</f>
        <v>22</v>
      </c>
      <c r="J248" s="7" t="str">
        <f>IFERROR(ROUND(AVERAGEIF('Week 1 - Making'!$B:$B,'Product List'!$A248,'Week 1 - Making'!$P:$P),0),"")</f>
        <v/>
      </c>
      <c r="K248" s="7" t="str">
        <f>IFERROR(ROUND(AVERAGEIF('Week 2 - Making'!$B:$B,'Product List'!$A248,'Week 2 - Making'!$P:$P),0),"")</f>
        <v/>
      </c>
      <c r="L248" s="263" t="str">
        <f>IFERROR(ROUND(AVERAGEIF('Week 3 - Making'!$B:$B,'Product List'!$A248,'Week 3 - Making'!$P:$P),0),"")</f>
        <v/>
      </c>
      <c r="M248" s="7" t="str">
        <f>IFERROR(ROUND(AVERAGEIF('Week 4 - Making'!$B:$B,'Product List'!$A248,'Week 4 - Making'!$P:$P),0),"")</f>
        <v/>
      </c>
      <c r="N248" s="7" t="str">
        <f>IFERROR(ROUND(AVERAGEIF('Week 5 - Making'!$B:$B,'Product List'!$A248,'Week 5 - Making'!$P:$P),0),"")</f>
        <v/>
      </c>
      <c r="O248" s="7"/>
      <c r="P248" s="7">
        <f t="array" ref="P248">iferror(xlookup(C248,'Product Families'!A:A,'Product Families'!S:S),"")</f>
        <v>0</v>
      </c>
    </row>
    <row r="249" ht="14.25" customHeight="1">
      <c r="A249" s="138" t="s">
        <v>1271</v>
      </c>
      <c r="B249" s="122"/>
      <c r="C249" s="138" t="s">
        <v>127</v>
      </c>
      <c r="D249" s="7">
        <f t="array" ref="D249">IFERROR(XLOOKUP($C249,'Product Families'!$A:$A,'Product Families'!$D:$D),"")</f>
        <v>18</v>
      </c>
      <c r="E249" s="7">
        <f t="array" ref="E249">IFERROR(XLOOKUP($C249,'Product Families'!$A:$A,'Product Families'!$E:$E),"")</f>
        <v>19</v>
      </c>
      <c r="F249" s="7">
        <f t="array" ref="F249">IFERROR(XLOOKUP($C249,'Product Families'!$A:$A,'Product Families'!$F:$F),"")</f>
        <v>20</v>
      </c>
      <c r="G249" s="7">
        <f t="array" ref="G249">IFERROR(XLOOKUP($C249,'Product Families'!$A:$A,'Product Families'!$G:$G),"")</f>
        <v>22</v>
      </c>
      <c r="H249" s="122"/>
      <c r="I249" s="122"/>
      <c r="J249" s="7" t="str">
        <f>IFERROR(ROUND(AVERAGEIF('Week 1 - Making'!$B:$B,'Product List'!$A249,'Week 1 - Making'!$P:$P),0),"")</f>
        <v/>
      </c>
      <c r="K249" s="7" t="str">
        <f>IFERROR(ROUND(AVERAGEIF('Week 2 - Making'!$B:$B,'Product List'!$A249,'Week 2 - Making'!$P:$P),0),"")</f>
        <v/>
      </c>
      <c r="L249" s="263" t="str">
        <f>IFERROR(ROUND(AVERAGEIF('Week 3 - Making'!$B:$B,'Product List'!$A249,'Week 3 - Making'!$P:$P),0),"")</f>
        <v/>
      </c>
      <c r="M249" s="7" t="str">
        <f>IFERROR(ROUND(AVERAGEIF('Week 4 - Making'!$B:$B,'Product List'!$A249,'Week 4 - Making'!$P:$P),0),"")</f>
        <v/>
      </c>
      <c r="N249" s="7" t="str">
        <f>IFERROR(ROUND(AVERAGEIF('Week 5 - Making'!$B:$B,'Product List'!$A249,'Week 5 - Making'!$P:$P),0),"")</f>
        <v/>
      </c>
      <c r="O249" s="7"/>
      <c r="P249" s="7">
        <f t="array" ref="P249">iferror(xlookup(C249,'Product Families'!A:A,'Product Families'!S:S),"")</f>
        <v>0</v>
      </c>
    </row>
    <row r="250" ht="14.25" customHeight="1">
      <c r="A250" s="138" t="s">
        <v>1273</v>
      </c>
      <c r="B250" s="122"/>
      <c r="C250" s="138" t="s">
        <v>127</v>
      </c>
      <c r="D250" s="7">
        <f t="array" ref="D250">IFERROR(XLOOKUP($C250,'Product Families'!$A:$A,'Product Families'!$D:$D),"")</f>
        <v>18</v>
      </c>
      <c r="E250" s="7">
        <f t="array" ref="E250">IFERROR(XLOOKUP($C250,'Product Families'!$A:$A,'Product Families'!$E:$E),"")</f>
        <v>19</v>
      </c>
      <c r="F250" s="7">
        <f t="array" ref="F250">IFERROR(XLOOKUP($C250,'Product Families'!$A:$A,'Product Families'!$F:$F),"")</f>
        <v>20</v>
      </c>
      <c r="G250" s="7">
        <f t="array" ref="G250">IFERROR(XLOOKUP($C250,'Product Families'!$A:$A,'Product Families'!$G:$G),"")</f>
        <v>22</v>
      </c>
      <c r="J250" s="7" t="str">
        <f>IFERROR(ROUND(AVERAGEIF('Week 1 - Making'!$B:$B,'Product List'!$A250,'Week 1 - Making'!$P:$P),0),"")</f>
        <v/>
      </c>
      <c r="K250" s="7" t="str">
        <f>IFERROR(ROUND(AVERAGEIF('Week 2 - Making'!$B:$B,'Product List'!$A250,'Week 2 - Making'!$P:$P),0),"")</f>
        <v/>
      </c>
      <c r="L250" s="263" t="str">
        <f>IFERROR(ROUND(AVERAGEIF('Week 3 - Making'!$B:$B,'Product List'!$A250,'Week 3 - Making'!$P:$P),0),"")</f>
        <v/>
      </c>
      <c r="M250" s="7" t="str">
        <f>IFERROR(ROUND(AVERAGEIF('Week 4 - Making'!$B:$B,'Product List'!$A250,'Week 4 - Making'!$P:$P),0),"")</f>
        <v/>
      </c>
      <c r="N250" s="7" t="str">
        <f>IFERROR(ROUND(AVERAGEIF('Week 5 - Making'!$B:$B,'Product List'!$A250,'Week 5 - Making'!$P:$P),0),"")</f>
        <v/>
      </c>
      <c r="O250" s="7"/>
      <c r="P250" s="7">
        <f t="array" ref="P250">iferror(xlookup(C250,'Product Families'!A:A,'Product Families'!S:S),"")</f>
        <v>0</v>
      </c>
    </row>
    <row r="251" ht="14.25" customHeight="1">
      <c r="A251" s="138" t="s">
        <v>1275</v>
      </c>
      <c r="B251" s="122"/>
      <c r="C251" s="138" t="s">
        <v>127</v>
      </c>
      <c r="D251" s="7">
        <f t="array" ref="D251">IFERROR(XLOOKUP($C251,'Product Families'!$A:$A,'Product Families'!$D:$D),"")</f>
        <v>18</v>
      </c>
      <c r="E251" s="7">
        <f t="array" ref="E251">IFERROR(XLOOKUP($C251,'Product Families'!$A:$A,'Product Families'!$E:$E),"")</f>
        <v>19</v>
      </c>
      <c r="F251" s="7">
        <f t="array" ref="F251">IFERROR(XLOOKUP($C251,'Product Families'!$A:$A,'Product Families'!$F:$F),"")</f>
        <v>20</v>
      </c>
      <c r="G251" s="7">
        <f t="array" ref="G251">IFERROR(XLOOKUP($C251,'Product Families'!$A:$A,'Product Families'!$G:$G),"")</f>
        <v>22</v>
      </c>
      <c r="J251" s="7" t="str">
        <f>IFERROR(ROUND(AVERAGEIF('Week 1 - Making'!$B:$B,'Product List'!$A251,'Week 1 - Making'!$P:$P),0),"")</f>
        <v/>
      </c>
      <c r="K251" s="7" t="str">
        <f>IFERROR(ROUND(AVERAGEIF('Week 2 - Making'!$B:$B,'Product List'!$A251,'Week 2 - Making'!$P:$P),0),"")</f>
        <v/>
      </c>
      <c r="L251" s="263" t="str">
        <f>IFERROR(ROUND(AVERAGEIF('Week 3 - Making'!$B:$B,'Product List'!$A251,'Week 3 - Making'!$P:$P),0),"")</f>
        <v/>
      </c>
      <c r="M251" s="7" t="str">
        <f>IFERROR(ROUND(AVERAGEIF('Week 4 - Making'!$B:$B,'Product List'!$A251,'Week 4 - Making'!$P:$P),0),"")</f>
        <v/>
      </c>
      <c r="N251" s="7" t="str">
        <f>IFERROR(ROUND(AVERAGEIF('Week 5 - Making'!$B:$B,'Product List'!$A251,'Week 5 - Making'!$P:$P),0),"")</f>
        <v/>
      </c>
      <c r="O251" s="7"/>
      <c r="P251" s="7">
        <f t="array" ref="P251">iferror(xlookup(C251,'Product Families'!A:A,'Product Families'!S:S),"")</f>
        <v>0</v>
      </c>
    </row>
    <row r="252" ht="14.25" customHeight="1">
      <c r="A252" s="138" t="s">
        <v>1277</v>
      </c>
      <c r="B252" s="122"/>
      <c r="C252" s="138" t="s">
        <v>127</v>
      </c>
      <c r="D252" s="7">
        <f t="array" ref="D252">IFERROR(XLOOKUP($C252,'Product Families'!$A:$A,'Product Families'!$D:$D),"")</f>
        <v>18</v>
      </c>
      <c r="E252" s="7">
        <f t="array" ref="E252">IFERROR(XLOOKUP($C252,'Product Families'!$A:$A,'Product Families'!$E:$E),"")</f>
        <v>19</v>
      </c>
      <c r="F252" s="7">
        <f t="array" ref="F252">IFERROR(XLOOKUP($C252,'Product Families'!$A:$A,'Product Families'!$F:$F),"")</f>
        <v>20</v>
      </c>
      <c r="G252" s="7">
        <f t="array" ref="G252">IFERROR(XLOOKUP($C252,'Product Families'!$A:$A,'Product Families'!$G:$G),"")</f>
        <v>22</v>
      </c>
      <c r="J252" s="7">
        <f>IFERROR(ROUND(AVERAGEIF('Week 1 - Making'!$B:$B,'Product List'!$A252,'Week 1 - Making'!$P:$P),0),"")</f>
        <v>20</v>
      </c>
      <c r="K252" s="7" t="str">
        <f>IFERROR(ROUND(AVERAGEIF('Week 2 - Making'!$B:$B,'Product List'!$A252,'Week 2 - Making'!$P:$P),0),"")</f>
        <v/>
      </c>
      <c r="L252" s="263" t="str">
        <f>IFERROR(ROUND(AVERAGEIF('Week 3 - Making'!$B:$B,'Product List'!$A252,'Week 3 - Making'!$P:$P),0),"")</f>
        <v/>
      </c>
      <c r="M252" s="7" t="str">
        <f>IFERROR(ROUND(AVERAGEIF('Week 4 - Making'!$B:$B,'Product List'!$A252,'Week 4 - Making'!$P:$P),0),"")</f>
        <v/>
      </c>
      <c r="N252" s="7" t="str">
        <f>IFERROR(ROUND(AVERAGEIF('Week 5 - Making'!$B:$B,'Product List'!$A252,'Week 5 - Making'!$P:$P),0),"")</f>
        <v/>
      </c>
      <c r="O252" s="7"/>
      <c r="P252" s="7">
        <f t="array" ref="P252">iferror(xlookup(C252,'Product Families'!A:A,'Product Families'!S:S),"")</f>
        <v>0</v>
      </c>
    </row>
    <row r="253" ht="14.25" customHeight="1">
      <c r="A253" s="138" t="s">
        <v>1278</v>
      </c>
      <c r="B253" s="122"/>
      <c r="C253" s="138" t="s">
        <v>127</v>
      </c>
      <c r="D253" s="7">
        <f t="array" ref="D253">IFERROR(XLOOKUP($C253,'Product Families'!$A:$A,'Product Families'!$D:$D),"")</f>
        <v>18</v>
      </c>
      <c r="E253" s="7">
        <f t="array" ref="E253">IFERROR(XLOOKUP($C253,'Product Families'!$A:$A,'Product Families'!$E:$E),"")</f>
        <v>19</v>
      </c>
      <c r="F253" s="7">
        <f t="array" ref="F253">IFERROR(XLOOKUP($C253,'Product Families'!$A:$A,'Product Families'!$F:$F),"")</f>
        <v>20</v>
      </c>
      <c r="G253" s="7">
        <f t="array" ref="G253">IFERROR(XLOOKUP($C253,'Product Families'!$A:$A,'Product Families'!$G:$G),"")</f>
        <v>22</v>
      </c>
      <c r="J253" s="7" t="str">
        <f>IFERROR(ROUND(AVERAGEIF('Week 1 - Making'!$B:$B,'Product List'!$A253,'Week 1 - Making'!$P:$P),0),"")</f>
        <v/>
      </c>
      <c r="K253" s="7" t="str">
        <f>IFERROR(ROUND(AVERAGEIF('Week 2 - Making'!$B:$B,'Product List'!$A253,'Week 2 - Making'!$P:$P),0),"")</f>
        <v/>
      </c>
      <c r="L253" s="263" t="str">
        <f>IFERROR(ROUND(AVERAGEIF('Week 3 - Making'!$B:$B,'Product List'!$A253,'Week 3 - Making'!$P:$P),0),"")</f>
        <v/>
      </c>
      <c r="M253" s="7" t="str">
        <f>IFERROR(ROUND(AVERAGEIF('Week 4 - Making'!$B:$B,'Product List'!$A253,'Week 4 - Making'!$P:$P),0),"")</f>
        <v/>
      </c>
      <c r="N253" s="7" t="str">
        <f>IFERROR(ROUND(AVERAGEIF('Week 5 - Making'!$B:$B,'Product List'!$A253,'Week 5 - Making'!$P:$P),0),"")</f>
        <v/>
      </c>
      <c r="O253" s="7"/>
      <c r="P253" s="7">
        <f t="array" ref="P253">iferror(xlookup(C253,'Product Families'!A:A,'Product Families'!S:S),"")</f>
        <v>0</v>
      </c>
    </row>
    <row r="254" ht="14.25" customHeight="1">
      <c r="A254" s="138" t="s">
        <v>1279</v>
      </c>
      <c r="B254" s="122"/>
      <c r="C254" s="138" t="s">
        <v>127</v>
      </c>
      <c r="D254" s="7">
        <f t="array" ref="D254">IFERROR(XLOOKUP($C254,'Product Families'!$A:$A,'Product Families'!$D:$D),"")</f>
        <v>18</v>
      </c>
      <c r="E254" s="7">
        <f t="array" ref="E254">IFERROR(XLOOKUP($C254,'Product Families'!$A:$A,'Product Families'!$E:$E),"")</f>
        <v>19</v>
      </c>
      <c r="F254" s="7">
        <f t="array" ref="F254">IFERROR(XLOOKUP($C254,'Product Families'!$A:$A,'Product Families'!$F:$F),"")</f>
        <v>20</v>
      </c>
      <c r="G254" s="7">
        <f t="array" ref="G254">IFERROR(XLOOKUP($C254,'Product Families'!$A:$A,'Product Families'!$G:$G),"")</f>
        <v>22</v>
      </c>
      <c r="J254" s="7" t="str">
        <f>IFERROR(ROUND(AVERAGEIF('Week 1 - Making'!$B:$B,'Product List'!$A254,'Week 1 - Making'!$P:$P),0),"")</f>
        <v/>
      </c>
      <c r="K254" s="7">
        <f>IFERROR(ROUND(AVERAGEIF('Week 2 - Making'!$B:$B,'Product List'!$A254,'Week 2 - Making'!$P:$P),0),"")</f>
        <v>20</v>
      </c>
      <c r="L254" s="263" t="str">
        <f>IFERROR(ROUND(AVERAGEIF('Week 3 - Making'!$B:$B,'Product List'!$A254,'Week 3 - Making'!$P:$P),0),"")</f>
        <v/>
      </c>
      <c r="M254" s="7" t="str">
        <f>IFERROR(ROUND(AVERAGEIF('Week 4 - Making'!$B:$B,'Product List'!$A254,'Week 4 - Making'!$P:$P),0),"")</f>
        <v/>
      </c>
      <c r="N254" s="7" t="str">
        <f>IFERROR(ROUND(AVERAGEIF('Week 5 - Making'!$B:$B,'Product List'!$A254,'Week 5 - Making'!$P:$P),0),"")</f>
        <v/>
      </c>
      <c r="O254" s="7"/>
      <c r="P254" s="7">
        <f t="array" ref="P254">iferror(xlookup(C254,'Product Families'!A:A,'Product Families'!S:S),"")</f>
        <v>0</v>
      </c>
    </row>
    <row r="255" ht="14.25" customHeight="1">
      <c r="A255" s="138" t="s">
        <v>1280</v>
      </c>
      <c r="B255" s="122"/>
      <c r="C255" s="138" t="s">
        <v>127</v>
      </c>
      <c r="D255" s="7">
        <f t="array" ref="D255">IFERROR(XLOOKUP($C255,'Product Families'!$A:$A,'Product Families'!$D:$D),"")</f>
        <v>18</v>
      </c>
      <c r="E255" s="7">
        <f t="array" ref="E255">IFERROR(XLOOKUP($C255,'Product Families'!$A:$A,'Product Families'!$E:$E),"")</f>
        <v>19</v>
      </c>
      <c r="F255" s="7">
        <f t="array" ref="F255">IFERROR(XLOOKUP($C255,'Product Families'!$A:$A,'Product Families'!$F:$F),"")</f>
        <v>20</v>
      </c>
      <c r="G255" s="7">
        <f t="array" ref="G255">IFERROR(XLOOKUP($C255,'Product Families'!$A:$A,'Product Families'!$G:$G),"")</f>
        <v>22</v>
      </c>
      <c r="J255" s="7" t="str">
        <f>IFERROR(ROUND(AVERAGEIF('Week 1 - Making'!$B:$B,'Product List'!$A255,'Week 1 - Making'!$P:$P),0),"")</f>
        <v/>
      </c>
      <c r="K255" s="7" t="str">
        <f>IFERROR(ROUND(AVERAGEIF('Week 2 - Making'!$B:$B,'Product List'!$A255,'Week 2 - Making'!$P:$P),0),"")</f>
        <v/>
      </c>
      <c r="L255" s="263" t="str">
        <f>IFERROR(ROUND(AVERAGEIF('Week 3 - Making'!$B:$B,'Product List'!$A255,'Week 3 - Making'!$P:$P),0),"")</f>
        <v/>
      </c>
      <c r="M255" s="7" t="str">
        <f>IFERROR(ROUND(AVERAGEIF('Week 4 - Making'!$B:$B,'Product List'!$A255,'Week 4 - Making'!$P:$P),0),"")</f>
        <v/>
      </c>
      <c r="N255" s="7" t="str">
        <f>IFERROR(ROUND(AVERAGEIF('Week 5 - Making'!$B:$B,'Product List'!$A255,'Week 5 - Making'!$P:$P),0),"")</f>
        <v/>
      </c>
      <c r="O255" s="7"/>
      <c r="P255" s="7">
        <f t="array" ref="P255">iferror(xlookup(C255,'Product Families'!A:A,'Product Families'!S:S),"")</f>
        <v>0</v>
      </c>
    </row>
    <row r="256" ht="14.25" customHeight="1">
      <c r="A256" s="138" t="s">
        <v>1281</v>
      </c>
      <c r="B256" s="122"/>
      <c r="C256" s="138" t="s">
        <v>127</v>
      </c>
      <c r="D256" s="7">
        <f t="array" ref="D256">IFERROR(XLOOKUP($C256,'Product Families'!$A:$A,'Product Families'!$D:$D),"")</f>
        <v>18</v>
      </c>
      <c r="E256" s="7">
        <f t="array" ref="E256">IFERROR(XLOOKUP($C256,'Product Families'!$A:$A,'Product Families'!$E:$E),"")</f>
        <v>19</v>
      </c>
      <c r="F256" s="7">
        <f t="array" ref="F256">IFERROR(XLOOKUP($C256,'Product Families'!$A:$A,'Product Families'!$F:$F),"")</f>
        <v>20</v>
      </c>
      <c r="G256" s="7">
        <f t="array" ref="G256">IFERROR(XLOOKUP($C256,'Product Families'!$A:$A,'Product Families'!$G:$G),"")</f>
        <v>22</v>
      </c>
      <c r="J256" s="7" t="str">
        <f>IFERROR(ROUND(AVERAGEIF('Week 1 - Making'!$B:$B,'Product List'!$A256,'Week 1 - Making'!$P:$P),0),"")</f>
        <v/>
      </c>
      <c r="K256" s="7" t="str">
        <f>IFERROR(ROUND(AVERAGEIF('Week 2 - Making'!$B:$B,'Product List'!$A256,'Week 2 - Making'!$P:$P),0),"")</f>
        <v/>
      </c>
      <c r="L256" s="263" t="str">
        <f>IFERROR(ROUND(AVERAGEIF('Week 3 - Making'!$B:$B,'Product List'!$A256,'Week 3 - Making'!$P:$P),0),"")</f>
        <v/>
      </c>
      <c r="M256" s="7" t="str">
        <f>IFERROR(ROUND(AVERAGEIF('Week 4 - Making'!$B:$B,'Product List'!$A256,'Week 4 - Making'!$P:$P),0),"")</f>
        <v/>
      </c>
      <c r="N256" s="7" t="str">
        <f>IFERROR(ROUND(AVERAGEIF('Week 5 - Making'!$B:$B,'Product List'!$A256,'Week 5 - Making'!$P:$P),0),"")</f>
        <v/>
      </c>
      <c r="O256" s="7"/>
      <c r="P256" s="7">
        <f t="array" ref="P256">iferror(xlookup(C256,'Product Families'!A:A,'Product Families'!S:S),"")</f>
        <v>0</v>
      </c>
    </row>
    <row r="257" ht="14.25" customHeight="1">
      <c r="A257" s="138" t="s">
        <v>1282</v>
      </c>
      <c r="B257" s="122"/>
      <c r="C257" s="138" t="s">
        <v>127</v>
      </c>
      <c r="D257" s="7">
        <f t="array" ref="D257">IFERROR(XLOOKUP($C257,'Product Families'!$A:$A,'Product Families'!$D:$D),"")</f>
        <v>18</v>
      </c>
      <c r="E257" s="7">
        <f t="array" ref="E257">IFERROR(XLOOKUP($C257,'Product Families'!$A:$A,'Product Families'!$E:$E),"")</f>
        <v>19</v>
      </c>
      <c r="F257" s="7">
        <f t="array" ref="F257">IFERROR(XLOOKUP($C257,'Product Families'!$A:$A,'Product Families'!$F:$F),"")</f>
        <v>20</v>
      </c>
      <c r="G257" s="7">
        <f t="array" ref="G257">IFERROR(XLOOKUP($C257,'Product Families'!$A:$A,'Product Families'!$G:$G),"")</f>
        <v>22</v>
      </c>
      <c r="J257" s="7" t="str">
        <f>IFERROR(ROUND(AVERAGEIF('Week 1 - Making'!$B:$B,'Product List'!$A257,'Week 1 - Making'!$P:$P),0),"")</f>
        <v/>
      </c>
      <c r="K257" s="7" t="str">
        <f>IFERROR(ROUND(AVERAGEIF('Week 2 - Making'!$B:$B,'Product List'!$A257,'Week 2 - Making'!$P:$P),0),"")</f>
        <v/>
      </c>
      <c r="L257" s="263" t="str">
        <f>IFERROR(ROUND(AVERAGEIF('Week 3 - Making'!$B:$B,'Product List'!$A257,'Week 3 - Making'!$P:$P),0),"")</f>
        <v/>
      </c>
      <c r="M257" s="7" t="str">
        <f>IFERROR(ROUND(AVERAGEIF('Week 4 - Making'!$B:$B,'Product List'!$A257,'Week 4 - Making'!$P:$P),0),"")</f>
        <v/>
      </c>
      <c r="N257" s="7" t="str">
        <f>IFERROR(ROUND(AVERAGEIF('Week 5 - Making'!$B:$B,'Product List'!$A257,'Week 5 - Making'!$P:$P),0),"")</f>
        <v/>
      </c>
      <c r="O257" s="7"/>
      <c r="P257" s="7">
        <f t="array" ref="P257">iferror(xlookup(C257,'Product Families'!A:A,'Product Families'!S:S),"")</f>
        <v>0</v>
      </c>
    </row>
    <row r="258" ht="14.25" customHeight="1">
      <c r="A258" s="138" t="s">
        <v>1283</v>
      </c>
      <c r="B258" s="122"/>
      <c r="C258" s="138" t="s">
        <v>127</v>
      </c>
      <c r="D258" s="7">
        <f t="array" ref="D258">IFERROR(XLOOKUP($C258,'Product Families'!$A:$A,'Product Families'!$D:$D),"")</f>
        <v>18</v>
      </c>
      <c r="E258" s="7">
        <f t="array" ref="E258">IFERROR(XLOOKUP($C258,'Product Families'!$A:$A,'Product Families'!$E:$E),"")</f>
        <v>19</v>
      </c>
      <c r="F258" s="7">
        <f t="array" ref="F258">IFERROR(XLOOKUP($C258,'Product Families'!$A:$A,'Product Families'!$F:$F),"")</f>
        <v>20</v>
      </c>
      <c r="G258" s="7">
        <f t="array" ref="G258">IFERROR(XLOOKUP($C258,'Product Families'!$A:$A,'Product Families'!$G:$G),"")</f>
        <v>22</v>
      </c>
      <c r="J258" s="7" t="str">
        <f>IFERROR(ROUND(AVERAGEIF('Week 1 - Making'!$B:$B,'Product List'!$A258,'Week 1 - Making'!$P:$P),0),"")</f>
        <v/>
      </c>
      <c r="K258" s="7" t="str">
        <f>IFERROR(ROUND(AVERAGEIF('Week 2 - Making'!$B:$B,'Product List'!$A258,'Week 2 - Making'!$P:$P),0),"")</f>
        <v/>
      </c>
      <c r="L258" s="263" t="str">
        <f>IFERROR(ROUND(AVERAGEIF('Week 3 - Making'!$B:$B,'Product List'!$A258,'Week 3 - Making'!$P:$P),0),"")</f>
        <v/>
      </c>
      <c r="M258" s="7" t="str">
        <f>IFERROR(ROUND(AVERAGEIF('Week 4 - Making'!$B:$B,'Product List'!$A258,'Week 4 - Making'!$P:$P),0),"")</f>
        <v/>
      </c>
      <c r="N258" s="7" t="str">
        <f>IFERROR(ROUND(AVERAGEIF('Week 5 - Making'!$B:$B,'Product List'!$A258,'Week 5 - Making'!$P:$P),0),"")</f>
        <v/>
      </c>
      <c r="O258" s="7"/>
      <c r="P258" s="7">
        <f t="array" ref="P258">iferror(xlookup(C258,'Product Families'!A:A,'Product Families'!S:S),"")</f>
        <v>0</v>
      </c>
    </row>
    <row r="259" ht="14.25" customHeight="1">
      <c r="A259" s="138" t="s">
        <v>1284</v>
      </c>
      <c r="B259" s="122"/>
      <c r="C259" s="138" t="s">
        <v>127</v>
      </c>
      <c r="D259" s="7">
        <f t="array" ref="D259">IFERROR(XLOOKUP($C259,'Product Families'!$A:$A,'Product Families'!$D:$D),"")</f>
        <v>18</v>
      </c>
      <c r="E259" s="7">
        <f t="array" ref="E259">IFERROR(XLOOKUP($C259,'Product Families'!$A:$A,'Product Families'!$E:$E),"")</f>
        <v>19</v>
      </c>
      <c r="F259" s="7">
        <f t="array" ref="F259">IFERROR(XLOOKUP($C259,'Product Families'!$A:$A,'Product Families'!$F:$F),"")</f>
        <v>20</v>
      </c>
      <c r="G259" s="7">
        <f t="array" ref="G259">IFERROR(XLOOKUP($C259,'Product Families'!$A:$A,'Product Families'!$G:$G),"")</f>
        <v>22</v>
      </c>
      <c r="J259" s="7" t="str">
        <f>IFERROR(ROUND(AVERAGEIF('Week 1 - Making'!$B:$B,'Product List'!$A259,'Week 1 - Making'!$P:$P),0),"")</f>
        <v/>
      </c>
      <c r="K259" s="7" t="str">
        <f>IFERROR(ROUND(AVERAGEIF('Week 2 - Making'!$B:$B,'Product List'!$A259,'Week 2 - Making'!$P:$P),0),"")</f>
        <v/>
      </c>
      <c r="L259" s="263" t="str">
        <f>IFERROR(ROUND(AVERAGEIF('Week 3 - Making'!$B:$B,'Product List'!$A259,'Week 3 - Making'!$P:$P),0),"")</f>
        <v/>
      </c>
      <c r="M259" s="7" t="str">
        <f>IFERROR(ROUND(AVERAGEIF('Week 4 - Making'!$B:$B,'Product List'!$A259,'Week 4 - Making'!$P:$P),0),"")</f>
        <v/>
      </c>
      <c r="N259" s="7" t="str">
        <f>IFERROR(ROUND(AVERAGEIF('Week 5 - Making'!$B:$B,'Product List'!$A259,'Week 5 - Making'!$P:$P),0),"")</f>
        <v/>
      </c>
      <c r="O259" s="7"/>
      <c r="P259" s="7">
        <f t="array" ref="P259">iferror(xlookup(C259,'Product Families'!A:A,'Product Families'!S:S),"")</f>
        <v>0</v>
      </c>
    </row>
    <row r="260" ht="14.25" customHeight="1">
      <c r="A260" s="138" t="s">
        <v>1286</v>
      </c>
      <c r="B260" s="122"/>
      <c r="C260" s="138" t="s">
        <v>127</v>
      </c>
      <c r="D260" s="7">
        <f t="array" ref="D260">IFERROR(XLOOKUP($C260,'Product Families'!$A:$A,'Product Families'!$D:$D),"")</f>
        <v>18</v>
      </c>
      <c r="E260" s="7">
        <f t="array" ref="E260">IFERROR(XLOOKUP($C260,'Product Families'!$A:$A,'Product Families'!$E:$E),"")</f>
        <v>19</v>
      </c>
      <c r="F260" s="7">
        <f t="array" ref="F260">IFERROR(XLOOKUP($C260,'Product Families'!$A:$A,'Product Families'!$F:$F),"")</f>
        <v>20</v>
      </c>
      <c r="G260" s="7">
        <f t="array" ref="G260">IFERROR(XLOOKUP($C260,'Product Families'!$A:$A,'Product Families'!$G:$G),"")</f>
        <v>22</v>
      </c>
      <c r="J260" s="7" t="str">
        <f>IFERROR(ROUND(AVERAGEIF('Week 1 - Making'!$B:$B,'Product List'!$A260,'Week 1 - Making'!$P:$P),0),"")</f>
        <v/>
      </c>
      <c r="K260" s="7">
        <f>IFERROR(ROUND(AVERAGEIF('Week 2 - Making'!$B:$B,'Product List'!$A260,'Week 2 - Making'!$P:$P),0),"")</f>
        <v>20</v>
      </c>
      <c r="L260" s="263" t="str">
        <f>IFERROR(ROUND(AVERAGEIF('Week 3 - Making'!$B:$B,'Product List'!$A260,'Week 3 - Making'!$P:$P),0),"")</f>
        <v/>
      </c>
      <c r="M260" s="7" t="str">
        <f>IFERROR(ROUND(AVERAGEIF('Week 4 - Making'!$B:$B,'Product List'!$A260,'Week 4 - Making'!$P:$P),0),"")</f>
        <v/>
      </c>
      <c r="N260" s="7" t="str">
        <f>IFERROR(ROUND(AVERAGEIF('Week 5 - Making'!$B:$B,'Product List'!$A260,'Week 5 - Making'!$P:$P),0),"")</f>
        <v/>
      </c>
      <c r="O260" s="7"/>
      <c r="P260" s="7">
        <f t="array" ref="P260">iferror(xlookup(C260,'Product Families'!A:A,'Product Families'!S:S),"")</f>
        <v>0</v>
      </c>
    </row>
    <row r="261" ht="14.25" customHeight="1">
      <c r="A261" s="288" t="s">
        <v>1287</v>
      </c>
      <c r="B261" s="289"/>
      <c r="C261" s="138" t="s">
        <v>129</v>
      </c>
      <c r="D261" s="7">
        <f t="array" ref="D261">IFERROR(XLOOKUP($C261,'Product Families'!$A:$A,'Product Families'!$D:$D),"")</f>
        <v>52</v>
      </c>
      <c r="E261" s="7">
        <f t="array" ref="E261">IFERROR(XLOOKUP($C261,'Product Families'!$A:$A,'Product Families'!$E:$E),"")</f>
        <v>54</v>
      </c>
      <c r="F261" s="7">
        <f t="array" ref="F261">IFERROR(XLOOKUP($C261,'Product Families'!$A:$A,'Product Families'!$F:$F),"")</f>
        <v>58</v>
      </c>
      <c r="G261" s="7">
        <f t="array" ref="G261">IFERROR(XLOOKUP($C261,'Product Families'!$A:$A,'Product Families'!$G:$G),"")</f>
        <v>62</v>
      </c>
      <c r="J261" s="7" t="str">
        <f>IFERROR(ROUND(AVERAGEIF('Week 1 - Making'!$B:$B,'Product List'!$A261,'Week 1 - Making'!$P:$P),0),"")</f>
        <v/>
      </c>
      <c r="K261" s="7" t="str">
        <f>IFERROR(ROUND(AVERAGEIF('Week 2 - Making'!$B:$B,'Product List'!$A261,'Week 2 - Making'!$P:$P),0),"")</f>
        <v/>
      </c>
      <c r="L261" s="263" t="str">
        <f>IFERROR(ROUND(AVERAGEIF('Week 3 - Making'!$B:$B,'Product List'!$A261,'Week 3 - Making'!$P:$P),0),"")</f>
        <v/>
      </c>
      <c r="M261" s="7" t="str">
        <f>IFERROR(ROUND(AVERAGEIF('Week 4 - Making'!$B:$B,'Product List'!$A261,'Week 4 - Making'!$P:$P),0),"")</f>
        <v/>
      </c>
      <c r="N261" s="7" t="str">
        <f>IFERROR(ROUND(AVERAGEIF('Week 5 - Making'!$B:$B,'Product List'!$A261,'Week 5 - Making'!$P:$P),0),"")</f>
        <v/>
      </c>
      <c r="O261" s="7"/>
      <c r="P261" s="7">
        <f t="array" ref="P261">iferror(xlookup(C261,'Product Families'!A:A,'Product Families'!S:S),"")</f>
        <v>0</v>
      </c>
    </row>
    <row r="262" ht="14.25" customHeight="1">
      <c r="A262" s="138" t="s">
        <v>1288</v>
      </c>
      <c r="B262" s="122"/>
      <c r="C262" s="138" t="s">
        <v>129</v>
      </c>
      <c r="D262" s="7">
        <f t="array" ref="D262">IFERROR(XLOOKUP($C262,'Product Families'!$A:$A,'Product Families'!$D:$D),"")</f>
        <v>52</v>
      </c>
      <c r="E262" s="7">
        <f t="array" ref="E262">IFERROR(XLOOKUP($C262,'Product Families'!$A:$A,'Product Families'!$E:$E),"")</f>
        <v>54</v>
      </c>
      <c r="F262" s="7">
        <f t="array" ref="F262">IFERROR(XLOOKUP($C262,'Product Families'!$A:$A,'Product Families'!$F:$F),"")</f>
        <v>58</v>
      </c>
      <c r="G262" s="7">
        <f t="array" ref="G262">IFERROR(XLOOKUP($C262,'Product Families'!$A:$A,'Product Families'!$G:$G),"")</f>
        <v>62</v>
      </c>
      <c r="J262" s="7" t="str">
        <f>IFERROR(ROUND(AVERAGEIF('Week 1 - Making'!$B:$B,'Product List'!$A262,'Week 1 - Making'!$P:$P),0),"")</f>
        <v/>
      </c>
      <c r="K262" s="7" t="str">
        <f>IFERROR(ROUND(AVERAGEIF('Week 2 - Making'!$B:$B,'Product List'!$A262,'Week 2 - Making'!$P:$P),0),"")</f>
        <v/>
      </c>
      <c r="L262" s="263" t="str">
        <f>IFERROR(ROUND(AVERAGEIF('Week 3 - Making'!$B:$B,'Product List'!$A262,'Week 3 - Making'!$P:$P),0),"")</f>
        <v/>
      </c>
      <c r="M262" s="7" t="str">
        <f>IFERROR(ROUND(AVERAGEIF('Week 4 - Making'!$B:$B,'Product List'!$A262,'Week 4 - Making'!$P:$P),0),"")</f>
        <v/>
      </c>
      <c r="N262" s="7" t="str">
        <f>IFERROR(ROUND(AVERAGEIF('Week 5 - Making'!$B:$B,'Product List'!$A262,'Week 5 - Making'!$P:$P),0),"")</f>
        <v/>
      </c>
      <c r="O262" s="7"/>
      <c r="P262" s="7">
        <f t="array" ref="P262">iferror(xlookup(C262,'Product Families'!A:A,'Product Families'!S:S),"")</f>
        <v>0</v>
      </c>
    </row>
    <row r="263" ht="14.25" customHeight="1">
      <c r="A263" s="138" t="s">
        <v>1289</v>
      </c>
      <c r="B263" s="122"/>
      <c r="C263" s="138" t="s">
        <v>129</v>
      </c>
      <c r="D263" s="7">
        <f t="array" ref="D263">IFERROR(XLOOKUP($C263,'Product Families'!$A:$A,'Product Families'!$D:$D),"")</f>
        <v>52</v>
      </c>
      <c r="E263" s="7">
        <f t="array" ref="E263">IFERROR(XLOOKUP($C263,'Product Families'!$A:$A,'Product Families'!$E:$E),"")</f>
        <v>54</v>
      </c>
      <c r="F263" s="7">
        <f t="array" ref="F263">IFERROR(XLOOKUP($C263,'Product Families'!$A:$A,'Product Families'!$F:$F),"")</f>
        <v>58</v>
      </c>
      <c r="G263" s="7">
        <f t="array" ref="G263">IFERROR(XLOOKUP($C263,'Product Families'!$A:$A,'Product Families'!$G:$G),"")</f>
        <v>62</v>
      </c>
      <c r="J263" s="7" t="str">
        <f>IFERROR(ROUND(AVERAGEIF('Week 1 - Making'!$B:$B,'Product List'!$A263,'Week 1 - Making'!$P:$P),0),"")</f>
        <v/>
      </c>
      <c r="K263" s="7" t="str">
        <f>IFERROR(ROUND(AVERAGEIF('Week 2 - Making'!$B:$B,'Product List'!$A263,'Week 2 - Making'!$P:$P),0),"")</f>
        <v/>
      </c>
      <c r="L263" s="263" t="str">
        <f>IFERROR(ROUND(AVERAGEIF('Week 3 - Making'!$B:$B,'Product List'!$A263,'Week 3 - Making'!$P:$P),0),"")</f>
        <v/>
      </c>
      <c r="M263" s="7" t="str">
        <f>IFERROR(ROUND(AVERAGEIF('Week 4 - Making'!$B:$B,'Product List'!$A263,'Week 4 - Making'!$P:$P),0),"")</f>
        <v/>
      </c>
      <c r="N263" s="7" t="str">
        <f>IFERROR(ROUND(AVERAGEIF('Week 5 - Making'!$B:$B,'Product List'!$A263,'Week 5 - Making'!$P:$P),0),"")</f>
        <v/>
      </c>
      <c r="O263" s="7"/>
      <c r="P263" s="7">
        <f t="array" ref="P263">iferror(xlookup(C263,'Product Families'!A:A,'Product Families'!S:S),"")</f>
        <v>0</v>
      </c>
    </row>
    <row r="264" ht="14.25" customHeight="1">
      <c r="A264" s="138" t="s">
        <v>1290</v>
      </c>
      <c r="B264" s="122"/>
      <c r="C264" s="138" t="s">
        <v>129</v>
      </c>
      <c r="D264" s="7">
        <f t="array" ref="D264">IFERROR(XLOOKUP($C264,'Product Families'!$A:$A,'Product Families'!$D:$D),"")</f>
        <v>52</v>
      </c>
      <c r="E264" s="7">
        <f t="array" ref="E264">IFERROR(XLOOKUP($C264,'Product Families'!$A:$A,'Product Families'!$E:$E),"")</f>
        <v>54</v>
      </c>
      <c r="F264" s="7">
        <f t="array" ref="F264">IFERROR(XLOOKUP($C264,'Product Families'!$A:$A,'Product Families'!$F:$F),"")</f>
        <v>58</v>
      </c>
      <c r="G264" s="7">
        <f t="array" ref="G264">IFERROR(XLOOKUP($C264,'Product Families'!$A:$A,'Product Families'!$G:$G),"")</f>
        <v>62</v>
      </c>
      <c r="J264" s="7" t="str">
        <f>IFERROR(ROUND(AVERAGEIF('Week 1 - Making'!$B:$B,'Product List'!$A264,'Week 1 - Making'!$P:$P),0),"")</f>
        <v/>
      </c>
      <c r="K264" s="7" t="str">
        <f>IFERROR(ROUND(AVERAGEIF('Week 2 - Making'!$B:$B,'Product List'!$A264,'Week 2 - Making'!$P:$P),0),"")</f>
        <v/>
      </c>
      <c r="L264" s="263" t="str">
        <f>IFERROR(ROUND(AVERAGEIF('Week 3 - Making'!$B:$B,'Product List'!$A264,'Week 3 - Making'!$P:$P),0),"")</f>
        <v/>
      </c>
      <c r="M264" s="7" t="str">
        <f>IFERROR(ROUND(AVERAGEIF('Week 4 - Making'!$B:$B,'Product List'!$A264,'Week 4 - Making'!$P:$P),0),"")</f>
        <v/>
      </c>
      <c r="N264" s="7" t="str">
        <f>IFERROR(ROUND(AVERAGEIF('Week 5 - Making'!$B:$B,'Product List'!$A264,'Week 5 - Making'!$P:$P),0),"")</f>
        <v/>
      </c>
      <c r="O264" s="7"/>
      <c r="P264" s="7">
        <f t="array" ref="P264">iferror(xlookup(C264,'Product Families'!A:A,'Product Families'!S:S),"")</f>
        <v>0</v>
      </c>
    </row>
    <row r="265" ht="14.25" customHeight="1">
      <c r="A265" s="138" t="s">
        <v>1291</v>
      </c>
      <c r="B265" s="122"/>
      <c r="C265" s="138" t="s">
        <v>129</v>
      </c>
      <c r="D265" s="7">
        <f t="array" ref="D265">IFERROR(XLOOKUP($C265,'Product Families'!$A:$A,'Product Families'!$D:$D),"")</f>
        <v>52</v>
      </c>
      <c r="E265" s="7">
        <f t="array" ref="E265">IFERROR(XLOOKUP($C265,'Product Families'!$A:$A,'Product Families'!$E:$E),"")</f>
        <v>54</v>
      </c>
      <c r="F265" s="7">
        <f t="array" ref="F265">IFERROR(XLOOKUP($C265,'Product Families'!$A:$A,'Product Families'!$F:$F),"")</f>
        <v>58</v>
      </c>
      <c r="G265" s="7">
        <f t="array" ref="G265">IFERROR(XLOOKUP($C265,'Product Families'!$A:$A,'Product Families'!$G:$G),"")</f>
        <v>62</v>
      </c>
      <c r="J265" s="7" t="str">
        <f>IFERROR(ROUND(AVERAGEIF('Week 1 - Making'!$B:$B,'Product List'!$A265,'Week 1 - Making'!$P:$P),0),"")</f>
        <v/>
      </c>
      <c r="K265" s="7" t="str">
        <f>IFERROR(ROUND(AVERAGEIF('Week 2 - Making'!$B:$B,'Product List'!$A265,'Week 2 - Making'!$P:$P),0),"")</f>
        <v/>
      </c>
      <c r="L265" s="263" t="str">
        <f>IFERROR(ROUND(AVERAGEIF('Week 3 - Making'!$B:$B,'Product List'!$A265,'Week 3 - Making'!$P:$P),0),"")</f>
        <v/>
      </c>
      <c r="M265" s="7" t="str">
        <f>IFERROR(ROUND(AVERAGEIF('Week 4 - Making'!$B:$B,'Product List'!$A265,'Week 4 - Making'!$P:$P),0),"")</f>
        <v/>
      </c>
      <c r="N265" s="7" t="str">
        <f>IFERROR(ROUND(AVERAGEIF('Week 5 - Making'!$B:$B,'Product List'!$A265,'Week 5 - Making'!$P:$P),0),"")</f>
        <v/>
      </c>
      <c r="O265" s="7"/>
      <c r="P265" s="7">
        <f t="array" ref="P265">iferror(xlookup(C265,'Product Families'!A:A,'Product Families'!S:S),"")</f>
        <v>0</v>
      </c>
    </row>
    <row r="266" ht="14.25" customHeight="1">
      <c r="A266" s="138" t="s">
        <v>1293</v>
      </c>
      <c r="B266" s="122"/>
      <c r="C266" s="138" t="s">
        <v>129</v>
      </c>
      <c r="D266" s="7">
        <f t="array" ref="D266">IFERROR(XLOOKUP($C266,'Product Families'!$A:$A,'Product Families'!$D:$D),"")</f>
        <v>52</v>
      </c>
      <c r="E266" s="7">
        <f t="array" ref="E266">IFERROR(XLOOKUP($C266,'Product Families'!$A:$A,'Product Families'!$E:$E),"")</f>
        <v>54</v>
      </c>
      <c r="F266" s="7">
        <f t="array" ref="F266">IFERROR(XLOOKUP($C266,'Product Families'!$A:$A,'Product Families'!$F:$F),"")</f>
        <v>58</v>
      </c>
      <c r="G266" s="7">
        <f t="array" ref="G266">IFERROR(XLOOKUP($C266,'Product Families'!$A:$A,'Product Families'!$G:$G),"")</f>
        <v>62</v>
      </c>
      <c r="J266" s="7" t="str">
        <f>IFERROR(ROUND(AVERAGEIF('Week 1 - Making'!$B:$B,'Product List'!$A266,'Week 1 - Making'!$P:$P),0),"")</f>
        <v/>
      </c>
      <c r="K266" s="7" t="str">
        <f>IFERROR(ROUND(AVERAGEIF('Week 2 - Making'!$B:$B,'Product List'!$A266,'Week 2 - Making'!$P:$P),0),"")</f>
        <v/>
      </c>
      <c r="L266" s="263" t="str">
        <f>IFERROR(ROUND(AVERAGEIF('Week 3 - Making'!$B:$B,'Product List'!$A266,'Week 3 - Making'!$P:$P),0),"")</f>
        <v/>
      </c>
      <c r="M266" s="7" t="str">
        <f>IFERROR(ROUND(AVERAGEIF('Week 4 - Making'!$B:$B,'Product List'!$A266,'Week 4 - Making'!$P:$P),0),"")</f>
        <v/>
      </c>
      <c r="N266" s="7" t="str">
        <f>IFERROR(ROUND(AVERAGEIF('Week 5 - Making'!$B:$B,'Product List'!$A266,'Week 5 - Making'!$P:$P),0),"")</f>
        <v/>
      </c>
      <c r="O266" s="7"/>
      <c r="P266" s="7">
        <f t="array" ref="P266">iferror(xlookup(C266,'Product Families'!A:A,'Product Families'!S:S),"")</f>
        <v>0</v>
      </c>
    </row>
    <row r="267" ht="14.25" customHeight="1">
      <c r="A267" s="138" t="s">
        <v>1295</v>
      </c>
      <c r="B267" s="122"/>
      <c r="C267" s="138" t="s">
        <v>129</v>
      </c>
      <c r="D267" s="7">
        <f t="array" ref="D267">IFERROR(XLOOKUP($C267,'Product Families'!$A:$A,'Product Families'!$D:$D),"")</f>
        <v>52</v>
      </c>
      <c r="E267" s="7">
        <f t="array" ref="E267">IFERROR(XLOOKUP($C267,'Product Families'!$A:$A,'Product Families'!$E:$E),"")</f>
        <v>54</v>
      </c>
      <c r="F267" s="7">
        <f t="array" ref="F267">IFERROR(XLOOKUP($C267,'Product Families'!$A:$A,'Product Families'!$F:$F),"")</f>
        <v>58</v>
      </c>
      <c r="G267" s="7">
        <f t="array" ref="G267">IFERROR(XLOOKUP($C267,'Product Families'!$A:$A,'Product Families'!$G:$G),"")</f>
        <v>62</v>
      </c>
      <c r="J267" s="7" t="str">
        <f>IFERROR(ROUND(AVERAGEIF('Week 1 - Making'!$B:$B,'Product List'!$A267,'Week 1 - Making'!$P:$P),0),"")</f>
        <v/>
      </c>
      <c r="K267" s="7" t="str">
        <f>IFERROR(ROUND(AVERAGEIF('Week 2 - Making'!$B:$B,'Product List'!$A267,'Week 2 - Making'!$P:$P),0),"")</f>
        <v/>
      </c>
      <c r="L267" s="263" t="str">
        <f>IFERROR(ROUND(AVERAGEIF('Week 3 - Making'!$B:$B,'Product List'!$A267,'Week 3 - Making'!$P:$P),0),"")</f>
        <v/>
      </c>
      <c r="M267" s="7" t="str">
        <f>IFERROR(ROUND(AVERAGEIF('Week 4 - Making'!$B:$B,'Product List'!$A267,'Week 4 - Making'!$P:$P),0),"")</f>
        <v/>
      </c>
      <c r="N267" s="7" t="str">
        <f>IFERROR(ROUND(AVERAGEIF('Week 5 - Making'!$B:$B,'Product List'!$A267,'Week 5 - Making'!$P:$P),0),"")</f>
        <v/>
      </c>
      <c r="O267" s="7"/>
      <c r="P267" s="7">
        <f t="array" ref="P267">iferror(xlookup(C267,'Product Families'!A:A,'Product Families'!S:S),"")</f>
        <v>0</v>
      </c>
    </row>
    <row r="268" ht="14.25" customHeight="1">
      <c r="A268" s="138" t="s">
        <v>1311</v>
      </c>
      <c r="B268" s="122"/>
      <c r="C268" s="138" t="s">
        <v>129</v>
      </c>
      <c r="D268" s="7">
        <f t="array" ref="D268">IFERROR(XLOOKUP($C268,'Product Families'!$A:$A,'Product Families'!$D:$D),"")</f>
        <v>52</v>
      </c>
      <c r="E268" s="7">
        <f t="array" ref="E268">IFERROR(XLOOKUP($C268,'Product Families'!$A:$A,'Product Families'!$E:$E),"")</f>
        <v>54</v>
      </c>
      <c r="F268" s="7">
        <f t="array" ref="F268">IFERROR(XLOOKUP($C268,'Product Families'!$A:$A,'Product Families'!$F:$F),"")</f>
        <v>58</v>
      </c>
      <c r="G268" s="7">
        <f t="array" ref="G268">IFERROR(XLOOKUP($C268,'Product Families'!$A:$A,'Product Families'!$G:$G),"")</f>
        <v>62</v>
      </c>
      <c r="J268" s="7" t="str">
        <f>IFERROR(ROUND(AVERAGEIF('Week 1 - Making'!$B:$B,'Product List'!$A268,'Week 1 - Making'!$P:$P),0),"")</f>
        <v/>
      </c>
      <c r="K268" s="7" t="str">
        <f>IFERROR(ROUND(AVERAGEIF('Week 2 - Making'!$B:$B,'Product List'!$A268,'Week 2 - Making'!$P:$P),0),"")</f>
        <v/>
      </c>
      <c r="L268" s="263" t="str">
        <f>IFERROR(ROUND(AVERAGEIF('Week 3 - Making'!$B:$B,'Product List'!$A268,'Week 3 - Making'!$P:$P),0),"")</f>
        <v/>
      </c>
      <c r="M268" s="7" t="str">
        <f>IFERROR(ROUND(AVERAGEIF('Week 4 - Making'!$B:$B,'Product List'!$A268,'Week 4 - Making'!$P:$P),0),"")</f>
        <v/>
      </c>
      <c r="N268" s="7" t="str">
        <f>IFERROR(ROUND(AVERAGEIF('Week 5 - Making'!$B:$B,'Product List'!$A268,'Week 5 - Making'!$P:$P),0),"")</f>
        <v/>
      </c>
      <c r="O268" s="7"/>
      <c r="P268" s="7">
        <f t="array" ref="P268">iferror(xlookup(C268,'Product Families'!A:A,'Product Families'!S:S),"")</f>
        <v>0</v>
      </c>
    </row>
    <row r="269" ht="14.25" customHeight="1">
      <c r="A269" s="364" t="s">
        <v>1312</v>
      </c>
      <c r="B269" s="289"/>
      <c r="C269" s="138" t="s">
        <v>129</v>
      </c>
      <c r="D269" s="7">
        <f t="array" ref="D269">IFERROR(XLOOKUP($C269,'Product Families'!$A:$A,'Product Families'!$D:$D),"")</f>
        <v>52</v>
      </c>
      <c r="E269" s="7">
        <f t="array" ref="E269">IFERROR(XLOOKUP($C269,'Product Families'!$A:$A,'Product Families'!$E:$E),"")</f>
        <v>54</v>
      </c>
      <c r="F269" s="7">
        <f t="array" ref="F269">IFERROR(XLOOKUP($C269,'Product Families'!$A:$A,'Product Families'!$F:$F),"")</f>
        <v>58</v>
      </c>
      <c r="G269" s="7">
        <f t="array" ref="G269">IFERROR(XLOOKUP($C269,'Product Families'!$A:$A,'Product Families'!$G:$G),"")</f>
        <v>62</v>
      </c>
      <c r="J269" s="7" t="str">
        <f>IFERROR(ROUND(AVERAGEIF('Week 1 - Making'!$B:$B,'Product List'!$A269,'Week 1 - Making'!$P:$P),0),"")</f>
        <v/>
      </c>
      <c r="K269" s="7" t="str">
        <f>IFERROR(ROUND(AVERAGEIF('Week 2 - Making'!$B:$B,'Product List'!$A269,'Week 2 - Making'!$P:$P),0),"")</f>
        <v/>
      </c>
      <c r="L269" s="263" t="str">
        <f>IFERROR(ROUND(AVERAGEIF('Week 3 - Making'!$B:$B,'Product List'!$A269,'Week 3 - Making'!$P:$P),0),"")</f>
        <v/>
      </c>
      <c r="M269" s="7" t="str">
        <f>IFERROR(ROUND(AVERAGEIF('Week 4 - Making'!$B:$B,'Product List'!$A269,'Week 4 - Making'!$P:$P),0),"")</f>
        <v/>
      </c>
      <c r="N269" s="7" t="str">
        <f>IFERROR(ROUND(AVERAGEIF('Week 5 - Making'!$B:$B,'Product List'!$A269,'Week 5 - Making'!$P:$P),0),"")</f>
        <v/>
      </c>
      <c r="O269" s="7"/>
      <c r="P269" s="7">
        <f t="array" ref="P269">iferror(xlookup(C269,'Product Families'!A:A,'Product Families'!S:S),"")</f>
        <v>0</v>
      </c>
    </row>
    <row r="270" ht="14.25" customHeight="1">
      <c r="A270" s="129" t="s">
        <v>1313</v>
      </c>
      <c r="B270" s="122"/>
      <c r="C270" s="138" t="s">
        <v>129</v>
      </c>
      <c r="D270" s="7">
        <f t="array" ref="D270">IFERROR(XLOOKUP($C270,'Product Families'!$A:$A,'Product Families'!$D:$D),"")</f>
        <v>52</v>
      </c>
      <c r="E270" s="7">
        <f t="array" ref="E270">IFERROR(XLOOKUP($C270,'Product Families'!$A:$A,'Product Families'!$E:$E),"")</f>
        <v>54</v>
      </c>
      <c r="F270" s="7">
        <f t="array" ref="F270">IFERROR(XLOOKUP($C270,'Product Families'!$A:$A,'Product Families'!$F:$F),"")</f>
        <v>58</v>
      </c>
      <c r="G270" s="7">
        <f t="array" ref="G270">IFERROR(XLOOKUP($C270,'Product Families'!$A:$A,'Product Families'!$G:$G),"")</f>
        <v>62</v>
      </c>
      <c r="J270" s="7" t="str">
        <f>IFERROR(ROUND(AVERAGEIF('Week 1 - Making'!$B:$B,'Product List'!$A270,'Week 1 - Making'!$P:$P),0),"")</f>
        <v/>
      </c>
      <c r="K270" s="7" t="str">
        <f>IFERROR(ROUND(AVERAGEIF('Week 2 - Making'!$B:$B,'Product List'!$A270,'Week 2 - Making'!$P:$P),0),"")</f>
        <v/>
      </c>
      <c r="L270" s="263" t="str">
        <f>IFERROR(ROUND(AVERAGEIF('Week 3 - Making'!$B:$B,'Product List'!$A270,'Week 3 - Making'!$P:$P),0),"")</f>
        <v/>
      </c>
      <c r="M270" s="7" t="str">
        <f>IFERROR(ROUND(AVERAGEIF('Week 4 - Making'!$B:$B,'Product List'!$A270,'Week 4 - Making'!$P:$P),0),"")</f>
        <v/>
      </c>
      <c r="N270" s="7" t="str">
        <f>IFERROR(ROUND(AVERAGEIF('Week 5 - Making'!$B:$B,'Product List'!$A270,'Week 5 - Making'!$P:$P),0),"")</f>
        <v/>
      </c>
      <c r="O270" s="7"/>
      <c r="P270" s="7">
        <f t="array" ref="P270">iferror(xlookup(C270,'Product Families'!A:A,'Product Families'!S:S),"")</f>
        <v>0</v>
      </c>
    </row>
    <row r="271" ht="14.25" customHeight="1">
      <c r="A271" s="364" t="s">
        <v>1314</v>
      </c>
      <c r="B271" s="289"/>
      <c r="C271" s="138" t="s">
        <v>137</v>
      </c>
      <c r="D271" s="124">
        <f t="array" ref="D271">IFERROR(XLOOKUP($C271,'Product Families'!$A:$A,'Product Families'!$D:$D),"")</f>
        <v>18</v>
      </c>
      <c r="E271" s="124">
        <f t="array" ref="E271">IFERROR(XLOOKUP($C271,'Product Families'!$A:$A,'Product Families'!$E:$E),"")</f>
        <v>19</v>
      </c>
      <c r="F271" s="124">
        <f t="array" ref="F271">IFERROR(XLOOKUP($C271,'Product Families'!$A:$A,'Product Families'!$F:$F),"")</f>
        <v>20</v>
      </c>
      <c r="G271" s="124">
        <f t="array" ref="G271">IFERROR(XLOOKUP($C271,'Product Families'!$A:$A,'Product Families'!$G:$G),"")</f>
        <v>22</v>
      </c>
      <c r="H271" s="122"/>
      <c r="I271" s="122"/>
      <c r="J271" s="122" t="str">
        <f>IFERROR(ROUND(AVERAGEIF('Week 1 - Making'!$B:$B,'Product List'!$A271,'Week 1 - Making'!$P:$P),0),"")</f>
        <v/>
      </c>
      <c r="K271" s="122" t="str">
        <f>IFERROR(ROUND(AVERAGEIF('Week 2 - Making'!$B:$B,'Product List'!$A271,'Week 2 - Making'!$P:$P),0),"")</f>
        <v/>
      </c>
      <c r="L271" s="122" t="str">
        <f>IFERROR(ROUND(AVERAGEIF('Week 3 - Making'!$B:$B,'Product List'!$A271,'Week 3 - Making'!$P:$P),0),"")</f>
        <v/>
      </c>
      <c r="M271" s="122" t="str">
        <f>IFERROR(ROUND(AVERAGEIF('Week 4 - Making'!$B:$B,'Product List'!$A271,'Week 4 - Making'!$P:$P),0),"")</f>
        <v/>
      </c>
      <c r="N271" s="122" t="str">
        <f>IFERROR(ROUND(AVERAGEIF('Week 5 - Making'!$B:$B,'Product List'!$A271,'Week 5 - Making'!$P:$P),0),"")</f>
        <v/>
      </c>
      <c r="O271" s="122"/>
      <c r="P271" s="290">
        <f t="array" ref="P271">iferror(xlookup(C271,'Product Families'!A:A,'Product Families'!S:S),"")</f>
        <v>0</v>
      </c>
    </row>
    <row r="272" ht="14.25" customHeight="1">
      <c r="A272" s="129" t="s">
        <v>1315</v>
      </c>
      <c r="B272" s="122"/>
      <c r="C272" s="138" t="s">
        <v>137</v>
      </c>
      <c r="D272" s="7">
        <f t="array" ref="D272">IFERROR(XLOOKUP($C272,'Product Families'!$A:$A,'Product Families'!$D:$D),"")</f>
        <v>18</v>
      </c>
      <c r="E272" s="7">
        <f t="array" ref="E272">IFERROR(XLOOKUP($C272,'Product Families'!$A:$A,'Product Families'!$E:$E),"")</f>
        <v>19</v>
      </c>
      <c r="F272" s="7">
        <f t="array" ref="F272">IFERROR(XLOOKUP($C272,'Product Families'!$A:$A,'Product Families'!$F:$F),"")</f>
        <v>20</v>
      </c>
      <c r="G272" s="7">
        <f t="array" ref="G272">IFERROR(XLOOKUP($C272,'Product Families'!$A:$A,'Product Families'!$G:$G),"")</f>
        <v>22</v>
      </c>
      <c r="J272" s="7" t="str">
        <f>IFERROR(ROUND(AVERAGEIF('Week 1 - Making'!$B:$B,'Product List'!$A272,'Week 1 - Making'!$P:$P),0),"")</f>
        <v/>
      </c>
      <c r="K272" s="7" t="str">
        <f>IFERROR(ROUND(AVERAGEIF('Week 2 - Making'!$B:$B,'Product List'!$A272,'Week 2 - Making'!$P:$P),0),"")</f>
        <v/>
      </c>
      <c r="L272" s="263" t="str">
        <f>IFERROR(ROUND(AVERAGEIF('Week 3 - Making'!$B:$B,'Product List'!$A272,'Week 3 - Making'!$P:$P),0),"")</f>
        <v/>
      </c>
      <c r="M272" s="7" t="str">
        <f>IFERROR(ROUND(AVERAGEIF('Week 4 - Making'!$B:$B,'Product List'!$A272,'Week 4 - Making'!$P:$P),0),"")</f>
        <v/>
      </c>
      <c r="N272" s="7" t="str">
        <f>IFERROR(ROUND(AVERAGEIF('Week 5 - Making'!$B:$B,'Product List'!$A272,'Week 5 - Making'!$P:$P),0),"")</f>
        <v/>
      </c>
      <c r="O272" s="7"/>
      <c r="P272" s="7">
        <f t="array" ref="P272">iferror(xlookup(C272,'Product Families'!A:A,'Product Families'!S:S),"")</f>
        <v>0</v>
      </c>
    </row>
    <row r="273" ht="14.25" customHeight="1">
      <c r="A273" s="129" t="s">
        <v>1316</v>
      </c>
      <c r="B273" s="122"/>
      <c r="C273" s="138" t="s">
        <v>137</v>
      </c>
      <c r="D273" s="7">
        <f t="array" ref="D273">IFERROR(XLOOKUP($C273,'Product Families'!$A:$A,'Product Families'!$D:$D),"")</f>
        <v>18</v>
      </c>
      <c r="E273" s="7">
        <f t="array" ref="E273">IFERROR(XLOOKUP($C273,'Product Families'!$A:$A,'Product Families'!$E:$E),"")</f>
        <v>19</v>
      </c>
      <c r="F273" s="7">
        <f t="array" ref="F273">IFERROR(XLOOKUP($C273,'Product Families'!$A:$A,'Product Families'!$F:$F),"")</f>
        <v>20</v>
      </c>
      <c r="G273" s="7">
        <f t="array" ref="G273">IFERROR(XLOOKUP($C273,'Product Families'!$A:$A,'Product Families'!$G:$G),"")</f>
        <v>22</v>
      </c>
      <c r="J273" s="7" t="str">
        <f>IFERROR(ROUND(AVERAGEIF('Week 1 - Making'!$B:$B,'Product List'!$A273,'Week 1 - Making'!$P:$P),0),"")</f>
        <v/>
      </c>
      <c r="K273" s="7" t="str">
        <f>IFERROR(ROUND(AVERAGEIF('Week 2 - Making'!$B:$B,'Product List'!$A273,'Week 2 - Making'!$P:$P),0),"")</f>
        <v/>
      </c>
      <c r="L273" s="263" t="str">
        <f>IFERROR(ROUND(AVERAGEIF('Week 3 - Making'!$B:$B,'Product List'!$A273,'Week 3 - Making'!$P:$P),0),"")</f>
        <v/>
      </c>
      <c r="M273" s="7" t="str">
        <f>IFERROR(ROUND(AVERAGEIF('Week 4 - Making'!$B:$B,'Product List'!$A273,'Week 4 - Making'!$P:$P),0),"")</f>
        <v/>
      </c>
      <c r="N273" s="7" t="str">
        <f>IFERROR(ROUND(AVERAGEIF('Week 5 - Making'!$B:$B,'Product List'!$A273,'Week 5 - Making'!$P:$P),0),"")</f>
        <v/>
      </c>
      <c r="O273" s="7"/>
      <c r="P273" s="7">
        <f t="array" ref="P273">iferror(xlookup(C273,'Product Families'!A:A,'Product Families'!S:S),"")</f>
        <v>0</v>
      </c>
    </row>
    <row r="274" ht="14.25" customHeight="1">
      <c r="A274" s="288" t="s">
        <v>1317</v>
      </c>
      <c r="B274" s="289"/>
      <c r="C274" s="138" t="s">
        <v>137</v>
      </c>
      <c r="D274" s="7">
        <f t="array" ref="D274">IFERROR(XLOOKUP($C274,'Product Families'!$A:$A,'Product Families'!$D:$D),"")</f>
        <v>18</v>
      </c>
      <c r="E274" s="7">
        <f t="array" ref="E274">IFERROR(XLOOKUP($C274,'Product Families'!$A:$A,'Product Families'!$E:$E),"")</f>
        <v>19</v>
      </c>
      <c r="F274" s="7">
        <f t="array" ref="F274">IFERROR(XLOOKUP($C274,'Product Families'!$A:$A,'Product Families'!$F:$F),"")</f>
        <v>20</v>
      </c>
      <c r="G274" s="7">
        <f t="array" ref="G274">IFERROR(XLOOKUP($C274,'Product Families'!$A:$A,'Product Families'!$G:$G),"")</f>
        <v>22</v>
      </c>
      <c r="J274" s="7" t="str">
        <f>IFERROR(ROUND(AVERAGEIF('Week 1 - Making'!$B:$B,'Product List'!$A274,'Week 1 - Making'!$P:$P),0),"")</f>
        <v/>
      </c>
      <c r="K274" s="7" t="str">
        <f>IFERROR(ROUND(AVERAGEIF('Week 2 - Making'!$B:$B,'Product List'!$A274,'Week 2 - Making'!$P:$P),0),"")</f>
        <v/>
      </c>
      <c r="L274" s="263" t="str">
        <f>IFERROR(ROUND(AVERAGEIF('Week 3 - Making'!$B:$B,'Product List'!$A274,'Week 3 - Making'!$P:$P),0),"")</f>
        <v/>
      </c>
      <c r="M274" s="7" t="str">
        <f>IFERROR(ROUND(AVERAGEIF('Week 4 - Making'!$B:$B,'Product List'!$A274,'Week 4 - Making'!$P:$P),0),"")</f>
        <v/>
      </c>
      <c r="N274" s="7" t="str">
        <f>IFERROR(ROUND(AVERAGEIF('Week 5 - Making'!$B:$B,'Product List'!$A274,'Week 5 - Making'!$P:$P),0),"")</f>
        <v/>
      </c>
      <c r="O274" s="7"/>
      <c r="P274" s="7">
        <f t="array" ref="P274">iferror(xlookup(C274,'Product Families'!A:A,'Product Families'!S:S),"")</f>
        <v>0</v>
      </c>
    </row>
    <row r="275" ht="14.25" customHeight="1">
      <c r="A275" s="138" t="s">
        <v>1318</v>
      </c>
      <c r="B275" s="122"/>
      <c r="C275" s="138" t="s">
        <v>137</v>
      </c>
      <c r="D275" s="7">
        <f t="array" ref="D275">IFERROR(XLOOKUP($C275,'Product Families'!$A:$A,'Product Families'!$D:$D),"")</f>
        <v>18</v>
      </c>
      <c r="E275" s="7">
        <f t="array" ref="E275">IFERROR(XLOOKUP($C275,'Product Families'!$A:$A,'Product Families'!$E:$E),"")</f>
        <v>19</v>
      </c>
      <c r="F275" s="7">
        <f t="array" ref="F275">IFERROR(XLOOKUP($C275,'Product Families'!$A:$A,'Product Families'!$F:$F),"")</f>
        <v>20</v>
      </c>
      <c r="G275" s="7">
        <f t="array" ref="G275">IFERROR(XLOOKUP($C275,'Product Families'!$A:$A,'Product Families'!$G:$G),"")</f>
        <v>22</v>
      </c>
      <c r="J275" s="7" t="str">
        <f>IFERROR(ROUND(AVERAGEIF('Week 1 - Making'!$B:$B,'Product List'!$A275,'Week 1 - Making'!$P:$P),0),"")</f>
        <v/>
      </c>
      <c r="K275" s="7" t="str">
        <f>IFERROR(ROUND(AVERAGEIF('Week 2 - Making'!$B:$B,'Product List'!$A275,'Week 2 - Making'!$P:$P),0),"")</f>
        <v/>
      </c>
      <c r="L275" s="263" t="str">
        <f>IFERROR(ROUND(AVERAGEIF('Week 3 - Making'!$B:$B,'Product List'!$A275,'Week 3 - Making'!$P:$P),0),"")</f>
        <v/>
      </c>
      <c r="M275" s="7" t="str">
        <f>IFERROR(ROUND(AVERAGEIF('Week 4 - Making'!$B:$B,'Product List'!$A275,'Week 4 - Making'!$P:$P),0),"")</f>
        <v/>
      </c>
      <c r="N275" s="7" t="str">
        <f>IFERROR(ROUND(AVERAGEIF('Week 5 - Making'!$B:$B,'Product List'!$A275,'Week 5 - Making'!$P:$P),0),"")</f>
        <v/>
      </c>
      <c r="O275" s="7"/>
      <c r="P275" s="7">
        <f t="array" ref="P275">iferror(xlookup(C275,'Product Families'!A:A,'Product Families'!S:S),"")</f>
        <v>0</v>
      </c>
    </row>
    <row r="276" ht="14.25" customHeight="1">
      <c r="A276" s="122" t="s">
        <v>1319</v>
      </c>
      <c r="B276" s="122"/>
      <c r="C276" s="138" t="s">
        <v>137</v>
      </c>
      <c r="D276" s="7">
        <f t="array" ref="D276">IFERROR(XLOOKUP($C276,'Product Families'!$A:$A,'Product Families'!$D:$D),"")</f>
        <v>18</v>
      </c>
      <c r="E276" s="7">
        <f t="array" ref="E276">IFERROR(XLOOKUP($C276,'Product Families'!$A:$A,'Product Families'!$E:$E),"")</f>
        <v>19</v>
      </c>
      <c r="F276" s="7">
        <f t="array" ref="F276">IFERROR(XLOOKUP($C276,'Product Families'!$A:$A,'Product Families'!$F:$F),"")</f>
        <v>20</v>
      </c>
      <c r="G276" s="7">
        <f t="array" ref="G276">IFERROR(XLOOKUP($C276,'Product Families'!$A:$A,'Product Families'!$G:$G),"")</f>
        <v>22</v>
      </c>
      <c r="J276" s="7" t="str">
        <f>IFERROR(ROUND(AVERAGEIF('Week 1 - Making'!$B:$B,'Product List'!$A276,'Week 1 - Making'!$P:$P),0),"")</f>
        <v/>
      </c>
      <c r="K276" s="7" t="str">
        <f>IFERROR(ROUND(AVERAGEIF('Week 2 - Making'!$B:$B,'Product List'!$A276,'Week 2 - Making'!$P:$P),0),"")</f>
        <v/>
      </c>
      <c r="L276" s="263" t="str">
        <f>IFERROR(ROUND(AVERAGEIF('Week 3 - Making'!$B:$B,'Product List'!$A276,'Week 3 - Making'!$P:$P),0),"")</f>
        <v/>
      </c>
      <c r="M276" s="7" t="str">
        <f>IFERROR(ROUND(AVERAGEIF('Week 4 - Making'!$B:$B,'Product List'!$A276,'Week 4 - Making'!$P:$P),0),"")</f>
        <v/>
      </c>
      <c r="N276" s="7" t="str">
        <f>IFERROR(ROUND(AVERAGEIF('Week 5 - Making'!$B:$B,'Product List'!$A276,'Week 5 - Making'!$P:$P),0),"")</f>
        <v/>
      </c>
      <c r="O276" s="7"/>
      <c r="P276" s="7">
        <f t="array" ref="P276">iferror(xlookup(C276,'Product Families'!A:A,'Product Families'!S:S),"")</f>
        <v>0</v>
      </c>
    </row>
    <row r="277" ht="14.25" customHeight="1">
      <c r="A277" s="122" t="s">
        <v>1320</v>
      </c>
      <c r="B277" s="122"/>
      <c r="C277" s="122" t="s">
        <v>137</v>
      </c>
      <c r="D277" s="7">
        <f t="array" ref="D277">IFERROR(XLOOKUP($C277,'Product Families'!$A:$A,'Product Families'!$D:$D),"")</f>
        <v>18</v>
      </c>
      <c r="E277" s="7">
        <f t="array" ref="E277">IFERROR(XLOOKUP($C277,'Product Families'!$A:$A,'Product Families'!$E:$E),"")</f>
        <v>19</v>
      </c>
      <c r="F277" s="7">
        <f t="array" ref="F277">IFERROR(XLOOKUP($C277,'Product Families'!$A:$A,'Product Families'!$F:$F),"")</f>
        <v>20</v>
      </c>
      <c r="G277" s="7">
        <f t="array" ref="G277">IFERROR(XLOOKUP($C277,'Product Families'!$A:$A,'Product Families'!$G:$G),"")</f>
        <v>22</v>
      </c>
      <c r="J277" s="7" t="str">
        <f>IFERROR(ROUND(AVERAGEIF('Week 1 - Making'!$B:$B,'Product List'!$A277,'Week 1 - Making'!$P:$P),0),"")</f>
        <v/>
      </c>
      <c r="K277" s="7" t="str">
        <f>IFERROR(ROUND(AVERAGEIF('Week 2 - Making'!$B:$B,'Product List'!$A277,'Week 2 - Making'!$P:$P),0),"")</f>
        <v/>
      </c>
      <c r="L277" s="263" t="str">
        <f>IFERROR(ROUND(AVERAGEIF('Week 3 - Making'!$B:$B,'Product List'!$A277,'Week 3 - Making'!$P:$P),0),"")</f>
        <v/>
      </c>
      <c r="M277" s="7" t="str">
        <f>IFERROR(ROUND(AVERAGEIF('Week 4 - Making'!$B:$B,'Product List'!$A277,'Week 4 - Making'!$P:$P),0),"")</f>
        <v/>
      </c>
      <c r="N277" s="7" t="str">
        <f>IFERROR(ROUND(AVERAGEIF('Week 5 - Making'!$B:$B,'Product List'!$A277,'Week 5 - Making'!$P:$P),0),"")</f>
        <v/>
      </c>
      <c r="O277" s="7"/>
      <c r="P277" s="7">
        <f t="array" ref="P277">iferror(xlookup(C277,'Product Families'!A:A,'Product Families'!S:S),"")</f>
        <v>0</v>
      </c>
    </row>
    <row r="278" ht="14.25" customHeight="1">
      <c r="A278" s="138" t="s">
        <v>1321</v>
      </c>
      <c r="B278" s="122"/>
      <c r="C278" s="138" t="s">
        <v>139</v>
      </c>
      <c r="D278" s="7">
        <f t="array" ref="D278">IFERROR(XLOOKUP($C278,'Product Families'!$A:$A,'Product Families'!$D:$D),"")</f>
        <v>43</v>
      </c>
      <c r="E278" s="7">
        <f t="array" ref="E278">IFERROR(XLOOKUP($C278,'Product Families'!$A:$A,'Product Families'!$E:$E),"")</f>
        <v>44</v>
      </c>
      <c r="F278" s="7">
        <f t="array" ref="F278">IFERROR(XLOOKUP($C278,'Product Families'!$A:$A,'Product Families'!$F:$F),"")</f>
        <v>48</v>
      </c>
      <c r="G278" s="7">
        <f t="array" ref="G278">IFERROR(XLOOKUP($C278,'Product Families'!$A:$A,'Product Families'!$G:$G),"")</f>
        <v>51</v>
      </c>
      <c r="J278" s="7" t="str">
        <f>IFERROR(ROUND(AVERAGEIF('Week 1 - Making'!$B:$B,'Product List'!$A278,'Week 1 - Making'!$P:$P),0),"")</f>
        <v/>
      </c>
      <c r="K278" s="7" t="str">
        <f>IFERROR(ROUND(AVERAGEIF('Week 2 - Making'!$B:$B,'Product List'!$A278,'Week 2 - Making'!$P:$P),0),"")</f>
        <v/>
      </c>
      <c r="L278" s="263" t="str">
        <f>IFERROR(ROUND(AVERAGEIF('Week 3 - Making'!$B:$B,'Product List'!$A278,'Week 3 - Making'!$P:$P),0),"")</f>
        <v/>
      </c>
      <c r="M278" s="7" t="str">
        <f>IFERROR(ROUND(AVERAGEIF('Week 4 - Making'!$B:$B,'Product List'!$A278,'Week 4 - Making'!$P:$P),0),"")</f>
        <v/>
      </c>
      <c r="N278" s="7" t="str">
        <f>IFERROR(ROUND(AVERAGEIF('Week 5 - Making'!$B:$B,'Product List'!$A278,'Week 5 - Making'!$P:$P),0),"")</f>
        <v/>
      </c>
      <c r="O278" s="7"/>
      <c r="P278" s="7">
        <f t="array" ref="P278">iferror(xlookup(C278,'Product Families'!A:A,'Product Families'!S:S),"")</f>
        <v>0</v>
      </c>
    </row>
    <row r="279" ht="14.25" customHeight="1">
      <c r="A279" s="138" t="s">
        <v>1322</v>
      </c>
      <c r="B279" s="122"/>
      <c r="C279" s="138" t="s">
        <v>139</v>
      </c>
      <c r="D279" s="7">
        <f t="array" ref="D279">IFERROR(XLOOKUP($C279,'Product Families'!$A:$A,'Product Families'!$D:$D),"")</f>
        <v>43</v>
      </c>
      <c r="E279" s="7">
        <f t="array" ref="E279">IFERROR(XLOOKUP($C279,'Product Families'!$A:$A,'Product Families'!$E:$E),"")</f>
        <v>44</v>
      </c>
      <c r="F279" s="7">
        <f t="array" ref="F279">IFERROR(XLOOKUP($C279,'Product Families'!$A:$A,'Product Families'!$F:$F),"")</f>
        <v>48</v>
      </c>
      <c r="G279" s="7">
        <f t="array" ref="G279">IFERROR(XLOOKUP($C279,'Product Families'!$A:$A,'Product Families'!$G:$G),"")</f>
        <v>51</v>
      </c>
      <c r="J279" s="7" t="str">
        <f>IFERROR(ROUND(AVERAGEIF('Week 1 - Making'!$B:$B,'Product List'!$A279,'Week 1 - Making'!$P:$P),0),"")</f>
        <v/>
      </c>
      <c r="K279" s="7" t="str">
        <f>IFERROR(ROUND(AVERAGEIF('Week 2 - Making'!$B:$B,'Product List'!$A279,'Week 2 - Making'!$P:$P),0),"")</f>
        <v/>
      </c>
      <c r="L279" s="263" t="str">
        <f>IFERROR(ROUND(AVERAGEIF('Week 3 - Making'!$B:$B,'Product List'!$A279,'Week 3 - Making'!$P:$P),0),"")</f>
        <v/>
      </c>
      <c r="M279" s="7" t="str">
        <f>IFERROR(ROUND(AVERAGEIF('Week 4 - Making'!$B:$B,'Product List'!$A279,'Week 4 - Making'!$P:$P),0),"")</f>
        <v/>
      </c>
      <c r="N279" s="7" t="str">
        <f>IFERROR(ROUND(AVERAGEIF('Week 5 - Making'!$B:$B,'Product List'!$A279,'Week 5 - Making'!$P:$P),0),"")</f>
        <v/>
      </c>
      <c r="O279" s="7"/>
      <c r="P279" s="7">
        <f t="array" ref="P279">iferror(xlookup(C279,'Product Families'!A:A,'Product Families'!S:S),"")</f>
        <v>0</v>
      </c>
    </row>
    <row r="280" ht="14.25" customHeight="1">
      <c r="A280" s="138" t="s">
        <v>1323</v>
      </c>
      <c r="B280" s="122"/>
      <c r="C280" s="138" t="s">
        <v>139</v>
      </c>
      <c r="D280" s="7">
        <f t="array" ref="D280">IFERROR(XLOOKUP($C280,'Product Families'!$A:$A,'Product Families'!$D:$D),"")</f>
        <v>43</v>
      </c>
      <c r="E280" s="7">
        <f t="array" ref="E280">IFERROR(XLOOKUP($C280,'Product Families'!$A:$A,'Product Families'!$E:$E),"")</f>
        <v>44</v>
      </c>
      <c r="F280" s="7">
        <f t="array" ref="F280">IFERROR(XLOOKUP($C280,'Product Families'!$A:$A,'Product Families'!$F:$F),"")</f>
        <v>48</v>
      </c>
      <c r="G280" s="7">
        <f t="array" ref="G280">IFERROR(XLOOKUP($C280,'Product Families'!$A:$A,'Product Families'!$G:$G),"")</f>
        <v>51</v>
      </c>
      <c r="J280" s="7" t="str">
        <f>IFERROR(ROUND(AVERAGEIF('Week 1 - Making'!$B:$B,'Product List'!$A280,'Week 1 - Making'!$P:$P),0),"")</f>
        <v/>
      </c>
      <c r="K280" s="7" t="str">
        <f>IFERROR(ROUND(AVERAGEIF('Week 2 - Making'!$B:$B,'Product List'!$A280,'Week 2 - Making'!$P:$P),0),"")</f>
        <v/>
      </c>
      <c r="L280" s="263" t="str">
        <f>IFERROR(ROUND(AVERAGEIF('Week 3 - Making'!$B:$B,'Product List'!$A280,'Week 3 - Making'!$P:$P),0),"")</f>
        <v/>
      </c>
      <c r="M280" s="7" t="str">
        <f>IFERROR(ROUND(AVERAGEIF('Week 4 - Making'!$B:$B,'Product List'!$A280,'Week 4 - Making'!$P:$P),0),"")</f>
        <v/>
      </c>
      <c r="N280" s="7" t="str">
        <f>IFERROR(ROUND(AVERAGEIF('Week 5 - Making'!$B:$B,'Product List'!$A280,'Week 5 - Making'!$P:$P),0),"")</f>
        <v/>
      </c>
      <c r="O280" s="7"/>
      <c r="P280" s="7">
        <f t="array" ref="P280">iferror(xlookup(C280,'Product Families'!A:A,'Product Families'!S:S),"")</f>
        <v>0</v>
      </c>
    </row>
    <row r="281" ht="14.25" customHeight="1">
      <c r="A281" s="138" t="s">
        <v>1324</v>
      </c>
      <c r="B281" s="122"/>
      <c r="C281" s="138" t="s">
        <v>139</v>
      </c>
      <c r="D281" s="7">
        <f t="array" ref="D281">IFERROR(XLOOKUP($C281,'Product Families'!$A:$A,'Product Families'!$D:$D),"")</f>
        <v>43</v>
      </c>
      <c r="E281" s="7">
        <f t="array" ref="E281">IFERROR(XLOOKUP($C281,'Product Families'!$A:$A,'Product Families'!$E:$E),"")</f>
        <v>44</v>
      </c>
      <c r="F281" s="7">
        <f t="array" ref="F281">IFERROR(XLOOKUP($C281,'Product Families'!$A:$A,'Product Families'!$F:$F),"")</f>
        <v>48</v>
      </c>
      <c r="G281" s="7">
        <f t="array" ref="G281">IFERROR(XLOOKUP($C281,'Product Families'!$A:$A,'Product Families'!$G:$G),"")</f>
        <v>51</v>
      </c>
      <c r="J281" s="7" t="str">
        <f>IFERROR(ROUND(AVERAGEIF('Week 1 - Making'!$B:$B,'Product List'!$A281,'Week 1 - Making'!$P:$P),0),"")</f>
        <v/>
      </c>
      <c r="K281" s="7" t="str">
        <f>IFERROR(ROUND(AVERAGEIF('Week 2 - Making'!$B:$B,'Product List'!$A281,'Week 2 - Making'!$P:$P),0),"")</f>
        <v/>
      </c>
      <c r="L281" s="263" t="str">
        <f>IFERROR(ROUND(AVERAGEIF('Week 3 - Making'!$B:$B,'Product List'!$A281,'Week 3 - Making'!$P:$P),0),"")</f>
        <v/>
      </c>
      <c r="M281" s="7" t="str">
        <f>IFERROR(ROUND(AVERAGEIF('Week 4 - Making'!$B:$B,'Product List'!$A281,'Week 4 - Making'!$P:$P),0),"")</f>
        <v/>
      </c>
      <c r="N281" s="7" t="str">
        <f>IFERROR(ROUND(AVERAGEIF('Week 5 - Making'!$B:$B,'Product List'!$A281,'Week 5 - Making'!$P:$P),0),"")</f>
        <v/>
      </c>
      <c r="O281" s="7"/>
      <c r="P281" s="7">
        <f t="array" ref="P281">iferror(xlookup(C281,'Product Families'!A:A,'Product Families'!S:S),"")</f>
        <v>0</v>
      </c>
    </row>
    <row r="282" ht="14.25" customHeight="1">
      <c r="A282" s="122" t="s">
        <v>1325</v>
      </c>
      <c r="B282" s="270" t="s">
        <v>1326</v>
      </c>
      <c r="C282" s="122" t="s">
        <v>147</v>
      </c>
      <c r="D282" s="7">
        <f t="array" ref="D282">IFERROR(XLOOKUP($C282,'Product Families'!$A:$A,'Product Families'!$D:$D),"")</f>
        <v>28</v>
      </c>
      <c r="E282" s="7">
        <f t="array" ref="E282">IFERROR(XLOOKUP($C282,'Product Families'!$A:$A,'Product Families'!$E:$E),"")</f>
        <v>29</v>
      </c>
      <c r="F282" s="7">
        <f t="array" ref="F282">IFERROR(XLOOKUP($C282,'Product Families'!$A:$A,'Product Families'!$F:$F),"")</f>
        <v>31</v>
      </c>
      <c r="G282" s="7">
        <f t="array" ref="G282">IFERROR(XLOOKUP($C282,'Product Families'!$A:$A,'Product Families'!$G:$G),"")</f>
        <v>34</v>
      </c>
      <c r="J282" s="7">
        <f>IFERROR(ROUND(AVERAGEIF('Week 1 - Making'!$B:$B,'Product List'!$A282,'Week 1 - Making'!$P:$P),0),"")</f>
        <v>9</v>
      </c>
      <c r="K282" s="7" t="str">
        <f>IFERROR(ROUND(AVERAGEIF('Week 2 - Making'!$B:$B,'Product List'!$A282,'Week 2 - Making'!$P:$P),0),"")</f>
        <v/>
      </c>
      <c r="L282" s="263" t="str">
        <f>IFERROR(ROUND(AVERAGEIF('Week 3 - Making'!$B:$B,'Product List'!$A282,'Week 3 - Making'!$P:$P),0),"")</f>
        <v/>
      </c>
      <c r="M282" s="7" t="str">
        <f>IFERROR(ROUND(AVERAGEIF('Week 4 - Making'!$B:$B,'Product List'!$A282,'Week 4 - Making'!$P:$P),0),"")</f>
        <v/>
      </c>
      <c r="N282" s="7" t="str">
        <f>IFERROR(ROUND(AVERAGEIF('Week 5 - Making'!$B:$B,'Product List'!$A282,'Week 5 - Making'!$P:$P),0),"")</f>
        <v/>
      </c>
      <c r="O282" s="7"/>
      <c r="P282" s="7">
        <f t="array" ref="P282">iferror(xlookup(C282,'Product Families'!A:A,'Product Families'!S:S),"")</f>
        <v>0</v>
      </c>
    </row>
    <row r="283" ht="14.25" customHeight="1">
      <c r="A283" s="122" t="s">
        <v>1327</v>
      </c>
      <c r="B283" s="270" t="s">
        <v>1328</v>
      </c>
      <c r="C283" s="122" t="s">
        <v>147</v>
      </c>
      <c r="D283" s="7">
        <f t="array" ref="D283">IFERROR(XLOOKUP($C283,'Product Families'!$A:$A,'Product Families'!$D:$D),"")</f>
        <v>28</v>
      </c>
      <c r="E283" s="7">
        <f t="array" ref="E283">IFERROR(XLOOKUP($C283,'Product Families'!$A:$A,'Product Families'!$E:$E),"")</f>
        <v>29</v>
      </c>
      <c r="F283" s="7">
        <f t="array" ref="F283">IFERROR(XLOOKUP($C283,'Product Families'!$A:$A,'Product Families'!$F:$F),"")</f>
        <v>31</v>
      </c>
      <c r="G283" s="7">
        <f t="array" ref="G283">IFERROR(XLOOKUP($C283,'Product Families'!$A:$A,'Product Families'!$G:$G),"")</f>
        <v>34</v>
      </c>
      <c r="J283" s="7">
        <f>IFERROR(ROUND(AVERAGEIF('Week 1 - Making'!$B:$B,'Product List'!$A283,'Week 1 - Making'!$P:$P),0),"")</f>
        <v>9</v>
      </c>
      <c r="K283" s="7" t="str">
        <f>IFERROR(ROUND(AVERAGEIF('Week 2 - Making'!$B:$B,'Product List'!$A283,'Week 2 - Making'!$P:$P),0),"")</f>
        <v/>
      </c>
      <c r="L283" s="263" t="str">
        <f>IFERROR(ROUND(AVERAGEIF('Week 3 - Making'!$B:$B,'Product List'!$A283,'Week 3 - Making'!$P:$P),0),"")</f>
        <v/>
      </c>
      <c r="M283" s="7" t="str">
        <f>IFERROR(ROUND(AVERAGEIF('Week 4 - Making'!$B:$B,'Product List'!$A283,'Week 4 - Making'!$P:$P),0),"")</f>
        <v/>
      </c>
      <c r="N283" s="7" t="str">
        <f>IFERROR(ROUND(AVERAGEIF('Week 5 - Making'!$B:$B,'Product List'!$A283,'Week 5 - Making'!$P:$P),0),"")</f>
        <v/>
      </c>
      <c r="O283" s="7"/>
      <c r="P283" s="7">
        <f t="array" ref="P283">iferror(xlookup(C283,'Product Families'!A:A,'Product Families'!S:S),"")</f>
        <v>0</v>
      </c>
    </row>
    <row r="284" ht="14.25" customHeight="1">
      <c r="A284" s="122" t="s">
        <v>1329</v>
      </c>
      <c r="B284" s="270" t="s">
        <v>1330</v>
      </c>
      <c r="C284" s="122" t="s">
        <v>147</v>
      </c>
      <c r="D284" s="7">
        <f t="array" ref="D284">IFERROR(XLOOKUP($C284,'Product Families'!$A:$A,'Product Families'!$D:$D),"")</f>
        <v>28</v>
      </c>
      <c r="E284" s="7">
        <f t="array" ref="E284">IFERROR(XLOOKUP($C284,'Product Families'!$A:$A,'Product Families'!$E:$E),"")</f>
        <v>29</v>
      </c>
      <c r="F284" s="7">
        <f t="array" ref="F284">IFERROR(XLOOKUP($C284,'Product Families'!$A:$A,'Product Families'!$F:$F),"")</f>
        <v>31</v>
      </c>
      <c r="G284" s="7">
        <f t="array" ref="G284">IFERROR(XLOOKUP($C284,'Product Families'!$A:$A,'Product Families'!$G:$G),"")</f>
        <v>34</v>
      </c>
      <c r="J284" s="7">
        <f>IFERROR(ROUND(AVERAGEIF('Week 1 - Making'!$B:$B,'Product List'!$A284,'Week 1 - Making'!$P:$P),0),"")</f>
        <v>16</v>
      </c>
      <c r="K284" s="7" t="str">
        <f>IFERROR(ROUND(AVERAGEIF('Week 2 - Making'!$B:$B,'Product List'!$A284,'Week 2 - Making'!$P:$P),0),"")</f>
        <v/>
      </c>
      <c r="L284" s="263" t="str">
        <f>IFERROR(ROUND(AVERAGEIF('Week 3 - Making'!$B:$B,'Product List'!$A284,'Week 3 - Making'!$P:$P),0),"")</f>
        <v/>
      </c>
      <c r="M284" s="7" t="str">
        <f>IFERROR(ROUND(AVERAGEIF('Week 4 - Making'!$B:$B,'Product List'!$A284,'Week 4 - Making'!$P:$P),0),"")</f>
        <v/>
      </c>
      <c r="N284" s="7" t="str">
        <f>IFERROR(ROUND(AVERAGEIF('Week 5 - Making'!$B:$B,'Product List'!$A284,'Week 5 - Making'!$P:$P),0),"")</f>
        <v/>
      </c>
      <c r="O284" s="7"/>
      <c r="P284" s="7">
        <f t="array" ref="P284">iferror(xlookup(C284,'Product Families'!A:A,'Product Families'!S:S),"")</f>
        <v>0</v>
      </c>
    </row>
    <row r="285" ht="14.25" customHeight="1">
      <c r="A285" s="122" t="s">
        <v>1331</v>
      </c>
      <c r="B285" s="270" t="s">
        <v>1332</v>
      </c>
      <c r="C285" s="122" t="s">
        <v>147</v>
      </c>
      <c r="D285" s="7">
        <f t="array" ref="D285">IFERROR(XLOOKUP($C285,'Product Families'!$A:$A,'Product Families'!$D:$D),"")</f>
        <v>28</v>
      </c>
      <c r="E285" s="7">
        <f t="array" ref="E285">IFERROR(XLOOKUP($C285,'Product Families'!$A:$A,'Product Families'!$E:$E),"")</f>
        <v>29</v>
      </c>
      <c r="F285" s="7">
        <f t="array" ref="F285">IFERROR(XLOOKUP($C285,'Product Families'!$A:$A,'Product Families'!$F:$F),"")</f>
        <v>31</v>
      </c>
      <c r="G285" s="7">
        <f t="array" ref="G285">IFERROR(XLOOKUP($C285,'Product Families'!$A:$A,'Product Families'!$G:$G),"")</f>
        <v>34</v>
      </c>
      <c r="J285" s="7" t="str">
        <f>IFERROR(ROUND(AVERAGEIF('Week 1 - Making'!$B:$B,'Product List'!$A285,'Week 1 - Making'!$P:$P),0),"")</f>
        <v/>
      </c>
      <c r="K285" s="7" t="str">
        <f>IFERROR(ROUND(AVERAGEIF('Week 2 - Making'!$B:$B,'Product List'!$A285,'Week 2 - Making'!$P:$P),0),"")</f>
        <v/>
      </c>
      <c r="L285" s="263" t="str">
        <f>IFERROR(ROUND(AVERAGEIF('Week 3 - Making'!$B:$B,'Product List'!$A285,'Week 3 - Making'!$P:$P),0),"")</f>
        <v/>
      </c>
      <c r="M285" s="7" t="str">
        <f>IFERROR(ROUND(AVERAGEIF('Week 4 - Making'!$B:$B,'Product List'!$A285,'Week 4 - Making'!$P:$P),0),"")</f>
        <v/>
      </c>
      <c r="N285" s="7" t="str">
        <f>IFERROR(ROUND(AVERAGEIF('Week 5 - Making'!$B:$B,'Product List'!$A285,'Week 5 - Making'!$P:$P),0),"")</f>
        <v/>
      </c>
      <c r="O285" s="7"/>
      <c r="P285" s="7">
        <f t="array" ref="P285">iferror(xlookup(C285,'Product Families'!A:A,'Product Families'!S:S),"")</f>
        <v>0</v>
      </c>
    </row>
    <row r="286" ht="14.25" customHeight="1">
      <c r="A286" s="122" t="s">
        <v>1334</v>
      </c>
      <c r="B286" s="270" t="s">
        <v>1335</v>
      </c>
      <c r="C286" s="122" t="s">
        <v>147</v>
      </c>
      <c r="D286" s="7">
        <f t="array" ref="D286">IFERROR(XLOOKUP($C286,'Product Families'!$A:$A,'Product Families'!$D:$D),"")</f>
        <v>28</v>
      </c>
      <c r="E286" s="7">
        <f t="array" ref="E286">IFERROR(XLOOKUP($C286,'Product Families'!$A:$A,'Product Families'!$E:$E),"")</f>
        <v>29</v>
      </c>
      <c r="F286" s="7">
        <f t="array" ref="F286">IFERROR(XLOOKUP($C286,'Product Families'!$A:$A,'Product Families'!$F:$F),"")</f>
        <v>31</v>
      </c>
      <c r="G286" s="7">
        <f t="array" ref="G286">IFERROR(XLOOKUP($C286,'Product Families'!$A:$A,'Product Families'!$G:$G),"")</f>
        <v>34</v>
      </c>
      <c r="J286" s="7">
        <f>IFERROR(ROUND(AVERAGEIF('Week 1 - Making'!$B:$B,'Product List'!$A286,'Week 1 - Making'!$P:$P),0),"")</f>
        <v>9</v>
      </c>
      <c r="K286" s="7" t="str">
        <f>IFERROR(ROUND(AVERAGEIF('Week 2 - Making'!$B:$B,'Product List'!$A286,'Week 2 - Making'!$P:$P),0),"")</f>
        <v/>
      </c>
      <c r="L286" s="263" t="str">
        <f>IFERROR(ROUND(AVERAGEIF('Week 3 - Making'!$B:$B,'Product List'!$A286,'Week 3 - Making'!$P:$P),0),"")</f>
        <v/>
      </c>
      <c r="M286" s="7" t="str">
        <f>IFERROR(ROUND(AVERAGEIF('Week 4 - Making'!$B:$B,'Product List'!$A286,'Week 4 - Making'!$P:$P),0),"")</f>
        <v/>
      </c>
      <c r="N286" s="7" t="str">
        <f>IFERROR(ROUND(AVERAGEIF('Week 5 - Making'!$B:$B,'Product List'!$A286,'Week 5 - Making'!$P:$P),0),"")</f>
        <v/>
      </c>
      <c r="O286" s="7"/>
      <c r="P286" s="7">
        <f t="array" ref="P286">iferror(xlookup(C286,'Product Families'!A:A,'Product Families'!S:S),"")</f>
        <v>0</v>
      </c>
    </row>
    <row r="287" ht="14.25" customHeight="1">
      <c r="A287" s="122" t="s">
        <v>1350</v>
      </c>
      <c r="B287" s="270" t="s">
        <v>1351</v>
      </c>
      <c r="C287" s="122" t="s">
        <v>147</v>
      </c>
      <c r="D287" s="7">
        <f t="array" ref="D287">IFERROR(XLOOKUP($C287,'Product Families'!$A:$A,'Product Families'!$D:$D),"")</f>
        <v>28</v>
      </c>
      <c r="E287" s="7">
        <f t="array" ref="E287">IFERROR(XLOOKUP($C287,'Product Families'!$A:$A,'Product Families'!$E:$E),"")</f>
        <v>29</v>
      </c>
      <c r="F287" s="7">
        <f t="array" ref="F287">IFERROR(XLOOKUP($C287,'Product Families'!$A:$A,'Product Families'!$F:$F),"")</f>
        <v>31</v>
      </c>
      <c r="G287" s="7">
        <f t="array" ref="G287">IFERROR(XLOOKUP($C287,'Product Families'!$A:$A,'Product Families'!$G:$G),"")</f>
        <v>34</v>
      </c>
      <c r="J287" s="7" t="str">
        <f>IFERROR(ROUND(AVERAGEIF('Week 1 - Making'!$B:$B,'Product List'!$A287,'Week 1 - Making'!$P:$P),0),"")</f>
        <v/>
      </c>
      <c r="K287" s="7" t="str">
        <f>IFERROR(ROUND(AVERAGEIF('Week 2 - Making'!$B:$B,'Product List'!$A287,'Week 2 - Making'!$P:$P),0),"")</f>
        <v/>
      </c>
      <c r="L287" s="263" t="str">
        <f>IFERROR(ROUND(AVERAGEIF('Week 3 - Making'!$B:$B,'Product List'!$A287,'Week 3 - Making'!$P:$P),0),"")</f>
        <v/>
      </c>
      <c r="M287" s="7" t="str">
        <f>IFERROR(ROUND(AVERAGEIF('Week 4 - Making'!$B:$B,'Product List'!$A287,'Week 4 - Making'!$P:$P),0),"")</f>
        <v/>
      </c>
      <c r="N287" s="7" t="str">
        <f>IFERROR(ROUND(AVERAGEIF('Week 5 - Making'!$B:$B,'Product List'!$A287,'Week 5 - Making'!$P:$P),0),"")</f>
        <v/>
      </c>
      <c r="O287" s="7"/>
      <c r="P287" s="7">
        <f t="array" ref="P287">iferror(xlookup(C287,'Product Families'!A:A,'Product Families'!S:S),"")</f>
        <v>0</v>
      </c>
    </row>
    <row r="288" ht="14.25" customHeight="1">
      <c r="A288" s="138" t="s">
        <v>1365</v>
      </c>
      <c r="B288" s="122"/>
      <c r="C288" s="138" t="s">
        <v>145</v>
      </c>
      <c r="D288" s="7">
        <f t="array" ref="D288">IFERROR(XLOOKUP($C288,'Product Families'!$A:$A,'Product Families'!$D:$D),"")</f>
        <v>10</v>
      </c>
      <c r="E288" s="7">
        <f t="array" ref="E288">IFERROR(XLOOKUP($C288,'Product Families'!$A:$A,'Product Families'!$E:$E),"")</f>
        <v>11</v>
      </c>
      <c r="F288" s="7">
        <f t="array" ref="F288">IFERROR(XLOOKUP($C288,'Product Families'!$A:$A,'Product Families'!$F:$F),"")</f>
        <v>12</v>
      </c>
      <c r="G288" s="7">
        <f t="array" ref="G288">IFERROR(XLOOKUP($C288,'Product Families'!$A:$A,'Product Families'!$G:$G),"")</f>
        <v>13</v>
      </c>
      <c r="J288" s="7" t="str">
        <f>IFERROR(ROUND(AVERAGEIF('Week 1 - Making'!$B:$B,'Product List'!$A288,'Week 1 - Making'!$P:$P),0),"")</f>
        <v/>
      </c>
      <c r="K288" s="7" t="str">
        <f>IFERROR(ROUND(AVERAGEIF('Week 2 - Making'!$B:$B,'Product List'!$A288,'Week 2 - Making'!$P:$P),0),"")</f>
        <v/>
      </c>
      <c r="L288" s="263" t="str">
        <f>IFERROR(ROUND(AVERAGEIF('Week 3 - Making'!$B:$B,'Product List'!$A288,'Week 3 - Making'!$P:$P),0),"")</f>
        <v/>
      </c>
      <c r="M288" s="7" t="str">
        <f>IFERROR(ROUND(AVERAGEIF('Week 4 - Making'!$B:$B,'Product List'!$A288,'Week 4 - Making'!$P:$P),0),"")</f>
        <v/>
      </c>
      <c r="N288" s="7" t="str">
        <f>IFERROR(ROUND(AVERAGEIF('Week 5 - Making'!$B:$B,'Product List'!$A288,'Week 5 - Making'!$P:$P),0),"")</f>
        <v/>
      </c>
      <c r="O288" s="7"/>
      <c r="P288" s="7">
        <f t="array" ref="P288">iferror(xlookup(C288,'Product Families'!A:A,'Product Families'!S:S),"")</f>
        <v>0</v>
      </c>
    </row>
    <row r="289" ht="14.25" customHeight="1">
      <c r="A289" s="288" t="s">
        <v>1366</v>
      </c>
      <c r="B289" s="289"/>
      <c r="C289" s="138" t="s">
        <v>145</v>
      </c>
      <c r="D289" s="124">
        <f t="array" ref="D289">IFERROR(XLOOKUP($C289,'Product Families'!$A:$A,'Product Families'!$D:$D),"")</f>
        <v>10</v>
      </c>
      <c r="E289" s="124">
        <f t="array" ref="E289">IFERROR(XLOOKUP($C289,'Product Families'!$A:$A,'Product Families'!$E:$E),"")</f>
        <v>11</v>
      </c>
      <c r="F289" s="124">
        <f t="array" ref="F289">IFERROR(XLOOKUP($C289,'Product Families'!$A:$A,'Product Families'!$F:$F),"")</f>
        <v>12</v>
      </c>
      <c r="G289" s="124">
        <f t="array" ref="G289">IFERROR(XLOOKUP($C289,'Product Families'!$A:$A,'Product Families'!$G:$G),"")</f>
        <v>13</v>
      </c>
      <c r="H289" s="122"/>
      <c r="I289" s="122"/>
      <c r="J289" s="122" t="str">
        <f>IFERROR(ROUND(AVERAGEIF('Week 1 - Making'!$B:$B,'Product List'!$A289,'Week 1 - Making'!$P:$P),0),"")</f>
        <v/>
      </c>
      <c r="K289" s="122" t="str">
        <f>IFERROR(ROUND(AVERAGEIF('Week 2 - Making'!$B:$B,'Product List'!$A289,'Week 2 - Making'!$P:$P),0),"")</f>
        <v/>
      </c>
      <c r="L289" s="122" t="str">
        <f>IFERROR(ROUND(AVERAGEIF('Week 3 - Making'!$B:$B,'Product List'!$A289,'Week 3 - Making'!$P:$P),0),"")</f>
        <v/>
      </c>
      <c r="M289" s="122" t="str">
        <f>IFERROR(ROUND(AVERAGEIF('Week 4 - Making'!$B:$B,'Product List'!$A289,'Week 4 - Making'!$P:$P),0),"")</f>
        <v/>
      </c>
      <c r="N289" s="122" t="str">
        <f>IFERROR(ROUND(AVERAGEIF('Week 5 - Making'!$B:$B,'Product List'!$A289,'Week 5 - Making'!$P:$P),0),"")</f>
        <v/>
      </c>
      <c r="O289" s="122"/>
      <c r="P289" s="290">
        <f t="array" ref="P289">iferror(xlookup(C289,'Product Families'!A:A,'Product Families'!S:S),"")</f>
        <v>0</v>
      </c>
    </row>
    <row r="290" ht="14.25" customHeight="1">
      <c r="A290" s="364" t="s">
        <v>1367</v>
      </c>
      <c r="B290" s="289"/>
      <c r="C290" s="138" t="s">
        <v>145</v>
      </c>
      <c r="D290" s="7">
        <f t="array" ref="D290">IFERROR(XLOOKUP($C290,'Product Families'!$A:$A,'Product Families'!$D:$D),"")</f>
        <v>10</v>
      </c>
      <c r="E290" s="7">
        <f t="array" ref="E290">IFERROR(XLOOKUP($C290,'Product Families'!$A:$A,'Product Families'!$E:$E),"")</f>
        <v>11</v>
      </c>
      <c r="F290" s="7">
        <f t="array" ref="F290">IFERROR(XLOOKUP($C290,'Product Families'!$A:$A,'Product Families'!$F:$F),"")</f>
        <v>12</v>
      </c>
      <c r="G290" s="7">
        <f t="array" ref="G290">IFERROR(XLOOKUP($C290,'Product Families'!$A:$A,'Product Families'!$G:$G),"")</f>
        <v>13</v>
      </c>
      <c r="J290" s="7" t="str">
        <f>IFERROR(ROUND(AVERAGEIF('Week 1 - Making'!$B:$B,'Product List'!$A290,'Week 1 - Making'!$P:$P),0),"")</f>
        <v/>
      </c>
      <c r="K290" s="7" t="str">
        <f>IFERROR(ROUND(AVERAGEIF('Week 2 - Making'!$B:$B,'Product List'!$A290,'Week 2 - Making'!$P:$P),0),"")</f>
        <v/>
      </c>
      <c r="L290" s="263" t="str">
        <f>IFERROR(ROUND(AVERAGEIF('Week 3 - Making'!$B:$B,'Product List'!$A290,'Week 3 - Making'!$P:$P),0),"")</f>
        <v/>
      </c>
      <c r="M290" s="7" t="str">
        <f>IFERROR(ROUND(AVERAGEIF('Week 4 - Making'!$B:$B,'Product List'!$A290,'Week 4 - Making'!$P:$P),0),"")</f>
        <v/>
      </c>
      <c r="N290" s="7" t="str">
        <f>IFERROR(ROUND(AVERAGEIF('Week 5 - Making'!$B:$B,'Product List'!$A290,'Week 5 - Making'!$P:$P),0),"")</f>
        <v/>
      </c>
      <c r="O290" s="7"/>
      <c r="P290" s="7">
        <f t="array" ref="P290">iferror(xlookup(C290,'Product Families'!A:A,'Product Families'!S:S),"")</f>
        <v>0</v>
      </c>
    </row>
    <row r="291" ht="14.25" customHeight="1">
      <c r="A291" s="288" t="s">
        <v>1369</v>
      </c>
      <c r="B291" s="289"/>
      <c r="C291" s="138" t="s">
        <v>145</v>
      </c>
      <c r="D291" s="7">
        <f t="array" ref="D291">IFERROR(XLOOKUP($C291,'Product Families'!$A:$A,'Product Families'!$D:$D),"")</f>
        <v>10</v>
      </c>
      <c r="E291" s="7">
        <f t="array" ref="E291">IFERROR(XLOOKUP($C291,'Product Families'!$A:$A,'Product Families'!$E:$E),"")</f>
        <v>11</v>
      </c>
      <c r="F291" s="7">
        <f t="array" ref="F291">IFERROR(XLOOKUP($C291,'Product Families'!$A:$A,'Product Families'!$F:$F),"")</f>
        <v>12</v>
      </c>
      <c r="G291" s="7">
        <f t="array" ref="G291">IFERROR(XLOOKUP($C291,'Product Families'!$A:$A,'Product Families'!$G:$G),"")</f>
        <v>13</v>
      </c>
      <c r="J291" s="7" t="str">
        <f>IFERROR(ROUND(AVERAGEIF('Week 1 - Making'!$B:$B,'Product List'!$A291,'Week 1 - Making'!$P:$P),0),"")</f>
        <v/>
      </c>
      <c r="K291" s="7" t="str">
        <f>IFERROR(ROUND(AVERAGEIF('Week 2 - Making'!$B:$B,'Product List'!$A291,'Week 2 - Making'!$P:$P),0),"")</f>
        <v/>
      </c>
      <c r="L291" s="263" t="str">
        <f>IFERROR(ROUND(AVERAGEIF('Week 3 - Making'!$B:$B,'Product List'!$A291,'Week 3 - Making'!$P:$P),0),"")</f>
        <v/>
      </c>
      <c r="M291" s="7" t="str">
        <f>IFERROR(ROUND(AVERAGEIF('Week 4 - Making'!$B:$B,'Product List'!$A291,'Week 4 - Making'!$P:$P),0),"")</f>
        <v/>
      </c>
      <c r="N291" s="7" t="str">
        <f>IFERROR(ROUND(AVERAGEIF('Week 5 - Making'!$B:$B,'Product List'!$A291,'Week 5 - Making'!$P:$P),0),"")</f>
        <v/>
      </c>
      <c r="O291" s="7"/>
      <c r="P291" s="7">
        <f t="array" ref="P291">iferror(xlookup(C291,'Product Families'!A:A,'Product Families'!S:S),"")</f>
        <v>0</v>
      </c>
    </row>
    <row r="292" ht="14.25" customHeight="1">
      <c r="A292" s="288" t="s">
        <v>1370</v>
      </c>
      <c r="B292" s="122"/>
      <c r="C292" s="138" t="s">
        <v>145</v>
      </c>
      <c r="D292" s="7">
        <f t="array" ref="D292">IFERROR(XLOOKUP($C292,'Product Families'!$A:$A,'Product Families'!$D:$D),"")</f>
        <v>10</v>
      </c>
      <c r="E292" s="7">
        <f t="array" ref="E292">IFERROR(XLOOKUP($C292,'Product Families'!$A:$A,'Product Families'!$E:$E),"")</f>
        <v>11</v>
      </c>
      <c r="F292" s="7">
        <f t="array" ref="F292">IFERROR(XLOOKUP($C292,'Product Families'!$A:$A,'Product Families'!$F:$F),"")</f>
        <v>12</v>
      </c>
      <c r="G292" s="7">
        <f t="array" ref="G292">IFERROR(XLOOKUP($C292,'Product Families'!$A:$A,'Product Families'!$G:$G),"")</f>
        <v>13</v>
      </c>
      <c r="J292" s="7" t="str">
        <f>IFERROR(ROUND(AVERAGEIF('Week 1 - Making'!$B:$B,'Product List'!$A292,'Week 1 - Making'!$P:$P),0),"")</f>
        <v/>
      </c>
      <c r="K292" s="7" t="str">
        <f>IFERROR(ROUND(AVERAGEIF('Week 2 - Making'!$B:$B,'Product List'!$A292,'Week 2 - Making'!$P:$P),0),"")</f>
        <v/>
      </c>
      <c r="L292" s="263" t="str">
        <f>IFERROR(ROUND(AVERAGEIF('Week 3 - Making'!$B:$B,'Product List'!$A292,'Week 3 - Making'!$P:$P),0),"")</f>
        <v/>
      </c>
      <c r="M292" s="7" t="str">
        <f>IFERROR(ROUND(AVERAGEIF('Week 4 - Making'!$B:$B,'Product List'!$A292,'Week 4 - Making'!$P:$P),0),"")</f>
        <v/>
      </c>
      <c r="N292" s="7" t="str">
        <f>IFERROR(ROUND(AVERAGEIF('Week 5 - Making'!$B:$B,'Product List'!$A292,'Week 5 - Making'!$P:$P),0),"")</f>
        <v/>
      </c>
      <c r="O292" s="7"/>
      <c r="P292" s="7">
        <f t="array" ref="P292">iferror(xlookup(C292,'Product Families'!A:A,'Product Families'!S:S),"")</f>
        <v>0</v>
      </c>
    </row>
    <row r="293" ht="14.25" customHeight="1">
      <c r="A293" s="138" t="s">
        <v>1371</v>
      </c>
      <c r="B293" s="122"/>
      <c r="C293" s="138" t="s">
        <v>145</v>
      </c>
      <c r="D293" s="7">
        <f t="array" ref="D293">IFERROR(XLOOKUP($C293,'Product Families'!$A:$A,'Product Families'!$D:$D),"")</f>
        <v>10</v>
      </c>
      <c r="E293" s="7">
        <f t="array" ref="E293">IFERROR(XLOOKUP($C293,'Product Families'!$A:$A,'Product Families'!$E:$E),"")</f>
        <v>11</v>
      </c>
      <c r="F293" s="7">
        <f t="array" ref="F293">IFERROR(XLOOKUP($C293,'Product Families'!$A:$A,'Product Families'!$F:$F),"")</f>
        <v>12</v>
      </c>
      <c r="G293" s="7">
        <f t="array" ref="G293">IFERROR(XLOOKUP($C293,'Product Families'!$A:$A,'Product Families'!$G:$G),"")</f>
        <v>13</v>
      </c>
      <c r="J293" s="7" t="str">
        <f>IFERROR(ROUND(AVERAGEIF('Week 1 - Making'!$B:$B,'Product List'!$A293,'Week 1 - Making'!$P:$P),0),"")</f>
        <v/>
      </c>
      <c r="K293" s="7" t="str">
        <f>IFERROR(ROUND(AVERAGEIF('Week 2 - Making'!$B:$B,'Product List'!$A293,'Week 2 - Making'!$P:$P),0),"")</f>
        <v/>
      </c>
      <c r="L293" s="263" t="str">
        <f>IFERROR(ROUND(AVERAGEIF('Week 3 - Making'!$B:$B,'Product List'!$A293,'Week 3 - Making'!$P:$P),0),"")</f>
        <v/>
      </c>
      <c r="M293" s="7" t="str">
        <f>IFERROR(ROUND(AVERAGEIF('Week 4 - Making'!$B:$B,'Product List'!$A293,'Week 4 - Making'!$P:$P),0),"")</f>
        <v/>
      </c>
      <c r="N293" s="7" t="str">
        <f>IFERROR(ROUND(AVERAGEIF('Week 5 - Making'!$B:$B,'Product List'!$A293,'Week 5 - Making'!$P:$P),0),"")</f>
        <v/>
      </c>
      <c r="O293" s="7"/>
      <c r="P293" s="7">
        <f t="array" ref="P293">iferror(xlookup(C293,'Product Families'!A:A,'Product Families'!S:S),"")</f>
        <v>0</v>
      </c>
    </row>
    <row r="294" ht="14.25" customHeight="1">
      <c r="A294" s="138" t="s">
        <v>1372</v>
      </c>
      <c r="B294" s="122"/>
      <c r="C294" s="138" t="s">
        <v>150</v>
      </c>
      <c r="D294" s="7">
        <f t="array" ref="D294">IFERROR(XLOOKUP($C294,'Product Families'!$A:$A,'Product Families'!$D:$D),"")</f>
        <v>72</v>
      </c>
      <c r="E294" s="7">
        <f t="array" ref="E294">IFERROR(XLOOKUP($C294,'Product Families'!$A:$A,'Product Families'!$E:$E),"")</f>
        <v>74</v>
      </c>
      <c r="F294" s="7">
        <f t="array" ref="F294">IFERROR(XLOOKUP($C294,'Product Families'!$A:$A,'Product Families'!$F:$F),"")</f>
        <v>80</v>
      </c>
      <c r="G294" s="7">
        <f t="array" ref="G294">IFERROR(XLOOKUP($C294,'Product Families'!$A:$A,'Product Families'!$G:$G),"")</f>
        <v>85</v>
      </c>
      <c r="J294" s="7" t="str">
        <f>IFERROR(ROUND(AVERAGEIF('Week 1 - Making'!$B:$B,'Product List'!$A294,'Week 1 - Making'!$P:$P),0),"")</f>
        <v/>
      </c>
      <c r="K294" s="7" t="str">
        <f>IFERROR(ROUND(AVERAGEIF('Week 2 - Making'!$B:$B,'Product List'!$A294,'Week 2 - Making'!$P:$P),0),"")</f>
        <v/>
      </c>
      <c r="L294" s="263" t="str">
        <f>IFERROR(ROUND(AVERAGEIF('Week 3 - Making'!$B:$B,'Product List'!$A294,'Week 3 - Making'!$P:$P),0),"")</f>
        <v/>
      </c>
      <c r="M294" s="7" t="str">
        <f>IFERROR(ROUND(AVERAGEIF('Week 4 - Making'!$B:$B,'Product List'!$A294,'Week 4 - Making'!$P:$P),0),"")</f>
        <v/>
      </c>
      <c r="N294" s="7" t="str">
        <f>IFERROR(ROUND(AVERAGEIF('Week 5 - Making'!$B:$B,'Product List'!$A294,'Week 5 - Making'!$P:$P),0),"")</f>
        <v/>
      </c>
      <c r="O294" s="7"/>
      <c r="P294" s="7">
        <f t="array" ref="P294">iferror(xlookup(C294,'Product Families'!A:A,'Product Families'!S:S),"")</f>
        <v>0</v>
      </c>
    </row>
    <row r="295" ht="14.25" customHeight="1">
      <c r="A295" s="138" t="s">
        <v>1373</v>
      </c>
      <c r="B295" s="122"/>
      <c r="C295" s="138" t="s">
        <v>150</v>
      </c>
      <c r="D295" s="7">
        <f t="array" ref="D295">IFERROR(XLOOKUP($C295,'Product Families'!$A:$A,'Product Families'!$D:$D),"")</f>
        <v>72</v>
      </c>
      <c r="E295" s="7">
        <f t="array" ref="E295">IFERROR(XLOOKUP($C295,'Product Families'!$A:$A,'Product Families'!$E:$E),"")</f>
        <v>74</v>
      </c>
      <c r="F295" s="7">
        <f t="array" ref="F295">IFERROR(XLOOKUP($C295,'Product Families'!$A:$A,'Product Families'!$F:$F),"")</f>
        <v>80</v>
      </c>
      <c r="G295" s="7">
        <f t="array" ref="G295">IFERROR(XLOOKUP($C295,'Product Families'!$A:$A,'Product Families'!$G:$G),"")</f>
        <v>85</v>
      </c>
      <c r="J295" s="7" t="str">
        <f>IFERROR(ROUND(AVERAGEIF('Week 1 - Making'!$B:$B,'Product List'!$A295,'Week 1 - Making'!$P:$P),0),"")</f>
        <v/>
      </c>
      <c r="K295" s="7" t="str">
        <f>IFERROR(ROUND(AVERAGEIF('Week 2 - Making'!$B:$B,'Product List'!$A295,'Week 2 - Making'!$P:$P),0),"")</f>
        <v/>
      </c>
      <c r="L295" s="263" t="str">
        <f>IFERROR(ROUND(AVERAGEIF('Week 3 - Making'!$B:$B,'Product List'!$A295,'Week 3 - Making'!$P:$P),0),"")</f>
        <v/>
      </c>
      <c r="M295" s="7" t="str">
        <f>IFERROR(ROUND(AVERAGEIF('Week 4 - Making'!$B:$B,'Product List'!$A295,'Week 4 - Making'!$P:$P),0),"")</f>
        <v/>
      </c>
      <c r="N295" s="7" t="str">
        <f>IFERROR(ROUND(AVERAGEIF('Week 5 - Making'!$B:$B,'Product List'!$A295,'Week 5 - Making'!$P:$P),0),"")</f>
        <v/>
      </c>
      <c r="O295" s="7"/>
      <c r="P295" s="7">
        <f t="array" ref="P295">iferror(xlookup(C295,'Product Families'!A:A,'Product Families'!S:S),"")</f>
        <v>0</v>
      </c>
    </row>
    <row r="296" ht="14.25" customHeight="1">
      <c r="A296" s="138" t="s">
        <v>1374</v>
      </c>
      <c r="B296" s="122"/>
      <c r="C296" s="138" t="s">
        <v>150</v>
      </c>
      <c r="D296" s="7">
        <f t="array" ref="D296">IFERROR(XLOOKUP($C296,'Product Families'!$A:$A,'Product Families'!$D:$D),"")</f>
        <v>72</v>
      </c>
      <c r="E296" s="7">
        <f t="array" ref="E296">IFERROR(XLOOKUP($C296,'Product Families'!$A:$A,'Product Families'!$E:$E),"")</f>
        <v>74</v>
      </c>
      <c r="F296" s="7">
        <f t="array" ref="F296">IFERROR(XLOOKUP($C296,'Product Families'!$A:$A,'Product Families'!$F:$F),"")</f>
        <v>80</v>
      </c>
      <c r="G296" s="7">
        <f t="array" ref="G296">IFERROR(XLOOKUP($C296,'Product Families'!$A:$A,'Product Families'!$G:$G),"")</f>
        <v>85</v>
      </c>
      <c r="J296" s="7" t="str">
        <f>IFERROR(ROUND(AVERAGEIF('Week 1 - Making'!$B:$B,'Product List'!$A296,'Week 1 - Making'!$P:$P),0),"")</f>
        <v/>
      </c>
      <c r="K296" s="7" t="str">
        <f>IFERROR(ROUND(AVERAGEIF('Week 2 - Making'!$B:$B,'Product List'!$A296,'Week 2 - Making'!$P:$P),0),"")</f>
        <v/>
      </c>
      <c r="L296" s="263" t="str">
        <f>IFERROR(ROUND(AVERAGEIF('Week 3 - Making'!$B:$B,'Product List'!$A296,'Week 3 - Making'!$P:$P),0),"")</f>
        <v/>
      </c>
      <c r="M296" s="7" t="str">
        <f>IFERROR(ROUND(AVERAGEIF('Week 4 - Making'!$B:$B,'Product List'!$A296,'Week 4 - Making'!$P:$P),0),"")</f>
        <v/>
      </c>
      <c r="N296" s="7" t="str">
        <f>IFERROR(ROUND(AVERAGEIF('Week 5 - Making'!$B:$B,'Product List'!$A296,'Week 5 - Making'!$P:$P),0),"")</f>
        <v/>
      </c>
      <c r="O296" s="7"/>
      <c r="P296" s="7">
        <f t="array" ref="P296">iferror(xlookup(C296,'Product Families'!A:A,'Product Families'!S:S),"")</f>
        <v>0</v>
      </c>
    </row>
    <row r="297" ht="14.25" customHeight="1">
      <c r="A297" s="138" t="s">
        <v>1375</v>
      </c>
      <c r="B297" s="122"/>
      <c r="C297" s="122" t="s">
        <v>150</v>
      </c>
      <c r="D297" s="7">
        <f t="array" ref="D297">IFERROR(XLOOKUP($C297,'Product Families'!$A:$A,'Product Families'!$D:$D),"")</f>
        <v>72</v>
      </c>
      <c r="E297" s="7">
        <f t="array" ref="E297">IFERROR(XLOOKUP($C297,'Product Families'!$A:$A,'Product Families'!$E:$E),"")</f>
        <v>74</v>
      </c>
      <c r="F297" s="7">
        <f t="array" ref="F297">IFERROR(XLOOKUP($C297,'Product Families'!$A:$A,'Product Families'!$F:$F),"")</f>
        <v>80</v>
      </c>
      <c r="G297" s="7">
        <f t="array" ref="G297">IFERROR(XLOOKUP($C297,'Product Families'!$A:$A,'Product Families'!$G:$G),"")</f>
        <v>85</v>
      </c>
      <c r="J297" s="7" t="str">
        <f>IFERROR(ROUND(AVERAGEIF('Week 1 - Making'!$B:$B,'Product List'!$A297,'Week 1 - Making'!$P:$P),0),"")</f>
        <v/>
      </c>
      <c r="K297" s="7" t="str">
        <f>IFERROR(ROUND(AVERAGEIF('Week 2 - Making'!$B:$B,'Product List'!$A297,'Week 2 - Making'!$P:$P),0),"")</f>
        <v/>
      </c>
      <c r="L297" s="263" t="str">
        <f>IFERROR(ROUND(AVERAGEIF('Week 3 - Making'!$B:$B,'Product List'!$A297,'Week 3 - Making'!$P:$P),0),"")</f>
        <v/>
      </c>
      <c r="M297" s="7" t="str">
        <f>IFERROR(ROUND(AVERAGEIF('Week 4 - Making'!$B:$B,'Product List'!$A297,'Week 4 - Making'!$P:$P),0),"")</f>
        <v/>
      </c>
      <c r="N297" s="7" t="str">
        <f>IFERROR(ROUND(AVERAGEIF('Week 5 - Making'!$B:$B,'Product List'!$A297,'Week 5 - Making'!$P:$P),0),"")</f>
        <v/>
      </c>
      <c r="O297" s="7"/>
      <c r="P297" s="7">
        <f t="array" ref="P297">iferror(xlookup(C297,'Product Families'!A:A,'Product Families'!S:S),"")</f>
        <v>0</v>
      </c>
    </row>
    <row r="298" ht="14.25" customHeight="1">
      <c r="A298" s="138" t="s">
        <v>1376</v>
      </c>
      <c r="B298" s="122"/>
      <c r="C298" s="138" t="s">
        <v>150</v>
      </c>
      <c r="D298" s="7">
        <f t="array" ref="D298">IFERROR(XLOOKUP($C298,'Product Families'!$A:$A,'Product Families'!$D:$D),"")</f>
        <v>72</v>
      </c>
      <c r="E298" s="7">
        <f t="array" ref="E298">IFERROR(XLOOKUP($C298,'Product Families'!$A:$A,'Product Families'!$E:$E),"")</f>
        <v>74</v>
      </c>
      <c r="F298" s="7">
        <f t="array" ref="F298">IFERROR(XLOOKUP($C298,'Product Families'!$A:$A,'Product Families'!$F:$F),"")</f>
        <v>80</v>
      </c>
      <c r="G298" s="7">
        <f t="array" ref="G298">IFERROR(XLOOKUP($C298,'Product Families'!$A:$A,'Product Families'!$G:$G),"")</f>
        <v>85</v>
      </c>
      <c r="J298" s="7" t="str">
        <f>IFERROR(ROUND(AVERAGEIF('Week 1 - Making'!$B:$B,'Product List'!$A298,'Week 1 - Making'!$P:$P),0),"")</f>
        <v/>
      </c>
      <c r="K298" s="7" t="str">
        <f>IFERROR(ROUND(AVERAGEIF('Week 2 - Making'!$B:$B,'Product List'!$A298,'Week 2 - Making'!$P:$P),0),"")</f>
        <v/>
      </c>
      <c r="L298" s="263" t="str">
        <f>IFERROR(ROUND(AVERAGEIF('Week 3 - Making'!$B:$B,'Product List'!$A298,'Week 3 - Making'!$P:$P),0),"")</f>
        <v/>
      </c>
      <c r="M298" s="7" t="str">
        <f>IFERROR(ROUND(AVERAGEIF('Week 4 - Making'!$B:$B,'Product List'!$A298,'Week 4 - Making'!$P:$P),0),"")</f>
        <v/>
      </c>
      <c r="N298" s="7" t="str">
        <f>IFERROR(ROUND(AVERAGEIF('Week 5 - Making'!$B:$B,'Product List'!$A298,'Week 5 - Making'!$P:$P),0),"")</f>
        <v/>
      </c>
      <c r="O298" s="7"/>
      <c r="P298" s="7">
        <f t="array" ref="P298">iferror(xlookup(C298,'Product Families'!A:A,'Product Families'!S:S),"")</f>
        <v>0</v>
      </c>
    </row>
    <row r="299" ht="14.25" customHeight="1">
      <c r="A299" s="138" t="s">
        <v>1377</v>
      </c>
      <c r="B299" s="122"/>
      <c r="C299" s="138" t="s">
        <v>152</v>
      </c>
      <c r="D299" s="7">
        <f t="array" ref="D299">IFERROR(XLOOKUP($C299,'Product Families'!$A:$A,'Product Families'!$D:$D),"")</f>
        <v>56</v>
      </c>
      <c r="E299" s="7">
        <f t="array" ref="E299">IFERROR(XLOOKUP($C299,'Product Families'!$A:$A,'Product Families'!$E:$E),"")</f>
        <v>58</v>
      </c>
      <c r="F299" s="7">
        <f t="array" ref="F299">IFERROR(XLOOKUP($C299,'Product Families'!$A:$A,'Product Families'!$F:$F),"")</f>
        <v>62</v>
      </c>
      <c r="G299" s="7">
        <f t="array" ref="G299">IFERROR(XLOOKUP($C299,'Product Families'!$A:$A,'Product Families'!$G:$G),"")</f>
        <v>67</v>
      </c>
      <c r="J299" s="7" t="str">
        <f>IFERROR(ROUND(AVERAGEIF('Week 1 - Making'!$B:$B,'Product List'!$A299,'Week 1 - Making'!$P:$P),0),"")</f>
        <v/>
      </c>
      <c r="K299" s="7" t="str">
        <f>IFERROR(ROUND(AVERAGEIF('Week 2 - Making'!$B:$B,'Product List'!$A299,'Week 2 - Making'!$P:$P),0),"")</f>
        <v/>
      </c>
      <c r="L299" s="263" t="str">
        <f>IFERROR(ROUND(AVERAGEIF('Week 3 - Making'!$B:$B,'Product List'!$A299,'Week 3 - Making'!$P:$P),0),"")</f>
        <v/>
      </c>
      <c r="M299" s="7" t="str">
        <f>IFERROR(ROUND(AVERAGEIF('Week 4 - Making'!$B:$B,'Product List'!$A299,'Week 4 - Making'!$P:$P),0),"")</f>
        <v/>
      </c>
      <c r="N299" s="7" t="str">
        <f>IFERROR(ROUND(AVERAGEIF('Week 5 - Making'!$B:$B,'Product List'!$A299,'Week 5 - Making'!$P:$P),0),"")</f>
        <v/>
      </c>
      <c r="O299" s="7"/>
      <c r="P299" s="7">
        <f t="array" ref="P299">iferror(xlookup(C299,'Product Families'!A:A,'Product Families'!S:S),"")</f>
        <v>0</v>
      </c>
    </row>
    <row r="300" ht="14.25" customHeight="1">
      <c r="A300" s="138" t="s">
        <v>1378</v>
      </c>
      <c r="B300" s="270" t="s">
        <v>1379</v>
      </c>
      <c r="C300" s="122" t="s">
        <v>160</v>
      </c>
      <c r="D300" s="7">
        <f t="array" ref="D300">IFERROR(XLOOKUP($C300,'Product Families'!$A:$A,'Product Families'!$D:$D),"")</f>
        <v>11</v>
      </c>
      <c r="E300" s="7">
        <f t="array" ref="E300">IFERROR(XLOOKUP($C300,'Product Families'!$A:$A,'Product Families'!$E:$E),"")</f>
        <v>12</v>
      </c>
      <c r="F300" s="7">
        <f t="array" ref="F300">IFERROR(XLOOKUP($C300,'Product Families'!$A:$A,'Product Families'!$F:$F),"")</f>
        <v>13</v>
      </c>
      <c r="G300" s="7">
        <f t="array" ref="G300">IFERROR(XLOOKUP($C300,'Product Families'!$A:$A,'Product Families'!$G:$G),"")</f>
        <v>14</v>
      </c>
      <c r="J300" s="7" t="str">
        <f>IFERROR(ROUND(AVERAGEIF('Week 1 - Making'!$B:$B,'Product List'!$A300,'Week 1 - Making'!$P:$P),0),"")</f>
        <v/>
      </c>
      <c r="K300" s="7" t="str">
        <f>IFERROR(ROUND(AVERAGEIF('Week 2 - Making'!$B:$B,'Product List'!$A300,'Week 2 - Making'!$P:$P),0),"")</f>
        <v/>
      </c>
      <c r="L300" s="263" t="str">
        <f>IFERROR(ROUND(AVERAGEIF('Week 3 - Making'!$B:$B,'Product List'!$A300,'Week 3 - Making'!$P:$P),0),"")</f>
        <v/>
      </c>
      <c r="M300" s="7" t="str">
        <f>IFERROR(ROUND(AVERAGEIF('Week 4 - Making'!$B:$B,'Product List'!$A300,'Week 4 - Making'!$P:$P),0),"")</f>
        <v/>
      </c>
      <c r="N300" s="7" t="str">
        <f>IFERROR(ROUND(AVERAGEIF('Week 5 - Making'!$B:$B,'Product List'!$A300,'Week 5 - Making'!$P:$P),0),"")</f>
        <v/>
      </c>
      <c r="O300" s="7"/>
      <c r="P300" s="7">
        <f t="array" ref="P300">iferror(xlookup(C300,'Product Families'!A:A,'Product Families'!S:S),"")</f>
        <v>0</v>
      </c>
    </row>
    <row r="301" ht="14.25" customHeight="1">
      <c r="A301" s="138" t="s">
        <v>1383</v>
      </c>
      <c r="B301" s="270" t="s">
        <v>1379</v>
      </c>
      <c r="C301" s="122" t="s">
        <v>155</v>
      </c>
      <c r="D301" s="7">
        <f t="array" ref="D301">IFERROR(XLOOKUP($C301,'Product Families'!$A:$A,'Product Families'!$D:$D),"")</f>
        <v>216</v>
      </c>
      <c r="E301" s="7">
        <f t="array" ref="E301">IFERROR(XLOOKUP($C301,'Product Families'!$A:$A,'Product Families'!$E:$E),"")</f>
        <v>221</v>
      </c>
      <c r="F301" s="7">
        <f t="array" ref="F301">IFERROR(XLOOKUP($C301,'Product Families'!$A:$A,'Product Families'!$F:$F),"")</f>
        <v>238</v>
      </c>
      <c r="G301" s="7">
        <f t="array" ref="G301">IFERROR(XLOOKUP($C301,'Product Families'!$A:$A,'Product Families'!$G:$G),"")</f>
        <v>255</v>
      </c>
      <c r="J301" s="7" t="str">
        <f>IFERROR(ROUND(AVERAGEIF('Week 1 - Making'!$B:$B,'Product List'!$A301,'Week 1 - Making'!$P:$P),0),"")</f>
        <v/>
      </c>
      <c r="K301" s="7" t="str">
        <f>IFERROR(ROUND(AVERAGEIF('Week 2 - Making'!$B:$B,'Product List'!$A301,'Week 2 - Making'!$P:$P),0),"")</f>
        <v/>
      </c>
      <c r="L301" s="263" t="str">
        <f>IFERROR(ROUND(AVERAGEIF('Week 3 - Making'!$B:$B,'Product List'!$A301,'Week 3 - Making'!$P:$P),0),"")</f>
        <v/>
      </c>
      <c r="M301" s="7" t="str">
        <f>IFERROR(ROUND(AVERAGEIF('Week 4 - Making'!$B:$B,'Product List'!$A301,'Week 4 - Making'!$P:$P),0),"")</f>
        <v/>
      </c>
      <c r="N301" s="7" t="str">
        <f>IFERROR(ROUND(AVERAGEIF('Week 5 - Making'!$B:$B,'Product List'!$A301,'Week 5 - Making'!$P:$P),0),"")</f>
        <v/>
      </c>
      <c r="O301" s="7"/>
      <c r="P301" s="7">
        <f t="array" ref="P301">iferror(xlookup(C301,'Product Families'!A:A,'Product Families'!S:S),"")</f>
        <v>0</v>
      </c>
    </row>
    <row r="302" ht="14.25" customHeight="1">
      <c r="A302" s="138" t="s">
        <v>1388</v>
      </c>
      <c r="B302" s="122"/>
      <c r="C302" s="138" t="s">
        <v>157</v>
      </c>
      <c r="D302" s="7">
        <f t="array" ref="D302">IFERROR(XLOOKUP($C302,'Product Families'!$A:$A,'Product Families'!$D:$D),"")</f>
        <v>236</v>
      </c>
      <c r="E302" s="7">
        <f t="array" ref="E302">IFERROR(XLOOKUP($C302,'Product Families'!$A:$A,'Product Families'!$E:$E),"")</f>
        <v>241</v>
      </c>
      <c r="F302" s="7">
        <f t="array" ref="F302">IFERROR(XLOOKUP($C302,'Product Families'!$A:$A,'Product Families'!$F:$F),"")</f>
        <v>260</v>
      </c>
      <c r="G302" s="7">
        <f t="array" ref="G302">IFERROR(XLOOKUP($C302,'Product Families'!$A:$A,'Product Families'!$G:$G),"")</f>
        <v>279</v>
      </c>
      <c r="J302" s="7" t="str">
        <f>IFERROR(ROUND(AVERAGEIF('Week 1 - Making'!$B:$B,'Product List'!$A302,'Week 1 - Making'!$P:$P),0),"")</f>
        <v/>
      </c>
      <c r="K302" s="7" t="str">
        <f>IFERROR(ROUND(AVERAGEIF('Week 2 - Making'!$B:$B,'Product List'!$A302,'Week 2 - Making'!$P:$P),0),"")</f>
        <v/>
      </c>
      <c r="L302" s="263" t="str">
        <f>IFERROR(ROUND(AVERAGEIF('Week 3 - Making'!$B:$B,'Product List'!$A302,'Week 3 - Making'!$P:$P),0),"")</f>
        <v/>
      </c>
      <c r="M302" s="7" t="str">
        <f>IFERROR(ROUND(AVERAGEIF('Week 4 - Making'!$B:$B,'Product List'!$A302,'Week 4 - Making'!$P:$P),0),"")</f>
        <v/>
      </c>
      <c r="N302" s="7" t="str">
        <f>IFERROR(ROUND(AVERAGEIF('Week 5 - Making'!$B:$B,'Product List'!$A302,'Week 5 - Making'!$P:$P),0),"")</f>
        <v/>
      </c>
      <c r="O302" s="7"/>
      <c r="P302" s="7">
        <f t="array" ref="P302">iferror(xlookup(C302,'Product Families'!A:A,'Product Families'!S:S),"")</f>
        <v>0</v>
      </c>
    </row>
    <row r="303" ht="14.25" customHeight="1">
      <c r="A303" s="138" t="s">
        <v>1389</v>
      </c>
      <c r="B303" s="122"/>
      <c r="C303" s="122" t="s">
        <v>160</v>
      </c>
      <c r="D303" s="7">
        <f t="array" ref="D303">IFERROR(XLOOKUP($C303,'Product Families'!$A:$A,'Product Families'!$D:$D),"")</f>
        <v>11</v>
      </c>
      <c r="E303" s="7">
        <f t="array" ref="E303">IFERROR(XLOOKUP($C303,'Product Families'!$A:$A,'Product Families'!$E:$E),"")</f>
        <v>12</v>
      </c>
      <c r="F303" s="7">
        <f t="array" ref="F303">IFERROR(XLOOKUP($C303,'Product Families'!$A:$A,'Product Families'!$F:$F),"")</f>
        <v>13</v>
      </c>
      <c r="G303" s="7">
        <f t="array" ref="G303">IFERROR(XLOOKUP($C303,'Product Families'!$A:$A,'Product Families'!$G:$G),"")</f>
        <v>14</v>
      </c>
      <c r="J303" s="7" t="str">
        <f>IFERROR(ROUND(AVERAGEIF('Week 1 - Making'!$B:$B,'Product List'!$A303,'Week 1 - Making'!$P:$P),0),"")</f>
        <v/>
      </c>
      <c r="K303" s="7" t="str">
        <f>IFERROR(ROUND(AVERAGEIF('Week 2 - Making'!$B:$B,'Product List'!$A303,'Week 2 - Making'!$P:$P),0),"")</f>
        <v/>
      </c>
      <c r="L303" s="263" t="str">
        <f>IFERROR(ROUND(AVERAGEIF('Week 3 - Making'!$B:$B,'Product List'!$A303,'Week 3 - Making'!$P:$P),0),"")</f>
        <v/>
      </c>
      <c r="M303" s="7" t="str">
        <f>IFERROR(ROUND(AVERAGEIF('Week 4 - Making'!$B:$B,'Product List'!$A303,'Week 4 - Making'!$P:$P),0),"")</f>
        <v/>
      </c>
      <c r="N303" s="7" t="str">
        <f>IFERROR(ROUND(AVERAGEIF('Week 5 - Making'!$B:$B,'Product List'!$A303,'Week 5 - Making'!$P:$P),0),"")</f>
        <v/>
      </c>
      <c r="O303" s="7"/>
      <c r="P303" s="7">
        <f t="array" ref="P303">iferror(xlookup(C303,'Product Families'!A:A,'Product Families'!S:S),"")</f>
        <v>0</v>
      </c>
    </row>
    <row r="304" ht="14.25" customHeight="1">
      <c r="A304" s="138" t="s">
        <v>1390</v>
      </c>
      <c r="B304" s="122"/>
      <c r="C304" s="122" t="s">
        <v>155</v>
      </c>
      <c r="D304" s="7">
        <f t="array" ref="D304">IFERROR(XLOOKUP($C304,'Product Families'!$A:$A,'Product Families'!$D:$D),"")</f>
        <v>216</v>
      </c>
      <c r="E304" s="7">
        <f t="array" ref="E304">IFERROR(XLOOKUP($C304,'Product Families'!$A:$A,'Product Families'!$E:$E),"")</f>
        <v>221</v>
      </c>
      <c r="F304" s="7">
        <f t="array" ref="F304">IFERROR(XLOOKUP($C304,'Product Families'!$A:$A,'Product Families'!$F:$F),"")</f>
        <v>238</v>
      </c>
      <c r="G304" s="7">
        <f t="array" ref="G304">IFERROR(XLOOKUP($C304,'Product Families'!$A:$A,'Product Families'!$G:$G),"")</f>
        <v>255</v>
      </c>
      <c r="J304" s="7" t="str">
        <f>IFERROR(ROUND(AVERAGEIF('Week 1 - Making'!$B:$B,'Product List'!$A304,'Week 1 - Making'!$P:$P),0),"")</f>
        <v/>
      </c>
      <c r="K304" s="7" t="str">
        <f>IFERROR(ROUND(AVERAGEIF('Week 2 - Making'!$B:$B,'Product List'!$A304,'Week 2 - Making'!$P:$P),0),"")</f>
        <v/>
      </c>
      <c r="L304" s="263" t="str">
        <f>IFERROR(ROUND(AVERAGEIF('Week 3 - Making'!$B:$B,'Product List'!$A304,'Week 3 - Making'!$P:$P),0),"")</f>
        <v/>
      </c>
      <c r="M304" s="7" t="str">
        <f>IFERROR(ROUND(AVERAGEIF('Week 4 - Making'!$B:$B,'Product List'!$A304,'Week 4 - Making'!$P:$P),0),"")</f>
        <v/>
      </c>
      <c r="N304" s="7" t="str">
        <f>IFERROR(ROUND(AVERAGEIF('Week 5 - Making'!$B:$B,'Product List'!$A304,'Week 5 - Making'!$P:$P),0),"")</f>
        <v/>
      </c>
      <c r="O304" s="7"/>
      <c r="P304" s="7">
        <f t="array" ref="P304">iferror(xlookup(C304,'Product Families'!A:A,'Product Families'!S:S),"")</f>
        <v>0</v>
      </c>
    </row>
    <row r="305" ht="14.25" customHeight="1">
      <c r="A305" s="138" t="s">
        <v>1391</v>
      </c>
      <c r="B305" s="122"/>
      <c r="C305" s="138" t="s">
        <v>157</v>
      </c>
      <c r="D305" s="7">
        <f t="array" ref="D305">IFERROR(XLOOKUP($C305,'Product Families'!$A:$A,'Product Families'!$D:$D),"")</f>
        <v>236</v>
      </c>
      <c r="E305" s="7">
        <f t="array" ref="E305">IFERROR(XLOOKUP($C305,'Product Families'!$A:$A,'Product Families'!$E:$E),"")</f>
        <v>241</v>
      </c>
      <c r="F305" s="7">
        <f t="array" ref="F305">IFERROR(XLOOKUP($C305,'Product Families'!$A:$A,'Product Families'!$F:$F),"")</f>
        <v>260</v>
      </c>
      <c r="G305" s="7">
        <f t="array" ref="G305">IFERROR(XLOOKUP($C305,'Product Families'!$A:$A,'Product Families'!$G:$G),"")</f>
        <v>279</v>
      </c>
      <c r="J305" s="7" t="str">
        <f>IFERROR(ROUND(AVERAGEIF('Week 1 - Making'!$B:$B,'Product List'!$A305,'Week 1 - Making'!$P:$P),0),"")</f>
        <v/>
      </c>
      <c r="K305" s="7" t="str">
        <f>IFERROR(ROUND(AVERAGEIF('Week 2 - Making'!$B:$B,'Product List'!$A305,'Week 2 - Making'!$P:$P),0),"")</f>
        <v/>
      </c>
      <c r="L305" s="263" t="str">
        <f>IFERROR(ROUND(AVERAGEIF('Week 3 - Making'!$B:$B,'Product List'!$A305,'Week 3 - Making'!$P:$P),0),"")</f>
        <v/>
      </c>
      <c r="M305" s="7" t="str">
        <f>IFERROR(ROUND(AVERAGEIF('Week 4 - Making'!$B:$B,'Product List'!$A305,'Week 4 - Making'!$P:$P),0),"")</f>
        <v/>
      </c>
      <c r="N305" s="7" t="str">
        <f>IFERROR(ROUND(AVERAGEIF('Week 5 - Making'!$B:$B,'Product List'!$A305,'Week 5 - Making'!$P:$P),0),"")</f>
        <v/>
      </c>
      <c r="O305" s="7"/>
      <c r="P305" s="7">
        <f t="array" ref="P305">iferror(xlookup(C305,'Product Families'!A:A,'Product Families'!S:S),"")</f>
        <v>0</v>
      </c>
    </row>
    <row r="306" ht="14.25" customHeight="1">
      <c r="A306" s="138" t="s">
        <v>1392</v>
      </c>
      <c r="B306" s="270" t="s">
        <v>1393</v>
      </c>
      <c r="C306" s="122" t="s">
        <v>160</v>
      </c>
      <c r="D306" s="7">
        <f t="array" ref="D306">IFERROR(XLOOKUP($C306,'Product Families'!$A:$A,'Product Families'!$D:$D),"")</f>
        <v>11</v>
      </c>
      <c r="E306" s="7">
        <f t="array" ref="E306">IFERROR(XLOOKUP($C306,'Product Families'!$A:$A,'Product Families'!$E:$E),"")</f>
        <v>12</v>
      </c>
      <c r="F306" s="7">
        <f t="array" ref="F306">IFERROR(XLOOKUP($C306,'Product Families'!$A:$A,'Product Families'!$F:$F),"")</f>
        <v>13</v>
      </c>
      <c r="G306" s="7">
        <f t="array" ref="G306">IFERROR(XLOOKUP($C306,'Product Families'!$A:$A,'Product Families'!$G:$G),"")</f>
        <v>14</v>
      </c>
      <c r="J306" s="7" t="str">
        <f>IFERROR(ROUND(AVERAGEIF('Week 1 - Making'!$B:$B,'Product List'!$A306,'Week 1 - Making'!$P:$P),0),"")</f>
        <v/>
      </c>
      <c r="K306" s="7" t="str">
        <f>IFERROR(ROUND(AVERAGEIF('Week 2 - Making'!$B:$B,'Product List'!$A306,'Week 2 - Making'!$P:$P),0),"")</f>
        <v/>
      </c>
      <c r="L306" s="263" t="str">
        <f>IFERROR(ROUND(AVERAGEIF('Week 3 - Making'!$B:$B,'Product List'!$A306,'Week 3 - Making'!$P:$P),0),"")</f>
        <v/>
      </c>
      <c r="M306" s="7" t="str">
        <f>IFERROR(ROUND(AVERAGEIF('Week 4 - Making'!$B:$B,'Product List'!$A306,'Week 4 - Making'!$P:$P),0),"")</f>
        <v/>
      </c>
      <c r="N306" s="7" t="str">
        <f>IFERROR(ROUND(AVERAGEIF('Week 5 - Making'!$B:$B,'Product List'!$A306,'Week 5 - Making'!$P:$P),0),"")</f>
        <v/>
      </c>
      <c r="O306" s="7"/>
      <c r="P306" s="7">
        <f t="array" ref="P306">iferror(xlookup(C306,'Product Families'!A:A,'Product Families'!S:S),"")</f>
        <v>0</v>
      </c>
    </row>
    <row r="307" ht="14.25" customHeight="1">
      <c r="A307" s="138" t="s">
        <v>1394</v>
      </c>
      <c r="B307" s="270" t="s">
        <v>1393</v>
      </c>
      <c r="C307" s="122" t="s">
        <v>155</v>
      </c>
      <c r="D307" s="7">
        <f t="array" ref="D307">IFERROR(XLOOKUP($C307,'Product Families'!$A:$A,'Product Families'!$D:$D),"")</f>
        <v>216</v>
      </c>
      <c r="E307" s="7">
        <f t="array" ref="E307">IFERROR(XLOOKUP($C307,'Product Families'!$A:$A,'Product Families'!$E:$E),"")</f>
        <v>221</v>
      </c>
      <c r="F307" s="7">
        <f t="array" ref="F307">IFERROR(XLOOKUP($C307,'Product Families'!$A:$A,'Product Families'!$F:$F),"")</f>
        <v>238</v>
      </c>
      <c r="G307" s="7">
        <f t="array" ref="G307">IFERROR(XLOOKUP($C307,'Product Families'!$A:$A,'Product Families'!$G:$G),"")</f>
        <v>255</v>
      </c>
      <c r="J307" s="7" t="str">
        <f>IFERROR(ROUND(AVERAGEIF('Week 1 - Making'!$B:$B,'Product List'!$A307,'Week 1 - Making'!$P:$P),0),"")</f>
        <v/>
      </c>
      <c r="K307" s="7" t="str">
        <f>IFERROR(ROUND(AVERAGEIF('Week 2 - Making'!$B:$B,'Product List'!$A307,'Week 2 - Making'!$P:$P),0),"")</f>
        <v/>
      </c>
      <c r="L307" s="263" t="str">
        <f>IFERROR(ROUND(AVERAGEIF('Week 3 - Making'!$B:$B,'Product List'!$A307,'Week 3 - Making'!$P:$P),0),"")</f>
        <v/>
      </c>
      <c r="M307" s="7" t="str">
        <f>IFERROR(ROUND(AVERAGEIF('Week 4 - Making'!$B:$B,'Product List'!$A307,'Week 4 - Making'!$P:$P),0),"")</f>
        <v/>
      </c>
      <c r="N307" s="7" t="str">
        <f>IFERROR(ROUND(AVERAGEIF('Week 5 - Making'!$B:$B,'Product List'!$A307,'Week 5 - Making'!$P:$P),0),"")</f>
        <v/>
      </c>
      <c r="O307" s="7"/>
      <c r="P307" s="7">
        <f t="array" ref="P307">iferror(xlookup(C307,'Product Families'!A:A,'Product Families'!S:S),"")</f>
        <v>0</v>
      </c>
    </row>
    <row r="308" ht="14.25" customHeight="1">
      <c r="A308" s="138" t="s">
        <v>1395</v>
      </c>
      <c r="B308" s="122"/>
      <c r="C308" s="138" t="s">
        <v>157</v>
      </c>
      <c r="D308" s="7">
        <f t="array" ref="D308">IFERROR(XLOOKUP($C308,'Product Families'!$A:$A,'Product Families'!$D:$D),"")</f>
        <v>236</v>
      </c>
      <c r="E308" s="7">
        <f t="array" ref="E308">IFERROR(XLOOKUP($C308,'Product Families'!$A:$A,'Product Families'!$E:$E),"")</f>
        <v>241</v>
      </c>
      <c r="F308" s="7">
        <f t="array" ref="F308">IFERROR(XLOOKUP($C308,'Product Families'!$A:$A,'Product Families'!$F:$F),"")</f>
        <v>260</v>
      </c>
      <c r="G308" s="7">
        <f t="array" ref="G308">IFERROR(XLOOKUP($C308,'Product Families'!$A:$A,'Product Families'!$G:$G),"")</f>
        <v>279</v>
      </c>
      <c r="J308" s="7" t="str">
        <f>IFERROR(ROUND(AVERAGEIF('Week 1 - Making'!$B:$B,'Product List'!$A308,'Week 1 - Making'!$P:$P),0),"")</f>
        <v/>
      </c>
      <c r="K308" s="7" t="str">
        <f>IFERROR(ROUND(AVERAGEIF('Week 2 - Making'!$B:$B,'Product List'!$A308,'Week 2 - Making'!$P:$P),0),"")</f>
        <v/>
      </c>
      <c r="L308" s="263" t="str">
        <f>IFERROR(ROUND(AVERAGEIF('Week 3 - Making'!$B:$B,'Product List'!$A308,'Week 3 - Making'!$P:$P),0),"")</f>
        <v/>
      </c>
      <c r="M308" s="7" t="str">
        <f>IFERROR(ROUND(AVERAGEIF('Week 4 - Making'!$B:$B,'Product List'!$A308,'Week 4 - Making'!$P:$P),0),"")</f>
        <v/>
      </c>
      <c r="N308" s="7" t="str">
        <f>IFERROR(ROUND(AVERAGEIF('Week 5 - Making'!$B:$B,'Product List'!$A308,'Week 5 - Making'!$P:$P),0),"")</f>
        <v/>
      </c>
      <c r="O308" s="7"/>
      <c r="P308" s="7">
        <f t="array" ref="P308">iferror(xlookup(C308,'Product Families'!A:A,'Product Families'!S:S),"")</f>
        <v>0</v>
      </c>
    </row>
    <row r="309" ht="14.25" customHeight="1">
      <c r="A309" s="138" t="s">
        <v>1396</v>
      </c>
      <c r="B309" s="270" t="s">
        <v>1397</v>
      </c>
      <c r="C309" s="122" t="s">
        <v>160</v>
      </c>
      <c r="D309" s="7">
        <f t="array" ref="D309">IFERROR(XLOOKUP($C309,'Product Families'!$A:$A,'Product Families'!$D:$D),"")</f>
        <v>11</v>
      </c>
      <c r="E309" s="7">
        <f t="array" ref="E309">IFERROR(XLOOKUP($C309,'Product Families'!$A:$A,'Product Families'!$E:$E),"")</f>
        <v>12</v>
      </c>
      <c r="F309" s="7">
        <f t="array" ref="F309">IFERROR(XLOOKUP($C309,'Product Families'!$A:$A,'Product Families'!$F:$F),"")</f>
        <v>13</v>
      </c>
      <c r="G309" s="7">
        <f t="array" ref="G309">IFERROR(XLOOKUP($C309,'Product Families'!$A:$A,'Product Families'!$G:$G),"")</f>
        <v>14</v>
      </c>
      <c r="J309" s="7" t="str">
        <f>IFERROR(ROUND(AVERAGEIF('Week 1 - Making'!$B:$B,'Product List'!$A309,'Week 1 - Making'!$P:$P),0),"")</f>
        <v/>
      </c>
      <c r="K309" s="7" t="str">
        <f>IFERROR(ROUND(AVERAGEIF('Week 2 - Making'!$B:$B,'Product List'!$A309,'Week 2 - Making'!$P:$P),0),"")</f>
        <v/>
      </c>
      <c r="L309" s="263" t="str">
        <f>IFERROR(ROUND(AVERAGEIF('Week 3 - Making'!$B:$B,'Product List'!$A309,'Week 3 - Making'!$P:$P),0),"")</f>
        <v/>
      </c>
      <c r="M309" s="7" t="str">
        <f>IFERROR(ROUND(AVERAGEIF('Week 4 - Making'!$B:$B,'Product List'!$A309,'Week 4 - Making'!$P:$P),0),"")</f>
        <v/>
      </c>
      <c r="N309" s="7" t="str">
        <f>IFERROR(ROUND(AVERAGEIF('Week 5 - Making'!$B:$B,'Product List'!$A309,'Week 5 - Making'!$P:$P),0),"")</f>
        <v/>
      </c>
      <c r="O309" s="7"/>
      <c r="P309" s="7">
        <f t="array" ref="P309">iferror(xlookup(C309,'Product Families'!A:A,'Product Families'!S:S),"")</f>
        <v>0</v>
      </c>
    </row>
    <row r="310" ht="14.25" customHeight="1">
      <c r="A310" s="138" t="s">
        <v>1399</v>
      </c>
      <c r="B310" s="270" t="s">
        <v>1397</v>
      </c>
      <c r="C310" s="122" t="s">
        <v>155</v>
      </c>
      <c r="D310" s="7">
        <f t="array" ref="D310">IFERROR(XLOOKUP($C310,'Product Families'!$A:$A,'Product Families'!$D:$D),"")</f>
        <v>216</v>
      </c>
      <c r="E310" s="7">
        <f t="array" ref="E310">IFERROR(XLOOKUP($C310,'Product Families'!$A:$A,'Product Families'!$E:$E),"")</f>
        <v>221</v>
      </c>
      <c r="F310" s="7">
        <f t="array" ref="F310">IFERROR(XLOOKUP($C310,'Product Families'!$A:$A,'Product Families'!$F:$F),"")</f>
        <v>238</v>
      </c>
      <c r="G310" s="7">
        <f t="array" ref="G310">IFERROR(XLOOKUP($C310,'Product Families'!$A:$A,'Product Families'!$G:$G),"")</f>
        <v>255</v>
      </c>
      <c r="J310" s="7" t="str">
        <f>IFERROR(ROUND(AVERAGEIF('Week 1 - Making'!$B:$B,'Product List'!$A310,'Week 1 - Making'!$P:$P),0),"")</f>
        <v/>
      </c>
      <c r="K310" s="7" t="str">
        <f>IFERROR(ROUND(AVERAGEIF('Week 2 - Making'!$B:$B,'Product List'!$A310,'Week 2 - Making'!$P:$P),0),"")</f>
        <v/>
      </c>
      <c r="L310" s="263" t="str">
        <f>IFERROR(ROUND(AVERAGEIF('Week 3 - Making'!$B:$B,'Product List'!$A310,'Week 3 - Making'!$P:$P),0),"")</f>
        <v/>
      </c>
      <c r="M310" s="7" t="str">
        <f>IFERROR(ROUND(AVERAGEIF('Week 4 - Making'!$B:$B,'Product List'!$A310,'Week 4 - Making'!$P:$P),0),"")</f>
        <v/>
      </c>
      <c r="N310" s="7" t="str">
        <f>IFERROR(ROUND(AVERAGEIF('Week 5 - Making'!$B:$B,'Product List'!$A310,'Week 5 - Making'!$P:$P),0),"")</f>
        <v/>
      </c>
      <c r="O310" s="7"/>
      <c r="P310" s="7">
        <f t="array" ref="P310">iferror(xlookup(C310,'Product Families'!A:A,'Product Families'!S:S),"")</f>
        <v>0</v>
      </c>
    </row>
    <row r="311" ht="14.25" customHeight="1">
      <c r="A311" s="138" t="s">
        <v>1400</v>
      </c>
      <c r="B311" s="122"/>
      <c r="C311" s="138" t="s">
        <v>157</v>
      </c>
      <c r="D311" s="7">
        <f t="array" ref="D311">IFERROR(XLOOKUP($C311,'Product Families'!$A:$A,'Product Families'!$D:$D),"")</f>
        <v>236</v>
      </c>
      <c r="E311" s="7">
        <f t="array" ref="E311">IFERROR(XLOOKUP($C311,'Product Families'!$A:$A,'Product Families'!$E:$E),"")</f>
        <v>241</v>
      </c>
      <c r="F311" s="7">
        <f t="array" ref="F311">IFERROR(XLOOKUP($C311,'Product Families'!$A:$A,'Product Families'!$F:$F),"")</f>
        <v>260</v>
      </c>
      <c r="G311" s="7">
        <f t="array" ref="G311">IFERROR(XLOOKUP($C311,'Product Families'!$A:$A,'Product Families'!$G:$G),"")</f>
        <v>279</v>
      </c>
      <c r="J311" s="7" t="str">
        <f>IFERROR(ROUND(AVERAGEIF('Week 1 - Making'!$B:$B,'Product List'!$A311,'Week 1 - Making'!$P:$P),0),"")</f>
        <v/>
      </c>
      <c r="K311" s="7" t="str">
        <f>IFERROR(ROUND(AVERAGEIF('Week 2 - Making'!$B:$B,'Product List'!$A311,'Week 2 - Making'!$P:$P),0),"")</f>
        <v/>
      </c>
      <c r="L311" s="263" t="str">
        <f>IFERROR(ROUND(AVERAGEIF('Week 3 - Making'!$B:$B,'Product List'!$A311,'Week 3 - Making'!$P:$P),0),"")</f>
        <v/>
      </c>
      <c r="M311" s="7" t="str">
        <f>IFERROR(ROUND(AVERAGEIF('Week 4 - Making'!$B:$B,'Product List'!$A311,'Week 4 - Making'!$P:$P),0),"")</f>
        <v/>
      </c>
      <c r="N311" s="7" t="str">
        <f>IFERROR(ROUND(AVERAGEIF('Week 5 - Making'!$B:$B,'Product List'!$A311,'Week 5 - Making'!$P:$P),0),"")</f>
        <v/>
      </c>
      <c r="O311" s="7"/>
      <c r="P311" s="7">
        <f t="array" ref="P311">iferror(xlookup(C311,'Product Families'!A:A,'Product Families'!S:S),"")</f>
        <v>0</v>
      </c>
    </row>
    <row r="312" ht="14.25" customHeight="1">
      <c r="A312" s="138" t="s">
        <v>1402</v>
      </c>
      <c r="B312" s="270" t="s">
        <v>1403</v>
      </c>
      <c r="C312" s="122" t="s">
        <v>160</v>
      </c>
      <c r="D312" s="7">
        <f t="array" ref="D312">IFERROR(XLOOKUP($C312,'Product Families'!$A:$A,'Product Families'!$D:$D),"")</f>
        <v>11</v>
      </c>
      <c r="E312" s="7">
        <f t="array" ref="E312">IFERROR(XLOOKUP($C312,'Product Families'!$A:$A,'Product Families'!$E:$E),"")</f>
        <v>12</v>
      </c>
      <c r="F312" s="7">
        <f t="array" ref="F312">IFERROR(XLOOKUP($C312,'Product Families'!$A:$A,'Product Families'!$F:$F),"")</f>
        <v>13</v>
      </c>
      <c r="G312" s="7">
        <f t="array" ref="G312">IFERROR(XLOOKUP($C312,'Product Families'!$A:$A,'Product Families'!$G:$G),"")</f>
        <v>14</v>
      </c>
      <c r="J312" s="7">
        <f>IFERROR(ROUND(AVERAGEIF('Week 1 - Making'!$B:$B,'Product List'!$A312,'Week 1 - Making'!$P:$P),0),"")</f>
        <v>11</v>
      </c>
      <c r="K312" s="7" t="str">
        <f>IFERROR(ROUND(AVERAGEIF('Week 2 - Making'!$B:$B,'Product List'!$A312,'Week 2 - Making'!$P:$P),0),"")</f>
        <v/>
      </c>
      <c r="L312" s="263" t="str">
        <f>IFERROR(ROUND(AVERAGEIF('Week 3 - Making'!$B:$B,'Product List'!$A312,'Week 3 - Making'!$P:$P),0),"")</f>
        <v/>
      </c>
      <c r="M312" s="7" t="str">
        <f>IFERROR(ROUND(AVERAGEIF('Week 4 - Making'!$B:$B,'Product List'!$A312,'Week 4 - Making'!$P:$P),0),"")</f>
        <v/>
      </c>
      <c r="N312" s="7" t="str">
        <f>IFERROR(ROUND(AVERAGEIF('Week 5 - Making'!$B:$B,'Product List'!$A312,'Week 5 - Making'!$P:$P),0),"")</f>
        <v/>
      </c>
      <c r="O312" s="7"/>
      <c r="P312" s="7">
        <f t="array" ref="P312">iferror(xlookup(C312,'Product Families'!A:A,'Product Families'!S:S),"")</f>
        <v>0</v>
      </c>
    </row>
    <row r="313" ht="14.25" customHeight="1">
      <c r="A313" s="138" t="s">
        <v>1404</v>
      </c>
      <c r="B313" s="270" t="s">
        <v>1403</v>
      </c>
      <c r="C313" s="122" t="s">
        <v>155</v>
      </c>
      <c r="D313" s="7">
        <f t="array" ref="D313">IFERROR(XLOOKUP($C313,'Product Families'!$A:$A,'Product Families'!$D:$D),"")</f>
        <v>216</v>
      </c>
      <c r="E313" s="7">
        <f t="array" ref="E313">IFERROR(XLOOKUP($C313,'Product Families'!$A:$A,'Product Families'!$E:$E),"")</f>
        <v>221</v>
      </c>
      <c r="F313" s="7">
        <f t="array" ref="F313">IFERROR(XLOOKUP($C313,'Product Families'!$A:$A,'Product Families'!$F:$F),"")</f>
        <v>238</v>
      </c>
      <c r="G313" s="7">
        <f t="array" ref="G313">IFERROR(XLOOKUP($C313,'Product Families'!$A:$A,'Product Families'!$G:$G),"")</f>
        <v>255</v>
      </c>
      <c r="J313" s="7">
        <f>IFERROR(ROUND(AVERAGEIF('Week 1 - Making'!$B:$B,'Product List'!$A313,'Week 1 - Making'!$P:$P),0),"")</f>
        <v>190</v>
      </c>
      <c r="K313" s="7" t="str">
        <f>IFERROR(ROUND(AVERAGEIF('Week 2 - Making'!$B:$B,'Product List'!$A313,'Week 2 - Making'!$P:$P),0),"")</f>
        <v/>
      </c>
      <c r="L313" s="263" t="str">
        <f>IFERROR(ROUND(AVERAGEIF('Week 3 - Making'!$B:$B,'Product List'!$A313,'Week 3 - Making'!$P:$P),0),"")</f>
        <v/>
      </c>
      <c r="M313" s="7" t="str">
        <f>IFERROR(ROUND(AVERAGEIF('Week 4 - Making'!$B:$B,'Product List'!$A313,'Week 4 - Making'!$P:$P),0),"")</f>
        <v/>
      </c>
      <c r="N313" s="7" t="str">
        <f>IFERROR(ROUND(AVERAGEIF('Week 5 - Making'!$B:$B,'Product List'!$A313,'Week 5 - Making'!$P:$P),0),"")</f>
        <v/>
      </c>
      <c r="O313" s="7"/>
      <c r="P313" s="7">
        <f t="array" ref="P313">iferror(xlookup(C313,'Product Families'!A:A,'Product Families'!S:S),"")</f>
        <v>0</v>
      </c>
    </row>
    <row r="314" ht="14.25" customHeight="1">
      <c r="A314" s="138" t="s">
        <v>1406</v>
      </c>
      <c r="B314" s="122"/>
      <c r="C314" s="138" t="s">
        <v>157</v>
      </c>
      <c r="D314" s="7">
        <f t="array" ref="D314">IFERROR(XLOOKUP($C314,'Product Families'!$A:$A,'Product Families'!$D:$D),"")</f>
        <v>236</v>
      </c>
      <c r="E314" s="7">
        <f t="array" ref="E314">IFERROR(XLOOKUP($C314,'Product Families'!$A:$A,'Product Families'!$E:$E),"")</f>
        <v>241</v>
      </c>
      <c r="F314" s="7">
        <f t="array" ref="F314">IFERROR(XLOOKUP($C314,'Product Families'!$A:$A,'Product Families'!$F:$F),"")</f>
        <v>260</v>
      </c>
      <c r="G314" s="7">
        <f t="array" ref="G314">IFERROR(XLOOKUP($C314,'Product Families'!$A:$A,'Product Families'!$G:$G),"")</f>
        <v>279</v>
      </c>
      <c r="J314" s="7">
        <f>IFERROR(ROUND(AVERAGEIF('Week 1 - Making'!$B:$B,'Product List'!$A314,'Week 1 - Making'!$P:$P),0),"")</f>
        <v>152</v>
      </c>
      <c r="K314" s="7" t="str">
        <f>IFERROR(ROUND(AVERAGEIF('Week 2 - Making'!$B:$B,'Product List'!$A314,'Week 2 - Making'!$P:$P),0),"")</f>
        <v/>
      </c>
      <c r="L314" s="263" t="str">
        <f>IFERROR(ROUND(AVERAGEIF('Week 3 - Making'!$B:$B,'Product List'!$A314,'Week 3 - Making'!$P:$P),0),"")</f>
        <v/>
      </c>
      <c r="M314" s="7" t="str">
        <f>IFERROR(ROUND(AVERAGEIF('Week 4 - Making'!$B:$B,'Product List'!$A314,'Week 4 - Making'!$P:$P),0),"")</f>
        <v/>
      </c>
      <c r="N314" s="7" t="str">
        <f>IFERROR(ROUND(AVERAGEIF('Week 5 - Making'!$B:$B,'Product List'!$A314,'Week 5 - Making'!$P:$P),0),"")</f>
        <v/>
      </c>
      <c r="O314" s="7"/>
      <c r="P314" s="7">
        <f t="array" ref="P314">iferror(xlookup(C314,'Product Families'!A:A,'Product Families'!S:S),"")</f>
        <v>0</v>
      </c>
    </row>
    <row r="315" ht="14.25" customHeight="1">
      <c r="A315" s="138" t="s">
        <v>1407</v>
      </c>
      <c r="B315" s="270" t="s">
        <v>1408</v>
      </c>
      <c r="C315" s="122" t="s">
        <v>160</v>
      </c>
      <c r="D315" s="7">
        <f t="array" ref="D315">IFERROR(XLOOKUP($C315,'Product Families'!$A:$A,'Product Families'!$D:$D),"")</f>
        <v>11</v>
      </c>
      <c r="E315" s="7">
        <f t="array" ref="E315">IFERROR(XLOOKUP($C315,'Product Families'!$A:$A,'Product Families'!$E:$E),"")</f>
        <v>12</v>
      </c>
      <c r="F315" s="7">
        <f t="array" ref="F315">IFERROR(XLOOKUP($C315,'Product Families'!$A:$A,'Product Families'!$F:$F),"")</f>
        <v>13</v>
      </c>
      <c r="G315" s="7">
        <f t="array" ref="G315">IFERROR(XLOOKUP($C315,'Product Families'!$A:$A,'Product Families'!$G:$G),"")</f>
        <v>14</v>
      </c>
      <c r="J315" s="7" t="str">
        <f>IFERROR(ROUND(AVERAGEIF('Week 1 - Making'!$B:$B,'Product List'!$A315,'Week 1 - Making'!$P:$P),0),"")</f>
        <v/>
      </c>
      <c r="K315" s="7" t="str">
        <f>IFERROR(ROUND(AVERAGEIF('Week 2 - Making'!$B:$B,'Product List'!$A315,'Week 2 - Making'!$P:$P),0),"")</f>
        <v/>
      </c>
      <c r="L315" s="263" t="str">
        <f>IFERROR(ROUND(AVERAGEIF('Week 3 - Making'!$B:$B,'Product List'!$A315,'Week 3 - Making'!$P:$P),0),"")</f>
        <v/>
      </c>
      <c r="M315" s="7" t="str">
        <f>IFERROR(ROUND(AVERAGEIF('Week 4 - Making'!$B:$B,'Product List'!$A315,'Week 4 - Making'!$P:$P),0),"")</f>
        <v/>
      </c>
      <c r="N315" s="7" t="str">
        <f>IFERROR(ROUND(AVERAGEIF('Week 5 - Making'!$B:$B,'Product List'!$A315,'Week 5 - Making'!$P:$P),0),"")</f>
        <v/>
      </c>
      <c r="O315" s="7"/>
      <c r="P315" s="7">
        <f t="array" ref="P315">iferror(xlookup(C315,'Product Families'!A:A,'Product Families'!S:S),"")</f>
        <v>0</v>
      </c>
    </row>
    <row r="316" ht="14.25" customHeight="1">
      <c r="A316" s="138" t="s">
        <v>1409</v>
      </c>
      <c r="B316" s="270" t="s">
        <v>1408</v>
      </c>
      <c r="C316" s="122" t="s">
        <v>155</v>
      </c>
      <c r="D316" s="7">
        <f t="array" ref="D316">IFERROR(XLOOKUP($C316,'Product Families'!$A:$A,'Product Families'!$D:$D),"")</f>
        <v>216</v>
      </c>
      <c r="E316" s="7">
        <f t="array" ref="E316">IFERROR(XLOOKUP($C316,'Product Families'!$A:$A,'Product Families'!$E:$E),"")</f>
        <v>221</v>
      </c>
      <c r="F316" s="7">
        <f t="array" ref="F316">IFERROR(XLOOKUP($C316,'Product Families'!$A:$A,'Product Families'!$F:$F),"")</f>
        <v>238</v>
      </c>
      <c r="G316" s="7">
        <f t="array" ref="G316">IFERROR(XLOOKUP($C316,'Product Families'!$A:$A,'Product Families'!$G:$G),"")</f>
        <v>255</v>
      </c>
      <c r="J316" s="7" t="str">
        <f>IFERROR(ROUND(AVERAGEIF('Week 1 - Making'!$B:$B,'Product List'!$A316,'Week 1 - Making'!$P:$P),0),"")</f>
        <v/>
      </c>
      <c r="K316" s="7" t="str">
        <f>IFERROR(ROUND(AVERAGEIF('Week 2 - Making'!$B:$B,'Product List'!$A316,'Week 2 - Making'!$P:$P),0),"")</f>
        <v/>
      </c>
      <c r="L316" s="263" t="str">
        <f>IFERROR(ROUND(AVERAGEIF('Week 3 - Making'!$B:$B,'Product List'!$A316,'Week 3 - Making'!$P:$P),0),"")</f>
        <v/>
      </c>
      <c r="M316" s="7" t="str">
        <f>IFERROR(ROUND(AVERAGEIF('Week 4 - Making'!$B:$B,'Product List'!$A316,'Week 4 - Making'!$P:$P),0),"")</f>
        <v/>
      </c>
      <c r="N316" s="7" t="str">
        <f>IFERROR(ROUND(AVERAGEIF('Week 5 - Making'!$B:$B,'Product List'!$A316,'Week 5 - Making'!$P:$P),0),"")</f>
        <v/>
      </c>
      <c r="O316" s="7"/>
      <c r="P316" s="7">
        <f t="array" ref="P316">iferror(xlookup(C316,'Product Families'!A:A,'Product Families'!S:S),"")</f>
        <v>0</v>
      </c>
    </row>
    <row r="317" ht="14.25" customHeight="1">
      <c r="A317" s="138" t="s">
        <v>1410</v>
      </c>
      <c r="B317" s="122"/>
      <c r="C317" s="138" t="s">
        <v>157</v>
      </c>
      <c r="D317" s="7">
        <f t="array" ref="D317">IFERROR(XLOOKUP($C317,'Product Families'!$A:$A,'Product Families'!$D:$D),"")</f>
        <v>236</v>
      </c>
      <c r="E317" s="7">
        <f t="array" ref="E317">IFERROR(XLOOKUP($C317,'Product Families'!$A:$A,'Product Families'!$E:$E),"")</f>
        <v>241</v>
      </c>
      <c r="F317" s="7">
        <f t="array" ref="F317">IFERROR(XLOOKUP($C317,'Product Families'!$A:$A,'Product Families'!$F:$F),"")</f>
        <v>260</v>
      </c>
      <c r="G317" s="7">
        <f t="array" ref="G317">IFERROR(XLOOKUP($C317,'Product Families'!$A:$A,'Product Families'!$G:$G),"")</f>
        <v>279</v>
      </c>
      <c r="J317" s="7" t="str">
        <f>IFERROR(ROUND(AVERAGEIF('Week 1 - Making'!$B:$B,'Product List'!$A317,'Week 1 - Making'!$P:$P),0),"")</f>
        <v/>
      </c>
      <c r="K317" s="7" t="str">
        <f>IFERROR(ROUND(AVERAGEIF('Week 2 - Making'!$B:$B,'Product List'!$A317,'Week 2 - Making'!$P:$P),0),"")</f>
        <v/>
      </c>
      <c r="L317" s="263" t="str">
        <f>IFERROR(ROUND(AVERAGEIF('Week 3 - Making'!$B:$B,'Product List'!$A317,'Week 3 - Making'!$P:$P),0),"")</f>
        <v/>
      </c>
      <c r="M317" s="7" t="str">
        <f>IFERROR(ROUND(AVERAGEIF('Week 4 - Making'!$B:$B,'Product List'!$A317,'Week 4 - Making'!$P:$P),0),"")</f>
        <v/>
      </c>
      <c r="N317" s="7" t="str">
        <f>IFERROR(ROUND(AVERAGEIF('Week 5 - Making'!$B:$B,'Product List'!$A317,'Week 5 - Making'!$P:$P),0),"")</f>
        <v/>
      </c>
      <c r="O317" s="7"/>
      <c r="P317" s="7">
        <f t="array" ref="P317">iferror(xlookup(C317,'Product Families'!A:A,'Product Families'!S:S),"")</f>
        <v>0</v>
      </c>
    </row>
    <row r="318" ht="14.25" customHeight="1">
      <c r="A318" s="138" t="s">
        <v>1411</v>
      </c>
      <c r="B318" s="270" t="s">
        <v>1412</v>
      </c>
      <c r="C318" s="122" t="s">
        <v>160</v>
      </c>
      <c r="D318" s="7">
        <f t="array" ref="D318">IFERROR(XLOOKUP($C318,'Product Families'!$A:$A,'Product Families'!$D:$D),"")</f>
        <v>11</v>
      </c>
      <c r="E318" s="7">
        <f t="array" ref="E318">IFERROR(XLOOKUP($C318,'Product Families'!$A:$A,'Product Families'!$E:$E),"")</f>
        <v>12</v>
      </c>
      <c r="F318" s="7">
        <f t="array" ref="F318">IFERROR(XLOOKUP($C318,'Product Families'!$A:$A,'Product Families'!$F:$F),"")</f>
        <v>13</v>
      </c>
      <c r="G318" s="7">
        <f t="array" ref="G318">IFERROR(XLOOKUP($C318,'Product Families'!$A:$A,'Product Families'!$G:$G),"")</f>
        <v>14</v>
      </c>
      <c r="J318" s="7" t="str">
        <f>IFERROR(ROUND(AVERAGEIF('Week 1 - Making'!$B:$B,'Product List'!$A318,'Week 1 - Making'!$P:$P),0),"")</f>
        <v/>
      </c>
      <c r="K318" s="7" t="str">
        <f>IFERROR(ROUND(AVERAGEIF('Week 2 - Making'!$B:$B,'Product List'!$A318,'Week 2 - Making'!$P:$P),0),"")</f>
        <v/>
      </c>
      <c r="L318" s="263" t="str">
        <f>IFERROR(ROUND(AVERAGEIF('Week 3 - Making'!$B:$B,'Product List'!$A318,'Week 3 - Making'!$P:$P),0),"")</f>
        <v/>
      </c>
      <c r="M318" s="7" t="str">
        <f>IFERROR(ROUND(AVERAGEIF('Week 4 - Making'!$B:$B,'Product List'!$A318,'Week 4 - Making'!$P:$P),0),"")</f>
        <v/>
      </c>
      <c r="N318" s="7" t="str">
        <f>IFERROR(ROUND(AVERAGEIF('Week 5 - Making'!$B:$B,'Product List'!$A318,'Week 5 - Making'!$P:$P),0),"")</f>
        <v/>
      </c>
      <c r="O318" s="7"/>
      <c r="P318" s="7">
        <f t="array" ref="P318">iferror(xlookup(C318,'Product Families'!A:A,'Product Families'!S:S),"")</f>
        <v>0</v>
      </c>
    </row>
    <row r="319" ht="14.25" customHeight="1">
      <c r="A319" s="138" t="s">
        <v>1413</v>
      </c>
      <c r="B319" s="270" t="s">
        <v>1412</v>
      </c>
      <c r="C319" s="122" t="s">
        <v>155</v>
      </c>
      <c r="D319" s="7">
        <f t="array" ref="D319">IFERROR(XLOOKUP($C319,'Product Families'!$A:$A,'Product Families'!$D:$D),"")</f>
        <v>216</v>
      </c>
      <c r="E319" s="7">
        <f t="array" ref="E319">IFERROR(XLOOKUP($C319,'Product Families'!$A:$A,'Product Families'!$E:$E),"")</f>
        <v>221</v>
      </c>
      <c r="F319" s="7">
        <f t="array" ref="F319">IFERROR(XLOOKUP($C319,'Product Families'!$A:$A,'Product Families'!$F:$F),"")</f>
        <v>238</v>
      </c>
      <c r="G319" s="7">
        <f t="array" ref="G319">IFERROR(XLOOKUP($C319,'Product Families'!$A:$A,'Product Families'!$G:$G),"")</f>
        <v>255</v>
      </c>
      <c r="J319" s="7" t="str">
        <f>IFERROR(ROUND(AVERAGEIF('Week 1 - Making'!$B:$B,'Product List'!$A319,'Week 1 - Making'!$P:$P),0),"")</f>
        <v/>
      </c>
      <c r="K319" s="7" t="str">
        <f>IFERROR(ROUND(AVERAGEIF('Week 2 - Making'!$B:$B,'Product List'!$A319,'Week 2 - Making'!$P:$P),0),"")</f>
        <v/>
      </c>
      <c r="L319" s="263" t="str">
        <f>IFERROR(ROUND(AVERAGEIF('Week 3 - Making'!$B:$B,'Product List'!$A319,'Week 3 - Making'!$P:$P),0),"")</f>
        <v/>
      </c>
      <c r="M319" s="7" t="str">
        <f>IFERROR(ROUND(AVERAGEIF('Week 4 - Making'!$B:$B,'Product List'!$A319,'Week 4 - Making'!$P:$P),0),"")</f>
        <v/>
      </c>
      <c r="N319" s="7" t="str">
        <f>IFERROR(ROUND(AVERAGEIF('Week 5 - Making'!$B:$B,'Product List'!$A319,'Week 5 - Making'!$P:$P),0),"")</f>
        <v/>
      </c>
      <c r="O319" s="7"/>
      <c r="P319" s="7">
        <f t="array" ref="P319">iferror(xlookup(C319,'Product Families'!A:A,'Product Families'!S:S),"")</f>
        <v>0</v>
      </c>
    </row>
    <row r="320" ht="14.25" customHeight="1">
      <c r="A320" s="138" t="s">
        <v>1414</v>
      </c>
      <c r="B320" s="122"/>
      <c r="C320" s="138" t="s">
        <v>157</v>
      </c>
      <c r="D320" s="7">
        <f t="array" ref="D320">IFERROR(XLOOKUP($C320,'Product Families'!$A:$A,'Product Families'!$D:$D),"")</f>
        <v>236</v>
      </c>
      <c r="E320" s="7">
        <f t="array" ref="E320">IFERROR(XLOOKUP($C320,'Product Families'!$A:$A,'Product Families'!$E:$E),"")</f>
        <v>241</v>
      </c>
      <c r="F320" s="7">
        <f t="array" ref="F320">IFERROR(XLOOKUP($C320,'Product Families'!$A:$A,'Product Families'!$F:$F),"")</f>
        <v>260</v>
      </c>
      <c r="G320" s="7">
        <f t="array" ref="G320">IFERROR(XLOOKUP($C320,'Product Families'!$A:$A,'Product Families'!$G:$G),"")</f>
        <v>279</v>
      </c>
      <c r="J320" s="7" t="str">
        <f>IFERROR(ROUND(AVERAGEIF('Week 1 - Making'!$B:$B,'Product List'!$A320,'Week 1 - Making'!$P:$P),0),"")</f>
        <v/>
      </c>
      <c r="K320" s="7" t="str">
        <f>IFERROR(ROUND(AVERAGEIF('Week 2 - Making'!$B:$B,'Product List'!$A320,'Week 2 - Making'!$P:$P),0),"")</f>
        <v/>
      </c>
      <c r="L320" s="263" t="str">
        <f>IFERROR(ROUND(AVERAGEIF('Week 3 - Making'!$B:$B,'Product List'!$A320,'Week 3 - Making'!$P:$P),0),"")</f>
        <v/>
      </c>
      <c r="M320" s="7" t="str">
        <f>IFERROR(ROUND(AVERAGEIF('Week 4 - Making'!$B:$B,'Product List'!$A320,'Week 4 - Making'!$P:$P),0),"")</f>
        <v/>
      </c>
      <c r="N320" s="7" t="str">
        <f>IFERROR(ROUND(AVERAGEIF('Week 5 - Making'!$B:$B,'Product List'!$A320,'Week 5 - Making'!$P:$P),0),"")</f>
        <v/>
      </c>
      <c r="O320" s="7"/>
      <c r="P320" s="7">
        <f t="array" ref="P320">iferror(xlookup(C320,'Product Families'!A:A,'Product Families'!S:S),"")</f>
        <v>0</v>
      </c>
    </row>
    <row r="321" ht="14.25" customHeight="1">
      <c r="A321" s="138" t="s">
        <v>1415</v>
      </c>
      <c r="B321" s="270" t="s">
        <v>1416</v>
      </c>
      <c r="C321" s="122" t="s">
        <v>160</v>
      </c>
      <c r="D321" s="7">
        <f t="array" ref="D321">IFERROR(XLOOKUP($C321,'Product Families'!$A:$A,'Product Families'!$D:$D),"")</f>
        <v>11</v>
      </c>
      <c r="E321" s="7">
        <f t="array" ref="E321">IFERROR(XLOOKUP($C321,'Product Families'!$A:$A,'Product Families'!$E:$E),"")</f>
        <v>12</v>
      </c>
      <c r="F321" s="7">
        <f t="array" ref="F321">IFERROR(XLOOKUP($C321,'Product Families'!$A:$A,'Product Families'!$F:$F),"")</f>
        <v>13</v>
      </c>
      <c r="G321" s="7">
        <f t="array" ref="G321">IFERROR(XLOOKUP($C321,'Product Families'!$A:$A,'Product Families'!$G:$G),"")</f>
        <v>14</v>
      </c>
      <c r="J321" s="7" t="str">
        <f>IFERROR(ROUND(AVERAGEIF('Week 1 - Making'!$B:$B,'Product List'!$A321,'Week 1 - Making'!$P:$P),0),"")</f>
        <v/>
      </c>
      <c r="K321" s="7" t="str">
        <f>IFERROR(ROUND(AVERAGEIF('Week 2 - Making'!$B:$B,'Product List'!$A321,'Week 2 - Making'!$P:$P),0),"")</f>
        <v/>
      </c>
      <c r="L321" s="263" t="str">
        <f>IFERROR(ROUND(AVERAGEIF('Week 3 - Making'!$B:$B,'Product List'!$A321,'Week 3 - Making'!$P:$P),0),"")</f>
        <v/>
      </c>
      <c r="M321" s="7" t="str">
        <f>IFERROR(ROUND(AVERAGEIF('Week 4 - Making'!$B:$B,'Product List'!$A321,'Week 4 - Making'!$P:$P),0),"")</f>
        <v/>
      </c>
      <c r="N321" s="7" t="str">
        <f>IFERROR(ROUND(AVERAGEIF('Week 5 - Making'!$B:$B,'Product List'!$A321,'Week 5 - Making'!$P:$P),0),"")</f>
        <v/>
      </c>
      <c r="O321" s="7"/>
      <c r="P321" s="7">
        <f t="array" ref="P321">iferror(xlookup(C321,'Product Families'!A:A,'Product Families'!S:S),"")</f>
        <v>0</v>
      </c>
    </row>
    <row r="322" ht="14.25" customHeight="1">
      <c r="A322" s="138" t="s">
        <v>1417</v>
      </c>
      <c r="B322" s="270" t="s">
        <v>1416</v>
      </c>
      <c r="C322" s="122" t="s">
        <v>155</v>
      </c>
      <c r="D322" s="7">
        <f t="array" ref="D322">IFERROR(XLOOKUP($C322,'Product Families'!$A:$A,'Product Families'!$D:$D),"")</f>
        <v>216</v>
      </c>
      <c r="E322" s="7">
        <f t="array" ref="E322">IFERROR(XLOOKUP($C322,'Product Families'!$A:$A,'Product Families'!$E:$E),"")</f>
        <v>221</v>
      </c>
      <c r="F322" s="7">
        <f t="array" ref="F322">IFERROR(XLOOKUP($C322,'Product Families'!$A:$A,'Product Families'!$F:$F),"")</f>
        <v>238</v>
      </c>
      <c r="G322" s="7">
        <f t="array" ref="G322">IFERROR(XLOOKUP($C322,'Product Families'!$A:$A,'Product Families'!$G:$G),"")</f>
        <v>255</v>
      </c>
      <c r="J322" s="7" t="str">
        <f>IFERROR(ROUND(AVERAGEIF('Week 1 - Making'!$B:$B,'Product List'!$A322,'Week 1 - Making'!$P:$P),0),"")</f>
        <v/>
      </c>
      <c r="K322" s="7" t="str">
        <f>IFERROR(ROUND(AVERAGEIF('Week 2 - Making'!$B:$B,'Product List'!$A322,'Week 2 - Making'!$P:$P),0),"")</f>
        <v/>
      </c>
      <c r="L322" s="263" t="str">
        <f>IFERROR(ROUND(AVERAGEIF('Week 3 - Making'!$B:$B,'Product List'!$A322,'Week 3 - Making'!$P:$P),0),"")</f>
        <v/>
      </c>
      <c r="M322" s="7" t="str">
        <f>IFERROR(ROUND(AVERAGEIF('Week 4 - Making'!$B:$B,'Product List'!$A322,'Week 4 - Making'!$P:$P),0),"")</f>
        <v/>
      </c>
      <c r="N322" s="7" t="str">
        <f>IFERROR(ROUND(AVERAGEIF('Week 5 - Making'!$B:$B,'Product List'!$A322,'Week 5 - Making'!$P:$P),0),"")</f>
        <v/>
      </c>
      <c r="O322" s="7"/>
      <c r="P322" s="7">
        <f t="array" ref="P322">iferror(xlookup(C322,'Product Families'!A:A,'Product Families'!S:S),"")</f>
        <v>0</v>
      </c>
    </row>
    <row r="323" ht="14.25" customHeight="1">
      <c r="A323" s="138" t="s">
        <v>1418</v>
      </c>
      <c r="B323" s="122"/>
      <c r="C323" s="138" t="s">
        <v>157</v>
      </c>
      <c r="D323" s="7">
        <f t="array" ref="D323">IFERROR(XLOOKUP($C323,'Product Families'!$A:$A,'Product Families'!$D:$D),"")</f>
        <v>236</v>
      </c>
      <c r="E323" s="7">
        <f t="array" ref="E323">IFERROR(XLOOKUP($C323,'Product Families'!$A:$A,'Product Families'!$E:$E),"")</f>
        <v>241</v>
      </c>
      <c r="F323" s="7">
        <f t="array" ref="F323">IFERROR(XLOOKUP($C323,'Product Families'!$A:$A,'Product Families'!$F:$F),"")</f>
        <v>260</v>
      </c>
      <c r="G323" s="7">
        <f t="array" ref="G323">IFERROR(XLOOKUP($C323,'Product Families'!$A:$A,'Product Families'!$G:$G),"")</f>
        <v>279</v>
      </c>
      <c r="J323" s="7" t="str">
        <f>IFERROR(ROUND(AVERAGEIF('Week 1 - Making'!$B:$B,'Product List'!$A323,'Week 1 - Making'!$P:$P),0),"")</f>
        <v/>
      </c>
      <c r="K323" s="7" t="str">
        <f>IFERROR(ROUND(AVERAGEIF('Week 2 - Making'!$B:$B,'Product List'!$A323,'Week 2 - Making'!$P:$P),0),"")</f>
        <v/>
      </c>
      <c r="L323" s="263" t="str">
        <f>IFERROR(ROUND(AVERAGEIF('Week 3 - Making'!$B:$B,'Product List'!$A323,'Week 3 - Making'!$P:$P),0),"")</f>
        <v/>
      </c>
      <c r="M323" s="7" t="str">
        <f>IFERROR(ROUND(AVERAGEIF('Week 4 - Making'!$B:$B,'Product List'!$A323,'Week 4 - Making'!$P:$P),0),"")</f>
        <v/>
      </c>
      <c r="N323" s="7" t="str">
        <f>IFERROR(ROUND(AVERAGEIF('Week 5 - Making'!$B:$B,'Product List'!$A323,'Week 5 - Making'!$P:$P),0),"")</f>
        <v/>
      </c>
      <c r="O323" s="7"/>
      <c r="P323" s="7">
        <f t="array" ref="P323">iferror(xlookup(C323,'Product Families'!A:A,'Product Families'!S:S),"")</f>
        <v>0</v>
      </c>
    </row>
    <row r="324" ht="14.25" customHeight="1">
      <c r="A324" s="138" t="s">
        <v>1419</v>
      </c>
      <c r="B324" s="270" t="s">
        <v>1420</v>
      </c>
      <c r="C324" s="122" t="s">
        <v>160</v>
      </c>
      <c r="D324" s="7">
        <f t="array" ref="D324">IFERROR(XLOOKUP($C324,'Product Families'!$A:$A,'Product Families'!$D:$D),"")</f>
        <v>11</v>
      </c>
      <c r="E324" s="7">
        <f t="array" ref="E324">IFERROR(XLOOKUP($C324,'Product Families'!$A:$A,'Product Families'!$E:$E),"")</f>
        <v>12</v>
      </c>
      <c r="F324" s="7">
        <f t="array" ref="F324">IFERROR(XLOOKUP($C324,'Product Families'!$A:$A,'Product Families'!$F:$F),"")</f>
        <v>13</v>
      </c>
      <c r="G324" s="7">
        <f t="array" ref="G324">IFERROR(XLOOKUP($C324,'Product Families'!$A:$A,'Product Families'!$G:$G),"")</f>
        <v>14</v>
      </c>
      <c r="J324" s="7" t="str">
        <f>IFERROR(ROUND(AVERAGEIF('Week 1 - Making'!$B:$B,'Product List'!$A324,'Week 1 - Making'!$P:$P),0),"")</f>
        <v/>
      </c>
      <c r="K324" s="7" t="str">
        <f>IFERROR(ROUND(AVERAGEIF('Week 2 - Making'!$B:$B,'Product List'!$A324,'Week 2 - Making'!$P:$P),0),"")</f>
        <v/>
      </c>
      <c r="L324" s="263" t="str">
        <f>IFERROR(ROUND(AVERAGEIF('Week 3 - Making'!$B:$B,'Product List'!$A324,'Week 3 - Making'!$P:$P),0),"")</f>
        <v/>
      </c>
      <c r="M324" s="7" t="str">
        <f>IFERROR(ROUND(AVERAGEIF('Week 4 - Making'!$B:$B,'Product List'!$A324,'Week 4 - Making'!$P:$P),0),"")</f>
        <v/>
      </c>
      <c r="N324" s="7" t="str">
        <f>IFERROR(ROUND(AVERAGEIF('Week 5 - Making'!$B:$B,'Product List'!$A324,'Week 5 - Making'!$P:$P),0),"")</f>
        <v/>
      </c>
      <c r="O324" s="7"/>
      <c r="P324" s="7">
        <f t="array" ref="P324">iferror(xlookup(C324,'Product Families'!A:A,'Product Families'!S:S),"")</f>
        <v>0</v>
      </c>
    </row>
    <row r="325" ht="14.25" customHeight="1">
      <c r="A325" s="138" t="s">
        <v>1421</v>
      </c>
      <c r="B325" s="270" t="s">
        <v>1420</v>
      </c>
      <c r="C325" s="122" t="s">
        <v>155</v>
      </c>
      <c r="D325" s="7">
        <f t="array" ref="D325">IFERROR(XLOOKUP($C325,'Product Families'!$A:$A,'Product Families'!$D:$D),"")</f>
        <v>216</v>
      </c>
      <c r="E325" s="7">
        <f t="array" ref="E325">IFERROR(XLOOKUP($C325,'Product Families'!$A:$A,'Product Families'!$E:$E),"")</f>
        <v>221</v>
      </c>
      <c r="F325" s="7">
        <f t="array" ref="F325">IFERROR(XLOOKUP($C325,'Product Families'!$A:$A,'Product Families'!$F:$F),"")</f>
        <v>238</v>
      </c>
      <c r="G325" s="7">
        <f t="array" ref="G325">IFERROR(XLOOKUP($C325,'Product Families'!$A:$A,'Product Families'!$G:$G),"")</f>
        <v>255</v>
      </c>
      <c r="J325" s="7" t="str">
        <f>IFERROR(ROUND(AVERAGEIF('Week 1 - Making'!$B:$B,'Product List'!$A325,'Week 1 - Making'!$P:$P),0),"")</f>
        <v/>
      </c>
      <c r="K325" s="7" t="str">
        <f>IFERROR(ROUND(AVERAGEIF('Week 2 - Making'!$B:$B,'Product List'!$A325,'Week 2 - Making'!$P:$P),0),"")</f>
        <v/>
      </c>
      <c r="L325" s="263" t="str">
        <f>IFERROR(ROUND(AVERAGEIF('Week 3 - Making'!$B:$B,'Product List'!$A325,'Week 3 - Making'!$P:$P),0),"")</f>
        <v/>
      </c>
      <c r="M325" s="7" t="str">
        <f>IFERROR(ROUND(AVERAGEIF('Week 4 - Making'!$B:$B,'Product List'!$A325,'Week 4 - Making'!$P:$P),0),"")</f>
        <v/>
      </c>
      <c r="N325" s="7" t="str">
        <f>IFERROR(ROUND(AVERAGEIF('Week 5 - Making'!$B:$B,'Product List'!$A325,'Week 5 - Making'!$P:$P),0),"")</f>
        <v/>
      </c>
      <c r="O325" s="7"/>
      <c r="P325" s="7">
        <f t="array" ref="P325">iferror(xlookup(C325,'Product Families'!A:A,'Product Families'!S:S),"")</f>
        <v>0</v>
      </c>
    </row>
    <row r="326" ht="14.25" customHeight="1">
      <c r="A326" s="138" t="s">
        <v>1422</v>
      </c>
      <c r="B326" s="122"/>
      <c r="C326" s="138" t="s">
        <v>157</v>
      </c>
      <c r="D326" s="7">
        <f t="array" ref="D326">IFERROR(XLOOKUP($C326,'Product Families'!$A:$A,'Product Families'!$D:$D),"")</f>
        <v>236</v>
      </c>
      <c r="E326" s="7">
        <f t="array" ref="E326">IFERROR(XLOOKUP($C326,'Product Families'!$A:$A,'Product Families'!$E:$E),"")</f>
        <v>241</v>
      </c>
      <c r="F326" s="7">
        <f t="array" ref="F326">IFERROR(XLOOKUP($C326,'Product Families'!$A:$A,'Product Families'!$F:$F),"")</f>
        <v>260</v>
      </c>
      <c r="G326" s="7">
        <f t="array" ref="G326">IFERROR(XLOOKUP($C326,'Product Families'!$A:$A,'Product Families'!$G:$G),"")</f>
        <v>279</v>
      </c>
      <c r="J326" s="7" t="str">
        <f>IFERROR(ROUND(AVERAGEIF('Week 1 - Making'!$B:$B,'Product List'!$A326,'Week 1 - Making'!$P:$P),0),"")</f>
        <v/>
      </c>
      <c r="K326" s="7" t="str">
        <f>IFERROR(ROUND(AVERAGEIF('Week 2 - Making'!$B:$B,'Product List'!$A326,'Week 2 - Making'!$P:$P),0),"")</f>
        <v/>
      </c>
      <c r="L326" s="263" t="str">
        <f>IFERROR(ROUND(AVERAGEIF('Week 3 - Making'!$B:$B,'Product List'!$A326,'Week 3 - Making'!$P:$P),0),"")</f>
        <v/>
      </c>
      <c r="M326" s="7" t="str">
        <f>IFERROR(ROUND(AVERAGEIF('Week 4 - Making'!$B:$B,'Product List'!$A326,'Week 4 - Making'!$P:$P),0),"")</f>
        <v/>
      </c>
      <c r="N326" s="7" t="str">
        <f>IFERROR(ROUND(AVERAGEIF('Week 5 - Making'!$B:$B,'Product List'!$A326,'Week 5 - Making'!$P:$P),0),"")</f>
        <v/>
      </c>
      <c r="O326" s="7"/>
      <c r="P326" s="7">
        <f t="array" ref="P326">iferror(xlookup(C326,'Product Families'!A:A,'Product Families'!S:S),"")</f>
        <v>0</v>
      </c>
    </row>
    <row r="327" ht="14.25" customHeight="1">
      <c r="A327" s="138" t="s">
        <v>1423</v>
      </c>
      <c r="B327" s="270" t="s">
        <v>1424</v>
      </c>
      <c r="C327" s="122" t="s">
        <v>160</v>
      </c>
      <c r="D327" s="7">
        <f t="array" ref="D327">IFERROR(XLOOKUP($C327,'Product Families'!$A:$A,'Product Families'!$D:$D),"")</f>
        <v>11</v>
      </c>
      <c r="E327" s="7">
        <f t="array" ref="E327">IFERROR(XLOOKUP($C327,'Product Families'!$A:$A,'Product Families'!$E:$E),"")</f>
        <v>12</v>
      </c>
      <c r="F327" s="7">
        <f t="array" ref="F327">IFERROR(XLOOKUP($C327,'Product Families'!$A:$A,'Product Families'!$F:$F),"")</f>
        <v>13</v>
      </c>
      <c r="G327" s="7">
        <f t="array" ref="G327">IFERROR(XLOOKUP($C327,'Product Families'!$A:$A,'Product Families'!$G:$G),"")</f>
        <v>14</v>
      </c>
      <c r="J327" s="7" t="str">
        <f>IFERROR(ROUND(AVERAGEIF('Week 1 - Making'!$B:$B,'Product List'!$A327,'Week 1 - Making'!$P:$P),0),"")</f>
        <v/>
      </c>
      <c r="K327" s="7" t="str">
        <f>IFERROR(ROUND(AVERAGEIF('Week 2 - Making'!$B:$B,'Product List'!$A327,'Week 2 - Making'!$P:$P),0),"")</f>
        <v/>
      </c>
      <c r="L327" s="263" t="str">
        <f>IFERROR(ROUND(AVERAGEIF('Week 3 - Making'!$B:$B,'Product List'!$A327,'Week 3 - Making'!$P:$P),0),"")</f>
        <v/>
      </c>
      <c r="M327" s="7" t="str">
        <f>IFERROR(ROUND(AVERAGEIF('Week 4 - Making'!$B:$B,'Product List'!$A327,'Week 4 - Making'!$P:$P),0),"")</f>
        <v/>
      </c>
      <c r="N327" s="7" t="str">
        <f>IFERROR(ROUND(AVERAGEIF('Week 5 - Making'!$B:$B,'Product List'!$A327,'Week 5 - Making'!$P:$P),0),"")</f>
        <v/>
      </c>
      <c r="O327" s="7"/>
      <c r="P327" s="7">
        <f t="array" ref="P327">iferror(xlookup(C327,'Product Families'!A:A,'Product Families'!S:S),"")</f>
        <v>0</v>
      </c>
    </row>
    <row r="328" ht="14.25" customHeight="1">
      <c r="A328" s="138" t="s">
        <v>1425</v>
      </c>
      <c r="B328" s="270" t="s">
        <v>1424</v>
      </c>
      <c r="C328" s="122" t="s">
        <v>155</v>
      </c>
      <c r="D328" s="7">
        <f t="array" ref="D328">IFERROR(XLOOKUP($C328,'Product Families'!$A:$A,'Product Families'!$D:$D),"")</f>
        <v>216</v>
      </c>
      <c r="E328" s="7">
        <f t="array" ref="E328">IFERROR(XLOOKUP($C328,'Product Families'!$A:$A,'Product Families'!$E:$E),"")</f>
        <v>221</v>
      </c>
      <c r="F328" s="7">
        <f t="array" ref="F328">IFERROR(XLOOKUP($C328,'Product Families'!$A:$A,'Product Families'!$F:$F),"")</f>
        <v>238</v>
      </c>
      <c r="G328" s="7">
        <f t="array" ref="G328">IFERROR(XLOOKUP($C328,'Product Families'!$A:$A,'Product Families'!$G:$G),"")</f>
        <v>255</v>
      </c>
      <c r="J328" s="7" t="str">
        <f>IFERROR(ROUND(AVERAGEIF('Week 1 - Making'!$B:$B,'Product List'!$A328,'Week 1 - Making'!$P:$P),0),"")</f>
        <v/>
      </c>
      <c r="K328" s="7" t="str">
        <f>IFERROR(ROUND(AVERAGEIF('Week 2 - Making'!$B:$B,'Product List'!$A328,'Week 2 - Making'!$P:$P),0),"")</f>
        <v/>
      </c>
      <c r="L328" s="263" t="str">
        <f>IFERROR(ROUND(AVERAGEIF('Week 3 - Making'!$B:$B,'Product List'!$A328,'Week 3 - Making'!$P:$P),0),"")</f>
        <v/>
      </c>
      <c r="M328" s="7" t="str">
        <f>IFERROR(ROUND(AVERAGEIF('Week 4 - Making'!$B:$B,'Product List'!$A328,'Week 4 - Making'!$P:$P),0),"")</f>
        <v/>
      </c>
      <c r="N328" s="7" t="str">
        <f>IFERROR(ROUND(AVERAGEIF('Week 5 - Making'!$B:$B,'Product List'!$A328,'Week 5 - Making'!$P:$P),0),"")</f>
        <v/>
      </c>
      <c r="O328" s="7"/>
      <c r="P328" s="7">
        <f t="array" ref="P328">iferror(xlookup(C328,'Product Families'!A:A,'Product Families'!S:S),"")</f>
        <v>0</v>
      </c>
    </row>
    <row r="329" ht="14.25" customHeight="1">
      <c r="A329" s="138" t="s">
        <v>1426</v>
      </c>
      <c r="B329" s="122"/>
      <c r="C329" s="138" t="s">
        <v>157</v>
      </c>
      <c r="D329" s="7">
        <f t="array" ref="D329">IFERROR(XLOOKUP($C329,'Product Families'!$A:$A,'Product Families'!$D:$D),"")</f>
        <v>236</v>
      </c>
      <c r="E329" s="7">
        <f t="array" ref="E329">IFERROR(XLOOKUP($C329,'Product Families'!$A:$A,'Product Families'!$E:$E),"")</f>
        <v>241</v>
      </c>
      <c r="F329" s="7">
        <f t="array" ref="F329">IFERROR(XLOOKUP($C329,'Product Families'!$A:$A,'Product Families'!$F:$F),"")</f>
        <v>260</v>
      </c>
      <c r="G329" s="7">
        <f t="array" ref="G329">IFERROR(XLOOKUP($C329,'Product Families'!$A:$A,'Product Families'!$G:$G),"")</f>
        <v>279</v>
      </c>
      <c r="J329" s="7" t="str">
        <f>IFERROR(ROUND(AVERAGEIF('Week 1 - Making'!$B:$B,'Product List'!$A329,'Week 1 - Making'!$P:$P),0),"")</f>
        <v/>
      </c>
      <c r="K329" s="7" t="str">
        <f>IFERROR(ROUND(AVERAGEIF('Week 2 - Making'!$B:$B,'Product List'!$A329,'Week 2 - Making'!$P:$P),0),"")</f>
        <v/>
      </c>
      <c r="L329" s="263" t="str">
        <f>IFERROR(ROUND(AVERAGEIF('Week 3 - Making'!$B:$B,'Product List'!$A329,'Week 3 - Making'!$P:$P),0),"")</f>
        <v/>
      </c>
      <c r="M329" s="7" t="str">
        <f>IFERROR(ROUND(AVERAGEIF('Week 4 - Making'!$B:$B,'Product List'!$A329,'Week 4 - Making'!$P:$P),0),"")</f>
        <v/>
      </c>
      <c r="N329" s="7" t="str">
        <f>IFERROR(ROUND(AVERAGEIF('Week 5 - Making'!$B:$B,'Product List'!$A329,'Week 5 - Making'!$P:$P),0),"")</f>
        <v/>
      </c>
      <c r="O329" s="7"/>
      <c r="P329" s="7">
        <f t="array" ref="P329">iferror(xlookup(C329,'Product Families'!A:A,'Product Families'!S:S),"")</f>
        <v>0</v>
      </c>
    </row>
    <row r="330" ht="14.25" customHeight="1">
      <c r="A330" s="138" t="s">
        <v>1428</v>
      </c>
      <c r="B330" s="270" t="s">
        <v>1429</v>
      </c>
      <c r="C330" s="122" t="s">
        <v>160</v>
      </c>
      <c r="D330" s="7">
        <f t="array" ref="D330">IFERROR(XLOOKUP($C330,'Product Families'!$A:$A,'Product Families'!$D:$D),"")</f>
        <v>11</v>
      </c>
      <c r="E330" s="7">
        <f t="array" ref="E330">IFERROR(XLOOKUP($C330,'Product Families'!$A:$A,'Product Families'!$E:$E),"")</f>
        <v>12</v>
      </c>
      <c r="F330" s="7">
        <f t="array" ref="F330">IFERROR(XLOOKUP($C330,'Product Families'!$A:$A,'Product Families'!$F:$F),"")</f>
        <v>13</v>
      </c>
      <c r="G330" s="7">
        <f t="array" ref="G330">IFERROR(XLOOKUP($C330,'Product Families'!$A:$A,'Product Families'!$G:$G),"")</f>
        <v>14</v>
      </c>
      <c r="J330" s="7" t="str">
        <f>IFERROR(ROUND(AVERAGEIF('Week 1 - Making'!$B:$B,'Product List'!$A330,'Week 1 - Making'!$P:$P),0),"")</f>
        <v/>
      </c>
      <c r="K330" s="7" t="str">
        <f>IFERROR(ROUND(AVERAGEIF('Week 2 - Making'!$B:$B,'Product List'!$A330,'Week 2 - Making'!$P:$P),0),"")</f>
        <v/>
      </c>
      <c r="L330" s="263" t="str">
        <f>IFERROR(ROUND(AVERAGEIF('Week 3 - Making'!$B:$B,'Product List'!$A330,'Week 3 - Making'!$P:$P),0),"")</f>
        <v/>
      </c>
      <c r="M330" s="7" t="str">
        <f>IFERROR(ROUND(AVERAGEIF('Week 4 - Making'!$B:$B,'Product List'!$A330,'Week 4 - Making'!$P:$P),0),"")</f>
        <v/>
      </c>
      <c r="N330" s="7" t="str">
        <f>IFERROR(ROUND(AVERAGEIF('Week 5 - Making'!$B:$B,'Product List'!$A330,'Week 5 - Making'!$P:$P),0),"")</f>
        <v/>
      </c>
      <c r="O330" s="7"/>
      <c r="P330" s="7">
        <f t="array" ref="P330">iferror(xlookup(C330,'Product Families'!A:A,'Product Families'!S:S),"")</f>
        <v>0</v>
      </c>
    </row>
    <row r="331" ht="14.25" customHeight="1">
      <c r="A331" s="138" t="s">
        <v>1430</v>
      </c>
      <c r="B331" s="270" t="s">
        <v>1429</v>
      </c>
      <c r="C331" s="122" t="s">
        <v>155</v>
      </c>
      <c r="D331" s="7">
        <f t="array" ref="D331">IFERROR(XLOOKUP($C331,'Product Families'!$A:$A,'Product Families'!$D:$D),"")</f>
        <v>216</v>
      </c>
      <c r="E331" s="7">
        <f t="array" ref="E331">IFERROR(XLOOKUP($C331,'Product Families'!$A:$A,'Product Families'!$E:$E),"")</f>
        <v>221</v>
      </c>
      <c r="F331" s="7">
        <f t="array" ref="F331">IFERROR(XLOOKUP($C331,'Product Families'!$A:$A,'Product Families'!$F:$F),"")</f>
        <v>238</v>
      </c>
      <c r="G331" s="7">
        <f t="array" ref="G331">IFERROR(XLOOKUP($C331,'Product Families'!$A:$A,'Product Families'!$G:$G),"")</f>
        <v>255</v>
      </c>
      <c r="J331" s="7" t="str">
        <f>IFERROR(ROUND(AVERAGEIF('Week 1 - Making'!$B:$B,'Product List'!$A331,'Week 1 - Making'!$P:$P),0),"")</f>
        <v/>
      </c>
      <c r="K331" s="7" t="str">
        <f>IFERROR(ROUND(AVERAGEIF('Week 2 - Making'!$B:$B,'Product List'!$A331,'Week 2 - Making'!$P:$P),0),"")</f>
        <v/>
      </c>
      <c r="L331" s="263" t="str">
        <f>IFERROR(ROUND(AVERAGEIF('Week 3 - Making'!$B:$B,'Product List'!$A331,'Week 3 - Making'!$P:$P),0),"")</f>
        <v/>
      </c>
      <c r="M331" s="7" t="str">
        <f>IFERROR(ROUND(AVERAGEIF('Week 4 - Making'!$B:$B,'Product List'!$A331,'Week 4 - Making'!$P:$P),0),"")</f>
        <v/>
      </c>
      <c r="N331" s="7" t="str">
        <f>IFERROR(ROUND(AVERAGEIF('Week 5 - Making'!$B:$B,'Product List'!$A331,'Week 5 - Making'!$P:$P),0),"")</f>
        <v/>
      </c>
      <c r="O331" s="7"/>
      <c r="P331" s="7">
        <f t="array" ref="P331">iferror(xlookup(C331,'Product Families'!A:A,'Product Families'!S:S),"")</f>
        <v>0</v>
      </c>
    </row>
    <row r="332" ht="14.25" customHeight="1">
      <c r="A332" s="138" t="s">
        <v>1431</v>
      </c>
      <c r="B332" s="122"/>
      <c r="C332" s="138" t="s">
        <v>157</v>
      </c>
      <c r="D332" s="7">
        <f t="array" ref="D332">IFERROR(XLOOKUP($C332,'Product Families'!$A:$A,'Product Families'!$D:$D),"")</f>
        <v>236</v>
      </c>
      <c r="E332" s="7">
        <f t="array" ref="E332">IFERROR(XLOOKUP($C332,'Product Families'!$A:$A,'Product Families'!$E:$E),"")</f>
        <v>241</v>
      </c>
      <c r="F332" s="7">
        <f t="array" ref="F332">IFERROR(XLOOKUP($C332,'Product Families'!$A:$A,'Product Families'!$F:$F),"")</f>
        <v>260</v>
      </c>
      <c r="G332" s="7">
        <f t="array" ref="G332">IFERROR(XLOOKUP($C332,'Product Families'!$A:$A,'Product Families'!$G:$G),"")</f>
        <v>279</v>
      </c>
      <c r="J332" s="7" t="str">
        <f>IFERROR(ROUND(AVERAGEIF('Week 1 - Making'!$B:$B,'Product List'!$A332,'Week 1 - Making'!$P:$P),0),"")</f>
        <v/>
      </c>
      <c r="K332" s="7" t="str">
        <f>IFERROR(ROUND(AVERAGEIF('Week 2 - Making'!$B:$B,'Product List'!$A332,'Week 2 - Making'!$P:$P),0),"")</f>
        <v/>
      </c>
      <c r="L332" s="263" t="str">
        <f>IFERROR(ROUND(AVERAGEIF('Week 3 - Making'!$B:$B,'Product List'!$A332,'Week 3 - Making'!$P:$P),0),"")</f>
        <v/>
      </c>
      <c r="M332" s="7" t="str">
        <f>IFERROR(ROUND(AVERAGEIF('Week 4 - Making'!$B:$B,'Product List'!$A332,'Week 4 - Making'!$P:$P),0),"")</f>
        <v/>
      </c>
      <c r="N332" s="7" t="str">
        <f>IFERROR(ROUND(AVERAGEIF('Week 5 - Making'!$B:$B,'Product List'!$A332,'Week 5 - Making'!$P:$P),0),"")</f>
        <v/>
      </c>
      <c r="O332" s="7"/>
      <c r="P332" s="7">
        <f t="array" ref="P332">iferror(xlookup(C332,'Product Families'!A:A,'Product Families'!S:S),"")</f>
        <v>0</v>
      </c>
    </row>
    <row r="333" ht="14.25" customHeight="1">
      <c r="A333" s="138" t="s">
        <v>1432</v>
      </c>
      <c r="B333" s="270" t="s">
        <v>1433</v>
      </c>
      <c r="C333" s="122" t="s">
        <v>160</v>
      </c>
      <c r="D333" s="7">
        <f t="array" ref="D333">IFERROR(XLOOKUP($C333,'Product Families'!$A:$A,'Product Families'!$D:$D),"")</f>
        <v>11</v>
      </c>
      <c r="E333" s="7">
        <f t="array" ref="E333">IFERROR(XLOOKUP($C333,'Product Families'!$A:$A,'Product Families'!$E:$E),"")</f>
        <v>12</v>
      </c>
      <c r="F333" s="7">
        <f t="array" ref="F333">IFERROR(XLOOKUP($C333,'Product Families'!$A:$A,'Product Families'!$F:$F),"")</f>
        <v>13</v>
      </c>
      <c r="G333" s="7">
        <f t="array" ref="G333">IFERROR(XLOOKUP($C333,'Product Families'!$A:$A,'Product Families'!$G:$G),"")</f>
        <v>14</v>
      </c>
      <c r="J333" s="7" t="str">
        <f>IFERROR(ROUND(AVERAGEIF('Week 1 - Making'!$B:$B,'Product List'!$A333,'Week 1 - Making'!$P:$P),0),"")</f>
        <v/>
      </c>
      <c r="K333" s="7" t="str">
        <f>IFERROR(ROUND(AVERAGEIF('Week 2 - Making'!$B:$B,'Product List'!$A333,'Week 2 - Making'!$P:$P),0),"")</f>
        <v/>
      </c>
      <c r="L333" s="263" t="str">
        <f>IFERROR(ROUND(AVERAGEIF('Week 3 - Making'!$B:$B,'Product List'!$A333,'Week 3 - Making'!$P:$P),0),"")</f>
        <v/>
      </c>
      <c r="M333" s="7" t="str">
        <f>IFERROR(ROUND(AVERAGEIF('Week 4 - Making'!$B:$B,'Product List'!$A333,'Week 4 - Making'!$P:$P),0),"")</f>
        <v/>
      </c>
      <c r="N333" s="7" t="str">
        <f>IFERROR(ROUND(AVERAGEIF('Week 5 - Making'!$B:$B,'Product List'!$A333,'Week 5 - Making'!$P:$P),0),"")</f>
        <v/>
      </c>
      <c r="O333" s="7"/>
      <c r="P333" s="7">
        <f t="array" ref="P333">iferror(xlookup(C333,'Product Families'!A:A,'Product Families'!S:S),"")</f>
        <v>0</v>
      </c>
    </row>
    <row r="334" ht="14.25" customHeight="1">
      <c r="A334" s="138" t="s">
        <v>1434</v>
      </c>
      <c r="B334" s="270" t="s">
        <v>1433</v>
      </c>
      <c r="C334" s="122" t="s">
        <v>155</v>
      </c>
      <c r="D334" s="7">
        <f t="array" ref="D334">IFERROR(XLOOKUP($C334,'Product Families'!$A:$A,'Product Families'!$D:$D),"")</f>
        <v>216</v>
      </c>
      <c r="E334" s="7">
        <f t="array" ref="E334">IFERROR(XLOOKUP($C334,'Product Families'!$A:$A,'Product Families'!$E:$E),"")</f>
        <v>221</v>
      </c>
      <c r="F334" s="7">
        <f t="array" ref="F334">IFERROR(XLOOKUP($C334,'Product Families'!$A:$A,'Product Families'!$F:$F),"")</f>
        <v>238</v>
      </c>
      <c r="G334" s="7">
        <f t="array" ref="G334">IFERROR(XLOOKUP($C334,'Product Families'!$A:$A,'Product Families'!$G:$G),"")</f>
        <v>255</v>
      </c>
      <c r="J334" s="7" t="str">
        <f>IFERROR(ROUND(AVERAGEIF('Week 1 - Making'!$B:$B,'Product List'!$A334,'Week 1 - Making'!$P:$P),0),"")</f>
        <v/>
      </c>
      <c r="K334" s="7" t="str">
        <f>IFERROR(ROUND(AVERAGEIF('Week 2 - Making'!$B:$B,'Product List'!$A334,'Week 2 - Making'!$P:$P),0),"")</f>
        <v/>
      </c>
      <c r="L334" s="263" t="str">
        <f>IFERROR(ROUND(AVERAGEIF('Week 3 - Making'!$B:$B,'Product List'!$A334,'Week 3 - Making'!$P:$P),0),"")</f>
        <v/>
      </c>
      <c r="M334" s="7" t="str">
        <f>IFERROR(ROUND(AVERAGEIF('Week 4 - Making'!$B:$B,'Product List'!$A334,'Week 4 - Making'!$P:$P),0),"")</f>
        <v/>
      </c>
      <c r="N334" s="7" t="str">
        <f>IFERROR(ROUND(AVERAGEIF('Week 5 - Making'!$B:$B,'Product List'!$A334,'Week 5 - Making'!$P:$P),0),"")</f>
        <v/>
      </c>
      <c r="O334" s="7"/>
      <c r="P334" s="7">
        <f t="array" ref="P334">iferror(xlookup(C334,'Product Families'!A:A,'Product Families'!S:S),"")</f>
        <v>0</v>
      </c>
    </row>
    <row r="335" ht="14.25" customHeight="1">
      <c r="A335" s="138" t="s">
        <v>1435</v>
      </c>
      <c r="B335" s="122"/>
      <c r="C335" s="138" t="s">
        <v>157</v>
      </c>
      <c r="D335" s="7">
        <f t="array" ref="D335">IFERROR(XLOOKUP($C335,'Product Families'!$A:$A,'Product Families'!$D:$D),"")</f>
        <v>236</v>
      </c>
      <c r="E335" s="7">
        <f t="array" ref="E335">IFERROR(XLOOKUP($C335,'Product Families'!$A:$A,'Product Families'!$E:$E),"")</f>
        <v>241</v>
      </c>
      <c r="F335" s="7">
        <f t="array" ref="F335">IFERROR(XLOOKUP($C335,'Product Families'!$A:$A,'Product Families'!$F:$F),"")</f>
        <v>260</v>
      </c>
      <c r="G335" s="7">
        <f t="array" ref="G335">IFERROR(XLOOKUP($C335,'Product Families'!$A:$A,'Product Families'!$G:$G),"")</f>
        <v>279</v>
      </c>
      <c r="J335" s="7" t="str">
        <f>IFERROR(ROUND(AVERAGEIF('Week 1 - Making'!$B:$B,'Product List'!$A335,'Week 1 - Making'!$P:$P),0),"")</f>
        <v/>
      </c>
      <c r="K335" s="7" t="str">
        <f>IFERROR(ROUND(AVERAGEIF('Week 2 - Making'!$B:$B,'Product List'!$A335,'Week 2 - Making'!$P:$P),0),"")</f>
        <v/>
      </c>
      <c r="L335" s="263" t="str">
        <f>IFERROR(ROUND(AVERAGEIF('Week 3 - Making'!$B:$B,'Product List'!$A335,'Week 3 - Making'!$P:$P),0),"")</f>
        <v/>
      </c>
      <c r="M335" s="7" t="str">
        <f>IFERROR(ROUND(AVERAGEIF('Week 4 - Making'!$B:$B,'Product List'!$A335,'Week 4 - Making'!$P:$P),0),"")</f>
        <v/>
      </c>
      <c r="N335" s="7" t="str">
        <f>IFERROR(ROUND(AVERAGEIF('Week 5 - Making'!$B:$B,'Product List'!$A335,'Week 5 - Making'!$P:$P),0),"")</f>
        <v/>
      </c>
      <c r="O335" s="7"/>
      <c r="P335" s="7">
        <f t="array" ref="P335">iferror(xlookup(C335,'Product Families'!A:A,'Product Families'!S:S),"")</f>
        <v>0</v>
      </c>
    </row>
    <row r="336" ht="14.25" customHeight="1">
      <c r="A336" s="138" t="s">
        <v>1436</v>
      </c>
      <c r="B336" s="270" t="s">
        <v>1437</v>
      </c>
      <c r="C336" s="122" t="s">
        <v>160</v>
      </c>
      <c r="D336" s="7">
        <f t="array" ref="D336">IFERROR(XLOOKUP($C336,'Product Families'!$A:$A,'Product Families'!$D:$D),"")</f>
        <v>11</v>
      </c>
      <c r="E336" s="7">
        <f t="array" ref="E336">IFERROR(XLOOKUP($C336,'Product Families'!$A:$A,'Product Families'!$E:$E),"")</f>
        <v>12</v>
      </c>
      <c r="F336" s="7">
        <f t="array" ref="F336">IFERROR(XLOOKUP($C336,'Product Families'!$A:$A,'Product Families'!$F:$F),"")</f>
        <v>13</v>
      </c>
      <c r="G336" s="7">
        <f t="array" ref="G336">IFERROR(XLOOKUP($C336,'Product Families'!$A:$A,'Product Families'!$G:$G),"")</f>
        <v>14</v>
      </c>
      <c r="J336" s="7" t="str">
        <f>IFERROR(ROUND(AVERAGEIF('Week 1 - Making'!$B:$B,'Product List'!$A336,'Week 1 - Making'!$P:$P),0),"")</f>
        <v/>
      </c>
      <c r="K336" s="7" t="str">
        <f>IFERROR(ROUND(AVERAGEIF('Week 2 - Making'!$B:$B,'Product List'!$A336,'Week 2 - Making'!$P:$P),0),"")</f>
        <v/>
      </c>
      <c r="L336" s="263" t="str">
        <f>IFERROR(ROUND(AVERAGEIF('Week 3 - Making'!$B:$B,'Product List'!$A336,'Week 3 - Making'!$P:$P),0),"")</f>
        <v/>
      </c>
      <c r="M336" s="7" t="str">
        <f>IFERROR(ROUND(AVERAGEIF('Week 4 - Making'!$B:$B,'Product List'!$A336,'Week 4 - Making'!$P:$P),0),"")</f>
        <v/>
      </c>
      <c r="N336" s="7" t="str">
        <f>IFERROR(ROUND(AVERAGEIF('Week 5 - Making'!$B:$B,'Product List'!$A336,'Week 5 - Making'!$P:$P),0),"")</f>
        <v/>
      </c>
      <c r="O336" s="7"/>
      <c r="P336" s="7">
        <f t="array" ref="P336">iferror(xlookup(C336,'Product Families'!A:A,'Product Families'!S:S),"")</f>
        <v>0</v>
      </c>
    </row>
    <row r="337" ht="14.25" customHeight="1">
      <c r="A337" s="138" t="s">
        <v>1438</v>
      </c>
      <c r="B337" s="270" t="s">
        <v>1437</v>
      </c>
      <c r="C337" s="122" t="s">
        <v>155</v>
      </c>
      <c r="D337" s="7">
        <f t="array" ref="D337">IFERROR(XLOOKUP($C337,'Product Families'!$A:$A,'Product Families'!$D:$D),"")</f>
        <v>216</v>
      </c>
      <c r="E337" s="7">
        <f t="array" ref="E337">IFERROR(XLOOKUP($C337,'Product Families'!$A:$A,'Product Families'!$E:$E),"")</f>
        <v>221</v>
      </c>
      <c r="F337" s="7">
        <f t="array" ref="F337">IFERROR(XLOOKUP($C337,'Product Families'!$A:$A,'Product Families'!$F:$F),"")</f>
        <v>238</v>
      </c>
      <c r="G337" s="7">
        <f t="array" ref="G337">IFERROR(XLOOKUP($C337,'Product Families'!$A:$A,'Product Families'!$G:$G),"")</f>
        <v>255</v>
      </c>
      <c r="J337" s="7" t="str">
        <f>IFERROR(ROUND(AVERAGEIF('Week 1 - Making'!$B:$B,'Product List'!$A337,'Week 1 - Making'!$P:$P),0),"")</f>
        <v/>
      </c>
      <c r="K337" s="7">
        <f>IFERROR(ROUND(AVERAGEIF('Week 2 - Making'!$B:$B,'Product List'!$A337,'Week 2 - Making'!$P:$P),0),"")</f>
        <v>366</v>
      </c>
      <c r="L337" s="263" t="str">
        <f>IFERROR(ROUND(AVERAGEIF('Week 3 - Making'!$B:$B,'Product List'!$A337,'Week 3 - Making'!$P:$P),0),"")</f>
        <v/>
      </c>
      <c r="M337" s="7" t="str">
        <f>IFERROR(ROUND(AVERAGEIF('Week 4 - Making'!$B:$B,'Product List'!$A337,'Week 4 - Making'!$P:$P),0),"")</f>
        <v/>
      </c>
      <c r="N337" s="7" t="str">
        <f>IFERROR(ROUND(AVERAGEIF('Week 5 - Making'!$B:$B,'Product List'!$A337,'Week 5 - Making'!$P:$P),0),"")</f>
        <v/>
      </c>
      <c r="O337" s="7"/>
      <c r="P337" s="7">
        <f t="array" ref="P337">iferror(xlookup(C337,'Product Families'!A:A,'Product Families'!S:S),"")</f>
        <v>0</v>
      </c>
    </row>
    <row r="338" ht="14.25" customHeight="1">
      <c r="A338" s="138" t="s">
        <v>1439</v>
      </c>
      <c r="B338" s="122"/>
      <c r="C338" s="138" t="s">
        <v>157</v>
      </c>
      <c r="D338" s="7">
        <f t="array" ref="D338">IFERROR(XLOOKUP($C338,'Product Families'!$A:$A,'Product Families'!$D:$D),"")</f>
        <v>236</v>
      </c>
      <c r="E338" s="7">
        <f t="array" ref="E338">IFERROR(XLOOKUP($C338,'Product Families'!$A:$A,'Product Families'!$E:$E),"")</f>
        <v>241</v>
      </c>
      <c r="F338" s="7">
        <f t="array" ref="F338">IFERROR(XLOOKUP($C338,'Product Families'!$A:$A,'Product Families'!$F:$F),"")</f>
        <v>260</v>
      </c>
      <c r="G338" s="7">
        <f t="array" ref="G338">IFERROR(XLOOKUP($C338,'Product Families'!$A:$A,'Product Families'!$G:$G),"")</f>
        <v>279</v>
      </c>
      <c r="J338" s="7" t="str">
        <f>IFERROR(ROUND(AVERAGEIF('Week 1 - Making'!$B:$B,'Product List'!$A338,'Week 1 - Making'!$P:$P),0),"")</f>
        <v/>
      </c>
      <c r="K338" s="7" t="str">
        <f>IFERROR(ROUND(AVERAGEIF('Week 2 - Making'!$B:$B,'Product List'!$A338,'Week 2 - Making'!$P:$P),0),"")</f>
        <v/>
      </c>
      <c r="L338" s="263" t="str">
        <f>IFERROR(ROUND(AVERAGEIF('Week 3 - Making'!$B:$B,'Product List'!$A338,'Week 3 - Making'!$P:$P),0),"")</f>
        <v/>
      </c>
      <c r="M338" s="7" t="str">
        <f>IFERROR(ROUND(AVERAGEIF('Week 4 - Making'!$B:$B,'Product List'!$A338,'Week 4 - Making'!$P:$P),0),"")</f>
        <v/>
      </c>
      <c r="N338" s="7" t="str">
        <f>IFERROR(ROUND(AVERAGEIF('Week 5 - Making'!$B:$B,'Product List'!$A338,'Week 5 - Making'!$P:$P),0),"")</f>
        <v/>
      </c>
      <c r="O338" s="7"/>
      <c r="P338" s="7">
        <f t="array" ref="P338">iferror(xlookup(C338,'Product Families'!A:A,'Product Families'!S:S),"")</f>
        <v>0</v>
      </c>
    </row>
    <row r="339" ht="14.25" customHeight="1">
      <c r="A339" s="122" t="s">
        <v>1440</v>
      </c>
      <c r="B339" s="270" t="s">
        <v>1441</v>
      </c>
      <c r="C339" s="122" t="s">
        <v>175</v>
      </c>
      <c r="D339" s="7">
        <f t="array" ref="D339">IFERROR(XLOOKUP($C339,'Product Families'!$A:$A,'Product Families'!$D:$D),"")</f>
        <v>100</v>
      </c>
      <c r="E339" s="7">
        <f t="array" ref="E339">IFERROR(XLOOKUP($C339,'Product Families'!$A:$A,'Product Families'!$E:$E),"")</f>
        <v>103</v>
      </c>
      <c r="F339" s="7">
        <f t="array" ref="F339">IFERROR(XLOOKUP($C339,'Product Families'!$A:$A,'Product Families'!$F:$F),"")</f>
        <v>111</v>
      </c>
      <c r="G339" s="7">
        <f t="array" ref="G339">IFERROR(XLOOKUP($C339,'Product Families'!$A:$A,'Product Families'!$G:$G),"")</f>
        <v>119</v>
      </c>
      <c r="J339" s="7">
        <f>IFERROR(ROUND(AVERAGEIF('Week 1 - Making'!$B:$B,'Product List'!$A339,'Week 1 - Making'!$P:$P),0),"")</f>
        <v>100</v>
      </c>
      <c r="K339" s="7" t="str">
        <f>IFERROR(ROUND(AVERAGEIF('Week 2 - Making'!$B:$B,'Product List'!$A339,'Week 2 - Making'!$P:$P),0),"")</f>
        <v/>
      </c>
      <c r="L339" s="263" t="str">
        <f>IFERROR(ROUND(AVERAGEIF('Week 3 - Making'!$B:$B,'Product List'!$A339,'Week 3 - Making'!$P:$P),0),"")</f>
        <v/>
      </c>
      <c r="M339" s="7" t="str">
        <f>IFERROR(ROUND(AVERAGEIF('Week 4 - Making'!$B:$B,'Product List'!$A339,'Week 4 - Making'!$P:$P),0),"")</f>
        <v/>
      </c>
      <c r="N339" s="7" t="str">
        <f>IFERROR(ROUND(AVERAGEIF('Week 5 - Making'!$B:$B,'Product List'!$A339,'Week 5 - Making'!$P:$P),0),"")</f>
        <v/>
      </c>
      <c r="O339" s="7"/>
      <c r="P339" s="7">
        <f t="array" ref="P339">iferror(xlookup(C339,'Product Families'!A:A,'Product Families'!S:S),"")</f>
        <v>0</v>
      </c>
    </row>
    <row r="340" ht="14.25" customHeight="1">
      <c r="A340" s="138" t="s">
        <v>1442</v>
      </c>
      <c r="B340" s="270" t="s">
        <v>1443</v>
      </c>
      <c r="C340" s="122" t="s">
        <v>175</v>
      </c>
      <c r="D340" s="7">
        <f t="array" ref="D340">IFERROR(XLOOKUP($C340,'Product Families'!$A:$A,'Product Families'!$D:$D),"")</f>
        <v>100</v>
      </c>
      <c r="E340" s="7">
        <f t="array" ref="E340">IFERROR(XLOOKUP($C340,'Product Families'!$A:$A,'Product Families'!$E:$E),"")</f>
        <v>103</v>
      </c>
      <c r="F340" s="7">
        <f t="array" ref="F340">IFERROR(XLOOKUP($C340,'Product Families'!$A:$A,'Product Families'!$F:$F),"")</f>
        <v>111</v>
      </c>
      <c r="G340" s="7">
        <f t="array" ref="G340">IFERROR(XLOOKUP($C340,'Product Families'!$A:$A,'Product Families'!$G:$G),"")</f>
        <v>119</v>
      </c>
      <c r="J340" s="7" t="str">
        <f>IFERROR(ROUND(AVERAGEIF('Week 1 - Making'!$B:$B,'Product List'!$A340,'Week 1 - Making'!$P:$P),0),"")</f>
        <v/>
      </c>
      <c r="K340" s="7" t="str">
        <f>IFERROR(ROUND(AVERAGEIF('Week 2 - Making'!$B:$B,'Product List'!$A340,'Week 2 - Making'!$P:$P),0),"")</f>
        <v/>
      </c>
      <c r="L340" s="263" t="str">
        <f>IFERROR(ROUND(AVERAGEIF('Week 3 - Making'!$B:$B,'Product List'!$A340,'Week 3 - Making'!$P:$P),0),"")</f>
        <v/>
      </c>
      <c r="M340" s="7" t="str">
        <f>IFERROR(ROUND(AVERAGEIF('Week 4 - Making'!$B:$B,'Product List'!$A340,'Week 4 - Making'!$P:$P),0),"")</f>
        <v/>
      </c>
      <c r="N340" s="7" t="str">
        <f>IFERROR(ROUND(AVERAGEIF('Week 5 - Making'!$B:$B,'Product List'!$A340,'Week 5 - Making'!$P:$P),0),"")</f>
        <v/>
      </c>
      <c r="O340" s="7"/>
      <c r="P340" s="7">
        <f t="array" ref="P340">iferror(xlookup(C340,'Product Families'!A:A,'Product Families'!S:S),"")</f>
        <v>0</v>
      </c>
    </row>
    <row r="341" ht="14.25" customHeight="1">
      <c r="A341" s="122" t="s">
        <v>1444</v>
      </c>
      <c r="B341" s="270" t="s">
        <v>1445</v>
      </c>
      <c r="C341" s="122" t="s">
        <v>175</v>
      </c>
      <c r="D341" s="7">
        <f t="array" ref="D341">IFERROR(XLOOKUP($C341,'Product Families'!$A:$A,'Product Families'!$D:$D),"")</f>
        <v>100</v>
      </c>
      <c r="E341" s="7">
        <f t="array" ref="E341">IFERROR(XLOOKUP($C341,'Product Families'!$A:$A,'Product Families'!$E:$E),"")</f>
        <v>103</v>
      </c>
      <c r="F341" s="7">
        <f t="array" ref="F341">IFERROR(XLOOKUP($C341,'Product Families'!$A:$A,'Product Families'!$F:$F),"")</f>
        <v>111</v>
      </c>
      <c r="G341" s="7">
        <f t="array" ref="G341">IFERROR(XLOOKUP($C341,'Product Families'!$A:$A,'Product Families'!$G:$G),"")</f>
        <v>119</v>
      </c>
      <c r="J341" s="7" t="str">
        <f>IFERROR(ROUND(AVERAGEIF('Week 1 - Making'!$B:$B,'Product List'!$A341,'Week 1 - Making'!$P:$P),0),"")</f>
        <v/>
      </c>
      <c r="K341" s="7" t="str">
        <f>IFERROR(ROUND(AVERAGEIF('Week 2 - Making'!$B:$B,'Product List'!$A341,'Week 2 - Making'!$P:$P),0),"")</f>
        <v/>
      </c>
      <c r="L341" s="263" t="str">
        <f>IFERROR(ROUND(AVERAGEIF('Week 3 - Making'!$B:$B,'Product List'!$A341,'Week 3 - Making'!$P:$P),0),"")</f>
        <v/>
      </c>
      <c r="M341" s="7" t="str">
        <f>IFERROR(ROUND(AVERAGEIF('Week 4 - Making'!$B:$B,'Product List'!$A341,'Week 4 - Making'!$P:$P),0),"")</f>
        <v/>
      </c>
      <c r="N341" s="7" t="str">
        <f>IFERROR(ROUND(AVERAGEIF('Week 5 - Making'!$B:$B,'Product List'!$A341,'Week 5 - Making'!$P:$P),0),"")</f>
        <v/>
      </c>
      <c r="O341" s="7"/>
      <c r="P341" s="7">
        <f t="array" ref="P341">iferror(xlookup(C341,'Product Families'!A:A,'Product Families'!S:S),"")</f>
        <v>0</v>
      </c>
    </row>
    <row r="342" ht="14.25" customHeight="1">
      <c r="A342" s="122" t="s">
        <v>1446</v>
      </c>
      <c r="B342" s="270" t="s">
        <v>1447</v>
      </c>
      <c r="C342" s="122" t="s">
        <v>175</v>
      </c>
      <c r="D342" s="7">
        <f t="array" ref="D342">IFERROR(XLOOKUP($C342,'Product Families'!$A:$A,'Product Families'!$D:$D),"")</f>
        <v>100</v>
      </c>
      <c r="E342" s="7">
        <f t="array" ref="E342">IFERROR(XLOOKUP($C342,'Product Families'!$A:$A,'Product Families'!$E:$E),"")</f>
        <v>103</v>
      </c>
      <c r="F342" s="7">
        <f t="array" ref="F342">IFERROR(XLOOKUP($C342,'Product Families'!$A:$A,'Product Families'!$F:$F),"")</f>
        <v>111</v>
      </c>
      <c r="G342" s="7">
        <f t="array" ref="G342">IFERROR(XLOOKUP($C342,'Product Families'!$A:$A,'Product Families'!$G:$G),"")</f>
        <v>119</v>
      </c>
      <c r="J342" s="7" t="str">
        <f>IFERROR(ROUND(AVERAGEIF('Week 1 - Making'!$B:$B,'Product List'!$A342,'Week 1 - Making'!$P:$P),0),"")</f>
        <v/>
      </c>
      <c r="K342" s="7" t="str">
        <f>IFERROR(ROUND(AVERAGEIF('Week 2 - Making'!$B:$B,'Product List'!$A342,'Week 2 - Making'!$P:$P),0),"")</f>
        <v/>
      </c>
      <c r="L342" s="263" t="str">
        <f>IFERROR(ROUND(AVERAGEIF('Week 3 - Making'!$B:$B,'Product List'!$A342,'Week 3 - Making'!$P:$P),0),"")</f>
        <v/>
      </c>
      <c r="M342" s="7" t="str">
        <f>IFERROR(ROUND(AVERAGEIF('Week 4 - Making'!$B:$B,'Product List'!$A342,'Week 4 - Making'!$P:$P),0),"")</f>
        <v/>
      </c>
      <c r="N342" s="7" t="str">
        <f>IFERROR(ROUND(AVERAGEIF('Week 5 - Making'!$B:$B,'Product List'!$A342,'Week 5 - Making'!$P:$P),0),"")</f>
        <v/>
      </c>
      <c r="O342" s="7"/>
      <c r="P342" s="7">
        <f t="array" ref="P342">iferror(xlookup(C342,'Product Families'!A:A,'Product Families'!S:S),"")</f>
        <v>0</v>
      </c>
    </row>
    <row r="343" ht="14.25" customHeight="1">
      <c r="A343" s="122" t="s">
        <v>1448</v>
      </c>
      <c r="B343" s="270" t="s">
        <v>1449</v>
      </c>
      <c r="C343" s="122" t="s">
        <v>175</v>
      </c>
      <c r="D343" s="7">
        <f t="array" ref="D343">IFERROR(XLOOKUP($C343,'Product Families'!$A:$A,'Product Families'!$D:$D),"")</f>
        <v>100</v>
      </c>
      <c r="E343" s="7">
        <f t="array" ref="E343">IFERROR(XLOOKUP($C343,'Product Families'!$A:$A,'Product Families'!$E:$E),"")</f>
        <v>103</v>
      </c>
      <c r="F343" s="7">
        <f t="array" ref="F343">IFERROR(XLOOKUP($C343,'Product Families'!$A:$A,'Product Families'!$F:$F),"")</f>
        <v>111</v>
      </c>
      <c r="G343" s="7">
        <f t="array" ref="G343">IFERROR(XLOOKUP($C343,'Product Families'!$A:$A,'Product Families'!$G:$G),"")</f>
        <v>119</v>
      </c>
      <c r="J343" s="7" t="str">
        <f>IFERROR(ROUND(AVERAGEIF('Week 1 - Making'!$B:$B,'Product List'!$A343,'Week 1 - Making'!$P:$P),0),"")</f>
        <v/>
      </c>
      <c r="K343" s="7" t="str">
        <f>IFERROR(ROUND(AVERAGEIF('Week 2 - Making'!$B:$B,'Product List'!$A343,'Week 2 - Making'!$P:$P),0),"")</f>
        <v/>
      </c>
      <c r="L343" s="263" t="str">
        <f>IFERROR(ROUND(AVERAGEIF('Week 3 - Making'!$B:$B,'Product List'!$A343,'Week 3 - Making'!$P:$P),0),"")</f>
        <v/>
      </c>
      <c r="M343" s="7" t="str">
        <f>IFERROR(ROUND(AVERAGEIF('Week 4 - Making'!$B:$B,'Product List'!$A343,'Week 4 - Making'!$P:$P),0),"")</f>
        <v/>
      </c>
      <c r="N343" s="7" t="str">
        <f>IFERROR(ROUND(AVERAGEIF('Week 5 - Making'!$B:$B,'Product List'!$A343,'Week 5 - Making'!$P:$P),0),"")</f>
        <v/>
      </c>
      <c r="O343" s="7"/>
      <c r="P343" s="7">
        <f t="array" ref="P343">iferror(xlookup(C343,'Product Families'!A:A,'Product Families'!S:S),"")</f>
        <v>0</v>
      </c>
    </row>
    <row r="344" ht="14.25" customHeight="1">
      <c r="A344" s="122" t="s">
        <v>1450</v>
      </c>
      <c r="B344" s="270" t="s">
        <v>1451</v>
      </c>
      <c r="C344" s="122" t="s">
        <v>175</v>
      </c>
      <c r="D344" s="7">
        <f t="array" ref="D344">IFERROR(XLOOKUP($C344,'Product Families'!$A:$A,'Product Families'!$D:$D),"")</f>
        <v>100</v>
      </c>
      <c r="E344" s="7">
        <f t="array" ref="E344">IFERROR(XLOOKUP($C344,'Product Families'!$A:$A,'Product Families'!$E:$E),"")</f>
        <v>103</v>
      </c>
      <c r="F344" s="7">
        <f t="array" ref="F344">IFERROR(XLOOKUP($C344,'Product Families'!$A:$A,'Product Families'!$F:$F),"")</f>
        <v>111</v>
      </c>
      <c r="G344" s="7">
        <f t="array" ref="G344">IFERROR(XLOOKUP($C344,'Product Families'!$A:$A,'Product Families'!$G:$G),"")</f>
        <v>119</v>
      </c>
      <c r="J344" s="7">
        <f>IFERROR(ROUND(AVERAGEIF('Week 1 - Making'!$B:$B,'Product List'!$A344,'Week 1 - Making'!$P:$P),0),"")</f>
        <v>100</v>
      </c>
      <c r="K344" s="7" t="str">
        <f>IFERROR(ROUND(AVERAGEIF('Week 2 - Making'!$B:$B,'Product List'!$A344,'Week 2 - Making'!$P:$P),0),"")</f>
        <v/>
      </c>
      <c r="L344" s="263" t="str">
        <f>IFERROR(ROUND(AVERAGEIF('Week 3 - Making'!$B:$B,'Product List'!$A344,'Week 3 - Making'!$P:$P),0),"")</f>
        <v/>
      </c>
      <c r="M344" s="7" t="str">
        <f>IFERROR(ROUND(AVERAGEIF('Week 4 - Making'!$B:$B,'Product List'!$A344,'Week 4 - Making'!$P:$P),0),"")</f>
        <v/>
      </c>
      <c r="N344" s="7" t="str">
        <f>IFERROR(ROUND(AVERAGEIF('Week 5 - Making'!$B:$B,'Product List'!$A344,'Week 5 - Making'!$P:$P),0),"")</f>
        <v/>
      </c>
      <c r="O344" s="7"/>
      <c r="P344" s="7">
        <f t="array" ref="P344">iferror(xlookup(C344,'Product Families'!A:A,'Product Families'!S:S),"")</f>
        <v>0</v>
      </c>
    </row>
    <row r="345" ht="14.25" customHeight="1">
      <c r="A345" s="138" t="s">
        <v>1129</v>
      </c>
      <c r="B345" s="122"/>
      <c r="C345" s="138" t="s">
        <v>191</v>
      </c>
      <c r="D345" s="7">
        <f t="array" ref="D345">IFERROR(XLOOKUP($C345,'Product Families'!$A:$A,'Product Families'!$D:$D),"")</f>
        <v>43</v>
      </c>
      <c r="E345" s="7">
        <f t="array" ref="E345">IFERROR(XLOOKUP($C345,'Product Families'!$A:$A,'Product Families'!$E:$E),"")</f>
        <v>44</v>
      </c>
      <c r="F345" s="7">
        <f t="array" ref="F345">IFERROR(XLOOKUP($C345,'Product Families'!$A:$A,'Product Families'!$F:$F),"")</f>
        <v>48</v>
      </c>
      <c r="G345" s="7">
        <f t="array" ref="G345">IFERROR(XLOOKUP($C345,'Product Families'!$A:$A,'Product Families'!$G:$G),"")</f>
        <v>51</v>
      </c>
      <c r="J345" s="7" t="str">
        <f>IFERROR(ROUND(AVERAGEIF('Week 1 - Making'!$B:$B,'Product List'!$A345,'Week 1 - Making'!$P:$P),0),"")</f>
        <v/>
      </c>
      <c r="K345" s="7" t="str">
        <f>IFERROR(ROUND(AVERAGEIF('Week 2 - Making'!$B:$B,'Product List'!$A345,'Week 2 - Making'!$P:$P),0),"")</f>
        <v/>
      </c>
      <c r="L345" s="263" t="str">
        <f>IFERROR(ROUND(AVERAGEIF('Week 3 - Making'!$B:$B,'Product List'!$A345,'Week 3 - Making'!$P:$P),0),"")</f>
        <v/>
      </c>
      <c r="M345" s="7" t="str">
        <f>IFERROR(ROUND(AVERAGEIF('Week 4 - Making'!$B:$B,'Product List'!$A345,'Week 4 - Making'!$P:$P),0),"")</f>
        <v/>
      </c>
      <c r="N345" s="7" t="str">
        <f>IFERROR(ROUND(AVERAGEIF('Week 5 - Making'!$B:$B,'Product List'!$A345,'Week 5 - Making'!$P:$P),0),"")</f>
        <v/>
      </c>
      <c r="O345" s="7"/>
      <c r="P345" s="7">
        <f t="array" ref="P345">iferror(xlookup(C345,'Product Families'!A:A,'Product Families'!S:S),"")</f>
        <v>0</v>
      </c>
    </row>
    <row r="346" ht="14.25" customHeight="1">
      <c r="A346" s="122" t="s">
        <v>1452</v>
      </c>
      <c r="B346" s="270" t="s">
        <v>1453</v>
      </c>
      <c r="C346" s="138" t="s">
        <v>188</v>
      </c>
      <c r="D346" s="7">
        <f t="array" ref="D346">IFERROR(XLOOKUP($C346,'Product Families'!$A:$A,'Product Families'!$D:$D),"")</f>
        <v>6</v>
      </c>
      <c r="E346" s="7">
        <f t="array" ref="E346">IFERROR(XLOOKUP($C346,'Product Families'!$A:$A,'Product Families'!$E:$E),"")</f>
        <v>7</v>
      </c>
      <c r="F346" s="7">
        <f t="array" ref="F346">IFERROR(XLOOKUP($C346,'Product Families'!$A:$A,'Product Families'!$F:$F),"")</f>
        <v>8</v>
      </c>
      <c r="G346" s="7">
        <f t="array" ref="G346">IFERROR(XLOOKUP($C346,'Product Families'!$A:$A,'Product Families'!$G:$G),"")</f>
        <v>9</v>
      </c>
      <c r="J346" s="7" t="str">
        <f>IFERROR(ROUND(AVERAGEIF('Week 1 - Making'!$B:$B,'Product List'!$A346,'Week 1 - Making'!$P:$P),0),"")</f>
        <v/>
      </c>
      <c r="K346" s="7" t="str">
        <f>IFERROR(ROUND(AVERAGEIF('Week 2 - Making'!$B:$B,'Product List'!$A346,'Week 2 - Making'!$P:$P),0),"")</f>
        <v/>
      </c>
      <c r="L346" s="263" t="str">
        <f>IFERROR(ROUND(AVERAGEIF('Week 3 - Making'!$B:$B,'Product List'!$A346,'Week 3 - Making'!$P:$P),0),"")</f>
        <v/>
      </c>
      <c r="M346" s="7" t="str">
        <f>IFERROR(ROUND(AVERAGEIF('Week 4 - Making'!$B:$B,'Product List'!$A346,'Week 4 - Making'!$P:$P),0),"")</f>
        <v/>
      </c>
      <c r="N346" s="7" t="str">
        <f>IFERROR(ROUND(AVERAGEIF('Week 5 - Making'!$B:$B,'Product List'!$A346,'Week 5 - Making'!$P:$P),0),"")</f>
        <v/>
      </c>
      <c r="O346" s="7"/>
      <c r="P346" s="7">
        <f t="array" ref="P346">iferror(xlookup(C346,'Product Families'!A:A,'Product Families'!S:S),"")</f>
        <v>0</v>
      </c>
    </row>
    <row r="347" ht="14.25" customHeight="1">
      <c r="A347" s="122" t="s">
        <v>1454</v>
      </c>
      <c r="B347" s="270" t="s">
        <v>1455</v>
      </c>
      <c r="C347" s="138" t="s">
        <v>188</v>
      </c>
      <c r="D347" s="7">
        <f t="array" ref="D347">IFERROR(XLOOKUP($C347,'Product Families'!$A:$A,'Product Families'!$D:$D),"")</f>
        <v>6</v>
      </c>
      <c r="E347" s="7">
        <f t="array" ref="E347">IFERROR(XLOOKUP($C347,'Product Families'!$A:$A,'Product Families'!$E:$E),"")</f>
        <v>7</v>
      </c>
      <c r="F347" s="7">
        <f t="array" ref="F347">IFERROR(XLOOKUP($C347,'Product Families'!$A:$A,'Product Families'!$F:$F),"")</f>
        <v>8</v>
      </c>
      <c r="G347" s="7">
        <f t="array" ref="G347">IFERROR(XLOOKUP($C347,'Product Families'!$A:$A,'Product Families'!$G:$G),"")</f>
        <v>9</v>
      </c>
      <c r="J347" s="7" t="str">
        <f>IFERROR(ROUND(AVERAGEIF('Week 1 - Making'!$B:$B,'Product List'!$A347,'Week 1 - Making'!$P:$P),0),"")</f>
        <v/>
      </c>
      <c r="K347" s="7" t="str">
        <f>IFERROR(ROUND(AVERAGEIF('Week 2 - Making'!$B:$B,'Product List'!$A347,'Week 2 - Making'!$P:$P),0),"")</f>
        <v/>
      </c>
      <c r="L347" s="263" t="str">
        <f>IFERROR(ROUND(AVERAGEIF('Week 3 - Making'!$B:$B,'Product List'!$A347,'Week 3 - Making'!$P:$P),0),"")</f>
        <v/>
      </c>
      <c r="M347" s="7" t="str">
        <f>IFERROR(ROUND(AVERAGEIF('Week 4 - Making'!$B:$B,'Product List'!$A347,'Week 4 - Making'!$P:$P),0),"")</f>
        <v/>
      </c>
      <c r="N347" s="7" t="str">
        <f>IFERROR(ROUND(AVERAGEIF('Week 5 - Making'!$B:$B,'Product List'!$A347,'Week 5 - Making'!$P:$P),0),"")</f>
        <v/>
      </c>
      <c r="O347" s="7"/>
      <c r="P347" s="7">
        <f t="array" ref="P347">iferror(xlookup(C347,'Product Families'!A:A,'Product Families'!S:S),"")</f>
        <v>0</v>
      </c>
    </row>
    <row r="348" ht="14.25" customHeight="1">
      <c r="A348" s="122" t="s">
        <v>1456</v>
      </c>
      <c r="B348" s="270" t="s">
        <v>1457</v>
      </c>
      <c r="C348" s="138" t="s">
        <v>188</v>
      </c>
      <c r="D348" s="7">
        <f t="array" ref="D348">IFERROR(XLOOKUP($C348,'Product Families'!$A:$A,'Product Families'!$D:$D),"")</f>
        <v>6</v>
      </c>
      <c r="E348" s="7">
        <f t="array" ref="E348">IFERROR(XLOOKUP($C348,'Product Families'!$A:$A,'Product Families'!$E:$E),"")</f>
        <v>7</v>
      </c>
      <c r="F348" s="7">
        <f t="array" ref="F348">IFERROR(XLOOKUP($C348,'Product Families'!$A:$A,'Product Families'!$F:$F),"")</f>
        <v>8</v>
      </c>
      <c r="G348" s="7">
        <f t="array" ref="G348">IFERROR(XLOOKUP($C348,'Product Families'!$A:$A,'Product Families'!$G:$G),"")</f>
        <v>9</v>
      </c>
      <c r="J348" s="7" t="str">
        <f>IFERROR(ROUND(AVERAGEIF('Week 1 - Making'!$B:$B,'Product List'!$A348,'Week 1 - Making'!$P:$P),0),"")</f>
        <v/>
      </c>
      <c r="K348" s="7" t="str">
        <f>IFERROR(ROUND(AVERAGEIF('Week 2 - Making'!$B:$B,'Product List'!$A348,'Week 2 - Making'!$P:$P),0),"")</f>
        <v/>
      </c>
      <c r="L348" s="263" t="str">
        <f>IFERROR(ROUND(AVERAGEIF('Week 3 - Making'!$B:$B,'Product List'!$A348,'Week 3 - Making'!$P:$P),0),"")</f>
        <v/>
      </c>
      <c r="M348" s="7" t="str">
        <f>IFERROR(ROUND(AVERAGEIF('Week 4 - Making'!$B:$B,'Product List'!$A348,'Week 4 - Making'!$P:$P),0),"")</f>
        <v/>
      </c>
      <c r="N348" s="7" t="str">
        <f>IFERROR(ROUND(AVERAGEIF('Week 5 - Making'!$B:$B,'Product List'!$A348,'Week 5 - Making'!$P:$P),0),"")</f>
        <v/>
      </c>
      <c r="O348" s="7"/>
      <c r="P348" s="7">
        <f t="array" ref="P348">iferror(xlookup(C348,'Product Families'!A:A,'Product Families'!S:S),"")</f>
        <v>0</v>
      </c>
    </row>
    <row r="349" ht="14.25" customHeight="1">
      <c r="A349" s="122" t="s">
        <v>1458</v>
      </c>
      <c r="B349" s="270" t="s">
        <v>1459</v>
      </c>
      <c r="C349" s="138" t="s">
        <v>188</v>
      </c>
      <c r="D349" s="7">
        <f t="array" ref="D349">IFERROR(XLOOKUP($C349,'Product Families'!$A:$A,'Product Families'!$D:$D),"")</f>
        <v>6</v>
      </c>
      <c r="E349" s="7">
        <f t="array" ref="E349">IFERROR(XLOOKUP($C349,'Product Families'!$A:$A,'Product Families'!$E:$E),"")</f>
        <v>7</v>
      </c>
      <c r="F349" s="7">
        <f t="array" ref="F349">IFERROR(XLOOKUP($C349,'Product Families'!$A:$A,'Product Families'!$F:$F),"")</f>
        <v>8</v>
      </c>
      <c r="G349" s="7">
        <f t="array" ref="G349">IFERROR(XLOOKUP($C349,'Product Families'!$A:$A,'Product Families'!$G:$G),"")</f>
        <v>9</v>
      </c>
      <c r="J349" s="7" t="str">
        <f>IFERROR(ROUND(AVERAGEIF('Week 1 - Making'!$B:$B,'Product List'!$A349,'Week 1 - Making'!$P:$P),0),"")</f>
        <v/>
      </c>
      <c r="K349" s="7" t="str">
        <f>IFERROR(ROUND(AVERAGEIF('Week 2 - Making'!$B:$B,'Product List'!$A349,'Week 2 - Making'!$P:$P),0),"")</f>
        <v/>
      </c>
      <c r="L349" s="263" t="str">
        <f>IFERROR(ROUND(AVERAGEIF('Week 3 - Making'!$B:$B,'Product List'!$A349,'Week 3 - Making'!$P:$P),0),"")</f>
        <v/>
      </c>
      <c r="M349" s="7" t="str">
        <f>IFERROR(ROUND(AVERAGEIF('Week 4 - Making'!$B:$B,'Product List'!$A349,'Week 4 - Making'!$P:$P),0),"")</f>
        <v/>
      </c>
      <c r="N349" s="7" t="str">
        <f>IFERROR(ROUND(AVERAGEIF('Week 5 - Making'!$B:$B,'Product List'!$A349,'Week 5 - Making'!$P:$P),0),"")</f>
        <v/>
      </c>
      <c r="O349" s="7"/>
      <c r="P349" s="7">
        <f t="array" ref="P349">iferror(xlookup(C349,'Product Families'!A:A,'Product Families'!S:S),"")</f>
        <v>0</v>
      </c>
    </row>
    <row r="350" ht="14.25" customHeight="1">
      <c r="A350" s="122" t="s">
        <v>1460</v>
      </c>
      <c r="B350" s="270" t="s">
        <v>1461</v>
      </c>
      <c r="C350" s="138" t="s">
        <v>188</v>
      </c>
      <c r="D350" s="7">
        <f t="array" ref="D350">IFERROR(XLOOKUP($C350,'Product Families'!$A:$A,'Product Families'!$D:$D),"")</f>
        <v>6</v>
      </c>
      <c r="E350" s="7">
        <f t="array" ref="E350">IFERROR(XLOOKUP($C350,'Product Families'!$A:$A,'Product Families'!$E:$E),"")</f>
        <v>7</v>
      </c>
      <c r="F350" s="7">
        <f t="array" ref="F350">IFERROR(XLOOKUP($C350,'Product Families'!$A:$A,'Product Families'!$F:$F),"")</f>
        <v>8</v>
      </c>
      <c r="G350" s="7">
        <f t="array" ref="G350">IFERROR(XLOOKUP($C350,'Product Families'!$A:$A,'Product Families'!$G:$G),"")</f>
        <v>9</v>
      </c>
      <c r="J350" s="7">
        <f>IFERROR(ROUND(AVERAGEIF('Week 1 - Making'!$B:$B,'Product List'!$A350,'Week 1 - Making'!$P:$P),0),"")</f>
        <v>9</v>
      </c>
      <c r="K350" s="7" t="str">
        <f>IFERROR(ROUND(AVERAGEIF('Week 2 - Making'!$B:$B,'Product List'!$A350,'Week 2 - Making'!$P:$P),0),"")</f>
        <v/>
      </c>
      <c r="L350" s="263" t="str">
        <f>IFERROR(ROUND(AVERAGEIF('Week 3 - Making'!$B:$B,'Product List'!$A350,'Week 3 - Making'!$P:$P),0),"")</f>
        <v/>
      </c>
      <c r="M350" s="7" t="str">
        <f>IFERROR(ROUND(AVERAGEIF('Week 4 - Making'!$B:$B,'Product List'!$A350,'Week 4 - Making'!$P:$P),0),"")</f>
        <v/>
      </c>
      <c r="N350" s="7" t="str">
        <f>IFERROR(ROUND(AVERAGEIF('Week 5 - Making'!$B:$B,'Product List'!$A350,'Week 5 - Making'!$P:$P),0),"")</f>
        <v/>
      </c>
      <c r="O350" s="7"/>
      <c r="P350" s="7">
        <f t="array" ref="P350">iferror(xlookup(C350,'Product Families'!A:A,'Product Families'!S:S),"")</f>
        <v>0</v>
      </c>
    </row>
    <row r="351" ht="14.25" customHeight="1">
      <c r="A351" s="122" t="s">
        <v>1462</v>
      </c>
      <c r="B351" s="270" t="s">
        <v>1463</v>
      </c>
      <c r="C351" s="138" t="s">
        <v>188</v>
      </c>
      <c r="D351" s="7">
        <f t="array" ref="D351">IFERROR(XLOOKUP($C351,'Product Families'!$A:$A,'Product Families'!$D:$D),"")</f>
        <v>6</v>
      </c>
      <c r="E351" s="7">
        <f t="array" ref="E351">IFERROR(XLOOKUP($C351,'Product Families'!$A:$A,'Product Families'!$E:$E),"")</f>
        <v>7</v>
      </c>
      <c r="F351" s="7">
        <f t="array" ref="F351">IFERROR(XLOOKUP($C351,'Product Families'!$A:$A,'Product Families'!$F:$F),"")</f>
        <v>8</v>
      </c>
      <c r="G351" s="7">
        <f t="array" ref="G351">IFERROR(XLOOKUP($C351,'Product Families'!$A:$A,'Product Families'!$G:$G),"")</f>
        <v>9</v>
      </c>
      <c r="J351" s="7" t="str">
        <f>IFERROR(ROUND(AVERAGEIF('Week 1 - Making'!$B:$B,'Product List'!$A351,'Week 1 - Making'!$P:$P),0),"")</f>
        <v/>
      </c>
      <c r="K351" s="7" t="str">
        <f>IFERROR(ROUND(AVERAGEIF('Week 2 - Making'!$B:$B,'Product List'!$A351,'Week 2 - Making'!$P:$P),0),"")</f>
        <v/>
      </c>
      <c r="L351" s="263" t="str">
        <f>IFERROR(ROUND(AVERAGEIF('Week 3 - Making'!$B:$B,'Product List'!$A351,'Week 3 - Making'!$P:$P),0),"")</f>
        <v/>
      </c>
      <c r="M351" s="7" t="str">
        <f>IFERROR(ROUND(AVERAGEIF('Week 4 - Making'!$B:$B,'Product List'!$A351,'Week 4 - Making'!$P:$P),0),"")</f>
        <v/>
      </c>
      <c r="N351" s="7" t="str">
        <f>IFERROR(ROUND(AVERAGEIF('Week 5 - Making'!$B:$B,'Product List'!$A351,'Week 5 - Making'!$P:$P),0),"")</f>
        <v/>
      </c>
      <c r="O351" s="7"/>
      <c r="P351" s="7">
        <f t="array" ref="P351">iferror(xlookup(C351,'Product Families'!A:A,'Product Families'!S:S),"")</f>
        <v>0</v>
      </c>
    </row>
    <row r="352" ht="14.25" customHeight="1">
      <c r="A352" s="122" t="s">
        <v>1464</v>
      </c>
      <c r="B352" s="270" t="s">
        <v>1465</v>
      </c>
      <c r="C352" s="138" t="s">
        <v>188</v>
      </c>
      <c r="D352" s="7">
        <f t="array" ref="D352">IFERROR(XLOOKUP($C352,'Product Families'!$A:$A,'Product Families'!$D:$D),"")</f>
        <v>6</v>
      </c>
      <c r="E352" s="7">
        <f t="array" ref="E352">IFERROR(XLOOKUP($C352,'Product Families'!$A:$A,'Product Families'!$E:$E),"")</f>
        <v>7</v>
      </c>
      <c r="F352" s="7">
        <f t="array" ref="F352">IFERROR(XLOOKUP($C352,'Product Families'!$A:$A,'Product Families'!$F:$F),"")</f>
        <v>8</v>
      </c>
      <c r="G352" s="7">
        <f t="array" ref="G352">IFERROR(XLOOKUP($C352,'Product Families'!$A:$A,'Product Families'!$G:$G),"")</f>
        <v>9</v>
      </c>
      <c r="J352" s="7" t="str">
        <f>IFERROR(ROUND(AVERAGEIF('Week 1 - Making'!$B:$B,'Product List'!$A352,'Week 1 - Making'!$P:$P),0),"")</f>
        <v/>
      </c>
      <c r="K352" s="7" t="str">
        <f>IFERROR(ROUND(AVERAGEIF('Week 2 - Making'!$B:$B,'Product List'!$A352,'Week 2 - Making'!$P:$P),0),"")</f>
        <v/>
      </c>
      <c r="L352" s="263" t="str">
        <f>IFERROR(ROUND(AVERAGEIF('Week 3 - Making'!$B:$B,'Product List'!$A352,'Week 3 - Making'!$P:$P),0),"")</f>
        <v/>
      </c>
      <c r="M352" s="7" t="str">
        <f>IFERROR(ROUND(AVERAGEIF('Week 4 - Making'!$B:$B,'Product List'!$A352,'Week 4 - Making'!$P:$P),0),"")</f>
        <v/>
      </c>
      <c r="N352" s="7" t="str">
        <f>IFERROR(ROUND(AVERAGEIF('Week 5 - Making'!$B:$B,'Product List'!$A352,'Week 5 - Making'!$P:$P),0),"")</f>
        <v/>
      </c>
      <c r="O352" s="7"/>
      <c r="P352" s="7">
        <f t="array" ref="P352">iferror(xlookup(C352,'Product Families'!A:A,'Product Families'!S:S),"")</f>
        <v>0</v>
      </c>
    </row>
    <row r="353" ht="14.25" customHeight="1">
      <c r="A353" s="122" t="s">
        <v>1467</v>
      </c>
      <c r="B353" s="270" t="s">
        <v>1468</v>
      </c>
      <c r="C353" s="138" t="s">
        <v>188</v>
      </c>
      <c r="D353" s="7">
        <f t="array" ref="D353">IFERROR(XLOOKUP($C353,'Product Families'!$A:$A,'Product Families'!$D:$D),"")</f>
        <v>6</v>
      </c>
      <c r="E353" s="7">
        <f t="array" ref="E353">IFERROR(XLOOKUP($C353,'Product Families'!$A:$A,'Product Families'!$E:$E),"")</f>
        <v>7</v>
      </c>
      <c r="F353" s="7">
        <f t="array" ref="F353">IFERROR(XLOOKUP($C353,'Product Families'!$A:$A,'Product Families'!$F:$F),"")</f>
        <v>8</v>
      </c>
      <c r="G353" s="7">
        <f t="array" ref="G353">IFERROR(XLOOKUP($C353,'Product Families'!$A:$A,'Product Families'!$G:$G),"")</f>
        <v>9</v>
      </c>
      <c r="J353" s="7" t="str">
        <f>IFERROR(ROUND(AVERAGEIF('Week 1 - Making'!$B:$B,'Product List'!$A353,'Week 1 - Making'!$P:$P),0),"")</f>
        <v/>
      </c>
      <c r="K353" s="7" t="str">
        <f>IFERROR(ROUND(AVERAGEIF('Week 2 - Making'!$B:$B,'Product List'!$A353,'Week 2 - Making'!$P:$P),0),"")</f>
        <v/>
      </c>
      <c r="L353" s="263" t="str">
        <f>IFERROR(ROUND(AVERAGEIF('Week 3 - Making'!$B:$B,'Product List'!$A353,'Week 3 - Making'!$P:$P),0),"")</f>
        <v/>
      </c>
      <c r="M353" s="7" t="str">
        <f>IFERROR(ROUND(AVERAGEIF('Week 4 - Making'!$B:$B,'Product List'!$A353,'Week 4 - Making'!$P:$P),0),"")</f>
        <v/>
      </c>
      <c r="N353" s="7" t="str">
        <f>IFERROR(ROUND(AVERAGEIF('Week 5 - Making'!$B:$B,'Product List'!$A353,'Week 5 - Making'!$P:$P),0),"")</f>
        <v/>
      </c>
      <c r="O353" s="7"/>
      <c r="P353" s="7">
        <f t="array" ref="P353">iferror(xlookup(C353,'Product Families'!A:A,'Product Families'!S:S),"")</f>
        <v>0</v>
      </c>
    </row>
    <row r="354" ht="14.25" customHeight="1">
      <c r="A354" s="138" t="s">
        <v>1469</v>
      </c>
      <c r="B354" s="270" t="s">
        <v>1470</v>
      </c>
      <c r="C354" s="138" t="s">
        <v>194</v>
      </c>
      <c r="D354" s="7">
        <f t="array" ref="D354">IFERROR(XLOOKUP($C354,'Product Families'!$A:$A,'Product Families'!$D:$D),"")</f>
        <v>6</v>
      </c>
      <c r="E354" s="7">
        <f t="array" ref="E354">IFERROR(XLOOKUP($C354,'Product Families'!$A:$A,'Product Families'!$E:$E),"")</f>
        <v>7</v>
      </c>
      <c r="F354" s="7">
        <f t="array" ref="F354">IFERROR(XLOOKUP($C354,'Product Families'!$A:$A,'Product Families'!$F:$F),"")</f>
        <v>8</v>
      </c>
      <c r="G354" s="7">
        <f t="array" ref="G354">IFERROR(XLOOKUP($C354,'Product Families'!$A:$A,'Product Families'!$G:$G),"")</f>
        <v>9</v>
      </c>
      <c r="J354" s="7" t="str">
        <f>IFERROR(ROUND(AVERAGEIF('Week 1 - Making'!$B:$B,'Product List'!$A354,'Week 1 - Making'!$P:$P),0),"")</f>
        <v/>
      </c>
      <c r="K354" s="7" t="str">
        <f>IFERROR(ROUND(AVERAGEIF('Week 2 - Making'!$B:$B,'Product List'!$A354,'Week 2 - Making'!$P:$P),0),"")</f>
        <v/>
      </c>
      <c r="L354" s="263" t="str">
        <f>IFERROR(ROUND(AVERAGEIF('Week 3 - Making'!$B:$B,'Product List'!$A354,'Week 3 - Making'!$P:$P),0),"")</f>
        <v/>
      </c>
      <c r="M354" s="7" t="str">
        <f>IFERROR(ROUND(AVERAGEIF('Week 4 - Making'!$B:$B,'Product List'!$A354,'Week 4 - Making'!$P:$P),0),"")</f>
        <v/>
      </c>
      <c r="N354" s="7" t="str">
        <f>IFERROR(ROUND(AVERAGEIF('Week 5 - Making'!$B:$B,'Product List'!$A354,'Week 5 - Making'!$P:$P),0),"")</f>
        <v/>
      </c>
      <c r="O354" s="7"/>
      <c r="P354" s="7">
        <f t="array" ref="P354">iferror(xlookup(C354,'Product Families'!A:A,'Product Families'!S:S),"")</f>
        <v>0</v>
      </c>
    </row>
    <row r="355" ht="14.25" customHeight="1">
      <c r="A355" s="138" t="s">
        <v>1471</v>
      </c>
      <c r="B355" s="270" t="s">
        <v>1470</v>
      </c>
      <c r="C355" s="138" t="s">
        <v>196</v>
      </c>
      <c r="D355" s="7">
        <f t="array" ref="D355">IFERROR(XLOOKUP($C355,'Product Families'!$A:$A,'Product Families'!$D:$D),"")</f>
        <v>59</v>
      </c>
      <c r="E355" s="7">
        <f t="array" ref="E355">IFERROR(XLOOKUP($C355,'Product Families'!$A:$A,'Product Families'!$E:$E),"")</f>
        <v>61</v>
      </c>
      <c r="F355" s="7">
        <f t="array" ref="F355">IFERROR(XLOOKUP($C355,'Product Families'!$A:$A,'Product Families'!$F:$F),"")</f>
        <v>65</v>
      </c>
      <c r="G355" s="7">
        <f t="array" ref="G355">IFERROR(XLOOKUP($C355,'Product Families'!$A:$A,'Product Families'!$G:$G),"")</f>
        <v>70</v>
      </c>
      <c r="J355" s="7" t="str">
        <f>IFERROR(ROUND(AVERAGEIF('Week 1 - Making'!$B:$B,'Product List'!$A355,'Week 1 - Making'!$P:$P),0),"")</f>
        <v/>
      </c>
      <c r="K355" s="7" t="str">
        <f>IFERROR(ROUND(AVERAGEIF('Week 2 - Making'!$B:$B,'Product List'!$A355,'Week 2 - Making'!$P:$P),0),"")</f>
        <v/>
      </c>
      <c r="L355" s="263" t="str">
        <f>IFERROR(ROUND(AVERAGEIF('Week 3 - Making'!$B:$B,'Product List'!$A355,'Week 3 - Making'!$P:$P),0),"")</f>
        <v/>
      </c>
      <c r="M355" s="7" t="str">
        <f>IFERROR(ROUND(AVERAGEIF('Week 4 - Making'!$B:$B,'Product List'!$A355,'Week 4 - Making'!$P:$P),0),"")</f>
        <v/>
      </c>
      <c r="N355" s="7" t="str">
        <f>IFERROR(ROUND(AVERAGEIF('Week 5 - Making'!$B:$B,'Product List'!$A355,'Week 5 - Making'!$P:$P),0),"")</f>
        <v/>
      </c>
      <c r="O355" s="7"/>
      <c r="P355" s="7">
        <f t="array" ref="P355">iferror(xlookup(C355,'Product Families'!A:A,'Product Families'!S:S),"")</f>
        <v>0</v>
      </c>
    </row>
    <row r="356" ht="14.25" customHeight="1">
      <c r="A356" s="138" t="s">
        <v>1472</v>
      </c>
      <c r="B356" s="270" t="s">
        <v>1473</v>
      </c>
      <c r="C356" s="138" t="s">
        <v>194</v>
      </c>
      <c r="D356" s="7">
        <f t="array" ref="D356">IFERROR(XLOOKUP($C356,'Product Families'!$A:$A,'Product Families'!$D:$D),"")</f>
        <v>6</v>
      </c>
      <c r="E356" s="7">
        <f t="array" ref="E356">IFERROR(XLOOKUP($C356,'Product Families'!$A:$A,'Product Families'!$E:$E),"")</f>
        <v>7</v>
      </c>
      <c r="F356" s="7">
        <f t="array" ref="F356">IFERROR(XLOOKUP($C356,'Product Families'!$A:$A,'Product Families'!$F:$F),"")</f>
        <v>8</v>
      </c>
      <c r="G356" s="7">
        <f t="array" ref="G356">IFERROR(XLOOKUP($C356,'Product Families'!$A:$A,'Product Families'!$G:$G),"")</f>
        <v>9</v>
      </c>
      <c r="J356" s="7" t="str">
        <f>IFERROR(ROUND(AVERAGEIF('Week 1 - Making'!$B:$B,'Product List'!$A356,'Week 1 - Making'!$P:$P),0),"")</f>
        <v/>
      </c>
      <c r="K356" s="7" t="str">
        <f>IFERROR(ROUND(AVERAGEIF('Week 2 - Making'!$B:$B,'Product List'!$A356,'Week 2 - Making'!$P:$P),0),"")</f>
        <v/>
      </c>
      <c r="L356" s="263" t="str">
        <f>IFERROR(ROUND(AVERAGEIF('Week 3 - Making'!$B:$B,'Product List'!$A356,'Week 3 - Making'!$P:$P),0),"")</f>
        <v/>
      </c>
      <c r="M356" s="7" t="str">
        <f>IFERROR(ROUND(AVERAGEIF('Week 4 - Making'!$B:$B,'Product List'!$A356,'Week 4 - Making'!$P:$P),0),"")</f>
        <v/>
      </c>
      <c r="N356" s="7" t="str">
        <f>IFERROR(ROUND(AVERAGEIF('Week 5 - Making'!$B:$B,'Product List'!$A356,'Week 5 - Making'!$P:$P),0),"")</f>
        <v/>
      </c>
      <c r="O356" s="7"/>
      <c r="P356" s="7">
        <f t="array" ref="P356">iferror(xlookup(C356,'Product Families'!A:A,'Product Families'!S:S),"")</f>
        <v>0</v>
      </c>
    </row>
    <row r="357" ht="14.25" customHeight="1">
      <c r="A357" s="138" t="s">
        <v>1474</v>
      </c>
      <c r="B357" s="270" t="s">
        <v>1473</v>
      </c>
      <c r="C357" s="138" t="s">
        <v>196</v>
      </c>
      <c r="D357" s="7">
        <f t="array" ref="D357">IFERROR(XLOOKUP($C357,'Product Families'!$A:$A,'Product Families'!$D:$D),"")</f>
        <v>59</v>
      </c>
      <c r="E357" s="7">
        <f t="array" ref="E357">IFERROR(XLOOKUP($C357,'Product Families'!$A:$A,'Product Families'!$E:$E),"")</f>
        <v>61</v>
      </c>
      <c r="F357" s="7">
        <f t="array" ref="F357">IFERROR(XLOOKUP($C357,'Product Families'!$A:$A,'Product Families'!$F:$F),"")</f>
        <v>65</v>
      </c>
      <c r="G357" s="7">
        <f t="array" ref="G357">IFERROR(XLOOKUP($C357,'Product Families'!$A:$A,'Product Families'!$G:$G),"")</f>
        <v>70</v>
      </c>
      <c r="J357" s="7" t="str">
        <f>IFERROR(ROUND(AVERAGEIF('Week 1 - Making'!$B:$B,'Product List'!$A357,'Week 1 - Making'!$P:$P),0),"")</f>
        <v/>
      </c>
      <c r="K357" s="7" t="str">
        <f>IFERROR(ROUND(AVERAGEIF('Week 2 - Making'!$B:$B,'Product List'!$A357,'Week 2 - Making'!$P:$P),0),"")</f>
        <v/>
      </c>
      <c r="L357" s="263" t="str">
        <f>IFERROR(ROUND(AVERAGEIF('Week 3 - Making'!$B:$B,'Product List'!$A357,'Week 3 - Making'!$P:$P),0),"")</f>
        <v/>
      </c>
      <c r="M357" s="7" t="str">
        <f>IFERROR(ROUND(AVERAGEIF('Week 4 - Making'!$B:$B,'Product List'!$A357,'Week 4 - Making'!$P:$P),0),"")</f>
        <v/>
      </c>
      <c r="N357" s="7" t="str">
        <f>IFERROR(ROUND(AVERAGEIF('Week 5 - Making'!$B:$B,'Product List'!$A357,'Week 5 - Making'!$P:$P),0),"")</f>
        <v/>
      </c>
      <c r="O357" s="7"/>
      <c r="P357" s="7">
        <f t="array" ref="P357">iferror(xlookup(C357,'Product Families'!A:A,'Product Families'!S:S),"")</f>
        <v>0</v>
      </c>
    </row>
    <row r="358" ht="14.25" customHeight="1">
      <c r="A358" s="138" t="s">
        <v>1475</v>
      </c>
      <c r="B358" s="270" t="s">
        <v>1476</v>
      </c>
      <c r="C358" s="138" t="s">
        <v>194</v>
      </c>
      <c r="D358" s="7">
        <f t="array" ref="D358">IFERROR(XLOOKUP($C358,'Product Families'!$A:$A,'Product Families'!$D:$D),"")</f>
        <v>6</v>
      </c>
      <c r="E358" s="7">
        <f t="array" ref="E358">IFERROR(XLOOKUP($C358,'Product Families'!$A:$A,'Product Families'!$E:$E),"")</f>
        <v>7</v>
      </c>
      <c r="F358" s="7">
        <f t="array" ref="F358">IFERROR(XLOOKUP($C358,'Product Families'!$A:$A,'Product Families'!$F:$F),"")</f>
        <v>8</v>
      </c>
      <c r="G358" s="7">
        <f t="array" ref="G358">IFERROR(XLOOKUP($C358,'Product Families'!$A:$A,'Product Families'!$G:$G),"")</f>
        <v>9</v>
      </c>
      <c r="J358" s="7" t="str">
        <f>IFERROR(ROUND(AVERAGEIF('Week 1 - Making'!$B:$B,'Product List'!$A358,'Week 1 - Making'!$P:$P),0),"")</f>
        <v/>
      </c>
      <c r="K358" s="7" t="str">
        <f>IFERROR(ROUND(AVERAGEIF('Week 2 - Making'!$B:$B,'Product List'!$A358,'Week 2 - Making'!$P:$P),0),"")</f>
        <v/>
      </c>
      <c r="L358" s="263" t="str">
        <f>IFERROR(ROUND(AVERAGEIF('Week 3 - Making'!$B:$B,'Product List'!$A358,'Week 3 - Making'!$P:$P),0),"")</f>
        <v/>
      </c>
      <c r="M358" s="7" t="str">
        <f>IFERROR(ROUND(AVERAGEIF('Week 4 - Making'!$B:$B,'Product List'!$A358,'Week 4 - Making'!$P:$P),0),"")</f>
        <v/>
      </c>
      <c r="N358" s="7" t="str">
        <f>IFERROR(ROUND(AVERAGEIF('Week 5 - Making'!$B:$B,'Product List'!$A358,'Week 5 - Making'!$P:$P),0),"")</f>
        <v/>
      </c>
      <c r="O358" s="7"/>
      <c r="P358" s="7">
        <f t="array" ref="P358">iferror(xlookup(C358,'Product Families'!A:A,'Product Families'!S:S),"")</f>
        <v>0</v>
      </c>
    </row>
    <row r="359" ht="14.25" customHeight="1">
      <c r="A359" s="138" t="s">
        <v>1477</v>
      </c>
      <c r="B359" s="270" t="s">
        <v>1476</v>
      </c>
      <c r="C359" s="122" t="s">
        <v>196</v>
      </c>
      <c r="D359" s="7">
        <f t="array" ref="D359">IFERROR(XLOOKUP($C359,'Product Families'!$A:$A,'Product Families'!$D:$D),"")</f>
        <v>59</v>
      </c>
      <c r="E359" s="7">
        <f t="array" ref="E359">IFERROR(XLOOKUP($C359,'Product Families'!$A:$A,'Product Families'!$E:$E),"")</f>
        <v>61</v>
      </c>
      <c r="F359" s="7">
        <f t="array" ref="F359">IFERROR(XLOOKUP($C359,'Product Families'!$A:$A,'Product Families'!$F:$F),"")</f>
        <v>65</v>
      </c>
      <c r="G359" s="7">
        <f t="array" ref="G359">IFERROR(XLOOKUP($C359,'Product Families'!$A:$A,'Product Families'!$G:$G),"")</f>
        <v>70</v>
      </c>
      <c r="J359" s="7" t="str">
        <f>IFERROR(ROUND(AVERAGEIF('Week 1 - Making'!$B:$B,'Product List'!$A359,'Week 1 - Making'!$P:$P),0),"")</f>
        <v/>
      </c>
      <c r="K359" s="7" t="str">
        <f>IFERROR(ROUND(AVERAGEIF('Week 2 - Making'!$B:$B,'Product List'!$A359,'Week 2 - Making'!$P:$P),0),"")</f>
        <v/>
      </c>
      <c r="L359" s="263" t="str">
        <f>IFERROR(ROUND(AVERAGEIF('Week 3 - Making'!$B:$B,'Product List'!$A359,'Week 3 - Making'!$P:$P),0),"")</f>
        <v/>
      </c>
      <c r="M359" s="7" t="str">
        <f>IFERROR(ROUND(AVERAGEIF('Week 4 - Making'!$B:$B,'Product List'!$A359,'Week 4 - Making'!$P:$P),0),"")</f>
        <v/>
      </c>
      <c r="N359" s="7" t="str">
        <f>IFERROR(ROUND(AVERAGEIF('Week 5 - Making'!$B:$B,'Product List'!$A359,'Week 5 - Making'!$P:$P),0),"")</f>
        <v/>
      </c>
      <c r="O359" s="7"/>
      <c r="P359" s="7">
        <f t="array" ref="P359">iferror(xlookup(C359,'Product Families'!A:A,'Product Families'!S:S),"")</f>
        <v>0</v>
      </c>
    </row>
    <row r="360" ht="14.25" customHeight="1">
      <c r="A360" s="138" t="s">
        <v>1478</v>
      </c>
      <c r="B360" s="270" t="s">
        <v>1479</v>
      </c>
      <c r="C360" s="138" t="s">
        <v>194</v>
      </c>
      <c r="D360" s="7">
        <f t="array" ref="D360">IFERROR(XLOOKUP($C360,'Product Families'!$A:$A,'Product Families'!$D:$D),"")</f>
        <v>6</v>
      </c>
      <c r="E360" s="7">
        <f t="array" ref="E360">IFERROR(XLOOKUP($C360,'Product Families'!$A:$A,'Product Families'!$E:$E),"")</f>
        <v>7</v>
      </c>
      <c r="F360" s="7">
        <f t="array" ref="F360">IFERROR(XLOOKUP($C360,'Product Families'!$A:$A,'Product Families'!$F:$F),"")</f>
        <v>8</v>
      </c>
      <c r="G360" s="7">
        <f t="array" ref="G360">IFERROR(XLOOKUP($C360,'Product Families'!$A:$A,'Product Families'!$G:$G),"")</f>
        <v>9</v>
      </c>
      <c r="J360" s="7" t="str">
        <f>IFERROR(ROUND(AVERAGEIF('Week 1 - Making'!$B:$B,'Product List'!$A360,'Week 1 - Making'!$P:$P),0),"")</f>
        <v/>
      </c>
      <c r="K360" s="7" t="str">
        <f>IFERROR(ROUND(AVERAGEIF('Week 2 - Making'!$B:$B,'Product List'!$A360,'Week 2 - Making'!$P:$P),0),"")</f>
        <v/>
      </c>
      <c r="L360" s="263" t="str">
        <f>IFERROR(ROUND(AVERAGEIF('Week 3 - Making'!$B:$B,'Product List'!$A360,'Week 3 - Making'!$P:$P),0),"")</f>
        <v/>
      </c>
      <c r="M360" s="7" t="str">
        <f>IFERROR(ROUND(AVERAGEIF('Week 4 - Making'!$B:$B,'Product List'!$A360,'Week 4 - Making'!$P:$P),0),"")</f>
        <v/>
      </c>
      <c r="N360" s="7" t="str">
        <f>IFERROR(ROUND(AVERAGEIF('Week 5 - Making'!$B:$B,'Product List'!$A360,'Week 5 - Making'!$P:$P),0),"")</f>
        <v/>
      </c>
      <c r="O360" s="7"/>
      <c r="P360" s="7">
        <f t="array" ref="P360">iferror(xlookup(C360,'Product Families'!A:A,'Product Families'!S:S),"")</f>
        <v>0</v>
      </c>
    </row>
    <row r="361" ht="14.25" customHeight="1">
      <c r="A361" s="138" t="s">
        <v>1480</v>
      </c>
      <c r="B361" s="270" t="s">
        <v>1479</v>
      </c>
      <c r="C361" s="122" t="s">
        <v>196</v>
      </c>
      <c r="D361" s="7">
        <f t="array" ref="D361">IFERROR(XLOOKUP($C361,'Product Families'!$A:$A,'Product Families'!$D:$D),"")</f>
        <v>59</v>
      </c>
      <c r="E361" s="7">
        <f t="array" ref="E361">IFERROR(XLOOKUP($C361,'Product Families'!$A:$A,'Product Families'!$E:$E),"")</f>
        <v>61</v>
      </c>
      <c r="F361" s="7">
        <f t="array" ref="F361">IFERROR(XLOOKUP($C361,'Product Families'!$A:$A,'Product Families'!$F:$F),"")</f>
        <v>65</v>
      </c>
      <c r="G361" s="7">
        <f t="array" ref="G361">IFERROR(XLOOKUP($C361,'Product Families'!$A:$A,'Product Families'!$G:$G),"")</f>
        <v>70</v>
      </c>
      <c r="J361" s="7" t="str">
        <f>IFERROR(ROUND(AVERAGEIF('Week 1 - Making'!$B:$B,'Product List'!$A361,'Week 1 - Making'!$P:$P),0),"")</f>
        <v/>
      </c>
      <c r="K361" s="7" t="str">
        <f>IFERROR(ROUND(AVERAGEIF('Week 2 - Making'!$B:$B,'Product List'!$A361,'Week 2 - Making'!$P:$P),0),"")</f>
        <v/>
      </c>
      <c r="L361" s="263" t="str">
        <f>IFERROR(ROUND(AVERAGEIF('Week 3 - Making'!$B:$B,'Product List'!$A361,'Week 3 - Making'!$P:$P),0),"")</f>
        <v/>
      </c>
      <c r="M361" s="7" t="str">
        <f>IFERROR(ROUND(AVERAGEIF('Week 4 - Making'!$B:$B,'Product List'!$A361,'Week 4 - Making'!$P:$P),0),"")</f>
        <v/>
      </c>
      <c r="N361" s="7" t="str">
        <f>IFERROR(ROUND(AVERAGEIF('Week 5 - Making'!$B:$B,'Product List'!$A361,'Week 5 - Making'!$P:$P),0),"")</f>
        <v/>
      </c>
      <c r="O361" s="7"/>
      <c r="P361" s="7">
        <f t="array" ref="P361">iferror(xlookup(C361,'Product Families'!A:A,'Product Families'!S:S),"")</f>
        <v>0</v>
      </c>
    </row>
    <row r="362" ht="14.25" customHeight="1">
      <c r="A362" s="138" t="s">
        <v>1481</v>
      </c>
      <c r="B362" s="270" t="s">
        <v>1482</v>
      </c>
      <c r="C362" s="138" t="s">
        <v>194</v>
      </c>
      <c r="D362" s="7">
        <f t="array" ref="D362">IFERROR(XLOOKUP($C362,'Product Families'!$A:$A,'Product Families'!$D:$D),"")</f>
        <v>6</v>
      </c>
      <c r="E362" s="7">
        <f t="array" ref="E362">IFERROR(XLOOKUP($C362,'Product Families'!$A:$A,'Product Families'!$E:$E),"")</f>
        <v>7</v>
      </c>
      <c r="F362" s="7">
        <f t="array" ref="F362">IFERROR(XLOOKUP($C362,'Product Families'!$A:$A,'Product Families'!$F:$F),"")</f>
        <v>8</v>
      </c>
      <c r="G362" s="7">
        <f t="array" ref="G362">IFERROR(XLOOKUP($C362,'Product Families'!$A:$A,'Product Families'!$G:$G),"")</f>
        <v>9</v>
      </c>
      <c r="J362" s="7">
        <f>IFERROR(ROUND(AVERAGEIF('Week 1 - Making'!$B:$B,'Product List'!$A362,'Week 1 - Making'!$P:$P),0),"")</f>
        <v>7</v>
      </c>
      <c r="K362" s="7" t="str">
        <f>IFERROR(ROUND(AVERAGEIF('Week 2 - Making'!$B:$B,'Product List'!$A362,'Week 2 - Making'!$P:$P),0),"")</f>
        <v/>
      </c>
      <c r="L362" s="263" t="str">
        <f>IFERROR(ROUND(AVERAGEIF('Week 3 - Making'!$B:$B,'Product List'!$A362,'Week 3 - Making'!$P:$P),0),"")</f>
        <v/>
      </c>
      <c r="M362" s="7" t="str">
        <f>IFERROR(ROUND(AVERAGEIF('Week 4 - Making'!$B:$B,'Product List'!$A362,'Week 4 - Making'!$P:$P),0),"")</f>
        <v/>
      </c>
      <c r="N362" s="7" t="str">
        <f>IFERROR(ROUND(AVERAGEIF('Week 5 - Making'!$B:$B,'Product List'!$A362,'Week 5 - Making'!$P:$P),0),"")</f>
        <v/>
      </c>
      <c r="O362" s="7"/>
      <c r="P362" s="7">
        <f t="array" ref="P362">iferror(xlookup(C362,'Product Families'!A:A,'Product Families'!S:S),"")</f>
        <v>0</v>
      </c>
    </row>
    <row r="363" ht="14.25" customHeight="1">
      <c r="A363" s="138" t="s">
        <v>1483</v>
      </c>
      <c r="B363" s="270" t="s">
        <v>1482</v>
      </c>
      <c r="C363" s="122" t="s">
        <v>196</v>
      </c>
      <c r="D363" s="7">
        <f t="array" ref="D363">IFERROR(XLOOKUP($C363,'Product Families'!$A:$A,'Product Families'!$D:$D),"")</f>
        <v>59</v>
      </c>
      <c r="E363" s="7">
        <f t="array" ref="E363">IFERROR(XLOOKUP($C363,'Product Families'!$A:$A,'Product Families'!$E:$E),"")</f>
        <v>61</v>
      </c>
      <c r="F363" s="7">
        <f t="array" ref="F363">IFERROR(XLOOKUP($C363,'Product Families'!$A:$A,'Product Families'!$F:$F),"")</f>
        <v>65</v>
      </c>
      <c r="G363" s="7">
        <f t="array" ref="G363">IFERROR(XLOOKUP($C363,'Product Families'!$A:$A,'Product Families'!$G:$G),"")</f>
        <v>70</v>
      </c>
      <c r="J363" s="7" t="str">
        <f>IFERROR(ROUND(AVERAGEIF('Week 1 - Making'!$B:$B,'Product List'!$A363,'Week 1 - Making'!$P:$P),0),"")</f>
        <v/>
      </c>
      <c r="K363" s="7" t="str">
        <f>IFERROR(ROUND(AVERAGEIF('Week 2 - Making'!$B:$B,'Product List'!$A363,'Week 2 - Making'!$P:$P),0),"")</f>
        <v/>
      </c>
      <c r="L363" s="263" t="str">
        <f>IFERROR(ROUND(AVERAGEIF('Week 3 - Making'!$B:$B,'Product List'!$A363,'Week 3 - Making'!$P:$P),0),"")</f>
        <v/>
      </c>
      <c r="M363" s="7" t="str">
        <f>IFERROR(ROUND(AVERAGEIF('Week 4 - Making'!$B:$B,'Product List'!$A363,'Week 4 - Making'!$P:$P),0),"")</f>
        <v/>
      </c>
      <c r="N363" s="7" t="str">
        <f>IFERROR(ROUND(AVERAGEIF('Week 5 - Making'!$B:$B,'Product List'!$A363,'Week 5 - Making'!$P:$P),0),"")</f>
        <v/>
      </c>
      <c r="O363" s="7"/>
      <c r="P363" s="7">
        <f t="array" ref="P363">iferror(xlookup(C363,'Product Families'!A:A,'Product Families'!S:S),"")</f>
        <v>0</v>
      </c>
    </row>
    <row r="364" ht="14.25" customHeight="1">
      <c r="A364" s="138" t="s">
        <v>1484</v>
      </c>
      <c r="B364" s="270" t="s">
        <v>1485</v>
      </c>
      <c r="C364" s="138" t="s">
        <v>194</v>
      </c>
      <c r="D364" s="7">
        <f t="array" ref="D364">IFERROR(XLOOKUP($C364,'Product Families'!$A:$A,'Product Families'!$D:$D),"")</f>
        <v>6</v>
      </c>
      <c r="E364" s="7">
        <f t="array" ref="E364">IFERROR(XLOOKUP($C364,'Product Families'!$A:$A,'Product Families'!$E:$E),"")</f>
        <v>7</v>
      </c>
      <c r="F364" s="7">
        <f t="array" ref="F364">IFERROR(XLOOKUP($C364,'Product Families'!$A:$A,'Product Families'!$F:$F),"")</f>
        <v>8</v>
      </c>
      <c r="G364" s="7">
        <f t="array" ref="G364">IFERROR(XLOOKUP($C364,'Product Families'!$A:$A,'Product Families'!$G:$G),"")</f>
        <v>9</v>
      </c>
      <c r="J364" s="7" t="str">
        <f>IFERROR(ROUND(AVERAGEIF('Week 1 - Making'!$B:$B,'Product List'!$A364,'Week 1 - Making'!$P:$P),0),"")</f>
        <v/>
      </c>
      <c r="K364" s="7" t="str">
        <f>IFERROR(ROUND(AVERAGEIF('Week 2 - Making'!$B:$B,'Product List'!$A364,'Week 2 - Making'!$P:$P),0),"")</f>
        <v/>
      </c>
      <c r="L364" s="263" t="str">
        <f>IFERROR(ROUND(AVERAGEIF('Week 3 - Making'!$B:$B,'Product List'!$A364,'Week 3 - Making'!$P:$P),0),"")</f>
        <v/>
      </c>
      <c r="M364" s="7" t="str">
        <f>IFERROR(ROUND(AVERAGEIF('Week 4 - Making'!$B:$B,'Product List'!$A364,'Week 4 - Making'!$P:$P),0),"")</f>
        <v/>
      </c>
      <c r="N364" s="7" t="str">
        <f>IFERROR(ROUND(AVERAGEIF('Week 5 - Making'!$B:$B,'Product List'!$A364,'Week 5 - Making'!$P:$P),0),"")</f>
        <v/>
      </c>
      <c r="O364" s="7"/>
      <c r="P364" s="7">
        <f t="array" ref="P364">iferror(xlookup(C364,'Product Families'!A:A,'Product Families'!S:S),"")</f>
        <v>0</v>
      </c>
    </row>
    <row r="365" ht="14.25" customHeight="1">
      <c r="A365" s="138" t="s">
        <v>1486</v>
      </c>
      <c r="B365" s="270" t="s">
        <v>1485</v>
      </c>
      <c r="C365" s="122" t="s">
        <v>196</v>
      </c>
      <c r="D365" s="7">
        <f t="array" ref="D365">IFERROR(XLOOKUP($C365,'Product Families'!$A:$A,'Product Families'!$D:$D),"")</f>
        <v>59</v>
      </c>
      <c r="E365" s="7">
        <f t="array" ref="E365">IFERROR(XLOOKUP($C365,'Product Families'!$A:$A,'Product Families'!$E:$E),"")</f>
        <v>61</v>
      </c>
      <c r="F365" s="7">
        <f t="array" ref="F365">IFERROR(XLOOKUP($C365,'Product Families'!$A:$A,'Product Families'!$F:$F),"")</f>
        <v>65</v>
      </c>
      <c r="G365" s="7">
        <f t="array" ref="G365">IFERROR(XLOOKUP($C365,'Product Families'!$A:$A,'Product Families'!$G:$G),"")</f>
        <v>70</v>
      </c>
      <c r="J365" s="7" t="str">
        <f>IFERROR(ROUND(AVERAGEIF('Week 1 - Making'!$B:$B,'Product List'!$A365,'Week 1 - Making'!$P:$P),0),"")</f>
        <v/>
      </c>
      <c r="K365" s="7" t="str">
        <f>IFERROR(ROUND(AVERAGEIF('Week 2 - Making'!$B:$B,'Product List'!$A365,'Week 2 - Making'!$P:$P),0),"")</f>
        <v/>
      </c>
      <c r="L365" s="263" t="str">
        <f>IFERROR(ROUND(AVERAGEIF('Week 3 - Making'!$B:$B,'Product List'!$A365,'Week 3 - Making'!$P:$P),0),"")</f>
        <v/>
      </c>
      <c r="M365" s="7" t="str">
        <f>IFERROR(ROUND(AVERAGEIF('Week 4 - Making'!$B:$B,'Product List'!$A365,'Week 4 - Making'!$P:$P),0),"")</f>
        <v/>
      </c>
      <c r="N365" s="7" t="str">
        <f>IFERROR(ROUND(AVERAGEIF('Week 5 - Making'!$B:$B,'Product List'!$A365,'Week 5 - Making'!$P:$P),0),"")</f>
        <v/>
      </c>
      <c r="O365" s="7"/>
      <c r="P365" s="7">
        <f t="array" ref="P365">iferror(xlookup(C365,'Product Families'!A:A,'Product Families'!S:S),"")</f>
        <v>0</v>
      </c>
    </row>
    <row r="366" ht="14.25" customHeight="1">
      <c r="A366" s="138" t="s">
        <v>1487</v>
      </c>
      <c r="B366" s="270" t="s">
        <v>1488</v>
      </c>
      <c r="C366" s="138" t="s">
        <v>194</v>
      </c>
      <c r="D366" s="7">
        <f t="array" ref="D366">IFERROR(XLOOKUP($C366,'Product Families'!$A:$A,'Product Families'!$D:$D),"")</f>
        <v>6</v>
      </c>
      <c r="E366" s="7">
        <f t="array" ref="E366">IFERROR(XLOOKUP($C366,'Product Families'!$A:$A,'Product Families'!$E:$E),"")</f>
        <v>7</v>
      </c>
      <c r="F366" s="7">
        <f t="array" ref="F366">IFERROR(XLOOKUP($C366,'Product Families'!$A:$A,'Product Families'!$F:$F),"")</f>
        <v>8</v>
      </c>
      <c r="G366" s="7">
        <f t="array" ref="G366">IFERROR(XLOOKUP($C366,'Product Families'!$A:$A,'Product Families'!$G:$G),"")</f>
        <v>9</v>
      </c>
      <c r="J366" s="7" t="str">
        <f>IFERROR(ROUND(AVERAGEIF('Week 1 - Making'!$B:$B,'Product List'!$A366,'Week 1 - Making'!$P:$P),0),"")</f>
        <v/>
      </c>
      <c r="K366" s="7" t="str">
        <f>IFERROR(ROUND(AVERAGEIF('Week 2 - Making'!$B:$B,'Product List'!$A366,'Week 2 - Making'!$P:$P),0),"")</f>
        <v/>
      </c>
      <c r="L366" s="263" t="str">
        <f>IFERROR(ROUND(AVERAGEIF('Week 3 - Making'!$B:$B,'Product List'!$A366,'Week 3 - Making'!$P:$P),0),"")</f>
        <v/>
      </c>
      <c r="M366" s="7" t="str">
        <f>IFERROR(ROUND(AVERAGEIF('Week 4 - Making'!$B:$B,'Product List'!$A366,'Week 4 - Making'!$P:$P),0),"")</f>
        <v/>
      </c>
      <c r="N366" s="7" t="str">
        <f>IFERROR(ROUND(AVERAGEIF('Week 5 - Making'!$B:$B,'Product List'!$A366,'Week 5 - Making'!$P:$P),0),"")</f>
        <v/>
      </c>
      <c r="O366" s="7"/>
      <c r="P366" s="7">
        <f t="array" ref="P366">iferror(xlookup(C366,'Product Families'!A:A,'Product Families'!S:S),"")</f>
        <v>0</v>
      </c>
    </row>
    <row r="367" ht="14.25" customHeight="1">
      <c r="A367" s="138" t="s">
        <v>1489</v>
      </c>
      <c r="B367" s="270" t="s">
        <v>1488</v>
      </c>
      <c r="C367" s="122" t="s">
        <v>196</v>
      </c>
      <c r="D367" s="7">
        <f t="array" ref="D367">IFERROR(XLOOKUP($C367,'Product Families'!$A:$A,'Product Families'!$D:$D),"")</f>
        <v>59</v>
      </c>
      <c r="E367" s="7">
        <f t="array" ref="E367">IFERROR(XLOOKUP($C367,'Product Families'!$A:$A,'Product Families'!$E:$E),"")</f>
        <v>61</v>
      </c>
      <c r="F367" s="7">
        <f t="array" ref="F367">IFERROR(XLOOKUP($C367,'Product Families'!$A:$A,'Product Families'!$F:$F),"")</f>
        <v>65</v>
      </c>
      <c r="G367" s="7">
        <f t="array" ref="G367">IFERROR(XLOOKUP($C367,'Product Families'!$A:$A,'Product Families'!$G:$G),"")</f>
        <v>70</v>
      </c>
      <c r="J367" s="7" t="str">
        <f>IFERROR(ROUND(AVERAGEIF('Week 1 - Making'!$B:$B,'Product List'!$A367,'Week 1 - Making'!$P:$P),0),"")</f>
        <v/>
      </c>
      <c r="K367" s="7" t="str">
        <f>IFERROR(ROUND(AVERAGEIF('Week 2 - Making'!$B:$B,'Product List'!$A367,'Week 2 - Making'!$P:$P),0),"")</f>
        <v/>
      </c>
      <c r="L367" s="263" t="str">
        <f>IFERROR(ROUND(AVERAGEIF('Week 3 - Making'!$B:$B,'Product List'!$A367,'Week 3 - Making'!$P:$P),0),"")</f>
        <v/>
      </c>
      <c r="M367" s="7" t="str">
        <f>IFERROR(ROUND(AVERAGEIF('Week 4 - Making'!$B:$B,'Product List'!$A367,'Week 4 - Making'!$P:$P),0),"")</f>
        <v/>
      </c>
      <c r="N367" s="7" t="str">
        <f>IFERROR(ROUND(AVERAGEIF('Week 5 - Making'!$B:$B,'Product List'!$A367,'Week 5 - Making'!$P:$P),0),"")</f>
        <v/>
      </c>
      <c r="O367" s="7"/>
      <c r="P367" s="7">
        <f t="array" ref="P367">iferror(xlookup(C367,'Product Families'!A:A,'Product Families'!S:S),"")</f>
        <v>0</v>
      </c>
    </row>
    <row r="368" ht="14.25" customHeight="1">
      <c r="A368" s="122" t="s">
        <v>1490</v>
      </c>
      <c r="B368" s="270" t="s">
        <v>1491</v>
      </c>
      <c r="C368" s="122" t="s">
        <v>194</v>
      </c>
      <c r="D368" s="7">
        <f t="array" ref="D368">IFERROR(XLOOKUP($C368,'Product Families'!$A:$A,'Product Families'!$D:$D),"")</f>
        <v>6</v>
      </c>
      <c r="E368" s="7">
        <f t="array" ref="E368">IFERROR(XLOOKUP($C368,'Product Families'!$A:$A,'Product Families'!$E:$E),"")</f>
        <v>7</v>
      </c>
      <c r="F368" s="7">
        <f t="array" ref="F368">IFERROR(XLOOKUP($C368,'Product Families'!$A:$A,'Product Families'!$F:$F),"")</f>
        <v>8</v>
      </c>
      <c r="G368" s="7">
        <f t="array" ref="G368">IFERROR(XLOOKUP($C368,'Product Families'!$A:$A,'Product Families'!$G:$G),"")</f>
        <v>9</v>
      </c>
      <c r="J368" s="7" t="str">
        <f>IFERROR(ROUND(AVERAGEIF('Week 1 - Making'!$B:$B,'Product List'!$A368,'Week 1 - Making'!$P:$P),0),"")</f>
        <v/>
      </c>
      <c r="K368" s="7" t="str">
        <f>IFERROR(ROUND(AVERAGEIF('Week 2 - Making'!$B:$B,'Product List'!$A368,'Week 2 - Making'!$P:$P),0),"")</f>
        <v/>
      </c>
      <c r="L368" s="263" t="str">
        <f>IFERROR(ROUND(AVERAGEIF('Week 3 - Making'!$B:$B,'Product List'!$A368,'Week 3 - Making'!$P:$P),0),"")</f>
        <v/>
      </c>
      <c r="M368" s="7" t="str">
        <f>IFERROR(ROUND(AVERAGEIF('Week 4 - Making'!$B:$B,'Product List'!$A368,'Week 4 - Making'!$P:$P),0),"")</f>
        <v/>
      </c>
      <c r="N368" s="7" t="str">
        <f>IFERROR(ROUND(AVERAGEIF('Week 5 - Making'!$B:$B,'Product List'!$A368,'Week 5 - Making'!$P:$P),0),"")</f>
        <v/>
      </c>
      <c r="O368" s="7"/>
      <c r="P368" s="7">
        <f t="array" ref="P368">iferror(xlookup(C368,'Product Families'!A:A,'Product Families'!S:S),"")</f>
        <v>0</v>
      </c>
    </row>
    <row r="369" ht="14.25" customHeight="1">
      <c r="A369" s="138" t="s">
        <v>1492</v>
      </c>
      <c r="B369" s="270" t="s">
        <v>1491</v>
      </c>
      <c r="C369" s="122" t="s">
        <v>196</v>
      </c>
      <c r="D369" s="7">
        <f t="array" ref="D369">IFERROR(XLOOKUP($C369,'Product Families'!$A:$A,'Product Families'!$D:$D),"")</f>
        <v>59</v>
      </c>
      <c r="E369" s="7">
        <f t="array" ref="E369">IFERROR(XLOOKUP($C369,'Product Families'!$A:$A,'Product Families'!$E:$E),"")</f>
        <v>61</v>
      </c>
      <c r="F369" s="7">
        <f t="array" ref="F369">IFERROR(XLOOKUP($C369,'Product Families'!$A:$A,'Product Families'!$F:$F),"")</f>
        <v>65</v>
      </c>
      <c r="G369" s="7">
        <f t="array" ref="G369">IFERROR(XLOOKUP($C369,'Product Families'!$A:$A,'Product Families'!$G:$G),"")</f>
        <v>70</v>
      </c>
      <c r="J369" s="7" t="str">
        <f>IFERROR(ROUND(AVERAGEIF('Week 1 - Making'!$B:$B,'Product List'!$A369,'Week 1 - Making'!$P:$P),0),"")</f>
        <v/>
      </c>
      <c r="K369" s="7" t="str">
        <f>IFERROR(ROUND(AVERAGEIF('Week 2 - Making'!$B:$B,'Product List'!$A369,'Week 2 - Making'!$P:$P),0),"")</f>
        <v/>
      </c>
      <c r="L369" s="263" t="str">
        <f>IFERROR(ROUND(AVERAGEIF('Week 3 - Making'!$B:$B,'Product List'!$A369,'Week 3 - Making'!$P:$P),0),"")</f>
        <v/>
      </c>
      <c r="M369" s="7" t="str">
        <f>IFERROR(ROUND(AVERAGEIF('Week 4 - Making'!$B:$B,'Product List'!$A369,'Week 4 - Making'!$P:$P),0),"")</f>
        <v/>
      </c>
      <c r="N369" s="7" t="str">
        <f>IFERROR(ROUND(AVERAGEIF('Week 5 - Making'!$B:$B,'Product List'!$A369,'Week 5 - Making'!$P:$P),0),"")</f>
        <v/>
      </c>
      <c r="O369" s="7"/>
      <c r="P369" s="7">
        <f t="array" ref="P369">iferror(xlookup(C369,'Product Families'!A:A,'Product Families'!S:S),"")</f>
        <v>0</v>
      </c>
    </row>
    <row r="370" ht="14.25" customHeight="1">
      <c r="A370" s="122" t="s">
        <v>1495</v>
      </c>
      <c r="B370" s="270" t="s">
        <v>1496</v>
      </c>
      <c r="C370" s="122" t="s">
        <v>194</v>
      </c>
      <c r="D370" s="7">
        <f t="array" ref="D370">IFERROR(XLOOKUP($C370,'Product Families'!$A:$A,'Product Families'!$D:$D),"")</f>
        <v>6</v>
      </c>
      <c r="E370" s="7">
        <f t="array" ref="E370">IFERROR(XLOOKUP($C370,'Product Families'!$A:$A,'Product Families'!$E:$E),"")</f>
        <v>7</v>
      </c>
      <c r="F370" s="7">
        <f t="array" ref="F370">IFERROR(XLOOKUP($C370,'Product Families'!$A:$A,'Product Families'!$F:$F),"")</f>
        <v>8</v>
      </c>
      <c r="G370" s="7">
        <f t="array" ref="G370">IFERROR(XLOOKUP($C370,'Product Families'!$A:$A,'Product Families'!$G:$G),"")</f>
        <v>9</v>
      </c>
      <c r="J370" s="7" t="str">
        <f>IFERROR(ROUND(AVERAGEIF('Week 1 - Making'!$B:$B,'Product List'!$A370,'Week 1 - Making'!$P:$P),0),"")</f>
        <v/>
      </c>
      <c r="K370" s="7" t="str">
        <f>IFERROR(ROUND(AVERAGEIF('Week 2 - Making'!$B:$B,'Product List'!$A370,'Week 2 - Making'!$P:$P),0),"")</f>
        <v/>
      </c>
      <c r="L370" s="263" t="str">
        <f>IFERROR(ROUND(AVERAGEIF('Week 3 - Making'!$B:$B,'Product List'!$A370,'Week 3 - Making'!$P:$P),0),"")</f>
        <v/>
      </c>
      <c r="M370" s="7" t="str">
        <f>IFERROR(ROUND(AVERAGEIF('Week 4 - Making'!$B:$B,'Product List'!$A370,'Week 4 - Making'!$P:$P),0),"")</f>
        <v/>
      </c>
      <c r="N370" s="7" t="str">
        <f>IFERROR(ROUND(AVERAGEIF('Week 5 - Making'!$B:$B,'Product List'!$A370,'Week 5 - Making'!$P:$P),0),"")</f>
        <v/>
      </c>
      <c r="O370" s="7"/>
      <c r="P370" s="7">
        <f t="array" ref="P370">iferror(xlookup(C370,'Product Families'!A:A,'Product Families'!S:S),"")</f>
        <v>0</v>
      </c>
    </row>
    <row r="371" ht="14.25" customHeight="1">
      <c r="A371" s="138" t="s">
        <v>1497</v>
      </c>
      <c r="B371" s="270" t="s">
        <v>1496</v>
      </c>
      <c r="C371" s="122" t="s">
        <v>196</v>
      </c>
      <c r="D371" s="7">
        <f t="array" ref="D371">IFERROR(XLOOKUP($C371,'Product Families'!$A:$A,'Product Families'!$D:$D),"")</f>
        <v>59</v>
      </c>
      <c r="E371" s="7">
        <f t="array" ref="E371">IFERROR(XLOOKUP($C371,'Product Families'!$A:$A,'Product Families'!$E:$E),"")</f>
        <v>61</v>
      </c>
      <c r="F371" s="7">
        <f t="array" ref="F371">IFERROR(XLOOKUP($C371,'Product Families'!$A:$A,'Product Families'!$F:$F),"")</f>
        <v>65</v>
      </c>
      <c r="G371" s="7">
        <f t="array" ref="G371">IFERROR(XLOOKUP($C371,'Product Families'!$A:$A,'Product Families'!$G:$G),"")</f>
        <v>70</v>
      </c>
      <c r="J371" s="7" t="str">
        <f>IFERROR(ROUND(AVERAGEIF('Week 1 - Making'!$B:$B,'Product List'!$A371,'Week 1 - Making'!$P:$P),0),"")</f>
        <v/>
      </c>
      <c r="K371" s="7" t="str">
        <f>IFERROR(ROUND(AVERAGEIF('Week 2 - Making'!$B:$B,'Product List'!$A371,'Week 2 - Making'!$P:$P),0),"")</f>
        <v/>
      </c>
      <c r="L371" s="263" t="str">
        <f>IFERROR(ROUND(AVERAGEIF('Week 3 - Making'!$B:$B,'Product List'!$A371,'Week 3 - Making'!$P:$P),0),"")</f>
        <v/>
      </c>
      <c r="M371" s="7" t="str">
        <f>IFERROR(ROUND(AVERAGEIF('Week 4 - Making'!$B:$B,'Product List'!$A371,'Week 4 - Making'!$P:$P),0),"")</f>
        <v/>
      </c>
      <c r="N371" s="7" t="str">
        <f>IFERROR(ROUND(AVERAGEIF('Week 5 - Making'!$B:$B,'Product List'!$A371,'Week 5 - Making'!$P:$P),0),"")</f>
        <v/>
      </c>
      <c r="O371" s="7"/>
      <c r="P371" s="7">
        <f t="array" ref="P371">iferror(xlookup(C371,'Product Families'!A:A,'Product Families'!S:S),"")</f>
        <v>0</v>
      </c>
    </row>
    <row r="372" ht="14.25" customHeight="1">
      <c r="A372" s="138" t="s">
        <v>1498</v>
      </c>
      <c r="B372" s="270" t="s">
        <v>1499</v>
      </c>
      <c r="C372" s="122" t="s">
        <v>194</v>
      </c>
      <c r="D372" s="7">
        <f t="array" ref="D372">IFERROR(XLOOKUP($C372,'Product Families'!$A:$A,'Product Families'!$D:$D),"")</f>
        <v>6</v>
      </c>
      <c r="E372" s="7">
        <f t="array" ref="E372">IFERROR(XLOOKUP($C372,'Product Families'!$A:$A,'Product Families'!$E:$E),"")</f>
        <v>7</v>
      </c>
      <c r="F372" s="7">
        <f t="array" ref="F372">IFERROR(XLOOKUP($C372,'Product Families'!$A:$A,'Product Families'!$F:$F),"")</f>
        <v>8</v>
      </c>
      <c r="G372" s="7">
        <f t="array" ref="G372">IFERROR(XLOOKUP($C372,'Product Families'!$A:$A,'Product Families'!$G:$G),"")</f>
        <v>9</v>
      </c>
      <c r="J372" s="7" t="str">
        <f>IFERROR(ROUND(AVERAGEIF('Week 1 - Making'!$B:$B,'Product List'!$A372,'Week 1 - Making'!$P:$P),0),"")</f>
        <v/>
      </c>
      <c r="K372" s="7" t="str">
        <f>IFERROR(ROUND(AVERAGEIF('Week 2 - Making'!$B:$B,'Product List'!$A372,'Week 2 - Making'!$P:$P),0),"")</f>
        <v/>
      </c>
      <c r="L372" s="263" t="str">
        <f>IFERROR(ROUND(AVERAGEIF('Week 3 - Making'!$B:$B,'Product List'!$A372,'Week 3 - Making'!$P:$P),0),"")</f>
        <v/>
      </c>
      <c r="M372" s="7" t="str">
        <f>IFERROR(ROUND(AVERAGEIF('Week 4 - Making'!$B:$B,'Product List'!$A372,'Week 4 - Making'!$P:$P),0),"")</f>
        <v/>
      </c>
      <c r="N372" s="7" t="str">
        <f>IFERROR(ROUND(AVERAGEIF('Week 5 - Making'!$B:$B,'Product List'!$A372,'Week 5 - Making'!$P:$P),0),"")</f>
        <v/>
      </c>
      <c r="O372" s="7"/>
      <c r="P372" s="7">
        <f t="array" ref="P372">iferror(xlookup(C372,'Product Families'!A:A,'Product Families'!S:S),"")</f>
        <v>0</v>
      </c>
    </row>
    <row r="373" ht="14.25" customHeight="1">
      <c r="A373" s="138" t="s">
        <v>1501</v>
      </c>
      <c r="B373" s="270" t="s">
        <v>1499</v>
      </c>
      <c r="C373" s="122" t="s">
        <v>196</v>
      </c>
      <c r="D373" s="7">
        <f t="array" ref="D373">IFERROR(XLOOKUP($C373,'Product Families'!$A:$A,'Product Families'!$D:$D),"")</f>
        <v>59</v>
      </c>
      <c r="E373" s="7">
        <f t="array" ref="E373">IFERROR(XLOOKUP($C373,'Product Families'!$A:$A,'Product Families'!$E:$E),"")</f>
        <v>61</v>
      </c>
      <c r="F373" s="7">
        <f t="array" ref="F373">IFERROR(XLOOKUP($C373,'Product Families'!$A:$A,'Product Families'!$F:$F),"")</f>
        <v>65</v>
      </c>
      <c r="G373" s="7">
        <f t="array" ref="G373">IFERROR(XLOOKUP($C373,'Product Families'!$A:$A,'Product Families'!$G:$G),"")</f>
        <v>70</v>
      </c>
      <c r="J373" s="7" t="str">
        <f>IFERROR(ROUND(AVERAGEIF('Week 1 - Making'!$B:$B,'Product List'!$A373,'Week 1 - Making'!$P:$P),0),"")</f>
        <v/>
      </c>
      <c r="K373" s="7" t="str">
        <f>IFERROR(ROUND(AVERAGEIF('Week 2 - Making'!$B:$B,'Product List'!$A373,'Week 2 - Making'!$P:$P),0),"")</f>
        <v/>
      </c>
      <c r="L373" s="263" t="str">
        <f>IFERROR(ROUND(AVERAGEIF('Week 3 - Making'!$B:$B,'Product List'!$A373,'Week 3 - Making'!$P:$P),0),"")</f>
        <v/>
      </c>
      <c r="M373" s="7" t="str">
        <f>IFERROR(ROUND(AVERAGEIF('Week 4 - Making'!$B:$B,'Product List'!$A373,'Week 4 - Making'!$P:$P),0),"")</f>
        <v/>
      </c>
      <c r="N373" s="7" t="str">
        <f>IFERROR(ROUND(AVERAGEIF('Week 5 - Making'!$B:$B,'Product List'!$A373,'Week 5 - Making'!$P:$P),0),"")</f>
        <v/>
      </c>
      <c r="O373" s="7"/>
      <c r="P373" s="7">
        <f t="array" ref="P373">iferror(xlookup(C373,'Product Families'!A:A,'Product Families'!S:S),"")</f>
        <v>0</v>
      </c>
    </row>
    <row r="374" ht="14.25" customHeight="1">
      <c r="A374" s="138" t="s">
        <v>1502</v>
      </c>
      <c r="B374" s="270" t="s">
        <v>1503</v>
      </c>
      <c r="C374" s="138" t="s">
        <v>194</v>
      </c>
      <c r="D374" s="7">
        <f t="array" ref="D374">IFERROR(XLOOKUP($C374,'Product Families'!$A:$A,'Product Families'!$D:$D),"")</f>
        <v>6</v>
      </c>
      <c r="E374" s="7">
        <f t="array" ref="E374">IFERROR(XLOOKUP($C374,'Product Families'!$A:$A,'Product Families'!$E:$E),"")</f>
        <v>7</v>
      </c>
      <c r="F374" s="7">
        <f t="array" ref="F374">IFERROR(XLOOKUP($C374,'Product Families'!$A:$A,'Product Families'!$F:$F),"")</f>
        <v>8</v>
      </c>
      <c r="G374" s="7">
        <f t="array" ref="G374">IFERROR(XLOOKUP($C374,'Product Families'!$A:$A,'Product Families'!$G:$G),"")</f>
        <v>9</v>
      </c>
      <c r="J374" s="7" t="str">
        <f>IFERROR(ROUND(AVERAGEIF('Week 1 - Making'!$B:$B,'Product List'!$A374,'Week 1 - Making'!$P:$P),0),"")</f>
        <v/>
      </c>
      <c r="K374" s="7" t="str">
        <f>IFERROR(ROUND(AVERAGEIF('Week 2 - Making'!$B:$B,'Product List'!$A374,'Week 2 - Making'!$P:$P),0),"")</f>
        <v/>
      </c>
      <c r="L374" s="263" t="str">
        <f>IFERROR(ROUND(AVERAGEIF('Week 3 - Making'!$B:$B,'Product List'!$A374,'Week 3 - Making'!$P:$P),0),"")</f>
        <v/>
      </c>
      <c r="M374" s="7" t="str">
        <f>IFERROR(ROUND(AVERAGEIF('Week 4 - Making'!$B:$B,'Product List'!$A374,'Week 4 - Making'!$P:$P),0),"")</f>
        <v/>
      </c>
      <c r="N374" s="7" t="str">
        <f>IFERROR(ROUND(AVERAGEIF('Week 5 - Making'!$B:$B,'Product List'!$A374,'Week 5 - Making'!$P:$P),0),"")</f>
        <v/>
      </c>
      <c r="O374" s="7"/>
      <c r="P374" s="7">
        <f t="array" ref="P374">iferror(xlookup(C374,'Product Families'!A:A,'Product Families'!S:S),"")</f>
        <v>0</v>
      </c>
    </row>
    <row r="375" ht="14.25" customHeight="1">
      <c r="A375" s="138" t="s">
        <v>1505</v>
      </c>
      <c r="B375" s="270" t="s">
        <v>1503</v>
      </c>
      <c r="C375" s="122" t="s">
        <v>196</v>
      </c>
      <c r="D375" s="7">
        <f t="array" ref="D375">IFERROR(XLOOKUP($C375,'Product Families'!$A:$A,'Product Families'!$D:$D),"")</f>
        <v>59</v>
      </c>
      <c r="E375" s="7">
        <f t="array" ref="E375">IFERROR(XLOOKUP($C375,'Product Families'!$A:$A,'Product Families'!$E:$E),"")</f>
        <v>61</v>
      </c>
      <c r="F375" s="7">
        <f t="array" ref="F375">IFERROR(XLOOKUP($C375,'Product Families'!$A:$A,'Product Families'!$F:$F),"")</f>
        <v>65</v>
      </c>
      <c r="G375" s="7">
        <f t="array" ref="G375">IFERROR(XLOOKUP($C375,'Product Families'!$A:$A,'Product Families'!$G:$G),"")</f>
        <v>70</v>
      </c>
      <c r="J375" s="7" t="str">
        <f>IFERROR(ROUND(AVERAGEIF('Week 1 - Making'!$B:$B,'Product List'!$A375,'Week 1 - Making'!$P:$P),0),"")</f>
        <v/>
      </c>
      <c r="K375" s="7" t="str">
        <f>IFERROR(ROUND(AVERAGEIF('Week 2 - Making'!$B:$B,'Product List'!$A375,'Week 2 - Making'!$P:$P),0),"")</f>
        <v/>
      </c>
      <c r="L375" s="263" t="str">
        <f>IFERROR(ROUND(AVERAGEIF('Week 3 - Making'!$B:$B,'Product List'!$A375,'Week 3 - Making'!$P:$P),0),"")</f>
        <v/>
      </c>
      <c r="M375" s="7" t="str">
        <f>IFERROR(ROUND(AVERAGEIF('Week 4 - Making'!$B:$B,'Product List'!$A375,'Week 4 - Making'!$P:$P),0),"")</f>
        <v/>
      </c>
      <c r="N375" s="7" t="str">
        <f>IFERROR(ROUND(AVERAGEIF('Week 5 - Making'!$B:$B,'Product List'!$A375,'Week 5 - Making'!$P:$P),0),"")</f>
        <v/>
      </c>
      <c r="O375" s="7"/>
      <c r="P375" s="7">
        <f t="array" ref="P375">iferror(xlookup(C375,'Product Families'!A:A,'Product Families'!S:S),"")</f>
        <v>0</v>
      </c>
    </row>
    <row r="376" ht="14.25" customHeight="1">
      <c r="A376" s="122" t="s">
        <v>1506</v>
      </c>
      <c r="B376" s="270" t="s">
        <v>1507</v>
      </c>
      <c r="C376" s="122" t="s">
        <v>194</v>
      </c>
      <c r="D376" s="7">
        <f t="array" ref="D376">IFERROR(XLOOKUP($C376,'Product Families'!$A:$A,'Product Families'!$D:$D),"")</f>
        <v>6</v>
      </c>
      <c r="E376" s="7">
        <f t="array" ref="E376">IFERROR(XLOOKUP($C376,'Product Families'!$A:$A,'Product Families'!$E:$E),"")</f>
        <v>7</v>
      </c>
      <c r="F376" s="7">
        <f t="array" ref="F376">IFERROR(XLOOKUP($C376,'Product Families'!$A:$A,'Product Families'!$F:$F),"")</f>
        <v>8</v>
      </c>
      <c r="G376" s="7">
        <f t="array" ref="G376">IFERROR(XLOOKUP($C376,'Product Families'!$A:$A,'Product Families'!$G:$G),"")</f>
        <v>9</v>
      </c>
      <c r="J376" s="7" t="str">
        <f>IFERROR(ROUND(AVERAGEIF('Week 1 - Making'!$B:$B,'Product List'!$A376,'Week 1 - Making'!$P:$P),0),"")</f>
        <v/>
      </c>
      <c r="K376" s="7" t="str">
        <f>IFERROR(ROUND(AVERAGEIF('Week 2 - Making'!$B:$B,'Product List'!$A376,'Week 2 - Making'!$P:$P),0),"")</f>
        <v/>
      </c>
      <c r="L376" s="263" t="str">
        <f>IFERROR(ROUND(AVERAGEIF('Week 3 - Making'!$B:$B,'Product List'!$A376,'Week 3 - Making'!$P:$P),0),"")</f>
        <v/>
      </c>
      <c r="M376" s="7" t="str">
        <f>IFERROR(ROUND(AVERAGEIF('Week 4 - Making'!$B:$B,'Product List'!$A376,'Week 4 - Making'!$P:$P),0),"")</f>
        <v/>
      </c>
      <c r="N376" s="7" t="str">
        <f>IFERROR(ROUND(AVERAGEIF('Week 5 - Making'!$B:$B,'Product List'!$A376,'Week 5 - Making'!$P:$P),0),"")</f>
        <v/>
      </c>
      <c r="O376" s="7"/>
      <c r="P376" s="7">
        <f t="array" ref="P376">iferror(xlookup(C376,'Product Families'!A:A,'Product Families'!S:S),"")</f>
        <v>0</v>
      </c>
    </row>
    <row r="377" ht="14.25" customHeight="1">
      <c r="A377" s="138" t="s">
        <v>1508</v>
      </c>
      <c r="B377" s="270" t="s">
        <v>1507</v>
      </c>
      <c r="C377" s="138" t="s">
        <v>196</v>
      </c>
      <c r="D377" s="7">
        <f t="array" ref="D377">IFERROR(XLOOKUP($C377,'Product Families'!$A:$A,'Product Families'!$D:$D),"")</f>
        <v>59</v>
      </c>
      <c r="E377" s="7">
        <f t="array" ref="E377">IFERROR(XLOOKUP($C377,'Product Families'!$A:$A,'Product Families'!$E:$E),"")</f>
        <v>61</v>
      </c>
      <c r="F377" s="7">
        <f t="array" ref="F377">IFERROR(XLOOKUP($C377,'Product Families'!$A:$A,'Product Families'!$F:$F),"")</f>
        <v>65</v>
      </c>
      <c r="G377" s="7">
        <f t="array" ref="G377">IFERROR(XLOOKUP($C377,'Product Families'!$A:$A,'Product Families'!$G:$G),"")</f>
        <v>70</v>
      </c>
      <c r="J377" s="7" t="str">
        <f>IFERROR(ROUND(AVERAGEIF('Week 1 - Making'!$B:$B,'Product List'!$A377,'Week 1 - Making'!$P:$P),0),"")</f>
        <v/>
      </c>
      <c r="K377" s="7" t="str">
        <f>IFERROR(ROUND(AVERAGEIF('Week 2 - Making'!$B:$B,'Product List'!$A377,'Week 2 - Making'!$P:$P),0),"")</f>
        <v/>
      </c>
      <c r="L377" s="263" t="str">
        <f>IFERROR(ROUND(AVERAGEIF('Week 3 - Making'!$B:$B,'Product List'!$A377,'Week 3 - Making'!$P:$P),0),"")</f>
        <v/>
      </c>
      <c r="M377" s="7" t="str">
        <f>IFERROR(ROUND(AVERAGEIF('Week 4 - Making'!$B:$B,'Product List'!$A377,'Week 4 - Making'!$P:$P),0),"")</f>
        <v/>
      </c>
      <c r="N377" s="7" t="str">
        <f>IFERROR(ROUND(AVERAGEIF('Week 5 - Making'!$B:$B,'Product List'!$A377,'Week 5 - Making'!$P:$P),0),"")</f>
        <v/>
      </c>
      <c r="O377" s="7"/>
      <c r="P377" s="7">
        <f t="array" ref="P377">iferror(xlookup(C377,'Product Families'!A:A,'Product Families'!S:S),"")</f>
        <v>0</v>
      </c>
    </row>
    <row r="378" ht="14.25" customHeight="1">
      <c r="A378" s="288" t="s">
        <v>1510</v>
      </c>
      <c r="B378" s="289"/>
      <c r="C378" s="122" t="s">
        <v>199</v>
      </c>
      <c r="D378" s="124">
        <f t="array" ref="D378">IFERROR(XLOOKUP($C378,'Product Families'!$A:$A,'Product Families'!$D:$D),"")</f>
        <v>28</v>
      </c>
      <c r="E378" s="124">
        <f t="array" ref="E378">IFERROR(XLOOKUP($C378,'Product Families'!$A:$A,'Product Families'!$E:$E),"")</f>
        <v>29</v>
      </c>
      <c r="F378" s="124">
        <f t="array" ref="F378">IFERROR(XLOOKUP($C378,'Product Families'!$A:$A,'Product Families'!$F:$F),"")</f>
        <v>31</v>
      </c>
      <c r="G378" s="124">
        <f t="array" ref="G378">IFERROR(XLOOKUP($C378,'Product Families'!$A:$A,'Product Families'!$G:$G),"")</f>
        <v>34</v>
      </c>
      <c r="H378" s="122"/>
      <c r="I378" s="122"/>
      <c r="J378" s="122" t="str">
        <f>IFERROR(ROUND(AVERAGEIF('Week 1 - Making'!$B:$B,'Product List'!$A378,'Week 1 - Making'!$P:$P),0),"")</f>
        <v/>
      </c>
      <c r="K378" s="122" t="str">
        <f>IFERROR(ROUND(AVERAGEIF('Week 2 - Making'!$B:$B,'Product List'!$A378,'Week 2 - Making'!$P:$P),0),"")</f>
        <v/>
      </c>
      <c r="L378" s="122" t="str">
        <f>IFERROR(ROUND(AVERAGEIF('Week 3 - Making'!$B:$B,'Product List'!$A378,'Week 3 - Making'!$P:$P),0),"")</f>
        <v/>
      </c>
      <c r="M378" s="122" t="str">
        <f>IFERROR(ROUND(AVERAGEIF('Week 4 - Making'!$B:$B,'Product List'!$A378,'Week 4 - Making'!$P:$P),0),"")</f>
        <v/>
      </c>
      <c r="N378" s="122" t="str">
        <f>IFERROR(ROUND(AVERAGEIF('Week 5 - Making'!$B:$B,'Product List'!$A378,'Week 5 - Making'!$P:$P),0),"")</f>
        <v/>
      </c>
      <c r="O378" s="122"/>
      <c r="P378" s="290">
        <f t="array" ref="P378">iferror(xlookup(C378,'Product Families'!A:A,'Product Families'!S:S),"")</f>
        <v>0</v>
      </c>
    </row>
    <row r="379" ht="14.25" customHeight="1">
      <c r="A379" s="138" t="s">
        <v>1511</v>
      </c>
      <c r="B379" s="122"/>
      <c r="C379" s="122" t="s">
        <v>199</v>
      </c>
      <c r="D379" s="7">
        <f t="array" ref="D379">IFERROR(XLOOKUP($C379,'Product Families'!$A:$A,'Product Families'!$D:$D),"")</f>
        <v>28</v>
      </c>
      <c r="E379" s="7">
        <f t="array" ref="E379">IFERROR(XLOOKUP($C379,'Product Families'!$A:$A,'Product Families'!$E:$E),"")</f>
        <v>29</v>
      </c>
      <c r="F379" s="7">
        <f t="array" ref="F379">IFERROR(XLOOKUP($C379,'Product Families'!$A:$A,'Product Families'!$F:$F),"")</f>
        <v>31</v>
      </c>
      <c r="G379" s="7">
        <f t="array" ref="G379">IFERROR(XLOOKUP($C379,'Product Families'!$A:$A,'Product Families'!$G:$G),"")</f>
        <v>34</v>
      </c>
      <c r="J379" s="7" t="str">
        <f>IFERROR(ROUND(AVERAGEIF('Week 1 - Making'!$B:$B,'Product List'!$A379,'Week 1 - Making'!$P:$P),0),"")</f>
        <v/>
      </c>
      <c r="K379" s="7" t="str">
        <f>IFERROR(ROUND(AVERAGEIF('Week 2 - Making'!$B:$B,'Product List'!$A379,'Week 2 - Making'!$P:$P),0),"")</f>
        <v/>
      </c>
      <c r="L379" s="263" t="str">
        <f>IFERROR(ROUND(AVERAGEIF('Week 3 - Making'!$B:$B,'Product List'!$A379,'Week 3 - Making'!$P:$P),0),"")</f>
        <v/>
      </c>
      <c r="M379" s="7" t="str">
        <f>IFERROR(ROUND(AVERAGEIF('Week 4 - Making'!$B:$B,'Product List'!$A379,'Week 4 - Making'!$P:$P),0),"")</f>
        <v/>
      </c>
      <c r="N379" s="7" t="str">
        <f>IFERROR(ROUND(AVERAGEIF('Week 5 - Making'!$B:$B,'Product List'!$A379,'Week 5 - Making'!$P:$P),0),"")</f>
        <v/>
      </c>
      <c r="O379" s="7"/>
      <c r="P379" s="7">
        <f t="array" ref="P379">iferror(xlookup(C379,'Product Families'!A:A,'Product Families'!S:S),"")</f>
        <v>0</v>
      </c>
    </row>
    <row r="380" ht="14.25" customHeight="1">
      <c r="A380" s="138" t="s">
        <v>1512</v>
      </c>
      <c r="B380" s="122"/>
      <c r="C380" s="122" t="s">
        <v>199</v>
      </c>
      <c r="D380" s="7">
        <f t="array" ref="D380">IFERROR(XLOOKUP($C380,'Product Families'!$A:$A,'Product Families'!$D:$D),"")</f>
        <v>28</v>
      </c>
      <c r="E380" s="7">
        <f t="array" ref="E380">IFERROR(XLOOKUP($C380,'Product Families'!$A:$A,'Product Families'!$E:$E),"")</f>
        <v>29</v>
      </c>
      <c r="F380" s="7">
        <f t="array" ref="F380">IFERROR(XLOOKUP($C380,'Product Families'!$A:$A,'Product Families'!$F:$F),"")</f>
        <v>31</v>
      </c>
      <c r="G380" s="7">
        <f t="array" ref="G380">IFERROR(XLOOKUP($C380,'Product Families'!$A:$A,'Product Families'!$G:$G),"")</f>
        <v>34</v>
      </c>
      <c r="J380" s="7" t="str">
        <f>IFERROR(ROUND(AVERAGEIF('Week 1 - Making'!$B:$B,'Product List'!$A380,'Week 1 - Making'!$P:$P),0),"")</f>
        <v/>
      </c>
      <c r="K380" s="7" t="str">
        <f>IFERROR(ROUND(AVERAGEIF('Week 2 - Making'!$B:$B,'Product List'!$A380,'Week 2 - Making'!$P:$P),0),"")</f>
        <v/>
      </c>
      <c r="L380" s="263" t="str">
        <f>IFERROR(ROUND(AVERAGEIF('Week 3 - Making'!$B:$B,'Product List'!$A380,'Week 3 - Making'!$P:$P),0),"")</f>
        <v/>
      </c>
      <c r="M380" s="7" t="str">
        <f>IFERROR(ROUND(AVERAGEIF('Week 4 - Making'!$B:$B,'Product List'!$A380,'Week 4 - Making'!$P:$P),0),"")</f>
        <v/>
      </c>
      <c r="N380" s="7" t="str">
        <f>IFERROR(ROUND(AVERAGEIF('Week 5 - Making'!$B:$B,'Product List'!$A380,'Week 5 - Making'!$P:$P),0),"")</f>
        <v/>
      </c>
      <c r="O380" s="7"/>
      <c r="P380" s="7">
        <f t="array" ref="P380">iferror(xlookup(C380,'Product Families'!A:A,'Product Families'!S:S),"")</f>
        <v>0</v>
      </c>
    </row>
    <row r="381" ht="14.25" customHeight="1">
      <c r="A381" s="288" t="s">
        <v>1513</v>
      </c>
      <c r="B381" s="289"/>
      <c r="C381" s="122" t="s">
        <v>199</v>
      </c>
      <c r="D381" s="124">
        <f t="array" ref="D381">IFERROR(XLOOKUP($C381,'Product Families'!$A:$A,'Product Families'!$D:$D),"")</f>
        <v>28</v>
      </c>
      <c r="E381" s="124">
        <f t="array" ref="E381">IFERROR(XLOOKUP($C381,'Product Families'!$A:$A,'Product Families'!$E:$E),"")</f>
        <v>29</v>
      </c>
      <c r="F381" s="124">
        <f t="array" ref="F381">IFERROR(XLOOKUP($C381,'Product Families'!$A:$A,'Product Families'!$F:$F),"")</f>
        <v>31</v>
      </c>
      <c r="G381" s="124">
        <f t="array" ref="G381">IFERROR(XLOOKUP($C381,'Product Families'!$A:$A,'Product Families'!$G:$G),"")</f>
        <v>34</v>
      </c>
      <c r="H381" s="122"/>
      <c r="I381" s="122"/>
      <c r="J381" s="122" t="str">
        <f>IFERROR(ROUND(AVERAGEIF('Week 1 - Making'!$B:$B,'Product List'!$A381,'Week 1 - Making'!$P:$P),0),"")</f>
        <v/>
      </c>
      <c r="K381" s="122" t="str">
        <f>IFERROR(ROUND(AVERAGEIF('Week 2 - Making'!$B:$B,'Product List'!$A381,'Week 2 - Making'!$P:$P),0),"")</f>
        <v/>
      </c>
      <c r="L381" s="122" t="str">
        <f>IFERROR(ROUND(AVERAGEIF('Week 3 - Making'!$B:$B,'Product List'!$A381,'Week 3 - Making'!$P:$P),0),"")</f>
        <v/>
      </c>
      <c r="M381" s="122" t="str">
        <f>IFERROR(ROUND(AVERAGEIF('Week 4 - Making'!$B:$B,'Product List'!$A381,'Week 4 - Making'!$P:$P),0),"")</f>
        <v/>
      </c>
      <c r="N381" s="122" t="str">
        <f>IFERROR(ROUND(AVERAGEIF('Week 5 - Making'!$B:$B,'Product List'!$A381,'Week 5 - Making'!$P:$P),0),"")</f>
        <v/>
      </c>
      <c r="O381" s="122"/>
      <c r="P381" s="290">
        <f t="array" ref="P381">iferror(xlookup(C381,'Product Families'!A:A,'Product Families'!S:S),"")</f>
        <v>0</v>
      </c>
    </row>
    <row r="382" ht="14.25" customHeight="1">
      <c r="A382" s="122" t="s">
        <v>1514</v>
      </c>
      <c r="B382" s="122"/>
      <c r="C382" s="122" t="s">
        <v>199</v>
      </c>
      <c r="D382" s="7">
        <f t="array" ref="D382">IFERROR(XLOOKUP($C382,'Product Families'!$A:$A,'Product Families'!$D:$D),"")</f>
        <v>28</v>
      </c>
      <c r="E382" s="7">
        <f t="array" ref="E382">IFERROR(XLOOKUP($C382,'Product Families'!$A:$A,'Product Families'!$E:$E),"")</f>
        <v>29</v>
      </c>
      <c r="F382" s="7">
        <f t="array" ref="F382">IFERROR(XLOOKUP($C382,'Product Families'!$A:$A,'Product Families'!$F:$F),"")</f>
        <v>31</v>
      </c>
      <c r="G382" s="7">
        <f t="array" ref="G382">IFERROR(XLOOKUP($C382,'Product Families'!$A:$A,'Product Families'!$G:$G),"")</f>
        <v>34</v>
      </c>
      <c r="J382" s="7" t="str">
        <f>IFERROR(ROUND(AVERAGEIF('Week 1 - Making'!$B:$B,'Product List'!$A382,'Week 1 - Making'!$P:$P),0),"")</f>
        <v/>
      </c>
      <c r="K382" s="7" t="str">
        <f>IFERROR(ROUND(AVERAGEIF('Week 2 - Making'!$B:$B,'Product List'!$A382,'Week 2 - Making'!$P:$P),0),"")</f>
        <v/>
      </c>
      <c r="L382" s="263" t="str">
        <f>IFERROR(ROUND(AVERAGEIF('Week 3 - Making'!$B:$B,'Product List'!$A382,'Week 3 - Making'!$P:$P),0),"")</f>
        <v/>
      </c>
      <c r="M382" s="7" t="str">
        <f>IFERROR(ROUND(AVERAGEIF('Week 4 - Making'!$B:$B,'Product List'!$A382,'Week 4 - Making'!$P:$P),0),"")</f>
        <v/>
      </c>
      <c r="N382" s="7" t="str">
        <f>IFERROR(ROUND(AVERAGEIF('Week 5 - Making'!$B:$B,'Product List'!$A382,'Week 5 - Making'!$P:$P),0),"")</f>
        <v/>
      </c>
      <c r="O382" s="7"/>
      <c r="P382" s="7">
        <f t="array" ref="P382">iferror(xlookup(C382,'Product Families'!A:A,'Product Families'!S:S),"")</f>
        <v>0</v>
      </c>
    </row>
    <row r="383" ht="14.25" customHeight="1">
      <c r="A383" s="122" t="s">
        <v>1515</v>
      </c>
      <c r="B383" s="122"/>
      <c r="C383" s="122" t="s">
        <v>199</v>
      </c>
      <c r="D383" s="7">
        <f t="array" ref="D383">IFERROR(XLOOKUP($C383,'Product Families'!$A:$A,'Product Families'!$D:$D),"")</f>
        <v>28</v>
      </c>
      <c r="E383" s="7">
        <f t="array" ref="E383">IFERROR(XLOOKUP($C383,'Product Families'!$A:$A,'Product Families'!$E:$E),"")</f>
        <v>29</v>
      </c>
      <c r="F383" s="7">
        <f t="array" ref="F383">IFERROR(XLOOKUP($C383,'Product Families'!$A:$A,'Product Families'!$F:$F),"")</f>
        <v>31</v>
      </c>
      <c r="G383" s="7">
        <f t="array" ref="G383">IFERROR(XLOOKUP($C383,'Product Families'!$A:$A,'Product Families'!$G:$G),"")</f>
        <v>34</v>
      </c>
      <c r="J383" s="7" t="str">
        <f>IFERROR(ROUND(AVERAGEIF('Week 1 - Making'!$B:$B,'Product List'!$A383,'Week 1 - Making'!$P:$P),0),"")</f>
        <v/>
      </c>
      <c r="K383" s="7" t="str">
        <f>IFERROR(ROUND(AVERAGEIF('Week 2 - Making'!$B:$B,'Product List'!$A383,'Week 2 - Making'!$P:$P),0),"")</f>
        <v/>
      </c>
      <c r="L383" s="263" t="str">
        <f>IFERROR(ROUND(AVERAGEIF('Week 3 - Making'!$B:$B,'Product List'!$A383,'Week 3 - Making'!$P:$P),0),"")</f>
        <v/>
      </c>
      <c r="M383" s="7" t="str">
        <f>IFERROR(ROUND(AVERAGEIF('Week 4 - Making'!$B:$B,'Product List'!$A383,'Week 4 - Making'!$P:$P),0),"")</f>
        <v/>
      </c>
      <c r="N383" s="7" t="str">
        <f>IFERROR(ROUND(AVERAGEIF('Week 5 - Making'!$B:$B,'Product List'!$A383,'Week 5 - Making'!$P:$P),0),"")</f>
        <v/>
      </c>
      <c r="O383" s="7"/>
      <c r="P383" s="7">
        <f t="array" ref="P383">iferror(xlookup(C383,'Product Families'!A:A,'Product Families'!S:S),"")</f>
        <v>0</v>
      </c>
    </row>
    <row r="384" ht="14.25" customHeight="1">
      <c r="A384" s="122" t="s">
        <v>1516</v>
      </c>
      <c r="B384" s="270" t="s">
        <v>1517</v>
      </c>
      <c r="C384" s="122" t="s">
        <v>201</v>
      </c>
      <c r="D384" s="7">
        <f t="array" ref="D384">IFERROR(XLOOKUP($C384,'Product Families'!$A:$A,'Product Families'!$D:$D),"")</f>
        <v>28</v>
      </c>
      <c r="E384" s="7">
        <f t="array" ref="E384">IFERROR(XLOOKUP($C384,'Product Families'!$A:$A,'Product Families'!$E:$E),"")</f>
        <v>29</v>
      </c>
      <c r="F384" s="7">
        <f t="array" ref="F384">IFERROR(XLOOKUP($C384,'Product Families'!$A:$A,'Product Families'!$F:$F),"")</f>
        <v>31</v>
      </c>
      <c r="G384" s="7">
        <f t="array" ref="G384">IFERROR(XLOOKUP($C384,'Product Families'!$A:$A,'Product Families'!$G:$G),"")</f>
        <v>34</v>
      </c>
      <c r="J384" s="7" t="str">
        <f>IFERROR(ROUND(AVERAGEIF('Week 1 - Making'!$B:$B,'Product List'!$A384,'Week 1 - Making'!$P:$P),0),"")</f>
        <v/>
      </c>
      <c r="K384" s="7">
        <f>IFERROR(ROUND(AVERAGEIF('Week 2 - Making'!$B:$B,'Product List'!$A384,'Week 2 - Making'!$P:$P),0),"")</f>
        <v>31</v>
      </c>
      <c r="L384" s="263" t="str">
        <f>IFERROR(ROUND(AVERAGEIF('Week 3 - Making'!$B:$B,'Product List'!$A384,'Week 3 - Making'!$P:$P),0),"")</f>
        <v/>
      </c>
      <c r="M384" s="7" t="str">
        <f>IFERROR(ROUND(AVERAGEIF('Week 4 - Making'!$B:$B,'Product List'!$A384,'Week 4 - Making'!$P:$P),0),"")</f>
        <v/>
      </c>
      <c r="N384" s="7" t="str">
        <f>IFERROR(ROUND(AVERAGEIF('Week 5 - Making'!$B:$B,'Product List'!$A384,'Week 5 - Making'!$P:$P),0),"")</f>
        <v/>
      </c>
      <c r="O384" s="7"/>
      <c r="P384" s="7">
        <f t="array" ref="P384">iferror(xlookup(C384,'Product Families'!A:A,'Product Families'!S:S),"")</f>
        <v>0</v>
      </c>
    </row>
    <row r="385" ht="14.25" customHeight="1">
      <c r="A385" s="122" t="s">
        <v>1518</v>
      </c>
      <c r="B385" s="270" t="s">
        <v>1519</v>
      </c>
      <c r="C385" s="122" t="s">
        <v>201</v>
      </c>
      <c r="D385" s="7">
        <f t="array" ref="D385">IFERROR(XLOOKUP($C385,'Product Families'!$A:$A,'Product Families'!$D:$D),"")</f>
        <v>28</v>
      </c>
      <c r="E385" s="7">
        <f t="array" ref="E385">IFERROR(XLOOKUP($C385,'Product Families'!$A:$A,'Product Families'!$E:$E),"")</f>
        <v>29</v>
      </c>
      <c r="F385" s="7">
        <f t="array" ref="F385">IFERROR(XLOOKUP($C385,'Product Families'!$A:$A,'Product Families'!$F:$F),"")</f>
        <v>31</v>
      </c>
      <c r="G385" s="7">
        <f t="array" ref="G385">IFERROR(XLOOKUP($C385,'Product Families'!$A:$A,'Product Families'!$G:$G),"")</f>
        <v>34</v>
      </c>
      <c r="J385" s="7">
        <f>IFERROR(ROUND(AVERAGEIF('Week 1 - Making'!$B:$B,'Product List'!$A385,'Week 1 - Making'!$P:$P),0),"")</f>
        <v>31</v>
      </c>
      <c r="K385" s="7" t="str">
        <f>IFERROR(ROUND(AVERAGEIF('Week 2 - Making'!$B:$B,'Product List'!$A385,'Week 2 - Making'!$P:$P),0),"")</f>
        <v/>
      </c>
      <c r="L385" s="263" t="str">
        <f>IFERROR(ROUND(AVERAGEIF('Week 3 - Making'!$B:$B,'Product List'!$A385,'Week 3 - Making'!$P:$P),0),"")</f>
        <v/>
      </c>
      <c r="M385" s="7" t="str">
        <f>IFERROR(ROUND(AVERAGEIF('Week 4 - Making'!$B:$B,'Product List'!$A385,'Week 4 - Making'!$P:$P),0),"")</f>
        <v/>
      </c>
      <c r="N385" s="7" t="str">
        <f>IFERROR(ROUND(AVERAGEIF('Week 5 - Making'!$B:$B,'Product List'!$A385,'Week 5 - Making'!$P:$P),0),"")</f>
        <v/>
      </c>
      <c r="O385" s="7"/>
      <c r="P385" s="7">
        <f t="array" ref="P385">iferror(xlookup(C385,'Product Families'!A:A,'Product Families'!S:S),"")</f>
        <v>0</v>
      </c>
    </row>
    <row r="386" ht="14.25" customHeight="1">
      <c r="A386" s="138" t="s">
        <v>1520</v>
      </c>
      <c r="B386" s="270" t="s">
        <v>1521</v>
      </c>
      <c r="C386" s="122" t="s">
        <v>201</v>
      </c>
      <c r="D386" s="7">
        <f t="array" ref="D386">IFERROR(XLOOKUP($C386,'Product Families'!$A:$A,'Product Families'!$D:$D),"")</f>
        <v>28</v>
      </c>
      <c r="E386" s="7">
        <f t="array" ref="E386">IFERROR(XLOOKUP($C386,'Product Families'!$A:$A,'Product Families'!$E:$E),"")</f>
        <v>29</v>
      </c>
      <c r="F386" s="7">
        <f t="array" ref="F386">IFERROR(XLOOKUP($C386,'Product Families'!$A:$A,'Product Families'!$F:$F),"")</f>
        <v>31</v>
      </c>
      <c r="G386" s="7">
        <f t="array" ref="G386">IFERROR(XLOOKUP($C386,'Product Families'!$A:$A,'Product Families'!$G:$G),"")</f>
        <v>34</v>
      </c>
      <c r="J386" s="7" t="str">
        <f>IFERROR(ROUND(AVERAGEIF('Week 1 - Making'!$B:$B,'Product List'!$A386,'Week 1 - Making'!$P:$P),0),"")</f>
        <v/>
      </c>
      <c r="K386" s="7" t="str">
        <f>IFERROR(ROUND(AVERAGEIF('Week 2 - Making'!$B:$B,'Product List'!$A386,'Week 2 - Making'!$P:$P),0),"")</f>
        <v/>
      </c>
      <c r="L386" s="263" t="str">
        <f>IFERROR(ROUND(AVERAGEIF('Week 3 - Making'!$B:$B,'Product List'!$A386,'Week 3 - Making'!$P:$P),0),"")</f>
        <v/>
      </c>
      <c r="M386" s="7" t="str">
        <f>IFERROR(ROUND(AVERAGEIF('Week 4 - Making'!$B:$B,'Product List'!$A386,'Week 4 - Making'!$P:$P),0),"")</f>
        <v/>
      </c>
      <c r="N386" s="7" t="str">
        <f>IFERROR(ROUND(AVERAGEIF('Week 5 - Making'!$B:$B,'Product List'!$A386,'Week 5 - Making'!$P:$P),0),"")</f>
        <v/>
      </c>
      <c r="O386" s="7"/>
      <c r="P386" s="7">
        <f t="array" ref="P386">iferror(xlookup(C386,'Product Families'!A:A,'Product Families'!S:S),"")</f>
        <v>0</v>
      </c>
    </row>
    <row r="387" ht="14.25" customHeight="1">
      <c r="A387" s="122" t="s">
        <v>1523</v>
      </c>
      <c r="B387" s="270" t="s">
        <v>1524</v>
      </c>
      <c r="C387" s="122" t="s">
        <v>201</v>
      </c>
      <c r="D387" s="7">
        <f t="array" ref="D387">IFERROR(XLOOKUP($C387,'Product Families'!$A:$A,'Product Families'!$D:$D),"")</f>
        <v>28</v>
      </c>
      <c r="E387" s="7">
        <f t="array" ref="E387">IFERROR(XLOOKUP($C387,'Product Families'!$A:$A,'Product Families'!$E:$E),"")</f>
        <v>29</v>
      </c>
      <c r="F387" s="7">
        <f t="array" ref="F387">IFERROR(XLOOKUP($C387,'Product Families'!$A:$A,'Product Families'!$F:$F),"")</f>
        <v>31</v>
      </c>
      <c r="G387" s="7">
        <f t="array" ref="G387">IFERROR(XLOOKUP($C387,'Product Families'!$A:$A,'Product Families'!$G:$G),"")</f>
        <v>34</v>
      </c>
      <c r="J387" s="7" t="str">
        <f>IFERROR(ROUND(AVERAGEIF('Week 1 - Making'!$B:$B,'Product List'!$A387,'Week 1 - Making'!$P:$P),0),"")</f>
        <v/>
      </c>
      <c r="K387" s="7" t="str">
        <f>IFERROR(ROUND(AVERAGEIF('Week 2 - Making'!$B:$B,'Product List'!$A387,'Week 2 - Making'!$P:$P),0),"")</f>
        <v/>
      </c>
      <c r="L387" s="263" t="str">
        <f>IFERROR(ROUND(AVERAGEIF('Week 3 - Making'!$B:$B,'Product List'!$A387,'Week 3 - Making'!$P:$P),0),"")</f>
        <v/>
      </c>
      <c r="M387" s="7" t="str">
        <f>IFERROR(ROUND(AVERAGEIF('Week 4 - Making'!$B:$B,'Product List'!$A387,'Week 4 - Making'!$P:$P),0),"")</f>
        <v/>
      </c>
      <c r="N387" s="7" t="str">
        <f>IFERROR(ROUND(AVERAGEIF('Week 5 - Making'!$B:$B,'Product List'!$A387,'Week 5 - Making'!$P:$P),0),"")</f>
        <v/>
      </c>
      <c r="O387" s="7"/>
      <c r="P387" s="7">
        <f t="array" ref="P387">iferror(xlookup(C387,'Product Families'!A:A,'Product Families'!S:S),"")</f>
        <v>0</v>
      </c>
    </row>
    <row r="388" ht="14.25" customHeight="1">
      <c r="A388" s="122" t="s">
        <v>1525</v>
      </c>
      <c r="B388" s="270" t="s">
        <v>1526</v>
      </c>
      <c r="C388" s="122" t="s">
        <v>201</v>
      </c>
      <c r="D388" s="7">
        <f t="array" ref="D388">IFERROR(XLOOKUP($C388,'Product Families'!$A:$A,'Product Families'!$D:$D),"")</f>
        <v>28</v>
      </c>
      <c r="E388" s="7">
        <f t="array" ref="E388">IFERROR(XLOOKUP($C388,'Product Families'!$A:$A,'Product Families'!$E:$E),"")</f>
        <v>29</v>
      </c>
      <c r="F388" s="7">
        <f t="array" ref="F388">IFERROR(XLOOKUP($C388,'Product Families'!$A:$A,'Product Families'!$F:$F),"")</f>
        <v>31</v>
      </c>
      <c r="G388" s="7">
        <f t="array" ref="G388">IFERROR(XLOOKUP($C388,'Product Families'!$A:$A,'Product Families'!$G:$G),"")</f>
        <v>34</v>
      </c>
      <c r="J388" s="7">
        <f>IFERROR(ROUND(AVERAGEIF('Week 1 - Making'!$B:$B,'Product List'!$A388,'Week 1 - Making'!$P:$P),0),"")</f>
        <v>30</v>
      </c>
      <c r="K388" s="7" t="str">
        <f>IFERROR(ROUND(AVERAGEIF('Week 2 - Making'!$B:$B,'Product List'!$A388,'Week 2 - Making'!$P:$P),0),"")</f>
        <v/>
      </c>
      <c r="L388" s="263" t="str">
        <f>IFERROR(ROUND(AVERAGEIF('Week 3 - Making'!$B:$B,'Product List'!$A388,'Week 3 - Making'!$P:$P),0),"")</f>
        <v/>
      </c>
      <c r="M388" s="7" t="str">
        <f>IFERROR(ROUND(AVERAGEIF('Week 4 - Making'!$B:$B,'Product List'!$A388,'Week 4 - Making'!$P:$P),0),"")</f>
        <v/>
      </c>
      <c r="N388" s="7" t="str">
        <f>IFERROR(ROUND(AVERAGEIF('Week 5 - Making'!$B:$B,'Product List'!$A388,'Week 5 - Making'!$P:$P),0),"")</f>
        <v/>
      </c>
      <c r="O388" s="7"/>
      <c r="P388" s="7">
        <f t="array" ref="P388">iferror(xlookup(C388,'Product Families'!A:A,'Product Families'!S:S),"")</f>
        <v>0</v>
      </c>
    </row>
    <row r="389" ht="14.25" customHeight="1">
      <c r="A389" s="122" t="s">
        <v>1527</v>
      </c>
      <c r="B389" s="270" t="s">
        <v>1528</v>
      </c>
      <c r="C389" s="122" t="s">
        <v>201</v>
      </c>
      <c r="D389" s="7">
        <f t="array" ref="D389">IFERROR(XLOOKUP($C389,'Product Families'!$A:$A,'Product Families'!$D:$D),"")</f>
        <v>28</v>
      </c>
      <c r="E389" s="7">
        <f t="array" ref="E389">IFERROR(XLOOKUP($C389,'Product Families'!$A:$A,'Product Families'!$E:$E),"")</f>
        <v>29</v>
      </c>
      <c r="F389" s="7">
        <f t="array" ref="F389">IFERROR(XLOOKUP($C389,'Product Families'!$A:$A,'Product Families'!$F:$F),"")</f>
        <v>31</v>
      </c>
      <c r="G389" s="7">
        <f t="array" ref="G389">IFERROR(XLOOKUP($C389,'Product Families'!$A:$A,'Product Families'!$G:$G),"")</f>
        <v>34</v>
      </c>
      <c r="J389" s="7" t="str">
        <f>IFERROR(ROUND(AVERAGEIF('Week 1 - Making'!$B:$B,'Product List'!$A389,'Week 1 - Making'!$P:$P),0),"")</f>
        <v/>
      </c>
      <c r="K389" s="7" t="str">
        <f>IFERROR(ROUND(AVERAGEIF('Week 2 - Making'!$B:$B,'Product List'!$A389,'Week 2 - Making'!$P:$P),0),"")</f>
        <v/>
      </c>
      <c r="L389" s="263" t="str">
        <f>IFERROR(ROUND(AVERAGEIF('Week 3 - Making'!$B:$B,'Product List'!$A389,'Week 3 - Making'!$P:$P),0),"")</f>
        <v/>
      </c>
      <c r="M389" s="7" t="str">
        <f>IFERROR(ROUND(AVERAGEIF('Week 4 - Making'!$B:$B,'Product List'!$A389,'Week 4 - Making'!$P:$P),0),"")</f>
        <v/>
      </c>
      <c r="N389" s="7" t="str">
        <f>IFERROR(ROUND(AVERAGEIF('Week 5 - Making'!$B:$B,'Product List'!$A389,'Week 5 - Making'!$P:$P),0),"")</f>
        <v/>
      </c>
      <c r="O389" s="7"/>
      <c r="P389" s="7">
        <f t="array" ref="P389">iferror(xlookup(C389,'Product Families'!A:A,'Product Families'!S:S),"")</f>
        <v>0</v>
      </c>
    </row>
    <row r="390" ht="14.25" customHeight="1">
      <c r="A390" s="138" t="s">
        <v>1529</v>
      </c>
      <c r="B390" s="270" t="s">
        <v>1530</v>
      </c>
      <c r="C390" s="138" t="s">
        <v>204</v>
      </c>
      <c r="D390" s="7">
        <f t="array" ref="D390">IFERROR(XLOOKUP($C390,'Product Families'!$A:$A,'Product Families'!$D:$D),"")</f>
        <v>28</v>
      </c>
      <c r="E390" s="7">
        <f t="array" ref="E390">IFERROR(XLOOKUP($C390,'Product Families'!$A:$A,'Product Families'!$E:$E),"")</f>
        <v>29</v>
      </c>
      <c r="F390" s="7">
        <f t="array" ref="F390">IFERROR(XLOOKUP($C390,'Product Families'!$A:$A,'Product Families'!$F:$F),"")</f>
        <v>31</v>
      </c>
      <c r="G390" s="7">
        <f t="array" ref="G390">IFERROR(XLOOKUP($C390,'Product Families'!$A:$A,'Product Families'!$G:$G),"")</f>
        <v>34</v>
      </c>
      <c r="J390" s="7" t="str">
        <f>IFERROR(ROUND(AVERAGEIF('Week 1 - Making'!$B:$B,'Product List'!$A390,'Week 1 - Making'!$P:$P),0),"")</f>
        <v/>
      </c>
      <c r="K390" s="7" t="str">
        <f>IFERROR(ROUND(AVERAGEIF('Week 2 - Making'!$B:$B,'Product List'!$A390,'Week 2 - Making'!$P:$P),0),"")</f>
        <v/>
      </c>
      <c r="L390" s="263" t="str">
        <f>IFERROR(ROUND(AVERAGEIF('Week 3 - Making'!$B:$B,'Product List'!$A390,'Week 3 - Making'!$P:$P),0),"")</f>
        <v/>
      </c>
      <c r="M390" s="7" t="str">
        <f>IFERROR(ROUND(AVERAGEIF('Week 4 - Making'!$B:$B,'Product List'!$A390,'Week 4 - Making'!$P:$P),0),"")</f>
        <v/>
      </c>
      <c r="N390" s="7" t="str">
        <f>IFERROR(ROUND(AVERAGEIF('Week 5 - Making'!$B:$B,'Product List'!$A390,'Week 5 - Making'!$P:$P),0),"")</f>
        <v/>
      </c>
      <c r="O390" s="7"/>
      <c r="P390" s="7">
        <f t="array" ref="P390">iferror(xlookup(C390,'Product Families'!A:A,'Product Families'!S:S),"")</f>
        <v>0</v>
      </c>
    </row>
    <row r="391" ht="14.25" customHeight="1">
      <c r="A391" s="138" t="s">
        <v>1531</v>
      </c>
      <c r="B391" s="270" t="s">
        <v>1532</v>
      </c>
      <c r="C391" s="138" t="s">
        <v>204</v>
      </c>
      <c r="D391" s="7">
        <f t="array" ref="D391">IFERROR(XLOOKUP($C391,'Product Families'!$A:$A,'Product Families'!$D:$D),"")</f>
        <v>28</v>
      </c>
      <c r="E391" s="7">
        <f t="array" ref="E391">IFERROR(XLOOKUP($C391,'Product Families'!$A:$A,'Product Families'!$E:$E),"")</f>
        <v>29</v>
      </c>
      <c r="F391" s="7">
        <f t="array" ref="F391">IFERROR(XLOOKUP($C391,'Product Families'!$A:$A,'Product Families'!$F:$F),"")</f>
        <v>31</v>
      </c>
      <c r="G391" s="7">
        <f t="array" ref="G391">IFERROR(XLOOKUP($C391,'Product Families'!$A:$A,'Product Families'!$G:$G),"")</f>
        <v>34</v>
      </c>
      <c r="J391" s="7" t="str">
        <f>IFERROR(ROUND(AVERAGEIF('Week 1 - Making'!$B:$B,'Product List'!$A391,'Week 1 - Making'!$P:$P),0),"")</f>
        <v/>
      </c>
      <c r="K391" s="7" t="str">
        <f>IFERROR(ROUND(AVERAGEIF('Week 2 - Making'!$B:$B,'Product List'!$A391,'Week 2 - Making'!$P:$P),0),"")</f>
        <v/>
      </c>
      <c r="L391" s="263" t="str">
        <f>IFERROR(ROUND(AVERAGEIF('Week 3 - Making'!$B:$B,'Product List'!$A391,'Week 3 - Making'!$P:$P),0),"")</f>
        <v/>
      </c>
      <c r="M391" s="7" t="str">
        <f>IFERROR(ROUND(AVERAGEIF('Week 4 - Making'!$B:$B,'Product List'!$A391,'Week 4 - Making'!$P:$P),0),"")</f>
        <v/>
      </c>
      <c r="N391" s="7" t="str">
        <f>IFERROR(ROUND(AVERAGEIF('Week 5 - Making'!$B:$B,'Product List'!$A391,'Week 5 - Making'!$P:$P),0),"")</f>
        <v/>
      </c>
      <c r="O391" s="7"/>
      <c r="P391" s="7">
        <f t="array" ref="P391">iferror(xlookup(C391,'Product Families'!A:A,'Product Families'!S:S),"")</f>
        <v>0</v>
      </c>
    </row>
    <row r="392" ht="14.25" customHeight="1">
      <c r="A392" s="138" t="s">
        <v>1533</v>
      </c>
      <c r="B392" s="270" t="s">
        <v>1534</v>
      </c>
      <c r="C392" s="138" t="s">
        <v>204</v>
      </c>
      <c r="D392" s="7">
        <f t="array" ref="D392">IFERROR(XLOOKUP($C392,'Product Families'!$A:$A,'Product Families'!$D:$D),"")</f>
        <v>28</v>
      </c>
      <c r="E392" s="7">
        <f t="array" ref="E392">IFERROR(XLOOKUP($C392,'Product Families'!$A:$A,'Product Families'!$E:$E),"")</f>
        <v>29</v>
      </c>
      <c r="F392" s="7">
        <f t="array" ref="F392">IFERROR(XLOOKUP($C392,'Product Families'!$A:$A,'Product Families'!$F:$F),"")</f>
        <v>31</v>
      </c>
      <c r="G392" s="7">
        <f t="array" ref="G392">IFERROR(XLOOKUP($C392,'Product Families'!$A:$A,'Product Families'!$G:$G),"")</f>
        <v>34</v>
      </c>
      <c r="J392" s="7" t="str">
        <f>IFERROR(ROUND(AVERAGEIF('Week 1 - Making'!$B:$B,'Product List'!$A392,'Week 1 - Making'!$P:$P),0),"")</f>
        <v/>
      </c>
      <c r="K392" s="7" t="str">
        <f>IFERROR(ROUND(AVERAGEIF('Week 2 - Making'!$B:$B,'Product List'!$A392,'Week 2 - Making'!$P:$P),0),"")</f>
        <v/>
      </c>
      <c r="L392" s="263" t="str">
        <f>IFERROR(ROUND(AVERAGEIF('Week 3 - Making'!$B:$B,'Product List'!$A392,'Week 3 - Making'!$P:$P),0),"")</f>
        <v/>
      </c>
      <c r="M392" s="7" t="str">
        <f>IFERROR(ROUND(AVERAGEIF('Week 4 - Making'!$B:$B,'Product List'!$A392,'Week 4 - Making'!$P:$P),0),"")</f>
        <v/>
      </c>
      <c r="N392" s="7" t="str">
        <f>IFERROR(ROUND(AVERAGEIF('Week 5 - Making'!$B:$B,'Product List'!$A392,'Week 5 - Making'!$P:$P),0),"")</f>
        <v/>
      </c>
      <c r="O392" s="7"/>
      <c r="P392" s="7">
        <f t="array" ref="P392">iferror(xlookup(C392,'Product Families'!A:A,'Product Families'!S:S),"")</f>
        <v>0</v>
      </c>
    </row>
    <row r="393" ht="14.25" customHeight="1">
      <c r="A393" s="138" t="s">
        <v>1548</v>
      </c>
      <c r="B393" s="270" t="s">
        <v>1549</v>
      </c>
      <c r="C393" s="138" t="s">
        <v>204</v>
      </c>
      <c r="D393" s="7">
        <f t="array" ref="D393">IFERROR(XLOOKUP($C393,'Product Families'!$A:$A,'Product Families'!$D:$D),"")</f>
        <v>28</v>
      </c>
      <c r="E393" s="7">
        <f t="array" ref="E393">IFERROR(XLOOKUP($C393,'Product Families'!$A:$A,'Product Families'!$E:$E),"")</f>
        <v>29</v>
      </c>
      <c r="F393" s="7">
        <f t="array" ref="F393">IFERROR(XLOOKUP($C393,'Product Families'!$A:$A,'Product Families'!$F:$F),"")</f>
        <v>31</v>
      </c>
      <c r="G393" s="7">
        <f t="array" ref="G393">IFERROR(XLOOKUP($C393,'Product Families'!$A:$A,'Product Families'!$G:$G),"")</f>
        <v>34</v>
      </c>
      <c r="J393" s="7" t="str">
        <f>IFERROR(ROUND(AVERAGEIF('Week 1 - Making'!$B:$B,'Product List'!$A393,'Week 1 - Making'!$P:$P),0),"")</f>
        <v/>
      </c>
      <c r="K393" s="7" t="str">
        <f>IFERROR(ROUND(AVERAGEIF('Week 2 - Making'!$B:$B,'Product List'!$A393,'Week 2 - Making'!$P:$P),0),"")</f>
        <v/>
      </c>
      <c r="L393" s="263" t="str">
        <f>IFERROR(ROUND(AVERAGEIF('Week 3 - Making'!$B:$B,'Product List'!$A393,'Week 3 - Making'!$P:$P),0),"")</f>
        <v/>
      </c>
      <c r="M393" s="7" t="str">
        <f>IFERROR(ROUND(AVERAGEIF('Week 4 - Making'!$B:$B,'Product List'!$A393,'Week 4 - Making'!$P:$P),0),"")</f>
        <v/>
      </c>
      <c r="N393" s="7" t="str">
        <f>IFERROR(ROUND(AVERAGEIF('Week 5 - Making'!$B:$B,'Product List'!$A393,'Week 5 - Making'!$P:$P),0),"")</f>
        <v/>
      </c>
      <c r="O393" s="7"/>
      <c r="P393" s="7">
        <f t="array" ref="P393">iferror(xlookup(C393,'Product Families'!A:A,'Product Families'!S:S),"")</f>
        <v>0</v>
      </c>
    </row>
    <row r="394" ht="14.25" customHeight="1">
      <c r="A394" s="138" t="s">
        <v>1550</v>
      </c>
      <c r="B394" s="270" t="s">
        <v>1551</v>
      </c>
      <c r="C394" s="138" t="s">
        <v>204</v>
      </c>
      <c r="D394" s="7">
        <f t="array" ref="D394">IFERROR(XLOOKUP($C394,'Product Families'!$A:$A,'Product Families'!$D:$D),"")</f>
        <v>28</v>
      </c>
      <c r="E394" s="7">
        <f t="array" ref="E394">IFERROR(XLOOKUP($C394,'Product Families'!$A:$A,'Product Families'!$E:$E),"")</f>
        <v>29</v>
      </c>
      <c r="F394" s="7">
        <f t="array" ref="F394">IFERROR(XLOOKUP($C394,'Product Families'!$A:$A,'Product Families'!$F:$F),"")</f>
        <v>31</v>
      </c>
      <c r="G394" s="7">
        <f t="array" ref="G394">IFERROR(XLOOKUP($C394,'Product Families'!$A:$A,'Product Families'!$G:$G),"")</f>
        <v>34</v>
      </c>
      <c r="J394" s="7" t="str">
        <f>IFERROR(ROUND(AVERAGEIF('Week 1 - Making'!$B:$B,'Product List'!$A394,'Week 1 - Making'!$P:$P),0),"")</f>
        <v/>
      </c>
      <c r="K394" s="7" t="str">
        <f>IFERROR(ROUND(AVERAGEIF('Week 2 - Making'!$B:$B,'Product List'!$A394,'Week 2 - Making'!$P:$P),0),"")</f>
        <v/>
      </c>
      <c r="L394" s="263" t="str">
        <f>IFERROR(ROUND(AVERAGEIF('Week 3 - Making'!$B:$B,'Product List'!$A394,'Week 3 - Making'!$P:$P),0),"")</f>
        <v/>
      </c>
      <c r="M394" s="7" t="str">
        <f>IFERROR(ROUND(AVERAGEIF('Week 4 - Making'!$B:$B,'Product List'!$A394,'Week 4 - Making'!$P:$P),0),"")</f>
        <v/>
      </c>
      <c r="N394" s="7" t="str">
        <f>IFERROR(ROUND(AVERAGEIF('Week 5 - Making'!$B:$B,'Product List'!$A394,'Week 5 - Making'!$P:$P),0),"")</f>
        <v/>
      </c>
      <c r="O394" s="7"/>
      <c r="P394" s="7">
        <f t="array" ref="P394">iferror(xlookup(C394,'Product Families'!A:A,'Product Families'!S:S),"")</f>
        <v>0</v>
      </c>
    </row>
    <row r="395" ht="14.25" customHeight="1">
      <c r="A395" s="138" t="s">
        <v>1552</v>
      </c>
      <c r="B395" s="270" t="s">
        <v>1553</v>
      </c>
      <c r="C395" s="138" t="s">
        <v>204</v>
      </c>
      <c r="D395" s="7">
        <f t="array" ref="D395">IFERROR(XLOOKUP($C395,'Product Families'!$A:$A,'Product Families'!$D:$D),"")</f>
        <v>28</v>
      </c>
      <c r="E395" s="7">
        <f t="array" ref="E395">IFERROR(XLOOKUP($C395,'Product Families'!$A:$A,'Product Families'!$E:$E),"")</f>
        <v>29</v>
      </c>
      <c r="F395" s="7">
        <f t="array" ref="F395">IFERROR(XLOOKUP($C395,'Product Families'!$A:$A,'Product Families'!$F:$F),"")</f>
        <v>31</v>
      </c>
      <c r="G395" s="7">
        <f t="array" ref="G395">IFERROR(XLOOKUP($C395,'Product Families'!$A:$A,'Product Families'!$G:$G),"")</f>
        <v>34</v>
      </c>
      <c r="J395" s="7" t="str">
        <f>IFERROR(ROUND(AVERAGEIF('Week 1 - Making'!$B:$B,'Product List'!$A395,'Week 1 - Making'!$P:$P),0),"")</f>
        <v/>
      </c>
      <c r="K395" s="7" t="str">
        <f>IFERROR(ROUND(AVERAGEIF('Week 2 - Making'!$B:$B,'Product List'!$A395,'Week 2 - Making'!$P:$P),0),"")</f>
        <v/>
      </c>
      <c r="L395" s="263" t="str">
        <f>IFERROR(ROUND(AVERAGEIF('Week 3 - Making'!$B:$B,'Product List'!$A395,'Week 3 - Making'!$P:$P),0),"")</f>
        <v/>
      </c>
      <c r="M395" s="7" t="str">
        <f>IFERROR(ROUND(AVERAGEIF('Week 4 - Making'!$B:$B,'Product List'!$A395,'Week 4 - Making'!$P:$P),0),"")</f>
        <v/>
      </c>
      <c r="N395" s="7" t="str">
        <f>IFERROR(ROUND(AVERAGEIF('Week 5 - Making'!$B:$B,'Product List'!$A395,'Week 5 - Making'!$P:$P),0),"")</f>
        <v/>
      </c>
      <c r="O395" s="7"/>
      <c r="P395" s="7">
        <f t="array" ref="P395">iferror(xlookup(C395,'Product Families'!A:A,'Product Families'!S:S),"")</f>
        <v>0</v>
      </c>
    </row>
    <row r="396" ht="14.25" customHeight="1">
      <c r="A396" s="138" t="s">
        <v>1554</v>
      </c>
      <c r="B396" s="270" t="s">
        <v>1555</v>
      </c>
      <c r="C396" s="138" t="s">
        <v>204</v>
      </c>
      <c r="D396" s="7">
        <f t="array" ref="D396">IFERROR(XLOOKUP($C396,'Product Families'!$A:$A,'Product Families'!$D:$D),"")</f>
        <v>28</v>
      </c>
      <c r="E396" s="7">
        <f t="array" ref="E396">IFERROR(XLOOKUP($C396,'Product Families'!$A:$A,'Product Families'!$E:$E),"")</f>
        <v>29</v>
      </c>
      <c r="F396" s="7">
        <f t="array" ref="F396">IFERROR(XLOOKUP($C396,'Product Families'!$A:$A,'Product Families'!$F:$F),"")</f>
        <v>31</v>
      </c>
      <c r="G396" s="7">
        <f t="array" ref="G396">IFERROR(XLOOKUP($C396,'Product Families'!$A:$A,'Product Families'!$G:$G),"")</f>
        <v>34</v>
      </c>
      <c r="J396" s="7" t="str">
        <f>IFERROR(ROUND(AVERAGEIF('Week 1 - Making'!$B:$B,'Product List'!$A396,'Week 1 - Making'!$P:$P),0),"")</f>
        <v/>
      </c>
      <c r="K396" s="7" t="str">
        <f>IFERROR(ROUND(AVERAGEIF('Week 2 - Making'!$B:$B,'Product List'!$A396,'Week 2 - Making'!$P:$P),0),"")</f>
        <v/>
      </c>
      <c r="L396" s="263" t="str">
        <f>IFERROR(ROUND(AVERAGEIF('Week 3 - Making'!$B:$B,'Product List'!$A396,'Week 3 - Making'!$P:$P),0),"")</f>
        <v/>
      </c>
      <c r="M396" s="7" t="str">
        <f>IFERROR(ROUND(AVERAGEIF('Week 4 - Making'!$B:$B,'Product List'!$A396,'Week 4 - Making'!$P:$P),0),"")</f>
        <v/>
      </c>
      <c r="N396" s="7" t="str">
        <f>IFERROR(ROUND(AVERAGEIF('Week 5 - Making'!$B:$B,'Product List'!$A396,'Week 5 - Making'!$P:$P),0),"")</f>
        <v/>
      </c>
      <c r="O396" s="7"/>
      <c r="P396" s="7">
        <f t="array" ref="P396">iferror(xlookup(C396,'Product Families'!A:A,'Product Families'!S:S),"")</f>
        <v>0</v>
      </c>
    </row>
    <row r="397" ht="14.25" customHeight="1">
      <c r="A397" s="138" t="s">
        <v>1558</v>
      </c>
      <c r="B397" s="122"/>
      <c r="C397" s="138" t="s">
        <v>204</v>
      </c>
      <c r="D397" s="7">
        <f t="array" ref="D397">IFERROR(XLOOKUP($C397,'Product Families'!$A:$A,'Product Families'!$D:$D),"")</f>
        <v>28</v>
      </c>
      <c r="E397" s="7">
        <f t="array" ref="E397">IFERROR(XLOOKUP($C397,'Product Families'!$A:$A,'Product Families'!$E:$E),"")</f>
        <v>29</v>
      </c>
      <c r="F397" s="7">
        <f t="array" ref="F397">IFERROR(XLOOKUP($C397,'Product Families'!$A:$A,'Product Families'!$F:$F),"")</f>
        <v>31</v>
      </c>
      <c r="G397" s="7">
        <f t="array" ref="G397">IFERROR(XLOOKUP($C397,'Product Families'!$A:$A,'Product Families'!$G:$G),"")</f>
        <v>34</v>
      </c>
      <c r="J397" s="7" t="str">
        <f>IFERROR(ROUND(AVERAGEIF('Week 1 - Making'!$B:$B,'Product List'!$A397,'Week 1 - Making'!$P:$P),0),"")</f>
        <v/>
      </c>
      <c r="K397" s="7" t="str">
        <f>IFERROR(ROUND(AVERAGEIF('Week 2 - Making'!$B:$B,'Product List'!$A397,'Week 2 - Making'!$P:$P),0),"")</f>
        <v/>
      </c>
      <c r="L397" s="263" t="str">
        <f>IFERROR(ROUND(AVERAGEIF('Week 3 - Making'!$B:$B,'Product List'!$A397,'Week 3 - Making'!$P:$P),0),"")</f>
        <v/>
      </c>
      <c r="M397" s="7" t="str">
        <f>IFERROR(ROUND(AVERAGEIF('Week 4 - Making'!$B:$B,'Product List'!$A397,'Week 4 - Making'!$P:$P),0),"")</f>
        <v/>
      </c>
      <c r="N397" s="7" t="str">
        <f>IFERROR(ROUND(AVERAGEIF('Week 5 - Making'!$B:$B,'Product List'!$A397,'Week 5 - Making'!$P:$P),0),"")</f>
        <v/>
      </c>
      <c r="O397" s="7"/>
      <c r="P397" s="7">
        <f t="array" ref="P397">iferror(xlookup(C397,'Product Families'!A:A,'Product Families'!S:S),"")</f>
        <v>0</v>
      </c>
    </row>
    <row r="398" ht="14.25" customHeight="1">
      <c r="A398" s="138" t="s">
        <v>1560</v>
      </c>
      <c r="B398" s="122"/>
      <c r="C398" s="138" t="s">
        <v>204</v>
      </c>
      <c r="D398" s="7">
        <f t="array" ref="D398">IFERROR(XLOOKUP($C398,'Product Families'!$A:$A,'Product Families'!$D:$D),"")</f>
        <v>28</v>
      </c>
      <c r="E398" s="7">
        <f t="array" ref="E398">IFERROR(XLOOKUP($C398,'Product Families'!$A:$A,'Product Families'!$E:$E),"")</f>
        <v>29</v>
      </c>
      <c r="F398" s="7">
        <f t="array" ref="F398">IFERROR(XLOOKUP($C398,'Product Families'!$A:$A,'Product Families'!$F:$F),"")</f>
        <v>31</v>
      </c>
      <c r="G398" s="7">
        <f t="array" ref="G398">IFERROR(XLOOKUP($C398,'Product Families'!$A:$A,'Product Families'!$G:$G),"")</f>
        <v>34</v>
      </c>
      <c r="J398" s="7" t="str">
        <f>IFERROR(ROUND(AVERAGEIF('Week 1 - Making'!$B:$B,'Product List'!$A398,'Week 1 - Making'!$P:$P),0),"")</f>
        <v/>
      </c>
      <c r="K398" s="7" t="str">
        <f>IFERROR(ROUND(AVERAGEIF('Week 2 - Making'!$B:$B,'Product List'!$A398,'Week 2 - Making'!$P:$P),0),"")</f>
        <v/>
      </c>
      <c r="L398" s="263" t="str">
        <f>IFERROR(ROUND(AVERAGEIF('Week 3 - Making'!$B:$B,'Product List'!$A398,'Week 3 - Making'!$P:$P),0),"")</f>
        <v/>
      </c>
      <c r="M398" s="7" t="str">
        <f>IFERROR(ROUND(AVERAGEIF('Week 4 - Making'!$B:$B,'Product List'!$A398,'Week 4 - Making'!$P:$P),0),"")</f>
        <v/>
      </c>
      <c r="N398" s="7" t="str">
        <f>IFERROR(ROUND(AVERAGEIF('Week 5 - Making'!$B:$B,'Product List'!$A398,'Week 5 - Making'!$P:$P),0),"")</f>
        <v/>
      </c>
      <c r="O398" s="7"/>
      <c r="P398" s="7">
        <f t="array" ref="P398">iferror(xlookup(C398,'Product Families'!A:A,'Product Families'!S:S),"")</f>
        <v>0</v>
      </c>
    </row>
    <row r="399" ht="14.25" customHeight="1">
      <c r="A399" s="138" t="s">
        <v>1562</v>
      </c>
      <c r="B399" s="122"/>
      <c r="C399" s="138" t="s">
        <v>204</v>
      </c>
      <c r="D399" s="7">
        <f t="array" ref="D399">IFERROR(XLOOKUP($C399,'Product Families'!$A:$A,'Product Families'!$D:$D),"")</f>
        <v>28</v>
      </c>
      <c r="E399" s="7">
        <f t="array" ref="E399">IFERROR(XLOOKUP($C399,'Product Families'!$A:$A,'Product Families'!$E:$E),"")</f>
        <v>29</v>
      </c>
      <c r="F399" s="7">
        <f t="array" ref="F399">IFERROR(XLOOKUP($C399,'Product Families'!$A:$A,'Product Families'!$F:$F),"")</f>
        <v>31</v>
      </c>
      <c r="G399" s="7">
        <f t="array" ref="G399">IFERROR(XLOOKUP($C399,'Product Families'!$A:$A,'Product Families'!$G:$G),"")</f>
        <v>34</v>
      </c>
      <c r="J399" s="7" t="str">
        <f>IFERROR(ROUND(AVERAGEIF('Week 1 - Making'!$B:$B,'Product List'!$A399,'Week 1 - Making'!$P:$P),0),"")</f>
        <v/>
      </c>
      <c r="K399" s="7" t="str">
        <f>IFERROR(ROUND(AVERAGEIF('Week 2 - Making'!$B:$B,'Product List'!$A399,'Week 2 - Making'!$P:$P),0),"")</f>
        <v/>
      </c>
      <c r="L399" s="263" t="str">
        <f>IFERROR(ROUND(AVERAGEIF('Week 3 - Making'!$B:$B,'Product List'!$A399,'Week 3 - Making'!$P:$P),0),"")</f>
        <v/>
      </c>
      <c r="M399" s="7" t="str">
        <f>IFERROR(ROUND(AVERAGEIF('Week 4 - Making'!$B:$B,'Product List'!$A399,'Week 4 - Making'!$P:$P),0),"")</f>
        <v/>
      </c>
      <c r="N399" s="7" t="str">
        <f>IFERROR(ROUND(AVERAGEIF('Week 5 - Making'!$B:$B,'Product List'!$A399,'Week 5 - Making'!$P:$P),0),"")</f>
        <v/>
      </c>
      <c r="O399" s="7"/>
      <c r="P399" s="7">
        <f t="array" ref="P399">iferror(xlookup(C399,'Product Families'!A:A,'Product Families'!S:S),"")</f>
        <v>0</v>
      </c>
    </row>
    <row r="400" ht="14.25" customHeight="1">
      <c r="A400" s="138" t="s">
        <v>1563</v>
      </c>
      <c r="B400" s="122"/>
      <c r="C400" s="138" t="s">
        <v>204</v>
      </c>
      <c r="D400" s="7">
        <f t="array" ref="D400">IFERROR(XLOOKUP($C400,'Product Families'!$A:$A,'Product Families'!$D:$D),"")</f>
        <v>28</v>
      </c>
      <c r="E400" s="7">
        <f t="array" ref="E400">IFERROR(XLOOKUP($C400,'Product Families'!$A:$A,'Product Families'!$E:$E),"")</f>
        <v>29</v>
      </c>
      <c r="F400" s="7">
        <f t="array" ref="F400">IFERROR(XLOOKUP($C400,'Product Families'!$A:$A,'Product Families'!$F:$F),"")</f>
        <v>31</v>
      </c>
      <c r="G400" s="7">
        <f t="array" ref="G400">IFERROR(XLOOKUP($C400,'Product Families'!$A:$A,'Product Families'!$G:$G),"")</f>
        <v>34</v>
      </c>
      <c r="J400" s="7" t="str">
        <f>IFERROR(ROUND(AVERAGEIF('Week 1 - Making'!$B:$B,'Product List'!$A400,'Week 1 - Making'!$P:$P),0),"")</f>
        <v/>
      </c>
      <c r="K400" s="7" t="str">
        <f>IFERROR(ROUND(AVERAGEIF('Week 2 - Making'!$B:$B,'Product List'!$A400,'Week 2 - Making'!$P:$P),0),"")</f>
        <v/>
      </c>
      <c r="L400" s="263" t="str">
        <f>IFERROR(ROUND(AVERAGEIF('Week 3 - Making'!$B:$B,'Product List'!$A400,'Week 3 - Making'!$P:$P),0),"")</f>
        <v/>
      </c>
      <c r="M400" s="7" t="str">
        <f>IFERROR(ROUND(AVERAGEIF('Week 4 - Making'!$B:$B,'Product List'!$A400,'Week 4 - Making'!$P:$P),0),"")</f>
        <v/>
      </c>
      <c r="N400" s="7" t="str">
        <f>IFERROR(ROUND(AVERAGEIF('Week 5 - Making'!$B:$B,'Product List'!$A400,'Week 5 - Making'!$P:$P),0),"")</f>
        <v/>
      </c>
      <c r="O400" s="7"/>
      <c r="P400" s="7">
        <f t="array" ref="P400">iferror(xlookup(C400,'Product Families'!A:A,'Product Families'!S:S),"")</f>
        <v>0</v>
      </c>
    </row>
    <row r="401" ht="14.25" customHeight="1">
      <c r="A401" s="138" t="s">
        <v>1566</v>
      </c>
      <c r="B401" s="122"/>
      <c r="C401" s="138" t="s">
        <v>204</v>
      </c>
      <c r="D401" s="7">
        <f t="array" ref="D401">IFERROR(XLOOKUP($C401,'Product Families'!$A:$A,'Product Families'!$D:$D),"")</f>
        <v>28</v>
      </c>
      <c r="E401" s="7">
        <f t="array" ref="E401">IFERROR(XLOOKUP($C401,'Product Families'!$A:$A,'Product Families'!$E:$E),"")</f>
        <v>29</v>
      </c>
      <c r="F401" s="7">
        <f t="array" ref="F401">IFERROR(XLOOKUP($C401,'Product Families'!$A:$A,'Product Families'!$F:$F),"")</f>
        <v>31</v>
      </c>
      <c r="G401" s="7">
        <f t="array" ref="G401">IFERROR(XLOOKUP($C401,'Product Families'!$A:$A,'Product Families'!$G:$G),"")</f>
        <v>34</v>
      </c>
      <c r="J401" s="7" t="str">
        <f>IFERROR(ROUND(AVERAGEIF('Week 1 - Making'!$B:$B,'Product List'!$A401,'Week 1 - Making'!$P:$P),0),"")</f>
        <v/>
      </c>
      <c r="K401" s="7" t="str">
        <f>IFERROR(ROUND(AVERAGEIF('Week 2 - Making'!$B:$B,'Product List'!$A401,'Week 2 - Making'!$P:$P),0),"")</f>
        <v/>
      </c>
      <c r="L401" s="263" t="str">
        <f>IFERROR(ROUND(AVERAGEIF('Week 3 - Making'!$B:$B,'Product List'!$A401,'Week 3 - Making'!$P:$P),0),"")</f>
        <v/>
      </c>
      <c r="M401" s="7" t="str">
        <f>IFERROR(ROUND(AVERAGEIF('Week 4 - Making'!$B:$B,'Product List'!$A401,'Week 4 - Making'!$P:$P),0),"")</f>
        <v/>
      </c>
      <c r="N401" s="7" t="str">
        <f>IFERROR(ROUND(AVERAGEIF('Week 5 - Making'!$B:$B,'Product List'!$A401,'Week 5 - Making'!$P:$P),0),"")</f>
        <v/>
      </c>
      <c r="O401" s="7"/>
      <c r="P401" s="7">
        <f t="array" ref="P401">iferror(xlookup(C401,'Product Families'!A:A,'Product Families'!S:S),"")</f>
        <v>0</v>
      </c>
    </row>
    <row r="402" ht="14.25" customHeight="1">
      <c r="A402" s="138" t="s">
        <v>1567</v>
      </c>
      <c r="B402" s="270" t="s">
        <v>1568</v>
      </c>
      <c r="C402" s="138" t="s">
        <v>204</v>
      </c>
      <c r="D402" s="7">
        <f t="array" ref="D402">IFERROR(XLOOKUP($C402,'Product Families'!$A:$A,'Product Families'!$D:$D),"")</f>
        <v>28</v>
      </c>
      <c r="E402" s="7">
        <f t="array" ref="E402">IFERROR(XLOOKUP($C402,'Product Families'!$A:$A,'Product Families'!$E:$E),"")</f>
        <v>29</v>
      </c>
      <c r="F402" s="7">
        <f t="array" ref="F402">IFERROR(XLOOKUP($C402,'Product Families'!$A:$A,'Product Families'!$F:$F),"")</f>
        <v>31</v>
      </c>
      <c r="G402" s="7">
        <f t="array" ref="G402">IFERROR(XLOOKUP($C402,'Product Families'!$A:$A,'Product Families'!$G:$G),"")</f>
        <v>34</v>
      </c>
      <c r="J402" s="7" t="str">
        <f>IFERROR(ROUND(AVERAGEIF('Week 1 - Making'!$B:$B,'Product List'!$A402,'Week 1 - Making'!$P:$P),0),"")</f>
        <v/>
      </c>
      <c r="K402" s="7" t="str">
        <f>IFERROR(ROUND(AVERAGEIF('Week 2 - Making'!$B:$B,'Product List'!$A402,'Week 2 - Making'!$P:$P),0),"")</f>
        <v/>
      </c>
      <c r="L402" s="263" t="str">
        <f>IFERROR(ROUND(AVERAGEIF('Week 3 - Making'!$B:$B,'Product List'!$A402,'Week 3 - Making'!$P:$P),0),"")</f>
        <v/>
      </c>
      <c r="M402" s="7" t="str">
        <f>IFERROR(ROUND(AVERAGEIF('Week 4 - Making'!$B:$B,'Product List'!$A402,'Week 4 - Making'!$P:$P),0),"")</f>
        <v/>
      </c>
      <c r="N402" s="7" t="str">
        <f>IFERROR(ROUND(AVERAGEIF('Week 5 - Making'!$B:$B,'Product List'!$A402,'Week 5 - Making'!$P:$P),0),"")</f>
        <v/>
      </c>
      <c r="O402" s="7"/>
      <c r="P402" s="7">
        <f t="array" ref="P402">iferror(xlookup(C402,'Product Families'!A:A,'Product Families'!S:S),"")</f>
        <v>0</v>
      </c>
    </row>
    <row r="403" ht="14.25" customHeight="1">
      <c r="A403" s="138" t="s">
        <v>72</v>
      </c>
      <c r="B403" s="270" t="s">
        <v>1569</v>
      </c>
      <c r="C403" s="138" t="s">
        <v>204</v>
      </c>
      <c r="D403" s="7">
        <f t="array" ref="D403">IFERROR(XLOOKUP($C403,'Product Families'!$A:$A,'Product Families'!$D:$D),"")</f>
        <v>28</v>
      </c>
      <c r="E403" s="7">
        <f t="array" ref="E403">IFERROR(XLOOKUP($C403,'Product Families'!$A:$A,'Product Families'!$E:$E),"")</f>
        <v>29</v>
      </c>
      <c r="F403" s="7">
        <f t="array" ref="F403">IFERROR(XLOOKUP($C403,'Product Families'!$A:$A,'Product Families'!$F:$F),"")</f>
        <v>31</v>
      </c>
      <c r="G403" s="7">
        <f t="array" ref="G403">IFERROR(XLOOKUP($C403,'Product Families'!$A:$A,'Product Families'!$G:$G),"")</f>
        <v>34</v>
      </c>
      <c r="J403" s="7" t="str">
        <f>IFERROR(ROUND(AVERAGEIF('Week 1 - Making'!$B:$B,'Product List'!$A403,'Week 1 - Making'!$P:$P),0),"")</f>
        <v/>
      </c>
      <c r="K403" s="7" t="str">
        <f>IFERROR(ROUND(AVERAGEIF('Week 2 - Making'!$B:$B,'Product List'!$A403,'Week 2 - Making'!$P:$P),0),"")</f>
        <v/>
      </c>
      <c r="L403" s="263" t="str">
        <f>IFERROR(ROUND(AVERAGEIF('Week 3 - Making'!$B:$B,'Product List'!$A403,'Week 3 - Making'!$P:$P),0),"")</f>
        <v/>
      </c>
      <c r="M403" s="7" t="str">
        <f>IFERROR(ROUND(AVERAGEIF('Week 4 - Making'!$B:$B,'Product List'!$A403,'Week 4 - Making'!$P:$P),0),"")</f>
        <v/>
      </c>
      <c r="N403" s="7" t="str">
        <f>IFERROR(ROUND(AVERAGEIF('Week 5 - Making'!$B:$B,'Product List'!$A403,'Week 5 - Making'!$P:$P),0),"")</f>
        <v/>
      </c>
      <c r="O403" s="7"/>
      <c r="P403" s="7">
        <f t="array" ref="P403">iferror(xlookup(C403,'Product Families'!A:A,'Product Families'!S:S),"")</f>
        <v>0</v>
      </c>
    </row>
    <row r="404" ht="14.25" customHeight="1">
      <c r="A404" s="138" t="s">
        <v>1571</v>
      </c>
      <c r="B404" s="270" t="s">
        <v>1572</v>
      </c>
      <c r="C404" s="138" t="s">
        <v>204</v>
      </c>
      <c r="D404" s="7">
        <f t="array" ref="D404">IFERROR(XLOOKUP($C404,'Product Families'!$A:$A,'Product Families'!$D:$D),"")</f>
        <v>28</v>
      </c>
      <c r="E404" s="7">
        <f t="array" ref="E404">IFERROR(XLOOKUP($C404,'Product Families'!$A:$A,'Product Families'!$E:$E),"")</f>
        <v>29</v>
      </c>
      <c r="F404" s="7">
        <f t="array" ref="F404">IFERROR(XLOOKUP($C404,'Product Families'!$A:$A,'Product Families'!$F:$F),"")</f>
        <v>31</v>
      </c>
      <c r="G404" s="7">
        <f t="array" ref="G404">IFERROR(XLOOKUP($C404,'Product Families'!$A:$A,'Product Families'!$G:$G),"")</f>
        <v>34</v>
      </c>
      <c r="J404" s="7" t="str">
        <f>IFERROR(ROUND(AVERAGEIF('Week 1 - Making'!$B:$B,'Product List'!$A404,'Week 1 - Making'!$P:$P),0),"")</f>
        <v/>
      </c>
      <c r="K404" s="7" t="str">
        <f>IFERROR(ROUND(AVERAGEIF('Week 2 - Making'!$B:$B,'Product List'!$A404,'Week 2 - Making'!$P:$P),0),"")</f>
        <v/>
      </c>
      <c r="L404" s="263" t="str">
        <f>IFERROR(ROUND(AVERAGEIF('Week 3 - Making'!$B:$B,'Product List'!$A404,'Week 3 - Making'!$P:$P),0),"")</f>
        <v/>
      </c>
      <c r="M404" s="7" t="str">
        <f>IFERROR(ROUND(AVERAGEIF('Week 4 - Making'!$B:$B,'Product List'!$A404,'Week 4 - Making'!$P:$P),0),"")</f>
        <v/>
      </c>
      <c r="N404" s="7" t="str">
        <f>IFERROR(ROUND(AVERAGEIF('Week 5 - Making'!$B:$B,'Product List'!$A404,'Week 5 - Making'!$P:$P),0),"")</f>
        <v/>
      </c>
      <c r="O404" s="7"/>
      <c r="P404" s="7">
        <f t="array" ref="P404">iferror(xlookup(C404,'Product Families'!A:A,'Product Families'!S:S),"")</f>
        <v>0</v>
      </c>
    </row>
    <row r="405" ht="14.25" customHeight="1">
      <c r="A405" s="138" t="s">
        <v>1573</v>
      </c>
      <c r="B405" s="270" t="s">
        <v>1574</v>
      </c>
      <c r="C405" s="138" t="s">
        <v>204</v>
      </c>
      <c r="D405" s="7">
        <f t="array" ref="D405">IFERROR(XLOOKUP($C405,'Product Families'!$A:$A,'Product Families'!$D:$D),"")</f>
        <v>28</v>
      </c>
      <c r="E405" s="7">
        <f t="array" ref="E405">IFERROR(XLOOKUP($C405,'Product Families'!$A:$A,'Product Families'!$E:$E),"")</f>
        <v>29</v>
      </c>
      <c r="F405" s="7">
        <f t="array" ref="F405">IFERROR(XLOOKUP($C405,'Product Families'!$A:$A,'Product Families'!$F:$F),"")</f>
        <v>31</v>
      </c>
      <c r="G405" s="7">
        <f t="array" ref="G405">IFERROR(XLOOKUP($C405,'Product Families'!$A:$A,'Product Families'!$G:$G),"")</f>
        <v>34</v>
      </c>
      <c r="J405" s="7" t="str">
        <f>IFERROR(ROUND(AVERAGEIF('Week 1 - Making'!$B:$B,'Product List'!$A405,'Week 1 - Making'!$P:$P),0),"")</f>
        <v/>
      </c>
      <c r="K405" s="7" t="str">
        <f>IFERROR(ROUND(AVERAGEIF('Week 2 - Making'!$B:$B,'Product List'!$A405,'Week 2 - Making'!$P:$P),0),"")</f>
        <v/>
      </c>
      <c r="L405" s="263" t="str">
        <f>IFERROR(ROUND(AVERAGEIF('Week 3 - Making'!$B:$B,'Product List'!$A405,'Week 3 - Making'!$P:$P),0),"")</f>
        <v/>
      </c>
      <c r="M405" s="7" t="str">
        <f>IFERROR(ROUND(AVERAGEIF('Week 4 - Making'!$B:$B,'Product List'!$A405,'Week 4 - Making'!$P:$P),0),"")</f>
        <v/>
      </c>
      <c r="N405" s="7" t="str">
        <f>IFERROR(ROUND(AVERAGEIF('Week 5 - Making'!$B:$B,'Product List'!$A405,'Week 5 - Making'!$P:$P),0),"")</f>
        <v/>
      </c>
      <c r="O405" s="7"/>
      <c r="P405" s="7">
        <f t="array" ref="P405">iferror(xlookup(C405,'Product Families'!A:A,'Product Families'!S:S),"")</f>
        <v>0</v>
      </c>
    </row>
    <row r="406" ht="14.25" customHeight="1">
      <c r="A406" s="138" t="s">
        <v>1576</v>
      </c>
      <c r="B406" s="270" t="s">
        <v>1577</v>
      </c>
      <c r="C406" s="138" t="s">
        <v>204</v>
      </c>
      <c r="D406" s="7">
        <f t="array" ref="D406">IFERROR(XLOOKUP($C406,'Product Families'!$A:$A,'Product Families'!$D:$D),"")</f>
        <v>28</v>
      </c>
      <c r="E406" s="7">
        <f t="array" ref="E406">IFERROR(XLOOKUP($C406,'Product Families'!$A:$A,'Product Families'!$E:$E),"")</f>
        <v>29</v>
      </c>
      <c r="F406" s="7">
        <f t="array" ref="F406">IFERROR(XLOOKUP($C406,'Product Families'!$A:$A,'Product Families'!$F:$F),"")</f>
        <v>31</v>
      </c>
      <c r="G406" s="7">
        <f t="array" ref="G406">IFERROR(XLOOKUP($C406,'Product Families'!$A:$A,'Product Families'!$G:$G),"")</f>
        <v>34</v>
      </c>
      <c r="J406" s="7" t="str">
        <f>IFERROR(ROUND(AVERAGEIF('Week 1 - Making'!$B:$B,'Product List'!$A406,'Week 1 - Making'!$P:$P),0),"")</f>
        <v/>
      </c>
      <c r="K406" s="7" t="str">
        <f>IFERROR(ROUND(AVERAGEIF('Week 2 - Making'!$B:$B,'Product List'!$A406,'Week 2 - Making'!$P:$P),0),"")</f>
        <v/>
      </c>
      <c r="L406" s="263" t="str">
        <f>IFERROR(ROUND(AVERAGEIF('Week 3 - Making'!$B:$B,'Product List'!$A406,'Week 3 - Making'!$P:$P),0),"")</f>
        <v/>
      </c>
      <c r="M406" s="7" t="str">
        <f>IFERROR(ROUND(AVERAGEIF('Week 4 - Making'!$B:$B,'Product List'!$A406,'Week 4 - Making'!$P:$P),0),"")</f>
        <v/>
      </c>
      <c r="N406" s="7" t="str">
        <f>IFERROR(ROUND(AVERAGEIF('Week 5 - Making'!$B:$B,'Product List'!$A406,'Week 5 - Making'!$P:$P),0),"")</f>
        <v/>
      </c>
      <c r="O406" s="7"/>
      <c r="P406" s="7">
        <f t="array" ref="P406">iferror(xlookup(C406,'Product Families'!A:A,'Product Families'!S:S),"")</f>
        <v>0</v>
      </c>
    </row>
    <row r="407" ht="14.25" customHeight="1">
      <c r="A407" s="138" t="s">
        <v>1579</v>
      </c>
      <c r="B407" s="270" t="s">
        <v>1580</v>
      </c>
      <c r="C407" s="138" t="s">
        <v>149</v>
      </c>
      <c r="D407" s="7">
        <f t="array" ref="D407">IFERROR(XLOOKUP($C407,'Product Families'!$A:$A,'Product Families'!$D:$D),"")</f>
        <v>9</v>
      </c>
      <c r="E407" s="7">
        <f t="array" ref="E407">IFERROR(XLOOKUP($C407,'Product Families'!$A:$A,'Product Families'!$E:$E),"")</f>
        <v>10</v>
      </c>
      <c r="F407" s="7">
        <f t="array" ref="F407">IFERROR(XLOOKUP($C407,'Product Families'!$A:$A,'Product Families'!$F:$F),"")</f>
        <v>11</v>
      </c>
      <c r="G407" s="7">
        <f t="array" ref="G407">IFERROR(XLOOKUP($C407,'Product Families'!$A:$A,'Product Families'!$G:$G),"")</f>
        <v>12</v>
      </c>
      <c r="J407" s="7" t="str">
        <f>IFERROR(ROUND(AVERAGEIF('Week 1 - Making'!$B:$B,'Product List'!$A407,'Week 1 - Making'!$P:$P),0),"")</f>
        <v/>
      </c>
      <c r="K407" s="7" t="str">
        <f>IFERROR(ROUND(AVERAGEIF('Week 2 - Making'!$B:$B,'Product List'!$A407,'Week 2 - Making'!$P:$P),0),"")</f>
        <v/>
      </c>
      <c r="L407" s="263" t="str">
        <f>IFERROR(ROUND(AVERAGEIF('Week 3 - Making'!$B:$B,'Product List'!$A407,'Week 3 - Making'!$P:$P),0),"")</f>
        <v/>
      </c>
      <c r="M407" s="7" t="str">
        <f>IFERROR(ROUND(AVERAGEIF('Week 4 - Making'!$B:$B,'Product List'!$A407,'Week 4 - Making'!$P:$P),0),"")</f>
        <v/>
      </c>
      <c r="N407" s="7" t="str">
        <f>IFERROR(ROUND(AVERAGEIF('Week 5 - Making'!$B:$B,'Product List'!$A407,'Week 5 - Making'!$P:$P),0),"")</f>
        <v/>
      </c>
      <c r="O407" s="7"/>
      <c r="P407" s="7">
        <f t="array" ref="P407">iferror(xlookup(C407,'Product Families'!A:A,'Product Families'!S:S),"")</f>
        <v>0</v>
      </c>
    </row>
    <row r="408" ht="14.25" customHeight="1">
      <c r="A408" s="138" t="s">
        <v>1581</v>
      </c>
      <c r="B408" s="270" t="s">
        <v>1580</v>
      </c>
      <c r="C408" s="122" t="s">
        <v>133</v>
      </c>
      <c r="D408" s="7">
        <f t="array" ref="D408">IFERROR(XLOOKUP($C408,'Product Families'!$A:$A,'Product Families'!$D:$D),"")</f>
        <v>86</v>
      </c>
      <c r="E408" s="7">
        <f t="array" ref="E408">IFERROR(XLOOKUP($C408,'Product Families'!$A:$A,'Product Families'!$E:$E),"")</f>
        <v>88</v>
      </c>
      <c r="F408" s="7">
        <f t="array" ref="F408">IFERROR(XLOOKUP($C408,'Product Families'!$A:$A,'Product Families'!$F:$F),"")</f>
        <v>95</v>
      </c>
      <c r="G408" s="7">
        <f t="array" ref="G408">IFERROR(XLOOKUP($C408,'Product Families'!$A:$A,'Product Families'!$G:$G),"")</f>
        <v>102</v>
      </c>
      <c r="J408" s="7" t="str">
        <f>IFERROR(ROUND(AVERAGEIF('Week 1 - Making'!$B:$B,'Product List'!$A408,'Week 1 - Making'!$P:$P),0),"")</f>
        <v/>
      </c>
      <c r="K408" s="7" t="str">
        <f>IFERROR(ROUND(AVERAGEIF('Week 2 - Making'!$B:$B,'Product List'!$A408,'Week 2 - Making'!$P:$P),0),"")</f>
        <v/>
      </c>
      <c r="L408" s="263" t="str">
        <f>IFERROR(ROUND(AVERAGEIF('Week 3 - Making'!$B:$B,'Product List'!$A408,'Week 3 - Making'!$P:$P),0),"")</f>
        <v/>
      </c>
      <c r="M408" s="7" t="str">
        <f>IFERROR(ROUND(AVERAGEIF('Week 4 - Making'!$B:$B,'Product List'!$A408,'Week 4 - Making'!$P:$P),0),"")</f>
        <v/>
      </c>
      <c r="N408" s="7" t="str">
        <f>IFERROR(ROUND(AVERAGEIF('Week 5 - Making'!$B:$B,'Product List'!$A408,'Week 5 - Making'!$P:$P),0),"")</f>
        <v/>
      </c>
      <c r="O408" s="7"/>
      <c r="P408" s="7">
        <f t="array" ref="P408">iferror(xlookup(C408,'Product Families'!A:A,'Product Families'!S:S),"")</f>
        <v>0</v>
      </c>
    </row>
    <row r="409" ht="14.25" customHeight="1">
      <c r="A409" s="138" t="s">
        <v>1583</v>
      </c>
      <c r="B409" s="270" t="s">
        <v>1584</v>
      </c>
      <c r="C409" s="138" t="s">
        <v>149</v>
      </c>
      <c r="D409" s="7">
        <f t="array" ref="D409">IFERROR(XLOOKUP($C409,'Product Families'!$A:$A,'Product Families'!$D:$D),"")</f>
        <v>9</v>
      </c>
      <c r="E409" s="7">
        <f t="array" ref="E409">IFERROR(XLOOKUP($C409,'Product Families'!$A:$A,'Product Families'!$E:$E),"")</f>
        <v>10</v>
      </c>
      <c r="F409" s="7">
        <f t="array" ref="F409">IFERROR(XLOOKUP($C409,'Product Families'!$A:$A,'Product Families'!$F:$F),"")</f>
        <v>11</v>
      </c>
      <c r="G409" s="7">
        <f t="array" ref="G409">IFERROR(XLOOKUP($C409,'Product Families'!$A:$A,'Product Families'!$G:$G),"")</f>
        <v>12</v>
      </c>
      <c r="J409" s="7" t="str">
        <f>IFERROR(ROUND(AVERAGEIF('Week 1 - Making'!$B:$B,'Product List'!$A409,'Week 1 - Making'!$P:$P),0),"")</f>
        <v/>
      </c>
      <c r="K409" s="7" t="str">
        <f>IFERROR(ROUND(AVERAGEIF('Week 2 - Making'!$B:$B,'Product List'!$A409,'Week 2 - Making'!$P:$P),0),"")</f>
        <v/>
      </c>
      <c r="L409" s="263" t="str">
        <f>IFERROR(ROUND(AVERAGEIF('Week 3 - Making'!$B:$B,'Product List'!$A409,'Week 3 - Making'!$P:$P),0),"")</f>
        <v/>
      </c>
      <c r="M409" s="7" t="str">
        <f>IFERROR(ROUND(AVERAGEIF('Week 4 - Making'!$B:$B,'Product List'!$A409,'Week 4 - Making'!$P:$P),0),"")</f>
        <v/>
      </c>
      <c r="N409" s="7" t="str">
        <f>IFERROR(ROUND(AVERAGEIF('Week 5 - Making'!$B:$B,'Product List'!$A409,'Week 5 - Making'!$P:$P),0),"")</f>
        <v/>
      </c>
      <c r="O409" s="7"/>
      <c r="P409" s="7">
        <f t="array" ref="P409">iferror(xlookup(C409,'Product Families'!A:A,'Product Families'!S:S),"")</f>
        <v>0</v>
      </c>
    </row>
    <row r="410" ht="14.25" customHeight="1">
      <c r="A410" s="138" t="s">
        <v>1585</v>
      </c>
      <c r="B410" s="270" t="s">
        <v>1584</v>
      </c>
      <c r="C410" s="138" t="s">
        <v>133</v>
      </c>
      <c r="D410" s="7">
        <f t="array" ref="D410">IFERROR(XLOOKUP($C410,'Product Families'!$A:$A,'Product Families'!$D:$D),"")</f>
        <v>86</v>
      </c>
      <c r="E410" s="7">
        <f t="array" ref="E410">IFERROR(XLOOKUP($C410,'Product Families'!$A:$A,'Product Families'!$E:$E),"")</f>
        <v>88</v>
      </c>
      <c r="F410" s="7">
        <f t="array" ref="F410">IFERROR(XLOOKUP($C410,'Product Families'!$A:$A,'Product Families'!$F:$F),"")</f>
        <v>95</v>
      </c>
      <c r="G410" s="7">
        <f t="array" ref="G410">IFERROR(XLOOKUP($C410,'Product Families'!$A:$A,'Product Families'!$G:$G),"")</f>
        <v>102</v>
      </c>
      <c r="J410" s="7" t="str">
        <f>IFERROR(ROUND(AVERAGEIF('Week 1 - Making'!$B:$B,'Product List'!$A410,'Week 1 - Making'!$P:$P),0),"")</f>
        <v/>
      </c>
      <c r="K410" s="7" t="str">
        <f>IFERROR(ROUND(AVERAGEIF('Week 2 - Making'!$B:$B,'Product List'!$A410,'Week 2 - Making'!$P:$P),0),"")</f>
        <v/>
      </c>
      <c r="L410" s="263" t="str">
        <f>IFERROR(ROUND(AVERAGEIF('Week 3 - Making'!$B:$B,'Product List'!$A410,'Week 3 - Making'!$P:$P),0),"")</f>
        <v/>
      </c>
      <c r="M410" s="7" t="str">
        <f>IFERROR(ROUND(AVERAGEIF('Week 4 - Making'!$B:$B,'Product List'!$A410,'Week 4 - Making'!$P:$P),0),"")</f>
        <v/>
      </c>
      <c r="N410" s="7" t="str">
        <f>IFERROR(ROUND(AVERAGEIF('Week 5 - Making'!$B:$B,'Product List'!$A410,'Week 5 - Making'!$P:$P),0),"")</f>
        <v/>
      </c>
      <c r="O410" s="7"/>
      <c r="P410" s="7">
        <f t="array" ref="P410">iferror(xlookup(C410,'Product Families'!A:A,'Product Families'!S:S),"")</f>
        <v>0</v>
      </c>
    </row>
    <row r="411" ht="14.25" customHeight="1">
      <c r="A411" s="138" t="s">
        <v>1586</v>
      </c>
      <c r="B411" s="270" t="s">
        <v>1584</v>
      </c>
      <c r="C411" s="138" t="s">
        <v>181</v>
      </c>
      <c r="D411" s="7">
        <f t="array" ref="D411">IFERROR(XLOOKUP($C411,'Product Families'!$A:$A,'Product Families'!$D:$D),"")</f>
        <v>21</v>
      </c>
      <c r="E411" s="7">
        <f t="array" ref="E411">IFERROR(XLOOKUP($C411,'Product Families'!$A:$A,'Product Families'!$E:$E),"")</f>
        <v>22</v>
      </c>
      <c r="F411" s="7">
        <f t="array" ref="F411">IFERROR(XLOOKUP($C411,'Product Families'!$A:$A,'Product Families'!$F:$F),"")</f>
        <v>23</v>
      </c>
      <c r="G411" s="7">
        <f t="array" ref="G411">IFERROR(XLOOKUP($C411,'Product Families'!$A:$A,'Product Families'!$G:$G),"")</f>
        <v>24</v>
      </c>
      <c r="J411" s="7" t="str">
        <f>IFERROR(ROUND(AVERAGEIF('Week 1 - Making'!$B:$B,'Product List'!$A411,'Week 1 - Making'!$P:$P),0),"")</f>
        <v/>
      </c>
      <c r="K411" s="7" t="str">
        <f>IFERROR(ROUND(AVERAGEIF('Week 2 - Making'!$B:$B,'Product List'!$A411,'Week 2 - Making'!$P:$P),0),"")</f>
        <v/>
      </c>
      <c r="L411" s="263" t="str">
        <f>IFERROR(ROUND(AVERAGEIF('Week 3 - Making'!$B:$B,'Product List'!$A411,'Week 3 - Making'!$P:$P),0),"")</f>
        <v/>
      </c>
      <c r="M411" s="7" t="str">
        <f>IFERROR(ROUND(AVERAGEIF('Week 4 - Making'!$B:$B,'Product List'!$A411,'Week 4 - Making'!$P:$P),0),"")</f>
        <v/>
      </c>
      <c r="N411" s="7" t="str">
        <f>IFERROR(ROUND(AVERAGEIF('Week 5 - Making'!$B:$B,'Product List'!$A411,'Week 5 - Making'!$P:$P),0),"")</f>
        <v/>
      </c>
      <c r="O411" s="7"/>
      <c r="P411" s="7">
        <f t="array" ref="P411">iferror(xlookup(C411,'Product Families'!A:A,'Product Families'!S:S),"")</f>
        <v>0</v>
      </c>
    </row>
    <row r="412" ht="14.25" customHeight="1">
      <c r="A412" s="138" t="s">
        <v>1588</v>
      </c>
      <c r="B412" s="270" t="s">
        <v>1589</v>
      </c>
      <c r="C412" s="138" t="s">
        <v>149</v>
      </c>
      <c r="D412" s="7">
        <f t="array" ref="D412">IFERROR(XLOOKUP($C412,'Product Families'!$A:$A,'Product Families'!$D:$D),"")</f>
        <v>9</v>
      </c>
      <c r="E412" s="7">
        <f t="array" ref="E412">IFERROR(XLOOKUP($C412,'Product Families'!$A:$A,'Product Families'!$E:$E),"")</f>
        <v>10</v>
      </c>
      <c r="F412" s="7">
        <f t="array" ref="F412">IFERROR(XLOOKUP($C412,'Product Families'!$A:$A,'Product Families'!$F:$F),"")</f>
        <v>11</v>
      </c>
      <c r="G412" s="7">
        <f t="array" ref="G412">IFERROR(XLOOKUP($C412,'Product Families'!$A:$A,'Product Families'!$G:$G),"")</f>
        <v>12</v>
      </c>
      <c r="J412" s="7" t="str">
        <f>IFERROR(ROUND(AVERAGEIF('Week 1 - Making'!$B:$B,'Product List'!$A412,'Week 1 - Making'!$P:$P),0),"")</f>
        <v/>
      </c>
      <c r="K412" s="7" t="str">
        <f>IFERROR(ROUND(AVERAGEIF('Week 2 - Making'!$B:$B,'Product List'!$A412,'Week 2 - Making'!$P:$P),0),"")</f>
        <v/>
      </c>
      <c r="L412" s="263" t="str">
        <f>IFERROR(ROUND(AVERAGEIF('Week 3 - Making'!$B:$B,'Product List'!$A412,'Week 3 - Making'!$P:$P),0),"")</f>
        <v/>
      </c>
      <c r="M412" s="7" t="str">
        <f>IFERROR(ROUND(AVERAGEIF('Week 4 - Making'!$B:$B,'Product List'!$A412,'Week 4 - Making'!$P:$P),0),"")</f>
        <v/>
      </c>
      <c r="N412" s="7" t="str">
        <f>IFERROR(ROUND(AVERAGEIF('Week 5 - Making'!$B:$B,'Product List'!$A412,'Week 5 - Making'!$P:$P),0),"")</f>
        <v/>
      </c>
      <c r="O412" s="7"/>
      <c r="P412" s="7">
        <f t="array" ref="P412">iferror(xlookup(C412,'Product Families'!A:A,'Product Families'!S:S),"")</f>
        <v>0</v>
      </c>
    </row>
    <row r="413" ht="14.25" customHeight="1">
      <c r="A413" s="138" t="s">
        <v>1591</v>
      </c>
      <c r="B413" s="270" t="s">
        <v>1589</v>
      </c>
      <c r="C413" s="138" t="s">
        <v>133</v>
      </c>
      <c r="D413" s="7">
        <f t="array" ref="D413">IFERROR(XLOOKUP($C413,'Product Families'!$A:$A,'Product Families'!$D:$D),"")</f>
        <v>86</v>
      </c>
      <c r="E413" s="7">
        <f t="array" ref="E413">IFERROR(XLOOKUP($C413,'Product Families'!$A:$A,'Product Families'!$E:$E),"")</f>
        <v>88</v>
      </c>
      <c r="F413" s="7">
        <f t="array" ref="F413">IFERROR(XLOOKUP($C413,'Product Families'!$A:$A,'Product Families'!$F:$F),"")</f>
        <v>95</v>
      </c>
      <c r="G413" s="7">
        <f t="array" ref="G413">IFERROR(XLOOKUP($C413,'Product Families'!$A:$A,'Product Families'!$G:$G),"")</f>
        <v>102</v>
      </c>
      <c r="J413" s="7" t="str">
        <f>IFERROR(ROUND(AVERAGEIF('Week 1 - Making'!$B:$B,'Product List'!$A413,'Week 1 - Making'!$P:$P),0),"")</f>
        <v/>
      </c>
      <c r="K413" s="7" t="str">
        <f>IFERROR(ROUND(AVERAGEIF('Week 2 - Making'!$B:$B,'Product List'!$A413,'Week 2 - Making'!$P:$P),0),"")</f>
        <v/>
      </c>
      <c r="L413" s="263" t="str">
        <f>IFERROR(ROUND(AVERAGEIF('Week 3 - Making'!$B:$B,'Product List'!$A413,'Week 3 - Making'!$P:$P),0),"")</f>
        <v/>
      </c>
      <c r="M413" s="7" t="str">
        <f>IFERROR(ROUND(AVERAGEIF('Week 4 - Making'!$B:$B,'Product List'!$A413,'Week 4 - Making'!$P:$P),0),"")</f>
        <v/>
      </c>
      <c r="N413" s="7" t="str">
        <f>IFERROR(ROUND(AVERAGEIF('Week 5 - Making'!$B:$B,'Product List'!$A413,'Week 5 - Making'!$P:$P),0),"")</f>
        <v/>
      </c>
      <c r="O413" s="7"/>
      <c r="P413" s="7">
        <f t="array" ref="P413">iferror(xlookup(C413,'Product Families'!A:A,'Product Families'!S:S),"")</f>
        <v>0</v>
      </c>
    </row>
    <row r="414" ht="14.25" customHeight="1">
      <c r="A414" s="138" t="s">
        <v>1592</v>
      </c>
      <c r="B414" s="270" t="s">
        <v>1593</v>
      </c>
      <c r="C414" s="138" t="s">
        <v>149</v>
      </c>
      <c r="D414" s="7">
        <f t="array" ref="D414">IFERROR(XLOOKUP($C414,'Product Families'!$A:$A,'Product Families'!$D:$D),"")</f>
        <v>9</v>
      </c>
      <c r="E414" s="7">
        <f t="array" ref="E414">IFERROR(XLOOKUP($C414,'Product Families'!$A:$A,'Product Families'!$E:$E),"")</f>
        <v>10</v>
      </c>
      <c r="F414" s="7">
        <f t="array" ref="F414">IFERROR(XLOOKUP($C414,'Product Families'!$A:$A,'Product Families'!$F:$F),"")</f>
        <v>11</v>
      </c>
      <c r="G414" s="7">
        <f t="array" ref="G414">IFERROR(XLOOKUP($C414,'Product Families'!$A:$A,'Product Families'!$G:$G),"")</f>
        <v>12</v>
      </c>
      <c r="J414" s="7" t="str">
        <f>IFERROR(ROUND(AVERAGEIF('Week 1 - Making'!$B:$B,'Product List'!$A414,'Week 1 - Making'!$P:$P),0),"")</f>
        <v/>
      </c>
      <c r="K414" s="7" t="str">
        <f>IFERROR(ROUND(AVERAGEIF('Week 2 - Making'!$B:$B,'Product List'!$A414,'Week 2 - Making'!$P:$P),0),"")</f>
        <v/>
      </c>
      <c r="L414" s="263" t="str">
        <f>IFERROR(ROUND(AVERAGEIF('Week 3 - Making'!$B:$B,'Product List'!$A414,'Week 3 - Making'!$P:$P),0),"")</f>
        <v/>
      </c>
      <c r="M414" s="7" t="str">
        <f>IFERROR(ROUND(AVERAGEIF('Week 4 - Making'!$B:$B,'Product List'!$A414,'Week 4 - Making'!$P:$P),0),"")</f>
        <v/>
      </c>
      <c r="N414" s="7" t="str">
        <f>IFERROR(ROUND(AVERAGEIF('Week 5 - Making'!$B:$B,'Product List'!$A414,'Week 5 - Making'!$P:$P),0),"")</f>
        <v/>
      </c>
      <c r="O414" s="7"/>
      <c r="P414" s="7">
        <f t="array" ref="P414">iferror(xlookup(C414,'Product Families'!A:A,'Product Families'!S:S),"")</f>
        <v>0</v>
      </c>
    </row>
    <row r="415" ht="14.25" customHeight="1">
      <c r="A415" s="138" t="s">
        <v>1594</v>
      </c>
      <c r="B415" s="270" t="s">
        <v>1593</v>
      </c>
      <c r="C415" s="122" t="s">
        <v>133</v>
      </c>
      <c r="D415" s="7">
        <f t="array" ref="D415">IFERROR(XLOOKUP($C415,'Product Families'!$A:$A,'Product Families'!$D:$D),"")</f>
        <v>86</v>
      </c>
      <c r="E415" s="7">
        <f t="array" ref="E415">IFERROR(XLOOKUP($C415,'Product Families'!$A:$A,'Product Families'!$E:$E),"")</f>
        <v>88</v>
      </c>
      <c r="F415" s="7">
        <f t="array" ref="F415">IFERROR(XLOOKUP($C415,'Product Families'!$A:$A,'Product Families'!$F:$F),"")</f>
        <v>95</v>
      </c>
      <c r="G415" s="7">
        <f t="array" ref="G415">IFERROR(XLOOKUP($C415,'Product Families'!$A:$A,'Product Families'!$G:$G),"")</f>
        <v>102</v>
      </c>
      <c r="J415" s="7" t="str">
        <f>IFERROR(ROUND(AVERAGEIF('Week 1 - Making'!$B:$B,'Product List'!$A415,'Week 1 - Making'!$P:$P),0),"")</f>
        <v/>
      </c>
      <c r="K415" s="7" t="str">
        <f>IFERROR(ROUND(AVERAGEIF('Week 2 - Making'!$B:$B,'Product List'!$A415,'Week 2 - Making'!$P:$P),0),"")</f>
        <v/>
      </c>
      <c r="L415" s="263" t="str">
        <f>IFERROR(ROUND(AVERAGEIF('Week 3 - Making'!$B:$B,'Product List'!$A415,'Week 3 - Making'!$P:$P),0),"")</f>
        <v/>
      </c>
      <c r="M415" s="7" t="str">
        <f>IFERROR(ROUND(AVERAGEIF('Week 4 - Making'!$B:$B,'Product List'!$A415,'Week 4 - Making'!$P:$P),0),"")</f>
        <v/>
      </c>
      <c r="N415" s="7" t="str">
        <f>IFERROR(ROUND(AVERAGEIF('Week 5 - Making'!$B:$B,'Product List'!$A415,'Week 5 - Making'!$P:$P),0),"")</f>
        <v/>
      </c>
      <c r="O415" s="7"/>
      <c r="P415" s="7">
        <f t="array" ref="P415">iferror(xlookup(C415,'Product Families'!A:A,'Product Families'!S:S),"")</f>
        <v>0</v>
      </c>
    </row>
    <row r="416" ht="14.25" customHeight="1">
      <c r="A416" s="138" t="s">
        <v>1595</v>
      </c>
      <c r="B416" s="270" t="s">
        <v>1596</v>
      </c>
      <c r="C416" s="138" t="s">
        <v>149</v>
      </c>
      <c r="D416" s="7">
        <f t="array" ref="D416">IFERROR(XLOOKUP($C416,'Product Families'!$A:$A,'Product Families'!$D:$D),"")</f>
        <v>9</v>
      </c>
      <c r="E416" s="7">
        <f t="array" ref="E416">IFERROR(XLOOKUP($C416,'Product Families'!$A:$A,'Product Families'!$E:$E),"")</f>
        <v>10</v>
      </c>
      <c r="F416" s="7">
        <f t="array" ref="F416">IFERROR(XLOOKUP($C416,'Product Families'!$A:$A,'Product Families'!$F:$F),"")</f>
        <v>11</v>
      </c>
      <c r="G416" s="7">
        <f t="array" ref="G416">IFERROR(XLOOKUP($C416,'Product Families'!$A:$A,'Product Families'!$G:$G),"")</f>
        <v>12</v>
      </c>
      <c r="J416" s="7" t="str">
        <f>IFERROR(ROUND(AVERAGEIF('Week 1 - Making'!$B:$B,'Product List'!$A416,'Week 1 - Making'!$P:$P),0),"")</f>
        <v/>
      </c>
      <c r="K416" s="7" t="str">
        <f>IFERROR(ROUND(AVERAGEIF('Week 2 - Making'!$B:$B,'Product List'!$A416,'Week 2 - Making'!$P:$P),0),"")</f>
        <v/>
      </c>
      <c r="L416" s="263" t="str">
        <f>IFERROR(ROUND(AVERAGEIF('Week 3 - Making'!$B:$B,'Product List'!$A416,'Week 3 - Making'!$P:$P),0),"")</f>
        <v/>
      </c>
      <c r="M416" s="7" t="str">
        <f>IFERROR(ROUND(AVERAGEIF('Week 4 - Making'!$B:$B,'Product List'!$A416,'Week 4 - Making'!$P:$P),0),"")</f>
        <v/>
      </c>
      <c r="N416" s="7" t="str">
        <f>IFERROR(ROUND(AVERAGEIF('Week 5 - Making'!$B:$B,'Product List'!$A416,'Week 5 - Making'!$P:$P),0),"")</f>
        <v/>
      </c>
      <c r="O416" s="7"/>
      <c r="P416" s="7">
        <f t="array" ref="P416">iferror(xlookup(C416,'Product Families'!A:A,'Product Families'!S:S),"")</f>
        <v>0</v>
      </c>
    </row>
    <row r="417" ht="14.25" customHeight="1">
      <c r="A417" s="138" t="s">
        <v>1597</v>
      </c>
      <c r="B417" s="270" t="s">
        <v>1596</v>
      </c>
      <c r="C417" s="122" t="s">
        <v>133</v>
      </c>
      <c r="D417" s="7">
        <f t="array" ref="D417">IFERROR(XLOOKUP($C417,'Product Families'!$A:$A,'Product Families'!$D:$D),"")</f>
        <v>86</v>
      </c>
      <c r="E417" s="7">
        <f t="array" ref="E417">IFERROR(XLOOKUP($C417,'Product Families'!$A:$A,'Product Families'!$E:$E),"")</f>
        <v>88</v>
      </c>
      <c r="F417" s="7">
        <f t="array" ref="F417">IFERROR(XLOOKUP($C417,'Product Families'!$A:$A,'Product Families'!$F:$F),"")</f>
        <v>95</v>
      </c>
      <c r="G417" s="7">
        <f t="array" ref="G417">IFERROR(XLOOKUP($C417,'Product Families'!$A:$A,'Product Families'!$G:$G),"")</f>
        <v>102</v>
      </c>
      <c r="J417" s="7" t="str">
        <f>IFERROR(ROUND(AVERAGEIF('Week 1 - Making'!$B:$B,'Product List'!$A417,'Week 1 - Making'!$P:$P),0),"")</f>
        <v/>
      </c>
      <c r="K417" s="7" t="str">
        <f>IFERROR(ROUND(AVERAGEIF('Week 2 - Making'!$B:$B,'Product List'!$A417,'Week 2 - Making'!$P:$P),0),"")</f>
        <v/>
      </c>
      <c r="L417" s="263" t="str">
        <f>IFERROR(ROUND(AVERAGEIF('Week 3 - Making'!$B:$B,'Product List'!$A417,'Week 3 - Making'!$P:$P),0),"")</f>
        <v/>
      </c>
      <c r="M417" s="7" t="str">
        <f>IFERROR(ROUND(AVERAGEIF('Week 4 - Making'!$B:$B,'Product List'!$A417,'Week 4 - Making'!$P:$P),0),"")</f>
        <v/>
      </c>
      <c r="N417" s="7" t="str">
        <f>IFERROR(ROUND(AVERAGEIF('Week 5 - Making'!$B:$B,'Product List'!$A417,'Week 5 - Making'!$P:$P),0),"")</f>
        <v/>
      </c>
      <c r="O417" s="7"/>
      <c r="P417" s="7">
        <f t="array" ref="P417">iferror(xlookup(C417,'Product Families'!A:A,'Product Families'!S:S),"")</f>
        <v>0</v>
      </c>
    </row>
    <row r="418" ht="14.25" customHeight="1">
      <c r="A418" s="138" t="s">
        <v>1598</v>
      </c>
      <c r="B418" s="270" t="s">
        <v>1599</v>
      </c>
      <c r="C418" s="138" t="s">
        <v>149</v>
      </c>
      <c r="D418" s="7">
        <f t="array" ref="D418">IFERROR(XLOOKUP($C418,'Product Families'!$A:$A,'Product Families'!$D:$D),"")</f>
        <v>9</v>
      </c>
      <c r="E418" s="7">
        <f t="array" ref="E418">IFERROR(XLOOKUP($C418,'Product Families'!$A:$A,'Product Families'!$E:$E),"")</f>
        <v>10</v>
      </c>
      <c r="F418" s="7">
        <f t="array" ref="F418">IFERROR(XLOOKUP($C418,'Product Families'!$A:$A,'Product Families'!$F:$F),"")</f>
        <v>11</v>
      </c>
      <c r="G418" s="7">
        <f t="array" ref="G418">IFERROR(XLOOKUP($C418,'Product Families'!$A:$A,'Product Families'!$G:$G),"")</f>
        <v>12</v>
      </c>
      <c r="J418" s="7" t="str">
        <f>IFERROR(ROUND(AVERAGEIF('Week 1 - Making'!$B:$B,'Product List'!$A418,'Week 1 - Making'!$P:$P),0),"")</f>
        <v/>
      </c>
      <c r="K418" s="7" t="str">
        <f>IFERROR(ROUND(AVERAGEIF('Week 2 - Making'!$B:$B,'Product List'!$A418,'Week 2 - Making'!$P:$P),0),"")</f>
        <v/>
      </c>
      <c r="L418" s="263" t="str">
        <f>IFERROR(ROUND(AVERAGEIF('Week 3 - Making'!$B:$B,'Product List'!$A418,'Week 3 - Making'!$P:$P),0),"")</f>
        <v/>
      </c>
      <c r="M418" s="7" t="str">
        <f>IFERROR(ROUND(AVERAGEIF('Week 4 - Making'!$B:$B,'Product List'!$A418,'Week 4 - Making'!$P:$P),0),"")</f>
        <v/>
      </c>
      <c r="N418" s="7" t="str">
        <f>IFERROR(ROUND(AVERAGEIF('Week 5 - Making'!$B:$B,'Product List'!$A418,'Week 5 - Making'!$P:$P),0),"")</f>
        <v/>
      </c>
      <c r="O418" s="7"/>
      <c r="P418" s="7">
        <f t="array" ref="P418">iferror(xlookup(C418,'Product Families'!A:A,'Product Families'!S:S),"")</f>
        <v>0</v>
      </c>
    </row>
    <row r="419" ht="14.25" customHeight="1">
      <c r="A419" s="138" t="s">
        <v>1600</v>
      </c>
      <c r="B419" s="270" t="s">
        <v>1599</v>
      </c>
      <c r="C419" s="122" t="s">
        <v>133</v>
      </c>
      <c r="D419" s="7">
        <f t="array" ref="D419">IFERROR(XLOOKUP($C419,'Product Families'!$A:$A,'Product Families'!$D:$D),"")</f>
        <v>86</v>
      </c>
      <c r="E419" s="7">
        <f t="array" ref="E419">IFERROR(XLOOKUP($C419,'Product Families'!$A:$A,'Product Families'!$E:$E),"")</f>
        <v>88</v>
      </c>
      <c r="F419" s="7">
        <f t="array" ref="F419">IFERROR(XLOOKUP($C419,'Product Families'!$A:$A,'Product Families'!$F:$F),"")</f>
        <v>95</v>
      </c>
      <c r="G419" s="7">
        <f t="array" ref="G419">IFERROR(XLOOKUP($C419,'Product Families'!$A:$A,'Product Families'!$G:$G),"")</f>
        <v>102</v>
      </c>
      <c r="J419" s="7" t="str">
        <f>IFERROR(ROUND(AVERAGEIF('Week 1 - Making'!$B:$B,'Product List'!$A419,'Week 1 - Making'!$P:$P),0),"")</f>
        <v/>
      </c>
      <c r="K419" s="7" t="str">
        <f>IFERROR(ROUND(AVERAGEIF('Week 2 - Making'!$B:$B,'Product List'!$A419,'Week 2 - Making'!$P:$P),0),"")</f>
        <v/>
      </c>
      <c r="L419" s="263" t="str">
        <f>IFERROR(ROUND(AVERAGEIF('Week 3 - Making'!$B:$B,'Product List'!$A419,'Week 3 - Making'!$P:$P),0),"")</f>
        <v/>
      </c>
      <c r="M419" s="7" t="str">
        <f>IFERROR(ROUND(AVERAGEIF('Week 4 - Making'!$B:$B,'Product List'!$A419,'Week 4 - Making'!$P:$P),0),"")</f>
        <v/>
      </c>
      <c r="N419" s="7" t="str">
        <f>IFERROR(ROUND(AVERAGEIF('Week 5 - Making'!$B:$B,'Product List'!$A419,'Week 5 - Making'!$P:$P),0),"")</f>
        <v/>
      </c>
      <c r="O419" s="7"/>
      <c r="P419" s="7">
        <f t="array" ref="P419">iferror(xlookup(C419,'Product Families'!A:A,'Product Families'!S:S),"")</f>
        <v>0</v>
      </c>
    </row>
    <row r="420" ht="14.25" customHeight="1">
      <c r="A420" s="138" t="s">
        <v>1603</v>
      </c>
      <c r="B420" s="122"/>
      <c r="C420" s="138" t="s">
        <v>203</v>
      </c>
      <c r="D420" s="7">
        <f t="array" ref="D420">IFERROR(XLOOKUP($C420,'Product Families'!$A:$A,'Product Families'!$D:$D),"")</f>
        <v>9</v>
      </c>
      <c r="E420" s="7">
        <f t="array" ref="E420">IFERROR(XLOOKUP($C420,'Product Families'!$A:$A,'Product Families'!$E:$E),"")</f>
        <v>10</v>
      </c>
      <c r="F420" s="7">
        <f t="array" ref="F420">IFERROR(XLOOKUP($C420,'Product Families'!$A:$A,'Product Families'!$F:$F),"")</f>
        <v>11</v>
      </c>
      <c r="G420" s="7">
        <f t="array" ref="G420">IFERROR(XLOOKUP($C420,'Product Families'!$A:$A,'Product Families'!$G:$G),"")</f>
        <v>12</v>
      </c>
      <c r="J420" s="7" t="str">
        <f>IFERROR(ROUND(AVERAGEIF('Week 1 - Making'!$B:$B,'Product List'!$A420,'Week 1 - Making'!$P:$P),0),"")</f>
        <v/>
      </c>
      <c r="K420" s="7" t="str">
        <f>IFERROR(ROUND(AVERAGEIF('Week 2 - Making'!$B:$B,'Product List'!$A420,'Week 2 - Making'!$P:$P),0),"")</f>
        <v/>
      </c>
      <c r="L420" s="263" t="str">
        <f>IFERROR(ROUND(AVERAGEIF('Week 3 - Making'!$B:$B,'Product List'!$A420,'Week 3 - Making'!$P:$P),0),"")</f>
        <v/>
      </c>
      <c r="M420" s="7" t="str">
        <f>IFERROR(ROUND(AVERAGEIF('Week 4 - Making'!$B:$B,'Product List'!$A420,'Week 4 - Making'!$P:$P),0),"")</f>
        <v/>
      </c>
      <c r="N420" s="7" t="str">
        <f>IFERROR(ROUND(AVERAGEIF('Week 5 - Making'!$B:$B,'Product List'!$A420,'Week 5 - Making'!$P:$P),0),"")</f>
        <v/>
      </c>
      <c r="O420" s="7"/>
      <c r="P420" s="7">
        <f t="array" ref="P420">iferror(xlookup(C420,'Product Families'!A:A,'Product Families'!S:S),"")</f>
        <v>0</v>
      </c>
    </row>
    <row r="421" ht="14.25" customHeight="1">
      <c r="A421" s="138" t="s">
        <v>1607</v>
      </c>
      <c r="B421" s="122"/>
      <c r="C421" s="138" t="s">
        <v>133</v>
      </c>
      <c r="D421" s="7">
        <f t="array" ref="D421">IFERROR(XLOOKUP($C421,'Product Families'!$A:$A,'Product Families'!$D:$D),"")</f>
        <v>86</v>
      </c>
      <c r="E421" s="7">
        <f t="array" ref="E421">IFERROR(XLOOKUP($C421,'Product Families'!$A:$A,'Product Families'!$E:$E),"")</f>
        <v>88</v>
      </c>
      <c r="F421" s="7">
        <f t="array" ref="F421">IFERROR(XLOOKUP($C421,'Product Families'!$A:$A,'Product Families'!$F:$F),"")</f>
        <v>95</v>
      </c>
      <c r="G421" s="7">
        <f t="array" ref="G421">IFERROR(XLOOKUP($C421,'Product Families'!$A:$A,'Product Families'!$G:$G),"")</f>
        <v>102</v>
      </c>
      <c r="J421" s="7" t="str">
        <f>IFERROR(ROUND(AVERAGEIF('Week 1 - Making'!$B:$B,'Product List'!$A421,'Week 1 - Making'!$P:$P),0),"")</f>
        <v/>
      </c>
      <c r="K421" s="7" t="str">
        <f>IFERROR(ROUND(AVERAGEIF('Week 2 - Making'!$B:$B,'Product List'!$A421,'Week 2 - Making'!$P:$P),0),"")</f>
        <v/>
      </c>
      <c r="L421" s="263" t="str">
        <f>IFERROR(ROUND(AVERAGEIF('Week 3 - Making'!$B:$B,'Product List'!$A421,'Week 3 - Making'!$P:$P),0),"")</f>
        <v/>
      </c>
      <c r="M421" s="7" t="str">
        <f>IFERROR(ROUND(AVERAGEIF('Week 4 - Making'!$B:$B,'Product List'!$A421,'Week 4 - Making'!$P:$P),0),"")</f>
        <v/>
      </c>
      <c r="N421" s="7" t="str">
        <f>IFERROR(ROUND(AVERAGEIF('Week 5 - Making'!$B:$B,'Product List'!$A421,'Week 5 - Making'!$P:$P),0),"")</f>
        <v/>
      </c>
      <c r="O421" s="7"/>
      <c r="P421" s="7">
        <f t="array" ref="P421">iferror(xlookup(C421,'Product Families'!A:A,'Product Families'!S:S),"")</f>
        <v>0</v>
      </c>
    </row>
    <row r="422" ht="14.25" customHeight="1">
      <c r="A422" s="288" t="s">
        <v>1609</v>
      </c>
      <c r="B422" s="289"/>
      <c r="C422" s="138" t="s">
        <v>203</v>
      </c>
      <c r="D422" s="7">
        <f t="array" ref="D422">IFERROR(XLOOKUP($C422,'Product Families'!$A:$A,'Product Families'!$D:$D),"")</f>
        <v>9</v>
      </c>
      <c r="E422" s="7">
        <f t="array" ref="E422">IFERROR(XLOOKUP($C422,'Product Families'!$A:$A,'Product Families'!$E:$E),"")</f>
        <v>10</v>
      </c>
      <c r="F422" s="7">
        <f t="array" ref="F422">IFERROR(XLOOKUP($C422,'Product Families'!$A:$A,'Product Families'!$F:$F),"")</f>
        <v>11</v>
      </c>
      <c r="G422" s="7">
        <f t="array" ref="G422">IFERROR(XLOOKUP($C422,'Product Families'!$A:$A,'Product Families'!$G:$G),"")</f>
        <v>12</v>
      </c>
      <c r="J422" s="7" t="str">
        <f>IFERROR(ROUND(AVERAGEIF('Week 1 - Making'!$B:$B,'Product List'!$A422,'Week 1 - Making'!$P:$P),0),"")</f>
        <v/>
      </c>
      <c r="K422" s="7" t="str">
        <f>IFERROR(ROUND(AVERAGEIF('Week 2 - Making'!$B:$B,'Product List'!$A422,'Week 2 - Making'!$P:$P),0),"")</f>
        <v/>
      </c>
      <c r="L422" s="263" t="str">
        <f>IFERROR(ROUND(AVERAGEIF('Week 3 - Making'!$B:$B,'Product List'!$A422,'Week 3 - Making'!$P:$P),0),"")</f>
        <v/>
      </c>
      <c r="M422" s="7" t="str">
        <f>IFERROR(ROUND(AVERAGEIF('Week 4 - Making'!$B:$B,'Product List'!$A422,'Week 4 - Making'!$P:$P),0),"")</f>
        <v/>
      </c>
      <c r="N422" s="7" t="str">
        <f>IFERROR(ROUND(AVERAGEIF('Week 5 - Making'!$B:$B,'Product List'!$A422,'Week 5 - Making'!$P:$P),0),"")</f>
        <v/>
      </c>
      <c r="O422" s="7"/>
      <c r="P422" s="7">
        <f t="array" ref="P422">iferror(xlookup(C422,'Product Families'!A:A,'Product Families'!S:S),"")</f>
        <v>0</v>
      </c>
    </row>
    <row r="423" ht="14.25" customHeight="1">
      <c r="A423" s="288" t="s">
        <v>1610</v>
      </c>
      <c r="B423" s="289"/>
      <c r="C423" s="138" t="s">
        <v>133</v>
      </c>
      <c r="D423" s="7">
        <f t="array" ref="D423">IFERROR(XLOOKUP($C423,'Product Families'!$A:$A,'Product Families'!$D:$D),"")</f>
        <v>86</v>
      </c>
      <c r="E423" s="7">
        <f t="array" ref="E423">IFERROR(XLOOKUP($C423,'Product Families'!$A:$A,'Product Families'!$E:$E),"")</f>
        <v>88</v>
      </c>
      <c r="F423" s="7">
        <f t="array" ref="F423">IFERROR(XLOOKUP($C423,'Product Families'!$A:$A,'Product Families'!$F:$F),"")</f>
        <v>95</v>
      </c>
      <c r="G423" s="7">
        <f t="array" ref="G423">IFERROR(XLOOKUP($C423,'Product Families'!$A:$A,'Product Families'!$G:$G),"")</f>
        <v>102</v>
      </c>
      <c r="J423" s="7" t="str">
        <f>IFERROR(ROUND(AVERAGEIF('Week 1 - Making'!$B:$B,'Product List'!$A423,'Week 1 - Making'!$P:$P),0),"")</f>
        <v/>
      </c>
      <c r="K423" s="7" t="str">
        <f>IFERROR(ROUND(AVERAGEIF('Week 2 - Making'!$B:$B,'Product List'!$A423,'Week 2 - Making'!$P:$P),0),"")</f>
        <v/>
      </c>
      <c r="L423" s="263" t="str">
        <f>IFERROR(ROUND(AVERAGEIF('Week 3 - Making'!$B:$B,'Product List'!$A423,'Week 3 - Making'!$P:$P),0),"")</f>
        <v/>
      </c>
      <c r="M423" s="7" t="str">
        <f>IFERROR(ROUND(AVERAGEIF('Week 4 - Making'!$B:$B,'Product List'!$A423,'Week 4 - Making'!$P:$P),0),"")</f>
        <v/>
      </c>
      <c r="N423" s="7" t="str">
        <f>IFERROR(ROUND(AVERAGEIF('Week 5 - Making'!$B:$B,'Product List'!$A423,'Week 5 - Making'!$P:$P),0),"")</f>
        <v/>
      </c>
      <c r="O423" s="7"/>
      <c r="P423" s="7">
        <f t="array" ref="P423">iferror(xlookup(C423,'Product Families'!A:A,'Product Families'!S:S),"")</f>
        <v>0</v>
      </c>
    </row>
    <row r="424" ht="14.25" customHeight="1">
      <c r="A424" s="288" t="s">
        <v>1612</v>
      </c>
      <c r="B424" s="289"/>
      <c r="C424" s="138" t="s">
        <v>203</v>
      </c>
      <c r="D424" s="124">
        <f t="array" ref="D424">IFERROR(XLOOKUP($C424,'Product Families'!$A:$A,'Product Families'!$D:$D),"")</f>
        <v>9</v>
      </c>
      <c r="E424" s="124">
        <f t="array" ref="E424">IFERROR(XLOOKUP($C424,'Product Families'!$A:$A,'Product Families'!$E:$E),"")</f>
        <v>10</v>
      </c>
      <c r="F424" s="124">
        <f t="array" ref="F424">IFERROR(XLOOKUP($C424,'Product Families'!$A:$A,'Product Families'!$F:$F),"")</f>
        <v>11</v>
      </c>
      <c r="G424" s="124">
        <f t="array" ref="G424">IFERROR(XLOOKUP($C424,'Product Families'!$A:$A,'Product Families'!$G:$G),"")</f>
        <v>12</v>
      </c>
      <c r="H424" s="122"/>
      <c r="I424" s="122"/>
      <c r="J424" s="122" t="str">
        <f>IFERROR(ROUND(AVERAGEIF('Week 1 - Making'!$B:$B,'Product List'!$A424,'Week 1 - Making'!$P:$P),0),"")</f>
        <v/>
      </c>
      <c r="K424" s="122" t="str">
        <f>IFERROR(ROUND(AVERAGEIF('Week 2 - Making'!$B:$B,'Product List'!$A424,'Week 2 - Making'!$P:$P),0),"")</f>
        <v/>
      </c>
      <c r="L424" s="122" t="str">
        <f>IFERROR(ROUND(AVERAGEIF('Week 3 - Making'!$B:$B,'Product List'!$A424,'Week 3 - Making'!$P:$P),0),"")</f>
        <v/>
      </c>
      <c r="M424" s="290" t="str">
        <f>IFERROR(ROUND(AVERAGEIF('Week 4 - Making'!$B:$B,'Product List'!$A424,'Week 4 - Making'!$P:$P),0),"")</f>
        <v/>
      </c>
      <c r="N424" s="122" t="str">
        <f>IFERROR(ROUND(AVERAGEIF('Week 5 - Making'!$B:$B,'Product List'!$A424,'Week 5 - Making'!$P:$P),0),"")</f>
        <v/>
      </c>
      <c r="O424" s="122"/>
      <c r="P424" s="290">
        <f t="array" ref="P424">iferror(xlookup(C424,'Product Families'!A:A,'Product Families'!S:S),"")</f>
        <v>0</v>
      </c>
    </row>
    <row r="425" ht="14.25" customHeight="1">
      <c r="A425" s="288" t="s">
        <v>1614</v>
      </c>
      <c r="B425" s="289"/>
      <c r="C425" s="138" t="s">
        <v>133</v>
      </c>
      <c r="D425" s="124">
        <f t="array" ref="D425">IFERROR(XLOOKUP($C425,'Product Families'!$A:$A,'Product Families'!$D:$D),"")</f>
        <v>86</v>
      </c>
      <c r="E425" s="124">
        <f t="array" ref="E425">IFERROR(XLOOKUP($C425,'Product Families'!$A:$A,'Product Families'!$E:$E),"")</f>
        <v>88</v>
      </c>
      <c r="F425" s="124">
        <f t="array" ref="F425">IFERROR(XLOOKUP($C425,'Product Families'!$A:$A,'Product Families'!$F:$F),"")</f>
        <v>95</v>
      </c>
      <c r="G425" s="124">
        <f t="array" ref="G425">IFERROR(XLOOKUP($C425,'Product Families'!$A:$A,'Product Families'!$G:$G),"")</f>
        <v>102</v>
      </c>
      <c r="H425" s="122"/>
      <c r="I425" s="122"/>
      <c r="J425" s="122" t="str">
        <f>IFERROR(ROUND(AVERAGEIF('Week 1 - Making'!$B:$B,'Product List'!$A425,'Week 1 - Making'!$P:$P),0),"")</f>
        <v/>
      </c>
      <c r="K425" s="122" t="str">
        <f>IFERROR(ROUND(AVERAGEIF('Week 2 - Making'!$B:$B,'Product List'!$A425,'Week 2 - Making'!$P:$P),0),"")</f>
        <v/>
      </c>
      <c r="L425" s="122" t="str">
        <f>IFERROR(ROUND(AVERAGEIF('Week 3 - Making'!$B:$B,'Product List'!$A425,'Week 3 - Making'!$P:$P),0),"")</f>
        <v/>
      </c>
      <c r="M425" s="122" t="str">
        <f>IFERROR(ROUND(AVERAGEIF('Week 4 - Making'!$B:$B,'Product List'!$A425,'Week 4 - Making'!$P:$P),0),"")</f>
        <v/>
      </c>
      <c r="N425" s="122" t="str">
        <f>IFERROR(ROUND(AVERAGEIF('Week 5 - Making'!$B:$B,'Product List'!$A425,'Week 5 - Making'!$P:$P),0),"")</f>
        <v/>
      </c>
      <c r="O425" s="122"/>
      <c r="P425" s="290">
        <f t="array" ref="P425">iferror(xlookup(C425,'Product Families'!A:A,'Product Families'!S:S),"")</f>
        <v>0</v>
      </c>
    </row>
    <row r="426" ht="14.25" customHeight="1">
      <c r="A426" s="138" t="s">
        <v>1615</v>
      </c>
      <c r="B426" s="122"/>
      <c r="C426" s="138" t="s">
        <v>133</v>
      </c>
      <c r="D426" s="7">
        <f t="array" ref="D426">IFERROR(XLOOKUP($C426,'Product Families'!$A:$A,'Product Families'!$D:$D),"")</f>
        <v>86</v>
      </c>
      <c r="E426" s="7">
        <f t="array" ref="E426">IFERROR(XLOOKUP($C426,'Product Families'!$A:$A,'Product Families'!$E:$E),"")</f>
        <v>88</v>
      </c>
      <c r="F426" s="7">
        <f t="array" ref="F426">IFERROR(XLOOKUP($C426,'Product Families'!$A:$A,'Product Families'!$F:$F),"")</f>
        <v>95</v>
      </c>
      <c r="G426" s="7">
        <f t="array" ref="G426">IFERROR(XLOOKUP($C426,'Product Families'!$A:$A,'Product Families'!$G:$G),"")</f>
        <v>102</v>
      </c>
      <c r="J426" s="7" t="str">
        <f>IFERROR(ROUND(AVERAGEIF('Week 1 - Making'!$B:$B,'Product List'!$A426,'Week 1 - Making'!$P:$P),0),"")</f>
        <v/>
      </c>
      <c r="K426" s="7" t="str">
        <f>IFERROR(ROUND(AVERAGEIF('Week 2 - Making'!$B:$B,'Product List'!$A426,'Week 2 - Making'!$P:$P),0),"")</f>
        <v/>
      </c>
      <c r="L426" s="263" t="str">
        <f>IFERROR(ROUND(AVERAGEIF('Week 3 - Making'!$B:$B,'Product List'!$A426,'Week 3 - Making'!$P:$P),0),"")</f>
        <v/>
      </c>
      <c r="M426" s="7" t="str">
        <f>IFERROR(ROUND(AVERAGEIF('Week 4 - Making'!$B:$B,'Product List'!$A426,'Week 4 - Making'!$P:$P),0),"")</f>
        <v/>
      </c>
      <c r="N426" s="7" t="str">
        <f>IFERROR(ROUND(AVERAGEIF('Week 5 - Making'!$B:$B,'Product List'!$A426,'Week 5 - Making'!$P:$P),0),"")</f>
        <v/>
      </c>
      <c r="O426" s="7"/>
      <c r="P426" s="7">
        <f t="array" ref="P426">iferror(xlookup(C426,'Product Families'!A:A,'Product Families'!S:S),"")</f>
        <v>0</v>
      </c>
    </row>
    <row r="427" ht="14.25" customHeight="1">
      <c r="A427" s="138" t="s">
        <v>1617</v>
      </c>
      <c r="B427" s="122"/>
      <c r="C427" s="138" t="s">
        <v>203</v>
      </c>
      <c r="D427" s="7">
        <f t="array" ref="D427">IFERROR(XLOOKUP($C427,'Product Families'!$A:$A,'Product Families'!$D:$D),"")</f>
        <v>9</v>
      </c>
      <c r="E427" s="7">
        <f t="array" ref="E427">IFERROR(XLOOKUP($C427,'Product Families'!$A:$A,'Product Families'!$E:$E),"")</f>
        <v>10</v>
      </c>
      <c r="F427" s="7">
        <f t="array" ref="F427">IFERROR(XLOOKUP($C427,'Product Families'!$A:$A,'Product Families'!$F:$F),"")</f>
        <v>11</v>
      </c>
      <c r="G427" s="7">
        <f t="array" ref="G427">IFERROR(XLOOKUP($C427,'Product Families'!$A:$A,'Product Families'!$G:$G),"")</f>
        <v>12</v>
      </c>
      <c r="J427" s="7" t="str">
        <f>IFERROR(ROUND(AVERAGEIF('Week 1 - Making'!$B:$B,'Product List'!$A427,'Week 1 - Making'!$P:$P),0),"")</f>
        <v/>
      </c>
      <c r="K427" s="7" t="str">
        <f>IFERROR(ROUND(AVERAGEIF('Week 2 - Making'!$B:$B,'Product List'!$A427,'Week 2 - Making'!$P:$P),0),"")</f>
        <v/>
      </c>
      <c r="L427" s="263" t="str">
        <f>IFERROR(ROUND(AVERAGEIF('Week 3 - Making'!$B:$B,'Product List'!$A427,'Week 3 - Making'!$P:$P),0),"")</f>
        <v/>
      </c>
      <c r="M427" s="7" t="str">
        <f>IFERROR(ROUND(AVERAGEIF('Week 4 - Making'!$B:$B,'Product List'!$A427,'Week 4 - Making'!$P:$P),0),"")</f>
        <v/>
      </c>
      <c r="N427" s="7" t="str">
        <f>IFERROR(ROUND(AVERAGEIF('Week 5 - Making'!$B:$B,'Product List'!$A427,'Week 5 - Making'!$P:$P),0),"")</f>
        <v/>
      </c>
      <c r="O427" s="7"/>
      <c r="P427" s="7">
        <f t="array" ref="P427">iferror(xlookup(C427,'Product Families'!A:A,'Product Families'!S:S),"")</f>
        <v>0</v>
      </c>
    </row>
    <row r="428" ht="14.25" customHeight="1">
      <c r="A428" s="122" t="s">
        <v>1619</v>
      </c>
      <c r="B428" s="270" t="s">
        <v>1620</v>
      </c>
      <c r="C428" s="122" t="s">
        <v>214</v>
      </c>
      <c r="D428" s="7">
        <f t="array" ref="D428">IFERROR(XLOOKUP($C428,'Product Families'!$A:$A,'Product Families'!$D:$D),"")</f>
        <v>86</v>
      </c>
      <c r="E428" s="7">
        <f t="array" ref="E428">IFERROR(XLOOKUP($C428,'Product Families'!$A:$A,'Product Families'!$E:$E),"")</f>
        <v>88</v>
      </c>
      <c r="F428" s="7">
        <f t="array" ref="F428">IFERROR(XLOOKUP($C428,'Product Families'!$A:$A,'Product Families'!$F:$F),"")</f>
        <v>95</v>
      </c>
      <c r="G428" s="7">
        <f t="array" ref="G428">IFERROR(XLOOKUP($C428,'Product Families'!$A:$A,'Product Families'!$G:$G),"")</f>
        <v>102</v>
      </c>
      <c r="J428" s="7" t="str">
        <f>IFERROR(ROUND(AVERAGEIF('Week 1 - Making'!$B:$B,'Product List'!$A428,'Week 1 - Making'!$P:$P),0),"")</f>
        <v/>
      </c>
      <c r="K428" s="7" t="str">
        <f>IFERROR(ROUND(AVERAGEIF('Week 2 - Making'!$B:$B,'Product List'!$A428,'Week 2 - Making'!$P:$P),0),"")</f>
        <v/>
      </c>
      <c r="L428" s="263" t="str">
        <f>IFERROR(ROUND(AVERAGEIF('Week 3 - Making'!$B:$B,'Product List'!$A428,'Week 3 - Making'!$P:$P),0),"")</f>
        <v/>
      </c>
      <c r="M428" s="7" t="str">
        <f>IFERROR(ROUND(AVERAGEIF('Week 4 - Making'!$B:$B,'Product List'!$A428,'Week 4 - Making'!$P:$P),0),"")</f>
        <v/>
      </c>
      <c r="N428" s="7" t="str">
        <f>IFERROR(ROUND(AVERAGEIF('Week 5 - Making'!$B:$B,'Product List'!$A428,'Week 5 - Making'!$P:$P),0),"")</f>
        <v/>
      </c>
      <c r="O428" s="7"/>
      <c r="P428" s="7">
        <f t="array" ref="P428">iferror(xlookup(C428,'Product Families'!A:A,'Product Families'!S:S),"")</f>
        <v>0</v>
      </c>
    </row>
    <row r="429" ht="14.25" customHeight="1">
      <c r="A429" s="122" t="s">
        <v>1622</v>
      </c>
      <c r="B429" s="270" t="s">
        <v>1623</v>
      </c>
      <c r="C429" s="122" t="s">
        <v>214</v>
      </c>
      <c r="D429" s="7">
        <f t="array" ref="D429">IFERROR(XLOOKUP($C429,'Product Families'!$A:$A,'Product Families'!$D:$D),"")</f>
        <v>86</v>
      </c>
      <c r="E429" s="7">
        <f t="array" ref="E429">IFERROR(XLOOKUP($C429,'Product Families'!$A:$A,'Product Families'!$E:$E),"")</f>
        <v>88</v>
      </c>
      <c r="F429" s="7">
        <f t="array" ref="F429">IFERROR(XLOOKUP($C429,'Product Families'!$A:$A,'Product Families'!$F:$F),"")</f>
        <v>95</v>
      </c>
      <c r="G429" s="7">
        <f t="array" ref="G429">IFERROR(XLOOKUP($C429,'Product Families'!$A:$A,'Product Families'!$G:$G),"")</f>
        <v>102</v>
      </c>
      <c r="J429" s="7" t="str">
        <f>IFERROR(ROUND(AVERAGEIF('Week 1 - Making'!$B:$B,'Product List'!$A429,'Week 1 - Making'!$P:$P),0),"")</f>
        <v/>
      </c>
      <c r="K429" s="7" t="str">
        <f>IFERROR(ROUND(AVERAGEIF('Week 2 - Making'!$B:$B,'Product List'!$A429,'Week 2 - Making'!$P:$P),0),"")</f>
        <v/>
      </c>
      <c r="L429" s="263" t="str">
        <f>IFERROR(ROUND(AVERAGEIF('Week 3 - Making'!$B:$B,'Product List'!$A429,'Week 3 - Making'!$P:$P),0),"")</f>
        <v/>
      </c>
      <c r="M429" s="7" t="str">
        <f>IFERROR(ROUND(AVERAGEIF('Week 4 - Making'!$B:$B,'Product List'!$A429,'Week 4 - Making'!$P:$P),0),"")</f>
        <v/>
      </c>
      <c r="N429" s="7" t="str">
        <f>IFERROR(ROUND(AVERAGEIF('Week 5 - Making'!$B:$B,'Product List'!$A429,'Week 5 - Making'!$P:$P),0),"")</f>
        <v/>
      </c>
      <c r="O429" s="7"/>
      <c r="P429" s="7">
        <f t="array" ref="P429">iferror(xlookup(C429,'Product Families'!A:A,'Product Families'!S:S),"")</f>
        <v>0</v>
      </c>
    </row>
    <row r="430" ht="14.25" customHeight="1">
      <c r="A430" s="122" t="s">
        <v>1626</v>
      </c>
      <c r="B430" s="270" t="s">
        <v>1627</v>
      </c>
      <c r="C430" s="122" t="s">
        <v>214</v>
      </c>
      <c r="D430" s="7">
        <f t="array" ref="D430">IFERROR(XLOOKUP($C430,'Product Families'!$A:$A,'Product Families'!$D:$D),"")</f>
        <v>86</v>
      </c>
      <c r="E430" s="7">
        <f t="array" ref="E430">IFERROR(XLOOKUP($C430,'Product Families'!$A:$A,'Product Families'!$E:$E),"")</f>
        <v>88</v>
      </c>
      <c r="F430" s="7">
        <f t="array" ref="F430">IFERROR(XLOOKUP($C430,'Product Families'!$A:$A,'Product Families'!$F:$F),"")</f>
        <v>95</v>
      </c>
      <c r="G430" s="7">
        <f t="array" ref="G430">IFERROR(XLOOKUP($C430,'Product Families'!$A:$A,'Product Families'!$G:$G),"")</f>
        <v>102</v>
      </c>
      <c r="J430" s="7" t="str">
        <f>IFERROR(ROUND(AVERAGEIF('Week 1 - Making'!$B:$B,'Product List'!$A430,'Week 1 - Making'!$P:$P),0),"")</f>
        <v/>
      </c>
      <c r="K430" s="7" t="str">
        <f>IFERROR(ROUND(AVERAGEIF('Week 2 - Making'!$B:$B,'Product List'!$A430,'Week 2 - Making'!$P:$P),0),"")</f>
        <v/>
      </c>
      <c r="L430" s="263" t="str">
        <f>IFERROR(ROUND(AVERAGEIF('Week 3 - Making'!$B:$B,'Product List'!$A430,'Week 3 - Making'!$P:$P),0),"")</f>
        <v/>
      </c>
      <c r="M430" s="7" t="str">
        <f>IFERROR(ROUND(AVERAGEIF('Week 4 - Making'!$B:$B,'Product List'!$A430,'Week 4 - Making'!$P:$P),0),"")</f>
        <v/>
      </c>
      <c r="N430" s="7" t="str">
        <f>IFERROR(ROUND(AVERAGEIF('Week 5 - Making'!$B:$B,'Product List'!$A430,'Week 5 - Making'!$P:$P),0),"")</f>
        <v/>
      </c>
      <c r="O430" s="7"/>
      <c r="P430" s="7">
        <f t="array" ref="P430">iferror(xlookup(C430,'Product Families'!A:A,'Product Families'!S:S),"")</f>
        <v>0</v>
      </c>
    </row>
    <row r="431" ht="14.25" customHeight="1">
      <c r="A431" s="122" t="s">
        <v>1628</v>
      </c>
      <c r="B431" s="270" t="s">
        <v>1629</v>
      </c>
      <c r="C431" s="122" t="s">
        <v>214</v>
      </c>
      <c r="D431" s="7">
        <f t="array" ref="D431">IFERROR(XLOOKUP($C431,'Product Families'!$A:$A,'Product Families'!$D:$D),"")</f>
        <v>86</v>
      </c>
      <c r="E431" s="7">
        <f t="array" ref="E431">IFERROR(XLOOKUP($C431,'Product Families'!$A:$A,'Product Families'!$E:$E),"")</f>
        <v>88</v>
      </c>
      <c r="F431" s="7">
        <f t="array" ref="F431">IFERROR(XLOOKUP($C431,'Product Families'!$A:$A,'Product Families'!$F:$F),"")</f>
        <v>95</v>
      </c>
      <c r="G431" s="7">
        <f t="array" ref="G431">IFERROR(XLOOKUP($C431,'Product Families'!$A:$A,'Product Families'!$G:$G),"")</f>
        <v>102</v>
      </c>
      <c r="J431" s="7" t="str">
        <f>IFERROR(ROUND(AVERAGEIF('Week 1 - Making'!$B:$B,'Product List'!$A431,'Week 1 - Making'!$P:$P),0),"")</f>
        <v/>
      </c>
      <c r="K431" s="7" t="str">
        <f>IFERROR(ROUND(AVERAGEIF('Week 2 - Making'!$B:$B,'Product List'!$A431,'Week 2 - Making'!$P:$P),0),"")</f>
        <v/>
      </c>
      <c r="L431" s="263" t="str">
        <f>IFERROR(ROUND(AVERAGEIF('Week 3 - Making'!$B:$B,'Product List'!$A431,'Week 3 - Making'!$P:$P),0),"")</f>
        <v/>
      </c>
      <c r="M431" s="7" t="str">
        <f>IFERROR(ROUND(AVERAGEIF('Week 4 - Making'!$B:$B,'Product List'!$A431,'Week 4 - Making'!$P:$P),0),"")</f>
        <v/>
      </c>
      <c r="N431" s="7" t="str">
        <f>IFERROR(ROUND(AVERAGEIF('Week 5 - Making'!$B:$B,'Product List'!$A431,'Week 5 - Making'!$P:$P),0),"")</f>
        <v/>
      </c>
      <c r="O431" s="7"/>
      <c r="P431" s="7">
        <f t="array" ref="P431">iferror(xlookup(C431,'Product Families'!A:A,'Product Families'!S:S),"")</f>
        <v>0</v>
      </c>
    </row>
    <row r="432" ht="14.25" customHeight="1">
      <c r="A432" s="122" t="s">
        <v>1631</v>
      </c>
      <c r="B432" s="299" t="s">
        <v>1632</v>
      </c>
      <c r="C432" s="122" t="s">
        <v>214</v>
      </c>
      <c r="D432" s="7">
        <f t="array" ref="D432">IFERROR(XLOOKUP($C432,'Product Families'!$A:$A,'Product Families'!$D:$D),"")</f>
        <v>86</v>
      </c>
      <c r="E432" s="7">
        <f t="array" ref="E432">IFERROR(XLOOKUP($C432,'Product Families'!$A:$A,'Product Families'!$E:$E),"")</f>
        <v>88</v>
      </c>
      <c r="F432" s="7">
        <f t="array" ref="F432">IFERROR(XLOOKUP($C432,'Product Families'!$A:$A,'Product Families'!$F:$F),"")</f>
        <v>95</v>
      </c>
      <c r="G432" s="7">
        <f t="array" ref="G432">IFERROR(XLOOKUP($C432,'Product Families'!$A:$A,'Product Families'!$G:$G),"")</f>
        <v>102</v>
      </c>
      <c r="J432" s="7" t="str">
        <f>IFERROR(ROUND(AVERAGEIF('Week 1 - Making'!$B:$B,'Product List'!$A432,'Week 1 - Making'!$P:$P),0),"")</f>
        <v/>
      </c>
      <c r="K432" s="7" t="str">
        <f>IFERROR(ROUND(AVERAGEIF('Week 2 - Making'!$B:$B,'Product List'!$A432,'Week 2 - Making'!$P:$P),0),"")</f>
        <v/>
      </c>
      <c r="L432" s="263" t="str">
        <f>IFERROR(ROUND(AVERAGEIF('Week 3 - Making'!$B:$B,'Product List'!$A432,'Week 3 - Making'!$P:$P),0),"")</f>
        <v/>
      </c>
      <c r="M432" s="7" t="str">
        <f>IFERROR(ROUND(AVERAGEIF('Week 4 - Making'!$B:$B,'Product List'!$A432,'Week 4 - Making'!$P:$P),0),"")</f>
        <v/>
      </c>
      <c r="N432" s="7" t="str">
        <f>IFERROR(ROUND(AVERAGEIF('Week 5 - Making'!$B:$B,'Product List'!$A432,'Week 5 - Making'!$P:$P),0),"")</f>
        <v/>
      </c>
      <c r="O432" s="7"/>
      <c r="P432" s="7">
        <f t="array" ref="P432">iferror(xlookup(C432,'Product Families'!A:A,'Product Families'!S:S),"")</f>
        <v>0</v>
      </c>
    </row>
    <row r="433" ht="14.25" customHeight="1">
      <c r="A433" s="138" t="s">
        <v>1633</v>
      </c>
      <c r="B433" s="299" t="s">
        <v>1634</v>
      </c>
      <c r="C433" s="138" t="s">
        <v>219</v>
      </c>
      <c r="D433" s="7">
        <f t="array" ref="D433">IFERROR(XLOOKUP($C433,'Product Families'!$A:$A,'Product Families'!$D:$D),"")</f>
        <v>9</v>
      </c>
      <c r="E433" s="7">
        <f t="array" ref="E433">IFERROR(XLOOKUP($C433,'Product Families'!$A:$A,'Product Families'!$E:$E),"")</f>
        <v>10</v>
      </c>
      <c r="F433" s="7">
        <f t="array" ref="F433">IFERROR(XLOOKUP($C433,'Product Families'!$A:$A,'Product Families'!$F:$F),"")</f>
        <v>11</v>
      </c>
      <c r="G433" s="7">
        <f t="array" ref="G433">IFERROR(XLOOKUP($C433,'Product Families'!$A:$A,'Product Families'!$G:$G),"")</f>
        <v>12</v>
      </c>
      <c r="J433" s="7" t="str">
        <f>IFERROR(ROUND(AVERAGEIF('Week 1 - Making'!$B:$B,'Product List'!$A433,'Week 1 - Making'!$P:$P),0),"")</f>
        <v/>
      </c>
      <c r="K433" s="7" t="str">
        <f>IFERROR(ROUND(AVERAGEIF('Week 2 - Making'!$B:$B,'Product List'!$A433,'Week 2 - Making'!$P:$P),0),"")</f>
        <v/>
      </c>
      <c r="L433" s="263" t="str">
        <f>IFERROR(ROUND(AVERAGEIF('Week 3 - Making'!$B:$B,'Product List'!$A433,'Week 3 - Making'!$P:$P),0),"")</f>
        <v/>
      </c>
      <c r="M433" s="7" t="str">
        <f>IFERROR(ROUND(AVERAGEIF('Week 4 - Making'!$B:$B,'Product List'!$A433,'Week 4 - Making'!$P:$P),0),"")</f>
        <v/>
      </c>
      <c r="N433" s="7" t="str">
        <f>IFERROR(ROUND(AVERAGEIF('Week 5 - Making'!$B:$B,'Product List'!$A433,'Week 5 - Making'!$P:$P),0),"")</f>
        <v/>
      </c>
      <c r="O433" s="7"/>
      <c r="P433" s="7">
        <f t="array" ref="P433">iferror(xlookup(C433,'Product Families'!A:A,'Product Families'!S:S),"")</f>
        <v>0</v>
      </c>
    </row>
    <row r="434" ht="14.25" customHeight="1">
      <c r="A434" s="138" t="s">
        <v>1636</v>
      </c>
      <c r="B434" s="299" t="s">
        <v>1637</v>
      </c>
      <c r="C434" s="138" t="s">
        <v>219</v>
      </c>
      <c r="D434" s="7">
        <f t="array" ref="D434">IFERROR(XLOOKUP($C434,'Product Families'!$A:$A,'Product Families'!$D:$D),"")</f>
        <v>9</v>
      </c>
      <c r="E434" s="7">
        <f t="array" ref="E434">IFERROR(XLOOKUP($C434,'Product Families'!$A:$A,'Product Families'!$E:$E),"")</f>
        <v>10</v>
      </c>
      <c r="F434" s="7">
        <f t="array" ref="F434">IFERROR(XLOOKUP($C434,'Product Families'!$A:$A,'Product Families'!$F:$F),"")</f>
        <v>11</v>
      </c>
      <c r="G434" s="7">
        <f t="array" ref="G434">IFERROR(XLOOKUP($C434,'Product Families'!$A:$A,'Product Families'!$G:$G),"")</f>
        <v>12</v>
      </c>
      <c r="J434" s="7" t="str">
        <f>IFERROR(ROUND(AVERAGEIF('Week 1 - Making'!$B:$B,'Product List'!$A434,'Week 1 - Making'!$P:$P),0),"")</f>
        <v/>
      </c>
      <c r="K434" s="7" t="str">
        <f>IFERROR(ROUND(AVERAGEIF('Week 2 - Making'!$B:$B,'Product List'!$A434,'Week 2 - Making'!$P:$P),0),"")</f>
        <v/>
      </c>
      <c r="L434" s="263" t="str">
        <f>IFERROR(ROUND(AVERAGEIF('Week 3 - Making'!$B:$B,'Product List'!$A434,'Week 3 - Making'!$P:$P),0),"")</f>
        <v/>
      </c>
      <c r="M434" s="7" t="str">
        <f>IFERROR(ROUND(AVERAGEIF('Week 4 - Making'!$B:$B,'Product List'!$A434,'Week 4 - Making'!$P:$P),0),"")</f>
        <v/>
      </c>
      <c r="N434" s="7" t="str">
        <f>IFERROR(ROUND(AVERAGEIF('Week 5 - Making'!$B:$B,'Product List'!$A434,'Week 5 - Making'!$P:$P),0),"")</f>
        <v/>
      </c>
      <c r="O434" s="7"/>
      <c r="P434" s="7">
        <f t="array" ref="P434">iferror(xlookup(C434,'Product Families'!A:A,'Product Families'!S:S),"")</f>
        <v>0</v>
      </c>
    </row>
    <row r="435" ht="14.25" customHeight="1">
      <c r="A435" s="138" t="s">
        <v>1638</v>
      </c>
      <c r="B435" s="299" t="s">
        <v>1639</v>
      </c>
      <c r="C435" s="138" t="s">
        <v>219</v>
      </c>
      <c r="D435" s="7">
        <f t="array" ref="D435">IFERROR(XLOOKUP($C435,'Product Families'!$A:$A,'Product Families'!$D:$D),"")</f>
        <v>9</v>
      </c>
      <c r="E435" s="7">
        <f t="array" ref="E435">IFERROR(XLOOKUP($C435,'Product Families'!$A:$A,'Product Families'!$E:$E),"")</f>
        <v>10</v>
      </c>
      <c r="F435" s="7">
        <f t="array" ref="F435">IFERROR(XLOOKUP($C435,'Product Families'!$A:$A,'Product Families'!$F:$F),"")</f>
        <v>11</v>
      </c>
      <c r="G435" s="7">
        <f t="array" ref="G435">IFERROR(XLOOKUP($C435,'Product Families'!$A:$A,'Product Families'!$G:$G),"")</f>
        <v>12</v>
      </c>
      <c r="J435" s="7" t="str">
        <f>IFERROR(ROUND(AVERAGEIF('Week 1 - Making'!$B:$B,'Product List'!$A435,'Week 1 - Making'!$P:$P),0),"")</f>
        <v/>
      </c>
      <c r="K435" s="7" t="str">
        <f>IFERROR(ROUND(AVERAGEIF('Week 2 - Making'!$B:$B,'Product List'!$A435,'Week 2 - Making'!$P:$P),0),"")</f>
        <v/>
      </c>
      <c r="L435" s="263" t="str">
        <f>IFERROR(ROUND(AVERAGEIF('Week 3 - Making'!$B:$B,'Product List'!$A435,'Week 3 - Making'!$P:$P),0),"")</f>
        <v/>
      </c>
      <c r="M435" s="7" t="str">
        <f>IFERROR(ROUND(AVERAGEIF('Week 4 - Making'!$B:$B,'Product List'!$A435,'Week 4 - Making'!$P:$P),0),"")</f>
        <v/>
      </c>
      <c r="N435" s="7" t="str">
        <f>IFERROR(ROUND(AVERAGEIF('Week 5 - Making'!$B:$B,'Product List'!$A435,'Week 5 - Making'!$P:$P),0),"")</f>
        <v/>
      </c>
      <c r="O435" s="7"/>
      <c r="P435" s="7">
        <f t="array" ref="P435">iferror(xlookup(C435,'Product Families'!A:A,'Product Families'!S:S),"")</f>
        <v>0</v>
      </c>
    </row>
    <row r="436" ht="14.25" customHeight="1">
      <c r="A436" s="138" t="s">
        <v>1640</v>
      </c>
      <c r="B436" s="299" t="s">
        <v>1641</v>
      </c>
      <c r="C436" s="138" t="s">
        <v>219</v>
      </c>
      <c r="D436" s="7">
        <f t="array" ref="D436">IFERROR(XLOOKUP($C436,'Product Families'!$A:$A,'Product Families'!$D:$D),"")</f>
        <v>9</v>
      </c>
      <c r="E436" s="7">
        <f t="array" ref="E436">IFERROR(XLOOKUP($C436,'Product Families'!$A:$A,'Product Families'!$E:$E),"")</f>
        <v>10</v>
      </c>
      <c r="F436" s="7">
        <f t="array" ref="F436">IFERROR(XLOOKUP($C436,'Product Families'!$A:$A,'Product Families'!$F:$F),"")</f>
        <v>11</v>
      </c>
      <c r="G436" s="7">
        <f t="array" ref="G436">IFERROR(XLOOKUP($C436,'Product Families'!$A:$A,'Product Families'!$G:$G),"")</f>
        <v>12</v>
      </c>
      <c r="J436" s="7" t="str">
        <f>IFERROR(ROUND(AVERAGEIF('Week 1 - Making'!$B:$B,'Product List'!$A436,'Week 1 - Making'!$P:$P),0),"")</f>
        <v/>
      </c>
      <c r="K436" s="7" t="str">
        <f>IFERROR(ROUND(AVERAGEIF('Week 2 - Making'!$B:$B,'Product List'!$A436,'Week 2 - Making'!$P:$P),0),"")</f>
        <v/>
      </c>
      <c r="L436" s="263" t="str">
        <f>IFERROR(ROUND(AVERAGEIF('Week 3 - Making'!$B:$B,'Product List'!$A436,'Week 3 - Making'!$P:$P),0),"")</f>
        <v/>
      </c>
      <c r="M436" s="7" t="str">
        <f>IFERROR(ROUND(AVERAGEIF('Week 4 - Making'!$B:$B,'Product List'!$A436,'Week 4 - Making'!$P:$P),0),"")</f>
        <v/>
      </c>
      <c r="N436" s="7" t="str">
        <f>IFERROR(ROUND(AVERAGEIF('Week 5 - Making'!$B:$B,'Product List'!$A436,'Week 5 - Making'!$P:$P),0),"")</f>
        <v/>
      </c>
      <c r="O436" s="7"/>
      <c r="P436" s="7">
        <f t="array" ref="P436">iferror(xlookup(C436,'Product Families'!A:A,'Product Families'!S:S),"")</f>
        <v>0</v>
      </c>
    </row>
    <row r="437" ht="14.25" customHeight="1">
      <c r="A437" s="138" t="s">
        <v>1642</v>
      </c>
      <c r="B437" s="299" t="s">
        <v>1643</v>
      </c>
      <c r="C437" s="138" t="s">
        <v>219</v>
      </c>
      <c r="D437" s="7">
        <f t="array" ref="D437">IFERROR(XLOOKUP($C437,'Product Families'!$A:$A,'Product Families'!$D:$D),"")</f>
        <v>9</v>
      </c>
      <c r="E437" s="7">
        <f t="array" ref="E437">IFERROR(XLOOKUP($C437,'Product Families'!$A:$A,'Product Families'!$E:$E),"")</f>
        <v>10</v>
      </c>
      <c r="F437" s="7">
        <f t="array" ref="F437">IFERROR(XLOOKUP($C437,'Product Families'!$A:$A,'Product Families'!$F:$F),"")</f>
        <v>11</v>
      </c>
      <c r="G437" s="7">
        <f t="array" ref="G437">IFERROR(XLOOKUP($C437,'Product Families'!$A:$A,'Product Families'!$G:$G),"")</f>
        <v>12</v>
      </c>
      <c r="J437" s="7" t="str">
        <f>IFERROR(ROUND(AVERAGEIF('Week 1 - Making'!$B:$B,'Product List'!$A437,'Week 1 - Making'!$P:$P),0),"")</f>
        <v/>
      </c>
      <c r="K437" s="7" t="str">
        <f>IFERROR(ROUND(AVERAGEIF('Week 2 - Making'!$B:$B,'Product List'!$A437,'Week 2 - Making'!$P:$P),0),"")</f>
        <v/>
      </c>
      <c r="L437" s="263" t="str">
        <f>IFERROR(ROUND(AVERAGEIF('Week 3 - Making'!$B:$B,'Product List'!$A437,'Week 3 - Making'!$P:$P),0),"")</f>
        <v/>
      </c>
      <c r="M437" s="7" t="str">
        <f>IFERROR(ROUND(AVERAGEIF('Week 4 - Making'!$B:$B,'Product List'!$A437,'Week 4 - Making'!$P:$P),0),"")</f>
        <v/>
      </c>
      <c r="N437" s="7" t="str">
        <f>IFERROR(ROUND(AVERAGEIF('Week 5 - Making'!$B:$B,'Product List'!$A437,'Week 5 - Making'!$P:$P),0),"")</f>
        <v/>
      </c>
      <c r="O437" s="7"/>
      <c r="P437" s="7">
        <f t="array" ref="P437">iferror(xlookup(C437,'Product Families'!A:A,'Product Families'!S:S),"")</f>
        <v>0</v>
      </c>
    </row>
    <row r="438" ht="14.25" customHeight="1">
      <c r="A438" s="138" t="s">
        <v>1646</v>
      </c>
      <c r="B438" s="270" t="s">
        <v>1647</v>
      </c>
      <c r="C438" s="138" t="s">
        <v>226</v>
      </c>
      <c r="D438" s="7">
        <f t="array" ref="D438">IFERROR(XLOOKUP($C438,'Product Families'!$A:$A,'Product Families'!$D:$D),"")</f>
        <v>9</v>
      </c>
      <c r="E438" s="7">
        <f t="array" ref="E438">IFERROR(XLOOKUP($C438,'Product Families'!$A:$A,'Product Families'!$E:$E),"")</f>
        <v>10</v>
      </c>
      <c r="F438" s="7">
        <f t="array" ref="F438">IFERROR(XLOOKUP($C438,'Product Families'!$A:$A,'Product Families'!$F:$F),"")</f>
        <v>11</v>
      </c>
      <c r="G438" s="7">
        <f t="array" ref="G438">IFERROR(XLOOKUP($C438,'Product Families'!$A:$A,'Product Families'!$G:$G),"")</f>
        <v>12</v>
      </c>
      <c r="J438" s="7" t="str">
        <f>IFERROR(ROUND(AVERAGEIF('Week 1 - Making'!$B:$B,'Product List'!$A438,'Week 1 - Making'!$P:$P),0),"")</f>
        <v/>
      </c>
      <c r="K438" s="7" t="str">
        <f>IFERROR(ROUND(AVERAGEIF('Week 2 - Making'!$B:$B,'Product List'!$A438,'Week 2 - Making'!$P:$P),0),"")</f>
        <v/>
      </c>
      <c r="L438" s="263" t="str">
        <f>IFERROR(ROUND(AVERAGEIF('Week 3 - Making'!$B:$B,'Product List'!$A438,'Week 3 - Making'!$P:$P),0),"")</f>
        <v/>
      </c>
      <c r="M438" s="7" t="str">
        <f>IFERROR(ROUND(AVERAGEIF('Week 4 - Making'!$B:$B,'Product List'!$A438,'Week 4 - Making'!$P:$P),0),"")</f>
        <v/>
      </c>
      <c r="N438" s="7" t="str">
        <f>IFERROR(ROUND(AVERAGEIF('Week 5 - Making'!$B:$B,'Product List'!$A438,'Week 5 - Making'!$P:$P),0),"")</f>
        <v/>
      </c>
      <c r="O438" s="7"/>
      <c r="P438" s="7">
        <f t="array" ref="P438">iferror(xlookup(C438,'Product Families'!A:A,'Product Families'!S:S),"")</f>
        <v>0</v>
      </c>
    </row>
    <row r="439" ht="14.25" customHeight="1">
      <c r="A439" s="138" t="s">
        <v>1649</v>
      </c>
      <c r="B439" s="270" t="s">
        <v>1650</v>
      </c>
      <c r="C439" s="138" t="s">
        <v>226</v>
      </c>
      <c r="D439" s="7">
        <f t="array" ref="D439">IFERROR(XLOOKUP($C439,'Product Families'!$A:$A,'Product Families'!$D:$D),"")</f>
        <v>9</v>
      </c>
      <c r="E439" s="7">
        <f t="array" ref="E439">IFERROR(XLOOKUP($C439,'Product Families'!$A:$A,'Product Families'!$E:$E),"")</f>
        <v>10</v>
      </c>
      <c r="F439" s="7">
        <f t="array" ref="F439">IFERROR(XLOOKUP($C439,'Product Families'!$A:$A,'Product Families'!$F:$F),"")</f>
        <v>11</v>
      </c>
      <c r="G439" s="7">
        <f t="array" ref="G439">IFERROR(XLOOKUP($C439,'Product Families'!$A:$A,'Product Families'!$G:$G),"")</f>
        <v>12</v>
      </c>
      <c r="J439" s="7" t="str">
        <f>IFERROR(ROUND(AVERAGEIF('Week 1 - Making'!$B:$B,'Product List'!$A439,'Week 1 - Making'!$P:$P),0),"")</f>
        <v/>
      </c>
      <c r="K439" s="7" t="str">
        <f>IFERROR(ROUND(AVERAGEIF('Week 2 - Making'!$B:$B,'Product List'!$A439,'Week 2 - Making'!$P:$P),0),"")</f>
        <v/>
      </c>
      <c r="L439" s="263" t="str">
        <f>IFERROR(ROUND(AVERAGEIF('Week 3 - Making'!$B:$B,'Product List'!$A439,'Week 3 - Making'!$P:$P),0),"")</f>
        <v/>
      </c>
      <c r="M439" s="7" t="str">
        <f>IFERROR(ROUND(AVERAGEIF('Week 4 - Making'!$B:$B,'Product List'!$A439,'Week 4 - Making'!$P:$P),0),"")</f>
        <v/>
      </c>
      <c r="N439" s="7" t="str">
        <f>IFERROR(ROUND(AVERAGEIF('Week 5 - Making'!$B:$B,'Product List'!$A439,'Week 5 - Making'!$P:$P),0),"")</f>
        <v/>
      </c>
      <c r="O439" s="7"/>
      <c r="P439" s="7">
        <f t="array" ref="P439">iferror(xlookup(C439,'Product Families'!A:A,'Product Families'!S:S),"")</f>
        <v>0</v>
      </c>
    </row>
    <row r="440" ht="14.25" customHeight="1">
      <c r="A440" s="138" t="s">
        <v>1653</v>
      </c>
      <c r="B440" s="270" t="s">
        <v>1654</v>
      </c>
      <c r="C440" s="138" t="s">
        <v>226</v>
      </c>
      <c r="D440" s="7">
        <f t="array" ref="D440">IFERROR(XLOOKUP($C440,'Product Families'!$A:$A,'Product Families'!$D:$D),"")</f>
        <v>9</v>
      </c>
      <c r="E440" s="7">
        <f t="array" ref="E440">IFERROR(XLOOKUP($C440,'Product Families'!$A:$A,'Product Families'!$E:$E),"")</f>
        <v>10</v>
      </c>
      <c r="F440" s="7">
        <f t="array" ref="F440">IFERROR(XLOOKUP($C440,'Product Families'!$A:$A,'Product Families'!$F:$F),"")</f>
        <v>11</v>
      </c>
      <c r="G440" s="7">
        <f t="array" ref="G440">IFERROR(XLOOKUP($C440,'Product Families'!$A:$A,'Product Families'!$G:$G),"")</f>
        <v>12</v>
      </c>
      <c r="J440" s="7" t="str">
        <f>IFERROR(ROUND(AVERAGEIF('Week 1 - Making'!$B:$B,'Product List'!$A440,'Week 1 - Making'!$P:$P),0),"")</f>
        <v/>
      </c>
      <c r="K440" s="7" t="str">
        <f>IFERROR(ROUND(AVERAGEIF('Week 2 - Making'!$B:$B,'Product List'!$A440,'Week 2 - Making'!$P:$P),0),"")</f>
        <v/>
      </c>
      <c r="L440" s="263" t="str">
        <f>IFERROR(ROUND(AVERAGEIF('Week 3 - Making'!$B:$B,'Product List'!$A440,'Week 3 - Making'!$P:$P),0),"")</f>
        <v/>
      </c>
      <c r="M440" s="7" t="str">
        <f>IFERROR(ROUND(AVERAGEIF('Week 4 - Making'!$B:$B,'Product List'!$A440,'Week 4 - Making'!$P:$P),0),"")</f>
        <v/>
      </c>
      <c r="N440" s="7" t="str">
        <f>IFERROR(ROUND(AVERAGEIF('Week 5 - Making'!$B:$B,'Product List'!$A440,'Week 5 - Making'!$P:$P),0),"")</f>
        <v/>
      </c>
      <c r="O440" s="7"/>
      <c r="P440" s="7">
        <f t="array" ref="P440">iferror(xlookup(C440,'Product Families'!A:A,'Product Families'!S:S),"")</f>
        <v>0</v>
      </c>
    </row>
    <row r="441" ht="14.25" customHeight="1">
      <c r="A441" s="138" t="s">
        <v>1658</v>
      </c>
      <c r="B441" s="270" t="s">
        <v>1659</v>
      </c>
      <c r="C441" s="138" t="s">
        <v>226</v>
      </c>
      <c r="D441" s="7">
        <f t="array" ref="D441">IFERROR(XLOOKUP($C441,'Product Families'!$A:$A,'Product Families'!$D:$D),"")</f>
        <v>9</v>
      </c>
      <c r="E441" s="7">
        <f t="array" ref="E441">IFERROR(XLOOKUP($C441,'Product Families'!$A:$A,'Product Families'!$E:$E),"")</f>
        <v>10</v>
      </c>
      <c r="F441" s="7">
        <f t="array" ref="F441">IFERROR(XLOOKUP($C441,'Product Families'!$A:$A,'Product Families'!$F:$F),"")</f>
        <v>11</v>
      </c>
      <c r="G441" s="7">
        <f t="array" ref="G441">IFERROR(XLOOKUP($C441,'Product Families'!$A:$A,'Product Families'!$G:$G),"")</f>
        <v>12</v>
      </c>
      <c r="J441" s="7" t="str">
        <f>IFERROR(ROUND(AVERAGEIF('Week 1 - Making'!$B:$B,'Product List'!$A441,'Week 1 - Making'!$P:$P),0),"")</f>
        <v/>
      </c>
      <c r="K441" s="7" t="str">
        <f>IFERROR(ROUND(AVERAGEIF('Week 2 - Making'!$B:$B,'Product List'!$A441,'Week 2 - Making'!$P:$P),0),"")</f>
        <v/>
      </c>
      <c r="L441" s="263" t="str">
        <f>IFERROR(ROUND(AVERAGEIF('Week 3 - Making'!$B:$B,'Product List'!$A441,'Week 3 - Making'!$P:$P),0),"")</f>
        <v/>
      </c>
      <c r="M441" s="7" t="str">
        <f>IFERROR(ROUND(AVERAGEIF('Week 4 - Making'!$B:$B,'Product List'!$A441,'Week 4 - Making'!$P:$P),0),"")</f>
        <v/>
      </c>
      <c r="N441" s="7" t="str">
        <f>IFERROR(ROUND(AVERAGEIF('Week 5 - Making'!$B:$B,'Product List'!$A441,'Week 5 - Making'!$P:$P),0),"")</f>
        <v/>
      </c>
      <c r="O441" s="7"/>
      <c r="P441" s="7">
        <f t="array" ref="P441">iferror(xlookup(C441,'Product Families'!A:A,'Product Families'!S:S),"")</f>
        <v>0</v>
      </c>
    </row>
    <row r="442" ht="14.25" customHeight="1">
      <c r="A442" s="138" t="s">
        <v>1681</v>
      </c>
      <c r="B442" s="270" t="s">
        <v>1682</v>
      </c>
      <c r="C442" s="138" t="s">
        <v>226</v>
      </c>
      <c r="D442" s="7">
        <f t="array" ref="D442">IFERROR(XLOOKUP($C442,'Product Families'!$A:$A,'Product Families'!$D:$D),"")</f>
        <v>9</v>
      </c>
      <c r="E442" s="7">
        <f t="array" ref="E442">IFERROR(XLOOKUP($C442,'Product Families'!$A:$A,'Product Families'!$E:$E),"")</f>
        <v>10</v>
      </c>
      <c r="F442" s="7">
        <f t="array" ref="F442">IFERROR(XLOOKUP($C442,'Product Families'!$A:$A,'Product Families'!$F:$F),"")</f>
        <v>11</v>
      </c>
      <c r="G442" s="7">
        <f t="array" ref="G442">IFERROR(XLOOKUP($C442,'Product Families'!$A:$A,'Product Families'!$G:$G),"")</f>
        <v>12</v>
      </c>
      <c r="J442" s="7" t="str">
        <f>IFERROR(ROUND(AVERAGEIF('Week 1 - Making'!$B:$B,'Product List'!$A442,'Week 1 - Making'!$P:$P),0),"")</f>
        <v/>
      </c>
      <c r="K442" s="7" t="str">
        <f>IFERROR(ROUND(AVERAGEIF('Week 2 - Making'!$B:$B,'Product List'!$A442,'Week 2 - Making'!$P:$P),0),"")</f>
        <v/>
      </c>
      <c r="L442" s="263" t="str">
        <f>IFERROR(ROUND(AVERAGEIF('Week 3 - Making'!$B:$B,'Product List'!$A442,'Week 3 - Making'!$P:$P),0),"")</f>
        <v/>
      </c>
      <c r="M442" s="7" t="str">
        <f>IFERROR(ROUND(AVERAGEIF('Week 4 - Making'!$B:$B,'Product List'!$A442,'Week 4 - Making'!$P:$P),0),"")</f>
        <v/>
      </c>
      <c r="N442" s="7" t="str">
        <f>IFERROR(ROUND(AVERAGEIF('Week 5 - Making'!$B:$B,'Product List'!$A442,'Week 5 - Making'!$P:$P),0),"")</f>
        <v/>
      </c>
      <c r="O442" s="7"/>
      <c r="P442" s="7">
        <f t="array" ref="P442">iferror(xlookup(C442,'Product Families'!A:A,'Product Families'!S:S),"")</f>
        <v>0</v>
      </c>
    </row>
    <row r="443" ht="14.25" customHeight="1">
      <c r="A443" s="122" t="s">
        <v>1684</v>
      </c>
      <c r="B443" s="270" t="s">
        <v>1685</v>
      </c>
      <c r="C443" s="122" t="s">
        <v>101</v>
      </c>
      <c r="D443" s="7">
        <f t="array" ref="D443">IFERROR(XLOOKUP($C443,'Product Families'!$A:$A,'Product Families'!$D:$D),"")</f>
        <v>260</v>
      </c>
      <c r="E443" s="7">
        <f t="array" ref="E443">IFERROR(XLOOKUP($C443,'Product Families'!$A:$A,'Product Families'!$E:$E),"")</f>
        <v>266</v>
      </c>
      <c r="F443" s="7">
        <f t="array" ref="F443">IFERROR(XLOOKUP($C443,'Product Families'!$A:$A,'Product Families'!$F:$F),"")</f>
        <v>287</v>
      </c>
      <c r="G443" s="7">
        <f t="array" ref="G443">IFERROR(XLOOKUP($C443,'Product Families'!$A:$A,'Product Families'!$G:$G),"")</f>
        <v>307</v>
      </c>
      <c r="J443" s="7" t="str">
        <f>IFERROR(ROUND(AVERAGEIF('Week 1 - Making'!$B:$B,'Product List'!$A443,'Week 1 - Making'!$P:$P),0),"")</f>
        <v/>
      </c>
      <c r="K443" s="7" t="str">
        <f>IFERROR(ROUND(AVERAGEIF('Week 2 - Making'!$B:$B,'Product List'!$A443,'Week 2 - Making'!$P:$P),0),"")</f>
        <v/>
      </c>
      <c r="L443" s="263" t="str">
        <f>IFERROR(ROUND(AVERAGEIF('Week 3 - Making'!$B:$B,'Product List'!$A443,'Week 3 - Making'!$P:$P),0),"")</f>
        <v/>
      </c>
      <c r="M443" s="7" t="str">
        <f>IFERROR(ROUND(AVERAGEIF('Week 4 - Making'!$B:$B,'Product List'!$A443,'Week 4 - Making'!$P:$P),0),"")</f>
        <v/>
      </c>
      <c r="N443" s="7" t="str">
        <f>IFERROR(ROUND(AVERAGEIF('Week 5 - Making'!$B:$B,'Product List'!$A443,'Week 5 - Making'!$P:$P),0),"")</f>
        <v/>
      </c>
      <c r="O443" s="7"/>
      <c r="P443" s="7">
        <f t="array" ref="P443">iferror(xlookup(C443,'Product Families'!A:A,'Product Families'!S:S),"")</f>
        <v>0</v>
      </c>
    </row>
    <row r="444" ht="14.25" customHeight="1">
      <c r="A444" s="122" t="s">
        <v>1687</v>
      </c>
      <c r="B444" s="270" t="s">
        <v>1685</v>
      </c>
      <c r="C444" s="122" t="s">
        <v>126</v>
      </c>
      <c r="D444" s="7">
        <f t="array" ref="D444">IFERROR(XLOOKUP($C444,'Product Families'!$A:$A,'Product Families'!$D:$D),"")</f>
        <v>34</v>
      </c>
      <c r="E444" s="7">
        <f t="array" ref="E444">IFERROR(XLOOKUP($C444,'Product Families'!$A:$A,'Product Families'!$E:$E),"")</f>
        <v>35</v>
      </c>
      <c r="F444" s="7">
        <f t="array" ref="F444">IFERROR(XLOOKUP($C444,'Product Families'!$A:$A,'Product Families'!$F:$F),"")</f>
        <v>38</v>
      </c>
      <c r="G444" s="7">
        <f t="array" ref="G444">IFERROR(XLOOKUP($C444,'Product Families'!$A:$A,'Product Families'!$G:$G),"")</f>
        <v>41</v>
      </c>
      <c r="J444" s="7" t="str">
        <f>IFERROR(ROUND(AVERAGEIF('Week 1 - Making'!$B:$B,'Product List'!$A444,'Week 1 - Making'!$P:$P),0),"")</f>
        <v/>
      </c>
      <c r="K444" s="7" t="str">
        <f>IFERROR(ROUND(AVERAGEIF('Week 2 - Making'!$B:$B,'Product List'!$A444,'Week 2 - Making'!$P:$P),0),"")</f>
        <v/>
      </c>
      <c r="L444" s="263" t="str">
        <f>IFERROR(ROUND(AVERAGEIF('Week 3 - Making'!$B:$B,'Product List'!$A444,'Week 3 - Making'!$P:$P),0),"")</f>
        <v/>
      </c>
      <c r="M444" s="7" t="str">
        <f>IFERROR(ROUND(AVERAGEIF('Week 4 - Making'!$B:$B,'Product List'!$A444,'Week 4 - Making'!$P:$P),0),"")</f>
        <v/>
      </c>
      <c r="N444" s="7" t="str">
        <f>IFERROR(ROUND(AVERAGEIF('Week 5 - Making'!$B:$B,'Product List'!$A444,'Week 5 - Making'!$P:$P),0),"")</f>
        <v/>
      </c>
      <c r="O444" s="7"/>
      <c r="P444" s="7">
        <f t="array" ref="P444">iferror(xlookup(C444,'Product Families'!A:A,'Product Families'!S:S),"")</f>
        <v>0</v>
      </c>
    </row>
    <row r="445" ht="14.25" customHeight="1">
      <c r="A445" s="122" t="s">
        <v>1688</v>
      </c>
      <c r="B445" s="270" t="s">
        <v>1689</v>
      </c>
      <c r="C445" s="122" t="s">
        <v>101</v>
      </c>
      <c r="D445" s="7">
        <f t="array" ref="D445">IFERROR(XLOOKUP($C445,'Product Families'!$A:$A,'Product Families'!$D:$D),"")</f>
        <v>260</v>
      </c>
      <c r="E445" s="7">
        <f t="array" ref="E445">IFERROR(XLOOKUP($C445,'Product Families'!$A:$A,'Product Families'!$E:$E),"")</f>
        <v>266</v>
      </c>
      <c r="F445" s="7">
        <f t="array" ref="F445">IFERROR(XLOOKUP($C445,'Product Families'!$A:$A,'Product Families'!$F:$F),"")</f>
        <v>287</v>
      </c>
      <c r="G445" s="7">
        <f t="array" ref="G445">IFERROR(XLOOKUP($C445,'Product Families'!$A:$A,'Product Families'!$G:$G),"")</f>
        <v>307</v>
      </c>
      <c r="J445" s="7" t="str">
        <f>IFERROR(ROUND(AVERAGEIF('Week 1 - Making'!$B:$B,'Product List'!$A445,'Week 1 - Making'!$P:$P),0),"")</f>
        <v/>
      </c>
      <c r="K445" s="7" t="str">
        <f>IFERROR(ROUND(AVERAGEIF('Week 2 - Making'!$B:$B,'Product List'!$A445,'Week 2 - Making'!$P:$P),0),"")</f>
        <v/>
      </c>
      <c r="L445" s="263" t="str">
        <f>IFERROR(ROUND(AVERAGEIF('Week 3 - Making'!$B:$B,'Product List'!$A445,'Week 3 - Making'!$P:$P),0),"")</f>
        <v/>
      </c>
      <c r="M445" s="7" t="str">
        <f>IFERROR(ROUND(AVERAGEIF('Week 4 - Making'!$B:$B,'Product List'!$A445,'Week 4 - Making'!$P:$P),0),"")</f>
        <v/>
      </c>
      <c r="N445" s="7" t="str">
        <f>IFERROR(ROUND(AVERAGEIF('Week 5 - Making'!$B:$B,'Product List'!$A445,'Week 5 - Making'!$P:$P),0),"")</f>
        <v/>
      </c>
      <c r="O445" s="7"/>
      <c r="P445" s="7">
        <f t="array" ref="P445">iferror(xlookup(C445,'Product Families'!A:A,'Product Families'!S:S),"")</f>
        <v>0</v>
      </c>
    </row>
    <row r="446" ht="14.25" customHeight="1">
      <c r="A446" s="122" t="s">
        <v>1691</v>
      </c>
      <c r="B446" s="270" t="s">
        <v>1689</v>
      </c>
      <c r="C446" s="122" t="s">
        <v>126</v>
      </c>
      <c r="D446" s="7">
        <f t="array" ref="D446">IFERROR(XLOOKUP($C446,'Product Families'!$A:$A,'Product Families'!$D:$D),"")</f>
        <v>34</v>
      </c>
      <c r="E446" s="7">
        <f t="array" ref="E446">IFERROR(XLOOKUP($C446,'Product Families'!$A:$A,'Product Families'!$E:$E),"")</f>
        <v>35</v>
      </c>
      <c r="F446" s="7">
        <f t="array" ref="F446">IFERROR(XLOOKUP($C446,'Product Families'!$A:$A,'Product Families'!$F:$F),"")</f>
        <v>38</v>
      </c>
      <c r="G446" s="7">
        <f t="array" ref="G446">IFERROR(XLOOKUP($C446,'Product Families'!$A:$A,'Product Families'!$G:$G),"")</f>
        <v>41</v>
      </c>
      <c r="J446" s="7">
        <f>IFERROR(ROUND(AVERAGEIF('Week 1 - Making'!$B:$B,'Product List'!$A446,'Week 1 - Making'!$P:$P),0),"")</f>
        <v>44</v>
      </c>
      <c r="K446" s="7" t="str">
        <f>IFERROR(ROUND(AVERAGEIF('Week 2 - Making'!$B:$B,'Product List'!$A446,'Week 2 - Making'!$P:$P),0),"")</f>
        <v/>
      </c>
      <c r="L446" s="263" t="str">
        <f>IFERROR(ROUND(AVERAGEIF('Week 3 - Making'!$B:$B,'Product List'!$A446,'Week 3 - Making'!$P:$P),0),"")</f>
        <v/>
      </c>
      <c r="M446" s="7" t="str">
        <f>IFERROR(ROUND(AVERAGEIF('Week 4 - Making'!$B:$B,'Product List'!$A446,'Week 4 - Making'!$P:$P),0),"")</f>
        <v/>
      </c>
      <c r="N446" s="7" t="str">
        <f>IFERROR(ROUND(AVERAGEIF('Week 5 - Making'!$B:$B,'Product List'!$A446,'Week 5 - Making'!$P:$P),0),"")</f>
        <v/>
      </c>
      <c r="O446" s="7"/>
      <c r="P446" s="7">
        <f t="array" ref="P446">iferror(xlookup(C446,'Product Families'!A:A,'Product Families'!S:S),"")</f>
        <v>0</v>
      </c>
    </row>
    <row r="447" ht="14.25" customHeight="1">
      <c r="A447" s="122" t="s">
        <v>1693</v>
      </c>
      <c r="B447" s="270" t="s">
        <v>1694</v>
      </c>
      <c r="C447" s="122" t="s">
        <v>101</v>
      </c>
      <c r="D447" s="7">
        <f t="array" ref="D447">IFERROR(XLOOKUP($C447,'Product Families'!$A:$A,'Product Families'!$D:$D),"")</f>
        <v>260</v>
      </c>
      <c r="E447" s="7">
        <f t="array" ref="E447">IFERROR(XLOOKUP($C447,'Product Families'!$A:$A,'Product Families'!$E:$E),"")</f>
        <v>266</v>
      </c>
      <c r="F447" s="7">
        <f t="array" ref="F447">IFERROR(XLOOKUP($C447,'Product Families'!$A:$A,'Product Families'!$F:$F),"")</f>
        <v>287</v>
      </c>
      <c r="G447" s="7">
        <f t="array" ref="G447">IFERROR(XLOOKUP($C447,'Product Families'!$A:$A,'Product Families'!$G:$G),"")</f>
        <v>307</v>
      </c>
      <c r="J447" s="7" t="str">
        <f>IFERROR(ROUND(AVERAGEIF('Week 1 - Making'!$B:$B,'Product List'!$A447,'Week 1 - Making'!$P:$P),0),"")</f>
        <v/>
      </c>
      <c r="K447" s="7" t="str">
        <f>IFERROR(ROUND(AVERAGEIF('Week 2 - Making'!$B:$B,'Product List'!$A447,'Week 2 - Making'!$P:$P),0),"")</f>
        <v/>
      </c>
      <c r="L447" s="263" t="str">
        <f>IFERROR(ROUND(AVERAGEIF('Week 3 - Making'!$B:$B,'Product List'!$A447,'Week 3 - Making'!$P:$P),0),"")</f>
        <v/>
      </c>
      <c r="M447" s="7" t="str">
        <f>IFERROR(ROUND(AVERAGEIF('Week 4 - Making'!$B:$B,'Product List'!$A447,'Week 4 - Making'!$P:$P),0),"")</f>
        <v/>
      </c>
      <c r="N447" s="7" t="str">
        <f>IFERROR(ROUND(AVERAGEIF('Week 5 - Making'!$B:$B,'Product List'!$A447,'Week 5 - Making'!$P:$P),0),"")</f>
        <v/>
      </c>
      <c r="O447" s="7"/>
      <c r="P447" s="7">
        <f t="array" ref="P447">iferror(xlookup(C447,'Product Families'!A:A,'Product Families'!S:S),"")</f>
        <v>0</v>
      </c>
    </row>
    <row r="448" ht="14.25" customHeight="1">
      <c r="A448" s="122" t="s">
        <v>1696</v>
      </c>
      <c r="B448" s="270" t="s">
        <v>1694</v>
      </c>
      <c r="C448" s="122" t="s">
        <v>126</v>
      </c>
      <c r="D448" s="7">
        <f t="array" ref="D448">IFERROR(XLOOKUP($C448,'Product Families'!$A:$A,'Product Families'!$D:$D),"")</f>
        <v>34</v>
      </c>
      <c r="E448" s="7">
        <f t="array" ref="E448">IFERROR(XLOOKUP($C448,'Product Families'!$A:$A,'Product Families'!$E:$E),"")</f>
        <v>35</v>
      </c>
      <c r="F448" s="7">
        <f t="array" ref="F448">IFERROR(XLOOKUP($C448,'Product Families'!$A:$A,'Product Families'!$F:$F),"")</f>
        <v>38</v>
      </c>
      <c r="G448" s="7">
        <f t="array" ref="G448">IFERROR(XLOOKUP($C448,'Product Families'!$A:$A,'Product Families'!$G:$G),"")</f>
        <v>41</v>
      </c>
      <c r="J448" s="7">
        <f>IFERROR(ROUND(AVERAGEIF('Week 1 - Making'!$B:$B,'Product List'!$A448,'Week 1 - Making'!$P:$P),0),"")</f>
        <v>41</v>
      </c>
      <c r="K448" s="7" t="str">
        <f>IFERROR(ROUND(AVERAGEIF('Week 2 - Making'!$B:$B,'Product List'!$A448,'Week 2 - Making'!$P:$P),0),"")</f>
        <v/>
      </c>
      <c r="L448" s="263" t="str">
        <f>IFERROR(ROUND(AVERAGEIF('Week 3 - Making'!$B:$B,'Product List'!$A448,'Week 3 - Making'!$P:$P),0),"")</f>
        <v/>
      </c>
      <c r="M448" s="7" t="str">
        <f>IFERROR(ROUND(AVERAGEIF('Week 4 - Making'!$B:$B,'Product List'!$A448,'Week 4 - Making'!$P:$P),0),"")</f>
        <v/>
      </c>
      <c r="N448" s="7" t="str">
        <f>IFERROR(ROUND(AVERAGEIF('Week 5 - Making'!$B:$B,'Product List'!$A448,'Week 5 - Making'!$P:$P),0),"")</f>
        <v/>
      </c>
      <c r="O448" s="7"/>
      <c r="P448" s="7">
        <f t="array" ref="P448">iferror(xlookup(C448,'Product Families'!A:A,'Product Families'!S:S),"")</f>
        <v>0</v>
      </c>
    </row>
    <row r="449" ht="14.25" customHeight="1">
      <c r="A449" s="122" t="s">
        <v>1698</v>
      </c>
      <c r="B449" s="270" t="s">
        <v>1699</v>
      </c>
      <c r="C449" s="122" t="s">
        <v>101</v>
      </c>
      <c r="D449" s="7">
        <f t="array" ref="D449">IFERROR(XLOOKUP($C449,'Product Families'!$A:$A,'Product Families'!$D:$D),"")</f>
        <v>260</v>
      </c>
      <c r="E449" s="7">
        <f t="array" ref="E449">IFERROR(XLOOKUP($C449,'Product Families'!$A:$A,'Product Families'!$E:$E),"")</f>
        <v>266</v>
      </c>
      <c r="F449" s="7">
        <f t="array" ref="F449">IFERROR(XLOOKUP($C449,'Product Families'!$A:$A,'Product Families'!$F:$F),"")</f>
        <v>287</v>
      </c>
      <c r="G449" s="7">
        <f t="array" ref="G449">IFERROR(XLOOKUP($C449,'Product Families'!$A:$A,'Product Families'!$G:$G),"")</f>
        <v>307</v>
      </c>
      <c r="J449" s="7" t="str">
        <f>IFERROR(ROUND(AVERAGEIF('Week 1 - Making'!$B:$B,'Product List'!$A449,'Week 1 - Making'!$P:$P),0),"")</f>
        <v/>
      </c>
      <c r="K449" s="7" t="str">
        <f>IFERROR(ROUND(AVERAGEIF('Week 2 - Making'!$B:$B,'Product List'!$A449,'Week 2 - Making'!$P:$P),0),"")</f>
        <v/>
      </c>
      <c r="L449" s="263" t="str">
        <f>IFERROR(ROUND(AVERAGEIF('Week 3 - Making'!$B:$B,'Product List'!$A449,'Week 3 - Making'!$P:$P),0),"")</f>
        <v/>
      </c>
      <c r="M449" s="7" t="str">
        <f>IFERROR(ROUND(AVERAGEIF('Week 4 - Making'!$B:$B,'Product List'!$A449,'Week 4 - Making'!$P:$P),0),"")</f>
        <v/>
      </c>
      <c r="N449" s="7" t="str">
        <f>IFERROR(ROUND(AVERAGEIF('Week 5 - Making'!$B:$B,'Product List'!$A449,'Week 5 - Making'!$P:$P),0),"")</f>
        <v/>
      </c>
      <c r="O449" s="7"/>
      <c r="P449" s="7">
        <f t="array" ref="P449">iferror(xlookup(C449,'Product Families'!A:A,'Product Families'!S:S),"")</f>
        <v>0</v>
      </c>
    </row>
    <row r="450" ht="14.25" customHeight="1">
      <c r="A450" s="122" t="s">
        <v>1701</v>
      </c>
      <c r="B450" s="270" t="s">
        <v>1699</v>
      </c>
      <c r="C450" s="122" t="s">
        <v>126</v>
      </c>
      <c r="D450" s="7">
        <f t="array" ref="D450">IFERROR(XLOOKUP($C450,'Product Families'!$A:$A,'Product Families'!$D:$D),"")</f>
        <v>34</v>
      </c>
      <c r="E450" s="7">
        <f t="array" ref="E450">IFERROR(XLOOKUP($C450,'Product Families'!$A:$A,'Product Families'!$E:$E),"")</f>
        <v>35</v>
      </c>
      <c r="F450" s="7">
        <f t="array" ref="F450">IFERROR(XLOOKUP($C450,'Product Families'!$A:$A,'Product Families'!$F:$F),"")</f>
        <v>38</v>
      </c>
      <c r="G450" s="7">
        <f t="array" ref="G450">IFERROR(XLOOKUP($C450,'Product Families'!$A:$A,'Product Families'!$G:$G),"")</f>
        <v>41</v>
      </c>
      <c r="J450" s="7">
        <f>IFERROR(ROUND(AVERAGEIF('Week 1 - Making'!$B:$B,'Product List'!$A450,'Week 1 - Making'!$P:$P),0),"")</f>
        <v>39</v>
      </c>
      <c r="K450" s="7" t="str">
        <f>IFERROR(ROUND(AVERAGEIF('Week 2 - Making'!$B:$B,'Product List'!$A450,'Week 2 - Making'!$P:$P),0),"")</f>
        <v/>
      </c>
      <c r="L450" s="263" t="str">
        <f>IFERROR(ROUND(AVERAGEIF('Week 3 - Making'!$B:$B,'Product List'!$A450,'Week 3 - Making'!$P:$P),0),"")</f>
        <v/>
      </c>
      <c r="M450" s="7" t="str">
        <f>IFERROR(ROUND(AVERAGEIF('Week 4 - Making'!$B:$B,'Product List'!$A450,'Week 4 - Making'!$P:$P),0),"")</f>
        <v/>
      </c>
      <c r="N450" s="7" t="str">
        <f>IFERROR(ROUND(AVERAGEIF('Week 5 - Making'!$B:$B,'Product List'!$A450,'Week 5 - Making'!$P:$P),0),"")</f>
        <v/>
      </c>
      <c r="O450" s="7"/>
      <c r="P450" s="7">
        <f t="array" ref="P450">iferror(xlookup(C450,'Product Families'!A:A,'Product Families'!S:S),"")</f>
        <v>0</v>
      </c>
    </row>
    <row r="451" ht="14.25" customHeight="1">
      <c r="A451" s="122" t="s">
        <v>1702</v>
      </c>
      <c r="B451" s="270" t="s">
        <v>1703</v>
      </c>
      <c r="C451" s="122" t="s">
        <v>101</v>
      </c>
      <c r="D451" s="7">
        <f t="array" ref="D451">IFERROR(XLOOKUP($C451,'Product Families'!$A:$A,'Product Families'!$D:$D),"")</f>
        <v>260</v>
      </c>
      <c r="E451" s="7">
        <f t="array" ref="E451">IFERROR(XLOOKUP($C451,'Product Families'!$A:$A,'Product Families'!$E:$E),"")</f>
        <v>266</v>
      </c>
      <c r="F451" s="7">
        <f t="array" ref="F451">IFERROR(XLOOKUP($C451,'Product Families'!$A:$A,'Product Families'!$F:$F),"")</f>
        <v>287</v>
      </c>
      <c r="G451" s="7">
        <f t="array" ref="G451">IFERROR(XLOOKUP($C451,'Product Families'!$A:$A,'Product Families'!$G:$G),"")</f>
        <v>307</v>
      </c>
      <c r="J451" s="7" t="str">
        <f>IFERROR(ROUND(AVERAGEIF('Week 1 - Making'!$B:$B,'Product List'!$A451,'Week 1 - Making'!$P:$P),0),"")</f>
        <v/>
      </c>
      <c r="K451" s="7" t="str">
        <f>IFERROR(ROUND(AVERAGEIF('Week 2 - Making'!$B:$B,'Product List'!$A451,'Week 2 - Making'!$P:$P),0),"")</f>
        <v/>
      </c>
      <c r="L451" s="263" t="str">
        <f>IFERROR(ROUND(AVERAGEIF('Week 3 - Making'!$B:$B,'Product List'!$A451,'Week 3 - Making'!$P:$P),0),"")</f>
        <v/>
      </c>
      <c r="M451" s="7" t="str">
        <f>IFERROR(ROUND(AVERAGEIF('Week 4 - Making'!$B:$B,'Product List'!$A451,'Week 4 - Making'!$P:$P),0),"")</f>
        <v/>
      </c>
      <c r="N451" s="7" t="str">
        <f>IFERROR(ROUND(AVERAGEIF('Week 5 - Making'!$B:$B,'Product List'!$A451,'Week 5 - Making'!$P:$P),0),"")</f>
        <v/>
      </c>
      <c r="O451" s="7"/>
      <c r="P451" s="7">
        <f t="array" ref="P451">iferror(xlookup(C451,'Product Families'!A:A,'Product Families'!S:S),"")</f>
        <v>0</v>
      </c>
    </row>
    <row r="452" ht="14.25" customHeight="1">
      <c r="A452" s="122" t="s">
        <v>1705</v>
      </c>
      <c r="B452" s="270" t="s">
        <v>1703</v>
      </c>
      <c r="C452" s="122" t="s">
        <v>126</v>
      </c>
      <c r="D452" s="7">
        <f t="array" ref="D452">IFERROR(XLOOKUP($C452,'Product Families'!$A:$A,'Product Families'!$D:$D),"")</f>
        <v>34</v>
      </c>
      <c r="E452" s="7">
        <f t="array" ref="E452">IFERROR(XLOOKUP($C452,'Product Families'!$A:$A,'Product Families'!$E:$E),"")</f>
        <v>35</v>
      </c>
      <c r="F452" s="7">
        <f t="array" ref="F452">IFERROR(XLOOKUP($C452,'Product Families'!$A:$A,'Product Families'!$F:$F),"")</f>
        <v>38</v>
      </c>
      <c r="G452" s="7">
        <f t="array" ref="G452">IFERROR(XLOOKUP($C452,'Product Families'!$A:$A,'Product Families'!$G:$G),"")</f>
        <v>41</v>
      </c>
      <c r="J452" s="7" t="str">
        <f>IFERROR(ROUND(AVERAGEIF('Week 1 - Making'!$B:$B,'Product List'!$A452,'Week 1 - Making'!$P:$P),0),"")</f>
        <v/>
      </c>
      <c r="K452" s="7" t="str">
        <f>IFERROR(ROUND(AVERAGEIF('Week 2 - Making'!$B:$B,'Product List'!$A452,'Week 2 - Making'!$P:$P),0),"")</f>
        <v/>
      </c>
      <c r="L452" s="263" t="str">
        <f>IFERROR(ROUND(AVERAGEIF('Week 3 - Making'!$B:$B,'Product List'!$A452,'Week 3 - Making'!$P:$P),0),"")</f>
        <v/>
      </c>
      <c r="M452" s="7" t="str">
        <f>IFERROR(ROUND(AVERAGEIF('Week 4 - Making'!$B:$B,'Product List'!$A452,'Week 4 - Making'!$P:$P),0),"")</f>
        <v/>
      </c>
      <c r="N452" s="7" t="str">
        <f>IFERROR(ROUND(AVERAGEIF('Week 5 - Making'!$B:$B,'Product List'!$A452,'Week 5 - Making'!$P:$P),0),"")</f>
        <v/>
      </c>
      <c r="O452" s="7"/>
      <c r="P452" s="7">
        <f t="array" ref="P452">iferror(xlookup(C452,'Product Families'!A:A,'Product Families'!S:S),"")</f>
        <v>0</v>
      </c>
    </row>
    <row r="453" ht="14.25" customHeight="1">
      <c r="A453" s="122" t="s">
        <v>1706</v>
      </c>
      <c r="B453" s="270" t="s">
        <v>1707</v>
      </c>
      <c r="C453" s="122" t="s">
        <v>101</v>
      </c>
      <c r="D453" s="7">
        <f t="array" ref="D453">IFERROR(XLOOKUP($C453,'Product Families'!$A:$A,'Product Families'!$D:$D),"")</f>
        <v>260</v>
      </c>
      <c r="E453" s="7">
        <f t="array" ref="E453">IFERROR(XLOOKUP($C453,'Product Families'!$A:$A,'Product Families'!$E:$E),"")</f>
        <v>266</v>
      </c>
      <c r="F453" s="7">
        <f t="array" ref="F453">IFERROR(XLOOKUP($C453,'Product Families'!$A:$A,'Product Families'!$F:$F),"")</f>
        <v>287</v>
      </c>
      <c r="G453" s="7">
        <f t="array" ref="G453">IFERROR(XLOOKUP($C453,'Product Families'!$A:$A,'Product Families'!$G:$G),"")</f>
        <v>307</v>
      </c>
      <c r="J453" s="7" t="str">
        <f>IFERROR(ROUND(AVERAGEIF('Week 1 - Making'!$B:$B,'Product List'!$A453,'Week 1 - Making'!$P:$P),0),"")</f>
        <v/>
      </c>
      <c r="K453" s="7" t="str">
        <f>IFERROR(ROUND(AVERAGEIF('Week 2 - Making'!$B:$B,'Product List'!$A453,'Week 2 - Making'!$P:$P),0),"")</f>
        <v/>
      </c>
      <c r="L453" s="263" t="str">
        <f>IFERROR(ROUND(AVERAGEIF('Week 3 - Making'!$B:$B,'Product List'!$A453,'Week 3 - Making'!$P:$P),0),"")</f>
        <v/>
      </c>
      <c r="M453" s="7" t="str">
        <f>IFERROR(ROUND(AVERAGEIF('Week 4 - Making'!$B:$B,'Product List'!$A453,'Week 4 - Making'!$P:$P),0),"")</f>
        <v/>
      </c>
      <c r="N453" s="7" t="str">
        <f>IFERROR(ROUND(AVERAGEIF('Week 5 - Making'!$B:$B,'Product List'!$A453,'Week 5 - Making'!$P:$P),0),"")</f>
        <v/>
      </c>
      <c r="O453" s="7"/>
      <c r="P453" s="7">
        <f t="array" ref="P453">iferror(xlookup(C453,'Product Families'!A:A,'Product Families'!S:S),"")</f>
        <v>0</v>
      </c>
    </row>
    <row r="454" ht="14.25" customHeight="1">
      <c r="A454" s="122" t="s">
        <v>1587</v>
      </c>
      <c r="B454" s="270" t="s">
        <v>1707</v>
      </c>
      <c r="C454" s="122" t="s">
        <v>126</v>
      </c>
      <c r="D454" s="7">
        <f t="array" ref="D454">IFERROR(XLOOKUP($C454,'Product Families'!$A:$A,'Product Families'!$D:$D),"")</f>
        <v>34</v>
      </c>
      <c r="E454" s="7">
        <f t="array" ref="E454">IFERROR(XLOOKUP($C454,'Product Families'!$A:$A,'Product Families'!$E:$E),"")</f>
        <v>35</v>
      </c>
      <c r="F454" s="7">
        <f t="array" ref="F454">IFERROR(XLOOKUP($C454,'Product Families'!$A:$A,'Product Families'!$F:$F),"")</f>
        <v>38</v>
      </c>
      <c r="G454" s="7">
        <f t="array" ref="G454">IFERROR(XLOOKUP($C454,'Product Families'!$A:$A,'Product Families'!$G:$G),"")</f>
        <v>41</v>
      </c>
      <c r="J454" s="7">
        <f>IFERROR(ROUND(AVERAGEIF('Week 1 - Making'!$B:$B,'Product List'!$A454,'Week 1 - Making'!$P:$P),0),"")</f>
        <v>44</v>
      </c>
      <c r="K454" s="7" t="str">
        <f>IFERROR(ROUND(AVERAGEIF('Week 2 - Making'!$B:$B,'Product List'!$A454,'Week 2 - Making'!$P:$P),0),"")</f>
        <v/>
      </c>
      <c r="L454" s="263" t="str">
        <f>IFERROR(ROUND(AVERAGEIF('Week 3 - Making'!$B:$B,'Product List'!$A454,'Week 3 - Making'!$P:$P),0),"")</f>
        <v/>
      </c>
      <c r="M454" s="7" t="str">
        <f>IFERROR(ROUND(AVERAGEIF('Week 4 - Making'!$B:$B,'Product List'!$A454,'Week 4 - Making'!$P:$P),0),"")</f>
        <v/>
      </c>
      <c r="N454" s="7" t="str">
        <f>IFERROR(ROUND(AVERAGEIF('Week 5 - Making'!$B:$B,'Product List'!$A454,'Week 5 - Making'!$P:$P),0),"")</f>
        <v/>
      </c>
      <c r="O454" s="7"/>
      <c r="P454" s="7">
        <f t="array" ref="P454">iferror(xlookup(C454,'Product Families'!A:A,'Product Families'!S:S),"")</f>
        <v>0</v>
      </c>
    </row>
    <row r="455" ht="14.25" customHeight="1">
      <c r="A455" s="122" t="s">
        <v>1708</v>
      </c>
      <c r="B455" s="270" t="s">
        <v>1709</v>
      </c>
      <c r="C455" s="122" t="s">
        <v>101</v>
      </c>
      <c r="D455" s="7">
        <f t="array" ref="D455">IFERROR(XLOOKUP($C455,'Product Families'!$A:$A,'Product Families'!$D:$D),"")</f>
        <v>260</v>
      </c>
      <c r="E455" s="7">
        <f t="array" ref="E455">IFERROR(XLOOKUP($C455,'Product Families'!$A:$A,'Product Families'!$E:$E),"")</f>
        <v>266</v>
      </c>
      <c r="F455" s="7">
        <f t="array" ref="F455">IFERROR(XLOOKUP($C455,'Product Families'!$A:$A,'Product Families'!$F:$F),"")</f>
        <v>287</v>
      </c>
      <c r="G455" s="7">
        <f t="array" ref="G455">IFERROR(XLOOKUP($C455,'Product Families'!$A:$A,'Product Families'!$G:$G),"")</f>
        <v>307</v>
      </c>
      <c r="J455" s="7" t="str">
        <f>IFERROR(ROUND(AVERAGEIF('Week 1 - Making'!$B:$B,'Product List'!$A455,'Week 1 - Making'!$P:$P),0),"")</f>
        <v/>
      </c>
      <c r="K455" s="7" t="str">
        <f>IFERROR(ROUND(AVERAGEIF('Week 2 - Making'!$B:$B,'Product List'!$A455,'Week 2 - Making'!$P:$P),0),"")</f>
        <v/>
      </c>
      <c r="L455" s="263" t="str">
        <f>IFERROR(ROUND(AVERAGEIF('Week 3 - Making'!$B:$B,'Product List'!$A455,'Week 3 - Making'!$P:$P),0),"")</f>
        <v/>
      </c>
      <c r="M455" s="7" t="str">
        <f>IFERROR(ROUND(AVERAGEIF('Week 4 - Making'!$B:$B,'Product List'!$A455,'Week 4 - Making'!$P:$P),0),"")</f>
        <v/>
      </c>
      <c r="N455" s="7" t="str">
        <f>IFERROR(ROUND(AVERAGEIF('Week 5 - Making'!$B:$B,'Product List'!$A455,'Week 5 - Making'!$P:$P),0),"")</f>
        <v/>
      </c>
      <c r="O455" s="7"/>
      <c r="P455" s="7">
        <f t="array" ref="P455">iferror(xlookup(C455,'Product Families'!A:A,'Product Families'!S:S),"")</f>
        <v>0</v>
      </c>
    </row>
    <row r="456" ht="14.25" customHeight="1">
      <c r="A456" s="122" t="s">
        <v>1710</v>
      </c>
      <c r="B456" s="270" t="s">
        <v>1709</v>
      </c>
      <c r="C456" s="122" t="s">
        <v>126</v>
      </c>
      <c r="D456" s="7">
        <f t="array" ref="D456">IFERROR(XLOOKUP($C456,'Product Families'!$A:$A,'Product Families'!$D:$D),"")</f>
        <v>34</v>
      </c>
      <c r="E456" s="7">
        <f t="array" ref="E456">IFERROR(XLOOKUP($C456,'Product Families'!$A:$A,'Product Families'!$E:$E),"")</f>
        <v>35</v>
      </c>
      <c r="F456" s="7">
        <f t="array" ref="F456">IFERROR(XLOOKUP($C456,'Product Families'!$A:$A,'Product Families'!$F:$F),"")</f>
        <v>38</v>
      </c>
      <c r="G456" s="7">
        <f t="array" ref="G456">IFERROR(XLOOKUP($C456,'Product Families'!$A:$A,'Product Families'!$G:$G),"")</f>
        <v>41</v>
      </c>
      <c r="J456" s="7" t="str">
        <f>IFERROR(ROUND(AVERAGEIF('Week 1 - Making'!$B:$B,'Product List'!$A456,'Week 1 - Making'!$P:$P),0),"")</f>
        <v/>
      </c>
      <c r="K456" s="7" t="str">
        <f>IFERROR(ROUND(AVERAGEIF('Week 2 - Making'!$B:$B,'Product List'!$A456,'Week 2 - Making'!$P:$P),0),"")</f>
        <v/>
      </c>
      <c r="L456" s="263" t="str">
        <f>IFERROR(ROUND(AVERAGEIF('Week 3 - Making'!$B:$B,'Product List'!$A456,'Week 3 - Making'!$P:$P),0),"")</f>
        <v/>
      </c>
      <c r="M456" s="7" t="str">
        <f>IFERROR(ROUND(AVERAGEIF('Week 4 - Making'!$B:$B,'Product List'!$A456,'Week 4 - Making'!$P:$P),0),"")</f>
        <v/>
      </c>
      <c r="N456" s="7" t="str">
        <f>IFERROR(ROUND(AVERAGEIF('Week 5 - Making'!$B:$B,'Product List'!$A456,'Week 5 - Making'!$P:$P),0),"")</f>
        <v/>
      </c>
      <c r="O456" s="7"/>
      <c r="P456" s="7">
        <f t="array" ref="P456">iferror(xlookup(C456,'Product Families'!A:A,'Product Families'!S:S),"")</f>
        <v>0</v>
      </c>
    </row>
    <row r="457" ht="14.25" customHeight="1">
      <c r="A457" s="122" t="s">
        <v>1711</v>
      </c>
      <c r="B457" s="270" t="s">
        <v>1712</v>
      </c>
      <c r="C457" s="122" t="s">
        <v>101</v>
      </c>
      <c r="D457" s="7">
        <f t="array" ref="D457">IFERROR(XLOOKUP($C457,'Product Families'!$A:$A,'Product Families'!$D:$D),"")</f>
        <v>260</v>
      </c>
      <c r="E457" s="7">
        <f t="array" ref="E457">IFERROR(XLOOKUP($C457,'Product Families'!$A:$A,'Product Families'!$E:$E),"")</f>
        <v>266</v>
      </c>
      <c r="F457" s="7">
        <f t="array" ref="F457">IFERROR(XLOOKUP($C457,'Product Families'!$A:$A,'Product Families'!$F:$F),"")</f>
        <v>287</v>
      </c>
      <c r="G457" s="7">
        <f t="array" ref="G457">IFERROR(XLOOKUP($C457,'Product Families'!$A:$A,'Product Families'!$G:$G),"")</f>
        <v>307</v>
      </c>
      <c r="J457" s="7" t="str">
        <f>IFERROR(ROUND(AVERAGEIF('Week 1 - Making'!$B:$B,'Product List'!$A457,'Week 1 - Making'!$P:$P),0),"")</f>
        <v/>
      </c>
      <c r="K457" s="7" t="str">
        <f>IFERROR(ROUND(AVERAGEIF('Week 2 - Making'!$B:$B,'Product List'!$A457,'Week 2 - Making'!$P:$P),0),"")</f>
        <v/>
      </c>
      <c r="L457" s="263" t="str">
        <f>IFERROR(ROUND(AVERAGEIF('Week 3 - Making'!$B:$B,'Product List'!$A457,'Week 3 - Making'!$P:$P),0),"")</f>
        <v/>
      </c>
      <c r="M457" s="7" t="str">
        <f>IFERROR(ROUND(AVERAGEIF('Week 4 - Making'!$B:$B,'Product List'!$A457,'Week 4 - Making'!$P:$P),0),"")</f>
        <v/>
      </c>
      <c r="N457" s="7" t="str">
        <f>IFERROR(ROUND(AVERAGEIF('Week 5 - Making'!$B:$B,'Product List'!$A457,'Week 5 - Making'!$P:$P),0),"")</f>
        <v/>
      </c>
      <c r="O457" s="7"/>
      <c r="P457" s="7">
        <f t="array" ref="P457">iferror(xlookup(C457,'Product Families'!A:A,'Product Families'!S:S),"")</f>
        <v>0</v>
      </c>
    </row>
    <row r="458" ht="14.25" customHeight="1">
      <c r="A458" s="122" t="s">
        <v>1713</v>
      </c>
      <c r="B458" s="270" t="s">
        <v>1712</v>
      </c>
      <c r="C458" s="122" t="s">
        <v>126</v>
      </c>
      <c r="D458" s="7">
        <f t="array" ref="D458">IFERROR(XLOOKUP($C458,'Product Families'!$A:$A,'Product Families'!$D:$D),"")</f>
        <v>34</v>
      </c>
      <c r="E458" s="7">
        <f t="array" ref="E458">IFERROR(XLOOKUP($C458,'Product Families'!$A:$A,'Product Families'!$E:$E),"")</f>
        <v>35</v>
      </c>
      <c r="F458" s="7">
        <f t="array" ref="F458">IFERROR(XLOOKUP($C458,'Product Families'!$A:$A,'Product Families'!$F:$F),"")</f>
        <v>38</v>
      </c>
      <c r="G458" s="7">
        <f t="array" ref="G458">IFERROR(XLOOKUP($C458,'Product Families'!$A:$A,'Product Families'!$G:$G),"")</f>
        <v>41</v>
      </c>
      <c r="J458" s="7" t="str">
        <f>IFERROR(ROUND(AVERAGEIF('Week 1 - Making'!$B:$B,'Product List'!$A458,'Week 1 - Making'!$P:$P),0),"")</f>
        <v/>
      </c>
      <c r="K458" s="7" t="str">
        <f>IFERROR(ROUND(AVERAGEIF('Week 2 - Making'!$B:$B,'Product List'!$A458,'Week 2 - Making'!$P:$P),0),"")</f>
        <v/>
      </c>
      <c r="L458" s="263" t="str">
        <f>IFERROR(ROUND(AVERAGEIF('Week 3 - Making'!$B:$B,'Product List'!$A458,'Week 3 - Making'!$P:$P),0),"")</f>
        <v/>
      </c>
      <c r="M458" s="7" t="str">
        <f>IFERROR(ROUND(AVERAGEIF('Week 4 - Making'!$B:$B,'Product List'!$A458,'Week 4 - Making'!$P:$P),0),"")</f>
        <v/>
      </c>
      <c r="N458" s="7" t="str">
        <f>IFERROR(ROUND(AVERAGEIF('Week 5 - Making'!$B:$B,'Product List'!$A458,'Week 5 - Making'!$P:$P),0),"")</f>
        <v/>
      </c>
      <c r="O458" s="7"/>
      <c r="P458" s="7">
        <f t="array" ref="P458">iferror(xlookup(C458,'Product Families'!A:A,'Product Families'!S:S),"")</f>
        <v>0</v>
      </c>
    </row>
    <row r="459" ht="14.25" customHeight="1">
      <c r="A459" s="138" t="s">
        <v>1715</v>
      </c>
      <c r="B459" s="270" t="s">
        <v>1716</v>
      </c>
      <c r="C459" s="122" t="s">
        <v>101</v>
      </c>
      <c r="D459" s="7">
        <f t="array" ref="D459">IFERROR(XLOOKUP($C459,'Product Families'!$A:$A,'Product Families'!$D:$D),"")</f>
        <v>260</v>
      </c>
      <c r="E459" s="7">
        <f t="array" ref="E459">IFERROR(XLOOKUP($C459,'Product Families'!$A:$A,'Product Families'!$E:$E),"")</f>
        <v>266</v>
      </c>
      <c r="F459" s="7">
        <f t="array" ref="F459">IFERROR(XLOOKUP($C459,'Product Families'!$A:$A,'Product Families'!$F:$F),"")</f>
        <v>287</v>
      </c>
      <c r="G459" s="7">
        <f t="array" ref="G459">IFERROR(XLOOKUP($C459,'Product Families'!$A:$A,'Product Families'!$G:$G),"")</f>
        <v>307</v>
      </c>
      <c r="J459" s="7" t="str">
        <f>IFERROR(ROUND(AVERAGEIF('Week 1 - Making'!$B:$B,'Product List'!$A459,'Week 1 - Making'!$P:$P),0),"")</f>
        <v/>
      </c>
      <c r="K459" s="7" t="str">
        <f>IFERROR(ROUND(AVERAGEIF('Week 2 - Making'!$B:$B,'Product List'!$A459,'Week 2 - Making'!$P:$P),0),"")</f>
        <v/>
      </c>
      <c r="L459" s="263" t="str">
        <f>IFERROR(ROUND(AVERAGEIF('Week 3 - Making'!$B:$B,'Product List'!$A459,'Week 3 - Making'!$P:$P),0),"")</f>
        <v/>
      </c>
      <c r="M459" s="7" t="str">
        <f>IFERROR(ROUND(AVERAGEIF('Week 4 - Making'!$B:$B,'Product List'!$A459,'Week 4 - Making'!$P:$P),0),"")</f>
        <v/>
      </c>
      <c r="N459" s="7" t="str">
        <f>IFERROR(ROUND(AVERAGEIF('Week 5 - Making'!$B:$B,'Product List'!$A459,'Week 5 - Making'!$P:$P),0),"")</f>
        <v/>
      </c>
      <c r="O459" s="7"/>
      <c r="P459" s="7">
        <f t="array" ref="P459">iferror(xlookup(C459,'Product Families'!A:A,'Product Families'!S:S),"")</f>
        <v>0</v>
      </c>
    </row>
    <row r="460" ht="14.25" customHeight="1">
      <c r="A460" s="138" t="s">
        <v>1719</v>
      </c>
      <c r="B460" s="270" t="s">
        <v>1716</v>
      </c>
      <c r="C460" s="122" t="s">
        <v>126</v>
      </c>
      <c r="D460" s="7">
        <f t="array" ref="D460">IFERROR(XLOOKUP($C460,'Product Families'!$A:$A,'Product Families'!$D:$D),"")</f>
        <v>34</v>
      </c>
      <c r="E460" s="7">
        <f t="array" ref="E460">IFERROR(XLOOKUP($C460,'Product Families'!$A:$A,'Product Families'!$E:$E),"")</f>
        <v>35</v>
      </c>
      <c r="F460" s="7">
        <f t="array" ref="F460">IFERROR(XLOOKUP($C460,'Product Families'!$A:$A,'Product Families'!$F:$F),"")</f>
        <v>38</v>
      </c>
      <c r="G460" s="7">
        <f t="array" ref="G460">IFERROR(XLOOKUP($C460,'Product Families'!$A:$A,'Product Families'!$G:$G),"")</f>
        <v>41</v>
      </c>
      <c r="J460" s="7" t="str">
        <f>IFERROR(ROUND(AVERAGEIF('Week 1 - Making'!$B:$B,'Product List'!$A460,'Week 1 - Making'!$P:$P),0),"")</f>
        <v/>
      </c>
      <c r="K460" s="7" t="str">
        <f>IFERROR(ROUND(AVERAGEIF('Week 2 - Making'!$B:$B,'Product List'!$A460,'Week 2 - Making'!$P:$P),0),"")</f>
        <v/>
      </c>
      <c r="L460" s="263" t="str">
        <f>IFERROR(ROUND(AVERAGEIF('Week 3 - Making'!$B:$B,'Product List'!$A460,'Week 3 - Making'!$P:$P),0),"")</f>
        <v/>
      </c>
      <c r="M460" s="7" t="str">
        <f>IFERROR(ROUND(AVERAGEIF('Week 4 - Making'!$B:$B,'Product List'!$A460,'Week 4 - Making'!$P:$P),0),"")</f>
        <v/>
      </c>
      <c r="N460" s="7" t="str">
        <f>IFERROR(ROUND(AVERAGEIF('Week 5 - Making'!$B:$B,'Product List'!$A460,'Week 5 - Making'!$P:$P),0),"")</f>
        <v/>
      </c>
      <c r="O460" s="7"/>
      <c r="P460" s="7">
        <f t="array" ref="P460">iferror(xlookup(C460,'Product Families'!A:A,'Product Families'!S:S),"")</f>
        <v>0</v>
      </c>
    </row>
    <row r="461" ht="14.25" customHeight="1">
      <c r="A461" s="122" t="s">
        <v>1721</v>
      </c>
      <c r="B461" s="270" t="s">
        <v>1722</v>
      </c>
      <c r="C461" s="122" t="s">
        <v>101</v>
      </c>
      <c r="D461" s="7">
        <f t="array" ref="D461">IFERROR(XLOOKUP($C461,'Product Families'!$A:$A,'Product Families'!$D:$D),"")</f>
        <v>260</v>
      </c>
      <c r="E461" s="7">
        <f t="array" ref="E461">IFERROR(XLOOKUP($C461,'Product Families'!$A:$A,'Product Families'!$E:$E),"")</f>
        <v>266</v>
      </c>
      <c r="F461" s="7">
        <f t="array" ref="F461">IFERROR(XLOOKUP($C461,'Product Families'!$A:$A,'Product Families'!$F:$F),"")</f>
        <v>287</v>
      </c>
      <c r="G461" s="7">
        <f t="array" ref="G461">IFERROR(XLOOKUP($C461,'Product Families'!$A:$A,'Product Families'!$G:$G),"")</f>
        <v>307</v>
      </c>
      <c r="J461" s="7" t="str">
        <f>IFERROR(ROUND(AVERAGEIF('Week 1 - Making'!$B:$B,'Product List'!$A461,'Week 1 - Making'!$P:$P),0),"")</f>
        <v/>
      </c>
      <c r="K461" s="7" t="str">
        <f>IFERROR(ROUND(AVERAGEIF('Week 2 - Making'!$B:$B,'Product List'!$A461,'Week 2 - Making'!$P:$P),0),"")</f>
        <v/>
      </c>
      <c r="L461" s="263" t="str">
        <f>IFERROR(ROUND(AVERAGEIF('Week 3 - Making'!$B:$B,'Product List'!$A461,'Week 3 - Making'!$P:$P),0),"")</f>
        <v/>
      </c>
      <c r="M461" s="7" t="str">
        <f>IFERROR(ROUND(AVERAGEIF('Week 4 - Making'!$B:$B,'Product List'!$A461,'Week 4 - Making'!$P:$P),0),"")</f>
        <v/>
      </c>
      <c r="N461" s="7" t="str">
        <f>IFERROR(ROUND(AVERAGEIF('Week 5 - Making'!$B:$B,'Product List'!$A461,'Week 5 - Making'!$P:$P),0),"")</f>
        <v/>
      </c>
      <c r="O461" s="7"/>
      <c r="P461" s="7">
        <f t="array" ref="P461">iferror(xlookup(C461,'Product Families'!A:A,'Product Families'!S:S),"")</f>
        <v>0</v>
      </c>
    </row>
    <row r="462" ht="14.25" customHeight="1">
      <c r="A462" s="122" t="s">
        <v>1723</v>
      </c>
      <c r="B462" s="270" t="s">
        <v>1722</v>
      </c>
      <c r="C462" s="122" t="s">
        <v>126</v>
      </c>
      <c r="D462" s="7">
        <f t="array" ref="D462">IFERROR(XLOOKUP($C462,'Product Families'!$A:$A,'Product Families'!$D:$D),"")</f>
        <v>34</v>
      </c>
      <c r="E462" s="7">
        <f t="array" ref="E462">IFERROR(XLOOKUP($C462,'Product Families'!$A:$A,'Product Families'!$E:$E),"")</f>
        <v>35</v>
      </c>
      <c r="F462" s="7">
        <f t="array" ref="F462">IFERROR(XLOOKUP($C462,'Product Families'!$A:$A,'Product Families'!$F:$F),"")</f>
        <v>38</v>
      </c>
      <c r="G462" s="7">
        <f t="array" ref="G462">IFERROR(XLOOKUP($C462,'Product Families'!$A:$A,'Product Families'!$G:$G),"")</f>
        <v>41</v>
      </c>
      <c r="J462" s="7" t="str">
        <f>IFERROR(ROUND(AVERAGEIF('Week 1 - Making'!$B:$B,'Product List'!$A462,'Week 1 - Making'!$P:$P),0),"")</f>
        <v/>
      </c>
      <c r="K462" s="7" t="str">
        <f>IFERROR(ROUND(AVERAGEIF('Week 2 - Making'!$B:$B,'Product List'!$A462,'Week 2 - Making'!$P:$P),0),"")</f>
        <v/>
      </c>
      <c r="L462" s="263" t="str">
        <f>IFERROR(ROUND(AVERAGEIF('Week 3 - Making'!$B:$B,'Product List'!$A462,'Week 3 - Making'!$P:$P),0),"")</f>
        <v/>
      </c>
      <c r="M462" s="7" t="str">
        <f>IFERROR(ROUND(AVERAGEIF('Week 4 - Making'!$B:$B,'Product List'!$A462,'Week 4 - Making'!$P:$P),0),"")</f>
        <v/>
      </c>
      <c r="N462" s="7" t="str">
        <f>IFERROR(ROUND(AVERAGEIF('Week 5 - Making'!$B:$B,'Product List'!$A462,'Week 5 - Making'!$P:$P),0),"")</f>
        <v/>
      </c>
      <c r="O462" s="7"/>
      <c r="P462" s="7">
        <f t="array" ref="P462">iferror(xlookup(C462,'Product Families'!A:A,'Product Families'!S:S),"")</f>
        <v>0</v>
      </c>
    </row>
    <row r="463" ht="14.25" customHeight="1">
      <c r="A463" s="122" t="s">
        <v>1724</v>
      </c>
      <c r="B463" s="270" t="s">
        <v>1725</v>
      </c>
      <c r="C463" s="122" t="s">
        <v>235</v>
      </c>
      <c r="D463" s="7">
        <f t="array" ref="D463">IFERROR(XLOOKUP($C463,'Product Families'!$A:$A,'Product Families'!$D:$D),"")</f>
        <v>28</v>
      </c>
      <c r="E463" s="7">
        <f t="array" ref="E463">IFERROR(XLOOKUP($C463,'Product Families'!$A:$A,'Product Families'!$E:$E),"")</f>
        <v>29</v>
      </c>
      <c r="F463" s="7">
        <f t="array" ref="F463">IFERROR(XLOOKUP($C463,'Product Families'!$A:$A,'Product Families'!$F:$F),"")</f>
        <v>31</v>
      </c>
      <c r="G463" s="7">
        <f t="array" ref="G463">IFERROR(XLOOKUP($C463,'Product Families'!$A:$A,'Product Families'!$G:$G),"")</f>
        <v>34</v>
      </c>
      <c r="J463" s="7" t="str">
        <f>IFERROR(ROUND(AVERAGEIF('Week 1 - Making'!$B:$B,'Product List'!$A463,'Week 1 - Making'!$P:$P),0),"")</f>
        <v/>
      </c>
      <c r="K463" s="7" t="str">
        <f>IFERROR(ROUND(AVERAGEIF('Week 2 - Making'!$B:$B,'Product List'!$A463,'Week 2 - Making'!$P:$P),0),"")</f>
        <v/>
      </c>
      <c r="L463" s="263" t="str">
        <f>IFERROR(ROUND(AVERAGEIF('Week 3 - Making'!$B:$B,'Product List'!$A463,'Week 3 - Making'!$P:$P),0),"")</f>
        <v/>
      </c>
      <c r="M463" s="7" t="str">
        <f>IFERROR(ROUND(AVERAGEIF('Week 4 - Making'!$B:$B,'Product List'!$A463,'Week 4 - Making'!$P:$P),0),"")</f>
        <v/>
      </c>
      <c r="N463" s="7" t="str">
        <f>IFERROR(ROUND(AVERAGEIF('Week 5 - Making'!$B:$B,'Product List'!$A463,'Week 5 - Making'!$P:$P),0),"")</f>
        <v/>
      </c>
      <c r="O463" s="7"/>
      <c r="P463" s="7">
        <f t="array" ref="P463">iferror(xlookup(C463,'Product Families'!A:A,'Product Families'!S:S),"")</f>
        <v>0</v>
      </c>
    </row>
    <row r="464" ht="14.25" customHeight="1">
      <c r="A464" s="122" t="s">
        <v>1726</v>
      </c>
      <c r="B464" s="270" t="s">
        <v>1725</v>
      </c>
      <c r="C464" s="122" t="s">
        <v>238</v>
      </c>
      <c r="D464" s="7">
        <f t="array" ref="D464">IFERROR(XLOOKUP($C464,'Product Families'!$A:$A,'Product Families'!$D:$D),"")</f>
        <v>65</v>
      </c>
      <c r="E464" s="7">
        <f t="array" ref="E464">IFERROR(XLOOKUP($C464,'Product Families'!$A:$A,'Product Families'!$E:$E),"")</f>
        <v>67</v>
      </c>
      <c r="F464" s="7">
        <f t="array" ref="F464">IFERROR(XLOOKUP($C464,'Product Families'!$A:$A,'Product Families'!$F:$F),"")</f>
        <v>72</v>
      </c>
      <c r="G464" s="7">
        <f t="array" ref="G464">IFERROR(XLOOKUP($C464,'Product Families'!$A:$A,'Product Families'!$G:$G),"")</f>
        <v>77</v>
      </c>
      <c r="J464" s="7" t="str">
        <f>IFERROR(ROUND(AVERAGEIF('Week 1 - Making'!$B:$B,'Product List'!$A464,'Week 1 - Making'!$P:$P),0),"")</f>
        <v/>
      </c>
      <c r="K464" s="7" t="str">
        <f>IFERROR(ROUND(AVERAGEIF('Week 2 - Making'!$B:$B,'Product List'!$A464,'Week 2 - Making'!$P:$P),0),"")</f>
        <v/>
      </c>
      <c r="L464" s="263" t="str">
        <f>IFERROR(ROUND(AVERAGEIF('Week 3 - Making'!$B:$B,'Product List'!$A464,'Week 3 - Making'!$P:$P),0),"")</f>
        <v/>
      </c>
      <c r="M464" s="7" t="str">
        <f>IFERROR(ROUND(AVERAGEIF('Week 4 - Making'!$B:$B,'Product List'!$A464,'Week 4 - Making'!$P:$P),0),"")</f>
        <v/>
      </c>
      <c r="N464" s="7" t="str">
        <f>IFERROR(ROUND(AVERAGEIF('Week 5 - Making'!$B:$B,'Product List'!$A464,'Week 5 - Making'!$P:$P),0),"")</f>
        <v/>
      </c>
      <c r="O464" s="7"/>
      <c r="P464" s="7">
        <f t="array" ref="P464">iferror(xlookup(C464,'Product Families'!A:A,'Product Families'!S:S),"")</f>
        <v>0</v>
      </c>
    </row>
    <row r="465" ht="14.25" customHeight="1">
      <c r="A465" s="122" t="s">
        <v>1728</v>
      </c>
      <c r="B465" s="270" t="s">
        <v>1729</v>
      </c>
      <c r="C465" s="122" t="s">
        <v>235</v>
      </c>
      <c r="D465" s="7">
        <f t="array" ref="D465">IFERROR(XLOOKUP($C465,'Product Families'!$A:$A,'Product Families'!$D:$D),"")</f>
        <v>28</v>
      </c>
      <c r="E465" s="7">
        <f t="array" ref="E465">IFERROR(XLOOKUP($C465,'Product Families'!$A:$A,'Product Families'!$E:$E),"")</f>
        <v>29</v>
      </c>
      <c r="F465" s="7">
        <f t="array" ref="F465">IFERROR(XLOOKUP($C465,'Product Families'!$A:$A,'Product Families'!$F:$F),"")</f>
        <v>31</v>
      </c>
      <c r="G465" s="7">
        <f t="array" ref="G465">IFERROR(XLOOKUP($C465,'Product Families'!$A:$A,'Product Families'!$G:$G),"")</f>
        <v>34</v>
      </c>
      <c r="J465" s="7" t="str">
        <f>IFERROR(ROUND(AVERAGEIF('Week 1 - Making'!$B:$B,'Product List'!$A465,'Week 1 - Making'!$P:$P),0),"")</f>
        <v/>
      </c>
      <c r="K465" s="7" t="str">
        <f>IFERROR(ROUND(AVERAGEIF('Week 2 - Making'!$B:$B,'Product List'!$A465,'Week 2 - Making'!$P:$P),0),"")</f>
        <v/>
      </c>
      <c r="L465" s="263" t="str">
        <f>IFERROR(ROUND(AVERAGEIF('Week 3 - Making'!$B:$B,'Product List'!$A465,'Week 3 - Making'!$P:$P),0),"")</f>
        <v/>
      </c>
      <c r="M465" s="7" t="str">
        <f>IFERROR(ROUND(AVERAGEIF('Week 4 - Making'!$B:$B,'Product List'!$A465,'Week 4 - Making'!$P:$P),0),"")</f>
        <v/>
      </c>
      <c r="N465" s="7" t="str">
        <f>IFERROR(ROUND(AVERAGEIF('Week 5 - Making'!$B:$B,'Product List'!$A465,'Week 5 - Making'!$P:$P),0),"")</f>
        <v/>
      </c>
      <c r="O465" s="7"/>
      <c r="P465" s="7">
        <f t="array" ref="P465">iferror(xlookup(C465,'Product Families'!A:A,'Product Families'!S:S),"")</f>
        <v>0</v>
      </c>
    </row>
    <row r="466" ht="14.25" customHeight="1">
      <c r="A466" s="122" t="s">
        <v>1731</v>
      </c>
      <c r="B466" s="270" t="s">
        <v>1729</v>
      </c>
      <c r="C466" s="122" t="s">
        <v>238</v>
      </c>
      <c r="D466" s="7">
        <f t="array" ref="D466">IFERROR(XLOOKUP($C466,'Product Families'!$A:$A,'Product Families'!$D:$D),"")</f>
        <v>65</v>
      </c>
      <c r="E466" s="7">
        <f t="array" ref="E466">IFERROR(XLOOKUP($C466,'Product Families'!$A:$A,'Product Families'!$E:$E),"")</f>
        <v>67</v>
      </c>
      <c r="F466" s="7">
        <f t="array" ref="F466">IFERROR(XLOOKUP($C466,'Product Families'!$A:$A,'Product Families'!$F:$F),"")</f>
        <v>72</v>
      </c>
      <c r="G466" s="7">
        <f t="array" ref="G466">IFERROR(XLOOKUP($C466,'Product Families'!$A:$A,'Product Families'!$G:$G),"")</f>
        <v>77</v>
      </c>
      <c r="J466" s="7" t="str">
        <f>IFERROR(ROUND(AVERAGEIF('Week 1 - Making'!$B:$B,'Product List'!$A466,'Week 1 - Making'!$P:$P),0),"")</f>
        <v/>
      </c>
      <c r="K466" s="7" t="str">
        <f>IFERROR(ROUND(AVERAGEIF('Week 2 - Making'!$B:$B,'Product List'!$A466,'Week 2 - Making'!$P:$P),0),"")</f>
        <v/>
      </c>
      <c r="L466" s="263" t="str">
        <f>IFERROR(ROUND(AVERAGEIF('Week 3 - Making'!$B:$B,'Product List'!$A466,'Week 3 - Making'!$P:$P),0),"")</f>
        <v/>
      </c>
      <c r="M466" s="7" t="str">
        <f>IFERROR(ROUND(AVERAGEIF('Week 4 - Making'!$B:$B,'Product List'!$A466,'Week 4 - Making'!$P:$P),0),"")</f>
        <v/>
      </c>
      <c r="N466" s="7" t="str">
        <f>IFERROR(ROUND(AVERAGEIF('Week 5 - Making'!$B:$B,'Product List'!$A466,'Week 5 - Making'!$P:$P),0),"")</f>
        <v/>
      </c>
      <c r="O466" s="7"/>
      <c r="P466" s="7">
        <f t="array" ref="P466">iferror(xlookup(C466,'Product Families'!A:A,'Product Families'!S:S),"")</f>
        <v>0</v>
      </c>
    </row>
    <row r="467" ht="14.25" customHeight="1">
      <c r="A467" s="122" t="s">
        <v>1733</v>
      </c>
      <c r="B467" s="270" t="s">
        <v>1734</v>
      </c>
      <c r="C467" s="122" t="s">
        <v>235</v>
      </c>
      <c r="D467" s="7">
        <f t="array" ref="D467">IFERROR(XLOOKUP($C467,'Product Families'!$A:$A,'Product Families'!$D:$D),"")</f>
        <v>28</v>
      </c>
      <c r="E467" s="7">
        <f t="array" ref="E467">IFERROR(XLOOKUP($C467,'Product Families'!$A:$A,'Product Families'!$E:$E),"")</f>
        <v>29</v>
      </c>
      <c r="F467" s="7">
        <f t="array" ref="F467">IFERROR(XLOOKUP($C467,'Product Families'!$A:$A,'Product Families'!$F:$F),"")</f>
        <v>31</v>
      </c>
      <c r="G467" s="7">
        <f t="array" ref="G467">IFERROR(XLOOKUP($C467,'Product Families'!$A:$A,'Product Families'!$G:$G),"")</f>
        <v>34</v>
      </c>
      <c r="J467" s="7" t="str">
        <f>IFERROR(ROUND(AVERAGEIF('Week 1 - Making'!$B:$B,'Product List'!$A467,'Week 1 - Making'!$P:$P),0),"")</f>
        <v/>
      </c>
      <c r="K467" s="7" t="str">
        <f>IFERROR(ROUND(AVERAGEIF('Week 2 - Making'!$B:$B,'Product List'!$A467,'Week 2 - Making'!$P:$P),0),"")</f>
        <v/>
      </c>
      <c r="L467" s="263" t="str">
        <f>IFERROR(ROUND(AVERAGEIF('Week 3 - Making'!$B:$B,'Product List'!$A467,'Week 3 - Making'!$P:$P),0),"")</f>
        <v/>
      </c>
      <c r="M467" s="7" t="str">
        <f>IFERROR(ROUND(AVERAGEIF('Week 4 - Making'!$B:$B,'Product List'!$A467,'Week 4 - Making'!$P:$P),0),"")</f>
        <v/>
      </c>
      <c r="N467" s="7" t="str">
        <f>IFERROR(ROUND(AVERAGEIF('Week 5 - Making'!$B:$B,'Product List'!$A467,'Week 5 - Making'!$P:$P),0),"")</f>
        <v/>
      </c>
      <c r="O467" s="7"/>
      <c r="P467" s="7">
        <f t="array" ref="P467">iferror(xlookup(C467,'Product Families'!A:A,'Product Families'!S:S),"")</f>
        <v>0</v>
      </c>
    </row>
    <row r="468" ht="14.25" customHeight="1">
      <c r="A468" s="122" t="s">
        <v>1735</v>
      </c>
      <c r="B468" s="270" t="s">
        <v>1734</v>
      </c>
      <c r="C468" s="122" t="s">
        <v>238</v>
      </c>
      <c r="D468" s="7">
        <f t="array" ref="D468">IFERROR(XLOOKUP($C468,'Product Families'!$A:$A,'Product Families'!$D:$D),"")</f>
        <v>65</v>
      </c>
      <c r="E468" s="7">
        <f t="array" ref="E468">IFERROR(XLOOKUP($C468,'Product Families'!$A:$A,'Product Families'!$E:$E),"")</f>
        <v>67</v>
      </c>
      <c r="F468" s="7">
        <f t="array" ref="F468">IFERROR(XLOOKUP($C468,'Product Families'!$A:$A,'Product Families'!$F:$F),"")</f>
        <v>72</v>
      </c>
      <c r="G468" s="7">
        <f t="array" ref="G468">IFERROR(XLOOKUP($C468,'Product Families'!$A:$A,'Product Families'!$G:$G),"")</f>
        <v>77</v>
      </c>
      <c r="J468" s="7" t="str">
        <f>IFERROR(ROUND(AVERAGEIF('Week 1 - Making'!$B:$B,'Product List'!$A468,'Week 1 - Making'!$P:$P),0),"")</f>
        <v/>
      </c>
      <c r="K468" s="7" t="str">
        <f>IFERROR(ROUND(AVERAGEIF('Week 2 - Making'!$B:$B,'Product List'!$A468,'Week 2 - Making'!$P:$P),0),"")</f>
        <v/>
      </c>
      <c r="L468" s="263" t="str">
        <f>IFERROR(ROUND(AVERAGEIF('Week 3 - Making'!$B:$B,'Product List'!$A468,'Week 3 - Making'!$P:$P),0),"")</f>
        <v/>
      </c>
      <c r="M468" s="7" t="str">
        <f>IFERROR(ROUND(AVERAGEIF('Week 4 - Making'!$B:$B,'Product List'!$A468,'Week 4 - Making'!$P:$P),0),"")</f>
        <v/>
      </c>
      <c r="N468" s="7" t="str">
        <f>IFERROR(ROUND(AVERAGEIF('Week 5 - Making'!$B:$B,'Product List'!$A468,'Week 5 - Making'!$P:$P),0),"")</f>
        <v/>
      </c>
      <c r="O468" s="7"/>
      <c r="P468" s="7">
        <f t="array" ref="P468">iferror(xlookup(C468,'Product Families'!A:A,'Product Families'!S:S),"")</f>
        <v>0</v>
      </c>
    </row>
    <row r="469" ht="14.25" customHeight="1">
      <c r="A469" s="122" t="s">
        <v>1736</v>
      </c>
      <c r="B469" s="270" t="s">
        <v>1737</v>
      </c>
      <c r="C469" s="122" t="s">
        <v>235</v>
      </c>
      <c r="D469" s="7">
        <f t="array" ref="D469">IFERROR(XLOOKUP($C469,'Product Families'!$A:$A,'Product Families'!$D:$D),"")</f>
        <v>28</v>
      </c>
      <c r="E469" s="7">
        <f t="array" ref="E469">IFERROR(XLOOKUP($C469,'Product Families'!$A:$A,'Product Families'!$E:$E),"")</f>
        <v>29</v>
      </c>
      <c r="F469" s="7">
        <f t="array" ref="F469">IFERROR(XLOOKUP($C469,'Product Families'!$A:$A,'Product Families'!$F:$F),"")</f>
        <v>31</v>
      </c>
      <c r="G469" s="7">
        <f t="array" ref="G469">IFERROR(XLOOKUP($C469,'Product Families'!$A:$A,'Product Families'!$G:$G),"")</f>
        <v>34</v>
      </c>
      <c r="J469" s="7" t="str">
        <f>IFERROR(ROUND(AVERAGEIF('Week 1 - Making'!$B:$B,'Product List'!$A469,'Week 1 - Making'!$P:$P),0),"")</f>
        <v/>
      </c>
      <c r="K469" s="7" t="str">
        <f>IFERROR(ROUND(AVERAGEIF('Week 2 - Making'!$B:$B,'Product List'!$A469,'Week 2 - Making'!$P:$P),0),"")</f>
        <v/>
      </c>
      <c r="L469" s="263" t="str">
        <f>IFERROR(ROUND(AVERAGEIF('Week 3 - Making'!$B:$B,'Product List'!$A469,'Week 3 - Making'!$P:$P),0),"")</f>
        <v/>
      </c>
      <c r="M469" s="7" t="str">
        <f>IFERROR(ROUND(AVERAGEIF('Week 4 - Making'!$B:$B,'Product List'!$A469,'Week 4 - Making'!$P:$P),0),"")</f>
        <v/>
      </c>
      <c r="N469" s="7" t="str">
        <f>IFERROR(ROUND(AVERAGEIF('Week 5 - Making'!$B:$B,'Product List'!$A469,'Week 5 - Making'!$P:$P),0),"")</f>
        <v/>
      </c>
      <c r="O469" s="7"/>
      <c r="P469" s="7">
        <f t="array" ref="P469">iferror(xlookup(C469,'Product Families'!A:A,'Product Families'!S:S),"")</f>
        <v>0</v>
      </c>
    </row>
    <row r="470" ht="14.25" customHeight="1">
      <c r="A470" s="122" t="s">
        <v>1738</v>
      </c>
      <c r="B470" s="270" t="s">
        <v>1737</v>
      </c>
      <c r="C470" s="122" t="s">
        <v>238</v>
      </c>
      <c r="D470" s="7">
        <f t="array" ref="D470">IFERROR(XLOOKUP($C470,'Product Families'!$A:$A,'Product Families'!$D:$D),"")</f>
        <v>65</v>
      </c>
      <c r="E470" s="7">
        <f t="array" ref="E470">IFERROR(XLOOKUP($C470,'Product Families'!$A:$A,'Product Families'!$E:$E),"")</f>
        <v>67</v>
      </c>
      <c r="F470" s="7">
        <f t="array" ref="F470">IFERROR(XLOOKUP($C470,'Product Families'!$A:$A,'Product Families'!$F:$F),"")</f>
        <v>72</v>
      </c>
      <c r="G470" s="7">
        <f t="array" ref="G470">IFERROR(XLOOKUP($C470,'Product Families'!$A:$A,'Product Families'!$G:$G),"")</f>
        <v>77</v>
      </c>
      <c r="J470" s="7" t="str">
        <f>IFERROR(ROUND(AVERAGEIF('Week 1 - Making'!$B:$B,'Product List'!$A470,'Week 1 - Making'!$P:$P),0),"")</f>
        <v/>
      </c>
      <c r="K470" s="7" t="str">
        <f>IFERROR(ROUND(AVERAGEIF('Week 2 - Making'!$B:$B,'Product List'!$A470,'Week 2 - Making'!$P:$P),0),"")</f>
        <v/>
      </c>
      <c r="L470" s="263" t="str">
        <f>IFERROR(ROUND(AVERAGEIF('Week 3 - Making'!$B:$B,'Product List'!$A470,'Week 3 - Making'!$P:$P),0),"")</f>
        <v/>
      </c>
      <c r="M470" s="7" t="str">
        <f>IFERROR(ROUND(AVERAGEIF('Week 4 - Making'!$B:$B,'Product List'!$A470,'Week 4 - Making'!$P:$P),0),"")</f>
        <v/>
      </c>
      <c r="N470" s="7" t="str">
        <f>IFERROR(ROUND(AVERAGEIF('Week 5 - Making'!$B:$B,'Product List'!$A470,'Week 5 - Making'!$P:$P),0),"")</f>
        <v/>
      </c>
      <c r="O470" s="7"/>
      <c r="P470" s="7">
        <f t="array" ref="P470">iferror(xlookup(C470,'Product Families'!A:A,'Product Families'!S:S),"")</f>
        <v>0</v>
      </c>
    </row>
    <row r="471" ht="14.25" customHeight="1">
      <c r="A471" s="122" t="s">
        <v>1740</v>
      </c>
      <c r="B471" s="270" t="s">
        <v>1741</v>
      </c>
      <c r="C471" s="122" t="s">
        <v>235</v>
      </c>
      <c r="D471" s="7">
        <f t="array" ref="D471">IFERROR(XLOOKUP($C471,'Product Families'!$A:$A,'Product Families'!$D:$D),"")</f>
        <v>28</v>
      </c>
      <c r="E471" s="7">
        <f t="array" ref="E471">IFERROR(XLOOKUP($C471,'Product Families'!$A:$A,'Product Families'!$E:$E),"")</f>
        <v>29</v>
      </c>
      <c r="F471" s="7">
        <f t="array" ref="F471">IFERROR(XLOOKUP($C471,'Product Families'!$A:$A,'Product Families'!$F:$F),"")</f>
        <v>31</v>
      </c>
      <c r="G471" s="7">
        <f t="array" ref="G471">IFERROR(XLOOKUP($C471,'Product Families'!$A:$A,'Product Families'!$G:$G),"")</f>
        <v>34</v>
      </c>
      <c r="J471" s="7" t="str">
        <f>IFERROR(ROUND(AVERAGEIF('Week 1 - Making'!$B:$B,'Product List'!$A471,'Week 1 - Making'!$P:$P),0),"")</f>
        <v/>
      </c>
      <c r="K471" s="7" t="str">
        <f>IFERROR(ROUND(AVERAGEIF('Week 2 - Making'!$B:$B,'Product List'!$A471,'Week 2 - Making'!$P:$P),0),"")</f>
        <v/>
      </c>
      <c r="L471" s="263" t="str">
        <f>IFERROR(ROUND(AVERAGEIF('Week 3 - Making'!$B:$B,'Product List'!$A471,'Week 3 - Making'!$P:$P),0),"")</f>
        <v/>
      </c>
      <c r="M471" s="7" t="str">
        <f>IFERROR(ROUND(AVERAGEIF('Week 4 - Making'!$B:$B,'Product List'!$A471,'Week 4 - Making'!$P:$P),0),"")</f>
        <v/>
      </c>
      <c r="N471" s="7" t="str">
        <f>IFERROR(ROUND(AVERAGEIF('Week 5 - Making'!$B:$B,'Product List'!$A471,'Week 5 - Making'!$P:$P),0),"")</f>
        <v/>
      </c>
      <c r="O471" s="7"/>
      <c r="P471" s="7">
        <f t="array" ref="P471">iferror(xlookup(C471,'Product Families'!A:A,'Product Families'!S:S),"")</f>
        <v>0</v>
      </c>
    </row>
    <row r="472" ht="14.25" customHeight="1">
      <c r="A472" s="122" t="s">
        <v>1743</v>
      </c>
      <c r="B472" s="270" t="s">
        <v>1741</v>
      </c>
      <c r="C472" s="122" t="s">
        <v>238</v>
      </c>
      <c r="D472" s="7">
        <f t="array" ref="D472">IFERROR(XLOOKUP($C472,'Product Families'!$A:$A,'Product Families'!$D:$D),"")</f>
        <v>65</v>
      </c>
      <c r="E472" s="7">
        <f t="array" ref="E472">IFERROR(XLOOKUP($C472,'Product Families'!$A:$A,'Product Families'!$E:$E),"")</f>
        <v>67</v>
      </c>
      <c r="F472" s="7">
        <f t="array" ref="F472">IFERROR(XLOOKUP($C472,'Product Families'!$A:$A,'Product Families'!$F:$F),"")</f>
        <v>72</v>
      </c>
      <c r="G472" s="7">
        <f t="array" ref="G472">IFERROR(XLOOKUP($C472,'Product Families'!$A:$A,'Product Families'!$G:$G),"")</f>
        <v>77</v>
      </c>
      <c r="J472" s="7" t="str">
        <f>IFERROR(ROUND(AVERAGEIF('Week 1 - Making'!$B:$B,'Product List'!$A472,'Week 1 - Making'!$P:$P),0),"")</f>
        <v/>
      </c>
      <c r="K472" s="7" t="str">
        <f>IFERROR(ROUND(AVERAGEIF('Week 2 - Making'!$B:$B,'Product List'!$A472,'Week 2 - Making'!$P:$P),0),"")</f>
        <v/>
      </c>
      <c r="L472" s="263" t="str">
        <f>IFERROR(ROUND(AVERAGEIF('Week 3 - Making'!$B:$B,'Product List'!$A472,'Week 3 - Making'!$P:$P),0),"")</f>
        <v/>
      </c>
      <c r="M472" s="7" t="str">
        <f>IFERROR(ROUND(AVERAGEIF('Week 4 - Making'!$B:$B,'Product List'!$A472,'Week 4 - Making'!$P:$P),0),"")</f>
        <v/>
      </c>
      <c r="N472" s="7" t="str">
        <f>IFERROR(ROUND(AVERAGEIF('Week 5 - Making'!$B:$B,'Product List'!$A472,'Week 5 - Making'!$P:$P),0),"")</f>
        <v/>
      </c>
      <c r="O472" s="7"/>
      <c r="P472" s="7">
        <f t="array" ref="P472">iferror(xlookup(C472,'Product Families'!A:A,'Product Families'!S:S),"")</f>
        <v>0</v>
      </c>
    </row>
    <row r="473" ht="14.25" customHeight="1">
      <c r="A473" s="122" t="s">
        <v>1744</v>
      </c>
      <c r="B473" s="270" t="s">
        <v>1745</v>
      </c>
      <c r="C473" s="122" t="s">
        <v>235</v>
      </c>
      <c r="D473" s="7">
        <f t="array" ref="D473">IFERROR(XLOOKUP($C473,'Product Families'!$A:$A,'Product Families'!$D:$D),"")</f>
        <v>28</v>
      </c>
      <c r="E473" s="7">
        <f t="array" ref="E473">IFERROR(XLOOKUP($C473,'Product Families'!$A:$A,'Product Families'!$E:$E),"")</f>
        <v>29</v>
      </c>
      <c r="F473" s="7">
        <f t="array" ref="F473">IFERROR(XLOOKUP($C473,'Product Families'!$A:$A,'Product Families'!$F:$F),"")</f>
        <v>31</v>
      </c>
      <c r="G473" s="7">
        <f t="array" ref="G473">IFERROR(XLOOKUP($C473,'Product Families'!$A:$A,'Product Families'!$G:$G),"")</f>
        <v>34</v>
      </c>
      <c r="J473" s="7" t="str">
        <f>IFERROR(ROUND(AVERAGEIF('Week 1 - Making'!$B:$B,'Product List'!$A473,'Week 1 - Making'!$P:$P),0),"")</f>
        <v/>
      </c>
      <c r="K473" s="7" t="str">
        <f>IFERROR(ROUND(AVERAGEIF('Week 2 - Making'!$B:$B,'Product List'!$A473,'Week 2 - Making'!$P:$P),0),"")</f>
        <v/>
      </c>
      <c r="L473" s="263" t="str">
        <f>IFERROR(ROUND(AVERAGEIF('Week 3 - Making'!$B:$B,'Product List'!$A473,'Week 3 - Making'!$P:$P),0),"")</f>
        <v/>
      </c>
      <c r="M473" s="7" t="str">
        <f>IFERROR(ROUND(AVERAGEIF('Week 4 - Making'!$B:$B,'Product List'!$A473,'Week 4 - Making'!$P:$P),0),"")</f>
        <v/>
      </c>
      <c r="N473" s="7" t="str">
        <f>IFERROR(ROUND(AVERAGEIF('Week 5 - Making'!$B:$B,'Product List'!$A473,'Week 5 - Making'!$P:$P),0),"")</f>
        <v/>
      </c>
      <c r="O473" s="7"/>
      <c r="P473" s="7">
        <f t="array" ref="P473">iferror(xlookup(C473,'Product Families'!A:A,'Product Families'!S:S),"")</f>
        <v>0</v>
      </c>
    </row>
    <row r="474" ht="14.25" customHeight="1">
      <c r="A474" s="122" t="s">
        <v>1748</v>
      </c>
      <c r="B474" s="270" t="s">
        <v>1745</v>
      </c>
      <c r="C474" s="122" t="s">
        <v>238</v>
      </c>
      <c r="D474" s="7">
        <f t="array" ref="D474">IFERROR(XLOOKUP($C474,'Product Families'!$A:$A,'Product Families'!$D:$D),"")</f>
        <v>65</v>
      </c>
      <c r="E474" s="7">
        <f t="array" ref="E474">IFERROR(XLOOKUP($C474,'Product Families'!$A:$A,'Product Families'!$E:$E),"")</f>
        <v>67</v>
      </c>
      <c r="F474" s="7">
        <f t="array" ref="F474">IFERROR(XLOOKUP($C474,'Product Families'!$A:$A,'Product Families'!$F:$F),"")</f>
        <v>72</v>
      </c>
      <c r="G474" s="7">
        <f t="array" ref="G474">IFERROR(XLOOKUP($C474,'Product Families'!$A:$A,'Product Families'!$G:$G),"")</f>
        <v>77</v>
      </c>
      <c r="J474" s="7" t="str">
        <f>IFERROR(ROUND(AVERAGEIF('Week 1 - Making'!$B:$B,'Product List'!$A474,'Week 1 - Making'!$P:$P),0),"")</f>
        <v/>
      </c>
      <c r="K474" s="7" t="str">
        <f>IFERROR(ROUND(AVERAGEIF('Week 2 - Making'!$B:$B,'Product List'!$A474,'Week 2 - Making'!$P:$P),0),"")</f>
        <v/>
      </c>
      <c r="L474" s="263" t="str">
        <f>IFERROR(ROUND(AVERAGEIF('Week 3 - Making'!$B:$B,'Product List'!$A474,'Week 3 - Making'!$P:$P),0),"")</f>
        <v/>
      </c>
      <c r="M474" s="7" t="str">
        <f>IFERROR(ROUND(AVERAGEIF('Week 4 - Making'!$B:$B,'Product List'!$A474,'Week 4 - Making'!$P:$P),0),"")</f>
        <v/>
      </c>
      <c r="N474" s="7" t="str">
        <f>IFERROR(ROUND(AVERAGEIF('Week 5 - Making'!$B:$B,'Product List'!$A474,'Week 5 - Making'!$P:$P),0),"")</f>
        <v/>
      </c>
      <c r="O474" s="7"/>
      <c r="P474" s="7">
        <f t="array" ref="P474">iferror(xlookup(C474,'Product Families'!A:A,'Product Families'!S:S),"")</f>
        <v>0</v>
      </c>
    </row>
    <row r="475" ht="14.25" customHeight="1">
      <c r="A475" s="122" t="s">
        <v>1749</v>
      </c>
      <c r="B475" s="270" t="s">
        <v>1750</v>
      </c>
      <c r="C475" s="122" t="s">
        <v>235</v>
      </c>
      <c r="D475" s="7">
        <f t="array" ref="D475">IFERROR(XLOOKUP($C475,'Product Families'!$A:$A,'Product Families'!$D:$D),"")</f>
        <v>28</v>
      </c>
      <c r="E475" s="7">
        <f t="array" ref="E475">IFERROR(XLOOKUP($C475,'Product Families'!$A:$A,'Product Families'!$E:$E),"")</f>
        <v>29</v>
      </c>
      <c r="F475" s="7">
        <f t="array" ref="F475">IFERROR(XLOOKUP($C475,'Product Families'!$A:$A,'Product Families'!$F:$F),"")</f>
        <v>31</v>
      </c>
      <c r="G475" s="7">
        <f t="array" ref="G475">IFERROR(XLOOKUP($C475,'Product Families'!$A:$A,'Product Families'!$G:$G),"")</f>
        <v>34</v>
      </c>
      <c r="J475" s="7" t="str">
        <f>IFERROR(ROUND(AVERAGEIF('Week 1 - Making'!$B:$B,'Product List'!$A475,'Week 1 - Making'!$P:$P),0),"")</f>
        <v/>
      </c>
      <c r="K475" s="7" t="str">
        <f>IFERROR(ROUND(AVERAGEIF('Week 2 - Making'!$B:$B,'Product List'!$A475,'Week 2 - Making'!$P:$P),0),"")</f>
        <v/>
      </c>
      <c r="L475" s="263" t="str">
        <f>IFERROR(ROUND(AVERAGEIF('Week 3 - Making'!$B:$B,'Product List'!$A475,'Week 3 - Making'!$P:$P),0),"")</f>
        <v/>
      </c>
      <c r="M475" s="7" t="str">
        <f>IFERROR(ROUND(AVERAGEIF('Week 4 - Making'!$B:$B,'Product List'!$A475,'Week 4 - Making'!$P:$P),0),"")</f>
        <v/>
      </c>
      <c r="N475" s="7" t="str">
        <f>IFERROR(ROUND(AVERAGEIF('Week 5 - Making'!$B:$B,'Product List'!$A475,'Week 5 - Making'!$P:$P),0),"")</f>
        <v/>
      </c>
      <c r="O475" s="7"/>
      <c r="P475" s="7">
        <f t="array" ref="P475">iferror(xlookup(C475,'Product Families'!A:A,'Product Families'!S:S),"")</f>
        <v>0</v>
      </c>
    </row>
    <row r="476" ht="14.25" customHeight="1">
      <c r="A476" s="122" t="s">
        <v>1752</v>
      </c>
      <c r="B476" s="270" t="s">
        <v>1750</v>
      </c>
      <c r="C476" s="122" t="s">
        <v>238</v>
      </c>
      <c r="D476" s="7">
        <f t="array" ref="D476">IFERROR(XLOOKUP($C476,'Product Families'!$A:$A,'Product Families'!$D:$D),"")</f>
        <v>65</v>
      </c>
      <c r="E476" s="7">
        <f t="array" ref="E476">IFERROR(XLOOKUP($C476,'Product Families'!$A:$A,'Product Families'!$E:$E),"")</f>
        <v>67</v>
      </c>
      <c r="F476" s="7">
        <f t="array" ref="F476">IFERROR(XLOOKUP($C476,'Product Families'!$A:$A,'Product Families'!$F:$F),"")</f>
        <v>72</v>
      </c>
      <c r="G476" s="7">
        <f t="array" ref="G476">IFERROR(XLOOKUP($C476,'Product Families'!$A:$A,'Product Families'!$G:$G),"")</f>
        <v>77</v>
      </c>
      <c r="J476" s="7" t="str">
        <f>IFERROR(ROUND(AVERAGEIF('Week 1 - Making'!$B:$B,'Product List'!$A476,'Week 1 - Making'!$P:$P),0),"")</f>
        <v/>
      </c>
      <c r="K476" s="7" t="str">
        <f>IFERROR(ROUND(AVERAGEIF('Week 2 - Making'!$B:$B,'Product List'!$A476,'Week 2 - Making'!$P:$P),0),"")</f>
        <v/>
      </c>
      <c r="L476" s="263" t="str">
        <f>IFERROR(ROUND(AVERAGEIF('Week 3 - Making'!$B:$B,'Product List'!$A476,'Week 3 - Making'!$P:$P),0),"")</f>
        <v/>
      </c>
      <c r="M476" s="7" t="str">
        <f>IFERROR(ROUND(AVERAGEIF('Week 4 - Making'!$B:$B,'Product List'!$A476,'Week 4 - Making'!$P:$P),0),"")</f>
        <v/>
      </c>
      <c r="N476" s="7" t="str">
        <f>IFERROR(ROUND(AVERAGEIF('Week 5 - Making'!$B:$B,'Product List'!$A476,'Week 5 - Making'!$P:$P),0),"")</f>
        <v/>
      </c>
      <c r="O476" s="7"/>
      <c r="P476" s="7">
        <f t="array" ref="P476">iferror(xlookup(C476,'Product Families'!A:A,'Product Families'!S:S),"")</f>
        <v>0</v>
      </c>
    </row>
    <row r="477" ht="14.25" customHeight="1">
      <c r="A477" s="122" t="s">
        <v>1753</v>
      </c>
      <c r="B477" s="270" t="s">
        <v>1754</v>
      </c>
      <c r="C477" s="122" t="s">
        <v>235</v>
      </c>
      <c r="D477" s="7">
        <f t="array" ref="D477">IFERROR(XLOOKUP($C477,'Product Families'!$A:$A,'Product Families'!$D:$D),"")</f>
        <v>28</v>
      </c>
      <c r="E477" s="7">
        <f t="array" ref="E477">IFERROR(XLOOKUP($C477,'Product Families'!$A:$A,'Product Families'!$E:$E),"")</f>
        <v>29</v>
      </c>
      <c r="F477" s="7">
        <f t="array" ref="F477">IFERROR(XLOOKUP($C477,'Product Families'!$A:$A,'Product Families'!$F:$F),"")</f>
        <v>31</v>
      </c>
      <c r="G477" s="7">
        <f t="array" ref="G477">IFERROR(XLOOKUP($C477,'Product Families'!$A:$A,'Product Families'!$G:$G),"")</f>
        <v>34</v>
      </c>
      <c r="J477" s="7" t="str">
        <f>IFERROR(ROUND(AVERAGEIF('Week 1 - Making'!$B:$B,'Product List'!$A477,'Week 1 - Making'!$P:$P),0),"")</f>
        <v/>
      </c>
      <c r="K477" s="7" t="str">
        <f>IFERROR(ROUND(AVERAGEIF('Week 2 - Making'!$B:$B,'Product List'!$A477,'Week 2 - Making'!$P:$P),0),"")</f>
        <v/>
      </c>
      <c r="L477" s="263" t="str">
        <f>IFERROR(ROUND(AVERAGEIF('Week 3 - Making'!$B:$B,'Product List'!$A477,'Week 3 - Making'!$P:$P),0),"")</f>
        <v/>
      </c>
      <c r="M477" s="7" t="str">
        <f>IFERROR(ROUND(AVERAGEIF('Week 4 - Making'!$B:$B,'Product List'!$A477,'Week 4 - Making'!$P:$P),0),"")</f>
        <v/>
      </c>
      <c r="N477" s="7" t="str">
        <f>IFERROR(ROUND(AVERAGEIF('Week 5 - Making'!$B:$B,'Product List'!$A477,'Week 5 - Making'!$P:$P),0),"")</f>
        <v/>
      </c>
      <c r="O477" s="7"/>
      <c r="P477" s="7">
        <f t="array" ref="P477">iferror(xlookup(C477,'Product Families'!A:A,'Product Families'!S:S),"")</f>
        <v>0</v>
      </c>
    </row>
    <row r="478" ht="14.25" customHeight="1">
      <c r="A478" s="122" t="s">
        <v>1756</v>
      </c>
      <c r="B478" s="270" t="s">
        <v>1754</v>
      </c>
      <c r="C478" s="122" t="s">
        <v>238</v>
      </c>
      <c r="D478" s="7">
        <f t="array" ref="D478">IFERROR(XLOOKUP($C478,'Product Families'!$A:$A,'Product Families'!$D:$D),"")</f>
        <v>65</v>
      </c>
      <c r="E478" s="7">
        <f t="array" ref="E478">IFERROR(XLOOKUP($C478,'Product Families'!$A:$A,'Product Families'!$E:$E),"")</f>
        <v>67</v>
      </c>
      <c r="F478" s="7">
        <f t="array" ref="F478">IFERROR(XLOOKUP($C478,'Product Families'!$A:$A,'Product Families'!$F:$F),"")</f>
        <v>72</v>
      </c>
      <c r="G478" s="7">
        <f t="array" ref="G478">IFERROR(XLOOKUP($C478,'Product Families'!$A:$A,'Product Families'!$G:$G),"")</f>
        <v>77</v>
      </c>
      <c r="J478" s="7" t="str">
        <f>IFERROR(ROUND(AVERAGEIF('Week 1 - Making'!$B:$B,'Product List'!$A478,'Week 1 - Making'!$P:$P),0),"")</f>
        <v/>
      </c>
      <c r="K478" s="7" t="str">
        <f>IFERROR(ROUND(AVERAGEIF('Week 2 - Making'!$B:$B,'Product List'!$A478,'Week 2 - Making'!$P:$P),0),"")</f>
        <v/>
      </c>
      <c r="L478" s="263" t="str">
        <f>IFERROR(ROUND(AVERAGEIF('Week 3 - Making'!$B:$B,'Product List'!$A478,'Week 3 - Making'!$P:$P),0),"")</f>
        <v/>
      </c>
      <c r="M478" s="7" t="str">
        <f>IFERROR(ROUND(AVERAGEIF('Week 4 - Making'!$B:$B,'Product List'!$A478,'Week 4 - Making'!$P:$P),0),"")</f>
        <v/>
      </c>
      <c r="N478" s="7" t="str">
        <f>IFERROR(ROUND(AVERAGEIF('Week 5 - Making'!$B:$B,'Product List'!$A478,'Week 5 - Making'!$P:$P),0),"")</f>
        <v/>
      </c>
      <c r="O478" s="7"/>
      <c r="P478" s="7">
        <f t="array" ref="P478">iferror(xlookup(C478,'Product Families'!A:A,'Product Families'!S:S),"")</f>
        <v>0</v>
      </c>
    </row>
    <row r="479" ht="14.25" customHeight="1">
      <c r="A479" s="122" t="s">
        <v>1758</v>
      </c>
      <c r="B479" s="270" t="s">
        <v>1759</v>
      </c>
      <c r="C479" s="122" t="s">
        <v>235</v>
      </c>
      <c r="D479" s="7">
        <f t="array" ref="D479">IFERROR(XLOOKUP($C479,'Product Families'!$A:$A,'Product Families'!$D:$D),"")</f>
        <v>28</v>
      </c>
      <c r="E479" s="7">
        <f t="array" ref="E479">IFERROR(XLOOKUP($C479,'Product Families'!$A:$A,'Product Families'!$E:$E),"")</f>
        <v>29</v>
      </c>
      <c r="F479" s="7">
        <f t="array" ref="F479">IFERROR(XLOOKUP($C479,'Product Families'!$A:$A,'Product Families'!$F:$F),"")</f>
        <v>31</v>
      </c>
      <c r="G479" s="7">
        <f t="array" ref="G479">IFERROR(XLOOKUP($C479,'Product Families'!$A:$A,'Product Families'!$G:$G),"")</f>
        <v>34</v>
      </c>
      <c r="J479" s="7" t="str">
        <f>IFERROR(ROUND(AVERAGEIF('Week 1 - Making'!$B:$B,'Product List'!$A479,'Week 1 - Making'!$P:$P),0),"")</f>
        <v/>
      </c>
      <c r="K479" s="7" t="str">
        <f>IFERROR(ROUND(AVERAGEIF('Week 2 - Making'!$B:$B,'Product List'!$A479,'Week 2 - Making'!$P:$P),0),"")</f>
        <v/>
      </c>
      <c r="L479" s="263" t="str">
        <f>IFERROR(ROUND(AVERAGEIF('Week 3 - Making'!$B:$B,'Product List'!$A479,'Week 3 - Making'!$P:$P),0),"")</f>
        <v/>
      </c>
      <c r="M479" s="7" t="str">
        <f>IFERROR(ROUND(AVERAGEIF('Week 4 - Making'!$B:$B,'Product List'!$A479,'Week 4 - Making'!$P:$P),0),"")</f>
        <v/>
      </c>
      <c r="N479" s="7" t="str">
        <f>IFERROR(ROUND(AVERAGEIF('Week 5 - Making'!$B:$B,'Product List'!$A479,'Week 5 - Making'!$P:$P),0),"")</f>
        <v/>
      </c>
      <c r="O479" s="7"/>
      <c r="P479" s="7">
        <f t="array" ref="P479">iferror(xlookup(C479,'Product Families'!A:A,'Product Families'!S:S),"")</f>
        <v>0</v>
      </c>
    </row>
    <row r="480" ht="14.25" customHeight="1">
      <c r="A480" s="122" t="s">
        <v>1762</v>
      </c>
      <c r="B480" s="270" t="s">
        <v>1759</v>
      </c>
      <c r="C480" s="122" t="s">
        <v>238</v>
      </c>
      <c r="D480" s="7">
        <f t="array" ref="D480">IFERROR(XLOOKUP($C480,'Product Families'!$A:$A,'Product Families'!$D:$D),"")</f>
        <v>65</v>
      </c>
      <c r="E480" s="7">
        <f t="array" ref="E480">IFERROR(XLOOKUP($C480,'Product Families'!$A:$A,'Product Families'!$E:$E),"")</f>
        <v>67</v>
      </c>
      <c r="F480" s="7">
        <f t="array" ref="F480">IFERROR(XLOOKUP($C480,'Product Families'!$A:$A,'Product Families'!$F:$F),"")</f>
        <v>72</v>
      </c>
      <c r="G480" s="7">
        <f t="array" ref="G480">IFERROR(XLOOKUP($C480,'Product Families'!$A:$A,'Product Families'!$G:$G),"")</f>
        <v>77</v>
      </c>
      <c r="J480" s="7" t="str">
        <f>IFERROR(ROUND(AVERAGEIF('Week 1 - Making'!$B:$B,'Product List'!$A480,'Week 1 - Making'!$P:$P),0),"")</f>
        <v/>
      </c>
      <c r="K480" s="7" t="str">
        <f>IFERROR(ROUND(AVERAGEIF('Week 2 - Making'!$B:$B,'Product List'!$A480,'Week 2 - Making'!$P:$P),0),"")</f>
        <v/>
      </c>
      <c r="L480" s="263" t="str">
        <f>IFERROR(ROUND(AVERAGEIF('Week 3 - Making'!$B:$B,'Product List'!$A480,'Week 3 - Making'!$P:$P),0),"")</f>
        <v/>
      </c>
      <c r="M480" s="7" t="str">
        <f>IFERROR(ROUND(AVERAGEIF('Week 4 - Making'!$B:$B,'Product List'!$A480,'Week 4 - Making'!$P:$P),0),"")</f>
        <v/>
      </c>
      <c r="N480" s="7" t="str">
        <f>IFERROR(ROUND(AVERAGEIF('Week 5 - Making'!$B:$B,'Product List'!$A480,'Week 5 - Making'!$P:$P),0),"")</f>
        <v/>
      </c>
      <c r="O480" s="7"/>
      <c r="P480" s="7">
        <f t="array" ref="P480">iferror(xlookup(C480,'Product Families'!A:A,'Product Families'!S:S),"")</f>
        <v>0</v>
      </c>
    </row>
    <row r="481" ht="14.25" customHeight="1">
      <c r="A481" s="122" t="s">
        <v>1764</v>
      </c>
      <c r="B481" s="270" t="s">
        <v>1765</v>
      </c>
      <c r="C481" s="122" t="s">
        <v>63</v>
      </c>
      <c r="D481" s="7">
        <f t="array" ref="D481">IFERROR(XLOOKUP($C481,'Product Families'!$A:$A,'Product Families'!$D:$D),"")</f>
        <v>72</v>
      </c>
      <c r="E481" s="7">
        <f t="array" ref="E481">IFERROR(XLOOKUP($C481,'Product Families'!$A:$A,'Product Families'!$E:$E),"")</f>
        <v>74</v>
      </c>
      <c r="F481" s="7">
        <f t="array" ref="F481">IFERROR(XLOOKUP($C481,'Product Families'!$A:$A,'Product Families'!$F:$F),"")</f>
        <v>80</v>
      </c>
      <c r="G481" s="7">
        <f t="array" ref="G481">IFERROR(XLOOKUP($C481,'Product Families'!$A:$A,'Product Families'!$G:$G),"")</f>
        <v>85</v>
      </c>
      <c r="J481" s="7" t="str">
        <f>IFERROR(ROUND(AVERAGEIF('Week 1 - Making'!$B:$B,'Product List'!$A481,'Week 1 - Making'!$P:$P),0),"")</f>
        <v/>
      </c>
      <c r="K481" s="7" t="str">
        <f>IFERROR(ROUND(AVERAGEIF('Week 2 - Making'!$B:$B,'Product List'!$A481,'Week 2 - Making'!$P:$P),0),"")</f>
        <v/>
      </c>
      <c r="L481" s="263" t="str">
        <f>IFERROR(ROUND(AVERAGEIF('Week 3 - Making'!$B:$B,'Product List'!$A481,'Week 3 - Making'!$P:$P),0),"")</f>
        <v/>
      </c>
      <c r="M481" s="7" t="str">
        <f>IFERROR(ROUND(AVERAGEIF('Week 4 - Making'!$B:$B,'Product List'!$A481,'Week 4 - Making'!$P:$P),0),"")</f>
        <v/>
      </c>
      <c r="N481" s="7" t="str">
        <f>IFERROR(ROUND(AVERAGEIF('Week 5 - Making'!$B:$B,'Product List'!$A481,'Week 5 - Making'!$P:$P),0),"")</f>
        <v/>
      </c>
      <c r="O481" s="7"/>
      <c r="P481" s="7">
        <f t="array" ref="P481">iferror(xlookup(C481,'Product Families'!A:A,'Product Families'!S:S),"")</f>
        <v>0</v>
      </c>
    </row>
    <row r="482" ht="14.25" customHeight="1">
      <c r="A482" s="122" t="s">
        <v>1767</v>
      </c>
      <c r="B482" s="270" t="s">
        <v>1765</v>
      </c>
      <c r="C482" s="122" t="s">
        <v>90</v>
      </c>
      <c r="D482" s="7">
        <f t="array" ref="D482">IFERROR(XLOOKUP($C482,'Product Families'!$A:$A,'Product Families'!$D:$D),"")</f>
        <v>41</v>
      </c>
      <c r="E482" s="7">
        <f t="array" ref="E482">IFERROR(XLOOKUP($C482,'Product Families'!$A:$A,'Product Families'!$E:$E),"")</f>
        <v>42</v>
      </c>
      <c r="F482" s="7">
        <f t="array" ref="F482">IFERROR(XLOOKUP($C482,'Product Families'!$A:$A,'Product Families'!$F:$F),"")</f>
        <v>46</v>
      </c>
      <c r="G482" s="7">
        <f t="array" ref="G482">IFERROR(XLOOKUP($C482,'Product Families'!$A:$A,'Product Families'!$G:$G),"")</f>
        <v>49</v>
      </c>
      <c r="J482" s="7" t="str">
        <f>IFERROR(ROUND(AVERAGEIF('Week 1 - Making'!$B:$B,'Product List'!$A482,'Week 1 - Making'!$P:$P),0),"")</f>
        <v/>
      </c>
      <c r="K482" s="7" t="str">
        <f>IFERROR(ROUND(AVERAGEIF('Week 2 - Making'!$B:$B,'Product List'!$A482,'Week 2 - Making'!$P:$P),0),"")</f>
        <v/>
      </c>
      <c r="L482" s="263" t="str">
        <f>IFERROR(ROUND(AVERAGEIF('Week 3 - Making'!$B:$B,'Product List'!$A482,'Week 3 - Making'!$P:$P),0),"")</f>
        <v/>
      </c>
      <c r="M482" s="7" t="str">
        <f>IFERROR(ROUND(AVERAGEIF('Week 4 - Making'!$B:$B,'Product List'!$A482,'Week 4 - Making'!$P:$P),0),"")</f>
        <v/>
      </c>
      <c r="N482" s="7" t="str">
        <f>IFERROR(ROUND(AVERAGEIF('Week 5 - Making'!$B:$B,'Product List'!$A482,'Week 5 - Making'!$P:$P),0),"")</f>
        <v/>
      </c>
      <c r="O482" s="7"/>
      <c r="P482" s="7">
        <f t="array" ref="P482">iferror(xlookup(C482,'Product Families'!A:A,'Product Families'!S:S),"")</f>
        <v>0</v>
      </c>
    </row>
    <row r="483" ht="14.25" customHeight="1">
      <c r="A483" s="138" t="s">
        <v>1769</v>
      </c>
      <c r="B483" s="122"/>
      <c r="C483" s="122" t="s">
        <v>63</v>
      </c>
      <c r="D483" s="7">
        <f t="array" ref="D483">IFERROR(XLOOKUP($C483,'Product Families'!$A:$A,'Product Families'!$D:$D),"")</f>
        <v>72</v>
      </c>
      <c r="E483" s="7">
        <f t="array" ref="E483">IFERROR(XLOOKUP($C483,'Product Families'!$A:$A,'Product Families'!$E:$E),"")</f>
        <v>74</v>
      </c>
      <c r="F483" s="7">
        <f t="array" ref="F483">IFERROR(XLOOKUP($C483,'Product Families'!$A:$A,'Product Families'!$F:$F),"")</f>
        <v>80</v>
      </c>
      <c r="G483" s="7">
        <f t="array" ref="G483">IFERROR(XLOOKUP($C483,'Product Families'!$A:$A,'Product Families'!$G:$G),"")</f>
        <v>85</v>
      </c>
      <c r="J483" s="7" t="str">
        <f>IFERROR(ROUND(AVERAGEIF('Week 1 - Making'!$B:$B,'Product List'!$A483,'Week 1 - Making'!$P:$P),0),"")</f>
        <v/>
      </c>
      <c r="K483" s="7" t="str">
        <f>IFERROR(ROUND(AVERAGEIF('Week 2 - Making'!$B:$B,'Product List'!$A483,'Week 2 - Making'!$P:$P),0),"")</f>
        <v/>
      </c>
      <c r="L483" s="263" t="str">
        <f>IFERROR(ROUND(AVERAGEIF('Week 3 - Making'!$B:$B,'Product List'!$A483,'Week 3 - Making'!$P:$P),0),"")</f>
        <v/>
      </c>
      <c r="M483" s="7" t="str">
        <f>IFERROR(ROUND(AVERAGEIF('Week 4 - Making'!$B:$B,'Product List'!$A483,'Week 4 - Making'!$P:$P),0),"")</f>
        <v/>
      </c>
      <c r="N483" s="7" t="str">
        <f>IFERROR(ROUND(AVERAGEIF('Week 5 - Making'!$B:$B,'Product List'!$A483,'Week 5 - Making'!$P:$P),0),"")</f>
        <v/>
      </c>
      <c r="O483" s="7"/>
      <c r="P483" s="7">
        <f t="array" ref="P483">iferror(xlookup(C483,'Product Families'!A:A,'Product Families'!S:S),"")</f>
        <v>0</v>
      </c>
    </row>
    <row r="484" ht="14.25" customHeight="1">
      <c r="A484" s="138" t="s">
        <v>1771</v>
      </c>
      <c r="B484" s="122"/>
      <c r="C484" s="122" t="s">
        <v>90</v>
      </c>
      <c r="D484" s="7">
        <f t="array" ref="D484">IFERROR(XLOOKUP($C484,'Product Families'!$A:$A,'Product Families'!$D:$D),"")</f>
        <v>41</v>
      </c>
      <c r="E484" s="7">
        <f t="array" ref="E484">IFERROR(XLOOKUP($C484,'Product Families'!$A:$A,'Product Families'!$E:$E),"")</f>
        <v>42</v>
      </c>
      <c r="F484" s="7">
        <f t="array" ref="F484">IFERROR(XLOOKUP($C484,'Product Families'!$A:$A,'Product Families'!$F:$F),"")</f>
        <v>46</v>
      </c>
      <c r="G484" s="7">
        <f t="array" ref="G484">IFERROR(XLOOKUP($C484,'Product Families'!$A:$A,'Product Families'!$G:$G),"")</f>
        <v>49</v>
      </c>
      <c r="J484" s="7" t="str">
        <f>IFERROR(ROUND(AVERAGEIF('Week 1 - Making'!$B:$B,'Product List'!$A484,'Week 1 - Making'!$P:$P),0),"")</f>
        <v/>
      </c>
      <c r="K484" s="7" t="str">
        <f>IFERROR(ROUND(AVERAGEIF('Week 2 - Making'!$B:$B,'Product List'!$A484,'Week 2 - Making'!$P:$P),0),"")</f>
        <v/>
      </c>
      <c r="L484" s="263" t="str">
        <f>IFERROR(ROUND(AVERAGEIF('Week 3 - Making'!$B:$B,'Product List'!$A484,'Week 3 - Making'!$P:$P),0),"")</f>
        <v/>
      </c>
      <c r="M484" s="7" t="str">
        <f>IFERROR(ROUND(AVERAGEIF('Week 4 - Making'!$B:$B,'Product List'!$A484,'Week 4 - Making'!$P:$P),0),"")</f>
        <v/>
      </c>
      <c r="N484" s="7" t="str">
        <f>IFERROR(ROUND(AVERAGEIF('Week 5 - Making'!$B:$B,'Product List'!$A484,'Week 5 - Making'!$P:$P),0),"")</f>
        <v/>
      </c>
      <c r="O484" s="7"/>
      <c r="P484" s="7">
        <f t="array" ref="P484">iferror(xlookup(C484,'Product Families'!A:A,'Product Families'!S:S),"")</f>
        <v>0</v>
      </c>
    </row>
    <row r="485" ht="14.25" customHeight="1">
      <c r="A485" s="485" t="s">
        <v>1773</v>
      </c>
      <c r="B485" s="270"/>
      <c r="C485" s="485" t="s">
        <v>268</v>
      </c>
      <c r="D485" s="7">
        <f t="array" ref="D485">IFERROR(XLOOKUP($C485,'Product Families'!$A:$A,'Product Families'!$D:$D),"")</f>
        <v>5</v>
      </c>
      <c r="E485" s="7">
        <f t="array" ref="E485">IFERROR(XLOOKUP($C485,'Product Families'!$A:$A,'Product Families'!$E:$E),"")</f>
        <v>6</v>
      </c>
      <c r="F485" s="7">
        <f t="array" ref="F485">IFERROR(XLOOKUP($C485,'Product Families'!$A:$A,'Product Families'!$F:$F),"")</f>
        <v>7</v>
      </c>
      <c r="G485" s="7">
        <f t="array" ref="G485">IFERROR(XLOOKUP($C485,'Product Families'!$A:$A,'Product Families'!$G:$G),"")</f>
        <v>8</v>
      </c>
      <c r="J485" s="7" t="str">
        <f>IFERROR(ROUND(AVERAGEIF('Week 1 - Making'!$B:$B,'Product List'!$A485,'Week 1 - Making'!$P:$P),0),"")</f>
        <v/>
      </c>
      <c r="K485" s="7" t="str">
        <f>IFERROR(ROUND(AVERAGEIF('Week 2 - Making'!$B:$B,'Product List'!$A485,'Week 2 - Making'!$P:$P),0),"")</f>
        <v/>
      </c>
      <c r="L485" s="263" t="str">
        <f>IFERROR(ROUND(AVERAGEIF('Week 3 - Making'!$B:$B,'Product List'!$A485,'Week 3 - Making'!$P:$P),0),"")</f>
        <v/>
      </c>
      <c r="M485" s="7" t="str">
        <f>IFERROR(ROUND(AVERAGEIF('Week 4 - Making'!$B:$B,'Product List'!$A485,'Week 4 - Making'!$P:$P),0),"")</f>
        <v/>
      </c>
      <c r="N485" s="7" t="str">
        <f>IFERROR(ROUND(AVERAGEIF('Week 5 - Making'!$B:$B,'Product List'!$A485,'Week 5 - Making'!$P:$P),0),"")</f>
        <v/>
      </c>
      <c r="O485" s="7"/>
      <c r="P485" s="7" t="str">
        <f t="array" ref="P485">iferror(xlookup(C485,'Product Families'!A:A,'Product Families'!S:S),"")</f>
        <v/>
      </c>
    </row>
    <row r="486" ht="14.25" customHeight="1">
      <c r="A486" s="485" t="s">
        <v>1775</v>
      </c>
      <c r="B486" s="270"/>
      <c r="C486" s="485" t="s">
        <v>268</v>
      </c>
      <c r="D486" s="7">
        <f t="array" ref="D486">IFERROR(XLOOKUP($C486,'Product Families'!$A:$A,'Product Families'!$D:$D),"")</f>
        <v>5</v>
      </c>
      <c r="E486" s="7">
        <f t="array" ref="E486">IFERROR(XLOOKUP($C486,'Product Families'!$A:$A,'Product Families'!$E:$E),"")</f>
        <v>6</v>
      </c>
      <c r="F486" s="7">
        <f t="array" ref="F486">IFERROR(XLOOKUP($C486,'Product Families'!$A:$A,'Product Families'!$F:$F),"")</f>
        <v>7</v>
      </c>
      <c r="G486" s="7">
        <f t="array" ref="G486">IFERROR(XLOOKUP($C486,'Product Families'!$A:$A,'Product Families'!$G:$G),"")</f>
        <v>8</v>
      </c>
      <c r="J486" s="7" t="str">
        <f>IFERROR(ROUND(AVERAGEIF('Week 1 - Making'!$B:$B,'Product List'!$A486,'Week 1 - Making'!$P:$P),0),"")</f>
        <v/>
      </c>
      <c r="K486" s="7" t="str">
        <f>IFERROR(ROUND(AVERAGEIF('Week 2 - Making'!$B:$B,'Product List'!$A486,'Week 2 - Making'!$P:$P),0),"")</f>
        <v/>
      </c>
      <c r="L486" s="263" t="str">
        <f>IFERROR(ROUND(AVERAGEIF('Week 3 - Making'!$B:$B,'Product List'!$A486,'Week 3 - Making'!$P:$P),0),"")</f>
        <v/>
      </c>
      <c r="M486" s="7" t="str">
        <f>IFERROR(ROUND(AVERAGEIF('Week 4 - Making'!$B:$B,'Product List'!$A486,'Week 4 - Making'!$P:$P),0),"")</f>
        <v/>
      </c>
      <c r="N486" s="7" t="str">
        <f>IFERROR(ROUND(AVERAGEIF('Week 5 - Making'!$B:$B,'Product List'!$A486,'Week 5 - Making'!$P:$P),0),"")</f>
        <v/>
      </c>
      <c r="O486" s="7"/>
      <c r="P486" s="7" t="str">
        <f t="array" ref="P486">iferror(xlookup(C486,'Product Families'!A:A,'Product Families'!S:S),"")</f>
        <v/>
      </c>
    </row>
    <row r="487" ht="14.25" customHeight="1">
      <c r="A487" s="485" t="s">
        <v>1776</v>
      </c>
      <c r="B487" s="270"/>
      <c r="C487" s="485" t="s">
        <v>268</v>
      </c>
      <c r="D487" s="7">
        <f t="array" ref="D487">IFERROR(XLOOKUP($C487,'Product Families'!$A:$A,'Product Families'!$D:$D),"")</f>
        <v>5</v>
      </c>
      <c r="E487" s="7">
        <f t="array" ref="E487">IFERROR(XLOOKUP($C487,'Product Families'!$A:$A,'Product Families'!$E:$E),"")</f>
        <v>6</v>
      </c>
      <c r="F487" s="7">
        <f t="array" ref="F487">IFERROR(XLOOKUP($C487,'Product Families'!$A:$A,'Product Families'!$F:$F),"")</f>
        <v>7</v>
      </c>
      <c r="G487" s="7">
        <f t="array" ref="G487">IFERROR(XLOOKUP($C487,'Product Families'!$A:$A,'Product Families'!$G:$G),"")</f>
        <v>8</v>
      </c>
      <c r="J487" s="7" t="str">
        <f>IFERROR(ROUND(AVERAGEIF('Week 1 - Making'!$B:$B,'Product List'!$A487,'Week 1 - Making'!$P:$P),0),"")</f>
        <v/>
      </c>
      <c r="K487" s="7" t="str">
        <f>IFERROR(ROUND(AVERAGEIF('Week 2 - Making'!$B:$B,'Product List'!$A487,'Week 2 - Making'!$P:$P),0),"")</f>
        <v/>
      </c>
      <c r="L487" s="263" t="str">
        <f>IFERROR(ROUND(AVERAGEIF('Week 3 - Making'!$B:$B,'Product List'!$A487,'Week 3 - Making'!$P:$P),0),"")</f>
        <v/>
      </c>
      <c r="M487" s="7" t="str">
        <f>IFERROR(ROUND(AVERAGEIF('Week 4 - Making'!$B:$B,'Product List'!$A487,'Week 4 - Making'!$P:$P),0),"")</f>
        <v/>
      </c>
      <c r="N487" s="7" t="str">
        <f>IFERROR(ROUND(AVERAGEIF('Week 5 - Making'!$B:$B,'Product List'!$A487,'Week 5 - Making'!$P:$P),0),"")</f>
        <v/>
      </c>
      <c r="O487" s="7"/>
      <c r="P487" s="7" t="str">
        <f t="array" ref="P487">iferror(xlookup(C487,'Product Families'!A:A,'Product Families'!S:S),"")</f>
        <v/>
      </c>
    </row>
    <row r="488" ht="14.25" customHeight="1">
      <c r="A488" s="485" t="s">
        <v>1779</v>
      </c>
      <c r="B488" s="270"/>
      <c r="C488" s="485" t="s">
        <v>268</v>
      </c>
      <c r="D488" s="7">
        <f t="array" ref="D488">IFERROR(XLOOKUP($C488,'Product Families'!$A:$A,'Product Families'!$D:$D),"")</f>
        <v>5</v>
      </c>
      <c r="E488" s="7">
        <f t="array" ref="E488">IFERROR(XLOOKUP($C488,'Product Families'!$A:$A,'Product Families'!$E:$E),"")</f>
        <v>6</v>
      </c>
      <c r="F488" s="7">
        <f t="array" ref="F488">IFERROR(XLOOKUP($C488,'Product Families'!$A:$A,'Product Families'!$F:$F),"")</f>
        <v>7</v>
      </c>
      <c r="G488" s="7">
        <f t="array" ref="G488">IFERROR(XLOOKUP($C488,'Product Families'!$A:$A,'Product Families'!$G:$G),"")</f>
        <v>8</v>
      </c>
      <c r="J488" s="7" t="str">
        <f>IFERROR(ROUND(AVERAGEIF('Week 1 - Making'!$B:$B,'Product List'!$A488,'Week 1 - Making'!$P:$P),0),"")</f>
        <v/>
      </c>
      <c r="K488" s="7" t="str">
        <f>IFERROR(ROUND(AVERAGEIF('Week 2 - Making'!$B:$B,'Product List'!$A488,'Week 2 - Making'!$P:$P),0),"")</f>
        <v/>
      </c>
      <c r="L488" s="263" t="str">
        <f>IFERROR(ROUND(AVERAGEIF('Week 3 - Making'!$B:$B,'Product List'!$A488,'Week 3 - Making'!$P:$P),0),"")</f>
        <v/>
      </c>
      <c r="M488" s="7" t="str">
        <f>IFERROR(ROUND(AVERAGEIF('Week 4 - Making'!$B:$B,'Product List'!$A488,'Week 4 - Making'!$P:$P),0),"")</f>
        <v/>
      </c>
      <c r="N488" s="7" t="str">
        <f>IFERROR(ROUND(AVERAGEIF('Week 5 - Making'!$B:$B,'Product List'!$A488,'Week 5 - Making'!$P:$P),0),"")</f>
        <v/>
      </c>
      <c r="O488" s="7"/>
      <c r="P488" s="7" t="str">
        <f t="array" ref="P488">iferror(xlookup(C488,'Product Families'!A:A,'Product Families'!S:S),"")</f>
        <v/>
      </c>
    </row>
    <row r="489" ht="14.25" customHeight="1">
      <c r="A489" s="485" t="s">
        <v>1780</v>
      </c>
      <c r="B489" s="270"/>
      <c r="C489" s="485" t="s">
        <v>268</v>
      </c>
      <c r="D489" s="7">
        <f t="array" ref="D489">IFERROR(XLOOKUP($C489,'Product Families'!$A:$A,'Product Families'!$D:$D),"")</f>
        <v>5</v>
      </c>
      <c r="E489" s="7">
        <f t="array" ref="E489">IFERROR(XLOOKUP($C489,'Product Families'!$A:$A,'Product Families'!$E:$E),"")</f>
        <v>6</v>
      </c>
      <c r="F489" s="7">
        <f t="array" ref="F489">IFERROR(XLOOKUP($C489,'Product Families'!$A:$A,'Product Families'!$F:$F),"")</f>
        <v>7</v>
      </c>
      <c r="G489" s="7">
        <f t="array" ref="G489">IFERROR(XLOOKUP($C489,'Product Families'!$A:$A,'Product Families'!$G:$G),"")</f>
        <v>8</v>
      </c>
      <c r="J489" s="7" t="str">
        <f>IFERROR(ROUND(AVERAGEIF('Week 1 - Making'!$B:$B,'Product List'!$A489,'Week 1 - Making'!$P:$P),0),"")</f>
        <v/>
      </c>
      <c r="K489" s="7" t="str">
        <f>IFERROR(ROUND(AVERAGEIF('Week 2 - Making'!$B:$B,'Product List'!$A489,'Week 2 - Making'!$P:$P),0),"")</f>
        <v/>
      </c>
      <c r="L489" s="263" t="str">
        <f>IFERROR(ROUND(AVERAGEIF('Week 3 - Making'!$B:$B,'Product List'!$A489,'Week 3 - Making'!$P:$P),0),"")</f>
        <v/>
      </c>
      <c r="M489" s="7" t="str">
        <f>IFERROR(ROUND(AVERAGEIF('Week 4 - Making'!$B:$B,'Product List'!$A489,'Week 4 - Making'!$P:$P),0),"")</f>
        <v/>
      </c>
      <c r="N489" s="7" t="str">
        <f>IFERROR(ROUND(AVERAGEIF('Week 5 - Making'!$B:$B,'Product List'!$A489,'Week 5 - Making'!$P:$P),0),"")</f>
        <v/>
      </c>
      <c r="O489" s="7"/>
      <c r="P489" s="7" t="str">
        <f t="array" ref="P489">iferror(xlookup(C489,'Product Families'!A:A,'Product Families'!S:S),"")</f>
        <v/>
      </c>
    </row>
    <row r="490" ht="14.25" customHeight="1">
      <c r="A490" s="485" t="s">
        <v>1782</v>
      </c>
      <c r="B490" s="270"/>
      <c r="C490" s="485" t="s">
        <v>270</v>
      </c>
      <c r="D490" s="7">
        <f t="array" ref="D490">IFERROR(XLOOKUP($C490,'Product Families'!$A:$A,'Product Families'!$D:$D),"")</f>
        <v>5</v>
      </c>
      <c r="E490" s="7">
        <f t="array" ref="E490">IFERROR(XLOOKUP($C490,'Product Families'!$A:$A,'Product Families'!$E:$E),"")</f>
        <v>6</v>
      </c>
      <c r="F490" s="7">
        <f t="array" ref="F490">IFERROR(XLOOKUP($C490,'Product Families'!$A:$A,'Product Families'!$F:$F),"")</f>
        <v>7</v>
      </c>
      <c r="G490" s="7">
        <f t="array" ref="G490">IFERROR(XLOOKUP($C490,'Product Families'!$A:$A,'Product Families'!$G:$G),"")</f>
        <v>8</v>
      </c>
      <c r="J490" s="7" t="str">
        <f>IFERROR(ROUND(AVERAGEIF('Week 1 - Making'!$B:$B,'Product List'!$A490,'Week 1 - Making'!$P:$P),0),"")</f>
        <v/>
      </c>
      <c r="K490" s="7" t="str">
        <f>IFERROR(ROUND(AVERAGEIF('Week 2 - Making'!$B:$B,'Product List'!$A490,'Week 2 - Making'!$P:$P),0),"")</f>
        <v/>
      </c>
      <c r="L490" s="263" t="str">
        <f>IFERROR(ROUND(AVERAGEIF('Week 3 - Making'!$B:$B,'Product List'!$A490,'Week 3 - Making'!$P:$P),0),"")</f>
        <v/>
      </c>
      <c r="M490" s="7" t="str">
        <f>IFERROR(ROUND(AVERAGEIF('Week 4 - Making'!$B:$B,'Product List'!$A490,'Week 4 - Making'!$P:$P),0),"")</f>
        <v/>
      </c>
      <c r="N490" s="7" t="str">
        <f>IFERROR(ROUND(AVERAGEIF('Week 5 - Making'!$B:$B,'Product List'!$A490,'Week 5 - Making'!$P:$P),0),"")</f>
        <v/>
      </c>
      <c r="O490" s="7"/>
      <c r="P490" s="7" t="str">
        <f t="array" ref="P490">iferror(xlookup(C490,'Product Families'!A:A,'Product Families'!S:S),"")</f>
        <v/>
      </c>
    </row>
    <row r="491" ht="14.25" customHeight="1">
      <c r="A491" s="485" t="s">
        <v>1785</v>
      </c>
      <c r="B491" s="270"/>
      <c r="C491" s="485" t="s">
        <v>270</v>
      </c>
      <c r="D491" s="7">
        <f t="array" ref="D491">IFERROR(XLOOKUP($C491,'Product Families'!$A:$A,'Product Families'!$D:$D),"")</f>
        <v>5</v>
      </c>
      <c r="E491" s="7">
        <f t="array" ref="E491">IFERROR(XLOOKUP($C491,'Product Families'!$A:$A,'Product Families'!$E:$E),"")</f>
        <v>6</v>
      </c>
      <c r="F491" s="7">
        <f t="array" ref="F491">IFERROR(XLOOKUP($C491,'Product Families'!$A:$A,'Product Families'!$F:$F),"")</f>
        <v>7</v>
      </c>
      <c r="G491" s="7">
        <f t="array" ref="G491">IFERROR(XLOOKUP($C491,'Product Families'!$A:$A,'Product Families'!$G:$G),"")</f>
        <v>8</v>
      </c>
      <c r="J491" s="7" t="str">
        <f>IFERROR(ROUND(AVERAGEIF('Week 1 - Making'!$B:$B,'Product List'!$A491,'Week 1 - Making'!$P:$P),0),"")</f>
        <v/>
      </c>
      <c r="K491" s="7" t="str">
        <f>IFERROR(ROUND(AVERAGEIF('Week 2 - Making'!$B:$B,'Product List'!$A491,'Week 2 - Making'!$P:$P),0),"")</f>
        <v/>
      </c>
      <c r="L491" s="263" t="str">
        <f>IFERROR(ROUND(AVERAGEIF('Week 3 - Making'!$B:$B,'Product List'!$A491,'Week 3 - Making'!$P:$P),0),"")</f>
        <v/>
      </c>
      <c r="M491" s="7" t="str">
        <f>IFERROR(ROUND(AVERAGEIF('Week 4 - Making'!$B:$B,'Product List'!$A491,'Week 4 - Making'!$P:$P),0),"")</f>
        <v/>
      </c>
      <c r="N491" s="7" t="str">
        <f>IFERROR(ROUND(AVERAGEIF('Week 5 - Making'!$B:$B,'Product List'!$A491,'Week 5 - Making'!$P:$P),0),"")</f>
        <v/>
      </c>
      <c r="O491" s="7"/>
      <c r="P491" s="7" t="str">
        <f t="array" ref="P491">iferror(xlookup(C491,'Product Families'!A:A,'Product Families'!S:S),"")</f>
        <v/>
      </c>
    </row>
    <row r="492" ht="14.25" customHeight="1">
      <c r="A492" s="485" t="s">
        <v>1787</v>
      </c>
      <c r="B492" s="270"/>
      <c r="C492" s="485" t="s">
        <v>270</v>
      </c>
      <c r="D492" s="7">
        <f t="array" ref="D492">IFERROR(XLOOKUP($C492,'Product Families'!$A:$A,'Product Families'!$D:$D),"")</f>
        <v>5</v>
      </c>
      <c r="E492" s="7">
        <f t="array" ref="E492">IFERROR(XLOOKUP($C492,'Product Families'!$A:$A,'Product Families'!$E:$E),"")</f>
        <v>6</v>
      </c>
      <c r="F492" s="7">
        <f t="array" ref="F492">IFERROR(XLOOKUP($C492,'Product Families'!$A:$A,'Product Families'!$F:$F),"")</f>
        <v>7</v>
      </c>
      <c r="G492" s="7">
        <f t="array" ref="G492">IFERROR(XLOOKUP($C492,'Product Families'!$A:$A,'Product Families'!$G:$G),"")</f>
        <v>8</v>
      </c>
      <c r="J492" s="7" t="str">
        <f>IFERROR(ROUND(AVERAGEIF('Week 1 - Making'!$B:$B,'Product List'!$A492,'Week 1 - Making'!$P:$P),0),"")</f>
        <v/>
      </c>
      <c r="K492" s="7" t="str">
        <f>IFERROR(ROUND(AVERAGEIF('Week 2 - Making'!$B:$B,'Product List'!$A492,'Week 2 - Making'!$P:$P),0),"")</f>
        <v/>
      </c>
      <c r="L492" s="263" t="str">
        <f>IFERROR(ROUND(AVERAGEIF('Week 3 - Making'!$B:$B,'Product List'!$A492,'Week 3 - Making'!$P:$P),0),"")</f>
        <v/>
      </c>
      <c r="M492" s="7" t="str">
        <f>IFERROR(ROUND(AVERAGEIF('Week 4 - Making'!$B:$B,'Product List'!$A492,'Week 4 - Making'!$P:$P),0),"")</f>
        <v/>
      </c>
      <c r="N492" s="7" t="str">
        <f>IFERROR(ROUND(AVERAGEIF('Week 5 - Making'!$B:$B,'Product List'!$A492,'Week 5 - Making'!$P:$P),0),"")</f>
        <v/>
      </c>
      <c r="O492" s="7"/>
      <c r="P492" s="7" t="str">
        <f t="array" ref="P492">iferror(xlookup(C492,'Product Families'!A:A,'Product Families'!S:S),"")</f>
        <v/>
      </c>
    </row>
    <row r="493" ht="14.25" customHeight="1">
      <c r="A493" s="485" t="s">
        <v>1788</v>
      </c>
      <c r="B493" s="270"/>
      <c r="C493" s="485" t="s">
        <v>270</v>
      </c>
      <c r="D493" s="7">
        <f t="array" ref="D493">IFERROR(XLOOKUP($C493,'Product Families'!$A:$A,'Product Families'!$D:$D),"")</f>
        <v>5</v>
      </c>
      <c r="E493" s="7">
        <f t="array" ref="E493">IFERROR(XLOOKUP($C493,'Product Families'!$A:$A,'Product Families'!$E:$E),"")</f>
        <v>6</v>
      </c>
      <c r="F493" s="7">
        <f t="array" ref="F493">IFERROR(XLOOKUP($C493,'Product Families'!$A:$A,'Product Families'!$F:$F),"")</f>
        <v>7</v>
      </c>
      <c r="G493" s="7">
        <f t="array" ref="G493">IFERROR(XLOOKUP($C493,'Product Families'!$A:$A,'Product Families'!$G:$G),"")</f>
        <v>8</v>
      </c>
      <c r="J493" s="7" t="str">
        <f>IFERROR(ROUND(AVERAGEIF('Week 1 - Making'!$B:$B,'Product List'!$A493,'Week 1 - Making'!$P:$P),0),"")</f>
        <v/>
      </c>
      <c r="K493" s="7" t="str">
        <f>IFERROR(ROUND(AVERAGEIF('Week 2 - Making'!$B:$B,'Product List'!$A493,'Week 2 - Making'!$P:$P),0),"")</f>
        <v/>
      </c>
      <c r="L493" s="263" t="str">
        <f>IFERROR(ROUND(AVERAGEIF('Week 3 - Making'!$B:$B,'Product List'!$A493,'Week 3 - Making'!$P:$P),0),"")</f>
        <v/>
      </c>
      <c r="M493" s="7" t="str">
        <f>IFERROR(ROUND(AVERAGEIF('Week 4 - Making'!$B:$B,'Product List'!$A493,'Week 4 - Making'!$P:$P),0),"")</f>
        <v/>
      </c>
      <c r="N493" s="7" t="str">
        <f>IFERROR(ROUND(AVERAGEIF('Week 5 - Making'!$B:$B,'Product List'!$A493,'Week 5 - Making'!$P:$P),0),"")</f>
        <v/>
      </c>
      <c r="O493" s="7"/>
      <c r="P493" s="7" t="str">
        <f t="array" ref="P493">iferror(xlookup(C493,'Product Families'!A:A,'Product Families'!S:S),"")</f>
        <v/>
      </c>
    </row>
    <row r="494" ht="14.25" customHeight="1">
      <c r="A494" s="485" t="s">
        <v>1790</v>
      </c>
      <c r="B494" s="270"/>
      <c r="C494" s="485" t="s">
        <v>270</v>
      </c>
      <c r="D494" s="7">
        <f t="array" ref="D494">IFERROR(XLOOKUP($C494,'Product Families'!$A:$A,'Product Families'!$D:$D),"")</f>
        <v>5</v>
      </c>
      <c r="E494" s="7">
        <f t="array" ref="E494">IFERROR(XLOOKUP($C494,'Product Families'!$A:$A,'Product Families'!$E:$E),"")</f>
        <v>6</v>
      </c>
      <c r="F494" s="7">
        <f t="array" ref="F494">IFERROR(XLOOKUP($C494,'Product Families'!$A:$A,'Product Families'!$F:$F),"")</f>
        <v>7</v>
      </c>
      <c r="G494" s="7">
        <f t="array" ref="G494">IFERROR(XLOOKUP($C494,'Product Families'!$A:$A,'Product Families'!$G:$G),"")</f>
        <v>8</v>
      </c>
      <c r="J494" s="7" t="str">
        <f>IFERROR(ROUND(AVERAGEIF('Week 1 - Making'!$B:$B,'Product List'!$A494,'Week 1 - Making'!$P:$P),0),"")</f>
        <v/>
      </c>
      <c r="K494" s="7" t="str">
        <f>IFERROR(ROUND(AVERAGEIF('Week 2 - Making'!$B:$B,'Product List'!$A494,'Week 2 - Making'!$P:$P),0),"")</f>
        <v/>
      </c>
      <c r="L494" s="263" t="str">
        <f>IFERROR(ROUND(AVERAGEIF('Week 3 - Making'!$B:$B,'Product List'!$A494,'Week 3 - Making'!$P:$P),0),"")</f>
        <v/>
      </c>
      <c r="M494" s="7" t="str">
        <f>IFERROR(ROUND(AVERAGEIF('Week 4 - Making'!$B:$B,'Product List'!$A494,'Week 4 - Making'!$P:$P),0),"")</f>
        <v/>
      </c>
      <c r="N494" s="7" t="str">
        <f>IFERROR(ROUND(AVERAGEIF('Week 5 - Making'!$B:$B,'Product List'!$A494,'Week 5 - Making'!$P:$P),0),"")</f>
        <v/>
      </c>
      <c r="O494" s="7"/>
      <c r="P494" s="7" t="str">
        <f t="array" ref="P494">iferror(xlookup(C494,'Product Families'!A:A,'Product Families'!S:S),"")</f>
        <v/>
      </c>
    </row>
    <row r="495" ht="14.25" customHeight="1">
      <c r="A495" s="485" t="s">
        <v>1792</v>
      </c>
      <c r="B495" s="270"/>
      <c r="C495" s="485" t="s">
        <v>272</v>
      </c>
      <c r="D495" s="7">
        <f t="array" ref="D495">IFERROR(XLOOKUP($C495,'Product Families'!$A:$A,'Product Families'!$D:$D),"")</f>
        <v>54</v>
      </c>
      <c r="E495" s="7">
        <f t="array" ref="E495">IFERROR(XLOOKUP($C495,'Product Families'!$A:$A,'Product Families'!$E:$E),"")</f>
        <v>56</v>
      </c>
      <c r="F495" s="7">
        <f t="array" ref="F495">IFERROR(XLOOKUP($C495,'Product Families'!$A:$A,'Product Families'!$F:$F),"")</f>
        <v>60</v>
      </c>
      <c r="G495" s="7">
        <f t="array" ref="G495">IFERROR(XLOOKUP($C495,'Product Families'!$A:$A,'Product Families'!$G:$G),"")</f>
        <v>64</v>
      </c>
      <c r="J495" s="7" t="str">
        <f>IFERROR(ROUND(AVERAGEIF('Week 1 - Making'!$B:$B,'Product List'!$A495,'Week 1 - Making'!$P:$P),0),"")</f>
        <v/>
      </c>
      <c r="K495" s="7" t="str">
        <f>IFERROR(ROUND(AVERAGEIF('Week 2 - Making'!$B:$B,'Product List'!$A495,'Week 2 - Making'!$P:$P),0),"")</f>
        <v/>
      </c>
      <c r="L495" s="263" t="str">
        <f>IFERROR(ROUND(AVERAGEIF('Week 3 - Making'!$B:$B,'Product List'!$A495,'Week 3 - Making'!$P:$P),0),"")</f>
        <v/>
      </c>
      <c r="M495" s="7" t="str">
        <f>IFERROR(ROUND(AVERAGEIF('Week 4 - Making'!$B:$B,'Product List'!$A495,'Week 4 - Making'!$P:$P),0),"")</f>
        <v/>
      </c>
      <c r="N495" s="7" t="str">
        <f>IFERROR(ROUND(AVERAGEIF('Week 5 - Making'!$B:$B,'Product List'!$A495,'Week 5 - Making'!$P:$P),0),"")</f>
        <v/>
      </c>
      <c r="O495" s="7"/>
      <c r="P495" s="7">
        <f t="array" ref="P495">iferror(xlookup(C495,'Product Families'!A:A,'Product Families'!S:S),"")</f>
        <v>0</v>
      </c>
    </row>
    <row r="496" ht="14.25" customHeight="1">
      <c r="A496" s="485" t="s">
        <v>1793</v>
      </c>
      <c r="B496" s="270"/>
      <c r="C496" s="485" t="s">
        <v>272</v>
      </c>
      <c r="D496" s="7">
        <f t="array" ref="D496">IFERROR(XLOOKUP($C496,'Product Families'!$A:$A,'Product Families'!$D:$D),"")</f>
        <v>54</v>
      </c>
      <c r="E496" s="7">
        <f t="array" ref="E496">IFERROR(XLOOKUP($C496,'Product Families'!$A:$A,'Product Families'!$E:$E),"")</f>
        <v>56</v>
      </c>
      <c r="F496" s="7">
        <f t="array" ref="F496">IFERROR(XLOOKUP($C496,'Product Families'!$A:$A,'Product Families'!$F:$F),"")</f>
        <v>60</v>
      </c>
      <c r="G496" s="7">
        <f t="array" ref="G496">IFERROR(XLOOKUP($C496,'Product Families'!$A:$A,'Product Families'!$G:$G),"")</f>
        <v>64</v>
      </c>
      <c r="J496" s="7" t="str">
        <f>IFERROR(ROUND(AVERAGEIF('Week 1 - Making'!$B:$B,'Product List'!$A496,'Week 1 - Making'!$P:$P),0),"")</f>
        <v/>
      </c>
      <c r="K496" s="7" t="str">
        <f>IFERROR(ROUND(AVERAGEIF('Week 2 - Making'!$B:$B,'Product List'!$A496,'Week 2 - Making'!$P:$P),0),"")</f>
        <v/>
      </c>
      <c r="L496" s="263" t="str">
        <f>IFERROR(ROUND(AVERAGEIF('Week 3 - Making'!$B:$B,'Product List'!$A496,'Week 3 - Making'!$P:$P),0),"")</f>
        <v/>
      </c>
      <c r="M496" s="7" t="str">
        <f>IFERROR(ROUND(AVERAGEIF('Week 4 - Making'!$B:$B,'Product List'!$A496,'Week 4 - Making'!$P:$P),0),"")</f>
        <v/>
      </c>
      <c r="N496" s="7" t="str">
        <f>IFERROR(ROUND(AVERAGEIF('Week 5 - Making'!$B:$B,'Product List'!$A496,'Week 5 - Making'!$P:$P),0),"")</f>
        <v/>
      </c>
      <c r="O496" s="7"/>
      <c r="P496" s="7">
        <f t="array" ref="P496">iferror(xlookup(C496,'Product Families'!A:A,'Product Families'!S:S),"")</f>
        <v>0</v>
      </c>
    </row>
    <row r="497" ht="14.25" customHeight="1">
      <c r="A497" s="485" t="s">
        <v>1794</v>
      </c>
      <c r="B497" s="270"/>
      <c r="C497" s="485" t="s">
        <v>272</v>
      </c>
      <c r="D497" s="7">
        <f t="array" ref="D497">IFERROR(XLOOKUP($C497,'Product Families'!$A:$A,'Product Families'!$D:$D),"")</f>
        <v>54</v>
      </c>
      <c r="E497" s="7">
        <f t="array" ref="E497">IFERROR(XLOOKUP($C497,'Product Families'!$A:$A,'Product Families'!$E:$E),"")</f>
        <v>56</v>
      </c>
      <c r="F497" s="7">
        <f t="array" ref="F497">IFERROR(XLOOKUP($C497,'Product Families'!$A:$A,'Product Families'!$F:$F),"")</f>
        <v>60</v>
      </c>
      <c r="G497" s="7">
        <f t="array" ref="G497">IFERROR(XLOOKUP($C497,'Product Families'!$A:$A,'Product Families'!$G:$G),"")</f>
        <v>64</v>
      </c>
      <c r="J497" s="7" t="str">
        <f>IFERROR(ROUND(AVERAGEIF('Week 1 - Making'!$B:$B,'Product List'!$A497,'Week 1 - Making'!$P:$P),0),"")</f>
        <v/>
      </c>
      <c r="K497" s="7" t="str">
        <f>IFERROR(ROUND(AVERAGEIF('Week 2 - Making'!$B:$B,'Product List'!$A497,'Week 2 - Making'!$P:$P),0),"")</f>
        <v/>
      </c>
      <c r="L497" s="263" t="str">
        <f>IFERROR(ROUND(AVERAGEIF('Week 3 - Making'!$B:$B,'Product List'!$A497,'Week 3 - Making'!$P:$P),0),"")</f>
        <v/>
      </c>
      <c r="M497" s="7" t="str">
        <f>IFERROR(ROUND(AVERAGEIF('Week 4 - Making'!$B:$B,'Product List'!$A497,'Week 4 - Making'!$P:$P),0),"")</f>
        <v/>
      </c>
      <c r="N497" s="7" t="str">
        <f>IFERROR(ROUND(AVERAGEIF('Week 5 - Making'!$B:$B,'Product List'!$A497,'Week 5 - Making'!$P:$P),0),"")</f>
        <v/>
      </c>
      <c r="O497" s="7"/>
      <c r="P497" s="7">
        <f t="array" ref="P497">iferror(xlookup(C497,'Product Families'!A:A,'Product Families'!S:S),"")</f>
        <v>0</v>
      </c>
    </row>
    <row r="498" ht="14.25" customHeight="1">
      <c r="A498" s="485" t="s">
        <v>1795</v>
      </c>
      <c r="B498" s="270"/>
      <c r="C498" s="485" t="s">
        <v>272</v>
      </c>
      <c r="D498" s="7">
        <f t="array" ref="D498">IFERROR(XLOOKUP($C498,'Product Families'!$A:$A,'Product Families'!$D:$D),"")</f>
        <v>54</v>
      </c>
      <c r="E498" s="7">
        <f t="array" ref="E498">IFERROR(XLOOKUP($C498,'Product Families'!$A:$A,'Product Families'!$E:$E),"")</f>
        <v>56</v>
      </c>
      <c r="F498" s="7">
        <f t="array" ref="F498">IFERROR(XLOOKUP($C498,'Product Families'!$A:$A,'Product Families'!$F:$F),"")</f>
        <v>60</v>
      </c>
      <c r="G498" s="7">
        <f t="array" ref="G498">IFERROR(XLOOKUP($C498,'Product Families'!$A:$A,'Product Families'!$G:$G),"")</f>
        <v>64</v>
      </c>
      <c r="J498" s="7" t="str">
        <f>IFERROR(ROUND(AVERAGEIF('Week 1 - Making'!$B:$B,'Product List'!$A498,'Week 1 - Making'!$P:$P),0),"")</f>
        <v/>
      </c>
      <c r="K498" s="7" t="str">
        <f>IFERROR(ROUND(AVERAGEIF('Week 2 - Making'!$B:$B,'Product List'!$A498,'Week 2 - Making'!$P:$P),0),"")</f>
        <v/>
      </c>
      <c r="L498" s="263" t="str">
        <f>IFERROR(ROUND(AVERAGEIF('Week 3 - Making'!$B:$B,'Product List'!$A498,'Week 3 - Making'!$P:$P),0),"")</f>
        <v/>
      </c>
      <c r="M498" s="7" t="str">
        <f>IFERROR(ROUND(AVERAGEIF('Week 4 - Making'!$B:$B,'Product List'!$A498,'Week 4 - Making'!$P:$P),0),"")</f>
        <v/>
      </c>
      <c r="N498" s="7" t="str">
        <f>IFERROR(ROUND(AVERAGEIF('Week 5 - Making'!$B:$B,'Product List'!$A498,'Week 5 - Making'!$P:$P),0),"")</f>
        <v/>
      </c>
      <c r="O498" s="7"/>
      <c r="P498" s="7">
        <f t="array" ref="P498">iferror(xlookup(C498,'Product Families'!A:A,'Product Families'!S:S),"")</f>
        <v>0</v>
      </c>
    </row>
    <row r="499" ht="14.25" customHeight="1">
      <c r="A499" s="485" t="s">
        <v>1798</v>
      </c>
      <c r="B499" s="270"/>
      <c r="C499" s="485" t="s">
        <v>272</v>
      </c>
      <c r="D499" s="7">
        <f t="array" ref="D499">IFERROR(XLOOKUP($C499,'Product Families'!$A:$A,'Product Families'!$D:$D),"")</f>
        <v>54</v>
      </c>
      <c r="E499" s="7">
        <f t="array" ref="E499">IFERROR(XLOOKUP($C499,'Product Families'!$A:$A,'Product Families'!$E:$E),"")</f>
        <v>56</v>
      </c>
      <c r="F499" s="7">
        <f t="array" ref="F499">IFERROR(XLOOKUP($C499,'Product Families'!$A:$A,'Product Families'!$F:$F),"")</f>
        <v>60</v>
      </c>
      <c r="G499" s="7">
        <f t="array" ref="G499">IFERROR(XLOOKUP($C499,'Product Families'!$A:$A,'Product Families'!$G:$G),"")</f>
        <v>64</v>
      </c>
      <c r="J499" s="7" t="str">
        <f>IFERROR(ROUND(AVERAGEIF('Week 1 - Making'!$B:$B,'Product List'!$A499,'Week 1 - Making'!$P:$P),0),"")</f>
        <v/>
      </c>
      <c r="K499" s="7" t="str">
        <f>IFERROR(ROUND(AVERAGEIF('Week 2 - Making'!$B:$B,'Product List'!$A499,'Week 2 - Making'!$P:$P),0),"")</f>
        <v/>
      </c>
      <c r="L499" s="263" t="str">
        <f>IFERROR(ROUND(AVERAGEIF('Week 3 - Making'!$B:$B,'Product List'!$A499,'Week 3 - Making'!$P:$P),0),"")</f>
        <v/>
      </c>
      <c r="M499" s="7" t="str">
        <f>IFERROR(ROUND(AVERAGEIF('Week 4 - Making'!$B:$B,'Product List'!$A499,'Week 4 - Making'!$P:$P),0),"")</f>
        <v/>
      </c>
      <c r="N499" s="7" t="str">
        <f>IFERROR(ROUND(AVERAGEIF('Week 5 - Making'!$B:$B,'Product List'!$A499,'Week 5 - Making'!$P:$P),0),"")</f>
        <v/>
      </c>
      <c r="O499" s="7"/>
      <c r="P499" s="7">
        <f t="array" ref="P499">iferror(xlookup(C499,'Product Families'!A:A,'Product Families'!S:S),"")</f>
        <v>0</v>
      </c>
    </row>
    <row r="500" ht="14.25" customHeight="1">
      <c r="A500" s="122" t="s">
        <v>1800</v>
      </c>
      <c r="B500" s="270" t="s">
        <v>1801</v>
      </c>
      <c r="C500" s="122" t="s">
        <v>243</v>
      </c>
      <c r="D500" s="7">
        <f t="array" ref="D500">IFERROR(XLOOKUP($C500,'Product Families'!$A:$A,'Product Families'!$D:$D),"")</f>
        <v>10</v>
      </c>
      <c r="E500" s="7">
        <f t="array" ref="E500">IFERROR(XLOOKUP($C500,'Product Families'!$A:$A,'Product Families'!$E:$E),"")</f>
        <v>11</v>
      </c>
      <c r="F500" s="7">
        <f t="array" ref="F500">IFERROR(XLOOKUP($C500,'Product Families'!$A:$A,'Product Families'!$F:$F),"")</f>
        <v>12</v>
      </c>
      <c r="G500" s="7">
        <f t="array" ref="G500">IFERROR(XLOOKUP($C500,'Product Families'!$A:$A,'Product Families'!$G:$G),"")</f>
        <v>13</v>
      </c>
      <c r="J500" s="7" t="str">
        <f>IFERROR(ROUND(AVERAGEIF('Week 1 - Making'!$B:$B,'Product List'!$A500,'Week 1 - Making'!$P:$P),0),"")</f>
        <v/>
      </c>
      <c r="K500" s="7" t="str">
        <f>IFERROR(ROUND(AVERAGEIF('Week 2 - Making'!$B:$B,'Product List'!$A500,'Week 2 - Making'!$P:$P),0),"")</f>
        <v/>
      </c>
      <c r="L500" s="263" t="str">
        <f>IFERROR(ROUND(AVERAGEIF('Week 3 - Making'!$B:$B,'Product List'!$A500,'Week 3 - Making'!$P:$P),0),"")</f>
        <v/>
      </c>
      <c r="M500" s="7" t="str">
        <f>IFERROR(ROUND(AVERAGEIF('Week 4 - Making'!$B:$B,'Product List'!$A500,'Week 4 - Making'!$P:$P),0),"")</f>
        <v/>
      </c>
      <c r="N500" s="7" t="str">
        <f>IFERROR(ROUND(AVERAGEIF('Week 5 - Making'!$B:$B,'Product List'!$A500,'Week 5 - Making'!$P:$P),0),"")</f>
        <v/>
      </c>
      <c r="O500" s="7"/>
      <c r="P500" s="7">
        <f t="array" ref="P500">iferror(xlookup(C500,'Product Families'!A:A,'Product Families'!S:S),"")</f>
        <v>0</v>
      </c>
    </row>
    <row r="501" ht="14.25" customHeight="1">
      <c r="A501" s="122" t="s">
        <v>1802</v>
      </c>
      <c r="B501" s="270" t="s">
        <v>1801</v>
      </c>
      <c r="C501" s="122" t="s">
        <v>246</v>
      </c>
      <c r="D501" s="7">
        <f t="array" ref="D501">IFERROR(XLOOKUP($C501,'Product Families'!$A:$A,'Product Families'!$D:$D),"")</f>
        <v>32</v>
      </c>
      <c r="E501" s="7">
        <f t="array" ref="E501">IFERROR(XLOOKUP($C501,'Product Families'!$A:$A,'Product Families'!$E:$E),"")</f>
        <v>33</v>
      </c>
      <c r="F501" s="7">
        <f t="array" ref="F501">IFERROR(XLOOKUP($C501,'Product Families'!$A:$A,'Product Families'!$F:$F),"")</f>
        <v>36</v>
      </c>
      <c r="G501" s="7">
        <f t="array" ref="G501">IFERROR(XLOOKUP($C501,'Product Families'!$A:$A,'Product Families'!$G:$G),"")</f>
        <v>38</v>
      </c>
      <c r="J501" s="7" t="str">
        <f>IFERROR(ROUND(AVERAGEIF('Week 1 - Making'!$B:$B,'Product List'!$A501,'Week 1 - Making'!$P:$P),0),"")</f>
        <v/>
      </c>
      <c r="K501" s="7" t="str">
        <f>IFERROR(ROUND(AVERAGEIF('Week 2 - Making'!$B:$B,'Product List'!$A501,'Week 2 - Making'!$P:$P),0),"")</f>
        <v/>
      </c>
      <c r="L501" s="263" t="str">
        <f>IFERROR(ROUND(AVERAGEIF('Week 3 - Making'!$B:$B,'Product List'!$A501,'Week 3 - Making'!$P:$P),0),"")</f>
        <v/>
      </c>
      <c r="M501" s="7" t="str">
        <f>IFERROR(ROUND(AVERAGEIF('Week 4 - Making'!$B:$B,'Product List'!$A501,'Week 4 - Making'!$P:$P),0),"")</f>
        <v/>
      </c>
      <c r="N501" s="7" t="str">
        <f>IFERROR(ROUND(AVERAGEIF('Week 5 - Making'!$B:$B,'Product List'!$A501,'Week 5 - Making'!$P:$P),0),"")</f>
        <v/>
      </c>
      <c r="O501" s="7"/>
      <c r="P501" s="7">
        <f t="array" ref="P501">iferror(xlookup(C501,'Product Families'!A:A,'Product Families'!S:S),"")</f>
        <v>0</v>
      </c>
    </row>
    <row r="502" ht="14.25" customHeight="1">
      <c r="A502" s="122" t="s">
        <v>1805</v>
      </c>
      <c r="B502" s="270" t="s">
        <v>1806</v>
      </c>
      <c r="C502" s="122" t="s">
        <v>243</v>
      </c>
      <c r="D502" s="7">
        <f t="array" ref="D502">IFERROR(XLOOKUP($C502,'Product Families'!$A:$A,'Product Families'!$D:$D),"")</f>
        <v>10</v>
      </c>
      <c r="E502" s="7">
        <f t="array" ref="E502">IFERROR(XLOOKUP($C502,'Product Families'!$A:$A,'Product Families'!$E:$E),"")</f>
        <v>11</v>
      </c>
      <c r="F502" s="7">
        <f t="array" ref="F502">IFERROR(XLOOKUP($C502,'Product Families'!$A:$A,'Product Families'!$F:$F),"")</f>
        <v>12</v>
      </c>
      <c r="G502" s="7">
        <f t="array" ref="G502">IFERROR(XLOOKUP($C502,'Product Families'!$A:$A,'Product Families'!$G:$G),"")</f>
        <v>13</v>
      </c>
      <c r="J502" s="7" t="str">
        <f>IFERROR(ROUND(AVERAGEIF('Week 1 - Making'!$B:$B,'Product List'!$A502,'Week 1 - Making'!$P:$P),0),"")</f>
        <v/>
      </c>
      <c r="K502" s="7" t="str">
        <f>IFERROR(ROUND(AVERAGEIF('Week 2 - Making'!$B:$B,'Product List'!$A502,'Week 2 - Making'!$P:$P),0),"")</f>
        <v/>
      </c>
      <c r="L502" s="263" t="str">
        <f>IFERROR(ROUND(AVERAGEIF('Week 3 - Making'!$B:$B,'Product List'!$A502,'Week 3 - Making'!$P:$P),0),"")</f>
        <v/>
      </c>
      <c r="M502" s="7" t="str">
        <f>IFERROR(ROUND(AVERAGEIF('Week 4 - Making'!$B:$B,'Product List'!$A502,'Week 4 - Making'!$P:$P),0),"")</f>
        <v/>
      </c>
      <c r="N502" s="7" t="str">
        <f>IFERROR(ROUND(AVERAGEIF('Week 5 - Making'!$B:$B,'Product List'!$A502,'Week 5 - Making'!$P:$P),0),"")</f>
        <v/>
      </c>
      <c r="O502" s="7"/>
      <c r="P502" s="7">
        <f t="array" ref="P502">iferror(xlookup(C502,'Product Families'!A:A,'Product Families'!S:S),"")</f>
        <v>0</v>
      </c>
    </row>
    <row r="503" ht="14.25" customHeight="1">
      <c r="A503" s="122" t="s">
        <v>1809</v>
      </c>
      <c r="B503" s="270" t="s">
        <v>1806</v>
      </c>
      <c r="C503" s="122" t="s">
        <v>246</v>
      </c>
      <c r="D503" s="7">
        <f t="array" ref="D503">IFERROR(XLOOKUP($C503,'Product Families'!$A:$A,'Product Families'!$D:$D),"")</f>
        <v>32</v>
      </c>
      <c r="E503" s="7">
        <f t="array" ref="E503">IFERROR(XLOOKUP($C503,'Product Families'!$A:$A,'Product Families'!$E:$E),"")</f>
        <v>33</v>
      </c>
      <c r="F503" s="7">
        <f t="array" ref="F503">IFERROR(XLOOKUP($C503,'Product Families'!$A:$A,'Product Families'!$F:$F),"")</f>
        <v>36</v>
      </c>
      <c r="G503" s="7">
        <f t="array" ref="G503">IFERROR(XLOOKUP($C503,'Product Families'!$A:$A,'Product Families'!$G:$G),"")</f>
        <v>38</v>
      </c>
      <c r="J503" s="7" t="str">
        <f>IFERROR(ROUND(AVERAGEIF('Week 1 - Making'!$B:$B,'Product List'!$A503,'Week 1 - Making'!$P:$P),0),"")</f>
        <v/>
      </c>
      <c r="K503" s="7" t="str">
        <f>IFERROR(ROUND(AVERAGEIF('Week 2 - Making'!$B:$B,'Product List'!$A503,'Week 2 - Making'!$P:$P),0),"")</f>
        <v/>
      </c>
      <c r="L503" s="263" t="str">
        <f>IFERROR(ROUND(AVERAGEIF('Week 3 - Making'!$B:$B,'Product List'!$A503,'Week 3 - Making'!$P:$P),0),"")</f>
        <v/>
      </c>
      <c r="M503" s="7" t="str">
        <f>IFERROR(ROUND(AVERAGEIF('Week 4 - Making'!$B:$B,'Product List'!$A503,'Week 4 - Making'!$P:$P),0),"")</f>
        <v/>
      </c>
      <c r="N503" s="7" t="str">
        <f>IFERROR(ROUND(AVERAGEIF('Week 5 - Making'!$B:$B,'Product List'!$A503,'Week 5 - Making'!$P:$P),0),"")</f>
        <v/>
      </c>
      <c r="O503" s="7"/>
      <c r="P503" s="7">
        <f t="array" ref="P503">iferror(xlookup(C503,'Product Families'!A:A,'Product Families'!S:S),"")</f>
        <v>0</v>
      </c>
    </row>
    <row r="504" ht="14.25" customHeight="1">
      <c r="A504" s="122" t="s">
        <v>1810</v>
      </c>
      <c r="B504" s="270" t="s">
        <v>1811</v>
      </c>
      <c r="C504" s="122" t="s">
        <v>243</v>
      </c>
      <c r="D504" s="7">
        <f t="array" ref="D504">IFERROR(XLOOKUP($C504,'Product Families'!$A:$A,'Product Families'!$D:$D),"")</f>
        <v>10</v>
      </c>
      <c r="E504" s="7">
        <f t="array" ref="E504">IFERROR(XLOOKUP($C504,'Product Families'!$A:$A,'Product Families'!$E:$E),"")</f>
        <v>11</v>
      </c>
      <c r="F504" s="7">
        <f t="array" ref="F504">IFERROR(XLOOKUP($C504,'Product Families'!$A:$A,'Product Families'!$F:$F),"")</f>
        <v>12</v>
      </c>
      <c r="G504" s="7">
        <f t="array" ref="G504">IFERROR(XLOOKUP($C504,'Product Families'!$A:$A,'Product Families'!$G:$G),"")</f>
        <v>13</v>
      </c>
      <c r="J504" s="7" t="str">
        <f>IFERROR(ROUND(AVERAGEIF('Week 1 - Making'!$B:$B,'Product List'!$A504,'Week 1 - Making'!$P:$P),0),"")</f>
        <v/>
      </c>
      <c r="K504" s="7" t="str">
        <f>IFERROR(ROUND(AVERAGEIF('Week 2 - Making'!$B:$B,'Product List'!$A504,'Week 2 - Making'!$P:$P),0),"")</f>
        <v/>
      </c>
      <c r="L504" s="263" t="str">
        <f>IFERROR(ROUND(AVERAGEIF('Week 3 - Making'!$B:$B,'Product List'!$A504,'Week 3 - Making'!$P:$P),0),"")</f>
        <v/>
      </c>
      <c r="M504" s="7" t="str">
        <f>IFERROR(ROUND(AVERAGEIF('Week 4 - Making'!$B:$B,'Product List'!$A504,'Week 4 - Making'!$P:$P),0),"")</f>
        <v/>
      </c>
      <c r="N504" s="7" t="str">
        <f>IFERROR(ROUND(AVERAGEIF('Week 5 - Making'!$B:$B,'Product List'!$A504,'Week 5 - Making'!$P:$P),0),"")</f>
        <v/>
      </c>
      <c r="O504" s="7"/>
      <c r="P504" s="7">
        <f t="array" ref="P504">iferror(xlookup(C504,'Product Families'!A:A,'Product Families'!S:S),"")</f>
        <v>0</v>
      </c>
    </row>
    <row r="505" ht="14.25" customHeight="1">
      <c r="A505" s="122" t="s">
        <v>1814</v>
      </c>
      <c r="B505" s="270" t="s">
        <v>1811</v>
      </c>
      <c r="C505" s="122" t="s">
        <v>246</v>
      </c>
      <c r="D505" s="7">
        <f t="array" ref="D505">IFERROR(XLOOKUP($C505,'Product Families'!$A:$A,'Product Families'!$D:$D),"")</f>
        <v>32</v>
      </c>
      <c r="E505" s="7">
        <f t="array" ref="E505">IFERROR(XLOOKUP($C505,'Product Families'!$A:$A,'Product Families'!$E:$E),"")</f>
        <v>33</v>
      </c>
      <c r="F505" s="7">
        <f t="array" ref="F505">IFERROR(XLOOKUP($C505,'Product Families'!$A:$A,'Product Families'!$F:$F),"")</f>
        <v>36</v>
      </c>
      <c r="G505" s="7">
        <f t="array" ref="G505">IFERROR(XLOOKUP($C505,'Product Families'!$A:$A,'Product Families'!$G:$G),"")</f>
        <v>38</v>
      </c>
      <c r="J505" s="7" t="str">
        <f>IFERROR(ROUND(AVERAGEIF('Week 1 - Making'!$B:$B,'Product List'!$A505,'Week 1 - Making'!$P:$P),0),"")</f>
        <v/>
      </c>
      <c r="K505" s="7" t="str">
        <f>IFERROR(ROUND(AVERAGEIF('Week 2 - Making'!$B:$B,'Product List'!$A505,'Week 2 - Making'!$P:$P),0),"")</f>
        <v/>
      </c>
      <c r="L505" s="263" t="str">
        <f>IFERROR(ROUND(AVERAGEIF('Week 3 - Making'!$B:$B,'Product List'!$A505,'Week 3 - Making'!$P:$P),0),"")</f>
        <v/>
      </c>
      <c r="M505" s="7" t="str">
        <f>IFERROR(ROUND(AVERAGEIF('Week 4 - Making'!$B:$B,'Product List'!$A505,'Week 4 - Making'!$P:$P),0),"")</f>
        <v/>
      </c>
      <c r="N505" s="7" t="str">
        <f>IFERROR(ROUND(AVERAGEIF('Week 5 - Making'!$B:$B,'Product List'!$A505,'Week 5 - Making'!$P:$P),0),"")</f>
        <v/>
      </c>
      <c r="O505" s="7"/>
      <c r="P505" s="7">
        <f t="array" ref="P505">iferror(xlookup(C505,'Product Families'!A:A,'Product Families'!S:S),"")</f>
        <v>0</v>
      </c>
    </row>
    <row r="506" ht="14.25" customHeight="1">
      <c r="A506" s="122" t="s">
        <v>1817</v>
      </c>
      <c r="B506" s="270" t="s">
        <v>1818</v>
      </c>
      <c r="C506" s="122" t="s">
        <v>243</v>
      </c>
      <c r="D506" s="7">
        <f t="array" ref="D506">IFERROR(XLOOKUP($C506,'Product Families'!$A:$A,'Product Families'!$D:$D),"")</f>
        <v>10</v>
      </c>
      <c r="E506" s="7">
        <f t="array" ref="E506">IFERROR(XLOOKUP($C506,'Product Families'!$A:$A,'Product Families'!$E:$E),"")</f>
        <v>11</v>
      </c>
      <c r="F506" s="7">
        <f t="array" ref="F506">IFERROR(XLOOKUP($C506,'Product Families'!$A:$A,'Product Families'!$F:$F),"")</f>
        <v>12</v>
      </c>
      <c r="G506" s="7">
        <f t="array" ref="G506">IFERROR(XLOOKUP($C506,'Product Families'!$A:$A,'Product Families'!$G:$G),"")</f>
        <v>13</v>
      </c>
      <c r="J506" s="7" t="str">
        <f>IFERROR(ROUND(AVERAGEIF('Week 1 - Making'!$B:$B,'Product List'!$A506,'Week 1 - Making'!$P:$P),0),"")</f>
        <v/>
      </c>
      <c r="K506" s="7" t="str">
        <f>IFERROR(ROUND(AVERAGEIF('Week 2 - Making'!$B:$B,'Product List'!$A506,'Week 2 - Making'!$P:$P),0),"")</f>
        <v/>
      </c>
      <c r="L506" s="263" t="str">
        <f>IFERROR(ROUND(AVERAGEIF('Week 3 - Making'!$B:$B,'Product List'!$A506,'Week 3 - Making'!$P:$P),0),"")</f>
        <v/>
      </c>
      <c r="M506" s="7" t="str">
        <f>IFERROR(ROUND(AVERAGEIF('Week 4 - Making'!$B:$B,'Product List'!$A506,'Week 4 - Making'!$P:$P),0),"")</f>
        <v/>
      </c>
      <c r="N506" s="7" t="str">
        <f>IFERROR(ROUND(AVERAGEIF('Week 5 - Making'!$B:$B,'Product List'!$A506,'Week 5 - Making'!$P:$P),0),"")</f>
        <v/>
      </c>
      <c r="O506" s="7"/>
      <c r="P506" s="7">
        <f t="array" ref="P506">iferror(xlookup(C506,'Product Families'!A:A,'Product Families'!S:S),"")</f>
        <v>0</v>
      </c>
    </row>
    <row r="507" ht="14.25" customHeight="1">
      <c r="A507" s="122" t="s">
        <v>1820</v>
      </c>
      <c r="B507" s="270" t="s">
        <v>1818</v>
      </c>
      <c r="C507" s="122" t="s">
        <v>246</v>
      </c>
      <c r="D507" s="7">
        <f t="array" ref="D507">IFERROR(XLOOKUP($C507,'Product Families'!$A:$A,'Product Families'!$D:$D),"")</f>
        <v>32</v>
      </c>
      <c r="E507" s="7">
        <f t="array" ref="E507">IFERROR(XLOOKUP($C507,'Product Families'!$A:$A,'Product Families'!$E:$E),"")</f>
        <v>33</v>
      </c>
      <c r="F507" s="7">
        <f t="array" ref="F507">IFERROR(XLOOKUP($C507,'Product Families'!$A:$A,'Product Families'!$F:$F),"")</f>
        <v>36</v>
      </c>
      <c r="G507" s="7">
        <f t="array" ref="G507">IFERROR(XLOOKUP($C507,'Product Families'!$A:$A,'Product Families'!$G:$G),"")</f>
        <v>38</v>
      </c>
      <c r="J507" s="7" t="str">
        <f>IFERROR(ROUND(AVERAGEIF('Week 1 - Making'!$B:$B,'Product List'!$A507,'Week 1 - Making'!$P:$P),0),"")</f>
        <v/>
      </c>
      <c r="K507" s="7" t="str">
        <f>IFERROR(ROUND(AVERAGEIF('Week 2 - Making'!$B:$B,'Product List'!$A507,'Week 2 - Making'!$P:$P),0),"")</f>
        <v/>
      </c>
      <c r="L507" s="263" t="str">
        <f>IFERROR(ROUND(AVERAGEIF('Week 3 - Making'!$B:$B,'Product List'!$A507,'Week 3 - Making'!$P:$P),0),"")</f>
        <v/>
      </c>
      <c r="M507" s="7" t="str">
        <f>IFERROR(ROUND(AVERAGEIF('Week 4 - Making'!$B:$B,'Product List'!$A507,'Week 4 - Making'!$P:$P),0),"")</f>
        <v/>
      </c>
      <c r="N507" s="7" t="str">
        <f>IFERROR(ROUND(AVERAGEIF('Week 5 - Making'!$B:$B,'Product List'!$A507,'Week 5 - Making'!$P:$P),0),"")</f>
        <v/>
      </c>
      <c r="O507" s="7"/>
      <c r="P507" s="7">
        <f t="array" ref="P507">iferror(xlookup(C507,'Product Families'!A:A,'Product Families'!S:S),"")</f>
        <v>0</v>
      </c>
    </row>
    <row r="508" ht="14.25" customHeight="1">
      <c r="A508" s="122" t="s">
        <v>1821</v>
      </c>
      <c r="B508" s="270" t="s">
        <v>1822</v>
      </c>
      <c r="C508" s="122" t="s">
        <v>243</v>
      </c>
      <c r="D508" s="7">
        <f t="array" ref="D508">IFERROR(XLOOKUP($C508,'Product Families'!$A:$A,'Product Families'!$D:$D),"")</f>
        <v>10</v>
      </c>
      <c r="E508" s="7">
        <f t="array" ref="E508">IFERROR(XLOOKUP($C508,'Product Families'!$A:$A,'Product Families'!$E:$E),"")</f>
        <v>11</v>
      </c>
      <c r="F508" s="7">
        <f t="array" ref="F508">IFERROR(XLOOKUP($C508,'Product Families'!$A:$A,'Product Families'!$F:$F),"")</f>
        <v>12</v>
      </c>
      <c r="G508" s="7">
        <f t="array" ref="G508">IFERROR(XLOOKUP($C508,'Product Families'!$A:$A,'Product Families'!$G:$G),"")</f>
        <v>13</v>
      </c>
      <c r="J508" s="7" t="str">
        <f>IFERROR(ROUND(AVERAGEIF('Week 1 - Making'!$B:$B,'Product List'!$A508,'Week 1 - Making'!$P:$P),0),"")</f>
        <v/>
      </c>
      <c r="K508" s="7" t="str">
        <f>IFERROR(ROUND(AVERAGEIF('Week 2 - Making'!$B:$B,'Product List'!$A508,'Week 2 - Making'!$P:$P),0),"")</f>
        <v/>
      </c>
      <c r="L508" s="263" t="str">
        <f>IFERROR(ROUND(AVERAGEIF('Week 3 - Making'!$B:$B,'Product List'!$A508,'Week 3 - Making'!$P:$P),0),"")</f>
        <v/>
      </c>
      <c r="M508" s="7" t="str">
        <f>IFERROR(ROUND(AVERAGEIF('Week 4 - Making'!$B:$B,'Product List'!$A508,'Week 4 - Making'!$P:$P),0),"")</f>
        <v/>
      </c>
      <c r="N508" s="7" t="str">
        <f>IFERROR(ROUND(AVERAGEIF('Week 5 - Making'!$B:$B,'Product List'!$A508,'Week 5 - Making'!$P:$P),0),"")</f>
        <v/>
      </c>
      <c r="O508" s="7"/>
      <c r="P508" s="7">
        <f t="array" ref="P508">iferror(xlookup(C508,'Product Families'!A:A,'Product Families'!S:S),"")</f>
        <v>0</v>
      </c>
    </row>
    <row r="509" ht="14.25" customHeight="1">
      <c r="A509" s="122" t="s">
        <v>1824</v>
      </c>
      <c r="B509" s="270" t="s">
        <v>1822</v>
      </c>
      <c r="C509" s="122" t="s">
        <v>246</v>
      </c>
      <c r="D509" s="7">
        <f t="array" ref="D509">IFERROR(XLOOKUP($C509,'Product Families'!$A:$A,'Product Families'!$D:$D),"")</f>
        <v>32</v>
      </c>
      <c r="E509" s="7">
        <f t="array" ref="E509">IFERROR(XLOOKUP($C509,'Product Families'!$A:$A,'Product Families'!$E:$E),"")</f>
        <v>33</v>
      </c>
      <c r="F509" s="7">
        <f t="array" ref="F509">IFERROR(XLOOKUP($C509,'Product Families'!$A:$A,'Product Families'!$F:$F),"")</f>
        <v>36</v>
      </c>
      <c r="G509" s="7">
        <f t="array" ref="G509">IFERROR(XLOOKUP($C509,'Product Families'!$A:$A,'Product Families'!$G:$G),"")</f>
        <v>38</v>
      </c>
      <c r="J509" s="7" t="str">
        <f>IFERROR(ROUND(AVERAGEIF('Week 1 - Making'!$B:$B,'Product List'!$A509,'Week 1 - Making'!$P:$P),0),"")</f>
        <v/>
      </c>
      <c r="K509" s="7" t="str">
        <f>IFERROR(ROUND(AVERAGEIF('Week 2 - Making'!$B:$B,'Product List'!$A509,'Week 2 - Making'!$P:$P),0),"")</f>
        <v/>
      </c>
      <c r="L509" s="263" t="str">
        <f>IFERROR(ROUND(AVERAGEIF('Week 3 - Making'!$B:$B,'Product List'!$A509,'Week 3 - Making'!$P:$P),0),"")</f>
        <v/>
      </c>
      <c r="M509" s="7" t="str">
        <f>IFERROR(ROUND(AVERAGEIF('Week 4 - Making'!$B:$B,'Product List'!$A509,'Week 4 - Making'!$P:$P),0),"")</f>
        <v/>
      </c>
      <c r="N509" s="7" t="str">
        <f>IFERROR(ROUND(AVERAGEIF('Week 5 - Making'!$B:$B,'Product List'!$A509,'Week 5 - Making'!$P:$P),0),"")</f>
        <v/>
      </c>
      <c r="O509" s="7"/>
      <c r="P509" s="7">
        <f t="array" ref="P509">iferror(xlookup(C509,'Product Families'!A:A,'Product Families'!S:S),"")</f>
        <v>0</v>
      </c>
    </row>
    <row r="510" ht="14.25" customHeight="1">
      <c r="A510" s="122" t="s">
        <v>1826</v>
      </c>
      <c r="B510" s="270" t="s">
        <v>1827</v>
      </c>
      <c r="C510" s="122" t="s">
        <v>243</v>
      </c>
      <c r="D510" s="7">
        <f t="array" ref="D510">IFERROR(XLOOKUP($C510,'Product Families'!$A:$A,'Product Families'!$D:$D),"")</f>
        <v>10</v>
      </c>
      <c r="E510" s="7">
        <f t="array" ref="E510">IFERROR(XLOOKUP($C510,'Product Families'!$A:$A,'Product Families'!$E:$E),"")</f>
        <v>11</v>
      </c>
      <c r="F510" s="7">
        <f t="array" ref="F510">IFERROR(XLOOKUP($C510,'Product Families'!$A:$A,'Product Families'!$F:$F),"")</f>
        <v>12</v>
      </c>
      <c r="G510" s="7">
        <f t="array" ref="G510">IFERROR(XLOOKUP($C510,'Product Families'!$A:$A,'Product Families'!$G:$G),"")</f>
        <v>13</v>
      </c>
      <c r="J510" s="7" t="str">
        <f>IFERROR(ROUND(AVERAGEIF('Week 1 - Making'!$B:$B,'Product List'!$A510,'Week 1 - Making'!$P:$P),0),"")</f>
        <v/>
      </c>
      <c r="K510" s="7" t="str">
        <f>IFERROR(ROUND(AVERAGEIF('Week 2 - Making'!$B:$B,'Product List'!$A510,'Week 2 - Making'!$P:$P),0),"")</f>
        <v/>
      </c>
      <c r="L510" s="263" t="str">
        <f>IFERROR(ROUND(AVERAGEIF('Week 3 - Making'!$B:$B,'Product List'!$A510,'Week 3 - Making'!$P:$P),0),"")</f>
        <v/>
      </c>
      <c r="M510" s="7" t="str">
        <f>IFERROR(ROUND(AVERAGEIF('Week 4 - Making'!$B:$B,'Product List'!$A510,'Week 4 - Making'!$P:$P),0),"")</f>
        <v/>
      </c>
      <c r="N510" s="7" t="str">
        <f>IFERROR(ROUND(AVERAGEIF('Week 5 - Making'!$B:$B,'Product List'!$A510,'Week 5 - Making'!$P:$P),0),"")</f>
        <v/>
      </c>
      <c r="O510" s="7"/>
      <c r="P510" s="7">
        <f t="array" ref="P510">iferror(xlookup(C510,'Product Families'!A:A,'Product Families'!S:S),"")</f>
        <v>0</v>
      </c>
    </row>
    <row r="511" ht="14.25" customHeight="1">
      <c r="A511" s="122" t="s">
        <v>1829</v>
      </c>
      <c r="B511" s="270" t="s">
        <v>1827</v>
      </c>
      <c r="C511" s="122" t="s">
        <v>246</v>
      </c>
      <c r="D511" s="7">
        <f t="array" ref="D511">IFERROR(XLOOKUP($C511,'Product Families'!$A:$A,'Product Families'!$D:$D),"")</f>
        <v>32</v>
      </c>
      <c r="E511" s="7">
        <f t="array" ref="E511">IFERROR(XLOOKUP($C511,'Product Families'!$A:$A,'Product Families'!$E:$E),"")</f>
        <v>33</v>
      </c>
      <c r="F511" s="7">
        <f t="array" ref="F511">IFERROR(XLOOKUP($C511,'Product Families'!$A:$A,'Product Families'!$F:$F),"")</f>
        <v>36</v>
      </c>
      <c r="G511" s="7">
        <f t="array" ref="G511">IFERROR(XLOOKUP($C511,'Product Families'!$A:$A,'Product Families'!$G:$G),"")</f>
        <v>38</v>
      </c>
      <c r="J511" s="7" t="str">
        <f>IFERROR(ROUND(AVERAGEIF('Week 1 - Making'!$B:$B,'Product List'!$A511,'Week 1 - Making'!$P:$P),0),"")</f>
        <v/>
      </c>
      <c r="K511" s="7" t="str">
        <f>IFERROR(ROUND(AVERAGEIF('Week 2 - Making'!$B:$B,'Product List'!$A511,'Week 2 - Making'!$P:$P),0),"")</f>
        <v/>
      </c>
      <c r="L511" s="263" t="str">
        <f>IFERROR(ROUND(AVERAGEIF('Week 3 - Making'!$B:$B,'Product List'!$A511,'Week 3 - Making'!$P:$P),0),"")</f>
        <v/>
      </c>
      <c r="M511" s="7" t="str">
        <f>IFERROR(ROUND(AVERAGEIF('Week 4 - Making'!$B:$B,'Product List'!$A511,'Week 4 - Making'!$P:$P),0),"")</f>
        <v/>
      </c>
      <c r="N511" s="7" t="str">
        <f>IFERROR(ROUND(AVERAGEIF('Week 5 - Making'!$B:$B,'Product List'!$A511,'Week 5 - Making'!$P:$P),0),"")</f>
        <v/>
      </c>
      <c r="O511" s="7"/>
      <c r="P511" s="7">
        <f t="array" ref="P511">iferror(xlookup(C511,'Product Families'!A:A,'Product Families'!S:S),"")</f>
        <v>0</v>
      </c>
    </row>
    <row r="512" ht="14.25" customHeight="1">
      <c r="A512" s="122" t="s">
        <v>1830</v>
      </c>
      <c r="B512" s="270" t="s">
        <v>1831</v>
      </c>
      <c r="C512" s="122" t="s">
        <v>243</v>
      </c>
      <c r="D512" s="7">
        <f t="array" ref="D512">IFERROR(XLOOKUP($C512,'Product Families'!$A:$A,'Product Families'!$D:$D),"")</f>
        <v>10</v>
      </c>
      <c r="E512" s="7">
        <f t="array" ref="E512">IFERROR(XLOOKUP($C512,'Product Families'!$A:$A,'Product Families'!$E:$E),"")</f>
        <v>11</v>
      </c>
      <c r="F512" s="7">
        <f t="array" ref="F512">IFERROR(XLOOKUP($C512,'Product Families'!$A:$A,'Product Families'!$F:$F),"")</f>
        <v>12</v>
      </c>
      <c r="G512" s="7">
        <f t="array" ref="G512">IFERROR(XLOOKUP($C512,'Product Families'!$A:$A,'Product Families'!$G:$G),"")</f>
        <v>13</v>
      </c>
      <c r="J512" s="7" t="str">
        <f>IFERROR(ROUND(AVERAGEIF('Week 1 - Making'!$B:$B,'Product List'!$A512,'Week 1 - Making'!$P:$P),0),"")</f>
        <v/>
      </c>
      <c r="K512" s="7" t="str">
        <f>IFERROR(ROUND(AVERAGEIF('Week 2 - Making'!$B:$B,'Product List'!$A512,'Week 2 - Making'!$P:$P),0),"")</f>
        <v/>
      </c>
      <c r="L512" s="263" t="str">
        <f>IFERROR(ROUND(AVERAGEIF('Week 3 - Making'!$B:$B,'Product List'!$A512,'Week 3 - Making'!$P:$P),0),"")</f>
        <v/>
      </c>
      <c r="M512" s="7" t="str">
        <f>IFERROR(ROUND(AVERAGEIF('Week 4 - Making'!$B:$B,'Product List'!$A512,'Week 4 - Making'!$P:$P),0),"")</f>
        <v/>
      </c>
      <c r="N512" s="7" t="str">
        <f>IFERROR(ROUND(AVERAGEIF('Week 5 - Making'!$B:$B,'Product List'!$A512,'Week 5 - Making'!$P:$P),0),"")</f>
        <v/>
      </c>
      <c r="O512" s="7"/>
      <c r="P512" s="7">
        <f t="array" ref="P512">iferror(xlookup(C512,'Product Families'!A:A,'Product Families'!S:S),"")</f>
        <v>0</v>
      </c>
    </row>
    <row r="513" ht="14.25" customHeight="1">
      <c r="A513" s="122" t="s">
        <v>1833</v>
      </c>
      <c r="B513" s="270" t="s">
        <v>1831</v>
      </c>
      <c r="C513" s="122" t="s">
        <v>246</v>
      </c>
      <c r="D513" s="7">
        <f t="array" ref="D513">IFERROR(XLOOKUP($C513,'Product Families'!$A:$A,'Product Families'!$D:$D),"")</f>
        <v>32</v>
      </c>
      <c r="E513" s="7">
        <f t="array" ref="E513">IFERROR(XLOOKUP($C513,'Product Families'!$A:$A,'Product Families'!$E:$E),"")</f>
        <v>33</v>
      </c>
      <c r="F513" s="7">
        <f t="array" ref="F513">IFERROR(XLOOKUP($C513,'Product Families'!$A:$A,'Product Families'!$F:$F),"")</f>
        <v>36</v>
      </c>
      <c r="G513" s="7">
        <f t="array" ref="G513">IFERROR(XLOOKUP($C513,'Product Families'!$A:$A,'Product Families'!$G:$G),"")</f>
        <v>38</v>
      </c>
      <c r="J513" s="7" t="str">
        <f>IFERROR(ROUND(AVERAGEIF('Week 1 - Making'!$B:$B,'Product List'!$A513,'Week 1 - Making'!$P:$P),0),"")</f>
        <v/>
      </c>
      <c r="K513" s="7" t="str">
        <f>IFERROR(ROUND(AVERAGEIF('Week 2 - Making'!$B:$B,'Product List'!$A513,'Week 2 - Making'!$P:$P),0),"")</f>
        <v/>
      </c>
      <c r="L513" s="263" t="str">
        <f>IFERROR(ROUND(AVERAGEIF('Week 3 - Making'!$B:$B,'Product List'!$A513,'Week 3 - Making'!$P:$P),0),"")</f>
        <v/>
      </c>
      <c r="M513" s="7" t="str">
        <f>IFERROR(ROUND(AVERAGEIF('Week 4 - Making'!$B:$B,'Product List'!$A513,'Week 4 - Making'!$P:$P),0),"")</f>
        <v/>
      </c>
      <c r="N513" s="7" t="str">
        <f>IFERROR(ROUND(AVERAGEIF('Week 5 - Making'!$B:$B,'Product List'!$A513,'Week 5 - Making'!$P:$P),0),"")</f>
        <v/>
      </c>
      <c r="O513" s="7"/>
      <c r="P513" s="7">
        <f t="array" ref="P513">iferror(xlookup(C513,'Product Families'!A:A,'Product Families'!S:S),"")</f>
        <v>0</v>
      </c>
    </row>
    <row r="514" ht="14.25" customHeight="1">
      <c r="A514" s="122" t="s">
        <v>1835</v>
      </c>
      <c r="B514" s="270" t="s">
        <v>1836</v>
      </c>
      <c r="C514" s="122" t="s">
        <v>243</v>
      </c>
      <c r="D514" s="7">
        <f t="array" ref="D514">IFERROR(XLOOKUP($C514,'Product Families'!$A:$A,'Product Families'!$D:$D),"")</f>
        <v>10</v>
      </c>
      <c r="E514" s="7">
        <f t="array" ref="E514">IFERROR(XLOOKUP($C514,'Product Families'!$A:$A,'Product Families'!$E:$E),"")</f>
        <v>11</v>
      </c>
      <c r="F514" s="7">
        <f t="array" ref="F514">IFERROR(XLOOKUP($C514,'Product Families'!$A:$A,'Product Families'!$F:$F),"")</f>
        <v>12</v>
      </c>
      <c r="G514" s="7">
        <f t="array" ref="G514">IFERROR(XLOOKUP($C514,'Product Families'!$A:$A,'Product Families'!$G:$G),"")</f>
        <v>13</v>
      </c>
      <c r="J514" s="7" t="str">
        <f>IFERROR(ROUND(AVERAGEIF('Week 1 - Making'!$B:$B,'Product List'!$A514,'Week 1 - Making'!$P:$P),0),"")</f>
        <v/>
      </c>
      <c r="K514" s="7" t="str">
        <f>IFERROR(ROUND(AVERAGEIF('Week 2 - Making'!$B:$B,'Product List'!$A514,'Week 2 - Making'!$P:$P),0),"")</f>
        <v/>
      </c>
      <c r="L514" s="263" t="str">
        <f>IFERROR(ROUND(AVERAGEIF('Week 3 - Making'!$B:$B,'Product List'!$A514,'Week 3 - Making'!$P:$P),0),"")</f>
        <v/>
      </c>
      <c r="M514" s="7" t="str">
        <f>IFERROR(ROUND(AVERAGEIF('Week 4 - Making'!$B:$B,'Product List'!$A514,'Week 4 - Making'!$P:$P),0),"")</f>
        <v/>
      </c>
      <c r="N514" s="7" t="str">
        <f>IFERROR(ROUND(AVERAGEIF('Week 5 - Making'!$B:$B,'Product List'!$A514,'Week 5 - Making'!$P:$P),0),"")</f>
        <v/>
      </c>
      <c r="O514" s="7"/>
      <c r="P514" s="7">
        <f t="array" ref="P514">iferror(xlookup(C514,'Product Families'!A:A,'Product Families'!S:S),"")</f>
        <v>0</v>
      </c>
    </row>
    <row r="515" ht="14.25" customHeight="1">
      <c r="A515" s="122" t="s">
        <v>1838</v>
      </c>
      <c r="B515" s="270" t="s">
        <v>1836</v>
      </c>
      <c r="C515" s="122" t="s">
        <v>246</v>
      </c>
      <c r="D515" s="7">
        <f t="array" ref="D515">IFERROR(XLOOKUP($C515,'Product Families'!$A:$A,'Product Families'!$D:$D),"")</f>
        <v>32</v>
      </c>
      <c r="E515" s="7">
        <f t="array" ref="E515">IFERROR(XLOOKUP($C515,'Product Families'!$A:$A,'Product Families'!$E:$E),"")</f>
        <v>33</v>
      </c>
      <c r="F515" s="7">
        <f t="array" ref="F515">IFERROR(XLOOKUP($C515,'Product Families'!$A:$A,'Product Families'!$F:$F),"")</f>
        <v>36</v>
      </c>
      <c r="G515" s="7">
        <f t="array" ref="G515">IFERROR(XLOOKUP($C515,'Product Families'!$A:$A,'Product Families'!$G:$G),"")</f>
        <v>38</v>
      </c>
      <c r="J515" s="7" t="str">
        <f>IFERROR(ROUND(AVERAGEIF('Week 1 - Making'!$B:$B,'Product List'!$A515,'Week 1 - Making'!$P:$P),0),"")</f>
        <v/>
      </c>
      <c r="K515" s="7" t="str">
        <f>IFERROR(ROUND(AVERAGEIF('Week 2 - Making'!$B:$B,'Product List'!$A515,'Week 2 - Making'!$P:$P),0),"")</f>
        <v/>
      </c>
      <c r="L515" s="263" t="str">
        <f>IFERROR(ROUND(AVERAGEIF('Week 3 - Making'!$B:$B,'Product List'!$A515,'Week 3 - Making'!$P:$P),0),"")</f>
        <v/>
      </c>
      <c r="M515" s="7" t="str">
        <f>IFERROR(ROUND(AVERAGEIF('Week 4 - Making'!$B:$B,'Product List'!$A515,'Week 4 - Making'!$P:$P),0),"")</f>
        <v/>
      </c>
      <c r="N515" s="7" t="str">
        <f>IFERROR(ROUND(AVERAGEIF('Week 5 - Making'!$B:$B,'Product List'!$A515,'Week 5 - Making'!$P:$P),0),"")</f>
        <v/>
      </c>
      <c r="O515" s="7"/>
      <c r="P515" s="7">
        <f t="array" ref="P515">iferror(xlookup(C515,'Product Families'!A:A,'Product Families'!S:S),"")</f>
        <v>0</v>
      </c>
    </row>
    <row r="516" ht="14.25" customHeight="1">
      <c r="A516" s="122" t="s">
        <v>1841</v>
      </c>
      <c r="B516" s="270" t="s">
        <v>1842</v>
      </c>
      <c r="C516" s="122" t="s">
        <v>243</v>
      </c>
      <c r="D516" s="7">
        <f t="array" ref="D516">IFERROR(XLOOKUP($C516,'Product Families'!$A:$A,'Product Families'!$D:$D),"")</f>
        <v>10</v>
      </c>
      <c r="E516" s="7">
        <f t="array" ref="E516">IFERROR(XLOOKUP($C516,'Product Families'!$A:$A,'Product Families'!$E:$E),"")</f>
        <v>11</v>
      </c>
      <c r="F516" s="7">
        <f t="array" ref="F516">IFERROR(XLOOKUP($C516,'Product Families'!$A:$A,'Product Families'!$F:$F),"")</f>
        <v>12</v>
      </c>
      <c r="G516" s="7">
        <f t="array" ref="G516">IFERROR(XLOOKUP($C516,'Product Families'!$A:$A,'Product Families'!$G:$G),"")</f>
        <v>13</v>
      </c>
      <c r="J516" s="7" t="str">
        <f>IFERROR(ROUND(AVERAGEIF('Week 1 - Making'!$B:$B,'Product List'!$A516,'Week 1 - Making'!$P:$P),0),"")</f>
        <v/>
      </c>
      <c r="K516" s="7" t="str">
        <f>IFERROR(ROUND(AVERAGEIF('Week 2 - Making'!$B:$B,'Product List'!$A516,'Week 2 - Making'!$P:$P),0),"")</f>
        <v/>
      </c>
      <c r="L516" s="263" t="str">
        <f>IFERROR(ROUND(AVERAGEIF('Week 3 - Making'!$B:$B,'Product List'!$A516,'Week 3 - Making'!$P:$P),0),"")</f>
        <v/>
      </c>
      <c r="M516" s="7" t="str">
        <f>IFERROR(ROUND(AVERAGEIF('Week 4 - Making'!$B:$B,'Product List'!$A516,'Week 4 - Making'!$P:$P),0),"")</f>
        <v/>
      </c>
      <c r="N516" s="7" t="str">
        <f>IFERROR(ROUND(AVERAGEIF('Week 5 - Making'!$B:$B,'Product List'!$A516,'Week 5 - Making'!$P:$P),0),"")</f>
        <v/>
      </c>
      <c r="O516" s="7"/>
      <c r="P516" s="7">
        <f t="array" ref="P516">iferror(xlookup(C516,'Product Families'!A:A,'Product Families'!S:S),"")</f>
        <v>0</v>
      </c>
    </row>
    <row r="517" ht="14.25" customHeight="1">
      <c r="A517" s="122" t="s">
        <v>1844</v>
      </c>
      <c r="B517" s="270" t="s">
        <v>1842</v>
      </c>
      <c r="C517" s="122" t="s">
        <v>246</v>
      </c>
      <c r="D517" s="7">
        <f t="array" ref="D517">IFERROR(XLOOKUP($C517,'Product Families'!$A:$A,'Product Families'!$D:$D),"")</f>
        <v>32</v>
      </c>
      <c r="E517" s="7">
        <f t="array" ref="E517">IFERROR(XLOOKUP($C517,'Product Families'!$A:$A,'Product Families'!$E:$E),"")</f>
        <v>33</v>
      </c>
      <c r="F517" s="7">
        <f t="array" ref="F517">IFERROR(XLOOKUP($C517,'Product Families'!$A:$A,'Product Families'!$F:$F),"")</f>
        <v>36</v>
      </c>
      <c r="G517" s="7">
        <f t="array" ref="G517">IFERROR(XLOOKUP($C517,'Product Families'!$A:$A,'Product Families'!$G:$G),"")</f>
        <v>38</v>
      </c>
      <c r="J517" s="7" t="str">
        <f>IFERROR(ROUND(AVERAGEIF('Week 1 - Making'!$B:$B,'Product List'!$A517,'Week 1 - Making'!$P:$P),0),"")</f>
        <v/>
      </c>
      <c r="K517" s="7" t="str">
        <f>IFERROR(ROUND(AVERAGEIF('Week 2 - Making'!$B:$B,'Product List'!$A517,'Week 2 - Making'!$P:$P),0),"")</f>
        <v/>
      </c>
      <c r="L517" s="263" t="str">
        <f>IFERROR(ROUND(AVERAGEIF('Week 3 - Making'!$B:$B,'Product List'!$A517,'Week 3 - Making'!$P:$P),0),"")</f>
        <v/>
      </c>
      <c r="M517" s="7" t="str">
        <f>IFERROR(ROUND(AVERAGEIF('Week 4 - Making'!$B:$B,'Product List'!$A517,'Week 4 - Making'!$P:$P),0),"")</f>
        <v/>
      </c>
      <c r="N517" s="7" t="str">
        <f>IFERROR(ROUND(AVERAGEIF('Week 5 - Making'!$B:$B,'Product List'!$A517,'Week 5 - Making'!$P:$P),0),"")</f>
        <v/>
      </c>
      <c r="O517" s="7"/>
      <c r="P517" s="7">
        <f t="array" ref="P517">iferror(xlookup(C517,'Product Families'!A:A,'Product Families'!S:S),"")</f>
        <v>0</v>
      </c>
    </row>
    <row r="518" ht="14.25" customHeight="1">
      <c r="A518" s="122" t="s">
        <v>1846</v>
      </c>
      <c r="B518" s="270" t="s">
        <v>1847</v>
      </c>
      <c r="C518" s="122" t="s">
        <v>243</v>
      </c>
      <c r="D518" s="7">
        <f t="array" ref="D518">IFERROR(XLOOKUP($C518,'Product Families'!$A:$A,'Product Families'!$D:$D),"")</f>
        <v>10</v>
      </c>
      <c r="E518" s="7">
        <f t="array" ref="E518">IFERROR(XLOOKUP($C518,'Product Families'!$A:$A,'Product Families'!$E:$E),"")</f>
        <v>11</v>
      </c>
      <c r="F518" s="7">
        <f t="array" ref="F518">IFERROR(XLOOKUP($C518,'Product Families'!$A:$A,'Product Families'!$F:$F),"")</f>
        <v>12</v>
      </c>
      <c r="G518" s="7">
        <f t="array" ref="G518">IFERROR(XLOOKUP($C518,'Product Families'!$A:$A,'Product Families'!$G:$G),"")</f>
        <v>13</v>
      </c>
      <c r="J518" s="7" t="str">
        <f>IFERROR(ROUND(AVERAGEIF('Week 1 - Making'!$B:$B,'Product List'!$A518,'Week 1 - Making'!$P:$P),0),"")</f>
        <v/>
      </c>
      <c r="K518" s="7" t="str">
        <f>IFERROR(ROUND(AVERAGEIF('Week 2 - Making'!$B:$B,'Product List'!$A518,'Week 2 - Making'!$P:$P),0),"")</f>
        <v/>
      </c>
      <c r="L518" s="263" t="str">
        <f>IFERROR(ROUND(AVERAGEIF('Week 3 - Making'!$B:$B,'Product List'!$A518,'Week 3 - Making'!$P:$P),0),"")</f>
        <v/>
      </c>
      <c r="M518" s="7" t="str">
        <f>IFERROR(ROUND(AVERAGEIF('Week 4 - Making'!$B:$B,'Product List'!$A518,'Week 4 - Making'!$P:$P),0),"")</f>
        <v/>
      </c>
      <c r="N518" s="7" t="str">
        <f>IFERROR(ROUND(AVERAGEIF('Week 5 - Making'!$B:$B,'Product List'!$A518,'Week 5 - Making'!$P:$P),0),"")</f>
        <v/>
      </c>
      <c r="O518" s="7"/>
      <c r="P518" s="7">
        <f t="array" ref="P518">iferror(xlookup(C518,'Product Families'!A:A,'Product Families'!S:S),"")</f>
        <v>0</v>
      </c>
    </row>
    <row r="519" ht="14.25" customHeight="1">
      <c r="A519" s="122" t="s">
        <v>1850</v>
      </c>
      <c r="B519" s="270" t="s">
        <v>1847</v>
      </c>
      <c r="C519" s="122" t="s">
        <v>246</v>
      </c>
      <c r="D519" s="7">
        <f t="array" ref="D519">IFERROR(XLOOKUP($C519,'Product Families'!$A:$A,'Product Families'!$D:$D),"")</f>
        <v>32</v>
      </c>
      <c r="E519" s="7">
        <f t="array" ref="E519">IFERROR(XLOOKUP($C519,'Product Families'!$A:$A,'Product Families'!$E:$E),"")</f>
        <v>33</v>
      </c>
      <c r="F519" s="7">
        <f t="array" ref="F519">IFERROR(XLOOKUP($C519,'Product Families'!$A:$A,'Product Families'!$F:$F),"")</f>
        <v>36</v>
      </c>
      <c r="G519" s="7">
        <f t="array" ref="G519">IFERROR(XLOOKUP($C519,'Product Families'!$A:$A,'Product Families'!$G:$G),"")</f>
        <v>38</v>
      </c>
      <c r="J519" s="7" t="str">
        <f>IFERROR(ROUND(AVERAGEIF('Week 1 - Making'!$B:$B,'Product List'!$A519,'Week 1 - Making'!$P:$P),0),"")</f>
        <v/>
      </c>
      <c r="K519" s="7" t="str">
        <f>IFERROR(ROUND(AVERAGEIF('Week 2 - Making'!$B:$B,'Product List'!$A519,'Week 2 - Making'!$P:$P),0),"")</f>
        <v/>
      </c>
      <c r="L519" s="263" t="str">
        <f>IFERROR(ROUND(AVERAGEIF('Week 3 - Making'!$B:$B,'Product List'!$A519,'Week 3 - Making'!$P:$P),0),"")</f>
        <v/>
      </c>
      <c r="M519" s="7" t="str">
        <f>IFERROR(ROUND(AVERAGEIF('Week 4 - Making'!$B:$B,'Product List'!$A519,'Week 4 - Making'!$P:$P),0),"")</f>
        <v/>
      </c>
      <c r="N519" s="7" t="str">
        <f>IFERROR(ROUND(AVERAGEIF('Week 5 - Making'!$B:$B,'Product List'!$A519,'Week 5 - Making'!$P:$P),0),"")</f>
        <v/>
      </c>
      <c r="O519" s="7"/>
      <c r="P519" s="7">
        <f t="array" ref="P519">iferror(xlookup(C519,'Product Families'!A:A,'Product Families'!S:S),"")</f>
        <v>0</v>
      </c>
    </row>
    <row r="520" ht="14.25" customHeight="1">
      <c r="A520" s="122" t="s">
        <v>1852</v>
      </c>
      <c r="B520" s="270" t="s">
        <v>1853</v>
      </c>
      <c r="C520" s="122" t="s">
        <v>243</v>
      </c>
      <c r="D520" s="7">
        <f t="array" ref="D520">IFERROR(XLOOKUP($C520,'Product Families'!$A:$A,'Product Families'!$D:$D),"")</f>
        <v>10</v>
      </c>
      <c r="E520" s="7">
        <f t="array" ref="E520">IFERROR(XLOOKUP($C520,'Product Families'!$A:$A,'Product Families'!$E:$E),"")</f>
        <v>11</v>
      </c>
      <c r="F520" s="7">
        <f t="array" ref="F520">IFERROR(XLOOKUP($C520,'Product Families'!$A:$A,'Product Families'!$F:$F),"")</f>
        <v>12</v>
      </c>
      <c r="G520" s="7">
        <f t="array" ref="G520">IFERROR(XLOOKUP($C520,'Product Families'!$A:$A,'Product Families'!$G:$G),"")</f>
        <v>13</v>
      </c>
      <c r="J520" s="7" t="str">
        <f>IFERROR(ROUND(AVERAGEIF('Week 1 - Making'!$B:$B,'Product List'!$A520,'Week 1 - Making'!$P:$P),0),"")</f>
        <v/>
      </c>
      <c r="K520" s="7" t="str">
        <f>IFERROR(ROUND(AVERAGEIF('Week 2 - Making'!$B:$B,'Product List'!$A520,'Week 2 - Making'!$P:$P),0),"")</f>
        <v/>
      </c>
      <c r="L520" s="263" t="str">
        <f>IFERROR(ROUND(AVERAGEIF('Week 3 - Making'!$B:$B,'Product List'!$A520,'Week 3 - Making'!$P:$P),0),"")</f>
        <v/>
      </c>
      <c r="M520" s="7" t="str">
        <f>IFERROR(ROUND(AVERAGEIF('Week 4 - Making'!$B:$B,'Product List'!$A520,'Week 4 - Making'!$P:$P),0),"")</f>
        <v/>
      </c>
      <c r="N520" s="7" t="str">
        <f>IFERROR(ROUND(AVERAGEIF('Week 5 - Making'!$B:$B,'Product List'!$A520,'Week 5 - Making'!$P:$P),0),"")</f>
        <v/>
      </c>
      <c r="O520" s="7"/>
      <c r="P520" s="7">
        <f t="array" ref="P520">iferror(xlookup(C520,'Product Families'!A:A,'Product Families'!S:S),"")</f>
        <v>0</v>
      </c>
    </row>
    <row r="521" ht="14.25" customHeight="1">
      <c r="A521" s="122" t="s">
        <v>1855</v>
      </c>
      <c r="B521" s="270" t="s">
        <v>1853</v>
      </c>
      <c r="C521" s="122" t="s">
        <v>246</v>
      </c>
      <c r="D521" s="7">
        <f t="array" ref="D521">IFERROR(XLOOKUP($C521,'Product Families'!$A:$A,'Product Families'!$D:$D),"")</f>
        <v>32</v>
      </c>
      <c r="E521" s="7">
        <f t="array" ref="E521">IFERROR(XLOOKUP($C521,'Product Families'!$A:$A,'Product Families'!$E:$E),"")</f>
        <v>33</v>
      </c>
      <c r="F521" s="7">
        <f t="array" ref="F521">IFERROR(XLOOKUP($C521,'Product Families'!$A:$A,'Product Families'!$F:$F),"")</f>
        <v>36</v>
      </c>
      <c r="G521" s="7">
        <f t="array" ref="G521">IFERROR(XLOOKUP($C521,'Product Families'!$A:$A,'Product Families'!$G:$G),"")</f>
        <v>38</v>
      </c>
      <c r="J521" s="7" t="str">
        <f>IFERROR(ROUND(AVERAGEIF('Week 1 - Making'!$B:$B,'Product List'!$A521,'Week 1 - Making'!$P:$P),0),"")</f>
        <v/>
      </c>
      <c r="K521" s="7" t="str">
        <f>IFERROR(ROUND(AVERAGEIF('Week 2 - Making'!$B:$B,'Product List'!$A521,'Week 2 - Making'!$P:$P),0),"")</f>
        <v/>
      </c>
      <c r="L521" s="263" t="str">
        <f>IFERROR(ROUND(AVERAGEIF('Week 3 - Making'!$B:$B,'Product List'!$A521,'Week 3 - Making'!$P:$P),0),"")</f>
        <v/>
      </c>
      <c r="M521" s="7" t="str">
        <f>IFERROR(ROUND(AVERAGEIF('Week 4 - Making'!$B:$B,'Product List'!$A521,'Week 4 - Making'!$P:$P),0),"")</f>
        <v/>
      </c>
      <c r="N521" s="7" t="str">
        <f>IFERROR(ROUND(AVERAGEIF('Week 5 - Making'!$B:$B,'Product List'!$A521,'Week 5 - Making'!$P:$P),0),"")</f>
        <v/>
      </c>
      <c r="O521" s="7"/>
      <c r="P521" s="7">
        <f t="array" ref="P521">iferror(xlookup(C521,'Product Families'!A:A,'Product Families'!S:S),"")</f>
        <v>0</v>
      </c>
    </row>
    <row r="522" ht="14.25" customHeight="1">
      <c r="A522" s="122" t="s">
        <v>1858</v>
      </c>
      <c r="B522" s="270" t="s">
        <v>1859</v>
      </c>
      <c r="C522" s="122" t="s">
        <v>243</v>
      </c>
      <c r="D522" s="7">
        <f t="array" ref="D522">IFERROR(XLOOKUP($C522,'Product Families'!$A:$A,'Product Families'!$D:$D),"")</f>
        <v>10</v>
      </c>
      <c r="E522" s="7">
        <f t="array" ref="E522">IFERROR(XLOOKUP($C522,'Product Families'!$A:$A,'Product Families'!$E:$E),"")</f>
        <v>11</v>
      </c>
      <c r="F522" s="7">
        <f t="array" ref="F522">IFERROR(XLOOKUP($C522,'Product Families'!$A:$A,'Product Families'!$F:$F),"")</f>
        <v>12</v>
      </c>
      <c r="G522" s="7">
        <f t="array" ref="G522">IFERROR(XLOOKUP($C522,'Product Families'!$A:$A,'Product Families'!$G:$G),"")</f>
        <v>13</v>
      </c>
      <c r="J522" s="7" t="str">
        <f>IFERROR(ROUND(AVERAGEIF('Week 1 - Making'!$B:$B,'Product List'!$A522,'Week 1 - Making'!$P:$P),0),"")</f>
        <v/>
      </c>
      <c r="K522" s="7" t="str">
        <f>IFERROR(ROUND(AVERAGEIF('Week 2 - Making'!$B:$B,'Product List'!$A522,'Week 2 - Making'!$P:$P),0),"")</f>
        <v/>
      </c>
      <c r="L522" s="263" t="str">
        <f>IFERROR(ROUND(AVERAGEIF('Week 3 - Making'!$B:$B,'Product List'!$A522,'Week 3 - Making'!$P:$P),0),"")</f>
        <v/>
      </c>
      <c r="M522" s="7" t="str">
        <f>IFERROR(ROUND(AVERAGEIF('Week 4 - Making'!$B:$B,'Product List'!$A522,'Week 4 - Making'!$P:$P),0),"")</f>
        <v/>
      </c>
      <c r="N522" s="7" t="str">
        <f>IFERROR(ROUND(AVERAGEIF('Week 5 - Making'!$B:$B,'Product List'!$A522,'Week 5 - Making'!$P:$P),0),"")</f>
        <v/>
      </c>
      <c r="O522" s="7"/>
      <c r="P522" s="7">
        <f t="array" ref="P522">iferror(xlookup(C522,'Product Families'!A:A,'Product Families'!S:S),"")</f>
        <v>0</v>
      </c>
    </row>
    <row r="523" ht="14.25" customHeight="1">
      <c r="A523" s="122" t="s">
        <v>1861</v>
      </c>
      <c r="B523" s="270" t="s">
        <v>1859</v>
      </c>
      <c r="C523" s="122" t="s">
        <v>246</v>
      </c>
      <c r="D523" s="7">
        <f t="array" ref="D523">IFERROR(XLOOKUP($C523,'Product Families'!$A:$A,'Product Families'!$D:$D),"")</f>
        <v>32</v>
      </c>
      <c r="E523" s="7">
        <f t="array" ref="E523">IFERROR(XLOOKUP($C523,'Product Families'!$A:$A,'Product Families'!$E:$E),"")</f>
        <v>33</v>
      </c>
      <c r="F523" s="7">
        <f t="array" ref="F523">IFERROR(XLOOKUP($C523,'Product Families'!$A:$A,'Product Families'!$F:$F),"")</f>
        <v>36</v>
      </c>
      <c r="G523" s="7">
        <f t="array" ref="G523">IFERROR(XLOOKUP($C523,'Product Families'!$A:$A,'Product Families'!$G:$G),"")</f>
        <v>38</v>
      </c>
      <c r="J523" s="7" t="str">
        <f>IFERROR(ROUND(AVERAGEIF('Week 1 - Making'!$B:$B,'Product List'!$A523,'Week 1 - Making'!$P:$P),0),"")</f>
        <v/>
      </c>
      <c r="K523" s="7" t="str">
        <f>IFERROR(ROUND(AVERAGEIF('Week 2 - Making'!$B:$B,'Product List'!$A523,'Week 2 - Making'!$P:$P),0),"")</f>
        <v/>
      </c>
      <c r="L523" s="263" t="str">
        <f>IFERROR(ROUND(AVERAGEIF('Week 3 - Making'!$B:$B,'Product List'!$A523,'Week 3 - Making'!$P:$P),0),"")</f>
        <v/>
      </c>
      <c r="M523" s="7" t="str">
        <f>IFERROR(ROUND(AVERAGEIF('Week 4 - Making'!$B:$B,'Product List'!$A523,'Week 4 - Making'!$P:$P),0),"")</f>
        <v/>
      </c>
      <c r="N523" s="7" t="str">
        <f>IFERROR(ROUND(AVERAGEIF('Week 5 - Making'!$B:$B,'Product List'!$A523,'Week 5 - Making'!$P:$P),0),"")</f>
        <v/>
      </c>
      <c r="O523" s="7"/>
      <c r="P523" s="7">
        <f t="array" ref="P523">iferror(xlookup(C523,'Product Families'!A:A,'Product Families'!S:S),"")</f>
        <v>0</v>
      </c>
    </row>
    <row r="524" ht="14.25" customHeight="1">
      <c r="A524" s="122" t="s">
        <v>1863</v>
      </c>
      <c r="B524" s="270" t="s">
        <v>1864</v>
      </c>
      <c r="C524" s="122" t="s">
        <v>243</v>
      </c>
      <c r="D524" s="7">
        <f t="array" ref="D524">IFERROR(XLOOKUP($C524,'Product Families'!$A:$A,'Product Families'!$D:$D),"")</f>
        <v>10</v>
      </c>
      <c r="E524" s="7">
        <f t="array" ref="E524">IFERROR(XLOOKUP($C524,'Product Families'!$A:$A,'Product Families'!$E:$E),"")</f>
        <v>11</v>
      </c>
      <c r="F524" s="7">
        <f t="array" ref="F524">IFERROR(XLOOKUP($C524,'Product Families'!$A:$A,'Product Families'!$F:$F),"")</f>
        <v>12</v>
      </c>
      <c r="G524" s="7">
        <f t="array" ref="G524">IFERROR(XLOOKUP($C524,'Product Families'!$A:$A,'Product Families'!$G:$G),"")</f>
        <v>13</v>
      </c>
      <c r="J524" s="7" t="str">
        <f>IFERROR(ROUND(AVERAGEIF('Week 1 - Making'!$B:$B,'Product List'!$A524,'Week 1 - Making'!$P:$P),0),"")</f>
        <v/>
      </c>
      <c r="K524" s="7" t="str">
        <f>IFERROR(ROUND(AVERAGEIF('Week 2 - Making'!$B:$B,'Product List'!$A524,'Week 2 - Making'!$P:$P),0),"")</f>
        <v/>
      </c>
      <c r="L524" s="263" t="str">
        <f>IFERROR(ROUND(AVERAGEIF('Week 3 - Making'!$B:$B,'Product List'!$A524,'Week 3 - Making'!$P:$P),0),"")</f>
        <v/>
      </c>
      <c r="M524" s="7" t="str">
        <f>IFERROR(ROUND(AVERAGEIF('Week 4 - Making'!$B:$B,'Product List'!$A524,'Week 4 - Making'!$P:$P),0),"")</f>
        <v/>
      </c>
      <c r="N524" s="7" t="str">
        <f>IFERROR(ROUND(AVERAGEIF('Week 5 - Making'!$B:$B,'Product List'!$A524,'Week 5 - Making'!$P:$P),0),"")</f>
        <v/>
      </c>
      <c r="O524" s="7"/>
      <c r="P524" s="7">
        <f t="array" ref="P524">iferror(xlookup(C524,'Product Families'!A:A,'Product Families'!S:S),"")</f>
        <v>0</v>
      </c>
    </row>
    <row r="525" ht="14.25" customHeight="1">
      <c r="A525" s="122" t="s">
        <v>1865</v>
      </c>
      <c r="B525" s="270" t="s">
        <v>1864</v>
      </c>
      <c r="C525" s="122" t="s">
        <v>246</v>
      </c>
      <c r="D525" s="7">
        <f t="array" ref="D525">IFERROR(XLOOKUP($C525,'Product Families'!$A:$A,'Product Families'!$D:$D),"")</f>
        <v>32</v>
      </c>
      <c r="E525" s="7">
        <f t="array" ref="E525">IFERROR(XLOOKUP($C525,'Product Families'!$A:$A,'Product Families'!$E:$E),"")</f>
        <v>33</v>
      </c>
      <c r="F525" s="7">
        <f t="array" ref="F525">IFERROR(XLOOKUP($C525,'Product Families'!$A:$A,'Product Families'!$F:$F),"")</f>
        <v>36</v>
      </c>
      <c r="G525" s="7">
        <f t="array" ref="G525">IFERROR(XLOOKUP($C525,'Product Families'!$A:$A,'Product Families'!$G:$G),"")</f>
        <v>38</v>
      </c>
      <c r="J525" s="7" t="str">
        <f>IFERROR(ROUND(AVERAGEIF('Week 1 - Making'!$B:$B,'Product List'!$A525,'Week 1 - Making'!$P:$P),0),"")</f>
        <v/>
      </c>
      <c r="K525" s="7" t="str">
        <f>IFERROR(ROUND(AVERAGEIF('Week 2 - Making'!$B:$B,'Product List'!$A525,'Week 2 - Making'!$P:$P),0),"")</f>
        <v/>
      </c>
      <c r="L525" s="263" t="str">
        <f>IFERROR(ROUND(AVERAGEIF('Week 3 - Making'!$B:$B,'Product List'!$A525,'Week 3 - Making'!$P:$P),0),"")</f>
        <v/>
      </c>
      <c r="M525" s="7" t="str">
        <f>IFERROR(ROUND(AVERAGEIF('Week 4 - Making'!$B:$B,'Product List'!$A525,'Week 4 - Making'!$P:$P),0),"")</f>
        <v/>
      </c>
      <c r="N525" s="7" t="str">
        <f>IFERROR(ROUND(AVERAGEIF('Week 5 - Making'!$B:$B,'Product List'!$A525,'Week 5 - Making'!$P:$P),0),"")</f>
        <v/>
      </c>
      <c r="O525" s="7"/>
      <c r="P525" s="7">
        <f t="array" ref="P525">iferror(xlookup(C525,'Product Families'!A:A,'Product Families'!S:S),"")</f>
        <v>0</v>
      </c>
    </row>
    <row r="526" ht="14.25" customHeight="1">
      <c r="A526" s="122" t="s">
        <v>1866</v>
      </c>
      <c r="B526" s="270" t="s">
        <v>1867</v>
      </c>
      <c r="C526" s="122" t="s">
        <v>243</v>
      </c>
      <c r="D526" s="7">
        <f t="array" ref="D526">IFERROR(XLOOKUP($C526,'Product Families'!$A:$A,'Product Families'!$D:$D),"")</f>
        <v>10</v>
      </c>
      <c r="E526" s="7">
        <f t="array" ref="E526">IFERROR(XLOOKUP($C526,'Product Families'!$A:$A,'Product Families'!$E:$E),"")</f>
        <v>11</v>
      </c>
      <c r="F526" s="7">
        <f t="array" ref="F526">IFERROR(XLOOKUP($C526,'Product Families'!$A:$A,'Product Families'!$F:$F),"")</f>
        <v>12</v>
      </c>
      <c r="G526" s="7">
        <f t="array" ref="G526">IFERROR(XLOOKUP($C526,'Product Families'!$A:$A,'Product Families'!$G:$G),"")</f>
        <v>13</v>
      </c>
      <c r="J526" s="7" t="str">
        <f>IFERROR(ROUND(AVERAGEIF('Week 1 - Making'!$B:$B,'Product List'!$A526,'Week 1 - Making'!$P:$P),0),"")</f>
        <v/>
      </c>
      <c r="K526" s="7" t="str">
        <f>IFERROR(ROUND(AVERAGEIF('Week 2 - Making'!$B:$B,'Product List'!$A526,'Week 2 - Making'!$P:$P),0),"")</f>
        <v/>
      </c>
      <c r="L526" s="263" t="str">
        <f>IFERROR(ROUND(AVERAGEIF('Week 3 - Making'!$B:$B,'Product List'!$A526,'Week 3 - Making'!$P:$P),0),"")</f>
        <v/>
      </c>
      <c r="M526" s="7" t="str">
        <f>IFERROR(ROUND(AVERAGEIF('Week 4 - Making'!$B:$B,'Product List'!$A526,'Week 4 - Making'!$P:$P),0),"")</f>
        <v/>
      </c>
      <c r="N526" s="7" t="str">
        <f>IFERROR(ROUND(AVERAGEIF('Week 5 - Making'!$B:$B,'Product List'!$A526,'Week 5 - Making'!$P:$P),0),"")</f>
        <v/>
      </c>
      <c r="O526" s="7"/>
      <c r="P526" s="7">
        <f t="array" ref="P526">iferror(xlookup(C526,'Product Families'!A:A,'Product Families'!S:S),"")</f>
        <v>0</v>
      </c>
    </row>
    <row r="527" ht="14.25" customHeight="1">
      <c r="A527" s="122" t="s">
        <v>1869</v>
      </c>
      <c r="B527" s="270" t="s">
        <v>1867</v>
      </c>
      <c r="C527" s="122" t="s">
        <v>246</v>
      </c>
      <c r="D527" s="7">
        <f t="array" ref="D527">IFERROR(XLOOKUP($C527,'Product Families'!$A:$A,'Product Families'!$D:$D),"")</f>
        <v>32</v>
      </c>
      <c r="E527" s="7">
        <f t="array" ref="E527">IFERROR(XLOOKUP($C527,'Product Families'!$A:$A,'Product Families'!$E:$E),"")</f>
        <v>33</v>
      </c>
      <c r="F527" s="7">
        <f t="array" ref="F527">IFERROR(XLOOKUP($C527,'Product Families'!$A:$A,'Product Families'!$F:$F),"")</f>
        <v>36</v>
      </c>
      <c r="G527" s="7">
        <f t="array" ref="G527">IFERROR(XLOOKUP($C527,'Product Families'!$A:$A,'Product Families'!$G:$G),"")</f>
        <v>38</v>
      </c>
      <c r="J527" s="7" t="str">
        <f>IFERROR(ROUND(AVERAGEIF('Week 1 - Making'!$B:$B,'Product List'!$A527,'Week 1 - Making'!$P:$P),0),"")</f>
        <v/>
      </c>
      <c r="K527" s="7" t="str">
        <f>IFERROR(ROUND(AVERAGEIF('Week 2 - Making'!$B:$B,'Product List'!$A527,'Week 2 - Making'!$P:$P),0),"")</f>
        <v/>
      </c>
      <c r="L527" s="263" t="str">
        <f>IFERROR(ROUND(AVERAGEIF('Week 3 - Making'!$B:$B,'Product List'!$A527,'Week 3 - Making'!$P:$P),0),"")</f>
        <v/>
      </c>
      <c r="M527" s="7" t="str">
        <f>IFERROR(ROUND(AVERAGEIF('Week 4 - Making'!$B:$B,'Product List'!$A527,'Week 4 - Making'!$P:$P),0),"")</f>
        <v/>
      </c>
      <c r="N527" s="7" t="str">
        <f>IFERROR(ROUND(AVERAGEIF('Week 5 - Making'!$B:$B,'Product List'!$A527,'Week 5 - Making'!$P:$P),0),"")</f>
        <v/>
      </c>
      <c r="O527" s="7"/>
      <c r="P527" s="7">
        <f t="array" ref="P527">iferror(xlookup(C527,'Product Families'!A:A,'Product Families'!S:S),"")</f>
        <v>0</v>
      </c>
    </row>
    <row r="528" ht="14.25" customHeight="1">
      <c r="A528" s="122" t="s">
        <v>1871</v>
      </c>
      <c r="B528" s="270" t="s">
        <v>1872</v>
      </c>
      <c r="C528" s="122" t="s">
        <v>243</v>
      </c>
      <c r="D528" s="7">
        <f t="array" ref="D528">IFERROR(XLOOKUP($C528,'Product Families'!$A:$A,'Product Families'!$D:$D),"")</f>
        <v>10</v>
      </c>
      <c r="E528" s="7">
        <f t="array" ref="E528">IFERROR(XLOOKUP($C528,'Product Families'!$A:$A,'Product Families'!$E:$E),"")</f>
        <v>11</v>
      </c>
      <c r="F528" s="7">
        <f t="array" ref="F528">IFERROR(XLOOKUP($C528,'Product Families'!$A:$A,'Product Families'!$F:$F),"")</f>
        <v>12</v>
      </c>
      <c r="G528" s="7">
        <f t="array" ref="G528">IFERROR(XLOOKUP($C528,'Product Families'!$A:$A,'Product Families'!$G:$G),"")</f>
        <v>13</v>
      </c>
      <c r="J528" s="7" t="str">
        <f>IFERROR(ROUND(AVERAGEIF('Week 1 - Making'!$B:$B,'Product List'!$A528,'Week 1 - Making'!$P:$P),0),"")</f>
        <v/>
      </c>
      <c r="K528" s="7" t="str">
        <f>IFERROR(ROUND(AVERAGEIF('Week 2 - Making'!$B:$B,'Product List'!$A528,'Week 2 - Making'!$P:$P),0),"")</f>
        <v/>
      </c>
      <c r="L528" s="263" t="str">
        <f>IFERROR(ROUND(AVERAGEIF('Week 3 - Making'!$B:$B,'Product List'!$A528,'Week 3 - Making'!$P:$P),0),"")</f>
        <v/>
      </c>
      <c r="M528" s="7" t="str">
        <f>IFERROR(ROUND(AVERAGEIF('Week 4 - Making'!$B:$B,'Product List'!$A528,'Week 4 - Making'!$P:$P),0),"")</f>
        <v/>
      </c>
      <c r="N528" s="7" t="str">
        <f>IFERROR(ROUND(AVERAGEIF('Week 5 - Making'!$B:$B,'Product List'!$A528,'Week 5 - Making'!$P:$P),0),"")</f>
        <v/>
      </c>
      <c r="O528" s="7"/>
      <c r="P528" s="7">
        <f t="array" ref="P528">iferror(xlookup(C528,'Product Families'!A:A,'Product Families'!S:S),"")</f>
        <v>0</v>
      </c>
    </row>
    <row r="529" ht="14.25" customHeight="1">
      <c r="A529" s="122" t="s">
        <v>1874</v>
      </c>
      <c r="B529" s="270" t="s">
        <v>1872</v>
      </c>
      <c r="C529" s="122" t="s">
        <v>246</v>
      </c>
      <c r="D529" s="7">
        <f t="array" ref="D529">IFERROR(XLOOKUP($C529,'Product Families'!$A:$A,'Product Families'!$D:$D),"")</f>
        <v>32</v>
      </c>
      <c r="E529" s="7">
        <f t="array" ref="E529">IFERROR(XLOOKUP($C529,'Product Families'!$A:$A,'Product Families'!$E:$E),"")</f>
        <v>33</v>
      </c>
      <c r="F529" s="7">
        <f t="array" ref="F529">IFERROR(XLOOKUP($C529,'Product Families'!$A:$A,'Product Families'!$F:$F),"")</f>
        <v>36</v>
      </c>
      <c r="G529" s="7">
        <f t="array" ref="G529">IFERROR(XLOOKUP($C529,'Product Families'!$A:$A,'Product Families'!$G:$G),"")</f>
        <v>38</v>
      </c>
      <c r="J529" s="7" t="str">
        <f>IFERROR(ROUND(AVERAGEIF('Week 1 - Making'!$B:$B,'Product List'!$A529,'Week 1 - Making'!$P:$P),0),"")</f>
        <v/>
      </c>
      <c r="K529" s="7" t="str">
        <f>IFERROR(ROUND(AVERAGEIF('Week 2 - Making'!$B:$B,'Product List'!$A529,'Week 2 - Making'!$P:$P),0),"")</f>
        <v/>
      </c>
      <c r="L529" s="263" t="str">
        <f>IFERROR(ROUND(AVERAGEIF('Week 3 - Making'!$B:$B,'Product List'!$A529,'Week 3 - Making'!$P:$P),0),"")</f>
        <v/>
      </c>
      <c r="M529" s="7" t="str">
        <f>IFERROR(ROUND(AVERAGEIF('Week 4 - Making'!$B:$B,'Product List'!$A529,'Week 4 - Making'!$P:$P),0),"")</f>
        <v/>
      </c>
      <c r="N529" s="7" t="str">
        <f>IFERROR(ROUND(AVERAGEIF('Week 5 - Making'!$B:$B,'Product List'!$A529,'Week 5 - Making'!$P:$P),0),"")</f>
        <v/>
      </c>
      <c r="O529" s="7"/>
      <c r="P529" s="7">
        <f t="array" ref="P529">iferror(xlookup(C529,'Product Families'!A:A,'Product Families'!S:S),"")</f>
        <v>0</v>
      </c>
    </row>
    <row r="530" ht="14.25" customHeight="1">
      <c r="A530" s="122" t="s">
        <v>1876</v>
      </c>
      <c r="B530" s="270" t="s">
        <v>1877</v>
      </c>
      <c r="C530" s="122" t="s">
        <v>243</v>
      </c>
      <c r="D530" s="7">
        <f t="array" ref="D530">IFERROR(XLOOKUP($C530,'Product Families'!$A:$A,'Product Families'!$D:$D),"")</f>
        <v>10</v>
      </c>
      <c r="E530" s="7">
        <f t="array" ref="E530">IFERROR(XLOOKUP($C530,'Product Families'!$A:$A,'Product Families'!$E:$E),"")</f>
        <v>11</v>
      </c>
      <c r="F530" s="7">
        <f t="array" ref="F530">IFERROR(XLOOKUP($C530,'Product Families'!$A:$A,'Product Families'!$F:$F),"")</f>
        <v>12</v>
      </c>
      <c r="G530" s="7">
        <f t="array" ref="G530">IFERROR(XLOOKUP($C530,'Product Families'!$A:$A,'Product Families'!$G:$G),"")</f>
        <v>13</v>
      </c>
      <c r="J530" s="7" t="str">
        <f>IFERROR(ROUND(AVERAGEIF('Week 1 - Making'!$B:$B,'Product List'!$A530,'Week 1 - Making'!$P:$P),0),"")</f>
        <v/>
      </c>
      <c r="K530" s="7" t="str">
        <f>IFERROR(ROUND(AVERAGEIF('Week 2 - Making'!$B:$B,'Product List'!$A530,'Week 2 - Making'!$P:$P),0),"")</f>
        <v/>
      </c>
      <c r="L530" s="263" t="str">
        <f>IFERROR(ROUND(AVERAGEIF('Week 3 - Making'!$B:$B,'Product List'!$A530,'Week 3 - Making'!$P:$P),0),"")</f>
        <v/>
      </c>
      <c r="M530" s="7" t="str">
        <f>IFERROR(ROUND(AVERAGEIF('Week 4 - Making'!$B:$B,'Product List'!$A530,'Week 4 - Making'!$P:$P),0),"")</f>
        <v/>
      </c>
      <c r="N530" s="7" t="str">
        <f>IFERROR(ROUND(AVERAGEIF('Week 5 - Making'!$B:$B,'Product List'!$A530,'Week 5 - Making'!$P:$P),0),"")</f>
        <v/>
      </c>
      <c r="O530" s="7"/>
      <c r="P530" s="7">
        <f t="array" ref="P530">iferror(xlookup(C530,'Product Families'!A:A,'Product Families'!S:S),"")</f>
        <v>0</v>
      </c>
    </row>
    <row r="531" ht="14.25" customHeight="1">
      <c r="A531" s="122" t="s">
        <v>1878</v>
      </c>
      <c r="B531" s="270" t="s">
        <v>1877</v>
      </c>
      <c r="C531" s="122" t="s">
        <v>246</v>
      </c>
      <c r="D531" s="7">
        <f t="array" ref="D531">IFERROR(XLOOKUP($C531,'Product Families'!$A:$A,'Product Families'!$D:$D),"")</f>
        <v>32</v>
      </c>
      <c r="E531" s="7">
        <f t="array" ref="E531">IFERROR(XLOOKUP($C531,'Product Families'!$A:$A,'Product Families'!$E:$E),"")</f>
        <v>33</v>
      </c>
      <c r="F531" s="7">
        <f t="array" ref="F531">IFERROR(XLOOKUP($C531,'Product Families'!$A:$A,'Product Families'!$F:$F),"")</f>
        <v>36</v>
      </c>
      <c r="G531" s="7">
        <f t="array" ref="G531">IFERROR(XLOOKUP($C531,'Product Families'!$A:$A,'Product Families'!$G:$G),"")</f>
        <v>38</v>
      </c>
      <c r="J531" s="7" t="str">
        <f>IFERROR(ROUND(AVERAGEIF('Week 1 - Making'!$B:$B,'Product List'!$A531,'Week 1 - Making'!$P:$P),0),"")</f>
        <v/>
      </c>
      <c r="K531" s="7" t="str">
        <f>IFERROR(ROUND(AVERAGEIF('Week 2 - Making'!$B:$B,'Product List'!$A531,'Week 2 - Making'!$P:$P),0),"")</f>
        <v/>
      </c>
      <c r="L531" s="263" t="str">
        <f>IFERROR(ROUND(AVERAGEIF('Week 3 - Making'!$B:$B,'Product List'!$A531,'Week 3 - Making'!$P:$P),0),"")</f>
        <v/>
      </c>
      <c r="M531" s="7" t="str">
        <f>IFERROR(ROUND(AVERAGEIF('Week 4 - Making'!$B:$B,'Product List'!$A531,'Week 4 - Making'!$P:$P),0),"")</f>
        <v/>
      </c>
      <c r="N531" s="7" t="str">
        <f>IFERROR(ROUND(AVERAGEIF('Week 5 - Making'!$B:$B,'Product List'!$A531,'Week 5 - Making'!$P:$P),0),"")</f>
        <v/>
      </c>
      <c r="O531" s="7"/>
      <c r="P531" s="7">
        <f t="array" ref="P531">iferror(xlookup(C531,'Product Families'!A:A,'Product Families'!S:S),"")</f>
        <v>0</v>
      </c>
    </row>
    <row r="532" ht="14.25" customHeight="1">
      <c r="A532" s="122" t="s">
        <v>1879</v>
      </c>
      <c r="B532" s="270" t="s">
        <v>1880</v>
      </c>
      <c r="C532" s="122" t="s">
        <v>243</v>
      </c>
      <c r="D532" s="7">
        <f t="array" ref="D532">IFERROR(XLOOKUP($C532,'Product Families'!$A:$A,'Product Families'!$D:$D),"")</f>
        <v>10</v>
      </c>
      <c r="E532" s="7">
        <f t="array" ref="E532">IFERROR(XLOOKUP($C532,'Product Families'!$A:$A,'Product Families'!$E:$E),"")</f>
        <v>11</v>
      </c>
      <c r="F532" s="7">
        <f t="array" ref="F532">IFERROR(XLOOKUP($C532,'Product Families'!$A:$A,'Product Families'!$F:$F),"")</f>
        <v>12</v>
      </c>
      <c r="G532" s="7">
        <f t="array" ref="G532">IFERROR(XLOOKUP($C532,'Product Families'!$A:$A,'Product Families'!$G:$G),"")</f>
        <v>13</v>
      </c>
      <c r="J532" s="7" t="str">
        <f>IFERROR(ROUND(AVERAGEIF('Week 1 - Making'!$B:$B,'Product List'!$A532,'Week 1 - Making'!$P:$P),0),"")</f>
        <v/>
      </c>
      <c r="K532" s="7" t="str">
        <f>IFERROR(ROUND(AVERAGEIF('Week 2 - Making'!$B:$B,'Product List'!$A532,'Week 2 - Making'!$P:$P),0),"")</f>
        <v/>
      </c>
      <c r="L532" s="263" t="str">
        <f>IFERROR(ROUND(AVERAGEIF('Week 3 - Making'!$B:$B,'Product List'!$A532,'Week 3 - Making'!$P:$P),0),"")</f>
        <v/>
      </c>
      <c r="M532" s="7" t="str">
        <f>IFERROR(ROUND(AVERAGEIF('Week 4 - Making'!$B:$B,'Product List'!$A532,'Week 4 - Making'!$P:$P),0),"")</f>
        <v/>
      </c>
      <c r="N532" s="7" t="str">
        <f>IFERROR(ROUND(AVERAGEIF('Week 5 - Making'!$B:$B,'Product List'!$A532,'Week 5 - Making'!$P:$P),0),"")</f>
        <v/>
      </c>
      <c r="O532" s="7"/>
      <c r="P532" s="7">
        <f t="array" ref="P532">iferror(xlookup(C532,'Product Families'!A:A,'Product Families'!S:S),"")</f>
        <v>0</v>
      </c>
    </row>
    <row r="533" ht="14.25" customHeight="1">
      <c r="A533" s="122" t="s">
        <v>1881</v>
      </c>
      <c r="B533" s="270" t="s">
        <v>1880</v>
      </c>
      <c r="C533" s="122" t="s">
        <v>246</v>
      </c>
      <c r="D533" s="7">
        <f t="array" ref="D533">IFERROR(XLOOKUP($C533,'Product Families'!$A:$A,'Product Families'!$D:$D),"")</f>
        <v>32</v>
      </c>
      <c r="E533" s="7">
        <f t="array" ref="E533">IFERROR(XLOOKUP($C533,'Product Families'!$A:$A,'Product Families'!$E:$E),"")</f>
        <v>33</v>
      </c>
      <c r="F533" s="7">
        <f t="array" ref="F533">IFERROR(XLOOKUP($C533,'Product Families'!$A:$A,'Product Families'!$F:$F),"")</f>
        <v>36</v>
      </c>
      <c r="G533" s="7">
        <f t="array" ref="G533">IFERROR(XLOOKUP($C533,'Product Families'!$A:$A,'Product Families'!$G:$G),"")</f>
        <v>38</v>
      </c>
      <c r="J533" s="7" t="str">
        <f>IFERROR(ROUND(AVERAGEIF('Week 1 - Making'!$B:$B,'Product List'!$A533,'Week 1 - Making'!$P:$P),0),"")</f>
        <v/>
      </c>
      <c r="K533" s="7" t="str">
        <f>IFERROR(ROUND(AVERAGEIF('Week 2 - Making'!$B:$B,'Product List'!$A533,'Week 2 - Making'!$P:$P),0),"")</f>
        <v/>
      </c>
      <c r="L533" s="263" t="str">
        <f>IFERROR(ROUND(AVERAGEIF('Week 3 - Making'!$B:$B,'Product List'!$A533,'Week 3 - Making'!$P:$P),0),"")</f>
        <v/>
      </c>
      <c r="M533" s="7" t="str">
        <f>IFERROR(ROUND(AVERAGEIF('Week 4 - Making'!$B:$B,'Product List'!$A533,'Week 4 - Making'!$P:$P),0),"")</f>
        <v/>
      </c>
      <c r="N533" s="7" t="str">
        <f>IFERROR(ROUND(AVERAGEIF('Week 5 - Making'!$B:$B,'Product List'!$A533,'Week 5 - Making'!$P:$P),0),"")</f>
        <v/>
      </c>
      <c r="O533" s="7"/>
      <c r="P533" s="7">
        <f t="array" ref="P533">iferror(xlookup(C533,'Product Families'!A:A,'Product Families'!S:S),"")</f>
        <v>0</v>
      </c>
    </row>
    <row r="534" ht="14.25" customHeight="1">
      <c r="A534" s="122" t="s">
        <v>1883</v>
      </c>
      <c r="B534" s="270" t="s">
        <v>1884</v>
      </c>
      <c r="C534" s="122" t="s">
        <v>243</v>
      </c>
      <c r="D534" s="7">
        <f t="array" ref="D534">IFERROR(XLOOKUP($C534,'Product Families'!$A:$A,'Product Families'!$D:$D),"")</f>
        <v>10</v>
      </c>
      <c r="E534" s="7">
        <f t="array" ref="E534">IFERROR(XLOOKUP($C534,'Product Families'!$A:$A,'Product Families'!$E:$E),"")</f>
        <v>11</v>
      </c>
      <c r="F534" s="7">
        <f t="array" ref="F534">IFERROR(XLOOKUP($C534,'Product Families'!$A:$A,'Product Families'!$F:$F),"")</f>
        <v>12</v>
      </c>
      <c r="G534" s="7">
        <f t="array" ref="G534">IFERROR(XLOOKUP($C534,'Product Families'!$A:$A,'Product Families'!$G:$G),"")</f>
        <v>13</v>
      </c>
      <c r="J534" s="7" t="str">
        <f>IFERROR(ROUND(AVERAGEIF('Week 1 - Making'!$B:$B,'Product List'!$A534,'Week 1 - Making'!$P:$P),0),"")</f>
        <v/>
      </c>
      <c r="K534" s="7" t="str">
        <f>IFERROR(ROUND(AVERAGEIF('Week 2 - Making'!$B:$B,'Product List'!$A534,'Week 2 - Making'!$P:$P),0),"")</f>
        <v/>
      </c>
      <c r="L534" s="263" t="str">
        <f>IFERROR(ROUND(AVERAGEIF('Week 3 - Making'!$B:$B,'Product List'!$A534,'Week 3 - Making'!$P:$P),0),"")</f>
        <v/>
      </c>
      <c r="M534" s="7" t="str">
        <f>IFERROR(ROUND(AVERAGEIF('Week 4 - Making'!$B:$B,'Product List'!$A534,'Week 4 - Making'!$P:$P),0),"")</f>
        <v/>
      </c>
      <c r="N534" s="7" t="str">
        <f>IFERROR(ROUND(AVERAGEIF('Week 5 - Making'!$B:$B,'Product List'!$A534,'Week 5 - Making'!$P:$P),0),"")</f>
        <v/>
      </c>
      <c r="O534" s="7"/>
      <c r="P534" s="7">
        <f t="array" ref="P534">iferror(xlookup(C534,'Product Families'!A:A,'Product Families'!S:S),"")</f>
        <v>0</v>
      </c>
    </row>
    <row r="535" ht="14.25" customHeight="1">
      <c r="A535" s="122" t="s">
        <v>1885</v>
      </c>
      <c r="B535" s="270" t="s">
        <v>1884</v>
      </c>
      <c r="C535" s="122" t="s">
        <v>246</v>
      </c>
      <c r="D535" s="7">
        <f t="array" ref="D535">IFERROR(XLOOKUP($C535,'Product Families'!$A:$A,'Product Families'!$D:$D),"")</f>
        <v>32</v>
      </c>
      <c r="E535" s="7">
        <f t="array" ref="E535">IFERROR(XLOOKUP($C535,'Product Families'!$A:$A,'Product Families'!$E:$E),"")</f>
        <v>33</v>
      </c>
      <c r="F535" s="7">
        <f t="array" ref="F535">IFERROR(XLOOKUP($C535,'Product Families'!$A:$A,'Product Families'!$F:$F),"")</f>
        <v>36</v>
      </c>
      <c r="G535" s="7">
        <f t="array" ref="G535">IFERROR(XLOOKUP($C535,'Product Families'!$A:$A,'Product Families'!$G:$G),"")</f>
        <v>38</v>
      </c>
      <c r="J535" s="7" t="str">
        <f>IFERROR(ROUND(AVERAGEIF('Week 1 - Making'!$B:$B,'Product List'!$A535,'Week 1 - Making'!$P:$P),0),"")</f>
        <v/>
      </c>
      <c r="K535" s="7" t="str">
        <f>IFERROR(ROUND(AVERAGEIF('Week 2 - Making'!$B:$B,'Product List'!$A535,'Week 2 - Making'!$P:$P),0),"")</f>
        <v/>
      </c>
      <c r="L535" s="263" t="str">
        <f>IFERROR(ROUND(AVERAGEIF('Week 3 - Making'!$B:$B,'Product List'!$A535,'Week 3 - Making'!$P:$P),0),"")</f>
        <v/>
      </c>
      <c r="M535" s="7" t="str">
        <f>IFERROR(ROUND(AVERAGEIF('Week 4 - Making'!$B:$B,'Product List'!$A535,'Week 4 - Making'!$P:$P),0),"")</f>
        <v/>
      </c>
      <c r="N535" s="7" t="str">
        <f>IFERROR(ROUND(AVERAGEIF('Week 5 - Making'!$B:$B,'Product List'!$A535,'Week 5 - Making'!$P:$P),0),"")</f>
        <v/>
      </c>
      <c r="O535" s="7"/>
      <c r="P535" s="7">
        <f t="array" ref="P535">iferror(xlookup(C535,'Product Families'!A:A,'Product Families'!S:S),"")</f>
        <v>0</v>
      </c>
    </row>
    <row r="536" ht="14.25" customHeight="1">
      <c r="A536" s="122" t="s">
        <v>1888</v>
      </c>
      <c r="B536" s="270" t="s">
        <v>1889</v>
      </c>
      <c r="C536" s="122" t="s">
        <v>243</v>
      </c>
      <c r="D536" s="7">
        <f t="array" ref="D536">IFERROR(XLOOKUP($C536,'Product Families'!$A:$A,'Product Families'!$D:$D),"")</f>
        <v>10</v>
      </c>
      <c r="E536" s="7">
        <f t="array" ref="E536">IFERROR(XLOOKUP($C536,'Product Families'!$A:$A,'Product Families'!$E:$E),"")</f>
        <v>11</v>
      </c>
      <c r="F536" s="7">
        <f t="array" ref="F536">IFERROR(XLOOKUP($C536,'Product Families'!$A:$A,'Product Families'!$F:$F),"")</f>
        <v>12</v>
      </c>
      <c r="G536" s="7">
        <f t="array" ref="G536">IFERROR(XLOOKUP($C536,'Product Families'!$A:$A,'Product Families'!$G:$G),"")</f>
        <v>13</v>
      </c>
      <c r="J536" s="7" t="str">
        <f>IFERROR(ROUND(AVERAGEIF('Week 1 - Making'!$B:$B,'Product List'!$A536,'Week 1 - Making'!$P:$P),0),"")</f>
        <v/>
      </c>
      <c r="K536" s="7" t="str">
        <f>IFERROR(ROUND(AVERAGEIF('Week 2 - Making'!$B:$B,'Product List'!$A536,'Week 2 - Making'!$P:$P),0),"")</f>
        <v/>
      </c>
      <c r="L536" s="263" t="str">
        <f>IFERROR(ROUND(AVERAGEIF('Week 3 - Making'!$B:$B,'Product List'!$A536,'Week 3 - Making'!$P:$P),0),"")</f>
        <v/>
      </c>
      <c r="M536" s="7" t="str">
        <f>IFERROR(ROUND(AVERAGEIF('Week 4 - Making'!$B:$B,'Product List'!$A536,'Week 4 - Making'!$P:$P),0),"")</f>
        <v/>
      </c>
      <c r="N536" s="7" t="str">
        <f>IFERROR(ROUND(AVERAGEIF('Week 5 - Making'!$B:$B,'Product List'!$A536,'Week 5 - Making'!$P:$P),0),"")</f>
        <v/>
      </c>
      <c r="O536" s="7"/>
      <c r="P536" s="7">
        <f t="array" ref="P536">iferror(xlookup(C536,'Product Families'!A:A,'Product Families'!S:S),"")</f>
        <v>0</v>
      </c>
    </row>
    <row r="537" ht="14.25" customHeight="1">
      <c r="A537" s="122" t="s">
        <v>1891</v>
      </c>
      <c r="B537" s="270" t="s">
        <v>1889</v>
      </c>
      <c r="C537" s="122" t="s">
        <v>246</v>
      </c>
      <c r="D537" s="7">
        <f t="array" ref="D537">IFERROR(XLOOKUP($C537,'Product Families'!$A:$A,'Product Families'!$D:$D),"")</f>
        <v>32</v>
      </c>
      <c r="E537" s="7">
        <f t="array" ref="E537">IFERROR(XLOOKUP($C537,'Product Families'!$A:$A,'Product Families'!$E:$E),"")</f>
        <v>33</v>
      </c>
      <c r="F537" s="7">
        <f t="array" ref="F537">IFERROR(XLOOKUP($C537,'Product Families'!$A:$A,'Product Families'!$F:$F),"")</f>
        <v>36</v>
      </c>
      <c r="G537" s="7">
        <f t="array" ref="G537">IFERROR(XLOOKUP($C537,'Product Families'!$A:$A,'Product Families'!$G:$G),"")</f>
        <v>38</v>
      </c>
      <c r="J537" s="7" t="str">
        <f>IFERROR(ROUND(AVERAGEIF('Week 1 - Making'!$B:$B,'Product List'!$A537,'Week 1 - Making'!$P:$P),0),"")</f>
        <v/>
      </c>
      <c r="K537" s="7" t="str">
        <f>IFERROR(ROUND(AVERAGEIF('Week 2 - Making'!$B:$B,'Product List'!$A537,'Week 2 - Making'!$P:$P),0),"")</f>
        <v/>
      </c>
      <c r="L537" s="263" t="str">
        <f>IFERROR(ROUND(AVERAGEIF('Week 3 - Making'!$B:$B,'Product List'!$A537,'Week 3 - Making'!$P:$P),0),"")</f>
        <v/>
      </c>
      <c r="M537" s="7" t="str">
        <f>IFERROR(ROUND(AVERAGEIF('Week 4 - Making'!$B:$B,'Product List'!$A537,'Week 4 - Making'!$P:$P),0),"")</f>
        <v/>
      </c>
      <c r="N537" s="7" t="str">
        <f>IFERROR(ROUND(AVERAGEIF('Week 5 - Making'!$B:$B,'Product List'!$A537,'Week 5 - Making'!$P:$P),0),"")</f>
        <v/>
      </c>
      <c r="O537" s="7"/>
      <c r="P537" s="7">
        <f t="array" ref="P537">iferror(xlookup(C537,'Product Families'!A:A,'Product Families'!S:S),"")</f>
        <v>0</v>
      </c>
    </row>
    <row r="538" ht="14.25" customHeight="1">
      <c r="A538" s="138" t="s">
        <v>1892</v>
      </c>
      <c r="B538" s="299" t="s">
        <v>1893</v>
      </c>
      <c r="C538" s="122" t="s">
        <v>243</v>
      </c>
      <c r="D538" s="7">
        <f t="array" ref="D538">IFERROR(XLOOKUP($C538,'Product Families'!$A:$A,'Product Families'!$D:$D),"")</f>
        <v>10</v>
      </c>
      <c r="E538" s="7">
        <f t="array" ref="E538">IFERROR(XLOOKUP($C538,'Product Families'!$A:$A,'Product Families'!$E:$E),"")</f>
        <v>11</v>
      </c>
      <c r="F538" s="7">
        <f t="array" ref="F538">IFERROR(XLOOKUP($C538,'Product Families'!$A:$A,'Product Families'!$F:$F),"")</f>
        <v>12</v>
      </c>
      <c r="G538" s="7">
        <f t="array" ref="G538">IFERROR(XLOOKUP($C538,'Product Families'!$A:$A,'Product Families'!$G:$G),"")</f>
        <v>13</v>
      </c>
      <c r="J538" s="7" t="str">
        <f>IFERROR(ROUND(AVERAGEIF('Week 1 - Making'!$B:$B,'Product List'!$A538,'Week 1 - Making'!$P:$P),0),"")</f>
        <v/>
      </c>
      <c r="K538" s="7" t="str">
        <f>IFERROR(ROUND(AVERAGEIF('Week 2 - Making'!$B:$B,'Product List'!$A538,'Week 2 - Making'!$P:$P),0),"")</f>
        <v/>
      </c>
      <c r="L538" s="263" t="str">
        <f>IFERROR(ROUND(AVERAGEIF('Week 3 - Making'!$B:$B,'Product List'!$A538,'Week 3 - Making'!$P:$P),0),"")</f>
        <v/>
      </c>
      <c r="M538" s="7" t="str">
        <f>IFERROR(ROUND(AVERAGEIF('Week 4 - Making'!$B:$B,'Product List'!$A538,'Week 4 - Making'!$P:$P),0),"")</f>
        <v/>
      </c>
      <c r="N538" s="7" t="str">
        <f>IFERROR(ROUND(AVERAGEIF('Week 5 - Making'!$B:$B,'Product List'!$A538,'Week 5 - Making'!$P:$P),0),"")</f>
        <v/>
      </c>
      <c r="O538" s="7"/>
      <c r="P538" s="7">
        <f t="array" ref="P538">iferror(xlookup(C538,'Product Families'!A:A,'Product Families'!S:S),"")</f>
        <v>0</v>
      </c>
    </row>
    <row r="539" ht="14.25" customHeight="1">
      <c r="A539" s="138" t="s">
        <v>1894</v>
      </c>
      <c r="B539" s="299" t="s">
        <v>1893</v>
      </c>
      <c r="C539" s="122" t="s">
        <v>246</v>
      </c>
      <c r="D539" s="7">
        <f t="array" ref="D539">IFERROR(XLOOKUP($C539,'Product Families'!$A:$A,'Product Families'!$D:$D),"")</f>
        <v>32</v>
      </c>
      <c r="E539" s="7">
        <f t="array" ref="E539">IFERROR(XLOOKUP($C539,'Product Families'!$A:$A,'Product Families'!$E:$E),"")</f>
        <v>33</v>
      </c>
      <c r="F539" s="7">
        <f t="array" ref="F539">IFERROR(XLOOKUP($C539,'Product Families'!$A:$A,'Product Families'!$F:$F),"")</f>
        <v>36</v>
      </c>
      <c r="G539" s="7">
        <f t="array" ref="G539">IFERROR(XLOOKUP($C539,'Product Families'!$A:$A,'Product Families'!$G:$G),"")</f>
        <v>38</v>
      </c>
      <c r="J539" s="7" t="str">
        <f>IFERROR(ROUND(AVERAGEIF('Week 1 - Making'!$B:$B,'Product List'!$A539,'Week 1 - Making'!$P:$P),0),"")</f>
        <v/>
      </c>
      <c r="K539" s="7" t="str">
        <f>IFERROR(ROUND(AVERAGEIF('Week 2 - Making'!$B:$B,'Product List'!$A539,'Week 2 - Making'!$P:$P),0),"")</f>
        <v/>
      </c>
      <c r="L539" s="263" t="str">
        <f>IFERROR(ROUND(AVERAGEIF('Week 3 - Making'!$B:$B,'Product List'!$A539,'Week 3 - Making'!$P:$P),0),"")</f>
        <v/>
      </c>
      <c r="M539" s="7" t="str">
        <f>IFERROR(ROUND(AVERAGEIF('Week 4 - Making'!$B:$B,'Product List'!$A539,'Week 4 - Making'!$P:$P),0),"")</f>
        <v/>
      </c>
      <c r="N539" s="7" t="str">
        <f>IFERROR(ROUND(AVERAGEIF('Week 5 - Making'!$B:$B,'Product List'!$A539,'Week 5 - Making'!$P:$P),0),"")</f>
        <v/>
      </c>
      <c r="O539" s="7"/>
      <c r="P539" s="7">
        <f t="array" ref="P539">iferror(xlookup(C539,'Product Families'!A:A,'Product Families'!S:S),"")</f>
        <v>0</v>
      </c>
    </row>
    <row r="540" ht="14.25" customHeight="1">
      <c r="A540" s="138" t="s">
        <v>1895</v>
      </c>
      <c r="B540" s="299" t="s">
        <v>1896</v>
      </c>
      <c r="C540" s="122" t="s">
        <v>243</v>
      </c>
      <c r="D540" s="7">
        <f t="array" ref="D540">IFERROR(XLOOKUP($C540,'Product Families'!$A:$A,'Product Families'!$D:$D),"")</f>
        <v>10</v>
      </c>
      <c r="E540" s="7">
        <f t="array" ref="E540">IFERROR(XLOOKUP($C540,'Product Families'!$A:$A,'Product Families'!$E:$E),"")</f>
        <v>11</v>
      </c>
      <c r="F540" s="7">
        <f t="array" ref="F540">IFERROR(XLOOKUP($C540,'Product Families'!$A:$A,'Product Families'!$F:$F),"")</f>
        <v>12</v>
      </c>
      <c r="G540" s="7">
        <f t="array" ref="G540">IFERROR(XLOOKUP($C540,'Product Families'!$A:$A,'Product Families'!$G:$G),"")</f>
        <v>13</v>
      </c>
      <c r="J540" s="7" t="str">
        <f>IFERROR(ROUND(AVERAGEIF('Week 1 - Making'!$B:$B,'Product List'!$A540,'Week 1 - Making'!$P:$P),0),"")</f>
        <v/>
      </c>
      <c r="K540" s="7" t="str">
        <f>IFERROR(ROUND(AVERAGEIF('Week 2 - Making'!$B:$B,'Product List'!$A540,'Week 2 - Making'!$P:$P),0),"")</f>
        <v/>
      </c>
      <c r="L540" s="263" t="str">
        <f>IFERROR(ROUND(AVERAGEIF('Week 3 - Making'!$B:$B,'Product List'!$A540,'Week 3 - Making'!$P:$P),0),"")</f>
        <v/>
      </c>
      <c r="M540" s="7" t="str">
        <f>IFERROR(ROUND(AVERAGEIF('Week 4 - Making'!$B:$B,'Product List'!$A540,'Week 4 - Making'!$P:$P),0),"")</f>
        <v/>
      </c>
      <c r="N540" s="7" t="str">
        <f>IFERROR(ROUND(AVERAGEIF('Week 5 - Making'!$B:$B,'Product List'!$A540,'Week 5 - Making'!$P:$P),0),"")</f>
        <v/>
      </c>
      <c r="O540" s="7"/>
      <c r="P540" s="7">
        <f t="array" ref="P540">iferror(xlookup(C540,'Product Families'!A:A,'Product Families'!S:S),"")</f>
        <v>0</v>
      </c>
    </row>
    <row r="541" ht="14.25" customHeight="1">
      <c r="A541" s="138" t="s">
        <v>1897</v>
      </c>
      <c r="B541" s="299" t="s">
        <v>1896</v>
      </c>
      <c r="C541" s="122" t="s">
        <v>246</v>
      </c>
      <c r="D541" s="7">
        <f t="array" ref="D541">IFERROR(XLOOKUP($C541,'Product Families'!$A:$A,'Product Families'!$D:$D),"")</f>
        <v>32</v>
      </c>
      <c r="E541" s="7">
        <f t="array" ref="E541">IFERROR(XLOOKUP($C541,'Product Families'!$A:$A,'Product Families'!$E:$E),"")</f>
        <v>33</v>
      </c>
      <c r="F541" s="7">
        <f t="array" ref="F541">IFERROR(XLOOKUP($C541,'Product Families'!$A:$A,'Product Families'!$F:$F),"")</f>
        <v>36</v>
      </c>
      <c r="G541" s="7">
        <f t="array" ref="G541">IFERROR(XLOOKUP($C541,'Product Families'!$A:$A,'Product Families'!$G:$G),"")</f>
        <v>38</v>
      </c>
      <c r="J541" s="7" t="str">
        <f>IFERROR(ROUND(AVERAGEIF('Week 1 - Making'!$B:$B,'Product List'!$A541,'Week 1 - Making'!$P:$P),0),"")</f>
        <v/>
      </c>
      <c r="K541" s="7" t="str">
        <f>IFERROR(ROUND(AVERAGEIF('Week 2 - Making'!$B:$B,'Product List'!$A541,'Week 2 - Making'!$P:$P),0),"")</f>
        <v/>
      </c>
      <c r="L541" s="263" t="str">
        <f>IFERROR(ROUND(AVERAGEIF('Week 3 - Making'!$B:$B,'Product List'!$A541,'Week 3 - Making'!$P:$P),0),"")</f>
        <v/>
      </c>
      <c r="M541" s="7" t="str">
        <f>IFERROR(ROUND(AVERAGEIF('Week 4 - Making'!$B:$B,'Product List'!$A541,'Week 4 - Making'!$P:$P),0),"")</f>
        <v/>
      </c>
      <c r="N541" s="7" t="str">
        <f>IFERROR(ROUND(AVERAGEIF('Week 5 - Making'!$B:$B,'Product List'!$A541,'Week 5 - Making'!$P:$P),0),"")</f>
        <v/>
      </c>
      <c r="O541" s="7"/>
      <c r="P541" s="7">
        <f t="array" ref="P541">iferror(xlookup(C541,'Product Families'!A:A,'Product Families'!S:S),"")</f>
        <v>0</v>
      </c>
    </row>
    <row r="542" ht="14.25" customHeight="1">
      <c r="A542" s="138" t="s">
        <v>1898</v>
      </c>
      <c r="B542" s="299" t="s">
        <v>1899</v>
      </c>
      <c r="C542" s="122" t="s">
        <v>243</v>
      </c>
      <c r="D542" s="7">
        <f t="array" ref="D542">IFERROR(XLOOKUP($C542,'Product Families'!$A:$A,'Product Families'!$D:$D),"")</f>
        <v>10</v>
      </c>
      <c r="E542" s="7">
        <f t="array" ref="E542">IFERROR(XLOOKUP($C542,'Product Families'!$A:$A,'Product Families'!$E:$E),"")</f>
        <v>11</v>
      </c>
      <c r="F542" s="7">
        <f t="array" ref="F542">IFERROR(XLOOKUP($C542,'Product Families'!$A:$A,'Product Families'!$F:$F),"")</f>
        <v>12</v>
      </c>
      <c r="G542" s="7">
        <f t="array" ref="G542">IFERROR(XLOOKUP($C542,'Product Families'!$A:$A,'Product Families'!$G:$G),"")</f>
        <v>13</v>
      </c>
      <c r="J542" s="7" t="str">
        <f>IFERROR(ROUND(AVERAGEIF('Week 1 - Making'!$B:$B,'Product List'!$A542,'Week 1 - Making'!$P:$P),0),"")</f>
        <v/>
      </c>
      <c r="K542" s="7" t="str">
        <f>IFERROR(ROUND(AVERAGEIF('Week 2 - Making'!$B:$B,'Product List'!$A542,'Week 2 - Making'!$P:$P),0),"")</f>
        <v/>
      </c>
      <c r="L542" s="263" t="str">
        <f>IFERROR(ROUND(AVERAGEIF('Week 3 - Making'!$B:$B,'Product List'!$A542,'Week 3 - Making'!$P:$P),0),"")</f>
        <v/>
      </c>
      <c r="M542" s="7" t="str">
        <f>IFERROR(ROUND(AVERAGEIF('Week 4 - Making'!$B:$B,'Product List'!$A542,'Week 4 - Making'!$P:$P),0),"")</f>
        <v/>
      </c>
      <c r="N542" s="7" t="str">
        <f>IFERROR(ROUND(AVERAGEIF('Week 5 - Making'!$B:$B,'Product List'!$A542,'Week 5 - Making'!$P:$P),0),"")</f>
        <v/>
      </c>
      <c r="O542" s="7"/>
      <c r="P542" s="7">
        <f t="array" ref="P542">iferror(xlookup(C542,'Product Families'!A:A,'Product Families'!S:S),"")</f>
        <v>0</v>
      </c>
    </row>
    <row r="543" ht="14.25" customHeight="1">
      <c r="A543" s="138" t="s">
        <v>1900</v>
      </c>
      <c r="B543" s="299" t="s">
        <v>1899</v>
      </c>
      <c r="C543" s="122" t="s">
        <v>246</v>
      </c>
      <c r="D543" s="7">
        <f t="array" ref="D543">IFERROR(XLOOKUP($C543,'Product Families'!$A:$A,'Product Families'!$D:$D),"")</f>
        <v>32</v>
      </c>
      <c r="E543" s="7">
        <f t="array" ref="E543">IFERROR(XLOOKUP($C543,'Product Families'!$A:$A,'Product Families'!$E:$E),"")</f>
        <v>33</v>
      </c>
      <c r="F543" s="7">
        <f t="array" ref="F543">IFERROR(XLOOKUP($C543,'Product Families'!$A:$A,'Product Families'!$F:$F),"")</f>
        <v>36</v>
      </c>
      <c r="G543" s="7">
        <f t="array" ref="G543">IFERROR(XLOOKUP($C543,'Product Families'!$A:$A,'Product Families'!$G:$G),"")</f>
        <v>38</v>
      </c>
      <c r="J543" s="7" t="str">
        <f>IFERROR(ROUND(AVERAGEIF('Week 1 - Making'!$B:$B,'Product List'!$A543,'Week 1 - Making'!$P:$P),0),"")</f>
        <v/>
      </c>
      <c r="K543" s="7" t="str">
        <f>IFERROR(ROUND(AVERAGEIF('Week 2 - Making'!$B:$B,'Product List'!$A543,'Week 2 - Making'!$P:$P),0),"")</f>
        <v/>
      </c>
      <c r="L543" s="263" t="str">
        <f>IFERROR(ROUND(AVERAGEIF('Week 3 - Making'!$B:$B,'Product List'!$A543,'Week 3 - Making'!$P:$P),0),"")</f>
        <v/>
      </c>
      <c r="M543" s="7" t="str">
        <f>IFERROR(ROUND(AVERAGEIF('Week 4 - Making'!$B:$B,'Product List'!$A543,'Week 4 - Making'!$P:$P),0),"")</f>
        <v/>
      </c>
      <c r="N543" s="7" t="str">
        <f>IFERROR(ROUND(AVERAGEIF('Week 5 - Making'!$B:$B,'Product List'!$A543,'Week 5 - Making'!$P:$P),0),"")</f>
        <v/>
      </c>
      <c r="O543" s="7"/>
      <c r="P543" s="7">
        <f t="array" ref="P543">iferror(xlookup(C543,'Product Families'!A:A,'Product Families'!S:S),"")</f>
        <v>0</v>
      </c>
    </row>
    <row r="544" ht="14.25" customHeight="1">
      <c r="A544" s="138" t="s">
        <v>1901</v>
      </c>
      <c r="B544" s="299" t="s">
        <v>1902</v>
      </c>
      <c r="C544" s="122" t="s">
        <v>243</v>
      </c>
      <c r="D544" s="7">
        <f t="array" ref="D544">IFERROR(XLOOKUP($C544,'Product Families'!$A:$A,'Product Families'!$D:$D),"")</f>
        <v>10</v>
      </c>
      <c r="E544" s="7">
        <f t="array" ref="E544">IFERROR(XLOOKUP($C544,'Product Families'!$A:$A,'Product Families'!$E:$E),"")</f>
        <v>11</v>
      </c>
      <c r="F544" s="7">
        <f t="array" ref="F544">IFERROR(XLOOKUP($C544,'Product Families'!$A:$A,'Product Families'!$F:$F),"")</f>
        <v>12</v>
      </c>
      <c r="G544" s="7">
        <f t="array" ref="G544">IFERROR(XLOOKUP($C544,'Product Families'!$A:$A,'Product Families'!$G:$G),"")</f>
        <v>13</v>
      </c>
      <c r="J544" s="7" t="str">
        <f>IFERROR(ROUND(AVERAGEIF('Week 1 - Making'!$B:$B,'Product List'!$A544,'Week 1 - Making'!$P:$P),0),"")</f>
        <v/>
      </c>
      <c r="K544" s="7" t="str">
        <f>IFERROR(ROUND(AVERAGEIF('Week 2 - Making'!$B:$B,'Product List'!$A544,'Week 2 - Making'!$P:$P),0),"")</f>
        <v/>
      </c>
      <c r="L544" s="263" t="str">
        <f>IFERROR(ROUND(AVERAGEIF('Week 3 - Making'!$B:$B,'Product List'!$A544,'Week 3 - Making'!$P:$P),0),"")</f>
        <v/>
      </c>
      <c r="M544" s="7" t="str">
        <f>IFERROR(ROUND(AVERAGEIF('Week 4 - Making'!$B:$B,'Product List'!$A544,'Week 4 - Making'!$P:$P),0),"")</f>
        <v/>
      </c>
      <c r="N544" s="7" t="str">
        <f>IFERROR(ROUND(AVERAGEIF('Week 5 - Making'!$B:$B,'Product List'!$A544,'Week 5 - Making'!$P:$P),0),"")</f>
        <v/>
      </c>
      <c r="O544" s="7"/>
      <c r="P544" s="7">
        <f t="array" ref="P544">iferror(xlookup(C544,'Product Families'!A:A,'Product Families'!S:S),"")</f>
        <v>0</v>
      </c>
    </row>
    <row r="545" ht="14.25" customHeight="1">
      <c r="A545" s="138" t="s">
        <v>1903</v>
      </c>
      <c r="B545" s="299" t="s">
        <v>1902</v>
      </c>
      <c r="C545" s="122" t="s">
        <v>246</v>
      </c>
      <c r="D545" s="7">
        <f t="array" ref="D545">IFERROR(XLOOKUP($C545,'Product Families'!$A:$A,'Product Families'!$D:$D),"")</f>
        <v>32</v>
      </c>
      <c r="E545" s="7">
        <f t="array" ref="E545">IFERROR(XLOOKUP($C545,'Product Families'!$A:$A,'Product Families'!$E:$E),"")</f>
        <v>33</v>
      </c>
      <c r="F545" s="7">
        <f t="array" ref="F545">IFERROR(XLOOKUP($C545,'Product Families'!$A:$A,'Product Families'!$F:$F),"")</f>
        <v>36</v>
      </c>
      <c r="G545" s="7">
        <f t="array" ref="G545">IFERROR(XLOOKUP($C545,'Product Families'!$A:$A,'Product Families'!$G:$G),"")</f>
        <v>38</v>
      </c>
      <c r="J545" s="7" t="str">
        <f>IFERROR(ROUND(AVERAGEIF('Week 1 - Making'!$B:$B,'Product List'!$A545,'Week 1 - Making'!$P:$P),0),"")</f>
        <v/>
      </c>
      <c r="K545" s="7" t="str">
        <f>IFERROR(ROUND(AVERAGEIF('Week 2 - Making'!$B:$B,'Product List'!$A545,'Week 2 - Making'!$P:$P),0),"")</f>
        <v/>
      </c>
      <c r="L545" s="263" t="str">
        <f>IFERROR(ROUND(AVERAGEIF('Week 3 - Making'!$B:$B,'Product List'!$A545,'Week 3 - Making'!$P:$P),0),"")</f>
        <v/>
      </c>
      <c r="M545" s="7" t="str">
        <f>IFERROR(ROUND(AVERAGEIF('Week 4 - Making'!$B:$B,'Product List'!$A545,'Week 4 - Making'!$P:$P),0),"")</f>
        <v/>
      </c>
      <c r="N545" s="7" t="str">
        <f>IFERROR(ROUND(AVERAGEIF('Week 5 - Making'!$B:$B,'Product List'!$A545,'Week 5 - Making'!$P:$P),0),"")</f>
        <v/>
      </c>
      <c r="O545" s="7"/>
      <c r="P545" s="7">
        <f t="array" ref="P545">iferror(xlookup(C545,'Product Families'!A:A,'Product Families'!S:S),"")</f>
        <v>0</v>
      </c>
    </row>
    <row r="546" ht="14.25" customHeight="1">
      <c r="A546" s="122" t="s">
        <v>1905</v>
      </c>
      <c r="B546" s="270" t="s">
        <v>1906</v>
      </c>
      <c r="C546" s="122" t="s">
        <v>249</v>
      </c>
      <c r="D546" s="7">
        <f t="array" ref="D546">IFERROR(XLOOKUP($C546,'Product Families'!$A:$A,'Product Families'!$D:$D),"")</f>
        <v>76</v>
      </c>
      <c r="E546" s="7">
        <f t="array" ref="E546">IFERROR(XLOOKUP($C546,'Product Families'!$A:$A,'Product Families'!$E:$E),"")</f>
        <v>78</v>
      </c>
      <c r="F546" s="7">
        <f t="array" ref="F546">IFERROR(XLOOKUP($C546,'Product Families'!$A:$A,'Product Families'!$F:$F),"")</f>
        <v>84</v>
      </c>
      <c r="G546" s="7">
        <f t="array" ref="G546">IFERROR(XLOOKUP($C546,'Product Families'!$A:$A,'Product Families'!$G:$G),"")</f>
        <v>90</v>
      </c>
      <c r="J546" s="7" t="str">
        <f>IFERROR(ROUND(AVERAGEIF('Week 1 - Making'!$B:$B,'Product List'!$A546,'Week 1 - Making'!$P:$P),0),"")</f>
        <v/>
      </c>
      <c r="K546" s="7" t="str">
        <f>IFERROR(ROUND(AVERAGEIF('Week 2 - Making'!$B:$B,'Product List'!$A546,'Week 2 - Making'!$P:$P),0),"")</f>
        <v/>
      </c>
      <c r="L546" s="263" t="str">
        <f>IFERROR(ROUND(AVERAGEIF('Week 3 - Making'!$B:$B,'Product List'!$A546,'Week 3 - Making'!$P:$P),0),"")</f>
        <v/>
      </c>
      <c r="M546" s="7" t="str">
        <f>IFERROR(ROUND(AVERAGEIF('Week 4 - Making'!$B:$B,'Product List'!$A546,'Week 4 - Making'!$P:$P),0),"")</f>
        <v/>
      </c>
      <c r="N546" s="7" t="str">
        <f>IFERROR(ROUND(AVERAGEIF('Week 5 - Making'!$B:$B,'Product List'!$A546,'Week 5 - Making'!$P:$P),0),"")</f>
        <v/>
      </c>
      <c r="O546" s="7"/>
      <c r="P546" s="7">
        <f t="array" ref="P546">iferror(xlookup(C546,'Product Families'!A:A,'Product Families'!S:S),"")</f>
        <v>0</v>
      </c>
    </row>
    <row r="547" ht="14.25" customHeight="1">
      <c r="A547" s="122" t="s">
        <v>1907</v>
      </c>
      <c r="B547" s="270" t="s">
        <v>1906</v>
      </c>
      <c r="C547" s="122" t="s">
        <v>251</v>
      </c>
      <c r="D547" s="7" t="str">
        <f t="array" ref="D547">IFERROR(XLOOKUP($C547,'Product Families'!$A:$A,'Product Families'!$D:$D),"")</f>
        <v/>
      </c>
      <c r="E547" s="7">
        <f t="array" ref="E547">IFERROR(XLOOKUP($C547,'Product Families'!$A:$A,'Product Families'!$E:$E),"")</f>
        <v>0</v>
      </c>
      <c r="F547" s="7">
        <f t="array" ref="F547">IFERROR(XLOOKUP($C547,'Product Families'!$A:$A,'Product Families'!$F:$F),"")</f>
        <v>0</v>
      </c>
      <c r="G547" s="7">
        <f t="array" ref="G547">IFERROR(XLOOKUP($C547,'Product Families'!$A:$A,'Product Families'!$G:$G),"")</f>
        <v>0</v>
      </c>
      <c r="J547" s="7" t="str">
        <f>IFERROR(ROUND(AVERAGEIF('Week 1 - Making'!$B:$B,'Product List'!$A547,'Week 1 - Making'!$P:$P),0),"")</f>
        <v/>
      </c>
      <c r="K547" s="7" t="str">
        <f>IFERROR(ROUND(AVERAGEIF('Week 2 - Making'!$B:$B,'Product List'!$A547,'Week 2 - Making'!$P:$P),0),"")</f>
        <v/>
      </c>
      <c r="L547" s="263" t="str">
        <f>IFERROR(ROUND(AVERAGEIF('Week 3 - Making'!$B:$B,'Product List'!$A547,'Week 3 - Making'!$P:$P),0),"")</f>
        <v/>
      </c>
      <c r="M547" s="7" t="str">
        <f>IFERROR(ROUND(AVERAGEIF('Week 4 - Making'!$B:$B,'Product List'!$A547,'Week 4 - Making'!$P:$P),0),"")</f>
        <v/>
      </c>
      <c r="N547" s="7" t="str">
        <f>IFERROR(ROUND(AVERAGEIF('Week 5 - Making'!$B:$B,'Product List'!$A547,'Week 5 - Making'!$P:$P),0),"")</f>
        <v/>
      </c>
      <c r="O547" s="7"/>
      <c r="P547" s="7">
        <f t="array" ref="P547">iferror(xlookup(C547,'Product Families'!A:A,'Product Families'!S:S),"")</f>
        <v>0</v>
      </c>
    </row>
    <row r="548" ht="14.25" customHeight="1">
      <c r="A548" s="122" t="s">
        <v>1908</v>
      </c>
      <c r="B548" s="270" t="s">
        <v>1909</v>
      </c>
      <c r="C548" s="122" t="s">
        <v>249</v>
      </c>
      <c r="D548" s="7">
        <f t="array" ref="D548">IFERROR(XLOOKUP($C548,'Product Families'!$A:$A,'Product Families'!$D:$D),"")</f>
        <v>76</v>
      </c>
      <c r="E548" s="7">
        <f t="array" ref="E548">IFERROR(XLOOKUP($C548,'Product Families'!$A:$A,'Product Families'!$E:$E),"")</f>
        <v>78</v>
      </c>
      <c r="F548" s="7">
        <f t="array" ref="F548">IFERROR(XLOOKUP($C548,'Product Families'!$A:$A,'Product Families'!$F:$F),"")</f>
        <v>84</v>
      </c>
      <c r="G548" s="7">
        <f t="array" ref="G548">IFERROR(XLOOKUP($C548,'Product Families'!$A:$A,'Product Families'!$G:$G),"")</f>
        <v>90</v>
      </c>
      <c r="J548" s="7" t="str">
        <f>IFERROR(ROUND(AVERAGEIF('Week 1 - Making'!$B:$B,'Product List'!$A548,'Week 1 - Making'!$P:$P),0),"")</f>
        <v/>
      </c>
      <c r="K548" s="7" t="str">
        <f>IFERROR(ROUND(AVERAGEIF('Week 2 - Making'!$B:$B,'Product List'!$A548,'Week 2 - Making'!$P:$P),0),"")</f>
        <v/>
      </c>
      <c r="L548" s="263" t="str">
        <f>IFERROR(ROUND(AVERAGEIF('Week 3 - Making'!$B:$B,'Product List'!$A548,'Week 3 - Making'!$P:$P),0),"")</f>
        <v/>
      </c>
      <c r="M548" s="7" t="str">
        <f>IFERROR(ROUND(AVERAGEIF('Week 4 - Making'!$B:$B,'Product List'!$A548,'Week 4 - Making'!$P:$P),0),"")</f>
        <v/>
      </c>
      <c r="N548" s="7" t="str">
        <f>IFERROR(ROUND(AVERAGEIF('Week 5 - Making'!$B:$B,'Product List'!$A548,'Week 5 - Making'!$P:$P),0),"")</f>
        <v/>
      </c>
      <c r="O548" s="7"/>
      <c r="P548" s="7">
        <f t="array" ref="P548">iferror(xlookup(C548,'Product Families'!A:A,'Product Families'!S:S),"")</f>
        <v>0</v>
      </c>
    </row>
    <row r="549" ht="14.25" customHeight="1">
      <c r="A549" s="122" t="s">
        <v>1911</v>
      </c>
      <c r="B549" s="270" t="s">
        <v>1909</v>
      </c>
      <c r="C549" s="122" t="s">
        <v>251</v>
      </c>
      <c r="D549" s="7" t="str">
        <f t="array" ref="D549">IFERROR(XLOOKUP($C549,'Product Families'!$A:$A,'Product Families'!$D:$D),"")</f>
        <v/>
      </c>
      <c r="E549" s="7">
        <f t="array" ref="E549">IFERROR(XLOOKUP($C549,'Product Families'!$A:$A,'Product Families'!$E:$E),"")</f>
        <v>0</v>
      </c>
      <c r="F549" s="7">
        <f t="array" ref="F549">IFERROR(XLOOKUP($C549,'Product Families'!$A:$A,'Product Families'!$F:$F),"")</f>
        <v>0</v>
      </c>
      <c r="G549" s="7">
        <f t="array" ref="G549">IFERROR(XLOOKUP($C549,'Product Families'!$A:$A,'Product Families'!$G:$G),"")</f>
        <v>0</v>
      </c>
      <c r="J549" s="7" t="str">
        <f>IFERROR(ROUND(AVERAGEIF('Week 1 - Making'!$B:$B,'Product List'!$A549,'Week 1 - Making'!$P:$P),0),"")</f>
        <v/>
      </c>
      <c r="K549" s="7" t="str">
        <f>IFERROR(ROUND(AVERAGEIF('Week 2 - Making'!$B:$B,'Product List'!$A549,'Week 2 - Making'!$P:$P),0),"")</f>
        <v/>
      </c>
      <c r="L549" s="263" t="str">
        <f>IFERROR(ROUND(AVERAGEIF('Week 3 - Making'!$B:$B,'Product List'!$A549,'Week 3 - Making'!$P:$P),0),"")</f>
        <v/>
      </c>
      <c r="M549" s="7" t="str">
        <f>IFERROR(ROUND(AVERAGEIF('Week 4 - Making'!$B:$B,'Product List'!$A549,'Week 4 - Making'!$P:$P),0),"")</f>
        <v/>
      </c>
      <c r="N549" s="7" t="str">
        <f>IFERROR(ROUND(AVERAGEIF('Week 5 - Making'!$B:$B,'Product List'!$A549,'Week 5 - Making'!$P:$P),0),"")</f>
        <v/>
      </c>
      <c r="O549" s="7"/>
      <c r="P549" s="7">
        <f t="array" ref="P549">iferror(xlookup(C549,'Product Families'!A:A,'Product Families'!S:S),"")</f>
        <v>0</v>
      </c>
    </row>
    <row r="550" ht="14.25" customHeight="1">
      <c r="A550" s="122" t="s">
        <v>1686</v>
      </c>
      <c r="B550" s="270" t="s">
        <v>1912</v>
      </c>
      <c r="C550" s="122" t="s">
        <v>249</v>
      </c>
      <c r="D550" s="7">
        <f t="array" ref="D550">IFERROR(XLOOKUP($C550,'Product Families'!$A:$A,'Product Families'!$D:$D),"")</f>
        <v>76</v>
      </c>
      <c r="E550" s="7">
        <f t="array" ref="E550">IFERROR(XLOOKUP($C550,'Product Families'!$A:$A,'Product Families'!$E:$E),"")</f>
        <v>78</v>
      </c>
      <c r="F550" s="7">
        <f t="array" ref="F550">IFERROR(XLOOKUP($C550,'Product Families'!$A:$A,'Product Families'!$F:$F),"")</f>
        <v>84</v>
      </c>
      <c r="G550" s="7">
        <f t="array" ref="G550">IFERROR(XLOOKUP($C550,'Product Families'!$A:$A,'Product Families'!$G:$G),"")</f>
        <v>90</v>
      </c>
      <c r="J550" s="7">
        <f>IFERROR(ROUND(AVERAGEIF('Week 1 - Making'!$B:$B,'Product List'!$A550,'Week 1 - Making'!$P:$P),0),"")</f>
        <v>73</v>
      </c>
      <c r="K550" s="7" t="str">
        <f>IFERROR(ROUND(AVERAGEIF('Week 2 - Making'!$B:$B,'Product List'!$A550,'Week 2 - Making'!$P:$P),0),"")</f>
        <v/>
      </c>
      <c r="L550" s="263" t="str">
        <f>IFERROR(ROUND(AVERAGEIF('Week 3 - Making'!$B:$B,'Product List'!$A550,'Week 3 - Making'!$P:$P),0),"")</f>
        <v/>
      </c>
      <c r="M550" s="7" t="str">
        <f>IFERROR(ROUND(AVERAGEIF('Week 4 - Making'!$B:$B,'Product List'!$A550,'Week 4 - Making'!$P:$P),0),"")</f>
        <v/>
      </c>
      <c r="N550" s="7" t="str">
        <f>IFERROR(ROUND(AVERAGEIF('Week 5 - Making'!$B:$B,'Product List'!$A550,'Week 5 - Making'!$P:$P),0),"")</f>
        <v/>
      </c>
      <c r="O550" s="7"/>
      <c r="P550" s="7">
        <f t="array" ref="P550">iferror(xlookup(C550,'Product Families'!A:A,'Product Families'!S:S),"")</f>
        <v>0</v>
      </c>
    </row>
    <row r="551" ht="14.25" customHeight="1">
      <c r="A551" s="122" t="s">
        <v>1915</v>
      </c>
      <c r="B551" s="270" t="s">
        <v>1912</v>
      </c>
      <c r="C551" s="122" t="s">
        <v>251</v>
      </c>
      <c r="D551" s="7" t="str">
        <f t="array" ref="D551">IFERROR(XLOOKUP($C551,'Product Families'!$A:$A,'Product Families'!$D:$D),"")</f>
        <v/>
      </c>
      <c r="E551" s="7">
        <f t="array" ref="E551">IFERROR(XLOOKUP($C551,'Product Families'!$A:$A,'Product Families'!$E:$E),"")</f>
        <v>0</v>
      </c>
      <c r="F551" s="7">
        <f t="array" ref="F551">IFERROR(XLOOKUP($C551,'Product Families'!$A:$A,'Product Families'!$F:$F),"")</f>
        <v>0</v>
      </c>
      <c r="G551" s="7">
        <f t="array" ref="G551">IFERROR(XLOOKUP($C551,'Product Families'!$A:$A,'Product Families'!$G:$G),"")</f>
        <v>0</v>
      </c>
      <c r="J551" s="7" t="str">
        <f>IFERROR(ROUND(AVERAGEIF('Week 1 - Making'!$B:$B,'Product List'!$A551,'Week 1 - Making'!$P:$P),0),"")</f>
        <v/>
      </c>
      <c r="K551" s="7" t="str">
        <f>IFERROR(ROUND(AVERAGEIF('Week 2 - Making'!$B:$B,'Product List'!$A551,'Week 2 - Making'!$P:$P),0),"")</f>
        <v/>
      </c>
      <c r="L551" s="263" t="str">
        <f>IFERROR(ROUND(AVERAGEIF('Week 3 - Making'!$B:$B,'Product List'!$A551,'Week 3 - Making'!$P:$P),0),"")</f>
        <v/>
      </c>
      <c r="M551" s="7" t="str">
        <f>IFERROR(ROUND(AVERAGEIF('Week 4 - Making'!$B:$B,'Product List'!$A551,'Week 4 - Making'!$P:$P),0),"")</f>
        <v/>
      </c>
      <c r="N551" s="7" t="str">
        <f>IFERROR(ROUND(AVERAGEIF('Week 5 - Making'!$B:$B,'Product List'!$A551,'Week 5 - Making'!$P:$P),0),"")</f>
        <v/>
      </c>
      <c r="O551" s="7"/>
      <c r="P551" s="7">
        <f t="array" ref="P551">iferror(xlookup(C551,'Product Families'!A:A,'Product Families'!S:S),"")</f>
        <v>0</v>
      </c>
    </row>
    <row r="552" ht="14.25" customHeight="1">
      <c r="A552" s="122" t="s">
        <v>1916</v>
      </c>
      <c r="B552" s="270" t="s">
        <v>1917</v>
      </c>
      <c r="C552" s="122" t="s">
        <v>249</v>
      </c>
      <c r="D552" s="7">
        <f t="array" ref="D552">IFERROR(XLOOKUP($C552,'Product Families'!$A:$A,'Product Families'!$D:$D),"")</f>
        <v>76</v>
      </c>
      <c r="E552" s="7">
        <f t="array" ref="E552">IFERROR(XLOOKUP($C552,'Product Families'!$A:$A,'Product Families'!$E:$E),"")</f>
        <v>78</v>
      </c>
      <c r="F552" s="7">
        <f t="array" ref="F552">IFERROR(XLOOKUP($C552,'Product Families'!$A:$A,'Product Families'!$F:$F),"")</f>
        <v>84</v>
      </c>
      <c r="G552" s="7">
        <f t="array" ref="G552">IFERROR(XLOOKUP($C552,'Product Families'!$A:$A,'Product Families'!$G:$G),"")</f>
        <v>90</v>
      </c>
      <c r="J552" s="7" t="str">
        <f>IFERROR(ROUND(AVERAGEIF('Week 1 - Making'!$B:$B,'Product List'!$A552,'Week 1 - Making'!$P:$P),0),"")</f>
        <v/>
      </c>
      <c r="K552" s="7" t="str">
        <f>IFERROR(ROUND(AVERAGEIF('Week 2 - Making'!$B:$B,'Product List'!$A552,'Week 2 - Making'!$P:$P),0),"")</f>
        <v/>
      </c>
      <c r="L552" s="263" t="str">
        <f>IFERROR(ROUND(AVERAGEIF('Week 3 - Making'!$B:$B,'Product List'!$A552,'Week 3 - Making'!$P:$P),0),"")</f>
        <v/>
      </c>
      <c r="M552" s="7" t="str">
        <f>IFERROR(ROUND(AVERAGEIF('Week 4 - Making'!$B:$B,'Product List'!$A552,'Week 4 - Making'!$P:$P),0),"")</f>
        <v/>
      </c>
      <c r="N552" s="7" t="str">
        <f>IFERROR(ROUND(AVERAGEIF('Week 5 - Making'!$B:$B,'Product List'!$A552,'Week 5 - Making'!$P:$P),0),"")</f>
        <v/>
      </c>
      <c r="O552" s="7"/>
      <c r="P552" s="7">
        <f t="array" ref="P552">iferror(xlookup(C552,'Product Families'!A:A,'Product Families'!S:S),"")</f>
        <v>0</v>
      </c>
    </row>
    <row r="553" ht="14.25" customHeight="1">
      <c r="A553" s="122" t="s">
        <v>1920</v>
      </c>
      <c r="B553" s="270" t="s">
        <v>1917</v>
      </c>
      <c r="C553" s="122" t="s">
        <v>251</v>
      </c>
      <c r="D553" s="7" t="str">
        <f t="array" ref="D553">IFERROR(XLOOKUP($C553,'Product Families'!$A:$A,'Product Families'!$D:$D),"")</f>
        <v/>
      </c>
      <c r="E553" s="7">
        <f t="array" ref="E553">IFERROR(XLOOKUP($C553,'Product Families'!$A:$A,'Product Families'!$E:$E),"")</f>
        <v>0</v>
      </c>
      <c r="F553" s="7">
        <f t="array" ref="F553">IFERROR(XLOOKUP($C553,'Product Families'!$A:$A,'Product Families'!$F:$F),"")</f>
        <v>0</v>
      </c>
      <c r="G553" s="7">
        <f t="array" ref="G553">IFERROR(XLOOKUP($C553,'Product Families'!$A:$A,'Product Families'!$G:$G),"")</f>
        <v>0</v>
      </c>
      <c r="J553" s="7" t="str">
        <f>IFERROR(ROUND(AVERAGEIF('Week 1 - Making'!$B:$B,'Product List'!$A553,'Week 1 - Making'!$P:$P),0),"")</f>
        <v/>
      </c>
      <c r="K553" s="7" t="str">
        <f>IFERROR(ROUND(AVERAGEIF('Week 2 - Making'!$B:$B,'Product List'!$A553,'Week 2 - Making'!$P:$P),0),"")</f>
        <v/>
      </c>
      <c r="L553" s="263" t="str">
        <f>IFERROR(ROUND(AVERAGEIF('Week 3 - Making'!$B:$B,'Product List'!$A553,'Week 3 - Making'!$P:$P),0),"")</f>
        <v/>
      </c>
      <c r="M553" s="7" t="str">
        <f>IFERROR(ROUND(AVERAGEIF('Week 4 - Making'!$B:$B,'Product List'!$A553,'Week 4 - Making'!$P:$P),0),"")</f>
        <v/>
      </c>
      <c r="N553" s="7" t="str">
        <f>IFERROR(ROUND(AVERAGEIF('Week 5 - Making'!$B:$B,'Product List'!$A553,'Week 5 - Making'!$P:$P),0),"")</f>
        <v/>
      </c>
      <c r="O553" s="7"/>
      <c r="P553" s="7">
        <f t="array" ref="P553">iferror(xlookup(C553,'Product Families'!A:A,'Product Families'!S:S),"")</f>
        <v>0</v>
      </c>
    </row>
    <row r="554" ht="14.25" customHeight="1">
      <c r="A554" s="122" t="s">
        <v>1922</v>
      </c>
      <c r="B554" s="270" t="s">
        <v>1923</v>
      </c>
      <c r="C554" s="122" t="s">
        <v>249</v>
      </c>
      <c r="D554" s="7">
        <f t="array" ref="D554">IFERROR(XLOOKUP($C554,'Product Families'!$A:$A,'Product Families'!$D:$D),"")</f>
        <v>76</v>
      </c>
      <c r="E554" s="7">
        <f t="array" ref="E554">IFERROR(XLOOKUP($C554,'Product Families'!$A:$A,'Product Families'!$E:$E),"")</f>
        <v>78</v>
      </c>
      <c r="F554" s="7">
        <f t="array" ref="F554">IFERROR(XLOOKUP($C554,'Product Families'!$A:$A,'Product Families'!$F:$F),"")</f>
        <v>84</v>
      </c>
      <c r="G554" s="7">
        <f t="array" ref="G554">IFERROR(XLOOKUP($C554,'Product Families'!$A:$A,'Product Families'!$G:$G),"")</f>
        <v>90</v>
      </c>
      <c r="J554" s="7" t="str">
        <f>IFERROR(ROUND(AVERAGEIF('Week 1 - Making'!$B:$B,'Product List'!$A554,'Week 1 - Making'!$P:$P),0),"")</f>
        <v/>
      </c>
      <c r="K554" s="7" t="str">
        <f>IFERROR(ROUND(AVERAGEIF('Week 2 - Making'!$B:$B,'Product List'!$A554,'Week 2 - Making'!$P:$P),0),"")</f>
        <v/>
      </c>
      <c r="L554" s="263" t="str">
        <f>IFERROR(ROUND(AVERAGEIF('Week 3 - Making'!$B:$B,'Product List'!$A554,'Week 3 - Making'!$P:$P),0),"")</f>
        <v/>
      </c>
      <c r="M554" s="7" t="str">
        <f>IFERROR(ROUND(AVERAGEIF('Week 4 - Making'!$B:$B,'Product List'!$A554,'Week 4 - Making'!$P:$P),0),"")</f>
        <v/>
      </c>
      <c r="N554" s="7" t="str">
        <f>IFERROR(ROUND(AVERAGEIF('Week 5 - Making'!$B:$B,'Product List'!$A554,'Week 5 - Making'!$P:$P),0),"")</f>
        <v/>
      </c>
      <c r="O554" s="7"/>
      <c r="P554" s="7">
        <f t="array" ref="P554">iferror(xlookup(C554,'Product Families'!A:A,'Product Families'!S:S),"")</f>
        <v>0</v>
      </c>
    </row>
    <row r="555" ht="14.25" customHeight="1">
      <c r="A555" s="122" t="s">
        <v>1925</v>
      </c>
      <c r="B555" s="270" t="s">
        <v>1923</v>
      </c>
      <c r="C555" s="122" t="s">
        <v>251</v>
      </c>
      <c r="D555" s="7" t="str">
        <f t="array" ref="D555">IFERROR(XLOOKUP($C555,'Product Families'!$A:$A,'Product Families'!$D:$D),"")</f>
        <v/>
      </c>
      <c r="E555" s="7">
        <f t="array" ref="E555">IFERROR(XLOOKUP($C555,'Product Families'!$A:$A,'Product Families'!$E:$E),"")</f>
        <v>0</v>
      </c>
      <c r="F555" s="7">
        <f t="array" ref="F555">IFERROR(XLOOKUP($C555,'Product Families'!$A:$A,'Product Families'!$F:$F),"")</f>
        <v>0</v>
      </c>
      <c r="G555" s="7">
        <f t="array" ref="G555">IFERROR(XLOOKUP($C555,'Product Families'!$A:$A,'Product Families'!$G:$G),"")</f>
        <v>0</v>
      </c>
      <c r="J555" s="7" t="str">
        <f>IFERROR(ROUND(AVERAGEIF('Week 1 - Making'!$B:$B,'Product List'!$A555,'Week 1 - Making'!$P:$P),0),"")</f>
        <v/>
      </c>
      <c r="K555" s="7" t="str">
        <f>IFERROR(ROUND(AVERAGEIF('Week 2 - Making'!$B:$B,'Product List'!$A555,'Week 2 - Making'!$P:$P),0),"")</f>
        <v/>
      </c>
      <c r="L555" s="263" t="str">
        <f>IFERROR(ROUND(AVERAGEIF('Week 3 - Making'!$B:$B,'Product List'!$A555,'Week 3 - Making'!$P:$P),0),"")</f>
        <v/>
      </c>
      <c r="M555" s="7" t="str">
        <f>IFERROR(ROUND(AVERAGEIF('Week 4 - Making'!$B:$B,'Product List'!$A555,'Week 4 - Making'!$P:$P),0),"")</f>
        <v/>
      </c>
      <c r="N555" s="7" t="str">
        <f>IFERROR(ROUND(AVERAGEIF('Week 5 - Making'!$B:$B,'Product List'!$A555,'Week 5 - Making'!$P:$P),0),"")</f>
        <v/>
      </c>
      <c r="O555" s="7"/>
      <c r="P555" s="7">
        <f t="array" ref="P555">iferror(xlookup(C555,'Product Families'!A:A,'Product Families'!S:S),"")</f>
        <v>0</v>
      </c>
    </row>
    <row r="556" ht="14.25" customHeight="1">
      <c r="A556" s="122" t="s">
        <v>1784</v>
      </c>
      <c r="B556" s="270" t="s">
        <v>1927</v>
      </c>
      <c r="C556" s="122" t="s">
        <v>249</v>
      </c>
      <c r="D556" s="7">
        <f t="array" ref="D556">IFERROR(XLOOKUP($C556,'Product Families'!$A:$A,'Product Families'!$D:$D),"")</f>
        <v>76</v>
      </c>
      <c r="E556" s="7">
        <f t="array" ref="E556">IFERROR(XLOOKUP($C556,'Product Families'!$A:$A,'Product Families'!$E:$E),"")</f>
        <v>78</v>
      </c>
      <c r="F556" s="7">
        <f t="array" ref="F556">IFERROR(XLOOKUP($C556,'Product Families'!$A:$A,'Product Families'!$F:$F),"")</f>
        <v>84</v>
      </c>
      <c r="G556" s="7">
        <f t="array" ref="G556">IFERROR(XLOOKUP($C556,'Product Families'!$A:$A,'Product Families'!$G:$G),"")</f>
        <v>90</v>
      </c>
      <c r="J556" s="7">
        <f>IFERROR(ROUND(AVERAGEIF('Week 1 - Making'!$B:$B,'Product List'!$A556,'Week 1 - Making'!$P:$P),0),"")</f>
        <v>86</v>
      </c>
      <c r="K556" s="7" t="str">
        <f>IFERROR(ROUND(AVERAGEIF('Week 2 - Making'!$B:$B,'Product List'!$A556,'Week 2 - Making'!$P:$P),0),"")</f>
        <v/>
      </c>
      <c r="L556" s="263" t="str">
        <f>IFERROR(ROUND(AVERAGEIF('Week 3 - Making'!$B:$B,'Product List'!$A556,'Week 3 - Making'!$P:$P),0),"")</f>
        <v/>
      </c>
      <c r="M556" s="7" t="str">
        <f>IFERROR(ROUND(AVERAGEIF('Week 4 - Making'!$B:$B,'Product List'!$A556,'Week 4 - Making'!$P:$P),0),"")</f>
        <v/>
      </c>
      <c r="N556" s="7" t="str">
        <f>IFERROR(ROUND(AVERAGEIF('Week 5 - Making'!$B:$B,'Product List'!$A556,'Week 5 - Making'!$P:$P),0),"")</f>
        <v/>
      </c>
      <c r="O556" s="7"/>
      <c r="P556" s="7">
        <f t="array" ref="P556">iferror(xlookup(C556,'Product Families'!A:A,'Product Families'!S:S),"")</f>
        <v>0</v>
      </c>
    </row>
    <row r="557" ht="14.25" customHeight="1">
      <c r="A557" s="122" t="s">
        <v>1930</v>
      </c>
      <c r="B557" s="270" t="s">
        <v>1927</v>
      </c>
      <c r="C557" s="122" t="s">
        <v>251</v>
      </c>
      <c r="D557" s="7" t="str">
        <f t="array" ref="D557">IFERROR(XLOOKUP($C557,'Product Families'!$A:$A,'Product Families'!$D:$D),"")</f>
        <v/>
      </c>
      <c r="E557" s="7">
        <f t="array" ref="E557">IFERROR(XLOOKUP($C557,'Product Families'!$A:$A,'Product Families'!$E:$E),"")</f>
        <v>0</v>
      </c>
      <c r="F557" s="7">
        <f t="array" ref="F557">IFERROR(XLOOKUP($C557,'Product Families'!$A:$A,'Product Families'!$F:$F),"")</f>
        <v>0</v>
      </c>
      <c r="G557" s="7">
        <f t="array" ref="G557">IFERROR(XLOOKUP($C557,'Product Families'!$A:$A,'Product Families'!$G:$G),"")</f>
        <v>0</v>
      </c>
      <c r="J557" s="7" t="str">
        <f>IFERROR(ROUND(AVERAGEIF('Week 1 - Making'!$B:$B,'Product List'!$A557,'Week 1 - Making'!$P:$P),0),"")</f>
        <v/>
      </c>
      <c r="K557" s="7" t="str">
        <f>IFERROR(ROUND(AVERAGEIF('Week 2 - Making'!$B:$B,'Product List'!$A557,'Week 2 - Making'!$P:$P),0),"")</f>
        <v/>
      </c>
      <c r="L557" s="263" t="str">
        <f>IFERROR(ROUND(AVERAGEIF('Week 3 - Making'!$B:$B,'Product List'!$A557,'Week 3 - Making'!$P:$P),0),"")</f>
        <v/>
      </c>
      <c r="M557" s="7" t="str">
        <f>IFERROR(ROUND(AVERAGEIF('Week 4 - Making'!$B:$B,'Product List'!$A557,'Week 4 - Making'!$P:$P),0),"")</f>
        <v/>
      </c>
      <c r="N557" s="7" t="str">
        <f>IFERROR(ROUND(AVERAGEIF('Week 5 - Making'!$B:$B,'Product List'!$A557,'Week 5 - Making'!$P:$P),0),"")</f>
        <v/>
      </c>
      <c r="O557" s="7"/>
      <c r="P557" s="7">
        <f t="array" ref="P557">iferror(xlookup(C557,'Product Families'!A:A,'Product Families'!S:S),"")</f>
        <v>0</v>
      </c>
    </row>
    <row r="558" ht="14.25" customHeight="1">
      <c r="A558" s="122" t="s">
        <v>1932</v>
      </c>
      <c r="B558" s="270" t="s">
        <v>1933</v>
      </c>
      <c r="C558" s="122" t="s">
        <v>249</v>
      </c>
      <c r="D558" s="7">
        <f t="array" ref="D558">IFERROR(XLOOKUP($C558,'Product Families'!$A:$A,'Product Families'!$D:$D),"")</f>
        <v>76</v>
      </c>
      <c r="E558" s="7">
        <f t="array" ref="E558">IFERROR(XLOOKUP($C558,'Product Families'!$A:$A,'Product Families'!$E:$E),"")</f>
        <v>78</v>
      </c>
      <c r="F558" s="7">
        <f t="array" ref="F558">IFERROR(XLOOKUP($C558,'Product Families'!$A:$A,'Product Families'!$F:$F),"")</f>
        <v>84</v>
      </c>
      <c r="G558" s="7">
        <f t="array" ref="G558">IFERROR(XLOOKUP($C558,'Product Families'!$A:$A,'Product Families'!$G:$G),"")</f>
        <v>90</v>
      </c>
      <c r="J558" s="7">
        <f>IFERROR(ROUND(AVERAGEIF('Week 1 - Making'!$B:$B,'Product List'!$A558,'Week 1 - Making'!$P:$P),0),"")</f>
        <v>92</v>
      </c>
      <c r="K558" s="7" t="str">
        <f>IFERROR(ROUND(AVERAGEIF('Week 2 - Making'!$B:$B,'Product List'!$A558,'Week 2 - Making'!$P:$P),0),"")</f>
        <v/>
      </c>
      <c r="L558" s="263" t="str">
        <f>IFERROR(ROUND(AVERAGEIF('Week 3 - Making'!$B:$B,'Product List'!$A558,'Week 3 - Making'!$P:$P),0),"")</f>
        <v/>
      </c>
      <c r="M558" s="7" t="str">
        <f>IFERROR(ROUND(AVERAGEIF('Week 4 - Making'!$B:$B,'Product List'!$A558,'Week 4 - Making'!$P:$P),0),"")</f>
        <v/>
      </c>
      <c r="N558" s="7" t="str">
        <f>IFERROR(ROUND(AVERAGEIF('Week 5 - Making'!$B:$B,'Product List'!$A558,'Week 5 - Making'!$P:$P),0),"")</f>
        <v/>
      </c>
      <c r="O558" s="7"/>
      <c r="P558" s="7">
        <f t="array" ref="P558">iferror(xlookup(C558,'Product Families'!A:A,'Product Families'!S:S),"")</f>
        <v>0</v>
      </c>
    </row>
    <row r="559" ht="14.25" customHeight="1">
      <c r="A559" s="122" t="s">
        <v>1935</v>
      </c>
      <c r="B559" s="270" t="s">
        <v>1933</v>
      </c>
      <c r="C559" s="122" t="s">
        <v>251</v>
      </c>
      <c r="D559" s="7" t="str">
        <f t="array" ref="D559">IFERROR(XLOOKUP($C559,'Product Families'!$A:$A,'Product Families'!$D:$D),"")</f>
        <v/>
      </c>
      <c r="E559" s="7">
        <f t="array" ref="E559">IFERROR(XLOOKUP($C559,'Product Families'!$A:$A,'Product Families'!$E:$E),"")</f>
        <v>0</v>
      </c>
      <c r="F559" s="7">
        <f t="array" ref="F559">IFERROR(XLOOKUP($C559,'Product Families'!$A:$A,'Product Families'!$F:$F),"")</f>
        <v>0</v>
      </c>
      <c r="G559" s="7">
        <f t="array" ref="G559">IFERROR(XLOOKUP($C559,'Product Families'!$A:$A,'Product Families'!$G:$G),"")</f>
        <v>0</v>
      </c>
      <c r="J559" s="7" t="str">
        <f>IFERROR(ROUND(AVERAGEIF('Week 1 - Making'!$B:$B,'Product List'!$A559,'Week 1 - Making'!$P:$P),0),"")</f>
        <v/>
      </c>
      <c r="K559" s="7" t="str">
        <f>IFERROR(ROUND(AVERAGEIF('Week 2 - Making'!$B:$B,'Product List'!$A559,'Week 2 - Making'!$P:$P),0),"")</f>
        <v/>
      </c>
      <c r="L559" s="263" t="str">
        <f>IFERROR(ROUND(AVERAGEIF('Week 3 - Making'!$B:$B,'Product List'!$A559,'Week 3 - Making'!$P:$P),0),"")</f>
        <v/>
      </c>
      <c r="M559" s="7" t="str">
        <f>IFERROR(ROUND(AVERAGEIF('Week 4 - Making'!$B:$B,'Product List'!$A559,'Week 4 - Making'!$P:$P),0),"")</f>
        <v/>
      </c>
      <c r="N559" s="7" t="str">
        <f>IFERROR(ROUND(AVERAGEIF('Week 5 - Making'!$B:$B,'Product List'!$A559,'Week 5 - Making'!$P:$P),0),"")</f>
        <v/>
      </c>
      <c r="O559" s="7"/>
      <c r="P559" s="7">
        <f t="array" ref="P559">iferror(xlookup(C559,'Product Families'!A:A,'Product Families'!S:S),"")</f>
        <v>0</v>
      </c>
    </row>
    <row r="560" ht="14.25" customHeight="1">
      <c r="A560" s="122" t="s">
        <v>1937</v>
      </c>
      <c r="B560" s="270" t="s">
        <v>1938</v>
      </c>
      <c r="C560" s="122" t="s">
        <v>249</v>
      </c>
      <c r="D560" s="7">
        <f t="array" ref="D560">IFERROR(XLOOKUP($C560,'Product Families'!$A:$A,'Product Families'!$D:$D),"")</f>
        <v>76</v>
      </c>
      <c r="E560" s="7">
        <f t="array" ref="E560">IFERROR(XLOOKUP($C560,'Product Families'!$A:$A,'Product Families'!$E:$E),"")</f>
        <v>78</v>
      </c>
      <c r="F560" s="7">
        <f t="array" ref="F560">IFERROR(XLOOKUP($C560,'Product Families'!$A:$A,'Product Families'!$F:$F),"")</f>
        <v>84</v>
      </c>
      <c r="G560" s="7">
        <f t="array" ref="G560">IFERROR(XLOOKUP($C560,'Product Families'!$A:$A,'Product Families'!$G:$G),"")</f>
        <v>90</v>
      </c>
      <c r="J560" s="7">
        <f>IFERROR(ROUND(AVERAGEIF('Week 1 - Making'!$B:$B,'Product List'!$A560,'Week 1 - Making'!$P:$P),0),"")</f>
        <v>86</v>
      </c>
      <c r="K560" s="7" t="str">
        <f>IFERROR(ROUND(AVERAGEIF('Week 2 - Making'!$B:$B,'Product List'!$A560,'Week 2 - Making'!$P:$P),0),"")</f>
        <v/>
      </c>
      <c r="L560" s="263" t="str">
        <f>IFERROR(ROUND(AVERAGEIF('Week 3 - Making'!$B:$B,'Product List'!$A560,'Week 3 - Making'!$P:$P),0),"")</f>
        <v/>
      </c>
      <c r="M560" s="7" t="str">
        <f>IFERROR(ROUND(AVERAGEIF('Week 4 - Making'!$B:$B,'Product List'!$A560,'Week 4 - Making'!$P:$P),0),"")</f>
        <v/>
      </c>
      <c r="N560" s="7" t="str">
        <f>IFERROR(ROUND(AVERAGEIF('Week 5 - Making'!$B:$B,'Product List'!$A560,'Week 5 - Making'!$P:$P),0),"")</f>
        <v/>
      </c>
      <c r="O560" s="7"/>
      <c r="P560" s="7">
        <f t="array" ref="P560">iferror(xlookup(C560,'Product Families'!A:A,'Product Families'!S:S),"")</f>
        <v>0</v>
      </c>
    </row>
    <row r="561" ht="14.25" customHeight="1">
      <c r="A561" s="122" t="s">
        <v>1942</v>
      </c>
      <c r="B561" s="270" t="s">
        <v>1938</v>
      </c>
      <c r="C561" s="122" t="s">
        <v>251</v>
      </c>
      <c r="D561" s="7" t="str">
        <f t="array" ref="D561">IFERROR(XLOOKUP($C561,'Product Families'!$A:$A,'Product Families'!$D:$D),"")</f>
        <v/>
      </c>
      <c r="E561" s="7">
        <f t="array" ref="E561">IFERROR(XLOOKUP($C561,'Product Families'!$A:$A,'Product Families'!$E:$E),"")</f>
        <v>0</v>
      </c>
      <c r="F561" s="7">
        <f t="array" ref="F561">IFERROR(XLOOKUP($C561,'Product Families'!$A:$A,'Product Families'!$F:$F),"")</f>
        <v>0</v>
      </c>
      <c r="G561" s="7">
        <f t="array" ref="G561">IFERROR(XLOOKUP($C561,'Product Families'!$A:$A,'Product Families'!$G:$G),"")</f>
        <v>0</v>
      </c>
      <c r="J561" s="7" t="str">
        <f>IFERROR(ROUND(AVERAGEIF('Week 1 - Making'!$B:$B,'Product List'!$A561,'Week 1 - Making'!$P:$P),0),"")</f>
        <v/>
      </c>
      <c r="K561" s="7" t="str">
        <f>IFERROR(ROUND(AVERAGEIF('Week 2 - Making'!$B:$B,'Product List'!$A561,'Week 2 - Making'!$P:$P),0),"")</f>
        <v/>
      </c>
      <c r="L561" s="263" t="str">
        <f>IFERROR(ROUND(AVERAGEIF('Week 3 - Making'!$B:$B,'Product List'!$A561,'Week 3 - Making'!$P:$P),0),"")</f>
        <v/>
      </c>
      <c r="M561" s="7" t="str">
        <f>IFERROR(ROUND(AVERAGEIF('Week 4 - Making'!$B:$B,'Product List'!$A561,'Week 4 - Making'!$P:$P),0),"")</f>
        <v/>
      </c>
      <c r="N561" s="7" t="str">
        <f>IFERROR(ROUND(AVERAGEIF('Week 5 - Making'!$B:$B,'Product List'!$A561,'Week 5 - Making'!$P:$P),0),"")</f>
        <v/>
      </c>
      <c r="O561" s="7"/>
      <c r="P561" s="7">
        <f t="array" ref="P561">iferror(xlookup(C561,'Product Families'!A:A,'Product Families'!S:S),"")</f>
        <v>0</v>
      </c>
    </row>
    <row r="562" ht="14.25" customHeight="1">
      <c r="A562" s="122" t="s">
        <v>1943</v>
      </c>
      <c r="B562" s="270" t="s">
        <v>1944</v>
      </c>
      <c r="C562" s="122" t="s">
        <v>249</v>
      </c>
      <c r="D562" s="7">
        <f t="array" ref="D562">IFERROR(XLOOKUP($C562,'Product Families'!$A:$A,'Product Families'!$D:$D),"")</f>
        <v>76</v>
      </c>
      <c r="E562" s="7">
        <f t="array" ref="E562">IFERROR(XLOOKUP($C562,'Product Families'!$A:$A,'Product Families'!$E:$E),"")</f>
        <v>78</v>
      </c>
      <c r="F562" s="7">
        <f t="array" ref="F562">IFERROR(XLOOKUP($C562,'Product Families'!$A:$A,'Product Families'!$F:$F),"")</f>
        <v>84</v>
      </c>
      <c r="G562" s="7">
        <f t="array" ref="G562">IFERROR(XLOOKUP($C562,'Product Families'!$A:$A,'Product Families'!$G:$G),"")</f>
        <v>90</v>
      </c>
      <c r="J562" s="7" t="str">
        <f>IFERROR(ROUND(AVERAGEIF('Week 1 - Making'!$B:$B,'Product List'!$A562,'Week 1 - Making'!$P:$P),0),"")</f>
        <v/>
      </c>
      <c r="K562" s="7" t="str">
        <f>IFERROR(ROUND(AVERAGEIF('Week 2 - Making'!$B:$B,'Product List'!$A562,'Week 2 - Making'!$P:$P),0),"")</f>
        <v/>
      </c>
      <c r="L562" s="263" t="str">
        <f>IFERROR(ROUND(AVERAGEIF('Week 3 - Making'!$B:$B,'Product List'!$A562,'Week 3 - Making'!$P:$P),0),"")</f>
        <v/>
      </c>
      <c r="M562" s="7" t="str">
        <f>IFERROR(ROUND(AVERAGEIF('Week 4 - Making'!$B:$B,'Product List'!$A562,'Week 4 - Making'!$P:$P),0),"")</f>
        <v/>
      </c>
      <c r="N562" s="7" t="str">
        <f>IFERROR(ROUND(AVERAGEIF('Week 5 - Making'!$B:$B,'Product List'!$A562,'Week 5 - Making'!$P:$P),0),"")</f>
        <v/>
      </c>
      <c r="O562" s="7"/>
      <c r="P562" s="7">
        <f t="array" ref="P562">iferror(xlookup(C562,'Product Families'!A:A,'Product Families'!S:S),"")</f>
        <v>0</v>
      </c>
    </row>
    <row r="563" ht="14.25" customHeight="1">
      <c r="A563" s="122" t="s">
        <v>1946</v>
      </c>
      <c r="B563" s="270" t="s">
        <v>1944</v>
      </c>
      <c r="C563" s="122" t="s">
        <v>251</v>
      </c>
      <c r="D563" s="7" t="str">
        <f t="array" ref="D563">IFERROR(XLOOKUP($C563,'Product Families'!$A:$A,'Product Families'!$D:$D),"")</f>
        <v/>
      </c>
      <c r="E563" s="7">
        <f t="array" ref="E563">IFERROR(XLOOKUP($C563,'Product Families'!$A:$A,'Product Families'!$E:$E),"")</f>
        <v>0</v>
      </c>
      <c r="F563" s="7">
        <f t="array" ref="F563">IFERROR(XLOOKUP($C563,'Product Families'!$A:$A,'Product Families'!$F:$F),"")</f>
        <v>0</v>
      </c>
      <c r="G563" s="7">
        <f t="array" ref="G563">IFERROR(XLOOKUP($C563,'Product Families'!$A:$A,'Product Families'!$G:$G),"")</f>
        <v>0</v>
      </c>
      <c r="J563" s="7" t="str">
        <f>IFERROR(ROUND(AVERAGEIF('Week 1 - Making'!$B:$B,'Product List'!$A563,'Week 1 - Making'!$P:$P),0),"")</f>
        <v/>
      </c>
      <c r="K563" s="7" t="str">
        <f>IFERROR(ROUND(AVERAGEIF('Week 2 - Making'!$B:$B,'Product List'!$A563,'Week 2 - Making'!$P:$P),0),"")</f>
        <v/>
      </c>
      <c r="L563" s="263" t="str">
        <f>IFERROR(ROUND(AVERAGEIF('Week 3 - Making'!$B:$B,'Product List'!$A563,'Week 3 - Making'!$P:$P),0),"")</f>
        <v/>
      </c>
      <c r="M563" s="7" t="str">
        <f>IFERROR(ROUND(AVERAGEIF('Week 4 - Making'!$B:$B,'Product List'!$A563,'Week 4 - Making'!$P:$P),0),"")</f>
        <v/>
      </c>
      <c r="N563" s="7" t="str">
        <f>IFERROR(ROUND(AVERAGEIF('Week 5 - Making'!$B:$B,'Product List'!$A563,'Week 5 - Making'!$P:$P),0),"")</f>
        <v/>
      </c>
      <c r="O563" s="7"/>
      <c r="P563" s="7">
        <f t="array" ref="P563">iferror(xlookup(C563,'Product Families'!A:A,'Product Families'!S:S),"")</f>
        <v>0</v>
      </c>
    </row>
    <row r="564" ht="14.25" customHeight="1">
      <c r="A564" s="122" t="s">
        <v>1921</v>
      </c>
      <c r="B564" s="270" t="s">
        <v>1947</v>
      </c>
      <c r="C564" s="122" t="s">
        <v>73</v>
      </c>
      <c r="D564" s="7">
        <f t="array" ref="D564">IFERROR(XLOOKUP($C564,'Product Families'!$A:$A,'Product Families'!$D:$D),"")</f>
        <v>17</v>
      </c>
      <c r="E564" s="7">
        <f t="array" ref="E564">IFERROR(XLOOKUP($C564,'Product Families'!$A:$A,'Product Families'!$E:$E),"")</f>
        <v>18</v>
      </c>
      <c r="F564" s="7">
        <f t="array" ref="F564">IFERROR(XLOOKUP($C564,'Product Families'!$A:$A,'Product Families'!$F:$F),"")</f>
        <v>19</v>
      </c>
      <c r="G564" s="7">
        <f t="array" ref="G564">IFERROR(XLOOKUP($C564,'Product Families'!$A:$A,'Product Families'!$G:$G),"")</f>
        <v>21</v>
      </c>
      <c r="J564" s="7">
        <f>IFERROR(ROUND(AVERAGEIF('Week 1 - Making'!$B:$B,'Product List'!$A564,'Week 1 - Making'!$P:$P),0),"")</f>
        <v>13</v>
      </c>
      <c r="K564" s="7" t="str">
        <f>IFERROR(ROUND(AVERAGEIF('Week 2 - Making'!$B:$B,'Product List'!$A564,'Week 2 - Making'!$P:$P),0),"")</f>
        <v/>
      </c>
      <c r="L564" s="263" t="str">
        <f>IFERROR(ROUND(AVERAGEIF('Week 3 - Making'!$B:$B,'Product List'!$A564,'Week 3 - Making'!$P:$P),0),"")</f>
        <v/>
      </c>
      <c r="M564" s="7" t="str">
        <f>IFERROR(ROUND(AVERAGEIF('Week 4 - Making'!$B:$B,'Product List'!$A564,'Week 4 - Making'!$P:$P),0),"")</f>
        <v/>
      </c>
      <c r="N564" s="7" t="str">
        <f>IFERROR(ROUND(AVERAGEIF('Week 5 - Making'!$B:$B,'Product List'!$A564,'Week 5 - Making'!$P:$P),0),"")</f>
        <v/>
      </c>
      <c r="O564" s="7"/>
      <c r="P564" s="7">
        <f t="array" ref="P564">iferror(xlookup(C564,'Product Families'!A:A,'Product Families'!S:S),"")</f>
        <v>0</v>
      </c>
    </row>
    <row r="565" ht="14.25" customHeight="1">
      <c r="A565" s="122" t="s">
        <v>1948</v>
      </c>
      <c r="B565" s="270" t="s">
        <v>1949</v>
      </c>
      <c r="C565" s="122" t="s">
        <v>73</v>
      </c>
      <c r="D565" s="7">
        <f t="array" ref="D565">IFERROR(XLOOKUP($C565,'Product Families'!$A:$A,'Product Families'!$D:$D),"")</f>
        <v>17</v>
      </c>
      <c r="E565" s="7">
        <f t="array" ref="E565">IFERROR(XLOOKUP($C565,'Product Families'!$A:$A,'Product Families'!$E:$E),"")</f>
        <v>18</v>
      </c>
      <c r="F565" s="7">
        <f t="array" ref="F565">IFERROR(XLOOKUP($C565,'Product Families'!$A:$A,'Product Families'!$F:$F),"")</f>
        <v>19</v>
      </c>
      <c r="G565" s="7">
        <f t="array" ref="G565">IFERROR(XLOOKUP($C565,'Product Families'!$A:$A,'Product Families'!$G:$G),"")</f>
        <v>21</v>
      </c>
      <c r="J565" s="7" t="str">
        <f>IFERROR(ROUND(AVERAGEIF('Week 1 - Making'!$B:$B,'Product List'!$A565,'Week 1 - Making'!$P:$P),0),"")</f>
        <v/>
      </c>
      <c r="K565" s="7" t="str">
        <f>IFERROR(ROUND(AVERAGEIF('Week 2 - Making'!$B:$B,'Product List'!$A565,'Week 2 - Making'!$P:$P),0),"")</f>
        <v/>
      </c>
      <c r="L565" s="263" t="str">
        <f>IFERROR(ROUND(AVERAGEIF('Week 3 - Making'!$B:$B,'Product List'!$A565,'Week 3 - Making'!$P:$P),0),"")</f>
        <v/>
      </c>
      <c r="M565" s="7" t="str">
        <f>IFERROR(ROUND(AVERAGEIF('Week 4 - Making'!$B:$B,'Product List'!$A565,'Week 4 - Making'!$P:$P),0),"")</f>
        <v/>
      </c>
      <c r="N565" s="7" t="str">
        <f>IFERROR(ROUND(AVERAGEIF('Week 5 - Making'!$B:$B,'Product List'!$A565,'Week 5 - Making'!$P:$P),0),"")</f>
        <v/>
      </c>
      <c r="O565" s="7"/>
      <c r="P565" s="7">
        <f t="array" ref="P565">iferror(xlookup(C565,'Product Families'!A:A,'Product Families'!S:S),"")</f>
        <v>0</v>
      </c>
    </row>
    <row r="566" ht="14.25" customHeight="1">
      <c r="A566" s="122" t="s">
        <v>1924</v>
      </c>
      <c r="B566" s="270" t="s">
        <v>1951</v>
      </c>
      <c r="C566" s="122" t="s">
        <v>73</v>
      </c>
      <c r="D566" s="7">
        <f t="array" ref="D566">IFERROR(XLOOKUP($C566,'Product Families'!$A:$A,'Product Families'!$D:$D),"")</f>
        <v>17</v>
      </c>
      <c r="E566" s="7">
        <f t="array" ref="E566">IFERROR(XLOOKUP($C566,'Product Families'!$A:$A,'Product Families'!$E:$E),"")</f>
        <v>18</v>
      </c>
      <c r="F566" s="7">
        <f t="array" ref="F566">IFERROR(XLOOKUP($C566,'Product Families'!$A:$A,'Product Families'!$F:$F),"")</f>
        <v>19</v>
      </c>
      <c r="G566" s="7">
        <f t="array" ref="G566">IFERROR(XLOOKUP($C566,'Product Families'!$A:$A,'Product Families'!$G:$G),"")</f>
        <v>21</v>
      </c>
      <c r="J566" s="7">
        <f>IFERROR(ROUND(AVERAGEIF('Week 1 - Making'!$B:$B,'Product List'!$A566,'Week 1 - Making'!$P:$P),0),"")</f>
        <v>12</v>
      </c>
      <c r="K566" s="7" t="str">
        <f>IFERROR(ROUND(AVERAGEIF('Week 2 - Making'!$B:$B,'Product List'!$A566,'Week 2 - Making'!$P:$P),0),"")</f>
        <v/>
      </c>
      <c r="L566" s="263" t="str">
        <f>IFERROR(ROUND(AVERAGEIF('Week 3 - Making'!$B:$B,'Product List'!$A566,'Week 3 - Making'!$P:$P),0),"")</f>
        <v/>
      </c>
      <c r="M566" s="7" t="str">
        <f>IFERROR(ROUND(AVERAGEIF('Week 4 - Making'!$B:$B,'Product List'!$A566,'Week 4 - Making'!$P:$P),0),"")</f>
        <v/>
      </c>
      <c r="N566" s="7" t="str">
        <f>IFERROR(ROUND(AVERAGEIF('Week 5 - Making'!$B:$B,'Product List'!$A566,'Week 5 - Making'!$P:$P),0),"")</f>
        <v/>
      </c>
      <c r="O566" s="7"/>
      <c r="P566" s="7">
        <f t="array" ref="P566">iferror(xlookup(C566,'Product Families'!A:A,'Product Families'!S:S),"")</f>
        <v>0</v>
      </c>
    </row>
    <row r="567" ht="14.25" customHeight="1">
      <c r="A567" s="122" t="s">
        <v>1952</v>
      </c>
      <c r="B567" s="270" t="s">
        <v>1953</v>
      </c>
      <c r="C567" s="122" t="s">
        <v>73</v>
      </c>
      <c r="D567" s="7">
        <f t="array" ref="D567">IFERROR(XLOOKUP($C567,'Product Families'!$A:$A,'Product Families'!$D:$D),"")</f>
        <v>17</v>
      </c>
      <c r="E567" s="7">
        <f t="array" ref="E567">IFERROR(XLOOKUP($C567,'Product Families'!$A:$A,'Product Families'!$E:$E),"")</f>
        <v>18</v>
      </c>
      <c r="F567" s="7">
        <f t="array" ref="F567">IFERROR(XLOOKUP($C567,'Product Families'!$A:$A,'Product Families'!$F:$F),"")</f>
        <v>19</v>
      </c>
      <c r="G567" s="7">
        <f t="array" ref="G567">IFERROR(XLOOKUP($C567,'Product Families'!$A:$A,'Product Families'!$G:$G),"")</f>
        <v>21</v>
      </c>
      <c r="J567" s="7" t="str">
        <f>IFERROR(ROUND(AVERAGEIF('Week 1 - Making'!$B:$B,'Product List'!$A567,'Week 1 - Making'!$P:$P),0),"")</f>
        <v/>
      </c>
      <c r="K567" s="7" t="str">
        <f>IFERROR(ROUND(AVERAGEIF('Week 2 - Making'!$B:$B,'Product List'!$A567,'Week 2 - Making'!$P:$P),0),"")</f>
        <v/>
      </c>
      <c r="L567" s="263" t="str">
        <f>IFERROR(ROUND(AVERAGEIF('Week 3 - Making'!$B:$B,'Product List'!$A567,'Week 3 - Making'!$P:$P),0),"")</f>
        <v/>
      </c>
      <c r="M567" s="7" t="str">
        <f>IFERROR(ROUND(AVERAGEIF('Week 4 - Making'!$B:$B,'Product List'!$A567,'Week 4 - Making'!$P:$P),0),"")</f>
        <v/>
      </c>
      <c r="N567" s="7" t="str">
        <f>IFERROR(ROUND(AVERAGEIF('Week 5 - Making'!$B:$B,'Product List'!$A567,'Week 5 - Making'!$P:$P),0),"")</f>
        <v/>
      </c>
      <c r="O567" s="7"/>
      <c r="P567" s="7">
        <f t="array" ref="P567">iferror(xlookup(C567,'Product Families'!A:A,'Product Families'!S:S),"")</f>
        <v>0</v>
      </c>
    </row>
    <row r="568" ht="14.25" customHeight="1">
      <c r="A568" s="122" t="s">
        <v>1954</v>
      </c>
      <c r="B568" s="270" t="s">
        <v>1955</v>
      </c>
      <c r="C568" s="122" t="s">
        <v>96</v>
      </c>
      <c r="D568" s="7">
        <f t="array" ref="D568">IFERROR(XLOOKUP($C568,'Product Families'!$A:$A,'Product Families'!$D:$D),"")</f>
        <v>14</v>
      </c>
      <c r="E568" s="7">
        <f t="array" ref="E568">IFERROR(XLOOKUP($C568,'Product Families'!$A:$A,'Product Families'!$E:$E),"")</f>
        <v>15</v>
      </c>
      <c r="F568" s="7">
        <f t="array" ref="F568">IFERROR(XLOOKUP($C568,'Product Families'!$A:$A,'Product Families'!$F:$F),"")</f>
        <v>16</v>
      </c>
      <c r="G568" s="7">
        <f t="array" ref="G568">IFERROR(XLOOKUP($C568,'Product Families'!$A:$A,'Product Families'!$G:$G),"")</f>
        <v>17</v>
      </c>
      <c r="J568" s="7">
        <f>IFERROR(ROUND(AVERAGEIF('Week 1 - Making'!$B:$B,'Product List'!$A568,'Week 1 - Making'!$P:$P),0),"")</f>
        <v>15</v>
      </c>
      <c r="K568" s="7" t="str">
        <f>IFERROR(ROUND(AVERAGEIF('Week 2 - Making'!$B:$B,'Product List'!$A568,'Week 2 - Making'!$P:$P),0),"")</f>
        <v/>
      </c>
      <c r="L568" s="263" t="str">
        <f>IFERROR(ROUND(AVERAGEIF('Week 3 - Making'!$B:$B,'Product List'!$A568,'Week 3 - Making'!$P:$P),0),"")</f>
        <v/>
      </c>
      <c r="M568" s="7" t="str">
        <f>IFERROR(ROUND(AVERAGEIF('Week 4 - Making'!$B:$B,'Product List'!$A568,'Week 4 - Making'!$P:$P),0),"")</f>
        <v/>
      </c>
      <c r="N568" s="7" t="str">
        <f>IFERROR(ROUND(AVERAGEIF('Week 5 - Making'!$B:$B,'Product List'!$A568,'Week 5 - Making'!$P:$P),0),"")</f>
        <v/>
      </c>
      <c r="O568" s="7"/>
      <c r="P568" s="7">
        <f t="array" ref="P568">iferror(xlookup(C568,'Product Families'!A:A,'Product Families'!S:S),"")</f>
        <v>0</v>
      </c>
    </row>
    <row r="569" ht="14.25" customHeight="1">
      <c r="A569" s="122" t="s">
        <v>1956</v>
      </c>
      <c r="B569" s="270" t="s">
        <v>1957</v>
      </c>
      <c r="C569" s="122" t="s">
        <v>96</v>
      </c>
      <c r="D569" s="7">
        <f t="array" ref="D569">IFERROR(XLOOKUP($C569,'Product Families'!$A:$A,'Product Families'!$D:$D),"")</f>
        <v>14</v>
      </c>
      <c r="E569" s="7">
        <f t="array" ref="E569">IFERROR(XLOOKUP($C569,'Product Families'!$A:$A,'Product Families'!$E:$E),"")</f>
        <v>15</v>
      </c>
      <c r="F569" s="7">
        <f t="array" ref="F569">IFERROR(XLOOKUP($C569,'Product Families'!$A:$A,'Product Families'!$F:$F),"")</f>
        <v>16</v>
      </c>
      <c r="G569" s="7">
        <f t="array" ref="G569">IFERROR(XLOOKUP($C569,'Product Families'!$A:$A,'Product Families'!$G:$G),"")</f>
        <v>17</v>
      </c>
      <c r="J569" s="7" t="str">
        <f>IFERROR(ROUND(AVERAGEIF('Week 1 - Making'!$B:$B,'Product List'!$A569,'Week 1 - Making'!$P:$P),0),"")</f>
        <v/>
      </c>
      <c r="K569" s="7" t="str">
        <f>IFERROR(ROUND(AVERAGEIF('Week 2 - Making'!$B:$B,'Product List'!$A569,'Week 2 - Making'!$P:$P),0),"")</f>
        <v/>
      </c>
      <c r="L569" s="263" t="str">
        <f>IFERROR(ROUND(AVERAGEIF('Week 3 - Making'!$B:$B,'Product List'!$A569,'Week 3 - Making'!$P:$P),0),"")</f>
        <v/>
      </c>
      <c r="M569" s="7" t="str">
        <f>IFERROR(ROUND(AVERAGEIF('Week 4 - Making'!$B:$B,'Product List'!$A569,'Week 4 - Making'!$P:$P),0),"")</f>
        <v/>
      </c>
      <c r="N569" s="7" t="str">
        <f>IFERROR(ROUND(AVERAGEIF('Week 5 - Making'!$B:$B,'Product List'!$A569,'Week 5 - Making'!$P:$P),0),"")</f>
        <v/>
      </c>
      <c r="O569" s="7"/>
      <c r="P569" s="7">
        <f t="array" ref="P569">iferror(xlookup(C569,'Product Families'!A:A,'Product Families'!S:S),"")</f>
        <v>0</v>
      </c>
    </row>
    <row r="570" ht="14.25" customHeight="1">
      <c r="A570" s="122" t="s">
        <v>1959</v>
      </c>
      <c r="B570" s="270" t="s">
        <v>1960</v>
      </c>
      <c r="C570" s="122" t="s">
        <v>96</v>
      </c>
      <c r="D570" s="7">
        <f t="array" ref="D570">IFERROR(XLOOKUP($C570,'Product Families'!$A:$A,'Product Families'!$D:$D),"")</f>
        <v>14</v>
      </c>
      <c r="E570" s="7">
        <f t="array" ref="E570">IFERROR(XLOOKUP($C570,'Product Families'!$A:$A,'Product Families'!$E:$E),"")</f>
        <v>15</v>
      </c>
      <c r="F570" s="7">
        <f t="array" ref="F570">IFERROR(XLOOKUP($C570,'Product Families'!$A:$A,'Product Families'!$F:$F),"")</f>
        <v>16</v>
      </c>
      <c r="G570" s="7">
        <f t="array" ref="G570">IFERROR(XLOOKUP($C570,'Product Families'!$A:$A,'Product Families'!$G:$G),"")</f>
        <v>17</v>
      </c>
      <c r="J570" s="7" t="str">
        <f>IFERROR(ROUND(AVERAGEIF('Week 1 - Making'!$B:$B,'Product List'!$A570,'Week 1 - Making'!$P:$P),0),"")</f>
        <v/>
      </c>
      <c r="K570" s="7" t="str">
        <f>IFERROR(ROUND(AVERAGEIF('Week 2 - Making'!$B:$B,'Product List'!$A570,'Week 2 - Making'!$P:$P),0),"")</f>
        <v/>
      </c>
      <c r="L570" s="263" t="str">
        <f>IFERROR(ROUND(AVERAGEIF('Week 3 - Making'!$B:$B,'Product List'!$A570,'Week 3 - Making'!$P:$P),0),"")</f>
        <v/>
      </c>
      <c r="M570" s="7" t="str">
        <f>IFERROR(ROUND(AVERAGEIF('Week 4 - Making'!$B:$B,'Product List'!$A570,'Week 4 - Making'!$P:$P),0),"")</f>
        <v/>
      </c>
      <c r="N570" s="7" t="str">
        <f>IFERROR(ROUND(AVERAGEIF('Week 5 - Making'!$B:$B,'Product List'!$A570,'Week 5 - Making'!$P:$P),0),"")</f>
        <v/>
      </c>
      <c r="O570" s="7"/>
      <c r="P570" s="7">
        <f t="array" ref="P570">iferror(xlookup(C570,'Product Families'!A:A,'Product Families'!S:S),"")</f>
        <v>0</v>
      </c>
    </row>
    <row r="571" ht="14.25" customHeight="1">
      <c r="A571" s="122" t="s">
        <v>1962</v>
      </c>
      <c r="B571" s="270" t="s">
        <v>1963</v>
      </c>
      <c r="C571" s="122" t="s">
        <v>73</v>
      </c>
      <c r="D571" s="7">
        <f t="array" ref="D571">IFERROR(XLOOKUP($C571,'Product Families'!$A:$A,'Product Families'!$D:$D),"")</f>
        <v>17</v>
      </c>
      <c r="E571" s="7">
        <f t="array" ref="E571">IFERROR(XLOOKUP($C571,'Product Families'!$A:$A,'Product Families'!$E:$E),"")</f>
        <v>18</v>
      </c>
      <c r="F571" s="7">
        <f t="array" ref="F571">IFERROR(XLOOKUP($C571,'Product Families'!$A:$A,'Product Families'!$F:$F),"")</f>
        <v>19</v>
      </c>
      <c r="G571" s="7">
        <f t="array" ref="G571">IFERROR(XLOOKUP($C571,'Product Families'!$A:$A,'Product Families'!$G:$G),"")</f>
        <v>21</v>
      </c>
      <c r="J571" s="7" t="str">
        <f>IFERROR(ROUND(AVERAGEIF('Week 1 - Making'!$B:$B,'Product List'!$A571,'Week 1 - Making'!$P:$P),0),"")</f>
        <v/>
      </c>
      <c r="K571" s="7" t="str">
        <f>IFERROR(ROUND(AVERAGEIF('Week 2 - Making'!$B:$B,'Product List'!$A571,'Week 2 - Making'!$P:$P),0),"")</f>
        <v/>
      </c>
      <c r="L571" s="263" t="str">
        <f>IFERROR(ROUND(AVERAGEIF('Week 3 - Making'!$B:$B,'Product List'!$A571,'Week 3 - Making'!$P:$P),0),"")</f>
        <v/>
      </c>
      <c r="M571" s="7" t="str">
        <f>IFERROR(ROUND(AVERAGEIF('Week 4 - Making'!$B:$B,'Product List'!$A571,'Week 4 - Making'!$P:$P),0),"")</f>
        <v/>
      </c>
      <c r="N571" s="7" t="str">
        <f>IFERROR(ROUND(AVERAGEIF('Week 5 - Making'!$B:$B,'Product List'!$A571,'Week 5 - Making'!$P:$P),0),"")</f>
        <v/>
      </c>
      <c r="O571" s="7"/>
      <c r="P571" s="7">
        <f t="array" ref="P571">iferror(xlookup(C571,'Product Families'!A:A,'Product Families'!S:S),"")</f>
        <v>0</v>
      </c>
    </row>
    <row r="572" ht="14.25" customHeight="1">
      <c r="A572" s="122" t="s">
        <v>1964</v>
      </c>
      <c r="B572" s="270" t="s">
        <v>1965</v>
      </c>
      <c r="C572" s="122" t="s">
        <v>73</v>
      </c>
      <c r="D572" s="7">
        <f t="array" ref="D572">IFERROR(XLOOKUP($C572,'Product Families'!$A:$A,'Product Families'!$D:$D),"")</f>
        <v>17</v>
      </c>
      <c r="E572" s="7">
        <f t="array" ref="E572">IFERROR(XLOOKUP($C572,'Product Families'!$A:$A,'Product Families'!$E:$E),"")</f>
        <v>18</v>
      </c>
      <c r="F572" s="7">
        <f t="array" ref="F572">IFERROR(XLOOKUP($C572,'Product Families'!$A:$A,'Product Families'!$F:$F),"")</f>
        <v>19</v>
      </c>
      <c r="G572" s="7">
        <f t="array" ref="G572">IFERROR(XLOOKUP($C572,'Product Families'!$A:$A,'Product Families'!$G:$G),"")</f>
        <v>21</v>
      </c>
      <c r="J572" s="7" t="str">
        <f>IFERROR(ROUND(AVERAGEIF('Week 1 - Making'!$B:$B,'Product List'!$A572,'Week 1 - Making'!$P:$P),0),"")</f>
        <v/>
      </c>
      <c r="K572" s="7" t="str">
        <f>IFERROR(ROUND(AVERAGEIF('Week 2 - Making'!$B:$B,'Product List'!$A572,'Week 2 - Making'!$P:$P),0),"")</f>
        <v/>
      </c>
      <c r="L572" s="263" t="str">
        <f>IFERROR(ROUND(AVERAGEIF('Week 3 - Making'!$B:$B,'Product List'!$A572,'Week 3 - Making'!$P:$P),0),"")</f>
        <v/>
      </c>
      <c r="M572" s="7" t="str">
        <f>IFERROR(ROUND(AVERAGEIF('Week 4 - Making'!$B:$B,'Product List'!$A572,'Week 4 - Making'!$P:$P),0),"")</f>
        <v/>
      </c>
      <c r="N572" s="7" t="str">
        <f>IFERROR(ROUND(AVERAGEIF('Week 5 - Making'!$B:$B,'Product List'!$A572,'Week 5 - Making'!$P:$P),0),"")</f>
        <v/>
      </c>
      <c r="O572" s="7"/>
      <c r="P572" s="7">
        <f t="array" ref="P572">iferror(xlookup(C572,'Product Families'!A:A,'Product Families'!S:S),"")</f>
        <v>0</v>
      </c>
    </row>
    <row r="573" ht="14.25" customHeight="1">
      <c r="A573" s="122" t="s">
        <v>1967</v>
      </c>
      <c r="B573" s="270" t="s">
        <v>1968</v>
      </c>
      <c r="C573" s="122" t="s">
        <v>73</v>
      </c>
      <c r="D573" s="7">
        <f t="array" ref="D573">IFERROR(XLOOKUP($C573,'Product Families'!$A:$A,'Product Families'!$D:$D),"")</f>
        <v>17</v>
      </c>
      <c r="E573" s="7">
        <f t="array" ref="E573">IFERROR(XLOOKUP($C573,'Product Families'!$A:$A,'Product Families'!$E:$E),"")</f>
        <v>18</v>
      </c>
      <c r="F573" s="7">
        <f t="array" ref="F573">IFERROR(XLOOKUP($C573,'Product Families'!$A:$A,'Product Families'!$F:$F),"")</f>
        <v>19</v>
      </c>
      <c r="G573" s="7">
        <f t="array" ref="G573">IFERROR(XLOOKUP($C573,'Product Families'!$A:$A,'Product Families'!$G:$G),"")</f>
        <v>21</v>
      </c>
      <c r="J573" s="7" t="str">
        <f>IFERROR(ROUND(AVERAGEIF('Week 1 - Making'!$B:$B,'Product List'!$A573,'Week 1 - Making'!$P:$P),0),"")</f>
        <v/>
      </c>
      <c r="K573" s="7" t="str">
        <f>IFERROR(ROUND(AVERAGEIF('Week 2 - Making'!$B:$B,'Product List'!$A573,'Week 2 - Making'!$P:$P),0),"")</f>
        <v/>
      </c>
      <c r="L573" s="263" t="str">
        <f>IFERROR(ROUND(AVERAGEIF('Week 3 - Making'!$B:$B,'Product List'!$A573,'Week 3 - Making'!$P:$P),0),"")</f>
        <v/>
      </c>
      <c r="M573" s="7" t="str">
        <f>IFERROR(ROUND(AVERAGEIF('Week 4 - Making'!$B:$B,'Product List'!$A573,'Week 4 - Making'!$P:$P),0),"")</f>
        <v/>
      </c>
      <c r="N573" s="7" t="str">
        <f>IFERROR(ROUND(AVERAGEIF('Week 5 - Making'!$B:$B,'Product List'!$A573,'Week 5 - Making'!$P:$P),0),"")</f>
        <v/>
      </c>
      <c r="O573" s="7"/>
      <c r="P573" s="7">
        <f t="array" ref="P573">iferror(xlookup(C573,'Product Families'!A:A,'Product Families'!S:S),"")</f>
        <v>0</v>
      </c>
    </row>
    <row r="574" ht="14.25" customHeight="1">
      <c r="A574" s="122" t="s">
        <v>1969</v>
      </c>
      <c r="B574" s="270" t="s">
        <v>1970</v>
      </c>
      <c r="C574" s="122" t="s">
        <v>73</v>
      </c>
      <c r="D574" s="7">
        <f t="array" ref="D574">IFERROR(XLOOKUP($C574,'Product Families'!$A:$A,'Product Families'!$D:$D),"")</f>
        <v>17</v>
      </c>
      <c r="E574" s="7">
        <f t="array" ref="E574">IFERROR(XLOOKUP($C574,'Product Families'!$A:$A,'Product Families'!$E:$E),"")</f>
        <v>18</v>
      </c>
      <c r="F574" s="7">
        <f t="array" ref="F574">IFERROR(XLOOKUP($C574,'Product Families'!$A:$A,'Product Families'!$F:$F),"")</f>
        <v>19</v>
      </c>
      <c r="G574" s="7">
        <f t="array" ref="G574">IFERROR(XLOOKUP($C574,'Product Families'!$A:$A,'Product Families'!$G:$G),"")</f>
        <v>21</v>
      </c>
      <c r="J574" s="7" t="str">
        <f>IFERROR(ROUND(AVERAGEIF('Week 1 - Making'!$B:$B,'Product List'!$A574,'Week 1 - Making'!$P:$P),0),"")</f>
        <v/>
      </c>
      <c r="K574" s="7" t="str">
        <f>IFERROR(ROUND(AVERAGEIF('Week 2 - Making'!$B:$B,'Product List'!$A574,'Week 2 - Making'!$P:$P),0),"")</f>
        <v/>
      </c>
      <c r="L574" s="263" t="str">
        <f>IFERROR(ROUND(AVERAGEIF('Week 3 - Making'!$B:$B,'Product List'!$A574,'Week 3 - Making'!$P:$P),0),"")</f>
        <v/>
      </c>
      <c r="M574" s="7" t="str">
        <f>IFERROR(ROUND(AVERAGEIF('Week 4 - Making'!$B:$B,'Product List'!$A574,'Week 4 - Making'!$P:$P),0),"")</f>
        <v/>
      </c>
      <c r="N574" s="7" t="str">
        <f>IFERROR(ROUND(AVERAGEIF('Week 5 - Making'!$B:$B,'Product List'!$A574,'Week 5 - Making'!$P:$P),0),"")</f>
        <v/>
      </c>
      <c r="O574" s="7"/>
      <c r="P574" s="7">
        <f t="array" ref="P574">iferror(xlookup(C574,'Product Families'!A:A,'Product Families'!S:S),"")</f>
        <v>0</v>
      </c>
    </row>
    <row r="575" ht="14.25" customHeight="1">
      <c r="A575" s="122" t="s">
        <v>1971</v>
      </c>
      <c r="B575" s="270" t="s">
        <v>1972</v>
      </c>
      <c r="C575" s="122" t="s">
        <v>73</v>
      </c>
      <c r="D575" s="7">
        <f t="array" ref="D575">IFERROR(XLOOKUP($C575,'Product Families'!$A:$A,'Product Families'!$D:$D),"")</f>
        <v>17</v>
      </c>
      <c r="E575" s="7">
        <f t="array" ref="E575">IFERROR(XLOOKUP($C575,'Product Families'!$A:$A,'Product Families'!$E:$E),"")</f>
        <v>18</v>
      </c>
      <c r="F575" s="7">
        <f t="array" ref="F575">IFERROR(XLOOKUP($C575,'Product Families'!$A:$A,'Product Families'!$F:$F),"")</f>
        <v>19</v>
      </c>
      <c r="G575" s="7">
        <f t="array" ref="G575">IFERROR(XLOOKUP($C575,'Product Families'!$A:$A,'Product Families'!$G:$G),"")</f>
        <v>21</v>
      </c>
      <c r="J575" s="7" t="str">
        <f>IFERROR(ROUND(AVERAGEIF('Week 1 - Making'!$B:$B,'Product List'!$A575,'Week 1 - Making'!$P:$P),0),"")</f>
        <v/>
      </c>
      <c r="K575" s="7" t="str">
        <f>IFERROR(ROUND(AVERAGEIF('Week 2 - Making'!$B:$B,'Product List'!$A575,'Week 2 - Making'!$P:$P),0),"")</f>
        <v/>
      </c>
      <c r="L575" s="263" t="str">
        <f>IFERROR(ROUND(AVERAGEIF('Week 3 - Making'!$B:$B,'Product List'!$A575,'Week 3 - Making'!$P:$P),0),"")</f>
        <v/>
      </c>
      <c r="M575" s="7" t="str">
        <f>IFERROR(ROUND(AVERAGEIF('Week 4 - Making'!$B:$B,'Product List'!$A575,'Week 4 - Making'!$P:$P),0),"")</f>
        <v/>
      </c>
      <c r="N575" s="7" t="str">
        <f>IFERROR(ROUND(AVERAGEIF('Week 5 - Making'!$B:$B,'Product List'!$A575,'Week 5 - Making'!$P:$P),0),"")</f>
        <v/>
      </c>
      <c r="O575" s="7"/>
      <c r="P575" s="7">
        <f t="array" ref="P575">iferror(xlookup(C575,'Product Families'!A:A,'Product Families'!S:S),"")</f>
        <v>0</v>
      </c>
    </row>
    <row r="576" ht="14.25" customHeight="1">
      <c r="A576" s="122" t="s">
        <v>1973</v>
      </c>
      <c r="B576" s="270" t="s">
        <v>1974</v>
      </c>
      <c r="C576" s="122" t="s">
        <v>73</v>
      </c>
      <c r="D576" s="7">
        <f t="array" ref="D576">IFERROR(XLOOKUP($C576,'Product Families'!$A:$A,'Product Families'!$D:$D),"")</f>
        <v>17</v>
      </c>
      <c r="E576" s="7">
        <f t="array" ref="E576">IFERROR(XLOOKUP($C576,'Product Families'!$A:$A,'Product Families'!$E:$E),"")</f>
        <v>18</v>
      </c>
      <c r="F576" s="7">
        <f t="array" ref="F576">IFERROR(XLOOKUP($C576,'Product Families'!$A:$A,'Product Families'!$F:$F),"")</f>
        <v>19</v>
      </c>
      <c r="G576" s="7">
        <f t="array" ref="G576">IFERROR(XLOOKUP($C576,'Product Families'!$A:$A,'Product Families'!$G:$G),"")</f>
        <v>21</v>
      </c>
      <c r="J576" s="7" t="str">
        <f>IFERROR(ROUND(AVERAGEIF('Week 1 - Making'!$B:$B,'Product List'!$A576,'Week 1 - Making'!$P:$P),0),"")</f>
        <v/>
      </c>
      <c r="K576" s="7" t="str">
        <f>IFERROR(ROUND(AVERAGEIF('Week 2 - Making'!$B:$B,'Product List'!$A576,'Week 2 - Making'!$P:$P),0),"")</f>
        <v/>
      </c>
      <c r="L576" s="263" t="str">
        <f>IFERROR(ROUND(AVERAGEIF('Week 3 - Making'!$B:$B,'Product List'!$A576,'Week 3 - Making'!$P:$P),0),"")</f>
        <v/>
      </c>
      <c r="M576" s="7" t="str">
        <f>IFERROR(ROUND(AVERAGEIF('Week 4 - Making'!$B:$B,'Product List'!$A576,'Week 4 - Making'!$P:$P),0),"")</f>
        <v/>
      </c>
      <c r="N576" s="7" t="str">
        <f>IFERROR(ROUND(AVERAGEIF('Week 5 - Making'!$B:$B,'Product List'!$A576,'Week 5 - Making'!$P:$P),0),"")</f>
        <v/>
      </c>
      <c r="O576" s="7"/>
      <c r="P576" s="7">
        <f t="array" ref="P576">iferror(xlookup(C576,'Product Families'!A:A,'Product Families'!S:S),"")</f>
        <v>0</v>
      </c>
    </row>
    <row r="577" ht="14.25" customHeight="1">
      <c r="A577" s="122" t="s">
        <v>1975</v>
      </c>
      <c r="B577" s="270" t="s">
        <v>1976</v>
      </c>
      <c r="C577" s="122" t="s">
        <v>73</v>
      </c>
      <c r="D577" s="7">
        <f t="array" ref="D577">IFERROR(XLOOKUP($C577,'Product Families'!$A:$A,'Product Families'!$D:$D),"")</f>
        <v>17</v>
      </c>
      <c r="E577" s="7">
        <f t="array" ref="E577">IFERROR(XLOOKUP($C577,'Product Families'!$A:$A,'Product Families'!$E:$E),"")</f>
        <v>18</v>
      </c>
      <c r="F577" s="7">
        <f t="array" ref="F577">IFERROR(XLOOKUP($C577,'Product Families'!$A:$A,'Product Families'!$F:$F),"")</f>
        <v>19</v>
      </c>
      <c r="G577" s="7">
        <f t="array" ref="G577">IFERROR(XLOOKUP($C577,'Product Families'!$A:$A,'Product Families'!$G:$G),"")</f>
        <v>21</v>
      </c>
      <c r="J577" s="7" t="str">
        <f>IFERROR(ROUND(AVERAGEIF('Week 1 - Making'!$B:$B,'Product List'!$A577,'Week 1 - Making'!$P:$P),0),"")</f>
        <v/>
      </c>
      <c r="K577" s="7" t="str">
        <f>IFERROR(ROUND(AVERAGEIF('Week 2 - Making'!$B:$B,'Product List'!$A577,'Week 2 - Making'!$P:$P),0),"")</f>
        <v/>
      </c>
      <c r="L577" s="263" t="str">
        <f>IFERROR(ROUND(AVERAGEIF('Week 3 - Making'!$B:$B,'Product List'!$A577,'Week 3 - Making'!$P:$P),0),"")</f>
        <v/>
      </c>
      <c r="M577" s="7" t="str">
        <f>IFERROR(ROUND(AVERAGEIF('Week 4 - Making'!$B:$B,'Product List'!$A577,'Week 4 - Making'!$P:$P),0),"")</f>
        <v/>
      </c>
      <c r="N577" s="7" t="str">
        <f>IFERROR(ROUND(AVERAGEIF('Week 5 - Making'!$B:$B,'Product List'!$A577,'Week 5 - Making'!$P:$P),0),"")</f>
        <v/>
      </c>
      <c r="O577" s="7"/>
      <c r="P577" s="7">
        <f t="array" ref="P577">iferror(xlookup(C577,'Product Families'!A:A,'Product Families'!S:S),"")</f>
        <v>0</v>
      </c>
    </row>
    <row r="578" ht="14.25" customHeight="1">
      <c r="A578" s="122" t="s">
        <v>1977</v>
      </c>
      <c r="B578" s="270" t="s">
        <v>1978</v>
      </c>
      <c r="C578" s="122" t="s">
        <v>73</v>
      </c>
      <c r="D578" s="7">
        <f t="array" ref="D578">IFERROR(XLOOKUP($C578,'Product Families'!$A:$A,'Product Families'!$D:$D),"")</f>
        <v>17</v>
      </c>
      <c r="E578" s="7">
        <f t="array" ref="E578">IFERROR(XLOOKUP($C578,'Product Families'!$A:$A,'Product Families'!$E:$E),"")</f>
        <v>18</v>
      </c>
      <c r="F578" s="7">
        <f t="array" ref="F578">IFERROR(XLOOKUP($C578,'Product Families'!$A:$A,'Product Families'!$F:$F),"")</f>
        <v>19</v>
      </c>
      <c r="G578" s="7">
        <f t="array" ref="G578">IFERROR(XLOOKUP($C578,'Product Families'!$A:$A,'Product Families'!$G:$G),"")</f>
        <v>21</v>
      </c>
      <c r="J578" s="7" t="str">
        <f>IFERROR(ROUND(AVERAGEIF('Week 1 - Making'!$B:$B,'Product List'!$A578,'Week 1 - Making'!$P:$P),0),"")</f>
        <v/>
      </c>
      <c r="K578" s="7" t="str">
        <f>IFERROR(ROUND(AVERAGEIF('Week 2 - Making'!$B:$B,'Product List'!$A578,'Week 2 - Making'!$P:$P),0),"")</f>
        <v/>
      </c>
      <c r="L578" s="263" t="str">
        <f>IFERROR(ROUND(AVERAGEIF('Week 3 - Making'!$B:$B,'Product List'!$A578,'Week 3 - Making'!$P:$P),0),"")</f>
        <v/>
      </c>
      <c r="M578" s="7" t="str">
        <f>IFERROR(ROUND(AVERAGEIF('Week 4 - Making'!$B:$B,'Product List'!$A578,'Week 4 - Making'!$P:$P),0),"")</f>
        <v/>
      </c>
      <c r="N578" s="7" t="str">
        <f>IFERROR(ROUND(AVERAGEIF('Week 5 - Making'!$B:$B,'Product List'!$A578,'Week 5 - Making'!$P:$P),0),"")</f>
        <v/>
      </c>
      <c r="O578" s="7"/>
      <c r="P578" s="7">
        <f t="array" ref="P578">iferror(xlookup(C578,'Product Families'!A:A,'Product Families'!S:S),"")</f>
        <v>0</v>
      </c>
    </row>
    <row r="579" ht="14.25" customHeight="1">
      <c r="A579" s="122" t="s">
        <v>1980</v>
      </c>
      <c r="B579" s="270" t="s">
        <v>1981</v>
      </c>
      <c r="C579" s="122" t="s">
        <v>73</v>
      </c>
      <c r="D579" s="7">
        <f t="array" ref="D579">IFERROR(XLOOKUP($C579,'Product Families'!$A:$A,'Product Families'!$D:$D),"")</f>
        <v>17</v>
      </c>
      <c r="E579" s="7">
        <f t="array" ref="E579">IFERROR(XLOOKUP($C579,'Product Families'!$A:$A,'Product Families'!$E:$E),"")</f>
        <v>18</v>
      </c>
      <c r="F579" s="7">
        <f t="array" ref="F579">IFERROR(XLOOKUP($C579,'Product Families'!$A:$A,'Product Families'!$F:$F),"")</f>
        <v>19</v>
      </c>
      <c r="G579" s="7">
        <f t="array" ref="G579">IFERROR(XLOOKUP($C579,'Product Families'!$A:$A,'Product Families'!$G:$G),"")</f>
        <v>21</v>
      </c>
      <c r="J579" s="7" t="str">
        <f>IFERROR(ROUND(AVERAGEIF('Week 1 - Making'!$B:$B,'Product List'!$A579,'Week 1 - Making'!$P:$P),0),"")</f>
        <v/>
      </c>
      <c r="K579" s="7" t="str">
        <f>IFERROR(ROUND(AVERAGEIF('Week 2 - Making'!$B:$B,'Product List'!$A579,'Week 2 - Making'!$P:$P),0),"")</f>
        <v/>
      </c>
      <c r="L579" s="263" t="str">
        <f>IFERROR(ROUND(AVERAGEIF('Week 3 - Making'!$B:$B,'Product List'!$A579,'Week 3 - Making'!$P:$P),0),"")</f>
        <v/>
      </c>
      <c r="M579" s="7" t="str">
        <f>IFERROR(ROUND(AVERAGEIF('Week 4 - Making'!$B:$B,'Product List'!$A579,'Week 4 - Making'!$P:$P),0),"")</f>
        <v/>
      </c>
      <c r="N579" s="7" t="str">
        <f>IFERROR(ROUND(AVERAGEIF('Week 5 - Making'!$B:$B,'Product List'!$A579,'Week 5 - Making'!$P:$P),0),"")</f>
        <v/>
      </c>
      <c r="O579" s="7"/>
      <c r="P579" s="7">
        <f t="array" ref="P579">iferror(xlookup(C579,'Product Families'!A:A,'Product Families'!S:S),"")</f>
        <v>0</v>
      </c>
    </row>
    <row r="580" ht="14.25" customHeight="1">
      <c r="A580" s="122" t="s">
        <v>1983</v>
      </c>
      <c r="B580" s="270" t="s">
        <v>1984</v>
      </c>
      <c r="C580" s="122" t="s">
        <v>73</v>
      </c>
      <c r="D580" s="7">
        <f t="array" ref="D580">IFERROR(XLOOKUP($C580,'Product Families'!$A:$A,'Product Families'!$D:$D),"")</f>
        <v>17</v>
      </c>
      <c r="E580" s="7">
        <f t="array" ref="E580">IFERROR(XLOOKUP($C580,'Product Families'!$A:$A,'Product Families'!$E:$E),"")</f>
        <v>18</v>
      </c>
      <c r="F580" s="7">
        <f t="array" ref="F580">IFERROR(XLOOKUP($C580,'Product Families'!$A:$A,'Product Families'!$F:$F),"")</f>
        <v>19</v>
      </c>
      <c r="G580" s="7">
        <f t="array" ref="G580">IFERROR(XLOOKUP($C580,'Product Families'!$A:$A,'Product Families'!$G:$G),"")</f>
        <v>21</v>
      </c>
      <c r="J580" s="7" t="str">
        <f>IFERROR(ROUND(AVERAGEIF('Week 1 - Making'!$B:$B,'Product List'!$A580,'Week 1 - Making'!$P:$P),0),"")</f>
        <v/>
      </c>
      <c r="K580" s="7" t="str">
        <f>IFERROR(ROUND(AVERAGEIF('Week 2 - Making'!$B:$B,'Product List'!$A580,'Week 2 - Making'!$P:$P),0),"")</f>
        <v/>
      </c>
      <c r="L580" s="263" t="str">
        <f>IFERROR(ROUND(AVERAGEIF('Week 3 - Making'!$B:$B,'Product List'!$A580,'Week 3 - Making'!$P:$P),0),"")</f>
        <v/>
      </c>
      <c r="M580" s="7" t="str">
        <f>IFERROR(ROUND(AVERAGEIF('Week 4 - Making'!$B:$B,'Product List'!$A580,'Week 4 - Making'!$P:$P),0),"")</f>
        <v/>
      </c>
      <c r="N580" s="7" t="str">
        <f>IFERROR(ROUND(AVERAGEIF('Week 5 - Making'!$B:$B,'Product List'!$A580,'Week 5 - Making'!$P:$P),0),"")</f>
        <v/>
      </c>
      <c r="O580" s="7"/>
      <c r="P580" s="7">
        <f t="array" ref="P580">iferror(xlookup(C580,'Product Families'!A:A,'Product Families'!S:S),"")</f>
        <v>0</v>
      </c>
    </row>
    <row r="581" ht="14.25" customHeight="1">
      <c r="A581" s="122" t="s">
        <v>1986</v>
      </c>
      <c r="B581" s="270" t="s">
        <v>1987</v>
      </c>
      <c r="C581" s="122" t="s">
        <v>73</v>
      </c>
      <c r="D581" s="7">
        <f t="array" ref="D581">IFERROR(XLOOKUP($C581,'Product Families'!$A:$A,'Product Families'!$D:$D),"")</f>
        <v>17</v>
      </c>
      <c r="E581" s="7">
        <f t="array" ref="E581">IFERROR(XLOOKUP($C581,'Product Families'!$A:$A,'Product Families'!$E:$E),"")</f>
        <v>18</v>
      </c>
      <c r="F581" s="7">
        <f t="array" ref="F581">IFERROR(XLOOKUP($C581,'Product Families'!$A:$A,'Product Families'!$F:$F),"")</f>
        <v>19</v>
      </c>
      <c r="G581" s="7">
        <f t="array" ref="G581">IFERROR(XLOOKUP($C581,'Product Families'!$A:$A,'Product Families'!$G:$G),"")</f>
        <v>21</v>
      </c>
      <c r="J581" s="7" t="str">
        <f>IFERROR(ROUND(AVERAGEIF('Week 1 - Making'!$B:$B,'Product List'!$A581,'Week 1 - Making'!$P:$P),0),"")</f>
        <v/>
      </c>
      <c r="K581" s="7" t="str">
        <f>IFERROR(ROUND(AVERAGEIF('Week 2 - Making'!$B:$B,'Product List'!$A581,'Week 2 - Making'!$P:$P),0),"")</f>
        <v/>
      </c>
      <c r="L581" s="263" t="str">
        <f>IFERROR(ROUND(AVERAGEIF('Week 3 - Making'!$B:$B,'Product List'!$A581,'Week 3 - Making'!$P:$P),0),"")</f>
        <v/>
      </c>
      <c r="M581" s="7" t="str">
        <f>IFERROR(ROUND(AVERAGEIF('Week 4 - Making'!$B:$B,'Product List'!$A581,'Week 4 - Making'!$P:$P),0),"")</f>
        <v/>
      </c>
      <c r="N581" s="7" t="str">
        <f>IFERROR(ROUND(AVERAGEIF('Week 5 - Making'!$B:$B,'Product List'!$A581,'Week 5 - Making'!$P:$P),0),"")</f>
        <v/>
      </c>
      <c r="O581" s="7"/>
      <c r="P581" s="7">
        <f t="array" ref="P581">iferror(xlookup(C581,'Product Families'!A:A,'Product Families'!S:S),"")</f>
        <v>0</v>
      </c>
    </row>
    <row r="582" ht="14.25" customHeight="1">
      <c r="A582" s="122" t="s">
        <v>1989</v>
      </c>
      <c r="B582" s="270" t="s">
        <v>1990</v>
      </c>
      <c r="C582" s="122" t="s">
        <v>96</v>
      </c>
      <c r="D582" s="7">
        <f t="array" ref="D582">IFERROR(XLOOKUP($C582,'Product Families'!$A:$A,'Product Families'!$D:$D),"")</f>
        <v>14</v>
      </c>
      <c r="E582" s="7">
        <f t="array" ref="E582">IFERROR(XLOOKUP($C582,'Product Families'!$A:$A,'Product Families'!$E:$E),"")</f>
        <v>15</v>
      </c>
      <c r="F582" s="7">
        <f t="array" ref="F582">IFERROR(XLOOKUP($C582,'Product Families'!$A:$A,'Product Families'!$F:$F),"")</f>
        <v>16</v>
      </c>
      <c r="G582" s="7">
        <f t="array" ref="G582">IFERROR(XLOOKUP($C582,'Product Families'!$A:$A,'Product Families'!$G:$G),"")</f>
        <v>17</v>
      </c>
      <c r="J582" s="7" t="str">
        <f>IFERROR(ROUND(AVERAGEIF('Week 1 - Making'!$B:$B,'Product List'!$A582,'Week 1 - Making'!$P:$P),0),"")</f>
        <v/>
      </c>
      <c r="K582" s="7" t="str">
        <f>IFERROR(ROUND(AVERAGEIF('Week 2 - Making'!$B:$B,'Product List'!$A582,'Week 2 - Making'!$P:$P),0),"")</f>
        <v/>
      </c>
      <c r="L582" s="263" t="str">
        <f>IFERROR(ROUND(AVERAGEIF('Week 3 - Making'!$B:$B,'Product List'!$A582,'Week 3 - Making'!$P:$P),0),"")</f>
        <v/>
      </c>
      <c r="M582" s="7" t="str">
        <f>IFERROR(ROUND(AVERAGEIF('Week 4 - Making'!$B:$B,'Product List'!$A582,'Week 4 - Making'!$P:$P),0),"")</f>
        <v/>
      </c>
      <c r="N582" s="7" t="str">
        <f>IFERROR(ROUND(AVERAGEIF('Week 5 - Making'!$B:$B,'Product List'!$A582,'Week 5 - Making'!$P:$P),0),"")</f>
        <v/>
      </c>
      <c r="O582" s="7"/>
      <c r="P582" s="7">
        <f t="array" ref="P582">iferror(xlookup(C582,'Product Families'!A:A,'Product Families'!S:S),"")</f>
        <v>0</v>
      </c>
    </row>
    <row r="583" ht="14.25" customHeight="1">
      <c r="A583" s="122" t="s">
        <v>1992</v>
      </c>
      <c r="B583" s="270" t="s">
        <v>1993</v>
      </c>
      <c r="C583" s="122" t="s">
        <v>96</v>
      </c>
      <c r="D583" s="7">
        <f t="array" ref="D583">IFERROR(XLOOKUP($C583,'Product Families'!$A:$A,'Product Families'!$D:$D),"")</f>
        <v>14</v>
      </c>
      <c r="E583" s="7">
        <f t="array" ref="E583">IFERROR(XLOOKUP($C583,'Product Families'!$A:$A,'Product Families'!$E:$E),"")</f>
        <v>15</v>
      </c>
      <c r="F583" s="7">
        <f t="array" ref="F583">IFERROR(XLOOKUP($C583,'Product Families'!$A:$A,'Product Families'!$F:$F),"")</f>
        <v>16</v>
      </c>
      <c r="G583" s="7">
        <f t="array" ref="G583">IFERROR(XLOOKUP($C583,'Product Families'!$A:$A,'Product Families'!$G:$G),"")</f>
        <v>17</v>
      </c>
      <c r="J583" s="7" t="str">
        <f>IFERROR(ROUND(AVERAGEIF('Week 1 - Making'!$B:$B,'Product List'!$A583,'Week 1 - Making'!$P:$P),0),"")</f>
        <v/>
      </c>
      <c r="K583" s="7" t="str">
        <f>IFERROR(ROUND(AVERAGEIF('Week 2 - Making'!$B:$B,'Product List'!$A583,'Week 2 - Making'!$P:$P),0),"")</f>
        <v/>
      </c>
      <c r="L583" s="263" t="str">
        <f>IFERROR(ROUND(AVERAGEIF('Week 3 - Making'!$B:$B,'Product List'!$A583,'Week 3 - Making'!$P:$P),0),"")</f>
        <v/>
      </c>
      <c r="M583" s="7" t="str">
        <f>IFERROR(ROUND(AVERAGEIF('Week 4 - Making'!$B:$B,'Product List'!$A583,'Week 4 - Making'!$P:$P),0),"")</f>
        <v/>
      </c>
      <c r="N583" s="7" t="str">
        <f>IFERROR(ROUND(AVERAGEIF('Week 5 - Making'!$B:$B,'Product List'!$A583,'Week 5 - Making'!$P:$P),0),"")</f>
        <v/>
      </c>
      <c r="O583" s="7"/>
      <c r="P583" s="7">
        <f t="array" ref="P583">iferror(xlookup(C583,'Product Families'!A:A,'Product Families'!S:S),"")</f>
        <v>0</v>
      </c>
    </row>
    <row r="584" ht="14.25" customHeight="1">
      <c r="A584" s="122" t="s">
        <v>1994</v>
      </c>
      <c r="B584" s="270" t="s">
        <v>1995</v>
      </c>
      <c r="C584" s="122" t="s">
        <v>96</v>
      </c>
      <c r="D584" s="7">
        <f t="array" ref="D584">IFERROR(XLOOKUP($C584,'Product Families'!$A:$A,'Product Families'!$D:$D),"")</f>
        <v>14</v>
      </c>
      <c r="E584" s="7">
        <f t="array" ref="E584">IFERROR(XLOOKUP($C584,'Product Families'!$A:$A,'Product Families'!$E:$E),"")</f>
        <v>15</v>
      </c>
      <c r="F584" s="7">
        <f t="array" ref="F584">IFERROR(XLOOKUP($C584,'Product Families'!$A:$A,'Product Families'!$F:$F),"")</f>
        <v>16</v>
      </c>
      <c r="G584" s="7">
        <f t="array" ref="G584">IFERROR(XLOOKUP($C584,'Product Families'!$A:$A,'Product Families'!$G:$G),"")</f>
        <v>17</v>
      </c>
      <c r="J584" s="7">
        <f>IFERROR(ROUND(AVERAGEIF('Week 1 - Making'!$B:$B,'Product List'!$A584,'Week 1 - Making'!$P:$P),0),"")</f>
        <v>17</v>
      </c>
      <c r="K584" s="7" t="str">
        <f>IFERROR(ROUND(AVERAGEIF('Week 2 - Making'!$B:$B,'Product List'!$A584,'Week 2 - Making'!$P:$P),0),"")</f>
        <v/>
      </c>
      <c r="L584" s="263" t="str">
        <f>IFERROR(ROUND(AVERAGEIF('Week 3 - Making'!$B:$B,'Product List'!$A584,'Week 3 - Making'!$P:$P),0),"")</f>
        <v/>
      </c>
      <c r="M584" s="7" t="str">
        <f>IFERROR(ROUND(AVERAGEIF('Week 4 - Making'!$B:$B,'Product List'!$A584,'Week 4 - Making'!$P:$P),0),"")</f>
        <v/>
      </c>
      <c r="N584" s="7" t="str">
        <f>IFERROR(ROUND(AVERAGEIF('Week 5 - Making'!$B:$B,'Product List'!$A584,'Week 5 - Making'!$P:$P),0),"")</f>
        <v/>
      </c>
      <c r="O584" s="7"/>
      <c r="P584" s="7">
        <f t="array" ref="P584">iferror(xlookup(C584,'Product Families'!A:A,'Product Families'!S:S),"")</f>
        <v>0</v>
      </c>
    </row>
    <row r="585" ht="14.25" customHeight="1">
      <c r="A585" s="122" t="s">
        <v>1997</v>
      </c>
      <c r="B585" s="270" t="s">
        <v>1998</v>
      </c>
      <c r="C585" s="122" t="s">
        <v>96</v>
      </c>
      <c r="D585" s="7">
        <f t="array" ref="D585">IFERROR(XLOOKUP($C585,'Product Families'!$A:$A,'Product Families'!$D:$D),"")</f>
        <v>14</v>
      </c>
      <c r="E585" s="7">
        <f t="array" ref="E585">IFERROR(XLOOKUP($C585,'Product Families'!$A:$A,'Product Families'!$E:$E),"")</f>
        <v>15</v>
      </c>
      <c r="F585" s="7">
        <f t="array" ref="F585">IFERROR(XLOOKUP($C585,'Product Families'!$A:$A,'Product Families'!$F:$F),"")</f>
        <v>16</v>
      </c>
      <c r="G585" s="7">
        <f t="array" ref="G585">IFERROR(XLOOKUP($C585,'Product Families'!$A:$A,'Product Families'!$G:$G),"")</f>
        <v>17</v>
      </c>
      <c r="J585" s="7" t="str">
        <f>IFERROR(ROUND(AVERAGEIF('Week 1 - Making'!$B:$B,'Product List'!$A585,'Week 1 - Making'!$P:$P),0),"")</f>
        <v/>
      </c>
      <c r="K585" s="7" t="str">
        <f>IFERROR(ROUND(AVERAGEIF('Week 2 - Making'!$B:$B,'Product List'!$A585,'Week 2 - Making'!$P:$P),0),"")</f>
        <v/>
      </c>
      <c r="L585" s="263" t="str">
        <f>IFERROR(ROUND(AVERAGEIF('Week 3 - Making'!$B:$B,'Product List'!$A585,'Week 3 - Making'!$P:$P),0),"")</f>
        <v/>
      </c>
      <c r="M585" s="7" t="str">
        <f>IFERROR(ROUND(AVERAGEIF('Week 4 - Making'!$B:$B,'Product List'!$A585,'Week 4 - Making'!$P:$P),0),"")</f>
        <v/>
      </c>
      <c r="N585" s="7" t="str">
        <f>IFERROR(ROUND(AVERAGEIF('Week 5 - Making'!$B:$B,'Product List'!$A585,'Week 5 - Making'!$P:$P),0),"")</f>
        <v/>
      </c>
      <c r="O585" s="7"/>
      <c r="P585" s="7">
        <f t="array" ref="P585">iferror(xlookup(C585,'Product Families'!A:A,'Product Families'!S:S),"")</f>
        <v>0</v>
      </c>
    </row>
    <row r="586" ht="14.25" customHeight="1">
      <c r="A586" s="122" t="s">
        <v>2000</v>
      </c>
      <c r="B586" s="270" t="s">
        <v>2001</v>
      </c>
      <c r="C586" s="122" t="s">
        <v>96</v>
      </c>
      <c r="D586" s="7">
        <f t="array" ref="D586">IFERROR(XLOOKUP($C586,'Product Families'!$A:$A,'Product Families'!$D:$D),"")</f>
        <v>14</v>
      </c>
      <c r="E586" s="7">
        <f t="array" ref="E586">IFERROR(XLOOKUP($C586,'Product Families'!$A:$A,'Product Families'!$E:$E),"")</f>
        <v>15</v>
      </c>
      <c r="F586" s="7">
        <f t="array" ref="F586">IFERROR(XLOOKUP($C586,'Product Families'!$A:$A,'Product Families'!$F:$F),"")</f>
        <v>16</v>
      </c>
      <c r="G586" s="7">
        <f t="array" ref="G586">IFERROR(XLOOKUP($C586,'Product Families'!$A:$A,'Product Families'!$G:$G),"")</f>
        <v>17</v>
      </c>
      <c r="J586" s="7" t="str">
        <f>IFERROR(ROUND(AVERAGEIF('Week 1 - Making'!$B:$B,'Product List'!$A586,'Week 1 - Making'!$P:$P),0),"")</f>
        <v/>
      </c>
      <c r="K586" s="7" t="str">
        <f>IFERROR(ROUND(AVERAGEIF('Week 2 - Making'!$B:$B,'Product List'!$A586,'Week 2 - Making'!$P:$P),0),"")</f>
        <v/>
      </c>
      <c r="L586" s="263" t="str">
        <f>IFERROR(ROUND(AVERAGEIF('Week 3 - Making'!$B:$B,'Product List'!$A586,'Week 3 - Making'!$P:$P),0),"")</f>
        <v/>
      </c>
      <c r="M586" s="7" t="str">
        <f>IFERROR(ROUND(AVERAGEIF('Week 4 - Making'!$B:$B,'Product List'!$A586,'Week 4 - Making'!$P:$P),0),"")</f>
        <v/>
      </c>
      <c r="N586" s="7" t="str">
        <f>IFERROR(ROUND(AVERAGEIF('Week 5 - Making'!$B:$B,'Product List'!$A586,'Week 5 - Making'!$P:$P),0),"")</f>
        <v/>
      </c>
      <c r="O586" s="7"/>
      <c r="P586" s="7">
        <f t="array" ref="P586">iferror(xlookup(C586,'Product Families'!A:A,'Product Families'!S:S),"")</f>
        <v>0</v>
      </c>
    </row>
    <row r="587" ht="14.25" customHeight="1">
      <c r="A587" s="122" t="s">
        <v>2002</v>
      </c>
      <c r="B587" s="270" t="s">
        <v>2003</v>
      </c>
      <c r="C587" s="122" t="s">
        <v>73</v>
      </c>
      <c r="D587" s="7">
        <f t="array" ref="D587">IFERROR(XLOOKUP($C587,'Product Families'!$A:$A,'Product Families'!$D:$D),"")</f>
        <v>17</v>
      </c>
      <c r="E587" s="7">
        <f t="array" ref="E587">IFERROR(XLOOKUP($C587,'Product Families'!$A:$A,'Product Families'!$E:$E),"")</f>
        <v>18</v>
      </c>
      <c r="F587" s="7">
        <f t="array" ref="F587">IFERROR(XLOOKUP($C587,'Product Families'!$A:$A,'Product Families'!$F:$F),"")</f>
        <v>19</v>
      </c>
      <c r="G587" s="7">
        <f t="array" ref="G587">IFERROR(XLOOKUP($C587,'Product Families'!$A:$A,'Product Families'!$G:$G),"")</f>
        <v>21</v>
      </c>
      <c r="J587" s="7" t="str">
        <f>IFERROR(ROUND(AVERAGEIF('Week 1 - Making'!$B:$B,'Product List'!$A587,'Week 1 - Making'!$P:$P),0),"")</f>
        <v/>
      </c>
      <c r="K587" s="7" t="str">
        <f>IFERROR(ROUND(AVERAGEIF('Week 2 - Making'!$B:$B,'Product List'!$A587,'Week 2 - Making'!$P:$P),0),"")</f>
        <v/>
      </c>
      <c r="L587" s="263" t="str">
        <f>IFERROR(ROUND(AVERAGEIF('Week 3 - Making'!$B:$B,'Product List'!$A587,'Week 3 - Making'!$P:$P),0),"")</f>
        <v/>
      </c>
      <c r="M587" s="7" t="str">
        <f>IFERROR(ROUND(AVERAGEIF('Week 4 - Making'!$B:$B,'Product List'!$A587,'Week 4 - Making'!$P:$P),0),"")</f>
        <v/>
      </c>
      <c r="N587" s="7" t="str">
        <f>IFERROR(ROUND(AVERAGEIF('Week 5 - Making'!$B:$B,'Product List'!$A587,'Week 5 - Making'!$P:$P),0),"")</f>
        <v/>
      </c>
      <c r="O587" s="7"/>
      <c r="P587" s="7">
        <f t="array" ref="P587">iferror(xlookup(C587,'Product Families'!A:A,'Product Families'!S:S),"")</f>
        <v>0</v>
      </c>
    </row>
    <row r="588" ht="14.25" customHeight="1">
      <c r="A588" s="122" t="s">
        <v>2007</v>
      </c>
      <c r="B588" s="270" t="s">
        <v>2008</v>
      </c>
      <c r="C588" s="122" t="s">
        <v>73</v>
      </c>
      <c r="D588" s="7">
        <f t="array" ref="D588">IFERROR(XLOOKUP($C588,'Product Families'!$A:$A,'Product Families'!$D:$D),"")</f>
        <v>17</v>
      </c>
      <c r="E588" s="7">
        <f t="array" ref="E588">IFERROR(XLOOKUP($C588,'Product Families'!$A:$A,'Product Families'!$E:$E),"")</f>
        <v>18</v>
      </c>
      <c r="F588" s="7">
        <f t="array" ref="F588">IFERROR(XLOOKUP($C588,'Product Families'!$A:$A,'Product Families'!$F:$F),"")</f>
        <v>19</v>
      </c>
      <c r="G588" s="7">
        <f t="array" ref="G588">IFERROR(XLOOKUP($C588,'Product Families'!$A:$A,'Product Families'!$G:$G),"")</f>
        <v>21</v>
      </c>
      <c r="J588" s="7" t="str">
        <f>IFERROR(ROUND(AVERAGEIF('Week 1 - Making'!$B:$B,'Product List'!$A588,'Week 1 - Making'!$P:$P),0),"")</f>
        <v/>
      </c>
      <c r="K588" s="7" t="str">
        <f>IFERROR(ROUND(AVERAGEIF('Week 2 - Making'!$B:$B,'Product List'!$A588,'Week 2 - Making'!$P:$P),0),"")</f>
        <v/>
      </c>
      <c r="L588" s="263" t="str">
        <f>IFERROR(ROUND(AVERAGEIF('Week 3 - Making'!$B:$B,'Product List'!$A588,'Week 3 - Making'!$P:$P),0),"")</f>
        <v/>
      </c>
      <c r="M588" s="7" t="str">
        <f>IFERROR(ROUND(AVERAGEIF('Week 4 - Making'!$B:$B,'Product List'!$A588,'Week 4 - Making'!$P:$P),0),"")</f>
        <v/>
      </c>
      <c r="N588" s="7" t="str">
        <f>IFERROR(ROUND(AVERAGEIF('Week 5 - Making'!$B:$B,'Product List'!$A588,'Week 5 - Making'!$P:$P),0),"")</f>
        <v/>
      </c>
      <c r="O588" s="7"/>
      <c r="P588" s="7">
        <f t="array" ref="P588">iferror(xlookup(C588,'Product Families'!A:A,'Product Families'!S:S),"")</f>
        <v>0</v>
      </c>
    </row>
    <row r="589" ht="14.25" customHeight="1">
      <c r="A589" s="122" t="s">
        <v>2009</v>
      </c>
      <c r="B589" s="270" t="s">
        <v>2010</v>
      </c>
      <c r="C589" s="122" t="s">
        <v>96</v>
      </c>
      <c r="D589" s="7">
        <f t="array" ref="D589">IFERROR(XLOOKUP($C589,'Product Families'!$A:$A,'Product Families'!$D:$D),"")</f>
        <v>14</v>
      </c>
      <c r="E589" s="7">
        <f t="array" ref="E589">IFERROR(XLOOKUP($C589,'Product Families'!$A:$A,'Product Families'!$E:$E),"")</f>
        <v>15</v>
      </c>
      <c r="F589" s="7">
        <f t="array" ref="F589">IFERROR(XLOOKUP($C589,'Product Families'!$A:$A,'Product Families'!$F:$F),"")</f>
        <v>16</v>
      </c>
      <c r="G589" s="7">
        <f t="array" ref="G589">IFERROR(XLOOKUP($C589,'Product Families'!$A:$A,'Product Families'!$G:$G),"")</f>
        <v>17</v>
      </c>
      <c r="J589" s="7" t="str">
        <f>IFERROR(ROUND(AVERAGEIF('Week 1 - Making'!$B:$B,'Product List'!$A589,'Week 1 - Making'!$P:$P),0),"")</f>
        <v/>
      </c>
      <c r="K589" s="7" t="str">
        <f>IFERROR(ROUND(AVERAGEIF('Week 2 - Making'!$B:$B,'Product List'!$A589,'Week 2 - Making'!$P:$P),0),"")</f>
        <v/>
      </c>
      <c r="L589" s="263" t="str">
        <f>IFERROR(ROUND(AVERAGEIF('Week 3 - Making'!$B:$B,'Product List'!$A589,'Week 3 - Making'!$P:$P),0),"")</f>
        <v/>
      </c>
      <c r="M589" s="7" t="str">
        <f>IFERROR(ROUND(AVERAGEIF('Week 4 - Making'!$B:$B,'Product List'!$A589,'Week 4 - Making'!$P:$P),0),"")</f>
        <v/>
      </c>
      <c r="N589" s="7" t="str">
        <f>IFERROR(ROUND(AVERAGEIF('Week 5 - Making'!$B:$B,'Product List'!$A589,'Week 5 - Making'!$P:$P),0),"")</f>
        <v/>
      </c>
      <c r="O589" s="7"/>
      <c r="P589" s="7">
        <f t="array" ref="P589">iferror(xlookup(C589,'Product Families'!A:A,'Product Families'!S:S),"")</f>
        <v>0</v>
      </c>
    </row>
    <row r="590" ht="14.25" customHeight="1">
      <c r="A590" s="122" t="s">
        <v>2012</v>
      </c>
      <c r="B590" s="270" t="s">
        <v>2013</v>
      </c>
      <c r="C590" s="122" t="s">
        <v>96</v>
      </c>
      <c r="D590" s="7">
        <f t="array" ref="D590">IFERROR(XLOOKUP($C590,'Product Families'!$A:$A,'Product Families'!$D:$D),"")</f>
        <v>14</v>
      </c>
      <c r="E590" s="7">
        <f t="array" ref="E590">IFERROR(XLOOKUP($C590,'Product Families'!$A:$A,'Product Families'!$E:$E),"")</f>
        <v>15</v>
      </c>
      <c r="F590" s="7">
        <f t="array" ref="F590">IFERROR(XLOOKUP($C590,'Product Families'!$A:$A,'Product Families'!$F:$F),"")</f>
        <v>16</v>
      </c>
      <c r="G590" s="7">
        <f t="array" ref="G590">IFERROR(XLOOKUP($C590,'Product Families'!$A:$A,'Product Families'!$G:$G),"")</f>
        <v>17</v>
      </c>
      <c r="J590" s="7" t="str">
        <f>IFERROR(ROUND(AVERAGEIF('Week 1 - Making'!$B:$B,'Product List'!$A590,'Week 1 - Making'!$P:$P),0),"")</f>
        <v/>
      </c>
      <c r="K590" s="7" t="str">
        <f>IFERROR(ROUND(AVERAGEIF('Week 2 - Making'!$B:$B,'Product List'!$A590,'Week 2 - Making'!$P:$P),0),"")</f>
        <v/>
      </c>
      <c r="L590" s="263" t="str">
        <f>IFERROR(ROUND(AVERAGEIF('Week 3 - Making'!$B:$B,'Product List'!$A590,'Week 3 - Making'!$P:$P),0),"")</f>
        <v/>
      </c>
      <c r="M590" s="7" t="str">
        <f>IFERROR(ROUND(AVERAGEIF('Week 4 - Making'!$B:$B,'Product List'!$A590,'Week 4 - Making'!$P:$P),0),"")</f>
        <v/>
      </c>
      <c r="N590" s="7" t="str">
        <f>IFERROR(ROUND(AVERAGEIF('Week 5 - Making'!$B:$B,'Product List'!$A590,'Week 5 - Making'!$P:$P),0),"")</f>
        <v/>
      </c>
      <c r="O590" s="7"/>
      <c r="P590" s="7">
        <f t="array" ref="P590">iferror(xlookup(C590,'Product Families'!A:A,'Product Families'!S:S),"")</f>
        <v>0</v>
      </c>
    </row>
    <row r="591" ht="14.25" customHeight="1">
      <c r="A591" s="122" t="s">
        <v>2014</v>
      </c>
      <c r="B591" s="270" t="s">
        <v>2015</v>
      </c>
      <c r="C591" s="122" t="s">
        <v>96</v>
      </c>
      <c r="D591" s="7">
        <f t="array" ref="D591">IFERROR(XLOOKUP($C591,'Product Families'!$A:$A,'Product Families'!$D:$D),"")</f>
        <v>14</v>
      </c>
      <c r="E591" s="7">
        <f t="array" ref="E591">IFERROR(XLOOKUP($C591,'Product Families'!$A:$A,'Product Families'!$E:$E),"")</f>
        <v>15</v>
      </c>
      <c r="F591" s="7">
        <f t="array" ref="F591">IFERROR(XLOOKUP($C591,'Product Families'!$A:$A,'Product Families'!$F:$F),"")</f>
        <v>16</v>
      </c>
      <c r="G591" s="7">
        <f t="array" ref="G591">IFERROR(XLOOKUP($C591,'Product Families'!$A:$A,'Product Families'!$G:$G),"")</f>
        <v>17</v>
      </c>
      <c r="J591" s="7">
        <f>IFERROR(ROUND(AVERAGEIF('Week 1 - Making'!$B:$B,'Product List'!$A591,'Week 1 - Making'!$P:$P),0),"")</f>
        <v>14</v>
      </c>
      <c r="K591" s="7" t="str">
        <f>IFERROR(ROUND(AVERAGEIF('Week 2 - Making'!$B:$B,'Product List'!$A591,'Week 2 - Making'!$P:$P),0),"")</f>
        <v/>
      </c>
      <c r="L591" s="263" t="str">
        <f>IFERROR(ROUND(AVERAGEIF('Week 3 - Making'!$B:$B,'Product List'!$A591,'Week 3 - Making'!$P:$P),0),"")</f>
        <v/>
      </c>
      <c r="M591" s="7" t="str">
        <f>IFERROR(ROUND(AVERAGEIF('Week 4 - Making'!$B:$B,'Product List'!$A591,'Week 4 - Making'!$P:$P),0),"")</f>
        <v/>
      </c>
      <c r="N591" s="7" t="str">
        <f>IFERROR(ROUND(AVERAGEIF('Week 5 - Making'!$B:$B,'Product List'!$A591,'Week 5 - Making'!$P:$P),0),"")</f>
        <v/>
      </c>
      <c r="O591" s="7"/>
      <c r="P591" s="7">
        <f t="array" ref="P591">iferror(xlookup(C591,'Product Families'!A:A,'Product Families'!S:S),"")</f>
        <v>0</v>
      </c>
    </row>
    <row r="592" ht="14.25" customHeight="1">
      <c r="A592" s="122" t="s">
        <v>2016</v>
      </c>
      <c r="B592" s="270" t="s">
        <v>2017</v>
      </c>
      <c r="C592" s="122" t="s">
        <v>96</v>
      </c>
      <c r="D592" s="7">
        <f t="array" ref="D592">IFERROR(XLOOKUP($C592,'Product Families'!$A:$A,'Product Families'!$D:$D),"")</f>
        <v>14</v>
      </c>
      <c r="E592" s="7">
        <f t="array" ref="E592">IFERROR(XLOOKUP($C592,'Product Families'!$A:$A,'Product Families'!$E:$E),"")</f>
        <v>15</v>
      </c>
      <c r="F592" s="7">
        <f t="array" ref="F592">IFERROR(XLOOKUP($C592,'Product Families'!$A:$A,'Product Families'!$F:$F),"")</f>
        <v>16</v>
      </c>
      <c r="G592" s="7">
        <f t="array" ref="G592">IFERROR(XLOOKUP($C592,'Product Families'!$A:$A,'Product Families'!$G:$G),"")</f>
        <v>17</v>
      </c>
      <c r="J592" s="7" t="str">
        <f>IFERROR(ROUND(AVERAGEIF('Week 1 - Making'!$B:$B,'Product List'!$A592,'Week 1 - Making'!$P:$P),0),"")</f>
        <v/>
      </c>
      <c r="K592" s="7" t="str">
        <f>IFERROR(ROUND(AVERAGEIF('Week 2 - Making'!$B:$B,'Product List'!$A592,'Week 2 - Making'!$P:$P),0),"")</f>
        <v/>
      </c>
      <c r="L592" s="263" t="str">
        <f>IFERROR(ROUND(AVERAGEIF('Week 3 - Making'!$B:$B,'Product List'!$A592,'Week 3 - Making'!$P:$P),0),"")</f>
        <v/>
      </c>
      <c r="M592" s="7" t="str">
        <f>IFERROR(ROUND(AVERAGEIF('Week 4 - Making'!$B:$B,'Product List'!$A592,'Week 4 - Making'!$P:$P),0),"")</f>
        <v/>
      </c>
      <c r="N592" s="7" t="str">
        <f>IFERROR(ROUND(AVERAGEIF('Week 5 - Making'!$B:$B,'Product List'!$A592,'Week 5 - Making'!$P:$P),0),"")</f>
        <v/>
      </c>
      <c r="O592" s="7"/>
      <c r="P592" s="7">
        <f t="array" ref="P592">iferror(xlookup(C592,'Product Families'!A:A,'Product Families'!S:S),"")</f>
        <v>0</v>
      </c>
    </row>
    <row r="593" ht="14.25" customHeight="1">
      <c r="A593" s="122" t="s">
        <v>2020</v>
      </c>
      <c r="B593" s="270" t="s">
        <v>2021</v>
      </c>
      <c r="C593" s="122" t="s">
        <v>96</v>
      </c>
      <c r="D593" s="7">
        <f t="array" ref="D593">IFERROR(XLOOKUP($C593,'Product Families'!$A:$A,'Product Families'!$D:$D),"")</f>
        <v>14</v>
      </c>
      <c r="E593" s="7">
        <f t="array" ref="E593">IFERROR(XLOOKUP($C593,'Product Families'!$A:$A,'Product Families'!$E:$E),"")</f>
        <v>15</v>
      </c>
      <c r="F593" s="7">
        <f t="array" ref="F593">IFERROR(XLOOKUP($C593,'Product Families'!$A:$A,'Product Families'!$F:$F),"")</f>
        <v>16</v>
      </c>
      <c r="G593" s="7">
        <f t="array" ref="G593">IFERROR(XLOOKUP($C593,'Product Families'!$A:$A,'Product Families'!$G:$G),"")</f>
        <v>17</v>
      </c>
      <c r="J593" s="7" t="str">
        <f>IFERROR(ROUND(AVERAGEIF('Week 1 - Making'!$B:$B,'Product List'!$A593,'Week 1 - Making'!$P:$P),0),"")</f>
        <v/>
      </c>
      <c r="K593" s="7" t="str">
        <f>IFERROR(ROUND(AVERAGEIF('Week 2 - Making'!$B:$B,'Product List'!$A593,'Week 2 - Making'!$P:$P),0),"")</f>
        <v/>
      </c>
      <c r="L593" s="263" t="str">
        <f>IFERROR(ROUND(AVERAGEIF('Week 3 - Making'!$B:$B,'Product List'!$A593,'Week 3 - Making'!$P:$P),0),"")</f>
        <v/>
      </c>
      <c r="M593" s="7" t="str">
        <f>IFERROR(ROUND(AVERAGEIF('Week 4 - Making'!$B:$B,'Product List'!$A593,'Week 4 - Making'!$P:$P),0),"")</f>
        <v/>
      </c>
      <c r="N593" s="7" t="str">
        <f>IFERROR(ROUND(AVERAGEIF('Week 5 - Making'!$B:$B,'Product List'!$A593,'Week 5 - Making'!$P:$P),0),"")</f>
        <v/>
      </c>
      <c r="O593" s="7"/>
      <c r="P593" s="7">
        <f t="array" ref="P593">iferror(xlookup(C593,'Product Families'!A:A,'Product Families'!S:S),"")</f>
        <v>0</v>
      </c>
    </row>
    <row r="594" ht="14.25" customHeight="1">
      <c r="A594" s="122" t="s">
        <v>2023</v>
      </c>
      <c r="B594" s="270" t="s">
        <v>2024</v>
      </c>
      <c r="C594" s="122" t="s">
        <v>96</v>
      </c>
      <c r="D594" s="7">
        <f t="array" ref="D594">IFERROR(XLOOKUP($C594,'Product Families'!$A:$A,'Product Families'!$D:$D),"")</f>
        <v>14</v>
      </c>
      <c r="E594" s="7">
        <f t="array" ref="E594">IFERROR(XLOOKUP($C594,'Product Families'!$A:$A,'Product Families'!$E:$E),"")</f>
        <v>15</v>
      </c>
      <c r="F594" s="7">
        <f t="array" ref="F594">IFERROR(XLOOKUP($C594,'Product Families'!$A:$A,'Product Families'!$F:$F),"")</f>
        <v>16</v>
      </c>
      <c r="G594" s="7">
        <f t="array" ref="G594">IFERROR(XLOOKUP($C594,'Product Families'!$A:$A,'Product Families'!$G:$G),"")</f>
        <v>17</v>
      </c>
      <c r="J594" s="7" t="str">
        <f>IFERROR(ROUND(AVERAGEIF('Week 1 - Making'!$B:$B,'Product List'!$A594,'Week 1 - Making'!$P:$P),0),"")</f>
        <v/>
      </c>
      <c r="K594" s="7" t="str">
        <f>IFERROR(ROUND(AVERAGEIF('Week 2 - Making'!$B:$B,'Product List'!$A594,'Week 2 - Making'!$P:$P),0),"")</f>
        <v/>
      </c>
      <c r="L594" s="263" t="str">
        <f>IFERROR(ROUND(AVERAGEIF('Week 3 - Making'!$B:$B,'Product List'!$A594,'Week 3 - Making'!$P:$P),0),"")</f>
        <v/>
      </c>
      <c r="M594" s="7" t="str">
        <f>IFERROR(ROUND(AVERAGEIF('Week 4 - Making'!$B:$B,'Product List'!$A594,'Week 4 - Making'!$P:$P),0),"")</f>
        <v/>
      </c>
      <c r="N594" s="7" t="str">
        <f>IFERROR(ROUND(AVERAGEIF('Week 5 - Making'!$B:$B,'Product List'!$A594,'Week 5 - Making'!$P:$P),0),"")</f>
        <v/>
      </c>
      <c r="O594" s="7"/>
      <c r="P594" s="7">
        <f t="array" ref="P594">iferror(xlookup(C594,'Product Families'!A:A,'Product Families'!S:S),"")</f>
        <v>0</v>
      </c>
    </row>
    <row r="595" ht="14.25" customHeight="1">
      <c r="A595" s="122" t="s">
        <v>2025</v>
      </c>
      <c r="B595" s="270" t="s">
        <v>2026</v>
      </c>
      <c r="C595" s="122" t="s">
        <v>73</v>
      </c>
      <c r="D595" s="7">
        <f t="array" ref="D595">IFERROR(XLOOKUP($C595,'Product Families'!$A:$A,'Product Families'!$D:$D),"")</f>
        <v>17</v>
      </c>
      <c r="E595" s="7">
        <f t="array" ref="E595">IFERROR(XLOOKUP($C595,'Product Families'!$A:$A,'Product Families'!$E:$E),"")</f>
        <v>18</v>
      </c>
      <c r="F595" s="7">
        <f t="array" ref="F595">IFERROR(XLOOKUP($C595,'Product Families'!$A:$A,'Product Families'!$F:$F),"")</f>
        <v>19</v>
      </c>
      <c r="G595" s="7">
        <f t="array" ref="G595">IFERROR(XLOOKUP($C595,'Product Families'!$A:$A,'Product Families'!$G:$G),"")</f>
        <v>21</v>
      </c>
      <c r="J595" s="7" t="str">
        <f>IFERROR(ROUND(AVERAGEIF('Week 1 - Making'!$B:$B,'Product List'!$A595,'Week 1 - Making'!$P:$P),0),"")</f>
        <v/>
      </c>
      <c r="K595" s="7" t="str">
        <f>IFERROR(ROUND(AVERAGEIF('Week 2 - Making'!$B:$B,'Product List'!$A595,'Week 2 - Making'!$P:$P),0),"")</f>
        <v/>
      </c>
      <c r="L595" s="263" t="str">
        <f>IFERROR(ROUND(AVERAGEIF('Week 3 - Making'!$B:$B,'Product List'!$A595,'Week 3 - Making'!$P:$P),0),"")</f>
        <v/>
      </c>
      <c r="M595" s="7" t="str">
        <f>IFERROR(ROUND(AVERAGEIF('Week 4 - Making'!$B:$B,'Product List'!$A595,'Week 4 - Making'!$P:$P),0),"")</f>
        <v/>
      </c>
      <c r="N595" s="7" t="str">
        <f>IFERROR(ROUND(AVERAGEIF('Week 5 - Making'!$B:$B,'Product List'!$A595,'Week 5 - Making'!$P:$P),0),"")</f>
        <v/>
      </c>
      <c r="O595" s="7"/>
      <c r="P595" s="7">
        <f t="array" ref="P595">iferror(xlookup(C595,'Product Families'!A:A,'Product Families'!S:S),"")</f>
        <v>0</v>
      </c>
    </row>
    <row r="596" ht="14.25" customHeight="1">
      <c r="A596" s="122" t="s">
        <v>2027</v>
      </c>
      <c r="B596" s="270" t="s">
        <v>2028</v>
      </c>
      <c r="C596" s="122" t="s">
        <v>96</v>
      </c>
      <c r="D596" s="7">
        <f t="array" ref="D596">IFERROR(XLOOKUP($C596,'Product Families'!$A:$A,'Product Families'!$D:$D),"")</f>
        <v>14</v>
      </c>
      <c r="E596" s="7">
        <f t="array" ref="E596">IFERROR(XLOOKUP($C596,'Product Families'!$A:$A,'Product Families'!$E:$E),"")</f>
        <v>15</v>
      </c>
      <c r="F596" s="7">
        <f t="array" ref="F596">IFERROR(XLOOKUP($C596,'Product Families'!$A:$A,'Product Families'!$F:$F),"")</f>
        <v>16</v>
      </c>
      <c r="G596" s="7">
        <f t="array" ref="G596">IFERROR(XLOOKUP($C596,'Product Families'!$A:$A,'Product Families'!$G:$G),"")</f>
        <v>17</v>
      </c>
      <c r="J596" s="7" t="str">
        <f>IFERROR(ROUND(AVERAGEIF('Week 1 - Making'!$B:$B,'Product List'!$A596,'Week 1 - Making'!$P:$P),0),"")</f>
        <v/>
      </c>
      <c r="K596" s="7" t="str">
        <f>IFERROR(ROUND(AVERAGEIF('Week 2 - Making'!$B:$B,'Product List'!$A596,'Week 2 - Making'!$P:$P),0),"")</f>
        <v/>
      </c>
      <c r="L596" s="263" t="str">
        <f>IFERROR(ROUND(AVERAGEIF('Week 3 - Making'!$B:$B,'Product List'!$A596,'Week 3 - Making'!$P:$P),0),"")</f>
        <v/>
      </c>
      <c r="M596" s="7" t="str">
        <f>IFERROR(ROUND(AVERAGEIF('Week 4 - Making'!$B:$B,'Product List'!$A596,'Week 4 - Making'!$P:$P),0),"")</f>
        <v/>
      </c>
      <c r="N596" s="7" t="str">
        <f>IFERROR(ROUND(AVERAGEIF('Week 5 - Making'!$B:$B,'Product List'!$A596,'Week 5 - Making'!$P:$P),0),"")</f>
        <v/>
      </c>
      <c r="O596" s="7"/>
      <c r="P596" s="7">
        <f t="array" ref="P596">iferror(xlookup(C596,'Product Families'!A:A,'Product Families'!S:S),"")</f>
        <v>0</v>
      </c>
    </row>
    <row r="597" ht="14.25" customHeight="1">
      <c r="A597" s="122" t="s">
        <v>2029</v>
      </c>
      <c r="B597" s="270" t="s">
        <v>2030</v>
      </c>
      <c r="C597" s="122" t="s">
        <v>96</v>
      </c>
      <c r="D597" s="7">
        <f t="array" ref="D597">IFERROR(XLOOKUP($C597,'Product Families'!$A:$A,'Product Families'!$D:$D),"")</f>
        <v>14</v>
      </c>
      <c r="E597" s="7">
        <f t="array" ref="E597">IFERROR(XLOOKUP($C597,'Product Families'!$A:$A,'Product Families'!$E:$E),"")</f>
        <v>15</v>
      </c>
      <c r="F597" s="7">
        <f t="array" ref="F597">IFERROR(XLOOKUP($C597,'Product Families'!$A:$A,'Product Families'!$F:$F),"")</f>
        <v>16</v>
      </c>
      <c r="G597" s="7">
        <f t="array" ref="G597">IFERROR(XLOOKUP($C597,'Product Families'!$A:$A,'Product Families'!$G:$G),"")</f>
        <v>17</v>
      </c>
      <c r="J597" s="7">
        <f>IFERROR(ROUND(AVERAGEIF('Week 1 - Making'!$B:$B,'Product List'!$A597,'Week 1 - Making'!$P:$P),0),"")</f>
        <v>16</v>
      </c>
      <c r="K597" s="7" t="str">
        <f>IFERROR(ROUND(AVERAGEIF('Week 2 - Making'!$B:$B,'Product List'!$A597,'Week 2 - Making'!$P:$P),0),"")</f>
        <v/>
      </c>
      <c r="L597" s="263" t="str">
        <f>IFERROR(ROUND(AVERAGEIF('Week 3 - Making'!$B:$B,'Product List'!$A597,'Week 3 - Making'!$P:$P),0),"")</f>
        <v/>
      </c>
      <c r="M597" s="7" t="str">
        <f>IFERROR(ROUND(AVERAGEIF('Week 4 - Making'!$B:$B,'Product List'!$A597,'Week 4 - Making'!$P:$P),0),"")</f>
        <v/>
      </c>
      <c r="N597" s="7" t="str">
        <f>IFERROR(ROUND(AVERAGEIF('Week 5 - Making'!$B:$B,'Product List'!$A597,'Week 5 - Making'!$P:$P),0),"")</f>
        <v/>
      </c>
      <c r="O597" s="7"/>
      <c r="P597" s="7">
        <f t="array" ref="P597">iferror(xlookup(C597,'Product Families'!A:A,'Product Families'!S:S),"")</f>
        <v>0</v>
      </c>
    </row>
    <row r="598" ht="14.25" customHeight="1">
      <c r="A598" s="122" t="s">
        <v>2031</v>
      </c>
      <c r="B598" s="270" t="s">
        <v>2032</v>
      </c>
      <c r="C598" s="122" t="s">
        <v>96</v>
      </c>
      <c r="D598" s="7">
        <f t="array" ref="D598">IFERROR(XLOOKUP($C598,'Product Families'!$A:$A,'Product Families'!$D:$D),"")</f>
        <v>14</v>
      </c>
      <c r="E598" s="7">
        <f t="array" ref="E598">IFERROR(XLOOKUP($C598,'Product Families'!$A:$A,'Product Families'!$E:$E),"")</f>
        <v>15</v>
      </c>
      <c r="F598" s="7">
        <f t="array" ref="F598">IFERROR(XLOOKUP($C598,'Product Families'!$A:$A,'Product Families'!$F:$F),"")</f>
        <v>16</v>
      </c>
      <c r="G598" s="7">
        <f t="array" ref="G598">IFERROR(XLOOKUP($C598,'Product Families'!$A:$A,'Product Families'!$G:$G),"")</f>
        <v>17</v>
      </c>
      <c r="J598" s="7">
        <f>IFERROR(ROUND(AVERAGEIF('Week 1 - Making'!$B:$B,'Product List'!$A598,'Week 1 - Making'!$P:$P),0),"")</f>
        <v>16</v>
      </c>
      <c r="K598" s="7" t="str">
        <f>IFERROR(ROUND(AVERAGEIF('Week 2 - Making'!$B:$B,'Product List'!$A598,'Week 2 - Making'!$P:$P),0),"")</f>
        <v/>
      </c>
      <c r="L598" s="263" t="str">
        <f>IFERROR(ROUND(AVERAGEIF('Week 3 - Making'!$B:$B,'Product List'!$A598,'Week 3 - Making'!$P:$P),0),"")</f>
        <v/>
      </c>
      <c r="M598" s="7" t="str">
        <f>IFERROR(ROUND(AVERAGEIF('Week 4 - Making'!$B:$B,'Product List'!$A598,'Week 4 - Making'!$P:$P),0),"")</f>
        <v/>
      </c>
      <c r="N598" s="7" t="str">
        <f>IFERROR(ROUND(AVERAGEIF('Week 5 - Making'!$B:$B,'Product List'!$A598,'Week 5 - Making'!$P:$P),0),"")</f>
        <v/>
      </c>
      <c r="O598" s="7"/>
      <c r="P598" s="7">
        <f t="array" ref="P598">iferror(xlookup(C598,'Product Families'!A:A,'Product Families'!S:S),"")</f>
        <v>0</v>
      </c>
    </row>
    <row r="599" ht="14.25" customHeight="1">
      <c r="A599" s="122" t="s">
        <v>2033</v>
      </c>
      <c r="B599" s="270" t="s">
        <v>2034</v>
      </c>
      <c r="C599" s="122" t="s">
        <v>96</v>
      </c>
      <c r="D599" s="7">
        <f t="array" ref="D599">IFERROR(XLOOKUP($C599,'Product Families'!$A:$A,'Product Families'!$D:$D),"")</f>
        <v>14</v>
      </c>
      <c r="E599" s="7">
        <f t="array" ref="E599">IFERROR(XLOOKUP($C599,'Product Families'!$A:$A,'Product Families'!$E:$E),"")</f>
        <v>15</v>
      </c>
      <c r="F599" s="7">
        <f t="array" ref="F599">IFERROR(XLOOKUP($C599,'Product Families'!$A:$A,'Product Families'!$F:$F),"")</f>
        <v>16</v>
      </c>
      <c r="G599" s="7">
        <f t="array" ref="G599">IFERROR(XLOOKUP($C599,'Product Families'!$A:$A,'Product Families'!$G:$G),"")</f>
        <v>17</v>
      </c>
      <c r="J599" s="7" t="str">
        <f>IFERROR(ROUND(AVERAGEIF('Week 1 - Making'!$B:$B,'Product List'!$A599,'Week 1 - Making'!$P:$P),0),"")</f>
        <v/>
      </c>
      <c r="K599" s="7" t="str">
        <f>IFERROR(ROUND(AVERAGEIF('Week 2 - Making'!$B:$B,'Product List'!$A599,'Week 2 - Making'!$P:$P),0),"")</f>
        <v/>
      </c>
      <c r="L599" s="263" t="str">
        <f>IFERROR(ROUND(AVERAGEIF('Week 3 - Making'!$B:$B,'Product List'!$A599,'Week 3 - Making'!$P:$P),0),"")</f>
        <v/>
      </c>
      <c r="M599" s="7" t="str">
        <f>IFERROR(ROUND(AVERAGEIF('Week 4 - Making'!$B:$B,'Product List'!$A599,'Week 4 - Making'!$P:$P),0),"")</f>
        <v/>
      </c>
      <c r="N599" s="7" t="str">
        <f>IFERROR(ROUND(AVERAGEIF('Week 5 - Making'!$B:$B,'Product List'!$A599,'Week 5 - Making'!$P:$P),0),"")</f>
        <v/>
      </c>
      <c r="O599" s="7"/>
      <c r="P599" s="7">
        <f t="array" ref="P599">iferror(xlookup(C599,'Product Families'!A:A,'Product Families'!S:S),"")</f>
        <v>0</v>
      </c>
    </row>
    <row r="600" ht="14.25" customHeight="1">
      <c r="A600" s="122" t="s">
        <v>2035</v>
      </c>
      <c r="B600" s="270" t="s">
        <v>2036</v>
      </c>
      <c r="C600" s="122" t="s">
        <v>96</v>
      </c>
      <c r="D600" s="7">
        <f t="array" ref="D600">IFERROR(XLOOKUP($C600,'Product Families'!$A:$A,'Product Families'!$D:$D),"")</f>
        <v>14</v>
      </c>
      <c r="E600" s="7">
        <f t="array" ref="E600">IFERROR(XLOOKUP($C600,'Product Families'!$A:$A,'Product Families'!$E:$E),"")</f>
        <v>15</v>
      </c>
      <c r="F600" s="7">
        <f t="array" ref="F600">IFERROR(XLOOKUP($C600,'Product Families'!$A:$A,'Product Families'!$F:$F),"")</f>
        <v>16</v>
      </c>
      <c r="G600" s="7">
        <f t="array" ref="G600">IFERROR(XLOOKUP($C600,'Product Families'!$A:$A,'Product Families'!$G:$G),"")</f>
        <v>17</v>
      </c>
      <c r="J600" s="7" t="str">
        <f>IFERROR(ROUND(AVERAGEIF('Week 1 - Making'!$B:$B,'Product List'!$A600,'Week 1 - Making'!$P:$P),0),"")</f>
        <v/>
      </c>
      <c r="K600" s="7" t="str">
        <f>IFERROR(ROUND(AVERAGEIF('Week 2 - Making'!$B:$B,'Product List'!$A600,'Week 2 - Making'!$P:$P),0),"")</f>
        <v/>
      </c>
      <c r="L600" s="263" t="str">
        <f>IFERROR(ROUND(AVERAGEIF('Week 3 - Making'!$B:$B,'Product List'!$A600,'Week 3 - Making'!$P:$P),0),"")</f>
        <v/>
      </c>
      <c r="M600" s="7" t="str">
        <f>IFERROR(ROUND(AVERAGEIF('Week 4 - Making'!$B:$B,'Product List'!$A600,'Week 4 - Making'!$P:$P),0),"")</f>
        <v/>
      </c>
      <c r="N600" s="7" t="str">
        <f>IFERROR(ROUND(AVERAGEIF('Week 5 - Making'!$B:$B,'Product List'!$A600,'Week 5 - Making'!$P:$P),0),"")</f>
        <v/>
      </c>
      <c r="O600" s="7"/>
      <c r="P600" s="7">
        <f t="array" ref="P600">iferror(xlookup(C600,'Product Families'!A:A,'Product Families'!S:S),"")</f>
        <v>0</v>
      </c>
    </row>
    <row r="601" ht="14.25" customHeight="1">
      <c r="A601" s="122" t="s">
        <v>2037</v>
      </c>
      <c r="B601" s="270" t="s">
        <v>2038</v>
      </c>
      <c r="C601" s="122" t="s">
        <v>96</v>
      </c>
      <c r="D601" s="7">
        <f t="array" ref="D601">IFERROR(XLOOKUP($C601,'Product Families'!$A:$A,'Product Families'!$D:$D),"")</f>
        <v>14</v>
      </c>
      <c r="E601" s="7">
        <f t="array" ref="E601">IFERROR(XLOOKUP($C601,'Product Families'!$A:$A,'Product Families'!$E:$E),"")</f>
        <v>15</v>
      </c>
      <c r="F601" s="7">
        <f t="array" ref="F601">IFERROR(XLOOKUP($C601,'Product Families'!$A:$A,'Product Families'!$F:$F),"")</f>
        <v>16</v>
      </c>
      <c r="G601" s="7">
        <f t="array" ref="G601">IFERROR(XLOOKUP($C601,'Product Families'!$A:$A,'Product Families'!$G:$G),"")</f>
        <v>17</v>
      </c>
      <c r="J601" s="7" t="str">
        <f>IFERROR(ROUND(AVERAGEIF('Week 1 - Making'!$B:$B,'Product List'!$A601,'Week 1 - Making'!$P:$P),0),"")</f>
        <v/>
      </c>
      <c r="K601" s="7" t="str">
        <f>IFERROR(ROUND(AVERAGEIF('Week 2 - Making'!$B:$B,'Product List'!$A601,'Week 2 - Making'!$P:$P),0),"")</f>
        <v/>
      </c>
      <c r="L601" s="263" t="str">
        <f>IFERROR(ROUND(AVERAGEIF('Week 3 - Making'!$B:$B,'Product List'!$A601,'Week 3 - Making'!$P:$P),0),"")</f>
        <v/>
      </c>
      <c r="M601" s="7" t="str">
        <f>IFERROR(ROUND(AVERAGEIF('Week 4 - Making'!$B:$B,'Product List'!$A601,'Week 4 - Making'!$P:$P),0),"")</f>
        <v/>
      </c>
      <c r="N601" s="7" t="str">
        <f>IFERROR(ROUND(AVERAGEIF('Week 5 - Making'!$B:$B,'Product List'!$A601,'Week 5 - Making'!$P:$P),0),"")</f>
        <v/>
      </c>
      <c r="O601" s="7"/>
      <c r="P601" s="7">
        <f t="array" ref="P601">iferror(xlookup(C601,'Product Families'!A:A,'Product Families'!S:S),"")</f>
        <v>0</v>
      </c>
    </row>
    <row r="602" ht="14.25" customHeight="1">
      <c r="A602" s="122" t="s">
        <v>2039</v>
      </c>
      <c r="B602" s="270" t="s">
        <v>2040</v>
      </c>
      <c r="C602" s="122" t="s">
        <v>96</v>
      </c>
      <c r="D602" s="7">
        <f t="array" ref="D602">IFERROR(XLOOKUP($C602,'Product Families'!$A:$A,'Product Families'!$D:$D),"")</f>
        <v>14</v>
      </c>
      <c r="E602" s="7">
        <f t="array" ref="E602">IFERROR(XLOOKUP($C602,'Product Families'!$A:$A,'Product Families'!$E:$E),"")</f>
        <v>15</v>
      </c>
      <c r="F602" s="7">
        <f t="array" ref="F602">IFERROR(XLOOKUP($C602,'Product Families'!$A:$A,'Product Families'!$F:$F),"")</f>
        <v>16</v>
      </c>
      <c r="G602" s="7">
        <f t="array" ref="G602">IFERROR(XLOOKUP($C602,'Product Families'!$A:$A,'Product Families'!$G:$G),"")</f>
        <v>17</v>
      </c>
      <c r="J602" s="7" t="str">
        <f>IFERROR(ROUND(AVERAGEIF('Week 1 - Making'!$B:$B,'Product List'!$A602,'Week 1 - Making'!$P:$P),0),"")</f>
        <v/>
      </c>
      <c r="K602" s="7" t="str">
        <f>IFERROR(ROUND(AVERAGEIF('Week 2 - Making'!$B:$B,'Product List'!$A602,'Week 2 - Making'!$P:$P),0),"")</f>
        <v/>
      </c>
      <c r="L602" s="263" t="str">
        <f>IFERROR(ROUND(AVERAGEIF('Week 3 - Making'!$B:$B,'Product List'!$A602,'Week 3 - Making'!$P:$P),0),"")</f>
        <v/>
      </c>
      <c r="M602" s="7" t="str">
        <f>IFERROR(ROUND(AVERAGEIF('Week 4 - Making'!$B:$B,'Product List'!$A602,'Week 4 - Making'!$P:$P),0),"")</f>
        <v/>
      </c>
      <c r="N602" s="7" t="str">
        <f>IFERROR(ROUND(AVERAGEIF('Week 5 - Making'!$B:$B,'Product List'!$A602,'Week 5 - Making'!$P:$P),0),"")</f>
        <v/>
      </c>
      <c r="O602" s="7"/>
      <c r="P602" s="7">
        <f t="array" ref="P602">iferror(xlookup(C602,'Product Families'!A:A,'Product Families'!S:S),"")</f>
        <v>0</v>
      </c>
    </row>
    <row r="603" ht="14.25" customHeight="1">
      <c r="A603" s="122" t="s">
        <v>1939</v>
      </c>
      <c r="B603" s="270" t="s">
        <v>2041</v>
      </c>
      <c r="C603" s="122" t="s">
        <v>96</v>
      </c>
      <c r="D603" s="7">
        <f t="array" ref="D603">IFERROR(XLOOKUP($C603,'Product Families'!$A:$A,'Product Families'!$D:$D),"")</f>
        <v>14</v>
      </c>
      <c r="E603" s="7">
        <f t="array" ref="E603">IFERROR(XLOOKUP($C603,'Product Families'!$A:$A,'Product Families'!$E:$E),"")</f>
        <v>15</v>
      </c>
      <c r="F603" s="7">
        <f t="array" ref="F603">IFERROR(XLOOKUP($C603,'Product Families'!$A:$A,'Product Families'!$F:$F),"")</f>
        <v>16</v>
      </c>
      <c r="G603" s="7">
        <f t="array" ref="G603">IFERROR(XLOOKUP($C603,'Product Families'!$A:$A,'Product Families'!$G:$G),"")</f>
        <v>17</v>
      </c>
      <c r="J603" s="7" t="str">
        <f>IFERROR(ROUND(AVERAGEIF('Week 1 - Making'!$B:$B,'Product List'!$A603,'Week 1 - Making'!$P:$P),0),"")</f>
        <v/>
      </c>
      <c r="K603" s="7">
        <f>IFERROR(ROUND(AVERAGEIF('Week 2 - Making'!$B:$B,'Product List'!$A603,'Week 2 - Making'!$P:$P),0),"")</f>
        <v>17</v>
      </c>
      <c r="L603" s="263" t="str">
        <f>IFERROR(ROUND(AVERAGEIF('Week 3 - Making'!$B:$B,'Product List'!$A603,'Week 3 - Making'!$P:$P),0),"")</f>
        <v/>
      </c>
      <c r="M603" s="7" t="str">
        <f>IFERROR(ROUND(AVERAGEIF('Week 4 - Making'!$B:$B,'Product List'!$A603,'Week 4 - Making'!$P:$P),0),"")</f>
        <v/>
      </c>
      <c r="N603" s="7" t="str">
        <f>IFERROR(ROUND(AVERAGEIF('Week 5 - Making'!$B:$B,'Product List'!$A603,'Week 5 - Making'!$P:$P),0),"")</f>
        <v/>
      </c>
      <c r="O603" s="7"/>
      <c r="P603" s="7">
        <f t="array" ref="P603">iferror(xlookup(C603,'Product Families'!A:A,'Product Families'!S:S),"")</f>
        <v>0</v>
      </c>
    </row>
    <row r="604" ht="14.25" customHeight="1">
      <c r="A604" s="122" t="s">
        <v>2042</v>
      </c>
      <c r="B604" s="270" t="s">
        <v>2043</v>
      </c>
      <c r="C604" s="122" t="s">
        <v>96</v>
      </c>
      <c r="D604" s="7">
        <f t="array" ref="D604">IFERROR(XLOOKUP($C604,'Product Families'!$A:$A,'Product Families'!$D:$D),"")</f>
        <v>14</v>
      </c>
      <c r="E604" s="7">
        <f t="array" ref="E604">IFERROR(XLOOKUP($C604,'Product Families'!$A:$A,'Product Families'!$E:$E),"")</f>
        <v>15</v>
      </c>
      <c r="F604" s="7">
        <f t="array" ref="F604">IFERROR(XLOOKUP($C604,'Product Families'!$A:$A,'Product Families'!$F:$F),"")</f>
        <v>16</v>
      </c>
      <c r="G604" s="7">
        <f t="array" ref="G604">IFERROR(XLOOKUP($C604,'Product Families'!$A:$A,'Product Families'!$G:$G),"")</f>
        <v>17</v>
      </c>
      <c r="J604" s="7" t="str">
        <f>IFERROR(ROUND(AVERAGEIF('Week 1 - Making'!$B:$B,'Product List'!$A604,'Week 1 - Making'!$P:$P),0),"")</f>
        <v/>
      </c>
      <c r="K604" s="7" t="str">
        <f>IFERROR(ROUND(AVERAGEIF('Week 2 - Making'!$B:$B,'Product List'!$A604,'Week 2 - Making'!$P:$P),0),"")</f>
        <v/>
      </c>
      <c r="L604" s="263" t="str">
        <f>IFERROR(ROUND(AVERAGEIF('Week 3 - Making'!$B:$B,'Product List'!$A604,'Week 3 - Making'!$P:$P),0),"")</f>
        <v/>
      </c>
      <c r="M604" s="7" t="str">
        <f>IFERROR(ROUND(AVERAGEIF('Week 4 - Making'!$B:$B,'Product List'!$A604,'Week 4 - Making'!$P:$P),0),"")</f>
        <v/>
      </c>
      <c r="N604" s="7" t="str">
        <f>IFERROR(ROUND(AVERAGEIF('Week 5 - Making'!$B:$B,'Product List'!$A604,'Week 5 - Making'!$P:$P),0),"")</f>
        <v/>
      </c>
      <c r="O604" s="7"/>
      <c r="P604" s="7">
        <f t="array" ref="P604">iferror(xlookup(C604,'Product Families'!A:A,'Product Families'!S:S),"")</f>
        <v>0</v>
      </c>
    </row>
    <row r="605" ht="14.25" customHeight="1">
      <c r="A605" s="122" t="s">
        <v>2044</v>
      </c>
      <c r="B605" s="270" t="s">
        <v>2045</v>
      </c>
      <c r="C605" s="122" t="s">
        <v>96</v>
      </c>
      <c r="D605" s="7">
        <f t="array" ref="D605">IFERROR(XLOOKUP($C605,'Product Families'!$A:$A,'Product Families'!$D:$D),"")</f>
        <v>14</v>
      </c>
      <c r="E605" s="7">
        <f t="array" ref="E605">IFERROR(XLOOKUP($C605,'Product Families'!$A:$A,'Product Families'!$E:$E),"")</f>
        <v>15</v>
      </c>
      <c r="F605" s="7">
        <f t="array" ref="F605">IFERROR(XLOOKUP($C605,'Product Families'!$A:$A,'Product Families'!$F:$F),"")</f>
        <v>16</v>
      </c>
      <c r="G605" s="7">
        <f t="array" ref="G605">IFERROR(XLOOKUP($C605,'Product Families'!$A:$A,'Product Families'!$G:$G),"")</f>
        <v>17</v>
      </c>
      <c r="J605" s="7" t="str">
        <f>IFERROR(ROUND(AVERAGEIF('Week 1 - Making'!$B:$B,'Product List'!$A605,'Week 1 - Making'!$P:$P),0),"")</f>
        <v/>
      </c>
      <c r="K605" s="7" t="str">
        <f>IFERROR(ROUND(AVERAGEIF('Week 2 - Making'!$B:$B,'Product List'!$A605,'Week 2 - Making'!$P:$P),0),"")</f>
        <v/>
      </c>
      <c r="L605" s="263" t="str">
        <f>IFERROR(ROUND(AVERAGEIF('Week 3 - Making'!$B:$B,'Product List'!$A605,'Week 3 - Making'!$P:$P),0),"")</f>
        <v/>
      </c>
      <c r="M605" s="7" t="str">
        <f>IFERROR(ROUND(AVERAGEIF('Week 4 - Making'!$B:$B,'Product List'!$A605,'Week 4 - Making'!$P:$P),0),"")</f>
        <v/>
      </c>
      <c r="N605" s="7" t="str">
        <f>IFERROR(ROUND(AVERAGEIF('Week 5 - Making'!$B:$B,'Product List'!$A605,'Week 5 - Making'!$P:$P),0),"")</f>
        <v/>
      </c>
      <c r="O605" s="7"/>
      <c r="P605" s="7">
        <f t="array" ref="P605">iferror(xlookup(C605,'Product Families'!A:A,'Product Families'!S:S),"")</f>
        <v>0</v>
      </c>
    </row>
    <row r="606" ht="14.25" customHeight="1">
      <c r="A606" s="122" t="s">
        <v>2047</v>
      </c>
      <c r="B606" s="270" t="s">
        <v>2048</v>
      </c>
      <c r="C606" s="122" t="s">
        <v>96</v>
      </c>
      <c r="D606" s="7">
        <f t="array" ref="D606">IFERROR(XLOOKUP($C606,'Product Families'!$A:$A,'Product Families'!$D:$D),"")</f>
        <v>14</v>
      </c>
      <c r="E606" s="7">
        <f t="array" ref="E606">IFERROR(XLOOKUP($C606,'Product Families'!$A:$A,'Product Families'!$E:$E),"")</f>
        <v>15</v>
      </c>
      <c r="F606" s="7">
        <f t="array" ref="F606">IFERROR(XLOOKUP($C606,'Product Families'!$A:$A,'Product Families'!$F:$F),"")</f>
        <v>16</v>
      </c>
      <c r="G606" s="7">
        <f t="array" ref="G606">IFERROR(XLOOKUP($C606,'Product Families'!$A:$A,'Product Families'!$G:$G),"")</f>
        <v>17</v>
      </c>
      <c r="J606" s="7" t="str">
        <f>IFERROR(ROUND(AVERAGEIF('Week 1 - Making'!$B:$B,'Product List'!$A606,'Week 1 - Making'!$P:$P),0),"")</f>
        <v/>
      </c>
      <c r="K606" s="7" t="str">
        <f>IFERROR(ROUND(AVERAGEIF('Week 2 - Making'!$B:$B,'Product List'!$A606,'Week 2 - Making'!$P:$P),0),"")</f>
        <v/>
      </c>
      <c r="L606" s="263" t="str">
        <f>IFERROR(ROUND(AVERAGEIF('Week 3 - Making'!$B:$B,'Product List'!$A606,'Week 3 - Making'!$P:$P),0),"")</f>
        <v/>
      </c>
      <c r="M606" s="7" t="str">
        <f>IFERROR(ROUND(AVERAGEIF('Week 4 - Making'!$B:$B,'Product List'!$A606,'Week 4 - Making'!$P:$P),0),"")</f>
        <v/>
      </c>
      <c r="N606" s="7" t="str">
        <f>IFERROR(ROUND(AVERAGEIF('Week 5 - Making'!$B:$B,'Product List'!$A606,'Week 5 - Making'!$P:$P),0),"")</f>
        <v/>
      </c>
      <c r="O606" s="7"/>
      <c r="P606" s="7">
        <f t="array" ref="P606">iferror(xlookup(C606,'Product Families'!A:A,'Product Families'!S:S),"")</f>
        <v>0</v>
      </c>
    </row>
    <row r="607" ht="14.25" customHeight="1">
      <c r="A607" s="122" t="s">
        <v>2050</v>
      </c>
      <c r="B607" s="270" t="s">
        <v>2051</v>
      </c>
      <c r="C607" s="122" t="s">
        <v>73</v>
      </c>
      <c r="D607" s="7">
        <f t="array" ref="D607">IFERROR(XLOOKUP($C607,'Product Families'!$A:$A,'Product Families'!$D:$D),"")</f>
        <v>17</v>
      </c>
      <c r="E607" s="7">
        <f t="array" ref="E607">IFERROR(XLOOKUP($C607,'Product Families'!$A:$A,'Product Families'!$E:$E),"")</f>
        <v>18</v>
      </c>
      <c r="F607" s="7">
        <f t="array" ref="F607">IFERROR(XLOOKUP($C607,'Product Families'!$A:$A,'Product Families'!$F:$F),"")</f>
        <v>19</v>
      </c>
      <c r="G607" s="7">
        <f t="array" ref="G607">IFERROR(XLOOKUP($C607,'Product Families'!$A:$A,'Product Families'!$G:$G),"")</f>
        <v>21</v>
      </c>
      <c r="J607" s="7" t="str">
        <f>IFERROR(ROUND(AVERAGEIF('Week 1 - Making'!$B:$B,'Product List'!$A607,'Week 1 - Making'!$P:$P),0),"")</f>
        <v/>
      </c>
      <c r="K607" s="7" t="str">
        <f>IFERROR(ROUND(AVERAGEIF('Week 2 - Making'!$B:$B,'Product List'!$A607,'Week 2 - Making'!$P:$P),0),"")</f>
        <v/>
      </c>
      <c r="L607" s="263" t="str">
        <f>IFERROR(ROUND(AVERAGEIF('Week 3 - Making'!$B:$B,'Product List'!$A607,'Week 3 - Making'!$P:$P),0),"")</f>
        <v/>
      </c>
      <c r="M607" s="7" t="str">
        <f>IFERROR(ROUND(AVERAGEIF('Week 4 - Making'!$B:$B,'Product List'!$A607,'Week 4 - Making'!$P:$P),0),"")</f>
        <v/>
      </c>
      <c r="N607" s="7" t="str">
        <f>IFERROR(ROUND(AVERAGEIF('Week 5 - Making'!$B:$B,'Product List'!$A607,'Week 5 - Making'!$P:$P),0),"")</f>
        <v/>
      </c>
      <c r="O607" s="7"/>
      <c r="P607" s="7">
        <f t="array" ref="P607">iferror(xlookup(C607,'Product Families'!A:A,'Product Families'!S:S),"")</f>
        <v>0</v>
      </c>
    </row>
    <row r="608" ht="14.25" customHeight="1">
      <c r="A608" s="122" t="s">
        <v>2053</v>
      </c>
      <c r="B608" s="270" t="s">
        <v>2054</v>
      </c>
      <c r="C608" s="122" t="s">
        <v>73</v>
      </c>
      <c r="D608" s="7">
        <f t="array" ref="D608">IFERROR(XLOOKUP($C608,'Product Families'!$A:$A,'Product Families'!$D:$D),"")</f>
        <v>17</v>
      </c>
      <c r="E608" s="7">
        <f t="array" ref="E608">IFERROR(XLOOKUP($C608,'Product Families'!$A:$A,'Product Families'!$E:$E),"")</f>
        <v>18</v>
      </c>
      <c r="F608" s="7">
        <f t="array" ref="F608">IFERROR(XLOOKUP($C608,'Product Families'!$A:$A,'Product Families'!$F:$F),"")</f>
        <v>19</v>
      </c>
      <c r="G608" s="7">
        <f t="array" ref="G608">IFERROR(XLOOKUP($C608,'Product Families'!$A:$A,'Product Families'!$G:$G),"")</f>
        <v>21</v>
      </c>
      <c r="J608" s="7" t="str">
        <f>IFERROR(ROUND(AVERAGEIF('Week 1 - Making'!$B:$B,'Product List'!$A608,'Week 1 - Making'!$P:$P),0),"")</f>
        <v/>
      </c>
      <c r="K608" s="7" t="str">
        <f>IFERROR(ROUND(AVERAGEIF('Week 2 - Making'!$B:$B,'Product List'!$A608,'Week 2 - Making'!$P:$P),0),"")</f>
        <v/>
      </c>
      <c r="L608" s="263" t="str">
        <f>IFERROR(ROUND(AVERAGEIF('Week 3 - Making'!$B:$B,'Product List'!$A608,'Week 3 - Making'!$P:$P),0),"")</f>
        <v/>
      </c>
      <c r="M608" s="7" t="str">
        <f>IFERROR(ROUND(AVERAGEIF('Week 4 - Making'!$B:$B,'Product List'!$A608,'Week 4 - Making'!$P:$P),0),"")</f>
        <v/>
      </c>
      <c r="N608" s="7" t="str">
        <f>IFERROR(ROUND(AVERAGEIF('Week 5 - Making'!$B:$B,'Product List'!$A608,'Week 5 - Making'!$P:$P),0),"")</f>
        <v/>
      </c>
      <c r="O608" s="7"/>
      <c r="P608" s="7">
        <f t="array" ref="P608">iferror(xlookup(C608,'Product Families'!A:A,'Product Families'!S:S),"")</f>
        <v>0</v>
      </c>
    </row>
    <row r="609" ht="14.25" customHeight="1">
      <c r="A609" s="122" t="s">
        <v>1940</v>
      </c>
      <c r="B609" s="270" t="s">
        <v>2055</v>
      </c>
      <c r="C609" s="122" t="s">
        <v>73</v>
      </c>
      <c r="D609" s="7">
        <f t="array" ref="D609">IFERROR(XLOOKUP($C609,'Product Families'!$A:$A,'Product Families'!$D:$D),"")</f>
        <v>17</v>
      </c>
      <c r="E609" s="7">
        <f t="array" ref="E609">IFERROR(XLOOKUP($C609,'Product Families'!$A:$A,'Product Families'!$E:$E),"")</f>
        <v>18</v>
      </c>
      <c r="F609" s="7">
        <f t="array" ref="F609">IFERROR(XLOOKUP($C609,'Product Families'!$A:$A,'Product Families'!$F:$F),"")</f>
        <v>19</v>
      </c>
      <c r="G609" s="7">
        <f t="array" ref="G609">IFERROR(XLOOKUP($C609,'Product Families'!$A:$A,'Product Families'!$G:$G),"")</f>
        <v>21</v>
      </c>
      <c r="J609" s="7" t="str">
        <f>IFERROR(ROUND(AVERAGEIF('Week 1 - Making'!$B:$B,'Product List'!$A609,'Week 1 - Making'!$P:$P),0),"")</f>
        <v/>
      </c>
      <c r="K609" s="7">
        <f>IFERROR(ROUND(AVERAGEIF('Week 2 - Making'!$B:$B,'Product List'!$A609,'Week 2 - Making'!$P:$P),0),"")</f>
        <v>24</v>
      </c>
      <c r="L609" s="263" t="str">
        <f>IFERROR(ROUND(AVERAGEIF('Week 3 - Making'!$B:$B,'Product List'!$A609,'Week 3 - Making'!$P:$P),0),"")</f>
        <v/>
      </c>
      <c r="M609" s="7" t="str">
        <f>IFERROR(ROUND(AVERAGEIF('Week 4 - Making'!$B:$B,'Product List'!$A609,'Week 4 - Making'!$P:$P),0),"")</f>
        <v/>
      </c>
      <c r="N609" s="7" t="str">
        <f>IFERROR(ROUND(AVERAGEIF('Week 5 - Making'!$B:$B,'Product List'!$A609,'Week 5 - Making'!$P:$P),0),"")</f>
        <v/>
      </c>
      <c r="O609" s="7"/>
      <c r="P609" s="7">
        <f t="array" ref="P609">iferror(xlookup(C609,'Product Families'!A:A,'Product Families'!S:S),"")</f>
        <v>0</v>
      </c>
    </row>
    <row r="610" ht="14.25" customHeight="1">
      <c r="A610" s="122" t="s">
        <v>2057</v>
      </c>
      <c r="B610" s="270" t="s">
        <v>2058</v>
      </c>
      <c r="C610" s="122" t="s">
        <v>96</v>
      </c>
      <c r="D610" s="7">
        <f t="array" ref="D610">IFERROR(XLOOKUP($C610,'Product Families'!$A:$A,'Product Families'!$D:$D),"")</f>
        <v>14</v>
      </c>
      <c r="E610" s="7">
        <f t="array" ref="E610">IFERROR(XLOOKUP($C610,'Product Families'!$A:$A,'Product Families'!$E:$E),"")</f>
        <v>15</v>
      </c>
      <c r="F610" s="7">
        <f t="array" ref="F610">IFERROR(XLOOKUP($C610,'Product Families'!$A:$A,'Product Families'!$F:$F),"")</f>
        <v>16</v>
      </c>
      <c r="G610" s="7">
        <f t="array" ref="G610">IFERROR(XLOOKUP($C610,'Product Families'!$A:$A,'Product Families'!$G:$G),"")</f>
        <v>17</v>
      </c>
      <c r="J610" s="7" t="str">
        <f>IFERROR(ROUND(AVERAGEIF('Week 1 - Making'!$B:$B,'Product List'!$A610,'Week 1 - Making'!$P:$P),0),"")</f>
        <v/>
      </c>
      <c r="K610" s="7" t="str">
        <f>IFERROR(ROUND(AVERAGEIF('Week 2 - Making'!$B:$B,'Product List'!$A610,'Week 2 - Making'!$P:$P),0),"")</f>
        <v/>
      </c>
      <c r="L610" s="263" t="str">
        <f>IFERROR(ROUND(AVERAGEIF('Week 3 - Making'!$B:$B,'Product List'!$A610,'Week 3 - Making'!$P:$P),0),"")</f>
        <v/>
      </c>
      <c r="M610" s="7" t="str">
        <f>IFERROR(ROUND(AVERAGEIF('Week 4 - Making'!$B:$B,'Product List'!$A610,'Week 4 - Making'!$P:$P),0),"")</f>
        <v/>
      </c>
      <c r="N610" s="7" t="str">
        <f>IFERROR(ROUND(AVERAGEIF('Week 5 - Making'!$B:$B,'Product List'!$A610,'Week 5 - Making'!$P:$P),0),"")</f>
        <v/>
      </c>
      <c r="O610" s="7"/>
      <c r="P610" s="7">
        <f t="array" ref="P610">iferror(xlookup(C610,'Product Families'!A:A,'Product Families'!S:S),"")</f>
        <v>0</v>
      </c>
    </row>
    <row r="611" ht="14.25" customHeight="1">
      <c r="A611" s="122" t="s">
        <v>2059</v>
      </c>
      <c r="B611" s="270" t="s">
        <v>2060</v>
      </c>
      <c r="C611" s="122" t="s">
        <v>96</v>
      </c>
      <c r="D611" s="7">
        <f t="array" ref="D611">IFERROR(XLOOKUP($C611,'Product Families'!$A:$A,'Product Families'!$D:$D),"")</f>
        <v>14</v>
      </c>
      <c r="E611" s="7">
        <f t="array" ref="E611">IFERROR(XLOOKUP($C611,'Product Families'!$A:$A,'Product Families'!$E:$E),"")</f>
        <v>15</v>
      </c>
      <c r="F611" s="7">
        <f t="array" ref="F611">IFERROR(XLOOKUP($C611,'Product Families'!$A:$A,'Product Families'!$F:$F),"")</f>
        <v>16</v>
      </c>
      <c r="G611" s="7">
        <f t="array" ref="G611">IFERROR(XLOOKUP($C611,'Product Families'!$A:$A,'Product Families'!$G:$G),"")</f>
        <v>17</v>
      </c>
      <c r="J611" s="7" t="str">
        <f>IFERROR(ROUND(AVERAGEIF('Week 1 - Making'!$B:$B,'Product List'!$A611,'Week 1 - Making'!$P:$P),0),"")</f>
        <v/>
      </c>
      <c r="K611" s="7" t="str">
        <f>IFERROR(ROUND(AVERAGEIF('Week 2 - Making'!$B:$B,'Product List'!$A611,'Week 2 - Making'!$P:$P),0),"")</f>
        <v/>
      </c>
      <c r="L611" s="263" t="str">
        <f>IFERROR(ROUND(AVERAGEIF('Week 3 - Making'!$B:$B,'Product List'!$A611,'Week 3 - Making'!$P:$P),0),"")</f>
        <v/>
      </c>
      <c r="M611" s="7" t="str">
        <f>IFERROR(ROUND(AVERAGEIF('Week 4 - Making'!$B:$B,'Product List'!$A611,'Week 4 - Making'!$P:$P),0),"")</f>
        <v/>
      </c>
      <c r="N611" s="7" t="str">
        <f>IFERROR(ROUND(AVERAGEIF('Week 5 - Making'!$B:$B,'Product List'!$A611,'Week 5 - Making'!$P:$P),0),"")</f>
        <v/>
      </c>
      <c r="O611" s="7"/>
      <c r="P611" s="7">
        <f t="array" ref="P611">iferror(xlookup(C611,'Product Families'!A:A,'Product Families'!S:S),"")</f>
        <v>0</v>
      </c>
    </row>
    <row r="612" ht="14.25" customHeight="1">
      <c r="A612" s="122" t="s">
        <v>2063</v>
      </c>
      <c r="B612" s="270" t="s">
        <v>2064</v>
      </c>
      <c r="C612" s="122" t="s">
        <v>96</v>
      </c>
      <c r="D612" s="7">
        <f t="array" ref="D612">IFERROR(XLOOKUP($C612,'Product Families'!$A:$A,'Product Families'!$D:$D),"")</f>
        <v>14</v>
      </c>
      <c r="E612" s="7">
        <f t="array" ref="E612">IFERROR(XLOOKUP($C612,'Product Families'!$A:$A,'Product Families'!$E:$E),"")</f>
        <v>15</v>
      </c>
      <c r="F612" s="7">
        <f t="array" ref="F612">IFERROR(XLOOKUP($C612,'Product Families'!$A:$A,'Product Families'!$F:$F),"")</f>
        <v>16</v>
      </c>
      <c r="G612" s="7">
        <f t="array" ref="G612">IFERROR(XLOOKUP($C612,'Product Families'!$A:$A,'Product Families'!$G:$G),"")</f>
        <v>17</v>
      </c>
      <c r="J612" s="7" t="str">
        <f>IFERROR(ROUND(AVERAGEIF('Week 1 - Making'!$B:$B,'Product List'!$A612,'Week 1 - Making'!$P:$P),0),"")</f>
        <v/>
      </c>
      <c r="K612" s="7" t="str">
        <f>IFERROR(ROUND(AVERAGEIF('Week 2 - Making'!$B:$B,'Product List'!$A612,'Week 2 - Making'!$P:$P),0),"")</f>
        <v/>
      </c>
      <c r="L612" s="263" t="str">
        <f>IFERROR(ROUND(AVERAGEIF('Week 3 - Making'!$B:$B,'Product List'!$A612,'Week 3 - Making'!$P:$P),0),"")</f>
        <v/>
      </c>
      <c r="M612" s="7" t="str">
        <f>IFERROR(ROUND(AVERAGEIF('Week 4 - Making'!$B:$B,'Product List'!$A612,'Week 4 - Making'!$P:$P),0),"")</f>
        <v/>
      </c>
      <c r="N612" s="7" t="str">
        <f>IFERROR(ROUND(AVERAGEIF('Week 5 - Making'!$B:$B,'Product List'!$A612,'Week 5 - Making'!$P:$P),0),"")</f>
        <v/>
      </c>
      <c r="O612" s="7"/>
      <c r="P612" s="7">
        <f t="array" ref="P612">iferror(xlookup(C612,'Product Families'!A:A,'Product Families'!S:S),"")</f>
        <v>0</v>
      </c>
    </row>
    <row r="613" ht="14.25" customHeight="1">
      <c r="A613" s="122" t="s">
        <v>2065</v>
      </c>
      <c r="B613" s="270" t="s">
        <v>2066</v>
      </c>
      <c r="C613" s="122" t="s">
        <v>73</v>
      </c>
      <c r="D613" s="7">
        <f t="array" ref="D613">IFERROR(XLOOKUP($C613,'Product Families'!$A:$A,'Product Families'!$D:$D),"")</f>
        <v>17</v>
      </c>
      <c r="E613" s="7">
        <f t="array" ref="E613">IFERROR(XLOOKUP($C613,'Product Families'!$A:$A,'Product Families'!$E:$E),"")</f>
        <v>18</v>
      </c>
      <c r="F613" s="7">
        <f t="array" ref="F613">IFERROR(XLOOKUP($C613,'Product Families'!$A:$A,'Product Families'!$F:$F),"")</f>
        <v>19</v>
      </c>
      <c r="G613" s="7">
        <f t="array" ref="G613">IFERROR(XLOOKUP($C613,'Product Families'!$A:$A,'Product Families'!$G:$G),"")</f>
        <v>21</v>
      </c>
      <c r="J613" s="7" t="str">
        <f>IFERROR(ROUND(AVERAGEIF('Week 1 - Making'!$B:$B,'Product List'!$A613,'Week 1 - Making'!$P:$P),0),"")</f>
        <v/>
      </c>
      <c r="K613" s="7" t="str">
        <f>IFERROR(ROUND(AVERAGEIF('Week 2 - Making'!$B:$B,'Product List'!$A613,'Week 2 - Making'!$P:$P),0),"")</f>
        <v/>
      </c>
      <c r="L613" s="263" t="str">
        <f>IFERROR(ROUND(AVERAGEIF('Week 3 - Making'!$B:$B,'Product List'!$A613,'Week 3 - Making'!$P:$P),0),"")</f>
        <v/>
      </c>
      <c r="M613" s="7" t="str">
        <f>IFERROR(ROUND(AVERAGEIF('Week 4 - Making'!$B:$B,'Product List'!$A613,'Week 4 - Making'!$P:$P),0),"")</f>
        <v/>
      </c>
      <c r="N613" s="7" t="str">
        <f>IFERROR(ROUND(AVERAGEIF('Week 5 - Making'!$B:$B,'Product List'!$A613,'Week 5 - Making'!$P:$P),0),"")</f>
        <v/>
      </c>
      <c r="O613" s="7"/>
      <c r="P613" s="7">
        <f t="array" ref="P613">iferror(xlookup(C613,'Product Families'!A:A,'Product Families'!S:S),"")</f>
        <v>0</v>
      </c>
    </row>
    <row r="614" ht="14.25" customHeight="1">
      <c r="A614" s="122" t="s">
        <v>2067</v>
      </c>
      <c r="B614" s="270" t="s">
        <v>2068</v>
      </c>
      <c r="C614" s="122" t="s">
        <v>96</v>
      </c>
      <c r="D614" s="7">
        <f t="array" ref="D614">IFERROR(XLOOKUP($C614,'Product Families'!$A:$A,'Product Families'!$D:$D),"")</f>
        <v>14</v>
      </c>
      <c r="E614" s="7">
        <f t="array" ref="E614">IFERROR(XLOOKUP($C614,'Product Families'!$A:$A,'Product Families'!$E:$E),"")</f>
        <v>15</v>
      </c>
      <c r="F614" s="7">
        <f t="array" ref="F614">IFERROR(XLOOKUP($C614,'Product Families'!$A:$A,'Product Families'!$F:$F),"")</f>
        <v>16</v>
      </c>
      <c r="G614" s="7">
        <f t="array" ref="G614">IFERROR(XLOOKUP($C614,'Product Families'!$A:$A,'Product Families'!$G:$G),"")</f>
        <v>17</v>
      </c>
      <c r="J614" s="7" t="str">
        <f>IFERROR(ROUND(AVERAGEIF('Week 1 - Making'!$B:$B,'Product List'!$A614,'Week 1 - Making'!$P:$P),0),"")</f>
        <v/>
      </c>
      <c r="K614" s="7" t="str">
        <f>IFERROR(ROUND(AVERAGEIF('Week 2 - Making'!$B:$B,'Product List'!$A614,'Week 2 - Making'!$P:$P),0),"")</f>
        <v/>
      </c>
      <c r="L614" s="263" t="str">
        <f>IFERROR(ROUND(AVERAGEIF('Week 3 - Making'!$B:$B,'Product List'!$A614,'Week 3 - Making'!$P:$P),0),"")</f>
        <v/>
      </c>
      <c r="M614" s="7" t="str">
        <f>IFERROR(ROUND(AVERAGEIF('Week 4 - Making'!$B:$B,'Product List'!$A614,'Week 4 - Making'!$P:$P),0),"")</f>
        <v/>
      </c>
      <c r="N614" s="7" t="str">
        <f>IFERROR(ROUND(AVERAGEIF('Week 5 - Making'!$B:$B,'Product List'!$A614,'Week 5 - Making'!$P:$P),0),"")</f>
        <v/>
      </c>
      <c r="O614" s="7"/>
      <c r="P614" s="7">
        <f t="array" ref="P614">iferror(xlookup(C614,'Product Families'!A:A,'Product Families'!S:S),"")</f>
        <v>0</v>
      </c>
    </row>
    <row r="615" ht="14.25" customHeight="1">
      <c r="A615" s="122" t="s">
        <v>2070</v>
      </c>
      <c r="B615" s="270" t="s">
        <v>2072</v>
      </c>
      <c r="C615" s="122" t="s">
        <v>73</v>
      </c>
      <c r="D615" s="7">
        <f t="array" ref="D615">IFERROR(XLOOKUP($C615,'Product Families'!$A:$A,'Product Families'!$D:$D),"")</f>
        <v>17</v>
      </c>
      <c r="E615" s="7">
        <f t="array" ref="E615">IFERROR(XLOOKUP($C615,'Product Families'!$A:$A,'Product Families'!$E:$E),"")</f>
        <v>18</v>
      </c>
      <c r="F615" s="7">
        <f t="array" ref="F615">IFERROR(XLOOKUP($C615,'Product Families'!$A:$A,'Product Families'!$F:$F),"")</f>
        <v>19</v>
      </c>
      <c r="G615" s="7">
        <f t="array" ref="G615">IFERROR(XLOOKUP($C615,'Product Families'!$A:$A,'Product Families'!$G:$G),"")</f>
        <v>21</v>
      </c>
      <c r="J615" s="7" t="str">
        <f>IFERROR(ROUND(AVERAGEIF('Week 1 - Making'!$B:$B,'Product List'!$A615,'Week 1 - Making'!$P:$P),0),"")</f>
        <v/>
      </c>
      <c r="K615" s="7" t="str">
        <f>IFERROR(ROUND(AVERAGEIF('Week 2 - Making'!$B:$B,'Product List'!$A615,'Week 2 - Making'!$P:$P),0),"")</f>
        <v/>
      </c>
      <c r="L615" s="263" t="str">
        <f>IFERROR(ROUND(AVERAGEIF('Week 3 - Making'!$B:$B,'Product List'!$A615,'Week 3 - Making'!$P:$P),0),"")</f>
        <v/>
      </c>
      <c r="M615" s="7" t="str">
        <f>IFERROR(ROUND(AVERAGEIF('Week 4 - Making'!$B:$B,'Product List'!$A615,'Week 4 - Making'!$P:$P),0),"")</f>
        <v/>
      </c>
      <c r="N615" s="7" t="str">
        <f>IFERROR(ROUND(AVERAGEIF('Week 5 - Making'!$B:$B,'Product List'!$A615,'Week 5 - Making'!$P:$P),0),"")</f>
        <v/>
      </c>
      <c r="O615" s="7"/>
      <c r="P615" s="7">
        <f t="array" ref="P615">iferror(xlookup(C615,'Product Families'!A:A,'Product Families'!S:S),"")</f>
        <v>0</v>
      </c>
    </row>
    <row r="616" ht="14.25" customHeight="1">
      <c r="A616" s="122" t="s">
        <v>2073</v>
      </c>
      <c r="B616" s="270" t="s">
        <v>2074</v>
      </c>
      <c r="C616" s="122" t="s">
        <v>96</v>
      </c>
      <c r="D616" s="7">
        <f t="array" ref="D616">IFERROR(XLOOKUP($C616,'Product Families'!$A:$A,'Product Families'!$D:$D),"")</f>
        <v>14</v>
      </c>
      <c r="E616" s="7">
        <f t="array" ref="E616">IFERROR(XLOOKUP($C616,'Product Families'!$A:$A,'Product Families'!$E:$E),"")</f>
        <v>15</v>
      </c>
      <c r="F616" s="7">
        <f t="array" ref="F616">IFERROR(XLOOKUP($C616,'Product Families'!$A:$A,'Product Families'!$F:$F),"")</f>
        <v>16</v>
      </c>
      <c r="G616" s="7">
        <f t="array" ref="G616">IFERROR(XLOOKUP($C616,'Product Families'!$A:$A,'Product Families'!$G:$G),"")</f>
        <v>17</v>
      </c>
      <c r="J616" s="7" t="str">
        <f>IFERROR(ROUND(AVERAGEIF('Week 1 - Making'!$B:$B,'Product List'!$A616,'Week 1 - Making'!$P:$P),0),"")</f>
        <v/>
      </c>
      <c r="K616" s="7" t="str">
        <f>IFERROR(ROUND(AVERAGEIF('Week 2 - Making'!$B:$B,'Product List'!$A616,'Week 2 - Making'!$P:$P),0),"")</f>
        <v/>
      </c>
      <c r="L616" s="263" t="str">
        <f>IFERROR(ROUND(AVERAGEIF('Week 3 - Making'!$B:$B,'Product List'!$A616,'Week 3 - Making'!$P:$P),0),"")</f>
        <v/>
      </c>
      <c r="M616" s="7" t="str">
        <f>IFERROR(ROUND(AVERAGEIF('Week 4 - Making'!$B:$B,'Product List'!$A616,'Week 4 - Making'!$P:$P),0),"")</f>
        <v/>
      </c>
      <c r="N616" s="7" t="str">
        <f>IFERROR(ROUND(AVERAGEIF('Week 5 - Making'!$B:$B,'Product List'!$A616,'Week 5 - Making'!$P:$P),0),"")</f>
        <v/>
      </c>
      <c r="O616" s="7"/>
      <c r="P616" s="7">
        <f t="array" ref="P616">iferror(xlookup(C616,'Product Families'!A:A,'Product Families'!S:S),"")</f>
        <v>0</v>
      </c>
    </row>
    <row r="617" ht="14.25" customHeight="1">
      <c r="A617" s="122" t="s">
        <v>2076</v>
      </c>
      <c r="B617" s="270" t="s">
        <v>2077</v>
      </c>
      <c r="C617" s="122" t="s">
        <v>96</v>
      </c>
      <c r="D617" s="7">
        <f t="array" ref="D617">IFERROR(XLOOKUP($C617,'Product Families'!$A:$A,'Product Families'!$D:$D),"")</f>
        <v>14</v>
      </c>
      <c r="E617" s="7">
        <f t="array" ref="E617">IFERROR(XLOOKUP($C617,'Product Families'!$A:$A,'Product Families'!$E:$E),"")</f>
        <v>15</v>
      </c>
      <c r="F617" s="7">
        <f t="array" ref="F617">IFERROR(XLOOKUP($C617,'Product Families'!$A:$A,'Product Families'!$F:$F),"")</f>
        <v>16</v>
      </c>
      <c r="G617" s="7">
        <f t="array" ref="G617">IFERROR(XLOOKUP($C617,'Product Families'!$A:$A,'Product Families'!$G:$G),"")</f>
        <v>17</v>
      </c>
      <c r="J617" s="7" t="str">
        <f>IFERROR(ROUND(AVERAGEIF('Week 1 - Making'!$B:$B,'Product List'!$A617,'Week 1 - Making'!$P:$P),0),"")</f>
        <v/>
      </c>
      <c r="K617" s="7" t="str">
        <f>IFERROR(ROUND(AVERAGEIF('Week 2 - Making'!$B:$B,'Product List'!$A617,'Week 2 - Making'!$P:$P),0),"")</f>
        <v/>
      </c>
      <c r="L617" s="263" t="str">
        <f>IFERROR(ROUND(AVERAGEIF('Week 3 - Making'!$B:$B,'Product List'!$A617,'Week 3 - Making'!$P:$P),0),"")</f>
        <v/>
      </c>
      <c r="M617" s="7" t="str">
        <f>IFERROR(ROUND(AVERAGEIF('Week 4 - Making'!$B:$B,'Product List'!$A617,'Week 4 - Making'!$P:$P),0),"")</f>
        <v/>
      </c>
      <c r="N617" s="7" t="str">
        <f>IFERROR(ROUND(AVERAGEIF('Week 5 - Making'!$B:$B,'Product List'!$A617,'Week 5 - Making'!$P:$P),0),"")</f>
        <v/>
      </c>
      <c r="O617" s="7"/>
      <c r="P617" s="7">
        <f t="array" ref="P617">iferror(xlookup(C617,'Product Families'!A:A,'Product Families'!S:S),"")</f>
        <v>0</v>
      </c>
    </row>
    <row r="618" ht="14.25" customHeight="1">
      <c r="A618" s="122" t="s">
        <v>2079</v>
      </c>
      <c r="B618" s="270" t="s">
        <v>2080</v>
      </c>
      <c r="C618" s="122" t="s">
        <v>96</v>
      </c>
      <c r="D618" s="7">
        <f t="array" ref="D618">IFERROR(XLOOKUP($C618,'Product Families'!$A:$A,'Product Families'!$D:$D),"")</f>
        <v>14</v>
      </c>
      <c r="E618" s="7">
        <f t="array" ref="E618">IFERROR(XLOOKUP($C618,'Product Families'!$A:$A,'Product Families'!$E:$E),"")</f>
        <v>15</v>
      </c>
      <c r="F618" s="7">
        <f t="array" ref="F618">IFERROR(XLOOKUP($C618,'Product Families'!$A:$A,'Product Families'!$F:$F),"")</f>
        <v>16</v>
      </c>
      <c r="G618" s="7">
        <f t="array" ref="G618">IFERROR(XLOOKUP($C618,'Product Families'!$A:$A,'Product Families'!$G:$G),"")</f>
        <v>17</v>
      </c>
      <c r="J618" s="7" t="str">
        <f>IFERROR(ROUND(AVERAGEIF('Week 1 - Making'!$B:$B,'Product List'!$A618,'Week 1 - Making'!$P:$P),0),"")</f>
        <v/>
      </c>
      <c r="K618" s="7" t="str">
        <f>IFERROR(ROUND(AVERAGEIF('Week 2 - Making'!$B:$B,'Product List'!$A618,'Week 2 - Making'!$P:$P),0),"")</f>
        <v/>
      </c>
      <c r="L618" s="263" t="str">
        <f>IFERROR(ROUND(AVERAGEIF('Week 3 - Making'!$B:$B,'Product List'!$A618,'Week 3 - Making'!$P:$P),0),"")</f>
        <v/>
      </c>
      <c r="M618" s="7" t="str">
        <f>IFERROR(ROUND(AVERAGEIF('Week 4 - Making'!$B:$B,'Product List'!$A618,'Week 4 - Making'!$P:$P),0),"")</f>
        <v/>
      </c>
      <c r="N618" s="7" t="str">
        <f>IFERROR(ROUND(AVERAGEIF('Week 5 - Making'!$B:$B,'Product List'!$A618,'Week 5 - Making'!$P:$P),0),"")</f>
        <v/>
      </c>
      <c r="O618" s="7"/>
      <c r="P618" s="7">
        <f t="array" ref="P618">iferror(xlookup(C618,'Product Families'!A:A,'Product Families'!S:S),"")</f>
        <v>0</v>
      </c>
    </row>
    <row r="619" ht="14.25" customHeight="1">
      <c r="A619" s="122" t="s">
        <v>2081</v>
      </c>
      <c r="B619" s="270" t="s">
        <v>2082</v>
      </c>
      <c r="C619" s="122" t="s">
        <v>96</v>
      </c>
      <c r="D619" s="7">
        <f t="array" ref="D619">IFERROR(XLOOKUP($C619,'Product Families'!$A:$A,'Product Families'!$D:$D),"")</f>
        <v>14</v>
      </c>
      <c r="E619" s="7">
        <f t="array" ref="E619">IFERROR(XLOOKUP($C619,'Product Families'!$A:$A,'Product Families'!$E:$E),"")</f>
        <v>15</v>
      </c>
      <c r="F619" s="7">
        <f t="array" ref="F619">IFERROR(XLOOKUP($C619,'Product Families'!$A:$A,'Product Families'!$F:$F),"")</f>
        <v>16</v>
      </c>
      <c r="G619" s="7">
        <f t="array" ref="G619">IFERROR(XLOOKUP($C619,'Product Families'!$A:$A,'Product Families'!$G:$G),"")</f>
        <v>17</v>
      </c>
      <c r="J619" s="7" t="str">
        <f>IFERROR(ROUND(AVERAGEIF('Week 1 - Making'!$B:$B,'Product List'!$A619,'Week 1 - Making'!$P:$P),0),"")</f>
        <v/>
      </c>
      <c r="K619" s="7" t="str">
        <f>IFERROR(ROUND(AVERAGEIF('Week 2 - Making'!$B:$B,'Product List'!$A619,'Week 2 - Making'!$P:$P),0),"")</f>
        <v/>
      </c>
      <c r="L619" s="263" t="str">
        <f>IFERROR(ROUND(AVERAGEIF('Week 3 - Making'!$B:$B,'Product List'!$A619,'Week 3 - Making'!$P:$P),0),"")</f>
        <v/>
      </c>
      <c r="M619" s="7" t="str">
        <f>IFERROR(ROUND(AVERAGEIF('Week 4 - Making'!$B:$B,'Product List'!$A619,'Week 4 - Making'!$P:$P),0),"")</f>
        <v/>
      </c>
      <c r="N619" s="7" t="str">
        <f>IFERROR(ROUND(AVERAGEIF('Week 5 - Making'!$B:$B,'Product List'!$A619,'Week 5 - Making'!$P:$P),0),"")</f>
        <v/>
      </c>
      <c r="O619" s="7"/>
      <c r="P619" s="7">
        <f t="array" ref="P619">iferror(xlookup(C619,'Product Families'!A:A,'Product Families'!S:S),"")</f>
        <v>0</v>
      </c>
    </row>
    <row r="620" ht="14.25" customHeight="1">
      <c r="A620" s="122" t="s">
        <v>2084</v>
      </c>
      <c r="B620" s="270" t="s">
        <v>2085</v>
      </c>
      <c r="C620" s="122" t="s">
        <v>96</v>
      </c>
      <c r="D620" s="7">
        <f t="array" ref="D620">IFERROR(XLOOKUP($C620,'Product Families'!$A:$A,'Product Families'!$D:$D),"")</f>
        <v>14</v>
      </c>
      <c r="E620" s="7">
        <f t="array" ref="E620">IFERROR(XLOOKUP($C620,'Product Families'!$A:$A,'Product Families'!$E:$E),"")</f>
        <v>15</v>
      </c>
      <c r="F620" s="7">
        <f t="array" ref="F620">IFERROR(XLOOKUP($C620,'Product Families'!$A:$A,'Product Families'!$F:$F),"")</f>
        <v>16</v>
      </c>
      <c r="G620" s="7">
        <f t="array" ref="G620">IFERROR(XLOOKUP($C620,'Product Families'!$A:$A,'Product Families'!$G:$G),"")</f>
        <v>17</v>
      </c>
      <c r="J620" s="7" t="str">
        <f>IFERROR(ROUND(AVERAGEIF('Week 1 - Making'!$B:$B,'Product List'!$A620,'Week 1 - Making'!$P:$P),0),"")</f>
        <v/>
      </c>
      <c r="K620" s="7" t="str">
        <f>IFERROR(ROUND(AVERAGEIF('Week 2 - Making'!$B:$B,'Product List'!$A620,'Week 2 - Making'!$P:$P),0),"")</f>
        <v/>
      </c>
      <c r="L620" s="263" t="str">
        <f>IFERROR(ROUND(AVERAGEIF('Week 3 - Making'!$B:$B,'Product List'!$A620,'Week 3 - Making'!$P:$P),0),"")</f>
        <v/>
      </c>
      <c r="M620" s="7" t="str">
        <f>IFERROR(ROUND(AVERAGEIF('Week 4 - Making'!$B:$B,'Product List'!$A620,'Week 4 - Making'!$P:$P),0),"")</f>
        <v/>
      </c>
      <c r="N620" s="7" t="str">
        <f>IFERROR(ROUND(AVERAGEIF('Week 5 - Making'!$B:$B,'Product List'!$A620,'Week 5 - Making'!$P:$P),0),"")</f>
        <v/>
      </c>
      <c r="O620" s="7"/>
      <c r="P620" s="7">
        <f t="array" ref="P620">iferror(xlookup(C620,'Product Families'!A:A,'Product Families'!S:S),"")</f>
        <v>0</v>
      </c>
    </row>
    <row r="621" ht="14.25" customHeight="1">
      <c r="A621" s="122" t="s">
        <v>2086</v>
      </c>
      <c r="B621" s="270" t="s">
        <v>2087</v>
      </c>
      <c r="C621" s="122" t="s">
        <v>96</v>
      </c>
      <c r="D621" s="7">
        <f t="array" ref="D621">IFERROR(XLOOKUP($C621,'Product Families'!$A:$A,'Product Families'!$D:$D),"")</f>
        <v>14</v>
      </c>
      <c r="E621" s="7">
        <f t="array" ref="E621">IFERROR(XLOOKUP($C621,'Product Families'!$A:$A,'Product Families'!$E:$E),"")</f>
        <v>15</v>
      </c>
      <c r="F621" s="7">
        <f t="array" ref="F621">IFERROR(XLOOKUP($C621,'Product Families'!$A:$A,'Product Families'!$F:$F),"")</f>
        <v>16</v>
      </c>
      <c r="G621" s="7">
        <f t="array" ref="G621">IFERROR(XLOOKUP($C621,'Product Families'!$A:$A,'Product Families'!$G:$G),"")</f>
        <v>17</v>
      </c>
      <c r="J621" s="7" t="str">
        <f>IFERROR(ROUND(AVERAGEIF('Week 1 - Making'!$B:$B,'Product List'!$A621,'Week 1 - Making'!$P:$P),0),"")</f>
        <v/>
      </c>
      <c r="K621" s="7" t="str">
        <f>IFERROR(ROUND(AVERAGEIF('Week 2 - Making'!$B:$B,'Product List'!$A621,'Week 2 - Making'!$P:$P),0),"")</f>
        <v/>
      </c>
      <c r="L621" s="263" t="str">
        <f>IFERROR(ROUND(AVERAGEIF('Week 3 - Making'!$B:$B,'Product List'!$A621,'Week 3 - Making'!$P:$P),0),"")</f>
        <v/>
      </c>
      <c r="M621" s="7" t="str">
        <f>IFERROR(ROUND(AVERAGEIF('Week 4 - Making'!$B:$B,'Product List'!$A621,'Week 4 - Making'!$P:$P),0),"")</f>
        <v/>
      </c>
      <c r="N621" s="7" t="str">
        <f>IFERROR(ROUND(AVERAGEIF('Week 5 - Making'!$B:$B,'Product List'!$A621,'Week 5 - Making'!$P:$P),0),"")</f>
        <v/>
      </c>
      <c r="O621" s="7"/>
      <c r="P621" s="7">
        <f t="array" ref="P621">iferror(xlookup(C621,'Product Families'!A:A,'Product Families'!S:S),"")</f>
        <v>0</v>
      </c>
    </row>
    <row r="622" ht="14.25" customHeight="1">
      <c r="A622" s="122" t="s">
        <v>2089</v>
      </c>
      <c r="B622" s="270" t="s">
        <v>2090</v>
      </c>
      <c r="C622" s="122" t="s">
        <v>73</v>
      </c>
      <c r="D622" s="7">
        <f t="array" ref="D622">IFERROR(XLOOKUP($C622,'Product Families'!$A:$A,'Product Families'!$D:$D),"")</f>
        <v>17</v>
      </c>
      <c r="E622" s="7">
        <f t="array" ref="E622">IFERROR(XLOOKUP($C622,'Product Families'!$A:$A,'Product Families'!$E:$E),"")</f>
        <v>18</v>
      </c>
      <c r="F622" s="7">
        <f t="array" ref="F622">IFERROR(XLOOKUP($C622,'Product Families'!$A:$A,'Product Families'!$F:$F),"")</f>
        <v>19</v>
      </c>
      <c r="G622" s="7">
        <f t="array" ref="G622">IFERROR(XLOOKUP($C622,'Product Families'!$A:$A,'Product Families'!$G:$G),"")</f>
        <v>21</v>
      </c>
      <c r="J622" s="7" t="str">
        <f>IFERROR(ROUND(AVERAGEIF('Week 1 - Making'!$B:$B,'Product List'!$A622,'Week 1 - Making'!$P:$P),0),"")</f>
        <v/>
      </c>
      <c r="K622" s="7" t="str">
        <f>IFERROR(ROUND(AVERAGEIF('Week 2 - Making'!$B:$B,'Product List'!$A622,'Week 2 - Making'!$P:$P),0),"")</f>
        <v/>
      </c>
      <c r="L622" s="263" t="str">
        <f>IFERROR(ROUND(AVERAGEIF('Week 3 - Making'!$B:$B,'Product List'!$A622,'Week 3 - Making'!$P:$P),0),"")</f>
        <v/>
      </c>
      <c r="M622" s="7" t="str">
        <f>IFERROR(ROUND(AVERAGEIF('Week 4 - Making'!$B:$B,'Product List'!$A622,'Week 4 - Making'!$P:$P),0),"")</f>
        <v/>
      </c>
      <c r="N622" s="7" t="str">
        <f>IFERROR(ROUND(AVERAGEIF('Week 5 - Making'!$B:$B,'Product List'!$A622,'Week 5 - Making'!$P:$P),0),"")</f>
        <v/>
      </c>
      <c r="O622" s="7"/>
      <c r="P622" s="7">
        <f t="array" ref="P622">iferror(xlookup(C622,'Product Families'!A:A,'Product Families'!S:S),"")</f>
        <v>0</v>
      </c>
    </row>
    <row r="623" ht="14.25" customHeight="1">
      <c r="A623" s="122" t="s">
        <v>2092</v>
      </c>
      <c r="B623" s="270" t="s">
        <v>2093</v>
      </c>
      <c r="C623" s="122" t="s">
        <v>96</v>
      </c>
      <c r="D623" s="7">
        <f t="array" ref="D623">IFERROR(XLOOKUP($C623,'Product Families'!$A:$A,'Product Families'!$D:$D),"")</f>
        <v>14</v>
      </c>
      <c r="E623" s="7">
        <f t="array" ref="E623">IFERROR(XLOOKUP($C623,'Product Families'!$A:$A,'Product Families'!$E:$E),"")</f>
        <v>15</v>
      </c>
      <c r="F623" s="7">
        <f t="array" ref="F623">IFERROR(XLOOKUP($C623,'Product Families'!$A:$A,'Product Families'!$F:$F),"")</f>
        <v>16</v>
      </c>
      <c r="G623" s="7">
        <f t="array" ref="G623">IFERROR(XLOOKUP($C623,'Product Families'!$A:$A,'Product Families'!$G:$G),"")</f>
        <v>17</v>
      </c>
      <c r="J623" s="7" t="str">
        <f>IFERROR(ROUND(AVERAGEIF('Week 1 - Making'!$B:$B,'Product List'!$A623,'Week 1 - Making'!$P:$P),0),"")</f>
        <v/>
      </c>
      <c r="K623" s="7" t="str">
        <f>IFERROR(ROUND(AVERAGEIF('Week 2 - Making'!$B:$B,'Product List'!$A623,'Week 2 - Making'!$P:$P),0),"")</f>
        <v/>
      </c>
      <c r="L623" s="263" t="str">
        <f>IFERROR(ROUND(AVERAGEIF('Week 3 - Making'!$B:$B,'Product List'!$A623,'Week 3 - Making'!$P:$P),0),"")</f>
        <v/>
      </c>
      <c r="M623" s="7" t="str">
        <f>IFERROR(ROUND(AVERAGEIF('Week 4 - Making'!$B:$B,'Product List'!$A623,'Week 4 - Making'!$P:$P),0),"")</f>
        <v/>
      </c>
      <c r="N623" s="7" t="str">
        <f>IFERROR(ROUND(AVERAGEIF('Week 5 - Making'!$B:$B,'Product List'!$A623,'Week 5 - Making'!$P:$P),0),"")</f>
        <v/>
      </c>
      <c r="O623" s="7"/>
      <c r="P623" s="7">
        <f t="array" ref="P623">iferror(xlookup(C623,'Product Families'!A:A,'Product Families'!S:S),"")</f>
        <v>0</v>
      </c>
    </row>
    <row r="624" ht="14.25" customHeight="1">
      <c r="A624" s="122" t="s">
        <v>2094</v>
      </c>
      <c r="B624" s="270" t="s">
        <v>2095</v>
      </c>
      <c r="C624" s="122" t="s">
        <v>96</v>
      </c>
      <c r="D624" s="7">
        <f t="array" ref="D624">IFERROR(XLOOKUP($C624,'Product Families'!$A:$A,'Product Families'!$D:$D),"")</f>
        <v>14</v>
      </c>
      <c r="E624" s="7">
        <f t="array" ref="E624">IFERROR(XLOOKUP($C624,'Product Families'!$A:$A,'Product Families'!$E:$E),"")</f>
        <v>15</v>
      </c>
      <c r="F624" s="7">
        <f t="array" ref="F624">IFERROR(XLOOKUP($C624,'Product Families'!$A:$A,'Product Families'!$F:$F),"")</f>
        <v>16</v>
      </c>
      <c r="G624" s="7">
        <f t="array" ref="G624">IFERROR(XLOOKUP($C624,'Product Families'!$A:$A,'Product Families'!$G:$G),"")</f>
        <v>17</v>
      </c>
      <c r="J624" s="7" t="str">
        <f>IFERROR(ROUND(AVERAGEIF('Week 1 - Making'!$B:$B,'Product List'!$A624,'Week 1 - Making'!$P:$P),0),"")</f>
        <v/>
      </c>
      <c r="K624" s="7" t="str">
        <f>IFERROR(ROUND(AVERAGEIF('Week 2 - Making'!$B:$B,'Product List'!$A624,'Week 2 - Making'!$P:$P),0),"")</f>
        <v/>
      </c>
      <c r="L624" s="263" t="str">
        <f>IFERROR(ROUND(AVERAGEIF('Week 3 - Making'!$B:$B,'Product List'!$A624,'Week 3 - Making'!$P:$P),0),"")</f>
        <v/>
      </c>
      <c r="M624" s="7" t="str">
        <f>IFERROR(ROUND(AVERAGEIF('Week 4 - Making'!$B:$B,'Product List'!$A624,'Week 4 - Making'!$P:$P),0),"")</f>
        <v/>
      </c>
      <c r="N624" s="7" t="str">
        <f>IFERROR(ROUND(AVERAGEIF('Week 5 - Making'!$B:$B,'Product List'!$A624,'Week 5 - Making'!$P:$P),0),"")</f>
        <v/>
      </c>
      <c r="O624" s="7"/>
      <c r="P624" s="7">
        <f t="array" ref="P624">iferror(xlookup(C624,'Product Families'!A:A,'Product Families'!S:S),"")</f>
        <v>0</v>
      </c>
    </row>
    <row r="625" ht="14.25" customHeight="1">
      <c r="A625" s="122" t="s">
        <v>2096</v>
      </c>
      <c r="B625" s="270" t="s">
        <v>2097</v>
      </c>
      <c r="C625" s="122" t="s">
        <v>96</v>
      </c>
      <c r="D625" s="7">
        <f t="array" ref="D625">IFERROR(XLOOKUP($C625,'Product Families'!$A:$A,'Product Families'!$D:$D),"")</f>
        <v>14</v>
      </c>
      <c r="E625" s="7">
        <f t="array" ref="E625">IFERROR(XLOOKUP($C625,'Product Families'!$A:$A,'Product Families'!$E:$E),"")</f>
        <v>15</v>
      </c>
      <c r="F625" s="7">
        <f t="array" ref="F625">IFERROR(XLOOKUP($C625,'Product Families'!$A:$A,'Product Families'!$F:$F),"")</f>
        <v>16</v>
      </c>
      <c r="G625" s="7">
        <f t="array" ref="G625">IFERROR(XLOOKUP($C625,'Product Families'!$A:$A,'Product Families'!$G:$G),"")</f>
        <v>17</v>
      </c>
      <c r="J625" s="7" t="str">
        <f>IFERROR(ROUND(AVERAGEIF('Week 1 - Making'!$B:$B,'Product List'!$A625,'Week 1 - Making'!$P:$P),0),"")</f>
        <v/>
      </c>
      <c r="K625" s="7" t="str">
        <f>IFERROR(ROUND(AVERAGEIF('Week 2 - Making'!$B:$B,'Product List'!$A625,'Week 2 - Making'!$P:$P),0),"")</f>
        <v/>
      </c>
      <c r="L625" s="263" t="str">
        <f>IFERROR(ROUND(AVERAGEIF('Week 3 - Making'!$B:$B,'Product List'!$A625,'Week 3 - Making'!$P:$P),0),"")</f>
        <v/>
      </c>
      <c r="M625" s="7" t="str">
        <f>IFERROR(ROUND(AVERAGEIF('Week 4 - Making'!$B:$B,'Product List'!$A625,'Week 4 - Making'!$P:$P),0),"")</f>
        <v/>
      </c>
      <c r="N625" s="7" t="str">
        <f>IFERROR(ROUND(AVERAGEIF('Week 5 - Making'!$B:$B,'Product List'!$A625,'Week 5 - Making'!$P:$P),0),"")</f>
        <v/>
      </c>
      <c r="O625" s="7"/>
      <c r="P625" s="7">
        <f t="array" ref="P625">iferror(xlookup(C625,'Product Families'!A:A,'Product Families'!S:S),"")</f>
        <v>0</v>
      </c>
    </row>
    <row r="626" ht="14.25" customHeight="1">
      <c r="A626" s="122" t="s">
        <v>2098</v>
      </c>
      <c r="B626" s="270" t="s">
        <v>2099</v>
      </c>
      <c r="C626" s="122" t="s">
        <v>96</v>
      </c>
      <c r="D626" s="7">
        <f t="array" ref="D626">IFERROR(XLOOKUP($C626,'Product Families'!$A:$A,'Product Families'!$D:$D),"")</f>
        <v>14</v>
      </c>
      <c r="E626" s="7">
        <f t="array" ref="E626">IFERROR(XLOOKUP($C626,'Product Families'!$A:$A,'Product Families'!$E:$E),"")</f>
        <v>15</v>
      </c>
      <c r="F626" s="7">
        <f t="array" ref="F626">IFERROR(XLOOKUP($C626,'Product Families'!$A:$A,'Product Families'!$F:$F),"")</f>
        <v>16</v>
      </c>
      <c r="G626" s="7">
        <f t="array" ref="G626">IFERROR(XLOOKUP($C626,'Product Families'!$A:$A,'Product Families'!$G:$G),"")</f>
        <v>17</v>
      </c>
      <c r="J626" s="7" t="str">
        <f>IFERROR(ROUND(AVERAGEIF('Week 1 - Making'!$B:$B,'Product List'!$A626,'Week 1 - Making'!$P:$P),0),"")</f>
        <v/>
      </c>
      <c r="K626" s="7" t="str">
        <f>IFERROR(ROUND(AVERAGEIF('Week 2 - Making'!$B:$B,'Product List'!$A626,'Week 2 - Making'!$P:$P),0),"")</f>
        <v/>
      </c>
      <c r="L626" s="263" t="str">
        <f>IFERROR(ROUND(AVERAGEIF('Week 3 - Making'!$B:$B,'Product List'!$A626,'Week 3 - Making'!$P:$P),0),"")</f>
        <v/>
      </c>
      <c r="M626" s="7" t="str">
        <f>IFERROR(ROUND(AVERAGEIF('Week 4 - Making'!$B:$B,'Product List'!$A626,'Week 4 - Making'!$P:$P),0),"")</f>
        <v/>
      </c>
      <c r="N626" s="7" t="str">
        <f>IFERROR(ROUND(AVERAGEIF('Week 5 - Making'!$B:$B,'Product List'!$A626,'Week 5 - Making'!$P:$P),0),"")</f>
        <v/>
      </c>
      <c r="O626" s="7"/>
      <c r="P626" s="7">
        <f t="array" ref="P626">iferror(xlookup(C626,'Product Families'!A:A,'Product Families'!S:S),"")</f>
        <v>0</v>
      </c>
    </row>
    <row r="627" ht="14.25" customHeight="1">
      <c r="A627" s="122" t="s">
        <v>2100</v>
      </c>
      <c r="B627" s="270" t="s">
        <v>2101</v>
      </c>
      <c r="C627" s="122" t="s">
        <v>73</v>
      </c>
      <c r="D627" s="7">
        <f t="array" ref="D627">IFERROR(XLOOKUP($C627,'Product Families'!$A:$A,'Product Families'!$D:$D),"")</f>
        <v>17</v>
      </c>
      <c r="E627" s="7">
        <f t="array" ref="E627">IFERROR(XLOOKUP($C627,'Product Families'!$A:$A,'Product Families'!$E:$E),"")</f>
        <v>18</v>
      </c>
      <c r="F627" s="7">
        <f t="array" ref="F627">IFERROR(XLOOKUP($C627,'Product Families'!$A:$A,'Product Families'!$F:$F),"")</f>
        <v>19</v>
      </c>
      <c r="G627" s="7">
        <f t="array" ref="G627">IFERROR(XLOOKUP($C627,'Product Families'!$A:$A,'Product Families'!$G:$G),"")</f>
        <v>21</v>
      </c>
      <c r="J627" s="7" t="str">
        <f>IFERROR(ROUND(AVERAGEIF('Week 1 - Making'!$B:$B,'Product List'!$A627,'Week 1 - Making'!$P:$P),0),"")</f>
        <v/>
      </c>
      <c r="K627" s="7" t="str">
        <f>IFERROR(ROUND(AVERAGEIF('Week 2 - Making'!$B:$B,'Product List'!$A627,'Week 2 - Making'!$P:$P),0),"")</f>
        <v/>
      </c>
      <c r="L627" s="263" t="str">
        <f>IFERROR(ROUND(AVERAGEIF('Week 3 - Making'!$B:$B,'Product List'!$A627,'Week 3 - Making'!$P:$P),0),"")</f>
        <v/>
      </c>
      <c r="M627" s="7" t="str">
        <f>IFERROR(ROUND(AVERAGEIF('Week 4 - Making'!$B:$B,'Product List'!$A627,'Week 4 - Making'!$P:$P),0),"")</f>
        <v/>
      </c>
      <c r="N627" s="7" t="str">
        <f>IFERROR(ROUND(AVERAGEIF('Week 5 - Making'!$B:$B,'Product List'!$A627,'Week 5 - Making'!$P:$P),0),"")</f>
        <v/>
      </c>
      <c r="O627" s="7"/>
      <c r="P627" s="7">
        <f t="array" ref="P627">iferror(xlookup(C627,'Product Families'!A:A,'Product Families'!S:S),"")</f>
        <v>0</v>
      </c>
    </row>
    <row r="628" ht="14.25" customHeight="1">
      <c r="A628" s="122" t="s">
        <v>2102</v>
      </c>
      <c r="B628" s="270" t="s">
        <v>2103</v>
      </c>
      <c r="C628" s="122" t="s">
        <v>96</v>
      </c>
      <c r="D628" s="7">
        <f t="array" ref="D628">IFERROR(XLOOKUP($C628,'Product Families'!$A:$A,'Product Families'!$D:$D),"")</f>
        <v>14</v>
      </c>
      <c r="E628" s="7">
        <f t="array" ref="E628">IFERROR(XLOOKUP($C628,'Product Families'!$A:$A,'Product Families'!$E:$E),"")</f>
        <v>15</v>
      </c>
      <c r="F628" s="7">
        <f t="array" ref="F628">IFERROR(XLOOKUP($C628,'Product Families'!$A:$A,'Product Families'!$F:$F),"")</f>
        <v>16</v>
      </c>
      <c r="G628" s="7">
        <f t="array" ref="G628">IFERROR(XLOOKUP($C628,'Product Families'!$A:$A,'Product Families'!$G:$G),"")</f>
        <v>17</v>
      </c>
      <c r="J628" s="7" t="str">
        <f>IFERROR(ROUND(AVERAGEIF('Week 1 - Making'!$B:$B,'Product List'!$A628,'Week 1 - Making'!$P:$P),0),"")</f>
        <v/>
      </c>
      <c r="K628" s="7" t="str">
        <f>IFERROR(ROUND(AVERAGEIF('Week 2 - Making'!$B:$B,'Product List'!$A628,'Week 2 - Making'!$P:$P),0),"")</f>
        <v/>
      </c>
      <c r="L628" s="263" t="str">
        <f>IFERROR(ROUND(AVERAGEIF('Week 3 - Making'!$B:$B,'Product List'!$A628,'Week 3 - Making'!$P:$P),0),"")</f>
        <v/>
      </c>
      <c r="M628" s="7" t="str">
        <f>IFERROR(ROUND(AVERAGEIF('Week 4 - Making'!$B:$B,'Product List'!$A628,'Week 4 - Making'!$P:$P),0),"")</f>
        <v/>
      </c>
      <c r="N628" s="7" t="str">
        <f>IFERROR(ROUND(AVERAGEIF('Week 5 - Making'!$B:$B,'Product List'!$A628,'Week 5 - Making'!$P:$P),0),"")</f>
        <v/>
      </c>
      <c r="O628" s="7"/>
      <c r="P628" s="7">
        <f t="array" ref="P628">iferror(xlookup(C628,'Product Families'!A:A,'Product Families'!S:S),"")</f>
        <v>0</v>
      </c>
    </row>
    <row r="629" ht="14.25" customHeight="1">
      <c r="A629" s="122" t="s">
        <v>2104</v>
      </c>
      <c r="B629" s="270" t="s">
        <v>2105</v>
      </c>
      <c r="C629" s="122" t="s">
        <v>73</v>
      </c>
      <c r="D629" s="7">
        <f t="array" ref="D629">IFERROR(XLOOKUP($C629,'Product Families'!$A:$A,'Product Families'!$D:$D),"")</f>
        <v>17</v>
      </c>
      <c r="E629" s="7">
        <f t="array" ref="E629">IFERROR(XLOOKUP($C629,'Product Families'!$A:$A,'Product Families'!$E:$E),"")</f>
        <v>18</v>
      </c>
      <c r="F629" s="7">
        <f t="array" ref="F629">IFERROR(XLOOKUP($C629,'Product Families'!$A:$A,'Product Families'!$F:$F),"")</f>
        <v>19</v>
      </c>
      <c r="G629" s="7">
        <f t="array" ref="G629">IFERROR(XLOOKUP($C629,'Product Families'!$A:$A,'Product Families'!$G:$G),"")</f>
        <v>21</v>
      </c>
      <c r="J629" s="7" t="str">
        <f>IFERROR(ROUND(AVERAGEIF('Week 1 - Making'!$B:$B,'Product List'!$A629,'Week 1 - Making'!$P:$P),0),"")</f>
        <v/>
      </c>
      <c r="K629" s="7" t="str">
        <f>IFERROR(ROUND(AVERAGEIF('Week 2 - Making'!$B:$B,'Product List'!$A629,'Week 2 - Making'!$P:$P),0),"")</f>
        <v/>
      </c>
      <c r="L629" s="263" t="str">
        <f>IFERROR(ROUND(AVERAGEIF('Week 3 - Making'!$B:$B,'Product List'!$A629,'Week 3 - Making'!$P:$P),0),"")</f>
        <v/>
      </c>
      <c r="M629" s="7" t="str">
        <f>IFERROR(ROUND(AVERAGEIF('Week 4 - Making'!$B:$B,'Product List'!$A629,'Week 4 - Making'!$P:$P),0),"")</f>
        <v/>
      </c>
      <c r="N629" s="7" t="str">
        <f>IFERROR(ROUND(AVERAGEIF('Week 5 - Making'!$B:$B,'Product List'!$A629,'Week 5 - Making'!$P:$P),0),"")</f>
        <v/>
      </c>
      <c r="O629" s="7"/>
      <c r="P629" s="7">
        <f t="array" ref="P629">iferror(xlookup(C629,'Product Families'!A:A,'Product Families'!S:S),"")</f>
        <v>0</v>
      </c>
    </row>
    <row r="630" ht="14.25" customHeight="1">
      <c r="A630" s="122" t="s">
        <v>2107</v>
      </c>
      <c r="B630" s="270" t="s">
        <v>2108</v>
      </c>
      <c r="C630" s="122" t="s">
        <v>96</v>
      </c>
      <c r="D630" s="7">
        <f t="array" ref="D630">IFERROR(XLOOKUP($C630,'Product Families'!$A:$A,'Product Families'!$D:$D),"")</f>
        <v>14</v>
      </c>
      <c r="E630" s="7">
        <f t="array" ref="E630">IFERROR(XLOOKUP($C630,'Product Families'!$A:$A,'Product Families'!$E:$E),"")</f>
        <v>15</v>
      </c>
      <c r="F630" s="7">
        <f t="array" ref="F630">IFERROR(XLOOKUP($C630,'Product Families'!$A:$A,'Product Families'!$F:$F),"")</f>
        <v>16</v>
      </c>
      <c r="G630" s="7">
        <f t="array" ref="G630">IFERROR(XLOOKUP($C630,'Product Families'!$A:$A,'Product Families'!$G:$G),"")</f>
        <v>17</v>
      </c>
      <c r="J630" s="7" t="str">
        <f>IFERROR(ROUND(AVERAGEIF('Week 1 - Making'!$B:$B,'Product List'!$A630,'Week 1 - Making'!$P:$P),0),"")</f>
        <v/>
      </c>
      <c r="K630" s="7" t="str">
        <f>IFERROR(ROUND(AVERAGEIF('Week 2 - Making'!$B:$B,'Product List'!$A630,'Week 2 - Making'!$P:$P),0),"")</f>
        <v/>
      </c>
      <c r="L630" s="263" t="str">
        <f>IFERROR(ROUND(AVERAGEIF('Week 3 - Making'!$B:$B,'Product List'!$A630,'Week 3 - Making'!$P:$P),0),"")</f>
        <v/>
      </c>
      <c r="M630" s="7" t="str">
        <f>IFERROR(ROUND(AVERAGEIF('Week 4 - Making'!$B:$B,'Product List'!$A630,'Week 4 - Making'!$P:$P),0),"")</f>
        <v/>
      </c>
      <c r="N630" s="7" t="str">
        <f>IFERROR(ROUND(AVERAGEIF('Week 5 - Making'!$B:$B,'Product List'!$A630,'Week 5 - Making'!$P:$P),0),"")</f>
        <v/>
      </c>
      <c r="O630" s="7"/>
      <c r="P630" s="7">
        <f t="array" ref="P630">iferror(xlookup(C630,'Product Families'!A:A,'Product Families'!S:S),"")</f>
        <v>0</v>
      </c>
    </row>
    <row r="631" ht="14.25" customHeight="1">
      <c r="A631" s="122" t="s">
        <v>2109</v>
      </c>
      <c r="B631" s="270" t="s">
        <v>2110</v>
      </c>
      <c r="C631" s="122" t="s">
        <v>73</v>
      </c>
      <c r="D631" s="7">
        <f t="array" ref="D631">IFERROR(XLOOKUP($C631,'Product Families'!$A:$A,'Product Families'!$D:$D),"")</f>
        <v>17</v>
      </c>
      <c r="E631" s="7">
        <f t="array" ref="E631">IFERROR(XLOOKUP($C631,'Product Families'!$A:$A,'Product Families'!$E:$E),"")</f>
        <v>18</v>
      </c>
      <c r="F631" s="7">
        <f t="array" ref="F631">IFERROR(XLOOKUP($C631,'Product Families'!$A:$A,'Product Families'!$F:$F),"")</f>
        <v>19</v>
      </c>
      <c r="G631" s="7">
        <f t="array" ref="G631">IFERROR(XLOOKUP($C631,'Product Families'!$A:$A,'Product Families'!$G:$G),"")</f>
        <v>21</v>
      </c>
      <c r="J631" s="7" t="str">
        <f>IFERROR(ROUND(AVERAGEIF('Week 1 - Making'!$B:$B,'Product List'!$A631,'Week 1 - Making'!$P:$P),0),"")</f>
        <v/>
      </c>
      <c r="K631" s="7" t="str">
        <f>IFERROR(ROUND(AVERAGEIF('Week 2 - Making'!$B:$B,'Product List'!$A631,'Week 2 - Making'!$P:$P),0),"")</f>
        <v/>
      </c>
      <c r="L631" s="263" t="str">
        <f>IFERROR(ROUND(AVERAGEIF('Week 3 - Making'!$B:$B,'Product List'!$A631,'Week 3 - Making'!$P:$P),0),"")</f>
        <v/>
      </c>
      <c r="M631" s="7" t="str">
        <f>IFERROR(ROUND(AVERAGEIF('Week 4 - Making'!$B:$B,'Product List'!$A631,'Week 4 - Making'!$P:$P),0),"")</f>
        <v/>
      </c>
      <c r="N631" s="7" t="str">
        <f>IFERROR(ROUND(AVERAGEIF('Week 5 - Making'!$B:$B,'Product List'!$A631,'Week 5 - Making'!$P:$P),0),"")</f>
        <v/>
      </c>
      <c r="O631" s="7"/>
      <c r="P631" s="7">
        <f t="array" ref="P631">iferror(xlookup(C631,'Product Families'!A:A,'Product Families'!S:S),"")</f>
        <v>0</v>
      </c>
    </row>
    <row r="632" ht="14.25" customHeight="1">
      <c r="A632" s="122" t="s">
        <v>2111</v>
      </c>
      <c r="B632" s="270" t="s">
        <v>2112</v>
      </c>
      <c r="C632" s="122" t="s">
        <v>96</v>
      </c>
      <c r="D632" s="7">
        <f t="array" ref="D632">IFERROR(XLOOKUP($C632,'Product Families'!$A:$A,'Product Families'!$D:$D),"")</f>
        <v>14</v>
      </c>
      <c r="E632" s="7">
        <f t="array" ref="E632">IFERROR(XLOOKUP($C632,'Product Families'!$A:$A,'Product Families'!$E:$E),"")</f>
        <v>15</v>
      </c>
      <c r="F632" s="7">
        <f t="array" ref="F632">IFERROR(XLOOKUP($C632,'Product Families'!$A:$A,'Product Families'!$F:$F),"")</f>
        <v>16</v>
      </c>
      <c r="G632" s="7">
        <f t="array" ref="G632">IFERROR(XLOOKUP($C632,'Product Families'!$A:$A,'Product Families'!$G:$G),"")</f>
        <v>17</v>
      </c>
      <c r="J632" s="7" t="str">
        <f>IFERROR(ROUND(AVERAGEIF('Week 1 - Making'!$B:$B,'Product List'!$A632,'Week 1 - Making'!$P:$P),0),"")</f>
        <v/>
      </c>
      <c r="K632" s="7" t="str">
        <f>IFERROR(ROUND(AVERAGEIF('Week 2 - Making'!$B:$B,'Product List'!$A632,'Week 2 - Making'!$P:$P),0),"")</f>
        <v/>
      </c>
      <c r="L632" s="263" t="str">
        <f>IFERROR(ROUND(AVERAGEIF('Week 3 - Making'!$B:$B,'Product List'!$A632,'Week 3 - Making'!$P:$P),0),"")</f>
        <v/>
      </c>
      <c r="M632" s="7" t="str">
        <f>IFERROR(ROUND(AVERAGEIF('Week 4 - Making'!$B:$B,'Product List'!$A632,'Week 4 - Making'!$P:$P),0),"")</f>
        <v/>
      </c>
      <c r="N632" s="7" t="str">
        <f>IFERROR(ROUND(AVERAGEIF('Week 5 - Making'!$B:$B,'Product List'!$A632,'Week 5 - Making'!$P:$P),0),"")</f>
        <v/>
      </c>
      <c r="O632" s="7"/>
      <c r="P632" s="7">
        <f t="array" ref="P632">iferror(xlookup(C632,'Product Families'!A:A,'Product Families'!S:S),"")</f>
        <v>0</v>
      </c>
    </row>
    <row r="633" ht="14.25" customHeight="1">
      <c r="A633" s="122" t="s">
        <v>2114</v>
      </c>
      <c r="B633" s="270" t="s">
        <v>2115</v>
      </c>
      <c r="C633" s="122" t="s">
        <v>73</v>
      </c>
      <c r="D633" s="7">
        <f t="array" ref="D633">IFERROR(XLOOKUP($C633,'Product Families'!$A:$A,'Product Families'!$D:$D),"")</f>
        <v>17</v>
      </c>
      <c r="E633" s="7">
        <f t="array" ref="E633">IFERROR(XLOOKUP($C633,'Product Families'!$A:$A,'Product Families'!$E:$E),"")</f>
        <v>18</v>
      </c>
      <c r="F633" s="7">
        <f t="array" ref="F633">IFERROR(XLOOKUP($C633,'Product Families'!$A:$A,'Product Families'!$F:$F),"")</f>
        <v>19</v>
      </c>
      <c r="G633" s="7">
        <f t="array" ref="G633">IFERROR(XLOOKUP($C633,'Product Families'!$A:$A,'Product Families'!$G:$G),"")</f>
        <v>21</v>
      </c>
      <c r="J633" s="7" t="str">
        <f>IFERROR(ROUND(AVERAGEIF('Week 1 - Making'!$B:$B,'Product List'!$A633,'Week 1 - Making'!$P:$P),0),"")</f>
        <v/>
      </c>
      <c r="K633" s="7" t="str">
        <f>IFERROR(ROUND(AVERAGEIF('Week 2 - Making'!$B:$B,'Product List'!$A633,'Week 2 - Making'!$P:$P),0),"")</f>
        <v/>
      </c>
      <c r="L633" s="263" t="str">
        <f>IFERROR(ROUND(AVERAGEIF('Week 3 - Making'!$B:$B,'Product List'!$A633,'Week 3 - Making'!$P:$P),0),"")</f>
        <v/>
      </c>
      <c r="M633" s="7" t="str">
        <f>IFERROR(ROUND(AVERAGEIF('Week 4 - Making'!$B:$B,'Product List'!$A633,'Week 4 - Making'!$P:$P),0),"")</f>
        <v/>
      </c>
      <c r="N633" s="7" t="str">
        <f>IFERROR(ROUND(AVERAGEIF('Week 5 - Making'!$B:$B,'Product List'!$A633,'Week 5 - Making'!$P:$P),0),"")</f>
        <v/>
      </c>
      <c r="O633" s="7"/>
      <c r="P633" s="7">
        <f t="array" ref="P633">iferror(xlookup(C633,'Product Families'!A:A,'Product Families'!S:S),"")</f>
        <v>0</v>
      </c>
    </row>
    <row r="634" ht="14.25" customHeight="1">
      <c r="A634" s="122" t="s">
        <v>2116</v>
      </c>
      <c r="B634" s="270" t="s">
        <v>2117</v>
      </c>
      <c r="C634" s="122" t="s">
        <v>73</v>
      </c>
      <c r="D634" s="7">
        <f t="array" ref="D634">IFERROR(XLOOKUP($C634,'Product Families'!$A:$A,'Product Families'!$D:$D),"")</f>
        <v>17</v>
      </c>
      <c r="E634" s="7">
        <f t="array" ref="E634">IFERROR(XLOOKUP($C634,'Product Families'!$A:$A,'Product Families'!$E:$E),"")</f>
        <v>18</v>
      </c>
      <c r="F634" s="7">
        <f t="array" ref="F634">IFERROR(XLOOKUP($C634,'Product Families'!$A:$A,'Product Families'!$F:$F),"")</f>
        <v>19</v>
      </c>
      <c r="G634" s="7">
        <f t="array" ref="G634">IFERROR(XLOOKUP($C634,'Product Families'!$A:$A,'Product Families'!$G:$G),"")</f>
        <v>21</v>
      </c>
      <c r="J634" s="7" t="str">
        <f>IFERROR(ROUND(AVERAGEIF('Week 1 - Making'!$B:$B,'Product List'!$A634,'Week 1 - Making'!$P:$P),0),"")</f>
        <v/>
      </c>
      <c r="K634" s="7" t="str">
        <f>IFERROR(ROUND(AVERAGEIF('Week 2 - Making'!$B:$B,'Product List'!$A634,'Week 2 - Making'!$P:$P),0),"")</f>
        <v/>
      </c>
      <c r="L634" s="263" t="str">
        <f>IFERROR(ROUND(AVERAGEIF('Week 3 - Making'!$B:$B,'Product List'!$A634,'Week 3 - Making'!$P:$P),0),"")</f>
        <v/>
      </c>
      <c r="M634" s="7" t="str">
        <f>IFERROR(ROUND(AVERAGEIF('Week 4 - Making'!$B:$B,'Product List'!$A634,'Week 4 - Making'!$P:$P),0),"")</f>
        <v/>
      </c>
      <c r="N634" s="7" t="str">
        <f>IFERROR(ROUND(AVERAGEIF('Week 5 - Making'!$B:$B,'Product List'!$A634,'Week 5 - Making'!$P:$P),0),"")</f>
        <v/>
      </c>
      <c r="O634" s="7"/>
      <c r="P634" s="7">
        <f t="array" ref="P634">iferror(xlookup(C634,'Product Families'!A:A,'Product Families'!S:S),"")</f>
        <v>0</v>
      </c>
    </row>
    <row r="635" ht="14.25" customHeight="1">
      <c r="A635" s="122" t="s">
        <v>2118</v>
      </c>
      <c r="B635" s="270" t="s">
        <v>2119</v>
      </c>
      <c r="C635" s="122" t="s">
        <v>73</v>
      </c>
      <c r="D635" s="7">
        <f t="array" ref="D635">IFERROR(XLOOKUP($C635,'Product Families'!$A:$A,'Product Families'!$D:$D),"")</f>
        <v>17</v>
      </c>
      <c r="E635" s="7">
        <f t="array" ref="E635">IFERROR(XLOOKUP($C635,'Product Families'!$A:$A,'Product Families'!$E:$E),"")</f>
        <v>18</v>
      </c>
      <c r="F635" s="7">
        <f t="array" ref="F635">IFERROR(XLOOKUP($C635,'Product Families'!$A:$A,'Product Families'!$F:$F),"")</f>
        <v>19</v>
      </c>
      <c r="G635" s="7">
        <f t="array" ref="G635">IFERROR(XLOOKUP($C635,'Product Families'!$A:$A,'Product Families'!$G:$G),"")</f>
        <v>21</v>
      </c>
      <c r="J635" s="7" t="str">
        <f>IFERROR(ROUND(AVERAGEIF('Week 1 - Making'!$B:$B,'Product List'!$A635,'Week 1 - Making'!$P:$P),0),"")</f>
        <v/>
      </c>
      <c r="K635" s="7" t="str">
        <f>IFERROR(ROUND(AVERAGEIF('Week 2 - Making'!$B:$B,'Product List'!$A635,'Week 2 - Making'!$P:$P),0),"")</f>
        <v/>
      </c>
      <c r="L635" s="263" t="str">
        <f>IFERROR(ROUND(AVERAGEIF('Week 3 - Making'!$B:$B,'Product List'!$A635,'Week 3 - Making'!$P:$P),0),"")</f>
        <v/>
      </c>
      <c r="M635" s="7" t="str">
        <f>IFERROR(ROUND(AVERAGEIF('Week 4 - Making'!$B:$B,'Product List'!$A635,'Week 4 - Making'!$P:$P),0),"")</f>
        <v/>
      </c>
      <c r="N635" s="7" t="str">
        <f>IFERROR(ROUND(AVERAGEIF('Week 5 - Making'!$B:$B,'Product List'!$A635,'Week 5 - Making'!$P:$P),0),"")</f>
        <v/>
      </c>
      <c r="O635" s="7"/>
      <c r="P635" s="7">
        <f t="array" ref="P635">iferror(xlookup(C635,'Product Families'!A:A,'Product Families'!S:S),"")</f>
        <v>0</v>
      </c>
    </row>
    <row r="636" ht="14.25" customHeight="1">
      <c r="A636" s="122" t="s">
        <v>2121</v>
      </c>
      <c r="B636" s="270" t="s">
        <v>2122</v>
      </c>
      <c r="C636" s="122" t="s">
        <v>73</v>
      </c>
      <c r="D636" s="7">
        <f t="array" ref="D636">IFERROR(XLOOKUP($C636,'Product Families'!$A:$A,'Product Families'!$D:$D),"")</f>
        <v>17</v>
      </c>
      <c r="E636" s="7">
        <f t="array" ref="E636">IFERROR(XLOOKUP($C636,'Product Families'!$A:$A,'Product Families'!$E:$E),"")</f>
        <v>18</v>
      </c>
      <c r="F636" s="7">
        <f t="array" ref="F636">IFERROR(XLOOKUP($C636,'Product Families'!$A:$A,'Product Families'!$F:$F),"")</f>
        <v>19</v>
      </c>
      <c r="G636" s="7">
        <f t="array" ref="G636">IFERROR(XLOOKUP($C636,'Product Families'!$A:$A,'Product Families'!$G:$G),"")</f>
        <v>21</v>
      </c>
      <c r="J636" s="7" t="str">
        <f>IFERROR(ROUND(AVERAGEIF('Week 1 - Making'!$B:$B,'Product List'!$A636,'Week 1 - Making'!$P:$P),0),"")</f>
        <v/>
      </c>
      <c r="K636" s="7" t="str">
        <f>IFERROR(ROUND(AVERAGEIF('Week 2 - Making'!$B:$B,'Product List'!$A636,'Week 2 - Making'!$P:$P),0),"")</f>
        <v/>
      </c>
      <c r="L636" s="263" t="str">
        <f>IFERROR(ROUND(AVERAGEIF('Week 3 - Making'!$B:$B,'Product List'!$A636,'Week 3 - Making'!$P:$P),0),"")</f>
        <v/>
      </c>
      <c r="M636" s="7" t="str">
        <f>IFERROR(ROUND(AVERAGEIF('Week 4 - Making'!$B:$B,'Product List'!$A636,'Week 4 - Making'!$P:$P),0),"")</f>
        <v/>
      </c>
      <c r="N636" s="7" t="str">
        <f>IFERROR(ROUND(AVERAGEIF('Week 5 - Making'!$B:$B,'Product List'!$A636,'Week 5 - Making'!$P:$P),0),"")</f>
        <v/>
      </c>
      <c r="O636" s="7"/>
      <c r="P636" s="7">
        <f t="array" ref="P636">iferror(xlookup(C636,'Product Families'!A:A,'Product Families'!S:S),"")</f>
        <v>0</v>
      </c>
    </row>
    <row r="637" ht="14.25" customHeight="1">
      <c r="A637" s="122" t="s">
        <v>2124</v>
      </c>
      <c r="B637" s="270" t="s">
        <v>2125</v>
      </c>
      <c r="C637" s="122" t="s">
        <v>73</v>
      </c>
      <c r="D637" s="7">
        <f t="array" ref="D637">IFERROR(XLOOKUP($C637,'Product Families'!$A:$A,'Product Families'!$D:$D),"")</f>
        <v>17</v>
      </c>
      <c r="E637" s="7">
        <f t="array" ref="E637">IFERROR(XLOOKUP($C637,'Product Families'!$A:$A,'Product Families'!$E:$E),"")</f>
        <v>18</v>
      </c>
      <c r="F637" s="7">
        <f t="array" ref="F637">IFERROR(XLOOKUP($C637,'Product Families'!$A:$A,'Product Families'!$F:$F),"")</f>
        <v>19</v>
      </c>
      <c r="G637" s="7">
        <f t="array" ref="G637">IFERROR(XLOOKUP($C637,'Product Families'!$A:$A,'Product Families'!$G:$G),"")</f>
        <v>21</v>
      </c>
      <c r="J637" s="7" t="str">
        <f>IFERROR(ROUND(AVERAGEIF('Week 1 - Making'!$B:$B,'Product List'!$A637,'Week 1 - Making'!$P:$P),0),"")</f>
        <v/>
      </c>
      <c r="K637" s="7" t="str">
        <f>IFERROR(ROUND(AVERAGEIF('Week 2 - Making'!$B:$B,'Product List'!$A637,'Week 2 - Making'!$P:$P),0),"")</f>
        <v/>
      </c>
      <c r="L637" s="263" t="str">
        <f>IFERROR(ROUND(AVERAGEIF('Week 3 - Making'!$B:$B,'Product List'!$A637,'Week 3 - Making'!$P:$P),0),"")</f>
        <v/>
      </c>
      <c r="M637" s="7" t="str">
        <f>IFERROR(ROUND(AVERAGEIF('Week 4 - Making'!$B:$B,'Product List'!$A637,'Week 4 - Making'!$P:$P),0),"")</f>
        <v/>
      </c>
      <c r="N637" s="7" t="str">
        <f>IFERROR(ROUND(AVERAGEIF('Week 5 - Making'!$B:$B,'Product List'!$A637,'Week 5 - Making'!$P:$P),0),"")</f>
        <v/>
      </c>
      <c r="O637" s="7"/>
      <c r="P637" s="7">
        <f t="array" ref="P637">iferror(xlookup(C637,'Product Families'!A:A,'Product Families'!S:S),"")</f>
        <v>0</v>
      </c>
    </row>
    <row r="638" ht="14.25" customHeight="1">
      <c r="A638" s="122" t="s">
        <v>2127</v>
      </c>
      <c r="B638" s="270" t="s">
        <v>2128</v>
      </c>
      <c r="C638" s="122" t="s">
        <v>96</v>
      </c>
      <c r="D638" s="7">
        <f t="array" ref="D638">IFERROR(XLOOKUP($C638,'Product Families'!$A:$A,'Product Families'!$D:$D),"")</f>
        <v>14</v>
      </c>
      <c r="E638" s="7">
        <f t="array" ref="E638">IFERROR(XLOOKUP($C638,'Product Families'!$A:$A,'Product Families'!$E:$E),"")</f>
        <v>15</v>
      </c>
      <c r="F638" s="7">
        <f t="array" ref="F638">IFERROR(XLOOKUP($C638,'Product Families'!$A:$A,'Product Families'!$F:$F),"")</f>
        <v>16</v>
      </c>
      <c r="G638" s="7">
        <f t="array" ref="G638">IFERROR(XLOOKUP($C638,'Product Families'!$A:$A,'Product Families'!$G:$G),"")</f>
        <v>17</v>
      </c>
      <c r="J638" s="7" t="str">
        <f>IFERROR(ROUND(AVERAGEIF('Week 1 - Making'!$B:$B,'Product List'!$A638,'Week 1 - Making'!$P:$P),0),"")</f>
        <v/>
      </c>
      <c r="K638" s="7" t="str">
        <f>IFERROR(ROUND(AVERAGEIF('Week 2 - Making'!$B:$B,'Product List'!$A638,'Week 2 - Making'!$P:$P),0),"")</f>
        <v/>
      </c>
      <c r="L638" s="263" t="str">
        <f>IFERROR(ROUND(AVERAGEIF('Week 3 - Making'!$B:$B,'Product List'!$A638,'Week 3 - Making'!$P:$P),0),"")</f>
        <v/>
      </c>
      <c r="M638" s="7" t="str">
        <f>IFERROR(ROUND(AVERAGEIF('Week 4 - Making'!$B:$B,'Product List'!$A638,'Week 4 - Making'!$P:$P),0),"")</f>
        <v/>
      </c>
      <c r="N638" s="7" t="str">
        <f>IFERROR(ROUND(AVERAGEIF('Week 5 - Making'!$B:$B,'Product List'!$A638,'Week 5 - Making'!$P:$P),0),"")</f>
        <v/>
      </c>
      <c r="O638" s="7"/>
      <c r="P638" s="7">
        <f t="array" ref="P638">iferror(xlookup(C638,'Product Families'!A:A,'Product Families'!S:S),"")</f>
        <v>0</v>
      </c>
    </row>
    <row r="639" ht="14.25" customHeight="1">
      <c r="A639" s="122" t="s">
        <v>2129</v>
      </c>
      <c r="B639" s="270" t="s">
        <v>2130</v>
      </c>
      <c r="C639" s="122" t="s">
        <v>96</v>
      </c>
      <c r="D639" s="7">
        <f t="array" ref="D639">IFERROR(XLOOKUP($C639,'Product Families'!$A:$A,'Product Families'!$D:$D),"")</f>
        <v>14</v>
      </c>
      <c r="E639" s="7">
        <f t="array" ref="E639">IFERROR(XLOOKUP($C639,'Product Families'!$A:$A,'Product Families'!$E:$E),"")</f>
        <v>15</v>
      </c>
      <c r="F639" s="7">
        <f t="array" ref="F639">IFERROR(XLOOKUP($C639,'Product Families'!$A:$A,'Product Families'!$F:$F),"")</f>
        <v>16</v>
      </c>
      <c r="G639" s="7">
        <f t="array" ref="G639">IFERROR(XLOOKUP($C639,'Product Families'!$A:$A,'Product Families'!$G:$G),"")</f>
        <v>17</v>
      </c>
      <c r="J639" s="7" t="str">
        <f>IFERROR(ROUND(AVERAGEIF('Week 1 - Making'!$B:$B,'Product List'!$A639,'Week 1 - Making'!$P:$P),0),"")</f>
        <v/>
      </c>
      <c r="K639" s="7" t="str">
        <f>IFERROR(ROUND(AVERAGEIF('Week 2 - Making'!$B:$B,'Product List'!$A639,'Week 2 - Making'!$P:$P),0),"")</f>
        <v/>
      </c>
      <c r="L639" s="263" t="str">
        <f>IFERROR(ROUND(AVERAGEIF('Week 3 - Making'!$B:$B,'Product List'!$A639,'Week 3 - Making'!$P:$P),0),"")</f>
        <v/>
      </c>
      <c r="M639" s="7" t="str">
        <f>IFERROR(ROUND(AVERAGEIF('Week 4 - Making'!$B:$B,'Product List'!$A639,'Week 4 - Making'!$P:$P),0),"")</f>
        <v/>
      </c>
      <c r="N639" s="7" t="str">
        <f>IFERROR(ROUND(AVERAGEIF('Week 5 - Making'!$B:$B,'Product List'!$A639,'Week 5 - Making'!$P:$P),0),"")</f>
        <v/>
      </c>
      <c r="O639" s="7"/>
      <c r="P639" s="7">
        <f t="array" ref="P639">iferror(xlookup(C639,'Product Families'!A:A,'Product Families'!S:S),"")</f>
        <v>0</v>
      </c>
    </row>
    <row r="640" ht="14.25" customHeight="1">
      <c r="A640" s="122" t="s">
        <v>2131</v>
      </c>
      <c r="B640" s="270" t="s">
        <v>2132</v>
      </c>
      <c r="C640" s="122" t="s">
        <v>96</v>
      </c>
      <c r="D640" s="7">
        <f t="array" ref="D640">IFERROR(XLOOKUP($C640,'Product Families'!$A:$A,'Product Families'!$D:$D),"")</f>
        <v>14</v>
      </c>
      <c r="E640" s="7">
        <f t="array" ref="E640">IFERROR(XLOOKUP($C640,'Product Families'!$A:$A,'Product Families'!$E:$E),"")</f>
        <v>15</v>
      </c>
      <c r="F640" s="7">
        <f t="array" ref="F640">IFERROR(XLOOKUP($C640,'Product Families'!$A:$A,'Product Families'!$F:$F),"")</f>
        <v>16</v>
      </c>
      <c r="G640" s="7">
        <f t="array" ref="G640">IFERROR(XLOOKUP($C640,'Product Families'!$A:$A,'Product Families'!$G:$G),"")</f>
        <v>17</v>
      </c>
      <c r="J640" s="7" t="str">
        <f>IFERROR(ROUND(AVERAGEIF('Week 1 - Making'!$B:$B,'Product List'!$A640,'Week 1 - Making'!$P:$P),0),"")</f>
        <v/>
      </c>
      <c r="K640" s="7" t="str">
        <f>IFERROR(ROUND(AVERAGEIF('Week 2 - Making'!$B:$B,'Product List'!$A640,'Week 2 - Making'!$P:$P),0),"")</f>
        <v/>
      </c>
      <c r="L640" s="263" t="str">
        <f>IFERROR(ROUND(AVERAGEIF('Week 3 - Making'!$B:$B,'Product List'!$A640,'Week 3 - Making'!$P:$P),0),"")</f>
        <v/>
      </c>
      <c r="M640" s="7" t="str">
        <f>IFERROR(ROUND(AVERAGEIF('Week 4 - Making'!$B:$B,'Product List'!$A640,'Week 4 - Making'!$P:$P),0),"")</f>
        <v/>
      </c>
      <c r="N640" s="7" t="str">
        <f>IFERROR(ROUND(AVERAGEIF('Week 5 - Making'!$B:$B,'Product List'!$A640,'Week 5 - Making'!$P:$P),0),"")</f>
        <v/>
      </c>
      <c r="O640" s="7"/>
      <c r="P640" s="7">
        <f t="array" ref="P640">iferror(xlookup(C640,'Product Families'!A:A,'Product Families'!S:S),"")</f>
        <v>0</v>
      </c>
    </row>
    <row r="641" ht="14.25" customHeight="1">
      <c r="A641" s="122" t="s">
        <v>2134</v>
      </c>
      <c r="B641" s="270" t="s">
        <v>2135</v>
      </c>
      <c r="C641" s="122" t="s">
        <v>73</v>
      </c>
      <c r="D641" s="7">
        <f t="array" ref="D641">IFERROR(XLOOKUP($C641,'Product Families'!$A:$A,'Product Families'!$D:$D),"")</f>
        <v>17</v>
      </c>
      <c r="E641" s="7">
        <f t="array" ref="E641">IFERROR(XLOOKUP($C641,'Product Families'!$A:$A,'Product Families'!$E:$E),"")</f>
        <v>18</v>
      </c>
      <c r="F641" s="7">
        <f t="array" ref="F641">IFERROR(XLOOKUP($C641,'Product Families'!$A:$A,'Product Families'!$F:$F),"")</f>
        <v>19</v>
      </c>
      <c r="G641" s="7">
        <f t="array" ref="G641">IFERROR(XLOOKUP($C641,'Product Families'!$A:$A,'Product Families'!$G:$G),"")</f>
        <v>21</v>
      </c>
      <c r="J641" s="7" t="str">
        <f>IFERROR(ROUND(AVERAGEIF('Week 1 - Making'!$B:$B,'Product List'!$A641,'Week 1 - Making'!$P:$P),0),"")</f>
        <v/>
      </c>
      <c r="K641" s="7" t="str">
        <f>IFERROR(ROUND(AVERAGEIF('Week 2 - Making'!$B:$B,'Product List'!$A641,'Week 2 - Making'!$P:$P),0),"")</f>
        <v/>
      </c>
      <c r="L641" s="263" t="str">
        <f>IFERROR(ROUND(AVERAGEIF('Week 3 - Making'!$B:$B,'Product List'!$A641,'Week 3 - Making'!$P:$P),0),"")</f>
        <v/>
      </c>
      <c r="M641" s="7" t="str">
        <f>IFERROR(ROUND(AVERAGEIF('Week 4 - Making'!$B:$B,'Product List'!$A641,'Week 4 - Making'!$P:$P),0),"")</f>
        <v/>
      </c>
      <c r="N641" s="7" t="str">
        <f>IFERROR(ROUND(AVERAGEIF('Week 5 - Making'!$B:$B,'Product List'!$A641,'Week 5 - Making'!$P:$P),0),"")</f>
        <v/>
      </c>
      <c r="O641" s="7"/>
      <c r="P641" s="7">
        <f t="array" ref="P641">iferror(xlookup(C641,'Product Families'!A:A,'Product Families'!S:S),"")</f>
        <v>0</v>
      </c>
    </row>
    <row r="642" ht="14.25" customHeight="1">
      <c r="A642" s="122" t="s">
        <v>2136</v>
      </c>
      <c r="B642" s="270" t="s">
        <v>2137</v>
      </c>
      <c r="C642" s="122" t="s">
        <v>73</v>
      </c>
      <c r="D642" s="7">
        <f t="array" ref="D642">IFERROR(XLOOKUP($C642,'Product Families'!$A:$A,'Product Families'!$D:$D),"")</f>
        <v>17</v>
      </c>
      <c r="E642" s="7">
        <f t="array" ref="E642">IFERROR(XLOOKUP($C642,'Product Families'!$A:$A,'Product Families'!$E:$E),"")</f>
        <v>18</v>
      </c>
      <c r="F642" s="7">
        <f t="array" ref="F642">IFERROR(XLOOKUP($C642,'Product Families'!$A:$A,'Product Families'!$F:$F),"")</f>
        <v>19</v>
      </c>
      <c r="G642" s="7">
        <f t="array" ref="G642">IFERROR(XLOOKUP($C642,'Product Families'!$A:$A,'Product Families'!$G:$G),"")</f>
        <v>21</v>
      </c>
      <c r="J642" s="7" t="str">
        <f>IFERROR(ROUND(AVERAGEIF('Week 1 - Making'!$B:$B,'Product List'!$A642,'Week 1 - Making'!$P:$P),0),"")</f>
        <v/>
      </c>
      <c r="K642" s="7" t="str">
        <f>IFERROR(ROUND(AVERAGEIF('Week 2 - Making'!$B:$B,'Product List'!$A642,'Week 2 - Making'!$P:$P),0),"")</f>
        <v/>
      </c>
      <c r="L642" s="263" t="str">
        <f>IFERROR(ROUND(AVERAGEIF('Week 3 - Making'!$B:$B,'Product List'!$A642,'Week 3 - Making'!$P:$P),0),"")</f>
        <v/>
      </c>
      <c r="M642" s="7" t="str">
        <f>IFERROR(ROUND(AVERAGEIF('Week 4 - Making'!$B:$B,'Product List'!$A642,'Week 4 - Making'!$P:$P),0),"")</f>
        <v/>
      </c>
      <c r="N642" s="7" t="str">
        <f>IFERROR(ROUND(AVERAGEIF('Week 5 - Making'!$B:$B,'Product List'!$A642,'Week 5 - Making'!$P:$P),0),"")</f>
        <v/>
      </c>
      <c r="O642" s="7"/>
      <c r="P642" s="7">
        <f t="array" ref="P642">iferror(xlookup(C642,'Product Families'!A:A,'Product Families'!S:S),"")</f>
        <v>0</v>
      </c>
    </row>
    <row r="643" ht="14.25" customHeight="1">
      <c r="A643" s="122" t="s">
        <v>2139</v>
      </c>
      <c r="B643" s="270" t="s">
        <v>2140</v>
      </c>
      <c r="C643" s="122" t="s">
        <v>73</v>
      </c>
      <c r="D643" s="7">
        <f t="array" ref="D643">IFERROR(XLOOKUP($C643,'Product Families'!$A:$A,'Product Families'!$D:$D),"")</f>
        <v>17</v>
      </c>
      <c r="E643" s="7">
        <f t="array" ref="E643">IFERROR(XLOOKUP($C643,'Product Families'!$A:$A,'Product Families'!$E:$E),"")</f>
        <v>18</v>
      </c>
      <c r="F643" s="7">
        <f t="array" ref="F643">IFERROR(XLOOKUP($C643,'Product Families'!$A:$A,'Product Families'!$F:$F),"")</f>
        <v>19</v>
      </c>
      <c r="G643" s="7">
        <f t="array" ref="G643">IFERROR(XLOOKUP($C643,'Product Families'!$A:$A,'Product Families'!$G:$G),"")</f>
        <v>21</v>
      </c>
      <c r="J643" s="7" t="str">
        <f>IFERROR(ROUND(AVERAGEIF('Week 1 - Making'!$B:$B,'Product List'!$A643,'Week 1 - Making'!$P:$P),0),"")</f>
        <v/>
      </c>
      <c r="K643" s="7" t="str">
        <f>IFERROR(ROUND(AVERAGEIF('Week 2 - Making'!$B:$B,'Product List'!$A643,'Week 2 - Making'!$P:$P),0),"")</f>
        <v/>
      </c>
      <c r="L643" s="263" t="str">
        <f>IFERROR(ROUND(AVERAGEIF('Week 3 - Making'!$B:$B,'Product List'!$A643,'Week 3 - Making'!$P:$P),0),"")</f>
        <v/>
      </c>
      <c r="M643" s="7" t="str">
        <f>IFERROR(ROUND(AVERAGEIF('Week 4 - Making'!$B:$B,'Product List'!$A643,'Week 4 - Making'!$P:$P),0),"")</f>
        <v/>
      </c>
      <c r="N643" s="7" t="str">
        <f>IFERROR(ROUND(AVERAGEIF('Week 5 - Making'!$B:$B,'Product List'!$A643,'Week 5 - Making'!$P:$P),0),"")</f>
        <v/>
      </c>
      <c r="O643" s="7"/>
      <c r="P643" s="7">
        <f t="array" ref="P643">iferror(xlookup(C643,'Product Families'!A:A,'Product Families'!S:S),"")</f>
        <v>0</v>
      </c>
    </row>
    <row r="644" ht="14.25" customHeight="1">
      <c r="A644" s="122" t="s">
        <v>2141</v>
      </c>
      <c r="B644" s="270" t="s">
        <v>2142</v>
      </c>
      <c r="C644" s="122" t="s">
        <v>96</v>
      </c>
      <c r="D644" s="7">
        <f t="array" ref="D644">IFERROR(XLOOKUP($C644,'Product Families'!$A:$A,'Product Families'!$D:$D),"")</f>
        <v>14</v>
      </c>
      <c r="E644" s="7">
        <f t="array" ref="E644">IFERROR(XLOOKUP($C644,'Product Families'!$A:$A,'Product Families'!$E:$E),"")</f>
        <v>15</v>
      </c>
      <c r="F644" s="7">
        <f t="array" ref="F644">IFERROR(XLOOKUP($C644,'Product Families'!$A:$A,'Product Families'!$F:$F),"")</f>
        <v>16</v>
      </c>
      <c r="G644" s="7">
        <f t="array" ref="G644">IFERROR(XLOOKUP($C644,'Product Families'!$A:$A,'Product Families'!$G:$G),"")</f>
        <v>17</v>
      </c>
      <c r="J644" s="7" t="str">
        <f>IFERROR(ROUND(AVERAGEIF('Week 1 - Making'!$B:$B,'Product List'!$A644,'Week 1 - Making'!$P:$P),0),"")</f>
        <v/>
      </c>
      <c r="K644" s="7" t="str">
        <f>IFERROR(ROUND(AVERAGEIF('Week 2 - Making'!$B:$B,'Product List'!$A644,'Week 2 - Making'!$P:$P),0),"")</f>
        <v/>
      </c>
      <c r="L644" s="263" t="str">
        <f>IFERROR(ROUND(AVERAGEIF('Week 3 - Making'!$B:$B,'Product List'!$A644,'Week 3 - Making'!$P:$P),0),"")</f>
        <v/>
      </c>
      <c r="M644" s="7" t="str">
        <f>IFERROR(ROUND(AVERAGEIF('Week 4 - Making'!$B:$B,'Product List'!$A644,'Week 4 - Making'!$P:$P),0),"")</f>
        <v/>
      </c>
      <c r="N644" s="7" t="str">
        <f>IFERROR(ROUND(AVERAGEIF('Week 5 - Making'!$B:$B,'Product List'!$A644,'Week 5 - Making'!$P:$P),0),"")</f>
        <v/>
      </c>
      <c r="O644" s="7"/>
      <c r="P644" s="7">
        <f t="array" ref="P644">iferror(xlookup(C644,'Product Families'!A:A,'Product Families'!S:S),"")</f>
        <v>0</v>
      </c>
    </row>
    <row r="645" ht="14.25" customHeight="1">
      <c r="A645" s="122" t="s">
        <v>2143</v>
      </c>
      <c r="B645" s="270" t="s">
        <v>2144</v>
      </c>
      <c r="C645" s="122" t="s">
        <v>96</v>
      </c>
      <c r="D645" s="7">
        <f t="array" ref="D645">IFERROR(XLOOKUP($C645,'Product Families'!$A:$A,'Product Families'!$D:$D),"")</f>
        <v>14</v>
      </c>
      <c r="E645" s="7">
        <f t="array" ref="E645">IFERROR(XLOOKUP($C645,'Product Families'!$A:$A,'Product Families'!$E:$E),"")</f>
        <v>15</v>
      </c>
      <c r="F645" s="7">
        <f t="array" ref="F645">IFERROR(XLOOKUP($C645,'Product Families'!$A:$A,'Product Families'!$F:$F),"")</f>
        <v>16</v>
      </c>
      <c r="G645" s="7">
        <f t="array" ref="G645">IFERROR(XLOOKUP($C645,'Product Families'!$A:$A,'Product Families'!$G:$G),"")</f>
        <v>17</v>
      </c>
      <c r="J645" s="7" t="str">
        <f>IFERROR(ROUND(AVERAGEIF('Week 1 - Making'!$B:$B,'Product List'!$A645,'Week 1 - Making'!$P:$P),0),"")</f>
        <v/>
      </c>
      <c r="K645" s="7" t="str">
        <f>IFERROR(ROUND(AVERAGEIF('Week 2 - Making'!$B:$B,'Product List'!$A645,'Week 2 - Making'!$P:$P),0),"")</f>
        <v/>
      </c>
      <c r="L645" s="263" t="str">
        <f>IFERROR(ROUND(AVERAGEIF('Week 3 - Making'!$B:$B,'Product List'!$A645,'Week 3 - Making'!$P:$P),0),"")</f>
        <v/>
      </c>
      <c r="M645" s="7" t="str">
        <f>IFERROR(ROUND(AVERAGEIF('Week 4 - Making'!$B:$B,'Product List'!$A645,'Week 4 - Making'!$P:$P),0),"")</f>
        <v/>
      </c>
      <c r="N645" s="7" t="str">
        <f>IFERROR(ROUND(AVERAGEIF('Week 5 - Making'!$B:$B,'Product List'!$A645,'Week 5 - Making'!$P:$P),0),"")</f>
        <v/>
      </c>
      <c r="O645" s="7"/>
      <c r="P645" s="7">
        <f t="array" ref="P645">iferror(xlookup(C645,'Product Families'!A:A,'Product Families'!S:S),"")</f>
        <v>0</v>
      </c>
    </row>
    <row r="646" ht="14.25" customHeight="1">
      <c r="A646" s="122" t="s">
        <v>2145</v>
      </c>
      <c r="B646" s="270" t="s">
        <v>2146</v>
      </c>
      <c r="C646" s="122" t="s">
        <v>96</v>
      </c>
      <c r="D646" s="7">
        <f t="array" ref="D646">IFERROR(XLOOKUP($C646,'Product Families'!$A:$A,'Product Families'!$D:$D),"")</f>
        <v>14</v>
      </c>
      <c r="E646" s="7">
        <f t="array" ref="E646">IFERROR(XLOOKUP($C646,'Product Families'!$A:$A,'Product Families'!$E:$E),"")</f>
        <v>15</v>
      </c>
      <c r="F646" s="7">
        <f t="array" ref="F646">IFERROR(XLOOKUP($C646,'Product Families'!$A:$A,'Product Families'!$F:$F),"")</f>
        <v>16</v>
      </c>
      <c r="G646" s="7">
        <f t="array" ref="G646">IFERROR(XLOOKUP($C646,'Product Families'!$A:$A,'Product Families'!$G:$G),"")</f>
        <v>17</v>
      </c>
      <c r="J646" s="7" t="str">
        <f>IFERROR(ROUND(AVERAGEIF('Week 1 - Making'!$B:$B,'Product List'!$A646,'Week 1 - Making'!$P:$P),0),"")</f>
        <v/>
      </c>
      <c r="K646" s="7" t="str">
        <f>IFERROR(ROUND(AVERAGEIF('Week 2 - Making'!$B:$B,'Product List'!$A646,'Week 2 - Making'!$P:$P),0),"")</f>
        <v/>
      </c>
      <c r="L646" s="263" t="str">
        <f>IFERROR(ROUND(AVERAGEIF('Week 3 - Making'!$B:$B,'Product List'!$A646,'Week 3 - Making'!$P:$P),0),"")</f>
        <v/>
      </c>
      <c r="M646" s="7" t="str">
        <f>IFERROR(ROUND(AVERAGEIF('Week 4 - Making'!$B:$B,'Product List'!$A646,'Week 4 - Making'!$P:$P),0),"")</f>
        <v/>
      </c>
      <c r="N646" s="7" t="str">
        <f>IFERROR(ROUND(AVERAGEIF('Week 5 - Making'!$B:$B,'Product List'!$A646,'Week 5 - Making'!$P:$P),0),"")</f>
        <v/>
      </c>
      <c r="O646" s="7"/>
      <c r="P646" s="7">
        <f t="array" ref="P646">iferror(xlookup(C646,'Product Families'!A:A,'Product Families'!S:S),"")</f>
        <v>0</v>
      </c>
    </row>
    <row r="647" ht="14.25" customHeight="1">
      <c r="A647" s="122" t="s">
        <v>2147</v>
      </c>
      <c r="B647" s="270" t="s">
        <v>2148</v>
      </c>
      <c r="C647" s="122" t="s">
        <v>73</v>
      </c>
      <c r="D647" s="7">
        <f t="array" ref="D647">IFERROR(XLOOKUP($C647,'Product Families'!$A:$A,'Product Families'!$D:$D),"")</f>
        <v>17</v>
      </c>
      <c r="E647" s="7">
        <f t="array" ref="E647">IFERROR(XLOOKUP($C647,'Product Families'!$A:$A,'Product Families'!$E:$E),"")</f>
        <v>18</v>
      </c>
      <c r="F647" s="7">
        <f t="array" ref="F647">IFERROR(XLOOKUP($C647,'Product Families'!$A:$A,'Product Families'!$F:$F),"")</f>
        <v>19</v>
      </c>
      <c r="G647" s="7">
        <f t="array" ref="G647">IFERROR(XLOOKUP($C647,'Product Families'!$A:$A,'Product Families'!$G:$G),"")</f>
        <v>21</v>
      </c>
      <c r="J647" s="7" t="str">
        <f>IFERROR(ROUND(AVERAGEIF('Week 1 - Making'!$B:$B,'Product List'!$A647,'Week 1 - Making'!$P:$P),0),"")</f>
        <v/>
      </c>
      <c r="K647" s="7" t="str">
        <f>IFERROR(ROUND(AVERAGEIF('Week 2 - Making'!$B:$B,'Product List'!$A647,'Week 2 - Making'!$P:$P),0),"")</f>
        <v/>
      </c>
      <c r="L647" s="263" t="str">
        <f>IFERROR(ROUND(AVERAGEIF('Week 3 - Making'!$B:$B,'Product List'!$A647,'Week 3 - Making'!$P:$P),0),"")</f>
        <v/>
      </c>
      <c r="M647" s="7" t="str">
        <f>IFERROR(ROUND(AVERAGEIF('Week 4 - Making'!$B:$B,'Product List'!$A647,'Week 4 - Making'!$P:$P),0),"")</f>
        <v/>
      </c>
      <c r="N647" s="7" t="str">
        <f>IFERROR(ROUND(AVERAGEIF('Week 5 - Making'!$B:$B,'Product List'!$A647,'Week 5 - Making'!$P:$P),0),"")</f>
        <v/>
      </c>
      <c r="O647" s="7"/>
      <c r="P647" s="7">
        <f t="array" ref="P647">iferror(xlookup(C647,'Product Families'!A:A,'Product Families'!S:S),"")</f>
        <v>0</v>
      </c>
    </row>
    <row r="648" ht="14.25" customHeight="1">
      <c r="A648" s="122" t="s">
        <v>2150</v>
      </c>
      <c r="B648" s="270" t="s">
        <v>2151</v>
      </c>
      <c r="C648" s="122" t="s">
        <v>96</v>
      </c>
      <c r="D648" s="7">
        <f t="array" ref="D648">IFERROR(XLOOKUP($C648,'Product Families'!$A:$A,'Product Families'!$D:$D),"")</f>
        <v>14</v>
      </c>
      <c r="E648" s="7">
        <f t="array" ref="E648">IFERROR(XLOOKUP($C648,'Product Families'!$A:$A,'Product Families'!$E:$E),"")</f>
        <v>15</v>
      </c>
      <c r="F648" s="7">
        <f t="array" ref="F648">IFERROR(XLOOKUP($C648,'Product Families'!$A:$A,'Product Families'!$F:$F),"")</f>
        <v>16</v>
      </c>
      <c r="G648" s="7">
        <f t="array" ref="G648">IFERROR(XLOOKUP($C648,'Product Families'!$A:$A,'Product Families'!$G:$G),"")</f>
        <v>17</v>
      </c>
      <c r="J648" s="7" t="str">
        <f>IFERROR(ROUND(AVERAGEIF('Week 1 - Making'!$B:$B,'Product List'!$A648,'Week 1 - Making'!$P:$P),0),"")</f>
        <v/>
      </c>
      <c r="K648" s="7" t="str">
        <f>IFERROR(ROUND(AVERAGEIF('Week 2 - Making'!$B:$B,'Product List'!$A648,'Week 2 - Making'!$P:$P),0),"")</f>
        <v/>
      </c>
      <c r="L648" s="263" t="str">
        <f>IFERROR(ROUND(AVERAGEIF('Week 3 - Making'!$B:$B,'Product List'!$A648,'Week 3 - Making'!$P:$P),0),"")</f>
        <v/>
      </c>
      <c r="M648" s="7" t="str">
        <f>IFERROR(ROUND(AVERAGEIF('Week 4 - Making'!$B:$B,'Product List'!$A648,'Week 4 - Making'!$P:$P),0),"")</f>
        <v/>
      </c>
      <c r="N648" s="7" t="str">
        <f>IFERROR(ROUND(AVERAGEIF('Week 5 - Making'!$B:$B,'Product List'!$A648,'Week 5 - Making'!$P:$P),0),"")</f>
        <v/>
      </c>
      <c r="O648" s="7"/>
      <c r="P648" s="7">
        <f t="array" ref="P648">iferror(xlookup(C648,'Product Families'!A:A,'Product Families'!S:S),"")</f>
        <v>0</v>
      </c>
    </row>
    <row r="649" ht="14.25" customHeight="1">
      <c r="A649" s="122" t="s">
        <v>2152</v>
      </c>
      <c r="B649" s="270" t="s">
        <v>2153</v>
      </c>
      <c r="C649" s="122" t="s">
        <v>73</v>
      </c>
      <c r="D649" s="7">
        <f t="array" ref="D649">IFERROR(XLOOKUP($C649,'Product Families'!$A:$A,'Product Families'!$D:$D),"")</f>
        <v>17</v>
      </c>
      <c r="E649" s="7">
        <f t="array" ref="E649">IFERROR(XLOOKUP($C649,'Product Families'!$A:$A,'Product Families'!$E:$E),"")</f>
        <v>18</v>
      </c>
      <c r="F649" s="7">
        <f t="array" ref="F649">IFERROR(XLOOKUP($C649,'Product Families'!$A:$A,'Product Families'!$F:$F),"")</f>
        <v>19</v>
      </c>
      <c r="G649" s="7">
        <f t="array" ref="G649">IFERROR(XLOOKUP($C649,'Product Families'!$A:$A,'Product Families'!$G:$G),"")</f>
        <v>21</v>
      </c>
      <c r="J649" s="7" t="str">
        <f>IFERROR(ROUND(AVERAGEIF('Week 1 - Making'!$B:$B,'Product List'!$A649,'Week 1 - Making'!$P:$P),0),"")</f>
        <v/>
      </c>
      <c r="K649" s="7" t="str">
        <f>IFERROR(ROUND(AVERAGEIF('Week 2 - Making'!$B:$B,'Product List'!$A649,'Week 2 - Making'!$P:$P),0),"")</f>
        <v/>
      </c>
      <c r="L649" s="263" t="str">
        <f>IFERROR(ROUND(AVERAGEIF('Week 3 - Making'!$B:$B,'Product List'!$A649,'Week 3 - Making'!$P:$P),0),"")</f>
        <v/>
      </c>
      <c r="M649" s="7" t="str">
        <f>IFERROR(ROUND(AVERAGEIF('Week 4 - Making'!$B:$B,'Product List'!$A649,'Week 4 - Making'!$P:$P),0),"")</f>
        <v/>
      </c>
      <c r="N649" s="7" t="str">
        <f>IFERROR(ROUND(AVERAGEIF('Week 5 - Making'!$B:$B,'Product List'!$A649,'Week 5 - Making'!$P:$P),0),"")</f>
        <v/>
      </c>
      <c r="O649" s="7"/>
      <c r="P649" s="7">
        <f t="array" ref="P649">iferror(xlookup(C649,'Product Families'!A:A,'Product Families'!S:S),"")</f>
        <v>0</v>
      </c>
    </row>
    <row r="650" ht="14.25" customHeight="1">
      <c r="A650" s="122" t="s">
        <v>2155</v>
      </c>
      <c r="B650" s="270" t="s">
        <v>2156</v>
      </c>
      <c r="C650" s="122" t="s">
        <v>73</v>
      </c>
      <c r="D650" s="7">
        <f t="array" ref="D650">IFERROR(XLOOKUP($C650,'Product Families'!$A:$A,'Product Families'!$D:$D),"")</f>
        <v>17</v>
      </c>
      <c r="E650" s="7">
        <f t="array" ref="E650">IFERROR(XLOOKUP($C650,'Product Families'!$A:$A,'Product Families'!$E:$E),"")</f>
        <v>18</v>
      </c>
      <c r="F650" s="7">
        <f t="array" ref="F650">IFERROR(XLOOKUP($C650,'Product Families'!$A:$A,'Product Families'!$F:$F),"")</f>
        <v>19</v>
      </c>
      <c r="G650" s="7">
        <f t="array" ref="G650">IFERROR(XLOOKUP($C650,'Product Families'!$A:$A,'Product Families'!$G:$G),"")</f>
        <v>21</v>
      </c>
      <c r="J650" s="7" t="str">
        <f>IFERROR(ROUND(AVERAGEIF('Week 1 - Making'!$B:$B,'Product List'!$A650,'Week 1 - Making'!$P:$P),0),"")</f>
        <v/>
      </c>
      <c r="K650" s="7" t="str">
        <f>IFERROR(ROUND(AVERAGEIF('Week 2 - Making'!$B:$B,'Product List'!$A650,'Week 2 - Making'!$P:$P),0),"")</f>
        <v/>
      </c>
      <c r="L650" s="263" t="str">
        <f>IFERROR(ROUND(AVERAGEIF('Week 3 - Making'!$B:$B,'Product List'!$A650,'Week 3 - Making'!$P:$P),0),"")</f>
        <v/>
      </c>
      <c r="M650" s="7" t="str">
        <f>IFERROR(ROUND(AVERAGEIF('Week 4 - Making'!$B:$B,'Product List'!$A650,'Week 4 - Making'!$P:$P),0),"")</f>
        <v/>
      </c>
      <c r="N650" s="7" t="str">
        <f>IFERROR(ROUND(AVERAGEIF('Week 5 - Making'!$B:$B,'Product List'!$A650,'Week 5 - Making'!$P:$P),0),"")</f>
        <v/>
      </c>
      <c r="O650" s="7"/>
      <c r="P650" s="7">
        <f t="array" ref="P650">iferror(xlookup(C650,'Product Families'!A:A,'Product Families'!S:S),"")</f>
        <v>0</v>
      </c>
    </row>
    <row r="651" ht="14.25" customHeight="1">
      <c r="A651" s="122" t="s">
        <v>2157</v>
      </c>
      <c r="B651" s="270" t="s">
        <v>2158</v>
      </c>
      <c r="C651" s="122" t="s">
        <v>73</v>
      </c>
      <c r="D651" s="7">
        <f t="array" ref="D651">IFERROR(XLOOKUP($C651,'Product Families'!$A:$A,'Product Families'!$D:$D),"")</f>
        <v>17</v>
      </c>
      <c r="E651" s="7">
        <f t="array" ref="E651">IFERROR(XLOOKUP($C651,'Product Families'!$A:$A,'Product Families'!$E:$E),"")</f>
        <v>18</v>
      </c>
      <c r="F651" s="7">
        <f t="array" ref="F651">IFERROR(XLOOKUP($C651,'Product Families'!$A:$A,'Product Families'!$F:$F),"")</f>
        <v>19</v>
      </c>
      <c r="G651" s="7">
        <f t="array" ref="G651">IFERROR(XLOOKUP($C651,'Product Families'!$A:$A,'Product Families'!$G:$G),"")</f>
        <v>21</v>
      </c>
      <c r="J651" s="7" t="str">
        <f>IFERROR(ROUND(AVERAGEIF('Week 1 - Making'!$B:$B,'Product List'!$A651,'Week 1 - Making'!$P:$P),0),"")</f>
        <v/>
      </c>
      <c r="K651" s="7" t="str">
        <f>IFERROR(ROUND(AVERAGEIF('Week 2 - Making'!$B:$B,'Product List'!$A651,'Week 2 - Making'!$P:$P),0),"")</f>
        <v/>
      </c>
      <c r="L651" s="263" t="str">
        <f>IFERROR(ROUND(AVERAGEIF('Week 3 - Making'!$B:$B,'Product List'!$A651,'Week 3 - Making'!$P:$P),0),"")</f>
        <v/>
      </c>
      <c r="M651" s="7" t="str">
        <f>IFERROR(ROUND(AVERAGEIF('Week 4 - Making'!$B:$B,'Product List'!$A651,'Week 4 - Making'!$P:$P),0),"")</f>
        <v/>
      </c>
      <c r="N651" s="7" t="str">
        <f>IFERROR(ROUND(AVERAGEIF('Week 5 - Making'!$B:$B,'Product List'!$A651,'Week 5 - Making'!$P:$P),0),"")</f>
        <v/>
      </c>
      <c r="O651" s="7"/>
      <c r="P651" s="7">
        <f t="array" ref="P651">iferror(xlookup(C651,'Product Families'!A:A,'Product Families'!S:S),"")</f>
        <v>0</v>
      </c>
    </row>
    <row r="652" ht="14.25" customHeight="1">
      <c r="A652" s="122" t="s">
        <v>2160</v>
      </c>
      <c r="B652" s="270" t="s">
        <v>2161</v>
      </c>
      <c r="C652" s="122" t="s">
        <v>73</v>
      </c>
      <c r="D652" s="7">
        <f t="array" ref="D652">IFERROR(XLOOKUP($C652,'Product Families'!$A:$A,'Product Families'!$D:$D),"")</f>
        <v>17</v>
      </c>
      <c r="E652" s="7">
        <f t="array" ref="E652">IFERROR(XLOOKUP($C652,'Product Families'!$A:$A,'Product Families'!$E:$E),"")</f>
        <v>18</v>
      </c>
      <c r="F652" s="7">
        <f t="array" ref="F652">IFERROR(XLOOKUP($C652,'Product Families'!$A:$A,'Product Families'!$F:$F),"")</f>
        <v>19</v>
      </c>
      <c r="G652" s="7">
        <f t="array" ref="G652">IFERROR(XLOOKUP($C652,'Product Families'!$A:$A,'Product Families'!$G:$G),"")</f>
        <v>21</v>
      </c>
      <c r="J652" s="7" t="str">
        <f>IFERROR(ROUND(AVERAGEIF('Week 1 - Making'!$B:$B,'Product List'!$A652,'Week 1 - Making'!$P:$P),0),"")</f>
        <v/>
      </c>
      <c r="K652" s="7" t="str">
        <f>IFERROR(ROUND(AVERAGEIF('Week 2 - Making'!$B:$B,'Product List'!$A652,'Week 2 - Making'!$P:$P),0),"")</f>
        <v/>
      </c>
      <c r="L652" s="263" t="str">
        <f>IFERROR(ROUND(AVERAGEIF('Week 3 - Making'!$B:$B,'Product List'!$A652,'Week 3 - Making'!$P:$P),0),"")</f>
        <v/>
      </c>
      <c r="M652" s="7" t="str">
        <f>IFERROR(ROUND(AVERAGEIF('Week 4 - Making'!$B:$B,'Product List'!$A652,'Week 4 - Making'!$P:$P),0),"")</f>
        <v/>
      </c>
      <c r="N652" s="7" t="str">
        <f>IFERROR(ROUND(AVERAGEIF('Week 5 - Making'!$B:$B,'Product List'!$A652,'Week 5 - Making'!$P:$P),0),"")</f>
        <v/>
      </c>
      <c r="O652" s="7"/>
      <c r="P652" s="7">
        <f t="array" ref="P652">iferror(xlookup(C652,'Product Families'!A:A,'Product Families'!S:S),"")</f>
        <v>0</v>
      </c>
    </row>
    <row r="653" ht="14.25" customHeight="1">
      <c r="A653" s="122" t="s">
        <v>2163</v>
      </c>
      <c r="B653" s="270" t="s">
        <v>2164</v>
      </c>
      <c r="C653" s="122" t="s">
        <v>96</v>
      </c>
      <c r="D653" s="7">
        <f t="array" ref="D653">IFERROR(XLOOKUP($C653,'Product Families'!$A:$A,'Product Families'!$D:$D),"")</f>
        <v>14</v>
      </c>
      <c r="E653" s="7">
        <f t="array" ref="E653">IFERROR(XLOOKUP($C653,'Product Families'!$A:$A,'Product Families'!$E:$E),"")</f>
        <v>15</v>
      </c>
      <c r="F653" s="7">
        <f t="array" ref="F653">IFERROR(XLOOKUP($C653,'Product Families'!$A:$A,'Product Families'!$F:$F),"")</f>
        <v>16</v>
      </c>
      <c r="G653" s="7">
        <f t="array" ref="G653">IFERROR(XLOOKUP($C653,'Product Families'!$A:$A,'Product Families'!$G:$G),"")</f>
        <v>17</v>
      </c>
      <c r="J653" s="7" t="str">
        <f>IFERROR(ROUND(AVERAGEIF('Week 1 - Making'!$B:$B,'Product List'!$A653,'Week 1 - Making'!$P:$P),0),"")</f>
        <v/>
      </c>
      <c r="K653" s="7" t="str">
        <f>IFERROR(ROUND(AVERAGEIF('Week 2 - Making'!$B:$B,'Product List'!$A653,'Week 2 - Making'!$P:$P),0),"")</f>
        <v/>
      </c>
      <c r="L653" s="263" t="str">
        <f>IFERROR(ROUND(AVERAGEIF('Week 3 - Making'!$B:$B,'Product List'!$A653,'Week 3 - Making'!$P:$P),0),"")</f>
        <v/>
      </c>
      <c r="M653" s="7" t="str">
        <f>IFERROR(ROUND(AVERAGEIF('Week 4 - Making'!$B:$B,'Product List'!$A653,'Week 4 - Making'!$P:$P),0),"")</f>
        <v/>
      </c>
      <c r="N653" s="7" t="str">
        <f>IFERROR(ROUND(AVERAGEIF('Week 5 - Making'!$B:$B,'Product List'!$A653,'Week 5 - Making'!$P:$P),0),"")</f>
        <v/>
      </c>
      <c r="O653" s="7"/>
      <c r="P653" s="7">
        <f t="array" ref="P653">iferror(xlookup(C653,'Product Families'!A:A,'Product Families'!S:S),"")</f>
        <v>0</v>
      </c>
    </row>
    <row r="654" ht="14.25" customHeight="1">
      <c r="A654" s="122" t="s">
        <v>2165</v>
      </c>
      <c r="B654" s="270" t="s">
        <v>2166</v>
      </c>
      <c r="C654" s="122" t="s">
        <v>73</v>
      </c>
      <c r="D654" s="7">
        <f t="array" ref="D654">IFERROR(XLOOKUP($C654,'Product Families'!$A:$A,'Product Families'!$D:$D),"")</f>
        <v>17</v>
      </c>
      <c r="E654" s="7">
        <f t="array" ref="E654">IFERROR(XLOOKUP($C654,'Product Families'!$A:$A,'Product Families'!$E:$E),"")</f>
        <v>18</v>
      </c>
      <c r="F654" s="7">
        <f t="array" ref="F654">IFERROR(XLOOKUP($C654,'Product Families'!$A:$A,'Product Families'!$F:$F),"")</f>
        <v>19</v>
      </c>
      <c r="G654" s="7">
        <f t="array" ref="G654">IFERROR(XLOOKUP($C654,'Product Families'!$A:$A,'Product Families'!$G:$G),"")</f>
        <v>21</v>
      </c>
      <c r="J654" s="7" t="str">
        <f>IFERROR(ROUND(AVERAGEIF('Week 1 - Making'!$B:$B,'Product List'!$A654,'Week 1 - Making'!$P:$P),0),"")</f>
        <v/>
      </c>
      <c r="K654" s="7" t="str">
        <f>IFERROR(ROUND(AVERAGEIF('Week 2 - Making'!$B:$B,'Product List'!$A654,'Week 2 - Making'!$P:$P),0),"")</f>
        <v/>
      </c>
      <c r="L654" s="263" t="str">
        <f>IFERROR(ROUND(AVERAGEIF('Week 3 - Making'!$B:$B,'Product List'!$A654,'Week 3 - Making'!$P:$P),0),"")</f>
        <v/>
      </c>
      <c r="M654" s="7" t="str">
        <f>IFERROR(ROUND(AVERAGEIF('Week 4 - Making'!$B:$B,'Product List'!$A654,'Week 4 - Making'!$P:$P),0),"")</f>
        <v/>
      </c>
      <c r="N654" s="7" t="str">
        <f>IFERROR(ROUND(AVERAGEIF('Week 5 - Making'!$B:$B,'Product List'!$A654,'Week 5 - Making'!$P:$P),0),"")</f>
        <v/>
      </c>
      <c r="O654" s="7"/>
      <c r="P654" s="7">
        <f t="array" ref="P654">iferror(xlookup(C654,'Product Families'!A:A,'Product Families'!S:S),"")</f>
        <v>0</v>
      </c>
    </row>
    <row r="655" ht="14.25" customHeight="1">
      <c r="A655" s="122" t="s">
        <v>2167</v>
      </c>
      <c r="B655" s="270" t="s">
        <v>2168</v>
      </c>
      <c r="C655" s="122" t="s">
        <v>96</v>
      </c>
      <c r="D655" s="7">
        <f t="array" ref="D655">IFERROR(XLOOKUP($C655,'Product Families'!$A:$A,'Product Families'!$D:$D),"")</f>
        <v>14</v>
      </c>
      <c r="E655" s="7">
        <f t="array" ref="E655">IFERROR(XLOOKUP($C655,'Product Families'!$A:$A,'Product Families'!$E:$E),"")</f>
        <v>15</v>
      </c>
      <c r="F655" s="7">
        <f t="array" ref="F655">IFERROR(XLOOKUP($C655,'Product Families'!$A:$A,'Product Families'!$F:$F),"")</f>
        <v>16</v>
      </c>
      <c r="G655" s="7">
        <f t="array" ref="G655">IFERROR(XLOOKUP($C655,'Product Families'!$A:$A,'Product Families'!$G:$G),"")</f>
        <v>17</v>
      </c>
      <c r="J655" s="7" t="str">
        <f>IFERROR(ROUND(AVERAGEIF('Week 1 - Making'!$B:$B,'Product List'!$A655,'Week 1 - Making'!$P:$P),0),"")</f>
        <v/>
      </c>
      <c r="K655" s="7" t="str">
        <f>IFERROR(ROUND(AVERAGEIF('Week 2 - Making'!$B:$B,'Product List'!$A655,'Week 2 - Making'!$P:$P),0),"")</f>
        <v/>
      </c>
      <c r="L655" s="263" t="str">
        <f>IFERROR(ROUND(AVERAGEIF('Week 3 - Making'!$B:$B,'Product List'!$A655,'Week 3 - Making'!$P:$P),0),"")</f>
        <v/>
      </c>
      <c r="M655" s="7" t="str">
        <f>IFERROR(ROUND(AVERAGEIF('Week 4 - Making'!$B:$B,'Product List'!$A655,'Week 4 - Making'!$P:$P),0),"")</f>
        <v/>
      </c>
      <c r="N655" s="7" t="str">
        <f>IFERROR(ROUND(AVERAGEIF('Week 5 - Making'!$B:$B,'Product List'!$A655,'Week 5 - Making'!$P:$P),0),"")</f>
        <v/>
      </c>
      <c r="O655" s="7"/>
      <c r="P655" s="7">
        <f t="array" ref="P655">iferror(xlookup(C655,'Product Families'!A:A,'Product Families'!S:S),"")</f>
        <v>0</v>
      </c>
    </row>
    <row r="656" ht="14.25" customHeight="1">
      <c r="A656" s="122" t="s">
        <v>2061</v>
      </c>
      <c r="B656" s="270" t="s">
        <v>2169</v>
      </c>
      <c r="C656" s="122" t="s">
        <v>96</v>
      </c>
      <c r="D656" s="7">
        <f t="array" ref="D656">IFERROR(XLOOKUP($C656,'Product Families'!$A:$A,'Product Families'!$D:$D),"")</f>
        <v>14</v>
      </c>
      <c r="E656" s="7">
        <f t="array" ref="E656">IFERROR(XLOOKUP($C656,'Product Families'!$A:$A,'Product Families'!$E:$E),"")</f>
        <v>15</v>
      </c>
      <c r="F656" s="7">
        <f t="array" ref="F656">IFERROR(XLOOKUP($C656,'Product Families'!$A:$A,'Product Families'!$F:$F),"")</f>
        <v>16</v>
      </c>
      <c r="G656" s="7">
        <f t="array" ref="G656">IFERROR(XLOOKUP($C656,'Product Families'!$A:$A,'Product Families'!$G:$G),"")</f>
        <v>17</v>
      </c>
      <c r="J656" s="7">
        <f>IFERROR(ROUND(AVERAGEIF('Week 1 - Making'!$B:$B,'Product List'!$A656,'Week 1 - Making'!$P:$P),0),"")</f>
        <v>13</v>
      </c>
      <c r="K656" s="7" t="str">
        <f>IFERROR(ROUND(AVERAGEIF('Week 2 - Making'!$B:$B,'Product List'!$A656,'Week 2 - Making'!$P:$P),0),"")</f>
        <v/>
      </c>
      <c r="L656" s="263" t="str">
        <f>IFERROR(ROUND(AVERAGEIF('Week 3 - Making'!$B:$B,'Product List'!$A656,'Week 3 - Making'!$P:$P),0),"")</f>
        <v/>
      </c>
      <c r="M656" s="7" t="str">
        <f>IFERROR(ROUND(AVERAGEIF('Week 4 - Making'!$B:$B,'Product List'!$A656,'Week 4 - Making'!$P:$P),0),"")</f>
        <v/>
      </c>
      <c r="N656" s="7" t="str">
        <f>IFERROR(ROUND(AVERAGEIF('Week 5 - Making'!$B:$B,'Product List'!$A656,'Week 5 - Making'!$P:$P),0),"")</f>
        <v/>
      </c>
      <c r="O656" s="7"/>
      <c r="P656" s="7">
        <f t="array" ref="P656">iferror(xlookup(C656,'Product Families'!A:A,'Product Families'!S:S),"")</f>
        <v>0</v>
      </c>
    </row>
    <row r="657" ht="14.25" customHeight="1">
      <c r="A657" s="122" t="s">
        <v>2170</v>
      </c>
      <c r="B657" s="270" t="s">
        <v>2171</v>
      </c>
      <c r="C657" s="122" t="s">
        <v>73</v>
      </c>
      <c r="D657" s="7">
        <f t="array" ref="D657">IFERROR(XLOOKUP($C657,'Product Families'!$A:$A,'Product Families'!$D:$D),"")</f>
        <v>17</v>
      </c>
      <c r="E657" s="7">
        <f t="array" ref="E657">IFERROR(XLOOKUP($C657,'Product Families'!$A:$A,'Product Families'!$E:$E),"")</f>
        <v>18</v>
      </c>
      <c r="F657" s="7">
        <f t="array" ref="F657">IFERROR(XLOOKUP($C657,'Product Families'!$A:$A,'Product Families'!$F:$F),"")</f>
        <v>19</v>
      </c>
      <c r="G657" s="7">
        <f t="array" ref="G657">IFERROR(XLOOKUP($C657,'Product Families'!$A:$A,'Product Families'!$G:$G),"")</f>
        <v>21</v>
      </c>
      <c r="J657" s="7" t="str">
        <f>IFERROR(ROUND(AVERAGEIF('Week 1 - Making'!$B:$B,'Product List'!$A657,'Week 1 - Making'!$P:$P),0),"")</f>
        <v/>
      </c>
      <c r="K657" s="7" t="str">
        <f>IFERROR(ROUND(AVERAGEIF('Week 2 - Making'!$B:$B,'Product List'!$A657,'Week 2 - Making'!$P:$P),0),"")</f>
        <v/>
      </c>
      <c r="L657" s="263" t="str">
        <f>IFERROR(ROUND(AVERAGEIF('Week 3 - Making'!$B:$B,'Product List'!$A657,'Week 3 - Making'!$P:$P),0),"")</f>
        <v/>
      </c>
      <c r="M657" s="7" t="str">
        <f>IFERROR(ROUND(AVERAGEIF('Week 4 - Making'!$B:$B,'Product List'!$A657,'Week 4 - Making'!$P:$P),0),"")</f>
        <v/>
      </c>
      <c r="N657" s="7" t="str">
        <f>IFERROR(ROUND(AVERAGEIF('Week 5 - Making'!$B:$B,'Product List'!$A657,'Week 5 - Making'!$P:$P),0),"")</f>
        <v/>
      </c>
      <c r="O657" s="7"/>
      <c r="P657" s="7">
        <f t="array" ref="P657">iferror(xlookup(C657,'Product Families'!A:A,'Product Families'!S:S),"")</f>
        <v>0</v>
      </c>
    </row>
    <row r="658" ht="14.25" customHeight="1">
      <c r="A658" s="122" t="s">
        <v>1931</v>
      </c>
      <c r="B658" s="270" t="s">
        <v>2172</v>
      </c>
      <c r="C658" s="122" t="s">
        <v>73</v>
      </c>
      <c r="D658" s="7">
        <f t="array" ref="D658">IFERROR(XLOOKUP($C658,'Product Families'!$A:$A,'Product Families'!$D:$D),"")</f>
        <v>17</v>
      </c>
      <c r="E658" s="7">
        <f t="array" ref="E658">IFERROR(XLOOKUP($C658,'Product Families'!$A:$A,'Product Families'!$E:$E),"")</f>
        <v>18</v>
      </c>
      <c r="F658" s="7">
        <f t="array" ref="F658">IFERROR(XLOOKUP($C658,'Product Families'!$A:$A,'Product Families'!$F:$F),"")</f>
        <v>19</v>
      </c>
      <c r="G658" s="7">
        <f t="array" ref="G658">IFERROR(XLOOKUP($C658,'Product Families'!$A:$A,'Product Families'!$G:$G),"")</f>
        <v>21</v>
      </c>
      <c r="J658" s="7" t="str">
        <f>IFERROR(ROUND(AVERAGEIF('Week 1 - Making'!$B:$B,'Product List'!$A658,'Week 1 - Making'!$P:$P),0),"")</f>
        <v/>
      </c>
      <c r="K658" s="7">
        <f>IFERROR(ROUND(AVERAGEIF('Week 2 - Making'!$B:$B,'Product List'!$A658,'Week 2 - Making'!$P:$P),0),"")</f>
        <v>21</v>
      </c>
      <c r="L658" s="263" t="str">
        <f>IFERROR(ROUND(AVERAGEIF('Week 3 - Making'!$B:$B,'Product List'!$A658,'Week 3 - Making'!$P:$P),0),"")</f>
        <v/>
      </c>
      <c r="M658" s="7" t="str">
        <f>IFERROR(ROUND(AVERAGEIF('Week 4 - Making'!$B:$B,'Product List'!$A658,'Week 4 - Making'!$P:$P),0),"")</f>
        <v/>
      </c>
      <c r="N658" s="7" t="str">
        <f>IFERROR(ROUND(AVERAGEIF('Week 5 - Making'!$B:$B,'Product List'!$A658,'Week 5 - Making'!$P:$P),0),"")</f>
        <v/>
      </c>
      <c r="O658" s="7"/>
      <c r="P658" s="7">
        <f t="array" ref="P658">iferror(xlookup(C658,'Product Families'!A:A,'Product Families'!S:S),"")</f>
        <v>0</v>
      </c>
    </row>
    <row r="659" ht="14.25" customHeight="1">
      <c r="A659" s="122" t="s">
        <v>1936</v>
      </c>
      <c r="B659" s="270" t="s">
        <v>2173</v>
      </c>
      <c r="C659" s="122" t="s">
        <v>73</v>
      </c>
      <c r="D659" s="7">
        <f t="array" ref="D659">IFERROR(XLOOKUP($C659,'Product Families'!$A:$A,'Product Families'!$D:$D),"")</f>
        <v>17</v>
      </c>
      <c r="E659" s="7">
        <f t="array" ref="E659">IFERROR(XLOOKUP($C659,'Product Families'!$A:$A,'Product Families'!$E:$E),"")</f>
        <v>18</v>
      </c>
      <c r="F659" s="7">
        <f t="array" ref="F659">IFERROR(XLOOKUP($C659,'Product Families'!$A:$A,'Product Families'!$F:$F),"")</f>
        <v>19</v>
      </c>
      <c r="G659" s="7">
        <f t="array" ref="G659">IFERROR(XLOOKUP($C659,'Product Families'!$A:$A,'Product Families'!$G:$G),"")</f>
        <v>21</v>
      </c>
      <c r="J659" s="7" t="str">
        <f>IFERROR(ROUND(AVERAGEIF('Week 1 - Making'!$B:$B,'Product List'!$A659,'Week 1 - Making'!$P:$P),0),"")</f>
        <v/>
      </c>
      <c r="K659" s="7">
        <f>IFERROR(ROUND(AVERAGEIF('Week 2 - Making'!$B:$B,'Product List'!$A659,'Week 2 - Making'!$P:$P),0),"")</f>
        <v>21</v>
      </c>
      <c r="L659" s="263" t="str">
        <f>IFERROR(ROUND(AVERAGEIF('Week 3 - Making'!$B:$B,'Product List'!$A659,'Week 3 - Making'!$P:$P),0),"")</f>
        <v/>
      </c>
      <c r="M659" s="7" t="str">
        <f>IFERROR(ROUND(AVERAGEIF('Week 4 - Making'!$B:$B,'Product List'!$A659,'Week 4 - Making'!$P:$P),0),"")</f>
        <v/>
      </c>
      <c r="N659" s="7" t="str">
        <f>IFERROR(ROUND(AVERAGEIF('Week 5 - Making'!$B:$B,'Product List'!$A659,'Week 5 - Making'!$P:$P),0),"")</f>
        <v/>
      </c>
      <c r="O659" s="7"/>
      <c r="P659" s="7">
        <f t="array" ref="P659">iferror(xlookup(C659,'Product Families'!A:A,'Product Families'!S:S),"")</f>
        <v>0</v>
      </c>
    </row>
    <row r="660" ht="14.25" customHeight="1">
      <c r="A660" s="122" t="s">
        <v>2174</v>
      </c>
      <c r="B660" s="270" t="s">
        <v>2175</v>
      </c>
      <c r="C660" s="122" t="s">
        <v>2176</v>
      </c>
      <c r="D660" s="7">
        <f t="array" ref="D660">IFERROR(XLOOKUP($C660,'Product Families'!$A:$A,'Product Families'!$D:$D),"")</f>
        <v>3</v>
      </c>
      <c r="E660" s="7">
        <f t="array" ref="E660">IFERROR(XLOOKUP($C660,'Product Families'!$A:$A,'Product Families'!$E:$E),"")</f>
        <v>4</v>
      </c>
      <c r="F660" s="7">
        <f t="array" ref="F660">IFERROR(XLOOKUP($C660,'Product Families'!$A:$A,'Product Families'!$F:$F),"")</f>
        <v>5</v>
      </c>
      <c r="G660" s="7">
        <f t="array" ref="G660">IFERROR(XLOOKUP($C660,'Product Families'!$A:$A,'Product Families'!$G:$G),"")</f>
        <v>6</v>
      </c>
      <c r="J660" s="7" t="str">
        <f>IFERROR(ROUND(AVERAGEIF('Week 1 - Making'!$B:$B,'Product List'!$A660,'Week 1 - Making'!$P:$P),0),"")</f>
        <v/>
      </c>
      <c r="K660" s="7" t="str">
        <f>IFERROR(ROUND(AVERAGEIF('Week 2 - Making'!$B:$B,'Product List'!$A660,'Week 2 - Making'!$P:$P),0),"")</f>
        <v/>
      </c>
      <c r="L660" s="263" t="str">
        <f>IFERROR(ROUND(AVERAGEIF('Week 3 - Making'!$B:$B,'Product List'!$A660,'Week 3 - Making'!$P:$P),0),"")</f>
        <v/>
      </c>
      <c r="M660" s="7" t="str">
        <f>IFERROR(ROUND(AVERAGEIF('Week 4 - Making'!$B:$B,'Product List'!$A660,'Week 4 - Making'!$P:$P),0),"")</f>
        <v/>
      </c>
      <c r="N660" s="7" t="str">
        <f>IFERROR(ROUND(AVERAGEIF('Week 5 - Making'!$B:$B,'Product List'!$A660,'Week 5 - Making'!$P:$P),0),"")</f>
        <v/>
      </c>
      <c r="O660" s="7"/>
      <c r="P660" s="7">
        <f t="array" ref="P660">iferror(xlookup(C660,'Product Families'!A:A,'Product Families'!S:S),"")</f>
        <v>0</v>
      </c>
    </row>
    <row r="661" ht="14.25" customHeight="1">
      <c r="A661" s="122" t="s">
        <v>1564</v>
      </c>
      <c r="B661" s="270" t="s">
        <v>2177</v>
      </c>
      <c r="C661" s="122" t="s">
        <v>2176</v>
      </c>
      <c r="D661" s="7">
        <f t="array" ref="D661">IFERROR(XLOOKUP($C661,'Product Families'!$A:$A,'Product Families'!$D:$D),"")</f>
        <v>3</v>
      </c>
      <c r="E661" s="7">
        <f t="array" ref="E661">IFERROR(XLOOKUP($C661,'Product Families'!$A:$A,'Product Families'!$E:$E),"")</f>
        <v>4</v>
      </c>
      <c r="F661" s="7">
        <f t="array" ref="F661">IFERROR(XLOOKUP($C661,'Product Families'!$A:$A,'Product Families'!$F:$F),"")</f>
        <v>5</v>
      </c>
      <c r="G661" s="7">
        <f t="array" ref="G661">IFERROR(XLOOKUP($C661,'Product Families'!$A:$A,'Product Families'!$G:$G),"")</f>
        <v>6</v>
      </c>
      <c r="J661" s="7">
        <f>IFERROR(ROUND(AVERAGEIF('Week 1 - Making'!$B:$B,'Product List'!$A661,'Week 1 - Making'!$P:$P),0),"")</f>
        <v>6</v>
      </c>
      <c r="K661" s="7" t="str">
        <f>IFERROR(ROUND(AVERAGEIF('Week 2 - Making'!$B:$B,'Product List'!$A661,'Week 2 - Making'!$P:$P),0),"")</f>
        <v/>
      </c>
      <c r="L661" s="263" t="str">
        <f>IFERROR(ROUND(AVERAGEIF('Week 3 - Making'!$B:$B,'Product List'!$A661,'Week 3 - Making'!$P:$P),0),"")</f>
        <v/>
      </c>
      <c r="M661" s="7" t="str">
        <f>IFERROR(ROUND(AVERAGEIF('Week 4 - Making'!$B:$B,'Product List'!$A661,'Week 4 - Making'!$P:$P),0),"")</f>
        <v/>
      </c>
      <c r="N661" s="7" t="str">
        <f>IFERROR(ROUND(AVERAGEIF('Week 5 - Making'!$B:$B,'Product List'!$A661,'Week 5 - Making'!$P:$P),0),"")</f>
        <v/>
      </c>
      <c r="O661" s="7"/>
      <c r="P661" s="7">
        <f t="array" ref="P661">iferror(xlookup(C661,'Product Families'!A:A,'Product Families'!S:S),"")</f>
        <v>0</v>
      </c>
    </row>
    <row r="662" ht="14.25" customHeight="1">
      <c r="A662" s="122" t="s">
        <v>2178</v>
      </c>
      <c r="B662" s="122"/>
      <c r="C662" s="122" t="s">
        <v>2176</v>
      </c>
      <c r="D662" s="7">
        <f t="array" ref="D662">IFERROR(XLOOKUP($C662,'Product Families'!$A:$A,'Product Families'!$D:$D),"")</f>
        <v>3</v>
      </c>
      <c r="E662" s="7">
        <f t="array" ref="E662">IFERROR(XLOOKUP($C662,'Product Families'!$A:$A,'Product Families'!$E:$E),"")</f>
        <v>4</v>
      </c>
      <c r="F662" s="7">
        <f t="array" ref="F662">IFERROR(XLOOKUP($C662,'Product Families'!$A:$A,'Product Families'!$F:$F),"")</f>
        <v>5</v>
      </c>
      <c r="G662" s="7">
        <f t="array" ref="G662">IFERROR(XLOOKUP($C662,'Product Families'!$A:$A,'Product Families'!$G:$G),"")</f>
        <v>6</v>
      </c>
      <c r="J662" s="7" t="str">
        <f>IFERROR(ROUND(AVERAGEIF('Week 1 - Making'!$B:$B,'Product List'!$A662,'Week 1 - Making'!$P:$P),0),"")</f>
        <v/>
      </c>
      <c r="K662" s="7" t="str">
        <f>IFERROR(ROUND(AVERAGEIF('Week 2 - Making'!$B:$B,'Product List'!$A662,'Week 2 - Making'!$P:$P),0),"")</f>
        <v/>
      </c>
      <c r="L662" s="263" t="str">
        <f>IFERROR(ROUND(AVERAGEIF('Week 3 - Making'!$B:$B,'Product List'!$A662,'Week 3 - Making'!$P:$P),0),"")</f>
        <v/>
      </c>
      <c r="M662" s="7" t="str">
        <f>IFERROR(ROUND(AVERAGEIF('Week 4 - Making'!$B:$B,'Product List'!$A662,'Week 4 - Making'!$P:$P),0),"")</f>
        <v/>
      </c>
      <c r="N662" s="7" t="str">
        <f>IFERROR(ROUND(AVERAGEIF('Week 5 - Making'!$B:$B,'Product List'!$A662,'Week 5 - Making'!$P:$P),0),"")</f>
        <v/>
      </c>
      <c r="O662" s="7"/>
      <c r="P662" s="7">
        <f t="array" ref="P662">iferror(xlookup(C662,'Product Families'!A:A,'Product Families'!S:S),"")</f>
        <v>0</v>
      </c>
    </row>
    <row r="663" ht="14.25" customHeight="1">
      <c r="A663" s="122" t="s">
        <v>2179</v>
      </c>
      <c r="B663" s="270" t="s">
        <v>2180</v>
      </c>
      <c r="C663" s="122" t="s">
        <v>2176</v>
      </c>
      <c r="D663" s="7">
        <f t="array" ref="D663">IFERROR(XLOOKUP($C663,'Product Families'!$A:$A,'Product Families'!$D:$D),"")</f>
        <v>3</v>
      </c>
      <c r="E663" s="7">
        <f t="array" ref="E663">IFERROR(XLOOKUP($C663,'Product Families'!$A:$A,'Product Families'!$E:$E),"")</f>
        <v>4</v>
      </c>
      <c r="F663" s="7">
        <f t="array" ref="F663">IFERROR(XLOOKUP($C663,'Product Families'!$A:$A,'Product Families'!$F:$F),"")</f>
        <v>5</v>
      </c>
      <c r="G663" s="7">
        <f t="array" ref="G663">IFERROR(XLOOKUP($C663,'Product Families'!$A:$A,'Product Families'!$G:$G),"")</f>
        <v>6</v>
      </c>
      <c r="J663" s="7" t="str">
        <f>IFERROR(ROUND(AVERAGEIF('Week 1 - Making'!$B:$B,'Product List'!$A663,'Week 1 - Making'!$P:$P),0),"")</f>
        <v/>
      </c>
      <c r="K663" s="7" t="str">
        <f>IFERROR(ROUND(AVERAGEIF('Week 2 - Making'!$B:$B,'Product List'!$A663,'Week 2 - Making'!$P:$P),0),"")</f>
        <v/>
      </c>
      <c r="L663" s="263" t="str">
        <f>IFERROR(ROUND(AVERAGEIF('Week 3 - Making'!$B:$B,'Product List'!$A663,'Week 3 - Making'!$P:$P),0),"")</f>
        <v/>
      </c>
      <c r="M663" s="7" t="str">
        <f>IFERROR(ROUND(AVERAGEIF('Week 4 - Making'!$B:$B,'Product List'!$A663,'Week 4 - Making'!$P:$P),0),"")</f>
        <v/>
      </c>
      <c r="N663" s="7" t="str">
        <f>IFERROR(ROUND(AVERAGEIF('Week 5 - Making'!$B:$B,'Product List'!$A663,'Week 5 - Making'!$P:$P),0),"")</f>
        <v/>
      </c>
      <c r="O663" s="7"/>
      <c r="P663" s="7">
        <f t="array" ref="P663">iferror(xlookup(C663,'Product Families'!A:A,'Product Families'!S:S),"")</f>
        <v>0</v>
      </c>
    </row>
    <row r="664" ht="14.25" customHeight="1">
      <c r="A664" s="122" t="s">
        <v>2181</v>
      </c>
      <c r="B664" s="270" t="s">
        <v>2182</v>
      </c>
      <c r="C664" s="122" t="s">
        <v>2176</v>
      </c>
      <c r="D664" s="7">
        <f t="array" ref="D664">IFERROR(XLOOKUP($C664,'Product Families'!$A:$A,'Product Families'!$D:$D),"")</f>
        <v>3</v>
      </c>
      <c r="E664" s="7">
        <f t="array" ref="E664">IFERROR(XLOOKUP($C664,'Product Families'!$A:$A,'Product Families'!$E:$E),"")</f>
        <v>4</v>
      </c>
      <c r="F664" s="7">
        <f t="array" ref="F664">IFERROR(XLOOKUP($C664,'Product Families'!$A:$A,'Product Families'!$F:$F),"")</f>
        <v>5</v>
      </c>
      <c r="G664" s="7">
        <f t="array" ref="G664">IFERROR(XLOOKUP($C664,'Product Families'!$A:$A,'Product Families'!$G:$G),"")</f>
        <v>6</v>
      </c>
      <c r="J664" s="7" t="str">
        <f>IFERROR(ROUND(AVERAGEIF('Week 1 - Making'!$B:$B,'Product List'!$A664,'Week 1 - Making'!$P:$P),0),"")</f>
        <v/>
      </c>
      <c r="K664" s="7" t="str">
        <f>IFERROR(ROUND(AVERAGEIF('Week 2 - Making'!$B:$B,'Product List'!$A664,'Week 2 - Making'!$P:$P),0),"")</f>
        <v/>
      </c>
      <c r="L664" s="263" t="str">
        <f>IFERROR(ROUND(AVERAGEIF('Week 3 - Making'!$B:$B,'Product List'!$A664,'Week 3 - Making'!$P:$P),0),"")</f>
        <v/>
      </c>
      <c r="M664" s="7" t="str">
        <f>IFERROR(ROUND(AVERAGEIF('Week 4 - Making'!$B:$B,'Product List'!$A664,'Week 4 - Making'!$P:$P),0),"")</f>
        <v/>
      </c>
      <c r="N664" s="7" t="str">
        <f>IFERROR(ROUND(AVERAGEIF('Week 5 - Making'!$B:$B,'Product List'!$A664,'Week 5 - Making'!$P:$P),0),"")</f>
        <v/>
      </c>
      <c r="O664" s="7"/>
      <c r="P664" s="7">
        <f t="array" ref="P664">iferror(xlookup(C664,'Product Families'!A:A,'Product Families'!S:S),"")</f>
        <v>0</v>
      </c>
    </row>
    <row r="665" ht="14.25" customHeight="1">
      <c r="A665" s="122" t="s">
        <v>2183</v>
      </c>
      <c r="B665" s="270" t="s">
        <v>2184</v>
      </c>
      <c r="C665" s="122" t="s">
        <v>2176</v>
      </c>
      <c r="D665" s="7">
        <f t="array" ref="D665">IFERROR(XLOOKUP($C665,'Product Families'!$A:$A,'Product Families'!$D:$D),"")</f>
        <v>3</v>
      </c>
      <c r="E665" s="7">
        <f t="array" ref="E665">IFERROR(XLOOKUP($C665,'Product Families'!$A:$A,'Product Families'!$E:$E),"")</f>
        <v>4</v>
      </c>
      <c r="F665" s="7">
        <f t="array" ref="F665">IFERROR(XLOOKUP($C665,'Product Families'!$A:$A,'Product Families'!$F:$F),"")</f>
        <v>5</v>
      </c>
      <c r="G665" s="7">
        <f t="array" ref="G665">IFERROR(XLOOKUP($C665,'Product Families'!$A:$A,'Product Families'!$G:$G),"")</f>
        <v>6</v>
      </c>
      <c r="J665" s="7" t="str">
        <f>IFERROR(ROUND(AVERAGEIF('Week 1 - Making'!$B:$B,'Product List'!$A665,'Week 1 - Making'!$P:$P),0),"")</f>
        <v/>
      </c>
      <c r="K665" s="7" t="str">
        <f>IFERROR(ROUND(AVERAGEIF('Week 2 - Making'!$B:$B,'Product List'!$A665,'Week 2 - Making'!$P:$P),0),"")</f>
        <v/>
      </c>
      <c r="L665" s="263" t="str">
        <f>IFERROR(ROUND(AVERAGEIF('Week 3 - Making'!$B:$B,'Product List'!$A665,'Week 3 - Making'!$P:$P),0),"")</f>
        <v/>
      </c>
      <c r="M665" s="7" t="str">
        <f>IFERROR(ROUND(AVERAGEIF('Week 4 - Making'!$B:$B,'Product List'!$A665,'Week 4 - Making'!$P:$P),0),"")</f>
        <v/>
      </c>
      <c r="N665" s="7" t="str">
        <f>IFERROR(ROUND(AVERAGEIF('Week 5 - Making'!$B:$B,'Product List'!$A665,'Week 5 - Making'!$P:$P),0),"")</f>
        <v/>
      </c>
      <c r="O665" s="7"/>
      <c r="P665" s="7">
        <f t="array" ref="P665">iferror(xlookup(C665,'Product Families'!A:A,'Product Families'!S:S),"")</f>
        <v>0</v>
      </c>
    </row>
    <row r="666" ht="14.25" customHeight="1">
      <c r="A666" s="122" t="s">
        <v>2187</v>
      </c>
      <c r="B666" s="270" t="s">
        <v>2188</v>
      </c>
      <c r="C666" s="122" t="s">
        <v>2176</v>
      </c>
      <c r="D666" s="7">
        <f t="array" ref="D666">IFERROR(XLOOKUP($C666,'Product Families'!$A:$A,'Product Families'!$D:$D),"")</f>
        <v>3</v>
      </c>
      <c r="E666" s="7">
        <f t="array" ref="E666">IFERROR(XLOOKUP($C666,'Product Families'!$A:$A,'Product Families'!$E:$E),"")</f>
        <v>4</v>
      </c>
      <c r="F666" s="7">
        <f t="array" ref="F666">IFERROR(XLOOKUP($C666,'Product Families'!$A:$A,'Product Families'!$F:$F),"")</f>
        <v>5</v>
      </c>
      <c r="G666" s="7">
        <f t="array" ref="G666">IFERROR(XLOOKUP($C666,'Product Families'!$A:$A,'Product Families'!$G:$G),"")</f>
        <v>6</v>
      </c>
      <c r="J666" s="7" t="str">
        <f>IFERROR(ROUND(AVERAGEIF('Week 1 - Making'!$B:$B,'Product List'!$A666,'Week 1 - Making'!$P:$P),0),"")</f>
        <v/>
      </c>
      <c r="K666" s="7" t="str">
        <f>IFERROR(ROUND(AVERAGEIF('Week 2 - Making'!$B:$B,'Product List'!$A666,'Week 2 - Making'!$P:$P),0),"")</f>
        <v/>
      </c>
      <c r="L666" s="263" t="str">
        <f>IFERROR(ROUND(AVERAGEIF('Week 3 - Making'!$B:$B,'Product List'!$A666,'Week 3 - Making'!$P:$P),0),"")</f>
        <v/>
      </c>
      <c r="M666" s="7" t="str">
        <f>IFERROR(ROUND(AVERAGEIF('Week 4 - Making'!$B:$B,'Product List'!$A666,'Week 4 - Making'!$P:$P),0),"")</f>
        <v/>
      </c>
      <c r="N666" s="7" t="str">
        <f>IFERROR(ROUND(AVERAGEIF('Week 5 - Making'!$B:$B,'Product List'!$A666,'Week 5 - Making'!$P:$P),0),"")</f>
        <v/>
      </c>
      <c r="O666" s="7"/>
      <c r="P666" s="7">
        <f t="array" ref="P666">iferror(xlookup(C666,'Product Families'!A:A,'Product Families'!S:S),"")</f>
        <v>0</v>
      </c>
    </row>
    <row r="667" ht="14.25" customHeight="1">
      <c r="A667" s="122" t="s">
        <v>2190</v>
      </c>
      <c r="B667" s="270" t="s">
        <v>2191</v>
      </c>
      <c r="C667" s="122" t="s">
        <v>2176</v>
      </c>
      <c r="D667" s="7">
        <f t="array" ref="D667">IFERROR(XLOOKUP($C667,'Product Families'!$A:$A,'Product Families'!$D:$D),"")</f>
        <v>3</v>
      </c>
      <c r="E667" s="7">
        <f t="array" ref="E667">IFERROR(XLOOKUP($C667,'Product Families'!$A:$A,'Product Families'!$E:$E),"")</f>
        <v>4</v>
      </c>
      <c r="F667" s="7">
        <f t="array" ref="F667">IFERROR(XLOOKUP($C667,'Product Families'!$A:$A,'Product Families'!$F:$F),"")</f>
        <v>5</v>
      </c>
      <c r="G667" s="7">
        <f t="array" ref="G667">IFERROR(XLOOKUP($C667,'Product Families'!$A:$A,'Product Families'!$G:$G),"")</f>
        <v>6</v>
      </c>
      <c r="J667" s="7" t="str">
        <f>IFERROR(ROUND(AVERAGEIF('Week 1 - Making'!$B:$B,'Product List'!$A667,'Week 1 - Making'!$P:$P),0),"")</f>
        <v/>
      </c>
      <c r="K667" s="7" t="str">
        <f>IFERROR(ROUND(AVERAGEIF('Week 2 - Making'!$B:$B,'Product List'!$A667,'Week 2 - Making'!$P:$P),0),"")</f>
        <v/>
      </c>
      <c r="L667" s="263" t="str">
        <f>IFERROR(ROUND(AVERAGEIF('Week 3 - Making'!$B:$B,'Product List'!$A667,'Week 3 - Making'!$P:$P),0),"")</f>
        <v/>
      </c>
      <c r="M667" s="7" t="str">
        <f>IFERROR(ROUND(AVERAGEIF('Week 4 - Making'!$B:$B,'Product List'!$A667,'Week 4 - Making'!$P:$P),0),"")</f>
        <v/>
      </c>
      <c r="N667" s="7" t="str">
        <f>IFERROR(ROUND(AVERAGEIF('Week 5 - Making'!$B:$B,'Product List'!$A667,'Week 5 - Making'!$P:$P),0),"")</f>
        <v/>
      </c>
      <c r="O667" s="7"/>
      <c r="P667" s="7">
        <f t="array" ref="P667">iferror(xlookup(C667,'Product Families'!A:A,'Product Families'!S:S),"")</f>
        <v>0</v>
      </c>
    </row>
    <row r="668" ht="14.25" customHeight="1">
      <c r="A668" s="122" t="s">
        <v>2192</v>
      </c>
      <c r="B668" s="270" t="s">
        <v>2193</v>
      </c>
      <c r="C668" s="122" t="s">
        <v>2176</v>
      </c>
      <c r="D668" s="7">
        <f t="array" ref="D668">IFERROR(XLOOKUP($C668,'Product Families'!$A:$A,'Product Families'!$D:$D),"")</f>
        <v>3</v>
      </c>
      <c r="E668" s="7">
        <f t="array" ref="E668">IFERROR(XLOOKUP($C668,'Product Families'!$A:$A,'Product Families'!$E:$E),"")</f>
        <v>4</v>
      </c>
      <c r="F668" s="7">
        <f t="array" ref="F668">IFERROR(XLOOKUP($C668,'Product Families'!$A:$A,'Product Families'!$F:$F),"")</f>
        <v>5</v>
      </c>
      <c r="G668" s="7">
        <f t="array" ref="G668">IFERROR(XLOOKUP($C668,'Product Families'!$A:$A,'Product Families'!$G:$G),"")</f>
        <v>6</v>
      </c>
      <c r="J668" s="7" t="str">
        <f>IFERROR(ROUND(AVERAGEIF('Week 1 - Making'!$B:$B,'Product List'!$A668,'Week 1 - Making'!$P:$P),0),"")</f>
        <v/>
      </c>
      <c r="K668" s="7" t="str">
        <f>IFERROR(ROUND(AVERAGEIF('Week 2 - Making'!$B:$B,'Product List'!$A668,'Week 2 - Making'!$P:$P),0),"")</f>
        <v/>
      </c>
      <c r="L668" s="263" t="str">
        <f>IFERROR(ROUND(AVERAGEIF('Week 3 - Making'!$B:$B,'Product List'!$A668,'Week 3 - Making'!$P:$P),0),"")</f>
        <v/>
      </c>
      <c r="M668" s="7" t="str">
        <f>IFERROR(ROUND(AVERAGEIF('Week 4 - Making'!$B:$B,'Product List'!$A668,'Week 4 - Making'!$P:$P),0),"")</f>
        <v/>
      </c>
      <c r="N668" s="7" t="str">
        <f>IFERROR(ROUND(AVERAGEIF('Week 5 - Making'!$B:$B,'Product List'!$A668,'Week 5 - Making'!$P:$P),0),"")</f>
        <v/>
      </c>
      <c r="O668" s="7"/>
      <c r="P668" s="7">
        <f t="array" ref="P668">iferror(xlookup(C668,'Product Families'!A:A,'Product Families'!S:S),"")</f>
        <v>0</v>
      </c>
    </row>
    <row r="669" ht="14.25" customHeight="1">
      <c r="A669" s="138" t="s">
        <v>2195</v>
      </c>
      <c r="B669" s="122"/>
      <c r="C669" s="138" t="s">
        <v>260</v>
      </c>
      <c r="D669" s="7">
        <f t="array" ref="D669">IFERROR(XLOOKUP($C669,'Product Families'!$A:$A,'Product Families'!$D:$D),"")</f>
        <v>2</v>
      </c>
      <c r="E669" s="7">
        <f t="array" ref="E669">IFERROR(XLOOKUP($C669,'Product Families'!$A:$A,'Product Families'!$E:$E),"")</f>
        <v>3</v>
      </c>
      <c r="F669" s="7">
        <f t="array" ref="F669">IFERROR(XLOOKUP($C669,'Product Families'!$A:$A,'Product Families'!$F:$F),"")</f>
        <v>4</v>
      </c>
      <c r="G669" s="7">
        <f t="array" ref="G669">IFERROR(XLOOKUP($C669,'Product Families'!$A:$A,'Product Families'!$G:$G),"")</f>
        <v>5</v>
      </c>
      <c r="J669" s="7" t="str">
        <f>IFERROR(ROUND(AVERAGEIF('Week 1 - Making'!$B:$B,'Product List'!$A669,'Week 1 - Making'!$P:$P),0),"")</f>
        <v/>
      </c>
      <c r="K669" s="7" t="str">
        <f>IFERROR(ROUND(AVERAGEIF('Week 2 - Making'!$B:$B,'Product List'!$A669,'Week 2 - Making'!$P:$P),0),"")</f>
        <v/>
      </c>
      <c r="L669" s="263" t="str">
        <f>IFERROR(ROUND(AVERAGEIF('Week 3 - Making'!$B:$B,'Product List'!$A669,'Week 3 - Making'!$P:$P),0),"")</f>
        <v/>
      </c>
      <c r="M669" s="7" t="str">
        <f>IFERROR(ROUND(AVERAGEIF('Week 4 - Making'!$B:$B,'Product List'!$A669,'Week 4 - Making'!$P:$P),0),"")</f>
        <v/>
      </c>
      <c r="N669" s="7" t="str">
        <f>IFERROR(ROUND(AVERAGEIF('Week 5 - Making'!$B:$B,'Product List'!$A669,'Week 5 - Making'!$P:$P),0),"")</f>
        <v/>
      </c>
      <c r="O669" s="7"/>
      <c r="P669" s="7">
        <f t="array" ref="P669">iferror(xlookup(C669,'Product Families'!A:A,'Product Families'!S:S),"")</f>
        <v>0</v>
      </c>
    </row>
    <row r="670" ht="14.25" customHeight="1">
      <c r="A670" s="122" t="s">
        <v>2197</v>
      </c>
      <c r="B670" s="270" t="s">
        <v>2198</v>
      </c>
      <c r="C670" s="122" t="s">
        <v>262</v>
      </c>
      <c r="D670" s="7">
        <f t="array" ref="D670">IFERROR(XLOOKUP($C670,'Product Families'!$A:$A,'Product Families'!$D:$D),"")</f>
        <v>43</v>
      </c>
      <c r="E670" s="7">
        <f t="array" ref="E670">IFERROR(XLOOKUP($C670,'Product Families'!$A:$A,'Product Families'!$E:$E),"")</f>
        <v>44</v>
      </c>
      <c r="F670" s="7">
        <f t="array" ref="F670">IFERROR(XLOOKUP($C670,'Product Families'!$A:$A,'Product Families'!$F:$F),"")</f>
        <v>48</v>
      </c>
      <c r="G670" s="7">
        <f t="array" ref="G670">IFERROR(XLOOKUP($C670,'Product Families'!$A:$A,'Product Families'!$G:$G),"")</f>
        <v>51</v>
      </c>
      <c r="J670" s="7" t="str">
        <f>IFERROR(ROUND(AVERAGEIF('Week 1 - Making'!$B:$B,'Product List'!$A670,'Week 1 - Making'!$P:$P),0),"")</f>
        <v/>
      </c>
      <c r="K670" s="7" t="str">
        <f>IFERROR(ROUND(AVERAGEIF('Week 2 - Making'!$B:$B,'Product List'!$A670,'Week 2 - Making'!$P:$P),0),"")</f>
        <v/>
      </c>
      <c r="L670" s="263" t="str">
        <f>IFERROR(ROUND(AVERAGEIF('Week 3 - Making'!$B:$B,'Product List'!$A670,'Week 3 - Making'!$P:$P),0),"")</f>
        <v/>
      </c>
      <c r="M670" s="7" t="str">
        <f>IFERROR(ROUND(AVERAGEIF('Week 4 - Making'!$B:$B,'Product List'!$A670,'Week 4 - Making'!$P:$P),0),"")</f>
        <v/>
      </c>
      <c r="N670" s="7" t="str">
        <f>IFERROR(ROUND(AVERAGEIF('Week 5 - Making'!$B:$B,'Product List'!$A670,'Week 5 - Making'!$P:$P),0),"")</f>
        <v/>
      </c>
      <c r="O670" s="7"/>
      <c r="P670" s="7">
        <f t="array" ref="P670">iferror(xlookup(C670,'Product Families'!A:A,'Product Families'!S:S),"")</f>
        <v>0</v>
      </c>
    </row>
    <row r="671" ht="14.25" customHeight="1">
      <c r="A671" s="122" t="s">
        <v>2200</v>
      </c>
      <c r="B671" s="270" t="s">
        <v>2201</v>
      </c>
      <c r="C671" s="122" t="s">
        <v>262</v>
      </c>
      <c r="D671" s="7">
        <f t="array" ref="D671">IFERROR(XLOOKUP($C671,'Product Families'!$A:$A,'Product Families'!$D:$D),"")</f>
        <v>43</v>
      </c>
      <c r="E671" s="7">
        <f t="array" ref="E671">IFERROR(XLOOKUP($C671,'Product Families'!$A:$A,'Product Families'!$E:$E),"")</f>
        <v>44</v>
      </c>
      <c r="F671" s="7">
        <f t="array" ref="F671">IFERROR(XLOOKUP($C671,'Product Families'!$A:$A,'Product Families'!$F:$F),"")</f>
        <v>48</v>
      </c>
      <c r="G671" s="7">
        <f t="array" ref="G671">IFERROR(XLOOKUP($C671,'Product Families'!$A:$A,'Product Families'!$G:$G),"")</f>
        <v>51</v>
      </c>
      <c r="J671" s="7" t="str">
        <f>IFERROR(ROUND(AVERAGEIF('Week 1 - Making'!$B:$B,'Product List'!$A671,'Week 1 - Making'!$P:$P),0),"")</f>
        <v/>
      </c>
      <c r="K671" s="7" t="str">
        <f>IFERROR(ROUND(AVERAGEIF('Week 2 - Making'!$B:$B,'Product List'!$A671,'Week 2 - Making'!$P:$P),0),"")</f>
        <v/>
      </c>
      <c r="L671" s="263" t="str">
        <f>IFERROR(ROUND(AVERAGEIF('Week 3 - Making'!$B:$B,'Product List'!$A671,'Week 3 - Making'!$P:$P),0),"")</f>
        <v/>
      </c>
      <c r="M671" s="7" t="str">
        <f>IFERROR(ROUND(AVERAGEIF('Week 4 - Making'!$B:$B,'Product List'!$A671,'Week 4 - Making'!$P:$P),0),"")</f>
        <v/>
      </c>
      <c r="N671" s="7" t="str">
        <f>IFERROR(ROUND(AVERAGEIF('Week 5 - Making'!$B:$B,'Product List'!$A671,'Week 5 - Making'!$P:$P),0),"")</f>
        <v/>
      </c>
      <c r="O671" s="7"/>
      <c r="P671" s="7">
        <f t="array" ref="P671">iferror(xlookup(C671,'Product Families'!A:A,'Product Families'!S:S),"")</f>
        <v>0</v>
      </c>
    </row>
    <row r="672" ht="14.25" customHeight="1">
      <c r="A672" s="122" t="s">
        <v>2202</v>
      </c>
      <c r="B672" s="270" t="s">
        <v>2203</v>
      </c>
      <c r="C672" s="122" t="s">
        <v>262</v>
      </c>
      <c r="D672" s="7">
        <f t="array" ref="D672">IFERROR(XLOOKUP($C672,'Product Families'!$A:$A,'Product Families'!$D:$D),"")</f>
        <v>43</v>
      </c>
      <c r="E672" s="7">
        <f t="array" ref="E672">IFERROR(XLOOKUP($C672,'Product Families'!$A:$A,'Product Families'!$E:$E),"")</f>
        <v>44</v>
      </c>
      <c r="F672" s="7">
        <f t="array" ref="F672">IFERROR(XLOOKUP($C672,'Product Families'!$A:$A,'Product Families'!$F:$F),"")</f>
        <v>48</v>
      </c>
      <c r="G672" s="7">
        <f t="array" ref="G672">IFERROR(XLOOKUP($C672,'Product Families'!$A:$A,'Product Families'!$G:$G),"")</f>
        <v>51</v>
      </c>
      <c r="J672" s="7" t="str">
        <f>IFERROR(ROUND(AVERAGEIF('Week 1 - Making'!$B:$B,'Product List'!$A672,'Week 1 - Making'!$P:$P),0),"")</f>
        <v/>
      </c>
      <c r="K672" s="7" t="str">
        <f>IFERROR(ROUND(AVERAGEIF('Week 2 - Making'!$B:$B,'Product List'!$A672,'Week 2 - Making'!$P:$P),0),"")</f>
        <v/>
      </c>
      <c r="L672" s="263" t="str">
        <f>IFERROR(ROUND(AVERAGEIF('Week 3 - Making'!$B:$B,'Product List'!$A672,'Week 3 - Making'!$P:$P),0),"")</f>
        <v/>
      </c>
      <c r="M672" s="7" t="str">
        <f>IFERROR(ROUND(AVERAGEIF('Week 4 - Making'!$B:$B,'Product List'!$A672,'Week 4 - Making'!$P:$P),0),"")</f>
        <v/>
      </c>
      <c r="N672" s="7" t="str">
        <f>IFERROR(ROUND(AVERAGEIF('Week 5 - Making'!$B:$B,'Product List'!$A672,'Week 5 - Making'!$P:$P),0),"")</f>
        <v/>
      </c>
      <c r="O672" s="7"/>
      <c r="P672" s="7">
        <f t="array" ref="P672">iferror(xlookup(C672,'Product Families'!A:A,'Product Families'!S:S),"")</f>
        <v>0</v>
      </c>
    </row>
    <row r="673" ht="14.25" customHeight="1">
      <c r="A673" s="122" t="s">
        <v>2204</v>
      </c>
      <c r="B673" s="270" t="s">
        <v>2205</v>
      </c>
      <c r="C673" s="122" t="s">
        <v>262</v>
      </c>
      <c r="D673" s="7">
        <f t="array" ref="D673">IFERROR(XLOOKUP($C673,'Product Families'!$A:$A,'Product Families'!$D:$D),"")</f>
        <v>43</v>
      </c>
      <c r="E673" s="7">
        <f t="array" ref="E673">IFERROR(XLOOKUP($C673,'Product Families'!$A:$A,'Product Families'!$E:$E),"")</f>
        <v>44</v>
      </c>
      <c r="F673" s="7">
        <f t="array" ref="F673">IFERROR(XLOOKUP($C673,'Product Families'!$A:$A,'Product Families'!$F:$F),"")</f>
        <v>48</v>
      </c>
      <c r="G673" s="7">
        <f t="array" ref="G673">IFERROR(XLOOKUP($C673,'Product Families'!$A:$A,'Product Families'!$G:$G),"")</f>
        <v>51</v>
      </c>
      <c r="J673" s="7" t="str">
        <f>IFERROR(ROUND(AVERAGEIF('Week 1 - Making'!$B:$B,'Product List'!$A673,'Week 1 - Making'!$P:$P),0),"")</f>
        <v/>
      </c>
      <c r="K673" s="7" t="str">
        <f>IFERROR(ROUND(AVERAGEIF('Week 2 - Making'!$B:$B,'Product List'!$A673,'Week 2 - Making'!$P:$P),0),"")</f>
        <v/>
      </c>
      <c r="L673" s="263" t="str">
        <f>IFERROR(ROUND(AVERAGEIF('Week 3 - Making'!$B:$B,'Product List'!$A673,'Week 3 - Making'!$P:$P),0),"")</f>
        <v/>
      </c>
      <c r="M673" s="7" t="str">
        <f>IFERROR(ROUND(AVERAGEIF('Week 4 - Making'!$B:$B,'Product List'!$A673,'Week 4 - Making'!$P:$P),0),"")</f>
        <v/>
      </c>
      <c r="N673" s="7" t="str">
        <f>IFERROR(ROUND(AVERAGEIF('Week 5 - Making'!$B:$B,'Product List'!$A673,'Week 5 - Making'!$P:$P),0),"")</f>
        <v/>
      </c>
      <c r="O673" s="7"/>
      <c r="P673" s="7">
        <f t="array" ref="P673">iferror(xlookup(C673,'Product Families'!A:A,'Product Families'!S:S),"")</f>
        <v>0</v>
      </c>
    </row>
    <row r="674" ht="14.25" customHeight="1">
      <c r="A674" s="122" t="s">
        <v>2207</v>
      </c>
      <c r="B674" s="270" t="s">
        <v>2208</v>
      </c>
      <c r="C674" s="122" t="s">
        <v>262</v>
      </c>
      <c r="D674" s="7">
        <f t="array" ref="D674">IFERROR(XLOOKUP($C674,'Product Families'!$A:$A,'Product Families'!$D:$D),"")</f>
        <v>43</v>
      </c>
      <c r="E674" s="7">
        <f t="array" ref="E674">IFERROR(XLOOKUP($C674,'Product Families'!$A:$A,'Product Families'!$E:$E),"")</f>
        <v>44</v>
      </c>
      <c r="F674" s="7">
        <f t="array" ref="F674">IFERROR(XLOOKUP($C674,'Product Families'!$A:$A,'Product Families'!$F:$F),"")</f>
        <v>48</v>
      </c>
      <c r="G674" s="7">
        <f t="array" ref="G674">IFERROR(XLOOKUP($C674,'Product Families'!$A:$A,'Product Families'!$G:$G),"")</f>
        <v>51</v>
      </c>
      <c r="J674" s="7" t="str">
        <f>IFERROR(ROUND(AVERAGEIF('Week 1 - Making'!$B:$B,'Product List'!$A674,'Week 1 - Making'!$P:$P),0),"")</f>
        <v/>
      </c>
      <c r="K674" s="7" t="str">
        <f>IFERROR(ROUND(AVERAGEIF('Week 2 - Making'!$B:$B,'Product List'!$A674,'Week 2 - Making'!$P:$P),0),"")</f>
        <v/>
      </c>
      <c r="L674" s="263" t="str">
        <f>IFERROR(ROUND(AVERAGEIF('Week 3 - Making'!$B:$B,'Product List'!$A674,'Week 3 - Making'!$P:$P),0),"")</f>
        <v/>
      </c>
      <c r="M674" s="7" t="str">
        <f>IFERROR(ROUND(AVERAGEIF('Week 4 - Making'!$B:$B,'Product List'!$A674,'Week 4 - Making'!$P:$P),0),"")</f>
        <v/>
      </c>
      <c r="N674" s="7" t="str">
        <f>IFERROR(ROUND(AVERAGEIF('Week 5 - Making'!$B:$B,'Product List'!$A674,'Week 5 - Making'!$P:$P),0),"")</f>
        <v/>
      </c>
      <c r="O674" s="7"/>
      <c r="P674" s="7">
        <f t="array" ref="P674">iferror(xlookup(C674,'Product Families'!A:A,'Product Families'!S:S),"")</f>
        <v>0</v>
      </c>
    </row>
    <row r="675" ht="14.25" customHeight="1">
      <c r="A675" s="122" t="s">
        <v>2210</v>
      </c>
      <c r="B675" s="270" t="s">
        <v>2211</v>
      </c>
      <c r="C675" s="122" t="s">
        <v>262</v>
      </c>
      <c r="D675" s="7">
        <f t="array" ref="D675">IFERROR(XLOOKUP($C675,'Product Families'!$A:$A,'Product Families'!$D:$D),"")</f>
        <v>43</v>
      </c>
      <c r="E675" s="7">
        <f t="array" ref="E675">IFERROR(XLOOKUP($C675,'Product Families'!$A:$A,'Product Families'!$E:$E),"")</f>
        <v>44</v>
      </c>
      <c r="F675" s="7">
        <f t="array" ref="F675">IFERROR(XLOOKUP($C675,'Product Families'!$A:$A,'Product Families'!$F:$F),"")</f>
        <v>48</v>
      </c>
      <c r="G675" s="7">
        <f t="array" ref="G675">IFERROR(XLOOKUP($C675,'Product Families'!$A:$A,'Product Families'!$G:$G),"")</f>
        <v>51</v>
      </c>
      <c r="J675" s="7" t="str">
        <f>IFERROR(ROUND(AVERAGEIF('Week 1 - Making'!$B:$B,'Product List'!$A675,'Week 1 - Making'!$P:$P),0),"")</f>
        <v/>
      </c>
      <c r="K675" s="7" t="str">
        <f>IFERROR(ROUND(AVERAGEIF('Week 2 - Making'!$B:$B,'Product List'!$A675,'Week 2 - Making'!$P:$P),0),"")</f>
        <v/>
      </c>
      <c r="L675" s="263" t="str">
        <f>IFERROR(ROUND(AVERAGEIF('Week 3 - Making'!$B:$B,'Product List'!$A675,'Week 3 - Making'!$P:$P),0),"")</f>
        <v/>
      </c>
      <c r="M675" s="7" t="str">
        <f>IFERROR(ROUND(AVERAGEIF('Week 4 - Making'!$B:$B,'Product List'!$A675,'Week 4 - Making'!$P:$P),0),"")</f>
        <v/>
      </c>
      <c r="N675" s="7" t="str">
        <f>IFERROR(ROUND(AVERAGEIF('Week 5 - Making'!$B:$B,'Product List'!$A675,'Week 5 - Making'!$P:$P),0),"")</f>
        <v/>
      </c>
      <c r="O675" s="7"/>
      <c r="P675" s="7">
        <f t="array" ref="P675">iferror(xlookup(C675,'Product Families'!A:A,'Product Families'!S:S),"")</f>
        <v>0</v>
      </c>
    </row>
    <row r="676" ht="14.25" customHeight="1">
      <c r="A676" s="122" t="s">
        <v>2212</v>
      </c>
      <c r="B676" s="270" t="s">
        <v>2213</v>
      </c>
      <c r="C676" s="122" t="s">
        <v>265</v>
      </c>
      <c r="D676" s="7">
        <f t="array" ref="D676">IFERROR(XLOOKUP($C676,'Product Families'!$A:$A,'Product Families'!$D:$D),"")</f>
        <v>27</v>
      </c>
      <c r="E676" s="7">
        <f t="array" ref="E676">IFERROR(XLOOKUP($C676,'Product Families'!$A:$A,'Product Families'!$E:$E),"")</f>
        <v>28</v>
      </c>
      <c r="F676" s="7">
        <f t="array" ref="F676">IFERROR(XLOOKUP($C676,'Product Families'!$A:$A,'Product Families'!$F:$F),"")</f>
        <v>30</v>
      </c>
      <c r="G676" s="7">
        <f t="array" ref="G676">IFERROR(XLOOKUP($C676,'Product Families'!$A:$A,'Product Families'!$G:$G),"")</f>
        <v>32</v>
      </c>
      <c r="J676" s="7" t="str">
        <f>IFERROR(ROUND(AVERAGEIF('Week 1 - Making'!$B:$B,'Product List'!$A676,'Week 1 - Making'!$P:$P),0),"")</f>
        <v/>
      </c>
      <c r="K676" s="7" t="str">
        <f>IFERROR(ROUND(AVERAGEIF('Week 2 - Making'!$B:$B,'Product List'!$A676,'Week 2 - Making'!$P:$P),0),"")</f>
        <v/>
      </c>
      <c r="L676" s="263" t="str">
        <f>IFERROR(ROUND(AVERAGEIF('Week 3 - Making'!$B:$B,'Product List'!$A676,'Week 3 - Making'!$P:$P),0),"")</f>
        <v/>
      </c>
      <c r="M676" s="7" t="str">
        <f>IFERROR(ROUND(AVERAGEIF('Week 4 - Making'!$B:$B,'Product List'!$A676,'Week 4 - Making'!$P:$P),0),"")</f>
        <v/>
      </c>
      <c r="N676" s="7" t="str">
        <f>IFERROR(ROUND(AVERAGEIF('Week 5 - Making'!$B:$B,'Product List'!$A676,'Week 5 - Making'!$P:$P),0),"")</f>
        <v/>
      </c>
      <c r="O676" s="7"/>
      <c r="P676" s="7">
        <f t="array" ref="P676">iferror(xlookup(C676,'Product Families'!A:A,'Product Families'!S:S),"")</f>
        <v>0</v>
      </c>
    </row>
    <row r="677" ht="14.25" customHeight="1">
      <c r="A677" s="122" t="s">
        <v>2214</v>
      </c>
      <c r="B677" s="270" t="s">
        <v>2215</v>
      </c>
      <c r="C677" s="122" t="s">
        <v>265</v>
      </c>
      <c r="D677" s="7">
        <f t="array" ref="D677">IFERROR(XLOOKUP($C677,'Product Families'!$A:$A,'Product Families'!$D:$D),"")</f>
        <v>27</v>
      </c>
      <c r="E677" s="7">
        <f t="array" ref="E677">IFERROR(XLOOKUP($C677,'Product Families'!$A:$A,'Product Families'!$E:$E),"")</f>
        <v>28</v>
      </c>
      <c r="F677" s="7">
        <f t="array" ref="F677">IFERROR(XLOOKUP($C677,'Product Families'!$A:$A,'Product Families'!$F:$F),"")</f>
        <v>30</v>
      </c>
      <c r="G677" s="7">
        <f t="array" ref="G677">IFERROR(XLOOKUP($C677,'Product Families'!$A:$A,'Product Families'!$G:$G),"")</f>
        <v>32</v>
      </c>
      <c r="J677" s="7" t="str">
        <f>IFERROR(ROUND(AVERAGEIF('Week 1 - Making'!$B:$B,'Product List'!$A677,'Week 1 - Making'!$P:$P),0),"")</f>
        <v/>
      </c>
      <c r="K677" s="7" t="str">
        <f>IFERROR(ROUND(AVERAGEIF('Week 2 - Making'!$B:$B,'Product List'!$A677,'Week 2 - Making'!$P:$P),0),"")</f>
        <v/>
      </c>
      <c r="L677" s="263" t="str">
        <f>IFERROR(ROUND(AVERAGEIF('Week 3 - Making'!$B:$B,'Product List'!$A677,'Week 3 - Making'!$P:$P),0),"")</f>
        <v/>
      </c>
      <c r="M677" s="7" t="str">
        <f>IFERROR(ROUND(AVERAGEIF('Week 4 - Making'!$B:$B,'Product List'!$A677,'Week 4 - Making'!$P:$P),0),"")</f>
        <v/>
      </c>
      <c r="N677" s="7" t="str">
        <f>IFERROR(ROUND(AVERAGEIF('Week 5 - Making'!$B:$B,'Product List'!$A677,'Week 5 - Making'!$P:$P),0),"")</f>
        <v/>
      </c>
      <c r="O677" s="7"/>
      <c r="P677" s="7">
        <f t="array" ref="P677">iferror(xlookup(C677,'Product Families'!A:A,'Product Families'!S:S),"")</f>
        <v>0</v>
      </c>
    </row>
    <row r="678" ht="14.25" customHeight="1">
      <c r="A678" s="122" t="s">
        <v>2216</v>
      </c>
      <c r="B678" s="270" t="s">
        <v>2217</v>
      </c>
      <c r="C678" s="122" t="s">
        <v>265</v>
      </c>
      <c r="D678" s="7">
        <f t="array" ref="D678">IFERROR(XLOOKUP($C678,'Product Families'!$A:$A,'Product Families'!$D:$D),"")</f>
        <v>27</v>
      </c>
      <c r="E678" s="7">
        <f t="array" ref="E678">IFERROR(XLOOKUP($C678,'Product Families'!$A:$A,'Product Families'!$E:$E),"")</f>
        <v>28</v>
      </c>
      <c r="F678" s="7">
        <f t="array" ref="F678">IFERROR(XLOOKUP($C678,'Product Families'!$A:$A,'Product Families'!$F:$F),"")</f>
        <v>30</v>
      </c>
      <c r="G678" s="7">
        <f t="array" ref="G678">IFERROR(XLOOKUP($C678,'Product Families'!$A:$A,'Product Families'!$G:$G),"")</f>
        <v>32</v>
      </c>
      <c r="J678" s="7" t="str">
        <f>IFERROR(ROUND(AVERAGEIF('Week 1 - Making'!$B:$B,'Product List'!$A678,'Week 1 - Making'!$P:$P),0),"")</f>
        <v/>
      </c>
      <c r="K678" s="7" t="str">
        <f>IFERROR(ROUND(AVERAGEIF('Week 2 - Making'!$B:$B,'Product List'!$A678,'Week 2 - Making'!$P:$P),0),"")</f>
        <v/>
      </c>
      <c r="L678" s="263" t="str">
        <f>IFERROR(ROUND(AVERAGEIF('Week 3 - Making'!$B:$B,'Product List'!$A678,'Week 3 - Making'!$P:$P),0),"")</f>
        <v/>
      </c>
      <c r="M678" s="7" t="str">
        <f>IFERROR(ROUND(AVERAGEIF('Week 4 - Making'!$B:$B,'Product List'!$A678,'Week 4 - Making'!$P:$P),0),"")</f>
        <v/>
      </c>
      <c r="N678" s="7" t="str">
        <f>IFERROR(ROUND(AVERAGEIF('Week 5 - Making'!$B:$B,'Product List'!$A678,'Week 5 - Making'!$P:$P),0),"")</f>
        <v/>
      </c>
      <c r="O678" s="7"/>
      <c r="P678" s="7">
        <f t="array" ref="P678">iferror(xlookup(C678,'Product Families'!A:A,'Product Families'!S:S),"")</f>
        <v>0</v>
      </c>
    </row>
    <row r="679" ht="14.25" customHeight="1">
      <c r="A679" s="122" t="s">
        <v>2218</v>
      </c>
      <c r="B679" s="270" t="s">
        <v>2219</v>
      </c>
      <c r="C679" s="122" t="s">
        <v>265</v>
      </c>
      <c r="D679" s="7">
        <f t="array" ref="D679">IFERROR(XLOOKUP($C679,'Product Families'!$A:$A,'Product Families'!$D:$D),"")</f>
        <v>27</v>
      </c>
      <c r="E679" s="7">
        <f t="array" ref="E679">IFERROR(XLOOKUP($C679,'Product Families'!$A:$A,'Product Families'!$E:$E),"")</f>
        <v>28</v>
      </c>
      <c r="F679" s="7">
        <f t="array" ref="F679">IFERROR(XLOOKUP($C679,'Product Families'!$A:$A,'Product Families'!$F:$F),"")</f>
        <v>30</v>
      </c>
      <c r="G679" s="7">
        <f t="array" ref="G679">IFERROR(XLOOKUP($C679,'Product Families'!$A:$A,'Product Families'!$G:$G),"")</f>
        <v>32</v>
      </c>
      <c r="J679" s="7" t="str">
        <f>IFERROR(ROUND(AVERAGEIF('Week 1 - Making'!$B:$B,'Product List'!$A679,'Week 1 - Making'!$P:$P),0),"")</f>
        <v/>
      </c>
      <c r="K679" s="7" t="str">
        <f>IFERROR(ROUND(AVERAGEIF('Week 2 - Making'!$B:$B,'Product List'!$A679,'Week 2 - Making'!$P:$P),0),"")</f>
        <v/>
      </c>
      <c r="L679" s="263" t="str">
        <f>IFERROR(ROUND(AVERAGEIF('Week 3 - Making'!$B:$B,'Product List'!$A679,'Week 3 - Making'!$P:$P),0),"")</f>
        <v/>
      </c>
      <c r="M679" s="7" t="str">
        <f>IFERROR(ROUND(AVERAGEIF('Week 4 - Making'!$B:$B,'Product List'!$A679,'Week 4 - Making'!$P:$P),0),"")</f>
        <v/>
      </c>
      <c r="N679" s="7" t="str">
        <f>IFERROR(ROUND(AVERAGEIF('Week 5 - Making'!$B:$B,'Product List'!$A679,'Week 5 - Making'!$P:$P),0),"")</f>
        <v/>
      </c>
      <c r="O679" s="7"/>
      <c r="P679" s="7">
        <f t="array" ref="P679">iferror(xlookup(C679,'Product Families'!A:A,'Product Families'!S:S),"")</f>
        <v>0</v>
      </c>
    </row>
    <row r="680" ht="14.25" customHeight="1">
      <c r="A680" s="122" t="s">
        <v>2220</v>
      </c>
      <c r="B680" s="270" t="s">
        <v>2221</v>
      </c>
      <c r="C680" s="122" t="s">
        <v>265</v>
      </c>
      <c r="D680" s="7">
        <f t="array" ref="D680">IFERROR(XLOOKUP($C680,'Product Families'!$A:$A,'Product Families'!$D:$D),"")</f>
        <v>27</v>
      </c>
      <c r="E680" s="7">
        <f t="array" ref="E680">IFERROR(XLOOKUP($C680,'Product Families'!$A:$A,'Product Families'!$E:$E),"")</f>
        <v>28</v>
      </c>
      <c r="F680" s="7">
        <f t="array" ref="F680">IFERROR(XLOOKUP($C680,'Product Families'!$A:$A,'Product Families'!$F:$F),"")</f>
        <v>30</v>
      </c>
      <c r="G680" s="7">
        <f t="array" ref="G680">IFERROR(XLOOKUP($C680,'Product Families'!$A:$A,'Product Families'!$G:$G),"")</f>
        <v>32</v>
      </c>
      <c r="J680" s="7" t="str">
        <f>IFERROR(ROUND(AVERAGEIF('Week 1 - Making'!$B:$B,'Product List'!$A680,'Week 1 - Making'!$P:$P),0),"")</f>
        <v/>
      </c>
      <c r="K680" s="7" t="str">
        <f>IFERROR(ROUND(AVERAGEIF('Week 2 - Making'!$B:$B,'Product List'!$A680,'Week 2 - Making'!$P:$P),0),"")</f>
        <v/>
      </c>
      <c r="L680" s="263" t="str">
        <f>IFERROR(ROUND(AVERAGEIF('Week 3 - Making'!$B:$B,'Product List'!$A680,'Week 3 - Making'!$P:$P),0),"")</f>
        <v/>
      </c>
      <c r="M680" s="7" t="str">
        <f>IFERROR(ROUND(AVERAGEIF('Week 4 - Making'!$B:$B,'Product List'!$A680,'Week 4 - Making'!$P:$P),0),"")</f>
        <v/>
      </c>
      <c r="N680" s="7" t="str">
        <f>IFERROR(ROUND(AVERAGEIF('Week 5 - Making'!$B:$B,'Product List'!$A680,'Week 5 - Making'!$P:$P),0),"")</f>
        <v/>
      </c>
      <c r="O680" s="7"/>
      <c r="P680" s="7">
        <f t="array" ref="P680">iferror(xlookup(C680,'Product Families'!A:A,'Product Families'!S:S),"")</f>
        <v>0</v>
      </c>
    </row>
    <row r="681" ht="14.25" customHeight="1">
      <c r="A681" s="122" t="s">
        <v>2222</v>
      </c>
      <c r="B681" s="270" t="s">
        <v>2223</v>
      </c>
      <c r="C681" s="122" t="s">
        <v>265</v>
      </c>
      <c r="D681" s="7">
        <f t="array" ref="D681">IFERROR(XLOOKUP($C681,'Product Families'!$A:$A,'Product Families'!$D:$D),"")</f>
        <v>27</v>
      </c>
      <c r="E681" s="7">
        <f t="array" ref="E681">IFERROR(XLOOKUP($C681,'Product Families'!$A:$A,'Product Families'!$E:$E),"")</f>
        <v>28</v>
      </c>
      <c r="F681" s="7">
        <f t="array" ref="F681">IFERROR(XLOOKUP($C681,'Product Families'!$A:$A,'Product Families'!$F:$F),"")</f>
        <v>30</v>
      </c>
      <c r="G681" s="7">
        <f t="array" ref="G681">IFERROR(XLOOKUP($C681,'Product Families'!$A:$A,'Product Families'!$G:$G),"")</f>
        <v>32</v>
      </c>
      <c r="J681" s="7" t="str">
        <f>IFERROR(ROUND(AVERAGEIF('Week 1 - Making'!$B:$B,'Product List'!$A681,'Week 1 - Making'!$P:$P),0),"")</f>
        <v/>
      </c>
      <c r="K681" s="7" t="str">
        <f>IFERROR(ROUND(AVERAGEIF('Week 2 - Making'!$B:$B,'Product List'!$A681,'Week 2 - Making'!$P:$P),0),"")</f>
        <v/>
      </c>
      <c r="L681" s="263" t="str">
        <f>IFERROR(ROUND(AVERAGEIF('Week 3 - Making'!$B:$B,'Product List'!$A681,'Week 3 - Making'!$P:$P),0),"")</f>
        <v/>
      </c>
      <c r="M681" s="7" t="str">
        <f>IFERROR(ROUND(AVERAGEIF('Week 4 - Making'!$B:$B,'Product List'!$A681,'Week 4 - Making'!$P:$P),0),"")</f>
        <v/>
      </c>
      <c r="N681" s="7" t="str">
        <f>IFERROR(ROUND(AVERAGEIF('Week 5 - Making'!$B:$B,'Product List'!$A681,'Week 5 - Making'!$P:$P),0),"")</f>
        <v/>
      </c>
      <c r="O681" s="7"/>
      <c r="P681" s="7">
        <f t="array" ref="P681">iferror(xlookup(C681,'Product Families'!A:A,'Product Families'!S:S),"")</f>
        <v>0</v>
      </c>
    </row>
    <row r="682" ht="14.25" customHeight="1">
      <c r="A682" s="122" t="s">
        <v>2224</v>
      </c>
      <c r="B682" s="270" t="s">
        <v>2225</v>
      </c>
      <c r="C682" s="122" t="s">
        <v>265</v>
      </c>
      <c r="D682" s="7">
        <f t="array" ref="D682">IFERROR(XLOOKUP($C682,'Product Families'!$A:$A,'Product Families'!$D:$D),"")</f>
        <v>27</v>
      </c>
      <c r="E682" s="7">
        <f t="array" ref="E682">IFERROR(XLOOKUP($C682,'Product Families'!$A:$A,'Product Families'!$E:$E),"")</f>
        <v>28</v>
      </c>
      <c r="F682" s="7">
        <f t="array" ref="F682">IFERROR(XLOOKUP($C682,'Product Families'!$A:$A,'Product Families'!$F:$F),"")</f>
        <v>30</v>
      </c>
      <c r="G682" s="7">
        <f t="array" ref="G682">IFERROR(XLOOKUP($C682,'Product Families'!$A:$A,'Product Families'!$G:$G),"")</f>
        <v>32</v>
      </c>
      <c r="J682" s="7" t="str">
        <f>IFERROR(ROUND(AVERAGEIF('Week 1 - Making'!$B:$B,'Product List'!$A682,'Week 1 - Making'!$P:$P),0),"")</f>
        <v/>
      </c>
      <c r="K682" s="7" t="str">
        <f>IFERROR(ROUND(AVERAGEIF('Week 2 - Making'!$B:$B,'Product List'!$A682,'Week 2 - Making'!$P:$P),0),"")</f>
        <v/>
      </c>
      <c r="L682" s="263" t="str">
        <f>IFERROR(ROUND(AVERAGEIF('Week 3 - Making'!$B:$B,'Product List'!$A682,'Week 3 - Making'!$P:$P),0),"")</f>
        <v/>
      </c>
      <c r="M682" s="7" t="str">
        <f>IFERROR(ROUND(AVERAGEIF('Week 4 - Making'!$B:$B,'Product List'!$A682,'Week 4 - Making'!$P:$P),0),"")</f>
        <v/>
      </c>
      <c r="N682" s="7" t="str">
        <f>IFERROR(ROUND(AVERAGEIF('Week 5 - Making'!$B:$B,'Product List'!$A682,'Week 5 - Making'!$P:$P),0),"")</f>
        <v/>
      </c>
      <c r="O682" s="7"/>
      <c r="P682" s="7">
        <f t="array" ref="P682">iferror(xlookup(C682,'Product Families'!A:A,'Product Families'!S:S),"")</f>
        <v>0</v>
      </c>
    </row>
    <row r="683" ht="14.25" customHeight="1">
      <c r="A683" s="122" t="s">
        <v>2226</v>
      </c>
      <c r="B683" s="270" t="s">
        <v>2227</v>
      </c>
      <c r="C683" s="122" t="s">
        <v>265</v>
      </c>
      <c r="D683" s="7">
        <f t="array" ref="D683">IFERROR(XLOOKUP($C683,'Product Families'!$A:$A,'Product Families'!$D:$D),"")</f>
        <v>27</v>
      </c>
      <c r="E683" s="7">
        <f t="array" ref="E683">IFERROR(XLOOKUP($C683,'Product Families'!$A:$A,'Product Families'!$E:$E),"")</f>
        <v>28</v>
      </c>
      <c r="F683" s="7">
        <f t="array" ref="F683">IFERROR(XLOOKUP($C683,'Product Families'!$A:$A,'Product Families'!$F:$F),"")</f>
        <v>30</v>
      </c>
      <c r="G683" s="7">
        <f t="array" ref="G683">IFERROR(XLOOKUP($C683,'Product Families'!$A:$A,'Product Families'!$G:$G),"")</f>
        <v>32</v>
      </c>
      <c r="J683" s="7" t="str">
        <f>IFERROR(ROUND(AVERAGEIF('Week 1 - Making'!$B:$B,'Product List'!$A683,'Week 1 - Making'!$P:$P),0),"")</f>
        <v/>
      </c>
      <c r="K683" s="7" t="str">
        <f>IFERROR(ROUND(AVERAGEIF('Week 2 - Making'!$B:$B,'Product List'!$A683,'Week 2 - Making'!$P:$P),0),"")</f>
        <v/>
      </c>
      <c r="L683" s="263" t="str">
        <f>IFERROR(ROUND(AVERAGEIF('Week 3 - Making'!$B:$B,'Product List'!$A683,'Week 3 - Making'!$P:$P),0),"")</f>
        <v/>
      </c>
      <c r="M683" s="7" t="str">
        <f>IFERROR(ROUND(AVERAGEIF('Week 4 - Making'!$B:$B,'Product List'!$A683,'Week 4 - Making'!$P:$P),0),"")</f>
        <v/>
      </c>
      <c r="N683" s="7" t="str">
        <f>IFERROR(ROUND(AVERAGEIF('Week 5 - Making'!$B:$B,'Product List'!$A683,'Week 5 - Making'!$P:$P),0),"")</f>
        <v/>
      </c>
      <c r="O683" s="7"/>
      <c r="P683" s="7">
        <f t="array" ref="P683">iferror(xlookup(C683,'Product Families'!A:A,'Product Families'!S:S),"")</f>
        <v>0</v>
      </c>
    </row>
    <row r="684" ht="14.25" customHeight="1">
      <c r="A684" s="122" t="s">
        <v>2228</v>
      </c>
      <c r="B684" s="270" t="s">
        <v>2229</v>
      </c>
      <c r="C684" s="122" t="s">
        <v>265</v>
      </c>
      <c r="D684" s="7">
        <f t="array" ref="D684">IFERROR(XLOOKUP($C684,'Product Families'!$A:$A,'Product Families'!$D:$D),"")</f>
        <v>27</v>
      </c>
      <c r="E684" s="7">
        <f t="array" ref="E684">IFERROR(XLOOKUP($C684,'Product Families'!$A:$A,'Product Families'!$E:$E),"")</f>
        <v>28</v>
      </c>
      <c r="F684" s="7">
        <f t="array" ref="F684">IFERROR(XLOOKUP($C684,'Product Families'!$A:$A,'Product Families'!$F:$F),"")</f>
        <v>30</v>
      </c>
      <c r="G684" s="7">
        <f t="array" ref="G684">IFERROR(XLOOKUP($C684,'Product Families'!$A:$A,'Product Families'!$G:$G),"")</f>
        <v>32</v>
      </c>
      <c r="J684" s="7" t="str">
        <f>IFERROR(ROUND(AVERAGEIF('Week 1 - Making'!$B:$B,'Product List'!$A684,'Week 1 - Making'!$P:$P),0),"")</f>
        <v/>
      </c>
      <c r="K684" s="7" t="str">
        <f>IFERROR(ROUND(AVERAGEIF('Week 2 - Making'!$B:$B,'Product List'!$A684,'Week 2 - Making'!$P:$P),0),"")</f>
        <v/>
      </c>
      <c r="L684" s="263" t="str">
        <f>IFERROR(ROUND(AVERAGEIF('Week 3 - Making'!$B:$B,'Product List'!$A684,'Week 3 - Making'!$P:$P),0),"")</f>
        <v/>
      </c>
      <c r="M684" s="7" t="str">
        <f>IFERROR(ROUND(AVERAGEIF('Week 4 - Making'!$B:$B,'Product List'!$A684,'Week 4 - Making'!$P:$P),0),"")</f>
        <v/>
      </c>
      <c r="N684" s="7" t="str">
        <f>IFERROR(ROUND(AVERAGEIF('Week 5 - Making'!$B:$B,'Product List'!$A684,'Week 5 - Making'!$P:$P),0),"")</f>
        <v/>
      </c>
      <c r="O684" s="7"/>
      <c r="P684" s="7">
        <f t="array" ref="P684">iferror(xlookup(C684,'Product Families'!A:A,'Product Families'!S:S),"")</f>
        <v>0</v>
      </c>
    </row>
    <row r="685" ht="14.25" customHeight="1">
      <c r="A685" s="122" t="s">
        <v>2230</v>
      </c>
      <c r="B685" s="270" t="s">
        <v>2231</v>
      </c>
      <c r="C685" s="122" t="s">
        <v>265</v>
      </c>
      <c r="D685" s="7">
        <f t="array" ref="D685">IFERROR(XLOOKUP($C685,'Product Families'!$A:$A,'Product Families'!$D:$D),"")</f>
        <v>27</v>
      </c>
      <c r="E685" s="7">
        <f t="array" ref="E685">IFERROR(XLOOKUP($C685,'Product Families'!$A:$A,'Product Families'!$E:$E),"")</f>
        <v>28</v>
      </c>
      <c r="F685" s="7">
        <f t="array" ref="F685">IFERROR(XLOOKUP($C685,'Product Families'!$A:$A,'Product Families'!$F:$F),"")</f>
        <v>30</v>
      </c>
      <c r="G685" s="7">
        <f t="array" ref="G685">IFERROR(XLOOKUP($C685,'Product Families'!$A:$A,'Product Families'!$G:$G),"")</f>
        <v>32</v>
      </c>
      <c r="J685" s="7" t="str">
        <f>IFERROR(ROUND(AVERAGEIF('Week 1 - Making'!$B:$B,'Product List'!$A685,'Week 1 - Making'!$P:$P),0),"")</f>
        <v/>
      </c>
      <c r="K685" s="7" t="str">
        <f>IFERROR(ROUND(AVERAGEIF('Week 2 - Making'!$B:$B,'Product List'!$A685,'Week 2 - Making'!$P:$P),0),"")</f>
        <v/>
      </c>
      <c r="L685" s="263" t="str">
        <f>IFERROR(ROUND(AVERAGEIF('Week 3 - Making'!$B:$B,'Product List'!$A685,'Week 3 - Making'!$P:$P),0),"")</f>
        <v/>
      </c>
      <c r="M685" s="7" t="str">
        <f>IFERROR(ROUND(AVERAGEIF('Week 4 - Making'!$B:$B,'Product List'!$A685,'Week 4 - Making'!$P:$P),0),"")</f>
        <v/>
      </c>
      <c r="N685" s="7" t="str">
        <f>IFERROR(ROUND(AVERAGEIF('Week 5 - Making'!$B:$B,'Product List'!$A685,'Week 5 - Making'!$P:$P),0),"")</f>
        <v/>
      </c>
      <c r="O685" s="7"/>
      <c r="P685" s="7">
        <f t="array" ref="P685">iferror(xlookup(C685,'Product Families'!A:A,'Product Families'!S:S),"")</f>
        <v>0</v>
      </c>
    </row>
    <row r="686" ht="14.25" customHeight="1">
      <c r="A686" s="122" t="s">
        <v>2232</v>
      </c>
      <c r="B686" s="270" t="s">
        <v>2233</v>
      </c>
      <c r="C686" s="122" t="s">
        <v>265</v>
      </c>
      <c r="D686" s="7">
        <f t="array" ref="D686">IFERROR(XLOOKUP($C686,'Product Families'!$A:$A,'Product Families'!$D:$D),"")</f>
        <v>27</v>
      </c>
      <c r="E686" s="7">
        <f t="array" ref="E686">IFERROR(XLOOKUP($C686,'Product Families'!$A:$A,'Product Families'!$E:$E),"")</f>
        <v>28</v>
      </c>
      <c r="F686" s="7">
        <f t="array" ref="F686">IFERROR(XLOOKUP($C686,'Product Families'!$A:$A,'Product Families'!$F:$F),"")</f>
        <v>30</v>
      </c>
      <c r="G686" s="7">
        <f t="array" ref="G686">IFERROR(XLOOKUP($C686,'Product Families'!$A:$A,'Product Families'!$G:$G),"")</f>
        <v>32</v>
      </c>
      <c r="J686" s="7" t="str">
        <f>IFERROR(ROUND(AVERAGEIF('Week 1 - Making'!$B:$B,'Product List'!$A686,'Week 1 - Making'!$P:$P),0),"")</f>
        <v/>
      </c>
      <c r="K686" s="7" t="str">
        <f>IFERROR(ROUND(AVERAGEIF('Week 2 - Making'!$B:$B,'Product List'!$A686,'Week 2 - Making'!$P:$P),0),"")</f>
        <v/>
      </c>
      <c r="L686" s="263" t="str">
        <f>IFERROR(ROUND(AVERAGEIF('Week 3 - Making'!$B:$B,'Product List'!$A686,'Week 3 - Making'!$P:$P),0),"")</f>
        <v/>
      </c>
      <c r="M686" s="7" t="str">
        <f>IFERROR(ROUND(AVERAGEIF('Week 4 - Making'!$B:$B,'Product List'!$A686,'Week 4 - Making'!$P:$P),0),"")</f>
        <v/>
      </c>
      <c r="N686" s="7" t="str">
        <f>IFERROR(ROUND(AVERAGEIF('Week 5 - Making'!$B:$B,'Product List'!$A686,'Week 5 - Making'!$P:$P),0),"")</f>
        <v/>
      </c>
      <c r="O686" s="7"/>
      <c r="P686" s="7">
        <f t="array" ref="P686">iferror(xlookup(C686,'Product Families'!A:A,'Product Families'!S:S),"")</f>
        <v>0</v>
      </c>
    </row>
    <row r="687" ht="14.25" customHeight="1">
      <c r="A687" s="122" t="s">
        <v>2234</v>
      </c>
      <c r="B687" s="270" t="s">
        <v>2235</v>
      </c>
      <c r="C687" s="122" t="s">
        <v>265</v>
      </c>
      <c r="D687" s="7">
        <f t="array" ref="D687">IFERROR(XLOOKUP($C687,'Product Families'!$A:$A,'Product Families'!$D:$D),"")</f>
        <v>27</v>
      </c>
      <c r="E687" s="7">
        <f t="array" ref="E687">IFERROR(XLOOKUP($C687,'Product Families'!$A:$A,'Product Families'!$E:$E),"")</f>
        <v>28</v>
      </c>
      <c r="F687" s="7">
        <f t="array" ref="F687">IFERROR(XLOOKUP($C687,'Product Families'!$A:$A,'Product Families'!$F:$F),"")</f>
        <v>30</v>
      </c>
      <c r="G687" s="7">
        <f t="array" ref="G687">IFERROR(XLOOKUP($C687,'Product Families'!$A:$A,'Product Families'!$G:$G),"")</f>
        <v>32</v>
      </c>
      <c r="J687" s="7" t="str">
        <f>IFERROR(ROUND(AVERAGEIF('Week 1 - Making'!$B:$B,'Product List'!$A687,'Week 1 - Making'!$P:$P),0),"")</f>
        <v/>
      </c>
      <c r="K687" s="7" t="str">
        <f>IFERROR(ROUND(AVERAGEIF('Week 2 - Making'!$B:$B,'Product List'!$A687,'Week 2 - Making'!$P:$P),0),"")</f>
        <v/>
      </c>
      <c r="L687" s="263" t="str">
        <f>IFERROR(ROUND(AVERAGEIF('Week 3 - Making'!$B:$B,'Product List'!$A687,'Week 3 - Making'!$P:$P),0),"")</f>
        <v/>
      </c>
      <c r="M687" s="7" t="str">
        <f>IFERROR(ROUND(AVERAGEIF('Week 4 - Making'!$B:$B,'Product List'!$A687,'Week 4 - Making'!$P:$P),0),"")</f>
        <v/>
      </c>
      <c r="N687" s="7" t="str">
        <f>IFERROR(ROUND(AVERAGEIF('Week 5 - Making'!$B:$B,'Product List'!$A687,'Week 5 - Making'!$P:$P),0),"")</f>
        <v/>
      </c>
      <c r="O687" s="7"/>
      <c r="P687" s="7">
        <f t="array" ref="P687">iferror(xlookup(C687,'Product Families'!A:A,'Product Families'!S:S),"")</f>
        <v>0</v>
      </c>
    </row>
    <row r="688" ht="14.25" customHeight="1">
      <c r="A688" s="138" t="s">
        <v>2236</v>
      </c>
      <c r="B688" s="270" t="s">
        <v>2237</v>
      </c>
      <c r="C688" s="138" t="s">
        <v>117</v>
      </c>
      <c r="D688" s="7">
        <f t="array" ref="D688">IFERROR(XLOOKUP($C688,'Product Families'!$A:$A,'Product Families'!$D:$D),"")</f>
        <v>108</v>
      </c>
      <c r="E688" s="7">
        <f t="array" ref="E688">IFERROR(XLOOKUP($C688,'Product Families'!$A:$A,'Product Families'!$E:$E),"")</f>
        <v>111</v>
      </c>
      <c r="F688" s="7">
        <f t="array" ref="F688">IFERROR(XLOOKUP($C688,'Product Families'!$A:$A,'Product Families'!$F:$F),"")</f>
        <v>119</v>
      </c>
      <c r="G688" s="7">
        <f t="array" ref="G688">IFERROR(XLOOKUP($C688,'Product Families'!$A:$A,'Product Families'!$G:$G),"")</f>
        <v>128</v>
      </c>
      <c r="J688" s="7" t="str">
        <f>IFERROR(ROUND(AVERAGEIF('Week 1 - Making'!$B:$B,'Product List'!$A688,'Week 1 - Making'!$P:$P),0),"")</f>
        <v/>
      </c>
      <c r="K688" s="7" t="str">
        <f>IFERROR(ROUND(AVERAGEIF('Week 2 - Making'!$B:$B,'Product List'!$A688,'Week 2 - Making'!$P:$P),0),"")</f>
        <v/>
      </c>
      <c r="L688" s="263" t="str">
        <f>IFERROR(ROUND(AVERAGEIF('Week 3 - Making'!$B:$B,'Product List'!$A688,'Week 3 - Making'!$P:$P),0),"")</f>
        <v/>
      </c>
      <c r="M688" s="7" t="str">
        <f>IFERROR(ROUND(AVERAGEIF('Week 4 - Making'!$B:$B,'Product List'!$A688,'Week 4 - Making'!$P:$P),0),"")</f>
        <v/>
      </c>
      <c r="N688" s="7" t="str">
        <f>IFERROR(ROUND(AVERAGEIF('Week 5 - Making'!$B:$B,'Product List'!$A688,'Week 5 - Making'!$P:$P),0),"")</f>
        <v/>
      </c>
      <c r="O688" s="7"/>
      <c r="P688" s="7">
        <f t="array" ref="P688">iferror(xlookup(C688,'Product Families'!A:A,'Product Families'!S:S),"")</f>
        <v>0</v>
      </c>
    </row>
    <row r="689" ht="14.25" customHeight="1">
      <c r="A689" s="138" t="s">
        <v>2238</v>
      </c>
      <c r="B689" s="270" t="s">
        <v>2239</v>
      </c>
      <c r="C689" s="122" t="s">
        <v>117</v>
      </c>
      <c r="D689" s="7">
        <f t="array" ref="D689">IFERROR(XLOOKUP($C689,'Product Families'!$A:$A,'Product Families'!$D:$D),"")</f>
        <v>108</v>
      </c>
      <c r="E689" s="7">
        <f t="array" ref="E689">IFERROR(XLOOKUP($C689,'Product Families'!$A:$A,'Product Families'!$E:$E),"")</f>
        <v>111</v>
      </c>
      <c r="F689" s="7">
        <f t="array" ref="F689">IFERROR(XLOOKUP($C689,'Product Families'!$A:$A,'Product Families'!$F:$F),"")</f>
        <v>119</v>
      </c>
      <c r="G689" s="7">
        <f t="array" ref="G689">IFERROR(XLOOKUP($C689,'Product Families'!$A:$A,'Product Families'!$G:$G),"")</f>
        <v>128</v>
      </c>
      <c r="J689" s="7" t="str">
        <f>IFERROR(ROUND(AVERAGEIF('Week 1 - Making'!$B:$B,'Product List'!$A689,'Week 1 - Making'!$P:$P),0),"")</f>
        <v/>
      </c>
      <c r="K689" s="7" t="str">
        <f>IFERROR(ROUND(AVERAGEIF('Week 2 - Making'!$B:$B,'Product List'!$A689,'Week 2 - Making'!$P:$P),0),"")</f>
        <v/>
      </c>
      <c r="L689" s="263" t="str">
        <f>IFERROR(ROUND(AVERAGEIF('Week 3 - Making'!$B:$B,'Product List'!$A689,'Week 3 - Making'!$P:$P),0),"")</f>
        <v/>
      </c>
      <c r="M689" s="7" t="str">
        <f>IFERROR(ROUND(AVERAGEIF('Week 4 - Making'!$B:$B,'Product List'!$A689,'Week 4 - Making'!$P:$P),0),"")</f>
        <v/>
      </c>
      <c r="N689" s="7" t="str">
        <f>IFERROR(ROUND(AVERAGEIF('Week 5 - Making'!$B:$B,'Product List'!$A689,'Week 5 - Making'!$P:$P),0),"")</f>
        <v/>
      </c>
      <c r="O689" s="7"/>
      <c r="P689" s="7">
        <f t="array" ref="P689">iferror(xlookup(C689,'Product Families'!A:A,'Product Families'!S:S),"")</f>
        <v>0</v>
      </c>
    </row>
    <row r="690" ht="14.25" customHeight="1">
      <c r="A690" s="122" t="s">
        <v>2240</v>
      </c>
      <c r="B690" s="270" t="s">
        <v>2241</v>
      </c>
      <c r="C690" s="122" t="s">
        <v>276</v>
      </c>
      <c r="D690" s="7">
        <f t="array" ref="D690">IFERROR(XLOOKUP($C690,'Product Families'!$A:$A,'Product Families'!$D:$D),"")</f>
        <v>130</v>
      </c>
      <c r="E690" s="7">
        <f t="array" ref="E690">IFERROR(XLOOKUP($C690,'Product Families'!$A:$A,'Product Families'!$E:$E),"")</f>
        <v>133</v>
      </c>
      <c r="F690" s="7">
        <f t="array" ref="F690">IFERROR(XLOOKUP($C690,'Product Families'!$A:$A,'Product Families'!$F:$F),"")</f>
        <v>144</v>
      </c>
      <c r="G690" s="7">
        <f t="array" ref="G690">IFERROR(XLOOKUP($C690,'Product Families'!$A:$A,'Product Families'!$G:$G),"")</f>
        <v>154</v>
      </c>
      <c r="J690" s="7" t="str">
        <f>IFERROR(ROUND(AVERAGEIF('Week 1 - Making'!$B:$B,'Product List'!$A690,'Week 1 - Making'!$P:$P),0),"")</f>
        <v/>
      </c>
      <c r="K690" s="7" t="str">
        <f>IFERROR(ROUND(AVERAGEIF('Week 2 - Making'!$B:$B,'Product List'!$A690,'Week 2 - Making'!$P:$P),0),"")</f>
        <v/>
      </c>
      <c r="L690" s="263" t="str">
        <f>IFERROR(ROUND(AVERAGEIF('Week 3 - Making'!$B:$B,'Product List'!$A690,'Week 3 - Making'!$P:$P),0),"")</f>
        <v/>
      </c>
      <c r="M690" s="7" t="str">
        <f>IFERROR(ROUND(AVERAGEIF('Week 4 - Making'!$B:$B,'Product List'!$A690,'Week 4 - Making'!$P:$P),0),"")</f>
        <v/>
      </c>
      <c r="N690" s="7" t="str">
        <f>IFERROR(ROUND(AVERAGEIF('Week 5 - Making'!$B:$B,'Product List'!$A690,'Week 5 - Making'!$P:$P),0),"")</f>
        <v/>
      </c>
      <c r="O690" s="7"/>
      <c r="P690" s="7">
        <f t="array" ref="P690">iferror(xlookup(C690,'Product Families'!A:A,'Product Families'!S:S),"")</f>
        <v>0</v>
      </c>
    </row>
    <row r="691" ht="14.25" customHeight="1">
      <c r="A691" s="122" t="s">
        <v>2242</v>
      </c>
      <c r="B691" s="270" t="s">
        <v>2243</v>
      </c>
      <c r="C691" s="122" t="s">
        <v>276</v>
      </c>
      <c r="D691" s="7">
        <f t="array" ref="D691">IFERROR(XLOOKUP($C691,'Product Families'!$A:$A,'Product Families'!$D:$D),"")</f>
        <v>130</v>
      </c>
      <c r="E691" s="7">
        <f t="array" ref="E691">IFERROR(XLOOKUP($C691,'Product Families'!$A:$A,'Product Families'!$E:$E),"")</f>
        <v>133</v>
      </c>
      <c r="F691" s="7">
        <f t="array" ref="F691">IFERROR(XLOOKUP($C691,'Product Families'!$A:$A,'Product Families'!$F:$F),"")</f>
        <v>144</v>
      </c>
      <c r="G691" s="7">
        <f t="array" ref="G691">IFERROR(XLOOKUP($C691,'Product Families'!$A:$A,'Product Families'!$G:$G),"")</f>
        <v>154</v>
      </c>
      <c r="J691" s="7" t="str">
        <f>IFERROR(ROUND(AVERAGEIF('Week 1 - Making'!$B:$B,'Product List'!$A691,'Week 1 - Making'!$P:$P),0),"")</f>
        <v/>
      </c>
      <c r="K691" s="7" t="str">
        <f>IFERROR(ROUND(AVERAGEIF('Week 2 - Making'!$B:$B,'Product List'!$A691,'Week 2 - Making'!$P:$P),0),"")</f>
        <v/>
      </c>
      <c r="L691" s="263" t="str">
        <f>IFERROR(ROUND(AVERAGEIF('Week 3 - Making'!$B:$B,'Product List'!$A691,'Week 3 - Making'!$P:$P),0),"")</f>
        <v/>
      </c>
      <c r="M691" s="7" t="str">
        <f>IFERROR(ROUND(AVERAGEIF('Week 4 - Making'!$B:$B,'Product List'!$A691,'Week 4 - Making'!$P:$P),0),"")</f>
        <v/>
      </c>
      <c r="N691" s="7" t="str">
        <f>IFERROR(ROUND(AVERAGEIF('Week 5 - Making'!$B:$B,'Product List'!$A691,'Week 5 - Making'!$P:$P),0),"")</f>
        <v/>
      </c>
      <c r="O691" s="7"/>
      <c r="P691" s="7">
        <f t="array" ref="P691">iferror(xlookup(C691,'Product Families'!A:A,'Product Families'!S:S),"")</f>
        <v>0</v>
      </c>
    </row>
    <row r="692" ht="14.25" customHeight="1">
      <c r="A692" s="122" t="s">
        <v>2244</v>
      </c>
      <c r="B692" s="270" t="s">
        <v>2245</v>
      </c>
      <c r="C692" s="122" t="s">
        <v>276</v>
      </c>
      <c r="D692" s="7">
        <f t="array" ref="D692">IFERROR(XLOOKUP($C692,'Product Families'!$A:$A,'Product Families'!$D:$D),"")</f>
        <v>130</v>
      </c>
      <c r="E692" s="7">
        <f t="array" ref="E692">IFERROR(XLOOKUP($C692,'Product Families'!$A:$A,'Product Families'!$E:$E),"")</f>
        <v>133</v>
      </c>
      <c r="F692" s="7">
        <f t="array" ref="F692">IFERROR(XLOOKUP($C692,'Product Families'!$A:$A,'Product Families'!$F:$F),"")</f>
        <v>144</v>
      </c>
      <c r="G692" s="7">
        <f t="array" ref="G692">IFERROR(XLOOKUP($C692,'Product Families'!$A:$A,'Product Families'!$G:$G),"")</f>
        <v>154</v>
      </c>
      <c r="J692" s="7" t="str">
        <f>IFERROR(ROUND(AVERAGEIF('Week 1 - Making'!$B:$B,'Product List'!$A692,'Week 1 - Making'!$P:$P),0),"")</f>
        <v/>
      </c>
      <c r="K692" s="7" t="str">
        <f>IFERROR(ROUND(AVERAGEIF('Week 2 - Making'!$B:$B,'Product List'!$A692,'Week 2 - Making'!$P:$P),0),"")</f>
        <v/>
      </c>
      <c r="L692" s="263" t="str">
        <f>IFERROR(ROUND(AVERAGEIF('Week 3 - Making'!$B:$B,'Product List'!$A692,'Week 3 - Making'!$P:$P),0),"")</f>
        <v/>
      </c>
      <c r="M692" s="7" t="str">
        <f>IFERROR(ROUND(AVERAGEIF('Week 4 - Making'!$B:$B,'Product List'!$A692,'Week 4 - Making'!$P:$P),0),"")</f>
        <v/>
      </c>
      <c r="N692" s="7" t="str">
        <f>IFERROR(ROUND(AVERAGEIF('Week 5 - Making'!$B:$B,'Product List'!$A692,'Week 5 - Making'!$P:$P),0),"")</f>
        <v/>
      </c>
      <c r="O692" s="7"/>
      <c r="P692" s="7">
        <f t="array" ref="P692">iferror(xlookup(C692,'Product Families'!A:A,'Product Families'!S:S),"")</f>
        <v>0</v>
      </c>
    </row>
    <row r="693" ht="14.25" customHeight="1">
      <c r="A693" s="122" t="s">
        <v>2246</v>
      </c>
      <c r="B693" s="270" t="s">
        <v>2247</v>
      </c>
      <c r="C693" s="122" t="s">
        <v>276</v>
      </c>
      <c r="D693" s="7">
        <f t="array" ref="D693">IFERROR(XLOOKUP($C693,'Product Families'!$A:$A,'Product Families'!$D:$D),"")</f>
        <v>130</v>
      </c>
      <c r="E693" s="7">
        <f t="array" ref="E693">IFERROR(XLOOKUP($C693,'Product Families'!$A:$A,'Product Families'!$E:$E),"")</f>
        <v>133</v>
      </c>
      <c r="F693" s="7">
        <f t="array" ref="F693">IFERROR(XLOOKUP($C693,'Product Families'!$A:$A,'Product Families'!$F:$F),"")</f>
        <v>144</v>
      </c>
      <c r="G693" s="7">
        <f t="array" ref="G693">IFERROR(XLOOKUP($C693,'Product Families'!$A:$A,'Product Families'!$G:$G),"")</f>
        <v>154</v>
      </c>
      <c r="J693" s="7" t="str">
        <f>IFERROR(ROUND(AVERAGEIF('Week 1 - Making'!$B:$B,'Product List'!$A693,'Week 1 - Making'!$P:$P),0),"")</f>
        <v/>
      </c>
      <c r="K693" s="7" t="str">
        <f>IFERROR(ROUND(AVERAGEIF('Week 2 - Making'!$B:$B,'Product List'!$A693,'Week 2 - Making'!$P:$P),0),"")</f>
        <v/>
      </c>
      <c r="L693" s="263" t="str">
        <f>IFERROR(ROUND(AVERAGEIF('Week 3 - Making'!$B:$B,'Product List'!$A693,'Week 3 - Making'!$P:$P),0),"")</f>
        <v/>
      </c>
      <c r="M693" s="7" t="str">
        <f>IFERROR(ROUND(AVERAGEIF('Week 4 - Making'!$B:$B,'Product List'!$A693,'Week 4 - Making'!$P:$P),0),"")</f>
        <v/>
      </c>
      <c r="N693" s="7" t="str">
        <f>IFERROR(ROUND(AVERAGEIF('Week 5 - Making'!$B:$B,'Product List'!$A693,'Week 5 - Making'!$P:$P),0),"")</f>
        <v/>
      </c>
      <c r="O693" s="7"/>
      <c r="P693" s="7">
        <f t="array" ref="P693">iferror(xlookup(C693,'Product Families'!A:A,'Product Families'!S:S),"")</f>
        <v>0</v>
      </c>
    </row>
    <row r="694" ht="14.25" customHeight="1">
      <c r="A694" s="122" t="s">
        <v>2248</v>
      </c>
      <c r="B694" s="270" t="s">
        <v>2249</v>
      </c>
      <c r="C694" s="122" t="s">
        <v>276</v>
      </c>
      <c r="D694" s="7">
        <f t="array" ref="D694">IFERROR(XLOOKUP($C694,'Product Families'!$A:$A,'Product Families'!$D:$D),"")</f>
        <v>130</v>
      </c>
      <c r="E694" s="7">
        <f t="array" ref="E694">IFERROR(XLOOKUP($C694,'Product Families'!$A:$A,'Product Families'!$E:$E),"")</f>
        <v>133</v>
      </c>
      <c r="F694" s="7">
        <f t="array" ref="F694">IFERROR(XLOOKUP($C694,'Product Families'!$A:$A,'Product Families'!$F:$F),"")</f>
        <v>144</v>
      </c>
      <c r="G694" s="7">
        <f t="array" ref="G694">IFERROR(XLOOKUP($C694,'Product Families'!$A:$A,'Product Families'!$G:$G),"")</f>
        <v>154</v>
      </c>
      <c r="J694" s="7" t="str">
        <f>IFERROR(ROUND(AVERAGEIF('Week 1 - Making'!$B:$B,'Product List'!$A694,'Week 1 - Making'!$P:$P),0),"")</f>
        <v/>
      </c>
      <c r="K694" s="7" t="str">
        <f>IFERROR(ROUND(AVERAGEIF('Week 2 - Making'!$B:$B,'Product List'!$A694,'Week 2 - Making'!$P:$P),0),"")</f>
        <v/>
      </c>
      <c r="L694" s="263" t="str">
        <f>IFERROR(ROUND(AVERAGEIF('Week 3 - Making'!$B:$B,'Product List'!$A694,'Week 3 - Making'!$P:$P),0),"")</f>
        <v/>
      </c>
      <c r="M694" s="7" t="str">
        <f>IFERROR(ROUND(AVERAGEIF('Week 4 - Making'!$B:$B,'Product List'!$A694,'Week 4 - Making'!$P:$P),0),"")</f>
        <v/>
      </c>
      <c r="N694" s="7" t="str">
        <f>IFERROR(ROUND(AVERAGEIF('Week 5 - Making'!$B:$B,'Product List'!$A694,'Week 5 - Making'!$P:$P),0),"")</f>
        <v/>
      </c>
      <c r="O694" s="7"/>
      <c r="P694" s="7">
        <f t="array" ref="P694">iferror(xlookup(C694,'Product Families'!A:A,'Product Families'!S:S),"")</f>
        <v>0</v>
      </c>
    </row>
    <row r="695" ht="14.25" customHeight="1">
      <c r="A695" s="122" t="s">
        <v>2250</v>
      </c>
      <c r="B695" s="270" t="s">
        <v>2251</v>
      </c>
      <c r="C695" s="122" t="s">
        <v>276</v>
      </c>
      <c r="D695" s="7">
        <f t="array" ref="D695">IFERROR(XLOOKUP($C695,'Product Families'!$A:$A,'Product Families'!$D:$D),"")</f>
        <v>130</v>
      </c>
      <c r="E695" s="7">
        <f t="array" ref="E695">IFERROR(XLOOKUP($C695,'Product Families'!$A:$A,'Product Families'!$E:$E),"")</f>
        <v>133</v>
      </c>
      <c r="F695" s="7">
        <f t="array" ref="F695">IFERROR(XLOOKUP($C695,'Product Families'!$A:$A,'Product Families'!$F:$F),"")</f>
        <v>144</v>
      </c>
      <c r="G695" s="7">
        <f t="array" ref="G695">IFERROR(XLOOKUP($C695,'Product Families'!$A:$A,'Product Families'!$G:$G),"")</f>
        <v>154</v>
      </c>
      <c r="J695" s="7" t="str">
        <f>IFERROR(ROUND(AVERAGEIF('Week 1 - Making'!$B:$B,'Product List'!$A695,'Week 1 - Making'!$P:$P),0),"")</f>
        <v/>
      </c>
      <c r="K695" s="7" t="str">
        <f>IFERROR(ROUND(AVERAGEIF('Week 2 - Making'!$B:$B,'Product List'!$A695,'Week 2 - Making'!$P:$P),0),"")</f>
        <v/>
      </c>
      <c r="L695" s="263" t="str">
        <f>IFERROR(ROUND(AVERAGEIF('Week 3 - Making'!$B:$B,'Product List'!$A695,'Week 3 - Making'!$P:$P),0),"")</f>
        <v/>
      </c>
      <c r="M695" s="7" t="str">
        <f>IFERROR(ROUND(AVERAGEIF('Week 4 - Making'!$B:$B,'Product List'!$A695,'Week 4 - Making'!$P:$P),0),"")</f>
        <v/>
      </c>
      <c r="N695" s="7" t="str">
        <f>IFERROR(ROUND(AVERAGEIF('Week 5 - Making'!$B:$B,'Product List'!$A695,'Week 5 - Making'!$P:$P),0),"")</f>
        <v/>
      </c>
      <c r="O695" s="7"/>
      <c r="P695" s="7">
        <f t="array" ref="P695">iferror(xlookup(C695,'Product Families'!A:A,'Product Families'!S:S),"")</f>
        <v>0</v>
      </c>
    </row>
    <row r="696" ht="14.25" customHeight="1">
      <c r="A696" s="122" t="s">
        <v>2252</v>
      </c>
      <c r="B696" s="270" t="s">
        <v>2253</v>
      </c>
      <c r="C696" s="122" t="s">
        <v>276</v>
      </c>
      <c r="D696" s="7">
        <f t="array" ref="D696">IFERROR(XLOOKUP($C696,'Product Families'!$A:$A,'Product Families'!$D:$D),"")</f>
        <v>130</v>
      </c>
      <c r="E696" s="7">
        <f t="array" ref="E696">IFERROR(XLOOKUP($C696,'Product Families'!$A:$A,'Product Families'!$E:$E),"")</f>
        <v>133</v>
      </c>
      <c r="F696" s="7">
        <f t="array" ref="F696">IFERROR(XLOOKUP($C696,'Product Families'!$A:$A,'Product Families'!$F:$F),"")</f>
        <v>144</v>
      </c>
      <c r="G696" s="7">
        <f t="array" ref="G696">IFERROR(XLOOKUP($C696,'Product Families'!$A:$A,'Product Families'!$G:$G),"")</f>
        <v>154</v>
      </c>
      <c r="J696" s="7" t="str">
        <f>IFERROR(ROUND(AVERAGEIF('Week 1 - Making'!$B:$B,'Product List'!$A696,'Week 1 - Making'!$P:$P),0),"")</f>
        <v/>
      </c>
      <c r="K696" s="7" t="str">
        <f>IFERROR(ROUND(AVERAGEIF('Week 2 - Making'!$B:$B,'Product List'!$A696,'Week 2 - Making'!$P:$P),0),"")</f>
        <v/>
      </c>
      <c r="L696" s="263" t="str">
        <f>IFERROR(ROUND(AVERAGEIF('Week 3 - Making'!$B:$B,'Product List'!$A696,'Week 3 - Making'!$P:$P),0),"")</f>
        <v/>
      </c>
      <c r="M696" s="7" t="str">
        <f>IFERROR(ROUND(AVERAGEIF('Week 4 - Making'!$B:$B,'Product List'!$A696,'Week 4 - Making'!$P:$P),0),"")</f>
        <v/>
      </c>
      <c r="N696" s="7" t="str">
        <f>IFERROR(ROUND(AVERAGEIF('Week 5 - Making'!$B:$B,'Product List'!$A696,'Week 5 - Making'!$P:$P),0),"")</f>
        <v/>
      </c>
      <c r="O696" s="7"/>
      <c r="P696" s="7">
        <f t="array" ref="P696">iferror(xlookup(C696,'Product Families'!A:A,'Product Families'!S:S),"")</f>
        <v>0</v>
      </c>
    </row>
    <row r="697" ht="14.25" customHeight="1">
      <c r="A697" s="122" t="s">
        <v>2254</v>
      </c>
      <c r="B697" s="270" t="s">
        <v>2255</v>
      </c>
      <c r="C697" s="122" t="s">
        <v>276</v>
      </c>
      <c r="D697" s="7">
        <f t="array" ref="D697">IFERROR(XLOOKUP($C697,'Product Families'!$A:$A,'Product Families'!$D:$D),"")</f>
        <v>130</v>
      </c>
      <c r="E697" s="7">
        <f t="array" ref="E697">IFERROR(XLOOKUP($C697,'Product Families'!$A:$A,'Product Families'!$E:$E),"")</f>
        <v>133</v>
      </c>
      <c r="F697" s="7">
        <f t="array" ref="F697">IFERROR(XLOOKUP($C697,'Product Families'!$A:$A,'Product Families'!$F:$F),"")</f>
        <v>144</v>
      </c>
      <c r="G697" s="7">
        <f t="array" ref="G697">IFERROR(XLOOKUP($C697,'Product Families'!$A:$A,'Product Families'!$G:$G),"")</f>
        <v>154</v>
      </c>
      <c r="J697" s="7" t="str">
        <f>IFERROR(ROUND(AVERAGEIF('Week 1 - Making'!$B:$B,'Product List'!$A697,'Week 1 - Making'!$P:$P),0),"")</f>
        <v/>
      </c>
      <c r="K697" s="7" t="str">
        <f>IFERROR(ROUND(AVERAGEIF('Week 2 - Making'!$B:$B,'Product List'!$A697,'Week 2 - Making'!$P:$P),0),"")</f>
        <v/>
      </c>
      <c r="L697" s="263" t="str">
        <f>IFERROR(ROUND(AVERAGEIF('Week 3 - Making'!$B:$B,'Product List'!$A697,'Week 3 - Making'!$P:$P),0),"")</f>
        <v/>
      </c>
      <c r="M697" s="7" t="str">
        <f>IFERROR(ROUND(AVERAGEIF('Week 4 - Making'!$B:$B,'Product List'!$A697,'Week 4 - Making'!$P:$P),0),"")</f>
        <v/>
      </c>
      <c r="N697" s="7" t="str">
        <f>IFERROR(ROUND(AVERAGEIF('Week 5 - Making'!$B:$B,'Product List'!$A697,'Week 5 - Making'!$P:$P),0),"")</f>
        <v/>
      </c>
      <c r="O697" s="7"/>
      <c r="P697" s="7">
        <f t="array" ref="P697">iferror(xlookup(C697,'Product Families'!A:A,'Product Families'!S:S),"")</f>
        <v>0</v>
      </c>
    </row>
    <row r="698" ht="14.25" customHeight="1">
      <c r="A698" s="122" t="s">
        <v>2256</v>
      </c>
      <c r="B698" s="270" t="s">
        <v>2257</v>
      </c>
      <c r="C698" s="122" t="s">
        <v>276</v>
      </c>
      <c r="D698" s="7">
        <f t="array" ref="D698">IFERROR(XLOOKUP($C698,'Product Families'!$A:$A,'Product Families'!$D:$D),"")</f>
        <v>130</v>
      </c>
      <c r="E698" s="7">
        <f t="array" ref="E698">IFERROR(XLOOKUP($C698,'Product Families'!$A:$A,'Product Families'!$E:$E),"")</f>
        <v>133</v>
      </c>
      <c r="F698" s="7">
        <f t="array" ref="F698">IFERROR(XLOOKUP($C698,'Product Families'!$A:$A,'Product Families'!$F:$F),"")</f>
        <v>144</v>
      </c>
      <c r="G698" s="7">
        <f t="array" ref="G698">IFERROR(XLOOKUP($C698,'Product Families'!$A:$A,'Product Families'!$G:$G),"")</f>
        <v>154</v>
      </c>
      <c r="J698" s="7" t="str">
        <f>IFERROR(ROUND(AVERAGEIF('Week 1 - Making'!$B:$B,'Product List'!$A698,'Week 1 - Making'!$P:$P),0),"")</f>
        <v/>
      </c>
      <c r="K698" s="7" t="str">
        <f>IFERROR(ROUND(AVERAGEIF('Week 2 - Making'!$B:$B,'Product List'!$A698,'Week 2 - Making'!$P:$P),0),"")</f>
        <v/>
      </c>
      <c r="L698" s="263" t="str">
        <f>IFERROR(ROUND(AVERAGEIF('Week 3 - Making'!$B:$B,'Product List'!$A698,'Week 3 - Making'!$P:$P),0),"")</f>
        <v/>
      </c>
      <c r="M698" s="7" t="str">
        <f>IFERROR(ROUND(AVERAGEIF('Week 4 - Making'!$B:$B,'Product List'!$A698,'Week 4 - Making'!$P:$P),0),"")</f>
        <v/>
      </c>
      <c r="N698" s="7" t="str">
        <f>IFERROR(ROUND(AVERAGEIF('Week 5 - Making'!$B:$B,'Product List'!$A698,'Week 5 - Making'!$P:$P),0),"")</f>
        <v/>
      </c>
      <c r="O698" s="7"/>
      <c r="P698" s="7">
        <f t="array" ref="P698">iferror(xlookup(C698,'Product Families'!A:A,'Product Families'!S:S),"")</f>
        <v>0</v>
      </c>
    </row>
    <row r="699" ht="14.25" customHeight="1">
      <c r="A699" s="122" t="s">
        <v>2258</v>
      </c>
      <c r="B699" s="270" t="s">
        <v>2259</v>
      </c>
      <c r="C699" s="122" t="s">
        <v>276</v>
      </c>
      <c r="D699" s="7">
        <f t="array" ref="D699">IFERROR(XLOOKUP($C699,'Product Families'!$A:$A,'Product Families'!$D:$D),"")</f>
        <v>130</v>
      </c>
      <c r="E699" s="7">
        <f t="array" ref="E699">IFERROR(XLOOKUP($C699,'Product Families'!$A:$A,'Product Families'!$E:$E),"")</f>
        <v>133</v>
      </c>
      <c r="F699" s="7">
        <f t="array" ref="F699">IFERROR(XLOOKUP($C699,'Product Families'!$A:$A,'Product Families'!$F:$F),"")</f>
        <v>144</v>
      </c>
      <c r="G699" s="7">
        <f t="array" ref="G699">IFERROR(XLOOKUP($C699,'Product Families'!$A:$A,'Product Families'!$G:$G),"")</f>
        <v>154</v>
      </c>
      <c r="J699" s="7" t="str">
        <f>IFERROR(ROUND(AVERAGEIF('Week 1 - Making'!$B:$B,'Product List'!$A699,'Week 1 - Making'!$P:$P),0),"")</f>
        <v/>
      </c>
      <c r="K699" s="7" t="str">
        <f>IFERROR(ROUND(AVERAGEIF('Week 2 - Making'!$B:$B,'Product List'!$A699,'Week 2 - Making'!$P:$P),0),"")</f>
        <v/>
      </c>
      <c r="L699" s="263" t="str">
        <f>IFERROR(ROUND(AVERAGEIF('Week 3 - Making'!$B:$B,'Product List'!$A699,'Week 3 - Making'!$P:$P),0),"")</f>
        <v/>
      </c>
      <c r="M699" s="7" t="str">
        <f>IFERROR(ROUND(AVERAGEIF('Week 4 - Making'!$B:$B,'Product List'!$A699,'Week 4 - Making'!$P:$P),0),"")</f>
        <v/>
      </c>
      <c r="N699" s="7" t="str">
        <f>IFERROR(ROUND(AVERAGEIF('Week 5 - Making'!$B:$B,'Product List'!$A699,'Week 5 - Making'!$P:$P),0),"")</f>
        <v/>
      </c>
      <c r="O699" s="7"/>
      <c r="P699" s="7">
        <f t="array" ref="P699">iferror(xlookup(C699,'Product Families'!A:A,'Product Families'!S:S),"")</f>
        <v>0</v>
      </c>
    </row>
    <row r="700" ht="14.25" customHeight="1">
      <c r="A700" s="122" t="s">
        <v>2260</v>
      </c>
      <c r="B700" s="270" t="s">
        <v>2261</v>
      </c>
      <c r="C700" s="122" t="s">
        <v>276</v>
      </c>
      <c r="D700" s="7">
        <f t="array" ref="D700">IFERROR(XLOOKUP($C700,'Product Families'!$A:$A,'Product Families'!$D:$D),"")</f>
        <v>130</v>
      </c>
      <c r="E700" s="7">
        <f t="array" ref="E700">IFERROR(XLOOKUP($C700,'Product Families'!$A:$A,'Product Families'!$E:$E),"")</f>
        <v>133</v>
      </c>
      <c r="F700" s="7">
        <f t="array" ref="F700">IFERROR(XLOOKUP($C700,'Product Families'!$A:$A,'Product Families'!$F:$F),"")</f>
        <v>144</v>
      </c>
      <c r="G700" s="7">
        <f t="array" ref="G700">IFERROR(XLOOKUP($C700,'Product Families'!$A:$A,'Product Families'!$G:$G),"")</f>
        <v>154</v>
      </c>
      <c r="J700" s="7" t="str">
        <f>IFERROR(ROUND(AVERAGEIF('Week 1 - Making'!$B:$B,'Product List'!$A700,'Week 1 - Making'!$P:$P),0),"")</f>
        <v/>
      </c>
      <c r="K700" s="7" t="str">
        <f>IFERROR(ROUND(AVERAGEIF('Week 2 - Making'!$B:$B,'Product List'!$A700,'Week 2 - Making'!$P:$P),0),"")</f>
        <v/>
      </c>
      <c r="L700" s="263" t="str">
        <f>IFERROR(ROUND(AVERAGEIF('Week 3 - Making'!$B:$B,'Product List'!$A700,'Week 3 - Making'!$P:$P),0),"")</f>
        <v/>
      </c>
      <c r="M700" s="7" t="str">
        <f>IFERROR(ROUND(AVERAGEIF('Week 4 - Making'!$B:$B,'Product List'!$A700,'Week 4 - Making'!$P:$P),0),"")</f>
        <v/>
      </c>
      <c r="N700" s="7" t="str">
        <f>IFERROR(ROUND(AVERAGEIF('Week 5 - Making'!$B:$B,'Product List'!$A700,'Week 5 - Making'!$P:$P),0),"")</f>
        <v/>
      </c>
      <c r="O700" s="7"/>
      <c r="P700" s="7">
        <f t="array" ref="P700">iferror(xlookup(C700,'Product Families'!A:A,'Product Families'!S:S),"")</f>
        <v>0</v>
      </c>
    </row>
    <row r="701" ht="14.25" customHeight="1">
      <c r="A701" s="122" t="s">
        <v>2262</v>
      </c>
      <c r="B701" s="270" t="s">
        <v>2263</v>
      </c>
      <c r="C701" s="122" t="s">
        <v>276</v>
      </c>
      <c r="D701" s="7">
        <f t="array" ref="D701">IFERROR(XLOOKUP($C701,'Product Families'!$A:$A,'Product Families'!$D:$D),"")</f>
        <v>130</v>
      </c>
      <c r="E701" s="7">
        <f t="array" ref="E701">IFERROR(XLOOKUP($C701,'Product Families'!$A:$A,'Product Families'!$E:$E),"")</f>
        <v>133</v>
      </c>
      <c r="F701" s="7">
        <f t="array" ref="F701">IFERROR(XLOOKUP($C701,'Product Families'!$A:$A,'Product Families'!$F:$F),"")</f>
        <v>144</v>
      </c>
      <c r="G701" s="7">
        <f t="array" ref="G701">IFERROR(XLOOKUP($C701,'Product Families'!$A:$A,'Product Families'!$G:$G),"")</f>
        <v>154</v>
      </c>
      <c r="J701" s="7" t="str">
        <f>IFERROR(ROUND(AVERAGEIF('Week 1 - Making'!$B:$B,'Product List'!$A701,'Week 1 - Making'!$P:$P),0),"")</f>
        <v/>
      </c>
      <c r="K701" s="7" t="str">
        <f>IFERROR(ROUND(AVERAGEIF('Week 2 - Making'!$B:$B,'Product List'!$A701,'Week 2 - Making'!$P:$P),0),"")</f>
        <v/>
      </c>
      <c r="L701" s="263" t="str">
        <f>IFERROR(ROUND(AVERAGEIF('Week 3 - Making'!$B:$B,'Product List'!$A701,'Week 3 - Making'!$P:$P),0),"")</f>
        <v/>
      </c>
      <c r="M701" s="7" t="str">
        <f>IFERROR(ROUND(AVERAGEIF('Week 4 - Making'!$B:$B,'Product List'!$A701,'Week 4 - Making'!$P:$P),0),"")</f>
        <v/>
      </c>
      <c r="N701" s="7" t="str">
        <f>IFERROR(ROUND(AVERAGEIF('Week 5 - Making'!$B:$B,'Product List'!$A701,'Week 5 - Making'!$P:$P),0),"")</f>
        <v/>
      </c>
      <c r="O701" s="7"/>
      <c r="P701" s="7">
        <f t="array" ref="P701">iferror(xlookup(C701,'Product Families'!A:A,'Product Families'!S:S),"")</f>
        <v>0</v>
      </c>
    </row>
    <row r="702" ht="14.25" customHeight="1">
      <c r="A702" s="138" t="s">
        <v>2264</v>
      </c>
      <c r="B702" s="270" t="s">
        <v>2265</v>
      </c>
      <c r="C702" s="122" t="s">
        <v>136</v>
      </c>
      <c r="D702" s="7">
        <f t="array" ref="D702">IFERROR(XLOOKUP($C702,'Product Families'!$A:$A,'Product Families'!$D:$D),"")</f>
        <v>15</v>
      </c>
      <c r="E702" s="7">
        <f t="array" ref="E702">IFERROR(XLOOKUP($C702,'Product Families'!$A:$A,'Product Families'!$E:$E),"")</f>
        <v>16</v>
      </c>
      <c r="F702" s="7">
        <f t="array" ref="F702">IFERROR(XLOOKUP($C702,'Product Families'!$A:$A,'Product Families'!$F:$F),"")</f>
        <v>17</v>
      </c>
      <c r="G702" s="7">
        <f t="array" ref="G702">IFERROR(XLOOKUP($C702,'Product Families'!$A:$A,'Product Families'!$G:$G),"")</f>
        <v>18</v>
      </c>
      <c r="J702" s="7" t="str">
        <f>IFERROR(ROUND(AVERAGEIF('Week 1 - Making'!$B:$B,'Product List'!$A702,'Week 1 - Making'!$P:$P),0),"")</f>
        <v/>
      </c>
      <c r="K702" s="7" t="str">
        <f>IFERROR(ROUND(AVERAGEIF('Week 2 - Making'!$B:$B,'Product List'!$A702,'Week 2 - Making'!$P:$P),0),"")</f>
        <v/>
      </c>
      <c r="L702" s="263" t="str">
        <f>IFERROR(ROUND(AVERAGEIF('Week 3 - Making'!$B:$B,'Product List'!$A702,'Week 3 - Making'!$P:$P),0),"")</f>
        <v/>
      </c>
      <c r="M702" s="7" t="str">
        <f>IFERROR(ROUND(AVERAGEIF('Week 4 - Making'!$B:$B,'Product List'!$A702,'Week 4 - Making'!$P:$P),0),"")</f>
        <v/>
      </c>
      <c r="N702" s="7" t="str">
        <f>IFERROR(ROUND(AVERAGEIF('Week 5 - Making'!$B:$B,'Product List'!$A702,'Week 5 - Making'!$P:$P),0),"")</f>
        <v/>
      </c>
      <c r="O702" s="7"/>
      <c r="P702" s="7">
        <f t="array" ref="P702">iferror(xlookup(C702,'Product Families'!A:A,'Product Families'!S:S),"")</f>
        <v>0</v>
      </c>
    </row>
    <row r="703" ht="14.25" customHeight="1">
      <c r="A703" s="138" t="s">
        <v>2266</v>
      </c>
      <c r="B703" s="270" t="s">
        <v>2265</v>
      </c>
      <c r="C703" s="138" t="s">
        <v>2267</v>
      </c>
      <c r="D703" s="7" t="str">
        <f t="array" ref="D703">IFERROR(XLOOKUP($C703,'Product Families'!$A:$A,'Product Families'!$D:$D),"")</f>
        <v/>
      </c>
      <c r="E703" s="7" t="str">
        <f t="array" ref="E703">IFERROR(XLOOKUP($C703,'Product Families'!$A:$A,'Product Families'!$E:$E),"")</f>
        <v/>
      </c>
      <c r="F703" s="7" t="str">
        <f t="array" ref="F703">IFERROR(XLOOKUP($C703,'Product Families'!$A:$A,'Product Families'!$F:$F),"")</f>
        <v/>
      </c>
      <c r="G703" s="7" t="str">
        <f t="array" ref="G703">IFERROR(XLOOKUP($C703,'Product Families'!$A:$A,'Product Families'!$G:$G),"")</f>
        <v/>
      </c>
      <c r="J703" s="7" t="str">
        <f>IFERROR(ROUND(AVERAGEIF('Week 1 - Making'!$B:$B,'Product List'!$A703,'Week 1 - Making'!$P:$P),0),"")</f>
        <v/>
      </c>
      <c r="K703" s="7" t="str">
        <f>IFERROR(ROUND(AVERAGEIF('Week 2 - Making'!$B:$B,'Product List'!$A703,'Week 2 - Making'!$P:$P),0),"")</f>
        <v/>
      </c>
      <c r="L703" s="263" t="str">
        <f>IFERROR(ROUND(AVERAGEIF('Week 3 - Making'!$B:$B,'Product List'!$A703,'Week 3 - Making'!$P:$P),0),"")</f>
        <v/>
      </c>
      <c r="M703" s="7" t="str">
        <f>IFERROR(ROUND(AVERAGEIF('Week 4 - Making'!$B:$B,'Product List'!$A703,'Week 4 - Making'!$P:$P),0),"")</f>
        <v/>
      </c>
      <c r="N703" s="7" t="str">
        <f>IFERROR(ROUND(AVERAGEIF('Week 5 - Making'!$B:$B,'Product List'!$A703,'Week 5 - Making'!$P:$P),0),"")</f>
        <v/>
      </c>
      <c r="O703" s="7"/>
      <c r="P703" s="7" t="str">
        <f t="array" ref="P703">iferror(xlookup(C703,'Product Families'!A:A,'Product Families'!S:S),"")</f>
        <v/>
      </c>
    </row>
    <row r="704" ht="14.25" customHeight="1">
      <c r="A704" s="138" t="s">
        <v>2268</v>
      </c>
      <c r="B704" s="270" t="s">
        <v>2269</v>
      </c>
      <c r="C704" s="122" t="s">
        <v>136</v>
      </c>
      <c r="D704" s="7">
        <f t="array" ref="D704">IFERROR(XLOOKUP($C704,'Product Families'!$A:$A,'Product Families'!$D:$D),"")</f>
        <v>15</v>
      </c>
      <c r="E704" s="7">
        <f t="array" ref="E704">IFERROR(XLOOKUP($C704,'Product Families'!$A:$A,'Product Families'!$E:$E),"")</f>
        <v>16</v>
      </c>
      <c r="F704" s="7">
        <f t="array" ref="F704">IFERROR(XLOOKUP($C704,'Product Families'!$A:$A,'Product Families'!$F:$F),"")</f>
        <v>17</v>
      </c>
      <c r="G704" s="7">
        <f t="array" ref="G704">IFERROR(XLOOKUP($C704,'Product Families'!$A:$A,'Product Families'!$G:$G),"")</f>
        <v>18</v>
      </c>
      <c r="J704" s="7" t="str">
        <f>IFERROR(ROUND(AVERAGEIF('Week 1 - Making'!$B:$B,'Product List'!$A704,'Week 1 - Making'!$P:$P),0),"")</f>
        <v/>
      </c>
      <c r="K704" s="7" t="str">
        <f>IFERROR(ROUND(AVERAGEIF('Week 2 - Making'!$B:$B,'Product List'!$A704,'Week 2 - Making'!$P:$P),0),"")</f>
        <v/>
      </c>
      <c r="L704" s="263" t="str">
        <f>IFERROR(ROUND(AVERAGEIF('Week 3 - Making'!$B:$B,'Product List'!$A704,'Week 3 - Making'!$P:$P),0),"")</f>
        <v/>
      </c>
      <c r="M704" s="7" t="str">
        <f>IFERROR(ROUND(AVERAGEIF('Week 4 - Making'!$B:$B,'Product List'!$A704,'Week 4 - Making'!$P:$P),0),"")</f>
        <v/>
      </c>
      <c r="N704" s="7" t="str">
        <f>IFERROR(ROUND(AVERAGEIF('Week 5 - Making'!$B:$B,'Product List'!$A704,'Week 5 - Making'!$P:$P),0),"")</f>
        <v/>
      </c>
      <c r="O704" s="7"/>
      <c r="P704" s="7">
        <f t="array" ref="P704">iferror(xlookup(C704,'Product Families'!A:A,'Product Families'!S:S),"")</f>
        <v>0</v>
      </c>
    </row>
    <row r="705" ht="14.25" customHeight="1">
      <c r="A705" s="138" t="s">
        <v>2270</v>
      </c>
      <c r="B705" s="270" t="s">
        <v>2269</v>
      </c>
      <c r="C705" s="138" t="s">
        <v>2267</v>
      </c>
      <c r="D705" s="7" t="str">
        <f t="array" ref="D705">IFERROR(XLOOKUP($C705,'Product Families'!$A:$A,'Product Families'!$D:$D),"")</f>
        <v/>
      </c>
      <c r="E705" s="7" t="str">
        <f t="array" ref="E705">IFERROR(XLOOKUP($C705,'Product Families'!$A:$A,'Product Families'!$E:$E),"")</f>
        <v/>
      </c>
      <c r="F705" s="7" t="str">
        <f t="array" ref="F705">IFERROR(XLOOKUP($C705,'Product Families'!$A:$A,'Product Families'!$F:$F),"")</f>
        <v/>
      </c>
      <c r="G705" s="7" t="str">
        <f t="array" ref="G705">IFERROR(XLOOKUP($C705,'Product Families'!$A:$A,'Product Families'!$G:$G),"")</f>
        <v/>
      </c>
      <c r="J705" s="7" t="str">
        <f>IFERROR(ROUND(AVERAGEIF('Week 1 - Making'!$B:$B,'Product List'!$A705,'Week 1 - Making'!$P:$P),0),"")</f>
        <v/>
      </c>
      <c r="K705" s="7" t="str">
        <f>IFERROR(ROUND(AVERAGEIF('Week 2 - Making'!$B:$B,'Product List'!$A705,'Week 2 - Making'!$P:$P),0),"")</f>
        <v/>
      </c>
      <c r="L705" s="263" t="str">
        <f>IFERROR(ROUND(AVERAGEIF('Week 3 - Making'!$B:$B,'Product List'!$A705,'Week 3 - Making'!$P:$P),0),"")</f>
        <v/>
      </c>
      <c r="M705" s="7" t="str">
        <f>IFERROR(ROUND(AVERAGEIF('Week 4 - Making'!$B:$B,'Product List'!$A705,'Week 4 - Making'!$P:$P),0),"")</f>
        <v/>
      </c>
      <c r="N705" s="7" t="str">
        <f>IFERROR(ROUND(AVERAGEIF('Week 5 - Making'!$B:$B,'Product List'!$A705,'Week 5 - Making'!$P:$P),0),"")</f>
        <v/>
      </c>
      <c r="O705" s="7"/>
      <c r="P705" s="7" t="str">
        <f t="array" ref="P705">iferror(xlookup(C705,'Product Families'!A:A,'Product Families'!S:S),"")</f>
        <v/>
      </c>
    </row>
    <row r="706" ht="14.25" customHeight="1">
      <c r="A706" s="138" t="s">
        <v>2271</v>
      </c>
      <c r="B706" s="270" t="s">
        <v>2272</v>
      </c>
      <c r="C706" s="122" t="s">
        <v>136</v>
      </c>
      <c r="D706" s="7">
        <f t="array" ref="D706">IFERROR(XLOOKUP($C706,'Product Families'!$A:$A,'Product Families'!$D:$D),"")</f>
        <v>15</v>
      </c>
      <c r="E706" s="7">
        <f t="array" ref="E706">IFERROR(XLOOKUP($C706,'Product Families'!$A:$A,'Product Families'!$E:$E),"")</f>
        <v>16</v>
      </c>
      <c r="F706" s="7">
        <f t="array" ref="F706">IFERROR(XLOOKUP($C706,'Product Families'!$A:$A,'Product Families'!$F:$F),"")</f>
        <v>17</v>
      </c>
      <c r="G706" s="7">
        <f t="array" ref="G706">IFERROR(XLOOKUP($C706,'Product Families'!$A:$A,'Product Families'!$G:$G),"")</f>
        <v>18</v>
      </c>
      <c r="J706" s="7" t="str">
        <f>IFERROR(ROUND(AVERAGEIF('Week 1 - Making'!$B:$B,'Product List'!$A706,'Week 1 - Making'!$P:$P),0),"")</f>
        <v/>
      </c>
      <c r="K706" s="7" t="str">
        <f>IFERROR(ROUND(AVERAGEIF('Week 2 - Making'!$B:$B,'Product List'!$A706,'Week 2 - Making'!$P:$P),0),"")</f>
        <v/>
      </c>
      <c r="L706" s="263" t="str">
        <f>IFERROR(ROUND(AVERAGEIF('Week 3 - Making'!$B:$B,'Product List'!$A706,'Week 3 - Making'!$P:$P),0),"")</f>
        <v/>
      </c>
      <c r="M706" s="7" t="str">
        <f>IFERROR(ROUND(AVERAGEIF('Week 4 - Making'!$B:$B,'Product List'!$A706,'Week 4 - Making'!$P:$P),0),"")</f>
        <v/>
      </c>
      <c r="N706" s="7" t="str">
        <f>IFERROR(ROUND(AVERAGEIF('Week 5 - Making'!$B:$B,'Product List'!$A706,'Week 5 - Making'!$P:$P),0),"")</f>
        <v/>
      </c>
      <c r="O706" s="7"/>
      <c r="P706" s="7">
        <f t="array" ref="P706">iferror(xlookup(C706,'Product Families'!A:A,'Product Families'!S:S),"")</f>
        <v>0</v>
      </c>
    </row>
    <row r="707" ht="14.25" customHeight="1">
      <c r="A707" s="138" t="s">
        <v>2273</v>
      </c>
      <c r="B707" s="270" t="s">
        <v>2272</v>
      </c>
      <c r="C707" s="138" t="s">
        <v>2267</v>
      </c>
      <c r="D707" s="7" t="str">
        <f t="array" ref="D707">IFERROR(XLOOKUP($C707,'Product Families'!$A:$A,'Product Families'!$D:$D),"")</f>
        <v/>
      </c>
      <c r="E707" s="7" t="str">
        <f t="array" ref="E707">IFERROR(XLOOKUP($C707,'Product Families'!$A:$A,'Product Families'!$E:$E),"")</f>
        <v/>
      </c>
      <c r="F707" s="7" t="str">
        <f t="array" ref="F707">IFERROR(XLOOKUP($C707,'Product Families'!$A:$A,'Product Families'!$F:$F),"")</f>
        <v/>
      </c>
      <c r="G707" s="7" t="str">
        <f t="array" ref="G707">IFERROR(XLOOKUP($C707,'Product Families'!$A:$A,'Product Families'!$G:$G),"")</f>
        <v/>
      </c>
      <c r="J707" s="7" t="str">
        <f>IFERROR(ROUND(AVERAGEIF('Week 1 - Making'!$B:$B,'Product List'!$A707,'Week 1 - Making'!$P:$P),0),"")</f>
        <v/>
      </c>
      <c r="K707" s="7" t="str">
        <f>IFERROR(ROUND(AVERAGEIF('Week 2 - Making'!$B:$B,'Product List'!$A707,'Week 2 - Making'!$P:$P),0),"")</f>
        <v/>
      </c>
      <c r="L707" s="263" t="str">
        <f>IFERROR(ROUND(AVERAGEIF('Week 3 - Making'!$B:$B,'Product List'!$A707,'Week 3 - Making'!$P:$P),0),"")</f>
        <v/>
      </c>
      <c r="M707" s="7" t="str">
        <f>IFERROR(ROUND(AVERAGEIF('Week 4 - Making'!$B:$B,'Product List'!$A707,'Week 4 - Making'!$P:$P),0),"")</f>
        <v/>
      </c>
      <c r="N707" s="7" t="str">
        <f>IFERROR(ROUND(AVERAGEIF('Week 5 - Making'!$B:$B,'Product List'!$A707,'Week 5 - Making'!$P:$P),0),"")</f>
        <v/>
      </c>
      <c r="O707" s="7"/>
      <c r="P707" s="7" t="str">
        <f t="array" ref="P707">iferror(xlookup(C707,'Product Families'!A:A,'Product Families'!S:S),"")</f>
        <v/>
      </c>
    </row>
    <row r="708" ht="14.25" customHeight="1">
      <c r="A708" s="138" t="s">
        <v>2274</v>
      </c>
      <c r="B708" s="270" t="s">
        <v>2275</v>
      </c>
      <c r="C708" s="122" t="s">
        <v>136</v>
      </c>
      <c r="D708" s="7">
        <f t="array" ref="D708">IFERROR(XLOOKUP($C708,'Product Families'!$A:$A,'Product Families'!$D:$D),"")</f>
        <v>15</v>
      </c>
      <c r="E708" s="7">
        <f t="array" ref="E708">IFERROR(XLOOKUP($C708,'Product Families'!$A:$A,'Product Families'!$E:$E),"")</f>
        <v>16</v>
      </c>
      <c r="F708" s="7">
        <f t="array" ref="F708">IFERROR(XLOOKUP($C708,'Product Families'!$A:$A,'Product Families'!$F:$F),"")</f>
        <v>17</v>
      </c>
      <c r="G708" s="7">
        <f t="array" ref="G708">IFERROR(XLOOKUP($C708,'Product Families'!$A:$A,'Product Families'!$G:$G),"")</f>
        <v>18</v>
      </c>
      <c r="J708" s="7" t="str">
        <f>IFERROR(ROUND(AVERAGEIF('Week 1 - Making'!$B:$B,'Product List'!$A708,'Week 1 - Making'!$P:$P),0),"")</f>
        <v/>
      </c>
      <c r="K708" s="7" t="str">
        <f>IFERROR(ROUND(AVERAGEIF('Week 2 - Making'!$B:$B,'Product List'!$A708,'Week 2 - Making'!$P:$P),0),"")</f>
        <v/>
      </c>
      <c r="L708" s="263" t="str">
        <f>IFERROR(ROUND(AVERAGEIF('Week 3 - Making'!$B:$B,'Product List'!$A708,'Week 3 - Making'!$P:$P),0),"")</f>
        <v/>
      </c>
      <c r="M708" s="7" t="str">
        <f>IFERROR(ROUND(AVERAGEIF('Week 4 - Making'!$B:$B,'Product List'!$A708,'Week 4 - Making'!$P:$P),0),"")</f>
        <v/>
      </c>
      <c r="N708" s="7" t="str">
        <f>IFERROR(ROUND(AVERAGEIF('Week 5 - Making'!$B:$B,'Product List'!$A708,'Week 5 - Making'!$P:$P),0),"")</f>
        <v/>
      </c>
      <c r="O708" s="7"/>
      <c r="P708" s="7">
        <f t="array" ref="P708">iferror(xlookup(C708,'Product Families'!A:A,'Product Families'!S:S),"")</f>
        <v>0</v>
      </c>
    </row>
    <row r="709" ht="14.25" customHeight="1">
      <c r="A709" s="138" t="s">
        <v>2276</v>
      </c>
      <c r="B709" s="270" t="s">
        <v>2275</v>
      </c>
      <c r="C709" s="138" t="s">
        <v>2267</v>
      </c>
      <c r="D709" s="7" t="str">
        <f t="array" ref="D709">IFERROR(XLOOKUP($C709,'Product Families'!$A:$A,'Product Families'!$D:$D),"")</f>
        <v/>
      </c>
      <c r="E709" s="7" t="str">
        <f t="array" ref="E709">IFERROR(XLOOKUP($C709,'Product Families'!$A:$A,'Product Families'!$E:$E),"")</f>
        <v/>
      </c>
      <c r="F709" s="7" t="str">
        <f t="array" ref="F709">IFERROR(XLOOKUP($C709,'Product Families'!$A:$A,'Product Families'!$F:$F),"")</f>
        <v/>
      </c>
      <c r="G709" s="7" t="str">
        <f t="array" ref="G709">IFERROR(XLOOKUP($C709,'Product Families'!$A:$A,'Product Families'!$G:$G),"")</f>
        <v/>
      </c>
      <c r="J709" s="7" t="str">
        <f>IFERROR(ROUND(AVERAGEIF('Week 1 - Making'!$B:$B,'Product List'!$A709,'Week 1 - Making'!$P:$P),0),"")</f>
        <v/>
      </c>
      <c r="K709" s="7" t="str">
        <f>IFERROR(ROUND(AVERAGEIF('Week 2 - Making'!$B:$B,'Product List'!$A709,'Week 2 - Making'!$P:$P),0),"")</f>
        <v/>
      </c>
      <c r="L709" s="263" t="str">
        <f>IFERROR(ROUND(AVERAGEIF('Week 3 - Making'!$B:$B,'Product List'!$A709,'Week 3 - Making'!$P:$P),0),"")</f>
        <v/>
      </c>
      <c r="M709" s="7" t="str">
        <f>IFERROR(ROUND(AVERAGEIF('Week 4 - Making'!$B:$B,'Product List'!$A709,'Week 4 - Making'!$P:$P),0),"")</f>
        <v/>
      </c>
      <c r="N709" s="7" t="str">
        <f>IFERROR(ROUND(AVERAGEIF('Week 5 - Making'!$B:$B,'Product List'!$A709,'Week 5 - Making'!$P:$P),0),"")</f>
        <v/>
      </c>
      <c r="O709" s="7"/>
      <c r="P709" s="7" t="str">
        <f t="array" ref="P709">iferror(xlookup(C709,'Product Families'!A:A,'Product Families'!S:S),"")</f>
        <v/>
      </c>
    </row>
    <row r="710" ht="14.25" customHeight="1">
      <c r="A710" s="138" t="s">
        <v>2277</v>
      </c>
      <c r="B710" s="270" t="s">
        <v>2278</v>
      </c>
      <c r="C710" s="122" t="s">
        <v>136</v>
      </c>
      <c r="D710" s="7">
        <f t="array" ref="D710">IFERROR(XLOOKUP($C710,'Product Families'!$A:$A,'Product Families'!$D:$D),"")</f>
        <v>15</v>
      </c>
      <c r="E710" s="7">
        <f t="array" ref="E710">IFERROR(XLOOKUP($C710,'Product Families'!$A:$A,'Product Families'!$E:$E),"")</f>
        <v>16</v>
      </c>
      <c r="F710" s="7">
        <f t="array" ref="F710">IFERROR(XLOOKUP($C710,'Product Families'!$A:$A,'Product Families'!$F:$F),"")</f>
        <v>17</v>
      </c>
      <c r="G710" s="7">
        <f t="array" ref="G710">IFERROR(XLOOKUP($C710,'Product Families'!$A:$A,'Product Families'!$G:$G),"")</f>
        <v>18</v>
      </c>
      <c r="J710" s="7" t="str">
        <f>IFERROR(ROUND(AVERAGEIF('Week 1 - Making'!$B:$B,'Product List'!$A710,'Week 1 - Making'!$P:$P),0),"")</f>
        <v/>
      </c>
      <c r="K710" s="7" t="str">
        <f>IFERROR(ROUND(AVERAGEIF('Week 2 - Making'!$B:$B,'Product List'!$A710,'Week 2 - Making'!$P:$P),0),"")</f>
        <v/>
      </c>
      <c r="L710" s="263" t="str">
        <f>IFERROR(ROUND(AVERAGEIF('Week 3 - Making'!$B:$B,'Product List'!$A710,'Week 3 - Making'!$P:$P),0),"")</f>
        <v/>
      </c>
      <c r="M710" s="7" t="str">
        <f>IFERROR(ROUND(AVERAGEIF('Week 4 - Making'!$B:$B,'Product List'!$A710,'Week 4 - Making'!$P:$P),0),"")</f>
        <v/>
      </c>
      <c r="N710" s="7" t="str">
        <f>IFERROR(ROUND(AVERAGEIF('Week 5 - Making'!$B:$B,'Product List'!$A710,'Week 5 - Making'!$P:$P),0),"")</f>
        <v/>
      </c>
      <c r="O710" s="7"/>
      <c r="P710" s="7">
        <f t="array" ref="P710">iferror(xlookup(C710,'Product Families'!A:A,'Product Families'!S:S),"")</f>
        <v>0</v>
      </c>
    </row>
    <row r="711" ht="14.25" customHeight="1">
      <c r="A711" s="138" t="s">
        <v>2279</v>
      </c>
      <c r="B711" s="270" t="s">
        <v>2278</v>
      </c>
      <c r="C711" s="138" t="s">
        <v>2267</v>
      </c>
      <c r="D711" s="7" t="str">
        <f t="array" ref="D711">IFERROR(XLOOKUP($C711,'Product Families'!$A:$A,'Product Families'!$D:$D),"")</f>
        <v/>
      </c>
      <c r="E711" s="7" t="str">
        <f t="array" ref="E711">IFERROR(XLOOKUP($C711,'Product Families'!$A:$A,'Product Families'!$E:$E),"")</f>
        <v/>
      </c>
      <c r="F711" s="7" t="str">
        <f t="array" ref="F711">IFERROR(XLOOKUP($C711,'Product Families'!$A:$A,'Product Families'!$F:$F),"")</f>
        <v/>
      </c>
      <c r="G711" s="7" t="str">
        <f t="array" ref="G711">IFERROR(XLOOKUP($C711,'Product Families'!$A:$A,'Product Families'!$G:$G),"")</f>
        <v/>
      </c>
      <c r="J711" s="7" t="str">
        <f>IFERROR(ROUND(AVERAGEIF('Week 1 - Making'!$B:$B,'Product List'!$A711,'Week 1 - Making'!$P:$P),0),"")</f>
        <v/>
      </c>
      <c r="K711" s="7" t="str">
        <f>IFERROR(ROUND(AVERAGEIF('Week 2 - Making'!$B:$B,'Product List'!$A711,'Week 2 - Making'!$P:$P),0),"")</f>
        <v/>
      </c>
      <c r="L711" s="263" t="str">
        <f>IFERROR(ROUND(AVERAGEIF('Week 3 - Making'!$B:$B,'Product List'!$A711,'Week 3 - Making'!$P:$P),0),"")</f>
        <v/>
      </c>
      <c r="M711" s="7" t="str">
        <f>IFERROR(ROUND(AVERAGEIF('Week 4 - Making'!$B:$B,'Product List'!$A711,'Week 4 - Making'!$P:$P),0),"")</f>
        <v/>
      </c>
      <c r="N711" s="7" t="str">
        <f>IFERROR(ROUND(AVERAGEIF('Week 5 - Making'!$B:$B,'Product List'!$A711,'Week 5 - Making'!$P:$P),0),"")</f>
        <v/>
      </c>
      <c r="O711" s="7"/>
      <c r="P711" s="7" t="str">
        <f t="array" ref="P711">iferror(xlookup(C711,'Product Families'!A:A,'Product Families'!S:S),"")</f>
        <v/>
      </c>
    </row>
    <row r="712" ht="14.25" customHeight="1">
      <c r="A712" s="138" t="s">
        <v>2280</v>
      </c>
      <c r="B712" s="270" t="s">
        <v>2281</v>
      </c>
      <c r="C712" s="122" t="s">
        <v>136</v>
      </c>
      <c r="D712" s="7">
        <f t="array" ref="D712">IFERROR(XLOOKUP($C712,'Product Families'!$A:$A,'Product Families'!$D:$D),"")</f>
        <v>15</v>
      </c>
      <c r="E712" s="7">
        <f t="array" ref="E712">IFERROR(XLOOKUP($C712,'Product Families'!$A:$A,'Product Families'!$E:$E),"")</f>
        <v>16</v>
      </c>
      <c r="F712" s="7">
        <f t="array" ref="F712">IFERROR(XLOOKUP($C712,'Product Families'!$A:$A,'Product Families'!$F:$F),"")</f>
        <v>17</v>
      </c>
      <c r="G712" s="7">
        <f t="array" ref="G712">IFERROR(XLOOKUP($C712,'Product Families'!$A:$A,'Product Families'!$G:$G),"")</f>
        <v>18</v>
      </c>
      <c r="J712" s="7" t="str">
        <f>IFERROR(ROUND(AVERAGEIF('Week 1 - Making'!$B:$B,'Product List'!$A712,'Week 1 - Making'!$P:$P),0),"")</f>
        <v/>
      </c>
      <c r="K712" s="7" t="str">
        <f>IFERROR(ROUND(AVERAGEIF('Week 2 - Making'!$B:$B,'Product List'!$A712,'Week 2 - Making'!$P:$P),0),"")</f>
        <v/>
      </c>
      <c r="L712" s="263" t="str">
        <f>IFERROR(ROUND(AVERAGEIF('Week 3 - Making'!$B:$B,'Product List'!$A712,'Week 3 - Making'!$P:$P),0),"")</f>
        <v/>
      </c>
      <c r="M712" s="7" t="str">
        <f>IFERROR(ROUND(AVERAGEIF('Week 4 - Making'!$B:$B,'Product List'!$A712,'Week 4 - Making'!$P:$P),0),"")</f>
        <v/>
      </c>
      <c r="N712" s="7" t="str">
        <f>IFERROR(ROUND(AVERAGEIF('Week 5 - Making'!$B:$B,'Product List'!$A712,'Week 5 - Making'!$P:$P),0),"")</f>
        <v/>
      </c>
      <c r="O712" s="7"/>
      <c r="P712" s="7">
        <f t="array" ref="P712">iferror(xlookup(C712,'Product Families'!A:A,'Product Families'!S:S),"")</f>
        <v>0</v>
      </c>
    </row>
    <row r="713" ht="14.25" customHeight="1">
      <c r="A713" s="138" t="s">
        <v>2282</v>
      </c>
      <c r="B713" s="270" t="s">
        <v>2281</v>
      </c>
      <c r="C713" s="138" t="s">
        <v>2267</v>
      </c>
      <c r="D713" s="7" t="str">
        <f t="array" ref="D713">IFERROR(XLOOKUP($C713,'Product Families'!$A:$A,'Product Families'!$D:$D),"")</f>
        <v/>
      </c>
      <c r="E713" s="7" t="str">
        <f t="array" ref="E713">IFERROR(XLOOKUP($C713,'Product Families'!$A:$A,'Product Families'!$E:$E),"")</f>
        <v/>
      </c>
      <c r="F713" s="7" t="str">
        <f t="array" ref="F713">IFERROR(XLOOKUP($C713,'Product Families'!$A:$A,'Product Families'!$F:$F),"")</f>
        <v/>
      </c>
      <c r="G713" s="7" t="str">
        <f t="array" ref="G713">IFERROR(XLOOKUP($C713,'Product Families'!$A:$A,'Product Families'!$G:$G),"")</f>
        <v/>
      </c>
      <c r="J713" s="7" t="str">
        <f>IFERROR(ROUND(AVERAGEIF('Week 1 - Making'!$B:$B,'Product List'!$A713,'Week 1 - Making'!$P:$P),0),"")</f>
        <v/>
      </c>
      <c r="K713" s="7" t="str">
        <f>IFERROR(ROUND(AVERAGEIF('Week 2 - Making'!$B:$B,'Product List'!$A713,'Week 2 - Making'!$P:$P),0),"")</f>
        <v/>
      </c>
      <c r="L713" s="263" t="str">
        <f>IFERROR(ROUND(AVERAGEIF('Week 3 - Making'!$B:$B,'Product List'!$A713,'Week 3 - Making'!$P:$P),0),"")</f>
        <v/>
      </c>
      <c r="M713" s="7" t="str">
        <f>IFERROR(ROUND(AVERAGEIF('Week 4 - Making'!$B:$B,'Product List'!$A713,'Week 4 - Making'!$P:$P),0),"")</f>
        <v/>
      </c>
      <c r="N713" s="7" t="str">
        <f>IFERROR(ROUND(AVERAGEIF('Week 5 - Making'!$B:$B,'Product List'!$A713,'Week 5 - Making'!$P:$P),0),"")</f>
        <v/>
      </c>
      <c r="O713" s="7"/>
      <c r="P713" s="7" t="str">
        <f t="array" ref="P713">iferror(xlookup(C713,'Product Families'!A:A,'Product Families'!S:S),"")</f>
        <v/>
      </c>
    </row>
    <row r="714" ht="14.25" customHeight="1">
      <c r="A714" s="138" t="s">
        <v>2283</v>
      </c>
      <c r="B714" s="270" t="s">
        <v>2284</v>
      </c>
      <c r="C714" s="122" t="s">
        <v>136</v>
      </c>
      <c r="D714" s="7">
        <f t="array" ref="D714">IFERROR(XLOOKUP($C714,'Product Families'!$A:$A,'Product Families'!$D:$D),"")</f>
        <v>15</v>
      </c>
      <c r="E714" s="7">
        <f t="array" ref="E714">IFERROR(XLOOKUP($C714,'Product Families'!$A:$A,'Product Families'!$E:$E),"")</f>
        <v>16</v>
      </c>
      <c r="F714" s="7">
        <f t="array" ref="F714">IFERROR(XLOOKUP($C714,'Product Families'!$A:$A,'Product Families'!$F:$F),"")</f>
        <v>17</v>
      </c>
      <c r="G714" s="7">
        <f t="array" ref="G714">IFERROR(XLOOKUP($C714,'Product Families'!$A:$A,'Product Families'!$G:$G),"")</f>
        <v>18</v>
      </c>
      <c r="J714" s="7" t="str">
        <f>IFERROR(ROUND(AVERAGEIF('Week 1 - Making'!$B:$B,'Product List'!$A714,'Week 1 - Making'!$P:$P),0),"")</f>
        <v/>
      </c>
      <c r="K714" s="7" t="str">
        <f>IFERROR(ROUND(AVERAGEIF('Week 2 - Making'!$B:$B,'Product List'!$A714,'Week 2 - Making'!$P:$P),0),"")</f>
        <v/>
      </c>
      <c r="L714" s="263" t="str">
        <f>IFERROR(ROUND(AVERAGEIF('Week 3 - Making'!$B:$B,'Product List'!$A714,'Week 3 - Making'!$P:$P),0),"")</f>
        <v/>
      </c>
      <c r="M714" s="7" t="str">
        <f>IFERROR(ROUND(AVERAGEIF('Week 4 - Making'!$B:$B,'Product List'!$A714,'Week 4 - Making'!$P:$P),0),"")</f>
        <v/>
      </c>
      <c r="N714" s="7" t="str">
        <f>IFERROR(ROUND(AVERAGEIF('Week 5 - Making'!$B:$B,'Product List'!$A714,'Week 5 - Making'!$P:$P),0),"")</f>
        <v/>
      </c>
      <c r="O714" s="7"/>
      <c r="P714" s="7">
        <f t="array" ref="P714">iferror(xlookup(C714,'Product Families'!A:A,'Product Families'!S:S),"")</f>
        <v>0</v>
      </c>
    </row>
    <row r="715" ht="14.25" customHeight="1">
      <c r="A715" s="138" t="s">
        <v>2285</v>
      </c>
      <c r="B715" s="270" t="s">
        <v>2284</v>
      </c>
      <c r="C715" s="138" t="s">
        <v>2267</v>
      </c>
      <c r="D715" s="7" t="str">
        <f t="array" ref="D715">IFERROR(XLOOKUP($C715,'Product Families'!$A:$A,'Product Families'!$D:$D),"")</f>
        <v/>
      </c>
      <c r="E715" s="7" t="str">
        <f t="array" ref="E715">IFERROR(XLOOKUP($C715,'Product Families'!$A:$A,'Product Families'!$E:$E),"")</f>
        <v/>
      </c>
      <c r="F715" s="7" t="str">
        <f t="array" ref="F715">IFERROR(XLOOKUP($C715,'Product Families'!$A:$A,'Product Families'!$F:$F),"")</f>
        <v/>
      </c>
      <c r="G715" s="7" t="str">
        <f t="array" ref="G715">IFERROR(XLOOKUP($C715,'Product Families'!$A:$A,'Product Families'!$G:$G),"")</f>
        <v/>
      </c>
      <c r="J715" s="7" t="str">
        <f>IFERROR(ROUND(AVERAGEIF('Week 1 - Making'!$B:$B,'Product List'!$A715,'Week 1 - Making'!$P:$P),0),"")</f>
        <v/>
      </c>
      <c r="K715" s="7" t="str">
        <f>IFERROR(ROUND(AVERAGEIF('Week 2 - Making'!$B:$B,'Product List'!$A715,'Week 2 - Making'!$P:$P),0),"")</f>
        <v/>
      </c>
      <c r="L715" s="263" t="str">
        <f>IFERROR(ROUND(AVERAGEIF('Week 3 - Making'!$B:$B,'Product List'!$A715,'Week 3 - Making'!$P:$P),0),"")</f>
        <v/>
      </c>
      <c r="M715" s="7" t="str">
        <f>IFERROR(ROUND(AVERAGEIF('Week 4 - Making'!$B:$B,'Product List'!$A715,'Week 4 - Making'!$P:$P),0),"")</f>
        <v/>
      </c>
      <c r="N715" s="7" t="str">
        <f>IFERROR(ROUND(AVERAGEIF('Week 5 - Making'!$B:$B,'Product List'!$A715,'Week 5 - Making'!$P:$P),0),"")</f>
        <v/>
      </c>
      <c r="O715" s="7"/>
      <c r="P715" s="7" t="str">
        <f t="array" ref="P715">iferror(xlookup(C715,'Product Families'!A:A,'Product Families'!S:S),"")</f>
        <v/>
      </c>
    </row>
    <row r="716" ht="14.25" customHeight="1">
      <c r="A716" s="138" t="s">
        <v>2286</v>
      </c>
      <c r="B716" s="270" t="s">
        <v>2287</v>
      </c>
      <c r="C716" s="122" t="s">
        <v>136</v>
      </c>
      <c r="D716" s="7">
        <f t="array" ref="D716">IFERROR(XLOOKUP($C716,'Product Families'!$A:$A,'Product Families'!$D:$D),"")</f>
        <v>15</v>
      </c>
      <c r="E716" s="7">
        <f t="array" ref="E716">IFERROR(XLOOKUP($C716,'Product Families'!$A:$A,'Product Families'!$E:$E),"")</f>
        <v>16</v>
      </c>
      <c r="F716" s="7">
        <f t="array" ref="F716">IFERROR(XLOOKUP($C716,'Product Families'!$A:$A,'Product Families'!$F:$F),"")</f>
        <v>17</v>
      </c>
      <c r="G716" s="7">
        <f t="array" ref="G716">IFERROR(XLOOKUP($C716,'Product Families'!$A:$A,'Product Families'!$G:$G),"")</f>
        <v>18</v>
      </c>
      <c r="J716" s="7" t="str">
        <f>IFERROR(ROUND(AVERAGEIF('Week 1 - Making'!$B:$B,'Product List'!$A716,'Week 1 - Making'!$P:$P),0),"")</f>
        <v/>
      </c>
      <c r="K716" s="7" t="str">
        <f>IFERROR(ROUND(AVERAGEIF('Week 2 - Making'!$B:$B,'Product List'!$A716,'Week 2 - Making'!$P:$P),0),"")</f>
        <v/>
      </c>
      <c r="L716" s="263" t="str">
        <f>IFERROR(ROUND(AVERAGEIF('Week 3 - Making'!$B:$B,'Product List'!$A716,'Week 3 - Making'!$P:$P),0),"")</f>
        <v/>
      </c>
      <c r="M716" s="7" t="str">
        <f>IFERROR(ROUND(AVERAGEIF('Week 4 - Making'!$B:$B,'Product List'!$A716,'Week 4 - Making'!$P:$P),0),"")</f>
        <v/>
      </c>
      <c r="N716" s="7" t="str">
        <f>IFERROR(ROUND(AVERAGEIF('Week 5 - Making'!$B:$B,'Product List'!$A716,'Week 5 - Making'!$P:$P),0),"")</f>
        <v/>
      </c>
      <c r="O716" s="7"/>
      <c r="P716" s="7">
        <f t="array" ref="P716">iferror(xlookup(C716,'Product Families'!A:A,'Product Families'!S:S),"")</f>
        <v>0</v>
      </c>
    </row>
    <row r="717" ht="14.25" customHeight="1">
      <c r="A717" s="138" t="s">
        <v>2288</v>
      </c>
      <c r="B717" s="270" t="s">
        <v>2287</v>
      </c>
      <c r="C717" s="138" t="s">
        <v>2267</v>
      </c>
      <c r="D717" s="7" t="str">
        <f t="array" ref="D717">IFERROR(XLOOKUP($C717,'Product Families'!$A:$A,'Product Families'!$D:$D),"")</f>
        <v/>
      </c>
      <c r="E717" s="7" t="str">
        <f t="array" ref="E717">IFERROR(XLOOKUP($C717,'Product Families'!$A:$A,'Product Families'!$E:$E),"")</f>
        <v/>
      </c>
      <c r="F717" s="7" t="str">
        <f t="array" ref="F717">IFERROR(XLOOKUP($C717,'Product Families'!$A:$A,'Product Families'!$F:$F),"")</f>
        <v/>
      </c>
      <c r="G717" s="7" t="str">
        <f t="array" ref="G717">IFERROR(XLOOKUP($C717,'Product Families'!$A:$A,'Product Families'!$G:$G),"")</f>
        <v/>
      </c>
      <c r="J717" s="7" t="str">
        <f>IFERROR(ROUND(AVERAGEIF('Week 1 - Making'!$B:$B,'Product List'!$A717,'Week 1 - Making'!$P:$P),0),"")</f>
        <v/>
      </c>
      <c r="K717" s="7" t="str">
        <f>IFERROR(ROUND(AVERAGEIF('Week 2 - Making'!$B:$B,'Product List'!$A717,'Week 2 - Making'!$P:$P),0),"")</f>
        <v/>
      </c>
      <c r="L717" s="263" t="str">
        <f>IFERROR(ROUND(AVERAGEIF('Week 3 - Making'!$B:$B,'Product List'!$A717,'Week 3 - Making'!$P:$P),0),"")</f>
        <v/>
      </c>
      <c r="M717" s="7" t="str">
        <f>IFERROR(ROUND(AVERAGEIF('Week 4 - Making'!$B:$B,'Product List'!$A717,'Week 4 - Making'!$P:$P),0),"")</f>
        <v/>
      </c>
      <c r="N717" s="7" t="str">
        <f>IFERROR(ROUND(AVERAGEIF('Week 5 - Making'!$B:$B,'Product List'!$A717,'Week 5 - Making'!$P:$P),0),"")</f>
        <v/>
      </c>
      <c r="O717" s="7"/>
      <c r="P717" s="7" t="str">
        <f t="array" ref="P717">iferror(xlookup(C717,'Product Families'!A:A,'Product Families'!S:S),"")</f>
        <v/>
      </c>
    </row>
    <row r="718" ht="14.25" customHeight="1">
      <c r="A718" s="138" t="s">
        <v>2289</v>
      </c>
      <c r="B718" s="270" t="s">
        <v>2290</v>
      </c>
      <c r="C718" s="122" t="s">
        <v>136</v>
      </c>
      <c r="D718" s="7">
        <f t="array" ref="D718">IFERROR(XLOOKUP($C718,'Product Families'!$A:$A,'Product Families'!$D:$D),"")</f>
        <v>15</v>
      </c>
      <c r="E718" s="7">
        <f t="array" ref="E718">IFERROR(XLOOKUP($C718,'Product Families'!$A:$A,'Product Families'!$E:$E),"")</f>
        <v>16</v>
      </c>
      <c r="F718" s="7">
        <f t="array" ref="F718">IFERROR(XLOOKUP($C718,'Product Families'!$A:$A,'Product Families'!$F:$F),"")</f>
        <v>17</v>
      </c>
      <c r="G718" s="7">
        <f t="array" ref="G718">IFERROR(XLOOKUP($C718,'Product Families'!$A:$A,'Product Families'!$G:$G),"")</f>
        <v>18</v>
      </c>
      <c r="J718" s="7" t="str">
        <f>IFERROR(ROUND(AVERAGEIF('Week 1 - Making'!$B:$B,'Product List'!$A718,'Week 1 - Making'!$P:$P),0),"")</f>
        <v/>
      </c>
      <c r="K718" s="7" t="str">
        <f>IFERROR(ROUND(AVERAGEIF('Week 2 - Making'!$B:$B,'Product List'!$A718,'Week 2 - Making'!$P:$P),0),"")</f>
        <v/>
      </c>
      <c r="L718" s="263" t="str">
        <f>IFERROR(ROUND(AVERAGEIF('Week 3 - Making'!$B:$B,'Product List'!$A718,'Week 3 - Making'!$P:$P),0),"")</f>
        <v/>
      </c>
      <c r="M718" s="7" t="str">
        <f>IFERROR(ROUND(AVERAGEIF('Week 4 - Making'!$B:$B,'Product List'!$A718,'Week 4 - Making'!$P:$P),0),"")</f>
        <v/>
      </c>
      <c r="N718" s="7" t="str">
        <f>IFERROR(ROUND(AVERAGEIF('Week 5 - Making'!$B:$B,'Product List'!$A718,'Week 5 - Making'!$P:$P),0),"")</f>
        <v/>
      </c>
      <c r="O718" s="7"/>
      <c r="P718" s="7">
        <f t="array" ref="P718">iferror(xlookup(C718,'Product Families'!A:A,'Product Families'!S:S),"")</f>
        <v>0</v>
      </c>
    </row>
    <row r="719" ht="14.25" customHeight="1">
      <c r="A719" s="138" t="s">
        <v>2291</v>
      </c>
      <c r="B719" s="270" t="s">
        <v>2290</v>
      </c>
      <c r="C719" s="138" t="s">
        <v>2267</v>
      </c>
      <c r="D719" s="7" t="str">
        <f t="array" ref="D719">IFERROR(XLOOKUP($C719,'Product Families'!$A:$A,'Product Families'!$D:$D),"")</f>
        <v/>
      </c>
      <c r="E719" s="7" t="str">
        <f t="array" ref="E719">IFERROR(XLOOKUP($C719,'Product Families'!$A:$A,'Product Families'!$E:$E),"")</f>
        <v/>
      </c>
      <c r="F719" s="7" t="str">
        <f t="array" ref="F719">IFERROR(XLOOKUP($C719,'Product Families'!$A:$A,'Product Families'!$F:$F),"")</f>
        <v/>
      </c>
      <c r="G719" s="7" t="str">
        <f t="array" ref="G719">IFERROR(XLOOKUP($C719,'Product Families'!$A:$A,'Product Families'!$G:$G),"")</f>
        <v/>
      </c>
      <c r="J719" s="7" t="str">
        <f>IFERROR(ROUND(AVERAGEIF('Week 1 - Making'!$B:$B,'Product List'!$A719,'Week 1 - Making'!$P:$P),0),"")</f>
        <v/>
      </c>
      <c r="K719" s="7" t="str">
        <f>IFERROR(ROUND(AVERAGEIF('Week 2 - Making'!$B:$B,'Product List'!$A719,'Week 2 - Making'!$P:$P),0),"")</f>
        <v/>
      </c>
      <c r="L719" s="263" t="str">
        <f>IFERROR(ROUND(AVERAGEIF('Week 3 - Making'!$B:$B,'Product List'!$A719,'Week 3 - Making'!$P:$P),0),"")</f>
        <v/>
      </c>
      <c r="M719" s="7" t="str">
        <f>IFERROR(ROUND(AVERAGEIF('Week 4 - Making'!$B:$B,'Product List'!$A719,'Week 4 - Making'!$P:$P),0),"")</f>
        <v/>
      </c>
      <c r="N719" s="7" t="str">
        <f>IFERROR(ROUND(AVERAGEIF('Week 5 - Making'!$B:$B,'Product List'!$A719,'Week 5 - Making'!$P:$P),0),"")</f>
        <v/>
      </c>
      <c r="O719" s="7"/>
      <c r="P719" s="7" t="str">
        <f t="array" ref="P719">iferror(xlookup(C719,'Product Families'!A:A,'Product Families'!S:S),"")</f>
        <v/>
      </c>
    </row>
    <row r="720" ht="14.25" customHeight="1">
      <c r="A720" s="138" t="s">
        <v>2292</v>
      </c>
      <c r="B720" s="270" t="s">
        <v>2293</v>
      </c>
      <c r="C720" s="122" t="s">
        <v>136</v>
      </c>
      <c r="D720" s="7">
        <f t="array" ref="D720">IFERROR(XLOOKUP($C720,'Product Families'!$A:$A,'Product Families'!$D:$D),"")</f>
        <v>15</v>
      </c>
      <c r="E720" s="7">
        <f t="array" ref="E720">IFERROR(XLOOKUP($C720,'Product Families'!$A:$A,'Product Families'!$E:$E),"")</f>
        <v>16</v>
      </c>
      <c r="F720" s="7">
        <f t="array" ref="F720">IFERROR(XLOOKUP($C720,'Product Families'!$A:$A,'Product Families'!$F:$F),"")</f>
        <v>17</v>
      </c>
      <c r="G720" s="7">
        <f t="array" ref="G720">IFERROR(XLOOKUP($C720,'Product Families'!$A:$A,'Product Families'!$G:$G),"")</f>
        <v>18</v>
      </c>
      <c r="J720" s="7" t="str">
        <f>IFERROR(ROUND(AVERAGEIF('Week 1 - Making'!$B:$B,'Product List'!$A720,'Week 1 - Making'!$P:$P),0),"")</f>
        <v/>
      </c>
      <c r="K720" s="7" t="str">
        <f>IFERROR(ROUND(AVERAGEIF('Week 2 - Making'!$B:$B,'Product List'!$A720,'Week 2 - Making'!$P:$P),0),"")</f>
        <v/>
      </c>
      <c r="L720" s="263" t="str">
        <f>IFERROR(ROUND(AVERAGEIF('Week 3 - Making'!$B:$B,'Product List'!$A720,'Week 3 - Making'!$P:$P),0),"")</f>
        <v/>
      </c>
      <c r="M720" s="7" t="str">
        <f>IFERROR(ROUND(AVERAGEIF('Week 4 - Making'!$B:$B,'Product List'!$A720,'Week 4 - Making'!$P:$P),0),"")</f>
        <v/>
      </c>
      <c r="N720" s="7" t="str">
        <f>IFERROR(ROUND(AVERAGEIF('Week 5 - Making'!$B:$B,'Product List'!$A720,'Week 5 - Making'!$P:$P),0),"")</f>
        <v/>
      </c>
      <c r="O720" s="7"/>
      <c r="P720" s="7">
        <f t="array" ref="P720">iferror(xlookup(C720,'Product Families'!A:A,'Product Families'!S:S),"")</f>
        <v>0</v>
      </c>
    </row>
    <row r="721" ht="14.25" customHeight="1">
      <c r="A721" s="138" t="s">
        <v>2294</v>
      </c>
      <c r="B721" s="299" t="s">
        <v>2293</v>
      </c>
      <c r="C721" s="138" t="s">
        <v>2267</v>
      </c>
      <c r="D721" s="7" t="str">
        <f t="array" ref="D721">IFERROR(XLOOKUP($C721,'Product Families'!$A:$A,'Product Families'!$D:$D),"")</f>
        <v/>
      </c>
      <c r="E721" s="7" t="str">
        <f t="array" ref="E721">IFERROR(XLOOKUP($C721,'Product Families'!$A:$A,'Product Families'!$E:$E),"")</f>
        <v/>
      </c>
      <c r="F721" s="7" t="str">
        <f t="array" ref="F721">IFERROR(XLOOKUP($C721,'Product Families'!$A:$A,'Product Families'!$F:$F),"")</f>
        <v/>
      </c>
      <c r="G721" s="7" t="str">
        <f t="array" ref="G721">IFERROR(XLOOKUP($C721,'Product Families'!$A:$A,'Product Families'!$G:$G),"")</f>
        <v/>
      </c>
      <c r="J721" s="7" t="str">
        <f>IFERROR(ROUND(AVERAGEIF('Week 1 - Making'!$B:$B,'Product List'!$A721,'Week 1 - Making'!$P:$P),0),"")</f>
        <v/>
      </c>
      <c r="K721" s="7" t="str">
        <f>IFERROR(ROUND(AVERAGEIF('Week 2 - Making'!$B:$B,'Product List'!$A721,'Week 2 - Making'!$P:$P),0),"")</f>
        <v/>
      </c>
      <c r="L721" s="263" t="str">
        <f>IFERROR(ROUND(AVERAGEIF('Week 3 - Making'!$B:$B,'Product List'!$A721,'Week 3 - Making'!$P:$P),0),"")</f>
        <v/>
      </c>
      <c r="M721" s="7" t="str">
        <f>IFERROR(ROUND(AVERAGEIF('Week 4 - Making'!$B:$B,'Product List'!$A721,'Week 4 - Making'!$P:$P),0),"")</f>
        <v/>
      </c>
      <c r="N721" s="7" t="str">
        <f>IFERROR(ROUND(AVERAGEIF('Week 5 - Making'!$B:$B,'Product List'!$A721,'Week 5 - Making'!$P:$P),0),"")</f>
        <v/>
      </c>
      <c r="O721" s="7"/>
      <c r="P721" s="7" t="str">
        <f t="array" ref="P721">iferror(xlookup(C721,'Product Families'!A:A,'Product Families'!S:S),"")</f>
        <v/>
      </c>
    </row>
    <row r="722" ht="14.25" customHeight="1">
      <c r="A722" s="138" t="s">
        <v>2295</v>
      </c>
      <c r="B722" s="270" t="s">
        <v>2296</v>
      </c>
      <c r="C722" s="122" t="s">
        <v>136</v>
      </c>
      <c r="D722" s="7">
        <f t="array" ref="D722">IFERROR(XLOOKUP($C722,'Product Families'!$A:$A,'Product Families'!$D:$D),"")</f>
        <v>15</v>
      </c>
      <c r="E722" s="7">
        <f t="array" ref="E722">IFERROR(XLOOKUP($C722,'Product Families'!$A:$A,'Product Families'!$E:$E),"")</f>
        <v>16</v>
      </c>
      <c r="F722" s="7">
        <f t="array" ref="F722">IFERROR(XLOOKUP($C722,'Product Families'!$A:$A,'Product Families'!$F:$F),"")</f>
        <v>17</v>
      </c>
      <c r="G722" s="7">
        <f t="array" ref="G722">IFERROR(XLOOKUP($C722,'Product Families'!$A:$A,'Product Families'!$G:$G),"")</f>
        <v>18</v>
      </c>
      <c r="J722" s="7" t="str">
        <f>IFERROR(ROUND(AVERAGEIF('Week 1 - Making'!$B:$B,'Product List'!$A722,'Week 1 - Making'!$P:$P),0),"")</f>
        <v/>
      </c>
      <c r="K722" s="7" t="str">
        <f>IFERROR(ROUND(AVERAGEIF('Week 2 - Making'!$B:$B,'Product List'!$A722,'Week 2 - Making'!$P:$P),0),"")</f>
        <v/>
      </c>
      <c r="L722" s="263" t="str">
        <f>IFERROR(ROUND(AVERAGEIF('Week 3 - Making'!$B:$B,'Product List'!$A722,'Week 3 - Making'!$P:$P),0),"")</f>
        <v/>
      </c>
      <c r="M722" s="7" t="str">
        <f>IFERROR(ROUND(AVERAGEIF('Week 4 - Making'!$B:$B,'Product List'!$A722,'Week 4 - Making'!$P:$P),0),"")</f>
        <v/>
      </c>
      <c r="N722" s="7" t="str">
        <f>IFERROR(ROUND(AVERAGEIF('Week 5 - Making'!$B:$B,'Product List'!$A722,'Week 5 - Making'!$P:$P),0),"")</f>
        <v/>
      </c>
      <c r="O722" s="7"/>
      <c r="P722" s="7">
        <f t="array" ref="P722">iferror(xlookup(C722,'Product Families'!A:A,'Product Families'!S:S),"")</f>
        <v>0</v>
      </c>
    </row>
    <row r="723" ht="14.25" customHeight="1">
      <c r="A723" s="138" t="s">
        <v>2297</v>
      </c>
      <c r="B723" s="270" t="s">
        <v>2296</v>
      </c>
      <c r="C723" s="138" t="s">
        <v>2267</v>
      </c>
      <c r="D723" s="7" t="str">
        <f t="array" ref="D723">IFERROR(XLOOKUP($C723,'Product Families'!$A:$A,'Product Families'!$D:$D),"")</f>
        <v/>
      </c>
      <c r="E723" s="7" t="str">
        <f t="array" ref="E723">IFERROR(XLOOKUP($C723,'Product Families'!$A:$A,'Product Families'!$E:$E),"")</f>
        <v/>
      </c>
      <c r="F723" s="7" t="str">
        <f t="array" ref="F723">IFERROR(XLOOKUP($C723,'Product Families'!$A:$A,'Product Families'!$F:$F),"")</f>
        <v/>
      </c>
      <c r="G723" s="7" t="str">
        <f t="array" ref="G723">IFERROR(XLOOKUP($C723,'Product Families'!$A:$A,'Product Families'!$G:$G),"")</f>
        <v/>
      </c>
      <c r="J723" s="7" t="str">
        <f>IFERROR(ROUND(AVERAGEIF('Week 1 - Making'!$B:$B,'Product List'!$A723,'Week 1 - Making'!$P:$P),0),"")</f>
        <v/>
      </c>
      <c r="K723" s="7" t="str">
        <f>IFERROR(ROUND(AVERAGEIF('Week 2 - Making'!$B:$B,'Product List'!$A723,'Week 2 - Making'!$P:$P),0),"")</f>
        <v/>
      </c>
      <c r="L723" s="263" t="str">
        <f>IFERROR(ROUND(AVERAGEIF('Week 3 - Making'!$B:$B,'Product List'!$A723,'Week 3 - Making'!$P:$P),0),"")</f>
        <v/>
      </c>
      <c r="M723" s="7" t="str">
        <f>IFERROR(ROUND(AVERAGEIF('Week 4 - Making'!$B:$B,'Product List'!$A723,'Week 4 - Making'!$P:$P),0),"")</f>
        <v/>
      </c>
      <c r="N723" s="7" t="str">
        <f>IFERROR(ROUND(AVERAGEIF('Week 5 - Making'!$B:$B,'Product List'!$A723,'Week 5 - Making'!$P:$P),0),"")</f>
        <v/>
      </c>
      <c r="O723" s="7"/>
      <c r="P723" s="7" t="str">
        <f t="array" ref="P723">iferror(xlookup(C723,'Product Families'!A:A,'Product Families'!S:S),"")</f>
        <v/>
      </c>
    </row>
    <row r="724" ht="14.25" customHeight="1">
      <c r="A724" s="138" t="s">
        <v>2298</v>
      </c>
      <c r="B724" s="270" t="s">
        <v>2299</v>
      </c>
      <c r="C724" s="122" t="s">
        <v>136</v>
      </c>
      <c r="D724" s="7">
        <f t="array" ref="D724">IFERROR(XLOOKUP($C724,'Product Families'!$A:$A,'Product Families'!$D:$D),"")</f>
        <v>15</v>
      </c>
      <c r="E724" s="7">
        <f t="array" ref="E724">IFERROR(XLOOKUP($C724,'Product Families'!$A:$A,'Product Families'!$E:$E),"")</f>
        <v>16</v>
      </c>
      <c r="F724" s="7">
        <f t="array" ref="F724">IFERROR(XLOOKUP($C724,'Product Families'!$A:$A,'Product Families'!$F:$F),"")</f>
        <v>17</v>
      </c>
      <c r="G724" s="7">
        <f t="array" ref="G724">IFERROR(XLOOKUP($C724,'Product Families'!$A:$A,'Product Families'!$G:$G),"")</f>
        <v>18</v>
      </c>
      <c r="J724" s="7" t="str">
        <f>IFERROR(ROUND(AVERAGEIF('Week 1 - Making'!$B:$B,'Product List'!$A724,'Week 1 - Making'!$P:$P),0),"")</f>
        <v/>
      </c>
      <c r="K724" s="7" t="str">
        <f>IFERROR(ROUND(AVERAGEIF('Week 2 - Making'!$B:$B,'Product List'!$A724,'Week 2 - Making'!$P:$P),0),"")</f>
        <v/>
      </c>
      <c r="L724" s="263" t="str">
        <f>IFERROR(ROUND(AVERAGEIF('Week 3 - Making'!$B:$B,'Product List'!$A724,'Week 3 - Making'!$P:$P),0),"")</f>
        <v/>
      </c>
      <c r="M724" s="7" t="str">
        <f>IFERROR(ROUND(AVERAGEIF('Week 4 - Making'!$B:$B,'Product List'!$A724,'Week 4 - Making'!$P:$P),0),"")</f>
        <v/>
      </c>
      <c r="N724" s="7" t="str">
        <f>IFERROR(ROUND(AVERAGEIF('Week 5 - Making'!$B:$B,'Product List'!$A724,'Week 5 - Making'!$P:$P),0),"")</f>
        <v/>
      </c>
      <c r="O724" s="7"/>
      <c r="P724" s="7">
        <f t="array" ref="P724">iferror(xlookup(C724,'Product Families'!A:A,'Product Families'!S:S),"")</f>
        <v>0</v>
      </c>
    </row>
    <row r="725" ht="14.25" customHeight="1">
      <c r="A725" s="138" t="s">
        <v>2300</v>
      </c>
      <c r="B725" s="270" t="s">
        <v>2299</v>
      </c>
      <c r="C725" s="138" t="s">
        <v>2267</v>
      </c>
      <c r="D725" s="7" t="str">
        <f t="array" ref="D725">IFERROR(XLOOKUP($C725,'Product Families'!$A:$A,'Product Families'!$D:$D),"")</f>
        <v/>
      </c>
      <c r="E725" s="7" t="str">
        <f t="array" ref="E725">IFERROR(XLOOKUP($C725,'Product Families'!$A:$A,'Product Families'!$E:$E),"")</f>
        <v/>
      </c>
      <c r="F725" s="7" t="str">
        <f t="array" ref="F725">IFERROR(XLOOKUP($C725,'Product Families'!$A:$A,'Product Families'!$F:$F),"")</f>
        <v/>
      </c>
      <c r="G725" s="7" t="str">
        <f t="array" ref="G725">IFERROR(XLOOKUP($C725,'Product Families'!$A:$A,'Product Families'!$G:$G),"")</f>
        <v/>
      </c>
      <c r="J725" s="7" t="str">
        <f>IFERROR(ROUND(AVERAGEIF('Week 1 - Making'!$B:$B,'Product List'!$A725,'Week 1 - Making'!$P:$P),0),"")</f>
        <v/>
      </c>
      <c r="K725" s="7" t="str">
        <f>IFERROR(ROUND(AVERAGEIF('Week 2 - Making'!$B:$B,'Product List'!$A725,'Week 2 - Making'!$P:$P),0),"")</f>
        <v/>
      </c>
      <c r="L725" s="263" t="str">
        <f>IFERROR(ROUND(AVERAGEIF('Week 3 - Making'!$B:$B,'Product List'!$A725,'Week 3 - Making'!$P:$P),0),"")</f>
        <v/>
      </c>
      <c r="M725" s="7" t="str">
        <f>IFERROR(ROUND(AVERAGEIF('Week 4 - Making'!$B:$B,'Product List'!$A725,'Week 4 - Making'!$P:$P),0),"")</f>
        <v/>
      </c>
      <c r="N725" s="7" t="str">
        <f>IFERROR(ROUND(AVERAGEIF('Week 5 - Making'!$B:$B,'Product List'!$A725,'Week 5 - Making'!$P:$P),0),"")</f>
        <v/>
      </c>
      <c r="O725" s="7"/>
      <c r="P725" s="7" t="str">
        <f t="array" ref="P725">iferror(xlookup(C725,'Product Families'!A:A,'Product Families'!S:S),"")</f>
        <v/>
      </c>
    </row>
    <row r="726" ht="14.25" customHeight="1">
      <c r="A726" s="138" t="s">
        <v>2301</v>
      </c>
      <c r="B726" s="270" t="s">
        <v>2302</v>
      </c>
      <c r="C726" s="122" t="s">
        <v>136</v>
      </c>
      <c r="D726" s="7">
        <f t="array" ref="D726">IFERROR(XLOOKUP($C726,'Product Families'!$A:$A,'Product Families'!$D:$D),"")</f>
        <v>15</v>
      </c>
      <c r="E726" s="7">
        <f t="array" ref="E726">IFERROR(XLOOKUP($C726,'Product Families'!$A:$A,'Product Families'!$E:$E),"")</f>
        <v>16</v>
      </c>
      <c r="F726" s="7">
        <f t="array" ref="F726">IFERROR(XLOOKUP($C726,'Product Families'!$A:$A,'Product Families'!$F:$F),"")</f>
        <v>17</v>
      </c>
      <c r="G726" s="7">
        <f t="array" ref="G726">IFERROR(XLOOKUP($C726,'Product Families'!$A:$A,'Product Families'!$G:$G),"")</f>
        <v>18</v>
      </c>
      <c r="J726" s="7" t="str">
        <f>IFERROR(ROUND(AVERAGEIF('Week 1 - Making'!$B:$B,'Product List'!$A726,'Week 1 - Making'!$P:$P),0),"")</f>
        <v/>
      </c>
      <c r="K726" s="7" t="str">
        <f>IFERROR(ROUND(AVERAGEIF('Week 2 - Making'!$B:$B,'Product List'!$A726,'Week 2 - Making'!$P:$P),0),"")</f>
        <v/>
      </c>
      <c r="L726" s="263" t="str">
        <f>IFERROR(ROUND(AVERAGEIF('Week 3 - Making'!$B:$B,'Product List'!$A726,'Week 3 - Making'!$P:$P),0),"")</f>
        <v/>
      </c>
      <c r="M726" s="7" t="str">
        <f>IFERROR(ROUND(AVERAGEIF('Week 4 - Making'!$B:$B,'Product List'!$A726,'Week 4 - Making'!$P:$P),0),"")</f>
        <v/>
      </c>
      <c r="N726" s="7" t="str">
        <f>IFERROR(ROUND(AVERAGEIF('Week 5 - Making'!$B:$B,'Product List'!$A726,'Week 5 - Making'!$P:$P),0),"")</f>
        <v/>
      </c>
      <c r="O726" s="7"/>
      <c r="P726" s="7">
        <f t="array" ref="P726">iferror(xlookup(C726,'Product Families'!A:A,'Product Families'!S:S),"")</f>
        <v>0</v>
      </c>
    </row>
    <row r="727" ht="14.25" customHeight="1">
      <c r="A727" s="138" t="s">
        <v>2303</v>
      </c>
      <c r="B727" s="270" t="s">
        <v>2302</v>
      </c>
      <c r="C727" s="138" t="s">
        <v>2267</v>
      </c>
      <c r="D727" s="7" t="str">
        <f t="array" ref="D727">IFERROR(XLOOKUP($C727,'Product Families'!$A:$A,'Product Families'!$D:$D),"")</f>
        <v/>
      </c>
      <c r="E727" s="7" t="str">
        <f t="array" ref="E727">IFERROR(XLOOKUP($C727,'Product Families'!$A:$A,'Product Families'!$E:$E),"")</f>
        <v/>
      </c>
      <c r="F727" s="7" t="str">
        <f t="array" ref="F727">IFERROR(XLOOKUP($C727,'Product Families'!$A:$A,'Product Families'!$F:$F),"")</f>
        <v/>
      </c>
      <c r="G727" s="7" t="str">
        <f t="array" ref="G727">IFERROR(XLOOKUP($C727,'Product Families'!$A:$A,'Product Families'!$G:$G),"")</f>
        <v/>
      </c>
      <c r="J727" s="7" t="str">
        <f>IFERROR(ROUND(AVERAGEIF('Week 1 - Making'!$B:$B,'Product List'!$A727,'Week 1 - Making'!$P:$P),0),"")</f>
        <v/>
      </c>
      <c r="K727" s="7" t="str">
        <f>IFERROR(ROUND(AVERAGEIF('Week 2 - Making'!$B:$B,'Product List'!$A727,'Week 2 - Making'!$P:$P),0),"")</f>
        <v/>
      </c>
      <c r="L727" s="263" t="str">
        <f>IFERROR(ROUND(AVERAGEIF('Week 3 - Making'!$B:$B,'Product List'!$A727,'Week 3 - Making'!$P:$P),0),"")</f>
        <v/>
      </c>
      <c r="M727" s="7" t="str">
        <f>IFERROR(ROUND(AVERAGEIF('Week 4 - Making'!$B:$B,'Product List'!$A727,'Week 4 - Making'!$P:$P),0),"")</f>
        <v/>
      </c>
      <c r="N727" s="7" t="str">
        <f>IFERROR(ROUND(AVERAGEIF('Week 5 - Making'!$B:$B,'Product List'!$A727,'Week 5 - Making'!$P:$P),0),"")</f>
        <v/>
      </c>
      <c r="O727" s="7"/>
      <c r="P727" s="7" t="str">
        <f t="array" ref="P727">iferror(xlookup(C727,'Product Families'!A:A,'Product Families'!S:S),"")</f>
        <v/>
      </c>
    </row>
    <row r="728" ht="14.25" customHeight="1">
      <c r="A728" s="138" t="s">
        <v>2304</v>
      </c>
      <c r="B728" s="270" t="s">
        <v>2305</v>
      </c>
      <c r="C728" s="122" t="s">
        <v>136</v>
      </c>
      <c r="D728" s="7">
        <f t="array" ref="D728">IFERROR(XLOOKUP($C728,'Product Families'!$A:$A,'Product Families'!$D:$D),"")</f>
        <v>15</v>
      </c>
      <c r="E728" s="7">
        <f t="array" ref="E728">IFERROR(XLOOKUP($C728,'Product Families'!$A:$A,'Product Families'!$E:$E),"")</f>
        <v>16</v>
      </c>
      <c r="F728" s="7">
        <f t="array" ref="F728">IFERROR(XLOOKUP($C728,'Product Families'!$A:$A,'Product Families'!$F:$F),"")</f>
        <v>17</v>
      </c>
      <c r="G728" s="7">
        <f t="array" ref="G728">IFERROR(XLOOKUP($C728,'Product Families'!$A:$A,'Product Families'!$G:$G),"")</f>
        <v>18</v>
      </c>
      <c r="J728" s="7" t="str">
        <f>IFERROR(ROUND(AVERAGEIF('Week 1 - Making'!$B:$B,'Product List'!$A728,'Week 1 - Making'!$P:$P),0),"")</f>
        <v/>
      </c>
      <c r="K728" s="7" t="str">
        <f>IFERROR(ROUND(AVERAGEIF('Week 2 - Making'!$B:$B,'Product List'!$A728,'Week 2 - Making'!$P:$P),0),"")</f>
        <v/>
      </c>
      <c r="L728" s="263" t="str">
        <f>IFERROR(ROUND(AVERAGEIF('Week 3 - Making'!$B:$B,'Product List'!$A728,'Week 3 - Making'!$P:$P),0),"")</f>
        <v/>
      </c>
      <c r="M728" s="7" t="str">
        <f>IFERROR(ROUND(AVERAGEIF('Week 4 - Making'!$B:$B,'Product List'!$A728,'Week 4 - Making'!$P:$P),0),"")</f>
        <v/>
      </c>
      <c r="N728" s="7" t="str">
        <f>IFERROR(ROUND(AVERAGEIF('Week 5 - Making'!$B:$B,'Product List'!$A728,'Week 5 - Making'!$P:$P),0),"")</f>
        <v/>
      </c>
      <c r="O728" s="7"/>
      <c r="P728" s="7">
        <f t="array" ref="P728">iferror(xlookup(C728,'Product Families'!A:A,'Product Families'!S:S),"")</f>
        <v>0</v>
      </c>
    </row>
    <row r="729" ht="14.25" customHeight="1">
      <c r="A729" s="138" t="s">
        <v>2306</v>
      </c>
      <c r="B729" s="270" t="s">
        <v>2305</v>
      </c>
      <c r="C729" s="138" t="s">
        <v>2267</v>
      </c>
      <c r="D729" s="7" t="str">
        <f t="array" ref="D729">IFERROR(XLOOKUP($C729,'Product Families'!$A:$A,'Product Families'!$D:$D),"")</f>
        <v/>
      </c>
      <c r="E729" s="7" t="str">
        <f t="array" ref="E729">IFERROR(XLOOKUP($C729,'Product Families'!$A:$A,'Product Families'!$E:$E),"")</f>
        <v/>
      </c>
      <c r="F729" s="7" t="str">
        <f t="array" ref="F729">IFERROR(XLOOKUP($C729,'Product Families'!$A:$A,'Product Families'!$F:$F),"")</f>
        <v/>
      </c>
      <c r="G729" s="7" t="str">
        <f t="array" ref="G729">IFERROR(XLOOKUP($C729,'Product Families'!$A:$A,'Product Families'!$G:$G),"")</f>
        <v/>
      </c>
      <c r="J729" s="7" t="str">
        <f>IFERROR(ROUND(AVERAGEIF('Week 1 - Making'!$B:$B,'Product List'!$A729,'Week 1 - Making'!$P:$P),0),"")</f>
        <v/>
      </c>
      <c r="K729" s="7" t="str">
        <f>IFERROR(ROUND(AVERAGEIF('Week 2 - Making'!$B:$B,'Product List'!$A729,'Week 2 - Making'!$P:$P),0),"")</f>
        <v/>
      </c>
      <c r="L729" s="263" t="str">
        <f>IFERROR(ROUND(AVERAGEIF('Week 3 - Making'!$B:$B,'Product List'!$A729,'Week 3 - Making'!$P:$P),0),"")</f>
        <v/>
      </c>
      <c r="M729" s="7" t="str">
        <f>IFERROR(ROUND(AVERAGEIF('Week 4 - Making'!$B:$B,'Product List'!$A729,'Week 4 - Making'!$P:$P),0),"")</f>
        <v/>
      </c>
      <c r="N729" s="7" t="str">
        <f>IFERROR(ROUND(AVERAGEIF('Week 5 - Making'!$B:$B,'Product List'!$A729,'Week 5 - Making'!$P:$P),0),"")</f>
        <v/>
      </c>
      <c r="O729" s="7"/>
      <c r="P729" s="7" t="str">
        <f t="array" ref="P729">iferror(xlookup(C729,'Product Families'!A:A,'Product Families'!S:S),"")</f>
        <v/>
      </c>
    </row>
    <row r="730" ht="14.25" customHeight="1">
      <c r="A730" s="138" t="s">
        <v>2307</v>
      </c>
      <c r="B730" s="270" t="s">
        <v>2308</v>
      </c>
      <c r="C730" s="122" t="s">
        <v>136</v>
      </c>
      <c r="D730" s="7">
        <f t="array" ref="D730">IFERROR(XLOOKUP($C730,'Product Families'!$A:$A,'Product Families'!$D:$D),"")</f>
        <v>15</v>
      </c>
      <c r="E730" s="7">
        <f t="array" ref="E730">IFERROR(XLOOKUP($C730,'Product Families'!$A:$A,'Product Families'!$E:$E),"")</f>
        <v>16</v>
      </c>
      <c r="F730" s="7">
        <f t="array" ref="F730">IFERROR(XLOOKUP($C730,'Product Families'!$A:$A,'Product Families'!$F:$F),"")</f>
        <v>17</v>
      </c>
      <c r="G730" s="7">
        <f t="array" ref="G730">IFERROR(XLOOKUP($C730,'Product Families'!$A:$A,'Product Families'!$G:$G),"")</f>
        <v>18</v>
      </c>
      <c r="J730" s="7" t="str">
        <f>IFERROR(ROUND(AVERAGEIF('Week 1 - Making'!$B:$B,'Product List'!$A730,'Week 1 - Making'!$P:$P),0),"")</f>
        <v/>
      </c>
      <c r="K730" s="7" t="str">
        <f>IFERROR(ROUND(AVERAGEIF('Week 2 - Making'!$B:$B,'Product List'!$A730,'Week 2 - Making'!$P:$P),0),"")</f>
        <v/>
      </c>
      <c r="L730" s="263" t="str">
        <f>IFERROR(ROUND(AVERAGEIF('Week 3 - Making'!$B:$B,'Product List'!$A730,'Week 3 - Making'!$P:$P),0),"")</f>
        <v/>
      </c>
      <c r="M730" s="7" t="str">
        <f>IFERROR(ROUND(AVERAGEIF('Week 4 - Making'!$B:$B,'Product List'!$A730,'Week 4 - Making'!$P:$P),0),"")</f>
        <v/>
      </c>
      <c r="N730" s="7" t="str">
        <f>IFERROR(ROUND(AVERAGEIF('Week 5 - Making'!$B:$B,'Product List'!$A730,'Week 5 - Making'!$P:$P),0),"")</f>
        <v/>
      </c>
      <c r="O730" s="7"/>
      <c r="P730" s="7">
        <f t="array" ref="P730">iferror(xlookup(C730,'Product Families'!A:A,'Product Families'!S:S),"")</f>
        <v>0</v>
      </c>
    </row>
    <row r="731" ht="14.25" customHeight="1">
      <c r="A731" s="138" t="s">
        <v>2309</v>
      </c>
      <c r="B731" s="270" t="s">
        <v>2308</v>
      </c>
      <c r="C731" s="138" t="s">
        <v>2267</v>
      </c>
      <c r="D731" s="7" t="str">
        <f t="array" ref="D731">IFERROR(XLOOKUP($C731,'Product Families'!$A:$A,'Product Families'!$D:$D),"")</f>
        <v/>
      </c>
      <c r="E731" s="7" t="str">
        <f t="array" ref="E731">IFERROR(XLOOKUP($C731,'Product Families'!$A:$A,'Product Families'!$E:$E),"")</f>
        <v/>
      </c>
      <c r="F731" s="7" t="str">
        <f t="array" ref="F731">IFERROR(XLOOKUP($C731,'Product Families'!$A:$A,'Product Families'!$F:$F),"")</f>
        <v/>
      </c>
      <c r="G731" s="7" t="str">
        <f t="array" ref="G731">IFERROR(XLOOKUP($C731,'Product Families'!$A:$A,'Product Families'!$G:$G),"")</f>
        <v/>
      </c>
      <c r="J731" s="7" t="str">
        <f>IFERROR(ROUND(AVERAGEIF('Week 1 - Making'!$B:$B,'Product List'!$A731,'Week 1 - Making'!$P:$P),0),"")</f>
        <v/>
      </c>
      <c r="K731" s="7" t="str">
        <f>IFERROR(ROUND(AVERAGEIF('Week 2 - Making'!$B:$B,'Product List'!$A731,'Week 2 - Making'!$P:$P),0),"")</f>
        <v/>
      </c>
      <c r="L731" s="263" t="str">
        <f>IFERROR(ROUND(AVERAGEIF('Week 3 - Making'!$B:$B,'Product List'!$A731,'Week 3 - Making'!$P:$P),0),"")</f>
        <v/>
      </c>
      <c r="M731" s="7" t="str">
        <f>IFERROR(ROUND(AVERAGEIF('Week 4 - Making'!$B:$B,'Product List'!$A731,'Week 4 - Making'!$P:$P),0),"")</f>
        <v/>
      </c>
      <c r="N731" s="7" t="str">
        <f>IFERROR(ROUND(AVERAGEIF('Week 5 - Making'!$B:$B,'Product List'!$A731,'Week 5 - Making'!$P:$P),0),"")</f>
        <v/>
      </c>
      <c r="O731" s="7"/>
      <c r="P731" s="7" t="str">
        <f t="array" ref="P731">iferror(xlookup(C731,'Product Families'!A:A,'Product Families'!S:S),"")</f>
        <v/>
      </c>
    </row>
    <row r="732" ht="14.25" customHeight="1">
      <c r="A732" s="138" t="s">
        <v>2310</v>
      </c>
      <c r="B732" s="270" t="s">
        <v>2311</v>
      </c>
      <c r="C732" s="122" t="s">
        <v>136</v>
      </c>
      <c r="D732" s="7">
        <f t="array" ref="D732">IFERROR(XLOOKUP($C732,'Product Families'!$A:$A,'Product Families'!$D:$D),"")</f>
        <v>15</v>
      </c>
      <c r="E732" s="7">
        <f t="array" ref="E732">IFERROR(XLOOKUP($C732,'Product Families'!$A:$A,'Product Families'!$E:$E),"")</f>
        <v>16</v>
      </c>
      <c r="F732" s="7">
        <f t="array" ref="F732">IFERROR(XLOOKUP($C732,'Product Families'!$A:$A,'Product Families'!$F:$F),"")</f>
        <v>17</v>
      </c>
      <c r="G732" s="7">
        <f t="array" ref="G732">IFERROR(XLOOKUP($C732,'Product Families'!$A:$A,'Product Families'!$G:$G),"")</f>
        <v>18</v>
      </c>
      <c r="J732" s="7" t="str">
        <f>IFERROR(ROUND(AVERAGEIF('Week 1 - Making'!$B:$B,'Product List'!$A732,'Week 1 - Making'!$P:$P),0),"")</f>
        <v/>
      </c>
      <c r="K732" s="7" t="str">
        <f>IFERROR(ROUND(AVERAGEIF('Week 2 - Making'!$B:$B,'Product List'!$A732,'Week 2 - Making'!$P:$P),0),"")</f>
        <v/>
      </c>
      <c r="L732" s="263" t="str">
        <f>IFERROR(ROUND(AVERAGEIF('Week 3 - Making'!$B:$B,'Product List'!$A732,'Week 3 - Making'!$P:$P),0),"")</f>
        <v/>
      </c>
      <c r="M732" s="7" t="str">
        <f>IFERROR(ROUND(AVERAGEIF('Week 4 - Making'!$B:$B,'Product List'!$A732,'Week 4 - Making'!$P:$P),0),"")</f>
        <v/>
      </c>
      <c r="N732" s="7" t="str">
        <f>IFERROR(ROUND(AVERAGEIF('Week 5 - Making'!$B:$B,'Product List'!$A732,'Week 5 - Making'!$P:$P),0),"")</f>
        <v/>
      </c>
      <c r="O732" s="7"/>
      <c r="P732" s="7">
        <f t="array" ref="P732">iferror(xlookup(C732,'Product Families'!A:A,'Product Families'!S:S),"")</f>
        <v>0</v>
      </c>
    </row>
    <row r="733" ht="14.25" customHeight="1">
      <c r="A733" s="138" t="s">
        <v>2312</v>
      </c>
      <c r="B733" s="270" t="s">
        <v>2311</v>
      </c>
      <c r="C733" s="138" t="s">
        <v>2267</v>
      </c>
      <c r="D733" s="7" t="str">
        <f t="array" ref="D733">IFERROR(XLOOKUP($C733,'Product Families'!$A:$A,'Product Families'!$D:$D),"")</f>
        <v/>
      </c>
      <c r="E733" s="7" t="str">
        <f t="array" ref="E733">IFERROR(XLOOKUP($C733,'Product Families'!$A:$A,'Product Families'!$E:$E),"")</f>
        <v/>
      </c>
      <c r="F733" s="7" t="str">
        <f t="array" ref="F733">IFERROR(XLOOKUP($C733,'Product Families'!$A:$A,'Product Families'!$F:$F),"")</f>
        <v/>
      </c>
      <c r="G733" s="7" t="str">
        <f t="array" ref="G733">IFERROR(XLOOKUP($C733,'Product Families'!$A:$A,'Product Families'!$G:$G),"")</f>
        <v/>
      </c>
      <c r="J733" s="7" t="str">
        <f>IFERROR(ROUND(AVERAGEIF('Week 1 - Making'!$B:$B,'Product List'!$A733,'Week 1 - Making'!$P:$P),0),"")</f>
        <v/>
      </c>
      <c r="K733" s="7" t="str">
        <f>IFERROR(ROUND(AVERAGEIF('Week 2 - Making'!$B:$B,'Product List'!$A733,'Week 2 - Making'!$P:$P),0),"")</f>
        <v/>
      </c>
      <c r="L733" s="263" t="str">
        <f>IFERROR(ROUND(AVERAGEIF('Week 3 - Making'!$B:$B,'Product List'!$A733,'Week 3 - Making'!$P:$P),0),"")</f>
        <v/>
      </c>
      <c r="M733" s="7" t="str">
        <f>IFERROR(ROUND(AVERAGEIF('Week 4 - Making'!$B:$B,'Product List'!$A733,'Week 4 - Making'!$P:$P),0),"")</f>
        <v/>
      </c>
      <c r="N733" s="7" t="str">
        <f>IFERROR(ROUND(AVERAGEIF('Week 5 - Making'!$B:$B,'Product List'!$A733,'Week 5 - Making'!$P:$P),0),"")</f>
        <v/>
      </c>
      <c r="O733" s="7"/>
      <c r="P733" s="7" t="str">
        <f t="array" ref="P733">iferror(xlookup(C733,'Product Families'!A:A,'Product Families'!S:S),"")</f>
        <v/>
      </c>
    </row>
    <row r="734" ht="14.25" customHeight="1">
      <c r="A734" s="138" t="s">
        <v>2313</v>
      </c>
      <c r="B734" s="270" t="s">
        <v>2314</v>
      </c>
      <c r="C734" s="122" t="s">
        <v>154</v>
      </c>
      <c r="D734" s="7">
        <f t="array" ref="D734">IFERROR(XLOOKUP($C734,'Product Families'!$A:$A,'Product Families'!$D:$D),"")</f>
        <v>16</v>
      </c>
      <c r="E734" s="7">
        <f t="array" ref="E734">IFERROR(XLOOKUP($C734,'Product Families'!$A:$A,'Product Families'!$E:$E),"")</f>
        <v>17</v>
      </c>
      <c r="F734" s="7">
        <f t="array" ref="F734">IFERROR(XLOOKUP($C734,'Product Families'!$A:$A,'Product Families'!$F:$F),"")</f>
        <v>18</v>
      </c>
      <c r="G734" s="7">
        <f t="array" ref="G734">IFERROR(XLOOKUP($C734,'Product Families'!$A:$A,'Product Families'!$G:$G),"")</f>
        <v>19</v>
      </c>
      <c r="J734" s="7" t="str">
        <f>IFERROR(ROUND(AVERAGEIF('Week 1 - Making'!$B:$B,'Product List'!$A734,'Week 1 - Making'!$P:$P),0),"")</f>
        <v/>
      </c>
      <c r="K734" s="7" t="str">
        <f>IFERROR(ROUND(AVERAGEIF('Week 2 - Making'!$B:$B,'Product List'!$A734,'Week 2 - Making'!$P:$P),0),"")</f>
        <v/>
      </c>
      <c r="L734" s="263" t="str">
        <f>IFERROR(ROUND(AVERAGEIF('Week 3 - Making'!$B:$B,'Product List'!$A734,'Week 3 - Making'!$P:$P),0),"")</f>
        <v/>
      </c>
      <c r="M734" s="7" t="str">
        <f>IFERROR(ROUND(AVERAGEIF('Week 4 - Making'!$B:$B,'Product List'!$A734,'Week 4 - Making'!$P:$P),0),"")</f>
        <v/>
      </c>
      <c r="N734" s="7" t="str">
        <f>IFERROR(ROUND(AVERAGEIF('Week 5 - Making'!$B:$B,'Product List'!$A734,'Week 5 - Making'!$P:$P),0),"")</f>
        <v/>
      </c>
      <c r="O734" s="7"/>
      <c r="P734" s="7">
        <f t="array" ref="P734">iferror(xlookup(C734,'Product Families'!A:A,'Product Families'!S:S),"")</f>
        <v>0</v>
      </c>
    </row>
    <row r="735" ht="14.25" customHeight="1">
      <c r="A735" s="138" t="s">
        <v>2315</v>
      </c>
      <c r="B735" s="299" t="s">
        <v>2314</v>
      </c>
      <c r="C735" s="138" t="s">
        <v>2316</v>
      </c>
      <c r="D735" s="7" t="str">
        <f t="array" ref="D735">IFERROR(XLOOKUP($C735,'Product Families'!$A:$A,'Product Families'!$D:$D),"")</f>
        <v/>
      </c>
      <c r="E735" s="7" t="str">
        <f t="array" ref="E735">IFERROR(XLOOKUP($C735,'Product Families'!$A:$A,'Product Families'!$E:$E),"")</f>
        <v/>
      </c>
      <c r="F735" s="7" t="str">
        <f t="array" ref="F735">IFERROR(XLOOKUP($C735,'Product Families'!$A:$A,'Product Families'!$F:$F),"")</f>
        <v/>
      </c>
      <c r="G735" s="7" t="str">
        <f t="array" ref="G735">IFERROR(XLOOKUP($C735,'Product Families'!$A:$A,'Product Families'!$G:$G),"")</f>
        <v/>
      </c>
      <c r="J735" s="7" t="str">
        <f>IFERROR(ROUND(AVERAGEIF('Week 1 - Making'!$B:$B,'Product List'!$A735,'Week 1 - Making'!$P:$P),0),"")</f>
        <v/>
      </c>
      <c r="K735" s="7" t="str">
        <f>IFERROR(ROUND(AVERAGEIF('Week 2 - Making'!$B:$B,'Product List'!$A735,'Week 2 - Making'!$P:$P),0),"")</f>
        <v/>
      </c>
      <c r="L735" s="263" t="str">
        <f>IFERROR(ROUND(AVERAGEIF('Week 3 - Making'!$B:$B,'Product List'!$A735,'Week 3 - Making'!$P:$P),0),"")</f>
        <v/>
      </c>
      <c r="M735" s="7" t="str">
        <f>IFERROR(ROUND(AVERAGEIF('Week 4 - Making'!$B:$B,'Product List'!$A735,'Week 4 - Making'!$P:$P),0),"")</f>
        <v/>
      </c>
      <c r="N735" s="7" t="str">
        <f>IFERROR(ROUND(AVERAGEIF('Week 5 - Making'!$B:$B,'Product List'!$A735,'Week 5 - Making'!$P:$P),0),"")</f>
        <v/>
      </c>
      <c r="O735" s="7"/>
      <c r="P735" s="7" t="str">
        <f t="array" ref="P735">iferror(xlookup(C735,'Product Families'!A:A,'Product Families'!S:S),"")</f>
        <v/>
      </c>
    </row>
    <row r="736" ht="14.25" customHeight="1">
      <c r="A736" s="122" t="s">
        <v>2317</v>
      </c>
      <c r="B736" s="270" t="s">
        <v>2318</v>
      </c>
      <c r="C736" s="122" t="s">
        <v>154</v>
      </c>
      <c r="D736" s="7">
        <f t="array" ref="D736">IFERROR(XLOOKUP($C736,'Product Families'!$A:$A,'Product Families'!$D:$D),"")</f>
        <v>16</v>
      </c>
      <c r="E736" s="7">
        <f t="array" ref="E736">IFERROR(XLOOKUP($C736,'Product Families'!$A:$A,'Product Families'!$E:$E),"")</f>
        <v>17</v>
      </c>
      <c r="F736" s="7">
        <f t="array" ref="F736">IFERROR(XLOOKUP($C736,'Product Families'!$A:$A,'Product Families'!$F:$F),"")</f>
        <v>18</v>
      </c>
      <c r="G736" s="7">
        <f t="array" ref="G736">IFERROR(XLOOKUP($C736,'Product Families'!$A:$A,'Product Families'!$G:$G),"")</f>
        <v>19</v>
      </c>
      <c r="J736" s="7" t="str">
        <f>IFERROR(ROUND(AVERAGEIF('Week 1 - Making'!$B:$B,'Product List'!$A736,'Week 1 - Making'!$P:$P),0),"")</f>
        <v/>
      </c>
      <c r="K736" s="7" t="str">
        <f>IFERROR(ROUND(AVERAGEIF('Week 2 - Making'!$B:$B,'Product List'!$A736,'Week 2 - Making'!$P:$P),0),"")</f>
        <v/>
      </c>
      <c r="L736" s="263" t="str">
        <f>IFERROR(ROUND(AVERAGEIF('Week 3 - Making'!$B:$B,'Product List'!$A736,'Week 3 - Making'!$P:$P),0),"")</f>
        <v/>
      </c>
      <c r="M736" s="7" t="str">
        <f>IFERROR(ROUND(AVERAGEIF('Week 4 - Making'!$B:$B,'Product List'!$A736,'Week 4 - Making'!$P:$P),0),"")</f>
        <v/>
      </c>
      <c r="N736" s="7" t="str">
        <f>IFERROR(ROUND(AVERAGEIF('Week 5 - Making'!$B:$B,'Product List'!$A736,'Week 5 - Making'!$P:$P),0),"")</f>
        <v/>
      </c>
      <c r="O736" s="7"/>
      <c r="P736" s="7">
        <f t="array" ref="P736">iferror(xlookup(C736,'Product Families'!A:A,'Product Families'!S:S),"")</f>
        <v>0</v>
      </c>
    </row>
    <row r="737" ht="14.25" customHeight="1">
      <c r="A737" s="122" t="s">
        <v>2319</v>
      </c>
      <c r="B737" s="270" t="s">
        <v>2320</v>
      </c>
      <c r="C737" s="122" t="s">
        <v>154</v>
      </c>
      <c r="D737" s="7">
        <f t="array" ref="D737">IFERROR(XLOOKUP($C737,'Product Families'!$A:$A,'Product Families'!$D:$D),"")</f>
        <v>16</v>
      </c>
      <c r="E737" s="7">
        <f t="array" ref="E737">IFERROR(XLOOKUP($C737,'Product Families'!$A:$A,'Product Families'!$E:$E),"")</f>
        <v>17</v>
      </c>
      <c r="F737" s="7">
        <f t="array" ref="F737">IFERROR(XLOOKUP($C737,'Product Families'!$A:$A,'Product Families'!$F:$F),"")</f>
        <v>18</v>
      </c>
      <c r="G737" s="7">
        <f t="array" ref="G737">IFERROR(XLOOKUP($C737,'Product Families'!$A:$A,'Product Families'!$G:$G),"")</f>
        <v>19</v>
      </c>
      <c r="J737" s="7" t="str">
        <f>IFERROR(ROUND(AVERAGEIF('Week 1 - Making'!$B:$B,'Product List'!$A737,'Week 1 - Making'!$P:$P),0),"")</f>
        <v/>
      </c>
      <c r="K737" s="7" t="str">
        <f>IFERROR(ROUND(AVERAGEIF('Week 2 - Making'!$B:$B,'Product List'!$A737,'Week 2 - Making'!$P:$P),0),"")</f>
        <v/>
      </c>
      <c r="L737" s="263" t="str">
        <f>IFERROR(ROUND(AVERAGEIF('Week 3 - Making'!$B:$B,'Product List'!$A737,'Week 3 - Making'!$P:$P),0),"")</f>
        <v/>
      </c>
      <c r="M737" s="7" t="str">
        <f>IFERROR(ROUND(AVERAGEIF('Week 4 - Making'!$B:$B,'Product List'!$A737,'Week 4 - Making'!$P:$P),0),"")</f>
        <v/>
      </c>
      <c r="N737" s="7" t="str">
        <f>IFERROR(ROUND(AVERAGEIF('Week 5 - Making'!$B:$B,'Product List'!$A737,'Week 5 - Making'!$P:$P),0),"")</f>
        <v/>
      </c>
      <c r="O737" s="7"/>
      <c r="P737" s="7">
        <f t="array" ref="P737">iferror(xlookup(C737,'Product Families'!A:A,'Product Families'!S:S),"")</f>
        <v>0</v>
      </c>
    </row>
    <row r="738" ht="14.25" customHeight="1">
      <c r="A738" s="122" t="s">
        <v>2321</v>
      </c>
      <c r="B738" s="270" t="s">
        <v>2322</v>
      </c>
      <c r="C738" s="122" t="s">
        <v>154</v>
      </c>
      <c r="D738" s="7">
        <f t="array" ref="D738">IFERROR(XLOOKUP($C738,'Product Families'!$A:$A,'Product Families'!$D:$D),"")</f>
        <v>16</v>
      </c>
      <c r="E738" s="7">
        <f t="array" ref="E738">IFERROR(XLOOKUP($C738,'Product Families'!$A:$A,'Product Families'!$E:$E),"")</f>
        <v>17</v>
      </c>
      <c r="F738" s="7">
        <f t="array" ref="F738">IFERROR(XLOOKUP($C738,'Product Families'!$A:$A,'Product Families'!$F:$F),"")</f>
        <v>18</v>
      </c>
      <c r="G738" s="7">
        <f t="array" ref="G738">IFERROR(XLOOKUP($C738,'Product Families'!$A:$A,'Product Families'!$G:$G),"")</f>
        <v>19</v>
      </c>
      <c r="J738" s="7" t="str">
        <f>IFERROR(ROUND(AVERAGEIF('Week 1 - Making'!$B:$B,'Product List'!$A738,'Week 1 - Making'!$P:$P),0),"")</f>
        <v/>
      </c>
      <c r="K738" s="7" t="str">
        <f>IFERROR(ROUND(AVERAGEIF('Week 2 - Making'!$B:$B,'Product List'!$A738,'Week 2 - Making'!$P:$P),0),"")</f>
        <v/>
      </c>
      <c r="L738" s="263" t="str">
        <f>IFERROR(ROUND(AVERAGEIF('Week 3 - Making'!$B:$B,'Product List'!$A738,'Week 3 - Making'!$P:$P),0),"")</f>
        <v/>
      </c>
      <c r="M738" s="7" t="str">
        <f>IFERROR(ROUND(AVERAGEIF('Week 4 - Making'!$B:$B,'Product List'!$A738,'Week 4 - Making'!$P:$P),0),"")</f>
        <v/>
      </c>
      <c r="N738" s="7" t="str">
        <f>IFERROR(ROUND(AVERAGEIF('Week 5 - Making'!$B:$B,'Product List'!$A738,'Week 5 - Making'!$P:$P),0),"")</f>
        <v/>
      </c>
      <c r="O738" s="7"/>
      <c r="P738" s="7">
        <f t="array" ref="P738">iferror(xlookup(C738,'Product Families'!A:A,'Product Families'!S:S),"")</f>
        <v>0</v>
      </c>
    </row>
    <row r="739" ht="14.25" customHeight="1">
      <c r="A739" s="122" t="s">
        <v>2323</v>
      </c>
      <c r="B739" s="270" t="s">
        <v>2324</v>
      </c>
      <c r="C739" s="122" t="s">
        <v>154</v>
      </c>
      <c r="D739" s="7">
        <f t="array" ref="D739">IFERROR(XLOOKUP($C739,'Product Families'!$A:$A,'Product Families'!$D:$D),"")</f>
        <v>16</v>
      </c>
      <c r="E739" s="7">
        <f t="array" ref="E739">IFERROR(XLOOKUP($C739,'Product Families'!$A:$A,'Product Families'!$E:$E),"")</f>
        <v>17</v>
      </c>
      <c r="F739" s="7">
        <f t="array" ref="F739">IFERROR(XLOOKUP($C739,'Product Families'!$A:$A,'Product Families'!$F:$F),"")</f>
        <v>18</v>
      </c>
      <c r="G739" s="7">
        <f t="array" ref="G739">IFERROR(XLOOKUP($C739,'Product Families'!$A:$A,'Product Families'!$G:$G),"")</f>
        <v>19</v>
      </c>
      <c r="J739" s="7" t="str">
        <f>IFERROR(ROUND(AVERAGEIF('Week 1 - Making'!$B:$B,'Product List'!$A739,'Week 1 - Making'!$P:$P),0),"")</f>
        <v/>
      </c>
      <c r="K739" s="7" t="str">
        <f>IFERROR(ROUND(AVERAGEIF('Week 2 - Making'!$B:$B,'Product List'!$A739,'Week 2 - Making'!$P:$P),0),"")</f>
        <v/>
      </c>
      <c r="L739" s="263" t="str">
        <f>IFERROR(ROUND(AVERAGEIF('Week 3 - Making'!$B:$B,'Product List'!$A739,'Week 3 - Making'!$P:$P),0),"")</f>
        <v/>
      </c>
      <c r="M739" s="7" t="str">
        <f>IFERROR(ROUND(AVERAGEIF('Week 4 - Making'!$B:$B,'Product List'!$A739,'Week 4 - Making'!$P:$P),0),"")</f>
        <v/>
      </c>
      <c r="N739" s="7" t="str">
        <f>IFERROR(ROUND(AVERAGEIF('Week 5 - Making'!$B:$B,'Product List'!$A739,'Week 5 - Making'!$P:$P),0),"")</f>
        <v/>
      </c>
      <c r="O739" s="7"/>
      <c r="P739" s="7">
        <f t="array" ref="P739">iferror(xlookup(C739,'Product Families'!A:A,'Product Families'!S:S),"")</f>
        <v>0</v>
      </c>
    </row>
    <row r="740" ht="14.25" customHeight="1">
      <c r="A740" s="122" t="s">
        <v>2325</v>
      </c>
      <c r="B740" s="270" t="s">
        <v>2326</v>
      </c>
      <c r="C740" s="122" t="s">
        <v>154</v>
      </c>
      <c r="D740" s="7">
        <f t="array" ref="D740">IFERROR(XLOOKUP($C740,'Product Families'!$A:$A,'Product Families'!$D:$D),"")</f>
        <v>16</v>
      </c>
      <c r="E740" s="7">
        <f t="array" ref="E740">IFERROR(XLOOKUP($C740,'Product Families'!$A:$A,'Product Families'!$E:$E),"")</f>
        <v>17</v>
      </c>
      <c r="F740" s="7">
        <f t="array" ref="F740">IFERROR(XLOOKUP($C740,'Product Families'!$A:$A,'Product Families'!$F:$F),"")</f>
        <v>18</v>
      </c>
      <c r="G740" s="7">
        <f t="array" ref="G740">IFERROR(XLOOKUP($C740,'Product Families'!$A:$A,'Product Families'!$G:$G),"")</f>
        <v>19</v>
      </c>
      <c r="J740" s="7" t="str">
        <f>IFERROR(ROUND(AVERAGEIF('Week 1 - Making'!$B:$B,'Product List'!$A740,'Week 1 - Making'!$P:$P),0),"")</f>
        <v/>
      </c>
      <c r="K740" s="7" t="str">
        <f>IFERROR(ROUND(AVERAGEIF('Week 2 - Making'!$B:$B,'Product List'!$A740,'Week 2 - Making'!$P:$P),0),"")</f>
        <v/>
      </c>
      <c r="L740" s="263" t="str">
        <f>IFERROR(ROUND(AVERAGEIF('Week 3 - Making'!$B:$B,'Product List'!$A740,'Week 3 - Making'!$P:$P),0),"")</f>
        <v/>
      </c>
      <c r="M740" s="7" t="str">
        <f>IFERROR(ROUND(AVERAGEIF('Week 4 - Making'!$B:$B,'Product List'!$A740,'Week 4 - Making'!$P:$P),0),"")</f>
        <v/>
      </c>
      <c r="N740" s="7" t="str">
        <f>IFERROR(ROUND(AVERAGEIF('Week 5 - Making'!$B:$B,'Product List'!$A740,'Week 5 - Making'!$P:$P),0),"")</f>
        <v/>
      </c>
      <c r="O740" s="7"/>
      <c r="P740" s="7">
        <f t="array" ref="P740">iferror(xlookup(C740,'Product Families'!A:A,'Product Families'!S:S),"")</f>
        <v>0</v>
      </c>
    </row>
    <row r="741" ht="14.25" customHeight="1">
      <c r="A741" s="122" t="s">
        <v>2327</v>
      </c>
      <c r="B741" s="270" t="s">
        <v>2328</v>
      </c>
      <c r="C741" s="122" t="s">
        <v>154</v>
      </c>
      <c r="D741" s="7">
        <f t="array" ref="D741">IFERROR(XLOOKUP($C741,'Product Families'!$A:$A,'Product Families'!$D:$D),"")</f>
        <v>16</v>
      </c>
      <c r="E741" s="7">
        <f t="array" ref="E741">IFERROR(XLOOKUP($C741,'Product Families'!$A:$A,'Product Families'!$E:$E),"")</f>
        <v>17</v>
      </c>
      <c r="F741" s="7">
        <f t="array" ref="F741">IFERROR(XLOOKUP($C741,'Product Families'!$A:$A,'Product Families'!$F:$F),"")</f>
        <v>18</v>
      </c>
      <c r="G741" s="7">
        <f t="array" ref="G741">IFERROR(XLOOKUP($C741,'Product Families'!$A:$A,'Product Families'!$G:$G),"")</f>
        <v>19</v>
      </c>
      <c r="J741" s="7" t="str">
        <f>IFERROR(ROUND(AVERAGEIF('Week 1 - Making'!$B:$B,'Product List'!$A741,'Week 1 - Making'!$P:$P),0),"")</f>
        <v/>
      </c>
      <c r="K741" s="7" t="str">
        <f>IFERROR(ROUND(AVERAGEIF('Week 2 - Making'!$B:$B,'Product List'!$A741,'Week 2 - Making'!$P:$P),0),"")</f>
        <v/>
      </c>
      <c r="L741" s="263" t="str">
        <f>IFERROR(ROUND(AVERAGEIF('Week 3 - Making'!$B:$B,'Product List'!$A741,'Week 3 - Making'!$P:$P),0),"")</f>
        <v/>
      </c>
      <c r="M741" s="7" t="str">
        <f>IFERROR(ROUND(AVERAGEIF('Week 4 - Making'!$B:$B,'Product List'!$A741,'Week 4 - Making'!$P:$P),0),"")</f>
        <v/>
      </c>
      <c r="N741" s="7" t="str">
        <f>IFERROR(ROUND(AVERAGEIF('Week 5 - Making'!$B:$B,'Product List'!$A741,'Week 5 - Making'!$P:$P),0),"")</f>
        <v/>
      </c>
      <c r="O741" s="7"/>
      <c r="P741" s="7">
        <f t="array" ref="P741">iferror(xlookup(C741,'Product Families'!A:A,'Product Families'!S:S),"")</f>
        <v>0</v>
      </c>
    </row>
    <row r="742" ht="14.25" customHeight="1">
      <c r="A742" s="122" t="s">
        <v>2329</v>
      </c>
      <c r="B742" s="270" t="s">
        <v>2330</v>
      </c>
      <c r="C742" s="122" t="s">
        <v>154</v>
      </c>
      <c r="D742" s="7">
        <f t="array" ref="D742">IFERROR(XLOOKUP($C742,'Product Families'!$A:$A,'Product Families'!$D:$D),"")</f>
        <v>16</v>
      </c>
      <c r="E742" s="7">
        <f t="array" ref="E742">IFERROR(XLOOKUP($C742,'Product Families'!$A:$A,'Product Families'!$E:$E),"")</f>
        <v>17</v>
      </c>
      <c r="F742" s="7">
        <f t="array" ref="F742">IFERROR(XLOOKUP($C742,'Product Families'!$A:$A,'Product Families'!$F:$F),"")</f>
        <v>18</v>
      </c>
      <c r="G742" s="7">
        <f t="array" ref="G742">IFERROR(XLOOKUP($C742,'Product Families'!$A:$A,'Product Families'!$G:$G),"")</f>
        <v>19</v>
      </c>
      <c r="J742" s="7" t="str">
        <f>IFERROR(ROUND(AVERAGEIF('Week 1 - Making'!$B:$B,'Product List'!$A742,'Week 1 - Making'!$P:$P),0),"")</f>
        <v/>
      </c>
      <c r="K742" s="7" t="str">
        <f>IFERROR(ROUND(AVERAGEIF('Week 2 - Making'!$B:$B,'Product List'!$A742,'Week 2 - Making'!$P:$P),0),"")</f>
        <v/>
      </c>
      <c r="L742" s="263" t="str">
        <f>IFERROR(ROUND(AVERAGEIF('Week 3 - Making'!$B:$B,'Product List'!$A742,'Week 3 - Making'!$P:$P),0),"")</f>
        <v/>
      </c>
      <c r="M742" s="7" t="str">
        <f>IFERROR(ROUND(AVERAGEIF('Week 4 - Making'!$B:$B,'Product List'!$A742,'Week 4 - Making'!$P:$P),0),"")</f>
        <v/>
      </c>
      <c r="N742" s="7" t="str">
        <f>IFERROR(ROUND(AVERAGEIF('Week 5 - Making'!$B:$B,'Product List'!$A742,'Week 5 - Making'!$P:$P),0),"")</f>
        <v/>
      </c>
      <c r="O742" s="7"/>
      <c r="P742" s="7">
        <f t="array" ref="P742">iferror(xlookup(C742,'Product Families'!A:A,'Product Families'!S:S),"")</f>
        <v>0</v>
      </c>
    </row>
    <row r="743" ht="14.25" customHeight="1">
      <c r="A743" s="122" t="s">
        <v>2331</v>
      </c>
      <c r="B743" s="270" t="s">
        <v>2332</v>
      </c>
      <c r="C743" s="122" t="s">
        <v>154</v>
      </c>
      <c r="D743" s="7">
        <f t="array" ref="D743">IFERROR(XLOOKUP($C743,'Product Families'!$A:$A,'Product Families'!$D:$D),"")</f>
        <v>16</v>
      </c>
      <c r="E743" s="7">
        <f t="array" ref="E743">IFERROR(XLOOKUP($C743,'Product Families'!$A:$A,'Product Families'!$E:$E),"")</f>
        <v>17</v>
      </c>
      <c r="F743" s="7">
        <f t="array" ref="F743">IFERROR(XLOOKUP($C743,'Product Families'!$A:$A,'Product Families'!$F:$F),"")</f>
        <v>18</v>
      </c>
      <c r="G743" s="7">
        <f t="array" ref="G743">IFERROR(XLOOKUP($C743,'Product Families'!$A:$A,'Product Families'!$G:$G),"")</f>
        <v>19</v>
      </c>
      <c r="J743" s="7" t="str">
        <f>IFERROR(ROUND(AVERAGEIF('Week 1 - Making'!$B:$B,'Product List'!$A743,'Week 1 - Making'!$P:$P),0),"")</f>
        <v/>
      </c>
      <c r="K743" s="7" t="str">
        <f>IFERROR(ROUND(AVERAGEIF('Week 2 - Making'!$B:$B,'Product List'!$A743,'Week 2 - Making'!$P:$P),0),"")</f>
        <v/>
      </c>
      <c r="L743" s="263" t="str">
        <f>IFERROR(ROUND(AVERAGEIF('Week 3 - Making'!$B:$B,'Product List'!$A743,'Week 3 - Making'!$P:$P),0),"")</f>
        <v/>
      </c>
      <c r="M743" s="7" t="str">
        <f>IFERROR(ROUND(AVERAGEIF('Week 4 - Making'!$B:$B,'Product List'!$A743,'Week 4 - Making'!$P:$P),0),"")</f>
        <v/>
      </c>
      <c r="N743" s="7" t="str">
        <f>IFERROR(ROUND(AVERAGEIF('Week 5 - Making'!$B:$B,'Product List'!$A743,'Week 5 - Making'!$P:$P),0),"")</f>
        <v/>
      </c>
      <c r="O743" s="7"/>
      <c r="P743" s="7">
        <f t="array" ref="P743">iferror(xlookup(C743,'Product Families'!A:A,'Product Families'!S:S),"")</f>
        <v>0</v>
      </c>
    </row>
    <row r="744" ht="14.25" customHeight="1">
      <c r="A744" s="122" t="s">
        <v>2333</v>
      </c>
      <c r="B744" s="270" t="s">
        <v>2334</v>
      </c>
      <c r="C744" s="122" t="s">
        <v>154</v>
      </c>
      <c r="D744" s="7">
        <f t="array" ref="D744">IFERROR(XLOOKUP($C744,'Product Families'!$A:$A,'Product Families'!$D:$D),"")</f>
        <v>16</v>
      </c>
      <c r="E744" s="7">
        <f t="array" ref="E744">IFERROR(XLOOKUP($C744,'Product Families'!$A:$A,'Product Families'!$E:$E),"")</f>
        <v>17</v>
      </c>
      <c r="F744" s="7">
        <f t="array" ref="F744">IFERROR(XLOOKUP($C744,'Product Families'!$A:$A,'Product Families'!$F:$F),"")</f>
        <v>18</v>
      </c>
      <c r="G744" s="7">
        <f t="array" ref="G744">IFERROR(XLOOKUP($C744,'Product Families'!$A:$A,'Product Families'!$G:$G),"")</f>
        <v>19</v>
      </c>
      <c r="J744" s="7" t="str">
        <f>IFERROR(ROUND(AVERAGEIF('Week 1 - Making'!$B:$B,'Product List'!$A744,'Week 1 - Making'!$P:$P),0),"")</f>
        <v/>
      </c>
      <c r="K744" s="7" t="str">
        <f>IFERROR(ROUND(AVERAGEIF('Week 2 - Making'!$B:$B,'Product List'!$A744,'Week 2 - Making'!$P:$P),0),"")</f>
        <v/>
      </c>
      <c r="L744" s="263" t="str">
        <f>IFERROR(ROUND(AVERAGEIF('Week 3 - Making'!$B:$B,'Product List'!$A744,'Week 3 - Making'!$P:$P),0),"")</f>
        <v/>
      </c>
      <c r="M744" s="7" t="str">
        <f>IFERROR(ROUND(AVERAGEIF('Week 4 - Making'!$B:$B,'Product List'!$A744,'Week 4 - Making'!$P:$P),0),"")</f>
        <v/>
      </c>
      <c r="N744" s="7" t="str">
        <f>IFERROR(ROUND(AVERAGEIF('Week 5 - Making'!$B:$B,'Product List'!$A744,'Week 5 - Making'!$P:$P),0),"")</f>
        <v/>
      </c>
      <c r="O744" s="7"/>
      <c r="P744" s="7">
        <f t="array" ref="P744">iferror(xlookup(C744,'Product Families'!A:A,'Product Families'!S:S),"")</f>
        <v>0</v>
      </c>
    </row>
    <row r="745" ht="14.25" customHeight="1">
      <c r="A745" s="122" t="s">
        <v>2335</v>
      </c>
      <c r="B745" s="270" t="s">
        <v>2336</v>
      </c>
      <c r="C745" s="122" t="s">
        <v>154</v>
      </c>
      <c r="D745" s="7">
        <f t="array" ref="D745">IFERROR(XLOOKUP($C745,'Product Families'!$A:$A,'Product Families'!$D:$D),"")</f>
        <v>16</v>
      </c>
      <c r="E745" s="7">
        <f t="array" ref="E745">IFERROR(XLOOKUP($C745,'Product Families'!$A:$A,'Product Families'!$E:$E),"")</f>
        <v>17</v>
      </c>
      <c r="F745" s="7">
        <f t="array" ref="F745">IFERROR(XLOOKUP($C745,'Product Families'!$A:$A,'Product Families'!$F:$F),"")</f>
        <v>18</v>
      </c>
      <c r="G745" s="7">
        <f t="array" ref="G745">IFERROR(XLOOKUP($C745,'Product Families'!$A:$A,'Product Families'!$G:$G),"")</f>
        <v>19</v>
      </c>
      <c r="J745" s="7" t="str">
        <f>IFERROR(ROUND(AVERAGEIF('Week 1 - Making'!$B:$B,'Product List'!$A745,'Week 1 - Making'!$P:$P),0),"")</f>
        <v/>
      </c>
      <c r="K745" s="7" t="str">
        <f>IFERROR(ROUND(AVERAGEIF('Week 2 - Making'!$B:$B,'Product List'!$A745,'Week 2 - Making'!$P:$P),0),"")</f>
        <v/>
      </c>
      <c r="L745" s="263" t="str">
        <f>IFERROR(ROUND(AVERAGEIF('Week 3 - Making'!$B:$B,'Product List'!$A745,'Week 3 - Making'!$P:$P),0),"")</f>
        <v/>
      </c>
      <c r="M745" s="7" t="str">
        <f>IFERROR(ROUND(AVERAGEIF('Week 4 - Making'!$B:$B,'Product List'!$A745,'Week 4 - Making'!$P:$P),0),"")</f>
        <v/>
      </c>
      <c r="N745" s="7" t="str">
        <f>IFERROR(ROUND(AVERAGEIF('Week 5 - Making'!$B:$B,'Product List'!$A745,'Week 5 - Making'!$P:$P),0),"")</f>
        <v/>
      </c>
      <c r="O745" s="7"/>
      <c r="P745" s="7">
        <f t="array" ref="P745">iferror(xlookup(C745,'Product Families'!A:A,'Product Families'!S:S),"")</f>
        <v>0</v>
      </c>
    </row>
    <row r="746" ht="14.25" customHeight="1">
      <c r="A746" s="122" t="s">
        <v>2337</v>
      </c>
      <c r="B746" s="270" t="s">
        <v>2338</v>
      </c>
      <c r="C746" s="122" t="s">
        <v>154</v>
      </c>
      <c r="D746" s="7">
        <f t="array" ref="D746">IFERROR(XLOOKUP($C746,'Product Families'!$A:$A,'Product Families'!$D:$D),"")</f>
        <v>16</v>
      </c>
      <c r="E746" s="7">
        <f t="array" ref="E746">IFERROR(XLOOKUP($C746,'Product Families'!$A:$A,'Product Families'!$E:$E),"")</f>
        <v>17</v>
      </c>
      <c r="F746" s="7">
        <f t="array" ref="F746">IFERROR(XLOOKUP($C746,'Product Families'!$A:$A,'Product Families'!$F:$F),"")</f>
        <v>18</v>
      </c>
      <c r="G746" s="7">
        <f t="array" ref="G746">IFERROR(XLOOKUP($C746,'Product Families'!$A:$A,'Product Families'!$G:$G),"")</f>
        <v>19</v>
      </c>
      <c r="J746" s="7" t="str">
        <f>IFERROR(ROUND(AVERAGEIF('Week 1 - Making'!$B:$B,'Product List'!$A746,'Week 1 - Making'!$P:$P),0),"")</f>
        <v/>
      </c>
      <c r="K746" s="7" t="str">
        <f>IFERROR(ROUND(AVERAGEIF('Week 2 - Making'!$B:$B,'Product List'!$A746,'Week 2 - Making'!$P:$P),0),"")</f>
        <v/>
      </c>
      <c r="L746" s="263" t="str">
        <f>IFERROR(ROUND(AVERAGEIF('Week 3 - Making'!$B:$B,'Product List'!$A746,'Week 3 - Making'!$P:$P),0),"")</f>
        <v/>
      </c>
      <c r="M746" s="7" t="str">
        <f>IFERROR(ROUND(AVERAGEIF('Week 4 - Making'!$B:$B,'Product List'!$A746,'Week 4 - Making'!$P:$P),0),"")</f>
        <v/>
      </c>
      <c r="N746" s="7" t="str">
        <f>IFERROR(ROUND(AVERAGEIF('Week 5 - Making'!$B:$B,'Product List'!$A746,'Week 5 - Making'!$P:$P),0),"")</f>
        <v/>
      </c>
      <c r="O746" s="7"/>
      <c r="P746" s="7">
        <f t="array" ref="P746">iferror(xlookup(C746,'Product Families'!A:A,'Product Families'!S:S),"")</f>
        <v>0</v>
      </c>
    </row>
    <row r="747" ht="14.25" customHeight="1">
      <c r="A747" s="122" t="s">
        <v>2339</v>
      </c>
      <c r="B747" s="270" t="s">
        <v>2340</v>
      </c>
      <c r="C747" s="122" t="s">
        <v>154</v>
      </c>
      <c r="D747" s="7">
        <f t="array" ref="D747">IFERROR(XLOOKUP($C747,'Product Families'!$A:$A,'Product Families'!$D:$D),"")</f>
        <v>16</v>
      </c>
      <c r="E747" s="7">
        <f t="array" ref="E747">IFERROR(XLOOKUP($C747,'Product Families'!$A:$A,'Product Families'!$E:$E),"")</f>
        <v>17</v>
      </c>
      <c r="F747" s="7">
        <f t="array" ref="F747">IFERROR(XLOOKUP($C747,'Product Families'!$A:$A,'Product Families'!$F:$F),"")</f>
        <v>18</v>
      </c>
      <c r="G747" s="7">
        <f t="array" ref="G747">IFERROR(XLOOKUP($C747,'Product Families'!$A:$A,'Product Families'!$G:$G),"")</f>
        <v>19</v>
      </c>
      <c r="J747" s="7" t="str">
        <f>IFERROR(ROUND(AVERAGEIF('Week 1 - Making'!$B:$B,'Product List'!$A747,'Week 1 - Making'!$P:$P),0),"")</f>
        <v/>
      </c>
      <c r="K747" s="7" t="str">
        <f>IFERROR(ROUND(AVERAGEIF('Week 2 - Making'!$B:$B,'Product List'!$A747,'Week 2 - Making'!$P:$P),0),"")</f>
        <v/>
      </c>
      <c r="L747" s="263" t="str">
        <f>IFERROR(ROUND(AVERAGEIF('Week 3 - Making'!$B:$B,'Product List'!$A747,'Week 3 - Making'!$P:$P),0),"")</f>
        <v/>
      </c>
      <c r="M747" s="7" t="str">
        <f>IFERROR(ROUND(AVERAGEIF('Week 4 - Making'!$B:$B,'Product List'!$A747,'Week 4 - Making'!$P:$P),0),"")</f>
        <v/>
      </c>
      <c r="N747" s="7" t="str">
        <f>IFERROR(ROUND(AVERAGEIF('Week 5 - Making'!$B:$B,'Product List'!$A747,'Week 5 - Making'!$P:$P),0),"")</f>
        <v/>
      </c>
      <c r="O747" s="7"/>
      <c r="P747" s="7">
        <f t="array" ref="P747">iferror(xlookup(C747,'Product Families'!A:A,'Product Families'!S:S),"")</f>
        <v>0</v>
      </c>
    </row>
    <row r="748" ht="14.25" customHeight="1">
      <c r="A748" s="122" t="s">
        <v>2341</v>
      </c>
      <c r="B748" s="270" t="s">
        <v>2342</v>
      </c>
      <c r="C748" s="122" t="s">
        <v>154</v>
      </c>
      <c r="D748" s="7">
        <f t="array" ref="D748">IFERROR(XLOOKUP($C748,'Product Families'!$A:$A,'Product Families'!$D:$D),"")</f>
        <v>16</v>
      </c>
      <c r="E748" s="7">
        <f t="array" ref="E748">IFERROR(XLOOKUP($C748,'Product Families'!$A:$A,'Product Families'!$E:$E),"")</f>
        <v>17</v>
      </c>
      <c r="F748" s="7">
        <f t="array" ref="F748">IFERROR(XLOOKUP($C748,'Product Families'!$A:$A,'Product Families'!$F:$F),"")</f>
        <v>18</v>
      </c>
      <c r="G748" s="7">
        <f t="array" ref="G748">IFERROR(XLOOKUP($C748,'Product Families'!$A:$A,'Product Families'!$G:$G),"")</f>
        <v>19</v>
      </c>
      <c r="J748" s="7" t="str">
        <f>IFERROR(ROUND(AVERAGEIF('Week 1 - Making'!$B:$B,'Product List'!$A748,'Week 1 - Making'!$P:$P),0),"")</f>
        <v/>
      </c>
      <c r="K748" s="7" t="str">
        <f>IFERROR(ROUND(AVERAGEIF('Week 2 - Making'!$B:$B,'Product List'!$A748,'Week 2 - Making'!$P:$P),0),"")</f>
        <v/>
      </c>
      <c r="L748" s="263" t="str">
        <f>IFERROR(ROUND(AVERAGEIF('Week 3 - Making'!$B:$B,'Product List'!$A748,'Week 3 - Making'!$P:$P),0),"")</f>
        <v/>
      </c>
      <c r="M748" s="7" t="str">
        <f>IFERROR(ROUND(AVERAGEIF('Week 4 - Making'!$B:$B,'Product List'!$A748,'Week 4 - Making'!$P:$P),0),"")</f>
        <v/>
      </c>
      <c r="N748" s="7" t="str">
        <f>IFERROR(ROUND(AVERAGEIF('Week 5 - Making'!$B:$B,'Product List'!$A748,'Week 5 - Making'!$P:$P),0),"")</f>
        <v/>
      </c>
      <c r="O748" s="7"/>
      <c r="P748" s="7">
        <f t="array" ref="P748">iferror(xlookup(C748,'Product Families'!A:A,'Product Families'!S:S),"")</f>
        <v>0</v>
      </c>
    </row>
    <row r="749" ht="14.25" customHeight="1">
      <c r="A749" s="122" t="s">
        <v>2343</v>
      </c>
      <c r="B749" s="270" t="s">
        <v>2344</v>
      </c>
      <c r="C749" s="122" t="s">
        <v>154</v>
      </c>
      <c r="D749" s="7">
        <f t="array" ref="D749">IFERROR(XLOOKUP($C749,'Product Families'!$A:$A,'Product Families'!$D:$D),"")</f>
        <v>16</v>
      </c>
      <c r="E749" s="7">
        <f t="array" ref="E749">IFERROR(XLOOKUP($C749,'Product Families'!$A:$A,'Product Families'!$E:$E),"")</f>
        <v>17</v>
      </c>
      <c r="F749" s="7">
        <f t="array" ref="F749">IFERROR(XLOOKUP($C749,'Product Families'!$A:$A,'Product Families'!$F:$F),"")</f>
        <v>18</v>
      </c>
      <c r="G749" s="7">
        <f t="array" ref="G749">IFERROR(XLOOKUP($C749,'Product Families'!$A:$A,'Product Families'!$G:$G),"")</f>
        <v>19</v>
      </c>
      <c r="J749" s="7" t="str">
        <f>IFERROR(ROUND(AVERAGEIF('Week 1 - Making'!$B:$B,'Product List'!$A749,'Week 1 - Making'!$P:$P),0),"")</f>
        <v/>
      </c>
      <c r="K749" s="7" t="str">
        <f>IFERROR(ROUND(AVERAGEIF('Week 2 - Making'!$B:$B,'Product List'!$A749,'Week 2 - Making'!$P:$P),0),"")</f>
        <v/>
      </c>
      <c r="L749" s="263" t="str">
        <f>IFERROR(ROUND(AVERAGEIF('Week 3 - Making'!$B:$B,'Product List'!$A749,'Week 3 - Making'!$P:$P),0),"")</f>
        <v/>
      </c>
      <c r="M749" s="7" t="str">
        <f>IFERROR(ROUND(AVERAGEIF('Week 4 - Making'!$B:$B,'Product List'!$A749,'Week 4 - Making'!$P:$P),0),"")</f>
        <v/>
      </c>
      <c r="N749" s="7" t="str">
        <f>IFERROR(ROUND(AVERAGEIF('Week 5 - Making'!$B:$B,'Product List'!$A749,'Week 5 - Making'!$P:$P),0),"")</f>
        <v/>
      </c>
      <c r="O749" s="7"/>
      <c r="P749" s="7">
        <f t="array" ref="P749">iferror(xlookup(C749,'Product Families'!A:A,'Product Families'!S:S),"")</f>
        <v>0</v>
      </c>
    </row>
    <row r="750" ht="14.25" customHeight="1">
      <c r="A750" s="122" t="s">
        <v>2345</v>
      </c>
      <c r="B750" s="270" t="s">
        <v>2346</v>
      </c>
      <c r="C750" s="122" t="s">
        <v>154</v>
      </c>
      <c r="D750" s="7">
        <f t="array" ref="D750">IFERROR(XLOOKUP($C750,'Product Families'!$A:$A,'Product Families'!$D:$D),"")</f>
        <v>16</v>
      </c>
      <c r="E750" s="7">
        <f t="array" ref="E750">IFERROR(XLOOKUP($C750,'Product Families'!$A:$A,'Product Families'!$E:$E),"")</f>
        <v>17</v>
      </c>
      <c r="F750" s="7">
        <f t="array" ref="F750">IFERROR(XLOOKUP($C750,'Product Families'!$A:$A,'Product Families'!$F:$F),"")</f>
        <v>18</v>
      </c>
      <c r="G750" s="7">
        <f t="array" ref="G750">IFERROR(XLOOKUP($C750,'Product Families'!$A:$A,'Product Families'!$G:$G),"")</f>
        <v>19</v>
      </c>
      <c r="J750" s="7" t="str">
        <f>IFERROR(ROUND(AVERAGEIF('Week 1 - Making'!$B:$B,'Product List'!$A750,'Week 1 - Making'!$P:$P),0),"")</f>
        <v/>
      </c>
      <c r="K750" s="7" t="str">
        <f>IFERROR(ROUND(AVERAGEIF('Week 2 - Making'!$B:$B,'Product List'!$A750,'Week 2 - Making'!$P:$P),0),"")</f>
        <v/>
      </c>
      <c r="L750" s="263" t="str">
        <f>IFERROR(ROUND(AVERAGEIF('Week 3 - Making'!$B:$B,'Product List'!$A750,'Week 3 - Making'!$P:$P),0),"")</f>
        <v/>
      </c>
      <c r="M750" s="7" t="str">
        <f>IFERROR(ROUND(AVERAGEIF('Week 4 - Making'!$B:$B,'Product List'!$A750,'Week 4 - Making'!$P:$P),0),"")</f>
        <v/>
      </c>
      <c r="N750" s="7" t="str">
        <f>IFERROR(ROUND(AVERAGEIF('Week 5 - Making'!$B:$B,'Product List'!$A750,'Week 5 - Making'!$P:$P),0),"")</f>
        <v/>
      </c>
      <c r="O750" s="7"/>
      <c r="P750" s="7">
        <f t="array" ref="P750">iferror(xlookup(C750,'Product Families'!A:A,'Product Families'!S:S),"")</f>
        <v>0</v>
      </c>
    </row>
    <row r="751" ht="14.25" customHeight="1">
      <c r="A751" s="122" t="s">
        <v>2347</v>
      </c>
      <c r="B751" s="270" t="s">
        <v>2348</v>
      </c>
      <c r="C751" s="122" t="s">
        <v>193</v>
      </c>
      <c r="D751" s="7">
        <f t="array" ref="D751">IFERROR(XLOOKUP($C751,'Product Families'!$A:$A,'Product Families'!$D:$D),"")</f>
        <v>52</v>
      </c>
      <c r="E751" s="7">
        <f t="array" ref="E751">IFERROR(XLOOKUP($C751,'Product Families'!$A:$A,'Product Families'!$E:$E),"")</f>
        <v>54</v>
      </c>
      <c r="F751" s="7">
        <f t="array" ref="F751">IFERROR(XLOOKUP($C751,'Product Families'!$A:$A,'Product Families'!$F:$F),"")</f>
        <v>58</v>
      </c>
      <c r="G751" s="7">
        <f t="array" ref="G751">IFERROR(XLOOKUP($C751,'Product Families'!$A:$A,'Product Families'!$G:$G),"")</f>
        <v>62</v>
      </c>
      <c r="J751" s="7" t="str">
        <f>IFERROR(ROUND(AVERAGEIF('Week 1 - Making'!$B:$B,'Product List'!$A751,'Week 1 - Making'!$P:$P),0),"")</f>
        <v/>
      </c>
      <c r="K751" s="7" t="str">
        <f>IFERROR(ROUND(AVERAGEIF('Week 2 - Making'!$B:$B,'Product List'!$A751,'Week 2 - Making'!$P:$P),0),"")</f>
        <v/>
      </c>
      <c r="L751" s="263" t="str">
        <f>IFERROR(ROUND(AVERAGEIF('Week 3 - Making'!$B:$B,'Product List'!$A751,'Week 3 - Making'!$P:$P),0),"")</f>
        <v/>
      </c>
      <c r="M751" s="7" t="str">
        <f>IFERROR(ROUND(AVERAGEIF('Week 4 - Making'!$B:$B,'Product List'!$A751,'Week 4 - Making'!$P:$P),0),"")</f>
        <v/>
      </c>
      <c r="N751" s="7" t="str">
        <f>IFERROR(ROUND(AVERAGEIF('Week 5 - Making'!$B:$B,'Product List'!$A751,'Week 5 - Making'!$P:$P),0),"")</f>
        <v/>
      </c>
      <c r="O751" s="7"/>
      <c r="P751" s="7">
        <f t="array" ref="P751">iferror(xlookup(C751,'Product Families'!A:A,'Product Families'!S:S),"")</f>
        <v>0</v>
      </c>
    </row>
    <row r="752" ht="14.25" customHeight="1">
      <c r="A752" s="122" t="s">
        <v>2349</v>
      </c>
      <c r="B752" s="270" t="s">
        <v>2350</v>
      </c>
      <c r="C752" s="122" t="s">
        <v>193</v>
      </c>
      <c r="D752" s="7">
        <f t="array" ref="D752">IFERROR(XLOOKUP($C752,'Product Families'!$A:$A,'Product Families'!$D:$D),"")</f>
        <v>52</v>
      </c>
      <c r="E752" s="7">
        <f t="array" ref="E752">IFERROR(XLOOKUP($C752,'Product Families'!$A:$A,'Product Families'!$E:$E),"")</f>
        <v>54</v>
      </c>
      <c r="F752" s="7">
        <f t="array" ref="F752">IFERROR(XLOOKUP($C752,'Product Families'!$A:$A,'Product Families'!$F:$F),"")</f>
        <v>58</v>
      </c>
      <c r="G752" s="7">
        <f t="array" ref="G752">IFERROR(XLOOKUP($C752,'Product Families'!$A:$A,'Product Families'!$G:$G),"")</f>
        <v>62</v>
      </c>
      <c r="J752" s="7" t="str">
        <f>IFERROR(ROUND(AVERAGEIF('Week 1 - Making'!$B:$B,'Product List'!$A752,'Week 1 - Making'!$P:$P),0),"")</f>
        <v/>
      </c>
      <c r="K752" s="7" t="str">
        <f>IFERROR(ROUND(AVERAGEIF('Week 2 - Making'!$B:$B,'Product List'!$A752,'Week 2 - Making'!$P:$P),0),"")</f>
        <v/>
      </c>
      <c r="L752" s="263" t="str">
        <f>IFERROR(ROUND(AVERAGEIF('Week 3 - Making'!$B:$B,'Product List'!$A752,'Week 3 - Making'!$P:$P),0),"")</f>
        <v/>
      </c>
      <c r="M752" s="7" t="str">
        <f>IFERROR(ROUND(AVERAGEIF('Week 4 - Making'!$B:$B,'Product List'!$A752,'Week 4 - Making'!$P:$P),0),"")</f>
        <v/>
      </c>
      <c r="N752" s="7" t="str">
        <f>IFERROR(ROUND(AVERAGEIF('Week 5 - Making'!$B:$B,'Product List'!$A752,'Week 5 - Making'!$P:$P),0),"")</f>
        <v/>
      </c>
      <c r="O752" s="7"/>
      <c r="P752" s="7">
        <f t="array" ref="P752">iferror(xlookup(C752,'Product Families'!A:A,'Product Families'!S:S),"")</f>
        <v>0</v>
      </c>
    </row>
    <row r="753" ht="14.25" customHeight="1">
      <c r="A753" s="122" t="s">
        <v>2351</v>
      </c>
      <c r="B753" s="270" t="s">
        <v>2352</v>
      </c>
      <c r="C753" s="122" t="s">
        <v>193</v>
      </c>
      <c r="D753" s="7">
        <f t="array" ref="D753">IFERROR(XLOOKUP($C753,'Product Families'!$A:$A,'Product Families'!$D:$D),"")</f>
        <v>52</v>
      </c>
      <c r="E753" s="7">
        <f t="array" ref="E753">IFERROR(XLOOKUP($C753,'Product Families'!$A:$A,'Product Families'!$E:$E),"")</f>
        <v>54</v>
      </c>
      <c r="F753" s="7">
        <f t="array" ref="F753">IFERROR(XLOOKUP($C753,'Product Families'!$A:$A,'Product Families'!$F:$F),"")</f>
        <v>58</v>
      </c>
      <c r="G753" s="7">
        <f t="array" ref="G753">IFERROR(XLOOKUP($C753,'Product Families'!$A:$A,'Product Families'!$G:$G),"")</f>
        <v>62</v>
      </c>
      <c r="J753" s="7" t="str">
        <f>IFERROR(ROUND(AVERAGEIF('Week 1 - Making'!$B:$B,'Product List'!$A753,'Week 1 - Making'!$P:$P),0),"")</f>
        <v/>
      </c>
      <c r="K753" s="7" t="str">
        <f>IFERROR(ROUND(AVERAGEIF('Week 2 - Making'!$B:$B,'Product List'!$A753,'Week 2 - Making'!$P:$P),0),"")</f>
        <v/>
      </c>
      <c r="L753" s="263" t="str">
        <f>IFERROR(ROUND(AVERAGEIF('Week 3 - Making'!$B:$B,'Product List'!$A753,'Week 3 - Making'!$P:$P),0),"")</f>
        <v/>
      </c>
      <c r="M753" s="7" t="str">
        <f>IFERROR(ROUND(AVERAGEIF('Week 4 - Making'!$B:$B,'Product List'!$A753,'Week 4 - Making'!$P:$P),0),"")</f>
        <v/>
      </c>
      <c r="N753" s="7" t="str">
        <f>IFERROR(ROUND(AVERAGEIF('Week 5 - Making'!$B:$B,'Product List'!$A753,'Week 5 - Making'!$P:$P),0),"")</f>
        <v/>
      </c>
      <c r="O753" s="7"/>
      <c r="P753" s="7">
        <f t="array" ref="P753">iferror(xlookup(C753,'Product Families'!A:A,'Product Families'!S:S),"")</f>
        <v>0</v>
      </c>
    </row>
    <row r="754" ht="14.25" customHeight="1">
      <c r="A754" s="122" t="s">
        <v>2353</v>
      </c>
      <c r="B754" s="270" t="s">
        <v>2354</v>
      </c>
      <c r="C754" s="122" t="s">
        <v>193</v>
      </c>
      <c r="D754" s="7">
        <f t="array" ref="D754">IFERROR(XLOOKUP($C754,'Product Families'!$A:$A,'Product Families'!$D:$D),"")</f>
        <v>52</v>
      </c>
      <c r="E754" s="7">
        <f t="array" ref="E754">IFERROR(XLOOKUP($C754,'Product Families'!$A:$A,'Product Families'!$E:$E),"")</f>
        <v>54</v>
      </c>
      <c r="F754" s="7">
        <f t="array" ref="F754">IFERROR(XLOOKUP($C754,'Product Families'!$A:$A,'Product Families'!$F:$F),"")</f>
        <v>58</v>
      </c>
      <c r="G754" s="7">
        <f t="array" ref="G754">IFERROR(XLOOKUP($C754,'Product Families'!$A:$A,'Product Families'!$G:$G),"")</f>
        <v>62</v>
      </c>
      <c r="J754" s="7" t="str">
        <f>IFERROR(ROUND(AVERAGEIF('Week 1 - Making'!$B:$B,'Product List'!$A754,'Week 1 - Making'!$P:$P),0),"")</f>
        <v/>
      </c>
      <c r="K754" s="7" t="str">
        <f>IFERROR(ROUND(AVERAGEIF('Week 2 - Making'!$B:$B,'Product List'!$A754,'Week 2 - Making'!$P:$P),0),"")</f>
        <v/>
      </c>
      <c r="L754" s="263" t="str">
        <f>IFERROR(ROUND(AVERAGEIF('Week 3 - Making'!$B:$B,'Product List'!$A754,'Week 3 - Making'!$P:$P),0),"")</f>
        <v/>
      </c>
      <c r="M754" s="7" t="str">
        <f>IFERROR(ROUND(AVERAGEIF('Week 4 - Making'!$B:$B,'Product List'!$A754,'Week 4 - Making'!$P:$P),0),"")</f>
        <v/>
      </c>
      <c r="N754" s="7" t="str">
        <f>IFERROR(ROUND(AVERAGEIF('Week 5 - Making'!$B:$B,'Product List'!$A754,'Week 5 - Making'!$P:$P),0),"")</f>
        <v/>
      </c>
      <c r="O754" s="7"/>
      <c r="P754" s="7">
        <f t="array" ref="P754">iferror(xlookup(C754,'Product Families'!A:A,'Product Families'!S:S),"")</f>
        <v>0</v>
      </c>
    </row>
    <row r="755" ht="14.25" customHeight="1">
      <c r="A755" s="122" t="s">
        <v>2355</v>
      </c>
      <c r="B755" s="270" t="s">
        <v>2356</v>
      </c>
      <c r="C755" s="122" t="s">
        <v>193</v>
      </c>
      <c r="D755" s="7">
        <f t="array" ref="D755">IFERROR(XLOOKUP($C755,'Product Families'!$A:$A,'Product Families'!$D:$D),"")</f>
        <v>52</v>
      </c>
      <c r="E755" s="7">
        <f t="array" ref="E755">IFERROR(XLOOKUP($C755,'Product Families'!$A:$A,'Product Families'!$E:$E),"")</f>
        <v>54</v>
      </c>
      <c r="F755" s="7">
        <f t="array" ref="F755">IFERROR(XLOOKUP($C755,'Product Families'!$A:$A,'Product Families'!$F:$F),"")</f>
        <v>58</v>
      </c>
      <c r="G755" s="7">
        <f t="array" ref="G755">IFERROR(XLOOKUP($C755,'Product Families'!$A:$A,'Product Families'!$G:$G),"")</f>
        <v>62</v>
      </c>
      <c r="J755" s="7" t="str">
        <f>IFERROR(ROUND(AVERAGEIF('Week 1 - Making'!$B:$B,'Product List'!$A755,'Week 1 - Making'!$P:$P),0),"")</f>
        <v/>
      </c>
      <c r="K755" s="7" t="str">
        <f>IFERROR(ROUND(AVERAGEIF('Week 2 - Making'!$B:$B,'Product List'!$A755,'Week 2 - Making'!$P:$P),0),"")</f>
        <v/>
      </c>
      <c r="L755" s="263" t="str">
        <f>IFERROR(ROUND(AVERAGEIF('Week 3 - Making'!$B:$B,'Product List'!$A755,'Week 3 - Making'!$P:$P),0),"")</f>
        <v/>
      </c>
      <c r="M755" s="7" t="str">
        <f>IFERROR(ROUND(AVERAGEIF('Week 4 - Making'!$B:$B,'Product List'!$A755,'Week 4 - Making'!$P:$P),0),"")</f>
        <v/>
      </c>
      <c r="N755" s="7" t="str">
        <f>IFERROR(ROUND(AVERAGEIF('Week 5 - Making'!$B:$B,'Product List'!$A755,'Week 5 - Making'!$P:$P),0),"")</f>
        <v/>
      </c>
      <c r="O755" s="7"/>
      <c r="P755" s="7">
        <f t="array" ref="P755">iferror(xlookup(C755,'Product Families'!A:A,'Product Families'!S:S),"")</f>
        <v>0</v>
      </c>
    </row>
    <row r="756" ht="14.25" customHeight="1">
      <c r="A756" s="122" t="s">
        <v>2357</v>
      </c>
      <c r="B756" s="270" t="s">
        <v>2358</v>
      </c>
      <c r="C756" s="122" t="s">
        <v>193</v>
      </c>
      <c r="D756" s="7">
        <f t="array" ref="D756">IFERROR(XLOOKUP($C756,'Product Families'!$A:$A,'Product Families'!$D:$D),"")</f>
        <v>52</v>
      </c>
      <c r="E756" s="7">
        <f t="array" ref="E756">IFERROR(XLOOKUP($C756,'Product Families'!$A:$A,'Product Families'!$E:$E),"")</f>
        <v>54</v>
      </c>
      <c r="F756" s="7">
        <f t="array" ref="F756">IFERROR(XLOOKUP($C756,'Product Families'!$A:$A,'Product Families'!$F:$F),"")</f>
        <v>58</v>
      </c>
      <c r="G756" s="7">
        <f t="array" ref="G756">IFERROR(XLOOKUP($C756,'Product Families'!$A:$A,'Product Families'!$G:$G),"")</f>
        <v>62</v>
      </c>
      <c r="J756" s="7" t="str">
        <f>IFERROR(ROUND(AVERAGEIF('Week 1 - Making'!$B:$B,'Product List'!$A756,'Week 1 - Making'!$P:$P),0),"")</f>
        <v/>
      </c>
      <c r="K756" s="7" t="str">
        <f>IFERROR(ROUND(AVERAGEIF('Week 2 - Making'!$B:$B,'Product List'!$A756,'Week 2 - Making'!$P:$P),0),"")</f>
        <v/>
      </c>
      <c r="L756" s="263" t="str">
        <f>IFERROR(ROUND(AVERAGEIF('Week 3 - Making'!$B:$B,'Product List'!$A756,'Week 3 - Making'!$P:$P),0),"")</f>
        <v/>
      </c>
      <c r="M756" s="7" t="str">
        <f>IFERROR(ROUND(AVERAGEIF('Week 4 - Making'!$B:$B,'Product List'!$A756,'Week 4 - Making'!$P:$P),0),"")</f>
        <v/>
      </c>
      <c r="N756" s="7" t="str">
        <f>IFERROR(ROUND(AVERAGEIF('Week 5 - Making'!$B:$B,'Product List'!$A756,'Week 5 - Making'!$P:$P),0),"")</f>
        <v/>
      </c>
      <c r="O756" s="7"/>
      <c r="P756" s="7">
        <f t="array" ref="P756">iferror(xlookup(C756,'Product Families'!A:A,'Product Families'!S:S),"")</f>
        <v>0</v>
      </c>
    </row>
    <row r="757" ht="14.25" customHeight="1">
      <c r="A757" s="122" t="s">
        <v>2091</v>
      </c>
      <c r="B757" s="270" t="s">
        <v>2359</v>
      </c>
      <c r="C757" s="122" t="s">
        <v>193</v>
      </c>
      <c r="D757" s="7">
        <f t="array" ref="D757">IFERROR(XLOOKUP($C757,'Product Families'!$A:$A,'Product Families'!$D:$D),"")</f>
        <v>52</v>
      </c>
      <c r="E757" s="7">
        <f t="array" ref="E757">IFERROR(XLOOKUP($C757,'Product Families'!$A:$A,'Product Families'!$E:$E),"")</f>
        <v>54</v>
      </c>
      <c r="F757" s="7">
        <f t="array" ref="F757">IFERROR(XLOOKUP($C757,'Product Families'!$A:$A,'Product Families'!$F:$F),"")</f>
        <v>58</v>
      </c>
      <c r="G757" s="7">
        <f t="array" ref="G757">IFERROR(XLOOKUP($C757,'Product Families'!$A:$A,'Product Families'!$G:$G),"")</f>
        <v>62</v>
      </c>
      <c r="J757" s="7" t="str">
        <f>IFERROR(ROUND(AVERAGEIF('Week 1 - Making'!$B:$B,'Product List'!$A757,'Week 1 - Making'!$P:$P),0),"")</f>
        <v/>
      </c>
      <c r="K757" s="7">
        <f>IFERROR(ROUND(AVERAGEIF('Week 2 - Making'!$B:$B,'Product List'!$A757,'Week 2 - Making'!$P:$P),0),"")</f>
        <v>52</v>
      </c>
      <c r="L757" s="263" t="str">
        <f>IFERROR(ROUND(AVERAGEIF('Week 3 - Making'!$B:$B,'Product List'!$A757,'Week 3 - Making'!$P:$P),0),"")</f>
        <v/>
      </c>
      <c r="M757" s="7" t="str">
        <f>IFERROR(ROUND(AVERAGEIF('Week 4 - Making'!$B:$B,'Product List'!$A757,'Week 4 - Making'!$P:$P),0),"")</f>
        <v/>
      </c>
      <c r="N757" s="7" t="str">
        <f>IFERROR(ROUND(AVERAGEIF('Week 5 - Making'!$B:$B,'Product List'!$A757,'Week 5 - Making'!$P:$P),0),"")</f>
        <v/>
      </c>
      <c r="O757" s="7"/>
      <c r="P757" s="7">
        <f t="array" ref="P757">iferror(xlookup(C757,'Product Families'!A:A,'Product Families'!S:S),"")</f>
        <v>0</v>
      </c>
    </row>
    <row r="758" ht="14.25" customHeight="1">
      <c r="A758" s="122" t="s">
        <v>2360</v>
      </c>
      <c r="B758" s="270" t="s">
        <v>2361</v>
      </c>
      <c r="C758" s="122" t="s">
        <v>193</v>
      </c>
      <c r="D758" s="7">
        <f t="array" ref="D758">IFERROR(XLOOKUP($C758,'Product Families'!$A:$A,'Product Families'!$D:$D),"")</f>
        <v>52</v>
      </c>
      <c r="E758" s="7">
        <f t="array" ref="E758">IFERROR(XLOOKUP($C758,'Product Families'!$A:$A,'Product Families'!$E:$E),"")</f>
        <v>54</v>
      </c>
      <c r="F758" s="7">
        <f t="array" ref="F758">IFERROR(XLOOKUP($C758,'Product Families'!$A:$A,'Product Families'!$F:$F),"")</f>
        <v>58</v>
      </c>
      <c r="G758" s="7">
        <f t="array" ref="G758">IFERROR(XLOOKUP($C758,'Product Families'!$A:$A,'Product Families'!$G:$G),"")</f>
        <v>62</v>
      </c>
      <c r="J758" s="7" t="str">
        <f>IFERROR(ROUND(AVERAGEIF('Week 1 - Making'!$B:$B,'Product List'!$A758,'Week 1 - Making'!$P:$P),0),"")</f>
        <v/>
      </c>
      <c r="K758" s="7" t="str">
        <f>IFERROR(ROUND(AVERAGEIF('Week 2 - Making'!$B:$B,'Product List'!$A758,'Week 2 - Making'!$P:$P),0),"")</f>
        <v/>
      </c>
      <c r="L758" s="263" t="str">
        <f>IFERROR(ROUND(AVERAGEIF('Week 3 - Making'!$B:$B,'Product List'!$A758,'Week 3 - Making'!$P:$P),0),"")</f>
        <v/>
      </c>
      <c r="M758" s="7" t="str">
        <f>IFERROR(ROUND(AVERAGEIF('Week 4 - Making'!$B:$B,'Product List'!$A758,'Week 4 - Making'!$P:$P),0),"")</f>
        <v/>
      </c>
      <c r="N758" s="7" t="str">
        <f>IFERROR(ROUND(AVERAGEIF('Week 5 - Making'!$B:$B,'Product List'!$A758,'Week 5 - Making'!$P:$P),0),"")</f>
        <v/>
      </c>
      <c r="O758" s="7"/>
      <c r="P758" s="7">
        <f t="array" ref="P758">iferror(xlookup(C758,'Product Families'!A:A,'Product Families'!S:S),"")</f>
        <v>0</v>
      </c>
    </row>
    <row r="759" ht="14.25" customHeight="1">
      <c r="A759" s="122" t="s">
        <v>2362</v>
      </c>
      <c r="B759" s="270" t="s">
        <v>2363</v>
      </c>
      <c r="C759" s="122" t="s">
        <v>193</v>
      </c>
      <c r="D759" s="7">
        <f t="array" ref="D759">IFERROR(XLOOKUP($C759,'Product Families'!$A:$A,'Product Families'!$D:$D),"")</f>
        <v>52</v>
      </c>
      <c r="E759" s="7">
        <f t="array" ref="E759">IFERROR(XLOOKUP($C759,'Product Families'!$A:$A,'Product Families'!$E:$E),"")</f>
        <v>54</v>
      </c>
      <c r="F759" s="7">
        <f t="array" ref="F759">IFERROR(XLOOKUP($C759,'Product Families'!$A:$A,'Product Families'!$F:$F),"")</f>
        <v>58</v>
      </c>
      <c r="G759" s="7">
        <f t="array" ref="G759">IFERROR(XLOOKUP($C759,'Product Families'!$A:$A,'Product Families'!$G:$G),"")</f>
        <v>62</v>
      </c>
      <c r="J759" s="7" t="str">
        <f>IFERROR(ROUND(AVERAGEIF('Week 1 - Making'!$B:$B,'Product List'!$A759,'Week 1 - Making'!$P:$P),0),"")</f>
        <v/>
      </c>
      <c r="K759" s="7" t="str">
        <f>IFERROR(ROUND(AVERAGEIF('Week 2 - Making'!$B:$B,'Product List'!$A759,'Week 2 - Making'!$P:$P),0),"")</f>
        <v/>
      </c>
      <c r="L759" s="263" t="str">
        <f>IFERROR(ROUND(AVERAGEIF('Week 3 - Making'!$B:$B,'Product List'!$A759,'Week 3 - Making'!$P:$P),0),"")</f>
        <v/>
      </c>
      <c r="M759" s="7" t="str">
        <f>IFERROR(ROUND(AVERAGEIF('Week 4 - Making'!$B:$B,'Product List'!$A759,'Week 4 - Making'!$P:$P),0),"")</f>
        <v/>
      </c>
      <c r="N759" s="7" t="str">
        <f>IFERROR(ROUND(AVERAGEIF('Week 5 - Making'!$B:$B,'Product List'!$A759,'Week 5 - Making'!$P:$P),0),"")</f>
        <v/>
      </c>
      <c r="O759" s="7"/>
      <c r="P759" s="7">
        <f t="array" ref="P759">iferror(xlookup(C759,'Product Families'!A:A,'Product Families'!S:S),"")</f>
        <v>0</v>
      </c>
    </row>
    <row r="760" ht="14.25" customHeight="1">
      <c r="A760" s="122" t="s">
        <v>2364</v>
      </c>
      <c r="B760" s="270" t="s">
        <v>2365</v>
      </c>
      <c r="C760" s="122" t="s">
        <v>193</v>
      </c>
      <c r="D760" s="7">
        <f t="array" ref="D760">IFERROR(XLOOKUP($C760,'Product Families'!$A:$A,'Product Families'!$D:$D),"")</f>
        <v>52</v>
      </c>
      <c r="E760" s="7">
        <f t="array" ref="E760">IFERROR(XLOOKUP($C760,'Product Families'!$A:$A,'Product Families'!$E:$E),"")</f>
        <v>54</v>
      </c>
      <c r="F760" s="7">
        <f t="array" ref="F760">IFERROR(XLOOKUP($C760,'Product Families'!$A:$A,'Product Families'!$F:$F),"")</f>
        <v>58</v>
      </c>
      <c r="G760" s="7">
        <f t="array" ref="G760">IFERROR(XLOOKUP($C760,'Product Families'!$A:$A,'Product Families'!$G:$G),"")</f>
        <v>62</v>
      </c>
      <c r="J760" s="7" t="str">
        <f>IFERROR(ROUND(AVERAGEIF('Week 1 - Making'!$B:$B,'Product List'!$A760,'Week 1 - Making'!$P:$P),0),"")</f>
        <v/>
      </c>
      <c r="K760" s="7" t="str">
        <f>IFERROR(ROUND(AVERAGEIF('Week 2 - Making'!$B:$B,'Product List'!$A760,'Week 2 - Making'!$P:$P),0),"")</f>
        <v/>
      </c>
      <c r="L760" s="263" t="str">
        <f>IFERROR(ROUND(AVERAGEIF('Week 3 - Making'!$B:$B,'Product List'!$A760,'Week 3 - Making'!$P:$P),0),"")</f>
        <v/>
      </c>
      <c r="M760" s="7" t="str">
        <f>IFERROR(ROUND(AVERAGEIF('Week 4 - Making'!$B:$B,'Product List'!$A760,'Week 4 - Making'!$P:$P),0),"")</f>
        <v/>
      </c>
      <c r="N760" s="7" t="str">
        <f>IFERROR(ROUND(AVERAGEIF('Week 5 - Making'!$B:$B,'Product List'!$A760,'Week 5 - Making'!$P:$P),0),"")</f>
        <v/>
      </c>
      <c r="O760" s="7"/>
      <c r="P760" s="7">
        <f t="array" ref="P760">iferror(xlookup(C760,'Product Families'!A:A,'Product Families'!S:S),"")</f>
        <v>0</v>
      </c>
    </row>
    <row r="761" ht="14.25" customHeight="1">
      <c r="A761" s="122" t="s">
        <v>2366</v>
      </c>
      <c r="B761" s="270" t="s">
        <v>2367</v>
      </c>
      <c r="C761" s="122" t="s">
        <v>193</v>
      </c>
      <c r="D761" s="7">
        <f t="array" ref="D761">IFERROR(XLOOKUP($C761,'Product Families'!$A:$A,'Product Families'!$D:$D),"")</f>
        <v>52</v>
      </c>
      <c r="E761" s="7">
        <f t="array" ref="E761">IFERROR(XLOOKUP($C761,'Product Families'!$A:$A,'Product Families'!$E:$E),"")</f>
        <v>54</v>
      </c>
      <c r="F761" s="7">
        <f t="array" ref="F761">IFERROR(XLOOKUP($C761,'Product Families'!$A:$A,'Product Families'!$F:$F),"")</f>
        <v>58</v>
      </c>
      <c r="G761" s="7">
        <f t="array" ref="G761">IFERROR(XLOOKUP($C761,'Product Families'!$A:$A,'Product Families'!$G:$G),"")</f>
        <v>62</v>
      </c>
      <c r="J761" s="7" t="str">
        <f>IFERROR(ROUND(AVERAGEIF('Week 1 - Making'!$B:$B,'Product List'!$A761,'Week 1 - Making'!$P:$P),0),"")</f>
        <v/>
      </c>
      <c r="K761" s="7" t="str">
        <f>IFERROR(ROUND(AVERAGEIF('Week 2 - Making'!$B:$B,'Product List'!$A761,'Week 2 - Making'!$P:$P),0),"")</f>
        <v/>
      </c>
      <c r="L761" s="263" t="str">
        <f>IFERROR(ROUND(AVERAGEIF('Week 3 - Making'!$B:$B,'Product List'!$A761,'Week 3 - Making'!$P:$P),0),"")</f>
        <v/>
      </c>
      <c r="M761" s="7" t="str">
        <f>IFERROR(ROUND(AVERAGEIF('Week 4 - Making'!$B:$B,'Product List'!$A761,'Week 4 - Making'!$P:$P),0),"")</f>
        <v/>
      </c>
      <c r="N761" s="7" t="str">
        <f>IFERROR(ROUND(AVERAGEIF('Week 5 - Making'!$B:$B,'Product List'!$A761,'Week 5 - Making'!$P:$P),0),"")</f>
        <v/>
      </c>
      <c r="O761" s="7"/>
      <c r="P761" s="7">
        <f t="array" ref="P761">iferror(xlookup(C761,'Product Families'!A:A,'Product Families'!S:S),"")</f>
        <v>0</v>
      </c>
    </row>
    <row r="762" ht="14.25" customHeight="1">
      <c r="A762" s="122" t="s">
        <v>2368</v>
      </c>
      <c r="B762" s="270" t="s">
        <v>2369</v>
      </c>
      <c r="C762" s="122" t="s">
        <v>193</v>
      </c>
      <c r="D762" s="7">
        <f t="array" ref="D762">IFERROR(XLOOKUP($C762,'Product Families'!$A:$A,'Product Families'!$D:$D),"")</f>
        <v>52</v>
      </c>
      <c r="E762" s="7">
        <f t="array" ref="E762">IFERROR(XLOOKUP($C762,'Product Families'!$A:$A,'Product Families'!$E:$E),"")</f>
        <v>54</v>
      </c>
      <c r="F762" s="7">
        <f t="array" ref="F762">IFERROR(XLOOKUP($C762,'Product Families'!$A:$A,'Product Families'!$F:$F),"")</f>
        <v>58</v>
      </c>
      <c r="G762" s="7">
        <f t="array" ref="G762">IFERROR(XLOOKUP($C762,'Product Families'!$A:$A,'Product Families'!$G:$G),"")</f>
        <v>62</v>
      </c>
      <c r="J762" s="7" t="str">
        <f>IFERROR(ROUND(AVERAGEIF('Week 1 - Making'!$B:$B,'Product List'!$A762,'Week 1 - Making'!$P:$P),0),"")</f>
        <v/>
      </c>
      <c r="K762" s="7" t="str">
        <f>IFERROR(ROUND(AVERAGEIF('Week 2 - Making'!$B:$B,'Product List'!$A762,'Week 2 - Making'!$P:$P),0),"")</f>
        <v/>
      </c>
      <c r="L762" s="263" t="str">
        <f>IFERROR(ROUND(AVERAGEIF('Week 3 - Making'!$B:$B,'Product List'!$A762,'Week 3 - Making'!$P:$P),0),"")</f>
        <v/>
      </c>
      <c r="M762" s="7" t="str">
        <f>IFERROR(ROUND(AVERAGEIF('Week 4 - Making'!$B:$B,'Product List'!$A762,'Week 4 - Making'!$P:$P),0),"")</f>
        <v/>
      </c>
      <c r="N762" s="7" t="str">
        <f>IFERROR(ROUND(AVERAGEIF('Week 5 - Making'!$B:$B,'Product List'!$A762,'Week 5 - Making'!$P:$P),0),"")</f>
        <v/>
      </c>
      <c r="O762" s="7"/>
      <c r="P762" s="7">
        <f t="array" ref="P762">iferror(xlookup(C762,'Product Families'!A:A,'Product Families'!S:S),"")</f>
        <v>0</v>
      </c>
    </row>
    <row r="763" ht="14.25" customHeight="1">
      <c r="A763" s="122" t="s">
        <v>2370</v>
      </c>
      <c r="B763" s="270" t="s">
        <v>2371</v>
      </c>
      <c r="C763" s="122" t="s">
        <v>193</v>
      </c>
      <c r="D763" s="7">
        <f t="array" ref="D763">IFERROR(XLOOKUP($C763,'Product Families'!$A:$A,'Product Families'!$D:$D),"")</f>
        <v>52</v>
      </c>
      <c r="E763" s="7">
        <f t="array" ref="E763">IFERROR(XLOOKUP($C763,'Product Families'!$A:$A,'Product Families'!$E:$E),"")</f>
        <v>54</v>
      </c>
      <c r="F763" s="7">
        <f t="array" ref="F763">IFERROR(XLOOKUP($C763,'Product Families'!$A:$A,'Product Families'!$F:$F),"")</f>
        <v>58</v>
      </c>
      <c r="G763" s="7">
        <f t="array" ref="G763">IFERROR(XLOOKUP($C763,'Product Families'!$A:$A,'Product Families'!$G:$G),"")</f>
        <v>62</v>
      </c>
      <c r="J763" s="7" t="str">
        <f>IFERROR(ROUND(AVERAGEIF('Week 1 - Making'!$B:$B,'Product List'!$A763,'Week 1 - Making'!$P:$P),0),"")</f>
        <v/>
      </c>
      <c r="K763" s="7" t="str">
        <f>IFERROR(ROUND(AVERAGEIF('Week 2 - Making'!$B:$B,'Product List'!$A763,'Week 2 - Making'!$P:$P),0),"")</f>
        <v/>
      </c>
      <c r="L763" s="263" t="str">
        <f>IFERROR(ROUND(AVERAGEIF('Week 3 - Making'!$B:$B,'Product List'!$A763,'Week 3 - Making'!$P:$P),0),"")</f>
        <v/>
      </c>
      <c r="M763" s="7" t="str">
        <f>IFERROR(ROUND(AVERAGEIF('Week 4 - Making'!$B:$B,'Product List'!$A763,'Week 4 - Making'!$P:$P),0),"")</f>
        <v/>
      </c>
      <c r="N763" s="7" t="str">
        <f>IFERROR(ROUND(AVERAGEIF('Week 5 - Making'!$B:$B,'Product List'!$A763,'Week 5 - Making'!$P:$P),0),"")</f>
        <v/>
      </c>
      <c r="O763" s="7"/>
      <c r="P763" s="7">
        <f t="array" ref="P763">iferror(xlookup(C763,'Product Families'!A:A,'Product Families'!S:S),"")</f>
        <v>0</v>
      </c>
    </row>
    <row r="764" ht="14.25" customHeight="1">
      <c r="A764" s="122" t="s">
        <v>2372</v>
      </c>
      <c r="B764" s="270" t="s">
        <v>2373</v>
      </c>
      <c r="C764" s="122" t="s">
        <v>193</v>
      </c>
      <c r="D764" s="7">
        <f t="array" ref="D764">IFERROR(XLOOKUP($C764,'Product Families'!$A:$A,'Product Families'!$D:$D),"")</f>
        <v>52</v>
      </c>
      <c r="E764" s="7">
        <f t="array" ref="E764">IFERROR(XLOOKUP($C764,'Product Families'!$A:$A,'Product Families'!$E:$E),"")</f>
        <v>54</v>
      </c>
      <c r="F764" s="7">
        <f t="array" ref="F764">IFERROR(XLOOKUP($C764,'Product Families'!$A:$A,'Product Families'!$F:$F),"")</f>
        <v>58</v>
      </c>
      <c r="G764" s="7">
        <f t="array" ref="G764">IFERROR(XLOOKUP($C764,'Product Families'!$A:$A,'Product Families'!$G:$G),"")</f>
        <v>62</v>
      </c>
      <c r="J764" s="7" t="str">
        <f>IFERROR(ROUND(AVERAGEIF('Week 1 - Making'!$B:$B,'Product List'!$A764,'Week 1 - Making'!$P:$P),0),"")</f>
        <v/>
      </c>
      <c r="K764" s="7" t="str">
        <f>IFERROR(ROUND(AVERAGEIF('Week 2 - Making'!$B:$B,'Product List'!$A764,'Week 2 - Making'!$P:$P),0),"")</f>
        <v/>
      </c>
      <c r="L764" s="263" t="str">
        <f>IFERROR(ROUND(AVERAGEIF('Week 3 - Making'!$B:$B,'Product List'!$A764,'Week 3 - Making'!$P:$P),0),"")</f>
        <v/>
      </c>
      <c r="M764" s="7" t="str">
        <f>IFERROR(ROUND(AVERAGEIF('Week 4 - Making'!$B:$B,'Product List'!$A764,'Week 4 - Making'!$P:$P),0),"")</f>
        <v/>
      </c>
      <c r="N764" s="7" t="str">
        <f>IFERROR(ROUND(AVERAGEIF('Week 5 - Making'!$B:$B,'Product List'!$A764,'Week 5 - Making'!$P:$P),0),"")</f>
        <v/>
      </c>
      <c r="O764" s="7"/>
      <c r="P764" s="7">
        <f t="array" ref="P764">iferror(xlookup(C764,'Product Families'!A:A,'Product Families'!S:S),"")</f>
        <v>0</v>
      </c>
    </row>
    <row r="765" ht="14.25" customHeight="1">
      <c r="A765" s="122" t="s">
        <v>2374</v>
      </c>
      <c r="B765" s="270" t="s">
        <v>2375</v>
      </c>
      <c r="C765" s="122" t="s">
        <v>193</v>
      </c>
      <c r="D765" s="7">
        <f t="array" ref="D765">IFERROR(XLOOKUP($C765,'Product Families'!$A:$A,'Product Families'!$D:$D),"")</f>
        <v>52</v>
      </c>
      <c r="E765" s="7">
        <f t="array" ref="E765">IFERROR(XLOOKUP($C765,'Product Families'!$A:$A,'Product Families'!$E:$E),"")</f>
        <v>54</v>
      </c>
      <c r="F765" s="7">
        <f t="array" ref="F765">IFERROR(XLOOKUP($C765,'Product Families'!$A:$A,'Product Families'!$F:$F),"")</f>
        <v>58</v>
      </c>
      <c r="G765" s="7">
        <f t="array" ref="G765">IFERROR(XLOOKUP($C765,'Product Families'!$A:$A,'Product Families'!$G:$G),"")</f>
        <v>62</v>
      </c>
      <c r="J765" s="7" t="str">
        <f>IFERROR(ROUND(AVERAGEIF('Week 1 - Making'!$B:$B,'Product List'!$A765,'Week 1 - Making'!$P:$P),0),"")</f>
        <v/>
      </c>
      <c r="K765" s="7" t="str">
        <f>IFERROR(ROUND(AVERAGEIF('Week 2 - Making'!$B:$B,'Product List'!$A765,'Week 2 - Making'!$P:$P),0),"")</f>
        <v/>
      </c>
      <c r="L765" s="263" t="str">
        <f>IFERROR(ROUND(AVERAGEIF('Week 3 - Making'!$B:$B,'Product List'!$A765,'Week 3 - Making'!$P:$P),0),"")</f>
        <v/>
      </c>
      <c r="M765" s="7" t="str">
        <f>IFERROR(ROUND(AVERAGEIF('Week 4 - Making'!$B:$B,'Product List'!$A765,'Week 4 - Making'!$P:$P),0),"")</f>
        <v/>
      </c>
      <c r="N765" s="7" t="str">
        <f>IFERROR(ROUND(AVERAGEIF('Week 5 - Making'!$B:$B,'Product List'!$A765,'Week 5 - Making'!$P:$P),0),"")</f>
        <v/>
      </c>
      <c r="O765" s="7"/>
      <c r="P765" s="7">
        <f t="array" ref="P765">iferror(xlookup(C765,'Product Families'!A:A,'Product Families'!S:S),"")</f>
        <v>0</v>
      </c>
    </row>
    <row r="766" ht="14.25" customHeight="1">
      <c r="A766" s="122" t="s">
        <v>2376</v>
      </c>
      <c r="B766" s="270" t="s">
        <v>2377</v>
      </c>
      <c r="C766" s="122" t="s">
        <v>193</v>
      </c>
      <c r="D766" s="7">
        <f t="array" ref="D766">IFERROR(XLOOKUP($C766,'Product Families'!$A:$A,'Product Families'!$D:$D),"")</f>
        <v>52</v>
      </c>
      <c r="E766" s="7">
        <f t="array" ref="E766">IFERROR(XLOOKUP($C766,'Product Families'!$A:$A,'Product Families'!$E:$E),"")</f>
        <v>54</v>
      </c>
      <c r="F766" s="7">
        <f t="array" ref="F766">IFERROR(XLOOKUP($C766,'Product Families'!$A:$A,'Product Families'!$F:$F),"")</f>
        <v>58</v>
      </c>
      <c r="G766" s="7">
        <f t="array" ref="G766">IFERROR(XLOOKUP($C766,'Product Families'!$A:$A,'Product Families'!$G:$G),"")</f>
        <v>62</v>
      </c>
      <c r="J766" s="7" t="str">
        <f>IFERROR(ROUND(AVERAGEIF('Week 1 - Making'!$B:$B,'Product List'!$A766,'Week 1 - Making'!$P:$P),0),"")</f>
        <v/>
      </c>
      <c r="K766" s="7" t="str">
        <f>IFERROR(ROUND(AVERAGEIF('Week 2 - Making'!$B:$B,'Product List'!$A766,'Week 2 - Making'!$P:$P),0),"")</f>
        <v/>
      </c>
      <c r="L766" s="263" t="str">
        <f>IFERROR(ROUND(AVERAGEIF('Week 3 - Making'!$B:$B,'Product List'!$A766,'Week 3 - Making'!$P:$P),0),"")</f>
        <v/>
      </c>
      <c r="M766" s="7" t="str">
        <f>IFERROR(ROUND(AVERAGEIF('Week 4 - Making'!$B:$B,'Product List'!$A766,'Week 4 - Making'!$P:$P),0),"")</f>
        <v/>
      </c>
      <c r="N766" s="7" t="str">
        <f>IFERROR(ROUND(AVERAGEIF('Week 5 - Making'!$B:$B,'Product List'!$A766,'Week 5 - Making'!$P:$P),0),"")</f>
        <v/>
      </c>
      <c r="O766" s="7"/>
      <c r="P766" s="7">
        <f t="array" ref="P766">iferror(xlookup(C766,'Product Families'!A:A,'Product Families'!S:S),"")</f>
        <v>0</v>
      </c>
    </row>
    <row r="767" ht="14.25" customHeight="1">
      <c r="A767" s="122" t="s">
        <v>2378</v>
      </c>
      <c r="B767" s="270" t="s">
        <v>2379</v>
      </c>
      <c r="C767" s="122" t="s">
        <v>193</v>
      </c>
      <c r="D767" s="7">
        <f t="array" ref="D767">IFERROR(XLOOKUP($C767,'Product Families'!$A:$A,'Product Families'!$D:$D),"")</f>
        <v>52</v>
      </c>
      <c r="E767" s="7">
        <f t="array" ref="E767">IFERROR(XLOOKUP($C767,'Product Families'!$A:$A,'Product Families'!$E:$E),"")</f>
        <v>54</v>
      </c>
      <c r="F767" s="7">
        <f t="array" ref="F767">IFERROR(XLOOKUP($C767,'Product Families'!$A:$A,'Product Families'!$F:$F),"")</f>
        <v>58</v>
      </c>
      <c r="G767" s="7">
        <f t="array" ref="G767">IFERROR(XLOOKUP($C767,'Product Families'!$A:$A,'Product Families'!$G:$G),"")</f>
        <v>62</v>
      </c>
      <c r="J767" s="7" t="str">
        <f>IFERROR(ROUND(AVERAGEIF('Week 1 - Making'!$B:$B,'Product List'!$A767,'Week 1 - Making'!$P:$P),0),"")</f>
        <v/>
      </c>
      <c r="K767" s="7" t="str">
        <f>IFERROR(ROUND(AVERAGEIF('Week 2 - Making'!$B:$B,'Product List'!$A767,'Week 2 - Making'!$P:$P),0),"")</f>
        <v/>
      </c>
      <c r="L767" s="263" t="str">
        <f>IFERROR(ROUND(AVERAGEIF('Week 3 - Making'!$B:$B,'Product List'!$A767,'Week 3 - Making'!$P:$P),0),"")</f>
        <v/>
      </c>
      <c r="M767" s="7" t="str">
        <f>IFERROR(ROUND(AVERAGEIF('Week 4 - Making'!$B:$B,'Product List'!$A767,'Week 4 - Making'!$P:$P),0),"")</f>
        <v/>
      </c>
      <c r="N767" s="7" t="str">
        <f>IFERROR(ROUND(AVERAGEIF('Week 5 - Making'!$B:$B,'Product List'!$A767,'Week 5 - Making'!$P:$P),0),"")</f>
        <v/>
      </c>
      <c r="O767" s="7"/>
      <c r="P767" s="7">
        <f t="array" ref="P767">iferror(xlookup(C767,'Product Families'!A:A,'Product Families'!S:S),"")</f>
        <v>0</v>
      </c>
    </row>
    <row r="768" ht="14.25" customHeight="1">
      <c r="A768" s="122" t="s">
        <v>2380</v>
      </c>
      <c r="B768" s="270" t="s">
        <v>2381</v>
      </c>
      <c r="C768" s="122" t="s">
        <v>193</v>
      </c>
      <c r="D768" s="7">
        <f t="array" ref="D768">IFERROR(XLOOKUP($C768,'Product Families'!$A:$A,'Product Families'!$D:$D),"")</f>
        <v>52</v>
      </c>
      <c r="E768" s="7">
        <f t="array" ref="E768">IFERROR(XLOOKUP($C768,'Product Families'!$A:$A,'Product Families'!$E:$E),"")</f>
        <v>54</v>
      </c>
      <c r="F768" s="7">
        <f t="array" ref="F768">IFERROR(XLOOKUP($C768,'Product Families'!$A:$A,'Product Families'!$F:$F),"")</f>
        <v>58</v>
      </c>
      <c r="G768" s="7">
        <f t="array" ref="G768">IFERROR(XLOOKUP($C768,'Product Families'!$A:$A,'Product Families'!$G:$G),"")</f>
        <v>62</v>
      </c>
      <c r="J768" s="7" t="str">
        <f>IFERROR(ROUND(AVERAGEIF('Week 1 - Making'!$B:$B,'Product List'!$A768,'Week 1 - Making'!$P:$P),0),"")</f>
        <v/>
      </c>
      <c r="K768" s="7" t="str">
        <f>IFERROR(ROUND(AVERAGEIF('Week 2 - Making'!$B:$B,'Product List'!$A768,'Week 2 - Making'!$P:$P),0),"")</f>
        <v/>
      </c>
      <c r="L768" s="263" t="str">
        <f>IFERROR(ROUND(AVERAGEIF('Week 3 - Making'!$B:$B,'Product List'!$A768,'Week 3 - Making'!$P:$P),0),"")</f>
        <v/>
      </c>
      <c r="M768" s="7" t="str">
        <f>IFERROR(ROUND(AVERAGEIF('Week 4 - Making'!$B:$B,'Product List'!$A768,'Week 4 - Making'!$P:$P),0),"")</f>
        <v/>
      </c>
      <c r="N768" s="7" t="str">
        <f>IFERROR(ROUND(AVERAGEIF('Week 5 - Making'!$B:$B,'Product List'!$A768,'Week 5 - Making'!$P:$P),0),"")</f>
        <v/>
      </c>
      <c r="O768" s="7"/>
      <c r="P768" s="7">
        <f t="array" ref="P768">iferror(xlookup(C768,'Product Families'!A:A,'Product Families'!S:S),"")</f>
        <v>0</v>
      </c>
    </row>
    <row r="769" ht="14.25" customHeight="1">
      <c r="A769" s="122" t="s">
        <v>2382</v>
      </c>
      <c r="B769" s="270" t="s">
        <v>2383</v>
      </c>
      <c r="C769" s="122" t="s">
        <v>193</v>
      </c>
      <c r="D769" s="7">
        <f t="array" ref="D769">IFERROR(XLOOKUP($C769,'Product Families'!$A:$A,'Product Families'!$D:$D),"")</f>
        <v>52</v>
      </c>
      <c r="E769" s="7">
        <f t="array" ref="E769">IFERROR(XLOOKUP($C769,'Product Families'!$A:$A,'Product Families'!$E:$E),"")</f>
        <v>54</v>
      </c>
      <c r="F769" s="7">
        <f t="array" ref="F769">IFERROR(XLOOKUP($C769,'Product Families'!$A:$A,'Product Families'!$F:$F),"")</f>
        <v>58</v>
      </c>
      <c r="G769" s="7">
        <f t="array" ref="G769">IFERROR(XLOOKUP($C769,'Product Families'!$A:$A,'Product Families'!$G:$G),"")</f>
        <v>62</v>
      </c>
      <c r="J769" s="7" t="str">
        <f>IFERROR(ROUND(AVERAGEIF('Week 1 - Making'!$B:$B,'Product List'!$A769,'Week 1 - Making'!$P:$P),0),"")</f>
        <v/>
      </c>
      <c r="K769" s="7" t="str">
        <f>IFERROR(ROUND(AVERAGEIF('Week 2 - Making'!$B:$B,'Product List'!$A769,'Week 2 - Making'!$P:$P),0),"")</f>
        <v/>
      </c>
      <c r="L769" s="263" t="str">
        <f>IFERROR(ROUND(AVERAGEIF('Week 3 - Making'!$B:$B,'Product List'!$A769,'Week 3 - Making'!$P:$P),0),"")</f>
        <v/>
      </c>
      <c r="M769" s="7" t="str">
        <f>IFERROR(ROUND(AVERAGEIF('Week 4 - Making'!$B:$B,'Product List'!$A769,'Week 4 - Making'!$P:$P),0),"")</f>
        <v/>
      </c>
      <c r="N769" s="7" t="str">
        <f>IFERROR(ROUND(AVERAGEIF('Week 5 - Making'!$B:$B,'Product List'!$A769,'Week 5 - Making'!$P:$P),0),"")</f>
        <v/>
      </c>
      <c r="O769" s="7"/>
      <c r="P769" s="7">
        <f t="array" ref="P769">iferror(xlookup(C769,'Product Families'!A:A,'Product Families'!S:S),"")</f>
        <v>0</v>
      </c>
    </row>
    <row r="770" ht="14.25" customHeight="1">
      <c r="A770" s="122" t="s">
        <v>2384</v>
      </c>
      <c r="B770" s="270" t="s">
        <v>2385</v>
      </c>
      <c r="C770" s="122" t="s">
        <v>193</v>
      </c>
      <c r="D770" s="7">
        <f t="array" ref="D770">IFERROR(XLOOKUP($C770,'Product Families'!$A:$A,'Product Families'!$D:$D),"")</f>
        <v>52</v>
      </c>
      <c r="E770" s="7">
        <f t="array" ref="E770">IFERROR(XLOOKUP($C770,'Product Families'!$A:$A,'Product Families'!$E:$E),"")</f>
        <v>54</v>
      </c>
      <c r="F770" s="7">
        <f t="array" ref="F770">IFERROR(XLOOKUP($C770,'Product Families'!$A:$A,'Product Families'!$F:$F),"")</f>
        <v>58</v>
      </c>
      <c r="G770" s="7">
        <f t="array" ref="G770">IFERROR(XLOOKUP($C770,'Product Families'!$A:$A,'Product Families'!$G:$G),"")</f>
        <v>62</v>
      </c>
      <c r="J770" s="7" t="str">
        <f>IFERROR(ROUND(AVERAGEIF('Week 1 - Making'!$B:$B,'Product List'!$A770,'Week 1 - Making'!$P:$P),0),"")</f>
        <v/>
      </c>
      <c r="K770" s="7" t="str">
        <f>IFERROR(ROUND(AVERAGEIF('Week 2 - Making'!$B:$B,'Product List'!$A770,'Week 2 - Making'!$P:$P),0),"")</f>
        <v/>
      </c>
      <c r="L770" s="263" t="str">
        <f>IFERROR(ROUND(AVERAGEIF('Week 3 - Making'!$B:$B,'Product List'!$A770,'Week 3 - Making'!$P:$P),0),"")</f>
        <v/>
      </c>
      <c r="M770" s="7" t="str">
        <f>IFERROR(ROUND(AVERAGEIF('Week 4 - Making'!$B:$B,'Product List'!$A770,'Week 4 - Making'!$P:$P),0),"")</f>
        <v/>
      </c>
      <c r="N770" s="7" t="str">
        <f>IFERROR(ROUND(AVERAGEIF('Week 5 - Making'!$B:$B,'Product List'!$A770,'Week 5 - Making'!$P:$P),0),"")</f>
        <v/>
      </c>
      <c r="O770" s="7"/>
      <c r="P770" s="7">
        <f t="array" ref="P770">iferror(xlookup(C770,'Product Families'!A:A,'Product Families'!S:S),"")</f>
        <v>0</v>
      </c>
    </row>
    <row r="771" ht="14.25" customHeight="1">
      <c r="A771" s="122" t="s">
        <v>2386</v>
      </c>
      <c r="B771" s="270" t="s">
        <v>2387</v>
      </c>
      <c r="C771" s="122" t="s">
        <v>193</v>
      </c>
      <c r="D771" s="7">
        <f t="array" ref="D771">IFERROR(XLOOKUP($C771,'Product Families'!$A:$A,'Product Families'!$D:$D),"")</f>
        <v>52</v>
      </c>
      <c r="E771" s="7">
        <f t="array" ref="E771">IFERROR(XLOOKUP($C771,'Product Families'!$A:$A,'Product Families'!$E:$E),"")</f>
        <v>54</v>
      </c>
      <c r="F771" s="7">
        <f t="array" ref="F771">IFERROR(XLOOKUP($C771,'Product Families'!$A:$A,'Product Families'!$F:$F),"")</f>
        <v>58</v>
      </c>
      <c r="G771" s="7">
        <f t="array" ref="G771">IFERROR(XLOOKUP($C771,'Product Families'!$A:$A,'Product Families'!$G:$G),"")</f>
        <v>62</v>
      </c>
      <c r="J771" s="7" t="str">
        <f>IFERROR(ROUND(AVERAGEIF('Week 1 - Making'!$B:$B,'Product List'!$A771,'Week 1 - Making'!$P:$P),0),"")</f>
        <v/>
      </c>
      <c r="K771" s="7" t="str">
        <f>IFERROR(ROUND(AVERAGEIF('Week 2 - Making'!$B:$B,'Product List'!$A771,'Week 2 - Making'!$P:$P),0),"")</f>
        <v/>
      </c>
      <c r="L771" s="263" t="str">
        <f>IFERROR(ROUND(AVERAGEIF('Week 3 - Making'!$B:$B,'Product List'!$A771,'Week 3 - Making'!$P:$P),0),"")</f>
        <v/>
      </c>
      <c r="M771" s="7" t="str">
        <f>IFERROR(ROUND(AVERAGEIF('Week 4 - Making'!$B:$B,'Product List'!$A771,'Week 4 - Making'!$P:$P),0),"")</f>
        <v/>
      </c>
      <c r="N771" s="7" t="str">
        <f>IFERROR(ROUND(AVERAGEIF('Week 5 - Making'!$B:$B,'Product List'!$A771,'Week 5 - Making'!$P:$P),0),"")</f>
        <v/>
      </c>
      <c r="O771" s="7"/>
      <c r="P771" s="7">
        <f t="array" ref="P771">iferror(xlookup(C771,'Product Families'!A:A,'Product Families'!S:S),"")</f>
        <v>0</v>
      </c>
    </row>
    <row r="772" ht="14.25" customHeight="1">
      <c r="A772" s="122" t="s">
        <v>2388</v>
      </c>
      <c r="B772" s="270" t="s">
        <v>2389</v>
      </c>
      <c r="C772" s="122" t="s">
        <v>193</v>
      </c>
      <c r="D772" s="7">
        <f t="array" ref="D772">IFERROR(XLOOKUP($C772,'Product Families'!$A:$A,'Product Families'!$D:$D),"")</f>
        <v>52</v>
      </c>
      <c r="E772" s="7">
        <f t="array" ref="E772">IFERROR(XLOOKUP($C772,'Product Families'!$A:$A,'Product Families'!$E:$E),"")</f>
        <v>54</v>
      </c>
      <c r="F772" s="7">
        <f t="array" ref="F772">IFERROR(XLOOKUP($C772,'Product Families'!$A:$A,'Product Families'!$F:$F),"")</f>
        <v>58</v>
      </c>
      <c r="G772" s="7">
        <f t="array" ref="G772">IFERROR(XLOOKUP($C772,'Product Families'!$A:$A,'Product Families'!$G:$G),"")</f>
        <v>62</v>
      </c>
      <c r="J772" s="7" t="str">
        <f>IFERROR(ROUND(AVERAGEIF('Week 1 - Making'!$B:$B,'Product List'!$A772,'Week 1 - Making'!$P:$P),0),"")</f>
        <v/>
      </c>
      <c r="K772" s="7" t="str">
        <f>IFERROR(ROUND(AVERAGEIF('Week 2 - Making'!$B:$B,'Product List'!$A772,'Week 2 - Making'!$P:$P),0),"")</f>
        <v/>
      </c>
      <c r="L772" s="263" t="str">
        <f>IFERROR(ROUND(AVERAGEIF('Week 3 - Making'!$B:$B,'Product List'!$A772,'Week 3 - Making'!$P:$P),0),"")</f>
        <v/>
      </c>
      <c r="M772" s="7" t="str">
        <f>IFERROR(ROUND(AVERAGEIF('Week 4 - Making'!$B:$B,'Product List'!$A772,'Week 4 - Making'!$P:$P),0),"")</f>
        <v/>
      </c>
      <c r="N772" s="7" t="str">
        <f>IFERROR(ROUND(AVERAGEIF('Week 5 - Making'!$B:$B,'Product List'!$A772,'Week 5 - Making'!$P:$P),0),"")</f>
        <v/>
      </c>
      <c r="O772" s="7"/>
      <c r="P772" s="7">
        <f t="array" ref="P772">iferror(xlookup(C772,'Product Families'!A:A,'Product Families'!S:S),"")</f>
        <v>0</v>
      </c>
    </row>
    <row r="773" ht="14.25" customHeight="1">
      <c r="A773" s="122" t="s">
        <v>2390</v>
      </c>
      <c r="B773" s="270" t="s">
        <v>2391</v>
      </c>
      <c r="C773" s="122" t="s">
        <v>193</v>
      </c>
      <c r="D773" s="7">
        <f t="array" ref="D773">IFERROR(XLOOKUP($C773,'Product Families'!$A:$A,'Product Families'!$D:$D),"")</f>
        <v>52</v>
      </c>
      <c r="E773" s="7">
        <f t="array" ref="E773">IFERROR(XLOOKUP($C773,'Product Families'!$A:$A,'Product Families'!$E:$E),"")</f>
        <v>54</v>
      </c>
      <c r="F773" s="7">
        <f t="array" ref="F773">IFERROR(XLOOKUP($C773,'Product Families'!$A:$A,'Product Families'!$F:$F),"")</f>
        <v>58</v>
      </c>
      <c r="G773" s="7">
        <f t="array" ref="G773">IFERROR(XLOOKUP($C773,'Product Families'!$A:$A,'Product Families'!$G:$G),"")</f>
        <v>62</v>
      </c>
      <c r="J773" s="7" t="str">
        <f>IFERROR(ROUND(AVERAGEIF('Week 1 - Making'!$B:$B,'Product List'!$A773,'Week 1 - Making'!$P:$P),0),"")</f>
        <v/>
      </c>
      <c r="K773" s="7" t="str">
        <f>IFERROR(ROUND(AVERAGEIF('Week 2 - Making'!$B:$B,'Product List'!$A773,'Week 2 - Making'!$P:$P),0),"")</f>
        <v/>
      </c>
      <c r="L773" s="263" t="str">
        <f>IFERROR(ROUND(AVERAGEIF('Week 3 - Making'!$B:$B,'Product List'!$A773,'Week 3 - Making'!$P:$P),0),"")</f>
        <v/>
      </c>
      <c r="M773" s="7" t="str">
        <f>IFERROR(ROUND(AVERAGEIF('Week 4 - Making'!$B:$B,'Product List'!$A773,'Week 4 - Making'!$P:$P),0),"")</f>
        <v/>
      </c>
      <c r="N773" s="7" t="str">
        <f>IFERROR(ROUND(AVERAGEIF('Week 5 - Making'!$B:$B,'Product List'!$A773,'Week 5 - Making'!$P:$P),0),"")</f>
        <v/>
      </c>
      <c r="O773" s="7"/>
      <c r="P773" s="7">
        <f t="array" ref="P773">iferror(xlookup(C773,'Product Families'!A:A,'Product Families'!S:S),"")</f>
        <v>0</v>
      </c>
    </row>
    <row r="774" ht="14.25" customHeight="1">
      <c r="A774" s="122" t="s">
        <v>2392</v>
      </c>
      <c r="B774" s="270" t="s">
        <v>2393</v>
      </c>
      <c r="C774" s="122" t="s">
        <v>193</v>
      </c>
      <c r="D774" s="7">
        <f t="array" ref="D774">IFERROR(XLOOKUP($C774,'Product Families'!$A:$A,'Product Families'!$D:$D),"")</f>
        <v>52</v>
      </c>
      <c r="E774" s="7">
        <f t="array" ref="E774">IFERROR(XLOOKUP($C774,'Product Families'!$A:$A,'Product Families'!$E:$E),"")</f>
        <v>54</v>
      </c>
      <c r="F774" s="7">
        <f t="array" ref="F774">IFERROR(XLOOKUP($C774,'Product Families'!$A:$A,'Product Families'!$F:$F),"")</f>
        <v>58</v>
      </c>
      <c r="G774" s="7">
        <f t="array" ref="G774">IFERROR(XLOOKUP($C774,'Product Families'!$A:$A,'Product Families'!$G:$G),"")</f>
        <v>62</v>
      </c>
      <c r="J774" s="7" t="str">
        <f>IFERROR(ROUND(AVERAGEIF('Week 1 - Making'!$B:$B,'Product List'!$A774,'Week 1 - Making'!$P:$P),0),"")</f>
        <v/>
      </c>
      <c r="K774" s="7" t="str">
        <f>IFERROR(ROUND(AVERAGEIF('Week 2 - Making'!$B:$B,'Product List'!$A774,'Week 2 - Making'!$P:$P),0),"")</f>
        <v/>
      </c>
      <c r="L774" s="263" t="str">
        <f>IFERROR(ROUND(AVERAGEIF('Week 3 - Making'!$B:$B,'Product List'!$A774,'Week 3 - Making'!$P:$P),0),"")</f>
        <v/>
      </c>
      <c r="M774" s="7" t="str">
        <f>IFERROR(ROUND(AVERAGEIF('Week 4 - Making'!$B:$B,'Product List'!$A774,'Week 4 - Making'!$P:$P),0),"")</f>
        <v/>
      </c>
      <c r="N774" s="7" t="str">
        <f>IFERROR(ROUND(AVERAGEIF('Week 5 - Making'!$B:$B,'Product List'!$A774,'Week 5 - Making'!$P:$P),0),"")</f>
        <v/>
      </c>
      <c r="O774" s="7"/>
      <c r="P774" s="7">
        <f t="array" ref="P774">iferror(xlookup(C774,'Product Families'!A:A,'Product Families'!S:S),"")</f>
        <v>0</v>
      </c>
    </row>
    <row r="775" ht="14.25" customHeight="1">
      <c r="A775" s="122" t="s">
        <v>2394</v>
      </c>
      <c r="B775" s="270" t="s">
        <v>2395</v>
      </c>
      <c r="C775" s="122" t="s">
        <v>193</v>
      </c>
      <c r="D775" s="7">
        <f t="array" ref="D775">IFERROR(XLOOKUP($C775,'Product Families'!$A:$A,'Product Families'!$D:$D),"")</f>
        <v>52</v>
      </c>
      <c r="E775" s="7">
        <f t="array" ref="E775">IFERROR(XLOOKUP($C775,'Product Families'!$A:$A,'Product Families'!$E:$E),"")</f>
        <v>54</v>
      </c>
      <c r="F775" s="7">
        <f t="array" ref="F775">IFERROR(XLOOKUP($C775,'Product Families'!$A:$A,'Product Families'!$F:$F),"")</f>
        <v>58</v>
      </c>
      <c r="G775" s="7">
        <f t="array" ref="G775">IFERROR(XLOOKUP($C775,'Product Families'!$A:$A,'Product Families'!$G:$G),"")</f>
        <v>62</v>
      </c>
      <c r="J775" s="7" t="str">
        <f>IFERROR(ROUND(AVERAGEIF('Week 1 - Making'!$B:$B,'Product List'!$A775,'Week 1 - Making'!$P:$P),0),"")</f>
        <v/>
      </c>
      <c r="K775" s="7" t="str">
        <f>IFERROR(ROUND(AVERAGEIF('Week 2 - Making'!$B:$B,'Product List'!$A775,'Week 2 - Making'!$P:$P),0),"")</f>
        <v/>
      </c>
      <c r="L775" s="263" t="str">
        <f>IFERROR(ROUND(AVERAGEIF('Week 3 - Making'!$B:$B,'Product List'!$A775,'Week 3 - Making'!$P:$P),0),"")</f>
        <v/>
      </c>
      <c r="M775" s="7" t="str">
        <f>IFERROR(ROUND(AVERAGEIF('Week 4 - Making'!$B:$B,'Product List'!$A775,'Week 4 - Making'!$P:$P),0),"")</f>
        <v/>
      </c>
      <c r="N775" s="7" t="str">
        <f>IFERROR(ROUND(AVERAGEIF('Week 5 - Making'!$B:$B,'Product List'!$A775,'Week 5 - Making'!$P:$P),0),"")</f>
        <v/>
      </c>
      <c r="O775" s="7"/>
      <c r="P775" s="7">
        <f t="array" ref="P775">iferror(xlookup(C775,'Product Families'!A:A,'Product Families'!S:S),"")</f>
        <v>0</v>
      </c>
    </row>
    <row r="776" ht="14.25" customHeight="1">
      <c r="A776" s="122" t="s">
        <v>2396</v>
      </c>
      <c r="B776" s="270" t="s">
        <v>2397</v>
      </c>
      <c r="C776" s="122" t="s">
        <v>193</v>
      </c>
      <c r="D776" s="7">
        <f t="array" ref="D776">IFERROR(XLOOKUP($C776,'Product Families'!$A:$A,'Product Families'!$D:$D),"")</f>
        <v>52</v>
      </c>
      <c r="E776" s="7">
        <f t="array" ref="E776">IFERROR(XLOOKUP($C776,'Product Families'!$A:$A,'Product Families'!$E:$E),"")</f>
        <v>54</v>
      </c>
      <c r="F776" s="7">
        <f t="array" ref="F776">IFERROR(XLOOKUP($C776,'Product Families'!$A:$A,'Product Families'!$F:$F),"")</f>
        <v>58</v>
      </c>
      <c r="G776" s="7">
        <f t="array" ref="G776">IFERROR(XLOOKUP($C776,'Product Families'!$A:$A,'Product Families'!$G:$G),"")</f>
        <v>62</v>
      </c>
      <c r="J776" s="7" t="str">
        <f>IFERROR(ROUND(AVERAGEIF('Week 1 - Making'!$B:$B,'Product List'!$A776,'Week 1 - Making'!$P:$P),0),"")</f>
        <v/>
      </c>
      <c r="K776" s="7" t="str">
        <f>IFERROR(ROUND(AVERAGEIF('Week 2 - Making'!$B:$B,'Product List'!$A776,'Week 2 - Making'!$P:$P),0),"")</f>
        <v/>
      </c>
      <c r="L776" s="263" t="str">
        <f>IFERROR(ROUND(AVERAGEIF('Week 3 - Making'!$B:$B,'Product List'!$A776,'Week 3 - Making'!$P:$P),0),"")</f>
        <v/>
      </c>
      <c r="M776" s="7" t="str">
        <f>IFERROR(ROUND(AVERAGEIF('Week 4 - Making'!$B:$B,'Product List'!$A776,'Week 4 - Making'!$P:$P),0),"")</f>
        <v/>
      </c>
      <c r="N776" s="7" t="str">
        <f>IFERROR(ROUND(AVERAGEIF('Week 5 - Making'!$B:$B,'Product List'!$A776,'Week 5 - Making'!$P:$P),0),"")</f>
        <v/>
      </c>
      <c r="O776" s="7"/>
      <c r="P776" s="7">
        <f t="array" ref="P776">iferror(xlookup(C776,'Product Families'!A:A,'Product Families'!S:S),"")</f>
        <v>0</v>
      </c>
    </row>
    <row r="777" ht="14.25" customHeight="1">
      <c r="A777" s="122" t="s">
        <v>2398</v>
      </c>
      <c r="B777" s="270" t="s">
        <v>2399</v>
      </c>
      <c r="C777" s="122" t="s">
        <v>193</v>
      </c>
      <c r="D777" s="7">
        <f t="array" ref="D777">IFERROR(XLOOKUP($C777,'Product Families'!$A:$A,'Product Families'!$D:$D),"")</f>
        <v>52</v>
      </c>
      <c r="E777" s="7">
        <f t="array" ref="E777">IFERROR(XLOOKUP($C777,'Product Families'!$A:$A,'Product Families'!$E:$E),"")</f>
        <v>54</v>
      </c>
      <c r="F777" s="7">
        <f t="array" ref="F777">IFERROR(XLOOKUP($C777,'Product Families'!$A:$A,'Product Families'!$F:$F),"")</f>
        <v>58</v>
      </c>
      <c r="G777" s="7">
        <f t="array" ref="G777">IFERROR(XLOOKUP($C777,'Product Families'!$A:$A,'Product Families'!$G:$G),"")</f>
        <v>62</v>
      </c>
      <c r="J777" s="7" t="str">
        <f>IFERROR(ROUND(AVERAGEIF('Week 1 - Making'!$B:$B,'Product List'!$A777,'Week 1 - Making'!$P:$P),0),"")</f>
        <v/>
      </c>
      <c r="K777" s="7" t="str">
        <f>IFERROR(ROUND(AVERAGEIF('Week 2 - Making'!$B:$B,'Product List'!$A777,'Week 2 - Making'!$P:$P),0),"")</f>
        <v/>
      </c>
      <c r="L777" s="263" t="str">
        <f>IFERROR(ROUND(AVERAGEIF('Week 3 - Making'!$B:$B,'Product List'!$A777,'Week 3 - Making'!$P:$P),0),"")</f>
        <v/>
      </c>
      <c r="M777" s="7" t="str">
        <f>IFERROR(ROUND(AVERAGEIF('Week 4 - Making'!$B:$B,'Product List'!$A777,'Week 4 - Making'!$P:$P),0),"")</f>
        <v/>
      </c>
      <c r="N777" s="7" t="str">
        <f>IFERROR(ROUND(AVERAGEIF('Week 5 - Making'!$B:$B,'Product List'!$A777,'Week 5 - Making'!$P:$P),0),"")</f>
        <v/>
      </c>
      <c r="O777" s="7"/>
      <c r="P777" s="7">
        <f t="array" ref="P777">iferror(xlookup(C777,'Product Families'!A:A,'Product Families'!S:S),"")</f>
        <v>0</v>
      </c>
    </row>
    <row r="778" ht="14.25" customHeight="1">
      <c r="A778" s="122" t="s">
        <v>2400</v>
      </c>
      <c r="B778" s="270" t="s">
        <v>2401</v>
      </c>
      <c r="C778" s="122" t="s">
        <v>193</v>
      </c>
      <c r="D778" s="7">
        <f t="array" ref="D778">IFERROR(XLOOKUP($C778,'Product Families'!$A:$A,'Product Families'!$D:$D),"")</f>
        <v>52</v>
      </c>
      <c r="E778" s="7">
        <f t="array" ref="E778">IFERROR(XLOOKUP($C778,'Product Families'!$A:$A,'Product Families'!$E:$E),"")</f>
        <v>54</v>
      </c>
      <c r="F778" s="7">
        <f t="array" ref="F778">IFERROR(XLOOKUP($C778,'Product Families'!$A:$A,'Product Families'!$F:$F),"")</f>
        <v>58</v>
      </c>
      <c r="G778" s="7">
        <f t="array" ref="G778">IFERROR(XLOOKUP($C778,'Product Families'!$A:$A,'Product Families'!$G:$G),"")</f>
        <v>62</v>
      </c>
      <c r="J778" s="7" t="str">
        <f>IFERROR(ROUND(AVERAGEIF('Week 1 - Making'!$B:$B,'Product List'!$A778,'Week 1 - Making'!$P:$P),0),"")</f>
        <v/>
      </c>
      <c r="K778" s="7" t="str">
        <f>IFERROR(ROUND(AVERAGEIF('Week 2 - Making'!$B:$B,'Product List'!$A778,'Week 2 - Making'!$P:$P),0),"")</f>
        <v/>
      </c>
      <c r="L778" s="263" t="str">
        <f>IFERROR(ROUND(AVERAGEIF('Week 3 - Making'!$B:$B,'Product List'!$A778,'Week 3 - Making'!$P:$P),0),"")</f>
        <v/>
      </c>
      <c r="M778" s="7" t="str">
        <f>IFERROR(ROUND(AVERAGEIF('Week 4 - Making'!$B:$B,'Product List'!$A778,'Week 4 - Making'!$P:$P),0),"")</f>
        <v/>
      </c>
      <c r="N778" s="7" t="str">
        <f>IFERROR(ROUND(AVERAGEIF('Week 5 - Making'!$B:$B,'Product List'!$A778,'Week 5 - Making'!$P:$P),0),"")</f>
        <v/>
      </c>
      <c r="O778" s="7"/>
      <c r="P778" s="7">
        <f t="array" ref="P778">iferror(xlookup(C778,'Product Families'!A:A,'Product Families'!S:S),"")</f>
        <v>0</v>
      </c>
    </row>
    <row r="779" ht="14.25" customHeight="1">
      <c r="A779" s="122" t="s">
        <v>2402</v>
      </c>
      <c r="B779" s="270" t="s">
        <v>2403</v>
      </c>
      <c r="C779" s="122" t="s">
        <v>193</v>
      </c>
      <c r="D779" s="7">
        <f t="array" ref="D779">IFERROR(XLOOKUP($C779,'Product Families'!$A:$A,'Product Families'!$D:$D),"")</f>
        <v>52</v>
      </c>
      <c r="E779" s="7">
        <f t="array" ref="E779">IFERROR(XLOOKUP($C779,'Product Families'!$A:$A,'Product Families'!$E:$E),"")</f>
        <v>54</v>
      </c>
      <c r="F779" s="7">
        <f t="array" ref="F779">IFERROR(XLOOKUP($C779,'Product Families'!$A:$A,'Product Families'!$F:$F),"")</f>
        <v>58</v>
      </c>
      <c r="G779" s="7">
        <f t="array" ref="G779">IFERROR(XLOOKUP($C779,'Product Families'!$A:$A,'Product Families'!$G:$G),"")</f>
        <v>62</v>
      </c>
      <c r="J779" s="7" t="str">
        <f>IFERROR(ROUND(AVERAGEIF('Week 1 - Making'!$B:$B,'Product List'!$A779,'Week 1 - Making'!$P:$P),0),"")</f>
        <v/>
      </c>
      <c r="K779" s="7" t="str">
        <f>IFERROR(ROUND(AVERAGEIF('Week 2 - Making'!$B:$B,'Product List'!$A779,'Week 2 - Making'!$P:$P),0),"")</f>
        <v/>
      </c>
      <c r="L779" s="263" t="str">
        <f>IFERROR(ROUND(AVERAGEIF('Week 3 - Making'!$B:$B,'Product List'!$A779,'Week 3 - Making'!$P:$P),0),"")</f>
        <v/>
      </c>
      <c r="M779" s="7" t="str">
        <f>IFERROR(ROUND(AVERAGEIF('Week 4 - Making'!$B:$B,'Product List'!$A779,'Week 4 - Making'!$P:$P),0),"")</f>
        <v/>
      </c>
      <c r="N779" s="7" t="str">
        <f>IFERROR(ROUND(AVERAGEIF('Week 5 - Making'!$B:$B,'Product List'!$A779,'Week 5 - Making'!$P:$P),0),"")</f>
        <v/>
      </c>
      <c r="O779" s="7"/>
      <c r="P779" s="7">
        <f t="array" ref="P779">iferror(xlookup(C779,'Product Families'!A:A,'Product Families'!S:S),"")</f>
        <v>0</v>
      </c>
    </row>
    <row r="780" ht="14.25" customHeight="1">
      <c r="A780" s="122" t="s">
        <v>2404</v>
      </c>
      <c r="B780" s="270" t="s">
        <v>2405</v>
      </c>
      <c r="C780" s="122" t="s">
        <v>193</v>
      </c>
      <c r="D780" s="7">
        <f t="array" ref="D780">IFERROR(XLOOKUP($C780,'Product Families'!$A:$A,'Product Families'!$D:$D),"")</f>
        <v>52</v>
      </c>
      <c r="E780" s="7">
        <f t="array" ref="E780">IFERROR(XLOOKUP($C780,'Product Families'!$A:$A,'Product Families'!$E:$E),"")</f>
        <v>54</v>
      </c>
      <c r="F780" s="7">
        <f t="array" ref="F780">IFERROR(XLOOKUP($C780,'Product Families'!$A:$A,'Product Families'!$F:$F),"")</f>
        <v>58</v>
      </c>
      <c r="G780" s="7">
        <f t="array" ref="G780">IFERROR(XLOOKUP($C780,'Product Families'!$A:$A,'Product Families'!$G:$G),"")</f>
        <v>62</v>
      </c>
      <c r="J780" s="7" t="str">
        <f>IFERROR(ROUND(AVERAGEIF('Week 1 - Making'!$B:$B,'Product List'!$A780,'Week 1 - Making'!$P:$P),0),"")</f>
        <v/>
      </c>
      <c r="K780" s="7" t="str">
        <f>IFERROR(ROUND(AVERAGEIF('Week 2 - Making'!$B:$B,'Product List'!$A780,'Week 2 - Making'!$P:$P),0),"")</f>
        <v/>
      </c>
      <c r="L780" s="263" t="str">
        <f>IFERROR(ROUND(AVERAGEIF('Week 3 - Making'!$B:$B,'Product List'!$A780,'Week 3 - Making'!$P:$P),0),"")</f>
        <v/>
      </c>
      <c r="M780" s="7" t="str">
        <f>IFERROR(ROUND(AVERAGEIF('Week 4 - Making'!$B:$B,'Product List'!$A780,'Week 4 - Making'!$P:$P),0),"")</f>
        <v/>
      </c>
      <c r="N780" s="7" t="str">
        <f>IFERROR(ROUND(AVERAGEIF('Week 5 - Making'!$B:$B,'Product List'!$A780,'Week 5 - Making'!$P:$P),0),"")</f>
        <v/>
      </c>
      <c r="O780" s="7"/>
      <c r="P780" s="7">
        <f t="array" ref="P780">iferror(xlookup(C780,'Product Families'!A:A,'Product Families'!S:S),"")</f>
        <v>0</v>
      </c>
    </row>
    <row r="781" ht="14.25" customHeight="1">
      <c r="A781" s="122" t="s">
        <v>2406</v>
      </c>
      <c r="B781" s="270" t="s">
        <v>2407</v>
      </c>
      <c r="C781" s="122" t="s">
        <v>193</v>
      </c>
      <c r="D781" s="7">
        <f t="array" ref="D781">IFERROR(XLOOKUP($C781,'Product Families'!$A:$A,'Product Families'!$D:$D),"")</f>
        <v>52</v>
      </c>
      <c r="E781" s="7">
        <f t="array" ref="E781">IFERROR(XLOOKUP($C781,'Product Families'!$A:$A,'Product Families'!$E:$E),"")</f>
        <v>54</v>
      </c>
      <c r="F781" s="7">
        <f t="array" ref="F781">IFERROR(XLOOKUP($C781,'Product Families'!$A:$A,'Product Families'!$F:$F),"")</f>
        <v>58</v>
      </c>
      <c r="G781" s="7">
        <f t="array" ref="G781">IFERROR(XLOOKUP($C781,'Product Families'!$A:$A,'Product Families'!$G:$G),"")</f>
        <v>62</v>
      </c>
      <c r="J781" s="7" t="str">
        <f>IFERROR(ROUND(AVERAGEIF('Week 1 - Making'!$B:$B,'Product List'!$A781,'Week 1 - Making'!$P:$P),0),"")</f>
        <v/>
      </c>
      <c r="K781" s="7" t="str">
        <f>IFERROR(ROUND(AVERAGEIF('Week 2 - Making'!$B:$B,'Product List'!$A781,'Week 2 - Making'!$P:$P),0),"")</f>
        <v/>
      </c>
      <c r="L781" s="263" t="str">
        <f>IFERROR(ROUND(AVERAGEIF('Week 3 - Making'!$B:$B,'Product List'!$A781,'Week 3 - Making'!$P:$P),0),"")</f>
        <v/>
      </c>
      <c r="M781" s="7" t="str">
        <f>IFERROR(ROUND(AVERAGEIF('Week 4 - Making'!$B:$B,'Product List'!$A781,'Week 4 - Making'!$P:$P),0),"")</f>
        <v/>
      </c>
      <c r="N781" s="7" t="str">
        <f>IFERROR(ROUND(AVERAGEIF('Week 5 - Making'!$B:$B,'Product List'!$A781,'Week 5 - Making'!$P:$P),0),"")</f>
        <v/>
      </c>
      <c r="O781" s="7"/>
      <c r="P781" s="7">
        <f t="array" ref="P781">iferror(xlookup(C781,'Product Families'!A:A,'Product Families'!S:S),"")</f>
        <v>0</v>
      </c>
    </row>
    <row r="782" ht="14.25" customHeight="1">
      <c r="A782" s="122" t="s">
        <v>2408</v>
      </c>
      <c r="B782" s="270" t="s">
        <v>2409</v>
      </c>
      <c r="C782" s="122" t="s">
        <v>193</v>
      </c>
      <c r="D782" s="7">
        <f t="array" ref="D782">IFERROR(XLOOKUP($C782,'Product Families'!$A:$A,'Product Families'!$D:$D),"")</f>
        <v>52</v>
      </c>
      <c r="E782" s="7">
        <f t="array" ref="E782">IFERROR(XLOOKUP($C782,'Product Families'!$A:$A,'Product Families'!$E:$E),"")</f>
        <v>54</v>
      </c>
      <c r="F782" s="7">
        <f t="array" ref="F782">IFERROR(XLOOKUP($C782,'Product Families'!$A:$A,'Product Families'!$F:$F),"")</f>
        <v>58</v>
      </c>
      <c r="G782" s="7">
        <f t="array" ref="G782">IFERROR(XLOOKUP($C782,'Product Families'!$A:$A,'Product Families'!$G:$G),"")</f>
        <v>62</v>
      </c>
      <c r="J782" s="7" t="str">
        <f>IFERROR(ROUND(AVERAGEIF('Week 1 - Making'!$B:$B,'Product List'!$A782,'Week 1 - Making'!$P:$P),0),"")</f>
        <v/>
      </c>
      <c r="K782" s="7" t="str">
        <f>IFERROR(ROUND(AVERAGEIF('Week 2 - Making'!$B:$B,'Product List'!$A782,'Week 2 - Making'!$P:$P),0),"")</f>
        <v/>
      </c>
      <c r="L782" s="263" t="str">
        <f>IFERROR(ROUND(AVERAGEIF('Week 3 - Making'!$B:$B,'Product List'!$A782,'Week 3 - Making'!$P:$P),0),"")</f>
        <v/>
      </c>
      <c r="M782" s="7" t="str">
        <f>IFERROR(ROUND(AVERAGEIF('Week 4 - Making'!$B:$B,'Product List'!$A782,'Week 4 - Making'!$P:$P),0),"")</f>
        <v/>
      </c>
      <c r="N782" s="7" t="str">
        <f>IFERROR(ROUND(AVERAGEIF('Week 5 - Making'!$B:$B,'Product List'!$A782,'Week 5 - Making'!$P:$P),0),"")</f>
        <v/>
      </c>
      <c r="O782" s="7"/>
      <c r="P782" s="7">
        <f t="array" ref="P782">iferror(xlookup(C782,'Product Families'!A:A,'Product Families'!S:S),"")</f>
        <v>0</v>
      </c>
    </row>
    <row r="783" ht="14.25" customHeight="1">
      <c r="A783" s="122" t="s">
        <v>2410</v>
      </c>
      <c r="B783" s="270" t="s">
        <v>2411</v>
      </c>
      <c r="C783" s="122" t="s">
        <v>193</v>
      </c>
      <c r="D783" s="7">
        <f t="array" ref="D783">IFERROR(XLOOKUP($C783,'Product Families'!$A:$A,'Product Families'!$D:$D),"")</f>
        <v>52</v>
      </c>
      <c r="E783" s="7">
        <f t="array" ref="E783">IFERROR(XLOOKUP($C783,'Product Families'!$A:$A,'Product Families'!$E:$E),"")</f>
        <v>54</v>
      </c>
      <c r="F783" s="7">
        <f t="array" ref="F783">IFERROR(XLOOKUP($C783,'Product Families'!$A:$A,'Product Families'!$F:$F),"")</f>
        <v>58</v>
      </c>
      <c r="G783" s="7">
        <f t="array" ref="G783">IFERROR(XLOOKUP($C783,'Product Families'!$A:$A,'Product Families'!$G:$G),"")</f>
        <v>62</v>
      </c>
      <c r="J783" s="7" t="str">
        <f>IFERROR(ROUND(AVERAGEIF('Week 1 - Making'!$B:$B,'Product List'!$A783,'Week 1 - Making'!$P:$P),0),"")</f>
        <v/>
      </c>
      <c r="K783" s="7" t="str">
        <f>IFERROR(ROUND(AVERAGEIF('Week 2 - Making'!$B:$B,'Product List'!$A783,'Week 2 - Making'!$P:$P),0),"")</f>
        <v/>
      </c>
      <c r="L783" s="263" t="str">
        <f>IFERROR(ROUND(AVERAGEIF('Week 3 - Making'!$B:$B,'Product List'!$A783,'Week 3 - Making'!$P:$P),0),"")</f>
        <v/>
      </c>
      <c r="M783" s="7" t="str">
        <f>IFERROR(ROUND(AVERAGEIF('Week 4 - Making'!$B:$B,'Product List'!$A783,'Week 4 - Making'!$P:$P),0),"")</f>
        <v/>
      </c>
      <c r="N783" s="7" t="str">
        <f>IFERROR(ROUND(AVERAGEIF('Week 5 - Making'!$B:$B,'Product List'!$A783,'Week 5 - Making'!$P:$P),0),"")</f>
        <v/>
      </c>
      <c r="O783" s="7"/>
      <c r="P783" s="7">
        <f t="array" ref="P783">iferror(xlookup(C783,'Product Families'!A:A,'Product Families'!S:S),"")</f>
        <v>0</v>
      </c>
    </row>
    <row r="784" ht="14.25" customHeight="1">
      <c r="A784" s="122" t="s">
        <v>2412</v>
      </c>
      <c r="B784" s="270" t="s">
        <v>2413</v>
      </c>
      <c r="C784" s="122" t="s">
        <v>193</v>
      </c>
      <c r="D784" s="7">
        <f t="array" ref="D784">IFERROR(XLOOKUP($C784,'Product Families'!$A:$A,'Product Families'!$D:$D),"")</f>
        <v>52</v>
      </c>
      <c r="E784" s="7">
        <f t="array" ref="E784">IFERROR(XLOOKUP($C784,'Product Families'!$A:$A,'Product Families'!$E:$E),"")</f>
        <v>54</v>
      </c>
      <c r="F784" s="7">
        <f t="array" ref="F784">IFERROR(XLOOKUP($C784,'Product Families'!$A:$A,'Product Families'!$F:$F),"")</f>
        <v>58</v>
      </c>
      <c r="G784" s="7">
        <f t="array" ref="G784">IFERROR(XLOOKUP($C784,'Product Families'!$A:$A,'Product Families'!$G:$G),"")</f>
        <v>62</v>
      </c>
      <c r="J784" s="7" t="str">
        <f>IFERROR(ROUND(AVERAGEIF('Week 1 - Making'!$B:$B,'Product List'!$A784,'Week 1 - Making'!$P:$P),0),"")</f>
        <v/>
      </c>
      <c r="K784" s="7" t="str">
        <f>IFERROR(ROUND(AVERAGEIF('Week 2 - Making'!$B:$B,'Product List'!$A784,'Week 2 - Making'!$P:$P),0),"")</f>
        <v/>
      </c>
      <c r="L784" s="263" t="str">
        <f>IFERROR(ROUND(AVERAGEIF('Week 3 - Making'!$B:$B,'Product List'!$A784,'Week 3 - Making'!$P:$P),0),"")</f>
        <v/>
      </c>
      <c r="M784" s="7" t="str">
        <f>IFERROR(ROUND(AVERAGEIF('Week 4 - Making'!$B:$B,'Product List'!$A784,'Week 4 - Making'!$P:$P),0),"")</f>
        <v/>
      </c>
      <c r="N784" s="7" t="str">
        <f>IFERROR(ROUND(AVERAGEIF('Week 5 - Making'!$B:$B,'Product List'!$A784,'Week 5 - Making'!$P:$P),0),"")</f>
        <v/>
      </c>
      <c r="O784" s="7"/>
      <c r="P784" s="7">
        <f t="array" ref="P784">iferror(xlookup(C784,'Product Families'!A:A,'Product Families'!S:S),"")</f>
        <v>0</v>
      </c>
    </row>
    <row r="785" ht="14.25" customHeight="1">
      <c r="A785" s="122" t="s">
        <v>2414</v>
      </c>
      <c r="B785" s="270" t="s">
        <v>2415</v>
      </c>
      <c r="C785" s="122" t="s">
        <v>193</v>
      </c>
      <c r="D785" s="7">
        <f t="array" ref="D785">IFERROR(XLOOKUP($C785,'Product Families'!$A:$A,'Product Families'!$D:$D),"")</f>
        <v>52</v>
      </c>
      <c r="E785" s="7">
        <f t="array" ref="E785">IFERROR(XLOOKUP($C785,'Product Families'!$A:$A,'Product Families'!$E:$E),"")</f>
        <v>54</v>
      </c>
      <c r="F785" s="7">
        <f t="array" ref="F785">IFERROR(XLOOKUP($C785,'Product Families'!$A:$A,'Product Families'!$F:$F),"")</f>
        <v>58</v>
      </c>
      <c r="G785" s="7">
        <f t="array" ref="G785">IFERROR(XLOOKUP($C785,'Product Families'!$A:$A,'Product Families'!$G:$G),"")</f>
        <v>62</v>
      </c>
      <c r="J785" s="7" t="str">
        <f>IFERROR(ROUND(AVERAGEIF('Week 1 - Making'!$B:$B,'Product List'!$A785,'Week 1 - Making'!$P:$P),0),"")</f>
        <v/>
      </c>
      <c r="K785" s="7" t="str">
        <f>IFERROR(ROUND(AVERAGEIF('Week 2 - Making'!$B:$B,'Product List'!$A785,'Week 2 - Making'!$P:$P),0),"")</f>
        <v/>
      </c>
      <c r="L785" s="263" t="str">
        <f>IFERROR(ROUND(AVERAGEIF('Week 3 - Making'!$B:$B,'Product List'!$A785,'Week 3 - Making'!$P:$P),0),"")</f>
        <v/>
      </c>
      <c r="M785" s="7" t="str">
        <f>IFERROR(ROUND(AVERAGEIF('Week 4 - Making'!$B:$B,'Product List'!$A785,'Week 4 - Making'!$P:$P),0),"")</f>
        <v/>
      </c>
      <c r="N785" s="7" t="str">
        <f>IFERROR(ROUND(AVERAGEIF('Week 5 - Making'!$B:$B,'Product List'!$A785,'Week 5 - Making'!$P:$P),0),"")</f>
        <v/>
      </c>
      <c r="O785" s="7"/>
      <c r="P785" s="7">
        <f t="array" ref="P785">iferror(xlookup(C785,'Product Families'!A:A,'Product Families'!S:S),"")</f>
        <v>0</v>
      </c>
    </row>
    <row r="786" ht="14.25" customHeight="1">
      <c r="A786" s="122" t="s">
        <v>2416</v>
      </c>
      <c r="B786" s="270" t="s">
        <v>2417</v>
      </c>
      <c r="C786" s="122" t="s">
        <v>193</v>
      </c>
      <c r="D786" s="7">
        <f t="array" ref="D786">IFERROR(XLOOKUP($C786,'Product Families'!$A:$A,'Product Families'!$D:$D),"")</f>
        <v>52</v>
      </c>
      <c r="E786" s="7">
        <f t="array" ref="E786">IFERROR(XLOOKUP($C786,'Product Families'!$A:$A,'Product Families'!$E:$E),"")</f>
        <v>54</v>
      </c>
      <c r="F786" s="7">
        <f t="array" ref="F786">IFERROR(XLOOKUP($C786,'Product Families'!$A:$A,'Product Families'!$F:$F),"")</f>
        <v>58</v>
      </c>
      <c r="G786" s="7">
        <f t="array" ref="G786">IFERROR(XLOOKUP($C786,'Product Families'!$A:$A,'Product Families'!$G:$G),"")</f>
        <v>62</v>
      </c>
      <c r="J786" s="7" t="str">
        <f>IFERROR(ROUND(AVERAGEIF('Week 1 - Making'!$B:$B,'Product List'!$A786,'Week 1 - Making'!$P:$P),0),"")</f>
        <v/>
      </c>
      <c r="K786" s="7" t="str">
        <f>IFERROR(ROUND(AVERAGEIF('Week 2 - Making'!$B:$B,'Product List'!$A786,'Week 2 - Making'!$P:$P),0),"")</f>
        <v/>
      </c>
      <c r="L786" s="263" t="str">
        <f>IFERROR(ROUND(AVERAGEIF('Week 3 - Making'!$B:$B,'Product List'!$A786,'Week 3 - Making'!$P:$P),0),"")</f>
        <v/>
      </c>
      <c r="M786" s="7" t="str">
        <f>IFERROR(ROUND(AVERAGEIF('Week 4 - Making'!$B:$B,'Product List'!$A786,'Week 4 - Making'!$P:$P),0),"")</f>
        <v/>
      </c>
      <c r="N786" s="7" t="str">
        <f>IFERROR(ROUND(AVERAGEIF('Week 5 - Making'!$B:$B,'Product List'!$A786,'Week 5 - Making'!$P:$P),0),"")</f>
        <v/>
      </c>
      <c r="O786" s="7"/>
      <c r="P786" s="7">
        <f t="array" ref="P786">iferror(xlookup(C786,'Product Families'!A:A,'Product Families'!S:S),"")</f>
        <v>0</v>
      </c>
    </row>
    <row r="787" ht="14.25" customHeight="1">
      <c r="A787" s="122" t="s">
        <v>2418</v>
      </c>
      <c r="B787" s="270" t="s">
        <v>2419</v>
      </c>
      <c r="C787" s="122" t="s">
        <v>283</v>
      </c>
      <c r="D787" s="7">
        <f t="array" ref="D787">IFERROR(XLOOKUP($C787,'Product Families'!$A:$A,'Product Families'!$D:$D),"")</f>
        <v>43</v>
      </c>
      <c r="E787" s="7">
        <f t="array" ref="E787">IFERROR(XLOOKUP($C787,'Product Families'!$A:$A,'Product Families'!$E:$E),"")</f>
        <v>44</v>
      </c>
      <c r="F787" s="7">
        <f t="array" ref="F787">IFERROR(XLOOKUP($C787,'Product Families'!$A:$A,'Product Families'!$F:$F),"")</f>
        <v>48</v>
      </c>
      <c r="G787" s="7">
        <f t="array" ref="G787">IFERROR(XLOOKUP($C787,'Product Families'!$A:$A,'Product Families'!$G:$G),"")</f>
        <v>51</v>
      </c>
      <c r="J787" s="7" t="str">
        <f>IFERROR(ROUND(AVERAGEIF('Week 1 - Making'!$B:$B,'Product List'!$A787,'Week 1 - Making'!$P:$P),0),"")</f>
        <v/>
      </c>
      <c r="K787" s="7" t="str">
        <f>IFERROR(ROUND(AVERAGEIF('Week 2 - Making'!$B:$B,'Product List'!$A787,'Week 2 - Making'!$P:$P),0),"")</f>
        <v/>
      </c>
      <c r="L787" s="263" t="str">
        <f>IFERROR(ROUND(AVERAGEIF('Week 3 - Making'!$B:$B,'Product List'!$A787,'Week 3 - Making'!$P:$P),0),"")</f>
        <v/>
      </c>
      <c r="M787" s="7" t="str">
        <f>IFERROR(ROUND(AVERAGEIF('Week 4 - Making'!$B:$B,'Product List'!$A787,'Week 4 - Making'!$P:$P),0),"")</f>
        <v/>
      </c>
      <c r="N787" s="7" t="str">
        <f>IFERROR(ROUND(AVERAGEIF('Week 5 - Making'!$B:$B,'Product List'!$A787,'Week 5 - Making'!$P:$P),0),"")</f>
        <v/>
      </c>
      <c r="O787" s="7"/>
      <c r="P787" s="7">
        <f t="array" ref="P787">iferror(xlookup(C787,'Product Families'!A:A,'Product Families'!S:S),"")</f>
        <v>0</v>
      </c>
    </row>
    <row r="788" ht="14.25" customHeight="1">
      <c r="A788" s="138" t="s">
        <v>2420</v>
      </c>
      <c r="B788" s="270" t="s">
        <v>2419</v>
      </c>
      <c r="C788" s="138" t="s">
        <v>285</v>
      </c>
      <c r="D788" s="7">
        <f t="array" ref="D788">IFERROR(XLOOKUP($C788,'Product Families'!$A:$A,'Product Families'!$D:$D),"")</f>
        <v>130</v>
      </c>
      <c r="E788" s="7">
        <f t="array" ref="E788">IFERROR(XLOOKUP($C788,'Product Families'!$A:$A,'Product Families'!$E:$E),"")</f>
        <v>133</v>
      </c>
      <c r="F788" s="7">
        <f t="array" ref="F788">IFERROR(XLOOKUP($C788,'Product Families'!$A:$A,'Product Families'!$F:$F),"")</f>
        <v>144</v>
      </c>
      <c r="G788" s="7">
        <f t="array" ref="G788">IFERROR(XLOOKUP($C788,'Product Families'!$A:$A,'Product Families'!$G:$G),"")</f>
        <v>154</v>
      </c>
      <c r="J788" s="7" t="str">
        <f>IFERROR(ROUND(AVERAGEIF('Week 1 - Making'!$B:$B,'Product List'!$A788,'Week 1 - Making'!$P:$P),0),"")</f>
        <v/>
      </c>
      <c r="K788" s="7" t="str">
        <f>IFERROR(ROUND(AVERAGEIF('Week 2 - Making'!$B:$B,'Product List'!$A788,'Week 2 - Making'!$P:$P),0),"")</f>
        <v/>
      </c>
      <c r="L788" s="263" t="str">
        <f>IFERROR(ROUND(AVERAGEIF('Week 3 - Making'!$B:$B,'Product List'!$A788,'Week 3 - Making'!$P:$P),0),"")</f>
        <v/>
      </c>
      <c r="M788" s="7" t="str">
        <f>IFERROR(ROUND(AVERAGEIF('Week 4 - Making'!$B:$B,'Product List'!$A788,'Week 4 - Making'!$P:$P),0),"")</f>
        <v/>
      </c>
      <c r="N788" s="7" t="str">
        <f>IFERROR(ROUND(AVERAGEIF('Week 5 - Making'!$B:$B,'Product List'!$A788,'Week 5 - Making'!$P:$P),0),"")</f>
        <v/>
      </c>
      <c r="O788" s="7"/>
      <c r="P788" s="7">
        <f t="array" ref="P788">iferror(xlookup(C788,'Product Families'!A:A,'Product Families'!S:S),"")</f>
        <v>0</v>
      </c>
    </row>
    <row r="789" ht="14.25" customHeight="1">
      <c r="A789" s="138" t="s">
        <v>2421</v>
      </c>
      <c r="B789" s="270" t="s">
        <v>2419</v>
      </c>
      <c r="C789" s="138" t="s">
        <v>288</v>
      </c>
      <c r="D789" s="7">
        <f t="array" ref="D789">IFERROR(XLOOKUP($C789,'Product Families'!$A:$A,'Product Families'!$D:$D),"")</f>
        <v>65</v>
      </c>
      <c r="E789" s="7">
        <f t="array" ref="E789">IFERROR(XLOOKUP($C789,'Product Families'!$A:$A,'Product Families'!$E:$E),"")</f>
        <v>67</v>
      </c>
      <c r="F789" s="7">
        <f t="array" ref="F789">IFERROR(XLOOKUP($C789,'Product Families'!$A:$A,'Product Families'!$F:$F),"")</f>
        <v>72</v>
      </c>
      <c r="G789" s="7">
        <f t="array" ref="G789">IFERROR(XLOOKUP($C789,'Product Families'!$A:$A,'Product Families'!$G:$G),"")</f>
        <v>77</v>
      </c>
      <c r="J789" s="7" t="str">
        <f>IFERROR(ROUND(AVERAGEIF('Week 1 - Making'!$B:$B,'Product List'!$A789,'Week 1 - Making'!$P:$P),0),"")</f>
        <v/>
      </c>
      <c r="K789" s="7" t="str">
        <f>IFERROR(ROUND(AVERAGEIF('Week 2 - Making'!$B:$B,'Product List'!$A789,'Week 2 - Making'!$P:$P),0),"")</f>
        <v/>
      </c>
      <c r="L789" s="263" t="str">
        <f>IFERROR(ROUND(AVERAGEIF('Week 3 - Making'!$B:$B,'Product List'!$A789,'Week 3 - Making'!$P:$P),0),"")</f>
        <v/>
      </c>
      <c r="M789" s="7" t="str">
        <f>IFERROR(ROUND(AVERAGEIF('Week 4 - Making'!$B:$B,'Product List'!$A789,'Week 4 - Making'!$P:$P),0),"")</f>
        <v/>
      </c>
      <c r="N789" s="7" t="str">
        <f>IFERROR(ROUND(AVERAGEIF('Week 5 - Making'!$B:$B,'Product List'!$A789,'Week 5 - Making'!$P:$P),0),"")</f>
        <v/>
      </c>
      <c r="O789" s="7"/>
      <c r="P789" s="7">
        <f t="array" ref="P789">iferror(xlookup(C789,'Product Families'!A:A,'Product Families'!S:S),"")</f>
        <v>0</v>
      </c>
    </row>
    <row r="790" ht="14.25" customHeight="1">
      <c r="A790" s="122" t="s">
        <v>2422</v>
      </c>
      <c r="B790" s="270" t="s">
        <v>2423</v>
      </c>
      <c r="C790" s="122" t="s">
        <v>283</v>
      </c>
      <c r="D790" s="7">
        <f t="array" ref="D790">IFERROR(XLOOKUP($C790,'Product Families'!$A:$A,'Product Families'!$D:$D),"")</f>
        <v>43</v>
      </c>
      <c r="E790" s="7">
        <f t="array" ref="E790">IFERROR(XLOOKUP($C790,'Product Families'!$A:$A,'Product Families'!$E:$E),"")</f>
        <v>44</v>
      </c>
      <c r="F790" s="7">
        <f t="array" ref="F790">IFERROR(XLOOKUP($C790,'Product Families'!$A:$A,'Product Families'!$F:$F),"")</f>
        <v>48</v>
      </c>
      <c r="G790" s="7">
        <f t="array" ref="G790">IFERROR(XLOOKUP($C790,'Product Families'!$A:$A,'Product Families'!$G:$G),"")</f>
        <v>51</v>
      </c>
      <c r="J790" s="7" t="str">
        <f>IFERROR(ROUND(AVERAGEIF('Week 1 - Making'!$B:$B,'Product List'!$A790,'Week 1 - Making'!$P:$P),0),"")</f>
        <v/>
      </c>
      <c r="K790" s="7" t="str">
        <f>IFERROR(ROUND(AVERAGEIF('Week 2 - Making'!$B:$B,'Product List'!$A790,'Week 2 - Making'!$P:$P),0),"")</f>
        <v/>
      </c>
      <c r="L790" s="263" t="str">
        <f>IFERROR(ROUND(AVERAGEIF('Week 3 - Making'!$B:$B,'Product List'!$A790,'Week 3 - Making'!$P:$P),0),"")</f>
        <v/>
      </c>
      <c r="M790" s="7" t="str">
        <f>IFERROR(ROUND(AVERAGEIF('Week 4 - Making'!$B:$B,'Product List'!$A790,'Week 4 - Making'!$P:$P),0),"")</f>
        <v/>
      </c>
      <c r="N790" s="7" t="str">
        <f>IFERROR(ROUND(AVERAGEIF('Week 5 - Making'!$B:$B,'Product List'!$A790,'Week 5 - Making'!$P:$P),0),"")</f>
        <v/>
      </c>
      <c r="O790" s="7"/>
      <c r="P790" s="7">
        <f t="array" ref="P790">iferror(xlookup(C790,'Product Families'!A:A,'Product Families'!S:S),"")</f>
        <v>0</v>
      </c>
    </row>
    <row r="791" ht="14.25" customHeight="1">
      <c r="A791" s="138" t="s">
        <v>2424</v>
      </c>
      <c r="B791" s="270" t="s">
        <v>2423</v>
      </c>
      <c r="C791" s="138" t="s">
        <v>285</v>
      </c>
      <c r="D791" s="7">
        <f t="array" ref="D791">IFERROR(XLOOKUP($C791,'Product Families'!$A:$A,'Product Families'!$D:$D),"")</f>
        <v>130</v>
      </c>
      <c r="E791" s="7">
        <f t="array" ref="E791">IFERROR(XLOOKUP($C791,'Product Families'!$A:$A,'Product Families'!$E:$E),"")</f>
        <v>133</v>
      </c>
      <c r="F791" s="7">
        <f t="array" ref="F791">IFERROR(XLOOKUP($C791,'Product Families'!$A:$A,'Product Families'!$F:$F),"")</f>
        <v>144</v>
      </c>
      <c r="G791" s="7">
        <f t="array" ref="G791">IFERROR(XLOOKUP($C791,'Product Families'!$A:$A,'Product Families'!$G:$G),"")</f>
        <v>154</v>
      </c>
      <c r="J791" s="7" t="str">
        <f>IFERROR(ROUND(AVERAGEIF('Week 1 - Making'!$B:$B,'Product List'!$A791,'Week 1 - Making'!$P:$P),0),"")</f>
        <v/>
      </c>
      <c r="K791" s="7" t="str">
        <f>IFERROR(ROUND(AVERAGEIF('Week 2 - Making'!$B:$B,'Product List'!$A791,'Week 2 - Making'!$P:$P),0),"")</f>
        <v/>
      </c>
      <c r="L791" s="263" t="str">
        <f>IFERROR(ROUND(AVERAGEIF('Week 3 - Making'!$B:$B,'Product List'!$A791,'Week 3 - Making'!$P:$P),0),"")</f>
        <v/>
      </c>
      <c r="M791" s="7" t="str">
        <f>IFERROR(ROUND(AVERAGEIF('Week 4 - Making'!$B:$B,'Product List'!$A791,'Week 4 - Making'!$P:$P),0),"")</f>
        <v/>
      </c>
      <c r="N791" s="7" t="str">
        <f>IFERROR(ROUND(AVERAGEIF('Week 5 - Making'!$B:$B,'Product List'!$A791,'Week 5 - Making'!$P:$P),0),"")</f>
        <v/>
      </c>
      <c r="O791" s="7"/>
      <c r="P791" s="7">
        <f t="array" ref="P791">iferror(xlookup(C791,'Product Families'!A:A,'Product Families'!S:S),"")</f>
        <v>0</v>
      </c>
    </row>
    <row r="792" ht="14.25" customHeight="1">
      <c r="A792" s="138" t="s">
        <v>2425</v>
      </c>
      <c r="B792" s="270" t="s">
        <v>2423</v>
      </c>
      <c r="C792" s="138" t="s">
        <v>288</v>
      </c>
      <c r="D792" s="7">
        <f t="array" ref="D792">IFERROR(XLOOKUP($C792,'Product Families'!$A:$A,'Product Families'!$D:$D),"")</f>
        <v>65</v>
      </c>
      <c r="E792" s="7">
        <f t="array" ref="E792">IFERROR(XLOOKUP($C792,'Product Families'!$A:$A,'Product Families'!$E:$E),"")</f>
        <v>67</v>
      </c>
      <c r="F792" s="7">
        <f t="array" ref="F792">IFERROR(XLOOKUP($C792,'Product Families'!$A:$A,'Product Families'!$F:$F),"")</f>
        <v>72</v>
      </c>
      <c r="G792" s="7">
        <f t="array" ref="G792">IFERROR(XLOOKUP($C792,'Product Families'!$A:$A,'Product Families'!$G:$G),"")</f>
        <v>77</v>
      </c>
      <c r="J792" s="7" t="str">
        <f>IFERROR(ROUND(AVERAGEIF('Week 1 - Making'!$B:$B,'Product List'!$A792,'Week 1 - Making'!$P:$P),0),"")</f>
        <v/>
      </c>
      <c r="K792" s="7" t="str">
        <f>IFERROR(ROUND(AVERAGEIF('Week 2 - Making'!$B:$B,'Product List'!$A792,'Week 2 - Making'!$P:$P),0),"")</f>
        <v/>
      </c>
      <c r="L792" s="263" t="str">
        <f>IFERROR(ROUND(AVERAGEIF('Week 3 - Making'!$B:$B,'Product List'!$A792,'Week 3 - Making'!$P:$P),0),"")</f>
        <v/>
      </c>
      <c r="M792" s="7" t="str">
        <f>IFERROR(ROUND(AVERAGEIF('Week 4 - Making'!$B:$B,'Product List'!$A792,'Week 4 - Making'!$P:$P),0),"")</f>
        <v/>
      </c>
      <c r="N792" s="7" t="str">
        <f>IFERROR(ROUND(AVERAGEIF('Week 5 - Making'!$B:$B,'Product List'!$A792,'Week 5 - Making'!$P:$P),0),"")</f>
        <v/>
      </c>
      <c r="O792" s="7"/>
      <c r="P792" s="7">
        <f t="array" ref="P792">iferror(xlookup(C792,'Product Families'!A:A,'Product Families'!S:S),"")</f>
        <v>0</v>
      </c>
    </row>
    <row r="793" ht="14.25" customHeight="1">
      <c r="A793" s="122" t="s">
        <v>2426</v>
      </c>
      <c r="B793" s="270" t="s">
        <v>2427</v>
      </c>
      <c r="C793" s="122" t="s">
        <v>283</v>
      </c>
      <c r="D793" s="7">
        <f t="array" ref="D793">IFERROR(XLOOKUP($C793,'Product Families'!$A:$A,'Product Families'!$D:$D),"")</f>
        <v>43</v>
      </c>
      <c r="E793" s="7">
        <f t="array" ref="E793">IFERROR(XLOOKUP($C793,'Product Families'!$A:$A,'Product Families'!$E:$E),"")</f>
        <v>44</v>
      </c>
      <c r="F793" s="7">
        <f t="array" ref="F793">IFERROR(XLOOKUP($C793,'Product Families'!$A:$A,'Product Families'!$F:$F),"")</f>
        <v>48</v>
      </c>
      <c r="G793" s="7">
        <f t="array" ref="G793">IFERROR(XLOOKUP($C793,'Product Families'!$A:$A,'Product Families'!$G:$G),"")</f>
        <v>51</v>
      </c>
      <c r="J793" s="7" t="str">
        <f>IFERROR(ROUND(AVERAGEIF('Week 1 - Making'!$B:$B,'Product List'!$A793,'Week 1 - Making'!$P:$P),0),"")</f>
        <v/>
      </c>
      <c r="K793" s="7" t="str">
        <f>IFERROR(ROUND(AVERAGEIF('Week 2 - Making'!$B:$B,'Product List'!$A793,'Week 2 - Making'!$P:$P),0),"")</f>
        <v/>
      </c>
      <c r="L793" s="263" t="str">
        <f>IFERROR(ROUND(AVERAGEIF('Week 3 - Making'!$B:$B,'Product List'!$A793,'Week 3 - Making'!$P:$P),0),"")</f>
        <v/>
      </c>
      <c r="M793" s="7" t="str">
        <f>IFERROR(ROUND(AVERAGEIF('Week 4 - Making'!$B:$B,'Product List'!$A793,'Week 4 - Making'!$P:$P),0),"")</f>
        <v/>
      </c>
      <c r="N793" s="7" t="str">
        <f>IFERROR(ROUND(AVERAGEIF('Week 5 - Making'!$B:$B,'Product List'!$A793,'Week 5 - Making'!$P:$P),0),"")</f>
        <v/>
      </c>
      <c r="O793" s="7"/>
      <c r="P793" s="7">
        <f t="array" ref="P793">iferror(xlookup(C793,'Product Families'!A:A,'Product Families'!S:S),"")</f>
        <v>0</v>
      </c>
    </row>
    <row r="794" ht="14.25" customHeight="1">
      <c r="A794" s="138" t="s">
        <v>2428</v>
      </c>
      <c r="B794" s="270" t="s">
        <v>2427</v>
      </c>
      <c r="C794" s="138" t="s">
        <v>285</v>
      </c>
      <c r="D794" s="7">
        <f t="array" ref="D794">IFERROR(XLOOKUP($C794,'Product Families'!$A:$A,'Product Families'!$D:$D),"")</f>
        <v>130</v>
      </c>
      <c r="E794" s="7">
        <f t="array" ref="E794">IFERROR(XLOOKUP($C794,'Product Families'!$A:$A,'Product Families'!$E:$E),"")</f>
        <v>133</v>
      </c>
      <c r="F794" s="7">
        <f t="array" ref="F794">IFERROR(XLOOKUP($C794,'Product Families'!$A:$A,'Product Families'!$F:$F),"")</f>
        <v>144</v>
      </c>
      <c r="G794" s="7">
        <f t="array" ref="G794">IFERROR(XLOOKUP($C794,'Product Families'!$A:$A,'Product Families'!$G:$G),"")</f>
        <v>154</v>
      </c>
      <c r="J794" s="7" t="str">
        <f>IFERROR(ROUND(AVERAGEIF('Week 1 - Making'!$B:$B,'Product List'!$A794,'Week 1 - Making'!$P:$P),0),"")</f>
        <v/>
      </c>
      <c r="K794" s="7" t="str">
        <f>IFERROR(ROUND(AVERAGEIF('Week 2 - Making'!$B:$B,'Product List'!$A794,'Week 2 - Making'!$P:$P),0),"")</f>
        <v/>
      </c>
      <c r="L794" s="263" t="str">
        <f>IFERROR(ROUND(AVERAGEIF('Week 3 - Making'!$B:$B,'Product List'!$A794,'Week 3 - Making'!$P:$P),0),"")</f>
        <v/>
      </c>
      <c r="M794" s="7" t="str">
        <f>IFERROR(ROUND(AVERAGEIF('Week 4 - Making'!$B:$B,'Product List'!$A794,'Week 4 - Making'!$P:$P),0),"")</f>
        <v/>
      </c>
      <c r="N794" s="7" t="str">
        <f>IFERROR(ROUND(AVERAGEIF('Week 5 - Making'!$B:$B,'Product List'!$A794,'Week 5 - Making'!$P:$P),0),"")</f>
        <v/>
      </c>
      <c r="O794" s="7"/>
      <c r="P794" s="7">
        <f t="array" ref="P794">iferror(xlookup(C794,'Product Families'!A:A,'Product Families'!S:S),"")</f>
        <v>0</v>
      </c>
    </row>
    <row r="795" ht="14.25" customHeight="1">
      <c r="A795" s="138" t="s">
        <v>2429</v>
      </c>
      <c r="B795" s="270" t="s">
        <v>2427</v>
      </c>
      <c r="C795" s="138" t="s">
        <v>288</v>
      </c>
      <c r="D795" s="7">
        <f t="array" ref="D795">IFERROR(XLOOKUP($C795,'Product Families'!$A:$A,'Product Families'!$D:$D),"")</f>
        <v>65</v>
      </c>
      <c r="E795" s="7">
        <f t="array" ref="E795">IFERROR(XLOOKUP($C795,'Product Families'!$A:$A,'Product Families'!$E:$E),"")</f>
        <v>67</v>
      </c>
      <c r="F795" s="7">
        <f t="array" ref="F795">IFERROR(XLOOKUP($C795,'Product Families'!$A:$A,'Product Families'!$F:$F),"")</f>
        <v>72</v>
      </c>
      <c r="G795" s="7">
        <f t="array" ref="G795">IFERROR(XLOOKUP($C795,'Product Families'!$A:$A,'Product Families'!$G:$G),"")</f>
        <v>77</v>
      </c>
      <c r="J795" s="7" t="str">
        <f>IFERROR(ROUND(AVERAGEIF('Week 1 - Making'!$B:$B,'Product List'!$A795,'Week 1 - Making'!$P:$P),0),"")</f>
        <v/>
      </c>
      <c r="K795" s="7" t="str">
        <f>IFERROR(ROUND(AVERAGEIF('Week 2 - Making'!$B:$B,'Product List'!$A795,'Week 2 - Making'!$P:$P),0),"")</f>
        <v/>
      </c>
      <c r="L795" s="263" t="str">
        <f>IFERROR(ROUND(AVERAGEIF('Week 3 - Making'!$B:$B,'Product List'!$A795,'Week 3 - Making'!$P:$P),0),"")</f>
        <v/>
      </c>
      <c r="M795" s="7" t="str">
        <f>IFERROR(ROUND(AVERAGEIF('Week 4 - Making'!$B:$B,'Product List'!$A795,'Week 4 - Making'!$P:$P),0),"")</f>
        <v/>
      </c>
      <c r="N795" s="7" t="str">
        <f>IFERROR(ROUND(AVERAGEIF('Week 5 - Making'!$B:$B,'Product List'!$A795,'Week 5 - Making'!$P:$P),0),"")</f>
        <v/>
      </c>
      <c r="O795" s="7"/>
      <c r="P795" s="7">
        <f t="array" ref="P795">iferror(xlookup(C795,'Product Families'!A:A,'Product Families'!S:S),"")</f>
        <v>0</v>
      </c>
    </row>
    <row r="796" ht="14.25" customHeight="1">
      <c r="A796" s="122" t="s">
        <v>2430</v>
      </c>
      <c r="B796" s="270" t="s">
        <v>2431</v>
      </c>
      <c r="C796" s="122" t="s">
        <v>283</v>
      </c>
      <c r="D796" s="7">
        <f t="array" ref="D796">IFERROR(XLOOKUP($C796,'Product Families'!$A:$A,'Product Families'!$D:$D),"")</f>
        <v>43</v>
      </c>
      <c r="E796" s="7">
        <f t="array" ref="E796">IFERROR(XLOOKUP($C796,'Product Families'!$A:$A,'Product Families'!$E:$E),"")</f>
        <v>44</v>
      </c>
      <c r="F796" s="7">
        <f t="array" ref="F796">IFERROR(XLOOKUP($C796,'Product Families'!$A:$A,'Product Families'!$F:$F),"")</f>
        <v>48</v>
      </c>
      <c r="G796" s="7">
        <f t="array" ref="G796">IFERROR(XLOOKUP($C796,'Product Families'!$A:$A,'Product Families'!$G:$G),"")</f>
        <v>51</v>
      </c>
      <c r="J796" s="7" t="str">
        <f>IFERROR(ROUND(AVERAGEIF('Week 1 - Making'!$B:$B,'Product List'!$A796,'Week 1 - Making'!$P:$P),0),"")</f>
        <v/>
      </c>
      <c r="K796" s="7" t="str">
        <f>IFERROR(ROUND(AVERAGEIF('Week 2 - Making'!$B:$B,'Product List'!$A796,'Week 2 - Making'!$P:$P),0),"")</f>
        <v/>
      </c>
      <c r="L796" s="263" t="str">
        <f>IFERROR(ROUND(AVERAGEIF('Week 3 - Making'!$B:$B,'Product List'!$A796,'Week 3 - Making'!$P:$P),0),"")</f>
        <v/>
      </c>
      <c r="M796" s="7" t="str">
        <f>IFERROR(ROUND(AVERAGEIF('Week 4 - Making'!$B:$B,'Product List'!$A796,'Week 4 - Making'!$P:$P),0),"")</f>
        <v/>
      </c>
      <c r="N796" s="7" t="str">
        <f>IFERROR(ROUND(AVERAGEIF('Week 5 - Making'!$B:$B,'Product List'!$A796,'Week 5 - Making'!$P:$P),0),"")</f>
        <v/>
      </c>
      <c r="O796" s="7"/>
      <c r="P796" s="7">
        <f t="array" ref="P796">iferror(xlookup(C796,'Product Families'!A:A,'Product Families'!S:S),"")</f>
        <v>0</v>
      </c>
    </row>
    <row r="797" ht="14.25" customHeight="1">
      <c r="A797" s="138" t="s">
        <v>2432</v>
      </c>
      <c r="B797" s="270" t="s">
        <v>2431</v>
      </c>
      <c r="C797" s="138" t="s">
        <v>285</v>
      </c>
      <c r="D797" s="7">
        <f t="array" ref="D797">IFERROR(XLOOKUP($C797,'Product Families'!$A:$A,'Product Families'!$D:$D),"")</f>
        <v>130</v>
      </c>
      <c r="E797" s="7">
        <f t="array" ref="E797">IFERROR(XLOOKUP($C797,'Product Families'!$A:$A,'Product Families'!$E:$E),"")</f>
        <v>133</v>
      </c>
      <c r="F797" s="7">
        <f t="array" ref="F797">IFERROR(XLOOKUP($C797,'Product Families'!$A:$A,'Product Families'!$F:$F),"")</f>
        <v>144</v>
      </c>
      <c r="G797" s="7">
        <f t="array" ref="G797">IFERROR(XLOOKUP($C797,'Product Families'!$A:$A,'Product Families'!$G:$G),"")</f>
        <v>154</v>
      </c>
      <c r="J797" s="7" t="str">
        <f>IFERROR(ROUND(AVERAGEIF('Week 1 - Making'!$B:$B,'Product List'!$A797,'Week 1 - Making'!$P:$P),0),"")</f>
        <v/>
      </c>
      <c r="K797" s="7" t="str">
        <f>IFERROR(ROUND(AVERAGEIF('Week 2 - Making'!$B:$B,'Product List'!$A797,'Week 2 - Making'!$P:$P),0),"")</f>
        <v/>
      </c>
      <c r="L797" s="263" t="str">
        <f>IFERROR(ROUND(AVERAGEIF('Week 3 - Making'!$B:$B,'Product List'!$A797,'Week 3 - Making'!$P:$P),0),"")</f>
        <v/>
      </c>
      <c r="M797" s="7" t="str">
        <f>IFERROR(ROUND(AVERAGEIF('Week 4 - Making'!$B:$B,'Product List'!$A797,'Week 4 - Making'!$P:$P),0),"")</f>
        <v/>
      </c>
      <c r="N797" s="7" t="str">
        <f>IFERROR(ROUND(AVERAGEIF('Week 5 - Making'!$B:$B,'Product List'!$A797,'Week 5 - Making'!$P:$P),0),"")</f>
        <v/>
      </c>
      <c r="O797" s="7"/>
      <c r="P797" s="7">
        <f t="array" ref="P797">iferror(xlookup(C797,'Product Families'!A:A,'Product Families'!S:S),"")</f>
        <v>0</v>
      </c>
    </row>
    <row r="798" ht="14.25" customHeight="1">
      <c r="A798" s="138" t="s">
        <v>2433</v>
      </c>
      <c r="B798" s="270" t="s">
        <v>2431</v>
      </c>
      <c r="C798" s="138" t="s">
        <v>288</v>
      </c>
      <c r="D798" s="7">
        <f t="array" ref="D798">IFERROR(XLOOKUP($C798,'Product Families'!$A:$A,'Product Families'!$D:$D),"")</f>
        <v>65</v>
      </c>
      <c r="E798" s="7">
        <f t="array" ref="E798">IFERROR(XLOOKUP($C798,'Product Families'!$A:$A,'Product Families'!$E:$E),"")</f>
        <v>67</v>
      </c>
      <c r="F798" s="7">
        <f t="array" ref="F798">IFERROR(XLOOKUP($C798,'Product Families'!$A:$A,'Product Families'!$F:$F),"")</f>
        <v>72</v>
      </c>
      <c r="G798" s="7">
        <f t="array" ref="G798">IFERROR(XLOOKUP($C798,'Product Families'!$A:$A,'Product Families'!$G:$G),"")</f>
        <v>77</v>
      </c>
      <c r="J798" s="7" t="str">
        <f>IFERROR(ROUND(AVERAGEIF('Week 1 - Making'!$B:$B,'Product List'!$A798,'Week 1 - Making'!$P:$P),0),"")</f>
        <v/>
      </c>
      <c r="K798" s="7" t="str">
        <f>IFERROR(ROUND(AVERAGEIF('Week 2 - Making'!$B:$B,'Product List'!$A798,'Week 2 - Making'!$P:$P),0),"")</f>
        <v/>
      </c>
      <c r="L798" s="263" t="str">
        <f>IFERROR(ROUND(AVERAGEIF('Week 3 - Making'!$B:$B,'Product List'!$A798,'Week 3 - Making'!$P:$P),0),"")</f>
        <v/>
      </c>
      <c r="M798" s="7" t="str">
        <f>IFERROR(ROUND(AVERAGEIF('Week 4 - Making'!$B:$B,'Product List'!$A798,'Week 4 - Making'!$P:$P),0),"")</f>
        <v/>
      </c>
      <c r="N798" s="7" t="str">
        <f>IFERROR(ROUND(AVERAGEIF('Week 5 - Making'!$B:$B,'Product List'!$A798,'Week 5 - Making'!$P:$P),0),"")</f>
        <v/>
      </c>
      <c r="O798" s="7"/>
      <c r="P798" s="7">
        <f t="array" ref="P798">iferror(xlookup(C798,'Product Families'!A:A,'Product Families'!S:S),"")</f>
        <v>0</v>
      </c>
    </row>
    <row r="799" ht="14.25" customHeight="1">
      <c r="A799" s="122" t="s">
        <v>2434</v>
      </c>
      <c r="B799" s="270" t="s">
        <v>2435</v>
      </c>
      <c r="C799" s="122" t="s">
        <v>283</v>
      </c>
      <c r="D799" s="7">
        <f t="array" ref="D799">IFERROR(XLOOKUP($C799,'Product Families'!$A:$A,'Product Families'!$D:$D),"")</f>
        <v>43</v>
      </c>
      <c r="E799" s="7">
        <f t="array" ref="E799">IFERROR(XLOOKUP($C799,'Product Families'!$A:$A,'Product Families'!$E:$E),"")</f>
        <v>44</v>
      </c>
      <c r="F799" s="7">
        <f t="array" ref="F799">IFERROR(XLOOKUP($C799,'Product Families'!$A:$A,'Product Families'!$F:$F),"")</f>
        <v>48</v>
      </c>
      <c r="G799" s="7">
        <f t="array" ref="G799">IFERROR(XLOOKUP($C799,'Product Families'!$A:$A,'Product Families'!$G:$G),"")</f>
        <v>51</v>
      </c>
      <c r="J799" s="7" t="str">
        <f>IFERROR(ROUND(AVERAGEIF('Week 1 - Making'!$B:$B,'Product List'!$A799,'Week 1 - Making'!$P:$P),0),"")</f>
        <v/>
      </c>
      <c r="K799" s="7" t="str">
        <f>IFERROR(ROUND(AVERAGEIF('Week 2 - Making'!$B:$B,'Product List'!$A799,'Week 2 - Making'!$P:$P),0),"")</f>
        <v/>
      </c>
      <c r="L799" s="263" t="str">
        <f>IFERROR(ROUND(AVERAGEIF('Week 3 - Making'!$B:$B,'Product List'!$A799,'Week 3 - Making'!$P:$P),0),"")</f>
        <v/>
      </c>
      <c r="M799" s="7" t="str">
        <f>IFERROR(ROUND(AVERAGEIF('Week 4 - Making'!$B:$B,'Product List'!$A799,'Week 4 - Making'!$P:$P),0),"")</f>
        <v/>
      </c>
      <c r="N799" s="7" t="str">
        <f>IFERROR(ROUND(AVERAGEIF('Week 5 - Making'!$B:$B,'Product List'!$A799,'Week 5 - Making'!$P:$P),0),"")</f>
        <v/>
      </c>
      <c r="O799" s="7"/>
      <c r="P799" s="7">
        <f t="array" ref="P799">iferror(xlookup(C799,'Product Families'!A:A,'Product Families'!S:S),"")</f>
        <v>0</v>
      </c>
    </row>
    <row r="800" ht="14.25" customHeight="1">
      <c r="A800" s="138" t="s">
        <v>2436</v>
      </c>
      <c r="B800" s="270" t="s">
        <v>2435</v>
      </c>
      <c r="C800" s="138" t="s">
        <v>285</v>
      </c>
      <c r="D800" s="7">
        <f t="array" ref="D800">IFERROR(XLOOKUP($C800,'Product Families'!$A:$A,'Product Families'!$D:$D),"")</f>
        <v>130</v>
      </c>
      <c r="E800" s="7">
        <f t="array" ref="E800">IFERROR(XLOOKUP($C800,'Product Families'!$A:$A,'Product Families'!$E:$E),"")</f>
        <v>133</v>
      </c>
      <c r="F800" s="7">
        <f t="array" ref="F800">IFERROR(XLOOKUP($C800,'Product Families'!$A:$A,'Product Families'!$F:$F),"")</f>
        <v>144</v>
      </c>
      <c r="G800" s="7">
        <f t="array" ref="G800">IFERROR(XLOOKUP($C800,'Product Families'!$A:$A,'Product Families'!$G:$G),"")</f>
        <v>154</v>
      </c>
      <c r="J800" s="7" t="str">
        <f>IFERROR(ROUND(AVERAGEIF('Week 1 - Making'!$B:$B,'Product List'!$A800,'Week 1 - Making'!$P:$P),0),"")</f>
        <v/>
      </c>
      <c r="K800" s="7" t="str">
        <f>IFERROR(ROUND(AVERAGEIF('Week 2 - Making'!$B:$B,'Product List'!$A800,'Week 2 - Making'!$P:$P),0),"")</f>
        <v/>
      </c>
      <c r="L800" s="263" t="str">
        <f>IFERROR(ROUND(AVERAGEIF('Week 3 - Making'!$B:$B,'Product List'!$A800,'Week 3 - Making'!$P:$P),0),"")</f>
        <v/>
      </c>
      <c r="M800" s="7" t="str">
        <f>IFERROR(ROUND(AVERAGEIF('Week 4 - Making'!$B:$B,'Product List'!$A800,'Week 4 - Making'!$P:$P),0),"")</f>
        <v/>
      </c>
      <c r="N800" s="7" t="str">
        <f>IFERROR(ROUND(AVERAGEIF('Week 5 - Making'!$B:$B,'Product List'!$A800,'Week 5 - Making'!$P:$P),0),"")</f>
        <v/>
      </c>
      <c r="O800" s="7"/>
      <c r="P800" s="7">
        <f t="array" ref="P800">iferror(xlookup(C800,'Product Families'!A:A,'Product Families'!S:S),"")</f>
        <v>0</v>
      </c>
    </row>
    <row r="801" ht="14.25" customHeight="1">
      <c r="A801" s="138" t="s">
        <v>2437</v>
      </c>
      <c r="B801" s="270" t="s">
        <v>2435</v>
      </c>
      <c r="C801" s="138" t="s">
        <v>288</v>
      </c>
      <c r="D801" s="7">
        <f t="array" ref="D801">IFERROR(XLOOKUP($C801,'Product Families'!$A:$A,'Product Families'!$D:$D),"")</f>
        <v>65</v>
      </c>
      <c r="E801" s="7">
        <f t="array" ref="E801">IFERROR(XLOOKUP($C801,'Product Families'!$A:$A,'Product Families'!$E:$E),"")</f>
        <v>67</v>
      </c>
      <c r="F801" s="7">
        <f t="array" ref="F801">IFERROR(XLOOKUP($C801,'Product Families'!$A:$A,'Product Families'!$F:$F),"")</f>
        <v>72</v>
      </c>
      <c r="G801" s="7">
        <f t="array" ref="G801">IFERROR(XLOOKUP($C801,'Product Families'!$A:$A,'Product Families'!$G:$G),"")</f>
        <v>77</v>
      </c>
      <c r="J801" s="7" t="str">
        <f>IFERROR(ROUND(AVERAGEIF('Week 1 - Making'!$B:$B,'Product List'!$A801,'Week 1 - Making'!$P:$P),0),"")</f>
        <v/>
      </c>
      <c r="K801" s="7" t="str">
        <f>IFERROR(ROUND(AVERAGEIF('Week 2 - Making'!$B:$B,'Product List'!$A801,'Week 2 - Making'!$P:$P),0),"")</f>
        <v/>
      </c>
      <c r="L801" s="263" t="str">
        <f>IFERROR(ROUND(AVERAGEIF('Week 3 - Making'!$B:$B,'Product List'!$A801,'Week 3 - Making'!$P:$P),0),"")</f>
        <v/>
      </c>
      <c r="M801" s="7" t="str">
        <f>IFERROR(ROUND(AVERAGEIF('Week 4 - Making'!$B:$B,'Product List'!$A801,'Week 4 - Making'!$P:$P),0),"")</f>
        <v/>
      </c>
      <c r="N801" s="7" t="str">
        <f>IFERROR(ROUND(AVERAGEIF('Week 5 - Making'!$B:$B,'Product List'!$A801,'Week 5 - Making'!$P:$P),0),"")</f>
        <v/>
      </c>
      <c r="O801" s="7"/>
      <c r="P801" s="7">
        <f t="array" ref="P801">iferror(xlookup(C801,'Product Families'!A:A,'Product Families'!S:S),"")</f>
        <v>0</v>
      </c>
    </row>
    <row r="802" ht="14.25" customHeight="1">
      <c r="A802" s="122" t="s">
        <v>2438</v>
      </c>
      <c r="B802" s="270" t="s">
        <v>2439</v>
      </c>
      <c r="C802" s="122" t="s">
        <v>283</v>
      </c>
      <c r="D802" s="7">
        <f t="array" ref="D802">IFERROR(XLOOKUP($C802,'Product Families'!$A:$A,'Product Families'!$D:$D),"")</f>
        <v>43</v>
      </c>
      <c r="E802" s="7">
        <f t="array" ref="E802">IFERROR(XLOOKUP($C802,'Product Families'!$A:$A,'Product Families'!$E:$E),"")</f>
        <v>44</v>
      </c>
      <c r="F802" s="7">
        <f t="array" ref="F802">IFERROR(XLOOKUP($C802,'Product Families'!$A:$A,'Product Families'!$F:$F),"")</f>
        <v>48</v>
      </c>
      <c r="G802" s="7">
        <f t="array" ref="G802">IFERROR(XLOOKUP($C802,'Product Families'!$A:$A,'Product Families'!$G:$G),"")</f>
        <v>51</v>
      </c>
      <c r="J802" s="7" t="str">
        <f>IFERROR(ROUND(AVERAGEIF('Week 1 - Making'!$B:$B,'Product List'!$A802,'Week 1 - Making'!$P:$P),0),"")</f>
        <v/>
      </c>
      <c r="K802" s="7" t="str">
        <f>IFERROR(ROUND(AVERAGEIF('Week 2 - Making'!$B:$B,'Product List'!$A802,'Week 2 - Making'!$P:$P),0),"")</f>
        <v/>
      </c>
      <c r="L802" s="263" t="str">
        <f>IFERROR(ROUND(AVERAGEIF('Week 3 - Making'!$B:$B,'Product List'!$A802,'Week 3 - Making'!$P:$P),0),"")</f>
        <v/>
      </c>
      <c r="M802" s="7" t="str">
        <f>IFERROR(ROUND(AVERAGEIF('Week 4 - Making'!$B:$B,'Product List'!$A802,'Week 4 - Making'!$P:$P),0),"")</f>
        <v/>
      </c>
      <c r="N802" s="7" t="str">
        <f>IFERROR(ROUND(AVERAGEIF('Week 5 - Making'!$B:$B,'Product List'!$A802,'Week 5 - Making'!$P:$P),0),"")</f>
        <v/>
      </c>
      <c r="O802" s="7"/>
      <c r="P802" s="7">
        <f t="array" ref="P802">iferror(xlookup(C802,'Product Families'!A:A,'Product Families'!S:S),"")</f>
        <v>0</v>
      </c>
    </row>
    <row r="803" ht="14.25" customHeight="1">
      <c r="A803" s="138" t="s">
        <v>2440</v>
      </c>
      <c r="B803" s="270" t="s">
        <v>2439</v>
      </c>
      <c r="C803" s="138" t="s">
        <v>285</v>
      </c>
      <c r="D803" s="7">
        <f t="array" ref="D803">IFERROR(XLOOKUP($C803,'Product Families'!$A:$A,'Product Families'!$D:$D),"")</f>
        <v>130</v>
      </c>
      <c r="E803" s="7">
        <f t="array" ref="E803">IFERROR(XLOOKUP($C803,'Product Families'!$A:$A,'Product Families'!$E:$E),"")</f>
        <v>133</v>
      </c>
      <c r="F803" s="7">
        <f t="array" ref="F803">IFERROR(XLOOKUP($C803,'Product Families'!$A:$A,'Product Families'!$F:$F),"")</f>
        <v>144</v>
      </c>
      <c r="G803" s="7">
        <f t="array" ref="G803">IFERROR(XLOOKUP($C803,'Product Families'!$A:$A,'Product Families'!$G:$G),"")</f>
        <v>154</v>
      </c>
      <c r="J803" s="7" t="str">
        <f>IFERROR(ROUND(AVERAGEIF('Week 1 - Making'!$B:$B,'Product List'!$A803,'Week 1 - Making'!$P:$P),0),"")</f>
        <v/>
      </c>
      <c r="K803" s="7" t="str">
        <f>IFERROR(ROUND(AVERAGEIF('Week 2 - Making'!$B:$B,'Product List'!$A803,'Week 2 - Making'!$P:$P),0),"")</f>
        <v/>
      </c>
      <c r="L803" s="263" t="str">
        <f>IFERROR(ROUND(AVERAGEIF('Week 3 - Making'!$B:$B,'Product List'!$A803,'Week 3 - Making'!$P:$P),0),"")</f>
        <v/>
      </c>
      <c r="M803" s="7" t="str">
        <f>IFERROR(ROUND(AVERAGEIF('Week 4 - Making'!$B:$B,'Product List'!$A803,'Week 4 - Making'!$P:$P),0),"")</f>
        <v/>
      </c>
      <c r="N803" s="7" t="str">
        <f>IFERROR(ROUND(AVERAGEIF('Week 5 - Making'!$B:$B,'Product List'!$A803,'Week 5 - Making'!$P:$P),0),"")</f>
        <v/>
      </c>
      <c r="O803" s="7"/>
      <c r="P803" s="7">
        <f t="array" ref="P803">iferror(xlookup(C803,'Product Families'!A:A,'Product Families'!S:S),"")</f>
        <v>0</v>
      </c>
    </row>
    <row r="804" ht="14.25" customHeight="1">
      <c r="A804" s="138" t="s">
        <v>2441</v>
      </c>
      <c r="B804" s="270" t="s">
        <v>2439</v>
      </c>
      <c r="C804" s="138" t="s">
        <v>288</v>
      </c>
      <c r="D804" s="7">
        <f t="array" ref="D804">IFERROR(XLOOKUP($C804,'Product Families'!$A:$A,'Product Families'!$D:$D),"")</f>
        <v>65</v>
      </c>
      <c r="E804" s="7">
        <f t="array" ref="E804">IFERROR(XLOOKUP($C804,'Product Families'!$A:$A,'Product Families'!$E:$E),"")</f>
        <v>67</v>
      </c>
      <c r="F804" s="7">
        <f t="array" ref="F804">IFERROR(XLOOKUP($C804,'Product Families'!$A:$A,'Product Families'!$F:$F),"")</f>
        <v>72</v>
      </c>
      <c r="G804" s="7">
        <f t="array" ref="G804">IFERROR(XLOOKUP($C804,'Product Families'!$A:$A,'Product Families'!$G:$G),"")</f>
        <v>77</v>
      </c>
      <c r="J804" s="7" t="str">
        <f>IFERROR(ROUND(AVERAGEIF('Week 1 - Making'!$B:$B,'Product List'!$A804,'Week 1 - Making'!$P:$P),0),"")</f>
        <v/>
      </c>
      <c r="K804" s="7" t="str">
        <f>IFERROR(ROUND(AVERAGEIF('Week 2 - Making'!$B:$B,'Product List'!$A804,'Week 2 - Making'!$P:$P),0),"")</f>
        <v/>
      </c>
      <c r="L804" s="263" t="str">
        <f>IFERROR(ROUND(AVERAGEIF('Week 3 - Making'!$B:$B,'Product List'!$A804,'Week 3 - Making'!$P:$P),0),"")</f>
        <v/>
      </c>
      <c r="M804" s="7" t="str">
        <f>IFERROR(ROUND(AVERAGEIF('Week 4 - Making'!$B:$B,'Product List'!$A804,'Week 4 - Making'!$P:$P),0),"")</f>
        <v/>
      </c>
      <c r="N804" s="7" t="str">
        <f>IFERROR(ROUND(AVERAGEIF('Week 5 - Making'!$B:$B,'Product List'!$A804,'Week 5 - Making'!$P:$P),0),"")</f>
        <v/>
      </c>
      <c r="O804" s="7"/>
      <c r="P804" s="7">
        <f t="array" ref="P804">iferror(xlookup(C804,'Product Families'!A:A,'Product Families'!S:S),"")</f>
        <v>0</v>
      </c>
    </row>
    <row r="805" ht="14.25" customHeight="1">
      <c r="A805" s="122" t="s">
        <v>2442</v>
      </c>
      <c r="B805" s="270" t="s">
        <v>2443</v>
      </c>
      <c r="C805" s="122" t="s">
        <v>293</v>
      </c>
      <c r="D805" s="7">
        <f t="array" ref="D805">IFERROR(XLOOKUP($C805,'Product Families'!$A:$A,'Product Families'!$D:$D),"")</f>
        <v>43</v>
      </c>
      <c r="E805" s="7">
        <f t="array" ref="E805">IFERROR(XLOOKUP($C805,'Product Families'!$A:$A,'Product Families'!$E:$E),"")</f>
        <v>44</v>
      </c>
      <c r="F805" s="7">
        <f t="array" ref="F805">IFERROR(XLOOKUP($C805,'Product Families'!$A:$A,'Product Families'!$F:$F),"")</f>
        <v>48</v>
      </c>
      <c r="G805" s="7">
        <f t="array" ref="G805">IFERROR(XLOOKUP($C805,'Product Families'!$A:$A,'Product Families'!$G:$G),"")</f>
        <v>51</v>
      </c>
      <c r="J805" s="7" t="str">
        <f>IFERROR(ROUND(AVERAGEIF('Week 1 - Making'!$B:$B,'Product List'!$A805,'Week 1 - Making'!$P:$P),0),"")</f>
        <v/>
      </c>
      <c r="K805" s="7" t="str">
        <f>IFERROR(ROUND(AVERAGEIF('Week 2 - Making'!$B:$B,'Product List'!$A805,'Week 2 - Making'!$P:$P),0),"")</f>
        <v/>
      </c>
      <c r="L805" s="263" t="str">
        <f>IFERROR(ROUND(AVERAGEIF('Week 3 - Making'!$B:$B,'Product List'!$A805,'Week 3 - Making'!$P:$P),0),"")</f>
        <v/>
      </c>
      <c r="M805" s="7" t="str">
        <f>IFERROR(ROUND(AVERAGEIF('Week 4 - Making'!$B:$B,'Product List'!$A805,'Week 4 - Making'!$P:$P),0),"")</f>
        <v/>
      </c>
      <c r="N805" s="7" t="str">
        <f>IFERROR(ROUND(AVERAGEIF('Week 5 - Making'!$B:$B,'Product List'!$A805,'Week 5 - Making'!$P:$P),0),"")</f>
        <v/>
      </c>
      <c r="O805" s="7"/>
      <c r="P805" s="7">
        <f t="array" ref="P805">iferror(xlookup(C805,'Product Families'!A:A,'Product Families'!S:S),"")</f>
        <v>0</v>
      </c>
    </row>
    <row r="806" ht="14.25" customHeight="1">
      <c r="A806" s="138" t="s">
        <v>2444</v>
      </c>
      <c r="B806" s="270" t="s">
        <v>2443</v>
      </c>
      <c r="C806" s="138" t="s">
        <v>296</v>
      </c>
      <c r="D806" s="7">
        <f t="array" ref="D806">IFERROR(XLOOKUP($C806,'Product Families'!$A:$A,'Product Families'!$D:$D),"")</f>
        <v>130</v>
      </c>
      <c r="E806" s="7">
        <f t="array" ref="E806">IFERROR(XLOOKUP($C806,'Product Families'!$A:$A,'Product Families'!$E:$E),"")</f>
        <v>133</v>
      </c>
      <c r="F806" s="7">
        <f t="array" ref="F806">IFERROR(XLOOKUP($C806,'Product Families'!$A:$A,'Product Families'!$F:$F),"")</f>
        <v>144</v>
      </c>
      <c r="G806" s="7">
        <f t="array" ref="G806">IFERROR(XLOOKUP($C806,'Product Families'!$A:$A,'Product Families'!$G:$G),"")</f>
        <v>154</v>
      </c>
      <c r="J806" s="7" t="str">
        <f>IFERROR(ROUND(AVERAGEIF('Week 1 - Making'!$B:$B,'Product List'!$A806,'Week 1 - Making'!$P:$P),0),"")</f>
        <v/>
      </c>
      <c r="K806" s="7" t="str">
        <f>IFERROR(ROUND(AVERAGEIF('Week 2 - Making'!$B:$B,'Product List'!$A806,'Week 2 - Making'!$P:$P),0),"")</f>
        <v/>
      </c>
      <c r="L806" s="263" t="str">
        <f>IFERROR(ROUND(AVERAGEIF('Week 3 - Making'!$B:$B,'Product List'!$A806,'Week 3 - Making'!$P:$P),0),"")</f>
        <v/>
      </c>
      <c r="M806" s="7" t="str">
        <f>IFERROR(ROUND(AVERAGEIF('Week 4 - Making'!$B:$B,'Product List'!$A806,'Week 4 - Making'!$P:$P),0),"")</f>
        <v/>
      </c>
      <c r="N806" s="7" t="str">
        <f>IFERROR(ROUND(AVERAGEIF('Week 5 - Making'!$B:$B,'Product List'!$A806,'Week 5 - Making'!$P:$P),0),"")</f>
        <v/>
      </c>
      <c r="O806" s="7"/>
      <c r="P806" s="7">
        <f t="array" ref="P806">iferror(xlookup(C806,'Product Families'!A:A,'Product Families'!S:S),"")</f>
        <v>0</v>
      </c>
    </row>
    <row r="807" ht="14.25" customHeight="1">
      <c r="A807" s="138" t="s">
        <v>2445</v>
      </c>
      <c r="B807" s="270" t="s">
        <v>2443</v>
      </c>
      <c r="C807" s="138" t="s">
        <v>299</v>
      </c>
      <c r="D807" s="7">
        <f t="array" ref="D807">IFERROR(XLOOKUP($C807,'Product Families'!$A:$A,'Product Families'!$D:$D),"")</f>
        <v>65</v>
      </c>
      <c r="E807" s="7">
        <f t="array" ref="E807">IFERROR(XLOOKUP($C807,'Product Families'!$A:$A,'Product Families'!$E:$E),"")</f>
        <v>67</v>
      </c>
      <c r="F807" s="7">
        <f t="array" ref="F807">IFERROR(XLOOKUP($C807,'Product Families'!$A:$A,'Product Families'!$F:$F),"")</f>
        <v>72</v>
      </c>
      <c r="G807" s="7">
        <f t="array" ref="G807">IFERROR(XLOOKUP($C807,'Product Families'!$A:$A,'Product Families'!$G:$G),"")</f>
        <v>77</v>
      </c>
      <c r="J807" s="7" t="str">
        <f>IFERROR(ROUND(AVERAGEIF('Week 1 - Making'!$B:$B,'Product List'!$A807,'Week 1 - Making'!$P:$P),0),"")</f>
        <v/>
      </c>
      <c r="K807" s="7" t="str">
        <f>IFERROR(ROUND(AVERAGEIF('Week 2 - Making'!$B:$B,'Product List'!$A807,'Week 2 - Making'!$P:$P),0),"")</f>
        <v/>
      </c>
      <c r="L807" s="263" t="str">
        <f>IFERROR(ROUND(AVERAGEIF('Week 3 - Making'!$B:$B,'Product List'!$A807,'Week 3 - Making'!$P:$P),0),"")</f>
        <v/>
      </c>
      <c r="M807" s="7" t="str">
        <f>IFERROR(ROUND(AVERAGEIF('Week 4 - Making'!$B:$B,'Product List'!$A807,'Week 4 - Making'!$P:$P),0),"")</f>
        <v/>
      </c>
      <c r="N807" s="7" t="str">
        <f>IFERROR(ROUND(AVERAGEIF('Week 5 - Making'!$B:$B,'Product List'!$A807,'Week 5 - Making'!$P:$P),0),"")</f>
        <v/>
      </c>
      <c r="O807" s="7"/>
      <c r="P807" s="7">
        <f t="array" ref="P807">iferror(xlookup(C807,'Product Families'!A:A,'Product Families'!S:S),"")</f>
        <v>0</v>
      </c>
    </row>
    <row r="808" ht="14.25" customHeight="1">
      <c r="A808" s="138" t="s">
        <v>2446</v>
      </c>
      <c r="B808" s="270" t="s">
        <v>2447</v>
      </c>
      <c r="C808" s="122" t="s">
        <v>293</v>
      </c>
      <c r="D808" s="7">
        <f t="array" ref="D808">IFERROR(XLOOKUP($C808,'Product Families'!$A:$A,'Product Families'!$D:$D),"")</f>
        <v>43</v>
      </c>
      <c r="E808" s="7">
        <f t="array" ref="E808">IFERROR(XLOOKUP($C808,'Product Families'!$A:$A,'Product Families'!$E:$E),"")</f>
        <v>44</v>
      </c>
      <c r="F808" s="7">
        <f t="array" ref="F808">IFERROR(XLOOKUP($C808,'Product Families'!$A:$A,'Product Families'!$F:$F),"")</f>
        <v>48</v>
      </c>
      <c r="G808" s="7">
        <f t="array" ref="G808">IFERROR(XLOOKUP($C808,'Product Families'!$A:$A,'Product Families'!$G:$G),"")</f>
        <v>51</v>
      </c>
      <c r="J808" s="7" t="str">
        <f>IFERROR(ROUND(AVERAGEIF('Week 1 - Making'!$B:$B,'Product List'!$A808,'Week 1 - Making'!$P:$P),0),"")</f>
        <v/>
      </c>
      <c r="K808" s="7" t="str">
        <f>IFERROR(ROUND(AVERAGEIF('Week 2 - Making'!$B:$B,'Product List'!$A808,'Week 2 - Making'!$P:$P),0),"")</f>
        <v/>
      </c>
      <c r="L808" s="263" t="str">
        <f>IFERROR(ROUND(AVERAGEIF('Week 3 - Making'!$B:$B,'Product List'!$A808,'Week 3 - Making'!$P:$P),0),"")</f>
        <v/>
      </c>
      <c r="M808" s="7" t="str">
        <f>IFERROR(ROUND(AVERAGEIF('Week 4 - Making'!$B:$B,'Product List'!$A808,'Week 4 - Making'!$P:$P),0),"")</f>
        <v/>
      </c>
      <c r="N808" s="7" t="str">
        <f>IFERROR(ROUND(AVERAGEIF('Week 5 - Making'!$B:$B,'Product List'!$A808,'Week 5 - Making'!$P:$P),0),"")</f>
        <v/>
      </c>
      <c r="O808" s="7"/>
      <c r="P808" s="7">
        <f t="array" ref="P808">iferror(xlookup(C808,'Product Families'!A:A,'Product Families'!S:S),"")</f>
        <v>0</v>
      </c>
    </row>
    <row r="809" ht="14.25" customHeight="1">
      <c r="A809" s="138" t="s">
        <v>2448</v>
      </c>
      <c r="B809" s="270" t="s">
        <v>2447</v>
      </c>
      <c r="C809" s="138" t="s">
        <v>296</v>
      </c>
      <c r="D809" s="7">
        <f t="array" ref="D809">IFERROR(XLOOKUP($C809,'Product Families'!$A:$A,'Product Families'!$D:$D),"")</f>
        <v>130</v>
      </c>
      <c r="E809" s="7">
        <f t="array" ref="E809">IFERROR(XLOOKUP($C809,'Product Families'!$A:$A,'Product Families'!$E:$E),"")</f>
        <v>133</v>
      </c>
      <c r="F809" s="7">
        <f t="array" ref="F809">IFERROR(XLOOKUP($C809,'Product Families'!$A:$A,'Product Families'!$F:$F),"")</f>
        <v>144</v>
      </c>
      <c r="G809" s="7">
        <f t="array" ref="G809">IFERROR(XLOOKUP($C809,'Product Families'!$A:$A,'Product Families'!$G:$G),"")</f>
        <v>154</v>
      </c>
      <c r="J809" s="7" t="str">
        <f>IFERROR(ROUND(AVERAGEIF('Week 1 - Making'!$B:$B,'Product List'!$A809,'Week 1 - Making'!$P:$P),0),"")</f>
        <v/>
      </c>
      <c r="K809" s="7" t="str">
        <f>IFERROR(ROUND(AVERAGEIF('Week 2 - Making'!$B:$B,'Product List'!$A809,'Week 2 - Making'!$P:$P),0),"")</f>
        <v/>
      </c>
      <c r="L809" s="263" t="str">
        <f>IFERROR(ROUND(AVERAGEIF('Week 3 - Making'!$B:$B,'Product List'!$A809,'Week 3 - Making'!$P:$P),0),"")</f>
        <v/>
      </c>
      <c r="M809" s="7" t="str">
        <f>IFERROR(ROUND(AVERAGEIF('Week 4 - Making'!$B:$B,'Product List'!$A809,'Week 4 - Making'!$P:$P),0),"")</f>
        <v/>
      </c>
      <c r="N809" s="7" t="str">
        <f>IFERROR(ROUND(AVERAGEIF('Week 5 - Making'!$B:$B,'Product List'!$A809,'Week 5 - Making'!$P:$P),0),"")</f>
        <v/>
      </c>
      <c r="O809" s="7"/>
      <c r="P809" s="7">
        <f t="array" ref="P809">iferror(xlookup(C809,'Product Families'!A:A,'Product Families'!S:S),"")</f>
        <v>0</v>
      </c>
    </row>
    <row r="810" ht="14.25" customHeight="1">
      <c r="A810" s="138" t="s">
        <v>2449</v>
      </c>
      <c r="B810" s="270" t="s">
        <v>2447</v>
      </c>
      <c r="C810" s="138" t="s">
        <v>299</v>
      </c>
      <c r="D810" s="7">
        <f t="array" ref="D810">IFERROR(XLOOKUP($C810,'Product Families'!$A:$A,'Product Families'!$D:$D),"")</f>
        <v>65</v>
      </c>
      <c r="E810" s="7">
        <f t="array" ref="E810">IFERROR(XLOOKUP($C810,'Product Families'!$A:$A,'Product Families'!$E:$E),"")</f>
        <v>67</v>
      </c>
      <c r="F810" s="7">
        <f t="array" ref="F810">IFERROR(XLOOKUP($C810,'Product Families'!$A:$A,'Product Families'!$F:$F),"")</f>
        <v>72</v>
      </c>
      <c r="G810" s="7">
        <f t="array" ref="G810">IFERROR(XLOOKUP($C810,'Product Families'!$A:$A,'Product Families'!$G:$G),"")</f>
        <v>77</v>
      </c>
      <c r="J810" s="7" t="str">
        <f>IFERROR(ROUND(AVERAGEIF('Week 1 - Making'!$B:$B,'Product List'!$A810,'Week 1 - Making'!$P:$P),0),"")</f>
        <v/>
      </c>
      <c r="K810" s="7" t="str">
        <f>IFERROR(ROUND(AVERAGEIF('Week 2 - Making'!$B:$B,'Product List'!$A810,'Week 2 - Making'!$P:$P),0),"")</f>
        <v/>
      </c>
      <c r="L810" s="263" t="str">
        <f>IFERROR(ROUND(AVERAGEIF('Week 3 - Making'!$B:$B,'Product List'!$A810,'Week 3 - Making'!$P:$P),0),"")</f>
        <v/>
      </c>
      <c r="M810" s="7" t="str">
        <f>IFERROR(ROUND(AVERAGEIF('Week 4 - Making'!$B:$B,'Product List'!$A810,'Week 4 - Making'!$P:$P),0),"")</f>
        <v/>
      </c>
      <c r="N810" s="7" t="str">
        <f>IFERROR(ROUND(AVERAGEIF('Week 5 - Making'!$B:$B,'Product List'!$A810,'Week 5 - Making'!$P:$P),0),"")</f>
        <v/>
      </c>
      <c r="O810" s="7"/>
      <c r="P810" s="7">
        <f t="array" ref="P810">iferror(xlookup(C810,'Product Families'!A:A,'Product Families'!S:S),"")</f>
        <v>0</v>
      </c>
    </row>
    <row r="811" ht="14.25" customHeight="1">
      <c r="A811" s="138" t="s">
        <v>2450</v>
      </c>
      <c r="B811" s="270" t="s">
        <v>2451</v>
      </c>
      <c r="C811" s="138" t="s">
        <v>293</v>
      </c>
      <c r="D811" s="7">
        <f t="array" ref="D811">IFERROR(XLOOKUP($C811,'Product Families'!$A:$A,'Product Families'!$D:$D),"")</f>
        <v>43</v>
      </c>
      <c r="E811" s="7">
        <f t="array" ref="E811">IFERROR(XLOOKUP($C811,'Product Families'!$A:$A,'Product Families'!$E:$E),"")</f>
        <v>44</v>
      </c>
      <c r="F811" s="7">
        <f t="array" ref="F811">IFERROR(XLOOKUP($C811,'Product Families'!$A:$A,'Product Families'!$F:$F),"")</f>
        <v>48</v>
      </c>
      <c r="G811" s="7">
        <f t="array" ref="G811">IFERROR(XLOOKUP($C811,'Product Families'!$A:$A,'Product Families'!$G:$G),"")</f>
        <v>51</v>
      </c>
      <c r="J811" s="7" t="str">
        <f>IFERROR(ROUND(AVERAGEIF('Week 1 - Making'!$B:$B,'Product List'!$A811,'Week 1 - Making'!$P:$P),0),"")</f>
        <v/>
      </c>
      <c r="K811" s="7" t="str">
        <f>IFERROR(ROUND(AVERAGEIF('Week 2 - Making'!$B:$B,'Product List'!$A811,'Week 2 - Making'!$P:$P),0),"")</f>
        <v/>
      </c>
      <c r="L811" s="263" t="str">
        <f>IFERROR(ROUND(AVERAGEIF('Week 3 - Making'!$B:$B,'Product List'!$A811,'Week 3 - Making'!$P:$P),0),"")</f>
        <v/>
      </c>
      <c r="M811" s="7" t="str">
        <f>IFERROR(ROUND(AVERAGEIF('Week 4 - Making'!$B:$B,'Product List'!$A811,'Week 4 - Making'!$P:$P),0),"")</f>
        <v/>
      </c>
      <c r="N811" s="7" t="str">
        <f>IFERROR(ROUND(AVERAGEIF('Week 5 - Making'!$B:$B,'Product List'!$A811,'Week 5 - Making'!$P:$P),0),"")</f>
        <v/>
      </c>
      <c r="O811" s="7"/>
      <c r="P811" s="7">
        <f t="array" ref="P811">iferror(xlookup(C811,'Product Families'!A:A,'Product Families'!S:S),"")</f>
        <v>0</v>
      </c>
    </row>
    <row r="812" ht="14.25" customHeight="1">
      <c r="A812" s="138" t="s">
        <v>2452</v>
      </c>
      <c r="B812" s="270" t="s">
        <v>2451</v>
      </c>
      <c r="C812" s="138" t="s">
        <v>296</v>
      </c>
      <c r="D812" s="7">
        <f t="array" ref="D812">IFERROR(XLOOKUP($C812,'Product Families'!$A:$A,'Product Families'!$D:$D),"")</f>
        <v>130</v>
      </c>
      <c r="E812" s="7">
        <f t="array" ref="E812">IFERROR(XLOOKUP($C812,'Product Families'!$A:$A,'Product Families'!$E:$E),"")</f>
        <v>133</v>
      </c>
      <c r="F812" s="7">
        <f t="array" ref="F812">IFERROR(XLOOKUP($C812,'Product Families'!$A:$A,'Product Families'!$F:$F),"")</f>
        <v>144</v>
      </c>
      <c r="G812" s="7">
        <f t="array" ref="G812">IFERROR(XLOOKUP($C812,'Product Families'!$A:$A,'Product Families'!$G:$G),"")</f>
        <v>154</v>
      </c>
      <c r="J812" s="7" t="str">
        <f>IFERROR(ROUND(AVERAGEIF('Week 1 - Making'!$B:$B,'Product List'!$A812,'Week 1 - Making'!$P:$P),0),"")</f>
        <v/>
      </c>
      <c r="K812" s="7" t="str">
        <f>IFERROR(ROUND(AVERAGEIF('Week 2 - Making'!$B:$B,'Product List'!$A812,'Week 2 - Making'!$P:$P),0),"")</f>
        <v/>
      </c>
      <c r="L812" s="263" t="str">
        <f>IFERROR(ROUND(AVERAGEIF('Week 3 - Making'!$B:$B,'Product List'!$A812,'Week 3 - Making'!$P:$P),0),"")</f>
        <v/>
      </c>
      <c r="M812" s="7" t="str">
        <f>IFERROR(ROUND(AVERAGEIF('Week 4 - Making'!$B:$B,'Product List'!$A812,'Week 4 - Making'!$P:$P),0),"")</f>
        <v/>
      </c>
      <c r="N812" s="7" t="str">
        <f>IFERROR(ROUND(AVERAGEIF('Week 5 - Making'!$B:$B,'Product List'!$A812,'Week 5 - Making'!$P:$P),0),"")</f>
        <v/>
      </c>
      <c r="O812" s="7"/>
      <c r="P812" s="7">
        <f t="array" ref="P812">iferror(xlookup(C812,'Product Families'!A:A,'Product Families'!S:S),"")</f>
        <v>0</v>
      </c>
    </row>
    <row r="813" ht="14.25" customHeight="1">
      <c r="A813" s="138" t="s">
        <v>2453</v>
      </c>
      <c r="B813" s="270" t="s">
        <v>2451</v>
      </c>
      <c r="C813" s="138" t="s">
        <v>299</v>
      </c>
      <c r="D813" s="7">
        <f t="array" ref="D813">IFERROR(XLOOKUP($C813,'Product Families'!$A:$A,'Product Families'!$D:$D),"")</f>
        <v>65</v>
      </c>
      <c r="E813" s="7">
        <f t="array" ref="E813">IFERROR(XLOOKUP($C813,'Product Families'!$A:$A,'Product Families'!$E:$E),"")</f>
        <v>67</v>
      </c>
      <c r="F813" s="7">
        <f t="array" ref="F813">IFERROR(XLOOKUP($C813,'Product Families'!$A:$A,'Product Families'!$F:$F),"")</f>
        <v>72</v>
      </c>
      <c r="G813" s="7">
        <f t="array" ref="G813">IFERROR(XLOOKUP($C813,'Product Families'!$A:$A,'Product Families'!$G:$G),"")</f>
        <v>77</v>
      </c>
      <c r="J813" s="7" t="str">
        <f>IFERROR(ROUND(AVERAGEIF('Week 1 - Making'!$B:$B,'Product List'!$A813,'Week 1 - Making'!$P:$P),0),"")</f>
        <v/>
      </c>
      <c r="K813" s="7" t="str">
        <f>IFERROR(ROUND(AVERAGEIF('Week 2 - Making'!$B:$B,'Product List'!$A813,'Week 2 - Making'!$P:$P),0),"")</f>
        <v/>
      </c>
      <c r="L813" s="263" t="str">
        <f>IFERROR(ROUND(AVERAGEIF('Week 3 - Making'!$B:$B,'Product List'!$A813,'Week 3 - Making'!$P:$P),0),"")</f>
        <v/>
      </c>
      <c r="M813" s="7" t="str">
        <f>IFERROR(ROUND(AVERAGEIF('Week 4 - Making'!$B:$B,'Product List'!$A813,'Week 4 - Making'!$P:$P),0),"")</f>
        <v/>
      </c>
      <c r="N813" s="7" t="str">
        <f>IFERROR(ROUND(AVERAGEIF('Week 5 - Making'!$B:$B,'Product List'!$A813,'Week 5 - Making'!$P:$P),0),"")</f>
        <v/>
      </c>
      <c r="O813" s="7"/>
      <c r="P813" s="7">
        <f t="array" ref="P813">iferror(xlookup(C813,'Product Families'!A:A,'Product Families'!S:S),"")</f>
        <v>0</v>
      </c>
    </row>
    <row r="814" ht="14.25" customHeight="1">
      <c r="A814" s="138" t="s">
        <v>2454</v>
      </c>
      <c r="B814" s="270" t="s">
        <v>2455</v>
      </c>
      <c r="C814" s="138" t="s">
        <v>293</v>
      </c>
      <c r="D814" s="7">
        <f t="array" ref="D814">IFERROR(XLOOKUP($C814,'Product Families'!$A:$A,'Product Families'!$D:$D),"")</f>
        <v>43</v>
      </c>
      <c r="E814" s="7">
        <f t="array" ref="E814">IFERROR(XLOOKUP($C814,'Product Families'!$A:$A,'Product Families'!$E:$E),"")</f>
        <v>44</v>
      </c>
      <c r="F814" s="7">
        <f t="array" ref="F814">IFERROR(XLOOKUP($C814,'Product Families'!$A:$A,'Product Families'!$F:$F),"")</f>
        <v>48</v>
      </c>
      <c r="G814" s="7">
        <f t="array" ref="G814">IFERROR(XLOOKUP($C814,'Product Families'!$A:$A,'Product Families'!$G:$G),"")</f>
        <v>51</v>
      </c>
      <c r="J814" s="7" t="str">
        <f>IFERROR(ROUND(AVERAGEIF('Week 1 - Making'!$B:$B,'Product List'!$A814,'Week 1 - Making'!$P:$P),0),"")</f>
        <v/>
      </c>
      <c r="K814" s="7" t="str">
        <f>IFERROR(ROUND(AVERAGEIF('Week 2 - Making'!$B:$B,'Product List'!$A814,'Week 2 - Making'!$P:$P),0),"")</f>
        <v/>
      </c>
      <c r="L814" s="263" t="str">
        <f>IFERROR(ROUND(AVERAGEIF('Week 3 - Making'!$B:$B,'Product List'!$A814,'Week 3 - Making'!$P:$P),0),"")</f>
        <v/>
      </c>
      <c r="M814" s="7" t="str">
        <f>IFERROR(ROUND(AVERAGEIF('Week 4 - Making'!$B:$B,'Product List'!$A814,'Week 4 - Making'!$P:$P),0),"")</f>
        <v/>
      </c>
      <c r="N814" s="7" t="str">
        <f>IFERROR(ROUND(AVERAGEIF('Week 5 - Making'!$B:$B,'Product List'!$A814,'Week 5 - Making'!$P:$P),0),"")</f>
        <v/>
      </c>
      <c r="O814" s="7"/>
      <c r="P814" s="7">
        <f t="array" ref="P814">iferror(xlookup(C814,'Product Families'!A:A,'Product Families'!S:S),"")</f>
        <v>0</v>
      </c>
    </row>
    <row r="815" ht="14.25" customHeight="1">
      <c r="A815" s="138" t="s">
        <v>2456</v>
      </c>
      <c r="B815" s="270" t="s">
        <v>2455</v>
      </c>
      <c r="C815" s="138" t="s">
        <v>296</v>
      </c>
      <c r="D815" s="7">
        <f t="array" ref="D815">IFERROR(XLOOKUP($C815,'Product Families'!$A:$A,'Product Families'!$D:$D),"")</f>
        <v>130</v>
      </c>
      <c r="E815" s="7">
        <f t="array" ref="E815">IFERROR(XLOOKUP($C815,'Product Families'!$A:$A,'Product Families'!$E:$E),"")</f>
        <v>133</v>
      </c>
      <c r="F815" s="7">
        <f t="array" ref="F815">IFERROR(XLOOKUP($C815,'Product Families'!$A:$A,'Product Families'!$F:$F),"")</f>
        <v>144</v>
      </c>
      <c r="G815" s="7">
        <f t="array" ref="G815">IFERROR(XLOOKUP($C815,'Product Families'!$A:$A,'Product Families'!$G:$G),"")</f>
        <v>154</v>
      </c>
      <c r="J815" s="7" t="str">
        <f>IFERROR(ROUND(AVERAGEIF('Week 1 - Making'!$B:$B,'Product List'!$A815,'Week 1 - Making'!$P:$P),0),"")</f>
        <v/>
      </c>
      <c r="K815" s="7" t="str">
        <f>IFERROR(ROUND(AVERAGEIF('Week 2 - Making'!$B:$B,'Product List'!$A815,'Week 2 - Making'!$P:$P),0),"")</f>
        <v/>
      </c>
      <c r="L815" s="263" t="str">
        <f>IFERROR(ROUND(AVERAGEIF('Week 3 - Making'!$B:$B,'Product List'!$A815,'Week 3 - Making'!$P:$P),0),"")</f>
        <v/>
      </c>
      <c r="M815" s="7" t="str">
        <f>IFERROR(ROUND(AVERAGEIF('Week 4 - Making'!$B:$B,'Product List'!$A815,'Week 4 - Making'!$P:$P),0),"")</f>
        <v/>
      </c>
      <c r="N815" s="7" t="str">
        <f>IFERROR(ROUND(AVERAGEIF('Week 5 - Making'!$B:$B,'Product List'!$A815,'Week 5 - Making'!$P:$P),0),"")</f>
        <v/>
      </c>
      <c r="O815" s="7"/>
      <c r="P815" s="7">
        <f t="array" ref="P815">iferror(xlookup(C815,'Product Families'!A:A,'Product Families'!S:S),"")</f>
        <v>0</v>
      </c>
    </row>
    <row r="816" ht="14.25" customHeight="1">
      <c r="A816" s="138" t="s">
        <v>2457</v>
      </c>
      <c r="B816" s="270" t="s">
        <v>2455</v>
      </c>
      <c r="C816" s="138" t="s">
        <v>299</v>
      </c>
      <c r="D816" s="7">
        <f t="array" ref="D816">IFERROR(XLOOKUP($C816,'Product Families'!$A:$A,'Product Families'!$D:$D),"")</f>
        <v>65</v>
      </c>
      <c r="E816" s="7">
        <f t="array" ref="E816">IFERROR(XLOOKUP($C816,'Product Families'!$A:$A,'Product Families'!$E:$E),"")</f>
        <v>67</v>
      </c>
      <c r="F816" s="7">
        <f t="array" ref="F816">IFERROR(XLOOKUP($C816,'Product Families'!$A:$A,'Product Families'!$F:$F),"")</f>
        <v>72</v>
      </c>
      <c r="G816" s="7">
        <f t="array" ref="G816">IFERROR(XLOOKUP($C816,'Product Families'!$A:$A,'Product Families'!$G:$G),"")</f>
        <v>77</v>
      </c>
      <c r="J816" s="7" t="str">
        <f>IFERROR(ROUND(AVERAGEIF('Week 1 - Making'!$B:$B,'Product List'!$A816,'Week 1 - Making'!$P:$P),0),"")</f>
        <v/>
      </c>
      <c r="K816" s="7" t="str">
        <f>IFERROR(ROUND(AVERAGEIF('Week 2 - Making'!$B:$B,'Product List'!$A816,'Week 2 - Making'!$P:$P),0),"")</f>
        <v/>
      </c>
      <c r="L816" s="263" t="str">
        <f>IFERROR(ROUND(AVERAGEIF('Week 3 - Making'!$B:$B,'Product List'!$A816,'Week 3 - Making'!$P:$P),0),"")</f>
        <v/>
      </c>
      <c r="M816" s="7" t="str">
        <f>IFERROR(ROUND(AVERAGEIF('Week 4 - Making'!$B:$B,'Product List'!$A816,'Week 4 - Making'!$P:$P),0),"")</f>
        <v/>
      </c>
      <c r="N816" s="7" t="str">
        <f>IFERROR(ROUND(AVERAGEIF('Week 5 - Making'!$B:$B,'Product List'!$A816,'Week 5 - Making'!$P:$P),0),"")</f>
        <v/>
      </c>
      <c r="O816" s="7"/>
      <c r="P816" s="7">
        <f t="array" ref="P816">iferror(xlookup(C816,'Product Families'!A:A,'Product Families'!S:S),"")</f>
        <v>0</v>
      </c>
    </row>
    <row r="817" ht="14.25" customHeight="1">
      <c r="A817" s="122" t="s">
        <v>2458</v>
      </c>
      <c r="B817" s="270" t="s">
        <v>2459</v>
      </c>
      <c r="C817" s="122" t="s">
        <v>293</v>
      </c>
      <c r="D817" s="7">
        <f t="array" ref="D817">IFERROR(XLOOKUP($C817,'Product Families'!$A:$A,'Product Families'!$D:$D),"")</f>
        <v>43</v>
      </c>
      <c r="E817" s="7">
        <f t="array" ref="E817">IFERROR(XLOOKUP($C817,'Product Families'!$A:$A,'Product Families'!$E:$E),"")</f>
        <v>44</v>
      </c>
      <c r="F817" s="7">
        <f t="array" ref="F817">IFERROR(XLOOKUP($C817,'Product Families'!$A:$A,'Product Families'!$F:$F),"")</f>
        <v>48</v>
      </c>
      <c r="G817" s="7">
        <f t="array" ref="G817">IFERROR(XLOOKUP($C817,'Product Families'!$A:$A,'Product Families'!$G:$G),"")</f>
        <v>51</v>
      </c>
      <c r="J817" s="7" t="str">
        <f>IFERROR(ROUND(AVERAGEIF('Week 1 - Making'!$B:$B,'Product List'!$A817,'Week 1 - Making'!$P:$P),0),"")</f>
        <v/>
      </c>
      <c r="K817" s="7" t="str">
        <f>IFERROR(ROUND(AVERAGEIF('Week 2 - Making'!$B:$B,'Product List'!$A817,'Week 2 - Making'!$P:$P),0),"")</f>
        <v/>
      </c>
      <c r="L817" s="263" t="str">
        <f>IFERROR(ROUND(AVERAGEIF('Week 3 - Making'!$B:$B,'Product List'!$A817,'Week 3 - Making'!$P:$P),0),"")</f>
        <v/>
      </c>
      <c r="M817" s="7" t="str">
        <f>IFERROR(ROUND(AVERAGEIF('Week 4 - Making'!$B:$B,'Product List'!$A817,'Week 4 - Making'!$P:$P),0),"")</f>
        <v/>
      </c>
      <c r="N817" s="7" t="str">
        <f>IFERROR(ROUND(AVERAGEIF('Week 5 - Making'!$B:$B,'Product List'!$A817,'Week 5 - Making'!$P:$P),0),"")</f>
        <v/>
      </c>
      <c r="O817" s="7"/>
      <c r="P817" s="7">
        <f t="array" ref="P817">iferror(xlookup(C817,'Product Families'!A:A,'Product Families'!S:S),"")</f>
        <v>0</v>
      </c>
    </row>
    <row r="818" ht="14.25" customHeight="1">
      <c r="A818" s="138" t="s">
        <v>2460</v>
      </c>
      <c r="B818" s="270" t="s">
        <v>2459</v>
      </c>
      <c r="C818" s="138" t="s">
        <v>296</v>
      </c>
      <c r="D818" s="7">
        <f t="array" ref="D818">IFERROR(XLOOKUP($C818,'Product Families'!$A:$A,'Product Families'!$D:$D),"")</f>
        <v>130</v>
      </c>
      <c r="E818" s="7">
        <f t="array" ref="E818">IFERROR(XLOOKUP($C818,'Product Families'!$A:$A,'Product Families'!$E:$E),"")</f>
        <v>133</v>
      </c>
      <c r="F818" s="7">
        <f t="array" ref="F818">IFERROR(XLOOKUP($C818,'Product Families'!$A:$A,'Product Families'!$F:$F),"")</f>
        <v>144</v>
      </c>
      <c r="G818" s="7">
        <f t="array" ref="G818">IFERROR(XLOOKUP($C818,'Product Families'!$A:$A,'Product Families'!$G:$G),"")</f>
        <v>154</v>
      </c>
      <c r="J818" s="7" t="str">
        <f>IFERROR(ROUND(AVERAGEIF('Week 1 - Making'!$B:$B,'Product List'!$A818,'Week 1 - Making'!$P:$P),0),"")</f>
        <v/>
      </c>
      <c r="K818" s="7" t="str">
        <f>IFERROR(ROUND(AVERAGEIF('Week 2 - Making'!$B:$B,'Product List'!$A818,'Week 2 - Making'!$P:$P),0),"")</f>
        <v/>
      </c>
      <c r="L818" s="263" t="str">
        <f>IFERROR(ROUND(AVERAGEIF('Week 3 - Making'!$B:$B,'Product List'!$A818,'Week 3 - Making'!$P:$P),0),"")</f>
        <v/>
      </c>
      <c r="M818" s="7" t="str">
        <f>IFERROR(ROUND(AVERAGEIF('Week 4 - Making'!$B:$B,'Product List'!$A818,'Week 4 - Making'!$P:$P),0),"")</f>
        <v/>
      </c>
      <c r="N818" s="7" t="str">
        <f>IFERROR(ROUND(AVERAGEIF('Week 5 - Making'!$B:$B,'Product List'!$A818,'Week 5 - Making'!$P:$P),0),"")</f>
        <v/>
      </c>
      <c r="O818" s="7"/>
      <c r="P818" s="7">
        <f t="array" ref="P818">iferror(xlookup(C818,'Product Families'!A:A,'Product Families'!S:S),"")</f>
        <v>0</v>
      </c>
    </row>
    <row r="819" ht="14.25" customHeight="1">
      <c r="A819" s="138" t="s">
        <v>2461</v>
      </c>
      <c r="B819" s="270" t="s">
        <v>2459</v>
      </c>
      <c r="C819" s="138" t="s">
        <v>299</v>
      </c>
      <c r="D819" s="7">
        <f t="array" ref="D819">IFERROR(XLOOKUP($C819,'Product Families'!$A:$A,'Product Families'!$D:$D),"")</f>
        <v>65</v>
      </c>
      <c r="E819" s="7">
        <f t="array" ref="E819">IFERROR(XLOOKUP($C819,'Product Families'!$A:$A,'Product Families'!$E:$E),"")</f>
        <v>67</v>
      </c>
      <c r="F819" s="7">
        <f t="array" ref="F819">IFERROR(XLOOKUP($C819,'Product Families'!$A:$A,'Product Families'!$F:$F),"")</f>
        <v>72</v>
      </c>
      <c r="G819" s="7">
        <f t="array" ref="G819">IFERROR(XLOOKUP($C819,'Product Families'!$A:$A,'Product Families'!$G:$G),"")</f>
        <v>77</v>
      </c>
      <c r="J819" s="7" t="str">
        <f>IFERROR(ROUND(AVERAGEIF('Week 1 - Making'!$B:$B,'Product List'!$A819,'Week 1 - Making'!$P:$P),0),"")</f>
        <v/>
      </c>
      <c r="K819" s="7" t="str">
        <f>IFERROR(ROUND(AVERAGEIF('Week 2 - Making'!$B:$B,'Product List'!$A819,'Week 2 - Making'!$P:$P),0),"")</f>
        <v/>
      </c>
      <c r="L819" s="263" t="str">
        <f>IFERROR(ROUND(AVERAGEIF('Week 3 - Making'!$B:$B,'Product List'!$A819,'Week 3 - Making'!$P:$P),0),"")</f>
        <v/>
      </c>
      <c r="M819" s="7" t="str">
        <f>IFERROR(ROUND(AVERAGEIF('Week 4 - Making'!$B:$B,'Product List'!$A819,'Week 4 - Making'!$P:$P),0),"")</f>
        <v/>
      </c>
      <c r="N819" s="7" t="str">
        <f>IFERROR(ROUND(AVERAGEIF('Week 5 - Making'!$B:$B,'Product List'!$A819,'Week 5 - Making'!$P:$P),0),"")</f>
        <v/>
      </c>
      <c r="O819" s="7"/>
      <c r="P819" s="7">
        <f t="array" ref="P819">iferror(xlookup(C819,'Product Families'!A:A,'Product Families'!S:S),"")</f>
        <v>0</v>
      </c>
    </row>
    <row r="820" ht="14.25" customHeight="1">
      <c r="A820" s="122" t="s">
        <v>2462</v>
      </c>
      <c r="B820" s="270" t="s">
        <v>2463</v>
      </c>
      <c r="C820" s="122" t="s">
        <v>293</v>
      </c>
      <c r="D820" s="7">
        <f t="array" ref="D820">IFERROR(XLOOKUP($C820,'Product Families'!$A:$A,'Product Families'!$D:$D),"")</f>
        <v>43</v>
      </c>
      <c r="E820" s="7">
        <f t="array" ref="E820">IFERROR(XLOOKUP($C820,'Product Families'!$A:$A,'Product Families'!$E:$E),"")</f>
        <v>44</v>
      </c>
      <c r="F820" s="7">
        <f t="array" ref="F820">IFERROR(XLOOKUP($C820,'Product Families'!$A:$A,'Product Families'!$F:$F),"")</f>
        <v>48</v>
      </c>
      <c r="G820" s="7">
        <f t="array" ref="G820">IFERROR(XLOOKUP($C820,'Product Families'!$A:$A,'Product Families'!$G:$G),"")</f>
        <v>51</v>
      </c>
      <c r="J820" s="7" t="str">
        <f>IFERROR(ROUND(AVERAGEIF('Week 1 - Making'!$B:$B,'Product List'!$A820,'Week 1 - Making'!$P:$P),0),"")</f>
        <v/>
      </c>
      <c r="K820" s="7" t="str">
        <f>IFERROR(ROUND(AVERAGEIF('Week 2 - Making'!$B:$B,'Product List'!$A820,'Week 2 - Making'!$P:$P),0),"")</f>
        <v/>
      </c>
      <c r="L820" s="263" t="str">
        <f>IFERROR(ROUND(AVERAGEIF('Week 3 - Making'!$B:$B,'Product List'!$A820,'Week 3 - Making'!$P:$P),0),"")</f>
        <v/>
      </c>
      <c r="M820" s="7" t="str">
        <f>IFERROR(ROUND(AVERAGEIF('Week 4 - Making'!$B:$B,'Product List'!$A820,'Week 4 - Making'!$P:$P),0),"")</f>
        <v/>
      </c>
      <c r="N820" s="7" t="str">
        <f>IFERROR(ROUND(AVERAGEIF('Week 5 - Making'!$B:$B,'Product List'!$A820,'Week 5 - Making'!$P:$P),0),"")</f>
        <v/>
      </c>
      <c r="O820" s="7"/>
      <c r="P820" s="7">
        <f t="array" ref="P820">iferror(xlookup(C820,'Product Families'!A:A,'Product Families'!S:S),"")</f>
        <v>0</v>
      </c>
    </row>
    <row r="821" ht="14.25" customHeight="1">
      <c r="A821" s="138" t="s">
        <v>2464</v>
      </c>
      <c r="B821" s="270" t="s">
        <v>2463</v>
      </c>
      <c r="C821" s="138" t="s">
        <v>296</v>
      </c>
      <c r="D821" s="7">
        <f t="array" ref="D821">IFERROR(XLOOKUP($C821,'Product Families'!$A:$A,'Product Families'!$D:$D),"")</f>
        <v>130</v>
      </c>
      <c r="E821" s="7">
        <f t="array" ref="E821">IFERROR(XLOOKUP($C821,'Product Families'!$A:$A,'Product Families'!$E:$E),"")</f>
        <v>133</v>
      </c>
      <c r="F821" s="7">
        <f t="array" ref="F821">IFERROR(XLOOKUP($C821,'Product Families'!$A:$A,'Product Families'!$F:$F),"")</f>
        <v>144</v>
      </c>
      <c r="G821" s="7">
        <f t="array" ref="G821">IFERROR(XLOOKUP($C821,'Product Families'!$A:$A,'Product Families'!$G:$G),"")</f>
        <v>154</v>
      </c>
      <c r="J821" s="7" t="str">
        <f>IFERROR(ROUND(AVERAGEIF('Week 1 - Making'!$B:$B,'Product List'!$A821,'Week 1 - Making'!$P:$P),0),"")</f>
        <v/>
      </c>
      <c r="K821" s="7" t="str">
        <f>IFERROR(ROUND(AVERAGEIF('Week 2 - Making'!$B:$B,'Product List'!$A821,'Week 2 - Making'!$P:$P),0),"")</f>
        <v/>
      </c>
      <c r="L821" s="263" t="str">
        <f>IFERROR(ROUND(AVERAGEIF('Week 3 - Making'!$B:$B,'Product List'!$A821,'Week 3 - Making'!$P:$P),0),"")</f>
        <v/>
      </c>
      <c r="M821" s="7" t="str">
        <f>IFERROR(ROUND(AVERAGEIF('Week 4 - Making'!$B:$B,'Product List'!$A821,'Week 4 - Making'!$P:$P),0),"")</f>
        <v/>
      </c>
      <c r="N821" s="7" t="str">
        <f>IFERROR(ROUND(AVERAGEIF('Week 5 - Making'!$B:$B,'Product List'!$A821,'Week 5 - Making'!$P:$P),0),"")</f>
        <v/>
      </c>
      <c r="O821" s="7"/>
      <c r="P821" s="7">
        <f t="array" ref="P821">iferror(xlookup(C821,'Product Families'!A:A,'Product Families'!S:S),"")</f>
        <v>0</v>
      </c>
    </row>
    <row r="822" ht="14.25" customHeight="1">
      <c r="A822" s="138" t="s">
        <v>2465</v>
      </c>
      <c r="B822" s="270" t="s">
        <v>2463</v>
      </c>
      <c r="C822" s="138" t="s">
        <v>299</v>
      </c>
      <c r="D822" s="7">
        <f t="array" ref="D822">IFERROR(XLOOKUP($C822,'Product Families'!$A:$A,'Product Families'!$D:$D),"")</f>
        <v>65</v>
      </c>
      <c r="E822" s="7">
        <f t="array" ref="E822">IFERROR(XLOOKUP($C822,'Product Families'!$A:$A,'Product Families'!$E:$E),"")</f>
        <v>67</v>
      </c>
      <c r="F822" s="7">
        <f t="array" ref="F822">IFERROR(XLOOKUP($C822,'Product Families'!$A:$A,'Product Families'!$F:$F),"")</f>
        <v>72</v>
      </c>
      <c r="G822" s="7">
        <f t="array" ref="G822">IFERROR(XLOOKUP($C822,'Product Families'!$A:$A,'Product Families'!$G:$G),"")</f>
        <v>77</v>
      </c>
      <c r="J822" s="7" t="str">
        <f>IFERROR(ROUND(AVERAGEIF('Week 1 - Making'!$B:$B,'Product List'!$A822,'Week 1 - Making'!$P:$P),0),"")</f>
        <v/>
      </c>
      <c r="K822" s="7" t="str">
        <f>IFERROR(ROUND(AVERAGEIF('Week 2 - Making'!$B:$B,'Product List'!$A822,'Week 2 - Making'!$P:$P),0),"")</f>
        <v/>
      </c>
      <c r="L822" s="263" t="str">
        <f>IFERROR(ROUND(AVERAGEIF('Week 3 - Making'!$B:$B,'Product List'!$A822,'Week 3 - Making'!$P:$P),0),"")</f>
        <v/>
      </c>
      <c r="M822" s="7" t="str">
        <f>IFERROR(ROUND(AVERAGEIF('Week 4 - Making'!$B:$B,'Product List'!$A822,'Week 4 - Making'!$P:$P),0),"")</f>
        <v/>
      </c>
      <c r="N822" s="7" t="str">
        <f>IFERROR(ROUND(AVERAGEIF('Week 5 - Making'!$B:$B,'Product List'!$A822,'Week 5 - Making'!$P:$P),0),"")</f>
        <v/>
      </c>
      <c r="O822" s="7"/>
      <c r="P822" s="7">
        <f t="array" ref="P822">iferror(xlookup(C822,'Product Families'!A:A,'Product Families'!S:S),"")</f>
        <v>0</v>
      </c>
    </row>
    <row r="823" ht="14.25" customHeight="1">
      <c r="A823" s="138" t="s">
        <v>2466</v>
      </c>
      <c r="B823" s="122"/>
      <c r="C823" s="138" t="s">
        <v>296</v>
      </c>
      <c r="D823" s="7">
        <f t="array" ref="D823">IFERROR(XLOOKUP($C823,'Product Families'!$A:$A,'Product Families'!$D:$D),"")</f>
        <v>130</v>
      </c>
      <c r="E823" s="7">
        <f t="array" ref="E823">IFERROR(XLOOKUP($C823,'Product Families'!$A:$A,'Product Families'!$E:$E),"")</f>
        <v>133</v>
      </c>
      <c r="F823" s="7">
        <f t="array" ref="F823">IFERROR(XLOOKUP($C823,'Product Families'!$A:$A,'Product Families'!$F:$F),"")</f>
        <v>144</v>
      </c>
      <c r="G823" s="7">
        <f t="array" ref="G823">IFERROR(XLOOKUP($C823,'Product Families'!$A:$A,'Product Families'!$G:$G),"")</f>
        <v>154</v>
      </c>
      <c r="J823" s="7" t="str">
        <f>IFERROR(ROUND(AVERAGEIF('Week 1 - Making'!$B:$B,'Product List'!$A823,'Week 1 - Making'!$P:$P),0),"")</f>
        <v/>
      </c>
      <c r="K823" s="7" t="str">
        <f>IFERROR(ROUND(AVERAGEIF('Week 2 - Making'!$B:$B,'Product List'!$A823,'Week 2 - Making'!$P:$P),0),"")</f>
        <v/>
      </c>
      <c r="L823" s="263" t="str">
        <f>IFERROR(ROUND(AVERAGEIF('Week 3 - Making'!$B:$B,'Product List'!$A823,'Week 3 - Making'!$P:$P),0),"")</f>
        <v/>
      </c>
      <c r="M823" s="7" t="str">
        <f>IFERROR(ROUND(AVERAGEIF('Week 4 - Making'!$B:$B,'Product List'!$A823,'Week 4 - Making'!$P:$P),0),"")</f>
        <v/>
      </c>
      <c r="N823" s="7" t="str">
        <f>IFERROR(ROUND(AVERAGEIF('Week 5 - Making'!$B:$B,'Product List'!$A823,'Week 5 - Making'!$P:$P),0),"")</f>
        <v/>
      </c>
      <c r="O823" s="7"/>
      <c r="P823" s="7">
        <f t="array" ref="P823">iferror(xlookup(C823,'Product Families'!A:A,'Product Families'!S:S),"")</f>
        <v>0</v>
      </c>
    </row>
    <row r="824" ht="14.25" customHeight="1">
      <c r="A824" s="138" t="s">
        <v>2467</v>
      </c>
      <c r="B824" s="122"/>
      <c r="C824" s="138" t="s">
        <v>299</v>
      </c>
      <c r="D824" s="7">
        <f t="array" ref="D824">IFERROR(XLOOKUP($C824,'Product Families'!$A:$A,'Product Families'!$D:$D),"")</f>
        <v>65</v>
      </c>
      <c r="E824" s="7">
        <f t="array" ref="E824">IFERROR(XLOOKUP($C824,'Product Families'!$A:$A,'Product Families'!$E:$E),"")</f>
        <v>67</v>
      </c>
      <c r="F824" s="7">
        <f t="array" ref="F824">IFERROR(XLOOKUP($C824,'Product Families'!$A:$A,'Product Families'!$F:$F),"")</f>
        <v>72</v>
      </c>
      <c r="G824" s="7">
        <f t="array" ref="G824">IFERROR(XLOOKUP($C824,'Product Families'!$A:$A,'Product Families'!$G:$G),"")</f>
        <v>77</v>
      </c>
      <c r="J824" s="7" t="str">
        <f>IFERROR(ROUND(AVERAGEIF('Week 1 - Making'!$B:$B,'Product List'!$A824,'Week 1 - Making'!$P:$P),0),"")</f>
        <v/>
      </c>
      <c r="K824" s="7" t="str">
        <f>IFERROR(ROUND(AVERAGEIF('Week 2 - Making'!$B:$B,'Product List'!$A824,'Week 2 - Making'!$P:$P),0),"")</f>
        <v/>
      </c>
      <c r="L824" s="263" t="str">
        <f>IFERROR(ROUND(AVERAGEIF('Week 3 - Making'!$B:$B,'Product List'!$A824,'Week 3 - Making'!$P:$P),0),"")</f>
        <v/>
      </c>
      <c r="M824" s="7" t="str">
        <f>IFERROR(ROUND(AVERAGEIF('Week 4 - Making'!$B:$B,'Product List'!$A824,'Week 4 - Making'!$P:$P),0),"")</f>
        <v/>
      </c>
      <c r="N824" s="7" t="str">
        <f>IFERROR(ROUND(AVERAGEIF('Week 5 - Making'!$B:$B,'Product List'!$A824,'Week 5 - Making'!$P:$P),0),"")</f>
        <v/>
      </c>
      <c r="O824" s="7"/>
      <c r="P824" s="7">
        <f t="array" ref="P824">iferror(xlookup(C824,'Product Families'!A:A,'Product Families'!S:S),"")</f>
        <v>0</v>
      </c>
    </row>
    <row r="825" ht="14.25" customHeight="1">
      <c r="A825" s="122" t="s">
        <v>2468</v>
      </c>
      <c r="B825" s="270" t="s">
        <v>2469</v>
      </c>
      <c r="C825" s="122" t="s">
        <v>301</v>
      </c>
      <c r="D825" s="7">
        <f t="array" ref="D825">IFERROR(XLOOKUP($C825,'Product Families'!$A:$A,'Product Families'!$D:$D),"")</f>
        <v>43</v>
      </c>
      <c r="E825" s="7">
        <f t="array" ref="E825">IFERROR(XLOOKUP($C825,'Product Families'!$A:$A,'Product Families'!$E:$E),"")</f>
        <v>44</v>
      </c>
      <c r="F825" s="7">
        <f t="array" ref="F825">IFERROR(XLOOKUP($C825,'Product Families'!$A:$A,'Product Families'!$F:$F),"")</f>
        <v>48</v>
      </c>
      <c r="G825" s="7">
        <f t="array" ref="G825">IFERROR(XLOOKUP($C825,'Product Families'!$A:$A,'Product Families'!$G:$G),"")</f>
        <v>51</v>
      </c>
      <c r="J825" s="7" t="str">
        <f>IFERROR(ROUND(AVERAGEIF('Week 1 - Making'!$B:$B,'Product List'!$A825,'Week 1 - Making'!$P:$P),0),"")</f>
        <v/>
      </c>
      <c r="K825" s="7" t="str">
        <f>IFERROR(ROUND(AVERAGEIF('Week 2 - Making'!$B:$B,'Product List'!$A825,'Week 2 - Making'!$P:$P),0),"")</f>
        <v/>
      </c>
      <c r="L825" s="263" t="str">
        <f>IFERROR(ROUND(AVERAGEIF('Week 3 - Making'!$B:$B,'Product List'!$A825,'Week 3 - Making'!$P:$P),0),"")</f>
        <v/>
      </c>
      <c r="M825" s="7" t="str">
        <f>IFERROR(ROUND(AVERAGEIF('Week 4 - Making'!$B:$B,'Product List'!$A825,'Week 4 - Making'!$P:$P),0),"")</f>
        <v/>
      </c>
      <c r="N825" s="7" t="str">
        <f>IFERROR(ROUND(AVERAGEIF('Week 5 - Making'!$B:$B,'Product List'!$A825,'Week 5 - Making'!$P:$P),0),"")</f>
        <v/>
      </c>
      <c r="O825" s="7"/>
      <c r="P825" s="7">
        <f t="array" ref="P825">iferror(xlookup(C825,'Product Families'!A:A,'Product Families'!S:S),"")</f>
        <v>0</v>
      </c>
    </row>
    <row r="826" ht="14.25" customHeight="1">
      <c r="A826" s="138" t="s">
        <v>2470</v>
      </c>
      <c r="B826" s="270" t="s">
        <v>2469</v>
      </c>
      <c r="C826" s="138" t="s">
        <v>303</v>
      </c>
      <c r="D826" s="7">
        <f t="array" ref="D826">IFERROR(XLOOKUP($C826,'Product Families'!$A:$A,'Product Families'!$D:$D),"")</f>
        <v>130</v>
      </c>
      <c r="E826" s="7">
        <f t="array" ref="E826">IFERROR(XLOOKUP($C826,'Product Families'!$A:$A,'Product Families'!$E:$E),"")</f>
        <v>133</v>
      </c>
      <c r="F826" s="7">
        <f t="array" ref="F826">IFERROR(XLOOKUP($C826,'Product Families'!$A:$A,'Product Families'!$F:$F),"")</f>
        <v>144</v>
      </c>
      <c r="G826" s="7">
        <f t="array" ref="G826">IFERROR(XLOOKUP($C826,'Product Families'!$A:$A,'Product Families'!$G:$G),"")</f>
        <v>154</v>
      </c>
      <c r="J826" s="7" t="str">
        <f>IFERROR(ROUND(AVERAGEIF('Week 1 - Making'!$B:$B,'Product List'!$A826,'Week 1 - Making'!$P:$P),0),"")</f>
        <v/>
      </c>
      <c r="K826" s="7" t="str">
        <f>IFERROR(ROUND(AVERAGEIF('Week 2 - Making'!$B:$B,'Product List'!$A826,'Week 2 - Making'!$P:$P),0),"")</f>
        <v/>
      </c>
      <c r="L826" s="263" t="str">
        <f>IFERROR(ROUND(AVERAGEIF('Week 3 - Making'!$B:$B,'Product List'!$A826,'Week 3 - Making'!$P:$P),0),"")</f>
        <v/>
      </c>
      <c r="M826" s="7" t="str">
        <f>IFERROR(ROUND(AVERAGEIF('Week 4 - Making'!$B:$B,'Product List'!$A826,'Week 4 - Making'!$P:$P),0),"")</f>
        <v/>
      </c>
      <c r="N826" s="7" t="str">
        <f>IFERROR(ROUND(AVERAGEIF('Week 5 - Making'!$B:$B,'Product List'!$A826,'Week 5 - Making'!$P:$P),0),"")</f>
        <v/>
      </c>
      <c r="O826" s="7"/>
      <c r="P826" s="7">
        <f t="array" ref="P826">iferror(xlookup(C826,'Product Families'!A:A,'Product Families'!S:S),"")</f>
        <v>0</v>
      </c>
    </row>
    <row r="827" ht="14.25" customHeight="1">
      <c r="A827" s="138" t="s">
        <v>2471</v>
      </c>
      <c r="B827" s="270" t="s">
        <v>2469</v>
      </c>
      <c r="C827" s="138" t="s">
        <v>304</v>
      </c>
      <c r="D827" s="7">
        <f t="array" ref="D827">IFERROR(XLOOKUP($C827,'Product Families'!$A:$A,'Product Families'!$D:$D),"")</f>
        <v>65</v>
      </c>
      <c r="E827" s="7">
        <f t="array" ref="E827">IFERROR(XLOOKUP($C827,'Product Families'!$A:$A,'Product Families'!$E:$E),"")</f>
        <v>67</v>
      </c>
      <c r="F827" s="7">
        <f t="array" ref="F827">IFERROR(XLOOKUP($C827,'Product Families'!$A:$A,'Product Families'!$F:$F),"")</f>
        <v>72</v>
      </c>
      <c r="G827" s="7">
        <f t="array" ref="G827">IFERROR(XLOOKUP($C827,'Product Families'!$A:$A,'Product Families'!$G:$G),"")</f>
        <v>77</v>
      </c>
      <c r="J827" s="7" t="str">
        <f>IFERROR(ROUND(AVERAGEIF('Week 1 - Making'!$B:$B,'Product List'!$A827,'Week 1 - Making'!$P:$P),0),"")</f>
        <v/>
      </c>
      <c r="K827" s="7" t="str">
        <f>IFERROR(ROUND(AVERAGEIF('Week 2 - Making'!$B:$B,'Product List'!$A827,'Week 2 - Making'!$P:$P),0),"")</f>
        <v/>
      </c>
      <c r="L827" s="263" t="str">
        <f>IFERROR(ROUND(AVERAGEIF('Week 3 - Making'!$B:$B,'Product List'!$A827,'Week 3 - Making'!$P:$P),0),"")</f>
        <v/>
      </c>
      <c r="M827" s="7" t="str">
        <f>IFERROR(ROUND(AVERAGEIF('Week 4 - Making'!$B:$B,'Product List'!$A827,'Week 4 - Making'!$P:$P),0),"")</f>
        <v/>
      </c>
      <c r="N827" s="7" t="str">
        <f>IFERROR(ROUND(AVERAGEIF('Week 5 - Making'!$B:$B,'Product List'!$A827,'Week 5 - Making'!$P:$P),0),"")</f>
        <v/>
      </c>
      <c r="O827" s="7"/>
      <c r="P827" s="7">
        <f t="array" ref="P827">iferror(xlookup(C827,'Product Families'!A:A,'Product Families'!S:S),"")</f>
        <v>0</v>
      </c>
    </row>
    <row r="828" ht="14.25" customHeight="1">
      <c r="A828" s="122" t="s">
        <v>2472</v>
      </c>
      <c r="B828" s="270" t="s">
        <v>2473</v>
      </c>
      <c r="C828" s="122" t="s">
        <v>301</v>
      </c>
      <c r="D828" s="7">
        <f t="array" ref="D828">IFERROR(XLOOKUP($C828,'Product Families'!$A:$A,'Product Families'!$D:$D),"")</f>
        <v>43</v>
      </c>
      <c r="E828" s="7">
        <f t="array" ref="E828">IFERROR(XLOOKUP($C828,'Product Families'!$A:$A,'Product Families'!$E:$E),"")</f>
        <v>44</v>
      </c>
      <c r="F828" s="7">
        <f t="array" ref="F828">IFERROR(XLOOKUP($C828,'Product Families'!$A:$A,'Product Families'!$F:$F),"")</f>
        <v>48</v>
      </c>
      <c r="G828" s="7">
        <f t="array" ref="G828">IFERROR(XLOOKUP($C828,'Product Families'!$A:$A,'Product Families'!$G:$G),"")</f>
        <v>51</v>
      </c>
      <c r="J828" s="7" t="str">
        <f>IFERROR(ROUND(AVERAGEIF('Week 1 - Making'!$B:$B,'Product List'!$A828,'Week 1 - Making'!$P:$P),0),"")</f>
        <v/>
      </c>
      <c r="K828" s="7" t="str">
        <f>IFERROR(ROUND(AVERAGEIF('Week 2 - Making'!$B:$B,'Product List'!$A828,'Week 2 - Making'!$P:$P),0),"")</f>
        <v/>
      </c>
      <c r="L828" s="263" t="str">
        <f>IFERROR(ROUND(AVERAGEIF('Week 3 - Making'!$B:$B,'Product List'!$A828,'Week 3 - Making'!$P:$P),0),"")</f>
        <v/>
      </c>
      <c r="M828" s="7" t="str">
        <f>IFERROR(ROUND(AVERAGEIF('Week 4 - Making'!$B:$B,'Product List'!$A828,'Week 4 - Making'!$P:$P),0),"")</f>
        <v/>
      </c>
      <c r="N828" s="7" t="str">
        <f>IFERROR(ROUND(AVERAGEIF('Week 5 - Making'!$B:$B,'Product List'!$A828,'Week 5 - Making'!$P:$P),0),"")</f>
        <v/>
      </c>
      <c r="O828" s="7"/>
      <c r="P828" s="7">
        <f t="array" ref="P828">iferror(xlookup(C828,'Product Families'!A:A,'Product Families'!S:S),"")</f>
        <v>0</v>
      </c>
    </row>
    <row r="829" ht="14.25" customHeight="1">
      <c r="A829" s="138" t="s">
        <v>2474</v>
      </c>
      <c r="B829" s="270" t="s">
        <v>2473</v>
      </c>
      <c r="C829" s="138" t="s">
        <v>303</v>
      </c>
      <c r="D829" s="7">
        <f t="array" ref="D829">IFERROR(XLOOKUP($C829,'Product Families'!$A:$A,'Product Families'!$D:$D),"")</f>
        <v>130</v>
      </c>
      <c r="E829" s="7">
        <f t="array" ref="E829">IFERROR(XLOOKUP($C829,'Product Families'!$A:$A,'Product Families'!$E:$E),"")</f>
        <v>133</v>
      </c>
      <c r="F829" s="7">
        <f t="array" ref="F829">IFERROR(XLOOKUP($C829,'Product Families'!$A:$A,'Product Families'!$F:$F),"")</f>
        <v>144</v>
      </c>
      <c r="G829" s="7">
        <f t="array" ref="G829">IFERROR(XLOOKUP($C829,'Product Families'!$A:$A,'Product Families'!$G:$G),"")</f>
        <v>154</v>
      </c>
      <c r="J829" s="7" t="str">
        <f>IFERROR(ROUND(AVERAGEIF('Week 1 - Making'!$B:$B,'Product List'!$A829,'Week 1 - Making'!$P:$P),0),"")</f>
        <v/>
      </c>
      <c r="K829" s="7" t="str">
        <f>IFERROR(ROUND(AVERAGEIF('Week 2 - Making'!$B:$B,'Product List'!$A829,'Week 2 - Making'!$P:$P),0),"")</f>
        <v/>
      </c>
      <c r="L829" s="263" t="str">
        <f>IFERROR(ROUND(AVERAGEIF('Week 3 - Making'!$B:$B,'Product List'!$A829,'Week 3 - Making'!$P:$P),0),"")</f>
        <v/>
      </c>
      <c r="M829" s="7" t="str">
        <f>IFERROR(ROUND(AVERAGEIF('Week 4 - Making'!$B:$B,'Product List'!$A829,'Week 4 - Making'!$P:$P),0),"")</f>
        <v/>
      </c>
      <c r="N829" s="7" t="str">
        <f>IFERROR(ROUND(AVERAGEIF('Week 5 - Making'!$B:$B,'Product List'!$A829,'Week 5 - Making'!$P:$P),0),"")</f>
        <v/>
      </c>
      <c r="O829" s="7"/>
      <c r="P829" s="7">
        <f t="array" ref="P829">iferror(xlookup(C829,'Product Families'!A:A,'Product Families'!S:S),"")</f>
        <v>0</v>
      </c>
    </row>
    <row r="830" ht="14.25" customHeight="1">
      <c r="A830" s="138" t="s">
        <v>2475</v>
      </c>
      <c r="B830" s="270" t="s">
        <v>2473</v>
      </c>
      <c r="C830" s="138" t="s">
        <v>304</v>
      </c>
      <c r="D830" s="7">
        <f t="array" ref="D830">IFERROR(XLOOKUP($C830,'Product Families'!$A:$A,'Product Families'!$D:$D),"")</f>
        <v>65</v>
      </c>
      <c r="E830" s="7">
        <f t="array" ref="E830">IFERROR(XLOOKUP($C830,'Product Families'!$A:$A,'Product Families'!$E:$E),"")</f>
        <v>67</v>
      </c>
      <c r="F830" s="7">
        <f t="array" ref="F830">IFERROR(XLOOKUP($C830,'Product Families'!$A:$A,'Product Families'!$F:$F),"")</f>
        <v>72</v>
      </c>
      <c r="G830" s="7">
        <f t="array" ref="G830">IFERROR(XLOOKUP($C830,'Product Families'!$A:$A,'Product Families'!$G:$G),"")</f>
        <v>77</v>
      </c>
      <c r="J830" s="7" t="str">
        <f>IFERROR(ROUND(AVERAGEIF('Week 1 - Making'!$B:$B,'Product List'!$A830,'Week 1 - Making'!$P:$P),0),"")</f>
        <v/>
      </c>
      <c r="K830" s="7" t="str">
        <f>IFERROR(ROUND(AVERAGEIF('Week 2 - Making'!$B:$B,'Product List'!$A830,'Week 2 - Making'!$P:$P),0),"")</f>
        <v/>
      </c>
      <c r="L830" s="263" t="str">
        <f>IFERROR(ROUND(AVERAGEIF('Week 3 - Making'!$B:$B,'Product List'!$A830,'Week 3 - Making'!$P:$P),0),"")</f>
        <v/>
      </c>
      <c r="M830" s="7" t="str">
        <f>IFERROR(ROUND(AVERAGEIF('Week 4 - Making'!$B:$B,'Product List'!$A830,'Week 4 - Making'!$P:$P),0),"")</f>
        <v/>
      </c>
      <c r="N830" s="7" t="str">
        <f>IFERROR(ROUND(AVERAGEIF('Week 5 - Making'!$B:$B,'Product List'!$A830,'Week 5 - Making'!$P:$P),0),"")</f>
        <v/>
      </c>
      <c r="O830" s="7"/>
      <c r="P830" s="7">
        <f t="array" ref="P830">iferror(xlookup(C830,'Product Families'!A:A,'Product Families'!S:S),"")</f>
        <v>0</v>
      </c>
    </row>
    <row r="831" ht="14.25" customHeight="1">
      <c r="A831" s="122" t="s">
        <v>2476</v>
      </c>
      <c r="B831" s="270" t="s">
        <v>2477</v>
      </c>
      <c r="C831" s="122" t="s">
        <v>301</v>
      </c>
      <c r="D831" s="7">
        <f t="array" ref="D831">IFERROR(XLOOKUP($C831,'Product Families'!$A:$A,'Product Families'!$D:$D),"")</f>
        <v>43</v>
      </c>
      <c r="E831" s="7">
        <f t="array" ref="E831">IFERROR(XLOOKUP($C831,'Product Families'!$A:$A,'Product Families'!$E:$E),"")</f>
        <v>44</v>
      </c>
      <c r="F831" s="7">
        <f t="array" ref="F831">IFERROR(XLOOKUP($C831,'Product Families'!$A:$A,'Product Families'!$F:$F),"")</f>
        <v>48</v>
      </c>
      <c r="G831" s="7">
        <f t="array" ref="G831">IFERROR(XLOOKUP($C831,'Product Families'!$A:$A,'Product Families'!$G:$G),"")</f>
        <v>51</v>
      </c>
      <c r="J831" s="7" t="str">
        <f>IFERROR(ROUND(AVERAGEIF('Week 1 - Making'!$B:$B,'Product List'!$A831,'Week 1 - Making'!$P:$P),0),"")</f>
        <v/>
      </c>
      <c r="K831" s="7" t="str">
        <f>IFERROR(ROUND(AVERAGEIF('Week 2 - Making'!$B:$B,'Product List'!$A831,'Week 2 - Making'!$P:$P),0),"")</f>
        <v/>
      </c>
      <c r="L831" s="263" t="str">
        <f>IFERROR(ROUND(AVERAGEIF('Week 3 - Making'!$B:$B,'Product List'!$A831,'Week 3 - Making'!$P:$P),0),"")</f>
        <v/>
      </c>
      <c r="M831" s="7" t="str">
        <f>IFERROR(ROUND(AVERAGEIF('Week 4 - Making'!$B:$B,'Product List'!$A831,'Week 4 - Making'!$P:$P),0),"")</f>
        <v/>
      </c>
      <c r="N831" s="7" t="str">
        <f>IFERROR(ROUND(AVERAGEIF('Week 5 - Making'!$B:$B,'Product List'!$A831,'Week 5 - Making'!$P:$P),0),"")</f>
        <v/>
      </c>
      <c r="O831" s="7"/>
      <c r="P831" s="7">
        <f t="array" ref="P831">iferror(xlookup(C831,'Product Families'!A:A,'Product Families'!S:S),"")</f>
        <v>0</v>
      </c>
    </row>
    <row r="832" ht="14.25" customHeight="1">
      <c r="A832" s="138" t="s">
        <v>2478</v>
      </c>
      <c r="B832" s="270" t="s">
        <v>2477</v>
      </c>
      <c r="C832" s="138" t="s">
        <v>303</v>
      </c>
      <c r="D832" s="7">
        <f t="array" ref="D832">IFERROR(XLOOKUP($C832,'Product Families'!$A:$A,'Product Families'!$D:$D),"")</f>
        <v>130</v>
      </c>
      <c r="E832" s="7">
        <f t="array" ref="E832">IFERROR(XLOOKUP($C832,'Product Families'!$A:$A,'Product Families'!$E:$E),"")</f>
        <v>133</v>
      </c>
      <c r="F832" s="7">
        <f t="array" ref="F832">IFERROR(XLOOKUP($C832,'Product Families'!$A:$A,'Product Families'!$F:$F),"")</f>
        <v>144</v>
      </c>
      <c r="G832" s="7">
        <f t="array" ref="G832">IFERROR(XLOOKUP($C832,'Product Families'!$A:$A,'Product Families'!$G:$G),"")</f>
        <v>154</v>
      </c>
      <c r="J832" s="7" t="str">
        <f>IFERROR(ROUND(AVERAGEIF('Week 1 - Making'!$B:$B,'Product List'!$A832,'Week 1 - Making'!$P:$P),0),"")</f>
        <v/>
      </c>
      <c r="K832" s="7" t="str">
        <f>IFERROR(ROUND(AVERAGEIF('Week 2 - Making'!$B:$B,'Product List'!$A832,'Week 2 - Making'!$P:$P),0),"")</f>
        <v/>
      </c>
      <c r="L832" s="263" t="str">
        <f>IFERROR(ROUND(AVERAGEIF('Week 3 - Making'!$B:$B,'Product List'!$A832,'Week 3 - Making'!$P:$P),0),"")</f>
        <v/>
      </c>
      <c r="M832" s="7" t="str">
        <f>IFERROR(ROUND(AVERAGEIF('Week 4 - Making'!$B:$B,'Product List'!$A832,'Week 4 - Making'!$P:$P),0),"")</f>
        <v/>
      </c>
      <c r="N832" s="7" t="str">
        <f>IFERROR(ROUND(AVERAGEIF('Week 5 - Making'!$B:$B,'Product List'!$A832,'Week 5 - Making'!$P:$P),0),"")</f>
        <v/>
      </c>
      <c r="O832" s="7"/>
      <c r="P832" s="7">
        <f t="array" ref="P832">iferror(xlookup(C832,'Product Families'!A:A,'Product Families'!S:S),"")</f>
        <v>0</v>
      </c>
    </row>
    <row r="833" ht="14.25" customHeight="1">
      <c r="A833" s="138" t="s">
        <v>2479</v>
      </c>
      <c r="B833" s="270" t="s">
        <v>2477</v>
      </c>
      <c r="C833" s="138" t="s">
        <v>304</v>
      </c>
      <c r="D833" s="7">
        <f t="array" ref="D833">IFERROR(XLOOKUP($C833,'Product Families'!$A:$A,'Product Families'!$D:$D),"")</f>
        <v>65</v>
      </c>
      <c r="E833" s="7">
        <f t="array" ref="E833">IFERROR(XLOOKUP($C833,'Product Families'!$A:$A,'Product Families'!$E:$E),"")</f>
        <v>67</v>
      </c>
      <c r="F833" s="7">
        <f t="array" ref="F833">IFERROR(XLOOKUP($C833,'Product Families'!$A:$A,'Product Families'!$F:$F),"")</f>
        <v>72</v>
      </c>
      <c r="G833" s="7">
        <f t="array" ref="G833">IFERROR(XLOOKUP($C833,'Product Families'!$A:$A,'Product Families'!$G:$G),"")</f>
        <v>77</v>
      </c>
      <c r="J833" s="7" t="str">
        <f>IFERROR(ROUND(AVERAGEIF('Week 1 - Making'!$B:$B,'Product List'!$A833,'Week 1 - Making'!$P:$P),0),"")</f>
        <v/>
      </c>
      <c r="K833" s="7" t="str">
        <f>IFERROR(ROUND(AVERAGEIF('Week 2 - Making'!$B:$B,'Product List'!$A833,'Week 2 - Making'!$P:$P),0),"")</f>
        <v/>
      </c>
      <c r="L833" s="263" t="str">
        <f>IFERROR(ROUND(AVERAGEIF('Week 3 - Making'!$B:$B,'Product List'!$A833,'Week 3 - Making'!$P:$P),0),"")</f>
        <v/>
      </c>
      <c r="M833" s="7" t="str">
        <f>IFERROR(ROUND(AVERAGEIF('Week 4 - Making'!$B:$B,'Product List'!$A833,'Week 4 - Making'!$P:$P),0),"")</f>
        <v/>
      </c>
      <c r="N833" s="7" t="str">
        <f>IFERROR(ROUND(AVERAGEIF('Week 5 - Making'!$B:$B,'Product List'!$A833,'Week 5 - Making'!$P:$P),0),"")</f>
        <v/>
      </c>
      <c r="O833" s="7"/>
      <c r="P833" s="7">
        <f t="array" ref="P833">iferror(xlookup(C833,'Product Families'!A:A,'Product Families'!S:S),"")</f>
        <v>0</v>
      </c>
    </row>
    <row r="834" ht="14.25" customHeight="1">
      <c r="A834" s="122" t="s">
        <v>2480</v>
      </c>
      <c r="B834" s="270" t="s">
        <v>2481</v>
      </c>
      <c r="C834" s="122" t="s">
        <v>301</v>
      </c>
      <c r="D834" s="7">
        <f t="array" ref="D834">IFERROR(XLOOKUP($C834,'Product Families'!$A:$A,'Product Families'!$D:$D),"")</f>
        <v>43</v>
      </c>
      <c r="E834" s="7">
        <f t="array" ref="E834">IFERROR(XLOOKUP($C834,'Product Families'!$A:$A,'Product Families'!$E:$E),"")</f>
        <v>44</v>
      </c>
      <c r="F834" s="7">
        <f t="array" ref="F834">IFERROR(XLOOKUP($C834,'Product Families'!$A:$A,'Product Families'!$F:$F),"")</f>
        <v>48</v>
      </c>
      <c r="G834" s="7">
        <f t="array" ref="G834">IFERROR(XLOOKUP($C834,'Product Families'!$A:$A,'Product Families'!$G:$G),"")</f>
        <v>51</v>
      </c>
      <c r="J834" s="7" t="str">
        <f>IFERROR(ROUND(AVERAGEIF('Week 1 - Making'!$B:$B,'Product List'!$A834,'Week 1 - Making'!$P:$P),0),"")</f>
        <v/>
      </c>
      <c r="K834" s="7" t="str">
        <f>IFERROR(ROUND(AVERAGEIF('Week 2 - Making'!$B:$B,'Product List'!$A834,'Week 2 - Making'!$P:$P),0),"")</f>
        <v/>
      </c>
      <c r="L834" s="263" t="str">
        <f>IFERROR(ROUND(AVERAGEIF('Week 3 - Making'!$B:$B,'Product List'!$A834,'Week 3 - Making'!$P:$P),0),"")</f>
        <v/>
      </c>
      <c r="M834" s="7" t="str">
        <f>IFERROR(ROUND(AVERAGEIF('Week 4 - Making'!$B:$B,'Product List'!$A834,'Week 4 - Making'!$P:$P),0),"")</f>
        <v/>
      </c>
      <c r="N834" s="7" t="str">
        <f>IFERROR(ROUND(AVERAGEIF('Week 5 - Making'!$B:$B,'Product List'!$A834,'Week 5 - Making'!$P:$P),0),"")</f>
        <v/>
      </c>
      <c r="O834" s="7"/>
      <c r="P834" s="7">
        <f t="array" ref="P834">iferror(xlookup(C834,'Product Families'!A:A,'Product Families'!S:S),"")</f>
        <v>0</v>
      </c>
    </row>
    <row r="835" ht="14.25" customHeight="1">
      <c r="A835" s="138" t="s">
        <v>2482</v>
      </c>
      <c r="B835" s="270" t="s">
        <v>2481</v>
      </c>
      <c r="C835" s="138" t="s">
        <v>303</v>
      </c>
      <c r="D835" s="7">
        <f t="array" ref="D835">IFERROR(XLOOKUP($C835,'Product Families'!$A:$A,'Product Families'!$D:$D),"")</f>
        <v>130</v>
      </c>
      <c r="E835" s="7">
        <f t="array" ref="E835">IFERROR(XLOOKUP($C835,'Product Families'!$A:$A,'Product Families'!$E:$E),"")</f>
        <v>133</v>
      </c>
      <c r="F835" s="7">
        <f t="array" ref="F835">IFERROR(XLOOKUP($C835,'Product Families'!$A:$A,'Product Families'!$F:$F),"")</f>
        <v>144</v>
      </c>
      <c r="G835" s="7">
        <f t="array" ref="G835">IFERROR(XLOOKUP($C835,'Product Families'!$A:$A,'Product Families'!$G:$G),"")</f>
        <v>154</v>
      </c>
      <c r="J835" s="7" t="str">
        <f>IFERROR(ROUND(AVERAGEIF('Week 1 - Making'!$B:$B,'Product List'!$A835,'Week 1 - Making'!$P:$P),0),"")</f>
        <v/>
      </c>
      <c r="K835" s="7" t="str">
        <f>IFERROR(ROUND(AVERAGEIF('Week 2 - Making'!$B:$B,'Product List'!$A835,'Week 2 - Making'!$P:$P),0),"")</f>
        <v/>
      </c>
      <c r="L835" s="263" t="str">
        <f>IFERROR(ROUND(AVERAGEIF('Week 3 - Making'!$B:$B,'Product List'!$A835,'Week 3 - Making'!$P:$P),0),"")</f>
        <v/>
      </c>
      <c r="M835" s="7" t="str">
        <f>IFERROR(ROUND(AVERAGEIF('Week 4 - Making'!$B:$B,'Product List'!$A835,'Week 4 - Making'!$P:$P),0),"")</f>
        <v/>
      </c>
      <c r="N835" s="7" t="str">
        <f>IFERROR(ROUND(AVERAGEIF('Week 5 - Making'!$B:$B,'Product List'!$A835,'Week 5 - Making'!$P:$P),0),"")</f>
        <v/>
      </c>
      <c r="O835" s="7"/>
      <c r="P835" s="7">
        <f t="array" ref="P835">iferror(xlookup(C835,'Product Families'!A:A,'Product Families'!S:S),"")</f>
        <v>0</v>
      </c>
    </row>
    <row r="836" ht="14.25" customHeight="1">
      <c r="A836" s="138" t="s">
        <v>2483</v>
      </c>
      <c r="B836" s="270" t="s">
        <v>2481</v>
      </c>
      <c r="C836" s="138" t="s">
        <v>304</v>
      </c>
      <c r="D836" s="7">
        <f t="array" ref="D836">IFERROR(XLOOKUP($C836,'Product Families'!$A:$A,'Product Families'!$D:$D),"")</f>
        <v>65</v>
      </c>
      <c r="E836" s="7">
        <f t="array" ref="E836">IFERROR(XLOOKUP($C836,'Product Families'!$A:$A,'Product Families'!$E:$E),"")</f>
        <v>67</v>
      </c>
      <c r="F836" s="7">
        <f t="array" ref="F836">IFERROR(XLOOKUP($C836,'Product Families'!$A:$A,'Product Families'!$F:$F),"")</f>
        <v>72</v>
      </c>
      <c r="G836" s="7">
        <f t="array" ref="G836">IFERROR(XLOOKUP($C836,'Product Families'!$A:$A,'Product Families'!$G:$G),"")</f>
        <v>77</v>
      </c>
      <c r="J836" s="7" t="str">
        <f>IFERROR(ROUND(AVERAGEIF('Week 1 - Making'!$B:$B,'Product List'!$A836,'Week 1 - Making'!$P:$P),0),"")</f>
        <v/>
      </c>
      <c r="K836" s="7" t="str">
        <f>IFERROR(ROUND(AVERAGEIF('Week 2 - Making'!$B:$B,'Product List'!$A836,'Week 2 - Making'!$P:$P),0),"")</f>
        <v/>
      </c>
      <c r="L836" s="263" t="str">
        <f>IFERROR(ROUND(AVERAGEIF('Week 3 - Making'!$B:$B,'Product List'!$A836,'Week 3 - Making'!$P:$P),0),"")</f>
        <v/>
      </c>
      <c r="M836" s="7" t="str">
        <f>IFERROR(ROUND(AVERAGEIF('Week 4 - Making'!$B:$B,'Product List'!$A836,'Week 4 - Making'!$P:$P),0),"")</f>
        <v/>
      </c>
      <c r="N836" s="7" t="str">
        <f>IFERROR(ROUND(AVERAGEIF('Week 5 - Making'!$B:$B,'Product List'!$A836,'Week 5 - Making'!$P:$P),0),"")</f>
        <v/>
      </c>
      <c r="O836" s="7"/>
      <c r="P836" s="7">
        <f t="array" ref="P836">iferror(xlookup(C836,'Product Families'!A:A,'Product Families'!S:S),"")</f>
        <v>0</v>
      </c>
    </row>
    <row r="837" ht="14.25" customHeight="1">
      <c r="A837" s="122" t="s">
        <v>2484</v>
      </c>
      <c r="B837" s="270" t="s">
        <v>2485</v>
      </c>
      <c r="C837" s="122" t="s">
        <v>301</v>
      </c>
      <c r="D837" s="7">
        <f t="array" ref="D837">IFERROR(XLOOKUP($C837,'Product Families'!$A:$A,'Product Families'!$D:$D),"")</f>
        <v>43</v>
      </c>
      <c r="E837" s="7">
        <f t="array" ref="E837">IFERROR(XLOOKUP($C837,'Product Families'!$A:$A,'Product Families'!$E:$E),"")</f>
        <v>44</v>
      </c>
      <c r="F837" s="7">
        <f t="array" ref="F837">IFERROR(XLOOKUP($C837,'Product Families'!$A:$A,'Product Families'!$F:$F),"")</f>
        <v>48</v>
      </c>
      <c r="G837" s="7">
        <f t="array" ref="G837">IFERROR(XLOOKUP($C837,'Product Families'!$A:$A,'Product Families'!$G:$G),"")</f>
        <v>51</v>
      </c>
      <c r="J837" s="7" t="str">
        <f>IFERROR(ROUND(AVERAGEIF('Week 1 - Making'!$B:$B,'Product List'!$A837,'Week 1 - Making'!$P:$P),0),"")</f>
        <v/>
      </c>
      <c r="K837" s="7" t="str">
        <f>IFERROR(ROUND(AVERAGEIF('Week 2 - Making'!$B:$B,'Product List'!$A837,'Week 2 - Making'!$P:$P),0),"")</f>
        <v/>
      </c>
      <c r="L837" s="263" t="str">
        <f>IFERROR(ROUND(AVERAGEIF('Week 3 - Making'!$B:$B,'Product List'!$A837,'Week 3 - Making'!$P:$P),0),"")</f>
        <v/>
      </c>
      <c r="M837" s="7" t="str">
        <f>IFERROR(ROUND(AVERAGEIF('Week 4 - Making'!$B:$B,'Product List'!$A837,'Week 4 - Making'!$P:$P),0),"")</f>
        <v/>
      </c>
      <c r="N837" s="7" t="str">
        <f>IFERROR(ROUND(AVERAGEIF('Week 5 - Making'!$B:$B,'Product List'!$A837,'Week 5 - Making'!$P:$P),0),"")</f>
        <v/>
      </c>
      <c r="O837" s="7"/>
      <c r="P837" s="7">
        <f t="array" ref="P837">iferror(xlookup(C837,'Product Families'!A:A,'Product Families'!S:S),"")</f>
        <v>0</v>
      </c>
    </row>
    <row r="838" ht="14.25" customHeight="1">
      <c r="A838" s="138" t="s">
        <v>2486</v>
      </c>
      <c r="B838" s="270" t="s">
        <v>2485</v>
      </c>
      <c r="C838" s="138" t="s">
        <v>303</v>
      </c>
      <c r="D838" s="7">
        <f t="array" ref="D838">IFERROR(XLOOKUP($C838,'Product Families'!$A:$A,'Product Families'!$D:$D),"")</f>
        <v>130</v>
      </c>
      <c r="E838" s="7">
        <f t="array" ref="E838">IFERROR(XLOOKUP($C838,'Product Families'!$A:$A,'Product Families'!$E:$E),"")</f>
        <v>133</v>
      </c>
      <c r="F838" s="7">
        <f t="array" ref="F838">IFERROR(XLOOKUP($C838,'Product Families'!$A:$A,'Product Families'!$F:$F),"")</f>
        <v>144</v>
      </c>
      <c r="G838" s="7">
        <f t="array" ref="G838">IFERROR(XLOOKUP($C838,'Product Families'!$A:$A,'Product Families'!$G:$G),"")</f>
        <v>154</v>
      </c>
      <c r="J838" s="7" t="str">
        <f>IFERROR(ROUND(AVERAGEIF('Week 1 - Making'!$B:$B,'Product List'!$A838,'Week 1 - Making'!$P:$P),0),"")</f>
        <v/>
      </c>
      <c r="K838" s="7" t="str">
        <f>IFERROR(ROUND(AVERAGEIF('Week 2 - Making'!$B:$B,'Product List'!$A838,'Week 2 - Making'!$P:$P),0),"")</f>
        <v/>
      </c>
      <c r="L838" s="263" t="str">
        <f>IFERROR(ROUND(AVERAGEIF('Week 3 - Making'!$B:$B,'Product List'!$A838,'Week 3 - Making'!$P:$P),0),"")</f>
        <v/>
      </c>
      <c r="M838" s="7" t="str">
        <f>IFERROR(ROUND(AVERAGEIF('Week 4 - Making'!$B:$B,'Product List'!$A838,'Week 4 - Making'!$P:$P),0),"")</f>
        <v/>
      </c>
      <c r="N838" s="7" t="str">
        <f>IFERROR(ROUND(AVERAGEIF('Week 5 - Making'!$B:$B,'Product List'!$A838,'Week 5 - Making'!$P:$P),0),"")</f>
        <v/>
      </c>
      <c r="O838" s="7"/>
      <c r="P838" s="7">
        <f t="array" ref="P838">iferror(xlookup(C838,'Product Families'!A:A,'Product Families'!S:S),"")</f>
        <v>0</v>
      </c>
    </row>
    <row r="839" ht="14.25" customHeight="1">
      <c r="A839" s="138" t="s">
        <v>2487</v>
      </c>
      <c r="B839" s="270" t="s">
        <v>2485</v>
      </c>
      <c r="C839" s="138" t="s">
        <v>304</v>
      </c>
      <c r="D839" s="7">
        <f t="array" ref="D839">IFERROR(XLOOKUP($C839,'Product Families'!$A:$A,'Product Families'!$D:$D),"")</f>
        <v>65</v>
      </c>
      <c r="E839" s="7">
        <f t="array" ref="E839">IFERROR(XLOOKUP($C839,'Product Families'!$A:$A,'Product Families'!$E:$E),"")</f>
        <v>67</v>
      </c>
      <c r="F839" s="7">
        <f t="array" ref="F839">IFERROR(XLOOKUP($C839,'Product Families'!$A:$A,'Product Families'!$F:$F),"")</f>
        <v>72</v>
      </c>
      <c r="G839" s="7">
        <f t="array" ref="G839">IFERROR(XLOOKUP($C839,'Product Families'!$A:$A,'Product Families'!$G:$G),"")</f>
        <v>77</v>
      </c>
      <c r="J839" s="7" t="str">
        <f>IFERROR(ROUND(AVERAGEIF('Week 1 - Making'!$B:$B,'Product List'!$A839,'Week 1 - Making'!$P:$P),0),"")</f>
        <v/>
      </c>
      <c r="K839" s="7" t="str">
        <f>IFERROR(ROUND(AVERAGEIF('Week 2 - Making'!$B:$B,'Product List'!$A839,'Week 2 - Making'!$P:$P),0),"")</f>
        <v/>
      </c>
      <c r="L839" s="263" t="str">
        <f>IFERROR(ROUND(AVERAGEIF('Week 3 - Making'!$B:$B,'Product List'!$A839,'Week 3 - Making'!$P:$P),0),"")</f>
        <v/>
      </c>
      <c r="M839" s="7" t="str">
        <f>IFERROR(ROUND(AVERAGEIF('Week 4 - Making'!$B:$B,'Product List'!$A839,'Week 4 - Making'!$P:$P),0),"")</f>
        <v/>
      </c>
      <c r="N839" s="7" t="str">
        <f>IFERROR(ROUND(AVERAGEIF('Week 5 - Making'!$B:$B,'Product List'!$A839,'Week 5 - Making'!$P:$P),0),"")</f>
        <v/>
      </c>
      <c r="O839" s="7"/>
      <c r="P839" s="7">
        <f t="array" ref="P839">iferror(xlookup(C839,'Product Families'!A:A,'Product Families'!S:S),"")</f>
        <v>0</v>
      </c>
    </row>
    <row r="840" ht="14.25" customHeight="1">
      <c r="A840" s="122" t="s">
        <v>2488</v>
      </c>
      <c r="B840" s="270" t="s">
        <v>2489</v>
      </c>
      <c r="C840" s="122" t="s">
        <v>301</v>
      </c>
      <c r="D840" s="7">
        <f t="array" ref="D840">IFERROR(XLOOKUP($C840,'Product Families'!$A:$A,'Product Families'!$D:$D),"")</f>
        <v>43</v>
      </c>
      <c r="E840" s="7">
        <f t="array" ref="E840">IFERROR(XLOOKUP($C840,'Product Families'!$A:$A,'Product Families'!$E:$E),"")</f>
        <v>44</v>
      </c>
      <c r="F840" s="7">
        <f t="array" ref="F840">IFERROR(XLOOKUP($C840,'Product Families'!$A:$A,'Product Families'!$F:$F),"")</f>
        <v>48</v>
      </c>
      <c r="G840" s="7">
        <f t="array" ref="G840">IFERROR(XLOOKUP($C840,'Product Families'!$A:$A,'Product Families'!$G:$G),"")</f>
        <v>51</v>
      </c>
      <c r="J840" s="7" t="str">
        <f>IFERROR(ROUND(AVERAGEIF('Week 1 - Making'!$B:$B,'Product List'!$A840,'Week 1 - Making'!$P:$P),0),"")</f>
        <v/>
      </c>
      <c r="K840" s="7" t="str">
        <f>IFERROR(ROUND(AVERAGEIF('Week 2 - Making'!$B:$B,'Product List'!$A840,'Week 2 - Making'!$P:$P),0),"")</f>
        <v/>
      </c>
      <c r="L840" s="263" t="str">
        <f>IFERROR(ROUND(AVERAGEIF('Week 3 - Making'!$B:$B,'Product List'!$A840,'Week 3 - Making'!$P:$P),0),"")</f>
        <v/>
      </c>
      <c r="M840" s="7" t="str">
        <f>IFERROR(ROUND(AVERAGEIF('Week 4 - Making'!$B:$B,'Product List'!$A840,'Week 4 - Making'!$P:$P),0),"")</f>
        <v/>
      </c>
      <c r="N840" s="7" t="str">
        <f>IFERROR(ROUND(AVERAGEIF('Week 5 - Making'!$B:$B,'Product List'!$A840,'Week 5 - Making'!$P:$P),0),"")</f>
        <v/>
      </c>
      <c r="O840" s="7"/>
      <c r="P840" s="7">
        <f t="array" ref="P840">iferror(xlookup(C840,'Product Families'!A:A,'Product Families'!S:S),"")</f>
        <v>0</v>
      </c>
    </row>
    <row r="841" ht="14.25" customHeight="1">
      <c r="A841" s="138" t="s">
        <v>2490</v>
      </c>
      <c r="B841" s="270" t="s">
        <v>2489</v>
      </c>
      <c r="C841" s="138" t="s">
        <v>303</v>
      </c>
      <c r="D841" s="7">
        <f t="array" ref="D841">IFERROR(XLOOKUP($C841,'Product Families'!$A:$A,'Product Families'!$D:$D),"")</f>
        <v>130</v>
      </c>
      <c r="E841" s="7">
        <f t="array" ref="E841">IFERROR(XLOOKUP($C841,'Product Families'!$A:$A,'Product Families'!$E:$E),"")</f>
        <v>133</v>
      </c>
      <c r="F841" s="7">
        <f t="array" ref="F841">IFERROR(XLOOKUP($C841,'Product Families'!$A:$A,'Product Families'!$F:$F),"")</f>
        <v>144</v>
      </c>
      <c r="G841" s="7">
        <f t="array" ref="G841">IFERROR(XLOOKUP($C841,'Product Families'!$A:$A,'Product Families'!$G:$G),"")</f>
        <v>154</v>
      </c>
      <c r="J841" s="7" t="str">
        <f>IFERROR(ROUND(AVERAGEIF('Week 1 - Making'!$B:$B,'Product List'!$A841,'Week 1 - Making'!$P:$P),0),"")</f>
        <v/>
      </c>
      <c r="K841" s="7" t="str">
        <f>IFERROR(ROUND(AVERAGEIF('Week 2 - Making'!$B:$B,'Product List'!$A841,'Week 2 - Making'!$P:$P),0),"")</f>
        <v/>
      </c>
      <c r="L841" s="263" t="str">
        <f>IFERROR(ROUND(AVERAGEIF('Week 3 - Making'!$B:$B,'Product List'!$A841,'Week 3 - Making'!$P:$P),0),"")</f>
        <v/>
      </c>
      <c r="M841" s="7" t="str">
        <f>IFERROR(ROUND(AVERAGEIF('Week 4 - Making'!$B:$B,'Product List'!$A841,'Week 4 - Making'!$P:$P),0),"")</f>
        <v/>
      </c>
      <c r="N841" s="7" t="str">
        <f>IFERROR(ROUND(AVERAGEIF('Week 5 - Making'!$B:$B,'Product List'!$A841,'Week 5 - Making'!$P:$P),0),"")</f>
        <v/>
      </c>
      <c r="O841" s="7"/>
      <c r="P841" s="7">
        <f t="array" ref="P841">iferror(xlookup(C841,'Product Families'!A:A,'Product Families'!S:S),"")</f>
        <v>0</v>
      </c>
    </row>
    <row r="842" ht="14.25" customHeight="1">
      <c r="A842" s="138" t="s">
        <v>2491</v>
      </c>
      <c r="B842" s="270" t="s">
        <v>2489</v>
      </c>
      <c r="C842" s="138" t="s">
        <v>304</v>
      </c>
      <c r="D842" s="7">
        <f t="array" ref="D842">IFERROR(XLOOKUP($C842,'Product Families'!$A:$A,'Product Families'!$D:$D),"")</f>
        <v>65</v>
      </c>
      <c r="E842" s="7">
        <f t="array" ref="E842">IFERROR(XLOOKUP($C842,'Product Families'!$A:$A,'Product Families'!$E:$E),"")</f>
        <v>67</v>
      </c>
      <c r="F842" s="7">
        <f t="array" ref="F842">IFERROR(XLOOKUP($C842,'Product Families'!$A:$A,'Product Families'!$F:$F),"")</f>
        <v>72</v>
      </c>
      <c r="G842" s="7">
        <f t="array" ref="G842">IFERROR(XLOOKUP($C842,'Product Families'!$A:$A,'Product Families'!$G:$G),"")</f>
        <v>77</v>
      </c>
      <c r="J842" s="7" t="str">
        <f>IFERROR(ROUND(AVERAGEIF('Week 1 - Making'!$B:$B,'Product List'!$A842,'Week 1 - Making'!$P:$P),0),"")</f>
        <v/>
      </c>
      <c r="K842" s="7" t="str">
        <f>IFERROR(ROUND(AVERAGEIF('Week 2 - Making'!$B:$B,'Product List'!$A842,'Week 2 - Making'!$P:$P),0),"")</f>
        <v/>
      </c>
      <c r="L842" s="263" t="str">
        <f>IFERROR(ROUND(AVERAGEIF('Week 3 - Making'!$B:$B,'Product List'!$A842,'Week 3 - Making'!$P:$P),0),"")</f>
        <v/>
      </c>
      <c r="M842" s="7" t="str">
        <f>IFERROR(ROUND(AVERAGEIF('Week 4 - Making'!$B:$B,'Product List'!$A842,'Week 4 - Making'!$P:$P),0),"")</f>
        <v/>
      </c>
      <c r="N842" s="7" t="str">
        <f>IFERROR(ROUND(AVERAGEIF('Week 5 - Making'!$B:$B,'Product List'!$A842,'Week 5 - Making'!$P:$P),0),"")</f>
        <v/>
      </c>
      <c r="O842" s="7"/>
      <c r="P842" s="7">
        <f t="array" ref="P842">iferror(xlookup(C842,'Product Families'!A:A,'Product Families'!S:S),"")</f>
        <v>0</v>
      </c>
    </row>
    <row r="843" ht="14.25" customHeight="1">
      <c r="A843" s="122" t="s">
        <v>2492</v>
      </c>
      <c r="B843" s="270" t="s">
        <v>2493</v>
      </c>
      <c r="C843" s="122" t="s">
        <v>307</v>
      </c>
      <c r="D843" s="7">
        <f t="array" ref="D843">IFERROR(XLOOKUP($C843,'Product Families'!$A:$A,'Product Families'!$D:$D),"")</f>
        <v>8</v>
      </c>
      <c r="E843" s="7">
        <f t="array" ref="E843">IFERROR(XLOOKUP($C843,'Product Families'!$A:$A,'Product Families'!$E:$E),"")</f>
        <v>9</v>
      </c>
      <c r="F843" s="7">
        <f t="array" ref="F843">IFERROR(XLOOKUP($C843,'Product Families'!$A:$A,'Product Families'!$F:$F),"")</f>
        <v>10</v>
      </c>
      <c r="G843" s="7">
        <f t="array" ref="G843">IFERROR(XLOOKUP($C843,'Product Families'!$A:$A,'Product Families'!$G:$G),"")</f>
        <v>11</v>
      </c>
      <c r="J843" s="7" t="str">
        <f>IFERROR(ROUND(AVERAGEIF('Week 1 - Making'!$B:$B,'Product List'!$A843,'Week 1 - Making'!$P:$P),0),"")</f>
        <v/>
      </c>
      <c r="K843" s="7" t="str">
        <f>IFERROR(ROUND(AVERAGEIF('Week 2 - Making'!$B:$B,'Product List'!$A843,'Week 2 - Making'!$P:$P),0),"")</f>
        <v/>
      </c>
      <c r="L843" s="263" t="str">
        <f>IFERROR(ROUND(AVERAGEIF('Week 3 - Making'!$B:$B,'Product List'!$A843,'Week 3 - Making'!$P:$P),0),"")</f>
        <v/>
      </c>
      <c r="M843" s="7" t="str">
        <f>IFERROR(ROUND(AVERAGEIF('Week 4 - Making'!$B:$B,'Product List'!$A843,'Week 4 - Making'!$P:$P),0),"")</f>
        <v/>
      </c>
      <c r="N843" s="7" t="str">
        <f>IFERROR(ROUND(AVERAGEIF('Week 5 - Making'!$B:$B,'Product List'!$A843,'Week 5 - Making'!$P:$P),0),"")</f>
        <v/>
      </c>
      <c r="O843" s="7"/>
      <c r="P843" s="7">
        <f t="array" ref="P843">iferror(xlookup(C843,'Product Families'!A:A,'Product Families'!S:S),"")</f>
        <v>0</v>
      </c>
    </row>
    <row r="844" ht="14.25" customHeight="1">
      <c r="A844" s="122" t="s">
        <v>2494</v>
      </c>
      <c r="B844" s="270" t="s">
        <v>2495</v>
      </c>
      <c r="C844" s="122" t="s">
        <v>307</v>
      </c>
      <c r="D844" s="7">
        <f t="array" ref="D844">IFERROR(XLOOKUP($C844,'Product Families'!$A:$A,'Product Families'!$D:$D),"")</f>
        <v>8</v>
      </c>
      <c r="E844" s="7">
        <f t="array" ref="E844">IFERROR(XLOOKUP($C844,'Product Families'!$A:$A,'Product Families'!$E:$E),"")</f>
        <v>9</v>
      </c>
      <c r="F844" s="7">
        <f t="array" ref="F844">IFERROR(XLOOKUP($C844,'Product Families'!$A:$A,'Product Families'!$F:$F),"")</f>
        <v>10</v>
      </c>
      <c r="G844" s="7">
        <f t="array" ref="G844">IFERROR(XLOOKUP($C844,'Product Families'!$A:$A,'Product Families'!$G:$G),"")</f>
        <v>11</v>
      </c>
      <c r="J844" s="7" t="str">
        <f>IFERROR(ROUND(AVERAGEIF('Week 1 - Making'!$B:$B,'Product List'!$A844,'Week 1 - Making'!$P:$P),0),"")</f>
        <v/>
      </c>
      <c r="K844" s="7" t="str">
        <f>IFERROR(ROUND(AVERAGEIF('Week 2 - Making'!$B:$B,'Product List'!$A844,'Week 2 - Making'!$P:$P),0),"")</f>
        <v/>
      </c>
      <c r="L844" s="263" t="str">
        <f>IFERROR(ROUND(AVERAGEIF('Week 3 - Making'!$B:$B,'Product List'!$A844,'Week 3 - Making'!$P:$P),0),"")</f>
        <v/>
      </c>
      <c r="M844" s="7" t="str">
        <f>IFERROR(ROUND(AVERAGEIF('Week 4 - Making'!$B:$B,'Product List'!$A844,'Week 4 - Making'!$P:$P),0),"")</f>
        <v/>
      </c>
      <c r="N844" s="7" t="str">
        <f>IFERROR(ROUND(AVERAGEIF('Week 5 - Making'!$B:$B,'Product List'!$A844,'Week 5 - Making'!$P:$P),0),"")</f>
        <v/>
      </c>
      <c r="O844" s="7"/>
      <c r="P844" s="7">
        <f t="array" ref="P844">iferror(xlookup(C844,'Product Families'!A:A,'Product Families'!S:S),"")</f>
        <v>0</v>
      </c>
    </row>
    <row r="845" ht="14.25" customHeight="1">
      <c r="A845" s="122" t="s">
        <v>2496</v>
      </c>
      <c r="B845" s="270" t="s">
        <v>2497</v>
      </c>
      <c r="C845" s="122" t="s">
        <v>307</v>
      </c>
      <c r="D845" s="7">
        <f t="array" ref="D845">IFERROR(XLOOKUP($C845,'Product Families'!$A:$A,'Product Families'!$D:$D),"")</f>
        <v>8</v>
      </c>
      <c r="E845" s="7">
        <f t="array" ref="E845">IFERROR(XLOOKUP($C845,'Product Families'!$A:$A,'Product Families'!$E:$E),"")</f>
        <v>9</v>
      </c>
      <c r="F845" s="7">
        <f t="array" ref="F845">IFERROR(XLOOKUP($C845,'Product Families'!$A:$A,'Product Families'!$F:$F),"")</f>
        <v>10</v>
      </c>
      <c r="G845" s="7">
        <f t="array" ref="G845">IFERROR(XLOOKUP($C845,'Product Families'!$A:$A,'Product Families'!$G:$G),"")</f>
        <v>11</v>
      </c>
      <c r="J845" s="7" t="str">
        <f>IFERROR(ROUND(AVERAGEIF('Week 1 - Making'!$B:$B,'Product List'!$A845,'Week 1 - Making'!$P:$P),0),"")</f>
        <v/>
      </c>
      <c r="K845" s="7" t="str">
        <f>IFERROR(ROUND(AVERAGEIF('Week 2 - Making'!$B:$B,'Product List'!$A845,'Week 2 - Making'!$P:$P),0),"")</f>
        <v/>
      </c>
      <c r="L845" s="263" t="str">
        <f>IFERROR(ROUND(AVERAGEIF('Week 3 - Making'!$B:$B,'Product List'!$A845,'Week 3 - Making'!$P:$P),0),"")</f>
        <v/>
      </c>
      <c r="M845" s="7" t="str">
        <f>IFERROR(ROUND(AVERAGEIF('Week 4 - Making'!$B:$B,'Product List'!$A845,'Week 4 - Making'!$P:$P),0),"")</f>
        <v/>
      </c>
      <c r="N845" s="7" t="str">
        <f>IFERROR(ROUND(AVERAGEIF('Week 5 - Making'!$B:$B,'Product List'!$A845,'Week 5 - Making'!$P:$P),0),"")</f>
        <v/>
      </c>
      <c r="O845" s="7"/>
      <c r="P845" s="7">
        <f t="array" ref="P845">iferror(xlookup(C845,'Product Families'!A:A,'Product Families'!S:S),"")</f>
        <v>0</v>
      </c>
    </row>
    <row r="846" ht="14.25" customHeight="1">
      <c r="A846" s="138" t="s">
        <v>653</v>
      </c>
      <c r="B846" s="299" t="s">
        <v>310</v>
      </c>
      <c r="C846" s="138" t="s">
        <v>309</v>
      </c>
      <c r="D846" s="7">
        <f t="array" ref="D846">IFERROR(XLOOKUP($C846,'Product Families'!$A:$A,'Product Families'!$D:$D),"")</f>
        <v>236</v>
      </c>
      <c r="E846" s="7">
        <f t="array" ref="E846">IFERROR(XLOOKUP($C846,'Product Families'!$A:$A,'Product Families'!$E:$E),"")</f>
        <v>242</v>
      </c>
      <c r="F846" s="7">
        <f t="array" ref="F846">IFERROR(XLOOKUP($C846,'Product Families'!$A:$A,'Product Families'!$F:$F),"")</f>
        <v>260</v>
      </c>
      <c r="G846" s="7">
        <f t="array" ref="G846">IFERROR(XLOOKUP($C846,'Product Families'!$A:$A,'Product Families'!$G:$G),"")</f>
        <v>279</v>
      </c>
      <c r="J846" s="7">
        <f>IFERROR(ROUND(AVERAGEIF('Week 1 - Making'!$B:$B,'Product List'!$A846,'Week 1 - Making'!$P:$P),0),"")</f>
        <v>206</v>
      </c>
      <c r="K846" s="7" t="str">
        <f>IFERROR(ROUND(AVERAGEIF('Week 2 - Making'!$B:$B,'Product List'!$A846,'Week 2 - Making'!$P:$P),0),"")</f>
        <v/>
      </c>
      <c r="L846" s="263" t="str">
        <f>IFERROR(ROUND(AVERAGEIF('Week 3 - Making'!$B:$B,'Product List'!$A846,'Week 3 - Making'!$P:$P),0),"")</f>
        <v/>
      </c>
      <c r="M846" s="7" t="str">
        <f>IFERROR(ROUND(AVERAGEIF('Week 4 - Making'!$B:$B,'Product List'!$A846,'Week 4 - Making'!$P:$P),0),"")</f>
        <v/>
      </c>
      <c r="N846" s="7" t="str">
        <f>IFERROR(ROUND(AVERAGEIF('Week 5 - Making'!$B:$B,'Product List'!$A846,'Week 5 - Making'!$P:$P),0),"")</f>
        <v/>
      </c>
      <c r="O846" s="7"/>
      <c r="P846" s="7">
        <f t="array" ref="P846">iferror(xlookup(C846,'Product Families'!A:A,'Product Families'!S:S),"")</f>
        <v>0</v>
      </c>
    </row>
    <row r="847" ht="14.25" customHeight="1">
      <c r="A847" s="138" t="s">
        <v>668</v>
      </c>
      <c r="B847" s="299" t="s">
        <v>312</v>
      </c>
      <c r="C847" s="138" t="s">
        <v>311</v>
      </c>
      <c r="D847" s="7">
        <f t="array" ref="D847">IFERROR(XLOOKUP($C847,'Product Families'!$A:$A,'Product Families'!$D:$D),"")</f>
        <v>520</v>
      </c>
      <c r="E847" s="7">
        <f t="array" ref="E847">IFERROR(XLOOKUP($C847,'Product Families'!$A:$A,'Product Families'!$E:$E),"")</f>
        <v>532</v>
      </c>
      <c r="F847" s="7">
        <f t="array" ref="F847">IFERROR(XLOOKUP($C847,'Product Families'!$A:$A,'Product Families'!$F:$F),"")</f>
        <v>573</v>
      </c>
      <c r="G847" s="7">
        <f t="array" ref="G847">IFERROR(XLOOKUP($C847,'Product Families'!$A:$A,'Product Families'!$G:$G),"")</f>
        <v>614</v>
      </c>
      <c r="J847" s="7" t="str">
        <f>IFERROR(ROUND(AVERAGEIF('Week 1 - Making'!$B:$B,'Product List'!$A847,'Week 1 - Making'!$P:$P),0),"")</f>
        <v/>
      </c>
      <c r="K847" s="7" t="str">
        <f>IFERROR(ROUND(AVERAGEIF('Week 2 - Making'!$B:$B,'Product List'!$A847,'Week 2 - Making'!$P:$P),0),"")</f>
        <v/>
      </c>
      <c r="L847" s="263" t="str">
        <f>IFERROR(ROUND(AVERAGEIF('Week 3 - Making'!$B:$B,'Product List'!$A847,'Week 3 - Making'!$P:$P),0),"")</f>
        <v/>
      </c>
      <c r="M847" s="7" t="str">
        <f>IFERROR(ROUND(AVERAGEIF('Week 4 - Making'!$B:$B,'Product List'!$A847,'Week 4 - Making'!$P:$P),0),"")</f>
        <v/>
      </c>
      <c r="N847" s="7" t="str">
        <f>IFERROR(ROUND(AVERAGEIF('Week 5 - Making'!$B:$B,'Product List'!$A847,'Week 5 - Making'!$P:$P),0),"")</f>
        <v/>
      </c>
      <c r="O847" s="7"/>
      <c r="P847" s="7">
        <f t="array" ref="P847">iferror(xlookup(C847,'Product Families'!A:A,'Product Families'!S:S),"")</f>
        <v>0</v>
      </c>
    </row>
    <row r="848" ht="14.25" customHeight="1">
      <c r="A848" s="138" t="s">
        <v>2498</v>
      </c>
      <c r="B848" s="299" t="s">
        <v>2499</v>
      </c>
      <c r="C848" s="138" t="s">
        <v>131</v>
      </c>
      <c r="D848" s="7">
        <f t="array" ref="D848">IFERROR(XLOOKUP($C848,'Product Families'!$A:$A,'Product Families'!$D:$D),"")</f>
        <v>101</v>
      </c>
      <c r="E848" s="7">
        <f t="array" ref="E848">IFERROR(XLOOKUP($C848,'Product Families'!$A:$A,'Product Families'!$E:$E),"")</f>
        <v>104</v>
      </c>
      <c r="F848" s="7">
        <f t="array" ref="F848">IFERROR(XLOOKUP($C848,'Product Families'!$A:$A,'Product Families'!$F:$F),"")</f>
        <v>112</v>
      </c>
      <c r="G848" s="7">
        <f t="array" ref="G848">IFERROR(XLOOKUP($C848,'Product Families'!$A:$A,'Product Families'!$G:$G),"")</f>
        <v>120</v>
      </c>
      <c r="J848" s="7" t="str">
        <f>IFERROR(ROUND(AVERAGEIF('Week 1 - Making'!$B:$B,'Product List'!$A848,'Week 1 - Making'!$P:$P),0),"")</f>
        <v/>
      </c>
      <c r="K848" s="7" t="str">
        <f>IFERROR(ROUND(AVERAGEIF('Week 2 - Making'!$B:$B,'Product List'!$A848,'Week 2 - Making'!$P:$P),0),"")</f>
        <v/>
      </c>
      <c r="L848" s="263" t="str">
        <f>IFERROR(ROUND(AVERAGEIF('Week 3 - Making'!$B:$B,'Product List'!$A848,'Week 3 - Making'!$P:$P),0),"")</f>
        <v/>
      </c>
      <c r="M848" s="7" t="str">
        <f>IFERROR(ROUND(AVERAGEIF('Week 4 - Making'!$B:$B,'Product List'!$A848,'Week 4 - Making'!$P:$P),0),"")</f>
        <v/>
      </c>
      <c r="N848" s="7" t="str">
        <f>IFERROR(ROUND(AVERAGEIF('Week 5 - Making'!$B:$B,'Product List'!$A848,'Week 5 - Making'!$P:$P),0),"")</f>
        <v/>
      </c>
      <c r="O848" s="7"/>
      <c r="P848" s="7">
        <f t="array" ref="P848">iferror(xlookup(C848,'Product Families'!A:A,'Product Families'!S:S),"")</f>
        <v>0</v>
      </c>
    </row>
    <row r="849" ht="14.25" customHeight="1">
      <c r="A849" s="138" t="s">
        <v>2500</v>
      </c>
      <c r="B849" s="299" t="s">
        <v>2499</v>
      </c>
      <c r="C849" s="138" t="s">
        <v>144</v>
      </c>
      <c r="D849" s="7">
        <f t="array" ref="D849">IFERROR(XLOOKUP($C849,'Product Families'!$A:$A,'Product Families'!$D:$D),"")</f>
        <v>187</v>
      </c>
      <c r="E849" s="7">
        <f t="array" ref="E849">IFERROR(XLOOKUP($C849,'Product Families'!$A:$A,'Product Families'!$E:$E),"")</f>
        <v>192</v>
      </c>
      <c r="F849" s="7">
        <f t="array" ref="F849">IFERROR(XLOOKUP($C849,'Product Families'!$A:$A,'Product Families'!$F:$F),"")</f>
        <v>206</v>
      </c>
      <c r="G849" s="7">
        <f t="array" ref="G849">IFERROR(XLOOKUP($C849,'Product Families'!$A:$A,'Product Families'!$G:$G),"")</f>
        <v>221</v>
      </c>
      <c r="J849" s="7" t="str">
        <f>IFERROR(ROUND(AVERAGEIF('Week 1 - Making'!$B:$B,'Product List'!$A849,'Week 1 - Making'!$P:$P),0),"")</f>
        <v/>
      </c>
      <c r="K849" s="7" t="str">
        <f>IFERROR(ROUND(AVERAGEIF('Week 2 - Making'!$B:$B,'Product List'!$A849,'Week 2 - Making'!$P:$P),0),"")</f>
        <v/>
      </c>
      <c r="L849" s="263" t="str">
        <f>IFERROR(ROUND(AVERAGEIF('Week 3 - Making'!$B:$B,'Product List'!$A849,'Week 3 - Making'!$P:$P),0),"")</f>
        <v/>
      </c>
      <c r="M849" s="7" t="str">
        <f>IFERROR(ROUND(AVERAGEIF('Week 4 - Making'!$B:$B,'Product List'!$A849,'Week 4 - Making'!$P:$P),0),"")</f>
        <v/>
      </c>
      <c r="N849" s="7" t="str">
        <f>IFERROR(ROUND(AVERAGEIF('Week 5 - Making'!$B:$B,'Product List'!$A849,'Week 5 - Making'!$P:$P),0),"")</f>
        <v/>
      </c>
      <c r="O849" s="7"/>
      <c r="P849" s="7">
        <f t="array" ref="P849">iferror(xlookup(C849,'Product Families'!A:A,'Product Families'!S:S),"")</f>
        <v>0</v>
      </c>
    </row>
    <row r="850" ht="14.25" customHeight="1">
      <c r="A850" s="138" t="s">
        <v>2501</v>
      </c>
      <c r="B850" s="299" t="s">
        <v>2502</v>
      </c>
      <c r="C850" s="138" t="s">
        <v>131</v>
      </c>
      <c r="D850" s="7">
        <f t="array" ref="D850">IFERROR(XLOOKUP($C850,'Product Families'!$A:$A,'Product Families'!$D:$D),"")</f>
        <v>101</v>
      </c>
      <c r="E850" s="7">
        <f t="array" ref="E850">IFERROR(XLOOKUP($C850,'Product Families'!$A:$A,'Product Families'!$E:$E),"")</f>
        <v>104</v>
      </c>
      <c r="F850" s="7">
        <f t="array" ref="F850">IFERROR(XLOOKUP($C850,'Product Families'!$A:$A,'Product Families'!$F:$F),"")</f>
        <v>112</v>
      </c>
      <c r="G850" s="7">
        <f t="array" ref="G850">IFERROR(XLOOKUP($C850,'Product Families'!$A:$A,'Product Families'!$G:$G),"")</f>
        <v>120</v>
      </c>
      <c r="J850" s="7" t="str">
        <f>IFERROR(ROUND(AVERAGEIF('Week 1 - Making'!$B:$B,'Product List'!$A850,'Week 1 - Making'!$P:$P),0),"")</f>
        <v/>
      </c>
      <c r="K850" s="7" t="str">
        <f>IFERROR(ROUND(AVERAGEIF('Week 2 - Making'!$B:$B,'Product List'!$A850,'Week 2 - Making'!$P:$P),0),"")</f>
        <v/>
      </c>
      <c r="L850" s="263" t="str">
        <f>IFERROR(ROUND(AVERAGEIF('Week 3 - Making'!$B:$B,'Product List'!$A850,'Week 3 - Making'!$P:$P),0),"")</f>
        <v/>
      </c>
      <c r="M850" s="7" t="str">
        <f>IFERROR(ROUND(AVERAGEIF('Week 4 - Making'!$B:$B,'Product List'!$A850,'Week 4 - Making'!$P:$P),0),"")</f>
        <v/>
      </c>
      <c r="N850" s="7" t="str">
        <f>IFERROR(ROUND(AVERAGEIF('Week 5 - Making'!$B:$B,'Product List'!$A850,'Week 5 - Making'!$P:$P),0),"")</f>
        <v/>
      </c>
      <c r="O850" s="7"/>
      <c r="P850" s="7">
        <f t="array" ref="P850">iferror(xlookup(C850,'Product Families'!A:A,'Product Families'!S:S),"")</f>
        <v>0</v>
      </c>
    </row>
    <row r="851" ht="14.25" customHeight="1">
      <c r="A851" s="138" t="s">
        <v>1789</v>
      </c>
      <c r="B851" s="299" t="s">
        <v>2502</v>
      </c>
      <c r="C851" s="138" t="s">
        <v>144</v>
      </c>
      <c r="D851" s="7">
        <f t="array" ref="D851">IFERROR(XLOOKUP($C851,'Product Families'!$A:$A,'Product Families'!$D:$D),"")</f>
        <v>187</v>
      </c>
      <c r="E851" s="7">
        <f t="array" ref="E851">IFERROR(XLOOKUP($C851,'Product Families'!$A:$A,'Product Families'!$E:$E),"")</f>
        <v>192</v>
      </c>
      <c r="F851" s="7">
        <f t="array" ref="F851">IFERROR(XLOOKUP($C851,'Product Families'!$A:$A,'Product Families'!$F:$F),"")</f>
        <v>206</v>
      </c>
      <c r="G851" s="7">
        <f t="array" ref="G851">IFERROR(XLOOKUP($C851,'Product Families'!$A:$A,'Product Families'!$G:$G),"")</f>
        <v>221</v>
      </c>
      <c r="J851" s="7">
        <f>IFERROR(ROUND(AVERAGEIF('Week 1 - Making'!$B:$B,'Product List'!$A851,'Week 1 - Making'!$P:$P),0),"")</f>
        <v>409</v>
      </c>
      <c r="K851" s="7" t="str">
        <f>IFERROR(ROUND(AVERAGEIF('Week 2 - Making'!$B:$B,'Product List'!$A851,'Week 2 - Making'!$P:$P),0),"")</f>
        <v/>
      </c>
      <c r="L851" s="263" t="str">
        <f>IFERROR(ROUND(AVERAGEIF('Week 3 - Making'!$B:$B,'Product List'!$A851,'Week 3 - Making'!$P:$P),0),"")</f>
        <v/>
      </c>
      <c r="M851" s="7" t="str">
        <f>IFERROR(ROUND(AVERAGEIF('Week 4 - Making'!$B:$B,'Product List'!$A851,'Week 4 - Making'!$P:$P),0),"")</f>
        <v/>
      </c>
      <c r="N851" s="7" t="str">
        <f>IFERROR(ROUND(AVERAGEIF('Week 5 - Making'!$B:$B,'Product List'!$A851,'Week 5 - Making'!$P:$P),0),"")</f>
        <v/>
      </c>
      <c r="O851" s="7"/>
      <c r="P851" s="7">
        <f t="array" ref="P851">iferror(xlookup(C851,'Product Families'!A:A,'Product Families'!S:S),"")</f>
        <v>0</v>
      </c>
    </row>
    <row r="852" ht="14.25" customHeight="1">
      <c r="A852" s="138" t="s">
        <v>2503</v>
      </c>
      <c r="B852" s="299" t="s">
        <v>2504</v>
      </c>
      <c r="C852" s="138" t="s">
        <v>131</v>
      </c>
      <c r="D852" s="7">
        <f t="array" ref="D852">IFERROR(XLOOKUP($C852,'Product Families'!$A:$A,'Product Families'!$D:$D),"")</f>
        <v>101</v>
      </c>
      <c r="E852" s="7">
        <f t="array" ref="E852">IFERROR(XLOOKUP($C852,'Product Families'!$A:$A,'Product Families'!$E:$E),"")</f>
        <v>104</v>
      </c>
      <c r="F852" s="7">
        <f t="array" ref="F852">IFERROR(XLOOKUP($C852,'Product Families'!$A:$A,'Product Families'!$F:$F),"")</f>
        <v>112</v>
      </c>
      <c r="G852" s="7">
        <f t="array" ref="G852">IFERROR(XLOOKUP($C852,'Product Families'!$A:$A,'Product Families'!$G:$G),"")</f>
        <v>120</v>
      </c>
      <c r="J852" s="7" t="str">
        <f>IFERROR(ROUND(AVERAGEIF('Week 1 - Making'!$B:$B,'Product List'!$A852,'Week 1 - Making'!$P:$P),0),"")</f>
        <v/>
      </c>
      <c r="K852" s="7" t="str">
        <f>IFERROR(ROUND(AVERAGEIF('Week 2 - Making'!$B:$B,'Product List'!$A852,'Week 2 - Making'!$P:$P),0),"")</f>
        <v/>
      </c>
      <c r="L852" s="263" t="str">
        <f>IFERROR(ROUND(AVERAGEIF('Week 3 - Making'!$B:$B,'Product List'!$A852,'Week 3 - Making'!$P:$P),0),"")</f>
        <v/>
      </c>
      <c r="M852" s="7" t="str">
        <f>IFERROR(ROUND(AVERAGEIF('Week 4 - Making'!$B:$B,'Product List'!$A852,'Week 4 - Making'!$P:$P),0),"")</f>
        <v/>
      </c>
      <c r="N852" s="7" t="str">
        <f>IFERROR(ROUND(AVERAGEIF('Week 5 - Making'!$B:$B,'Product List'!$A852,'Week 5 - Making'!$P:$P),0),"")</f>
        <v/>
      </c>
      <c r="O852" s="7"/>
      <c r="P852" s="7">
        <f t="array" ref="P852">iferror(xlookup(C852,'Product Families'!A:A,'Product Families'!S:S),"")</f>
        <v>0</v>
      </c>
    </row>
    <row r="853" ht="14.25" customHeight="1">
      <c r="A853" s="138" t="s">
        <v>2505</v>
      </c>
      <c r="B853" s="299" t="s">
        <v>2504</v>
      </c>
      <c r="C853" s="138" t="s">
        <v>144</v>
      </c>
      <c r="D853" s="7">
        <f t="array" ref="D853">IFERROR(XLOOKUP($C853,'Product Families'!$A:$A,'Product Families'!$D:$D),"")</f>
        <v>187</v>
      </c>
      <c r="E853" s="7">
        <f t="array" ref="E853">IFERROR(XLOOKUP($C853,'Product Families'!$A:$A,'Product Families'!$E:$E),"")</f>
        <v>192</v>
      </c>
      <c r="F853" s="7">
        <f t="array" ref="F853">IFERROR(XLOOKUP($C853,'Product Families'!$A:$A,'Product Families'!$F:$F),"")</f>
        <v>206</v>
      </c>
      <c r="G853" s="7">
        <f t="array" ref="G853">IFERROR(XLOOKUP($C853,'Product Families'!$A:$A,'Product Families'!$G:$G),"")</f>
        <v>221</v>
      </c>
      <c r="J853" s="7" t="str">
        <f>IFERROR(ROUND(AVERAGEIF('Week 1 - Making'!$B:$B,'Product List'!$A853,'Week 1 - Making'!$P:$P),0),"")</f>
        <v/>
      </c>
      <c r="K853" s="7" t="str">
        <f>IFERROR(ROUND(AVERAGEIF('Week 2 - Making'!$B:$B,'Product List'!$A853,'Week 2 - Making'!$P:$P),0),"")</f>
        <v/>
      </c>
      <c r="L853" s="263" t="str">
        <f>IFERROR(ROUND(AVERAGEIF('Week 3 - Making'!$B:$B,'Product List'!$A853,'Week 3 - Making'!$P:$P),0),"")</f>
        <v/>
      </c>
      <c r="M853" s="7" t="str">
        <f>IFERROR(ROUND(AVERAGEIF('Week 4 - Making'!$B:$B,'Product List'!$A853,'Week 4 - Making'!$P:$P),0),"")</f>
        <v/>
      </c>
      <c r="N853" s="7" t="str">
        <f>IFERROR(ROUND(AVERAGEIF('Week 5 - Making'!$B:$B,'Product List'!$A853,'Week 5 - Making'!$P:$P),0),"")</f>
        <v/>
      </c>
      <c r="O853" s="7"/>
      <c r="P853" s="7">
        <f t="array" ref="P853">iferror(xlookup(C853,'Product Families'!A:A,'Product Families'!S:S),"")</f>
        <v>0</v>
      </c>
    </row>
    <row r="854" ht="14.25" customHeight="1">
      <c r="A854" s="138" t="s">
        <v>2506</v>
      </c>
      <c r="B854" s="299" t="s">
        <v>2507</v>
      </c>
      <c r="C854" s="138" t="s">
        <v>131</v>
      </c>
      <c r="D854" s="7">
        <f t="array" ref="D854">IFERROR(XLOOKUP($C854,'Product Families'!$A:$A,'Product Families'!$D:$D),"")</f>
        <v>101</v>
      </c>
      <c r="E854" s="7">
        <f t="array" ref="E854">IFERROR(XLOOKUP($C854,'Product Families'!$A:$A,'Product Families'!$E:$E),"")</f>
        <v>104</v>
      </c>
      <c r="F854" s="7">
        <f t="array" ref="F854">IFERROR(XLOOKUP($C854,'Product Families'!$A:$A,'Product Families'!$F:$F),"")</f>
        <v>112</v>
      </c>
      <c r="G854" s="7">
        <f t="array" ref="G854">IFERROR(XLOOKUP($C854,'Product Families'!$A:$A,'Product Families'!$G:$G),"")</f>
        <v>120</v>
      </c>
      <c r="J854" s="7" t="str">
        <f>IFERROR(ROUND(AVERAGEIF('Week 1 - Making'!$B:$B,'Product List'!$A854,'Week 1 - Making'!$P:$P),0),"")</f>
        <v/>
      </c>
      <c r="K854" s="7" t="str">
        <f>IFERROR(ROUND(AVERAGEIF('Week 2 - Making'!$B:$B,'Product List'!$A854,'Week 2 - Making'!$P:$P),0),"")</f>
        <v/>
      </c>
      <c r="L854" s="263" t="str">
        <f>IFERROR(ROUND(AVERAGEIF('Week 3 - Making'!$B:$B,'Product List'!$A854,'Week 3 - Making'!$P:$P),0),"")</f>
        <v/>
      </c>
      <c r="M854" s="7" t="str">
        <f>IFERROR(ROUND(AVERAGEIF('Week 4 - Making'!$B:$B,'Product List'!$A854,'Week 4 - Making'!$P:$P),0),"")</f>
        <v/>
      </c>
      <c r="N854" s="7" t="str">
        <f>IFERROR(ROUND(AVERAGEIF('Week 5 - Making'!$B:$B,'Product List'!$A854,'Week 5 - Making'!$P:$P),0),"")</f>
        <v/>
      </c>
      <c r="O854" s="7"/>
      <c r="P854" s="7">
        <f t="array" ref="P854">iferror(xlookup(C854,'Product Families'!A:A,'Product Families'!S:S),"")</f>
        <v>0</v>
      </c>
    </row>
    <row r="855" ht="14.25" customHeight="1">
      <c r="A855" s="138" t="s">
        <v>2508</v>
      </c>
      <c r="B855" s="299" t="s">
        <v>2507</v>
      </c>
      <c r="C855" s="138" t="s">
        <v>144</v>
      </c>
      <c r="D855" s="7">
        <f t="array" ref="D855">IFERROR(XLOOKUP($C855,'Product Families'!$A:$A,'Product Families'!$D:$D),"")</f>
        <v>187</v>
      </c>
      <c r="E855" s="7">
        <f t="array" ref="E855">IFERROR(XLOOKUP($C855,'Product Families'!$A:$A,'Product Families'!$E:$E),"")</f>
        <v>192</v>
      </c>
      <c r="F855" s="7">
        <f t="array" ref="F855">IFERROR(XLOOKUP($C855,'Product Families'!$A:$A,'Product Families'!$F:$F),"")</f>
        <v>206</v>
      </c>
      <c r="G855" s="7">
        <f t="array" ref="G855">IFERROR(XLOOKUP($C855,'Product Families'!$A:$A,'Product Families'!$G:$G),"")</f>
        <v>221</v>
      </c>
      <c r="J855" s="7" t="str">
        <f>IFERROR(ROUND(AVERAGEIF('Week 1 - Making'!$B:$B,'Product List'!$A855,'Week 1 - Making'!$P:$P),0),"")</f>
        <v/>
      </c>
      <c r="K855" s="7" t="str">
        <f>IFERROR(ROUND(AVERAGEIF('Week 2 - Making'!$B:$B,'Product List'!$A855,'Week 2 - Making'!$P:$P),0),"")</f>
        <v/>
      </c>
      <c r="L855" s="263" t="str">
        <f>IFERROR(ROUND(AVERAGEIF('Week 3 - Making'!$B:$B,'Product List'!$A855,'Week 3 - Making'!$P:$P),0),"")</f>
        <v/>
      </c>
      <c r="M855" s="7" t="str">
        <f>IFERROR(ROUND(AVERAGEIF('Week 4 - Making'!$B:$B,'Product List'!$A855,'Week 4 - Making'!$P:$P),0),"")</f>
        <v/>
      </c>
      <c r="N855" s="7" t="str">
        <f>IFERROR(ROUND(AVERAGEIF('Week 5 - Making'!$B:$B,'Product List'!$A855,'Week 5 - Making'!$P:$P),0),"")</f>
        <v/>
      </c>
      <c r="O855" s="7"/>
      <c r="P855" s="7">
        <f t="array" ref="P855">iferror(xlookup(C855,'Product Families'!A:A,'Product Families'!S:S),"")</f>
        <v>0</v>
      </c>
    </row>
    <row r="856" ht="14.25" customHeight="1">
      <c r="A856" s="138" t="s">
        <v>2509</v>
      </c>
      <c r="B856" s="299" t="s">
        <v>2510</v>
      </c>
      <c r="C856" s="138" t="s">
        <v>131</v>
      </c>
      <c r="D856" s="7">
        <f t="array" ref="D856">IFERROR(XLOOKUP($C856,'Product Families'!$A:$A,'Product Families'!$D:$D),"")</f>
        <v>101</v>
      </c>
      <c r="E856" s="7">
        <f t="array" ref="E856">IFERROR(XLOOKUP($C856,'Product Families'!$A:$A,'Product Families'!$E:$E),"")</f>
        <v>104</v>
      </c>
      <c r="F856" s="7">
        <f t="array" ref="F856">IFERROR(XLOOKUP($C856,'Product Families'!$A:$A,'Product Families'!$F:$F),"")</f>
        <v>112</v>
      </c>
      <c r="G856" s="7">
        <f t="array" ref="G856">IFERROR(XLOOKUP($C856,'Product Families'!$A:$A,'Product Families'!$G:$G),"")</f>
        <v>120</v>
      </c>
      <c r="J856" s="7" t="str">
        <f>IFERROR(ROUND(AVERAGEIF('Week 1 - Making'!$B:$B,'Product List'!$A856,'Week 1 - Making'!$P:$P),0),"")</f>
        <v/>
      </c>
      <c r="K856" s="7" t="str">
        <f>IFERROR(ROUND(AVERAGEIF('Week 2 - Making'!$B:$B,'Product List'!$A856,'Week 2 - Making'!$P:$P),0),"")</f>
        <v/>
      </c>
      <c r="L856" s="263" t="str">
        <f>IFERROR(ROUND(AVERAGEIF('Week 3 - Making'!$B:$B,'Product List'!$A856,'Week 3 - Making'!$P:$P),0),"")</f>
        <v/>
      </c>
      <c r="M856" s="7" t="str">
        <f>IFERROR(ROUND(AVERAGEIF('Week 4 - Making'!$B:$B,'Product List'!$A856,'Week 4 - Making'!$P:$P),0),"")</f>
        <v/>
      </c>
      <c r="N856" s="7" t="str">
        <f>IFERROR(ROUND(AVERAGEIF('Week 5 - Making'!$B:$B,'Product List'!$A856,'Week 5 - Making'!$P:$P),0),"")</f>
        <v/>
      </c>
      <c r="O856" s="7"/>
      <c r="P856" s="7">
        <f t="array" ref="P856">iferror(xlookup(C856,'Product Families'!A:A,'Product Families'!S:S),"")</f>
        <v>0</v>
      </c>
    </row>
    <row r="857" ht="14.25" customHeight="1">
      <c r="A857" s="138" t="s">
        <v>2511</v>
      </c>
      <c r="B857" s="299" t="s">
        <v>2510</v>
      </c>
      <c r="C857" s="138" t="s">
        <v>144</v>
      </c>
      <c r="D857" s="7">
        <f t="array" ref="D857">IFERROR(XLOOKUP($C857,'Product Families'!$A:$A,'Product Families'!$D:$D),"")</f>
        <v>187</v>
      </c>
      <c r="E857" s="7">
        <f t="array" ref="E857">IFERROR(XLOOKUP($C857,'Product Families'!$A:$A,'Product Families'!$E:$E),"")</f>
        <v>192</v>
      </c>
      <c r="F857" s="7">
        <f t="array" ref="F857">IFERROR(XLOOKUP($C857,'Product Families'!$A:$A,'Product Families'!$F:$F),"")</f>
        <v>206</v>
      </c>
      <c r="G857" s="7">
        <f t="array" ref="G857">IFERROR(XLOOKUP($C857,'Product Families'!$A:$A,'Product Families'!$G:$G),"")</f>
        <v>221</v>
      </c>
      <c r="J857" s="7" t="str">
        <f>IFERROR(ROUND(AVERAGEIF('Week 1 - Making'!$B:$B,'Product List'!$A857,'Week 1 - Making'!$P:$P),0),"")</f>
        <v/>
      </c>
      <c r="K857" s="7" t="str">
        <f>IFERROR(ROUND(AVERAGEIF('Week 2 - Making'!$B:$B,'Product List'!$A857,'Week 2 - Making'!$P:$P),0),"")</f>
        <v/>
      </c>
      <c r="L857" s="263" t="str">
        <f>IFERROR(ROUND(AVERAGEIF('Week 3 - Making'!$B:$B,'Product List'!$A857,'Week 3 - Making'!$P:$P),0),"")</f>
        <v/>
      </c>
      <c r="M857" s="7" t="str">
        <f>IFERROR(ROUND(AVERAGEIF('Week 4 - Making'!$B:$B,'Product List'!$A857,'Week 4 - Making'!$P:$P),0),"")</f>
        <v/>
      </c>
      <c r="N857" s="7" t="str">
        <f>IFERROR(ROUND(AVERAGEIF('Week 5 - Making'!$B:$B,'Product List'!$A857,'Week 5 - Making'!$P:$P),0),"")</f>
        <v/>
      </c>
      <c r="O857" s="7"/>
      <c r="P857" s="7">
        <f t="array" ref="P857">iferror(xlookup(C857,'Product Families'!A:A,'Product Families'!S:S),"")</f>
        <v>0</v>
      </c>
    </row>
    <row r="858" ht="14.25" customHeight="1">
      <c r="A858" s="138" t="s">
        <v>2512</v>
      </c>
      <c r="B858" s="299" t="s">
        <v>2513</v>
      </c>
      <c r="C858" s="138" t="s">
        <v>131</v>
      </c>
      <c r="D858" s="7">
        <f t="array" ref="D858">IFERROR(XLOOKUP($C858,'Product Families'!$A:$A,'Product Families'!$D:$D),"")</f>
        <v>101</v>
      </c>
      <c r="E858" s="7">
        <f t="array" ref="E858">IFERROR(XLOOKUP($C858,'Product Families'!$A:$A,'Product Families'!$E:$E),"")</f>
        <v>104</v>
      </c>
      <c r="F858" s="7">
        <f t="array" ref="F858">IFERROR(XLOOKUP($C858,'Product Families'!$A:$A,'Product Families'!$F:$F),"")</f>
        <v>112</v>
      </c>
      <c r="G858" s="7">
        <f t="array" ref="G858">IFERROR(XLOOKUP($C858,'Product Families'!$A:$A,'Product Families'!$G:$G),"")</f>
        <v>120</v>
      </c>
      <c r="J858" s="7" t="str">
        <f>IFERROR(ROUND(AVERAGEIF('Week 1 - Making'!$B:$B,'Product List'!$A858,'Week 1 - Making'!$P:$P),0),"")</f>
        <v/>
      </c>
      <c r="K858" s="7" t="str">
        <f>IFERROR(ROUND(AVERAGEIF('Week 2 - Making'!$B:$B,'Product List'!$A858,'Week 2 - Making'!$P:$P),0),"")</f>
        <v/>
      </c>
      <c r="L858" s="263" t="str">
        <f>IFERROR(ROUND(AVERAGEIF('Week 3 - Making'!$B:$B,'Product List'!$A858,'Week 3 - Making'!$P:$P),0),"")</f>
        <v/>
      </c>
      <c r="M858" s="7" t="str">
        <f>IFERROR(ROUND(AVERAGEIF('Week 4 - Making'!$B:$B,'Product List'!$A858,'Week 4 - Making'!$P:$P),0),"")</f>
        <v/>
      </c>
      <c r="N858" s="7" t="str">
        <f>IFERROR(ROUND(AVERAGEIF('Week 5 - Making'!$B:$B,'Product List'!$A858,'Week 5 - Making'!$P:$P),0),"")</f>
        <v/>
      </c>
      <c r="O858" s="7"/>
      <c r="P858" s="7">
        <f t="array" ref="P858">iferror(xlookup(C858,'Product Families'!A:A,'Product Families'!S:S),"")</f>
        <v>0</v>
      </c>
    </row>
    <row r="859" ht="14.25" customHeight="1">
      <c r="A859" s="138" t="s">
        <v>2514</v>
      </c>
      <c r="B859" s="299" t="s">
        <v>2513</v>
      </c>
      <c r="C859" s="138" t="s">
        <v>144</v>
      </c>
      <c r="D859" s="7">
        <f t="array" ref="D859">IFERROR(XLOOKUP($C859,'Product Families'!$A:$A,'Product Families'!$D:$D),"")</f>
        <v>187</v>
      </c>
      <c r="E859" s="7">
        <f t="array" ref="E859">IFERROR(XLOOKUP($C859,'Product Families'!$A:$A,'Product Families'!$E:$E),"")</f>
        <v>192</v>
      </c>
      <c r="F859" s="7">
        <f t="array" ref="F859">IFERROR(XLOOKUP($C859,'Product Families'!$A:$A,'Product Families'!$F:$F),"")</f>
        <v>206</v>
      </c>
      <c r="G859" s="7">
        <f t="array" ref="G859">IFERROR(XLOOKUP($C859,'Product Families'!$A:$A,'Product Families'!$G:$G),"")</f>
        <v>221</v>
      </c>
      <c r="J859" s="7" t="str">
        <f>IFERROR(ROUND(AVERAGEIF('Week 1 - Making'!$B:$B,'Product List'!$A859,'Week 1 - Making'!$P:$P),0),"")</f>
        <v/>
      </c>
      <c r="K859" s="7" t="str">
        <f>IFERROR(ROUND(AVERAGEIF('Week 2 - Making'!$B:$B,'Product List'!$A859,'Week 2 - Making'!$P:$P),0),"")</f>
        <v/>
      </c>
      <c r="L859" s="263" t="str">
        <f>IFERROR(ROUND(AVERAGEIF('Week 3 - Making'!$B:$B,'Product List'!$A859,'Week 3 - Making'!$P:$P),0),"")</f>
        <v/>
      </c>
      <c r="M859" s="7" t="str">
        <f>IFERROR(ROUND(AVERAGEIF('Week 4 - Making'!$B:$B,'Product List'!$A859,'Week 4 - Making'!$P:$P),0),"")</f>
        <v/>
      </c>
      <c r="N859" s="7" t="str">
        <f>IFERROR(ROUND(AVERAGEIF('Week 5 - Making'!$B:$B,'Product List'!$A859,'Week 5 - Making'!$P:$P),0),"")</f>
        <v/>
      </c>
      <c r="O859" s="7"/>
      <c r="P859" s="7">
        <f t="array" ref="P859">iferror(xlookup(C859,'Product Families'!A:A,'Product Families'!S:S),"")</f>
        <v>0</v>
      </c>
    </row>
    <row r="860" ht="14.25" customHeight="1">
      <c r="A860" s="138" t="s">
        <v>2515</v>
      </c>
      <c r="B860" s="299" t="s">
        <v>2516</v>
      </c>
      <c r="C860" s="138" t="s">
        <v>131</v>
      </c>
      <c r="D860" s="7">
        <f t="array" ref="D860">IFERROR(XLOOKUP($C860,'Product Families'!$A:$A,'Product Families'!$D:$D),"")</f>
        <v>101</v>
      </c>
      <c r="E860" s="7">
        <f t="array" ref="E860">IFERROR(XLOOKUP($C860,'Product Families'!$A:$A,'Product Families'!$E:$E),"")</f>
        <v>104</v>
      </c>
      <c r="F860" s="7">
        <f t="array" ref="F860">IFERROR(XLOOKUP($C860,'Product Families'!$A:$A,'Product Families'!$F:$F),"")</f>
        <v>112</v>
      </c>
      <c r="G860" s="7">
        <f t="array" ref="G860">IFERROR(XLOOKUP($C860,'Product Families'!$A:$A,'Product Families'!$G:$G),"")</f>
        <v>120</v>
      </c>
      <c r="J860" s="7" t="str">
        <f>IFERROR(ROUND(AVERAGEIF('Week 1 - Making'!$B:$B,'Product List'!$A860,'Week 1 - Making'!$P:$P),0),"")</f>
        <v/>
      </c>
      <c r="K860" s="7" t="str">
        <f>IFERROR(ROUND(AVERAGEIF('Week 2 - Making'!$B:$B,'Product List'!$A860,'Week 2 - Making'!$P:$P),0),"")</f>
        <v/>
      </c>
      <c r="L860" s="263" t="str">
        <f>IFERROR(ROUND(AVERAGEIF('Week 3 - Making'!$B:$B,'Product List'!$A860,'Week 3 - Making'!$P:$P),0),"")</f>
        <v/>
      </c>
      <c r="M860" s="7" t="str">
        <f>IFERROR(ROUND(AVERAGEIF('Week 4 - Making'!$B:$B,'Product List'!$A860,'Week 4 - Making'!$P:$P),0),"")</f>
        <v/>
      </c>
      <c r="N860" s="7" t="str">
        <f>IFERROR(ROUND(AVERAGEIF('Week 5 - Making'!$B:$B,'Product List'!$A860,'Week 5 - Making'!$P:$P),0),"")</f>
        <v/>
      </c>
      <c r="O860" s="7"/>
      <c r="P860" s="7">
        <f t="array" ref="P860">iferror(xlookup(C860,'Product Families'!A:A,'Product Families'!S:S),"")</f>
        <v>0</v>
      </c>
    </row>
    <row r="861" ht="14.25" customHeight="1">
      <c r="A861" s="138" t="s">
        <v>2517</v>
      </c>
      <c r="B861" s="299" t="s">
        <v>2516</v>
      </c>
      <c r="C861" s="138" t="s">
        <v>144</v>
      </c>
      <c r="D861" s="7">
        <f t="array" ref="D861">IFERROR(XLOOKUP($C861,'Product Families'!$A:$A,'Product Families'!$D:$D),"")</f>
        <v>187</v>
      </c>
      <c r="E861" s="7">
        <f t="array" ref="E861">IFERROR(XLOOKUP($C861,'Product Families'!$A:$A,'Product Families'!$E:$E),"")</f>
        <v>192</v>
      </c>
      <c r="F861" s="7">
        <f t="array" ref="F861">IFERROR(XLOOKUP($C861,'Product Families'!$A:$A,'Product Families'!$F:$F),"")</f>
        <v>206</v>
      </c>
      <c r="G861" s="7">
        <f t="array" ref="G861">IFERROR(XLOOKUP($C861,'Product Families'!$A:$A,'Product Families'!$G:$G),"")</f>
        <v>221</v>
      </c>
      <c r="J861" s="7" t="str">
        <f>IFERROR(ROUND(AVERAGEIF('Week 1 - Making'!$B:$B,'Product List'!$A861,'Week 1 - Making'!$P:$P),0),"")</f>
        <v/>
      </c>
      <c r="K861" s="7" t="str">
        <f>IFERROR(ROUND(AVERAGEIF('Week 2 - Making'!$B:$B,'Product List'!$A861,'Week 2 - Making'!$P:$P),0),"")</f>
        <v/>
      </c>
      <c r="L861" s="263" t="str">
        <f>IFERROR(ROUND(AVERAGEIF('Week 3 - Making'!$B:$B,'Product List'!$A861,'Week 3 - Making'!$P:$P),0),"")</f>
        <v/>
      </c>
      <c r="M861" s="7" t="str">
        <f>IFERROR(ROUND(AVERAGEIF('Week 4 - Making'!$B:$B,'Product List'!$A861,'Week 4 - Making'!$P:$P),0),"")</f>
        <v/>
      </c>
      <c r="N861" s="7" t="str">
        <f>IFERROR(ROUND(AVERAGEIF('Week 5 - Making'!$B:$B,'Product List'!$A861,'Week 5 - Making'!$P:$P),0),"")</f>
        <v/>
      </c>
      <c r="O861" s="7"/>
      <c r="P861" s="7">
        <f t="array" ref="P861">iferror(xlookup(C861,'Product Families'!A:A,'Product Families'!S:S),"")</f>
        <v>0</v>
      </c>
    </row>
    <row r="862" ht="14.25" customHeight="1">
      <c r="A862" s="138" t="s">
        <v>2518</v>
      </c>
      <c r="B862" s="299" t="s">
        <v>2519</v>
      </c>
      <c r="C862" s="138" t="s">
        <v>131</v>
      </c>
      <c r="D862" s="7">
        <f t="array" ref="D862">IFERROR(XLOOKUP($C862,'Product Families'!$A:$A,'Product Families'!$D:$D),"")</f>
        <v>101</v>
      </c>
      <c r="E862" s="7">
        <f t="array" ref="E862">IFERROR(XLOOKUP($C862,'Product Families'!$A:$A,'Product Families'!$E:$E),"")</f>
        <v>104</v>
      </c>
      <c r="F862" s="7">
        <f t="array" ref="F862">IFERROR(XLOOKUP($C862,'Product Families'!$A:$A,'Product Families'!$F:$F),"")</f>
        <v>112</v>
      </c>
      <c r="G862" s="7">
        <f t="array" ref="G862">IFERROR(XLOOKUP($C862,'Product Families'!$A:$A,'Product Families'!$G:$G),"")</f>
        <v>120</v>
      </c>
      <c r="J862" s="7" t="str">
        <f>IFERROR(ROUND(AVERAGEIF('Week 1 - Making'!$B:$B,'Product List'!$A862,'Week 1 - Making'!$P:$P),0),"")</f>
        <v/>
      </c>
      <c r="K862" s="7" t="str">
        <f>IFERROR(ROUND(AVERAGEIF('Week 2 - Making'!$B:$B,'Product List'!$A862,'Week 2 - Making'!$P:$P),0),"")</f>
        <v/>
      </c>
      <c r="L862" s="263" t="str">
        <f>IFERROR(ROUND(AVERAGEIF('Week 3 - Making'!$B:$B,'Product List'!$A862,'Week 3 - Making'!$P:$P),0),"")</f>
        <v/>
      </c>
      <c r="M862" s="7" t="str">
        <f>IFERROR(ROUND(AVERAGEIF('Week 4 - Making'!$B:$B,'Product List'!$A862,'Week 4 - Making'!$P:$P),0),"")</f>
        <v/>
      </c>
      <c r="N862" s="7" t="str">
        <f>IFERROR(ROUND(AVERAGEIF('Week 5 - Making'!$B:$B,'Product List'!$A862,'Week 5 - Making'!$P:$P),0),"")</f>
        <v/>
      </c>
      <c r="O862" s="7"/>
      <c r="P862" s="7">
        <f t="array" ref="P862">iferror(xlookup(C862,'Product Families'!A:A,'Product Families'!S:S),"")</f>
        <v>0</v>
      </c>
    </row>
    <row r="863" ht="14.25" customHeight="1">
      <c r="A863" s="138" t="s">
        <v>1791</v>
      </c>
      <c r="B863" s="299" t="s">
        <v>2519</v>
      </c>
      <c r="C863" s="138" t="s">
        <v>144</v>
      </c>
      <c r="D863" s="7">
        <f t="array" ref="D863">IFERROR(XLOOKUP($C863,'Product Families'!$A:$A,'Product Families'!$D:$D),"")</f>
        <v>187</v>
      </c>
      <c r="E863" s="7">
        <f t="array" ref="E863">IFERROR(XLOOKUP($C863,'Product Families'!$A:$A,'Product Families'!$E:$E),"")</f>
        <v>192</v>
      </c>
      <c r="F863" s="7">
        <f t="array" ref="F863">IFERROR(XLOOKUP($C863,'Product Families'!$A:$A,'Product Families'!$F:$F),"")</f>
        <v>206</v>
      </c>
      <c r="G863" s="7">
        <f t="array" ref="G863">IFERROR(XLOOKUP($C863,'Product Families'!$A:$A,'Product Families'!$G:$G),"")</f>
        <v>221</v>
      </c>
      <c r="J863" s="7">
        <f>IFERROR(ROUND(AVERAGEIF('Week 1 - Making'!$B:$B,'Product List'!$A863,'Week 1 - Making'!$P:$P),0),"")</f>
        <v>411</v>
      </c>
      <c r="K863" s="7" t="str">
        <f>IFERROR(ROUND(AVERAGEIF('Week 2 - Making'!$B:$B,'Product List'!$A863,'Week 2 - Making'!$P:$P),0),"")</f>
        <v/>
      </c>
      <c r="L863" s="263" t="str">
        <f>IFERROR(ROUND(AVERAGEIF('Week 3 - Making'!$B:$B,'Product List'!$A863,'Week 3 - Making'!$P:$P),0),"")</f>
        <v/>
      </c>
      <c r="M863" s="7" t="str">
        <f>IFERROR(ROUND(AVERAGEIF('Week 4 - Making'!$B:$B,'Product List'!$A863,'Week 4 - Making'!$P:$P),0),"")</f>
        <v/>
      </c>
      <c r="N863" s="7" t="str">
        <f>IFERROR(ROUND(AVERAGEIF('Week 5 - Making'!$B:$B,'Product List'!$A863,'Week 5 - Making'!$P:$P),0),"")</f>
        <v/>
      </c>
      <c r="O863" s="7"/>
      <c r="P863" s="7">
        <f t="array" ref="P863">iferror(xlookup(C863,'Product Families'!A:A,'Product Families'!S:S),"")</f>
        <v>0</v>
      </c>
    </row>
    <row r="864" ht="14.25" customHeight="1">
      <c r="A864" s="138" t="s">
        <v>2520</v>
      </c>
      <c r="B864" s="299" t="s">
        <v>2499</v>
      </c>
      <c r="C864" s="138" t="s">
        <v>131</v>
      </c>
      <c r="D864" s="7">
        <f t="array" ref="D864">IFERROR(XLOOKUP($C864,'Product Families'!$A:$A,'Product Families'!$D:$D),"")</f>
        <v>101</v>
      </c>
      <c r="E864" s="7">
        <f t="array" ref="E864">IFERROR(XLOOKUP($C864,'Product Families'!$A:$A,'Product Families'!$E:$E),"")</f>
        <v>104</v>
      </c>
      <c r="F864" s="7">
        <f t="array" ref="F864">IFERROR(XLOOKUP($C864,'Product Families'!$A:$A,'Product Families'!$F:$F),"")</f>
        <v>112</v>
      </c>
      <c r="G864" s="7">
        <f t="array" ref="G864">IFERROR(XLOOKUP($C864,'Product Families'!$A:$A,'Product Families'!$G:$G),"")</f>
        <v>120</v>
      </c>
      <c r="J864" s="7" t="str">
        <f>IFERROR(ROUND(AVERAGEIF('Week 1 - Making'!$B:$B,'Product List'!$A864,'Week 1 - Making'!$P:$P),0),"")</f>
        <v/>
      </c>
      <c r="K864" s="7" t="str">
        <f>IFERROR(ROUND(AVERAGEIF('Week 2 - Making'!$B:$B,'Product List'!$A864,'Week 2 - Making'!$P:$P),0),"")</f>
        <v/>
      </c>
      <c r="L864" s="263" t="str">
        <f>IFERROR(ROUND(AVERAGEIF('Week 3 - Making'!$B:$B,'Product List'!$A864,'Week 3 - Making'!$P:$P),0),"")</f>
        <v/>
      </c>
      <c r="M864" s="7" t="str">
        <f>IFERROR(ROUND(AVERAGEIF('Week 4 - Making'!$B:$B,'Product List'!$A864,'Week 4 - Making'!$P:$P),0),"")</f>
        <v/>
      </c>
      <c r="N864" s="7" t="str">
        <f>IFERROR(ROUND(AVERAGEIF('Week 5 - Making'!$B:$B,'Product List'!$A864,'Week 5 - Making'!$P:$P),0),"")</f>
        <v/>
      </c>
      <c r="O864" s="7"/>
      <c r="P864" s="7">
        <f t="array" ref="P864">iferror(xlookup(C864,'Product Families'!A:A,'Product Families'!S:S),"")</f>
        <v>0</v>
      </c>
    </row>
    <row r="865" ht="14.25" customHeight="1">
      <c r="A865" s="138" t="s">
        <v>2521</v>
      </c>
      <c r="B865" s="299" t="s">
        <v>2499</v>
      </c>
      <c r="C865" s="138" t="s">
        <v>144</v>
      </c>
      <c r="D865" s="7">
        <f t="array" ref="D865">IFERROR(XLOOKUP($C865,'Product Families'!$A:$A,'Product Families'!$D:$D),"")</f>
        <v>187</v>
      </c>
      <c r="E865" s="7">
        <f t="array" ref="E865">IFERROR(XLOOKUP($C865,'Product Families'!$A:$A,'Product Families'!$E:$E),"")</f>
        <v>192</v>
      </c>
      <c r="F865" s="7">
        <f t="array" ref="F865">IFERROR(XLOOKUP($C865,'Product Families'!$A:$A,'Product Families'!$F:$F),"")</f>
        <v>206</v>
      </c>
      <c r="G865" s="7">
        <f t="array" ref="G865">IFERROR(XLOOKUP($C865,'Product Families'!$A:$A,'Product Families'!$G:$G),"")</f>
        <v>221</v>
      </c>
      <c r="J865" s="7" t="str">
        <f>IFERROR(ROUND(AVERAGEIF('Week 1 - Making'!$B:$B,'Product List'!$A865,'Week 1 - Making'!$P:$P),0),"")</f>
        <v/>
      </c>
      <c r="K865" s="7" t="str">
        <f>IFERROR(ROUND(AVERAGEIF('Week 2 - Making'!$B:$B,'Product List'!$A865,'Week 2 - Making'!$P:$P),0),"")</f>
        <v/>
      </c>
      <c r="L865" s="263" t="str">
        <f>IFERROR(ROUND(AVERAGEIF('Week 3 - Making'!$B:$B,'Product List'!$A865,'Week 3 - Making'!$P:$P),0),"")</f>
        <v/>
      </c>
      <c r="M865" s="7" t="str">
        <f>IFERROR(ROUND(AVERAGEIF('Week 4 - Making'!$B:$B,'Product List'!$A865,'Week 4 - Making'!$P:$P),0),"")</f>
        <v/>
      </c>
      <c r="N865" s="7" t="str">
        <f>IFERROR(ROUND(AVERAGEIF('Week 5 - Making'!$B:$B,'Product List'!$A865,'Week 5 - Making'!$P:$P),0),"")</f>
        <v/>
      </c>
      <c r="O865" s="7"/>
      <c r="P865" s="7">
        <f t="array" ref="P865">iferror(xlookup(C865,'Product Families'!A:A,'Product Families'!S:S),"")</f>
        <v>0</v>
      </c>
    </row>
    <row r="866" ht="14.25" customHeight="1">
      <c r="A866" s="138" t="s">
        <v>2522</v>
      </c>
      <c r="B866" s="299" t="s">
        <v>2502</v>
      </c>
      <c r="C866" s="138" t="s">
        <v>131</v>
      </c>
      <c r="D866" s="7">
        <f t="array" ref="D866">IFERROR(XLOOKUP($C866,'Product Families'!$A:$A,'Product Families'!$D:$D),"")</f>
        <v>101</v>
      </c>
      <c r="E866" s="7">
        <f t="array" ref="E866">IFERROR(XLOOKUP($C866,'Product Families'!$A:$A,'Product Families'!$E:$E),"")</f>
        <v>104</v>
      </c>
      <c r="F866" s="7">
        <f t="array" ref="F866">IFERROR(XLOOKUP($C866,'Product Families'!$A:$A,'Product Families'!$F:$F),"")</f>
        <v>112</v>
      </c>
      <c r="G866" s="7">
        <f t="array" ref="G866">IFERROR(XLOOKUP($C866,'Product Families'!$A:$A,'Product Families'!$G:$G),"")</f>
        <v>120</v>
      </c>
      <c r="J866" s="7" t="str">
        <f>IFERROR(ROUND(AVERAGEIF('Week 1 - Making'!$B:$B,'Product List'!$A866,'Week 1 - Making'!$P:$P),0),"")</f>
        <v/>
      </c>
      <c r="K866" s="7" t="str">
        <f>IFERROR(ROUND(AVERAGEIF('Week 2 - Making'!$B:$B,'Product List'!$A866,'Week 2 - Making'!$P:$P),0),"")</f>
        <v/>
      </c>
      <c r="L866" s="263" t="str">
        <f>IFERROR(ROUND(AVERAGEIF('Week 3 - Making'!$B:$B,'Product List'!$A866,'Week 3 - Making'!$P:$P),0),"")</f>
        <v/>
      </c>
      <c r="M866" s="7" t="str">
        <f>IFERROR(ROUND(AVERAGEIF('Week 4 - Making'!$B:$B,'Product List'!$A866,'Week 4 - Making'!$P:$P),0),"")</f>
        <v/>
      </c>
      <c r="N866" s="7" t="str">
        <f>IFERROR(ROUND(AVERAGEIF('Week 5 - Making'!$B:$B,'Product List'!$A866,'Week 5 - Making'!$P:$P),0),"")</f>
        <v/>
      </c>
      <c r="O866" s="7"/>
      <c r="P866" s="7">
        <f t="array" ref="P866">iferror(xlookup(C866,'Product Families'!A:A,'Product Families'!S:S),"")</f>
        <v>0</v>
      </c>
    </row>
    <row r="867" ht="14.25" customHeight="1">
      <c r="A867" s="138" t="s">
        <v>2523</v>
      </c>
      <c r="B867" s="299" t="s">
        <v>2502</v>
      </c>
      <c r="C867" s="138" t="s">
        <v>144</v>
      </c>
      <c r="D867" s="7">
        <f t="array" ref="D867">IFERROR(XLOOKUP($C867,'Product Families'!$A:$A,'Product Families'!$D:$D),"")</f>
        <v>187</v>
      </c>
      <c r="E867" s="7">
        <f t="array" ref="E867">IFERROR(XLOOKUP($C867,'Product Families'!$A:$A,'Product Families'!$E:$E),"")</f>
        <v>192</v>
      </c>
      <c r="F867" s="7">
        <f t="array" ref="F867">IFERROR(XLOOKUP($C867,'Product Families'!$A:$A,'Product Families'!$F:$F),"")</f>
        <v>206</v>
      </c>
      <c r="G867" s="7">
        <f t="array" ref="G867">IFERROR(XLOOKUP($C867,'Product Families'!$A:$A,'Product Families'!$G:$G),"")</f>
        <v>221</v>
      </c>
      <c r="J867" s="7" t="str">
        <f>IFERROR(ROUND(AVERAGEIF('Week 1 - Making'!$B:$B,'Product List'!$A867,'Week 1 - Making'!$P:$P),0),"")</f>
        <v/>
      </c>
      <c r="K867" s="7" t="str">
        <f>IFERROR(ROUND(AVERAGEIF('Week 2 - Making'!$B:$B,'Product List'!$A867,'Week 2 - Making'!$P:$P),0),"")</f>
        <v/>
      </c>
      <c r="L867" s="263" t="str">
        <f>IFERROR(ROUND(AVERAGEIF('Week 3 - Making'!$B:$B,'Product List'!$A867,'Week 3 - Making'!$P:$P),0),"")</f>
        <v/>
      </c>
      <c r="M867" s="7" t="str">
        <f>IFERROR(ROUND(AVERAGEIF('Week 4 - Making'!$B:$B,'Product List'!$A867,'Week 4 - Making'!$P:$P),0),"")</f>
        <v/>
      </c>
      <c r="N867" s="7" t="str">
        <f>IFERROR(ROUND(AVERAGEIF('Week 5 - Making'!$B:$B,'Product List'!$A867,'Week 5 - Making'!$P:$P),0),"")</f>
        <v/>
      </c>
      <c r="O867" s="7"/>
      <c r="P867" s="7">
        <f t="array" ref="P867">iferror(xlookup(C867,'Product Families'!A:A,'Product Families'!S:S),"")</f>
        <v>0</v>
      </c>
    </row>
    <row r="868" ht="14.25" customHeight="1">
      <c r="A868" s="138" t="s">
        <v>2524</v>
      </c>
      <c r="B868" s="299" t="s">
        <v>2504</v>
      </c>
      <c r="C868" s="138" t="s">
        <v>131</v>
      </c>
      <c r="D868" s="7">
        <f t="array" ref="D868">IFERROR(XLOOKUP($C868,'Product Families'!$A:$A,'Product Families'!$D:$D),"")</f>
        <v>101</v>
      </c>
      <c r="E868" s="7">
        <f t="array" ref="E868">IFERROR(XLOOKUP($C868,'Product Families'!$A:$A,'Product Families'!$E:$E),"")</f>
        <v>104</v>
      </c>
      <c r="F868" s="7">
        <f t="array" ref="F868">IFERROR(XLOOKUP($C868,'Product Families'!$A:$A,'Product Families'!$F:$F),"")</f>
        <v>112</v>
      </c>
      <c r="G868" s="7">
        <f t="array" ref="G868">IFERROR(XLOOKUP($C868,'Product Families'!$A:$A,'Product Families'!$G:$G),"")</f>
        <v>120</v>
      </c>
      <c r="J868" s="7" t="str">
        <f>IFERROR(ROUND(AVERAGEIF('Week 1 - Making'!$B:$B,'Product List'!$A868,'Week 1 - Making'!$P:$P),0),"")</f>
        <v/>
      </c>
      <c r="K868" s="7" t="str">
        <f>IFERROR(ROUND(AVERAGEIF('Week 2 - Making'!$B:$B,'Product List'!$A868,'Week 2 - Making'!$P:$P),0),"")</f>
        <v/>
      </c>
      <c r="L868" s="263" t="str">
        <f>IFERROR(ROUND(AVERAGEIF('Week 3 - Making'!$B:$B,'Product List'!$A868,'Week 3 - Making'!$P:$P),0),"")</f>
        <v/>
      </c>
      <c r="M868" s="7" t="str">
        <f>IFERROR(ROUND(AVERAGEIF('Week 4 - Making'!$B:$B,'Product List'!$A868,'Week 4 - Making'!$P:$P),0),"")</f>
        <v/>
      </c>
      <c r="N868" s="7" t="str">
        <f>IFERROR(ROUND(AVERAGEIF('Week 5 - Making'!$B:$B,'Product List'!$A868,'Week 5 - Making'!$P:$P),0),"")</f>
        <v/>
      </c>
      <c r="O868" s="7"/>
      <c r="P868" s="7">
        <f t="array" ref="P868">iferror(xlookup(C868,'Product Families'!A:A,'Product Families'!S:S),"")</f>
        <v>0</v>
      </c>
    </row>
    <row r="869" ht="14.25" customHeight="1">
      <c r="A869" s="138" t="s">
        <v>2525</v>
      </c>
      <c r="B869" s="299" t="s">
        <v>2504</v>
      </c>
      <c r="C869" s="138" t="s">
        <v>144</v>
      </c>
      <c r="D869" s="7">
        <f t="array" ref="D869">IFERROR(XLOOKUP($C869,'Product Families'!$A:$A,'Product Families'!$D:$D),"")</f>
        <v>187</v>
      </c>
      <c r="E869" s="7">
        <f t="array" ref="E869">IFERROR(XLOOKUP($C869,'Product Families'!$A:$A,'Product Families'!$E:$E),"")</f>
        <v>192</v>
      </c>
      <c r="F869" s="7">
        <f t="array" ref="F869">IFERROR(XLOOKUP($C869,'Product Families'!$A:$A,'Product Families'!$F:$F),"")</f>
        <v>206</v>
      </c>
      <c r="G869" s="7">
        <f t="array" ref="G869">IFERROR(XLOOKUP($C869,'Product Families'!$A:$A,'Product Families'!$G:$G),"")</f>
        <v>221</v>
      </c>
      <c r="J869" s="7" t="str">
        <f>IFERROR(ROUND(AVERAGEIF('Week 1 - Making'!$B:$B,'Product List'!$A869,'Week 1 - Making'!$P:$P),0),"")</f>
        <v/>
      </c>
      <c r="K869" s="7" t="str">
        <f>IFERROR(ROUND(AVERAGEIF('Week 2 - Making'!$B:$B,'Product List'!$A869,'Week 2 - Making'!$P:$P),0),"")</f>
        <v/>
      </c>
      <c r="L869" s="263" t="str">
        <f>IFERROR(ROUND(AVERAGEIF('Week 3 - Making'!$B:$B,'Product List'!$A869,'Week 3 - Making'!$P:$P),0),"")</f>
        <v/>
      </c>
      <c r="M869" s="7" t="str">
        <f>IFERROR(ROUND(AVERAGEIF('Week 4 - Making'!$B:$B,'Product List'!$A869,'Week 4 - Making'!$P:$P),0),"")</f>
        <v/>
      </c>
      <c r="N869" s="7" t="str">
        <f>IFERROR(ROUND(AVERAGEIF('Week 5 - Making'!$B:$B,'Product List'!$A869,'Week 5 - Making'!$P:$P),0),"")</f>
        <v/>
      </c>
      <c r="O869" s="7"/>
      <c r="P869" s="7">
        <f t="array" ref="P869">iferror(xlookup(C869,'Product Families'!A:A,'Product Families'!S:S),"")</f>
        <v>0</v>
      </c>
    </row>
    <row r="870" ht="14.25" customHeight="1">
      <c r="A870" s="138" t="s">
        <v>2526</v>
      </c>
      <c r="B870" s="299" t="s">
        <v>2507</v>
      </c>
      <c r="C870" s="138" t="s">
        <v>131</v>
      </c>
      <c r="D870" s="7">
        <f t="array" ref="D870">IFERROR(XLOOKUP($C870,'Product Families'!$A:$A,'Product Families'!$D:$D),"")</f>
        <v>101</v>
      </c>
      <c r="E870" s="7">
        <f t="array" ref="E870">IFERROR(XLOOKUP($C870,'Product Families'!$A:$A,'Product Families'!$E:$E),"")</f>
        <v>104</v>
      </c>
      <c r="F870" s="7">
        <f t="array" ref="F870">IFERROR(XLOOKUP($C870,'Product Families'!$A:$A,'Product Families'!$F:$F),"")</f>
        <v>112</v>
      </c>
      <c r="G870" s="7">
        <f t="array" ref="G870">IFERROR(XLOOKUP($C870,'Product Families'!$A:$A,'Product Families'!$G:$G),"")</f>
        <v>120</v>
      </c>
      <c r="J870" s="7" t="str">
        <f>IFERROR(ROUND(AVERAGEIF('Week 1 - Making'!$B:$B,'Product List'!$A870,'Week 1 - Making'!$P:$P),0),"")</f>
        <v/>
      </c>
      <c r="K870" s="7" t="str">
        <f>IFERROR(ROUND(AVERAGEIF('Week 2 - Making'!$B:$B,'Product List'!$A870,'Week 2 - Making'!$P:$P),0),"")</f>
        <v/>
      </c>
      <c r="L870" s="263" t="str">
        <f>IFERROR(ROUND(AVERAGEIF('Week 3 - Making'!$B:$B,'Product List'!$A870,'Week 3 - Making'!$P:$P),0),"")</f>
        <v/>
      </c>
      <c r="M870" s="7" t="str">
        <f>IFERROR(ROUND(AVERAGEIF('Week 4 - Making'!$B:$B,'Product List'!$A870,'Week 4 - Making'!$P:$P),0),"")</f>
        <v/>
      </c>
      <c r="N870" s="7" t="str">
        <f>IFERROR(ROUND(AVERAGEIF('Week 5 - Making'!$B:$B,'Product List'!$A870,'Week 5 - Making'!$P:$P),0),"")</f>
        <v/>
      </c>
      <c r="O870" s="7"/>
      <c r="P870" s="7">
        <f t="array" ref="P870">iferror(xlookup(C870,'Product Families'!A:A,'Product Families'!S:S),"")</f>
        <v>0</v>
      </c>
    </row>
    <row r="871" ht="14.25" customHeight="1">
      <c r="A871" s="138" t="s">
        <v>2527</v>
      </c>
      <c r="B871" s="299" t="s">
        <v>2507</v>
      </c>
      <c r="C871" s="138" t="s">
        <v>144</v>
      </c>
      <c r="D871" s="7">
        <f t="array" ref="D871">IFERROR(XLOOKUP($C871,'Product Families'!$A:$A,'Product Families'!$D:$D),"")</f>
        <v>187</v>
      </c>
      <c r="E871" s="7">
        <f t="array" ref="E871">IFERROR(XLOOKUP($C871,'Product Families'!$A:$A,'Product Families'!$E:$E),"")</f>
        <v>192</v>
      </c>
      <c r="F871" s="7">
        <f t="array" ref="F871">IFERROR(XLOOKUP($C871,'Product Families'!$A:$A,'Product Families'!$F:$F),"")</f>
        <v>206</v>
      </c>
      <c r="G871" s="7">
        <f t="array" ref="G871">IFERROR(XLOOKUP($C871,'Product Families'!$A:$A,'Product Families'!$G:$G),"")</f>
        <v>221</v>
      </c>
      <c r="J871" s="7" t="str">
        <f>IFERROR(ROUND(AVERAGEIF('Week 1 - Making'!$B:$B,'Product List'!$A871,'Week 1 - Making'!$P:$P),0),"")</f>
        <v/>
      </c>
      <c r="K871" s="7" t="str">
        <f>IFERROR(ROUND(AVERAGEIF('Week 2 - Making'!$B:$B,'Product List'!$A871,'Week 2 - Making'!$P:$P),0),"")</f>
        <v/>
      </c>
      <c r="L871" s="263" t="str">
        <f>IFERROR(ROUND(AVERAGEIF('Week 3 - Making'!$B:$B,'Product List'!$A871,'Week 3 - Making'!$P:$P),0),"")</f>
        <v/>
      </c>
      <c r="M871" s="7" t="str">
        <f>IFERROR(ROUND(AVERAGEIF('Week 4 - Making'!$B:$B,'Product List'!$A871,'Week 4 - Making'!$P:$P),0),"")</f>
        <v/>
      </c>
      <c r="N871" s="7" t="str">
        <f>IFERROR(ROUND(AVERAGEIF('Week 5 - Making'!$B:$B,'Product List'!$A871,'Week 5 - Making'!$P:$P),0),"")</f>
        <v/>
      </c>
      <c r="O871" s="7"/>
      <c r="P871" s="7">
        <f t="array" ref="P871">iferror(xlookup(C871,'Product Families'!A:A,'Product Families'!S:S),"")</f>
        <v>0</v>
      </c>
    </row>
    <row r="872" ht="14.25" customHeight="1">
      <c r="A872" s="138" t="s">
        <v>2528</v>
      </c>
      <c r="B872" s="299" t="s">
        <v>2510</v>
      </c>
      <c r="C872" s="138" t="s">
        <v>131</v>
      </c>
      <c r="D872" s="7">
        <f t="array" ref="D872">IFERROR(XLOOKUP($C872,'Product Families'!$A:$A,'Product Families'!$D:$D),"")</f>
        <v>101</v>
      </c>
      <c r="E872" s="7">
        <f t="array" ref="E872">IFERROR(XLOOKUP($C872,'Product Families'!$A:$A,'Product Families'!$E:$E),"")</f>
        <v>104</v>
      </c>
      <c r="F872" s="7">
        <f t="array" ref="F872">IFERROR(XLOOKUP($C872,'Product Families'!$A:$A,'Product Families'!$F:$F),"")</f>
        <v>112</v>
      </c>
      <c r="G872" s="7">
        <f t="array" ref="G872">IFERROR(XLOOKUP($C872,'Product Families'!$A:$A,'Product Families'!$G:$G),"")</f>
        <v>120</v>
      </c>
      <c r="J872" s="7" t="str">
        <f>IFERROR(ROUND(AVERAGEIF('Week 1 - Making'!$B:$B,'Product List'!$A872,'Week 1 - Making'!$P:$P),0),"")</f>
        <v/>
      </c>
      <c r="K872" s="7" t="str">
        <f>IFERROR(ROUND(AVERAGEIF('Week 2 - Making'!$B:$B,'Product List'!$A872,'Week 2 - Making'!$P:$P),0),"")</f>
        <v/>
      </c>
      <c r="L872" s="263" t="str">
        <f>IFERROR(ROUND(AVERAGEIF('Week 3 - Making'!$B:$B,'Product List'!$A872,'Week 3 - Making'!$P:$P),0),"")</f>
        <v/>
      </c>
      <c r="M872" s="7" t="str">
        <f>IFERROR(ROUND(AVERAGEIF('Week 4 - Making'!$B:$B,'Product List'!$A872,'Week 4 - Making'!$P:$P),0),"")</f>
        <v/>
      </c>
      <c r="N872" s="7" t="str">
        <f>IFERROR(ROUND(AVERAGEIF('Week 5 - Making'!$B:$B,'Product List'!$A872,'Week 5 - Making'!$P:$P),0),"")</f>
        <v/>
      </c>
      <c r="O872" s="7"/>
      <c r="P872" s="7">
        <f t="array" ref="P872">iferror(xlookup(C872,'Product Families'!A:A,'Product Families'!S:S),"")</f>
        <v>0</v>
      </c>
    </row>
    <row r="873" ht="14.25" customHeight="1">
      <c r="A873" s="138" t="s">
        <v>2529</v>
      </c>
      <c r="B873" s="299" t="s">
        <v>2510</v>
      </c>
      <c r="C873" s="138" t="s">
        <v>144</v>
      </c>
      <c r="D873" s="7">
        <f t="array" ref="D873">IFERROR(XLOOKUP($C873,'Product Families'!$A:$A,'Product Families'!$D:$D),"")</f>
        <v>187</v>
      </c>
      <c r="E873" s="7">
        <f t="array" ref="E873">IFERROR(XLOOKUP($C873,'Product Families'!$A:$A,'Product Families'!$E:$E),"")</f>
        <v>192</v>
      </c>
      <c r="F873" s="7">
        <f t="array" ref="F873">IFERROR(XLOOKUP($C873,'Product Families'!$A:$A,'Product Families'!$F:$F),"")</f>
        <v>206</v>
      </c>
      <c r="G873" s="7">
        <f t="array" ref="G873">IFERROR(XLOOKUP($C873,'Product Families'!$A:$A,'Product Families'!$G:$G),"")</f>
        <v>221</v>
      </c>
      <c r="J873" s="7" t="str">
        <f>IFERROR(ROUND(AVERAGEIF('Week 1 - Making'!$B:$B,'Product List'!$A873,'Week 1 - Making'!$P:$P),0),"")</f>
        <v/>
      </c>
      <c r="K873" s="7" t="str">
        <f>IFERROR(ROUND(AVERAGEIF('Week 2 - Making'!$B:$B,'Product List'!$A873,'Week 2 - Making'!$P:$P),0),"")</f>
        <v/>
      </c>
      <c r="L873" s="263" t="str">
        <f>IFERROR(ROUND(AVERAGEIF('Week 3 - Making'!$B:$B,'Product List'!$A873,'Week 3 - Making'!$P:$P),0),"")</f>
        <v/>
      </c>
      <c r="M873" s="7" t="str">
        <f>IFERROR(ROUND(AVERAGEIF('Week 4 - Making'!$B:$B,'Product List'!$A873,'Week 4 - Making'!$P:$P),0),"")</f>
        <v/>
      </c>
      <c r="N873" s="7" t="str">
        <f>IFERROR(ROUND(AVERAGEIF('Week 5 - Making'!$B:$B,'Product List'!$A873,'Week 5 - Making'!$P:$P),0),"")</f>
        <v/>
      </c>
      <c r="O873" s="7"/>
      <c r="P873" s="7">
        <f t="array" ref="P873">iferror(xlookup(C873,'Product Families'!A:A,'Product Families'!S:S),"")</f>
        <v>0</v>
      </c>
    </row>
    <row r="874" ht="14.25" customHeight="1">
      <c r="A874" s="138" t="s">
        <v>2530</v>
      </c>
      <c r="B874" s="299" t="s">
        <v>2513</v>
      </c>
      <c r="C874" s="138" t="s">
        <v>131</v>
      </c>
      <c r="D874" s="7">
        <f t="array" ref="D874">IFERROR(XLOOKUP($C874,'Product Families'!$A:$A,'Product Families'!$D:$D),"")</f>
        <v>101</v>
      </c>
      <c r="E874" s="7">
        <f t="array" ref="E874">IFERROR(XLOOKUP($C874,'Product Families'!$A:$A,'Product Families'!$E:$E),"")</f>
        <v>104</v>
      </c>
      <c r="F874" s="7">
        <f t="array" ref="F874">IFERROR(XLOOKUP($C874,'Product Families'!$A:$A,'Product Families'!$F:$F),"")</f>
        <v>112</v>
      </c>
      <c r="G874" s="7">
        <f t="array" ref="G874">IFERROR(XLOOKUP($C874,'Product Families'!$A:$A,'Product Families'!$G:$G),"")</f>
        <v>120</v>
      </c>
      <c r="J874" s="7" t="str">
        <f>IFERROR(ROUND(AVERAGEIF('Week 1 - Making'!$B:$B,'Product List'!$A874,'Week 1 - Making'!$P:$P),0),"")</f>
        <v/>
      </c>
      <c r="K874" s="7" t="str">
        <f>IFERROR(ROUND(AVERAGEIF('Week 2 - Making'!$B:$B,'Product List'!$A874,'Week 2 - Making'!$P:$P),0),"")</f>
        <v/>
      </c>
      <c r="L874" s="263" t="str">
        <f>IFERROR(ROUND(AVERAGEIF('Week 3 - Making'!$B:$B,'Product List'!$A874,'Week 3 - Making'!$P:$P),0),"")</f>
        <v/>
      </c>
      <c r="M874" s="7" t="str">
        <f>IFERROR(ROUND(AVERAGEIF('Week 4 - Making'!$B:$B,'Product List'!$A874,'Week 4 - Making'!$P:$P),0),"")</f>
        <v/>
      </c>
      <c r="N874" s="7" t="str">
        <f>IFERROR(ROUND(AVERAGEIF('Week 5 - Making'!$B:$B,'Product List'!$A874,'Week 5 - Making'!$P:$P),0),"")</f>
        <v/>
      </c>
      <c r="O874" s="7"/>
      <c r="P874" s="7">
        <f t="array" ref="P874">iferror(xlookup(C874,'Product Families'!A:A,'Product Families'!S:S),"")</f>
        <v>0</v>
      </c>
    </row>
    <row r="875" ht="14.25" customHeight="1">
      <c r="A875" s="138" t="s">
        <v>2531</v>
      </c>
      <c r="B875" s="299" t="s">
        <v>2513</v>
      </c>
      <c r="C875" s="138" t="s">
        <v>144</v>
      </c>
      <c r="D875" s="7">
        <f t="array" ref="D875">IFERROR(XLOOKUP($C875,'Product Families'!$A:$A,'Product Families'!$D:$D),"")</f>
        <v>187</v>
      </c>
      <c r="E875" s="7">
        <f t="array" ref="E875">IFERROR(XLOOKUP($C875,'Product Families'!$A:$A,'Product Families'!$E:$E),"")</f>
        <v>192</v>
      </c>
      <c r="F875" s="7">
        <f t="array" ref="F875">IFERROR(XLOOKUP($C875,'Product Families'!$A:$A,'Product Families'!$F:$F),"")</f>
        <v>206</v>
      </c>
      <c r="G875" s="7">
        <f t="array" ref="G875">IFERROR(XLOOKUP($C875,'Product Families'!$A:$A,'Product Families'!$G:$G),"")</f>
        <v>221</v>
      </c>
      <c r="J875" s="7" t="str">
        <f>IFERROR(ROUND(AVERAGEIF('Week 1 - Making'!$B:$B,'Product List'!$A875,'Week 1 - Making'!$P:$P),0),"")</f>
        <v/>
      </c>
      <c r="K875" s="7" t="str">
        <f>IFERROR(ROUND(AVERAGEIF('Week 2 - Making'!$B:$B,'Product List'!$A875,'Week 2 - Making'!$P:$P),0),"")</f>
        <v/>
      </c>
      <c r="L875" s="263" t="str">
        <f>IFERROR(ROUND(AVERAGEIF('Week 3 - Making'!$B:$B,'Product List'!$A875,'Week 3 - Making'!$P:$P),0),"")</f>
        <v/>
      </c>
      <c r="M875" s="7" t="str">
        <f>IFERROR(ROUND(AVERAGEIF('Week 4 - Making'!$B:$B,'Product List'!$A875,'Week 4 - Making'!$P:$P),0),"")</f>
        <v/>
      </c>
      <c r="N875" s="7" t="str">
        <f>IFERROR(ROUND(AVERAGEIF('Week 5 - Making'!$B:$B,'Product List'!$A875,'Week 5 - Making'!$P:$P),0),"")</f>
        <v/>
      </c>
      <c r="O875" s="7"/>
      <c r="P875" s="7">
        <f t="array" ref="P875">iferror(xlookup(C875,'Product Families'!A:A,'Product Families'!S:S),"")</f>
        <v>0</v>
      </c>
    </row>
    <row r="876" ht="14.25" customHeight="1">
      <c r="A876" s="138" t="s">
        <v>2532</v>
      </c>
      <c r="B876" s="299" t="s">
        <v>2516</v>
      </c>
      <c r="C876" s="138" t="s">
        <v>131</v>
      </c>
      <c r="D876" s="7">
        <f t="array" ref="D876">IFERROR(XLOOKUP($C876,'Product Families'!$A:$A,'Product Families'!$D:$D),"")</f>
        <v>101</v>
      </c>
      <c r="E876" s="7">
        <f t="array" ref="E876">IFERROR(XLOOKUP($C876,'Product Families'!$A:$A,'Product Families'!$E:$E),"")</f>
        <v>104</v>
      </c>
      <c r="F876" s="7">
        <f t="array" ref="F876">IFERROR(XLOOKUP($C876,'Product Families'!$A:$A,'Product Families'!$F:$F),"")</f>
        <v>112</v>
      </c>
      <c r="G876" s="7">
        <f t="array" ref="G876">IFERROR(XLOOKUP($C876,'Product Families'!$A:$A,'Product Families'!$G:$G),"")</f>
        <v>120</v>
      </c>
      <c r="J876" s="7" t="str">
        <f>IFERROR(ROUND(AVERAGEIF('Week 1 - Making'!$B:$B,'Product List'!$A876,'Week 1 - Making'!$P:$P),0),"")</f>
        <v/>
      </c>
      <c r="K876" s="7" t="str">
        <f>IFERROR(ROUND(AVERAGEIF('Week 2 - Making'!$B:$B,'Product List'!$A876,'Week 2 - Making'!$P:$P),0),"")</f>
        <v/>
      </c>
      <c r="L876" s="263" t="str">
        <f>IFERROR(ROUND(AVERAGEIF('Week 3 - Making'!$B:$B,'Product List'!$A876,'Week 3 - Making'!$P:$P),0),"")</f>
        <v/>
      </c>
      <c r="M876" s="7" t="str">
        <f>IFERROR(ROUND(AVERAGEIF('Week 4 - Making'!$B:$B,'Product List'!$A876,'Week 4 - Making'!$P:$P),0),"")</f>
        <v/>
      </c>
      <c r="N876" s="7" t="str">
        <f>IFERROR(ROUND(AVERAGEIF('Week 5 - Making'!$B:$B,'Product List'!$A876,'Week 5 - Making'!$P:$P),0),"")</f>
        <v/>
      </c>
      <c r="O876" s="7"/>
      <c r="P876" s="7">
        <f t="array" ref="P876">iferror(xlookup(C876,'Product Families'!A:A,'Product Families'!S:S),"")</f>
        <v>0</v>
      </c>
    </row>
    <row r="877" ht="14.25" customHeight="1">
      <c r="A877" s="138" t="s">
        <v>2533</v>
      </c>
      <c r="B877" s="299" t="s">
        <v>2516</v>
      </c>
      <c r="C877" s="138" t="s">
        <v>144</v>
      </c>
      <c r="D877" s="7">
        <f t="array" ref="D877">IFERROR(XLOOKUP($C877,'Product Families'!$A:$A,'Product Families'!$D:$D),"")</f>
        <v>187</v>
      </c>
      <c r="E877" s="7">
        <f t="array" ref="E877">IFERROR(XLOOKUP($C877,'Product Families'!$A:$A,'Product Families'!$E:$E),"")</f>
        <v>192</v>
      </c>
      <c r="F877" s="7">
        <f t="array" ref="F877">IFERROR(XLOOKUP($C877,'Product Families'!$A:$A,'Product Families'!$F:$F),"")</f>
        <v>206</v>
      </c>
      <c r="G877" s="7">
        <f t="array" ref="G877">IFERROR(XLOOKUP($C877,'Product Families'!$A:$A,'Product Families'!$G:$G),"")</f>
        <v>221</v>
      </c>
      <c r="J877" s="7" t="str">
        <f>IFERROR(ROUND(AVERAGEIF('Week 1 - Making'!$B:$B,'Product List'!$A877,'Week 1 - Making'!$P:$P),0),"")</f>
        <v/>
      </c>
      <c r="K877" s="7" t="str">
        <f>IFERROR(ROUND(AVERAGEIF('Week 2 - Making'!$B:$B,'Product List'!$A877,'Week 2 - Making'!$P:$P),0),"")</f>
        <v/>
      </c>
      <c r="L877" s="263" t="str">
        <f>IFERROR(ROUND(AVERAGEIF('Week 3 - Making'!$B:$B,'Product List'!$A877,'Week 3 - Making'!$P:$P),0),"")</f>
        <v/>
      </c>
      <c r="M877" s="7" t="str">
        <f>IFERROR(ROUND(AVERAGEIF('Week 4 - Making'!$B:$B,'Product List'!$A877,'Week 4 - Making'!$P:$P),0),"")</f>
        <v/>
      </c>
      <c r="N877" s="7" t="str">
        <f>IFERROR(ROUND(AVERAGEIF('Week 5 - Making'!$B:$B,'Product List'!$A877,'Week 5 - Making'!$P:$P),0),"")</f>
        <v/>
      </c>
      <c r="O877" s="7"/>
      <c r="P877" s="7">
        <f t="array" ref="P877">iferror(xlookup(C877,'Product Families'!A:A,'Product Families'!S:S),"")</f>
        <v>0</v>
      </c>
    </row>
    <row r="878" ht="14.25" customHeight="1">
      <c r="A878" s="138" t="s">
        <v>2534</v>
      </c>
      <c r="B878" s="299" t="s">
        <v>2519</v>
      </c>
      <c r="C878" s="138" t="s">
        <v>131</v>
      </c>
      <c r="D878" s="7">
        <f t="array" ref="D878">IFERROR(XLOOKUP($C878,'Product Families'!$A:$A,'Product Families'!$D:$D),"")</f>
        <v>101</v>
      </c>
      <c r="E878" s="7">
        <f t="array" ref="E878">IFERROR(XLOOKUP($C878,'Product Families'!$A:$A,'Product Families'!$E:$E),"")</f>
        <v>104</v>
      </c>
      <c r="F878" s="7">
        <f t="array" ref="F878">IFERROR(XLOOKUP($C878,'Product Families'!$A:$A,'Product Families'!$F:$F),"")</f>
        <v>112</v>
      </c>
      <c r="G878" s="7">
        <f t="array" ref="G878">IFERROR(XLOOKUP($C878,'Product Families'!$A:$A,'Product Families'!$G:$G),"")</f>
        <v>120</v>
      </c>
      <c r="J878" s="7" t="str">
        <f>IFERROR(ROUND(AVERAGEIF('Week 1 - Making'!$B:$B,'Product List'!$A878,'Week 1 - Making'!$P:$P),0),"")</f>
        <v/>
      </c>
      <c r="K878" s="7" t="str">
        <f>IFERROR(ROUND(AVERAGEIF('Week 2 - Making'!$B:$B,'Product List'!$A878,'Week 2 - Making'!$P:$P),0),"")</f>
        <v/>
      </c>
      <c r="L878" s="263" t="str">
        <f>IFERROR(ROUND(AVERAGEIF('Week 3 - Making'!$B:$B,'Product List'!$A878,'Week 3 - Making'!$P:$P),0),"")</f>
        <v/>
      </c>
      <c r="M878" s="7" t="str">
        <f>IFERROR(ROUND(AVERAGEIF('Week 4 - Making'!$B:$B,'Product List'!$A878,'Week 4 - Making'!$P:$P),0),"")</f>
        <v/>
      </c>
      <c r="N878" s="7" t="str">
        <f>IFERROR(ROUND(AVERAGEIF('Week 5 - Making'!$B:$B,'Product List'!$A878,'Week 5 - Making'!$P:$P),0),"")</f>
        <v/>
      </c>
      <c r="O878" s="7"/>
      <c r="P878" s="7">
        <f t="array" ref="P878">iferror(xlookup(C878,'Product Families'!A:A,'Product Families'!S:S),"")</f>
        <v>0</v>
      </c>
    </row>
    <row r="879" ht="14.25" customHeight="1">
      <c r="A879" s="138" t="s">
        <v>2535</v>
      </c>
      <c r="B879" s="299" t="s">
        <v>2519</v>
      </c>
      <c r="C879" s="138" t="s">
        <v>144</v>
      </c>
      <c r="D879" s="7">
        <f t="array" ref="D879">IFERROR(XLOOKUP($C879,'Product Families'!$A:$A,'Product Families'!$D:$D),"")</f>
        <v>187</v>
      </c>
      <c r="E879" s="7">
        <f t="array" ref="E879">IFERROR(XLOOKUP($C879,'Product Families'!$A:$A,'Product Families'!$E:$E),"")</f>
        <v>192</v>
      </c>
      <c r="F879" s="7">
        <f t="array" ref="F879">IFERROR(XLOOKUP($C879,'Product Families'!$A:$A,'Product Families'!$F:$F),"")</f>
        <v>206</v>
      </c>
      <c r="G879" s="7">
        <f t="array" ref="G879">IFERROR(XLOOKUP($C879,'Product Families'!$A:$A,'Product Families'!$G:$G),"")</f>
        <v>221</v>
      </c>
      <c r="J879" s="7" t="str">
        <f>IFERROR(ROUND(AVERAGEIF('Week 1 - Making'!$B:$B,'Product List'!$A879,'Week 1 - Making'!$P:$P),0),"")</f>
        <v/>
      </c>
      <c r="K879" s="7" t="str">
        <f>IFERROR(ROUND(AVERAGEIF('Week 2 - Making'!$B:$B,'Product List'!$A879,'Week 2 - Making'!$P:$P),0),"")</f>
        <v/>
      </c>
      <c r="L879" s="263" t="str">
        <f>IFERROR(ROUND(AVERAGEIF('Week 3 - Making'!$B:$B,'Product List'!$A879,'Week 3 - Making'!$P:$P),0),"")</f>
        <v/>
      </c>
      <c r="M879" s="7" t="str">
        <f>IFERROR(ROUND(AVERAGEIF('Week 4 - Making'!$B:$B,'Product List'!$A879,'Week 4 - Making'!$P:$P),0),"")</f>
        <v/>
      </c>
      <c r="N879" s="7" t="str">
        <f>IFERROR(ROUND(AVERAGEIF('Week 5 - Making'!$B:$B,'Product List'!$A879,'Week 5 - Making'!$P:$P),0),"")</f>
        <v/>
      </c>
      <c r="O879" s="7"/>
      <c r="P879" s="7">
        <f t="array" ref="P879">iferror(xlookup(C879,'Product Families'!A:A,'Product Families'!S:S),"")</f>
        <v>0</v>
      </c>
    </row>
    <row r="880" ht="14.25" customHeight="1">
      <c r="A880" s="122" t="s">
        <v>2536</v>
      </c>
      <c r="B880" s="270" t="s">
        <v>2537</v>
      </c>
      <c r="C880" s="122" t="s">
        <v>315</v>
      </c>
      <c r="D880" s="7">
        <f t="array" ref="D880">IFERROR(XLOOKUP($C880,'Product Families'!$A:$A,'Product Families'!$D:$D),"")</f>
        <v>86</v>
      </c>
      <c r="E880" s="7">
        <f t="array" ref="E880">IFERROR(XLOOKUP($C880,'Product Families'!$A:$A,'Product Families'!$E:$E),"")</f>
        <v>88</v>
      </c>
      <c r="F880" s="7">
        <f t="array" ref="F880">IFERROR(XLOOKUP($C880,'Product Families'!$A:$A,'Product Families'!$F:$F),"")</f>
        <v>95</v>
      </c>
      <c r="G880" s="7">
        <f t="array" ref="G880">IFERROR(XLOOKUP($C880,'Product Families'!$A:$A,'Product Families'!$G:$G),"")</f>
        <v>102</v>
      </c>
      <c r="J880" s="7" t="str">
        <f>IFERROR(ROUND(AVERAGEIF('Week 1 - Making'!$B:$B,'Product List'!$A880,'Week 1 - Making'!$P:$P),0),"")</f>
        <v/>
      </c>
      <c r="K880" s="7" t="str">
        <f>IFERROR(ROUND(AVERAGEIF('Week 2 - Making'!$B:$B,'Product List'!$A880,'Week 2 - Making'!$P:$P),0),"")</f>
        <v/>
      </c>
      <c r="L880" s="263" t="str">
        <f>IFERROR(ROUND(AVERAGEIF('Week 3 - Making'!$B:$B,'Product List'!$A880,'Week 3 - Making'!$P:$P),0),"")</f>
        <v/>
      </c>
      <c r="M880" s="7" t="str">
        <f>IFERROR(ROUND(AVERAGEIF('Week 4 - Making'!$B:$B,'Product List'!$A880,'Week 4 - Making'!$P:$P),0),"")</f>
        <v/>
      </c>
      <c r="N880" s="7" t="str">
        <f>IFERROR(ROUND(AVERAGEIF('Week 5 - Making'!$B:$B,'Product List'!$A880,'Week 5 - Making'!$P:$P),0),"")</f>
        <v/>
      </c>
      <c r="O880" s="7"/>
      <c r="P880" s="7">
        <f t="array" ref="P880">iferror(xlookup(C880,'Product Families'!A:A,'Product Families'!S:S),"")</f>
        <v>0</v>
      </c>
    </row>
    <row r="881" ht="14.25" customHeight="1">
      <c r="A881" s="122" t="s">
        <v>2538</v>
      </c>
      <c r="B881" s="270" t="s">
        <v>2539</v>
      </c>
      <c r="C881" s="122" t="s">
        <v>318</v>
      </c>
      <c r="D881" s="7">
        <f t="array" ref="D881">IFERROR(XLOOKUP($C881,'Product Families'!$A:$A,'Product Families'!$D:$D),"")</f>
        <v>8</v>
      </c>
      <c r="E881" s="7">
        <f t="array" ref="E881">IFERROR(XLOOKUP($C881,'Product Families'!$A:$A,'Product Families'!$E:$E),"")</f>
        <v>9</v>
      </c>
      <c r="F881" s="7">
        <f t="array" ref="F881">IFERROR(XLOOKUP($C881,'Product Families'!$A:$A,'Product Families'!$F:$F),"")</f>
        <v>10</v>
      </c>
      <c r="G881" s="7">
        <f t="array" ref="G881">IFERROR(XLOOKUP($C881,'Product Families'!$A:$A,'Product Families'!$G:$G),"")</f>
        <v>11</v>
      </c>
      <c r="J881" s="7" t="str">
        <f>IFERROR(ROUND(AVERAGEIF('Week 1 - Making'!$B:$B,'Product List'!$A881,'Week 1 - Making'!$P:$P),0),"")</f>
        <v/>
      </c>
      <c r="K881" s="7" t="str">
        <f>IFERROR(ROUND(AVERAGEIF('Week 2 - Making'!$B:$B,'Product List'!$A881,'Week 2 - Making'!$P:$P),0),"")</f>
        <v/>
      </c>
      <c r="L881" s="263" t="str">
        <f>IFERROR(ROUND(AVERAGEIF('Week 3 - Making'!$B:$B,'Product List'!$A881,'Week 3 - Making'!$P:$P),0),"")</f>
        <v/>
      </c>
      <c r="M881" s="7" t="str">
        <f>IFERROR(ROUND(AVERAGEIF('Week 4 - Making'!$B:$B,'Product List'!$A881,'Week 4 - Making'!$P:$P),0),"")</f>
        <v/>
      </c>
      <c r="N881" s="7" t="str">
        <f>IFERROR(ROUND(AVERAGEIF('Week 5 - Making'!$B:$B,'Product List'!$A881,'Week 5 - Making'!$P:$P),0),"")</f>
        <v/>
      </c>
      <c r="O881" s="7"/>
      <c r="P881" s="7">
        <f t="array" ref="P881">iferror(xlookup(C881,'Product Families'!A:A,'Product Families'!S:S),"")</f>
        <v>0</v>
      </c>
    </row>
    <row r="882" ht="14.25" customHeight="1">
      <c r="A882" s="122" t="s">
        <v>2540</v>
      </c>
      <c r="B882" s="270" t="s">
        <v>2541</v>
      </c>
      <c r="C882" s="122" t="s">
        <v>315</v>
      </c>
      <c r="D882" s="7">
        <f t="array" ref="D882">IFERROR(XLOOKUP($C882,'Product Families'!$A:$A,'Product Families'!$D:$D),"")</f>
        <v>86</v>
      </c>
      <c r="E882" s="7">
        <f t="array" ref="E882">IFERROR(XLOOKUP($C882,'Product Families'!$A:$A,'Product Families'!$E:$E),"")</f>
        <v>88</v>
      </c>
      <c r="F882" s="7">
        <f t="array" ref="F882">IFERROR(XLOOKUP($C882,'Product Families'!$A:$A,'Product Families'!$F:$F),"")</f>
        <v>95</v>
      </c>
      <c r="G882" s="7">
        <f t="array" ref="G882">IFERROR(XLOOKUP($C882,'Product Families'!$A:$A,'Product Families'!$G:$G),"")</f>
        <v>102</v>
      </c>
      <c r="J882" s="7" t="str">
        <f>IFERROR(ROUND(AVERAGEIF('Week 1 - Making'!$B:$B,'Product List'!$A882,'Week 1 - Making'!$P:$P),0),"")</f>
        <v/>
      </c>
      <c r="K882" s="7" t="str">
        <f>IFERROR(ROUND(AVERAGEIF('Week 2 - Making'!$B:$B,'Product List'!$A882,'Week 2 - Making'!$P:$P),0),"")</f>
        <v/>
      </c>
      <c r="L882" s="263" t="str">
        <f>IFERROR(ROUND(AVERAGEIF('Week 3 - Making'!$B:$B,'Product List'!$A882,'Week 3 - Making'!$P:$P),0),"")</f>
        <v/>
      </c>
      <c r="M882" s="7" t="str">
        <f>IFERROR(ROUND(AVERAGEIF('Week 4 - Making'!$B:$B,'Product List'!$A882,'Week 4 - Making'!$P:$P),0),"")</f>
        <v/>
      </c>
      <c r="N882" s="7" t="str">
        <f>IFERROR(ROUND(AVERAGEIF('Week 5 - Making'!$B:$B,'Product List'!$A882,'Week 5 - Making'!$P:$P),0),"")</f>
        <v/>
      </c>
      <c r="O882" s="7"/>
      <c r="P882" s="7">
        <f t="array" ref="P882">iferror(xlookup(C882,'Product Families'!A:A,'Product Families'!S:S),"")</f>
        <v>0</v>
      </c>
    </row>
    <row r="883" ht="14.25" customHeight="1">
      <c r="A883" s="122" t="s">
        <v>2542</v>
      </c>
      <c r="B883" s="270" t="s">
        <v>2543</v>
      </c>
      <c r="C883" s="122" t="s">
        <v>318</v>
      </c>
      <c r="D883" s="7">
        <f t="array" ref="D883">IFERROR(XLOOKUP($C883,'Product Families'!$A:$A,'Product Families'!$D:$D),"")</f>
        <v>8</v>
      </c>
      <c r="E883" s="7">
        <f t="array" ref="E883">IFERROR(XLOOKUP($C883,'Product Families'!$A:$A,'Product Families'!$E:$E),"")</f>
        <v>9</v>
      </c>
      <c r="F883" s="7">
        <f t="array" ref="F883">IFERROR(XLOOKUP($C883,'Product Families'!$A:$A,'Product Families'!$F:$F),"")</f>
        <v>10</v>
      </c>
      <c r="G883" s="7">
        <f t="array" ref="G883">IFERROR(XLOOKUP($C883,'Product Families'!$A:$A,'Product Families'!$G:$G),"")</f>
        <v>11</v>
      </c>
      <c r="J883" s="7" t="str">
        <f>IFERROR(ROUND(AVERAGEIF('Week 1 - Making'!$B:$B,'Product List'!$A883,'Week 1 - Making'!$P:$P),0),"")</f>
        <v/>
      </c>
      <c r="K883" s="7" t="str">
        <f>IFERROR(ROUND(AVERAGEIF('Week 2 - Making'!$B:$B,'Product List'!$A883,'Week 2 - Making'!$P:$P),0),"")</f>
        <v/>
      </c>
      <c r="L883" s="263" t="str">
        <f>IFERROR(ROUND(AVERAGEIF('Week 3 - Making'!$B:$B,'Product List'!$A883,'Week 3 - Making'!$P:$P),0),"")</f>
        <v/>
      </c>
      <c r="M883" s="7" t="str">
        <f>IFERROR(ROUND(AVERAGEIF('Week 4 - Making'!$B:$B,'Product List'!$A883,'Week 4 - Making'!$P:$P),0),"")</f>
        <v/>
      </c>
      <c r="N883" s="7" t="str">
        <f>IFERROR(ROUND(AVERAGEIF('Week 5 - Making'!$B:$B,'Product List'!$A883,'Week 5 - Making'!$P:$P),0),"")</f>
        <v/>
      </c>
      <c r="O883" s="7"/>
      <c r="P883" s="7">
        <f t="array" ref="P883">iferror(xlookup(C883,'Product Families'!A:A,'Product Families'!S:S),"")</f>
        <v>0</v>
      </c>
    </row>
    <row r="884" ht="14.25" customHeight="1">
      <c r="A884" s="122" t="s">
        <v>2544</v>
      </c>
      <c r="B884" s="270" t="s">
        <v>2545</v>
      </c>
      <c r="C884" s="122" t="s">
        <v>315</v>
      </c>
      <c r="D884" s="7">
        <f t="array" ref="D884">IFERROR(XLOOKUP($C884,'Product Families'!$A:$A,'Product Families'!$D:$D),"")</f>
        <v>86</v>
      </c>
      <c r="E884" s="7">
        <f t="array" ref="E884">IFERROR(XLOOKUP($C884,'Product Families'!$A:$A,'Product Families'!$E:$E),"")</f>
        <v>88</v>
      </c>
      <c r="F884" s="7">
        <f t="array" ref="F884">IFERROR(XLOOKUP($C884,'Product Families'!$A:$A,'Product Families'!$F:$F),"")</f>
        <v>95</v>
      </c>
      <c r="G884" s="7">
        <f t="array" ref="G884">IFERROR(XLOOKUP($C884,'Product Families'!$A:$A,'Product Families'!$G:$G),"")</f>
        <v>102</v>
      </c>
      <c r="J884" s="7" t="str">
        <f>IFERROR(ROUND(AVERAGEIF('Week 1 - Making'!$B:$B,'Product List'!$A884,'Week 1 - Making'!$P:$P),0),"")</f>
        <v/>
      </c>
      <c r="K884" s="7" t="str">
        <f>IFERROR(ROUND(AVERAGEIF('Week 2 - Making'!$B:$B,'Product List'!$A884,'Week 2 - Making'!$P:$P),0),"")</f>
        <v/>
      </c>
      <c r="L884" s="263" t="str">
        <f>IFERROR(ROUND(AVERAGEIF('Week 3 - Making'!$B:$B,'Product List'!$A884,'Week 3 - Making'!$P:$P),0),"")</f>
        <v/>
      </c>
      <c r="M884" s="7" t="str">
        <f>IFERROR(ROUND(AVERAGEIF('Week 4 - Making'!$B:$B,'Product List'!$A884,'Week 4 - Making'!$P:$P),0),"")</f>
        <v/>
      </c>
      <c r="N884" s="7" t="str">
        <f>IFERROR(ROUND(AVERAGEIF('Week 5 - Making'!$B:$B,'Product List'!$A884,'Week 5 - Making'!$P:$P),0),"")</f>
        <v/>
      </c>
      <c r="O884" s="7"/>
      <c r="P884" s="7">
        <f t="array" ref="P884">iferror(xlookup(C884,'Product Families'!A:A,'Product Families'!S:S),"")</f>
        <v>0</v>
      </c>
    </row>
    <row r="885" ht="14.25" customHeight="1">
      <c r="A885" s="122" t="s">
        <v>2546</v>
      </c>
      <c r="B885" s="270" t="s">
        <v>2547</v>
      </c>
      <c r="C885" s="122" t="s">
        <v>318</v>
      </c>
      <c r="D885" s="7">
        <f t="array" ref="D885">IFERROR(XLOOKUP($C885,'Product Families'!$A:$A,'Product Families'!$D:$D),"")</f>
        <v>8</v>
      </c>
      <c r="E885" s="7">
        <f t="array" ref="E885">IFERROR(XLOOKUP($C885,'Product Families'!$A:$A,'Product Families'!$E:$E),"")</f>
        <v>9</v>
      </c>
      <c r="F885" s="7">
        <f t="array" ref="F885">IFERROR(XLOOKUP($C885,'Product Families'!$A:$A,'Product Families'!$F:$F),"")</f>
        <v>10</v>
      </c>
      <c r="G885" s="7">
        <f t="array" ref="G885">IFERROR(XLOOKUP($C885,'Product Families'!$A:$A,'Product Families'!$G:$G),"")</f>
        <v>11</v>
      </c>
      <c r="J885" s="7" t="str">
        <f>IFERROR(ROUND(AVERAGEIF('Week 1 - Making'!$B:$B,'Product List'!$A885,'Week 1 - Making'!$P:$P),0),"")</f>
        <v/>
      </c>
      <c r="K885" s="7" t="str">
        <f>IFERROR(ROUND(AVERAGEIF('Week 2 - Making'!$B:$B,'Product List'!$A885,'Week 2 - Making'!$P:$P),0),"")</f>
        <v/>
      </c>
      <c r="L885" s="263" t="str">
        <f>IFERROR(ROUND(AVERAGEIF('Week 3 - Making'!$B:$B,'Product List'!$A885,'Week 3 - Making'!$P:$P),0),"")</f>
        <v/>
      </c>
      <c r="M885" s="7" t="str">
        <f>IFERROR(ROUND(AVERAGEIF('Week 4 - Making'!$B:$B,'Product List'!$A885,'Week 4 - Making'!$P:$P),0),"")</f>
        <v/>
      </c>
      <c r="N885" s="7" t="str">
        <f>IFERROR(ROUND(AVERAGEIF('Week 5 - Making'!$B:$B,'Product List'!$A885,'Week 5 - Making'!$P:$P),0),"")</f>
        <v/>
      </c>
      <c r="O885" s="7"/>
      <c r="P885" s="7">
        <f t="array" ref="P885">iferror(xlookup(C885,'Product Families'!A:A,'Product Families'!S:S),"")</f>
        <v>0</v>
      </c>
    </row>
    <row r="886" ht="14.25" customHeight="1">
      <c r="A886" s="122" t="s">
        <v>2548</v>
      </c>
      <c r="B886" s="270" t="s">
        <v>2549</v>
      </c>
      <c r="C886" s="122" t="s">
        <v>315</v>
      </c>
      <c r="D886" s="7">
        <f t="array" ref="D886">IFERROR(XLOOKUP($C886,'Product Families'!$A:$A,'Product Families'!$D:$D),"")</f>
        <v>86</v>
      </c>
      <c r="E886" s="7">
        <f t="array" ref="E886">IFERROR(XLOOKUP($C886,'Product Families'!$A:$A,'Product Families'!$E:$E),"")</f>
        <v>88</v>
      </c>
      <c r="F886" s="7">
        <f t="array" ref="F886">IFERROR(XLOOKUP($C886,'Product Families'!$A:$A,'Product Families'!$F:$F),"")</f>
        <v>95</v>
      </c>
      <c r="G886" s="7">
        <f t="array" ref="G886">IFERROR(XLOOKUP($C886,'Product Families'!$A:$A,'Product Families'!$G:$G),"")</f>
        <v>102</v>
      </c>
      <c r="J886" s="7" t="str">
        <f>IFERROR(ROUND(AVERAGEIF('Week 1 - Making'!$B:$B,'Product List'!$A886,'Week 1 - Making'!$P:$P),0),"")</f>
        <v/>
      </c>
      <c r="K886" s="7" t="str">
        <f>IFERROR(ROUND(AVERAGEIF('Week 2 - Making'!$B:$B,'Product List'!$A886,'Week 2 - Making'!$P:$P),0),"")</f>
        <v/>
      </c>
      <c r="L886" s="263" t="str">
        <f>IFERROR(ROUND(AVERAGEIF('Week 3 - Making'!$B:$B,'Product List'!$A886,'Week 3 - Making'!$P:$P),0),"")</f>
        <v/>
      </c>
      <c r="M886" s="7" t="str">
        <f>IFERROR(ROUND(AVERAGEIF('Week 4 - Making'!$B:$B,'Product List'!$A886,'Week 4 - Making'!$P:$P),0),"")</f>
        <v/>
      </c>
      <c r="N886" s="7" t="str">
        <f>IFERROR(ROUND(AVERAGEIF('Week 5 - Making'!$B:$B,'Product List'!$A886,'Week 5 - Making'!$P:$P),0),"")</f>
        <v/>
      </c>
      <c r="O886" s="7"/>
      <c r="P886" s="7">
        <f t="array" ref="P886">iferror(xlookup(C886,'Product Families'!A:A,'Product Families'!S:S),"")</f>
        <v>0</v>
      </c>
    </row>
    <row r="887" ht="14.25" customHeight="1">
      <c r="A887" s="122" t="s">
        <v>2550</v>
      </c>
      <c r="B887" s="270" t="s">
        <v>2551</v>
      </c>
      <c r="C887" s="122" t="s">
        <v>318</v>
      </c>
      <c r="D887" s="7">
        <f t="array" ref="D887">IFERROR(XLOOKUP($C887,'Product Families'!$A:$A,'Product Families'!$D:$D),"")</f>
        <v>8</v>
      </c>
      <c r="E887" s="7">
        <f t="array" ref="E887">IFERROR(XLOOKUP($C887,'Product Families'!$A:$A,'Product Families'!$E:$E),"")</f>
        <v>9</v>
      </c>
      <c r="F887" s="7">
        <f t="array" ref="F887">IFERROR(XLOOKUP($C887,'Product Families'!$A:$A,'Product Families'!$F:$F),"")</f>
        <v>10</v>
      </c>
      <c r="G887" s="7">
        <f t="array" ref="G887">IFERROR(XLOOKUP($C887,'Product Families'!$A:$A,'Product Families'!$G:$G),"")</f>
        <v>11</v>
      </c>
      <c r="J887" s="7" t="str">
        <f>IFERROR(ROUND(AVERAGEIF('Week 1 - Making'!$B:$B,'Product List'!$A887,'Week 1 - Making'!$P:$P),0),"")</f>
        <v/>
      </c>
      <c r="K887" s="7" t="str">
        <f>IFERROR(ROUND(AVERAGEIF('Week 2 - Making'!$B:$B,'Product List'!$A887,'Week 2 - Making'!$P:$P),0),"")</f>
        <v/>
      </c>
      <c r="L887" s="263" t="str">
        <f>IFERROR(ROUND(AVERAGEIF('Week 3 - Making'!$B:$B,'Product List'!$A887,'Week 3 - Making'!$P:$P),0),"")</f>
        <v/>
      </c>
      <c r="M887" s="7" t="str">
        <f>IFERROR(ROUND(AVERAGEIF('Week 4 - Making'!$B:$B,'Product List'!$A887,'Week 4 - Making'!$P:$P),0),"")</f>
        <v/>
      </c>
      <c r="N887" s="7" t="str">
        <f>IFERROR(ROUND(AVERAGEIF('Week 5 - Making'!$B:$B,'Product List'!$A887,'Week 5 - Making'!$P:$P),0),"")</f>
        <v/>
      </c>
      <c r="O887" s="7"/>
      <c r="P887" s="7">
        <f t="array" ref="P887">iferror(xlookup(C887,'Product Families'!A:A,'Product Families'!S:S),"")</f>
        <v>0</v>
      </c>
    </row>
    <row r="888" ht="14.25" customHeight="1">
      <c r="A888" s="122" t="s">
        <v>2552</v>
      </c>
      <c r="B888" s="270" t="s">
        <v>2553</v>
      </c>
      <c r="C888" s="122" t="s">
        <v>320</v>
      </c>
      <c r="D888" s="7">
        <f t="array" ref="D888">IFERROR(XLOOKUP($C888,'Product Families'!$A:$A,'Product Families'!$D:$D),"")</f>
        <v>236</v>
      </c>
      <c r="E888" s="7">
        <f t="array" ref="E888">IFERROR(XLOOKUP($C888,'Product Families'!$A:$A,'Product Families'!$E:$E),"")</f>
        <v>242</v>
      </c>
      <c r="F888" s="7">
        <f t="array" ref="F888">IFERROR(XLOOKUP($C888,'Product Families'!$A:$A,'Product Families'!$F:$F),"")</f>
        <v>260</v>
      </c>
      <c r="G888" s="7">
        <f t="array" ref="G888">IFERROR(XLOOKUP($C888,'Product Families'!$A:$A,'Product Families'!$G:$G),"")</f>
        <v>279</v>
      </c>
      <c r="J888" s="7" t="str">
        <f>IFERROR(ROUND(AVERAGEIF('Week 1 - Making'!$B:$B,'Product List'!$A888,'Week 1 - Making'!$P:$P),0),"")</f>
        <v/>
      </c>
      <c r="K888" s="7" t="str">
        <f>IFERROR(ROUND(AVERAGEIF('Week 2 - Making'!$B:$B,'Product List'!$A888,'Week 2 - Making'!$P:$P),0),"")</f>
        <v/>
      </c>
      <c r="L888" s="263" t="str">
        <f>IFERROR(ROUND(AVERAGEIF('Week 3 - Making'!$B:$B,'Product List'!$A888,'Week 3 - Making'!$P:$P),0),"")</f>
        <v/>
      </c>
      <c r="M888" s="7" t="str">
        <f>IFERROR(ROUND(AVERAGEIF('Week 4 - Making'!$B:$B,'Product List'!$A888,'Week 4 - Making'!$P:$P),0),"")</f>
        <v/>
      </c>
      <c r="N888" s="7" t="str">
        <f>IFERROR(ROUND(AVERAGEIF('Week 5 - Making'!$B:$B,'Product List'!$A888,'Week 5 - Making'!$P:$P),0),"")</f>
        <v/>
      </c>
      <c r="O888" s="7"/>
      <c r="P888" s="7">
        <f t="array" ref="P888">iferror(xlookup(C888,'Product Families'!A:A,'Product Families'!S:S),"")</f>
        <v>0</v>
      </c>
    </row>
    <row r="889" ht="14.25" customHeight="1">
      <c r="A889" s="122" t="s">
        <v>2554</v>
      </c>
      <c r="B889" s="270" t="s">
        <v>2553</v>
      </c>
      <c r="C889" s="122" t="s">
        <v>322</v>
      </c>
      <c r="D889" s="7">
        <f t="array" ref="D889">IFERROR(XLOOKUP($C889,'Product Families'!$A:$A,'Product Families'!$D:$D),"")</f>
        <v>34</v>
      </c>
      <c r="E889" s="7">
        <f t="array" ref="E889">IFERROR(XLOOKUP($C889,'Product Families'!$A:$A,'Product Families'!$E:$E),"")</f>
        <v>35</v>
      </c>
      <c r="F889" s="7">
        <f t="array" ref="F889">IFERROR(XLOOKUP($C889,'Product Families'!$A:$A,'Product Families'!$F:$F),"")</f>
        <v>38</v>
      </c>
      <c r="G889" s="7">
        <f t="array" ref="G889">IFERROR(XLOOKUP($C889,'Product Families'!$A:$A,'Product Families'!$G:$G),"")</f>
        <v>41</v>
      </c>
      <c r="J889" s="7" t="str">
        <f>IFERROR(ROUND(AVERAGEIF('Week 1 - Making'!$B:$B,'Product List'!$A889,'Week 1 - Making'!$P:$P),0),"")</f>
        <v/>
      </c>
      <c r="K889" s="7" t="str">
        <f>IFERROR(ROUND(AVERAGEIF('Week 2 - Making'!$B:$B,'Product List'!$A889,'Week 2 - Making'!$P:$P),0),"")</f>
        <v/>
      </c>
      <c r="L889" s="263" t="str">
        <f>IFERROR(ROUND(AVERAGEIF('Week 3 - Making'!$B:$B,'Product List'!$A889,'Week 3 - Making'!$P:$P),0),"")</f>
        <v/>
      </c>
      <c r="M889" s="7" t="str">
        <f>IFERROR(ROUND(AVERAGEIF('Week 4 - Making'!$B:$B,'Product List'!$A889,'Week 4 - Making'!$P:$P),0),"")</f>
        <v/>
      </c>
      <c r="N889" s="7" t="str">
        <f>IFERROR(ROUND(AVERAGEIF('Week 5 - Making'!$B:$B,'Product List'!$A889,'Week 5 - Making'!$P:$P),0),"")</f>
        <v/>
      </c>
      <c r="O889" s="7"/>
      <c r="P889" s="7">
        <f t="array" ref="P889">iferror(xlookup(C889,'Product Families'!A:A,'Product Families'!S:S),"")</f>
        <v>0</v>
      </c>
    </row>
    <row r="890" ht="14.25" customHeight="1">
      <c r="A890" s="122" t="s">
        <v>2555</v>
      </c>
      <c r="B890" s="270" t="s">
        <v>2556</v>
      </c>
      <c r="C890" s="122" t="s">
        <v>320</v>
      </c>
      <c r="D890" s="7">
        <f t="array" ref="D890">IFERROR(XLOOKUP($C890,'Product Families'!$A:$A,'Product Families'!$D:$D),"")</f>
        <v>236</v>
      </c>
      <c r="E890" s="7">
        <f t="array" ref="E890">IFERROR(XLOOKUP($C890,'Product Families'!$A:$A,'Product Families'!$E:$E),"")</f>
        <v>242</v>
      </c>
      <c r="F890" s="7">
        <f t="array" ref="F890">IFERROR(XLOOKUP($C890,'Product Families'!$A:$A,'Product Families'!$F:$F),"")</f>
        <v>260</v>
      </c>
      <c r="G890" s="7">
        <f t="array" ref="G890">IFERROR(XLOOKUP($C890,'Product Families'!$A:$A,'Product Families'!$G:$G),"")</f>
        <v>279</v>
      </c>
      <c r="J890" s="7" t="str">
        <f>IFERROR(ROUND(AVERAGEIF('Week 1 - Making'!$B:$B,'Product List'!$A890,'Week 1 - Making'!$P:$P),0),"")</f>
        <v/>
      </c>
      <c r="K890" s="7" t="str">
        <f>IFERROR(ROUND(AVERAGEIF('Week 2 - Making'!$B:$B,'Product List'!$A890,'Week 2 - Making'!$P:$P),0),"")</f>
        <v/>
      </c>
      <c r="L890" s="263" t="str">
        <f>IFERROR(ROUND(AVERAGEIF('Week 3 - Making'!$B:$B,'Product List'!$A890,'Week 3 - Making'!$P:$P),0),"")</f>
        <v/>
      </c>
      <c r="M890" s="7" t="str">
        <f>IFERROR(ROUND(AVERAGEIF('Week 4 - Making'!$B:$B,'Product List'!$A890,'Week 4 - Making'!$P:$P),0),"")</f>
        <v/>
      </c>
      <c r="N890" s="7" t="str">
        <f>IFERROR(ROUND(AVERAGEIF('Week 5 - Making'!$B:$B,'Product List'!$A890,'Week 5 - Making'!$P:$P),0),"")</f>
        <v/>
      </c>
      <c r="O890" s="7"/>
      <c r="P890" s="7">
        <f t="array" ref="P890">iferror(xlookup(C890,'Product Families'!A:A,'Product Families'!S:S),"")</f>
        <v>0</v>
      </c>
    </row>
    <row r="891" ht="14.25" customHeight="1">
      <c r="A891" s="122" t="s">
        <v>2557</v>
      </c>
      <c r="B891" s="270" t="s">
        <v>2556</v>
      </c>
      <c r="C891" s="122" t="s">
        <v>322</v>
      </c>
      <c r="D891" s="7">
        <f t="array" ref="D891">IFERROR(XLOOKUP($C891,'Product Families'!$A:$A,'Product Families'!$D:$D),"")</f>
        <v>34</v>
      </c>
      <c r="E891" s="7">
        <f t="array" ref="E891">IFERROR(XLOOKUP($C891,'Product Families'!$A:$A,'Product Families'!$E:$E),"")</f>
        <v>35</v>
      </c>
      <c r="F891" s="7">
        <f t="array" ref="F891">IFERROR(XLOOKUP($C891,'Product Families'!$A:$A,'Product Families'!$F:$F),"")</f>
        <v>38</v>
      </c>
      <c r="G891" s="7">
        <f t="array" ref="G891">IFERROR(XLOOKUP($C891,'Product Families'!$A:$A,'Product Families'!$G:$G),"")</f>
        <v>41</v>
      </c>
      <c r="J891" s="7" t="str">
        <f>IFERROR(ROUND(AVERAGEIF('Week 1 - Making'!$B:$B,'Product List'!$A891,'Week 1 - Making'!$P:$P),0),"")</f>
        <v/>
      </c>
      <c r="K891" s="7" t="str">
        <f>IFERROR(ROUND(AVERAGEIF('Week 2 - Making'!$B:$B,'Product List'!$A891,'Week 2 - Making'!$P:$P),0),"")</f>
        <v/>
      </c>
      <c r="L891" s="263" t="str">
        <f>IFERROR(ROUND(AVERAGEIF('Week 3 - Making'!$B:$B,'Product List'!$A891,'Week 3 - Making'!$P:$P),0),"")</f>
        <v/>
      </c>
      <c r="M891" s="7" t="str">
        <f>IFERROR(ROUND(AVERAGEIF('Week 4 - Making'!$B:$B,'Product List'!$A891,'Week 4 - Making'!$P:$P),0),"")</f>
        <v/>
      </c>
      <c r="N891" s="7" t="str">
        <f>IFERROR(ROUND(AVERAGEIF('Week 5 - Making'!$B:$B,'Product List'!$A891,'Week 5 - Making'!$P:$P),0),"")</f>
        <v/>
      </c>
      <c r="O891" s="7"/>
      <c r="P891" s="7">
        <f t="array" ref="P891">iferror(xlookup(C891,'Product Families'!A:A,'Product Families'!S:S),"")</f>
        <v>0</v>
      </c>
    </row>
    <row r="892" ht="14.25" customHeight="1">
      <c r="A892" s="122" t="s">
        <v>2558</v>
      </c>
      <c r="B892" s="270" t="s">
        <v>2559</v>
      </c>
      <c r="C892" s="122" t="s">
        <v>320</v>
      </c>
      <c r="D892" s="7">
        <f t="array" ref="D892">IFERROR(XLOOKUP($C892,'Product Families'!$A:$A,'Product Families'!$D:$D),"")</f>
        <v>236</v>
      </c>
      <c r="E892" s="7">
        <f t="array" ref="E892">IFERROR(XLOOKUP($C892,'Product Families'!$A:$A,'Product Families'!$E:$E),"")</f>
        <v>242</v>
      </c>
      <c r="F892" s="7">
        <f t="array" ref="F892">IFERROR(XLOOKUP($C892,'Product Families'!$A:$A,'Product Families'!$F:$F),"")</f>
        <v>260</v>
      </c>
      <c r="G892" s="7">
        <f t="array" ref="G892">IFERROR(XLOOKUP($C892,'Product Families'!$A:$A,'Product Families'!$G:$G),"")</f>
        <v>279</v>
      </c>
      <c r="J892" s="7" t="str">
        <f>IFERROR(ROUND(AVERAGEIF('Week 1 - Making'!$B:$B,'Product List'!$A892,'Week 1 - Making'!$P:$P),0),"")</f>
        <v/>
      </c>
      <c r="K892" s="7" t="str">
        <f>IFERROR(ROUND(AVERAGEIF('Week 2 - Making'!$B:$B,'Product List'!$A892,'Week 2 - Making'!$P:$P),0),"")</f>
        <v/>
      </c>
      <c r="L892" s="263" t="str">
        <f>IFERROR(ROUND(AVERAGEIF('Week 3 - Making'!$B:$B,'Product List'!$A892,'Week 3 - Making'!$P:$P),0),"")</f>
        <v/>
      </c>
      <c r="M892" s="7" t="str">
        <f>IFERROR(ROUND(AVERAGEIF('Week 4 - Making'!$B:$B,'Product List'!$A892,'Week 4 - Making'!$P:$P),0),"")</f>
        <v/>
      </c>
      <c r="N892" s="7" t="str">
        <f>IFERROR(ROUND(AVERAGEIF('Week 5 - Making'!$B:$B,'Product List'!$A892,'Week 5 - Making'!$P:$P),0),"")</f>
        <v/>
      </c>
      <c r="O892" s="7"/>
      <c r="P892" s="7">
        <f t="array" ref="P892">iferror(xlookup(C892,'Product Families'!A:A,'Product Families'!S:S),"")</f>
        <v>0</v>
      </c>
    </row>
    <row r="893" ht="14.25" customHeight="1">
      <c r="A893" s="122" t="s">
        <v>2560</v>
      </c>
      <c r="B893" s="270" t="s">
        <v>2559</v>
      </c>
      <c r="C893" s="122" t="s">
        <v>322</v>
      </c>
      <c r="D893" s="7">
        <f t="array" ref="D893">IFERROR(XLOOKUP($C893,'Product Families'!$A:$A,'Product Families'!$D:$D),"")</f>
        <v>34</v>
      </c>
      <c r="E893" s="7">
        <f t="array" ref="E893">IFERROR(XLOOKUP($C893,'Product Families'!$A:$A,'Product Families'!$E:$E),"")</f>
        <v>35</v>
      </c>
      <c r="F893" s="7">
        <f t="array" ref="F893">IFERROR(XLOOKUP($C893,'Product Families'!$A:$A,'Product Families'!$F:$F),"")</f>
        <v>38</v>
      </c>
      <c r="G893" s="7">
        <f t="array" ref="G893">IFERROR(XLOOKUP($C893,'Product Families'!$A:$A,'Product Families'!$G:$G),"")</f>
        <v>41</v>
      </c>
      <c r="J893" s="7" t="str">
        <f>IFERROR(ROUND(AVERAGEIF('Week 1 - Making'!$B:$B,'Product List'!$A893,'Week 1 - Making'!$P:$P),0),"")</f>
        <v/>
      </c>
      <c r="K893" s="7" t="str">
        <f>IFERROR(ROUND(AVERAGEIF('Week 2 - Making'!$B:$B,'Product List'!$A893,'Week 2 - Making'!$P:$P),0),"")</f>
        <v/>
      </c>
      <c r="L893" s="263" t="str">
        <f>IFERROR(ROUND(AVERAGEIF('Week 3 - Making'!$B:$B,'Product List'!$A893,'Week 3 - Making'!$P:$P),0),"")</f>
        <v/>
      </c>
      <c r="M893" s="7" t="str">
        <f>IFERROR(ROUND(AVERAGEIF('Week 4 - Making'!$B:$B,'Product List'!$A893,'Week 4 - Making'!$P:$P),0),"")</f>
        <v/>
      </c>
      <c r="N893" s="7" t="str">
        <f>IFERROR(ROUND(AVERAGEIF('Week 5 - Making'!$B:$B,'Product List'!$A893,'Week 5 - Making'!$P:$P),0),"")</f>
        <v/>
      </c>
      <c r="O893" s="7"/>
      <c r="P893" s="7">
        <f t="array" ref="P893">iferror(xlookup(C893,'Product Families'!A:A,'Product Families'!S:S),"")</f>
        <v>0</v>
      </c>
    </row>
    <row r="894" ht="14.25" customHeight="1">
      <c r="A894" s="122" t="s">
        <v>2561</v>
      </c>
      <c r="B894" s="270" t="s">
        <v>2562</v>
      </c>
      <c r="C894" s="122" t="s">
        <v>320</v>
      </c>
      <c r="D894" s="7">
        <f t="array" ref="D894">IFERROR(XLOOKUP($C894,'Product Families'!$A:$A,'Product Families'!$D:$D),"")</f>
        <v>236</v>
      </c>
      <c r="E894" s="7">
        <f t="array" ref="E894">IFERROR(XLOOKUP($C894,'Product Families'!$A:$A,'Product Families'!$E:$E),"")</f>
        <v>242</v>
      </c>
      <c r="F894" s="7">
        <f t="array" ref="F894">IFERROR(XLOOKUP($C894,'Product Families'!$A:$A,'Product Families'!$F:$F),"")</f>
        <v>260</v>
      </c>
      <c r="G894" s="7">
        <f t="array" ref="G894">IFERROR(XLOOKUP($C894,'Product Families'!$A:$A,'Product Families'!$G:$G),"")</f>
        <v>279</v>
      </c>
      <c r="J894" s="7" t="str">
        <f>IFERROR(ROUND(AVERAGEIF('Week 1 - Making'!$B:$B,'Product List'!$A894,'Week 1 - Making'!$P:$P),0),"")</f>
        <v/>
      </c>
      <c r="K894" s="7" t="str">
        <f>IFERROR(ROUND(AVERAGEIF('Week 2 - Making'!$B:$B,'Product List'!$A894,'Week 2 - Making'!$P:$P),0),"")</f>
        <v/>
      </c>
      <c r="L894" s="263" t="str">
        <f>IFERROR(ROUND(AVERAGEIF('Week 3 - Making'!$B:$B,'Product List'!$A894,'Week 3 - Making'!$P:$P),0),"")</f>
        <v/>
      </c>
      <c r="M894" s="7" t="str">
        <f>IFERROR(ROUND(AVERAGEIF('Week 4 - Making'!$B:$B,'Product List'!$A894,'Week 4 - Making'!$P:$P),0),"")</f>
        <v/>
      </c>
      <c r="N894" s="7" t="str">
        <f>IFERROR(ROUND(AVERAGEIF('Week 5 - Making'!$B:$B,'Product List'!$A894,'Week 5 - Making'!$P:$P),0),"")</f>
        <v/>
      </c>
      <c r="O894" s="7"/>
      <c r="P894" s="7">
        <f t="array" ref="P894">iferror(xlookup(C894,'Product Families'!A:A,'Product Families'!S:S),"")</f>
        <v>0</v>
      </c>
    </row>
    <row r="895" ht="14.25" customHeight="1">
      <c r="A895" s="122" t="s">
        <v>2563</v>
      </c>
      <c r="B895" s="270" t="s">
        <v>2562</v>
      </c>
      <c r="C895" s="122" t="s">
        <v>322</v>
      </c>
      <c r="D895" s="7">
        <f t="array" ref="D895">IFERROR(XLOOKUP($C895,'Product Families'!$A:$A,'Product Families'!$D:$D),"")</f>
        <v>34</v>
      </c>
      <c r="E895" s="7">
        <f t="array" ref="E895">IFERROR(XLOOKUP($C895,'Product Families'!$A:$A,'Product Families'!$E:$E),"")</f>
        <v>35</v>
      </c>
      <c r="F895" s="7">
        <f t="array" ref="F895">IFERROR(XLOOKUP($C895,'Product Families'!$A:$A,'Product Families'!$F:$F),"")</f>
        <v>38</v>
      </c>
      <c r="G895" s="7">
        <f t="array" ref="G895">IFERROR(XLOOKUP($C895,'Product Families'!$A:$A,'Product Families'!$G:$G),"")</f>
        <v>41</v>
      </c>
      <c r="J895" s="7" t="str">
        <f>IFERROR(ROUND(AVERAGEIF('Week 1 - Making'!$B:$B,'Product List'!$A895,'Week 1 - Making'!$P:$P),0),"")</f>
        <v/>
      </c>
      <c r="K895" s="7" t="str">
        <f>IFERROR(ROUND(AVERAGEIF('Week 2 - Making'!$B:$B,'Product List'!$A895,'Week 2 - Making'!$P:$P),0),"")</f>
        <v/>
      </c>
      <c r="L895" s="263" t="str">
        <f>IFERROR(ROUND(AVERAGEIF('Week 3 - Making'!$B:$B,'Product List'!$A895,'Week 3 - Making'!$P:$P),0),"")</f>
        <v/>
      </c>
      <c r="M895" s="7" t="str">
        <f>IFERROR(ROUND(AVERAGEIF('Week 4 - Making'!$B:$B,'Product List'!$A895,'Week 4 - Making'!$P:$P),0),"")</f>
        <v/>
      </c>
      <c r="N895" s="7" t="str">
        <f>IFERROR(ROUND(AVERAGEIF('Week 5 - Making'!$B:$B,'Product List'!$A895,'Week 5 - Making'!$P:$P),0),"")</f>
        <v/>
      </c>
      <c r="O895" s="7"/>
      <c r="P895" s="7">
        <f t="array" ref="P895">iferror(xlookup(C895,'Product Families'!A:A,'Product Families'!S:S),"")</f>
        <v>0</v>
      </c>
    </row>
    <row r="896" ht="14.25" customHeight="1">
      <c r="A896" s="122" t="s">
        <v>2564</v>
      </c>
      <c r="B896" s="270" t="s">
        <v>2565</v>
      </c>
      <c r="C896" s="122" t="s">
        <v>320</v>
      </c>
      <c r="D896" s="7">
        <f t="array" ref="D896">IFERROR(XLOOKUP($C896,'Product Families'!$A:$A,'Product Families'!$D:$D),"")</f>
        <v>236</v>
      </c>
      <c r="E896" s="7">
        <f t="array" ref="E896">IFERROR(XLOOKUP($C896,'Product Families'!$A:$A,'Product Families'!$E:$E),"")</f>
        <v>242</v>
      </c>
      <c r="F896" s="7">
        <f t="array" ref="F896">IFERROR(XLOOKUP($C896,'Product Families'!$A:$A,'Product Families'!$F:$F),"")</f>
        <v>260</v>
      </c>
      <c r="G896" s="7">
        <f t="array" ref="G896">IFERROR(XLOOKUP($C896,'Product Families'!$A:$A,'Product Families'!$G:$G),"")</f>
        <v>279</v>
      </c>
      <c r="J896" s="7" t="str">
        <f>IFERROR(ROUND(AVERAGEIF('Week 1 - Making'!$B:$B,'Product List'!$A896,'Week 1 - Making'!$P:$P),0),"")</f>
        <v/>
      </c>
      <c r="K896" s="7" t="str">
        <f>IFERROR(ROUND(AVERAGEIF('Week 2 - Making'!$B:$B,'Product List'!$A896,'Week 2 - Making'!$P:$P),0),"")</f>
        <v/>
      </c>
      <c r="L896" s="263" t="str">
        <f>IFERROR(ROUND(AVERAGEIF('Week 3 - Making'!$B:$B,'Product List'!$A896,'Week 3 - Making'!$P:$P),0),"")</f>
        <v/>
      </c>
      <c r="M896" s="7" t="str">
        <f>IFERROR(ROUND(AVERAGEIF('Week 4 - Making'!$B:$B,'Product List'!$A896,'Week 4 - Making'!$P:$P),0),"")</f>
        <v/>
      </c>
      <c r="N896" s="7" t="str">
        <f>IFERROR(ROUND(AVERAGEIF('Week 5 - Making'!$B:$B,'Product List'!$A896,'Week 5 - Making'!$P:$P),0),"")</f>
        <v/>
      </c>
      <c r="O896" s="7"/>
      <c r="P896" s="7">
        <f t="array" ref="P896">iferror(xlookup(C896,'Product Families'!A:A,'Product Families'!S:S),"")</f>
        <v>0</v>
      </c>
    </row>
    <row r="897" ht="14.25" customHeight="1">
      <c r="A897" s="122" t="s">
        <v>2566</v>
      </c>
      <c r="B897" s="270" t="s">
        <v>2565</v>
      </c>
      <c r="C897" s="122" t="s">
        <v>322</v>
      </c>
      <c r="D897" s="7">
        <f t="array" ref="D897">IFERROR(XLOOKUP($C897,'Product Families'!$A:$A,'Product Families'!$D:$D),"")</f>
        <v>34</v>
      </c>
      <c r="E897" s="7">
        <f t="array" ref="E897">IFERROR(XLOOKUP($C897,'Product Families'!$A:$A,'Product Families'!$E:$E),"")</f>
        <v>35</v>
      </c>
      <c r="F897" s="7">
        <f t="array" ref="F897">IFERROR(XLOOKUP($C897,'Product Families'!$A:$A,'Product Families'!$F:$F),"")</f>
        <v>38</v>
      </c>
      <c r="G897" s="7">
        <f t="array" ref="G897">IFERROR(XLOOKUP($C897,'Product Families'!$A:$A,'Product Families'!$G:$G),"")</f>
        <v>41</v>
      </c>
      <c r="J897" s="7" t="str">
        <f>IFERROR(ROUND(AVERAGEIF('Week 1 - Making'!$B:$B,'Product List'!$A897,'Week 1 - Making'!$P:$P),0),"")</f>
        <v/>
      </c>
      <c r="K897" s="7" t="str">
        <f>IFERROR(ROUND(AVERAGEIF('Week 2 - Making'!$B:$B,'Product List'!$A897,'Week 2 - Making'!$P:$P),0),"")</f>
        <v/>
      </c>
      <c r="L897" s="263" t="str">
        <f>IFERROR(ROUND(AVERAGEIF('Week 3 - Making'!$B:$B,'Product List'!$A897,'Week 3 - Making'!$P:$P),0),"")</f>
        <v/>
      </c>
      <c r="M897" s="7" t="str">
        <f>IFERROR(ROUND(AVERAGEIF('Week 4 - Making'!$B:$B,'Product List'!$A897,'Week 4 - Making'!$P:$P),0),"")</f>
        <v/>
      </c>
      <c r="N897" s="7" t="str">
        <f>IFERROR(ROUND(AVERAGEIF('Week 5 - Making'!$B:$B,'Product List'!$A897,'Week 5 - Making'!$P:$P),0),"")</f>
        <v/>
      </c>
      <c r="O897" s="7"/>
      <c r="P897" s="7">
        <f t="array" ref="P897">iferror(xlookup(C897,'Product Families'!A:A,'Product Families'!S:S),"")</f>
        <v>0</v>
      </c>
    </row>
    <row r="898" ht="14.25" customHeight="1">
      <c r="A898" s="122" t="s">
        <v>2567</v>
      </c>
      <c r="B898" s="270" t="s">
        <v>2568</v>
      </c>
      <c r="C898" s="122" t="s">
        <v>320</v>
      </c>
      <c r="D898" s="7">
        <f t="array" ref="D898">IFERROR(XLOOKUP($C898,'Product Families'!$A:$A,'Product Families'!$D:$D),"")</f>
        <v>236</v>
      </c>
      <c r="E898" s="7">
        <f t="array" ref="E898">IFERROR(XLOOKUP($C898,'Product Families'!$A:$A,'Product Families'!$E:$E),"")</f>
        <v>242</v>
      </c>
      <c r="F898" s="7">
        <f t="array" ref="F898">IFERROR(XLOOKUP($C898,'Product Families'!$A:$A,'Product Families'!$F:$F),"")</f>
        <v>260</v>
      </c>
      <c r="G898" s="7">
        <f t="array" ref="G898">IFERROR(XLOOKUP($C898,'Product Families'!$A:$A,'Product Families'!$G:$G),"")</f>
        <v>279</v>
      </c>
      <c r="J898" s="7" t="str">
        <f>IFERROR(ROUND(AVERAGEIF('Week 1 - Making'!$B:$B,'Product List'!$A898,'Week 1 - Making'!$P:$P),0),"")</f>
        <v/>
      </c>
      <c r="K898" s="7" t="str">
        <f>IFERROR(ROUND(AVERAGEIF('Week 2 - Making'!$B:$B,'Product List'!$A898,'Week 2 - Making'!$P:$P),0),"")</f>
        <v/>
      </c>
      <c r="L898" s="263" t="str">
        <f>IFERROR(ROUND(AVERAGEIF('Week 3 - Making'!$B:$B,'Product List'!$A898,'Week 3 - Making'!$P:$P),0),"")</f>
        <v/>
      </c>
      <c r="M898" s="7" t="str">
        <f>IFERROR(ROUND(AVERAGEIF('Week 4 - Making'!$B:$B,'Product List'!$A898,'Week 4 - Making'!$P:$P),0),"")</f>
        <v/>
      </c>
      <c r="N898" s="7" t="str">
        <f>IFERROR(ROUND(AVERAGEIF('Week 5 - Making'!$B:$B,'Product List'!$A898,'Week 5 - Making'!$P:$P),0),"")</f>
        <v/>
      </c>
      <c r="O898" s="7"/>
      <c r="P898" s="7">
        <f t="array" ref="P898">iferror(xlookup(C898,'Product Families'!A:A,'Product Families'!S:S),"")</f>
        <v>0</v>
      </c>
    </row>
    <row r="899" ht="14.25" customHeight="1">
      <c r="A899" s="122" t="s">
        <v>2569</v>
      </c>
      <c r="B899" s="270" t="s">
        <v>2568</v>
      </c>
      <c r="C899" s="122" t="s">
        <v>322</v>
      </c>
      <c r="D899" s="7">
        <f t="array" ref="D899">IFERROR(XLOOKUP($C899,'Product Families'!$A:$A,'Product Families'!$D:$D),"")</f>
        <v>34</v>
      </c>
      <c r="E899" s="7">
        <f t="array" ref="E899">IFERROR(XLOOKUP($C899,'Product Families'!$A:$A,'Product Families'!$E:$E),"")</f>
        <v>35</v>
      </c>
      <c r="F899" s="7">
        <f t="array" ref="F899">IFERROR(XLOOKUP($C899,'Product Families'!$A:$A,'Product Families'!$F:$F),"")</f>
        <v>38</v>
      </c>
      <c r="G899" s="7">
        <f t="array" ref="G899">IFERROR(XLOOKUP($C899,'Product Families'!$A:$A,'Product Families'!$G:$G),"")</f>
        <v>41</v>
      </c>
      <c r="J899" s="7" t="str">
        <f>IFERROR(ROUND(AVERAGEIF('Week 1 - Making'!$B:$B,'Product List'!$A899,'Week 1 - Making'!$P:$P),0),"")</f>
        <v/>
      </c>
      <c r="K899" s="7" t="str">
        <f>IFERROR(ROUND(AVERAGEIF('Week 2 - Making'!$B:$B,'Product List'!$A899,'Week 2 - Making'!$P:$P),0),"")</f>
        <v/>
      </c>
      <c r="L899" s="263" t="str">
        <f>IFERROR(ROUND(AVERAGEIF('Week 3 - Making'!$B:$B,'Product List'!$A899,'Week 3 - Making'!$P:$P),0),"")</f>
        <v/>
      </c>
      <c r="M899" s="7" t="str">
        <f>IFERROR(ROUND(AVERAGEIF('Week 4 - Making'!$B:$B,'Product List'!$A899,'Week 4 - Making'!$P:$P),0),"")</f>
        <v/>
      </c>
      <c r="N899" s="7" t="str">
        <f>IFERROR(ROUND(AVERAGEIF('Week 5 - Making'!$B:$B,'Product List'!$A899,'Week 5 - Making'!$P:$P),0),"")</f>
        <v/>
      </c>
      <c r="O899" s="7"/>
      <c r="P899" s="7">
        <f t="array" ref="P899">iferror(xlookup(C899,'Product Families'!A:A,'Product Families'!S:S),"")</f>
        <v>0</v>
      </c>
    </row>
    <row r="900" ht="14.25" customHeight="1">
      <c r="A900" s="122" t="s">
        <v>2570</v>
      </c>
      <c r="B900" s="270" t="s">
        <v>2571</v>
      </c>
      <c r="C900" s="122" t="s">
        <v>320</v>
      </c>
      <c r="D900" s="7">
        <f t="array" ref="D900">IFERROR(XLOOKUP($C900,'Product Families'!$A:$A,'Product Families'!$D:$D),"")</f>
        <v>236</v>
      </c>
      <c r="E900" s="7">
        <f t="array" ref="E900">IFERROR(XLOOKUP($C900,'Product Families'!$A:$A,'Product Families'!$E:$E),"")</f>
        <v>242</v>
      </c>
      <c r="F900" s="7">
        <f t="array" ref="F900">IFERROR(XLOOKUP($C900,'Product Families'!$A:$A,'Product Families'!$F:$F),"")</f>
        <v>260</v>
      </c>
      <c r="G900" s="7">
        <f t="array" ref="G900">IFERROR(XLOOKUP($C900,'Product Families'!$A:$A,'Product Families'!$G:$G),"")</f>
        <v>279</v>
      </c>
      <c r="J900" s="7" t="str">
        <f>IFERROR(ROUND(AVERAGEIF('Week 1 - Making'!$B:$B,'Product List'!$A900,'Week 1 - Making'!$P:$P),0),"")</f>
        <v/>
      </c>
      <c r="K900" s="7" t="str">
        <f>IFERROR(ROUND(AVERAGEIF('Week 2 - Making'!$B:$B,'Product List'!$A900,'Week 2 - Making'!$P:$P),0),"")</f>
        <v/>
      </c>
      <c r="L900" s="263" t="str">
        <f>IFERROR(ROUND(AVERAGEIF('Week 3 - Making'!$B:$B,'Product List'!$A900,'Week 3 - Making'!$P:$P),0),"")</f>
        <v/>
      </c>
      <c r="M900" s="7" t="str">
        <f>IFERROR(ROUND(AVERAGEIF('Week 4 - Making'!$B:$B,'Product List'!$A900,'Week 4 - Making'!$P:$P),0),"")</f>
        <v/>
      </c>
      <c r="N900" s="7" t="str">
        <f>IFERROR(ROUND(AVERAGEIF('Week 5 - Making'!$B:$B,'Product List'!$A900,'Week 5 - Making'!$P:$P),0),"")</f>
        <v/>
      </c>
      <c r="O900" s="7"/>
      <c r="P900" s="7">
        <f t="array" ref="P900">iferror(xlookup(C900,'Product Families'!A:A,'Product Families'!S:S),"")</f>
        <v>0</v>
      </c>
    </row>
    <row r="901" ht="14.25" customHeight="1">
      <c r="A901" s="122" t="s">
        <v>2572</v>
      </c>
      <c r="B901" s="270" t="s">
        <v>2571</v>
      </c>
      <c r="C901" s="122" t="s">
        <v>322</v>
      </c>
      <c r="D901" s="7">
        <f t="array" ref="D901">IFERROR(XLOOKUP($C901,'Product Families'!$A:$A,'Product Families'!$D:$D),"")</f>
        <v>34</v>
      </c>
      <c r="E901" s="7">
        <f t="array" ref="E901">IFERROR(XLOOKUP($C901,'Product Families'!$A:$A,'Product Families'!$E:$E),"")</f>
        <v>35</v>
      </c>
      <c r="F901" s="7">
        <f t="array" ref="F901">IFERROR(XLOOKUP($C901,'Product Families'!$A:$A,'Product Families'!$F:$F),"")</f>
        <v>38</v>
      </c>
      <c r="G901" s="7">
        <f t="array" ref="G901">IFERROR(XLOOKUP($C901,'Product Families'!$A:$A,'Product Families'!$G:$G),"")</f>
        <v>41</v>
      </c>
      <c r="J901" s="7" t="str">
        <f>IFERROR(ROUND(AVERAGEIF('Week 1 - Making'!$B:$B,'Product List'!$A901,'Week 1 - Making'!$P:$P),0),"")</f>
        <v/>
      </c>
      <c r="K901" s="7" t="str">
        <f>IFERROR(ROUND(AVERAGEIF('Week 2 - Making'!$B:$B,'Product List'!$A901,'Week 2 - Making'!$P:$P),0),"")</f>
        <v/>
      </c>
      <c r="L901" s="263" t="str">
        <f>IFERROR(ROUND(AVERAGEIF('Week 3 - Making'!$B:$B,'Product List'!$A901,'Week 3 - Making'!$P:$P),0),"")</f>
        <v/>
      </c>
      <c r="M901" s="7" t="str">
        <f>IFERROR(ROUND(AVERAGEIF('Week 4 - Making'!$B:$B,'Product List'!$A901,'Week 4 - Making'!$P:$P),0),"")</f>
        <v/>
      </c>
      <c r="N901" s="7" t="str">
        <f>IFERROR(ROUND(AVERAGEIF('Week 5 - Making'!$B:$B,'Product List'!$A901,'Week 5 - Making'!$P:$P),0),"")</f>
        <v/>
      </c>
      <c r="O901" s="7"/>
      <c r="P901" s="7">
        <f t="array" ref="P901">iferror(xlookup(C901,'Product Families'!A:A,'Product Families'!S:S),"")</f>
        <v>0</v>
      </c>
    </row>
    <row r="902" ht="14.25" customHeight="1">
      <c r="A902" s="122" t="s">
        <v>2573</v>
      </c>
      <c r="B902" s="270" t="s">
        <v>2574</v>
      </c>
      <c r="C902" s="122" t="s">
        <v>320</v>
      </c>
      <c r="D902" s="7">
        <f t="array" ref="D902">IFERROR(XLOOKUP($C902,'Product Families'!$A:$A,'Product Families'!$D:$D),"")</f>
        <v>236</v>
      </c>
      <c r="E902" s="7">
        <f t="array" ref="E902">IFERROR(XLOOKUP($C902,'Product Families'!$A:$A,'Product Families'!$E:$E),"")</f>
        <v>242</v>
      </c>
      <c r="F902" s="7">
        <f t="array" ref="F902">IFERROR(XLOOKUP($C902,'Product Families'!$A:$A,'Product Families'!$F:$F),"")</f>
        <v>260</v>
      </c>
      <c r="G902" s="7">
        <f t="array" ref="G902">IFERROR(XLOOKUP($C902,'Product Families'!$A:$A,'Product Families'!$G:$G),"")</f>
        <v>279</v>
      </c>
      <c r="J902" s="7" t="str">
        <f>IFERROR(ROUND(AVERAGEIF('Week 1 - Making'!$B:$B,'Product List'!$A902,'Week 1 - Making'!$P:$P),0),"")</f>
        <v/>
      </c>
      <c r="K902" s="7" t="str">
        <f>IFERROR(ROUND(AVERAGEIF('Week 2 - Making'!$B:$B,'Product List'!$A902,'Week 2 - Making'!$P:$P),0),"")</f>
        <v/>
      </c>
      <c r="L902" s="263" t="str">
        <f>IFERROR(ROUND(AVERAGEIF('Week 3 - Making'!$B:$B,'Product List'!$A902,'Week 3 - Making'!$P:$P),0),"")</f>
        <v/>
      </c>
      <c r="M902" s="7" t="str">
        <f>IFERROR(ROUND(AVERAGEIF('Week 4 - Making'!$B:$B,'Product List'!$A902,'Week 4 - Making'!$P:$P),0),"")</f>
        <v/>
      </c>
      <c r="N902" s="7" t="str">
        <f>IFERROR(ROUND(AVERAGEIF('Week 5 - Making'!$B:$B,'Product List'!$A902,'Week 5 - Making'!$P:$P),0),"")</f>
        <v/>
      </c>
      <c r="O902" s="7"/>
      <c r="P902" s="7">
        <f t="array" ref="P902">iferror(xlookup(C902,'Product Families'!A:A,'Product Families'!S:S),"")</f>
        <v>0</v>
      </c>
    </row>
    <row r="903" ht="14.25" customHeight="1">
      <c r="A903" s="122" t="s">
        <v>2575</v>
      </c>
      <c r="B903" s="270" t="s">
        <v>2574</v>
      </c>
      <c r="C903" s="122" t="s">
        <v>322</v>
      </c>
      <c r="D903" s="7">
        <f t="array" ref="D903">IFERROR(XLOOKUP($C903,'Product Families'!$A:$A,'Product Families'!$D:$D),"")</f>
        <v>34</v>
      </c>
      <c r="E903" s="7">
        <f t="array" ref="E903">IFERROR(XLOOKUP($C903,'Product Families'!$A:$A,'Product Families'!$E:$E),"")</f>
        <v>35</v>
      </c>
      <c r="F903" s="7">
        <f t="array" ref="F903">IFERROR(XLOOKUP($C903,'Product Families'!$A:$A,'Product Families'!$F:$F),"")</f>
        <v>38</v>
      </c>
      <c r="G903" s="7">
        <f t="array" ref="G903">IFERROR(XLOOKUP($C903,'Product Families'!$A:$A,'Product Families'!$G:$G),"")</f>
        <v>41</v>
      </c>
      <c r="J903" s="7" t="str">
        <f>IFERROR(ROUND(AVERAGEIF('Week 1 - Making'!$B:$B,'Product List'!$A903,'Week 1 - Making'!$P:$P),0),"")</f>
        <v/>
      </c>
      <c r="K903" s="7" t="str">
        <f>IFERROR(ROUND(AVERAGEIF('Week 2 - Making'!$B:$B,'Product List'!$A903,'Week 2 - Making'!$P:$P),0),"")</f>
        <v/>
      </c>
      <c r="L903" s="263" t="str">
        <f>IFERROR(ROUND(AVERAGEIF('Week 3 - Making'!$B:$B,'Product List'!$A903,'Week 3 - Making'!$P:$P),0),"")</f>
        <v/>
      </c>
      <c r="M903" s="7" t="str">
        <f>IFERROR(ROUND(AVERAGEIF('Week 4 - Making'!$B:$B,'Product List'!$A903,'Week 4 - Making'!$P:$P),0),"")</f>
        <v/>
      </c>
      <c r="N903" s="7" t="str">
        <f>IFERROR(ROUND(AVERAGEIF('Week 5 - Making'!$B:$B,'Product List'!$A903,'Week 5 - Making'!$P:$P),0),"")</f>
        <v/>
      </c>
      <c r="O903" s="7"/>
      <c r="P903" s="7">
        <f t="array" ref="P903">iferror(xlookup(C903,'Product Families'!A:A,'Product Families'!S:S),"")</f>
        <v>0</v>
      </c>
    </row>
    <row r="904" ht="14.25" customHeight="1">
      <c r="A904" s="122" t="s">
        <v>2576</v>
      </c>
      <c r="B904" s="270" t="s">
        <v>2577</v>
      </c>
      <c r="C904" s="122" t="s">
        <v>2578</v>
      </c>
      <c r="D904" s="7" t="str">
        <f t="array" ref="D904">IFERROR(XLOOKUP($C904,'Product Families'!$A:$A,'Product Families'!$D:$D),"")</f>
        <v/>
      </c>
      <c r="E904" s="7" t="str">
        <f t="array" ref="E904">IFERROR(XLOOKUP($C904,'Product Families'!$A:$A,'Product Families'!$E:$E),"")</f>
        <v/>
      </c>
      <c r="F904" s="7" t="str">
        <f t="array" ref="F904">IFERROR(XLOOKUP($C904,'Product Families'!$A:$A,'Product Families'!$F:$F),"")</f>
        <v/>
      </c>
      <c r="G904" s="7" t="str">
        <f t="array" ref="G904">IFERROR(XLOOKUP($C904,'Product Families'!$A:$A,'Product Families'!$G:$G),"")</f>
        <v/>
      </c>
      <c r="J904" s="7" t="str">
        <f>IFERROR(ROUND(AVERAGEIF('Week 1 - Making'!$B:$B,'Product List'!$A904,'Week 1 - Making'!$P:$P),0),"")</f>
        <v/>
      </c>
      <c r="K904" s="7" t="str">
        <f>IFERROR(ROUND(AVERAGEIF('Week 2 - Making'!$B:$B,'Product List'!$A904,'Week 2 - Making'!$P:$P),0),"")</f>
        <v/>
      </c>
      <c r="L904" s="263" t="str">
        <f>IFERROR(ROUND(AVERAGEIF('Week 3 - Making'!$B:$B,'Product List'!$A904,'Week 3 - Making'!$P:$P),0),"")</f>
        <v/>
      </c>
      <c r="M904" s="7" t="str">
        <f>IFERROR(ROUND(AVERAGEIF('Week 4 - Making'!$B:$B,'Product List'!$A904,'Week 4 - Making'!$P:$P),0),"")</f>
        <v/>
      </c>
      <c r="N904" s="7" t="str">
        <f>IFERROR(ROUND(AVERAGEIF('Week 5 - Making'!$B:$B,'Product List'!$A904,'Week 5 - Making'!$P:$P),0),"")</f>
        <v/>
      </c>
      <c r="O904" s="7"/>
      <c r="P904" s="7" t="str">
        <f t="array" ref="P904">iferror(xlookup(C904,'Product Families'!A:A,'Product Families'!S:S),"")</f>
        <v/>
      </c>
    </row>
    <row r="905" ht="14.25" customHeight="1">
      <c r="A905" s="122" t="s">
        <v>2579</v>
      </c>
      <c r="B905" s="270" t="s">
        <v>2580</v>
      </c>
      <c r="C905" s="122" t="s">
        <v>2578</v>
      </c>
      <c r="D905" s="7" t="str">
        <f t="array" ref="D905">IFERROR(XLOOKUP($C905,'Product Families'!$A:$A,'Product Families'!$D:$D),"")</f>
        <v/>
      </c>
      <c r="E905" s="7" t="str">
        <f t="array" ref="E905">IFERROR(XLOOKUP($C905,'Product Families'!$A:$A,'Product Families'!$E:$E),"")</f>
        <v/>
      </c>
      <c r="F905" s="7" t="str">
        <f t="array" ref="F905">IFERROR(XLOOKUP($C905,'Product Families'!$A:$A,'Product Families'!$F:$F),"")</f>
        <v/>
      </c>
      <c r="G905" s="7" t="str">
        <f t="array" ref="G905">IFERROR(XLOOKUP($C905,'Product Families'!$A:$A,'Product Families'!$G:$G),"")</f>
        <v/>
      </c>
      <c r="J905" s="7" t="str">
        <f>IFERROR(ROUND(AVERAGEIF('Week 1 - Making'!$B:$B,'Product List'!$A905,'Week 1 - Making'!$P:$P),0),"")</f>
        <v/>
      </c>
      <c r="K905" s="7" t="str">
        <f>IFERROR(ROUND(AVERAGEIF('Week 2 - Making'!$B:$B,'Product List'!$A905,'Week 2 - Making'!$P:$P),0),"")</f>
        <v/>
      </c>
      <c r="L905" s="263" t="str">
        <f>IFERROR(ROUND(AVERAGEIF('Week 3 - Making'!$B:$B,'Product List'!$A905,'Week 3 - Making'!$P:$P),0),"")</f>
        <v/>
      </c>
      <c r="M905" s="7" t="str">
        <f>IFERROR(ROUND(AVERAGEIF('Week 4 - Making'!$B:$B,'Product List'!$A905,'Week 4 - Making'!$P:$P),0),"")</f>
        <v/>
      </c>
      <c r="N905" s="7" t="str">
        <f>IFERROR(ROUND(AVERAGEIF('Week 5 - Making'!$B:$B,'Product List'!$A905,'Week 5 - Making'!$P:$P),0),"")</f>
        <v/>
      </c>
      <c r="O905" s="7"/>
      <c r="P905" s="7" t="str">
        <f t="array" ref="P905">iferror(xlookup(C905,'Product Families'!A:A,'Product Families'!S:S),"")</f>
        <v/>
      </c>
    </row>
    <row r="906" ht="14.25" customHeight="1">
      <c r="A906" s="122" t="s">
        <v>2581</v>
      </c>
      <c r="B906" s="270" t="s">
        <v>2582</v>
      </c>
      <c r="C906" s="122" t="s">
        <v>2578</v>
      </c>
      <c r="D906" s="7" t="str">
        <f t="array" ref="D906">IFERROR(XLOOKUP($C906,'Product Families'!$A:$A,'Product Families'!$D:$D),"")</f>
        <v/>
      </c>
      <c r="E906" s="7" t="str">
        <f t="array" ref="E906">IFERROR(XLOOKUP($C906,'Product Families'!$A:$A,'Product Families'!$E:$E),"")</f>
        <v/>
      </c>
      <c r="F906" s="7" t="str">
        <f t="array" ref="F906">IFERROR(XLOOKUP($C906,'Product Families'!$A:$A,'Product Families'!$F:$F),"")</f>
        <v/>
      </c>
      <c r="G906" s="7" t="str">
        <f t="array" ref="G906">IFERROR(XLOOKUP($C906,'Product Families'!$A:$A,'Product Families'!$G:$G),"")</f>
        <v/>
      </c>
      <c r="J906" s="7" t="str">
        <f>IFERROR(ROUND(AVERAGEIF('Week 1 - Making'!$B:$B,'Product List'!$A906,'Week 1 - Making'!$P:$P),0),"")</f>
        <v/>
      </c>
      <c r="K906" s="7" t="str">
        <f>IFERROR(ROUND(AVERAGEIF('Week 2 - Making'!$B:$B,'Product List'!$A906,'Week 2 - Making'!$P:$P),0),"")</f>
        <v/>
      </c>
      <c r="L906" s="263" t="str">
        <f>IFERROR(ROUND(AVERAGEIF('Week 3 - Making'!$B:$B,'Product List'!$A906,'Week 3 - Making'!$P:$P),0),"")</f>
        <v/>
      </c>
      <c r="M906" s="7" t="str">
        <f>IFERROR(ROUND(AVERAGEIF('Week 4 - Making'!$B:$B,'Product List'!$A906,'Week 4 - Making'!$P:$P),0),"")</f>
        <v/>
      </c>
      <c r="N906" s="7" t="str">
        <f>IFERROR(ROUND(AVERAGEIF('Week 5 - Making'!$B:$B,'Product List'!$A906,'Week 5 - Making'!$P:$P),0),"")</f>
        <v/>
      </c>
      <c r="O906" s="7"/>
      <c r="P906" s="7" t="str">
        <f t="array" ref="P906">iferror(xlookup(C906,'Product Families'!A:A,'Product Families'!S:S),"")</f>
        <v/>
      </c>
    </row>
    <row r="907" ht="14.25" customHeight="1">
      <c r="A907" s="122" t="s">
        <v>2583</v>
      </c>
      <c r="B907" s="270" t="s">
        <v>2584</v>
      </c>
      <c r="C907" s="122" t="s">
        <v>2578</v>
      </c>
      <c r="D907" s="7" t="str">
        <f t="array" ref="D907">IFERROR(XLOOKUP($C907,'Product Families'!$A:$A,'Product Families'!$D:$D),"")</f>
        <v/>
      </c>
      <c r="E907" s="7" t="str">
        <f t="array" ref="E907">IFERROR(XLOOKUP($C907,'Product Families'!$A:$A,'Product Families'!$E:$E),"")</f>
        <v/>
      </c>
      <c r="F907" s="7" t="str">
        <f t="array" ref="F907">IFERROR(XLOOKUP($C907,'Product Families'!$A:$A,'Product Families'!$F:$F),"")</f>
        <v/>
      </c>
      <c r="G907" s="7" t="str">
        <f t="array" ref="G907">IFERROR(XLOOKUP($C907,'Product Families'!$A:$A,'Product Families'!$G:$G),"")</f>
        <v/>
      </c>
      <c r="J907" s="7" t="str">
        <f>IFERROR(ROUND(AVERAGEIF('Week 1 - Making'!$B:$B,'Product List'!$A907,'Week 1 - Making'!$P:$P),0),"")</f>
        <v/>
      </c>
      <c r="K907" s="7" t="str">
        <f>IFERROR(ROUND(AVERAGEIF('Week 2 - Making'!$B:$B,'Product List'!$A907,'Week 2 - Making'!$P:$P),0),"")</f>
        <v/>
      </c>
      <c r="L907" s="263" t="str">
        <f>IFERROR(ROUND(AVERAGEIF('Week 3 - Making'!$B:$B,'Product List'!$A907,'Week 3 - Making'!$P:$P),0),"")</f>
        <v/>
      </c>
      <c r="M907" s="7" t="str">
        <f>IFERROR(ROUND(AVERAGEIF('Week 4 - Making'!$B:$B,'Product List'!$A907,'Week 4 - Making'!$P:$P),0),"")</f>
        <v/>
      </c>
      <c r="N907" s="7" t="str">
        <f>IFERROR(ROUND(AVERAGEIF('Week 5 - Making'!$B:$B,'Product List'!$A907,'Week 5 - Making'!$P:$P),0),"")</f>
        <v/>
      </c>
      <c r="O907" s="7"/>
      <c r="P907" s="7" t="str">
        <f t="array" ref="P907">iferror(xlookup(C907,'Product Families'!A:A,'Product Families'!S:S),"")</f>
        <v/>
      </c>
    </row>
    <row r="908" ht="14.25" customHeight="1">
      <c r="A908" s="122" t="s">
        <v>2585</v>
      </c>
      <c r="B908" s="270" t="s">
        <v>2586</v>
      </c>
      <c r="C908" s="122" t="s">
        <v>2578</v>
      </c>
      <c r="D908" s="7" t="str">
        <f t="array" ref="D908">IFERROR(XLOOKUP($C908,'Product Families'!$A:$A,'Product Families'!$D:$D),"")</f>
        <v/>
      </c>
      <c r="E908" s="7" t="str">
        <f t="array" ref="E908">IFERROR(XLOOKUP($C908,'Product Families'!$A:$A,'Product Families'!$E:$E),"")</f>
        <v/>
      </c>
      <c r="F908" s="7" t="str">
        <f t="array" ref="F908">IFERROR(XLOOKUP($C908,'Product Families'!$A:$A,'Product Families'!$F:$F),"")</f>
        <v/>
      </c>
      <c r="G908" s="7" t="str">
        <f t="array" ref="G908">IFERROR(XLOOKUP($C908,'Product Families'!$A:$A,'Product Families'!$G:$G),"")</f>
        <v/>
      </c>
      <c r="J908" s="7" t="str">
        <f>IFERROR(ROUND(AVERAGEIF('Week 1 - Making'!$B:$B,'Product List'!$A908,'Week 1 - Making'!$P:$P),0),"")</f>
        <v/>
      </c>
      <c r="K908" s="7" t="str">
        <f>IFERROR(ROUND(AVERAGEIF('Week 2 - Making'!$B:$B,'Product List'!$A908,'Week 2 - Making'!$P:$P),0),"")</f>
        <v/>
      </c>
      <c r="L908" s="263" t="str">
        <f>IFERROR(ROUND(AVERAGEIF('Week 3 - Making'!$B:$B,'Product List'!$A908,'Week 3 - Making'!$P:$P),0),"")</f>
        <v/>
      </c>
      <c r="M908" s="7" t="str">
        <f>IFERROR(ROUND(AVERAGEIF('Week 4 - Making'!$B:$B,'Product List'!$A908,'Week 4 - Making'!$P:$P),0),"")</f>
        <v/>
      </c>
      <c r="N908" s="7" t="str">
        <f>IFERROR(ROUND(AVERAGEIF('Week 5 - Making'!$B:$B,'Product List'!$A908,'Week 5 - Making'!$P:$P),0),"")</f>
        <v/>
      </c>
      <c r="O908" s="7"/>
      <c r="P908" s="7" t="str">
        <f t="array" ref="P908">iferror(xlookup(C908,'Product Families'!A:A,'Product Families'!S:S),"")</f>
        <v/>
      </c>
    </row>
    <row r="909" ht="14.25" customHeight="1">
      <c r="A909" s="122" t="s">
        <v>2587</v>
      </c>
      <c r="B909" s="270" t="s">
        <v>2588</v>
      </c>
      <c r="C909" s="122" t="s">
        <v>2578</v>
      </c>
      <c r="D909" s="7" t="str">
        <f t="array" ref="D909">IFERROR(XLOOKUP($C909,'Product Families'!$A:$A,'Product Families'!$D:$D),"")</f>
        <v/>
      </c>
      <c r="E909" s="7" t="str">
        <f t="array" ref="E909">IFERROR(XLOOKUP($C909,'Product Families'!$A:$A,'Product Families'!$E:$E),"")</f>
        <v/>
      </c>
      <c r="F909" s="7" t="str">
        <f t="array" ref="F909">IFERROR(XLOOKUP($C909,'Product Families'!$A:$A,'Product Families'!$F:$F),"")</f>
        <v/>
      </c>
      <c r="G909" s="7" t="str">
        <f t="array" ref="G909">IFERROR(XLOOKUP($C909,'Product Families'!$A:$A,'Product Families'!$G:$G),"")</f>
        <v/>
      </c>
      <c r="J909" s="7" t="str">
        <f>IFERROR(ROUND(AVERAGEIF('Week 1 - Making'!$B:$B,'Product List'!$A909,'Week 1 - Making'!$P:$P),0),"")</f>
        <v/>
      </c>
      <c r="K909" s="7" t="str">
        <f>IFERROR(ROUND(AVERAGEIF('Week 2 - Making'!$B:$B,'Product List'!$A909,'Week 2 - Making'!$P:$P),0),"")</f>
        <v/>
      </c>
      <c r="L909" s="263" t="str">
        <f>IFERROR(ROUND(AVERAGEIF('Week 3 - Making'!$B:$B,'Product List'!$A909,'Week 3 - Making'!$P:$P),0),"")</f>
        <v/>
      </c>
      <c r="M909" s="7" t="str">
        <f>IFERROR(ROUND(AVERAGEIF('Week 4 - Making'!$B:$B,'Product List'!$A909,'Week 4 - Making'!$P:$P),0),"")</f>
        <v/>
      </c>
      <c r="N909" s="7" t="str">
        <f>IFERROR(ROUND(AVERAGEIF('Week 5 - Making'!$B:$B,'Product List'!$A909,'Week 5 - Making'!$P:$P),0),"")</f>
        <v/>
      </c>
      <c r="O909" s="7"/>
      <c r="P909" s="7" t="str">
        <f t="array" ref="P909">iferror(xlookup(C909,'Product Families'!A:A,'Product Families'!S:S),"")</f>
        <v/>
      </c>
    </row>
    <row r="910" ht="14.25" customHeight="1">
      <c r="A910" s="122" t="s">
        <v>2589</v>
      </c>
      <c r="B910" s="270" t="s">
        <v>2590</v>
      </c>
      <c r="C910" s="122" t="s">
        <v>2578</v>
      </c>
      <c r="D910" s="7" t="str">
        <f t="array" ref="D910">IFERROR(XLOOKUP($C910,'Product Families'!$A:$A,'Product Families'!$D:$D),"")</f>
        <v/>
      </c>
      <c r="E910" s="7" t="str">
        <f t="array" ref="E910">IFERROR(XLOOKUP($C910,'Product Families'!$A:$A,'Product Families'!$E:$E),"")</f>
        <v/>
      </c>
      <c r="F910" s="7" t="str">
        <f t="array" ref="F910">IFERROR(XLOOKUP($C910,'Product Families'!$A:$A,'Product Families'!$F:$F),"")</f>
        <v/>
      </c>
      <c r="G910" s="7" t="str">
        <f t="array" ref="G910">IFERROR(XLOOKUP($C910,'Product Families'!$A:$A,'Product Families'!$G:$G),"")</f>
        <v/>
      </c>
      <c r="J910" s="7" t="str">
        <f>IFERROR(ROUND(AVERAGEIF('Week 1 - Making'!$B:$B,'Product List'!$A910,'Week 1 - Making'!$P:$P),0),"")</f>
        <v/>
      </c>
      <c r="K910" s="7" t="str">
        <f>IFERROR(ROUND(AVERAGEIF('Week 2 - Making'!$B:$B,'Product List'!$A910,'Week 2 - Making'!$P:$P),0),"")</f>
        <v/>
      </c>
      <c r="L910" s="263" t="str">
        <f>IFERROR(ROUND(AVERAGEIF('Week 3 - Making'!$B:$B,'Product List'!$A910,'Week 3 - Making'!$P:$P),0),"")</f>
        <v/>
      </c>
      <c r="M910" s="7" t="str">
        <f>IFERROR(ROUND(AVERAGEIF('Week 4 - Making'!$B:$B,'Product List'!$A910,'Week 4 - Making'!$P:$P),0),"")</f>
        <v/>
      </c>
      <c r="N910" s="7" t="str">
        <f>IFERROR(ROUND(AVERAGEIF('Week 5 - Making'!$B:$B,'Product List'!$A910,'Week 5 - Making'!$P:$P),0),"")</f>
        <v/>
      </c>
      <c r="O910" s="7"/>
      <c r="P910" s="7" t="str">
        <f t="array" ref="P910">iferror(xlookup(C910,'Product Families'!A:A,'Product Families'!S:S),"")</f>
        <v/>
      </c>
    </row>
    <row r="911" ht="14.25" customHeight="1">
      <c r="A911" s="122" t="s">
        <v>2591</v>
      </c>
      <c r="B911" s="270" t="s">
        <v>2592</v>
      </c>
      <c r="C911" s="122" t="s">
        <v>2578</v>
      </c>
      <c r="D911" s="7" t="str">
        <f t="array" ref="D911">IFERROR(XLOOKUP($C911,'Product Families'!$A:$A,'Product Families'!$D:$D),"")</f>
        <v/>
      </c>
      <c r="E911" s="7" t="str">
        <f t="array" ref="E911">IFERROR(XLOOKUP($C911,'Product Families'!$A:$A,'Product Families'!$E:$E),"")</f>
        <v/>
      </c>
      <c r="F911" s="7" t="str">
        <f t="array" ref="F911">IFERROR(XLOOKUP($C911,'Product Families'!$A:$A,'Product Families'!$F:$F),"")</f>
        <v/>
      </c>
      <c r="G911" s="7" t="str">
        <f t="array" ref="G911">IFERROR(XLOOKUP($C911,'Product Families'!$A:$A,'Product Families'!$G:$G),"")</f>
        <v/>
      </c>
      <c r="J911" s="7" t="str">
        <f>IFERROR(ROUND(AVERAGEIF('Week 1 - Making'!$B:$B,'Product List'!$A911,'Week 1 - Making'!$P:$P),0),"")</f>
        <v/>
      </c>
      <c r="K911" s="7" t="str">
        <f>IFERROR(ROUND(AVERAGEIF('Week 2 - Making'!$B:$B,'Product List'!$A911,'Week 2 - Making'!$P:$P),0),"")</f>
        <v/>
      </c>
      <c r="L911" s="263" t="str">
        <f>IFERROR(ROUND(AVERAGEIF('Week 3 - Making'!$B:$B,'Product List'!$A911,'Week 3 - Making'!$P:$P),0),"")</f>
        <v/>
      </c>
      <c r="M911" s="7" t="str">
        <f>IFERROR(ROUND(AVERAGEIF('Week 4 - Making'!$B:$B,'Product List'!$A911,'Week 4 - Making'!$P:$P),0),"")</f>
        <v/>
      </c>
      <c r="N911" s="7" t="str">
        <f>IFERROR(ROUND(AVERAGEIF('Week 5 - Making'!$B:$B,'Product List'!$A911,'Week 5 - Making'!$P:$P),0),"")</f>
        <v/>
      </c>
      <c r="O911" s="7"/>
      <c r="P911" s="7" t="str">
        <f t="array" ref="P911">iferror(xlookup(C911,'Product Families'!A:A,'Product Families'!S:S),"")</f>
        <v/>
      </c>
    </row>
    <row r="912" ht="14.25" customHeight="1">
      <c r="A912" s="122" t="s">
        <v>2593</v>
      </c>
      <c r="B912" s="270" t="s">
        <v>2594</v>
      </c>
      <c r="C912" s="122" t="s">
        <v>2578</v>
      </c>
      <c r="D912" s="7" t="str">
        <f t="array" ref="D912">IFERROR(XLOOKUP($C912,'Product Families'!$A:$A,'Product Families'!$D:$D),"")</f>
        <v/>
      </c>
      <c r="E912" s="7" t="str">
        <f t="array" ref="E912">IFERROR(XLOOKUP($C912,'Product Families'!$A:$A,'Product Families'!$E:$E),"")</f>
        <v/>
      </c>
      <c r="F912" s="7" t="str">
        <f t="array" ref="F912">IFERROR(XLOOKUP($C912,'Product Families'!$A:$A,'Product Families'!$F:$F),"")</f>
        <v/>
      </c>
      <c r="G912" s="7" t="str">
        <f t="array" ref="G912">IFERROR(XLOOKUP($C912,'Product Families'!$A:$A,'Product Families'!$G:$G),"")</f>
        <v/>
      </c>
      <c r="J912" s="7" t="str">
        <f>IFERROR(ROUND(AVERAGEIF('Week 1 - Making'!$B:$B,'Product List'!$A912,'Week 1 - Making'!$P:$P),0),"")</f>
        <v/>
      </c>
      <c r="K912" s="7" t="str">
        <f>IFERROR(ROUND(AVERAGEIF('Week 2 - Making'!$B:$B,'Product List'!$A912,'Week 2 - Making'!$P:$P),0),"")</f>
        <v/>
      </c>
      <c r="L912" s="263" t="str">
        <f>IFERROR(ROUND(AVERAGEIF('Week 3 - Making'!$B:$B,'Product List'!$A912,'Week 3 - Making'!$P:$P),0),"")</f>
        <v/>
      </c>
      <c r="M912" s="7" t="str">
        <f>IFERROR(ROUND(AVERAGEIF('Week 4 - Making'!$B:$B,'Product List'!$A912,'Week 4 - Making'!$P:$P),0),"")</f>
        <v/>
      </c>
      <c r="N912" s="7" t="str">
        <f>IFERROR(ROUND(AVERAGEIF('Week 5 - Making'!$B:$B,'Product List'!$A912,'Week 5 - Making'!$P:$P),0),"")</f>
        <v/>
      </c>
      <c r="O912" s="7"/>
      <c r="P912" s="7" t="str">
        <f t="array" ref="P912">iferror(xlookup(C912,'Product Families'!A:A,'Product Families'!S:S),"")</f>
        <v/>
      </c>
    </row>
    <row r="913" ht="14.25" customHeight="1">
      <c r="A913" s="122" t="s">
        <v>2595</v>
      </c>
      <c r="B913" s="270" t="s">
        <v>2596</v>
      </c>
      <c r="C913" s="122" t="s">
        <v>2578</v>
      </c>
      <c r="D913" s="7" t="str">
        <f t="array" ref="D913">IFERROR(XLOOKUP($C913,'Product Families'!$A:$A,'Product Families'!$D:$D),"")</f>
        <v/>
      </c>
      <c r="E913" s="7" t="str">
        <f t="array" ref="E913">IFERROR(XLOOKUP($C913,'Product Families'!$A:$A,'Product Families'!$E:$E),"")</f>
        <v/>
      </c>
      <c r="F913" s="7" t="str">
        <f t="array" ref="F913">IFERROR(XLOOKUP($C913,'Product Families'!$A:$A,'Product Families'!$F:$F),"")</f>
        <v/>
      </c>
      <c r="G913" s="7" t="str">
        <f t="array" ref="G913">IFERROR(XLOOKUP($C913,'Product Families'!$A:$A,'Product Families'!$G:$G),"")</f>
        <v/>
      </c>
      <c r="J913" s="7" t="str">
        <f>IFERROR(ROUND(AVERAGEIF('Week 1 - Making'!$B:$B,'Product List'!$A913,'Week 1 - Making'!$P:$P),0),"")</f>
        <v/>
      </c>
      <c r="K913" s="7" t="str">
        <f>IFERROR(ROUND(AVERAGEIF('Week 2 - Making'!$B:$B,'Product List'!$A913,'Week 2 - Making'!$P:$P),0),"")</f>
        <v/>
      </c>
      <c r="L913" s="263" t="str">
        <f>IFERROR(ROUND(AVERAGEIF('Week 3 - Making'!$B:$B,'Product List'!$A913,'Week 3 - Making'!$P:$P),0),"")</f>
        <v/>
      </c>
      <c r="M913" s="7" t="str">
        <f>IFERROR(ROUND(AVERAGEIF('Week 4 - Making'!$B:$B,'Product List'!$A913,'Week 4 - Making'!$P:$P),0),"")</f>
        <v/>
      </c>
      <c r="N913" s="7" t="str">
        <f>IFERROR(ROUND(AVERAGEIF('Week 5 - Making'!$B:$B,'Product List'!$A913,'Week 5 - Making'!$P:$P),0),"")</f>
        <v/>
      </c>
      <c r="O913" s="7"/>
      <c r="P913" s="7" t="str">
        <f t="array" ref="P913">iferror(xlookup(C913,'Product Families'!A:A,'Product Families'!S:S),"")</f>
        <v/>
      </c>
    </row>
    <row r="914" ht="14.25" customHeight="1">
      <c r="A914" s="122" t="s">
        <v>2597</v>
      </c>
      <c r="B914" s="270" t="s">
        <v>2598</v>
      </c>
      <c r="C914" s="122" t="s">
        <v>2578</v>
      </c>
      <c r="D914" s="7" t="str">
        <f t="array" ref="D914">IFERROR(XLOOKUP($C914,'Product Families'!$A:$A,'Product Families'!$D:$D),"")</f>
        <v/>
      </c>
      <c r="E914" s="7" t="str">
        <f t="array" ref="E914">IFERROR(XLOOKUP($C914,'Product Families'!$A:$A,'Product Families'!$E:$E),"")</f>
        <v/>
      </c>
      <c r="F914" s="7" t="str">
        <f t="array" ref="F914">IFERROR(XLOOKUP($C914,'Product Families'!$A:$A,'Product Families'!$F:$F),"")</f>
        <v/>
      </c>
      <c r="G914" s="7" t="str">
        <f t="array" ref="G914">IFERROR(XLOOKUP($C914,'Product Families'!$A:$A,'Product Families'!$G:$G),"")</f>
        <v/>
      </c>
      <c r="J914" s="7" t="str">
        <f>IFERROR(ROUND(AVERAGEIF('Week 1 - Making'!$B:$B,'Product List'!$A914,'Week 1 - Making'!$P:$P),0),"")</f>
        <v/>
      </c>
      <c r="K914" s="7" t="str">
        <f>IFERROR(ROUND(AVERAGEIF('Week 2 - Making'!$B:$B,'Product List'!$A914,'Week 2 - Making'!$P:$P),0),"")</f>
        <v/>
      </c>
      <c r="L914" s="263" t="str">
        <f>IFERROR(ROUND(AVERAGEIF('Week 3 - Making'!$B:$B,'Product List'!$A914,'Week 3 - Making'!$P:$P),0),"")</f>
        <v/>
      </c>
      <c r="M914" s="7" t="str">
        <f>IFERROR(ROUND(AVERAGEIF('Week 4 - Making'!$B:$B,'Product List'!$A914,'Week 4 - Making'!$P:$P),0),"")</f>
        <v/>
      </c>
      <c r="N914" s="7" t="str">
        <f>IFERROR(ROUND(AVERAGEIF('Week 5 - Making'!$B:$B,'Product List'!$A914,'Week 5 - Making'!$P:$P),0),"")</f>
        <v/>
      </c>
      <c r="O914" s="7"/>
      <c r="P914" s="7" t="str">
        <f t="array" ref="P914">iferror(xlookup(C914,'Product Families'!A:A,'Product Families'!S:S),"")</f>
        <v/>
      </c>
    </row>
    <row r="915" ht="14.25" customHeight="1">
      <c r="A915" s="122" t="s">
        <v>2599</v>
      </c>
      <c r="B915" s="270" t="s">
        <v>2600</v>
      </c>
      <c r="C915" s="122" t="s">
        <v>2578</v>
      </c>
      <c r="D915" s="7" t="str">
        <f t="array" ref="D915">IFERROR(XLOOKUP($C915,'Product Families'!$A:$A,'Product Families'!$D:$D),"")</f>
        <v/>
      </c>
      <c r="E915" s="7" t="str">
        <f t="array" ref="E915">IFERROR(XLOOKUP($C915,'Product Families'!$A:$A,'Product Families'!$E:$E),"")</f>
        <v/>
      </c>
      <c r="F915" s="7" t="str">
        <f t="array" ref="F915">IFERROR(XLOOKUP($C915,'Product Families'!$A:$A,'Product Families'!$F:$F),"")</f>
        <v/>
      </c>
      <c r="G915" s="7" t="str">
        <f t="array" ref="G915">IFERROR(XLOOKUP($C915,'Product Families'!$A:$A,'Product Families'!$G:$G),"")</f>
        <v/>
      </c>
      <c r="J915" s="7" t="str">
        <f>IFERROR(ROUND(AVERAGEIF('Week 1 - Making'!$B:$B,'Product List'!$A915,'Week 1 - Making'!$P:$P),0),"")</f>
        <v/>
      </c>
      <c r="K915" s="7" t="str">
        <f>IFERROR(ROUND(AVERAGEIF('Week 2 - Making'!$B:$B,'Product List'!$A915,'Week 2 - Making'!$P:$P),0),"")</f>
        <v/>
      </c>
      <c r="L915" s="263" t="str">
        <f>IFERROR(ROUND(AVERAGEIF('Week 3 - Making'!$B:$B,'Product List'!$A915,'Week 3 - Making'!$P:$P),0),"")</f>
        <v/>
      </c>
      <c r="M915" s="7" t="str">
        <f>IFERROR(ROUND(AVERAGEIF('Week 4 - Making'!$B:$B,'Product List'!$A915,'Week 4 - Making'!$P:$P),0),"")</f>
        <v/>
      </c>
      <c r="N915" s="7" t="str">
        <f>IFERROR(ROUND(AVERAGEIF('Week 5 - Making'!$B:$B,'Product List'!$A915,'Week 5 - Making'!$P:$P),0),"")</f>
        <v/>
      </c>
      <c r="O915" s="7"/>
      <c r="P915" s="7" t="str">
        <f t="array" ref="P915">iferror(xlookup(C915,'Product Families'!A:A,'Product Families'!S:S),"")</f>
        <v/>
      </c>
    </row>
    <row r="916" ht="14.25" customHeight="1">
      <c r="A916" s="122" t="s">
        <v>2601</v>
      </c>
      <c r="B916" s="270" t="s">
        <v>2602</v>
      </c>
      <c r="C916" s="122" t="s">
        <v>2578</v>
      </c>
      <c r="D916" s="7" t="str">
        <f t="array" ref="D916">IFERROR(XLOOKUP($C916,'Product Families'!$A:$A,'Product Families'!$D:$D),"")</f>
        <v/>
      </c>
      <c r="E916" s="7" t="str">
        <f t="array" ref="E916">IFERROR(XLOOKUP($C916,'Product Families'!$A:$A,'Product Families'!$E:$E),"")</f>
        <v/>
      </c>
      <c r="F916" s="7" t="str">
        <f t="array" ref="F916">IFERROR(XLOOKUP($C916,'Product Families'!$A:$A,'Product Families'!$F:$F),"")</f>
        <v/>
      </c>
      <c r="G916" s="7" t="str">
        <f t="array" ref="G916">IFERROR(XLOOKUP($C916,'Product Families'!$A:$A,'Product Families'!$G:$G),"")</f>
        <v/>
      </c>
      <c r="J916" s="7" t="str">
        <f>IFERROR(ROUND(AVERAGEIF('Week 1 - Making'!$B:$B,'Product List'!$A916,'Week 1 - Making'!$P:$P),0),"")</f>
        <v/>
      </c>
      <c r="K916" s="7" t="str">
        <f>IFERROR(ROUND(AVERAGEIF('Week 2 - Making'!$B:$B,'Product List'!$A916,'Week 2 - Making'!$P:$P),0),"")</f>
        <v/>
      </c>
      <c r="L916" s="263" t="str">
        <f>IFERROR(ROUND(AVERAGEIF('Week 3 - Making'!$B:$B,'Product List'!$A916,'Week 3 - Making'!$P:$P),0),"")</f>
        <v/>
      </c>
      <c r="M916" s="7" t="str">
        <f>IFERROR(ROUND(AVERAGEIF('Week 4 - Making'!$B:$B,'Product List'!$A916,'Week 4 - Making'!$P:$P),0),"")</f>
        <v/>
      </c>
      <c r="N916" s="7" t="str">
        <f>IFERROR(ROUND(AVERAGEIF('Week 5 - Making'!$B:$B,'Product List'!$A916,'Week 5 - Making'!$P:$P),0),"")</f>
        <v/>
      </c>
      <c r="O916" s="7"/>
      <c r="P916" s="7" t="str">
        <f t="array" ref="P916">iferror(xlookup(C916,'Product Families'!A:A,'Product Families'!S:S),"")</f>
        <v/>
      </c>
    </row>
    <row r="917" ht="14.25" customHeight="1">
      <c r="A917" s="122" t="s">
        <v>2603</v>
      </c>
      <c r="B917" s="270" t="s">
        <v>2604</v>
      </c>
      <c r="C917" s="122" t="s">
        <v>2578</v>
      </c>
      <c r="D917" s="7" t="str">
        <f t="array" ref="D917">IFERROR(XLOOKUP($C917,'Product Families'!$A:$A,'Product Families'!$D:$D),"")</f>
        <v/>
      </c>
      <c r="E917" s="7" t="str">
        <f t="array" ref="E917">IFERROR(XLOOKUP($C917,'Product Families'!$A:$A,'Product Families'!$E:$E),"")</f>
        <v/>
      </c>
      <c r="F917" s="7" t="str">
        <f t="array" ref="F917">IFERROR(XLOOKUP($C917,'Product Families'!$A:$A,'Product Families'!$F:$F),"")</f>
        <v/>
      </c>
      <c r="G917" s="7" t="str">
        <f t="array" ref="G917">IFERROR(XLOOKUP($C917,'Product Families'!$A:$A,'Product Families'!$G:$G),"")</f>
        <v/>
      </c>
      <c r="J917" s="7" t="str">
        <f>IFERROR(ROUND(AVERAGEIF('Week 1 - Making'!$B:$B,'Product List'!$A917,'Week 1 - Making'!$P:$P),0),"")</f>
        <v/>
      </c>
      <c r="K917" s="7" t="str">
        <f>IFERROR(ROUND(AVERAGEIF('Week 2 - Making'!$B:$B,'Product List'!$A917,'Week 2 - Making'!$P:$P),0),"")</f>
        <v/>
      </c>
      <c r="L917" s="263" t="str">
        <f>IFERROR(ROUND(AVERAGEIF('Week 3 - Making'!$B:$B,'Product List'!$A917,'Week 3 - Making'!$P:$P),0),"")</f>
        <v/>
      </c>
      <c r="M917" s="7" t="str">
        <f>IFERROR(ROUND(AVERAGEIF('Week 4 - Making'!$B:$B,'Product List'!$A917,'Week 4 - Making'!$P:$P),0),"")</f>
        <v/>
      </c>
      <c r="N917" s="7" t="str">
        <f>IFERROR(ROUND(AVERAGEIF('Week 5 - Making'!$B:$B,'Product List'!$A917,'Week 5 - Making'!$P:$P),0),"")</f>
        <v/>
      </c>
      <c r="O917" s="7"/>
      <c r="P917" s="7" t="str">
        <f t="array" ref="P917">iferror(xlookup(C917,'Product Families'!A:A,'Product Families'!S:S),"")</f>
        <v/>
      </c>
    </row>
    <row r="918" ht="14.25" customHeight="1">
      <c r="A918" s="122" t="s">
        <v>2605</v>
      </c>
      <c r="B918" s="270" t="s">
        <v>2606</v>
      </c>
      <c r="C918" s="122" t="s">
        <v>2578</v>
      </c>
      <c r="D918" s="7" t="str">
        <f t="array" ref="D918">IFERROR(XLOOKUP($C918,'Product Families'!$A:$A,'Product Families'!$D:$D),"")</f>
        <v/>
      </c>
      <c r="E918" s="7" t="str">
        <f t="array" ref="E918">IFERROR(XLOOKUP($C918,'Product Families'!$A:$A,'Product Families'!$E:$E),"")</f>
        <v/>
      </c>
      <c r="F918" s="7" t="str">
        <f t="array" ref="F918">IFERROR(XLOOKUP($C918,'Product Families'!$A:$A,'Product Families'!$F:$F),"")</f>
        <v/>
      </c>
      <c r="G918" s="7" t="str">
        <f t="array" ref="G918">IFERROR(XLOOKUP($C918,'Product Families'!$A:$A,'Product Families'!$G:$G),"")</f>
        <v/>
      </c>
      <c r="J918" s="7" t="str">
        <f>IFERROR(ROUND(AVERAGEIF('Week 1 - Making'!$B:$B,'Product List'!$A918,'Week 1 - Making'!$P:$P),0),"")</f>
        <v/>
      </c>
      <c r="K918" s="7" t="str">
        <f>IFERROR(ROUND(AVERAGEIF('Week 2 - Making'!$B:$B,'Product List'!$A918,'Week 2 - Making'!$P:$P),0),"")</f>
        <v/>
      </c>
      <c r="L918" s="263" t="str">
        <f>IFERROR(ROUND(AVERAGEIF('Week 3 - Making'!$B:$B,'Product List'!$A918,'Week 3 - Making'!$P:$P),0),"")</f>
        <v/>
      </c>
      <c r="M918" s="7" t="str">
        <f>IFERROR(ROUND(AVERAGEIF('Week 4 - Making'!$B:$B,'Product List'!$A918,'Week 4 - Making'!$P:$P),0),"")</f>
        <v/>
      </c>
      <c r="N918" s="7" t="str">
        <f>IFERROR(ROUND(AVERAGEIF('Week 5 - Making'!$B:$B,'Product List'!$A918,'Week 5 - Making'!$P:$P),0),"")</f>
        <v/>
      </c>
      <c r="O918" s="7"/>
      <c r="P918" s="7" t="str">
        <f t="array" ref="P918">iferror(xlookup(C918,'Product Families'!A:A,'Product Families'!S:S),"")</f>
        <v/>
      </c>
    </row>
    <row r="919" ht="14.25" customHeight="1">
      <c r="A919" s="122" t="s">
        <v>2607</v>
      </c>
      <c r="B919" s="270" t="s">
        <v>2608</v>
      </c>
      <c r="C919" s="122" t="s">
        <v>2578</v>
      </c>
      <c r="D919" s="7" t="str">
        <f t="array" ref="D919">IFERROR(XLOOKUP($C919,'Product Families'!$A:$A,'Product Families'!$D:$D),"")</f>
        <v/>
      </c>
      <c r="E919" s="7" t="str">
        <f t="array" ref="E919">IFERROR(XLOOKUP($C919,'Product Families'!$A:$A,'Product Families'!$E:$E),"")</f>
        <v/>
      </c>
      <c r="F919" s="7" t="str">
        <f t="array" ref="F919">IFERROR(XLOOKUP($C919,'Product Families'!$A:$A,'Product Families'!$F:$F),"")</f>
        <v/>
      </c>
      <c r="G919" s="7" t="str">
        <f t="array" ref="G919">IFERROR(XLOOKUP($C919,'Product Families'!$A:$A,'Product Families'!$G:$G),"")</f>
        <v/>
      </c>
      <c r="J919" s="7" t="str">
        <f>IFERROR(ROUND(AVERAGEIF('Week 1 - Making'!$B:$B,'Product List'!$A919,'Week 1 - Making'!$P:$P),0),"")</f>
        <v/>
      </c>
      <c r="K919" s="7" t="str">
        <f>IFERROR(ROUND(AVERAGEIF('Week 2 - Making'!$B:$B,'Product List'!$A919,'Week 2 - Making'!$P:$P),0),"")</f>
        <v/>
      </c>
      <c r="L919" s="263" t="str">
        <f>IFERROR(ROUND(AVERAGEIF('Week 3 - Making'!$B:$B,'Product List'!$A919,'Week 3 - Making'!$P:$P),0),"")</f>
        <v/>
      </c>
      <c r="M919" s="7" t="str">
        <f>IFERROR(ROUND(AVERAGEIF('Week 4 - Making'!$B:$B,'Product List'!$A919,'Week 4 - Making'!$P:$P),0),"")</f>
        <v/>
      </c>
      <c r="N919" s="7" t="str">
        <f>IFERROR(ROUND(AVERAGEIF('Week 5 - Making'!$B:$B,'Product List'!$A919,'Week 5 - Making'!$P:$P),0),"")</f>
        <v/>
      </c>
      <c r="O919" s="7"/>
      <c r="P919" s="7" t="str">
        <f t="array" ref="P919">iferror(xlookup(C919,'Product Families'!A:A,'Product Families'!S:S),"")</f>
        <v/>
      </c>
    </row>
    <row r="920" ht="14.25" customHeight="1">
      <c r="A920" s="122" t="s">
        <v>2609</v>
      </c>
      <c r="B920" s="270" t="s">
        <v>2610</v>
      </c>
      <c r="C920" s="122" t="s">
        <v>2578</v>
      </c>
      <c r="D920" s="7" t="str">
        <f t="array" ref="D920">IFERROR(XLOOKUP($C920,'Product Families'!$A:$A,'Product Families'!$D:$D),"")</f>
        <v/>
      </c>
      <c r="E920" s="7" t="str">
        <f t="array" ref="E920">IFERROR(XLOOKUP($C920,'Product Families'!$A:$A,'Product Families'!$E:$E),"")</f>
        <v/>
      </c>
      <c r="F920" s="7" t="str">
        <f t="array" ref="F920">IFERROR(XLOOKUP($C920,'Product Families'!$A:$A,'Product Families'!$F:$F),"")</f>
        <v/>
      </c>
      <c r="G920" s="7" t="str">
        <f t="array" ref="G920">IFERROR(XLOOKUP($C920,'Product Families'!$A:$A,'Product Families'!$G:$G),"")</f>
        <v/>
      </c>
      <c r="J920" s="7" t="str">
        <f>IFERROR(ROUND(AVERAGEIF('Week 1 - Making'!$B:$B,'Product List'!$A920,'Week 1 - Making'!$P:$P),0),"")</f>
        <v/>
      </c>
      <c r="K920" s="7" t="str">
        <f>IFERROR(ROUND(AVERAGEIF('Week 2 - Making'!$B:$B,'Product List'!$A920,'Week 2 - Making'!$P:$P),0),"")</f>
        <v/>
      </c>
      <c r="L920" s="263" t="str">
        <f>IFERROR(ROUND(AVERAGEIF('Week 3 - Making'!$B:$B,'Product List'!$A920,'Week 3 - Making'!$P:$P),0),"")</f>
        <v/>
      </c>
      <c r="M920" s="7" t="str">
        <f>IFERROR(ROUND(AVERAGEIF('Week 4 - Making'!$B:$B,'Product List'!$A920,'Week 4 - Making'!$P:$P),0),"")</f>
        <v/>
      </c>
      <c r="N920" s="7" t="str">
        <f>IFERROR(ROUND(AVERAGEIF('Week 5 - Making'!$B:$B,'Product List'!$A920,'Week 5 - Making'!$P:$P),0),"")</f>
        <v/>
      </c>
      <c r="O920" s="7"/>
      <c r="P920" s="7" t="str">
        <f t="array" ref="P920">iferror(xlookup(C920,'Product Families'!A:A,'Product Families'!S:S),"")</f>
        <v/>
      </c>
    </row>
    <row r="921" ht="14.25" customHeight="1">
      <c r="A921" s="122" t="s">
        <v>2611</v>
      </c>
      <c r="B921" s="270" t="s">
        <v>2612</v>
      </c>
      <c r="C921" s="122" t="s">
        <v>2578</v>
      </c>
      <c r="D921" s="7" t="str">
        <f t="array" ref="D921">IFERROR(XLOOKUP($C921,'Product Families'!$A:$A,'Product Families'!$D:$D),"")</f>
        <v/>
      </c>
      <c r="E921" s="7" t="str">
        <f t="array" ref="E921">IFERROR(XLOOKUP($C921,'Product Families'!$A:$A,'Product Families'!$E:$E),"")</f>
        <v/>
      </c>
      <c r="F921" s="7" t="str">
        <f t="array" ref="F921">IFERROR(XLOOKUP($C921,'Product Families'!$A:$A,'Product Families'!$F:$F),"")</f>
        <v/>
      </c>
      <c r="G921" s="7" t="str">
        <f t="array" ref="G921">IFERROR(XLOOKUP($C921,'Product Families'!$A:$A,'Product Families'!$G:$G),"")</f>
        <v/>
      </c>
      <c r="J921" s="7" t="str">
        <f>IFERROR(ROUND(AVERAGEIF('Week 1 - Making'!$B:$B,'Product List'!$A921,'Week 1 - Making'!$P:$P),0),"")</f>
        <v/>
      </c>
      <c r="K921" s="7" t="str">
        <f>IFERROR(ROUND(AVERAGEIF('Week 2 - Making'!$B:$B,'Product List'!$A921,'Week 2 - Making'!$P:$P),0),"")</f>
        <v/>
      </c>
      <c r="L921" s="263" t="str">
        <f>IFERROR(ROUND(AVERAGEIF('Week 3 - Making'!$B:$B,'Product List'!$A921,'Week 3 - Making'!$P:$P),0),"")</f>
        <v/>
      </c>
      <c r="M921" s="7" t="str">
        <f>IFERROR(ROUND(AVERAGEIF('Week 4 - Making'!$B:$B,'Product List'!$A921,'Week 4 - Making'!$P:$P),0),"")</f>
        <v/>
      </c>
      <c r="N921" s="7" t="str">
        <f>IFERROR(ROUND(AVERAGEIF('Week 5 - Making'!$B:$B,'Product List'!$A921,'Week 5 - Making'!$P:$P),0),"")</f>
        <v/>
      </c>
      <c r="O921" s="7"/>
      <c r="P921" s="7" t="str">
        <f t="array" ref="P921">iferror(xlookup(C921,'Product Families'!A:A,'Product Families'!S:S),"")</f>
        <v/>
      </c>
    </row>
    <row r="922" ht="14.25" customHeight="1">
      <c r="A922" s="122" t="s">
        <v>2613</v>
      </c>
      <c r="B922" s="270" t="s">
        <v>2614</v>
      </c>
      <c r="C922" s="122" t="s">
        <v>325</v>
      </c>
      <c r="D922" s="7">
        <f t="array" ref="D922">IFERROR(XLOOKUP($C922,'Product Families'!$A:$A,'Product Families'!$D:$D),"")</f>
        <v>10</v>
      </c>
      <c r="E922" s="7">
        <f t="array" ref="E922">IFERROR(XLOOKUP($C922,'Product Families'!$A:$A,'Product Families'!$E:$E),"")</f>
        <v>11</v>
      </c>
      <c r="F922" s="7">
        <f t="array" ref="F922">IFERROR(XLOOKUP($C922,'Product Families'!$A:$A,'Product Families'!$F:$F),"")</f>
        <v>12</v>
      </c>
      <c r="G922" s="7">
        <f t="array" ref="G922">IFERROR(XLOOKUP($C922,'Product Families'!$A:$A,'Product Families'!$G:$G),"")</f>
        <v>13</v>
      </c>
      <c r="J922" s="7" t="str">
        <f>IFERROR(ROUND(AVERAGEIF('Week 1 - Making'!$B:$B,'Product List'!$A922,'Week 1 - Making'!$P:$P),0),"")</f>
        <v/>
      </c>
      <c r="K922" s="7" t="str">
        <f>IFERROR(ROUND(AVERAGEIF('Week 2 - Making'!$B:$B,'Product List'!$A922,'Week 2 - Making'!$P:$P),0),"")</f>
        <v/>
      </c>
      <c r="L922" s="263" t="str">
        <f>IFERROR(ROUND(AVERAGEIF('Week 3 - Making'!$B:$B,'Product List'!$A922,'Week 3 - Making'!$P:$P),0),"")</f>
        <v/>
      </c>
      <c r="M922" s="7" t="str">
        <f>IFERROR(ROUND(AVERAGEIF('Week 4 - Making'!$B:$B,'Product List'!$A922,'Week 4 - Making'!$P:$P),0),"")</f>
        <v/>
      </c>
      <c r="N922" s="7" t="str">
        <f>IFERROR(ROUND(AVERAGEIF('Week 5 - Making'!$B:$B,'Product List'!$A922,'Week 5 - Making'!$P:$P),0),"")</f>
        <v/>
      </c>
      <c r="O922" s="7"/>
      <c r="P922" s="7">
        <f t="array" ref="P922">iferror(xlookup(C922,'Product Families'!A:A,'Product Families'!S:S),"")</f>
        <v>0</v>
      </c>
    </row>
    <row r="923" ht="14.25" customHeight="1">
      <c r="A923" s="122" t="s">
        <v>2615</v>
      </c>
      <c r="B923" s="270" t="s">
        <v>2616</v>
      </c>
      <c r="C923" s="122" t="s">
        <v>330</v>
      </c>
      <c r="D923" s="7">
        <f t="array" ref="D923">IFERROR(XLOOKUP($C923,'Product Families'!$A:$A,'Product Families'!$D:$D),"")</f>
        <v>81</v>
      </c>
      <c r="E923" s="7">
        <f t="array" ref="E923">IFERROR(XLOOKUP($C923,'Product Families'!$A:$A,'Product Families'!$E:$E),"")</f>
        <v>83</v>
      </c>
      <c r="F923" s="7">
        <f t="array" ref="F923">IFERROR(XLOOKUP($C923,'Product Families'!$A:$A,'Product Families'!$F:$F),"")</f>
        <v>90</v>
      </c>
      <c r="G923" s="7">
        <f t="array" ref="G923">IFERROR(XLOOKUP($C923,'Product Families'!$A:$A,'Product Families'!$G:$G),"")</f>
        <v>96</v>
      </c>
      <c r="J923" s="7" t="str">
        <f>IFERROR(ROUND(AVERAGEIF('Week 1 - Making'!$B:$B,'Product List'!$A923,'Week 1 - Making'!$P:$P),0),"")</f>
        <v/>
      </c>
      <c r="K923" s="7" t="str">
        <f>IFERROR(ROUND(AVERAGEIF('Week 2 - Making'!$B:$B,'Product List'!$A923,'Week 2 - Making'!$P:$P),0),"")</f>
        <v/>
      </c>
      <c r="L923" s="263" t="str">
        <f>IFERROR(ROUND(AVERAGEIF('Week 3 - Making'!$B:$B,'Product List'!$A923,'Week 3 - Making'!$P:$P),0),"")</f>
        <v/>
      </c>
      <c r="M923" s="7" t="str">
        <f>IFERROR(ROUND(AVERAGEIF('Week 4 - Making'!$B:$B,'Product List'!$A923,'Week 4 - Making'!$P:$P),0),"")</f>
        <v/>
      </c>
      <c r="N923" s="7" t="str">
        <f>IFERROR(ROUND(AVERAGEIF('Week 5 - Making'!$B:$B,'Product List'!$A923,'Week 5 - Making'!$P:$P),0),"")</f>
        <v/>
      </c>
      <c r="O923" s="7"/>
      <c r="P923" s="7">
        <f t="array" ref="P923">iferror(xlookup(C923,'Product Families'!A:A,'Product Families'!S:S),"")</f>
        <v>0</v>
      </c>
    </row>
    <row r="924" ht="14.25" customHeight="1">
      <c r="A924" s="122" t="s">
        <v>2617</v>
      </c>
      <c r="B924" s="270" t="s">
        <v>2618</v>
      </c>
      <c r="C924" s="122" t="s">
        <v>330</v>
      </c>
      <c r="D924" s="7">
        <f t="array" ref="D924">IFERROR(XLOOKUP($C924,'Product Families'!$A:$A,'Product Families'!$D:$D),"")</f>
        <v>81</v>
      </c>
      <c r="E924" s="7">
        <f t="array" ref="E924">IFERROR(XLOOKUP($C924,'Product Families'!$A:$A,'Product Families'!$E:$E),"")</f>
        <v>83</v>
      </c>
      <c r="F924" s="7">
        <f t="array" ref="F924">IFERROR(XLOOKUP($C924,'Product Families'!$A:$A,'Product Families'!$F:$F),"")</f>
        <v>90</v>
      </c>
      <c r="G924" s="7">
        <f t="array" ref="G924">IFERROR(XLOOKUP($C924,'Product Families'!$A:$A,'Product Families'!$G:$G),"")</f>
        <v>96</v>
      </c>
      <c r="J924" s="7" t="str">
        <f>IFERROR(ROUND(AVERAGEIF('Week 1 - Making'!$B:$B,'Product List'!$A924,'Week 1 - Making'!$P:$P),0),"")</f>
        <v/>
      </c>
      <c r="K924" s="7" t="str">
        <f>IFERROR(ROUND(AVERAGEIF('Week 2 - Making'!$B:$B,'Product List'!$A924,'Week 2 - Making'!$P:$P),0),"")</f>
        <v/>
      </c>
      <c r="L924" s="263" t="str">
        <f>IFERROR(ROUND(AVERAGEIF('Week 3 - Making'!$B:$B,'Product List'!$A924,'Week 3 - Making'!$P:$P),0),"")</f>
        <v/>
      </c>
      <c r="M924" s="7" t="str">
        <f>IFERROR(ROUND(AVERAGEIF('Week 4 - Making'!$B:$B,'Product List'!$A924,'Week 4 - Making'!$P:$P),0),"")</f>
        <v/>
      </c>
      <c r="N924" s="7" t="str">
        <f>IFERROR(ROUND(AVERAGEIF('Week 5 - Making'!$B:$B,'Product List'!$A924,'Week 5 - Making'!$P:$P),0),"")</f>
        <v/>
      </c>
      <c r="O924" s="7"/>
      <c r="P924" s="7">
        <f t="array" ref="P924">iferror(xlookup(C924,'Product Families'!A:A,'Product Families'!S:S),"")</f>
        <v>0</v>
      </c>
    </row>
    <row r="925" ht="14.25" customHeight="1">
      <c r="A925" s="122" t="s">
        <v>1613</v>
      </c>
      <c r="B925" s="270" t="s">
        <v>2619</v>
      </c>
      <c r="C925" s="122" t="s">
        <v>330</v>
      </c>
      <c r="D925" s="7">
        <f t="array" ref="D925">IFERROR(XLOOKUP($C925,'Product Families'!$A:$A,'Product Families'!$D:$D),"")</f>
        <v>81</v>
      </c>
      <c r="E925" s="7">
        <f t="array" ref="E925">IFERROR(XLOOKUP($C925,'Product Families'!$A:$A,'Product Families'!$E:$E),"")</f>
        <v>83</v>
      </c>
      <c r="F925" s="7">
        <f t="array" ref="F925">IFERROR(XLOOKUP($C925,'Product Families'!$A:$A,'Product Families'!$F:$F),"")</f>
        <v>90</v>
      </c>
      <c r="G925" s="7">
        <f t="array" ref="G925">IFERROR(XLOOKUP($C925,'Product Families'!$A:$A,'Product Families'!$G:$G),"")</f>
        <v>96</v>
      </c>
      <c r="J925" s="7">
        <f>IFERROR(ROUND(AVERAGEIF('Week 1 - Making'!$B:$B,'Product List'!$A925,'Week 1 - Making'!$P:$P),0),"")</f>
        <v>132</v>
      </c>
      <c r="K925" s="7" t="str">
        <f>IFERROR(ROUND(AVERAGEIF('Week 2 - Making'!$B:$B,'Product List'!$A925,'Week 2 - Making'!$P:$P),0),"")</f>
        <v/>
      </c>
      <c r="L925" s="263" t="str">
        <f>IFERROR(ROUND(AVERAGEIF('Week 3 - Making'!$B:$B,'Product List'!$A925,'Week 3 - Making'!$P:$P),0),"")</f>
        <v/>
      </c>
      <c r="M925" s="7" t="str">
        <f>IFERROR(ROUND(AVERAGEIF('Week 4 - Making'!$B:$B,'Product List'!$A925,'Week 4 - Making'!$P:$P),0),"")</f>
        <v/>
      </c>
      <c r="N925" s="7" t="str">
        <f>IFERROR(ROUND(AVERAGEIF('Week 5 - Making'!$B:$B,'Product List'!$A925,'Week 5 - Making'!$P:$P),0),"")</f>
        <v/>
      </c>
      <c r="O925" s="7"/>
      <c r="P925" s="7">
        <f t="array" ref="P925">iferror(xlookup(C925,'Product Families'!A:A,'Product Families'!S:S),"")</f>
        <v>0</v>
      </c>
    </row>
    <row r="926" ht="14.25" customHeight="1">
      <c r="A926" s="122" t="s">
        <v>2620</v>
      </c>
      <c r="B926" s="270" t="s">
        <v>2621</v>
      </c>
      <c r="C926" s="122" t="s">
        <v>330</v>
      </c>
      <c r="D926" s="7">
        <f t="array" ref="D926">IFERROR(XLOOKUP($C926,'Product Families'!$A:$A,'Product Families'!$D:$D),"")</f>
        <v>81</v>
      </c>
      <c r="E926" s="7">
        <f t="array" ref="E926">IFERROR(XLOOKUP($C926,'Product Families'!$A:$A,'Product Families'!$E:$E),"")</f>
        <v>83</v>
      </c>
      <c r="F926" s="7">
        <f t="array" ref="F926">IFERROR(XLOOKUP($C926,'Product Families'!$A:$A,'Product Families'!$F:$F),"")</f>
        <v>90</v>
      </c>
      <c r="G926" s="7">
        <f t="array" ref="G926">IFERROR(XLOOKUP($C926,'Product Families'!$A:$A,'Product Families'!$G:$G),"")</f>
        <v>96</v>
      </c>
      <c r="J926" s="7" t="str">
        <f>IFERROR(ROUND(AVERAGEIF('Week 1 - Making'!$B:$B,'Product List'!$A926,'Week 1 - Making'!$P:$P),0),"")</f>
        <v/>
      </c>
      <c r="K926" s="7" t="str">
        <f>IFERROR(ROUND(AVERAGEIF('Week 2 - Making'!$B:$B,'Product List'!$A926,'Week 2 - Making'!$P:$P),0),"")</f>
        <v/>
      </c>
      <c r="L926" s="263" t="str">
        <f>IFERROR(ROUND(AVERAGEIF('Week 3 - Making'!$B:$B,'Product List'!$A926,'Week 3 - Making'!$P:$P),0),"")</f>
        <v/>
      </c>
      <c r="M926" s="7" t="str">
        <f>IFERROR(ROUND(AVERAGEIF('Week 4 - Making'!$B:$B,'Product List'!$A926,'Week 4 - Making'!$P:$P),0),"")</f>
        <v/>
      </c>
      <c r="N926" s="7" t="str">
        <f>IFERROR(ROUND(AVERAGEIF('Week 5 - Making'!$B:$B,'Product List'!$A926,'Week 5 - Making'!$P:$P),0),"")</f>
        <v/>
      </c>
      <c r="O926" s="7"/>
      <c r="P926" s="7">
        <f t="array" ref="P926">iferror(xlookup(C926,'Product Families'!A:A,'Product Families'!S:S),"")</f>
        <v>0</v>
      </c>
    </row>
    <row r="927" ht="14.25" customHeight="1">
      <c r="A927" s="122" t="s">
        <v>2622</v>
      </c>
      <c r="B927" s="270" t="s">
        <v>2623</v>
      </c>
      <c r="C927" s="122" t="s">
        <v>330</v>
      </c>
      <c r="D927" s="7">
        <f t="array" ref="D927">IFERROR(XLOOKUP($C927,'Product Families'!$A:$A,'Product Families'!$D:$D),"")</f>
        <v>81</v>
      </c>
      <c r="E927" s="7">
        <f t="array" ref="E927">IFERROR(XLOOKUP($C927,'Product Families'!$A:$A,'Product Families'!$E:$E),"")</f>
        <v>83</v>
      </c>
      <c r="F927" s="7">
        <f t="array" ref="F927">IFERROR(XLOOKUP($C927,'Product Families'!$A:$A,'Product Families'!$F:$F),"")</f>
        <v>90</v>
      </c>
      <c r="G927" s="7">
        <f t="array" ref="G927">IFERROR(XLOOKUP($C927,'Product Families'!$A:$A,'Product Families'!$G:$G),"")</f>
        <v>96</v>
      </c>
      <c r="J927" s="7" t="str">
        <f>IFERROR(ROUND(AVERAGEIF('Week 1 - Making'!$B:$B,'Product List'!$A927,'Week 1 - Making'!$P:$P),0),"")</f>
        <v/>
      </c>
      <c r="K927" s="7" t="str">
        <f>IFERROR(ROUND(AVERAGEIF('Week 2 - Making'!$B:$B,'Product List'!$A927,'Week 2 - Making'!$P:$P),0),"")</f>
        <v/>
      </c>
      <c r="L927" s="263" t="str">
        <f>IFERROR(ROUND(AVERAGEIF('Week 3 - Making'!$B:$B,'Product List'!$A927,'Week 3 - Making'!$P:$P),0),"")</f>
        <v/>
      </c>
      <c r="M927" s="7" t="str">
        <f>IFERROR(ROUND(AVERAGEIF('Week 4 - Making'!$B:$B,'Product List'!$A927,'Week 4 - Making'!$P:$P),0),"")</f>
        <v/>
      </c>
      <c r="N927" s="7" t="str">
        <f>IFERROR(ROUND(AVERAGEIF('Week 5 - Making'!$B:$B,'Product List'!$A927,'Week 5 - Making'!$P:$P),0),"")</f>
        <v/>
      </c>
      <c r="O927" s="7"/>
      <c r="P927" s="7">
        <f t="array" ref="P927">iferror(xlookup(C927,'Product Families'!A:A,'Product Families'!S:S),"")</f>
        <v>0</v>
      </c>
    </row>
    <row r="928" ht="14.25" customHeight="1">
      <c r="A928" s="122" t="s">
        <v>2624</v>
      </c>
      <c r="B928" s="270" t="s">
        <v>2625</v>
      </c>
      <c r="C928" s="122" t="s">
        <v>330</v>
      </c>
      <c r="D928" s="7">
        <f t="array" ref="D928">IFERROR(XLOOKUP($C928,'Product Families'!$A:$A,'Product Families'!$D:$D),"")</f>
        <v>81</v>
      </c>
      <c r="E928" s="7">
        <f t="array" ref="E928">IFERROR(XLOOKUP($C928,'Product Families'!$A:$A,'Product Families'!$E:$E),"")</f>
        <v>83</v>
      </c>
      <c r="F928" s="7">
        <f t="array" ref="F928">IFERROR(XLOOKUP($C928,'Product Families'!$A:$A,'Product Families'!$F:$F),"")</f>
        <v>90</v>
      </c>
      <c r="G928" s="7">
        <f t="array" ref="G928">IFERROR(XLOOKUP($C928,'Product Families'!$A:$A,'Product Families'!$G:$G),"")</f>
        <v>96</v>
      </c>
      <c r="J928" s="7" t="str">
        <f>IFERROR(ROUND(AVERAGEIF('Week 1 - Making'!$B:$B,'Product List'!$A928,'Week 1 - Making'!$P:$P),0),"")</f>
        <v/>
      </c>
      <c r="K928" s="7" t="str">
        <f>IFERROR(ROUND(AVERAGEIF('Week 2 - Making'!$B:$B,'Product List'!$A928,'Week 2 - Making'!$P:$P),0),"")</f>
        <v/>
      </c>
      <c r="L928" s="263" t="str">
        <f>IFERROR(ROUND(AVERAGEIF('Week 3 - Making'!$B:$B,'Product List'!$A928,'Week 3 - Making'!$P:$P),0),"")</f>
        <v/>
      </c>
      <c r="M928" s="7" t="str">
        <f>IFERROR(ROUND(AVERAGEIF('Week 4 - Making'!$B:$B,'Product List'!$A928,'Week 4 - Making'!$P:$P),0),"")</f>
        <v/>
      </c>
      <c r="N928" s="7" t="str">
        <f>IFERROR(ROUND(AVERAGEIF('Week 5 - Making'!$B:$B,'Product List'!$A928,'Week 5 - Making'!$P:$P),0),"")</f>
        <v/>
      </c>
      <c r="O928" s="7"/>
      <c r="P928" s="7">
        <f t="array" ref="P928">iferror(xlookup(C928,'Product Families'!A:A,'Product Families'!S:S),"")</f>
        <v>0</v>
      </c>
    </row>
    <row r="929" ht="14.25" customHeight="1">
      <c r="A929" s="122" t="s">
        <v>2626</v>
      </c>
      <c r="B929" s="270" t="s">
        <v>2627</v>
      </c>
      <c r="C929" s="122" t="s">
        <v>330</v>
      </c>
      <c r="D929" s="7">
        <f t="array" ref="D929">IFERROR(XLOOKUP($C929,'Product Families'!$A:$A,'Product Families'!$D:$D),"")</f>
        <v>81</v>
      </c>
      <c r="E929" s="7">
        <f t="array" ref="E929">IFERROR(XLOOKUP($C929,'Product Families'!$A:$A,'Product Families'!$E:$E),"")</f>
        <v>83</v>
      </c>
      <c r="F929" s="7">
        <f t="array" ref="F929">IFERROR(XLOOKUP($C929,'Product Families'!$A:$A,'Product Families'!$F:$F),"")</f>
        <v>90</v>
      </c>
      <c r="G929" s="7">
        <f t="array" ref="G929">IFERROR(XLOOKUP($C929,'Product Families'!$A:$A,'Product Families'!$G:$G),"")</f>
        <v>96</v>
      </c>
      <c r="J929" s="7" t="str">
        <f>IFERROR(ROUND(AVERAGEIF('Week 1 - Making'!$B:$B,'Product List'!$A929,'Week 1 - Making'!$P:$P),0),"")</f>
        <v/>
      </c>
      <c r="K929" s="7" t="str">
        <f>IFERROR(ROUND(AVERAGEIF('Week 2 - Making'!$B:$B,'Product List'!$A929,'Week 2 - Making'!$P:$P),0),"")</f>
        <v/>
      </c>
      <c r="L929" s="263" t="str">
        <f>IFERROR(ROUND(AVERAGEIF('Week 3 - Making'!$B:$B,'Product List'!$A929,'Week 3 - Making'!$P:$P),0),"")</f>
        <v/>
      </c>
      <c r="M929" s="7" t="str">
        <f>IFERROR(ROUND(AVERAGEIF('Week 4 - Making'!$B:$B,'Product List'!$A929,'Week 4 - Making'!$P:$P),0),"")</f>
        <v/>
      </c>
      <c r="N929" s="7" t="str">
        <f>IFERROR(ROUND(AVERAGEIF('Week 5 - Making'!$B:$B,'Product List'!$A929,'Week 5 - Making'!$P:$P),0),"")</f>
        <v/>
      </c>
      <c r="O929" s="7"/>
      <c r="P929" s="7">
        <f t="array" ref="P929">iferror(xlookup(C929,'Product Families'!A:A,'Product Families'!S:S),"")</f>
        <v>0</v>
      </c>
    </row>
    <row r="930" ht="14.25" customHeight="1">
      <c r="A930" s="122" t="s">
        <v>2628</v>
      </c>
      <c r="B930" s="270" t="s">
        <v>2629</v>
      </c>
      <c r="C930" s="122" t="s">
        <v>330</v>
      </c>
      <c r="D930" s="7">
        <f t="array" ref="D930">IFERROR(XLOOKUP($C930,'Product Families'!$A:$A,'Product Families'!$D:$D),"")</f>
        <v>81</v>
      </c>
      <c r="E930" s="7">
        <f t="array" ref="E930">IFERROR(XLOOKUP($C930,'Product Families'!$A:$A,'Product Families'!$E:$E),"")</f>
        <v>83</v>
      </c>
      <c r="F930" s="7">
        <f t="array" ref="F930">IFERROR(XLOOKUP($C930,'Product Families'!$A:$A,'Product Families'!$F:$F),"")</f>
        <v>90</v>
      </c>
      <c r="G930" s="7">
        <f t="array" ref="G930">IFERROR(XLOOKUP($C930,'Product Families'!$A:$A,'Product Families'!$G:$G),"")</f>
        <v>96</v>
      </c>
      <c r="J930" s="7" t="str">
        <f>IFERROR(ROUND(AVERAGEIF('Week 1 - Making'!$B:$B,'Product List'!$A930,'Week 1 - Making'!$P:$P),0),"")</f>
        <v/>
      </c>
      <c r="K930" s="7" t="str">
        <f>IFERROR(ROUND(AVERAGEIF('Week 2 - Making'!$B:$B,'Product List'!$A930,'Week 2 - Making'!$P:$P),0),"")</f>
        <v/>
      </c>
      <c r="L930" s="263" t="str">
        <f>IFERROR(ROUND(AVERAGEIF('Week 3 - Making'!$B:$B,'Product List'!$A930,'Week 3 - Making'!$P:$P),0),"")</f>
        <v/>
      </c>
      <c r="M930" s="7" t="str">
        <f>IFERROR(ROUND(AVERAGEIF('Week 4 - Making'!$B:$B,'Product List'!$A930,'Week 4 - Making'!$P:$P),0),"")</f>
        <v/>
      </c>
      <c r="N930" s="7" t="str">
        <f>IFERROR(ROUND(AVERAGEIF('Week 5 - Making'!$B:$B,'Product List'!$A930,'Week 5 - Making'!$P:$P),0),"")</f>
        <v/>
      </c>
      <c r="O930" s="7"/>
      <c r="P930" s="7">
        <f t="array" ref="P930">iferror(xlookup(C930,'Product Families'!A:A,'Product Families'!S:S),"")</f>
        <v>0</v>
      </c>
    </row>
    <row r="931" ht="14.25" customHeight="1">
      <c r="A931" s="122" t="s">
        <v>2630</v>
      </c>
      <c r="B931" s="270" t="s">
        <v>2631</v>
      </c>
      <c r="C931" s="122" t="s">
        <v>330</v>
      </c>
      <c r="D931" s="7">
        <f t="array" ref="D931">IFERROR(XLOOKUP($C931,'Product Families'!$A:$A,'Product Families'!$D:$D),"")</f>
        <v>81</v>
      </c>
      <c r="E931" s="7">
        <f t="array" ref="E931">IFERROR(XLOOKUP($C931,'Product Families'!$A:$A,'Product Families'!$E:$E),"")</f>
        <v>83</v>
      </c>
      <c r="F931" s="7">
        <f t="array" ref="F931">IFERROR(XLOOKUP($C931,'Product Families'!$A:$A,'Product Families'!$F:$F),"")</f>
        <v>90</v>
      </c>
      <c r="G931" s="7">
        <f t="array" ref="G931">IFERROR(XLOOKUP($C931,'Product Families'!$A:$A,'Product Families'!$G:$G),"")</f>
        <v>96</v>
      </c>
      <c r="J931" s="7" t="str">
        <f>IFERROR(ROUND(AVERAGEIF('Week 1 - Making'!$B:$B,'Product List'!$A931,'Week 1 - Making'!$P:$P),0),"")</f>
        <v/>
      </c>
      <c r="K931" s="7" t="str">
        <f>IFERROR(ROUND(AVERAGEIF('Week 2 - Making'!$B:$B,'Product List'!$A931,'Week 2 - Making'!$P:$P),0),"")</f>
        <v/>
      </c>
      <c r="L931" s="263" t="str">
        <f>IFERROR(ROUND(AVERAGEIF('Week 3 - Making'!$B:$B,'Product List'!$A931,'Week 3 - Making'!$P:$P),0),"")</f>
        <v/>
      </c>
      <c r="M931" s="7" t="str">
        <f>IFERROR(ROUND(AVERAGEIF('Week 4 - Making'!$B:$B,'Product List'!$A931,'Week 4 - Making'!$P:$P),0),"")</f>
        <v/>
      </c>
      <c r="N931" s="7" t="str">
        <f>IFERROR(ROUND(AVERAGEIF('Week 5 - Making'!$B:$B,'Product List'!$A931,'Week 5 - Making'!$P:$P),0),"")</f>
        <v/>
      </c>
      <c r="O931" s="7"/>
      <c r="P931" s="7">
        <f t="array" ref="P931">iferror(xlookup(C931,'Product Families'!A:A,'Product Families'!S:S),"")</f>
        <v>0</v>
      </c>
    </row>
    <row r="932" ht="14.25" customHeight="1">
      <c r="A932" s="122" t="s">
        <v>2632</v>
      </c>
      <c r="B932" s="270" t="s">
        <v>2633</v>
      </c>
      <c r="C932" s="122" t="s">
        <v>330</v>
      </c>
      <c r="D932" s="7">
        <f t="array" ref="D932">IFERROR(XLOOKUP($C932,'Product Families'!$A:$A,'Product Families'!$D:$D),"")</f>
        <v>81</v>
      </c>
      <c r="E932" s="7">
        <f t="array" ref="E932">IFERROR(XLOOKUP($C932,'Product Families'!$A:$A,'Product Families'!$E:$E),"")</f>
        <v>83</v>
      </c>
      <c r="F932" s="7">
        <f t="array" ref="F932">IFERROR(XLOOKUP($C932,'Product Families'!$A:$A,'Product Families'!$F:$F),"")</f>
        <v>90</v>
      </c>
      <c r="G932" s="7">
        <f t="array" ref="G932">IFERROR(XLOOKUP($C932,'Product Families'!$A:$A,'Product Families'!$G:$G),"")</f>
        <v>96</v>
      </c>
      <c r="J932" s="7" t="str">
        <f>IFERROR(ROUND(AVERAGEIF('Week 1 - Making'!$B:$B,'Product List'!$A932,'Week 1 - Making'!$P:$P),0),"")</f>
        <v/>
      </c>
      <c r="K932" s="7" t="str">
        <f>IFERROR(ROUND(AVERAGEIF('Week 2 - Making'!$B:$B,'Product List'!$A932,'Week 2 - Making'!$P:$P),0),"")</f>
        <v/>
      </c>
      <c r="L932" s="263" t="str">
        <f>IFERROR(ROUND(AVERAGEIF('Week 3 - Making'!$B:$B,'Product List'!$A932,'Week 3 - Making'!$P:$P),0),"")</f>
        <v/>
      </c>
      <c r="M932" s="7" t="str">
        <f>IFERROR(ROUND(AVERAGEIF('Week 4 - Making'!$B:$B,'Product List'!$A932,'Week 4 - Making'!$P:$P),0),"")</f>
        <v/>
      </c>
      <c r="N932" s="7" t="str">
        <f>IFERROR(ROUND(AVERAGEIF('Week 5 - Making'!$B:$B,'Product List'!$A932,'Week 5 - Making'!$P:$P),0),"")</f>
        <v/>
      </c>
      <c r="O932" s="7"/>
      <c r="P932" s="7">
        <f t="array" ref="P932">iferror(xlookup(C932,'Product Families'!A:A,'Product Families'!S:S),"")</f>
        <v>0</v>
      </c>
    </row>
    <row r="933" ht="14.25" customHeight="1">
      <c r="A933" s="122" t="s">
        <v>2634</v>
      </c>
      <c r="B933" s="270" t="s">
        <v>2635</v>
      </c>
      <c r="C933" s="122" t="s">
        <v>330</v>
      </c>
      <c r="D933" s="7">
        <f t="array" ref="D933">IFERROR(XLOOKUP($C933,'Product Families'!$A:$A,'Product Families'!$D:$D),"")</f>
        <v>81</v>
      </c>
      <c r="E933" s="7">
        <f t="array" ref="E933">IFERROR(XLOOKUP($C933,'Product Families'!$A:$A,'Product Families'!$E:$E),"")</f>
        <v>83</v>
      </c>
      <c r="F933" s="7">
        <f t="array" ref="F933">IFERROR(XLOOKUP($C933,'Product Families'!$A:$A,'Product Families'!$F:$F),"")</f>
        <v>90</v>
      </c>
      <c r="G933" s="7">
        <f t="array" ref="G933">IFERROR(XLOOKUP($C933,'Product Families'!$A:$A,'Product Families'!$G:$G),"")</f>
        <v>96</v>
      </c>
      <c r="J933" s="7" t="str">
        <f>IFERROR(ROUND(AVERAGEIF('Week 1 - Making'!$B:$B,'Product List'!$A933,'Week 1 - Making'!$P:$P),0),"")</f>
        <v/>
      </c>
      <c r="K933" s="7" t="str">
        <f>IFERROR(ROUND(AVERAGEIF('Week 2 - Making'!$B:$B,'Product List'!$A933,'Week 2 - Making'!$P:$P),0),"")</f>
        <v/>
      </c>
      <c r="L933" s="263" t="str">
        <f>IFERROR(ROUND(AVERAGEIF('Week 3 - Making'!$B:$B,'Product List'!$A933,'Week 3 - Making'!$P:$P),0),"")</f>
        <v/>
      </c>
      <c r="M933" s="7" t="str">
        <f>IFERROR(ROUND(AVERAGEIF('Week 4 - Making'!$B:$B,'Product List'!$A933,'Week 4 - Making'!$P:$P),0),"")</f>
        <v/>
      </c>
      <c r="N933" s="7" t="str">
        <f>IFERROR(ROUND(AVERAGEIF('Week 5 - Making'!$B:$B,'Product List'!$A933,'Week 5 - Making'!$P:$P),0),"")</f>
        <v/>
      </c>
      <c r="O933" s="7"/>
      <c r="P933" s="7">
        <f t="array" ref="P933">iferror(xlookup(C933,'Product Families'!A:A,'Product Families'!S:S),"")</f>
        <v>0</v>
      </c>
    </row>
    <row r="934" ht="14.25" customHeight="1">
      <c r="A934" s="122" t="s">
        <v>2636</v>
      </c>
      <c r="B934" s="270" t="s">
        <v>2637</v>
      </c>
      <c r="C934" s="122" t="s">
        <v>330</v>
      </c>
      <c r="D934" s="7">
        <f t="array" ref="D934">IFERROR(XLOOKUP($C934,'Product Families'!$A:$A,'Product Families'!$D:$D),"")</f>
        <v>81</v>
      </c>
      <c r="E934" s="7">
        <f t="array" ref="E934">IFERROR(XLOOKUP($C934,'Product Families'!$A:$A,'Product Families'!$E:$E),"")</f>
        <v>83</v>
      </c>
      <c r="F934" s="7">
        <f t="array" ref="F934">IFERROR(XLOOKUP($C934,'Product Families'!$A:$A,'Product Families'!$F:$F),"")</f>
        <v>90</v>
      </c>
      <c r="G934" s="7">
        <f t="array" ref="G934">IFERROR(XLOOKUP($C934,'Product Families'!$A:$A,'Product Families'!$G:$G),"")</f>
        <v>96</v>
      </c>
      <c r="J934" s="7" t="str">
        <f>IFERROR(ROUND(AVERAGEIF('Week 1 - Making'!$B:$B,'Product List'!$A934,'Week 1 - Making'!$P:$P),0),"")</f>
        <v/>
      </c>
      <c r="K934" s="7" t="str">
        <f>IFERROR(ROUND(AVERAGEIF('Week 2 - Making'!$B:$B,'Product List'!$A934,'Week 2 - Making'!$P:$P),0),"")</f>
        <v/>
      </c>
      <c r="L934" s="263" t="str">
        <f>IFERROR(ROUND(AVERAGEIF('Week 3 - Making'!$B:$B,'Product List'!$A934,'Week 3 - Making'!$P:$P),0),"")</f>
        <v/>
      </c>
      <c r="M934" s="7" t="str">
        <f>IFERROR(ROUND(AVERAGEIF('Week 4 - Making'!$B:$B,'Product List'!$A934,'Week 4 - Making'!$P:$P),0),"")</f>
        <v/>
      </c>
      <c r="N934" s="7" t="str">
        <f>IFERROR(ROUND(AVERAGEIF('Week 5 - Making'!$B:$B,'Product List'!$A934,'Week 5 - Making'!$P:$P),0),"")</f>
        <v/>
      </c>
      <c r="O934" s="7"/>
      <c r="P934" s="7">
        <f t="array" ref="P934">iferror(xlookup(C934,'Product Families'!A:A,'Product Families'!S:S),"")</f>
        <v>0</v>
      </c>
    </row>
    <row r="935" ht="14.25" customHeight="1">
      <c r="A935" s="122" t="s">
        <v>1751</v>
      </c>
      <c r="B935" s="270" t="s">
        <v>2638</v>
      </c>
      <c r="C935" s="122" t="s">
        <v>330</v>
      </c>
      <c r="D935" s="7">
        <f t="array" ref="D935">IFERROR(XLOOKUP($C935,'Product Families'!$A:$A,'Product Families'!$D:$D),"")</f>
        <v>81</v>
      </c>
      <c r="E935" s="7">
        <f t="array" ref="E935">IFERROR(XLOOKUP($C935,'Product Families'!$A:$A,'Product Families'!$E:$E),"")</f>
        <v>83</v>
      </c>
      <c r="F935" s="7">
        <f t="array" ref="F935">IFERROR(XLOOKUP($C935,'Product Families'!$A:$A,'Product Families'!$F:$F),"")</f>
        <v>90</v>
      </c>
      <c r="G935" s="7">
        <f t="array" ref="G935">IFERROR(XLOOKUP($C935,'Product Families'!$A:$A,'Product Families'!$G:$G),"")</f>
        <v>96</v>
      </c>
      <c r="J935" s="7">
        <f>IFERROR(ROUND(AVERAGEIF('Week 1 - Making'!$B:$B,'Product List'!$A935,'Week 1 - Making'!$P:$P),0),"")</f>
        <v>93</v>
      </c>
      <c r="K935" s="7" t="str">
        <f>IFERROR(ROUND(AVERAGEIF('Week 2 - Making'!$B:$B,'Product List'!$A935,'Week 2 - Making'!$P:$P),0),"")</f>
        <v/>
      </c>
      <c r="L935" s="263" t="str">
        <f>IFERROR(ROUND(AVERAGEIF('Week 3 - Making'!$B:$B,'Product List'!$A935,'Week 3 - Making'!$P:$P),0),"")</f>
        <v/>
      </c>
      <c r="M935" s="7" t="str">
        <f>IFERROR(ROUND(AVERAGEIF('Week 4 - Making'!$B:$B,'Product List'!$A935,'Week 4 - Making'!$P:$P),0),"")</f>
        <v/>
      </c>
      <c r="N935" s="7" t="str">
        <f>IFERROR(ROUND(AVERAGEIF('Week 5 - Making'!$B:$B,'Product List'!$A935,'Week 5 - Making'!$P:$P),0),"")</f>
        <v/>
      </c>
      <c r="O935" s="7"/>
      <c r="P935" s="7">
        <f t="array" ref="P935">iferror(xlookup(C935,'Product Families'!A:A,'Product Families'!S:S),"")</f>
        <v>0</v>
      </c>
    </row>
    <row r="936" ht="14.25" customHeight="1">
      <c r="A936" s="122" t="s">
        <v>1727</v>
      </c>
      <c r="B936" s="270" t="s">
        <v>2639</v>
      </c>
      <c r="C936" s="122" t="s">
        <v>330</v>
      </c>
      <c r="D936" s="7">
        <f t="array" ref="D936">IFERROR(XLOOKUP($C936,'Product Families'!$A:$A,'Product Families'!$D:$D),"")</f>
        <v>81</v>
      </c>
      <c r="E936" s="7">
        <f t="array" ref="E936">IFERROR(XLOOKUP($C936,'Product Families'!$A:$A,'Product Families'!$E:$E),"")</f>
        <v>83</v>
      </c>
      <c r="F936" s="7">
        <f t="array" ref="F936">IFERROR(XLOOKUP($C936,'Product Families'!$A:$A,'Product Families'!$F:$F),"")</f>
        <v>90</v>
      </c>
      <c r="G936" s="7">
        <f t="array" ref="G936">IFERROR(XLOOKUP($C936,'Product Families'!$A:$A,'Product Families'!$G:$G),"")</f>
        <v>96</v>
      </c>
      <c r="J936" s="7" t="str">
        <f>IFERROR(ROUND(AVERAGEIF('Week 1 - Making'!$B:$B,'Product List'!$A936,'Week 1 - Making'!$P:$P),0),"")</f>
        <v/>
      </c>
      <c r="K936" s="7">
        <f>IFERROR(ROUND(AVERAGEIF('Week 2 - Making'!$B:$B,'Product List'!$A936,'Week 2 - Making'!$P:$P),0),"")</f>
        <v>90</v>
      </c>
      <c r="L936" s="263" t="str">
        <f>IFERROR(ROUND(AVERAGEIF('Week 3 - Making'!$B:$B,'Product List'!$A936,'Week 3 - Making'!$P:$P),0),"")</f>
        <v/>
      </c>
      <c r="M936" s="7" t="str">
        <f>IFERROR(ROUND(AVERAGEIF('Week 4 - Making'!$B:$B,'Product List'!$A936,'Week 4 - Making'!$P:$P),0),"")</f>
        <v/>
      </c>
      <c r="N936" s="7" t="str">
        <f>IFERROR(ROUND(AVERAGEIF('Week 5 - Making'!$B:$B,'Product List'!$A936,'Week 5 - Making'!$P:$P),0),"")</f>
        <v/>
      </c>
      <c r="O936" s="7"/>
      <c r="P936" s="7">
        <f t="array" ref="P936">iferror(xlookup(C936,'Product Families'!A:A,'Product Families'!S:S),"")</f>
        <v>0</v>
      </c>
    </row>
    <row r="937" ht="14.25" customHeight="1">
      <c r="A937" s="122" t="s">
        <v>1746</v>
      </c>
      <c r="B937" s="270" t="s">
        <v>2640</v>
      </c>
      <c r="C937" s="122" t="s">
        <v>330</v>
      </c>
      <c r="D937" s="7">
        <f t="array" ref="D937">IFERROR(XLOOKUP($C937,'Product Families'!$A:$A,'Product Families'!$D:$D),"")</f>
        <v>81</v>
      </c>
      <c r="E937" s="7">
        <f t="array" ref="E937">IFERROR(XLOOKUP($C937,'Product Families'!$A:$A,'Product Families'!$E:$E),"")</f>
        <v>83</v>
      </c>
      <c r="F937" s="7">
        <f t="array" ref="F937">IFERROR(XLOOKUP($C937,'Product Families'!$A:$A,'Product Families'!$F:$F),"")</f>
        <v>90</v>
      </c>
      <c r="G937" s="7">
        <f t="array" ref="G937">IFERROR(XLOOKUP($C937,'Product Families'!$A:$A,'Product Families'!$G:$G),"")</f>
        <v>96</v>
      </c>
      <c r="J937" s="7">
        <f>IFERROR(ROUND(AVERAGEIF('Week 1 - Making'!$B:$B,'Product List'!$A937,'Week 1 - Making'!$P:$P),0),"")</f>
        <v>98</v>
      </c>
      <c r="K937" s="7" t="str">
        <f>IFERROR(ROUND(AVERAGEIF('Week 2 - Making'!$B:$B,'Product List'!$A937,'Week 2 - Making'!$P:$P),0),"")</f>
        <v/>
      </c>
      <c r="L937" s="263" t="str">
        <f>IFERROR(ROUND(AVERAGEIF('Week 3 - Making'!$B:$B,'Product List'!$A937,'Week 3 - Making'!$P:$P),0),"")</f>
        <v/>
      </c>
      <c r="M937" s="7" t="str">
        <f>IFERROR(ROUND(AVERAGEIF('Week 4 - Making'!$B:$B,'Product List'!$A937,'Week 4 - Making'!$P:$P),0),"")</f>
        <v/>
      </c>
      <c r="N937" s="7" t="str">
        <f>IFERROR(ROUND(AVERAGEIF('Week 5 - Making'!$B:$B,'Product List'!$A937,'Week 5 - Making'!$P:$P),0),"")</f>
        <v/>
      </c>
      <c r="O937" s="7"/>
      <c r="P937" s="7">
        <f t="array" ref="P937">iferror(xlookup(C937,'Product Families'!A:A,'Product Families'!S:S),"")</f>
        <v>0</v>
      </c>
    </row>
    <row r="938" ht="14.25" customHeight="1">
      <c r="A938" s="122" t="s">
        <v>2641</v>
      </c>
      <c r="B938" s="270" t="s">
        <v>2642</v>
      </c>
      <c r="C938" s="122" t="s">
        <v>330</v>
      </c>
      <c r="D938" s="7">
        <f t="array" ref="D938">IFERROR(XLOOKUP($C938,'Product Families'!$A:$A,'Product Families'!$D:$D),"")</f>
        <v>81</v>
      </c>
      <c r="E938" s="7">
        <f t="array" ref="E938">IFERROR(XLOOKUP($C938,'Product Families'!$A:$A,'Product Families'!$E:$E),"")</f>
        <v>83</v>
      </c>
      <c r="F938" s="7">
        <f t="array" ref="F938">IFERROR(XLOOKUP($C938,'Product Families'!$A:$A,'Product Families'!$F:$F),"")</f>
        <v>90</v>
      </c>
      <c r="G938" s="7">
        <f t="array" ref="G938">IFERROR(XLOOKUP($C938,'Product Families'!$A:$A,'Product Families'!$G:$G),"")</f>
        <v>96</v>
      </c>
      <c r="J938" s="7" t="str">
        <f>IFERROR(ROUND(AVERAGEIF('Week 1 - Making'!$B:$B,'Product List'!$A938,'Week 1 - Making'!$P:$P),0),"")</f>
        <v/>
      </c>
      <c r="K938" s="7" t="str">
        <f>IFERROR(ROUND(AVERAGEIF('Week 2 - Making'!$B:$B,'Product List'!$A938,'Week 2 - Making'!$P:$P),0),"")</f>
        <v/>
      </c>
      <c r="L938" s="263" t="str">
        <f>IFERROR(ROUND(AVERAGEIF('Week 3 - Making'!$B:$B,'Product List'!$A938,'Week 3 - Making'!$P:$P),0),"")</f>
        <v/>
      </c>
      <c r="M938" s="7" t="str">
        <f>IFERROR(ROUND(AVERAGEIF('Week 4 - Making'!$B:$B,'Product List'!$A938,'Week 4 - Making'!$P:$P),0),"")</f>
        <v/>
      </c>
      <c r="N938" s="7" t="str">
        <f>IFERROR(ROUND(AVERAGEIF('Week 5 - Making'!$B:$B,'Product List'!$A938,'Week 5 - Making'!$P:$P),0),"")</f>
        <v/>
      </c>
      <c r="O938" s="7"/>
      <c r="P938" s="7">
        <f t="array" ref="P938">iferror(xlookup(C938,'Product Families'!A:A,'Product Families'!S:S),"")</f>
        <v>0</v>
      </c>
    </row>
    <row r="939" ht="14.25" customHeight="1">
      <c r="A939" s="122" t="s">
        <v>1860</v>
      </c>
      <c r="B939" s="270" t="s">
        <v>2643</v>
      </c>
      <c r="C939" s="122" t="s">
        <v>330</v>
      </c>
      <c r="D939" s="7">
        <f t="array" ref="D939">IFERROR(XLOOKUP($C939,'Product Families'!$A:$A,'Product Families'!$D:$D),"")</f>
        <v>81</v>
      </c>
      <c r="E939" s="7">
        <f t="array" ref="E939">IFERROR(XLOOKUP($C939,'Product Families'!$A:$A,'Product Families'!$E:$E),"")</f>
        <v>83</v>
      </c>
      <c r="F939" s="7">
        <f t="array" ref="F939">IFERROR(XLOOKUP($C939,'Product Families'!$A:$A,'Product Families'!$F:$F),"")</f>
        <v>90</v>
      </c>
      <c r="G939" s="7">
        <f t="array" ref="G939">IFERROR(XLOOKUP($C939,'Product Families'!$A:$A,'Product Families'!$G:$G),"")</f>
        <v>96</v>
      </c>
      <c r="J939" s="7">
        <f>IFERROR(ROUND(AVERAGEIF('Week 1 - Making'!$B:$B,'Product List'!$A939,'Week 1 - Making'!$P:$P),0),"")</f>
        <v>97</v>
      </c>
      <c r="K939" s="7" t="str">
        <f>IFERROR(ROUND(AVERAGEIF('Week 2 - Making'!$B:$B,'Product List'!$A939,'Week 2 - Making'!$P:$P),0),"")</f>
        <v/>
      </c>
      <c r="L939" s="263" t="str">
        <f>IFERROR(ROUND(AVERAGEIF('Week 3 - Making'!$B:$B,'Product List'!$A939,'Week 3 - Making'!$P:$P),0),"")</f>
        <v/>
      </c>
      <c r="M939" s="7" t="str">
        <f>IFERROR(ROUND(AVERAGEIF('Week 4 - Making'!$B:$B,'Product List'!$A939,'Week 4 - Making'!$P:$P),0),"")</f>
        <v/>
      </c>
      <c r="N939" s="7" t="str">
        <f>IFERROR(ROUND(AVERAGEIF('Week 5 - Making'!$B:$B,'Product List'!$A939,'Week 5 - Making'!$P:$P),0),"")</f>
        <v/>
      </c>
      <c r="O939" s="7"/>
      <c r="P939" s="7">
        <f t="array" ref="P939">iferror(xlookup(C939,'Product Families'!A:A,'Product Families'!S:S),"")</f>
        <v>0</v>
      </c>
    </row>
    <row r="940" ht="14.25" customHeight="1">
      <c r="A940" s="122" t="s">
        <v>1732</v>
      </c>
      <c r="B940" s="270" t="s">
        <v>2644</v>
      </c>
      <c r="C940" s="122" t="s">
        <v>330</v>
      </c>
      <c r="D940" s="7">
        <f t="array" ref="D940">IFERROR(XLOOKUP($C940,'Product Families'!$A:$A,'Product Families'!$D:$D),"")</f>
        <v>81</v>
      </c>
      <c r="E940" s="7">
        <f t="array" ref="E940">IFERROR(XLOOKUP($C940,'Product Families'!$A:$A,'Product Families'!$E:$E),"")</f>
        <v>83</v>
      </c>
      <c r="F940" s="7">
        <f t="array" ref="F940">IFERROR(XLOOKUP($C940,'Product Families'!$A:$A,'Product Families'!$F:$F),"")</f>
        <v>90</v>
      </c>
      <c r="G940" s="7">
        <f t="array" ref="G940">IFERROR(XLOOKUP($C940,'Product Families'!$A:$A,'Product Families'!$G:$G),"")</f>
        <v>96</v>
      </c>
      <c r="J940" s="7">
        <f>IFERROR(ROUND(AVERAGEIF('Week 1 - Making'!$B:$B,'Product List'!$A940,'Week 1 - Making'!$P:$P),0),"")</f>
        <v>87</v>
      </c>
      <c r="K940" s="7">
        <f>IFERROR(ROUND(AVERAGEIF('Week 2 - Making'!$B:$B,'Product List'!$A940,'Week 2 - Making'!$P:$P),0),"")</f>
        <v>103</v>
      </c>
      <c r="L940" s="263" t="str">
        <f>IFERROR(ROUND(AVERAGEIF('Week 3 - Making'!$B:$B,'Product List'!$A940,'Week 3 - Making'!$P:$P),0),"")</f>
        <v/>
      </c>
      <c r="M940" s="7" t="str">
        <f>IFERROR(ROUND(AVERAGEIF('Week 4 - Making'!$B:$B,'Product List'!$A940,'Week 4 - Making'!$P:$P),0),"")</f>
        <v/>
      </c>
      <c r="N940" s="7" t="str">
        <f>IFERROR(ROUND(AVERAGEIF('Week 5 - Making'!$B:$B,'Product List'!$A940,'Week 5 - Making'!$P:$P),0),"")</f>
        <v/>
      </c>
      <c r="O940" s="7"/>
      <c r="P940" s="7">
        <f t="array" ref="P940">iferror(xlookup(C940,'Product Families'!A:A,'Product Families'!S:S),"")</f>
        <v>0</v>
      </c>
    </row>
    <row r="941" ht="14.25" customHeight="1">
      <c r="A941" s="122" t="s">
        <v>1616</v>
      </c>
      <c r="B941" s="270" t="s">
        <v>2645</v>
      </c>
      <c r="C941" s="122" t="s">
        <v>330</v>
      </c>
      <c r="D941" s="7">
        <f t="array" ref="D941">IFERROR(XLOOKUP($C941,'Product Families'!$A:$A,'Product Families'!$D:$D),"")</f>
        <v>81</v>
      </c>
      <c r="E941" s="7">
        <f t="array" ref="E941">IFERROR(XLOOKUP($C941,'Product Families'!$A:$A,'Product Families'!$E:$E),"")</f>
        <v>83</v>
      </c>
      <c r="F941" s="7">
        <f t="array" ref="F941">IFERROR(XLOOKUP($C941,'Product Families'!$A:$A,'Product Families'!$F:$F),"")</f>
        <v>90</v>
      </c>
      <c r="G941" s="7">
        <f t="array" ref="G941">IFERROR(XLOOKUP($C941,'Product Families'!$A:$A,'Product Families'!$G:$G),"")</f>
        <v>96</v>
      </c>
      <c r="J941" s="7">
        <f>IFERROR(ROUND(AVERAGEIF('Week 1 - Making'!$B:$B,'Product List'!$A941,'Week 1 - Making'!$P:$P),0),"")</f>
        <v>96</v>
      </c>
      <c r="K941" s="7" t="str">
        <f>IFERROR(ROUND(AVERAGEIF('Week 2 - Making'!$B:$B,'Product List'!$A941,'Week 2 - Making'!$P:$P),0),"")</f>
        <v/>
      </c>
      <c r="L941" s="263" t="str">
        <f>IFERROR(ROUND(AVERAGEIF('Week 3 - Making'!$B:$B,'Product List'!$A941,'Week 3 - Making'!$P:$P),0),"")</f>
        <v/>
      </c>
      <c r="M941" s="7" t="str">
        <f>IFERROR(ROUND(AVERAGEIF('Week 4 - Making'!$B:$B,'Product List'!$A941,'Week 4 - Making'!$P:$P),0),"")</f>
        <v/>
      </c>
      <c r="N941" s="7" t="str">
        <f>IFERROR(ROUND(AVERAGEIF('Week 5 - Making'!$B:$B,'Product List'!$A941,'Week 5 - Making'!$P:$P),0),"")</f>
        <v/>
      </c>
      <c r="O941" s="7"/>
      <c r="P941" s="7">
        <f t="array" ref="P941">iferror(xlookup(C941,'Product Families'!A:A,'Product Families'!S:S),"")</f>
        <v>0</v>
      </c>
    </row>
    <row r="942" ht="14.25" customHeight="1">
      <c r="A942" s="122" t="s">
        <v>2646</v>
      </c>
      <c r="B942" s="270" t="s">
        <v>2647</v>
      </c>
      <c r="C942" s="122" t="s">
        <v>330</v>
      </c>
      <c r="D942" s="7">
        <f t="array" ref="D942">IFERROR(XLOOKUP($C942,'Product Families'!$A:$A,'Product Families'!$D:$D),"")</f>
        <v>81</v>
      </c>
      <c r="E942" s="7">
        <f t="array" ref="E942">IFERROR(XLOOKUP($C942,'Product Families'!$A:$A,'Product Families'!$E:$E),"")</f>
        <v>83</v>
      </c>
      <c r="F942" s="7">
        <f t="array" ref="F942">IFERROR(XLOOKUP($C942,'Product Families'!$A:$A,'Product Families'!$F:$F),"")</f>
        <v>90</v>
      </c>
      <c r="G942" s="7">
        <f t="array" ref="G942">IFERROR(XLOOKUP($C942,'Product Families'!$A:$A,'Product Families'!$G:$G),"")</f>
        <v>96</v>
      </c>
      <c r="J942" s="7" t="str">
        <f>IFERROR(ROUND(AVERAGEIF('Week 1 - Making'!$B:$B,'Product List'!$A942,'Week 1 - Making'!$P:$P),0),"")</f>
        <v/>
      </c>
      <c r="K942" s="7" t="str">
        <f>IFERROR(ROUND(AVERAGEIF('Week 2 - Making'!$B:$B,'Product List'!$A942,'Week 2 - Making'!$P:$P),0),"")</f>
        <v/>
      </c>
      <c r="L942" s="263" t="str">
        <f>IFERROR(ROUND(AVERAGEIF('Week 3 - Making'!$B:$B,'Product List'!$A942,'Week 3 - Making'!$P:$P),0),"")</f>
        <v/>
      </c>
      <c r="M942" s="7" t="str">
        <f>IFERROR(ROUND(AVERAGEIF('Week 4 - Making'!$B:$B,'Product List'!$A942,'Week 4 - Making'!$P:$P),0),"")</f>
        <v/>
      </c>
      <c r="N942" s="7" t="str">
        <f>IFERROR(ROUND(AVERAGEIF('Week 5 - Making'!$B:$B,'Product List'!$A942,'Week 5 - Making'!$P:$P),0),"")</f>
        <v/>
      </c>
      <c r="O942" s="7"/>
      <c r="P942" s="7">
        <f t="array" ref="P942">iferror(xlookup(C942,'Product Families'!A:A,'Product Families'!S:S),"")</f>
        <v>0</v>
      </c>
    </row>
    <row r="943" ht="14.25" customHeight="1">
      <c r="A943" s="122" t="s">
        <v>1720</v>
      </c>
      <c r="B943" s="270" t="s">
        <v>2648</v>
      </c>
      <c r="C943" s="122" t="s">
        <v>330</v>
      </c>
      <c r="D943" s="7">
        <f t="array" ref="D943">IFERROR(XLOOKUP($C943,'Product Families'!$A:$A,'Product Families'!$D:$D),"")</f>
        <v>81</v>
      </c>
      <c r="E943" s="7">
        <f t="array" ref="E943">IFERROR(XLOOKUP($C943,'Product Families'!$A:$A,'Product Families'!$E:$E),"")</f>
        <v>83</v>
      </c>
      <c r="F943" s="7">
        <f t="array" ref="F943">IFERROR(XLOOKUP($C943,'Product Families'!$A:$A,'Product Families'!$F:$F),"")</f>
        <v>90</v>
      </c>
      <c r="G943" s="7">
        <f t="array" ref="G943">IFERROR(XLOOKUP($C943,'Product Families'!$A:$A,'Product Families'!$G:$G),"")</f>
        <v>96</v>
      </c>
      <c r="J943" s="7" t="str">
        <f>IFERROR(ROUND(AVERAGEIF('Week 1 - Making'!$B:$B,'Product List'!$A943,'Week 1 - Making'!$P:$P),0),"")</f>
        <v/>
      </c>
      <c r="K943" s="7">
        <f>IFERROR(ROUND(AVERAGEIF('Week 2 - Making'!$B:$B,'Product List'!$A943,'Week 2 - Making'!$P:$P),0),"")</f>
        <v>90</v>
      </c>
      <c r="L943" s="263" t="str">
        <f>IFERROR(ROUND(AVERAGEIF('Week 3 - Making'!$B:$B,'Product List'!$A943,'Week 3 - Making'!$P:$P),0),"")</f>
        <v/>
      </c>
      <c r="M943" s="7" t="str">
        <f>IFERROR(ROUND(AVERAGEIF('Week 4 - Making'!$B:$B,'Product List'!$A943,'Week 4 - Making'!$P:$P),0),"")</f>
        <v/>
      </c>
      <c r="N943" s="7" t="str">
        <f>IFERROR(ROUND(AVERAGEIF('Week 5 - Making'!$B:$B,'Product List'!$A943,'Week 5 - Making'!$P:$P),0),"")</f>
        <v/>
      </c>
      <c r="O943" s="7"/>
      <c r="P943" s="7">
        <f t="array" ref="P943">iferror(xlookup(C943,'Product Families'!A:A,'Product Families'!S:S),"")</f>
        <v>0</v>
      </c>
    </row>
    <row r="944" ht="14.25" customHeight="1">
      <c r="A944" s="122" t="s">
        <v>2649</v>
      </c>
      <c r="B944" s="270" t="s">
        <v>2650</v>
      </c>
      <c r="C944" s="122" t="s">
        <v>330</v>
      </c>
      <c r="D944" s="7">
        <f t="array" ref="D944">IFERROR(XLOOKUP($C944,'Product Families'!$A:$A,'Product Families'!$D:$D),"")</f>
        <v>81</v>
      </c>
      <c r="E944" s="7">
        <f t="array" ref="E944">IFERROR(XLOOKUP($C944,'Product Families'!$A:$A,'Product Families'!$E:$E),"")</f>
        <v>83</v>
      </c>
      <c r="F944" s="7">
        <f t="array" ref="F944">IFERROR(XLOOKUP($C944,'Product Families'!$A:$A,'Product Families'!$F:$F),"")</f>
        <v>90</v>
      </c>
      <c r="G944" s="7">
        <f t="array" ref="G944">IFERROR(XLOOKUP($C944,'Product Families'!$A:$A,'Product Families'!$G:$G),"")</f>
        <v>96</v>
      </c>
      <c r="J944" s="7" t="str">
        <f>IFERROR(ROUND(AVERAGEIF('Week 1 - Making'!$B:$B,'Product List'!$A944,'Week 1 - Making'!$P:$P),0),"")</f>
        <v/>
      </c>
      <c r="K944" s="7" t="str">
        <f>IFERROR(ROUND(AVERAGEIF('Week 2 - Making'!$B:$B,'Product List'!$A944,'Week 2 - Making'!$P:$P),0),"")</f>
        <v/>
      </c>
      <c r="L944" s="263" t="str">
        <f>IFERROR(ROUND(AVERAGEIF('Week 3 - Making'!$B:$B,'Product List'!$A944,'Week 3 - Making'!$P:$P),0),"")</f>
        <v/>
      </c>
      <c r="M944" s="7" t="str">
        <f>IFERROR(ROUND(AVERAGEIF('Week 4 - Making'!$B:$B,'Product List'!$A944,'Week 4 - Making'!$P:$P),0),"")</f>
        <v/>
      </c>
      <c r="N944" s="7" t="str">
        <f>IFERROR(ROUND(AVERAGEIF('Week 5 - Making'!$B:$B,'Product List'!$A944,'Week 5 - Making'!$P:$P),0),"")</f>
        <v/>
      </c>
      <c r="O944" s="7"/>
      <c r="P944" s="7">
        <f t="array" ref="P944">iferror(xlookup(C944,'Product Families'!A:A,'Product Families'!S:S),"")</f>
        <v>0</v>
      </c>
    </row>
    <row r="945" ht="14.25" customHeight="1">
      <c r="A945" s="122" t="s">
        <v>2651</v>
      </c>
      <c r="B945" s="270" t="s">
        <v>2652</v>
      </c>
      <c r="C945" s="122" t="s">
        <v>330</v>
      </c>
      <c r="D945" s="7">
        <f t="array" ref="D945">IFERROR(XLOOKUP($C945,'Product Families'!$A:$A,'Product Families'!$D:$D),"")</f>
        <v>81</v>
      </c>
      <c r="E945" s="7">
        <f t="array" ref="E945">IFERROR(XLOOKUP($C945,'Product Families'!$A:$A,'Product Families'!$E:$E),"")</f>
        <v>83</v>
      </c>
      <c r="F945" s="7">
        <f t="array" ref="F945">IFERROR(XLOOKUP($C945,'Product Families'!$A:$A,'Product Families'!$F:$F),"")</f>
        <v>90</v>
      </c>
      <c r="G945" s="7">
        <f t="array" ref="G945">IFERROR(XLOOKUP($C945,'Product Families'!$A:$A,'Product Families'!$G:$G),"")</f>
        <v>96</v>
      </c>
      <c r="J945" s="7" t="str">
        <f>IFERROR(ROUND(AVERAGEIF('Week 1 - Making'!$B:$B,'Product List'!$A945,'Week 1 - Making'!$P:$P),0),"")</f>
        <v/>
      </c>
      <c r="K945" s="7" t="str">
        <f>IFERROR(ROUND(AVERAGEIF('Week 2 - Making'!$B:$B,'Product List'!$A945,'Week 2 - Making'!$P:$P),0),"")</f>
        <v/>
      </c>
      <c r="L945" s="263" t="str">
        <f>IFERROR(ROUND(AVERAGEIF('Week 3 - Making'!$B:$B,'Product List'!$A945,'Week 3 - Making'!$P:$P),0),"")</f>
        <v/>
      </c>
      <c r="M945" s="7" t="str">
        <f>IFERROR(ROUND(AVERAGEIF('Week 4 - Making'!$B:$B,'Product List'!$A945,'Week 4 - Making'!$P:$P),0),"")</f>
        <v/>
      </c>
      <c r="N945" s="7" t="str">
        <f>IFERROR(ROUND(AVERAGEIF('Week 5 - Making'!$B:$B,'Product List'!$A945,'Week 5 - Making'!$P:$P),0),"")</f>
        <v/>
      </c>
      <c r="O945" s="7"/>
      <c r="P945" s="7">
        <f t="array" ref="P945">iferror(xlookup(C945,'Product Families'!A:A,'Product Families'!S:S),"")</f>
        <v>0</v>
      </c>
    </row>
    <row r="946" ht="14.25" customHeight="1">
      <c r="A946" s="122" t="s">
        <v>2653</v>
      </c>
      <c r="B946" s="270" t="s">
        <v>2654</v>
      </c>
      <c r="C946" s="122" t="s">
        <v>330</v>
      </c>
      <c r="D946" s="7">
        <f t="array" ref="D946">IFERROR(XLOOKUP($C946,'Product Families'!$A:$A,'Product Families'!$D:$D),"")</f>
        <v>81</v>
      </c>
      <c r="E946" s="7">
        <f t="array" ref="E946">IFERROR(XLOOKUP($C946,'Product Families'!$A:$A,'Product Families'!$E:$E),"")</f>
        <v>83</v>
      </c>
      <c r="F946" s="7">
        <f t="array" ref="F946">IFERROR(XLOOKUP($C946,'Product Families'!$A:$A,'Product Families'!$F:$F),"")</f>
        <v>90</v>
      </c>
      <c r="G946" s="7">
        <f t="array" ref="G946">IFERROR(XLOOKUP($C946,'Product Families'!$A:$A,'Product Families'!$G:$G),"")</f>
        <v>96</v>
      </c>
      <c r="J946" s="7" t="str">
        <f>IFERROR(ROUND(AVERAGEIF('Week 1 - Making'!$B:$B,'Product List'!$A946,'Week 1 - Making'!$P:$P),0),"")</f>
        <v/>
      </c>
      <c r="K946" s="7" t="str">
        <f>IFERROR(ROUND(AVERAGEIF('Week 2 - Making'!$B:$B,'Product List'!$A946,'Week 2 - Making'!$P:$P),0),"")</f>
        <v/>
      </c>
      <c r="L946" s="263" t="str">
        <f>IFERROR(ROUND(AVERAGEIF('Week 3 - Making'!$B:$B,'Product List'!$A946,'Week 3 - Making'!$P:$P),0),"")</f>
        <v/>
      </c>
      <c r="M946" s="7" t="str">
        <f>IFERROR(ROUND(AVERAGEIF('Week 4 - Making'!$B:$B,'Product List'!$A946,'Week 4 - Making'!$P:$P),0),"")</f>
        <v/>
      </c>
      <c r="N946" s="7" t="str">
        <f>IFERROR(ROUND(AVERAGEIF('Week 5 - Making'!$B:$B,'Product List'!$A946,'Week 5 - Making'!$P:$P),0),"")</f>
        <v/>
      </c>
      <c r="O946" s="7"/>
      <c r="P946" s="7">
        <f t="array" ref="P946">iferror(xlookup(C946,'Product Families'!A:A,'Product Families'!S:S),"")</f>
        <v>0</v>
      </c>
    </row>
    <row r="947" ht="14.25" customHeight="1">
      <c r="A947" s="122" t="s">
        <v>1730</v>
      </c>
      <c r="B947" s="270" t="s">
        <v>2655</v>
      </c>
      <c r="C947" s="122" t="s">
        <v>330</v>
      </c>
      <c r="D947" s="7">
        <f t="array" ref="D947">IFERROR(XLOOKUP($C947,'Product Families'!$A:$A,'Product Families'!$D:$D),"")</f>
        <v>81</v>
      </c>
      <c r="E947" s="7">
        <f t="array" ref="E947">IFERROR(XLOOKUP($C947,'Product Families'!$A:$A,'Product Families'!$E:$E),"")</f>
        <v>83</v>
      </c>
      <c r="F947" s="7">
        <f t="array" ref="F947">IFERROR(XLOOKUP($C947,'Product Families'!$A:$A,'Product Families'!$F:$F),"")</f>
        <v>90</v>
      </c>
      <c r="G947" s="7">
        <f t="array" ref="G947">IFERROR(XLOOKUP($C947,'Product Families'!$A:$A,'Product Families'!$G:$G),"")</f>
        <v>96</v>
      </c>
      <c r="J947" s="7" t="str">
        <f>IFERROR(ROUND(AVERAGEIF('Week 1 - Making'!$B:$B,'Product List'!$A947,'Week 1 - Making'!$P:$P),0),"")</f>
        <v/>
      </c>
      <c r="K947" s="7">
        <f>IFERROR(ROUND(AVERAGEIF('Week 2 - Making'!$B:$B,'Product List'!$A947,'Week 2 - Making'!$P:$P),0),"")</f>
        <v>90</v>
      </c>
      <c r="L947" s="263" t="str">
        <f>IFERROR(ROUND(AVERAGEIF('Week 3 - Making'!$B:$B,'Product List'!$A947,'Week 3 - Making'!$P:$P),0),"")</f>
        <v/>
      </c>
      <c r="M947" s="7" t="str">
        <f>IFERROR(ROUND(AVERAGEIF('Week 4 - Making'!$B:$B,'Product List'!$A947,'Week 4 - Making'!$P:$P),0),"")</f>
        <v/>
      </c>
      <c r="N947" s="7" t="str">
        <f>IFERROR(ROUND(AVERAGEIF('Week 5 - Making'!$B:$B,'Product List'!$A947,'Week 5 - Making'!$P:$P),0),"")</f>
        <v/>
      </c>
      <c r="O947" s="7"/>
      <c r="P947" s="7">
        <f t="array" ref="P947">iferror(xlookup(C947,'Product Families'!A:A,'Product Families'!S:S),"")</f>
        <v>0</v>
      </c>
    </row>
    <row r="948" ht="14.25" customHeight="1">
      <c r="A948" s="122" t="s">
        <v>2656</v>
      </c>
      <c r="B948" s="270" t="s">
        <v>2657</v>
      </c>
      <c r="C948" s="122" t="s">
        <v>330</v>
      </c>
      <c r="D948" s="7">
        <f t="array" ref="D948">IFERROR(XLOOKUP($C948,'Product Families'!$A:$A,'Product Families'!$D:$D),"")</f>
        <v>81</v>
      </c>
      <c r="E948" s="7">
        <f t="array" ref="E948">IFERROR(XLOOKUP($C948,'Product Families'!$A:$A,'Product Families'!$E:$E),"")</f>
        <v>83</v>
      </c>
      <c r="F948" s="7">
        <f t="array" ref="F948">IFERROR(XLOOKUP($C948,'Product Families'!$A:$A,'Product Families'!$F:$F),"")</f>
        <v>90</v>
      </c>
      <c r="G948" s="7">
        <f t="array" ref="G948">IFERROR(XLOOKUP($C948,'Product Families'!$A:$A,'Product Families'!$G:$G),"")</f>
        <v>96</v>
      </c>
      <c r="J948" s="7" t="str">
        <f>IFERROR(ROUND(AVERAGEIF('Week 1 - Making'!$B:$B,'Product List'!$A948,'Week 1 - Making'!$P:$P),0),"")</f>
        <v/>
      </c>
      <c r="K948" s="7" t="str">
        <f>IFERROR(ROUND(AVERAGEIF('Week 2 - Making'!$B:$B,'Product List'!$A948,'Week 2 - Making'!$P:$P),0),"")</f>
        <v/>
      </c>
      <c r="L948" s="263" t="str">
        <f>IFERROR(ROUND(AVERAGEIF('Week 3 - Making'!$B:$B,'Product List'!$A948,'Week 3 - Making'!$P:$P),0),"")</f>
        <v/>
      </c>
      <c r="M948" s="7" t="str">
        <f>IFERROR(ROUND(AVERAGEIF('Week 4 - Making'!$B:$B,'Product List'!$A948,'Week 4 - Making'!$P:$P),0),"")</f>
        <v/>
      </c>
      <c r="N948" s="7" t="str">
        <f>IFERROR(ROUND(AVERAGEIF('Week 5 - Making'!$B:$B,'Product List'!$A948,'Week 5 - Making'!$P:$P),0),"")</f>
        <v/>
      </c>
      <c r="O948" s="7"/>
      <c r="P948" s="7">
        <f t="array" ref="P948">iferror(xlookup(C948,'Product Families'!A:A,'Product Families'!S:S),"")</f>
        <v>0</v>
      </c>
    </row>
    <row r="949" ht="14.25" customHeight="1">
      <c r="A949" s="122" t="s">
        <v>2658</v>
      </c>
      <c r="B949" s="270" t="s">
        <v>2659</v>
      </c>
      <c r="C949" s="122" t="s">
        <v>330</v>
      </c>
      <c r="D949" s="7">
        <f t="array" ref="D949">IFERROR(XLOOKUP($C949,'Product Families'!$A:$A,'Product Families'!$D:$D),"")</f>
        <v>81</v>
      </c>
      <c r="E949" s="7">
        <f t="array" ref="E949">IFERROR(XLOOKUP($C949,'Product Families'!$A:$A,'Product Families'!$E:$E),"")</f>
        <v>83</v>
      </c>
      <c r="F949" s="7">
        <f t="array" ref="F949">IFERROR(XLOOKUP($C949,'Product Families'!$A:$A,'Product Families'!$F:$F),"")</f>
        <v>90</v>
      </c>
      <c r="G949" s="7">
        <f t="array" ref="G949">IFERROR(XLOOKUP($C949,'Product Families'!$A:$A,'Product Families'!$G:$G),"")</f>
        <v>96</v>
      </c>
      <c r="J949" s="7" t="str">
        <f>IFERROR(ROUND(AVERAGEIF('Week 1 - Making'!$B:$B,'Product List'!$A949,'Week 1 - Making'!$P:$P),0),"")</f>
        <v/>
      </c>
      <c r="K949" s="7" t="str">
        <f>IFERROR(ROUND(AVERAGEIF('Week 2 - Making'!$B:$B,'Product List'!$A949,'Week 2 - Making'!$P:$P),0),"")</f>
        <v/>
      </c>
      <c r="L949" s="263" t="str">
        <f>IFERROR(ROUND(AVERAGEIF('Week 3 - Making'!$B:$B,'Product List'!$A949,'Week 3 - Making'!$P:$P),0),"")</f>
        <v/>
      </c>
      <c r="M949" s="7" t="str">
        <f>IFERROR(ROUND(AVERAGEIF('Week 4 - Making'!$B:$B,'Product List'!$A949,'Week 4 - Making'!$P:$P),0),"")</f>
        <v/>
      </c>
      <c r="N949" s="7" t="str">
        <f>IFERROR(ROUND(AVERAGEIF('Week 5 - Making'!$B:$B,'Product List'!$A949,'Week 5 - Making'!$P:$P),0),"")</f>
        <v/>
      </c>
      <c r="O949" s="7"/>
      <c r="P949" s="7">
        <f t="array" ref="P949">iferror(xlookup(C949,'Product Families'!A:A,'Product Families'!S:S),"")</f>
        <v>0</v>
      </c>
    </row>
    <row r="950" ht="14.25" customHeight="1">
      <c r="A950" s="122" t="s">
        <v>2660</v>
      </c>
      <c r="B950" s="270" t="s">
        <v>2661</v>
      </c>
      <c r="C950" s="122" t="s">
        <v>330</v>
      </c>
      <c r="D950" s="7">
        <f t="array" ref="D950">IFERROR(XLOOKUP($C950,'Product Families'!$A:$A,'Product Families'!$D:$D),"")</f>
        <v>81</v>
      </c>
      <c r="E950" s="7">
        <f t="array" ref="E950">IFERROR(XLOOKUP($C950,'Product Families'!$A:$A,'Product Families'!$E:$E),"")</f>
        <v>83</v>
      </c>
      <c r="F950" s="7">
        <f t="array" ref="F950">IFERROR(XLOOKUP($C950,'Product Families'!$A:$A,'Product Families'!$F:$F),"")</f>
        <v>90</v>
      </c>
      <c r="G950" s="7">
        <f t="array" ref="G950">IFERROR(XLOOKUP($C950,'Product Families'!$A:$A,'Product Families'!$G:$G),"")</f>
        <v>96</v>
      </c>
      <c r="J950" s="7" t="str">
        <f>IFERROR(ROUND(AVERAGEIF('Week 1 - Making'!$B:$B,'Product List'!$A950,'Week 1 - Making'!$P:$P),0),"")</f>
        <v/>
      </c>
      <c r="K950" s="7" t="str">
        <f>IFERROR(ROUND(AVERAGEIF('Week 2 - Making'!$B:$B,'Product List'!$A950,'Week 2 - Making'!$P:$P),0),"")</f>
        <v/>
      </c>
      <c r="L950" s="263" t="str">
        <f>IFERROR(ROUND(AVERAGEIF('Week 3 - Making'!$B:$B,'Product List'!$A950,'Week 3 - Making'!$P:$P),0),"")</f>
        <v/>
      </c>
      <c r="M950" s="7" t="str">
        <f>IFERROR(ROUND(AVERAGEIF('Week 4 - Making'!$B:$B,'Product List'!$A950,'Week 4 - Making'!$P:$P),0),"")</f>
        <v/>
      </c>
      <c r="N950" s="7" t="str">
        <f>IFERROR(ROUND(AVERAGEIF('Week 5 - Making'!$B:$B,'Product List'!$A950,'Week 5 - Making'!$P:$P),0),"")</f>
        <v/>
      </c>
      <c r="O950" s="7"/>
      <c r="P950" s="7">
        <f t="array" ref="P950">iferror(xlookup(C950,'Product Families'!A:A,'Product Families'!S:S),"")</f>
        <v>0</v>
      </c>
    </row>
    <row r="951" ht="14.25" customHeight="1">
      <c r="A951" s="122" t="s">
        <v>2662</v>
      </c>
      <c r="B951" s="270" t="s">
        <v>2663</v>
      </c>
      <c r="C951" s="122" t="s">
        <v>330</v>
      </c>
      <c r="D951" s="7">
        <f t="array" ref="D951">IFERROR(XLOOKUP($C951,'Product Families'!$A:$A,'Product Families'!$D:$D),"")</f>
        <v>81</v>
      </c>
      <c r="E951" s="7">
        <f t="array" ref="E951">IFERROR(XLOOKUP($C951,'Product Families'!$A:$A,'Product Families'!$E:$E),"")</f>
        <v>83</v>
      </c>
      <c r="F951" s="7">
        <f t="array" ref="F951">IFERROR(XLOOKUP($C951,'Product Families'!$A:$A,'Product Families'!$F:$F),"")</f>
        <v>90</v>
      </c>
      <c r="G951" s="7">
        <f t="array" ref="G951">IFERROR(XLOOKUP($C951,'Product Families'!$A:$A,'Product Families'!$G:$G),"")</f>
        <v>96</v>
      </c>
      <c r="J951" s="7" t="str">
        <f>IFERROR(ROUND(AVERAGEIF('Week 1 - Making'!$B:$B,'Product List'!$A951,'Week 1 - Making'!$P:$P),0),"")</f>
        <v/>
      </c>
      <c r="K951" s="7" t="str">
        <f>IFERROR(ROUND(AVERAGEIF('Week 2 - Making'!$B:$B,'Product List'!$A951,'Week 2 - Making'!$P:$P),0),"")</f>
        <v/>
      </c>
      <c r="L951" s="263" t="str">
        <f>IFERROR(ROUND(AVERAGEIF('Week 3 - Making'!$B:$B,'Product List'!$A951,'Week 3 - Making'!$P:$P),0),"")</f>
        <v/>
      </c>
      <c r="M951" s="7" t="str">
        <f>IFERROR(ROUND(AVERAGEIF('Week 4 - Making'!$B:$B,'Product List'!$A951,'Week 4 - Making'!$P:$P),0),"")</f>
        <v/>
      </c>
      <c r="N951" s="7" t="str">
        <f>IFERROR(ROUND(AVERAGEIF('Week 5 - Making'!$B:$B,'Product List'!$A951,'Week 5 - Making'!$P:$P),0),"")</f>
        <v/>
      </c>
      <c r="O951" s="7"/>
      <c r="P951" s="7">
        <f t="array" ref="P951">iferror(xlookup(C951,'Product Families'!A:A,'Product Families'!S:S),"")</f>
        <v>0</v>
      </c>
    </row>
    <row r="952" ht="14.25" customHeight="1">
      <c r="A952" s="122" t="s">
        <v>2664</v>
      </c>
      <c r="B952" s="270" t="s">
        <v>2665</v>
      </c>
      <c r="C952" s="122" t="s">
        <v>330</v>
      </c>
      <c r="D952" s="7">
        <f t="array" ref="D952">IFERROR(XLOOKUP($C952,'Product Families'!$A:$A,'Product Families'!$D:$D),"")</f>
        <v>81</v>
      </c>
      <c r="E952" s="7">
        <f t="array" ref="E952">IFERROR(XLOOKUP($C952,'Product Families'!$A:$A,'Product Families'!$E:$E),"")</f>
        <v>83</v>
      </c>
      <c r="F952" s="7">
        <f t="array" ref="F952">IFERROR(XLOOKUP($C952,'Product Families'!$A:$A,'Product Families'!$F:$F),"")</f>
        <v>90</v>
      </c>
      <c r="G952" s="7">
        <f t="array" ref="G952">IFERROR(XLOOKUP($C952,'Product Families'!$A:$A,'Product Families'!$G:$G),"")</f>
        <v>96</v>
      </c>
      <c r="J952" s="7" t="str">
        <f>IFERROR(ROUND(AVERAGEIF('Week 1 - Making'!$B:$B,'Product List'!$A952,'Week 1 - Making'!$P:$P),0),"")</f>
        <v/>
      </c>
      <c r="K952" s="7" t="str">
        <f>IFERROR(ROUND(AVERAGEIF('Week 2 - Making'!$B:$B,'Product List'!$A952,'Week 2 - Making'!$P:$P),0),"")</f>
        <v/>
      </c>
      <c r="L952" s="263" t="str">
        <f>IFERROR(ROUND(AVERAGEIF('Week 3 - Making'!$B:$B,'Product List'!$A952,'Week 3 - Making'!$P:$P),0),"")</f>
        <v/>
      </c>
      <c r="M952" s="7" t="str">
        <f>IFERROR(ROUND(AVERAGEIF('Week 4 - Making'!$B:$B,'Product List'!$A952,'Week 4 - Making'!$P:$P),0),"")</f>
        <v/>
      </c>
      <c r="N952" s="7" t="str">
        <f>IFERROR(ROUND(AVERAGEIF('Week 5 - Making'!$B:$B,'Product List'!$A952,'Week 5 - Making'!$P:$P),0),"")</f>
        <v/>
      </c>
      <c r="O952" s="7"/>
      <c r="P952" s="7">
        <f t="array" ref="P952">iferror(xlookup(C952,'Product Families'!A:A,'Product Families'!S:S),"")</f>
        <v>0</v>
      </c>
    </row>
    <row r="953" ht="14.25" customHeight="1">
      <c r="A953" s="122" t="s">
        <v>2666</v>
      </c>
      <c r="B953" s="270" t="s">
        <v>2667</v>
      </c>
      <c r="C953" s="122" t="s">
        <v>330</v>
      </c>
      <c r="D953" s="7">
        <f t="array" ref="D953">IFERROR(XLOOKUP($C953,'Product Families'!$A:$A,'Product Families'!$D:$D),"")</f>
        <v>81</v>
      </c>
      <c r="E953" s="7">
        <f t="array" ref="E953">IFERROR(XLOOKUP($C953,'Product Families'!$A:$A,'Product Families'!$E:$E),"")</f>
        <v>83</v>
      </c>
      <c r="F953" s="7">
        <f t="array" ref="F953">IFERROR(XLOOKUP($C953,'Product Families'!$A:$A,'Product Families'!$F:$F),"")</f>
        <v>90</v>
      </c>
      <c r="G953" s="7">
        <f t="array" ref="G953">IFERROR(XLOOKUP($C953,'Product Families'!$A:$A,'Product Families'!$G:$G),"")</f>
        <v>96</v>
      </c>
      <c r="J953" s="7" t="str">
        <f>IFERROR(ROUND(AVERAGEIF('Week 1 - Making'!$B:$B,'Product List'!$A953,'Week 1 - Making'!$P:$P),0),"")</f>
        <v/>
      </c>
      <c r="K953" s="7" t="str">
        <f>IFERROR(ROUND(AVERAGEIF('Week 2 - Making'!$B:$B,'Product List'!$A953,'Week 2 - Making'!$P:$P),0),"")</f>
        <v/>
      </c>
      <c r="L953" s="263" t="str">
        <f>IFERROR(ROUND(AVERAGEIF('Week 3 - Making'!$B:$B,'Product List'!$A953,'Week 3 - Making'!$P:$P),0),"")</f>
        <v/>
      </c>
      <c r="M953" s="7" t="str">
        <f>IFERROR(ROUND(AVERAGEIF('Week 4 - Making'!$B:$B,'Product List'!$A953,'Week 4 - Making'!$P:$P),0),"")</f>
        <v/>
      </c>
      <c r="N953" s="7" t="str">
        <f>IFERROR(ROUND(AVERAGEIF('Week 5 - Making'!$B:$B,'Product List'!$A953,'Week 5 - Making'!$P:$P),0),"")</f>
        <v/>
      </c>
      <c r="O953" s="7"/>
      <c r="P953" s="7">
        <f t="array" ref="P953">iferror(xlookup(C953,'Product Families'!A:A,'Product Families'!S:S),"")</f>
        <v>0</v>
      </c>
    </row>
    <row r="954" ht="14.25" customHeight="1">
      <c r="A954" s="122" t="s">
        <v>2668</v>
      </c>
      <c r="B954" s="270" t="s">
        <v>2669</v>
      </c>
      <c r="C954" s="122" t="s">
        <v>330</v>
      </c>
      <c r="D954" s="7">
        <f t="array" ref="D954">IFERROR(XLOOKUP($C954,'Product Families'!$A:$A,'Product Families'!$D:$D),"")</f>
        <v>81</v>
      </c>
      <c r="E954" s="7">
        <f t="array" ref="E954">IFERROR(XLOOKUP($C954,'Product Families'!$A:$A,'Product Families'!$E:$E),"")</f>
        <v>83</v>
      </c>
      <c r="F954" s="7">
        <f t="array" ref="F954">IFERROR(XLOOKUP($C954,'Product Families'!$A:$A,'Product Families'!$F:$F),"")</f>
        <v>90</v>
      </c>
      <c r="G954" s="7">
        <f t="array" ref="G954">IFERROR(XLOOKUP($C954,'Product Families'!$A:$A,'Product Families'!$G:$G),"")</f>
        <v>96</v>
      </c>
      <c r="J954" s="7" t="str">
        <f>IFERROR(ROUND(AVERAGEIF('Week 1 - Making'!$B:$B,'Product List'!$A954,'Week 1 - Making'!$P:$P),0),"")</f>
        <v/>
      </c>
      <c r="K954" s="7" t="str">
        <f>IFERROR(ROUND(AVERAGEIF('Week 2 - Making'!$B:$B,'Product List'!$A954,'Week 2 - Making'!$P:$P),0),"")</f>
        <v/>
      </c>
      <c r="L954" s="263" t="str">
        <f>IFERROR(ROUND(AVERAGEIF('Week 3 - Making'!$B:$B,'Product List'!$A954,'Week 3 - Making'!$P:$P),0),"")</f>
        <v/>
      </c>
      <c r="M954" s="7" t="str">
        <f>IFERROR(ROUND(AVERAGEIF('Week 4 - Making'!$B:$B,'Product List'!$A954,'Week 4 - Making'!$P:$P),0),"")</f>
        <v/>
      </c>
      <c r="N954" s="7" t="str">
        <f>IFERROR(ROUND(AVERAGEIF('Week 5 - Making'!$B:$B,'Product List'!$A954,'Week 5 - Making'!$P:$P),0),"")</f>
        <v/>
      </c>
      <c r="O954" s="7"/>
      <c r="P954" s="7">
        <f t="array" ref="P954">iferror(xlookup(C954,'Product Families'!A:A,'Product Families'!S:S),"")</f>
        <v>0</v>
      </c>
    </row>
    <row r="955" ht="14.25" customHeight="1">
      <c r="A955" s="122" t="s">
        <v>2670</v>
      </c>
      <c r="B955" s="270" t="s">
        <v>2671</v>
      </c>
      <c r="C955" s="122" t="s">
        <v>330</v>
      </c>
      <c r="D955" s="7">
        <f t="array" ref="D955">IFERROR(XLOOKUP($C955,'Product Families'!$A:$A,'Product Families'!$D:$D),"")</f>
        <v>81</v>
      </c>
      <c r="E955" s="7">
        <f t="array" ref="E955">IFERROR(XLOOKUP($C955,'Product Families'!$A:$A,'Product Families'!$E:$E),"")</f>
        <v>83</v>
      </c>
      <c r="F955" s="7">
        <f t="array" ref="F955">IFERROR(XLOOKUP($C955,'Product Families'!$A:$A,'Product Families'!$F:$F),"")</f>
        <v>90</v>
      </c>
      <c r="G955" s="7">
        <f t="array" ref="G955">IFERROR(XLOOKUP($C955,'Product Families'!$A:$A,'Product Families'!$G:$G),"")</f>
        <v>96</v>
      </c>
      <c r="J955" s="7" t="str">
        <f>IFERROR(ROUND(AVERAGEIF('Week 1 - Making'!$B:$B,'Product List'!$A955,'Week 1 - Making'!$P:$P),0),"")</f>
        <v/>
      </c>
      <c r="K955" s="7" t="str">
        <f>IFERROR(ROUND(AVERAGEIF('Week 2 - Making'!$B:$B,'Product List'!$A955,'Week 2 - Making'!$P:$P),0),"")</f>
        <v/>
      </c>
      <c r="L955" s="263" t="str">
        <f>IFERROR(ROUND(AVERAGEIF('Week 3 - Making'!$B:$B,'Product List'!$A955,'Week 3 - Making'!$P:$P),0),"")</f>
        <v/>
      </c>
      <c r="M955" s="7" t="str">
        <f>IFERROR(ROUND(AVERAGEIF('Week 4 - Making'!$B:$B,'Product List'!$A955,'Week 4 - Making'!$P:$P),0),"")</f>
        <v/>
      </c>
      <c r="N955" s="7" t="str">
        <f>IFERROR(ROUND(AVERAGEIF('Week 5 - Making'!$B:$B,'Product List'!$A955,'Week 5 - Making'!$P:$P),0),"")</f>
        <v/>
      </c>
      <c r="O955" s="7"/>
      <c r="P955" s="7">
        <f t="array" ref="P955">iferror(xlookup(C955,'Product Families'!A:A,'Product Families'!S:S),"")</f>
        <v>0</v>
      </c>
    </row>
    <row r="956" ht="14.25" customHeight="1">
      <c r="A956" s="122" t="s">
        <v>2672</v>
      </c>
      <c r="B956" s="270" t="s">
        <v>2673</v>
      </c>
      <c r="C956" s="122" t="s">
        <v>330</v>
      </c>
      <c r="D956" s="7">
        <f t="array" ref="D956">IFERROR(XLOOKUP($C956,'Product Families'!$A:$A,'Product Families'!$D:$D),"")</f>
        <v>81</v>
      </c>
      <c r="E956" s="7">
        <f t="array" ref="E956">IFERROR(XLOOKUP($C956,'Product Families'!$A:$A,'Product Families'!$E:$E),"")</f>
        <v>83</v>
      </c>
      <c r="F956" s="7">
        <f t="array" ref="F956">IFERROR(XLOOKUP($C956,'Product Families'!$A:$A,'Product Families'!$F:$F),"")</f>
        <v>90</v>
      </c>
      <c r="G956" s="7">
        <f t="array" ref="G956">IFERROR(XLOOKUP($C956,'Product Families'!$A:$A,'Product Families'!$G:$G),"")</f>
        <v>96</v>
      </c>
      <c r="J956" s="7" t="str">
        <f>IFERROR(ROUND(AVERAGEIF('Week 1 - Making'!$B:$B,'Product List'!$A956,'Week 1 - Making'!$P:$P),0),"")</f>
        <v/>
      </c>
      <c r="K956" s="7" t="str">
        <f>IFERROR(ROUND(AVERAGEIF('Week 2 - Making'!$B:$B,'Product List'!$A956,'Week 2 - Making'!$P:$P),0),"")</f>
        <v/>
      </c>
      <c r="L956" s="263" t="str">
        <f>IFERROR(ROUND(AVERAGEIF('Week 3 - Making'!$B:$B,'Product List'!$A956,'Week 3 - Making'!$P:$P),0),"")</f>
        <v/>
      </c>
      <c r="M956" s="7" t="str">
        <f>IFERROR(ROUND(AVERAGEIF('Week 4 - Making'!$B:$B,'Product List'!$A956,'Week 4 - Making'!$P:$P),0),"")</f>
        <v/>
      </c>
      <c r="N956" s="7" t="str">
        <f>IFERROR(ROUND(AVERAGEIF('Week 5 - Making'!$B:$B,'Product List'!$A956,'Week 5 - Making'!$P:$P),0),"")</f>
        <v/>
      </c>
      <c r="O956" s="7"/>
      <c r="P956" s="7">
        <f t="array" ref="P956">iferror(xlookup(C956,'Product Families'!A:A,'Product Families'!S:S),"")</f>
        <v>0</v>
      </c>
    </row>
    <row r="957" ht="14.25" customHeight="1">
      <c r="A957" s="138" t="s">
        <v>2674</v>
      </c>
      <c r="B957" s="270" t="s">
        <v>2675</v>
      </c>
      <c r="C957" s="138" t="s">
        <v>333</v>
      </c>
      <c r="D957" s="7">
        <f t="array" ref="D957">IFERROR(XLOOKUP($C957,'Product Families'!$A:$A,'Product Families'!$D:$D),"")</f>
        <v>7</v>
      </c>
      <c r="E957" s="7">
        <f t="array" ref="E957">IFERROR(XLOOKUP($C957,'Product Families'!$A:$A,'Product Families'!$E:$E),"")</f>
        <v>8</v>
      </c>
      <c r="F957" s="7">
        <f t="array" ref="F957">IFERROR(XLOOKUP($C957,'Product Families'!$A:$A,'Product Families'!$F:$F),"")</f>
        <v>9</v>
      </c>
      <c r="G957" s="7">
        <f t="array" ref="G957">IFERROR(XLOOKUP($C957,'Product Families'!$A:$A,'Product Families'!$G:$G),"")</f>
        <v>10</v>
      </c>
      <c r="J957" s="7" t="str">
        <f>IFERROR(ROUND(AVERAGEIF('Week 1 - Making'!$B:$B,'Product List'!$A957,'Week 1 - Making'!$P:$P),0),"")</f>
        <v/>
      </c>
      <c r="K957" s="7" t="str">
        <f>IFERROR(ROUND(AVERAGEIF('Week 2 - Making'!$B:$B,'Product List'!$A957,'Week 2 - Making'!$P:$P),0),"")</f>
        <v/>
      </c>
      <c r="L957" s="263" t="str">
        <f>IFERROR(ROUND(AVERAGEIF('Week 3 - Making'!$B:$B,'Product List'!$A957,'Week 3 - Making'!$P:$P),0),"")</f>
        <v/>
      </c>
      <c r="M957" s="7" t="str">
        <f>IFERROR(ROUND(AVERAGEIF('Week 4 - Making'!$B:$B,'Product List'!$A957,'Week 4 - Making'!$P:$P),0),"")</f>
        <v/>
      </c>
      <c r="N957" s="7" t="str">
        <f>IFERROR(ROUND(AVERAGEIF('Week 5 - Making'!$B:$B,'Product List'!$A957,'Week 5 - Making'!$P:$P),0),"")</f>
        <v/>
      </c>
      <c r="O957" s="7"/>
      <c r="P957" s="7">
        <f t="array" ref="P957">iferror(xlookup(C957,'Product Families'!A:A,'Product Families'!S:S),"")</f>
        <v>0</v>
      </c>
    </row>
    <row r="958" ht="14.25" customHeight="1">
      <c r="A958" s="138" t="s">
        <v>1618</v>
      </c>
      <c r="B958" s="270" t="s">
        <v>2676</v>
      </c>
      <c r="C958" s="138" t="s">
        <v>333</v>
      </c>
      <c r="D958" s="7">
        <f t="array" ref="D958">IFERROR(XLOOKUP($C958,'Product Families'!$A:$A,'Product Families'!$D:$D),"")</f>
        <v>7</v>
      </c>
      <c r="E958" s="7">
        <f t="array" ref="E958">IFERROR(XLOOKUP($C958,'Product Families'!$A:$A,'Product Families'!$E:$E),"")</f>
        <v>8</v>
      </c>
      <c r="F958" s="7">
        <f t="array" ref="F958">IFERROR(XLOOKUP($C958,'Product Families'!$A:$A,'Product Families'!$F:$F),"")</f>
        <v>9</v>
      </c>
      <c r="G958" s="7">
        <f t="array" ref="G958">IFERROR(XLOOKUP($C958,'Product Families'!$A:$A,'Product Families'!$G:$G),"")</f>
        <v>10</v>
      </c>
      <c r="J958" s="7">
        <f>IFERROR(ROUND(AVERAGEIF('Week 1 - Making'!$B:$B,'Product List'!$A958,'Week 1 - Making'!$P:$P),0),"")</f>
        <v>11</v>
      </c>
      <c r="K958" s="7" t="str">
        <f>IFERROR(ROUND(AVERAGEIF('Week 2 - Making'!$B:$B,'Product List'!$A958,'Week 2 - Making'!$P:$P),0),"")</f>
        <v/>
      </c>
      <c r="L958" s="263" t="str">
        <f>IFERROR(ROUND(AVERAGEIF('Week 3 - Making'!$B:$B,'Product List'!$A958,'Week 3 - Making'!$P:$P),0),"")</f>
        <v/>
      </c>
      <c r="M958" s="7" t="str">
        <f>IFERROR(ROUND(AVERAGEIF('Week 4 - Making'!$B:$B,'Product List'!$A958,'Week 4 - Making'!$P:$P),0),"")</f>
        <v/>
      </c>
      <c r="N958" s="7" t="str">
        <f>IFERROR(ROUND(AVERAGEIF('Week 5 - Making'!$B:$B,'Product List'!$A958,'Week 5 - Making'!$P:$P),0),"")</f>
        <v/>
      </c>
      <c r="O958" s="7"/>
      <c r="P958" s="7">
        <f t="array" ref="P958">iferror(xlookup(C958,'Product Families'!A:A,'Product Families'!S:S),"")</f>
        <v>0</v>
      </c>
    </row>
    <row r="959" ht="14.25" customHeight="1">
      <c r="A959" s="138" t="s">
        <v>2677</v>
      </c>
      <c r="B959" s="270" t="s">
        <v>2678</v>
      </c>
      <c r="C959" s="138" t="s">
        <v>333</v>
      </c>
      <c r="D959" s="7">
        <f t="array" ref="D959">IFERROR(XLOOKUP($C959,'Product Families'!$A:$A,'Product Families'!$D:$D),"")</f>
        <v>7</v>
      </c>
      <c r="E959" s="7">
        <f t="array" ref="E959">IFERROR(XLOOKUP($C959,'Product Families'!$A:$A,'Product Families'!$E:$E),"")</f>
        <v>8</v>
      </c>
      <c r="F959" s="7">
        <f t="array" ref="F959">IFERROR(XLOOKUP($C959,'Product Families'!$A:$A,'Product Families'!$F:$F),"")</f>
        <v>9</v>
      </c>
      <c r="G959" s="7">
        <f t="array" ref="G959">IFERROR(XLOOKUP($C959,'Product Families'!$A:$A,'Product Families'!$G:$G),"")</f>
        <v>10</v>
      </c>
      <c r="J959" s="7" t="str">
        <f>IFERROR(ROUND(AVERAGEIF('Week 1 - Making'!$B:$B,'Product List'!$A959,'Week 1 - Making'!$P:$P),0),"")</f>
        <v/>
      </c>
      <c r="K959" s="7" t="str">
        <f>IFERROR(ROUND(AVERAGEIF('Week 2 - Making'!$B:$B,'Product List'!$A959,'Week 2 - Making'!$P:$P),0),"")</f>
        <v/>
      </c>
      <c r="L959" s="263" t="str">
        <f>IFERROR(ROUND(AVERAGEIF('Week 3 - Making'!$B:$B,'Product List'!$A959,'Week 3 - Making'!$P:$P),0),"")</f>
        <v/>
      </c>
      <c r="M959" s="7" t="str">
        <f>IFERROR(ROUND(AVERAGEIF('Week 4 - Making'!$B:$B,'Product List'!$A959,'Week 4 - Making'!$P:$P),0),"")</f>
        <v/>
      </c>
      <c r="N959" s="7" t="str">
        <f>IFERROR(ROUND(AVERAGEIF('Week 5 - Making'!$B:$B,'Product List'!$A959,'Week 5 - Making'!$P:$P),0),"")</f>
        <v/>
      </c>
      <c r="O959" s="7"/>
      <c r="P959" s="7">
        <f t="array" ref="P959">iferror(xlookup(C959,'Product Families'!A:A,'Product Families'!S:S),"")</f>
        <v>0</v>
      </c>
    </row>
    <row r="960" ht="14.25" customHeight="1">
      <c r="A960" s="138" t="s">
        <v>2679</v>
      </c>
      <c r="B960" s="299" t="s">
        <v>2680</v>
      </c>
      <c r="C960" s="138" t="s">
        <v>333</v>
      </c>
      <c r="D960" s="7">
        <f t="array" ref="D960">IFERROR(XLOOKUP($C960,'Product Families'!$A:$A,'Product Families'!$D:$D),"")</f>
        <v>7</v>
      </c>
      <c r="E960" s="7">
        <f t="array" ref="E960">IFERROR(XLOOKUP($C960,'Product Families'!$A:$A,'Product Families'!$E:$E),"")</f>
        <v>8</v>
      </c>
      <c r="F960" s="7">
        <f t="array" ref="F960">IFERROR(XLOOKUP($C960,'Product Families'!$A:$A,'Product Families'!$F:$F),"")</f>
        <v>9</v>
      </c>
      <c r="G960" s="7">
        <f t="array" ref="G960">IFERROR(XLOOKUP($C960,'Product Families'!$A:$A,'Product Families'!$G:$G),"")</f>
        <v>10</v>
      </c>
      <c r="J960" s="7" t="str">
        <f>IFERROR(ROUND(AVERAGEIF('Week 1 - Making'!$B:$B,'Product List'!$A960,'Week 1 - Making'!$P:$P),0),"")</f>
        <v/>
      </c>
      <c r="K960" s="7" t="str">
        <f>IFERROR(ROUND(AVERAGEIF('Week 2 - Making'!$B:$B,'Product List'!$A960,'Week 2 - Making'!$P:$P),0),"")</f>
        <v/>
      </c>
      <c r="L960" s="263" t="str">
        <f>IFERROR(ROUND(AVERAGEIF('Week 3 - Making'!$B:$B,'Product List'!$A960,'Week 3 - Making'!$P:$P),0),"")</f>
        <v/>
      </c>
      <c r="M960" s="7" t="str">
        <f>IFERROR(ROUND(AVERAGEIF('Week 4 - Making'!$B:$B,'Product List'!$A960,'Week 4 - Making'!$P:$P),0),"")</f>
        <v/>
      </c>
      <c r="N960" s="7" t="str">
        <f>IFERROR(ROUND(AVERAGEIF('Week 5 - Making'!$B:$B,'Product List'!$A960,'Week 5 - Making'!$P:$P),0),"")</f>
        <v/>
      </c>
      <c r="O960" s="7"/>
      <c r="P960" s="7">
        <f t="array" ref="P960">iferror(xlookup(C960,'Product Families'!A:A,'Product Families'!S:S),"")</f>
        <v>0</v>
      </c>
    </row>
    <row r="961" ht="14.25" customHeight="1">
      <c r="A961" s="138" t="s">
        <v>2681</v>
      </c>
      <c r="B961" s="270" t="s">
        <v>2682</v>
      </c>
      <c r="C961" s="138" t="s">
        <v>333</v>
      </c>
      <c r="D961" s="7">
        <f t="array" ref="D961">IFERROR(XLOOKUP($C961,'Product Families'!$A:$A,'Product Families'!$D:$D),"")</f>
        <v>7</v>
      </c>
      <c r="E961" s="7">
        <f t="array" ref="E961">IFERROR(XLOOKUP($C961,'Product Families'!$A:$A,'Product Families'!$E:$E),"")</f>
        <v>8</v>
      </c>
      <c r="F961" s="7">
        <f t="array" ref="F961">IFERROR(XLOOKUP($C961,'Product Families'!$A:$A,'Product Families'!$F:$F),"")</f>
        <v>9</v>
      </c>
      <c r="G961" s="7">
        <f t="array" ref="G961">IFERROR(XLOOKUP($C961,'Product Families'!$A:$A,'Product Families'!$G:$G),"")</f>
        <v>10</v>
      </c>
      <c r="J961" s="7" t="str">
        <f>IFERROR(ROUND(AVERAGEIF('Week 1 - Making'!$B:$B,'Product List'!$A961,'Week 1 - Making'!$P:$P),0),"")</f>
        <v/>
      </c>
      <c r="K961" s="7" t="str">
        <f>IFERROR(ROUND(AVERAGEIF('Week 2 - Making'!$B:$B,'Product List'!$A961,'Week 2 - Making'!$P:$P),0),"")</f>
        <v/>
      </c>
      <c r="L961" s="263" t="str">
        <f>IFERROR(ROUND(AVERAGEIF('Week 3 - Making'!$B:$B,'Product List'!$A961,'Week 3 - Making'!$P:$P),0),"")</f>
        <v/>
      </c>
      <c r="M961" s="7" t="str">
        <f>IFERROR(ROUND(AVERAGEIF('Week 4 - Making'!$B:$B,'Product List'!$A961,'Week 4 - Making'!$P:$P),0),"")</f>
        <v/>
      </c>
      <c r="N961" s="7" t="str">
        <f>IFERROR(ROUND(AVERAGEIF('Week 5 - Making'!$B:$B,'Product List'!$A961,'Week 5 - Making'!$P:$P),0),"")</f>
        <v/>
      </c>
      <c r="O961" s="7"/>
      <c r="P961" s="7">
        <f t="array" ref="P961">iferror(xlookup(C961,'Product Families'!A:A,'Product Families'!S:S),"")</f>
        <v>0</v>
      </c>
    </row>
    <row r="962" ht="14.25" customHeight="1">
      <c r="A962" s="138" t="s">
        <v>2683</v>
      </c>
      <c r="B962" s="270" t="s">
        <v>2684</v>
      </c>
      <c r="C962" s="138" t="s">
        <v>333</v>
      </c>
      <c r="D962" s="7">
        <f t="array" ref="D962">IFERROR(XLOOKUP($C962,'Product Families'!$A:$A,'Product Families'!$D:$D),"")</f>
        <v>7</v>
      </c>
      <c r="E962" s="7">
        <f t="array" ref="E962">IFERROR(XLOOKUP($C962,'Product Families'!$A:$A,'Product Families'!$E:$E),"")</f>
        <v>8</v>
      </c>
      <c r="F962" s="7">
        <f t="array" ref="F962">IFERROR(XLOOKUP($C962,'Product Families'!$A:$A,'Product Families'!$F:$F),"")</f>
        <v>9</v>
      </c>
      <c r="G962" s="7">
        <f t="array" ref="G962">IFERROR(XLOOKUP($C962,'Product Families'!$A:$A,'Product Families'!$G:$G),"")</f>
        <v>10</v>
      </c>
      <c r="J962" s="7" t="str">
        <f>IFERROR(ROUND(AVERAGEIF('Week 1 - Making'!$B:$B,'Product List'!$A962,'Week 1 - Making'!$P:$P),0),"")</f>
        <v/>
      </c>
      <c r="K962" s="7" t="str">
        <f>IFERROR(ROUND(AVERAGEIF('Week 2 - Making'!$B:$B,'Product List'!$A962,'Week 2 - Making'!$P:$P),0),"")</f>
        <v/>
      </c>
      <c r="L962" s="263" t="str">
        <f>IFERROR(ROUND(AVERAGEIF('Week 3 - Making'!$B:$B,'Product List'!$A962,'Week 3 - Making'!$P:$P),0),"")</f>
        <v/>
      </c>
      <c r="M962" s="7" t="str">
        <f>IFERROR(ROUND(AVERAGEIF('Week 4 - Making'!$B:$B,'Product List'!$A962,'Week 4 - Making'!$P:$P),0),"")</f>
        <v/>
      </c>
      <c r="N962" s="7" t="str">
        <f>IFERROR(ROUND(AVERAGEIF('Week 5 - Making'!$B:$B,'Product List'!$A962,'Week 5 - Making'!$P:$P),0),"")</f>
        <v/>
      </c>
      <c r="O962" s="7"/>
      <c r="P962" s="7">
        <f t="array" ref="P962">iferror(xlookup(C962,'Product Families'!A:A,'Product Families'!S:S),"")</f>
        <v>0</v>
      </c>
    </row>
    <row r="963" ht="14.25" customHeight="1">
      <c r="A963" s="138" t="s">
        <v>2685</v>
      </c>
      <c r="B963" s="270" t="s">
        <v>2686</v>
      </c>
      <c r="C963" s="138" t="s">
        <v>333</v>
      </c>
      <c r="D963" s="7">
        <f t="array" ref="D963">IFERROR(XLOOKUP($C963,'Product Families'!$A:$A,'Product Families'!$D:$D),"")</f>
        <v>7</v>
      </c>
      <c r="E963" s="7">
        <f t="array" ref="E963">IFERROR(XLOOKUP($C963,'Product Families'!$A:$A,'Product Families'!$E:$E),"")</f>
        <v>8</v>
      </c>
      <c r="F963" s="7">
        <f t="array" ref="F963">IFERROR(XLOOKUP($C963,'Product Families'!$A:$A,'Product Families'!$F:$F),"")</f>
        <v>9</v>
      </c>
      <c r="G963" s="7">
        <f t="array" ref="G963">IFERROR(XLOOKUP($C963,'Product Families'!$A:$A,'Product Families'!$G:$G),"")</f>
        <v>10</v>
      </c>
      <c r="J963" s="7" t="str">
        <f>IFERROR(ROUND(AVERAGEIF('Week 1 - Making'!$B:$B,'Product List'!$A963,'Week 1 - Making'!$P:$P),0),"")</f>
        <v/>
      </c>
      <c r="K963" s="7" t="str">
        <f>IFERROR(ROUND(AVERAGEIF('Week 2 - Making'!$B:$B,'Product List'!$A963,'Week 2 - Making'!$P:$P),0),"")</f>
        <v/>
      </c>
      <c r="L963" s="263" t="str">
        <f>IFERROR(ROUND(AVERAGEIF('Week 3 - Making'!$B:$B,'Product List'!$A963,'Week 3 - Making'!$P:$P),0),"")</f>
        <v/>
      </c>
      <c r="M963" s="7" t="str">
        <f>IFERROR(ROUND(AVERAGEIF('Week 4 - Making'!$B:$B,'Product List'!$A963,'Week 4 - Making'!$P:$P),0),"")</f>
        <v/>
      </c>
      <c r="N963" s="7" t="str">
        <f>IFERROR(ROUND(AVERAGEIF('Week 5 - Making'!$B:$B,'Product List'!$A963,'Week 5 - Making'!$P:$P),0),"")</f>
        <v/>
      </c>
      <c r="O963" s="7"/>
      <c r="P963" s="7">
        <f t="array" ref="P963">iferror(xlookup(C963,'Product Families'!A:A,'Product Families'!S:S),"")</f>
        <v>0</v>
      </c>
    </row>
    <row r="964" ht="14.25" customHeight="1">
      <c r="A964" s="138" t="s">
        <v>2687</v>
      </c>
      <c r="B964" s="270" t="s">
        <v>2688</v>
      </c>
      <c r="C964" s="138" t="s">
        <v>333</v>
      </c>
      <c r="D964" s="7">
        <f t="array" ref="D964">IFERROR(XLOOKUP($C964,'Product Families'!$A:$A,'Product Families'!$D:$D),"")</f>
        <v>7</v>
      </c>
      <c r="E964" s="7">
        <f t="array" ref="E964">IFERROR(XLOOKUP($C964,'Product Families'!$A:$A,'Product Families'!$E:$E),"")</f>
        <v>8</v>
      </c>
      <c r="F964" s="7">
        <f t="array" ref="F964">IFERROR(XLOOKUP($C964,'Product Families'!$A:$A,'Product Families'!$F:$F),"")</f>
        <v>9</v>
      </c>
      <c r="G964" s="7">
        <f t="array" ref="G964">IFERROR(XLOOKUP($C964,'Product Families'!$A:$A,'Product Families'!$G:$G),"")</f>
        <v>10</v>
      </c>
      <c r="J964" s="7" t="str">
        <f>IFERROR(ROUND(AVERAGEIF('Week 1 - Making'!$B:$B,'Product List'!$A964,'Week 1 - Making'!$P:$P),0),"")</f>
        <v/>
      </c>
      <c r="K964" s="7" t="str">
        <f>IFERROR(ROUND(AVERAGEIF('Week 2 - Making'!$B:$B,'Product List'!$A964,'Week 2 - Making'!$P:$P),0),"")</f>
        <v/>
      </c>
      <c r="L964" s="263" t="str">
        <f>IFERROR(ROUND(AVERAGEIF('Week 3 - Making'!$B:$B,'Product List'!$A964,'Week 3 - Making'!$P:$P),0),"")</f>
        <v/>
      </c>
      <c r="M964" s="7" t="str">
        <f>IFERROR(ROUND(AVERAGEIF('Week 4 - Making'!$B:$B,'Product List'!$A964,'Week 4 - Making'!$P:$P),0),"")</f>
        <v/>
      </c>
      <c r="N964" s="7" t="str">
        <f>IFERROR(ROUND(AVERAGEIF('Week 5 - Making'!$B:$B,'Product List'!$A964,'Week 5 - Making'!$P:$P),0),"")</f>
        <v/>
      </c>
      <c r="O964" s="7"/>
      <c r="P964" s="7">
        <f t="array" ref="P964">iferror(xlookup(C964,'Product Families'!A:A,'Product Families'!S:S),"")</f>
        <v>0</v>
      </c>
    </row>
    <row r="965" ht="14.25" customHeight="1">
      <c r="A965" s="138" t="s">
        <v>2689</v>
      </c>
      <c r="B965" s="270" t="s">
        <v>2690</v>
      </c>
      <c r="C965" s="138" t="s">
        <v>333</v>
      </c>
      <c r="D965" s="7">
        <f t="array" ref="D965">IFERROR(XLOOKUP($C965,'Product Families'!$A:$A,'Product Families'!$D:$D),"")</f>
        <v>7</v>
      </c>
      <c r="E965" s="7">
        <f t="array" ref="E965">IFERROR(XLOOKUP($C965,'Product Families'!$A:$A,'Product Families'!$E:$E),"")</f>
        <v>8</v>
      </c>
      <c r="F965" s="7">
        <f t="array" ref="F965">IFERROR(XLOOKUP($C965,'Product Families'!$A:$A,'Product Families'!$F:$F),"")</f>
        <v>9</v>
      </c>
      <c r="G965" s="7">
        <f t="array" ref="G965">IFERROR(XLOOKUP($C965,'Product Families'!$A:$A,'Product Families'!$G:$G),"")</f>
        <v>10</v>
      </c>
      <c r="J965" s="7" t="str">
        <f>IFERROR(ROUND(AVERAGEIF('Week 1 - Making'!$B:$B,'Product List'!$A965,'Week 1 - Making'!$P:$P),0),"")</f>
        <v/>
      </c>
      <c r="K965" s="7" t="str">
        <f>IFERROR(ROUND(AVERAGEIF('Week 2 - Making'!$B:$B,'Product List'!$A965,'Week 2 - Making'!$P:$P),0),"")</f>
        <v/>
      </c>
      <c r="L965" s="263" t="str">
        <f>IFERROR(ROUND(AVERAGEIF('Week 3 - Making'!$B:$B,'Product List'!$A965,'Week 3 - Making'!$P:$P),0),"")</f>
        <v/>
      </c>
      <c r="M965" s="7" t="str">
        <f>IFERROR(ROUND(AVERAGEIF('Week 4 - Making'!$B:$B,'Product List'!$A965,'Week 4 - Making'!$P:$P),0),"")</f>
        <v/>
      </c>
      <c r="N965" s="7" t="str">
        <f>IFERROR(ROUND(AVERAGEIF('Week 5 - Making'!$B:$B,'Product List'!$A965,'Week 5 - Making'!$P:$P),0),"")</f>
        <v/>
      </c>
      <c r="O965" s="7"/>
      <c r="P965" s="7">
        <f t="array" ref="P965">iferror(xlookup(C965,'Product Families'!A:A,'Product Families'!S:S),"")</f>
        <v>0</v>
      </c>
    </row>
    <row r="966" ht="14.25" customHeight="1">
      <c r="A966" s="138" t="s">
        <v>2691</v>
      </c>
      <c r="B966" s="270" t="s">
        <v>2692</v>
      </c>
      <c r="C966" s="138" t="s">
        <v>333</v>
      </c>
      <c r="D966" s="7">
        <f t="array" ref="D966">IFERROR(XLOOKUP($C966,'Product Families'!$A:$A,'Product Families'!$D:$D),"")</f>
        <v>7</v>
      </c>
      <c r="E966" s="7">
        <f t="array" ref="E966">IFERROR(XLOOKUP($C966,'Product Families'!$A:$A,'Product Families'!$E:$E),"")</f>
        <v>8</v>
      </c>
      <c r="F966" s="7">
        <f t="array" ref="F966">IFERROR(XLOOKUP($C966,'Product Families'!$A:$A,'Product Families'!$F:$F),"")</f>
        <v>9</v>
      </c>
      <c r="G966" s="7">
        <f t="array" ref="G966">IFERROR(XLOOKUP($C966,'Product Families'!$A:$A,'Product Families'!$G:$G),"")</f>
        <v>10</v>
      </c>
      <c r="J966" s="7" t="str">
        <f>IFERROR(ROUND(AVERAGEIF('Week 1 - Making'!$B:$B,'Product List'!$A966,'Week 1 - Making'!$P:$P),0),"")</f>
        <v/>
      </c>
      <c r="K966" s="7" t="str">
        <f>IFERROR(ROUND(AVERAGEIF('Week 2 - Making'!$B:$B,'Product List'!$A966,'Week 2 - Making'!$P:$P),0),"")</f>
        <v/>
      </c>
      <c r="L966" s="263" t="str">
        <f>IFERROR(ROUND(AVERAGEIF('Week 3 - Making'!$B:$B,'Product List'!$A966,'Week 3 - Making'!$P:$P),0),"")</f>
        <v/>
      </c>
      <c r="M966" s="7" t="str">
        <f>IFERROR(ROUND(AVERAGEIF('Week 4 - Making'!$B:$B,'Product List'!$A966,'Week 4 - Making'!$P:$P),0),"")</f>
        <v/>
      </c>
      <c r="N966" s="7" t="str">
        <f>IFERROR(ROUND(AVERAGEIF('Week 5 - Making'!$B:$B,'Product List'!$A966,'Week 5 - Making'!$P:$P),0),"")</f>
        <v/>
      </c>
      <c r="O966" s="7"/>
      <c r="P966" s="7">
        <f t="array" ref="P966">iferror(xlookup(C966,'Product Families'!A:A,'Product Families'!S:S),"")</f>
        <v>0</v>
      </c>
    </row>
    <row r="967" ht="14.25" customHeight="1">
      <c r="A967" s="138" t="s">
        <v>2693</v>
      </c>
      <c r="B967" s="270" t="s">
        <v>2694</v>
      </c>
      <c r="C967" s="138" t="s">
        <v>333</v>
      </c>
      <c r="D967" s="7">
        <f t="array" ref="D967">IFERROR(XLOOKUP($C967,'Product Families'!$A:$A,'Product Families'!$D:$D),"")</f>
        <v>7</v>
      </c>
      <c r="E967" s="7">
        <f t="array" ref="E967">IFERROR(XLOOKUP($C967,'Product Families'!$A:$A,'Product Families'!$E:$E),"")</f>
        <v>8</v>
      </c>
      <c r="F967" s="7">
        <f t="array" ref="F967">IFERROR(XLOOKUP($C967,'Product Families'!$A:$A,'Product Families'!$F:$F),"")</f>
        <v>9</v>
      </c>
      <c r="G967" s="7">
        <f t="array" ref="G967">IFERROR(XLOOKUP($C967,'Product Families'!$A:$A,'Product Families'!$G:$G),"")</f>
        <v>10</v>
      </c>
      <c r="J967" s="7" t="str">
        <f>IFERROR(ROUND(AVERAGEIF('Week 1 - Making'!$B:$B,'Product List'!$A967,'Week 1 - Making'!$P:$P),0),"")</f>
        <v/>
      </c>
      <c r="K967" s="7" t="str">
        <f>IFERROR(ROUND(AVERAGEIF('Week 2 - Making'!$B:$B,'Product List'!$A967,'Week 2 - Making'!$P:$P),0),"")</f>
        <v/>
      </c>
      <c r="L967" s="263" t="str">
        <f>IFERROR(ROUND(AVERAGEIF('Week 3 - Making'!$B:$B,'Product List'!$A967,'Week 3 - Making'!$P:$P),0),"")</f>
        <v/>
      </c>
      <c r="M967" s="7" t="str">
        <f>IFERROR(ROUND(AVERAGEIF('Week 4 - Making'!$B:$B,'Product List'!$A967,'Week 4 - Making'!$P:$P),0),"")</f>
        <v/>
      </c>
      <c r="N967" s="7" t="str">
        <f>IFERROR(ROUND(AVERAGEIF('Week 5 - Making'!$B:$B,'Product List'!$A967,'Week 5 - Making'!$P:$P),0),"")</f>
        <v/>
      </c>
      <c r="O967" s="7"/>
      <c r="P967" s="7">
        <f t="array" ref="P967">iferror(xlookup(C967,'Product Families'!A:A,'Product Families'!S:S),"")</f>
        <v>0</v>
      </c>
    </row>
    <row r="968" ht="14.25" customHeight="1">
      <c r="A968" s="138" t="s">
        <v>2695</v>
      </c>
      <c r="B968" s="270" t="s">
        <v>2696</v>
      </c>
      <c r="C968" s="138" t="s">
        <v>333</v>
      </c>
      <c r="D968" s="7">
        <f t="array" ref="D968">IFERROR(XLOOKUP($C968,'Product Families'!$A:$A,'Product Families'!$D:$D),"")</f>
        <v>7</v>
      </c>
      <c r="E968" s="7">
        <f t="array" ref="E968">IFERROR(XLOOKUP($C968,'Product Families'!$A:$A,'Product Families'!$E:$E),"")</f>
        <v>8</v>
      </c>
      <c r="F968" s="7">
        <f t="array" ref="F968">IFERROR(XLOOKUP($C968,'Product Families'!$A:$A,'Product Families'!$F:$F),"")</f>
        <v>9</v>
      </c>
      <c r="G968" s="7">
        <f t="array" ref="G968">IFERROR(XLOOKUP($C968,'Product Families'!$A:$A,'Product Families'!$G:$G),"")</f>
        <v>10</v>
      </c>
      <c r="J968" s="7" t="str">
        <f>IFERROR(ROUND(AVERAGEIF('Week 1 - Making'!$B:$B,'Product List'!$A968,'Week 1 - Making'!$P:$P),0),"")</f>
        <v/>
      </c>
      <c r="K968" s="7" t="str">
        <f>IFERROR(ROUND(AVERAGEIF('Week 2 - Making'!$B:$B,'Product List'!$A968,'Week 2 - Making'!$P:$P),0),"")</f>
        <v/>
      </c>
      <c r="L968" s="263" t="str">
        <f>IFERROR(ROUND(AVERAGEIF('Week 3 - Making'!$B:$B,'Product List'!$A968,'Week 3 - Making'!$P:$P),0),"")</f>
        <v/>
      </c>
      <c r="M968" s="7" t="str">
        <f>IFERROR(ROUND(AVERAGEIF('Week 4 - Making'!$B:$B,'Product List'!$A968,'Week 4 - Making'!$P:$P),0),"")</f>
        <v/>
      </c>
      <c r="N968" s="7" t="str">
        <f>IFERROR(ROUND(AVERAGEIF('Week 5 - Making'!$B:$B,'Product List'!$A968,'Week 5 - Making'!$P:$P),0),"")</f>
        <v/>
      </c>
      <c r="O968" s="7"/>
      <c r="P968" s="7">
        <f t="array" ref="P968">iferror(xlookup(C968,'Product Families'!A:A,'Product Families'!S:S),"")</f>
        <v>0</v>
      </c>
    </row>
    <row r="969" ht="14.25" customHeight="1">
      <c r="A969" s="138" t="s">
        <v>2697</v>
      </c>
      <c r="B969" s="270" t="s">
        <v>2698</v>
      </c>
      <c r="C969" s="138" t="s">
        <v>333</v>
      </c>
      <c r="D969" s="7">
        <f t="array" ref="D969">IFERROR(XLOOKUP($C969,'Product Families'!$A:$A,'Product Families'!$D:$D),"")</f>
        <v>7</v>
      </c>
      <c r="E969" s="7">
        <f t="array" ref="E969">IFERROR(XLOOKUP($C969,'Product Families'!$A:$A,'Product Families'!$E:$E),"")</f>
        <v>8</v>
      </c>
      <c r="F969" s="7">
        <f t="array" ref="F969">IFERROR(XLOOKUP($C969,'Product Families'!$A:$A,'Product Families'!$F:$F),"")</f>
        <v>9</v>
      </c>
      <c r="G969" s="7">
        <f t="array" ref="G969">IFERROR(XLOOKUP($C969,'Product Families'!$A:$A,'Product Families'!$G:$G),"")</f>
        <v>10</v>
      </c>
      <c r="J969" s="7" t="str">
        <f>IFERROR(ROUND(AVERAGEIF('Week 1 - Making'!$B:$B,'Product List'!$A969,'Week 1 - Making'!$P:$P),0),"")</f>
        <v/>
      </c>
      <c r="K969" s="7" t="str">
        <f>IFERROR(ROUND(AVERAGEIF('Week 2 - Making'!$B:$B,'Product List'!$A969,'Week 2 - Making'!$P:$P),0),"")</f>
        <v/>
      </c>
      <c r="L969" s="263" t="str">
        <f>IFERROR(ROUND(AVERAGEIF('Week 3 - Making'!$B:$B,'Product List'!$A969,'Week 3 - Making'!$P:$P),0),"")</f>
        <v/>
      </c>
      <c r="M969" s="7" t="str">
        <f>IFERROR(ROUND(AVERAGEIF('Week 4 - Making'!$B:$B,'Product List'!$A969,'Week 4 - Making'!$P:$P),0),"")</f>
        <v/>
      </c>
      <c r="N969" s="7" t="str">
        <f>IFERROR(ROUND(AVERAGEIF('Week 5 - Making'!$B:$B,'Product List'!$A969,'Week 5 - Making'!$P:$P),0),"")</f>
        <v/>
      </c>
      <c r="O969" s="7"/>
      <c r="P969" s="7">
        <f t="array" ref="P969">iferror(xlookup(C969,'Product Families'!A:A,'Product Families'!S:S),"")</f>
        <v>0</v>
      </c>
    </row>
    <row r="970" ht="14.25" customHeight="1">
      <c r="A970" s="138" t="s">
        <v>2699</v>
      </c>
      <c r="B970" s="270" t="s">
        <v>2700</v>
      </c>
      <c r="C970" s="138" t="s">
        <v>333</v>
      </c>
      <c r="D970" s="7">
        <f t="array" ref="D970">IFERROR(XLOOKUP($C970,'Product Families'!$A:$A,'Product Families'!$D:$D),"")</f>
        <v>7</v>
      </c>
      <c r="E970" s="7">
        <f t="array" ref="E970">IFERROR(XLOOKUP($C970,'Product Families'!$A:$A,'Product Families'!$E:$E),"")</f>
        <v>8</v>
      </c>
      <c r="F970" s="7">
        <f t="array" ref="F970">IFERROR(XLOOKUP($C970,'Product Families'!$A:$A,'Product Families'!$F:$F),"")</f>
        <v>9</v>
      </c>
      <c r="G970" s="7">
        <f t="array" ref="G970">IFERROR(XLOOKUP($C970,'Product Families'!$A:$A,'Product Families'!$G:$G),"")</f>
        <v>10</v>
      </c>
      <c r="J970" s="7" t="str">
        <f>IFERROR(ROUND(AVERAGEIF('Week 1 - Making'!$B:$B,'Product List'!$A970,'Week 1 - Making'!$P:$P),0),"")</f>
        <v/>
      </c>
      <c r="K970" s="7" t="str">
        <f>IFERROR(ROUND(AVERAGEIF('Week 2 - Making'!$B:$B,'Product List'!$A970,'Week 2 - Making'!$P:$P),0),"")</f>
        <v/>
      </c>
      <c r="L970" s="263" t="str">
        <f>IFERROR(ROUND(AVERAGEIF('Week 3 - Making'!$B:$B,'Product List'!$A970,'Week 3 - Making'!$P:$P),0),"")</f>
        <v/>
      </c>
      <c r="M970" s="7" t="str">
        <f>IFERROR(ROUND(AVERAGEIF('Week 4 - Making'!$B:$B,'Product List'!$A970,'Week 4 - Making'!$P:$P),0),"")</f>
        <v/>
      </c>
      <c r="N970" s="7" t="str">
        <f>IFERROR(ROUND(AVERAGEIF('Week 5 - Making'!$B:$B,'Product List'!$A970,'Week 5 - Making'!$P:$P),0),"")</f>
        <v/>
      </c>
      <c r="O970" s="7"/>
      <c r="P970" s="7">
        <f t="array" ref="P970">iferror(xlookup(C970,'Product Families'!A:A,'Product Families'!S:S),"")</f>
        <v>0</v>
      </c>
    </row>
    <row r="971" ht="14.25" customHeight="1">
      <c r="A971" s="138" t="s">
        <v>2701</v>
      </c>
      <c r="B971" s="270" t="s">
        <v>2702</v>
      </c>
      <c r="C971" s="138" t="s">
        <v>333</v>
      </c>
      <c r="D971" s="7">
        <f t="array" ref="D971">IFERROR(XLOOKUP($C971,'Product Families'!$A:$A,'Product Families'!$D:$D),"")</f>
        <v>7</v>
      </c>
      <c r="E971" s="7">
        <f t="array" ref="E971">IFERROR(XLOOKUP($C971,'Product Families'!$A:$A,'Product Families'!$E:$E),"")</f>
        <v>8</v>
      </c>
      <c r="F971" s="7">
        <f t="array" ref="F971">IFERROR(XLOOKUP($C971,'Product Families'!$A:$A,'Product Families'!$F:$F),"")</f>
        <v>9</v>
      </c>
      <c r="G971" s="7">
        <f t="array" ref="G971">IFERROR(XLOOKUP($C971,'Product Families'!$A:$A,'Product Families'!$G:$G),"")</f>
        <v>10</v>
      </c>
      <c r="J971" s="7" t="str">
        <f>IFERROR(ROUND(AVERAGEIF('Week 1 - Making'!$B:$B,'Product List'!$A971,'Week 1 - Making'!$P:$P),0),"")</f>
        <v/>
      </c>
      <c r="K971" s="7" t="str">
        <f>IFERROR(ROUND(AVERAGEIF('Week 2 - Making'!$B:$B,'Product List'!$A971,'Week 2 - Making'!$P:$P),0),"")</f>
        <v/>
      </c>
      <c r="L971" s="263" t="str">
        <f>IFERROR(ROUND(AVERAGEIF('Week 3 - Making'!$B:$B,'Product List'!$A971,'Week 3 - Making'!$P:$P),0),"")</f>
        <v/>
      </c>
      <c r="M971" s="7" t="str">
        <f>IFERROR(ROUND(AVERAGEIF('Week 4 - Making'!$B:$B,'Product List'!$A971,'Week 4 - Making'!$P:$P),0),"")</f>
        <v/>
      </c>
      <c r="N971" s="7" t="str">
        <f>IFERROR(ROUND(AVERAGEIF('Week 5 - Making'!$B:$B,'Product List'!$A971,'Week 5 - Making'!$P:$P),0),"")</f>
        <v/>
      </c>
      <c r="O971" s="7"/>
      <c r="P971" s="7">
        <f t="array" ref="P971">iferror(xlookup(C971,'Product Families'!A:A,'Product Families'!S:S),"")</f>
        <v>0</v>
      </c>
    </row>
    <row r="972" ht="14.25" customHeight="1">
      <c r="A972" s="138" t="s">
        <v>2703</v>
      </c>
      <c r="B972" s="270" t="s">
        <v>2704</v>
      </c>
      <c r="C972" s="138" t="s">
        <v>333</v>
      </c>
      <c r="D972" s="7">
        <f t="array" ref="D972">IFERROR(XLOOKUP($C972,'Product Families'!$A:$A,'Product Families'!$D:$D),"")</f>
        <v>7</v>
      </c>
      <c r="E972" s="7">
        <f t="array" ref="E972">IFERROR(XLOOKUP($C972,'Product Families'!$A:$A,'Product Families'!$E:$E),"")</f>
        <v>8</v>
      </c>
      <c r="F972" s="7">
        <f t="array" ref="F972">IFERROR(XLOOKUP($C972,'Product Families'!$A:$A,'Product Families'!$F:$F),"")</f>
        <v>9</v>
      </c>
      <c r="G972" s="7">
        <f t="array" ref="G972">IFERROR(XLOOKUP($C972,'Product Families'!$A:$A,'Product Families'!$G:$G),"")</f>
        <v>10</v>
      </c>
      <c r="J972" s="7" t="str">
        <f>IFERROR(ROUND(AVERAGEIF('Week 1 - Making'!$B:$B,'Product List'!$A972,'Week 1 - Making'!$P:$P),0),"")</f>
        <v/>
      </c>
      <c r="K972" s="7" t="str">
        <f>IFERROR(ROUND(AVERAGEIF('Week 2 - Making'!$B:$B,'Product List'!$A972,'Week 2 - Making'!$P:$P),0),"")</f>
        <v/>
      </c>
      <c r="L972" s="263" t="str">
        <f>IFERROR(ROUND(AVERAGEIF('Week 3 - Making'!$B:$B,'Product List'!$A972,'Week 3 - Making'!$P:$P),0),"")</f>
        <v/>
      </c>
      <c r="M972" s="7" t="str">
        <f>IFERROR(ROUND(AVERAGEIF('Week 4 - Making'!$B:$B,'Product List'!$A972,'Week 4 - Making'!$P:$P),0),"")</f>
        <v/>
      </c>
      <c r="N972" s="7" t="str">
        <f>IFERROR(ROUND(AVERAGEIF('Week 5 - Making'!$B:$B,'Product List'!$A972,'Week 5 - Making'!$P:$P),0),"")</f>
        <v/>
      </c>
      <c r="O972" s="7"/>
      <c r="P972" s="7">
        <f t="array" ref="P972">iferror(xlookup(C972,'Product Families'!A:A,'Product Families'!S:S),"")</f>
        <v>0</v>
      </c>
    </row>
    <row r="973" ht="14.25" customHeight="1">
      <c r="A973" s="138" t="s">
        <v>1890</v>
      </c>
      <c r="B973" s="270" t="s">
        <v>2705</v>
      </c>
      <c r="C973" s="138" t="s">
        <v>333</v>
      </c>
      <c r="D973" s="7">
        <f t="array" ref="D973">IFERROR(XLOOKUP($C973,'Product Families'!$A:$A,'Product Families'!$D:$D),"")</f>
        <v>7</v>
      </c>
      <c r="E973" s="7">
        <f t="array" ref="E973">IFERROR(XLOOKUP($C973,'Product Families'!$A:$A,'Product Families'!$E:$E),"")</f>
        <v>8</v>
      </c>
      <c r="F973" s="7">
        <f t="array" ref="F973">IFERROR(XLOOKUP($C973,'Product Families'!$A:$A,'Product Families'!$F:$F),"")</f>
        <v>9</v>
      </c>
      <c r="G973" s="7">
        <f t="array" ref="G973">IFERROR(XLOOKUP($C973,'Product Families'!$A:$A,'Product Families'!$G:$G),"")</f>
        <v>10</v>
      </c>
      <c r="J973" s="7" t="str">
        <f>IFERROR(ROUND(AVERAGEIF('Week 1 - Making'!$B:$B,'Product List'!$A973,'Week 1 - Making'!$P:$P),0),"")</f>
        <v/>
      </c>
      <c r="K973" s="7">
        <f>IFERROR(ROUND(AVERAGEIF('Week 2 - Making'!$B:$B,'Product List'!$A973,'Week 2 - Making'!$P:$P),0),"")</f>
        <v>51</v>
      </c>
      <c r="L973" s="263" t="str">
        <f>IFERROR(ROUND(AVERAGEIF('Week 3 - Making'!$B:$B,'Product List'!$A973,'Week 3 - Making'!$P:$P),0),"")</f>
        <v/>
      </c>
      <c r="M973" s="7" t="str">
        <f>IFERROR(ROUND(AVERAGEIF('Week 4 - Making'!$B:$B,'Product List'!$A973,'Week 4 - Making'!$P:$P),0),"")</f>
        <v/>
      </c>
      <c r="N973" s="7" t="str">
        <f>IFERROR(ROUND(AVERAGEIF('Week 5 - Making'!$B:$B,'Product List'!$A973,'Week 5 - Making'!$P:$P),0),"")</f>
        <v/>
      </c>
      <c r="O973" s="7"/>
      <c r="P973" s="7">
        <f t="array" ref="P973">iferror(xlookup(C973,'Product Families'!A:A,'Product Families'!S:S),"")</f>
        <v>0</v>
      </c>
    </row>
    <row r="974" ht="14.25" customHeight="1">
      <c r="A974" s="138" t="s">
        <v>1757</v>
      </c>
      <c r="B974" s="270" t="s">
        <v>2706</v>
      </c>
      <c r="C974" s="138" t="s">
        <v>333</v>
      </c>
      <c r="D974" s="7">
        <f t="array" ref="D974">IFERROR(XLOOKUP($C974,'Product Families'!$A:$A,'Product Families'!$D:$D),"")</f>
        <v>7</v>
      </c>
      <c r="E974" s="7">
        <f t="array" ref="E974">IFERROR(XLOOKUP($C974,'Product Families'!$A:$A,'Product Families'!$E:$E),"")</f>
        <v>8</v>
      </c>
      <c r="F974" s="7">
        <f t="array" ref="F974">IFERROR(XLOOKUP($C974,'Product Families'!$A:$A,'Product Families'!$F:$F),"")</f>
        <v>9</v>
      </c>
      <c r="G974" s="7">
        <f t="array" ref="G974">IFERROR(XLOOKUP($C974,'Product Families'!$A:$A,'Product Families'!$G:$G),"")</f>
        <v>10</v>
      </c>
      <c r="J974" s="7">
        <f>IFERROR(ROUND(AVERAGEIF('Week 1 - Making'!$B:$B,'Product List'!$A974,'Week 1 - Making'!$P:$P),0),"")</f>
        <v>12</v>
      </c>
      <c r="K974" s="7" t="str">
        <f>IFERROR(ROUND(AVERAGEIF('Week 2 - Making'!$B:$B,'Product List'!$A974,'Week 2 - Making'!$P:$P),0),"")</f>
        <v/>
      </c>
      <c r="L974" s="263" t="str">
        <f>IFERROR(ROUND(AVERAGEIF('Week 3 - Making'!$B:$B,'Product List'!$A974,'Week 3 - Making'!$P:$P),0),"")</f>
        <v/>
      </c>
      <c r="M974" s="7" t="str">
        <f>IFERROR(ROUND(AVERAGEIF('Week 4 - Making'!$B:$B,'Product List'!$A974,'Week 4 - Making'!$P:$P),0),"")</f>
        <v/>
      </c>
      <c r="N974" s="7" t="str">
        <f>IFERROR(ROUND(AVERAGEIF('Week 5 - Making'!$B:$B,'Product List'!$A974,'Week 5 - Making'!$P:$P),0),"")</f>
        <v/>
      </c>
      <c r="O974" s="7"/>
      <c r="P974" s="7">
        <f t="array" ref="P974">iferror(xlookup(C974,'Product Families'!A:A,'Product Families'!S:S),"")</f>
        <v>0</v>
      </c>
    </row>
    <row r="975" ht="14.25" customHeight="1">
      <c r="A975" s="138" t="s">
        <v>2707</v>
      </c>
      <c r="B975" s="270" t="s">
        <v>2708</v>
      </c>
      <c r="C975" s="138" t="s">
        <v>333</v>
      </c>
      <c r="D975" s="7">
        <f t="array" ref="D975">IFERROR(XLOOKUP($C975,'Product Families'!$A:$A,'Product Families'!$D:$D),"")</f>
        <v>7</v>
      </c>
      <c r="E975" s="7">
        <f t="array" ref="E975">IFERROR(XLOOKUP($C975,'Product Families'!$A:$A,'Product Families'!$E:$E),"")</f>
        <v>8</v>
      </c>
      <c r="F975" s="7">
        <f t="array" ref="F975">IFERROR(XLOOKUP($C975,'Product Families'!$A:$A,'Product Families'!$F:$F),"")</f>
        <v>9</v>
      </c>
      <c r="G975" s="7">
        <f t="array" ref="G975">IFERROR(XLOOKUP($C975,'Product Families'!$A:$A,'Product Families'!$G:$G),"")</f>
        <v>10</v>
      </c>
      <c r="J975" s="7" t="str">
        <f>IFERROR(ROUND(AVERAGEIF('Week 1 - Making'!$B:$B,'Product List'!$A975,'Week 1 - Making'!$P:$P),0),"")</f>
        <v/>
      </c>
      <c r="K975" s="7" t="str">
        <f>IFERROR(ROUND(AVERAGEIF('Week 2 - Making'!$B:$B,'Product List'!$A975,'Week 2 - Making'!$P:$P),0),"")</f>
        <v/>
      </c>
      <c r="L975" s="263" t="str">
        <f>IFERROR(ROUND(AVERAGEIF('Week 3 - Making'!$B:$B,'Product List'!$A975,'Week 3 - Making'!$P:$P),0),"")</f>
        <v/>
      </c>
      <c r="M975" s="7" t="str">
        <f>IFERROR(ROUND(AVERAGEIF('Week 4 - Making'!$B:$B,'Product List'!$A975,'Week 4 - Making'!$P:$P),0),"")</f>
        <v/>
      </c>
      <c r="N975" s="7" t="str">
        <f>IFERROR(ROUND(AVERAGEIF('Week 5 - Making'!$B:$B,'Product List'!$A975,'Week 5 - Making'!$P:$P),0),"")</f>
        <v/>
      </c>
      <c r="O975" s="7"/>
      <c r="P975" s="7">
        <f t="array" ref="P975">iferror(xlookup(C975,'Product Families'!A:A,'Product Families'!S:S),"")</f>
        <v>0</v>
      </c>
    </row>
    <row r="976" ht="14.25" customHeight="1">
      <c r="A976" s="138" t="s">
        <v>2709</v>
      </c>
      <c r="B976" s="270" t="s">
        <v>2710</v>
      </c>
      <c r="C976" s="138" t="s">
        <v>333</v>
      </c>
      <c r="D976" s="7">
        <f t="array" ref="D976">IFERROR(XLOOKUP($C976,'Product Families'!$A:$A,'Product Families'!$D:$D),"")</f>
        <v>7</v>
      </c>
      <c r="E976" s="7">
        <f t="array" ref="E976">IFERROR(XLOOKUP($C976,'Product Families'!$A:$A,'Product Families'!$E:$E),"")</f>
        <v>8</v>
      </c>
      <c r="F976" s="7">
        <f t="array" ref="F976">IFERROR(XLOOKUP($C976,'Product Families'!$A:$A,'Product Families'!$F:$F),"")</f>
        <v>9</v>
      </c>
      <c r="G976" s="7">
        <f t="array" ref="G976">IFERROR(XLOOKUP($C976,'Product Families'!$A:$A,'Product Families'!$G:$G),"")</f>
        <v>10</v>
      </c>
      <c r="J976" s="7" t="str">
        <f>IFERROR(ROUND(AVERAGEIF('Week 1 - Making'!$B:$B,'Product List'!$A976,'Week 1 - Making'!$P:$P),0),"")</f>
        <v/>
      </c>
      <c r="K976" s="7" t="str">
        <f>IFERROR(ROUND(AVERAGEIF('Week 2 - Making'!$B:$B,'Product List'!$A976,'Week 2 - Making'!$P:$P),0),"")</f>
        <v/>
      </c>
      <c r="L976" s="263" t="str">
        <f>IFERROR(ROUND(AVERAGEIF('Week 3 - Making'!$B:$B,'Product List'!$A976,'Week 3 - Making'!$P:$P),0),"")</f>
        <v/>
      </c>
      <c r="M976" s="7" t="str">
        <f>IFERROR(ROUND(AVERAGEIF('Week 4 - Making'!$B:$B,'Product List'!$A976,'Week 4 - Making'!$P:$P),0),"")</f>
        <v/>
      </c>
      <c r="N976" s="7" t="str">
        <f>IFERROR(ROUND(AVERAGEIF('Week 5 - Making'!$B:$B,'Product List'!$A976,'Week 5 - Making'!$P:$P),0),"")</f>
        <v/>
      </c>
      <c r="O976" s="7"/>
      <c r="P976" s="7">
        <f t="array" ref="P976">iferror(xlookup(C976,'Product Families'!A:A,'Product Families'!S:S),"")</f>
        <v>0</v>
      </c>
    </row>
    <row r="977" ht="14.25" customHeight="1">
      <c r="A977" s="138" t="s">
        <v>2711</v>
      </c>
      <c r="B977" s="270" t="s">
        <v>2712</v>
      </c>
      <c r="C977" s="138" t="s">
        <v>333</v>
      </c>
      <c r="D977" s="7">
        <f t="array" ref="D977">IFERROR(XLOOKUP($C977,'Product Families'!$A:$A,'Product Families'!$D:$D),"")</f>
        <v>7</v>
      </c>
      <c r="E977" s="7">
        <f t="array" ref="E977">IFERROR(XLOOKUP($C977,'Product Families'!$A:$A,'Product Families'!$E:$E),"")</f>
        <v>8</v>
      </c>
      <c r="F977" s="7">
        <f t="array" ref="F977">IFERROR(XLOOKUP($C977,'Product Families'!$A:$A,'Product Families'!$F:$F),"")</f>
        <v>9</v>
      </c>
      <c r="G977" s="7">
        <f t="array" ref="G977">IFERROR(XLOOKUP($C977,'Product Families'!$A:$A,'Product Families'!$G:$G),"")</f>
        <v>10</v>
      </c>
      <c r="J977" s="7" t="str">
        <f>IFERROR(ROUND(AVERAGEIF('Week 1 - Making'!$B:$B,'Product List'!$A977,'Week 1 - Making'!$P:$P),0),"")</f>
        <v/>
      </c>
      <c r="K977" s="7" t="str">
        <f>IFERROR(ROUND(AVERAGEIF('Week 2 - Making'!$B:$B,'Product List'!$A977,'Week 2 - Making'!$P:$P),0),"")</f>
        <v/>
      </c>
      <c r="L977" s="263" t="str">
        <f>IFERROR(ROUND(AVERAGEIF('Week 3 - Making'!$B:$B,'Product List'!$A977,'Week 3 - Making'!$P:$P),0),"")</f>
        <v/>
      </c>
      <c r="M977" s="7" t="str">
        <f>IFERROR(ROUND(AVERAGEIF('Week 4 - Making'!$B:$B,'Product List'!$A977,'Week 4 - Making'!$P:$P),0),"")</f>
        <v/>
      </c>
      <c r="N977" s="7" t="str">
        <f>IFERROR(ROUND(AVERAGEIF('Week 5 - Making'!$B:$B,'Product List'!$A977,'Week 5 - Making'!$P:$P),0),"")</f>
        <v/>
      </c>
      <c r="O977" s="7"/>
      <c r="P977" s="7">
        <f t="array" ref="P977">iferror(xlookup(C977,'Product Families'!A:A,'Product Families'!S:S),"")</f>
        <v>0</v>
      </c>
    </row>
    <row r="978" ht="14.25" customHeight="1">
      <c r="A978" s="138" t="s">
        <v>2713</v>
      </c>
      <c r="B978" s="270" t="s">
        <v>2714</v>
      </c>
      <c r="C978" s="138" t="s">
        <v>333</v>
      </c>
      <c r="D978" s="7">
        <f t="array" ref="D978">IFERROR(XLOOKUP($C978,'Product Families'!$A:$A,'Product Families'!$D:$D),"")</f>
        <v>7</v>
      </c>
      <c r="E978" s="7">
        <f t="array" ref="E978">IFERROR(XLOOKUP($C978,'Product Families'!$A:$A,'Product Families'!$E:$E),"")</f>
        <v>8</v>
      </c>
      <c r="F978" s="7">
        <f t="array" ref="F978">IFERROR(XLOOKUP($C978,'Product Families'!$A:$A,'Product Families'!$F:$F),"")</f>
        <v>9</v>
      </c>
      <c r="G978" s="7">
        <f t="array" ref="G978">IFERROR(XLOOKUP($C978,'Product Families'!$A:$A,'Product Families'!$G:$G),"")</f>
        <v>10</v>
      </c>
      <c r="J978" s="7" t="str">
        <f>IFERROR(ROUND(AVERAGEIF('Week 1 - Making'!$B:$B,'Product List'!$A978,'Week 1 - Making'!$P:$P),0),"")</f>
        <v/>
      </c>
      <c r="K978" s="7" t="str">
        <f>IFERROR(ROUND(AVERAGEIF('Week 2 - Making'!$B:$B,'Product List'!$A978,'Week 2 - Making'!$P:$P),0),"")</f>
        <v/>
      </c>
      <c r="L978" s="263" t="str">
        <f>IFERROR(ROUND(AVERAGEIF('Week 3 - Making'!$B:$B,'Product List'!$A978,'Week 3 - Making'!$P:$P),0),"")</f>
        <v/>
      </c>
      <c r="M978" s="7" t="str">
        <f>IFERROR(ROUND(AVERAGEIF('Week 4 - Making'!$B:$B,'Product List'!$A978,'Week 4 - Making'!$P:$P),0),"")</f>
        <v/>
      </c>
      <c r="N978" s="7" t="str">
        <f>IFERROR(ROUND(AVERAGEIF('Week 5 - Making'!$B:$B,'Product List'!$A978,'Week 5 - Making'!$P:$P),0),"")</f>
        <v/>
      </c>
      <c r="O978" s="7"/>
      <c r="P978" s="7">
        <f t="array" ref="P978">iferror(xlookup(C978,'Product Families'!A:A,'Product Families'!S:S),"")</f>
        <v>0</v>
      </c>
    </row>
    <row r="979" ht="14.25" customHeight="1">
      <c r="A979" s="138" t="s">
        <v>2715</v>
      </c>
      <c r="B979" s="270" t="s">
        <v>2716</v>
      </c>
      <c r="C979" s="138" t="s">
        <v>333</v>
      </c>
      <c r="D979" s="7">
        <f t="array" ref="D979">IFERROR(XLOOKUP($C979,'Product Families'!$A:$A,'Product Families'!$D:$D),"")</f>
        <v>7</v>
      </c>
      <c r="E979" s="7">
        <f t="array" ref="E979">IFERROR(XLOOKUP($C979,'Product Families'!$A:$A,'Product Families'!$E:$E),"")</f>
        <v>8</v>
      </c>
      <c r="F979" s="7">
        <f t="array" ref="F979">IFERROR(XLOOKUP($C979,'Product Families'!$A:$A,'Product Families'!$F:$F),"")</f>
        <v>9</v>
      </c>
      <c r="G979" s="7">
        <f t="array" ref="G979">IFERROR(XLOOKUP($C979,'Product Families'!$A:$A,'Product Families'!$G:$G),"")</f>
        <v>10</v>
      </c>
      <c r="J979" s="7" t="str">
        <f>IFERROR(ROUND(AVERAGEIF('Week 1 - Making'!$B:$B,'Product List'!$A979,'Week 1 - Making'!$P:$P),0),"")</f>
        <v/>
      </c>
      <c r="K979" s="7" t="str">
        <f>IFERROR(ROUND(AVERAGEIF('Week 2 - Making'!$B:$B,'Product List'!$A979,'Week 2 - Making'!$P:$P),0),"")</f>
        <v/>
      </c>
      <c r="L979" s="263" t="str">
        <f>IFERROR(ROUND(AVERAGEIF('Week 3 - Making'!$B:$B,'Product List'!$A979,'Week 3 - Making'!$P:$P),0),"")</f>
        <v/>
      </c>
      <c r="M979" s="7" t="str">
        <f>IFERROR(ROUND(AVERAGEIF('Week 4 - Making'!$B:$B,'Product List'!$A979,'Week 4 - Making'!$P:$P),0),"")</f>
        <v/>
      </c>
      <c r="N979" s="7" t="str">
        <f>IFERROR(ROUND(AVERAGEIF('Week 5 - Making'!$B:$B,'Product List'!$A979,'Week 5 - Making'!$P:$P),0),"")</f>
        <v/>
      </c>
      <c r="O979" s="7"/>
      <c r="P979" s="7">
        <f t="array" ref="P979">iferror(xlookup(C979,'Product Families'!A:A,'Product Families'!S:S),"")</f>
        <v>0</v>
      </c>
    </row>
    <row r="980" ht="14.25" customHeight="1">
      <c r="A980" s="138" t="s">
        <v>2717</v>
      </c>
      <c r="B980" s="270" t="s">
        <v>2718</v>
      </c>
      <c r="C980" s="138" t="s">
        <v>333</v>
      </c>
      <c r="D980" s="7">
        <f t="array" ref="D980">IFERROR(XLOOKUP($C980,'Product Families'!$A:$A,'Product Families'!$D:$D),"")</f>
        <v>7</v>
      </c>
      <c r="E980" s="7">
        <f t="array" ref="E980">IFERROR(XLOOKUP($C980,'Product Families'!$A:$A,'Product Families'!$E:$E),"")</f>
        <v>8</v>
      </c>
      <c r="F980" s="7">
        <f t="array" ref="F980">IFERROR(XLOOKUP($C980,'Product Families'!$A:$A,'Product Families'!$F:$F),"")</f>
        <v>9</v>
      </c>
      <c r="G980" s="7">
        <f t="array" ref="G980">IFERROR(XLOOKUP($C980,'Product Families'!$A:$A,'Product Families'!$G:$G),"")</f>
        <v>10</v>
      </c>
      <c r="J980" s="7" t="str">
        <f>IFERROR(ROUND(AVERAGEIF('Week 1 - Making'!$B:$B,'Product List'!$A980,'Week 1 - Making'!$P:$P),0),"")</f>
        <v/>
      </c>
      <c r="K980" s="7" t="str">
        <f>IFERROR(ROUND(AVERAGEIF('Week 2 - Making'!$B:$B,'Product List'!$A980,'Week 2 - Making'!$P:$P),0),"")</f>
        <v/>
      </c>
      <c r="L980" s="263" t="str">
        <f>IFERROR(ROUND(AVERAGEIF('Week 3 - Making'!$B:$B,'Product List'!$A980,'Week 3 - Making'!$P:$P),0),"")</f>
        <v/>
      </c>
      <c r="M980" s="7" t="str">
        <f>IFERROR(ROUND(AVERAGEIF('Week 4 - Making'!$B:$B,'Product List'!$A980,'Week 4 - Making'!$P:$P),0),"")</f>
        <v/>
      </c>
      <c r="N980" s="7" t="str">
        <f>IFERROR(ROUND(AVERAGEIF('Week 5 - Making'!$B:$B,'Product List'!$A980,'Week 5 - Making'!$P:$P),0),"")</f>
        <v/>
      </c>
      <c r="O980" s="7"/>
      <c r="P980" s="7">
        <f t="array" ref="P980">iferror(xlookup(C980,'Product Families'!A:A,'Product Families'!S:S),"")</f>
        <v>0</v>
      </c>
    </row>
    <row r="981" ht="14.25" customHeight="1">
      <c r="A981" s="138" t="s">
        <v>2719</v>
      </c>
      <c r="B981" s="270" t="s">
        <v>2720</v>
      </c>
      <c r="C981" s="138" t="s">
        <v>333</v>
      </c>
      <c r="D981" s="7">
        <f t="array" ref="D981">IFERROR(XLOOKUP($C981,'Product Families'!$A:$A,'Product Families'!$D:$D),"")</f>
        <v>7</v>
      </c>
      <c r="E981" s="7">
        <f t="array" ref="E981">IFERROR(XLOOKUP($C981,'Product Families'!$A:$A,'Product Families'!$E:$E),"")</f>
        <v>8</v>
      </c>
      <c r="F981" s="7">
        <f t="array" ref="F981">IFERROR(XLOOKUP($C981,'Product Families'!$A:$A,'Product Families'!$F:$F),"")</f>
        <v>9</v>
      </c>
      <c r="G981" s="7">
        <f t="array" ref="G981">IFERROR(XLOOKUP($C981,'Product Families'!$A:$A,'Product Families'!$G:$G),"")</f>
        <v>10</v>
      </c>
      <c r="J981" s="7" t="str">
        <f>IFERROR(ROUND(AVERAGEIF('Week 1 - Making'!$B:$B,'Product List'!$A981,'Week 1 - Making'!$P:$P),0),"")</f>
        <v/>
      </c>
      <c r="K981" s="7" t="str">
        <f>IFERROR(ROUND(AVERAGEIF('Week 2 - Making'!$B:$B,'Product List'!$A981,'Week 2 - Making'!$P:$P),0),"")</f>
        <v/>
      </c>
      <c r="L981" s="263" t="str">
        <f>IFERROR(ROUND(AVERAGEIF('Week 3 - Making'!$B:$B,'Product List'!$A981,'Week 3 - Making'!$P:$P),0),"")</f>
        <v/>
      </c>
      <c r="M981" s="7" t="str">
        <f>IFERROR(ROUND(AVERAGEIF('Week 4 - Making'!$B:$B,'Product List'!$A981,'Week 4 - Making'!$P:$P),0),"")</f>
        <v/>
      </c>
      <c r="N981" s="7" t="str">
        <f>IFERROR(ROUND(AVERAGEIF('Week 5 - Making'!$B:$B,'Product List'!$A981,'Week 5 - Making'!$P:$P),0),"")</f>
        <v/>
      </c>
      <c r="O981" s="7"/>
      <c r="P981" s="7">
        <f t="array" ref="P981">iferror(xlookup(C981,'Product Families'!A:A,'Product Families'!S:S),"")</f>
        <v>0</v>
      </c>
    </row>
    <row r="982" ht="14.25" customHeight="1">
      <c r="A982" s="138" t="s">
        <v>2721</v>
      </c>
      <c r="B982" s="270" t="s">
        <v>2722</v>
      </c>
      <c r="C982" s="138" t="s">
        <v>333</v>
      </c>
      <c r="D982" s="7">
        <f t="array" ref="D982">IFERROR(XLOOKUP($C982,'Product Families'!$A:$A,'Product Families'!$D:$D),"")</f>
        <v>7</v>
      </c>
      <c r="E982" s="7">
        <f t="array" ref="E982">IFERROR(XLOOKUP($C982,'Product Families'!$A:$A,'Product Families'!$E:$E),"")</f>
        <v>8</v>
      </c>
      <c r="F982" s="7">
        <f t="array" ref="F982">IFERROR(XLOOKUP($C982,'Product Families'!$A:$A,'Product Families'!$F:$F),"")</f>
        <v>9</v>
      </c>
      <c r="G982" s="7">
        <f t="array" ref="G982">IFERROR(XLOOKUP($C982,'Product Families'!$A:$A,'Product Families'!$G:$G),"")</f>
        <v>10</v>
      </c>
      <c r="J982" s="7" t="str">
        <f>IFERROR(ROUND(AVERAGEIF('Week 1 - Making'!$B:$B,'Product List'!$A982,'Week 1 - Making'!$P:$P),0),"")</f>
        <v/>
      </c>
      <c r="K982" s="7" t="str">
        <f>IFERROR(ROUND(AVERAGEIF('Week 2 - Making'!$B:$B,'Product List'!$A982,'Week 2 - Making'!$P:$P),0),"")</f>
        <v/>
      </c>
      <c r="L982" s="263" t="str">
        <f>IFERROR(ROUND(AVERAGEIF('Week 3 - Making'!$B:$B,'Product List'!$A982,'Week 3 - Making'!$P:$P),0),"")</f>
        <v/>
      </c>
      <c r="M982" s="7" t="str">
        <f>IFERROR(ROUND(AVERAGEIF('Week 4 - Making'!$B:$B,'Product List'!$A982,'Week 4 - Making'!$P:$P),0),"")</f>
        <v/>
      </c>
      <c r="N982" s="7" t="str">
        <f>IFERROR(ROUND(AVERAGEIF('Week 5 - Making'!$B:$B,'Product List'!$A982,'Week 5 - Making'!$P:$P),0),"")</f>
        <v/>
      </c>
      <c r="O982" s="7"/>
      <c r="P982" s="7">
        <f t="array" ref="P982">iferror(xlookup(C982,'Product Families'!A:A,'Product Families'!S:S),"")</f>
        <v>0</v>
      </c>
    </row>
    <row r="983" ht="14.25" customHeight="1">
      <c r="A983" s="138" t="s">
        <v>2723</v>
      </c>
      <c r="B983" s="270" t="s">
        <v>2724</v>
      </c>
      <c r="C983" s="138" t="s">
        <v>333</v>
      </c>
      <c r="D983" s="7">
        <f t="array" ref="D983">IFERROR(XLOOKUP($C983,'Product Families'!$A:$A,'Product Families'!$D:$D),"")</f>
        <v>7</v>
      </c>
      <c r="E983" s="7">
        <f t="array" ref="E983">IFERROR(XLOOKUP($C983,'Product Families'!$A:$A,'Product Families'!$E:$E),"")</f>
        <v>8</v>
      </c>
      <c r="F983" s="7">
        <f t="array" ref="F983">IFERROR(XLOOKUP($C983,'Product Families'!$A:$A,'Product Families'!$F:$F),"")</f>
        <v>9</v>
      </c>
      <c r="G983" s="7">
        <f t="array" ref="G983">IFERROR(XLOOKUP($C983,'Product Families'!$A:$A,'Product Families'!$G:$G),"")</f>
        <v>10</v>
      </c>
      <c r="J983" s="7" t="str">
        <f>IFERROR(ROUND(AVERAGEIF('Week 1 - Making'!$B:$B,'Product List'!$A983,'Week 1 - Making'!$P:$P),0),"")</f>
        <v/>
      </c>
      <c r="K983" s="7" t="str">
        <f>IFERROR(ROUND(AVERAGEIF('Week 2 - Making'!$B:$B,'Product List'!$A983,'Week 2 - Making'!$P:$P),0),"")</f>
        <v/>
      </c>
      <c r="L983" s="263" t="str">
        <f>IFERROR(ROUND(AVERAGEIF('Week 3 - Making'!$B:$B,'Product List'!$A983,'Week 3 - Making'!$P:$P),0),"")</f>
        <v/>
      </c>
      <c r="M983" s="7" t="str">
        <f>IFERROR(ROUND(AVERAGEIF('Week 4 - Making'!$B:$B,'Product List'!$A983,'Week 4 - Making'!$P:$P),0),"")</f>
        <v/>
      </c>
      <c r="N983" s="7" t="str">
        <f>IFERROR(ROUND(AVERAGEIF('Week 5 - Making'!$B:$B,'Product List'!$A983,'Week 5 - Making'!$P:$P),0),"")</f>
        <v/>
      </c>
      <c r="O983" s="7"/>
      <c r="P983" s="7">
        <f t="array" ref="P983">iferror(xlookup(C983,'Product Families'!A:A,'Product Families'!S:S),"")</f>
        <v>0</v>
      </c>
    </row>
    <row r="984" ht="14.25" customHeight="1">
      <c r="A984" s="138" t="s">
        <v>2725</v>
      </c>
      <c r="B984" s="270" t="s">
        <v>2726</v>
      </c>
      <c r="C984" s="138" t="s">
        <v>333</v>
      </c>
      <c r="D984" s="7">
        <f t="array" ref="D984">IFERROR(XLOOKUP($C984,'Product Families'!$A:$A,'Product Families'!$D:$D),"")</f>
        <v>7</v>
      </c>
      <c r="E984" s="7">
        <f t="array" ref="E984">IFERROR(XLOOKUP($C984,'Product Families'!$A:$A,'Product Families'!$E:$E),"")</f>
        <v>8</v>
      </c>
      <c r="F984" s="7">
        <f t="array" ref="F984">IFERROR(XLOOKUP($C984,'Product Families'!$A:$A,'Product Families'!$F:$F),"")</f>
        <v>9</v>
      </c>
      <c r="G984" s="7">
        <f t="array" ref="G984">IFERROR(XLOOKUP($C984,'Product Families'!$A:$A,'Product Families'!$G:$G),"")</f>
        <v>10</v>
      </c>
      <c r="J984" s="7" t="str">
        <f>IFERROR(ROUND(AVERAGEIF('Week 1 - Making'!$B:$B,'Product List'!$A984,'Week 1 - Making'!$P:$P),0),"")</f>
        <v/>
      </c>
      <c r="K984" s="7" t="str">
        <f>IFERROR(ROUND(AVERAGEIF('Week 2 - Making'!$B:$B,'Product List'!$A984,'Week 2 - Making'!$P:$P),0),"")</f>
        <v/>
      </c>
      <c r="L984" s="263" t="str">
        <f>IFERROR(ROUND(AVERAGEIF('Week 3 - Making'!$B:$B,'Product List'!$A984,'Week 3 - Making'!$P:$P),0),"")</f>
        <v/>
      </c>
      <c r="M984" s="7" t="str">
        <f>IFERROR(ROUND(AVERAGEIF('Week 4 - Making'!$B:$B,'Product List'!$A984,'Week 4 - Making'!$P:$P),0),"")</f>
        <v/>
      </c>
      <c r="N984" s="7" t="str">
        <f>IFERROR(ROUND(AVERAGEIF('Week 5 - Making'!$B:$B,'Product List'!$A984,'Week 5 - Making'!$P:$P),0),"")</f>
        <v/>
      </c>
      <c r="O984" s="7"/>
      <c r="P984" s="7">
        <f t="array" ref="P984">iferror(xlookup(C984,'Product Families'!A:A,'Product Families'!S:S),"")</f>
        <v>0</v>
      </c>
    </row>
    <row r="985" ht="14.25" customHeight="1">
      <c r="A985" s="138" t="s">
        <v>2727</v>
      </c>
      <c r="B985" s="270" t="s">
        <v>2728</v>
      </c>
      <c r="C985" s="138" t="s">
        <v>333</v>
      </c>
      <c r="D985" s="7">
        <f t="array" ref="D985">IFERROR(XLOOKUP($C985,'Product Families'!$A:$A,'Product Families'!$D:$D),"")</f>
        <v>7</v>
      </c>
      <c r="E985" s="7">
        <f t="array" ref="E985">IFERROR(XLOOKUP($C985,'Product Families'!$A:$A,'Product Families'!$E:$E),"")</f>
        <v>8</v>
      </c>
      <c r="F985" s="7">
        <f t="array" ref="F985">IFERROR(XLOOKUP($C985,'Product Families'!$A:$A,'Product Families'!$F:$F),"")</f>
        <v>9</v>
      </c>
      <c r="G985" s="7">
        <f t="array" ref="G985">IFERROR(XLOOKUP($C985,'Product Families'!$A:$A,'Product Families'!$G:$G),"")</f>
        <v>10</v>
      </c>
      <c r="J985" s="7" t="str">
        <f>IFERROR(ROUND(AVERAGEIF('Week 1 - Making'!$B:$B,'Product List'!$A985,'Week 1 - Making'!$P:$P),0),"")</f>
        <v/>
      </c>
      <c r="K985" s="7" t="str">
        <f>IFERROR(ROUND(AVERAGEIF('Week 2 - Making'!$B:$B,'Product List'!$A985,'Week 2 - Making'!$P:$P),0),"")</f>
        <v/>
      </c>
      <c r="L985" s="263" t="str">
        <f>IFERROR(ROUND(AVERAGEIF('Week 3 - Making'!$B:$B,'Product List'!$A985,'Week 3 - Making'!$P:$P),0),"")</f>
        <v/>
      </c>
      <c r="M985" s="7" t="str">
        <f>IFERROR(ROUND(AVERAGEIF('Week 4 - Making'!$B:$B,'Product List'!$A985,'Week 4 - Making'!$P:$P),0),"")</f>
        <v/>
      </c>
      <c r="N985" s="7" t="str">
        <f>IFERROR(ROUND(AVERAGEIF('Week 5 - Making'!$B:$B,'Product List'!$A985,'Week 5 - Making'!$P:$P),0),"")</f>
        <v/>
      </c>
      <c r="O985" s="7"/>
      <c r="P985" s="7">
        <f t="array" ref="P985">iferror(xlookup(C985,'Product Families'!A:A,'Product Families'!S:S),"")</f>
        <v>0</v>
      </c>
    </row>
    <row r="986" ht="14.25" customHeight="1">
      <c r="A986" s="138" t="s">
        <v>1717</v>
      </c>
      <c r="B986" s="270" t="s">
        <v>2729</v>
      </c>
      <c r="C986" s="138" t="s">
        <v>333</v>
      </c>
      <c r="D986" s="7">
        <f t="array" ref="D986">IFERROR(XLOOKUP($C986,'Product Families'!$A:$A,'Product Families'!$D:$D),"")</f>
        <v>7</v>
      </c>
      <c r="E986" s="7">
        <f t="array" ref="E986">IFERROR(XLOOKUP($C986,'Product Families'!$A:$A,'Product Families'!$E:$E),"")</f>
        <v>8</v>
      </c>
      <c r="F986" s="7">
        <f t="array" ref="F986">IFERROR(XLOOKUP($C986,'Product Families'!$A:$A,'Product Families'!$F:$F),"")</f>
        <v>9</v>
      </c>
      <c r="G986" s="7">
        <f t="array" ref="G986">IFERROR(XLOOKUP($C986,'Product Families'!$A:$A,'Product Families'!$G:$G),"")</f>
        <v>10</v>
      </c>
      <c r="J986" s="7">
        <f>IFERROR(ROUND(AVERAGEIF('Week 1 - Making'!$B:$B,'Product List'!$A986,'Week 1 - Making'!$P:$P),0),"")</f>
        <v>100</v>
      </c>
      <c r="K986" s="7">
        <f>IFERROR(ROUND(AVERAGEIF('Week 2 - Making'!$B:$B,'Product List'!$A986,'Week 2 - Making'!$P:$P),0),"")</f>
        <v>10</v>
      </c>
      <c r="L986" s="263" t="str">
        <f>IFERROR(ROUND(AVERAGEIF('Week 3 - Making'!$B:$B,'Product List'!$A986,'Week 3 - Making'!$P:$P),0),"")</f>
        <v/>
      </c>
      <c r="M986" s="7" t="str">
        <f>IFERROR(ROUND(AVERAGEIF('Week 4 - Making'!$B:$B,'Product List'!$A986,'Week 4 - Making'!$P:$P),0),"")</f>
        <v/>
      </c>
      <c r="N986" s="7" t="str">
        <f>IFERROR(ROUND(AVERAGEIF('Week 5 - Making'!$B:$B,'Product List'!$A986,'Week 5 - Making'!$P:$P),0),"")</f>
        <v/>
      </c>
      <c r="O986" s="7"/>
      <c r="P986" s="7">
        <f t="array" ref="P986">iferror(xlookup(C986,'Product Families'!A:A,'Product Families'!S:S),"")</f>
        <v>0</v>
      </c>
    </row>
    <row r="987" ht="14.25" customHeight="1">
      <c r="A987" s="138" t="s">
        <v>2730</v>
      </c>
      <c r="B987" s="270" t="s">
        <v>2731</v>
      </c>
      <c r="C987" s="138" t="s">
        <v>333</v>
      </c>
      <c r="D987" s="7">
        <f t="array" ref="D987">IFERROR(XLOOKUP($C987,'Product Families'!$A:$A,'Product Families'!$D:$D),"")</f>
        <v>7</v>
      </c>
      <c r="E987" s="7">
        <f t="array" ref="E987">IFERROR(XLOOKUP($C987,'Product Families'!$A:$A,'Product Families'!$E:$E),"")</f>
        <v>8</v>
      </c>
      <c r="F987" s="7">
        <f t="array" ref="F987">IFERROR(XLOOKUP($C987,'Product Families'!$A:$A,'Product Families'!$F:$F),"")</f>
        <v>9</v>
      </c>
      <c r="G987" s="7">
        <f t="array" ref="G987">IFERROR(XLOOKUP($C987,'Product Families'!$A:$A,'Product Families'!$G:$G),"")</f>
        <v>10</v>
      </c>
      <c r="J987" s="7" t="str">
        <f>IFERROR(ROUND(AVERAGEIF('Week 1 - Making'!$B:$B,'Product List'!$A987,'Week 1 - Making'!$P:$P),0),"")</f>
        <v/>
      </c>
      <c r="K987" s="7" t="str">
        <f>IFERROR(ROUND(AVERAGEIF('Week 2 - Making'!$B:$B,'Product List'!$A987,'Week 2 - Making'!$P:$P),0),"")</f>
        <v/>
      </c>
      <c r="L987" s="263" t="str">
        <f>IFERROR(ROUND(AVERAGEIF('Week 3 - Making'!$B:$B,'Product List'!$A987,'Week 3 - Making'!$P:$P),0),"")</f>
        <v/>
      </c>
      <c r="M987" s="7" t="str">
        <f>IFERROR(ROUND(AVERAGEIF('Week 4 - Making'!$B:$B,'Product List'!$A987,'Week 4 - Making'!$P:$P),0),"")</f>
        <v/>
      </c>
      <c r="N987" s="7" t="str">
        <f>IFERROR(ROUND(AVERAGEIF('Week 5 - Making'!$B:$B,'Product List'!$A987,'Week 5 - Making'!$P:$P),0),"")</f>
        <v/>
      </c>
      <c r="O987" s="7"/>
      <c r="P987" s="7">
        <f t="array" ref="P987">iferror(xlookup(C987,'Product Families'!A:A,'Product Families'!S:S),"")</f>
        <v>0</v>
      </c>
    </row>
    <row r="988" ht="14.25" customHeight="1">
      <c r="A988" s="138" t="s">
        <v>2732</v>
      </c>
      <c r="B988" s="270" t="s">
        <v>2733</v>
      </c>
      <c r="C988" s="138" t="s">
        <v>333</v>
      </c>
      <c r="D988" s="7">
        <f t="array" ref="D988">IFERROR(XLOOKUP($C988,'Product Families'!$A:$A,'Product Families'!$D:$D),"")</f>
        <v>7</v>
      </c>
      <c r="E988" s="7">
        <f t="array" ref="E988">IFERROR(XLOOKUP($C988,'Product Families'!$A:$A,'Product Families'!$E:$E),"")</f>
        <v>8</v>
      </c>
      <c r="F988" s="7">
        <f t="array" ref="F988">IFERROR(XLOOKUP($C988,'Product Families'!$A:$A,'Product Families'!$F:$F),"")</f>
        <v>9</v>
      </c>
      <c r="G988" s="7">
        <f t="array" ref="G988">IFERROR(XLOOKUP($C988,'Product Families'!$A:$A,'Product Families'!$G:$G),"")</f>
        <v>10</v>
      </c>
      <c r="J988" s="7" t="str">
        <f>IFERROR(ROUND(AVERAGEIF('Week 1 - Making'!$B:$B,'Product List'!$A988,'Week 1 - Making'!$P:$P),0),"")</f>
        <v/>
      </c>
      <c r="K988" s="7" t="str">
        <f>IFERROR(ROUND(AVERAGEIF('Week 2 - Making'!$B:$B,'Product List'!$A988,'Week 2 - Making'!$P:$P),0),"")</f>
        <v/>
      </c>
      <c r="L988" s="263" t="str">
        <f>IFERROR(ROUND(AVERAGEIF('Week 3 - Making'!$B:$B,'Product List'!$A988,'Week 3 - Making'!$P:$P),0),"")</f>
        <v/>
      </c>
      <c r="M988" s="7" t="str">
        <f>IFERROR(ROUND(AVERAGEIF('Week 4 - Making'!$B:$B,'Product List'!$A988,'Week 4 - Making'!$P:$P),0),"")</f>
        <v/>
      </c>
      <c r="N988" s="7" t="str">
        <f>IFERROR(ROUND(AVERAGEIF('Week 5 - Making'!$B:$B,'Product List'!$A988,'Week 5 - Making'!$P:$P),0),"")</f>
        <v/>
      </c>
      <c r="O988" s="7"/>
      <c r="P988" s="7">
        <f t="array" ref="P988">iferror(xlookup(C988,'Product Families'!A:A,'Product Families'!S:S),"")</f>
        <v>0</v>
      </c>
    </row>
    <row r="989" ht="14.25" customHeight="1">
      <c r="A989" s="138" t="s">
        <v>2734</v>
      </c>
      <c r="B989" s="270" t="s">
        <v>2735</v>
      </c>
      <c r="C989" s="138" t="s">
        <v>333</v>
      </c>
      <c r="D989" s="7">
        <f t="array" ref="D989">IFERROR(XLOOKUP($C989,'Product Families'!$A:$A,'Product Families'!$D:$D),"")</f>
        <v>7</v>
      </c>
      <c r="E989" s="7">
        <f t="array" ref="E989">IFERROR(XLOOKUP($C989,'Product Families'!$A:$A,'Product Families'!$E:$E),"")</f>
        <v>8</v>
      </c>
      <c r="F989" s="7">
        <f t="array" ref="F989">IFERROR(XLOOKUP($C989,'Product Families'!$A:$A,'Product Families'!$F:$F),"")</f>
        <v>9</v>
      </c>
      <c r="G989" s="7">
        <f t="array" ref="G989">IFERROR(XLOOKUP($C989,'Product Families'!$A:$A,'Product Families'!$G:$G),"")</f>
        <v>10</v>
      </c>
      <c r="J989" s="7" t="str">
        <f>IFERROR(ROUND(AVERAGEIF('Week 1 - Making'!$B:$B,'Product List'!$A989,'Week 1 - Making'!$P:$P),0),"")</f>
        <v/>
      </c>
      <c r="K989" s="7" t="str">
        <f>IFERROR(ROUND(AVERAGEIF('Week 2 - Making'!$B:$B,'Product List'!$A989,'Week 2 - Making'!$P:$P),0),"")</f>
        <v/>
      </c>
      <c r="L989" s="263" t="str">
        <f>IFERROR(ROUND(AVERAGEIF('Week 3 - Making'!$B:$B,'Product List'!$A989,'Week 3 - Making'!$P:$P),0),"")</f>
        <v/>
      </c>
      <c r="M989" s="7" t="str">
        <f>IFERROR(ROUND(AVERAGEIF('Week 4 - Making'!$B:$B,'Product List'!$A989,'Week 4 - Making'!$P:$P),0),"")</f>
        <v/>
      </c>
      <c r="N989" s="7" t="str">
        <f>IFERROR(ROUND(AVERAGEIF('Week 5 - Making'!$B:$B,'Product List'!$A989,'Week 5 - Making'!$P:$P),0),"")</f>
        <v/>
      </c>
      <c r="O989" s="7"/>
      <c r="P989" s="7">
        <f t="array" ref="P989">iferror(xlookup(C989,'Product Families'!A:A,'Product Families'!S:S),"")</f>
        <v>0</v>
      </c>
    </row>
    <row r="990" ht="14.25" customHeight="1">
      <c r="A990" s="138" t="s">
        <v>2736</v>
      </c>
      <c r="B990" s="270" t="s">
        <v>2737</v>
      </c>
      <c r="C990" s="122" t="s">
        <v>336</v>
      </c>
      <c r="D990" s="7">
        <f t="array" ref="D990">IFERROR(XLOOKUP($C990,'Product Families'!$A:$A,'Product Families'!$D:$D),"")</f>
        <v>59</v>
      </c>
      <c r="E990" s="7">
        <f t="array" ref="E990">IFERROR(XLOOKUP($C990,'Product Families'!$A:$A,'Product Families'!$E:$E),"")</f>
        <v>61</v>
      </c>
      <c r="F990" s="7">
        <f t="array" ref="F990">IFERROR(XLOOKUP($C990,'Product Families'!$A:$A,'Product Families'!$F:$F),"")</f>
        <v>65</v>
      </c>
      <c r="G990" s="7">
        <f t="array" ref="G990">IFERROR(XLOOKUP($C990,'Product Families'!$A:$A,'Product Families'!$G:$G),"")</f>
        <v>70</v>
      </c>
      <c r="J990" s="7" t="str">
        <f>IFERROR(ROUND(AVERAGEIF('Week 1 - Making'!$B:$B,'Product List'!$A990,'Week 1 - Making'!$P:$P),0),"")</f>
        <v/>
      </c>
      <c r="K990" s="7" t="str">
        <f>IFERROR(ROUND(AVERAGEIF('Week 2 - Making'!$B:$B,'Product List'!$A990,'Week 2 - Making'!$P:$P),0),"")</f>
        <v/>
      </c>
      <c r="L990" s="263" t="str">
        <f>IFERROR(ROUND(AVERAGEIF('Week 3 - Making'!$B:$B,'Product List'!$A990,'Week 3 - Making'!$P:$P),0),"")</f>
        <v/>
      </c>
      <c r="M990" s="7" t="str">
        <f>IFERROR(ROUND(AVERAGEIF('Week 4 - Making'!$B:$B,'Product List'!$A990,'Week 4 - Making'!$P:$P),0),"")</f>
        <v/>
      </c>
      <c r="N990" s="7" t="str">
        <f>IFERROR(ROUND(AVERAGEIF('Week 5 - Making'!$B:$B,'Product List'!$A990,'Week 5 - Making'!$P:$P),0),"")</f>
        <v/>
      </c>
      <c r="O990" s="7"/>
      <c r="P990" s="7">
        <f t="array" ref="P990">iferror(xlookup(C990,'Product Families'!A:A,'Product Families'!S:S),"")</f>
        <v>0</v>
      </c>
    </row>
    <row r="991" ht="14.25" customHeight="1">
      <c r="A991" s="122" t="s">
        <v>2738</v>
      </c>
      <c r="B991" s="270" t="s">
        <v>2739</v>
      </c>
      <c r="C991" s="122" t="s">
        <v>336</v>
      </c>
      <c r="D991" s="7">
        <f t="array" ref="D991">IFERROR(XLOOKUP($C991,'Product Families'!$A:$A,'Product Families'!$D:$D),"")</f>
        <v>59</v>
      </c>
      <c r="E991" s="7">
        <f t="array" ref="E991">IFERROR(XLOOKUP($C991,'Product Families'!$A:$A,'Product Families'!$E:$E),"")</f>
        <v>61</v>
      </c>
      <c r="F991" s="7">
        <f t="array" ref="F991">IFERROR(XLOOKUP($C991,'Product Families'!$A:$A,'Product Families'!$F:$F),"")</f>
        <v>65</v>
      </c>
      <c r="G991" s="7">
        <f t="array" ref="G991">IFERROR(XLOOKUP($C991,'Product Families'!$A:$A,'Product Families'!$G:$G),"")</f>
        <v>70</v>
      </c>
      <c r="J991" s="7" t="str">
        <f>IFERROR(ROUND(AVERAGEIF('Week 1 - Making'!$B:$B,'Product List'!$A991,'Week 1 - Making'!$P:$P),0),"")</f>
        <v/>
      </c>
      <c r="K991" s="7" t="str">
        <f>IFERROR(ROUND(AVERAGEIF('Week 2 - Making'!$B:$B,'Product List'!$A991,'Week 2 - Making'!$P:$P),0),"")</f>
        <v/>
      </c>
      <c r="L991" s="263" t="str">
        <f>IFERROR(ROUND(AVERAGEIF('Week 3 - Making'!$B:$B,'Product List'!$A991,'Week 3 - Making'!$P:$P),0),"")</f>
        <v/>
      </c>
      <c r="M991" s="7" t="str">
        <f>IFERROR(ROUND(AVERAGEIF('Week 4 - Making'!$B:$B,'Product List'!$A991,'Week 4 - Making'!$P:$P),0),"")</f>
        <v/>
      </c>
      <c r="N991" s="7" t="str">
        <f>IFERROR(ROUND(AVERAGEIF('Week 5 - Making'!$B:$B,'Product List'!$A991,'Week 5 - Making'!$P:$P),0),"")</f>
        <v/>
      </c>
      <c r="O991" s="7"/>
      <c r="P991" s="7">
        <f t="array" ref="P991">iferror(xlookup(C991,'Product Families'!A:A,'Product Families'!S:S),"")</f>
        <v>0</v>
      </c>
    </row>
    <row r="992" ht="14.25" customHeight="1">
      <c r="A992" s="122" t="s">
        <v>2740</v>
      </c>
      <c r="B992" s="270" t="s">
        <v>2741</v>
      </c>
      <c r="C992" s="122" t="s">
        <v>336</v>
      </c>
      <c r="D992" s="7">
        <f t="array" ref="D992">IFERROR(XLOOKUP($C992,'Product Families'!$A:$A,'Product Families'!$D:$D),"")</f>
        <v>59</v>
      </c>
      <c r="E992" s="7">
        <f t="array" ref="E992">IFERROR(XLOOKUP($C992,'Product Families'!$A:$A,'Product Families'!$E:$E),"")</f>
        <v>61</v>
      </c>
      <c r="F992" s="7">
        <f t="array" ref="F992">IFERROR(XLOOKUP($C992,'Product Families'!$A:$A,'Product Families'!$F:$F),"")</f>
        <v>65</v>
      </c>
      <c r="G992" s="7">
        <f t="array" ref="G992">IFERROR(XLOOKUP($C992,'Product Families'!$A:$A,'Product Families'!$G:$G),"")</f>
        <v>70</v>
      </c>
      <c r="J992" s="7" t="str">
        <f>IFERROR(ROUND(AVERAGEIF('Week 1 - Making'!$B:$B,'Product List'!$A992,'Week 1 - Making'!$P:$P),0),"")</f>
        <v/>
      </c>
      <c r="K992" s="7" t="str">
        <f>IFERROR(ROUND(AVERAGEIF('Week 2 - Making'!$B:$B,'Product List'!$A992,'Week 2 - Making'!$P:$P),0),"")</f>
        <v/>
      </c>
      <c r="L992" s="263" t="str">
        <f>IFERROR(ROUND(AVERAGEIF('Week 3 - Making'!$B:$B,'Product List'!$A992,'Week 3 - Making'!$P:$P),0),"")</f>
        <v/>
      </c>
      <c r="M992" s="7" t="str">
        <f>IFERROR(ROUND(AVERAGEIF('Week 4 - Making'!$B:$B,'Product List'!$A992,'Week 4 - Making'!$P:$P),0),"")</f>
        <v/>
      </c>
      <c r="N992" s="7" t="str">
        <f>IFERROR(ROUND(AVERAGEIF('Week 5 - Making'!$B:$B,'Product List'!$A992,'Week 5 - Making'!$P:$P),0),"")</f>
        <v/>
      </c>
      <c r="O992" s="7"/>
      <c r="P992" s="7">
        <f t="array" ref="P992">iferror(xlookup(C992,'Product Families'!A:A,'Product Families'!S:S),"")</f>
        <v>0</v>
      </c>
    </row>
    <row r="993" ht="14.25" customHeight="1">
      <c r="A993" s="122" t="s">
        <v>2742</v>
      </c>
      <c r="B993" s="270" t="s">
        <v>2743</v>
      </c>
      <c r="C993" s="122" t="s">
        <v>336</v>
      </c>
      <c r="D993" s="7">
        <f t="array" ref="D993">IFERROR(XLOOKUP($C993,'Product Families'!$A:$A,'Product Families'!$D:$D),"")</f>
        <v>59</v>
      </c>
      <c r="E993" s="7">
        <f t="array" ref="E993">IFERROR(XLOOKUP($C993,'Product Families'!$A:$A,'Product Families'!$E:$E),"")</f>
        <v>61</v>
      </c>
      <c r="F993" s="7">
        <f t="array" ref="F993">IFERROR(XLOOKUP($C993,'Product Families'!$A:$A,'Product Families'!$F:$F),"")</f>
        <v>65</v>
      </c>
      <c r="G993" s="7">
        <f t="array" ref="G993">IFERROR(XLOOKUP($C993,'Product Families'!$A:$A,'Product Families'!$G:$G),"")</f>
        <v>70</v>
      </c>
      <c r="J993" s="7" t="str">
        <f>IFERROR(ROUND(AVERAGEIF('Week 1 - Making'!$B:$B,'Product List'!$A993,'Week 1 - Making'!$P:$P),0),"")</f>
        <v/>
      </c>
      <c r="K993" s="7" t="str">
        <f>IFERROR(ROUND(AVERAGEIF('Week 2 - Making'!$B:$B,'Product List'!$A993,'Week 2 - Making'!$P:$P),0),"")</f>
        <v/>
      </c>
      <c r="L993" s="263" t="str">
        <f>IFERROR(ROUND(AVERAGEIF('Week 3 - Making'!$B:$B,'Product List'!$A993,'Week 3 - Making'!$P:$P),0),"")</f>
        <v/>
      </c>
      <c r="M993" s="7" t="str">
        <f>IFERROR(ROUND(AVERAGEIF('Week 4 - Making'!$B:$B,'Product List'!$A993,'Week 4 - Making'!$P:$P),0),"")</f>
        <v/>
      </c>
      <c r="N993" s="7" t="str">
        <f>IFERROR(ROUND(AVERAGEIF('Week 5 - Making'!$B:$B,'Product List'!$A993,'Week 5 - Making'!$P:$P),0),"")</f>
        <v/>
      </c>
      <c r="O993" s="7"/>
      <c r="P993" s="7">
        <f t="array" ref="P993">iferror(xlookup(C993,'Product Families'!A:A,'Product Families'!S:S),"")</f>
        <v>0</v>
      </c>
    </row>
    <row r="994" ht="14.25" customHeight="1">
      <c r="A994" s="122" t="s">
        <v>2744</v>
      </c>
      <c r="B994" s="270" t="s">
        <v>2745</v>
      </c>
      <c r="C994" s="122" t="s">
        <v>336</v>
      </c>
      <c r="D994" s="7">
        <f t="array" ref="D994">IFERROR(XLOOKUP($C994,'Product Families'!$A:$A,'Product Families'!$D:$D),"")</f>
        <v>59</v>
      </c>
      <c r="E994" s="7">
        <f t="array" ref="E994">IFERROR(XLOOKUP($C994,'Product Families'!$A:$A,'Product Families'!$E:$E),"")</f>
        <v>61</v>
      </c>
      <c r="F994" s="7">
        <f t="array" ref="F994">IFERROR(XLOOKUP($C994,'Product Families'!$A:$A,'Product Families'!$F:$F),"")</f>
        <v>65</v>
      </c>
      <c r="G994" s="7">
        <f t="array" ref="G994">IFERROR(XLOOKUP($C994,'Product Families'!$A:$A,'Product Families'!$G:$G),"")</f>
        <v>70</v>
      </c>
      <c r="J994" s="7" t="str">
        <f>IFERROR(ROUND(AVERAGEIF('Week 1 - Making'!$B:$B,'Product List'!$A994,'Week 1 - Making'!$P:$P),0),"")</f>
        <v/>
      </c>
      <c r="K994" s="7" t="str">
        <f>IFERROR(ROUND(AVERAGEIF('Week 2 - Making'!$B:$B,'Product List'!$A994,'Week 2 - Making'!$P:$P),0),"")</f>
        <v/>
      </c>
      <c r="L994" s="263" t="str">
        <f>IFERROR(ROUND(AVERAGEIF('Week 3 - Making'!$B:$B,'Product List'!$A994,'Week 3 - Making'!$P:$P),0),"")</f>
        <v/>
      </c>
      <c r="M994" s="7" t="str">
        <f>IFERROR(ROUND(AVERAGEIF('Week 4 - Making'!$B:$B,'Product List'!$A994,'Week 4 - Making'!$P:$P),0),"")</f>
        <v/>
      </c>
      <c r="N994" s="7" t="str">
        <f>IFERROR(ROUND(AVERAGEIF('Week 5 - Making'!$B:$B,'Product List'!$A994,'Week 5 - Making'!$P:$P),0),"")</f>
        <v/>
      </c>
      <c r="O994" s="7"/>
      <c r="P994" s="7">
        <f t="array" ref="P994">iferror(xlookup(C994,'Product Families'!A:A,'Product Families'!S:S),"")</f>
        <v>0</v>
      </c>
    </row>
    <row r="995" ht="14.25" customHeight="1">
      <c r="A995" s="122" t="s">
        <v>2746</v>
      </c>
      <c r="B995" s="270" t="s">
        <v>2747</v>
      </c>
      <c r="C995" s="122" t="s">
        <v>336</v>
      </c>
      <c r="D995" s="7">
        <f t="array" ref="D995">IFERROR(XLOOKUP($C995,'Product Families'!$A:$A,'Product Families'!$D:$D),"")</f>
        <v>59</v>
      </c>
      <c r="E995" s="7">
        <f t="array" ref="E995">IFERROR(XLOOKUP($C995,'Product Families'!$A:$A,'Product Families'!$E:$E),"")</f>
        <v>61</v>
      </c>
      <c r="F995" s="7">
        <f t="array" ref="F995">IFERROR(XLOOKUP($C995,'Product Families'!$A:$A,'Product Families'!$F:$F),"")</f>
        <v>65</v>
      </c>
      <c r="G995" s="7">
        <f t="array" ref="G995">IFERROR(XLOOKUP($C995,'Product Families'!$A:$A,'Product Families'!$G:$G),"")</f>
        <v>70</v>
      </c>
      <c r="J995" s="7" t="str">
        <f>IFERROR(ROUND(AVERAGEIF('Week 1 - Making'!$B:$B,'Product List'!$A995,'Week 1 - Making'!$P:$P),0),"")</f>
        <v/>
      </c>
      <c r="K995" s="7" t="str">
        <f>IFERROR(ROUND(AVERAGEIF('Week 2 - Making'!$B:$B,'Product List'!$A995,'Week 2 - Making'!$P:$P),0),"")</f>
        <v/>
      </c>
      <c r="L995" s="263" t="str">
        <f>IFERROR(ROUND(AVERAGEIF('Week 3 - Making'!$B:$B,'Product List'!$A995,'Week 3 - Making'!$P:$P),0),"")</f>
        <v/>
      </c>
      <c r="M995" s="7" t="str">
        <f>IFERROR(ROUND(AVERAGEIF('Week 4 - Making'!$B:$B,'Product List'!$A995,'Week 4 - Making'!$P:$P),0),"")</f>
        <v/>
      </c>
      <c r="N995" s="7" t="str">
        <f>IFERROR(ROUND(AVERAGEIF('Week 5 - Making'!$B:$B,'Product List'!$A995,'Week 5 - Making'!$P:$P),0),"")</f>
        <v/>
      </c>
      <c r="O995" s="7"/>
      <c r="P995" s="7">
        <f t="array" ref="P995">iferror(xlookup(C995,'Product Families'!A:A,'Product Families'!S:S),"")</f>
        <v>0</v>
      </c>
    </row>
    <row r="996" ht="14.25" customHeight="1">
      <c r="A996" s="122" t="s">
        <v>2748</v>
      </c>
      <c r="B996" s="270" t="s">
        <v>2749</v>
      </c>
      <c r="C996" s="122" t="s">
        <v>336</v>
      </c>
      <c r="D996" s="7">
        <f t="array" ref="D996">IFERROR(XLOOKUP($C996,'Product Families'!$A:$A,'Product Families'!$D:$D),"")</f>
        <v>59</v>
      </c>
      <c r="E996" s="7">
        <f t="array" ref="E996">IFERROR(XLOOKUP($C996,'Product Families'!$A:$A,'Product Families'!$E:$E),"")</f>
        <v>61</v>
      </c>
      <c r="F996" s="7">
        <f t="array" ref="F996">IFERROR(XLOOKUP($C996,'Product Families'!$A:$A,'Product Families'!$F:$F),"")</f>
        <v>65</v>
      </c>
      <c r="G996" s="7">
        <f t="array" ref="G996">IFERROR(XLOOKUP($C996,'Product Families'!$A:$A,'Product Families'!$G:$G),"")</f>
        <v>70</v>
      </c>
      <c r="J996" s="7" t="str">
        <f>IFERROR(ROUND(AVERAGEIF('Week 1 - Making'!$B:$B,'Product List'!$A996,'Week 1 - Making'!$P:$P),0),"")</f>
        <v/>
      </c>
      <c r="K996" s="7" t="str">
        <f>IFERROR(ROUND(AVERAGEIF('Week 2 - Making'!$B:$B,'Product List'!$A996,'Week 2 - Making'!$P:$P),0),"")</f>
        <v/>
      </c>
      <c r="L996" s="263" t="str">
        <f>IFERROR(ROUND(AVERAGEIF('Week 3 - Making'!$B:$B,'Product List'!$A996,'Week 3 - Making'!$P:$P),0),"")</f>
        <v/>
      </c>
      <c r="M996" s="7" t="str">
        <f>IFERROR(ROUND(AVERAGEIF('Week 4 - Making'!$B:$B,'Product List'!$A996,'Week 4 - Making'!$P:$P),0),"")</f>
        <v/>
      </c>
      <c r="N996" s="7" t="str">
        <f>IFERROR(ROUND(AVERAGEIF('Week 5 - Making'!$B:$B,'Product List'!$A996,'Week 5 - Making'!$P:$P),0),"")</f>
        <v/>
      </c>
      <c r="O996" s="7"/>
      <c r="P996" s="7">
        <f t="array" ref="P996">iferror(xlookup(C996,'Product Families'!A:A,'Product Families'!S:S),"")</f>
        <v>0</v>
      </c>
    </row>
    <row r="997" ht="14.25" customHeight="1">
      <c r="A997" s="122" t="s">
        <v>2750</v>
      </c>
      <c r="B997" s="270" t="s">
        <v>2751</v>
      </c>
      <c r="C997" s="122" t="s">
        <v>336</v>
      </c>
      <c r="D997" s="7">
        <f t="array" ref="D997">IFERROR(XLOOKUP($C997,'Product Families'!$A:$A,'Product Families'!$D:$D),"")</f>
        <v>59</v>
      </c>
      <c r="E997" s="7">
        <f t="array" ref="E997">IFERROR(XLOOKUP($C997,'Product Families'!$A:$A,'Product Families'!$E:$E),"")</f>
        <v>61</v>
      </c>
      <c r="F997" s="7">
        <f t="array" ref="F997">IFERROR(XLOOKUP($C997,'Product Families'!$A:$A,'Product Families'!$F:$F),"")</f>
        <v>65</v>
      </c>
      <c r="G997" s="7">
        <f t="array" ref="G997">IFERROR(XLOOKUP($C997,'Product Families'!$A:$A,'Product Families'!$G:$G),"")</f>
        <v>70</v>
      </c>
      <c r="J997" s="7" t="str">
        <f>IFERROR(ROUND(AVERAGEIF('Week 1 - Making'!$B:$B,'Product List'!$A997,'Week 1 - Making'!$P:$P),0),"")</f>
        <v/>
      </c>
      <c r="K997" s="7" t="str">
        <f>IFERROR(ROUND(AVERAGEIF('Week 2 - Making'!$B:$B,'Product List'!$A997,'Week 2 - Making'!$P:$P),0),"")</f>
        <v/>
      </c>
      <c r="L997" s="263" t="str">
        <f>IFERROR(ROUND(AVERAGEIF('Week 3 - Making'!$B:$B,'Product List'!$A997,'Week 3 - Making'!$P:$P),0),"")</f>
        <v/>
      </c>
      <c r="M997" s="7" t="str">
        <f>IFERROR(ROUND(AVERAGEIF('Week 4 - Making'!$B:$B,'Product List'!$A997,'Week 4 - Making'!$P:$P),0),"")</f>
        <v/>
      </c>
      <c r="N997" s="7" t="str">
        <f>IFERROR(ROUND(AVERAGEIF('Week 5 - Making'!$B:$B,'Product List'!$A997,'Week 5 - Making'!$P:$P),0),"")</f>
        <v/>
      </c>
      <c r="O997" s="7"/>
      <c r="P997" s="7">
        <f t="array" ref="P997">iferror(xlookup(C997,'Product Families'!A:A,'Product Families'!S:S),"")</f>
        <v>0</v>
      </c>
    </row>
    <row r="998" ht="14.25" customHeight="1">
      <c r="A998" s="138" t="s">
        <v>2752</v>
      </c>
      <c r="B998" s="270" t="s">
        <v>2753</v>
      </c>
      <c r="C998" s="122" t="s">
        <v>336</v>
      </c>
      <c r="D998" s="7">
        <f t="array" ref="D998">IFERROR(XLOOKUP($C998,'Product Families'!$A:$A,'Product Families'!$D:$D),"")</f>
        <v>59</v>
      </c>
      <c r="E998" s="7">
        <f t="array" ref="E998">IFERROR(XLOOKUP($C998,'Product Families'!$A:$A,'Product Families'!$E:$E),"")</f>
        <v>61</v>
      </c>
      <c r="F998" s="7">
        <f t="array" ref="F998">IFERROR(XLOOKUP($C998,'Product Families'!$A:$A,'Product Families'!$F:$F),"")</f>
        <v>65</v>
      </c>
      <c r="G998" s="7">
        <f t="array" ref="G998">IFERROR(XLOOKUP($C998,'Product Families'!$A:$A,'Product Families'!$G:$G),"")</f>
        <v>70</v>
      </c>
      <c r="J998" s="7" t="str">
        <f>IFERROR(ROUND(AVERAGEIF('Week 1 - Making'!$B:$B,'Product List'!$A998,'Week 1 - Making'!$P:$P),0),"")</f>
        <v/>
      </c>
      <c r="K998" s="7" t="str">
        <f>IFERROR(ROUND(AVERAGEIF('Week 2 - Making'!$B:$B,'Product List'!$A998,'Week 2 - Making'!$P:$P),0),"")</f>
        <v/>
      </c>
      <c r="L998" s="263" t="str">
        <f>IFERROR(ROUND(AVERAGEIF('Week 3 - Making'!$B:$B,'Product List'!$A998,'Week 3 - Making'!$P:$P),0),"")</f>
        <v/>
      </c>
      <c r="M998" s="7" t="str">
        <f>IFERROR(ROUND(AVERAGEIF('Week 4 - Making'!$B:$B,'Product List'!$A998,'Week 4 - Making'!$P:$P),0),"")</f>
        <v/>
      </c>
      <c r="N998" s="7" t="str">
        <f>IFERROR(ROUND(AVERAGEIF('Week 5 - Making'!$B:$B,'Product List'!$A998,'Week 5 - Making'!$P:$P),0),"")</f>
        <v/>
      </c>
      <c r="O998" s="7"/>
      <c r="P998" s="7">
        <f t="array" ref="P998">iferror(xlookup(C998,'Product Families'!A:A,'Product Families'!S:S),"")</f>
        <v>0</v>
      </c>
    </row>
    <row r="999" ht="14.25" customHeight="1">
      <c r="A999" s="122" t="s">
        <v>2754</v>
      </c>
      <c r="B999" s="270" t="s">
        <v>2755</v>
      </c>
      <c r="C999" s="122" t="s">
        <v>336</v>
      </c>
      <c r="D999" s="7">
        <f t="array" ref="D999">IFERROR(XLOOKUP($C999,'Product Families'!$A:$A,'Product Families'!$D:$D),"")</f>
        <v>59</v>
      </c>
      <c r="E999" s="7">
        <f t="array" ref="E999">IFERROR(XLOOKUP($C999,'Product Families'!$A:$A,'Product Families'!$E:$E),"")</f>
        <v>61</v>
      </c>
      <c r="F999" s="7">
        <f t="array" ref="F999">IFERROR(XLOOKUP($C999,'Product Families'!$A:$A,'Product Families'!$F:$F),"")</f>
        <v>65</v>
      </c>
      <c r="G999" s="7">
        <f t="array" ref="G999">IFERROR(XLOOKUP($C999,'Product Families'!$A:$A,'Product Families'!$G:$G),"")</f>
        <v>70</v>
      </c>
      <c r="J999" s="7" t="str">
        <f>IFERROR(ROUND(AVERAGEIF('Week 1 - Making'!$B:$B,'Product List'!$A999,'Week 1 - Making'!$P:$P),0),"")</f>
        <v/>
      </c>
      <c r="K999" s="7" t="str">
        <f>IFERROR(ROUND(AVERAGEIF('Week 2 - Making'!$B:$B,'Product List'!$A999,'Week 2 - Making'!$P:$P),0),"")</f>
        <v/>
      </c>
      <c r="L999" s="263" t="str">
        <f>IFERROR(ROUND(AVERAGEIF('Week 3 - Making'!$B:$B,'Product List'!$A999,'Week 3 - Making'!$P:$P),0),"")</f>
        <v/>
      </c>
      <c r="M999" s="7" t="str">
        <f>IFERROR(ROUND(AVERAGEIF('Week 4 - Making'!$B:$B,'Product List'!$A999,'Week 4 - Making'!$P:$P),0),"")</f>
        <v/>
      </c>
      <c r="N999" s="7" t="str">
        <f>IFERROR(ROUND(AVERAGEIF('Week 5 - Making'!$B:$B,'Product List'!$A999,'Week 5 - Making'!$P:$P),0),"")</f>
        <v/>
      </c>
      <c r="O999" s="7"/>
      <c r="P999" s="7">
        <f t="array" ref="P999">iferror(xlookup(C999,'Product Families'!A:A,'Product Families'!S:S),"")</f>
        <v>0</v>
      </c>
    </row>
    <row r="1000" ht="14.25" customHeight="1">
      <c r="A1000" s="122" t="s">
        <v>2756</v>
      </c>
      <c r="B1000" s="270" t="s">
        <v>2757</v>
      </c>
      <c r="C1000" s="122" t="s">
        <v>336</v>
      </c>
      <c r="D1000" s="7">
        <f t="array" ref="D1000">IFERROR(XLOOKUP($C1000,'Product Families'!$A:$A,'Product Families'!$D:$D),"")</f>
        <v>59</v>
      </c>
      <c r="E1000" s="7">
        <f t="array" ref="E1000">IFERROR(XLOOKUP($C1000,'Product Families'!$A:$A,'Product Families'!$E:$E),"")</f>
        <v>61</v>
      </c>
      <c r="F1000" s="7">
        <f t="array" ref="F1000">IFERROR(XLOOKUP($C1000,'Product Families'!$A:$A,'Product Families'!$F:$F),"")</f>
        <v>65</v>
      </c>
      <c r="G1000" s="7">
        <f t="array" ref="G1000">IFERROR(XLOOKUP($C1000,'Product Families'!$A:$A,'Product Families'!$G:$G),"")</f>
        <v>70</v>
      </c>
      <c r="J1000" s="7" t="str">
        <f>IFERROR(ROUND(AVERAGEIF('Week 1 - Making'!$B:$B,'Product List'!$A1000,'Week 1 - Making'!$P:$P),0),"")</f>
        <v/>
      </c>
      <c r="K1000" s="7" t="str">
        <f>IFERROR(ROUND(AVERAGEIF('Week 2 - Making'!$B:$B,'Product List'!$A1000,'Week 2 - Making'!$P:$P),0),"")</f>
        <v/>
      </c>
      <c r="L1000" s="263" t="str">
        <f>IFERROR(ROUND(AVERAGEIF('Week 3 - Making'!$B:$B,'Product List'!$A1000,'Week 3 - Making'!$P:$P),0),"")</f>
        <v/>
      </c>
      <c r="M1000" s="7" t="str">
        <f>IFERROR(ROUND(AVERAGEIF('Week 4 - Making'!$B:$B,'Product List'!$A1000,'Week 4 - Making'!$P:$P),0),"")</f>
        <v/>
      </c>
      <c r="N1000" s="7" t="str">
        <f>IFERROR(ROUND(AVERAGEIF('Week 5 - Making'!$B:$B,'Product List'!$A1000,'Week 5 - Making'!$P:$P),0),"")</f>
        <v/>
      </c>
      <c r="O1000" s="7"/>
      <c r="P1000" s="7">
        <f t="array" ref="P1000">iferror(xlookup(C1000,'Product Families'!A:A,'Product Families'!S:S),"")</f>
        <v>0</v>
      </c>
    </row>
    <row r="1001" ht="14.25" customHeight="1">
      <c r="A1001" s="122" t="s">
        <v>2758</v>
      </c>
      <c r="B1001" s="270" t="s">
        <v>2759</v>
      </c>
      <c r="C1001" s="122" t="s">
        <v>336</v>
      </c>
      <c r="D1001" s="7">
        <f t="array" ref="D1001">IFERROR(XLOOKUP($C1001,'Product Families'!$A:$A,'Product Families'!$D:$D),"")</f>
        <v>59</v>
      </c>
      <c r="E1001" s="7">
        <f t="array" ref="E1001">IFERROR(XLOOKUP($C1001,'Product Families'!$A:$A,'Product Families'!$E:$E),"")</f>
        <v>61</v>
      </c>
      <c r="F1001" s="7">
        <f t="array" ref="F1001">IFERROR(XLOOKUP($C1001,'Product Families'!$A:$A,'Product Families'!$F:$F),"")</f>
        <v>65</v>
      </c>
      <c r="G1001" s="7">
        <f t="array" ref="G1001">IFERROR(XLOOKUP($C1001,'Product Families'!$A:$A,'Product Families'!$G:$G),"")</f>
        <v>70</v>
      </c>
      <c r="J1001" s="7" t="str">
        <f>IFERROR(ROUND(AVERAGEIF('Week 1 - Making'!$B:$B,'Product List'!$A1001,'Week 1 - Making'!$P:$P),0),"")</f>
        <v/>
      </c>
      <c r="K1001" s="7" t="str">
        <f>IFERROR(ROUND(AVERAGEIF('Week 2 - Making'!$B:$B,'Product List'!$A1001,'Week 2 - Making'!$P:$P),0),"")</f>
        <v/>
      </c>
      <c r="L1001" s="263" t="str">
        <f>IFERROR(ROUND(AVERAGEIF('Week 3 - Making'!$B:$B,'Product List'!$A1001,'Week 3 - Making'!$P:$P),0),"")</f>
        <v/>
      </c>
      <c r="M1001" s="7" t="str">
        <f>IFERROR(ROUND(AVERAGEIF('Week 4 - Making'!$B:$B,'Product List'!$A1001,'Week 4 - Making'!$P:$P),0),"")</f>
        <v/>
      </c>
      <c r="N1001" s="7" t="str">
        <f>IFERROR(ROUND(AVERAGEIF('Week 5 - Making'!$B:$B,'Product List'!$A1001,'Week 5 - Making'!$P:$P),0),"")</f>
        <v/>
      </c>
      <c r="O1001" s="7"/>
      <c r="P1001" s="7">
        <f t="array" ref="P1001">iferror(xlookup(C1001,'Product Families'!A:A,'Product Families'!S:S),"")</f>
        <v>0</v>
      </c>
    </row>
    <row r="1002" ht="14.25" customHeight="1">
      <c r="A1002" s="122" t="s">
        <v>2760</v>
      </c>
      <c r="B1002" s="270" t="s">
        <v>2761</v>
      </c>
      <c r="C1002" s="122" t="s">
        <v>336</v>
      </c>
      <c r="D1002" s="7">
        <f t="array" ref="D1002">IFERROR(XLOOKUP($C1002,'Product Families'!$A:$A,'Product Families'!$D:$D),"")</f>
        <v>59</v>
      </c>
      <c r="E1002" s="7">
        <f t="array" ref="E1002">IFERROR(XLOOKUP($C1002,'Product Families'!$A:$A,'Product Families'!$E:$E),"")</f>
        <v>61</v>
      </c>
      <c r="F1002" s="7">
        <f t="array" ref="F1002">IFERROR(XLOOKUP($C1002,'Product Families'!$A:$A,'Product Families'!$F:$F),"")</f>
        <v>65</v>
      </c>
      <c r="G1002" s="7">
        <f t="array" ref="G1002">IFERROR(XLOOKUP($C1002,'Product Families'!$A:$A,'Product Families'!$G:$G),"")</f>
        <v>70</v>
      </c>
      <c r="J1002" s="7" t="str">
        <f>IFERROR(ROUND(AVERAGEIF('Week 1 - Making'!$B:$B,'Product List'!$A1002,'Week 1 - Making'!$P:$P),0),"")</f>
        <v/>
      </c>
      <c r="K1002" s="7" t="str">
        <f>IFERROR(ROUND(AVERAGEIF('Week 2 - Making'!$B:$B,'Product List'!$A1002,'Week 2 - Making'!$P:$P),0),"")</f>
        <v/>
      </c>
      <c r="L1002" s="263" t="str">
        <f>IFERROR(ROUND(AVERAGEIF('Week 3 - Making'!$B:$B,'Product List'!$A1002,'Week 3 - Making'!$P:$P),0),"")</f>
        <v/>
      </c>
      <c r="M1002" s="7" t="str">
        <f>IFERROR(ROUND(AVERAGEIF('Week 4 - Making'!$B:$B,'Product List'!$A1002,'Week 4 - Making'!$P:$P),0),"")</f>
        <v/>
      </c>
      <c r="N1002" s="7" t="str">
        <f>IFERROR(ROUND(AVERAGEIF('Week 5 - Making'!$B:$B,'Product List'!$A1002,'Week 5 - Making'!$P:$P),0),"")</f>
        <v/>
      </c>
      <c r="O1002" s="7"/>
      <c r="P1002" s="7">
        <f t="array" ref="P1002">iferror(xlookup(C1002,'Product Families'!A:A,'Product Families'!S:S),"")</f>
        <v>0</v>
      </c>
    </row>
    <row r="1003" ht="14.25" customHeight="1">
      <c r="A1003" s="122" t="s">
        <v>2762</v>
      </c>
      <c r="B1003" s="270" t="s">
        <v>2763</v>
      </c>
      <c r="C1003" s="122" t="s">
        <v>336</v>
      </c>
      <c r="D1003" s="7">
        <f t="array" ref="D1003">IFERROR(XLOOKUP($C1003,'Product Families'!$A:$A,'Product Families'!$D:$D),"")</f>
        <v>59</v>
      </c>
      <c r="E1003" s="7">
        <f t="array" ref="E1003">IFERROR(XLOOKUP($C1003,'Product Families'!$A:$A,'Product Families'!$E:$E),"")</f>
        <v>61</v>
      </c>
      <c r="F1003" s="7">
        <f t="array" ref="F1003">IFERROR(XLOOKUP($C1003,'Product Families'!$A:$A,'Product Families'!$F:$F),"")</f>
        <v>65</v>
      </c>
      <c r="G1003" s="7">
        <f t="array" ref="G1003">IFERROR(XLOOKUP($C1003,'Product Families'!$A:$A,'Product Families'!$G:$G),"")</f>
        <v>70</v>
      </c>
      <c r="J1003" s="7" t="str">
        <f>IFERROR(ROUND(AVERAGEIF('Week 1 - Making'!$B:$B,'Product List'!$A1003,'Week 1 - Making'!$P:$P),0),"")</f>
        <v/>
      </c>
      <c r="K1003" s="7" t="str">
        <f>IFERROR(ROUND(AVERAGEIF('Week 2 - Making'!$B:$B,'Product List'!$A1003,'Week 2 - Making'!$P:$P),0),"")</f>
        <v/>
      </c>
      <c r="L1003" s="263" t="str">
        <f>IFERROR(ROUND(AVERAGEIF('Week 3 - Making'!$B:$B,'Product List'!$A1003,'Week 3 - Making'!$P:$P),0),"")</f>
        <v/>
      </c>
      <c r="M1003" s="7" t="str">
        <f>IFERROR(ROUND(AVERAGEIF('Week 4 - Making'!$B:$B,'Product List'!$A1003,'Week 4 - Making'!$P:$P),0),"")</f>
        <v/>
      </c>
      <c r="N1003" s="7" t="str">
        <f>IFERROR(ROUND(AVERAGEIF('Week 5 - Making'!$B:$B,'Product List'!$A1003,'Week 5 - Making'!$P:$P),0),"")</f>
        <v/>
      </c>
      <c r="O1003" s="7"/>
      <c r="P1003" s="7">
        <f t="array" ref="P1003">iferror(xlookup(C1003,'Product Families'!A:A,'Product Families'!S:S),"")</f>
        <v>0</v>
      </c>
    </row>
    <row r="1004" ht="14.25" customHeight="1">
      <c r="A1004" s="122" t="s">
        <v>2764</v>
      </c>
      <c r="B1004" s="270" t="s">
        <v>2765</v>
      </c>
      <c r="C1004" s="122" t="s">
        <v>336</v>
      </c>
      <c r="D1004" s="7">
        <f t="array" ref="D1004">IFERROR(XLOOKUP($C1004,'Product Families'!$A:$A,'Product Families'!$D:$D),"")</f>
        <v>59</v>
      </c>
      <c r="E1004" s="7">
        <f t="array" ref="E1004">IFERROR(XLOOKUP($C1004,'Product Families'!$A:$A,'Product Families'!$E:$E),"")</f>
        <v>61</v>
      </c>
      <c r="F1004" s="7">
        <f t="array" ref="F1004">IFERROR(XLOOKUP($C1004,'Product Families'!$A:$A,'Product Families'!$F:$F),"")</f>
        <v>65</v>
      </c>
      <c r="G1004" s="7">
        <f t="array" ref="G1004">IFERROR(XLOOKUP($C1004,'Product Families'!$A:$A,'Product Families'!$G:$G),"")</f>
        <v>70</v>
      </c>
      <c r="J1004" s="7" t="str">
        <f>IFERROR(ROUND(AVERAGEIF('Week 1 - Making'!$B:$B,'Product List'!$A1004,'Week 1 - Making'!$P:$P),0),"")</f>
        <v/>
      </c>
      <c r="K1004" s="7" t="str">
        <f>IFERROR(ROUND(AVERAGEIF('Week 2 - Making'!$B:$B,'Product List'!$A1004,'Week 2 - Making'!$P:$P),0),"")</f>
        <v/>
      </c>
      <c r="L1004" s="263" t="str">
        <f>IFERROR(ROUND(AVERAGEIF('Week 3 - Making'!$B:$B,'Product List'!$A1004,'Week 3 - Making'!$P:$P),0),"")</f>
        <v/>
      </c>
      <c r="M1004" s="7" t="str">
        <f>IFERROR(ROUND(AVERAGEIF('Week 4 - Making'!$B:$B,'Product List'!$A1004,'Week 4 - Making'!$P:$P),0),"")</f>
        <v/>
      </c>
      <c r="N1004" s="7" t="str">
        <f>IFERROR(ROUND(AVERAGEIF('Week 5 - Making'!$B:$B,'Product List'!$A1004,'Week 5 - Making'!$P:$P),0),"")</f>
        <v/>
      </c>
      <c r="O1004" s="7"/>
      <c r="P1004" s="7">
        <f t="array" ref="P1004">iferror(xlookup(C1004,'Product Families'!A:A,'Product Families'!S:S),"")</f>
        <v>0</v>
      </c>
    </row>
    <row r="1005" ht="14.25" customHeight="1">
      <c r="A1005" s="122" t="s">
        <v>2766</v>
      </c>
      <c r="B1005" s="270" t="s">
        <v>2767</v>
      </c>
      <c r="C1005" s="122" t="s">
        <v>336</v>
      </c>
      <c r="D1005" s="7">
        <f t="array" ref="D1005">IFERROR(XLOOKUP($C1005,'Product Families'!$A:$A,'Product Families'!$D:$D),"")</f>
        <v>59</v>
      </c>
      <c r="E1005" s="7">
        <f t="array" ref="E1005">IFERROR(XLOOKUP($C1005,'Product Families'!$A:$A,'Product Families'!$E:$E),"")</f>
        <v>61</v>
      </c>
      <c r="F1005" s="7">
        <f t="array" ref="F1005">IFERROR(XLOOKUP($C1005,'Product Families'!$A:$A,'Product Families'!$F:$F),"")</f>
        <v>65</v>
      </c>
      <c r="G1005" s="7">
        <f t="array" ref="G1005">IFERROR(XLOOKUP($C1005,'Product Families'!$A:$A,'Product Families'!$G:$G),"")</f>
        <v>70</v>
      </c>
      <c r="J1005" s="7" t="str">
        <f>IFERROR(ROUND(AVERAGEIF('Week 1 - Making'!$B:$B,'Product List'!$A1005,'Week 1 - Making'!$P:$P),0),"")</f>
        <v/>
      </c>
      <c r="K1005" s="7" t="str">
        <f>IFERROR(ROUND(AVERAGEIF('Week 2 - Making'!$B:$B,'Product List'!$A1005,'Week 2 - Making'!$P:$P),0),"")</f>
        <v/>
      </c>
      <c r="L1005" s="263" t="str">
        <f>IFERROR(ROUND(AVERAGEIF('Week 3 - Making'!$B:$B,'Product List'!$A1005,'Week 3 - Making'!$P:$P),0),"")</f>
        <v/>
      </c>
      <c r="M1005" s="7" t="str">
        <f>IFERROR(ROUND(AVERAGEIF('Week 4 - Making'!$B:$B,'Product List'!$A1005,'Week 4 - Making'!$P:$P),0),"")</f>
        <v/>
      </c>
      <c r="N1005" s="7" t="str">
        <f>IFERROR(ROUND(AVERAGEIF('Week 5 - Making'!$B:$B,'Product List'!$A1005,'Week 5 - Making'!$P:$P),0),"")</f>
        <v/>
      </c>
      <c r="O1005" s="7"/>
      <c r="P1005" s="7">
        <f t="array" ref="P1005">iferror(xlookup(C1005,'Product Families'!A:A,'Product Families'!S:S),"")</f>
        <v>0</v>
      </c>
    </row>
    <row r="1006" ht="14.25" customHeight="1">
      <c r="A1006" s="122" t="s">
        <v>2768</v>
      </c>
      <c r="B1006" s="270" t="s">
        <v>2769</v>
      </c>
      <c r="C1006" s="122" t="s">
        <v>336</v>
      </c>
      <c r="D1006" s="7">
        <f t="array" ref="D1006">IFERROR(XLOOKUP($C1006,'Product Families'!$A:$A,'Product Families'!$D:$D),"")</f>
        <v>59</v>
      </c>
      <c r="E1006" s="7">
        <f t="array" ref="E1006">IFERROR(XLOOKUP($C1006,'Product Families'!$A:$A,'Product Families'!$E:$E),"")</f>
        <v>61</v>
      </c>
      <c r="F1006" s="7">
        <f t="array" ref="F1006">IFERROR(XLOOKUP($C1006,'Product Families'!$A:$A,'Product Families'!$F:$F),"")</f>
        <v>65</v>
      </c>
      <c r="G1006" s="7">
        <f t="array" ref="G1006">IFERROR(XLOOKUP($C1006,'Product Families'!$A:$A,'Product Families'!$G:$G),"")</f>
        <v>70</v>
      </c>
      <c r="J1006" s="7" t="str">
        <f>IFERROR(ROUND(AVERAGEIF('Week 1 - Making'!$B:$B,'Product List'!$A1006,'Week 1 - Making'!$P:$P),0),"")</f>
        <v/>
      </c>
      <c r="K1006" s="7" t="str">
        <f>IFERROR(ROUND(AVERAGEIF('Week 2 - Making'!$B:$B,'Product List'!$A1006,'Week 2 - Making'!$P:$P),0),"")</f>
        <v/>
      </c>
      <c r="L1006" s="263" t="str">
        <f>IFERROR(ROUND(AVERAGEIF('Week 3 - Making'!$B:$B,'Product List'!$A1006,'Week 3 - Making'!$P:$P),0),"")</f>
        <v/>
      </c>
      <c r="M1006" s="7" t="str">
        <f>IFERROR(ROUND(AVERAGEIF('Week 4 - Making'!$B:$B,'Product List'!$A1006,'Week 4 - Making'!$P:$P),0),"")</f>
        <v/>
      </c>
      <c r="N1006" s="7" t="str">
        <f>IFERROR(ROUND(AVERAGEIF('Week 5 - Making'!$B:$B,'Product List'!$A1006,'Week 5 - Making'!$P:$P),0),"")</f>
        <v/>
      </c>
      <c r="O1006" s="7"/>
      <c r="P1006" s="7">
        <f t="array" ref="P1006">iferror(xlookup(C1006,'Product Families'!A:A,'Product Families'!S:S),"")</f>
        <v>0</v>
      </c>
    </row>
    <row r="1007" ht="14.25" customHeight="1">
      <c r="A1007" s="122" t="s">
        <v>2770</v>
      </c>
      <c r="B1007" s="270" t="s">
        <v>2771</v>
      </c>
      <c r="C1007" s="122" t="s">
        <v>336</v>
      </c>
      <c r="D1007" s="7">
        <f t="array" ref="D1007">IFERROR(XLOOKUP($C1007,'Product Families'!$A:$A,'Product Families'!$D:$D),"")</f>
        <v>59</v>
      </c>
      <c r="E1007" s="7">
        <f t="array" ref="E1007">IFERROR(XLOOKUP($C1007,'Product Families'!$A:$A,'Product Families'!$E:$E),"")</f>
        <v>61</v>
      </c>
      <c r="F1007" s="7">
        <f t="array" ref="F1007">IFERROR(XLOOKUP($C1007,'Product Families'!$A:$A,'Product Families'!$F:$F),"")</f>
        <v>65</v>
      </c>
      <c r="G1007" s="7">
        <f t="array" ref="G1007">IFERROR(XLOOKUP($C1007,'Product Families'!$A:$A,'Product Families'!$G:$G),"")</f>
        <v>70</v>
      </c>
      <c r="J1007" s="7" t="str">
        <f>IFERROR(ROUND(AVERAGEIF('Week 1 - Making'!$B:$B,'Product List'!$A1007,'Week 1 - Making'!$P:$P),0),"")</f>
        <v/>
      </c>
      <c r="K1007" s="7" t="str">
        <f>IFERROR(ROUND(AVERAGEIF('Week 2 - Making'!$B:$B,'Product List'!$A1007,'Week 2 - Making'!$P:$P),0),"")</f>
        <v/>
      </c>
      <c r="L1007" s="263" t="str">
        <f>IFERROR(ROUND(AVERAGEIF('Week 3 - Making'!$B:$B,'Product List'!$A1007,'Week 3 - Making'!$P:$P),0),"")</f>
        <v/>
      </c>
      <c r="M1007" s="7" t="str">
        <f>IFERROR(ROUND(AVERAGEIF('Week 4 - Making'!$B:$B,'Product List'!$A1007,'Week 4 - Making'!$P:$P),0),"")</f>
        <v/>
      </c>
      <c r="N1007" s="7" t="str">
        <f>IFERROR(ROUND(AVERAGEIF('Week 5 - Making'!$B:$B,'Product List'!$A1007,'Week 5 - Making'!$P:$P),0),"")</f>
        <v/>
      </c>
      <c r="O1007" s="7"/>
      <c r="P1007" s="7">
        <f t="array" ref="P1007">iferror(xlookup(C1007,'Product Families'!A:A,'Product Families'!S:S),"")</f>
        <v>0</v>
      </c>
    </row>
    <row r="1008" ht="14.25" customHeight="1">
      <c r="A1008" s="138" t="s">
        <v>2772</v>
      </c>
      <c r="B1008" s="270" t="s">
        <v>2773</v>
      </c>
      <c r="C1008" s="122" t="s">
        <v>336</v>
      </c>
      <c r="D1008" s="7">
        <f t="array" ref="D1008">IFERROR(XLOOKUP($C1008,'Product Families'!$A:$A,'Product Families'!$D:$D),"")</f>
        <v>59</v>
      </c>
      <c r="E1008" s="7">
        <f t="array" ref="E1008">IFERROR(XLOOKUP($C1008,'Product Families'!$A:$A,'Product Families'!$E:$E),"")</f>
        <v>61</v>
      </c>
      <c r="F1008" s="7">
        <f t="array" ref="F1008">IFERROR(XLOOKUP($C1008,'Product Families'!$A:$A,'Product Families'!$F:$F),"")</f>
        <v>65</v>
      </c>
      <c r="G1008" s="7">
        <f t="array" ref="G1008">IFERROR(XLOOKUP($C1008,'Product Families'!$A:$A,'Product Families'!$G:$G),"")</f>
        <v>70</v>
      </c>
      <c r="J1008" s="7" t="str">
        <f>IFERROR(ROUND(AVERAGEIF('Week 1 - Making'!$B:$B,'Product List'!$A1008,'Week 1 - Making'!$P:$P),0),"")</f>
        <v/>
      </c>
      <c r="K1008" s="7" t="str">
        <f>IFERROR(ROUND(AVERAGEIF('Week 2 - Making'!$B:$B,'Product List'!$A1008,'Week 2 - Making'!$P:$P),0),"")</f>
        <v/>
      </c>
      <c r="L1008" s="263" t="str">
        <f>IFERROR(ROUND(AVERAGEIF('Week 3 - Making'!$B:$B,'Product List'!$A1008,'Week 3 - Making'!$P:$P),0),"")</f>
        <v/>
      </c>
      <c r="M1008" s="7" t="str">
        <f>IFERROR(ROUND(AVERAGEIF('Week 4 - Making'!$B:$B,'Product List'!$A1008,'Week 4 - Making'!$P:$P),0),"")</f>
        <v/>
      </c>
      <c r="N1008" s="7" t="str">
        <f>IFERROR(ROUND(AVERAGEIF('Week 5 - Making'!$B:$B,'Product List'!$A1008,'Week 5 - Making'!$P:$P),0),"")</f>
        <v/>
      </c>
      <c r="O1008" s="7"/>
      <c r="P1008" s="7">
        <f t="array" ref="P1008">iferror(xlookup(C1008,'Product Families'!A:A,'Product Families'!S:S),"")</f>
        <v>0</v>
      </c>
    </row>
    <row r="1009" ht="14.25" customHeight="1">
      <c r="A1009" s="122" t="s">
        <v>2774</v>
      </c>
      <c r="B1009" s="270" t="s">
        <v>2775</v>
      </c>
      <c r="C1009" s="122" t="s">
        <v>336</v>
      </c>
      <c r="D1009" s="7">
        <f t="array" ref="D1009">IFERROR(XLOOKUP($C1009,'Product Families'!$A:$A,'Product Families'!$D:$D),"")</f>
        <v>59</v>
      </c>
      <c r="E1009" s="7">
        <f t="array" ref="E1009">IFERROR(XLOOKUP($C1009,'Product Families'!$A:$A,'Product Families'!$E:$E),"")</f>
        <v>61</v>
      </c>
      <c r="F1009" s="7">
        <f t="array" ref="F1009">IFERROR(XLOOKUP($C1009,'Product Families'!$A:$A,'Product Families'!$F:$F),"")</f>
        <v>65</v>
      </c>
      <c r="G1009" s="7">
        <f t="array" ref="G1009">IFERROR(XLOOKUP($C1009,'Product Families'!$A:$A,'Product Families'!$G:$G),"")</f>
        <v>70</v>
      </c>
      <c r="J1009" s="7" t="str">
        <f>IFERROR(ROUND(AVERAGEIF('Week 1 - Making'!$B:$B,'Product List'!$A1009,'Week 1 - Making'!$P:$P),0),"")</f>
        <v/>
      </c>
      <c r="K1009" s="7" t="str">
        <f>IFERROR(ROUND(AVERAGEIF('Week 2 - Making'!$B:$B,'Product List'!$A1009,'Week 2 - Making'!$P:$P),0),"")</f>
        <v/>
      </c>
      <c r="L1009" s="263" t="str">
        <f>IFERROR(ROUND(AVERAGEIF('Week 3 - Making'!$B:$B,'Product List'!$A1009,'Week 3 - Making'!$P:$P),0),"")</f>
        <v/>
      </c>
      <c r="M1009" s="7" t="str">
        <f>IFERROR(ROUND(AVERAGEIF('Week 4 - Making'!$B:$B,'Product List'!$A1009,'Week 4 - Making'!$P:$P),0),"")</f>
        <v/>
      </c>
      <c r="N1009" s="7" t="str">
        <f>IFERROR(ROUND(AVERAGEIF('Week 5 - Making'!$B:$B,'Product List'!$A1009,'Week 5 - Making'!$P:$P),0),"")</f>
        <v/>
      </c>
      <c r="O1009" s="7"/>
      <c r="P1009" s="7">
        <f t="array" ref="P1009">iferror(xlookup(C1009,'Product Families'!A:A,'Product Families'!S:S),"")</f>
        <v>0</v>
      </c>
    </row>
    <row r="1010" ht="14.25" customHeight="1">
      <c r="A1010" s="122" t="s">
        <v>2776</v>
      </c>
      <c r="B1010" s="270" t="s">
        <v>2777</v>
      </c>
      <c r="C1010" s="122" t="s">
        <v>336</v>
      </c>
      <c r="D1010" s="7">
        <f t="array" ref="D1010">IFERROR(XLOOKUP($C1010,'Product Families'!$A:$A,'Product Families'!$D:$D),"")</f>
        <v>59</v>
      </c>
      <c r="E1010" s="7">
        <f t="array" ref="E1010">IFERROR(XLOOKUP($C1010,'Product Families'!$A:$A,'Product Families'!$E:$E),"")</f>
        <v>61</v>
      </c>
      <c r="F1010" s="7">
        <f t="array" ref="F1010">IFERROR(XLOOKUP($C1010,'Product Families'!$A:$A,'Product Families'!$F:$F),"")</f>
        <v>65</v>
      </c>
      <c r="G1010" s="7">
        <f t="array" ref="G1010">IFERROR(XLOOKUP($C1010,'Product Families'!$A:$A,'Product Families'!$G:$G),"")</f>
        <v>70</v>
      </c>
      <c r="J1010" s="7" t="str">
        <f>IFERROR(ROUND(AVERAGEIF('Week 1 - Making'!$B:$B,'Product List'!$A1010,'Week 1 - Making'!$P:$P),0),"")</f>
        <v/>
      </c>
      <c r="K1010" s="7" t="str">
        <f>IFERROR(ROUND(AVERAGEIF('Week 2 - Making'!$B:$B,'Product List'!$A1010,'Week 2 - Making'!$P:$P),0),"")</f>
        <v/>
      </c>
      <c r="L1010" s="263" t="str">
        <f>IFERROR(ROUND(AVERAGEIF('Week 3 - Making'!$B:$B,'Product List'!$A1010,'Week 3 - Making'!$P:$P),0),"")</f>
        <v/>
      </c>
      <c r="M1010" s="7" t="str">
        <f>IFERROR(ROUND(AVERAGEIF('Week 4 - Making'!$B:$B,'Product List'!$A1010,'Week 4 - Making'!$P:$P),0),"")</f>
        <v/>
      </c>
      <c r="N1010" s="7" t="str">
        <f>IFERROR(ROUND(AVERAGEIF('Week 5 - Making'!$B:$B,'Product List'!$A1010,'Week 5 - Making'!$P:$P),0),"")</f>
        <v/>
      </c>
      <c r="O1010" s="7"/>
      <c r="P1010" s="7">
        <f t="array" ref="P1010">iferror(xlookup(C1010,'Product Families'!A:A,'Product Families'!S:S),"")</f>
        <v>0</v>
      </c>
    </row>
    <row r="1011" ht="14.25" customHeight="1">
      <c r="A1011" s="122" t="s">
        <v>2778</v>
      </c>
      <c r="B1011" s="270" t="s">
        <v>2779</v>
      </c>
      <c r="C1011" s="122" t="s">
        <v>336</v>
      </c>
      <c r="D1011" s="7">
        <f t="array" ref="D1011">IFERROR(XLOOKUP($C1011,'Product Families'!$A:$A,'Product Families'!$D:$D),"")</f>
        <v>59</v>
      </c>
      <c r="E1011" s="7">
        <f t="array" ref="E1011">IFERROR(XLOOKUP($C1011,'Product Families'!$A:$A,'Product Families'!$E:$E),"")</f>
        <v>61</v>
      </c>
      <c r="F1011" s="7">
        <f t="array" ref="F1011">IFERROR(XLOOKUP($C1011,'Product Families'!$A:$A,'Product Families'!$F:$F),"")</f>
        <v>65</v>
      </c>
      <c r="G1011" s="7">
        <f t="array" ref="G1011">IFERROR(XLOOKUP($C1011,'Product Families'!$A:$A,'Product Families'!$G:$G),"")</f>
        <v>70</v>
      </c>
      <c r="J1011" s="7" t="str">
        <f>IFERROR(ROUND(AVERAGEIF('Week 1 - Making'!$B:$B,'Product List'!$A1011,'Week 1 - Making'!$P:$P),0),"")</f>
        <v/>
      </c>
      <c r="K1011" s="7" t="str">
        <f>IFERROR(ROUND(AVERAGEIF('Week 2 - Making'!$B:$B,'Product List'!$A1011,'Week 2 - Making'!$P:$P),0),"")</f>
        <v/>
      </c>
      <c r="L1011" s="263" t="str">
        <f>IFERROR(ROUND(AVERAGEIF('Week 3 - Making'!$B:$B,'Product List'!$A1011,'Week 3 - Making'!$P:$P),0),"")</f>
        <v/>
      </c>
      <c r="M1011" s="7" t="str">
        <f>IFERROR(ROUND(AVERAGEIF('Week 4 - Making'!$B:$B,'Product List'!$A1011,'Week 4 - Making'!$P:$P),0),"")</f>
        <v/>
      </c>
      <c r="N1011" s="7" t="str">
        <f>IFERROR(ROUND(AVERAGEIF('Week 5 - Making'!$B:$B,'Product List'!$A1011,'Week 5 - Making'!$P:$P),0),"")</f>
        <v/>
      </c>
      <c r="O1011" s="7"/>
      <c r="P1011" s="7">
        <f t="array" ref="P1011">iferror(xlookup(C1011,'Product Families'!A:A,'Product Families'!S:S),"")</f>
        <v>0</v>
      </c>
    </row>
    <row r="1012" ht="14.25" customHeight="1">
      <c r="A1012" s="138" t="s">
        <v>2780</v>
      </c>
      <c r="B1012" s="270" t="s">
        <v>2781</v>
      </c>
      <c r="C1012" s="122" t="s">
        <v>336</v>
      </c>
      <c r="D1012" s="7">
        <f t="array" ref="D1012">IFERROR(XLOOKUP($C1012,'Product Families'!$A:$A,'Product Families'!$D:$D),"")</f>
        <v>59</v>
      </c>
      <c r="E1012" s="7">
        <f t="array" ref="E1012">IFERROR(XLOOKUP($C1012,'Product Families'!$A:$A,'Product Families'!$E:$E),"")</f>
        <v>61</v>
      </c>
      <c r="F1012" s="7">
        <f t="array" ref="F1012">IFERROR(XLOOKUP($C1012,'Product Families'!$A:$A,'Product Families'!$F:$F),"")</f>
        <v>65</v>
      </c>
      <c r="G1012" s="7">
        <f t="array" ref="G1012">IFERROR(XLOOKUP($C1012,'Product Families'!$A:$A,'Product Families'!$G:$G),"")</f>
        <v>70</v>
      </c>
      <c r="J1012" s="7" t="str">
        <f>IFERROR(ROUND(AVERAGEIF('Week 1 - Making'!$B:$B,'Product List'!$A1012,'Week 1 - Making'!$P:$P),0),"")</f>
        <v/>
      </c>
      <c r="K1012" s="7" t="str">
        <f>IFERROR(ROUND(AVERAGEIF('Week 2 - Making'!$B:$B,'Product List'!$A1012,'Week 2 - Making'!$P:$P),0),"")</f>
        <v/>
      </c>
      <c r="L1012" s="263" t="str">
        <f>IFERROR(ROUND(AVERAGEIF('Week 3 - Making'!$B:$B,'Product List'!$A1012,'Week 3 - Making'!$P:$P),0),"")</f>
        <v/>
      </c>
      <c r="M1012" s="7" t="str">
        <f>IFERROR(ROUND(AVERAGEIF('Week 4 - Making'!$B:$B,'Product List'!$A1012,'Week 4 - Making'!$P:$P),0),"")</f>
        <v/>
      </c>
      <c r="N1012" s="7" t="str">
        <f>IFERROR(ROUND(AVERAGEIF('Week 5 - Making'!$B:$B,'Product List'!$A1012,'Week 5 - Making'!$P:$P),0),"")</f>
        <v/>
      </c>
      <c r="O1012" s="7"/>
      <c r="P1012" s="7">
        <f t="array" ref="P1012">iferror(xlookup(C1012,'Product Families'!A:A,'Product Families'!S:S),"")</f>
        <v>0</v>
      </c>
    </row>
    <row r="1013" ht="14.25" customHeight="1">
      <c r="A1013" s="122" t="s">
        <v>2782</v>
      </c>
      <c r="B1013" s="270" t="s">
        <v>2783</v>
      </c>
      <c r="C1013" s="122" t="s">
        <v>336</v>
      </c>
      <c r="D1013" s="7">
        <f t="array" ref="D1013">IFERROR(XLOOKUP($C1013,'Product Families'!$A:$A,'Product Families'!$D:$D),"")</f>
        <v>59</v>
      </c>
      <c r="E1013" s="7">
        <f t="array" ref="E1013">IFERROR(XLOOKUP($C1013,'Product Families'!$A:$A,'Product Families'!$E:$E),"")</f>
        <v>61</v>
      </c>
      <c r="F1013" s="7">
        <f t="array" ref="F1013">IFERROR(XLOOKUP($C1013,'Product Families'!$A:$A,'Product Families'!$F:$F),"")</f>
        <v>65</v>
      </c>
      <c r="G1013" s="7">
        <f t="array" ref="G1013">IFERROR(XLOOKUP($C1013,'Product Families'!$A:$A,'Product Families'!$G:$G),"")</f>
        <v>70</v>
      </c>
      <c r="J1013" s="7" t="str">
        <f>IFERROR(ROUND(AVERAGEIF('Week 1 - Making'!$B:$B,'Product List'!$A1013,'Week 1 - Making'!$P:$P),0),"")</f>
        <v/>
      </c>
      <c r="K1013" s="7" t="str">
        <f>IFERROR(ROUND(AVERAGEIF('Week 2 - Making'!$B:$B,'Product List'!$A1013,'Week 2 - Making'!$P:$P),0),"")</f>
        <v/>
      </c>
      <c r="L1013" s="263" t="str">
        <f>IFERROR(ROUND(AVERAGEIF('Week 3 - Making'!$B:$B,'Product List'!$A1013,'Week 3 - Making'!$P:$P),0),"")</f>
        <v/>
      </c>
      <c r="M1013" s="7" t="str">
        <f>IFERROR(ROUND(AVERAGEIF('Week 4 - Making'!$B:$B,'Product List'!$A1013,'Week 4 - Making'!$P:$P),0),"")</f>
        <v/>
      </c>
      <c r="N1013" s="7" t="str">
        <f>IFERROR(ROUND(AVERAGEIF('Week 5 - Making'!$B:$B,'Product List'!$A1013,'Week 5 - Making'!$P:$P),0),"")</f>
        <v/>
      </c>
      <c r="O1013" s="7"/>
      <c r="P1013" s="7">
        <f t="array" ref="P1013">iferror(xlookup(C1013,'Product Families'!A:A,'Product Families'!S:S),"")</f>
        <v>0</v>
      </c>
    </row>
    <row r="1014" ht="14.25" customHeight="1">
      <c r="A1014" s="122" t="s">
        <v>2784</v>
      </c>
      <c r="B1014" s="270" t="s">
        <v>2785</v>
      </c>
      <c r="C1014" s="122" t="s">
        <v>336</v>
      </c>
      <c r="D1014" s="7">
        <f t="array" ref="D1014">IFERROR(XLOOKUP($C1014,'Product Families'!$A:$A,'Product Families'!$D:$D),"")</f>
        <v>59</v>
      </c>
      <c r="E1014" s="7">
        <f t="array" ref="E1014">IFERROR(XLOOKUP($C1014,'Product Families'!$A:$A,'Product Families'!$E:$E),"")</f>
        <v>61</v>
      </c>
      <c r="F1014" s="7">
        <f t="array" ref="F1014">IFERROR(XLOOKUP($C1014,'Product Families'!$A:$A,'Product Families'!$F:$F),"")</f>
        <v>65</v>
      </c>
      <c r="G1014" s="7">
        <f t="array" ref="G1014">IFERROR(XLOOKUP($C1014,'Product Families'!$A:$A,'Product Families'!$G:$G),"")</f>
        <v>70</v>
      </c>
      <c r="J1014" s="7" t="str">
        <f>IFERROR(ROUND(AVERAGEIF('Week 1 - Making'!$B:$B,'Product List'!$A1014,'Week 1 - Making'!$P:$P),0),"")</f>
        <v/>
      </c>
      <c r="K1014" s="7" t="str">
        <f>IFERROR(ROUND(AVERAGEIF('Week 2 - Making'!$B:$B,'Product List'!$A1014,'Week 2 - Making'!$P:$P),0),"")</f>
        <v/>
      </c>
      <c r="L1014" s="263" t="str">
        <f>IFERROR(ROUND(AVERAGEIF('Week 3 - Making'!$B:$B,'Product List'!$A1014,'Week 3 - Making'!$P:$P),0),"")</f>
        <v/>
      </c>
      <c r="M1014" s="7" t="str">
        <f>IFERROR(ROUND(AVERAGEIF('Week 4 - Making'!$B:$B,'Product List'!$A1014,'Week 4 - Making'!$P:$P),0),"")</f>
        <v/>
      </c>
      <c r="N1014" s="7" t="str">
        <f>IFERROR(ROUND(AVERAGEIF('Week 5 - Making'!$B:$B,'Product List'!$A1014,'Week 5 - Making'!$P:$P),0),"")</f>
        <v/>
      </c>
      <c r="O1014" s="7"/>
      <c r="P1014" s="7">
        <f t="array" ref="P1014">iferror(xlookup(C1014,'Product Families'!A:A,'Product Families'!S:S),"")</f>
        <v>0</v>
      </c>
    </row>
    <row r="1015" ht="14.25" customHeight="1">
      <c r="A1015" s="122" t="s">
        <v>2786</v>
      </c>
      <c r="B1015" s="270" t="s">
        <v>2787</v>
      </c>
      <c r="C1015" s="122" t="s">
        <v>336</v>
      </c>
      <c r="D1015" s="7">
        <f t="array" ref="D1015">IFERROR(XLOOKUP($C1015,'Product Families'!$A:$A,'Product Families'!$D:$D),"")</f>
        <v>59</v>
      </c>
      <c r="E1015" s="7">
        <f t="array" ref="E1015">IFERROR(XLOOKUP($C1015,'Product Families'!$A:$A,'Product Families'!$E:$E),"")</f>
        <v>61</v>
      </c>
      <c r="F1015" s="7">
        <f t="array" ref="F1015">IFERROR(XLOOKUP($C1015,'Product Families'!$A:$A,'Product Families'!$F:$F),"")</f>
        <v>65</v>
      </c>
      <c r="G1015" s="7">
        <f t="array" ref="G1015">IFERROR(XLOOKUP($C1015,'Product Families'!$A:$A,'Product Families'!$G:$G),"")</f>
        <v>70</v>
      </c>
      <c r="J1015" s="7" t="str">
        <f>IFERROR(ROUND(AVERAGEIF('Week 1 - Making'!$B:$B,'Product List'!$A1015,'Week 1 - Making'!$P:$P),0),"")</f>
        <v/>
      </c>
      <c r="K1015" s="7" t="str">
        <f>IFERROR(ROUND(AVERAGEIF('Week 2 - Making'!$B:$B,'Product List'!$A1015,'Week 2 - Making'!$P:$P),0),"")</f>
        <v/>
      </c>
      <c r="L1015" s="263" t="str">
        <f>IFERROR(ROUND(AVERAGEIF('Week 3 - Making'!$B:$B,'Product List'!$A1015,'Week 3 - Making'!$P:$P),0),"")</f>
        <v/>
      </c>
      <c r="M1015" s="7" t="str">
        <f>IFERROR(ROUND(AVERAGEIF('Week 4 - Making'!$B:$B,'Product List'!$A1015,'Week 4 - Making'!$P:$P),0),"")</f>
        <v/>
      </c>
      <c r="N1015" s="7" t="str">
        <f>IFERROR(ROUND(AVERAGEIF('Week 5 - Making'!$B:$B,'Product List'!$A1015,'Week 5 - Making'!$P:$P),0),"")</f>
        <v/>
      </c>
      <c r="O1015" s="7"/>
      <c r="P1015" s="7">
        <f t="array" ref="P1015">iferror(xlookup(C1015,'Product Families'!A:A,'Product Families'!S:S),"")</f>
        <v>0</v>
      </c>
    </row>
    <row r="1016" ht="14.25" customHeight="1">
      <c r="A1016" s="122" t="s">
        <v>2788</v>
      </c>
      <c r="B1016" s="270" t="s">
        <v>2789</v>
      </c>
      <c r="C1016" s="122" t="s">
        <v>336</v>
      </c>
      <c r="D1016" s="7">
        <f t="array" ref="D1016">IFERROR(XLOOKUP($C1016,'Product Families'!$A:$A,'Product Families'!$D:$D),"")</f>
        <v>59</v>
      </c>
      <c r="E1016" s="7">
        <f t="array" ref="E1016">IFERROR(XLOOKUP($C1016,'Product Families'!$A:$A,'Product Families'!$E:$E),"")</f>
        <v>61</v>
      </c>
      <c r="F1016" s="7">
        <f t="array" ref="F1016">IFERROR(XLOOKUP($C1016,'Product Families'!$A:$A,'Product Families'!$F:$F),"")</f>
        <v>65</v>
      </c>
      <c r="G1016" s="7">
        <f t="array" ref="G1016">IFERROR(XLOOKUP($C1016,'Product Families'!$A:$A,'Product Families'!$G:$G),"")</f>
        <v>70</v>
      </c>
      <c r="J1016" s="7" t="str">
        <f>IFERROR(ROUND(AVERAGEIF('Week 1 - Making'!$B:$B,'Product List'!$A1016,'Week 1 - Making'!$P:$P),0),"")</f>
        <v/>
      </c>
      <c r="K1016" s="7" t="str">
        <f>IFERROR(ROUND(AVERAGEIF('Week 2 - Making'!$B:$B,'Product List'!$A1016,'Week 2 - Making'!$P:$P),0),"")</f>
        <v/>
      </c>
      <c r="L1016" s="263" t="str">
        <f>IFERROR(ROUND(AVERAGEIF('Week 3 - Making'!$B:$B,'Product List'!$A1016,'Week 3 - Making'!$P:$P),0),"")</f>
        <v/>
      </c>
      <c r="M1016" s="7" t="str">
        <f>IFERROR(ROUND(AVERAGEIF('Week 4 - Making'!$B:$B,'Product List'!$A1016,'Week 4 - Making'!$P:$P),0),"")</f>
        <v/>
      </c>
      <c r="N1016" s="7" t="str">
        <f>IFERROR(ROUND(AVERAGEIF('Week 5 - Making'!$B:$B,'Product List'!$A1016,'Week 5 - Making'!$P:$P),0),"")</f>
        <v/>
      </c>
      <c r="O1016" s="7"/>
      <c r="P1016" s="7">
        <f t="array" ref="P1016">iferror(xlookup(C1016,'Product Families'!A:A,'Product Families'!S:S),"")</f>
        <v>0</v>
      </c>
    </row>
    <row r="1017" ht="14.25" customHeight="1">
      <c r="A1017" s="122" t="s">
        <v>2790</v>
      </c>
      <c r="B1017" s="270" t="s">
        <v>2791</v>
      </c>
      <c r="C1017" s="122" t="s">
        <v>336</v>
      </c>
      <c r="D1017" s="7">
        <f t="array" ref="D1017">IFERROR(XLOOKUP($C1017,'Product Families'!$A:$A,'Product Families'!$D:$D),"")</f>
        <v>59</v>
      </c>
      <c r="E1017" s="7">
        <f t="array" ref="E1017">IFERROR(XLOOKUP($C1017,'Product Families'!$A:$A,'Product Families'!$E:$E),"")</f>
        <v>61</v>
      </c>
      <c r="F1017" s="7">
        <f t="array" ref="F1017">IFERROR(XLOOKUP($C1017,'Product Families'!$A:$A,'Product Families'!$F:$F),"")</f>
        <v>65</v>
      </c>
      <c r="G1017" s="7">
        <f t="array" ref="G1017">IFERROR(XLOOKUP($C1017,'Product Families'!$A:$A,'Product Families'!$G:$G),"")</f>
        <v>70</v>
      </c>
      <c r="J1017" s="7" t="str">
        <f>IFERROR(ROUND(AVERAGEIF('Week 1 - Making'!$B:$B,'Product List'!$A1017,'Week 1 - Making'!$P:$P),0),"")</f>
        <v/>
      </c>
      <c r="K1017" s="7" t="str">
        <f>IFERROR(ROUND(AVERAGEIF('Week 2 - Making'!$B:$B,'Product List'!$A1017,'Week 2 - Making'!$P:$P),0),"")</f>
        <v/>
      </c>
      <c r="L1017" s="263" t="str">
        <f>IFERROR(ROUND(AVERAGEIF('Week 3 - Making'!$B:$B,'Product List'!$A1017,'Week 3 - Making'!$P:$P),0),"")</f>
        <v/>
      </c>
      <c r="M1017" s="7" t="str">
        <f>IFERROR(ROUND(AVERAGEIF('Week 4 - Making'!$B:$B,'Product List'!$A1017,'Week 4 - Making'!$P:$P),0),"")</f>
        <v/>
      </c>
      <c r="N1017" s="7" t="str">
        <f>IFERROR(ROUND(AVERAGEIF('Week 5 - Making'!$B:$B,'Product List'!$A1017,'Week 5 - Making'!$P:$P),0),"")</f>
        <v/>
      </c>
      <c r="O1017" s="7"/>
      <c r="P1017" s="7">
        <f t="array" ref="P1017">iferror(xlookup(C1017,'Product Families'!A:A,'Product Families'!S:S),"")</f>
        <v>0</v>
      </c>
    </row>
    <row r="1018" ht="14.25" customHeight="1">
      <c r="A1018" s="122" t="s">
        <v>2792</v>
      </c>
      <c r="B1018" s="270" t="s">
        <v>2793</v>
      </c>
      <c r="C1018" s="122" t="s">
        <v>336</v>
      </c>
      <c r="D1018" s="7">
        <f t="array" ref="D1018">IFERROR(XLOOKUP($C1018,'Product Families'!$A:$A,'Product Families'!$D:$D),"")</f>
        <v>59</v>
      </c>
      <c r="E1018" s="7">
        <f t="array" ref="E1018">IFERROR(XLOOKUP($C1018,'Product Families'!$A:$A,'Product Families'!$E:$E),"")</f>
        <v>61</v>
      </c>
      <c r="F1018" s="7">
        <f t="array" ref="F1018">IFERROR(XLOOKUP($C1018,'Product Families'!$A:$A,'Product Families'!$F:$F),"")</f>
        <v>65</v>
      </c>
      <c r="G1018" s="7">
        <f t="array" ref="G1018">IFERROR(XLOOKUP($C1018,'Product Families'!$A:$A,'Product Families'!$G:$G),"")</f>
        <v>70</v>
      </c>
      <c r="J1018" s="7" t="str">
        <f>IFERROR(ROUND(AVERAGEIF('Week 1 - Making'!$B:$B,'Product List'!$A1018,'Week 1 - Making'!$P:$P),0),"")</f>
        <v/>
      </c>
      <c r="K1018" s="7" t="str">
        <f>IFERROR(ROUND(AVERAGEIF('Week 2 - Making'!$B:$B,'Product List'!$A1018,'Week 2 - Making'!$P:$P),0),"")</f>
        <v/>
      </c>
      <c r="L1018" s="263" t="str">
        <f>IFERROR(ROUND(AVERAGEIF('Week 3 - Making'!$B:$B,'Product List'!$A1018,'Week 3 - Making'!$P:$P),0),"")</f>
        <v/>
      </c>
      <c r="M1018" s="7" t="str">
        <f>IFERROR(ROUND(AVERAGEIF('Week 4 - Making'!$B:$B,'Product List'!$A1018,'Week 4 - Making'!$P:$P),0),"")</f>
        <v/>
      </c>
      <c r="N1018" s="7" t="str">
        <f>IFERROR(ROUND(AVERAGEIF('Week 5 - Making'!$B:$B,'Product List'!$A1018,'Week 5 - Making'!$P:$P),0),"")</f>
        <v/>
      </c>
      <c r="O1018" s="7"/>
      <c r="P1018" s="7">
        <f t="array" ref="P1018">iferror(xlookup(C1018,'Product Families'!A:A,'Product Families'!S:S),"")</f>
        <v>0</v>
      </c>
    </row>
    <row r="1019" ht="14.25" customHeight="1">
      <c r="A1019" s="122" t="s">
        <v>2794</v>
      </c>
      <c r="B1019" s="270" t="s">
        <v>2795</v>
      </c>
      <c r="C1019" s="122" t="s">
        <v>336</v>
      </c>
      <c r="D1019" s="7">
        <f t="array" ref="D1019">IFERROR(XLOOKUP($C1019,'Product Families'!$A:$A,'Product Families'!$D:$D),"")</f>
        <v>59</v>
      </c>
      <c r="E1019" s="7">
        <f t="array" ref="E1019">IFERROR(XLOOKUP($C1019,'Product Families'!$A:$A,'Product Families'!$E:$E),"")</f>
        <v>61</v>
      </c>
      <c r="F1019" s="7">
        <f t="array" ref="F1019">IFERROR(XLOOKUP($C1019,'Product Families'!$A:$A,'Product Families'!$F:$F),"")</f>
        <v>65</v>
      </c>
      <c r="G1019" s="7">
        <f t="array" ref="G1019">IFERROR(XLOOKUP($C1019,'Product Families'!$A:$A,'Product Families'!$G:$G),"")</f>
        <v>70</v>
      </c>
      <c r="J1019" s="7" t="str">
        <f>IFERROR(ROUND(AVERAGEIF('Week 1 - Making'!$B:$B,'Product List'!$A1019,'Week 1 - Making'!$P:$P),0),"")</f>
        <v/>
      </c>
      <c r="K1019" s="7" t="str">
        <f>IFERROR(ROUND(AVERAGEIF('Week 2 - Making'!$B:$B,'Product List'!$A1019,'Week 2 - Making'!$P:$P),0),"")</f>
        <v/>
      </c>
      <c r="L1019" s="263" t="str">
        <f>IFERROR(ROUND(AVERAGEIF('Week 3 - Making'!$B:$B,'Product List'!$A1019,'Week 3 - Making'!$P:$P),0),"")</f>
        <v/>
      </c>
      <c r="M1019" s="7" t="str">
        <f>IFERROR(ROUND(AVERAGEIF('Week 4 - Making'!$B:$B,'Product List'!$A1019,'Week 4 - Making'!$P:$P),0),"")</f>
        <v/>
      </c>
      <c r="N1019" s="7" t="str">
        <f>IFERROR(ROUND(AVERAGEIF('Week 5 - Making'!$B:$B,'Product List'!$A1019,'Week 5 - Making'!$P:$P),0),"")</f>
        <v/>
      </c>
      <c r="O1019" s="7"/>
      <c r="P1019" s="7">
        <f t="array" ref="P1019">iferror(xlookup(C1019,'Product Families'!A:A,'Product Families'!S:S),"")</f>
        <v>0</v>
      </c>
    </row>
    <row r="1020" ht="14.25" customHeight="1">
      <c r="A1020" s="122" t="s">
        <v>2796</v>
      </c>
      <c r="B1020" s="270" t="s">
        <v>2797</v>
      </c>
      <c r="C1020" s="122" t="s">
        <v>336</v>
      </c>
      <c r="D1020" s="7">
        <f t="array" ref="D1020">IFERROR(XLOOKUP($C1020,'Product Families'!$A:$A,'Product Families'!$D:$D),"")</f>
        <v>59</v>
      </c>
      <c r="E1020" s="7">
        <f t="array" ref="E1020">IFERROR(XLOOKUP($C1020,'Product Families'!$A:$A,'Product Families'!$E:$E),"")</f>
        <v>61</v>
      </c>
      <c r="F1020" s="7">
        <f t="array" ref="F1020">IFERROR(XLOOKUP($C1020,'Product Families'!$A:$A,'Product Families'!$F:$F),"")</f>
        <v>65</v>
      </c>
      <c r="G1020" s="7">
        <f t="array" ref="G1020">IFERROR(XLOOKUP($C1020,'Product Families'!$A:$A,'Product Families'!$G:$G),"")</f>
        <v>70</v>
      </c>
      <c r="J1020" s="7" t="str">
        <f>IFERROR(ROUND(AVERAGEIF('Week 1 - Making'!$B:$B,'Product List'!$A1020,'Week 1 - Making'!$P:$P),0),"")</f>
        <v/>
      </c>
      <c r="K1020" s="7" t="str">
        <f>IFERROR(ROUND(AVERAGEIF('Week 2 - Making'!$B:$B,'Product List'!$A1020,'Week 2 - Making'!$P:$P),0),"")</f>
        <v/>
      </c>
      <c r="L1020" s="263" t="str">
        <f>IFERROR(ROUND(AVERAGEIF('Week 3 - Making'!$B:$B,'Product List'!$A1020,'Week 3 - Making'!$P:$P),0),"")</f>
        <v/>
      </c>
      <c r="M1020" s="7" t="str">
        <f>IFERROR(ROUND(AVERAGEIF('Week 4 - Making'!$B:$B,'Product List'!$A1020,'Week 4 - Making'!$P:$P),0),"")</f>
        <v/>
      </c>
      <c r="N1020" s="7" t="str">
        <f>IFERROR(ROUND(AVERAGEIF('Week 5 - Making'!$B:$B,'Product List'!$A1020,'Week 5 - Making'!$P:$P),0),"")</f>
        <v/>
      </c>
      <c r="O1020" s="7"/>
      <c r="P1020" s="7">
        <f t="array" ref="P1020">iferror(xlookup(C1020,'Product Families'!A:A,'Product Families'!S:S),"")</f>
        <v>0</v>
      </c>
    </row>
    <row r="1021" ht="14.25" customHeight="1">
      <c r="A1021" s="122" t="s">
        <v>2798</v>
      </c>
      <c r="B1021" s="270" t="s">
        <v>2799</v>
      </c>
      <c r="C1021" s="122" t="s">
        <v>336</v>
      </c>
      <c r="D1021" s="7">
        <f t="array" ref="D1021">IFERROR(XLOOKUP($C1021,'Product Families'!$A:$A,'Product Families'!$D:$D),"")</f>
        <v>59</v>
      </c>
      <c r="E1021" s="7">
        <f t="array" ref="E1021">IFERROR(XLOOKUP($C1021,'Product Families'!$A:$A,'Product Families'!$E:$E),"")</f>
        <v>61</v>
      </c>
      <c r="F1021" s="7">
        <f t="array" ref="F1021">IFERROR(XLOOKUP($C1021,'Product Families'!$A:$A,'Product Families'!$F:$F),"")</f>
        <v>65</v>
      </c>
      <c r="G1021" s="7">
        <f t="array" ref="G1021">IFERROR(XLOOKUP($C1021,'Product Families'!$A:$A,'Product Families'!$G:$G),"")</f>
        <v>70</v>
      </c>
      <c r="J1021" s="7" t="str">
        <f>IFERROR(ROUND(AVERAGEIF('Week 1 - Making'!$B:$B,'Product List'!$A1021,'Week 1 - Making'!$P:$P),0),"")</f>
        <v/>
      </c>
      <c r="K1021" s="7" t="str">
        <f>IFERROR(ROUND(AVERAGEIF('Week 2 - Making'!$B:$B,'Product List'!$A1021,'Week 2 - Making'!$P:$P),0),"")</f>
        <v/>
      </c>
      <c r="L1021" s="263" t="str">
        <f>IFERROR(ROUND(AVERAGEIF('Week 3 - Making'!$B:$B,'Product List'!$A1021,'Week 3 - Making'!$P:$P),0),"")</f>
        <v/>
      </c>
      <c r="M1021" s="7" t="str">
        <f>IFERROR(ROUND(AVERAGEIF('Week 4 - Making'!$B:$B,'Product List'!$A1021,'Week 4 - Making'!$P:$P),0),"")</f>
        <v/>
      </c>
      <c r="N1021" s="7" t="str">
        <f>IFERROR(ROUND(AVERAGEIF('Week 5 - Making'!$B:$B,'Product List'!$A1021,'Week 5 - Making'!$P:$P),0),"")</f>
        <v/>
      </c>
      <c r="O1021" s="7"/>
      <c r="P1021" s="7">
        <f t="array" ref="P1021">iferror(xlookup(C1021,'Product Families'!A:A,'Product Families'!S:S),"")</f>
        <v>0</v>
      </c>
    </row>
    <row r="1022" ht="14.25" customHeight="1">
      <c r="A1022" s="122" t="s">
        <v>2800</v>
      </c>
      <c r="B1022" s="270" t="s">
        <v>2801</v>
      </c>
      <c r="C1022" s="122" t="s">
        <v>336</v>
      </c>
      <c r="D1022" s="7">
        <f t="array" ref="D1022">IFERROR(XLOOKUP($C1022,'Product Families'!$A:$A,'Product Families'!$D:$D),"")</f>
        <v>59</v>
      </c>
      <c r="E1022" s="7">
        <f t="array" ref="E1022">IFERROR(XLOOKUP($C1022,'Product Families'!$A:$A,'Product Families'!$E:$E),"")</f>
        <v>61</v>
      </c>
      <c r="F1022" s="7">
        <f t="array" ref="F1022">IFERROR(XLOOKUP($C1022,'Product Families'!$A:$A,'Product Families'!$F:$F),"")</f>
        <v>65</v>
      </c>
      <c r="G1022" s="7">
        <f t="array" ref="G1022">IFERROR(XLOOKUP($C1022,'Product Families'!$A:$A,'Product Families'!$G:$G),"")</f>
        <v>70</v>
      </c>
      <c r="J1022" s="7" t="str">
        <f>IFERROR(ROUND(AVERAGEIF('Week 1 - Making'!$B:$B,'Product List'!$A1022,'Week 1 - Making'!$P:$P),0),"")</f>
        <v/>
      </c>
      <c r="K1022" s="7" t="str">
        <f>IFERROR(ROUND(AVERAGEIF('Week 2 - Making'!$B:$B,'Product List'!$A1022,'Week 2 - Making'!$P:$P),0),"")</f>
        <v/>
      </c>
      <c r="L1022" s="263" t="str">
        <f>IFERROR(ROUND(AVERAGEIF('Week 3 - Making'!$B:$B,'Product List'!$A1022,'Week 3 - Making'!$P:$P),0),"")</f>
        <v/>
      </c>
      <c r="M1022" s="7" t="str">
        <f>IFERROR(ROUND(AVERAGEIF('Week 4 - Making'!$B:$B,'Product List'!$A1022,'Week 4 - Making'!$P:$P),0),"")</f>
        <v/>
      </c>
      <c r="N1022" s="7" t="str">
        <f>IFERROR(ROUND(AVERAGEIF('Week 5 - Making'!$B:$B,'Product List'!$A1022,'Week 5 - Making'!$P:$P),0),"")</f>
        <v/>
      </c>
      <c r="O1022" s="7"/>
      <c r="P1022" s="7">
        <f t="array" ref="P1022">iferror(xlookup(C1022,'Product Families'!A:A,'Product Families'!S:S),"")</f>
        <v>0</v>
      </c>
    </row>
    <row r="1023" ht="14.25" customHeight="1">
      <c r="A1023" s="138" t="s">
        <v>2802</v>
      </c>
      <c r="B1023" s="270" t="s">
        <v>2803</v>
      </c>
      <c r="C1023" s="122" t="s">
        <v>336</v>
      </c>
      <c r="D1023" s="7">
        <f t="array" ref="D1023">IFERROR(XLOOKUP($C1023,'Product Families'!$A:$A,'Product Families'!$D:$D),"")</f>
        <v>59</v>
      </c>
      <c r="E1023" s="7">
        <f t="array" ref="E1023">IFERROR(XLOOKUP($C1023,'Product Families'!$A:$A,'Product Families'!$E:$E),"")</f>
        <v>61</v>
      </c>
      <c r="F1023" s="7">
        <f t="array" ref="F1023">IFERROR(XLOOKUP($C1023,'Product Families'!$A:$A,'Product Families'!$F:$F),"")</f>
        <v>65</v>
      </c>
      <c r="G1023" s="7">
        <f t="array" ref="G1023">IFERROR(XLOOKUP($C1023,'Product Families'!$A:$A,'Product Families'!$G:$G),"")</f>
        <v>70</v>
      </c>
      <c r="J1023" s="7" t="str">
        <f>IFERROR(ROUND(AVERAGEIF('Week 1 - Making'!$B:$B,'Product List'!$A1023,'Week 1 - Making'!$P:$P),0),"")</f>
        <v/>
      </c>
      <c r="K1023" s="7" t="str">
        <f>IFERROR(ROUND(AVERAGEIF('Week 2 - Making'!$B:$B,'Product List'!$A1023,'Week 2 - Making'!$P:$P),0),"")</f>
        <v/>
      </c>
      <c r="L1023" s="263" t="str">
        <f>IFERROR(ROUND(AVERAGEIF('Week 3 - Making'!$B:$B,'Product List'!$A1023,'Week 3 - Making'!$P:$P),0),"")</f>
        <v/>
      </c>
      <c r="M1023" s="7" t="str">
        <f>IFERROR(ROUND(AVERAGEIF('Week 4 - Making'!$B:$B,'Product List'!$A1023,'Week 4 - Making'!$P:$P),0),"")</f>
        <v/>
      </c>
      <c r="N1023" s="7" t="str">
        <f>IFERROR(ROUND(AVERAGEIF('Week 5 - Making'!$B:$B,'Product List'!$A1023,'Week 5 - Making'!$P:$P),0),"")</f>
        <v/>
      </c>
      <c r="O1023" s="7"/>
      <c r="P1023" s="7">
        <f t="array" ref="P1023">iferror(xlookup(C1023,'Product Families'!A:A,'Product Families'!S:S),"")</f>
        <v>0</v>
      </c>
    </row>
    <row r="1024" ht="14.25" customHeight="1">
      <c r="A1024" s="122" t="s">
        <v>2804</v>
      </c>
      <c r="B1024" s="270" t="s">
        <v>2805</v>
      </c>
      <c r="C1024" s="122" t="s">
        <v>2806</v>
      </c>
      <c r="D1024" s="7" t="str">
        <f t="array" ref="D1024">IFERROR(XLOOKUP($C1024,'Product Families'!$A:$A,'Product Families'!$D:$D),"")</f>
        <v/>
      </c>
      <c r="E1024" s="7" t="str">
        <f t="array" ref="E1024">IFERROR(XLOOKUP($C1024,'Product Families'!$A:$A,'Product Families'!$E:$E),"")</f>
        <v/>
      </c>
      <c r="F1024" s="7" t="str">
        <f t="array" ref="F1024">IFERROR(XLOOKUP($C1024,'Product Families'!$A:$A,'Product Families'!$F:$F),"")</f>
        <v/>
      </c>
      <c r="G1024" s="7" t="str">
        <f t="array" ref="G1024">IFERROR(XLOOKUP($C1024,'Product Families'!$A:$A,'Product Families'!$G:$G),"")</f>
        <v/>
      </c>
      <c r="J1024" s="7" t="str">
        <f>IFERROR(ROUND(AVERAGEIF('Week 1 - Making'!$B:$B,'Product List'!$A1024,'Week 1 - Making'!$P:$P),0),"")</f>
        <v/>
      </c>
      <c r="K1024" s="7" t="str">
        <f>IFERROR(ROUND(AVERAGEIF('Week 2 - Making'!$B:$B,'Product List'!$A1024,'Week 2 - Making'!$P:$P),0),"")</f>
        <v/>
      </c>
      <c r="L1024" s="263" t="str">
        <f>IFERROR(ROUND(AVERAGEIF('Week 3 - Making'!$B:$B,'Product List'!$A1024,'Week 3 - Making'!$P:$P),0),"")</f>
        <v/>
      </c>
      <c r="M1024" s="7" t="str">
        <f>IFERROR(ROUND(AVERAGEIF('Week 4 - Making'!$B:$B,'Product List'!$A1024,'Week 4 - Making'!$P:$P),0),"")</f>
        <v/>
      </c>
      <c r="N1024" s="7" t="str">
        <f>IFERROR(ROUND(AVERAGEIF('Week 5 - Making'!$B:$B,'Product List'!$A1024,'Week 5 - Making'!$P:$P),0),"")</f>
        <v/>
      </c>
      <c r="O1024" s="7"/>
      <c r="P1024" s="7" t="str">
        <f t="array" ref="P1024">iferror(xlookup(C1024,'Product Families'!A:A,'Product Families'!S:S),"")</f>
        <v/>
      </c>
    </row>
    <row r="1025" ht="14.25" customHeight="1">
      <c r="A1025" s="122" t="s">
        <v>2807</v>
      </c>
      <c r="B1025" s="270" t="s">
        <v>2808</v>
      </c>
      <c r="C1025" s="122" t="s">
        <v>2806</v>
      </c>
      <c r="D1025" s="7" t="str">
        <f t="array" ref="D1025">IFERROR(XLOOKUP($C1025,'Product Families'!$A:$A,'Product Families'!$D:$D),"")</f>
        <v/>
      </c>
      <c r="E1025" s="7" t="str">
        <f t="array" ref="E1025">IFERROR(XLOOKUP($C1025,'Product Families'!$A:$A,'Product Families'!$E:$E),"")</f>
        <v/>
      </c>
      <c r="F1025" s="7" t="str">
        <f t="array" ref="F1025">IFERROR(XLOOKUP($C1025,'Product Families'!$A:$A,'Product Families'!$F:$F),"")</f>
        <v/>
      </c>
      <c r="G1025" s="7" t="str">
        <f t="array" ref="G1025">IFERROR(XLOOKUP($C1025,'Product Families'!$A:$A,'Product Families'!$G:$G),"")</f>
        <v/>
      </c>
      <c r="J1025" s="7" t="str">
        <f>IFERROR(ROUND(AVERAGEIF('Week 1 - Making'!$B:$B,'Product List'!$A1025,'Week 1 - Making'!$P:$P),0),"")</f>
        <v/>
      </c>
      <c r="K1025" s="7" t="str">
        <f>IFERROR(ROUND(AVERAGEIF('Week 2 - Making'!$B:$B,'Product List'!$A1025,'Week 2 - Making'!$P:$P),0),"")</f>
        <v/>
      </c>
      <c r="L1025" s="263" t="str">
        <f>IFERROR(ROUND(AVERAGEIF('Week 3 - Making'!$B:$B,'Product List'!$A1025,'Week 3 - Making'!$P:$P),0),"")</f>
        <v/>
      </c>
      <c r="M1025" s="7" t="str">
        <f>IFERROR(ROUND(AVERAGEIF('Week 4 - Making'!$B:$B,'Product List'!$A1025,'Week 4 - Making'!$P:$P),0),"")</f>
        <v/>
      </c>
      <c r="N1025" s="7" t="str">
        <f>IFERROR(ROUND(AVERAGEIF('Week 5 - Making'!$B:$B,'Product List'!$A1025,'Week 5 - Making'!$P:$P),0),"")</f>
        <v/>
      </c>
      <c r="O1025" s="7"/>
      <c r="P1025" s="7" t="str">
        <f t="array" ref="P1025">iferror(xlookup(C1025,'Product Families'!A:A,'Product Families'!S:S),"")</f>
        <v/>
      </c>
    </row>
    <row r="1026" ht="14.25" customHeight="1">
      <c r="A1026" s="122" t="s">
        <v>2809</v>
      </c>
      <c r="B1026" s="270" t="s">
        <v>2810</v>
      </c>
      <c r="C1026" s="122" t="s">
        <v>2806</v>
      </c>
      <c r="D1026" s="7" t="str">
        <f t="array" ref="D1026">IFERROR(XLOOKUP($C1026,'Product Families'!$A:$A,'Product Families'!$D:$D),"")</f>
        <v/>
      </c>
      <c r="E1026" s="7" t="str">
        <f t="array" ref="E1026">IFERROR(XLOOKUP($C1026,'Product Families'!$A:$A,'Product Families'!$E:$E),"")</f>
        <v/>
      </c>
      <c r="F1026" s="7" t="str">
        <f t="array" ref="F1026">IFERROR(XLOOKUP($C1026,'Product Families'!$A:$A,'Product Families'!$F:$F),"")</f>
        <v/>
      </c>
      <c r="G1026" s="7" t="str">
        <f t="array" ref="G1026">IFERROR(XLOOKUP($C1026,'Product Families'!$A:$A,'Product Families'!$G:$G),"")</f>
        <v/>
      </c>
      <c r="J1026" s="7" t="str">
        <f>IFERROR(ROUND(AVERAGEIF('Week 1 - Making'!$B:$B,'Product List'!$A1026,'Week 1 - Making'!$P:$P),0),"")</f>
        <v/>
      </c>
      <c r="K1026" s="7" t="str">
        <f>IFERROR(ROUND(AVERAGEIF('Week 2 - Making'!$B:$B,'Product List'!$A1026,'Week 2 - Making'!$P:$P),0),"")</f>
        <v/>
      </c>
      <c r="L1026" s="263" t="str">
        <f>IFERROR(ROUND(AVERAGEIF('Week 3 - Making'!$B:$B,'Product List'!$A1026,'Week 3 - Making'!$P:$P),0),"")</f>
        <v/>
      </c>
      <c r="M1026" s="7" t="str">
        <f>IFERROR(ROUND(AVERAGEIF('Week 4 - Making'!$B:$B,'Product List'!$A1026,'Week 4 - Making'!$P:$P),0),"")</f>
        <v/>
      </c>
      <c r="N1026" s="7" t="str">
        <f>IFERROR(ROUND(AVERAGEIF('Week 5 - Making'!$B:$B,'Product List'!$A1026,'Week 5 - Making'!$P:$P),0),"")</f>
        <v/>
      </c>
      <c r="O1026" s="7"/>
      <c r="P1026" s="7" t="str">
        <f t="array" ref="P1026">iferror(xlookup(C1026,'Product Families'!A:A,'Product Families'!S:S),"")</f>
        <v/>
      </c>
    </row>
    <row r="1027" ht="14.25" customHeight="1">
      <c r="A1027" s="122" t="s">
        <v>2811</v>
      </c>
      <c r="B1027" s="270" t="s">
        <v>2812</v>
      </c>
      <c r="C1027" s="122" t="s">
        <v>2806</v>
      </c>
      <c r="D1027" s="7" t="str">
        <f t="array" ref="D1027">IFERROR(XLOOKUP($C1027,'Product Families'!$A:$A,'Product Families'!$D:$D),"")</f>
        <v/>
      </c>
      <c r="E1027" s="7" t="str">
        <f t="array" ref="E1027">IFERROR(XLOOKUP($C1027,'Product Families'!$A:$A,'Product Families'!$E:$E),"")</f>
        <v/>
      </c>
      <c r="F1027" s="7" t="str">
        <f t="array" ref="F1027">IFERROR(XLOOKUP($C1027,'Product Families'!$A:$A,'Product Families'!$F:$F),"")</f>
        <v/>
      </c>
      <c r="G1027" s="7" t="str">
        <f t="array" ref="G1027">IFERROR(XLOOKUP($C1027,'Product Families'!$A:$A,'Product Families'!$G:$G),"")</f>
        <v/>
      </c>
      <c r="J1027" s="7" t="str">
        <f>IFERROR(ROUND(AVERAGEIF('Week 1 - Making'!$B:$B,'Product List'!$A1027,'Week 1 - Making'!$P:$P),0),"")</f>
        <v/>
      </c>
      <c r="K1027" s="7" t="str">
        <f>IFERROR(ROUND(AVERAGEIF('Week 2 - Making'!$B:$B,'Product List'!$A1027,'Week 2 - Making'!$P:$P),0),"")</f>
        <v/>
      </c>
      <c r="L1027" s="263" t="str">
        <f>IFERROR(ROUND(AVERAGEIF('Week 3 - Making'!$B:$B,'Product List'!$A1027,'Week 3 - Making'!$P:$P),0),"")</f>
        <v/>
      </c>
      <c r="M1027" s="7" t="str">
        <f>IFERROR(ROUND(AVERAGEIF('Week 4 - Making'!$B:$B,'Product List'!$A1027,'Week 4 - Making'!$P:$P),0),"")</f>
        <v/>
      </c>
      <c r="N1027" s="7" t="str">
        <f>IFERROR(ROUND(AVERAGEIF('Week 5 - Making'!$B:$B,'Product List'!$A1027,'Week 5 - Making'!$P:$P),0),"")</f>
        <v/>
      </c>
      <c r="O1027" s="7"/>
      <c r="P1027" s="7" t="str">
        <f t="array" ref="P1027">iferror(xlookup(C1027,'Product Families'!A:A,'Product Families'!S:S),"")</f>
        <v/>
      </c>
    </row>
    <row r="1028" ht="14.25" customHeight="1">
      <c r="A1028" s="122" t="s">
        <v>2813</v>
      </c>
      <c r="B1028" s="270" t="s">
        <v>2814</v>
      </c>
      <c r="C1028" s="122" t="s">
        <v>2806</v>
      </c>
      <c r="D1028" s="7" t="str">
        <f t="array" ref="D1028">IFERROR(XLOOKUP($C1028,'Product Families'!$A:$A,'Product Families'!$D:$D),"")</f>
        <v/>
      </c>
      <c r="E1028" s="7" t="str">
        <f t="array" ref="E1028">IFERROR(XLOOKUP($C1028,'Product Families'!$A:$A,'Product Families'!$E:$E),"")</f>
        <v/>
      </c>
      <c r="F1028" s="7" t="str">
        <f t="array" ref="F1028">IFERROR(XLOOKUP($C1028,'Product Families'!$A:$A,'Product Families'!$F:$F),"")</f>
        <v/>
      </c>
      <c r="G1028" s="7" t="str">
        <f t="array" ref="G1028">IFERROR(XLOOKUP($C1028,'Product Families'!$A:$A,'Product Families'!$G:$G),"")</f>
        <v/>
      </c>
      <c r="J1028" s="7" t="str">
        <f>IFERROR(ROUND(AVERAGEIF('Week 1 - Making'!$B:$B,'Product List'!$A1028,'Week 1 - Making'!$P:$P),0),"")</f>
        <v/>
      </c>
      <c r="K1028" s="7" t="str">
        <f>IFERROR(ROUND(AVERAGEIF('Week 2 - Making'!$B:$B,'Product List'!$A1028,'Week 2 - Making'!$P:$P),0),"")</f>
        <v/>
      </c>
      <c r="L1028" s="263" t="str">
        <f>IFERROR(ROUND(AVERAGEIF('Week 3 - Making'!$B:$B,'Product List'!$A1028,'Week 3 - Making'!$P:$P),0),"")</f>
        <v/>
      </c>
      <c r="M1028" s="7" t="str">
        <f>IFERROR(ROUND(AVERAGEIF('Week 4 - Making'!$B:$B,'Product List'!$A1028,'Week 4 - Making'!$P:$P),0),"")</f>
        <v/>
      </c>
      <c r="N1028" s="7" t="str">
        <f>IFERROR(ROUND(AVERAGEIF('Week 5 - Making'!$B:$B,'Product List'!$A1028,'Week 5 - Making'!$P:$P),0),"")</f>
        <v/>
      </c>
      <c r="O1028" s="7"/>
      <c r="P1028" s="7" t="str">
        <f t="array" ref="P1028">iferror(xlookup(C1028,'Product Families'!A:A,'Product Families'!S:S),"")</f>
        <v/>
      </c>
    </row>
    <row r="1029" ht="14.25" customHeight="1">
      <c r="A1029" s="122" t="s">
        <v>2815</v>
      </c>
      <c r="B1029" s="270" t="s">
        <v>2816</v>
      </c>
      <c r="C1029" s="122" t="s">
        <v>2806</v>
      </c>
      <c r="D1029" s="7" t="str">
        <f t="array" ref="D1029">IFERROR(XLOOKUP($C1029,'Product Families'!$A:$A,'Product Families'!$D:$D),"")</f>
        <v/>
      </c>
      <c r="E1029" s="7" t="str">
        <f t="array" ref="E1029">IFERROR(XLOOKUP($C1029,'Product Families'!$A:$A,'Product Families'!$E:$E),"")</f>
        <v/>
      </c>
      <c r="F1029" s="7" t="str">
        <f t="array" ref="F1029">IFERROR(XLOOKUP($C1029,'Product Families'!$A:$A,'Product Families'!$F:$F),"")</f>
        <v/>
      </c>
      <c r="G1029" s="7" t="str">
        <f t="array" ref="G1029">IFERROR(XLOOKUP($C1029,'Product Families'!$A:$A,'Product Families'!$G:$G),"")</f>
        <v/>
      </c>
      <c r="J1029" s="7" t="str">
        <f>IFERROR(ROUND(AVERAGEIF('Week 1 - Making'!$B:$B,'Product List'!$A1029,'Week 1 - Making'!$P:$P),0),"")</f>
        <v/>
      </c>
      <c r="K1029" s="7" t="str">
        <f>IFERROR(ROUND(AVERAGEIF('Week 2 - Making'!$B:$B,'Product List'!$A1029,'Week 2 - Making'!$P:$P),0),"")</f>
        <v/>
      </c>
      <c r="L1029" s="263" t="str">
        <f>IFERROR(ROUND(AVERAGEIF('Week 3 - Making'!$B:$B,'Product List'!$A1029,'Week 3 - Making'!$P:$P),0),"")</f>
        <v/>
      </c>
      <c r="M1029" s="7" t="str">
        <f>IFERROR(ROUND(AVERAGEIF('Week 4 - Making'!$B:$B,'Product List'!$A1029,'Week 4 - Making'!$P:$P),0),"")</f>
        <v/>
      </c>
      <c r="N1029" s="7" t="str">
        <f>IFERROR(ROUND(AVERAGEIF('Week 5 - Making'!$B:$B,'Product List'!$A1029,'Week 5 - Making'!$P:$P),0),"")</f>
        <v/>
      </c>
      <c r="O1029" s="7"/>
      <c r="P1029" s="7" t="str">
        <f t="array" ref="P1029">iferror(xlookup(C1029,'Product Families'!A:A,'Product Families'!S:S),"")</f>
        <v/>
      </c>
    </row>
    <row r="1030" ht="14.25" customHeight="1">
      <c r="A1030" s="122" t="s">
        <v>2817</v>
      </c>
      <c r="B1030" s="270" t="s">
        <v>2818</v>
      </c>
      <c r="C1030" s="122" t="s">
        <v>2806</v>
      </c>
      <c r="D1030" s="7" t="str">
        <f t="array" ref="D1030">IFERROR(XLOOKUP($C1030,'Product Families'!$A:$A,'Product Families'!$D:$D),"")</f>
        <v/>
      </c>
      <c r="E1030" s="7" t="str">
        <f t="array" ref="E1030">IFERROR(XLOOKUP($C1030,'Product Families'!$A:$A,'Product Families'!$E:$E),"")</f>
        <v/>
      </c>
      <c r="F1030" s="7" t="str">
        <f t="array" ref="F1030">IFERROR(XLOOKUP($C1030,'Product Families'!$A:$A,'Product Families'!$F:$F),"")</f>
        <v/>
      </c>
      <c r="G1030" s="7" t="str">
        <f t="array" ref="G1030">IFERROR(XLOOKUP($C1030,'Product Families'!$A:$A,'Product Families'!$G:$G),"")</f>
        <v/>
      </c>
      <c r="J1030" s="7" t="str">
        <f>IFERROR(ROUND(AVERAGEIF('Week 1 - Making'!$B:$B,'Product List'!$A1030,'Week 1 - Making'!$P:$P),0),"")</f>
        <v/>
      </c>
      <c r="K1030" s="7" t="str">
        <f>IFERROR(ROUND(AVERAGEIF('Week 2 - Making'!$B:$B,'Product List'!$A1030,'Week 2 - Making'!$P:$P),0),"")</f>
        <v/>
      </c>
      <c r="L1030" s="263" t="str">
        <f>IFERROR(ROUND(AVERAGEIF('Week 3 - Making'!$B:$B,'Product List'!$A1030,'Week 3 - Making'!$P:$P),0),"")</f>
        <v/>
      </c>
      <c r="M1030" s="7" t="str">
        <f>IFERROR(ROUND(AVERAGEIF('Week 4 - Making'!$B:$B,'Product List'!$A1030,'Week 4 - Making'!$P:$P),0),"")</f>
        <v/>
      </c>
      <c r="N1030" s="7" t="str">
        <f>IFERROR(ROUND(AVERAGEIF('Week 5 - Making'!$B:$B,'Product List'!$A1030,'Week 5 - Making'!$P:$P),0),"")</f>
        <v/>
      </c>
      <c r="O1030" s="7"/>
      <c r="P1030" s="7" t="str">
        <f t="array" ref="P1030">iferror(xlookup(C1030,'Product Families'!A:A,'Product Families'!S:S),"")</f>
        <v/>
      </c>
    </row>
    <row r="1031" ht="14.25" customHeight="1">
      <c r="A1031" s="122" t="s">
        <v>2819</v>
      </c>
      <c r="B1031" s="270" t="s">
        <v>2820</v>
      </c>
      <c r="C1031" s="122" t="s">
        <v>2806</v>
      </c>
      <c r="D1031" s="7" t="str">
        <f t="array" ref="D1031">IFERROR(XLOOKUP($C1031,'Product Families'!$A:$A,'Product Families'!$D:$D),"")</f>
        <v/>
      </c>
      <c r="E1031" s="7" t="str">
        <f t="array" ref="E1031">IFERROR(XLOOKUP($C1031,'Product Families'!$A:$A,'Product Families'!$E:$E),"")</f>
        <v/>
      </c>
      <c r="F1031" s="7" t="str">
        <f t="array" ref="F1031">IFERROR(XLOOKUP($C1031,'Product Families'!$A:$A,'Product Families'!$F:$F),"")</f>
        <v/>
      </c>
      <c r="G1031" s="7" t="str">
        <f t="array" ref="G1031">IFERROR(XLOOKUP($C1031,'Product Families'!$A:$A,'Product Families'!$G:$G),"")</f>
        <v/>
      </c>
      <c r="J1031" s="7" t="str">
        <f>IFERROR(ROUND(AVERAGEIF('Week 1 - Making'!$B:$B,'Product List'!$A1031,'Week 1 - Making'!$P:$P),0),"")</f>
        <v/>
      </c>
      <c r="K1031" s="7" t="str">
        <f>IFERROR(ROUND(AVERAGEIF('Week 2 - Making'!$B:$B,'Product List'!$A1031,'Week 2 - Making'!$P:$P),0),"")</f>
        <v/>
      </c>
      <c r="L1031" s="263" t="str">
        <f>IFERROR(ROUND(AVERAGEIF('Week 3 - Making'!$B:$B,'Product List'!$A1031,'Week 3 - Making'!$P:$P),0),"")</f>
        <v/>
      </c>
      <c r="M1031" s="7" t="str">
        <f>IFERROR(ROUND(AVERAGEIF('Week 4 - Making'!$B:$B,'Product List'!$A1031,'Week 4 - Making'!$P:$P),0),"")</f>
        <v/>
      </c>
      <c r="N1031" s="7" t="str">
        <f>IFERROR(ROUND(AVERAGEIF('Week 5 - Making'!$B:$B,'Product List'!$A1031,'Week 5 - Making'!$P:$P),0),"")</f>
        <v/>
      </c>
      <c r="O1031" s="7"/>
      <c r="P1031" s="7" t="str">
        <f t="array" ref="P1031">iferror(xlookup(C1031,'Product Families'!A:A,'Product Families'!S:S),"")</f>
        <v/>
      </c>
    </row>
    <row r="1032" ht="14.25" customHeight="1">
      <c r="A1032" s="122" t="s">
        <v>2821</v>
      </c>
      <c r="B1032" s="270" t="s">
        <v>2822</v>
      </c>
      <c r="C1032" s="122" t="s">
        <v>2806</v>
      </c>
      <c r="D1032" s="7" t="str">
        <f t="array" ref="D1032">IFERROR(XLOOKUP($C1032,'Product Families'!$A:$A,'Product Families'!$D:$D),"")</f>
        <v/>
      </c>
      <c r="E1032" s="7" t="str">
        <f t="array" ref="E1032">IFERROR(XLOOKUP($C1032,'Product Families'!$A:$A,'Product Families'!$E:$E),"")</f>
        <v/>
      </c>
      <c r="F1032" s="7" t="str">
        <f t="array" ref="F1032">IFERROR(XLOOKUP($C1032,'Product Families'!$A:$A,'Product Families'!$F:$F),"")</f>
        <v/>
      </c>
      <c r="G1032" s="7" t="str">
        <f t="array" ref="G1032">IFERROR(XLOOKUP($C1032,'Product Families'!$A:$A,'Product Families'!$G:$G),"")</f>
        <v/>
      </c>
      <c r="J1032" s="7" t="str">
        <f>IFERROR(ROUND(AVERAGEIF('Week 1 - Making'!$B:$B,'Product List'!$A1032,'Week 1 - Making'!$P:$P),0),"")</f>
        <v/>
      </c>
      <c r="K1032" s="7" t="str">
        <f>IFERROR(ROUND(AVERAGEIF('Week 2 - Making'!$B:$B,'Product List'!$A1032,'Week 2 - Making'!$P:$P),0),"")</f>
        <v/>
      </c>
      <c r="L1032" s="263" t="str">
        <f>IFERROR(ROUND(AVERAGEIF('Week 3 - Making'!$B:$B,'Product List'!$A1032,'Week 3 - Making'!$P:$P),0),"")</f>
        <v/>
      </c>
      <c r="M1032" s="7" t="str">
        <f>IFERROR(ROUND(AVERAGEIF('Week 4 - Making'!$B:$B,'Product List'!$A1032,'Week 4 - Making'!$P:$P),0),"")</f>
        <v/>
      </c>
      <c r="N1032" s="7" t="str">
        <f>IFERROR(ROUND(AVERAGEIF('Week 5 - Making'!$B:$B,'Product List'!$A1032,'Week 5 - Making'!$P:$P),0),"")</f>
        <v/>
      </c>
      <c r="O1032" s="7"/>
      <c r="P1032" s="7" t="str">
        <f t="array" ref="P1032">iferror(xlookup(C1032,'Product Families'!A:A,'Product Families'!S:S),"")</f>
        <v/>
      </c>
    </row>
    <row r="1033" ht="14.25" customHeight="1">
      <c r="A1033" s="122" t="s">
        <v>2823</v>
      </c>
      <c r="B1033" s="270" t="s">
        <v>2824</v>
      </c>
      <c r="C1033" s="122" t="s">
        <v>2806</v>
      </c>
      <c r="D1033" s="7" t="str">
        <f t="array" ref="D1033">IFERROR(XLOOKUP($C1033,'Product Families'!$A:$A,'Product Families'!$D:$D),"")</f>
        <v/>
      </c>
      <c r="E1033" s="7" t="str">
        <f t="array" ref="E1033">IFERROR(XLOOKUP($C1033,'Product Families'!$A:$A,'Product Families'!$E:$E),"")</f>
        <v/>
      </c>
      <c r="F1033" s="7" t="str">
        <f t="array" ref="F1033">IFERROR(XLOOKUP($C1033,'Product Families'!$A:$A,'Product Families'!$F:$F),"")</f>
        <v/>
      </c>
      <c r="G1033" s="7" t="str">
        <f t="array" ref="G1033">IFERROR(XLOOKUP($C1033,'Product Families'!$A:$A,'Product Families'!$G:$G),"")</f>
        <v/>
      </c>
      <c r="J1033" s="7" t="str">
        <f>IFERROR(ROUND(AVERAGEIF('Week 1 - Making'!$B:$B,'Product List'!$A1033,'Week 1 - Making'!$P:$P),0),"")</f>
        <v/>
      </c>
      <c r="K1033" s="7" t="str">
        <f>IFERROR(ROUND(AVERAGEIF('Week 2 - Making'!$B:$B,'Product List'!$A1033,'Week 2 - Making'!$P:$P),0),"")</f>
        <v/>
      </c>
      <c r="L1033" s="263" t="str">
        <f>IFERROR(ROUND(AVERAGEIF('Week 3 - Making'!$B:$B,'Product List'!$A1033,'Week 3 - Making'!$P:$P),0),"")</f>
        <v/>
      </c>
      <c r="M1033" s="7" t="str">
        <f>IFERROR(ROUND(AVERAGEIF('Week 4 - Making'!$B:$B,'Product List'!$A1033,'Week 4 - Making'!$P:$P),0),"")</f>
        <v/>
      </c>
      <c r="N1033" s="7" t="str">
        <f>IFERROR(ROUND(AVERAGEIF('Week 5 - Making'!$B:$B,'Product List'!$A1033,'Week 5 - Making'!$P:$P),0),"")</f>
        <v/>
      </c>
      <c r="O1033" s="7"/>
      <c r="P1033" s="7" t="str">
        <f t="array" ref="P1033">iferror(xlookup(C1033,'Product Families'!A:A,'Product Families'!S:S),"")</f>
        <v/>
      </c>
    </row>
    <row r="1034" ht="14.25" customHeight="1">
      <c r="A1034" s="122" t="s">
        <v>2825</v>
      </c>
      <c r="B1034" s="270" t="s">
        <v>2826</v>
      </c>
      <c r="C1034" s="122" t="s">
        <v>344</v>
      </c>
      <c r="D1034" s="7">
        <f t="array" ref="D1034">IFERROR(XLOOKUP($C1034,'Product Families'!$A:$A,'Product Families'!$D:$D),"")</f>
        <v>65</v>
      </c>
      <c r="E1034" s="7">
        <f t="array" ref="E1034">IFERROR(XLOOKUP($C1034,'Product Families'!$A:$A,'Product Families'!$E:$E),"")</f>
        <v>67</v>
      </c>
      <c r="F1034" s="7">
        <f t="array" ref="F1034">IFERROR(XLOOKUP($C1034,'Product Families'!$A:$A,'Product Families'!$F:$F),"")</f>
        <v>72</v>
      </c>
      <c r="G1034" s="7">
        <f t="array" ref="G1034">IFERROR(XLOOKUP($C1034,'Product Families'!$A:$A,'Product Families'!$G:$G),"")</f>
        <v>77</v>
      </c>
      <c r="J1034" s="7" t="str">
        <f>IFERROR(ROUND(AVERAGEIF('Week 1 - Making'!$B:$B,'Product List'!$A1034,'Week 1 - Making'!$P:$P),0),"")</f>
        <v/>
      </c>
      <c r="K1034" s="7" t="str">
        <f>IFERROR(ROUND(AVERAGEIF('Week 2 - Making'!$B:$B,'Product List'!$A1034,'Week 2 - Making'!$P:$P),0),"")</f>
        <v/>
      </c>
      <c r="L1034" s="263" t="str">
        <f>IFERROR(ROUND(AVERAGEIF('Week 3 - Making'!$B:$B,'Product List'!$A1034,'Week 3 - Making'!$P:$P),0),"")</f>
        <v/>
      </c>
      <c r="M1034" s="7" t="str">
        <f>IFERROR(ROUND(AVERAGEIF('Week 4 - Making'!$B:$B,'Product List'!$A1034,'Week 4 - Making'!$P:$P),0),"")</f>
        <v/>
      </c>
      <c r="N1034" s="7" t="str">
        <f>IFERROR(ROUND(AVERAGEIF('Week 5 - Making'!$B:$B,'Product List'!$A1034,'Week 5 - Making'!$P:$P),0),"")</f>
        <v/>
      </c>
      <c r="O1034" s="7"/>
      <c r="P1034" s="7">
        <f t="array" ref="P1034">iferror(xlookup(C1034,'Product Families'!A:A,'Product Families'!S:S),"")</f>
        <v>0</v>
      </c>
    </row>
    <row r="1035" ht="14.25" customHeight="1">
      <c r="A1035" s="122" t="s">
        <v>2827</v>
      </c>
      <c r="B1035" s="270" t="s">
        <v>2826</v>
      </c>
      <c r="C1035" s="122" t="s">
        <v>349</v>
      </c>
      <c r="D1035" s="7">
        <f t="array" ref="D1035">IFERROR(XLOOKUP($C1035,'Product Families'!$A:$A,'Product Families'!$D:$D),"")</f>
        <v>37</v>
      </c>
      <c r="E1035" s="7">
        <f t="array" ref="E1035">IFERROR(XLOOKUP($C1035,'Product Families'!$A:$A,'Product Families'!$E:$E),"")</f>
        <v>38</v>
      </c>
      <c r="F1035" s="7">
        <f t="array" ref="F1035">IFERROR(XLOOKUP($C1035,'Product Families'!$A:$A,'Product Families'!$F:$F),"")</f>
        <v>41</v>
      </c>
      <c r="G1035" s="7">
        <f t="array" ref="G1035">IFERROR(XLOOKUP($C1035,'Product Families'!$A:$A,'Product Families'!$G:$G),"")</f>
        <v>44</v>
      </c>
      <c r="J1035" s="7" t="str">
        <f>IFERROR(ROUND(AVERAGEIF('Week 1 - Making'!$B:$B,'Product List'!$A1035,'Week 1 - Making'!$P:$P),0),"")</f>
        <v/>
      </c>
      <c r="K1035" s="7" t="str">
        <f>IFERROR(ROUND(AVERAGEIF('Week 2 - Making'!$B:$B,'Product List'!$A1035,'Week 2 - Making'!$P:$P),0),"")</f>
        <v/>
      </c>
      <c r="L1035" s="263" t="str">
        <f>IFERROR(ROUND(AVERAGEIF('Week 3 - Making'!$B:$B,'Product List'!$A1035,'Week 3 - Making'!$P:$P),0),"")</f>
        <v/>
      </c>
      <c r="M1035" s="7" t="str">
        <f>IFERROR(ROUND(AVERAGEIF('Week 4 - Making'!$B:$B,'Product List'!$A1035,'Week 4 - Making'!$P:$P),0),"")</f>
        <v/>
      </c>
      <c r="N1035" s="7" t="str">
        <f>IFERROR(ROUND(AVERAGEIF('Week 5 - Making'!$B:$B,'Product List'!$A1035,'Week 5 - Making'!$P:$P),0),"")</f>
        <v/>
      </c>
      <c r="O1035" s="7"/>
      <c r="P1035" s="7">
        <f t="array" ref="P1035">iferror(xlookup(C1035,'Product Families'!A:A,'Product Families'!S:S),"")</f>
        <v>0</v>
      </c>
    </row>
    <row r="1036" ht="14.25" customHeight="1">
      <c r="A1036" s="122" t="s">
        <v>2828</v>
      </c>
      <c r="B1036" s="270" t="s">
        <v>2829</v>
      </c>
      <c r="C1036" s="122" t="s">
        <v>346</v>
      </c>
      <c r="D1036" s="7">
        <f t="array" ref="D1036">IFERROR(XLOOKUP($C1036,'Product Families'!$A:$A,'Product Families'!$D:$D),"")</f>
        <v>7</v>
      </c>
      <c r="E1036" s="7">
        <f t="array" ref="E1036">IFERROR(XLOOKUP($C1036,'Product Families'!$A:$A,'Product Families'!$E:$E),"")</f>
        <v>8</v>
      </c>
      <c r="F1036" s="7">
        <f t="array" ref="F1036">IFERROR(XLOOKUP($C1036,'Product Families'!$A:$A,'Product Families'!$F:$F),"")</f>
        <v>9</v>
      </c>
      <c r="G1036" s="7">
        <f t="array" ref="G1036">IFERROR(XLOOKUP($C1036,'Product Families'!$A:$A,'Product Families'!$G:$G),"")</f>
        <v>10</v>
      </c>
      <c r="J1036" s="7" t="str">
        <f>IFERROR(ROUND(AVERAGEIF('Week 1 - Making'!$B:$B,'Product List'!$A1036,'Week 1 - Making'!$P:$P),0),"")</f>
        <v/>
      </c>
      <c r="K1036" s="7" t="str">
        <f>IFERROR(ROUND(AVERAGEIF('Week 2 - Making'!$B:$B,'Product List'!$A1036,'Week 2 - Making'!$P:$P),0),"")</f>
        <v/>
      </c>
      <c r="L1036" s="263" t="str">
        <f>IFERROR(ROUND(AVERAGEIF('Week 3 - Making'!$B:$B,'Product List'!$A1036,'Week 3 - Making'!$P:$P),0),"")</f>
        <v/>
      </c>
      <c r="M1036" s="7" t="str">
        <f>IFERROR(ROUND(AVERAGEIF('Week 4 - Making'!$B:$B,'Product List'!$A1036,'Week 4 - Making'!$P:$P),0),"")</f>
        <v/>
      </c>
      <c r="N1036" s="7" t="str">
        <f>IFERROR(ROUND(AVERAGEIF('Week 5 - Making'!$B:$B,'Product List'!$A1036,'Week 5 - Making'!$P:$P),0),"")</f>
        <v/>
      </c>
      <c r="O1036" s="7"/>
      <c r="P1036" s="7">
        <f t="array" ref="P1036">iferror(xlookup(C1036,'Product Families'!A:A,'Product Families'!S:S),"")</f>
        <v>0</v>
      </c>
    </row>
    <row r="1037" ht="14.25" customHeight="1">
      <c r="A1037" s="138" t="s">
        <v>2830</v>
      </c>
      <c r="B1037" s="122"/>
      <c r="C1037" s="138" t="s">
        <v>188</v>
      </c>
      <c r="D1037" s="7">
        <f t="array" ref="D1037">IFERROR(XLOOKUP($C1037,'Product Families'!$A:$A,'Product Families'!$D:$D),"")</f>
        <v>6</v>
      </c>
      <c r="E1037" s="7">
        <f t="array" ref="E1037">IFERROR(XLOOKUP($C1037,'Product Families'!$A:$A,'Product Families'!$E:$E),"")</f>
        <v>7</v>
      </c>
      <c r="F1037" s="7">
        <f t="array" ref="F1037">IFERROR(XLOOKUP($C1037,'Product Families'!$A:$A,'Product Families'!$F:$F),"")</f>
        <v>8</v>
      </c>
      <c r="G1037" s="7">
        <f t="array" ref="G1037">IFERROR(XLOOKUP($C1037,'Product Families'!$A:$A,'Product Families'!$G:$G),"")</f>
        <v>9</v>
      </c>
      <c r="J1037" s="7" t="str">
        <f>IFERROR(ROUND(AVERAGEIF('Week 1 - Making'!$B:$B,'Product List'!$A1037,'Week 1 - Making'!$P:$P),0),"")</f>
        <v/>
      </c>
      <c r="K1037" s="7" t="str">
        <f>IFERROR(ROUND(AVERAGEIF('Week 2 - Making'!$B:$B,'Product List'!$A1037,'Week 2 - Making'!$P:$P),0),"")</f>
        <v/>
      </c>
      <c r="L1037" s="263" t="str">
        <f>IFERROR(ROUND(AVERAGEIF('Week 3 - Making'!$B:$B,'Product List'!$A1037,'Week 3 - Making'!$P:$P),0),"")</f>
        <v/>
      </c>
      <c r="M1037" s="7" t="str">
        <f>IFERROR(ROUND(AVERAGEIF('Week 4 - Making'!$B:$B,'Product List'!$A1037,'Week 4 - Making'!$P:$P),0),"")</f>
        <v/>
      </c>
      <c r="N1037" s="7" t="str">
        <f>IFERROR(ROUND(AVERAGEIF('Week 5 - Making'!$B:$B,'Product List'!$A1037,'Week 5 - Making'!$P:$P),0),"")</f>
        <v/>
      </c>
      <c r="O1037" s="7"/>
      <c r="P1037" s="7">
        <f t="array" ref="P1037">iferror(xlookup(C1037,'Product Families'!A:A,'Product Families'!S:S),"")</f>
        <v>0</v>
      </c>
    </row>
    <row r="1038" ht="14.25" customHeight="1">
      <c r="A1038" s="138" t="s">
        <v>2831</v>
      </c>
      <c r="B1038" s="270"/>
      <c r="C1038" s="138" t="s">
        <v>188</v>
      </c>
      <c r="D1038" s="7">
        <f t="array" ref="D1038">IFERROR(XLOOKUP($C1038,'Product Families'!$A:$A,'Product Families'!$D:$D),"")</f>
        <v>6</v>
      </c>
      <c r="E1038" s="7">
        <f t="array" ref="E1038">IFERROR(XLOOKUP($C1038,'Product Families'!$A:$A,'Product Families'!$E:$E),"")</f>
        <v>7</v>
      </c>
      <c r="F1038" s="7">
        <f t="array" ref="F1038">IFERROR(XLOOKUP($C1038,'Product Families'!$A:$A,'Product Families'!$F:$F),"")</f>
        <v>8</v>
      </c>
      <c r="G1038" s="7">
        <f t="array" ref="G1038">IFERROR(XLOOKUP($C1038,'Product Families'!$A:$A,'Product Families'!$G:$G),"")</f>
        <v>9</v>
      </c>
      <c r="J1038" s="7" t="str">
        <f>IFERROR(ROUND(AVERAGEIF('Week 1 - Making'!$B:$B,'Product List'!$A1038,'Week 1 - Making'!$P:$P),0),"")</f>
        <v/>
      </c>
      <c r="K1038" s="7" t="str">
        <f>IFERROR(ROUND(AVERAGEIF('Week 2 - Making'!$B:$B,'Product List'!$A1038,'Week 2 - Making'!$P:$P),0),"")</f>
        <v/>
      </c>
      <c r="L1038" s="263" t="str">
        <f>IFERROR(ROUND(AVERAGEIF('Week 3 - Making'!$B:$B,'Product List'!$A1038,'Week 3 - Making'!$P:$P),0),"")</f>
        <v/>
      </c>
      <c r="M1038" s="7" t="str">
        <f>IFERROR(ROUND(AVERAGEIF('Week 4 - Making'!$B:$B,'Product List'!$A1038,'Week 4 - Making'!$P:$P),0),"")</f>
        <v/>
      </c>
      <c r="N1038" s="7" t="str">
        <f>IFERROR(ROUND(AVERAGEIF('Week 5 - Making'!$B:$B,'Product List'!$A1038,'Week 5 - Making'!$P:$P),0),"")</f>
        <v/>
      </c>
      <c r="O1038" s="7"/>
      <c r="P1038" s="7">
        <f t="array" ref="P1038">iferror(xlookup(C1038,'Product Families'!A:A,'Product Families'!S:S),"")</f>
        <v>0</v>
      </c>
    </row>
    <row r="1039" ht="14.25" customHeight="1">
      <c r="A1039" s="138" t="s">
        <v>2832</v>
      </c>
      <c r="B1039" s="270"/>
      <c r="C1039" s="138" t="s">
        <v>188</v>
      </c>
      <c r="D1039" s="7">
        <f t="array" ref="D1039">IFERROR(XLOOKUP($C1039,'Product Families'!$A:$A,'Product Families'!$D:$D),"")</f>
        <v>6</v>
      </c>
      <c r="E1039" s="7">
        <f t="array" ref="E1039">IFERROR(XLOOKUP($C1039,'Product Families'!$A:$A,'Product Families'!$E:$E),"")</f>
        <v>7</v>
      </c>
      <c r="F1039" s="7">
        <f t="array" ref="F1039">IFERROR(XLOOKUP($C1039,'Product Families'!$A:$A,'Product Families'!$F:$F),"")</f>
        <v>8</v>
      </c>
      <c r="G1039" s="7">
        <f t="array" ref="G1039">IFERROR(XLOOKUP($C1039,'Product Families'!$A:$A,'Product Families'!$G:$G),"")</f>
        <v>9</v>
      </c>
      <c r="J1039" s="7" t="str">
        <f>IFERROR(ROUND(AVERAGEIF('Week 1 - Making'!$B:$B,'Product List'!$A1039,'Week 1 - Making'!$P:$P),0),"")</f>
        <v/>
      </c>
      <c r="K1039" s="7" t="str">
        <f>IFERROR(ROUND(AVERAGEIF('Week 2 - Making'!$B:$B,'Product List'!$A1039,'Week 2 - Making'!$P:$P),0),"")</f>
        <v/>
      </c>
      <c r="L1039" s="263" t="str">
        <f>IFERROR(ROUND(AVERAGEIF('Week 3 - Making'!$B:$B,'Product List'!$A1039,'Week 3 - Making'!$P:$P),0),"")</f>
        <v/>
      </c>
      <c r="M1039" s="7" t="str">
        <f>IFERROR(ROUND(AVERAGEIF('Week 4 - Making'!$B:$B,'Product List'!$A1039,'Week 4 - Making'!$P:$P),0),"")</f>
        <v/>
      </c>
      <c r="N1039" s="7" t="str">
        <f>IFERROR(ROUND(AVERAGEIF('Week 5 - Making'!$B:$B,'Product List'!$A1039,'Week 5 - Making'!$P:$P),0),"")</f>
        <v/>
      </c>
      <c r="O1039" s="7"/>
      <c r="P1039" s="7">
        <f t="array" ref="P1039">iferror(xlookup(C1039,'Product Families'!A:A,'Product Families'!S:S),"")</f>
        <v>0</v>
      </c>
    </row>
    <row r="1040" ht="14.25" customHeight="1">
      <c r="A1040" s="122" t="s">
        <v>1674</v>
      </c>
      <c r="B1040" s="270" t="s">
        <v>2833</v>
      </c>
      <c r="C1040" s="122" t="s">
        <v>351</v>
      </c>
      <c r="D1040" s="7">
        <f t="array" ref="D1040">IFERROR(XLOOKUP($C1040,'Product Families'!$A:$A,'Product Families'!$D:$D),"")</f>
        <v>152</v>
      </c>
      <c r="E1040" s="7">
        <f t="array" ref="E1040">IFERROR(XLOOKUP($C1040,'Product Families'!$A:$A,'Product Families'!$E:$E),"")</f>
        <v>156</v>
      </c>
      <c r="F1040" s="7">
        <f t="array" ref="F1040">IFERROR(XLOOKUP($C1040,'Product Families'!$A:$A,'Product Families'!$F:$F),"")</f>
        <v>168</v>
      </c>
      <c r="G1040" s="7">
        <f t="array" ref="G1040">IFERROR(XLOOKUP($C1040,'Product Families'!$A:$A,'Product Families'!$G:$G),"")</f>
        <v>180</v>
      </c>
      <c r="J1040" s="7" t="str">
        <f>IFERROR(ROUND(AVERAGEIF('Week 1 - Making'!$B:$B,'Product List'!$A1040,'Week 1 - Making'!$P:$P),0),"")</f>
        <v/>
      </c>
      <c r="K1040" s="7">
        <f>IFERROR(ROUND(AVERAGEIF('Week 2 - Making'!$B:$B,'Product List'!$A1040,'Week 2 - Making'!$P:$P),0),"")</f>
        <v>25</v>
      </c>
      <c r="L1040" s="263" t="str">
        <f>IFERROR(ROUND(AVERAGEIF('Week 3 - Making'!$B:$B,'Product List'!$A1040,'Week 3 - Making'!$P:$P),0),"")</f>
        <v/>
      </c>
      <c r="M1040" s="7" t="str">
        <f>IFERROR(ROUND(AVERAGEIF('Week 4 - Making'!$B:$B,'Product List'!$A1040,'Week 4 - Making'!$P:$P),0),"")</f>
        <v/>
      </c>
      <c r="N1040" s="7" t="str">
        <f>IFERROR(ROUND(AVERAGEIF('Week 5 - Making'!$B:$B,'Product List'!$A1040,'Week 5 - Making'!$P:$P),0),"")</f>
        <v/>
      </c>
      <c r="O1040" s="7"/>
      <c r="P1040" s="7">
        <f t="array" ref="P1040">iferror(xlookup(C1040,'Product Families'!A:A,'Product Families'!S:S),"")</f>
        <v>0</v>
      </c>
    </row>
    <row r="1041" ht="14.25" customHeight="1">
      <c r="A1041" s="122" t="s">
        <v>1675</v>
      </c>
      <c r="B1041" s="270" t="s">
        <v>2834</v>
      </c>
      <c r="C1041" s="122" t="s">
        <v>351</v>
      </c>
      <c r="D1041" s="7">
        <f t="array" ref="D1041">IFERROR(XLOOKUP($C1041,'Product Families'!$A:$A,'Product Families'!$D:$D),"")</f>
        <v>152</v>
      </c>
      <c r="E1041" s="7">
        <f t="array" ref="E1041">IFERROR(XLOOKUP($C1041,'Product Families'!$A:$A,'Product Families'!$E:$E),"")</f>
        <v>156</v>
      </c>
      <c r="F1041" s="7">
        <f t="array" ref="F1041">IFERROR(XLOOKUP($C1041,'Product Families'!$A:$A,'Product Families'!$F:$F),"")</f>
        <v>168</v>
      </c>
      <c r="G1041" s="7">
        <f t="array" ref="G1041">IFERROR(XLOOKUP($C1041,'Product Families'!$A:$A,'Product Families'!$G:$G),"")</f>
        <v>180</v>
      </c>
      <c r="J1041" s="7" t="str">
        <f>IFERROR(ROUND(AVERAGEIF('Week 1 - Making'!$B:$B,'Product List'!$A1041,'Week 1 - Making'!$P:$P),0),"")</f>
        <v/>
      </c>
      <c r="K1041" s="7">
        <f>IFERROR(ROUND(AVERAGEIF('Week 2 - Making'!$B:$B,'Product List'!$A1041,'Week 2 - Making'!$P:$P),0),"")</f>
        <v>25</v>
      </c>
      <c r="L1041" s="263" t="str">
        <f>IFERROR(ROUND(AVERAGEIF('Week 3 - Making'!$B:$B,'Product List'!$A1041,'Week 3 - Making'!$P:$P),0),"")</f>
        <v/>
      </c>
      <c r="M1041" s="7" t="str">
        <f>IFERROR(ROUND(AVERAGEIF('Week 4 - Making'!$B:$B,'Product List'!$A1041,'Week 4 - Making'!$P:$P),0),"")</f>
        <v/>
      </c>
      <c r="N1041" s="7" t="str">
        <f>IFERROR(ROUND(AVERAGEIF('Week 5 - Making'!$B:$B,'Product List'!$A1041,'Week 5 - Making'!$P:$P),0),"")</f>
        <v/>
      </c>
      <c r="O1041" s="7"/>
      <c r="P1041" s="7">
        <f t="array" ref="P1041">iferror(xlookup(C1041,'Product Families'!A:A,'Product Families'!S:S),"")</f>
        <v>0</v>
      </c>
    </row>
    <row r="1042" ht="14.25" customHeight="1">
      <c r="A1042" s="122" t="s">
        <v>2835</v>
      </c>
      <c r="B1042" s="270" t="s">
        <v>2836</v>
      </c>
      <c r="C1042" s="122" t="s">
        <v>351</v>
      </c>
      <c r="D1042" s="7">
        <f t="array" ref="D1042">IFERROR(XLOOKUP($C1042,'Product Families'!$A:$A,'Product Families'!$D:$D),"")</f>
        <v>152</v>
      </c>
      <c r="E1042" s="7">
        <f t="array" ref="E1042">IFERROR(XLOOKUP($C1042,'Product Families'!$A:$A,'Product Families'!$E:$E),"")</f>
        <v>156</v>
      </c>
      <c r="F1042" s="7">
        <f t="array" ref="F1042">IFERROR(XLOOKUP($C1042,'Product Families'!$A:$A,'Product Families'!$F:$F),"")</f>
        <v>168</v>
      </c>
      <c r="G1042" s="7">
        <f t="array" ref="G1042">IFERROR(XLOOKUP($C1042,'Product Families'!$A:$A,'Product Families'!$G:$G),"")</f>
        <v>180</v>
      </c>
      <c r="J1042" s="7" t="str">
        <f>IFERROR(ROUND(AVERAGEIF('Week 1 - Making'!$B:$B,'Product List'!$A1042,'Week 1 - Making'!$P:$P),0),"")</f>
        <v/>
      </c>
      <c r="K1042" s="7" t="str">
        <f>IFERROR(ROUND(AVERAGEIF('Week 2 - Making'!$B:$B,'Product List'!$A1042,'Week 2 - Making'!$P:$P),0),"")</f>
        <v/>
      </c>
      <c r="L1042" s="263" t="str">
        <f>IFERROR(ROUND(AVERAGEIF('Week 3 - Making'!$B:$B,'Product List'!$A1042,'Week 3 - Making'!$P:$P),0),"")</f>
        <v/>
      </c>
      <c r="M1042" s="7" t="str">
        <f>IFERROR(ROUND(AVERAGEIF('Week 4 - Making'!$B:$B,'Product List'!$A1042,'Week 4 - Making'!$P:$P),0),"")</f>
        <v/>
      </c>
      <c r="N1042" s="7" t="str">
        <f>IFERROR(ROUND(AVERAGEIF('Week 5 - Making'!$B:$B,'Product List'!$A1042,'Week 5 - Making'!$P:$P),0),"")</f>
        <v/>
      </c>
      <c r="O1042" s="7"/>
      <c r="P1042" s="7">
        <f t="array" ref="P1042">iferror(xlookup(C1042,'Product Families'!A:A,'Product Families'!S:S),"")</f>
        <v>0</v>
      </c>
    </row>
    <row r="1043" ht="14.25" customHeight="1">
      <c r="A1043" s="122" t="s">
        <v>2837</v>
      </c>
      <c r="B1043" s="270" t="s">
        <v>2838</v>
      </c>
      <c r="C1043" s="122" t="s">
        <v>351</v>
      </c>
      <c r="D1043" s="7">
        <f t="array" ref="D1043">IFERROR(XLOOKUP($C1043,'Product Families'!$A:$A,'Product Families'!$D:$D),"")</f>
        <v>152</v>
      </c>
      <c r="E1043" s="7">
        <f t="array" ref="E1043">IFERROR(XLOOKUP($C1043,'Product Families'!$A:$A,'Product Families'!$E:$E),"")</f>
        <v>156</v>
      </c>
      <c r="F1043" s="7">
        <f t="array" ref="F1043">IFERROR(XLOOKUP($C1043,'Product Families'!$A:$A,'Product Families'!$F:$F),"")</f>
        <v>168</v>
      </c>
      <c r="G1043" s="7">
        <f t="array" ref="G1043">IFERROR(XLOOKUP($C1043,'Product Families'!$A:$A,'Product Families'!$G:$G),"")</f>
        <v>180</v>
      </c>
      <c r="J1043" s="7" t="str">
        <f>IFERROR(ROUND(AVERAGEIF('Week 1 - Making'!$B:$B,'Product List'!$A1043,'Week 1 - Making'!$P:$P),0),"")</f>
        <v/>
      </c>
      <c r="K1043" s="7" t="str">
        <f>IFERROR(ROUND(AVERAGEIF('Week 2 - Making'!$B:$B,'Product List'!$A1043,'Week 2 - Making'!$P:$P),0),"")</f>
        <v/>
      </c>
      <c r="L1043" s="263" t="str">
        <f>IFERROR(ROUND(AVERAGEIF('Week 3 - Making'!$B:$B,'Product List'!$A1043,'Week 3 - Making'!$P:$P),0),"")</f>
        <v/>
      </c>
      <c r="M1043" s="7" t="str">
        <f>IFERROR(ROUND(AVERAGEIF('Week 4 - Making'!$B:$B,'Product List'!$A1043,'Week 4 - Making'!$P:$P),0),"")</f>
        <v/>
      </c>
      <c r="N1043" s="7" t="str">
        <f>IFERROR(ROUND(AVERAGEIF('Week 5 - Making'!$B:$B,'Product List'!$A1043,'Week 5 - Making'!$P:$P),0),"")</f>
        <v/>
      </c>
      <c r="O1043" s="7"/>
      <c r="P1043" s="7">
        <f t="array" ref="P1043">iferror(xlookup(C1043,'Product Families'!A:A,'Product Families'!S:S),"")</f>
        <v>0</v>
      </c>
    </row>
    <row r="1044" ht="14.25" customHeight="1">
      <c r="A1044" s="122" t="s">
        <v>1673</v>
      </c>
      <c r="B1044" s="270" t="s">
        <v>2839</v>
      </c>
      <c r="C1044" s="122" t="s">
        <v>351</v>
      </c>
      <c r="D1044" s="7">
        <f t="array" ref="D1044">IFERROR(XLOOKUP($C1044,'Product Families'!$A:$A,'Product Families'!$D:$D),"")</f>
        <v>152</v>
      </c>
      <c r="E1044" s="7">
        <f t="array" ref="E1044">IFERROR(XLOOKUP($C1044,'Product Families'!$A:$A,'Product Families'!$E:$E),"")</f>
        <v>156</v>
      </c>
      <c r="F1044" s="7">
        <f t="array" ref="F1044">IFERROR(XLOOKUP($C1044,'Product Families'!$A:$A,'Product Families'!$F:$F),"")</f>
        <v>168</v>
      </c>
      <c r="G1044" s="7">
        <f t="array" ref="G1044">IFERROR(XLOOKUP($C1044,'Product Families'!$A:$A,'Product Families'!$G:$G),"")</f>
        <v>180</v>
      </c>
      <c r="J1044" s="7" t="str">
        <f>IFERROR(ROUND(AVERAGEIF('Week 1 - Making'!$B:$B,'Product List'!$A1044,'Week 1 - Making'!$P:$P),0),"")</f>
        <v/>
      </c>
      <c r="K1044" s="7">
        <f>IFERROR(ROUND(AVERAGEIF('Week 2 - Making'!$B:$B,'Product List'!$A1044,'Week 2 - Making'!$P:$P),0),"")</f>
        <v>180</v>
      </c>
      <c r="L1044" s="263" t="str">
        <f>IFERROR(ROUND(AVERAGEIF('Week 3 - Making'!$B:$B,'Product List'!$A1044,'Week 3 - Making'!$P:$P),0),"")</f>
        <v/>
      </c>
      <c r="M1044" s="7" t="str">
        <f>IFERROR(ROUND(AVERAGEIF('Week 4 - Making'!$B:$B,'Product List'!$A1044,'Week 4 - Making'!$P:$P),0),"")</f>
        <v/>
      </c>
      <c r="N1044" s="7" t="str">
        <f>IFERROR(ROUND(AVERAGEIF('Week 5 - Making'!$B:$B,'Product List'!$A1044,'Week 5 - Making'!$P:$P),0),"")</f>
        <v/>
      </c>
      <c r="O1044" s="7"/>
      <c r="P1044" s="7">
        <f t="array" ref="P1044">iferror(xlookup(C1044,'Product Families'!A:A,'Product Families'!S:S),"")</f>
        <v>0</v>
      </c>
    </row>
    <row r="1045" ht="14.25" customHeight="1">
      <c r="A1045" s="122" t="s">
        <v>1676</v>
      </c>
      <c r="B1045" s="270" t="s">
        <v>2840</v>
      </c>
      <c r="C1045" s="122" t="s">
        <v>351</v>
      </c>
      <c r="D1045" s="7">
        <f t="array" ref="D1045">IFERROR(XLOOKUP($C1045,'Product Families'!$A:$A,'Product Families'!$D:$D),"")</f>
        <v>152</v>
      </c>
      <c r="E1045" s="7">
        <f t="array" ref="E1045">IFERROR(XLOOKUP($C1045,'Product Families'!$A:$A,'Product Families'!$E:$E),"")</f>
        <v>156</v>
      </c>
      <c r="F1045" s="7">
        <f t="array" ref="F1045">IFERROR(XLOOKUP($C1045,'Product Families'!$A:$A,'Product Families'!$F:$F),"")</f>
        <v>168</v>
      </c>
      <c r="G1045" s="7">
        <f t="array" ref="G1045">IFERROR(XLOOKUP($C1045,'Product Families'!$A:$A,'Product Families'!$G:$G),"")</f>
        <v>180</v>
      </c>
      <c r="J1045" s="7" t="str">
        <f>IFERROR(ROUND(AVERAGEIF('Week 1 - Making'!$B:$B,'Product List'!$A1045,'Week 1 - Making'!$P:$P),0),"")</f>
        <v/>
      </c>
      <c r="K1045" s="7">
        <f>IFERROR(ROUND(AVERAGEIF('Week 2 - Making'!$B:$B,'Product List'!$A1045,'Week 2 - Making'!$P:$P),0),"")</f>
        <v>25</v>
      </c>
      <c r="L1045" s="263" t="str">
        <f>IFERROR(ROUND(AVERAGEIF('Week 3 - Making'!$B:$B,'Product List'!$A1045,'Week 3 - Making'!$P:$P),0),"")</f>
        <v/>
      </c>
      <c r="M1045" s="7" t="str">
        <f>IFERROR(ROUND(AVERAGEIF('Week 4 - Making'!$B:$B,'Product List'!$A1045,'Week 4 - Making'!$P:$P),0),"")</f>
        <v/>
      </c>
      <c r="N1045" s="7" t="str">
        <f>IFERROR(ROUND(AVERAGEIF('Week 5 - Making'!$B:$B,'Product List'!$A1045,'Week 5 - Making'!$P:$P),0),"")</f>
        <v/>
      </c>
      <c r="O1045" s="7"/>
      <c r="P1045" s="7">
        <f t="array" ref="P1045">iferror(xlookup(C1045,'Product Families'!A:A,'Product Families'!S:S),"")</f>
        <v>0</v>
      </c>
    </row>
    <row r="1046" ht="14.25" customHeight="1">
      <c r="A1046" s="122" t="s">
        <v>2841</v>
      </c>
      <c r="B1046" s="270" t="s">
        <v>2842</v>
      </c>
      <c r="C1046" s="122" t="s">
        <v>241</v>
      </c>
      <c r="D1046" s="7">
        <f t="array" ref="D1046">IFERROR(XLOOKUP($C1046,'Product Families'!$A:$A,'Product Families'!$D:$D),"")</f>
        <v>216</v>
      </c>
      <c r="E1046" s="7">
        <f t="array" ref="E1046">IFERROR(XLOOKUP($C1046,'Product Families'!$A:$A,'Product Families'!$E:$E),"")</f>
        <v>221</v>
      </c>
      <c r="F1046" s="7">
        <f t="array" ref="F1046">IFERROR(XLOOKUP($C1046,'Product Families'!$A:$A,'Product Families'!$F:$F),"")</f>
        <v>238</v>
      </c>
      <c r="G1046" s="7">
        <f t="array" ref="G1046">IFERROR(XLOOKUP($C1046,'Product Families'!$A:$A,'Product Families'!$G:$G),"")</f>
        <v>255</v>
      </c>
      <c r="J1046" s="7" t="str">
        <f>IFERROR(ROUND(AVERAGEIF('Week 1 - Making'!$B:$B,'Product List'!$A1046,'Week 1 - Making'!$P:$P),0),"")</f>
        <v/>
      </c>
      <c r="K1046" s="7" t="str">
        <f>IFERROR(ROUND(AVERAGEIF('Week 2 - Making'!$B:$B,'Product List'!$A1046,'Week 2 - Making'!$P:$P),0),"")</f>
        <v/>
      </c>
      <c r="L1046" s="263" t="str">
        <f>IFERROR(ROUND(AVERAGEIF('Week 3 - Making'!$B:$B,'Product List'!$A1046,'Week 3 - Making'!$P:$P),0),"")</f>
        <v/>
      </c>
      <c r="M1046" s="7" t="str">
        <f>IFERROR(ROUND(AVERAGEIF('Week 4 - Making'!$B:$B,'Product List'!$A1046,'Week 4 - Making'!$P:$P),0),"")</f>
        <v/>
      </c>
      <c r="N1046" s="7" t="str">
        <f>IFERROR(ROUND(AVERAGEIF('Week 5 - Making'!$B:$B,'Product List'!$A1046,'Week 5 - Making'!$P:$P),0),"")</f>
        <v/>
      </c>
      <c r="O1046" s="7"/>
      <c r="P1046" s="7">
        <f t="array" ref="P1046">iferror(xlookup(C1046,'Product Families'!A:A,'Product Families'!S:S),"")</f>
        <v>0</v>
      </c>
    </row>
    <row r="1047" ht="14.25" customHeight="1">
      <c r="A1047" s="122" t="s">
        <v>2843</v>
      </c>
      <c r="B1047" s="270" t="s">
        <v>2842</v>
      </c>
      <c r="C1047" s="122" t="s">
        <v>280</v>
      </c>
      <c r="D1047" s="7">
        <f t="array" ref="D1047">IFERROR(XLOOKUP($C1047,'Product Families'!$A:$A,'Product Families'!$D:$D),"")</f>
        <v>108</v>
      </c>
      <c r="E1047" s="7">
        <f t="array" ref="E1047">IFERROR(XLOOKUP($C1047,'Product Families'!$A:$A,'Product Families'!$E:$E),"")</f>
        <v>111</v>
      </c>
      <c r="F1047" s="7">
        <f t="array" ref="F1047">IFERROR(XLOOKUP($C1047,'Product Families'!$A:$A,'Product Families'!$F:$F),"")</f>
        <v>119</v>
      </c>
      <c r="G1047" s="7">
        <f t="array" ref="G1047">IFERROR(XLOOKUP($C1047,'Product Families'!$A:$A,'Product Families'!$G:$G),"")</f>
        <v>128</v>
      </c>
      <c r="J1047" s="7" t="str">
        <f>IFERROR(ROUND(AVERAGEIF('Week 1 - Making'!$B:$B,'Product List'!$A1047,'Week 1 - Making'!$P:$P),0),"")</f>
        <v/>
      </c>
      <c r="K1047" s="7" t="str">
        <f>IFERROR(ROUND(AVERAGEIF('Week 2 - Making'!$B:$B,'Product List'!$A1047,'Week 2 - Making'!$P:$P),0),"")</f>
        <v/>
      </c>
      <c r="L1047" s="263" t="str">
        <f>IFERROR(ROUND(AVERAGEIF('Week 3 - Making'!$B:$B,'Product List'!$A1047,'Week 3 - Making'!$P:$P),0),"")</f>
        <v/>
      </c>
      <c r="M1047" s="7" t="str">
        <f>IFERROR(ROUND(AVERAGEIF('Week 4 - Making'!$B:$B,'Product List'!$A1047,'Week 4 - Making'!$P:$P),0),"")</f>
        <v/>
      </c>
      <c r="N1047" s="7" t="str">
        <f>IFERROR(ROUND(AVERAGEIF('Week 5 - Making'!$B:$B,'Product List'!$A1047,'Week 5 - Making'!$P:$P),0),"")</f>
        <v/>
      </c>
      <c r="O1047" s="7"/>
      <c r="P1047" s="7">
        <f t="array" ref="P1047">iferror(xlookup(C1047,'Product Families'!A:A,'Product Families'!S:S),"")</f>
        <v>0</v>
      </c>
    </row>
    <row r="1048" ht="14.25" customHeight="1">
      <c r="A1048" s="122" t="s">
        <v>2844</v>
      </c>
      <c r="B1048" s="270" t="s">
        <v>2845</v>
      </c>
      <c r="C1048" s="122" t="s">
        <v>241</v>
      </c>
      <c r="D1048" s="7">
        <f t="array" ref="D1048">IFERROR(XLOOKUP($C1048,'Product Families'!$A:$A,'Product Families'!$D:$D),"")</f>
        <v>216</v>
      </c>
      <c r="E1048" s="7">
        <f t="array" ref="E1048">IFERROR(XLOOKUP($C1048,'Product Families'!$A:$A,'Product Families'!$E:$E),"")</f>
        <v>221</v>
      </c>
      <c r="F1048" s="7">
        <f t="array" ref="F1048">IFERROR(XLOOKUP($C1048,'Product Families'!$A:$A,'Product Families'!$F:$F),"")</f>
        <v>238</v>
      </c>
      <c r="G1048" s="7">
        <f t="array" ref="G1048">IFERROR(XLOOKUP($C1048,'Product Families'!$A:$A,'Product Families'!$G:$G),"")</f>
        <v>255</v>
      </c>
      <c r="J1048" s="7" t="str">
        <f>IFERROR(ROUND(AVERAGEIF('Week 1 - Making'!$B:$B,'Product List'!$A1048,'Week 1 - Making'!$P:$P),0),"")</f>
        <v/>
      </c>
      <c r="K1048" s="7" t="str">
        <f>IFERROR(ROUND(AVERAGEIF('Week 2 - Making'!$B:$B,'Product List'!$A1048,'Week 2 - Making'!$P:$P),0),"")</f>
        <v/>
      </c>
      <c r="L1048" s="263" t="str">
        <f>IFERROR(ROUND(AVERAGEIF('Week 3 - Making'!$B:$B,'Product List'!$A1048,'Week 3 - Making'!$P:$P),0),"")</f>
        <v/>
      </c>
      <c r="M1048" s="7" t="str">
        <f>IFERROR(ROUND(AVERAGEIF('Week 4 - Making'!$B:$B,'Product List'!$A1048,'Week 4 - Making'!$P:$P),0),"")</f>
        <v/>
      </c>
      <c r="N1048" s="7" t="str">
        <f>IFERROR(ROUND(AVERAGEIF('Week 5 - Making'!$B:$B,'Product List'!$A1048,'Week 5 - Making'!$P:$P),0),"")</f>
        <v/>
      </c>
      <c r="O1048" s="7"/>
      <c r="P1048" s="7">
        <f t="array" ref="P1048">iferror(xlookup(C1048,'Product Families'!A:A,'Product Families'!S:S),"")</f>
        <v>0</v>
      </c>
    </row>
    <row r="1049" ht="14.25" customHeight="1">
      <c r="A1049" s="122" t="s">
        <v>2846</v>
      </c>
      <c r="B1049" s="270" t="s">
        <v>2845</v>
      </c>
      <c r="C1049" s="122" t="s">
        <v>280</v>
      </c>
      <c r="D1049" s="7">
        <f t="array" ref="D1049">IFERROR(XLOOKUP($C1049,'Product Families'!$A:$A,'Product Families'!$D:$D),"")</f>
        <v>108</v>
      </c>
      <c r="E1049" s="7">
        <f t="array" ref="E1049">IFERROR(XLOOKUP($C1049,'Product Families'!$A:$A,'Product Families'!$E:$E),"")</f>
        <v>111</v>
      </c>
      <c r="F1049" s="7">
        <f t="array" ref="F1049">IFERROR(XLOOKUP($C1049,'Product Families'!$A:$A,'Product Families'!$F:$F),"")</f>
        <v>119</v>
      </c>
      <c r="G1049" s="7">
        <f t="array" ref="G1049">IFERROR(XLOOKUP($C1049,'Product Families'!$A:$A,'Product Families'!$G:$G),"")</f>
        <v>128</v>
      </c>
      <c r="J1049" s="7" t="str">
        <f>IFERROR(ROUND(AVERAGEIF('Week 1 - Making'!$B:$B,'Product List'!$A1049,'Week 1 - Making'!$P:$P),0),"")</f>
        <v/>
      </c>
      <c r="K1049" s="7" t="str">
        <f>IFERROR(ROUND(AVERAGEIF('Week 2 - Making'!$B:$B,'Product List'!$A1049,'Week 2 - Making'!$P:$P),0),"")</f>
        <v/>
      </c>
      <c r="L1049" s="263" t="str">
        <f>IFERROR(ROUND(AVERAGEIF('Week 3 - Making'!$B:$B,'Product List'!$A1049,'Week 3 - Making'!$P:$P),0),"")</f>
        <v/>
      </c>
      <c r="M1049" s="7" t="str">
        <f>IFERROR(ROUND(AVERAGEIF('Week 4 - Making'!$B:$B,'Product List'!$A1049,'Week 4 - Making'!$P:$P),0),"")</f>
        <v/>
      </c>
      <c r="N1049" s="7" t="str">
        <f>IFERROR(ROUND(AVERAGEIF('Week 5 - Making'!$B:$B,'Product List'!$A1049,'Week 5 - Making'!$P:$P),0),"")</f>
        <v/>
      </c>
      <c r="O1049" s="7"/>
      <c r="P1049" s="7">
        <f t="array" ref="P1049">iferror(xlookup(C1049,'Product Families'!A:A,'Product Families'!S:S),"")</f>
        <v>0</v>
      </c>
    </row>
    <row r="1050" ht="14.25" customHeight="1">
      <c r="A1050" s="122" t="s">
        <v>2847</v>
      </c>
      <c r="B1050" s="270" t="s">
        <v>2848</v>
      </c>
      <c r="C1050" s="122" t="s">
        <v>241</v>
      </c>
      <c r="D1050" s="7">
        <f t="array" ref="D1050">IFERROR(XLOOKUP($C1050,'Product Families'!$A:$A,'Product Families'!$D:$D),"")</f>
        <v>216</v>
      </c>
      <c r="E1050" s="7">
        <f t="array" ref="E1050">IFERROR(XLOOKUP($C1050,'Product Families'!$A:$A,'Product Families'!$E:$E),"")</f>
        <v>221</v>
      </c>
      <c r="F1050" s="7">
        <f t="array" ref="F1050">IFERROR(XLOOKUP($C1050,'Product Families'!$A:$A,'Product Families'!$F:$F),"")</f>
        <v>238</v>
      </c>
      <c r="G1050" s="7">
        <f t="array" ref="G1050">IFERROR(XLOOKUP($C1050,'Product Families'!$A:$A,'Product Families'!$G:$G),"")</f>
        <v>255</v>
      </c>
      <c r="J1050" s="7" t="str">
        <f>IFERROR(ROUND(AVERAGEIF('Week 1 - Making'!$B:$B,'Product List'!$A1050,'Week 1 - Making'!$P:$P),0),"")</f>
        <v/>
      </c>
      <c r="K1050" s="7" t="str">
        <f>IFERROR(ROUND(AVERAGEIF('Week 2 - Making'!$B:$B,'Product List'!$A1050,'Week 2 - Making'!$P:$P),0),"")</f>
        <v/>
      </c>
      <c r="L1050" s="263" t="str">
        <f>IFERROR(ROUND(AVERAGEIF('Week 3 - Making'!$B:$B,'Product List'!$A1050,'Week 3 - Making'!$P:$P),0),"")</f>
        <v/>
      </c>
      <c r="M1050" s="7" t="str">
        <f>IFERROR(ROUND(AVERAGEIF('Week 4 - Making'!$B:$B,'Product List'!$A1050,'Week 4 - Making'!$P:$P),0),"")</f>
        <v/>
      </c>
      <c r="N1050" s="7" t="str">
        <f>IFERROR(ROUND(AVERAGEIF('Week 5 - Making'!$B:$B,'Product List'!$A1050,'Week 5 - Making'!$P:$P),0),"")</f>
        <v/>
      </c>
      <c r="O1050" s="7"/>
      <c r="P1050" s="7">
        <f t="array" ref="P1050">iferror(xlookup(C1050,'Product Families'!A:A,'Product Families'!S:S),"")</f>
        <v>0</v>
      </c>
    </row>
    <row r="1051" ht="14.25" customHeight="1">
      <c r="A1051" s="122" t="s">
        <v>2849</v>
      </c>
      <c r="B1051" s="270" t="s">
        <v>2848</v>
      </c>
      <c r="C1051" s="122" t="s">
        <v>280</v>
      </c>
      <c r="D1051" s="7">
        <f t="array" ref="D1051">IFERROR(XLOOKUP($C1051,'Product Families'!$A:$A,'Product Families'!$D:$D),"")</f>
        <v>108</v>
      </c>
      <c r="E1051" s="7">
        <f t="array" ref="E1051">IFERROR(XLOOKUP($C1051,'Product Families'!$A:$A,'Product Families'!$E:$E),"")</f>
        <v>111</v>
      </c>
      <c r="F1051" s="7">
        <f t="array" ref="F1051">IFERROR(XLOOKUP($C1051,'Product Families'!$A:$A,'Product Families'!$F:$F),"")</f>
        <v>119</v>
      </c>
      <c r="G1051" s="7">
        <f t="array" ref="G1051">IFERROR(XLOOKUP($C1051,'Product Families'!$A:$A,'Product Families'!$G:$G),"")</f>
        <v>128</v>
      </c>
      <c r="J1051" s="7" t="str">
        <f>IFERROR(ROUND(AVERAGEIF('Week 1 - Making'!$B:$B,'Product List'!$A1051,'Week 1 - Making'!$P:$P),0),"")</f>
        <v/>
      </c>
      <c r="K1051" s="7" t="str">
        <f>IFERROR(ROUND(AVERAGEIF('Week 2 - Making'!$B:$B,'Product List'!$A1051,'Week 2 - Making'!$P:$P),0),"")</f>
        <v/>
      </c>
      <c r="L1051" s="263" t="str">
        <f>IFERROR(ROUND(AVERAGEIF('Week 3 - Making'!$B:$B,'Product List'!$A1051,'Week 3 - Making'!$P:$P),0),"")</f>
        <v/>
      </c>
      <c r="M1051" s="7" t="str">
        <f>IFERROR(ROUND(AVERAGEIF('Week 4 - Making'!$B:$B,'Product List'!$A1051,'Week 4 - Making'!$P:$P),0),"")</f>
        <v/>
      </c>
      <c r="N1051" s="7" t="str">
        <f>IFERROR(ROUND(AVERAGEIF('Week 5 - Making'!$B:$B,'Product List'!$A1051,'Week 5 - Making'!$P:$P),0),"")</f>
        <v/>
      </c>
      <c r="O1051" s="7"/>
      <c r="P1051" s="7">
        <f t="array" ref="P1051">iferror(xlookup(C1051,'Product Families'!A:A,'Product Families'!S:S),"")</f>
        <v>0</v>
      </c>
    </row>
    <row r="1052" ht="14.25" customHeight="1">
      <c r="A1052" s="122" t="s">
        <v>2850</v>
      </c>
      <c r="B1052" s="270" t="s">
        <v>2851</v>
      </c>
      <c r="C1052" s="122" t="s">
        <v>241</v>
      </c>
      <c r="D1052" s="7">
        <f t="array" ref="D1052">IFERROR(XLOOKUP($C1052,'Product Families'!$A:$A,'Product Families'!$D:$D),"")</f>
        <v>216</v>
      </c>
      <c r="E1052" s="7">
        <f t="array" ref="E1052">IFERROR(XLOOKUP($C1052,'Product Families'!$A:$A,'Product Families'!$E:$E),"")</f>
        <v>221</v>
      </c>
      <c r="F1052" s="7">
        <f t="array" ref="F1052">IFERROR(XLOOKUP($C1052,'Product Families'!$A:$A,'Product Families'!$F:$F),"")</f>
        <v>238</v>
      </c>
      <c r="G1052" s="7">
        <f t="array" ref="G1052">IFERROR(XLOOKUP($C1052,'Product Families'!$A:$A,'Product Families'!$G:$G),"")</f>
        <v>255</v>
      </c>
      <c r="J1052" s="7" t="str">
        <f>IFERROR(ROUND(AVERAGEIF('Week 1 - Making'!$B:$B,'Product List'!$A1052,'Week 1 - Making'!$P:$P),0),"")</f>
        <v/>
      </c>
      <c r="K1052" s="7" t="str">
        <f>IFERROR(ROUND(AVERAGEIF('Week 2 - Making'!$B:$B,'Product List'!$A1052,'Week 2 - Making'!$P:$P),0),"")</f>
        <v/>
      </c>
      <c r="L1052" s="263" t="str">
        <f>IFERROR(ROUND(AVERAGEIF('Week 3 - Making'!$B:$B,'Product List'!$A1052,'Week 3 - Making'!$P:$P),0),"")</f>
        <v/>
      </c>
      <c r="M1052" s="7" t="str">
        <f>IFERROR(ROUND(AVERAGEIF('Week 4 - Making'!$B:$B,'Product List'!$A1052,'Week 4 - Making'!$P:$P),0),"")</f>
        <v/>
      </c>
      <c r="N1052" s="7" t="str">
        <f>IFERROR(ROUND(AVERAGEIF('Week 5 - Making'!$B:$B,'Product List'!$A1052,'Week 5 - Making'!$P:$P),0),"")</f>
        <v/>
      </c>
      <c r="O1052" s="7"/>
      <c r="P1052" s="7">
        <f t="array" ref="P1052">iferror(xlookup(C1052,'Product Families'!A:A,'Product Families'!S:S),"")</f>
        <v>0</v>
      </c>
    </row>
    <row r="1053" ht="14.25" customHeight="1">
      <c r="A1053" s="122" t="s">
        <v>2852</v>
      </c>
      <c r="B1053" s="270" t="s">
        <v>2851</v>
      </c>
      <c r="C1053" s="122" t="s">
        <v>280</v>
      </c>
      <c r="D1053" s="7">
        <f t="array" ref="D1053">IFERROR(XLOOKUP($C1053,'Product Families'!$A:$A,'Product Families'!$D:$D),"")</f>
        <v>108</v>
      </c>
      <c r="E1053" s="7">
        <f t="array" ref="E1053">IFERROR(XLOOKUP($C1053,'Product Families'!$A:$A,'Product Families'!$E:$E),"")</f>
        <v>111</v>
      </c>
      <c r="F1053" s="7">
        <f t="array" ref="F1053">IFERROR(XLOOKUP($C1053,'Product Families'!$A:$A,'Product Families'!$F:$F),"")</f>
        <v>119</v>
      </c>
      <c r="G1053" s="7">
        <f t="array" ref="G1053">IFERROR(XLOOKUP($C1053,'Product Families'!$A:$A,'Product Families'!$G:$G),"")</f>
        <v>128</v>
      </c>
      <c r="J1053" s="7" t="str">
        <f>IFERROR(ROUND(AVERAGEIF('Week 1 - Making'!$B:$B,'Product List'!$A1053,'Week 1 - Making'!$P:$P),0),"")</f>
        <v/>
      </c>
      <c r="K1053" s="7" t="str">
        <f>IFERROR(ROUND(AVERAGEIF('Week 2 - Making'!$B:$B,'Product List'!$A1053,'Week 2 - Making'!$P:$P),0),"")</f>
        <v/>
      </c>
      <c r="L1053" s="263" t="str">
        <f>IFERROR(ROUND(AVERAGEIF('Week 3 - Making'!$B:$B,'Product List'!$A1053,'Week 3 - Making'!$P:$P),0),"")</f>
        <v/>
      </c>
      <c r="M1053" s="7" t="str">
        <f>IFERROR(ROUND(AVERAGEIF('Week 4 - Making'!$B:$B,'Product List'!$A1053,'Week 4 - Making'!$P:$P),0),"")</f>
        <v/>
      </c>
      <c r="N1053" s="7" t="str">
        <f>IFERROR(ROUND(AVERAGEIF('Week 5 - Making'!$B:$B,'Product List'!$A1053,'Week 5 - Making'!$P:$P),0),"")</f>
        <v/>
      </c>
      <c r="O1053" s="7"/>
      <c r="P1053" s="7">
        <f t="array" ref="P1053">iferror(xlookup(C1053,'Product Families'!A:A,'Product Families'!S:S),"")</f>
        <v>0</v>
      </c>
    </row>
    <row r="1054" ht="14.25" customHeight="1">
      <c r="A1054" s="122" t="s">
        <v>2853</v>
      </c>
      <c r="B1054" s="270" t="s">
        <v>2854</v>
      </c>
      <c r="C1054" s="122" t="s">
        <v>241</v>
      </c>
      <c r="D1054" s="7">
        <f t="array" ref="D1054">IFERROR(XLOOKUP($C1054,'Product Families'!$A:$A,'Product Families'!$D:$D),"")</f>
        <v>216</v>
      </c>
      <c r="E1054" s="7">
        <f t="array" ref="E1054">IFERROR(XLOOKUP($C1054,'Product Families'!$A:$A,'Product Families'!$E:$E),"")</f>
        <v>221</v>
      </c>
      <c r="F1054" s="7">
        <f t="array" ref="F1054">IFERROR(XLOOKUP($C1054,'Product Families'!$A:$A,'Product Families'!$F:$F),"")</f>
        <v>238</v>
      </c>
      <c r="G1054" s="7">
        <f t="array" ref="G1054">IFERROR(XLOOKUP($C1054,'Product Families'!$A:$A,'Product Families'!$G:$G),"")</f>
        <v>255</v>
      </c>
      <c r="J1054" s="7" t="str">
        <f>IFERROR(ROUND(AVERAGEIF('Week 1 - Making'!$B:$B,'Product List'!$A1054,'Week 1 - Making'!$P:$P),0),"")</f>
        <v/>
      </c>
      <c r="K1054" s="7" t="str">
        <f>IFERROR(ROUND(AVERAGEIF('Week 2 - Making'!$B:$B,'Product List'!$A1054,'Week 2 - Making'!$P:$P),0),"")</f>
        <v/>
      </c>
      <c r="L1054" s="263" t="str">
        <f>IFERROR(ROUND(AVERAGEIF('Week 3 - Making'!$B:$B,'Product List'!$A1054,'Week 3 - Making'!$P:$P),0),"")</f>
        <v/>
      </c>
      <c r="M1054" s="7" t="str">
        <f>IFERROR(ROUND(AVERAGEIF('Week 4 - Making'!$B:$B,'Product List'!$A1054,'Week 4 - Making'!$P:$P),0),"")</f>
        <v/>
      </c>
      <c r="N1054" s="7" t="str">
        <f>IFERROR(ROUND(AVERAGEIF('Week 5 - Making'!$B:$B,'Product List'!$A1054,'Week 5 - Making'!$P:$P),0),"")</f>
        <v/>
      </c>
      <c r="O1054" s="7"/>
      <c r="P1054" s="7">
        <f t="array" ref="P1054">iferror(xlookup(C1054,'Product Families'!A:A,'Product Families'!S:S),"")</f>
        <v>0</v>
      </c>
    </row>
    <row r="1055" ht="14.25" customHeight="1">
      <c r="A1055" s="122" t="s">
        <v>2855</v>
      </c>
      <c r="B1055" s="270" t="s">
        <v>2854</v>
      </c>
      <c r="C1055" s="122" t="s">
        <v>280</v>
      </c>
      <c r="D1055" s="7">
        <f t="array" ref="D1055">IFERROR(XLOOKUP($C1055,'Product Families'!$A:$A,'Product Families'!$D:$D),"")</f>
        <v>108</v>
      </c>
      <c r="E1055" s="7">
        <f t="array" ref="E1055">IFERROR(XLOOKUP($C1055,'Product Families'!$A:$A,'Product Families'!$E:$E),"")</f>
        <v>111</v>
      </c>
      <c r="F1055" s="7">
        <f t="array" ref="F1055">IFERROR(XLOOKUP($C1055,'Product Families'!$A:$A,'Product Families'!$F:$F),"")</f>
        <v>119</v>
      </c>
      <c r="G1055" s="7">
        <f t="array" ref="G1055">IFERROR(XLOOKUP($C1055,'Product Families'!$A:$A,'Product Families'!$G:$G),"")</f>
        <v>128</v>
      </c>
      <c r="J1055" s="7" t="str">
        <f>IFERROR(ROUND(AVERAGEIF('Week 1 - Making'!$B:$B,'Product List'!$A1055,'Week 1 - Making'!$P:$P),0),"")</f>
        <v/>
      </c>
      <c r="K1055" s="7" t="str">
        <f>IFERROR(ROUND(AVERAGEIF('Week 2 - Making'!$B:$B,'Product List'!$A1055,'Week 2 - Making'!$P:$P),0),"")</f>
        <v/>
      </c>
      <c r="L1055" s="263" t="str">
        <f>IFERROR(ROUND(AVERAGEIF('Week 3 - Making'!$B:$B,'Product List'!$A1055,'Week 3 - Making'!$P:$P),0),"")</f>
        <v/>
      </c>
      <c r="M1055" s="7" t="str">
        <f>IFERROR(ROUND(AVERAGEIF('Week 4 - Making'!$B:$B,'Product List'!$A1055,'Week 4 - Making'!$P:$P),0),"")</f>
        <v/>
      </c>
      <c r="N1055" s="7" t="str">
        <f>IFERROR(ROUND(AVERAGEIF('Week 5 - Making'!$B:$B,'Product List'!$A1055,'Week 5 - Making'!$P:$P),0),"")</f>
        <v/>
      </c>
      <c r="O1055" s="7"/>
      <c r="P1055" s="7">
        <f t="array" ref="P1055">iferror(xlookup(C1055,'Product Families'!A:A,'Product Families'!S:S),"")</f>
        <v>0</v>
      </c>
    </row>
    <row r="1056" ht="14.25" customHeight="1">
      <c r="A1056" s="122" t="s">
        <v>2856</v>
      </c>
      <c r="B1056" s="270" t="s">
        <v>2857</v>
      </c>
      <c r="C1056" s="122" t="s">
        <v>292</v>
      </c>
      <c r="D1056" s="7">
        <f t="array" ref="D1056">IFERROR(XLOOKUP($C1056,'Product Families'!$A:$A,'Product Families'!$D:$D),"")</f>
        <v>130</v>
      </c>
      <c r="E1056" s="7">
        <f t="array" ref="E1056">IFERROR(XLOOKUP($C1056,'Product Families'!$A:$A,'Product Families'!$E:$E),"")</f>
        <v>133</v>
      </c>
      <c r="F1056" s="7">
        <f t="array" ref="F1056">IFERROR(XLOOKUP($C1056,'Product Families'!$A:$A,'Product Families'!$F:$F),"")</f>
        <v>144</v>
      </c>
      <c r="G1056" s="7">
        <f t="array" ref="G1056">IFERROR(XLOOKUP($C1056,'Product Families'!$A:$A,'Product Families'!$G:$G),"")</f>
        <v>154</v>
      </c>
      <c r="J1056" s="7" t="str">
        <f>IFERROR(ROUND(AVERAGEIF('Week 1 - Making'!$B:$B,'Product List'!$A1056,'Week 1 - Making'!$P:$P),0),"")</f>
        <v/>
      </c>
      <c r="K1056" s="7" t="str">
        <f>IFERROR(ROUND(AVERAGEIF('Week 2 - Making'!$B:$B,'Product List'!$A1056,'Week 2 - Making'!$P:$P),0),"")</f>
        <v/>
      </c>
      <c r="L1056" s="263" t="str">
        <f>IFERROR(ROUND(AVERAGEIF('Week 3 - Making'!$B:$B,'Product List'!$A1056,'Week 3 - Making'!$P:$P),0),"")</f>
        <v/>
      </c>
      <c r="M1056" s="7" t="str">
        <f>IFERROR(ROUND(AVERAGEIF('Week 4 - Making'!$B:$B,'Product List'!$A1056,'Week 4 - Making'!$P:$P),0),"")</f>
        <v/>
      </c>
      <c r="N1056" s="7" t="str">
        <f>IFERROR(ROUND(AVERAGEIF('Week 5 - Making'!$B:$B,'Product List'!$A1056,'Week 5 - Making'!$P:$P),0),"")</f>
        <v/>
      </c>
      <c r="O1056" s="7"/>
      <c r="P1056" s="7">
        <f t="array" ref="P1056">iferror(xlookup(C1056,'Product Families'!A:A,'Product Families'!S:S),"")</f>
        <v>0</v>
      </c>
    </row>
    <row r="1057" ht="14.25" customHeight="1">
      <c r="A1057" s="122" t="s">
        <v>2858</v>
      </c>
      <c r="B1057" s="270" t="s">
        <v>2857</v>
      </c>
      <c r="C1057" s="122" t="s">
        <v>314</v>
      </c>
      <c r="D1057" s="7">
        <f t="array" ref="D1057">IFERROR(XLOOKUP($C1057,'Product Families'!$A:$A,'Product Families'!$D:$D),"")</f>
        <v>81</v>
      </c>
      <c r="E1057" s="7">
        <f t="array" ref="E1057">IFERROR(XLOOKUP($C1057,'Product Families'!$A:$A,'Product Families'!$E:$E),"")</f>
        <v>83</v>
      </c>
      <c r="F1057" s="7">
        <f t="array" ref="F1057">IFERROR(XLOOKUP($C1057,'Product Families'!$A:$A,'Product Families'!$F:$F),"")</f>
        <v>90</v>
      </c>
      <c r="G1057" s="7">
        <f t="array" ref="G1057">IFERROR(XLOOKUP($C1057,'Product Families'!$A:$A,'Product Families'!$G:$G),"")</f>
        <v>96</v>
      </c>
      <c r="J1057" s="7" t="str">
        <f>IFERROR(ROUND(AVERAGEIF('Week 1 - Making'!$B:$B,'Product List'!$A1057,'Week 1 - Making'!$P:$P),0),"")</f>
        <v/>
      </c>
      <c r="K1057" s="7" t="str">
        <f>IFERROR(ROUND(AVERAGEIF('Week 2 - Making'!$B:$B,'Product List'!$A1057,'Week 2 - Making'!$P:$P),0),"")</f>
        <v/>
      </c>
      <c r="L1057" s="263" t="str">
        <f>IFERROR(ROUND(AVERAGEIF('Week 3 - Making'!$B:$B,'Product List'!$A1057,'Week 3 - Making'!$P:$P),0),"")</f>
        <v/>
      </c>
      <c r="M1057" s="7" t="str">
        <f>IFERROR(ROUND(AVERAGEIF('Week 4 - Making'!$B:$B,'Product List'!$A1057,'Week 4 - Making'!$P:$P),0),"")</f>
        <v/>
      </c>
      <c r="N1057" s="7" t="str">
        <f>IFERROR(ROUND(AVERAGEIF('Week 5 - Making'!$B:$B,'Product List'!$A1057,'Week 5 - Making'!$P:$P),0),"")</f>
        <v/>
      </c>
      <c r="O1057" s="7"/>
      <c r="P1057" s="7">
        <f t="array" ref="P1057">iferror(xlookup(C1057,'Product Families'!A:A,'Product Families'!S:S),"")</f>
        <v>0</v>
      </c>
    </row>
    <row r="1058" ht="14.25" customHeight="1">
      <c r="A1058" s="122" t="s">
        <v>2859</v>
      </c>
      <c r="B1058" s="270" t="s">
        <v>2860</v>
      </c>
      <c r="C1058" s="122" t="s">
        <v>292</v>
      </c>
      <c r="D1058" s="7">
        <f t="array" ref="D1058">IFERROR(XLOOKUP($C1058,'Product Families'!$A:$A,'Product Families'!$D:$D),"")</f>
        <v>130</v>
      </c>
      <c r="E1058" s="7">
        <f t="array" ref="E1058">IFERROR(XLOOKUP($C1058,'Product Families'!$A:$A,'Product Families'!$E:$E),"")</f>
        <v>133</v>
      </c>
      <c r="F1058" s="7">
        <f t="array" ref="F1058">IFERROR(XLOOKUP($C1058,'Product Families'!$A:$A,'Product Families'!$F:$F),"")</f>
        <v>144</v>
      </c>
      <c r="G1058" s="7">
        <f t="array" ref="G1058">IFERROR(XLOOKUP($C1058,'Product Families'!$A:$A,'Product Families'!$G:$G),"")</f>
        <v>154</v>
      </c>
      <c r="J1058" s="7" t="str">
        <f>IFERROR(ROUND(AVERAGEIF('Week 1 - Making'!$B:$B,'Product List'!$A1058,'Week 1 - Making'!$P:$P),0),"")</f>
        <v/>
      </c>
      <c r="K1058" s="7" t="str">
        <f>IFERROR(ROUND(AVERAGEIF('Week 2 - Making'!$B:$B,'Product List'!$A1058,'Week 2 - Making'!$P:$P),0),"")</f>
        <v/>
      </c>
      <c r="L1058" s="263" t="str">
        <f>IFERROR(ROUND(AVERAGEIF('Week 3 - Making'!$B:$B,'Product List'!$A1058,'Week 3 - Making'!$P:$P),0),"")</f>
        <v/>
      </c>
      <c r="M1058" s="7" t="str">
        <f>IFERROR(ROUND(AVERAGEIF('Week 4 - Making'!$B:$B,'Product List'!$A1058,'Week 4 - Making'!$P:$P),0),"")</f>
        <v/>
      </c>
      <c r="N1058" s="7" t="str">
        <f>IFERROR(ROUND(AVERAGEIF('Week 5 - Making'!$B:$B,'Product List'!$A1058,'Week 5 - Making'!$P:$P),0),"")</f>
        <v/>
      </c>
      <c r="O1058" s="7"/>
      <c r="P1058" s="7">
        <f t="array" ref="P1058">iferror(xlookup(C1058,'Product Families'!A:A,'Product Families'!S:S),"")</f>
        <v>0</v>
      </c>
    </row>
    <row r="1059" ht="14.25" customHeight="1">
      <c r="A1059" s="122" t="s">
        <v>2861</v>
      </c>
      <c r="B1059" s="270" t="s">
        <v>2860</v>
      </c>
      <c r="C1059" s="122" t="s">
        <v>314</v>
      </c>
      <c r="D1059" s="7">
        <f t="array" ref="D1059">IFERROR(XLOOKUP($C1059,'Product Families'!$A:$A,'Product Families'!$D:$D),"")</f>
        <v>81</v>
      </c>
      <c r="E1059" s="7">
        <f t="array" ref="E1059">IFERROR(XLOOKUP($C1059,'Product Families'!$A:$A,'Product Families'!$E:$E),"")</f>
        <v>83</v>
      </c>
      <c r="F1059" s="7">
        <f t="array" ref="F1059">IFERROR(XLOOKUP($C1059,'Product Families'!$A:$A,'Product Families'!$F:$F),"")</f>
        <v>90</v>
      </c>
      <c r="G1059" s="7">
        <f t="array" ref="G1059">IFERROR(XLOOKUP($C1059,'Product Families'!$A:$A,'Product Families'!$G:$G),"")</f>
        <v>96</v>
      </c>
      <c r="J1059" s="7" t="str">
        <f>IFERROR(ROUND(AVERAGEIF('Week 1 - Making'!$B:$B,'Product List'!$A1059,'Week 1 - Making'!$P:$P),0),"")</f>
        <v/>
      </c>
      <c r="K1059" s="7" t="str">
        <f>IFERROR(ROUND(AVERAGEIF('Week 2 - Making'!$B:$B,'Product List'!$A1059,'Week 2 - Making'!$P:$P),0),"")</f>
        <v/>
      </c>
      <c r="L1059" s="263" t="str">
        <f>IFERROR(ROUND(AVERAGEIF('Week 3 - Making'!$B:$B,'Product List'!$A1059,'Week 3 - Making'!$P:$P),0),"")</f>
        <v/>
      </c>
      <c r="M1059" s="7" t="str">
        <f>IFERROR(ROUND(AVERAGEIF('Week 4 - Making'!$B:$B,'Product List'!$A1059,'Week 4 - Making'!$P:$P),0),"")</f>
        <v/>
      </c>
      <c r="N1059" s="7" t="str">
        <f>IFERROR(ROUND(AVERAGEIF('Week 5 - Making'!$B:$B,'Product List'!$A1059,'Week 5 - Making'!$P:$P),0),"")</f>
        <v/>
      </c>
      <c r="O1059" s="7"/>
      <c r="P1059" s="7">
        <f t="array" ref="P1059">iferror(xlookup(C1059,'Product Families'!A:A,'Product Families'!S:S),"")</f>
        <v>0</v>
      </c>
    </row>
    <row r="1060" ht="14.25" customHeight="1">
      <c r="A1060" s="122" t="s">
        <v>2862</v>
      </c>
      <c r="B1060" s="270" t="s">
        <v>2863</v>
      </c>
      <c r="C1060" s="122" t="s">
        <v>292</v>
      </c>
      <c r="D1060" s="7">
        <f t="array" ref="D1060">IFERROR(XLOOKUP($C1060,'Product Families'!$A:$A,'Product Families'!$D:$D),"")</f>
        <v>130</v>
      </c>
      <c r="E1060" s="7">
        <f t="array" ref="E1060">IFERROR(XLOOKUP($C1060,'Product Families'!$A:$A,'Product Families'!$E:$E),"")</f>
        <v>133</v>
      </c>
      <c r="F1060" s="7">
        <f t="array" ref="F1060">IFERROR(XLOOKUP($C1060,'Product Families'!$A:$A,'Product Families'!$F:$F),"")</f>
        <v>144</v>
      </c>
      <c r="G1060" s="7">
        <f t="array" ref="G1060">IFERROR(XLOOKUP($C1060,'Product Families'!$A:$A,'Product Families'!$G:$G),"")</f>
        <v>154</v>
      </c>
      <c r="J1060" s="7" t="str">
        <f>IFERROR(ROUND(AVERAGEIF('Week 1 - Making'!$B:$B,'Product List'!$A1060,'Week 1 - Making'!$P:$P),0),"")</f>
        <v/>
      </c>
      <c r="K1060" s="7" t="str">
        <f>IFERROR(ROUND(AVERAGEIF('Week 2 - Making'!$B:$B,'Product List'!$A1060,'Week 2 - Making'!$P:$P),0),"")</f>
        <v/>
      </c>
      <c r="L1060" s="263" t="str">
        <f>IFERROR(ROUND(AVERAGEIF('Week 3 - Making'!$B:$B,'Product List'!$A1060,'Week 3 - Making'!$P:$P),0),"")</f>
        <v/>
      </c>
      <c r="M1060" s="7" t="str">
        <f>IFERROR(ROUND(AVERAGEIF('Week 4 - Making'!$B:$B,'Product List'!$A1060,'Week 4 - Making'!$P:$P),0),"")</f>
        <v/>
      </c>
      <c r="N1060" s="7" t="str">
        <f>IFERROR(ROUND(AVERAGEIF('Week 5 - Making'!$B:$B,'Product List'!$A1060,'Week 5 - Making'!$P:$P),0),"")</f>
        <v/>
      </c>
      <c r="O1060" s="7"/>
      <c r="P1060" s="7">
        <f t="array" ref="P1060">iferror(xlookup(C1060,'Product Families'!A:A,'Product Families'!S:S),"")</f>
        <v>0</v>
      </c>
    </row>
    <row r="1061" ht="14.25" customHeight="1">
      <c r="A1061" s="122" t="s">
        <v>2864</v>
      </c>
      <c r="B1061" s="270" t="s">
        <v>2863</v>
      </c>
      <c r="C1061" s="122" t="s">
        <v>314</v>
      </c>
      <c r="D1061" s="7">
        <f t="array" ref="D1061">IFERROR(XLOOKUP($C1061,'Product Families'!$A:$A,'Product Families'!$D:$D),"")</f>
        <v>81</v>
      </c>
      <c r="E1061" s="7">
        <f t="array" ref="E1061">IFERROR(XLOOKUP($C1061,'Product Families'!$A:$A,'Product Families'!$E:$E),"")</f>
        <v>83</v>
      </c>
      <c r="F1061" s="7">
        <f t="array" ref="F1061">IFERROR(XLOOKUP($C1061,'Product Families'!$A:$A,'Product Families'!$F:$F),"")</f>
        <v>90</v>
      </c>
      <c r="G1061" s="7">
        <f t="array" ref="G1061">IFERROR(XLOOKUP($C1061,'Product Families'!$A:$A,'Product Families'!$G:$G),"")</f>
        <v>96</v>
      </c>
      <c r="J1061" s="7" t="str">
        <f>IFERROR(ROUND(AVERAGEIF('Week 1 - Making'!$B:$B,'Product List'!$A1061,'Week 1 - Making'!$P:$P),0),"")</f>
        <v/>
      </c>
      <c r="K1061" s="7" t="str">
        <f>IFERROR(ROUND(AVERAGEIF('Week 2 - Making'!$B:$B,'Product List'!$A1061,'Week 2 - Making'!$P:$P),0),"")</f>
        <v/>
      </c>
      <c r="L1061" s="263" t="str">
        <f>IFERROR(ROUND(AVERAGEIF('Week 3 - Making'!$B:$B,'Product List'!$A1061,'Week 3 - Making'!$P:$P),0),"")</f>
        <v/>
      </c>
      <c r="M1061" s="7" t="str">
        <f>IFERROR(ROUND(AVERAGEIF('Week 4 - Making'!$B:$B,'Product List'!$A1061,'Week 4 - Making'!$P:$P),0),"")</f>
        <v/>
      </c>
      <c r="N1061" s="7" t="str">
        <f>IFERROR(ROUND(AVERAGEIF('Week 5 - Making'!$B:$B,'Product List'!$A1061,'Week 5 - Making'!$P:$P),0),"")</f>
        <v/>
      </c>
      <c r="O1061" s="7"/>
      <c r="P1061" s="7">
        <f t="array" ref="P1061">iferror(xlookup(C1061,'Product Families'!A:A,'Product Families'!S:S),"")</f>
        <v>0</v>
      </c>
    </row>
    <row r="1062" ht="14.25" customHeight="1">
      <c r="A1062" s="122" t="s">
        <v>2865</v>
      </c>
      <c r="B1062" s="270" t="s">
        <v>2866</v>
      </c>
      <c r="C1062" s="122" t="s">
        <v>292</v>
      </c>
      <c r="D1062" s="7">
        <f t="array" ref="D1062">IFERROR(XLOOKUP($C1062,'Product Families'!$A:$A,'Product Families'!$D:$D),"")</f>
        <v>130</v>
      </c>
      <c r="E1062" s="7">
        <f t="array" ref="E1062">IFERROR(XLOOKUP($C1062,'Product Families'!$A:$A,'Product Families'!$E:$E),"")</f>
        <v>133</v>
      </c>
      <c r="F1062" s="7">
        <f t="array" ref="F1062">IFERROR(XLOOKUP($C1062,'Product Families'!$A:$A,'Product Families'!$F:$F),"")</f>
        <v>144</v>
      </c>
      <c r="G1062" s="7">
        <f t="array" ref="G1062">IFERROR(XLOOKUP($C1062,'Product Families'!$A:$A,'Product Families'!$G:$G),"")</f>
        <v>154</v>
      </c>
      <c r="J1062" s="7" t="str">
        <f>IFERROR(ROUND(AVERAGEIF('Week 1 - Making'!$B:$B,'Product List'!$A1062,'Week 1 - Making'!$P:$P),0),"")</f>
        <v/>
      </c>
      <c r="K1062" s="7" t="str">
        <f>IFERROR(ROUND(AVERAGEIF('Week 2 - Making'!$B:$B,'Product List'!$A1062,'Week 2 - Making'!$P:$P),0),"")</f>
        <v/>
      </c>
      <c r="L1062" s="263" t="str">
        <f>IFERROR(ROUND(AVERAGEIF('Week 3 - Making'!$B:$B,'Product List'!$A1062,'Week 3 - Making'!$P:$P),0),"")</f>
        <v/>
      </c>
      <c r="M1062" s="7" t="str">
        <f>IFERROR(ROUND(AVERAGEIF('Week 4 - Making'!$B:$B,'Product List'!$A1062,'Week 4 - Making'!$P:$P),0),"")</f>
        <v/>
      </c>
      <c r="N1062" s="7" t="str">
        <f>IFERROR(ROUND(AVERAGEIF('Week 5 - Making'!$B:$B,'Product List'!$A1062,'Week 5 - Making'!$P:$P),0),"")</f>
        <v/>
      </c>
      <c r="O1062" s="7"/>
      <c r="P1062" s="7">
        <f t="array" ref="P1062">iferror(xlookup(C1062,'Product Families'!A:A,'Product Families'!S:S),"")</f>
        <v>0</v>
      </c>
    </row>
    <row r="1063" ht="14.25" customHeight="1">
      <c r="A1063" s="122" t="s">
        <v>2867</v>
      </c>
      <c r="B1063" s="270" t="s">
        <v>2866</v>
      </c>
      <c r="C1063" s="122" t="s">
        <v>314</v>
      </c>
      <c r="D1063" s="7">
        <f t="array" ref="D1063">IFERROR(XLOOKUP($C1063,'Product Families'!$A:$A,'Product Families'!$D:$D),"")</f>
        <v>81</v>
      </c>
      <c r="E1063" s="7">
        <f t="array" ref="E1063">IFERROR(XLOOKUP($C1063,'Product Families'!$A:$A,'Product Families'!$E:$E),"")</f>
        <v>83</v>
      </c>
      <c r="F1063" s="7">
        <f t="array" ref="F1063">IFERROR(XLOOKUP($C1063,'Product Families'!$A:$A,'Product Families'!$F:$F),"")</f>
        <v>90</v>
      </c>
      <c r="G1063" s="7">
        <f t="array" ref="G1063">IFERROR(XLOOKUP($C1063,'Product Families'!$A:$A,'Product Families'!$G:$G),"")</f>
        <v>96</v>
      </c>
      <c r="J1063" s="7" t="str">
        <f>IFERROR(ROUND(AVERAGEIF('Week 1 - Making'!$B:$B,'Product List'!$A1063,'Week 1 - Making'!$P:$P),0),"")</f>
        <v/>
      </c>
      <c r="K1063" s="7" t="str">
        <f>IFERROR(ROUND(AVERAGEIF('Week 2 - Making'!$B:$B,'Product List'!$A1063,'Week 2 - Making'!$P:$P),0),"")</f>
        <v/>
      </c>
      <c r="L1063" s="263" t="str">
        <f>IFERROR(ROUND(AVERAGEIF('Week 3 - Making'!$B:$B,'Product List'!$A1063,'Week 3 - Making'!$P:$P),0),"")</f>
        <v/>
      </c>
      <c r="M1063" s="7" t="str">
        <f>IFERROR(ROUND(AVERAGEIF('Week 4 - Making'!$B:$B,'Product List'!$A1063,'Week 4 - Making'!$P:$P),0),"")</f>
        <v/>
      </c>
      <c r="N1063" s="7" t="str">
        <f>IFERROR(ROUND(AVERAGEIF('Week 5 - Making'!$B:$B,'Product List'!$A1063,'Week 5 - Making'!$P:$P),0),"")</f>
        <v/>
      </c>
      <c r="O1063" s="7"/>
      <c r="P1063" s="7">
        <f t="array" ref="P1063">iferror(xlookup(C1063,'Product Families'!A:A,'Product Families'!S:S),"")</f>
        <v>0</v>
      </c>
    </row>
    <row r="1064" ht="14.25" customHeight="1">
      <c r="A1064" s="122" t="s">
        <v>2868</v>
      </c>
      <c r="B1064" s="270" t="s">
        <v>2869</v>
      </c>
      <c r="C1064" s="122" t="s">
        <v>376</v>
      </c>
      <c r="D1064" s="7">
        <f t="array" ref="D1064">IFERROR(XLOOKUP($C1064,'Product Families'!$A:$A,'Product Families'!$D:$D),"")</f>
        <v>28</v>
      </c>
      <c r="E1064" s="7">
        <f t="array" ref="E1064">IFERROR(XLOOKUP($C1064,'Product Families'!$A:$A,'Product Families'!$E:$E),"")</f>
        <v>29</v>
      </c>
      <c r="F1064" s="7">
        <f t="array" ref="F1064">IFERROR(XLOOKUP($C1064,'Product Families'!$A:$A,'Product Families'!$F:$F),"")</f>
        <v>31</v>
      </c>
      <c r="G1064" s="7">
        <f t="array" ref="G1064">IFERROR(XLOOKUP($C1064,'Product Families'!$A:$A,'Product Families'!$G:$G),"")</f>
        <v>34</v>
      </c>
      <c r="J1064" s="7" t="str">
        <f>IFERROR(ROUND(AVERAGEIF('Week 1 - Making'!$B:$B,'Product List'!$A1064,'Week 1 - Making'!$P:$P),0),"")</f>
        <v/>
      </c>
      <c r="K1064" s="7" t="str">
        <f>IFERROR(ROUND(AVERAGEIF('Week 2 - Making'!$B:$B,'Product List'!$A1064,'Week 2 - Making'!$P:$P),0),"")</f>
        <v/>
      </c>
      <c r="L1064" s="263" t="str">
        <f>IFERROR(ROUND(AVERAGEIF('Week 3 - Making'!$B:$B,'Product List'!$A1064,'Week 3 - Making'!$P:$P),0),"")</f>
        <v/>
      </c>
      <c r="M1064" s="7" t="str">
        <f>IFERROR(ROUND(AVERAGEIF('Week 4 - Making'!$B:$B,'Product List'!$A1064,'Week 4 - Making'!$P:$P),0),"")</f>
        <v/>
      </c>
      <c r="N1064" s="7" t="str">
        <f>IFERROR(ROUND(AVERAGEIF('Week 5 - Making'!$B:$B,'Product List'!$A1064,'Week 5 - Making'!$P:$P),0),"")</f>
        <v/>
      </c>
      <c r="O1064" s="7"/>
      <c r="P1064" s="7">
        <f t="array" ref="P1064">iferror(xlookup(C1064,'Product Families'!A:A,'Product Families'!S:S),"")</f>
        <v>0</v>
      </c>
    </row>
    <row r="1065" ht="14.25" customHeight="1">
      <c r="A1065" s="122" t="s">
        <v>2870</v>
      </c>
      <c r="B1065" s="270" t="s">
        <v>2871</v>
      </c>
      <c r="C1065" s="122" t="s">
        <v>376</v>
      </c>
      <c r="D1065" s="7">
        <f t="array" ref="D1065">IFERROR(XLOOKUP($C1065,'Product Families'!$A:$A,'Product Families'!$D:$D),"")</f>
        <v>28</v>
      </c>
      <c r="E1065" s="7">
        <f t="array" ref="E1065">IFERROR(XLOOKUP($C1065,'Product Families'!$A:$A,'Product Families'!$E:$E),"")</f>
        <v>29</v>
      </c>
      <c r="F1065" s="7">
        <f t="array" ref="F1065">IFERROR(XLOOKUP($C1065,'Product Families'!$A:$A,'Product Families'!$F:$F),"")</f>
        <v>31</v>
      </c>
      <c r="G1065" s="7">
        <f t="array" ref="G1065">IFERROR(XLOOKUP($C1065,'Product Families'!$A:$A,'Product Families'!$G:$G),"")</f>
        <v>34</v>
      </c>
      <c r="J1065" s="7" t="str">
        <f>IFERROR(ROUND(AVERAGEIF('Week 1 - Making'!$B:$B,'Product List'!$A1065,'Week 1 - Making'!$P:$P),0),"")</f>
        <v/>
      </c>
      <c r="K1065" s="7" t="str">
        <f>IFERROR(ROUND(AVERAGEIF('Week 2 - Making'!$B:$B,'Product List'!$A1065,'Week 2 - Making'!$P:$P),0),"")</f>
        <v/>
      </c>
      <c r="L1065" s="263" t="str">
        <f>IFERROR(ROUND(AVERAGEIF('Week 3 - Making'!$B:$B,'Product List'!$A1065,'Week 3 - Making'!$P:$P),0),"")</f>
        <v/>
      </c>
      <c r="M1065" s="7" t="str">
        <f>IFERROR(ROUND(AVERAGEIF('Week 4 - Making'!$B:$B,'Product List'!$A1065,'Week 4 - Making'!$P:$P),0),"")</f>
        <v/>
      </c>
      <c r="N1065" s="7" t="str">
        <f>IFERROR(ROUND(AVERAGEIF('Week 5 - Making'!$B:$B,'Product List'!$A1065,'Week 5 - Making'!$P:$P),0),"")</f>
        <v/>
      </c>
      <c r="O1065" s="7"/>
      <c r="P1065" s="7">
        <f t="array" ref="P1065">iferror(xlookup(C1065,'Product Families'!A:A,'Product Families'!S:S),"")</f>
        <v>0</v>
      </c>
    </row>
    <row r="1066" ht="14.25" customHeight="1">
      <c r="A1066" s="122" t="s">
        <v>2872</v>
      </c>
      <c r="B1066" s="270" t="s">
        <v>2873</v>
      </c>
      <c r="C1066" s="122" t="s">
        <v>376</v>
      </c>
      <c r="D1066" s="7">
        <f t="array" ref="D1066">IFERROR(XLOOKUP($C1066,'Product Families'!$A:$A,'Product Families'!$D:$D),"")</f>
        <v>28</v>
      </c>
      <c r="E1066" s="7">
        <f t="array" ref="E1066">IFERROR(XLOOKUP($C1066,'Product Families'!$A:$A,'Product Families'!$E:$E),"")</f>
        <v>29</v>
      </c>
      <c r="F1066" s="7">
        <f t="array" ref="F1066">IFERROR(XLOOKUP($C1066,'Product Families'!$A:$A,'Product Families'!$F:$F),"")</f>
        <v>31</v>
      </c>
      <c r="G1066" s="7">
        <f t="array" ref="G1066">IFERROR(XLOOKUP($C1066,'Product Families'!$A:$A,'Product Families'!$G:$G),"")</f>
        <v>34</v>
      </c>
      <c r="J1066" s="7" t="str">
        <f>IFERROR(ROUND(AVERAGEIF('Week 1 - Making'!$B:$B,'Product List'!$A1066,'Week 1 - Making'!$P:$P),0),"")</f>
        <v/>
      </c>
      <c r="K1066" s="7" t="str">
        <f>IFERROR(ROUND(AVERAGEIF('Week 2 - Making'!$B:$B,'Product List'!$A1066,'Week 2 - Making'!$P:$P),0),"")</f>
        <v/>
      </c>
      <c r="L1066" s="263" t="str">
        <f>IFERROR(ROUND(AVERAGEIF('Week 3 - Making'!$B:$B,'Product List'!$A1066,'Week 3 - Making'!$P:$P),0),"")</f>
        <v/>
      </c>
      <c r="M1066" s="7" t="str">
        <f>IFERROR(ROUND(AVERAGEIF('Week 4 - Making'!$B:$B,'Product List'!$A1066,'Week 4 - Making'!$P:$P),0),"")</f>
        <v/>
      </c>
      <c r="N1066" s="7" t="str">
        <f>IFERROR(ROUND(AVERAGEIF('Week 5 - Making'!$B:$B,'Product List'!$A1066,'Week 5 - Making'!$P:$P),0),"")</f>
        <v/>
      </c>
      <c r="O1066" s="7"/>
      <c r="P1066" s="7">
        <f t="array" ref="P1066">iferror(xlookup(C1066,'Product Families'!A:A,'Product Families'!S:S),"")</f>
        <v>0</v>
      </c>
    </row>
    <row r="1067" ht="14.25" customHeight="1">
      <c r="A1067" s="122" t="s">
        <v>2874</v>
      </c>
      <c r="B1067" s="270" t="s">
        <v>2875</v>
      </c>
      <c r="C1067" s="122" t="s">
        <v>376</v>
      </c>
      <c r="D1067" s="7">
        <f t="array" ref="D1067">IFERROR(XLOOKUP($C1067,'Product Families'!$A:$A,'Product Families'!$D:$D),"")</f>
        <v>28</v>
      </c>
      <c r="E1067" s="7">
        <f t="array" ref="E1067">IFERROR(XLOOKUP($C1067,'Product Families'!$A:$A,'Product Families'!$E:$E),"")</f>
        <v>29</v>
      </c>
      <c r="F1067" s="7">
        <f t="array" ref="F1067">IFERROR(XLOOKUP($C1067,'Product Families'!$A:$A,'Product Families'!$F:$F),"")</f>
        <v>31</v>
      </c>
      <c r="G1067" s="7">
        <f t="array" ref="G1067">IFERROR(XLOOKUP($C1067,'Product Families'!$A:$A,'Product Families'!$G:$G),"")</f>
        <v>34</v>
      </c>
      <c r="J1067" s="7" t="str">
        <f>IFERROR(ROUND(AVERAGEIF('Week 1 - Making'!$B:$B,'Product List'!$A1067,'Week 1 - Making'!$P:$P),0),"")</f>
        <v/>
      </c>
      <c r="K1067" s="7" t="str">
        <f>IFERROR(ROUND(AVERAGEIF('Week 2 - Making'!$B:$B,'Product List'!$A1067,'Week 2 - Making'!$P:$P),0),"")</f>
        <v/>
      </c>
      <c r="L1067" s="263" t="str">
        <f>IFERROR(ROUND(AVERAGEIF('Week 3 - Making'!$B:$B,'Product List'!$A1067,'Week 3 - Making'!$P:$P),0),"")</f>
        <v/>
      </c>
      <c r="M1067" s="7" t="str">
        <f>IFERROR(ROUND(AVERAGEIF('Week 4 - Making'!$B:$B,'Product List'!$A1067,'Week 4 - Making'!$P:$P),0),"")</f>
        <v/>
      </c>
      <c r="N1067" s="7" t="str">
        <f>IFERROR(ROUND(AVERAGEIF('Week 5 - Making'!$B:$B,'Product List'!$A1067,'Week 5 - Making'!$P:$P),0),"")</f>
        <v/>
      </c>
      <c r="O1067" s="7"/>
      <c r="P1067" s="7">
        <f t="array" ref="P1067">iferror(xlookup(C1067,'Product Families'!A:A,'Product Families'!S:S),"")</f>
        <v>0</v>
      </c>
    </row>
    <row r="1068" ht="14.25" customHeight="1">
      <c r="A1068" s="122" t="s">
        <v>2876</v>
      </c>
      <c r="B1068" s="270" t="s">
        <v>2877</v>
      </c>
      <c r="C1068" s="122" t="s">
        <v>376</v>
      </c>
      <c r="D1068" s="7">
        <f t="array" ref="D1068">IFERROR(XLOOKUP($C1068,'Product Families'!$A:$A,'Product Families'!$D:$D),"")</f>
        <v>28</v>
      </c>
      <c r="E1068" s="7">
        <f t="array" ref="E1068">IFERROR(XLOOKUP($C1068,'Product Families'!$A:$A,'Product Families'!$E:$E),"")</f>
        <v>29</v>
      </c>
      <c r="F1068" s="7">
        <f t="array" ref="F1068">IFERROR(XLOOKUP($C1068,'Product Families'!$A:$A,'Product Families'!$F:$F),"")</f>
        <v>31</v>
      </c>
      <c r="G1068" s="7">
        <f t="array" ref="G1068">IFERROR(XLOOKUP($C1068,'Product Families'!$A:$A,'Product Families'!$G:$G),"")</f>
        <v>34</v>
      </c>
      <c r="J1068" s="7" t="str">
        <f>IFERROR(ROUND(AVERAGEIF('Week 1 - Making'!$B:$B,'Product List'!$A1068,'Week 1 - Making'!$P:$P),0),"")</f>
        <v/>
      </c>
      <c r="K1068" s="7" t="str">
        <f>IFERROR(ROUND(AVERAGEIF('Week 2 - Making'!$B:$B,'Product List'!$A1068,'Week 2 - Making'!$P:$P),0),"")</f>
        <v/>
      </c>
      <c r="L1068" s="263" t="str">
        <f>IFERROR(ROUND(AVERAGEIF('Week 3 - Making'!$B:$B,'Product List'!$A1068,'Week 3 - Making'!$P:$P),0),"")</f>
        <v/>
      </c>
      <c r="M1068" s="7" t="str">
        <f>IFERROR(ROUND(AVERAGEIF('Week 4 - Making'!$B:$B,'Product List'!$A1068,'Week 4 - Making'!$P:$P),0),"")</f>
        <v/>
      </c>
      <c r="N1068" s="7" t="str">
        <f>IFERROR(ROUND(AVERAGEIF('Week 5 - Making'!$B:$B,'Product List'!$A1068,'Week 5 - Making'!$P:$P),0),"")</f>
        <v/>
      </c>
      <c r="O1068" s="7"/>
      <c r="P1068" s="7">
        <f t="array" ref="P1068">iferror(xlookup(C1068,'Product Families'!A:A,'Product Families'!S:S),"")</f>
        <v>0</v>
      </c>
    </row>
    <row r="1069" ht="14.25" customHeight="1">
      <c r="A1069" s="122" t="s">
        <v>2878</v>
      </c>
      <c r="B1069" s="270" t="s">
        <v>2879</v>
      </c>
      <c r="C1069" s="122" t="s">
        <v>376</v>
      </c>
      <c r="D1069" s="7">
        <f t="array" ref="D1069">IFERROR(XLOOKUP($C1069,'Product Families'!$A:$A,'Product Families'!$D:$D),"")</f>
        <v>28</v>
      </c>
      <c r="E1069" s="7">
        <f t="array" ref="E1069">IFERROR(XLOOKUP($C1069,'Product Families'!$A:$A,'Product Families'!$E:$E),"")</f>
        <v>29</v>
      </c>
      <c r="F1069" s="7">
        <f t="array" ref="F1069">IFERROR(XLOOKUP($C1069,'Product Families'!$A:$A,'Product Families'!$F:$F),"")</f>
        <v>31</v>
      </c>
      <c r="G1069" s="7">
        <f t="array" ref="G1069">IFERROR(XLOOKUP($C1069,'Product Families'!$A:$A,'Product Families'!$G:$G),"")</f>
        <v>34</v>
      </c>
      <c r="J1069" s="7" t="str">
        <f>IFERROR(ROUND(AVERAGEIF('Week 1 - Making'!$B:$B,'Product List'!$A1069,'Week 1 - Making'!$P:$P),0),"")</f>
        <v/>
      </c>
      <c r="K1069" s="7" t="str">
        <f>IFERROR(ROUND(AVERAGEIF('Week 2 - Making'!$B:$B,'Product List'!$A1069,'Week 2 - Making'!$P:$P),0),"")</f>
        <v/>
      </c>
      <c r="L1069" s="263" t="str">
        <f>IFERROR(ROUND(AVERAGEIF('Week 3 - Making'!$B:$B,'Product List'!$A1069,'Week 3 - Making'!$P:$P),0),"")</f>
        <v/>
      </c>
      <c r="M1069" s="7" t="str">
        <f>IFERROR(ROUND(AVERAGEIF('Week 4 - Making'!$B:$B,'Product List'!$A1069,'Week 4 - Making'!$P:$P),0),"")</f>
        <v/>
      </c>
      <c r="N1069" s="7" t="str">
        <f>IFERROR(ROUND(AVERAGEIF('Week 5 - Making'!$B:$B,'Product List'!$A1069,'Week 5 - Making'!$P:$P),0),"")</f>
        <v/>
      </c>
      <c r="O1069" s="7"/>
      <c r="P1069" s="7">
        <f t="array" ref="P1069">iferror(xlookup(C1069,'Product Families'!A:A,'Product Families'!S:S),"")</f>
        <v>0</v>
      </c>
    </row>
    <row r="1070" ht="14.25" customHeight="1">
      <c r="A1070" s="122" t="s">
        <v>2880</v>
      </c>
      <c r="B1070" s="270" t="s">
        <v>2881</v>
      </c>
      <c r="C1070" s="122" t="s">
        <v>378</v>
      </c>
      <c r="D1070" s="7">
        <f t="array" ref="D1070">IFERROR(XLOOKUP($C1070,'Product Families'!$A:$A,'Product Families'!$D:$D),"")</f>
        <v>8</v>
      </c>
      <c r="E1070" s="7">
        <f t="array" ref="E1070">IFERROR(XLOOKUP($C1070,'Product Families'!$A:$A,'Product Families'!$E:$E),"")</f>
        <v>9</v>
      </c>
      <c r="F1070" s="7">
        <f t="array" ref="F1070">IFERROR(XLOOKUP($C1070,'Product Families'!$A:$A,'Product Families'!$F:$F),"")</f>
        <v>10</v>
      </c>
      <c r="G1070" s="7">
        <f t="array" ref="G1070">IFERROR(XLOOKUP($C1070,'Product Families'!$A:$A,'Product Families'!$G:$G),"")</f>
        <v>11</v>
      </c>
      <c r="J1070" s="7" t="str">
        <f>IFERROR(ROUND(AVERAGEIF('Week 1 - Making'!$B:$B,'Product List'!$A1070,'Week 1 - Making'!$P:$P),0),"")</f>
        <v/>
      </c>
      <c r="K1070" s="7" t="str">
        <f>IFERROR(ROUND(AVERAGEIF('Week 2 - Making'!$B:$B,'Product List'!$A1070,'Week 2 - Making'!$P:$P),0),"")</f>
        <v/>
      </c>
      <c r="L1070" s="263" t="str">
        <f>IFERROR(ROUND(AVERAGEIF('Week 3 - Making'!$B:$B,'Product List'!$A1070,'Week 3 - Making'!$P:$P),0),"")</f>
        <v/>
      </c>
      <c r="M1070" s="7" t="str">
        <f>IFERROR(ROUND(AVERAGEIF('Week 4 - Making'!$B:$B,'Product List'!$A1070,'Week 4 - Making'!$P:$P),0),"")</f>
        <v/>
      </c>
      <c r="N1070" s="7" t="str">
        <f>IFERROR(ROUND(AVERAGEIF('Week 5 - Making'!$B:$B,'Product List'!$A1070,'Week 5 - Making'!$P:$P),0),"")</f>
        <v/>
      </c>
      <c r="O1070" s="7"/>
      <c r="P1070" s="7">
        <f t="array" ref="P1070">iferror(xlookup(C1070,'Product Families'!A:A,'Product Families'!S:S),"")</f>
        <v>0</v>
      </c>
    </row>
    <row r="1071" ht="14.25" customHeight="1">
      <c r="A1071" s="122" t="s">
        <v>2882</v>
      </c>
      <c r="B1071" s="270" t="s">
        <v>2883</v>
      </c>
      <c r="C1071" s="122" t="s">
        <v>378</v>
      </c>
      <c r="D1071" s="7">
        <f t="array" ref="D1071">IFERROR(XLOOKUP($C1071,'Product Families'!$A:$A,'Product Families'!$D:$D),"")</f>
        <v>8</v>
      </c>
      <c r="E1071" s="7">
        <f t="array" ref="E1071">IFERROR(XLOOKUP($C1071,'Product Families'!$A:$A,'Product Families'!$E:$E),"")</f>
        <v>9</v>
      </c>
      <c r="F1071" s="7">
        <f t="array" ref="F1071">IFERROR(XLOOKUP($C1071,'Product Families'!$A:$A,'Product Families'!$F:$F),"")</f>
        <v>10</v>
      </c>
      <c r="G1071" s="7">
        <f t="array" ref="G1071">IFERROR(XLOOKUP($C1071,'Product Families'!$A:$A,'Product Families'!$G:$G),"")</f>
        <v>11</v>
      </c>
      <c r="J1071" s="7" t="str">
        <f>IFERROR(ROUND(AVERAGEIF('Week 1 - Making'!$B:$B,'Product List'!$A1071,'Week 1 - Making'!$P:$P),0),"")</f>
        <v/>
      </c>
      <c r="K1071" s="7" t="str">
        <f>IFERROR(ROUND(AVERAGEIF('Week 2 - Making'!$B:$B,'Product List'!$A1071,'Week 2 - Making'!$P:$P),0),"")</f>
        <v/>
      </c>
      <c r="L1071" s="263" t="str">
        <f>IFERROR(ROUND(AVERAGEIF('Week 3 - Making'!$B:$B,'Product List'!$A1071,'Week 3 - Making'!$P:$P),0),"")</f>
        <v/>
      </c>
      <c r="M1071" s="7" t="str">
        <f>IFERROR(ROUND(AVERAGEIF('Week 4 - Making'!$B:$B,'Product List'!$A1071,'Week 4 - Making'!$P:$P),0),"")</f>
        <v/>
      </c>
      <c r="N1071" s="7" t="str">
        <f>IFERROR(ROUND(AVERAGEIF('Week 5 - Making'!$B:$B,'Product List'!$A1071,'Week 5 - Making'!$P:$P),0),"")</f>
        <v/>
      </c>
      <c r="O1071" s="7"/>
      <c r="P1071" s="7">
        <f t="array" ref="P1071">iferror(xlookup(C1071,'Product Families'!A:A,'Product Families'!S:S),"")</f>
        <v>0</v>
      </c>
    </row>
    <row r="1072" ht="14.25" customHeight="1">
      <c r="A1072" s="122" t="s">
        <v>2884</v>
      </c>
      <c r="B1072" s="270" t="s">
        <v>2885</v>
      </c>
      <c r="C1072" s="122" t="s">
        <v>378</v>
      </c>
      <c r="D1072" s="7">
        <f t="array" ref="D1072">IFERROR(XLOOKUP($C1072,'Product Families'!$A:$A,'Product Families'!$D:$D),"")</f>
        <v>8</v>
      </c>
      <c r="E1072" s="7">
        <f t="array" ref="E1072">IFERROR(XLOOKUP($C1072,'Product Families'!$A:$A,'Product Families'!$E:$E),"")</f>
        <v>9</v>
      </c>
      <c r="F1072" s="7">
        <f t="array" ref="F1072">IFERROR(XLOOKUP($C1072,'Product Families'!$A:$A,'Product Families'!$F:$F),"")</f>
        <v>10</v>
      </c>
      <c r="G1072" s="7">
        <f t="array" ref="G1072">IFERROR(XLOOKUP($C1072,'Product Families'!$A:$A,'Product Families'!$G:$G),"")</f>
        <v>11</v>
      </c>
      <c r="J1072" s="7" t="str">
        <f>IFERROR(ROUND(AVERAGEIF('Week 1 - Making'!$B:$B,'Product List'!$A1072,'Week 1 - Making'!$P:$P),0),"")</f>
        <v/>
      </c>
      <c r="K1072" s="7" t="str">
        <f>IFERROR(ROUND(AVERAGEIF('Week 2 - Making'!$B:$B,'Product List'!$A1072,'Week 2 - Making'!$P:$P),0),"")</f>
        <v/>
      </c>
      <c r="L1072" s="263" t="str">
        <f>IFERROR(ROUND(AVERAGEIF('Week 3 - Making'!$B:$B,'Product List'!$A1072,'Week 3 - Making'!$P:$P),0),"")</f>
        <v/>
      </c>
      <c r="M1072" s="7" t="str">
        <f>IFERROR(ROUND(AVERAGEIF('Week 4 - Making'!$B:$B,'Product List'!$A1072,'Week 4 - Making'!$P:$P),0),"")</f>
        <v/>
      </c>
      <c r="N1072" s="7" t="str">
        <f>IFERROR(ROUND(AVERAGEIF('Week 5 - Making'!$B:$B,'Product List'!$A1072,'Week 5 - Making'!$P:$P),0),"")</f>
        <v/>
      </c>
      <c r="O1072" s="7"/>
      <c r="P1072" s="7">
        <f t="array" ref="P1072">iferror(xlookup(C1072,'Product Families'!A:A,'Product Families'!S:S),"")</f>
        <v>0</v>
      </c>
    </row>
    <row r="1073" ht="14.25" customHeight="1">
      <c r="A1073" s="122" t="s">
        <v>2886</v>
      </c>
      <c r="B1073" s="270" t="s">
        <v>2887</v>
      </c>
      <c r="C1073" s="122" t="s">
        <v>378</v>
      </c>
      <c r="D1073" s="7">
        <f t="array" ref="D1073">IFERROR(XLOOKUP($C1073,'Product Families'!$A:$A,'Product Families'!$D:$D),"")</f>
        <v>8</v>
      </c>
      <c r="E1073" s="7">
        <f t="array" ref="E1073">IFERROR(XLOOKUP($C1073,'Product Families'!$A:$A,'Product Families'!$E:$E),"")</f>
        <v>9</v>
      </c>
      <c r="F1073" s="7">
        <f t="array" ref="F1073">IFERROR(XLOOKUP($C1073,'Product Families'!$A:$A,'Product Families'!$F:$F),"")</f>
        <v>10</v>
      </c>
      <c r="G1073" s="7">
        <f t="array" ref="G1073">IFERROR(XLOOKUP($C1073,'Product Families'!$A:$A,'Product Families'!$G:$G),"")</f>
        <v>11</v>
      </c>
      <c r="J1073" s="7" t="str">
        <f>IFERROR(ROUND(AVERAGEIF('Week 1 - Making'!$B:$B,'Product List'!$A1073,'Week 1 - Making'!$P:$P),0),"")</f>
        <v/>
      </c>
      <c r="K1073" s="7" t="str">
        <f>IFERROR(ROUND(AVERAGEIF('Week 2 - Making'!$B:$B,'Product List'!$A1073,'Week 2 - Making'!$P:$P),0),"")</f>
        <v/>
      </c>
      <c r="L1073" s="263" t="str">
        <f>IFERROR(ROUND(AVERAGEIF('Week 3 - Making'!$B:$B,'Product List'!$A1073,'Week 3 - Making'!$P:$P),0),"")</f>
        <v/>
      </c>
      <c r="M1073" s="7" t="str">
        <f>IFERROR(ROUND(AVERAGEIF('Week 4 - Making'!$B:$B,'Product List'!$A1073,'Week 4 - Making'!$P:$P),0),"")</f>
        <v/>
      </c>
      <c r="N1073" s="7" t="str">
        <f>IFERROR(ROUND(AVERAGEIF('Week 5 - Making'!$B:$B,'Product List'!$A1073,'Week 5 - Making'!$P:$P),0),"")</f>
        <v/>
      </c>
      <c r="O1073" s="7"/>
      <c r="P1073" s="7">
        <f t="array" ref="P1073">iferror(xlookup(C1073,'Product Families'!A:A,'Product Families'!S:S),"")</f>
        <v>0</v>
      </c>
    </row>
    <row r="1074" ht="14.25" customHeight="1">
      <c r="A1074" s="122" t="s">
        <v>2888</v>
      </c>
      <c r="B1074" s="270" t="s">
        <v>2889</v>
      </c>
      <c r="C1074" s="122" t="s">
        <v>378</v>
      </c>
      <c r="D1074" s="7">
        <f t="array" ref="D1074">IFERROR(XLOOKUP($C1074,'Product Families'!$A:$A,'Product Families'!$D:$D),"")</f>
        <v>8</v>
      </c>
      <c r="E1074" s="7">
        <f t="array" ref="E1074">IFERROR(XLOOKUP($C1074,'Product Families'!$A:$A,'Product Families'!$E:$E),"")</f>
        <v>9</v>
      </c>
      <c r="F1074" s="7">
        <f t="array" ref="F1074">IFERROR(XLOOKUP($C1074,'Product Families'!$A:$A,'Product Families'!$F:$F),"")</f>
        <v>10</v>
      </c>
      <c r="G1074" s="7">
        <f t="array" ref="G1074">IFERROR(XLOOKUP($C1074,'Product Families'!$A:$A,'Product Families'!$G:$G),"")</f>
        <v>11</v>
      </c>
      <c r="J1074" s="7" t="str">
        <f>IFERROR(ROUND(AVERAGEIF('Week 1 - Making'!$B:$B,'Product List'!$A1074,'Week 1 - Making'!$P:$P),0),"")</f>
        <v/>
      </c>
      <c r="K1074" s="7" t="str">
        <f>IFERROR(ROUND(AVERAGEIF('Week 2 - Making'!$B:$B,'Product List'!$A1074,'Week 2 - Making'!$P:$P),0),"")</f>
        <v/>
      </c>
      <c r="L1074" s="263" t="str">
        <f>IFERROR(ROUND(AVERAGEIF('Week 3 - Making'!$B:$B,'Product List'!$A1074,'Week 3 - Making'!$P:$P),0),"")</f>
        <v/>
      </c>
      <c r="M1074" s="7" t="str">
        <f>IFERROR(ROUND(AVERAGEIF('Week 4 - Making'!$B:$B,'Product List'!$A1074,'Week 4 - Making'!$P:$P),0),"")</f>
        <v/>
      </c>
      <c r="N1074" s="7" t="str">
        <f>IFERROR(ROUND(AVERAGEIF('Week 5 - Making'!$B:$B,'Product List'!$A1074,'Week 5 - Making'!$P:$P),0),"")</f>
        <v/>
      </c>
      <c r="O1074" s="7"/>
      <c r="P1074" s="7">
        <f t="array" ref="P1074">iferror(xlookup(C1074,'Product Families'!A:A,'Product Families'!S:S),"")</f>
        <v>0</v>
      </c>
    </row>
    <row r="1075" ht="14.25" customHeight="1">
      <c r="A1075" s="122" t="s">
        <v>2890</v>
      </c>
      <c r="B1075" s="270" t="s">
        <v>2891</v>
      </c>
      <c r="C1075" s="122" t="s">
        <v>378</v>
      </c>
      <c r="D1075" s="7">
        <f t="array" ref="D1075">IFERROR(XLOOKUP($C1075,'Product Families'!$A:$A,'Product Families'!$D:$D),"")</f>
        <v>8</v>
      </c>
      <c r="E1075" s="7">
        <f t="array" ref="E1075">IFERROR(XLOOKUP($C1075,'Product Families'!$A:$A,'Product Families'!$E:$E),"")</f>
        <v>9</v>
      </c>
      <c r="F1075" s="7">
        <f t="array" ref="F1075">IFERROR(XLOOKUP($C1075,'Product Families'!$A:$A,'Product Families'!$F:$F),"")</f>
        <v>10</v>
      </c>
      <c r="G1075" s="7">
        <f t="array" ref="G1075">IFERROR(XLOOKUP($C1075,'Product Families'!$A:$A,'Product Families'!$G:$G),"")</f>
        <v>11</v>
      </c>
      <c r="J1075" s="7" t="str">
        <f>IFERROR(ROUND(AVERAGEIF('Week 1 - Making'!$B:$B,'Product List'!$A1075,'Week 1 - Making'!$P:$P),0),"")</f>
        <v/>
      </c>
      <c r="K1075" s="7" t="str">
        <f>IFERROR(ROUND(AVERAGEIF('Week 2 - Making'!$B:$B,'Product List'!$A1075,'Week 2 - Making'!$P:$P),0),"")</f>
        <v/>
      </c>
      <c r="L1075" s="263" t="str">
        <f>IFERROR(ROUND(AVERAGEIF('Week 3 - Making'!$B:$B,'Product List'!$A1075,'Week 3 - Making'!$P:$P),0),"")</f>
        <v/>
      </c>
      <c r="M1075" s="7" t="str">
        <f>IFERROR(ROUND(AVERAGEIF('Week 4 - Making'!$B:$B,'Product List'!$A1075,'Week 4 - Making'!$P:$P),0),"")</f>
        <v/>
      </c>
      <c r="N1075" s="7" t="str">
        <f>IFERROR(ROUND(AVERAGEIF('Week 5 - Making'!$B:$B,'Product List'!$A1075,'Week 5 - Making'!$P:$P),0),"")</f>
        <v/>
      </c>
      <c r="O1075" s="7"/>
      <c r="P1075" s="7">
        <f t="array" ref="P1075">iferror(xlookup(C1075,'Product Families'!A:A,'Product Families'!S:S),"")</f>
        <v>0</v>
      </c>
    </row>
    <row r="1076" ht="14.25" customHeight="1">
      <c r="A1076" s="122" t="s">
        <v>2892</v>
      </c>
      <c r="B1076" s="270" t="s">
        <v>2893</v>
      </c>
      <c r="C1076" s="122" t="s">
        <v>378</v>
      </c>
      <c r="D1076" s="7">
        <f t="array" ref="D1076">IFERROR(XLOOKUP($C1076,'Product Families'!$A:$A,'Product Families'!$D:$D),"")</f>
        <v>8</v>
      </c>
      <c r="E1076" s="7">
        <f t="array" ref="E1076">IFERROR(XLOOKUP($C1076,'Product Families'!$A:$A,'Product Families'!$E:$E),"")</f>
        <v>9</v>
      </c>
      <c r="F1076" s="7">
        <f t="array" ref="F1076">IFERROR(XLOOKUP($C1076,'Product Families'!$A:$A,'Product Families'!$F:$F),"")</f>
        <v>10</v>
      </c>
      <c r="G1076" s="7">
        <f t="array" ref="G1076">IFERROR(XLOOKUP($C1076,'Product Families'!$A:$A,'Product Families'!$G:$G),"")</f>
        <v>11</v>
      </c>
      <c r="J1076" s="7" t="str">
        <f>IFERROR(ROUND(AVERAGEIF('Week 1 - Making'!$B:$B,'Product List'!$A1076,'Week 1 - Making'!$P:$P),0),"")</f>
        <v/>
      </c>
      <c r="K1076" s="7" t="str">
        <f>IFERROR(ROUND(AVERAGEIF('Week 2 - Making'!$B:$B,'Product List'!$A1076,'Week 2 - Making'!$P:$P),0),"")</f>
        <v/>
      </c>
      <c r="L1076" s="263" t="str">
        <f>IFERROR(ROUND(AVERAGEIF('Week 3 - Making'!$B:$B,'Product List'!$A1076,'Week 3 - Making'!$P:$P),0),"")</f>
        <v/>
      </c>
      <c r="M1076" s="7" t="str">
        <f>IFERROR(ROUND(AVERAGEIF('Week 4 - Making'!$B:$B,'Product List'!$A1076,'Week 4 - Making'!$P:$P),0),"")</f>
        <v/>
      </c>
      <c r="N1076" s="7" t="str">
        <f>IFERROR(ROUND(AVERAGEIF('Week 5 - Making'!$B:$B,'Product List'!$A1076,'Week 5 - Making'!$P:$P),0),"")</f>
        <v/>
      </c>
      <c r="O1076" s="7"/>
      <c r="P1076" s="7">
        <f t="array" ref="P1076">iferror(xlookup(C1076,'Product Families'!A:A,'Product Families'!S:S),"")</f>
        <v>0</v>
      </c>
    </row>
    <row r="1077" ht="14.25" customHeight="1">
      <c r="A1077" s="122" t="s">
        <v>2894</v>
      </c>
      <c r="B1077" s="270" t="s">
        <v>2895</v>
      </c>
      <c r="C1077" s="122" t="s">
        <v>378</v>
      </c>
      <c r="D1077" s="7">
        <f t="array" ref="D1077">IFERROR(XLOOKUP($C1077,'Product Families'!$A:$A,'Product Families'!$D:$D),"")</f>
        <v>8</v>
      </c>
      <c r="E1077" s="7">
        <f t="array" ref="E1077">IFERROR(XLOOKUP($C1077,'Product Families'!$A:$A,'Product Families'!$E:$E),"")</f>
        <v>9</v>
      </c>
      <c r="F1077" s="7">
        <f t="array" ref="F1077">IFERROR(XLOOKUP($C1077,'Product Families'!$A:$A,'Product Families'!$F:$F),"")</f>
        <v>10</v>
      </c>
      <c r="G1077" s="7">
        <f t="array" ref="G1077">IFERROR(XLOOKUP($C1077,'Product Families'!$A:$A,'Product Families'!$G:$G),"")</f>
        <v>11</v>
      </c>
      <c r="J1077" s="7" t="str">
        <f>IFERROR(ROUND(AVERAGEIF('Week 1 - Making'!$B:$B,'Product List'!$A1077,'Week 1 - Making'!$P:$P),0),"")</f>
        <v/>
      </c>
      <c r="K1077" s="7" t="str">
        <f>IFERROR(ROUND(AVERAGEIF('Week 2 - Making'!$B:$B,'Product List'!$A1077,'Week 2 - Making'!$P:$P),0),"")</f>
        <v/>
      </c>
      <c r="L1077" s="263" t="str">
        <f>IFERROR(ROUND(AVERAGEIF('Week 3 - Making'!$B:$B,'Product List'!$A1077,'Week 3 - Making'!$P:$P),0),"")</f>
        <v/>
      </c>
      <c r="M1077" s="7" t="str">
        <f>IFERROR(ROUND(AVERAGEIF('Week 4 - Making'!$B:$B,'Product List'!$A1077,'Week 4 - Making'!$P:$P),0),"")</f>
        <v/>
      </c>
      <c r="N1077" s="7" t="str">
        <f>IFERROR(ROUND(AVERAGEIF('Week 5 - Making'!$B:$B,'Product List'!$A1077,'Week 5 - Making'!$P:$P),0),"")</f>
        <v/>
      </c>
      <c r="O1077" s="7"/>
      <c r="P1077" s="7">
        <f t="array" ref="P1077">iferror(xlookup(C1077,'Product Families'!A:A,'Product Families'!S:S),"")</f>
        <v>0</v>
      </c>
    </row>
    <row r="1078" ht="14.25" customHeight="1">
      <c r="A1078" s="122" t="s">
        <v>2896</v>
      </c>
      <c r="B1078" s="270" t="s">
        <v>2897</v>
      </c>
      <c r="C1078" s="122" t="s">
        <v>378</v>
      </c>
      <c r="D1078" s="7">
        <f t="array" ref="D1078">IFERROR(XLOOKUP($C1078,'Product Families'!$A:$A,'Product Families'!$D:$D),"")</f>
        <v>8</v>
      </c>
      <c r="E1078" s="7">
        <f t="array" ref="E1078">IFERROR(XLOOKUP($C1078,'Product Families'!$A:$A,'Product Families'!$E:$E),"")</f>
        <v>9</v>
      </c>
      <c r="F1078" s="7">
        <f t="array" ref="F1078">IFERROR(XLOOKUP($C1078,'Product Families'!$A:$A,'Product Families'!$F:$F),"")</f>
        <v>10</v>
      </c>
      <c r="G1078" s="7">
        <f t="array" ref="G1078">IFERROR(XLOOKUP($C1078,'Product Families'!$A:$A,'Product Families'!$G:$G),"")</f>
        <v>11</v>
      </c>
      <c r="J1078" s="7" t="str">
        <f>IFERROR(ROUND(AVERAGEIF('Week 1 - Making'!$B:$B,'Product List'!$A1078,'Week 1 - Making'!$P:$P),0),"")</f>
        <v/>
      </c>
      <c r="K1078" s="7" t="str">
        <f>IFERROR(ROUND(AVERAGEIF('Week 2 - Making'!$B:$B,'Product List'!$A1078,'Week 2 - Making'!$P:$P),0),"")</f>
        <v/>
      </c>
      <c r="L1078" s="263" t="str">
        <f>IFERROR(ROUND(AVERAGEIF('Week 3 - Making'!$B:$B,'Product List'!$A1078,'Week 3 - Making'!$P:$P),0),"")</f>
        <v/>
      </c>
      <c r="M1078" s="7" t="str">
        <f>IFERROR(ROUND(AVERAGEIF('Week 4 - Making'!$B:$B,'Product List'!$A1078,'Week 4 - Making'!$P:$P),0),"")</f>
        <v/>
      </c>
      <c r="N1078" s="7" t="str">
        <f>IFERROR(ROUND(AVERAGEIF('Week 5 - Making'!$B:$B,'Product List'!$A1078,'Week 5 - Making'!$P:$P),0),"")</f>
        <v/>
      </c>
      <c r="O1078" s="7"/>
      <c r="P1078" s="7">
        <f t="array" ref="P1078">iferror(xlookup(C1078,'Product Families'!A:A,'Product Families'!S:S),"")</f>
        <v>0</v>
      </c>
    </row>
    <row r="1079" ht="14.25" customHeight="1">
      <c r="A1079" s="122" t="s">
        <v>2898</v>
      </c>
      <c r="B1079" s="270" t="s">
        <v>2899</v>
      </c>
      <c r="C1079" s="122" t="s">
        <v>378</v>
      </c>
      <c r="D1079" s="7">
        <f t="array" ref="D1079">IFERROR(XLOOKUP($C1079,'Product Families'!$A:$A,'Product Families'!$D:$D),"")</f>
        <v>8</v>
      </c>
      <c r="E1079" s="7">
        <f t="array" ref="E1079">IFERROR(XLOOKUP($C1079,'Product Families'!$A:$A,'Product Families'!$E:$E),"")</f>
        <v>9</v>
      </c>
      <c r="F1079" s="7">
        <f t="array" ref="F1079">IFERROR(XLOOKUP($C1079,'Product Families'!$A:$A,'Product Families'!$F:$F),"")</f>
        <v>10</v>
      </c>
      <c r="G1079" s="7">
        <f t="array" ref="G1079">IFERROR(XLOOKUP($C1079,'Product Families'!$A:$A,'Product Families'!$G:$G),"")</f>
        <v>11</v>
      </c>
      <c r="J1079" s="7" t="str">
        <f>IFERROR(ROUND(AVERAGEIF('Week 1 - Making'!$B:$B,'Product List'!$A1079,'Week 1 - Making'!$P:$P),0),"")</f>
        <v/>
      </c>
      <c r="K1079" s="7" t="str">
        <f>IFERROR(ROUND(AVERAGEIF('Week 2 - Making'!$B:$B,'Product List'!$A1079,'Week 2 - Making'!$P:$P),0),"")</f>
        <v/>
      </c>
      <c r="L1079" s="263" t="str">
        <f>IFERROR(ROUND(AVERAGEIF('Week 3 - Making'!$B:$B,'Product List'!$A1079,'Week 3 - Making'!$P:$P),0),"")</f>
        <v/>
      </c>
      <c r="M1079" s="7" t="str">
        <f>IFERROR(ROUND(AVERAGEIF('Week 4 - Making'!$B:$B,'Product List'!$A1079,'Week 4 - Making'!$P:$P),0),"")</f>
        <v/>
      </c>
      <c r="N1079" s="7" t="str">
        <f>IFERROR(ROUND(AVERAGEIF('Week 5 - Making'!$B:$B,'Product List'!$A1079,'Week 5 - Making'!$P:$P),0),"")</f>
        <v/>
      </c>
      <c r="O1079" s="7"/>
      <c r="P1079" s="7">
        <f t="array" ref="P1079">iferror(xlookup(C1079,'Product Families'!A:A,'Product Families'!S:S),"")</f>
        <v>0</v>
      </c>
    </row>
    <row r="1080" ht="14.25" customHeight="1">
      <c r="A1080" s="122" t="s">
        <v>2900</v>
      </c>
      <c r="B1080" s="270" t="s">
        <v>2901</v>
      </c>
      <c r="C1080" s="122" t="s">
        <v>378</v>
      </c>
      <c r="D1080" s="7">
        <f t="array" ref="D1080">IFERROR(XLOOKUP($C1080,'Product Families'!$A:$A,'Product Families'!$D:$D),"")</f>
        <v>8</v>
      </c>
      <c r="E1080" s="7">
        <f t="array" ref="E1080">IFERROR(XLOOKUP($C1080,'Product Families'!$A:$A,'Product Families'!$E:$E),"")</f>
        <v>9</v>
      </c>
      <c r="F1080" s="7">
        <f t="array" ref="F1080">IFERROR(XLOOKUP($C1080,'Product Families'!$A:$A,'Product Families'!$F:$F),"")</f>
        <v>10</v>
      </c>
      <c r="G1080" s="7">
        <f t="array" ref="G1080">IFERROR(XLOOKUP($C1080,'Product Families'!$A:$A,'Product Families'!$G:$G),"")</f>
        <v>11</v>
      </c>
      <c r="J1080" s="7" t="str">
        <f>IFERROR(ROUND(AVERAGEIF('Week 1 - Making'!$B:$B,'Product List'!$A1080,'Week 1 - Making'!$P:$P),0),"")</f>
        <v/>
      </c>
      <c r="K1080" s="7" t="str">
        <f>IFERROR(ROUND(AVERAGEIF('Week 2 - Making'!$B:$B,'Product List'!$A1080,'Week 2 - Making'!$P:$P),0),"")</f>
        <v/>
      </c>
      <c r="L1080" s="263" t="str">
        <f>IFERROR(ROUND(AVERAGEIF('Week 3 - Making'!$B:$B,'Product List'!$A1080,'Week 3 - Making'!$P:$P),0),"")</f>
        <v/>
      </c>
      <c r="M1080" s="7" t="str">
        <f>IFERROR(ROUND(AVERAGEIF('Week 4 - Making'!$B:$B,'Product List'!$A1080,'Week 4 - Making'!$P:$P),0),"")</f>
        <v/>
      </c>
      <c r="N1080" s="7" t="str">
        <f>IFERROR(ROUND(AVERAGEIF('Week 5 - Making'!$B:$B,'Product List'!$A1080,'Week 5 - Making'!$P:$P),0),"")</f>
        <v/>
      </c>
      <c r="O1080" s="7"/>
      <c r="P1080" s="7">
        <f t="array" ref="P1080">iferror(xlookup(C1080,'Product Families'!A:A,'Product Families'!S:S),"")</f>
        <v>0</v>
      </c>
    </row>
    <row r="1081" ht="14.25" customHeight="1">
      <c r="A1081" s="122" t="s">
        <v>2902</v>
      </c>
      <c r="B1081" s="270" t="s">
        <v>2903</v>
      </c>
      <c r="C1081" s="122" t="s">
        <v>378</v>
      </c>
      <c r="D1081" s="7">
        <f t="array" ref="D1081">IFERROR(XLOOKUP($C1081,'Product Families'!$A:$A,'Product Families'!$D:$D),"")</f>
        <v>8</v>
      </c>
      <c r="E1081" s="7">
        <f t="array" ref="E1081">IFERROR(XLOOKUP($C1081,'Product Families'!$A:$A,'Product Families'!$E:$E),"")</f>
        <v>9</v>
      </c>
      <c r="F1081" s="7">
        <f t="array" ref="F1081">IFERROR(XLOOKUP($C1081,'Product Families'!$A:$A,'Product Families'!$F:$F),"")</f>
        <v>10</v>
      </c>
      <c r="G1081" s="7">
        <f t="array" ref="G1081">IFERROR(XLOOKUP($C1081,'Product Families'!$A:$A,'Product Families'!$G:$G),"")</f>
        <v>11</v>
      </c>
      <c r="J1081" s="7" t="str">
        <f>IFERROR(ROUND(AVERAGEIF('Week 1 - Making'!$B:$B,'Product List'!$A1081,'Week 1 - Making'!$P:$P),0),"")</f>
        <v/>
      </c>
      <c r="K1081" s="7" t="str">
        <f>IFERROR(ROUND(AVERAGEIF('Week 2 - Making'!$B:$B,'Product List'!$A1081,'Week 2 - Making'!$P:$P),0),"")</f>
        <v/>
      </c>
      <c r="L1081" s="263" t="str">
        <f>IFERROR(ROUND(AVERAGEIF('Week 3 - Making'!$B:$B,'Product List'!$A1081,'Week 3 - Making'!$P:$P),0),"")</f>
        <v/>
      </c>
      <c r="M1081" s="7" t="str">
        <f>IFERROR(ROUND(AVERAGEIF('Week 4 - Making'!$B:$B,'Product List'!$A1081,'Week 4 - Making'!$P:$P),0),"")</f>
        <v/>
      </c>
      <c r="N1081" s="7" t="str">
        <f>IFERROR(ROUND(AVERAGEIF('Week 5 - Making'!$B:$B,'Product List'!$A1081,'Week 5 - Making'!$P:$P),0),"")</f>
        <v/>
      </c>
      <c r="O1081" s="7"/>
      <c r="P1081" s="7">
        <f t="array" ref="P1081">iferror(xlookup(C1081,'Product Families'!A:A,'Product Families'!S:S),"")</f>
        <v>0</v>
      </c>
    </row>
    <row r="1082" ht="14.25" customHeight="1">
      <c r="A1082" s="122" t="s">
        <v>2904</v>
      </c>
      <c r="B1082" s="270" t="s">
        <v>2905</v>
      </c>
      <c r="C1082" s="122" t="s">
        <v>378</v>
      </c>
      <c r="D1082" s="7">
        <f t="array" ref="D1082">IFERROR(XLOOKUP($C1082,'Product Families'!$A:$A,'Product Families'!$D:$D),"")</f>
        <v>8</v>
      </c>
      <c r="E1082" s="7">
        <f t="array" ref="E1082">IFERROR(XLOOKUP($C1082,'Product Families'!$A:$A,'Product Families'!$E:$E),"")</f>
        <v>9</v>
      </c>
      <c r="F1082" s="7">
        <f t="array" ref="F1082">IFERROR(XLOOKUP($C1082,'Product Families'!$A:$A,'Product Families'!$F:$F),"")</f>
        <v>10</v>
      </c>
      <c r="G1082" s="7">
        <f t="array" ref="G1082">IFERROR(XLOOKUP($C1082,'Product Families'!$A:$A,'Product Families'!$G:$G),"")</f>
        <v>11</v>
      </c>
      <c r="J1082" s="7" t="str">
        <f>IFERROR(ROUND(AVERAGEIF('Week 1 - Making'!$B:$B,'Product List'!$A1082,'Week 1 - Making'!$P:$P),0),"")</f>
        <v/>
      </c>
      <c r="K1082" s="7" t="str">
        <f>IFERROR(ROUND(AVERAGEIF('Week 2 - Making'!$B:$B,'Product List'!$A1082,'Week 2 - Making'!$P:$P),0),"")</f>
        <v/>
      </c>
      <c r="L1082" s="263" t="str">
        <f>IFERROR(ROUND(AVERAGEIF('Week 3 - Making'!$B:$B,'Product List'!$A1082,'Week 3 - Making'!$P:$P),0),"")</f>
        <v/>
      </c>
      <c r="M1082" s="7" t="str">
        <f>IFERROR(ROUND(AVERAGEIF('Week 4 - Making'!$B:$B,'Product List'!$A1082,'Week 4 - Making'!$P:$P),0),"")</f>
        <v/>
      </c>
      <c r="N1082" s="7" t="str">
        <f>IFERROR(ROUND(AVERAGEIF('Week 5 - Making'!$B:$B,'Product List'!$A1082,'Week 5 - Making'!$P:$P),0),"")</f>
        <v/>
      </c>
      <c r="O1082" s="7"/>
      <c r="P1082" s="7">
        <f t="array" ref="P1082">iferror(xlookup(C1082,'Product Families'!A:A,'Product Families'!S:S),"")</f>
        <v>0</v>
      </c>
    </row>
    <row r="1083" ht="14.25" customHeight="1">
      <c r="A1083" s="122" t="s">
        <v>2906</v>
      </c>
      <c r="B1083" s="270" t="s">
        <v>2907</v>
      </c>
      <c r="C1083" s="122" t="s">
        <v>378</v>
      </c>
      <c r="D1083" s="7">
        <f t="array" ref="D1083">IFERROR(XLOOKUP($C1083,'Product Families'!$A:$A,'Product Families'!$D:$D),"")</f>
        <v>8</v>
      </c>
      <c r="E1083" s="7">
        <f t="array" ref="E1083">IFERROR(XLOOKUP($C1083,'Product Families'!$A:$A,'Product Families'!$E:$E),"")</f>
        <v>9</v>
      </c>
      <c r="F1083" s="7">
        <f t="array" ref="F1083">IFERROR(XLOOKUP($C1083,'Product Families'!$A:$A,'Product Families'!$F:$F),"")</f>
        <v>10</v>
      </c>
      <c r="G1083" s="7">
        <f t="array" ref="G1083">IFERROR(XLOOKUP($C1083,'Product Families'!$A:$A,'Product Families'!$G:$G),"")</f>
        <v>11</v>
      </c>
      <c r="J1083" s="7" t="str">
        <f>IFERROR(ROUND(AVERAGEIF('Week 1 - Making'!$B:$B,'Product List'!$A1083,'Week 1 - Making'!$P:$P),0),"")</f>
        <v/>
      </c>
      <c r="K1083" s="7" t="str">
        <f>IFERROR(ROUND(AVERAGEIF('Week 2 - Making'!$B:$B,'Product List'!$A1083,'Week 2 - Making'!$P:$P),0),"")</f>
        <v/>
      </c>
      <c r="L1083" s="263" t="str">
        <f>IFERROR(ROUND(AVERAGEIF('Week 3 - Making'!$B:$B,'Product List'!$A1083,'Week 3 - Making'!$P:$P),0),"")</f>
        <v/>
      </c>
      <c r="M1083" s="7" t="str">
        <f>IFERROR(ROUND(AVERAGEIF('Week 4 - Making'!$B:$B,'Product List'!$A1083,'Week 4 - Making'!$P:$P),0),"")</f>
        <v/>
      </c>
      <c r="N1083" s="7" t="str">
        <f>IFERROR(ROUND(AVERAGEIF('Week 5 - Making'!$B:$B,'Product List'!$A1083,'Week 5 - Making'!$P:$P),0),"")</f>
        <v/>
      </c>
      <c r="O1083" s="7"/>
      <c r="P1083" s="7">
        <f t="array" ref="P1083">iferror(xlookup(C1083,'Product Families'!A:A,'Product Families'!S:S),"")</f>
        <v>0</v>
      </c>
    </row>
    <row r="1084" ht="14.25" customHeight="1">
      <c r="A1084" s="122" t="s">
        <v>2908</v>
      </c>
      <c r="B1084" s="270" t="s">
        <v>2909</v>
      </c>
      <c r="C1084" s="122" t="s">
        <v>378</v>
      </c>
      <c r="D1084" s="7">
        <f t="array" ref="D1084">IFERROR(XLOOKUP($C1084,'Product Families'!$A:$A,'Product Families'!$D:$D),"")</f>
        <v>8</v>
      </c>
      <c r="E1084" s="7">
        <f t="array" ref="E1084">IFERROR(XLOOKUP($C1084,'Product Families'!$A:$A,'Product Families'!$E:$E),"")</f>
        <v>9</v>
      </c>
      <c r="F1084" s="7">
        <f t="array" ref="F1084">IFERROR(XLOOKUP($C1084,'Product Families'!$A:$A,'Product Families'!$F:$F),"")</f>
        <v>10</v>
      </c>
      <c r="G1084" s="7">
        <f t="array" ref="G1084">IFERROR(XLOOKUP($C1084,'Product Families'!$A:$A,'Product Families'!$G:$G),"")</f>
        <v>11</v>
      </c>
      <c r="J1084" s="7" t="str">
        <f>IFERROR(ROUND(AVERAGEIF('Week 1 - Making'!$B:$B,'Product List'!$A1084,'Week 1 - Making'!$P:$P),0),"")</f>
        <v/>
      </c>
      <c r="K1084" s="7" t="str">
        <f>IFERROR(ROUND(AVERAGEIF('Week 2 - Making'!$B:$B,'Product List'!$A1084,'Week 2 - Making'!$P:$P),0),"")</f>
        <v/>
      </c>
      <c r="L1084" s="263" t="str">
        <f>IFERROR(ROUND(AVERAGEIF('Week 3 - Making'!$B:$B,'Product List'!$A1084,'Week 3 - Making'!$P:$P),0),"")</f>
        <v/>
      </c>
      <c r="M1084" s="7" t="str">
        <f>IFERROR(ROUND(AVERAGEIF('Week 4 - Making'!$B:$B,'Product List'!$A1084,'Week 4 - Making'!$P:$P),0),"")</f>
        <v/>
      </c>
      <c r="N1084" s="7" t="str">
        <f>IFERROR(ROUND(AVERAGEIF('Week 5 - Making'!$B:$B,'Product List'!$A1084,'Week 5 - Making'!$P:$P),0),"")</f>
        <v/>
      </c>
      <c r="O1084" s="7"/>
      <c r="P1084" s="7">
        <f t="array" ref="P1084">iferror(xlookup(C1084,'Product Families'!A:A,'Product Families'!S:S),"")</f>
        <v>0</v>
      </c>
    </row>
    <row r="1085" ht="14.25" customHeight="1">
      <c r="A1085" s="122" t="s">
        <v>2910</v>
      </c>
      <c r="B1085" s="270" t="s">
        <v>2911</v>
      </c>
      <c r="C1085" s="122" t="s">
        <v>378</v>
      </c>
      <c r="D1085" s="7">
        <f t="array" ref="D1085">IFERROR(XLOOKUP($C1085,'Product Families'!$A:$A,'Product Families'!$D:$D),"")</f>
        <v>8</v>
      </c>
      <c r="E1085" s="7">
        <f t="array" ref="E1085">IFERROR(XLOOKUP($C1085,'Product Families'!$A:$A,'Product Families'!$E:$E),"")</f>
        <v>9</v>
      </c>
      <c r="F1085" s="7">
        <f t="array" ref="F1085">IFERROR(XLOOKUP($C1085,'Product Families'!$A:$A,'Product Families'!$F:$F),"")</f>
        <v>10</v>
      </c>
      <c r="G1085" s="7">
        <f t="array" ref="G1085">IFERROR(XLOOKUP($C1085,'Product Families'!$A:$A,'Product Families'!$G:$G),"")</f>
        <v>11</v>
      </c>
      <c r="J1085" s="7" t="str">
        <f>IFERROR(ROUND(AVERAGEIF('Week 1 - Making'!$B:$B,'Product List'!$A1085,'Week 1 - Making'!$P:$P),0),"")</f>
        <v/>
      </c>
      <c r="K1085" s="7" t="str">
        <f>IFERROR(ROUND(AVERAGEIF('Week 2 - Making'!$B:$B,'Product List'!$A1085,'Week 2 - Making'!$P:$P),0),"")</f>
        <v/>
      </c>
      <c r="L1085" s="263" t="str">
        <f>IFERROR(ROUND(AVERAGEIF('Week 3 - Making'!$B:$B,'Product List'!$A1085,'Week 3 - Making'!$P:$P),0),"")</f>
        <v/>
      </c>
      <c r="M1085" s="7" t="str">
        <f>IFERROR(ROUND(AVERAGEIF('Week 4 - Making'!$B:$B,'Product List'!$A1085,'Week 4 - Making'!$P:$P),0),"")</f>
        <v/>
      </c>
      <c r="N1085" s="7" t="str">
        <f>IFERROR(ROUND(AVERAGEIF('Week 5 - Making'!$B:$B,'Product List'!$A1085,'Week 5 - Making'!$P:$P),0),"")</f>
        <v/>
      </c>
      <c r="O1085" s="7"/>
      <c r="P1085" s="7">
        <f t="array" ref="P1085">iferror(xlookup(C1085,'Product Families'!A:A,'Product Families'!S:S),"")</f>
        <v>0</v>
      </c>
    </row>
    <row r="1086" ht="14.25" customHeight="1">
      <c r="A1086" s="122" t="s">
        <v>2912</v>
      </c>
      <c r="B1086" s="270" t="s">
        <v>2913</v>
      </c>
      <c r="C1086" s="122" t="s">
        <v>378</v>
      </c>
      <c r="D1086" s="7">
        <f t="array" ref="D1086">IFERROR(XLOOKUP($C1086,'Product Families'!$A:$A,'Product Families'!$D:$D),"")</f>
        <v>8</v>
      </c>
      <c r="E1086" s="7">
        <f t="array" ref="E1086">IFERROR(XLOOKUP($C1086,'Product Families'!$A:$A,'Product Families'!$E:$E),"")</f>
        <v>9</v>
      </c>
      <c r="F1086" s="7">
        <f t="array" ref="F1086">IFERROR(XLOOKUP($C1086,'Product Families'!$A:$A,'Product Families'!$F:$F),"")</f>
        <v>10</v>
      </c>
      <c r="G1086" s="7">
        <f t="array" ref="G1086">IFERROR(XLOOKUP($C1086,'Product Families'!$A:$A,'Product Families'!$G:$G),"")</f>
        <v>11</v>
      </c>
      <c r="J1086" s="7" t="str">
        <f>IFERROR(ROUND(AVERAGEIF('Week 1 - Making'!$B:$B,'Product List'!$A1086,'Week 1 - Making'!$P:$P),0),"")</f>
        <v/>
      </c>
      <c r="K1086" s="7" t="str">
        <f>IFERROR(ROUND(AVERAGEIF('Week 2 - Making'!$B:$B,'Product List'!$A1086,'Week 2 - Making'!$P:$P),0),"")</f>
        <v/>
      </c>
      <c r="L1086" s="263" t="str">
        <f>IFERROR(ROUND(AVERAGEIF('Week 3 - Making'!$B:$B,'Product List'!$A1086,'Week 3 - Making'!$P:$P),0),"")</f>
        <v/>
      </c>
      <c r="M1086" s="7" t="str">
        <f>IFERROR(ROUND(AVERAGEIF('Week 4 - Making'!$B:$B,'Product List'!$A1086,'Week 4 - Making'!$P:$P),0),"")</f>
        <v/>
      </c>
      <c r="N1086" s="7" t="str">
        <f>IFERROR(ROUND(AVERAGEIF('Week 5 - Making'!$B:$B,'Product List'!$A1086,'Week 5 - Making'!$P:$P),0),"")</f>
        <v/>
      </c>
      <c r="O1086" s="7"/>
      <c r="P1086" s="7">
        <f t="array" ref="P1086">iferror(xlookup(C1086,'Product Families'!A:A,'Product Families'!S:S),"")</f>
        <v>0</v>
      </c>
    </row>
    <row r="1087" ht="14.25" customHeight="1">
      <c r="A1087" s="122" t="s">
        <v>2914</v>
      </c>
      <c r="B1087" s="270" t="s">
        <v>2915</v>
      </c>
      <c r="C1087" s="122" t="s">
        <v>378</v>
      </c>
      <c r="D1087" s="7">
        <f t="array" ref="D1087">IFERROR(XLOOKUP($C1087,'Product Families'!$A:$A,'Product Families'!$D:$D),"")</f>
        <v>8</v>
      </c>
      <c r="E1087" s="7">
        <f t="array" ref="E1087">IFERROR(XLOOKUP($C1087,'Product Families'!$A:$A,'Product Families'!$E:$E),"")</f>
        <v>9</v>
      </c>
      <c r="F1087" s="7">
        <f t="array" ref="F1087">IFERROR(XLOOKUP($C1087,'Product Families'!$A:$A,'Product Families'!$F:$F),"")</f>
        <v>10</v>
      </c>
      <c r="G1087" s="7">
        <f t="array" ref="G1087">IFERROR(XLOOKUP($C1087,'Product Families'!$A:$A,'Product Families'!$G:$G),"")</f>
        <v>11</v>
      </c>
      <c r="J1087" s="7" t="str">
        <f>IFERROR(ROUND(AVERAGEIF('Week 1 - Making'!$B:$B,'Product List'!$A1087,'Week 1 - Making'!$P:$P),0),"")</f>
        <v/>
      </c>
      <c r="K1087" s="7" t="str">
        <f>IFERROR(ROUND(AVERAGEIF('Week 2 - Making'!$B:$B,'Product List'!$A1087,'Week 2 - Making'!$P:$P),0),"")</f>
        <v/>
      </c>
      <c r="L1087" s="263" t="str">
        <f>IFERROR(ROUND(AVERAGEIF('Week 3 - Making'!$B:$B,'Product List'!$A1087,'Week 3 - Making'!$P:$P),0),"")</f>
        <v/>
      </c>
      <c r="M1087" s="7" t="str">
        <f>IFERROR(ROUND(AVERAGEIF('Week 4 - Making'!$B:$B,'Product List'!$A1087,'Week 4 - Making'!$P:$P),0),"")</f>
        <v/>
      </c>
      <c r="N1087" s="7" t="str">
        <f>IFERROR(ROUND(AVERAGEIF('Week 5 - Making'!$B:$B,'Product List'!$A1087,'Week 5 - Making'!$P:$P),0),"")</f>
        <v/>
      </c>
      <c r="O1087" s="7"/>
      <c r="P1087" s="7">
        <f t="array" ref="P1087">iferror(xlookup(C1087,'Product Families'!A:A,'Product Families'!S:S),"")</f>
        <v>0</v>
      </c>
    </row>
    <row r="1088" ht="14.25" customHeight="1">
      <c r="A1088" s="122" t="s">
        <v>2916</v>
      </c>
      <c r="B1088" s="270" t="s">
        <v>2917</v>
      </c>
      <c r="C1088" s="122" t="s">
        <v>378</v>
      </c>
      <c r="D1088" s="7">
        <f t="array" ref="D1088">IFERROR(XLOOKUP($C1088,'Product Families'!$A:$A,'Product Families'!$D:$D),"")</f>
        <v>8</v>
      </c>
      <c r="E1088" s="7">
        <f t="array" ref="E1088">IFERROR(XLOOKUP($C1088,'Product Families'!$A:$A,'Product Families'!$E:$E),"")</f>
        <v>9</v>
      </c>
      <c r="F1088" s="7">
        <f t="array" ref="F1088">IFERROR(XLOOKUP($C1088,'Product Families'!$A:$A,'Product Families'!$F:$F),"")</f>
        <v>10</v>
      </c>
      <c r="G1088" s="7">
        <f t="array" ref="G1088">IFERROR(XLOOKUP($C1088,'Product Families'!$A:$A,'Product Families'!$G:$G),"")</f>
        <v>11</v>
      </c>
      <c r="J1088" s="7" t="str">
        <f>IFERROR(ROUND(AVERAGEIF('Week 1 - Making'!$B:$B,'Product List'!$A1088,'Week 1 - Making'!$P:$P),0),"")</f>
        <v/>
      </c>
      <c r="K1088" s="7" t="str">
        <f>IFERROR(ROUND(AVERAGEIF('Week 2 - Making'!$B:$B,'Product List'!$A1088,'Week 2 - Making'!$P:$P),0),"")</f>
        <v/>
      </c>
      <c r="L1088" s="263" t="str">
        <f>IFERROR(ROUND(AVERAGEIF('Week 3 - Making'!$B:$B,'Product List'!$A1088,'Week 3 - Making'!$P:$P),0),"")</f>
        <v/>
      </c>
      <c r="M1088" s="7" t="str">
        <f>IFERROR(ROUND(AVERAGEIF('Week 4 - Making'!$B:$B,'Product List'!$A1088,'Week 4 - Making'!$P:$P),0),"")</f>
        <v/>
      </c>
      <c r="N1088" s="7" t="str">
        <f>IFERROR(ROUND(AVERAGEIF('Week 5 - Making'!$B:$B,'Product List'!$A1088,'Week 5 - Making'!$P:$P),0),"")</f>
        <v/>
      </c>
      <c r="O1088" s="7"/>
      <c r="P1088" s="7">
        <f t="array" ref="P1088">iferror(xlookup(C1088,'Product Families'!A:A,'Product Families'!S:S),"")</f>
        <v>0</v>
      </c>
    </row>
    <row r="1089" ht="14.25" customHeight="1">
      <c r="A1089" s="122" t="s">
        <v>2918</v>
      </c>
      <c r="B1089" s="270" t="s">
        <v>2919</v>
      </c>
      <c r="C1089" s="122" t="s">
        <v>169</v>
      </c>
      <c r="D1089" s="7">
        <f t="array" ref="D1089">IFERROR(XLOOKUP($C1089,'Product Families'!$A:$A,'Product Families'!$D:$D),"")</f>
        <v>162</v>
      </c>
      <c r="E1089" s="7">
        <f t="array" ref="E1089">IFERROR(XLOOKUP($C1089,'Product Families'!$A:$A,'Product Families'!$E:$E),"")</f>
        <v>166</v>
      </c>
      <c r="F1089" s="7">
        <f t="array" ref="F1089">IFERROR(XLOOKUP($C1089,'Product Families'!$A:$A,'Product Families'!$F:$F),"")</f>
        <v>179</v>
      </c>
      <c r="G1089" s="7">
        <f t="array" ref="G1089">IFERROR(XLOOKUP($C1089,'Product Families'!$A:$A,'Product Families'!$G:$G),"")</f>
        <v>192</v>
      </c>
      <c r="J1089" s="7" t="str">
        <f>IFERROR(ROUND(AVERAGEIF('Week 1 - Making'!$B:$B,'Product List'!$A1089,'Week 1 - Making'!$P:$P),0),"")</f>
        <v/>
      </c>
      <c r="K1089" s="7" t="str">
        <f>IFERROR(ROUND(AVERAGEIF('Week 2 - Making'!$B:$B,'Product List'!$A1089,'Week 2 - Making'!$P:$P),0),"")</f>
        <v/>
      </c>
      <c r="L1089" s="263" t="str">
        <f>IFERROR(ROUND(AVERAGEIF('Week 3 - Making'!$B:$B,'Product List'!$A1089,'Week 3 - Making'!$P:$P),0),"")</f>
        <v/>
      </c>
      <c r="M1089" s="7" t="str">
        <f>IFERROR(ROUND(AVERAGEIF('Week 4 - Making'!$B:$B,'Product List'!$A1089,'Week 4 - Making'!$P:$P),0),"")</f>
        <v/>
      </c>
      <c r="N1089" s="7" t="str">
        <f>IFERROR(ROUND(AVERAGEIF('Week 5 - Making'!$B:$B,'Product List'!$A1089,'Week 5 - Making'!$P:$P),0),"")</f>
        <v/>
      </c>
      <c r="O1089" s="7"/>
      <c r="P1089" s="7">
        <f t="array" ref="P1089">iferror(xlookup(C1089,'Product Families'!A:A,'Product Families'!S:S),"")</f>
        <v>0</v>
      </c>
    </row>
    <row r="1090" ht="14.25" customHeight="1">
      <c r="A1090" s="122" t="s">
        <v>2920</v>
      </c>
      <c r="B1090" s="270" t="s">
        <v>2919</v>
      </c>
      <c r="C1090" s="122" t="s">
        <v>211</v>
      </c>
      <c r="D1090" s="7">
        <f t="array" ref="D1090">IFERROR(XLOOKUP($C1090,'Product Families'!$A:$A,'Product Families'!$D:$D),"")</f>
        <v>162</v>
      </c>
      <c r="E1090" s="7">
        <f t="array" ref="E1090">IFERROR(XLOOKUP($C1090,'Product Families'!$A:$A,'Product Families'!$E:$E),"")</f>
        <v>166</v>
      </c>
      <c r="F1090" s="7">
        <f t="array" ref="F1090">IFERROR(XLOOKUP($C1090,'Product Families'!$A:$A,'Product Families'!$F:$F),"")</f>
        <v>179</v>
      </c>
      <c r="G1090" s="7">
        <f t="array" ref="G1090">IFERROR(XLOOKUP($C1090,'Product Families'!$A:$A,'Product Families'!$G:$G),"")</f>
        <v>192</v>
      </c>
      <c r="J1090" s="7" t="str">
        <f>IFERROR(ROUND(AVERAGEIF('Week 1 - Making'!$B:$B,'Product List'!$A1090,'Week 1 - Making'!$P:$P),0),"")</f>
        <v/>
      </c>
      <c r="K1090" s="7" t="str">
        <f>IFERROR(ROUND(AVERAGEIF('Week 2 - Making'!$B:$B,'Product List'!$A1090,'Week 2 - Making'!$P:$P),0),"")</f>
        <v/>
      </c>
      <c r="L1090" s="263" t="str">
        <f>IFERROR(ROUND(AVERAGEIF('Week 3 - Making'!$B:$B,'Product List'!$A1090,'Week 3 - Making'!$P:$P),0),"")</f>
        <v/>
      </c>
      <c r="M1090" s="7" t="str">
        <f>IFERROR(ROUND(AVERAGEIF('Week 4 - Making'!$B:$B,'Product List'!$A1090,'Week 4 - Making'!$P:$P),0),"")</f>
        <v/>
      </c>
      <c r="N1090" s="7" t="str">
        <f>IFERROR(ROUND(AVERAGEIF('Week 5 - Making'!$B:$B,'Product List'!$A1090,'Week 5 - Making'!$P:$P),0),"")</f>
        <v/>
      </c>
      <c r="O1090" s="7"/>
      <c r="P1090" s="7">
        <f t="array" ref="P1090">iferror(xlookup(C1090,'Product Families'!A:A,'Product Families'!S:S),"")</f>
        <v>0</v>
      </c>
    </row>
    <row r="1091" ht="14.25" customHeight="1">
      <c r="A1091" s="122" t="s">
        <v>2921</v>
      </c>
      <c r="B1091" s="270" t="s">
        <v>2919</v>
      </c>
      <c r="C1091" s="122" t="s">
        <v>198</v>
      </c>
      <c r="D1091" s="7">
        <f t="array" ref="D1091">IFERROR(XLOOKUP($C1091,'Product Families'!$A:$A,'Product Families'!$D:$D),"")</f>
        <v>108</v>
      </c>
      <c r="E1091" s="7">
        <f t="array" ref="E1091">IFERROR(XLOOKUP($C1091,'Product Families'!$A:$A,'Product Families'!$E:$E),"")</f>
        <v>111</v>
      </c>
      <c r="F1091" s="7">
        <f t="array" ref="F1091">IFERROR(XLOOKUP($C1091,'Product Families'!$A:$A,'Product Families'!$F:$F),"")</f>
        <v>119</v>
      </c>
      <c r="G1091" s="7">
        <f t="array" ref="G1091">IFERROR(XLOOKUP($C1091,'Product Families'!$A:$A,'Product Families'!$G:$G),"")</f>
        <v>128</v>
      </c>
      <c r="J1091" s="7" t="str">
        <f>IFERROR(ROUND(AVERAGEIF('Week 1 - Making'!$B:$B,'Product List'!$A1091,'Week 1 - Making'!$P:$P),0),"")</f>
        <v/>
      </c>
      <c r="K1091" s="7" t="str">
        <f>IFERROR(ROUND(AVERAGEIF('Week 2 - Making'!$B:$B,'Product List'!$A1091,'Week 2 - Making'!$P:$P),0),"")</f>
        <v/>
      </c>
      <c r="L1091" s="263" t="str">
        <f>IFERROR(ROUND(AVERAGEIF('Week 3 - Making'!$B:$B,'Product List'!$A1091,'Week 3 - Making'!$P:$P),0),"")</f>
        <v/>
      </c>
      <c r="M1091" s="7" t="str">
        <f>IFERROR(ROUND(AVERAGEIF('Week 4 - Making'!$B:$B,'Product List'!$A1091,'Week 4 - Making'!$P:$P),0),"")</f>
        <v/>
      </c>
      <c r="N1091" s="7" t="str">
        <f>IFERROR(ROUND(AVERAGEIF('Week 5 - Making'!$B:$B,'Product List'!$A1091,'Week 5 - Making'!$P:$P),0),"")</f>
        <v/>
      </c>
      <c r="O1091" s="7"/>
      <c r="P1091" s="7">
        <f t="array" ref="P1091">iferror(xlookup(C1091,'Product Families'!A:A,'Product Families'!S:S),"")</f>
        <v>0</v>
      </c>
    </row>
    <row r="1092" ht="14.25" customHeight="1">
      <c r="A1092" s="122" t="s">
        <v>2922</v>
      </c>
      <c r="B1092" s="270" t="s">
        <v>2923</v>
      </c>
      <c r="C1092" s="122" t="s">
        <v>169</v>
      </c>
      <c r="D1092" s="7">
        <f t="array" ref="D1092">IFERROR(XLOOKUP($C1092,'Product Families'!$A:$A,'Product Families'!$D:$D),"")</f>
        <v>162</v>
      </c>
      <c r="E1092" s="7">
        <f t="array" ref="E1092">IFERROR(XLOOKUP($C1092,'Product Families'!$A:$A,'Product Families'!$E:$E),"")</f>
        <v>166</v>
      </c>
      <c r="F1092" s="7">
        <f t="array" ref="F1092">IFERROR(XLOOKUP($C1092,'Product Families'!$A:$A,'Product Families'!$F:$F),"")</f>
        <v>179</v>
      </c>
      <c r="G1092" s="7">
        <f t="array" ref="G1092">IFERROR(XLOOKUP($C1092,'Product Families'!$A:$A,'Product Families'!$G:$G),"")</f>
        <v>192</v>
      </c>
      <c r="J1092" s="7" t="str">
        <f>IFERROR(ROUND(AVERAGEIF('Week 1 - Making'!$B:$B,'Product List'!$A1092,'Week 1 - Making'!$P:$P),0),"")</f>
        <v/>
      </c>
      <c r="K1092" s="7" t="str">
        <f>IFERROR(ROUND(AVERAGEIF('Week 2 - Making'!$B:$B,'Product List'!$A1092,'Week 2 - Making'!$P:$P),0),"")</f>
        <v/>
      </c>
      <c r="L1092" s="263" t="str">
        <f>IFERROR(ROUND(AVERAGEIF('Week 3 - Making'!$B:$B,'Product List'!$A1092,'Week 3 - Making'!$P:$P),0),"")</f>
        <v/>
      </c>
      <c r="M1092" s="7" t="str">
        <f>IFERROR(ROUND(AVERAGEIF('Week 4 - Making'!$B:$B,'Product List'!$A1092,'Week 4 - Making'!$P:$P),0),"")</f>
        <v/>
      </c>
      <c r="N1092" s="7" t="str">
        <f>IFERROR(ROUND(AVERAGEIF('Week 5 - Making'!$B:$B,'Product List'!$A1092,'Week 5 - Making'!$P:$P),0),"")</f>
        <v/>
      </c>
      <c r="O1092" s="7"/>
      <c r="P1092" s="7">
        <f t="array" ref="P1092">iferror(xlookup(C1092,'Product Families'!A:A,'Product Families'!S:S),"")</f>
        <v>0</v>
      </c>
    </row>
    <row r="1093" ht="14.25" customHeight="1">
      <c r="A1093" s="122" t="s">
        <v>2924</v>
      </c>
      <c r="B1093" s="270" t="s">
        <v>2923</v>
      </c>
      <c r="C1093" s="122" t="s">
        <v>211</v>
      </c>
      <c r="D1093" s="7">
        <f t="array" ref="D1093">IFERROR(XLOOKUP($C1093,'Product Families'!$A:$A,'Product Families'!$D:$D),"")</f>
        <v>162</v>
      </c>
      <c r="E1093" s="7">
        <f t="array" ref="E1093">IFERROR(XLOOKUP($C1093,'Product Families'!$A:$A,'Product Families'!$E:$E),"")</f>
        <v>166</v>
      </c>
      <c r="F1093" s="7">
        <f t="array" ref="F1093">IFERROR(XLOOKUP($C1093,'Product Families'!$A:$A,'Product Families'!$F:$F),"")</f>
        <v>179</v>
      </c>
      <c r="G1093" s="7">
        <f t="array" ref="G1093">IFERROR(XLOOKUP($C1093,'Product Families'!$A:$A,'Product Families'!$G:$G),"")</f>
        <v>192</v>
      </c>
      <c r="J1093" s="7" t="str">
        <f>IFERROR(ROUND(AVERAGEIF('Week 1 - Making'!$B:$B,'Product List'!$A1093,'Week 1 - Making'!$P:$P),0),"")</f>
        <v/>
      </c>
      <c r="K1093" s="7" t="str">
        <f>IFERROR(ROUND(AVERAGEIF('Week 2 - Making'!$B:$B,'Product List'!$A1093,'Week 2 - Making'!$P:$P),0),"")</f>
        <v/>
      </c>
      <c r="L1093" s="263" t="str">
        <f>IFERROR(ROUND(AVERAGEIF('Week 3 - Making'!$B:$B,'Product List'!$A1093,'Week 3 - Making'!$P:$P),0),"")</f>
        <v/>
      </c>
      <c r="M1093" s="7" t="str">
        <f>IFERROR(ROUND(AVERAGEIF('Week 4 - Making'!$B:$B,'Product List'!$A1093,'Week 4 - Making'!$P:$P),0),"")</f>
        <v/>
      </c>
      <c r="N1093" s="7" t="str">
        <f>IFERROR(ROUND(AVERAGEIF('Week 5 - Making'!$B:$B,'Product List'!$A1093,'Week 5 - Making'!$P:$P),0),"")</f>
        <v/>
      </c>
      <c r="O1093" s="7"/>
      <c r="P1093" s="7">
        <f t="array" ref="P1093">iferror(xlookup(C1093,'Product Families'!A:A,'Product Families'!S:S),"")</f>
        <v>0</v>
      </c>
    </row>
    <row r="1094" ht="14.25" customHeight="1">
      <c r="A1094" s="122" t="s">
        <v>2925</v>
      </c>
      <c r="B1094" s="270" t="s">
        <v>2923</v>
      </c>
      <c r="C1094" s="122" t="s">
        <v>198</v>
      </c>
      <c r="D1094" s="7">
        <f t="array" ref="D1094">IFERROR(XLOOKUP($C1094,'Product Families'!$A:$A,'Product Families'!$D:$D),"")</f>
        <v>108</v>
      </c>
      <c r="E1094" s="7">
        <f t="array" ref="E1094">IFERROR(XLOOKUP($C1094,'Product Families'!$A:$A,'Product Families'!$E:$E),"")</f>
        <v>111</v>
      </c>
      <c r="F1094" s="7">
        <f t="array" ref="F1094">IFERROR(XLOOKUP($C1094,'Product Families'!$A:$A,'Product Families'!$F:$F),"")</f>
        <v>119</v>
      </c>
      <c r="G1094" s="7">
        <f t="array" ref="G1094">IFERROR(XLOOKUP($C1094,'Product Families'!$A:$A,'Product Families'!$G:$G),"")</f>
        <v>128</v>
      </c>
      <c r="J1094" s="7" t="str">
        <f>IFERROR(ROUND(AVERAGEIF('Week 1 - Making'!$B:$B,'Product List'!$A1094,'Week 1 - Making'!$P:$P),0),"")</f>
        <v/>
      </c>
      <c r="K1094" s="7" t="str">
        <f>IFERROR(ROUND(AVERAGEIF('Week 2 - Making'!$B:$B,'Product List'!$A1094,'Week 2 - Making'!$P:$P),0),"")</f>
        <v/>
      </c>
      <c r="L1094" s="263" t="str">
        <f>IFERROR(ROUND(AVERAGEIF('Week 3 - Making'!$B:$B,'Product List'!$A1094,'Week 3 - Making'!$P:$P),0),"")</f>
        <v/>
      </c>
      <c r="M1094" s="7" t="str">
        <f>IFERROR(ROUND(AVERAGEIF('Week 4 - Making'!$B:$B,'Product List'!$A1094,'Week 4 - Making'!$P:$P),0),"")</f>
        <v/>
      </c>
      <c r="N1094" s="7" t="str">
        <f>IFERROR(ROUND(AVERAGEIF('Week 5 - Making'!$B:$B,'Product List'!$A1094,'Week 5 - Making'!$P:$P),0),"")</f>
        <v/>
      </c>
      <c r="O1094" s="7"/>
      <c r="P1094" s="7">
        <f t="array" ref="P1094">iferror(xlookup(C1094,'Product Families'!A:A,'Product Families'!S:S),"")</f>
        <v>0</v>
      </c>
    </row>
    <row r="1095" ht="14.25" customHeight="1">
      <c r="A1095" s="122" t="s">
        <v>2926</v>
      </c>
      <c r="B1095" s="270" t="s">
        <v>2927</v>
      </c>
      <c r="C1095" s="122" t="s">
        <v>169</v>
      </c>
      <c r="D1095" s="7">
        <f t="array" ref="D1095">IFERROR(XLOOKUP($C1095,'Product Families'!$A:$A,'Product Families'!$D:$D),"")</f>
        <v>162</v>
      </c>
      <c r="E1095" s="7">
        <f t="array" ref="E1095">IFERROR(XLOOKUP($C1095,'Product Families'!$A:$A,'Product Families'!$E:$E),"")</f>
        <v>166</v>
      </c>
      <c r="F1095" s="7">
        <f t="array" ref="F1095">IFERROR(XLOOKUP($C1095,'Product Families'!$A:$A,'Product Families'!$F:$F),"")</f>
        <v>179</v>
      </c>
      <c r="G1095" s="7">
        <f t="array" ref="G1095">IFERROR(XLOOKUP($C1095,'Product Families'!$A:$A,'Product Families'!$G:$G),"")</f>
        <v>192</v>
      </c>
      <c r="J1095" s="7" t="str">
        <f>IFERROR(ROUND(AVERAGEIF('Week 1 - Making'!$B:$B,'Product List'!$A1095,'Week 1 - Making'!$P:$P),0),"")</f>
        <v/>
      </c>
      <c r="K1095" s="7" t="str">
        <f>IFERROR(ROUND(AVERAGEIF('Week 2 - Making'!$B:$B,'Product List'!$A1095,'Week 2 - Making'!$P:$P),0),"")</f>
        <v/>
      </c>
      <c r="L1095" s="263" t="str">
        <f>IFERROR(ROUND(AVERAGEIF('Week 3 - Making'!$B:$B,'Product List'!$A1095,'Week 3 - Making'!$P:$P),0),"")</f>
        <v/>
      </c>
      <c r="M1095" s="7" t="str">
        <f>IFERROR(ROUND(AVERAGEIF('Week 4 - Making'!$B:$B,'Product List'!$A1095,'Week 4 - Making'!$P:$P),0),"")</f>
        <v/>
      </c>
      <c r="N1095" s="7" t="str">
        <f>IFERROR(ROUND(AVERAGEIF('Week 5 - Making'!$B:$B,'Product List'!$A1095,'Week 5 - Making'!$P:$P),0),"")</f>
        <v/>
      </c>
      <c r="O1095" s="7"/>
      <c r="P1095" s="7">
        <f t="array" ref="P1095">iferror(xlookup(C1095,'Product Families'!A:A,'Product Families'!S:S),"")</f>
        <v>0</v>
      </c>
    </row>
    <row r="1096" ht="14.25" customHeight="1">
      <c r="A1096" s="122" t="s">
        <v>2928</v>
      </c>
      <c r="B1096" s="270" t="s">
        <v>2927</v>
      </c>
      <c r="C1096" s="122" t="s">
        <v>211</v>
      </c>
      <c r="D1096" s="7">
        <f t="array" ref="D1096">IFERROR(XLOOKUP($C1096,'Product Families'!$A:$A,'Product Families'!$D:$D),"")</f>
        <v>162</v>
      </c>
      <c r="E1096" s="7">
        <f t="array" ref="E1096">IFERROR(XLOOKUP($C1096,'Product Families'!$A:$A,'Product Families'!$E:$E),"")</f>
        <v>166</v>
      </c>
      <c r="F1096" s="7">
        <f t="array" ref="F1096">IFERROR(XLOOKUP($C1096,'Product Families'!$A:$A,'Product Families'!$F:$F),"")</f>
        <v>179</v>
      </c>
      <c r="G1096" s="7">
        <f t="array" ref="G1096">IFERROR(XLOOKUP($C1096,'Product Families'!$A:$A,'Product Families'!$G:$G),"")</f>
        <v>192</v>
      </c>
      <c r="J1096" s="7" t="str">
        <f>IFERROR(ROUND(AVERAGEIF('Week 1 - Making'!$B:$B,'Product List'!$A1096,'Week 1 - Making'!$P:$P),0),"")</f>
        <v/>
      </c>
      <c r="K1096" s="7" t="str">
        <f>IFERROR(ROUND(AVERAGEIF('Week 2 - Making'!$B:$B,'Product List'!$A1096,'Week 2 - Making'!$P:$P),0),"")</f>
        <v/>
      </c>
      <c r="L1096" s="263" t="str">
        <f>IFERROR(ROUND(AVERAGEIF('Week 3 - Making'!$B:$B,'Product List'!$A1096,'Week 3 - Making'!$P:$P),0),"")</f>
        <v/>
      </c>
      <c r="M1096" s="7" t="str">
        <f>IFERROR(ROUND(AVERAGEIF('Week 4 - Making'!$B:$B,'Product List'!$A1096,'Week 4 - Making'!$P:$P),0),"")</f>
        <v/>
      </c>
      <c r="N1096" s="7" t="str">
        <f>IFERROR(ROUND(AVERAGEIF('Week 5 - Making'!$B:$B,'Product List'!$A1096,'Week 5 - Making'!$P:$P),0),"")</f>
        <v/>
      </c>
      <c r="O1096" s="7"/>
      <c r="P1096" s="7">
        <f t="array" ref="P1096">iferror(xlookup(C1096,'Product Families'!A:A,'Product Families'!S:S),"")</f>
        <v>0</v>
      </c>
    </row>
    <row r="1097" ht="14.25" customHeight="1">
      <c r="A1097" s="122" t="s">
        <v>2929</v>
      </c>
      <c r="B1097" s="270" t="s">
        <v>2927</v>
      </c>
      <c r="C1097" s="122" t="s">
        <v>198</v>
      </c>
      <c r="D1097" s="7">
        <f t="array" ref="D1097">IFERROR(XLOOKUP($C1097,'Product Families'!$A:$A,'Product Families'!$D:$D),"")</f>
        <v>108</v>
      </c>
      <c r="E1097" s="7">
        <f t="array" ref="E1097">IFERROR(XLOOKUP($C1097,'Product Families'!$A:$A,'Product Families'!$E:$E),"")</f>
        <v>111</v>
      </c>
      <c r="F1097" s="7">
        <f t="array" ref="F1097">IFERROR(XLOOKUP($C1097,'Product Families'!$A:$A,'Product Families'!$F:$F),"")</f>
        <v>119</v>
      </c>
      <c r="G1097" s="7">
        <f t="array" ref="G1097">IFERROR(XLOOKUP($C1097,'Product Families'!$A:$A,'Product Families'!$G:$G),"")</f>
        <v>128</v>
      </c>
      <c r="J1097" s="7" t="str">
        <f>IFERROR(ROUND(AVERAGEIF('Week 1 - Making'!$B:$B,'Product List'!$A1097,'Week 1 - Making'!$P:$P),0),"")</f>
        <v/>
      </c>
      <c r="K1097" s="7" t="str">
        <f>IFERROR(ROUND(AVERAGEIF('Week 2 - Making'!$B:$B,'Product List'!$A1097,'Week 2 - Making'!$P:$P),0),"")</f>
        <v/>
      </c>
      <c r="L1097" s="263" t="str">
        <f>IFERROR(ROUND(AVERAGEIF('Week 3 - Making'!$B:$B,'Product List'!$A1097,'Week 3 - Making'!$P:$P),0),"")</f>
        <v/>
      </c>
      <c r="M1097" s="7" t="str">
        <f>IFERROR(ROUND(AVERAGEIF('Week 4 - Making'!$B:$B,'Product List'!$A1097,'Week 4 - Making'!$P:$P),0),"")</f>
        <v/>
      </c>
      <c r="N1097" s="7" t="str">
        <f>IFERROR(ROUND(AVERAGEIF('Week 5 - Making'!$B:$B,'Product List'!$A1097,'Week 5 - Making'!$P:$P),0),"")</f>
        <v/>
      </c>
      <c r="O1097" s="7"/>
      <c r="P1097" s="7">
        <f t="array" ref="P1097">iferror(xlookup(C1097,'Product Families'!A:A,'Product Families'!S:S),"")</f>
        <v>0</v>
      </c>
    </row>
    <row r="1098" ht="14.25" customHeight="1">
      <c r="A1098" s="122" t="s">
        <v>2930</v>
      </c>
      <c r="B1098" s="270" t="s">
        <v>2931</v>
      </c>
      <c r="C1098" s="122" t="s">
        <v>169</v>
      </c>
      <c r="D1098" s="7">
        <f t="array" ref="D1098">IFERROR(XLOOKUP($C1098,'Product Families'!$A:$A,'Product Families'!$D:$D),"")</f>
        <v>162</v>
      </c>
      <c r="E1098" s="7">
        <f t="array" ref="E1098">IFERROR(XLOOKUP($C1098,'Product Families'!$A:$A,'Product Families'!$E:$E),"")</f>
        <v>166</v>
      </c>
      <c r="F1098" s="7">
        <f t="array" ref="F1098">IFERROR(XLOOKUP($C1098,'Product Families'!$A:$A,'Product Families'!$F:$F),"")</f>
        <v>179</v>
      </c>
      <c r="G1098" s="7">
        <f t="array" ref="G1098">IFERROR(XLOOKUP($C1098,'Product Families'!$A:$A,'Product Families'!$G:$G),"")</f>
        <v>192</v>
      </c>
      <c r="J1098" s="7" t="str">
        <f>IFERROR(ROUND(AVERAGEIF('Week 1 - Making'!$B:$B,'Product List'!$A1098,'Week 1 - Making'!$P:$P),0),"")</f>
        <v/>
      </c>
      <c r="K1098" s="7" t="str">
        <f>IFERROR(ROUND(AVERAGEIF('Week 2 - Making'!$B:$B,'Product List'!$A1098,'Week 2 - Making'!$P:$P),0),"")</f>
        <v/>
      </c>
      <c r="L1098" s="263" t="str">
        <f>IFERROR(ROUND(AVERAGEIF('Week 3 - Making'!$B:$B,'Product List'!$A1098,'Week 3 - Making'!$P:$P),0),"")</f>
        <v/>
      </c>
      <c r="M1098" s="7" t="str">
        <f>IFERROR(ROUND(AVERAGEIF('Week 4 - Making'!$B:$B,'Product List'!$A1098,'Week 4 - Making'!$P:$P),0),"")</f>
        <v/>
      </c>
      <c r="N1098" s="7" t="str">
        <f>IFERROR(ROUND(AVERAGEIF('Week 5 - Making'!$B:$B,'Product List'!$A1098,'Week 5 - Making'!$P:$P),0),"")</f>
        <v/>
      </c>
      <c r="O1098" s="7"/>
      <c r="P1098" s="7">
        <f t="array" ref="P1098">iferror(xlookup(C1098,'Product Families'!A:A,'Product Families'!S:S),"")</f>
        <v>0</v>
      </c>
    </row>
    <row r="1099" ht="14.25" customHeight="1">
      <c r="A1099" s="122" t="s">
        <v>2932</v>
      </c>
      <c r="B1099" s="270" t="s">
        <v>2931</v>
      </c>
      <c r="C1099" s="122" t="s">
        <v>211</v>
      </c>
      <c r="D1099" s="7">
        <f t="array" ref="D1099">IFERROR(XLOOKUP($C1099,'Product Families'!$A:$A,'Product Families'!$D:$D),"")</f>
        <v>162</v>
      </c>
      <c r="E1099" s="7">
        <f t="array" ref="E1099">IFERROR(XLOOKUP($C1099,'Product Families'!$A:$A,'Product Families'!$E:$E),"")</f>
        <v>166</v>
      </c>
      <c r="F1099" s="7">
        <f t="array" ref="F1099">IFERROR(XLOOKUP($C1099,'Product Families'!$A:$A,'Product Families'!$F:$F),"")</f>
        <v>179</v>
      </c>
      <c r="G1099" s="7">
        <f t="array" ref="G1099">IFERROR(XLOOKUP($C1099,'Product Families'!$A:$A,'Product Families'!$G:$G),"")</f>
        <v>192</v>
      </c>
      <c r="J1099" s="7" t="str">
        <f>IFERROR(ROUND(AVERAGEIF('Week 1 - Making'!$B:$B,'Product List'!$A1099,'Week 1 - Making'!$P:$P),0),"")</f>
        <v/>
      </c>
      <c r="K1099" s="7" t="str">
        <f>IFERROR(ROUND(AVERAGEIF('Week 2 - Making'!$B:$B,'Product List'!$A1099,'Week 2 - Making'!$P:$P),0),"")</f>
        <v/>
      </c>
      <c r="L1099" s="263" t="str">
        <f>IFERROR(ROUND(AVERAGEIF('Week 3 - Making'!$B:$B,'Product List'!$A1099,'Week 3 - Making'!$P:$P),0),"")</f>
        <v/>
      </c>
      <c r="M1099" s="7" t="str">
        <f>IFERROR(ROUND(AVERAGEIF('Week 4 - Making'!$B:$B,'Product List'!$A1099,'Week 4 - Making'!$P:$P),0),"")</f>
        <v/>
      </c>
      <c r="N1099" s="7" t="str">
        <f>IFERROR(ROUND(AVERAGEIF('Week 5 - Making'!$B:$B,'Product List'!$A1099,'Week 5 - Making'!$P:$P),0),"")</f>
        <v/>
      </c>
      <c r="O1099" s="7"/>
      <c r="P1099" s="7">
        <f t="array" ref="P1099">iferror(xlookup(C1099,'Product Families'!A:A,'Product Families'!S:S),"")</f>
        <v>0</v>
      </c>
    </row>
    <row r="1100" ht="14.25" customHeight="1">
      <c r="A1100" s="122" t="s">
        <v>2933</v>
      </c>
      <c r="B1100" s="270" t="s">
        <v>2931</v>
      </c>
      <c r="C1100" s="122" t="s">
        <v>198</v>
      </c>
      <c r="D1100" s="7">
        <f t="array" ref="D1100">IFERROR(XLOOKUP($C1100,'Product Families'!$A:$A,'Product Families'!$D:$D),"")</f>
        <v>108</v>
      </c>
      <c r="E1100" s="7">
        <f t="array" ref="E1100">IFERROR(XLOOKUP($C1100,'Product Families'!$A:$A,'Product Families'!$E:$E),"")</f>
        <v>111</v>
      </c>
      <c r="F1100" s="7">
        <f t="array" ref="F1100">IFERROR(XLOOKUP($C1100,'Product Families'!$A:$A,'Product Families'!$F:$F),"")</f>
        <v>119</v>
      </c>
      <c r="G1100" s="7">
        <f t="array" ref="G1100">IFERROR(XLOOKUP($C1100,'Product Families'!$A:$A,'Product Families'!$G:$G),"")</f>
        <v>128</v>
      </c>
      <c r="J1100" s="7" t="str">
        <f>IFERROR(ROUND(AVERAGEIF('Week 1 - Making'!$B:$B,'Product List'!$A1100,'Week 1 - Making'!$P:$P),0),"")</f>
        <v/>
      </c>
      <c r="K1100" s="7" t="str">
        <f>IFERROR(ROUND(AVERAGEIF('Week 2 - Making'!$B:$B,'Product List'!$A1100,'Week 2 - Making'!$P:$P),0),"")</f>
        <v/>
      </c>
      <c r="L1100" s="263" t="str">
        <f>IFERROR(ROUND(AVERAGEIF('Week 3 - Making'!$B:$B,'Product List'!$A1100,'Week 3 - Making'!$P:$P),0),"")</f>
        <v/>
      </c>
      <c r="M1100" s="7" t="str">
        <f>IFERROR(ROUND(AVERAGEIF('Week 4 - Making'!$B:$B,'Product List'!$A1100,'Week 4 - Making'!$P:$P),0),"")</f>
        <v/>
      </c>
      <c r="N1100" s="7" t="str">
        <f>IFERROR(ROUND(AVERAGEIF('Week 5 - Making'!$B:$B,'Product List'!$A1100,'Week 5 - Making'!$P:$P),0),"")</f>
        <v/>
      </c>
      <c r="O1100" s="7"/>
      <c r="P1100" s="7">
        <f t="array" ref="P1100">iferror(xlookup(C1100,'Product Families'!A:A,'Product Families'!S:S),"")</f>
        <v>0</v>
      </c>
    </row>
    <row r="1101" ht="14.25" customHeight="1">
      <c r="A1101" s="122" t="s">
        <v>2934</v>
      </c>
      <c r="B1101" s="270" t="s">
        <v>2935</v>
      </c>
      <c r="C1101" s="122" t="s">
        <v>169</v>
      </c>
      <c r="D1101" s="7">
        <f t="array" ref="D1101">IFERROR(XLOOKUP($C1101,'Product Families'!$A:$A,'Product Families'!$D:$D),"")</f>
        <v>162</v>
      </c>
      <c r="E1101" s="7">
        <f t="array" ref="E1101">IFERROR(XLOOKUP($C1101,'Product Families'!$A:$A,'Product Families'!$E:$E),"")</f>
        <v>166</v>
      </c>
      <c r="F1101" s="7">
        <f t="array" ref="F1101">IFERROR(XLOOKUP($C1101,'Product Families'!$A:$A,'Product Families'!$F:$F),"")</f>
        <v>179</v>
      </c>
      <c r="G1101" s="7">
        <f t="array" ref="G1101">IFERROR(XLOOKUP($C1101,'Product Families'!$A:$A,'Product Families'!$G:$G),"")</f>
        <v>192</v>
      </c>
      <c r="J1101" s="7" t="str">
        <f>IFERROR(ROUND(AVERAGEIF('Week 1 - Making'!$B:$B,'Product List'!$A1101,'Week 1 - Making'!$P:$P),0),"")</f>
        <v/>
      </c>
      <c r="K1101" s="7" t="str">
        <f>IFERROR(ROUND(AVERAGEIF('Week 2 - Making'!$B:$B,'Product List'!$A1101,'Week 2 - Making'!$P:$P),0),"")</f>
        <v/>
      </c>
      <c r="L1101" s="263" t="str">
        <f>IFERROR(ROUND(AVERAGEIF('Week 3 - Making'!$B:$B,'Product List'!$A1101,'Week 3 - Making'!$P:$P),0),"")</f>
        <v/>
      </c>
      <c r="M1101" s="7" t="str">
        <f>IFERROR(ROUND(AVERAGEIF('Week 4 - Making'!$B:$B,'Product List'!$A1101,'Week 4 - Making'!$P:$P),0),"")</f>
        <v/>
      </c>
      <c r="N1101" s="7" t="str">
        <f>IFERROR(ROUND(AVERAGEIF('Week 5 - Making'!$B:$B,'Product List'!$A1101,'Week 5 - Making'!$P:$P),0),"")</f>
        <v/>
      </c>
      <c r="O1101" s="7"/>
      <c r="P1101" s="7">
        <f t="array" ref="P1101">iferror(xlookup(C1101,'Product Families'!A:A,'Product Families'!S:S),"")</f>
        <v>0</v>
      </c>
    </row>
    <row r="1102" ht="14.25" customHeight="1">
      <c r="A1102" s="122" t="s">
        <v>2936</v>
      </c>
      <c r="B1102" s="270" t="s">
        <v>2935</v>
      </c>
      <c r="C1102" s="122" t="s">
        <v>211</v>
      </c>
      <c r="D1102" s="7">
        <f t="array" ref="D1102">IFERROR(XLOOKUP($C1102,'Product Families'!$A:$A,'Product Families'!$D:$D),"")</f>
        <v>162</v>
      </c>
      <c r="E1102" s="7">
        <f t="array" ref="E1102">IFERROR(XLOOKUP($C1102,'Product Families'!$A:$A,'Product Families'!$E:$E),"")</f>
        <v>166</v>
      </c>
      <c r="F1102" s="7">
        <f t="array" ref="F1102">IFERROR(XLOOKUP($C1102,'Product Families'!$A:$A,'Product Families'!$F:$F),"")</f>
        <v>179</v>
      </c>
      <c r="G1102" s="7">
        <f t="array" ref="G1102">IFERROR(XLOOKUP($C1102,'Product Families'!$A:$A,'Product Families'!$G:$G),"")</f>
        <v>192</v>
      </c>
      <c r="J1102" s="7" t="str">
        <f>IFERROR(ROUND(AVERAGEIF('Week 1 - Making'!$B:$B,'Product List'!$A1102,'Week 1 - Making'!$P:$P),0),"")</f>
        <v/>
      </c>
      <c r="K1102" s="7" t="str">
        <f>IFERROR(ROUND(AVERAGEIF('Week 2 - Making'!$B:$B,'Product List'!$A1102,'Week 2 - Making'!$P:$P),0),"")</f>
        <v/>
      </c>
      <c r="L1102" s="263" t="str">
        <f>IFERROR(ROUND(AVERAGEIF('Week 3 - Making'!$B:$B,'Product List'!$A1102,'Week 3 - Making'!$P:$P),0),"")</f>
        <v/>
      </c>
      <c r="M1102" s="7" t="str">
        <f>IFERROR(ROUND(AVERAGEIF('Week 4 - Making'!$B:$B,'Product List'!$A1102,'Week 4 - Making'!$P:$P),0),"")</f>
        <v/>
      </c>
      <c r="N1102" s="7" t="str">
        <f>IFERROR(ROUND(AVERAGEIF('Week 5 - Making'!$B:$B,'Product List'!$A1102,'Week 5 - Making'!$P:$P),0),"")</f>
        <v/>
      </c>
      <c r="O1102" s="7"/>
      <c r="P1102" s="7">
        <f t="array" ref="P1102">iferror(xlookup(C1102,'Product Families'!A:A,'Product Families'!S:S),"")</f>
        <v>0</v>
      </c>
    </row>
    <row r="1103" ht="14.25" customHeight="1">
      <c r="A1103" s="122" t="s">
        <v>2937</v>
      </c>
      <c r="B1103" s="270" t="s">
        <v>2935</v>
      </c>
      <c r="C1103" s="122" t="s">
        <v>198</v>
      </c>
      <c r="D1103" s="7">
        <f t="array" ref="D1103">IFERROR(XLOOKUP($C1103,'Product Families'!$A:$A,'Product Families'!$D:$D),"")</f>
        <v>108</v>
      </c>
      <c r="E1103" s="7">
        <f t="array" ref="E1103">IFERROR(XLOOKUP($C1103,'Product Families'!$A:$A,'Product Families'!$E:$E),"")</f>
        <v>111</v>
      </c>
      <c r="F1103" s="7">
        <f t="array" ref="F1103">IFERROR(XLOOKUP($C1103,'Product Families'!$A:$A,'Product Families'!$F:$F),"")</f>
        <v>119</v>
      </c>
      <c r="G1103" s="7">
        <f t="array" ref="G1103">IFERROR(XLOOKUP($C1103,'Product Families'!$A:$A,'Product Families'!$G:$G),"")</f>
        <v>128</v>
      </c>
      <c r="J1103" s="7" t="str">
        <f>IFERROR(ROUND(AVERAGEIF('Week 1 - Making'!$B:$B,'Product List'!$A1103,'Week 1 - Making'!$P:$P),0),"")</f>
        <v/>
      </c>
      <c r="K1103" s="7" t="str">
        <f>IFERROR(ROUND(AVERAGEIF('Week 2 - Making'!$B:$B,'Product List'!$A1103,'Week 2 - Making'!$P:$P),0),"")</f>
        <v/>
      </c>
      <c r="L1103" s="263" t="str">
        <f>IFERROR(ROUND(AVERAGEIF('Week 3 - Making'!$B:$B,'Product List'!$A1103,'Week 3 - Making'!$P:$P),0),"")</f>
        <v/>
      </c>
      <c r="M1103" s="7" t="str">
        <f>IFERROR(ROUND(AVERAGEIF('Week 4 - Making'!$B:$B,'Product List'!$A1103,'Week 4 - Making'!$P:$P),0),"")</f>
        <v/>
      </c>
      <c r="N1103" s="7" t="str">
        <f>IFERROR(ROUND(AVERAGEIF('Week 5 - Making'!$B:$B,'Product List'!$A1103,'Week 5 - Making'!$P:$P),0),"")</f>
        <v/>
      </c>
      <c r="O1103" s="7"/>
      <c r="P1103" s="7">
        <f t="array" ref="P1103">iferror(xlookup(C1103,'Product Families'!A:A,'Product Families'!S:S),"")</f>
        <v>0</v>
      </c>
    </row>
    <row r="1104" ht="14.25" customHeight="1">
      <c r="A1104" s="122" t="s">
        <v>2938</v>
      </c>
      <c r="B1104" s="270" t="s">
        <v>2939</v>
      </c>
      <c r="C1104" s="122" t="s">
        <v>169</v>
      </c>
      <c r="D1104" s="7">
        <f t="array" ref="D1104">IFERROR(XLOOKUP($C1104,'Product Families'!$A:$A,'Product Families'!$D:$D),"")</f>
        <v>162</v>
      </c>
      <c r="E1104" s="7">
        <f t="array" ref="E1104">IFERROR(XLOOKUP($C1104,'Product Families'!$A:$A,'Product Families'!$E:$E),"")</f>
        <v>166</v>
      </c>
      <c r="F1104" s="7">
        <f t="array" ref="F1104">IFERROR(XLOOKUP($C1104,'Product Families'!$A:$A,'Product Families'!$F:$F),"")</f>
        <v>179</v>
      </c>
      <c r="G1104" s="7">
        <f t="array" ref="G1104">IFERROR(XLOOKUP($C1104,'Product Families'!$A:$A,'Product Families'!$G:$G),"")</f>
        <v>192</v>
      </c>
      <c r="J1104" s="7" t="str">
        <f>IFERROR(ROUND(AVERAGEIF('Week 1 - Making'!$B:$B,'Product List'!$A1104,'Week 1 - Making'!$P:$P),0),"")</f>
        <v/>
      </c>
      <c r="K1104" s="7" t="str">
        <f>IFERROR(ROUND(AVERAGEIF('Week 2 - Making'!$B:$B,'Product List'!$A1104,'Week 2 - Making'!$P:$P),0),"")</f>
        <v/>
      </c>
      <c r="L1104" s="263" t="str">
        <f>IFERROR(ROUND(AVERAGEIF('Week 3 - Making'!$B:$B,'Product List'!$A1104,'Week 3 - Making'!$P:$P),0),"")</f>
        <v/>
      </c>
      <c r="M1104" s="7" t="str">
        <f>IFERROR(ROUND(AVERAGEIF('Week 4 - Making'!$B:$B,'Product List'!$A1104,'Week 4 - Making'!$P:$P),0),"")</f>
        <v/>
      </c>
      <c r="N1104" s="7" t="str">
        <f>IFERROR(ROUND(AVERAGEIF('Week 5 - Making'!$B:$B,'Product List'!$A1104,'Week 5 - Making'!$P:$P),0),"")</f>
        <v/>
      </c>
      <c r="O1104" s="7"/>
      <c r="P1104" s="7">
        <f t="array" ref="P1104">iferror(xlookup(C1104,'Product Families'!A:A,'Product Families'!S:S),"")</f>
        <v>0</v>
      </c>
    </row>
    <row r="1105" ht="14.25" customHeight="1">
      <c r="A1105" s="122" t="s">
        <v>2940</v>
      </c>
      <c r="B1105" s="270" t="s">
        <v>2939</v>
      </c>
      <c r="C1105" s="122" t="s">
        <v>211</v>
      </c>
      <c r="D1105" s="7">
        <f t="array" ref="D1105">IFERROR(XLOOKUP($C1105,'Product Families'!$A:$A,'Product Families'!$D:$D),"")</f>
        <v>162</v>
      </c>
      <c r="E1105" s="7">
        <f t="array" ref="E1105">IFERROR(XLOOKUP($C1105,'Product Families'!$A:$A,'Product Families'!$E:$E),"")</f>
        <v>166</v>
      </c>
      <c r="F1105" s="7">
        <f t="array" ref="F1105">IFERROR(XLOOKUP($C1105,'Product Families'!$A:$A,'Product Families'!$F:$F),"")</f>
        <v>179</v>
      </c>
      <c r="G1105" s="7">
        <f t="array" ref="G1105">IFERROR(XLOOKUP($C1105,'Product Families'!$A:$A,'Product Families'!$G:$G),"")</f>
        <v>192</v>
      </c>
      <c r="J1105" s="7" t="str">
        <f>IFERROR(ROUND(AVERAGEIF('Week 1 - Making'!$B:$B,'Product List'!$A1105,'Week 1 - Making'!$P:$P),0),"")</f>
        <v/>
      </c>
      <c r="K1105" s="7" t="str">
        <f>IFERROR(ROUND(AVERAGEIF('Week 2 - Making'!$B:$B,'Product List'!$A1105,'Week 2 - Making'!$P:$P),0),"")</f>
        <v/>
      </c>
      <c r="L1105" s="263" t="str">
        <f>IFERROR(ROUND(AVERAGEIF('Week 3 - Making'!$B:$B,'Product List'!$A1105,'Week 3 - Making'!$P:$P),0),"")</f>
        <v/>
      </c>
      <c r="M1105" s="7" t="str">
        <f>IFERROR(ROUND(AVERAGEIF('Week 4 - Making'!$B:$B,'Product List'!$A1105,'Week 4 - Making'!$P:$P),0),"")</f>
        <v/>
      </c>
      <c r="N1105" s="7" t="str">
        <f>IFERROR(ROUND(AVERAGEIF('Week 5 - Making'!$B:$B,'Product List'!$A1105,'Week 5 - Making'!$P:$P),0),"")</f>
        <v/>
      </c>
      <c r="O1105" s="7"/>
      <c r="P1105" s="7">
        <f t="array" ref="P1105">iferror(xlookup(C1105,'Product Families'!A:A,'Product Families'!S:S),"")</f>
        <v>0</v>
      </c>
    </row>
    <row r="1106" ht="14.25" customHeight="1">
      <c r="A1106" s="122" t="s">
        <v>2941</v>
      </c>
      <c r="B1106" s="270" t="s">
        <v>2939</v>
      </c>
      <c r="C1106" s="122" t="s">
        <v>198</v>
      </c>
      <c r="D1106" s="7">
        <f t="array" ref="D1106">IFERROR(XLOOKUP($C1106,'Product Families'!$A:$A,'Product Families'!$D:$D),"")</f>
        <v>108</v>
      </c>
      <c r="E1106" s="7">
        <f t="array" ref="E1106">IFERROR(XLOOKUP($C1106,'Product Families'!$A:$A,'Product Families'!$E:$E),"")</f>
        <v>111</v>
      </c>
      <c r="F1106" s="7">
        <f t="array" ref="F1106">IFERROR(XLOOKUP($C1106,'Product Families'!$A:$A,'Product Families'!$F:$F),"")</f>
        <v>119</v>
      </c>
      <c r="G1106" s="7">
        <f t="array" ref="G1106">IFERROR(XLOOKUP($C1106,'Product Families'!$A:$A,'Product Families'!$G:$G),"")</f>
        <v>128</v>
      </c>
      <c r="J1106" s="7" t="str">
        <f>IFERROR(ROUND(AVERAGEIF('Week 1 - Making'!$B:$B,'Product List'!$A1106,'Week 1 - Making'!$P:$P),0),"")</f>
        <v/>
      </c>
      <c r="K1106" s="7" t="str">
        <f>IFERROR(ROUND(AVERAGEIF('Week 2 - Making'!$B:$B,'Product List'!$A1106,'Week 2 - Making'!$P:$P),0),"")</f>
        <v/>
      </c>
      <c r="L1106" s="263" t="str">
        <f>IFERROR(ROUND(AVERAGEIF('Week 3 - Making'!$B:$B,'Product List'!$A1106,'Week 3 - Making'!$P:$P),0),"")</f>
        <v/>
      </c>
      <c r="M1106" s="7" t="str">
        <f>IFERROR(ROUND(AVERAGEIF('Week 4 - Making'!$B:$B,'Product List'!$A1106,'Week 4 - Making'!$P:$P),0),"")</f>
        <v/>
      </c>
      <c r="N1106" s="7" t="str">
        <f>IFERROR(ROUND(AVERAGEIF('Week 5 - Making'!$B:$B,'Product List'!$A1106,'Week 5 - Making'!$P:$P),0),"")</f>
        <v/>
      </c>
      <c r="O1106" s="7"/>
      <c r="P1106" s="7">
        <f t="array" ref="P1106">iferror(xlookup(C1106,'Product Families'!A:A,'Product Families'!S:S),"")</f>
        <v>0</v>
      </c>
    </row>
    <row r="1107" ht="14.25" customHeight="1">
      <c r="A1107" s="122" t="s">
        <v>2942</v>
      </c>
      <c r="B1107" s="270" t="s">
        <v>2943</v>
      </c>
      <c r="C1107" s="122" t="s">
        <v>394</v>
      </c>
      <c r="D1107" s="7">
        <f t="array" ref="D1107">IFERROR(XLOOKUP($C1107,'Product Families'!$A:$A,'Product Families'!$D:$D),"")</f>
        <v>52</v>
      </c>
      <c r="E1107" s="7">
        <f t="array" ref="E1107">IFERROR(XLOOKUP($C1107,'Product Families'!$A:$A,'Product Families'!$E:$E),"")</f>
        <v>54</v>
      </c>
      <c r="F1107" s="7">
        <f t="array" ref="F1107">IFERROR(XLOOKUP($C1107,'Product Families'!$A:$A,'Product Families'!$F:$F),"")</f>
        <v>58</v>
      </c>
      <c r="G1107" s="7">
        <f t="array" ref="G1107">IFERROR(XLOOKUP($C1107,'Product Families'!$A:$A,'Product Families'!$G:$G),"")</f>
        <v>62</v>
      </c>
      <c r="J1107" s="7" t="str">
        <f>IFERROR(ROUND(AVERAGEIF('Week 1 - Making'!$B:$B,'Product List'!$A1107,'Week 1 - Making'!$P:$P),0),"")</f>
        <v/>
      </c>
      <c r="K1107" s="7" t="str">
        <f>IFERROR(ROUND(AVERAGEIF('Week 2 - Making'!$B:$B,'Product List'!$A1107,'Week 2 - Making'!$P:$P),0),"")</f>
        <v/>
      </c>
      <c r="L1107" s="263" t="str">
        <f>IFERROR(ROUND(AVERAGEIF('Week 3 - Making'!$B:$B,'Product List'!$A1107,'Week 3 - Making'!$P:$P),0),"")</f>
        <v/>
      </c>
      <c r="M1107" s="7" t="str">
        <f>IFERROR(ROUND(AVERAGEIF('Week 4 - Making'!$B:$B,'Product List'!$A1107,'Week 4 - Making'!$P:$P),0),"")</f>
        <v/>
      </c>
      <c r="N1107" s="7" t="str">
        <f>IFERROR(ROUND(AVERAGEIF('Week 5 - Making'!$B:$B,'Product List'!$A1107,'Week 5 - Making'!$P:$P),0),"")</f>
        <v/>
      </c>
      <c r="O1107" s="7"/>
      <c r="P1107" s="7">
        <f t="array" ref="P1107">iferror(xlookup(C1107,'Product Families'!A:A,'Product Families'!S:S),"")</f>
        <v>0</v>
      </c>
    </row>
    <row r="1108" ht="14.25" customHeight="1">
      <c r="A1108" s="122" t="s">
        <v>2944</v>
      </c>
      <c r="B1108" s="270" t="s">
        <v>2945</v>
      </c>
      <c r="C1108" s="122" t="s">
        <v>394</v>
      </c>
      <c r="D1108" s="7">
        <f t="array" ref="D1108">IFERROR(XLOOKUP($C1108,'Product Families'!$A:$A,'Product Families'!$D:$D),"")</f>
        <v>52</v>
      </c>
      <c r="E1108" s="7">
        <f t="array" ref="E1108">IFERROR(XLOOKUP($C1108,'Product Families'!$A:$A,'Product Families'!$E:$E),"")</f>
        <v>54</v>
      </c>
      <c r="F1108" s="7">
        <f t="array" ref="F1108">IFERROR(XLOOKUP($C1108,'Product Families'!$A:$A,'Product Families'!$F:$F),"")</f>
        <v>58</v>
      </c>
      <c r="G1108" s="7">
        <f t="array" ref="G1108">IFERROR(XLOOKUP($C1108,'Product Families'!$A:$A,'Product Families'!$G:$G),"")</f>
        <v>62</v>
      </c>
      <c r="J1108" s="7" t="str">
        <f>IFERROR(ROUND(AVERAGEIF('Week 1 - Making'!$B:$B,'Product List'!$A1108,'Week 1 - Making'!$P:$P),0),"")</f>
        <v/>
      </c>
      <c r="K1108" s="7" t="str">
        <f>IFERROR(ROUND(AVERAGEIF('Week 2 - Making'!$B:$B,'Product List'!$A1108,'Week 2 - Making'!$P:$P),0),"")</f>
        <v/>
      </c>
      <c r="L1108" s="263" t="str">
        <f>IFERROR(ROUND(AVERAGEIF('Week 3 - Making'!$B:$B,'Product List'!$A1108,'Week 3 - Making'!$P:$P),0),"")</f>
        <v/>
      </c>
      <c r="M1108" s="7" t="str">
        <f>IFERROR(ROUND(AVERAGEIF('Week 4 - Making'!$B:$B,'Product List'!$A1108,'Week 4 - Making'!$P:$P),0),"")</f>
        <v/>
      </c>
      <c r="N1108" s="7" t="str">
        <f>IFERROR(ROUND(AVERAGEIF('Week 5 - Making'!$B:$B,'Product List'!$A1108,'Week 5 - Making'!$P:$P),0),"")</f>
        <v/>
      </c>
      <c r="O1108" s="7"/>
      <c r="P1108" s="7">
        <f t="array" ref="P1108">iferror(xlookup(C1108,'Product Families'!A:A,'Product Families'!S:S),"")</f>
        <v>0</v>
      </c>
    </row>
    <row r="1109" ht="14.25" customHeight="1">
      <c r="A1109" s="122" t="s">
        <v>2946</v>
      </c>
      <c r="B1109" s="270" t="s">
        <v>2947</v>
      </c>
      <c r="C1109" s="122" t="s">
        <v>394</v>
      </c>
      <c r="D1109" s="7">
        <f t="array" ref="D1109">IFERROR(XLOOKUP($C1109,'Product Families'!$A:$A,'Product Families'!$D:$D),"")</f>
        <v>52</v>
      </c>
      <c r="E1109" s="7">
        <f t="array" ref="E1109">IFERROR(XLOOKUP($C1109,'Product Families'!$A:$A,'Product Families'!$E:$E),"")</f>
        <v>54</v>
      </c>
      <c r="F1109" s="7">
        <f t="array" ref="F1109">IFERROR(XLOOKUP($C1109,'Product Families'!$A:$A,'Product Families'!$F:$F),"")</f>
        <v>58</v>
      </c>
      <c r="G1109" s="7">
        <f t="array" ref="G1109">IFERROR(XLOOKUP($C1109,'Product Families'!$A:$A,'Product Families'!$G:$G),"")</f>
        <v>62</v>
      </c>
      <c r="J1109" s="7" t="str">
        <f>IFERROR(ROUND(AVERAGEIF('Week 1 - Making'!$B:$B,'Product List'!$A1109,'Week 1 - Making'!$P:$P),0),"")</f>
        <v/>
      </c>
      <c r="K1109" s="7" t="str">
        <f>IFERROR(ROUND(AVERAGEIF('Week 2 - Making'!$B:$B,'Product List'!$A1109,'Week 2 - Making'!$P:$P),0),"")</f>
        <v/>
      </c>
      <c r="L1109" s="263" t="str">
        <f>IFERROR(ROUND(AVERAGEIF('Week 3 - Making'!$B:$B,'Product List'!$A1109,'Week 3 - Making'!$P:$P),0),"")</f>
        <v/>
      </c>
      <c r="M1109" s="7" t="str">
        <f>IFERROR(ROUND(AVERAGEIF('Week 4 - Making'!$B:$B,'Product List'!$A1109,'Week 4 - Making'!$P:$P),0),"")</f>
        <v/>
      </c>
      <c r="N1109" s="7" t="str">
        <f>IFERROR(ROUND(AVERAGEIF('Week 5 - Making'!$B:$B,'Product List'!$A1109,'Week 5 - Making'!$P:$P),0),"")</f>
        <v/>
      </c>
      <c r="O1109" s="7"/>
      <c r="P1109" s="7">
        <f t="array" ref="P1109">iferror(xlookup(C1109,'Product Families'!A:A,'Product Families'!S:S),"")</f>
        <v>0</v>
      </c>
    </row>
    <row r="1110" ht="14.25" customHeight="1">
      <c r="A1110" s="122" t="s">
        <v>2948</v>
      </c>
      <c r="B1110" s="270" t="s">
        <v>2949</v>
      </c>
      <c r="C1110" s="122" t="s">
        <v>394</v>
      </c>
      <c r="D1110" s="7">
        <f t="array" ref="D1110">IFERROR(XLOOKUP($C1110,'Product Families'!$A:$A,'Product Families'!$D:$D),"")</f>
        <v>52</v>
      </c>
      <c r="E1110" s="7">
        <f t="array" ref="E1110">IFERROR(XLOOKUP($C1110,'Product Families'!$A:$A,'Product Families'!$E:$E),"")</f>
        <v>54</v>
      </c>
      <c r="F1110" s="7">
        <f t="array" ref="F1110">IFERROR(XLOOKUP($C1110,'Product Families'!$A:$A,'Product Families'!$F:$F),"")</f>
        <v>58</v>
      </c>
      <c r="G1110" s="7">
        <f t="array" ref="G1110">IFERROR(XLOOKUP($C1110,'Product Families'!$A:$A,'Product Families'!$G:$G),"")</f>
        <v>62</v>
      </c>
      <c r="J1110" s="7" t="str">
        <f>IFERROR(ROUND(AVERAGEIF('Week 1 - Making'!$B:$B,'Product List'!$A1110,'Week 1 - Making'!$P:$P),0),"")</f>
        <v/>
      </c>
      <c r="K1110" s="7" t="str">
        <f>IFERROR(ROUND(AVERAGEIF('Week 2 - Making'!$B:$B,'Product List'!$A1110,'Week 2 - Making'!$P:$P),0),"")</f>
        <v/>
      </c>
      <c r="L1110" s="263" t="str">
        <f>IFERROR(ROUND(AVERAGEIF('Week 3 - Making'!$B:$B,'Product List'!$A1110,'Week 3 - Making'!$P:$P),0),"")</f>
        <v/>
      </c>
      <c r="M1110" s="7" t="str">
        <f>IFERROR(ROUND(AVERAGEIF('Week 4 - Making'!$B:$B,'Product List'!$A1110,'Week 4 - Making'!$P:$P),0),"")</f>
        <v/>
      </c>
      <c r="N1110" s="7" t="str">
        <f>IFERROR(ROUND(AVERAGEIF('Week 5 - Making'!$B:$B,'Product List'!$A1110,'Week 5 - Making'!$P:$P),0),"")</f>
        <v/>
      </c>
      <c r="O1110" s="7"/>
      <c r="P1110" s="7">
        <f t="array" ref="P1110">iferror(xlookup(C1110,'Product Families'!A:A,'Product Families'!S:S),"")</f>
        <v>0</v>
      </c>
    </row>
    <row r="1111" ht="14.25" customHeight="1">
      <c r="A1111" s="122" t="s">
        <v>2950</v>
      </c>
      <c r="B1111" s="270" t="s">
        <v>2951</v>
      </c>
      <c r="C1111" s="122" t="s">
        <v>394</v>
      </c>
      <c r="D1111" s="7">
        <f t="array" ref="D1111">IFERROR(XLOOKUP($C1111,'Product Families'!$A:$A,'Product Families'!$D:$D),"")</f>
        <v>52</v>
      </c>
      <c r="E1111" s="7">
        <f t="array" ref="E1111">IFERROR(XLOOKUP($C1111,'Product Families'!$A:$A,'Product Families'!$E:$E),"")</f>
        <v>54</v>
      </c>
      <c r="F1111" s="7">
        <f t="array" ref="F1111">IFERROR(XLOOKUP($C1111,'Product Families'!$A:$A,'Product Families'!$F:$F),"")</f>
        <v>58</v>
      </c>
      <c r="G1111" s="7">
        <f t="array" ref="G1111">IFERROR(XLOOKUP($C1111,'Product Families'!$A:$A,'Product Families'!$G:$G),"")</f>
        <v>62</v>
      </c>
      <c r="J1111" s="7" t="str">
        <f>IFERROR(ROUND(AVERAGEIF('Week 1 - Making'!$B:$B,'Product List'!$A1111,'Week 1 - Making'!$P:$P),0),"")</f>
        <v/>
      </c>
      <c r="K1111" s="7" t="str">
        <f>IFERROR(ROUND(AVERAGEIF('Week 2 - Making'!$B:$B,'Product List'!$A1111,'Week 2 - Making'!$P:$P),0),"")</f>
        <v/>
      </c>
      <c r="L1111" s="263" t="str">
        <f>IFERROR(ROUND(AVERAGEIF('Week 3 - Making'!$B:$B,'Product List'!$A1111,'Week 3 - Making'!$P:$P),0),"")</f>
        <v/>
      </c>
      <c r="M1111" s="7" t="str">
        <f>IFERROR(ROUND(AVERAGEIF('Week 4 - Making'!$B:$B,'Product List'!$A1111,'Week 4 - Making'!$P:$P),0),"")</f>
        <v/>
      </c>
      <c r="N1111" s="7" t="str">
        <f>IFERROR(ROUND(AVERAGEIF('Week 5 - Making'!$B:$B,'Product List'!$A1111,'Week 5 - Making'!$P:$P),0),"")</f>
        <v/>
      </c>
      <c r="O1111" s="7"/>
      <c r="P1111" s="7">
        <f t="array" ref="P1111">iferror(xlookup(C1111,'Product Families'!A:A,'Product Families'!S:S),"")</f>
        <v>0</v>
      </c>
    </row>
    <row r="1112" ht="14.25" customHeight="1">
      <c r="A1112" s="122" t="s">
        <v>2952</v>
      </c>
      <c r="B1112" s="270" t="s">
        <v>2953</v>
      </c>
      <c r="C1112" s="122" t="s">
        <v>394</v>
      </c>
      <c r="D1112" s="7">
        <f t="array" ref="D1112">IFERROR(XLOOKUP($C1112,'Product Families'!$A:$A,'Product Families'!$D:$D),"")</f>
        <v>52</v>
      </c>
      <c r="E1112" s="7">
        <f t="array" ref="E1112">IFERROR(XLOOKUP($C1112,'Product Families'!$A:$A,'Product Families'!$E:$E),"")</f>
        <v>54</v>
      </c>
      <c r="F1112" s="7">
        <f t="array" ref="F1112">IFERROR(XLOOKUP($C1112,'Product Families'!$A:$A,'Product Families'!$F:$F),"")</f>
        <v>58</v>
      </c>
      <c r="G1112" s="7">
        <f t="array" ref="G1112">IFERROR(XLOOKUP($C1112,'Product Families'!$A:$A,'Product Families'!$G:$G),"")</f>
        <v>62</v>
      </c>
      <c r="J1112" s="7" t="str">
        <f>IFERROR(ROUND(AVERAGEIF('Week 1 - Making'!$B:$B,'Product List'!$A1112,'Week 1 - Making'!$P:$P),0),"")</f>
        <v/>
      </c>
      <c r="K1112" s="7" t="str">
        <f>IFERROR(ROUND(AVERAGEIF('Week 2 - Making'!$B:$B,'Product List'!$A1112,'Week 2 - Making'!$P:$P),0),"")</f>
        <v/>
      </c>
      <c r="L1112" s="263" t="str">
        <f>IFERROR(ROUND(AVERAGEIF('Week 3 - Making'!$B:$B,'Product List'!$A1112,'Week 3 - Making'!$P:$P),0),"")</f>
        <v/>
      </c>
      <c r="M1112" s="7" t="str">
        <f>IFERROR(ROUND(AVERAGEIF('Week 4 - Making'!$B:$B,'Product List'!$A1112,'Week 4 - Making'!$P:$P),0),"")</f>
        <v/>
      </c>
      <c r="N1112" s="7" t="str">
        <f>IFERROR(ROUND(AVERAGEIF('Week 5 - Making'!$B:$B,'Product List'!$A1112,'Week 5 - Making'!$P:$P),0),"")</f>
        <v/>
      </c>
      <c r="O1112" s="7"/>
      <c r="P1112" s="7">
        <f t="array" ref="P1112">iferror(xlookup(C1112,'Product Families'!A:A,'Product Families'!S:S),"")</f>
        <v>0</v>
      </c>
    </row>
    <row r="1113" ht="14.25" customHeight="1">
      <c r="A1113" s="122" t="s">
        <v>2954</v>
      </c>
      <c r="B1113" s="270" t="s">
        <v>2955</v>
      </c>
      <c r="C1113" s="122" t="s">
        <v>394</v>
      </c>
      <c r="D1113" s="7">
        <f t="array" ref="D1113">IFERROR(XLOOKUP($C1113,'Product Families'!$A:$A,'Product Families'!$D:$D),"")</f>
        <v>52</v>
      </c>
      <c r="E1113" s="7">
        <f t="array" ref="E1113">IFERROR(XLOOKUP($C1113,'Product Families'!$A:$A,'Product Families'!$E:$E),"")</f>
        <v>54</v>
      </c>
      <c r="F1113" s="7">
        <f t="array" ref="F1113">IFERROR(XLOOKUP($C1113,'Product Families'!$A:$A,'Product Families'!$F:$F),"")</f>
        <v>58</v>
      </c>
      <c r="G1113" s="7">
        <f t="array" ref="G1113">IFERROR(XLOOKUP($C1113,'Product Families'!$A:$A,'Product Families'!$G:$G),"")</f>
        <v>62</v>
      </c>
      <c r="J1113" s="7" t="str">
        <f>IFERROR(ROUND(AVERAGEIF('Week 1 - Making'!$B:$B,'Product List'!$A1113,'Week 1 - Making'!$P:$P),0),"")</f>
        <v/>
      </c>
      <c r="K1113" s="7" t="str">
        <f>IFERROR(ROUND(AVERAGEIF('Week 2 - Making'!$B:$B,'Product List'!$A1113,'Week 2 - Making'!$P:$P),0),"")</f>
        <v/>
      </c>
      <c r="L1113" s="263" t="str">
        <f>IFERROR(ROUND(AVERAGEIF('Week 3 - Making'!$B:$B,'Product List'!$A1113,'Week 3 - Making'!$P:$P),0),"")</f>
        <v/>
      </c>
      <c r="M1113" s="7" t="str">
        <f>IFERROR(ROUND(AVERAGEIF('Week 4 - Making'!$B:$B,'Product List'!$A1113,'Week 4 - Making'!$P:$P),0),"")</f>
        <v/>
      </c>
      <c r="N1113" s="7" t="str">
        <f>IFERROR(ROUND(AVERAGEIF('Week 5 - Making'!$B:$B,'Product List'!$A1113,'Week 5 - Making'!$P:$P),0),"")</f>
        <v/>
      </c>
      <c r="O1113" s="7"/>
      <c r="P1113" s="7">
        <f t="array" ref="P1113">iferror(xlookup(C1113,'Product Families'!A:A,'Product Families'!S:S),"")</f>
        <v>0</v>
      </c>
    </row>
    <row r="1114" ht="14.25" customHeight="1">
      <c r="A1114" s="122" t="s">
        <v>2956</v>
      </c>
      <c r="B1114" s="270" t="s">
        <v>2957</v>
      </c>
      <c r="C1114" s="122" t="s">
        <v>394</v>
      </c>
      <c r="D1114" s="7">
        <f t="array" ref="D1114">IFERROR(XLOOKUP($C1114,'Product Families'!$A:$A,'Product Families'!$D:$D),"")</f>
        <v>52</v>
      </c>
      <c r="E1114" s="7">
        <f t="array" ref="E1114">IFERROR(XLOOKUP($C1114,'Product Families'!$A:$A,'Product Families'!$E:$E),"")</f>
        <v>54</v>
      </c>
      <c r="F1114" s="7">
        <f t="array" ref="F1114">IFERROR(XLOOKUP($C1114,'Product Families'!$A:$A,'Product Families'!$F:$F),"")</f>
        <v>58</v>
      </c>
      <c r="G1114" s="7">
        <f t="array" ref="G1114">IFERROR(XLOOKUP($C1114,'Product Families'!$A:$A,'Product Families'!$G:$G),"")</f>
        <v>62</v>
      </c>
      <c r="J1114" s="7" t="str">
        <f>IFERROR(ROUND(AVERAGEIF('Week 1 - Making'!$B:$B,'Product List'!$A1114,'Week 1 - Making'!$P:$P),0),"")</f>
        <v/>
      </c>
      <c r="K1114" s="7" t="str">
        <f>IFERROR(ROUND(AVERAGEIF('Week 2 - Making'!$B:$B,'Product List'!$A1114,'Week 2 - Making'!$P:$P),0),"")</f>
        <v/>
      </c>
      <c r="L1114" s="263" t="str">
        <f>IFERROR(ROUND(AVERAGEIF('Week 3 - Making'!$B:$B,'Product List'!$A1114,'Week 3 - Making'!$P:$P),0),"")</f>
        <v/>
      </c>
      <c r="M1114" s="7" t="str">
        <f>IFERROR(ROUND(AVERAGEIF('Week 4 - Making'!$B:$B,'Product List'!$A1114,'Week 4 - Making'!$P:$P),0),"")</f>
        <v/>
      </c>
      <c r="N1114" s="7" t="str">
        <f>IFERROR(ROUND(AVERAGEIF('Week 5 - Making'!$B:$B,'Product List'!$A1114,'Week 5 - Making'!$P:$P),0),"")</f>
        <v/>
      </c>
      <c r="O1114" s="7"/>
      <c r="P1114" s="7">
        <f t="array" ref="P1114">iferror(xlookup(C1114,'Product Families'!A:A,'Product Families'!S:S),"")</f>
        <v>0</v>
      </c>
    </row>
    <row r="1115" ht="14.25" customHeight="1">
      <c r="A1115" s="138" t="s">
        <v>396</v>
      </c>
      <c r="B1115" s="299" t="s">
        <v>2958</v>
      </c>
      <c r="C1115" s="138" t="s">
        <v>396</v>
      </c>
      <c r="D1115" s="7">
        <f t="array" ref="D1115">IFERROR(XLOOKUP($C1115,'Product Families'!$A:$A,'Product Families'!$D:$D),"")</f>
        <v>37</v>
      </c>
      <c r="E1115" s="7">
        <f t="array" ref="E1115">IFERROR(XLOOKUP($C1115,'Product Families'!$A:$A,'Product Families'!$E:$E),"")</f>
        <v>38</v>
      </c>
      <c r="F1115" s="7">
        <f t="array" ref="F1115">IFERROR(XLOOKUP($C1115,'Product Families'!$A:$A,'Product Families'!$F:$F),"")</f>
        <v>41</v>
      </c>
      <c r="G1115" s="7">
        <f t="array" ref="G1115">IFERROR(XLOOKUP($C1115,'Product Families'!$A:$A,'Product Families'!$G:$G),"")</f>
        <v>44</v>
      </c>
      <c r="J1115" s="7" t="str">
        <f>IFERROR(ROUND(AVERAGEIF('Week 1 - Making'!$B:$B,'Product List'!$A1115,'Week 1 - Making'!$P:$P),0),"")</f>
        <v/>
      </c>
      <c r="K1115" s="7" t="str">
        <f>IFERROR(ROUND(AVERAGEIF('Week 2 - Making'!$B:$B,'Product List'!$A1115,'Week 2 - Making'!$P:$P),0),"")</f>
        <v/>
      </c>
      <c r="L1115" s="263" t="str">
        <f>IFERROR(ROUND(AVERAGEIF('Week 3 - Making'!$B:$B,'Product List'!$A1115,'Week 3 - Making'!$P:$P),0),"")</f>
        <v/>
      </c>
      <c r="M1115" s="7" t="str">
        <f>IFERROR(ROUND(AVERAGEIF('Week 4 - Making'!$B:$B,'Product List'!$A1115,'Week 4 - Making'!$P:$P),0),"")</f>
        <v/>
      </c>
      <c r="N1115" s="7" t="str">
        <f>IFERROR(ROUND(AVERAGEIF('Week 5 - Making'!$B:$B,'Product List'!$A1115,'Week 5 - Making'!$P:$P),0),"")</f>
        <v/>
      </c>
      <c r="O1115" s="7"/>
      <c r="P1115" s="7">
        <f t="array" ref="P1115">iferror(xlookup(C1115,'Product Families'!A:A,'Product Families'!S:S),"")</f>
        <v>0</v>
      </c>
    </row>
    <row r="1116" ht="14.25" customHeight="1">
      <c r="A1116" s="138" t="s">
        <v>2959</v>
      </c>
      <c r="B1116" s="299" t="s">
        <v>2960</v>
      </c>
      <c r="C1116" s="138" t="s">
        <v>427</v>
      </c>
      <c r="D1116" s="7">
        <f t="array" ref="D1116">IFERROR(XLOOKUP($C1116,'Product Families'!$A:$A,'Product Families'!$D:$D),"")</f>
        <v>72</v>
      </c>
      <c r="E1116" s="7">
        <f t="array" ref="E1116">IFERROR(XLOOKUP($C1116,'Product Families'!$A:$A,'Product Families'!$E:$E),"")</f>
        <v>74</v>
      </c>
      <c r="F1116" s="7">
        <f t="array" ref="F1116">IFERROR(XLOOKUP($C1116,'Product Families'!$A:$A,'Product Families'!$F:$F),"")</f>
        <v>80</v>
      </c>
      <c r="G1116" s="7">
        <f t="array" ref="G1116">IFERROR(XLOOKUP($C1116,'Product Families'!$A:$A,'Product Families'!$G:$G),"")</f>
        <v>85</v>
      </c>
      <c r="J1116" s="7" t="str">
        <f>IFERROR(ROUND(AVERAGEIF('Week 1 - Making'!$B:$B,'Product List'!$A1116,'Week 1 - Making'!$P:$P),0),"")</f>
        <v/>
      </c>
      <c r="K1116" s="7" t="str">
        <f>IFERROR(ROUND(AVERAGEIF('Week 2 - Making'!$B:$B,'Product List'!$A1116,'Week 2 - Making'!$P:$P),0),"")</f>
        <v/>
      </c>
      <c r="L1116" s="263" t="str">
        <f>IFERROR(ROUND(AVERAGEIF('Week 3 - Making'!$B:$B,'Product List'!$A1116,'Week 3 - Making'!$P:$P),0),"")</f>
        <v/>
      </c>
      <c r="M1116" s="7" t="str">
        <f>IFERROR(ROUND(AVERAGEIF('Week 4 - Making'!$B:$B,'Product List'!$A1116,'Week 4 - Making'!$P:$P),0),"")</f>
        <v/>
      </c>
      <c r="N1116" s="7" t="str">
        <f>IFERROR(ROUND(AVERAGEIF('Week 5 - Making'!$B:$B,'Product List'!$A1116,'Week 5 - Making'!$P:$P),0),"")</f>
        <v/>
      </c>
      <c r="O1116" s="7"/>
      <c r="P1116" s="7">
        <f t="array" ref="P1116">iferror(xlookup(C1116,'Product Families'!A:A,'Product Families'!S:S),"")</f>
        <v>0</v>
      </c>
    </row>
    <row r="1117" ht="14.25" customHeight="1">
      <c r="A1117" s="138" t="s">
        <v>2961</v>
      </c>
      <c r="B1117" s="299" t="s">
        <v>2962</v>
      </c>
      <c r="C1117" s="138" t="s">
        <v>427</v>
      </c>
      <c r="D1117" s="7">
        <f t="array" ref="D1117">IFERROR(XLOOKUP($C1117,'Product Families'!$A:$A,'Product Families'!$D:$D),"")</f>
        <v>72</v>
      </c>
      <c r="E1117" s="7">
        <f t="array" ref="E1117">IFERROR(XLOOKUP($C1117,'Product Families'!$A:$A,'Product Families'!$E:$E),"")</f>
        <v>74</v>
      </c>
      <c r="F1117" s="7">
        <f t="array" ref="F1117">IFERROR(XLOOKUP($C1117,'Product Families'!$A:$A,'Product Families'!$F:$F),"")</f>
        <v>80</v>
      </c>
      <c r="G1117" s="7">
        <f t="array" ref="G1117">IFERROR(XLOOKUP($C1117,'Product Families'!$A:$A,'Product Families'!$G:$G),"")</f>
        <v>85</v>
      </c>
      <c r="J1117" s="7" t="str">
        <f>IFERROR(ROUND(AVERAGEIF('Week 1 - Making'!$B:$B,'Product List'!$A1117,'Week 1 - Making'!$P:$P),0),"")</f>
        <v/>
      </c>
      <c r="K1117" s="7" t="str">
        <f>IFERROR(ROUND(AVERAGEIF('Week 2 - Making'!$B:$B,'Product List'!$A1117,'Week 2 - Making'!$P:$P),0),"")</f>
        <v/>
      </c>
      <c r="L1117" s="263" t="str">
        <f>IFERROR(ROUND(AVERAGEIF('Week 3 - Making'!$B:$B,'Product List'!$A1117,'Week 3 - Making'!$P:$P),0),"")</f>
        <v/>
      </c>
      <c r="M1117" s="7" t="str">
        <f>IFERROR(ROUND(AVERAGEIF('Week 4 - Making'!$B:$B,'Product List'!$A1117,'Week 4 - Making'!$P:$P),0),"")</f>
        <v/>
      </c>
      <c r="N1117" s="7" t="str">
        <f>IFERROR(ROUND(AVERAGEIF('Week 5 - Making'!$B:$B,'Product List'!$A1117,'Week 5 - Making'!$P:$P),0),"")</f>
        <v/>
      </c>
      <c r="O1117" s="7"/>
      <c r="P1117" s="7">
        <f t="array" ref="P1117">iferror(xlookup(C1117,'Product Families'!A:A,'Product Families'!S:S),"")</f>
        <v>0</v>
      </c>
    </row>
    <row r="1118" ht="14.25" customHeight="1">
      <c r="A1118" s="138" t="s">
        <v>2963</v>
      </c>
      <c r="B1118" s="299" t="s">
        <v>428</v>
      </c>
      <c r="C1118" s="138" t="s">
        <v>427</v>
      </c>
      <c r="D1118" s="7">
        <f t="array" ref="D1118">IFERROR(XLOOKUP($C1118,'Product Families'!$A:$A,'Product Families'!$D:$D),"")</f>
        <v>72</v>
      </c>
      <c r="E1118" s="7">
        <f t="array" ref="E1118">IFERROR(XLOOKUP($C1118,'Product Families'!$A:$A,'Product Families'!$E:$E),"")</f>
        <v>74</v>
      </c>
      <c r="F1118" s="7">
        <f t="array" ref="F1118">IFERROR(XLOOKUP($C1118,'Product Families'!$A:$A,'Product Families'!$F:$F),"")</f>
        <v>80</v>
      </c>
      <c r="G1118" s="7">
        <f t="array" ref="G1118">IFERROR(XLOOKUP($C1118,'Product Families'!$A:$A,'Product Families'!$G:$G),"")</f>
        <v>85</v>
      </c>
      <c r="J1118" s="7" t="str">
        <f>IFERROR(ROUND(AVERAGEIF('Week 1 - Making'!$B:$B,'Product List'!$A1118,'Week 1 - Making'!$P:$P),0),"")</f>
        <v/>
      </c>
      <c r="K1118" s="7" t="str">
        <f>IFERROR(ROUND(AVERAGEIF('Week 2 - Making'!$B:$B,'Product List'!$A1118,'Week 2 - Making'!$P:$P),0),"")</f>
        <v/>
      </c>
      <c r="L1118" s="263" t="str">
        <f>IFERROR(ROUND(AVERAGEIF('Week 3 - Making'!$B:$B,'Product List'!$A1118,'Week 3 - Making'!$P:$P),0),"")</f>
        <v/>
      </c>
      <c r="M1118" s="7" t="str">
        <f>IFERROR(ROUND(AVERAGEIF('Week 4 - Making'!$B:$B,'Product List'!$A1118,'Week 4 - Making'!$P:$P),0),"")</f>
        <v/>
      </c>
      <c r="N1118" s="7" t="str">
        <f>IFERROR(ROUND(AVERAGEIF('Week 5 - Making'!$B:$B,'Product List'!$A1118,'Week 5 - Making'!$P:$P),0),"")</f>
        <v/>
      </c>
      <c r="O1118" s="7"/>
      <c r="P1118" s="7">
        <f t="array" ref="P1118">iferror(xlookup(C1118,'Product Families'!A:A,'Product Families'!S:S),"")</f>
        <v>0</v>
      </c>
    </row>
    <row r="1119" ht="14.25" customHeight="1">
      <c r="A1119" s="138" t="s">
        <v>2964</v>
      </c>
      <c r="B1119" s="122"/>
      <c r="C1119" s="138" t="s">
        <v>401</v>
      </c>
      <c r="D1119" s="7">
        <f t="array" ref="D1119">IFERROR(XLOOKUP($C1119,'Product Families'!$A:$A,'Product Families'!$D:$D),"")</f>
        <v>18</v>
      </c>
      <c r="E1119" s="7">
        <f t="array" ref="E1119">IFERROR(XLOOKUP($C1119,'Product Families'!$A:$A,'Product Families'!$E:$E),"")</f>
        <v>21</v>
      </c>
      <c r="F1119" s="7">
        <f t="array" ref="F1119">IFERROR(XLOOKUP($C1119,'Product Families'!$A:$A,'Product Families'!$F:$F),"")</f>
        <v>24</v>
      </c>
      <c r="G1119" s="7">
        <f t="array" ref="G1119">IFERROR(XLOOKUP($C1119,'Product Families'!$A:$A,'Product Families'!$G:$G),"")</f>
        <v>28</v>
      </c>
      <c r="J1119" s="7" t="str">
        <f>IFERROR(ROUND(AVERAGEIF('Week 1 - Making'!$B:$B,'Product List'!$A1119,'Week 1 - Making'!$P:$P),0),"")</f>
        <v/>
      </c>
      <c r="K1119" s="7" t="str">
        <f>IFERROR(ROUND(AVERAGEIF('Week 2 - Making'!$B:$B,'Product List'!$A1119,'Week 2 - Making'!$P:$P),0),"")</f>
        <v/>
      </c>
      <c r="L1119" s="263" t="str">
        <f>IFERROR(ROUND(AVERAGEIF('Week 3 - Making'!$B:$B,'Product List'!$A1119,'Week 3 - Making'!$P:$P),0),"")</f>
        <v/>
      </c>
      <c r="M1119" s="7" t="str">
        <f>IFERROR(ROUND(AVERAGEIF('Week 4 - Making'!$B:$B,'Product List'!$A1119,'Week 4 - Making'!$P:$P),0),"")</f>
        <v/>
      </c>
      <c r="N1119" s="7" t="str">
        <f>IFERROR(ROUND(AVERAGEIF('Week 5 - Making'!$B:$B,'Product List'!$A1119,'Week 5 - Making'!$P:$P),0),"")</f>
        <v/>
      </c>
      <c r="O1119" s="7"/>
      <c r="P1119" s="7">
        <f t="array" ref="P1119">iferror(xlookup(C1119,'Product Families'!A:A,'Product Families'!S:S),"")</f>
        <v>0</v>
      </c>
    </row>
    <row r="1120" ht="14.25" customHeight="1">
      <c r="A1120" s="497" t="s">
        <v>2965</v>
      </c>
      <c r="B1120" s="498" t="s">
        <v>405</v>
      </c>
      <c r="C1120" s="497" t="s">
        <v>404</v>
      </c>
      <c r="D1120" s="7">
        <f t="array" ref="D1120">IFERROR(XLOOKUP($C1120,'Product Families'!$A:$A,'Product Families'!$D:$D),"")</f>
        <v>236</v>
      </c>
      <c r="E1120" s="7">
        <f t="array" ref="E1120">IFERROR(XLOOKUP($C1120,'Product Families'!$A:$A,'Product Families'!$E:$E),"")</f>
        <v>242</v>
      </c>
      <c r="F1120" s="7">
        <f t="array" ref="F1120">IFERROR(XLOOKUP($C1120,'Product Families'!$A:$A,'Product Families'!$F:$F),"")</f>
        <v>260</v>
      </c>
      <c r="G1120" s="7">
        <f t="array" ref="G1120">IFERROR(XLOOKUP($C1120,'Product Families'!$A:$A,'Product Families'!$G:$G),"")</f>
        <v>279</v>
      </c>
      <c r="J1120" s="7" t="str">
        <f>IFERROR(ROUND(AVERAGEIF('Week 1 - Making'!$B:$B,'Product List'!$A1120,'Week 1 - Making'!$P:$P),0),"")</f>
        <v/>
      </c>
      <c r="K1120" s="7" t="str">
        <f>IFERROR(ROUND(AVERAGEIF('Week 2 - Making'!$B:$B,'Product List'!$A1120,'Week 2 - Making'!$P:$P),0),"")</f>
        <v/>
      </c>
      <c r="L1120" s="263" t="str">
        <f>IFERROR(ROUND(AVERAGEIF('Week 3 - Making'!$B:$B,'Product List'!$A1120,'Week 3 - Making'!$P:$P),0),"")</f>
        <v/>
      </c>
      <c r="M1120" s="7" t="str">
        <f>IFERROR(ROUND(AVERAGEIF('Week 4 - Making'!$B:$B,'Product List'!$A1120,'Week 4 - Making'!$P:$P),0),"")</f>
        <v/>
      </c>
      <c r="N1120" s="7" t="str">
        <f>IFERROR(ROUND(AVERAGEIF('Week 5 - Making'!$B:$B,'Product List'!$A1120,'Week 5 - Making'!$P:$P),0),"")</f>
        <v/>
      </c>
      <c r="O1120" s="7"/>
      <c r="P1120" s="7">
        <f t="array" ref="P1120">iferror(xlookup(C1120,'Product Families'!A:A,'Product Families'!S:S),"")</f>
        <v>0</v>
      </c>
    </row>
    <row r="1121" ht="14.25" customHeight="1">
      <c r="A1121" s="138" t="s">
        <v>2966</v>
      </c>
      <c r="B1121" s="299" t="s">
        <v>408</v>
      </c>
      <c r="C1121" s="138" t="s">
        <v>407</v>
      </c>
      <c r="D1121" s="7">
        <f t="array" ref="D1121">IFERROR(XLOOKUP($C1121,'Product Families'!$A:$A,'Product Families'!$D:$D),"")</f>
        <v>108</v>
      </c>
      <c r="E1121" s="7">
        <f t="array" ref="E1121">IFERROR(XLOOKUP($C1121,'Product Families'!$A:$A,'Product Families'!$E:$E),"")</f>
        <v>111</v>
      </c>
      <c r="F1121" s="7">
        <f t="array" ref="F1121">IFERROR(XLOOKUP($C1121,'Product Families'!$A:$A,'Product Families'!$F:$F),"")</f>
        <v>119</v>
      </c>
      <c r="G1121" s="7">
        <f t="array" ref="G1121">IFERROR(XLOOKUP($C1121,'Product Families'!$A:$A,'Product Families'!$G:$G),"")</f>
        <v>128</v>
      </c>
      <c r="J1121" s="7" t="str">
        <f>IFERROR(ROUND(AVERAGEIF('Week 1 - Making'!$B:$B,'Product List'!$A1121,'Week 1 - Making'!$P:$P),0),"")</f>
        <v/>
      </c>
      <c r="K1121" s="7" t="str">
        <f>IFERROR(ROUND(AVERAGEIF('Week 2 - Making'!$B:$B,'Product List'!$A1121,'Week 2 - Making'!$P:$P),0),"")</f>
        <v/>
      </c>
      <c r="L1121" s="263" t="str">
        <f>IFERROR(ROUND(AVERAGEIF('Week 3 - Making'!$B:$B,'Product List'!$A1121,'Week 3 - Making'!$P:$P),0),"")</f>
        <v/>
      </c>
      <c r="M1121" s="7" t="str">
        <f>IFERROR(ROUND(AVERAGEIF('Week 4 - Making'!$B:$B,'Product List'!$A1121,'Week 4 - Making'!$P:$P),0),"")</f>
        <v/>
      </c>
      <c r="N1121" s="7" t="str">
        <f>IFERROR(ROUND(AVERAGEIF('Week 5 - Making'!$B:$B,'Product List'!$A1121,'Week 5 - Making'!$P:$P),0),"")</f>
        <v/>
      </c>
      <c r="O1121" s="7"/>
      <c r="P1121" s="7">
        <f t="array" ref="P1121">iferror(xlookup(C1121,'Product Families'!A:A,'Product Families'!S:S),"")</f>
        <v>0</v>
      </c>
    </row>
    <row r="1122" ht="14.25" customHeight="1">
      <c r="A1122" s="138" t="s">
        <v>2967</v>
      </c>
      <c r="B1122" s="270" t="s">
        <v>2968</v>
      </c>
      <c r="C1122" s="138" t="s">
        <v>429</v>
      </c>
      <c r="D1122" s="7">
        <f t="array" ref="D1122">IFERROR(XLOOKUP($C1122,'Product Families'!$A:$A,'Product Families'!$D:$D),"")</f>
        <v>200</v>
      </c>
      <c r="E1122" s="7">
        <f t="array" ref="E1122">IFERROR(XLOOKUP($C1122,'Product Families'!$A:$A,'Product Families'!$E:$E),"")</f>
        <v>205</v>
      </c>
      <c r="F1122" s="7">
        <f t="array" ref="F1122">IFERROR(XLOOKUP($C1122,'Product Families'!$A:$A,'Product Families'!$F:$F),"")</f>
        <v>221</v>
      </c>
      <c r="G1122" s="7">
        <f t="array" ref="G1122">IFERROR(XLOOKUP($C1122,'Product Families'!$A:$A,'Product Families'!$G:$G),"")</f>
        <v>237</v>
      </c>
      <c r="J1122" s="7" t="str">
        <f>IFERROR(ROUND(AVERAGEIF('Week 1 - Making'!$B:$B,'Product List'!$A1122,'Week 1 - Making'!$P:$P),0),"")</f>
        <v/>
      </c>
      <c r="K1122" s="7" t="str">
        <f>IFERROR(ROUND(AVERAGEIF('Week 2 - Making'!$B:$B,'Product List'!$A1122,'Week 2 - Making'!$P:$P),0),"")</f>
        <v/>
      </c>
      <c r="L1122" s="263" t="str">
        <f>IFERROR(ROUND(AVERAGEIF('Week 3 - Making'!$B:$B,'Product List'!$A1122,'Week 3 - Making'!$P:$P),0),"")</f>
        <v/>
      </c>
      <c r="M1122" s="7" t="str">
        <f>IFERROR(ROUND(AVERAGEIF('Week 4 - Making'!$B:$B,'Product List'!$A1122,'Week 4 - Making'!$P:$P),0),"")</f>
        <v/>
      </c>
      <c r="N1122" s="7" t="str">
        <f>IFERROR(ROUND(AVERAGEIF('Week 5 - Making'!$B:$B,'Product List'!$A1122,'Week 5 - Making'!$P:$P),0),"")</f>
        <v/>
      </c>
      <c r="O1122" s="7"/>
      <c r="P1122" s="7">
        <f t="array" ref="P1122">iferror(xlookup(C1122,'Product Families'!A:A,'Product Families'!S:S),"")</f>
        <v>0</v>
      </c>
    </row>
    <row r="1123" ht="14.25" customHeight="1">
      <c r="A1123" s="138" t="s">
        <v>2969</v>
      </c>
      <c r="B1123" s="270" t="s">
        <v>2968</v>
      </c>
      <c r="C1123" s="138" t="s">
        <v>433</v>
      </c>
      <c r="D1123" s="7">
        <f t="array" ref="D1123">IFERROR(XLOOKUP($C1123,'Product Families'!$A:$A,'Product Families'!$D:$D),"")</f>
        <v>81</v>
      </c>
      <c r="E1123" s="7">
        <f t="array" ref="E1123">IFERROR(XLOOKUP($C1123,'Product Families'!$A:$A,'Product Families'!$E:$E),"")</f>
        <v>83</v>
      </c>
      <c r="F1123" s="7">
        <f t="array" ref="F1123">IFERROR(XLOOKUP($C1123,'Product Families'!$A:$A,'Product Families'!$F:$F),"")</f>
        <v>90</v>
      </c>
      <c r="G1123" s="7">
        <f t="array" ref="G1123">IFERROR(XLOOKUP($C1123,'Product Families'!$A:$A,'Product Families'!$G:$G),"")</f>
        <v>96</v>
      </c>
      <c r="J1123" s="7" t="str">
        <f>IFERROR(ROUND(AVERAGEIF('Week 1 - Making'!$B:$B,'Product List'!$A1123,'Week 1 - Making'!$P:$P),0),"")</f>
        <v/>
      </c>
      <c r="K1123" s="7" t="str">
        <f>IFERROR(ROUND(AVERAGEIF('Week 2 - Making'!$B:$B,'Product List'!$A1123,'Week 2 - Making'!$P:$P),0),"")</f>
        <v/>
      </c>
      <c r="L1123" s="263" t="str">
        <f>IFERROR(ROUND(AVERAGEIF('Week 3 - Making'!$B:$B,'Product List'!$A1123,'Week 3 - Making'!$P:$P),0),"")</f>
        <v/>
      </c>
      <c r="M1123" s="7" t="str">
        <f>IFERROR(ROUND(AVERAGEIF('Week 4 - Making'!$B:$B,'Product List'!$A1123,'Week 4 - Making'!$P:$P),0),"")</f>
        <v/>
      </c>
      <c r="N1123" s="7" t="str">
        <f>IFERROR(ROUND(AVERAGEIF('Week 5 - Making'!$B:$B,'Product List'!$A1123,'Week 5 - Making'!$P:$P),0),"")</f>
        <v/>
      </c>
      <c r="O1123" s="7"/>
      <c r="P1123" s="7">
        <f t="array" ref="P1123">iferror(xlookup(C1123,'Product Families'!A:A,'Product Families'!S:S),"")</f>
        <v>0</v>
      </c>
    </row>
    <row r="1124" ht="14.25" customHeight="1">
      <c r="A1124" s="138" t="s">
        <v>2970</v>
      </c>
      <c r="B1124" s="299" t="s">
        <v>2971</v>
      </c>
      <c r="C1124" s="138" t="s">
        <v>427</v>
      </c>
      <c r="D1124" s="7">
        <f t="array" ref="D1124">IFERROR(XLOOKUP($C1124,'Product Families'!$A:$A,'Product Families'!$D:$D),"")</f>
        <v>72</v>
      </c>
      <c r="E1124" s="7">
        <f t="array" ref="E1124">IFERROR(XLOOKUP($C1124,'Product Families'!$A:$A,'Product Families'!$E:$E),"")</f>
        <v>74</v>
      </c>
      <c r="F1124" s="7">
        <f t="array" ref="F1124">IFERROR(XLOOKUP($C1124,'Product Families'!$A:$A,'Product Families'!$F:$F),"")</f>
        <v>80</v>
      </c>
      <c r="G1124" s="7">
        <f t="array" ref="G1124">IFERROR(XLOOKUP($C1124,'Product Families'!$A:$A,'Product Families'!$G:$G),"")</f>
        <v>85</v>
      </c>
      <c r="J1124" s="7" t="str">
        <f>IFERROR(ROUND(AVERAGEIF('Week 1 - Making'!$B:$B,'Product List'!$A1124,'Week 1 - Making'!$P:$P),0),"")</f>
        <v/>
      </c>
      <c r="K1124" s="7" t="str">
        <f>IFERROR(ROUND(AVERAGEIF('Week 2 - Making'!$B:$B,'Product List'!$A1124,'Week 2 - Making'!$P:$P),0),"")</f>
        <v/>
      </c>
      <c r="L1124" s="263" t="str">
        <f>IFERROR(ROUND(AVERAGEIF('Week 3 - Making'!$B:$B,'Product List'!$A1124,'Week 3 - Making'!$P:$P),0),"")</f>
        <v/>
      </c>
      <c r="M1124" s="7" t="str">
        <f>IFERROR(ROUND(AVERAGEIF('Week 4 - Making'!$B:$B,'Product List'!$A1124,'Week 4 - Making'!$P:$P),0),"")</f>
        <v/>
      </c>
      <c r="N1124" s="7" t="str">
        <f>IFERROR(ROUND(AVERAGEIF('Week 5 - Making'!$B:$B,'Product List'!$A1124,'Week 5 - Making'!$P:$P),0),"")</f>
        <v/>
      </c>
      <c r="O1124" s="7"/>
      <c r="P1124" s="7">
        <f t="array" ref="P1124">iferror(xlookup(C1124,'Product Families'!A:A,'Product Families'!S:S),"")</f>
        <v>0</v>
      </c>
    </row>
    <row r="1125" ht="14.25" customHeight="1">
      <c r="A1125" s="497" t="s">
        <v>2972</v>
      </c>
      <c r="B1125" s="499"/>
      <c r="C1125" s="497" t="s">
        <v>400</v>
      </c>
      <c r="D1125" s="7">
        <f t="array" ref="D1125">IFERROR(XLOOKUP($C1125,'Product Families'!$A:$A,'Product Families'!$D:$D),"")</f>
        <v>86</v>
      </c>
      <c r="E1125" s="7">
        <f t="array" ref="E1125">IFERROR(XLOOKUP($C1125,'Product Families'!$A:$A,'Product Families'!$E:$E),"")</f>
        <v>88</v>
      </c>
      <c r="F1125" s="7">
        <f t="array" ref="F1125">IFERROR(XLOOKUP($C1125,'Product Families'!$A:$A,'Product Families'!$F:$F),"")</f>
        <v>95</v>
      </c>
      <c r="G1125" s="7">
        <f t="array" ref="G1125">IFERROR(XLOOKUP($C1125,'Product Families'!$A:$A,'Product Families'!$G:$G),"")</f>
        <v>102</v>
      </c>
      <c r="H1125" s="1"/>
      <c r="I1125" s="1"/>
      <c r="J1125" s="7" t="str">
        <f>IFERROR(ROUND(AVERAGEIF('Week 1 - Making'!$B:$B,'Product List'!$A1125,'Week 1 - Making'!$P:$P),0),"")</f>
        <v/>
      </c>
      <c r="K1125" s="7" t="str">
        <f>IFERROR(ROUND(AVERAGEIF('Week 2 - Making'!$B:$B,'Product List'!$A1125,'Week 2 - Making'!$P:$P),0),"")</f>
        <v/>
      </c>
      <c r="L1125" s="263" t="str">
        <f>IFERROR(ROUND(AVERAGEIF('Week 3 - Making'!$B:$B,'Product List'!$A1125,'Week 3 - Making'!$P:$P),0),"")</f>
        <v/>
      </c>
      <c r="M1125" s="7" t="str">
        <f>IFERROR(ROUND(AVERAGEIF('Week 4 - Making'!$B:$B,'Product List'!$A1125,'Week 4 - Making'!$P:$P),0),"")</f>
        <v/>
      </c>
      <c r="N1125" s="7" t="str">
        <f>IFERROR(ROUND(AVERAGEIF('Week 5 - Making'!$B:$B,'Product List'!$A1125,'Week 5 - Making'!$P:$P),0),"")</f>
        <v/>
      </c>
      <c r="O1125" s="7"/>
      <c r="P1125" s="7">
        <f t="array" ref="P1125">iferror(xlookup(C1125,'Product Families'!A:A,'Product Families'!S:S),"")</f>
        <v>0</v>
      </c>
    </row>
    <row r="1126" ht="14.25" customHeight="1">
      <c r="A1126" s="122" t="s">
        <v>2973</v>
      </c>
      <c r="B1126" s="270" t="s">
        <v>2974</v>
      </c>
      <c r="C1126" s="122" t="s">
        <v>427</v>
      </c>
      <c r="D1126" s="7">
        <f t="array" ref="D1126">IFERROR(XLOOKUP($C1126,'Product Families'!$A:$A,'Product Families'!$D:$D),"")</f>
        <v>72</v>
      </c>
      <c r="E1126" s="7">
        <f t="array" ref="E1126">IFERROR(XLOOKUP($C1126,'Product Families'!$A:$A,'Product Families'!$E:$E),"")</f>
        <v>74</v>
      </c>
      <c r="F1126" s="7">
        <f t="array" ref="F1126">IFERROR(XLOOKUP($C1126,'Product Families'!$A:$A,'Product Families'!$F:$F),"")</f>
        <v>80</v>
      </c>
      <c r="G1126" s="7">
        <f t="array" ref="G1126">IFERROR(XLOOKUP($C1126,'Product Families'!$A:$A,'Product Families'!$G:$G),"")</f>
        <v>85</v>
      </c>
      <c r="J1126" s="7" t="str">
        <f>IFERROR(ROUND(AVERAGEIF('Week 1 - Making'!$B:$B,'Product List'!$A1126,'Week 1 - Making'!$P:$P),0),"")</f>
        <v/>
      </c>
      <c r="K1126" s="7" t="str">
        <f>IFERROR(ROUND(AVERAGEIF('Week 2 - Making'!$B:$B,'Product List'!$A1126,'Week 2 - Making'!$P:$P),0),"")</f>
        <v/>
      </c>
      <c r="L1126" s="263" t="str">
        <f>IFERROR(ROUND(AVERAGEIF('Week 3 - Making'!$B:$B,'Product List'!$A1126,'Week 3 - Making'!$P:$P),0),"")</f>
        <v/>
      </c>
      <c r="M1126" s="7" t="str">
        <f>IFERROR(ROUND(AVERAGEIF('Week 4 - Making'!$B:$B,'Product List'!$A1126,'Week 4 - Making'!$P:$P),0),"")</f>
        <v/>
      </c>
      <c r="N1126" s="7" t="str">
        <f>IFERROR(ROUND(AVERAGEIF('Week 5 - Making'!$B:$B,'Product List'!$A1126,'Week 5 - Making'!$P:$P),0),"")</f>
        <v/>
      </c>
      <c r="O1126" s="7"/>
      <c r="P1126" s="7">
        <f t="array" ref="P1126">iferror(xlookup(C1126,'Product Families'!A:A,'Product Families'!S:S),"")</f>
        <v>0</v>
      </c>
    </row>
    <row r="1127" ht="14.25" customHeight="1">
      <c r="A1127" s="138" t="s">
        <v>2975</v>
      </c>
      <c r="B1127" s="122"/>
      <c r="C1127" s="138" t="s">
        <v>401</v>
      </c>
      <c r="D1127" s="7">
        <f t="array" ref="D1127">IFERROR(XLOOKUP($C1127,'Product Families'!$A:$A,'Product Families'!$D:$D),"")</f>
        <v>18</v>
      </c>
      <c r="E1127" s="7">
        <f t="array" ref="E1127">IFERROR(XLOOKUP($C1127,'Product Families'!$A:$A,'Product Families'!$E:$E),"")</f>
        <v>21</v>
      </c>
      <c r="F1127" s="7">
        <f t="array" ref="F1127">IFERROR(XLOOKUP($C1127,'Product Families'!$A:$A,'Product Families'!$F:$F),"")</f>
        <v>24</v>
      </c>
      <c r="G1127" s="7">
        <f t="array" ref="G1127">IFERROR(XLOOKUP($C1127,'Product Families'!$A:$A,'Product Families'!$G:$G),"")</f>
        <v>28</v>
      </c>
      <c r="J1127" s="7" t="str">
        <f>IFERROR(ROUND(AVERAGEIF('Week 1 - Making'!$B:$B,'Product List'!$A1127,'Week 1 - Making'!$P:$P),0),"")</f>
        <v/>
      </c>
      <c r="K1127" s="7" t="str">
        <f>IFERROR(ROUND(AVERAGEIF('Week 2 - Making'!$B:$B,'Product List'!$A1127,'Week 2 - Making'!$P:$P),0),"")</f>
        <v/>
      </c>
      <c r="L1127" s="263" t="str">
        <f>IFERROR(ROUND(AVERAGEIF('Week 3 - Making'!$B:$B,'Product List'!$A1127,'Week 3 - Making'!$P:$P),0),"")</f>
        <v/>
      </c>
      <c r="M1127" s="7" t="str">
        <f>IFERROR(ROUND(AVERAGEIF('Week 4 - Making'!$B:$B,'Product List'!$A1127,'Week 4 - Making'!$P:$P),0),"")</f>
        <v/>
      </c>
      <c r="N1127" s="7" t="str">
        <f>IFERROR(ROUND(AVERAGEIF('Week 5 - Making'!$B:$B,'Product List'!$A1127,'Week 5 - Making'!$P:$P),0),"")</f>
        <v/>
      </c>
      <c r="O1127" s="7"/>
      <c r="P1127" s="7">
        <f t="array" ref="P1127">iferror(xlookup(C1127,'Product Families'!A:A,'Product Families'!S:S),"")</f>
        <v>0</v>
      </c>
    </row>
    <row r="1128" ht="14.25" customHeight="1">
      <c r="A1128" s="138" t="s">
        <v>2976</v>
      </c>
      <c r="B1128" s="270" t="s">
        <v>2977</v>
      </c>
      <c r="C1128" s="138" t="s">
        <v>404</v>
      </c>
      <c r="D1128" s="7">
        <f t="array" ref="D1128">IFERROR(XLOOKUP($C1128,'Product Families'!$A:$A,'Product Families'!$D:$D),"")</f>
        <v>236</v>
      </c>
      <c r="E1128" s="7">
        <f t="array" ref="E1128">IFERROR(XLOOKUP($C1128,'Product Families'!$A:$A,'Product Families'!$E:$E),"")</f>
        <v>242</v>
      </c>
      <c r="F1128" s="7">
        <f t="array" ref="F1128">IFERROR(XLOOKUP($C1128,'Product Families'!$A:$A,'Product Families'!$F:$F),"")</f>
        <v>260</v>
      </c>
      <c r="G1128" s="7">
        <f t="array" ref="G1128">IFERROR(XLOOKUP($C1128,'Product Families'!$A:$A,'Product Families'!$G:$G),"")</f>
        <v>279</v>
      </c>
      <c r="J1128" s="7" t="str">
        <f>IFERROR(ROUND(AVERAGEIF('Week 1 - Making'!$B:$B,'Product List'!$A1128,'Week 1 - Making'!$P:$P),0),"")</f>
        <v/>
      </c>
      <c r="K1128" s="7" t="str">
        <f>IFERROR(ROUND(AVERAGEIF('Week 2 - Making'!$B:$B,'Product List'!$A1128,'Week 2 - Making'!$P:$P),0),"")</f>
        <v/>
      </c>
      <c r="L1128" s="263" t="str">
        <f>IFERROR(ROUND(AVERAGEIF('Week 3 - Making'!$B:$B,'Product List'!$A1128,'Week 3 - Making'!$P:$P),0),"")</f>
        <v/>
      </c>
      <c r="M1128" s="7" t="str">
        <f>IFERROR(ROUND(AVERAGEIF('Week 4 - Making'!$B:$B,'Product List'!$A1128,'Week 4 - Making'!$P:$P),0),"")</f>
        <v/>
      </c>
      <c r="N1128" s="7" t="str">
        <f>IFERROR(ROUND(AVERAGEIF('Week 5 - Making'!$B:$B,'Product List'!$A1128,'Week 5 - Making'!$P:$P),0),"")</f>
        <v/>
      </c>
      <c r="O1128" s="7"/>
      <c r="P1128" s="7">
        <f t="array" ref="P1128">iferror(xlookup(C1128,'Product Families'!A:A,'Product Families'!S:S),"")</f>
        <v>0</v>
      </c>
    </row>
    <row r="1129" ht="14.25" customHeight="1">
      <c r="A1129" s="497" t="s">
        <v>2978</v>
      </c>
      <c r="B1129" s="500" t="s">
        <v>2977</v>
      </c>
      <c r="C1129" s="497" t="s">
        <v>407</v>
      </c>
      <c r="D1129" s="7">
        <f t="array" ref="D1129">IFERROR(XLOOKUP($C1129,'Product Families'!$A:$A,'Product Families'!$D:$D),"")</f>
        <v>108</v>
      </c>
      <c r="E1129" s="7">
        <f t="array" ref="E1129">IFERROR(XLOOKUP($C1129,'Product Families'!$A:$A,'Product Families'!$E:$E),"")</f>
        <v>111</v>
      </c>
      <c r="F1129" s="7">
        <f t="array" ref="F1129">IFERROR(XLOOKUP($C1129,'Product Families'!$A:$A,'Product Families'!$F:$F),"")</f>
        <v>119</v>
      </c>
      <c r="G1129" s="7">
        <f t="array" ref="G1129">IFERROR(XLOOKUP($C1129,'Product Families'!$A:$A,'Product Families'!$G:$G),"")</f>
        <v>128</v>
      </c>
      <c r="H1129" s="1"/>
      <c r="I1129" s="1"/>
      <c r="J1129" s="7" t="str">
        <f>IFERROR(ROUND(AVERAGEIF('Week 1 - Making'!$B:$B,'Product List'!$A1129,'Week 1 - Making'!$P:$P),0),"")</f>
        <v/>
      </c>
      <c r="K1129" s="7" t="str">
        <f>IFERROR(ROUND(AVERAGEIF('Week 2 - Making'!$B:$B,'Product List'!$A1129,'Week 2 - Making'!$P:$P),0),"")</f>
        <v/>
      </c>
      <c r="L1129" s="263" t="str">
        <f>IFERROR(ROUND(AVERAGEIF('Week 3 - Making'!$B:$B,'Product List'!$A1129,'Week 3 - Making'!$P:$P),0),"")</f>
        <v/>
      </c>
      <c r="M1129" s="7" t="str">
        <f>IFERROR(ROUND(AVERAGEIF('Week 4 - Making'!$B:$B,'Product List'!$A1129,'Week 4 - Making'!$P:$P),0),"")</f>
        <v/>
      </c>
      <c r="N1129" s="7" t="str">
        <f>IFERROR(ROUND(AVERAGEIF('Week 5 - Making'!$B:$B,'Product List'!$A1129,'Week 5 - Making'!$P:$P),0),"")</f>
        <v/>
      </c>
      <c r="O1129" s="7"/>
      <c r="P1129" s="7">
        <f t="array" ref="P1129">iferror(xlookup(C1129,'Product Families'!A:A,'Product Families'!S:S),"")</f>
        <v>0</v>
      </c>
    </row>
    <row r="1130" ht="14.25" customHeight="1">
      <c r="A1130" s="138" t="s">
        <v>2979</v>
      </c>
      <c r="B1130" s="270" t="s">
        <v>2980</v>
      </c>
      <c r="C1130" s="138" t="s">
        <v>429</v>
      </c>
      <c r="D1130" s="7">
        <f t="array" ref="D1130">IFERROR(XLOOKUP($C1130,'Product Families'!$A:$A,'Product Families'!$D:$D),"")</f>
        <v>200</v>
      </c>
      <c r="E1130" s="7">
        <f t="array" ref="E1130">IFERROR(XLOOKUP($C1130,'Product Families'!$A:$A,'Product Families'!$E:$E),"")</f>
        <v>205</v>
      </c>
      <c r="F1130" s="7">
        <f t="array" ref="F1130">IFERROR(XLOOKUP($C1130,'Product Families'!$A:$A,'Product Families'!$F:$F),"")</f>
        <v>221</v>
      </c>
      <c r="G1130" s="7">
        <f t="array" ref="G1130">IFERROR(XLOOKUP($C1130,'Product Families'!$A:$A,'Product Families'!$G:$G),"")</f>
        <v>237</v>
      </c>
      <c r="J1130" s="7" t="str">
        <f>IFERROR(ROUND(AVERAGEIF('Week 1 - Making'!$B:$B,'Product List'!$A1130,'Week 1 - Making'!$P:$P),0),"")</f>
        <v/>
      </c>
      <c r="K1130" s="7" t="str">
        <f>IFERROR(ROUND(AVERAGEIF('Week 2 - Making'!$B:$B,'Product List'!$A1130,'Week 2 - Making'!$P:$P),0),"")</f>
        <v/>
      </c>
      <c r="L1130" s="263" t="str">
        <f>IFERROR(ROUND(AVERAGEIF('Week 3 - Making'!$B:$B,'Product List'!$A1130,'Week 3 - Making'!$P:$P),0),"")</f>
        <v/>
      </c>
      <c r="M1130" s="7" t="str">
        <f>IFERROR(ROUND(AVERAGEIF('Week 4 - Making'!$B:$B,'Product List'!$A1130,'Week 4 - Making'!$P:$P),0),"")</f>
        <v/>
      </c>
      <c r="N1130" s="7" t="str">
        <f>IFERROR(ROUND(AVERAGEIF('Week 5 - Making'!$B:$B,'Product List'!$A1130,'Week 5 - Making'!$P:$P),0),"")</f>
        <v/>
      </c>
      <c r="O1130" s="7"/>
      <c r="P1130" s="7">
        <f t="array" ref="P1130">iferror(xlookup(C1130,'Product Families'!A:A,'Product Families'!S:S),"")</f>
        <v>0</v>
      </c>
    </row>
    <row r="1131" ht="14.25" customHeight="1">
      <c r="A1131" s="138" t="s">
        <v>2981</v>
      </c>
      <c r="B1131" s="270" t="s">
        <v>2980</v>
      </c>
      <c r="C1131" s="138" t="s">
        <v>433</v>
      </c>
      <c r="D1131" s="7">
        <f t="array" ref="D1131">IFERROR(XLOOKUP($C1131,'Product Families'!$A:$A,'Product Families'!$D:$D),"")</f>
        <v>81</v>
      </c>
      <c r="E1131" s="7">
        <f t="array" ref="E1131">IFERROR(XLOOKUP($C1131,'Product Families'!$A:$A,'Product Families'!$E:$E),"")</f>
        <v>83</v>
      </c>
      <c r="F1131" s="7">
        <f t="array" ref="F1131">IFERROR(XLOOKUP($C1131,'Product Families'!$A:$A,'Product Families'!$F:$F),"")</f>
        <v>90</v>
      </c>
      <c r="G1131" s="7">
        <f t="array" ref="G1131">IFERROR(XLOOKUP($C1131,'Product Families'!$A:$A,'Product Families'!$G:$G),"")</f>
        <v>96</v>
      </c>
      <c r="J1131" s="7" t="str">
        <f>IFERROR(ROUND(AVERAGEIF('Week 1 - Making'!$B:$B,'Product List'!$A1131,'Week 1 - Making'!$P:$P),0),"")</f>
        <v/>
      </c>
      <c r="K1131" s="7" t="str">
        <f>IFERROR(ROUND(AVERAGEIF('Week 2 - Making'!$B:$B,'Product List'!$A1131,'Week 2 - Making'!$P:$P),0),"")</f>
        <v/>
      </c>
      <c r="L1131" s="263" t="str">
        <f>IFERROR(ROUND(AVERAGEIF('Week 3 - Making'!$B:$B,'Product List'!$A1131,'Week 3 - Making'!$P:$P),0),"")</f>
        <v/>
      </c>
      <c r="M1131" s="7" t="str">
        <f>IFERROR(ROUND(AVERAGEIF('Week 4 - Making'!$B:$B,'Product List'!$A1131,'Week 4 - Making'!$P:$P),0),"")</f>
        <v/>
      </c>
      <c r="N1131" s="7" t="str">
        <f>IFERROR(ROUND(AVERAGEIF('Week 5 - Making'!$B:$B,'Product List'!$A1131,'Week 5 - Making'!$P:$P),0),"")</f>
        <v/>
      </c>
      <c r="O1131" s="7"/>
      <c r="P1131" s="7">
        <f t="array" ref="P1131">iferror(xlookup(C1131,'Product Families'!A:A,'Product Families'!S:S),"")</f>
        <v>0</v>
      </c>
    </row>
    <row r="1132" ht="14.25" customHeight="1">
      <c r="A1132" s="138" t="s">
        <v>2982</v>
      </c>
      <c r="B1132" s="270"/>
      <c r="C1132" s="138" t="s">
        <v>404</v>
      </c>
      <c r="D1132" s="7">
        <f t="array" ref="D1132">IFERROR(XLOOKUP($C1132,'Product Families'!$A:$A,'Product Families'!$D:$D),"")</f>
        <v>236</v>
      </c>
      <c r="E1132" s="7">
        <f t="array" ref="E1132">IFERROR(XLOOKUP($C1132,'Product Families'!$A:$A,'Product Families'!$E:$E),"")</f>
        <v>242</v>
      </c>
      <c r="F1132" s="7">
        <f t="array" ref="F1132">IFERROR(XLOOKUP($C1132,'Product Families'!$A:$A,'Product Families'!$F:$F),"")</f>
        <v>260</v>
      </c>
      <c r="G1132" s="7">
        <f t="array" ref="G1132">IFERROR(XLOOKUP($C1132,'Product Families'!$A:$A,'Product Families'!$G:$G),"")</f>
        <v>279</v>
      </c>
      <c r="J1132" s="7" t="str">
        <f>IFERROR(ROUND(AVERAGEIF('Week 1 - Making'!$B:$B,'Product List'!$A1132,'Week 1 - Making'!$P:$P),0),"")</f>
        <v/>
      </c>
      <c r="K1132" s="7" t="str">
        <f>IFERROR(ROUND(AVERAGEIF('Week 2 - Making'!$B:$B,'Product List'!$A1132,'Week 2 - Making'!$P:$P),0),"")</f>
        <v/>
      </c>
      <c r="L1132" s="263" t="str">
        <f>IFERROR(ROUND(AVERAGEIF('Week 3 - Making'!$B:$B,'Product List'!$A1132,'Week 3 - Making'!$P:$P),0),"")</f>
        <v/>
      </c>
      <c r="M1132" s="7" t="str">
        <f>IFERROR(ROUND(AVERAGEIF('Week 4 - Making'!$B:$B,'Product List'!$A1132,'Week 4 - Making'!$P:$P),0),"")</f>
        <v/>
      </c>
      <c r="N1132" s="7" t="str">
        <f>IFERROR(ROUND(AVERAGEIF('Week 5 - Making'!$B:$B,'Product List'!$A1132,'Week 5 - Making'!$P:$P),0),"")</f>
        <v/>
      </c>
      <c r="O1132" s="7"/>
      <c r="P1132" s="7">
        <f t="array" ref="P1132">iferror(xlookup(C1132,'Product Families'!A:A,'Product Families'!S:S),"")</f>
        <v>0</v>
      </c>
    </row>
    <row r="1133" ht="14.25" customHeight="1">
      <c r="A1133" s="138" t="s">
        <v>2983</v>
      </c>
      <c r="B1133" s="270"/>
      <c r="C1133" s="138" t="s">
        <v>401</v>
      </c>
      <c r="D1133" s="7">
        <f t="array" ref="D1133">IFERROR(XLOOKUP($C1133,'Product Families'!$A:$A,'Product Families'!$D:$D),"")</f>
        <v>18</v>
      </c>
      <c r="E1133" s="7">
        <f t="array" ref="E1133">IFERROR(XLOOKUP($C1133,'Product Families'!$A:$A,'Product Families'!$E:$E),"")</f>
        <v>21</v>
      </c>
      <c r="F1133" s="7">
        <f t="array" ref="F1133">IFERROR(XLOOKUP($C1133,'Product Families'!$A:$A,'Product Families'!$F:$F),"")</f>
        <v>24</v>
      </c>
      <c r="G1133" s="7">
        <f t="array" ref="G1133">IFERROR(XLOOKUP($C1133,'Product Families'!$A:$A,'Product Families'!$G:$G),"")</f>
        <v>28</v>
      </c>
      <c r="J1133" s="7" t="str">
        <f>IFERROR(ROUND(AVERAGEIF('Week 1 - Making'!$B:$B,'Product List'!$A1133,'Week 1 - Making'!$P:$P),0),"")</f>
        <v/>
      </c>
      <c r="K1133" s="7" t="str">
        <f>IFERROR(ROUND(AVERAGEIF('Week 2 - Making'!$B:$B,'Product List'!$A1133,'Week 2 - Making'!$P:$P),0),"")</f>
        <v/>
      </c>
      <c r="L1133" s="263" t="str">
        <f>IFERROR(ROUND(AVERAGEIF('Week 3 - Making'!$B:$B,'Product List'!$A1133,'Week 3 - Making'!$P:$P),0),"")</f>
        <v/>
      </c>
      <c r="M1133" s="7" t="str">
        <f>IFERROR(ROUND(AVERAGEIF('Week 4 - Making'!$B:$B,'Product List'!$A1133,'Week 4 - Making'!$P:$P),0),"")</f>
        <v/>
      </c>
      <c r="N1133" s="7" t="str">
        <f>IFERROR(ROUND(AVERAGEIF('Week 5 - Making'!$B:$B,'Product List'!$A1133,'Week 5 - Making'!$P:$P),0),"")</f>
        <v/>
      </c>
      <c r="O1133" s="7"/>
      <c r="P1133" s="7">
        <f t="array" ref="P1133">iferror(xlookup(C1133,'Product Families'!A:A,'Product Families'!S:S),"")</f>
        <v>0</v>
      </c>
    </row>
    <row r="1134" ht="14.25" customHeight="1">
      <c r="A1134" s="497" t="s">
        <v>2984</v>
      </c>
      <c r="B1134" s="270"/>
      <c r="C1134" s="497" t="s">
        <v>404</v>
      </c>
      <c r="D1134" s="7">
        <f t="array" ref="D1134">IFERROR(XLOOKUP($C1134,'Product Families'!$A:$A,'Product Families'!$D:$D),"")</f>
        <v>236</v>
      </c>
      <c r="E1134" s="7">
        <f t="array" ref="E1134">IFERROR(XLOOKUP($C1134,'Product Families'!$A:$A,'Product Families'!$E:$E),"")</f>
        <v>242</v>
      </c>
      <c r="F1134" s="7">
        <f t="array" ref="F1134">IFERROR(XLOOKUP($C1134,'Product Families'!$A:$A,'Product Families'!$F:$F),"")</f>
        <v>260</v>
      </c>
      <c r="G1134" s="7">
        <f t="array" ref="G1134">IFERROR(XLOOKUP($C1134,'Product Families'!$A:$A,'Product Families'!$G:$G),"")</f>
        <v>279</v>
      </c>
      <c r="J1134" s="7" t="str">
        <f>IFERROR(ROUND(AVERAGEIF('Week 1 - Making'!$B:$B,'Product List'!$A1134,'Week 1 - Making'!$P:$P),0),"")</f>
        <v/>
      </c>
      <c r="K1134" s="7" t="str">
        <f>IFERROR(ROUND(AVERAGEIF('Week 2 - Making'!$B:$B,'Product List'!$A1134,'Week 2 - Making'!$P:$P),0),"")</f>
        <v/>
      </c>
      <c r="L1134" s="263" t="str">
        <f>IFERROR(ROUND(AVERAGEIF('Week 3 - Making'!$B:$B,'Product List'!$A1134,'Week 3 - Making'!$P:$P),0),"")</f>
        <v/>
      </c>
      <c r="M1134" s="7" t="str">
        <f>IFERROR(ROUND(AVERAGEIF('Week 4 - Making'!$B:$B,'Product List'!$A1134,'Week 4 - Making'!$P:$P),0),"")</f>
        <v/>
      </c>
      <c r="N1134" s="7" t="str">
        <f>IFERROR(ROUND(AVERAGEIF('Week 5 - Making'!$B:$B,'Product List'!$A1134,'Week 5 - Making'!$P:$P),0),"")</f>
        <v/>
      </c>
      <c r="O1134" s="7"/>
      <c r="P1134" s="7">
        <f t="array" ref="P1134">iferror(xlookup(C1134,'Product Families'!A:A,'Product Families'!S:S),"")</f>
        <v>0</v>
      </c>
    </row>
    <row r="1135" ht="14.25" customHeight="1">
      <c r="A1135" s="138" t="s">
        <v>2985</v>
      </c>
      <c r="B1135" s="270"/>
      <c r="C1135" s="138" t="s">
        <v>407</v>
      </c>
      <c r="D1135" s="7">
        <f t="array" ref="D1135">IFERROR(XLOOKUP($C1135,'Product Families'!$A:$A,'Product Families'!$D:$D),"")</f>
        <v>108</v>
      </c>
      <c r="E1135" s="7">
        <f t="array" ref="E1135">IFERROR(XLOOKUP($C1135,'Product Families'!$A:$A,'Product Families'!$E:$E),"")</f>
        <v>111</v>
      </c>
      <c r="F1135" s="7">
        <f t="array" ref="F1135">IFERROR(XLOOKUP($C1135,'Product Families'!$A:$A,'Product Families'!$F:$F),"")</f>
        <v>119</v>
      </c>
      <c r="G1135" s="7">
        <f t="array" ref="G1135">IFERROR(XLOOKUP($C1135,'Product Families'!$A:$A,'Product Families'!$G:$G),"")</f>
        <v>128</v>
      </c>
      <c r="J1135" s="7" t="str">
        <f>IFERROR(ROUND(AVERAGEIF('Week 1 - Making'!$B:$B,'Product List'!$A1135,'Week 1 - Making'!$P:$P),0),"")</f>
        <v/>
      </c>
      <c r="K1135" s="7" t="str">
        <f>IFERROR(ROUND(AVERAGEIF('Week 2 - Making'!$B:$B,'Product List'!$A1135,'Week 2 - Making'!$P:$P),0),"")</f>
        <v/>
      </c>
      <c r="L1135" s="263" t="str">
        <f>IFERROR(ROUND(AVERAGEIF('Week 3 - Making'!$B:$B,'Product List'!$A1135,'Week 3 - Making'!$P:$P),0),"")</f>
        <v/>
      </c>
      <c r="M1135" s="7" t="str">
        <f>IFERROR(ROUND(AVERAGEIF('Week 4 - Making'!$B:$B,'Product List'!$A1135,'Week 4 - Making'!$P:$P),0),"")</f>
        <v/>
      </c>
      <c r="N1135" s="7" t="str">
        <f>IFERROR(ROUND(AVERAGEIF('Week 5 - Making'!$B:$B,'Product List'!$A1135,'Week 5 - Making'!$P:$P),0),"")</f>
        <v/>
      </c>
      <c r="O1135" s="7"/>
      <c r="P1135" s="7">
        <f t="array" ref="P1135">iferror(xlookup(C1135,'Product Families'!A:A,'Product Families'!S:S),"")</f>
        <v>0</v>
      </c>
    </row>
    <row r="1136" ht="14.25" customHeight="1">
      <c r="A1136" s="138" t="s">
        <v>2986</v>
      </c>
      <c r="B1136" s="270"/>
      <c r="C1136" s="138" t="s">
        <v>429</v>
      </c>
      <c r="D1136" s="7">
        <f t="array" ref="D1136">IFERROR(XLOOKUP($C1136,'Product Families'!$A:$A,'Product Families'!$D:$D),"")</f>
        <v>200</v>
      </c>
      <c r="E1136" s="7">
        <f t="array" ref="E1136">IFERROR(XLOOKUP($C1136,'Product Families'!$A:$A,'Product Families'!$E:$E),"")</f>
        <v>205</v>
      </c>
      <c r="F1136" s="7">
        <f t="array" ref="F1136">IFERROR(XLOOKUP($C1136,'Product Families'!$A:$A,'Product Families'!$F:$F),"")</f>
        <v>221</v>
      </c>
      <c r="G1136" s="7">
        <f t="array" ref="G1136">IFERROR(XLOOKUP($C1136,'Product Families'!$A:$A,'Product Families'!$G:$G),"")</f>
        <v>237</v>
      </c>
      <c r="J1136" s="7" t="str">
        <f>IFERROR(ROUND(AVERAGEIF('Week 1 - Making'!$B:$B,'Product List'!$A1136,'Week 1 - Making'!$P:$P),0),"")</f>
        <v/>
      </c>
      <c r="K1136" s="7" t="str">
        <f>IFERROR(ROUND(AVERAGEIF('Week 2 - Making'!$B:$B,'Product List'!$A1136,'Week 2 - Making'!$P:$P),0),"")</f>
        <v/>
      </c>
      <c r="L1136" s="263" t="str">
        <f>IFERROR(ROUND(AVERAGEIF('Week 3 - Making'!$B:$B,'Product List'!$A1136,'Week 3 - Making'!$P:$P),0),"")</f>
        <v/>
      </c>
      <c r="M1136" s="7" t="str">
        <f>IFERROR(ROUND(AVERAGEIF('Week 4 - Making'!$B:$B,'Product List'!$A1136,'Week 4 - Making'!$P:$P),0),"")</f>
        <v/>
      </c>
      <c r="N1136" s="7" t="str">
        <f>IFERROR(ROUND(AVERAGEIF('Week 5 - Making'!$B:$B,'Product List'!$A1136,'Week 5 - Making'!$P:$P),0),"")</f>
        <v/>
      </c>
      <c r="O1136" s="7"/>
      <c r="P1136" s="7">
        <f t="array" ref="P1136">iferror(xlookup(C1136,'Product Families'!A:A,'Product Families'!S:S),"")</f>
        <v>0</v>
      </c>
    </row>
    <row r="1137" ht="14.25" customHeight="1">
      <c r="A1137" s="138" t="s">
        <v>2987</v>
      </c>
      <c r="B1137" s="270"/>
      <c r="C1137" s="138" t="s">
        <v>433</v>
      </c>
      <c r="D1137" s="7">
        <f t="array" ref="D1137">IFERROR(XLOOKUP($C1137,'Product Families'!$A:$A,'Product Families'!$D:$D),"")</f>
        <v>81</v>
      </c>
      <c r="E1137" s="7">
        <f t="array" ref="E1137">IFERROR(XLOOKUP($C1137,'Product Families'!$A:$A,'Product Families'!$E:$E),"")</f>
        <v>83</v>
      </c>
      <c r="F1137" s="7">
        <f t="array" ref="F1137">IFERROR(XLOOKUP($C1137,'Product Families'!$A:$A,'Product Families'!$F:$F),"")</f>
        <v>90</v>
      </c>
      <c r="G1137" s="7">
        <f t="array" ref="G1137">IFERROR(XLOOKUP($C1137,'Product Families'!$A:$A,'Product Families'!$G:$G),"")</f>
        <v>96</v>
      </c>
      <c r="J1137" s="7" t="str">
        <f>IFERROR(ROUND(AVERAGEIF('Week 1 - Making'!$B:$B,'Product List'!$A1137,'Week 1 - Making'!$P:$P),0),"")</f>
        <v/>
      </c>
      <c r="K1137" s="7" t="str">
        <f>IFERROR(ROUND(AVERAGEIF('Week 2 - Making'!$B:$B,'Product List'!$A1137,'Week 2 - Making'!$P:$P),0),"")</f>
        <v/>
      </c>
      <c r="L1137" s="263" t="str">
        <f>IFERROR(ROUND(AVERAGEIF('Week 3 - Making'!$B:$B,'Product List'!$A1137,'Week 3 - Making'!$P:$P),0),"")</f>
        <v/>
      </c>
      <c r="M1137" s="7" t="str">
        <f>IFERROR(ROUND(AVERAGEIF('Week 4 - Making'!$B:$B,'Product List'!$A1137,'Week 4 - Making'!$P:$P),0),"")</f>
        <v/>
      </c>
      <c r="N1137" s="7" t="str">
        <f>IFERROR(ROUND(AVERAGEIF('Week 5 - Making'!$B:$B,'Product List'!$A1137,'Week 5 - Making'!$P:$P),0),"")</f>
        <v/>
      </c>
      <c r="O1137" s="7"/>
      <c r="P1137" s="7">
        <f t="array" ref="P1137">iferror(xlookup(C1137,'Product Families'!A:A,'Product Families'!S:S),"")</f>
        <v>0</v>
      </c>
    </row>
    <row r="1138" ht="14.25" customHeight="1">
      <c r="A1138" s="122" t="s">
        <v>2988</v>
      </c>
      <c r="B1138" s="270" t="s">
        <v>2989</v>
      </c>
      <c r="C1138" s="122" t="s">
        <v>248</v>
      </c>
      <c r="D1138" s="7">
        <f t="array" ref="D1138">IFERROR(XLOOKUP($C1138,'Product Families'!$A:$A,'Product Families'!$D:$D),"")</f>
        <v>130</v>
      </c>
      <c r="E1138" s="7">
        <f t="array" ref="E1138">IFERROR(XLOOKUP($C1138,'Product Families'!$A:$A,'Product Families'!$E:$E),"")</f>
        <v>133</v>
      </c>
      <c r="F1138" s="7">
        <f t="array" ref="F1138">IFERROR(XLOOKUP($C1138,'Product Families'!$A:$A,'Product Families'!$F:$F),"")</f>
        <v>144</v>
      </c>
      <c r="G1138" s="7">
        <f t="array" ref="G1138">IFERROR(XLOOKUP($C1138,'Product Families'!$A:$A,'Product Families'!$G:$G),"")</f>
        <v>154</v>
      </c>
      <c r="J1138" s="7" t="str">
        <f>IFERROR(ROUND(AVERAGEIF('Week 1 - Making'!$B:$B,'Product List'!$A1138,'Week 1 - Making'!$P:$P),0),"")</f>
        <v/>
      </c>
      <c r="K1138" s="7" t="str">
        <f>IFERROR(ROUND(AVERAGEIF('Week 2 - Making'!$B:$B,'Product List'!$A1138,'Week 2 - Making'!$P:$P),0),"")</f>
        <v/>
      </c>
      <c r="L1138" s="263" t="str">
        <f>IFERROR(ROUND(AVERAGEIF('Week 3 - Making'!$B:$B,'Product List'!$A1138,'Week 3 - Making'!$P:$P),0),"")</f>
        <v/>
      </c>
      <c r="M1138" s="7" t="str">
        <f>IFERROR(ROUND(AVERAGEIF('Week 4 - Making'!$B:$B,'Product List'!$A1138,'Week 4 - Making'!$P:$P),0),"")</f>
        <v/>
      </c>
      <c r="N1138" s="7" t="str">
        <f>IFERROR(ROUND(AVERAGEIF('Week 5 - Making'!$B:$B,'Product List'!$A1138,'Week 5 - Making'!$P:$P),0),"")</f>
        <v/>
      </c>
      <c r="O1138" s="7"/>
      <c r="P1138" s="7">
        <f t="array" ref="P1138">iferror(xlookup(C1138,'Product Families'!A:A,'Product Families'!S:S),"")</f>
        <v>0</v>
      </c>
    </row>
    <row r="1139" ht="14.25" customHeight="1">
      <c r="A1139" s="122" t="s">
        <v>2990</v>
      </c>
      <c r="B1139" s="270" t="s">
        <v>2989</v>
      </c>
      <c r="C1139" s="122" t="s">
        <v>267</v>
      </c>
      <c r="D1139" s="7">
        <f t="array" ref="D1139">IFERROR(XLOOKUP($C1139,'Product Families'!$A:$A,'Product Families'!$D:$D),"")</f>
        <v>86</v>
      </c>
      <c r="E1139" s="7">
        <f t="array" ref="E1139">IFERROR(XLOOKUP($C1139,'Product Families'!$A:$A,'Product Families'!$E:$E),"")</f>
        <v>88</v>
      </c>
      <c r="F1139" s="7">
        <f t="array" ref="F1139">IFERROR(XLOOKUP($C1139,'Product Families'!$A:$A,'Product Families'!$F:$F),"")</f>
        <v>95</v>
      </c>
      <c r="G1139" s="7">
        <f t="array" ref="G1139">IFERROR(XLOOKUP($C1139,'Product Families'!$A:$A,'Product Families'!$G:$G),"")</f>
        <v>102</v>
      </c>
      <c r="H1139" s="1"/>
      <c r="I1139" s="1"/>
      <c r="J1139" s="7" t="str">
        <f>IFERROR(ROUND(AVERAGEIF('Week 1 - Making'!$B:$B,'Product List'!$A1139,'Week 1 - Making'!$P:$P),0),"")</f>
        <v/>
      </c>
      <c r="K1139" s="7" t="str">
        <f>IFERROR(ROUND(AVERAGEIF('Week 2 - Making'!$B:$B,'Product List'!$A1139,'Week 2 - Making'!$P:$P),0),"")</f>
        <v/>
      </c>
      <c r="L1139" s="263" t="str">
        <f>IFERROR(ROUND(AVERAGEIF('Week 3 - Making'!$B:$B,'Product List'!$A1139,'Week 3 - Making'!$P:$P),0),"")</f>
        <v/>
      </c>
      <c r="M1139" s="7" t="str">
        <f>IFERROR(ROUND(AVERAGEIF('Week 4 - Making'!$B:$B,'Product List'!$A1139,'Week 4 - Making'!$P:$P),0),"")</f>
        <v/>
      </c>
      <c r="N1139" s="7" t="str">
        <f>IFERROR(ROUND(AVERAGEIF('Week 5 - Making'!$B:$B,'Product List'!$A1139,'Week 5 - Making'!$P:$P),0),"")</f>
        <v/>
      </c>
      <c r="O1139" s="7"/>
      <c r="P1139" s="7">
        <f t="array" ref="P1139">iferror(xlookup(C1139,'Product Families'!A:A,'Product Families'!S:S),"")</f>
        <v>0</v>
      </c>
    </row>
    <row r="1140" ht="14.25" customHeight="1">
      <c r="A1140" s="122" t="s">
        <v>2991</v>
      </c>
      <c r="B1140" s="270" t="s">
        <v>2992</v>
      </c>
      <c r="C1140" s="122" t="s">
        <v>248</v>
      </c>
      <c r="D1140" s="7">
        <f t="array" ref="D1140">IFERROR(XLOOKUP($C1140,'Product Families'!$A:$A,'Product Families'!$D:$D),"")</f>
        <v>130</v>
      </c>
      <c r="E1140" s="7">
        <f t="array" ref="E1140">IFERROR(XLOOKUP($C1140,'Product Families'!$A:$A,'Product Families'!$E:$E),"")</f>
        <v>133</v>
      </c>
      <c r="F1140" s="7">
        <f t="array" ref="F1140">IFERROR(XLOOKUP($C1140,'Product Families'!$A:$A,'Product Families'!$F:$F),"")</f>
        <v>144</v>
      </c>
      <c r="G1140" s="7">
        <f t="array" ref="G1140">IFERROR(XLOOKUP($C1140,'Product Families'!$A:$A,'Product Families'!$G:$G),"")</f>
        <v>154</v>
      </c>
      <c r="J1140" s="7" t="str">
        <f>IFERROR(ROUND(AVERAGEIF('Week 1 - Making'!$B:$B,'Product List'!$A1140,'Week 1 - Making'!$P:$P),0),"")</f>
        <v/>
      </c>
      <c r="K1140" s="7" t="str">
        <f>IFERROR(ROUND(AVERAGEIF('Week 2 - Making'!$B:$B,'Product List'!$A1140,'Week 2 - Making'!$P:$P),0),"")</f>
        <v/>
      </c>
      <c r="L1140" s="263" t="str">
        <f>IFERROR(ROUND(AVERAGEIF('Week 3 - Making'!$B:$B,'Product List'!$A1140,'Week 3 - Making'!$P:$P),0),"")</f>
        <v/>
      </c>
      <c r="M1140" s="7" t="str">
        <f>IFERROR(ROUND(AVERAGEIF('Week 4 - Making'!$B:$B,'Product List'!$A1140,'Week 4 - Making'!$P:$P),0),"")</f>
        <v/>
      </c>
      <c r="N1140" s="7" t="str">
        <f>IFERROR(ROUND(AVERAGEIF('Week 5 - Making'!$B:$B,'Product List'!$A1140,'Week 5 - Making'!$P:$P),0),"")</f>
        <v/>
      </c>
      <c r="O1140" s="7"/>
      <c r="P1140" s="7">
        <f t="array" ref="P1140">iferror(xlookup(C1140,'Product Families'!A:A,'Product Families'!S:S),"")</f>
        <v>0</v>
      </c>
    </row>
    <row r="1141" ht="14.25" customHeight="1">
      <c r="A1141" s="122" t="s">
        <v>2993</v>
      </c>
      <c r="B1141" s="270" t="s">
        <v>2992</v>
      </c>
      <c r="C1141" s="122" t="s">
        <v>267</v>
      </c>
      <c r="D1141" s="7">
        <f t="array" ref="D1141">IFERROR(XLOOKUP($C1141,'Product Families'!$A:$A,'Product Families'!$D:$D),"")</f>
        <v>86</v>
      </c>
      <c r="E1141" s="7">
        <f t="array" ref="E1141">IFERROR(XLOOKUP($C1141,'Product Families'!$A:$A,'Product Families'!$E:$E),"")</f>
        <v>88</v>
      </c>
      <c r="F1141" s="7">
        <f t="array" ref="F1141">IFERROR(XLOOKUP($C1141,'Product Families'!$A:$A,'Product Families'!$F:$F),"")</f>
        <v>95</v>
      </c>
      <c r="G1141" s="7">
        <f t="array" ref="G1141">IFERROR(XLOOKUP($C1141,'Product Families'!$A:$A,'Product Families'!$G:$G),"")</f>
        <v>102</v>
      </c>
      <c r="J1141" s="7" t="str">
        <f>IFERROR(ROUND(AVERAGEIF('Week 1 - Making'!$B:$B,'Product List'!$A1141,'Week 1 - Making'!$P:$P),0),"")</f>
        <v/>
      </c>
      <c r="K1141" s="7" t="str">
        <f>IFERROR(ROUND(AVERAGEIF('Week 2 - Making'!$B:$B,'Product List'!$A1141,'Week 2 - Making'!$P:$P),0),"")</f>
        <v/>
      </c>
      <c r="L1141" s="263" t="str">
        <f>IFERROR(ROUND(AVERAGEIF('Week 3 - Making'!$B:$B,'Product List'!$A1141,'Week 3 - Making'!$P:$P),0),"")</f>
        <v/>
      </c>
      <c r="M1141" s="7" t="str">
        <f>IFERROR(ROUND(AVERAGEIF('Week 4 - Making'!$B:$B,'Product List'!$A1141,'Week 4 - Making'!$P:$P),0),"")</f>
        <v/>
      </c>
      <c r="N1141" s="7" t="str">
        <f>IFERROR(ROUND(AVERAGEIF('Week 5 - Making'!$B:$B,'Product List'!$A1141,'Week 5 - Making'!$P:$P),0),"")</f>
        <v/>
      </c>
      <c r="O1141" s="7"/>
      <c r="P1141" s="7">
        <f t="array" ref="P1141">iferror(xlookup(C1141,'Product Families'!A:A,'Product Families'!S:S),"")</f>
        <v>0</v>
      </c>
    </row>
    <row r="1142" ht="14.25" customHeight="1">
      <c r="A1142" s="122" t="s">
        <v>2994</v>
      </c>
      <c r="B1142" s="270" t="s">
        <v>2995</v>
      </c>
      <c r="C1142" s="122" t="s">
        <v>248</v>
      </c>
      <c r="D1142" s="7">
        <f t="array" ref="D1142">IFERROR(XLOOKUP($C1142,'Product Families'!$A:$A,'Product Families'!$D:$D),"")</f>
        <v>130</v>
      </c>
      <c r="E1142" s="7">
        <f t="array" ref="E1142">IFERROR(XLOOKUP($C1142,'Product Families'!$A:$A,'Product Families'!$E:$E),"")</f>
        <v>133</v>
      </c>
      <c r="F1142" s="7">
        <f t="array" ref="F1142">IFERROR(XLOOKUP($C1142,'Product Families'!$A:$A,'Product Families'!$F:$F),"")</f>
        <v>144</v>
      </c>
      <c r="G1142" s="7">
        <f t="array" ref="G1142">IFERROR(XLOOKUP($C1142,'Product Families'!$A:$A,'Product Families'!$G:$G),"")</f>
        <v>154</v>
      </c>
      <c r="J1142" s="7" t="str">
        <f>IFERROR(ROUND(AVERAGEIF('Week 1 - Making'!$B:$B,'Product List'!$A1142,'Week 1 - Making'!$P:$P),0),"")</f>
        <v/>
      </c>
      <c r="K1142" s="7" t="str">
        <f>IFERROR(ROUND(AVERAGEIF('Week 2 - Making'!$B:$B,'Product List'!$A1142,'Week 2 - Making'!$P:$P),0),"")</f>
        <v/>
      </c>
      <c r="L1142" s="263" t="str">
        <f>IFERROR(ROUND(AVERAGEIF('Week 3 - Making'!$B:$B,'Product List'!$A1142,'Week 3 - Making'!$P:$P),0),"")</f>
        <v/>
      </c>
      <c r="M1142" s="7" t="str">
        <f>IFERROR(ROUND(AVERAGEIF('Week 4 - Making'!$B:$B,'Product List'!$A1142,'Week 4 - Making'!$P:$P),0),"")</f>
        <v/>
      </c>
      <c r="N1142" s="7" t="str">
        <f>IFERROR(ROUND(AVERAGEIF('Week 5 - Making'!$B:$B,'Product List'!$A1142,'Week 5 - Making'!$P:$P),0),"")</f>
        <v/>
      </c>
      <c r="O1142" s="7"/>
      <c r="P1142" s="7">
        <f t="array" ref="P1142">iferror(xlookup(C1142,'Product Families'!A:A,'Product Families'!S:S),"")</f>
        <v>0</v>
      </c>
    </row>
    <row r="1143" ht="14.25" customHeight="1">
      <c r="A1143" s="122" t="s">
        <v>2996</v>
      </c>
      <c r="B1143" s="270" t="s">
        <v>2995</v>
      </c>
      <c r="C1143" s="122" t="s">
        <v>267</v>
      </c>
      <c r="D1143" s="7">
        <f t="array" ref="D1143">IFERROR(XLOOKUP($C1143,'Product Families'!$A:$A,'Product Families'!$D:$D),"")</f>
        <v>86</v>
      </c>
      <c r="E1143" s="7">
        <f t="array" ref="E1143">IFERROR(XLOOKUP($C1143,'Product Families'!$A:$A,'Product Families'!$E:$E),"")</f>
        <v>88</v>
      </c>
      <c r="F1143" s="7">
        <f t="array" ref="F1143">IFERROR(XLOOKUP($C1143,'Product Families'!$A:$A,'Product Families'!$F:$F),"")</f>
        <v>95</v>
      </c>
      <c r="G1143" s="7">
        <f t="array" ref="G1143">IFERROR(XLOOKUP($C1143,'Product Families'!$A:$A,'Product Families'!$G:$G),"")</f>
        <v>102</v>
      </c>
      <c r="J1143" s="7" t="str">
        <f>IFERROR(ROUND(AVERAGEIF('Week 1 - Making'!$B:$B,'Product List'!$A1143,'Week 1 - Making'!$P:$P),0),"")</f>
        <v/>
      </c>
      <c r="K1143" s="7" t="str">
        <f>IFERROR(ROUND(AVERAGEIF('Week 2 - Making'!$B:$B,'Product List'!$A1143,'Week 2 - Making'!$P:$P),0),"")</f>
        <v/>
      </c>
      <c r="L1143" s="263" t="str">
        <f>IFERROR(ROUND(AVERAGEIF('Week 3 - Making'!$B:$B,'Product List'!$A1143,'Week 3 - Making'!$P:$P),0),"")</f>
        <v/>
      </c>
      <c r="M1143" s="7" t="str">
        <f>IFERROR(ROUND(AVERAGEIF('Week 4 - Making'!$B:$B,'Product List'!$A1143,'Week 4 - Making'!$P:$P),0),"")</f>
        <v/>
      </c>
      <c r="N1143" s="7" t="str">
        <f>IFERROR(ROUND(AVERAGEIF('Week 5 - Making'!$B:$B,'Product List'!$A1143,'Week 5 - Making'!$P:$P),0),"")</f>
        <v/>
      </c>
      <c r="O1143" s="7"/>
      <c r="P1143" s="7">
        <f t="array" ref="P1143">iferror(xlookup(C1143,'Product Families'!A:A,'Product Families'!S:S),"")</f>
        <v>0</v>
      </c>
    </row>
    <row r="1144" ht="14.25" customHeight="1">
      <c r="A1144" s="122" t="s">
        <v>2997</v>
      </c>
      <c r="B1144" s="270" t="s">
        <v>2998</v>
      </c>
      <c r="C1144" s="122" t="s">
        <v>248</v>
      </c>
      <c r="D1144" s="7">
        <f t="array" ref="D1144">IFERROR(XLOOKUP($C1144,'Product Families'!$A:$A,'Product Families'!$D:$D),"")</f>
        <v>130</v>
      </c>
      <c r="E1144" s="7">
        <f t="array" ref="E1144">IFERROR(XLOOKUP($C1144,'Product Families'!$A:$A,'Product Families'!$E:$E),"")</f>
        <v>133</v>
      </c>
      <c r="F1144" s="7">
        <f t="array" ref="F1144">IFERROR(XLOOKUP($C1144,'Product Families'!$A:$A,'Product Families'!$F:$F),"")</f>
        <v>144</v>
      </c>
      <c r="G1144" s="7">
        <f t="array" ref="G1144">IFERROR(XLOOKUP($C1144,'Product Families'!$A:$A,'Product Families'!$G:$G),"")</f>
        <v>154</v>
      </c>
      <c r="J1144" s="7" t="str">
        <f>IFERROR(ROUND(AVERAGEIF('Week 1 - Making'!$B:$B,'Product List'!$A1144,'Week 1 - Making'!$P:$P),0),"")</f>
        <v/>
      </c>
      <c r="K1144" s="7" t="str">
        <f>IFERROR(ROUND(AVERAGEIF('Week 2 - Making'!$B:$B,'Product List'!$A1144,'Week 2 - Making'!$P:$P),0),"")</f>
        <v/>
      </c>
      <c r="L1144" s="263" t="str">
        <f>IFERROR(ROUND(AVERAGEIF('Week 3 - Making'!$B:$B,'Product List'!$A1144,'Week 3 - Making'!$P:$P),0),"")</f>
        <v/>
      </c>
      <c r="M1144" s="7" t="str">
        <f>IFERROR(ROUND(AVERAGEIF('Week 4 - Making'!$B:$B,'Product List'!$A1144,'Week 4 - Making'!$P:$P),0),"")</f>
        <v/>
      </c>
      <c r="N1144" s="7" t="str">
        <f>IFERROR(ROUND(AVERAGEIF('Week 5 - Making'!$B:$B,'Product List'!$A1144,'Week 5 - Making'!$P:$P),0),"")</f>
        <v/>
      </c>
      <c r="O1144" s="7"/>
      <c r="P1144" s="7">
        <f t="array" ref="P1144">iferror(xlookup(C1144,'Product Families'!A:A,'Product Families'!S:S),"")</f>
        <v>0</v>
      </c>
    </row>
    <row r="1145" ht="14.25" customHeight="1">
      <c r="A1145" s="122" t="s">
        <v>2999</v>
      </c>
      <c r="B1145" s="270" t="s">
        <v>2998</v>
      </c>
      <c r="C1145" s="122" t="s">
        <v>267</v>
      </c>
      <c r="D1145" s="7">
        <f t="array" ref="D1145">IFERROR(XLOOKUP($C1145,'Product Families'!$A:$A,'Product Families'!$D:$D),"")</f>
        <v>86</v>
      </c>
      <c r="E1145" s="7">
        <f t="array" ref="E1145">IFERROR(XLOOKUP($C1145,'Product Families'!$A:$A,'Product Families'!$E:$E),"")</f>
        <v>88</v>
      </c>
      <c r="F1145" s="7">
        <f t="array" ref="F1145">IFERROR(XLOOKUP($C1145,'Product Families'!$A:$A,'Product Families'!$F:$F),"")</f>
        <v>95</v>
      </c>
      <c r="G1145" s="7">
        <f t="array" ref="G1145">IFERROR(XLOOKUP($C1145,'Product Families'!$A:$A,'Product Families'!$G:$G),"")</f>
        <v>102</v>
      </c>
      <c r="J1145" s="7" t="str">
        <f>IFERROR(ROUND(AVERAGEIF('Week 1 - Making'!$B:$B,'Product List'!$A1145,'Week 1 - Making'!$P:$P),0),"")</f>
        <v/>
      </c>
      <c r="K1145" s="7" t="str">
        <f>IFERROR(ROUND(AVERAGEIF('Week 2 - Making'!$B:$B,'Product List'!$A1145,'Week 2 - Making'!$P:$P),0),"")</f>
        <v/>
      </c>
      <c r="L1145" s="263" t="str">
        <f>IFERROR(ROUND(AVERAGEIF('Week 3 - Making'!$B:$B,'Product List'!$A1145,'Week 3 - Making'!$P:$P),0),"")</f>
        <v/>
      </c>
      <c r="M1145" s="7" t="str">
        <f>IFERROR(ROUND(AVERAGEIF('Week 4 - Making'!$B:$B,'Product List'!$A1145,'Week 4 - Making'!$P:$P),0),"")</f>
        <v/>
      </c>
      <c r="N1145" s="7" t="str">
        <f>IFERROR(ROUND(AVERAGEIF('Week 5 - Making'!$B:$B,'Product List'!$A1145,'Week 5 - Making'!$P:$P),0),"")</f>
        <v/>
      </c>
      <c r="O1145" s="7"/>
      <c r="P1145" s="7">
        <f t="array" ref="P1145">iferror(xlookup(C1145,'Product Families'!A:A,'Product Families'!S:S),"")</f>
        <v>0</v>
      </c>
    </row>
    <row r="1146" ht="14.25" customHeight="1">
      <c r="A1146" s="138" t="s">
        <v>449</v>
      </c>
      <c r="B1146" s="299" t="s">
        <v>450</v>
      </c>
      <c r="C1146" s="138" t="s">
        <v>449</v>
      </c>
      <c r="D1146" s="7">
        <f t="array" ref="D1146">IFERROR(XLOOKUP($C1146,'Product Families'!$A:$A,'Product Families'!$D:$D),"")</f>
        <v>1300</v>
      </c>
      <c r="E1146" s="7">
        <f t="array" ref="E1146">IFERROR(XLOOKUP($C1146,'Product Families'!$A:$A,'Product Families'!$E:$E),"")</f>
        <v>1330</v>
      </c>
      <c r="F1146" s="7">
        <f t="array" ref="F1146">IFERROR(XLOOKUP($C1146,'Product Families'!$A:$A,'Product Families'!$F:$F),"")</f>
        <v>1432</v>
      </c>
      <c r="G1146" s="7">
        <f t="array" ref="G1146">IFERROR(XLOOKUP($C1146,'Product Families'!$A:$A,'Product Families'!$G:$G),"")</f>
        <v>1535</v>
      </c>
      <c r="J1146" s="7" t="str">
        <f>IFERROR(ROUND(AVERAGEIF('Week 1 - Making'!$B:$B,'Product List'!$A1146,'Week 1 - Making'!$P:$P),0),"")</f>
        <v/>
      </c>
      <c r="K1146" s="7" t="str">
        <f>IFERROR(ROUND(AVERAGEIF('Week 2 - Making'!$B:$B,'Product List'!$A1146,'Week 2 - Making'!$P:$P),0),"")</f>
        <v/>
      </c>
      <c r="L1146" s="263" t="str">
        <f>IFERROR(ROUND(AVERAGEIF('Week 3 - Making'!$B:$B,'Product List'!$A1146,'Week 3 - Making'!$P:$P),0),"")</f>
        <v/>
      </c>
      <c r="M1146" s="7" t="str">
        <f>IFERROR(ROUND(AVERAGEIF('Week 4 - Making'!$B:$B,'Product List'!$A1146,'Week 4 - Making'!$P:$P),0),"")</f>
        <v/>
      </c>
      <c r="N1146" s="7" t="str">
        <f>IFERROR(ROUND(AVERAGEIF('Week 5 - Making'!$B:$B,'Product List'!$A1146,'Week 5 - Making'!$P:$P),0),"")</f>
        <v/>
      </c>
      <c r="O1146" s="7"/>
      <c r="P1146" s="7">
        <f t="array" ref="P1146">iferror(xlookup(C1146,'Product Families'!A:A,'Product Families'!S:S),"")</f>
        <v>0</v>
      </c>
    </row>
    <row r="1147" ht="14.25" customHeight="1">
      <c r="A1147" s="138" t="s">
        <v>374</v>
      </c>
      <c r="B1147" s="122"/>
      <c r="C1147" s="138" t="s">
        <v>374</v>
      </c>
      <c r="D1147" s="7" t="str">
        <f t="array" ref="D1147">IFERROR(XLOOKUP($C1147,'Product Families'!$A:$A,'Product Families'!$D:$D),"")</f>
        <v/>
      </c>
      <c r="E1147" s="7" t="str">
        <f t="array" ref="E1147">IFERROR(XLOOKUP($C1147,'Product Families'!$A:$A,'Product Families'!$E:$E),"")</f>
        <v/>
      </c>
      <c r="F1147" s="7" t="str">
        <f t="array" ref="F1147">IFERROR(XLOOKUP($C1147,'Product Families'!$A:$A,'Product Families'!$F:$F),"")</f>
        <v/>
      </c>
      <c r="G1147" s="7" t="str">
        <f t="array" ref="G1147">IFERROR(XLOOKUP($C1147,'Product Families'!$A:$A,'Product Families'!$G:$G),"")</f>
        <v/>
      </c>
      <c r="J1147" s="7" t="str">
        <f>IFERROR(ROUND(AVERAGEIF('Week 1 - Making'!$B:$B,'Product List'!$A1147,'Week 1 - Making'!$P:$P),0),"")</f>
        <v/>
      </c>
      <c r="K1147" s="7" t="str">
        <f>IFERROR(ROUND(AVERAGEIF('Week 2 - Making'!$B:$B,'Product List'!$A1147,'Week 2 - Making'!$P:$P),0),"")</f>
        <v/>
      </c>
      <c r="L1147" s="263" t="str">
        <f>IFERROR(ROUND(AVERAGEIF('Week 3 - Making'!$B:$B,'Product List'!$A1147,'Week 3 - Making'!$P:$P),0),"")</f>
        <v/>
      </c>
      <c r="M1147" s="7" t="str">
        <f>IFERROR(ROUND(AVERAGEIF('Week 4 - Making'!$B:$B,'Product List'!$A1147,'Week 4 - Making'!$P:$P),0),"")</f>
        <v/>
      </c>
      <c r="N1147" s="7" t="str">
        <f>IFERROR(ROUND(AVERAGEIF('Week 5 - Making'!$B:$B,'Product List'!$A1147,'Week 5 - Making'!$P:$P),0),"")</f>
        <v/>
      </c>
      <c r="O1147" s="7"/>
      <c r="P1147" s="7">
        <f t="array" ref="P1147">iferror(xlookup(C1147,'Product Families'!A:A,'Product Families'!S:S),"")</f>
        <v>0</v>
      </c>
    </row>
    <row r="1148" ht="14.25" customHeight="1">
      <c r="A1148" s="138" t="s">
        <v>454</v>
      </c>
      <c r="B1148" s="122"/>
      <c r="C1148" s="138" t="s">
        <v>454</v>
      </c>
      <c r="D1148" s="7" t="str">
        <f t="array" ref="D1148">IFERROR(XLOOKUP($C1148,'Product Families'!$A:$A,'Product Families'!$D:$D),"")</f>
        <v/>
      </c>
      <c r="E1148" s="7" t="str">
        <f t="array" ref="E1148">IFERROR(XLOOKUP($C1148,'Product Families'!$A:$A,'Product Families'!$E:$E),"")</f>
        <v/>
      </c>
      <c r="F1148" s="7" t="str">
        <f t="array" ref="F1148">IFERROR(XLOOKUP($C1148,'Product Families'!$A:$A,'Product Families'!$F:$F),"")</f>
        <v/>
      </c>
      <c r="G1148" s="7" t="str">
        <f t="array" ref="G1148">IFERROR(XLOOKUP($C1148,'Product Families'!$A:$A,'Product Families'!$G:$G),"")</f>
        <v/>
      </c>
      <c r="J1148" s="7" t="str">
        <f>IFERROR(ROUND(AVERAGEIF('Week 1 - Making'!$B:$B,'Product List'!$A1148,'Week 1 - Making'!$P:$P),0),"")</f>
        <v/>
      </c>
      <c r="K1148" s="7" t="str">
        <f>IFERROR(ROUND(AVERAGEIF('Week 2 - Making'!$B:$B,'Product List'!$A1148,'Week 2 - Making'!$P:$P),0),"")</f>
        <v/>
      </c>
      <c r="L1148" s="263" t="str">
        <f>IFERROR(ROUND(AVERAGEIF('Week 3 - Making'!$B:$B,'Product List'!$A1148,'Week 3 - Making'!$P:$P),0),"")</f>
        <v/>
      </c>
      <c r="M1148" s="7" t="str">
        <f>IFERROR(ROUND(AVERAGEIF('Week 4 - Making'!$B:$B,'Product List'!$A1148,'Week 4 - Making'!$P:$P),0),"")</f>
        <v/>
      </c>
      <c r="N1148" s="7" t="str">
        <f>IFERROR(ROUND(AVERAGEIF('Week 5 - Making'!$B:$B,'Product List'!$A1148,'Week 5 - Making'!$P:$P),0),"")</f>
        <v/>
      </c>
      <c r="O1148" s="7"/>
      <c r="P1148" s="7">
        <f t="array" ref="P1148">iferror(xlookup(C1148,'Product Families'!A:A,'Product Families'!S:S),"")</f>
        <v>0</v>
      </c>
    </row>
    <row r="1149" ht="14.25" customHeight="1">
      <c r="A1149" s="122" t="s">
        <v>3000</v>
      </c>
      <c r="B1149" s="270" t="s">
        <v>3001</v>
      </c>
      <c r="C1149" s="122" t="s">
        <v>461</v>
      </c>
      <c r="D1149" s="7">
        <f t="array" ref="D1149">IFERROR(XLOOKUP($C1149,'Product Families'!$A:$A,'Product Families'!$D:$D),"")</f>
        <v>173</v>
      </c>
      <c r="E1149" s="7">
        <f t="array" ref="E1149">IFERROR(XLOOKUP($C1149,'Product Families'!$A:$A,'Product Families'!$E:$E),"")</f>
        <v>177</v>
      </c>
      <c r="F1149" s="7">
        <f t="array" ref="F1149">IFERROR(XLOOKUP($C1149,'Product Families'!$A:$A,'Product Families'!$F:$F),"")</f>
        <v>191</v>
      </c>
      <c r="G1149" s="7">
        <f t="array" ref="G1149">IFERROR(XLOOKUP($C1149,'Product Families'!$A:$A,'Product Families'!$G:$G),"")</f>
        <v>205</v>
      </c>
      <c r="J1149" s="7" t="str">
        <f>IFERROR(ROUND(AVERAGEIF('Week 1 - Making'!$B:$B,'Product List'!$A1149,'Week 1 - Making'!$P:$P),0),"")</f>
        <v/>
      </c>
      <c r="K1149" s="7" t="str">
        <f>IFERROR(ROUND(AVERAGEIF('Week 2 - Making'!$B:$B,'Product List'!$A1149,'Week 2 - Making'!$P:$P),0),"")</f>
        <v/>
      </c>
      <c r="L1149" s="263" t="str">
        <f>IFERROR(ROUND(AVERAGEIF('Week 3 - Making'!$B:$B,'Product List'!$A1149,'Week 3 - Making'!$P:$P),0),"")</f>
        <v/>
      </c>
      <c r="M1149" s="7" t="str">
        <f>IFERROR(ROUND(AVERAGEIF('Week 4 - Making'!$B:$B,'Product List'!$A1149,'Week 4 - Making'!$P:$P),0),"")</f>
        <v/>
      </c>
      <c r="N1149" s="7" t="str">
        <f>IFERROR(ROUND(AVERAGEIF('Week 5 - Making'!$B:$B,'Product List'!$A1149,'Week 5 - Making'!$P:$P),0),"")</f>
        <v/>
      </c>
      <c r="O1149" s="7"/>
      <c r="P1149" s="7">
        <f t="array" ref="P1149">iferror(xlookup(C1149,'Product Families'!A:A,'Product Families'!S:S),"")</f>
        <v>0</v>
      </c>
    </row>
    <row r="1150" ht="14.25" customHeight="1">
      <c r="A1150" s="122" t="s">
        <v>3002</v>
      </c>
      <c r="B1150" s="270" t="s">
        <v>3001</v>
      </c>
      <c r="C1150" s="122" t="s">
        <v>464</v>
      </c>
      <c r="D1150" s="7">
        <f t="array" ref="D1150">IFERROR(XLOOKUP($C1150,'Product Families'!$A:$A,'Product Families'!$D:$D),"")</f>
        <v>34</v>
      </c>
      <c r="E1150" s="7">
        <f t="array" ref="E1150">IFERROR(XLOOKUP($C1150,'Product Families'!$A:$A,'Product Families'!$E:$E),"")</f>
        <v>35</v>
      </c>
      <c r="F1150" s="7">
        <f t="array" ref="F1150">IFERROR(XLOOKUP($C1150,'Product Families'!$A:$A,'Product Families'!$F:$F),"")</f>
        <v>38</v>
      </c>
      <c r="G1150" s="7">
        <f t="array" ref="G1150">IFERROR(XLOOKUP($C1150,'Product Families'!$A:$A,'Product Families'!$G:$G),"")</f>
        <v>41</v>
      </c>
      <c r="J1150" s="7" t="str">
        <f>IFERROR(ROUND(AVERAGEIF('Week 1 - Making'!$B:$B,'Product List'!$A1150,'Week 1 - Making'!$P:$P),0),"")</f>
        <v/>
      </c>
      <c r="K1150" s="7" t="str">
        <f>IFERROR(ROUND(AVERAGEIF('Week 2 - Making'!$B:$B,'Product List'!$A1150,'Week 2 - Making'!$P:$P),0),"")</f>
        <v/>
      </c>
      <c r="L1150" s="263" t="str">
        <f>IFERROR(ROUND(AVERAGEIF('Week 3 - Making'!$B:$B,'Product List'!$A1150,'Week 3 - Making'!$P:$P),0),"")</f>
        <v/>
      </c>
      <c r="M1150" s="7" t="str">
        <f>IFERROR(ROUND(AVERAGEIF('Week 4 - Making'!$B:$B,'Product List'!$A1150,'Week 4 - Making'!$P:$P),0),"")</f>
        <v/>
      </c>
      <c r="N1150" s="7" t="str">
        <f>IFERROR(ROUND(AVERAGEIF('Week 5 - Making'!$B:$B,'Product List'!$A1150,'Week 5 - Making'!$P:$P),0),"")</f>
        <v/>
      </c>
      <c r="O1150" s="7"/>
      <c r="P1150" s="7">
        <f t="array" ref="P1150">iferror(xlookup(C1150,'Product Families'!A:A,'Product Families'!S:S),"")</f>
        <v>0</v>
      </c>
    </row>
    <row r="1151" ht="14.25" customHeight="1">
      <c r="A1151" s="122" t="s">
        <v>3003</v>
      </c>
      <c r="B1151" s="270" t="s">
        <v>3004</v>
      </c>
      <c r="C1151" s="122" t="s">
        <v>461</v>
      </c>
      <c r="D1151" s="7">
        <f t="array" ref="D1151">IFERROR(XLOOKUP($C1151,'Product Families'!$A:$A,'Product Families'!$D:$D),"")</f>
        <v>173</v>
      </c>
      <c r="E1151" s="7">
        <f t="array" ref="E1151">IFERROR(XLOOKUP($C1151,'Product Families'!$A:$A,'Product Families'!$E:$E),"")</f>
        <v>177</v>
      </c>
      <c r="F1151" s="7">
        <f t="array" ref="F1151">IFERROR(XLOOKUP($C1151,'Product Families'!$A:$A,'Product Families'!$F:$F),"")</f>
        <v>191</v>
      </c>
      <c r="G1151" s="7">
        <f t="array" ref="G1151">IFERROR(XLOOKUP($C1151,'Product Families'!$A:$A,'Product Families'!$G:$G),"")</f>
        <v>205</v>
      </c>
      <c r="J1151" s="7" t="str">
        <f>IFERROR(ROUND(AVERAGEIF('Week 1 - Making'!$B:$B,'Product List'!$A1151,'Week 1 - Making'!$P:$P),0),"")</f>
        <v/>
      </c>
      <c r="K1151" s="7" t="str">
        <f>IFERROR(ROUND(AVERAGEIF('Week 2 - Making'!$B:$B,'Product List'!$A1151,'Week 2 - Making'!$P:$P),0),"")</f>
        <v/>
      </c>
      <c r="L1151" s="263" t="str">
        <f>IFERROR(ROUND(AVERAGEIF('Week 3 - Making'!$B:$B,'Product List'!$A1151,'Week 3 - Making'!$P:$P),0),"")</f>
        <v/>
      </c>
      <c r="M1151" s="7" t="str">
        <f>IFERROR(ROUND(AVERAGEIF('Week 4 - Making'!$B:$B,'Product List'!$A1151,'Week 4 - Making'!$P:$P),0),"")</f>
        <v/>
      </c>
      <c r="N1151" s="7" t="str">
        <f>IFERROR(ROUND(AVERAGEIF('Week 5 - Making'!$B:$B,'Product List'!$A1151,'Week 5 - Making'!$P:$P),0),"")</f>
        <v/>
      </c>
      <c r="O1151" s="7"/>
      <c r="P1151" s="7">
        <f t="array" ref="P1151">iferror(xlookup(C1151,'Product Families'!A:A,'Product Families'!S:S),"")</f>
        <v>0</v>
      </c>
    </row>
    <row r="1152" ht="14.25" customHeight="1">
      <c r="A1152" s="122" t="s">
        <v>3005</v>
      </c>
      <c r="B1152" s="270" t="s">
        <v>3004</v>
      </c>
      <c r="C1152" s="122" t="s">
        <v>464</v>
      </c>
      <c r="D1152" s="7">
        <f t="array" ref="D1152">IFERROR(XLOOKUP($C1152,'Product Families'!$A:$A,'Product Families'!$D:$D),"")</f>
        <v>34</v>
      </c>
      <c r="E1152" s="7">
        <f t="array" ref="E1152">IFERROR(XLOOKUP($C1152,'Product Families'!$A:$A,'Product Families'!$E:$E),"")</f>
        <v>35</v>
      </c>
      <c r="F1152" s="7">
        <f t="array" ref="F1152">IFERROR(XLOOKUP($C1152,'Product Families'!$A:$A,'Product Families'!$F:$F),"")</f>
        <v>38</v>
      </c>
      <c r="G1152" s="7">
        <f t="array" ref="G1152">IFERROR(XLOOKUP($C1152,'Product Families'!$A:$A,'Product Families'!$G:$G),"")</f>
        <v>41</v>
      </c>
      <c r="J1152" s="7" t="str">
        <f>IFERROR(ROUND(AVERAGEIF('Week 1 - Making'!$B:$B,'Product List'!$A1152,'Week 1 - Making'!$P:$P),0),"")</f>
        <v/>
      </c>
      <c r="K1152" s="7" t="str">
        <f>IFERROR(ROUND(AVERAGEIF('Week 2 - Making'!$B:$B,'Product List'!$A1152,'Week 2 - Making'!$P:$P),0),"")</f>
        <v/>
      </c>
      <c r="L1152" s="263" t="str">
        <f>IFERROR(ROUND(AVERAGEIF('Week 3 - Making'!$B:$B,'Product List'!$A1152,'Week 3 - Making'!$P:$P),0),"")</f>
        <v/>
      </c>
      <c r="M1152" s="7" t="str">
        <f>IFERROR(ROUND(AVERAGEIF('Week 4 - Making'!$B:$B,'Product List'!$A1152,'Week 4 - Making'!$P:$P),0),"")</f>
        <v/>
      </c>
      <c r="N1152" s="7" t="str">
        <f>IFERROR(ROUND(AVERAGEIF('Week 5 - Making'!$B:$B,'Product List'!$A1152,'Week 5 - Making'!$P:$P),0),"")</f>
        <v/>
      </c>
      <c r="O1152" s="7"/>
      <c r="P1152" s="7">
        <f t="array" ref="P1152">iferror(xlookup(C1152,'Product Families'!A:A,'Product Families'!S:S),"")</f>
        <v>0</v>
      </c>
    </row>
    <row r="1153" ht="14.25" customHeight="1">
      <c r="A1153" s="122" t="s">
        <v>3006</v>
      </c>
      <c r="B1153" s="270" t="s">
        <v>3007</v>
      </c>
      <c r="C1153" s="122" t="s">
        <v>461</v>
      </c>
      <c r="D1153" s="7">
        <f t="array" ref="D1153">IFERROR(XLOOKUP($C1153,'Product Families'!$A:$A,'Product Families'!$D:$D),"")</f>
        <v>173</v>
      </c>
      <c r="E1153" s="7">
        <f t="array" ref="E1153">IFERROR(XLOOKUP($C1153,'Product Families'!$A:$A,'Product Families'!$E:$E),"")</f>
        <v>177</v>
      </c>
      <c r="F1153" s="7">
        <f t="array" ref="F1153">IFERROR(XLOOKUP($C1153,'Product Families'!$A:$A,'Product Families'!$F:$F),"")</f>
        <v>191</v>
      </c>
      <c r="G1153" s="7">
        <f t="array" ref="G1153">IFERROR(XLOOKUP($C1153,'Product Families'!$A:$A,'Product Families'!$G:$G),"")</f>
        <v>205</v>
      </c>
      <c r="J1153" s="7" t="str">
        <f>IFERROR(ROUND(AVERAGEIF('Week 1 - Making'!$B:$B,'Product List'!$A1153,'Week 1 - Making'!$P:$P),0),"")</f>
        <v/>
      </c>
      <c r="K1153" s="7" t="str">
        <f>IFERROR(ROUND(AVERAGEIF('Week 2 - Making'!$B:$B,'Product List'!$A1153,'Week 2 - Making'!$P:$P),0),"")</f>
        <v/>
      </c>
      <c r="L1153" s="263" t="str">
        <f>IFERROR(ROUND(AVERAGEIF('Week 3 - Making'!$B:$B,'Product List'!$A1153,'Week 3 - Making'!$P:$P),0),"")</f>
        <v/>
      </c>
      <c r="M1153" s="7" t="str">
        <f>IFERROR(ROUND(AVERAGEIF('Week 4 - Making'!$B:$B,'Product List'!$A1153,'Week 4 - Making'!$P:$P),0),"")</f>
        <v/>
      </c>
      <c r="N1153" s="7" t="str">
        <f>IFERROR(ROUND(AVERAGEIF('Week 5 - Making'!$B:$B,'Product List'!$A1153,'Week 5 - Making'!$P:$P),0),"")</f>
        <v/>
      </c>
      <c r="O1153" s="7"/>
      <c r="P1153" s="7">
        <f t="array" ref="P1153">iferror(xlookup(C1153,'Product Families'!A:A,'Product Families'!S:S),"")</f>
        <v>0</v>
      </c>
    </row>
    <row r="1154" ht="14.25" customHeight="1">
      <c r="A1154" s="122" t="s">
        <v>3008</v>
      </c>
      <c r="B1154" s="270" t="s">
        <v>3007</v>
      </c>
      <c r="C1154" s="122" t="s">
        <v>464</v>
      </c>
      <c r="D1154" s="7">
        <f t="array" ref="D1154">IFERROR(XLOOKUP($C1154,'Product Families'!$A:$A,'Product Families'!$D:$D),"")</f>
        <v>34</v>
      </c>
      <c r="E1154" s="7">
        <f t="array" ref="E1154">IFERROR(XLOOKUP($C1154,'Product Families'!$A:$A,'Product Families'!$E:$E),"")</f>
        <v>35</v>
      </c>
      <c r="F1154" s="7">
        <f t="array" ref="F1154">IFERROR(XLOOKUP($C1154,'Product Families'!$A:$A,'Product Families'!$F:$F),"")</f>
        <v>38</v>
      </c>
      <c r="G1154" s="7">
        <f t="array" ref="G1154">IFERROR(XLOOKUP($C1154,'Product Families'!$A:$A,'Product Families'!$G:$G),"")</f>
        <v>41</v>
      </c>
      <c r="J1154" s="7" t="str">
        <f>IFERROR(ROUND(AVERAGEIF('Week 1 - Making'!$B:$B,'Product List'!$A1154,'Week 1 - Making'!$P:$P),0),"")</f>
        <v/>
      </c>
      <c r="K1154" s="7" t="str">
        <f>IFERROR(ROUND(AVERAGEIF('Week 2 - Making'!$B:$B,'Product List'!$A1154,'Week 2 - Making'!$P:$P),0),"")</f>
        <v/>
      </c>
      <c r="L1154" s="263" t="str">
        <f>IFERROR(ROUND(AVERAGEIF('Week 3 - Making'!$B:$B,'Product List'!$A1154,'Week 3 - Making'!$P:$P),0),"")</f>
        <v/>
      </c>
      <c r="M1154" s="7" t="str">
        <f>IFERROR(ROUND(AVERAGEIF('Week 4 - Making'!$B:$B,'Product List'!$A1154,'Week 4 - Making'!$P:$P),0),"")</f>
        <v/>
      </c>
      <c r="N1154" s="7" t="str">
        <f>IFERROR(ROUND(AVERAGEIF('Week 5 - Making'!$B:$B,'Product List'!$A1154,'Week 5 - Making'!$P:$P),0),"")</f>
        <v/>
      </c>
      <c r="O1154" s="7"/>
      <c r="P1154" s="7">
        <f t="array" ref="P1154">iferror(xlookup(C1154,'Product Families'!A:A,'Product Families'!S:S),"")</f>
        <v>0</v>
      </c>
    </row>
    <row r="1155" ht="14.25" customHeight="1">
      <c r="A1155" s="122" t="s">
        <v>3009</v>
      </c>
      <c r="B1155" s="270" t="s">
        <v>3010</v>
      </c>
      <c r="C1155" s="122" t="s">
        <v>461</v>
      </c>
      <c r="D1155" s="7">
        <f t="array" ref="D1155">IFERROR(XLOOKUP($C1155,'Product Families'!$A:$A,'Product Families'!$D:$D),"")</f>
        <v>173</v>
      </c>
      <c r="E1155" s="7">
        <f t="array" ref="E1155">IFERROR(XLOOKUP($C1155,'Product Families'!$A:$A,'Product Families'!$E:$E),"")</f>
        <v>177</v>
      </c>
      <c r="F1155" s="7">
        <f t="array" ref="F1155">IFERROR(XLOOKUP($C1155,'Product Families'!$A:$A,'Product Families'!$F:$F),"")</f>
        <v>191</v>
      </c>
      <c r="G1155" s="7">
        <f t="array" ref="G1155">IFERROR(XLOOKUP($C1155,'Product Families'!$A:$A,'Product Families'!$G:$G),"")</f>
        <v>205</v>
      </c>
      <c r="J1155" s="7" t="str">
        <f>IFERROR(ROUND(AVERAGEIF('Week 1 - Making'!$B:$B,'Product List'!$A1155,'Week 1 - Making'!$P:$P),0),"")</f>
        <v/>
      </c>
      <c r="K1155" s="7" t="str">
        <f>IFERROR(ROUND(AVERAGEIF('Week 2 - Making'!$B:$B,'Product List'!$A1155,'Week 2 - Making'!$P:$P),0),"")</f>
        <v/>
      </c>
      <c r="L1155" s="263" t="str">
        <f>IFERROR(ROUND(AVERAGEIF('Week 3 - Making'!$B:$B,'Product List'!$A1155,'Week 3 - Making'!$P:$P),0),"")</f>
        <v/>
      </c>
      <c r="M1155" s="7" t="str">
        <f>IFERROR(ROUND(AVERAGEIF('Week 4 - Making'!$B:$B,'Product List'!$A1155,'Week 4 - Making'!$P:$P),0),"")</f>
        <v/>
      </c>
      <c r="N1155" s="7" t="str">
        <f>IFERROR(ROUND(AVERAGEIF('Week 5 - Making'!$B:$B,'Product List'!$A1155,'Week 5 - Making'!$P:$P),0),"")</f>
        <v/>
      </c>
      <c r="O1155" s="7"/>
      <c r="P1155" s="7">
        <f t="array" ref="P1155">iferror(xlookup(C1155,'Product Families'!A:A,'Product Families'!S:S),"")</f>
        <v>0</v>
      </c>
    </row>
    <row r="1156" ht="14.25" customHeight="1">
      <c r="A1156" s="122" t="s">
        <v>3011</v>
      </c>
      <c r="B1156" s="270" t="s">
        <v>3010</v>
      </c>
      <c r="C1156" s="122" t="s">
        <v>464</v>
      </c>
      <c r="D1156" s="7">
        <f t="array" ref="D1156">IFERROR(XLOOKUP($C1156,'Product Families'!$A:$A,'Product Families'!$D:$D),"")</f>
        <v>34</v>
      </c>
      <c r="E1156" s="7">
        <f t="array" ref="E1156">IFERROR(XLOOKUP($C1156,'Product Families'!$A:$A,'Product Families'!$E:$E),"")</f>
        <v>35</v>
      </c>
      <c r="F1156" s="7">
        <f t="array" ref="F1156">IFERROR(XLOOKUP($C1156,'Product Families'!$A:$A,'Product Families'!$F:$F),"")</f>
        <v>38</v>
      </c>
      <c r="G1156" s="7">
        <f t="array" ref="G1156">IFERROR(XLOOKUP($C1156,'Product Families'!$A:$A,'Product Families'!$G:$G),"")</f>
        <v>41</v>
      </c>
      <c r="J1156" s="7" t="str">
        <f>IFERROR(ROUND(AVERAGEIF('Week 1 - Making'!$B:$B,'Product List'!$A1156,'Week 1 - Making'!$P:$P),0),"")</f>
        <v/>
      </c>
      <c r="K1156" s="7" t="str">
        <f>IFERROR(ROUND(AVERAGEIF('Week 2 - Making'!$B:$B,'Product List'!$A1156,'Week 2 - Making'!$P:$P),0),"")</f>
        <v/>
      </c>
      <c r="L1156" s="263" t="str">
        <f>IFERROR(ROUND(AVERAGEIF('Week 3 - Making'!$B:$B,'Product List'!$A1156,'Week 3 - Making'!$P:$P),0),"")</f>
        <v/>
      </c>
      <c r="M1156" s="7" t="str">
        <f>IFERROR(ROUND(AVERAGEIF('Week 4 - Making'!$B:$B,'Product List'!$A1156,'Week 4 - Making'!$P:$P),0),"")</f>
        <v/>
      </c>
      <c r="N1156" s="7" t="str">
        <f>IFERROR(ROUND(AVERAGEIF('Week 5 - Making'!$B:$B,'Product List'!$A1156,'Week 5 - Making'!$P:$P),0),"")</f>
        <v/>
      </c>
      <c r="O1156" s="7"/>
      <c r="P1156" s="7">
        <f t="array" ref="P1156">iferror(xlookup(C1156,'Product Families'!A:A,'Product Families'!S:S),"")</f>
        <v>0</v>
      </c>
    </row>
    <row r="1157" ht="14.25" customHeight="1">
      <c r="A1157" s="122" t="s">
        <v>3012</v>
      </c>
      <c r="B1157" s="270" t="s">
        <v>3013</v>
      </c>
      <c r="C1157" s="122" t="s">
        <v>461</v>
      </c>
      <c r="D1157" s="7">
        <f t="array" ref="D1157">IFERROR(XLOOKUP($C1157,'Product Families'!$A:$A,'Product Families'!$D:$D),"")</f>
        <v>173</v>
      </c>
      <c r="E1157" s="7">
        <f t="array" ref="E1157">IFERROR(XLOOKUP($C1157,'Product Families'!$A:$A,'Product Families'!$E:$E),"")</f>
        <v>177</v>
      </c>
      <c r="F1157" s="7">
        <f t="array" ref="F1157">IFERROR(XLOOKUP($C1157,'Product Families'!$A:$A,'Product Families'!$F:$F),"")</f>
        <v>191</v>
      </c>
      <c r="G1157" s="7">
        <f t="array" ref="G1157">IFERROR(XLOOKUP($C1157,'Product Families'!$A:$A,'Product Families'!$G:$G),"")</f>
        <v>205</v>
      </c>
      <c r="J1157" s="7" t="str">
        <f>IFERROR(ROUND(AVERAGEIF('Week 1 - Making'!$B:$B,'Product List'!$A1157,'Week 1 - Making'!$P:$P),0),"")</f>
        <v/>
      </c>
      <c r="K1157" s="7" t="str">
        <f>IFERROR(ROUND(AVERAGEIF('Week 2 - Making'!$B:$B,'Product List'!$A1157,'Week 2 - Making'!$P:$P),0),"")</f>
        <v/>
      </c>
      <c r="L1157" s="263" t="str">
        <f>IFERROR(ROUND(AVERAGEIF('Week 3 - Making'!$B:$B,'Product List'!$A1157,'Week 3 - Making'!$P:$P),0),"")</f>
        <v/>
      </c>
      <c r="M1157" s="7" t="str">
        <f>IFERROR(ROUND(AVERAGEIF('Week 4 - Making'!$B:$B,'Product List'!$A1157,'Week 4 - Making'!$P:$P),0),"")</f>
        <v/>
      </c>
      <c r="N1157" s="7" t="str">
        <f>IFERROR(ROUND(AVERAGEIF('Week 5 - Making'!$B:$B,'Product List'!$A1157,'Week 5 - Making'!$P:$P),0),"")</f>
        <v/>
      </c>
      <c r="O1157" s="7"/>
      <c r="P1157" s="7">
        <f t="array" ref="P1157">iferror(xlookup(C1157,'Product Families'!A:A,'Product Families'!S:S),"")</f>
        <v>0</v>
      </c>
    </row>
    <row r="1158" ht="14.25" customHeight="1">
      <c r="A1158" s="122" t="s">
        <v>3014</v>
      </c>
      <c r="B1158" s="270" t="s">
        <v>3013</v>
      </c>
      <c r="C1158" s="122" t="s">
        <v>464</v>
      </c>
      <c r="D1158" s="7">
        <f t="array" ref="D1158">IFERROR(XLOOKUP($C1158,'Product Families'!$A:$A,'Product Families'!$D:$D),"")</f>
        <v>34</v>
      </c>
      <c r="E1158" s="7">
        <f t="array" ref="E1158">IFERROR(XLOOKUP($C1158,'Product Families'!$A:$A,'Product Families'!$E:$E),"")</f>
        <v>35</v>
      </c>
      <c r="F1158" s="7">
        <f t="array" ref="F1158">IFERROR(XLOOKUP($C1158,'Product Families'!$A:$A,'Product Families'!$F:$F),"")</f>
        <v>38</v>
      </c>
      <c r="G1158" s="7">
        <f t="array" ref="G1158">IFERROR(XLOOKUP($C1158,'Product Families'!$A:$A,'Product Families'!$G:$G),"")</f>
        <v>41</v>
      </c>
      <c r="J1158" s="7" t="str">
        <f>IFERROR(ROUND(AVERAGEIF('Week 1 - Making'!$B:$B,'Product List'!$A1158,'Week 1 - Making'!$P:$P),0),"")</f>
        <v/>
      </c>
      <c r="K1158" s="7" t="str">
        <f>IFERROR(ROUND(AVERAGEIF('Week 2 - Making'!$B:$B,'Product List'!$A1158,'Week 2 - Making'!$P:$P),0),"")</f>
        <v/>
      </c>
      <c r="L1158" s="263" t="str">
        <f>IFERROR(ROUND(AVERAGEIF('Week 3 - Making'!$B:$B,'Product List'!$A1158,'Week 3 - Making'!$P:$P),0),"")</f>
        <v/>
      </c>
      <c r="M1158" s="7" t="str">
        <f>IFERROR(ROUND(AVERAGEIF('Week 4 - Making'!$B:$B,'Product List'!$A1158,'Week 4 - Making'!$P:$P),0),"")</f>
        <v/>
      </c>
      <c r="N1158" s="7" t="str">
        <f>IFERROR(ROUND(AVERAGEIF('Week 5 - Making'!$B:$B,'Product List'!$A1158,'Week 5 - Making'!$P:$P),0),"")</f>
        <v/>
      </c>
      <c r="O1158" s="7"/>
      <c r="P1158" s="7">
        <f t="array" ref="P1158">iferror(xlookup(C1158,'Product Families'!A:A,'Product Families'!S:S),"")</f>
        <v>0</v>
      </c>
    </row>
    <row r="1159" ht="14.25" customHeight="1">
      <c r="A1159" s="122" t="s">
        <v>3015</v>
      </c>
      <c r="B1159" s="270" t="s">
        <v>3016</v>
      </c>
      <c r="C1159" s="122" t="s">
        <v>461</v>
      </c>
      <c r="D1159" s="7">
        <f t="array" ref="D1159">IFERROR(XLOOKUP($C1159,'Product Families'!$A:$A,'Product Families'!$D:$D),"")</f>
        <v>173</v>
      </c>
      <c r="E1159" s="7">
        <f t="array" ref="E1159">IFERROR(XLOOKUP($C1159,'Product Families'!$A:$A,'Product Families'!$E:$E),"")</f>
        <v>177</v>
      </c>
      <c r="F1159" s="7">
        <f t="array" ref="F1159">IFERROR(XLOOKUP($C1159,'Product Families'!$A:$A,'Product Families'!$F:$F),"")</f>
        <v>191</v>
      </c>
      <c r="G1159" s="7">
        <f t="array" ref="G1159">IFERROR(XLOOKUP($C1159,'Product Families'!$A:$A,'Product Families'!$G:$G),"")</f>
        <v>205</v>
      </c>
      <c r="J1159" s="7" t="str">
        <f>IFERROR(ROUND(AVERAGEIF('Week 1 - Making'!$B:$B,'Product List'!$A1159,'Week 1 - Making'!$P:$P),0),"")</f>
        <v/>
      </c>
      <c r="K1159" s="7" t="str">
        <f>IFERROR(ROUND(AVERAGEIF('Week 2 - Making'!$B:$B,'Product List'!$A1159,'Week 2 - Making'!$P:$P),0),"")</f>
        <v/>
      </c>
      <c r="L1159" s="263" t="str">
        <f>IFERROR(ROUND(AVERAGEIF('Week 3 - Making'!$B:$B,'Product List'!$A1159,'Week 3 - Making'!$P:$P),0),"")</f>
        <v/>
      </c>
      <c r="M1159" s="7" t="str">
        <f>IFERROR(ROUND(AVERAGEIF('Week 4 - Making'!$B:$B,'Product List'!$A1159,'Week 4 - Making'!$P:$P),0),"")</f>
        <v/>
      </c>
      <c r="N1159" s="7" t="str">
        <f>IFERROR(ROUND(AVERAGEIF('Week 5 - Making'!$B:$B,'Product List'!$A1159,'Week 5 - Making'!$P:$P),0),"")</f>
        <v/>
      </c>
      <c r="O1159" s="7"/>
      <c r="P1159" s="7">
        <f t="array" ref="P1159">iferror(xlookup(C1159,'Product Families'!A:A,'Product Families'!S:S),"")</f>
        <v>0</v>
      </c>
    </row>
    <row r="1160" ht="14.25" customHeight="1">
      <c r="A1160" s="122" t="s">
        <v>3017</v>
      </c>
      <c r="B1160" s="270" t="s">
        <v>3016</v>
      </c>
      <c r="C1160" s="122" t="s">
        <v>464</v>
      </c>
      <c r="D1160" s="7">
        <f t="array" ref="D1160">IFERROR(XLOOKUP($C1160,'Product Families'!$A:$A,'Product Families'!$D:$D),"")</f>
        <v>34</v>
      </c>
      <c r="E1160" s="7">
        <f t="array" ref="E1160">IFERROR(XLOOKUP($C1160,'Product Families'!$A:$A,'Product Families'!$E:$E),"")</f>
        <v>35</v>
      </c>
      <c r="F1160" s="7">
        <f t="array" ref="F1160">IFERROR(XLOOKUP($C1160,'Product Families'!$A:$A,'Product Families'!$F:$F),"")</f>
        <v>38</v>
      </c>
      <c r="G1160" s="7">
        <f t="array" ref="G1160">IFERROR(XLOOKUP($C1160,'Product Families'!$A:$A,'Product Families'!$G:$G),"")</f>
        <v>41</v>
      </c>
      <c r="J1160" s="7" t="str">
        <f>IFERROR(ROUND(AVERAGEIF('Week 1 - Making'!$B:$B,'Product List'!$A1160,'Week 1 - Making'!$P:$P),0),"")</f>
        <v/>
      </c>
      <c r="K1160" s="7" t="str">
        <f>IFERROR(ROUND(AVERAGEIF('Week 2 - Making'!$B:$B,'Product List'!$A1160,'Week 2 - Making'!$P:$P),0),"")</f>
        <v/>
      </c>
      <c r="L1160" s="263" t="str">
        <f>IFERROR(ROUND(AVERAGEIF('Week 3 - Making'!$B:$B,'Product List'!$A1160,'Week 3 - Making'!$P:$P),0),"")</f>
        <v/>
      </c>
      <c r="M1160" s="7" t="str">
        <f>IFERROR(ROUND(AVERAGEIF('Week 4 - Making'!$B:$B,'Product List'!$A1160,'Week 4 - Making'!$P:$P),0),"")</f>
        <v/>
      </c>
      <c r="N1160" s="7" t="str">
        <f>IFERROR(ROUND(AVERAGEIF('Week 5 - Making'!$B:$B,'Product List'!$A1160,'Week 5 - Making'!$P:$P),0),"")</f>
        <v/>
      </c>
      <c r="O1160" s="7"/>
      <c r="P1160" s="7">
        <f t="array" ref="P1160">iferror(xlookup(C1160,'Product Families'!A:A,'Product Families'!S:S),"")</f>
        <v>0</v>
      </c>
    </row>
    <row r="1161" ht="14.25" customHeight="1">
      <c r="A1161" s="122" t="s">
        <v>3018</v>
      </c>
      <c r="B1161" s="270" t="s">
        <v>3019</v>
      </c>
      <c r="C1161" s="122" t="s">
        <v>461</v>
      </c>
      <c r="D1161" s="7">
        <f t="array" ref="D1161">IFERROR(XLOOKUP($C1161,'Product Families'!$A:$A,'Product Families'!$D:$D),"")</f>
        <v>173</v>
      </c>
      <c r="E1161" s="7">
        <f t="array" ref="E1161">IFERROR(XLOOKUP($C1161,'Product Families'!$A:$A,'Product Families'!$E:$E),"")</f>
        <v>177</v>
      </c>
      <c r="F1161" s="7">
        <f t="array" ref="F1161">IFERROR(XLOOKUP($C1161,'Product Families'!$A:$A,'Product Families'!$F:$F),"")</f>
        <v>191</v>
      </c>
      <c r="G1161" s="7">
        <f t="array" ref="G1161">IFERROR(XLOOKUP($C1161,'Product Families'!$A:$A,'Product Families'!$G:$G),"")</f>
        <v>205</v>
      </c>
      <c r="J1161" s="7" t="str">
        <f>IFERROR(ROUND(AVERAGEIF('Week 1 - Making'!$B:$B,'Product List'!$A1161,'Week 1 - Making'!$P:$P),0),"")</f>
        <v/>
      </c>
      <c r="K1161" s="7" t="str">
        <f>IFERROR(ROUND(AVERAGEIF('Week 2 - Making'!$B:$B,'Product List'!$A1161,'Week 2 - Making'!$P:$P),0),"")</f>
        <v/>
      </c>
      <c r="L1161" s="263" t="str">
        <f>IFERROR(ROUND(AVERAGEIF('Week 3 - Making'!$B:$B,'Product List'!$A1161,'Week 3 - Making'!$P:$P),0),"")</f>
        <v/>
      </c>
      <c r="M1161" s="7" t="str">
        <f>IFERROR(ROUND(AVERAGEIF('Week 4 - Making'!$B:$B,'Product List'!$A1161,'Week 4 - Making'!$P:$P),0),"")</f>
        <v/>
      </c>
      <c r="N1161" s="7" t="str">
        <f>IFERROR(ROUND(AVERAGEIF('Week 5 - Making'!$B:$B,'Product List'!$A1161,'Week 5 - Making'!$P:$P),0),"")</f>
        <v/>
      </c>
      <c r="O1161" s="7"/>
      <c r="P1161" s="7">
        <f t="array" ref="P1161">iferror(xlookup(C1161,'Product Families'!A:A,'Product Families'!S:S),"")</f>
        <v>0</v>
      </c>
    </row>
    <row r="1162" ht="14.25" customHeight="1">
      <c r="A1162" s="122" t="s">
        <v>3020</v>
      </c>
      <c r="B1162" s="270" t="s">
        <v>3019</v>
      </c>
      <c r="C1162" s="122" t="s">
        <v>464</v>
      </c>
      <c r="D1162" s="7">
        <f t="array" ref="D1162">IFERROR(XLOOKUP($C1162,'Product Families'!$A:$A,'Product Families'!$D:$D),"")</f>
        <v>34</v>
      </c>
      <c r="E1162" s="7">
        <f t="array" ref="E1162">IFERROR(XLOOKUP($C1162,'Product Families'!$A:$A,'Product Families'!$E:$E),"")</f>
        <v>35</v>
      </c>
      <c r="F1162" s="7">
        <f t="array" ref="F1162">IFERROR(XLOOKUP($C1162,'Product Families'!$A:$A,'Product Families'!$F:$F),"")</f>
        <v>38</v>
      </c>
      <c r="G1162" s="7">
        <f t="array" ref="G1162">IFERROR(XLOOKUP($C1162,'Product Families'!$A:$A,'Product Families'!$G:$G),"")</f>
        <v>41</v>
      </c>
      <c r="J1162" s="7" t="str">
        <f>IFERROR(ROUND(AVERAGEIF('Week 1 - Making'!$B:$B,'Product List'!$A1162,'Week 1 - Making'!$P:$P),0),"")</f>
        <v/>
      </c>
      <c r="K1162" s="7" t="str">
        <f>IFERROR(ROUND(AVERAGEIF('Week 2 - Making'!$B:$B,'Product List'!$A1162,'Week 2 - Making'!$P:$P),0),"")</f>
        <v/>
      </c>
      <c r="L1162" s="263" t="str">
        <f>IFERROR(ROUND(AVERAGEIF('Week 3 - Making'!$B:$B,'Product List'!$A1162,'Week 3 - Making'!$P:$P),0),"")</f>
        <v/>
      </c>
      <c r="M1162" s="7" t="str">
        <f>IFERROR(ROUND(AVERAGEIF('Week 4 - Making'!$B:$B,'Product List'!$A1162,'Week 4 - Making'!$P:$P),0),"")</f>
        <v/>
      </c>
      <c r="N1162" s="7" t="str">
        <f>IFERROR(ROUND(AVERAGEIF('Week 5 - Making'!$B:$B,'Product List'!$A1162,'Week 5 - Making'!$P:$P),0),"")</f>
        <v/>
      </c>
      <c r="O1162" s="7"/>
      <c r="P1162" s="7">
        <f t="array" ref="P1162">iferror(xlookup(C1162,'Product Families'!A:A,'Product Families'!S:S),"")</f>
        <v>0</v>
      </c>
    </row>
    <row r="1163" ht="14.25" customHeight="1">
      <c r="A1163" s="122" t="s">
        <v>3021</v>
      </c>
      <c r="B1163" s="270" t="s">
        <v>3022</v>
      </c>
      <c r="C1163" s="122" t="s">
        <v>461</v>
      </c>
      <c r="D1163" s="7">
        <f t="array" ref="D1163">IFERROR(XLOOKUP($C1163,'Product Families'!$A:$A,'Product Families'!$D:$D),"")</f>
        <v>173</v>
      </c>
      <c r="E1163" s="7">
        <f t="array" ref="E1163">IFERROR(XLOOKUP($C1163,'Product Families'!$A:$A,'Product Families'!$E:$E),"")</f>
        <v>177</v>
      </c>
      <c r="F1163" s="7">
        <f t="array" ref="F1163">IFERROR(XLOOKUP($C1163,'Product Families'!$A:$A,'Product Families'!$F:$F),"")</f>
        <v>191</v>
      </c>
      <c r="G1163" s="7">
        <f t="array" ref="G1163">IFERROR(XLOOKUP($C1163,'Product Families'!$A:$A,'Product Families'!$G:$G),"")</f>
        <v>205</v>
      </c>
      <c r="J1163" s="7" t="str">
        <f>IFERROR(ROUND(AVERAGEIF('Week 1 - Making'!$B:$B,'Product List'!$A1163,'Week 1 - Making'!$P:$P),0),"")</f>
        <v/>
      </c>
      <c r="K1163" s="7" t="str">
        <f>IFERROR(ROUND(AVERAGEIF('Week 2 - Making'!$B:$B,'Product List'!$A1163,'Week 2 - Making'!$P:$P),0),"")</f>
        <v/>
      </c>
      <c r="L1163" s="263" t="str">
        <f>IFERROR(ROUND(AVERAGEIF('Week 3 - Making'!$B:$B,'Product List'!$A1163,'Week 3 - Making'!$P:$P),0),"")</f>
        <v/>
      </c>
      <c r="M1163" s="7" t="str">
        <f>IFERROR(ROUND(AVERAGEIF('Week 4 - Making'!$B:$B,'Product List'!$A1163,'Week 4 - Making'!$P:$P),0),"")</f>
        <v/>
      </c>
      <c r="N1163" s="7" t="str">
        <f>IFERROR(ROUND(AVERAGEIF('Week 5 - Making'!$B:$B,'Product List'!$A1163,'Week 5 - Making'!$P:$P),0),"")</f>
        <v/>
      </c>
      <c r="O1163" s="7"/>
      <c r="P1163" s="7">
        <f t="array" ref="P1163">iferror(xlookup(C1163,'Product Families'!A:A,'Product Families'!S:S),"")</f>
        <v>0</v>
      </c>
    </row>
    <row r="1164" ht="14.25" customHeight="1">
      <c r="A1164" s="122" t="s">
        <v>3023</v>
      </c>
      <c r="B1164" s="270" t="s">
        <v>3022</v>
      </c>
      <c r="C1164" s="122" t="s">
        <v>464</v>
      </c>
      <c r="D1164" s="7">
        <f t="array" ref="D1164">IFERROR(XLOOKUP($C1164,'Product Families'!$A:$A,'Product Families'!$D:$D),"")</f>
        <v>34</v>
      </c>
      <c r="E1164" s="7">
        <f t="array" ref="E1164">IFERROR(XLOOKUP($C1164,'Product Families'!$A:$A,'Product Families'!$E:$E),"")</f>
        <v>35</v>
      </c>
      <c r="F1164" s="7">
        <f t="array" ref="F1164">IFERROR(XLOOKUP($C1164,'Product Families'!$A:$A,'Product Families'!$F:$F),"")</f>
        <v>38</v>
      </c>
      <c r="G1164" s="7">
        <f t="array" ref="G1164">IFERROR(XLOOKUP($C1164,'Product Families'!$A:$A,'Product Families'!$G:$G),"")</f>
        <v>41</v>
      </c>
      <c r="J1164" s="7" t="str">
        <f>IFERROR(ROUND(AVERAGEIF('Week 1 - Making'!$B:$B,'Product List'!$A1164,'Week 1 - Making'!$P:$P),0),"")</f>
        <v/>
      </c>
      <c r="K1164" s="7" t="str">
        <f>IFERROR(ROUND(AVERAGEIF('Week 2 - Making'!$B:$B,'Product List'!$A1164,'Week 2 - Making'!$P:$P),0),"")</f>
        <v/>
      </c>
      <c r="L1164" s="263" t="str">
        <f>IFERROR(ROUND(AVERAGEIF('Week 3 - Making'!$B:$B,'Product List'!$A1164,'Week 3 - Making'!$P:$P),0),"")</f>
        <v/>
      </c>
      <c r="M1164" s="7" t="str">
        <f>IFERROR(ROUND(AVERAGEIF('Week 4 - Making'!$B:$B,'Product List'!$A1164,'Week 4 - Making'!$P:$P),0),"")</f>
        <v/>
      </c>
      <c r="N1164" s="7" t="str">
        <f>IFERROR(ROUND(AVERAGEIF('Week 5 - Making'!$B:$B,'Product List'!$A1164,'Week 5 - Making'!$P:$P),0),"")</f>
        <v/>
      </c>
      <c r="O1164" s="7"/>
      <c r="P1164" s="7">
        <f t="array" ref="P1164">iferror(xlookup(C1164,'Product Families'!A:A,'Product Families'!S:S),"")</f>
        <v>0</v>
      </c>
    </row>
    <row r="1165" ht="14.25" customHeight="1">
      <c r="A1165" s="122" t="s">
        <v>3024</v>
      </c>
      <c r="B1165" s="270" t="s">
        <v>3025</v>
      </c>
      <c r="C1165" s="122" t="s">
        <v>471</v>
      </c>
      <c r="D1165" s="7">
        <f t="array" ref="D1165">IFERROR(XLOOKUP($C1165,'Product Families'!$A:$A,'Product Families'!$D:$D),"")</f>
        <v>65</v>
      </c>
      <c r="E1165" s="7">
        <f t="array" ref="E1165">IFERROR(XLOOKUP($C1165,'Product Families'!$A:$A,'Product Families'!$E:$E),"")</f>
        <v>67</v>
      </c>
      <c r="F1165" s="7">
        <f t="array" ref="F1165">IFERROR(XLOOKUP($C1165,'Product Families'!$A:$A,'Product Families'!$F:$F),"")</f>
        <v>72</v>
      </c>
      <c r="G1165" s="7">
        <f t="array" ref="G1165">IFERROR(XLOOKUP($C1165,'Product Families'!$A:$A,'Product Families'!$G:$G),"")</f>
        <v>77</v>
      </c>
      <c r="J1165" s="7" t="str">
        <f>IFERROR(ROUND(AVERAGEIF('Week 1 - Making'!$B:$B,'Product List'!$A1165,'Week 1 - Making'!$P:$P),0),"")</f>
        <v/>
      </c>
      <c r="K1165" s="7" t="str">
        <f>IFERROR(ROUND(AVERAGEIF('Week 2 - Making'!$B:$B,'Product List'!$A1165,'Week 2 - Making'!$P:$P),0),"")</f>
        <v/>
      </c>
      <c r="L1165" s="263" t="str">
        <f>IFERROR(ROUND(AVERAGEIF('Week 3 - Making'!$B:$B,'Product List'!$A1165,'Week 3 - Making'!$P:$P),0),"")</f>
        <v/>
      </c>
      <c r="M1165" s="7" t="str">
        <f>IFERROR(ROUND(AVERAGEIF('Week 4 - Making'!$B:$B,'Product List'!$A1165,'Week 4 - Making'!$P:$P),0),"")</f>
        <v/>
      </c>
      <c r="N1165" s="7" t="str">
        <f>IFERROR(ROUND(AVERAGEIF('Week 5 - Making'!$B:$B,'Product List'!$A1165,'Week 5 - Making'!$P:$P),0),"")</f>
        <v/>
      </c>
      <c r="O1165" s="7"/>
      <c r="P1165" s="7">
        <f t="array" ref="P1165">iferror(xlookup(C1165,'Product Families'!A:A,'Product Families'!S:S),"")</f>
        <v>0</v>
      </c>
    </row>
    <row r="1166" ht="14.25" customHeight="1">
      <c r="A1166" s="122" t="s">
        <v>1697</v>
      </c>
      <c r="B1166" s="270" t="s">
        <v>3026</v>
      </c>
      <c r="C1166" s="122" t="s">
        <v>435</v>
      </c>
      <c r="D1166" s="7">
        <f t="array" ref="D1166">IFERROR(XLOOKUP($C1166,'Product Families'!$A:$A,'Product Families'!$D:$D),"")</f>
        <v>236</v>
      </c>
      <c r="E1166" s="7">
        <f t="array" ref="E1166">IFERROR(XLOOKUP($C1166,'Product Families'!$A:$A,'Product Families'!$E:$E),"")</f>
        <v>242</v>
      </c>
      <c r="F1166" s="7">
        <f t="array" ref="F1166">IFERROR(XLOOKUP($C1166,'Product Families'!$A:$A,'Product Families'!$F:$F),"")</f>
        <v>260</v>
      </c>
      <c r="G1166" s="7">
        <f t="array" ref="G1166">IFERROR(XLOOKUP($C1166,'Product Families'!$A:$A,'Product Families'!$G:$G),"")</f>
        <v>279</v>
      </c>
      <c r="J1166" s="7" t="str">
        <f>IFERROR(ROUND(AVERAGEIF('Week 1 - Making'!$B:$B,'Product List'!$A1166,'Week 1 - Making'!$P:$P),0),"")</f>
        <v/>
      </c>
      <c r="K1166" s="7">
        <f>IFERROR(ROUND(AVERAGEIF('Week 2 - Making'!$B:$B,'Product List'!$A1166,'Week 2 - Making'!$P:$P),0),"")</f>
        <v>212</v>
      </c>
      <c r="L1166" s="263" t="str">
        <f>IFERROR(ROUND(AVERAGEIF('Week 3 - Making'!$B:$B,'Product List'!$A1166,'Week 3 - Making'!$P:$P),0),"")</f>
        <v/>
      </c>
      <c r="M1166" s="7" t="str">
        <f>IFERROR(ROUND(AVERAGEIF('Week 4 - Making'!$B:$B,'Product List'!$A1166,'Week 4 - Making'!$P:$P),0),"")</f>
        <v/>
      </c>
      <c r="N1166" s="7" t="str">
        <f>IFERROR(ROUND(AVERAGEIF('Week 5 - Making'!$B:$B,'Product List'!$A1166,'Week 5 - Making'!$P:$P),0),"")</f>
        <v/>
      </c>
      <c r="O1166" s="7"/>
      <c r="P1166" s="7">
        <f t="array" ref="P1166">iferror(xlookup(C1166,'Product Families'!A:A,'Product Families'!S:S),"")</f>
        <v>0</v>
      </c>
    </row>
    <row r="1167" ht="14.25" customHeight="1">
      <c r="A1167" s="122" t="s">
        <v>3027</v>
      </c>
      <c r="B1167" s="270" t="s">
        <v>3026</v>
      </c>
      <c r="C1167" s="122" t="s">
        <v>455</v>
      </c>
      <c r="D1167" s="7">
        <f t="array" ref="D1167">IFERROR(XLOOKUP($C1167,'Product Families'!$A:$A,'Product Families'!$D:$D),"")</f>
        <v>43</v>
      </c>
      <c r="E1167" s="7">
        <f t="array" ref="E1167">IFERROR(XLOOKUP($C1167,'Product Families'!$A:$A,'Product Families'!$E:$E),"")</f>
        <v>44</v>
      </c>
      <c r="F1167" s="7">
        <f t="array" ref="F1167">IFERROR(XLOOKUP($C1167,'Product Families'!$A:$A,'Product Families'!$F:$F),"")</f>
        <v>48</v>
      </c>
      <c r="G1167" s="7">
        <f t="array" ref="G1167">IFERROR(XLOOKUP($C1167,'Product Families'!$A:$A,'Product Families'!$G:$G),"")</f>
        <v>51</v>
      </c>
      <c r="J1167" s="7" t="str">
        <f>IFERROR(ROUND(AVERAGEIF('Week 1 - Making'!$B:$B,'Product List'!$A1167,'Week 1 - Making'!$P:$P),0),"")</f>
        <v/>
      </c>
      <c r="K1167" s="7" t="str">
        <f>IFERROR(ROUND(AVERAGEIF('Week 2 - Making'!$B:$B,'Product List'!$A1167,'Week 2 - Making'!$P:$P),0),"")</f>
        <v/>
      </c>
      <c r="L1167" s="263" t="str">
        <f>IFERROR(ROUND(AVERAGEIF('Week 3 - Making'!$B:$B,'Product List'!$A1167,'Week 3 - Making'!$P:$P),0),"")</f>
        <v/>
      </c>
      <c r="M1167" s="7" t="str">
        <f>IFERROR(ROUND(AVERAGEIF('Week 4 - Making'!$B:$B,'Product List'!$A1167,'Week 4 - Making'!$P:$P),0),"")</f>
        <v/>
      </c>
      <c r="N1167" s="7" t="str">
        <f>IFERROR(ROUND(AVERAGEIF('Week 5 - Making'!$B:$B,'Product List'!$A1167,'Week 5 - Making'!$P:$P),0),"")</f>
        <v/>
      </c>
      <c r="O1167" s="7"/>
      <c r="P1167" s="7">
        <f t="array" ref="P1167">iferror(xlookup(C1167,'Product Families'!A:A,'Product Families'!S:S),"")</f>
        <v>0</v>
      </c>
    </row>
    <row r="1168" ht="14.25" customHeight="1">
      <c r="A1168" s="122" t="s">
        <v>1839</v>
      </c>
      <c r="B1168" s="270" t="s">
        <v>3028</v>
      </c>
      <c r="C1168" s="122" t="s">
        <v>435</v>
      </c>
      <c r="D1168" s="7">
        <f t="array" ref="D1168">IFERROR(XLOOKUP($C1168,'Product Families'!$A:$A,'Product Families'!$D:$D),"")</f>
        <v>236</v>
      </c>
      <c r="E1168" s="7">
        <f t="array" ref="E1168">IFERROR(XLOOKUP($C1168,'Product Families'!$A:$A,'Product Families'!$E:$E),"")</f>
        <v>242</v>
      </c>
      <c r="F1168" s="7">
        <f t="array" ref="F1168">IFERROR(XLOOKUP($C1168,'Product Families'!$A:$A,'Product Families'!$F:$F),"")</f>
        <v>260</v>
      </c>
      <c r="G1168" s="7">
        <f t="array" ref="G1168">IFERROR(XLOOKUP($C1168,'Product Families'!$A:$A,'Product Families'!$G:$G),"")</f>
        <v>279</v>
      </c>
      <c r="J1168" s="7" t="str">
        <f>IFERROR(ROUND(AVERAGEIF('Week 1 - Making'!$B:$B,'Product List'!$A1168,'Week 1 - Making'!$P:$P),0),"")</f>
        <v/>
      </c>
      <c r="K1168" s="7">
        <f>IFERROR(ROUND(AVERAGEIF('Week 2 - Making'!$B:$B,'Product List'!$A1168,'Week 2 - Making'!$P:$P),0),"")</f>
        <v>178</v>
      </c>
      <c r="L1168" s="263" t="str">
        <f>IFERROR(ROUND(AVERAGEIF('Week 3 - Making'!$B:$B,'Product List'!$A1168,'Week 3 - Making'!$P:$P),0),"")</f>
        <v/>
      </c>
      <c r="M1168" s="7" t="str">
        <f>IFERROR(ROUND(AVERAGEIF('Week 4 - Making'!$B:$B,'Product List'!$A1168,'Week 4 - Making'!$P:$P),0),"")</f>
        <v/>
      </c>
      <c r="N1168" s="7" t="str">
        <f>IFERROR(ROUND(AVERAGEIF('Week 5 - Making'!$B:$B,'Product List'!$A1168,'Week 5 - Making'!$P:$P),0),"")</f>
        <v/>
      </c>
      <c r="O1168" s="7"/>
      <c r="P1168" s="7">
        <f t="array" ref="P1168">iferror(xlookup(C1168,'Product Families'!A:A,'Product Families'!S:S),"")</f>
        <v>0</v>
      </c>
    </row>
    <row r="1169" ht="14.25" customHeight="1">
      <c r="A1169" s="122" t="s">
        <v>3029</v>
      </c>
      <c r="B1169" s="270" t="s">
        <v>3028</v>
      </c>
      <c r="C1169" s="122" t="s">
        <v>455</v>
      </c>
      <c r="D1169" s="7">
        <f t="array" ref="D1169">IFERROR(XLOOKUP($C1169,'Product Families'!$A:$A,'Product Families'!$D:$D),"")</f>
        <v>43</v>
      </c>
      <c r="E1169" s="7">
        <f t="array" ref="E1169">IFERROR(XLOOKUP($C1169,'Product Families'!$A:$A,'Product Families'!$E:$E),"")</f>
        <v>44</v>
      </c>
      <c r="F1169" s="7">
        <f t="array" ref="F1169">IFERROR(XLOOKUP($C1169,'Product Families'!$A:$A,'Product Families'!$F:$F),"")</f>
        <v>48</v>
      </c>
      <c r="G1169" s="7">
        <f t="array" ref="G1169">IFERROR(XLOOKUP($C1169,'Product Families'!$A:$A,'Product Families'!$G:$G),"")</f>
        <v>51</v>
      </c>
      <c r="J1169" s="7" t="str">
        <f>IFERROR(ROUND(AVERAGEIF('Week 1 - Making'!$B:$B,'Product List'!$A1169,'Week 1 - Making'!$P:$P),0),"")</f>
        <v/>
      </c>
      <c r="K1169" s="7" t="str">
        <f>IFERROR(ROUND(AVERAGEIF('Week 2 - Making'!$B:$B,'Product List'!$A1169,'Week 2 - Making'!$P:$P),0),"")</f>
        <v/>
      </c>
      <c r="L1169" s="263" t="str">
        <f>IFERROR(ROUND(AVERAGEIF('Week 3 - Making'!$B:$B,'Product List'!$A1169,'Week 3 - Making'!$P:$P),0),"")</f>
        <v/>
      </c>
      <c r="M1169" s="7" t="str">
        <f>IFERROR(ROUND(AVERAGEIF('Week 4 - Making'!$B:$B,'Product List'!$A1169,'Week 4 - Making'!$P:$P),0),"")</f>
        <v/>
      </c>
      <c r="N1169" s="7" t="str">
        <f>IFERROR(ROUND(AVERAGEIF('Week 5 - Making'!$B:$B,'Product List'!$A1169,'Week 5 - Making'!$P:$P),0),"")</f>
        <v/>
      </c>
      <c r="O1169" s="7"/>
      <c r="P1169" s="7">
        <f t="array" ref="P1169">iferror(xlookup(C1169,'Product Families'!A:A,'Product Families'!S:S),"")</f>
        <v>0</v>
      </c>
    </row>
    <row r="1170" ht="14.25" customHeight="1">
      <c r="A1170" s="122" t="s">
        <v>1843</v>
      </c>
      <c r="B1170" s="270" t="s">
        <v>3030</v>
      </c>
      <c r="C1170" s="122" t="s">
        <v>435</v>
      </c>
      <c r="D1170" s="7">
        <f t="array" ref="D1170">IFERROR(XLOOKUP($C1170,'Product Families'!$A:$A,'Product Families'!$D:$D),"")</f>
        <v>236</v>
      </c>
      <c r="E1170" s="7">
        <f t="array" ref="E1170">IFERROR(XLOOKUP($C1170,'Product Families'!$A:$A,'Product Families'!$E:$E),"")</f>
        <v>242</v>
      </c>
      <c r="F1170" s="7">
        <f t="array" ref="F1170">IFERROR(XLOOKUP($C1170,'Product Families'!$A:$A,'Product Families'!$F:$F),"")</f>
        <v>260</v>
      </c>
      <c r="G1170" s="7">
        <f t="array" ref="G1170">IFERROR(XLOOKUP($C1170,'Product Families'!$A:$A,'Product Families'!$G:$G),"")</f>
        <v>279</v>
      </c>
      <c r="J1170" s="7" t="str">
        <f>IFERROR(ROUND(AVERAGEIF('Week 1 - Making'!$B:$B,'Product List'!$A1170,'Week 1 - Making'!$P:$P),0),"")</f>
        <v/>
      </c>
      <c r="K1170" s="7">
        <f>IFERROR(ROUND(AVERAGEIF('Week 2 - Making'!$B:$B,'Product List'!$A1170,'Week 2 - Making'!$P:$P),0),"")</f>
        <v>261</v>
      </c>
      <c r="L1170" s="263" t="str">
        <f>IFERROR(ROUND(AVERAGEIF('Week 3 - Making'!$B:$B,'Product List'!$A1170,'Week 3 - Making'!$P:$P),0),"")</f>
        <v/>
      </c>
      <c r="M1170" s="7" t="str">
        <f>IFERROR(ROUND(AVERAGEIF('Week 4 - Making'!$B:$B,'Product List'!$A1170,'Week 4 - Making'!$P:$P),0),"")</f>
        <v/>
      </c>
      <c r="N1170" s="7" t="str">
        <f>IFERROR(ROUND(AVERAGEIF('Week 5 - Making'!$B:$B,'Product List'!$A1170,'Week 5 - Making'!$P:$P),0),"")</f>
        <v/>
      </c>
      <c r="O1170" s="7"/>
      <c r="P1170" s="7">
        <f t="array" ref="P1170">iferror(xlookup(C1170,'Product Families'!A:A,'Product Families'!S:S),"")</f>
        <v>0</v>
      </c>
    </row>
    <row r="1171" ht="14.25" customHeight="1">
      <c r="A1171" s="122" t="s">
        <v>3031</v>
      </c>
      <c r="B1171" s="270" t="s">
        <v>3030</v>
      </c>
      <c r="C1171" s="122" t="s">
        <v>455</v>
      </c>
      <c r="D1171" s="7">
        <f t="array" ref="D1171">IFERROR(XLOOKUP($C1171,'Product Families'!$A:$A,'Product Families'!$D:$D),"")</f>
        <v>43</v>
      </c>
      <c r="E1171" s="7">
        <f t="array" ref="E1171">IFERROR(XLOOKUP($C1171,'Product Families'!$A:$A,'Product Families'!$E:$E),"")</f>
        <v>44</v>
      </c>
      <c r="F1171" s="7">
        <f t="array" ref="F1171">IFERROR(XLOOKUP($C1171,'Product Families'!$A:$A,'Product Families'!$F:$F),"")</f>
        <v>48</v>
      </c>
      <c r="G1171" s="7">
        <f t="array" ref="G1171">IFERROR(XLOOKUP($C1171,'Product Families'!$A:$A,'Product Families'!$G:$G),"")</f>
        <v>51</v>
      </c>
      <c r="J1171" s="7" t="str">
        <f>IFERROR(ROUND(AVERAGEIF('Week 1 - Making'!$B:$B,'Product List'!$A1171,'Week 1 - Making'!$P:$P),0),"")</f>
        <v/>
      </c>
      <c r="K1171" s="7" t="str">
        <f>IFERROR(ROUND(AVERAGEIF('Week 2 - Making'!$B:$B,'Product List'!$A1171,'Week 2 - Making'!$P:$P),0),"")</f>
        <v/>
      </c>
      <c r="L1171" s="263" t="str">
        <f>IFERROR(ROUND(AVERAGEIF('Week 3 - Making'!$B:$B,'Product List'!$A1171,'Week 3 - Making'!$P:$P),0),"")</f>
        <v/>
      </c>
      <c r="M1171" s="7" t="str">
        <f>IFERROR(ROUND(AVERAGEIF('Week 4 - Making'!$B:$B,'Product List'!$A1171,'Week 4 - Making'!$P:$P),0),"")</f>
        <v/>
      </c>
      <c r="N1171" s="7" t="str">
        <f>IFERROR(ROUND(AVERAGEIF('Week 5 - Making'!$B:$B,'Product List'!$A1171,'Week 5 - Making'!$P:$P),0),"")</f>
        <v/>
      </c>
      <c r="O1171" s="7"/>
      <c r="P1171" s="7">
        <f t="array" ref="P1171">iferror(xlookup(C1171,'Product Families'!A:A,'Product Families'!S:S),"")</f>
        <v>0</v>
      </c>
    </row>
    <row r="1172" ht="14.25" customHeight="1">
      <c r="A1172" s="122" t="s">
        <v>1700</v>
      </c>
      <c r="B1172" s="270" t="s">
        <v>3032</v>
      </c>
      <c r="C1172" s="122" t="s">
        <v>435</v>
      </c>
      <c r="D1172" s="7">
        <f t="array" ref="D1172">IFERROR(XLOOKUP($C1172,'Product Families'!$A:$A,'Product Families'!$D:$D),"")</f>
        <v>236</v>
      </c>
      <c r="E1172" s="7">
        <f t="array" ref="E1172">IFERROR(XLOOKUP($C1172,'Product Families'!$A:$A,'Product Families'!$E:$E),"")</f>
        <v>242</v>
      </c>
      <c r="F1172" s="7">
        <f t="array" ref="F1172">IFERROR(XLOOKUP($C1172,'Product Families'!$A:$A,'Product Families'!$F:$F),"")</f>
        <v>260</v>
      </c>
      <c r="G1172" s="7">
        <f t="array" ref="G1172">IFERROR(XLOOKUP($C1172,'Product Families'!$A:$A,'Product Families'!$G:$G),"")</f>
        <v>279</v>
      </c>
      <c r="J1172" s="7" t="str">
        <f>IFERROR(ROUND(AVERAGEIF('Week 1 - Making'!$B:$B,'Product List'!$A1172,'Week 1 - Making'!$P:$P),0),"")</f>
        <v/>
      </c>
      <c r="K1172" s="7">
        <f>IFERROR(ROUND(AVERAGEIF('Week 2 - Making'!$B:$B,'Product List'!$A1172,'Week 2 - Making'!$P:$P),0),"")</f>
        <v>191</v>
      </c>
      <c r="L1172" s="263" t="str">
        <f>IFERROR(ROUND(AVERAGEIF('Week 3 - Making'!$B:$B,'Product List'!$A1172,'Week 3 - Making'!$P:$P),0),"")</f>
        <v/>
      </c>
      <c r="M1172" s="7" t="str">
        <f>IFERROR(ROUND(AVERAGEIF('Week 4 - Making'!$B:$B,'Product List'!$A1172,'Week 4 - Making'!$P:$P),0),"")</f>
        <v/>
      </c>
      <c r="N1172" s="7" t="str">
        <f>IFERROR(ROUND(AVERAGEIF('Week 5 - Making'!$B:$B,'Product List'!$A1172,'Week 5 - Making'!$P:$P),0),"")</f>
        <v/>
      </c>
      <c r="O1172" s="7"/>
      <c r="P1172" s="7">
        <f t="array" ref="P1172">iferror(xlookup(C1172,'Product Families'!A:A,'Product Families'!S:S),"")</f>
        <v>0</v>
      </c>
    </row>
    <row r="1173" ht="14.25" customHeight="1">
      <c r="A1173" s="122" t="s">
        <v>3033</v>
      </c>
      <c r="B1173" s="270" t="s">
        <v>3032</v>
      </c>
      <c r="C1173" s="122" t="s">
        <v>455</v>
      </c>
      <c r="D1173" s="7">
        <f t="array" ref="D1173">IFERROR(XLOOKUP($C1173,'Product Families'!$A:$A,'Product Families'!$D:$D),"")</f>
        <v>43</v>
      </c>
      <c r="E1173" s="7">
        <f t="array" ref="E1173">IFERROR(XLOOKUP($C1173,'Product Families'!$A:$A,'Product Families'!$E:$E),"")</f>
        <v>44</v>
      </c>
      <c r="F1173" s="7">
        <f t="array" ref="F1173">IFERROR(XLOOKUP($C1173,'Product Families'!$A:$A,'Product Families'!$F:$F),"")</f>
        <v>48</v>
      </c>
      <c r="G1173" s="7">
        <f t="array" ref="G1173">IFERROR(XLOOKUP($C1173,'Product Families'!$A:$A,'Product Families'!$G:$G),"")</f>
        <v>51</v>
      </c>
      <c r="J1173" s="7" t="str">
        <f>IFERROR(ROUND(AVERAGEIF('Week 1 - Making'!$B:$B,'Product List'!$A1173,'Week 1 - Making'!$P:$P),0),"")</f>
        <v/>
      </c>
      <c r="K1173" s="7" t="str">
        <f>IFERROR(ROUND(AVERAGEIF('Week 2 - Making'!$B:$B,'Product List'!$A1173,'Week 2 - Making'!$P:$P),0),"")</f>
        <v/>
      </c>
      <c r="L1173" s="263" t="str">
        <f>IFERROR(ROUND(AVERAGEIF('Week 3 - Making'!$B:$B,'Product List'!$A1173,'Week 3 - Making'!$P:$P),0),"")</f>
        <v/>
      </c>
      <c r="M1173" s="7" t="str">
        <f>IFERROR(ROUND(AVERAGEIF('Week 4 - Making'!$B:$B,'Product List'!$A1173,'Week 4 - Making'!$P:$P),0),"")</f>
        <v/>
      </c>
      <c r="N1173" s="7" t="str">
        <f>IFERROR(ROUND(AVERAGEIF('Week 5 - Making'!$B:$B,'Product List'!$A1173,'Week 5 - Making'!$P:$P),0),"")</f>
        <v/>
      </c>
      <c r="O1173" s="7"/>
      <c r="P1173" s="7">
        <f t="array" ref="P1173">iferror(xlookup(C1173,'Product Families'!A:A,'Product Families'!S:S),"")</f>
        <v>0</v>
      </c>
    </row>
    <row r="1174" ht="14.25" customHeight="1">
      <c r="A1174" s="122" t="s">
        <v>3034</v>
      </c>
      <c r="B1174" s="270" t="s">
        <v>3035</v>
      </c>
      <c r="C1174" s="122" t="s">
        <v>435</v>
      </c>
      <c r="D1174" s="7">
        <f t="array" ref="D1174">IFERROR(XLOOKUP($C1174,'Product Families'!$A:$A,'Product Families'!$D:$D),"")</f>
        <v>236</v>
      </c>
      <c r="E1174" s="7">
        <f t="array" ref="E1174">IFERROR(XLOOKUP($C1174,'Product Families'!$A:$A,'Product Families'!$E:$E),"")</f>
        <v>242</v>
      </c>
      <c r="F1174" s="7">
        <f t="array" ref="F1174">IFERROR(XLOOKUP($C1174,'Product Families'!$A:$A,'Product Families'!$F:$F),"")</f>
        <v>260</v>
      </c>
      <c r="G1174" s="7">
        <f t="array" ref="G1174">IFERROR(XLOOKUP($C1174,'Product Families'!$A:$A,'Product Families'!$G:$G),"")</f>
        <v>279</v>
      </c>
      <c r="J1174" s="7" t="str">
        <f>IFERROR(ROUND(AVERAGEIF('Week 1 - Making'!$B:$B,'Product List'!$A1174,'Week 1 - Making'!$P:$P),0),"")</f>
        <v/>
      </c>
      <c r="K1174" s="7" t="str">
        <f>IFERROR(ROUND(AVERAGEIF('Week 2 - Making'!$B:$B,'Product List'!$A1174,'Week 2 - Making'!$P:$P),0),"")</f>
        <v/>
      </c>
      <c r="L1174" s="263" t="str">
        <f>IFERROR(ROUND(AVERAGEIF('Week 3 - Making'!$B:$B,'Product List'!$A1174,'Week 3 - Making'!$P:$P),0),"")</f>
        <v/>
      </c>
      <c r="M1174" s="7" t="str">
        <f>IFERROR(ROUND(AVERAGEIF('Week 4 - Making'!$B:$B,'Product List'!$A1174,'Week 4 - Making'!$P:$P),0),"")</f>
        <v/>
      </c>
      <c r="N1174" s="7" t="str">
        <f>IFERROR(ROUND(AVERAGEIF('Week 5 - Making'!$B:$B,'Product List'!$A1174,'Week 5 - Making'!$P:$P),0),"")</f>
        <v/>
      </c>
      <c r="O1174" s="7"/>
      <c r="P1174" s="7">
        <f t="array" ref="P1174">iferror(xlookup(C1174,'Product Families'!A:A,'Product Families'!S:S),"")</f>
        <v>0</v>
      </c>
    </row>
    <row r="1175" ht="14.25" customHeight="1">
      <c r="A1175" s="122" t="s">
        <v>3036</v>
      </c>
      <c r="B1175" s="270" t="s">
        <v>3035</v>
      </c>
      <c r="C1175" s="122" t="s">
        <v>455</v>
      </c>
      <c r="D1175" s="7">
        <f t="array" ref="D1175">IFERROR(XLOOKUP($C1175,'Product Families'!$A:$A,'Product Families'!$D:$D),"")</f>
        <v>43</v>
      </c>
      <c r="E1175" s="7">
        <f t="array" ref="E1175">IFERROR(XLOOKUP($C1175,'Product Families'!$A:$A,'Product Families'!$E:$E),"")</f>
        <v>44</v>
      </c>
      <c r="F1175" s="7">
        <f t="array" ref="F1175">IFERROR(XLOOKUP($C1175,'Product Families'!$A:$A,'Product Families'!$F:$F),"")</f>
        <v>48</v>
      </c>
      <c r="G1175" s="7">
        <f t="array" ref="G1175">IFERROR(XLOOKUP($C1175,'Product Families'!$A:$A,'Product Families'!$G:$G),"")</f>
        <v>51</v>
      </c>
      <c r="J1175" s="7" t="str">
        <f>IFERROR(ROUND(AVERAGEIF('Week 1 - Making'!$B:$B,'Product List'!$A1175,'Week 1 - Making'!$P:$P),0),"")</f>
        <v/>
      </c>
      <c r="K1175" s="7" t="str">
        <f>IFERROR(ROUND(AVERAGEIF('Week 2 - Making'!$B:$B,'Product List'!$A1175,'Week 2 - Making'!$P:$P),0),"")</f>
        <v/>
      </c>
      <c r="L1175" s="263" t="str">
        <f>IFERROR(ROUND(AVERAGEIF('Week 3 - Making'!$B:$B,'Product List'!$A1175,'Week 3 - Making'!$P:$P),0),"")</f>
        <v/>
      </c>
      <c r="M1175" s="7" t="str">
        <f>IFERROR(ROUND(AVERAGEIF('Week 4 - Making'!$B:$B,'Product List'!$A1175,'Week 4 - Making'!$P:$P),0),"")</f>
        <v/>
      </c>
      <c r="N1175" s="7" t="str">
        <f>IFERROR(ROUND(AVERAGEIF('Week 5 - Making'!$B:$B,'Product List'!$A1175,'Week 5 - Making'!$P:$P),0),"")</f>
        <v/>
      </c>
      <c r="O1175" s="7"/>
      <c r="P1175" s="7">
        <f t="array" ref="P1175">iferror(xlookup(C1175,'Product Families'!A:A,'Product Families'!S:S),"")</f>
        <v>0</v>
      </c>
    </row>
    <row r="1176" ht="14.25" customHeight="1">
      <c r="A1176" s="122" t="s">
        <v>3037</v>
      </c>
      <c r="B1176" s="270" t="s">
        <v>3038</v>
      </c>
      <c r="C1176" s="122" t="s">
        <v>435</v>
      </c>
      <c r="D1176" s="7">
        <f t="array" ref="D1176">IFERROR(XLOOKUP($C1176,'Product Families'!$A:$A,'Product Families'!$D:$D),"")</f>
        <v>236</v>
      </c>
      <c r="E1176" s="7">
        <f t="array" ref="E1176">IFERROR(XLOOKUP($C1176,'Product Families'!$A:$A,'Product Families'!$E:$E),"")</f>
        <v>242</v>
      </c>
      <c r="F1176" s="7">
        <f t="array" ref="F1176">IFERROR(XLOOKUP($C1176,'Product Families'!$A:$A,'Product Families'!$F:$F),"")</f>
        <v>260</v>
      </c>
      <c r="G1176" s="7">
        <f t="array" ref="G1176">IFERROR(XLOOKUP($C1176,'Product Families'!$A:$A,'Product Families'!$G:$G),"")</f>
        <v>279</v>
      </c>
      <c r="J1176" s="7" t="str">
        <f>IFERROR(ROUND(AVERAGEIF('Week 1 - Making'!$B:$B,'Product List'!$A1176,'Week 1 - Making'!$P:$P),0),"")</f>
        <v/>
      </c>
      <c r="K1176" s="7" t="str">
        <f>IFERROR(ROUND(AVERAGEIF('Week 2 - Making'!$B:$B,'Product List'!$A1176,'Week 2 - Making'!$P:$P),0),"")</f>
        <v/>
      </c>
      <c r="L1176" s="263" t="str">
        <f>IFERROR(ROUND(AVERAGEIF('Week 3 - Making'!$B:$B,'Product List'!$A1176,'Week 3 - Making'!$P:$P),0),"")</f>
        <v/>
      </c>
      <c r="M1176" s="7" t="str">
        <f>IFERROR(ROUND(AVERAGEIF('Week 4 - Making'!$B:$B,'Product List'!$A1176,'Week 4 - Making'!$P:$P),0),"")</f>
        <v/>
      </c>
      <c r="N1176" s="7" t="str">
        <f>IFERROR(ROUND(AVERAGEIF('Week 5 - Making'!$B:$B,'Product List'!$A1176,'Week 5 - Making'!$P:$P),0),"")</f>
        <v/>
      </c>
      <c r="O1176" s="7"/>
      <c r="P1176" s="7">
        <f t="array" ref="P1176">iferror(xlookup(C1176,'Product Families'!A:A,'Product Families'!S:S),"")</f>
        <v>0</v>
      </c>
    </row>
    <row r="1177" ht="14.25" customHeight="1">
      <c r="A1177" s="122" t="s">
        <v>3039</v>
      </c>
      <c r="B1177" s="270" t="s">
        <v>3038</v>
      </c>
      <c r="C1177" s="122" t="s">
        <v>455</v>
      </c>
      <c r="D1177" s="7">
        <f t="array" ref="D1177">IFERROR(XLOOKUP($C1177,'Product Families'!$A:$A,'Product Families'!$D:$D),"")</f>
        <v>43</v>
      </c>
      <c r="E1177" s="7">
        <f t="array" ref="E1177">IFERROR(XLOOKUP($C1177,'Product Families'!$A:$A,'Product Families'!$E:$E),"")</f>
        <v>44</v>
      </c>
      <c r="F1177" s="7">
        <f t="array" ref="F1177">IFERROR(XLOOKUP($C1177,'Product Families'!$A:$A,'Product Families'!$F:$F),"")</f>
        <v>48</v>
      </c>
      <c r="G1177" s="7">
        <f t="array" ref="G1177">IFERROR(XLOOKUP($C1177,'Product Families'!$A:$A,'Product Families'!$G:$G),"")</f>
        <v>51</v>
      </c>
      <c r="J1177" s="7" t="str">
        <f>IFERROR(ROUND(AVERAGEIF('Week 1 - Making'!$B:$B,'Product List'!$A1177,'Week 1 - Making'!$P:$P),0),"")</f>
        <v/>
      </c>
      <c r="K1177" s="7" t="str">
        <f>IFERROR(ROUND(AVERAGEIF('Week 2 - Making'!$B:$B,'Product List'!$A1177,'Week 2 - Making'!$P:$P),0),"")</f>
        <v/>
      </c>
      <c r="L1177" s="263" t="str">
        <f>IFERROR(ROUND(AVERAGEIF('Week 3 - Making'!$B:$B,'Product List'!$A1177,'Week 3 - Making'!$P:$P),0),"")</f>
        <v/>
      </c>
      <c r="M1177" s="7" t="str">
        <f>IFERROR(ROUND(AVERAGEIF('Week 4 - Making'!$B:$B,'Product List'!$A1177,'Week 4 - Making'!$P:$P),0),"")</f>
        <v/>
      </c>
      <c r="N1177" s="7" t="str">
        <f>IFERROR(ROUND(AVERAGEIF('Week 5 - Making'!$B:$B,'Product List'!$A1177,'Week 5 - Making'!$P:$P),0),"")</f>
        <v/>
      </c>
      <c r="O1177" s="7"/>
      <c r="P1177" s="7">
        <f t="array" ref="P1177">iferror(xlookup(C1177,'Product Families'!A:A,'Product Families'!S:S),"")</f>
        <v>0</v>
      </c>
    </row>
    <row r="1178" ht="14.25" customHeight="1">
      <c r="A1178" s="122" t="s">
        <v>3040</v>
      </c>
      <c r="B1178" s="270" t="s">
        <v>3041</v>
      </c>
      <c r="C1178" s="122" t="s">
        <v>435</v>
      </c>
      <c r="D1178" s="7">
        <f t="array" ref="D1178">IFERROR(XLOOKUP($C1178,'Product Families'!$A:$A,'Product Families'!$D:$D),"")</f>
        <v>236</v>
      </c>
      <c r="E1178" s="7">
        <f t="array" ref="E1178">IFERROR(XLOOKUP($C1178,'Product Families'!$A:$A,'Product Families'!$E:$E),"")</f>
        <v>242</v>
      </c>
      <c r="F1178" s="7">
        <f t="array" ref="F1178">IFERROR(XLOOKUP($C1178,'Product Families'!$A:$A,'Product Families'!$F:$F),"")</f>
        <v>260</v>
      </c>
      <c r="G1178" s="7">
        <f t="array" ref="G1178">IFERROR(XLOOKUP($C1178,'Product Families'!$A:$A,'Product Families'!$G:$G),"")</f>
        <v>279</v>
      </c>
      <c r="J1178" s="7" t="str">
        <f>IFERROR(ROUND(AVERAGEIF('Week 1 - Making'!$B:$B,'Product List'!$A1178,'Week 1 - Making'!$P:$P),0),"")</f>
        <v/>
      </c>
      <c r="K1178" s="7" t="str">
        <f>IFERROR(ROUND(AVERAGEIF('Week 2 - Making'!$B:$B,'Product List'!$A1178,'Week 2 - Making'!$P:$P),0),"")</f>
        <v/>
      </c>
      <c r="L1178" s="263" t="str">
        <f>IFERROR(ROUND(AVERAGEIF('Week 3 - Making'!$B:$B,'Product List'!$A1178,'Week 3 - Making'!$P:$P),0),"")</f>
        <v/>
      </c>
      <c r="M1178" s="7" t="str">
        <f>IFERROR(ROUND(AVERAGEIF('Week 4 - Making'!$B:$B,'Product List'!$A1178,'Week 4 - Making'!$P:$P),0),"")</f>
        <v/>
      </c>
      <c r="N1178" s="7" t="str">
        <f>IFERROR(ROUND(AVERAGEIF('Week 5 - Making'!$B:$B,'Product List'!$A1178,'Week 5 - Making'!$P:$P),0),"")</f>
        <v/>
      </c>
      <c r="O1178" s="7"/>
      <c r="P1178" s="7">
        <f t="array" ref="P1178">iferror(xlookup(C1178,'Product Families'!A:A,'Product Families'!S:S),"")</f>
        <v>0</v>
      </c>
    </row>
    <row r="1179" ht="14.25" customHeight="1">
      <c r="A1179" s="122" t="s">
        <v>3042</v>
      </c>
      <c r="B1179" s="270" t="s">
        <v>3041</v>
      </c>
      <c r="C1179" s="122" t="s">
        <v>455</v>
      </c>
      <c r="D1179" s="7">
        <f t="array" ref="D1179">IFERROR(XLOOKUP($C1179,'Product Families'!$A:$A,'Product Families'!$D:$D),"")</f>
        <v>43</v>
      </c>
      <c r="E1179" s="7">
        <f t="array" ref="E1179">IFERROR(XLOOKUP($C1179,'Product Families'!$A:$A,'Product Families'!$E:$E),"")</f>
        <v>44</v>
      </c>
      <c r="F1179" s="7">
        <f t="array" ref="F1179">IFERROR(XLOOKUP($C1179,'Product Families'!$A:$A,'Product Families'!$F:$F),"")</f>
        <v>48</v>
      </c>
      <c r="G1179" s="7">
        <f t="array" ref="G1179">IFERROR(XLOOKUP($C1179,'Product Families'!$A:$A,'Product Families'!$G:$G),"")</f>
        <v>51</v>
      </c>
      <c r="J1179" s="7" t="str">
        <f>IFERROR(ROUND(AVERAGEIF('Week 1 - Making'!$B:$B,'Product List'!$A1179,'Week 1 - Making'!$P:$P),0),"")</f>
        <v/>
      </c>
      <c r="K1179" s="7" t="str">
        <f>IFERROR(ROUND(AVERAGEIF('Week 2 - Making'!$B:$B,'Product List'!$A1179,'Week 2 - Making'!$P:$P),0),"")</f>
        <v/>
      </c>
      <c r="L1179" s="263" t="str">
        <f>IFERROR(ROUND(AVERAGEIF('Week 3 - Making'!$B:$B,'Product List'!$A1179,'Week 3 - Making'!$P:$P),0),"")</f>
        <v/>
      </c>
      <c r="M1179" s="7" t="str">
        <f>IFERROR(ROUND(AVERAGEIF('Week 4 - Making'!$B:$B,'Product List'!$A1179,'Week 4 - Making'!$P:$P),0),"")</f>
        <v/>
      </c>
      <c r="N1179" s="7" t="str">
        <f>IFERROR(ROUND(AVERAGEIF('Week 5 - Making'!$B:$B,'Product List'!$A1179,'Week 5 - Making'!$P:$P),0),"")</f>
        <v/>
      </c>
      <c r="O1179" s="7"/>
      <c r="P1179" s="7">
        <f t="array" ref="P1179">iferror(xlookup(C1179,'Product Families'!A:A,'Product Families'!S:S),"")</f>
        <v>0</v>
      </c>
    </row>
    <row r="1180" ht="14.25" customHeight="1">
      <c r="A1180" s="122" t="s">
        <v>3043</v>
      </c>
      <c r="B1180" s="270" t="s">
        <v>3044</v>
      </c>
      <c r="C1180" s="122" t="s">
        <v>435</v>
      </c>
      <c r="D1180" s="7">
        <f t="array" ref="D1180">IFERROR(XLOOKUP($C1180,'Product Families'!$A:$A,'Product Families'!$D:$D),"")</f>
        <v>236</v>
      </c>
      <c r="E1180" s="7">
        <f t="array" ref="E1180">IFERROR(XLOOKUP($C1180,'Product Families'!$A:$A,'Product Families'!$E:$E),"")</f>
        <v>242</v>
      </c>
      <c r="F1180" s="7">
        <f t="array" ref="F1180">IFERROR(XLOOKUP($C1180,'Product Families'!$A:$A,'Product Families'!$F:$F),"")</f>
        <v>260</v>
      </c>
      <c r="G1180" s="7">
        <f t="array" ref="G1180">IFERROR(XLOOKUP($C1180,'Product Families'!$A:$A,'Product Families'!$G:$G),"")</f>
        <v>279</v>
      </c>
      <c r="J1180" s="7" t="str">
        <f>IFERROR(ROUND(AVERAGEIF('Week 1 - Making'!$B:$B,'Product List'!$A1180,'Week 1 - Making'!$P:$P),0),"")</f>
        <v/>
      </c>
      <c r="K1180" s="7" t="str">
        <f>IFERROR(ROUND(AVERAGEIF('Week 2 - Making'!$B:$B,'Product List'!$A1180,'Week 2 - Making'!$P:$P),0),"")</f>
        <v/>
      </c>
      <c r="L1180" s="263" t="str">
        <f>IFERROR(ROUND(AVERAGEIF('Week 3 - Making'!$B:$B,'Product List'!$A1180,'Week 3 - Making'!$P:$P),0),"")</f>
        <v/>
      </c>
      <c r="M1180" s="7" t="str">
        <f>IFERROR(ROUND(AVERAGEIF('Week 4 - Making'!$B:$B,'Product List'!$A1180,'Week 4 - Making'!$P:$P),0),"")</f>
        <v/>
      </c>
      <c r="N1180" s="7" t="str">
        <f>IFERROR(ROUND(AVERAGEIF('Week 5 - Making'!$B:$B,'Product List'!$A1180,'Week 5 - Making'!$P:$P),0),"")</f>
        <v/>
      </c>
      <c r="O1180" s="7"/>
      <c r="P1180" s="7">
        <f t="array" ref="P1180">iferror(xlookup(C1180,'Product Families'!A:A,'Product Families'!S:S),"")</f>
        <v>0</v>
      </c>
    </row>
    <row r="1181" ht="14.25" customHeight="1">
      <c r="A1181" s="122" t="s">
        <v>3045</v>
      </c>
      <c r="B1181" s="270" t="s">
        <v>3044</v>
      </c>
      <c r="C1181" s="122" t="s">
        <v>455</v>
      </c>
      <c r="D1181" s="7">
        <f t="array" ref="D1181">IFERROR(XLOOKUP($C1181,'Product Families'!$A:$A,'Product Families'!$D:$D),"")</f>
        <v>43</v>
      </c>
      <c r="E1181" s="7">
        <f t="array" ref="E1181">IFERROR(XLOOKUP($C1181,'Product Families'!$A:$A,'Product Families'!$E:$E),"")</f>
        <v>44</v>
      </c>
      <c r="F1181" s="7">
        <f t="array" ref="F1181">IFERROR(XLOOKUP($C1181,'Product Families'!$A:$A,'Product Families'!$F:$F),"")</f>
        <v>48</v>
      </c>
      <c r="G1181" s="7">
        <f t="array" ref="G1181">IFERROR(XLOOKUP($C1181,'Product Families'!$A:$A,'Product Families'!$G:$G),"")</f>
        <v>51</v>
      </c>
      <c r="J1181" s="7" t="str">
        <f>IFERROR(ROUND(AVERAGEIF('Week 1 - Making'!$B:$B,'Product List'!$A1181,'Week 1 - Making'!$P:$P),0),"")</f>
        <v/>
      </c>
      <c r="K1181" s="7" t="str">
        <f>IFERROR(ROUND(AVERAGEIF('Week 2 - Making'!$B:$B,'Product List'!$A1181,'Week 2 - Making'!$P:$P),0),"")</f>
        <v/>
      </c>
      <c r="L1181" s="263" t="str">
        <f>IFERROR(ROUND(AVERAGEIF('Week 3 - Making'!$B:$B,'Product List'!$A1181,'Week 3 - Making'!$P:$P),0),"")</f>
        <v/>
      </c>
      <c r="M1181" s="7" t="str">
        <f>IFERROR(ROUND(AVERAGEIF('Week 4 - Making'!$B:$B,'Product List'!$A1181,'Week 4 - Making'!$P:$P),0),"")</f>
        <v/>
      </c>
      <c r="N1181" s="7" t="str">
        <f>IFERROR(ROUND(AVERAGEIF('Week 5 - Making'!$B:$B,'Product List'!$A1181,'Week 5 - Making'!$P:$P),0),"")</f>
        <v/>
      </c>
      <c r="O1181" s="7"/>
      <c r="P1181" s="7">
        <f t="array" ref="P1181">iferror(xlookup(C1181,'Product Families'!A:A,'Product Families'!S:S),"")</f>
        <v>0</v>
      </c>
    </row>
    <row r="1182" ht="14.25" customHeight="1">
      <c r="A1182" s="138" t="s">
        <v>3046</v>
      </c>
      <c r="B1182" s="270" t="s">
        <v>3047</v>
      </c>
      <c r="C1182" s="122" t="s">
        <v>467</v>
      </c>
      <c r="D1182" s="7">
        <f t="array" ref="D1182">IFERROR(XLOOKUP($C1182,'Product Families'!$A:$A,'Product Families'!$D:$D),"")</f>
        <v>59</v>
      </c>
      <c r="E1182" s="7">
        <f t="array" ref="E1182">IFERROR(XLOOKUP($C1182,'Product Families'!$A:$A,'Product Families'!$E:$E),"")</f>
        <v>61</v>
      </c>
      <c r="F1182" s="7">
        <f t="array" ref="F1182">IFERROR(XLOOKUP($C1182,'Product Families'!$A:$A,'Product Families'!$F:$F),"")</f>
        <v>65</v>
      </c>
      <c r="G1182" s="7">
        <f t="array" ref="G1182">IFERROR(XLOOKUP($C1182,'Product Families'!$A:$A,'Product Families'!$G:$G),"")</f>
        <v>70</v>
      </c>
      <c r="J1182" s="7" t="str">
        <f>IFERROR(ROUND(AVERAGEIF('Week 1 - Making'!$B:$B,'Product List'!$A1182,'Week 1 - Making'!$P:$P),0),"")</f>
        <v/>
      </c>
      <c r="K1182" s="7" t="str">
        <f>IFERROR(ROUND(AVERAGEIF('Week 2 - Making'!$B:$B,'Product List'!$A1182,'Week 2 - Making'!$P:$P),0),"")</f>
        <v/>
      </c>
      <c r="L1182" s="263" t="str">
        <f>IFERROR(ROUND(AVERAGEIF('Week 3 - Making'!$B:$B,'Product List'!$A1182,'Week 3 - Making'!$P:$P),0),"")</f>
        <v/>
      </c>
      <c r="M1182" s="7" t="str">
        <f>IFERROR(ROUND(AVERAGEIF('Week 4 - Making'!$B:$B,'Product List'!$A1182,'Week 4 - Making'!$P:$P),0),"")</f>
        <v/>
      </c>
      <c r="N1182" s="7" t="str">
        <f>IFERROR(ROUND(AVERAGEIF('Week 5 - Making'!$B:$B,'Product List'!$A1182,'Week 5 - Making'!$P:$P),0),"")</f>
        <v/>
      </c>
      <c r="O1182" s="7"/>
      <c r="P1182" s="7">
        <f t="array" ref="P1182">iferror(xlookup(C1182,'Product Families'!A:A,'Product Families'!S:S),"")</f>
        <v>0</v>
      </c>
    </row>
    <row r="1183" ht="14.25" customHeight="1">
      <c r="A1183" s="138" t="s">
        <v>3048</v>
      </c>
      <c r="B1183" s="270" t="s">
        <v>3049</v>
      </c>
      <c r="C1183" s="122" t="s">
        <v>467</v>
      </c>
      <c r="D1183" s="7">
        <f t="array" ref="D1183">IFERROR(XLOOKUP($C1183,'Product Families'!$A:$A,'Product Families'!$D:$D),"")</f>
        <v>59</v>
      </c>
      <c r="E1183" s="7">
        <f t="array" ref="E1183">IFERROR(XLOOKUP($C1183,'Product Families'!$A:$A,'Product Families'!$E:$E),"")</f>
        <v>61</v>
      </c>
      <c r="F1183" s="7">
        <f t="array" ref="F1183">IFERROR(XLOOKUP($C1183,'Product Families'!$A:$A,'Product Families'!$F:$F),"")</f>
        <v>65</v>
      </c>
      <c r="G1183" s="7">
        <f t="array" ref="G1183">IFERROR(XLOOKUP($C1183,'Product Families'!$A:$A,'Product Families'!$G:$G),"")</f>
        <v>70</v>
      </c>
      <c r="J1183" s="7" t="str">
        <f>IFERROR(ROUND(AVERAGEIF('Week 1 - Making'!$B:$B,'Product List'!$A1183,'Week 1 - Making'!$P:$P),0),"")</f>
        <v/>
      </c>
      <c r="K1183" s="7" t="str">
        <f>IFERROR(ROUND(AVERAGEIF('Week 2 - Making'!$B:$B,'Product List'!$A1183,'Week 2 - Making'!$P:$P),0),"")</f>
        <v/>
      </c>
      <c r="L1183" s="263" t="str">
        <f>IFERROR(ROUND(AVERAGEIF('Week 3 - Making'!$B:$B,'Product List'!$A1183,'Week 3 - Making'!$P:$P),0),"")</f>
        <v/>
      </c>
      <c r="M1183" s="7" t="str">
        <f>IFERROR(ROUND(AVERAGEIF('Week 4 - Making'!$B:$B,'Product List'!$A1183,'Week 4 - Making'!$P:$P),0),"")</f>
        <v/>
      </c>
      <c r="N1183" s="7" t="str">
        <f>IFERROR(ROUND(AVERAGEIF('Week 5 - Making'!$B:$B,'Product List'!$A1183,'Week 5 - Making'!$P:$P),0),"")</f>
        <v/>
      </c>
      <c r="O1183" s="7"/>
      <c r="P1183" s="7">
        <f t="array" ref="P1183">iferror(xlookup(C1183,'Product Families'!A:A,'Product Families'!S:S),"")</f>
        <v>0</v>
      </c>
    </row>
    <row r="1184" ht="14.25" customHeight="1">
      <c r="A1184" s="138" t="s">
        <v>3050</v>
      </c>
      <c r="B1184" s="270" t="s">
        <v>3051</v>
      </c>
      <c r="C1184" s="122" t="s">
        <v>467</v>
      </c>
      <c r="D1184" s="7">
        <f t="array" ref="D1184">IFERROR(XLOOKUP($C1184,'Product Families'!$A:$A,'Product Families'!$D:$D),"")</f>
        <v>59</v>
      </c>
      <c r="E1184" s="7">
        <f t="array" ref="E1184">IFERROR(XLOOKUP($C1184,'Product Families'!$A:$A,'Product Families'!$E:$E),"")</f>
        <v>61</v>
      </c>
      <c r="F1184" s="7">
        <f t="array" ref="F1184">IFERROR(XLOOKUP($C1184,'Product Families'!$A:$A,'Product Families'!$F:$F),"")</f>
        <v>65</v>
      </c>
      <c r="G1184" s="7">
        <f t="array" ref="G1184">IFERROR(XLOOKUP($C1184,'Product Families'!$A:$A,'Product Families'!$G:$G),"")</f>
        <v>70</v>
      </c>
      <c r="J1184" s="7" t="str">
        <f>IFERROR(ROUND(AVERAGEIF('Week 1 - Making'!$B:$B,'Product List'!$A1184,'Week 1 - Making'!$P:$P),0),"")</f>
        <v/>
      </c>
      <c r="K1184" s="7" t="str">
        <f>IFERROR(ROUND(AVERAGEIF('Week 2 - Making'!$B:$B,'Product List'!$A1184,'Week 2 - Making'!$P:$P),0),"")</f>
        <v/>
      </c>
      <c r="L1184" s="263" t="str">
        <f>IFERROR(ROUND(AVERAGEIF('Week 3 - Making'!$B:$B,'Product List'!$A1184,'Week 3 - Making'!$P:$P),0),"")</f>
        <v/>
      </c>
      <c r="M1184" s="7" t="str">
        <f>IFERROR(ROUND(AVERAGEIF('Week 4 - Making'!$B:$B,'Product List'!$A1184,'Week 4 - Making'!$P:$P),0),"")</f>
        <v/>
      </c>
      <c r="N1184" s="7" t="str">
        <f>IFERROR(ROUND(AVERAGEIF('Week 5 - Making'!$B:$B,'Product List'!$A1184,'Week 5 - Making'!$P:$P),0),"")</f>
        <v/>
      </c>
      <c r="O1184" s="7"/>
      <c r="P1184" s="7">
        <f t="array" ref="P1184">iferror(xlookup(C1184,'Product Families'!A:A,'Product Families'!S:S),"")</f>
        <v>0</v>
      </c>
    </row>
    <row r="1185" ht="14.25" customHeight="1">
      <c r="A1185" s="138" t="s">
        <v>3052</v>
      </c>
      <c r="B1185" s="270" t="s">
        <v>3053</v>
      </c>
      <c r="C1185" s="122" t="s">
        <v>467</v>
      </c>
      <c r="D1185" s="7">
        <f t="array" ref="D1185">IFERROR(XLOOKUP($C1185,'Product Families'!$A:$A,'Product Families'!$D:$D),"")</f>
        <v>59</v>
      </c>
      <c r="E1185" s="7">
        <f t="array" ref="E1185">IFERROR(XLOOKUP($C1185,'Product Families'!$A:$A,'Product Families'!$E:$E),"")</f>
        <v>61</v>
      </c>
      <c r="F1185" s="7">
        <f t="array" ref="F1185">IFERROR(XLOOKUP($C1185,'Product Families'!$A:$A,'Product Families'!$F:$F),"")</f>
        <v>65</v>
      </c>
      <c r="G1185" s="7">
        <f t="array" ref="G1185">IFERROR(XLOOKUP($C1185,'Product Families'!$A:$A,'Product Families'!$G:$G),"")</f>
        <v>70</v>
      </c>
      <c r="J1185" s="7" t="str">
        <f>IFERROR(ROUND(AVERAGEIF('Week 1 - Making'!$B:$B,'Product List'!$A1185,'Week 1 - Making'!$P:$P),0),"")</f>
        <v/>
      </c>
      <c r="K1185" s="7" t="str">
        <f>IFERROR(ROUND(AVERAGEIF('Week 2 - Making'!$B:$B,'Product List'!$A1185,'Week 2 - Making'!$P:$P),0),"")</f>
        <v/>
      </c>
      <c r="L1185" s="263" t="str">
        <f>IFERROR(ROUND(AVERAGEIF('Week 3 - Making'!$B:$B,'Product List'!$A1185,'Week 3 - Making'!$P:$P),0),"")</f>
        <v/>
      </c>
      <c r="M1185" s="7" t="str">
        <f>IFERROR(ROUND(AVERAGEIF('Week 4 - Making'!$B:$B,'Product List'!$A1185,'Week 4 - Making'!$P:$P),0),"")</f>
        <v/>
      </c>
      <c r="N1185" s="7" t="str">
        <f>IFERROR(ROUND(AVERAGEIF('Week 5 - Making'!$B:$B,'Product List'!$A1185,'Week 5 - Making'!$P:$P),0),"")</f>
        <v/>
      </c>
      <c r="O1185" s="7"/>
      <c r="P1185" s="7">
        <f t="array" ref="P1185">iferror(xlookup(C1185,'Product Families'!A:A,'Product Families'!S:S),"")</f>
        <v>0</v>
      </c>
    </row>
    <row r="1186" ht="14.25" customHeight="1">
      <c r="A1186" s="138" t="s">
        <v>3054</v>
      </c>
      <c r="B1186" s="270"/>
      <c r="C1186" s="138" t="s">
        <v>478</v>
      </c>
      <c r="D1186" s="7">
        <f t="array" ref="D1186">IFERROR(XLOOKUP($C1186,'Product Families'!$A:$A,'Product Families'!$D:$D),"")</f>
        <v>59</v>
      </c>
      <c r="E1186" s="7">
        <f t="array" ref="E1186">IFERROR(XLOOKUP($C1186,'Product Families'!$A:$A,'Product Families'!$E:$E),"")</f>
        <v>61</v>
      </c>
      <c r="F1186" s="7">
        <f t="array" ref="F1186">IFERROR(XLOOKUP($C1186,'Product Families'!$A:$A,'Product Families'!$F:$F),"")</f>
        <v>65</v>
      </c>
      <c r="G1186" s="7">
        <f t="array" ref="G1186">IFERROR(XLOOKUP($C1186,'Product Families'!$A:$A,'Product Families'!$G:$G),"")</f>
        <v>70</v>
      </c>
      <c r="J1186" s="7" t="str">
        <f>IFERROR(ROUND(AVERAGEIF('Week 1 - Making'!$B:$B,'Product List'!$A1186,'Week 1 - Making'!$P:$P),0),"")</f>
        <v/>
      </c>
      <c r="K1186" s="7" t="str">
        <f>IFERROR(ROUND(AVERAGEIF('Week 2 - Making'!$B:$B,'Product List'!$A1186,'Week 2 - Making'!$P:$P),0),"")</f>
        <v/>
      </c>
      <c r="L1186" s="263" t="str">
        <f>IFERROR(ROUND(AVERAGEIF('Week 3 - Making'!$B:$B,'Product List'!$A1186,'Week 3 - Making'!$P:$P),0),"")</f>
        <v/>
      </c>
      <c r="M1186" s="7" t="str">
        <f>IFERROR(ROUND(AVERAGEIF('Week 4 - Making'!$B:$B,'Product List'!$A1186,'Week 4 - Making'!$P:$P),0),"")</f>
        <v/>
      </c>
      <c r="N1186" s="7" t="str">
        <f>IFERROR(ROUND(AVERAGEIF('Week 5 - Making'!$B:$B,'Product List'!$A1186,'Week 5 - Making'!$P:$P),0),"")</f>
        <v/>
      </c>
      <c r="O1186" s="7"/>
      <c r="P1186" s="7">
        <f t="array" ref="P1186">iferror(xlookup(C1186,'Product Families'!A:A,'Product Families'!S:S),"")</f>
        <v>0</v>
      </c>
    </row>
    <row r="1187" ht="14.25" customHeight="1">
      <c r="A1187" s="138" t="s">
        <v>3055</v>
      </c>
      <c r="B1187" s="270"/>
      <c r="C1187" s="138" t="s">
        <v>484</v>
      </c>
      <c r="D1187" s="7">
        <f t="array" ref="D1187">IFERROR(XLOOKUP($C1187,'Product Families'!$A:$A,'Product Families'!$D:$D),"")</f>
        <v>130</v>
      </c>
      <c r="E1187" s="7">
        <f t="array" ref="E1187">IFERROR(XLOOKUP($C1187,'Product Families'!$A:$A,'Product Families'!$E:$E),"")</f>
        <v>133</v>
      </c>
      <c r="F1187" s="7">
        <f t="array" ref="F1187">IFERROR(XLOOKUP($C1187,'Product Families'!$A:$A,'Product Families'!$F:$F),"")</f>
        <v>144</v>
      </c>
      <c r="G1187" s="7">
        <f t="array" ref="G1187">IFERROR(XLOOKUP($C1187,'Product Families'!$A:$A,'Product Families'!$G:$G),"")</f>
        <v>154</v>
      </c>
      <c r="J1187" s="7" t="str">
        <f>IFERROR(ROUND(AVERAGEIF('Week 1 - Making'!$B:$B,'Product List'!$A1187,'Week 1 - Making'!$P:$P),0),"")</f>
        <v/>
      </c>
      <c r="K1187" s="7" t="str">
        <f>IFERROR(ROUND(AVERAGEIF('Week 2 - Making'!$B:$B,'Product List'!$A1187,'Week 2 - Making'!$P:$P),0),"")</f>
        <v/>
      </c>
      <c r="L1187" s="263" t="str">
        <f>IFERROR(ROUND(AVERAGEIF('Week 3 - Making'!$B:$B,'Product List'!$A1187,'Week 3 - Making'!$P:$P),0),"")</f>
        <v/>
      </c>
      <c r="M1187" s="7" t="str">
        <f>IFERROR(ROUND(AVERAGEIF('Week 4 - Making'!$B:$B,'Product List'!$A1187,'Week 4 - Making'!$P:$P),0),"")</f>
        <v/>
      </c>
      <c r="N1187" s="7" t="str">
        <f>IFERROR(ROUND(AVERAGEIF('Week 5 - Making'!$B:$B,'Product List'!$A1187,'Week 5 - Making'!$P:$P),0),"")</f>
        <v/>
      </c>
      <c r="O1187" s="7"/>
      <c r="P1187" s="7">
        <f t="array" ref="P1187">iferror(xlookup(C1187,'Product Families'!A:A,'Product Families'!S:S),"")</f>
        <v>0</v>
      </c>
    </row>
    <row r="1188" ht="14.25" customHeight="1">
      <c r="A1188" s="138" t="s">
        <v>3056</v>
      </c>
      <c r="B1188" s="270"/>
      <c r="C1188" s="138" t="s">
        <v>478</v>
      </c>
      <c r="D1188" s="7">
        <f t="array" ref="D1188">IFERROR(XLOOKUP($C1188,'Product Families'!$A:$A,'Product Families'!$D:$D),"")</f>
        <v>59</v>
      </c>
      <c r="E1188" s="7">
        <f t="array" ref="E1188">IFERROR(XLOOKUP($C1188,'Product Families'!$A:$A,'Product Families'!$E:$E),"")</f>
        <v>61</v>
      </c>
      <c r="F1188" s="7">
        <f t="array" ref="F1188">IFERROR(XLOOKUP($C1188,'Product Families'!$A:$A,'Product Families'!$F:$F),"")</f>
        <v>65</v>
      </c>
      <c r="G1188" s="7">
        <f t="array" ref="G1188">IFERROR(XLOOKUP($C1188,'Product Families'!$A:$A,'Product Families'!$G:$G),"")</f>
        <v>70</v>
      </c>
      <c r="J1188" s="7" t="str">
        <f>IFERROR(ROUND(AVERAGEIF('Week 1 - Making'!$B:$B,'Product List'!$A1188,'Week 1 - Making'!$P:$P),0),"")</f>
        <v/>
      </c>
      <c r="K1188" s="7" t="str">
        <f>IFERROR(ROUND(AVERAGEIF('Week 2 - Making'!$B:$B,'Product List'!$A1188,'Week 2 - Making'!$P:$P),0),"")</f>
        <v/>
      </c>
      <c r="L1188" s="263" t="str">
        <f>IFERROR(ROUND(AVERAGEIF('Week 3 - Making'!$B:$B,'Product List'!$A1188,'Week 3 - Making'!$P:$P),0),"")</f>
        <v/>
      </c>
      <c r="M1188" s="7" t="str">
        <f>IFERROR(ROUND(AVERAGEIF('Week 4 - Making'!$B:$B,'Product List'!$A1188,'Week 4 - Making'!$P:$P),0),"")</f>
        <v/>
      </c>
      <c r="N1188" s="7" t="str">
        <f>IFERROR(ROUND(AVERAGEIF('Week 5 - Making'!$B:$B,'Product List'!$A1188,'Week 5 - Making'!$P:$P),0),"")</f>
        <v/>
      </c>
      <c r="O1188" s="7"/>
      <c r="P1188" s="7">
        <f t="array" ref="P1188">iferror(xlookup(C1188,'Product Families'!A:A,'Product Families'!S:S),"")</f>
        <v>0</v>
      </c>
    </row>
    <row r="1189" ht="14.25" customHeight="1">
      <c r="A1189" s="138" t="s">
        <v>3057</v>
      </c>
      <c r="B1189" s="270"/>
      <c r="C1189" s="138" t="s">
        <v>484</v>
      </c>
      <c r="D1189" s="7">
        <f t="array" ref="D1189">IFERROR(XLOOKUP($C1189,'Product Families'!$A:$A,'Product Families'!$D:$D),"")</f>
        <v>130</v>
      </c>
      <c r="E1189" s="7">
        <f t="array" ref="E1189">IFERROR(XLOOKUP($C1189,'Product Families'!$A:$A,'Product Families'!$E:$E),"")</f>
        <v>133</v>
      </c>
      <c r="F1189" s="7">
        <f t="array" ref="F1189">IFERROR(XLOOKUP($C1189,'Product Families'!$A:$A,'Product Families'!$F:$F),"")</f>
        <v>144</v>
      </c>
      <c r="G1189" s="7">
        <f t="array" ref="G1189">IFERROR(XLOOKUP($C1189,'Product Families'!$A:$A,'Product Families'!$G:$G),"")</f>
        <v>154</v>
      </c>
      <c r="J1189" s="7" t="str">
        <f>IFERROR(ROUND(AVERAGEIF('Week 1 - Making'!$B:$B,'Product List'!$A1189,'Week 1 - Making'!$P:$P),0),"")</f>
        <v/>
      </c>
      <c r="K1189" s="7" t="str">
        <f>IFERROR(ROUND(AVERAGEIF('Week 2 - Making'!$B:$B,'Product List'!$A1189,'Week 2 - Making'!$P:$P),0),"")</f>
        <v/>
      </c>
      <c r="L1189" s="263" t="str">
        <f>IFERROR(ROUND(AVERAGEIF('Week 3 - Making'!$B:$B,'Product List'!$A1189,'Week 3 - Making'!$P:$P),0),"")</f>
        <v/>
      </c>
      <c r="M1189" s="7" t="str">
        <f>IFERROR(ROUND(AVERAGEIF('Week 4 - Making'!$B:$B,'Product List'!$A1189,'Week 4 - Making'!$P:$P),0),"")</f>
        <v/>
      </c>
      <c r="N1189" s="7" t="str">
        <f>IFERROR(ROUND(AVERAGEIF('Week 5 - Making'!$B:$B,'Product List'!$A1189,'Week 5 - Making'!$P:$P),0),"")</f>
        <v/>
      </c>
      <c r="O1189" s="7"/>
      <c r="P1189" s="7">
        <f t="array" ref="P1189">iferror(xlookup(C1189,'Product Families'!A:A,'Product Families'!S:S),"")</f>
        <v>0</v>
      </c>
    </row>
    <row r="1190" ht="14.25" customHeight="1">
      <c r="A1190" s="138" t="s">
        <v>3058</v>
      </c>
      <c r="B1190" s="270"/>
      <c r="C1190" s="138" t="s">
        <v>478</v>
      </c>
      <c r="D1190" s="7">
        <f t="array" ref="D1190">IFERROR(XLOOKUP($C1190,'Product Families'!$A:$A,'Product Families'!$D:$D),"")</f>
        <v>59</v>
      </c>
      <c r="E1190" s="7">
        <f t="array" ref="E1190">IFERROR(XLOOKUP($C1190,'Product Families'!$A:$A,'Product Families'!$E:$E),"")</f>
        <v>61</v>
      </c>
      <c r="F1190" s="7">
        <f t="array" ref="F1190">IFERROR(XLOOKUP($C1190,'Product Families'!$A:$A,'Product Families'!$F:$F),"")</f>
        <v>65</v>
      </c>
      <c r="G1190" s="7">
        <f t="array" ref="G1190">IFERROR(XLOOKUP($C1190,'Product Families'!$A:$A,'Product Families'!$G:$G),"")</f>
        <v>70</v>
      </c>
      <c r="J1190" s="7" t="str">
        <f>IFERROR(ROUND(AVERAGEIF('Week 1 - Making'!$B:$B,'Product List'!$A1190,'Week 1 - Making'!$P:$P),0),"")</f>
        <v/>
      </c>
      <c r="K1190" s="7" t="str">
        <f>IFERROR(ROUND(AVERAGEIF('Week 2 - Making'!$B:$B,'Product List'!$A1190,'Week 2 - Making'!$P:$P),0),"")</f>
        <v/>
      </c>
      <c r="L1190" s="263" t="str">
        <f>IFERROR(ROUND(AVERAGEIF('Week 3 - Making'!$B:$B,'Product List'!$A1190,'Week 3 - Making'!$P:$P),0),"")</f>
        <v/>
      </c>
      <c r="M1190" s="7" t="str">
        <f>IFERROR(ROUND(AVERAGEIF('Week 4 - Making'!$B:$B,'Product List'!$A1190,'Week 4 - Making'!$P:$P),0),"")</f>
        <v/>
      </c>
      <c r="N1190" s="7" t="str">
        <f>IFERROR(ROUND(AVERAGEIF('Week 5 - Making'!$B:$B,'Product List'!$A1190,'Week 5 - Making'!$P:$P),0),"")</f>
        <v/>
      </c>
      <c r="O1190" s="7"/>
      <c r="P1190" s="7">
        <f t="array" ref="P1190">iferror(xlookup(C1190,'Product Families'!A:A,'Product Families'!S:S),"")</f>
        <v>0</v>
      </c>
    </row>
    <row r="1191" ht="14.25" customHeight="1">
      <c r="A1191" s="138" t="s">
        <v>3059</v>
      </c>
      <c r="B1191" s="270"/>
      <c r="C1191" s="138" t="s">
        <v>484</v>
      </c>
      <c r="D1191" s="7">
        <f t="array" ref="D1191">IFERROR(XLOOKUP($C1191,'Product Families'!$A:$A,'Product Families'!$D:$D),"")</f>
        <v>130</v>
      </c>
      <c r="E1191" s="7">
        <f t="array" ref="E1191">IFERROR(XLOOKUP($C1191,'Product Families'!$A:$A,'Product Families'!$E:$E),"")</f>
        <v>133</v>
      </c>
      <c r="F1191" s="7">
        <f t="array" ref="F1191">IFERROR(XLOOKUP($C1191,'Product Families'!$A:$A,'Product Families'!$F:$F),"")</f>
        <v>144</v>
      </c>
      <c r="G1191" s="7">
        <f t="array" ref="G1191">IFERROR(XLOOKUP($C1191,'Product Families'!$A:$A,'Product Families'!$G:$G),"")</f>
        <v>154</v>
      </c>
      <c r="J1191" s="7" t="str">
        <f>IFERROR(ROUND(AVERAGEIF('Week 1 - Making'!$B:$B,'Product List'!$A1191,'Week 1 - Making'!$P:$P),0),"")</f>
        <v/>
      </c>
      <c r="K1191" s="7" t="str">
        <f>IFERROR(ROUND(AVERAGEIF('Week 2 - Making'!$B:$B,'Product List'!$A1191,'Week 2 - Making'!$P:$P),0),"")</f>
        <v/>
      </c>
      <c r="L1191" s="263" t="str">
        <f>IFERROR(ROUND(AVERAGEIF('Week 3 - Making'!$B:$B,'Product List'!$A1191,'Week 3 - Making'!$P:$P),0),"")</f>
        <v/>
      </c>
      <c r="M1191" s="7" t="str">
        <f>IFERROR(ROUND(AVERAGEIF('Week 4 - Making'!$B:$B,'Product List'!$A1191,'Week 4 - Making'!$P:$P),0),"")</f>
        <v/>
      </c>
      <c r="N1191" s="7" t="str">
        <f>IFERROR(ROUND(AVERAGEIF('Week 5 - Making'!$B:$B,'Product List'!$A1191,'Week 5 - Making'!$P:$P),0),"")</f>
        <v/>
      </c>
      <c r="O1191" s="7"/>
      <c r="P1191" s="7">
        <f t="array" ref="P1191">iferror(xlookup(C1191,'Product Families'!A:A,'Product Families'!S:S),"")</f>
        <v>0</v>
      </c>
    </row>
    <row r="1192" ht="14.25" customHeight="1">
      <c r="A1192" s="138" t="s">
        <v>3060</v>
      </c>
      <c r="B1192" s="270"/>
      <c r="C1192" s="138" t="s">
        <v>478</v>
      </c>
      <c r="D1192" s="7">
        <f t="array" ref="D1192">IFERROR(XLOOKUP($C1192,'Product Families'!$A:$A,'Product Families'!$D:$D),"")</f>
        <v>59</v>
      </c>
      <c r="E1192" s="7">
        <f t="array" ref="E1192">IFERROR(XLOOKUP($C1192,'Product Families'!$A:$A,'Product Families'!$E:$E),"")</f>
        <v>61</v>
      </c>
      <c r="F1192" s="7">
        <f t="array" ref="F1192">IFERROR(XLOOKUP($C1192,'Product Families'!$A:$A,'Product Families'!$F:$F),"")</f>
        <v>65</v>
      </c>
      <c r="G1192" s="7">
        <f t="array" ref="G1192">IFERROR(XLOOKUP($C1192,'Product Families'!$A:$A,'Product Families'!$G:$G),"")</f>
        <v>70</v>
      </c>
      <c r="J1192" s="7" t="str">
        <f>IFERROR(ROUND(AVERAGEIF('Week 1 - Making'!$B:$B,'Product List'!$A1192,'Week 1 - Making'!$P:$P),0),"")</f>
        <v/>
      </c>
      <c r="K1192" s="7" t="str">
        <f>IFERROR(ROUND(AVERAGEIF('Week 2 - Making'!$B:$B,'Product List'!$A1192,'Week 2 - Making'!$P:$P),0),"")</f>
        <v/>
      </c>
      <c r="L1192" s="263" t="str">
        <f>IFERROR(ROUND(AVERAGEIF('Week 3 - Making'!$B:$B,'Product List'!$A1192,'Week 3 - Making'!$P:$P),0),"")</f>
        <v/>
      </c>
      <c r="M1192" s="7" t="str">
        <f>IFERROR(ROUND(AVERAGEIF('Week 4 - Making'!$B:$B,'Product List'!$A1192,'Week 4 - Making'!$P:$P),0),"")</f>
        <v/>
      </c>
      <c r="N1192" s="7" t="str">
        <f>IFERROR(ROUND(AVERAGEIF('Week 5 - Making'!$B:$B,'Product List'!$A1192,'Week 5 - Making'!$P:$P),0),"")</f>
        <v/>
      </c>
      <c r="O1192" s="7"/>
      <c r="P1192" s="7">
        <f t="array" ref="P1192">iferror(xlookup(C1192,'Product Families'!A:A,'Product Families'!S:S),"")</f>
        <v>0</v>
      </c>
    </row>
    <row r="1193" ht="14.25" customHeight="1">
      <c r="A1193" s="138" t="s">
        <v>3061</v>
      </c>
      <c r="B1193" s="270"/>
      <c r="C1193" s="138" t="s">
        <v>484</v>
      </c>
      <c r="D1193" s="7">
        <f t="array" ref="D1193">IFERROR(XLOOKUP($C1193,'Product Families'!$A:$A,'Product Families'!$D:$D),"")</f>
        <v>130</v>
      </c>
      <c r="E1193" s="7">
        <f t="array" ref="E1193">IFERROR(XLOOKUP($C1193,'Product Families'!$A:$A,'Product Families'!$E:$E),"")</f>
        <v>133</v>
      </c>
      <c r="F1193" s="7">
        <f t="array" ref="F1193">IFERROR(XLOOKUP($C1193,'Product Families'!$A:$A,'Product Families'!$F:$F),"")</f>
        <v>144</v>
      </c>
      <c r="G1193" s="7">
        <f t="array" ref="G1193">IFERROR(XLOOKUP($C1193,'Product Families'!$A:$A,'Product Families'!$G:$G),"")</f>
        <v>154</v>
      </c>
      <c r="J1193" s="7" t="str">
        <f>IFERROR(ROUND(AVERAGEIF('Week 1 - Making'!$B:$B,'Product List'!$A1193,'Week 1 - Making'!$P:$P),0),"")</f>
        <v/>
      </c>
      <c r="K1193" s="7" t="str">
        <f>IFERROR(ROUND(AVERAGEIF('Week 2 - Making'!$B:$B,'Product List'!$A1193,'Week 2 - Making'!$P:$P),0),"")</f>
        <v/>
      </c>
      <c r="L1193" s="263" t="str">
        <f>IFERROR(ROUND(AVERAGEIF('Week 3 - Making'!$B:$B,'Product List'!$A1193,'Week 3 - Making'!$P:$P),0),"")</f>
        <v/>
      </c>
      <c r="M1193" s="7" t="str">
        <f>IFERROR(ROUND(AVERAGEIF('Week 4 - Making'!$B:$B,'Product List'!$A1193,'Week 4 - Making'!$P:$P),0),"")</f>
        <v/>
      </c>
      <c r="N1193" s="7" t="str">
        <f>IFERROR(ROUND(AVERAGEIF('Week 5 - Making'!$B:$B,'Product List'!$A1193,'Week 5 - Making'!$P:$P),0),"")</f>
        <v/>
      </c>
      <c r="O1193" s="7"/>
      <c r="P1193" s="7">
        <f t="array" ref="P1193">iferror(xlookup(C1193,'Product Families'!A:A,'Product Families'!S:S),"")</f>
        <v>0</v>
      </c>
    </row>
    <row r="1194" ht="14.25" customHeight="1">
      <c r="A1194" s="122" t="s">
        <v>3062</v>
      </c>
      <c r="B1194" s="270" t="s">
        <v>3063</v>
      </c>
      <c r="C1194" s="122" t="s">
        <v>501</v>
      </c>
      <c r="D1194" s="7">
        <f t="array" ref="D1194">IFERROR(XLOOKUP($C1194,'Product Families'!$A:$A,'Product Families'!$D:$D),"")</f>
        <v>152</v>
      </c>
      <c r="E1194" s="7">
        <f t="array" ref="E1194">IFERROR(XLOOKUP($C1194,'Product Families'!$A:$A,'Product Families'!$E:$E),"")</f>
        <v>156</v>
      </c>
      <c r="F1194" s="7">
        <f t="array" ref="F1194">IFERROR(XLOOKUP($C1194,'Product Families'!$A:$A,'Product Families'!$F:$F),"")</f>
        <v>168</v>
      </c>
      <c r="G1194" s="7">
        <f t="array" ref="G1194">IFERROR(XLOOKUP($C1194,'Product Families'!$A:$A,'Product Families'!$G:$G),"")</f>
        <v>180</v>
      </c>
      <c r="J1194" s="7" t="str">
        <f>IFERROR(ROUND(AVERAGEIF('Week 1 - Making'!$B:$B,'Product List'!$A1194,'Week 1 - Making'!$P:$P),0),"")</f>
        <v/>
      </c>
      <c r="K1194" s="7" t="str">
        <f>IFERROR(ROUND(AVERAGEIF('Week 2 - Making'!$B:$B,'Product List'!$A1194,'Week 2 - Making'!$P:$P),0),"")</f>
        <v/>
      </c>
      <c r="L1194" s="263" t="str">
        <f>IFERROR(ROUND(AVERAGEIF('Week 3 - Making'!$B:$B,'Product List'!$A1194,'Week 3 - Making'!$P:$P),0),"")</f>
        <v/>
      </c>
      <c r="M1194" s="7" t="str">
        <f>IFERROR(ROUND(AVERAGEIF('Week 4 - Making'!$B:$B,'Product List'!$A1194,'Week 4 - Making'!$P:$P),0),"")</f>
        <v/>
      </c>
      <c r="N1194" s="7" t="str">
        <f>IFERROR(ROUND(AVERAGEIF('Week 5 - Making'!$B:$B,'Product List'!$A1194,'Week 5 - Making'!$P:$P),0),"")</f>
        <v/>
      </c>
      <c r="O1194" s="7"/>
      <c r="P1194" s="7">
        <f t="array" ref="P1194">iferror(xlookup(C1194,'Product Families'!A:A,'Product Families'!S:S),"")</f>
        <v>0</v>
      </c>
    </row>
    <row r="1195" ht="14.25" customHeight="1">
      <c r="A1195" s="122" t="s">
        <v>3064</v>
      </c>
      <c r="B1195" s="270" t="s">
        <v>3065</v>
      </c>
      <c r="C1195" s="122" t="s">
        <v>190</v>
      </c>
      <c r="D1195" s="7">
        <f t="array" ref="D1195">IFERROR(XLOOKUP($C1195,'Product Families'!$A:$A,'Product Families'!$D:$D),"")</f>
        <v>20</v>
      </c>
      <c r="E1195" s="7">
        <f t="array" ref="E1195">IFERROR(XLOOKUP($C1195,'Product Families'!$A:$A,'Product Families'!$E:$E),"")</f>
        <v>21</v>
      </c>
      <c r="F1195" s="7">
        <f t="array" ref="F1195">IFERROR(XLOOKUP($C1195,'Product Families'!$A:$A,'Product Families'!$F:$F),"")</f>
        <v>23</v>
      </c>
      <c r="G1195" s="7">
        <f t="array" ref="G1195">IFERROR(XLOOKUP($C1195,'Product Families'!$A:$A,'Product Families'!$G:$G),"")</f>
        <v>24</v>
      </c>
      <c r="J1195" s="7" t="str">
        <f>IFERROR(ROUND(AVERAGEIF('Week 1 - Making'!$B:$B,'Product List'!$A1195,'Week 1 - Making'!$P:$P),0),"")</f>
        <v/>
      </c>
      <c r="K1195" s="7" t="str">
        <f>IFERROR(ROUND(AVERAGEIF('Week 2 - Making'!$B:$B,'Product List'!$A1195,'Week 2 - Making'!$P:$P),0),"")</f>
        <v/>
      </c>
      <c r="L1195" s="263" t="str">
        <f>IFERROR(ROUND(AVERAGEIF('Week 3 - Making'!$B:$B,'Product List'!$A1195,'Week 3 - Making'!$P:$P),0),"")</f>
        <v/>
      </c>
      <c r="M1195" s="7" t="str">
        <f>IFERROR(ROUND(AVERAGEIF('Week 4 - Making'!$B:$B,'Product List'!$A1195,'Week 4 - Making'!$P:$P),0),"")</f>
        <v/>
      </c>
      <c r="N1195" s="7" t="str">
        <f>IFERROR(ROUND(AVERAGEIF('Week 5 - Making'!$B:$B,'Product List'!$A1195,'Week 5 - Making'!$P:$P),0),"")</f>
        <v/>
      </c>
      <c r="O1195" s="7"/>
      <c r="P1195" s="7">
        <f t="array" ref="P1195">iferror(xlookup(C1195,'Product Families'!A:A,'Product Families'!S:S),"")</f>
        <v>0</v>
      </c>
    </row>
    <row r="1196" ht="14.25" customHeight="1">
      <c r="A1196" s="122" t="s">
        <v>3066</v>
      </c>
      <c r="B1196" s="270" t="s">
        <v>3067</v>
      </c>
      <c r="C1196" s="122" t="s">
        <v>501</v>
      </c>
      <c r="D1196" s="7">
        <f t="array" ref="D1196">IFERROR(XLOOKUP($C1196,'Product Families'!$A:$A,'Product Families'!$D:$D),"")</f>
        <v>152</v>
      </c>
      <c r="E1196" s="7">
        <f t="array" ref="E1196">IFERROR(XLOOKUP($C1196,'Product Families'!$A:$A,'Product Families'!$E:$E),"")</f>
        <v>156</v>
      </c>
      <c r="F1196" s="7">
        <f t="array" ref="F1196">IFERROR(XLOOKUP($C1196,'Product Families'!$A:$A,'Product Families'!$F:$F),"")</f>
        <v>168</v>
      </c>
      <c r="G1196" s="7">
        <f t="array" ref="G1196">IFERROR(XLOOKUP($C1196,'Product Families'!$A:$A,'Product Families'!$G:$G),"")</f>
        <v>180</v>
      </c>
      <c r="J1196" s="7" t="str">
        <f>IFERROR(ROUND(AVERAGEIF('Week 1 - Making'!$B:$B,'Product List'!$A1196,'Week 1 - Making'!$P:$P),0),"")</f>
        <v/>
      </c>
      <c r="K1196" s="7" t="str">
        <f>IFERROR(ROUND(AVERAGEIF('Week 2 - Making'!$B:$B,'Product List'!$A1196,'Week 2 - Making'!$P:$P),0),"")</f>
        <v/>
      </c>
      <c r="L1196" s="263" t="str">
        <f>IFERROR(ROUND(AVERAGEIF('Week 3 - Making'!$B:$B,'Product List'!$A1196,'Week 3 - Making'!$P:$P),0),"")</f>
        <v/>
      </c>
      <c r="M1196" s="7" t="str">
        <f>IFERROR(ROUND(AVERAGEIF('Week 4 - Making'!$B:$B,'Product List'!$A1196,'Week 4 - Making'!$P:$P),0),"")</f>
        <v/>
      </c>
      <c r="N1196" s="7" t="str">
        <f>IFERROR(ROUND(AVERAGEIF('Week 5 - Making'!$B:$B,'Product List'!$A1196,'Week 5 - Making'!$P:$P),0),"")</f>
        <v/>
      </c>
      <c r="O1196" s="7"/>
      <c r="P1196" s="7">
        <f t="array" ref="P1196">iferror(xlookup(C1196,'Product Families'!A:A,'Product Families'!S:S),"")</f>
        <v>0</v>
      </c>
    </row>
    <row r="1197" ht="14.25" customHeight="1">
      <c r="A1197" s="122" t="s">
        <v>1669</v>
      </c>
      <c r="B1197" s="270" t="s">
        <v>3068</v>
      </c>
      <c r="C1197" s="122" t="s">
        <v>190</v>
      </c>
      <c r="D1197" s="7">
        <f t="array" ref="D1197">IFERROR(XLOOKUP($C1197,'Product Families'!$A:$A,'Product Families'!$D:$D),"")</f>
        <v>20</v>
      </c>
      <c r="E1197" s="7">
        <f t="array" ref="E1197">IFERROR(XLOOKUP($C1197,'Product Families'!$A:$A,'Product Families'!$E:$E),"")</f>
        <v>21</v>
      </c>
      <c r="F1197" s="7">
        <f t="array" ref="F1197">IFERROR(XLOOKUP($C1197,'Product Families'!$A:$A,'Product Families'!$F:$F),"")</f>
        <v>23</v>
      </c>
      <c r="G1197" s="7">
        <f t="array" ref="G1197">IFERROR(XLOOKUP($C1197,'Product Families'!$A:$A,'Product Families'!$G:$G),"")</f>
        <v>24</v>
      </c>
      <c r="J1197" s="7">
        <f>IFERROR(ROUND(AVERAGEIF('Week 1 - Making'!$B:$B,'Product List'!$A1197,'Week 1 - Making'!$P:$P),0),"")</f>
        <v>22</v>
      </c>
      <c r="K1197" s="7">
        <f>IFERROR(ROUND(AVERAGEIF('Week 2 - Making'!$B:$B,'Product List'!$A1197,'Week 2 - Making'!$P:$P),0),"")</f>
        <v>24</v>
      </c>
      <c r="L1197" s="263" t="str">
        <f>IFERROR(ROUND(AVERAGEIF('Week 3 - Making'!$B:$B,'Product List'!$A1197,'Week 3 - Making'!$P:$P),0),"")</f>
        <v/>
      </c>
      <c r="M1197" s="7" t="str">
        <f>IFERROR(ROUND(AVERAGEIF('Week 4 - Making'!$B:$B,'Product List'!$A1197,'Week 4 - Making'!$P:$P),0),"")</f>
        <v/>
      </c>
      <c r="N1197" s="7" t="str">
        <f>IFERROR(ROUND(AVERAGEIF('Week 5 - Making'!$B:$B,'Product List'!$A1197,'Week 5 - Making'!$P:$P),0),"")</f>
        <v/>
      </c>
      <c r="O1197" s="7"/>
      <c r="P1197" s="7">
        <f t="array" ref="P1197">iferror(xlookup(C1197,'Product Families'!A:A,'Product Families'!S:S),"")</f>
        <v>0</v>
      </c>
    </row>
    <row r="1198" ht="14.25" customHeight="1">
      <c r="A1198" s="122" t="s">
        <v>3069</v>
      </c>
      <c r="B1198" s="270" t="s">
        <v>3070</v>
      </c>
      <c r="C1198" s="122" t="s">
        <v>501</v>
      </c>
      <c r="D1198" s="7">
        <f t="array" ref="D1198">IFERROR(XLOOKUP($C1198,'Product Families'!$A:$A,'Product Families'!$D:$D),"")</f>
        <v>152</v>
      </c>
      <c r="E1198" s="7">
        <f t="array" ref="E1198">IFERROR(XLOOKUP($C1198,'Product Families'!$A:$A,'Product Families'!$E:$E),"")</f>
        <v>156</v>
      </c>
      <c r="F1198" s="7">
        <f t="array" ref="F1198">IFERROR(XLOOKUP($C1198,'Product Families'!$A:$A,'Product Families'!$F:$F),"")</f>
        <v>168</v>
      </c>
      <c r="G1198" s="7">
        <f t="array" ref="G1198">IFERROR(XLOOKUP($C1198,'Product Families'!$A:$A,'Product Families'!$G:$G),"")</f>
        <v>180</v>
      </c>
      <c r="J1198" s="7" t="str">
        <f>IFERROR(ROUND(AVERAGEIF('Week 1 - Making'!$B:$B,'Product List'!$A1198,'Week 1 - Making'!$P:$P),0),"")</f>
        <v/>
      </c>
      <c r="K1198" s="7" t="str">
        <f>IFERROR(ROUND(AVERAGEIF('Week 2 - Making'!$B:$B,'Product List'!$A1198,'Week 2 - Making'!$P:$P),0),"")</f>
        <v/>
      </c>
      <c r="L1198" s="263" t="str">
        <f>IFERROR(ROUND(AVERAGEIF('Week 3 - Making'!$B:$B,'Product List'!$A1198,'Week 3 - Making'!$P:$P),0),"")</f>
        <v/>
      </c>
      <c r="M1198" s="7" t="str">
        <f>IFERROR(ROUND(AVERAGEIF('Week 4 - Making'!$B:$B,'Product List'!$A1198,'Week 4 - Making'!$P:$P),0),"")</f>
        <v/>
      </c>
      <c r="N1198" s="7" t="str">
        <f>IFERROR(ROUND(AVERAGEIF('Week 5 - Making'!$B:$B,'Product List'!$A1198,'Week 5 - Making'!$P:$P),0),"")</f>
        <v/>
      </c>
      <c r="O1198" s="7"/>
      <c r="P1198" s="7">
        <f t="array" ref="P1198">iferror(xlookup(C1198,'Product Families'!A:A,'Product Families'!S:S),"")</f>
        <v>0</v>
      </c>
    </row>
    <row r="1199" ht="14.25" customHeight="1">
      <c r="A1199" s="122" t="s">
        <v>1670</v>
      </c>
      <c r="B1199" s="270" t="s">
        <v>3071</v>
      </c>
      <c r="C1199" s="122" t="s">
        <v>190</v>
      </c>
      <c r="D1199" s="7">
        <f t="array" ref="D1199">IFERROR(XLOOKUP($C1199,'Product Families'!$A:$A,'Product Families'!$D:$D),"")</f>
        <v>20</v>
      </c>
      <c r="E1199" s="7">
        <f t="array" ref="E1199">IFERROR(XLOOKUP($C1199,'Product Families'!$A:$A,'Product Families'!$E:$E),"")</f>
        <v>21</v>
      </c>
      <c r="F1199" s="7">
        <f t="array" ref="F1199">IFERROR(XLOOKUP($C1199,'Product Families'!$A:$A,'Product Families'!$F:$F),"")</f>
        <v>23</v>
      </c>
      <c r="G1199" s="7">
        <f t="array" ref="G1199">IFERROR(XLOOKUP($C1199,'Product Families'!$A:$A,'Product Families'!$G:$G),"")</f>
        <v>24</v>
      </c>
      <c r="J1199" s="7">
        <f>IFERROR(ROUND(AVERAGEIF('Week 1 - Making'!$B:$B,'Product List'!$A1199,'Week 1 - Making'!$P:$P),0),"")</f>
        <v>18</v>
      </c>
      <c r="K1199" s="7">
        <f>IFERROR(ROUND(AVERAGEIF('Week 2 - Making'!$B:$B,'Product List'!$A1199,'Week 2 - Making'!$P:$P),0),"")</f>
        <v>24</v>
      </c>
      <c r="L1199" s="263" t="str">
        <f>IFERROR(ROUND(AVERAGEIF('Week 3 - Making'!$B:$B,'Product List'!$A1199,'Week 3 - Making'!$P:$P),0),"")</f>
        <v/>
      </c>
      <c r="M1199" s="7" t="str">
        <f>IFERROR(ROUND(AVERAGEIF('Week 4 - Making'!$B:$B,'Product List'!$A1199,'Week 4 - Making'!$P:$P),0),"")</f>
        <v/>
      </c>
      <c r="N1199" s="7" t="str">
        <f>IFERROR(ROUND(AVERAGEIF('Week 5 - Making'!$B:$B,'Product List'!$A1199,'Week 5 - Making'!$P:$P),0),"")</f>
        <v/>
      </c>
      <c r="O1199" s="7"/>
      <c r="P1199" s="7">
        <f t="array" ref="P1199">iferror(xlookup(C1199,'Product Families'!A:A,'Product Families'!S:S),"")</f>
        <v>0</v>
      </c>
    </row>
    <row r="1200" ht="14.25" customHeight="1">
      <c r="A1200" s="122" t="s">
        <v>3072</v>
      </c>
      <c r="B1200" s="270" t="s">
        <v>3073</v>
      </c>
      <c r="C1200" s="122" t="s">
        <v>501</v>
      </c>
      <c r="D1200" s="7">
        <f t="array" ref="D1200">IFERROR(XLOOKUP($C1200,'Product Families'!$A:$A,'Product Families'!$D:$D),"")</f>
        <v>152</v>
      </c>
      <c r="E1200" s="7">
        <f t="array" ref="E1200">IFERROR(XLOOKUP($C1200,'Product Families'!$A:$A,'Product Families'!$E:$E),"")</f>
        <v>156</v>
      </c>
      <c r="F1200" s="7">
        <f t="array" ref="F1200">IFERROR(XLOOKUP($C1200,'Product Families'!$A:$A,'Product Families'!$F:$F),"")</f>
        <v>168</v>
      </c>
      <c r="G1200" s="7">
        <f t="array" ref="G1200">IFERROR(XLOOKUP($C1200,'Product Families'!$A:$A,'Product Families'!$G:$G),"")</f>
        <v>180</v>
      </c>
      <c r="J1200" s="7" t="str">
        <f>IFERROR(ROUND(AVERAGEIF('Week 1 - Making'!$B:$B,'Product List'!$A1200,'Week 1 - Making'!$P:$P),0),"")</f>
        <v/>
      </c>
      <c r="K1200" s="7" t="str">
        <f>IFERROR(ROUND(AVERAGEIF('Week 2 - Making'!$B:$B,'Product List'!$A1200,'Week 2 - Making'!$P:$P),0),"")</f>
        <v/>
      </c>
      <c r="L1200" s="263" t="str">
        <f>IFERROR(ROUND(AVERAGEIF('Week 3 - Making'!$B:$B,'Product List'!$A1200,'Week 3 - Making'!$P:$P),0),"")</f>
        <v/>
      </c>
      <c r="M1200" s="7" t="str">
        <f>IFERROR(ROUND(AVERAGEIF('Week 4 - Making'!$B:$B,'Product List'!$A1200,'Week 4 - Making'!$P:$P),0),"")</f>
        <v/>
      </c>
      <c r="N1200" s="7" t="str">
        <f>IFERROR(ROUND(AVERAGEIF('Week 5 - Making'!$B:$B,'Product List'!$A1200,'Week 5 - Making'!$P:$P),0),"")</f>
        <v/>
      </c>
      <c r="O1200" s="7"/>
      <c r="P1200" s="7">
        <f t="array" ref="P1200">iferror(xlookup(C1200,'Product Families'!A:A,'Product Families'!S:S),"")</f>
        <v>0</v>
      </c>
    </row>
    <row r="1201" ht="14.25" customHeight="1">
      <c r="A1201" s="122" t="s">
        <v>1671</v>
      </c>
      <c r="B1201" s="270" t="s">
        <v>3074</v>
      </c>
      <c r="C1201" s="122" t="s">
        <v>190</v>
      </c>
      <c r="D1201" s="7">
        <f t="array" ref="D1201">IFERROR(XLOOKUP($C1201,'Product Families'!$A:$A,'Product Families'!$D:$D),"")</f>
        <v>20</v>
      </c>
      <c r="E1201" s="7">
        <f t="array" ref="E1201">IFERROR(XLOOKUP($C1201,'Product Families'!$A:$A,'Product Families'!$E:$E),"")</f>
        <v>21</v>
      </c>
      <c r="F1201" s="7">
        <f t="array" ref="F1201">IFERROR(XLOOKUP($C1201,'Product Families'!$A:$A,'Product Families'!$F:$F),"")</f>
        <v>23</v>
      </c>
      <c r="G1201" s="7">
        <f t="array" ref="G1201">IFERROR(XLOOKUP($C1201,'Product Families'!$A:$A,'Product Families'!$G:$G),"")</f>
        <v>24</v>
      </c>
      <c r="J1201" s="7">
        <f>IFERROR(ROUND(AVERAGEIF('Week 1 - Making'!$B:$B,'Product List'!$A1201,'Week 1 - Making'!$P:$P),0),"")</f>
        <v>20</v>
      </c>
      <c r="K1201" s="7">
        <f>IFERROR(ROUND(AVERAGEIF('Week 2 - Making'!$B:$B,'Product List'!$A1201,'Week 2 - Making'!$P:$P),0),"")</f>
        <v>25</v>
      </c>
      <c r="L1201" s="263" t="str">
        <f>IFERROR(ROUND(AVERAGEIF('Week 3 - Making'!$B:$B,'Product List'!$A1201,'Week 3 - Making'!$P:$P),0),"")</f>
        <v/>
      </c>
      <c r="M1201" s="7" t="str">
        <f>IFERROR(ROUND(AVERAGEIF('Week 4 - Making'!$B:$B,'Product List'!$A1201,'Week 4 - Making'!$P:$P),0),"")</f>
        <v/>
      </c>
      <c r="N1201" s="7" t="str">
        <f>IFERROR(ROUND(AVERAGEIF('Week 5 - Making'!$B:$B,'Product List'!$A1201,'Week 5 - Making'!$P:$P),0),"")</f>
        <v/>
      </c>
      <c r="O1201" s="7"/>
      <c r="P1201" s="7">
        <f t="array" ref="P1201">iferror(xlookup(C1201,'Product Families'!A:A,'Product Families'!S:S),"")</f>
        <v>0</v>
      </c>
    </row>
    <row r="1202" ht="14.25" customHeight="1">
      <c r="A1202" s="122" t="s">
        <v>3075</v>
      </c>
      <c r="B1202" s="270" t="s">
        <v>3076</v>
      </c>
      <c r="C1202" s="122" t="s">
        <v>501</v>
      </c>
      <c r="D1202" s="7">
        <f t="array" ref="D1202">IFERROR(XLOOKUP($C1202,'Product Families'!$A:$A,'Product Families'!$D:$D),"")</f>
        <v>152</v>
      </c>
      <c r="E1202" s="7">
        <f t="array" ref="E1202">IFERROR(XLOOKUP($C1202,'Product Families'!$A:$A,'Product Families'!$E:$E),"")</f>
        <v>156</v>
      </c>
      <c r="F1202" s="7">
        <f t="array" ref="F1202">IFERROR(XLOOKUP($C1202,'Product Families'!$A:$A,'Product Families'!$F:$F),"")</f>
        <v>168</v>
      </c>
      <c r="G1202" s="7">
        <f t="array" ref="G1202">IFERROR(XLOOKUP($C1202,'Product Families'!$A:$A,'Product Families'!$G:$G),"")</f>
        <v>180</v>
      </c>
      <c r="J1202" s="7" t="str">
        <f>IFERROR(ROUND(AVERAGEIF('Week 1 - Making'!$B:$B,'Product List'!$A1202,'Week 1 - Making'!$P:$P),0),"")</f>
        <v/>
      </c>
      <c r="K1202" s="7" t="str">
        <f>IFERROR(ROUND(AVERAGEIF('Week 2 - Making'!$B:$B,'Product List'!$A1202,'Week 2 - Making'!$P:$P),0),"")</f>
        <v/>
      </c>
      <c r="L1202" s="263" t="str">
        <f>IFERROR(ROUND(AVERAGEIF('Week 3 - Making'!$B:$B,'Product List'!$A1202,'Week 3 - Making'!$P:$P),0),"")</f>
        <v/>
      </c>
      <c r="M1202" s="7" t="str">
        <f>IFERROR(ROUND(AVERAGEIF('Week 4 - Making'!$B:$B,'Product List'!$A1202,'Week 4 - Making'!$P:$P),0),"")</f>
        <v/>
      </c>
      <c r="N1202" s="7" t="str">
        <f>IFERROR(ROUND(AVERAGEIF('Week 5 - Making'!$B:$B,'Product List'!$A1202,'Week 5 - Making'!$P:$P),0),"")</f>
        <v/>
      </c>
      <c r="O1202" s="7"/>
      <c r="P1202" s="7">
        <f t="array" ref="P1202">iferror(xlookup(C1202,'Product Families'!A:A,'Product Families'!S:S),"")</f>
        <v>0</v>
      </c>
    </row>
    <row r="1203" ht="14.25" customHeight="1">
      <c r="A1203" s="122" t="s">
        <v>3077</v>
      </c>
      <c r="B1203" s="270" t="s">
        <v>3078</v>
      </c>
      <c r="C1203" s="122" t="s">
        <v>190</v>
      </c>
      <c r="D1203" s="7">
        <f t="array" ref="D1203">IFERROR(XLOOKUP($C1203,'Product Families'!$A:$A,'Product Families'!$D:$D),"")</f>
        <v>20</v>
      </c>
      <c r="E1203" s="7">
        <f t="array" ref="E1203">IFERROR(XLOOKUP($C1203,'Product Families'!$A:$A,'Product Families'!$E:$E),"")</f>
        <v>21</v>
      </c>
      <c r="F1203" s="7">
        <f t="array" ref="F1203">IFERROR(XLOOKUP($C1203,'Product Families'!$A:$A,'Product Families'!$F:$F),"")</f>
        <v>23</v>
      </c>
      <c r="G1203" s="7">
        <f t="array" ref="G1203">IFERROR(XLOOKUP($C1203,'Product Families'!$A:$A,'Product Families'!$G:$G),"")</f>
        <v>24</v>
      </c>
      <c r="J1203" s="7" t="str">
        <f>IFERROR(ROUND(AVERAGEIF('Week 1 - Making'!$B:$B,'Product List'!$A1203,'Week 1 - Making'!$P:$P),0),"")</f>
        <v/>
      </c>
      <c r="K1203" s="7" t="str">
        <f>IFERROR(ROUND(AVERAGEIF('Week 2 - Making'!$B:$B,'Product List'!$A1203,'Week 2 - Making'!$P:$P),0),"")</f>
        <v/>
      </c>
      <c r="L1203" s="263" t="str">
        <f>IFERROR(ROUND(AVERAGEIF('Week 3 - Making'!$B:$B,'Product List'!$A1203,'Week 3 - Making'!$P:$P),0),"")</f>
        <v/>
      </c>
      <c r="M1203" s="7" t="str">
        <f>IFERROR(ROUND(AVERAGEIF('Week 4 - Making'!$B:$B,'Product List'!$A1203,'Week 4 - Making'!$P:$P),0),"")</f>
        <v/>
      </c>
      <c r="N1203" s="7" t="str">
        <f>IFERROR(ROUND(AVERAGEIF('Week 5 - Making'!$B:$B,'Product List'!$A1203,'Week 5 - Making'!$P:$P),0),"")</f>
        <v/>
      </c>
      <c r="O1203" s="7"/>
      <c r="P1203" s="7">
        <f t="array" ref="P1203">iferror(xlookup(C1203,'Product Families'!A:A,'Product Families'!S:S),"")</f>
        <v>0</v>
      </c>
    </row>
    <row r="1204" ht="14.25" customHeight="1">
      <c r="A1204" s="122" t="s">
        <v>3079</v>
      </c>
      <c r="B1204" s="270" t="s">
        <v>3080</v>
      </c>
      <c r="C1204" s="122" t="s">
        <v>501</v>
      </c>
      <c r="D1204" s="7">
        <f t="array" ref="D1204">IFERROR(XLOOKUP($C1204,'Product Families'!$A:$A,'Product Families'!$D:$D),"")</f>
        <v>152</v>
      </c>
      <c r="E1204" s="7">
        <f t="array" ref="E1204">IFERROR(XLOOKUP($C1204,'Product Families'!$A:$A,'Product Families'!$E:$E),"")</f>
        <v>156</v>
      </c>
      <c r="F1204" s="7">
        <f t="array" ref="F1204">IFERROR(XLOOKUP($C1204,'Product Families'!$A:$A,'Product Families'!$F:$F),"")</f>
        <v>168</v>
      </c>
      <c r="G1204" s="7">
        <f t="array" ref="G1204">IFERROR(XLOOKUP($C1204,'Product Families'!$A:$A,'Product Families'!$G:$G),"")</f>
        <v>180</v>
      </c>
      <c r="J1204" s="7" t="str">
        <f>IFERROR(ROUND(AVERAGEIF('Week 1 - Making'!$B:$B,'Product List'!$A1204,'Week 1 - Making'!$P:$P),0),"")</f>
        <v/>
      </c>
      <c r="K1204" s="7" t="str">
        <f>IFERROR(ROUND(AVERAGEIF('Week 2 - Making'!$B:$B,'Product List'!$A1204,'Week 2 - Making'!$P:$P),0),"")</f>
        <v/>
      </c>
      <c r="L1204" s="263" t="str">
        <f>IFERROR(ROUND(AVERAGEIF('Week 3 - Making'!$B:$B,'Product List'!$A1204,'Week 3 - Making'!$P:$P),0),"")</f>
        <v/>
      </c>
      <c r="M1204" s="7" t="str">
        <f>IFERROR(ROUND(AVERAGEIF('Week 4 - Making'!$B:$B,'Product List'!$A1204,'Week 4 - Making'!$P:$P),0),"")</f>
        <v/>
      </c>
      <c r="N1204" s="7" t="str">
        <f>IFERROR(ROUND(AVERAGEIF('Week 5 - Making'!$B:$B,'Product List'!$A1204,'Week 5 - Making'!$P:$P),0),"")</f>
        <v/>
      </c>
      <c r="O1204" s="7"/>
      <c r="P1204" s="7">
        <f t="array" ref="P1204">iferror(xlookup(C1204,'Product Families'!A:A,'Product Families'!S:S),"")</f>
        <v>0</v>
      </c>
    </row>
    <row r="1205" ht="14.25" customHeight="1">
      <c r="A1205" s="122" t="s">
        <v>1961</v>
      </c>
      <c r="B1205" s="270" t="s">
        <v>3081</v>
      </c>
      <c r="C1205" s="122" t="s">
        <v>190</v>
      </c>
      <c r="D1205" s="7">
        <f t="array" ref="D1205">IFERROR(XLOOKUP($C1205,'Product Families'!$A:$A,'Product Families'!$D:$D),"")</f>
        <v>20</v>
      </c>
      <c r="E1205" s="7">
        <f t="array" ref="E1205">IFERROR(XLOOKUP($C1205,'Product Families'!$A:$A,'Product Families'!$E:$E),"")</f>
        <v>21</v>
      </c>
      <c r="F1205" s="7">
        <f t="array" ref="F1205">IFERROR(XLOOKUP($C1205,'Product Families'!$A:$A,'Product Families'!$F:$F),"")</f>
        <v>23</v>
      </c>
      <c r="G1205" s="7">
        <f t="array" ref="G1205">IFERROR(XLOOKUP($C1205,'Product Families'!$A:$A,'Product Families'!$G:$G),"")</f>
        <v>24</v>
      </c>
      <c r="J1205" s="7">
        <f>IFERROR(ROUND(AVERAGEIF('Week 1 - Making'!$B:$B,'Product List'!$A1205,'Week 1 - Making'!$P:$P),0),"")</f>
        <v>27</v>
      </c>
      <c r="K1205" s="7" t="str">
        <f>IFERROR(ROUND(AVERAGEIF('Week 2 - Making'!$B:$B,'Product List'!$A1205,'Week 2 - Making'!$P:$P),0),"")</f>
        <v/>
      </c>
      <c r="L1205" s="263" t="str">
        <f>IFERROR(ROUND(AVERAGEIF('Week 3 - Making'!$B:$B,'Product List'!$A1205,'Week 3 - Making'!$P:$P),0),"")</f>
        <v/>
      </c>
      <c r="M1205" s="7" t="str">
        <f>IFERROR(ROUND(AVERAGEIF('Week 4 - Making'!$B:$B,'Product List'!$A1205,'Week 4 - Making'!$P:$P),0),"")</f>
        <v/>
      </c>
      <c r="N1205" s="7" t="str">
        <f>IFERROR(ROUND(AVERAGEIF('Week 5 - Making'!$B:$B,'Product List'!$A1205,'Week 5 - Making'!$P:$P),0),"")</f>
        <v/>
      </c>
      <c r="O1205" s="7"/>
      <c r="P1205" s="7">
        <f t="array" ref="P1205">iferror(xlookup(C1205,'Product Families'!A:A,'Product Families'!S:S),"")</f>
        <v>0</v>
      </c>
    </row>
    <row r="1206" ht="14.25" customHeight="1">
      <c r="A1206" s="122" t="s">
        <v>3082</v>
      </c>
      <c r="B1206" s="270" t="s">
        <v>3083</v>
      </c>
      <c r="C1206" s="122" t="s">
        <v>501</v>
      </c>
      <c r="D1206" s="7">
        <f t="array" ref="D1206">IFERROR(XLOOKUP($C1206,'Product Families'!$A:$A,'Product Families'!$D:$D),"")</f>
        <v>152</v>
      </c>
      <c r="E1206" s="7">
        <f t="array" ref="E1206">IFERROR(XLOOKUP($C1206,'Product Families'!$A:$A,'Product Families'!$E:$E),"")</f>
        <v>156</v>
      </c>
      <c r="F1206" s="7">
        <f t="array" ref="F1206">IFERROR(XLOOKUP($C1206,'Product Families'!$A:$A,'Product Families'!$F:$F),"")</f>
        <v>168</v>
      </c>
      <c r="G1206" s="7">
        <f t="array" ref="G1206">IFERROR(XLOOKUP($C1206,'Product Families'!$A:$A,'Product Families'!$G:$G),"")</f>
        <v>180</v>
      </c>
      <c r="J1206" s="7" t="str">
        <f>IFERROR(ROUND(AVERAGEIF('Week 1 - Making'!$B:$B,'Product List'!$A1206,'Week 1 - Making'!$P:$P),0),"")</f>
        <v/>
      </c>
      <c r="K1206" s="7" t="str">
        <f>IFERROR(ROUND(AVERAGEIF('Week 2 - Making'!$B:$B,'Product List'!$A1206,'Week 2 - Making'!$P:$P),0),"")</f>
        <v/>
      </c>
      <c r="L1206" s="263" t="str">
        <f>IFERROR(ROUND(AVERAGEIF('Week 3 - Making'!$B:$B,'Product List'!$A1206,'Week 3 - Making'!$P:$P),0),"")</f>
        <v/>
      </c>
      <c r="M1206" s="7" t="str">
        <f>IFERROR(ROUND(AVERAGEIF('Week 4 - Making'!$B:$B,'Product List'!$A1206,'Week 4 - Making'!$P:$P),0),"")</f>
        <v/>
      </c>
      <c r="N1206" s="7" t="str">
        <f>IFERROR(ROUND(AVERAGEIF('Week 5 - Making'!$B:$B,'Product List'!$A1206,'Week 5 - Making'!$P:$P),0),"")</f>
        <v/>
      </c>
      <c r="O1206" s="7"/>
      <c r="P1206" s="7">
        <f t="array" ref="P1206">iferror(xlookup(C1206,'Product Families'!A:A,'Product Families'!S:S),"")</f>
        <v>0</v>
      </c>
    </row>
    <row r="1207" ht="14.25" customHeight="1">
      <c r="A1207" s="122" t="s">
        <v>3084</v>
      </c>
      <c r="B1207" s="270" t="s">
        <v>3085</v>
      </c>
      <c r="C1207" s="122" t="s">
        <v>190</v>
      </c>
      <c r="D1207" s="7">
        <f t="array" ref="D1207">IFERROR(XLOOKUP($C1207,'Product Families'!$A:$A,'Product Families'!$D:$D),"")</f>
        <v>20</v>
      </c>
      <c r="E1207" s="7">
        <f t="array" ref="E1207">IFERROR(XLOOKUP($C1207,'Product Families'!$A:$A,'Product Families'!$E:$E),"")</f>
        <v>21</v>
      </c>
      <c r="F1207" s="7">
        <f t="array" ref="F1207">IFERROR(XLOOKUP($C1207,'Product Families'!$A:$A,'Product Families'!$F:$F),"")</f>
        <v>23</v>
      </c>
      <c r="G1207" s="7">
        <f t="array" ref="G1207">IFERROR(XLOOKUP($C1207,'Product Families'!$A:$A,'Product Families'!$G:$G),"")</f>
        <v>24</v>
      </c>
      <c r="J1207" s="7" t="str">
        <f>IFERROR(ROUND(AVERAGEIF('Week 1 - Making'!$B:$B,'Product List'!$A1207,'Week 1 - Making'!$P:$P),0),"")</f>
        <v/>
      </c>
      <c r="K1207" s="7" t="str">
        <f>IFERROR(ROUND(AVERAGEIF('Week 2 - Making'!$B:$B,'Product List'!$A1207,'Week 2 - Making'!$P:$P),0),"")</f>
        <v/>
      </c>
      <c r="L1207" s="263" t="str">
        <f>IFERROR(ROUND(AVERAGEIF('Week 3 - Making'!$B:$B,'Product List'!$A1207,'Week 3 - Making'!$P:$P),0),"")</f>
        <v/>
      </c>
      <c r="M1207" s="7" t="str">
        <f>IFERROR(ROUND(AVERAGEIF('Week 4 - Making'!$B:$B,'Product List'!$A1207,'Week 4 - Making'!$P:$P),0),"")</f>
        <v/>
      </c>
      <c r="N1207" s="7" t="str">
        <f>IFERROR(ROUND(AVERAGEIF('Week 5 - Making'!$B:$B,'Product List'!$A1207,'Week 5 - Making'!$P:$P),0),"")</f>
        <v/>
      </c>
      <c r="O1207" s="7"/>
      <c r="P1207" s="7">
        <f t="array" ref="P1207">iferror(xlookup(C1207,'Product Families'!A:A,'Product Families'!S:S),"")</f>
        <v>0</v>
      </c>
    </row>
    <row r="1208" ht="14.25" customHeight="1">
      <c r="A1208" s="122" t="s">
        <v>3086</v>
      </c>
      <c r="B1208" s="270" t="s">
        <v>3087</v>
      </c>
      <c r="C1208" s="122" t="s">
        <v>501</v>
      </c>
      <c r="D1208" s="7">
        <f t="array" ref="D1208">IFERROR(XLOOKUP($C1208,'Product Families'!$A:$A,'Product Families'!$D:$D),"")</f>
        <v>152</v>
      </c>
      <c r="E1208" s="7">
        <f t="array" ref="E1208">IFERROR(XLOOKUP($C1208,'Product Families'!$A:$A,'Product Families'!$E:$E),"")</f>
        <v>156</v>
      </c>
      <c r="F1208" s="7">
        <f t="array" ref="F1208">IFERROR(XLOOKUP($C1208,'Product Families'!$A:$A,'Product Families'!$F:$F),"")</f>
        <v>168</v>
      </c>
      <c r="G1208" s="7">
        <f t="array" ref="G1208">IFERROR(XLOOKUP($C1208,'Product Families'!$A:$A,'Product Families'!$G:$G),"")</f>
        <v>180</v>
      </c>
      <c r="J1208" s="7" t="str">
        <f>IFERROR(ROUND(AVERAGEIF('Week 1 - Making'!$B:$B,'Product List'!$A1208,'Week 1 - Making'!$P:$P),0),"")</f>
        <v/>
      </c>
      <c r="K1208" s="7" t="str">
        <f>IFERROR(ROUND(AVERAGEIF('Week 2 - Making'!$B:$B,'Product List'!$A1208,'Week 2 - Making'!$P:$P),0),"")</f>
        <v/>
      </c>
      <c r="L1208" s="263" t="str">
        <f>IFERROR(ROUND(AVERAGEIF('Week 3 - Making'!$B:$B,'Product List'!$A1208,'Week 3 - Making'!$P:$P),0),"")</f>
        <v/>
      </c>
      <c r="M1208" s="7" t="str">
        <f>IFERROR(ROUND(AVERAGEIF('Week 4 - Making'!$B:$B,'Product List'!$A1208,'Week 4 - Making'!$P:$P),0),"")</f>
        <v/>
      </c>
      <c r="N1208" s="7" t="str">
        <f>IFERROR(ROUND(AVERAGEIF('Week 5 - Making'!$B:$B,'Product List'!$A1208,'Week 5 - Making'!$P:$P),0),"")</f>
        <v/>
      </c>
      <c r="O1208" s="7"/>
      <c r="P1208" s="7">
        <f t="array" ref="P1208">iferror(xlookup(C1208,'Product Families'!A:A,'Product Families'!S:S),"")</f>
        <v>0</v>
      </c>
    </row>
    <row r="1209" ht="14.25" customHeight="1">
      <c r="A1209" s="122" t="s">
        <v>1966</v>
      </c>
      <c r="B1209" s="270" t="s">
        <v>3088</v>
      </c>
      <c r="C1209" s="122" t="s">
        <v>190</v>
      </c>
      <c r="D1209" s="7">
        <f t="array" ref="D1209">IFERROR(XLOOKUP($C1209,'Product Families'!$A:$A,'Product Families'!$D:$D),"")</f>
        <v>20</v>
      </c>
      <c r="E1209" s="7">
        <f t="array" ref="E1209">IFERROR(XLOOKUP($C1209,'Product Families'!$A:$A,'Product Families'!$E:$E),"")</f>
        <v>21</v>
      </c>
      <c r="F1209" s="7">
        <f t="array" ref="F1209">IFERROR(XLOOKUP($C1209,'Product Families'!$A:$A,'Product Families'!$F:$F),"")</f>
        <v>23</v>
      </c>
      <c r="G1209" s="7">
        <f t="array" ref="G1209">IFERROR(XLOOKUP($C1209,'Product Families'!$A:$A,'Product Families'!$G:$G),"")</f>
        <v>24</v>
      </c>
      <c r="J1209" s="7">
        <f>IFERROR(ROUND(AVERAGEIF('Week 1 - Making'!$B:$B,'Product List'!$A1209,'Week 1 - Making'!$P:$P),0),"")</f>
        <v>24</v>
      </c>
      <c r="K1209" s="7" t="str">
        <f>IFERROR(ROUND(AVERAGEIF('Week 2 - Making'!$B:$B,'Product List'!$A1209,'Week 2 - Making'!$P:$P),0),"")</f>
        <v/>
      </c>
      <c r="L1209" s="263" t="str">
        <f>IFERROR(ROUND(AVERAGEIF('Week 3 - Making'!$B:$B,'Product List'!$A1209,'Week 3 - Making'!$P:$P),0),"")</f>
        <v/>
      </c>
      <c r="M1209" s="7" t="str">
        <f>IFERROR(ROUND(AVERAGEIF('Week 4 - Making'!$B:$B,'Product List'!$A1209,'Week 4 - Making'!$P:$P),0),"")</f>
        <v/>
      </c>
      <c r="N1209" s="7" t="str">
        <f>IFERROR(ROUND(AVERAGEIF('Week 5 - Making'!$B:$B,'Product List'!$A1209,'Week 5 - Making'!$P:$P),0),"")</f>
        <v/>
      </c>
      <c r="O1209" s="7"/>
      <c r="P1209" s="7">
        <f t="array" ref="P1209">iferror(xlookup(C1209,'Product Families'!A:A,'Product Families'!S:S),"")</f>
        <v>0</v>
      </c>
    </row>
    <row r="1210" ht="14.25" customHeight="1">
      <c r="A1210" s="288" t="s">
        <v>3089</v>
      </c>
      <c r="B1210" s="289"/>
      <c r="C1210" s="122" t="s">
        <v>501</v>
      </c>
      <c r="D1210" s="7">
        <f t="array" ref="D1210">IFERROR(XLOOKUP($C1210,'Product Families'!$A:$A,'Product Families'!$D:$D),"")</f>
        <v>152</v>
      </c>
      <c r="E1210" s="7">
        <f t="array" ref="E1210">IFERROR(XLOOKUP($C1210,'Product Families'!$A:$A,'Product Families'!$E:$E),"")</f>
        <v>156</v>
      </c>
      <c r="F1210" s="7">
        <f t="array" ref="F1210">IFERROR(XLOOKUP($C1210,'Product Families'!$A:$A,'Product Families'!$F:$F),"")</f>
        <v>168</v>
      </c>
      <c r="G1210" s="7">
        <f t="array" ref="G1210">IFERROR(XLOOKUP($C1210,'Product Families'!$A:$A,'Product Families'!$G:$G),"")</f>
        <v>180</v>
      </c>
      <c r="J1210" s="7" t="str">
        <f>IFERROR(ROUND(AVERAGEIF('Week 1 - Making'!$B:$B,'Product List'!$A1210,'Week 1 - Making'!$P:$P),0),"")</f>
        <v/>
      </c>
      <c r="K1210" s="7" t="str">
        <f>IFERROR(ROUND(AVERAGEIF('Week 2 - Making'!$B:$B,'Product List'!$A1210,'Week 2 - Making'!$P:$P),0),"")</f>
        <v/>
      </c>
      <c r="L1210" s="263" t="str">
        <f>IFERROR(ROUND(AVERAGEIF('Week 3 - Making'!$B:$B,'Product List'!$A1210,'Week 3 - Making'!$P:$P),0),"")</f>
        <v/>
      </c>
      <c r="M1210" s="7" t="str">
        <f>IFERROR(ROUND(AVERAGEIF('Week 4 - Making'!$B:$B,'Product List'!$A1210,'Week 4 - Making'!$P:$P),0),"")</f>
        <v/>
      </c>
      <c r="N1210" s="7" t="str">
        <f>IFERROR(ROUND(AVERAGEIF('Week 5 - Making'!$B:$B,'Product List'!$A1210,'Week 5 - Making'!$P:$P),0),"")</f>
        <v/>
      </c>
      <c r="O1210" s="7"/>
      <c r="P1210" s="7">
        <f t="array" ref="P1210">iferror(xlookup(C1210,'Product Families'!A:A,'Product Families'!S:S),"")</f>
        <v>0</v>
      </c>
    </row>
    <row r="1211" ht="14.25" customHeight="1">
      <c r="A1211" s="288" t="s">
        <v>2088</v>
      </c>
      <c r="B1211" s="289"/>
      <c r="C1211" s="122" t="s">
        <v>190</v>
      </c>
      <c r="D1211" s="7">
        <f t="array" ref="D1211">IFERROR(XLOOKUP($C1211,'Product Families'!$A:$A,'Product Families'!$D:$D),"")</f>
        <v>20</v>
      </c>
      <c r="E1211" s="7">
        <f t="array" ref="E1211">IFERROR(XLOOKUP($C1211,'Product Families'!$A:$A,'Product Families'!$E:$E),"")</f>
        <v>21</v>
      </c>
      <c r="F1211" s="7">
        <f t="array" ref="F1211">IFERROR(XLOOKUP($C1211,'Product Families'!$A:$A,'Product Families'!$F:$F),"")</f>
        <v>23</v>
      </c>
      <c r="G1211" s="7">
        <f t="array" ref="G1211">IFERROR(XLOOKUP($C1211,'Product Families'!$A:$A,'Product Families'!$G:$G),"")</f>
        <v>24</v>
      </c>
      <c r="J1211" s="7">
        <f>IFERROR(ROUND(AVERAGEIF('Week 1 - Making'!$B:$B,'Product List'!$A1211,'Week 1 - Making'!$P:$P),0),"")</f>
        <v>24</v>
      </c>
      <c r="K1211" s="7" t="str">
        <f>IFERROR(ROUND(AVERAGEIF('Week 2 - Making'!$B:$B,'Product List'!$A1211,'Week 2 - Making'!$P:$P),0),"")</f>
        <v/>
      </c>
      <c r="L1211" s="263" t="str">
        <f>IFERROR(ROUND(AVERAGEIF('Week 3 - Making'!$B:$B,'Product List'!$A1211,'Week 3 - Making'!$P:$P),0),"")</f>
        <v/>
      </c>
      <c r="M1211" s="7" t="str">
        <f>IFERROR(ROUND(AVERAGEIF('Week 4 - Making'!$B:$B,'Product List'!$A1211,'Week 4 - Making'!$P:$P),0),"")</f>
        <v/>
      </c>
      <c r="N1211" s="7" t="str">
        <f>IFERROR(ROUND(AVERAGEIF('Week 5 - Making'!$B:$B,'Product List'!$A1211,'Week 5 - Making'!$P:$P),0),"")</f>
        <v/>
      </c>
      <c r="O1211" s="7"/>
      <c r="P1211" s="7">
        <f t="array" ref="P1211">iferror(xlookup(C1211,'Product Families'!A:A,'Product Families'!S:S),"")</f>
        <v>0</v>
      </c>
    </row>
    <row r="1212" ht="14.25" customHeight="1">
      <c r="A1212" s="138" t="s">
        <v>3090</v>
      </c>
      <c r="B1212" s="299" t="s">
        <v>3091</v>
      </c>
      <c r="C1212" s="138" t="s">
        <v>508</v>
      </c>
      <c r="D1212" s="7">
        <f t="array" ref="D1212">IFERROR(XLOOKUP($C1212,'Product Families'!$A:$A,'Product Families'!$D:$D),"")</f>
        <v>101</v>
      </c>
      <c r="E1212" s="7">
        <f t="array" ref="E1212">IFERROR(XLOOKUP($C1212,'Product Families'!$A:$A,'Product Families'!$E:$E),"")</f>
        <v>104</v>
      </c>
      <c r="F1212" s="7">
        <f t="array" ref="F1212">IFERROR(XLOOKUP($C1212,'Product Families'!$A:$A,'Product Families'!$F:$F),"")</f>
        <v>112</v>
      </c>
      <c r="G1212" s="7">
        <f t="array" ref="G1212">IFERROR(XLOOKUP($C1212,'Product Families'!$A:$A,'Product Families'!$G:$G),"")</f>
        <v>120</v>
      </c>
      <c r="J1212" s="7" t="str">
        <f>IFERROR(ROUND(AVERAGEIF('Week 1 - Making'!$B:$B,'Product List'!$A1212,'Week 1 - Making'!$P:$P),0),"")</f>
        <v/>
      </c>
      <c r="K1212" s="7" t="str">
        <f>IFERROR(ROUND(AVERAGEIF('Week 2 - Making'!$B:$B,'Product List'!$A1212,'Week 2 - Making'!$P:$P),0),"")</f>
        <v/>
      </c>
      <c r="L1212" s="263" t="str">
        <f>IFERROR(ROUND(AVERAGEIF('Week 3 - Making'!$B:$B,'Product List'!$A1212,'Week 3 - Making'!$P:$P),0),"")</f>
        <v/>
      </c>
      <c r="M1212" s="7" t="str">
        <f>IFERROR(ROUND(AVERAGEIF('Week 4 - Making'!$B:$B,'Product List'!$A1212,'Week 4 - Making'!$P:$P),0),"")</f>
        <v/>
      </c>
      <c r="N1212" s="7" t="str">
        <f>IFERROR(ROUND(AVERAGEIF('Week 5 - Making'!$B:$B,'Product List'!$A1212,'Week 5 - Making'!$P:$P),0),"")</f>
        <v/>
      </c>
      <c r="O1212" s="7"/>
      <c r="P1212" s="7">
        <f t="array" ref="P1212">iferror(xlookup(C1212,'Product Families'!A:A,'Product Families'!S:S),"")</f>
        <v>0</v>
      </c>
    </row>
    <row r="1213" ht="14.25" customHeight="1">
      <c r="A1213" s="138" t="s">
        <v>3092</v>
      </c>
      <c r="B1213" s="299" t="s">
        <v>3093</v>
      </c>
      <c r="C1213" s="138" t="s">
        <v>508</v>
      </c>
      <c r="D1213" s="7">
        <f t="array" ref="D1213">IFERROR(XLOOKUP($C1213,'Product Families'!$A:$A,'Product Families'!$D:$D),"")</f>
        <v>101</v>
      </c>
      <c r="E1213" s="7">
        <f t="array" ref="E1213">IFERROR(XLOOKUP($C1213,'Product Families'!$A:$A,'Product Families'!$E:$E),"")</f>
        <v>104</v>
      </c>
      <c r="F1213" s="7">
        <f t="array" ref="F1213">IFERROR(XLOOKUP($C1213,'Product Families'!$A:$A,'Product Families'!$F:$F),"")</f>
        <v>112</v>
      </c>
      <c r="G1213" s="7">
        <f t="array" ref="G1213">IFERROR(XLOOKUP($C1213,'Product Families'!$A:$A,'Product Families'!$G:$G),"")</f>
        <v>120</v>
      </c>
      <c r="J1213" s="7" t="str">
        <f>IFERROR(ROUND(AVERAGEIF('Week 1 - Making'!$B:$B,'Product List'!$A1213,'Week 1 - Making'!$P:$P),0),"")</f>
        <v/>
      </c>
      <c r="K1213" s="7" t="str">
        <f>IFERROR(ROUND(AVERAGEIF('Week 2 - Making'!$B:$B,'Product List'!$A1213,'Week 2 - Making'!$P:$P),0),"")</f>
        <v/>
      </c>
      <c r="L1213" s="263" t="str">
        <f>IFERROR(ROUND(AVERAGEIF('Week 3 - Making'!$B:$B,'Product List'!$A1213,'Week 3 - Making'!$P:$P),0),"")</f>
        <v/>
      </c>
      <c r="M1213" s="7" t="str">
        <f>IFERROR(ROUND(AVERAGEIF('Week 4 - Making'!$B:$B,'Product List'!$A1213,'Week 4 - Making'!$P:$P),0),"")</f>
        <v/>
      </c>
      <c r="N1213" s="7" t="str">
        <f>IFERROR(ROUND(AVERAGEIF('Week 5 - Making'!$B:$B,'Product List'!$A1213,'Week 5 - Making'!$P:$P),0),"")</f>
        <v/>
      </c>
      <c r="O1213" s="7"/>
      <c r="P1213" s="7">
        <f t="array" ref="P1213">iferror(xlookup(C1213,'Product Families'!A:A,'Product Families'!S:S),"")</f>
        <v>0</v>
      </c>
    </row>
    <row r="1214" ht="14.25" customHeight="1">
      <c r="A1214" s="138" t="s">
        <v>3094</v>
      </c>
      <c r="B1214" s="299" t="s">
        <v>3095</v>
      </c>
      <c r="C1214" s="138" t="s">
        <v>508</v>
      </c>
      <c r="D1214" s="7">
        <f t="array" ref="D1214">IFERROR(XLOOKUP($C1214,'Product Families'!$A:$A,'Product Families'!$D:$D),"")</f>
        <v>101</v>
      </c>
      <c r="E1214" s="7">
        <f t="array" ref="E1214">IFERROR(XLOOKUP($C1214,'Product Families'!$A:$A,'Product Families'!$E:$E),"")</f>
        <v>104</v>
      </c>
      <c r="F1214" s="7">
        <f t="array" ref="F1214">IFERROR(XLOOKUP($C1214,'Product Families'!$A:$A,'Product Families'!$F:$F),"")</f>
        <v>112</v>
      </c>
      <c r="G1214" s="7">
        <f t="array" ref="G1214">IFERROR(XLOOKUP($C1214,'Product Families'!$A:$A,'Product Families'!$G:$G),"")</f>
        <v>120</v>
      </c>
      <c r="J1214" s="7" t="str">
        <f>IFERROR(ROUND(AVERAGEIF('Week 1 - Making'!$B:$B,'Product List'!$A1214,'Week 1 - Making'!$P:$P),0),"")</f>
        <v/>
      </c>
      <c r="K1214" s="7" t="str">
        <f>IFERROR(ROUND(AVERAGEIF('Week 2 - Making'!$B:$B,'Product List'!$A1214,'Week 2 - Making'!$P:$P),0),"")</f>
        <v/>
      </c>
      <c r="L1214" s="263" t="str">
        <f>IFERROR(ROUND(AVERAGEIF('Week 3 - Making'!$B:$B,'Product List'!$A1214,'Week 3 - Making'!$P:$P),0),"")</f>
        <v/>
      </c>
      <c r="M1214" s="7" t="str">
        <f>IFERROR(ROUND(AVERAGEIF('Week 4 - Making'!$B:$B,'Product List'!$A1214,'Week 4 - Making'!$P:$P),0),"")</f>
        <v/>
      </c>
      <c r="N1214" s="7" t="str">
        <f>IFERROR(ROUND(AVERAGEIF('Week 5 - Making'!$B:$B,'Product List'!$A1214,'Week 5 - Making'!$P:$P),0),"")</f>
        <v/>
      </c>
      <c r="O1214" s="7"/>
      <c r="P1214" s="7">
        <f t="array" ref="P1214">iferror(xlookup(C1214,'Product Families'!A:A,'Product Families'!S:S),"")</f>
        <v>0</v>
      </c>
    </row>
    <row r="1215" ht="14.25" customHeight="1">
      <c r="A1215" s="138" t="s">
        <v>3096</v>
      </c>
      <c r="B1215" s="299" t="s">
        <v>3097</v>
      </c>
      <c r="C1215" s="138" t="s">
        <v>508</v>
      </c>
      <c r="D1215" s="7">
        <f t="array" ref="D1215">IFERROR(XLOOKUP($C1215,'Product Families'!$A:$A,'Product Families'!$D:$D),"")</f>
        <v>101</v>
      </c>
      <c r="E1215" s="7">
        <f t="array" ref="E1215">IFERROR(XLOOKUP($C1215,'Product Families'!$A:$A,'Product Families'!$E:$E),"")</f>
        <v>104</v>
      </c>
      <c r="F1215" s="7">
        <f t="array" ref="F1215">IFERROR(XLOOKUP($C1215,'Product Families'!$A:$A,'Product Families'!$F:$F),"")</f>
        <v>112</v>
      </c>
      <c r="G1215" s="7">
        <f t="array" ref="G1215">IFERROR(XLOOKUP($C1215,'Product Families'!$A:$A,'Product Families'!$G:$G),"")</f>
        <v>120</v>
      </c>
      <c r="J1215" s="7" t="str">
        <f>IFERROR(ROUND(AVERAGEIF('Week 1 - Making'!$B:$B,'Product List'!$A1215,'Week 1 - Making'!$P:$P),0),"")</f>
        <v/>
      </c>
      <c r="K1215" s="7" t="str">
        <f>IFERROR(ROUND(AVERAGEIF('Week 2 - Making'!$B:$B,'Product List'!$A1215,'Week 2 - Making'!$P:$P),0),"")</f>
        <v/>
      </c>
      <c r="L1215" s="263" t="str">
        <f>IFERROR(ROUND(AVERAGEIF('Week 3 - Making'!$B:$B,'Product List'!$A1215,'Week 3 - Making'!$P:$P),0),"")</f>
        <v/>
      </c>
      <c r="M1215" s="7" t="str">
        <f>IFERROR(ROUND(AVERAGEIF('Week 4 - Making'!$B:$B,'Product List'!$A1215,'Week 4 - Making'!$P:$P),0),"")</f>
        <v/>
      </c>
      <c r="N1215" s="7" t="str">
        <f>IFERROR(ROUND(AVERAGEIF('Week 5 - Making'!$B:$B,'Product List'!$A1215,'Week 5 - Making'!$P:$P),0),"")</f>
        <v/>
      </c>
      <c r="O1215" s="7"/>
      <c r="P1215" s="7">
        <f t="array" ref="P1215">iferror(xlookup(C1215,'Product Families'!A:A,'Product Families'!S:S),"")</f>
        <v>0</v>
      </c>
    </row>
    <row r="1216" ht="14.25" customHeight="1">
      <c r="A1216" s="138" t="s">
        <v>3098</v>
      </c>
      <c r="B1216" s="299" t="s">
        <v>3099</v>
      </c>
      <c r="C1216" s="138" t="s">
        <v>508</v>
      </c>
      <c r="D1216" s="7">
        <f t="array" ref="D1216">IFERROR(XLOOKUP($C1216,'Product Families'!$A:$A,'Product Families'!$D:$D),"")</f>
        <v>101</v>
      </c>
      <c r="E1216" s="7">
        <f t="array" ref="E1216">IFERROR(XLOOKUP($C1216,'Product Families'!$A:$A,'Product Families'!$E:$E),"")</f>
        <v>104</v>
      </c>
      <c r="F1216" s="7">
        <f t="array" ref="F1216">IFERROR(XLOOKUP($C1216,'Product Families'!$A:$A,'Product Families'!$F:$F),"")</f>
        <v>112</v>
      </c>
      <c r="G1216" s="7">
        <f t="array" ref="G1216">IFERROR(XLOOKUP($C1216,'Product Families'!$A:$A,'Product Families'!$G:$G),"")</f>
        <v>120</v>
      </c>
      <c r="J1216" s="7" t="str">
        <f>IFERROR(ROUND(AVERAGEIF('Week 1 - Making'!$B:$B,'Product List'!$A1216,'Week 1 - Making'!$P:$P),0),"")</f>
        <v/>
      </c>
      <c r="K1216" s="7" t="str">
        <f>IFERROR(ROUND(AVERAGEIF('Week 2 - Making'!$B:$B,'Product List'!$A1216,'Week 2 - Making'!$P:$P),0),"")</f>
        <v/>
      </c>
      <c r="L1216" s="263" t="str">
        <f>IFERROR(ROUND(AVERAGEIF('Week 3 - Making'!$B:$B,'Product List'!$A1216,'Week 3 - Making'!$P:$P),0),"")</f>
        <v/>
      </c>
      <c r="M1216" s="7" t="str">
        <f>IFERROR(ROUND(AVERAGEIF('Week 4 - Making'!$B:$B,'Product List'!$A1216,'Week 4 - Making'!$P:$P),0),"")</f>
        <v/>
      </c>
      <c r="N1216" s="7" t="str">
        <f>IFERROR(ROUND(AVERAGEIF('Week 5 - Making'!$B:$B,'Product List'!$A1216,'Week 5 - Making'!$P:$P),0),"")</f>
        <v/>
      </c>
      <c r="O1216" s="7"/>
      <c r="P1216" s="7">
        <f t="array" ref="P1216">iferror(xlookup(C1216,'Product Families'!A:A,'Product Families'!S:S),"")</f>
        <v>0</v>
      </c>
    </row>
    <row r="1217" ht="14.25" customHeight="1">
      <c r="A1217" s="138" t="s">
        <v>3100</v>
      </c>
      <c r="B1217" s="299" t="s">
        <v>3101</v>
      </c>
      <c r="C1217" s="138" t="s">
        <v>508</v>
      </c>
      <c r="D1217" s="7">
        <f t="array" ref="D1217">IFERROR(XLOOKUP($C1217,'Product Families'!$A:$A,'Product Families'!$D:$D),"")</f>
        <v>101</v>
      </c>
      <c r="E1217" s="7">
        <f t="array" ref="E1217">IFERROR(XLOOKUP($C1217,'Product Families'!$A:$A,'Product Families'!$E:$E),"")</f>
        <v>104</v>
      </c>
      <c r="F1217" s="7">
        <f t="array" ref="F1217">IFERROR(XLOOKUP($C1217,'Product Families'!$A:$A,'Product Families'!$F:$F),"")</f>
        <v>112</v>
      </c>
      <c r="G1217" s="7">
        <f t="array" ref="G1217">IFERROR(XLOOKUP($C1217,'Product Families'!$A:$A,'Product Families'!$G:$G),"")</f>
        <v>120</v>
      </c>
      <c r="J1217" s="7" t="str">
        <f>IFERROR(ROUND(AVERAGEIF('Week 1 - Making'!$B:$B,'Product List'!$A1217,'Week 1 - Making'!$P:$P),0),"")</f>
        <v/>
      </c>
      <c r="K1217" s="7" t="str">
        <f>IFERROR(ROUND(AVERAGEIF('Week 2 - Making'!$B:$B,'Product List'!$A1217,'Week 2 - Making'!$P:$P),0),"")</f>
        <v/>
      </c>
      <c r="L1217" s="263" t="str">
        <f>IFERROR(ROUND(AVERAGEIF('Week 3 - Making'!$B:$B,'Product List'!$A1217,'Week 3 - Making'!$P:$P),0),"")</f>
        <v/>
      </c>
      <c r="M1217" s="7" t="str">
        <f>IFERROR(ROUND(AVERAGEIF('Week 4 - Making'!$B:$B,'Product List'!$A1217,'Week 4 - Making'!$P:$P),0),"")</f>
        <v/>
      </c>
      <c r="N1217" s="7" t="str">
        <f>IFERROR(ROUND(AVERAGEIF('Week 5 - Making'!$B:$B,'Product List'!$A1217,'Week 5 - Making'!$P:$P),0),"")</f>
        <v/>
      </c>
      <c r="O1217" s="7"/>
      <c r="P1217" s="7">
        <f t="array" ref="P1217">iferror(xlookup(C1217,'Product Families'!A:A,'Product Families'!S:S),"")</f>
        <v>0</v>
      </c>
    </row>
    <row r="1218" ht="14.25" customHeight="1">
      <c r="A1218" s="138" t="s">
        <v>3102</v>
      </c>
      <c r="B1218" s="299" t="s">
        <v>3103</v>
      </c>
      <c r="C1218" s="138" t="s">
        <v>508</v>
      </c>
      <c r="D1218" s="7">
        <f t="array" ref="D1218">IFERROR(XLOOKUP($C1218,'Product Families'!$A:$A,'Product Families'!$D:$D),"")</f>
        <v>101</v>
      </c>
      <c r="E1218" s="7">
        <f t="array" ref="E1218">IFERROR(XLOOKUP($C1218,'Product Families'!$A:$A,'Product Families'!$E:$E),"")</f>
        <v>104</v>
      </c>
      <c r="F1218" s="7">
        <f t="array" ref="F1218">IFERROR(XLOOKUP($C1218,'Product Families'!$A:$A,'Product Families'!$F:$F),"")</f>
        <v>112</v>
      </c>
      <c r="G1218" s="7">
        <f t="array" ref="G1218">IFERROR(XLOOKUP($C1218,'Product Families'!$A:$A,'Product Families'!$G:$G),"")</f>
        <v>120</v>
      </c>
      <c r="J1218" s="7" t="str">
        <f>IFERROR(ROUND(AVERAGEIF('Week 1 - Making'!$B:$B,'Product List'!$A1218,'Week 1 - Making'!$P:$P),0),"")</f>
        <v/>
      </c>
      <c r="K1218" s="7" t="str">
        <f>IFERROR(ROUND(AVERAGEIF('Week 2 - Making'!$B:$B,'Product List'!$A1218,'Week 2 - Making'!$P:$P),0),"")</f>
        <v/>
      </c>
      <c r="L1218" s="263" t="str">
        <f>IFERROR(ROUND(AVERAGEIF('Week 3 - Making'!$B:$B,'Product List'!$A1218,'Week 3 - Making'!$P:$P),0),"")</f>
        <v/>
      </c>
      <c r="M1218" s="7" t="str">
        <f>IFERROR(ROUND(AVERAGEIF('Week 4 - Making'!$B:$B,'Product List'!$A1218,'Week 4 - Making'!$P:$P),0),"")</f>
        <v/>
      </c>
      <c r="N1218" s="7" t="str">
        <f>IFERROR(ROUND(AVERAGEIF('Week 5 - Making'!$B:$B,'Product List'!$A1218,'Week 5 - Making'!$P:$P),0),"")</f>
        <v/>
      </c>
      <c r="O1218" s="7"/>
      <c r="P1218" s="7">
        <f t="array" ref="P1218">iferror(xlookup(C1218,'Product Families'!A:A,'Product Families'!S:S),"")</f>
        <v>0</v>
      </c>
    </row>
    <row r="1219" ht="14.25" customHeight="1">
      <c r="A1219" s="138" t="s">
        <v>3104</v>
      </c>
      <c r="B1219" s="299" t="s">
        <v>3105</v>
      </c>
      <c r="C1219" s="138" t="s">
        <v>508</v>
      </c>
      <c r="D1219" s="7">
        <f t="array" ref="D1219">IFERROR(XLOOKUP($C1219,'Product Families'!$A:$A,'Product Families'!$D:$D),"")</f>
        <v>101</v>
      </c>
      <c r="E1219" s="7">
        <f t="array" ref="E1219">IFERROR(XLOOKUP($C1219,'Product Families'!$A:$A,'Product Families'!$E:$E),"")</f>
        <v>104</v>
      </c>
      <c r="F1219" s="7">
        <f t="array" ref="F1219">IFERROR(XLOOKUP($C1219,'Product Families'!$A:$A,'Product Families'!$F:$F),"")</f>
        <v>112</v>
      </c>
      <c r="G1219" s="7">
        <f t="array" ref="G1219">IFERROR(XLOOKUP($C1219,'Product Families'!$A:$A,'Product Families'!$G:$G),"")</f>
        <v>120</v>
      </c>
      <c r="J1219" s="7" t="str">
        <f>IFERROR(ROUND(AVERAGEIF('Week 1 - Making'!$B:$B,'Product List'!$A1219,'Week 1 - Making'!$P:$P),0),"")</f>
        <v/>
      </c>
      <c r="K1219" s="7" t="str">
        <f>IFERROR(ROUND(AVERAGEIF('Week 2 - Making'!$B:$B,'Product List'!$A1219,'Week 2 - Making'!$P:$P),0),"")</f>
        <v/>
      </c>
      <c r="L1219" s="263" t="str">
        <f>IFERROR(ROUND(AVERAGEIF('Week 3 - Making'!$B:$B,'Product List'!$A1219,'Week 3 - Making'!$P:$P),0),"")</f>
        <v/>
      </c>
      <c r="M1219" s="7" t="str">
        <f>IFERROR(ROUND(AVERAGEIF('Week 4 - Making'!$B:$B,'Product List'!$A1219,'Week 4 - Making'!$P:$P),0),"")</f>
        <v/>
      </c>
      <c r="N1219" s="7" t="str">
        <f>IFERROR(ROUND(AVERAGEIF('Week 5 - Making'!$B:$B,'Product List'!$A1219,'Week 5 - Making'!$P:$P),0),"")</f>
        <v/>
      </c>
      <c r="O1219" s="7"/>
      <c r="P1219" s="7">
        <f t="array" ref="P1219">iferror(xlookup(C1219,'Product Families'!A:A,'Product Families'!S:S),"")</f>
        <v>0</v>
      </c>
    </row>
    <row r="1220" ht="14.25" customHeight="1">
      <c r="A1220" s="138" t="s">
        <v>3106</v>
      </c>
      <c r="B1220" s="299" t="s">
        <v>3107</v>
      </c>
      <c r="C1220" s="138" t="s">
        <v>508</v>
      </c>
      <c r="D1220" s="7">
        <f t="array" ref="D1220">IFERROR(XLOOKUP($C1220,'Product Families'!$A:$A,'Product Families'!$D:$D),"")</f>
        <v>101</v>
      </c>
      <c r="E1220" s="7">
        <f t="array" ref="E1220">IFERROR(XLOOKUP($C1220,'Product Families'!$A:$A,'Product Families'!$E:$E),"")</f>
        <v>104</v>
      </c>
      <c r="F1220" s="7">
        <f t="array" ref="F1220">IFERROR(XLOOKUP($C1220,'Product Families'!$A:$A,'Product Families'!$F:$F),"")</f>
        <v>112</v>
      </c>
      <c r="G1220" s="7">
        <f t="array" ref="G1220">IFERROR(XLOOKUP($C1220,'Product Families'!$A:$A,'Product Families'!$G:$G),"")</f>
        <v>120</v>
      </c>
      <c r="J1220" s="7" t="str">
        <f>IFERROR(ROUND(AVERAGEIF('Week 1 - Making'!$B:$B,'Product List'!$A1220,'Week 1 - Making'!$P:$P),0),"")</f>
        <v/>
      </c>
      <c r="K1220" s="7" t="str">
        <f>IFERROR(ROUND(AVERAGEIF('Week 2 - Making'!$B:$B,'Product List'!$A1220,'Week 2 - Making'!$P:$P),0),"")</f>
        <v/>
      </c>
      <c r="L1220" s="263" t="str">
        <f>IFERROR(ROUND(AVERAGEIF('Week 3 - Making'!$B:$B,'Product List'!$A1220,'Week 3 - Making'!$P:$P),0),"")</f>
        <v/>
      </c>
      <c r="M1220" s="7" t="str">
        <f>IFERROR(ROUND(AVERAGEIF('Week 4 - Making'!$B:$B,'Product List'!$A1220,'Week 4 - Making'!$P:$P),0),"")</f>
        <v/>
      </c>
      <c r="N1220" s="7" t="str">
        <f>IFERROR(ROUND(AVERAGEIF('Week 5 - Making'!$B:$B,'Product List'!$A1220,'Week 5 - Making'!$P:$P),0),"")</f>
        <v/>
      </c>
      <c r="O1220" s="7"/>
      <c r="P1220" s="7">
        <f t="array" ref="P1220">iferror(xlookup(C1220,'Product Families'!A:A,'Product Families'!S:S),"")</f>
        <v>0</v>
      </c>
    </row>
    <row r="1221" ht="14.25" customHeight="1">
      <c r="A1221" s="138" t="s">
        <v>3108</v>
      </c>
      <c r="B1221" s="299" t="s">
        <v>3109</v>
      </c>
      <c r="C1221" s="138" t="s">
        <v>508</v>
      </c>
      <c r="D1221" s="7">
        <f t="array" ref="D1221">IFERROR(XLOOKUP($C1221,'Product Families'!$A:$A,'Product Families'!$D:$D),"")</f>
        <v>101</v>
      </c>
      <c r="E1221" s="7">
        <f t="array" ref="E1221">IFERROR(XLOOKUP($C1221,'Product Families'!$A:$A,'Product Families'!$E:$E),"")</f>
        <v>104</v>
      </c>
      <c r="F1221" s="7">
        <f t="array" ref="F1221">IFERROR(XLOOKUP($C1221,'Product Families'!$A:$A,'Product Families'!$F:$F),"")</f>
        <v>112</v>
      </c>
      <c r="G1221" s="7">
        <f t="array" ref="G1221">IFERROR(XLOOKUP($C1221,'Product Families'!$A:$A,'Product Families'!$G:$G),"")</f>
        <v>120</v>
      </c>
      <c r="J1221" s="7" t="str">
        <f>IFERROR(ROUND(AVERAGEIF('Week 1 - Making'!$B:$B,'Product List'!$A1221,'Week 1 - Making'!$P:$P),0),"")</f>
        <v/>
      </c>
      <c r="K1221" s="7" t="str">
        <f>IFERROR(ROUND(AVERAGEIF('Week 2 - Making'!$B:$B,'Product List'!$A1221,'Week 2 - Making'!$P:$P),0),"")</f>
        <v/>
      </c>
      <c r="L1221" s="263" t="str">
        <f>IFERROR(ROUND(AVERAGEIF('Week 3 - Making'!$B:$B,'Product List'!$A1221,'Week 3 - Making'!$P:$P),0),"")</f>
        <v/>
      </c>
      <c r="M1221" s="7" t="str">
        <f>IFERROR(ROUND(AVERAGEIF('Week 4 - Making'!$B:$B,'Product List'!$A1221,'Week 4 - Making'!$P:$P),0),"")</f>
        <v/>
      </c>
      <c r="N1221" s="7" t="str">
        <f>IFERROR(ROUND(AVERAGEIF('Week 5 - Making'!$B:$B,'Product List'!$A1221,'Week 5 - Making'!$P:$P),0),"")</f>
        <v/>
      </c>
      <c r="O1221" s="7"/>
      <c r="P1221" s="7">
        <f t="array" ref="P1221">iferror(xlookup(C1221,'Product Families'!A:A,'Product Families'!S:S),"")</f>
        <v>0</v>
      </c>
    </row>
    <row r="1222" ht="14.25" customHeight="1">
      <c r="A1222" s="138" t="s">
        <v>3110</v>
      </c>
      <c r="B1222" s="299" t="s">
        <v>3111</v>
      </c>
      <c r="C1222" s="138" t="s">
        <v>508</v>
      </c>
      <c r="D1222" s="7">
        <f t="array" ref="D1222">IFERROR(XLOOKUP($C1222,'Product Families'!$A:$A,'Product Families'!$D:$D),"")</f>
        <v>101</v>
      </c>
      <c r="E1222" s="7">
        <f t="array" ref="E1222">IFERROR(XLOOKUP($C1222,'Product Families'!$A:$A,'Product Families'!$E:$E),"")</f>
        <v>104</v>
      </c>
      <c r="F1222" s="7">
        <f t="array" ref="F1222">IFERROR(XLOOKUP($C1222,'Product Families'!$A:$A,'Product Families'!$F:$F),"")</f>
        <v>112</v>
      </c>
      <c r="G1222" s="7">
        <f t="array" ref="G1222">IFERROR(XLOOKUP($C1222,'Product Families'!$A:$A,'Product Families'!$G:$G),"")</f>
        <v>120</v>
      </c>
      <c r="J1222" s="7" t="str">
        <f>IFERROR(ROUND(AVERAGEIF('Week 1 - Making'!$B:$B,'Product List'!$A1222,'Week 1 - Making'!$P:$P),0),"")</f>
        <v/>
      </c>
      <c r="K1222" s="7" t="str">
        <f>IFERROR(ROUND(AVERAGEIF('Week 2 - Making'!$B:$B,'Product List'!$A1222,'Week 2 - Making'!$P:$P),0),"")</f>
        <v/>
      </c>
      <c r="L1222" s="263" t="str">
        <f>IFERROR(ROUND(AVERAGEIF('Week 3 - Making'!$B:$B,'Product List'!$A1222,'Week 3 - Making'!$P:$P),0),"")</f>
        <v/>
      </c>
      <c r="M1222" s="7" t="str">
        <f>IFERROR(ROUND(AVERAGEIF('Week 4 - Making'!$B:$B,'Product List'!$A1222,'Week 4 - Making'!$P:$P),0),"")</f>
        <v/>
      </c>
      <c r="N1222" s="7" t="str">
        <f>IFERROR(ROUND(AVERAGEIF('Week 5 - Making'!$B:$B,'Product List'!$A1222,'Week 5 - Making'!$P:$P),0),"")</f>
        <v/>
      </c>
      <c r="O1222" s="7"/>
      <c r="P1222" s="7">
        <f t="array" ref="P1222">iferror(xlookup(C1222,'Product Families'!A:A,'Product Families'!S:S),"")</f>
        <v>0</v>
      </c>
    </row>
    <row r="1223" ht="14.25" customHeight="1">
      <c r="A1223" s="138" t="s">
        <v>3112</v>
      </c>
      <c r="B1223" s="299" t="s">
        <v>3113</v>
      </c>
      <c r="C1223" s="138" t="s">
        <v>508</v>
      </c>
      <c r="D1223" s="7">
        <f t="array" ref="D1223">IFERROR(XLOOKUP($C1223,'Product Families'!$A:$A,'Product Families'!$D:$D),"")</f>
        <v>101</v>
      </c>
      <c r="E1223" s="7">
        <f t="array" ref="E1223">IFERROR(XLOOKUP($C1223,'Product Families'!$A:$A,'Product Families'!$E:$E),"")</f>
        <v>104</v>
      </c>
      <c r="F1223" s="7">
        <f t="array" ref="F1223">IFERROR(XLOOKUP($C1223,'Product Families'!$A:$A,'Product Families'!$F:$F),"")</f>
        <v>112</v>
      </c>
      <c r="G1223" s="7">
        <f t="array" ref="G1223">IFERROR(XLOOKUP($C1223,'Product Families'!$A:$A,'Product Families'!$G:$G),"")</f>
        <v>120</v>
      </c>
      <c r="J1223" s="7" t="str">
        <f>IFERROR(ROUND(AVERAGEIF('Week 1 - Making'!$B:$B,'Product List'!$A1223,'Week 1 - Making'!$P:$P),0),"")</f>
        <v/>
      </c>
      <c r="K1223" s="7" t="str">
        <f>IFERROR(ROUND(AVERAGEIF('Week 2 - Making'!$B:$B,'Product List'!$A1223,'Week 2 - Making'!$P:$P),0),"")</f>
        <v/>
      </c>
      <c r="L1223" s="263" t="str">
        <f>IFERROR(ROUND(AVERAGEIF('Week 3 - Making'!$B:$B,'Product List'!$A1223,'Week 3 - Making'!$P:$P),0),"")</f>
        <v/>
      </c>
      <c r="M1223" s="7" t="str">
        <f>IFERROR(ROUND(AVERAGEIF('Week 4 - Making'!$B:$B,'Product List'!$A1223,'Week 4 - Making'!$P:$P),0),"")</f>
        <v/>
      </c>
      <c r="N1223" s="7" t="str">
        <f>IFERROR(ROUND(AVERAGEIF('Week 5 - Making'!$B:$B,'Product List'!$A1223,'Week 5 - Making'!$P:$P),0),"")</f>
        <v/>
      </c>
      <c r="O1223" s="7"/>
      <c r="P1223" s="7">
        <f t="array" ref="P1223">iferror(xlookup(C1223,'Product Families'!A:A,'Product Families'!S:S),"")</f>
        <v>0</v>
      </c>
    </row>
    <row r="1224" ht="14.25" customHeight="1">
      <c r="A1224" s="138" t="s">
        <v>3114</v>
      </c>
      <c r="B1224" s="299" t="s">
        <v>3115</v>
      </c>
      <c r="C1224" s="138" t="s">
        <v>508</v>
      </c>
      <c r="D1224" s="7">
        <f t="array" ref="D1224">IFERROR(XLOOKUP($C1224,'Product Families'!$A:$A,'Product Families'!$D:$D),"")</f>
        <v>101</v>
      </c>
      <c r="E1224" s="7">
        <f t="array" ref="E1224">IFERROR(XLOOKUP($C1224,'Product Families'!$A:$A,'Product Families'!$E:$E),"")</f>
        <v>104</v>
      </c>
      <c r="F1224" s="7">
        <f t="array" ref="F1224">IFERROR(XLOOKUP($C1224,'Product Families'!$A:$A,'Product Families'!$F:$F),"")</f>
        <v>112</v>
      </c>
      <c r="G1224" s="7">
        <f t="array" ref="G1224">IFERROR(XLOOKUP($C1224,'Product Families'!$A:$A,'Product Families'!$G:$G),"")</f>
        <v>120</v>
      </c>
      <c r="J1224" s="7" t="str">
        <f>IFERROR(ROUND(AVERAGEIF('Week 1 - Making'!$B:$B,'Product List'!$A1224,'Week 1 - Making'!$P:$P),0),"")</f>
        <v/>
      </c>
      <c r="K1224" s="7" t="str">
        <f>IFERROR(ROUND(AVERAGEIF('Week 2 - Making'!$B:$B,'Product List'!$A1224,'Week 2 - Making'!$P:$P),0),"")</f>
        <v/>
      </c>
      <c r="L1224" s="263" t="str">
        <f>IFERROR(ROUND(AVERAGEIF('Week 3 - Making'!$B:$B,'Product List'!$A1224,'Week 3 - Making'!$P:$P),0),"")</f>
        <v/>
      </c>
      <c r="M1224" s="7" t="str">
        <f>IFERROR(ROUND(AVERAGEIF('Week 4 - Making'!$B:$B,'Product List'!$A1224,'Week 4 - Making'!$P:$P),0),"")</f>
        <v/>
      </c>
      <c r="N1224" s="7" t="str">
        <f>IFERROR(ROUND(AVERAGEIF('Week 5 - Making'!$B:$B,'Product List'!$A1224,'Week 5 - Making'!$P:$P),0),"")</f>
        <v/>
      </c>
      <c r="O1224" s="7"/>
      <c r="P1224" s="7">
        <f t="array" ref="P1224">iferror(xlookup(C1224,'Product Families'!A:A,'Product Families'!S:S),"")</f>
        <v>0</v>
      </c>
    </row>
    <row r="1225" ht="14.25" customHeight="1">
      <c r="A1225" s="138" t="s">
        <v>3116</v>
      </c>
      <c r="B1225" s="299" t="s">
        <v>3117</v>
      </c>
      <c r="C1225" s="138" t="s">
        <v>508</v>
      </c>
      <c r="D1225" s="7">
        <f t="array" ref="D1225">IFERROR(XLOOKUP($C1225,'Product Families'!$A:$A,'Product Families'!$D:$D),"")</f>
        <v>101</v>
      </c>
      <c r="E1225" s="7">
        <f t="array" ref="E1225">IFERROR(XLOOKUP($C1225,'Product Families'!$A:$A,'Product Families'!$E:$E),"")</f>
        <v>104</v>
      </c>
      <c r="F1225" s="7">
        <f t="array" ref="F1225">IFERROR(XLOOKUP($C1225,'Product Families'!$A:$A,'Product Families'!$F:$F),"")</f>
        <v>112</v>
      </c>
      <c r="G1225" s="7">
        <f t="array" ref="G1225">IFERROR(XLOOKUP($C1225,'Product Families'!$A:$A,'Product Families'!$G:$G),"")</f>
        <v>120</v>
      </c>
      <c r="J1225" s="7" t="str">
        <f>IFERROR(ROUND(AVERAGEIF('Week 1 - Making'!$B:$B,'Product List'!$A1225,'Week 1 - Making'!$P:$P),0),"")</f>
        <v/>
      </c>
      <c r="K1225" s="7" t="str">
        <f>IFERROR(ROUND(AVERAGEIF('Week 2 - Making'!$B:$B,'Product List'!$A1225,'Week 2 - Making'!$P:$P),0),"")</f>
        <v/>
      </c>
      <c r="L1225" s="263" t="str">
        <f>IFERROR(ROUND(AVERAGEIF('Week 3 - Making'!$B:$B,'Product List'!$A1225,'Week 3 - Making'!$P:$P),0),"")</f>
        <v/>
      </c>
      <c r="M1225" s="7" t="str">
        <f>IFERROR(ROUND(AVERAGEIF('Week 4 - Making'!$B:$B,'Product List'!$A1225,'Week 4 - Making'!$P:$P),0),"")</f>
        <v/>
      </c>
      <c r="N1225" s="7" t="str">
        <f>IFERROR(ROUND(AVERAGEIF('Week 5 - Making'!$B:$B,'Product List'!$A1225,'Week 5 - Making'!$P:$P),0),"")</f>
        <v/>
      </c>
      <c r="O1225" s="7"/>
      <c r="P1225" s="7">
        <f t="array" ref="P1225">iferror(xlookup(C1225,'Product Families'!A:A,'Product Families'!S:S),"")</f>
        <v>0</v>
      </c>
    </row>
    <row r="1226" ht="14.25" customHeight="1">
      <c r="A1226" s="138" t="s">
        <v>3118</v>
      </c>
      <c r="B1226" s="299" t="s">
        <v>3119</v>
      </c>
      <c r="C1226" s="138" t="s">
        <v>508</v>
      </c>
      <c r="D1226" s="7">
        <f t="array" ref="D1226">IFERROR(XLOOKUP($C1226,'Product Families'!$A:$A,'Product Families'!$D:$D),"")</f>
        <v>101</v>
      </c>
      <c r="E1226" s="7">
        <f t="array" ref="E1226">IFERROR(XLOOKUP($C1226,'Product Families'!$A:$A,'Product Families'!$E:$E),"")</f>
        <v>104</v>
      </c>
      <c r="F1226" s="7">
        <f t="array" ref="F1226">IFERROR(XLOOKUP($C1226,'Product Families'!$A:$A,'Product Families'!$F:$F),"")</f>
        <v>112</v>
      </c>
      <c r="G1226" s="7">
        <f t="array" ref="G1226">IFERROR(XLOOKUP($C1226,'Product Families'!$A:$A,'Product Families'!$G:$G),"")</f>
        <v>120</v>
      </c>
      <c r="J1226" s="7" t="str">
        <f>IFERROR(ROUND(AVERAGEIF('Week 1 - Making'!$B:$B,'Product List'!$A1226,'Week 1 - Making'!$P:$P),0),"")</f>
        <v/>
      </c>
      <c r="K1226" s="7" t="str">
        <f>IFERROR(ROUND(AVERAGEIF('Week 2 - Making'!$B:$B,'Product List'!$A1226,'Week 2 - Making'!$P:$P),0),"")</f>
        <v/>
      </c>
      <c r="L1226" s="263" t="str">
        <f>IFERROR(ROUND(AVERAGEIF('Week 3 - Making'!$B:$B,'Product List'!$A1226,'Week 3 - Making'!$P:$P),0),"")</f>
        <v/>
      </c>
      <c r="M1226" s="7" t="str">
        <f>IFERROR(ROUND(AVERAGEIF('Week 4 - Making'!$B:$B,'Product List'!$A1226,'Week 4 - Making'!$P:$P),0),"")</f>
        <v/>
      </c>
      <c r="N1226" s="7" t="str">
        <f>IFERROR(ROUND(AVERAGEIF('Week 5 - Making'!$B:$B,'Product List'!$A1226,'Week 5 - Making'!$P:$P),0),"")</f>
        <v/>
      </c>
      <c r="O1226" s="7"/>
      <c r="P1226" s="7">
        <f t="array" ref="P1226">iferror(xlookup(C1226,'Product Families'!A:A,'Product Families'!S:S),"")</f>
        <v>0</v>
      </c>
    </row>
    <row r="1227" ht="14.25" customHeight="1">
      <c r="A1227" s="138" t="s">
        <v>3120</v>
      </c>
      <c r="B1227" s="299" t="s">
        <v>3121</v>
      </c>
      <c r="C1227" s="138" t="s">
        <v>508</v>
      </c>
      <c r="D1227" s="7">
        <f t="array" ref="D1227">IFERROR(XLOOKUP($C1227,'Product Families'!$A:$A,'Product Families'!$D:$D),"")</f>
        <v>101</v>
      </c>
      <c r="E1227" s="7">
        <f t="array" ref="E1227">IFERROR(XLOOKUP($C1227,'Product Families'!$A:$A,'Product Families'!$E:$E),"")</f>
        <v>104</v>
      </c>
      <c r="F1227" s="7">
        <f t="array" ref="F1227">IFERROR(XLOOKUP($C1227,'Product Families'!$A:$A,'Product Families'!$F:$F),"")</f>
        <v>112</v>
      </c>
      <c r="G1227" s="7">
        <f t="array" ref="G1227">IFERROR(XLOOKUP($C1227,'Product Families'!$A:$A,'Product Families'!$G:$G),"")</f>
        <v>120</v>
      </c>
      <c r="J1227" s="7" t="str">
        <f>IFERROR(ROUND(AVERAGEIF('Week 1 - Making'!$B:$B,'Product List'!$A1227,'Week 1 - Making'!$P:$P),0),"")</f>
        <v/>
      </c>
      <c r="K1227" s="7" t="str">
        <f>IFERROR(ROUND(AVERAGEIF('Week 2 - Making'!$B:$B,'Product List'!$A1227,'Week 2 - Making'!$P:$P),0),"")</f>
        <v/>
      </c>
      <c r="L1227" s="263" t="str">
        <f>IFERROR(ROUND(AVERAGEIF('Week 3 - Making'!$B:$B,'Product List'!$A1227,'Week 3 - Making'!$P:$P),0),"")</f>
        <v/>
      </c>
      <c r="M1227" s="7" t="str">
        <f>IFERROR(ROUND(AVERAGEIF('Week 4 - Making'!$B:$B,'Product List'!$A1227,'Week 4 - Making'!$P:$P),0),"")</f>
        <v/>
      </c>
      <c r="N1227" s="7" t="str">
        <f>IFERROR(ROUND(AVERAGEIF('Week 5 - Making'!$B:$B,'Product List'!$A1227,'Week 5 - Making'!$P:$P),0),"")</f>
        <v/>
      </c>
      <c r="O1227" s="7"/>
      <c r="P1227" s="7">
        <f t="array" ref="P1227">iferror(xlookup(C1227,'Product Families'!A:A,'Product Families'!S:S),"")</f>
        <v>0</v>
      </c>
    </row>
    <row r="1228" ht="14.25" customHeight="1">
      <c r="A1228" s="138" t="s">
        <v>3122</v>
      </c>
      <c r="B1228" s="270"/>
      <c r="C1228" s="138" t="s">
        <v>509</v>
      </c>
      <c r="D1228" s="7">
        <f t="array" ref="D1228">IFERROR(XLOOKUP($C1228,'Product Families'!$A:$A,'Product Families'!$D:$D),"")</f>
        <v>203</v>
      </c>
      <c r="E1228" s="7">
        <f t="array" ref="E1228">IFERROR(XLOOKUP($C1228,'Product Families'!$A:$A,'Product Families'!$E:$E),"")</f>
        <v>208</v>
      </c>
      <c r="F1228" s="7">
        <f t="array" ref="F1228">IFERROR(XLOOKUP($C1228,'Product Families'!$A:$A,'Product Families'!$F:$F),"")</f>
        <v>224</v>
      </c>
      <c r="G1228" s="7">
        <f t="array" ref="G1228">IFERROR(XLOOKUP($C1228,'Product Families'!$A:$A,'Product Families'!$G:$G),"")</f>
        <v>240</v>
      </c>
      <c r="J1228" s="7" t="str">
        <f>IFERROR(ROUND(AVERAGEIF('Week 1 - Making'!$B:$B,'Product List'!$A1228,'Week 1 - Making'!$P:$P),0),"")</f>
        <v/>
      </c>
      <c r="K1228" s="7" t="str">
        <f>IFERROR(ROUND(AVERAGEIF('Week 2 - Making'!$B:$B,'Product List'!$A1228,'Week 2 - Making'!$P:$P),0),"")</f>
        <v/>
      </c>
      <c r="L1228" s="263" t="str">
        <f>IFERROR(ROUND(AVERAGEIF('Week 3 - Making'!$B:$B,'Product List'!$A1228,'Week 3 - Making'!$P:$P),0),"")</f>
        <v/>
      </c>
      <c r="M1228" s="7" t="str">
        <f>IFERROR(ROUND(AVERAGEIF('Week 4 - Making'!$B:$B,'Product List'!$A1228,'Week 4 - Making'!$P:$P),0),"")</f>
        <v/>
      </c>
      <c r="N1228" s="7" t="str">
        <f>IFERROR(ROUND(AVERAGEIF('Week 5 - Making'!$B:$B,'Product List'!$A1228,'Week 5 - Making'!$P:$P),0),"")</f>
        <v/>
      </c>
      <c r="O1228" s="7"/>
      <c r="P1228" s="7">
        <f t="array" ref="P1228">iferror(xlookup(C1228,'Product Families'!A:A,'Product Families'!S:S),"")</f>
        <v>0</v>
      </c>
    </row>
    <row r="1229" ht="14.25" customHeight="1">
      <c r="A1229" s="138" t="s">
        <v>3123</v>
      </c>
      <c r="B1229" s="270"/>
      <c r="C1229" s="138" t="s">
        <v>509</v>
      </c>
      <c r="D1229" s="7">
        <f t="array" ref="D1229">IFERROR(XLOOKUP($C1229,'Product Families'!$A:$A,'Product Families'!$D:$D),"")</f>
        <v>203</v>
      </c>
      <c r="E1229" s="7">
        <f t="array" ref="E1229">IFERROR(XLOOKUP($C1229,'Product Families'!$A:$A,'Product Families'!$E:$E),"")</f>
        <v>208</v>
      </c>
      <c r="F1229" s="7">
        <f t="array" ref="F1229">IFERROR(XLOOKUP($C1229,'Product Families'!$A:$A,'Product Families'!$F:$F),"")</f>
        <v>224</v>
      </c>
      <c r="G1229" s="7">
        <f t="array" ref="G1229">IFERROR(XLOOKUP($C1229,'Product Families'!$A:$A,'Product Families'!$G:$G),"")</f>
        <v>240</v>
      </c>
      <c r="J1229" s="7" t="str">
        <f>IFERROR(ROUND(AVERAGEIF('Week 1 - Making'!$B:$B,'Product List'!$A1229,'Week 1 - Making'!$P:$P),0),"")</f>
        <v/>
      </c>
      <c r="K1229" s="7" t="str">
        <f>IFERROR(ROUND(AVERAGEIF('Week 2 - Making'!$B:$B,'Product List'!$A1229,'Week 2 - Making'!$P:$P),0),"")</f>
        <v/>
      </c>
      <c r="L1229" s="263" t="str">
        <f>IFERROR(ROUND(AVERAGEIF('Week 3 - Making'!$B:$B,'Product List'!$A1229,'Week 3 - Making'!$P:$P),0),"")</f>
        <v/>
      </c>
      <c r="M1229" s="7" t="str">
        <f>IFERROR(ROUND(AVERAGEIF('Week 4 - Making'!$B:$B,'Product List'!$A1229,'Week 4 - Making'!$P:$P),0),"")</f>
        <v/>
      </c>
      <c r="N1229" s="7" t="str">
        <f>IFERROR(ROUND(AVERAGEIF('Week 5 - Making'!$B:$B,'Product List'!$A1229,'Week 5 - Making'!$P:$P),0),"")</f>
        <v/>
      </c>
      <c r="O1229" s="7"/>
      <c r="P1229" s="7">
        <f t="array" ref="P1229">iferror(xlookup(C1229,'Product Families'!A:A,'Product Families'!S:S),"")</f>
        <v>0</v>
      </c>
    </row>
    <row r="1230" ht="14.25" customHeight="1">
      <c r="A1230" s="138" t="s">
        <v>3124</v>
      </c>
      <c r="B1230" s="270"/>
      <c r="C1230" s="138" t="s">
        <v>509</v>
      </c>
      <c r="D1230" s="7">
        <f t="array" ref="D1230">IFERROR(XLOOKUP($C1230,'Product Families'!$A:$A,'Product Families'!$D:$D),"")</f>
        <v>203</v>
      </c>
      <c r="E1230" s="7">
        <f t="array" ref="E1230">IFERROR(XLOOKUP($C1230,'Product Families'!$A:$A,'Product Families'!$E:$E),"")</f>
        <v>208</v>
      </c>
      <c r="F1230" s="7">
        <f t="array" ref="F1230">IFERROR(XLOOKUP($C1230,'Product Families'!$A:$A,'Product Families'!$F:$F),"")</f>
        <v>224</v>
      </c>
      <c r="G1230" s="7">
        <f t="array" ref="G1230">IFERROR(XLOOKUP($C1230,'Product Families'!$A:$A,'Product Families'!$G:$G),"")</f>
        <v>240</v>
      </c>
      <c r="J1230" s="7" t="str">
        <f>IFERROR(ROUND(AVERAGEIF('Week 1 - Making'!$B:$B,'Product List'!$A1230,'Week 1 - Making'!$P:$P),0),"")</f>
        <v/>
      </c>
      <c r="K1230" s="7" t="str">
        <f>IFERROR(ROUND(AVERAGEIF('Week 2 - Making'!$B:$B,'Product List'!$A1230,'Week 2 - Making'!$P:$P),0),"")</f>
        <v/>
      </c>
      <c r="L1230" s="263" t="str">
        <f>IFERROR(ROUND(AVERAGEIF('Week 3 - Making'!$B:$B,'Product List'!$A1230,'Week 3 - Making'!$P:$P),0),"")</f>
        <v/>
      </c>
      <c r="M1230" s="7" t="str">
        <f>IFERROR(ROUND(AVERAGEIF('Week 4 - Making'!$B:$B,'Product List'!$A1230,'Week 4 - Making'!$P:$P),0),"")</f>
        <v/>
      </c>
      <c r="N1230" s="7" t="str">
        <f>IFERROR(ROUND(AVERAGEIF('Week 5 - Making'!$B:$B,'Product List'!$A1230,'Week 5 - Making'!$P:$P),0),"")</f>
        <v/>
      </c>
      <c r="O1230" s="7"/>
      <c r="P1230" s="7">
        <f t="array" ref="P1230">iferror(xlookup(C1230,'Product Families'!A:A,'Product Families'!S:S),"")</f>
        <v>0</v>
      </c>
    </row>
    <row r="1231" ht="14.25" customHeight="1">
      <c r="A1231" s="138" t="s">
        <v>3125</v>
      </c>
      <c r="B1231" s="270"/>
      <c r="C1231" s="138" t="s">
        <v>509</v>
      </c>
      <c r="D1231" s="7">
        <f t="array" ref="D1231">IFERROR(XLOOKUP($C1231,'Product Families'!$A:$A,'Product Families'!$D:$D),"")</f>
        <v>203</v>
      </c>
      <c r="E1231" s="7">
        <f t="array" ref="E1231">IFERROR(XLOOKUP($C1231,'Product Families'!$A:$A,'Product Families'!$E:$E),"")</f>
        <v>208</v>
      </c>
      <c r="F1231" s="7">
        <f t="array" ref="F1231">IFERROR(XLOOKUP($C1231,'Product Families'!$A:$A,'Product Families'!$F:$F),"")</f>
        <v>224</v>
      </c>
      <c r="G1231" s="7">
        <f t="array" ref="G1231">IFERROR(XLOOKUP($C1231,'Product Families'!$A:$A,'Product Families'!$G:$G),"")</f>
        <v>240</v>
      </c>
      <c r="J1231" s="7" t="str">
        <f>IFERROR(ROUND(AVERAGEIF('Week 1 - Making'!$B:$B,'Product List'!$A1231,'Week 1 - Making'!$P:$P),0),"")</f>
        <v/>
      </c>
      <c r="K1231" s="7" t="str">
        <f>IFERROR(ROUND(AVERAGEIF('Week 2 - Making'!$B:$B,'Product List'!$A1231,'Week 2 - Making'!$P:$P),0),"")</f>
        <v/>
      </c>
      <c r="L1231" s="263" t="str">
        <f>IFERROR(ROUND(AVERAGEIF('Week 3 - Making'!$B:$B,'Product List'!$A1231,'Week 3 - Making'!$P:$P),0),"")</f>
        <v/>
      </c>
      <c r="M1231" s="7" t="str">
        <f>IFERROR(ROUND(AVERAGEIF('Week 4 - Making'!$B:$B,'Product List'!$A1231,'Week 4 - Making'!$P:$P),0),"")</f>
        <v/>
      </c>
      <c r="N1231" s="7" t="str">
        <f>IFERROR(ROUND(AVERAGEIF('Week 5 - Making'!$B:$B,'Product List'!$A1231,'Week 5 - Making'!$P:$P),0),"")</f>
        <v/>
      </c>
      <c r="O1231" s="7"/>
      <c r="P1231" s="7">
        <f t="array" ref="P1231">iferror(xlookup(C1231,'Product Families'!A:A,'Product Families'!S:S),"")</f>
        <v>0</v>
      </c>
    </row>
    <row r="1232" ht="14.25" customHeight="1">
      <c r="A1232" s="138" t="s">
        <v>3126</v>
      </c>
      <c r="B1232" s="270"/>
      <c r="C1232" s="138" t="s">
        <v>509</v>
      </c>
      <c r="D1232" s="7">
        <f t="array" ref="D1232">IFERROR(XLOOKUP($C1232,'Product Families'!$A:$A,'Product Families'!$D:$D),"")</f>
        <v>203</v>
      </c>
      <c r="E1232" s="7">
        <f t="array" ref="E1232">IFERROR(XLOOKUP($C1232,'Product Families'!$A:$A,'Product Families'!$E:$E),"")</f>
        <v>208</v>
      </c>
      <c r="F1232" s="7">
        <f t="array" ref="F1232">IFERROR(XLOOKUP($C1232,'Product Families'!$A:$A,'Product Families'!$F:$F),"")</f>
        <v>224</v>
      </c>
      <c r="G1232" s="7">
        <f t="array" ref="G1232">IFERROR(XLOOKUP($C1232,'Product Families'!$A:$A,'Product Families'!$G:$G),"")</f>
        <v>240</v>
      </c>
      <c r="J1232" s="7" t="str">
        <f>IFERROR(ROUND(AVERAGEIF('Week 1 - Making'!$B:$B,'Product List'!$A1232,'Week 1 - Making'!$P:$P),0),"")</f>
        <v/>
      </c>
      <c r="K1232" s="7" t="str">
        <f>IFERROR(ROUND(AVERAGEIF('Week 2 - Making'!$B:$B,'Product List'!$A1232,'Week 2 - Making'!$P:$P),0),"")</f>
        <v/>
      </c>
      <c r="L1232" s="263" t="str">
        <f>IFERROR(ROUND(AVERAGEIF('Week 3 - Making'!$B:$B,'Product List'!$A1232,'Week 3 - Making'!$P:$P),0),"")</f>
        <v/>
      </c>
      <c r="M1232" s="7" t="str">
        <f>IFERROR(ROUND(AVERAGEIF('Week 4 - Making'!$B:$B,'Product List'!$A1232,'Week 4 - Making'!$P:$P),0),"")</f>
        <v/>
      </c>
      <c r="N1232" s="7" t="str">
        <f>IFERROR(ROUND(AVERAGEIF('Week 5 - Making'!$B:$B,'Product List'!$A1232,'Week 5 - Making'!$P:$P),0),"")</f>
        <v/>
      </c>
      <c r="O1232" s="7"/>
      <c r="P1232" s="7">
        <f t="array" ref="P1232">iferror(xlookup(C1232,'Product Families'!A:A,'Product Families'!S:S),"")</f>
        <v>0</v>
      </c>
    </row>
    <row r="1233" ht="14.25" customHeight="1">
      <c r="A1233" s="138" t="s">
        <v>3127</v>
      </c>
      <c r="B1233" s="270"/>
      <c r="C1233" s="138" t="s">
        <v>509</v>
      </c>
      <c r="D1233" s="7">
        <f t="array" ref="D1233">IFERROR(XLOOKUP($C1233,'Product Families'!$A:$A,'Product Families'!$D:$D),"")</f>
        <v>203</v>
      </c>
      <c r="E1233" s="7">
        <f t="array" ref="E1233">IFERROR(XLOOKUP($C1233,'Product Families'!$A:$A,'Product Families'!$E:$E),"")</f>
        <v>208</v>
      </c>
      <c r="F1233" s="7">
        <f t="array" ref="F1233">IFERROR(XLOOKUP($C1233,'Product Families'!$A:$A,'Product Families'!$F:$F),"")</f>
        <v>224</v>
      </c>
      <c r="G1233" s="7">
        <f t="array" ref="G1233">IFERROR(XLOOKUP($C1233,'Product Families'!$A:$A,'Product Families'!$G:$G),"")</f>
        <v>240</v>
      </c>
      <c r="J1233" s="7" t="str">
        <f>IFERROR(ROUND(AVERAGEIF('Week 1 - Making'!$B:$B,'Product List'!$A1233,'Week 1 - Making'!$P:$P),0),"")</f>
        <v/>
      </c>
      <c r="K1233" s="7" t="str">
        <f>IFERROR(ROUND(AVERAGEIF('Week 2 - Making'!$B:$B,'Product List'!$A1233,'Week 2 - Making'!$P:$P),0),"")</f>
        <v/>
      </c>
      <c r="L1233" s="263" t="str">
        <f>IFERROR(ROUND(AVERAGEIF('Week 3 - Making'!$B:$B,'Product List'!$A1233,'Week 3 - Making'!$P:$P),0),"")</f>
        <v/>
      </c>
      <c r="M1233" s="7" t="str">
        <f>IFERROR(ROUND(AVERAGEIF('Week 4 - Making'!$B:$B,'Product List'!$A1233,'Week 4 - Making'!$P:$P),0),"")</f>
        <v/>
      </c>
      <c r="N1233" s="7" t="str">
        <f>IFERROR(ROUND(AVERAGEIF('Week 5 - Making'!$B:$B,'Product List'!$A1233,'Week 5 - Making'!$P:$P),0),"")</f>
        <v/>
      </c>
      <c r="O1233" s="7"/>
      <c r="P1233" s="7">
        <f t="array" ref="P1233">iferror(xlookup(C1233,'Product Families'!A:A,'Product Families'!S:S),"")</f>
        <v>0</v>
      </c>
    </row>
    <row r="1234" ht="14.25" customHeight="1">
      <c r="A1234" s="138" t="s">
        <v>3128</v>
      </c>
      <c r="B1234" s="270"/>
      <c r="C1234" s="138" t="s">
        <v>509</v>
      </c>
      <c r="D1234" s="7">
        <f t="array" ref="D1234">IFERROR(XLOOKUP($C1234,'Product Families'!$A:$A,'Product Families'!$D:$D),"")</f>
        <v>203</v>
      </c>
      <c r="E1234" s="7">
        <f t="array" ref="E1234">IFERROR(XLOOKUP($C1234,'Product Families'!$A:$A,'Product Families'!$E:$E),"")</f>
        <v>208</v>
      </c>
      <c r="F1234" s="7">
        <f t="array" ref="F1234">IFERROR(XLOOKUP($C1234,'Product Families'!$A:$A,'Product Families'!$F:$F),"")</f>
        <v>224</v>
      </c>
      <c r="G1234" s="7">
        <f t="array" ref="G1234">IFERROR(XLOOKUP($C1234,'Product Families'!$A:$A,'Product Families'!$G:$G),"")</f>
        <v>240</v>
      </c>
      <c r="J1234" s="7" t="str">
        <f>IFERROR(ROUND(AVERAGEIF('Week 1 - Making'!$B:$B,'Product List'!$A1234,'Week 1 - Making'!$P:$P),0),"")</f>
        <v/>
      </c>
      <c r="K1234" s="7" t="str">
        <f>IFERROR(ROUND(AVERAGEIF('Week 2 - Making'!$B:$B,'Product List'!$A1234,'Week 2 - Making'!$P:$P),0),"")</f>
        <v/>
      </c>
      <c r="L1234" s="263" t="str">
        <f>IFERROR(ROUND(AVERAGEIF('Week 3 - Making'!$B:$B,'Product List'!$A1234,'Week 3 - Making'!$P:$P),0),"")</f>
        <v/>
      </c>
      <c r="M1234" s="7" t="str">
        <f>IFERROR(ROUND(AVERAGEIF('Week 4 - Making'!$B:$B,'Product List'!$A1234,'Week 4 - Making'!$P:$P),0),"")</f>
        <v/>
      </c>
      <c r="N1234" s="7" t="str">
        <f>IFERROR(ROUND(AVERAGEIF('Week 5 - Making'!$B:$B,'Product List'!$A1234,'Week 5 - Making'!$P:$P),0),"")</f>
        <v/>
      </c>
      <c r="O1234" s="7"/>
      <c r="P1234" s="7">
        <f t="array" ref="P1234">iferror(xlookup(C1234,'Product Families'!A:A,'Product Families'!S:S),"")</f>
        <v>0</v>
      </c>
    </row>
    <row r="1235" ht="14.25" customHeight="1">
      <c r="A1235" s="138" t="s">
        <v>3129</v>
      </c>
      <c r="B1235" s="270"/>
      <c r="C1235" s="138" t="s">
        <v>509</v>
      </c>
      <c r="D1235" s="7">
        <f t="array" ref="D1235">IFERROR(XLOOKUP($C1235,'Product Families'!$A:$A,'Product Families'!$D:$D),"")</f>
        <v>203</v>
      </c>
      <c r="E1235" s="7">
        <f t="array" ref="E1235">IFERROR(XLOOKUP($C1235,'Product Families'!$A:$A,'Product Families'!$E:$E),"")</f>
        <v>208</v>
      </c>
      <c r="F1235" s="7">
        <f t="array" ref="F1235">IFERROR(XLOOKUP($C1235,'Product Families'!$A:$A,'Product Families'!$F:$F),"")</f>
        <v>224</v>
      </c>
      <c r="G1235" s="7">
        <f t="array" ref="G1235">IFERROR(XLOOKUP($C1235,'Product Families'!$A:$A,'Product Families'!$G:$G),"")</f>
        <v>240</v>
      </c>
      <c r="J1235" s="7" t="str">
        <f>IFERROR(ROUND(AVERAGEIF('Week 1 - Making'!$B:$B,'Product List'!$A1235,'Week 1 - Making'!$P:$P),0),"")</f>
        <v/>
      </c>
      <c r="K1235" s="7" t="str">
        <f>IFERROR(ROUND(AVERAGEIF('Week 2 - Making'!$B:$B,'Product List'!$A1235,'Week 2 - Making'!$P:$P),0),"")</f>
        <v/>
      </c>
      <c r="L1235" s="263" t="str">
        <f>IFERROR(ROUND(AVERAGEIF('Week 3 - Making'!$B:$B,'Product List'!$A1235,'Week 3 - Making'!$P:$P),0),"")</f>
        <v/>
      </c>
      <c r="M1235" s="7" t="str">
        <f>IFERROR(ROUND(AVERAGEIF('Week 4 - Making'!$B:$B,'Product List'!$A1235,'Week 4 - Making'!$P:$P),0),"")</f>
        <v/>
      </c>
      <c r="N1235" s="7" t="str">
        <f>IFERROR(ROUND(AVERAGEIF('Week 5 - Making'!$B:$B,'Product List'!$A1235,'Week 5 - Making'!$P:$P),0),"")</f>
        <v/>
      </c>
      <c r="O1235" s="7"/>
      <c r="P1235" s="7">
        <f t="array" ref="P1235">iferror(xlookup(C1235,'Product Families'!A:A,'Product Families'!S:S),"")</f>
        <v>0</v>
      </c>
    </row>
    <row r="1236" ht="14.25" customHeight="1">
      <c r="A1236" s="138" t="s">
        <v>3130</v>
      </c>
      <c r="B1236" s="270"/>
      <c r="C1236" s="138" t="s">
        <v>509</v>
      </c>
      <c r="D1236" s="7">
        <f t="array" ref="D1236">IFERROR(XLOOKUP($C1236,'Product Families'!$A:$A,'Product Families'!$D:$D),"")</f>
        <v>203</v>
      </c>
      <c r="E1236" s="7">
        <f t="array" ref="E1236">IFERROR(XLOOKUP($C1236,'Product Families'!$A:$A,'Product Families'!$E:$E),"")</f>
        <v>208</v>
      </c>
      <c r="F1236" s="7">
        <f t="array" ref="F1236">IFERROR(XLOOKUP($C1236,'Product Families'!$A:$A,'Product Families'!$F:$F),"")</f>
        <v>224</v>
      </c>
      <c r="G1236" s="7">
        <f t="array" ref="G1236">IFERROR(XLOOKUP($C1236,'Product Families'!$A:$A,'Product Families'!$G:$G),"")</f>
        <v>240</v>
      </c>
      <c r="J1236" s="7" t="str">
        <f>IFERROR(ROUND(AVERAGEIF('Week 1 - Making'!$B:$B,'Product List'!$A1236,'Week 1 - Making'!$P:$P),0),"")</f>
        <v/>
      </c>
      <c r="K1236" s="7" t="str">
        <f>IFERROR(ROUND(AVERAGEIF('Week 2 - Making'!$B:$B,'Product List'!$A1236,'Week 2 - Making'!$P:$P),0),"")</f>
        <v/>
      </c>
      <c r="L1236" s="263" t="str">
        <f>IFERROR(ROUND(AVERAGEIF('Week 3 - Making'!$B:$B,'Product List'!$A1236,'Week 3 - Making'!$P:$P),0),"")</f>
        <v/>
      </c>
      <c r="M1236" s="7" t="str">
        <f>IFERROR(ROUND(AVERAGEIF('Week 4 - Making'!$B:$B,'Product List'!$A1236,'Week 4 - Making'!$P:$P),0),"")</f>
        <v/>
      </c>
      <c r="N1236" s="7" t="str">
        <f>IFERROR(ROUND(AVERAGEIF('Week 5 - Making'!$B:$B,'Product List'!$A1236,'Week 5 - Making'!$P:$P),0),"")</f>
        <v/>
      </c>
      <c r="O1236" s="7"/>
      <c r="P1236" s="7">
        <f t="array" ref="P1236">iferror(xlookup(C1236,'Product Families'!A:A,'Product Families'!S:S),"")</f>
        <v>0</v>
      </c>
    </row>
    <row r="1237" ht="14.25" customHeight="1">
      <c r="A1237" s="138" t="s">
        <v>3131</v>
      </c>
      <c r="B1237" s="270"/>
      <c r="C1237" s="138" t="s">
        <v>509</v>
      </c>
      <c r="D1237" s="7">
        <f t="array" ref="D1237">IFERROR(XLOOKUP($C1237,'Product Families'!$A:$A,'Product Families'!$D:$D),"")</f>
        <v>203</v>
      </c>
      <c r="E1237" s="7">
        <f t="array" ref="E1237">IFERROR(XLOOKUP($C1237,'Product Families'!$A:$A,'Product Families'!$E:$E),"")</f>
        <v>208</v>
      </c>
      <c r="F1237" s="7">
        <f t="array" ref="F1237">IFERROR(XLOOKUP($C1237,'Product Families'!$A:$A,'Product Families'!$F:$F),"")</f>
        <v>224</v>
      </c>
      <c r="G1237" s="7">
        <f t="array" ref="G1237">IFERROR(XLOOKUP($C1237,'Product Families'!$A:$A,'Product Families'!$G:$G),"")</f>
        <v>240</v>
      </c>
      <c r="J1237" s="7" t="str">
        <f>IFERROR(ROUND(AVERAGEIF('Week 1 - Making'!$B:$B,'Product List'!$A1237,'Week 1 - Making'!$P:$P),0),"")</f>
        <v/>
      </c>
      <c r="K1237" s="7" t="str">
        <f>IFERROR(ROUND(AVERAGEIF('Week 2 - Making'!$B:$B,'Product List'!$A1237,'Week 2 - Making'!$P:$P),0),"")</f>
        <v/>
      </c>
      <c r="L1237" s="263" t="str">
        <f>IFERROR(ROUND(AVERAGEIF('Week 3 - Making'!$B:$B,'Product List'!$A1237,'Week 3 - Making'!$P:$P),0),"")</f>
        <v/>
      </c>
      <c r="M1237" s="7" t="str">
        <f>IFERROR(ROUND(AVERAGEIF('Week 4 - Making'!$B:$B,'Product List'!$A1237,'Week 4 - Making'!$P:$P),0),"")</f>
        <v/>
      </c>
      <c r="N1237" s="7" t="str">
        <f>IFERROR(ROUND(AVERAGEIF('Week 5 - Making'!$B:$B,'Product List'!$A1237,'Week 5 - Making'!$P:$P),0),"")</f>
        <v/>
      </c>
      <c r="O1237" s="7"/>
      <c r="P1237" s="7">
        <f t="array" ref="P1237">iferror(xlookup(C1237,'Product Families'!A:A,'Product Families'!S:S),"")</f>
        <v>0</v>
      </c>
    </row>
    <row r="1238" ht="14.25" customHeight="1">
      <c r="A1238" s="138" t="s">
        <v>3132</v>
      </c>
      <c r="B1238" s="270"/>
      <c r="C1238" s="138" t="s">
        <v>509</v>
      </c>
      <c r="D1238" s="7">
        <f t="array" ref="D1238">IFERROR(XLOOKUP($C1238,'Product Families'!$A:$A,'Product Families'!$D:$D),"")</f>
        <v>203</v>
      </c>
      <c r="E1238" s="7">
        <f t="array" ref="E1238">IFERROR(XLOOKUP($C1238,'Product Families'!$A:$A,'Product Families'!$E:$E),"")</f>
        <v>208</v>
      </c>
      <c r="F1238" s="7">
        <f t="array" ref="F1238">IFERROR(XLOOKUP($C1238,'Product Families'!$A:$A,'Product Families'!$F:$F),"")</f>
        <v>224</v>
      </c>
      <c r="G1238" s="7">
        <f t="array" ref="G1238">IFERROR(XLOOKUP($C1238,'Product Families'!$A:$A,'Product Families'!$G:$G),"")</f>
        <v>240</v>
      </c>
      <c r="J1238" s="7" t="str">
        <f>IFERROR(ROUND(AVERAGEIF('Week 1 - Making'!$B:$B,'Product List'!$A1238,'Week 1 - Making'!$P:$P),0),"")</f>
        <v/>
      </c>
      <c r="K1238" s="7" t="str">
        <f>IFERROR(ROUND(AVERAGEIF('Week 2 - Making'!$B:$B,'Product List'!$A1238,'Week 2 - Making'!$P:$P),0),"")</f>
        <v/>
      </c>
      <c r="L1238" s="263" t="str">
        <f>IFERROR(ROUND(AVERAGEIF('Week 3 - Making'!$B:$B,'Product List'!$A1238,'Week 3 - Making'!$P:$P),0),"")</f>
        <v/>
      </c>
      <c r="M1238" s="7" t="str">
        <f>IFERROR(ROUND(AVERAGEIF('Week 4 - Making'!$B:$B,'Product List'!$A1238,'Week 4 - Making'!$P:$P),0),"")</f>
        <v/>
      </c>
      <c r="N1238" s="7" t="str">
        <f>IFERROR(ROUND(AVERAGEIF('Week 5 - Making'!$B:$B,'Product List'!$A1238,'Week 5 - Making'!$P:$P),0),"")</f>
        <v/>
      </c>
      <c r="O1238" s="7"/>
      <c r="P1238" s="7">
        <f t="array" ref="P1238">iferror(xlookup(C1238,'Product Families'!A:A,'Product Families'!S:S),"")</f>
        <v>0</v>
      </c>
    </row>
    <row r="1239" ht="14.25" customHeight="1">
      <c r="A1239" s="138" t="s">
        <v>3133</v>
      </c>
      <c r="B1239" s="270"/>
      <c r="C1239" s="138" t="s">
        <v>509</v>
      </c>
      <c r="D1239" s="7">
        <f t="array" ref="D1239">IFERROR(XLOOKUP($C1239,'Product Families'!$A:$A,'Product Families'!$D:$D),"")</f>
        <v>203</v>
      </c>
      <c r="E1239" s="7">
        <f t="array" ref="E1239">IFERROR(XLOOKUP($C1239,'Product Families'!$A:$A,'Product Families'!$E:$E),"")</f>
        <v>208</v>
      </c>
      <c r="F1239" s="7">
        <f t="array" ref="F1239">IFERROR(XLOOKUP($C1239,'Product Families'!$A:$A,'Product Families'!$F:$F),"")</f>
        <v>224</v>
      </c>
      <c r="G1239" s="7">
        <f t="array" ref="G1239">IFERROR(XLOOKUP($C1239,'Product Families'!$A:$A,'Product Families'!$G:$G),"")</f>
        <v>240</v>
      </c>
      <c r="J1239" s="7" t="str">
        <f>IFERROR(ROUND(AVERAGEIF('Week 1 - Making'!$B:$B,'Product List'!$A1239,'Week 1 - Making'!$P:$P),0),"")</f>
        <v/>
      </c>
      <c r="K1239" s="7" t="str">
        <f>IFERROR(ROUND(AVERAGEIF('Week 2 - Making'!$B:$B,'Product List'!$A1239,'Week 2 - Making'!$P:$P),0),"")</f>
        <v/>
      </c>
      <c r="L1239" s="263" t="str">
        <f>IFERROR(ROUND(AVERAGEIF('Week 3 - Making'!$B:$B,'Product List'!$A1239,'Week 3 - Making'!$P:$P),0),"")</f>
        <v/>
      </c>
      <c r="M1239" s="7" t="str">
        <f>IFERROR(ROUND(AVERAGEIF('Week 4 - Making'!$B:$B,'Product List'!$A1239,'Week 4 - Making'!$P:$P),0),"")</f>
        <v/>
      </c>
      <c r="N1239" s="7" t="str">
        <f>IFERROR(ROUND(AVERAGEIF('Week 5 - Making'!$B:$B,'Product List'!$A1239,'Week 5 - Making'!$P:$P),0),"")</f>
        <v/>
      </c>
      <c r="O1239" s="7"/>
      <c r="P1239" s="7">
        <f t="array" ref="P1239">iferror(xlookup(C1239,'Product Families'!A:A,'Product Families'!S:S),"")</f>
        <v>0</v>
      </c>
    </row>
    <row r="1240" ht="14.25" customHeight="1">
      <c r="A1240" s="138" t="s">
        <v>3134</v>
      </c>
      <c r="B1240" s="270"/>
      <c r="C1240" s="138" t="s">
        <v>509</v>
      </c>
      <c r="D1240" s="7">
        <f t="array" ref="D1240">IFERROR(XLOOKUP($C1240,'Product Families'!$A:$A,'Product Families'!$D:$D),"")</f>
        <v>203</v>
      </c>
      <c r="E1240" s="7">
        <f t="array" ref="E1240">IFERROR(XLOOKUP($C1240,'Product Families'!$A:$A,'Product Families'!$E:$E),"")</f>
        <v>208</v>
      </c>
      <c r="F1240" s="7">
        <f t="array" ref="F1240">IFERROR(XLOOKUP($C1240,'Product Families'!$A:$A,'Product Families'!$F:$F),"")</f>
        <v>224</v>
      </c>
      <c r="G1240" s="7">
        <f t="array" ref="G1240">IFERROR(XLOOKUP($C1240,'Product Families'!$A:$A,'Product Families'!$G:$G),"")</f>
        <v>240</v>
      </c>
      <c r="J1240" s="7" t="str">
        <f>IFERROR(ROUND(AVERAGEIF('Week 1 - Making'!$B:$B,'Product List'!$A1240,'Week 1 - Making'!$P:$P),0),"")</f>
        <v/>
      </c>
      <c r="K1240" s="7" t="str">
        <f>IFERROR(ROUND(AVERAGEIF('Week 2 - Making'!$B:$B,'Product List'!$A1240,'Week 2 - Making'!$P:$P),0),"")</f>
        <v/>
      </c>
      <c r="L1240" s="263" t="str">
        <f>IFERROR(ROUND(AVERAGEIF('Week 3 - Making'!$B:$B,'Product List'!$A1240,'Week 3 - Making'!$P:$P),0),"")</f>
        <v/>
      </c>
      <c r="M1240" s="7" t="str">
        <f>IFERROR(ROUND(AVERAGEIF('Week 4 - Making'!$B:$B,'Product List'!$A1240,'Week 4 - Making'!$P:$P),0),"")</f>
        <v/>
      </c>
      <c r="N1240" s="7" t="str">
        <f>IFERROR(ROUND(AVERAGEIF('Week 5 - Making'!$B:$B,'Product List'!$A1240,'Week 5 - Making'!$P:$P),0),"")</f>
        <v/>
      </c>
      <c r="O1240" s="7"/>
      <c r="P1240" s="7">
        <f t="array" ref="P1240">iferror(xlookup(C1240,'Product Families'!A:A,'Product Families'!S:S),"")</f>
        <v>0</v>
      </c>
    </row>
    <row r="1241" ht="14.25" customHeight="1">
      <c r="A1241" s="138" t="s">
        <v>3135</v>
      </c>
      <c r="B1241" s="270"/>
      <c r="C1241" s="138" t="s">
        <v>509</v>
      </c>
      <c r="D1241" s="7">
        <f t="array" ref="D1241">IFERROR(XLOOKUP($C1241,'Product Families'!$A:$A,'Product Families'!$D:$D),"")</f>
        <v>203</v>
      </c>
      <c r="E1241" s="7">
        <f t="array" ref="E1241">IFERROR(XLOOKUP($C1241,'Product Families'!$A:$A,'Product Families'!$E:$E),"")</f>
        <v>208</v>
      </c>
      <c r="F1241" s="7">
        <f t="array" ref="F1241">IFERROR(XLOOKUP($C1241,'Product Families'!$A:$A,'Product Families'!$F:$F),"")</f>
        <v>224</v>
      </c>
      <c r="G1241" s="7">
        <f t="array" ref="G1241">IFERROR(XLOOKUP($C1241,'Product Families'!$A:$A,'Product Families'!$G:$G),"")</f>
        <v>240</v>
      </c>
      <c r="J1241" s="7" t="str">
        <f>IFERROR(ROUND(AVERAGEIF('Week 1 - Making'!$B:$B,'Product List'!$A1241,'Week 1 - Making'!$P:$P),0),"")</f>
        <v/>
      </c>
      <c r="K1241" s="7" t="str">
        <f>IFERROR(ROUND(AVERAGEIF('Week 2 - Making'!$B:$B,'Product List'!$A1241,'Week 2 - Making'!$P:$P),0),"")</f>
        <v/>
      </c>
      <c r="L1241" s="263" t="str">
        <f>IFERROR(ROUND(AVERAGEIF('Week 3 - Making'!$B:$B,'Product List'!$A1241,'Week 3 - Making'!$P:$P),0),"")</f>
        <v/>
      </c>
      <c r="M1241" s="7" t="str">
        <f>IFERROR(ROUND(AVERAGEIF('Week 4 - Making'!$B:$B,'Product List'!$A1241,'Week 4 - Making'!$P:$P),0),"")</f>
        <v/>
      </c>
      <c r="N1241" s="7" t="str">
        <f>IFERROR(ROUND(AVERAGEIF('Week 5 - Making'!$B:$B,'Product List'!$A1241,'Week 5 - Making'!$P:$P),0),"")</f>
        <v/>
      </c>
      <c r="O1241" s="7"/>
      <c r="P1241" s="7">
        <f t="array" ref="P1241">iferror(xlookup(C1241,'Product Families'!A:A,'Product Families'!S:S),"")</f>
        <v>0</v>
      </c>
    </row>
    <row r="1242" ht="14.25" customHeight="1">
      <c r="A1242" s="138" t="s">
        <v>3136</v>
      </c>
      <c r="B1242" s="270"/>
      <c r="C1242" s="138" t="s">
        <v>509</v>
      </c>
      <c r="D1242" s="7">
        <f t="array" ref="D1242">IFERROR(XLOOKUP($C1242,'Product Families'!$A:$A,'Product Families'!$D:$D),"")</f>
        <v>203</v>
      </c>
      <c r="E1242" s="7">
        <f t="array" ref="E1242">IFERROR(XLOOKUP($C1242,'Product Families'!$A:$A,'Product Families'!$E:$E),"")</f>
        <v>208</v>
      </c>
      <c r="F1242" s="7">
        <f t="array" ref="F1242">IFERROR(XLOOKUP($C1242,'Product Families'!$A:$A,'Product Families'!$F:$F),"")</f>
        <v>224</v>
      </c>
      <c r="G1242" s="7">
        <f t="array" ref="G1242">IFERROR(XLOOKUP($C1242,'Product Families'!$A:$A,'Product Families'!$G:$G),"")</f>
        <v>240</v>
      </c>
      <c r="J1242" s="7" t="str">
        <f>IFERROR(ROUND(AVERAGEIF('Week 1 - Making'!$B:$B,'Product List'!$A1242,'Week 1 - Making'!$P:$P),0),"")</f>
        <v/>
      </c>
      <c r="K1242" s="7" t="str">
        <f>IFERROR(ROUND(AVERAGEIF('Week 2 - Making'!$B:$B,'Product List'!$A1242,'Week 2 - Making'!$P:$P),0),"")</f>
        <v/>
      </c>
      <c r="L1242" s="263" t="str">
        <f>IFERROR(ROUND(AVERAGEIF('Week 3 - Making'!$B:$B,'Product List'!$A1242,'Week 3 - Making'!$P:$P),0),"")</f>
        <v/>
      </c>
      <c r="M1242" s="7" t="str">
        <f>IFERROR(ROUND(AVERAGEIF('Week 4 - Making'!$B:$B,'Product List'!$A1242,'Week 4 - Making'!$P:$P),0),"")</f>
        <v/>
      </c>
      <c r="N1242" s="7" t="str">
        <f>IFERROR(ROUND(AVERAGEIF('Week 5 - Making'!$B:$B,'Product List'!$A1242,'Week 5 - Making'!$P:$P),0),"")</f>
        <v/>
      </c>
      <c r="O1242" s="7"/>
      <c r="P1242" s="7">
        <f t="array" ref="P1242">iferror(xlookup(C1242,'Product Families'!A:A,'Product Families'!S:S),"")</f>
        <v>0</v>
      </c>
    </row>
    <row r="1243" ht="14.25" customHeight="1">
      <c r="A1243" s="138" t="s">
        <v>3137</v>
      </c>
      <c r="B1243" s="270"/>
      <c r="C1243" s="138" t="s">
        <v>509</v>
      </c>
      <c r="D1243" s="7">
        <f t="array" ref="D1243">IFERROR(XLOOKUP($C1243,'Product Families'!$A:$A,'Product Families'!$D:$D),"")</f>
        <v>203</v>
      </c>
      <c r="E1243" s="7">
        <f t="array" ref="E1243">IFERROR(XLOOKUP($C1243,'Product Families'!$A:$A,'Product Families'!$E:$E),"")</f>
        <v>208</v>
      </c>
      <c r="F1243" s="7">
        <f t="array" ref="F1243">IFERROR(XLOOKUP($C1243,'Product Families'!$A:$A,'Product Families'!$F:$F),"")</f>
        <v>224</v>
      </c>
      <c r="G1243" s="7">
        <f t="array" ref="G1243">IFERROR(XLOOKUP($C1243,'Product Families'!$A:$A,'Product Families'!$G:$G),"")</f>
        <v>240</v>
      </c>
      <c r="J1243" s="7" t="str">
        <f>IFERROR(ROUND(AVERAGEIF('Week 1 - Making'!$B:$B,'Product List'!$A1243,'Week 1 - Making'!$P:$P),0),"")</f>
        <v/>
      </c>
      <c r="K1243" s="7" t="str">
        <f>IFERROR(ROUND(AVERAGEIF('Week 2 - Making'!$B:$B,'Product List'!$A1243,'Week 2 - Making'!$P:$P),0),"")</f>
        <v/>
      </c>
      <c r="L1243" s="263" t="str">
        <f>IFERROR(ROUND(AVERAGEIF('Week 3 - Making'!$B:$B,'Product List'!$A1243,'Week 3 - Making'!$P:$P),0),"")</f>
        <v/>
      </c>
      <c r="M1243" s="7" t="str">
        <f>IFERROR(ROUND(AVERAGEIF('Week 4 - Making'!$B:$B,'Product List'!$A1243,'Week 4 - Making'!$P:$P),0),"")</f>
        <v/>
      </c>
      <c r="N1243" s="7" t="str">
        <f>IFERROR(ROUND(AVERAGEIF('Week 5 - Making'!$B:$B,'Product List'!$A1243,'Week 5 - Making'!$P:$P),0),"")</f>
        <v/>
      </c>
      <c r="O1243" s="7"/>
      <c r="P1243" s="7">
        <f t="array" ref="P1243">iferror(xlookup(C1243,'Product Families'!A:A,'Product Families'!S:S),"")</f>
        <v>0</v>
      </c>
    </row>
    <row r="1244" ht="14.25" customHeight="1">
      <c r="A1244" s="138" t="s">
        <v>3138</v>
      </c>
      <c r="B1244" s="299" t="s">
        <v>3139</v>
      </c>
      <c r="C1244" s="138" t="s">
        <v>508</v>
      </c>
      <c r="D1244" s="7">
        <f t="array" ref="D1244">IFERROR(XLOOKUP($C1244,'Product Families'!$A:$A,'Product Families'!$D:$D),"")</f>
        <v>101</v>
      </c>
      <c r="E1244" s="7">
        <f t="array" ref="E1244">IFERROR(XLOOKUP($C1244,'Product Families'!$A:$A,'Product Families'!$E:$E),"")</f>
        <v>104</v>
      </c>
      <c r="F1244" s="7">
        <f t="array" ref="F1244">IFERROR(XLOOKUP($C1244,'Product Families'!$A:$A,'Product Families'!$F:$F),"")</f>
        <v>112</v>
      </c>
      <c r="G1244" s="7">
        <f t="array" ref="G1244">IFERROR(XLOOKUP($C1244,'Product Families'!$A:$A,'Product Families'!$G:$G),"")</f>
        <v>120</v>
      </c>
      <c r="J1244" s="7" t="str">
        <f>IFERROR(ROUND(AVERAGEIF('Week 1 - Making'!$B:$B,'Product List'!$A1244,'Week 1 - Making'!$P:$P),0),"")</f>
        <v/>
      </c>
      <c r="K1244" s="7" t="str">
        <f>IFERROR(ROUND(AVERAGEIF('Week 2 - Making'!$B:$B,'Product List'!$A1244,'Week 2 - Making'!$P:$P),0),"")</f>
        <v/>
      </c>
      <c r="L1244" s="263" t="str">
        <f>IFERROR(ROUND(AVERAGEIF('Week 3 - Making'!$B:$B,'Product List'!$A1244,'Week 3 - Making'!$P:$P),0),"")</f>
        <v/>
      </c>
      <c r="M1244" s="7" t="str">
        <f>IFERROR(ROUND(AVERAGEIF('Week 4 - Making'!$B:$B,'Product List'!$A1244,'Week 4 - Making'!$P:$P),0),"")</f>
        <v/>
      </c>
      <c r="N1244" s="7" t="str">
        <f>IFERROR(ROUND(AVERAGEIF('Week 5 - Making'!$B:$B,'Product List'!$A1244,'Week 5 - Making'!$P:$P),0),"")</f>
        <v/>
      </c>
      <c r="O1244" s="7"/>
      <c r="P1244" s="7">
        <f t="array" ref="P1244">iferror(xlookup(C1244,'Product Families'!A:A,'Product Families'!S:S),"")</f>
        <v>0</v>
      </c>
    </row>
    <row r="1245" ht="14.25" customHeight="1">
      <c r="A1245" s="138" t="s">
        <v>3140</v>
      </c>
      <c r="B1245" s="299" t="s">
        <v>3141</v>
      </c>
      <c r="C1245" s="138" t="s">
        <v>508</v>
      </c>
      <c r="D1245" s="7">
        <f t="array" ref="D1245">IFERROR(XLOOKUP($C1245,'Product Families'!$A:$A,'Product Families'!$D:$D),"")</f>
        <v>101</v>
      </c>
      <c r="E1245" s="7">
        <f t="array" ref="E1245">IFERROR(XLOOKUP($C1245,'Product Families'!$A:$A,'Product Families'!$E:$E),"")</f>
        <v>104</v>
      </c>
      <c r="F1245" s="7">
        <f t="array" ref="F1245">IFERROR(XLOOKUP($C1245,'Product Families'!$A:$A,'Product Families'!$F:$F),"")</f>
        <v>112</v>
      </c>
      <c r="G1245" s="7">
        <f t="array" ref="G1245">IFERROR(XLOOKUP($C1245,'Product Families'!$A:$A,'Product Families'!$G:$G),"")</f>
        <v>120</v>
      </c>
      <c r="J1245" s="7" t="str">
        <f>IFERROR(ROUND(AVERAGEIF('Week 1 - Making'!$B:$B,'Product List'!$A1245,'Week 1 - Making'!$P:$P),0),"")</f>
        <v/>
      </c>
      <c r="K1245" s="7" t="str">
        <f>IFERROR(ROUND(AVERAGEIF('Week 2 - Making'!$B:$B,'Product List'!$A1245,'Week 2 - Making'!$P:$P),0),"")</f>
        <v/>
      </c>
      <c r="L1245" s="263" t="str">
        <f>IFERROR(ROUND(AVERAGEIF('Week 3 - Making'!$B:$B,'Product List'!$A1245,'Week 3 - Making'!$P:$P),0),"")</f>
        <v/>
      </c>
      <c r="M1245" s="7" t="str">
        <f>IFERROR(ROUND(AVERAGEIF('Week 4 - Making'!$B:$B,'Product List'!$A1245,'Week 4 - Making'!$P:$P),0),"")</f>
        <v/>
      </c>
      <c r="N1245" s="7" t="str">
        <f>IFERROR(ROUND(AVERAGEIF('Week 5 - Making'!$B:$B,'Product List'!$A1245,'Week 5 - Making'!$P:$P),0),"")</f>
        <v/>
      </c>
      <c r="O1245" s="7"/>
      <c r="P1245" s="7">
        <f t="array" ref="P1245">iferror(xlookup(C1245,'Product Families'!A:A,'Product Families'!S:S),"")</f>
        <v>0</v>
      </c>
    </row>
    <row r="1246" ht="14.25" customHeight="1">
      <c r="A1246" s="138" t="s">
        <v>3142</v>
      </c>
      <c r="B1246" s="299" t="s">
        <v>3143</v>
      </c>
      <c r="C1246" s="138" t="s">
        <v>508</v>
      </c>
      <c r="D1246" s="7">
        <f t="array" ref="D1246">IFERROR(XLOOKUP($C1246,'Product Families'!$A:$A,'Product Families'!$D:$D),"")</f>
        <v>101</v>
      </c>
      <c r="E1246" s="7">
        <f t="array" ref="E1246">IFERROR(XLOOKUP($C1246,'Product Families'!$A:$A,'Product Families'!$E:$E),"")</f>
        <v>104</v>
      </c>
      <c r="F1246" s="7">
        <f t="array" ref="F1246">IFERROR(XLOOKUP($C1246,'Product Families'!$A:$A,'Product Families'!$F:$F),"")</f>
        <v>112</v>
      </c>
      <c r="G1246" s="7">
        <f t="array" ref="G1246">IFERROR(XLOOKUP($C1246,'Product Families'!$A:$A,'Product Families'!$G:$G),"")</f>
        <v>120</v>
      </c>
      <c r="J1246" s="7" t="str">
        <f>IFERROR(ROUND(AVERAGEIF('Week 1 - Making'!$B:$B,'Product List'!$A1246,'Week 1 - Making'!$P:$P),0),"")</f>
        <v/>
      </c>
      <c r="K1246" s="7" t="str">
        <f>IFERROR(ROUND(AVERAGEIF('Week 2 - Making'!$B:$B,'Product List'!$A1246,'Week 2 - Making'!$P:$P),0),"")</f>
        <v/>
      </c>
      <c r="L1246" s="263" t="str">
        <f>IFERROR(ROUND(AVERAGEIF('Week 3 - Making'!$B:$B,'Product List'!$A1246,'Week 3 - Making'!$P:$P),0),"")</f>
        <v/>
      </c>
      <c r="M1246" s="7" t="str">
        <f>IFERROR(ROUND(AVERAGEIF('Week 4 - Making'!$B:$B,'Product List'!$A1246,'Week 4 - Making'!$P:$P),0),"")</f>
        <v/>
      </c>
      <c r="N1246" s="7" t="str">
        <f>IFERROR(ROUND(AVERAGEIF('Week 5 - Making'!$B:$B,'Product List'!$A1246,'Week 5 - Making'!$P:$P),0),"")</f>
        <v/>
      </c>
      <c r="O1246" s="7"/>
      <c r="P1246" s="7">
        <f t="array" ref="P1246">iferror(xlookup(C1246,'Product Families'!A:A,'Product Families'!S:S),"")</f>
        <v>0</v>
      </c>
    </row>
    <row r="1247" ht="14.25" customHeight="1">
      <c r="A1247" s="138" t="s">
        <v>3144</v>
      </c>
      <c r="B1247" s="299" t="s">
        <v>3097</v>
      </c>
      <c r="C1247" s="138" t="s">
        <v>508</v>
      </c>
      <c r="D1247" s="7">
        <f t="array" ref="D1247">IFERROR(XLOOKUP($C1247,'Product Families'!$A:$A,'Product Families'!$D:$D),"")</f>
        <v>101</v>
      </c>
      <c r="E1247" s="7">
        <f t="array" ref="E1247">IFERROR(XLOOKUP($C1247,'Product Families'!$A:$A,'Product Families'!$E:$E),"")</f>
        <v>104</v>
      </c>
      <c r="F1247" s="7">
        <f t="array" ref="F1247">IFERROR(XLOOKUP($C1247,'Product Families'!$A:$A,'Product Families'!$F:$F),"")</f>
        <v>112</v>
      </c>
      <c r="G1247" s="7">
        <f t="array" ref="G1247">IFERROR(XLOOKUP($C1247,'Product Families'!$A:$A,'Product Families'!$G:$G),"")</f>
        <v>120</v>
      </c>
      <c r="J1247" s="7" t="str">
        <f>IFERROR(ROUND(AVERAGEIF('Week 1 - Making'!$B:$B,'Product List'!$A1247,'Week 1 - Making'!$P:$P),0),"")</f>
        <v/>
      </c>
      <c r="K1247" s="7" t="str">
        <f>IFERROR(ROUND(AVERAGEIF('Week 2 - Making'!$B:$B,'Product List'!$A1247,'Week 2 - Making'!$P:$P),0),"")</f>
        <v/>
      </c>
      <c r="L1247" s="263" t="str">
        <f>IFERROR(ROUND(AVERAGEIF('Week 3 - Making'!$B:$B,'Product List'!$A1247,'Week 3 - Making'!$P:$P),0),"")</f>
        <v/>
      </c>
      <c r="M1247" s="7" t="str">
        <f>IFERROR(ROUND(AVERAGEIF('Week 4 - Making'!$B:$B,'Product List'!$A1247,'Week 4 - Making'!$P:$P),0),"")</f>
        <v/>
      </c>
      <c r="N1247" s="7" t="str">
        <f>IFERROR(ROUND(AVERAGEIF('Week 5 - Making'!$B:$B,'Product List'!$A1247,'Week 5 - Making'!$P:$P),0),"")</f>
        <v/>
      </c>
      <c r="O1247" s="7"/>
      <c r="P1247" s="7">
        <f t="array" ref="P1247">iferror(xlookup(C1247,'Product Families'!A:A,'Product Families'!S:S),"")</f>
        <v>0</v>
      </c>
    </row>
    <row r="1248" ht="14.25" customHeight="1">
      <c r="A1248" s="138" t="s">
        <v>3145</v>
      </c>
      <c r="B1248" s="299" t="s">
        <v>3101</v>
      </c>
      <c r="C1248" s="138" t="s">
        <v>508</v>
      </c>
      <c r="D1248" s="7">
        <f t="array" ref="D1248">IFERROR(XLOOKUP($C1248,'Product Families'!$A:$A,'Product Families'!$D:$D),"")</f>
        <v>101</v>
      </c>
      <c r="E1248" s="7">
        <f t="array" ref="E1248">IFERROR(XLOOKUP($C1248,'Product Families'!$A:$A,'Product Families'!$E:$E),"")</f>
        <v>104</v>
      </c>
      <c r="F1248" s="7">
        <f t="array" ref="F1248">IFERROR(XLOOKUP($C1248,'Product Families'!$A:$A,'Product Families'!$F:$F),"")</f>
        <v>112</v>
      </c>
      <c r="G1248" s="7">
        <f t="array" ref="G1248">IFERROR(XLOOKUP($C1248,'Product Families'!$A:$A,'Product Families'!$G:$G),"")</f>
        <v>120</v>
      </c>
      <c r="J1248" s="7" t="str">
        <f>IFERROR(ROUND(AVERAGEIF('Week 1 - Making'!$B:$B,'Product List'!$A1248,'Week 1 - Making'!$P:$P),0),"")</f>
        <v/>
      </c>
      <c r="K1248" s="7" t="str">
        <f>IFERROR(ROUND(AVERAGEIF('Week 2 - Making'!$B:$B,'Product List'!$A1248,'Week 2 - Making'!$P:$P),0),"")</f>
        <v/>
      </c>
      <c r="L1248" s="263" t="str">
        <f>IFERROR(ROUND(AVERAGEIF('Week 3 - Making'!$B:$B,'Product List'!$A1248,'Week 3 - Making'!$P:$P),0),"")</f>
        <v/>
      </c>
      <c r="M1248" s="7" t="str">
        <f>IFERROR(ROUND(AVERAGEIF('Week 4 - Making'!$B:$B,'Product List'!$A1248,'Week 4 - Making'!$P:$P),0),"")</f>
        <v/>
      </c>
      <c r="N1248" s="7" t="str">
        <f>IFERROR(ROUND(AVERAGEIF('Week 5 - Making'!$B:$B,'Product List'!$A1248,'Week 5 - Making'!$P:$P),0),"")</f>
        <v/>
      </c>
      <c r="O1248" s="7"/>
      <c r="P1248" s="7">
        <f t="array" ref="P1248">iferror(xlookup(C1248,'Product Families'!A:A,'Product Families'!S:S),"")</f>
        <v>0</v>
      </c>
    </row>
    <row r="1249" ht="14.25" customHeight="1">
      <c r="A1249" s="138" t="s">
        <v>3146</v>
      </c>
      <c r="B1249" s="299" t="s">
        <v>3147</v>
      </c>
      <c r="C1249" s="138" t="s">
        <v>508</v>
      </c>
      <c r="D1249" s="7">
        <f t="array" ref="D1249">IFERROR(XLOOKUP($C1249,'Product Families'!$A:$A,'Product Families'!$D:$D),"")</f>
        <v>101</v>
      </c>
      <c r="E1249" s="7">
        <f t="array" ref="E1249">IFERROR(XLOOKUP($C1249,'Product Families'!$A:$A,'Product Families'!$E:$E),"")</f>
        <v>104</v>
      </c>
      <c r="F1249" s="7">
        <f t="array" ref="F1249">IFERROR(XLOOKUP($C1249,'Product Families'!$A:$A,'Product Families'!$F:$F),"")</f>
        <v>112</v>
      </c>
      <c r="G1249" s="7">
        <f t="array" ref="G1249">IFERROR(XLOOKUP($C1249,'Product Families'!$A:$A,'Product Families'!$G:$G),"")</f>
        <v>120</v>
      </c>
      <c r="J1249" s="7" t="str">
        <f>IFERROR(ROUND(AVERAGEIF('Week 1 - Making'!$B:$B,'Product List'!$A1249,'Week 1 - Making'!$P:$P),0),"")</f>
        <v/>
      </c>
      <c r="K1249" s="7" t="str">
        <f>IFERROR(ROUND(AVERAGEIF('Week 2 - Making'!$B:$B,'Product List'!$A1249,'Week 2 - Making'!$P:$P),0),"")</f>
        <v/>
      </c>
      <c r="L1249" s="263" t="str">
        <f>IFERROR(ROUND(AVERAGEIF('Week 3 - Making'!$B:$B,'Product List'!$A1249,'Week 3 - Making'!$P:$P),0),"")</f>
        <v/>
      </c>
      <c r="M1249" s="7" t="str">
        <f>IFERROR(ROUND(AVERAGEIF('Week 4 - Making'!$B:$B,'Product List'!$A1249,'Week 4 - Making'!$P:$P),0),"")</f>
        <v/>
      </c>
      <c r="N1249" s="7" t="str">
        <f>IFERROR(ROUND(AVERAGEIF('Week 5 - Making'!$B:$B,'Product List'!$A1249,'Week 5 - Making'!$P:$P),0),"")</f>
        <v/>
      </c>
      <c r="O1249" s="7"/>
      <c r="P1249" s="7">
        <f t="array" ref="P1249">iferror(xlookup(C1249,'Product Families'!A:A,'Product Families'!S:S),"")</f>
        <v>0</v>
      </c>
    </row>
    <row r="1250" ht="14.25" customHeight="1">
      <c r="A1250" s="138" t="s">
        <v>3148</v>
      </c>
      <c r="B1250" s="299" t="s">
        <v>3149</v>
      </c>
      <c r="C1250" s="138" t="s">
        <v>508</v>
      </c>
      <c r="D1250" s="7">
        <f t="array" ref="D1250">IFERROR(XLOOKUP($C1250,'Product Families'!$A:$A,'Product Families'!$D:$D),"")</f>
        <v>101</v>
      </c>
      <c r="E1250" s="7">
        <f t="array" ref="E1250">IFERROR(XLOOKUP($C1250,'Product Families'!$A:$A,'Product Families'!$E:$E),"")</f>
        <v>104</v>
      </c>
      <c r="F1250" s="7">
        <f t="array" ref="F1250">IFERROR(XLOOKUP($C1250,'Product Families'!$A:$A,'Product Families'!$F:$F),"")</f>
        <v>112</v>
      </c>
      <c r="G1250" s="7">
        <f t="array" ref="G1250">IFERROR(XLOOKUP($C1250,'Product Families'!$A:$A,'Product Families'!$G:$G),"")</f>
        <v>120</v>
      </c>
      <c r="J1250" s="7" t="str">
        <f>IFERROR(ROUND(AVERAGEIF('Week 1 - Making'!$B:$B,'Product List'!$A1250,'Week 1 - Making'!$P:$P),0),"")</f>
        <v/>
      </c>
      <c r="K1250" s="7" t="str">
        <f>IFERROR(ROUND(AVERAGEIF('Week 2 - Making'!$B:$B,'Product List'!$A1250,'Week 2 - Making'!$P:$P),0),"")</f>
        <v/>
      </c>
      <c r="L1250" s="263" t="str">
        <f>IFERROR(ROUND(AVERAGEIF('Week 3 - Making'!$B:$B,'Product List'!$A1250,'Week 3 - Making'!$P:$P),0),"")</f>
        <v/>
      </c>
      <c r="M1250" s="7" t="str">
        <f>IFERROR(ROUND(AVERAGEIF('Week 4 - Making'!$B:$B,'Product List'!$A1250,'Week 4 - Making'!$P:$P),0),"")</f>
        <v/>
      </c>
      <c r="N1250" s="7" t="str">
        <f>IFERROR(ROUND(AVERAGEIF('Week 5 - Making'!$B:$B,'Product List'!$A1250,'Week 5 - Making'!$P:$P),0),"")</f>
        <v/>
      </c>
      <c r="O1250" s="7"/>
      <c r="P1250" s="7">
        <f t="array" ref="P1250">iferror(xlookup(C1250,'Product Families'!A:A,'Product Families'!S:S),"")</f>
        <v>0</v>
      </c>
    </row>
    <row r="1251" ht="14.25" customHeight="1">
      <c r="A1251" s="138" t="s">
        <v>3150</v>
      </c>
      <c r="B1251" s="299" t="s">
        <v>3151</v>
      </c>
      <c r="C1251" s="138" t="s">
        <v>508</v>
      </c>
      <c r="D1251" s="7">
        <f t="array" ref="D1251">IFERROR(XLOOKUP($C1251,'Product Families'!$A:$A,'Product Families'!$D:$D),"")</f>
        <v>101</v>
      </c>
      <c r="E1251" s="7">
        <f t="array" ref="E1251">IFERROR(XLOOKUP($C1251,'Product Families'!$A:$A,'Product Families'!$E:$E),"")</f>
        <v>104</v>
      </c>
      <c r="F1251" s="7">
        <f t="array" ref="F1251">IFERROR(XLOOKUP($C1251,'Product Families'!$A:$A,'Product Families'!$F:$F),"")</f>
        <v>112</v>
      </c>
      <c r="G1251" s="7">
        <f t="array" ref="G1251">IFERROR(XLOOKUP($C1251,'Product Families'!$A:$A,'Product Families'!$G:$G),"")</f>
        <v>120</v>
      </c>
      <c r="J1251" s="7" t="str">
        <f>IFERROR(ROUND(AVERAGEIF('Week 1 - Making'!$B:$B,'Product List'!$A1251,'Week 1 - Making'!$P:$P),0),"")</f>
        <v/>
      </c>
      <c r="K1251" s="7" t="str">
        <f>IFERROR(ROUND(AVERAGEIF('Week 2 - Making'!$B:$B,'Product List'!$A1251,'Week 2 - Making'!$P:$P),0),"")</f>
        <v/>
      </c>
      <c r="L1251" s="263" t="str">
        <f>IFERROR(ROUND(AVERAGEIF('Week 3 - Making'!$B:$B,'Product List'!$A1251,'Week 3 - Making'!$P:$P),0),"")</f>
        <v/>
      </c>
      <c r="M1251" s="7" t="str">
        <f>IFERROR(ROUND(AVERAGEIF('Week 4 - Making'!$B:$B,'Product List'!$A1251,'Week 4 - Making'!$P:$P),0),"")</f>
        <v/>
      </c>
      <c r="N1251" s="7" t="str">
        <f>IFERROR(ROUND(AVERAGEIF('Week 5 - Making'!$B:$B,'Product List'!$A1251,'Week 5 - Making'!$P:$P),0),"")</f>
        <v/>
      </c>
      <c r="O1251" s="7"/>
      <c r="P1251" s="7">
        <f t="array" ref="P1251">iferror(xlookup(C1251,'Product Families'!A:A,'Product Families'!S:S),"")</f>
        <v>0</v>
      </c>
    </row>
    <row r="1252" ht="14.25" customHeight="1">
      <c r="A1252" s="138" t="s">
        <v>3152</v>
      </c>
      <c r="B1252" s="299" t="s">
        <v>3153</v>
      </c>
      <c r="C1252" s="138" t="s">
        <v>508</v>
      </c>
      <c r="D1252" s="7">
        <f t="array" ref="D1252">IFERROR(XLOOKUP($C1252,'Product Families'!$A:$A,'Product Families'!$D:$D),"")</f>
        <v>101</v>
      </c>
      <c r="E1252" s="7">
        <f t="array" ref="E1252">IFERROR(XLOOKUP($C1252,'Product Families'!$A:$A,'Product Families'!$E:$E),"")</f>
        <v>104</v>
      </c>
      <c r="F1252" s="7">
        <f t="array" ref="F1252">IFERROR(XLOOKUP($C1252,'Product Families'!$A:$A,'Product Families'!$F:$F),"")</f>
        <v>112</v>
      </c>
      <c r="G1252" s="7">
        <f t="array" ref="G1252">IFERROR(XLOOKUP($C1252,'Product Families'!$A:$A,'Product Families'!$G:$G),"")</f>
        <v>120</v>
      </c>
      <c r="J1252" s="7" t="str">
        <f>IFERROR(ROUND(AVERAGEIF('Week 1 - Making'!$B:$B,'Product List'!$A1252,'Week 1 - Making'!$P:$P),0),"")</f>
        <v/>
      </c>
      <c r="K1252" s="7" t="str">
        <f>IFERROR(ROUND(AVERAGEIF('Week 2 - Making'!$B:$B,'Product List'!$A1252,'Week 2 - Making'!$P:$P),0),"")</f>
        <v/>
      </c>
      <c r="L1252" s="263" t="str">
        <f>IFERROR(ROUND(AVERAGEIF('Week 3 - Making'!$B:$B,'Product List'!$A1252,'Week 3 - Making'!$P:$P),0),"")</f>
        <v/>
      </c>
      <c r="M1252" s="7" t="str">
        <f>IFERROR(ROUND(AVERAGEIF('Week 4 - Making'!$B:$B,'Product List'!$A1252,'Week 4 - Making'!$P:$P),0),"")</f>
        <v/>
      </c>
      <c r="N1252" s="7" t="str">
        <f>IFERROR(ROUND(AVERAGEIF('Week 5 - Making'!$B:$B,'Product List'!$A1252,'Week 5 - Making'!$P:$P),0),"")</f>
        <v/>
      </c>
      <c r="O1252" s="7"/>
      <c r="P1252" s="7">
        <f t="array" ref="P1252">iferror(xlookup(C1252,'Product Families'!A:A,'Product Families'!S:S),"")</f>
        <v>0</v>
      </c>
    </row>
    <row r="1253" ht="14.25" customHeight="1">
      <c r="A1253" s="138" t="s">
        <v>3154</v>
      </c>
      <c r="B1253" s="299" t="s">
        <v>3109</v>
      </c>
      <c r="C1253" s="138" t="s">
        <v>508</v>
      </c>
      <c r="D1253" s="7">
        <f t="array" ref="D1253">IFERROR(XLOOKUP($C1253,'Product Families'!$A:$A,'Product Families'!$D:$D),"")</f>
        <v>101</v>
      </c>
      <c r="E1253" s="7">
        <f t="array" ref="E1253">IFERROR(XLOOKUP($C1253,'Product Families'!$A:$A,'Product Families'!$E:$E),"")</f>
        <v>104</v>
      </c>
      <c r="F1253" s="7">
        <f t="array" ref="F1253">IFERROR(XLOOKUP($C1253,'Product Families'!$A:$A,'Product Families'!$F:$F),"")</f>
        <v>112</v>
      </c>
      <c r="G1253" s="7">
        <f t="array" ref="G1253">IFERROR(XLOOKUP($C1253,'Product Families'!$A:$A,'Product Families'!$G:$G),"")</f>
        <v>120</v>
      </c>
      <c r="J1253" s="7" t="str">
        <f>IFERROR(ROUND(AVERAGEIF('Week 1 - Making'!$B:$B,'Product List'!$A1253,'Week 1 - Making'!$P:$P),0),"")</f>
        <v/>
      </c>
      <c r="K1253" s="7" t="str">
        <f>IFERROR(ROUND(AVERAGEIF('Week 2 - Making'!$B:$B,'Product List'!$A1253,'Week 2 - Making'!$P:$P),0),"")</f>
        <v/>
      </c>
      <c r="L1253" s="263" t="str">
        <f>IFERROR(ROUND(AVERAGEIF('Week 3 - Making'!$B:$B,'Product List'!$A1253,'Week 3 - Making'!$P:$P),0),"")</f>
        <v/>
      </c>
      <c r="M1253" s="7" t="str">
        <f>IFERROR(ROUND(AVERAGEIF('Week 4 - Making'!$B:$B,'Product List'!$A1253,'Week 4 - Making'!$P:$P),0),"")</f>
        <v/>
      </c>
      <c r="N1253" s="7" t="str">
        <f>IFERROR(ROUND(AVERAGEIF('Week 5 - Making'!$B:$B,'Product List'!$A1253,'Week 5 - Making'!$P:$P),0),"")</f>
        <v/>
      </c>
      <c r="O1253" s="7"/>
      <c r="P1253" s="7">
        <f t="array" ref="P1253">iferror(xlookup(C1253,'Product Families'!A:A,'Product Families'!S:S),"")</f>
        <v>0</v>
      </c>
    </row>
    <row r="1254" ht="14.25" customHeight="1">
      <c r="A1254" s="138" t="s">
        <v>3155</v>
      </c>
      <c r="B1254" s="299" t="s">
        <v>3156</v>
      </c>
      <c r="C1254" s="138" t="s">
        <v>508</v>
      </c>
      <c r="D1254" s="7">
        <f t="array" ref="D1254">IFERROR(XLOOKUP($C1254,'Product Families'!$A:$A,'Product Families'!$D:$D),"")</f>
        <v>101</v>
      </c>
      <c r="E1254" s="7">
        <f t="array" ref="E1254">IFERROR(XLOOKUP($C1254,'Product Families'!$A:$A,'Product Families'!$E:$E),"")</f>
        <v>104</v>
      </c>
      <c r="F1254" s="7">
        <f t="array" ref="F1254">IFERROR(XLOOKUP($C1254,'Product Families'!$A:$A,'Product Families'!$F:$F),"")</f>
        <v>112</v>
      </c>
      <c r="G1254" s="7">
        <f t="array" ref="G1254">IFERROR(XLOOKUP($C1254,'Product Families'!$A:$A,'Product Families'!$G:$G),"")</f>
        <v>120</v>
      </c>
      <c r="J1254" s="7" t="str">
        <f>IFERROR(ROUND(AVERAGEIF('Week 1 - Making'!$B:$B,'Product List'!$A1254,'Week 1 - Making'!$P:$P),0),"")</f>
        <v/>
      </c>
      <c r="K1254" s="7" t="str">
        <f>IFERROR(ROUND(AVERAGEIF('Week 2 - Making'!$B:$B,'Product List'!$A1254,'Week 2 - Making'!$P:$P),0),"")</f>
        <v/>
      </c>
      <c r="L1254" s="263" t="str">
        <f>IFERROR(ROUND(AVERAGEIF('Week 3 - Making'!$B:$B,'Product List'!$A1254,'Week 3 - Making'!$P:$P),0),"")</f>
        <v/>
      </c>
      <c r="M1254" s="7" t="str">
        <f>IFERROR(ROUND(AVERAGEIF('Week 4 - Making'!$B:$B,'Product List'!$A1254,'Week 4 - Making'!$P:$P),0),"")</f>
        <v/>
      </c>
      <c r="N1254" s="7" t="str">
        <f>IFERROR(ROUND(AVERAGEIF('Week 5 - Making'!$B:$B,'Product List'!$A1254,'Week 5 - Making'!$P:$P),0),"")</f>
        <v/>
      </c>
      <c r="O1254" s="7"/>
      <c r="P1254" s="7">
        <f t="array" ref="P1254">iferror(xlookup(C1254,'Product Families'!A:A,'Product Families'!S:S),"")</f>
        <v>0</v>
      </c>
    </row>
    <row r="1255" ht="14.25" customHeight="1">
      <c r="A1255" s="138" t="s">
        <v>3157</v>
      </c>
      <c r="B1255" s="299" t="s">
        <v>3093</v>
      </c>
      <c r="C1255" s="138" t="s">
        <v>508</v>
      </c>
      <c r="D1255" s="7">
        <f t="array" ref="D1255">IFERROR(XLOOKUP($C1255,'Product Families'!$A:$A,'Product Families'!$D:$D),"")</f>
        <v>101</v>
      </c>
      <c r="E1255" s="7">
        <f t="array" ref="E1255">IFERROR(XLOOKUP($C1255,'Product Families'!$A:$A,'Product Families'!$E:$E),"")</f>
        <v>104</v>
      </c>
      <c r="F1255" s="7">
        <f t="array" ref="F1255">IFERROR(XLOOKUP($C1255,'Product Families'!$A:$A,'Product Families'!$F:$F),"")</f>
        <v>112</v>
      </c>
      <c r="G1255" s="7">
        <f t="array" ref="G1255">IFERROR(XLOOKUP($C1255,'Product Families'!$A:$A,'Product Families'!$G:$G),"")</f>
        <v>120</v>
      </c>
      <c r="J1255" s="7" t="str">
        <f>IFERROR(ROUND(AVERAGEIF('Week 1 - Making'!$B:$B,'Product List'!$A1255,'Week 1 - Making'!$P:$P),0),"")</f>
        <v/>
      </c>
      <c r="K1255" s="7" t="str">
        <f>IFERROR(ROUND(AVERAGEIF('Week 2 - Making'!$B:$B,'Product List'!$A1255,'Week 2 - Making'!$P:$P),0),"")</f>
        <v/>
      </c>
      <c r="L1255" s="263" t="str">
        <f>IFERROR(ROUND(AVERAGEIF('Week 3 - Making'!$B:$B,'Product List'!$A1255,'Week 3 - Making'!$P:$P),0),"")</f>
        <v/>
      </c>
      <c r="M1255" s="7" t="str">
        <f>IFERROR(ROUND(AVERAGEIF('Week 4 - Making'!$B:$B,'Product List'!$A1255,'Week 4 - Making'!$P:$P),0),"")</f>
        <v/>
      </c>
      <c r="N1255" s="7" t="str">
        <f>IFERROR(ROUND(AVERAGEIF('Week 5 - Making'!$B:$B,'Product List'!$A1255,'Week 5 - Making'!$P:$P),0),"")</f>
        <v/>
      </c>
      <c r="O1255" s="7"/>
      <c r="P1255" s="7">
        <f t="array" ref="P1255">iferror(xlookup(C1255,'Product Families'!A:A,'Product Families'!S:S),"")</f>
        <v>0</v>
      </c>
    </row>
    <row r="1256" ht="14.25" customHeight="1">
      <c r="A1256" s="138" t="s">
        <v>3158</v>
      </c>
      <c r="B1256" s="299" t="s">
        <v>3159</v>
      </c>
      <c r="C1256" s="138" t="s">
        <v>508</v>
      </c>
      <c r="D1256" s="7">
        <f t="array" ref="D1256">IFERROR(XLOOKUP($C1256,'Product Families'!$A:$A,'Product Families'!$D:$D),"")</f>
        <v>101</v>
      </c>
      <c r="E1256" s="7">
        <f t="array" ref="E1256">IFERROR(XLOOKUP($C1256,'Product Families'!$A:$A,'Product Families'!$E:$E),"")</f>
        <v>104</v>
      </c>
      <c r="F1256" s="7">
        <f t="array" ref="F1256">IFERROR(XLOOKUP($C1256,'Product Families'!$A:$A,'Product Families'!$F:$F),"")</f>
        <v>112</v>
      </c>
      <c r="G1256" s="7">
        <f t="array" ref="G1256">IFERROR(XLOOKUP($C1256,'Product Families'!$A:$A,'Product Families'!$G:$G),"")</f>
        <v>120</v>
      </c>
      <c r="J1256" s="7" t="str">
        <f>IFERROR(ROUND(AVERAGEIF('Week 1 - Making'!$B:$B,'Product List'!$A1256,'Week 1 - Making'!$P:$P),0),"")</f>
        <v/>
      </c>
      <c r="K1256" s="7" t="str">
        <f>IFERROR(ROUND(AVERAGEIF('Week 2 - Making'!$B:$B,'Product List'!$A1256,'Week 2 - Making'!$P:$P),0),"")</f>
        <v/>
      </c>
      <c r="L1256" s="263" t="str">
        <f>IFERROR(ROUND(AVERAGEIF('Week 3 - Making'!$B:$B,'Product List'!$A1256,'Week 3 - Making'!$P:$P),0),"")</f>
        <v/>
      </c>
      <c r="M1256" s="7" t="str">
        <f>IFERROR(ROUND(AVERAGEIF('Week 4 - Making'!$B:$B,'Product List'!$A1256,'Week 4 - Making'!$P:$P),0),"")</f>
        <v/>
      </c>
      <c r="N1256" s="7" t="str">
        <f>IFERROR(ROUND(AVERAGEIF('Week 5 - Making'!$B:$B,'Product List'!$A1256,'Week 5 - Making'!$P:$P),0),"")</f>
        <v/>
      </c>
      <c r="O1256" s="7"/>
      <c r="P1256" s="7">
        <f t="array" ref="P1256">iferror(xlookup(C1256,'Product Families'!A:A,'Product Families'!S:S),"")</f>
        <v>0</v>
      </c>
    </row>
    <row r="1257" ht="14.25" customHeight="1">
      <c r="A1257" s="138" t="s">
        <v>3160</v>
      </c>
      <c r="B1257" s="299" t="s">
        <v>3161</v>
      </c>
      <c r="C1257" s="138" t="s">
        <v>508</v>
      </c>
      <c r="D1257" s="7">
        <f t="array" ref="D1257">IFERROR(XLOOKUP($C1257,'Product Families'!$A:$A,'Product Families'!$D:$D),"")</f>
        <v>101</v>
      </c>
      <c r="E1257" s="7">
        <f t="array" ref="E1257">IFERROR(XLOOKUP($C1257,'Product Families'!$A:$A,'Product Families'!$E:$E),"")</f>
        <v>104</v>
      </c>
      <c r="F1257" s="7">
        <f t="array" ref="F1257">IFERROR(XLOOKUP($C1257,'Product Families'!$A:$A,'Product Families'!$F:$F),"")</f>
        <v>112</v>
      </c>
      <c r="G1257" s="7">
        <f t="array" ref="G1257">IFERROR(XLOOKUP($C1257,'Product Families'!$A:$A,'Product Families'!$G:$G),"")</f>
        <v>120</v>
      </c>
      <c r="J1257" s="7" t="str">
        <f>IFERROR(ROUND(AVERAGEIF('Week 1 - Making'!$B:$B,'Product List'!$A1257,'Week 1 - Making'!$P:$P),0),"")</f>
        <v/>
      </c>
      <c r="K1257" s="7" t="str">
        <f>IFERROR(ROUND(AVERAGEIF('Week 2 - Making'!$B:$B,'Product List'!$A1257,'Week 2 - Making'!$P:$P),0),"")</f>
        <v/>
      </c>
      <c r="L1257" s="263" t="str">
        <f>IFERROR(ROUND(AVERAGEIF('Week 3 - Making'!$B:$B,'Product List'!$A1257,'Week 3 - Making'!$P:$P),0),"")</f>
        <v/>
      </c>
      <c r="M1257" s="7" t="str">
        <f>IFERROR(ROUND(AVERAGEIF('Week 4 - Making'!$B:$B,'Product List'!$A1257,'Week 4 - Making'!$P:$P),0),"")</f>
        <v/>
      </c>
      <c r="N1257" s="7" t="str">
        <f>IFERROR(ROUND(AVERAGEIF('Week 5 - Making'!$B:$B,'Product List'!$A1257,'Week 5 - Making'!$P:$P),0),"")</f>
        <v/>
      </c>
      <c r="O1257" s="7"/>
      <c r="P1257" s="7">
        <f t="array" ref="P1257">iferror(xlookup(C1257,'Product Families'!A:A,'Product Families'!S:S),"")</f>
        <v>0</v>
      </c>
    </row>
    <row r="1258" ht="14.25" customHeight="1">
      <c r="A1258" s="138" t="s">
        <v>3162</v>
      </c>
      <c r="B1258" s="299" t="s">
        <v>3163</v>
      </c>
      <c r="C1258" s="138" t="s">
        <v>508</v>
      </c>
      <c r="D1258" s="7">
        <f t="array" ref="D1258">IFERROR(XLOOKUP($C1258,'Product Families'!$A:$A,'Product Families'!$D:$D),"")</f>
        <v>101</v>
      </c>
      <c r="E1258" s="7">
        <f t="array" ref="E1258">IFERROR(XLOOKUP($C1258,'Product Families'!$A:$A,'Product Families'!$E:$E),"")</f>
        <v>104</v>
      </c>
      <c r="F1258" s="7">
        <f t="array" ref="F1258">IFERROR(XLOOKUP($C1258,'Product Families'!$A:$A,'Product Families'!$F:$F),"")</f>
        <v>112</v>
      </c>
      <c r="G1258" s="7">
        <f t="array" ref="G1258">IFERROR(XLOOKUP($C1258,'Product Families'!$A:$A,'Product Families'!$G:$G),"")</f>
        <v>120</v>
      </c>
      <c r="J1258" s="7" t="str">
        <f>IFERROR(ROUND(AVERAGEIF('Week 1 - Making'!$B:$B,'Product List'!$A1258,'Week 1 - Making'!$P:$P),0),"")</f>
        <v/>
      </c>
      <c r="K1258" s="7" t="str">
        <f>IFERROR(ROUND(AVERAGEIF('Week 2 - Making'!$B:$B,'Product List'!$A1258,'Week 2 - Making'!$P:$P),0),"")</f>
        <v/>
      </c>
      <c r="L1258" s="263" t="str">
        <f>IFERROR(ROUND(AVERAGEIF('Week 3 - Making'!$B:$B,'Product List'!$A1258,'Week 3 - Making'!$P:$P),0),"")</f>
        <v/>
      </c>
      <c r="M1258" s="7" t="str">
        <f>IFERROR(ROUND(AVERAGEIF('Week 4 - Making'!$B:$B,'Product List'!$A1258,'Week 4 - Making'!$P:$P),0),"")</f>
        <v/>
      </c>
      <c r="N1258" s="7" t="str">
        <f>IFERROR(ROUND(AVERAGEIF('Week 5 - Making'!$B:$B,'Product List'!$A1258,'Week 5 - Making'!$P:$P),0),"")</f>
        <v/>
      </c>
      <c r="O1258" s="7"/>
      <c r="P1258" s="7">
        <f t="array" ref="P1258">iferror(xlookup(C1258,'Product Families'!A:A,'Product Families'!S:S),"")</f>
        <v>0</v>
      </c>
    </row>
    <row r="1259" ht="14.25" customHeight="1">
      <c r="A1259" s="138" t="s">
        <v>3164</v>
      </c>
      <c r="B1259" s="299" t="s">
        <v>3165</v>
      </c>
      <c r="C1259" s="138" t="s">
        <v>508</v>
      </c>
      <c r="D1259" s="7">
        <f t="array" ref="D1259">IFERROR(XLOOKUP($C1259,'Product Families'!$A:$A,'Product Families'!$D:$D),"")</f>
        <v>101</v>
      </c>
      <c r="E1259" s="7">
        <f t="array" ref="E1259">IFERROR(XLOOKUP($C1259,'Product Families'!$A:$A,'Product Families'!$E:$E),"")</f>
        <v>104</v>
      </c>
      <c r="F1259" s="7">
        <f t="array" ref="F1259">IFERROR(XLOOKUP($C1259,'Product Families'!$A:$A,'Product Families'!$F:$F),"")</f>
        <v>112</v>
      </c>
      <c r="G1259" s="7">
        <f t="array" ref="G1259">IFERROR(XLOOKUP($C1259,'Product Families'!$A:$A,'Product Families'!$G:$G),"")</f>
        <v>120</v>
      </c>
      <c r="J1259" s="7" t="str">
        <f>IFERROR(ROUND(AVERAGEIF('Week 1 - Making'!$B:$B,'Product List'!$A1259,'Week 1 - Making'!$P:$P),0),"")</f>
        <v/>
      </c>
      <c r="K1259" s="7" t="str">
        <f>IFERROR(ROUND(AVERAGEIF('Week 2 - Making'!$B:$B,'Product List'!$A1259,'Week 2 - Making'!$P:$P),0),"")</f>
        <v/>
      </c>
      <c r="L1259" s="263" t="str">
        <f>IFERROR(ROUND(AVERAGEIF('Week 3 - Making'!$B:$B,'Product List'!$A1259,'Week 3 - Making'!$P:$P),0),"")</f>
        <v/>
      </c>
      <c r="M1259" s="7" t="str">
        <f>IFERROR(ROUND(AVERAGEIF('Week 4 - Making'!$B:$B,'Product List'!$A1259,'Week 4 - Making'!$P:$P),0),"")</f>
        <v/>
      </c>
      <c r="N1259" s="7" t="str">
        <f>IFERROR(ROUND(AVERAGEIF('Week 5 - Making'!$B:$B,'Product List'!$A1259,'Week 5 - Making'!$P:$P),0),"")</f>
        <v/>
      </c>
      <c r="O1259" s="7"/>
      <c r="P1259" s="7">
        <f t="array" ref="P1259">iferror(xlookup(C1259,'Product Families'!A:A,'Product Families'!S:S),"")</f>
        <v>0</v>
      </c>
    </row>
    <row r="1260" ht="14.25" customHeight="1">
      <c r="A1260" s="138" t="s">
        <v>3166</v>
      </c>
      <c r="B1260" s="299" t="s">
        <v>3139</v>
      </c>
      <c r="C1260" s="138" t="s">
        <v>509</v>
      </c>
      <c r="D1260" s="7">
        <f t="array" ref="D1260">IFERROR(XLOOKUP($C1260,'Product Families'!$A:$A,'Product Families'!$D:$D),"")</f>
        <v>203</v>
      </c>
      <c r="E1260" s="7">
        <f t="array" ref="E1260">IFERROR(XLOOKUP($C1260,'Product Families'!$A:$A,'Product Families'!$E:$E),"")</f>
        <v>208</v>
      </c>
      <c r="F1260" s="7">
        <f t="array" ref="F1260">IFERROR(XLOOKUP($C1260,'Product Families'!$A:$A,'Product Families'!$F:$F),"")</f>
        <v>224</v>
      </c>
      <c r="G1260" s="7">
        <f t="array" ref="G1260">IFERROR(XLOOKUP($C1260,'Product Families'!$A:$A,'Product Families'!$G:$G),"")</f>
        <v>240</v>
      </c>
      <c r="J1260" s="7" t="str">
        <f>IFERROR(ROUND(AVERAGEIF('Week 1 - Making'!$B:$B,'Product List'!$A1260,'Week 1 - Making'!$P:$P),0),"")</f>
        <v/>
      </c>
      <c r="K1260" s="7" t="str">
        <f>IFERROR(ROUND(AVERAGEIF('Week 2 - Making'!$B:$B,'Product List'!$A1260,'Week 2 - Making'!$P:$P),0),"")</f>
        <v/>
      </c>
      <c r="L1260" s="263" t="str">
        <f>IFERROR(ROUND(AVERAGEIF('Week 3 - Making'!$B:$B,'Product List'!$A1260,'Week 3 - Making'!$P:$P),0),"")</f>
        <v/>
      </c>
      <c r="M1260" s="7" t="str">
        <f>IFERROR(ROUND(AVERAGEIF('Week 4 - Making'!$B:$B,'Product List'!$A1260,'Week 4 - Making'!$P:$P),0),"")</f>
        <v/>
      </c>
      <c r="N1260" s="7" t="str">
        <f>IFERROR(ROUND(AVERAGEIF('Week 5 - Making'!$B:$B,'Product List'!$A1260,'Week 5 - Making'!$P:$P),0),"")</f>
        <v/>
      </c>
      <c r="O1260" s="7"/>
      <c r="P1260" s="7">
        <f t="array" ref="P1260">iferror(xlookup(C1260,'Product Families'!A:A,'Product Families'!S:S),"")</f>
        <v>0</v>
      </c>
    </row>
    <row r="1261" ht="14.25" customHeight="1">
      <c r="A1261" s="138" t="s">
        <v>3167</v>
      </c>
      <c r="B1261" s="299" t="s">
        <v>3141</v>
      </c>
      <c r="C1261" s="138" t="s">
        <v>509</v>
      </c>
      <c r="D1261" s="7">
        <f t="array" ref="D1261">IFERROR(XLOOKUP($C1261,'Product Families'!$A:$A,'Product Families'!$D:$D),"")</f>
        <v>203</v>
      </c>
      <c r="E1261" s="7">
        <f t="array" ref="E1261">IFERROR(XLOOKUP($C1261,'Product Families'!$A:$A,'Product Families'!$E:$E),"")</f>
        <v>208</v>
      </c>
      <c r="F1261" s="7">
        <f t="array" ref="F1261">IFERROR(XLOOKUP($C1261,'Product Families'!$A:$A,'Product Families'!$F:$F),"")</f>
        <v>224</v>
      </c>
      <c r="G1261" s="7">
        <f t="array" ref="G1261">IFERROR(XLOOKUP($C1261,'Product Families'!$A:$A,'Product Families'!$G:$G),"")</f>
        <v>240</v>
      </c>
      <c r="J1261" s="7" t="str">
        <f>IFERROR(ROUND(AVERAGEIF('Week 1 - Making'!$B:$B,'Product List'!$A1261,'Week 1 - Making'!$P:$P),0),"")</f>
        <v/>
      </c>
      <c r="K1261" s="7" t="str">
        <f>IFERROR(ROUND(AVERAGEIF('Week 2 - Making'!$B:$B,'Product List'!$A1261,'Week 2 - Making'!$P:$P),0),"")</f>
        <v/>
      </c>
      <c r="L1261" s="263" t="str">
        <f>IFERROR(ROUND(AVERAGEIF('Week 3 - Making'!$B:$B,'Product List'!$A1261,'Week 3 - Making'!$P:$P),0),"")</f>
        <v/>
      </c>
      <c r="M1261" s="7" t="str">
        <f>IFERROR(ROUND(AVERAGEIF('Week 4 - Making'!$B:$B,'Product List'!$A1261,'Week 4 - Making'!$P:$P),0),"")</f>
        <v/>
      </c>
      <c r="N1261" s="7" t="str">
        <f>IFERROR(ROUND(AVERAGEIF('Week 5 - Making'!$B:$B,'Product List'!$A1261,'Week 5 - Making'!$P:$P),0),"")</f>
        <v/>
      </c>
      <c r="O1261" s="7"/>
      <c r="P1261" s="7">
        <f t="array" ref="P1261">iferror(xlookup(C1261,'Product Families'!A:A,'Product Families'!S:S),"")</f>
        <v>0</v>
      </c>
    </row>
    <row r="1262" ht="14.25" customHeight="1">
      <c r="A1262" s="138" t="s">
        <v>3168</v>
      </c>
      <c r="B1262" s="299" t="s">
        <v>3143</v>
      </c>
      <c r="C1262" s="138" t="s">
        <v>509</v>
      </c>
      <c r="D1262" s="7">
        <f t="array" ref="D1262">IFERROR(XLOOKUP($C1262,'Product Families'!$A:$A,'Product Families'!$D:$D),"")</f>
        <v>203</v>
      </c>
      <c r="E1262" s="7">
        <f t="array" ref="E1262">IFERROR(XLOOKUP($C1262,'Product Families'!$A:$A,'Product Families'!$E:$E),"")</f>
        <v>208</v>
      </c>
      <c r="F1262" s="7">
        <f t="array" ref="F1262">IFERROR(XLOOKUP($C1262,'Product Families'!$A:$A,'Product Families'!$F:$F),"")</f>
        <v>224</v>
      </c>
      <c r="G1262" s="7">
        <f t="array" ref="G1262">IFERROR(XLOOKUP($C1262,'Product Families'!$A:$A,'Product Families'!$G:$G),"")</f>
        <v>240</v>
      </c>
      <c r="J1262" s="7" t="str">
        <f>IFERROR(ROUND(AVERAGEIF('Week 1 - Making'!$B:$B,'Product List'!$A1262,'Week 1 - Making'!$P:$P),0),"")</f>
        <v/>
      </c>
      <c r="K1262" s="7" t="str">
        <f>IFERROR(ROUND(AVERAGEIF('Week 2 - Making'!$B:$B,'Product List'!$A1262,'Week 2 - Making'!$P:$P),0),"")</f>
        <v/>
      </c>
      <c r="L1262" s="263" t="str">
        <f>IFERROR(ROUND(AVERAGEIF('Week 3 - Making'!$B:$B,'Product List'!$A1262,'Week 3 - Making'!$P:$P),0),"")</f>
        <v/>
      </c>
      <c r="M1262" s="7" t="str">
        <f>IFERROR(ROUND(AVERAGEIF('Week 4 - Making'!$B:$B,'Product List'!$A1262,'Week 4 - Making'!$P:$P),0),"")</f>
        <v/>
      </c>
      <c r="N1262" s="7" t="str">
        <f>IFERROR(ROUND(AVERAGEIF('Week 5 - Making'!$B:$B,'Product List'!$A1262,'Week 5 - Making'!$P:$P),0),"")</f>
        <v/>
      </c>
      <c r="O1262" s="7"/>
      <c r="P1262" s="7">
        <f t="array" ref="P1262">iferror(xlookup(C1262,'Product Families'!A:A,'Product Families'!S:S),"")</f>
        <v>0</v>
      </c>
    </row>
    <row r="1263" ht="14.25" customHeight="1">
      <c r="A1263" s="138" t="s">
        <v>3169</v>
      </c>
      <c r="B1263" s="299" t="s">
        <v>3097</v>
      </c>
      <c r="C1263" s="138" t="s">
        <v>509</v>
      </c>
      <c r="D1263" s="7">
        <f t="array" ref="D1263">IFERROR(XLOOKUP($C1263,'Product Families'!$A:$A,'Product Families'!$D:$D),"")</f>
        <v>203</v>
      </c>
      <c r="E1263" s="7">
        <f t="array" ref="E1263">IFERROR(XLOOKUP($C1263,'Product Families'!$A:$A,'Product Families'!$E:$E),"")</f>
        <v>208</v>
      </c>
      <c r="F1263" s="7">
        <f t="array" ref="F1263">IFERROR(XLOOKUP($C1263,'Product Families'!$A:$A,'Product Families'!$F:$F),"")</f>
        <v>224</v>
      </c>
      <c r="G1263" s="7">
        <f t="array" ref="G1263">IFERROR(XLOOKUP($C1263,'Product Families'!$A:$A,'Product Families'!$G:$G),"")</f>
        <v>240</v>
      </c>
      <c r="J1263" s="7" t="str">
        <f>IFERROR(ROUND(AVERAGEIF('Week 1 - Making'!$B:$B,'Product List'!$A1263,'Week 1 - Making'!$P:$P),0),"")</f>
        <v/>
      </c>
      <c r="K1263" s="7" t="str">
        <f>IFERROR(ROUND(AVERAGEIF('Week 2 - Making'!$B:$B,'Product List'!$A1263,'Week 2 - Making'!$P:$P),0),"")</f>
        <v/>
      </c>
      <c r="L1263" s="263" t="str">
        <f>IFERROR(ROUND(AVERAGEIF('Week 3 - Making'!$B:$B,'Product List'!$A1263,'Week 3 - Making'!$P:$P),0),"")</f>
        <v/>
      </c>
      <c r="M1263" s="7" t="str">
        <f>IFERROR(ROUND(AVERAGEIF('Week 4 - Making'!$B:$B,'Product List'!$A1263,'Week 4 - Making'!$P:$P),0),"")</f>
        <v/>
      </c>
      <c r="N1263" s="7" t="str">
        <f>IFERROR(ROUND(AVERAGEIF('Week 5 - Making'!$B:$B,'Product List'!$A1263,'Week 5 - Making'!$P:$P),0),"")</f>
        <v/>
      </c>
      <c r="O1263" s="7"/>
      <c r="P1263" s="7">
        <f t="array" ref="P1263">iferror(xlookup(C1263,'Product Families'!A:A,'Product Families'!S:S),"")</f>
        <v>0</v>
      </c>
    </row>
    <row r="1264" ht="14.25" customHeight="1">
      <c r="A1264" s="138" t="s">
        <v>3170</v>
      </c>
      <c r="B1264" s="299" t="s">
        <v>3101</v>
      </c>
      <c r="C1264" s="138" t="s">
        <v>509</v>
      </c>
      <c r="D1264" s="7">
        <f t="array" ref="D1264">IFERROR(XLOOKUP($C1264,'Product Families'!$A:$A,'Product Families'!$D:$D),"")</f>
        <v>203</v>
      </c>
      <c r="E1264" s="7">
        <f t="array" ref="E1264">IFERROR(XLOOKUP($C1264,'Product Families'!$A:$A,'Product Families'!$E:$E),"")</f>
        <v>208</v>
      </c>
      <c r="F1264" s="7">
        <f t="array" ref="F1264">IFERROR(XLOOKUP($C1264,'Product Families'!$A:$A,'Product Families'!$F:$F),"")</f>
        <v>224</v>
      </c>
      <c r="G1264" s="7">
        <f t="array" ref="G1264">IFERROR(XLOOKUP($C1264,'Product Families'!$A:$A,'Product Families'!$G:$G),"")</f>
        <v>240</v>
      </c>
      <c r="J1264" s="7" t="str">
        <f>IFERROR(ROUND(AVERAGEIF('Week 1 - Making'!$B:$B,'Product List'!$A1264,'Week 1 - Making'!$P:$P),0),"")</f>
        <v/>
      </c>
      <c r="K1264" s="7" t="str">
        <f>IFERROR(ROUND(AVERAGEIF('Week 2 - Making'!$B:$B,'Product List'!$A1264,'Week 2 - Making'!$P:$P),0),"")</f>
        <v/>
      </c>
      <c r="L1264" s="263" t="str">
        <f>IFERROR(ROUND(AVERAGEIF('Week 3 - Making'!$B:$B,'Product List'!$A1264,'Week 3 - Making'!$P:$P),0),"")</f>
        <v/>
      </c>
      <c r="M1264" s="7" t="str">
        <f>IFERROR(ROUND(AVERAGEIF('Week 4 - Making'!$B:$B,'Product List'!$A1264,'Week 4 - Making'!$P:$P),0),"")</f>
        <v/>
      </c>
      <c r="N1264" s="7" t="str">
        <f>IFERROR(ROUND(AVERAGEIF('Week 5 - Making'!$B:$B,'Product List'!$A1264,'Week 5 - Making'!$P:$P),0),"")</f>
        <v/>
      </c>
      <c r="O1264" s="7"/>
      <c r="P1264" s="7">
        <f t="array" ref="P1264">iferror(xlookup(C1264,'Product Families'!A:A,'Product Families'!S:S),"")</f>
        <v>0</v>
      </c>
    </row>
    <row r="1265" ht="14.25" customHeight="1">
      <c r="A1265" s="138" t="s">
        <v>3171</v>
      </c>
      <c r="B1265" s="299" t="s">
        <v>3147</v>
      </c>
      <c r="C1265" s="138" t="s">
        <v>509</v>
      </c>
      <c r="D1265" s="7">
        <f t="array" ref="D1265">IFERROR(XLOOKUP($C1265,'Product Families'!$A:$A,'Product Families'!$D:$D),"")</f>
        <v>203</v>
      </c>
      <c r="E1265" s="7">
        <f t="array" ref="E1265">IFERROR(XLOOKUP($C1265,'Product Families'!$A:$A,'Product Families'!$E:$E),"")</f>
        <v>208</v>
      </c>
      <c r="F1265" s="7">
        <f t="array" ref="F1265">IFERROR(XLOOKUP($C1265,'Product Families'!$A:$A,'Product Families'!$F:$F),"")</f>
        <v>224</v>
      </c>
      <c r="G1265" s="7">
        <f t="array" ref="G1265">IFERROR(XLOOKUP($C1265,'Product Families'!$A:$A,'Product Families'!$G:$G),"")</f>
        <v>240</v>
      </c>
      <c r="J1265" s="7" t="str">
        <f>IFERROR(ROUND(AVERAGEIF('Week 1 - Making'!$B:$B,'Product List'!$A1265,'Week 1 - Making'!$P:$P),0),"")</f>
        <v/>
      </c>
      <c r="K1265" s="7" t="str">
        <f>IFERROR(ROUND(AVERAGEIF('Week 2 - Making'!$B:$B,'Product List'!$A1265,'Week 2 - Making'!$P:$P),0),"")</f>
        <v/>
      </c>
      <c r="L1265" s="263" t="str">
        <f>IFERROR(ROUND(AVERAGEIF('Week 3 - Making'!$B:$B,'Product List'!$A1265,'Week 3 - Making'!$P:$P),0),"")</f>
        <v/>
      </c>
      <c r="M1265" s="7" t="str">
        <f>IFERROR(ROUND(AVERAGEIF('Week 4 - Making'!$B:$B,'Product List'!$A1265,'Week 4 - Making'!$P:$P),0),"")</f>
        <v/>
      </c>
      <c r="N1265" s="7" t="str">
        <f>IFERROR(ROUND(AVERAGEIF('Week 5 - Making'!$B:$B,'Product List'!$A1265,'Week 5 - Making'!$P:$P),0),"")</f>
        <v/>
      </c>
      <c r="O1265" s="7"/>
      <c r="P1265" s="7">
        <f t="array" ref="P1265">iferror(xlookup(C1265,'Product Families'!A:A,'Product Families'!S:S),"")</f>
        <v>0</v>
      </c>
    </row>
    <row r="1266" ht="14.25" customHeight="1">
      <c r="A1266" s="138" t="s">
        <v>3172</v>
      </c>
      <c r="B1266" s="299" t="s">
        <v>3149</v>
      </c>
      <c r="C1266" s="138" t="s">
        <v>509</v>
      </c>
      <c r="D1266" s="7">
        <f t="array" ref="D1266">IFERROR(XLOOKUP($C1266,'Product Families'!$A:$A,'Product Families'!$D:$D),"")</f>
        <v>203</v>
      </c>
      <c r="E1266" s="7">
        <f t="array" ref="E1266">IFERROR(XLOOKUP($C1266,'Product Families'!$A:$A,'Product Families'!$E:$E),"")</f>
        <v>208</v>
      </c>
      <c r="F1266" s="7">
        <f t="array" ref="F1266">IFERROR(XLOOKUP($C1266,'Product Families'!$A:$A,'Product Families'!$F:$F),"")</f>
        <v>224</v>
      </c>
      <c r="G1266" s="7">
        <f t="array" ref="G1266">IFERROR(XLOOKUP($C1266,'Product Families'!$A:$A,'Product Families'!$G:$G),"")</f>
        <v>240</v>
      </c>
      <c r="J1266" s="7" t="str">
        <f>IFERROR(ROUND(AVERAGEIF('Week 1 - Making'!$B:$B,'Product List'!$A1266,'Week 1 - Making'!$P:$P),0),"")</f>
        <v/>
      </c>
      <c r="K1266" s="7" t="str">
        <f>IFERROR(ROUND(AVERAGEIF('Week 2 - Making'!$B:$B,'Product List'!$A1266,'Week 2 - Making'!$P:$P),0),"")</f>
        <v/>
      </c>
      <c r="L1266" s="263" t="str">
        <f>IFERROR(ROUND(AVERAGEIF('Week 3 - Making'!$B:$B,'Product List'!$A1266,'Week 3 - Making'!$P:$P),0),"")</f>
        <v/>
      </c>
      <c r="M1266" s="7" t="str">
        <f>IFERROR(ROUND(AVERAGEIF('Week 4 - Making'!$B:$B,'Product List'!$A1266,'Week 4 - Making'!$P:$P),0),"")</f>
        <v/>
      </c>
      <c r="N1266" s="7" t="str">
        <f>IFERROR(ROUND(AVERAGEIF('Week 5 - Making'!$B:$B,'Product List'!$A1266,'Week 5 - Making'!$P:$P),0),"")</f>
        <v/>
      </c>
      <c r="O1266" s="7"/>
      <c r="P1266" s="7">
        <f t="array" ref="P1266">iferror(xlookup(C1266,'Product Families'!A:A,'Product Families'!S:S),"")</f>
        <v>0</v>
      </c>
    </row>
    <row r="1267" ht="14.25" customHeight="1">
      <c r="A1267" s="138" t="s">
        <v>3173</v>
      </c>
      <c r="B1267" s="299" t="s">
        <v>3151</v>
      </c>
      <c r="C1267" s="138" t="s">
        <v>509</v>
      </c>
      <c r="D1267" s="7">
        <f t="array" ref="D1267">IFERROR(XLOOKUP($C1267,'Product Families'!$A:$A,'Product Families'!$D:$D),"")</f>
        <v>203</v>
      </c>
      <c r="E1267" s="7">
        <f t="array" ref="E1267">IFERROR(XLOOKUP($C1267,'Product Families'!$A:$A,'Product Families'!$E:$E),"")</f>
        <v>208</v>
      </c>
      <c r="F1267" s="7">
        <f t="array" ref="F1267">IFERROR(XLOOKUP($C1267,'Product Families'!$A:$A,'Product Families'!$F:$F),"")</f>
        <v>224</v>
      </c>
      <c r="G1267" s="7">
        <f t="array" ref="G1267">IFERROR(XLOOKUP($C1267,'Product Families'!$A:$A,'Product Families'!$G:$G),"")</f>
        <v>240</v>
      </c>
      <c r="J1267" s="7" t="str">
        <f>IFERROR(ROUND(AVERAGEIF('Week 1 - Making'!$B:$B,'Product List'!$A1267,'Week 1 - Making'!$P:$P),0),"")</f>
        <v/>
      </c>
      <c r="K1267" s="7" t="str">
        <f>IFERROR(ROUND(AVERAGEIF('Week 2 - Making'!$B:$B,'Product List'!$A1267,'Week 2 - Making'!$P:$P),0),"")</f>
        <v/>
      </c>
      <c r="L1267" s="263" t="str">
        <f>IFERROR(ROUND(AVERAGEIF('Week 3 - Making'!$B:$B,'Product List'!$A1267,'Week 3 - Making'!$P:$P),0),"")</f>
        <v/>
      </c>
      <c r="M1267" s="7" t="str">
        <f>IFERROR(ROUND(AVERAGEIF('Week 4 - Making'!$B:$B,'Product List'!$A1267,'Week 4 - Making'!$P:$P),0),"")</f>
        <v/>
      </c>
      <c r="N1267" s="7" t="str">
        <f>IFERROR(ROUND(AVERAGEIF('Week 5 - Making'!$B:$B,'Product List'!$A1267,'Week 5 - Making'!$P:$P),0),"")</f>
        <v/>
      </c>
      <c r="O1267" s="7"/>
      <c r="P1267" s="7">
        <f t="array" ref="P1267">iferror(xlookup(C1267,'Product Families'!A:A,'Product Families'!S:S),"")</f>
        <v>0</v>
      </c>
    </row>
    <row r="1268" ht="14.25" customHeight="1">
      <c r="A1268" s="138" t="s">
        <v>3174</v>
      </c>
      <c r="B1268" s="299" t="s">
        <v>3153</v>
      </c>
      <c r="C1268" s="138" t="s">
        <v>509</v>
      </c>
      <c r="D1268" s="7">
        <f t="array" ref="D1268">IFERROR(XLOOKUP($C1268,'Product Families'!$A:$A,'Product Families'!$D:$D),"")</f>
        <v>203</v>
      </c>
      <c r="E1268" s="7">
        <f t="array" ref="E1268">IFERROR(XLOOKUP($C1268,'Product Families'!$A:$A,'Product Families'!$E:$E),"")</f>
        <v>208</v>
      </c>
      <c r="F1268" s="7">
        <f t="array" ref="F1268">IFERROR(XLOOKUP($C1268,'Product Families'!$A:$A,'Product Families'!$F:$F),"")</f>
        <v>224</v>
      </c>
      <c r="G1268" s="7">
        <f t="array" ref="G1268">IFERROR(XLOOKUP($C1268,'Product Families'!$A:$A,'Product Families'!$G:$G),"")</f>
        <v>240</v>
      </c>
      <c r="J1268" s="7" t="str">
        <f>IFERROR(ROUND(AVERAGEIF('Week 1 - Making'!$B:$B,'Product List'!$A1268,'Week 1 - Making'!$P:$P),0),"")</f>
        <v/>
      </c>
      <c r="K1268" s="7" t="str">
        <f>IFERROR(ROUND(AVERAGEIF('Week 2 - Making'!$B:$B,'Product List'!$A1268,'Week 2 - Making'!$P:$P),0),"")</f>
        <v/>
      </c>
      <c r="L1268" s="263" t="str">
        <f>IFERROR(ROUND(AVERAGEIF('Week 3 - Making'!$B:$B,'Product List'!$A1268,'Week 3 - Making'!$P:$P),0),"")</f>
        <v/>
      </c>
      <c r="M1268" s="7" t="str">
        <f>IFERROR(ROUND(AVERAGEIF('Week 4 - Making'!$B:$B,'Product List'!$A1268,'Week 4 - Making'!$P:$P),0),"")</f>
        <v/>
      </c>
      <c r="N1268" s="7" t="str">
        <f>IFERROR(ROUND(AVERAGEIF('Week 5 - Making'!$B:$B,'Product List'!$A1268,'Week 5 - Making'!$P:$P),0),"")</f>
        <v/>
      </c>
      <c r="O1268" s="7"/>
      <c r="P1268" s="7">
        <f t="array" ref="P1268">iferror(xlookup(C1268,'Product Families'!A:A,'Product Families'!S:S),"")</f>
        <v>0</v>
      </c>
    </row>
    <row r="1269" ht="14.25" customHeight="1">
      <c r="A1269" s="138" t="s">
        <v>3175</v>
      </c>
      <c r="B1269" s="299" t="s">
        <v>3109</v>
      </c>
      <c r="C1269" s="138" t="s">
        <v>509</v>
      </c>
      <c r="D1269" s="7">
        <f t="array" ref="D1269">IFERROR(XLOOKUP($C1269,'Product Families'!$A:$A,'Product Families'!$D:$D),"")</f>
        <v>203</v>
      </c>
      <c r="E1269" s="7">
        <f t="array" ref="E1269">IFERROR(XLOOKUP($C1269,'Product Families'!$A:$A,'Product Families'!$E:$E),"")</f>
        <v>208</v>
      </c>
      <c r="F1269" s="7">
        <f t="array" ref="F1269">IFERROR(XLOOKUP($C1269,'Product Families'!$A:$A,'Product Families'!$F:$F),"")</f>
        <v>224</v>
      </c>
      <c r="G1269" s="7">
        <f t="array" ref="G1269">IFERROR(XLOOKUP($C1269,'Product Families'!$A:$A,'Product Families'!$G:$G),"")</f>
        <v>240</v>
      </c>
      <c r="J1269" s="7" t="str">
        <f>IFERROR(ROUND(AVERAGEIF('Week 1 - Making'!$B:$B,'Product List'!$A1269,'Week 1 - Making'!$P:$P),0),"")</f>
        <v/>
      </c>
      <c r="K1269" s="7" t="str">
        <f>IFERROR(ROUND(AVERAGEIF('Week 2 - Making'!$B:$B,'Product List'!$A1269,'Week 2 - Making'!$P:$P),0),"")</f>
        <v/>
      </c>
      <c r="L1269" s="263" t="str">
        <f>IFERROR(ROUND(AVERAGEIF('Week 3 - Making'!$B:$B,'Product List'!$A1269,'Week 3 - Making'!$P:$P),0),"")</f>
        <v/>
      </c>
      <c r="M1269" s="7" t="str">
        <f>IFERROR(ROUND(AVERAGEIF('Week 4 - Making'!$B:$B,'Product List'!$A1269,'Week 4 - Making'!$P:$P),0),"")</f>
        <v/>
      </c>
      <c r="N1269" s="7" t="str">
        <f>IFERROR(ROUND(AVERAGEIF('Week 5 - Making'!$B:$B,'Product List'!$A1269,'Week 5 - Making'!$P:$P),0),"")</f>
        <v/>
      </c>
      <c r="O1269" s="7"/>
      <c r="P1269" s="7">
        <f t="array" ref="P1269">iferror(xlookup(C1269,'Product Families'!A:A,'Product Families'!S:S),"")</f>
        <v>0</v>
      </c>
    </row>
    <row r="1270" ht="14.25" customHeight="1">
      <c r="A1270" s="138" t="s">
        <v>3176</v>
      </c>
      <c r="B1270" s="299" t="s">
        <v>3156</v>
      </c>
      <c r="C1270" s="138" t="s">
        <v>509</v>
      </c>
      <c r="D1270" s="7">
        <f t="array" ref="D1270">IFERROR(XLOOKUP($C1270,'Product Families'!$A:$A,'Product Families'!$D:$D),"")</f>
        <v>203</v>
      </c>
      <c r="E1270" s="7">
        <f t="array" ref="E1270">IFERROR(XLOOKUP($C1270,'Product Families'!$A:$A,'Product Families'!$E:$E),"")</f>
        <v>208</v>
      </c>
      <c r="F1270" s="7">
        <f t="array" ref="F1270">IFERROR(XLOOKUP($C1270,'Product Families'!$A:$A,'Product Families'!$F:$F),"")</f>
        <v>224</v>
      </c>
      <c r="G1270" s="7">
        <f t="array" ref="G1270">IFERROR(XLOOKUP($C1270,'Product Families'!$A:$A,'Product Families'!$G:$G),"")</f>
        <v>240</v>
      </c>
      <c r="J1270" s="7" t="str">
        <f>IFERROR(ROUND(AVERAGEIF('Week 1 - Making'!$B:$B,'Product List'!$A1270,'Week 1 - Making'!$P:$P),0),"")</f>
        <v/>
      </c>
      <c r="K1270" s="7" t="str">
        <f>IFERROR(ROUND(AVERAGEIF('Week 2 - Making'!$B:$B,'Product List'!$A1270,'Week 2 - Making'!$P:$P),0),"")</f>
        <v/>
      </c>
      <c r="L1270" s="263" t="str">
        <f>IFERROR(ROUND(AVERAGEIF('Week 3 - Making'!$B:$B,'Product List'!$A1270,'Week 3 - Making'!$P:$P),0),"")</f>
        <v/>
      </c>
      <c r="M1270" s="7" t="str">
        <f>IFERROR(ROUND(AVERAGEIF('Week 4 - Making'!$B:$B,'Product List'!$A1270,'Week 4 - Making'!$P:$P),0),"")</f>
        <v/>
      </c>
      <c r="N1270" s="7" t="str">
        <f>IFERROR(ROUND(AVERAGEIF('Week 5 - Making'!$B:$B,'Product List'!$A1270,'Week 5 - Making'!$P:$P),0),"")</f>
        <v/>
      </c>
      <c r="O1270" s="7"/>
      <c r="P1270" s="7">
        <f t="array" ref="P1270">iferror(xlookup(C1270,'Product Families'!A:A,'Product Families'!S:S),"")</f>
        <v>0</v>
      </c>
    </row>
    <row r="1271" ht="14.25" customHeight="1">
      <c r="A1271" s="138" t="s">
        <v>3177</v>
      </c>
      <c r="B1271" s="299" t="s">
        <v>3093</v>
      </c>
      <c r="C1271" s="138" t="s">
        <v>509</v>
      </c>
      <c r="D1271" s="7">
        <f t="array" ref="D1271">IFERROR(XLOOKUP($C1271,'Product Families'!$A:$A,'Product Families'!$D:$D),"")</f>
        <v>203</v>
      </c>
      <c r="E1271" s="7">
        <f t="array" ref="E1271">IFERROR(XLOOKUP($C1271,'Product Families'!$A:$A,'Product Families'!$E:$E),"")</f>
        <v>208</v>
      </c>
      <c r="F1271" s="7">
        <f t="array" ref="F1271">IFERROR(XLOOKUP($C1271,'Product Families'!$A:$A,'Product Families'!$F:$F),"")</f>
        <v>224</v>
      </c>
      <c r="G1271" s="7">
        <f t="array" ref="G1271">IFERROR(XLOOKUP($C1271,'Product Families'!$A:$A,'Product Families'!$G:$G),"")</f>
        <v>240</v>
      </c>
      <c r="J1271" s="7" t="str">
        <f>IFERROR(ROUND(AVERAGEIF('Week 1 - Making'!$B:$B,'Product List'!$A1271,'Week 1 - Making'!$P:$P),0),"")</f>
        <v/>
      </c>
      <c r="K1271" s="7" t="str">
        <f>IFERROR(ROUND(AVERAGEIF('Week 2 - Making'!$B:$B,'Product List'!$A1271,'Week 2 - Making'!$P:$P),0),"")</f>
        <v/>
      </c>
      <c r="L1271" s="263" t="str">
        <f>IFERROR(ROUND(AVERAGEIF('Week 3 - Making'!$B:$B,'Product List'!$A1271,'Week 3 - Making'!$P:$P),0),"")</f>
        <v/>
      </c>
      <c r="M1271" s="7" t="str">
        <f>IFERROR(ROUND(AVERAGEIF('Week 4 - Making'!$B:$B,'Product List'!$A1271,'Week 4 - Making'!$P:$P),0),"")</f>
        <v/>
      </c>
      <c r="N1271" s="7" t="str">
        <f>IFERROR(ROUND(AVERAGEIF('Week 5 - Making'!$B:$B,'Product List'!$A1271,'Week 5 - Making'!$P:$P),0),"")</f>
        <v/>
      </c>
      <c r="O1271" s="7"/>
      <c r="P1271" s="7">
        <f t="array" ref="P1271">iferror(xlookup(C1271,'Product Families'!A:A,'Product Families'!S:S),"")</f>
        <v>0</v>
      </c>
    </row>
    <row r="1272" ht="14.25" customHeight="1">
      <c r="A1272" s="138" t="s">
        <v>3178</v>
      </c>
      <c r="B1272" s="299" t="s">
        <v>3159</v>
      </c>
      <c r="C1272" s="138" t="s">
        <v>509</v>
      </c>
      <c r="D1272" s="7">
        <f t="array" ref="D1272">IFERROR(XLOOKUP($C1272,'Product Families'!$A:$A,'Product Families'!$D:$D),"")</f>
        <v>203</v>
      </c>
      <c r="E1272" s="7">
        <f t="array" ref="E1272">IFERROR(XLOOKUP($C1272,'Product Families'!$A:$A,'Product Families'!$E:$E),"")</f>
        <v>208</v>
      </c>
      <c r="F1272" s="7">
        <f t="array" ref="F1272">IFERROR(XLOOKUP($C1272,'Product Families'!$A:$A,'Product Families'!$F:$F),"")</f>
        <v>224</v>
      </c>
      <c r="G1272" s="7">
        <f t="array" ref="G1272">IFERROR(XLOOKUP($C1272,'Product Families'!$A:$A,'Product Families'!$G:$G),"")</f>
        <v>240</v>
      </c>
      <c r="J1272" s="7" t="str">
        <f>IFERROR(ROUND(AVERAGEIF('Week 1 - Making'!$B:$B,'Product List'!$A1272,'Week 1 - Making'!$P:$P),0),"")</f>
        <v/>
      </c>
      <c r="K1272" s="7" t="str">
        <f>IFERROR(ROUND(AVERAGEIF('Week 2 - Making'!$B:$B,'Product List'!$A1272,'Week 2 - Making'!$P:$P),0),"")</f>
        <v/>
      </c>
      <c r="L1272" s="263" t="str">
        <f>IFERROR(ROUND(AVERAGEIF('Week 3 - Making'!$B:$B,'Product List'!$A1272,'Week 3 - Making'!$P:$P),0),"")</f>
        <v/>
      </c>
      <c r="M1272" s="7" t="str">
        <f>IFERROR(ROUND(AVERAGEIF('Week 4 - Making'!$B:$B,'Product List'!$A1272,'Week 4 - Making'!$P:$P),0),"")</f>
        <v/>
      </c>
      <c r="N1272" s="7" t="str">
        <f>IFERROR(ROUND(AVERAGEIF('Week 5 - Making'!$B:$B,'Product List'!$A1272,'Week 5 - Making'!$P:$P),0),"")</f>
        <v/>
      </c>
      <c r="O1272" s="7"/>
      <c r="P1272" s="7">
        <f t="array" ref="P1272">iferror(xlookup(C1272,'Product Families'!A:A,'Product Families'!S:S),"")</f>
        <v>0</v>
      </c>
    </row>
    <row r="1273" ht="14.25" customHeight="1">
      <c r="A1273" s="138" t="s">
        <v>3179</v>
      </c>
      <c r="B1273" s="299" t="s">
        <v>3161</v>
      </c>
      <c r="C1273" s="138" t="s">
        <v>509</v>
      </c>
      <c r="D1273" s="7">
        <f t="array" ref="D1273">IFERROR(XLOOKUP($C1273,'Product Families'!$A:$A,'Product Families'!$D:$D),"")</f>
        <v>203</v>
      </c>
      <c r="E1273" s="7">
        <f t="array" ref="E1273">IFERROR(XLOOKUP($C1273,'Product Families'!$A:$A,'Product Families'!$E:$E),"")</f>
        <v>208</v>
      </c>
      <c r="F1273" s="7">
        <f t="array" ref="F1273">IFERROR(XLOOKUP($C1273,'Product Families'!$A:$A,'Product Families'!$F:$F),"")</f>
        <v>224</v>
      </c>
      <c r="G1273" s="7">
        <f t="array" ref="G1273">IFERROR(XLOOKUP($C1273,'Product Families'!$A:$A,'Product Families'!$G:$G),"")</f>
        <v>240</v>
      </c>
      <c r="J1273" s="7" t="str">
        <f>IFERROR(ROUND(AVERAGEIF('Week 1 - Making'!$B:$B,'Product List'!$A1273,'Week 1 - Making'!$P:$P),0),"")</f>
        <v/>
      </c>
      <c r="K1273" s="7" t="str">
        <f>IFERROR(ROUND(AVERAGEIF('Week 2 - Making'!$B:$B,'Product List'!$A1273,'Week 2 - Making'!$P:$P),0),"")</f>
        <v/>
      </c>
      <c r="L1273" s="263" t="str">
        <f>IFERROR(ROUND(AVERAGEIF('Week 3 - Making'!$B:$B,'Product List'!$A1273,'Week 3 - Making'!$P:$P),0),"")</f>
        <v/>
      </c>
      <c r="M1273" s="7" t="str">
        <f>IFERROR(ROUND(AVERAGEIF('Week 4 - Making'!$B:$B,'Product List'!$A1273,'Week 4 - Making'!$P:$P),0),"")</f>
        <v/>
      </c>
      <c r="N1273" s="7" t="str">
        <f>IFERROR(ROUND(AVERAGEIF('Week 5 - Making'!$B:$B,'Product List'!$A1273,'Week 5 - Making'!$P:$P),0),"")</f>
        <v/>
      </c>
      <c r="O1273" s="7"/>
      <c r="P1273" s="7">
        <f t="array" ref="P1273">iferror(xlookup(C1273,'Product Families'!A:A,'Product Families'!S:S),"")</f>
        <v>0</v>
      </c>
    </row>
    <row r="1274" ht="14.25" customHeight="1">
      <c r="A1274" s="138" t="s">
        <v>3180</v>
      </c>
      <c r="B1274" s="299" t="s">
        <v>3163</v>
      </c>
      <c r="C1274" s="138" t="s">
        <v>509</v>
      </c>
      <c r="D1274" s="7">
        <f t="array" ref="D1274">IFERROR(XLOOKUP($C1274,'Product Families'!$A:$A,'Product Families'!$D:$D),"")</f>
        <v>203</v>
      </c>
      <c r="E1274" s="7">
        <f t="array" ref="E1274">IFERROR(XLOOKUP($C1274,'Product Families'!$A:$A,'Product Families'!$E:$E),"")</f>
        <v>208</v>
      </c>
      <c r="F1274" s="7">
        <f t="array" ref="F1274">IFERROR(XLOOKUP($C1274,'Product Families'!$A:$A,'Product Families'!$F:$F),"")</f>
        <v>224</v>
      </c>
      <c r="G1274" s="7">
        <f t="array" ref="G1274">IFERROR(XLOOKUP($C1274,'Product Families'!$A:$A,'Product Families'!$G:$G),"")</f>
        <v>240</v>
      </c>
      <c r="J1274" s="7" t="str">
        <f>IFERROR(ROUND(AVERAGEIF('Week 1 - Making'!$B:$B,'Product List'!$A1274,'Week 1 - Making'!$P:$P),0),"")</f>
        <v/>
      </c>
      <c r="K1274" s="7" t="str">
        <f>IFERROR(ROUND(AVERAGEIF('Week 2 - Making'!$B:$B,'Product List'!$A1274,'Week 2 - Making'!$P:$P),0),"")</f>
        <v/>
      </c>
      <c r="L1274" s="263" t="str">
        <f>IFERROR(ROUND(AVERAGEIF('Week 3 - Making'!$B:$B,'Product List'!$A1274,'Week 3 - Making'!$P:$P),0),"")</f>
        <v/>
      </c>
      <c r="M1274" s="7" t="str">
        <f>IFERROR(ROUND(AVERAGEIF('Week 4 - Making'!$B:$B,'Product List'!$A1274,'Week 4 - Making'!$P:$P),0),"")</f>
        <v/>
      </c>
      <c r="N1274" s="7" t="str">
        <f>IFERROR(ROUND(AVERAGEIF('Week 5 - Making'!$B:$B,'Product List'!$A1274,'Week 5 - Making'!$P:$P),0),"")</f>
        <v/>
      </c>
      <c r="O1274" s="7"/>
      <c r="P1274" s="7">
        <f t="array" ref="P1274">iferror(xlookup(C1274,'Product Families'!A:A,'Product Families'!S:S),"")</f>
        <v>0</v>
      </c>
    </row>
    <row r="1275" ht="14.25" customHeight="1">
      <c r="A1275" s="138" t="s">
        <v>3181</v>
      </c>
      <c r="B1275" s="299" t="s">
        <v>3165</v>
      </c>
      <c r="C1275" s="138" t="s">
        <v>509</v>
      </c>
      <c r="D1275" s="7">
        <f t="array" ref="D1275">IFERROR(XLOOKUP($C1275,'Product Families'!$A:$A,'Product Families'!$D:$D),"")</f>
        <v>203</v>
      </c>
      <c r="E1275" s="7">
        <f t="array" ref="E1275">IFERROR(XLOOKUP($C1275,'Product Families'!$A:$A,'Product Families'!$E:$E),"")</f>
        <v>208</v>
      </c>
      <c r="F1275" s="7">
        <f t="array" ref="F1275">IFERROR(XLOOKUP($C1275,'Product Families'!$A:$A,'Product Families'!$F:$F),"")</f>
        <v>224</v>
      </c>
      <c r="G1275" s="7">
        <f t="array" ref="G1275">IFERROR(XLOOKUP($C1275,'Product Families'!$A:$A,'Product Families'!$G:$G),"")</f>
        <v>240</v>
      </c>
      <c r="J1275" s="7" t="str">
        <f>IFERROR(ROUND(AVERAGEIF('Week 1 - Making'!$B:$B,'Product List'!$A1275,'Week 1 - Making'!$P:$P),0),"")</f>
        <v/>
      </c>
      <c r="K1275" s="7" t="str">
        <f>IFERROR(ROUND(AVERAGEIF('Week 2 - Making'!$B:$B,'Product List'!$A1275,'Week 2 - Making'!$P:$P),0),"")</f>
        <v/>
      </c>
      <c r="L1275" s="263" t="str">
        <f>IFERROR(ROUND(AVERAGEIF('Week 3 - Making'!$B:$B,'Product List'!$A1275,'Week 3 - Making'!$P:$P),0),"")</f>
        <v/>
      </c>
      <c r="M1275" s="7" t="str">
        <f>IFERROR(ROUND(AVERAGEIF('Week 4 - Making'!$B:$B,'Product List'!$A1275,'Week 4 - Making'!$P:$P),0),"")</f>
        <v/>
      </c>
      <c r="N1275" s="7" t="str">
        <f>IFERROR(ROUND(AVERAGEIF('Week 5 - Making'!$B:$B,'Product List'!$A1275,'Week 5 - Making'!$P:$P),0),"")</f>
        <v/>
      </c>
      <c r="O1275" s="7"/>
      <c r="P1275" s="7">
        <f t="array" ref="P1275">iferror(xlookup(C1275,'Product Families'!A:A,'Product Families'!S:S),"")</f>
        <v>0</v>
      </c>
    </row>
    <row r="1276" ht="14.25" customHeight="1">
      <c r="A1276" s="122" t="s">
        <v>3182</v>
      </c>
      <c r="B1276" s="270" t="s">
        <v>3183</v>
      </c>
      <c r="C1276" s="122" t="s">
        <v>540</v>
      </c>
      <c r="D1276" s="7">
        <f t="array" ref="D1276">IFERROR(XLOOKUP($C1276,'Product Families'!$A:$A,'Product Families'!$D:$D),"")</f>
        <v>152</v>
      </c>
      <c r="E1276" s="7">
        <f t="array" ref="E1276">IFERROR(XLOOKUP($C1276,'Product Families'!$A:$A,'Product Families'!$E:$E),"")</f>
        <v>156</v>
      </c>
      <c r="F1276" s="7">
        <f t="array" ref="F1276">IFERROR(XLOOKUP($C1276,'Product Families'!$A:$A,'Product Families'!$F:$F),"")</f>
        <v>168</v>
      </c>
      <c r="G1276" s="7">
        <f t="array" ref="G1276">IFERROR(XLOOKUP($C1276,'Product Families'!$A:$A,'Product Families'!$G:$G),"")</f>
        <v>180</v>
      </c>
      <c r="J1276" s="7" t="str">
        <f>IFERROR(ROUND(AVERAGEIF('Week 1 - Making'!$B:$B,'Product List'!$A1276,'Week 1 - Making'!$P:$P),0),"")</f>
        <v/>
      </c>
      <c r="K1276" s="7" t="str">
        <f>IFERROR(ROUND(AVERAGEIF('Week 2 - Making'!$B:$B,'Product List'!$A1276,'Week 2 - Making'!$P:$P),0),"")</f>
        <v/>
      </c>
      <c r="L1276" s="263" t="str">
        <f>IFERROR(ROUND(AVERAGEIF('Week 3 - Making'!$B:$B,'Product List'!$A1276,'Week 3 - Making'!$P:$P),0),"")</f>
        <v/>
      </c>
      <c r="M1276" s="7" t="str">
        <f>IFERROR(ROUND(AVERAGEIF('Week 4 - Making'!$B:$B,'Product List'!$A1276,'Week 4 - Making'!$P:$P),0),"")</f>
        <v/>
      </c>
      <c r="N1276" s="7" t="str">
        <f>IFERROR(ROUND(AVERAGEIF('Week 5 - Making'!$B:$B,'Product List'!$A1276,'Week 5 - Making'!$P:$P),0),"")</f>
        <v/>
      </c>
      <c r="O1276" s="7"/>
      <c r="P1276" s="7">
        <f t="array" ref="P1276">iferror(xlookup(C1276,'Product Families'!A:A,'Product Families'!S:S),"")</f>
        <v>0</v>
      </c>
    </row>
    <row r="1277" ht="14.25" customHeight="1">
      <c r="A1277" s="122" t="s">
        <v>3184</v>
      </c>
      <c r="B1277" s="270" t="s">
        <v>3185</v>
      </c>
      <c r="C1277" s="122" t="s">
        <v>540</v>
      </c>
      <c r="D1277" s="7">
        <f t="array" ref="D1277">IFERROR(XLOOKUP($C1277,'Product Families'!$A:$A,'Product Families'!$D:$D),"")</f>
        <v>152</v>
      </c>
      <c r="E1277" s="7">
        <f t="array" ref="E1277">IFERROR(XLOOKUP($C1277,'Product Families'!$A:$A,'Product Families'!$E:$E),"")</f>
        <v>156</v>
      </c>
      <c r="F1277" s="7">
        <f t="array" ref="F1277">IFERROR(XLOOKUP($C1277,'Product Families'!$A:$A,'Product Families'!$F:$F),"")</f>
        <v>168</v>
      </c>
      <c r="G1277" s="7">
        <f t="array" ref="G1277">IFERROR(XLOOKUP($C1277,'Product Families'!$A:$A,'Product Families'!$G:$G),"")</f>
        <v>180</v>
      </c>
      <c r="J1277" s="7" t="str">
        <f>IFERROR(ROUND(AVERAGEIF('Week 1 - Making'!$B:$B,'Product List'!$A1277,'Week 1 - Making'!$P:$P),0),"")</f>
        <v/>
      </c>
      <c r="K1277" s="7" t="str">
        <f>IFERROR(ROUND(AVERAGEIF('Week 2 - Making'!$B:$B,'Product List'!$A1277,'Week 2 - Making'!$P:$P),0),"")</f>
        <v/>
      </c>
      <c r="L1277" s="263" t="str">
        <f>IFERROR(ROUND(AVERAGEIF('Week 3 - Making'!$B:$B,'Product List'!$A1277,'Week 3 - Making'!$P:$P),0),"")</f>
        <v/>
      </c>
      <c r="M1277" s="7" t="str">
        <f>IFERROR(ROUND(AVERAGEIF('Week 4 - Making'!$B:$B,'Product List'!$A1277,'Week 4 - Making'!$P:$P),0),"")</f>
        <v/>
      </c>
      <c r="N1277" s="7" t="str">
        <f>IFERROR(ROUND(AVERAGEIF('Week 5 - Making'!$B:$B,'Product List'!$A1277,'Week 5 - Making'!$P:$P),0),"")</f>
        <v/>
      </c>
      <c r="O1277" s="7"/>
      <c r="P1277" s="7">
        <f t="array" ref="P1277">iferror(xlookup(C1277,'Product Families'!A:A,'Product Families'!S:S),"")</f>
        <v>0</v>
      </c>
    </row>
    <row r="1278" ht="14.25" customHeight="1">
      <c r="A1278" s="122" t="s">
        <v>1561</v>
      </c>
      <c r="B1278" s="270" t="s">
        <v>3186</v>
      </c>
      <c r="C1278" s="122" t="s">
        <v>540</v>
      </c>
      <c r="D1278" s="7">
        <f t="array" ref="D1278">IFERROR(XLOOKUP($C1278,'Product Families'!$A:$A,'Product Families'!$D:$D),"")</f>
        <v>152</v>
      </c>
      <c r="E1278" s="7">
        <f t="array" ref="E1278">IFERROR(XLOOKUP($C1278,'Product Families'!$A:$A,'Product Families'!$E:$E),"")</f>
        <v>156</v>
      </c>
      <c r="F1278" s="7">
        <f t="array" ref="F1278">IFERROR(XLOOKUP($C1278,'Product Families'!$A:$A,'Product Families'!$F:$F),"")</f>
        <v>168</v>
      </c>
      <c r="G1278" s="7">
        <f t="array" ref="G1278">IFERROR(XLOOKUP($C1278,'Product Families'!$A:$A,'Product Families'!$G:$G),"")</f>
        <v>180</v>
      </c>
      <c r="H1278" s="122"/>
      <c r="I1278" s="122"/>
      <c r="J1278" s="7">
        <f>IFERROR(ROUND(AVERAGEIF('Week 1 - Making'!$B:$B,'Product List'!$A1278,'Week 1 - Making'!$P:$P),0),"")</f>
        <v>182</v>
      </c>
      <c r="K1278" s="7" t="str">
        <f>IFERROR(ROUND(AVERAGEIF('Week 2 - Making'!$B:$B,'Product List'!$A1278,'Week 2 - Making'!$P:$P),0),"")</f>
        <v/>
      </c>
      <c r="L1278" s="263" t="str">
        <f>IFERROR(ROUND(AVERAGEIF('Week 3 - Making'!$B:$B,'Product List'!$A1278,'Week 3 - Making'!$P:$P),0),"")</f>
        <v/>
      </c>
      <c r="M1278" s="7" t="str">
        <f>IFERROR(ROUND(AVERAGEIF('Week 4 - Making'!$B:$B,'Product List'!$A1278,'Week 4 - Making'!$P:$P),0),"")</f>
        <v/>
      </c>
      <c r="N1278" s="7" t="str">
        <f>IFERROR(ROUND(AVERAGEIF('Week 5 - Making'!$B:$B,'Product List'!$A1278,'Week 5 - Making'!$P:$P),0),"")</f>
        <v/>
      </c>
      <c r="O1278" s="7"/>
      <c r="P1278" s="7">
        <f t="array" ref="P1278">iferror(xlookup(C1278,'Product Families'!A:A,'Product Families'!S:S),"")</f>
        <v>0</v>
      </c>
    </row>
    <row r="1279" ht="14.25" customHeight="1">
      <c r="A1279" s="122" t="s">
        <v>3187</v>
      </c>
      <c r="B1279" s="270" t="s">
        <v>3188</v>
      </c>
      <c r="C1279" s="122" t="s">
        <v>540</v>
      </c>
      <c r="D1279" s="7">
        <f t="array" ref="D1279">IFERROR(XLOOKUP($C1279,'Product Families'!$A:$A,'Product Families'!$D:$D),"")</f>
        <v>152</v>
      </c>
      <c r="E1279" s="7">
        <f t="array" ref="E1279">IFERROR(XLOOKUP($C1279,'Product Families'!$A:$A,'Product Families'!$E:$E),"")</f>
        <v>156</v>
      </c>
      <c r="F1279" s="7">
        <f t="array" ref="F1279">IFERROR(XLOOKUP($C1279,'Product Families'!$A:$A,'Product Families'!$F:$F),"")</f>
        <v>168</v>
      </c>
      <c r="G1279" s="7">
        <f t="array" ref="G1279">IFERROR(XLOOKUP($C1279,'Product Families'!$A:$A,'Product Families'!$G:$G),"")</f>
        <v>180</v>
      </c>
      <c r="H1279" s="122"/>
      <c r="I1279" s="122"/>
      <c r="J1279" s="7" t="str">
        <f>IFERROR(ROUND(AVERAGEIF('Week 1 - Making'!$B:$B,'Product List'!$A1279,'Week 1 - Making'!$P:$P),0),"")</f>
        <v/>
      </c>
      <c r="K1279" s="7" t="str">
        <f>IFERROR(ROUND(AVERAGEIF('Week 2 - Making'!$B:$B,'Product List'!$A1279,'Week 2 - Making'!$P:$P),0),"")</f>
        <v/>
      </c>
      <c r="L1279" s="263" t="str">
        <f>IFERROR(ROUND(AVERAGEIF('Week 3 - Making'!$B:$B,'Product List'!$A1279,'Week 3 - Making'!$P:$P),0),"")</f>
        <v/>
      </c>
      <c r="M1279" s="7" t="str">
        <f>IFERROR(ROUND(AVERAGEIF('Week 4 - Making'!$B:$B,'Product List'!$A1279,'Week 4 - Making'!$P:$P),0),"")</f>
        <v/>
      </c>
      <c r="N1279" s="7" t="str">
        <f>IFERROR(ROUND(AVERAGEIF('Week 5 - Making'!$B:$B,'Product List'!$A1279,'Week 5 - Making'!$P:$P),0),"")</f>
        <v/>
      </c>
      <c r="O1279" s="7"/>
      <c r="P1279" s="7">
        <f t="array" ref="P1279">iferror(xlookup(C1279,'Product Families'!A:A,'Product Families'!S:S),"")</f>
        <v>0</v>
      </c>
    </row>
    <row r="1280" ht="14.25" customHeight="1">
      <c r="A1280" s="122" t="s">
        <v>1704</v>
      </c>
      <c r="B1280" s="270" t="s">
        <v>3189</v>
      </c>
      <c r="C1280" s="122" t="s">
        <v>540</v>
      </c>
      <c r="D1280" s="7">
        <f t="array" ref="D1280">IFERROR(XLOOKUP($C1280,'Product Families'!$A:$A,'Product Families'!$D:$D),"")</f>
        <v>152</v>
      </c>
      <c r="E1280" s="7">
        <f t="array" ref="E1280">IFERROR(XLOOKUP($C1280,'Product Families'!$A:$A,'Product Families'!$E:$E),"")</f>
        <v>156</v>
      </c>
      <c r="F1280" s="7">
        <f t="array" ref="F1280">IFERROR(XLOOKUP($C1280,'Product Families'!$A:$A,'Product Families'!$F:$F),"")</f>
        <v>168</v>
      </c>
      <c r="G1280" s="7">
        <f t="array" ref="G1280">IFERROR(XLOOKUP($C1280,'Product Families'!$A:$A,'Product Families'!$G:$G),"")</f>
        <v>180</v>
      </c>
      <c r="J1280" s="7">
        <f>IFERROR(ROUND(AVERAGEIF('Week 1 - Making'!$B:$B,'Product List'!$A1280,'Week 1 - Making'!$P:$P),0),"")</f>
        <v>183</v>
      </c>
      <c r="K1280" s="7" t="str">
        <f>IFERROR(ROUND(AVERAGEIF('Week 2 - Making'!$B:$B,'Product List'!$A1280,'Week 2 - Making'!$P:$P),0),"")</f>
        <v/>
      </c>
      <c r="L1280" s="263" t="str">
        <f>IFERROR(ROUND(AVERAGEIF('Week 3 - Making'!$B:$B,'Product List'!$A1280,'Week 3 - Making'!$P:$P),0),"")</f>
        <v/>
      </c>
      <c r="M1280" s="7" t="str">
        <f>IFERROR(ROUND(AVERAGEIF('Week 4 - Making'!$B:$B,'Product List'!$A1280,'Week 4 - Making'!$P:$P),0),"")</f>
        <v/>
      </c>
      <c r="N1280" s="7" t="str">
        <f>IFERROR(ROUND(AVERAGEIF('Week 5 - Making'!$B:$B,'Product List'!$A1280,'Week 5 - Making'!$P:$P),0),"")</f>
        <v/>
      </c>
      <c r="O1280" s="7"/>
      <c r="P1280" s="7">
        <f t="array" ref="P1280">iferror(xlookup(C1280,'Product Families'!A:A,'Product Families'!S:S),"")</f>
        <v>0</v>
      </c>
    </row>
    <row r="1281" ht="14.25" customHeight="1">
      <c r="A1281" s="122" t="s">
        <v>1849</v>
      </c>
      <c r="B1281" s="270" t="s">
        <v>3190</v>
      </c>
      <c r="C1281" s="122" t="s">
        <v>540</v>
      </c>
      <c r="D1281" s="7">
        <f t="array" ref="D1281">IFERROR(XLOOKUP($C1281,'Product Families'!$A:$A,'Product Families'!$D:$D),"")</f>
        <v>152</v>
      </c>
      <c r="E1281" s="7">
        <f t="array" ref="E1281">IFERROR(XLOOKUP($C1281,'Product Families'!$A:$A,'Product Families'!$E:$E),"")</f>
        <v>156</v>
      </c>
      <c r="F1281" s="7">
        <f t="array" ref="F1281">IFERROR(XLOOKUP($C1281,'Product Families'!$A:$A,'Product Families'!$F:$F),"")</f>
        <v>168</v>
      </c>
      <c r="G1281" s="7">
        <f t="array" ref="G1281">IFERROR(XLOOKUP($C1281,'Product Families'!$A:$A,'Product Families'!$G:$G),"")</f>
        <v>180</v>
      </c>
      <c r="J1281" s="7">
        <f>IFERROR(ROUND(AVERAGEIF('Week 1 - Making'!$B:$B,'Product List'!$A1281,'Week 1 - Making'!$P:$P),0),"")</f>
        <v>182</v>
      </c>
      <c r="K1281" s="7" t="str">
        <f>IFERROR(ROUND(AVERAGEIF('Week 2 - Making'!$B:$B,'Product List'!$A1281,'Week 2 - Making'!$P:$P),0),"")</f>
        <v/>
      </c>
      <c r="L1281" s="263" t="str">
        <f>IFERROR(ROUND(AVERAGEIF('Week 3 - Making'!$B:$B,'Product List'!$A1281,'Week 3 - Making'!$P:$P),0),"")</f>
        <v/>
      </c>
      <c r="M1281" s="7" t="str">
        <f>IFERROR(ROUND(AVERAGEIF('Week 4 - Making'!$B:$B,'Product List'!$A1281,'Week 4 - Making'!$P:$P),0),"")</f>
        <v/>
      </c>
      <c r="N1281" s="7" t="str">
        <f>IFERROR(ROUND(AVERAGEIF('Week 5 - Making'!$B:$B,'Product List'!$A1281,'Week 5 - Making'!$P:$P),0),"")</f>
        <v/>
      </c>
      <c r="O1281" s="7"/>
      <c r="P1281" s="7">
        <f t="array" ref="P1281">iferror(xlookup(C1281,'Product Families'!A:A,'Product Families'!S:S),"")</f>
        <v>0</v>
      </c>
    </row>
    <row r="1282" ht="14.25" customHeight="1">
      <c r="A1282" s="122" t="s">
        <v>3191</v>
      </c>
      <c r="B1282" s="270" t="s">
        <v>3192</v>
      </c>
      <c r="C1282" s="122" t="s">
        <v>540</v>
      </c>
      <c r="D1282" s="7">
        <f t="array" ref="D1282">IFERROR(XLOOKUP($C1282,'Product Families'!$A:$A,'Product Families'!$D:$D),"")</f>
        <v>152</v>
      </c>
      <c r="E1282" s="7">
        <f t="array" ref="E1282">IFERROR(XLOOKUP($C1282,'Product Families'!$A:$A,'Product Families'!$E:$E),"")</f>
        <v>156</v>
      </c>
      <c r="F1282" s="7">
        <f t="array" ref="F1282">IFERROR(XLOOKUP($C1282,'Product Families'!$A:$A,'Product Families'!$F:$F),"")</f>
        <v>168</v>
      </c>
      <c r="G1282" s="7">
        <f t="array" ref="G1282">IFERROR(XLOOKUP($C1282,'Product Families'!$A:$A,'Product Families'!$G:$G),"")</f>
        <v>180</v>
      </c>
      <c r="J1282" s="7" t="str">
        <f>IFERROR(ROUND(AVERAGEIF('Week 1 - Making'!$B:$B,'Product List'!$A1282,'Week 1 - Making'!$P:$P),0),"")</f>
        <v/>
      </c>
      <c r="K1282" s="7" t="str">
        <f>IFERROR(ROUND(AVERAGEIF('Week 2 - Making'!$B:$B,'Product List'!$A1282,'Week 2 - Making'!$P:$P),0),"")</f>
        <v/>
      </c>
      <c r="L1282" s="263" t="str">
        <f>IFERROR(ROUND(AVERAGEIF('Week 3 - Making'!$B:$B,'Product List'!$A1282,'Week 3 - Making'!$P:$P),0),"")</f>
        <v/>
      </c>
      <c r="M1282" s="7" t="str">
        <f>IFERROR(ROUND(AVERAGEIF('Week 4 - Making'!$B:$B,'Product List'!$A1282,'Week 4 - Making'!$P:$P),0),"")</f>
        <v/>
      </c>
      <c r="N1282" s="7" t="str">
        <f>IFERROR(ROUND(AVERAGEIF('Week 5 - Making'!$B:$B,'Product List'!$A1282,'Week 5 - Making'!$P:$P),0),"")</f>
        <v/>
      </c>
      <c r="O1282" s="7"/>
      <c r="P1282" s="7">
        <f t="array" ref="P1282">iferror(xlookup(C1282,'Product Families'!A:A,'Product Families'!S:S),"")</f>
        <v>0</v>
      </c>
    </row>
    <row r="1283" ht="14.25" customHeight="1">
      <c r="A1283" s="122" t="s">
        <v>3193</v>
      </c>
      <c r="B1283" s="270" t="s">
        <v>3194</v>
      </c>
      <c r="C1283" s="122" t="s">
        <v>540</v>
      </c>
      <c r="D1283" s="7">
        <f t="array" ref="D1283">IFERROR(XLOOKUP($C1283,'Product Families'!$A:$A,'Product Families'!$D:$D),"")</f>
        <v>152</v>
      </c>
      <c r="E1283" s="7">
        <f t="array" ref="E1283">IFERROR(XLOOKUP($C1283,'Product Families'!$A:$A,'Product Families'!$E:$E),"")</f>
        <v>156</v>
      </c>
      <c r="F1283" s="7">
        <f t="array" ref="F1283">IFERROR(XLOOKUP($C1283,'Product Families'!$A:$A,'Product Families'!$F:$F),"")</f>
        <v>168</v>
      </c>
      <c r="G1283" s="7">
        <f t="array" ref="G1283">IFERROR(XLOOKUP($C1283,'Product Families'!$A:$A,'Product Families'!$G:$G),"")</f>
        <v>180</v>
      </c>
      <c r="J1283" s="7" t="str">
        <f>IFERROR(ROUND(AVERAGEIF('Week 1 - Making'!$B:$B,'Product List'!$A1283,'Week 1 - Making'!$P:$P),0),"")</f>
        <v/>
      </c>
      <c r="K1283" s="7" t="str">
        <f>IFERROR(ROUND(AVERAGEIF('Week 2 - Making'!$B:$B,'Product List'!$A1283,'Week 2 - Making'!$P:$P),0),"")</f>
        <v/>
      </c>
      <c r="L1283" s="263" t="str">
        <f>IFERROR(ROUND(AVERAGEIF('Week 3 - Making'!$B:$B,'Product List'!$A1283,'Week 3 - Making'!$P:$P),0),"")</f>
        <v/>
      </c>
      <c r="M1283" s="7" t="str">
        <f>IFERROR(ROUND(AVERAGEIF('Week 4 - Making'!$B:$B,'Product List'!$A1283,'Week 4 - Making'!$P:$P),0),"")</f>
        <v/>
      </c>
      <c r="N1283" s="7" t="str">
        <f>IFERROR(ROUND(AVERAGEIF('Week 5 - Making'!$B:$B,'Product List'!$A1283,'Week 5 - Making'!$P:$P),0),"")</f>
        <v/>
      </c>
      <c r="O1283" s="7"/>
      <c r="P1283" s="7">
        <f t="array" ref="P1283">iferror(xlookup(C1283,'Product Families'!A:A,'Product Families'!S:S),"")</f>
        <v>0</v>
      </c>
    </row>
    <row r="1284" ht="14.25" customHeight="1">
      <c r="A1284" s="122" t="s">
        <v>3195</v>
      </c>
      <c r="B1284" s="270" t="s">
        <v>3196</v>
      </c>
      <c r="C1284" s="122" t="s">
        <v>540</v>
      </c>
      <c r="D1284" s="7">
        <f t="array" ref="D1284">IFERROR(XLOOKUP($C1284,'Product Families'!$A:$A,'Product Families'!$D:$D),"")</f>
        <v>152</v>
      </c>
      <c r="E1284" s="7">
        <f t="array" ref="E1284">IFERROR(XLOOKUP($C1284,'Product Families'!$A:$A,'Product Families'!$E:$E),"")</f>
        <v>156</v>
      </c>
      <c r="F1284" s="7">
        <f t="array" ref="F1284">IFERROR(XLOOKUP($C1284,'Product Families'!$A:$A,'Product Families'!$F:$F),"")</f>
        <v>168</v>
      </c>
      <c r="G1284" s="7">
        <f t="array" ref="G1284">IFERROR(XLOOKUP($C1284,'Product Families'!$A:$A,'Product Families'!$G:$G),"")</f>
        <v>180</v>
      </c>
      <c r="J1284" s="7" t="str">
        <f>IFERROR(ROUND(AVERAGEIF('Week 1 - Making'!$B:$B,'Product List'!$A1284,'Week 1 - Making'!$P:$P),0),"")</f>
        <v/>
      </c>
      <c r="K1284" s="7" t="str">
        <f>IFERROR(ROUND(AVERAGEIF('Week 2 - Making'!$B:$B,'Product List'!$A1284,'Week 2 - Making'!$P:$P),0),"")</f>
        <v/>
      </c>
      <c r="L1284" s="263" t="str">
        <f>IFERROR(ROUND(AVERAGEIF('Week 3 - Making'!$B:$B,'Product List'!$A1284,'Week 3 - Making'!$P:$P),0),"")</f>
        <v/>
      </c>
      <c r="M1284" s="7" t="str">
        <f>IFERROR(ROUND(AVERAGEIF('Week 4 - Making'!$B:$B,'Product List'!$A1284,'Week 4 - Making'!$P:$P),0),"")</f>
        <v/>
      </c>
      <c r="N1284" s="7" t="str">
        <f>IFERROR(ROUND(AVERAGEIF('Week 5 - Making'!$B:$B,'Product List'!$A1284,'Week 5 - Making'!$P:$P),0),"")</f>
        <v/>
      </c>
      <c r="O1284" s="7"/>
      <c r="P1284" s="7">
        <f t="array" ref="P1284">iferror(xlookup(C1284,'Product Families'!A:A,'Product Families'!S:S),"")</f>
        <v>0</v>
      </c>
    </row>
    <row r="1285" ht="14.25" customHeight="1">
      <c r="A1285" s="122" t="s">
        <v>3197</v>
      </c>
      <c r="B1285" s="270" t="s">
        <v>3198</v>
      </c>
      <c r="C1285" s="122" t="s">
        <v>540</v>
      </c>
      <c r="D1285" s="7">
        <f t="array" ref="D1285">IFERROR(XLOOKUP($C1285,'Product Families'!$A:$A,'Product Families'!$D:$D),"")</f>
        <v>152</v>
      </c>
      <c r="E1285" s="7">
        <f t="array" ref="E1285">IFERROR(XLOOKUP($C1285,'Product Families'!$A:$A,'Product Families'!$E:$E),"")</f>
        <v>156</v>
      </c>
      <c r="F1285" s="7">
        <f t="array" ref="F1285">IFERROR(XLOOKUP($C1285,'Product Families'!$A:$A,'Product Families'!$F:$F),"")</f>
        <v>168</v>
      </c>
      <c r="G1285" s="7">
        <f t="array" ref="G1285">IFERROR(XLOOKUP($C1285,'Product Families'!$A:$A,'Product Families'!$G:$G),"")</f>
        <v>180</v>
      </c>
      <c r="J1285" s="7" t="str">
        <f>IFERROR(ROUND(AVERAGEIF('Week 1 - Making'!$B:$B,'Product List'!$A1285,'Week 1 - Making'!$P:$P),0),"")</f>
        <v/>
      </c>
      <c r="K1285" s="7" t="str">
        <f>IFERROR(ROUND(AVERAGEIF('Week 2 - Making'!$B:$B,'Product List'!$A1285,'Week 2 - Making'!$P:$P),0),"")</f>
        <v/>
      </c>
      <c r="L1285" s="263" t="str">
        <f>IFERROR(ROUND(AVERAGEIF('Week 3 - Making'!$B:$B,'Product List'!$A1285,'Week 3 - Making'!$P:$P),0),"")</f>
        <v/>
      </c>
      <c r="M1285" s="7" t="str">
        <f>IFERROR(ROUND(AVERAGEIF('Week 4 - Making'!$B:$B,'Product List'!$A1285,'Week 4 - Making'!$P:$P),0),"")</f>
        <v/>
      </c>
      <c r="N1285" s="7" t="str">
        <f>IFERROR(ROUND(AVERAGEIF('Week 5 - Making'!$B:$B,'Product List'!$A1285,'Week 5 - Making'!$P:$P),0),"")</f>
        <v/>
      </c>
      <c r="O1285" s="7"/>
      <c r="P1285" s="7">
        <f t="array" ref="P1285">iferror(xlookup(C1285,'Product Families'!A:A,'Product Families'!S:S),"")</f>
        <v>0</v>
      </c>
    </row>
    <row r="1286" ht="14.25" customHeight="1">
      <c r="A1286" s="122" t="s">
        <v>3199</v>
      </c>
      <c r="B1286" s="270" t="s">
        <v>3200</v>
      </c>
      <c r="C1286" s="122" t="s">
        <v>514</v>
      </c>
      <c r="D1286" s="7">
        <f t="array" ref="D1286">IFERROR(XLOOKUP($C1286,'Product Families'!$A:$A,'Product Families'!$D:$D),"")</f>
        <v>173</v>
      </c>
      <c r="E1286" s="7">
        <f t="array" ref="E1286">IFERROR(XLOOKUP($C1286,'Product Families'!$A:$A,'Product Families'!$E:$E),"")</f>
        <v>177</v>
      </c>
      <c r="F1286" s="7">
        <f t="array" ref="F1286">IFERROR(XLOOKUP($C1286,'Product Families'!$A:$A,'Product Families'!$F:$F),"")</f>
        <v>191</v>
      </c>
      <c r="G1286" s="7">
        <f t="array" ref="G1286">IFERROR(XLOOKUP($C1286,'Product Families'!$A:$A,'Product Families'!$G:$G),"")</f>
        <v>205</v>
      </c>
      <c r="J1286" s="7" t="str">
        <f>IFERROR(ROUND(AVERAGEIF('Week 1 - Making'!$B:$B,'Product List'!$A1286,'Week 1 - Making'!$P:$P),0),"")</f>
        <v/>
      </c>
      <c r="K1286" s="7" t="str">
        <f>IFERROR(ROUND(AVERAGEIF('Week 2 - Making'!$B:$B,'Product List'!$A1286,'Week 2 - Making'!$P:$P),0),"")</f>
        <v/>
      </c>
      <c r="L1286" s="263" t="str">
        <f>IFERROR(ROUND(AVERAGEIF('Week 3 - Making'!$B:$B,'Product List'!$A1286,'Week 3 - Making'!$P:$P),0),"")</f>
        <v/>
      </c>
      <c r="M1286" s="7" t="str">
        <f>IFERROR(ROUND(AVERAGEIF('Week 4 - Making'!$B:$B,'Product List'!$A1286,'Week 4 - Making'!$P:$P),0),"")</f>
        <v/>
      </c>
      <c r="N1286" s="7" t="str">
        <f>IFERROR(ROUND(AVERAGEIF('Week 5 - Making'!$B:$B,'Product List'!$A1286,'Week 5 - Making'!$P:$P),0),"")</f>
        <v/>
      </c>
      <c r="O1286" s="7"/>
      <c r="P1286" s="7">
        <f t="array" ref="P1286">iferror(xlookup(C1286,'Product Families'!A:A,'Product Families'!S:S),"")</f>
        <v>0</v>
      </c>
    </row>
    <row r="1287" ht="14.25" customHeight="1">
      <c r="A1287" s="122" t="s">
        <v>3201</v>
      </c>
      <c r="B1287" s="270" t="s">
        <v>3202</v>
      </c>
      <c r="C1287" s="122" t="s">
        <v>540</v>
      </c>
      <c r="D1287" s="7">
        <f t="array" ref="D1287">IFERROR(XLOOKUP($C1287,'Product Families'!$A:$A,'Product Families'!$D:$D),"")</f>
        <v>152</v>
      </c>
      <c r="E1287" s="7">
        <f t="array" ref="E1287">IFERROR(XLOOKUP($C1287,'Product Families'!$A:$A,'Product Families'!$E:$E),"")</f>
        <v>156</v>
      </c>
      <c r="F1287" s="7">
        <f t="array" ref="F1287">IFERROR(XLOOKUP($C1287,'Product Families'!$A:$A,'Product Families'!$F:$F),"")</f>
        <v>168</v>
      </c>
      <c r="G1287" s="7">
        <f t="array" ref="G1287">IFERROR(XLOOKUP($C1287,'Product Families'!$A:$A,'Product Families'!$G:$G),"")</f>
        <v>180</v>
      </c>
      <c r="J1287" s="7" t="str">
        <f>IFERROR(ROUND(AVERAGEIF('Week 1 - Making'!$B:$B,'Product List'!$A1287,'Week 1 - Making'!$P:$P),0),"")</f>
        <v/>
      </c>
      <c r="K1287" s="7" t="str">
        <f>IFERROR(ROUND(AVERAGEIF('Week 2 - Making'!$B:$B,'Product List'!$A1287,'Week 2 - Making'!$P:$P),0),"")</f>
        <v/>
      </c>
      <c r="L1287" s="263" t="str">
        <f>IFERROR(ROUND(AVERAGEIF('Week 3 - Making'!$B:$B,'Product List'!$A1287,'Week 3 - Making'!$P:$P),0),"")</f>
        <v/>
      </c>
      <c r="M1287" s="7" t="str">
        <f>IFERROR(ROUND(AVERAGEIF('Week 4 - Making'!$B:$B,'Product List'!$A1287,'Week 4 - Making'!$P:$P),0),"")</f>
        <v/>
      </c>
      <c r="N1287" s="7" t="str">
        <f>IFERROR(ROUND(AVERAGEIF('Week 5 - Making'!$B:$B,'Product List'!$A1287,'Week 5 - Making'!$P:$P),0),"")</f>
        <v/>
      </c>
      <c r="O1287" s="7"/>
      <c r="P1287" s="7">
        <f t="array" ref="P1287">iferror(xlookup(C1287,'Product Families'!A:A,'Product Families'!S:S),"")</f>
        <v>0</v>
      </c>
    </row>
    <row r="1288" ht="14.25" customHeight="1">
      <c r="A1288" s="122" t="s">
        <v>3203</v>
      </c>
      <c r="B1288" s="270" t="s">
        <v>3204</v>
      </c>
      <c r="C1288" s="122" t="s">
        <v>540</v>
      </c>
      <c r="D1288" s="7">
        <f t="array" ref="D1288">IFERROR(XLOOKUP($C1288,'Product Families'!$A:$A,'Product Families'!$D:$D),"")</f>
        <v>152</v>
      </c>
      <c r="E1288" s="7">
        <f t="array" ref="E1288">IFERROR(XLOOKUP($C1288,'Product Families'!$A:$A,'Product Families'!$E:$E),"")</f>
        <v>156</v>
      </c>
      <c r="F1288" s="7">
        <f t="array" ref="F1288">IFERROR(XLOOKUP($C1288,'Product Families'!$A:$A,'Product Families'!$F:$F),"")</f>
        <v>168</v>
      </c>
      <c r="G1288" s="7">
        <f t="array" ref="G1288">IFERROR(XLOOKUP($C1288,'Product Families'!$A:$A,'Product Families'!$G:$G),"")</f>
        <v>180</v>
      </c>
      <c r="J1288" s="7" t="str">
        <f>IFERROR(ROUND(AVERAGEIF('Week 1 - Making'!$B:$B,'Product List'!$A1288,'Week 1 - Making'!$P:$P),0),"")</f>
        <v/>
      </c>
      <c r="K1288" s="7" t="str">
        <f>IFERROR(ROUND(AVERAGEIF('Week 2 - Making'!$B:$B,'Product List'!$A1288,'Week 2 - Making'!$P:$P),0),"")</f>
        <v/>
      </c>
      <c r="L1288" s="263" t="str">
        <f>IFERROR(ROUND(AVERAGEIF('Week 3 - Making'!$B:$B,'Product List'!$A1288,'Week 3 - Making'!$P:$P),0),"")</f>
        <v/>
      </c>
      <c r="M1288" s="7" t="str">
        <f>IFERROR(ROUND(AVERAGEIF('Week 4 - Making'!$B:$B,'Product List'!$A1288,'Week 4 - Making'!$P:$P),0),"")</f>
        <v/>
      </c>
      <c r="N1288" s="7" t="str">
        <f>IFERROR(ROUND(AVERAGEIF('Week 5 - Making'!$B:$B,'Product List'!$A1288,'Week 5 - Making'!$P:$P),0),"")</f>
        <v/>
      </c>
      <c r="O1288" s="7"/>
      <c r="P1288" s="7">
        <f t="array" ref="P1288">iferror(xlookup(C1288,'Product Families'!A:A,'Product Families'!S:S),"")</f>
        <v>0</v>
      </c>
    </row>
    <row r="1289" ht="14.25" customHeight="1">
      <c r="A1289" s="122" t="s">
        <v>3205</v>
      </c>
      <c r="B1289" s="270" t="s">
        <v>3206</v>
      </c>
      <c r="C1289" s="122" t="s">
        <v>540</v>
      </c>
      <c r="D1289" s="7">
        <f t="array" ref="D1289">IFERROR(XLOOKUP($C1289,'Product Families'!$A:$A,'Product Families'!$D:$D),"")</f>
        <v>152</v>
      </c>
      <c r="E1289" s="7">
        <f t="array" ref="E1289">IFERROR(XLOOKUP($C1289,'Product Families'!$A:$A,'Product Families'!$E:$E),"")</f>
        <v>156</v>
      </c>
      <c r="F1289" s="7">
        <f t="array" ref="F1289">IFERROR(XLOOKUP($C1289,'Product Families'!$A:$A,'Product Families'!$F:$F),"")</f>
        <v>168</v>
      </c>
      <c r="G1289" s="7">
        <f t="array" ref="G1289">IFERROR(XLOOKUP($C1289,'Product Families'!$A:$A,'Product Families'!$G:$G),"")</f>
        <v>180</v>
      </c>
      <c r="J1289" s="7" t="str">
        <f>IFERROR(ROUND(AVERAGEIF('Week 1 - Making'!$B:$B,'Product List'!$A1289,'Week 1 - Making'!$P:$P),0),"")</f>
        <v/>
      </c>
      <c r="K1289" s="7" t="str">
        <f>IFERROR(ROUND(AVERAGEIF('Week 2 - Making'!$B:$B,'Product List'!$A1289,'Week 2 - Making'!$P:$P),0),"")</f>
        <v/>
      </c>
      <c r="L1289" s="263" t="str">
        <f>IFERROR(ROUND(AVERAGEIF('Week 3 - Making'!$B:$B,'Product List'!$A1289,'Week 3 - Making'!$P:$P),0),"")</f>
        <v/>
      </c>
      <c r="M1289" s="7" t="str">
        <f>IFERROR(ROUND(AVERAGEIF('Week 4 - Making'!$B:$B,'Product List'!$A1289,'Week 4 - Making'!$P:$P),0),"")</f>
        <v/>
      </c>
      <c r="N1289" s="7" t="str">
        <f>IFERROR(ROUND(AVERAGEIF('Week 5 - Making'!$B:$B,'Product List'!$A1289,'Week 5 - Making'!$P:$P),0),"")</f>
        <v/>
      </c>
      <c r="O1289" s="7"/>
      <c r="P1289" s="7">
        <f t="array" ref="P1289">iferror(xlookup(C1289,'Product Families'!A:A,'Product Families'!S:S),"")</f>
        <v>0</v>
      </c>
    </row>
    <row r="1290" ht="14.25" customHeight="1">
      <c r="A1290" s="122" t="s">
        <v>3207</v>
      </c>
      <c r="B1290" s="270" t="s">
        <v>3208</v>
      </c>
      <c r="C1290" s="122" t="s">
        <v>540</v>
      </c>
      <c r="D1290" s="7">
        <f t="array" ref="D1290">IFERROR(XLOOKUP($C1290,'Product Families'!$A:$A,'Product Families'!$D:$D),"")</f>
        <v>152</v>
      </c>
      <c r="E1290" s="7">
        <f t="array" ref="E1290">IFERROR(XLOOKUP($C1290,'Product Families'!$A:$A,'Product Families'!$E:$E),"")</f>
        <v>156</v>
      </c>
      <c r="F1290" s="7">
        <f t="array" ref="F1290">IFERROR(XLOOKUP($C1290,'Product Families'!$A:$A,'Product Families'!$F:$F),"")</f>
        <v>168</v>
      </c>
      <c r="G1290" s="7">
        <f t="array" ref="G1290">IFERROR(XLOOKUP($C1290,'Product Families'!$A:$A,'Product Families'!$G:$G),"")</f>
        <v>180</v>
      </c>
      <c r="J1290" s="7" t="str">
        <f>IFERROR(ROUND(AVERAGEIF('Week 1 - Making'!$B:$B,'Product List'!$A1290,'Week 1 - Making'!$P:$P),0),"")</f>
        <v/>
      </c>
      <c r="K1290" s="7" t="str">
        <f>IFERROR(ROUND(AVERAGEIF('Week 2 - Making'!$B:$B,'Product List'!$A1290,'Week 2 - Making'!$P:$P),0),"")</f>
        <v/>
      </c>
      <c r="L1290" s="263" t="str">
        <f>IFERROR(ROUND(AVERAGEIF('Week 3 - Making'!$B:$B,'Product List'!$A1290,'Week 3 - Making'!$P:$P),0),"")</f>
        <v/>
      </c>
      <c r="M1290" s="7" t="str">
        <f>IFERROR(ROUND(AVERAGEIF('Week 4 - Making'!$B:$B,'Product List'!$A1290,'Week 4 - Making'!$P:$P),0),"")</f>
        <v/>
      </c>
      <c r="N1290" s="7" t="str">
        <f>IFERROR(ROUND(AVERAGEIF('Week 5 - Making'!$B:$B,'Product List'!$A1290,'Week 5 - Making'!$P:$P),0),"")</f>
        <v/>
      </c>
      <c r="O1290" s="7"/>
      <c r="P1290" s="7">
        <f t="array" ref="P1290">iferror(xlookup(C1290,'Product Families'!A:A,'Product Families'!S:S),"")</f>
        <v>0</v>
      </c>
    </row>
    <row r="1291" ht="14.25" customHeight="1">
      <c r="A1291" s="122" t="s">
        <v>3209</v>
      </c>
      <c r="B1291" s="270" t="s">
        <v>3210</v>
      </c>
      <c r="C1291" s="122" t="s">
        <v>540</v>
      </c>
      <c r="D1291" s="7">
        <f t="array" ref="D1291">IFERROR(XLOOKUP($C1291,'Product Families'!$A:$A,'Product Families'!$D:$D),"")</f>
        <v>152</v>
      </c>
      <c r="E1291" s="7">
        <f t="array" ref="E1291">IFERROR(XLOOKUP($C1291,'Product Families'!$A:$A,'Product Families'!$E:$E),"")</f>
        <v>156</v>
      </c>
      <c r="F1291" s="7">
        <f t="array" ref="F1291">IFERROR(XLOOKUP($C1291,'Product Families'!$A:$A,'Product Families'!$F:$F),"")</f>
        <v>168</v>
      </c>
      <c r="G1291" s="7">
        <f t="array" ref="G1291">IFERROR(XLOOKUP($C1291,'Product Families'!$A:$A,'Product Families'!$G:$G),"")</f>
        <v>180</v>
      </c>
      <c r="J1291" s="7" t="str">
        <f>IFERROR(ROUND(AVERAGEIF('Week 1 - Making'!$B:$B,'Product List'!$A1291,'Week 1 - Making'!$P:$P),0),"")</f>
        <v/>
      </c>
      <c r="K1291" s="7" t="str">
        <f>IFERROR(ROUND(AVERAGEIF('Week 2 - Making'!$B:$B,'Product List'!$A1291,'Week 2 - Making'!$P:$P),0),"")</f>
        <v/>
      </c>
      <c r="L1291" s="263" t="str">
        <f>IFERROR(ROUND(AVERAGEIF('Week 3 - Making'!$B:$B,'Product List'!$A1291,'Week 3 - Making'!$P:$P),0),"")</f>
        <v/>
      </c>
      <c r="M1291" s="7" t="str">
        <f>IFERROR(ROUND(AVERAGEIF('Week 4 - Making'!$B:$B,'Product List'!$A1291,'Week 4 - Making'!$P:$P),0),"")</f>
        <v/>
      </c>
      <c r="N1291" s="7" t="str">
        <f>IFERROR(ROUND(AVERAGEIF('Week 5 - Making'!$B:$B,'Product List'!$A1291,'Week 5 - Making'!$P:$P),0),"")</f>
        <v/>
      </c>
      <c r="O1291" s="7"/>
      <c r="P1291" s="7">
        <f t="array" ref="P1291">iferror(xlookup(C1291,'Product Families'!A:A,'Product Families'!S:S),"")</f>
        <v>0</v>
      </c>
    </row>
    <row r="1292" ht="14.25" customHeight="1">
      <c r="A1292" s="122" t="s">
        <v>3211</v>
      </c>
      <c r="B1292" s="270" t="s">
        <v>3212</v>
      </c>
      <c r="C1292" s="122" t="s">
        <v>540</v>
      </c>
      <c r="D1292" s="7">
        <f t="array" ref="D1292">IFERROR(XLOOKUP($C1292,'Product Families'!$A:$A,'Product Families'!$D:$D),"")</f>
        <v>152</v>
      </c>
      <c r="E1292" s="7">
        <f t="array" ref="E1292">IFERROR(XLOOKUP($C1292,'Product Families'!$A:$A,'Product Families'!$E:$E),"")</f>
        <v>156</v>
      </c>
      <c r="F1292" s="7">
        <f t="array" ref="F1292">IFERROR(XLOOKUP($C1292,'Product Families'!$A:$A,'Product Families'!$F:$F),"")</f>
        <v>168</v>
      </c>
      <c r="G1292" s="7">
        <f t="array" ref="G1292">IFERROR(XLOOKUP($C1292,'Product Families'!$A:$A,'Product Families'!$G:$G),"")</f>
        <v>180</v>
      </c>
      <c r="J1292" s="7" t="str">
        <f>IFERROR(ROUND(AVERAGEIF('Week 1 - Making'!$B:$B,'Product List'!$A1292,'Week 1 - Making'!$P:$P),0),"")</f>
        <v/>
      </c>
      <c r="K1292" s="7" t="str">
        <f>IFERROR(ROUND(AVERAGEIF('Week 2 - Making'!$B:$B,'Product List'!$A1292,'Week 2 - Making'!$P:$P),0),"")</f>
        <v/>
      </c>
      <c r="L1292" s="263" t="str">
        <f>IFERROR(ROUND(AVERAGEIF('Week 3 - Making'!$B:$B,'Product List'!$A1292,'Week 3 - Making'!$P:$P),0),"")</f>
        <v/>
      </c>
      <c r="M1292" s="7" t="str">
        <f>IFERROR(ROUND(AVERAGEIF('Week 4 - Making'!$B:$B,'Product List'!$A1292,'Week 4 - Making'!$P:$P),0),"")</f>
        <v/>
      </c>
      <c r="N1292" s="7" t="str">
        <f>IFERROR(ROUND(AVERAGEIF('Week 5 - Making'!$B:$B,'Product List'!$A1292,'Week 5 - Making'!$P:$P),0),"")</f>
        <v/>
      </c>
      <c r="O1292" s="7"/>
      <c r="P1292" s="7">
        <f t="array" ref="P1292">iferror(xlookup(C1292,'Product Families'!A:A,'Product Families'!S:S),"")</f>
        <v>0</v>
      </c>
    </row>
    <row r="1293" ht="14.25" customHeight="1">
      <c r="A1293" s="122" t="s">
        <v>3213</v>
      </c>
      <c r="B1293" s="270" t="s">
        <v>3214</v>
      </c>
      <c r="C1293" s="122" t="s">
        <v>514</v>
      </c>
      <c r="D1293" s="7">
        <f t="array" ref="D1293">IFERROR(XLOOKUP($C1293,'Product Families'!$A:$A,'Product Families'!$D:$D),"")</f>
        <v>173</v>
      </c>
      <c r="E1293" s="7">
        <f t="array" ref="E1293">IFERROR(XLOOKUP($C1293,'Product Families'!$A:$A,'Product Families'!$E:$E),"")</f>
        <v>177</v>
      </c>
      <c r="F1293" s="7">
        <f t="array" ref="F1293">IFERROR(XLOOKUP($C1293,'Product Families'!$A:$A,'Product Families'!$F:$F),"")</f>
        <v>191</v>
      </c>
      <c r="G1293" s="7">
        <f t="array" ref="G1293">IFERROR(XLOOKUP($C1293,'Product Families'!$A:$A,'Product Families'!$G:$G),"")</f>
        <v>205</v>
      </c>
      <c r="J1293" s="7" t="str">
        <f>IFERROR(ROUND(AVERAGEIF('Week 1 - Making'!$B:$B,'Product List'!$A1293,'Week 1 - Making'!$P:$P),0),"")</f>
        <v/>
      </c>
      <c r="K1293" s="7" t="str">
        <f>IFERROR(ROUND(AVERAGEIF('Week 2 - Making'!$B:$B,'Product List'!$A1293,'Week 2 - Making'!$P:$P),0),"")</f>
        <v/>
      </c>
      <c r="L1293" s="263" t="str">
        <f>IFERROR(ROUND(AVERAGEIF('Week 3 - Making'!$B:$B,'Product List'!$A1293,'Week 3 - Making'!$P:$P),0),"")</f>
        <v/>
      </c>
      <c r="M1293" s="7" t="str">
        <f>IFERROR(ROUND(AVERAGEIF('Week 4 - Making'!$B:$B,'Product List'!$A1293,'Week 4 - Making'!$P:$P),0),"")</f>
        <v/>
      </c>
      <c r="N1293" s="7" t="str">
        <f>IFERROR(ROUND(AVERAGEIF('Week 5 - Making'!$B:$B,'Product List'!$A1293,'Week 5 - Making'!$P:$P),0),"")</f>
        <v/>
      </c>
      <c r="O1293" s="7"/>
      <c r="P1293" s="7">
        <f t="array" ref="P1293">iferror(xlookup(C1293,'Product Families'!A:A,'Product Families'!S:S),"")</f>
        <v>0</v>
      </c>
    </row>
    <row r="1294" ht="14.25" customHeight="1">
      <c r="A1294" s="122" t="s">
        <v>3215</v>
      </c>
      <c r="B1294" s="270" t="s">
        <v>3216</v>
      </c>
      <c r="C1294" s="122" t="s">
        <v>540</v>
      </c>
      <c r="D1294" s="7">
        <f t="array" ref="D1294">IFERROR(XLOOKUP($C1294,'Product Families'!$A:$A,'Product Families'!$D:$D),"")</f>
        <v>152</v>
      </c>
      <c r="E1294" s="7">
        <f t="array" ref="E1294">IFERROR(XLOOKUP($C1294,'Product Families'!$A:$A,'Product Families'!$E:$E),"")</f>
        <v>156</v>
      </c>
      <c r="F1294" s="7">
        <f t="array" ref="F1294">IFERROR(XLOOKUP($C1294,'Product Families'!$A:$A,'Product Families'!$F:$F),"")</f>
        <v>168</v>
      </c>
      <c r="G1294" s="7">
        <f t="array" ref="G1294">IFERROR(XLOOKUP($C1294,'Product Families'!$A:$A,'Product Families'!$G:$G),"")</f>
        <v>180</v>
      </c>
      <c r="J1294" s="7" t="str">
        <f>IFERROR(ROUND(AVERAGEIF('Week 1 - Making'!$B:$B,'Product List'!$A1294,'Week 1 - Making'!$P:$P),0),"")</f>
        <v/>
      </c>
      <c r="K1294" s="7" t="str">
        <f>IFERROR(ROUND(AVERAGEIF('Week 2 - Making'!$B:$B,'Product List'!$A1294,'Week 2 - Making'!$P:$P),0),"")</f>
        <v/>
      </c>
      <c r="L1294" s="263" t="str">
        <f>IFERROR(ROUND(AVERAGEIF('Week 3 - Making'!$B:$B,'Product List'!$A1294,'Week 3 - Making'!$P:$P),0),"")</f>
        <v/>
      </c>
      <c r="M1294" s="7" t="str">
        <f>IFERROR(ROUND(AVERAGEIF('Week 4 - Making'!$B:$B,'Product List'!$A1294,'Week 4 - Making'!$P:$P),0),"")</f>
        <v/>
      </c>
      <c r="N1294" s="7" t="str">
        <f>IFERROR(ROUND(AVERAGEIF('Week 5 - Making'!$B:$B,'Product List'!$A1294,'Week 5 - Making'!$P:$P),0),"")</f>
        <v/>
      </c>
      <c r="O1294" s="7"/>
      <c r="P1294" s="7">
        <f t="array" ref="P1294">iferror(xlookup(C1294,'Product Families'!A:A,'Product Families'!S:S),"")</f>
        <v>0</v>
      </c>
    </row>
    <row r="1295" ht="14.25" customHeight="1">
      <c r="A1295" s="122" t="s">
        <v>3217</v>
      </c>
      <c r="B1295" s="270" t="s">
        <v>3218</v>
      </c>
      <c r="C1295" s="122" t="s">
        <v>540</v>
      </c>
      <c r="D1295" s="7">
        <f t="array" ref="D1295">IFERROR(XLOOKUP($C1295,'Product Families'!$A:$A,'Product Families'!$D:$D),"")</f>
        <v>152</v>
      </c>
      <c r="E1295" s="7">
        <f t="array" ref="E1295">IFERROR(XLOOKUP($C1295,'Product Families'!$A:$A,'Product Families'!$E:$E),"")</f>
        <v>156</v>
      </c>
      <c r="F1295" s="7">
        <f t="array" ref="F1295">IFERROR(XLOOKUP($C1295,'Product Families'!$A:$A,'Product Families'!$F:$F),"")</f>
        <v>168</v>
      </c>
      <c r="G1295" s="7">
        <f t="array" ref="G1295">IFERROR(XLOOKUP($C1295,'Product Families'!$A:$A,'Product Families'!$G:$G),"")</f>
        <v>180</v>
      </c>
      <c r="J1295" s="7" t="str">
        <f>IFERROR(ROUND(AVERAGEIF('Week 1 - Making'!$B:$B,'Product List'!$A1295,'Week 1 - Making'!$P:$P),0),"")</f>
        <v/>
      </c>
      <c r="K1295" s="7" t="str">
        <f>IFERROR(ROUND(AVERAGEIF('Week 2 - Making'!$B:$B,'Product List'!$A1295,'Week 2 - Making'!$P:$P),0),"")</f>
        <v/>
      </c>
      <c r="L1295" s="263" t="str">
        <f>IFERROR(ROUND(AVERAGEIF('Week 3 - Making'!$B:$B,'Product List'!$A1295,'Week 3 - Making'!$P:$P),0),"")</f>
        <v/>
      </c>
      <c r="M1295" s="7" t="str">
        <f>IFERROR(ROUND(AVERAGEIF('Week 4 - Making'!$B:$B,'Product List'!$A1295,'Week 4 - Making'!$P:$P),0),"")</f>
        <v/>
      </c>
      <c r="N1295" s="7" t="str">
        <f>IFERROR(ROUND(AVERAGEIF('Week 5 - Making'!$B:$B,'Product List'!$A1295,'Week 5 - Making'!$P:$P),0),"")</f>
        <v/>
      </c>
      <c r="O1295" s="7"/>
      <c r="P1295" s="7">
        <f t="array" ref="P1295">iferror(xlookup(C1295,'Product Families'!A:A,'Product Families'!S:S),"")</f>
        <v>0</v>
      </c>
    </row>
    <row r="1296" ht="14.25" customHeight="1">
      <c r="A1296" s="122" t="s">
        <v>3219</v>
      </c>
      <c r="B1296" s="270" t="s">
        <v>3220</v>
      </c>
      <c r="C1296" s="122" t="s">
        <v>540</v>
      </c>
      <c r="D1296" s="7">
        <f t="array" ref="D1296">IFERROR(XLOOKUP($C1296,'Product Families'!$A:$A,'Product Families'!$D:$D),"")</f>
        <v>152</v>
      </c>
      <c r="E1296" s="7">
        <f t="array" ref="E1296">IFERROR(XLOOKUP($C1296,'Product Families'!$A:$A,'Product Families'!$E:$E),"")</f>
        <v>156</v>
      </c>
      <c r="F1296" s="7">
        <f t="array" ref="F1296">IFERROR(XLOOKUP($C1296,'Product Families'!$A:$A,'Product Families'!$F:$F),"")</f>
        <v>168</v>
      </c>
      <c r="G1296" s="7">
        <f t="array" ref="G1296">IFERROR(XLOOKUP($C1296,'Product Families'!$A:$A,'Product Families'!$G:$G),"")</f>
        <v>180</v>
      </c>
      <c r="J1296" s="7" t="str">
        <f>IFERROR(ROUND(AVERAGEIF('Week 1 - Making'!$B:$B,'Product List'!$A1296,'Week 1 - Making'!$P:$P),0),"")</f>
        <v/>
      </c>
      <c r="K1296" s="7" t="str">
        <f>IFERROR(ROUND(AVERAGEIF('Week 2 - Making'!$B:$B,'Product List'!$A1296,'Week 2 - Making'!$P:$P),0),"")</f>
        <v/>
      </c>
      <c r="L1296" s="263" t="str">
        <f>IFERROR(ROUND(AVERAGEIF('Week 3 - Making'!$B:$B,'Product List'!$A1296,'Week 3 - Making'!$P:$P),0),"")</f>
        <v/>
      </c>
      <c r="M1296" s="7" t="str">
        <f>IFERROR(ROUND(AVERAGEIF('Week 4 - Making'!$B:$B,'Product List'!$A1296,'Week 4 - Making'!$P:$P),0),"")</f>
        <v/>
      </c>
      <c r="N1296" s="7" t="str">
        <f>IFERROR(ROUND(AVERAGEIF('Week 5 - Making'!$B:$B,'Product List'!$A1296,'Week 5 - Making'!$P:$P),0),"")</f>
        <v/>
      </c>
      <c r="O1296" s="7"/>
      <c r="P1296" s="7">
        <f t="array" ref="P1296">iferror(xlookup(C1296,'Product Families'!A:A,'Product Families'!S:S),"")</f>
        <v>0</v>
      </c>
    </row>
    <row r="1297" ht="14.25" customHeight="1">
      <c r="A1297" s="122" t="s">
        <v>3221</v>
      </c>
      <c r="B1297" s="270" t="s">
        <v>3222</v>
      </c>
      <c r="C1297" s="122" t="s">
        <v>540</v>
      </c>
      <c r="D1297" s="7">
        <f t="array" ref="D1297">IFERROR(XLOOKUP($C1297,'Product Families'!$A:$A,'Product Families'!$D:$D),"")</f>
        <v>152</v>
      </c>
      <c r="E1297" s="7">
        <f t="array" ref="E1297">IFERROR(XLOOKUP($C1297,'Product Families'!$A:$A,'Product Families'!$E:$E),"")</f>
        <v>156</v>
      </c>
      <c r="F1297" s="7">
        <f t="array" ref="F1297">IFERROR(XLOOKUP($C1297,'Product Families'!$A:$A,'Product Families'!$F:$F),"")</f>
        <v>168</v>
      </c>
      <c r="G1297" s="7">
        <f t="array" ref="G1297">IFERROR(XLOOKUP($C1297,'Product Families'!$A:$A,'Product Families'!$G:$G),"")</f>
        <v>180</v>
      </c>
      <c r="J1297" s="7" t="str">
        <f>IFERROR(ROUND(AVERAGEIF('Week 1 - Making'!$B:$B,'Product List'!$A1297,'Week 1 - Making'!$P:$P),0),"")</f>
        <v/>
      </c>
      <c r="K1297" s="7" t="str">
        <f>IFERROR(ROUND(AVERAGEIF('Week 2 - Making'!$B:$B,'Product List'!$A1297,'Week 2 - Making'!$P:$P),0),"")</f>
        <v/>
      </c>
      <c r="L1297" s="263" t="str">
        <f>IFERROR(ROUND(AVERAGEIF('Week 3 - Making'!$B:$B,'Product List'!$A1297,'Week 3 - Making'!$P:$P),0),"")</f>
        <v/>
      </c>
      <c r="M1297" s="7" t="str">
        <f>IFERROR(ROUND(AVERAGEIF('Week 4 - Making'!$B:$B,'Product List'!$A1297,'Week 4 - Making'!$P:$P),0),"")</f>
        <v/>
      </c>
      <c r="N1297" s="7" t="str">
        <f>IFERROR(ROUND(AVERAGEIF('Week 5 - Making'!$B:$B,'Product List'!$A1297,'Week 5 - Making'!$P:$P),0),"")</f>
        <v/>
      </c>
      <c r="O1297" s="7"/>
      <c r="P1297" s="7">
        <f t="array" ref="P1297">iferror(xlookup(C1297,'Product Families'!A:A,'Product Families'!S:S),"")</f>
        <v>0</v>
      </c>
    </row>
    <row r="1298" ht="14.25" customHeight="1">
      <c r="A1298" s="122" t="s">
        <v>3223</v>
      </c>
      <c r="B1298" s="270" t="s">
        <v>3224</v>
      </c>
      <c r="C1298" s="122" t="s">
        <v>540</v>
      </c>
      <c r="D1298" s="7">
        <f t="array" ref="D1298">IFERROR(XLOOKUP($C1298,'Product Families'!$A:$A,'Product Families'!$D:$D),"")</f>
        <v>152</v>
      </c>
      <c r="E1298" s="7">
        <f t="array" ref="E1298">IFERROR(XLOOKUP($C1298,'Product Families'!$A:$A,'Product Families'!$E:$E),"")</f>
        <v>156</v>
      </c>
      <c r="F1298" s="7">
        <f t="array" ref="F1298">IFERROR(XLOOKUP($C1298,'Product Families'!$A:$A,'Product Families'!$F:$F),"")</f>
        <v>168</v>
      </c>
      <c r="G1298" s="7">
        <f t="array" ref="G1298">IFERROR(XLOOKUP($C1298,'Product Families'!$A:$A,'Product Families'!$G:$G),"")</f>
        <v>180</v>
      </c>
      <c r="J1298" s="7" t="str">
        <f>IFERROR(ROUND(AVERAGEIF('Week 1 - Making'!$B:$B,'Product List'!$A1298,'Week 1 - Making'!$P:$P),0),"")</f>
        <v/>
      </c>
      <c r="K1298" s="7" t="str">
        <f>IFERROR(ROUND(AVERAGEIF('Week 2 - Making'!$B:$B,'Product List'!$A1298,'Week 2 - Making'!$P:$P),0),"")</f>
        <v/>
      </c>
      <c r="L1298" s="263" t="str">
        <f>IFERROR(ROUND(AVERAGEIF('Week 3 - Making'!$B:$B,'Product List'!$A1298,'Week 3 - Making'!$P:$P),0),"")</f>
        <v/>
      </c>
      <c r="M1298" s="7" t="str">
        <f>IFERROR(ROUND(AVERAGEIF('Week 4 - Making'!$B:$B,'Product List'!$A1298,'Week 4 - Making'!$P:$P),0),"")</f>
        <v/>
      </c>
      <c r="N1298" s="7" t="str">
        <f>IFERROR(ROUND(AVERAGEIF('Week 5 - Making'!$B:$B,'Product List'!$A1298,'Week 5 - Making'!$P:$P),0),"")</f>
        <v/>
      </c>
      <c r="O1298" s="7"/>
      <c r="P1298" s="7">
        <f t="array" ref="P1298">iferror(xlookup(C1298,'Product Families'!A:A,'Product Families'!S:S),"")</f>
        <v>0</v>
      </c>
    </row>
    <row r="1299" ht="14.25" customHeight="1">
      <c r="A1299" s="122" t="s">
        <v>3225</v>
      </c>
      <c r="B1299" s="270" t="s">
        <v>3226</v>
      </c>
      <c r="C1299" s="122" t="s">
        <v>540</v>
      </c>
      <c r="D1299" s="7">
        <f t="array" ref="D1299">IFERROR(XLOOKUP($C1299,'Product Families'!$A:$A,'Product Families'!$D:$D),"")</f>
        <v>152</v>
      </c>
      <c r="E1299" s="7">
        <f t="array" ref="E1299">IFERROR(XLOOKUP($C1299,'Product Families'!$A:$A,'Product Families'!$E:$E),"")</f>
        <v>156</v>
      </c>
      <c r="F1299" s="7">
        <f t="array" ref="F1299">IFERROR(XLOOKUP($C1299,'Product Families'!$A:$A,'Product Families'!$F:$F),"")</f>
        <v>168</v>
      </c>
      <c r="G1299" s="7">
        <f t="array" ref="G1299">IFERROR(XLOOKUP($C1299,'Product Families'!$A:$A,'Product Families'!$G:$G),"")</f>
        <v>180</v>
      </c>
      <c r="J1299" s="7" t="str">
        <f>IFERROR(ROUND(AVERAGEIF('Week 1 - Making'!$B:$B,'Product List'!$A1299,'Week 1 - Making'!$P:$P),0),"")</f>
        <v/>
      </c>
      <c r="K1299" s="7" t="str">
        <f>IFERROR(ROUND(AVERAGEIF('Week 2 - Making'!$B:$B,'Product List'!$A1299,'Week 2 - Making'!$P:$P),0),"")</f>
        <v/>
      </c>
      <c r="L1299" s="263" t="str">
        <f>IFERROR(ROUND(AVERAGEIF('Week 3 - Making'!$B:$B,'Product List'!$A1299,'Week 3 - Making'!$P:$P),0),"")</f>
        <v/>
      </c>
      <c r="M1299" s="7" t="str">
        <f>IFERROR(ROUND(AVERAGEIF('Week 4 - Making'!$B:$B,'Product List'!$A1299,'Week 4 - Making'!$P:$P),0),"")</f>
        <v/>
      </c>
      <c r="N1299" s="7" t="str">
        <f>IFERROR(ROUND(AVERAGEIF('Week 5 - Making'!$B:$B,'Product List'!$A1299,'Week 5 - Making'!$P:$P),0),"")</f>
        <v/>
      </c>
      <c r="O1299" s="7"/>
      <c r="P1299" s="7">
        <f t="array" ref="P1299">iferror(xlookup(C1299,'Product Families'!A:A,'Product Families'!S:S),"")</f>
        <v>0</v>
      </c>
    </row>
    <row r="1300" ht="14.25" customHeight="1">
      <c r="A1300" s="122" t="s">
        <v>3227</v>
      </c>
      <c r="B1300" s="270" t="s">
        <v>3228</v>
      </c>
      <c r="C1300" s="122" t="s">
        <v>540</v>
      </c>
      <c r="D1300" s="7">
        <f t="array" ref="D1300">IFERROR(XLOOKUP($C1300,'Product Families'!$A:$A,'Product Families'!$D:$D),"")</f>
        <v>152</v>
      </c>
      <c r="E1300" s="7">
        <f t="array" ref="E1300">IFERROR(XLOOKUP($C1300,'Product Families'!$A:$A,'Product Families'!$E:$E),"")</f>
        <v>156</v>
      </c>
      <c r="F1300" s="7">
        <f t="array" ref="F1300">IFERROR(XLOOKUP($C1300,'Product Families'!$A:$A,'Product Families'!$F:$F),"")</f>
        <v>168</v>
      </c>
      <c r="G1300" s="7">
        <f t="array" ref="G1300">IFERROR(XLOOKUP($C1300,'Product Families'!$A:$A,'Product Families'!$G:$G),"")</f>
        <v>180</v>
      </c>
      <c r="J1300" s="7" t="str">
        <f>IFERROR(ROUND(AVERAGEIF('Week 1 - Making'!$B:$B,'Product List'!$A1300,'Week 1 - Making'!$P:$P),0),"")</f>
        <v/>
      </c>
      <c r="K1300" s="7" t="str">
        <f>IFERROR(ROUND(AVERAGEIF('Week 2 - Making'!$B:$B,'Product List'!$A1300,'Week 2 - Making'!$P:$P),0),"")</f>
        <v/>
      </c>
      <c r="L1300" s="263" t="str">
        <f>IFERROR(ROUND(AVERAGEIF('Week 3 - Making'!$B:$B,'Product List'!$A1300,'Week 3 - Making'!$P:$P),0),"")</f>
        <v/>
      </c>
      <c r="M1300" s="7" t="str">
        <f>IFERROR(ROUND(AVERAGEIF('Week 4 - Making'!$B:$B,'Product List'!$A1300,'Week 4 - Making'!$P:$P),0),"")</f>
        <v/>
      </c>
      <c r="N1300" s="7" t="str">
        <f>IFERROR(ROUND(AVERAGEIF('Week 5 - Making'!$B:$B,'Product List'!$A1300,'Week 5 - Making'!$P:$P),0),"")</f>
        <v/>
      </c>
      <c r="O1300" s="7"/>
      <c r="P1300" s="7">
        <f t="array" ref="P1300">iferror(xlookup(C1300,'Product Families'!A:A,'Product Families'!S:S),"")</f>
        <v>0</v>
      </c>
    </row>
    <row r="1301" ht="14.25" customHeight="1">
      <c r="A1301" s="122" t="s">
        <v>2052</v>
      </c>
      <c r="B1301" s="270" t="s">
        <v>3229</v>
      </c>
      <c r="C1301" s="122" t="s">
        <v>540</v>
      </c>
      <c r="D1301" s="7">
        <f t="array" ref="D1301">IFERROR(XLOOKUP($C1301,'Product Families'!$A:$A,'Product Families'!$D:$D),"")</f>
        <v>152</v>
      </c>
      <c r="E1301" s="7">
        <f t="array" ref="E1301">IFERROR(XLOOKUP($C1301,'Product Families'!$A:$A,'Product Families'!$E:$E),"")</f>
        <v>156</v>
      </c>
      <c r="F1301" s="7">
        <f t="array" ref="F1301">IFERROR(XLOOKUP($C1301,'Product Families'!$A:$A,'Product Families'!$F:$F),"")</f>
        <v>168</v>
      </c>
      <c r="G1301" s="7">
        <f t="array" ref="G1301">IFERROR(XLOOKUP($C1301,'Product Families'!$A:$A,'Product Families'!$G:$G),"")</f>
        <v>180</v>
      </c>
      <c r="J1301" s="7" t="str">
        <f>IFERROR(ROUND(AVERAGEIF('Week 1 - Making'!$B:$B,'Product List'!$A1301,'Week 1 - Making'!$P:$P),0),"")</f>
        <v/>
      </c>
      <c r="K1301" s="7">
        <f>IFERROR(ROUND(AVERAGEIF('Week 2 - Making'!$B:$B,'Product List'!$A1301,'Week 2 - Making'!$P:$P),0),"")</f>
        <v>200</v>
      </c>
      <c r="L1301" s="263" t="str">
        <f>IFERROR(ROUND(AVERAGEIF('Week 3 - Making'!$B:$B,'Product List'!$A1301,'Week 3 - Making'!$P:$P),0),"")</f>
        <v/>
      </c>
      <c r="M1301" s="7" t="str">
        <f>IFERROR(ROUND(AVERAGEIF('Week 4 - Making'!$B:$B,'Product List'!$A1301,'Week 4 - Making'!$P:$P),0),"")</f>
        <v/>
      </c>
      <c r="N1301" s="7" t="str">
        <f>IFERROR(ROUND(AVERAGEIF('Week 5 - Making'!$B:$B,'Product List'!$A1301,'Week 5 - Making'!$P:$P),0),"")</f>
        <v/>
      </c>
      <c r="O1301" s="7"/>
      <c r="P1301" s="7">
        <f t="array" ref="P1301">iferror(xlookup(C1301,'Product Families'!A:A,'Product Families'!S:S),"")</f>
        <v>0</v>
      </c>
    </row>
    <row r="1302" ht="14.25" customHeight="1">
      <c r="A1302" s="122" t="s">
        <v>3230</v>
      </c>
      <c r="B1302" s="270" t="s">
        <v>3231</v>
      </c>
      <c r="C1302" s="122" t="s">
        <v>540</v>
      </c>
      <c r="D1302" s="7">
        <f t="array" ref="D1302">IFERROR(XLOOKUP($C1302,'Product Families'!$A:$A,'Product Families'!$D:$D),"")</f>
        <v>152</v>
      </c>
      <c r="E1302" s="7">
        <f t="array" ref="E1302">IFERROR(XLOOKUP($C1302,'Product Families'!$A:$A,'Product Families'!$E:$E),"")</f>
        <v>156</v>
      </c>
      <c r="F1302" s="7">
        <f t="array" ref="F1302">IFERROR(XLOOKUP($C1302,'Product Families'!$A:$A,'Product Families'!$F:$F),"")</f>
        <v>168</v>
      </c>
      <c r="G1302" s="7">
        <f t="array" ref="G1302">IFERROR(XLOOKUP($C1302,'Product Families'!$A:$A,'Product Families'!$G:$G),"")</f>
        <v>180</v>
      </c>
      <c r="J1302" s="7" t="str">
        <f>IFERROR(ROUND(AVERAGEIF('Week 1 - Making'!$B:$B,'Product List'!$A1302,'Week 1 - Making'!$P:$P),0),"")</f>
        <v/>
      </c>
      <c r="K1302" s="7" t="str">
        <f>IFERROR(ROUND(AVERAGEIF('Week 2 - Making'!$B:$B,'Product List'!$A1302,'Week 2 - Making'!$P:$P),0),"")</f>
        <v/>
      </c>
      <c r="L1302" s="263" t="str">
        <f>IFERROR(ROUND(AVERAGEIF('Week 3 - Making'!$B:$B,'Product List'!$A1302,'Week 3 - Making'!$P:$P),0),"")</f>
        <v/>
      </c>
      <c r="M1302" s="7" t="str">
        <f>IFERROR(ROUND(AVERAGEIF('Week 4 - Making'!$B:$B,'Product List'!$A1302,'Week 4 - Making'!$P:$P),0),"")</f>
        <v/>
      </c>
      <c r="N1302" s="7" t="str">
        <f>IFERROR(ROUND(AVERAGEIF('Week 5 - Making'!$B:$B,'Product List'!$A1302,'Week 5 - Making'!$P:$P),0),"")</f>
        <v/>
      </c>
      <c r="O1302" s="7"/>
      <c r="P1302" s="7">
        <f t="array" ref="P1302">iferror(xlookup(C1302,'Product Families'!A:A,'Product Families'!S:S),"")</f>
        <v>0</v>
      </c>
    </row>
    <row r="1303" ht="14.25" customHeight="1">
      <c r="A1303" s="122" t="s">
        <v>1556</v>
      </c>
      <c r="B1303" s="270" t="s">
        <v>3232</v>
      </c>
      <c r="C1303" s="122" t="s">
        <v>540</v>
      </c>
      <c r="D1303" s="7">
        <f t="array" ref="D1303">IFERROR(XLOOKUP($C1303,'Product Families'!$A:$A,'Product Families'!$D:$D),"")</f>
        <v>152</v>
      </c>
      <c r="E1303" s="7">
        <f t="array" ref="E1303">IFERROR(XLOOKUP($C1303,'Product Families'!$A:$A,'Product Families'!$E:$E),"")</f>
        <v>156</v>
      </c>
      <c r="F1303" s="7">
        <f t="array" ref="F1303">IFERROR(XLOOKUP($C1303,'Product Families'!$A:$A,'Product Families'!$F:$F),"")</f>
        <v>168</v>
      </c>
      <c r="G1303" s="7">
        <f t="array" ref="G1303">IFERROR(XLOOKUP($C1303,'Product Families'!$A:$A,'Product Families'!$G:$G),"")</f>
        <v>180</v>
      </c>
      <c r="J1303" s="7">
        <f>IFERROR(ROUND(AVERAGEIF('Week 1 - Making'!$B:$B,'Product List'!$A1303,'Week 1 - Making'!$P:$P),0),"")</f>
        <v>182</v>
      </c>
      <c r="K1303" s="7" t="str">
        <f>IFERROR(ROUND(AVERAGEIF('Week 2 - Making'!$B:$B,'Product List'!$A1303,'Week 2 - Making'!$P:$P),0),"")</f>
        <v/>
      </c>
      <c r="L1303" s="263" t="str">
        <f>IFERROR(ROUND(AVERAGEIF('Week 3 - Making'!$B:$B,'Product List'!$A1303,'Week 3 - Making'!$P:$P),0),"")</f>
        <v/>
      </c>
      <c r="M1303" s="7" t="str">
        <f>IFERROR(ROUND(AVERAGEIF('Week 4 - Making'!$B:$B,'Product List'!$A1303,'Week 4 - Making'!$P:$P),0),"")</f>
        <v/>
      </c>
      <c r="N1303" s="7" t="str">
        <f>IFERROR(ROUND(AVERAGEIF('Week 5 - Making'!$B:$B,'Product List'!$A1303,'Week 5 - Making'!$P:$P),0),"")</f>
        <v/>
      </c>
      <c r="O1303" s="7"/>
      <c r="P1303" s="7">
        <f t="array" ref="P1303">iferror(xlookup(C1303,'Product Families'!A:A,'Product Families'!S:S),"")</f>
        <v>0</v>
      </c>
    </row>
    <row r="1304" ht="14.25" customHeight="1">
      <c r="A1304" s="122" t="s">
        <v>3233</v>
      </c>
      <c r="B1304" s="270" t="s">
        <v>3234</v>
      </c>
      <c r="C1304" s="122" t="s">
        <v>540</v>
      </c>
      <c r="D1304" s="7">
        <f t="array" ref="D1304">IFERROR(XLOOKUP($C1304,'Product Families'!$A:$A,'Product Families'!$D:$D),"")</f>
        <v>152</v>
      </c>
      <c r="E1304" s="7">
        <f t="array" ref="E1304">IFERROR(XLOOKUP($C1304,'Product Families'!$A:$A,'Product Families'!$E:$E),"")</f>
        <v>156</v>
      </c>
      <c r="F1304" s="7">
        <f t="array" ref="F1304">IFERROR(XLOOKUP($C1304,'Product Families'!$A:$A,'Product Families'!$F:$F),"")</f>
        <v>168</v>
      </c>
      <c r="G1304" s="7">
        <f t="array" ref="G1304">IFERROR(XLOOKUP($C1304,'Product Families'!$A:$A,'Product Families'!$G:$G),"")</f>
        <v>180</v>
      </c>
      <c r="J1304" s="7" t="str">
        <f>IFERROR(ROUND(AVERAGEIF('Week 1 - Making'!$B:$B,'Product List'!$A1304,'Week 1 - Making'!$P:$P),0),"")</f>
        <v/>
      </c>
      <c r="K1304" s="7" t="str">
        <f>IFERROR(ROUND(AVERAGEIF('Week 2 - Making'!$B:$B,'Product List'!$A1304,'Week 2 - Making'!$P:$P),0),"")</f>
        <v/>
      </c>
      <c r="L1304" s="263" t="str">
        <f>IFERROR(ROUND(AVERAGEIF('Week 3 - Making'!$B:$B,'Product List'!$A1304,'Week 3 - Making'!$P:$P),0),"")</f>
        <v/>
      </c>
      <c r="M1304" s="7" t="str">
        <f>IFERROR(ROUND(AVERAGEIF('Week 4 - Making'!$B:$B,'Product List'!$A1304,'Week 4 - Making'!$P:$P),0),"")</f>
        <v/>
      </c>
      <c r="N1304" s="7" t="str">
        <f>IFERROR(ROUND(AVERAGEIF('Week 5 - Making'!$B:$B,'Product List'!$A1304,'Week 5 - Making'!$P:$P),0),"")</f>
        <v/>
      </c>
      <c r="O1304" s="7"/>
      <c r="P1304" s="7">
        <f t="array" ref="P1304">iferror(xlookup(C1304,'Product Families'!A:A,'Product Families'!S:S),"")</f>
        <v>0</v>
      </c>
    </row>
    <row r="1305" ht="14.25" customHeight="1">
      <c r="A1305" s="122" t="s">
        <v>3235</v>
      </c>
      <c r="B1305" s="270" t="s">
        <v>3236</v>
      </c>
      <c r="C1305" s="122" t="s">
        <v>540</v>
      </c>
      <c r="D1305" s="7">
        <f t="array" ref="D1305">IFERROR(XLOOKUP($C1305,'Product Families'!$A:$A,'Product Families'!$D:$D),"")</f>
        <v>152</v>
      </c>
      <c r="E1305" s="7">
        <f t="array" ref="E1305">IFERROR(XLOOKUP($C1305,'Product Families'!$A:$A,'Product Families'!$E:$E),"")</f>
        <v>156</v>
      </c>
      <c r="F1305" s="7">
        <f t="array" ref="F1305">IFERROR(XLOOKUP($C1305,'Product Families'!$A:$A,'Product Families'!$F:$F),"")</f>
        <v>168</v>
      </c>
      <c r="G1305" s="7">
        <f t="array" ref="G1305">IFERROR(XLOOKUP($C1305,'Product Families'!$A:$A,'Product Families'!$G:$G),"")</f>
        <v>180</v>
      </c>
      <c r="J1305" s="7" t="str">
        <f>IFERROR(ROUND(AVERAGEIF('Week 1 - Making'!$B:$B,'Product List'!$A1305,'Week 1 - Making'!$P:$P),0),"")</f>
        <v/>
      </c>
      <c r="K1305" s="7" t="str">
        <f>IFERROR(ROUND(AVERAGEIF('Week 2 - Making'!$B:$B,'Product List'!$A1305,'Week 2 - Making'!$P:$P),0),"")</f>
        <v/>
      </c>
      <c r="L1305" s="263" t="str">
        <f>IFERROR(ROUND(AVERAGEIF('Week 3 - Making'!$B:$B,'Product List'!$A1305,'Week 3 - Making'!$P:$P),0),"")</f>
        <v/>
      </c>
      <c r="M1305" s="7" t="str">
        <f>IFERROR(ROUND(AVERAGEIF('Week 4 - Making'!$B:$B,'Product List'!$A1305,'Week 4 - Making'!$P:$P),0),"")</f>
        <v/>
      </c>
      <c r="N1305" s="7" t="str">
        <f>IFERROR(ROUND(AVERAGEIF('Week 5 - Making'!$B:$B,'Product List'!$A1305,'Week 5 - Making'!$P:$P),0),"")</f>
        <v/>
      </c>
      <c r="O1305" s="7"/>
      <c r="P1305" s="7">
        <f t="array" ref="P1305">iferror(xlookup(C1305,'Product Families'!A:A,'Product Families'!S:S),"")</f>
        <v>0</v>
      </c>
    </row>
    <row r="1306" ht="14.25" customHeight="1">
      <c r="A1306" s="122" t="s">
        <v>3237</v>
      </c>
      <c r="B1306" s="270" t="s">
        <v>3238</v>
      </c>
      <c r="C1306" s="122" t="s">
        <v>540</v>
      </c>
      <c r="D1306" s="7">
        <f t="array" ref="D1306">IFERROR(XLOOKUP($C1306,'Product Families'!$A:$A,'Product Families'!$D:$D),"")</f>
        <v>152</v>
      </c>
      <c r="E1306" s="7">
        <f t="array" ref="E1306">IFERROR(XLOOKUP($C1306,'Product Families'!$A:$A,'Product Families'!$E:$E),"")</f>
        <v>156</v>
      </c>
      <c r="F1306" s="7">
        <f t="array" ref="F1306">IFERROR(XLOOKUP($C1306,'Product Families'!$A:$A,'Product Families'!$F:$F),"")</f>
        <v>168</v>
      </c>
      <c r="G1306" s="7">
        <f t="array" ref="G1306">IFERROR(XLOOKUP($C1306,'Product Families'!$A:$A,'Product Families'!$G:$G),"")</f>
        <v>180</v>
      </c>
      <c r="J1306" s="7" t="str">
        <f>IFERROR(ROUND(AVERAGEIF('Week 1 - Making'!$B:$B,'Product List'!$A1306,'Week 1 - Making'!$P:$P),0),"")</f>
        <v/>
      </c>
      <c r="K1306" s="7" t="str">
        <f>IFERROR(ROUND(AVERAGEIF('Week 2 - Making'!$B:$B,'Product List'!$A1306,'Week 2 - Making'!$P:$P),0),"")</f>
        <v/>
      </c>
      <c r="L1306" s="263" t="str">
        <f>IFERROR(ROUND(AVERAGEIF('Week 3 - Making'!$B:$B,'Product List'!$A1306,'Week 3 - Making'!$P:$P),0),"")</f>
        <v/>
      </c>
      <c r="M1306" s="7" t="str">
        <f>IFERROR(ROUND(AVERAGEIF('Week 4 - Making'!$B:$B,'Product List'!$A1306,'Week 4 - Making'!$P:$P),0),"")</f>
        <v/>
      </c>
      <c r="N1306" s="7" t="str">
        <f>IFERROR(ROUND(AVERAGEIF('Week 5 - Making'!$B:$B,'Product List'!$A1306,'Week 5 - Making'!$P:$P),0),"")</f>
        <v/>
      </c>
      <c r="O1306" s="7"/>
      <c r="P1306" s="7">
        <f t="array" ref="P1306">iferror(xlookup(C1306,'Product Families'!A:A,'Product Families'!S:S),"")</f>
        <v>0</v>
      </c>
    </row>
    <row r="1307" ht="14.25" customHeight="1">
      <c r="A1307" s="122" t="s">
        <v>3239</v>
      </c>
      <c r="B1307" s="270" t="s">
        <v>3240</v>
      </c>
      <c r="C1307" s="122" t="s">
        <v>540</v>
      </c>
      <c r="D1307" s="7">
        <f t="array" ref="D1307">IFERROR(XLOOKUP($C1307,'Product Families'!$A:$A,'Product Families'!$D:$D),"")</f>
        <v>152</v>
      </c>
      <c r="E1307" s="7">
        <f t="array" ref="E1307">IFERROR(XLOOKUP($C1307,'Product Families'!$A:$A,'Product Families'!$E:$E),"")</f>
        <v>156</v>
      </c>
      <c r="F1307" s="7">
        <f t="array" ref="F1307">IFERROR(XLOOKUP($C1307,'Product Families'!$A:$A,'Product Families'!$F:$F),"")</f>
        <v>168</v>
      </c>
      <c r="G1307" s="7">
        <f t="array" ref="G1307">IFERROR(XLOOKUP($C1307,'Product Families'!$A:$A,'Product Families'!$G:$G),"")</f>
        <v>180</v>
      </c>
      <c r="J1307" s="7" t="str">
        <f>IFERROR(ROUND(AVERAGEIF('Week 1 - Making'!$B:$B,'Product List'!$A1307,'Week 1 - Making'!$P:$P),0),"")</f>
        <v/>
      </c>
      <c r="K1307" s="7" t="str">
        <f>IFERROR(ROUND(AVERAGEIF('Week 2 - Making'!$B:$B,'Product List'!$A1307,'Week 2 - Making'!$P:$P),0),"")</f>
        <v/>
      </c>
      <c r="L1307" s="263" t="str">
        <f>IFERROR(ROUND(AVERAGEIF('Week 3 - Making'!$B:$B,'Product List'!$A1307,'Week 3 - Making'!$P:$P),0),"")</f>
        <v/>
      </c>
      <c r="M1307" s="7" t="str">
        <f>IFERROR(ROUND(AVERAGEIF('Week 4 - Making'!$B:$B,'Product List'!$A1307,'Week 4 - Making'!$P:$P),0),"")</f>
        <v/>
      </c>
      <c r="N1307" s="7" t="str">
        <f>IFERROR(ROUND(AVERAGEIF('Week 5 - Making'!$B:$B,'Product List'!$A1307,'Week 5 - Making'!$P:$P),0),"")</f>
        <v/>
      </c>
      <c r="O1307" s="7"/>
      <c r="P1307" s="7">
        <f t="array" ref="P1307">iferror(xlookup(C1307,'Product Families'!A:A,'Product Families'!S:S),"")</f>
        <v>0</v>
      </c>
    </row>
    <row r="1308" ht="14.25" customHeight="1">
      <c r="A1308" s="122" t="s">
        <v>3241</v>
      </c>
      <c r="B1308" s="270" t="s">
        <v>3242</v>
      </c>
      <c r="C1308" s="122" t="s">
        <v>540</v>
      </c>
      <c r="D1308" s="7">
        <f t="array" ref="D1308">IFERROR(XLOOKUP($C1308,'Product Families'!$A:$A,'Product Families'!$D:$D),"")</f>
        <v>152</v>
      </c>
      <c r="E1308" s="7">
        <f t="array" ref="E1308">IFERROR(XLOOKUP($C1308,'Product Families'!$A:$A,'Product Families'!$E:$E),"")</f>
        <v>156</v>
      </c>
      <c r="F1308" s="7">
        <f t="array" ref="F1308">IFERROR(XLOOKUP($C1308,'Product Families'!$A:$A,'Product Families'!$F:$F),"")</f>
        <v>168</v>
      </c>
      <c r="G1308" s="7">
        <f t="array" ref="G1308">IFERROR(XLOOKUP($C1308,'Product Families'!$A:$A,'Product Families'!$G:$G),"")</f>
        <v>180</v>
      </c>
      <c r="J1308" s="7" t="str">
        <f>IFERROR(ROUND(AVERAGEIF('Week 1 - Making'!$B:$B,'Product List'!$A1308,'Week 1 - Making'!$P:$P),0),"")</f>
        <v/>
      </c>
      <c r="K1308" s="7" t="str">
        <f>IFERROR(ROUND(AVERAGEIF('Week 2 - Making'!$B:$B,'Product List'!$A1308,'Week 2 - Making'!$P:$P),0),"")</f>
        <v/>
      </c>
      <c r="L1308" s="263" t="str">
        <f>IFERROR(ROUND(AVERAGEIF('Week 3 - Making'!$B:$B,'Product List'!$A1308,'Week 3 - Making'!$P:$P),0),"")</f>
        <v/>
      </c>
      <c r="M1308" s="7" t="str">
        <f>IFERROR(ROUND(AVERAGEIF('Week 4 - Making'!$B:$B,'Product List'!$A1308,'Week 4 - Making'!$P:$P),0),"")</f>
        <v/>
      </c>
      <c r="N1308" s="7" t="str">
        <f>IFERROR(ROUND(AVERAGEIF('Week 5 - Making'!$B:$B,'Product List'!$A1308,'Week 5 - Making'!$P:$P),0),"")</f>
        <v/>
      </c>
      <c r="O1308" s="7"/>
      <c r="P1308" s="7">
        <f t="array" ref="P1308">iferror(xlookup(C1308,'Product Families'!A:A,'Product Families'!S:S),"")</f>
        <v>0</v>
      </c>
    </row>
    <row r="1309" ht="14.25" customHeight="1">
      <c r="A1309" s="122" t="s">
        <v>3243</v>
      </c>
      <c r="B1309" s="270" t="s">
        <v>3244</v>
      </c>
      <c r="C1309" s="122" t="s">
        <v>540</v>
      </c>
      <c r="D1309" s="7">
        <f t="array" ref="D1309">IFERROR(XLOOKUP($C1309,'Product Families'!$A:$A,'Product Families'!$D:$D),"")</f>
        <v>152</v>
      </c>
      <c r="E1309" s="7">
        <f t="array" ref="E1309">IFERROR(XLOOKUP($C1309,'Product Families'!$A:$A,'Product Families'!$E:$E),"")</f>
        <v>156</v>
      </c>
      <c r="F1309" s="7">
        <f t="array" ref="F1309">IFERROR(XLOOKUP($C1309,'Product Families'!$A:$A,'Product Families'!$F:$F),"")</f>
        <v>168</v>
      </c>
      <c r="G1309" s="7">
        <f t="array" ref="G1309">IFERROR(XLOOKUP($C1309,'Product Families'!$A:$A,'Product Families'!$G:$G),"")</f>
        <v>180</v>
      </c>
      <c r="J1309" s="7" t="str">
        <f>IFERROR(ROUND(AVERAGEIF('Week 1 - Making'!$B:$B,'Product List'!$A1309,'Week 1 - Making'!$P:$P),0),"")</f>
        <v/>
      </c>
      <c r="K1309" s="7" t="str">
        <f>IFERROR(ROUND(AVERAGEIF('Week 2 - Making'!$B:$B,'Product List'!$A1309,'Week 2 - Making'!$P:$P),0),"")</f>
        <v/>
      </c>
      <c r="L1309" s="263" t="str">
        <f>IFERROR(ROUND(AVERAGEIF('Week 3 - Making'!$B:$B,'Product List'!$A1309,'Week 3 - Making'!$P:$P),0),"")</f>
        <v/>
      </c>
      <c r="M1309" s="7" t="str">
        <f>IFERROR(ROUND(AVERAGEIF('Week 4 - Making'!$B:$B,'Product List'!$A1309,'Week 4 - Making'!$P:$P),0),"")</f>
        <v/>
      </c>
      <c r="N1309" s="7" t="str">
        <f>IFERROR(ROUND(AVERAGEIF('Week 5 - Making'!$B:$B,'Product List'!$A1309,'Week 5 - Making'!$P:$P),0),"")</f>
        <v/>
      </c>
      <c r="O1309" s="7"/>
      <c r="P1309" s="7">
        <f t="array" ref="P1309">iferror(xlookup(C1309,'Product Families'!A:A,'Product Families'!S:S),"")</f>
        <v>0</v>
      </c>
    </row>
    <row r="1310" ht="14.25" customHeight="1">
      <c r="A1310" s="122" t="s">
        <v>3245</v>
      </c>
      <c r="B1310" s="270" t="s">
        <v>3246</v>
      </c>
      <c r="C1310" s="122" t="s">
        <v>540</v>
      </c>
      <c r="D1310" s="7">
        <f t="array" ref="D1310">IFERROR(XLOOKUP($C1310,'Product Families'!$A:$A,'Product Families'!$D:$D),"")</f>
        <v>152</v>
      </c>
      <c r="E1310" s="7">
        <f t="array" ref="E1310">IFERROR(XLOOKUP($C1310,'Product Families'!$A:$A,'Product Families'!$E:$E),"")</f>
        <v>156</v>
      </c>
      <c r="F1310" s="7">
        <f t="array" ref="F1310">IFERROR(XLOOKUP($C1310,'Product Families'!$A:$A,'Product Families'!$F:$F),"")</f>
        <v>168</v>
      </c>
      <c r="G1310" s="7">
        <f t="array" ref="G1310">IFERROR(XLOOKUP($C1310,'Product Families'!$A:$A,'Product Families'!$G:$G),"")</f>
        <v>180</v>
      </c>
      <c r="J1310" s="7" t="str">
        <f>IFERROR(ROUND(AVERAGEIF('Week 1 - Making'!$B:$B,'Product List'!$A1310,'Week 1 - Making'!$P:$P),0),"")</f>
        <v/>
      </c>
      <c r="K1310" s="7" t="str">
        <f>IFERROR(ROUND(AVERAGEIF('Week 2 - Making'!$B:$B,'Product List'!$A1310,'Week 2 - Making'!$P:$P),0),"")</f>
        <v/>
      </c>
      <c r="L1310" s="263" t="str">
        <f>IFERROR(ROUND(AVERAGEIF('Week 3 - Making'!$B:$B,'Product List'!$A1310,'Week 3 - Making'!$P:$P),0),"")</f>
        <v/>
      </c>
      <c r="M1310" s="7" t="str">
        <f>IFERROR(ROUND(AVERAGEIF('Week 4 - Making'!$B:$B,'Product List'!$A1310,'Week 4 - Making'!$P:$P),0),"")</f>
        <v/>
      </c>
      <c r="N1310" s="7" t="str">
        <f>IFERROR(ROUND(AVERAGEIF('Week 5 - Making'!$B:$B,'Product List'!$A1310,'Week 5 - Making'!$P:$P),0),"")</f>
        <v/>
      </c>
      <c r="O1310" s="7"/>
      <c r="P1310" s="7">
        <f t="array" ref="P1310">iferror(xlookup(C1310,'Product Families'!A:A,'Product Families'!S:S),"")</f>
        <v>0</v>
      </c>
    </row>
    <row r="1311" ht="14.25" customHeight="1">
      <c r="A1311" s="122" t="s">
        <v>3247</v>
      </c>
      <c r="B1311" s="270" t="s">
        <v>3248</v>
      </c>
      <c r="C1311" s="122" t="s">
        <v>540</v>
      </c>
      <c r="D1311" s="7">
        <f t="array" ref="D1311">IFERROR(XLOOKUP($C1311,'Product Families'!$A:$A,'Product Families'!$D:$D),"")</f>
        <v>152</v>
      </c>
      <c r="E1311" s="7">
        <f t="array" ref="E1311">IFERROR(XLOOKUP($C1311,'Product Families'!$A:$A,'Product Families'!$E:$E),"")</f>
        <v>156</v>
      </c>
      <c r="F1311" s="7">
        <f t="array" ref="F1311">IFERROR(XLOOKUP($C1311,'Product Families'!$A:$A,'Product Families'!$F:$F),"")</f>
        <v>168</v>
      </c>
      <c r="G1311" s="7">
        <f t="array" ref="G1311">IFERROR(XLOOKUP($C1311,'Product Families'!$A:$A,'Product Families'!$G:$G),"")</f>
        <v>180</v>
      </c>
      <c r="J1311" s="7" t="str">
        <f>IFERROR(ROUND(AVERAGEIF('Week 1 - Making'!$B:$B,'Product List'!$A1311,'Week 1 - Making'!$P:$P),0),"")</f>
        <v/>
      </c>
      <c r="K1311" s="7" t="str">
        <f>IFERROR(ROUND(AVERAGEIF('Week 2 - Making'!$B:$B,'Product List'!$A1311,'Week 2 - Making'!$P:$P),0),"")</f>
        <v/>
      </c>
      <c r="L1311" s="263" t="str">
        <f>IFERROR(ROUND(AVERAGEIF('Week 3 - Making'!$B:$B,'Product List'!$A1311,'Week 3 - Making'!$P:$P),0),"")</f>
        <v/>
      </c>
      <c r="M1311" s="7" t="str">
        <f>IFERROR(ROUND(AVERAGEIF('Week 4 - Making'!$B:$B,'Product List'!$A1311,'Week 4 - Making'!$P:$P),0),"")</f>
        <v/>
      </c>
      <c r="N1311" s="7" t="str">
        <f>IFERROR(ROUND(AVERAGEIF('Week 5 - Making'!$B:$B,'Product List'!$A1311,'Week 5 - Making'!$P:$P),0),"")</f>
        <v/>
      </c>
      <c r="O1311" s="7"/>
      <c r="P1311" s="7">
        <f t="array" ref="P1311">iferror(xlookup(C1311,'Product Families'!A:A,'Product Families'!S:S),"")</f>
        <v>0</v>
      </c>
    </row>
    <row r="1312" ht="14.25" customHeight="1">
      <c r="A1312" s="122" t="s">
        <v>3249</v>
      </c>
      <c r="B1312" s="270" t="s">
        <v>3250</v>
      </c>
      <c r="C1312" s="122" t="s">
        <v>540</v>
      </c>
      <c r="D1312" s="7">
        <f t="array" ref="D1312">IFERROR(XLOOKUP($C1312,'Product Families'!$A:$A,'Product Families'!$D:$D),"")</f>
        <v>152</v>
      </c>
      <c r="E1312" s="7">
        <f t="array" ref="E1312">IFERROR(XLOOKUP($C1312,'Product Families'!$A:$A,'Product Families'!$E:$E),"")</f>
        <v>156</v>
      </c>
      <c r="F1312" s="7">
        <f t="array" ref="F1312">IFERROR(XLOOKUP($C1312,'Product Families'!$A:$A,'Product Families'!$F:$F),"")</f>
        <v>168</v>
      </c>
      <c r="G1312" s="7">
        <f t="array" ref="G1312">IFERROR(XLOOKUP($C1312,'Product Families'!$A:$A,'Product Families'!$G:$G),"")</f>
        <v>180</v>
      </c>
      <c r="J1312" s="7" t="str">
        <f>IFERROR(ROUND(AVERAGEIF('Week 1 - Making'!$B:$B,'Product List'!$A1312,'Week 1 - Making'!$P:$P),0),"")</f>
        <v/>
      </c>
      <c r="K1312" s="7" t="str">
        <f>IFERROR(ROUND(AVERAGEIF('Week 2 - Making'!$B:$B,'Product List'!$A1312,'Week 2 - Making'!$P:$P),0),"")</f>
        <v/>
      </c>
      <c r="L1312" s="263" t="str">
        <f>IFERROR(ROUND(AVERAGEIF('Week 3 - Making'!$B:$B,'Product List'!$A1312,'Week 3 - Making'!$P:$P),0),"")</f>
        <v/>
      </c>
      <c r="M1312" s="7" t="str">
        <f>IFERROR(ROUND(AVERAGEIF('Week 4 - Making'!$B:$B,'Product List'!$A1312,'Week 4 - Making'!$P:$P),0),"")</f>
        <v/>
      </c>
      <c r="N1312" s="7" t="str">
        <f>IFERROR(ROUND(AVERAGEIF('Week 5 - Making'!$B:$B,'Product List'!$A1312,'Week 5 - Making'!$P:$P),0),"")</f>
        <v/>
      </c>
      <c r="O1312" s="7"/>
      <c r="P1312" s="7">
        <f t="array" ref="P1312">iferror(xlookup(C1312,'Product Families'!A:A,'Product Families'!S:S),"")</f>
        <v>0</v>
      </c>
    </row>
    <row r="1313" ht="14.25" customHeight="1">
      <c r="A1313" s="122" t="s">
        <v>3251</v>
      </c>
      <c r="B1313" s="270" t="s">
        <v>3252</v>
      </c>
      <c r="C1313" s="122" t="s">
        <v>540</v>
      </c>
      <c r="D1313" s="7">
        <f t="array" ref="D1313">IFERROR(XLOOKUP($C1313,'Product Families'!$A:$A,'Product Families'!$D:$D),"")</f>
        <v>152</v>
      </c>
      <c r="E1313" s="7">
        <f t="array" ref="E1313">IFERROR(XLOOKUP($C1313,'Product Families'!$A:$A,'Product Families'!$E:$E),"")</f>
        <v>156</v>
      </c>
      <c r="F1313" s="7">
        <f t="array" ref="F1313">IFERROR(XLOOKUP($C1313,'Product Families'!$A:$A,'Product Families'!$F:$F),"")</f>
        <v>168</v>
      </c>
      <c r="G1313" s="7">
        <f t="array" ref="G1313">IFERROR(XLOOKUP($C1313,'Product Families'!$A:$A,'Product Families'!$G:$G),"")</f>
        <v>180</v>
      </c>
      <c r="J1313" s="7" t="str">
        <f>IFERROR(ROUND(AVERAGEIF('Week 1 - Making'!$B:$B,'Product List'!$A1313,'Week 1 - Making'!$P:$P),0),"")</f>
        <v/>
      </c>
      <c r="K1313" s="7" t="str">
        <f>IFERROR(ROUND(AVERAGEIF('Week 2 - Making'!$B:$B,'Product List'!$A1313,'Week 2 - Making'!$P:$P),0),"")</f>
        <v/>
      </c>
      <c r="L1313" s="263" t="str">
        <f>IFERROR(ROUND(AVERAGEIF('Week 3 - Making'!$B:$B,'Product List'!$A1313,'Week 3 - Making'!$P:$P),0),"")</f>
        <v/>
      </c>
      <c r="M1313" s="7" t="str">
        <f>IFERROR(ROUND(AVERAGEIF('Week 4 - Making'!$B:$B,'Product List'!$A1313,'Week 4 - Making'!$P:$P),0),"")</f>
        <v/>
      </c>
      <c r="N1313" s="7" t="str">
        <f>IFERROR(ROUND(AVERAGEIF('Week 5 - Making'!$B:$B,'Product List'!$A1313,'Week 5 - Making'!$P:$P),0),"")</f>
        <v/>
      </c>
      <c r="O1313" s="7"/>
      <c r="P1313" s="7">
        <f t="array" ref="P1313">iferror(xlookup(C1313,'Product Families'!A:A,'Product Families'!S:S),"")</f>
        <v>0</v>
      </c>
    </row>
    <row r="1314" ht="14.25" customHeight="1">
      <c r="A1314" s="122" t="s">
        <v>3253</v>
      </c>
      <c r="B1314" s="270" t="s">
        <v>3254</v>
      </c>
      <c r="C1314" s="122" t="s">
        <v>540</v>
      </c>
      <c r="D1314" s="7">
        <f t="array" ref="D1314">IFERROR(XLOOKUP($C1314,'Product Families'!$A:$A,'Product Families'!$D:$D),"")</f>
        <v>152</v>
      </c>
      <c r="E1314" s="7">
        <f t="array" ref="E1314">IFERROR(XLOOKUP($C1314,'Product Families'!$A:$A,'Product Families'!$E:$E),"")</f>
        <v>156</v>
      </c>
      <c r="F1314" s="7">
        <f t="array" ref="F1314">IFERROR(XLOOKUP($C1314,'Product Families'!$A:$A,'Product Families'!$F:$F),"")</f>
        <v>168</v>
      </c>
      <c r="G1314" s="7">
        <f t="array" ref="G1314">IFERROR(XLOOKUP($C1314,'Product Families'!$A:$A,'Product Families'!$G:$G),"")</f>
        <v>180</v>
      </c>
      <c r="J1314" s="7" t="str">
        <f>IFERROR(ROUND(AVERAGEIF('Week 1 - Making'!$B:$B,'Product List'!$A1314,'Week 1 - Making'!$P:$P),0),"")</f>
        <v/>
      </c>
      <c r="K1314" s="7" t="str">
        <f>IFERROR(ROUND(AVERAGEIF('Week 2 - Making'!$B:$B,'Product List'!$A1314,'Week 2 - Making'!$P:$P),0),"")</f>
        <v/>
      </c>
      <c r="L1314" s="263" t="str">
        <f>IFERROR(ROUND(AVERAGEIF('Week 3 - Making'!$B:$B,'Product List'!$A1314,'Week 3 - Making'!$P:$P),0),"")</f>
        <v/>
      </c>
      <c r="M1314" s="7" t="str">
        <f>IFERROR(ROUND(AVERAGEIF('Week 4 - Making'!$B:$B,'Product List'!$A1314,'Week 4 - Making'!$P:$P),0),"")</f>
        <v/>
      </c>
      <c r="N1314" s="7" t="str">
        <f>IFERROR(ROUND(AVERAGEIF('Week 5 - Making'!$B:$B,'Product List'!$A1314,'Week 5 - Making'!$P:$P),0),"")</f>
        <v/>
      </c>
      <c r="O1314" s="7"/>
      <c r="P1314" s="7">
        <f t="array" ref="P1314">iferror(xlookup(C1314,'Product Families'!A:A,'Product Families'!S:S),"")</f>
        <v>0</v>
      </c>
    </row>
    <row r="1315" ht="14.25" customHeight="1">
      <c r="A1315" s="122" t="s">
        <v>3255</v>
      </c>
      <c r="B1315" s="270" t="s">
        <v>3256</v>
      </c>
      <c r="C1315" s="122" t="s">
        <v>540</v>
      </c>
      <c r="D1315" s="7">
        <f t="array" ref="D1315">IFERROR(XLOOKUP($C1315,'Product Families'!$A:$A,'Product Families'!$D:$D),"")</f>
        <v>152</v>
      </c>
      <c r="E1315" s="7">
        <f t="array" ref="E1315">IFERROR(XLOOKUP($C1315,'Product Families'!$A:$A,'Product Families'!$E:$E),"")</f>
        <v>156</v>
      </c>
      <c r="F1315" s="7">
        <f t="array" ref="F1315">IFERROR(XLOOKUP($C1315,'Product Families'!$A:$A,'Product Families'!$F:$F),"")</f>
        <v>168</v>
      </c>
      <c r="G1315" s="7">
        <f t="array" ref="G1315">IFERROR(XLOOKUP($C1315,'Product Families'!$A:$A,'Product Families'!$G:$G),"")</f>
        <v>180</v>
      </c>
      <c r="J1315" s="7" t="str">
        <f>IFERROR(ROUND(AVERAGEIF('Week 1 - Making'!$B:$B,'Product List'!$A1315,'Week 1 - Making'!$P:$P),0),"")</f>
        <v/>
      </c>
      <c r="K1315" s="7" t="str">
        <f>IFERROR(ROUND(AVERAGEIF('Week 2 - Making'!$B:$B,'Product List'!$A1315,'Week 2 - Making'!$P:$P),0),"")</f>
        <v/>
      </c>
      <c r="L1315" s="263" t="str">
        <f>IFERROR(ROUND(AVERAGEIF('Week 3 - Making'!$B:$B,'Product List'!$A1315,'Week 3 - Making'!$P:$P),0),"")</f>
        <v/>
      </c>
      <c r="M1315" s="7" t="str">
        <f>IFERROR(ROUND(AVERAGEIF('Week 4 - Making'!$B:$B,'Product List'!$A1315,'Week 4 - Making'!$P:$P),0),"")</f>
        <v/>
      </c>
      <c r="N1315" s="7" t="str">
        <f>IFERROR(ROUND(AVERAGEIF('Week 5 - Making'!$B:$B,'Product List'!$A1315,'Week 5 - Making'!$P:$P),0),"")</f>
        <v/>
      </c>
      <c r="O1315" s="7"/>
      <c r="P1315" s="7">
        <f t="array" ref="P1315">iferror(xlookup(C1315,'Product Families'!A:A,'Product Families'!S:S),"")</f>
        <v>0</v>
      </c>
    </row>
    <row r="1316" ht="14.25" customHeight="1">
      <c r="A1316" s="122" t="s">
        <v>3257</v>
      </c>
      <c r="B1316" s="270" t="s">
        <v>3258</v>
      </c>
      <c r="C1316" s="122" t="s">
        <v>514</v>
      </c>
      <c r="D1316" s="7">
        <f t="array" ref="D1316">IFERROR(XLOOKUP($C1316,'Product Families'!$A:$A,'Product Families'!$D:$D),"")</f>
        <v>173</v>
      </c>
      <c r="E1316" s="7">
        <f t="array" ref="E1316">IFERROR(XLOOKUP($C1316,'Product Families'!$A:$A,'Product Families'!$E:$E),"")</f>
        <v>177</v>
      </c>
      <c r="F1316" s="7">
        <f t="array" ref="F1316">IFERROR(XLOOKUP($C1316,'Product Families'!$A:$A,'Product Families'!$F:$F),"")</f>
        <v>191</v>
      </c>
      <c r="G1316" s="7">
        <f t="array" ref="G1316">IFERROR(XLOOKUP($C1316,'Product Families'!$A:$A,'Product Families'!$G:$G),"")</f>
        <v>205</v>
      </c>
      <c r="J1316" s="7" t="str">
        <f>IFERROR(ROUND(AVERAGEIF('Week 1 - Making'!$B:$B,'Product List'!$A1316,'Week 1 - Making'!$P:$P),0),"")</f>
        <v/>
      </c>
      <c r="K1316" s="7" t="str">
        <f>IFERROR(ROUND(AVERAGEIF('Week 2 - Making'!$B:$B,'Product List'!$A1316,'Week 2 - Making'!$P:$P),0),"")</f>
        <v/>
      </c>
      <c r="L1316" s="263" t="str">
        <f>IFERROR(ROUND(AVERAGEIF('Week 3 - Making'!$B:$B,'Product List'!$A1316,'Week 3 - Making'!$P:$P),0),"")</f>
        <v/>
      </c>
      <c r="M1316" s="7" t="str">
        <f>IFERROR(ROUND(AVERAGEIF('Week 4 - Making'!$B:$B,'Product List'!$A1316,'Week 4 - Making'!$P:$P),0),"")</f>
        <v/>
      </c>
      <c r="N1316" s="7" t="str">
        <f>IFERROR(ROUND(AVERAGEIF('Week 5 - Making'!$B:$B,'Product List'!$A1316,'Week 5 - Making'!$P:$P),0),"")</f>
        <v/>
      </c>
      <c r="O1316" s="7"/>
      <c r="P1316" s="7">
        <f t="array" ref="P1316">iferror(xlookup(C1316,'Product Families'!A:A,'Product Families'!S:S),"")</f>
        <v>0</v>
      </c>
    </row>
    <row r="1317" ht="14.25" customHeight="1">
      <c r="A1317" s="122" t="s">
        <v>3259</v>
      </c>
      <c r="B1317" s="270" t="s">
        <v>3260</v>
      </c>
      <c r="C1317" s="122" t="s">
        <v>540</v>
      </c>
      <c r="D1317" s="7">
        <f t="array" ref="D1317">IFERROR(XLOOKUP($C1317,'Product Families'!$A:$A,'Product Families'!$D:$D),"")</f>
        <v>152</v>
      </c>
      <c r="E1317" s="7">
        <f t="array" ref="E1317">IFERROR(XLOOKUP($C1317,'Product Families'!$A:$A,'Product Families'!$E:$E),"")</f>
        <v>156</v>
      </c>
      <c r="F1317" s="7">
        <f t="array" ref="F1317">IFERROR(XLOOKUP($C1317,'Product Families'!$A:$A,'Product Families'!$F:$F),"")</f>
        <v>168</v>
      </c>
      <c r="G1317" s="7">
        <f t="array" ref="G1317">IFERROR(XLOOKUP($C1317,'Product Families'!$A:$A,'Product Families'!$G:$G),"")</f>
        <v>180</v>
      </c>
      <c r="J1317" s="7" t="str">
        <f>IFERROR(ROUND(AVERAGEIF('Week 1 - Making'!$B:$B,'Product List'!$A1317,'Week 1 - Making'!$P:$P),0),"")</f>
        <v/>
      </c>
      <c r="K1317" s="7" t="str">
        <f>IFERROR(ROUND(AVERAGEIF('Week 2 - Making'!$B:$B,'Product List'!$A1317,'Week 2 - Making'!$P:$P),0),"")</f>
        <v/>
      </c>
      <c r="L1317" s="263" t="str">
        <f>IFERROR(ROUND(AVERAGEIF('Week 3 - Making'!$B:$B,'Product List'!$A1317,'Week 3 - Making'!$P:$P),0),"")</f>
        <v/>
      </c>
      <c r="M1317" s="7" t="str">
        <f>IFERROR(ROUND(AVERAGEIF('Week 4 - Making'!$B:$B,'Product List'!$A1317,'Week 4 - Making'!$P:$P),0),"")</f>
        <v/>
      </c>
      <c r="N1317" s="7" t="str">
        <f>IFERROR(ROUND(AVERAGEIF('Week 5 - Making'!$B:$B,'Product List'!$A1317,'Week 5 - Making'!$P:$P),0),"")</f>
        <v/>
      </c>
      <c r="O1317" s="7"/>
      <c r="P1317" s="7">
        <f t="array" ref="P1317">iferror(xlookup(C1317,'Product Families'!A:A,'Product Families'!S:S),"")</f>
        <v>0</v>
      </c>
    </row>
    <row r="1318" ht="14.25" customHeight="1">
      <c r="A1318" s="122" t="s">
        <v>2056</v>
      </c>
      <c r="B1318" s="270" t="s">
        <v>3261</v>
      </c>
      <c r="C1318" s="122" t="s">
        <v>540</v>
      </c>
      <c r="D1318" s="7">
        <f t="array" ref="D1318">IFERROR(XLOOKUP($C1318,'Product Families'!$A:$A,'Product Families'!$D:$D),"")</f>
        <v>152</v>
      </c>
      <c r="E1318" s="7">
        <f t="array" ref="E1318">IFERROR(XLOOKUP($C1318,'Product Families'!$A:$A,'Product Families'!$E:$E),"")</f>
        <v>156</v>
      </c>
      <c r="F1318" s="7">
        <f t="array" ref="F1318">IFERROR(XLOOKUP($C1318,'Product Families'!$A:$A,'Product Families'!$F:$F),"")</f>
        <v>168</v>
      </c>
      <c r="G1318" s="7">
        <f t="array" ref="G1318">IFERROR(XLOOKUP($C1318,'Product Families'!$A:$A,'Product Families'!$G:$G),"")</f>
        <v>180</v>
      </c>
      <c r="J1318" s="7" t="str">
        <f>IFERROR(ROUND(AVERAGEIF('Week 1 - Making'!$B:$B,'Product List'!$A1318,'Week 1 - Making'!$P:$P),0),"")</f>
        <v/>
      </c>
      <c r="K1318" s="7">
        <f>IFERROR(ROUND(AVERAGEIF('Week 2 - Making'!$B:$B,'Product List'!$A1318,'Week 2 - Making'!$P:$P),0),"")</f>
        <v>189</v>
      </c>
      <c r="L1318" s="263" t="str">
        <f>IFERROR(ROUND(AVERAGEIF('Week 3 - Making'!$B:$B,'Product List'!$A1318,'Week 3 - Making'!$P:$P),0),"")</f>
        <v/>
      </c>
      <c r="M1318" s="7" t="str">
        <f>IFERROR(ROUND(AVERAGEIF('Week 4 - Making'!$B:$B,'Product List'!$A1318,'Week 4 - Making'!$P:$P),0),"")</f>
        <v/>
      </c>
      <c r="N1318" s="7" t="str">
        <f>IFERROR(ROUND(AVERAGEIF('Week 5 - Making'!$B:$B,'Product List'!$A1318,'Week 5 - Making'!$P:$P),0),"")</f>
        <v/>
      </c>
      <c r="O1318" s="7"/>
      <c r="P1318" s="7">
        <f t="array" ref="P1318">iferror(xlookup(C1318,'Product Families'!A:A,'Product Families'!S:S),"")</f>
        <v>0</v>
      </c>
    </row>
    <row r="1319" ht="14.25" customHeight="1">
      <c r="A1319" s="122" t="s">
        <v>3262</v>
      </c>
      <c r="B1319" s="270" t="s">
        <v>3263</v>
      </c>
      <c r="C1319" s="122" t="s">
        <v>540</v>
      </c>
      <c r="D1319" s="7">
        <f t="array" ref="D1319">IFERROR(XLOOKUP($C1319,'Product Families'!$A:$A,'Product Families'!$D:$D),"")</f>
        <v>152</v>
      </c>
      <c r="E1319" s="7">
        <f t="array" ref="E1319">IFERROR(XLOOKUP($C1319,'Product Families'!$A:$A,'Product Families'!$E:$E),"")</f>
        <v>156</v>
      </c>
      <c r="F1319" s="7">
        <f t="array" ref="F1319">IFERROR(XLOOKUP($C1319,'Product Families'!$A:$A,'Product Families'!$F:$F),"")</f>
        <v>168</v>
      </c>
      <c r="G1319" s="7">
        <f t="array" ref="G1319">IFERROR(XLOOKUP($C1319,'Product Families'!$A:$A,'Product Families'!$G:$G),"")</f>
        <v>180</v>
      </c>
      <c r="J1319" s="7" t="str">
        <f>IFERROR(ROUND(AVERAGEIF('Week 1 - Making'!$B:$B,'Product List'!$A1319,'Week 1 - Making'!$P:$P),0),"")</f>
        <v/>
      </c>
      <c r="K1319" s="7" t="str">
        <f>IFERROR(ROUND(AVERAGEIF('Week 2 - Making'!$B:$B,'Product List'!$A1319,'Week 2 - Making'!$P:$P),0),"")</f>
        <v/>
      </c>
      <c r="L1319" s="263" t="str">
        <f>IFERROR(ROUND(AVERAGEIF('Week 3 - Making'!$B:$B,'Product List'!$A1319,'Week 3 - Making'!$P:$P),0),"")</f>
        <v/>
      </c>
      <c r="M1319" s="7" t="str">
        <f>IFERROR(ROUND(AVERAGEIF('Week 4 - Making'!$B:$B,'Product List'!$A1319,'Week 4 - Making'!$P:$P),0),"")</f>
        <v/>
      </c>
      <c r="N1319" s="7" t="str">
        <f>IFERROR(ROUND(AVERAGEIF('Week 5 - Making'!$B:$B,'Product List'!$A1319,'Week 5 - Making'!$P:$P),0),"")</f>
        <v/>
      </c>
      <c r="O1319" s="7"/>
      <c r="P1319" s="7">
        <f t="array" ref="P1319">iferror(xlookup(C1319,'Product Families'!A:A,'Product Families'!S:S),"")</f>
        <v>0</v>
      </c>
    </row>
    <row r="1320" ht="14.25" customHeight="1">
      <c r="A1320" s="122" t="s">
        <v>3264</v>
      </c>
      <c r="B1320" s="270" t="s">
        <v>3265</v>
      </c>
      <c r="C1320" s="122" t="s">
        <v>540</v>
      </c>
      <c r="D1320" s="7">
        <f t="array" ref="D1320">IFERROR(XLOOKUP($C1320,'Product Families'!$A:$A,'Product Families'!$D:$D),"")</f>
        <v>152</v>
      </c>
      <c r="E1320" s="7">
        <f t="array" ref="E1320">IFERROR(XLOOKUP($C1320,'Product Families'!$A:$A,'Product Families'!$E:$E),"")</f>
        <v>156</v>
      </c>
      <c r="F1320" s="7">
        <f t="array" ref="F1320">IFERROR(XLOOKUP($C1320,'Product Families'!$A:$A,'Product Families'!$F:$F),"")</f>
        <v>168</v>
      </c>
      <c r="G1320" s="7">
        <f t="array" ref="G1320">IFERROR(XLOOKUP($C1320,'Product Families'!$A:$A,'Product Families'!$G:$G),"")</f>
        <v>180</v>
      </c>
      <c r="J1320" s="7" t="str">
        <f>IFERROR(ROUND(AVERAGEIF('Week 1 - Making'!$B:$B,'Product List'!$A1320,'Week 1 - Making'!$P:$P),0),"")</f>
        <v/>
      </c>
      <c r="K1320" s="7" t="str">
        <f>IFERROR(ROUND(AVERAGEIF('Week 2 - Making'!$B:$B,'Product List'!$A1320,'Week 2 - Making'!$P:$P),0),"")</f>
        <v/>
      </c>
      <c r="L1320" s="263" t="str">
        <f>IFERROR(ROUND(AVERAGEIF('Week 3 - Making'!$B:$B,'Product List'!$A1320,'Week 3 - Making'!$P:$P),0),"")</f>
        <v/>
      </c>
      <c r="M1320" s="7" t="str">
        <f>IFERROR(ROUND(AVERAGEIF('Week 4 - Making'!$B:$B,'Product List'!$A1320,'Week 4 - Making'!$P:$P),0),"")</f>
        <v/>
      </c>
      <c r="N1320" s="7" t="str">
        <f>IFERROR(ROUND(AVERAGEIF('Week 5 - Making'!$B:$B,'Product List'!$A1320,'Week 5 - Making'!$P:$P),0),"")</f>
        <v/>
      </c>
      <c r="O1320" s="7"/>
      <c r="P1320" s="7">
        <f t="array" ref="P1320">iferror(xlookup(C1320,'Product Families'!A:A,'Product Families'!S:S),"")</f>
        <v>0</v>
      </c>
    </row>
    <row r="1321" ht="14.25" customHeight="1">
      <c r="A1321" s="122" t="s">
        <v>3266</v>
      </c>
      <c r="B1321" s="270" t="s">
        <v>3267</v>
      </c>
      <c r="C1321" s="122" t="s">
        <v>540</v>
      </c>
      <c r="D1321" s="7">
        <f t="array" ref="D1321">IFERROR(XLOOKUP($C1321,'Product Families'!$A:$A,'Product Families'!$D:$D),"")</f>
        <v>152</v>
      </c>
      <c r="E1321" s="7">
        <f t="array" ref="E1321">IFERROR(XLOOKUP($C1321,'Product Families'!$A:$A,'Product Families'!$E:$E),"")</f>
        <v>156</v>
      </c>
      <c r="F1321" s="7">
        <f t="array" ref="F1321">IFERROR(XLOOKUP($C1321,'Product Families'!$A:$A,'Product Families'!$F:$F),"")</f>
        <v>168</v>
      </c>
      <c r="G1321" s="7">
        <f t="array" ref="G1321">IFERROR(XLOOKUP($C1321,'Product Families'!$A:$A,'Product Families'!$G:$G),"")</f>
        <v>180</v>
      </c>
      <c r="J1321" s="7" t="str">
        <f>IFERROR(ROUND(AVERAGEIF('Week 1 - Making'!$B:$B,'Product List'!$A1321,'Week 1 - Making'!$P:$P),0),"")</f>
        <v/>
      </c>
      <c r="K1321" s="7" t="str">
        <f>IFERROR(ROUND(AVERAGEIF('Week 2 - Making'!$B:$B,'Product List'!$A1321,'Week 2 - Making'!$P:$P),0),"")</f>
        <v/>
      </c>
      <c r="L1321" s="263" t="str">
        <f>IFERROR(ROUND(AVERAGEIF('Week 3 - Making'!$B:$B,'Product List'!$A1321,'Week 3 - Making'!$P:$P),0),"")</f>
        <v/>
      </c>
      <c r="M1321" s="7" t="str">
        <f>IFERROR(ROUND(AVERAGEIF('Week 4 - Making'!$B:$B,'Product List'!$A1321,'Week 4 - Making'!$P:$P),0),"")</f>
        <v/>
      </c>
      <c r="N1321" s="7" t="str">
        <f>IFERROR(ROUND(AVERAGEIF('Week 5 - Making'!$B:$B,'Product List'!$A1321,'Week 5 - Making'!$P:$P),0),"")</f>
        <v/>
      </c>
      <c r="O1321" s="7"/>
      <c r="P1321" s="7">
        <f t="array" ref="P1321">iferror(xlookup(C1321,'Product Families'!A:A,'Product Families'!S:S),"")</f>
        <v>0</v>
      </c>
    </row>
    <row r="1322" ht="14.25" customHeight="1">
      <c r="A1322" s="122" t="s">
        <v>2049</v>
      </c>
      <c r="B1322" s="270" t="s">
        <v>3268</v>
      </c>
      <c r="C1322" s="122" t="s">
        <v>540</v>
      </c>
      <c r="D1322" s="7">
        <f t="array" ref="D1322">IFERROR(XLOOKUP($C1322,'Product Families'!$A:$A,'Product Families'!$D:$D),"")</f>
        <v>152</v>
      </c>
      <c r="E1322" s="7">
        <f t="array" ref="E1322">IFERROR(XLOOKUP($C1322,'Product Families'!$A:$A,'Product Families'!$E:$E),"")</f>
        <v>156</v>
      </c>
      <c r="F1322" s="7">
        <f t="array" ref="F1322">IFERROR(XLOOKUP($C1322,'Product Families'!$A:$A,'Product Families'!$F:$F),"")</f>
        <v>168</v>
      </c>
      <c r="G1322" s="7">
        <f t="array" ref="G1322">IFERROR(XLOOKUP($C1322,'Product Families'!$A:$A,'Product Families'!$G:$G),"")</f>
        <v>180</v>
      </c>
      <c r="J1322" s="7" t="str">
        <f>IFERROR(ROUND(AVERAGEIF('Week 1 - Making'!$B:$B,'Product List'!$A1322,'Week 1 - Making'!$P:$P),0),"")</f>
        <v/>
      </c>
      <c r="K1322" s="7">
        <f>IFERROR(ROUND(AVERAGEIF('Week 2 - Making'!$B:$B,'Product List'!$A1322,'Week 2 - Making'!$P:$P),0),"")</f>
        <v>182</v>
      </c>
      <c r="L1322" s="263" t="str">
        <f>IFERROR(ROUND(AVERAGEIF('Week 3 - Making'!$B:$B,'Product List'!$A1322,'Week 3 - Making'!$P:$P),0),"")</f>
        <v/>
      </c>
      <c r="M1322" s="7" t="str">
        <f>IFERROR(ROUND(AVERAGEIF('Week 4 - Making'!$B:$B,'Product List'!$A1322,'Week 4 - Making'!$P:$P),0),"")</f>
        <v/>
      </c>
      <c r="N1322" s="7" t="str">
        <f>IFERROR(ROUND(AVERAGEIF('Week 5 - Making'!$B:$B,'Product List'!$A1322,'Week 5 - Making'!$P:$P),0),"")</f>
        <v/>
      </c>
      <c r="O1322" s="7"/>
      <c r="P1322" s="7">
        <f t="array" ref="P1322">iferror(xlookup(C1322,'Product Families'!A:A,'Product Families'!S:S),"")</f>
        <v>0</v>
      </c>
    </row>
    <row r="1323" ht="14.25" customHeight="1">
      <c r="A1323" s="122" t="s">
        <v>3269</v>
      </c>
      <c r="B1323" s="270" t="s">
        <v>3270</v>
      </c>
      <c r="C1323" s="122" t="s">
        <v>540</v>
      </c>
      <c r="D1323" s="7">
        <f t="array" ref="D1323">IFERROR(XLOOKUP($C1323,'Product Families'!$A:$A,'Product Families'!$D:$D),"")</f>
        <v>152</v>
      </c>
      <c r="E1323" s="7">
        <f t="array" ref="E1323">IFERROR(XLOOKUP($C1323,'Product Families'!$A:$A,'Product Families'!$E:$E),"")</f>
        <v>156</v>
      </c>
      <c r="F1323" s="7">
        <f t="array" ref="F1323">IFERROR(XLOOKUP($C1323,'Product Families'!$A:$A,'Product Families'!$F:$F),"")</f>
        <v>168</v>
      </c>
      <c r="G1323" s="7">
        <f t="array" ref="G1323">IFERROR(XLOOKUP($C1323,'Product Families'!$A:$A,'Product Families'!$G:$G),"")</f>
        <v>180</v>
      </c>
      <c r="J1323" s="7" t="str">
        <f>IFERROR(ROUND(AVERAGEIF('Week 1 - Making'!$B:$B,'Product List'!$A1323,'Week 1 - Making'!$P:$P),0),"")</f>
        <v/>
      </c>
      <c r="K1323" s="7" t="str">
        <f>IFERROR(ROUND(AVERAGEIF('Week 2 - Making'!$B:$B,'Product List'!$A1323,'Week 2 - Making'!$P:$P),0),"")</f>
        <v/>
      </c>
      <c r="L1323" s="263" t="str">
        <f>IFERROR(ROUND(AVERAGEIF('Week 3 - Making'!$B:$B,'Product List'!$A1323,'Week 3 - Making'!$P:$P),0),"")</f>
        <v/>
      </c>
      <c r="M1323" s="7" t="str">
        <f>IFERROR(ROUND(AVERAGEIF('Week 4 - Making'!$B:$B,'Product List'!$A1323,'Week 4 - Making'!$P:$P),0),"")</f>
        <v/>
      </c>
      <c r="N1323" s="7" t="str">
        <f>IFERROR(ROUND(AVERAGEIF('Week 5 - Making'!$B:$B,'Product List'!$A1323,'Week 5 - Making'!$P:$P),0),"")</f>
        <v/>
      </c>
      <c r="O1323" s="7"/>
      <c r="P1323" s="7">
        <f t="array" ref="P1323">iferror(xlookup(C1323,'Product Families'!A:A,'Product Families'!S:S),"")</f>
        <v>0</v>
      </c>
    </row>
    <row r="1324" ht="14.25" customHeight="1">
      <c r="A1324" s="122" t="s">
        <v>2046</v>
      </c>
      <c r="B1324" s="270" t="s">
        <v>3271</v>
      </c>
      <c r="C1324" s="122" t="s">
        <v>540</v>
      </c>
      <c r="D1324" s="7">
        <f t="array" ref="D1324">IFERROR(XLOOKUP($C1324,'Product Families'!$A:$A,'Product Families'!$D:$D),"")</f>
        <v>152</v>
      </c>
      <c r="E1324" s="7">
        <f t="array" ref="E1324">IFERROR(XLOOKUP($C1324,'Product Families'!$A:$A,'Product Families'!$E:$E),"")</f>
        <v>156</v>
      </c>
      <c r="F1324" s="7">
        <f t="array" ref="F1324">IFERROR(XLOOKUP($C1324,'Product Families'!$A:$A,'Product Families'!$F:$F),"")</f>
        <v>168</v>
      </c>
      <c r="G1324" s="7">
        <f t="array" ref="G1324">IFERROR(XLOOKUP($C1324,'Product Families'!$A:$A,'Product Families'!$G:$G),"")</f>
        <v>180</v>
      </c>
      <c r="J1324" s="7" t="str">
        <f>IFERROR(ROUND(AVERAGEIF('Week 1 - Making'!$B:$B,'Product List'!$A1324,'Week 1 - Making'!$P:$P),0),"")</f>
        <v/>
      </c>
      <c r="K1324" s="7">
        <f>IFERROR(ROUND(AVERAGEIF('Week 2 - Making'!$B:$B,'Product List'!$A1324,'Week 2 - Making'!$P:$P),0),"")</f>
        <v>181</v>
      </c>
      <c r="L1324" s="263" t="str">
        <f>IFERROR(ROUND(AVERAGEIF('Week 3 - Making'!$B:$B,'Product List'!$A1324,'Week 3 - Making'!$P:$P),0),"")</f>
        <v/>
      </c>
      <c r="M1324" s="7" t="str">
        <f>IFERROR(ROUND(AVERAGEIF('Week 4 - Making'!$B:$B,'Product List'!$A1324,'Week 4 - Making'!$P:$P),0),"")</f>
        <v/>
      </c>
      <c r="N1324" s="7" t="str">
        <f>IFERROR(ROUND(AVERAGEIF('Week 5 - Making'!$B:$B,'Product List'!$A1324,'Week 5 - Making'!$P:$P),0),"")</f>
        <v/>
      </c>
      <c r="O1324" s="7"/>
      <c r="P1324" s="7">
        <f t="array" ref="P1324">iferror(xlookup(C1324,'Product Families'!A:A,'Product Families'!S:S),"")</f>
        <v>0</v>
      </c>
    </row>
    <row r="1325" ht="14.25" customHeight="1">
      <c r="A1325" s="122" t="s">
        <v>3272</v>
      </c>
      <c r="B1325" s="270" t="s">
        <v>3273</v>
      </c>
      <c r="C1325" s="122" t="s">
        <v>540</v>
      </c>
      <c r="D1325" s="7">
        <f t="array" ref="D1325">IFERROR(XLOOKUP($C1325,'Product Families'!$A:$A,'Product Families'!$D:$D),"")</f>
        <v>152</v>
      </c>
      <c r="E1325" s="7">
        <f t="array" ref="E1325">IFERROR(XLOOKUP($C1325,'Product Families'!$A:$A,'Product Families'!$E:$E),"")</f>
        <v>156</v>
      </c>
      <c r="F1325" s="7">
        <f t="array" ref="F1325">IFERROR(XLOOKUP($C1325,'Product Families'!$A:$A,'Product Families'!$F:$F),"")</f>
        <v>168</v>
      </c>
      <c r="G1325" s="7">
        <f t="array" ref="G1325">IFERROR(XLOOKUP($C1325,'Product Families'!$A:$A,'Product Families'!$G:$G),"")</f>
        <v>180</v>
      </c>
      <c r="J1325" s="7" t="str">
        <f>IFERROR(ROUND(AVERAGEIF('Week 1 - Making'!$B:$B,'Product List'!$A1325,'Week 1 - Making'!$P:$P),0),"")</f>
        <v/>
      </c>
      <c r="K1325" s="7" t="str">
        <f>IFERROR(ROUND(AVERAGEIF('Week 2 - Making'!$B:$B,'Product List'!$A1325,'Week 2 - Making'!$P:$P),0),"")</f>
        <v/>
      </c>
      <c r="L1325" s="263" t="str">
        <f>IFERROR(ROUND(AVERAGEIF('Week 3 - Making'!$B:$B,'Product List'!$A1325,'Week 3 - Making'!$P:$P),0),"")</f>
        <v/>
      </c>
      <c r="M1325" s="7" t="str">
        <f>IFERROR(ROUND(AVERAGEIF('Week 4 - Making'!$B:$B,'Product List'!$A1325,'Week 4 - Making'!$P:$P),0),"")</f>
        <v/>
      </c>
      <c r="N1325" s="7" t="str">
        <f>IFERROR(ROUND(AVERAGEIF('Week 5 - Making'!$B:$B,'Product List'!$A1325,'Week 5 - Making'!$P:$P),0),"")</f>
        <v/>
      </c>
      <c r="O1325" s="7"/>
      <c r="P1325" s="7">
        <f t="array" ref="P1325">iferror(xlookup(C1325,'Product Families'!A:A,'Product Families'!S:S),"")</f>
        <v>0</v>
      </c>
    </row>
    <row r="1326" ht="14.25" customHeight="1">
      <c r="A1326" s="122" t="s">
        <v>3274</v>
      </c>
      <c r="B1326" s="270" t="s">
        <v>3275</v>
      </c>
      <c r="C1326" s="122" t="s">
        <v>540</v>
      </c>
      <c r="D1326" s="7">
        <f t="array" ref="D1326">IFERROR(XLOOKUP($C1326,'Product Families'!$A:$A,'Product Families'!$D:$D),"")</f>
        <v>152</v>
      </c>
      <c r="E1326" s="7">
        <f t="array" ref="E1326">IFERROR(XLOOKUP($C1326,'Product Families'!$A:$A,'Product Families'!$E:$E),"")</f>
        <v>156</v>
      </c>
      <c r="F1326" s="7">
        <f t="array" ref="F1326">IFERROR(XLOOKUP($C1326,'Product Families'!$A:$A,'Product Families'!$F:$F),"")</f>
        <v>168</v>
      </c>
      <c r="G1326" s="7">
        <f t="array" ref="G1326">IFERROR(XLOOKUP($C1326,'Product Families'!$A:$A,'Product Families'!$G:$G),"")</f>
        <v>180</v>
      </c>
      <c r="J1326" s="7" t="str">
        <f>IFERROR(ROUND(AVERAGEIF('Week 1 - Making'!$B:$B,'Product List'!$A1326,'Week 1 - Making'!$P:$P),0),"")</f>
        <v/>
      </c>
      <c r="K1326" s="7" t="str">
        <f>IFERROR(ROUND(AVERAGEIF('Week 2 - Making'!$B:$B,'Product List'!$A1326,'Week 2 - Making'!$P:$P),0),"")</f>
        <v/>
      </c>
      <c r="L1326" s="263" t="str">
        <f>IFERROR(ROUND(AVERAGEIF('Week 3 - Making'!$B:$B,'Product List'!$A1326,'Week 3 - Making'!$P:$P),0),"")</f>
        <v/>
      </c>
      <c r="M1326" s="7" t="str">
        <f>IFERROR(ROUND(AVERAGEIF('Week 4 - Making'!$B:$B,'Product List'!$A1326,'Week 4 - Making'!$P:$P),0),"")</f>
        <v/>
      </c>
      <c r="N1326" s="7" t="str">
        <f>IFERROR(ROUND(AVERAGEIF('Week 5 - Making'!$B:$B,'Product List'!$A1326,'Week 5 - Making'!$P:$P),0),"")</f>
        <v/>
      </c>
      <c r="O1326" s="7"/>
      <c r="P1326" s="7">
        <f t="array" ref="P1326">iferror(xlookup(C1326,'Product Families'!A:A,'Product Families'!S:S),"")</f>
        <v>0</v>
      </c>
    </row>
    <row r="1327" ht="14.25" customHeight="1">
      <c r="A1327" s="122" t="s">
        <v>3276</v>
      </c>
      <c r="B1327" s="270" t="s">
        <v>3277</v>
      </c>
      <c r="C1327" s="122" t="s">
        <v>540</v>
      </c>
      <c r="D1327" s="7">
        <f t="array" ref="D1327">IFERROR(XLOOKUP($C1327,'Product Families'!$A:$A,'Product Families'!$D:$D),"")</f>
        <v>152</v>
      </c>
      <c r="E1327" s="7">
        <f t="array" ref="E1327">IFERROR(XLOOKUP($C1327,'Product Families'!$A:$A,'Product Families'!$E:$E),"")</f>
        <v>156</v>
      </c>
      <c r="F1327" s="7">
        <f t="array" ref="F1327">IFERROR(XLOOKUP($C1327,'Product Families'!$A:$A,'Product Families'!$F:$F),"")</f>
        <v>168</v>
      </c>
      <c r="G1327" s="7">
        <f t="array" ref="G1327">IFERROR(XLOOKUP($C1327,'Product Families'!$A:$A,'Product Families'!$G:$G),"")</f>
        <v>180</v>
      </c>
      <c r="J1327" s="7" t="str">
        <f>IFERROR(ROUND(AVERAGEIF('Week 1 - Making'!$B:$B,'Product List'!$A1327,'Week 1 - Making'!$P:$P),0),"")</f>
        <v/>
      </c>
      <c r="K1327" s="7" t="str">
        <f>IFERROR(ROUND(AVERAGEIF('Week 2 - Making'!$B:$B,'Product List'!$A1327,'Week 2 - Making'!$P:$P),0),"")</f>
        <v/>
      </c>
      <c r="L1327" s="263" t="str">
        <f>IFERROR(ROUND(AVERAGEIF('Week 3 - Making'!$B:$B,'Product List'!$A1327,'Week 3 - Making'!$P:$P),0),"")</f>
        <v/>
      </c>
      <c r="M1327" s="7" t="str">
        <f>IFERROR(ROUND(AVERAGEIF('Week 4 - Making'!$B:$B,'Product List'!$A1327,'Week 4 - Making'!$P:$P),0),"")</f>
        <v/>
      </c>
      <c r="N1327" s="7" t="str">
        <f>IFERROR(ROUND(AVERAGEIF('Week 5 - Making'!$B:$B,'Product List'!$A1327,'Week 5 - Making'!$P:$P),0),"")</f>
        <v/>
      </c>
      <c r="O1327" s="7"/>
      <c r="P1327" s="7">
        <f t="array" ref="P1327">iferror(xlookup(C1327,'Product Families'!A:A,'Product Families'!S:S),"")</f>
        <v>0</v>
      </c>
    </row>
    <row r="1328" ht="14.25" customHeight="1">
      <c r="A1328" s="122" t="s">
        <v>3278</v>
      </c>
      <c r="B1328" s="270" t="s">
        <v>3279</v>
      </c>
      <c r="C1328" s="122" t="s">
        <v>540</v>
      </c>
      <c r="D1328" s="7">
        <f t="array" ref="D1328">IFERROR(XLOOKUP($C1328,'Product Families'!$A:$A,'Product Families'!$D:$D),"")</f>
        <v>152</v>
      </c>
      <c r="E1328" s="7">
        <f t="array" ref="E1328">IFERROR(XLOOKUP($C1328,'Product Families'!$A:$A,'Product Families'!$E:$E),"")</f>
        <v>156</v>
      </c>
      <c r="F1328" s="7">
        <f t="array" ref="F1328">IFERROR(XLOOKUP($C1328,'Product Families'!$A:$A,'Product Families'!$F:$F),"")</f>
        <v>168</v>
      </c>
      <c r="G1328" s="7">
        <f t="array" ref="G1328">IFERROR(XLOOKUP($C1328,'Product Families'!$A:$A,'Product Families'!$G:$G),"")</f>
        <v>180</v>
      </c>
      <c r="J1328" s="7" t="str">
        <f>IFERROR(ROUND(AVERAGEIF('Week 1 - Making'!$B:$B,'Product List'!$A1328,'Week 1 - Making'!$P:$P),0),"")</f>
        <v/>
      </c>
      <c r="K1328" s="7" t="str">
        <f>IFERROR(ROUND(AVERAGEIF('Week 2 - Making'!$B:$B,'Product List'!$A1328,'Week 2 - Making'!$P:$P),0),"")</f>
        <v/>
      </c>
      <c r="L1328" s="263" t="str">
        <f>IFERROR(ROUND(AVERAGEIF('Week 3 - Making'!$B:$B,'Product List'!$A1328,'Week 3 - Making'!$P:$P),0),"")</f>
        <v/>
      </c>
      <c r="M1328" s="7" t="str">
        <f>IFERROR(ROUND(AVERAGEIF('Week 4 - Making'!$B:$B,'Product List'!$A1328,'Week 4 - Making'!$P:$P),0),"")</f>
        <v/>
      </c>
      <c r="N1328" s="7" t="str">
        <f>IFERROR(ROUND(AVERAGEIF('Week 5 - Making'!$B:$B,'Product List'!$A1328,'Week 5 - Making'!$P:$P),0),"")</f>
        <v/>
      </c>
      <c r="O1328" s="7"/>
      <c r="P1328" s="7">
        <f t="array" ref="P1328">iferror(xlookup(C1328,'Product Families'!A:A,'Product Families'!S:S),"")</f>
        <v>0</v>
      </c>
    </row>
    <row r="1329" ht="14.25" customHeight="1">
      <c r="A1329" s="122" t="s">
        <v>3280</v>
      </c>
      <c r="B1329" s="270" t="s">
        <v>3281</v>
      </c>
      <c r="C1329" s="122" t="s">
        <v>540</v>
      </c>
      <c r="D1329" s="7">
        <f t="array" ref="D1329">IFERROR(XLOOKUP($C1329,'Product Families'!$A:$A,'Product Families'!$D:$D),"")</f>
        <v>152</v>
      </c>
      <c r="E1329" s="7">
        <f t="array" ref="E1329">IFERROR(XLOOKUP($C1329,'Product Families'!$A:$A,'Product Families'!$E:$E),"")</f>
        <v>156</v>
      </c>
      <c r="F1329" s="7">
        <f t="array" ref="F1329">IFERROR(XLOOKUP($C1329,'Product Families'!$A:$A,'Product Families'!$F:$F),"")</f>
        <v>168</v>
      </c>
      <c r="G1329" s="7">
        <f t="array" ref="G1329">IFERROR(XLOOKUP($C1329,'Product Families'!$A:$A,'Product Families'!$G:$G),"")</f>
        <v>180</v>
      </c>
      <c r="J1329" s="7" t="str">
        <f>IFERROR(ROUND(AVERAGEIF('Week 1 - Making'!$B:$B,'Product List'!$A1329,'Week 1 - Making'!$P:$P),0),"")</f>
        <v/>
      </c>
      <c r="K1329" s="7" t="str">
        <f>IFERROR(ROUND(AVERAGEIF('Week 2 - Making'!$B:$B,'Product List'!$A1329,'Week 2 - Making'!$P:$P),0),"")</f>
        <v/>
      </c>
      <c r="L1329" s="263" t="str">
        <f>IFERROR(ROUND(AVERAGEIF('Week 3 - Making'!$B:$B,'Product List'!$A1329,'Week 3 - Making'!$P:$P),0),"")</f>
        <v/>
      </c>
      <c r="M1329" s="7" t="str">
        <f>IFERROR(ROUND(AVERAGEIF('Week 4 - Making'!$B:$B,'Product List'!$A1329,'Week 4 - Making'!$P:$P),0),"")</f>
        <v/>
      </c>
      <c r="N1329" s="7" t="str">
        <f>IFERROR(ROUND(AVERAGEIF('Week 5 - Making'!$B:$B,'Product List'!$A1329,'Week 5 - Making'!$P:$P),0),"")</f>
        <v/>
      </c>
      <c r="O1329" s="7"/>
      <c r="P1329" s="7">
        <f t="array" ref="P1329">iferror(xlookup(C1329,'Product Families'!A:A,'Product Families'!S:S),"")</f>
        <v>0</v>
      </c>
    </row>
    <row r="1330" ht="14.25" customHeight="1">
      <c r="A1330" s="122" t="s">
        <v>3282</v>
      </c>
      <c r="B1330" s="270" t="s">
        <v>3283</v>
      </c>
      <c r="C1330" s="122" t="s">
        <v>540</v>
      </c>
      <c r="D1330" s="7">
        <f t="array" ref="D1330">IFERROR(XLOOKUP($C1330,'Product Families'!$A:$A,'Product Families'!$D:$D),"")</f>
        <v>152</v>
      </c>
      <c r="E1330" s="7">
        <f t="array" ref="E1330">IFERROR(XLOOKUP($C1330,'Product Families'!$A:$A,'Product Families'!$E:$E),"")</f>
        <v>156</v>
      </c>
      <c r="F1330" s="7">
        <f t="array" ref="F1330">IFERROR(XLOOKUP($C1330,'Product Families'!$A:$A,'Product Families'!$F:$F),"")</f>
        <v>168</v>
      </c>
      <c r="G1330" s="7">
        <f t="array" ref="G1330">IFERROR(XLOOKUP($C1330,'Product Families'!$A:$A,'Product Families'!$G:$G),"")</f>
        <v>180</v>
      </c>
      <c r="J1330" s="7" t="str">
        <f>IFERROR(ROUND(AVERAGEIF('Week 1 - Making'!$B:$B,'Product List'!$A1330,'Week 1 - Making'!$P:$P),0),"")</f>
        <v/>
      </c>
      <c r="K1330" s="7" t="str">
        <f>IFERROR(ROUND(AVERAGEIF('Week 2 - Making'!$B:$B,'Product List'!$A1330,'Week 2 - Making'!$P:$P),0),"")</f>
        <v/>
      </c>
      <c r="L1330" s="263" t="str">
        <f>IFERROR(ROUND(AVERAGEIF('Week 3 - Making'!$B:$B,'Product List'!$A1330,'Week 3 - Making'!$P:$P),0),"")</f>
        <v/>
      </c>
      <c r="M1330" s="7" t="str">
        <f>IFERROR(ROUND(AVERAGEIF('Week 4 - Making'!$B:$B,'Product List'!$A1330,'Week 4 - Making'!$P:$P),0),"")</f>
        <v/>
      </c>
      <c r="N1330" s="7" t="str">
        <f>IFERROR(ROUND(AVERAGEIF('Week 5 - Making'!$B:$B,'Product List'!$A1330,'Week 5 - Making'!$P:$P),0),"")</f>
        <v/>
      </c>
      <c r="O1330" s="7"/>
      <c r="P1330" s="7">
        <f t="array" ref="P1330">iferror(xlookup(C1330,'Product Families'!A:A,'Product Families'!S:S),"")</f>
        <v>0</v>
      </c>
    </row>
    <row r="1331" ht="14.25" customHeight="1">
      <c r="A1331" s="122" t="s">
        <v>3284</v>
      </c>
      <c r="B1331" s="270" t="s">
        <v>3285</v>
      </c>
      <c r="C1331" s="122" t="s">
        <v>540</v>
      </c>
      <c r="D1331" s="7">
        <f t="array" ref="D1331">IFERROR(XLOOKUP($C1331,'Product Families'!$A:$A,'Product Families'!$D:$D),"")</f>
        <v>152</v>
      </c>
      <c r="E1331" s="7">
        <f t="array" ref="E1331">IFERROR(XLOOKUP($C1331,'Product Families'!$A:$A,'Product Families'!$E:$E),"")</f>
        <v>156</v>
      </c>
      <c r="F1331" s="7">
        <f t="array" ref="F1331">IFERROR(XLOOKUP($C1331,'Product Families'!$A:$A,'Product Families'!$F:$F),"")</f>
        <v>168</v>
      </c>
      <c r="G1331" s="7">
        <f t="array" ref="G1331">IFERROR(XLOOKUP($C1331,'Product Families'!$A:$A,'Product Families'!$G:$G),"")</f>
        <v>180</v>
      </c>
      <c r="J1331" s="7" t="str">
        <f>IFERROR(ROUND(AVERAGEIF('Week 1 - Making'!$B:$B,'Product List'!$A1331,'Week 1 - Making'!$P:$P),0),"")</f>
        <v/>
      </c>
      <c r="K1331" s="7" t="str">
        <f>IFERROR(ROUND(AVERAGEIF('Week 2 - Making'!$B:$B,'Product List'!$A1331,'Week 2 - Making'!$P:$P),0),"")</f>
        <v/>
      </c>
      <c r="L1331" s="263" t="str">
        <f>IFERROR(ROUND(AVERAGEIF('Week 3 - Making'!$B:$B,'Product List'!$A1331,'Week 3 - Making'!$P:$P),0),"")</f>
        <v/>
      </c>
      <c r="M1331" s="7" t="str">
        <f>IFERROR(ROUND(AVERAGEIF('Week 4 - Making'!$B:$B,'Product List'!$A1331,'Week 4 - Making'!$P:$P),0),"")</f>
        <v/>
      </c>
      <c r="N1331" s="7" t="str">
        <f>IFERROR(ROUND(AVERAGEIF('Week 5 - Making'!$B:$B,'Product List'!$A1331,'Week 5 - Making'!$P:$P),0),"")</f>
        <v/>
      </c>
      <c r="O1331" s="7"/>
      <c r="P1331" s="7">
        <f t="array" ref="P1331">iferror(xlookup(C1331,'Product Families'!A:A,'Product Families'!S:S),"")</f>
        <v>0</v>
      </c>
    </row>
    <row r="1332" ht="14.25" customHeight="1">
      <c r="A1332" s="122" t="s">
        <v>3286</v>
      </c>
      <c r="B1332" s="270" t="s">
        <v>3287</v>
      </c>
      <c r="C1332" s="122" t="s">
        <v>540</v>
      </c>
      <c r="D1332" s="7">
        <f t="array" ref="D1332">IFERROR(XLOOKUP($C1332,'Product Families'!$A:$A,'Product Families'!$D:$D),"")</f>
        <v>152</v>
      </c>
      <c r="E1332" s="7">
        <f t="array" ref="E1332">IFERROR(XLOOKUP($C1332,'Product Families'!$A:$A,'Product Families'!$E:$E),"")</f>
        <v>156</v>
      </c>
      <c r="F1332" s="7">
        <f t="array" ref="F1332">IFERROR(XLOOKUP($C1332,'Product Families'!$A:$A,'Product Families'!$F:$F),"")</f>
        <v>168</v>
      </c>
      <c r="G1332" s="7">
        <f t="array" ref="G1332">IFERROR(XLOOKUP($C1332,'Product Families'!$A:$A,'Product Families'!$G:$G),"")</f>
        <v>180</v>
      </c>
      <c r="J1332" s="7" t="str">
        <f>IFERROR(ROUND(AVERAGEIF('Week 1 - Making'!$B:$B,'Product List'!$A1332,'Week 1 - Making'!$P:$P),0),"")</f>
        <v/>
      </c>
      <c r="K1332" s="7" t="str">
        <f>IFERROR(ROUND(AVERAGEIF('Week 2 - Making'!$B:$B,'Product List'!$A1332,'Week 2 - Making'!$P:$P),0),"")</f>
        <v/>
      </c>
      <c r="L1332" s="263" t="str">
        <f>IFERROR(ROUND(AVERAGEIF('Week 3 - Making'!$B:$B,'Product List'!$A1332,'Week 3 - Making'!$P:$P),0),"")</f>
        <v/>
      </c>
      <c r="M1332" s="7" t="str">
        <f>IFERROR(ROUND(AVERAGEIF('Week 4 - Making'!$B:$B,'Product List'!$A1332,'Week 4 - Making'!$P:$P),0),"")</f>
        <v/>
      </c>
      <c r="N1332" s="7" t="str">
        <f>IFERROR(ROUND(AVERAGEIF('Week 5 - Making'!$B:$B,'Product List'!$A1332,'Week 5 - Making'!$P:$P),0),"")</f>
        <v/>
      </c>
      <c r="O1332" s="7"/>
      <c r="P1332" s="7">
        <f t="array" ref="P1332">iferror(xlookup(C1332,'Product Families'!A:A,'Product Families'!S:S),"")</f>
        <v>0</v>
      </c>
    </row>
    <row r="1333" ht="14.25" customHeight="1">
      <c r="A1333" s="122" t="s">
        <v>3288</v>
      </c>
      <c r="B1333" s="270" t="s">
        <v>3289</v>
      </c>
      <c r="C1333" s="122" t="s">
        <v>540</v>
      </c>
      <c r="D1333" s="7">
        <f t="array" ref="D1333">IFERROR(XLOOKUP($C1333,'Product Families'!$A:$A,'Product Families'!$D:$D),"")</f>
        <v>152</v>
      </c>
      <c r="E1333" s="7">
        <f t="array" ref="E1333">IFERROR(XLOOKUP($C1333,'Product Families'!$A:$A,'Product Families'!$E:$E),"")</f>
        <v>156</v>
      </c>
      <c r="F1333" s="7">
        <f t="array" ref="F1333">IFERROR(XLOOKUP($C1333,'Product Families'!$A:$A,'Product Families'!$F:$F),"")</f>
        <v>168</v>
      </c>
      <c r="G1333" s="7">
        <f t="array" ref="G1333">IFERROR(XLOOKUP($C1333,'Product Families'!$A:$A,'Product Families'!$G:$G),"")</f>
        <v>180</v>
      </c>
      <c r="J1333" s="7" t="str">
        <f>IFERROR(ROUND(AVERAGEIF('Week 1 - Making'!$B:$B,'Product List'!$A1333,'Week 1 - Making'!$P:$P),0),"")</f>
        <v/>
      </c>
      <c r="K1333" s="7" t="str">
        <f>IFERROR(ROUND(AVERAGEIF('Week 2 - Making'!$B:$B,'Product List'!$A1333,'Week 2 - Making'!$P:$P),0),"")</f>
        <v/>
      </c>
      <c r="L1333" s="263" t="str">
        <f>IFERROR(ROUND(AVERAGEIF('Week 3 - Making'!$B:$B,'Product List'!$A1333,'Week 3 - Making'!$P:$P),0),"")</f>
        <v/>
      </c>
      <c r="M1333" s="7" t="str">
        <f>IFERROR(ROUND(AVERAGEIF('Week 4 - Making'!$B:$B,'Product List'!$A1333,'Week 4 - Making'!$P:$P),0),"")</f>
        <v/>
      </c>
      <c r="N1333" s="7" t="str">
        <f>IFERROR(ROUND(AVERAGEIF('Week 5 - Making'!$B:$B,'Product List'!$A1333,'Week 5 - Making'!$P:$P),0),"")</f>
        <v/>
      </c>
      <c r="O1333" s="7"/>
      <c r="P1333" s="7">
        <f t="array" ref="P1333">iferror(xlookup(C1333,'Product Families'!A:A,'Product Families'!S:S),"")</f>
        <v>0</v>
      </c>
    </row>
    <row r="1334" ht="14.25" customHeight="1">
      <c r="A1334" s="122" t="s">
        <v>3290</v>
      </c>
      <c r="B1334" s="270" t="s">
        <v>3291</v>
      </c>
      <c r="C1334" s="122" t="s">
        <v>540</v>
      </c>
      <c r="D1334" s="7">
        <f t="array" ref="D1334">IFERROR(XLOOKUP($C1334,'Product Families'!$A:$A,'Product Families'!$D:$D),"")</f>
        <v>152</v>
      </c>
      <c r="E1334" s="7">
        <f t="array" ref="E1334">IFERROR(XLOOKUP($C1334,'Product Families'!$A:$A,'Product Families'!$E:$E),"")</f>
        <v>156</v>
      </c>
      <c r="F1334" s="7">
        <f t="array" ref="F1334">IFERROR(XLOOKUP($C1334,'Product Families'!$A:$A,'Product Families'!$F:$F),"")</f>
        <v>168</v>
      </c>
      <c r="G1334" s="7">
        <f t="array" ref="G1334">IFERROR(XLOOKUP($C1334,'Product Families'!$A:$A,'Product Families'!$G:$G),"")</f>
        <v>180</v>
      </c>
      <c r="J1334" s="7" t="str">
        <f>IFERROR(ROUND(AVERAGEIF('Week 1 - Making'!$B:$B,'Product List'!$A1334,'Week 1 - Making'!$P:$P),0),"")</f>
        <v/>
      </c>
      <c r="K1334" s="7" t="str">
        <f>IFERROR(ROUND(AVERAGEIF('Week 2 - Making'!$B:$B,'Product List'!$A1334,'Week 2 - Making'!$P:$P),0),"")</f>
        <v/>
      </c>
      <c r="L1334" s="263" t="str">
        <f>IFERROR(ROUND(AVERAGEIF('Week 3 - Making'!$B:$B,'Product List'!$A1334,'Week 3 - Making'!$P:$P),0),"")</f>
        <v/>
      </c>
      <c r="M1334" s="7" t="str">
        <f>IFERROR(ROUND(AVERAGEIF('Week 4 - Making'!$B:$B,'Product List'!$A1334,'Week 4 - Making'!$P:$P),0),"")</f>
        <v/>
      </c>
      <c r="N1334" s="7" t="str">
        <f>IFERROR(ROUND(AVERAGEIF('Week 5 - Making'!$B:$B,'Product List'!$A1334,'Week 5 - Making'!$P:$P),0),"")</f>
        <v/>
      </c>
      <c r="O1334" s="7"/>
      <c r="P1334" s="7">
        <f t="array" ref="P1334">iferror(xlookup(C1334,'Product Families'!A:A,'Product Families'!S:S),"")</f>
        <v>0</v>
      </c>
    </row>
    <row r="1335" ht="14.25" customHeight="1">
      <c r="A1335" s="122" t="s">
        <v>3292</v>
      </c>
      <c r="B1335" s="270" t="s">
        <v>3293</v>
      </c>
      <c r="C1335" s="122" t="s">
        <v>540</v>
      </c>
      <c r="D1335" s="7">
        <f t="array" ref="D1335">IFERROR(XLOOKUP($C1335,'Product Families'!$A:$A,'Product Families'!$D:$D),"")</f>
        <v>152</v>
      </c>
      <c r="E1335" s="7">
        <f t="array" ref="E1335">IFERROR(XLOOKUP($C1335,'Product Families'!$A:$A,'Product Families'!$E:$E),"")</f>
        <v>156</v>
      </c>
      <c r="F1335" s="7">
        <f t="array" ref="F1335">IFERROR(XLOOKUP($C1335,'Product Families'!$A:$A,'Product Families'!$F:$F),"")</f>
        <v>168</v>
      </c>
      <c r="G1335" s="7">
        <f t="array" ref="G1335">IFERROR(XLOOKUP($C1335,'Product Families'!$A:$A,'Product Families'!$G:$G),"")</f>
        <v>180</v>
      </c>
      <c r="J1335" s="7" t="str">
        <f>IFERROR(ROUND(AVERAGEIF('Week 1 - Making'!$B:$B,'Product List'!$A1335,'Week 1 - Making'!$P:$P),0),"")</f>
        <v/>
      </c>
      <c r="K1335" s="7" t="str">
        <f>IFERROR(ROUND(AVERAGEIF('Week 2 - Making'!$B:$B,'Product List'!$A1335,'Week 2 - Making'!$P:$P),0),"")</f>
        <v/>
      </c>
      <c r="L1335" s="263" t="str">
        <f>IFERROR(ROUND(AVERAGEIF('Week 3 - Making'!$B:$B,'Product List'!$A1335,'Week 3 - Making'!$P:$P),0),"")</f>
        <v/>
      </c>
      <c r="M1335" s="7" t="str">
        <f>IFERROR(ROUND(AVERAGEIF('Week 4 - Making'!$B:$B,'Product List'!$A1335,'Week 4 - Making'!$P:$P),0),"")</f>
        <v/>
      </c>
      <c r="N1335" s="7" t="str">
        <f>IFERROR(ROUND(AVERAGEIF('Week 5 - Making'!$B:$B,'Product List'!$A1335,'Week 5 - Making'!$P:$P),0),"")</f>
        <v/>
      </c>
      <c r="O1335" s="7"/>
      <c r="P1335" s="7">
        <f t="array" ref="P1335">iferror(xlookup(C1335,'Product Families'!A:A,'Product Families'!S:S),"")</f>
        <v>0</v>
      </c>
    </row>
    <row r="1336" ht="14.25" customHeight="1">
      <c r="A1336" s="122" t="s">
        <v>3294</v>
      </c>
      <c r="B1336" s="270" t="s">
        <v>3295</v>
      </c>
      <c r="C1336" s="122" t="s">
        <v>540</v>
      </c>
      <c r="D1336" s="7">
        <f t="array" ref="D1336">IFERROR(XLOOKUP($C1336,'Product Families'!$A:$A,'Product Families'!$D:$D),"")</f>
        <v>152</v>
      </c>
      <c r="E1336" s="7">
        <f t="array" ref="E1336">IFERROR(XLOOKUP($C1336,'Product Families'!$A:$A,'Product Families'!$E:$E),"")</f>
        <v>156</v>
      </c>
      <c r="F1336" s="7">
        <f t="array" ref="F1336">IFERROR(XLOOKUP($C1336,'Product Families'!$A:$A,'Product Families'!$F:$F),"")</f>
        <v>168</v>
      </c>
      <c r="G1336" s="7">
        <f t="array" ref="G1336">IFERROR(XLOOKUP($C1336,'Product Families'!$A:$A,'Product Families'!$G:$G),"")</f>
        <v>180</v>
      </c>
      <c r="J1336" s="7" t="str">
        <f>IFERROR(ROUND(AVERAGEIF('Week 1 - Making'!$B:$B,'Product List'!$A1336,'Week 1 - Making'!$P:$P),0),"")</f>
        <v/>
      </c>
      <c r="K1336" s="7" t="str">
        <f>IFERROR(ROUND(AVERAGEIF('Week 2 - Making'!$B:$B,'Product List'!$A1336,'Week 2 - Making'!$P:$P),0),"")</f>
        <v/>
      </c>
      <c r="L1336" s="263" t="str">
        <f>IFERROR(ROUND(AVERAGEIF('Week 3 - Making'!$B:$B,'Product List'!$A1336,'Week 3 - Making'!$P:$P),0),"")</f>
        <v/>
      </c>
      <c r="M1336" s="7" t="str">
        <f>IFERROR(ROUND(AVERAGEIF('Week 4 - Making'!$B:$B,'Product List'!$A1336,'Week 4 - Making'!$P:$P),0),"")</f>
        <v/>
      </c>
      <c r="N1336" s="7" t="str">
        <f>IFERROR(ROUND(AVERAGEIF('Week 5 - Making'!$B:$B,'Product List'!$A1336,'Week 5 - Making'!$P:$P),0),"")</f>
        <v/>
      </c>
      <c r="O1336" s="7"/>
      <c r="P1336" s="7">
        <f t="array" ref="P1336">iferror(xlookup(C1336,'Product Families'!A:A,'Product Families'!S:S),"")</f>
        <v>0</v>
      </c>
    </row>
    <row r="1337" ht="14.25" customHeight="1">
      <c r="A1337" s="122" t="s">
        <v>3296</v>
      </c>
      <c r="B1337" s="270" t="s">
        <v>3297</v>
      </c>
      <c r="C1337" s="122" t="s">
        <v>540</v>
      </c>
      <c r="D1337" s="7">
        <f t="array" ref="D1337">IFERROR(XLOOKUP($C1337,'Product Families'!$A:$A,'Product Families'!$D:$D),"")</f>
        <v>152</v>
      </c>
      <c r="E1337" s="7">
        <f t="array" ref="E1337">IFERROR(XLOOKUP($C1337,'Product Families'!$A:$A,'Product Families'!$E:$E),"")</f>
        <v>156</v>
      </c>
      <c r="F1337" s="7">
        <f t="array" ref="F1337">IFERROR(XLOOKUP($C1337,'Product Families'!$A:$A,'Product Families'!$F:$F),"")</f>
        <v>168</v>
      </c>
      <c r="G1337" s="7">
        <f t="array" ref="G1337">IFERROR(XLOOKUP($C1337,'Product Families'!$A:$A,'Product Families'!$G:$G),"")</f>
        <v>180</v>
      </c>
      <c r="J1337" s="7" t="str">
        <f>IFERROR(ROUND(AVERAGEIF('Week 1 - Making'!$B:$B,'Product List'!$A1337,'Week 1 - Making'!$P:$P),0),"")</f>
        <v/>
      </c>
      <c r="K1337" s="7" t="str">
        <f>IFERROR(ROUND(AVERAGEIF('Week 2 - Making'!$B:$B,'Product List'!$A1337,'Week 2 - Making'!$P:$P),0),"")</f>
        <v/>
      </c>
      <c r="L1337" s="263" t="str">
        <f>IFERROR(ROUND(AVERAGEIF('Week 3 - Making'!$B:$B,'Product List'!$A1337,'Week 3 - Making'!$P:$P),0),"")</f>
        <v/>
      </c>
      <c r="M1337" s="7" t="str">
        <f>IFERROR(ROUND(AVERAGEIF('Week 4 - Making'!$B:$B,'Product List'!$A1337,'Week 4 - Making'!$P:$P),0),"")</f>
        <v/>
      </c>
      <c r="N1337" s="7" t="str">
        <f>IFERROR(ROUND(AVERAGEIF('Week 5 - Making'!$B:$B,'Product List'!$A1337,'Week 5 - Making'!$P:$P),0),"")</f>
        <v/>
      </c>
      <c r="O1337" s="7"/>
      <c r="P1337" s="7">
        <f t="array" ref="P1337">iferror(xlookup(C1337,'Product Families'!A:A,'Product Families'!S:S),"")</f>
        <v>0</v>
      </c>
    </row>
    <row r="1338" ht="14.25" customHeight="1">
      <c r="A1338" s="122" t="s">
        <v>3298</v>
      </c>
      <c r="B1338" s="270" t="s">
        <v>3299</v>
      </c>
      <c r="C1338" s="122" t="s">
        <v>540</v>
      </c>
      <c r="D1338" s="7">
        <f t="array" ref="D1338">IFERROR(XLOOKUP($C1338,'Product Families'!$A:$A,'Product Families'!$D:$D),"")</f>
        <v>152</v>
      </c>
      <c r="E1338" s="7">
        <f t="array" ref="E1338">IFERROR(XLOOKUP($C1338,'Product Families'!$A:$A,'Product Families'!$E:$E),"")</f>
        <v>156</v>
      </c>
      <c r="F1338" s="7">
        <f t="array" ref="F1338">IFERROR(XLOOKUP($C1338,'Product Families'!$A:$A,'Product Families'!$F:$F),"")</f>
        <v>168</v>
      </c>
      <c r="G1338" s="7">
        <f t="array" ref="G1338">IFERROR(XLOOKUP($C1338,'Product Families'!$A:$A,'Product Families'!$G:$G),"")</f>
        <v>180</v>
      </c>
      <c r="J1338" s="7" t="str">
        <f>IFERROR(ROUND(AVERAGEIF('Week 1 - Making'!$B:$B,'Product List'!$A1338,'Week 1 - Making'!$P:$P),0),"")</f>
        <v/>
      </c>
      <c r="K1338" s="7" t="str">
        <f>IFERROR(ROUND(AVERAGEIF('Week 2 - Making'!$B:$B,'Product List'!$A1338,'Week 2 - Making'!$P:$P),0),"")</f>
        <v/>
      </c>
      <c r="L1338" s="263" t="str">
        <f>IFERROR(ROUND(AVERAGEIF('Week 3 - Making'!$B:$B,'Product List'!$A1338,'Week 3 - Making'!$P:$P),0),"")</f>
        <v/>
      </c>
      <c r="M1338" s="7" t="str">
        <f>IFERROR(ROUND(AVERAGEIF('Week 4 - Making'!$B:$B,'Product List'!$A1338,'Week 4 - Making'!$P:$P),0),"")</f>
        <v/>
      </c>
      <c r="N1338" s="7" t="str">
        <f>IFERROR(ROUND(AVERAGEIF('Week 5 - Making'!$B:$B,'Product List'!$A1338,'Week 5 - Making'!$P:$P),0),"")</f>
        <v/>
      </c>
      <c r="O1338" s="7"/>
      <c r="P1338" s="7">
        <f t="array" ref="P1338">iferror(xlookup(C1338,'Product Families'!A:A,'Product Families'!S:S),"")</f>
        <v>0</v>
      </c>
    </row>
    <row r="1339" ht="14.25" customHeight="1">
      <c r="A1339" s="122" t="s">
        <v>3300</v>
      </c>
      <c r="B1339" s="270" t="s">
        <v>3301</v>
      </c>
      <c r="C1339" s="122" t="s">
        <v>540</v>
      </c>
      <c r="D1339" s="7">
        <f t="array" ref="D1339">IFERROR(XLOOKUP($C1339,'Product Families'!$A:$A,'Product Families'!$D:$D),"")</f>
        <v>152</v>
      </c>
      <c r="E1339" s="7">
        <f t="array" ref="E1339">IFERROR(XLOOKUP($C1339,'Product Families'!$A:$A,'Product Families'!$E:$E),"")</f>
        <v>156</v>
      </c>
      <c r="F1339" s="7">
        <f t="array" ref="F1339">IFERROR(XLOOKUP($C1339,'Product Families'!$A:$A,'Product Families'!$F:$F),"")</f>
        <v>168</v>
      </c>
      <c r="G1339" s="7">
        <f t="array" ref="G1339">IFERROR(XLOOKUP($C1339,'Product Families'!$A:$A,'Product Families'!$G:$G),"")</f>
        <v>180</v>
      </c>
      <c r="J1339" s="7" t="str">
        <f>IFERROR(ROUND(AVERAGEIF('Week 1 - Making'!$B:$B,'Product List'!$A1339,'Week 1 - Making'!$P:$P),0),"")</f>
        <v/>
      </c>
      <c r="K1339" s="7" t="str">
        <f>IFERROR(ROUND(AVERAGEIF('Week 2 - Making'!$B:$B,'Product List'!$A1339,'Week 2 - Making'!$P:$P),0),"")</f>
        <v/>
      </c>
      <c r="L1339" s="263" t="str">
        <f>IFERROR(ROUND(AVERAGEIF('Week 3 - Making'!$B:$B,'Product List'!$A1339,'Week 3 - Making'!$P:$P),0),"")</f>
        <v/>
      </c>
      <c r="M1339" s="7" t="str">
        <f>IFERROR(ROUND(AVERAGEIF('Week 4 - Making'!$B:$B,'Product List'!$A1339,'Week 4 - Making'!$P:$P),0),"")</f>
        <v/>
      </c>
      <c r="N1339" s="7" t="str">
        <f>IFERROR(ROUND(AVERAGEIF('Week 5 - Making'!$B:$B,'Product List'!$A1339,'Week 5 - Making'!$P:$P),0),"")</f>
        <v/>
      </c>
      <c r="O1339" s="7"/>
      <c r="P1339" s="7">
        <f t="array" ref="P1339">iferror(xlookup(C1339,'Product Families'!A:A,'Product Families'!S:S),"")</f>
        <v>0</v>
      </c>
    </row>
    <row r="1340" ht="14.25" customHeight="1">
      <c r="A1340" s="122" t="s">
        <v>3302</v>
      </c>
      <c r="B1340" s="270" t="s">
        <v>3303</v>
      </c>
      <c r="C1340" s="122" t="s">
        <v>540</v>
      </c>
      <c r="D1340" s="7">
        <f t="array" ref="D1340">IFERROR(XLOOKUP($C1340,'Product Families'!$A:$A,'Product Families'!$D:$D),"")</f>
        <v>152</v>
      </c>
      <c r="E1340" s="7">
        <f t="array" ref="E1340">IFERROR(XLOOKUP($C1340,'Product Families'!$A:$A,'Product Families'!$E:$E),"")</f>
        <v>156</v>
      </c>
      <c r="F1340" s="7">
        <f t="array" ref="F1340">IFERROR(XLOOKUP($C1340,'Product Families'!$A:$A,'Product Families'!$F:$F),"")</f>
        <v>168</v>
      </c>
      <c r="G1340" s="7">
        <f t="array" ref="G1340">IFERROR(XLOOKUP($C1340,'Product Families'!$A:$A,'Product Families'!$G:$G),"")</f>
        <v>180</v>
      </c>
      <c r="J1340" s="7" t="str">
        <f>IFERROR(ROUND(AVERAGEIF('Week 1 - Making'!$B:$B,'Product List'!$A1340,'Week 1 - Making'!$P:$P),0),"")</f>
        <v/>
      </c>
      <c r="K1340" s="7" t="str">
        <f>IFERROR(ROUND(AVERAGEIF('Week 2 - Making'!$B:$B,'Product List'!$A1340,'Week 2 - Making'!$P:$P),0),"")</f>
        <v/>
      </c>
      <c r="L1340" s="263" t="str">
        <f>IFERROR(ROUND(AVERAGEIF('Week 3 - Making'!$B:$B,'Product List'!$A1340,'Week 3 - Making'!$P:$P),0),"")</f>
        <v/>
      </c>
      <c r="M1340" s="7" t="str">
        <f>IFERROR(ROUND(AVERAGEIF('Week 4 - Making'!$B:$B,'Product List'!$A1340,'Week 4 - Making'!$P:$P),0),"")</f>
        <v/>
      </c>
      <c r="N1340" s="7" t="str">
        <f>IFERROR(ROUND(AVERAGEIF('Week 5 - Making'!$B:$B,'Product List'!$A1340,'Week 5 - Making'!$P:$P),0),"")</f>
        <v/>
      </c>
      <c r="O1340" s="7"/>
      <c r="P1340" s="7">
        <f t="array" ref="P1340">iferror(xlookup(C1340,'Product Families'!A:A,'Product Families'!S:S),"")</f>
        <v>0</v>
      </c>
    </row>
    <row r="1341" ht="14.25" customHeight="1">
      <c r="A1341" s="122" t="s">
        <v>3304</v>
      </c>
      <c r="B1341" s="270" t="s">
        <v>3305</v>
      </c>
      <c r="C1341" s="122" t="s">
        <v>540</v>
      </c>
      <c r="D1341" s="7">
        <f t="array" ref="D1341">IFERROR(XLOOKUP($C1341,'Product Families'!$A:$A,'Product Families'!$D:$D),"")</f>
        <v>152</v>
      </c>
      <c r="E1341" s="7">
        <f t="array" ref="E1341">IFERROR(XLOOKUP($C1341,'Product Families'!$A:$A,'Product Families'!$E:$E),"")</f>
        <v>156</v>
      </c>
      <c r="F1341" s="7">
        <f t="array" ref="F1341">IFERROR(XLOOKUP($C1341,'Product Families'!$A:$A,'Product Families'!$F:$F),"")</f>
        <v>168</v>
      </c>
      <c r="G1341" s="7">
        <f t="array" ref="G1341">IFERROR(XLOOKUP($C1341,'Product Families'!$A:$A,'Product Families'!$G:$G),"")</f>
        <v>180</v>
      </c>
      <c r="J1341" s="7" t="str">
        <f>IFERROR(ROUND(AVERAGEIF('Week 1 - Making'!$B:$B,'Product List'!$A1341,'Week 1 - Making'!$P:$P),0),"")</f>
        <v/>
      </c>
      <c r="K1341" s="7" t="str">
        <f>IFERROR(ROUND(AVERAGEIF('Week 2 - Making'!$B:$B,'Product List'!$A1341,'Week 2 - Making'!$P:$P),0),"")</f>
        <v/>
      </c>
      <c r="L1341" s="263" t="str">
        <f>IFERROR(ROUND(AVERAGEIF('Week 3 - Making'!$B:$B,'Product List'!$A1341,'Week 3 - Making'!$P:$P),0),"")</f>
        <v/>
      </c>
      <c r="M1341" s="7" t="str">
        <f>IFERROR(ROUND(AVERAGEIF('Week 4 - Making'!$B:$B,'Product List'!$A1341,'Week 4 - Making'!$P:$P),0),"")</f>
        <v/>
      </c>
      <c r="N1341" s="7" t="str">
        <f>IFERROR(ROUND(AVERAGEIF('Week 5 - Making'!$B:$B,'Product List'!$A1341,'Week 5 - Making'!$P:$P),0),"")</f>
        <v/>
      </c>
      <c r="O1341" s="7"/>
      <c r="P1341" s="7">
        <f t="array" ref="P1341">iferror(xlookup(C1341,'Product Families'!A:A,'Product Families'!S:S),"")</f>
        <v>0</v>
      </c>
    </row>
    <row r="1342" ht="14.25" customHeight="1">
      <c r="A1342" s="122" t="s">
        <v>3306</v>
      </c>
      <c r="B1342" s="270" t="s">
        <v>3307</v>
      </c>
      <c r="C1342" s="122" t="s">
        <v>540</v>
      </c>
      <c r="D1342" s="7">
        <f t="array" ref="D1342">IFERROR(XLOOKUP($C1342,'Product Families'!$A:$A,'Product Families'!$D:$D),"")</f>
        <v>152</v>
      </c>
      <c r="E1342" s="7">
        <f t="array" ref="E1342">IFERROR(XLOOKUP($C1342,'Product Families'!$A:$A,'Product Families'!$E:$E),"")</f>
        <v>156</v>
      </c>
      <c r="F1342" s="7">
        <f t="array" ref="F1342">IFERROR(XLOOKUP($C1342,'Product Families'!$A:$A,'Product Families'!$F:$F),"")</f>
        <v>168</v>
      </c>
      <c r="G1342" s="7">
        <f t="array" ref="G1342">IFERROR(XLOOKUP($C1342,'Product Families'!$A:$A,'Product Families'!$G:$G),"")</f>
        <v>180</v>
      </c>
      <c r="J1342" s="7" t="str">
        <f>IFERROR(ROUND(AVERAGEIF('Week 1 - Making'!$B:$B,'Product List'!$A1342,'Week 1 - Making'!$P:$P),0),"")</f>
        <v/>
      </c>
      <c r="K1342" s="7" t="str">
        <f>IFERROR(ROUND(AVERAGEIF('Week 2 - Making'!$B:$B,'Product List'!$A1342,'Week 2 - Making'!$P:$P),0),"")</f>
        <v/>
      </c>
      <c r="L1342" s="263" t="str">
        <f>IFERROR(ROUND(AVERAGEIF('Week 3 - Making'!$B:$B,'Product List'!$A1342,'Week 3 - Making'!$P:$P),0),"")</f>
        <v/>
      </c>
      <c r="M1342" s="7" t="str">
        <f>IFERROR(ROUND(AVERAGEIF('Week 4 - Making'!$B:$B,'Product List'!$A1342,'Week 4 - Making'!$P:$P),0),"")</f>
        <v/>
      </c>
      <c r="N1342" s="7" t="str">
        <f>IFERROR(ROUND(AVERAGEIF('Week 5 - Making'!$B:$B,'Product List'!$A1342,'Week 5 - Making'!$P:$P),0),"")</f>
        <v/>
      </c>
      <c r="O1342" s="7"/>
      <c r="P1342" s="7">
        <f t="array" ref="P1342">iferror(xlookup(C1342,'Product Families'!A:A,'Product Families'!S:S),"")</f>
        <v>0</v>
      </c>
    </row>
    <row r="1343" ht="14.25" customHeight="1">
      <c r="A1343" s="122" t="s">
        <v>3308</v>
      </c>
      <c r="B1343" s="270" t="s">
        <v>3309</v>
      </c>
      <c r="C1343" s="122" t="s">
        <v>540</v>
      </c>
      <c r="D1343" s="7">
        <f t="array" ref="D1343">IFERROR(XLOOKUP($C1343,'Product Families'!$A:$A,'Product Families'!$D:$D),"")</f>
        <v>152</v>
      </c>
      <c r="E1343" s="7">
        <f t="array" ref="E1343">IFERROR(XLOOKUP($C1343,'Product Families'!$A:$A,'Product Families'!$E:$E),"")</f>
        <v>156</v>
      </c>
      <c r="F1343" s="7">
        <f t="array" ref="F1343">IFERROR(XLOOKUP($C1343,'Product Families'!$A:$A,'Product Families'!$F:$F),"")</f>
        <v>168</v>
      </c>
      <c r="G1343" s="7">
        <f t="array" ref="G1343">IFERROR(XLOOKUP($C1343,'Product Families'!$A:$A,'Product Families'!$G:$G),"")</f>
        <v>180</v>
      </c>
      <c r="J1343" s="7" t="str">
        <f>IFERROR(ROUND(AVERAGEIF('Week 1 - Making'!$B:$B,'Product List'!$A1343,'Week 1 - Making'!$P:$P),0),"")</f>
        <v/>
      </c>
      <c r="K1343" s="7" t="str">
        <f>IFERROR(ROUND(AVERAGEIF('Week 2 - Making'!$B:$B,'Product List'!$A1343,'Week 2 - Making'!$P:$P),0),"")</f>
        <v/>
      </c>
      <c r="L1343" s="263" t="str">
        <f>IFERROR(ROUND(AVERAGEIF('Week 3 - Making'!$B:$B,'Product List'!$A1343,'Week 3 - Making'!$P:$P),0),"")</f>
        <v/>
      </c>
      <c r="M1343" s="7" t="str">
        <f>IFERROR(ROUND(AVERAGEIF('Week 4 - Making'!$B:$B,'Product List'!$A1343,'Week 4 - Making'!$P:$P),0),"")</f>
        <v/>
      </c>
      <c r="N1343" s="7" t="str">
        <f>IFERROR(ROUND(AVERAGEIF('Week 5 - Making'!$B:$B,'Product List'!$A1343,'Week 5 - Making'!$P:$P),0),"")</f>
        <v/>
      </c>
      <c r="O1343" s="7"/>
      <c r="P1343" s="7">
        <f t="array" ref="P1343">iferror(xlookup(C1343,'Product Families'!A:A,'Product Families'!S:S),"")</f>
        <v>0</v>
      </c>
    </row>
    <row r="1344" ht="14.25" customHeight="1">
      <c r="A1344" s="122" t="s">
        <v>3310</v>
      </c>
      <c r="B1344" s="270" t="s">
        <v>3311</v>
      </c>
      <c r="C1344" s="122" t="s">
        <v>540</v>
      </c>
      <c r="D1344" s="7">
        <f t="array" ref="D1344">IFERROR(XLOOKUP($C1344,'Product Families'!$A:$A,'Product Families'!$D:$D),"")</f>
        <v>152</v>
      </c>
      <c r="E1344" s="7">
        <f t="array" ref="E1344">IFERROR(XLOOKUP($C1344,'Product Families'!$A:$A,'Product Families'!$E:$E),"")</f>
        <v>156</v>
      </c>
      <c r="F1344" s="7">
        <f t="array" ref="F1344">IFERROR(XLOOKUP($C1344,'Product Families'!$A:$A,'Product Families'!$F:$F),"")</f>
        <v>168</v>
      </c>
      <c r="G1344" s="7">
        <f t="array" ref="G1344">IFERROR(XLOOKUP($C1344,'Product Families'!$A:$A,'Product Families'!$G:$G),"")</f>
        <v>180</v>
      </c>
      <c r="J1344" s="7" t="str">
        <f>IFERROR(ROUND(AVERAGEIF('Week 1 - Making'!$B:$B,'Product List'!$A1344,'Week 1 - Making'!$P:$P),0),"")</f>
        <v/>
      </c>
      <c r="K1344" s="7" t="str">
        <f>IFERROR(ROUND(AVERAGEIF('Week 2 - Making'!$B:$B,'Product List'!$A1344,'Week 2 - Making'!$P:$P),0),"")</f>
        <v/>
      </c>
      <c r="L1344" s="263" t="str">
        <f>IFERROR(ROUND(AVERAGEIF('Week 3 - Making'!$B:$B,'Product List'!$A1344,'Week 3 - Making'!$P:$P),0),"")</f>
        <v/>
      </c>
      <c r="M1344" s="7" t="str">
        <f>IFERROR(ROUND(AVERAGEIF('Week 4 - Making'!$B:$B,'Product List'!$A1344,'Week 4 - Making'!$P:$P),0),"")</f>
        <v/>
      </c>
      <c r="N1344" s="7" t="str">
        <f>IFERROR(ROUND(AVERAGEIF('Week 5 - Making'!$B:$B,'Product List'!$A1344,'Week 5 - Making'!$P:$P),0),"")</f>
        <v/>
      </c>
      <c r="O1344" s="7"/>
      <c r="P1344" s="7">
        <f t="array" ref="P1344">iferror(xlookup(C1344,'Product Families'!A:A,'Product Families'!S:S),"")</f>
        <v>0</v>
      </c>
    </row>
    <row r="1345" ht="14.25" customHeight="1">
      <c r="A1345" s="122" t="s">
        <v>3312</v>
      </c>
      <c r="B1345" s="270" t="s">
        <v>3313</v>
      </c>
      <c r="C1345" s="122" t="s">
        <v>540</v>
      </c>
      <c r="D1345" s="7">
        <f t="array" ref="D1345">IFERROR(XLOOKUP($C1345,'Product Families'!$A:$A,'Product Families'!$D:$D),"")</f>
        <v>152</v>
      </c>
      <c r="E1345" s="7">
        <f t="array" ref="E1345">IFERROR(XLOOKUP($C1345,'Product Families'!$A:$A,'Product Families'!$E:$E),"")</f>
        <v>156</v>
      </c>
      <c r="F1345" s="7">
        <f t="array" ref="F1345">IFERROR(XLOOKUP($C1345,'Product Families'!$A:$A,'Product Families'!$F:$F),"")</f>
        <v>168</v>
      </c>
      <c r="G1345" s="7">
        <f t="array" ref="G1345">IFERROR(XLOOKUP($C1345,'Product Families'!$A:$A,'Product Families'!$G:$G),"")</f>
        <v>180</v>
      </c>
      <c r="J1345" s="7" t="str">
        <f>IFERROR(ROUND(AVERAGEIF('Week 1 - Making'!$B:$B,'Product List'!$A1345,'Week 1 - Making'!$P:$P),0),"")</f>
        <v/>
      </c>
      <c r="K1345" s="7" t="str">
        <f>IFERROR(ROUND(AVERAGEIF('Week 2 - Making'!$B:$B,'Product List'!$A1345,'Week 2 - Making'!$P:$P),0),"")</f>
        <v/>
      </c>
      <c r="L1345" s="263" t="str">
        <f>IFERROR(ROUND(AVERAGEIF('Week 3 - Making'!$B:$B,'Product List'!$A1345,'Week 3 - Making'!$P:$P),0),"")</f>
        <v/>
      </c>
      <c r="M1345" s="7" t="str">
        <f>IFERROR(ROUND(AVERAGEIF('Week 4 - Making'!$B:$B,'Product List'!$A1345,'Week 4 - Making'!$P:$P),0),"")</f>
        <v/>
      </c>
      <c r="N1345" s="7" t="str">
        <f>IFERROR(ROUND(AVERAGEIF('Week 5 - Making'!$B:$B,'Product List'!$A1345,'Week 5 - Making'!$P:$P),0),"")</f>
        <v/>
      </c>
      <c r="O1345" s="7"/>
      <c r="P1345" s="7">
        <f t="array" ref="P1345">iferror(xlookup(C1345,'Product Families'!A:A,'Product Families'!S:S),"")</f>
        <v>0</v>
      </c>
    </row>
    <row r="1346" ht="14.25" customHeight="1">
      <c r="A1346" s="122" t="s">
        <v>1854</v>
      </c>
      <c r="B1346" s="270" t="s">
        <v>3314</v>
      </c>
      <c r="C1346" s="122" t="s">
        <v>540</v>
      </c>
      <c r="D1346" s="7">
        <f t="array" ref="D1346">IFERROR(XLOOKUP($C1346,'Product Families'!$A:$A,'Product Families'!$D:$D),"")</f>
        <v>152</v>
      </c>
      <c r="E1346" s="7">
        <f t="array" ref="E1346">IFERROR(XLOOKUP($C1346,'Product Families'!$A:$A,'Product Families'!$E:$E),"")</f>
        <v>156</v>
      </c>
      <c r="F1346" s="7">
        <f t="array" ref="F1346">IFERROR(XLOOKUP($C1346,'Product Families'!$A:$A,'Product Families'!$F:$F),"")</f>
        <v>168</v>
      </c>
      <c r="G1346" s="7">
        <f t="array" ref="G1346">IFERROR(XLOOKUP($C1346,'Product Families'!$A:$A,'Product Families'!$G:$G),"")</f>
        <v>180</v>
      </c>
      <c r="J1346" s="7">
        <f>IFERROR(ROUND(AVERAGEIF('Week 1 - Making'!$B:$B,'Product List'!$A1346,'Week 1 - Making'!$P:$P),0),"")</f>
        <v>186</v>
      </c>
      <c r="K1346" s="7" t="str">
        <f>IFERROR(ROUND(AVERAGEIF('Week 2 - Making'!$B:$B,'Product List'!$A1346,'Week 2 - Making'!$P:$P),0),"")</f>
        <v/>
      </c>
      <c r="L1346" s="263" t="str">
        <f>IFERROR(ROUND(AVERAGEIF('Week 3 - Making'!$B:$B,'Product List'!$A1346,'Week 3 - Making'!$P:$P),0),"")</f>
        <v/>
      </c>
      <c r="M1346" s="7" t="str">
        <f>IFERROR(ROUND(AVERAGEIF('Week 4 - Making'!$B:$B,'Product List'!$A1346,'Week 4 - Making'!$P:$P),0),"")</f>
        <v/>
      </c>
      <c r="N1346" s="7" t="str">
        <f>IFERROR(ROUND(AVERAGEIF('Week 5 - Making'!$B:$B,'Product List'!$A1346,'Week 5 - Making'!$P:$P),0),"")</f>
        <v/>
      </c>
      <c r="O1346" s="7"/>
      <c r="P1346" s="7">
        <f t="array" ref="P1346">iferror(xlookup(C1346,'Product Families'!A:A,'Product Families'!S:S),"")</f>
        <v>0</v>
      </c>
    </row>
    <row r="1347" ht="14.25" customHeight="1">
      <c r="A1347" s="122" t="s">
        <v>3315</v>
      </c>
      <c r="B1347" s="270" t="s">
        <v>3316</v>
      </c>
      <c r="C1347" s="122" t="s">
        <v>540</v>
      </c>
      <c r="D1347" s="7">
        <f t="array" ref="D1347">IFERROR(XLOOKUP($C1347,'Product Families'!$A:$A,'Product Families'!$D:$D),"")</f>
        <v>152</v>
      </c>
      <c r="E1347" s="7">
        <f t="array" ref="E1347">IFERROR(XLOOKUP($C1347,'Product Families'!$A:$A,'Product Families'!$E:$E),"")</f>
        <v>156</v>
      </c>
      <c r="F1347" s="7">
        <f t="array" ref="F1347">IFERROR(XLOOKUP($C1347,'Product Families'!$A:$A,'Product Families'!$F:$F),"")</f>
        <v>168</v>
      </c>
      <c r="G1347" s="7">
        <f t="array" ref="G1347">IFERROR(XLOOKUP($C1347,'Product Families'!$A:$A,'Product Families'!$G:$G),"")</f>
        <v>180</v>
      </c>
      <c r="J1347" s="7" t="str">
        <f>IFERROR(ROUND(AVERAGEIF('Week 1 - Making'!$B:$B,'Product List'!$A1347,'Week 1 - Making'!$P:$P),0),"")</f>
        <v/>
      </c>
      <c r="K1347" s="7" t="str">
        <f>IFERROR(ROUND(AVERAGEIF('Week 2 - Making'!$B:$B,'Product List'!$A1347,'Week 2 - Making'!$P:$P),0),"")</f>
        <v/>
      </c>
      <c r="L1347" s="263" t="str">
        <f>IFERROR(ROUND(AVERAGEIF('Week 3 - Making'!$B:$B,'Product List'!$A1347,'Week 3 - Making'!$P:$P),0),"")</f>
        <v/>
      </c>
      <c r="M1347" s="7" t="str">
        <f>IFERROR(ROUND(AVERAGEIF('Week 4 - Making'!$B:$B,'Product List'!$A1347,'Week 4 - Making'!$P:$P),0),"")</f>
        <v/>
      </c>
      <c r="N1347" s="7" t="str">
        <f>IFERROR(ROUND(AVERAGEIF('Week 5 - Making'!$B:$B,'Product List'!$A1347,'Week 5 - Making'!$P:$P),0),"")</f>
        <v/>
      </c>
      <c r="O1347" s="7"/>
      <c r="P1347" s="7">
        <f t="array" ref="P1347">iferror(xlookup(C1347,'Product Families'!A:A,'Product Families'!S:S),"")</f>
        <v>0</v>
      </c>
    </row>
    <row r="1348" ht="14.25" customHeight="1">
      <c r="A1348" s="122" t="s">
        <v>3317</v>
      </c>
      <c r="B1348" s="270" t="s">
        <v>3318</v>
      </c>
      <c r="C1348" s="122" t="s">
        <v>540</v>
      </c>
      <c r="D1348" s="7">
        <f t="array" ref="D1348">IFERROR(XLOOKUP($C1348,'Product Families'!$A:$A,'Product Families'!$D:$D),"")</f>
        <v>152</v>
      </c>
      <c r="E1348" s="7">
        <f t="array" ref="E1348">IFERROR(XLOOKUP($C1348,'Product Families'!$A:$A,'Product Families'!$E:$E),"")</f>
        <v>156</v>
      </c>
      <c r="F1348" s="7">
        <f t="array" ref="F1348">IFERROR(XLOOKUP($C1348,'Product Families'!$A:$A,'Product Families'!$F:$F),"")</f>
        <v>168</v>
      </c>
      <c r="G1348" s="7">
        <f t="array" ref="G1348">IFERROR(XLOOKUP($C1348,'Product Families'!$A:$A,'Product Families'!$G:$G),"")</f>
        <v>180</v>
      </c>
      <c r="J1348" s="7" t="str">
        <f>IFERROR(ROUND(AVERAGEIF('Week 1 - Making'!$B:$B,'Product List'!$A1348,'Week 1 - Making'!$P:$P),0),"")</f>
        <v/>
      </c>
      <c r="K1348" s="7" t="str">
        <f>IFERROR(ROUND(AVERAGEIF('Week 2 - Making'!$B:$B,'Product List'!$A1348,'Week 2 - Making'!$P:$P),0),"")</f>
        <v/>
      </c>
      <c r="L1348" s="263" t="str">
        <f>IFERROR(ROUND(AVERAGEIF('Week 3 - Making'!$B:$B,'Product List'!$A1348,'Week 3 - Making'!$P:$P),0),"")</f>
        <v/>
      </c>
      <c r="M1348" s="7" t="str">
        <f>IFERROR(ROUND(AVERAGEIF('Week 4 - Making'!$B:$B,'Product List'!$A1348,'Week 4 - Making'!$P:$P),0),"")</f>
        <v/>
      </c>
      <c r="N1348" s="7" t="str">
        <f>IFERROR(ROUND(AVERAGEIF('Week 5 - Making'!$B:$B,'Product List'!$A1348,'Week 5 - Making'!$P:$P),0),"")</f>
        <v/>
      </c>
      <c r="O1348" s="7"/>
      <c r="P1348" s="7">
        <f t="array" ref="P1348">iferror(xlookup(C1348,'Product Families'!A:A,'Product Families'!S:S),"")</f>
        <v>0</v>
      </c>
    </row>
    <row r="1349" ht="14.25" customHeight="1">
      <c r="A1349" s="122" t="s">
        <v>3319</v>
      </c>
      <c r="B1349" s="270" t="s">
        <v>3320</v>
      </c>
      <c r="C1349" s="122" t="s">
        <v>540</v>
      </c>
      <c r="D1349" s="7">
        <f t="array" ref="D1349">IFERROR(XLOOKUP($C1349,'Product Families'!$A:$A,'Product Families'!$D:$D),"")</f>
        <v>152</v>
      </c>
      <c r="E1349" s="7">
        <f t="array" ref="E1349">IFERROR(XLOOKUP($C1349,'Product Families'!$A:$A,'Product Families'!$E:$E),"")</f>
        <v>156</v>
      </c>
      <c r="F1349" s="7">
        <f t="array" ref="F1349">IFERROR(XLOOKUP($C1349,'Product Families'!$A:$A,'Product Families'!$F:$F),"")</f>
        <v>168</v>
      </c>
      <c r="G1349" s="7">
        <f t="array" ref="G1349">IFERROR(XLOOKUP($C1349,'Product Families'!$A:$A,'Product Families'!$G:$G),"")</f>
        <v>180</v>
      </c>
      <c r="J1349" s="7" t="str">
        <f>IFERROR(ROUND(AVERAGEIF('Week 1 - Making'!$B:$B,'Product List'!$A1349,'Week 1 - Making'!$P:$P),0),"")</f>
        <v/>
      </c>
      <c r="K1349" s="7" t="str">
        <f>IFERROR(ROUND(AVERAGEIF('Week 2 - Making'!$B:$B,'Product List'!$A1349,'Week 2 - Making'!$P:$P),0),"")</f>
        <v/>
      </c>
      <c r="L1349" s="263" t="str">
        <f>IFERROR(ROUND(AVERAGEIF('Week 3 - Making'!$B:$B,'Product List'!$A1349,'Week 3 - Making'!$P:$P),0),"")</f>
        <v/>
      </c>
      <c r="M1349" s="7" t="str">
        <f>IFERROR(ROUND(AVERAGEIF('Week 4 - Making'!$B:$B,'Product List'!$A1349,'Week 4 - Making'!$P:$P),0),"")</f>
        <v/>
      </c>
      <c r="N1349" s="7" t="str">
        <f>IFERROR(ROUND(AVERAGEIF('Week 5 - Making'!$B:$B,'Product List'!$A1349,'Week 5 - Making'!$P:$P),0),"")</f>
        <v/>
      </c>
      <c r="O1349" s="7"/>
      <c r="P1349" s="7">
        <f t="array" ref="P1349">iferror(xlookup(C1349,'Product Families'!A:A,'Product Families'!S:S),"")</f>
        <v>0</v>
      </c>
    </row>
    <row r="1350" ht="14.25" customHeight="1">
      <c r="A1350" s="122" t="s">
        <v>3321</v>
      </c>
      <c r="B1350" s="270" t="s">
        <v>3322</v>
      </c>
      <c r="C1350" s="122" t="s">
        <v>540</v>
      </c>
      <c r="D1350" s="7">
        <f t="array" ref="D1350">IFERROR(XLOOKUP($C1350,'Product Families'!$A:$A,'Product Families'!$D:$D),"")</f>
        <v>152</v>
      </c>
      <c r="E1350" s="7">
        <f t="array" ref="E1350">IFERROR(XLOOKUP($C1350,'Product Families'!$A:$A,'Product Families'!$E:$E),"")</f>
        <v>156</v>
      </c>
      <c r="F1350" s="7">
        <f t="array" ref="F1350">IFERROR(XLOOKUP($C1350,'Product Families'!$A:$A,'Product Families'!$F:$F),"")</f>
        <v>168</v>
      </c>
      <c r="G1350" s="7">
        <f t="array" ref="G1350">IFERROR(XLOOKUP($C1350,'Product Families'!$A:$A,'Product Families'!$G:$G),"")</f>
        <v>180</v>
      </c>
      <c r="J1350" s="7" t="str">
        <f>IFERROR(ROUND(AVERAGEIF('Week 1 - Making'!$B:$B,'Product List'!$A1350,'Week 1 - Making'!$P:$P),0),"")</f>
        <v/>
      </c>
      <c r="K1350" s="7" t="str">
        <f>IFERROR(ROUND(AVERAGEIF('Week 2 - Making'!$B:$B,'Product List'!$A1350,'Week 2 - Making'!$P:$P),0),"")</f>
        <v/>
      </c>
      <c r="L1350" s="263" t="str">
        <f>IFERROR(ROUND(AVERAGEIF('Week 3 - Making'!$B:$B,'Product List'!$A1350,'Week 3 - Making'!$P:$P),0),"")</f>
        <v/>
      </c>
      <c r="M1350" s="7" t="str">
        <f>IFERROR(ROUND(AVERAGEIF('Week 4 - Making'!$B:$B,'Product List'!$A1350,'Week 4 - Making'!$P:$P),0),"")</f>
        <v/>
      </c>
      <c r="N1350" s="7" t="str">
        <f>IFERROR(ROUND(AVERAGEIF('Week 5 - Making'!$B:$B,'Product List'!$A1350,'Week 5 - Making'!$P:$P),0),"")</f>
        <v/>
      </c>
      <c r="O1350" s="7"/>
      <c r="P1350" s="7">
        <f t="array" ref="P1350">iferror(xlookup(C1350,'Product Families'!A:A,'Product Families'!S:S),"")</f>
        <v>0</v>
      </c>
    </row>
    <row r="1351" ht="14.25" customHeight="1">
      <c r="A1351" s="122" t="s">
        <v>3323</v>
      </c>
      <c r="B1351" s="270" t="s">
        <v>3324</v>
      </c>
      <c r="C1351" s="122" t="s">
        <v>540</v>
      </c>
      <c r="D1351" s="7">
        <f t="array" ref="D1351">IFERROR(XLOOKUP($C1351,'Product Families'!$A:$A,'Product Families'!$D:$D),"")</f>
        <v>152</v>
      </c>
      <c r="E1351" s="7">
        <f t="array" ref="E1351">IFERROR(XLOOKUP($C1351,'Product Families'!$A:$A,'Product Families'!$E:$E),"")</f>
        <v>156</v>
      </c>
      <c r="F1351" s="7">
        <f t="array" ref="F1351">IFERROR(XLOOKUP($C1351,'Product Families'!$A:$A,'Product Families'!$F:$F),"")</f>
        <v>168</v>
      </c>
      <c r="G1351" s="7">
        <f t="array" ref="G1351">IFERROR(XLOOKUP($C1351,'Product Families'!$A:$A,'Product Families'!$G:$G),"")</f>
        <v>180</v>
      </c>
      <c r="J1351" s="7" t="str">
        <f>IFERROR(ROUND(AVERAGEIF('Week 1 - Making'!$B:$B,'Product List'!$A1351,'Week 1 - Making'!$P:$P),0),"")</f>
        <v/>
      </c>
      <c r="K1351" s="7" t="str">
        <f>IFERROR(ROUND(AVERAGEIF('Week 2 - Making'!$B:$B,'Product List'!$A1351,'Week 2 - Making'!$P:$P),0),"")</f>
        <v/>
      </c>
      <c r="L1351" s="263" t="str">
        <f>IFERROR(ROUND(AVERAGEIF('Week 3 - Making'!$B:$B,'Product List'!$A1351,'Week 3 - Making'!$P:$P),0),"")</f>
        <v/>
      </c>
      <c r="M1351" s="7" t="str">
        <f>IFERROR(ROUND(AVERAGEIF('Week 4 - Making'!$B:$B,'Product List'!$A1351,'Week 4 - Making'!$P:$P),0),"")</f>
        <v/>
      </c>
      <c r="N1351" s="7" t="str">
        <f>IFERROR(ROUND(AVERAGEIF('Week 5 - Making'!$B:$B,'Product List'!$A1351,'Week 5 - Making'!$P:$P),0),"")</f>
        <v/>
      </c>
      <c r="O1351" s="7"/>
      <c r="P1351" s="7">
        <f t="array" ref="P1351">iferror(xlookup(C1351,'Product Families'!A:A,'Product Families'!S:S),"")</f>
        <v>0</v>
      </c>
    </row>
    <row r="1352" ht="14.25" customHeight="1">
      <c r="A1352" s="122" t="s">
        <v>3325</v>
      </c>
      <c r="B1352" s="270" t="s">
        <v>3326</v>
      </c>
      <c r="C1352" s="122" t="s">
        <v>540</v>
      </c>
      <c r="D1352" s="7">
        <f t="array" ref="D1352">IFERROR(XLOOKUP($C1352,'Product Families'!$A:$A,'Product Families'!$D:$D),"")</f>
        <v>152</v>
      </c>
      <c r="E1352" s="7">
        <f t="array" ref="E1352">IFERROR(XLOOKUP($C1352,'Product Families'!$A:$A,'Product Families'!$E:$E),"")</f>
        <v>156</v>
      </c>
      <c r="F1352" s="7">
        <f t="array" ref="F1352">IFERROR(XLOOKUP($C1352,'Product Families'!$A:$A,'Product Families'!$F:$F),"")</f>
        <v>168</v>
      </c>
      <c r="G1352" s="7">
        <f t="array" ref="G1352">IFERROR(XLOOKUP($C1352,'Product Families'!$A:$A,'Product Families'!$G:$G),"")</f>
        <v>180</v>
      </c>
      <c r="J1352" s="7" t="str">
        <f>IFERROR(ROUND(AVERAGEIF('Week 1 - Making'!$B:$B,'Product List'!$A1352,'Week 1 - Making'!$P:$P),0),"")</f>
        <v/>
      </c>
      <c r="K1352" s="7" t="str">
        <f>IFERROR(ROUND(AVERAGEIF('Week 2 - Making'!$B:$B,'Product List'!$A1352,'Week 2 - Making'!$P:$P),0),"")</f>
        <v/>
      </c>
      <c r="L1352" s="263" t="str">
        <f>IFERROR(ROUND(AVERAGEIF('Week 3 - Making'!$B:$B,'Product List'!$A1352,'Week 3 - Making'!$P:$P),0),"")</f>
        <v/>
      </c>
      <c r="M1352" s="7" t="str">
        <f>IFERROR(ROUND(AVERAGEIF('Week 4 - Making'!$B:$B,'Product List'!$A1352,'Week 4 - Making'!$P:$P),0),"")</f>
        <v/>
      </c>
      <c r="N1352" s="7" t="str">
        <f>IFERROR(ROUND(AVERAGEIF('Week 5 - Making'!$B:$B,'Product List'!$A1352,'Week 5 - Making'!$P:$P),0),"")</f>
        <v/>
      </c>
      <c r="O1352" s="7"/>
      <c r="P1352" s="7">
        <f t="array" ref="P1352">iferror(xlookup(C1352,'Product Families'!A:A,'Product Families'!S:S),"")</f>
        <v>0</v>
      </c>
    </row>
    <row r="1353" ht="14.25" customHeight="1">
      <c r="A1353" s="122" t="s">
        <v>3327</v>
      </c>
      <c r="B1353" s="270" t="s">
        <v>3328</v>
      </c>
      <c r="C1353" s="122" t="s">
        <v>540</v>
      </c>
      <c r="D1353" s="7">
        <f t="array" ref="D1353">IFERROR(XLOOKUP($C1353,'Product Families'!$A:$A,'Product Families'!$D:$D),"")</f>
        <v>152</v>
      </c>
      <c r="E1353" s="7">
        <f t="array" ref="E1353">IFERROR(XLOOKUP($C1353,'Product Families'!$A:$A,'Product Families'!$E:$E),"")</f>
        <v>156</v>
      </c>
      <c r="F1353" s="7">
        <f t="array" ref="F1353">IFERROR(XLOOKUP($C1353,'Product Families'!$A:$A,'Product Families'!$F:$F),"")</f>
        <v>168</v>
      </c>
      <c r="G1353" s="7">
        <f t="array" ref="G1353">IFERROR(XLOOKUP($C1353,'Product Families'!$A:$A,'Product Families'!$G:$G),"")</f>
        <v>180</v>
      </c>
      <c r="J1353" s="7" t="str">
        <f>IFERROR(ROUND(AVERAGEIF('Week 1 - Making'!$B:$B,'Product List'!$A1353,'Week 1 - Making'!$P:$P),0),"")</f>
        <v/>
      </c>
      <c r="K1353" s="7" t="str">
        <f>IFERROR(ROUND(AVERAGEIF('Week 2 - Making'!$B:$B,'Product List'!$A1353,'Week 2 - Making'!$P:$P),0),"")</f>
        <v/>
      </c>
      <c r="L1353" s="263" t="str">
        <f>IFERROR(ROUND(AVERAGEIF('Week 3 - Making'!$B:$B,'Product List'!$A1353,'Week 3 - Making'!$P:$P),0),"")</f>
        <v/>
      </c>
      <c r="M1353" s="7" t="str">
        <f>IFERROR(ROUND(AVERAGEIF('Week 4 - Making'!$B:$B,'Product List'!$A1353,'Week 4 - Making'!$P:$P),0),"")</f>
        <v/>
      </c>
      <c r="N1353" s="7" t="str">
        <f>IFERROR(ROUND(AVERAGEIF('Week 5 - Making'!$B:$B,'Product List'!$A1353,'Week 5 - Making'!$P:$P),0),"")</f>
        <v/>
      </c>
      <c r="O1353" s="7"/>
      <c r="P1353" s="7">
        <f t="array" ref="P1353">iferror(xlookup(C1353,'Product Families'!A:A,'Product Families'!S:S),"")</f>
        <v>0</v>
      </c>
    </row>
    <row r="1354" ht="14.25" customHeight="1">
      <c r="A1354" s="122" t="s">
        <v>3329</v>
      </c>
      <c r="B1354" s="270" t="s">
        <v>3330</v>
      </c>
      <c r="C1354" s="122" t="s">
        <v>540</v>
      </c>
      <c r="D1354" s="7">
        <f t="array" ref="D1354">IFERROR(XLOOKUP($C1354,'Product Families'!$A:$A,'Product Families'!$D:$D),"")</f>
        <v>152</v>
      </c>
      <c r="E1354" s="7">
        <f t="array" ref="E1354">IFERROR(XLOOKUP($C1354,'Product Families'!$A:$A,'Product Families'!$E:$E),"")</f>
        <v>156</v>
      </c>
      <c r="F1354" s="7">
        <f t="array" ref="F1354">IFERROR(XLOOKUP($C1354,'Product Families'!$A:$A,'Product Families'!$F:$F),"")</f>
        <v>168</v>
      </c>
      <c r="G1354" s="7">
        <f t="array" ref="G1354">IFERROR(XLOOKUP($C1354,'Product Families'!$A:$A,'Product Families'!$G:$G),"")</f>
        <v>180</v>
      </c>
      <c r="J1354" s="7" t="str">
        <f>IFERROR(ROUND(AVERAGEIF('Week 1 - Making'!$B:$B,'Product List'!$A1354,'Week 1 - Making'!$P:$P),0),"")</f>
        <v/>
      </c>
      <c r="K1354" s="7" t="str">
        <f>IFERROR(ROUND(AVERAGEIF('Week 2 - Making'!$B:$B,'Product List'!$A1354,'Week 2 - Making'!$P:$P),0),"")</f>
        <v/>
      </c>
      <c r="L1354" s="263" t="str">
        <f>IFERROR(ROUND(AVERAGEIF('Week 3 - Making'!$B:$B,'Product List'!$A1354,'Week 3 - Making'!$P:$P),0),"")</f>
        <v/>
      </c>
      <c r="M1354" s="7" t="str">
        <f>IFERROR(ROUND(AVERAGEIF('Week 4 - Making'!$B:$B,'Product List'!$A1354,'Week 4 - Making'!$P:$P),0),"")</f>
        <v/>
      </c>
      <c r="N1354" s="7" t="str">
        <f>IFERROR(ROUND(AVERAGEIF('Week 5 - Making'!$B:$B,'Product List'!$A1354,'Week 5 - Making'!$P:$P),0),"")</f>
        <v/>
      </c>
      <c r="O1354" s="7"/>
      <c r="P1354" s="7">
        <f t="array" ref="P1354">iferror(xlookup(C1354,'Product Families'!A:A,'Product Families'!S:S),"")</f>
        <v>0</v>
      </c>
    </row>
    <row r="1355" ht="14.25" customHeight="1">
      <c r="A1355" s="122" t="s">
        <v>3331</v>
      </c>
      <c r="B1355" s="270" t="s">
        <v>3332</v>
      </c>
      <c r="C1355" s="122" t="s">
        <v>540</v>
      </c>
      <c r="D1355" s="7">
        <f t="array" ref="D1355">IFERROR(XLOOKUP($C1355,'Product Families'!$A:$A,'Product Families'!$D:$D),"")</f>
        <v>152</v>
      </c>
      <c r="E1355" s="7">
        <f t="array" ref="E1355">IFERROR(XLOOKUP($C1355,'Product Families'!$A:$A,'Product Families'!$E:$E),"")</f>
        <v>156</v>
      </c>
      <c r="F1355" s="7">
        <f t="array" ref="F1355">IFERROR(XLOOKUP($C1355,'Product Families'!$A:$A,'Product Families'!$F:$F),"")</f>
        <v>168</v>
      </c>
      <c r="G1355" s="7">
        <f t="array" ref="G1355">IFERROR(XLOOKUP($C1355,'Product Families'!$A:$A,'Product Families'!$G:$G),"")</f>
        <v>180</v>
      </c>
      <c r="J1355" s="7" t="str">
        <f>IFERROR(ROUND(AVERAGEIF('Week 1 - Making'!$B:$B,'Product List'!$A1355,'Week 1 - Making'!$P:$P),0),"")</f>
        <v/>
      </c>
      <c r="K1355" s="7" t="str">
        <f>IFERROR(ROUND(AVERAGEIF('Week 2 - Making'!$B:$B,'Product List'!$A1355,'Week 2 - Making'!$P:$P),0),"")</f>
        <v/>
      </c>
      <c r="L1355" s="263" t="str">
        <f>IFERROR(ROUND(AVERAGEIF('Week 3 - Making'!$B:$B,'Product List'!$A1355,'Week 3 - Making'!$P:$P),0),"")</f>
        <v/>
      </c>
      <c r="M1355" s="7" t="str">
        <f>IFERROR(ROUND(AVERAGEIF('Week 4 - Making'!$B:$B,'Product List'!$A1355,'Week 4 - Making'!$P:$P),0),"")</f>
        <v/>
      </c>
      <c r="N1355" s="7" t="str">
        <f>IFERROR(ROUND(AVERAGEIF('Week 5 - Making'!$B:$B,'Product List'!$A1355,'Week 5 - Making'!$P:$P),0),"")</f>
        <v/>
      </c>
      <c r="O1355" s="7"/>
      <c r="P1355" s="7">
        <f t="array" ref="P1355">iferror(xlookup(C1355,'Product Families'!A:A,'Product Families'!S:S),"")</f>
        <v>0</v>
      </c>
    </row>
    <row r="1356" ht="14.25" customHeight="1">
      <c r="A1356" s="122" t="s">
        <v>3333</v>
      </c>
      <c r="B1356" s="270" t="s">
        <v>3334</v>
      </c>
      <c r="C1356" s="122" t="s">
        <v>540</v>
      </c>
      <c r="D1356" s="7">
        <f t="array" ref="D1356">IFERROR(XLOOKUP($C1356,'Product Families'!$A:$A,'Product Families'!$D:$D),"")</f>
        <v>152</v>
      </c>
      <c r="E1356" s="7">
        <f t="array" ref="E1356">IFERROR(XLOOKUP($C1356,'Product Families'!$A:$A,'Product Families'!$E:$E),"")</f>
        <v>156</v>
      </c>
      <c r="F1356" s="7">
        <f t="array" ref="F1356">IFERROR(XLOOKUP($C1356,'Product Families'!$A:$A,'Product Families'!$F:$F),"")</f>
        <v>168</v>
      </c>
      <c r="G1356" s="7">
        <f t="array" ref="G1356">IFERROR(XLOOKUP($C1356,'Product Families'!$A:$A,'Product Families'!$G:$G),"")</f>
        <v>180</v>
      </c>
      <c r="J1356" s="7" t="str">
        <f>IFERROR(ROUND(AVERAGEIF('Week 1 - Making'!$B:$B,'Product List'!$A1356,'Week 1 - Making'!$P:$P),0),"")</f>
        <v/>
      </c>
      <c r="K1356" s="7" t="str">
        <f>IFERROR(ROUND(AVERAGEIF('Week 2 - Making'!$B:$B,'Product List'!$A1356,'Week 2 - Making'!$P:$P),0),"")</f>
        <v/>
      </c>
      <c r="L1356" s="263" t="str">
        <f>IFERROR(ROUND(AVERAGEIF('Week 3 - Making'!$B:$B,'Product List'!$A1356,'Week 3 - Making'!$P:$P),0),"")</f>
        <v/>
      </c>
      <c r="M1356" s="7" t="str">
        <f>IFERROR(ROUND(AVERAGEIF('Week 4 - Making'!$B:$B,'Product List'!$A1356,'Week 4 - Making'!$P:$P),0),"")</f>
        <v/>
      </c>
      <c r="N1356" s="7" t="str">
        <f>IFERROR(ROUND(AVERAGEIF('Week 5 - Making'!$B:$B,'Product List'!$A1356,'Week 5 - Making'!$P:$P),0),"")</f>
        <v/>
      </c>
      <c r="O1356" s="7"/>
      <c r="P1356" s="7">
        <f t="array" ref="P1356">iferror(xlookup(C1356,'Product Families'!A:A,'Product Families'!S:S),"")</f>
        <v>0</v>
      </c>
    </row>
    <row r="1357" ht="14.25" customHeight="1">
      <c r="A1357" s="122" t="s">
        <v>3335</v>
      </c>
      <c r="B1357" s="270" t="s">
        <v>3336</v>
      </c>
      <c r="C1357" s="122" t="s">
        <v>540</v>
      </c>
      <c r="D1357" s="7">
        <f t="array" ref="D1357">IFERROR(XLOOKUP($C1357,'Product Families'!$A:$A,'Product Families'!$D:$D),"")</f>
        <v>152</v>
      </c>
      <c r="E1357" s="7">
        <f t="array" ref="E1357">IFERROR(XLOOKUP($C1357,'Product Families'!$A:$A,'Product Families'!$E:$E),"")</f>
        <v>156</v>
      </c>
      <c r="F1357" s="7">
        <f t="array" ref="F1357">IFERROR(XLOOKUP($C1357,'Product Families'!$A:$A,'Product Families'!$F:$F),"")</f>
        <v>168</v>
      </c>
      <c r="G1357" s="7">
        <f t="array" ref="G1357">IFERROR(XLOOKUP($C1357,'Product Families'!$A:$A,'Product Families'!$G:$G),"")</f>
        <v>180</v>
      </c>
      <c r="J1357" s="7" t="str">
        <f>IFERROR(ROUND(AVERAGEIF('Week 1 - Making'!$B:$B,'Product List'!$A1357,'Week 1 - Making'!$P:$P),0),"")</f>
        <v/>
      </c>
      <c r="K1357" s="7" t="str">
        <f>IFERROR(ROUND(AVERAGEIF('Week 2 - Making'!$B:$B,'Product List'!$A1357,'Week 2 - Making'!$P:$P),0),"")</f>
        <v/>
      </c>
      <c r="L1357" s="263" t="str">
        <f>IFERROR(ROUND(AVERAGEIF('Week 3 - Making'!$B:$B,'Product List'!$A1357,'Week 3 - Making'!$P:$P),0),"")</f>
        <v/>
      </c>
      <c r="M1357" s="7" t="str">
        <f>IFERROR(ROUND(AVERAGEIF('Week 4 - Making'!$B:$B,'Product List'!$A1357,'Week 4 - Making'!$P:$P),0),"")</f>
        <v/>
      </c>
      <c r="N1357" s="7" t="str">
        <f>IFERROR(ROUND(AVERAGEIF('Week 5 - Making'!$B:$B,'Product List'!$A1357,'Week 5 - Making'!$P:$P),0),"")</f>
        <v/>
      </c>
      <c r="O1357" s="7"/>
      <c r="P1357" s="7">
        <f t="array" ref="P1357">iferror(xlookup(C1357,'Product Families'!A:A,'Product Families'!S:S),"")</f>
        <v>0</v>
      </c>
    </row>
    <row r="1358" ht="14.25" customHeight="1">
      <c r="A1358" s="122" t="s">
        <v>3337</v>
      </c>
      <c r="B1358" s="270" t="s">
        <v>3338</v>
      </c>
      <c r="C1358" s="122" t="s">
        <v>540</v>
      </c>
      <c r="D1358" s="7">
        <f t="array" ref="D1358">IFERROR(XLOOKUP($C1358,'Product Families'!$A:$A,'Product Families'!$D:$D),"")</f>
        <v>152</v>
      </c>
      <c r="E1358" s="7">
        <f t="array" ref="E1358">IFERROR(XLOOKUP($C1358,'Product Families'!$A:$A,'Product Families'!$E:$E),"")</f>
        <v>156</v>
      </c>
      <c r="F1358" s="7">
        <f t="array" ref="F1358">IFERROR(XLOOKUP($C1358,'Product Families'!$A:$A,'Product Families'!$F:$F),"")</f>
        <v>168</v>
      </c>
      <c r="G1358" s="7">
        <f t="array" ref="G1358">IFERROR(XLOOKUP($C1358,'Product Families'!$A:$A,'Product Families'!$G:$G),"")</f>
        <v>180</v>
      </c>
      <c r="J1358" s="7" t="str">
        <f>IFERROR(ROUND(AVERAGEIF('Week 1 - Making'!$B:$B,'Product List'!$A1358,'Week 1 - Making'!$P:$P),0),"")</f>
        <v/>
      </c>
      <c r="K1358" s="7" t="str">
        <f>IFERROR(ROUND(AVERAGEIF('Week 2 - Making'!$B:$B,'Product List'!$A1358,'Week 2 - Making'!$P:$P),0),"")</f>
        <v/>
      </c>
      <c r="L1358" s="263" t="str">
        <f>IFERROR(ROUND(AVERAGEIF('Week 3 - Making'!$B:$B,'Product List'!$A1358,'Week 3 - Making'!$P:$P),0),"")</f>
        <v/>
      </c>
      <c r="M1358" s="7" t="str">
        <f>IFERROR(ROUND(AVERAGEIF('Week 4 - Making'!$B:$B,'Product List'!$A1358,'Week 4 - Making'!$P:$P),0),"")</f>
        <v/>
      </c>
      <c r="N1358" s="7" t="str">
        <f>IFERROR(ROUND(AVERAGEIF('Week 5 - Making'!$B:$B,'Product List'!$A1358,'Week 5 - Making'!$P:$P),0),"")</f>
        <v/>
      </c>
      <c r="O1358" s="7"/>
      <c r="P1358" s="7">
        <f t="array" ref="P1358">iferror(xlookup(C1358,'Product Families'!A:A,'Product Families'!S:S),"")</f>
        <v>0</v>
      </c>
    </row>
    <row r="1359" ht="14.25" customHeight="1">
      <c r="A1359" s="122" t="s">
        <v>3339</v>
      </c>
      <c r="B1359" s="270" t="s">
        <v>3340</v>
      </c>
      <c r="C1359" s="122" t="s">
        <v>540</v>
      </c>
      <c r="D1359" s="7">
        <f t="array" ref="D1359">IFERROR(XLOOKUP($C1359,'Product Families'!$A:$A,'Product Families'!$D:$D),"")</f>
        <v>152</v>
      </c>
      <c r="E1359" s="7">
        <f t="array" ref="E1359">IFERROR(XLOOKUP($C1359,'Product Families'!$A:$A,'Product Families'!$E:$E),"")</f>
        <v>156</v>
      </c>
      <c r="F1359" s="7">
        <f t="array" ref="F1359">IFERROR(XLOOKUP($C1359,'Product Families'!$A:$A,'Product Families'!$F:$F),"")</f>
        <v>168</v>
      </c>
      <c r="G1359" s="7">
        <f t="array" ref="G1359">IFERROR(XLOOKUP($C1359,'Product Families'!$A:$A,'Product Families'!$G:$G),"")</f>
        <v>180</v>
      </c>
      <c r="J1359" s="7" t="str">
        <f>IFERROR(ROUND(AVERAGEIF('Week 1 - Making'!$B:$B,'Product List'!$A1359,'Week 1 - Making'!$P:$P),0),"")</f>
        <v/>
      </c>
      <c r="K1359" s="7" t="str">
        <f>IFERROR(ROUND(AVERAGEIF('Week 2 - Making'!$B:$B,'Product List'!$A1359,'Week 2 - Making'!$P:$P),0),"")</f>
        <v/>
      </c>
      <c r="L1359" s="263" t="str">
        <f>IFERROR(ROUND(AVERAGEIF('Week 3 - Making'!$B:$B,'Product List'!$A1359,'Week 3 - Making'!$P:$P),0),"")</f>
        <v/>
      </c>
      <c r="M1359" s="7" t="str">
        <f>IFERROR(ROUND(AVERAGEIF('Week 4 - Making'!$B:$B,'Product List'!$A1359,'Week 4 - Making'!$P:$P),0),"")</f>
        <v/>
      </c>
      <c r="N1359" s="7" t="str">
        <f>IFERROR(ROUND(AVERAGEIF('Week 5 - Making'!$B:$B,'Product List'!$A1359,'Week 5 - Making'!$P:$P),0),"")</f>
        <v/>
      </c>
      <c r="O1359" s="7"/>
      <c r="P1359" s="7">
        <f t="array" ref="P1359">iferror(xlookup(C1359,'Product Families'!A:A,'Product Families'!S:S),"")</f>
        <v>0</v>
      </c>
    </row>
    <row r="1360" ht="14.25" customHeight="1">
      <c r="A1360" s="122" t="s">
        <v>3341</v>
      </c>
      <c r="B1360" s="270" t="s">
        <v>3342</v>
      </c>
      <c r="C1360" s="122" t="s">
        <v>520</v>
      </c>
      <c r="D1360" s="7">
        <f t="array" ref="D1360">IFERROR(XLOOKUP($C1360,'Product Families'!$A:$A,'Product Families'!$D:$D),"")</f>
        <v>59</v>
      </c>
      <c r="E1360" s="7">
        <f t="array" ref="E1360">IFERROR(XLOOKUP($C1360,'Product Families'!$A:$A,'Product Families'!$E:$E),"")</f>
        <v>61</v>
      </c>
      <c r="F1360" s="7">
        <f t="array" ref="F1360">IFERROR(XLOOKUP($C1360,'Product Families'!$A:$A,'Product Families'!$F:$F),"")</f>
        <v>65</v>
      </c>
      <c r="G1360" s="7">
        <f t="array" ref="G1360">IFERROR(XLOOKUP($C1360,'Product Families'!$A:$A,'Product Families'!$G:$G),"")</f>
        <v>70</v>
      </c>
      <c r="J1360" s="7" t="str">
        <f>IFERROR(ROUND(AVERAGEIF('Week 1 - Making'!$B:$B,'Product List'!$A1360,'Week 1 - Making'!$P:$P),0),"")</f>
        <v/>
      </c>
      <c r="K1360" s="7" t="str">
        <f>IFERROR(ROUND(AVERAGEIF('Week 2 - Making'!$B:$B,'Product List'!$A1360,'Week 2 - Making'!$P:$P),0),"")</f>
        <v/>
      </c>
      <c r="L1360" s="263" t="str">
        <f>IFERROR(ROUND(AVERAGEIF('Week 3 - Making'!$B:$B,'Product List'!$A1360,'Week 3 - Making'!$P:$P),0),"")</f>
        <v/>
      </c>
      <c r="M1360" s="7" t="str">
        <f>IFERROR(ROUND(AVERAGEIF('Week 4 - Making'!$B:$B,'Product List'!$A1360,'Week 4 - Making'!$P:$P),0),"")</f>
        <v/>
      </c>
      <c r="N1360" s="7" t="str">
        <f>IFERROR(ROUND(AVERAGEIF('Week 5 - Making'!$B:$B,'Product List'!$A1360,'Week 5 - Making'!$P:$P),0),"")</f>
        <v/>
      </c>
      <c r="O1360" s="7"/>
      <c r="P1360" s="7">
        <f t="array" ref="P1360">iferror(xlookup(C1360,'Product Families'!A:A,'Product Families'!S:S),"")</f>
        <v>0</v>
      </c>
    </row>
    <row r="1361" ht="14.25" customHeight="1">
      <c r="A1361" s="122" t="s">
        <v>3343</v>
      </c>
      <c r="B1361" s="270" t="s">
        <v>3344</v>
      </c>
      <c r="C1361" s="122" t="s">
        <v>520</v>
      </c>
      <c r="D1361" s="7">
        <f t="array" ref="D1361">IFERROR(XLOOKUP($C1361,'Product Families'!$A:$A,'Product Families'!$D:$D),"")</f>
        <v>59</v>
      </c>
      <c r="E1361" s="7">
        <f t="array" ref="E1361">IFERROR(XLOOKUP($C1361,'Product Families'!$A:$A,'Product Families'!$E:$E),"")</f>
        <v>61</v>
      </c>
      <c r="F1361" s="7">
        <f t="array" ref="F1361">IFERROR(XLOOKUP($C1361,'Product Families'!$A:$A,'Product Families'!$F:$F),"")</f>
        <v>65</v>
      </c>
      <c r="G1361" s="7">
        <f t="array" ref="G1361">IFERROR(XLOOKUP($C1361,'Product Families'!$A:$A,'Product Families'!$G:$G),"")</f>
        <v>70</v>
      </c>
      <c r="J1361" s="7" t="str">
        <f>IFERROR(ROUND(AVERAGEIF('Week 1 - Making'!$B:$B,'Product List'!$A1361,'Week 1 - Making'!$P:$P),0),"")</f>
        <v/>
      </c>
      <c r="K1361" s="7" t="str">
        <f>IFERROR(ROUND(AVERAGEIF('Week 2 - Making'!$B:$B,'Product List'!$A1361,'Week 2 - Making'!$P:$P),0),"")</f>
        <v/>
      </c>
      <c r="L1361" s="263" t="str">
        <f>IFERROR(ROUND(AVERAGEIF('Week 3 - Making'!$B:$B,'Product List'!$A1361,'Week 3 - Making'!$P:$P),0),"")</f>
        <v/>
      </c>
      <c r="M1361" s="7" t="str">
        <f>IFERROR(ROUND(AVERAGEIF('Week 4 - Making'!$B:$B,'Product List'!$A1361,'Week 4 - Making'!$P:$P),0),"")</f>
        <v/>
      </c>
      <c r="N1361" s="7" t="str">
        <f>IFERROR(ROUND(AVERAGEIF('Week 5 - Making'!$B:$B,'Product List'!$A1361,'Week 5 - Making'!$P:$P),0),"")</f>
        <v/>
      </c>
      <c r="O1361" s="7"/>
      <c r="P1361" s="7">
        <f t="array" ref="P1361">iferror(xlookup(C1361,'Product Families'!A:A,'Product Families'!S:S),"")</f>
        <v>0</v>
      </c>
    </row>
    <row r="1362" ht="14.25" customHeight="1">
      <c r="A1362" s="122" t="s">
        <v>3345</v>
      </c>
      <c r="B1362" s="270" t="s">
        <v>3346</v>
      </c>
      <c r="C1362" s="122" t="s">
        <v>520</v>
      </c>
      <c r="D1362" s="7">
        <f t="array" ref="D1362">IFERROR(XLOOKUP($C1362,'Product Families'!$A:$A,'Product Families'!$D:$D),"")</f>
        <v>59</v>
      </c>
      <c r="E1362" s="7">
        <f t="array" ref="E1362">IFERROR(XLOOKUP($C1362,'Product Families'!$A:$A,'Product Families'!$E:$E),"")</f>
        <v>61</v>
      </c>
      <c r="F1362" s="7">
        <f t="array" ref="F1362">IFERROR(XLOOKUP($C1362,'Product Families'!$A:$A,'Product Families'!$F:$F),"")</f>
        <v>65</v>
      </c>
      <c r="G1362" s="7">
        <f t="array" ref="G1362">IFERROR(XLOOKUP($C1362,'Product Families'!$A:$A,'Product Families'!$G:$G),"")</f>
        <v>70</v>
      </c>
      <c r="J1362" s="7" t="str">
        <f>IFERROR(ROUND(AVERAGEIF('Week 1 - Making'!$B:$B,'Product List'!$A1362,'Week 1 - Making'!$P:$P),0),"")</f>
        <v/>
      </c>
      <c r="K1362" s="7" t="str">
        <f>IFERROR(ROUND(AVERAGEIF('Week 2 - Making'!$B:$B,'Product List'!$A1362,'Week 2 - Making'!$P:$P),0),"")</f>
        <v/>
      </c>
      <c r="L1362" s="263" t="str">
        <f>IFERROR(ROUND(AVERAGEIF('Week 3 - Making'!$B:$B,'Product List'!$A1362,'Week 3 - Making'!$P:$P),0),"")</f>
        <v/>
      </c>
      <c r="M1362" s="7" t="str">
        <f>IFERROR(ROUND(AVERAGEIF('Week 4 - Making'!$B:$B,'Product List'!$A1362,'Week 4 - Making'!$P:$P),0),"")</f>
        <v/>
      </c>
      <c r="N1362" s="7" t="str">
        <f>IFERROR(ROUND(AVERAGEIF('Week 5 - Making'!$B:$B,'Product List'!$A1362,'Week 5 - Making'!$P:$P),0),"")</f>
        <v/>
      </c>
      <c r="O1362" s="7"/>
      <c r="P1362" s="7">
        <f t="array" ref="P1362">iferror(xlookup(C1362,'Product Families'!A:A,'Product Families'!S:S),"")</f>
        <v>0</v>
      </c>
    </row>
    <row r="1363" ht="14.25" customHeight="1">
      <c r="A1363" s="122" t="s">
        <v>3347</v>
      </c>
      <c r="B1363" s="270" t="s">
        <v>3348</v>
      </c>
      <c r="C1363" s="122" t="s">
        <v>520</v>
      </c>
      <c r="D1363" s="7">
        <f t="array" ref="D1363">IFERROR(XLOOKUP($C1363,'Product Families'!$A:$A,'Product Families'!$D:$D),"")</f>
        <v>59</v>
      </c>
      <c r="E1363" s="7">
        <f t="array" ref="E1363">IFERROR(XLOOKUP($C1363,'Product Families'!$A:$A,'Product Families'!$E:$E),"")</f>
        <v>61</v>
      </c>
      <c r="F1363" s="7">
        <f t="array" ref="F1363">IFERROR(XLOOKUP($C1363,'Product Families'!$A:$A,'Product Families'!$F:$F),"")</f>
        <v>65</v>
      </c>
      <c r="G1363" s="7">
        <f t="array" ref="G1363">IFERROR(XLOOKUP($C1363,'Product Families'!$A:$A,'Product Families'!$G:$G),"")</f>
        <v>70</v>
      </c>
      <c r="J1363" s="7" t="str">
        <f>IFERROR(ROUND(AVERAGEIF('Week 1 - Making'!$B:$B,'Product List'!$A1363,'Week 1 - Making'!$P:$P),0),"")</f>
        <v/>
      </c>
      <c r="K1363" s="7" t="str">
        <f>IFERROR(ROUND(AVERAGEIF('Week 2 - Making'!$B:$B,'Product List'!$A1363,'Week 2 - Making'!$P:$P),0),"")</f>
        <v/>
      </c>
      <c r="L1363" s="263" t="str">
        <f>IFERROR(ROUND(AVERAGEIF('Week 3 - Making'!$B:$B,'Product List'!$A1363,'Week 3 - Making'!$P:$P),0),"")</f>
        <v/>
      </c>
      <c r="M1363" s="7" t="str">
        <f>IFERROR(ROUND(AVERAGEIF('Week 4 - Making'!$B:$B,'Product List'!$A1363,'Week 4 - Making'!$P:$P),0),"")</f>
        <v/>
      </c>
      <c r="N1363" s="7" t="str">
        <f>IFERROR(ROUND(AVERAGEIF('Week 5 - Making'!$B:$B,'Product List'!$A1363,'Week 5 - Making'!$P:$P),0),"")</f>
        <v/>
      </c>
      <c r="O1363" s="7"/>
      <c r="P1363" s="7">
        <f t="array" ref="P1363">iferror(xlookup(C1363,'Product Families'!A:A,'Product Families'!S:S),"")</f>
        <v>0</v>
      </c>
    </row>
    <row r="1364" ht="14.25" customHeight="1">
      <c r="A1364" s="122" t="s">
        <v>3349</v>
      </c>
      <c r="B1364" s="270" t="s">
        <v>3350</v>
      </c>
      <c r="C1364" s="122" t="s">
        <v>520</v>
      </c>
      <c r="D1364" s="7">
        <f t="array" ref="D1364">IFERROR(XLOOKUP($C1364,'Product Families'!$A:$A,'Product Families'!$D:$D),"")</f>
        <v>59</v>
      </c>
      <c r="E1364" s="7">
        <f t="array" ref="E1364">IFERROR(XLOOKUP($C1364,'Product Families'!$A:$A,'Product Families'!$E:$E),"")</f>
        <v>61</v>
      </c>
      <c r="F1364" s="7">
        <f t="array" ref="F1364">IFERROR(XLOOKUP($C1364,'Product Families'!$A:$A,'Product Families'!$F:$F),"")</f>
        <v>65</v>
      </c>
      <c r="G1364" s="7">
        <f t="array" ref="G1364">IFERROR(XLOOKUP($C1364,'Product Families'!$A:$A,'Product Families'!$G:$G),"")</f>
        <v>70</v>
      </c>
      <c r="J1364" s="7" t="str">
        <f>IFERROR(ROUND(AVERAGEIF('Week 1 - Making'!$B:$B,'Product List'!$A1364,'Week 1 - Making'!$P:$P),0),"")</f>
        <v/>
      </c>
      <c r="K1364" s="7" t="str">
        <f>IFERROR(ROUND(AVERAGEIF('Week 2 - Making'!$B:$B,'Product List'!$A1364,'Week 2 - Making'!$P:$P),0),"")</f>
        <v/>
      </c>
      <c r="L1364" s="263" t="str">
        <f>IFERROR(ROUND(AVERAGEIF('Week 3 - Making'!$B:$B,'Product List'!$A1364,'Week 3 - Making'!$P:$P),0),"")</f>
        <v/>
      </c>
      <c r="M1364" s="7" t="str">
        <f>IFERROR(ROUND(AVERAGEIF('Week 4 - Making'!$B:$B,'Product List'!$A1364,'Week 4 - Making'!$P:$P),0),"")</f>
        <v/>
      </c>
      <c r="N1364" s="7" t="str">
        <f>IFERROR(ROUND(AVERAGEIF('Week 5 - Making'!$B:$B,'Product List'!$A1364,'Week 5 - Making'!$P:$P),0),"")</f>
        <v/>
      </c>
      <c r="O1364" s="7"/>
      <c r="P1364" s="7">
        <f t="array" ref="P1364">iferror(xlookup(C1364,'Product Families'!A:A,'Product Families'!S:S),"")</f>
        <v>0</v>
      </c>
    </row>
    <row r="1365" ht="14.25" customHeight="1">
      <c r="A1365" s="122" t="s">
        <v>3351</v>
      </c>
      <c r="B1365" s="270" t="s">
        <v>3352</v>
      </c>
      <c r="C1365" s="122" t="s">
        <v>520</v>
      </c>
      <c r="D1365" s="7">
        <f t="array" ref="D1365">IFERROR(XLOOKUP($C1365,'Product Families'!$A:$A,'Product Families'!$D:$D),"")</f>
        <v>59</v>
      </c>
      <c r="E1365" s="7">
        <f t="array" ref="E1365">IFERROR(XLOOKUP($C1365,'Product Families'!$A:$A,'Product Families'!$E:$E),"")</f>
        <v>61</v>
      </c>
      <c r="F1365" s="7">
        <f t="array" ref="F1365">IFERROR(XLOOKUP($C1365,'Product Families'!$A:$A,'Product Families'!$F:$F),"")</f>
        <v>65</v>
      </c>
      <c r="G1365" s="7">
        <f t="array" ref="G1365">IFERROR(XLOOKUP($C1365,'Product Families'!$A:$A,'Product Families'!$G:$G),"")</f>
        <v>70</v>
      </c>
      <c r="J1365" s="7" t="str">
        <f>IFERROR(ROUND(AVERAGEIF('Week 1 - Making'!$B:$B,'Product List'!$A1365,'Week 1 - Making'!$P:$P),0),"")</f>
        <v/>
      </c>
      <c r="K1365" s="7" t="str">
        <f>IFERROR(ROUND(AVERAGEIF('Week 2 - Making'!$B:$B,'Product List'!$A1365,'Week 2 - Making'!$P:$P),0),"")</f>
        <v/>
      </c>
      <c r="L1365" s="263" t="str">
        <f>IFERROR(ROUND(AVERAGEIF('Week 3 - Making'!$B:$B,'Product List'!$A1365,'Week 3 - Making'!$P:$P),0),"")</f>
        <v/>
      </c>
      <c r="M1365" s="7" t="str">
        <f>IFERROR(ROUND(AVERAGEIF('Week 4 - Making'!$B:$B,'Product List'!$A1365,'Week 4 - Making'!$P:$P),0),"")</f>
        <v/>
      </c>
      <c r="N1365" s="7" t="str">
        <f>IFERROR(ROUND(AVERAGEIF('Week 5 - Making'!$B:$B,'Product List'!$A1365,'Week 5 - Making'!$P:$P),0),"")</f>
        <v/>
      </c>
      <c r="O1365" s="7"/>
      <c r="P1365" s="7">
        <f t="array" ref="P1365">iferror(xlookup(C1365,'Product Families'!A:A,'Product Families'!S:S),"")</f>
        <v>0</v>
      </c>
    </row>
    <row r="1366" ht="14.25" customHeight="1">
      <c r="A1366" s="122" t="s">
        <v>3353</v>
      </c>
      <c r="B1366" s="270" t="s">
        <v>3354</v>
      </c>
      <c r="C1366" s="122" t="s">
        <v>520</v>
      </c>
      <c r="D1366" s="7">
        <f t="array" ref="D1366">IFERROR(XLOOKUP($C1366,'Product Families'!$A:$A,'Product Families'!$D:$D),"")</f>
        <v>59</v>
      </c>
      <c r="E1366" s="7">
        <f t="array" ref="E1366">IFERROR(XLOOKUP($C1366,'Product Families'!$A:$A,'Product Families'!$E:$E),"")</f>
        <v>61</v>
      </c>
      <c r="F1366" s="7">
        <f t="array" ref="F1366">IFERROR(XLOOKUP($C1366,'Product Families'!$A:$A,'Product Families'!$F:$F),"")</f>
        <v>65</v>
      </c>
      <c r="G1366" s="7">
        <f t="array" ref="G1366">IFERROR(XLOOKUP($C1366,'Product Families'!$A:$A,'Product Families'!$G:$G),"")</f>
        <v>70</v>
      </c>
      <c r="J1366" s="7" t="str">
        <f>IFERROR(ROUND(AVERAGEIF('Week 1 - Making'!$B:$B,'Product List'!$A1366,'Week 1 - Making'!$P:$P),0),"")</f>
        <v/>
      </c>
      <c r="K1366" s="7" t="str">
        <f>IFERROR(ROUND(AVERAGEIF('Week 2 - Making'!$B:$B,'Product List'!$A1366,'Week 2 - Making'!$P:$P),0),"")</f>
        <v/>
      </c>
      <c r="L1366" s="263" t="str">
        <f>IFERROR(ROUND(AVERAGEIF('Week 3 - Making'!$B:$B,'Product List'!$A1366,'Week 3 - Making'!$P:$P),0),"")</f>
        <v/>
      </c>
      <c r="M1366" s="7" t="str">
        <f>IFERROR(ROUND(AVERAGEIF('Week 4 - Making'!$B:$B,'Product List'!$A1366,'Week 4 - Making'!$P:$P),0),"")</f>
        <v/>
      </c>
      <c r="N1366" s="7" t="str">
        <f>IFERROR(ROUND(AVERAGEIF('Week 5 - Making'!$B:$B,'Product List'!$A1366,'Week 5 - Making'!$P:$P),0),"")</f>
        <v/>
      </c>
      <c r="O1366" s="7"/>
      <c r="P1366" s="7">
        <f t="array" ref="P1366">iferror(xlookup(C1366,'Product Families'!A:A,'Product Families'!S:S),"")</f>
        <v>0</v>
      </c>
    </row>
    <row r="1367" ht="14.25" customHeight="1">
      <c r="A1367" s="122" t="s">
        <v>3355</v>
      </c>
      <c r="B1367" s="270" t="s">
        <v>3356</v>
      </c>
      <c r="C1367" s="122" t="s">
        <v>520</v>
      </c>
      <c r="D1367" s="7">
        <f t="array" ref="D1367">IFERROR(XLOOKUP($C1367,'Product Families'!$A:$A,'Product Families'!$D:$D),"")</f>
        <v>59</v>
      </c>
      <c r="E1367" s="7">
        <f t="array" ref="E1367">IFERROR(XLOOKUP($C1367,'Product Families'!$A:$A,'Product Families'!$E:$E),"")</f>
        <v>61</v>
      </c>
      <c r="F1367" s="7">
        <f t="array" ref="F1367">IFERROR(XLOOKUP($C1367,'Product Families'!$A:$A,'Product Families'!$F:$F),"")</f>
        <v>65</v>
      </c>
      <c r="G1367" s="7">
        <f t="array" ref="G1367">IFERROR(XLOOKUP($C1367,'Product Families'!$A:$A,'Product Families'!$G:$G),"")</f>
        <v>70</v>
      </c>
      <c r="J1367" s="7" t="str">
        <f>IFERROR(ROUND(AVERAGEIF('Week 1 - Making'!$B:$B,'Product List'!$A1367,'Week 1 - Making'!$P:$P),0),"")</f>
        <v/>
      </c>
      <c r="K1367" s="7" t="str">
        <f>IFERROR(ROUND(AVERAGEIF('Week 2 - Making'!$B:$B,'Product List'!$A1367,'Week 2 - Making'!$P:$P),0),"")</f>
        <v/>
      </c>
      <c r="L1367" s="263" t="str">
        <f>IFERROR(ROUND(AVERAGEIF('Week 3 - Making'!$B:$B,'Product List'!$A1367,'Week 3 - Making'!$P:$P),0),"")</f>
        <v/>
      </c>
      <c r="M1367" s="7" t="str">
        <f>IFERROR(ROUND(AVERAGEIF('Week 4 - Making'!$B:$B,'Product List'!$A1367,'Week 4 - Making'!$P:$P),0),"")</f>
        <v/>
      </c>
      <c r="N1367" s="7" t="str">
        <f>IFERROR(ROUND(AVERAGEIF('Week 5 - Making'!$B:$B,'Product List'!$A1367,'Week 5 - Making'!$P:$P),0),"")</f>
        <v/>
      </c>
      <c r="O1367" s="7"/>
      <c r="P1367" s="7">
        <f t="array" ref="P1367">iferror(xlookup(C1367,'Product Families'!A:A,'Product Families'!S:S),"")</f>
        <v>0</v>
      </c>
    </row>
    <row r="1368" ht="14.25" customHeight="1">
      <c r="A1368" s="122" t="s">
        <v>3357</v>
      </c>
      <c r="B1368" s="270" t="s">
        <v>3358</v>
      </c>
      <c r="C1368" s="122" t="s">
        <v>520</v>
      </c>
      <c r="D1368" s="7">
        <f t="array" ref="D1368">IFERROR(XLOOKUP($C1368,'Product Families'!$A:$A,'Product Families'!$D:$D),"")</f>
        <v>59</v>
      </c>
      <c r="E1368" s="7">
        <f t="array" ref="E1368">IFERROR(XLOOKUP($C1368,'Product Families'!$A:$A,'Product Families'!$E:$E),"")</f>
        <v>61</v>
      </c>
      <c r="F1368" s="7">
        <f t="array" ref="F1368">IFERROR(XLOOKUP($C1368,'Product Families'!$A:$A,'Product Families'!$F:$F),"")</f>
        <v>65</v>
      </c>
      <c r="G1368" s="7">
        <f t="array" ref="G1368">IFERROR(XLOOKUP($C1368,'Product Families'!$A:$A,'Product Families'!$G:$G),"")</f>
        <v>70</v>
      </c>
      <c r="J1368" s="7" t="str">
        <f>IFERROR(ROUND(AVERAGEIF('Week 1 - Making'!$B:$B,'Product List'!$A1368,'Week 1 - Making'!$P:$P),0),"")</f>
        <v/>
      </c>
      <c r="K1368" s="7" t="str">
        <f>IFERROR(ROUND(AVERAGEIF('Week 2 - Making'!$B:$B,'Product List'!$A1368,'Week 2 - Making'!$P:$P),0),"")</f>
        <v/>
      </c>
      <c r="L1368" s="263" t="str">
        <f>IFERROR(ROUND(AVERAGEIF('Week 3 - Making'!$B:$B,'Product List'!$A1368,'Week 3 - Making'!$P:$P),0),"")</f>
        <v/>
      </c>
      <c r="M1368" s="7" t="str">
        <f>IFERROR(ROUND(AVERAGEIF('Week 4 - Making'!$B:$B,'Product List'!$A1368,'Week 4 - Making'!$P:$P),0),"")</f>
        <v/>
      </c>
      <c r="N1368" s="7" t="str">
        <f>IFERROR(ROUND(AVERAGEIF('Week 5 - Making'!$B:$B,'Product List'!$A1368,'Week 5 - Making'!$P:$P),0),"")</f>
        <v/>
      </c>
      <c r="O1368" s="7"/>
      <c r="P1368" s="7">
        <f t="array" ref="P1368">iferror(xlookup(C1368,'Product Families'!A:A,'Product Families'!S:S),"")</f>
        <v>0</v>
      </c>
    </row>
    <row r="1369" ht="14.25" customHeight="1">
      <c r="A1369" s="122" t="s">
        <v>3359</v>
      </c>
      <c r="B1369" s="270" t="s">
        <v>3360</v>
      </c>
      <c r="C1369" s="122" t="s">
        <v>520</v>
      </c>
      <c r="D1369" s="7">
        <f t="array" ref="D1369">IFERROR(XLOOKUP($C1369,'Product Families'!$A:$A,'Product Families'!$D:$D),"")</f>
        <v>59</v>
      </c>
      <c r="E1369" s="7">
        <f t="array" ref="E1369">IFERROR(XLOOKUP($C1369,'Product Families'!$A:$A,'Product Families'!$E:$E),"")</f>
        <v>61</v>
      </c>
      <c r="F1369" s="7">
        <f t="array" ref="F1369">IFERROR(XLOOKUP($C1369,'Product Families'!$A:$A,'Product Families'!$F:$F),"")</f>
        <v>65</v>
      </c>
      <c r="G1369" s="7">
        <f t="array" ref="G1369">IFERROR(XLOOKUP($C1369,'Product Families'!$A:$A,'Product Families'!$G:$G),"")</f>
        <v>70</v>
      </c>
      <c r="J1369" s="7" t="str">
        <f>IFERROR(ROUND(AVERAGEIF('Week 1 - Making'!$B:$B,'Product List'!$A1369,'Week 1 - Making'!$P:$P),0),"")</f>
        <v/>
      </c>
      <c r="K1369" s="7" t="str">
        <f>IFERROR(ROUND(AVERAGEIF('Week 2 - Making'!$B:$B,'Product List'!$A1369,'Week 2 - Making'!$P:$P),0),"")</f>
        <v/>
      </c>
      <c r="L1369" s="263" t="str">
        <f>IFERROR(ROUND(AVERAGEIF('Week 3 - Making'!$B:$B,'Product List'!$A1369,'Week 3 - Making'!$P:$P),0),"")</f>
        <v/>
      </c>
      <c r="M1369" s="7" t="str">
        <f>IFERROR(ROUND(AVERAGEIF('Week 4 - Making'!$B:$B,'Product List'!$A1369,'Week 4 - Making'!$P:$P),0),"")</f>
        <v/>
      </c>
      <c r="N1369" s="7" t="str">
        <f>IFERROR(ROUND(AVERAGEIF('Week 5 - Making'!$B:$B,'Product List'!$A1369,'Week 5 - Making'!$P:$P),0),"")</f>
        <v/>
      </c>
      <c r="O1369" s="7"/>
      <c r="P1369" s="7">
        <f t="array" ref="P1369">iferror(xlookup(C1369,'Product Families'!A:A,'Product Families'!S:S),"")</f>
        <v>0</v>
      </c>
    </row>
    <row r="1370" ht="14.25" customHeight="1">
      <c r="A1370" s="122" t="s">
        <v>3361</v>
      </c>
      <c r="B1370" s="270" t="s">
        <v>3362</v>
      </c>
      <c r="C1370" s="122" t="s">
        <v>520</v>
      </c>
      <c r="D1370" s="7">
        <f t="array" ref="D1370">IFERROR(XLOOKUP($C1370,'Product Families'!$A:$A,'Product Families'!$D:$D),"")</f>
        <v>59</v>
      </c>
      <c r="E1370" s="7">
        <f t="array" ref="E1370">IFERROR(XLOOKUP($C1370,'Product Families'!$A:$A,'Product Families'!$E:$E),"")</f>
        <v>61</v>
      </c>
      <c r="F1370" s="7">
        <f t="array" ref="F1370">IFERROR(XLOOKUP($C1370,'Product Families'!$A:$A,'Product Families'!$F:$F),"")</f>
        <v>65</v>
      </c>
      <c r="G1370" s="7">
        <f t="array" ref="G1370">IFERROR(XLOOKUP($C1370,'Product Families'!$A:$A,'Product Families'!$G:$G),"")</f>
        <v>70</v>
      </c>
      <c r="J1370" s="7" t="str">
        <f>IFERROR(ROUND(AVERAGEIF('Week 1 - Making'!$B:$B,'Product List'!$A1370,'Week 1 - Making'!$P:$P),0),"")</f>
        <v/>
      </c>
      <c r="K1370" s="7" t="str">
        <f>IFERROR(ROUND(AVERAGEIF('Week 2 - Making'!$B:$B,'Product List'!$A1370,'Week 2 - Making'!$P:$P),0),"")</f>
        <v/>
      </c>
      <c r="L1370" s="263" t="str">
        <f>IFERROR(ROUND(AVERAGEIF('Week 3 - Making'!$B:$B,'Product List'!$A1370,'Week 3 - Making'!$P:$P),0),"")</f>
        <v/>
      </c>
      <c r="M1370" s="7" t="str">
        <f>IFERROR(ROUND(AVERAGEIF('Week 4 - Making'!$B:$B,'Product List'!$A1370,'Week 4 - Making'!$P:$P),0),"")</f>
        <v/>
      </c>
      <c r="N1370" s="7" t="str">
        <f>IFERROR(ROUND(AVERAGEIF('Week 5 - Making'!$B:$B,'Product List'!$A1370,'Week 5 - Making'!$P:$P),0),"")</f>
        <v/>
      </c>
      <c r="O1370" s="7"/>
      <c r="P1370" s="7">
        <f t="array" ref="P1370">iferror(xlookup(C1370,'Product Families'!A:A,'Product Families'!S:S),"")</f>
        <v>0</v>
      </c>
    </row>
    <row r="1371" ht="14.25" customHeight="1">
      <c r="A1371" s="122" t="s">
        <v>3363</v>
      </c>
      <c r="B1371" s="270" t="s">
        <v>3364</v>
      </c>
      <c r="C1371" s="122" t="s">
        <v>520</v>
      </c>
      <c r="D1371" s="7">
        <f t="array" ref="D1371">IFERROR(XLOOKUP($C1371,'Product Families'!$A:$A,'Product Families'!$D:$D),"")</f>
        <v>59</v>
      </c>
      <c r="E1371" s="7">
        <f t="array" ref="E1371">IFERROR(XLOOKUP($C1371,'Product Families'!$A:$A,'Product Families'!$E:$E),"")</f>
        <v>61</v>
      </c>
      <c r="F1371" s="7">
        <f t="array" ref="F1371">IFERROR(XLOOKUP($C1371,'Product Families'!$A:$A,'Product Families'!$F:$F),"")</f>
        <v>65</v>
      </c>
      <c r="G1371" s="7">
        <f t="array" ref="G1371">IFERROR(XLOOKUP($C1371,'Product Families'!$A:$A,'Product Families'!$G:$G),"")</f>
        <v>70</v>
      </c>
      <c r="J1371" s="7" t="str">
        <f>IFERROR(ROUND(AVERAGEIF('Week 1 - Making'!$B:$B,'Product List'!$A1371,'Week 1 - Making'!$P:$P),0),"")</f>
        <v/>
      </c>
      <c r="K1371" s="7" t="str">
        <f>IFERROR(ROUND(AVERAGEIF('Week 2 - Making'!$B:$B,'Product List'!$A1371,'Week 2 - Making'!$P:$P),0),"")</f>
        <v/>
      </c>
      <c r="L1371" s="263" t="str">
        <f>IFERROR(ROUND(AVERAGEIF('Week 3 - Making'!$B:$B,'Product List'!$A1371,'Week 3 - Making'!$P:$P),0),"")</f>
        <v/>
      </c>
      <c r="M1371" s="7" t="str">
        <f>IFERROR(ROUND(AVERAGEIF('Week 4 - Making'!$B:$B,'Product List'!$A1371,'Week 4 - Making'!$P:$P),0),"")</f>
        <v/>
      </c>
      <c r="N1371" s="7" t="str">
        <f>IFERROR(ROUND(AVERAGEIF('Week 5 - Making'!$B:$B,'Product List'!$A1371,'Week 5 - Making'!$P:$P),0),"")</f>
        <v/>
      </c>
      <c r="O1371" s="7"/>
      <c r="P1371" s="7">
        <f t="array" ref="P1371">iferror(xlookup(C1371,'Product Families'!A:A,'Product Families'!S:S),"")</f>
        <v>0</v>
      </c>
    </row>
    <row r="1372" ht="14.25" customHeight="1">
      <c r="A1372" s="122" t="s">
        <v>3365</v>
      </c>
      <c r="B1372" s="270" t="s">
        <v>3366</v>
      </c>
      <c r="C1372" s="122" t="s">
        <v>520</v>
      </c>
      <c r="D1372" s="7">
        <f t="array" ref="D1372">IFERROR(XLOOKUP($C1372,'Product Families'!$A:$A,'Product Families'!$D:$D),"")</f>
        <v>59</v>
      </c>
      <c r="E1372" s="7">
        <f t="array" ref="E1372">IFERROR(XLOOKUP($C1372,'Product Families'!$A:$A,'Product Families'!$E:$E),"")</f>
        <v>61</v>
      </c>
      <c r="F1372" s="7">
        <f t="array" ref="F1372">IFERROR(XLOOKUP($C1372,'Product Families'!$A:$A,'Product Families'!$F:$F),"")</f>
        <v>65</v>
      </c>
      <c r="G1372" s="7">
        <f t="array" ref="G1372">IFERROR(XLOOKUP($C1372,'Product Families'!$A:$A,'Product Families'!$G:$G),"")</f>
        <v>70</v>
      </c>
      <c r="J1372" s="7" t="str">
        <f>IFERROR(ROUND(AVERAGEIF('Week 1 - Making'!$B:$B,'Product List'!$A1372,'Week 1 - Making'!$P:$P),0),"")</f>
        <v/>
      </c>
      <c r="K1372" s="7" t="str">
        <f>IFERROR(ROUND(AVERAGEIF('Week 2 - Making'!$B:$B,'Product List'!$A1372,'Week 2 - Making'!$P:$P),0),"")</f>
        <v/>
      </c>
      <c r="L1372" s="263" t="str">
        <f>IFERROR(ROUND(AVERAGEIF('Week 3 - Making'!$B:$B,'Product List'!$A1372,'Week 3 - Making'!$P:$P),0),"")</f>
        <v/>
      </c>
      <c r="M1372" s="7" t="str">
        <f>IFERROR(ROUND(AVERAGEIF('Week 4 - Making'!$B:$B,'Product List'!$A1372,'Week 4 - Making'!$P:$P),0),"")</f>
        <v/>
      </c>
      <c r="N1372" s="7" t="str">
        <f>IFERROR(ROUND(AVERAGEIF('Week 5 - Making'!$B:$B,'Product List'!$A1372,'Week 5 - Making'!$P:$P),0),"")</f>
        <v/>
      </c>
      <c r="O1372" s="7"/>
      <c r="P1372" s="7">
        <f t="array" ref="P1372">iferror(xlookup(C1372,'Product Families'!A:A,'Product Families'!S:S),"")</f>
        <v>0</v>
      </c>
    </row>
    <row r="1373" ht="14.25" customHeight="1">
      <c r="A1373" s="122" t="s">
        <v>3367</v>
      </c>
      <c r="B1373" s="270" t="s">
        <v>3368</v>
      </c>
      <c r="C1373" s="122" t="s">
        <v>520</v>
      </c>
      <c r="D1373" s="7">
        <f t="array" ref="D1373">IFERROR(XLOOKUP($C1373,'Product Families'!$A:$A,'Product Families'!$D:$D),"")</f>
        <v>59</v>
      </c>
      <c r="E1373" s="7">
        <f t="array" ref="E1373">IFERROR(XLOOKUP($C1373,'Product Families'!$A:$A,'Product Families'!$E:$E),"")</f>
        <v>61</v>
      </c>
      <c r="F1373" s="7">
        <f t="array" ref="F1373">IFERROR(XLOOKUP($C1373,'Product Families'!$A:$A,'Product Families'!$F:$F),"")</f>
        <v>65</v>
      </c>
      <c r="G1373" s="7">
        <f t="array" ref="G1373">IFERROR(XLOOKUP($C1373,'Product Families'!$A:$A,'Product Families'!$G:$G),"")</f>
        <v>70</v>
      </c>
      <c r="J1373" s="7" t="str">
        <f>IFERROR(ROUND(AVERAGEIF('Week 1 - Making'!$B:$B,'Product List'!$A1373,'Week 1 - Making'!$P:$P),0),"")</f>
        <v/>
      </c>
      <c r="K1373" s="7" t="str">
        <f>IFERROR(ROUND(AVERAGEIF('Week 2 - Making'!$B:$B,'Product List'!$A1373,'Week 2 - Making'!$P:$P),0),"")</f>
        <v/>
      </c>
      <c r="L1373" s="263" t="str">
        <f>IFERROR(ROUND(AVERAGEIF('Week 3 - Making'!$B:$B,'Product List'!$A1373,'Week 3 - Making'!$P:$P),0),"")</f>
        <v/>
      </c>
      <c r="M1373" s="7" t="str">
        <f>IFERROR(ROUND(AVERAGEIF('Week 4 - Making'!$B:$B,'Product List'!$A1373,'Week 4 - Making'!$P:$P),0),"")</f>
        <v/>
      </c>
      <c r="N1373" s="7" t="str">
        <f>IFERROR(ROUND(AVERAGEIF('Week 5 - Making'!$B:$B,'Product List'!$A1373,'Week 5 - Making'!$P:$P),0),"")</f>
        <v/>
      </c>
      <c r="O1373" s="7"/>
      <c r="P1373" s="7">
        <f t="array" ref="P1373">iferror(xlookup(C1373,'Product Families'!A:A,'Product Families'!S:S),"")</f>
        <v>0</v>
      </c>
    </row>
    <row r="1374" ht="14.25" customHeight="1">
      <c r="A1374" s="122" t="s">
        <v>3369</v>
      </c>
      <c r="B1374" s="270" t="s">
        <v>3370</v>
      </c>
      <c r="C1374" s="122" t="s">
        <v>520</v>
      </c>
      <c r="D1374" s="7">
        <f t="array" ref="D1374">IFERROR(XLOOKUP($C1374,'Product Families'!$A:$A,'Product Families'!$D:$D),"")</f>
        <v>59</v>
      </c>
      <c r="E1374" s="7">
        <f t="array" ref="E1374">IFERROR(XLOOKUP($C1374,'Product Families'!$A:$A,'Product Families'!$E:$E),"")</f>
        <v>61</v>
      </c>
      <c r="F1374" s="7">
        <f t="array" ref="F1374">IFERROR(XLOOKUP($C1374,'Product Families'!$A:$A,'Product Families'!$F:$F),"")</f>
        <v>65</v>
      </c>
      <c r="G1374" s="7">
        <f t="array" ref="G1374">IFERROR(XLOOKUP($C1374,'Product Families'!$A:$A,'Product Families'!$G:$G),"")</f>
        <v>70</v>
      </c>
      <c r="J1374" s="7" t="str">
        <f>IFERROR(ROUND(AVERAGEIF('Week 1 - Making'!$B:$B,'Product List'!$A1374,'Week 1 - Making'!$P:$P),0),"")</f>
        <v/>
      </c>
      <c r="K1374" s="7" t="str">
        <f>IFERROR(ROUND(AVERAGEIF('Week 2 - Making'!$B:$B,'Product List'!$A1374,'Week 2 - Making'!$P:$P),0),"")</f>
        <v/>
      </c>
      <c r="L1374" s="263" t="str">
        <f>IFERROR(ROUND(AVERAGEIF('Week 3 - Making'!$B:$B,'Product List'!$A1374,'Week 3 - Making'!$P:$P),0),"")</f>
        <v/>
      </c>
      <c r="M1374" s="7" t="str">
        <f>IFERROR(ROUND(AVERAGEIF('Week 4 - Making'!$B:$B,'Product List'!$A1374,'Week 4 - Making'!$P:$P),0),"")</f>
        <v/>
      </c>
      <c r="N1374" s="7" t="str">
        <f>IFERROR(ROUND(AVERAGEIF('Week 5 - Making'!$B:$B,'Product List'!$A1374,'Week 5 - Making'!$P:$P),0),"")</f>
        <v/>
      </c>
      <c r="O1374" s="7"/>
      <c r="P1374" s="7">
        <f t="array" ref="P1374">iferror(xlookup(C1374,'Product Families'!A:A,'Product Families'!S:S),"")</f>
        <v>0</v>
      </c>
    </row>
    <row r="1375" ht="14.25" customHeight="1">
      <c r="A1375" s="122" t="s">
        <v>3371</v>
      </c>
      <c r="B1375" s="270" t="s">
        <v>3372</v>
      </c>
      <c r="C1375" s="122" t="s">
        <v>520</v>
      </c>
      <c r="D1375" s="7">
        <f t="array" ref="D1375">IFERROR(XLOOKUP($C1375,'Product Families'!$A:$A,'Product Families'!$D:$D),"")</f>
        <v>59</v>
      </c>
      <c r="E1375" s="7">
        <f t="array" ref="E1375">IFERROR(XLOOKUP($C1375,'Product Families'!$A:$A,'Product Families'!$E:$E),"")</f>
        <v>61</v>
      </c>
      <c r="F1375" s="7">
        <f t="array" ref="F1375">IFERROR(XLOOKUP($C1375,'Product Families'!$A:$A,'Product Families'!$F:$F),"")</f>
        <v>65</v>
      </c>
      <c r="G1375" s="7">
        <f t="array" ref="G1375">IFERROR(XLOOKUP($C1375,'Product Families'!$A:$A,'Product Families'!$G:$G),"")</f>
        <v>70</v>
      </c>
      <c r="J1375" s="7" t="str">
        <f>IFERROR(ROUND(AVERAGEIF('Week 1 - Making'!$B:$B,'Product List'!$A1375,'Week 1 - Making'!$P:$P),0),"")</f>
        <v/>
      </c>
      <c r="K1375" s="7" t="str">
        <f>IFERROR(ROUND(AVERAGEIF('Week 2 - Making'!$B:$B,'Product List'!$A1375,'Week 2 - Making'!$P:$P),0),"")</f>
        <v/>
      </c>
      <c r="L1375" s="263" t="str">
        <f>IFERROR(ROUND(AVERAGEIF('Week 3 - Making'!$B:$B,'Product List'!$A1375,'Week 3 - Making'!$P:$P),0),"")</f>
        <v/>
      </c>
      <c r="M1375" s="7" t="str">
        <f>IFERROR(ROUND(AVERAGEIF('Week 4 - Making'!$B:$B,'Product List'!$A1375,'Week 4 - Making'!$P:$P),0),"")</f>
        <v/>
      </c>
      <c r="N1375" s="7" t="str">
        <f>IFERROR(ROUND(AVERAGEIF('Week 5 - Making'!$B:$B,'Product List'!$A1375,'Week 5 - Making'!$P:$P),0),"")</f>
        <v/>
      </c>
      <c r="O1375" s="7"/>
      <c r="P1375" s="7">
        <f t="array" ref="P1375">iferror(xlookup(C1375,'Product Families'!A:A,'Product Families'!S:S),"")</f>
        <v>0</v>
      </c>
    </row>
    <row r="1376" ht="14.25" customHeight="1">
      <c r="A1376" s="122" t="s">
        <v>3373</v>
      </c>
      <c r="B1376" s="270" t="s">
        <v>3374</v>
      </c>
      <c r="C1376" s="122" t="s">
        <v>520</v>
      </c>
      <c r="D1376" s="7">
        <f t="array" ref="D1376">IFERROR(XLOOKUP($C1376,'Product Families'!$A:$A,'Product Families'!$D:$D),"")</f>
        <v>59</v>
      </c>
      <c r="E1376" s="7">
        <f t="array" ref="E1376">IFERROR(XLOOKUP($C1376,'Product Families'!$A:$A,'Product Families'!$E:$E),"")</f>
        <v>61</v>
      </c>
      <c r="F1376" s="7">
        <f t="array" ref="F1376">IFERROR(XLOOKUP($C1376,'Product Families'!$A:$A,'Product Families'!$F:$F),"")</f>
        <v>65</v>
      </c>
      <c r="G1376" s="7">
        <f t="array" ref="G1376">IFERROR(XLOOKUP($C1376,'Product Families'!$A:$A,'Product Families'!$G:$G),"")</f>
        <v>70</v>
      </c>
      <c r="J1376" s="7" t="str">
        <f>IFERROR(ROUND(AVERAGEIF('Week 1 - Making'!$B:$B,'Product List'!$A1376,'Week 1 - Making'!$P:$P),0),"")</f>
        <v/>
      </c>
      <c r="K1376" s="7" t="str">
        <f>IFERROR(ROUND(AVERAGEIF('Week 2 - Making'!$B:$B,'Product List'!$A1376,'Week 2 - Making'!$P:$P),0),"")</f>
        <v/>
      </c>
      <c r="L1376" s="263" t="str">
        <f>IFERROR(ROUND(AVERAGEIF('Week 3 - Making'!$B:$B,'Product List'!$A1376,'Week 3 - Making'!$P:$P),0),"")</f>
        <v/>
      </c>
      <c r="M1376" s="7" t="str">
        <f>IFERROR(ROUND(AVERAGEIF('Week 4 - Making'!$B:$B,'Product List'!$A1376,'Week 4 - Making'!$P:$P),0),"")</f>
        <v/>
      </c>
      <c r="N1376" s="7" t="str">
        <f>IFERROR(ROUND(AVERAGEIF('Week 5 - Making'!$B:$B,'Product List'!$A1376,'Week 5 - Making'!$P:$P),0),"")</f>
        <v/>
      </c>
      <c r="O1376" s="7"/>
      <c r="P1376" s="7">
        <f t="array" ref="P1376">iferror(xlookup(C1376,'Product Families'!A:A,'Product Families'!S:S),"")</f>
        <v>0</v>
      </c>
    </row>
    <row r="1377" ht="14.25" customHeight="1">
      <c r="A1377" s="122" t="s">
        <v>3375</v>
      </c>
      <c r="B1377" s="270" t="s">
        <v>3376</v>
      </c>
      <c r="C1377" s="122" t="s">
        <v>520</v>
      </c>
      <c r="D1377" s="7">
        <f t="array" ref="D1377">IFERROR(XLOOKUP($C1377,'Product Families'!$A:$A,'Product Families'!$D:$D),"")</f>
        <v>59</v>
      </c>
      <c r="E1377" s="7">
        <f t="array" ref="E1377">IFERROR(XLOOKUP($C1377,'Product Families'!$A:$A,'Product Families'!$E:$E),"")</f>
        <v>61</v>
      </c>
      <c r="F1377" s="7">
        <f t="array" ref="F1377">IFERROR(XLOOKUP($C1377,'Product Families'!$A:$A,'Product Families'!$F:$F),"")</f>
        <v>65</v>
      </c>
      <c r="G1377" s="7">
        <f t="array" ref="G1377">IFERROR(XLOOKUP($C1377,'Product Families'!$A:$A,'Product Families'!$G:$G),"")</f>
        <v>70</v>
      </c>
      <c r="J1377" s="7" t="str">
        <f>IFERROR(ROUND(AVERAGEIF('Week 1 - Making'!$B:$B,'Product List'!$A1377,'Week 1 - Making'!$P:$P),0),"")</f>
        <v/>
      </c>
      <c r="K1377" s="7" t="str">
        <f>IFERROR(ROUND(AVERAGEIF('Week 2 - Making'!$B:$B,'Product List'!$A1377,'Week 2 - Making'!$P:$P),0),"")</f>
        <v/>
      </c>
      <c r="L1377" s="263" t="str">
        <f>IFERROR(ROUND(AVERAGEIF('Week 3 - Making'!$B:$B,'Product List'!$A1377,'Week 3 - Making'!$P:$P),0),"")</f>
        <v/>
      </c>
      <c r="M1377" s="7" t="str">
        <f>IFERROR(ROUND(AVERAGEIF('Week 4 - Making'!$B:$B,'Product List'!$A1377,'Week 4 - Making'!$P:$P),0),"")</f>
        <v/>
      </c>
      <c r="N1377" s="7" t="str">
        <f>IFERROR(ROUND(AVERAGEIF('Week 5 - Making'!$B:$B,'Product List'!$A1377,'Week 5 - Making'!$P:$P),0),"")</f>
        <v/>
      </c>
      <c r="O1377" s="7"/>
      <c r="P1377" s="7">
        <f t="array" ref="P1377">iferror(xlookup(C1377,'Product Families'!A:A,'Product Families'!S:S),"")</f>
        <v>0</v>
      </c>
    </row>
    <row r="1378" ht="14.25" customHeight="1">
      <c r="A1378" s="122" t="s">
        <v>3377</v>
      </c>
      <c r="B1378" s="270" t="s">
        <v>3378</v>
      </c>
      <c r="C1378" s="122" t="s">
        <v>520</v>
      </c>
      <c r="D1378" s="7">
        <f t="array" ref="D1378">IFERROR(XLOOKUP($C1378,'Product Families'!$A:$A,'Product Families'!$D:$D),"")</f>
        <v>59</v>
      </c>
      <c r="E1378" s="7">
        <f t="array" ref="E1378">IFERROR(XLOOKUP($C1378,'Product Families'!$A:$A,'Product Families'!$E:$E),"")</f>
        <v>61</v>
      </c>
      <c r="F1378" s="7">
        <f t="array" ref="F1378">IFERROR(XLOOKUP($C1378,'Product Families'!$A:$A,'Product Families'!$F:$F),"")</f>
        <v>65</v>
      </c>
      <c r="G1378" s="7">
        <f t="array" ref="G1378">IFERROR(XLOOKUP($C1378,'Product Families'!$A:$A,'Product Families'!$G:$G),"")</f>
        <v>70</v>
      </c>
      <c r="J1378" s="7" t="str">
        <f>IFERROR(ROUND(AVERAGEIF('Week 1 - Making'!$B:$B,'Product List'!$A1378,'Week 1 - Making'!$P:$P),0),"")</f>
        <v/>
      </c>
      <c r="K1378" s="7" t="str">
        <f>IFERROR(ROUND(AVERAGEIF('Week 2 - Making'!$B:$B,'Product List'!$A1378,'Week 2 - Making'!$P:$P),0),"")</f>
        <v/>
      </c>
      <c r="L1378" s="263" t="str">
        <f>IFERROR(ROUND(AVERAGEIF('Week 3 - Making'!$B:$B,'Product List'!$A1378,'Week 3 - Making'!$P:$P),0),"")</f>
        <v/>
      </c>
      <c r="M1378" s="7" t="str">
        <f>IFERROR(ROUND(AVERAGEIF('Week 4 - Making'!$B:$B,'Product List'!$A1378,'Week 4 - Making'!$P:$P),0),"")</f>
        <v/>
      </c>
      <c r="N1378" s="7" t="str">
        <f>IFERROR(ROUND(AVERAGEIF('Week 5 - Making'!$B:$B,'Product List'!$A1378,'Week 5 - Making'!$P:$P),0),"")</f>
        <v/>
      </c>
      <c r="O1378" s="7"/>
      <c r="P1378" s="7">
        <f t="array" ref="P1378">iferror(xlookup(C1378,'Product Families'!A:A,'Product Families'!S:S),"")</f>
        <v>0</v>
      </c>
    </row>
    <row r="1379" ht="14.25" customHeight="1">
      <c r="A1379" s="122" t="s">
        <v>3379</v>
      </c>
      <c r="B1379" s="270" t="s">
        <v>3380</v>
      </c>
      <c r="C1379" s="122" t="s">
        <v>520</v>
      </c>
      <c r="D1379" s="7">
        <f t="array" ref="D1379">IFERROR(XLOOKUP($C1379,'Product Families'!$A:$A,'Product Families'!$D:$D),"")</f>
        <v>59</v>
      </c>
      <c r="E1379" s="7">
        <f t="array" ref="E1379">IFERROR(XLOOKUP($C1379,'Product Families'!$A:$A,'Product Families'!$E:$E),"")</f>
        <v>61</v>
      </c>
      <c r="F1379" s="7">
        <f t="array" ref="F1379">IFERROR(XLOOKUP($C1379,'Product Families'!$A:$A,'Product Families'!$F:$F),"")</f>
        <v>65</v>
      </c>
      <c r="G1379" s="7">
        <f t="array" ref="G1379">IFERROR(XLOOKUP($C1379,'Product Families'!$A:$A,'Product Families'!$G:$G),"")</f>
        <v>70</v>
      </c>
      <c r="J1379" s="7" t="str">
        <f>IFERROR(ROUND(AVERAGEIF('Week 1 - Making'!$B:$B,'Product List'!$A1379,'Week 1 - Making'!$P:$P),0),"")</f>
        <v/>
      </c>
      <c r="K1379" s="7" t="str">
        <f>IFERROR(ROUND(AVERAGEIF('Week 2 - Making'!$B:$B,'Product List'!$A1379,'Week 2 - Making'!$P:$P),0),"")</f>
        <v/>
      </c>
      <c r="L1379" s="263" t="str">
        <f>IFERROR(ROUND(AVERAGEIF('Week 3 - Making'!$B:$B,'Product List'!$A1379,'Week 3 - Making'!$P:$P),0),"")</f>
        <v/>
      </c>
      <c r="M1379" s="7" t="str">
        <f>IFERROR(ROUND(AVERAGEIF('Week 4 - Making'!$B:$B,'Product List'!$A1379,'Week 4 - Making'!$P:$P),0),"")</f>
        <v/>
      </c>
      <c r="N1379" s="7" t="str">
        <f>IFERROR(ROUND(AVERAGEIF('Week 5 - Making'!$B:$B,'Product List'!$A1379,'Week 5 - Making'!$P:$P),0),"")</f>
        <v/>
      </c>
      <c r="O1379" s="7"/>
      <c r="P1379" s="7">
        <f t="array" ref="P1379">iferror(xlookup(C1379,'Product Families'!A:A,'Product Families'!S:S),"")</f>
        <v>0</v>
      </c>
    </row>
    <row r="1380" ht="14.25" customHeight="1">
      <c r="A1380" s="122" t="s">
        <v>3381</v>
      </c>
      <c r="B1380" s="270" t="s">
        <v>3382</v>
      </c>
      <c r="C1380" s="122" t="s">
        <v>520</v>
      </c>
      <c r="D1380" s="7">
        <f t="array" ref="D1380">IFERROR(XLOOKUP($C1380,'Product Families'!$A:$A,'Product Families'!$D:$D),"")</f>
        <v>59</v>
      </c>
      <c r="E1380" s="7">
        <f t="array" ref="E1380">IFERROR(XLOOKUP($C1380,'Product Families'!$A:$A,'Product Families'!$E:$E),"")</f>
        <v>61</v>
      </c>
      <c r="F1380" s="7">
        <f t="array" ref="F1380">IFERROR(XLOOKUP($C1380,'Product Families'!$A:$A,'Product Families'!$F:$F),"")</f>
        <v>65</v>
      </c>
      <c r="G1380" s="7">
        <f t="array" ref="G1380">IFERROR(XLOOKUP($C1380,'Product Families'!$A:$A,'Product Families'!$G:$G),"")</f>
        <v>70</v>
      </c>
      <c r="J1380" s="7" t="str">
        <f>IFERROR(ROUND(AVERAGEIF('Week 1 - Making'!$B:$B,'Product List'!$A1380,'Week 1 - Making'!$P:$P),0),"")</f>
        <v/>
      </c>
      <c r="K1380" s="7" t="str">
        <f>IFERROR(ROUND(AVERAGEIF('Week 2 - Making'!$B:$B,'Product List'!$A1380,'Week 2 - Making'!$P:$P),0),"")</f>
        <v/>
      </c>
      <c r="L1380" s="263" t="str">
        <f>IFERROR(ROUND(AVERAGEIF('Week 3 - Making'!$B:$B,'Product List'!$A1380,'Week 3 - Making'!$P:$P),0),"")</f>
        <v/>
      </c>
      <c r="M1380" s="7" t="str">
        <f>IFERROR(ROUND(AVERAGEIF('Week 4 - Making'!$B:$B,'Product List'!$A1380,'Week 4 - Making'!$P:$P),0),"")</f>
        <v/>
      </c>
      <c r="N1380" s="7" t="str">
        <f>IFERROR(ROUND(AVERAGEIF('Week 5 - Making'!$B:$B,'Product List'!$A1380,'Week 5 - Making'!$P:$P),0),"")</f>
        <v/>
      </c>
      <c r="O1380" s="7"/>
      <c r="P1380" s="7">
        <f t="array" ref="P1380">iferror(xlookup(C1380,'Product Families'!A:A,'Product Families'!S:S),"")</f>
        <v>0</v>
      </c>
    </row>
    <row r="1381" ht="14.25" customHeight="1">
      <c r="A1381" s="122" t="s">
        <v>3383</v>
      </c>
      <c r="B1381" s="270" t="s">
        <v>3384</v>
      </c>
      <c r="C1381" s="122" t="s">
        <v>520</v>
      </c>
      <c r="D1381" s="7">
        <f t="array" ref="D1381">IFERROR(XLOOKUP($C1381,'Product Families'!$A:$A,'Product Families'!$D:$D),"")</f>
        <v>59</v>
      </c>
      <c r="E1381" s="7">
        <f t="array" ref="E1381">IFERROR(XLOOKUP($C1381,'Product Families'!$A:$A,'Product Families'!$E:$E),"")</f>
        <v>61</v>
      </c>
      <c r="F1381" s="7">
        <f t="array" ref="F1381">IFERROR(XLOOKUP($C1381,'Product Families'!$A:$A,'Product Families'!$F:$F),"")</f>
        <v>65</v>
      </c>
      <c r="G1381" s="7">
        <f t="array" ref="G1381">IFERROR(XLOOKUP($C1381,'Product Families'!$A:$A,'Product Families'!$G:$G),"")</f>
        <v>70</v>
      </c>
      <c r="J1381" s="7" t="str">
        <f>IFERROR(ROUND(AVERAGEIF('Week 1 - Making'!$B:$B,'Product List'!$A1381,'Week 1 - Making'!$P:$P),0),"")</f>
        <v/>
      </c>
      <c r="K1381" s="7" t="str">
        <f>IFERROR(ROUND(AVERAGEIF('Week 2 - Making'!$B:$B,'Product List'!$A1381,'Week 2 - Making'!$P:$P),0),"")</f>
        <v/>
      </c>
      <c r="L1381" s="263" t="str">
        <f>IFERROR(ROUND(AVERAGEIF('Week 3 - Making'!$B:$B,'Product List'!$A1381,'Week 3 - Making'!$P:$P),0),"")</f>
        <v/>
      </c>
      <c r="M1381" s="7" t="str">
        <f>IFERROR(ROUND(AVERAGEIF('Week 4 - Making'!$B:$B,'Product List'!$A1381,'Week 4 - Making'!$P:$P),0),"")</f>
        <v/>
      </c>
      <c r="N1381" s="7" t="str">
        <f>IFERROR(ROUND(AVERAGEIF('Week 5 - Making'!$B:$B,'Product List'!$A1381,'Week 5 - Making'!$P:$P),0),"")</f>
        <v/>
      </c>
      <c r="O1381" s="7"/>
      <c r="P1381" s="7">
        <f t="array" ref="P1381">iferror(xlookup(C1381,'Product Families'!A:A,'Product Families'!S:S),"")</f>
        <v>0</v>
      </c>
    </row>
    <row r="1382" ht="14.25" customHeight="1">
      <c r="A1382" s="122" t="s">
        <v>3385</v>
      </c>
      <c r="B1382" s="270" t="s">
        <v>3386</v>
      </c>
      <c r="C1382" s="122" t="s">
        <v>520</v>
      </c>
      <c r="D1382" s="7">
        <f t="array" ref="D1382">IFERROR(XLOOKUP($C1382,'Product Families'!$A:$A,'Product Families'!$D:$D),"")</f>
        <v>59</v>
      </c>
      <c r="E1382" s="7">
        <f t="array" ref="E1382">IFERROR(XLOOKUP($C1382,'Product Families'!$A:$A,'Product Families'!$E:$E),"")</f>
        <v>61</v>
      </c>
      <c r="F1382" s="7">
        <f t="array" ref="F1382">IFERROR(XLOOKUP($C1382,'Product Families'!$A:$A,'Product Families'!$F:$F),"")</f>
        <v>65</v>
      </c>
      <c r="G1382" s="7">
        <f t="array" ref="G1382">IFERROR(XLOOKUP($C1382,'Product Families'!$A:$A,'Product Families'!$G:$G),"")</f>
        <v>70</v>
      </c>
      <c r="J1382" s="7" t="str">
        <f>IFERROR(ROUND(AVERAGEIF('Week 1 - Making'!$B:$B,'Product List'!$A1382,'Week 1 - Making'!$P:$P),0),"")</f>
        <v/>
      </c>
      <c r="K1382" s="7" t="str">
        <f>IFERROR(ROUND(AVERAGEIF('Week 2 - Making'!$B:$B,'Product List'!$A1382,'Week 2 - Making'!$P:$P),0),"")</f>
        <v/>
      </c>
      <c r="L1382" s="263" t="str">
        <f>IFERROR(ROUND(AVERAGEIF('Week 3 - Making'!$B:$B,'Product List'!$A1382,'Week 3 - Making'!$P:$P),0),"")</f>
        <v/>
      </c>
      <c r="M1382" s="7" t="str">
        <f>IFERROR(ROUND(AVERAGEIF('Week 4 - Making'!$B:$B,'Product List'!$A1382,'Week 4 - Making'!$P:$P),0),"")</f>
        <v/>
      </c>
      <c r="N1382" s="7" t="str">
        <f>IFERROR(ROUND(AVERAGEIF('Week 5 - Making'!$B:$B,'Product List'!$A1382,'Week 5 - Making'!$P:$P),0),"")</f>
        <v/>
      </c>
      <c r="O1382" s="7"/>
      <c r="P1382" s="7">
        <f t="array" ref="P1382">iferror(xlookup(C1382,'Product Families'!A:A,'Product Families'!S:S),"")</f>
        <v>0</v>
      </c>
    </row>
    <row r="1383" ht="14.25" customHeight="1">
      <c r="A1383" s="122" t="s">
        <v>3387</v>
      </c>
      <c r="B1383" s="270" t="s">
        <v>3388</v>
      </c>
      <c r="C1383" s="122" t="s">
        <v>520</v>
      </c>
      <c r="D1383" s="7">
        <f t="array" ref="D1383">IFERROR(XLOOKUP($C1383,'Product Families'!$A:$A,'Product Families'!$D:$D),"")</f>
        <v>59</v>
      </c>
      <c r="E1383" s="7">
        <f t="array" ref="E1383">IFERROR(XLOOKUP($C1383,'Product Families'!$A:$A,'Product Families'!$E:$E),"")</f>
        <v>61</v>
      </c>
      <c r="F1383" s="7">
        <f t="array" ref="F1383">IFERROR(XLOOKUP($C1383,'Product Families'!$A:$A,'Product Families'!$F:$F),"")</f>
        <v>65</v>
      </c>
      <c r="G1383" s="7">
        <f t="array" ref="G1383">IFERROR(XLOOKUP($C1383,'Product Families'!$A:$A,'Product Families'!$G:$G),"")</f>
        <v>70</v>
      </c>
      <c r="J1383" s="7" t="str">
        <f>IFERROR(ROUND(AVERAGEIF('Week 1 - Making'!$B:$B,'Product List'!$A1383,'Week 1 - Making'!$P:$P),0),"")</f>
        <v/>
      </c>
      <c r="K1383" s="7" t="str">
        <f>IFERROR(ROUND(AVERAGEIF('Week 2 - Making'!$B:$B,'Product List'!$A1383,'Week 2 - Making'!$P:$P),0),"")</f>
        <v/>
      </c>
      <c r="L1383" s="263" t="str">
        <f>IFERROR(ROUND(AVERAGEIF('Week 3 - Making'!$B:$B,'Product List'!$A1383,'Week 3 - Making'!$P:$P),0),"")</f>
        <v/>
      </c>
      <c r="M1383" s="7" t="str">
        <f>IFERROR(ROUND(AVERAGEIF('Week 4 - Making'!$B:$B,'Product List'!$A1383,'Week 4 - Making'!$P:$P),0),"")</f>
        <v/>
      </c>
      <c r="N1383" s="7" t="str">
        <f>IFERROR(ROUND(AVERAGEIF('Week 5 - Making'!$B:$B,'Product List'!$A1383,'Week 5 - Making'!$P:$P),0),"")</f>
        <v/>
      </c>
      <c r="O1383" s="7"/>
      <c r="P1383" s="7">
        <f t="array" ref="P1383">iferror(xlookup(C1383,'Product Families'!A:A,'Product Families'!S:S),"")</f>
        <v>0</v>
      </c>
    </row>
    <row r="1384" ht="14.25" customHeight="1">
      <c r="A1384" s="122" t="s">
        <v>3389</v>
      </c>
      <c r="B1384" s="270" t="s">
        <v>3390</v>
      </c>
      <c r="C1384" s="122" t="s">
        <v>520</v>
      </c>
      <c r="D1384" s="7">
        <f t="array" ref="D1384">IFERROR(XLOOKUP($C1384,'Product Families'!$A:$A,'Product Families'!$D:$D),"")</f>
        <v>59</v>
      </c>
      <c r="E1384" s="7">
        <f t="array" ref="E1384">IFERROR(XLOOKUP($C1384,'Product Families'!$A:$A,'Product Families'!$E:$E),"")</f>
        <v>61</v>
      </c>
      <c r="F1384" s="7">
        <f t="array" ref="F1384">IFERROR(XLOOKUP($C1384,'Product Families'!$A:$A,'Product Families'!$F:$F),"")</f>
        <v>65</v>
      </c>
      <c r="G1384" s="7">
        <f t="array" ref="G1384">IFERROR(XLOOKUP($C1384,'Product Families'!$A:$A,'Product Families'!$G:$G),"")</f>
        <v>70</v>
      </c>
      <c r="J1384" s="7" t="str">
        <f>IFERROR(ROUND(AVERAGEIF('Week 1 - Making'!$B:$B,'Product List'!$A1384,'Week 1 - Making'!$P:$P),0),"")</f>
        <v/>
      </c>
      <c r="K1384" s="7" t="str">
        <f>IFERROR(ROUND(AVERAGEIF('Week 2 - Making'!$B:$B,'Product List'!$A1384,'Week 2 - Making'!$P:$P),0),"")</f>
        <v/>
      </c>
      <c r="L1384" s="263" t="str">
        <f>IFERROR(ROUND(AVERAGEIF('Week 3 - Making'!$B:$B,'Product List'!$A1384,'Week 3 - Making'!$P:$P),0),"")</f>
        <v/>
      </c>
      <c r="M1384" s="7" t="str">
        <f>IFERROR(ROUND(AVERAGEIF('Week 4 - Making'!$B:$B,'Product List'!$A1384,'Week 4 - Making'!$P:$P),0),"")</f>
        <v/>
      </c>
      <c r="N1384" s="7" t="str">
        <f>IFERROR(ROUND(AVERAGEIF('Week 5 - Making'!$B:$B,'Product List'!$A1384,'Week 5 - Making'!$P:$P),0),"")</f>
        <v/>
      </c>
      <c r="O1384" s="7"/>
      <c r="P1384" s="7">
        <f t="array" ref="P1384">iferror(xlookup(C1384,'Product Families'!A:A,'Product Families'!S:S),"")</f>
        <v>0</v>
      </c>
    </row>
    <row r="1385" ht="14.25" customHeight="1">
      <c r="A1385" s="122" t="s">
        <v>3391</v>
      </c>
      <c r="B1385" s="270" t="s">
        <v>3392</v>
      </c>
      <c r="C1385" s="122" t="s">
        <v>520</v>
      </c>
      <c r="D1385" s="7">
        <f t="array" ref="D1385">IFERROR(XLOOKUP($C1385,'Product Families'!$A:$A,'Product Families'!$D:$D),"")</f>
        <v>59</v>
      </c>
      <c r="E1385" s="7">
        <f t="array" ref="E1385">IFERROR(XLOOKUP($C1385,'Product Families'!$A:$A,'Product Families'!$E:$E),"")</f>
        <v>61</v>
      </c>
      <c r="F1385" s="7">
        <f t="array" ref="F1385">IFERROR(XLOOKUP($C1385,'Product Families'!$A:$A,'Product Families'!$F:$F),"")</f>
        <v>65</v>
      </c>
      <c r="G1385" s="7">
        <f t="array" ref="G1385">IFERROR(XLOOKUP($C1385,'Product Families'!$A:$A,'Product Families'!$G:$G),"")</f>
        <v>70</v>
      </c>
      <c r="J1385" s="7" t="str">
        <f>IFERROR(ROUND(AVERAGEIF('Week 1 - Making'!$B:$B,'Product List'!$A1385,'Week 1 - Making'!$P:$P),0),"")</f>
        <v/>
      </c>
      <c r="K1385" s="7" t="str">
        <f>IFERROR(ROUND(AVERAGEIF('Week 2 - Making'!$B:$B,'Product List'!$A1385,'Week 2 - Making'!$P:$P),0),"")</f>
        <v/>
      </c>
      <c r="L1385" s="263" t="str">
        <f>IFERROR(ROUND(AVERAGEIF('Week 3 - Making'!$B:$B,'Product List'!$A1385,'Week 3 - Making'!$P:$P),0),"")</f>
        <v/>
      </c>
      <c r="M1385" s="7" t="str">
        <f>IFERROR(ROUND(AVERAGEIF('Week 4 - Making'!$B:$B,'Product List'!$A1385,'Week 4 - Making'!$P:$P),0),"")</f>
        <v/>
      </c>
      <c r="N1385" s="7" t="str">
        <f>IFERROR(ROUND(AVERAGEIF('Week 5 - Making'!$B:$B,'Product List'!$A1385,'Week 5 - Making'!$P:$P),0),"")</f>
        <v/>
      </c>
      <c r="O1385" s="7"/>
      <c r="P1385" s="7">
        <f t="array" ref="P1385">iferror(xlookup(C1385,'Product Families'!A:A,'Product Families'!S:S),"")</f>
        <v>0</v>
      </c>
    </row>
    <row r="1386" ht="14.25" customHeight="1">
      <c r="A1386" s="122" t="s">
        <v>3393</v>
      </c>
      <c r="B1386" s="270" t="s">
        <v>3394</v>
      </c>
      <c r="C1386" s="122" t="s">
        <v>520</v>
      </c>
      <c r="D1386" s="7">
        <f t="array" ref="D1386">IFERROR(XLOOKUP($C1386,'Product Families'!$A:$A,'Product Families'!$D:$D),"")</f>
        <v>59</v>
      </c>
      <c r="E1386" s="7">
        <f t="array" ref="E1386">IFERROR(XLOOKUP($C1386,'Product Families'!$A:$A,'Product Families'!$E:$E),"")</f>
        <v>61</v>
      </c>
      <c r="F1386" s="7">
        <f t="array" ref="F1386">IFERROR(XLOOKUP($C1386,'Product Families'!$A:$A,'Product Families'!$F:$F),"")</f>
        <v>65</v>
      </c>
      <c r="G1386" s="7">
        <f t="array" ref="G1386">IFERROR(XLOOKUP($C1386,'Product Families'!$A:$A,'Product Families'!$G:$G),"")</f>
        <v>70</v>
      </c>
      <c r="J1386" s="7" t="str">
        <f>IFERROR(ROUND(AVERAGEIF('Week 1 - Making'!$B:$B,'Product List'!$A1386,'Week 1 - Making'!$P:$P),0),"")</f>
        <v/>
      </c>
      <c r="K1386" s="7" t="str">
        <f>IFERROR(ROUND(AVERAGEIF('Week 2 - Making'!$B:$B,'Product List'!$A1386,'Week 2 - Making'!$P:$P),0),"")</f>
        <v/>
      </c>
      <c r="L1386" s="263" t="str">
        <f>IFERROR(ROUND(AVERAGEIF('Week 3 - Making'!$B:$B,'Product List'!$A1386,'Week 3 - Making'!$P:$P),0),"")</f>
        <v/>
      </c>
      <c r="M1386" s="7" t="str">
        <f>IFERROR(ROUND(AVERAGEIF('Week 4 - Making'!$B:$B,'Product List'!$A1386,'Week 4 - Making'!$P:$P),0),"")</f>
        <v/>
      </c>
      <c r="N1386" s="7" t="str">
        <f>IFERROR(ROUND(AVERAGEIF('Week 5 - Making'!$B:$B,'Product List'!$A1386,'Week 5 - Making'!$P:$P),0),"")</f>
        <v/>
      </c>
      <c r="O1386" s="7"/>
      <c r="P1386" s="7">
        <f t="array" ref="P1386">iferror(xlookup(C1386,'Product Families'!A:A,'Product Families'!S:S),"")</f>
        <v>0</v>
      </c>
    </row>
    <row r="1387" ht="14.25" customHeight="1">
      <c r="A1387" s="122" t="s">
        <v>3395</v>
      </c>
      <c r="B1387" s="270" t="s">
        <v>3396</v>
      </c>
      <c r="C1387" s="122" t="s">
        <v>520</v>
      </c>
      <c r="D1387" s="7">
        <f t="array" ref="D1387">IFERROR(XLOOKUP($C1387,'Product Families'!$A:$A,'Product Families'!$D:$D),"")</f>
        <v>59</v>
      </c>
      <c r="E1387" s="7">
        <f t="array" ref="E1387">IFERROR(XLOOKUP($C1387,'Product Families'!$A:$A,'Product Families'!$E:$E),"")</f>
        <v>61</v>
      </c>
      <c r="F1387" s="7">
        <f t="array" ref="F1387">IFERROR(XLOOKUP($C1387,'Product Families'!$A:$A,'Product Families'!$F:$F),"")</f>
        <v>65</v>
      </c>
      <c r="G1387" s="7">
        <f t="array" ref="G1387">IFERROR(XLOOKUP($C1387,'Product Families'!$A:$A,'Product Families'!$G:$G),"")</f>
        <v>70</v>
      </c>
      <c r="J1387" s="7" t="str">
        <f>IFERROR(ROUND(AVERAGEIF('Week 1 - Making'!$B:$B,'Product List'!$A1387,'Week 1 - Making'!$P:$P),0),"")</f>
        <v/>
      </c>
      <c r="K1387" s="7" t="str">
        <f>IFERROR(ROUND(AVERAGEIF('Week 2 - Making'!$B:$B,'Product List'!$A1387,'Week 2 - Making'!$P:$P),0),"")</f>
        <v/>
      </c>
      <c r="L1387" s="263" t="str">
        <f>IFERROR(ROUND(AVERAGEIF('Week 3 - Making'!$B:$B,'Product List'!$A1387,'Week 3 - Making'!$P:$P),0),"")</f>
        <v/>
      </c>
      <c r="M1387" s="7" t="str">
        <f>IFERROR(ROUND(AVERAGEIF('Week 4 - Making'!$B:$B,'Product List'!$A1387,'Week 4 - Making'!$P:$P),0),"")</f>
        <v/>
      </c>
      <c r="N1387" s="7" t="str">
        <f>IFERROR(ROUND(AVERAGEIF('Week 5 - Making'!$B:$B,'Product List'!$A1387,'Week 5 - Making'!$P:$P),0),"")</f>
        <v/>
      </c>
      <c r="O1387" s="7"/>
      <c r="P1387" s="7">
        <f t="array" ref="P1387">iferror(xlookup(C1387,'Product Families'!A:A,'Product Families'!S:S),"")</f>
        <v>0</v>
      </c>
    </row>
    <row r="1388" ht="14.25" customHeight="1">
      <c r="A1388" s="122" t="s">
        <v>3397</v>
      </c>
      <c r="B1388" s="270" t="s">
        <v>3398</v>
      </c>
      <c r="C1388" s="122" t="s">
        <v>520</v>
      </c>
      <c r="D1388" s="7">
        <f t="array" ref="D1388">IFERROR(XLOOKUP($C1388,'Product Families'!$A:$A,'Product Families'!$D:$D),"")</f>
        <v>59</v>
      </c>
      <c r="E1388" s="7">
        <f t="array" ref="E1388">IFERROR(XLOOKUP($C1388,'Product Families'!$A:$A,'Product Families'!$E:$E),"")</f>
        <v>61</v>
      </c>
      <c r="F1388" s="7">
        <f t="array" ref="F1388">IFERROR(XLOOKUP($C1388,'Product Families'!$A:$A,'Product Families'!$F:$F),"")</f>
        <v>65</v>
      </c>
      <c r="G1388" s="7">
        <f t="array" ref="G1388">IFERROR(XLOOKUP($C1388,'Product Families'!$A:$A,'Product Families'!$G:$G),"")</f>
        <v>70</v>
      </c>
      <c r="J1388" s="7" t="str">
        <f>IFERROR(ROUND(AVERAGEIF('Week 1 - Making'!$B:$B,'Product List'!$A1388,'Week 1 - Making'!$P:$P),0),"")</f>
        <v/>
      </c>
      <c r="K1388" s="7" t="str">
        <f>IFERROR(ROUND(AVERAGEIF('Week 2 - Making'!$B:$B,'Product List'!$A1388,'Week 2 - Making'!$P:$P),0),"")</f>
        <v/>
      </c>
      <c r="L1388" s="263" t="str">
        <f>IFERROR(ROUND(AVERAGEIF('Week 3 - Making'!$B:$B,'Product List'!$A1388,'Week 3 - Making'!$P:$P),0),"")</f>
        <v/>
      </c>
      <c r="M1388" s="7" t="str">
        <f>IFERROR(ROUND(AVERAGEIF('Week 4 - Making'!$B:$B,'Product List'!$A1388,'Week 4 - Making'!$P:$P),0),"")</f>
        <v/>
      </c>
      <c r="N1388" s="7" t="str">
        <f>IFERROR(ROUND(AVERAGEIF('Week 5 - Making'!$B:$B,'Product List'!$A1388,'Week 5 - Making'!$P:$P),0),"")</f>
        <v/>
      </c>
      <c r="O1388" s="7"/>
      <c r="P1388" s="7">
        <f t="array" ref="P1388">iferror(xlookup(C1388,'Product Families'!A:A,'Product Families'!S:S),"")</f>
        <v>0</v>
      </c>
    </row>
    <row r="1389" ht="14.25" customHeight="1">
      <c r="A1389" s="122" t="s">
        <v>3399</v>
      </c>
      <c r="B1389" s="270" t="s">
        <v>3400</v>
      </c>
      <c r="C1389" s="122" t="s">
        <v>520</v>
      </c>
      <c r="D1389" s="7">
        <f t="array" ref="D1389">IFERROR(XLOOKUP($C1389,'Product Families'!$A:$A,'Product Families'!$D:$D),"")</f>
        <v>59</v>
      </c>
      <c r="E1389" s="7">
        <f t="array" ref="E1389">IFERROR(XLOOKUP($C1389,'Product Families'!$A:$A,'Product Families'!$E:$E),"")</f>
        <v>61</v>
      </c>
      <c r="F1389" s="7">
        <f t="array" ref="F1389">IFERROR(XLOOKUP($C1389,'Product Families'!$A:$A,'Product Families'!$F:$F),"")</f>
        <v>65</v>
      </c>
      <c r="G1389" s="7">
        <f t="array" ref="G1389">IFERROR(XLOOKUP($C1389,'Product Families'!$A:$A,'Product Families'!$G:$G),"")</f>
        <v>70</v>
      </c>
      <c r="J1389" s="7" t="str">
        <f>IFERROR(ROUND(AVERAGEIF('Week 1 - Making'!$B:$B,'Product List'!$A1389,'Week 1 - Making'!$P:$P),0),"")</f>
        <v/>
      </c>
      <c r="K1389" s="7" t="str">
        <f>IFERROR(ROUND(AVERAGEIF('Week 2 - Making'!$B:$B,'Product List'!$A1389,'Week 2 - Making'!$P:$P),0),"")</f>
        <v/>
      </c>
      <c r="L1389" s="263" t="str">
        <f>IFERROR(ROUND(AVERAGEIF('Week 3 - Making'!$B:$B,'Product List'!$A1389,'Week 3 - Making'!$P:$P),0),"")</f>
        <v/>
      </c>
      <c r="M1389" s="7" t="str">
        <f>IFERROR(ROUND(AVERAGEIF('Week 4 - Making'!$B:$B,'Product List'!$A1389,'Week 4 - Making'!$P:$P),0),"")</f>
        <v/>
      </c>
      <c r="N1389" s="7" t="str">
        <f>IFERROR(ROUND(AVERAGEIF('Week 5 - Making'!$B:$B,'Product List'!$A1389,'Week 5 - Making'!$P:$P),0),"")</f>
        <v/>
      </c>
      <c r="O1389" s="7"/>
      <c r="P1389" s="7">
        <f t="array" ref="P1389">iferror(xlookup(C1389,'Product Families'!A:A,'Product Families'!S:S),"")</f>
        <v>0</v>
      </c>
    </row>
    <row r="1390" ht="14.25" customHeight="1">
      <c r="A1390" s="122" t="s">
        <v>3401</v>
      </c>
      <c r="B1390" s="270" t="s">
        <v>3402</v>
      </c>
      <c r="C1390" s="122" t="s">
        <v>520</v>
      </c>
      <c r="D1390" s="7">
        <f t="array" ref="D1390">IFERROR(XLOOKUP($C1390,'Product Families'!$A:$A,'Product Families'!$D:$D),"")</f>
        <v>59</v>
      </c>
      <c r="E1390" s="7">
        <f t="array" ref="E1390">IFERROR(XLOOKUP($C1390,'Product Families'!$A:$A,'Product Families'!$E:$E),"")</f>
        <v>61</v>
      </c>
      <c r="F1390" s="7">
        <f t="array" ref="F1390">IFERROR(XLOOKUP($C1390,'Product Families'!$A:$A,'Product Families'!$F:$F),"")</f>
        <v>65</v>
      </c>
      <c r="G1390" s="7">
        <f t="array" ref="G1390">IFERROR(XLOOKUP($C1390,'Product Families'!$A:$A,'Product Families'!$G:$G),"")</f>
        <v>70</v>
      </c>
      <c r="J1390" s="7" t="str">
        <f>IFERROR(ROUND(AVERAGEIF('Week 1 - Making'!$B:$B,'Product List'!$A1390,'Week 1 - Making'!$P:$P),0),"")</f>
        <v/>
      </c>
      <c r="K1390" s="7" t="str">
        <f>IFERROR(ROUND(AVERAGEIF('Week 2 - Making'!$B:$B,'Product List'!$A1390,'Week 2 - Making'!$P:$P),0),"")</f>
        <v/>
      </c>
      <c r="L1390" s="263" t="str">
        <f>IFERROR(ROUND(AVERAGEIF('Week 3 - Making'!$B:$B,'Product List'!$A1390,'Week 3 - Making'!$P:$P),0),"")</f>
        <v/>
      </c>
      <c r="M1390" s="7" t="str">
        <f>IFERROR(ROUND(AVERAGEIF('Week 4 - Making'!$B:$B,'Product List'!$A1390,'Week 4 - Making'!$P:$P),0),"")</f>
        <v/>
      </c>
      <c r="N1390" s="7" t="str">
        <f>IFERROR(ROUND(AVERAGEIF('Week 5 - Making'!$B:$B,'Product List'!$A1390,'Week 5 - Making'!$P:$P),0),"")</f>
        <v/>
      </c>
      <c r="O1390" s="7"/>
      <c r="P1390" s="7">
        <f t="array" ref="P1390">iferror(xlookup(C1390,'Product Families'!A:A,'Product Families'!S:S),"")</f>
        <v>0</v>
      </c>
    </row>
    <row r="1391" ht="14.25" customHeight="1">
      <c r="A1391" s="122" t="s">
        <v>3403</v>
      </c>
      <c r="B1391" s="270" t="s">
        <v>3404</v>
      </c>
      <c r="C1391" s="122" t="s">
        <v>520</v>
      </c>
      <c r="D1391" s="7">
        <f t="array" ref="D1391">IFERROR(XLOOKUP($C1391,'Product Families'!$A:$A,'Product Families'!$D:$D),"")</f>
        <v>59</v>
      </c>
      <c r="E1391" s="7">
        <f t="array" ref="E1391">IFERROR(XLOOKUP($C1391,'Product Families'!$A:$A,'Product Families'!$E:$E),"")</f>
        <v>61</v>
      </c>
      <c r="F1391" s="7">
        <f t="array" ref="F1391">IFERROR(XLOOKUP($C1391,'Product Families'!$A:$A,'Product Families'!$F:$F),"")</f>
        <v>65</v>
      </c>
      <c r="G1391" s="7">
        <f t="array" ref="G1391">IFERROR(XLOOKUP($C1391,'Product Families'!$A:$A,'Product Families'!$G:$G),"")</f>
        <v>70</v>
      </c>
      <c r="J1391" s="7" t="str">
        <f>IFERROR(ROUND(AVERAGEIF('Week 1 - Making'!$B:$B,'Product List'!$A1391,'Week 1 - Making'!$P:$P),0),"")</f>
        <v/>
      </c>
      <c r="K1391" s="7" t="str">
        <f>IFERROR(ROUND(AVERAGEIF('Week 2 - Making'!$B:$B,'Product List'!$A1391,'Week 2 - Making'!$P:$P),0),"")</f>
        <v/>
      </c>
      <c r="L1391" s="263" t="str">
        <f>IFERROR(ROUND(AVERAGEIF('Week 3 - Making'!$B:$B,'Product List'!$A1391,'Week 3 - Making'!$P:$P),0),"")</f>
        <v/>
      </c>
      <c r="M1391" s="7" t="str">
        <f>IFERROR(ROUND(AVERAGEIF('Week 4 - Making'!$B:$B,'Product List'!$A1391,'Week 4 - Making'!$P:$P),0),"")</f>
        <v/>
      </c>
      <c r="N1391" s="7" t="str">
        <f>IFERROR(ROUND(AVERAGEIF('Week 5 - Making'!$B:$B,'Product List'!$A1391,'Week 5 - Making'!$P:$P),0),"")</f>
        <v/>
      </c>
      <c r="O1391" s="7"/>
      <c r="P1391" s="7">
        <f t="array" ref="P1391">iferror(xlookup(C1391,'Product Families'!A:A,'Product Families'!S:S),"")</f>
        <v>0</v>
      </c>
    </row>
    <row r="1392" ht="14.25" customHeight="1">
      <c r="A1392" s="122" t="s">
        <v>3405</v>
      </c>
      <c r="B1392" s="270" t="s">
        <v>3406</v>
      </c>
      <c r="C1392" s="122" t="s">
        <v>520</v>
      </c>
      <c r="D1392" s="7">
        <f t="array" ref="D1392">IFERROR(XLOOKUP($C1392,'Product Families'!$A:$A,'Product Families'!$D:$D),"")</f>
        <v>59</v>
      </c>
      <c r="E1392" s="7">
        <f t="array" ref="E1392">IFERROR(XLOOKUP($C1392,'Product Families'!$A:$A,'Product Families'!$E:$E),"")</f>
        <v>61</v>
      </c>
      <c r="F1392" s="7">
        <f t="array" ref="F1392">IFERROR(XLOOKUP($C1392,'Product Families'!$A:$A,'Product Families'!$F:$F),"")</f>
        <v>65</v>
      </c>
      <c r="G1392" s="7">
        <f t="array" ref="G1392">IFERROR(XLOOKUP($C1392,'Product Families'!$A:$A,'Product Families'!$G:$G),"")</f>
        <v>70</v>
      </c>
      <c r="J1392" s="7" t="str">
        <f>IFERROR(ROUND(AVERAGEIF('Week 1 - Making'!$B:$B,'Product List'!$A1392,'Week 1 - Making'!$P:$P),0),"")</f>
        <v/>
      </c>
      <c r="K1392" s="7" t="str">
        <f>IFERROR(ROUND(AVERAGEIF('Week 2 - Making'!$B:$B,'Product List'!$A1392,'Week 2 - Making'!$P:$P),0),"")</f>
        <v/>
      </c>
      <c r="L1392" s="263" t="str">
        <f>IFERROR(ROUND(AVERAGEIF('Week 3 - Making'!$B:$B,'Product List'!$A1392,'Week 3 - Making'!$P:$P),0),"")</f>
        <v/>
      </c>
      <c r="M1392" s="7" t="str">
        <f>IFERROR(ROUND(AVERAGEIF('Week 4 - Making'!$B:$B,'Product List'!$A1392,'Week 4 - Making'!$P:$P),0),"")</f>
        <v/>
      </c>
      <c r="N1392" s="7" t="str">
        <f>IFERROR(ROUND(AVERAGEIF('Week 5 - Making'!$B:$B,'Product List'!$A1392,'Week 5 - Making'!$P:$P),0),"")</f>
        <v/>
      </c>
      <c r="O1392" s="7"/>
      <c r="P1392" s="7">
        <f t="array" ref="P1392">iferror(xlookup(C1392,'Product Families'!A:A,'Product Families'!S:S),"")</f>
        <v>0</v>
      </c>
    </row>
    <row r="1393" ht="14.25" customHeight="1">
      <c r="A1393" s="122" t="s">
        <v>3407</v>
      </c>
      <c r="B1393" s="270" t="s">
        <v>3408</v>
      </c>
      <c r="C1393" s="122" t="s">
        <v>520</v>
      </c>
      <c r="D1393" s="7">
        <f t="array" ref="D1393">IFERROR(XLOOKUP($C1393,'Product Families'!$A:$A,'Product Families'!$D:$D),"")</f>
        <v>59</v>
      </c>
      <c r="E1393" s="7">
        <f t="array" ref="E1393">IFERROR(XLOOKUP($C1393,'Product Families'!$A:$A,'Product Families'!$E:$E),"")</f>
        <v>61</v>
      </c>
      <c r="F1393" s="7">
        <f t="array" ref="F1393">IFERROR(XLOOKUP($C1393,'Product Families'!$A:$A,'Product Families'!$F:$F),"")</f>
        <v>65</v>
      </c>
      <c r="G1393" s="7">
        <f t="array" ref="G1393">IFERROR(XLOOKUP($C1393,'Product Families'!$A:$A,'Product Families'!$G:$G),"")</f>
        <v>70</v>
      </c>
      <c r="J1393" s="7" t="str">
        <f>IFERROR(ROUND(AVERAGEIF('Week 1 - Making'!$B:$B,'Product List'!$A1393,'Week 1 - Making'!$P:$P),0),"")</f>
        <v/>
      </c>
      <c r="K1393" s="7" t="str">
        <f>IFERROR(ROUND(AVERAGEIF('Week 2 - Making'!$B:$B,'Product List'!$A1393,'Week 2 - Making'!$P:$P),0),"")</f>
        <v/>
      </c>
      <c r="L1393" s="263" t="str">
        <f>IFERROR(ROUND(AVERAGEIF('Week 3 - Making'!$B:$B,'Product List'!$A1393,'Week 3 - Making'!$P:$P),0),"")</f>
        <v/>
      </c>
      <c r="M1393" s="7" t="str">
        <f>IFERROR(ROUND(AVERAGEIF('Week 4 - Making'!$B:$B,'Product List'!$A1393,'Week 4 - Making'!$P:$P),0),"")</f>
        <v/>
      </c>
      <c r="N1393" s="7" t="str">
        <f>IFERROR(ROUND(AVERAGEIF('Week 5 - Making'!$B:$B,'Product List'!$A1393,'Week 5 - Making'!$P:$P),0),"")</f>
        <v/>
      </c>
      <c r="O1393" s="7"/>
      <c r="P1393" s="7">
        <f t="array" ref="P1393">iferror(xlookup(C1393,'Product Families'!A:A,'Product Families'!S:S),"")</f>
        <v>0</v>
      </c>
    </row>
    <row r="1394" ht="14.25" customHeight="1">
      <c r="A1394" s="122" t="s">
        <v>3409</v>
      </c>
      <c r="B1394" s="270" t="s">
        <v>3410</v>
      </c>
      <c r="C1394" s="122" t="s">
        <v>520</v>
      </c>
      <c r="D1394" s="7">
        <f t="array" ref="D1394">IFERROR(XLOOKUP($C1394,'Product Families'!$A:$A,'Product Families'!$D:$D),"")</f>
        <v>59</v>
      </c>
      <c r="E1394" s="7">
        <f t="array" ref="E1394">IFERROR(XLOOKUP($C1394,'Product Families'!$A:$A,'Product Families'!$E:$E),"")</f>
        <v>61</v>
      </c>
      <c r="F1394" s="7">
        <f t="array" ref="F1394">IFERROR(XLOOKUP($C1394,'Product Families'!$A:$A,'Product Families'!$F:$F),"")</f>
        <v>65</v>
      </c>
      <c r="G1394" s="7">
        <f t="array" ref="G1394">IFERROR(XLOOKUP($C1394,'Product Families'!$A:$A,'Product Families'!$G:$G),"")</f>
        <v>70</v>
      </c>
      <c r="J1394" s="7" t="str">
        <f>IFERROR(ROUND(AVERAGEIF('Week 1 - Making'!$B:$B,'Product List'!$A1394,'Week 1 - Making'!$P:$P),0),"")</f>
        <v/>
      </c>
      <c r="K1394" s="7" t="str">
        <f>IFERROR(ROUND(AVERAGEIF('Week 2 - Making'!$B:$B,'Product List'!$A1394,'Week 2 - Making'!$P:$P),0),"")</f>
        <v/>
      </c>
      <c r="L1394" s="263" t="str">
        <f>IFERROR(ROUND(AVERAGEIF('Week 3 - Making'!$B:$B,'Product List'!$A1394,'Week 3 - Making'!$P:$P),0),"")</f>
        <v/>
      </c>
      <c r="M1394" s="7" t="str">
        <f>IFERROR(ROUND(AVERAGEIF('Week 4 - Making'!$B:$B,'Product List'!$A1394,'Week 4 - Making'!$P:$P),0),"")</f>
        <v/>
      </c>
      <c r="N1394" s="7" t="str">
        <f>IFERROR(ROUND(AVERAGEIF('Week 5 - Making'!$B:$B,'Product List'!$A1394,'Week 5 - Making'!$P:$P),0),"")</f>
        <v/>
      </c>
      <c r="O1394" s="7"/>
      <c r="P1394" s="7">
        <f t="array" ref="P1394">iferror(xlookup(C1394,'Product Families'!A:A,'Product Families'!S:S),"")</f>
        <v>0</v>
      </c>
    </row>
    <row r="1395" ht="14.25" customHeight="1">
      <c r="A1395" s="122" t="s">
        <v>3411</v>
      </c>
      <c r="B1395" s="270" t="s">
        <v>3412</v>
      </c>
      <c r="C1395" s="122" t="s">
        <v>520</v>
      </c>
      <c r="D1395" s="7">
        <f t="array" ref="D1395">IFERROR(XLOOKUP($C1395,'Product Families'!$A:$A,'Product Families'!$D:$D),"")</f>
        <v>59</v>
      </c>
      <c r="E1395" s="7">
        <f t="array" ref="E1395">IFERROR(XLOOKUP($C1395,'Product Families'!$A:$A,'Product Families'!$E:$E),"")</f>
        <v>61</v>
      </c>
      <c r="F1395" s="7">
        <f t="array" ref="F1395">IFERROR(XLOOKUP($C1395,'Product Families'!$A:$A,'Product Families'!$F:$F),"")</f>
        <v>65</v>
      </c>
      <c r="G1395" s="7">
        <f t="array" ref="G1395">IFERROR(XLOOKUP($C1395,'Product Families'!$A:$A,'Product Families'!$G:$G),"")</f>
        <v>70</v>
      </c>
      <c r="J1395" s="7" t="str">
        <f>IFERROR(ROUND(AVERAGEIF('Week 1 - Making'!$B:$B,'Product List'!$A1395,'Week 1 - Making'!$P:$P),0),"")</f>
        <v/>
      </c>
      <c r="K1395" s="7" t="str">
        <f>IFERROR(ROUND(AVERAGEIF('Week 2 - Making'!$B:$B,'Product List'!$A1395,'Week 2 - Making'!$P:$P),0),"")</f>
        <v/>
      </c>
      <c r="L1395" s="263" t="str">
        <f>IFERROR(ROUND(AVERAGEIF('Week 3 - Making'!$B:$B,'Product List'!$A1395,'Week 3 - Making'!$P:$P),0),"")</f>
        <v/>
      </c>
      <c r="M1395" s="7" t="str">
        <f>IFERROR(ROUND(AVERAGEIF('Week 4 - Making'!$B:$B,'Product List'!$A1395,'Week 4 - Making'!$P:$P),0),"")</f>
        <v/>
      </c>
      <c r="N1395" s="7" t="str">
        <f>IFERROR(ROUND(AVERAGEIF('Week 5 - Making'!$B:$B,'Product List'!$A1395,'Week 5 - Making'!$P:$P),0),"")</f>
        <v/>
      </c>
      <c r="O1395" s="7"/>
      <c r="P1395" s="7">
        <f t="array" ref="P1395">iferror(xlookup(C1395,'Product Families'!A:A,'Product Families'!S:S),"")</f>
        <v>0</v>
      </c>
    </row>
    <row r="1396" ht="14.25" customHeight="1">
      <c r="A1396" s="122" t="s">
        <v>3413</v>
      </c>
      <c r="B1396" s="270" t="s">
        <v>3414</v>
      </c>
      <c r="C1396" s="122" t="s">
        <v>520</v>
      </c>
      <c r="D1396" s="7">
        <f t="array" ref="D1396">IFERROR(XLOOKUP($C1396,'Product Families'!$A:$A,'Product Families'!$D:$D),"")</f>
        <v>59</v>
      </c>
      <c r="E1396" s="7">
        <f t="array" ref="E1396">IFERROR(XLOOKUP($C1396,'Product Families'!$A:$A,'Product Families'!$E:$E),"")</f>
        <v>61</v>
      </c>
      <c r="F1396" s="7">
        <f t="array" ref="F1396">IFERROR(XLOOKUP($C1396,'Product Families'!$A:$A,'Product Families'!$F:$F),"")</f>
        <v>65</v>
      </c>
      <c r="G1396" s="7">
        <f t="array" ref="G1396">IFERROR(XLOOKUP($C1396,'Product Families'!$A:$A,'Product Families'!$G:$G),"")</f>
        <v>70</v>
      </c>
      <c r="J1396" s="7" t="str">
        <f>IFERROR(ROUND(AVERAGEIF('Week 1 - Making'!$B:$B,'Product List'!$A1396,'Week 1 - Making'!$P:$P),0),"")</f>
        <v/>
      </c>
      <c r="K1396" s="7" t="str">
        <f>IFERROR(ROUND(AVERAGEIF('Week 2 - Making'!$B:$B,'Product List'!$A1396,'Week 2 - Making'!$P:$P),0),"")</f>
        <v/>
      </c>
      <c r="L1396" s="263" t="str">
        <f>IFERROR(ROUND(AVERAGEIF('Week 3 - Making'!$B:$B,'Product List'!$A1396,'Week 3 - Making'!$P:$P),0),"")</f>
        <v/>
      </c>
      <c r="M1396" s="7" t="str">
        <f>IFERROR(ROUND(AVERAGEIF('Week 4 - Making'!$B:$B,'Product List'!$A1396,'Week 4 - Making'!$P:$P),0),"")</f>
        <v/>
      </c>
      <c r="N1396" s="7" t="str">
        <f>IFERROR(ROUND(AVERAGEIF('Week 5 - Making'!$B:$B,'Product List'!$A1396,'Week 5 - Making'!$P:$P),0),"")</f>
        <v/>
      </c>
      <c r="O1396" s="7"/>
      <c r="P1396" s="7">
        <f t="array" ref="P1396">iferror(xlookup(C1396,'Product Families'!A:A,'Product Families'!S:S),"")</f>
        <v>0</v>
      </c>
    </row>
    <row r="1397" ht="14.25" customHeight="1">
      <c r="A1397" s="122" t="s">
        <v>3415</v>
      </c>
      <c r="B1397" s="270" t="s">
        <v>3416</v>
      </c>
      <c r="C1397" s="122" t="s">
        <v>520</v>
      </c>
      <c r="D1397" s="7">
        <f t="array" ref="D1397">IFERROR(XLOOKUP($C1397,'Product Families'!$A:$A,'Product Families'!$D:$D),"")</f>
        <v>59</v>
      </c>
      <c r="E1397" s="7">
        <f t="array" ref="E1397">IFERROR(XLOOKUP($C1397,'Product Families'!$A:$A,'Product Families'!$E:$E),"")</f>
        <v>61</v>
      </c>
      <c r="F1397" s="7">
        <f t="array" ref="F1397">IFERROR(XLOOKUP($C1397,'Product Families'!$A:$A,'Product Families'!$F:$F),"")</f>
        <v>65</v>
      </c>
      <c r="G1397" s="7">
        <f t="array" ref="G1397">IFERROR(XLOOKUP($C1397,'Product Families'!$A:$A,'Product Families'!$G:$G),"")</f>
        <v>70</v>
      </c>
      <c r="J1397" s="7" t="str">
        <f>IFERROR(ROUND(AVERAGEIF('Week 1 - Making'!$B:$B,'Product List'!$A1397,'Week 1 - Making'!$P:$P),0),"")</f>
        <v/>
      </c>
      <c r="K1397" s="7" t="str">
        <f>IFERROR(ROUND(AVERAGEIF('Week 2 - Making'!$B:$B,'Product List'!$A1397,'Week 2 - Making'!$P:$P),0),"")</f>
        <v/>
      </c>
      <c r="L1397" s="263" t="str">
        <f>IFERROR(ROUND(AVERAGEIF('Week 3 - Making'!$B:$B,'Product List'!$A1397,'Week 3 - Making'!$P:$P),0),"")</f>
        <v/>
      </c>
      <c r="M1397" s="7" t="str">
        <f>IFERROR(ROUND(AVERAGEIF('Week 4 - Making'!$B:$B,'Product List'!$A1397,'Week 4 - Making'!$P:$P),0),"")</f>
        <v/>
      </c>
      <c r="N1397" s="7" t="str">
        <f>IFERROR(ROUND(AVERAGEIF('Week 5 - Making'!$B:$B,'Product List'!$A1397,'Week 5 - Making'!$P:$P),0),"")</f>
        <v/>
      </c>
      <c r="O1397" s="7"/>
      <c r="P1397" s="7">
        <f t="array" ref="P1397">iferror(xlookup(C1397,'Product Families'!A:A,'Product Families'!S:S),"")</f>
        <v>0</v>
      </c>
    </row>
    <row r="1398" ht="14.25" customHeight="1">
      <c r="A1398" s="122" t="s">
        <v>3417</v>
      </c>
      <c r="B1398" s="270" t="s">
        <v>3418</v>
      </c>
      <c r="C1398" s="122" t="s">
        <v>520</v>
      </c>
      <c r="D1398" s="7">
        <f t="array" ref="D1398">IFERROR(XLOOKUP($C1398,'Product Families'!$A:$A,'Product Families'!$D:$D),"")</f>
        <v>59</v>
      </c>
      <c r="E1398" s="7">
        <f t="array" ref="E1398">IFERROR(XLOOKUP($C1398,'Product Families'!$A:$A,'Product Families'!$E:$E),"")</f>
        <v>61</v>
      </c>
      <c r="F1398" s="7">
        <f t="array" ref="F1398">IFERROR(XLOOKUP($C1398,'Product Families'!$A:$A,'Product Families'!$F:$F),"")</f>
        <v>65</v>
      </c>
      <c r="G1398" s="7">
        <f t="array" ref="G1398">IFERROR(XLOOKUP($C1398,'Product Families'!$A:$A,'Product Families'!$G:$G),"")</f>
        <v>70</v>
      </c>
      <c r="J1398" s="7" t="str">
        <f>IFERROR(ROUND(AVERAGEIF('Week 1 - Making'!$B:$B,'Product List'!$A1398,'Week 1 - Making'!$P:$P),0),"")</f>
        <v/>
      </c>
      <c r="K1398" s="7" t="str">
        <f>IFERROR(ROUND(AVERAGEIF('Week 2 - Making'!$B:$B,'Product List'!$A1398,'Week 2 - Making'!$P:$P),0),"")</f>
        <v/>
      </c>
      <c r="L1398" s="263" t="str">
        <f>IFERROR(ROUND(AVERAGEIF('Week 3 - Making'!$B:$B,'Product List'!$A1398,'Week 3 - Making'!$P:$P),0),"")</f>
        <v/>
      </c>
      <c r="M1398" s="7" t="str">
        <f>IFERROR(ROUND(AVERAGEIF('Week 4 - Making'!$B:$B,'Product List'!$A1398,'Week 4 - Making'!$P:$P),0),"")</f>
        <v/>
      </c>
      <c r="N1398" s="7" t="str">
        <f>IFERROR(ROUND(AVERAGEIF('Week 5 - Making'!$B:$B,'Product List'!$A1398,'Week 5 - Making'!$P:$P),0),"")</f>
        <v/>
      </c>
      <c r="O1398" s="7"/>
      <c r="P1398" s="7">
        <f t="array" ref="P1398">iferror(xlookup(C1398,'Product Families'!A:A,'Product Families'!S:S),"")</f>
        <v>0</v>
      </c>
    </row>
    <row r="1399" ht="14.25" customHeight="1">
      <c r="A1399" s="122" t="s">
        <v>3419</v>
      </c>
      <c r="B1399" s="270" t="s">
        <v>3420</v>
      </c>
      <c r="C1399" s="122" t="s">
        <v>520</v>
      </c>
      <c r="D1399" s="7">
        <f t="array" ref="D1399">IFERROR(XLOOKUP($C1399,'Product Families'!$A:$A,'Product Families'!$D:$D),"")</f>
        <v>59</v>
      </c>
      <c r="E1399" s="7">
        <f t="array" ref="E1399">IFERROR(XLOOKUP($C1399,'Product Families'!$A:$A,'Product Families'!$E:$E),"")</f>
        <v>61</v>
      </c>
      <c r="F1399" s="7">
        <f t="array" ref="F1399">IFERROR(XLOOKUP($C1399,'Product Families'!$A:$A,'Product Families'!$F:$F),"")</f>
        <v>65</v>
      </c>
      <c r="G1399" s="7">
        <f t="array" ref="G1399">IFERROR(XLOOKUP($C1399,'Product Families'!$A:$A,'Product Families'!$G:$G),"")</f>
        <v>70</v>
      </c>
      <c r="J1399" s="7" t="str">
        <f>IFERROR(ROUND(AVERAGEIF('Week 1 - Making'!$B:$B,'Product List'!$A1399,'Week 1 - Making'!$P:$P),0),"")</f>
        <v/>
      </c>
      <c r="K1399" s="7" t="str">
        <f>IFERROR(ROUND(AVERAGEIF('Week 2 - Making'!$B:$B,'Product List'!$A1399,'Week 2 - Making'!$P:$P),0),"")</f>
        <v/>
      </c>
      <c r="L1399" s="263" t="str">
        <f>IFERROR(ROUND(AVERAGEIF('Week 3 - Making'!$B:$B,'Product List'!$A1399,'Week 3 - Making'!$P:$P),0),"")</f>
        <v/>
      </c>
      <c r="M1399" s="7" t="str">
        <f>IFERROR(ROUND(AVERAGEIF('Week 4 - Making'!$B:$B,'Product List'!$A1399,'Week 4 - Making'!$P:$P),0),"")</f>
        <v/>
      </c>
      <c r="N1399" s="7" t="str">
        <f>IFERROR(ROUND(AVERAGEIF('Week 5 - Making'!$B:$B,'Product List'!$A1399,'Week 5 - Making'!$P:$P),0),"")</f>
        <v/>
      </c>
      <c r="O1399" s="7"/>
      <c r="P1399" s="7">
        <f t="array" ref="P1399">iferror(xlookup(C1399,'Product Families'!A:A,'Product Families'!S:S),"")</f>
        <v>0</v>
      </c>
    </row>
    <row r="1400" ht="14.25" customHeight="1">
      <c r="A1400" s="122" t="s">
        <v>3421</v>
      </c>
      <c r="B1400" s="270" t="s">
        <v>3422</v>
      </c>
      <c r="C1400" s="122" t="s">
        <v>520</v>
      </c>
      <c r="D1400" s="7">
        <f t="array" ref="D1400">IFERROR(XLOOKUP($C1400,'Product Families'!$A:$A,'Product Families'!$D:$D),"")</f>
        <v>59</v>
      </c>
      <c r="E1400" s="7">
        <f t="array" ref="E1400">IFERROR(XLOOKUP($C1400,'Product Families'!$A:$A,'Product Families'!$E:$E),"")</f>
        <v>61</v>
      </c>
      <c r="F1400" s="7">
        <f t="array" ref="F1400">IFERROR(XLOOKUP($C1400,'Product Families'!$A:$A,'Product Families'!$F:$F),"")</f>
        <v>65</v>
      </c>
      <c r="G1400" s="7">
        <f t="array" ref="G1400">IFERROR(XLOOKUP($C1400,'Product Families'!$A:$A,'Product Families'!$G:$G),"")</f>
        <v>70</v>
      </c>
      <c r="J1400" s="7" t="str">
        <f>IFERROR(ROUND(AVERAGEIF('Week 1 - Making'!$B:$B,'Product List'!$A1400,'Week 1 - Making'!$P:$P),0),"")</f>
        <v/>
      </c>
      <c r="K1400" s="7" t="str">
        <f>IFERROR(ROUND(AVERAGEIF('Week 2 - Making'!$B:$B,'Product List'!$A1400,'Week 2 - Making'!$P:$P),0),"")</f>
        <v/>
      </c>
      <c r="L1400" s="263" t="str">
        <f>IFERROR(ROUND(AVERAGEIF('Week 3 - Making'!$B:$B,'Product List'!$A1400,'Week 3 - Making'!$P:$P),0),"")</f>
        <v/>
      </c>
      <c r="M1400" s="7" t="str">
        <f>IFERROR(ROUND(AVERAGEIF('Week 4 - Making'!$B:$B,'Product List'!$A1400,'Week 4 - Making'!$P:$P),0),"")</f>
        <v/>
      </c>
      <c r="N1400" s="7" t="str">
        <f>IFERROR(ROUND(AVERAGEIF('Week 5 - Making'!$B:$B,'Product List'!$A1400,'Week 5 - Making'!$P:$P),0),"")</f>
        <v/>
      </c>
      <c r="O1400" s="7"/>
      <c r="P1400" s="7">
        <f t="array" ref="P1400">iferror(xlookup(C1400,'Product Families'!A:A,'Product Families'!S:S),"")</f>
        <v>0</v>
      </c>
    </row>
    <row r="1401" ht="14.25" customHeight="1">
      <c r="A1401" s="122" t="s">
        <v>3423</v>
      </c>
      <c r="B1401" s="270" t="s">
        <v>3424</v>
      </c>
      <c r="C1401" s="122" t="s">
        <v>520</v>
      </c>
      <c r="D1401" s="7">
        <f t="array" ref="D1401">IFERROR(XLOOKUP($C1401,'Product Families'!$A:$A,'Product Families'!$D:$D),"")</f>
        <v>59</v>
      </c>
      <c r="E1401" s="7">
        <f t="array" ref="E1401">IFERROR(XLOOKUP($C1401,'Product Families'!$A:$A,'Product Families'!$E:$E),"")</f>
        <v>61</v>
      </c>
      <c r="F1401" s="7">
        <f t="array" ref="F1401">IFERROR(XLOOKUP($C1401,'Product Families'!$A:$A,'Product Families'!$F:$F),"")</f>
        <v>65</v>
      </c>
      <c r="G1401" s="7">
        <f t="array" ref="G1401">IFERROR(XLOOKUP($C1401,'Product Families'!$A:$A,'Product Families'!$G:$G),"")</f>
        <v>70</v>
      </c>
      <c r="J1401" s="7" t="str">
        <f>IFERROR(ROUND(AVERAGEIF('Week 1 - Making'!$B:$B,'Product List'!$A1401,'Week 1 - Making'!$P:$P),0),"")</f>
        <v/>
      </c>
      <c r="K1401" s="7" t="str">
        <f>IFERROR(ROUND(AVERAGEIF('Week 2 - Making'!$B:$B,'Product List'!$A1401,'Week 2 - Making'!$P:$P),0),"")</f>
        <v/>
      </c>
      <c r="L1401" s="263" t="str">
        <f>IFERROR(ROUND(AVERAGEIF('Week 3 - Making'!$B:$B,'Product List'!$A1401,'Week 3 - Making'!$P:$P),0),"")</f>
        <v/>
      </c>
      <c r="M1401" s="7" t="str">
        <f>IFERROR(ROUND(AVERAGEIF('Week 4 - Making'!$B:$B,'Product List'!$A1401,'Week 4 - Making'!$P:$P),0),"")</f>
        <v/>
      </c>
      <c r="N1401" s="7" t="str">
        <f>IFERROR(ROUND(AVERAGEIF('Week 5 - Making'!$B:$B,'Product List'!$A1401,'Week 5 - Making'!$P:$P),0),"")</f>
        <v/>
      </c>
      <c r="O1401" s="7"/>
      <c r="P1401" s="7">
        <f t="array" ref="P1401">iferror(xlookup(C1401,'Product Families'!A:A,'Product Families'!S:S),"")</f>
        <v>0</v>
      </c>
    </row>
    <row r="1402" ht="14.25" customHeight="1">
      <c r="A1402" s="122" t="s">
        <v>3425</v>
      </c>
      <c r="B1402" s="270" t="s">
        <v>3426</v>
      </c>
      <c r="C1402" s="122" t="s">
        <v>520</v>
      </c>
      <c r="D1402" s="7">
        <f t="array" ref="D1402">IFERROR(XLOOKUP($C1402,'Product Families'!$A:$A,'Product Families'!$D:$D),"")</f>
        <v>59</v>
      </c>
      <c r="E1402" s="7">
        <f t="array" ref="E1402">IFERROR(XLOOKUP($C1402,'Product Families'!$A:$A,'Product Families'!$E:$E),"")</f>
        <v>61</v>
      </c>
      <c r="F1402" s="7">
        <f t="array" ref="F1402">IFERROR(XLOOKUP($C1402,'Product Families'!$A:$A,'Product Families'!$F:$F),"")</f>
        <v>65</v>
      </c>
      <c r="G1402" s="7">
        <f t="array" ref="G1402">IFERROR(XLOOKUP($C1402,'Product Families'!$A:$A,'Product Families'!$G:$G),"")</f>
        <v>70</v>
      </c>
      <c r="J1402" s="7" t="str">
        <f>IFERROR(ROUND(AVERAGEIF('Week 1 - Making'!$B:$B,'Product List'!$A1402,'Week 1 - Making'!$P:$P),0),"")</f>
        <v/>
      </c>
      <c r="K1402" s="7" t="str">
        <f>IFERROR(ROUND(AVERAGEIF('Week 2 - Making'!$B:$B,'Product List'!$A1402,'Week 2 - Making'!$P:$P),0),"")</f>
        <v/>
      </c>
      <c r="L1402" s="263" t="str">
        <f>IFERROR(ROUND(AVERAGEIF('Week 3 - Making'!$B:$B,'Product List'!$A1402,'Week 3 - Making'!$P:$P),0),"")</f>
        <v/>
      </c>
      <c r="M1402" s="7" t="str">
        <f>IFERROR(ROUND(AVERAGEIF('Week 4 - Making'!$B:$B,'Product List'!$A1402,'Week 4 - Making'!$P:$P),0),"")</f>
        <v/>
      </c>
      <c r="N1402" s="7" t="str">
        <f>IFERROR(ROUND(AVERAGEIF('Week 5 - Making'!$B:$B,'Product List'!$A1402,'Week 5 - Making'!$P:$P),0),"")</f>
        <v/>
      </c>
      <c r="O1402" s="7"/>
      <c r="P1402" s="7">
        <f t="array" ref="P1402">iferror(xlookup(C1402,'Product Families'!A:A,'Product Families'!S:S),"")</f>
        <v>0</v>
      </c>
    </row>
    <row r="1403" ht="14.25" customHeight="1">
      <c r="A1403" s="122" t="s">
        <v>3427</v>
      </c>
      <c r="B1403" s="270" t="s">
        <v>3428</v>
      </c>
      <c r="C1403" s="122" t="s">
        <v>520</v>
      </c>
      <c r="D1403" s="7">
        <f t="array" ref="D1403">IFERROR(XLOOKUP($C1403,'Product Families'!$A:$A,'Product Families'!$D:$D),"")</f>
        <v>59</v>
      </c>
      <c r="E1403" s="7">
        <f t="array" ref="E1403">IFERROR(XLOOKUP($C1403,'Product Families'!$A:$A,'Product Families'!$E:$E),"")</f>
        <v>61</v>
      </c>
      <c r="F1403" s="7">
        <f t="array" ref="F1403">IFERROR(XLOOKUP($C1403,'Product Families'!$A:$A,'Product Families'!$F:$F),"")</f>
        <v>65</v>
      </c>
      <c r="G1403" s="7">
        <f t="array" ref="G1403">IFERROR(XLOOKUP($C1403,'Product Families'!$A:$A,'Product Families'!$G:$G),"")</f>
        <v>70</v>
      </c>
      <c r="J1403" s="7" t="str">
        <f>IFERROR(ROUND(AVERAGEIF('Week 1 - Making'!$B:$B,'Product List'!$A1403,'Week 1 - Making'!$P:$P),0),"")</f>
        <v/>
      </c>
      <c r="K1403" s="7" t="str">
        <f>IFERROR(ROUND(AVERAGEIF('Week 2 - Making'!$B:$B,'Product List'!$A1403,'Week 2 - Making'!$P:$P),0),"")</f>
        <v/>
      </c>
      <c r="L1403" s="263" t="str">
        <f>IFERROR(ROUND(AVERAGEIF('Week 3 - Making'!$B:$B,'Product List'!$A1403,'Week 3 - Making'!$P:$P),0),"")</f>
        <v/>
      </c>
      <c r="M1403" s="7" t="str">
        <f>IFERROR(ROUND(AVERAGEIF('Week 4 - Making'!$B:$B,'Product List'!$A1403,'Week 4 - Making'!$P:$P),0),"")</f>
        <v/>
      </c>
      <c r="N1403" s="7" t="str">
        <f>IFERROR(ROUND(AVERAGEIF('Week 5 - Making'!$B:$B,'Product List'!$A1403,'Week 5 - Making'!$P:$P),0),"")</f>
        <v/>
      </c>
      <c r="O1403" s="7"/>
      <c r="P1403" s="7">
        <f t="array" ref="P1403">iferror(xlookup(C1403,'Product Families'!A:A,'Product Families'!S:S),"")</f>
        <v>0</v>
      </c>
    </row>
    <row r="1404" ht="14.25" customHeight="1">
      <c r="A1404" s="122" t="s">
        <v>3429</v>
      </c>
      <c r="B1404" s="270" t="s">
        <v>3430</v>
      </c>
      <c r="C1404" s="122" t="s">
        <v>520</v>
      </c>
      <c r="D1404" s="7">
        <f t="array" ref="D1404">IFERROR(XLOOKUP($C1404,'Product Families'!$A:$A,'Product Families'!$D:$D),"")</f>
        <v>59</v>
      </c>
      <c r="E1404" s="7">
        <f t="array" ref="E1404">IFERROR(XLOOKUP($C1404,'Product Families'!$A:$A,'Product Families'!$E:$E),"")</f>
        <v>61</v>
      </c>
      <c r="F1404" s="7">
        <f t="array" ref="F1404">IFERROR(XLOOKUP($C1404,'Product Families'!$A:$A,'Product Families'!$F:$F),"")</f>
        <v>65</v>
      </c>
      <c r="G1404" s="7">
        <f t="array" ref="G1404">IFERROR(XLOOKUP($C1404,'Product Families'!$A:$A,'Product Families'!$G:$G),"")</f>
        <v>70</v>
      </c>
      <c r="J1404" s="7" t="str">
        <f>IFERROR(ROUND(AVERAGEIF('Week 1 - Making'!$B:$B,'Product List'!$A1404,'Week 1 - Making'!$P:$P),0),"")</f>
        <v/>
      </c>
      <c r="K1404" s="7" t="str">
        <f>IFERROR(ROUND(AVERAGEIF('Week 2 - Making'!$B:$B,'Product List'!$A1404,'Week 2 - Making'!$P:$P),0),"")</f>
        <v/>
      </c>
      <c r="L1404" s="263" t="str">
        <f>IFERROR(ROUND(AVERAGEIF('Week 3 - Making'!$B:$B,'Product List'!$A1404,'Week 3 - Making'!$P:$P),0),"")</f>
        <v/>
      </c>
      <c r="M1404" s="7" t="str">
        <f>IFERROR(ROUND(AVERAGEIF('Week 4 - Making'!$B:$B,'Product List'!$A1404,'Week 4 - Making'!$P:$P),0),"")</f>
        <v/>
      </c>
      <c r="N1404" s="7" t="str">
        <f>IFERROR(ROUND(AVERAGEIF('Week 5 - Making'!$B:$B,'Product List'!$A1404,'Week 5 - Making'!$P:$P),0),"")</f>
        <v/>
      </c>
      <c r="O1404" s="7"/>
      <c r="P1404" s="7">
        <f t="array" ref="P1404">iferror(xlookup(C1404,'Product Families'!A:A,'Product Families'!S:S),"")</f>
        <v>0</v>
      </c>
    </row>
    <row r="1405" ht="14.25" customHeight="1">
      <c r="A1405" s="122" t="s">
        <v>3431</v>
      </c>
      <c r="B1405" s="270" t="s">
        <v>3432</v>
      </c>
      <c r="C1405" s="122" t="s">
        <v>520</v>
      </c>
      <c r="D1405" s="7">
        <f t="array" ref="D1405">IFERROR(XLOOKUP($C1405,'Product Families'!$A:$A,'Product Families'!$D:$D),"")</f>
        <v>59</v>
      </c>
      <c r="E1405" s="7">
        <f t="array" ref="E1405">IFERROR(XLOOKUP($C1405,'Product Families'!$A:$A,'Product Families'!$E:$E),"")</f>
        <v>61</v>
      </c>
      <c r="F1405" s="7">
        <f t="array" ref="F1405">IFERROR(XLOOKUP($C1405,'Product Families'!$A:$A,'Product Families'!$F:$F),"")</f>
        <v>65</v>
      </c>
      <c r="G1405" s="7">
        <f t="array" ref="G1405">IFERROR(XLOOKUP($C1405,'Product Families'!$A:$A,'Product Families'!$G:$G),"")</f>
        <v>70</v>
      </c>
      <c r="J1405" s="7" t="str">
        <f>IFERROR(ROUND(AVERAGEIF('Week 1 - Making'!$B:$B,'Product List'!$A1405,'Week 1 - Making'!$P:$P),0),"")</f>
        <v/>
      </c>
      <c r="K1405" s="7" t="str">
        <f>IFERROR(ROUND(AVERAGEIF('Week 2 - Making'!$B:$B,'Product List'!$A1405,'Week 2 - Making'!$P:$P),0),"")</f>
        <v/>
      </c>
      <c r="L1405" s="263" t="str">
        <f>IFERROR(ROUND(AVERAGEIF('Week 3 - Making'!$B:$B,'Product List'!$A1405,'Week 3 - Making'!$P:$P),0),"")</f>
        <v/>
      </c>
      <c r="M1405" s="7" t="str">
        <f>IFERROR(ROUND(AVERAGEIF('Week 4 - Making'!$B:$B,'Product List'!$A1405,'Week 4 - Making'!$P:$P),0),"")</f>
        <v/>
      </c>
      <c r="N1405" s="7" t="str">
        <f>IFERROR(ROUND(AVERAGEIF('Week 5 - Making'!$B:$B,'Product List'!$A1405,'Week 5 - Making'!$P:$P),0),"")</f>
        <v/>
      </c>
      <c r="O1405" s="7"/>
      <c r="P1405" s="7">
        <f t="array" ref="P1405">iferror(xlookup(C1405,'Product Families'!A:A,'Product Families'!S:S),"")</f>
        <v>0</v>
      </c>
    </row>
    <row r="1406" ht="14.25" customHeight="1">
      <c r="A1406" s="122" t="s">
        <v>3433</v>
      </c>
      <c r="B1406" s="270" t="s">
        <v>3434</v>
      </c>
      <c r="C1406" s="122" t="s">
        <v>520</v>
      </c>
      <c r="D1406" s="7">
        <f t="array" ref="D1406">IFERROR(XLOOKUP($C1406,'Product Families'!$A:$A,'Product Families'!$D:$D),"")</f>
        <v>59</v>
      </c>
      <c r="E1406" s="7">
        <f t="array" ref="E1406">IFERROR(XLOOKUP($C1406,'Product Families'!$A:$A,'Product Families'!$E:$E),"")</f>
        <v>61</v>
      </c>
      <c r="F1406" s="7">
        <f t="array" ref="F1406">IFERROR(XLOOKUP($C1406,'Product Families'!$A:$A,'Product Families'!$F:$F),"")</f>
        <v>65</v>
      </c>
      <c r="G1406" s="7">
        <f t="array" ref="G1406">IFERROR(XLOOKUP($C1406,'Product Families'!$A:$A,'Product Families'!$G:$G),"")</f>
        <v>70</v>
      </c>
      <c r="J1406" s="7" t="str">
        <f>IFERROR(ROUND(AVERAGEIF('Week 1 - Making'!$B:$B,'Product List'!$A1406,'Week 1 - Making'!$P:$P),0),"")</f>
        <v/>
      </c>
      <c r="K1406" s="7" t="str">
        <f>IFERROR(ROUND(AVERAGEIF('Week 2 - Making'!$B:$B,'Product List'!$A1406,'Week 2 - Making'!$P:$P),0),"")</f>
        <v/>
      </c>
      <c r="L1406" s="263" t="str">
        <f>IFERROR(ROUND(AVERAGEIF('Week 3 - Making'!$B:$B,'Product List'!$A1406,'Week 3 - Making'!$P:$P),0),"")</f>
        <v/>
      </c>
      <c r="M1406" s="7" t="str">
        <f>IFERROR(ROUND(AVERAGEIF('Week 4 - Making'!$B:$B,'Product List'!$A1406,'Week 4 - Making'!$P:$P),0),"")</f>
        <v/>
      </c>
      <c r="N1406" s="7" t="str">
        <f>IFERROR(ROUND(AVERAGEIF('Week 5 - Making'!$B:$B,'Product List'!$A1406,'Week 5 - Making'!$P:$P),0),"")</f>
        <v/>
      </c>
      <c r="O1406" s="7"/>
      <c r="P1406" s="7">
        <f t="array" ref="P1406">iferror(xlookup(C1406,'Product Families'!A:A,'Product Families'!S:S),"")</f>
        <v>0</v>
      </c>
    </row>
    <row r="1407" ht="14.25" customHeight="1">
      <c r="A1407" s="122" t="s">
        <v>3435</v>
      </c>
      <c r="B1407" s="270" t="s">
        <v>3436</v>
      </c>
      <c r="C1407" s="122" t="s">
        <v>520</v>
      </c>
      <c r="D1407" s="7">
        <f t="array" ref="D1407">IFERROR(XLOOKUP($C1407,'Product Families'!$A:$A,'Product Families'!$D:$D),"")</f>
        <v>59</v>
      </c>
      <c r="E1407" s="7">
        <f t="array" ref="E1407">IFERROR(XLOOKUP($C1407,'Product Families'!$A:$A,'Product Families'!$E:$E),"")</f>
        <v>61</v>
      </c>
      <c r="F1407" s="7">
        <f t="array" ref="F1407">IFERROR(XLOOKUP($C1407,'Product Families'!$A:$A,'Product Families'!$F:$F),"")</f>
        <v>65</v>
      </c>
      <c r="G1407" s="7">
        <f t="array" ref="G1407">IFERROR(XLOOKUP($C1407,'Product Families'!$A:$A,'Product Families'!$G:$G),"")</f>
        <v>70</v>
      </c>
      <c r="J1407" s="7" t="str">
        <f>IFERROR(ROUND(AVERAGEIF('Week 1 - Making'!$B:$B,'Product List'!$A1407,'Week 1 - Making'!$P:$P),0),"")</f>
        <v/>
      </c>
      <c r="K1407" s="7" t="str">
        <f>IFERROR(ROUND(AVERAGEIF('Week 2 - Making'!$B:$B,'Product List'!$A1407,'Week 2 - Making'!$P:$P),0),"")</f>
        <v/>
      </c>
      <c r="L1407" s="263" t="str">
        <f>IFERROR(ROUND(AVERAGEIF('Week 3 - Making'!$B:$B,'Product List'!$A1407,'Week 3 - Making'!$P:$P),0),"")</f>
        <v/>
      </c>
      <c r="M1407" s="7" t="str">
        <f>IFERROR(ROUND(AVERAGEIF('Week 4 - Making'!$B:$B,'Product List'!$A1407,'Week 4 - Making'!$P:$P),0),"")</f>
        <v/>
      </c>
      <c r="N1407" s="7" t="str">
        <f>IFERROR(ROUND(AVERAGEIF('Week 5 - Making'!$B:$B,'Product List'!$A1407,'Week 5 - Making'!$P:$P),0),"")</f>
        <v/>
      </c>
      <c r="O1407" s="7"/>
      <c r="P1407" s="7">
        <f t="array" ref="P1407">iferror(xlookup(C1407,'Product Families'!A:A,'Product Families'!S:S),"")</f>
        <v>0</v>
      </c>
    </row>
    <row r="1408" ht="14.25" customHeight="1">
      <c r="A1408" s="122" t="s">
        <v>3437</v>
      </c>
      <c r="B1408" s="270" t="s">
        <v>3438</v>
      </c>
      <c r="C1408" s="122" t="s">
        <v>520</v>
      </c>
      <c r="D1408" s="7">
        <f t="array" ref="D1408">IFERROR(XLOOKUP($C1408,'Product Families'!$A:$A,'Product Families'!$D:$D),"")</f>
        <v>59</v>
      </c>
      <c r="E1408" s="7">
        <f t="array" ref="E1408">IFERROR(XLOOKUP($C1408,'Product Families'!$A:$A,'Product Families'!$E:$E),"")</f>
        <v>61</v>
      </c>
      <c r="F1408" s="7">
        <f t="array" ref="F1408">IFERROR(XLOOKUP($C1408,'Product Families'!$A:$A,'Product Families'!$F:$F),"")</f>
        <v>65</v>
      </c>
      <c r="G1408" s="7">
        <f t="array" ref="G1408">IFERROR(XLOOKUP($C1408,'Product Families'!$A:$A,'Product Families'!$G:$G),"")</f>
        <v>70</v>
      </c>
      <c r="J1408" s="7" t="str">
        <f>IFERROR(ROUND(AVERAGEIF('Week 1 - Making'!$B:$B,'Product List'!$A1408,'Week 1 - Making'!$P:$P),0),"")</f>
        <v/>
      </c>
      <c r="K1408" s="7" t="str">
        <f>IFERROR(ROUND(AVERAGEIF('Week 2 - Making'!$B:$B,'Product List'!$A1408,'Week 2 - Making'!$P:$P),0),"")</f>
        <v/>
      </c>
      <c r="L1408" s="263" t="str">
        <f>IFERROR(ROUND(AVERAGEIF('Week 3 - Making'!$B:$B,'Product List'!$A1408,'Week 3 - Making'!$P:$P),0),"")</f>
        <v/>
      </c>
      <c r="M1408" s="7" t="str">
        <f>IFERROR(ROUND(AVERAGEIF('Week 4 - Making'!$B:$B,'Product List'!$A1408,'Week 4 - Making'!$P:$P),0),"")</f>
        <v/>
      </c>
      <c r="N1408" s="7" t="str">
        <f>IFERROR(ROUND(AVERAGEIF('Week 5 - Making'!$B:$B,'Product List'!$A1408,'Week 5 - Making'!$P:$P),0),"")</f>
        <v/>
      </c>
      <c r="O1408" s="7"/>
      <c r="P1408" s="7">
        <f t="array" ref="P1408">iferror(xlookup(C1408,'Product Families'!A:A,'Product Families'!S:S),"")</f>
        <v>0</v>
      </c>
    </row>
    <row r="1409" ht="14.25" customHeight="1">
      <c r="A1409" s="122" t="s">
        <v>3439</v>
      </c>
      <c r="B1409" s="270" t="s">
        <v>3440</v>
      </c>
      <c r="C1409" s="122" t="s">
        <v>520</v>
      </c>
      <c r="D1409" s="7">
        <f t="array" ref="D1409">IFERROR(XLOOKUP($C1409,'Product Families'!$A:$A,'Product Families'!$D:$D),"")</f>
        <v>59</v>
      </c>
      <c r="E1409" s="7">
        <f t="array" ref="E1409">IFERROR(XLOOKUP($C1409,'Product Families'!$A:$A,'Product Families'!$E:$E),"")</f>
        <v>61</v>
      </c>
      <c r="F1409" s="7">
        <f t="array" ref="F1409">IFERROR(XLOOKUP($C1409,'Product Families'!$A:$A,'Product Families'!$F:$F),"")</f>
        <v>65</v>
      </c>
      <c r="G1409" s="7">
        <f t="array" ref="G1409">IFERROR(XLOOKUP($C1409,'Product Families'!$A:$A,'Product Families'!$G:$G),"")</f>
        <v>70</v>
      </c>
      <c r="J1409" s="7" t="str">
        <f>IFERROR(ROUND(AVERAGEIF('Week 1 - Making'!$B:$B,'Product List'!$A1409,'Week 1 - Making'!$P:$P),0),"")</f>
        <v/>
      </c>
      <c r="K1409" s="7" t="str">
        <f>IFERROR(ROUND(AVERAGEIF('Week 2 - Making'!$B:$B,'Product List'!$A1409,'Week 2 - Making'!$P:$P),0),"")</f>
        <v/>
      </c>
      <c r="L1409" s="263" t="str">
        <f>IFERROR(ROUND(AVERAGEIF('Week 3 - Making'!$B:$B,'Product List'!$A1409,'Week 3 - Making'!$P:$P),0),"")</f>
        <v/>
      </c>
      <c r="M1409" s="7" t="str">
        <f>IFERROR(ROUND(AVERAGEIF('Week 4 - Making'!$B:$B,'Product List'!$A1409,'Week 4 - Making'!$P:$P),0),"")</f>
        <v/>
      </c>
      <c r="N1409" s="7" t="str">
        <f>IFERROR(ROUND(AVERAGEIF('Week 5 - Making'!$B:$B,'Product List'!$A1409,'Week 5 - Making'!$P:$P),0),"")</f>
        <v/>
      </c>
      <c r="O1409" s="7"/>
      <c r="P1409" s="7">
        <f t="array" ref="P1409">iferror(xlookup(C1409,'Product Families'!A:A,'Product Families'!S:S),"")</f>
        <v>0</v>
      </c>
    </row>
    <row r="1410" ht="14.25" customHeight="1">
      <c r="A1410" s="122" t="s">
        <v>3441</v>
      </c>
      <c r="B1410" s="270" t="s">
        <v>3442</v>
      </c>
      <c r="C1410" s="122" t="s">
        <v>520</v>
      </c>
      <c r="D1410" s="7">
        <f t="array" ref="D1410">IFERROR(XLOOKUP($C1410,'Product Families'!$A:$A,'Product Families'!$D:$D),"")</f>
        <v>59</v>
      </c>
      <c r="E1410" s="7">
        <f t="array" ref="E1410">IFERROR(XLOOKUP($C1410,'Product Families'!$A:$A,'Product Families'!$E:$E),"")</f>
        <v>61</v>
      </c>
      <c r="F1410" s="7">
        <f t="array" ref="F1410">IFERROR(XLOOKUP($C1410,'Product Families'!$A:$A,'Product Families'!$F:$F),"")</f>
        <v>65</v>
      </c>
      <c r="G1410" s="7">
        <f t="array" ref="G1410">IFERROR(XLOOKUP($C1410,'Product Families'!$A:$A,'Product Families'!$G:$G),"")</f>
        <v>70</v>
      </c>
      <c r="J1410" s="7" t="str">
        <f>IFERROR(ROUND(AVERAGEIF('Week 1 - Making'!$B:$B,'Product List'!$A1410,'Week 1 - Making'!$P:$P),0),"")</f>
        <v/>
      </c>
      <c r="K1410" s="7" t="str">
        <f>IFERROR(ROUND(AVERAGEIF('Week 2 - Making'!$B:$B,'Product List'!$A1410,'Week 2 - Making'!$P:$P),0),"")</f>
        <v/>
      </c>
      <c r="L1410" s="263" t="str">
        <f>IFERROR(ROUND(AVERAGEIF('Week 3 - Making'!$B:$B,'Product List'!$A1410,'Week 3 - Making'!$P:$P),0),"")</f>
        <v/>
      </c>
      <c r="M1410" s="7" t="str">
        <f>IFERROR(ROUND(AVERAGEIF('Week 4 - Making'!$B:$B,'Product List'!$A1410,'Week 4 - Making'!$P:$P),0),"")</f>
        <v/>
      </c>
      <c r="N1410" s="7" t="str">
        <f>IFERROR(ROUND(AVERAGEIF('Week 5 - Making'!$B:$B,'Product List'!$A1410,'Week 5 - Making'!$P:$P),0),"")</f>
        <v/>
      </c>
      <c r="O1410" s="7"/>
      <c r="P1410" s="7">
        <f t="array" ref="P1410">iferror(xlookup(C1410,'Product Families'!A:A,'Product Families'!S:S),"")</f>
        <v>0</v>
      </c>
    </row>
    <row r="1411" ht="14.25" customHeight="1">
      <c r="A1411" s="122" t="s">
        <v>3443</v>
      </c>
      <c r="B1411" s="270" t="s">
        <v>3444</v>
      </c>
      <c r="C1411" s="122" t="s">
        <v>520</v>
      </c>
      <c r="D1411" s="7">
        <f t="array" ref="D1411">IFERROR(XLOOKUP($C1411,'Product Families'!$A:$A,'Product Families'!$D:$D),"")</f>
        <v>59</v>
      </c>
      <c r="E1411" s="7">
        <f t="array" ref="E1411">IFERROR(XLOOKUP($C1411,'Product Families'!$A:$A,'Product Families'!$E:$E),"")</f>
        <v>61</v>
      </c>
      <c r="F1411" s="7">
        <f t="array" ref="F1411">IFERROR(XLOOKUP($C1411,'Product Families'!$A:$A,'Product Families'!$F:$F),"")</f>
        <v>65</v>
      </c>
      <c r="G1411" s="7">
        <f t="array" ref="G1411">IFERROR(XLOOKUP($C1411,'Product Families'!$A:$A,'Product Families'!$G:$G),"")</f>
        <v>70</v>
      </c>
      <c r="J1411" s="7" t="str">
        <f>IFERROR(ROUND(AVERAGEIF('Week 1 - Making'!$B:$B,'Product List'!$A1411,'Week 1 - Making'!$P:$P),0),"")</f>
        <v/>
      </c>
      <c r="K1411" s="7" t="str">
        <f>IFERROR(ROUND(AVERAGEIF('Week 2 - Making'!$B:$B,'Product List'!$A1411,'Week 2 - Making'!$P:$P),0),"")</f>
        <v/>
      </c>
      <c r="L1411" s="263" t="str">
        <f>IFERROR(ROUND(AVERAGEIF('Week 3 - Making'!$B:$B,'Product List'!$A1411,'Week 3 - Making'!$P:$P),0),"")</f>
        <v/>
      </c>
      <c r="M1411" s="7" t="str">
        <f>IFERROR(ROUND(AVERAGEIF('Week 4 - Making'!$B:$B,'Product List'!$A1411,'Week 4 - Making'!$P:$P),0),"")</f>
        <v/>
      </c>
      <c r="N1411" s="7" t="str">
        <f>IFERROR(ROUND(AVERAGEIF('Week 5 - Making'!$B:$B,'Product List'!$A1411,'Week 5 - Making'!$P:$P),0),"")</f>
        <v/>
      </c>
      <c r="O1411" s="7"/>
      <c r="P1411" s="7">
        <f t="array" ref="P1411">iferror(xlookup(C1411,'Product Families'!A:A,'Product Families'!S:S),"")</f>
        <v>0</v>
      </c>
    </row>
    <row r="1412" ht="14.25" customHeight="1">
      <c r="A1412" s="122" t="s">
        <v>3445</v>
      </c>
      <c r="B1412" s="270" t="s">
        <v>3446</v>
      </c>
      <c r="C1412" s="122" t="s">
        <v>520</v>
      </c>
      <c r="D1412" s="7">
        <f t="array" ref="D1412">IFERROR(XLOOKUP($C1412,'Product Families'!$A:$A,'Product Families'!$D:$D),"")</f>
        <v>59</v>
      </c>
      <c r="E1412" s="7">
        <f t="array" ref="E1412">IFERROR(XLOOKUP($C1412,'Product Families'!$A:$A,'Product Families'!$E:$E),"")</f>
        <v>61</v>
      </c>
      <c r="F1412" s="7">
        <f t="array" ref="F1412">IFERROR(XLOOKUP($C1412,'Product Families'!$A:$A,'Product Families'!$F:$F),"")</f>
        <v>65</v>
      </c>
      <c r="G1412" s="7">
        <f t="array" ref="G1412">IFERROR(XLOOKUP($C1412,'Product Families'!$A:$A,'Product Families'!$G:$G),"")</f>
        <v>70</v>
      </c>
      <c r="J1412" s="7" t="str">
        <f>IFERROR(ROUND(AVERAGEIF('Week 1 - Making'!$B:$B,'Product List'!$A1412,'Week 1 - Making'!$P:$P),0),"")</f>
        <v/>
      </c>
      <c r="K1412" s="7" t="str">
        <f>IFERROR(ROUND(AVERAGEIF('Week 2 - Making'!$B:$B,'Product List'!$A1412,'Week 2 - Making'!$P:$P),0),"")</f>
        <v/>
      </c>
      <c r="L1412" s="263" t="str">
        <f>IFERROR(ROUND(AVERAGEIF('Week 3 - Making'!$B:$B,'Product List'!$A1412,'Week 3 - Making'!$P:$P),0),"")</f>
        <v/>
      </c>
      <c r="M1412" s="7" t="str">
        <f>IFERROR(ROUND(AVERAGEIF('Week 4 - Making'!$B:$B,'Product List'!$A1412,'Week 4 - Making'!$P:$P),0),"")</f>
        <v/>
      </c>
      <c r="N1412" s="7" t="str">
        <f>IFERROR(ROUND(AVERAGEIF('Week 5 - Making'!$B:$B,'Product List'!$A1412,'Week 5 - Making'!$P:$P),0),"")</f>
        <v/>
      </c>
      <c r="O1412" s="7"/>
      <c r="P1412" s="7">
        <f t="array" ref="P1412">iferror(xlookup(C1412,'Product Families'!A:A,'Product Families'!S:S),"")</f>
        <v>0</v>
      </c>
    </row>
    <row r="1413" ht="14.25" customHeight="1">
      <c r="A1413" s="122" t="s">
        <v>3447</v>
      </c>
      <c r="B1413" s="270" t="s">
        <v>3448</v>
      </c>
      <c r="C1413" s="122" t="s">
        <v>520</v>
      </c>
      <c r="D1413" s="7">
        <f t="array" ref="D1413">IFERROR(XLOOKUP($C1413,'Product Families'!$A:$A,'Product Families'!$D:$D),"")</f>
        <v>59</v>
      </c>
      <c r="E1413" s="7">
        <f t="array" ref="E1413">IFERROR(XLOOKUP($C1413,'Product Families'!$A:$A,'Product Families'!$E:$E),"")</f>
        <v>61</v>
      </c>
      <c r="F1413" s="7">
        <f t="array" ref="F1413">IFERROR(XLOOKUP($C1413,'Product Families'!$A:$A,'Product Families'!$F:$F),"")</f>
        <v>65</v>
      </c>
      <c r="G1413" s="7">
        <f t="array" ref="G1413">IFERROR(XLOOKUP($C1413,'Product Families'!$A:$A,'Product Families'!$G:$G),"")</f>
        <v>70</v>
      </c>
      <c r="J1413" s="7" t="str">
        <f>IFERROR(ROUND(AVERAGEIF('Week 1 - Making'!$B:$B,'Product List'!$A1413,'Week 1 - Making'!$P:$P),0),"")</f>
        <v/>
      </c>
      <c r="K1413" s="7" t="str">
        <f>IFERROR(ROUND(AVERAGEIF('Week 2 - Making'!$B:$B,'Product List'!$A1413,'Week 2 - Making'!$P:$P),0),"")</f>
        <v/>
      </c>
      <c r="L1413" s="263" t="str">
        <f>IFERROR(ROUND(AVERAGEIF('Week 3 - Making'!$B:$B,'Product List'!$A1413,'Week 3 - Making'!$P:$P),0),"")</f>
        <v/>
      </c>
      <c r="M1413" s="7" t="str">
        <f>IFERROR(ROUND(AVERAGEIF('Week 4 - Making'!$B:$B,'Product List'!$A1413,'Week 4 - Making'!$P:$P),0),"")</f>
        <v/>
      </c>
      <c r="N1413" s="7" t="str">
        <f>IFERROR(ROUND(AVERAGEIF('Week 5 - Making'!$B:$B,'Product List'!$A1413,'Week 5 - Making'!$P:$P),0),"")</f>
        <v/>
      </c>
      <c r="O1413" s="7"/>
      <c r="P1413" s="7">
        <f t="array" ref="P1413">iferror(xlookup(C1413,'Product Families'!A:A,'Product Families'!S:S),"")</f>
        <v>0</v>
      </c>
    </row>
    <row r="1414" ht="14.25" customHeight="1">
      <c r="A1414" s="122" t="s">
        <v>3449</v>
      </c>
      <c r="B1414" s="270" t="s">
        <v>3450</v>
      </c>
      <c r="C1414" s="122" t="s">
        <v>520</v>
      </c>
      <c r="D1414" s="7">
        <f t="array" ref="D1414">IFERROR(XLOOKUP($C1414,'Product Families'!$A:$A,'Product Families'!$D:$D),"")</f>
        <v>59</v>
      </c>
      <c r="E1414" s="7">
        <f t="array" ref="E1414">IFERROR(XLOOKUP($C1414,'Product Families'!$A:$A,'Product Families'!$E:$E),"")</f>
        <v>61</v>
      </c>
      <c r="F1414" s="7">
        <f t="array" ref="F1414">IFERROR(XLOOKUP($C1414,'Product Families'!$A:$A,'Product Families'!$F:$F),"")</f>
        <v>65</v>
      </c>
      <c r="G1414" s="7">
        <f t="array" ref="G1414">IFERROR(XLOOKUP($C1414,'Product Families'!$A:$A,'Product Families'!$G:$G),"")</f>
        <v>70</v>
      </c>
      <c r="J1414" s="7" t="str">
        <f>IFERROR(ROUND(AVERAGEIF('Week 1 - Making'!$B:$B,'Product List'!$A1414,'Week 1 - Making'!$P:$P),0),"")</f>
        <v/>
      </c>
      <c r="K1414" s="7" t="str">
        <f>IFERROR(ROUND(AVERAGEIF('Week 2 - Making'!$B:$B,'Product List'!$A1414,'Week 2 - Making'!$P:$P),0),"")</f>
        <v/>
      </c>
      <c r="L1414" s="263" t="str">
        <f>IFERROR(ROUND(AVERAGEIF('Week 3 - Making'!$B:$B,'Product List'!$A1414,'Week 3 - Making'!$P:$P),0),"")</f>
        <v/>
      </c>
      <c r="M1414" s="7" t="str">
        <f>IFERROR(ROUND(AVERAGEIF('Week 4 - Making'!$B:$B,'Product List'!$A1414,'Week 4 - Making'!$P:$P),0),"")</f>
        <v/>
      </c>
      <c r="N1414" s="7" t="str">
        <f>IFERROR(ROUND(AVERAGEIF('Week 5 - Making'!$B:$B,'Product List'!$A1414,'Week 5 - Making'!$P:$P),0),"")</f>
        <v/>
      </c>
      <c r="O1414" s="7"/>
      <c r="P1414" s="7">
        <f t="array" ref="P1414">iferror(xlookup(C1414,'Product Families'!A:A,'Product Families'!S:S),"")</f>
        <v>0</v>
      </c>
    </row>
    <row r="1415" ht="14.25" customHeight="1">
      <c r="A1415" s="122" t="s">
        <v>3451</v>
      </c>
      <c r="B1415" s="270" t="s">
        <v>3452</v>
      </c>
      <c r="C1415" s="122" t="s">
        <v>520</v>
      </c>
      <c r="D1415" s="7">
        <f t="array" ref="D1415">IFERROR(XLOOKUP($C1415,'Product Families'!$A:$A,'Product Families'!$D:$D),"")</f>
        <v>59</v>
      </c>
      <c r="E1415" s="7">
        <f t="array" ref="E1415">IFERROR(XLOOKUP($C1415,'Product Families'!$A:$A,'Product Families'!$E:$E),"")</f>
        <v>61</v>
      </c>
      <c r="F1415" s="7">
        <f t="array" ref="F1415">IFERROR(XLOOKUP($C1415,'Product Families'!$A:$A,'Product Families'!$F:$F),"")</f>
        <v>65</v>
      </c>
      <c r="G1415" s="7">
        <f t="array" ref="G1415">IFERROR(XLOOKUP($C1415,'Product Families'!$A:$A,'Product Families'!$G:$G),"")</f>
        <v>70</v>
      </c>
      <c r="J1415" s="7" t="str">
        <f>IFERROR(ROUND(AVERAGEIF('Week 1 - Making'!$B:$B,'Product List'!$A1415,'Week 1 - Making'!$P:$P),0),"")</f>
        <v/>
      </c>
      <c r="K1415" s="7" t="str">
        <f>IFERROR(ROUND(AVERAGEIF('Week 2 - Making'!$B:$B,'Product List'!$A1415,'Week 2 - Making'!$P:$P),0),"")</f>
        <v/>
      </c>
      <c r="L1415" s="263" t="str">
        <f>IFERROR(ROUND(AVERAGEIF('Week 3 - Making'!$B:$B,'Product List'!$A1415,'Week 3 - Making'!$P:$P),0),"")</f>
        <v/>
      </c>
      <c r="M1415" s="7" t="str">
        <f>IFERROR(ROUND(AVERAGEIF('Week 4 - Making'!$B:$B,'Product List'!$A1415,'Week 4 - Making'!$P:$P),0),"")</f>
        <v/>
      </c>
      <c r="N1415" s="7" t="str">
        <f>IFERROR(ROUND(AVERAGEIF('Week 5 - Making'!$B:$B,'Product List'!$A1415,'Week 5 - Making'!$P:$P),0),"")</f>
        <v/>
      </c>
      <c r="O1415" s="7"/>
      <c r="P1415" s="7">
        <f t="array" ref="P1415">iferror(xlookup(C1415,'Product Families'!A:A,'Product Families'!S:S),"")</f>
        <v>0</v>
      </c>
    </row>
    <row r="1416" ht="14.25" customHeight="1">
      <c r="A1416" s="122" t="s">
        <v>3453</v>
      </c>
      <c r="B1416" s="270" t="s">
        <v>3454</v>
      </c>
      <c r="C1416" s="122" t="s">
        <v>520</v>
      </c>
      <c r="D1416" s="7">
        <f t="array" ref="D1416">IFERROR(XLOOKUP($C1416,'Product Families'!$A:$A,'Product Families'!$D:$D),"")</f>
        <v>59</v>
      </c>
      <c r="E1416" s="7">
        <f t="array" ref="E1416">IFERROR(XLOOKUP($C1416,'Product Families'!$A:$A,'Product Families'!$E:$E),"")</f>
        <v>61</v>
      </c>
      <c r="F1416" s="7">
        <f t="array" ref="F1416">IFERROR(XLOOKUP($C1416,'Product Families'!$A:$A,'Product Families'!$F:$F),"")</f>
        <v>65</v>
      </c>
      <c r="G1416" s="7">
        <f t="array" ref="G1416">IFERROR(XLOOKUP($C1416,'Product Families'!$A:$A,'Product Families'!$G:$G),"")</f>
        <v>70</v>
      </c>
      <c r="J1416" s="7" t="str">
        <f>IFERROR(ROUND(AVERAGEIF('Week 1 - Making'!$B:$B,'Product List'!$A1416,'Week 1 - Making'!$P:$P),0),"")</f>
        <v/>
      </c>
      <c r="K1416" s="7" t="str">
        <f>IFERROR(ROUND(AVERAGEIF('Week 2 - Making'!$B:$B,'Product List'!$A1416,'Week 2 - Making'!$P:$P),0),"")</f>
        <v/>
      </c>
      <c r="L1416" s="263" t="str">
        <f>IFERROR(ROUND(AVERAGEIF('Week 3 - Making'!$B:$B,'Product List'!$A1416,'Week 3 - Making'!$P:$P),0),"")</f>
        <v/>
      </c>
      <c r="M1416" s="7" t="str">
        <f>IFERROR(ROUND(AVERAGEIF('Week 4 - Making'!$B:$B,'Product List'!$A1416,'Week 4 - Making'!$P:$P),0),"")</f>
        <v/>
      </c>
      <c r="N1416" s="7" t="str">
        <f>IFERROR(ROUND(AVERAGEIF('Week 5 - Making'!$B:$B,'Product List'!$A1416,'Week 5 - Making'!$P:$P),0),"")</f>
        <v/>
      </c>
      <c r="O1416" s="7"/>
      <c r="P1416" s="7">
        <f t="array" ref="P1416">iferror(xlookup(C1416,'Product Families'!A:A,'Product Families'!S:S),"")</f>
        <v>0</v>
      </c>
    </row>
    <row r="1417" ht="14.25" customHeight="1">
      <c r="A1417" s="122" t="s">
        <v>3455</v>
      </c>
      <c r="B1417" s="270" t="s">
        <v>3456</v>
      </c>
      <c r="C1417" s="122" t="s">
        <v>520</v>
      </c>
      <c r="D1417" s="7">
        <f t="array" ref="D1417">IFERROR(XLOOKUP($C1417,'Product Families'!$A:$A,'Product Families'!$D:$D),"")</f>
        <v>59</v>
      </c>
      <c r="E1417" s="7">
        <f t="array" ref="E1417">IFERROR(XLOOKUP($C1417,'Product Families'!$A:$A,'Product Families'!$E:$E),"")</f>
        <v>61</v>
      </c>
      <c r="F1417" s="7">
        <f t="array" ref="F1417">IFERROR(XLOOKUP($C1417,'Product Families'!$A:$A,'Product Families'!$F:$F),"")</f>
        <v>65</v>
      </c>
      <c r="G1417" s="7">
        <f t="array" ref="G1417">IFERROR(XLOOKUP($C1417,'Product Families'!$A:$A,'Product Families'!$G:$G),"")</f>
        <v>70</v>
      </c>
      <c r="J1417" s="7" t="str">
        <f>IFERROR(ROUND(AVERAGEIF('Week 1 - Making'!$B:$B,'Product List'!$A1417,'Week 1 - Making'!$P:$P),0),"")</f>
        <v/>
      </c>
      <c r="K1417" s="7" t="str">
        <f>IFERROR(ROUND(AVERAGEIF('Week 2 - Making'!$B:$B,'Product List'!$A1417,'Week 2 - Making'!$P:$P),0),"")</f>
        <v/>
      </c>
      <c r="L1417" s="263" t="str">
        <f>IFERROR(ROUND(AVERAGEIF('Week 3 - Making'!$B:$B,'Product List'!$A1417,'Week 3 - Making'!$P:$P),0),"")</f>
        <v/>
      </c>
      <c r="M1417" s="7" t="str">
        <f>IFERROR(ROUND(AVERAGEIF('Week 4 - Making'!$B:$B,'Product List'!$A1417,'Week 4 - Making'!$P:$P),0),"")</f>
        <v/>
      </c>
      <c r="N1417" s="7" t="str">
        <f>IFERROR(ROUND(AVERAGEIF('Week 5 - Making'!$B:$B,'Product List'!$A1417,'Week 5 - Making'!$P:$P),0),"")</f>
        <v/>
      </c>
      <c r="O1417" s="7"/>
      <c r="P1417" s="7">
        <f t="array" ref="P1417">iferror(xlookup(C1417,'Product Families'!A:A,'Product Families'!S:S),"")</f>
        <v>0</v>
      </c>
    </row>
    <row r="1418" ht="14.25" customHeight="1">
      <c r="A1418" s="122" t="s">
        <v>3457</v>
      </c>
      <c r="B1418" s="270" t="s">
        <v>3458</v>
      </c>
      <c r="C1418" s="122" t="s">
        <v>520</v>
      </c>
      <c r="D1418" s="7">
        <f t="array" ref="D1418">IFERROR(XLOOKUP($C1418,'Product Families'!$A:$A,'Product Families'!$D:$D),"")</f>
        <v>59</v>
      </c>
      <c r="E1418" s="7">
        <f t="array" ref="E1418">IFERROR(XLOOKUP($C1418,'Product Families'!$A:$A,'Product Families'!$E:$E),"")</f>
        <v>61</v>
      </c>
      <c r="F1418" s="7">
        <f t="array" ref="F1418">IFERROR(XLOOKUP($C1418,'Product Families'!$A:$A,'Product Families'!$F:$F),"")</f>
        <v>65</v>
      </c>
      <c r="G1418" s="7">
        <f t="array" ref="G1418">IFERROR(XLOOKUP($C1418,'Product Families'!$A:$A,'Product Families'!$G:$G),"")</f>
        <v>70</v>
      </c>
      <c r="J1418" s="7" t="str">
        <f>IFERROR(ROUND(AVERAGEIF('Week 1 - Making'!$B:$B,'Product List'!$A1418,'Week 1 - Making'!$P:$P),0),"")</f>
        <v/>
      </c>
      <c r="K1418" s="7" t="str">
        <f>IFERROR(ROUND(AVERAGEIF('Week 2 - Making'!$B:$B,'Product List'!$A1418,'Week 2 - Making'!$P:$P),0),"")</f>
        <v/>
      </c>
      <c r="L1418" s="263" t="str">
        <f>IFERROR(ROUND(AVERAGEIF('Week 3 - Making'!$B:$B,'Product List'!$A1418,'Week 3 - Making'!$P:$P),0),"")</f>
        <v/>
      </c>
      <c r="M1418" s="7" t="str">
        <f>IFERROR(ROUND(AVERAGEIF('Week 4 - Making'!$B:$B,'Product List'!$A1418,'Week 4 - Making'!$P:$P),0),"")</f>
        <v/>
      </c>
      <c r="N1418" s="7" t="str">
        <f>IFERROR(ROUND(AVERAGEIF('Week 5 - Making'!$B:$B,'Product List'!$A1418,'Week 5 - Making'!$P:$P),0),"")</f>
        <v/>
      </c>
      <c r="O1418" s="7"/>
      <c r="P1418" s="7">
        <f t="array" ref="P1418">iferror(xlookup(C1418,'Product Families'!A:A,'Product Families'!S:S),"")</f>
        <v>0</v>
      </c>
    </row>
    <row r="1419" ht="14.25" customHeight="1">
      <c r="A1419" s="122" t="s">
        <v>3459</v>
      </c>
      <c r="B1419" s="270" t="s">
        <v>3460</v>
      </c>
      <c r="C1419" s="122" t="s">
        <v>520</v>
      </c>
      <c r="D1419" s="7">
        <f t="array" ref="D1419">IFERROR(XLOOKUP($C1419,'Product Families'!$A:$A,'Product Families'!$D:$D),"")</f>
        <v>59</v>
      </c>
      <c r="E1419" s="7">
        <f t="array" ref="E1419">IFERROR(XLOOKUP($C1419,'Product Families'!$A:$A,'Product Families'!$E:$E),"")</f>
        <v>61</v>
      </c>
      <c r="F1419" s="7">
        <f t="array" ref="F1419">IFERROR(XLOOKUP($C1419,'Product Families'!$A:$A,'Product Families'!$F:$F),"")</f>
        <v>65</v>
      </c>
      <c r="G1419" s="7">
        <f t="array" ref="G1419">IFERROR(XLOOKUP($C1419,'Product Families'!$A:$A,'Product Families'!$G:$G),"")</f>
        <v>70</v>
      </c>
      <c r="J1419" s="7" t="str">
        <f>IFERROR(ROUND(AVERAGEIF('Week 1 - Making'!$B:$B,'Product List'!$A1419,'Week 1 - Making'!$P:$P),0),"")</f>
        <v/>
      </c>
      <c r="K1419" s="7" t="str">
        <f>IFERROR(ROUND(AVERAGEIF('Week 2 - Making'!$B:$B,'Product List'!$A1419,'Week 2 - Making'!$P:$P),0),"")</f>
        <v/>
      </c>
      <c r="L1419" s="263" t="str">
        <f>IFERROR(ROUND(AVERAGEIF('Week 3 - Making'!$B:$B,'Product List'!$A1419,'Week 3 - Making'!$P:$P),0),"")</f>
        <v/>
      </c>
      <c r="M1419" s="7" t="str">
        <f>IFERROR(ROUND(AVERAGEIF('Week 4 - Making'!$B:$B,'Product List'!$A1419,'Week 4 - Making'!$P:$P),0),"")</f>
        <v/>
      </c>
      <c r="N1419" s="7" t="str">
        <f>IFERROR(ROUND(AVERAGEIF('Week 5 - Making'!$B:$B,'Product List'!$A1419,'Week 5 - Making'!$P:$P),0),"")</f>
        <v/>
      </c>
      <c r="O1419" s="7"/>
      <c r="P1419" s="7">
        <f t="array" ref="P1419">iferror(xlookup(C1419,'Product Families'!A:A,'Product Families'!S:S),"")</f>
        <v>0</v>
      </c>
    </row>
    <row r="1420" ht="14.25" customHeight="1">
      <c r="A1420" s="122" t="s">
        <v>3461</v>
      </c>
      <c r="B1420" s="270" t="s">
        <v>3462</v>
      </c>
      <c r="C1420" s="122" t="s">
        <v>520</v>
      </c>
      <c r="D1420" s="7">
        <f t="array" ref="D1420">IFERROR(XLOOKUP($C1420,'Product Families'!$A:$A,'Product Families'!$D:$D),"")</f>
        <v>59</v>
      </c>
      <c r="E1420" s="7">
        <f t="array" ref="E1420">IFERROR(XLOOKUP($C1420,'Product Families'!$A:$A,'Product Families'!$E:$E),"")</f>
        <v>61</v>
      </c>
      <c r="F1420" s="7">
        <f t="array" ref="F1420">IFERROR(XLOOKUP($C1420,'Product Families'!$A:$A,'Product Families'!$F:$F),"")</f>
        <v>65</v>
      </c>
      <c r="G1420" s="7">
        <f t="array" ref="G1420">IFERROR(XLOOKUP($C1420,'Product Families'!$A:$A,'Product Families'!$G:$G),"")</f>
        <v>70</v>
      </c>
      <c r="J1420" s="7" t="str">
        <f>IFERROR(ROUND(AVERAGEIF('Week 1 - Making'!$B:$B,'Product List'!$A1420,'Week 1 - Making'!$P:$P),0),"")</f>
        <v/>
      </c>
      <c r="K1420" s="7" t="str">
        <f>IFERROR(ROUND(AVERAGEIF('Week 2 - Making'!$B:$B,'Product List'!$A1420,'Week 2 - Making'!$P:$P),0),"")</f>
        <v/>
      </c>
      <c r="L1420" s="263" t="str">
        <f>IFERROR(ROUND(AVERAGEIF('Week 3 - Making'!$B:$B,'Product List'!$A1420,'Week 3 - Making'!$P:$P),0),"")</f>
        <v/>
      </c>
      <c r="M1420" s="7" t="str">
        <f>IFERROR(ROUND(AVERAGEIF('Week 4 - Making'!$B:$B,'Product List'!$A1420,'Week 4 - Making'!$P:$P),0),"")</f>
        <v/>
      </c>
      <c r="N1420" s="7" t="str">
        <f>IFERROR(ROUND(AVERAGEIF('Week 5 - Making'!$B:$B,'Product List'!$A1420,'Week 5 - Making'!$P:$P),0),"")</f>
        <v/>
      </c>
      <c r="O1420" s="7"/>
      <c r="P1420" s="7">
        <f t="array" ref="P1420">iferror(xlookup(C1420,'Product Families'!A:A,'Product Families'!S:S),"")</f>
        <v>0</v>
      </c>
    </row>
    <row r="1421" ht="14.25" customHeight="1">
      <c r="A1421" s="122" t="s">
        <v>3463</v>
      </c>
      <c r="B1421" s="270" t="s">
        <v>3464</v>
      </c>
      <c r="C1421" s="122" t="s">
        <v>520</v>
      </c>
      <c r="D1421" s="7">
        <f t="array" ref="D1421">IFERROR(XLOOKUP($C1421,'Product Families'!$A:$A,'Product Families'!$D:$D),"")</f>
        <v>59</v>
      </c>
      <c r="E1421" s="7">
        <f t="array" ref="E1421">IFERROR(XLOOKUP($C1421,'Product Families'!$A:$A,'Product Families'!$E:$E),"")</f>
        <v>61</v>
      </c>
      <c r="F1421" s="7">
        <f t="array" ref="F1421">IFERROR(XLOOKUP($C1421,'Product Families'!$A:$A,'Product Families'!$F:$F),"")</f>
        <v>65</v>
      </c>
      <c r="G1421" s="7">
        <f t="array" ref="G1421">IFERROR(XLOOKUP($C1421,'Product Families'!$A:$A,'Product Families'!$G:$G),"")</f>
        <v>70</v>
      </c>
      <c r="J1421" s="7" t="str">
        <f>IFERROR(ROUND(AVERAGEIF('Week 1 - Making'!$B:$B,'Product List'!$A1421,'Week 1 - Making'!$P:$P),0),"")</f>
        <v/>
      </c>
      <c r="K1421" s="7" t="str">
        <f>IFERROR(ROUND(AVERAGEIF('Week 2 - Making'!$B:$B,'Product List'!$A1421,'Week 2 - Making'!$P:$P),0),"")</f>
        <v/>
      </c>
      <c r="L1421" s="263" t="str">
        <f>IFERROR(ROUND(AVERAGEIF('Week 3 - Making'!$B:$B,'Product List'!$A1421,'Week 3 - Making'!$P:$P),0),"")</f>
        <v/>
      </c>
      <c r="M1421" s="7" t="str">
        <f>IFERROR(ROUND(AVERAGEIF('Week 4 - Making'!$B:$B,'Product List'!$A1421,'Week 4 - Making'!$P:$P),0),"")</f>
        <v/>
      </c>
      <c r="N1421" s="7" t="str">
        <f>IFERROR(ROUND(AVERAGEIF('Week 5 - Making'!$B:$B,'Product List'!$A1421,'Week 5 - Making'!$P:$P),0),"")</f>
        <v/>
      </c>
      <c r="O1421" s="7"/>
      <c r="P1421" s="7">
        <f t="array" ref="P1421">iferror(xlookup(C1421,'Product Families'!A:A,'Product Families'!S:S),"")</f>
        <v>0</v>
      </c>
    </row>
    <row r="1422" ht="14.25" customHeight="1">
      <c r="A1422" s="122" t="s">
        <v>3465</v>
      </c>
      <c r="B1422" s="270" t="s">
        <v>3466</v>
      </c>
      <c r="C1422" s="122" t="s">
        <v>520</v>
      </c>
      <c r="D1422" s="7">
        <f t="array" ref="D1422">IFERROR(XLOOKUP($C1422,'Product Families'!$A:$A,'Product Families'!$D:$D),"")</f>
        <v>59</v>
      </c>
      <c r="E1422" s="7">
        <f t="array" ref="E1422">IFERROR(XLOOKUP($C1422,'Product Families'!$A:$A,'Product Families'!$E:$E),"")</f>
        <v>61</v>
      </c>
      <c r="F1422" s="7">
        <f t="array" ref="F1422">IFERROR(XLOOKUP($C1422,'Product Families'!$A:$A,'Product Families'!$F:$F),"")</f>
        <v>65</v>
      </c>
      <c r="G1422" s="7">
        <f t="array" ref="G1422">IFERROR(XLOOKUP($C1422,'Product Families'!$A:$A,'Product Families'!$G:$G),"")</f>
        <v>70</v>
      </c>
      <c r="J1422" s="7" t="str">
        <f>IFERROR(ROUND(AVERAGEIF('Week 1 - Making'!$B:$B,'Product List'!$A1422,'Week 1 - Making'!$P:$P),0),"")</f>
        <v/>
      </c>
      <c r="K1422" s="7" t="str">
        <f>IFERROR(ROUND(AVERAGEIF('Week 2 - Making'!$B:$B,'Product List'!$A1422,'Week 2 - Making'!$P:$P),0),"")</f>
        <v/>
      </c>
      <c r="L1422" s="263" t="str">
        <f>IFERROR(ROUND(AVERAGEIF('Week 3 - Making'!$B:$B,'Product List'!$A1422,'Week 3 - Making'!$P:$P),0),"")</f>
        <v/>
      </c>
      <c r="M1422" s="7" t="str">
        <f>IFERROR(ROUND(AVERAGEIF('Week 4 - Making'!$B:$B,'Product List'!$A1422,'Week 4 - Making'!$P:$P),0),"")</f>
        <v/>
      </c>
      <c r="N1422" s="7" t="str">
        <f>IFERROR(ROUND(AVERAGEIF('Week 5 - Making'!$B:$B,'Product List'!$A1422,'Week 5 - Making'!$P:$P),0),"")</f>
        <v/>
      </c>
      <c r="O1422" s="7"/>
      <c r="P1422" s="7">
        <f t="array" ref="P1422">iferror(xlookup(C1422,'Product Families'!A:A,'Product Families'!S:S),"")</f>
        <v>0</v>
      </c>
    </row>
    <row r="1423" ht="14.25" customHeight="1">
      <c r="A1423" s="122" t="s">
        <v>3467</v>
      </c>
      <c r="B1423" s="270" t="s">
        <v>3468</v>
      </c>
      <c r="C1423" s="122" t="s">
        <v>520</v>
      </c>
      <c r="D1423" s="7">
        <f t="array" ref="D1423">IFERROR(XLOOKUP($C1423,'Product Families'!$A:$A,'Product Families'!$D:$D),"")</f>
        <v>59</v>
      </c>
      <c r="E1423" s="7">
        <f t="array" ref="E1423">IFERROR(XLOOKUP($C1423,'Product Families'!$A:$A,'Product Families'!$E:$E),"")</f>
        <v>61</v>
      </c>
      <c r="F1423" s="7">
        <f t="array" ref="F1423">IFERROR(XLOOKUP($C1423,'Product Families'!$A:$A,'Product Families'!$F:$F),"")</f>
        <v>65</v>
      </c>
      <c r="G1423" s="7">
        <f t="array" ref="G1423">IFERROR(XLOOKUP($C1423,'Product Families'!$A:$A,'Product Families'!$G:$G),"")</f>
        <v>70</v>
      </c>
      <c r="J1423" s="7" t="str">
        <f>IFERROR(ROUND(AVERAGEIF('Week 1 - Making'!$B:$B,'Product List'!$A1423,'Week 1 - Making'!$P:$P),0),"")</f>
        <v/>
      </c>
      <c r="K1423" s="7" t="str">
        <f>IFERROR(ROUND(AVERAGEIF('Week 2 - Making'!$B:$B,'Product List'!$A1423,'Week 2 - Making'!$P:$P),0),"")</f>
        <v/>
      </c>
      <c r="L1423" s="263" t="str">
        <f>IFERROR(ROUND(AVERAGEIF('Week 3 - Making'!$B:$B,'Product List'!$A1423,'Week 3 - Making'!$P:$P),0),"")</f>
        <v/>
      </c>
      <c r="M1423" s="7" t="str">
        <f>IFERROR(ROUND(AVERAGEIF('Week 4 - Making'!$B:$B,'Product List'!$A1423,'Week 4 - Making'!$P:$P),0),"")</f>
        <v/>
      </c>
      <c r="N1423" s="7" t="str">
        <f>IFERROR(ROUND(AVERAGEIF('Week 5 - Making'!$B:$B,'Product List'!$A1423,'Week 5 - Making'!$P:$P),0),"")</f>
        <v/>
      </c>
      <c r="O1423" s="7"/>
      <c r="P1423" s="7">
        <f t="array" ref="P1423">iferror(xlookup(C1423,'Product Families'!A:A,'Product Families'!S:S),"")</f>
        <v>0</v>
      </c>
    </row>
    <row r="1424" ht="14.25" customHeight="1">
      <c r="A1424" s="122" t="s">
        <v>3469</v>
      </c>
      <c r="B1424" s="270" t="s">
        <v>3470</v>
      </c>
      <c r="C1424" s="122" t="s">
        <v>520</v>
      </c>
      <c r="D1424" s="7">
        <f t="array" ref="D1424">IFERROR(XLOOKUP($C1424,'Product Families'!$A:$A,'Product Families'!$D:$D),"")</f>
        <v>59</v>
      </c>
      <c r="E1424" s="7">
        <f t="array" ref="E1424">IFERROR(XLOOKUP($C1424,'Product Families'!$A:$A,'Product Families'!$E:$E),"")</f>
        <v>61</v>
      </c>
      <c r="F1424" s="7">
        <f t="array" ref="F1424">IFERROR(XLOOKUP($C1424,'Product Families'!$A:$A,'Product Families'!$F:$F),"")</f>
        <v>65</v>
      </c>
      <c r="G1424" s="7">
        <f t="array" ref="G1424">IFERROR(XLOOKUP($C1424,'Product Families'!$A:$A,'Product Families'!$G:$G),"")</f>
        <v>70</v>
      </c>
      <c r="J1424" s="7" t="str">
        <f>IFERROR(ROUND(AVERAGEIF('Week 1 - Making'!$B:$B,'Product List'!$A1424,'Week 1 - Making'!$P:$P),0),"")</f>
        <v/>
      </c>
      <c r="K1424" s="7" t="str">
        <f>IFERROR(ROUND(AVERAGEIF('Week 2 - Making'!$B:$B,'Product List'!$A1424,'Week 2 - Making'!$P:$P),0),"")</f>
        <v/>
      </c>
      <c r="L1424" s="263" t="str">
        <f>IFERROR(ROUND(AVERAGEIF('Week 3 - Making'!$B:$B,'Product List'!$A1424,'Week 3 - Making'!$P:$P),0),"")</f>
        <v/>
      </c>
      <c r="M1424" s="7" t="str">
        <f>IFERROR(ROUND(AVERAGEIF('Week 4 - Making'!$B:$B,'Product List'!$A1424,'Week 4 - Making'!$P:$P),0),"")</f>
        <v/>
      </c>
      <c r="N1424" s="7" t="str">
        <f>IFERROR(ROUND(AVERAGEIF('Week 5 - Making'!$B:$B,'Product List'!$A1424,'Week 5 - Making'!$P:$P),0),"")</f>
        <v/>
      </c>
      <c r="O1424" s="7"/>
      <c r="P1424" s="7">
        <f t="array" ref="P1424">iferror(xlookup(C1424,'Product Families'!A:A,'Product Families'!S:S),"")</f>
        <v>0</v>
      </c>
    </row>
    <row r="1425" ht="14.25" customHeight="1">
      <c r="A1425" s="122" t="s">
        <v>3471</v>
      </c>
      <c r="B1425" s="270" t="s">
        <v>3472</v>
      </c>
      <c r="C1425" s="122" t="s">
        <v>520</v>
      </c>
      <c r="D1425" s="7">
        <f t="array" ref="D1425">IFERROR(XLOOKUP($C1425,'Product Families'!$A:$A,'Product Families'!$D:$D),"")</f>
        <v>59</v>
      </c>
      <c r="E1425" s="7">
        <f t="array" ref="E1425">IFERROR(XLOOKUP($C1425,'Product Families'!$A:$A,'Product Families'!$E:$E),"")</f>
        <v>61</v>
      </c>
      <c r="F1425" s="7">
        <f t="array" ref="F1425">IFERROR(XLOOKUP($C1425,'Product Families'!$A:$A,'Product Families'!$F:$F),"")</f>
        <v>65</v>
      </c>
      <c r="G1425" s="7">
        <f t="array" ref="G1425">IFERROR(XLOOKUP($C1425,'Product Families'!$A:$A,'Product Families'!$G:$G),"")</f>
        <v>70</v>
      </c>
      <c r="J1425" s="7" t="str">
        <f>IFERROR(ROUND(AVERAGEIF('Week 1 - Making'!$B:$B,'Product List'!$A1425,'Week 1 - Making'!$P:$P),0),"")</f>
        <v/>
      </c>
      <c r="K1425" s="7" t="str">
        <f>IFERROR(ROUND(AVERAGEIF('Week 2 - Making'!$B:$B,'Product List'!$A1425,'Week 2 - Making'!$P:$P),0),"")</f>
        <v/>
      </c>
      <c r="L1425" s="263" t="str">
        <f>IFERROR(ROUND(AVERAGEIF('Week 3 - Making'!$B:$B,'Product List'!$A1425,'Week 3 - Making'!$P:$P),0),"")</f>
        <v/>
      </c>
      <c r="M1425" s="7" t="str">
        <f>IFERROR(ROUND(AVERAGEIF('Week 4 - Making'!$B:$B,'Product List'!$A1425,'Week 4 - Making'!$P:$P),0),"")</f>
        <v/>
      </c>
      <c r="N1425" s="7" t="str">
        <f>IFERROR(ROUND(AVERAGEIF('Week 5 - Making'!$B:$B,'Product List'!$A1425,'Week 5 - Making'!$P:$P),0),"")</f>
        <v/>
      </c>
      <c r="O1425" s="7"/>
      <c r="P1425" s="7">
        <f t="array" ref="P1425">iferror(xlookup(C1425,'Product Families'!A:A,'Product Families'!S:S),"")</f>
        <v>0</v>
      </c>
    </row>
    <row r="1426" ht="14.25" customHeight="1">
      <c r="A1426" s="122" t="s">
        <v>3473</v>
      </c>
      <c r="B1426" s="270" t="s">
        <v>3474</v>
      </c>
      <c r="C1426" s="122" t="s">
        <v>520</v>
      </c>
      <c r="D1426" s="7">
        <f t="array" ref="D1426">IFERROR(XLOOKUP($C1426,'Product Families'!$A:$A,'Product Families'!$D:$D),"")</f>
        <v>59</v>
      </c>
      <c r="E1426" s="7">
        <f t="array" ref="E1426">IFERROR(XLOOKUP($C1426,'Product Families'!$A:$A,'Product Families'!$E:$E),"")</f>
        <v>61</v>
      </c>
      <c r="F1426" s="7">
        <f t="array" ref="F1426">IFERROR(XLOOKUP($C1426,'Product Families'!$A:$A,'Product Families'!$F:$F),"")</f>
        <v>65</v>
      </c>
      <c r="G1426" s="7">
        <f t="array" ref="G1426">IFERROR(XLOOKUP($C1426,'Product Families'!$A:$A,'Product Families'!$G:$G),"")</f>
        <v>70</v>
      </c>
      <c r="J1426" s="7" t="str">
        <f>IFERROR(ROUND(AVERAGEIF('Week 1 - Making'!$B:$B,'Product List'!$A1426,'Week 1 - Making'!$P:$P),0),"")</f>
        <v/>
      </c>
      <c r="K1426" s="7" t="str">
        <f>IFERROR(ROUND(AVERAGEIF('Week 2 - Making'!$B:$B,'Product List'!$A1426,'Week 2 - Making'!$P:$P),0),"")</f>
        <v/>
      </c>
      <c r="L1426" s="263" t="str">
        <f>IFERROR(ROUND(AVERAGEIF('Week 3 - Making'!$B:$B,'Product List'!$A1426,'Week 3 - Making'!$P:$P),0),"")</f>
        <v/>
      </c>
      <c r="M1426" s="7" t="str">
        <f>IFERROR(ROUND(AVERAGEIF('Week 4 - Making'!$B:$B,'Product List'!$A1426,'Week 4 - Making'!$P:$P),0),"")</f>
        <v/>
      </c>
      <c r="N1426" s="7" t="str">
        <f>IFERROR(ROUND(AVERAGEIF('Week 5 - Making'!$B:$B,'Product List'!$A1426,'Week 5 - Making'!$P:$P),0),"")</f>
        <v/>
      </c>
      <c r="O1426" s="7"/>
      <c r="P1426" s="7">
        <f t="array" ref="P1426">iferror(xlookup(C1426,'Product Families'!A:A,'Product Families'!S:S),"")</f>
        <v>0</v>
      </c>
    </row>
    <row r="1427" ht="14.25" customHeight="1">
      <c r="A1427" s="122" t="s">
        <v>3475</v>
      </c>
      <c r="B1427" s="270" t="s">
        <v>3476</v>
      </c>
      <c r="C1427" s="122" t="s">
        <v>520</v>
      </c>
      <c r="D1427" s="7">
        <f t="array" ref="D1427">IFERROR(XLOOKUP($C1427,'Product Families'!$A:$A,'Product Families'!$D:$D),"")</f>
        <v>59</v>
      </c>
      <c r="E1427" s="7">
        <f t="array" ref="E1427">IFERROR(XLOOKUP($C1427,'Product Families'!$A:$A,'Product Families'!$E:$E),"")</f>
        <v>61</v>
      </c>
      <c r="F1427" s="7">
        <f t="array" ref="F1427">IFERROR(XLOOKUP($C1427,'Product Families'!$A:$A,'Product Families'!$F:$F),"")</f>
        <v>65</v>
      </c>
      <c r="G1427" s="7">
        <f t="array" ref="G1427">IFERROR(XLOOKUP($C1427,'Product Families'!$A:$A,'Product Families'!$G:$G),"")</f>
        <v>70</v>
      </c>
      <c r="J1427" s="7" t="str">
        <f>IFERROR(ROUND(AVERAGEIF('Week 1 - Making'!$B:$B,'Product List'!$A1427,'Week 1 - Making'!$P:$P),0),"")</f>
        <v/>
      </c>
      <c r="K1427" s="7" t="str">
        <f>IFERROR(ROUND(AVERAGEIF('Week 2 - Making'!$B:$B,'Product List'!$A1427,'Week 2 - Making'!$P:$P),0),"")</f>
        <v/>
      </c>
      <c r="L1427" s="263" t="str">
        <f>IFERROR(ROUND(AVERAGEIF('Week 3 - Making'!$B:$B,'Product List'!$A1427,'Week 3 - Making'!$P:$P),0),"")</f>
        <v/>
      </c>
      <c r="M1427" s="7" t="str">
        <f>IFERROR(ROUND(AVERAGEIF('Week 4 - Making'!$B:$B,'Product List'!$A1427,'Week 4 - Making'!$P:$P),0),"")</f>
        <v/>
      </c>
      <c r="N1427" s="7" t="str">
        <f>IFERROR(ROUND(AVERAGEIF('Week 5 - Making'!$B:$B,'Product List'!$A1427,'Week 5 - Making'!$P:$P),0),"")</f>
        <v/>
      </c>
      <c r="O1427" s="7"/>
      <c r="P1427" s="7">
        <f t="array" ref="P1427">iferror(xlookup(C1427,'Product Families'!A:A,'Product Families'!S:S),"")</f>
        <v>0</v>
      </c>
    </row>
    <row r="1428" ht="14.25" customHeight="1">
      <c r="A1428" s="122" t="s">
        <v>3477</v>
      </c>
      <c r="B1428" s="270" t="s">
        <v>3478</v>
      </c>
      <c r="C1428" s="122" t="s">
        <v>520</v>
      </c>
      <c r="D1428" s="7">
        <f t="array" ref="D1428">IFERROR(XLOOKUP($C1428,'Product Families'!$A:$A,'Product Families'!$D:$D),"")</f>
        <v>59</v>
      </c>
      <c r="E1428" s="7">
        <f t="array" ref="E1428">IFERROR(XLOOKUP($C1428,'Product Families'!$A:$A,'Product Families'!$E:$E),"")</f>
        <v>61</v>
      </c>
      <c r="F1428" s="7">
        <f t="array" ref="F1428">IFERROR(XLOOKUP($C1428,'Product Families'!$A:$A,'Product Families'!$F:$F),"")</f>
        <v>65</v>
      </c>
      <c r="G1428" s="7">
        <f t="array" ref="G1428">IFERROR(XLOOKUP($C1428,'Product Families'!$A:$A,'Product Families'!$G:$G),"")</f>
        <v>70</v>
      </c>
      <c r="J1428" s="7" t="str">
        <f>IFERROR(ROUND(AVERAGEIF('Week 1 - Making'!$B:$B,'Product List'!$A1428,'Week 1 - Making'!$P:$P),0),"")</f>
        <v/>
      </c>
      <c r="K1428" s="7" t="str">
        <f>IFERROR(ROUND(AVERAGEIF('Week 2 - Making'!$B:$B,'Product List'!$A1428,'Week 2 - Making'!$P:$P),0),"")</f>
        <v/>
      </c>
      <c r="L1428" s="263" t="str">
        <f>IFERROR(ROUND(AVERAGEIF('Week 3 - Making'!$B:$B,'Product List'!$A1428,'Week 3 - Making'!$P:$P),0),"")</f>
        <v/>
      </c>
      <c r="M1428" s="7" t="str">
        <f>IFERROR(ROUND(AVERAGEIF('Week 4 - Making'!$B:$B,'Product List'!$A1428,'Week 4 - Making'!$P:$P),0),"")</f>
        <v/>
      </c>
      <c r="N1428" s="7" t="str">
        <f>IFERROR(ROUND(AVERAGEIF('Week 5 - Making'!$B:$B,'Product List'!$A1428,'Week 5 - Making'!$P:$P),0),"")</f>
        <v/>
      </c>
      <c r="O1428" s="7"/>
      <c r="P1428" s="7">
        <f t="array" ref="P1428">iferror(xlookup(C1428,'Product Families'!A:A,'Product Families'!S:S),"")</f>
        <v>0</v>
      </c>
    </row>
    <row r="1429" ht="14.25" customHeight="1">
      <c r="A1429" s="122" t="s">
        <v>3479</v>
      </c>
      <c r="B1429" s="270" t="s">
        <v>3480</v>
      </c>
      <c r="C1429" s="122" t="s">
        <v>520</v>
      </c>
      <c r="D1429" s="7">
        <f t="array" ref="D1429">IFERROR(XLOOKUP($C1429,'Product Families'!$A:$A,'Product Families'!$D:$D),"")</f>
        <v>59</v>
      </c>
      <c r="E1429" s="7">
        <f t="array" ref="E1429">IFERROR(XLOOKUP($C1429,'Product Families'!$A:$A,'Product Families'!$E:$E),"")</f>
        <v>61</v>
      </c>
      <c r="F1429" s="7">
        <f t="array" ref="F1429">IFERROR(XLOOKUP($C1429,'Product Families'!$A:$A,'Product Families'!$F:$F),"")</f>
        <v>65</v>
      </c>
      <c r="G1429" s="7">
        <f t="array" ref="G1429">IFERROR(XLOOKUP($C1429,'Product Families'!$A:$A,'Product Families'!$G:$G),"")</f>
        <v>70</v>
      </c>
      <c r="J1429" s="7" t="str">
        <f>IFERROR(ROUND(AVERAGEIF('Week 1 - Making'!$B:$B,'Product List'!$A1429,'Week 1 - Making'!$P:$P),0),"")</f>
        <v/>
      </c>
      <c r="K1429" s="7" t="str">
        <f>IFERROR(ROUND(AVERAGEIF('Week 2 - Making'!$B:$B,'Product List'!$A1429,'Week 2 - Making'!$P:$P),0),"")</f>
        <v/>
      </c>
      <c r="L1429" s="263" t="str">
        <f>IFERROR(ROUND(AVERAGEIF('Week 3 - Making'!$B:$B,'Product List'!$A1429,'Week 3 - Making'!$P:$P),0),"")</f>
        <v/>
      </c>
      <c r="M1429" s="7" t="str">
        <f>IFERROR(ROUND(AVERAGEIF('Week 4 - Making'!$B:$B,'Product List'!$A1429,'Week 4 - Making'!$P:$P),0),"")</f>
        <v/>
      </c>
      <c r="N1429" s="7" t="str">
        <f>IFERROR(ROUND(AVERAGEIF('Week 5 - Making'!$B:$B,'Product List'!$A1429,'Week 5 - Making'!$P:$P),0),"")</f>
        <v/>
      </c>
      <c r="O1429" s="7"/>
      <c r="P1429" s="7">
        <f t="array" ref="P1429">iferror(xlookup(C1429,'Product Families'!A:A,'Product Families'!S:S),"")</f>
        <v>0</v>
      </c>
    </row>
    <row r="1430" ht="14.25" customHeight="1">
      <c r="A1430" s="122" t="s">
        <v>3481</v>
      </c>
      <c r="B1430" s="270" t="s">
        <v>3482</v>
      </c>
      <c r="C1430" s="122" t="s">
        <v>520</v>
      </c>
      <c r="D1430" s="7">
        <f t="array" ref="D1430">IFERROR(XLOOKUP($C1430,'Product Families'!$A:$A,'Product Families'!$D:$D),"")</f>
        <v>59</v>
      </c>
      <c r="E1430" s="7">
        <f t="array" ref="E1430">IFERROR(XLOOKUP($C1430,'Product Families'!$A:$A,'Product Families'!$E:$E),"")</f>
        <v>61</v>
      </c>
      <c r="F1430" s="7">
        <f t="array" ref="F1430">IFERROR(XLOOKUP($C1430,'Product Families'!$A:$A,'Product Families'!$F:$F),"")</f>
        <v>65</v>
      </c>
      <c r="G1430" s="7">
        <f t="array" ref="G1430">IFERROR(XLOOKUP($C1430,'Product Families'!$A:$A,'Product Families'!$G:$G),"")</f>
        <v>70</v>
      </c>
      <c r="J1430" s="7" t="str">
        <f>IFERROR(ROUND(AVERAGEIF('Week 1 - Making'!$B:$B,'Product List'!$A1430,'Week 1 - Making'!$P:$P),0),"")</f>
        <v/>
      </c>
      <c r="K1430" s="7" t="str">
        <f>IFERROR(ROUND(AVERAGEIF('Week 2 - Making'!$B:$B,'Product List'!$A1430,'Week 2 - Making'!$P:$P),0),"")</f>
        <v/>
      </c>
      <c r="L1430" s="263" t="str">
        <f>IFERROR(ROUND(AVERAGEIF('Week 3 - Making'!$B:$B,'Product List'!$A1430,'Week 3 - Making'!$P:$P),0),"")</f>
        <v/>
      </c>
      <c r="M1430" s="7" t="str">
        <f>IFERROR(ROUND(AVERAGEIF('Week 4 - Making'!$B:$B,'Product List'!$A1430,'Week 4 - Making'!$P:$P),0),"")</f>
        <v/>
      </c>
      <c r="N1430" s="7" t="str">
        <f>IFERROR(ROUND(AVERAGEIF('Week 5 - Making'!$B:$B,'Product List'!$A1430,'Week 5 - Making'!$P:$P),0),"")</f>
        <v/>
      </c>
      <c r="O1430" s="7"/>
      <c r="P1430" s="7">
        <f t="array" ref="P1430">iferror(xlookup(C1430,'Product Families'!A:A,'Product Families'!S:S),"")</f>
        <v>0</v>
      </c>
    </row>
    <row r="1431" ht="14.25" customHeight="1">
      <c r="A1431" s="122" t="s">
        <v>3483</v>
      </c>
      <c r="B1431" s="270" t="s">
        <v>3484</v>
      </c>
      <c r="C1431" s="122" t="s">
        <v>520</v>
      </c>
      <c r="D1431" s="7">
        <f t="array" ref="D1431">IFERROR(XLOOKUP($C1431,'Product Families'!$A:$A,'Product Families'!$D:$D),"")</f>
        <v>59</v>
      </c>
      <c r="E1431" s="7">
        <f t="array" ref="E1431">IFERROR(XLOOKUP($C1431,'Product Families'!$A:$A,'Product Families'!$E:$E),"")</f>
        <v>61</v>
      </c>
      <c r="F1431" s="7">
        <f t="array" ref="F1431">IFERROR(XLOOKUP($C1431,'Product Families'!$A:$A,'Product Families'!$F:$F),"")</f>
        <v>65</v>
      </c>
      <c r="G1431" s="7">
        <f t="array" ref="G1431">IFERROR(XLOOKUP($C1431,'Product Families'!$A:$A,'Product Families'!$G:$G),"")</f>
        <v>70</v>
      </c>
      <c r="J1431" s="7" t="str">
        <f>IFERROR(ROUND(AVERAGEIF('Week 1 - Making'!$B:$B,'Product List'!$A1431,'Week 1 - Making'!$P:$P),0),"")</f>
        <v/>
      </c>
      <c r="K1431" s="7" t="str">
        <f>IFERROR(ROUND(AVERAGEIF('Week 2 - Making'!$B:$B,'Product List'!$A1431,'Week 2 - Making'!$P:$P),0),"")</f>
        <v/>
      </c>
      <c r="L1431" s="263" t="str">
        <f>IFERROR(ROUND(AVERAGEIF('Week 3 - Making'!$B:$B,'Product List'!$A1431,'Week 3 - Making'!$P:$P),0),"")</f>
        <v/>
      </c>
      <c r="M1431" s="7" t="str">
        <f>IFERROR(ROUND(AVERAGEIF('Week 4 - Making'!$B:$B,'Product List'!$A1431,'Week 4 - Making'!$P:$P),0),"")</f>
        <v/>
      </c>
      <c r="N1431" s="7" t="str">
        <f>IFERROR(ROUND(AVERAGEIF('Week 5 - Making'!$B:$B,'Product List'!$A1431,'Week 5 - Making'!$P:$P),0),"")</f>
        <v/>
      </c>
      <c r="O1431" s="7"/>
      <c r="P1431" s="7">
        <f t="array" ref="P1431">iferror(xlookup(C1431,'Product Families'!A:A,'Product Families'!S:S),"")</f>
        <v>0</v>
      </c>
    </row>
    <row r="1432" ht="14.25" customHeight="1">
      <c r="A1432" s="122" t="s">
        <v>3485</v>
      </c>
      <c r="B1432" s="270" t="s">
        <v>3486</v>
      </c>
      <c r="C1432" s="122" t="s">
        <v>520</v>
      </c>
      <c r="D1432" s="7">
        <f t="array" ref="D1432">IFERROR(XLOOKUP($C1432,'Product Families'!$A:$A,'Product Families'!$D:$D),"")</f>
        <v>59</v>
      </c>
      <c r="E1432" s="7">
        <f t="array" ref="E1432">IFERROR(XLOOKUP($C1432,'Product Families'!$A:$A,'Product Families'!$E:$E),"")</f>
        <v>61</v>
      </c>
      <c r="F1432" s="7">
        <f t="array" ref="F1432">IFERROR(XLOOKUP($C1432,'Product Families'!$A:$A,'Product Families'!$F:$F),"")</f>
        <v>65</v>
      </c>
      <c r="G1432" s="7">
        <f t="array" ref="G1432">IFERROR(XLOOKUP($C1432,'Product Families'!$A:$A,'Product Families'!$G:$G),"")</f>
        <v>70</v>
      </c>
      <c r="J1432" s="7" t="str">
        <f>IFERROR(ROUND(AVERAGEIF('Week 1 - Making'!$B:$B,'Product List'!$A1432,'Week 1 - Making'!$P:$P),0),"")</f>
        <v/>
      </c>
      <c r="K1432" s="7" t="str">
        <f>IFERROR(ROUND(AVERAGEIF('Week 2 - Making'!$B:$B,'Product List'!$A1432,'Week 2 - Making'!$P:$P),0),"")</f>
        <v/>
      </c>
      <c r="L1432" s="263" t="str">
        <f>IFERROR(ROUND(AVERAGEIF('Week 3 - Making'!$B:$B,'Product List'!$A1432,'Week 3 - Making'!$P:$P),0),"")</f>
        <v/>
      </c>
      <c r="M1432" s="7" t="str">
        <f>IFERROR(ROUND(AVERAGEIF('Week 4 - Making'!$B:$B,'Product List'!$A1432,'Week 4 - Making'!$P:$P),0),"")</f>
        <v/>
      </c>
      <c r="N1432" s="7" t="str">
        <f>IFERROR(ROUND(AVERAGEIF('Week 5 - Making'!$B:$B,'Product List'!$A1432,'Week 5 - Making'!$P:$P),0),"")</f>
        <v/>
      </c>
      <c r="O1432" s="7"/>
      <c r="P1432" s="7">
        <f t="array" ref="P1432">iferror(xlookup(C1432,'Product Families'!A:A,'Product Families'!S:S),"")</f>
        <v>0</v>
      </c>
    </row>
    <row r="1433" ht="14.25" customHeight="1">
      <c r="A1433" s="122" t="s">
        <v>3487</v>
      </c>
      <c r="B1433" s="270" t="s">
        <v>3488</v>
      </c>
      <c r="C1433" s="122" t="s">
        <v>520</v>
      </c>
      <c r="D1433" s="7">
        <f t="array" ref="D1433">IFERROR(XLOOKUP($C1433,'Product Families'!$A:$A,'Product Families'!$D:$D),"")</f>
        <v>59</v>
      </c>
      <c r="E1433" s="7">
        <f t="array" ref="E1433">IFERROR(XLOOKUP($C1433,'Product Families'!$A:$A,'Product Families'!$E:$E),"")</f>
        <v>61</v>
      </c>
      <c r="F1433" s="7">
        <f t="array" ref="F1433">IFERROR(XLOOKUP($C1433,'Product Families'!$A:$A,'Product Families'!$F:$F),"")</f>
        <v>65</v>
      </c>
      <c r="G1433" s="7">
        <f t="array" ref="G1433">IFERROR(XLOOKUP($C1433,'Product Families'!$A:$A,'Product Families'!$G:$G),"")</f>
        <v>70</v>
      </c>
      <c r="J1433" s="7" t="str">
        <f>IFERROR(ROUND(AVERAGEIF('Week 1 - Making'!$B:$B,'Product List'!$A1433,'Week 1 - Making'!$P:$P),0),"")</f>
        <v/>
      </c>
      <c r="K1433" s="7" t="str">
        <f>IFERROR(ROUND(AVERAGEIF('Week 2 - Making'!$B:$B,'Product List'!$A1433,'Week 2 - Making'!$P:$P),0),"")</f>
        <v/>
      </c>
      <c r="L1433" s="263" t="str">
        <f>IFERROR(ROUND(AVERAGEIF('Week 3 - Making'!$B:$B,'Product List'!$A1433,'Week 3 - Making'!$P:$P),0),"")</f>
        <v/>
      </c>
      <c r="M1433" s="7" t="str">
        <f>IFERROR(ROUND(AVERAGEIF('Week 4 - Making'!$B:$B,'Product List'!$A1433,'Week 4 - Making'!$P:$P),0),"")</f>
        <v/>
      </c>
      <c r="N1433" s="7" t="str">
        <f>IFERROR(ROUND(AVERAGEIF('Week 5 - Making'!$B:$B,'Product List'!$A1433,'Week 5 - Making'!$P:$P),0),"")</f>
        <v/>
      </c>
      <c r="O1433" s="7"/>
      <c r="P1433" s="7">
        <f t="array" ref="P1433">iferror(xlookup(C1433,'Product Families'!A:A,'Product Families'!S:S),"")</f>
        <v>0</v>
      </c>
    </row>
    <row r="1434" ht="14.25" customHeight="1">
      <c r="A1434" s="122" t="s">
        <v>3489</v>
      </c>
      <c r="B1434" s="270" t="s">
        <v>3490</v>
      </c>
      <c r="C1434" s="122" t="s">
        <v>520</v>
      </c>
      <c r="D1434" s="7">
        <f t="array" ref="D1434">IFERROR(XLOOKUP($C1434,'Product Families'!$A:$A,'Product Families'!$D:$D),"")</f>
        <v>59</v>
      </c>
      <c r="E1434" s="7">
        <f t="array" ref="E1434">IFERROR(XLOOKUP($C1434,'Product Families'!$A:$A,'Product Families'!$E:$E),"")</f>
        <v>61</v>
      </c>
      <c r="F1434" s="7">
        <f t="array" ref="F1434">IFERROR(XLOOKUP($C1434,'Product Families'!$A:$A,'Product Families'!$F:$F),"")</f>
        <v>65</v>
      </c>
      <c r="G1434" s="7">
        <f t="array" ref="G1434">IFERROR(XLOOKUP($C1434,'Product Families'!$A:$A,'Product Families'!$G:$G),"")</f>
        <v>70</v>
      </c>
      <c r="J1434" s="7" t="str">
        <f>IFERROR(ROUND(AVERAGEIF('Week 1 - Making'!$B:$B,'Product List'!$A1434,'Week 1 - Making'!$P:$P),0),"")</f>
        <v/>
      </c>
      <c r="K1434" s="7" t="str">
        <f>IFERROR(ROUND(AVERAGEIF('Week 2 - Making'!$B:$B,'Product List'!$A1434,'Week 2 - Making'!$P:$P),0),"")</f>
        <v/>
      </c>
      <c r="L1434" s="263" t="str">
        <f>IFERROR(ROUND(AVERAGEIF('Week 3 - Making'!$B:$B,'Product List'!$A1434,'Week 3 - Making'!$P:$P),0),"")</f>
        <v/>
      </c>
      <c r="M1434" s="7" t="str">
        <f>IFERROR(ROUND(AVERAGEIF('Week 4 - Making'!$B:$B,'Product List'!$A1434,'Week 4 - Making'!$P:$P),0),"")</f>
        <v/>
      </c>
      <c r="N1434" s="7" t="str">
        <f>IFERROR(ROUND(AVERAGEIF('Week 5 - Making'!$B:$B,'Product List'!$A1434,'Week 5 - Making'!$P:$P),0),"")</f>
        <v/>
      </c>
      <c r="O1434" s="7"/>
      <c r="P1434" s="7">
        <f t="array" ref="P1434">iferror(xlookup(C1434,'Product Families'!A:A,'Product Families'!S:S),"")</f>
        <v>0</v>
      </c>
    </row>
    <row r="1435" ht="14.25" customHeight="1">
      <c r="A1435" s="122" t="s">
        <v>3491</v>
      </c>
      <c r="B1435" s="270" t="s">
        <v>3492</v>
      </c>
      <c r="C1435" s="122" t="s">
        <v>520</v>
      </c>
      <c r="D1435" s="7">
        <f t="array" ref="D1435">IFERROR(XLOOKUP($C1435,'Product Families'!$A:$A,'Product Families'!$D:$D),"")</f>
        <v>59</v>
      </c>
      <c r="E1435" s="7">
        <f t="array" ref="E1435">IFERROR(XLOOKUP($C1435,'Product Families'!$A:$A,'Product Families'!$E:$E),"")</f>
        <v>61</v>
      </c>
      <c r="F1435" s="7">
        <f t="array" ref="F1435">IFERROR(XLOOKUP($C1435,'Product Families'!$A:$A,'Product Families'!$F:$F),"")</f>
        <v>65</v>
      </c>
      <c r="G1435" s="7">
        <f t="array" ref="G1435">IFERROR(XLOOKUP($C1435,'Product Families'!$A:$A,'Product Families'!$G:$G),"")</f>
        <v>70</v>
      </c>
      <c r="J1435" s="7" t="str">
        <f>IFERROR(ROUND(AVERAGEIF('Week 1 - Making'!$B:$B,'Product List'!$A1435,'Week 1 - Making'!$P:$P),0),"")</f>
        <v/>
      </c>
      <c r="K1435" s="7" t="str">
        <f>IFERROR(ROUND(AVERAGEIF('Week 2 - Making'!$B:$B,'Product List'!$A1435,'Week 2 - Making'!$P:$P),0),"")</f>
        <v/>
      </c>
      <c r="L1435" s="263" t="str">
        <f>IFERROR(ROUND(AVERAGEIF('Week 3 - Making'!$B:$B,'Product List'!$A1435,'Week 3 - Making'!$P:$P),0),"")</f>
        <v/>
      </c>
      <c r="M1435" s="7" t="str">
        <f>IFERROR(ROUND(AVERAGEIF('Week 4 - Making'!$B:$B,'Product List'!$A1435,'Week 4 - Making'!$P:$P),0),"")</f>
        <v/>
      </c>
      <c r="N1435" s="7" t="str">
        <f>IFERROR(ROUND(AVERAGEIF('Week 5 - Making'!$B:$B,'Product List'!$A1435,'Week 5 - Making'!$P:$P),0),"")</f>
        <v/>
      </c>
      <c r="O1435" s="7"/>
      <c r="P1435" s="7">
        <f t="array" ref="P1435">iferror(xlookup(C1435,'Product Families'!A:A,'Product Families'!S:S),"")</f>
        <v>0</v>
      </c>
    </row>
    <row r="1436" ht="14.25" customHeight="1">
      <c r="A1436" s="122" t="s">
        <v>3493</v>
      </c>
      <c r="B1436" s="270" t="s">
        <v>3494</v>
      </c>
      <c r="C1436" s="122" t="s">
        <v>520</v>
      </c>
      <c r="D1436" s="7">
        <f t="array" ref="D1436">IFERROR(XLOOKUP($C1436,'Product Families'!$A:$A,'Product Families'!$D:$D),"")</f>
        <v>59</v>
      </c>
      <c r="E1436" s="7">
        <f t="array" ref="E1436">IFERROR(XLOOKUP($C1436,'Product Families'!$A:$A,'Product Families'!$E:$E),"")</f>
        <v>61</v>
      </c>
      <c r="F1436" s="7">
        <f t="array" ref="F1436">IFERROR(XLOOKUP($C1436,'Product Families'!$A:$A,'Product Families'!$F:$F),"")</f>
        <v>65</v>
      </c>
      <c r="G1436" s="7">
        <f t="array" ref="G1436">IFERROR(XLOOKUP($C1436,'Product Families'!$A:$A,'Product Families'!$G:$G),"")</f>
        <v>70</v>
      </c>
      <c r="J1436" s="7" t="str">
        <f>IFERROR(ROUND(AVERAGEIF('Week 1 - Making'!$B:$B,'Product List'!$A1436,'Week 1 - Making'!$P:$P),0),"")</f>
        <v/>
      </c>
      <c r="K1436" s="7" t="str">
        <f>IFERROR(ROUND(AVERAGEIF('Week 2 - Making'!$B:$B,'Product List'!$A1436,'Week 2 - Making'!$P:$P),0),"")</f>
        <v/>
      </c>
      <c r="L1436" s="263" t="str">
        <f>IFERROR(ROUND(AVERAGEIF('Week 3 - Making'!$B:$B,'Product List'!$A1436,'Week 3 - Making'!$P:$P),0),"")</f>
        <v/>
      </c>
      <c r="M1436" s="7" t="str">
        <f>IFERROR(ROUND(AVERAGEIF('Week 4 - Making'!$B:$B,'Product List'!$A1436,'Week 4 - Making'!$P:$P),0),"")</f>
        <v/>
      </c>
      <c r="N1436" s="7" t="str">
        <f>IFERROR(ROUND(AVERAGEIF('Week 5 - Making'!$B:$B,'Product List'!$A1436,'Week 5 - Making'!$P:$P),0),"")</f>
        <v/>
      </c>
      <c r="O1436" s="7"/>
      <c r="P1436" s="7">
        <f t="array" ref="P1436">iferror(xlookup(C1436,'Product Families'!A:A,'Product Families'!S:S),"")</f>
        <v>0</v>
      </c>
    </row>
    <row r="1437" ht="14.25" customHeight="1">
      <c r="A1437" s="122" t="s">
        <v>3495</v>
      </c>
      <c r="B1437" s="270" t="s">
        <v>3496</v>
      </c>
      <c r="C1437" s="122" t="s">
        <v>520</v>
      </c>
      <c r="D1437" s="7">
        <f t="array" ref="D1437">IFERROR(XLOOKUP($C1437,'Product Families'!$A:$A,'Product Families'!$D:$D),"")</f>
        <v>59</v>
      </c>
      <c r="E1437" s="7">
        <f t="array" ref="E1437">IFERROR(XLOOKUP($C1437,'Product Families'!$A:$A,'Product Families'!$E:$E),"")</f>
        <v>61</v>
      </c>
      <c r="F1437" s="7">
        <f t="array" ref="F1437">IFERROR(XLOOKUP($C1437,'Product Families'!$A:$A,'Product Families'!$F:$F),"")</f>
        <v>65</v>
      </c>
      <c r="G1437" s="7">
        <f t="array" ref="G1437">IFERROR(XLOOKUP($C1437,'Product Families'!$A:$A,'Product Families'!$G:$G),"")</f>
        <v>70</v>
      </c>
      <c r="J1437" s="7" t="str">
        <f>IFERROR(ROUND(AVERAGEIF('Week 1 - Making'!$B:$B,'Product List'!$A1437,'Week 1 - Making'!$P:$P),0),"")</f>
        <v/>
      </c>
      <c r="K1437" s="7" t="str">
        <f>IFERROR(ROUND(AVERAGEIF('Week 2 - Making'!$B:$B,'Product List'!$A1437,'Week 2 - Making'!$P:$P),0),"")</f>
        <v/>
      </c>
      <c r="L1437" s="263" t="str">
        <f>IFERROR(ROUND(AVERAGEIF('Week 3 - Making'!$B:$B,'Product List'!$A1437,'Week 3 - Making'!$P:$P),0),"")</f>
        <v/>
      </c>
      <c r="M1437" s="7" t="str">
        <f>IFERROR(ROUND(AVERAGEIF('Week 4 - Making'!$B:$B,'Product List'!$A1437,'Week 4 - Making'!$P:$P),0),"")</f>
        <v/>
      </c>
      <c r="N1437" s="7" t="str">
        <f>IFERROR(ROUND(AVERAGEIF('Week 5 - Making'!$B:$B,'Product List'!$A1437,'Week 5 - Making'!$P:$P),0),"")</f>
        <v/>
      </c>
      <c r="O1437" s="7"/>
      <c r="P1437" s="7">
        <f t="array" ref="P1437">iferror(xlookup(C1437,'Product Families'!A:A,'Product Families'!S:S),"")</f>
        <v>0</v>
      </c>
    </row>
    <row r="1438" ht="14.25" customHeight="1">
      <c r="A1438" s="122" t="s">
        <v>3497</v>
      </c>
      <c r="B1438" s="270" t="s">
        <v>3498</v>
      </c>
      <c r="C1438" s="122" t="s">
        <v>520</v>
      </c>
      <c r="D1438" s="7">
        <f t="array" ref="D1438">IFERROR(XLOOKUP($C1438,'Product Families'!$A:$A,'Product Families'!$D:$D),"")</f>
        <v>59</v>
      </c>
      <c r="E1438" s="7">
        <f t="array" ref="E1438">IFERROR(XLOOKUP($C1438,'Product Families'!$A:$A,'Product Families'!$E:$E),"")</f>
        <v>61</v>
      </c>
      <c r="F1438" s="7">
        <f t="array" ref="F1438">IFERROR(XLOOKUP($C1438,'Product Families'!$A:$A,'Product Families'!$F:$F),"")</f>
        <v>65</v>
      </c>
      <c r="G1438" s="7">
        <f t="array" ref="G1438">IFERROR(XLOOKUP($C1438,'Product Families'!$A:$A,'Product Families'!$G:$G),"")</f>
        <v>70</v>
      </c>
      <c r="J1438" s="7" t="str">
        <f>IFERROR(ROUND(AVERAGEIF('Week 1 - Making'!$B:$B,'Product List'!$A1438,'Week 1 - Making'!$P:$P),0),"")</f>
        <v/>
      </c>
      <c r="K1438" s="7" t="str">
        <f>IFERROR(ROUND(AVERAGEIF('Week 2 - Making'!$B:$B,'Product List'!$A1438,'Week 2 - Making'!$P:$P),0),"")</f>
        <v/>
      </c>
      <c r="L1438" s="263" t="str">
        <f>IFERROR(ROUND(AVERAGEIF('Week 3 - Making'!$B:$B,'Product List'!$A1438,'Week 3 - Making'!$P:$P),0),"")</f>
        <v/>
      </c>
      <c r="M1438" s="7" t="str">
        <f>IFERROR(ROUND(AVERAGEIF('Week 4 - Making'!$B:$B,'Product List'!$A1438,'Week 4 - Making'!$P:$P),0),"")</f>
        <v/>
      </c>
      <c r="N1438" s="7" t="str">
        <f>IFERROR(ROUND(AVERAGEIF('Week 5 - Making'!$B:$B,'Product List'!$A1438,'Week 5 - Making'!$P:$P),0),"")</f>
        <v/>
      </c>
      <c r="O1438" s="7"/>
      <c r="P1438" s="7">
        <f t="array" ref="P1438">iferror(xlookup(C1438,'Product Families'!A:A,'Product Families'!S:S),"")</f>
        <v>0</v>
      </c>
    </row>
    <row r="1439" ht="14.25" customHeight="1">
      <c r="A1439" s="122" t="s">
        <v>3499</v>
      </c>
      <c r="B1439" s="270" t="s">
        <v>3500</v>
      </c>
      <c r="C1439" s="122" t="s">
        <v>520</v>
      </c>
      <c r="D1439" s="7">
        <f t="array" ref="D1439">IFERROR(XLOOKUP($C1439,'Product Families'!$A:$A,'Product Families'!$D:$D),"")</f>
        <v>59</v>
      </c>
      <c r="E1439" s="7">
        <f t="array" ref="E1439">IFERROR(XLOOKUP($C1439,'Product Families'!$A:$A,'Product Families'!$E:$E),"")</f>
        <v>61</v>
      </c>
      <c r="F1439" s="7">
        <f t="array" ref="F1439">IFERROR(XLOOKUP($C1439,'Product Families'!$A:$A,'Product Families'!$F:$F),"")</f>
        <v>65</v>
      </c>
      <c r="G1439" s="7">
        <f t="array" ref="G1439">IFERROR(XLOOKUP($C1439,'Product Families'!$A:$A,'Product Families'!$G:$G),"")</f>
        <v>70</v>
      </c>
      <c r="J1439" s="7" t="str">
        <f>IFERROR(ROUND(AVERAGEIF('Week 1 - Making'!$B:$B,'Product List'!$A1439,'Week 1 - Making'!$P:$P),0),"")</f>
        <v/>
      </c>
      <c r="K1439" s="7" t="str">
        <f>IFERROR(ROUND(AVERAGEIF('Week 2 - Making'!$B:$B,'Product List'!$A1439,'Week 2 - Making'!$P:$P),0),"")</f>
        <v/>
      </c>
      <c r="L1439" s="263" t="str">
        <f>IFERROR(ROUND(AVERAGEIF('Week 3 - Making'!$B:$B,'Product List'!$A1439,'Week 3 - Making'!$P:$P),0),"")</f>
        <v/>
      </c>
      <c r="M1439" s="7" t="str">
        <f>IFERROR(ROUND(AVERAGEIF('Week 4 - Making'!$B:$B,'Product List'!$A1439,'Week 4 - Making'!$P:$P),0),"")</f>
        <v/>
      </c>
      <c r="N1439" s="7" t="str">
        <f>IFERROR(ROUND(AVERAGEIF('Week 5 - Making'!$B:$B,'Product List'!$A1439,'Week 5 - Making'!$P:$P),0),"")</f>
        <v/>
      </c>
      <c r="O1439" s="7"/>
      <c r="P1439" s="7">
        <f t="array" ref="P1439">iferror(xlookup(C1439,'Product Families'!A:A,'Product Families'!S:S),"")</f>
        <v>0</v>
      </c>
    </row>
    <row r="1440" ht="14.25" customHeight="1">
      <c r="A1440" s="122" t="s">
        <v>3501</v>
      </c>
      <c r="B1440" s="270" t="s">
        <v>3502</v>
      </c>
      <c r="C1440" s="122" t="s">
        <v>525</v>
      </c>
      <c r="D1440" s="7">
        <f t="array" ref="D1440">IFERROR(XLOOKUP($C1440,'Product Families'!$A:$A,'Product Families'!$D:$D),"")</f>
        <v>81</v>
      </c>
      <c r="E1440" s="7">
        <f t="array" ref="E1440">IFERROR(XLOOKUP($C1440,'Product Families'!$A:$A,'Product Families'!$E:$E),"")</f>
        <v>83</v>
      </c>
      <c r="F1440" s="7">
        <f t="array" ref="F1440">IFERROR(XLOOKUP($C1440,'Product Families'!$A:$A,'Product Families'!$F:$F),"")</f>
        <v>90</v>
      </c>
      <c r="G1440" s="7">
        <f t="array" ref="G1440">IFERROR(XLOOKUP($C1440,'Product Families'!$A:$A,'Product Families'!$G:$G),"")</f>
        <v>96</v>
      </c>
      <c r="J1440" s="7" t="str">
        <f>IFERROR(ROUND(AVERAGEIF('Week 1 - Making'!$B:$B,'Product List'!$A1440,'Week 1 - Making'!$P:$P),0),"")</f>
        <v/>
      </c>
      <c r="K1440" s="7" t="str">
        <f>IFERROR(ROUND(AVERAGEIF('Week 2 - Making'!$B:$B,'Product List'!$A1440,'Week 2 - Making'!$P:$P),0),"")</f>
        <v/>
      </c>
      <c r="L1440" s="263" t="str">
        <f>IFERROR(ROUND(AVERAGEIF('Week 3 - Making'!$B:$B,'Product List'!$A1440,'Week 3 - Making'!$P:$P),0),"")</f>
        <v/>
      </c>
      <c r="M1440" s="7" t="str">
        <f>IFERROR(ROUND(AVERAGEIF('Week 4 - Making'!$B:$B,'Product List'!$A1440,'Week 4 - Making'!$P:$P),0),"")</f>
        <v/>
      </c>
      <c r="N1440" s="7" t="str">
        <f>IFERROR(ROUND(AVERAGEIF('Week 5 - Making'!$B:$B,'Product List'!$A1440,'Week 5 - Making'!$P:$P),0),"")</f>
        <v/>
      </c>
      <c r="O1440" s="7"/>
      <c r="P1440" s="7">
        <f t="array" ref="P1440">iferror(xlookup(C1440,'Product Families'!A:A,'Product Families'!S:S),"")</f>
        <v>0</v>
      </c>
    </row>
    <row r="1441" ht="14.25" customHeight="1">
      <c r="A1441" s="122" t="s">
        <v>3503</v>
      </c>
      <c r="B1441" s="270" t="s">
        <v>3504</v>
      </c>
      <c r="C1441" s="122" t="s">
        <v>527</v>
      </c>
      <c r="D1441" s="7">
        <f t="array" ref="D1441">IFERROR(XLOOKUP($C1441,'Product Families'!$A:$A,'Product Families'!$D:$D),"")</f>
        <v>74</v>
      </c>
      <c r="E1441" s="7">
        <f t="array" ref="E1441">IFERROR(XLOOKUP($C1441,'Product Families'!$A:$A,'Product Families'!$E:$E),"")</f>
        <v>76</v>
      </c>
      <c r="F1441" s="7">
        <f t="array" ref="F1441">IFERROR(XLOOKUP($C1441,'Product Families'!$A:$A,'Product Families'!$F:$F),"")</f>
        <v>82</v>
      </c>
      <c r="G1441" s="7">
        <f t="array" ref="G1441">IFERROR(XLOOKUP($C1441,'Product Families'!$A:$A,'Product Families'!$G:$G),"")</f>
        <v>88</v>
      </c>
      <c r="J1441" s="7" t="str">
        <f>IFERROR(ROUND(AVERAGEIF('Week 1 - Making'!$B:$B,'Product List'!$A1441,'Week 1 - Making'!$P:$P),0),"")</f>
        <v/>
      </c>
      <c r="K1441" s="7" t="str">
        <f>IFERROR(ROUND(AVERAGEIF('Week 2 - Making'!$B:$B,'Product List'!$A1441,'Week 2 - Making'!$P:$P),0),"")</f>
        <v/>
      </c>
      <c r="L1441" s="263" t="str">
        <f>IFERROR(ROUND(AVERAGEIF('Week 3 - Making'!$B:$B,'Product List'!$A1441,'Week 3 - Making'!$P:$P),0),"")</f>
        <v/>
      </c>
      <c r="M1441" s="7" t="str">
        <f>IFERROR(ROUND(AVERAGEIF('Week 4 - Making'!$B:$B,'Product List'!$A1441,'Week 4 - Making'!$P:$P),0),"")</f>
        <v/>
      </c>
      <c r="N1441" s="7" t="str">
        <f>IFERROR(ROUND(AVERAGEIF('Week 5 - Making'!$B:$B,'Product List'!$A1441,'Week 5 - Making'!$P:$P),0),"")</f>
        <v/>
      </c>
      <c r="O1441" s="7"/>
      <c r="P1441" s="7">
        <f t="array" ref="P1441">iferror(xlookup(C1441,'Product Families'!A:A,'Product Families'!S:S),"")</f>
        <v>0</v>
      </c>
    </row>
    <row r="1442" ht="14.25" customHeight="1">
      <c r="A1442" s="122" t="s">
        <v>3505</v>
      </c>
      <c r="B1442" s="270" t="s">
        <v>3506</v>
      </c>
      <c r="C1442" s="122" t="s">
        <v>527</v>
      </c>
      <c r="D1442" s="7">
        <f t="array" ref="D1442">IFERROR(XLOOKUP($C1442,'Product Families'!$A:$A,'Product Families'!$D:$D),"")</f>
        <v>74</v>
      </c>
      <c r="E1442" s="7">
        <f t="array" ref="E1442">IFERROR(XLOOKUP($C1442,'Product Families'!$A:$A,'Product Families'!$E:$E),"")</f>
        <v>76</v>
      </c>
      <c r="F1442" s="7">
        <f t="array" ref="F1442">IFERROR(XLOOKUP($C1442,'Product Families'!$A:$A,'Product Families'!$F:$F),"")</f>
        <v>82</v>
      </c>
      <c r="G1442" s="7">
        <f t="array" ref="G1442">IFERROR(XLOOKUP($C1442,'Product Families'!$A:$A,'Product Families'!$G:$G),"")</f>
        <v>88</v>
      </c>
      <c r="J1442" s="7" t="str">
        <f>IFERROR(ROUND(AVERAGEIF('Week 1 - Making'!$B:$B,'Product List'!$A1442,'Week 1 - Making'!$P:$P),0),"")</f>
        <v/>
      </c>
      <c r="K1442" s="7" t="str">
        <f>IFERROR(ROUND(AVERAGEIF('Week 2 - Making'!$B:$B,'Product List'!$A1442,'Week 2 - Making'!$P:$P),0),"")</f>
        <v/>
      </c>
      <c r="L1442" s="263" t="str">
        <f>IFERROR(ROUND(AVERAGEIF('Week 3 - Making'!$B:$B,'Product List'!$A1442,'Week 3 - Making'!$P:$P),0),"")</f>
        <v/>
      </c>
      <c r="M1442" s="7" t="str">
        <f>IFERROR(ROUND(AVERAGEIF('Week 4 - Making'!$B:$B,'Product List'!$A1442,'Week 4 - Making'!$P:$P),0),"")</f>
        <v/>
      </c>
      <c r="N1442" s="7" t="str">
        <f>IFERROR(ROUND(AVERAGEIF('Week 5 - Making'!$B:$B,'Product List'!$A1442,'Week 5 - Making'!$P:$P),0),"")</f>
        <v/>
      </c>
      <c r="O1442" s="7"/>
      <c r="P1442" s="7">
        <f t="array" ref="P1442">iferror(xlookup(C1442,'Product Families'!A:A,'Product Families'!S:S),"")</f>
        <v>0</v>
      </c>
    </row>
    <row r="1443" ht="14.25" customHeight="1">
      <c r="A1443" s="122" t="s">
        <v>3507</v>
      </c>
      <c r="B1443" s="270" t="s">
        <v>3508</v>
      </c>
      <c r="C1443" s="122" t="s">
        <v>527</v>
      </c>
      <c r="D1443" s="7">
        <f t="array" ref="D1443">IFERROR(XLOOKUP($C1443,'Product Families'!$A:$A,'Product Families'!$D:$D),"")</f>
        <v>74</v>
      </c>
      <c r="E1443" s="7">
        <f t="array" ref="E1443">IFERROR(XLOOKUP($C1443,'Product Families'!$A:$A,'Product Families'!$E:$E),"")</f>
        <v>76</v>
      </c>
      <c r="F1443" s="7">
        <f t="array" ref="F1443">IFERROR(XLOOKUP($C1443,'Product Families'!$A:$A,'Product Families'!$F:$F),"")</f>
        <v>82</v>
      </c>
      <c r="G1443" s="7">
        <f t="array" ref="G1443">IFERROR(XLOOKUP($C1443,'Product Families'!$A:$A,'Product Families'!$G:$G),"")</f>
        <v>88</v>
      </c>
      <c r="J1443" s="7" t="str">
        <f>IFERROR(ROUND(AVERAGEIF('Week 1 - Making'!$B:$B,'Product List'!$A1443,'Week 1 - Making'!$P:$P),0),"")</f>
        <v/>
      </c>
      <c r="K1443" s="7" t="str">
        <f>IFERROR(ROUND(AVERAGEIF('Week 2 - Making'!$B:$B,'Product List'!$A1443,'Week 2 - Making'!$P:$P),0),"")</f>
        <v/>
      </c>
      <c r="L1443" s="263" t="str">
        <f>IFERROR(ROUND(AVERAGEIF('Week 3 - Making'!$B:$B,'Product List'!$A1443,'Week 3 - Making'!$P:$P),0),"")</f>
        <v/>
      </c>
      <c r="M1443" s="7" t="str">
        <f>IFERROR(ROUND(AVERAGEIF('Week 4 - Making'!$B:$B,'Product List'!$A1443,'Week 4 - Making'!$P:$P),0),"")</f>
        <v/>
      </c>
      <c r="N1443" s="7" t="str">
        <f>IFERROR(ROUND(AVERAGEIF('Week 5 - Making'!$B:$B,'Product List'!$A1443,'Week 5 - Making'!$P:$P),0),"")</f>
        <v/>
      </c>
      <c r="O1443" s="7"/>
      <c r="P1443" s="7">
        <f t="array" ref="P1443">iferror(xlookup(C1443,'Product Families'!A:A,'Product Families'!S:S),"")</f>
        <v>0</v>
      </c>
    </row>
    <row r="1444" ht="14.25" customHeight="1">
      <c r="A1444" s="122" t="s">
        <v>3509</v>
      </c>
      <c r="B1444" s="270" t="s">
        <v>3510</v>
      </c>
      <c r="C1444" s="122" t="s">
        <v>527</v>
      </c>
      <c r="D1444" s="7">
        <f t="array" ref="D1444">IFERROR(XLOOKUP($C1444,'Product Families'!$A:$A,'Product Families'!$D:$D),"")</f>
        <v>74</v>
      </c>
      <c r="E1444" s="7">
        <f t="array" ref="E1444">IFERROR(XLOOKUP($C1444,'Product Families'!$A:$A,'Product Families'!$E:$E),"")</f>
        <v>76</v>
      </c>
      <c r="F1444" s="7">
        <f t="array" ref="F1444">IFERROR(XLOOKUP($C1444,'Product Families'!$A:$A,'Product Families'!$F:$F),"")</f>
        <v>82</v>
      </c>
      <c r="G1444" s="7">
        <f t="array" ref="G1444">IFERROR(XLOOKUP($C1444,'Product Families'!$A:$A,'Product Families'!$G:$G),"")</f>
        <v>88</v>
      </c>
      <c r="J1444" s="7" t="str">
        <f>IFERROR(ROUND(AVERAGEIF('Week 1 - Making'!$B:$B,'Product List'!$A1444,'Week 1 - Making'!$P:$P),0),"")</f>
        <v/>
      </c>
      <c r="K1444" s="7" t="str">
        <f>IFERROR(ROUND(AVERAGEIF('Week 2 - Making'!$B:$B,'Product List'!$A1444,'Week 2 - Making'!$P:$P),0),"")</f>
        <v/>
      </c>
      <c r="L1444" s="263" t="str">
        <f>IFERROR(ROUND(AVERAGEIF('Week 3 - Making'!$B:$B,'Product List'!$A1444,'Week 3 - Making'!$P:$P),0),"")</f>
        <v/>
      </c>
      <c r="M1444" s="7" t="str">
        <f>IFERROR(ROUND(AVERAGEIF('Week 4 - Making'!$B:$B,'Product List'!$A1444,'Week 4 - Making'!$P:$P),0),"")</f>
        <v/>
      </c>
      <c r="N1444" s="7" t="str">
        <f>IFERROR(ROUND(AVERAGEIF('Week 5 - Making'!$B:$B,'Product List'!$A1444,'Week 5 - Making'!$P:$P),0),"")</f>
        <v/>
      </c>
      <c r="O1444" s="7"/>
      <c r="P1444" s="7">
        <f t="array" ref="P1444">iferror(xlookup(C1444,'Product Families'!A:A,'Product Families'!S:S),"")</f>
        <v>0</v>
      </c>
    </row>
    <row r="1445" ht="14.25" customHeight="1">
      <c r="A1445" s="122" t="s">
        <v>3511</v>
      </c>
      <c r="B1445" s="270" t="s">
        <v>3512</v>
      </c>
      <c r="C1445" s="122" t="s">
        <v>527</v>
      </c>
      <c r="D1445" s="7">
        <f t="array" ref="D1445">IFERROR(XLOOKUP($C1445,'Product Families'!$A:$A,'Product Families'!$D:$D),"")</f>
        <v>74</v>
      </c>
      <c r="E1445" s="7">
        <f t="array" ref="E1445">IFERROR(XLOOKUP($C1445,'Product Families'!$A:$A,'Product Families'!$E:$E),"")</f>
        <v>76</v>
      </c>
      <c r="F1445" s="7">
        <f t="array" ref="F1445">IFERROR(XLOOKUP($C1445,'Product Families'!$A:$A,'Product Families'!$F:$F),"")</f>
        <v>82</v>
      </c>
      <c r="G1445" s="7">
        <f t="array" ref="G1445">IFERROR(XLOOKUP($C1445,'Product Families'!$A:$A,'Product Families'!$G:$G),"")</f>
        <v>88</v>
      </c>
      <c r="J1445" s="7" t="str">
        <f>IFERROR(ROUND(AVERAGEIF('Week 1 - Making'!$B:$B,'Product List'!$A1445,'Week 1 - Making'!$P:$P),0),"")</f>
        <v/>
      </c>
      <c r="K1445" s="7" t="str">
        <f>IFERROR(ROUND(AVERAGEIF('Week 2 - Making'!$B:$B,'Product List'!$A1445,'Week 2 - Making'!$P:$P),0),"")</f>
        <v/>
      </c>
      <c r="L1445" s="263" t="str">
        <f>IFERROR(ROUND(AVERAGEIF('Week 3 - Making'!$B:$B,'Product List'!$A1445,'Week 3 - Making'!$P:$P),0),"")</f>
        <v/>
      </c>
      <c r="M1445" s="7" t="str">
        <f>IFERROR(ROUND(AVERAGEIF('Week 4 - Making'!$B:$B,'Product List'!$A1445,'Week 4 - Making'!$P:$P),0),"")</f>
        <v/>
      </c>
      <c r="N1445" s="7" t="str">
        <f>IFERROR(ROUND(AVERAGEIF('Week 5 - Making'!$B:$B,'Product List'!$A1445,'Week 5 - Making'!$P:$P),0),"")</f>
        <v/>
      </c>
      <c r="O1445" s="7"/>
      <c r="P1445" s="7">
        <f t="array" ref="P1445">iferror(xlookup(C1445,'Product Families'!A:A,'Product Families'!S:S),"")</f>
        <v>0</v>
      </c>
    </row>
    <row r="1446" ht="14.25" customHeight="1">
      <c r="A1446" s="122" t="s">
        <v>3513</v>
      </c>
      <c r="B1446" s="270" t="s">
        <v>3514</v>
      </c>
      <c r="C1446" s="122" t="s">
        <v>527</v>
      </c>
      <c r="D1446" s="7">
        <f t="array" ref="D1446">IFERROR(XLOOKUP($C1446,'Product Families'!$A:$A,'Product Families'!$D:$D),"")</f>
        <v>74</v>
      </c>
      <c r="E1446" s="7">
        <f t="array" ref="E1446">IFERROR(XLOOKUP($C1446,'Product Families'!$A:$A,'Product Families'!$E:$E),"")</f>
        <v>76</v>
      </c>
      <c r="F1446" s="7">
        <f t="array" ref="F1446">IFERROR(XLOOKUP($C1446,'Product Families'!$A:$A,'Product Families'!$F:$F),"")</f>
        <v>82</v>
      </c>
      <c r="G1446" s="7">
        <f t="array" ref="G1446">IFERROR(XLOOKUP($C1446,'Product Families'!$A:$A,'Product Families'!$G:$G),"")</f>
        <v>88</v>
      </c>
      <c r="J1446" s="7" t="str">
        <f>IFERROR(ROUND(AVERAGEIF('Week 1 - Making'!$B:$B,'Product List'!$A1446,'Week 1 - Making'!$P:$P),0),"")</f>
        <v/>
      </c>
      <c r="K1446" s="7" t="str">
        <f>IFERROR(ROUND(AVERAGEIF('Week 2 - Making'!$B:$B,'Product List'!$A1446,'Week 2 - Making'!$P:$P),0),"")</f>
        <v/>
      </c>
      <c r="L1446" s="263" t="str">
        <f>IFERROR(ROUND(AVERAGEIF('Week 3 - Making'!$B:$B,'Product List'!$A1446,'Week 3 - Making'!$P:$P),0),"")</f>
        <v/>
      </c>
      <c r="M1446" s="7" t="str">
        <f>IFERROR(ROUND(AVERAGEIF('Week 4 - Making'!$B:$B,'Product List'!$A1446,'Week 4 - Making'!$P:$P),0),"")</f>
        <v/>
      </c>
      <c r="N1446" s="7" t="str">
        <f>IFERROR(ROUND(AVERAGEIF('Week 5 - Making'!$B:$B,'Product List'!$A1446,'Week 5 - Making'!$P:$P),0),"")</f>
        <v/>
      </c>
      <c r="O1446" s="7"/>
      <c r="P1446" s="7">
        <f t="array" ref="P1446">iferror(xlookup(C1446,'Product Families'!A:A,'Product Families'!S:S),"")</f>
        <v>0</v>
      </c>
    </row>
    <row r="1447" ht="14.25" customHeight="1">
      <c r="A1447" s="122" t="s">
        <v>3515</v>
      </c>
      <c r="B1447" s="270" t="s">
        <v>3516</v>
      </c>
      <c r="C1447" s="122" t="s">
        <v>527</v>
      </c>
      <c r="D1447" s="7">
        <f t="array" ref="D1447">IFERROR(XLOOKUP($C1447,'Product Families'!$A:$A,'Product Families'!$D:$D),"")</f>
        <v>74</v>
      </c>
      <c r="E1447" s="7">
        <f t="array" ref="E1447">IFERROR(XLOOKUP($C1447,'Product Families'!$A:$A,'Product Families'!$E:$E),"")</f>
        <v>76</v>
      </c>
      <c r="F1447" s="7">
        <f t="array" ref="F1447">IFERROR(XLOOKUP($C1447,'Product Families'!$A:$A,'Product Families'!$F:$F),"")</f>
        <v>82</v>
      </c>
      <c r="G1447" s="7">
        <f t="array" ref="G1447">IFERROR(XLOOKUP($C1447,'Product Families'!$A:$A,'Product Families'!$G:$G),"")</f>
        <v>88</v>
      </c>
      <c r="J1447" s="7" t="str">
        <f>IFERROR(ROUND(AVERAGEIF('Week 1 - Making'!$B:$B,'Product List'!$A1447,'Week 1 - Making'!$P:$P),0),"")</f>
        <v/>
      </c>
      <c r="K1447" s="7" t="str">
        <f>IFERROR(ROUND(AVERAGEIF('Week 2 - Making'!$B:$B,'Product List'!$A1447,'Week 2 - Making'!$P:$P),0),"")</f>
        <v/>
      </c>
      <c r="L1447" s="263" t="str">
        <f>IFERROR(ROUND(AVERAGEIF('Week 3 - Making'!$B:$B,'Product List'!$A1447,'Week 3 - Making'!$P:$P),0),"")</f>
        <v/>
      </c>
      <c r="M1447" s="7" t="str">
        <f>IFERROR(ROUND(AVERAGEIF('Week 4 - Making'!$B:$B,'Product List'!$A1447,'Week 4 - Making'!$P:$P),0),"")</f>
        <v/>
      </c>
      <c r="N1447" s="7" t="str">
        <f>IFERROR(ROUND(AVERAGEIF('Week 5 - Making'!$B:$B,'Product List'!$A1447,'Week 5 - Making'!$P:$P),0),"")</f>
        <v/>
      </c>
      <c r="O1447" s="7"/>
      <c r="P1447" s="7">
        <f t="array" ref="P1447">iferror(xlookup(C1447,'Product Families'!A:A,'Product Families'!S:S),"")</f>
        <v>0</v>
      </c>
    </row>
    <row r="1448" ht="14.25" customHeight="1">
      <c r="A1448" s="138" t="s">
        <v>3517</v>
      </c>
      <c r="B1448" s="270" t="s">
        <v>3518</v>
      </c>
      <c r="C1448" s="138" t="s">
        <v>207</v>
      </c>
      <c r="D1448" s="7">
        <f t="array" ref="D1448">IFERROR(XLOOKUP($C1448,'Product Families'!$A:$A,'Product Families'!$D:$D),"")</f>
        <v>12</v>
      </c>
      <c r="E1448" s="7">
        <f t="array" ref="E1448">IFERROR(XLOOKUP($C1448,'Product Families'!$A:$A,'Product Families'!$E:$E),"")</f>
        <v>13</v>
      </c>
      <c r="F1448" s="7">
        <f t="array" ref="F1448">IFERROR(XLOOKUP($C1448,'Product Families'!$A:$A,'Product Families'!$F:$F),"")</f>
        <v>14</v>
      </c>
      <c r="G1448" s="7">
        <f t="array" ref="G1448">IFERROR(XLOOKUP($C1448,'Product Families'!$A:$A,'Product Families'!$G:$G),"")</f>
        <v>15</v>
      </c>
      <c r="J1448" s="7" t="str">
        <f>IFERROR(ROUND(AVERAGEIF('Week 1 - Making'!$B:$B,'Product List'!$A1448,'Week 1 - Making'!$P:$P),0),"")</f>
        <v/>
      </c>
      <c r="K1448" s="7" t="str">
        <f>IFERROR(ROUND(AVERAGEIF('Week 2 - Making'!$B:$B,'Product List'!$A1448,'Week 2 - Making'!$P:$P),0),"")</f>
        <v/>
      </c>
      <c r="L1448" s="263" t="str">
        <f>IFERROR(ROUND(AVERAGEIF('Week 3 - Making'!$B:$B,'Product List'!$A1448,'Week 3 - Making'!$P:$P),0),"")</f>
        <v/>
      </c>
      <c r="M1448" s="7" t="str">
        <f>IFERROR(ROUND(AVERAGEIF('Week 4 - Making'!$B:$B,'Product List'!$A1448,'Week 4 - Making'!$P:$P),0),"")</f>
        <v/>
      </c>
      <c r="N1448" s="7" t="str">
        <f>IFERROR(ROUND(AVERAGEIF('Week 5 - Making'!$B:$B,'Product List'!$A1448,'Week 5 - Making'!$P:$P),0),"")</f>
        <v/>
      </c>
      <c r="O1448" s="7"/>
      <c r="P1448" s="7">
        <f t="array" ref="P1448">iferror(xlookup(C1448,'Product Families'!A:A,'Product Families'!S:S),"")</f>
        <v>0</v>
      </c>
    </row>
    <row r="1449" ht="14.25" customHeight="1">
      <c r="A1449" s="138" t="s">
        <v>3519</v>
      </c>
      <c r="B1449" s="270" t="s">
        <v>3518</v>
      </c>
      <c r="C1449" s="138" t="s">
        <v>3520</v>
      </c>
      <c r="D1449" s="7" t="str">
        <f t="array" ref="D1449">IFERROR(XLOOKUP($C1449,'Product Families'!$A:$A,'Product Families'!$D:$D),"")</f>
        <v/>
      </c>
      <c r="E1449" s="7" t="str">
        <f t="array" ref="E1449">IFERROR(XLOOKUP($C1449,'Product Families'!$A:$A,'Product Families'!$E:$E),"")</f>
        <v/>
      </c>
      <c r="F1449" s="7" t="str">
        <f t="array" ref="F1449">IFERROR(XLOOKUP($C1449,'Product Families'!$A:$A,'Product Families'!$F:$F),"")</f>
        <v/>
      </c>
      <c r="G1449" s="7" t="str">
        <f t="array" ref="G1449">IFERROR(XLOOKUP($C1449,'Product Families'!$A:$A,'Product Families'!$G:$G),"")</f>
        <v/>
      </c>
      <c r="J1449" s="7" t="str">
        <f>IFERROR(ROUND(AVERAGEIF('Week 1 - Making'!$B:$B,'Product List'!$A1449,'Week 1 - Making'!$P:$P),0),"")</f>
        <v/>
      </c>
      <c r="K1449" s="7" t="str">
        <f>IFERROR(ROUND(AVERAGEIF('Week 2 - Making'!$B:$B,'Product List'!$A1449,'Week 2 - Making'!$P:$P),0),"")</f>
        <v/>
      </c>
      <c r="L1449" s="263" t="str">
        <f>IFERROR(ROUND(AVERAGEIF('Week 3 - Making'!$B:$B,'Product List'!$A1449,'Week 3 - Making'!$P:$P),0),"")</f>
        <v/>
      </c>
      <c r="M1449" s="7" t="str">
        <f>IFERROR(ROUND(AVERAGEIF('Week 4 - Making'!$B:$B,'Product List'!$A1449,'Week 4 - Making'!$P:$P),0),"")</f>
        <v/>
      </c>
      <c r="N1449" s="7" t="str">
        <f>IFERROR(ROUND(AVERAGEIF('Week 5 - Making'!$B:$B,'Product List'!$A1449,'Week 5 - Making'!$P:$P),0),"")</f>
        <v/>
      </c>
      <c r="O1449" s="7"/>
      <c r="P1449" s="7" t="str">
        <f t="array" ref="P1449">iferror(xlookup(C1449,'Product Families'!A:A,'Product Families'!S:S),"")</f>
        <v/>
      </c>
    </row>
    <row r="1450" ht="14.25" customHeight="1">
      <c r="A1450" s="138" t="s">
        <v>3521</v>
      </c>
      <c r="B1450" s="270" t="s">
        <v>3518</v>
      </c>
      <c r="C1450" s="138" t="s">
        <v>3522</v>
      </c>
      <c r="D1450" s="7" t="str">
        <f t="array" ref="D1450">IFERROR(XLOOKUP($C1450,'Product Families'!$A:$A,'Product Families'!$D:$D),"")</f>
        <v/>
      </c>
      <c r="E1450" s="7" t="str">
        <f t="array" ref="E1450">IFERROR(XLOOKUP($C1450,'Product Families'!$A:$A,'Product Families'!$E:$E),"")</f>
        <v/>
      </c>
      <c r="F1450" s="7" t="str">
        <f t="array" ref="F1450">IFERROR(XLOOKUP($C1450,'Product Families'!$A:$A,'Product Families'!$F:$F),"")</f>
        <v/>
      </c>
      <c r="G1450" s="7" t="str">
        <f t="array" ref="G1450">IFERROR(XLOOKUP($C1450,'Product Families'!$A:$A,'Product Families'!$G:$G),"")</f>
        <v/>
      </c>
      <c r="J1450" s="7" t="str">
        <f>IFERROR(ROUND(AVERAGEIF('Week 1 - Making'!$B:$B,'Product List'!$A1450,'Week 1 - Making'!$P:$P),0),"")</f>
        <v/>
      </c>
      <c r="K1450" s="7" t="str">
        <f>IFERROR(ROUND(AVERAGEIF('Week 2 - Making'!$B:$B,'Product List'!$A1450,'Week 2 - Making'!$P:$P),0),"")</f>
        <v/>
      </c>
      <c r="L1450" s="263" t="str">
        <f>IFERROR(ROUND(AVERAGEIF('Week 3 - Making'!$B:$B,'Product List'!$A1450,'Week 3 - Making'!$P:$P),0),"")</f>
        <v/>
      </c>
      <c r="M1450" s="7" t="str">
        <f>IFERROR(ROUND(AVERAGEIF('Week 4 - Making'!$B:$B,'Product List'!$A1450,'Week 4 - Making'!$P:$P),0),"")</f>
        <v/>
      </c>
      <c r="N1450" s="7" t="str">
        <f>IFERROR(ROUND(AVERAGEIF('Week 5 - Making'!$B:$B,'Product List'!$A1450,'Week 5 - Making'!$P:$P),0),"")</f>
        <v/>
      </c>
      <c r="O1450" s="7"/>
      <c r="P1450" s="7" t="str">
        <f t="array" ref="P1450">iferror(xlookup(C1450,'Product Families'!A:A,'Product Families'!S:S),"")</f>
        <v/>
      </c>
    </row>
    <row r="1451" ht="14.25" customHeight="1">
      <c r="A1451" s="138" t="s">
        <v>3523</v>
      </c>
      <c r="B1451" s="270" t="s">
        <v>3524</v>
      </c>
      <c r="C1451" s="138" t="s">
        <v>207</v>
      </c>
      <c r="D1451" s="7">
        <f t="array" ref="D1451">IFERROR(XLOOKUP($C1451,'Product Families'!$A:$A,'Product Families'!$D:$D),"")</f>
        <v>12</v>
      </c>
      <c r="E1451" s="7">
        <f t="array" ref="E1451">IFERROR(XLOOKUP($C1451,'Product Families'!$A:$A,'Product Families'!$E:$E),"")</f>
        <v>13</v>
      </c>
      <c r="F1451" s="7">
        <f t="array" ref="F1451">IFERROR(XLOOKUP($C1451,'Product Families'!$A:$A,'Product Families'!$F:$F),"")</f>
        <v>14</v>
      </c>
      <c r="G1451" s="7">
        <f t="array" ref="G1451">IFERROR(XLOOKUP($C1451,'Product Families'!$A:$A,'Product Families'!$G:$G),"")</f>
        <v>15</v>
      </c>
      <c r="J1451" s="7" t="str">
        <f>IFERROR(ROUND(AVERAGEIF('Week 1 - Making'!$B:$B,'Product List'!$A1451,'Week 1 - Making'!$P:$P),0),"")</f>
        <v/>
      </c>
      <c r="K1451" s="7" t="str">
        <f>IFERROR(ROUND(AVERAGEIF('Week 2 - Making'!$B:$B,'Product List'!$A1451,'Week 2 - Making'!$P:$P),0),"")</f>
        <v/>
      </c>
      <c r="L1451" s="263" t="str">
        <f>IFERROR(ROUND(AVERAGEIF('Week 3 - Making'!$B:$B,'Product List'!$A1451,'Week 3 - Making'!$P:$P),0),"")</f>
        <v/>
      </c>
      <c r="M1451" s="7" t="str">
        <f>IFERROR(ROUND(AVERAGEIF('Week 4 - Making'!$B:$B,'Product List'!$A1451,'Week 4 - Making'!$P:$P),0),"")</f>
        <v/>
      </c>
      <c r="N1451" s="7" t="str">
        <f>IFERROR(ROUND(AVERAGEIF('Week 5 - Making'!$B:$B,'Product List'!$A1451,'Week 5 - Making'!$P:$P),0),"")</f>
        <v/>
      </c>
      <c r="O1451" s="7"/>
      <c r="P1451" s="7">
        <f t="array" ref="P1451">iferror(xlookup(C1451,'Product Families'!A:A,'Product Families'!S:S),"")</f>
        <v>0</v>
      </c>
    </row>
    <row r="1452" ht="14.25" customHeight="1">
      <c r="A1452" s="138" t="s">
        <v>3525</v>
      </c>
      <c r="B1452" s="270" t="s">
        <v>3524</v>
      </c>
      <c r="C1452" s="138" t="s">
        <v>3520</v>
      </c>
      <c r="D1452" s="7" t="str">
        <f t="array" ref="D1452">IFERROR(XLOOKUP($C1452,'Product Families'!$A:$A,'Product Families'!$D:$D),"")</f>
        <v/>
      </c>
      <c r="E1452" s="7" t="str">
        <f t="array" ref="E1452">IFERROR(XLOOKUP($C1452,'Product Families'!$A:$A,'Product Families'!$E:$E),"")</f>
        <v/>
      </c>
      <c r="F1452" s="7" t="str">
        <f t="array" ref="F1452">IFERROR(XLOOKUP($C1452,'Product Families'!$A:$A,'Product Families'!$F:$F),"")</f>
        <v/>
      </c>
      <c r="G1452" s="7" t="str">
        <f t="array" ref="G1452">IFERROR(XLOOKUP($C1452,'Product Families'!$A:$A,'Product Families'!$G:$G),"")</f>
        <v/>
      </c>
      <c r="J1452" s="7" t="str">
        <f>IFERROR(ROUND(AVERAGEIF('Week 1 - Making'!$B:$B,'Product List'!$A1452,'Week 1 - Making'!$P:$P),0),"")</f>
        <v/>
      </c>
      <c r="K1452" s="7" t="str">
        <f>IFERROR(ROUND(AVERAGEIF('Week 2 - Making'!$B:$B,'Product List'!$A1452,'Week 2 - Making'!$P:$P),0),"")</f>
        <v/>
      </c>
      <c r="L1452" s="263" t="str">
        <f>IFERROR(ROUND(AVERAGEIF('Week 3 - Making'!$B:$B,'Product List'!$A1452,'Week 3 - Making'!$P:$P),0),"")</f>
        <v/>
      </c>
      <c r="M1452" s="7" t="str">
        <f>IFERROR(ROUND(AVERAGEIF('Week 4 - Making'!$B:$B,'Product List'!$A1452,'Week 4 - Making'!$P:$P),0),"")</f>
        <v/>
      </c>
      <c r="N1452" s="7" t="str">
        <f>IFERROR(ROUND(AVERAGEIF('Week 5 - Making'!$B:$B,'Product List'!$A1452,'Week 5 - Making'!$P:$P),0),"")</f>
        <v/>
      </c>
      <c r="O1452" s="7"/>
      <c r="P1452" s="7" t="str">
        <f t="array" ref="P1452">iferror(xlookup(C1452,'Product Families'!A:A,'Product Families'!S:S),"")</f>
        <v/>
      </c>
    </row>
    <row r="1453" ht="14.25" customHeight="1">
      <c r="A1453" s="138" t="s">
        <v>3526</v>
      </c>
      <c r="B1453" s="270" t="s">
        <v>3524</v>
      </c>
      <c r="C1453" s="138" t="s">
        <v>3522</v>
      </c>
      <c r="D1453" s="7" t="str">
        <f t="array" ref="D1453">IFERROR(XLOOKUP($C1453,'Product Families'!$A:$A,'Product Families'!$D:$D),"")</f>
        <v/>
      </c>
      <c r="E1453" s="7" t="str">
        <f t="array" ref="E1453">IFERROR(XLOOKUP($C1453,'Product Families'!$A:$A,'Product Families'!$E:$E),"")</f>
        <v/>
      </c>
      <c r="F1453" s="7" t="str">
        <f t="array" ref="F1453">IFERROR(XLOOKUP($C1453,'Product Families'!$A:$A,'Product Families'!$F:$F),"")</f>
        <v/>
      </c>
      <c r="G1453" s="7" t="str">
        <f t="array" ref="G1453">IFERROR(XLOOKUP($C1453,'Product Families'!$A:$A,'Product Families'!$G:$G),"")</f>
        <v/>
      </c>
      <c r="J1453" s="7" t="str">
        <f>IFERROR(ROUND(AVERAGEIF('Week 1 - Making'!$B:$B,'Product List'!$A1453,'Week 1 - Making'!$P:$P),0),"")</f>
        <v/>
      </c>
      <c r="K1453" s="7" t="str">
        <f>IFERROR(ROUND(AVERAGEIF('Week 2 - Making'!$B:$B,'Product List'!$A1453,'Week 2 - Making'!$P:$P),0),"")</f>
        <v/>
      </c>
      <c r="L1453" s="263" t="str">
        <f>IFERROR(ROUND(AVERAGEIF('Week 3 - Making'!$B:$B,'Product List'!$A1453,'Week 3 - Making'!$P:$P),0),"")</f>
        <v/>
      </c>
      <c r="M1453" s="7" t="str">
        <f>IFERROR(ROUND(AVERAGEIF('Week 4 - Making'!$B:$B,'Product List'!$A1453,'Week 4 - Making'!$P:$P),0),"")</f>
        <v/>
      </c>
      <c r="N1453" s="7" t="str">
        <f>IFERROR(ROUND(AVERAGEIF('Week 5 - Making'!$B:$B,'Product List'!$A1453,'Week 5 - Making'!$P:$P),0),"")</f>
        <v/>
      </c>
      <c r="O1453" s="7"/>
      <c r="P1453" s="7" t="str">
        <f t="array" ref="P1453">iferror(xlookup(C1453,'Product Families'!A:A,'Product Families'!S:S),"")</f>
        <v/>
      </c>
    </row>
    <row r="1454" ht="14.25" customHeight="1">
      <c r="A1454" s="138" t="s">
        <v>3527</v>
      </c>
      <c r="B1454" s="270" t="s">
        <v>3528</v>
      </c>
      <c r="C1454" s="138" t="s">
        <v>207</v>
      </c>
      <c r="D1454" s="7">
        <f t="array" ref="D1454">IFERROR(XLOOKUP($C1454,'Product Families'!$A:$A,'Product Families'!$D:$D),"")</f>
        <v>12</v>
      </c>
      <c r="E1454" s="7">
        <f t="array" ref="E1454">IFERROR(XLOOKUP($C1454,'Product Families'!$A:$A,'Product Families'!$E:$E),"")</f>
        <v>13</v>
      </c>
      <c r="F1454" s="7">
        <f t="array" ref="F1454">IFERROR(XLOOKUP($C1454,'Product Families'!$A:$A,'Product Families'!$F:$F),"")</f>
        <v>14</v>
      </c>
      <c r="G1454" s="7">
        <f t="array" ref="G1454">IFERROR(XLOOKUP($C1454,'Product Families'!$A:$A,'Product Families'!$G:$G),"")</f>
        <v>15</v>
      </c>
      <c r="J1454" s="7" t="str">
        <f>IFERROR(ROUND(AVERAGEIF('Week 1 - Making'!$B:$B,'Product List'!$A1454,'Week 1 - Making'!$P:$P),0),"")</f>
        <v/>
      </c>
      <c r="K1454" s="7" t="str">
        <f>IFERROR(ROUND(AVERAGEIF('Week 2 - Making'!$B:$B,'Product List'!$A1454,'Week 2 - Making'!$P:$P),0),"")</f>
        <v/>
      </c>
      <c r="L1454" s="263" t="str">
        <f>IFERROR(ROUND(AVERAGEIF('Week 3 - Making'!$B:$B,'Product List'!$A1454,'Week 3 - Making'!$P:$P),0),"")</f>
        <v/>
      </c>
      <c r="M1454" s="7" t="str">
        <f>IFERROR(ROUND(AVERAGEIF('Week 4 - Making'!$B:$B,'Product List'!$A1454,'Week 4 - Making'!$P:$P),0),"")</f>
        <v/>
      </c>
      <c r="N1454" s="7" t="str">
        <f>IFERROR(ROUND(AVERAGEIF('Week 5 - Making'!$B:$B,'Product List'!$A1454,'Week 5 - Making'!$P:$P),0),"")</f>
        <v/>
      </c>
      <c r="O1454" s="7"/>
      <c r="P1454" s="7">
        <f t="array" ref="P1454">iferror(xlookup(C1454,'Product Families'!A:A,'Product Families'!S:S),"")</f>
        <v>0</v>
      </c>
    </row>
    <row r="1455" ht="14.25" customHeight="1">
      <c r="A1455" s="138" t="s">
        <v>3529</v>
      </c>
      <c r="B1455" s="270" t="s">
        <v>3528</v>
      </c>
      <c r="C1455" s="138" t="s">
        <v>3520</v>
      </c>
      <c r="D1455" s="7" t="str">
        <f t="array" ref="D1455">IFERROR(XLOOKUP($C1455,'Product Families'!$A:$A,'Product Families'!$D:$D),"")</f>
        <v/>
      </c>
      <c r="E1455" s="7" t="str">
        <f t="array" ref="E1455">IFERROR(XLOOKUP($C1455,'Product Families'!$A:$A,'Product Families'!$E:$E),"")</f>
        <v/>
      </c>
      <c r="F1455" s="7" t="str">
        <f t="array" ref="F1455">IFERROR(XLOOKUP($C1455,'Product Families'!$A:$A,'Product Families'!$F:$F),"")</f>
        <v/>
      </c>
      <c r="G1455" s="7" t="str">
        <f t="array" ref="G1455">IFERROR(XLOOKUP($C1455,'Product Families'!$A:$A,'Product Families'!$G:$G),"")</f>
        <v/>
      </c>
      <c r="J1455" s="7" t="str">
        <f>IFERROR(ROUND(AVERAGEIF('Week 1 - Making'!$B:$B,'Product List'!$A1455,'Week 1 - Making'!$P:$P),0),"")</f>
        <v/>
      </c>
      <c r="K1455" s="7" t="str">
        <f>IFERROR(ROUND(AVERAGEIF('Week 2 - Making'!$B:$B,'Product List'!$A1455,'Week 2 - Making'!$P:$P),0),"")</f>
        <v/>
      </c>
      <c r="L1455" s="263" t="str">
        <f>IFERROR(ROUND(AVERAGEIF('Week 3 - Making'!$B:$B,'Product List'!$A1455,'Week 3 - Making'!$P:$P),0),"")</f>
        <v/>
      </c>
      <c r="M1455" s="7" t="str">
        <f>IFERROR(ROUND(AVERAGEIF('Week 4 - Making'!$B:$B,'Product List'!$A1455,'Week 4 - Making'!$P:$P),0),"")</f>
        <v/>
      </c>
      <c r="N1455" s="7" t="str">
        <f>IFERROR(ROUND(AVERAGEIF('Week 5 - Making'!$B:$B,'Product List'!$A1455,'Week 5 - Making'!$P:$P),0),"")</f>
        <v/>
      </c>
      <c r="O1455" s="7"/>
      <c r="P1455" s="7" t="str">
        <f t="array" ref="P1455">iferror(xlookup(C1455,'Product Families'!A:A,'Product Families'!S:S),"")</f>
        <v/>
      </c>
    </row>
    <row r="1456" ht="14.25" customHeight="1">
      <c r="A1456" s="138" t="s">
        <v>3530</v>
      </c>
      <c r="B1456" s="270" t="s">
        <v>3528</v>
      </c>
      <c r="C1456" s="138" t="s">
        <v>3522</v>
      </c>
      <c r="D1456" s="7" t="str">
        <f t="array" ref="D1456">IFERROR(XLOOKUP($C1456,'Product Families'!$A:$A,'Product Families'!$D:$D),"")</f>
        <v/>
      </c>
      <c r="E1456" s="7" t="str">
        <f t="array" ref="E1456">IFERROR(XLOOKUP($C1456,'Product Families'!$A:$A,'Product Families'!$E:$E),"")</f>
        <v/>
      </c>
      <c r="F1456" s="7" t="str">
        <f t="array" ref="F1456">IFERROR(XLOOKUP($C1456,'Product Families'!$A:$A,'Product Families'!$F:$F),"")</f>
        <v/>
      </c>
      <c r="G1456" s="7" t="str">
        <f t="array" ref="G1456">IFERROR(XLOOKUP($C1456,'Product Families'!$A:$A,'Product Families'!$G:$G),"")</f>
        <v/>
      </c>
      <c r="J1456" s="7" t="str">
        <f>IFERROR(ROUND(AVERAGEIF('Week 1 - Making'!$B:$B,'Product List'!$A1456,'Week 1 - Making'!$P:$P),0),"")</f>
        <v/>
      </c>
      <c r="K1456" s="7" t="str">
        <f>IFERROR(ROUND(AVERAGEIF('Week 2 - Making'!$B:$B,'Product List'!$A1456,'Week 2 - Making'!$P:$P),0),"")</f>
        <v/>
      </c>
      <c r="L1456" s="263" t="str">
        <f>IFERROR(ROUND(AVERAGEIF('Week 3 - Making'!$B:$B,'Product List'!$A1456,'Week 3 - Making'!$P:$P),0),"")</f>
        <v/>
      </c>
      <c r="M1456" s="7" t="str">
        <f>IFERROR(ROUND(AVERAGEIF('Week 4 - Making'!$B:$B,'Product List'!$A1456,'Week 4 - Making'!$P:$P),0),"")</f>
        <v/>
      </c>
      <c r="N1456" s="7" t="str">
        <f>IFERROR(ROUND(AVERAGEIF('Week 5 - Making'!$B:$B,'Product List'!$A1456,'Week 5 - Making'!$P:$P),0),"")</f>
        <v/>
      </c>
      <c r="O1456" s="7"/>
      <c r="P1456" s="7" t="str">
        <f t="array" ref="P1456">iferror(xlookup(C1456,'Product Families'!A:A,'Product Families'!S:S),"")</f>
        <v/>
      </c>
    </row>
    <row r="1457" ht="14.25" customHeight="1">
      <c r="A1457" s="138" t="s">
        <v>3531</v>
      </c>
      <c r="B1457" s="270" t="s">
        <v>3532</v>
      </c>
      <c r="C1457" s="138" t="s">
        <v>207</v>
      </c>
      <c r="D1457" s="7">
        <f t="array" ref="D1457">IFERROR(XLOOKUP($C1457,'Product Families'!$A:$A,'Product Families'!$D:$D),"")</f>
        <v>12</v>
      </c>
      <c r="E1457" s="7">
        <f t="array" ref="E1457">IFERROR(XLOOKUP($C1457,'Product Families'!$A:$A,'Product Families'!$E:$E),"")</f>
        <v>13</v>
      </c>
      <c r="F1457" s="7">
        <f t="array" ref="F1457">IFERROR(XLOOKUP($C1457,'Product Families'!$A:$A,'Product Families'!$F:$F),"")</f>
        <v>14</v>
      </c>
      <c r="G1457" s="7">
        <f t="array" ref="G1457">IFERROR(XLOOKUP($C1457,'Product Families'!$A:$A,'Product Families'!$G:$G),"")</f>
        <v>15</v>
      </c>
      <c r="J1457" s="7" t="str">
        <f>IFERROR(ROUND(AVERAGEIF('Week 1 - Making'!$B:$B,'Product List'!$A1457,'Week 1 - Making'!$P:$P),0),"")</f>
        <v/>
      </c>
      <c r="K1457" s="7" t="str">
        <f>IFERROR(ROUND(AVERAGEIF('Week 2 - Making'!$B:$B,'Product List'!$A1457,'Week 2 - Making'!$P:$P),0),"")</f>
        <v/>
      </c>
      <c r="L1457" s="263" t="str">
        <f>IFERROR(ROUND(AVERAGEIF('Week 3 - Making'!$B:$B,'Product List'!$A1457,'Week 3 - Making'!$P:$P),0),"")</f>
        <v/>
      </c>
      <c r="M1457" s="7" t="str">
        <f>IFERROR(ROUND(AVERAGEIF('Week 4 - Making'!$B:$B,'Product List'!$A1457,'Week 4 - Making'!$P:$P),0),"")</f>
        <v/>
      </c>
      <c r="N1457" s="7" t="str">
        <f>IFERROR(ROUND(AVERAGEIF('Week 5 - Making'!$B:$B,'Product List'!$A1457,'Week 5 - Making'!$P:$P),0),"")</f>
        <v/>
      </c>
      <c r="O1457" s="7"/>
      <c r="P1457" s="7">
        <f t="array" ref="P1457">iferror(xlookup(C1457,'Product Families'!A:A,'Product Families'!S:S),"")</f>
        <v>0</v>
      </c>
    </row>
    <row r="1458" ht="14.25" customHeight="1">
      <c r="A1458" s="138" t="s">
        <v>3533</v>
      </c>
      <c r="B1458" s="270" t="s">
        <v>3532</v>
      </c>
      <c r="C1458" s="138" t="s">
        <v>3520</v>
      </c>
      <c r="D1458" s="7" t="str">
        <f t="array" ref="D1458">IFERROR(XLOOKUP($C1458,'Product Families'!$A:$A,'Product Families'!$D:$D),"")</f>
        <v/>
      </c>
      <c r="E1458" s="7" t="str">
        <f t="array" ref="E1458">IFERROR(XLOOKUP($C1458,'Product Families'!$A:$A,'Product Families'!$E:$E),"")</f>
        <v/>
      </c>
      <c r="F1458" s="7" t="str">
        <f t="array" ref="F1458">IFERROR(XLOOKUP($C1458,'Product Families'!$A:$A,'Product Families'!$F:$F),"")</f>
        <v/>
      </c>
      <c r="G1458" s="7" t="str">
        <f t="array" ref="G1458">IFERROR(XLOOKUP($C1458,'Product Families'!$A:$A,'Product Families'!$G:$G),"")</f>
        <v/>
      </c>
      <c r="J1458" s="7" t="str">
        <f>IFERROR(ROUND(AVERAGEIF('Week 1 - Making'!$B:$B,'Product List'!$A1458,'Week 1 - Making'!$P:$P),0),"")</f>
        <v/>
      </c>
      <c r="K1458" s="7" t="str">
        <f>IFERROR(ROUND(AVERAGEIF('Week 2 - Making'!$B:$B,'Product List'!$A1458,'Week 2 - Making'!$P:$P),0),"")</f>
        <v/>
      </c>
      <c r="L1458" s="263" t="str">
        <f>IFERROR(ROUND(AVERAGEIF('Week 3 - Making'!$B:$B,'Product List'!$A1458,'Week 3 - Making'!$P:$P),0),"")</f>
        <v/>
      </c>
      <c r="M1458" s="7" t="str">
        <f>IFERROR(ROUND(AVERAGEIF('Week 4 - Making'!$B:$B,'Product List'!$A1458,'Week 4 - Making'!$P:$P),0),"")</f>
        <v/>
      </c>
      <c r="N1458" s="7" t="str">
        <f>IFERROR(ROUND(AVERAGEIF('Week 5 - Making'!$B:$B,'Product List'!$A1458,'Week 5 - Making'!$P:$P),0),"")</f>
        <v/>
      </c>
      <c r="O1458" s="7"/>
      <c r="P1458" s="7" t="str">
        <f t="array" ref="P1458">iferror(xlookup(C1458,'Product Families'!A:A,'Product Families'!S:S),"")</f>
        <v/>
      </c>
    </row>
    <row r="1459" ht="14.25" customHeight="1">
      <c r="A1459" s="138" t="s">
        <v>3534</v>
      </c>
      <c r="B1459" s="270" t="s">
        <v>3532</v>
      </c>
      <c r="C1459" s="138" t="s">
        <v>3522</v>
      </c>
      <c r="D1459" s="7" t="str">
        <f t="array" ref="D1459">IFERROR(XLOOKUP($C1459,'Product Families'!$A:$A,'Product Families'!$D:$D),"")</f>
        <v/>
      </c>
      <c r="E1459" s="7" t="str">
        <f t="array" ref="E1459">IFERROR(XLOOKUP($C1459,'Product Families'!$A:$A,'Product Families'!$E:$E),"")</f>
        <v/>
      </c>
      <c r="F1459" s="7" t="str">
        <f t="array" ref="F1459">IFERROR(XLOOKUP($C1459,'Product Families'!$A:$A,'Product Families'!$F:$F),"")</f>
        <v/>
      </c>
      <c r="G1459" s="7" t="str">
        <f t="array" ref="G1459">IFERROR(XLOOKUP($C1459,'Product Families'!$A:$A,'Product Families'!$G:$G),"")</f>
        <v/>
      </c>
      <c r="J1459" s="7" t="str">
        <f>IFERROR(ROUND(AVERAGEIF('Week 1 - Making'!$B:$B,'Product List'!$A1459,'Week 1 - Making'!$P:$P),0),"")</f>
        <v/>
      </c>
      <c r="K1459" s="7" t="str">
        <f>IFERROR(ROUND(AVERAGEIF('Week 2 - Making'!$B:$B,'Product List'!$A1459,'Week 2 - Making'!$P:$P),0),"")</f>
        <v/>
      </c>
      <c r="L1459" s="263" t="str">
        <f>IFERROR(ROUND(AVERAGEIF('Week 3 - Making'!$B:$B,'Product List'!$A1459,'Week 3 - Making'!$P:$P),0),"")</f>
        <v/>
      </c>
      <c r="M1459" s="7" t="str">
        <f>IFERROR(ROUND(AVERAGEIF('Week 4 - Making'!$B:$B,'Product List'!$A1459,'Week 4 - Making'!$P:$P),0),"")</f>
        <v/>
      </c>
      <c r="N1459" s="7" t="str">
        <f>IFERROR(ROUND(AVERAGEIF('Week 5 - Making'!$B:$B,'Product List'!$A1459,'Week 5 - Making'!$P:$P),0),"")</f>
        <v/>
      </c>
      <c r="O1459" s="7"/>
      <c r="P1459" s="7" t="str">
        <f t="array" ref="P1459">iferror(xlookup(C1459,'Product Families'!A:A,'Product Families'!S:S),"")</f>
        <v/>
      </c>
    </row>
    <row r="1460" ht="14.25" customHeight="1">
      <c r="A1460" s="138" t="s">
        <v>3535</v>
      </c>
      <c r="B1460" s="270" t="s">
        <v>3536</v>
      </c>
      <c r="C1460" s="138" t="s">
        <v>207</v>
      </c>
      <c r="D1460" s="7">
        <f t="array" ref="D1460">IFERROR(XLOOKUP($C1460,'Product Families'!$A:$A,'Product Families'!$D:$D),"")</f>
        <v>12</v>
      </c>
      <c r="E1460" s="7">
        <f t="array" ref="E1460">IFERROR(XLOOKUP($C1460,'Product Families'!$A:$A,'Product Families'!$E:$E),"")</f>
        <v>13</v>
      </c>
      <c r="F1460" s="7">
        <f t="array" ref="F1460">IFERROR(XLOOKUP($C1460,'Product Families'!$A:$A,'Product Families'!$F:$F),"")</f>
        <v>14</v>
      </c>
      <c r="G1460" s="7">
        <f t="array" ref="G1460">IFERROR(XLOOKUP($C1460,'Product Families'!$A:$A,'Product Families'!$G:$G),"")</f>
        <v>15</v>
      </c>
      <c r="J1460" s="7" t="str">
        <f>IFERROR(ROUND(AVERAGEIF('Week 1 - Making'!$B:$B,'Product List'!$A1460,'Week 1 - Making'!$P:$P),0),"")</f>
        <v/>
      </c>
      <c r="K1460" s="7" t="str">
        <f>IFERROR(ROUND(AVERAGEIF('Week 2 - Making'!$B:$B,'Product List'!$A1460,'Week 2 - Making'!$P:$P),0),"")</f>
        <v/>
      </c>
      <c r="L1460" s="263" t="str">
        <f>IFERROR(ROUND(AVERAGEIF('Week 3 - Making'!$B:$B,'Product List'!$A1460,'Week 3 - Making'!$P:$P),0),"")</f>
        <v/>
      </c>
      <c r="M1460" s="7" t="str">
        <f>IFERROR(ROUND(AVERAGEIF('Week 4 - Making'!$B:$B,'Product List'!$A1460,'Week 4 - Making'!$P:$P),0),"")</f>
        <v/>
      </c>
      <c r="N1460" s="7" t="str">
        <f>IFERROR(ROUND(AVERAGEIF('Week 5 - Making'!$B:$B,'Product List'!$A1460,'Week 5 - Making'!$P:$P),0),"")</f>
        <v/>
      </c>
      <c r="O1460" s="7"/>
      <c r="P1460" s="7">
        <f t="array" ref="P1460">iferror(xlookup(C1460,'Product Families'!A:A,'Product Families'!S:S),"")</f>
        <v>0</v>
      </c>
    </row>
    <row r="1461" ht="14.25" customHeight="1">
      <c r="A1461" s="138" t="s">
        <v>3537</v>
      </c>
      <c r="B1461" s="270" t="s">
        <v>3536</v>
      </c>
      <c r="C1461" s="138" t="s">
        <v>3520</v>
      </c>
      <c r="D1461" s="7" t="str">
        <f t="array" ref="D1461">IFERROR(XLOOKUP($C1461,'Product Families'!$A:$A,'Product Families'!$D:$D),"")</f>
        <v/>
      </c>
      <c r="E1461" s="7" t="str">
        <f t="array" ref="E1461">IFERROR(XLOOKUP($C1461,'Product Families'!$A:$A,'Product Families'!$E:$E),"")</f>
        <v/>
      </c>
      <c r="F1461" s="7" t="str">
        <f t="array" ref="F1461">IFERROR(XLOOKUP($C1461,'Product Families'!$A:$A,'Product Families'!$F:$F),"")</f>
        <v/>
      </c>
      <c r="G1461" s="7" t="str">
        <f t="array" ref="G1461">IFERROR(XLOOKUP($C1461,'Product Families'!$A:$A,'Product Families'!$G:$G),"")</f>
        <v/>
      </c>
      <c r="J1461" s="7" t="str">
        <f>IFERROR(ROUND(AVERAGEIF('Week 1 - Making'!$B:$B,'Product List'!$A1461,'Week 1 - Making'!$P:$P),0),"")</f>
        <v/>
      </c>
      <c r="K1461" s="7" t="str">
        <f>IFERROR(ROUND(AVERAGEIF('Week 2 - Making'!$B:$B,'Product List'!$A1461,'Week 2 - Making'!$P:$P),0),"")</f>
        <v/>
      </c>
      <c r="L1461" s="263" t="str">
        <f>IFERROR(ROUND(AVERAGEIF('Week 3 - Making'!$B:$B,'Product List'!$A1461,'Week 3 - Making'!$P:$P),0),"")</f>
        <v/>
      </c>
      <c r="M1461" s="7" t="str">
        <f>IFERROR(ROUND(AVERAGEIF('Week 4 - Making'!$B:$B,'Product List'!$A1461,'Week 4 - Making'!$P:$P),0),"")</f>
        <v/>
      </c>
      <c r="N1461" s="7" t="str">
        <f>IFERROR(ROUND(AVERAGEIF('Week 5 - Making'!$B:$B,'Product List'!$A1461,'Week 5 - Making'!$P:$P),0),"")</f>
        <v/>
      </c>
      <c r="O1461" s="7"/>
      <c r="P1461" s="7" t="str">
        <f t="array" ref="P1461">iferror(xlookup(C1461,'Product Families'!A:A,'Product Families'!S:S),"")</f>
        <v/>
      </c>
    </row>
    <row r="1462" ht="14.25" customHeight="1">
      <c r="A1462" s="138" t="s">
        <v>3538</v>
      </c>
      <c r="B1462" s="270" t="s">
        <v>3536</v>
      </c>
      <c r="C1462" s="138" t="s">
        <v>3522</v>
      </c>
      <c r="D1462" s="7" t="str">
        <f t="array" ref="D1462">IFERROR(XLOOKUP($C1462,'Product Families'!$A:$A,'Product Families'!$D:$D),"")</f>
        <v/>
      </c>
      <c r="E1462" s="7" t="str">
        <f t="array" ref="E1462">IFERROR(XLOOKUP($C1462,'Product Families'!$A:$A,'Product Families'!$E:$E),"")</f>
        <v/>
      </c>
      <c r="F1462" s="7" t="str">
        <f t="array" ref="F1462">IFERROR(XLOOKUP($C1462,'Product Families'!$A:$A,'Product Families'!$F:$F),"")</f>
        <v/>
      </c>
      <c r="G1462" s="7" t="str">
        <f t="array" ref="G1462">IFERROR(XLOOKUP($C1462,'Product Families'!$A:$A,'Product Families'!$G:$G),"")</f>
        <v/>
      </c>
      <c r="J1462" s="7" t="str">
        <f>IFERROR(ROUND(AVERAGEIF('Week 1 - Making'!$B:$B,'Product List'!$A1462,'Week 1 - Making'!$P:$P),0),"")</f>
        <v/>
      </c>
      <c r="K1462" s="7" t="str">
        <f>IFERROR(ROUND(AVERAGEIF('Week 2 - Making'!$B:$B,'Product List'!$A1462,'Week 2 - Making'!$P:$P),0),"")</f>
        <v/>
      </c>
      <c r="L1462" s="263" t="str">
        <f>IFERROR(ROUND(AVERAGEIF('Week 3 - Making'!$B:$B,'Product List'!$A1462,'Week 3 - Making'!$P:$P),0),"")</f>
        <v/>
      </c>
      <c r="M1462" s="7" t="str">
        <f>IFERROR(ROUND(AVERAGEIF('Week 4 - Making'!$B:$B,'Product List'!$A1462,'Week 4 - Making'!$P:$P),0),"")</f>
        <v/>
      </c>
      <c r="N1462" s="7" t="str">
        <f>IFERROR(ROUND(AVERAGEIF('Week 5 - Making'!$B:$B,'Product List'!$A1462,'Week 5 - Making'!$P:$P),0),"")</f>
        <v/>
      </c>
      <c r="O1462" s="7"/>
      <c r="P1462" s="7" t="str">
        <f t="array" ref="P1462">iferror(xlookup(C1462,'Product Families'!A:A,'Product Families'!S:S),"")</f>
        <v/>
      </c>
    </row>
    <row r="1463" ht="14.25" customHeight="1">
      <c r="A1463" s="138" t="s">
        <v>3539</v>
      </c>
      <c r="B1463" s="270" t="s">
        <v>3540</v>
      </c>
      <c r="C1463" s="138" t="s">
        <v>207</v>
      </c>
      <c r="D1463" s="7">
        <f t="array" ref="D1463">IFERROR(XLOOKUP($C1463,'Product Families'!$A:$A,'Product Families'!$D:$D),"")</f>
        <v>12</v>
      </c>
      <c r="E1463" s="7">
        <f t="array" ref="E1463">IFERROR(XLOOKUP($C1463,'Product Families'!$A:$A,'Product Families'!$E:$E),"")</f>
        <v>13</v>
      </c>
      <c r="F1463" s="7">
        <f t="array" ref="F1463">IFERROR(XLOOKUP($C1463,'Product Families'!$A:$A,'Product Families'!$F:$F),"")</f>
        <v>14</v>
      </c>
      <c r="G1463" s="7">
        <f t="array" ref="G1463">IFERROR(XLOOKUP($C1463,'Product Families'!$A:$A,'Product Families'!$G:$G),"")</f>
        <v>15</v>
      </c>
      <c r="J1463" s="7" t="str">
        <f>IFERROR(ROUND(AVERAGEIF('Week 1 - Making'!$B:$B,'Product List'!$A1463,'Week 1 - Making'!$P:$P),0),"")</f>
        <v/>
      </c>
      <c r="K1463" s="7" t="str">
        <f>IFERROR(ROUND(AVERAGEIF('Week 2 - Making'!$B:$B,'Product List'!$A1463,'Week 2 - Making'!$P:$P),0),"")</f>
        <v/>
      </c>
      <c r="L1463" s="263" t="str">
        <f>IFERROR(ROUND(AVERAGEIF('Week 3 - Making'!$B:$B,'Product List'!$A1463,'Week 3 - Making'!$P:$P),0),"")</f>
        <v/>
      </c>
      <c r="M1463" s="7" t="str">
        <f>IFERROR(ROUND(AVERAGEIF('Week 4 - Making'!$B:$B,'Product List'!$A1463,'Week 4 - Making'!$P:$P),0),"")</f>
        <v/>
      </c>
      <c r="N1463" s="7" t="str">
        <f>IFERROR(ROUND(AVERAGEIF('Week 5 - Making'!$B:$B,'Product List'!$A1463,'Week 5 - Making'!$P:$P),0),"")</f>
        <v/>
      </c>
      <c r="O1463" s="7"/>
      <c r="P1463" s="7">
        <f t="array" ref="P1463">iferror(xlookup(C1463,'Product Families'!A:A,'Product Families'!S:S),"")</f>
        <v>0</v>
      </c>
    </row>
    <row r="1464" ht="14.25" customHeight="1">
      <c r="A1464" s="138" t="s">
        <v>3541</v>
      </c>
      <c r="B1464" s="270" t="s">
        <v>3540</v>
      </c>
      <c r="C1464" s="138" t="s">
        <v>3520</v>
      </c>
      <c r="D1464" s="7" t="str">
        <f t="array" ref="D1464">IFERROR(XLOOKUP($C1464,'Product Families'!$A:$A,'Product Families'!$D:$D),"")</f>
        <v/>
      </c>
      <c r="E1464" s="7" t="str">
        <f t="array" ref="E1464">IFERROR(XLOOKUP($C1464,'Product Families'!$A:$A,'Product Families'!$E:$E),"")</f>
        <v/>
      </c>
      <c r="F1464" s="7" t="str">
        <f t="array" ref="F1464">IFERROR(XLOOKUP($C1464,'Product Families'!$A:$A,'Product Families'!$F:$F),"")</f>
        <v/>
      </c>
      <c r="G1464" s="7" t="str">
        <f t="array" ref="G1464">IFERROR(XLOOKUP($C1464,'Product Families'!$A:$A,'Product Families'!$G:$G),"")</f>
        <v/>
      </c>
      <c r="J1464" s="7" t="str">
        <f>IFERROR(ROUND(AVERAGEIF('Week 1 - Making'!$B:$B,'Product List'!$A1464,'Week 1 - Making'!$P:$P),0),"")</f>
        <v/>
      </c>
      <c r="K1464" s="7" t="str">
        <f>IFERROR(ROUND(AVERAGEIF('Week 2 - Making'!$B:$B,'Product List'!$A1464,'Week 2 - Making'!$P:$P),0),"")</f>
        <v/>
      </c>
      <c r="L1464" s="263" t="str">
        <f>IFERROR(ROUND(AVERAGEIF('Week 3 - Making'!$B:$B,'Product List'!$A1464,'Week 3 - Making'!$P:$P),0),"")</f>
        <v/>
      </c>
      <c r="M1464" s="7" t="str">
        <f>IFERROR(ROUND(AVERAGEIF('Week 4 - Making'!$B:$B,'Product List'!$A1464,'Week 4 - Making'!$P:$P),0),"")</f>
        <v/>
      </c>
      <c r="N1464" s="7" t="str">
        <f>IFERROR(ROUND(AVERAGEIF('Week 5 - Making'!$B:$B,'Product List'!$A1464,'Week 5 - Making'!$P:$P),0),"")</f>
        <v/>
      </c>
      <c r="O1464" s="7"/>
      <c r="P1464" s="7" t="str">
        <f t="array" ref="P1464">iferror(xlookup(C1464,'Product Families'!A:A,'Product Families'!S:S),"")</f>
        <v/>
      </c>
    </row>
    <row r="1465" ht="14.25" customHeight="1">
      <c r="A1465" s="138" t="s">
        <v>3542</v>
      </c>
      <c r="B1465" s="270" t="s">
        <v>3540</v>
      </c>
      <c r="C1465" s="138" t="s">
        <v>3522</v>
      </c>
      <c r="D1465" s="7" t="str">
        <f t="array" ref="D1465">IFERROR(XLOOKUP($C1465,'Product Families'!$A:$A,'Product Families'!$D:$D),"")</f>
        <v/>
      </c>
      <c r="E1465" s="7" t="str">
        <f t="array" ref="E1465">IFERROR(XLOOKUP($C1465,'Product Families'!$A:$A,'Product Families'!$E:$E),"")</f>
        <v/>
      </c>
      <c r="F1465" s="7" t="str">
        <f t="array" ref="F1465">IFERROR(XLOOKUP($C1465,'Product Families'!$A:$A,'Product Families'!$F:$F),"")</f>
        <v/>
      </c>
      <c r="G1465" s="7" t="str">
        <f t="array" ref="G1465">IFERROR(XLOOKUP($C1465,'Product Families'!$A:$A,'Product Families'!$G:$G),"")</f>
        <v/>
      </c>
      <c r="J1465" s="7" t="str">
        <f>IFERROR(ROUND(AVERAGEIF('Week 1 - Making'!$B:$B,'Product List'!$A1465,'Week 1 - Making'!$P:$P),0),"")</f>
        <v/>
      </c>
      <c r="K1465" s="7" t="str">
        <f>IFERROR(ROUND(AVERAGEIF('Week 2 - Making'!$B:$B,'Product List'!$A1465,'Week 2 - Making'!$P:$P),0),"")</f>
        <v/>
      </c>
      <c r="L1465" s="263" t="str">
        <f>IFERROR(ROUND(AVERAGEIF('Week 3 - Making'!$B:$B,'Product List'!$A1465,'Week 3 - Making'!$P:$P),0),"")</f>
        <v/>
      </c>
      <c r="M1465" s="7" t="str">
        <f>IFERROR(ROUND(AVERAGEIF('Week 4 - Making'!$B:$B,'Product List'!$A1465,'Week 4 - Making'!$P:$P),0),"")</f>
        <v/>
      </c>
      <c r="N1465" s="7" t="str">
        <f>IFERROR(ROUND(AVERAGEIF('Week 5 - Making'!$B:$B,'Product List'!$A1465,'Week 5 - Making'!$P:$P),0),"")</f>
        <v/>
      </c>
      <c r="O1465" s="7"/>
      <c r="P1465" s="7" t="str">
        <f t="array" ref="P1465">iferror(xlookup(C1465,'Product Families'!A:A,'Product Families'!S:S),"")</f>
        <v/>
      </c>
    </row>
    <row r="1466" ht="14.25" customHeight="1">
      <c r="A1466" s="138" t="s">
        <v>3543</v>
      </c>
      <c r="B1466" s="270" t="s">
        <v>3544</v>
      </c>
      <c r="C1466" s="138" t="s">
        <v>207</v>
      </c>
      <c r="D1466" s="7">
        <f t="array" ref="D1466">IFERROR(XLOOKUP($C1466,'Product Families'!$A:$A,'Product Families'!$D:$D),"")</f>
        <v>12</v>
      </c>
      <c r="E1466" s="7">
        <f t="array" ref="E1466">IFERROR(XLOOKUP($C1466,'Product Families'!$A:$A,'Product Families'!$E:$E),"")</f>
        <v>13</v>
      </c>
      <c r="F1466" s="7">
        <f t="array" ref="F1466">IFERROR(XLOOKUP($C1466,'Product Families'!$A:$A,'Product Families'!$F:$F),"")</f>
        <v>14</v>
      </c>
      <c r="G1466" s="7">
        <f t="array" ref="G1466">IFERROR(XLOOKUP($C1466,'Product Families'!$A:$A,'Product Families'!$G:$G),"")</f>
        <v>15</v>
      </c>
      <c r="J1466" s="7" t="str">
        <f>IFERROR(ROUND(AVERAGEIF('Week 1 - Making'!$B:$B,'Product List'!$A1466,'Week 1 - Making'!$P:$P),0),"")</f>
        <v/>
      </c>
      <c r="K1466" s="7" t="str">
        <f>IFERROR(ROUND(AVERAGEIF('Week 2 - Making'!$B:$B,'Product List'!$A1466,'Week 2 - Making'!$P:$P),0),"")</f>
        <v/>
      </c>
      <c r="L1466" s="263" t="str">
        <f>IFERROR(ROUND(AVERAGEIF('Week 3 - Making'!$B:$B,'Product List'!$A1466,'Week 3 - Making'!$P:$P),0),"")</f>
        <v/>
      </c>
      <c r="M1466" s="7" t="str">
        <f>IFERROR(ROUND(AVERAGEIF('Week 4 - Making'!$B:$B,'Product List'!$A1466,'Week 4 - Making'!$P:$P),0),"")</f>
        <v/>
      </c>
      <c r="N1466" s="7" t="str">
        <f>IFERROR(ROUND(AVERAGEIF('Week 5 - Making'!$B:$B,'Product List'!$A1466,'Week 5 - Making'!$P:$P),0),"")</f>
        <v/>
      </c>
      <c r="O1466" s="7"/>
      <c r="P1466" s="7">
        <f t="array" ref="P1466">iferror(xlookup(C1466,'Product Families'!A:A,'Product Families'!S:S),"")</f>
        <v>0</v>
      </c>
    </row>
    <row r="1467" ht="14.25" customHeight="1">
      <c r="A1467" s="138" t="s">
        <v>3545</v>
      </c>
      <c r="B1467" s="270" t="s">
        <v>3544</v>
      </c>
      <c r="C1467" s="138" t="s">
        <v>3520</v>
      </c>
      <c r="D1467" s="7" t="str">
        <f t="array" ref="D1467">IFERROR(XLOOKUP($C1467,'Product Families'!$A:$A,'Product Families'!$D:$D),"")</f>
        <v/>
      </c>
      <c r="E1467" s="7" t="str">
        <f t="array" ref="E1467">IFERROR(XLOOKUP($C1467,'Product Families'!$A:$A,'Product Families'!$E:$E),"")</f>
        <v/>
      </c>
      <c r="F1467" s="7" t="str">
        <f t="array" ref="F1467">IFERROR(XLOOKUP($C1467,'Product Families'!$A:$A,'Product Families'!$F:$F),"")</f>
        <v/>
      </c>
      <c r="G1467" s="7" t="str">
        <f t="array" ref="G1467">IFERROR(XLOOKUP($C1467,'Product Families'!$A:$A,'Product Families'!$G:$G),"")</f>
        <v/>
      </c>
      <c r="J1467" s="7" t="str">
        <f>IFERROR(ROUND(AVERAGEIF('Week 1 - Making'!$B:$B,'Product List'!$A1467,'Week 1 - Making'!$P:$P),0),"")</f>
        <v/>
      </c>
      <c r="K1467" s="7" t="str">
        <f>IFERROR(ROUND(AVERAGEIF('Week 2 - Making'!$B:$B,'Product List'!$A1467,'Week 2 - Making'!$P:$P),0),"")</f>
        <v/>
      </c>
      <c r="L1467" s="263" t="str">
        <f>IFERROR(ROUND(AVERAGEIF('Week 3 - Making'!$B:$B,'Product List'!$A1467,'Week 3 - Making'!$P:$P),0),"")</f>
        <v/>
      </c>
      <c r="M1467" s="7" t="str">
        <f>IFERROR(ROUND(AVERAGEIF('Week 4 - Making'!$B:$B,'Product List'!$A1467,'Week 4 - Making'!$P:$P),0),"")</f>
        <v/>
      </c>
      <c r="N1467" s="7" t="str">
        <f>IFERROR(ROUND(AVERAGEIF('Week 5 - Making'!$B:$B,'Product List'!$A1467,'Week 5 - Making'!$P:$P),0),"")</f>
        <v/>
      </c>
      <c r="O1467" s="7"/>
      <c r="P1467" s="7" t="str">
        <f t="array" ref="P1467">iferror(xlookup(C1467,'Product Families'!A:A,'Product Families'!S:S),"")</f>
        <v/>
      </c>
    </row>
    <row r="1468" ht="14.25" customHeight="1">
      <c r="A1468" s="138" t="s">
        <v>3546</v>
      </c>
      <c r="B1468" s="270" t="s">
        <v>3544</v>
      </c>
      <c r="C1468" s="138" t="s">
        <v>3522</v>
      </c>
      <c r="D1468" s="7" t="str">
        <f t="array" ref="D1468">IFERROR(XLOOKUP($C1468,'Product Families'!$A:$A,'Product Families'!$D:$D),"")</f>
        <v/>
      </c>
      <c r="E1468" s="7" t="str">
        <f t="array" ref="E1468">IFERROR(XLOOKUP($C1468,'Product Families'!$A:$A,'Product Families'!$E:$E),"")</f>
        <v/>
      </c>
      <c r="F1468" s="7" t="str">
        <f t="array" ref="F1468">IFERROR(XLOOKUP($C1468,'Product Families'!$A:$A,'Product Families'!$F:$F),"")</f>
        <v/>
      </c>
      <c r="G1468" s="7" t="str">
        <f t="array" ref="G1468">IFERROR(XLOOKUP($C1468,'Product Families'!$A:$A,'Product Families'!$G:$G),"")</f>
        <v/>
      </c>
      <c r="J1468" s="7" t="str">
        <f>IFERROR(ROUND(AVERAGEIF('Week 1 - Making'!$B:$B,'Product List'!$A1468,'Week 1 - Making'!$P:$P),0),"")</f>
        <v/>
      </c>
      <c r="K1468" s="7" t="str">
        <f>IFERROR(ROUND(AVERAGEIF('Week 2 - Making'!$B:$B,'Product List'!$A1468,'Week 2 - Making'!$P:$P),0),"")</f>
        <v/>
      </c>
      <c r="L1468" s="263" t="str">
        <f>IFERROR(ROUND(AVERAGEIF('Week 3 - Making'!$B:$B,'Product List'!$A1468,'Week 3 - Making'!$P:$P),0),"")</f>
        <v/>
      </c>
      <c r="M1468" s="7" t="str">
        <f>IFERROR(ROUND(AVERAGEIF('Week 4 - Making'!$B:$B,'Product List'!$A1468,'Week 4 - Making'!$P:$P),0),"")</f>
        <v/>
      </c>
      <c r="N1468" s="7" t="str">
        <f>IFERROR(ROUND(AVERAGEIF('Week 5 - Making'!$B:$B,'Product List'!$A1468,'Week 5 - Making'!$P:$P),0),"")</f>
        <v/>
      </c>
      <c r="O1468" s="7"/>
      <c r="P1468" s="7" t="str">
        <f t="array" ref="P1468">iferror(xlookup(C1468,'Product Families'!A:A,'Product Families'!S:S),"")</f>
        <v/>
      </c>
    </row>
    <row r="1469" ht="14.25" customHeight="1">
      <c r="A1469" s="138" t="s">
        <v>3547</v>
      </c>
      <c r="B1469" s="270" t="s">
        <v>3548</v>
      </c>
      <c r="C1469" s="138" t="s">
        <v>207</v>
      </c>
      <c r="D1469" s="7">
        <f t="array" ref="D1469">IFERROR(XLOOKUP($C1469,'Product Families'!$A:$A,'Product Families'!$D:$D),"")</f>
        <v>12</v>
      </c>
      <c r="E1469" s="7">
        <f t="array" ref="E1469">IFERROR(XLOOKUP($C1469,'Product Families'!$A:$A,'Product Families'!$E:$E),"")</f>
        <v>13</v>
      </c>
      <c r="F1469" s="7">
        <f t="array" ref="F1469">IFERROR(XLOOKUP($C1469,'Product Families'!$A:$A,'Product Families'!$F:$F),"")</f>
        <v>14</v>
      </c>
      <c r="G1469" s="7">
        <f t="array" ref="G1469">IFERROR(XLOOKUP($C1469,'Product Families'!$A:$A,'Product Families'!$G:$G),"")</f>
        <v>15</v>
      </c>
      <c r="J1469" s="7" t="str">
        <f>IFERROR(ROUND(AVERAGEIF('Week 1 - Making'!$B:$B,'Product List'!$A1469,'Week 1 - Making'!$P:$P),0),"")</f>
        <v/>
      </c>
      <c r="K1469" s="7" t="str">
        <f>IFERROR(ROUND(AVERAGEIF('Week 2 - Making'!$B:$B,'Product List'!$A1469,'Week 2 - Making'!$P:$P),0),"")</f>
        <v/>
      </c>
      <c r="L1469" s="263" t="str">
        <f>IFERROR(ROUND(AVERAGEIF('Week 3 - Making'!$B:$B,'Product List'!$A1469,'Week 3 - Making'!$P:$P),0),"")</f>
        <v/>
      </c>
      <c r="M1469" s="7" t="str">
        <f>IFERROR(ROUND(AVERAGEIF('Week 4 - Making'!$B:$B,'Product List'!$A1469,'Week 4 - Making'!$P:$P),0),"")</f>
        <v/>
      </c>
      <c r="N1469" s="7" t="str">
        <f>IFERROR(ROUND(AVERAGEIF('Week 5 - Making'!$B:$B,'Product List'!$A1469,'Week 5 - Making'!$P:$P),0),"")</f>
        <v/>
      </c>
      <c r="O1469" s="7"/>
      <c r="P1469" s="7">
        <f t="array" ref="P1469">iferror(xlookup(C1469,'Product Families'!A:A,'Product Families'!S:S),"")</f>
        <v>0</v>
      </c>
    </row>
    <row r="1470" ht="14.25" customHeight="1">
      <c r="A1470" s="138" t="s">
        <v>3549</v>
      </c>
      <c r="B1470" s="270" t="s">
        <v>3548</v>
      </c>
      <c r="C1470" s="138" t="s">
        <v>3520</v>
      </c>
      <c r="D1470" s="7" t="str">
        <f t="array" ref="D1470">IFERROR(XLOOKUP($C1470,'Product Families'!$A:$A,'Product Families'!$D:$D),"")</f>
        <v/>
      </c>
      <c r="E1470" s="7" t="str">
        <f t="array" ref="E1470">IFERROR(XLOOKUP($C1470,'Product Families'!$A:$A,'Product Families'!$E:$E),"")</f>
        <v/>
      </c>
      <c r="F1470" s="7" t="str">
        <f t="array" ref="F1470">IFERROR(XLOOKUP($C1470,'Product Families'!$A:$A,'Product Families'!$F:$F),"")</f>
        <v/>
      </c>
      <c r="G1470" s="7" t="str">
        <f t="array" ref="G1470">IFERROR(XLOOKUP($C1470,'Product Families'!$A:$A,'Product Families'!$G:$G),"")</f>
        <v/>
      </c>
      <c r="J1470" s="7" t="str">
        <f>IFERROR(ROUND(AVERAGEIF('Week 1 - Making'!$B:$B,'Product List'!$A1470,'Week 1 - Making'!$P:$P),0),"")</f>
        <v/>
      </c>
      <c r="K1470" s="7" t="str">
        <f>IFERROR(ROUND(AVERAGEIF('Week 2 - Making'!$B:$B,'Product List'!$A1470,'Week 2 - Making'!$P:$P),0),"")</f>
        <v/>
      </c>
      <c r="L1470" s="263" t="str">
        <f>IFERROR(ROUND(AVERAGEIF('Week 3 - Making'!$B:$B,'Product List'!$A1470,'Week 3 - Making'!$P:$P),0),"")</f>
        <v/>
      </c>
      <c r="M1470" s="7" t="str">
        <f>IFERROR(ROUND(AVERAGEIF('Week 4 - Making'!$B:$B,'Product List'!$A1470,'Week 4 - Making'!$P:$P),0),"")</f>
        <v/>
      </c>
      <c r="N1470" s="7" t="str">
        <f>IFERROR(ROUND(AVERAGEIF('Week 5 - Making'!$B:$B,'Product List'!$A1470,'Week 5 - Making'!$P:$P),0),"")</f>
        <v/>
      </c>
      <c r="O1470" s="7"/>
      <c r="P1470" s="7" t="str">
        <f t="array" ref="P1470">iferror(xlookup(C1470,'Product Families'!A:A,'Product Families'!S:S),"")</f>
        <v/>
      </c>
    </row>
    <row r="1471" ht="14.25" customHeight="1">
      <c r="A1471" s="138" t="s">
        <v>3550</v>
      </c>
      <c r="B1471" s="270" t="s">
        <v>3548</v>
      </c>
      <c r="C1471" s="138" t="s">
        <v>3522</v>
      </c>
      <c r="D1471" s="7" t="str">
        <f t="array" ref="D1471">IFERROR(XLOOKUP($C1471,'Product Families'!$A:$A,'Product Families'!$D:$D),"")</f>
        <v/>
      </c>
      <c r="E1471" s="7" t="str">
        <f t="array" ref="E1471">IFERROR(XLOOKUP($C1471,'Product Families'!$A:$A,'Product Families'!$E:$E),"")</f>
        <v/>
      </c>
      <c r="F1471" s="7" t="str">
        <f t="array" ref="F1471">IFERROR(XLOOKUP($C1471,'Product Families'!$A:$A,'Product Families'!$F:$F),"")</f>
        <v/>
      </c>
      <c r="G1471" s="7" t="str">
        <f t="array" ref="G1471">IFERROR(XLOOKUP($C1471,'Product Families'!$A:$A,'Product Families'!$G:$G),"")</f>
        <v/>
      </c>
      <c r="J1471" s="7" t="str">
        <f>IFERROR(ROUND(AVERAGEIF('Week 1 - Making'!$B:$B,'Product List'!$A1471,'Week 1 - Making'!$P:$P),0),"")</f>
        <v/>
      </c>
      <c r="K1471" s="7" t="str">
        <f>IFERROR(ROUND(AVERAGEIF('Week 2 - Making'!$B:$B,'Product List'!$A1471,'Week 2 - Making'!$P:$P),0),"")</f>
        <v/>
      </c>
      <c r="L1471" s="263" t="str">
        <f>IFERROR(ROUND(AVERAGEIF('Week 3 - Making'!$B:$B,'Product List'!$A1471,'Week 3 - Making'!$P:$P),0),"")</f>
        <v/>
      </c>
      <c r="M1471" s="7" t="str">
        <f>IFERROR(ROUND(AVERAGEIF('Week 4 - Making'!$B:$B,'Product List'!$A1471,'Week 4 - Making'!$P:$P),0),"")</f>
        <v/>
      </c>
      <c r="N1471" s="7" t="str">
        <f>IFERROR(ROUND(AVERAGEIF('Week 5 - Making'!$B:$B,'Product List'!$A1471,'Week 5 - Making'!$P:$P),0),"")</f>
        <v/>
      </c>
      <c r="O1471" s="7"/>
      <c r="P1471" s="7" t="str">
        <f t="array" ref="P1471">iferror(xlookup(C1471,'Product Families'!A:A,'Product Families'!S:S),"")</f>
        <v/>
      </c>
    </row>
    <row r="1472" ht="14.25" customHeight="1">
      <c r="A1472" s="122" t="s">
        <v>3551</v>
      </c>
      <c r="B1472" s="270" t="s">
        <v>3552</v>
      </c>
      <c r="C1472" s="122" t="s">
        <v>537</v>
      </c>
      <c r="D1472" s="7">
        <f t="array" ref="D1472">IFERROR(XLOOKUP($C1472,'Product Families'!$A:$A,'Product Families'!$D:$D),"")</f>
        <v>9</v>
      </c>
      <c r="E1472" s="7">
        <f t="array" ref="E1472">IFERROR(XLOOKUP($C1472,'Product Families'!$A:$A,'Product Families'!$E:$E),"")</f>
        <v>10</v>
      </c>
      <c r="F1472" s="7">
        <f t="array" ref="F1472">IFERROR(XLOOKUP($C1472,'Product Families'!$A:$A,'Product Families'!$F:$F),"")</f>
        <v>11</v>
      </c>
      <c r="G1472" s="7">
        <f t="array" ref="G1472">IFERROR(XLOOKUP($C1472,'Product Families'!$A:$A,'Product Families'!$G:$G),"")</f>
        <v>12</v>
      </c>
      <c r="J1472" s="7" t="str">
        <f>IFERROR(ROUND(AVERAGEIF('Week 1 - Making'!$B:$B,'Product List'!$A1472,'Week 1 - Making'!$P:$P),0),"")</f>
        <v/>
      </c>
      <c r="K1472" s="7" t="str">
        <f>IFERROR(ROUND(AVERAGEIF('Week 2 - Making'!$B:$B,'Product List'!$A1472,'Week 2 - Making'!$P:$P),0),"")</f>
        <v/>
      </c>
      <c r="L1472" s="263" t="str">
        <f>IFERROR(ROUND(AVERAGEIF('Week 3 - Making'!$B:$B,'Product List'!$A1472,'Week 3 - Making'!$P:$P),0),"")</f>
        <v/>
      </c>
      <c r="M1472" s="7" t="str">
        <f>IFERROR(ROUND(AVERAGEIF('Week 4 - Making'!$B:$B,'Product List'!$A1472,'Week 4 - Making'!$P:$P),0),"")</f>
        <v/>
      </c>
      <c r="N1472" s="7" t="str">
        <f>IFERROR(ROUND(AVERAGEIF('Week 5 - Making'!$B:$B,'Product List'!$A1472,'Week 5 - Making'!$P:$P),0),"")</f>
        <v/>
      </c>
      <c r="O1472" s="7"/>
      <c r="P1472" s="7">
        <f t="array" ref="P1472">iferror(xlookup(C1472,'Product Families'!A:A,'Product Families'!S:S),"")</f>
        <v>0</v>
      </c>
    </row>
    <row r="1473" ht="14.25" customHeight="1">
      <c r="A1473" s="122" t="s">
        <v>3553</v>
      </c>
      <c r="B1473" s="270" t="s">
        <v>3554</v>
      </c>
      <c r="C1473" s="122" t="s">
        <v>537</v>
      </c>
      <c r="D1473" s="7">
        <f t="array" ref="D1473">IFERROR(XLOOKUP($C1473,'Product Families'!$A:$A,'Product Families'!$D:$D),"")</f>
        <v>9</v>
      </c>
      <c r="E1473" s="7">
        <f t="array" ref="E1473">IFERROR(XLOOKUP($C1473,'Product Families'!$A:$A,'Product Families'!$E:$E),"")</f>
        <v>10</v>
      </c>
      <c r="F1473" s="7">
        <f t="array" ref="F1473">IFERROR(XLOOKUP($C1473,'Product Families'!$A:$A,'Product Families'!$F:$F),"")</f>
        <v>11</v>
      </c>
      <c r="G1473" s="7">
        <f t="array" ref="G1473">IFERROR(XLOOKUP($C1473,'Product Families'!$A:$A,'Product Families'!$G:$G),"")</f>
        <v>12</v>
      </c>
      <c r="J1473" s="7" t="str">
        <f>IFERROR(ROUND(AVERAGEIF('Week 1 - Making'!$B:$B,'Product List'!$A1473,'Week 1 - Making'!$P:$P),0),"")</f>
        <v/>
      </c>
      <c r="K1473" s="7" t="str">
        <f>IFERROR(ROUND(AVERAGEIF('Week 2 - Making'!$B:$B,'Product List'!$A1473,'Week 2 - Making'!$P:$P),0),"")</f>
        <v/>
      </c>
      <c r="L1473" s="263" t="str">
        <f>IFERROR(ROUND(AVERAGEIF('Week 3 - Making'!$B:$B,'Product List'!$A1473,'Week 3 - Making'!$P:$P),0),"")</f>
        <v/>
      </c>
      <c r="M1473" s="7" t="str">
        <f>IFERROR(ROUND(AVERAGEIF('Week 4 - Making'!$B:$B,'Product List'!$A1473,'Week 4 - Making'!$P:$P),0),"")</f>
        <v/>
      </c>
      <c r="N1473" s="7" t="str">
        <f>IFERROR(ROUND(AVERAGEIF('Week 5 - Making'!$B:$B,'Product List'!$A1473,'Week 5 - Making'!$P:$P),0),"")</f>
        <v/>
      </c>
      <c r="O1473" s="7"/>
      <c r="P1473" s="7">
        <f t="array" ref="P1473">iferror(xlookup(C1473,'Product Families'!A:A,'Product Families'!S:S),"")</f>
        <v>0</v>
      </c>
    </row>
    <row r="1474" ht="14.25" customHeight="1">
      <c r="A1474" s="122" t="s">
        <v>3555</v>
      </c>
      <c r="B1474" s="270" t="s">
        <v>3556</v>
      </c>
      <c r="C1474" s="122" t="s">
        <v>537</v>
      </c>
      <c r="D1474" s="7">
        <f t="array" ref="D1474">IFERROR(XLOOKUP($C1474,'Product Families'!$A:$A,'Product Families'!$D:$D),"")</f>
        <v>9</v>
      </c>
      <c r="E1474" s="7">
        <f t="array" ref="E1474">IFERROR(XLOOKUP($C1474,'Product Families'!$A:$A,'Product Families'!$E:$E),"")</f>
        <v>10</v>
      </c>
      <c r="F1474" s="7">
        <f t="array" ref="F1474">IFERROR(XLOOKUP($C1474,'Product Families'!$A:$A,'Product Families'!$F:$F),"")</f>
        <v>11</v>
      </c>
      <c r="G1474" s="7">
        <f t="array" ref="G1474">IFERROR(XLOOKUP($C1474,'Product Families'!$A:$A,'Product Families'!$G:$G),"")</f>
        <v>12</v>
      </c>
      <c r="J1474" s="7" t="str">
        <f>IFERROR(ROUND(AVERAGEIF('Week 1 - Making'!$B:$B,'Product List'!$A1474,'Week 1 - Making'!$P:$P),0),"")</f>
        <v/>
      </c>
      <c r="K1474" s="7" t="str">
        <f>IFERROR(ROUND(AVERAGEIF('Week 2 - Making'!$B:$B,'Product List'!$A1474,'Week 2 - Making'!$P:$P),0),"")</f>
        <v/>
      </c>
      <c r="L1474" s="263" t="str">
        <f>IFERROR(ROUND(AVERAGEIF('Week 3 - Making'!$B:$B,'Product List'!$A1474,'Week 3 - Making'!$P:$P),0),"")</f>
        <v/>
      </c>
      <c r="M1474" s="7" t="str">
        <f>IFERROR(ROUND(AVERAGEIF('Week 4 - Making'!$B:$B,'Product List'!$A1474,'Week 4 - Making'!$P:$P),0),"")</f>
        <v/>
      </c>
      <c r="N1474" s="7" t="str">
        <f>IFERROR(ROUND(AVERAGEIF('Week 5 - Making'!$B:$B,'Product List'!$A1474,'Week 5 - Making'!$P:$P),0),"")</f>
        <v/>
      </c>
      <c r="O1474" s="7"/>
      <c r="P1474" s="7">
        <f t="array" ref="P1474">iferror(xlookup(C1474,'Product Families'!A:A,'Product Families'!S:S),"")</f>
        <v>0</v>
      </c>
    </row>
    <row r="1475" ht="14.25" customHeight="1">
      <c r="A1475" s="122" t="s">
        <v>3557</v>
      </c>
      <c r="B1475" s="270" t="s">
        <v>3558</v>
      </c>
      <c r="C1475" s="122" t="s">
        <v>537</v>
      </c>
      <c r="D1475" s="7">
        <f t="array" ref="D1475">IFERROR(XLOOKUP($C1475,'Product Families'!$A:$A,'Product Families'!$D:$D),"")</f>
        <v>9</v>
      </c>
      <c r="E1475" s="7">
        <f t="array" ref="E1475">IFERROR(XLOOKUP($C1475,'Product Families'!$A:$A,'Product Families'!$E:$E),"")</f>
        <v>10</v>
      </c>
      <c r="F1475" s="7">
        <f t="array" ref="F1475">IFERROR(XLOOKUP($C1475,'Product Families'!$A:$A,'Product Families'!$F:$F),"")</f>
        <v>11</v>
      </c>
      <c r="G1475" s="7">
        <f t="array" ref="G1475">IFERROR(XLOOKUP($C1475,'Product Families'!$A:$A,'Product Families'!$G:$G),"")</f>
        <v>12</v>
      </c>
      <c r="J1475" s="7" t="str">
        <f>IFERROR(ROUND(AVERAGEIF('Week 1 - Making'!$B:$B,'Product List'!$A1475,'Week 1 - Making'!$P:$P),0),"")</f>
        <v/>
      </c>
      <c r="K1475" s="7" t="str">
        <f>IFERROR(ROUND(AVERAGEIF('Week 2 - Making'!$B:$B,'Product List'!$A1475,'Week 2 - Making'!$P:$P),0),"")</f>
        <v/>
      </c>
      <c r="L1475" s="263" t="str">
        <f>IFERROR(ROUND(AVERAGEIF('Week 3 - Making'!$B:$B,'Product List'!$A1475,'Week 3 - Making'!$P:$P),0),"")</f>
        <v/>
      </c>
      <c r="M1475" s="7" t="str">
        <f>IFERROR(ROUND(AVERAGEIF('Week 4 - Making'!$B:$B,'Product List'!$A1475,'Week 4 - Making'!$P:$P),0),"")</f>
        <v/>
      </c>
      <c r="N1475" s="7" t="str">
        <f>IFERROR(ROUND(AVERAGEIF('Week 5 - Making'!$B:$B,'Product List'!$A1475,'Week 5 - Making'!$P:$P),0),"")</f>
        <v/>
      </c>
      <c r="O1475" s="7"/>
      <c r="P1475" s="7">
        <f t="array" ref="P1475">iferror(xlookup(C1475,'Product Families'!A:A,'Product Families'!S:S),"")</f>
        <v>0</v>
      </c>
    </row>
    <row r="1476" ht="14.25" customHeight="1">
      <c r="A1476" s="122" t="s">
        <v>3559</v>
      </c>
      <c r="B1476" s="270" t="s">
        <v>3560</v>
      </c>
      <c r="C1476" s="122" t="s">
        <v>537</v>
      </c>
      <c r="D1476" s="7">
        <f t="array" ref="D1476">IFERROR(XLOOKUP($C1476,'Product Families'!$A:$A,'Product Families'!$D:$D),"")</f>
        <v>9</v>
      </c>
      <c r="E1476" s="7">
        <f t="array" ref="E1476">IFERROR(XLOOKUP($C1476,'Product Families'!$A:$A,'Product Families'!$E:$E),"")</f>
        <v>10</v>
      </c>
      <c r="F1476" s="7">
        <f t="array" ref="F1476">IFERROR(XLOOKUP($C1476,'Product Families'!$A:$A,'Product Families'!$F:$F),"")</f>
        <v>11</v>
      </c>
      <c r="G1476" s="7">
        <f t="array" ref="G1476">IFERROR(XLOOKUP($C1476,'Product Families'!$A:$A,'Product Families'!$G:$G),"")</f>
        <v>12</v>
      </c>
      <c r="J1476" s="7" t="str">
        <f>IFERROR(ROUND(AVERAGEIF('Week 1 - Making'!$B:$B,'Product List'!$A1476,'Week 1 - Making'!$P:$P),0),"")</f>
        <v/>
      </c>
      <c r="K1476" s="7" t="str">
        <f>IFERROR(ROUND(AVERAGEIF('Week 2 - Making'!$B:$B,'Product List'!$A1476,'Week 2 - Making'!$P:$P),0),"")</f>
        <v/>
      </c>
      <c r="L1476" s="263" t="str">
        <f>IFERROR(ROUND(AVERAGEIF('Week 3 - Making'!$B:$B,'Product List'!$A1476,'Week 3 - Making'!$P:$P),0),"")</f>
        <v/>
      </c>
      <c r="M1476" s="7" t="str">
        <f>IFERROR(ROUND(AVERAGEIF('Week 4 - Making'!$B:$B,'Product List'!$A1476,'Week 4 - Making'!$P:$P),0),"")</f>
        <v/>
      </c>
      <c r="N1476" s="7" t="str">
        <f>IFERROR(ROUND(AVERAGEIF('Week 5 - Making'!$B:$B,'Product List'!$A1476,'Week 5 - Making'!$P:$P),0),"")</f>
        <v/>
      </c>
      <c r="O1476" s="7"/>
      <c r="P1476" s="7">
        <f t="array" ref="P1476">iferror(xlookup(C1476,'Product Families'!A:A,'Product Families'!S:S),"")</f>
        <v>0</v>
      </c>
    </row>
    <row r="1477" ht="14.25" customHeight="1">
      <c r="A1477" s="122" t="s">
        <v>3561</v>
      </c>
      <c r="B1477" s="270" t="s">
        <v>3562</v>
      </c>
      <c r="C1477" s="122" t="s">
        <v>216</v>
      </c>
      <c r="D1477" s="7">
        <f t="array" ref="D1477">IFERROR(XLOOKUP($C1477,'Product Families'!$A:$A,'Product Families'!$D:$D),"")</f>
        <v>20</v>
      </c>
      <c r="E1477" s="7">
        <f t="array" ref="E1477">IFERROR(XLOOKUP($C1477,'Product Families'!$A:$A,'Product Families'!$E:$E),"")</f>
        <v>21</v>
      </c>
      <c r="F1477" s="7">
        <f t="array" ref="F1477">IFERROR(XLOOKUP($C1477,'Product Families'!$A:$A,'Product Families'!$F:$F),"")</f>
        <v>23</v>
      </c>
      <c r="G1477" s="7">
        <f t="array" ref="G1477">IFERROR(XLOOKUP($C1477,'Product Families'!$A:$A,'Product Families'!$G:$G),"")</f>
        <v>24</v>
      </c>
      <c r="J1477" s="7" t="str">
        <f>IFERROR(ROUND(AVERAGEIF('Week 1 - Making'!$B:$B,'Product List'!$A1477,'Week 1 - Making'!$P:$P),0),"")</f>
        <v/>
      </c>
      <c r="K1477" s="7" t="str">
        <f>IFERROR(ROUND(AVERAGEIF('Week 2 - Making'!$B:$B,'Product List'!$A1477,'Week 2 - Making'!$P:$P),0),"")</f>
        <v/>
      </c>
      <c r="L1477" s="263" t="str">
        <f>IFERROR(ROUND(AVERAGEIF('Week 3 - Making'!$B:$B,'Product List'!$A1477,'Week 3 - Making'!$P:$P),0),"")</f>
        <v/>
      </c>
      <c r="M1477" s="7" t="str">
        <f>IFERROR(ROUND(AVERAGEIF('Week 4 - Making'!$B:$B,'Product List'!$A1477,'Week 4 - Making'!$P:$P),0),"")</f>
        <v/>
      </c>
      <c r="N1477" s="7" t="str">
        <f>IFERROR(ROUND(AVERAGEIF('Week 5 - Making'!$B:$B,'Product List'!$A1477,'Week 5 - Making'!$P:$P),0),"")</f>
        <v/>
      </c>
      <c r="O1477" s="7"/>
      <c r="P1477" s="7">
        <f t="array" ref="P1477">iferror(xlookup(C1477,'Product Families'!A:A,'Product Families'!S:S),"")</f>
        <v>0</v>
      </c>
    </row>
    <row r="1478" ht="14.25" customHeight="1">
      <c r="A1478" s="122" t="s">
        <v>3563</v>
      </c>
      <c r="B1478" s="270" t="s">
        <v>3564</v>
      </c>
      <c r="C1478" s="122" t="s">
        <v>216</v>
      </c>
      <c r="D1478" s="7">
        <f t="array" ref="D1478">IFERROR(XLOOKUP($C1478,'Product Families'!$A:$A,'Product Families'!$D:$D),"")</f>
        <v>20</v>
      </c>
      <c r="E1478" s="7">
        <f t="array" ref="E1478">IFERROR(XLOOKUP($C1478,'Product Families'!$A:$A,'Product Families'!$E:$E),"")</f>
        <v>21</v>
      </c>
      <c r="F1478" s="7">
        <f t="array" ref="F1478">IFERROR(XLOOKUP($C1478,'Product Families'!$A:$A,'Product Families'!$F:$F),"")</f>
        <v>23</v>
      </c>
      <c r="G1478" s="7">
        <f t="array" ref="G1478">IFERROR(XLOOKUP($C1478,'Product Families'!$A:$A,'Product Families'!$G:$G),"")</f>
        <v>24</v>
      </c>
      <c r="J1478" s="7" t="str">
        <f>IFERROR(ROUND(AVERAGEIF('Week 1 - Making'!$B:$B,'Product List'!$A1478,'Week 1 - Making'!$P:$P),0),"")</f>
        <v/>
      </c>
      <c r="K1478" s="7" t="str">
        <f>IFERROR(ROUND(AVERAGEIF('Week 2 - Making'!$B:$B,'Product List'!$A1478,'Week 2 - Making'!$P:$P),0),"")</f>
        <v/>
      </c>
      <c r="L1478" s="263" t="str">
        <f>IFERROR(ROUND(AVERAGEIF('Week 3 - Making'!$B:$B,'Product List'!$A1478,'Week 3 - Making'!$P:$P),0),"")</f>
        <v/>
      </c>
      <c r="M1478" s="7" t="str">
        <f>IFERROR(ROUND(AVERAGEIF('Week 4 - Making'!$B:$B,'Product List'!$A1478,'Week 4 - Making'!$P:$P),0),"")</f>
        <v/>
      </c>
      <c r="N1478" s="7" t="str">
        <f>IFERROR(ROUND(AVERAGEIF('Week 5 - Making'!$B:$B,'Product List'!$A1478,'Week 5 - Making'!$P:$P),0),"")</f>
        <v/>
      </c>
      <c r="O1478" s="7"/>
      <c r="P1478" s="7">
        <f t="array" ref="P1478">iferror(xlookup(C1478,'Product Families'!A:A,'Product Families'!S:S),"")</f>
        <v>0</v>
      </c>
    </row>
    <row r="1479" ht="14.25" customHeight="1">
      <c r="A1479" s="122" t="s">
        <v>3565</v>
      </c>
      <c r="B1479" s="270" t="s">
        <v>3566</v>
      </c>
      <c r="C1479" s="122" t="s">
        <v>216</v>
      </c>
      <c r="D1479" s="7">
        <f t="array" ref="D1479">IFERROR(XLOOKUP($C1479,'Product Families'!$A:$A,'Product Families'!$D:$D),"")</f>
        <v>20</v>
      </c>
      <c r="E1479" s="7">
        <f t="array" ref="E1479">IFERROR(XLOOKUP($C1479,'Product Families'!$A:$A,'Product Families'!$E:$E),"")</f>
        <v>21</v>
      </c>
      <c r="F1479" s="7">
        <f t="array" ref="F1479">IFERROR(XLOOKUP($C1479,'Product Families'!$A:$A,'Product Families'!$F:$F),"")</f>
        <v>23</v>
      </c>
      <c r="G1479" s="7">
        <f t="array" ref="G1479">IFERROR(XLOOKUP($C1479,'Product Families'!$A:$A,'Product Families'!$G:$G),"")</f>
        <v>24</v>
      </c>
      <c r="J1479" s="7" t="str">
        <f>IFERROR(ROUND(AVERAGEIF('Week 1 - Making'!$B:$B,'Product List'!$A1479,'Week 1 - Making'!$P:$P),0),"")</f>
        <v/>
      </c>
      <c r="K1479" s="7" t="str">
        <f>IFERROR(ROUND(AVERAGEIF('Week 2 - Making'!$B:$B,'Product List'!$A1479,'Week 2 - Making'!$P:$P),0),"")</f>
        <v/>
      </c>
      <c r="L1479" s="263" t="str">
        <f>IFERROR(ROUND(AVERAGEIF('Week 3 - Making'!$B:$B,'Product List'!$A1479,'Week 3 - Making'!$P:$P),0),"")</f>
        <v/>
      </c>
      <c r="M1479" s="7" t="str">
        <f>IFERROR(ROUND(AVERAGEIF('Week 4 - Making'!$B:$B,'Product List'!$A1479,'Week 4 - Making'!$P:$P),0),"")</f>
        <v/>
      </c>
      <c r="N1479" s="7" t="str">
        <f>IFERROR(ROUND(AVERAGEIF('Week 5 - Making'!$B:$B,'Product List'!$A1479,'Week 5 - Making'!$P:$P),0),"")</f>
        <v/>
      </c>
      <c r="O1479" s="7"/>
      <c r="P1479" s="7">
        <f t="array" ref="P1479">iferror(xlookup(C1479,'Product Families'!A:A,'Product Families'!S:S),"")</f>
        <v>0</v>
      </c>
    </row>
    <row r="1480" ht="14.25" customHeight="1">
      <c r="A1480" s="122" t="s">
        <v>3567</v>
      </c>
      <c r="B1480" s="270" t="s">
        <v>3568</v>
      </c>
      <c r="C1480" s="122" t="s">
        <v>216</v>
      </c>
      <c r="D1480" s="7">
        <f t="array" ref="D1480">IFERROR(XLOOKUP($C1480,'Product Families'!$A:$A,'Product Families'!$D:$D),"")</f>
        <v>20</v>
      </c>
      <c r="E1480" s="7">
        <f t="array" ref="E1480">IFERROR(XLOOKUP($C1480,'Product Families'!$A:$A,'Product Families'!$E:$E),"")</f>
        <v>21</v>
      </c>
      <c r="F1480" s="7">
        <f t="array" ref="F1480">IFERROR(XLOOKUP($C1480,'Product Families'!$A:$A,'Product Families'!$F:$F),"")</f>
        <v>23</v>
      </c>
      <c r="G1480" s="7">
        <f t="array" ref="G1480">IFERROR(XLOOKUP($C1480,'Product Families'!$A:$A,'Product Families'!$G:$G),"")</f>
        <v>24</v>
      </c>
      <c r="J1480" s="7" t="str">
        <f>IFERROR(ROUND(AVERAGEIF('Week 1 - Making'!$B:$B,'Product List'!$A1480,'Week 1 - Making'!$P:$P),0),"")</f>
        <v/>
      </c>
      <c r="K1480" s="7" t="str">
        <f>IFERROR(ROUND(AVERAGEIF('Week 2 - Making'!$B:$B,'Product List'!$A1480,'Week 2 - Making'!$P:$P),0),"")</f>
        <v/>
      </c>
      <c r="L1480" s="263" t="str">
        <f>IFERROR(ROUND(AVERAGEIF('Week 3 - Making'!$B:$B,'Product List'!$A1480,'Week 3 - Making'!$P:$P),0),"")</f>
        <v/>
      </c>
      <c r="M1480" s="7" t="str">
        <f>IFERROR(ROUND(AVERAGEIF('Week 4 - Making'!$B:$B,'Product List'!$A1480,'Week 4 - Making'!$P:$P),0),"")</f>
        <v/>
      </c>
      <c r="N1480" s="7" t="str">
        <f>IFERROR(ROUND(AVERAGEIF('Week 5 - Making'!$B:$B,'Product List'!$A1480,'Week 5 - Making'!$P:$P),0),"")</f>
        <v/>
      </c>
      <c r="O1480" s="7"/>
      <c r="P1480" s="7">
        <f t="array" ref="P1480">iferror(xlookup(C1480,'Product Families'!A:A,'Product Families'!S:S),"")</f>
        <v>0</v>
      </c>
    </row>
    <row r="1481" ht="14.25" customHeight="1">
      <c r="A1481" s="122" t="s">
        <v>3569</v>
      </c>
      <c r="B1481" s="270" t="s">
        <v>3570</v>
      </c>
      <c r="C1481" s="122" t="s">
        <v>216</v>
      </c>
      <c r="D1481" s="7">
        <f t="array" ref="D1481">IFERROR(XLOOKUP($C1481,'Product Families'!$A:$A,'Product Families'!$D:$D),"")</f>
        <v>20</v>
      </c>
      <c r="E1481" s="7">
        <f t="array" ref="E1481">IFERROR(XLOOKUP($C1481,'Product Families'!$A:$A,'Product Families'!$E:$E),"")</f>
        <v>21</v>
      </c>
      <c r="F1481" s="7">
        <f t="array" ref="F1481">IFERROR(XLOOKUP($C1481,'Product Families'!$A:$A,'Product Families'!$F:$F),"")</f>
        <v>23</v>
      </c>
      <c r="G1481" s="7">
        <f t="array" ref="G1481">IFERROR(XLOOKUP($C1481,'Product Families'!$A:$A,'Product Families'!$G:$G),"")</f>
        <v>24</v>
      </c>
      <c r="J1481" s="7" t="str">
        <f>IFERROR(ROUND(AVERAGEIF('Week 1 - Making'!$B:$B,'Product List'!$A1481,'Week 1 - Making'!$P:$P),0),"")</f>
        <v/>
      </c>
      <c r="K1481" s="7" t="str">
        <f>IFERROR(ROUND(AVERAGEIF('Week 2 - Making'!$B:$B,'Product List'!$A1481,'Week 2 - Making'!$P:$P),0),"")</f>
        <v/>
      </c>
      <c r="L1481" s="263" t="str">
        <f>IFERROR(ROUND(AVERAGEIF('Week 3 - Making'!$B:$B,'Product List'!$A1481,'Week 3 - Making'!$P:$P),0),"")</f>
        <v/>
      </c>
      <c r="M1481" s="7" t="str">
        <f>IFERROR(ROUND(AVERAGEIF('Week 4 - Making'!$B:$B,'Product List'!$A1481,'Week 4 - Making'!$P:$P),0),"")</f>
        <v/>
      </c>
      <c r="N1481" s="7" t="str">
        <f>IFERROR(ROUND(AVERAGEIF('Week 5 - Making'!$B:$B,'Product List'!$A1481,'Week 5 - Making'!$P:$P),0),"")</f>
        <v/>
      </c>
      <c r="O1481" s="7"/>
      <c r="P1481" s="7">
        <f t="array" ref="P1481">iferror(xlookup(C1481,'Product Families'!A:A,'Product Families'!S:S),"")</f>
        <v>0</v>
      </c>
    </row>
    <row r="1482" ht="14.25" customHeight="1">
      <c r="A1482" s="122" t="s">
        <v>2185</v>
      </c>
      <c r="B1482" s="270" t="s">
        <v>3571</v>
      </c>
      <c r="C1482" s="122" t="s">
        <v>216</v>
      </c>
      <c r="D1482" s="7">
        <f t="array" ref="D1482">IFERROR(XLOOKUP($C1482,'Product Families'!$A:$A,'Product Families'!$D:$D),"")</f>
        <v>20</v>
      </c>
      <c r="E1482" s="7">
        <f t="array" ref="E1482">IFERROR(XLOOKUP($C1482,'Product Families'!$A:$A,'Product Families'!$E:$E),"")</f>
        <v>21</v>
      </c>
      <c r="F1482" s="7">
        <f t="array" ref="F1482">IFERROR(XLOOKUP($C1482,'Product Families'!$A:$A,'Product Families'!$F:$F),"")</f>
        <v>23</v>
      </c>
      <c r="G1482" s="7">
        <f t="array" ref="G1482">IFERROR(XLOOKUP($C1482,'Product Families'!$A:$A,'Product Families'!$G:$G),"")</f>
        <v>24</v>
      </c>
      <c r="J1482" s="7">
        <f>IFERROR(ROUND(AVERAGEIF('Week 1 - Making'!$B:$B,'Product List'!$A1482,'Week 1 - Making'!$P:$P),0),"")</f>
        <v>20</v>
      </c>
      <c r="K1482" s="7" t="str">
        <f>IFERROR(ROUND(AVERAGEIF('Week 2 - Making'!$B:$B,'Product List'!$A1482,'Week 2 - Making'!$P:$P),0),"")</f>
        <v/>
      </c>
      <c r="L1482" s="263" t="str">
        <f>IFERROR(ROUND(AVERAGEIF('Week 3 - Making'!$B:$B,'Product List'!$A1482,'Week 3 - Making'!$P:$P),0),"")</f>
        <v/>
      </c>
      <c r="M1482" s="7" t="str">
        <f>IFERROR(ROUND(AVERAGEIF('Week 4 - Making'!$B:$B,'Product List'!$A1482,'Week 4 - Making'!$P:$P),0),"")</f>
        <v/>
      </c>
      <c r="N1482" s="7" t="str">
        <f>IFERROR(ROUND(AVERAGEIF('Week 5 - Making'!$B:$B,'Product List'!$A1482,'Week 5 - Making'!$P:$P),0),"")</f>
        <v/>
      </c>
      <c r="O1482" s="7"/>
      <c r="P1482" s="7">
        <f t="array" ref="P1482">iferror(xlookup(C1482,'Product Families'!A:A,'Product Families'!S:S),"")</f>
        <v>0</v>
      </c>
    </row>
    <row r="1483" ht="14.25" customHeight="1">
      <c r="A1483" s="122" t="s">
        <v>3572</v>
      </c>
      <c r="B1483" s="270" t="s">
        <v>3573</v>
      </c>
      <c r="C1483" s="122" t="s">
        <v>216</v>
      </c>
      <c r="D1483" s="7">
        <f t="array" ref="D1483">IFERROR(XLOOKUP($C1483,'Product Families'!$A:$A,'Product Families'!$D:$D),"")</f>
        <v>20</v>
      </c>
      <c r="E1483" s="7">
        <f t="array" ref="E1483">IFERROR(XLOOKUP($C1483,'Product Families'!$A:$A,'Product Families'!$E:$E),"")</f>
        <v>21</v>
      </c>
      <c r="F1483" s="7">
        <f t="array" ref="F1483">IFERROR(XLOOKUP($C1483,'Product Families'!$A:$A,'Product Families'!$F:$F),"")</f>
        <v>23</v>
      </c>
      <c r="G1483" s="7">
        <f t="array" ref="G1483">IFERROR(XLOOKUP($C1483,'Product Families'!$A:$A,'Product Families'!$G:$G),"")</f>
        <v>24</v>
      </c>
      <c r="J1483" s="7" t="str">
        <f>IFERROR(ROUND(AVERAGEIF('Week 1 - Making'!$B:$B,'Product List'!$A1483,'Week 1 - Making'!$P:$P),0),"")</f>
        <v/>
      </c>
      <c r="K1483" s="7" t="str">
        <f>IFERROR(ROUND(AVERAGEIF('Week 2 - Making'!$B:$B,'Product List'!$A1483,'Week 2 - Making'!$P:$P),0),"")</f>
        <v/>
      </c>
      <c r="L1483" s="263" t="str">
        <f>IFERROR(ROUND(AVERAGEIF('Week 3 - Making'!$B:$B,'Product List'!$A1483,'Week 3 - Making'!$P:$P),0),"")</f>
        <v/>
      </c>
      <c r="M1483" s="7" t="str">
        <f>IFERROR(ROUND(AVERAGEIF('Week 4 - Making'!$B:$B,'Product List'!$A1483,'Week 4 - Making'!$P:$P),0),"")</f>
        <v/>
      </c>
      <c r="N1483" s="7" t="str">
        <f>IFERROR(ROUND(AVERAGEIF('Week 5 - Making'!$B:$B,'Product List'!$A1483,'Week 5 - Making'!$P:$P),0),"")</f>
        <v/>
      </c>
      <c r="O1483" s="7"/>
      <c r="P1483" s="7">
        <f t="array" ref="P1483">iferror(xlookup(C1483,'Product Families'!A:A,'Product Families'!S:S),"")</f>
        <v>0</v>
      </c>
    </row>
    <row r="1484" ht="14.25" customHeight="1">
      <c r="A1484" s="122" t="s">
        <v>3574</v>
      </c>
      <c r="B1484" s="270" t="s">
        <v>3575</v>
      </c>
      <c r="C1484" s="122" t="s">
        <v>216</v>
      </c>
      <c r="D1484" s="7">
        <f t="array" ref="D1484">IFERROR(XLOOKUP($C1484,'Product Families'!$A:$A,'Product Families'!$D:$D),"")</f>
        <v>20</v>
      </c>
      <c r="E1484" s="7">
        <f t="array" ref="E1484">IFERROR(XLOOKUP($C1484,'Product Families'!$A:$A,'Product Families'!$E:$E),"")</f>
        <v>21</v>
      </c>
      <c r="F1484" s="7">
        <f t="array" ref="F1484">IFERROR(XLOOKUP($C1484,'Product Families'!$A:$A,'Product Families'!$F:$F),"")</f>
        <v>23</v>
      </c>
      <c r="G1484" s="7">
        <f t="array" ref="G1484">IFERROR(XLOOKUP($C1484,'Product Families'!$A:$A,'Product Families'!$G:$G),"")</f>
        <v>24</v>
      </c>
      <c r="J1484" s="7" t="str">
        <f>IFERROR(ROUND(AVERAGEIF('Week 1 - Making'!$B:$B,'Product List'!$A1484,'Week 1 - Making'!$P:$P),0),"")</f>
        <v/>
      </c>
      <c r="K1484" s="7" t="str">
        <f>IFERROR(ROUND(AVERAGEIF('Week 2 - Making'!$B:$B,'Product List'!$A1484,'Week 2 - Making'!$P:$P),0),"")</f>
        <v/>
      </c>
      <c r="L1484" s="263" t="str">
        <f>IFERROR(ROUND(AVERAGEIF('Week 3 - Making'!$B:$B,'Product List'!$A1484,'Week 3 - Making'!$P:$P),0),"")</f>
        <v/>
      </c>
      <c r="M1484" s="7" t="str">
        <f>IFERROR(ROUND(AVERAGEIF('Week 4 - Making'!$B:$B,'Product List'!$A1484,'Week 4 - Making'!$P:$P),0),"")</f>
        <v/>
      </c>
      <c r="N1484" s="7" t="str">
        <f>IFERROR(ROUND(AVERAGEIF('Week 5 - Making'!$B:$B,'Product List'!$A1484,'Week 5 - Making'!$P:$P),0),"")</f>
        <v/>
      </c>
      <c r="O1484" s="7"/>
      <c r="P1484" s="7">
        <f t="array" ref="P1484">iferror(xlookup(C1484,'Product Families'!A:A,'Product Families'!S:S),"")</f>
        <v>0</v>
      </c>
    </row>
    <row r="1485" ht="14.25" customHeight="1">
      <c r="A1485" s="122" t="s">
        <v>3576</v>
      </c>
      <c r="B1485" s="270" t="s">
        <v>3577</v>
      </c>
      <c r="C1485" s="122" t="s">
        <v>216</v>
      </c>
      <c r="D1485" s="7">
        <f t="array" ref="D1485">IFERROR(XLOOKUP($C1485,'Product Families'!$A:$A,'Product Families'!$D:$D),"")</f>
        <v>20</v>
      </c>
      <c r="E1485" s="7">
        <f t="array" ref="E1485">IFERROR(XLOOKUP($C1485,'Product Families'!$A:$A,'Product Families'!$E:$E),"")</f>
        <v>21</v>
      </c>
      <c r="F1485" s="7">
        <f t="array" ref="F1485">IFERROR(XLOOKUP($C1485,'Product Families'!$A:$A,'Product Families'!$F:$F),"")</f>
        <v>23</v>
      </c>
      <c r="G1485" s="7">
        <f t="array" ref="G1485">IFERROR(XLOOKUP($C1485,'Product Families'!$A:$A,'Product Families'!$G:$G),"")</f>
        <v>24</v>
      </c>
      <c r="J1485" s="7" t="str">
        <f>IFERROR(ROUND(AVERAGEIF('Week 1 - Making'!$B:$B,'Product List'!$A1485,'Week 1 - Making'!$P:$P),0),"")</f>
        <v/>
      </c>
      <c r="K1485" s="7" t="str">
        <f>IFERROR(ROUND(AVERAGEIF('Week 2 - Making'!$B:$B,'Product List'!$A1485,'Week 2 - Making'!$P:$P),0),"")</f>
        <v/>
      </c>
      <c r="L1485" s="263" t="str">
        <f>IFERROR(ROUND(AVERAGEIF('Week 3 - Making'!$B:$B,'Product List'!$A1485,'Week 3 - Making'!$P:$P),0),"")</f>
        <v/>
      </c>
      <c r="M1485" s="7" t="str">
        <f>IFERROR(ROUND(AVERAGEIF('Week 4 - Making'!$B:$B,'Product List'!$A1485,'Week 4 - Making'!$P:$P),0),"")</f>
        <v/>
      </c>
      <c r="N1485" s="7" t="str">
        <f>IFERROR(ROUND(AVERAGEIF('Week 5 - Making'!$B:$B,'Product List'!$A1485,'Week 5 - Making'!$P:$P),0),"")</f>
        <v/>
      </c>
      <c r="O1485" s="7"/>
      <c r="P1485" s="7">
        <f t="array" ref="P1485">iferror(xlookup(C1485,'Product Families'!A:A,'Product Families'!S:S),"")</f>
        <v>0</v>
      </c>
    </row>
    <row r="1486" ht="14.25" customHeight="1">
      <c r="A1486" s="122" t="s">
        <v>3578</v>
      </c>
      <c r="B1486" s="270" t="s">
        <v>3579</v>
      </c>
      <c r="C1486" s="122" t="s">
        <v>216</v>
      </c>
      <c r="D1486" s="7">
        <f t="array" ref="D1486">IFERROR(XLOOKUP($C1486,'Product Families'!$A:$A,'Product Families'!$D:$D),"")</f>
        <v>20</v>
      </c>
      <c r="E1486" s="7">
        <f t="array" ref="E1486">IFERROR(XLOOKUP($C1486,'Product Families'!$A:$A,'Product Families'!$E:$E),"")</f>
        <v>21</v>
      </c>
      <c r="F1486" s="7">
        <f t="array" ref="F1486">IFERROR(XLOOKUP($C1486,'Product Families'!$A:$A,'Product Families'!$F:$F),"")</f>
        <v>23</v>
      </c>
      <c r="G1486" s="7">
        <f t="array" ref="G1486">IFERROR(XLOOKUP($C1486,'Product Families'!$A:$A,'Product Families'!$G:$G),"")</f>
        <v>24</v>
      </c>
      <c r="J1486" s="7" t="str">
        <f>IFERROR(ROUND(AVERAGEIF('Week 1 - Making'!$B:$B,'Product List'!$A1486,'Week 1 - Making'!$P:$P),0),"")</f>
        <v/>
      </c>
      <c r="K1486" s="7" t="str">
        <f>IFERROR(ROUND(AVERAGEIF('Week 2 - Making'!$B:$B,'Product List'!$A1486,'Week 2 - Making'!$P:$P),0),"")</f>
        <v/>
      </c>
      <c r="L1486" s="263" t="str">
        <f>IFERROR(ROUND(AVERAGEIF('Week 3 - Making'!$B:$B,'Product List'!$A1486,'Week 3 - Making'!$P:$P),0),"")</f>
        <v/>
      </c>
      <c r="M1486" s="7" t="str">
        <f>IFERROR(ROUND(AVERAGEIF('Week 4 - Making'!$B:$B,'Product List'!$A1486,'Week 4 - Making'!$P:$P),0),"")</f>
        <v/>
      </c>
      <c r="N1486" s="7" t="str">
        <f>IFERROR(ROUND(AVERAGEIF('Week 5 - Making'!$B:$B,'Product List'!$A1486,'Week 5 - Making'!$P:$P),0),"")</f>
        <v/>
      </c>
      <c r="O1486" s="7"/>
      <c r="P1486" s="7">
        <f t="array" ref="P1486">iferror(xlookup(C1486,'Product Families'!A:A,'Product Families'!S:S),"")</f>
        <v>0</v>
      </c>
    </row>
    <row r="1487" ht="14.25" customHeight="1">
      <c r="A1487" s="122" t="s">
        <v>3580</v>
      </c>
      <c r="B1487" s="270" t="s">
        <v>3581</v>
      </c>
      <c r="C1487" s="122" t="s">
        <v>216</v>
      </c>
      <c r="D1487" s="7">
        <f t="array" ref="D1487">IFERROR(XLOOKUP($C1487,'Product Families'!$A:$A,'Product Families'!$D:$D),"")</f>
        <v>20</v>
      </c>
      <c r="E1487" s="7">
        <f t="array" ref="E1487">IFERROR(XLOOKUP($C1487,'Product Families'!$A:$A,'Product Families'!$E:$E),"")</f>
        <v>21</v>
      </c>
      <c r="F1487" s="7">
        <f t="array" ref="F1487">IFERROR(XLOOKUP($C1487,'Product Families'!$A:$A,'Product Families'!$F:$F),"")</f>
        <v>23</v>
      </c>
      <c r="G1487" s="7">
        <f t="array" ref="G1487">IFERROR(XLOOKUP($C1487,'Product Families'!$A:$A,'Product Families'!$G:$G),"")</f>
        <v>24</v>
      </c>
      <c r="J1487" s="7" t="str">
        <f>IFERROR(ROUND(AVERAGEIF('Week 1 - Making'!$B:$B,'Product List'!$A1487,'Week 1 - Making'!$P:$P),0),"")</f>
        <v/>
      </c>
      <c r="K1487" s="7" t="str">
        <f>IFERROR(ROUND(AVERAGEIF('Week 2 - Making'!$B:$B,'Product List'!$A1487,'Week 2 - Making'!$P:$P),0),"")</f>
        <v/>
      </c>
      <c r="L1487" s="263" t="str">
        <f>IFERROR(ROUND(AVERAGEIF('Week 3 - Making'!$B:$B,'Product List'!$A1487,'Week 3 - Making'!$P:$P),0),"")</f>
        <v/>
      </c>
      <c r="M1487" s="7" t="str">
        <f>IFERROR(ROUND(AVERAGEIF('Week 4 - Making'!$B:$B,'Product List'!$A1487,'Week 4 - Making'!$P:$P),0),"")</f>
        <v/>
      </c>
      <c r="N1487" s="7" t="str">
        <f>IFERROR(ROUND(AVERAGEIF('Week 5 - Making'!$B:$B,'Product List'!$A1487,'Week 5 - Making'!$P:$P),0),"")</f>
        <v/>
      </c>
      <c r="O1487" s="7"/>
      <c r="P1487" s="7">
        <f t="array" ref="P1487">iferror(xlookup(C1487,'Product Families'!A:A,'Product Families'!S:S),"")</f>
        <v>0</v>
      </c>
    </row>
    <row r="1488" ht="14.25" customHeight="1">
      <c r="A1488" s="122" t="s">
        <v>3582</v>
      </c>
      <c r="B1488" s="270" t="s">
        <v>3583</v>
      </c>
      <c r="C1488" s="122" t="s">
        <v>216</v>
      </c>
      <c r="D1488" s="7">
        <f t="array" ref="D1488">IFERROR(XLOOKUP($C1488,'Product Families'!$A:$A,'Product Families'!$D:$D),"")</f>
        <v>20</v>
      </c>
      <c r="E1488" s="7">
        <f t="array" ref="E1488">IFERROR(XLOOKUP($C1488,'Product Families'!$A:$A,'Product Families'!$E:$E),"")</f>
        <v>21</v>
      </c>
      <c r="F1488" s="7">
        <f t="array" ref="F1488">IFERROR(XLOOKUP($C1488,'Product Families'!$A:$A,'Product Families'!$F:$F),"")</f>
        <v>23</v>
      </c>
      <c r="G1488" s="7">
        <f t="array" ref="G1488">IFERROR(XLOOKUP($C1488,'Product Families'!$A:$A,'Product Families'!$G:$G),"")</f>
        <v>24</v>
      </c>
      <c r="J1488" s="7" t="str">
        <f>IFERROR(ROUND(AVERAGEIF('Week 1 - Making'!$B:$B,'Product List'!$A1488,'Week 1 - Making'!$P:$P),0),"")</f>
        <v/>
      </c>
      <c r="K1488" s="7" t="str">
        <f>IFERROR(ROUND(AVERAGEIF('Week 2 - Making'!$B:$B,'Product List'!$A1488,'Week 2 - Making'!$P:$P),0),"")</f>
        <v/>
      </c>
      <c r="L1488" s="263" t="str">
        <f>IFERROR(ROUND(AVERAGEIF('Week 3 - Making'!$B:$B,'Product List'!$A1488,'Week 3 - Making'!$P:$P),0),"")</f>
        <v/>
      </c>
      <c r="M1488" s="7" t="str">
        <f>IFERROR(ROUND(AVERAGEIF('Week 4 - Making'!$B:$B,'Product List'!$A1488,'Week 4 - Making'!$P:$P),0),"")</f>
        <v/>
      </c>
      <c r="N1488" s="7" t="str">
        <f>IFERROR(ROUND(AVERAGEIF('Week 5 - Making'!$B:$B,'Product List'!$A1488,'Week 5 - Making'!$P:$P),0),"")</f>
        <v/>
      </c>
      <c r="O1488" s="7"/>
      <c r="P1488" s="7">
        <f t="array" ref="P1488">iferror(xlookup(C1488,'Product Families'!A:A,'Product Families'!S:S),"")</f>
        <v>0</v>
      </c>
    </row>
    <row r="1489" ht="14.25" customHeight="1">
      <c r="A1489" s="122" t="s">
        <v>2186</v>
      </c>
      <c r="B1489" s="270" t="s">
        <v>3584</v>
      </c>
      <c r="C1489" s="122" t="s">
        <v>216</v>
      </c>
      <c r="D1489" s="7">
        <f t="array" ref="D1489">IFERROR(XLOOKUP($C1489,'Product Families'!$A:$A,'Product Families'!$D:$D),"")</f>
        <v>20</v>
      </c>
      <c r="E1489" s="7">
        <f t="array" ref="E1489">IFERROR(XLOOKUP($C1489,'Product Families'!$A:$A,'Product Families'!$E:$E),"")</f>
        <v>21</v>
      </c>
      <c r="F1489" s="7">
        <f t="array" ref="F1489">IFERROR(XLOOKUP($C1489,'Product Families'!$A:$A,'Product Families'!$F:$F),"")</f>
        <v>23</v>
      </c>
      <c r="G1489" s="7">
        <f t="array" ref="G1489">IFERROR(XLOOKUP($C1489,'Product Families'!$A:$A,'Product Families'!$G:$G),"")</f>
        <v>24</v>
      </c>
      <c r="J1489" s="7">
        <f>IFERROR(ROUND(AVERAGEIF('Week 1 - Making'!$B:$B,'Product List'!$A1489,'Week 1 - Making'!$P:$P),0),"")</f>
        <v>20</v>
      </c>
      <c r="K1489" s="7" t="str">
        <f>IFERROR(ROUND(AVERAGEIF('Week 2 - Making'!$B:$B,'Product List'!$A1489,'Week 2 - Making'!$P:$P),0),"")</f>
        <v/>
      </c>
      <c r="L1489" s="263" t="str">
        <f>IFERROR(ROUND(AVERAGEIF('Week 3 - Making'!$B:$B,'Product List'!$A1489,'Week 3 - Making'!$P:$P),0),"")</f>
        <v/>
      </c>
      <c r="M1489" s="7" t="str">
        <f>IFERROR(ROUND(AVERAGEIF('Week 4 - Making'!$B:$B,'Product List'!$A1489,'Week 4 - Making'!$P:$P),0),"")</f>
        <v/>
      </c>
      <c r="N1489" s="7" t="str">
        <f>IFERROR(ROUND(AVERAGEIF('Week 5 - Making'!$B:$B,'Product List'!$A1489,'Week 5 - Making'!$P:$P),0),"")</f>
        <v/>
      </c>
      <c r="O1489" s="7"/>
      <c r="P1489" s="7">
        <f t="array" ref="P1489">iferror(xlookup(C1489,'Product Families'!A:A,'Product Families'!S:S),"")</f>
        <v>0</v>
      </c>
    </row>
    <row r="1490" ht="14.25" customHeight="1">
      <c r="A1490" s="122" t="s">
        <v>3585</v>
      </c>
      <c r="B1490" s="270" t="s">
        <v>3586</v>
      </c>
      <c r="C1490" s="122" t="s">
        <v>216</v>
      </c>
      <c r="D1490" s="7">
        <f t="array" ref="D1490">IFERROR(XLOOKUP($C1490,'Product Families'!$A:$A,'Product Families'!$D:$D),"")</f>
        <v>20</v>
      </c>
      <c r="E1490" s="7">
        <f t="array" ref="E1490">IFERROR(XLOOKUP($C1490,'Product Families'!$A:$A,'Product Families'!$E:$E),"")</f>
        <v>21</v>
      </c>
      <c r="F1490" s="7">
        <f t="array" ref="F1490">IFERROR(XLOOKUP($C1490,'Product Families'!$A:$A,'Product Families'!$F:$F),"")</f>
        <v>23</v>
      </c>
      <c r="G1490" s="7">
        <f t="array" ref="G1490">IFERROR(XLOOKUP($C1490,'Product Families'!$A:$A,'Product Families'!$G:$G),"")</f>
        <v>24</v>
      </c>
      <c r="J1490" s="7" t="str">
        <f>IFERROR(ROUND(AVERAGEIF('Week 1 - Making'!$B:$B,'Product List'!$A1490,'Week 1 - Making'!$P:$P),0),"")</f>
        <v/>
      </c>
      <c r="K1490" s="7" t="str">
        <f>IFERROR(ROUND(AVERAGEIF('Week 2 - Making'!$B:$B,'Product List'!$A1490,'Week 2 - Making'!$P:$P),0),"")</f>
        <v/>
      </c>
      <c r="L1490" s="263" t="str">
        <f>IFERROR(ROUND(AVERAGEIF('Week 3 - Making'!$B:$B,'Product List'!$A1490,'Week 3 - Making'!$P:$P),0),"")</f>
        <v/>
      </c>
      <c r="M1490" s="7" t="str">
        <f>IFERROR(ROUND(AVERAGEIF('Week 4 - Making'!$B:$B,'Product List'!$A1490,'Week 4 - Making'!$P:$P),0),"")</f>
        <v/>
      </c>
      <c r="N1490" s="7" t="str">
        <f>IFERROR(ROUND(AVERAGEIF('Week 5 - Making'!$B:$B,'Product List'!$A1490,'Week 5 - Making'!$P:$P),0),"")</f>
        <v/>
      </c>
      <c r="O1490" s="7"/>
      <c r="P1490" s="7">
        <f t="array" ref="P1490">iferror(xlookup(C1490,'Product Families'!A:A,'Product Families'!S:S),"")</f>
        <v>0</v>
      </c>
    </row>
    <row r="1491" ht="14.25" customHeight="1">
      <c r="A1491" s="122" t="s">
        <v>3587</v>
      </c>
      <c r="B1491" s="270" t="s">
        <v>3588</v>
      </c>
      <c r="C1491" s="122" t="s">
        <v>216</v>
      </c>
      <c r="D1491" s="7">
        <f t="array" ref="D1491">IFERROR(XLOOKUP($C1491,'Product Families'!$A:$A,'Product Families'!$D:$D),"")</f>
        <v>20</v>
      </c>
      <c r="E1491" s="7">
        <f t="array" ref="E1491">IFERROR(XLOOKUP($C1491,'Product Families'!$A:$A,'Product Families'!$E:$E),"")</f>
        <v>21</v>
      </c>
      <c r="F1491" s="7">
        <f t="array" ref="F1491">IFERROR(XLOOKUP($C1491,'Product Families'!$A:$A,'Product Families'!$F:$F),"")</f>
        <v>23</v>
      </c>
      <c r="G1491" s="7">
        <f t="array" ref="G1491">IFERROR(XLOOKUP($C1491,'Product Families'!$A:$A,'Product Families'!$G:$G),"")</f>
        <v>24</v>
      </c>
      <c r="J1491" s="7" t="str">
        <f>IFERROR(ROUND(AVERAGEIF('Week 1 - Making'!$B:$B,'Product List'!$A1491,'Week 1 - Making'!$P:$P),0),"")</f>
        <v/>
      </c>
      <c r="K1491" s="7" t="str">
        <f>IFERROR(ROUND(AVERAGEIF('Week 2 - Making'!$B:$B,'Product List'!$A1491,'Week 2 - Making'!$P:$P),0),"")</f>
        <v/>
      </c>
      <c r="L1491" s="263" t="str">
        <f>IFERROR(ROUND(AVERAGEIF('Week 3 - Making'!$B:$B,'Product List'!$A1491,'Week 3 - Making'!$P:$P),0),"")</f>
        <v/>
      </c>
      <c r="M1491" s="7" t="str">
        <f>IFERROR(ROUND(AVERAGEIF('Week 4 - Making'!$B:$B,'Product List'!$A1491,'Week 4 - Making'!$P:$P),0),"")</f>
        <v/>
      </c>
      <c r="N1491" s="7" t="str">
        <f>IFERROR(ROUND(AVERAGEIF('Week 5 - Making'!$B:$B,'Product List'!$A1491,'Week 5 - Making'!$P:$P),0),"")</f>
        <v/>
      </c>
      <c r="O1491" s="7"/>
      <c r="P1491" s="7">
        <f t="array" ref="P1491">iferror(xlookup(C1491,'Product Families'!A:A,'Product Families'!S:S),"")</f>
        <v>0</v>
      </c>
    </row>
    <row r="1492" ht="14.25" customHeight="1">
      <c r="A1492" s="122" t="s">
        <v>2189</v>
      </c>
      <c r="B1492" s="270" t="s">
        <v>3589</v>
      </c>
      <c r="C1492" s="122" t="s">
        <v>216</v>
      </c>
      <c r="D1492" s="7">
        <f t="array" ref="D1492">IFERROR(XLOOKUP($C1492,'Product Families'!$A:$A,'Product Families'!$D:$D),"")</f>
        <v>20</v>
      </c>
      <c r="E1492" s="7">
        <f t="array" ref="E1492">IFERROR(XLOOKUP($C1492,'Product Families'!$A:$A,'Product Families'!$E:$E),"")</f>
        <v>21</v>
      </c>
      <c r="F1492" s="7">
        <f t="array" ref="F1492">IFERROR(XLOOKUP($C1492,'Product Families'!$A:$A,'Product Families'!$F:$F),"")</f>
        <v>23</v>
      </c>
      <c r="G1492" s="7">
        <f t="array" ref="G1492">IFERROR(XLOOKUP($C1492,'Product Families'!$A:$A,'Product Families'!$G:$G),"")</f>
        <v>24</v>
      </c>
      <c r="J1492" s="7">
        <f>IFERROR(ROUND(AVERAGEIF('Week 1 - Making'!$B:$B,'Product List'!$A1492,'Week 1 - Making'!$P:$P),0),"")</f>
        <v>20</v>
      </c>
      <c r="K1492" s="7" t="str">
        <f>IFERROR(ROUND(AVERAGEIF('Week 2 - Making'!$B:$B,'Product List'!$A1492,'Week 2 - Making'!$P:$P),0),"")</f>
        <v/>
      </c>
      <c r="L1492" s="263" t="str">
        <f>IFERROR(ROUND(AVERAGEIF('Week 3 - Making'!$B:$B,'Product List'!$A1492,'Week 3 - Making'!$P:$P),0),"")</f>
        <v/>
      </c>
      <c r="M1492" s="7" t="str">
        <f>IFERROR(ROUND(AVERAGEIF('Week 4 - Making'!$B:$B,'Product List'!$A1492,'Week 4 - Making'!$P:$P),0),"")</f>
        <v/>
      </c>
      <c r="N1492" s="7" t="str">
        <f>IFERROR(ROUND(AVERAGEIF('Week 5 - Making'!$B:$B,'Product List'!$A1492,'Week 5 - Making'!$P:$P),0),"")</f>
        <v/>
      </c>
      <c r="O1492" s="7"/>
      <c r="P1492" s="7">
        <f t="array" ref="P1492">iferror(xlookup(C1492,'Product Families'!A:A,'Product Families'!S:S),"")</f>
        <v>0</v>
      </c>
    </row>
    <row r="1493" ht="14.25" customHeight="1">
      <c r="A1493" s="122" t="s">
        <v>3590</v>
      </c>
      <c r="B1493" s="270" t="s">
        <v>3591</v>
      </c>
      <c r="C1493" s="122" t="s">
        <v>216</v>
      </c>
      <c r="D1493" s="7">
        <f t="array" ref="D1493">IFERROR(XLOOKUP($C1493,'Product Families'!$A:$A,'Product Families'!$D:$D),"")</f>
        <v>20</v>
      </c>
      <c r="E1493" s="7">
        <f t="array" ref="E1493">IFERROR(XLOOKUP($C1493,'Product Families'!$A:$A,'Product Families'!$E:$E),"")</f>
        <v>21</v>
      </c>
      <c r="F1493" s="7">
        <f t="array" ref="F1493">IFERROR(XLOOKUP($C1493,'Product Families'!$A:$A,'Product Families'!$F:$F),"")</f>
        <v>23</v>
      </c>
      <c r="G1493" s="7">
        <f t="array" ref="G1493">IFERROR(XLOOKUP($C1493,'Product Families'!$A:$A,'Product Families'!$G:$G),"")</f>
        <v>24</v>
      </c>
      <c r="J1493" s="7" t="str">
        <f>IFERROR(ROUND(AVERAGEIF('Week 1 - Making'!$B:$B,'Product List'!$A1493,'Week 1 - Making'!$P:$P),0),"")</f>
        <v/>
      </c>
      <c r="K1493" s="7" t="str">
        <f>IFERROR(ROUND(AVERAGEIF('Week 2 - Making'!$B:$B,'Product List'!$A1493,'Week 2 - Making'!$P:$P),0),"")</f>
        <v/>
      </c>
      <c r="L1493" s="263" t="str">
        <f>IFERROR(ROUND(AVERAGEIF('Week 3 - Making'!$B:$B,'Product List'!$A1493,'Week 3 - Making'!$P:$P),0),"")</f>
        <v/>
      </c>
      <c r="M1493" s="7" t="str">
        <f>IFERROR(ROUND(AVERAGEIF('Week 4 - Making'!$B:$B,'Product List'!$A1493,'Week 4 - Making'!$P:$P),0),"")</f>
        <v/>
      </c>
      <c r="N1493" s="7" t="str">
        <f>IFERROR(ROUND(AVERAGEIF('Week 5 - Making'!$B:$B,'Product List'!$A1493,'Week 5 - Making'!$P:$P),0),"")</f>
        <v/>
      </c>
      <c r="O1493" s="7"/>
      <c r="P1493" s="7">
        <f t="array" ref="P1493">iferror(xlookup(C1493,'Product Families'!A:A,'Product Families'!S:S),"")</f>
        <v>0</v>
      </c>
    </row>
    <row r="1494" ht="14.25" customHeight="1">
      <c r="A1494" s="122" t="s">
        <v>3592</v>
      </c>
      <c r="B1494" s="270" t="s">
        <v>3593</v>
      </c>
      <c r="C1494" s="122" t="s">
        <v>216</v>
      </c>
      <c r="D1494" s="7">
        <f t="array" ref="D1494">IFERROR(XLOOKUP($C1494,'Product Families'!$A:$A,'Product Families'!$D:$D),"")</f>
        <v>20</v>
      </c>
      <c r="E1494" s="7">
        <f t="array" ref="E1494">IFERROR(XLOOKUP($C1494,'Product Families'!$A:$A,'Product Families'!$E:$E),"")</f>
        <v>21</v>
      </c>
      <c r="F1494" s="7">
        <f t="array" ref="F1494">IFERROR(XLOOKUP($C1494,'Product Families'!$A:$A,'Product Families'!$F:$F),"")</f>
        <v>23</v>
      </c>
      <c r="G1494" s="7">
        <f t="array" ref="G1494">IFERROR(XLOOKUP($C1494,'Product Families'!$A:$A,'Product Families'!$G:$G),"")</f>
        <v>24</v>
      </c>
      <c r="J1494" s="7" t="str">
        <f>IFERROR(ROUND(AVERAGEIF('Week 1 - Making'!$B:$B,'Product List'!$A1494,'Week 1 - Making'!$P:$P),0),"")</f>
        <v/>
      </c>
      <c r="K1494" s="7" t="str">
        <f>IFERROR(ROUND(AVERAGEIF('Week 2 - Making'!$B:$B,'Product List'!$A1494,'Week 2 - Making'!$P:$P),0),"")</f>
        <v/>
      </c>
      <c r="L1494" s="263" t="str">
        <f>IFERROR(ROUND(AVERAGEIF('Week 3 - Making'!$B:$B,'Product List'!$A1494,'Week 3 - Making'!$P:$P),0),"")</f>
        <v/>
      </c>
      <c r="M1494" s="7" t="str">
        <f>IFERROR(ROUND(AVERAGEIF('Week 4 - Making'!$B:$B,'Product List'!$A1494,'Week 4 - Making'!$P:$P),0),"")</f>
        <v/>
      </c>
      <c r="N1494" s="7" t="str">
        <f>IFERROR(ROUND(AVERAGEIF('Week 5 - Making'!$B:$B,'Product List'!$A1494,'Week 5 - Making'!$P:$P),0),"")</f>
        <v/>
      </c>
      <c r="O1494" s="7"/>
      <c r="P1494" s="7">
        <f t="array" ref="P1494">iferror(xlookup(C1494,'Product Families'!A:A,'Product Families'!S:S),"")</f>
        <v>0</v>
      </c>
    </row>
    <row r="1495" ht="14.25" customHeight="1">
      <c r="A1495" s="122" t="s">
        <v>3594</v>
      </c>
      <c r="B1495" s="270" t="s">
        <v>3595</v>
      </c>
      <c r="C1495" s="122" t="s">
        <v>216</v>
      </c>
      <c r="D1495" s="7">
        <f t="array" ref="D1495">IFERROR(XLOOKUP($C1495,'Product Families'!$A:$A,'Product Families'!$D:$D),"")</f>
        <v>20</v>
      </c>
      <c r="E1495" s="7">
        <f t="array" ref="E1495">IFERROR(XLOOKUP($C1495,'Product Families'!$A:$A,'Product Families'!$E:$E),"")</f>
        <v>21</v>
      </c>
      <c r="F1495" s="7">
        <f t="array" ref="F1495">IFERROR(XLOOKUP($C1495,'Product Families'!$A:$A,'Product Families'!$F:$F),"")</f>
        <v>23</v>
      </c>
      <c r="G1495" s="7">
        <f t="array" ref="G1495">IFERROR(XLOOKUP($C1495,'Product Families'!$A:$A,'Product Families'!$G:$G),"")</f>
        <v>24</v>
      </c>
      <c r="J1495" s="7" t="str">
        <f>IFERROR(ROUND(AVERAGEIF('Week 1 - Making'!$B:$B,'Product List'!$A1495,'Week 1 - Making'!$P:$P),0),"")</f>
        <v/>
      </c>
      <c r="K1495" s="7" t="str">
        <f>IFERROR(ROUND(AVERAGEIF('Week 2 - Making'!$B:$B,'Product List'!$A1495,'Week 2 - Making'!$P:$P),0),"")</f>
        <v/>
      </c>
      <c r="L1495" s="263" t="str">
        <f>IFERROR(ROUND(AVERAGEIF('Week 3 - Making'!$B:$B,'Product List'!$A1495,'Week 3 - Making'!$P:$P),0),"")</f>
        <v/>
      </c>
      <c r="M1495" s="7" t="str">
        <f>IFERROR(ROUND(AVERAGEIF('Week 4 - Making'!$B:$B,'Product List'!$A1495,'Week 4 - Making'!$P:$P),0),"")</f>
        <v/>
      </c>
      <c r="N1495" s="7" t="str">
        <f>IFERROR(ROUND(AVERAGEIF('Week 5 - Making'!$B:$B,'Product List'!$A1495,'Week 5 - Making'!$P:$P),0),"")</f>
        <v/>
      </c>
      <c r="O1495" s="7"/>
      <c r="P1495" s="7">
        <f t="array" ref="P1495">iferror(xlookup(C1495,'Product Families'!A:A,'Product Families'!S:S),"")</f>
        <v>0</v>
      </c>
    </row>
    <row r="1496" ht="14.25" customHeight="1">
      <c r="A1496" s="122" t="s">
        <v>3596</v>
      </c>
      <c r="B1496" s="270" t="s">
        <v>3597</v>
      </c>
      <c r="C1496" s="122" t="s">
        <v>216</v>
      </c>
      <c r="D1496" s="7">
        <f t="array" ref="D1496">IFERROR(XLOOKUP($C1496,'Product Families'!$A:$A,'Product Families'!$D:$D),"")</f>
        <v>20</v>
      </c>
      <c r="E1496" s="7">
        <f t="array" ref="E1496">IFERROR(XLOOKUP($C1496,'Product Families'!$A:$A,'Product Families'!$E:$E),"")</f>
        <v>21</v>
      </c>
      <c r="F1496" s="7">
        <f t="array" ref="F1496">IFERROR(XLOOKUP($C1496,'Product Families'!$A:$A,'Product Families'!$F:$F),"")</f>
        <v>23</v>
      </c>
      <c r="G1496" s="7">
        <f t="array" ref="G1496">IFERROR(XLOOKUP($C1496,'Product Families'!$A:$A,'Product Families'!$G:$G),"")</f>
        <v>24</v>
      </c>
      <c r="J1496" s="7" t="str">
        <f>IFERROR(ROUND(AVERAGEIF('Week 1 - Making'!$B:$B,'Product List'!$A1496,'Week 1 - Making'!$P:$P),0),"")</f>
        <v/>
      </c>
      <c r="K1496" s="7" t="str">
        <f>IFERROR(ROUND(AVERAGEIF('Week 2 - Making'!$B:$B,'Product List'!$A1496,'Week 2 - Making'!$P:$P),0),"")</f>
        <v/>
      </c>
      <c r="L1496" s="263" t="str">
        <f>IFERROR(ROUND(AVERAGEIF('Week 3 - Making'!$B:$B,'Product List'!$A1496,'Week 3 - Making'!$P:$P),0),"")</f>
        <v/>
      </c>
      <c r="M1496" s="7" t="str">
        <f>IFERROR(ROUND(AVERAGEIF('Week 4 - Making'!$B:$B,'Product List'!$A1496,'Week 4 - Making'!$P:$P),0),"")</f>
        <v/>
      </c>
      <c r="N1496" s="7" t="str">
        <f>IFERROR(ROUND(AVERAGEIF('Week 5 - Making'!$B:$B,'Product List'!$A1496,'Week 5 - Making'!$P:$P),0),"")</f>
        <v/>
      </c>
      <c r="O1496" s="7"/>
      <c r="P1496" s="7">
        <f t="array" ref="P1496">iferror(xlookup(C1496,'Product Families'!A:A,'Product Families'!S:S),"")</f>
        <v>0</v>
      </c>
    </row>
    <row r="1497" ht="14.25" customHeight="1">
      <c r="A1497" s="122" t="s">
        <v>3598</v>
      </c>
      <c r="B1497" s="270" t="s">
        <v>3599</v>
      </c>
      <c r="C1497" s="122" t="s">
        <v>216</v>
      </c>
      <c r="D1497" s="7">
        <f t="array" ref="D1497">IFERROR(XLOOKUP($C1497,'Product Families'!$A:$A,'Product Families'!$D:$D),"")</f>
        <v>20</v>
      </c>
      <c r="E1497" s="7">
        <f t="array" ref="E1497">IFERROR(XLOOKUP($C1497,'Product Families'!$A:$A,'Product Families'!$E:$E),"")</f>
        <v>21</v>
      </c>
      <c r="F1497" s="7">
        <f t="array" ref="F1497">IFERROR(XLOOKUP($C1497,'Product Families'!$A:$A,'Product Families'!$F:$F),"")</f>
        <v>23</v>
      </c>
      <c r="G1497" s="7">
        <f t="array" ref="G1497">IFERROR(XLOOKUP($C1497,'Product Families'!$A:$A,'Product Families'!$G:$G),"")</f>
        <v>24</v>
      </c>
      <c r="J1497" s="7" t="str">
        <f>IFERROR(ROUND(AVERAGEIF('Week 1 - Making'!$B:$B,'Product List'!$A1497,'Week 1 - Making'!$P:$P),0),"")</f>
        <v/>
      </c>
      <c r="K1497" s="7" t="str">
        <f>IFERROR(ROUND(AVERAGEIF('Week 2 - Making'!$B:$B,'Product List'!$A1497,'Week 2 - Making'!$P:$P),0),"")</f>
        <v/>
      </c>
      <c r="L1497" s="263" t="str">
        <f>IFERROR(ROUND(AVERAGEIF('Week 3 - Making'!$B:$B,'Product List'!$A1497,'Week 3 - Making'!$P:$P),0),"")</f>
        <v/>
      </c>
      <c r="M1497" s="7" t="str">
        <f>IFERROR(ROUND(AVERAGEIF('Week 4 - Making'!$B:$B,'Product List'!$A1497,'Week 4 - Making'!$P:$P),0),"")</f>
        <v/>
      </c>
      <c r="N1497" s="7" t="str">
        <f>IFERROR(ROUND(AVERAGEIF('Week 5 - Making'!$B:$B,'Product List'!$A1497,'Week 5 - Making'!$P:$P),0),"")</f>
        <v/>
      </c>
      <c r="O1497" s="7"/>
      <c r="P1497" s="7">
        <f t="array" ref="P1497">iferror(xlookup(C1497,'Product Families'!A:A,'Product Families'!S:S),"")</f>
        <v>0</v>
      </c>
    </row>
    <row r="1498" ht="14.25" customHeight="1">
      <c r="A1498" s="122" t="s">
        <v>3600</v>
      </c>
      <c r="B1498" s="270" t="s">
        <v>3601</v>
      </c>
      <c r="C1498" s="122" t="s">
        <v>216</v>
      </c>
      <c r="D1498" s="7">
        <f t="array" ref="D1498">IFERROR(XLOOKUP($C1498,'Product Families'!$A:$A,'Product Families'!$D:$D),"")</f>
        <v>20</v>
      </c>
      <c r="E1498" s="7">
        <f t="array" ref="E1498">IFERROR(XLOOKUP($C1498,'Product Families'!$A:$A,'Product Families'!$E:$E),"")</f>
        <v>21</v>
      </c>
      <c r="F1498" s="7">
        <f t="array" ref="F1498">IFERROR(XLOOKUP($C1498,'Product Families'!$A:$A,'Product Families'!$F:$F),"")</f>
        <v>23</v>
      </c>
      <c r="G1498" s="7">
        <f t="array" ref="G1498">IFERROR(XLOOKUP($C1498,'Product Families'!$A:$A,'Product Families'!$G:$G),"")</f>
        <v>24</v>
      </c>
      <c r="J1498" s="7" t="str">
        <f>IFERROR(ROUND(AVERAGEIF('Week 1 - Making'!$B:$B,'Product List'!$A1498,'Week 1 - Making'!$P:$P),0),"")</f>
        <v/>
      </c>
      <c r="K1498" s="7" t="str">
        <f>IFERROR(ROUND(AVERAGEIF('Week 2 - Making'!$B:$B,'Product List'!$A1498,'Week 2 - Making'!$P:$P),0),"")</f>
        <v/>
      </c>
      <c r="L1498" s="263" t="str">
        <f>IFERROR(ROUND(AVERAGEIF('Week 3 - Making'!$B:$B,'Product List'!$A1498,'Week 3 - Making'!$P:$P),0),"")</f>
        <v/>
      </c>
      <c r="M1498" s="7" t="str">
        <f>IFERROR(ROUND(AVERAGEIF('Week 4 - Making'!$B:$B,'Product List'!$A1498,'Week 4 - Making'!$P:$P),0),"")</f>
        <v/>
      </c>
      <c r="N1498" s="7" t="str">
        <f>IFERROR(ROUND(AVERAGEIF('Week 5 - Making'!$B:$B,'Product List'!$A1498,'Week 5 - Making'!$P:$P),0),"")</f>
        <v/>
      </c>
      <c r="O1498" s="7"/>
      <c r="P1498" s="7">
        <f t="array" ref="P1498">iferror(xlookup(C1498,'Product Families'!A:A,'Product Families'!S:S),"")</f>
        <v>0</v>
      </c>
    </row>
    <row r="1499" ht="14.25" customHeight="1">
      <c r="A1499" s="122" t="s">
        <v>3602</v>
      </c>
      <c r="B1499" s="270" t="s">
        <v>3603</v>
      </c>
      <c r="C1499" s="122" t="s">
        <v>216</v>
      </c>
      <c r="D1499" s="7">
        <f t="array" ref="D1499">IFERROR(XLOOKUP($C1499,'Product Families'!$A:$A,'Product Families'!$D:$D),"")</f>
        <v>20</v>
      </c>
      <c r="E1499" s="7">
        <f t="array" ref="E1499">IFERROR(XLOOKUP($C1499,'Product Families'!$A:$A,'Product Families'!$E:$E),"")</f>
        <v>21</v>
      </c>
      <c r="F1499" s="7">
        <f t="array" ref="F1499">IFERROR(XLOOKUP($C1499,'Product Families'!$A:$A,'Product Families'!$F:$F),"")</f>
        <v>23</v>
      </c>
      <c r="G1499" s="7">
        <f t="array" ref="G1499">IFERROR(XLOOKUP($C1499,'Product Families'!$A:$A,'Product Families'!$G:$G),"")</f>
        <v>24</v>
      </c>
      <c r="J1499" s="7" t="str">
        <f>IFERROR(ROUND(AVERAGEIF('Week 1 - Making'!$B:$B,'Product List'!$A1499,'Week 1 - Making'!$P:$P),0),"")</f>
        <v/>
      </c>
      <c r="K1499" s="7" t="str">
        <f>IFERROR(ROUND(AVERAGEIF('Week 2 - Making'!$B:$B,'Product List'!$A1499,'Week 2 - Making'!$P:$P),0),"")</f>
        <v/>
      </c>
      <c r="L1499" s="263" t="str">
        <f>IFERROR(ROUND(AVERAGEIF('Week 3 - Making'!$B:$B,'Product List'!$A1499,'Week 3 - Making'!$P:$P),0),"")</f>
        <v/>
      </c>
      <c r="M1499" s="7" t="str">
        <f>IFERROR(ROUND(AVERAGEIF('Week 4 - Making'!$B:$B,'Product List'!$A1499,'Week 4 - Making'!$P:$P),0),"")</f>
        <v/>
      </c>
      <c r="N1499" s="7" t="str">
        <f>IFERROR(ROUND(AVERAGEIF('Week 5 - Making'!$B:$B,'Product List'!$A1499,'Week 5 - Making'!$P:$P),0),"")</f>
        <v/>
      </c>
      <c r="O1499" s="7"/>
      <c r="P1499" s="7">
        <f t="array" ref="P1499">iferror(xlookup(C1499,'Product Families'!A:A,'Product Families'!S:S),"")</f>
        <v>0</v>
      </c>
    </row>
    <row r="1500" ht="14.25" customHeight="1">
      <c r="A1500" s="122" t="s">
        <v>3604</v>
      </c>
      <c r="B1500" s="270" t="s">
        <v>3605</v>
      </c>
      <c r="C1500" s="122" t="s">
        <v>216</v>
      </c>
      <c r="D1500" s="7">
        <f t="array" ref="D1500">IFERROR(XLOOKUP($C1500,'Product Families'!$A:$A,'Product Families'!$D:$D),"")</f>
        <v>20</v>
      </c>
      <c r="E1500" s="7">
        <f t="array" ref="E1500">IFERROR(XLOOKUP($C1500,'Product Families'!$A:$A,'Product Families'!$E:$E),"")</f>
        <v>21</v>
      </c>
      <c r="F1500" s="7">
        <f t="array" ref="F1500">IFERROR(XLOOKUP($C1500,'Product Families'!$A:$A,'Product Families'!$F:$F),"")</f>
        <v>23</v>
      </c>
      <c r="G1500" s="7">
        <f t="array" ref="G1500">IFERROR(XLOOKUP($C1500,'Product Families'!$A:$A,'Product Families'!$G:$G),"")</f>
        <v>24</v>
      </c>
      <c r="J1500" s="7" t="str">
        <f>IFERROR(ROUND(AVERAGEIF('Week 1 - Making'!$B:$B,'Product List'!$A1500,'Week 1 - Making'!$P:$P),0),"")</f>
        <v/>
      </c>
      <c r="K1500" s="7" t="str">
        <f>IFERROR(ROUND(AVERAGEIF('Week 2 - Making'!$B:$B,'Product List'!$A1500,'Week 2 - Making'!$P:$P),0),"")</f>
        <v/>
      </c>
      <c r="L1500" s="263" t="str">
        <f>IFERROR(ROUND(AVERAGEIF('Week 3 - Making'!$B:$B,'Product List'!$A1500,'Week 3 - Making'!$P:$P),0),"")</f>
        <v/>
      </c>
      <c r="M1500" s="7" t="str">
        <f>IFERROR(ROUND(AVERAGEIF('Week 4 - Making'!$B:$B,'Product List'!$A1500,'Week 4 - Making'!$P:$P),0),"")</f>
        <v/>
      </c>
      <c r="N1500" s="7" t="str">
        <f>IFERROR(ROUND(AVERAGEIF('Week 5 - Making'!$B:$B,'Product List'!$A1500,'Week 5 - Making'!$P:$P),0),"")</f>
        <v/>
      </c>
      <c r="O1500" s="7"/>
      <c r="P1500" s="7">
        <f t="array" ref="P1500">iferror(xlookup(C1500,'Product Families'!A:A,'Product Families'!S:S),"")</f>
        <v>0</v>
      </c>
    </row>
    <row r="1501" ht="14.25" customHeight="1">
      <c r="A1501" s="122" t="s">
        <v>3606</v>
      </c>
      <c r="B1501" s="270" t="s">
        <v>3607</v>
      </c>
      <c r="C1501" s="122" t="s">
        <v>216</v>
      </c>
      <c r="D1501" s="7">
        <f t="array" ref="D1501">IFERROR(XLOOKUP($C1501,'Product Families'!$A:$A,'Product Families'!$D:$D),"")</f>
        <v>20</v>
      </c>
      <c r="E1501" s="7">
        <f t="array" ref="E1501">IFERROR(XLOOKUP($C1501,'Product Families'!$A:$A,'Product Families'!$E:$E),"")</f>
        <v>21</v>
      </c>
      <c r="F1501" s="7">
        <f t="array" ref="F1501">IFERROR(XLOOKUP($C1501,'Product Families'!$A:$A,'Product Families'!$F:$F),"")</f>
        <v>23</v>
      </c>
      <c r="G1501" s="7">
        <f t="array" ref="G1501">IFERROR(XLOOKUP($C1501,'Product Families'!$A:$A,'Product Families'!$G:$G),"")</f>
        <v>24</v>
      </c>
      <c r="J1501" s="7" t="str">
        <f>IFERROR(ROUND(AVERAGEIF('Week 1 - Making'!$B:$B,'Product List'!$A1501,'Week 1 - Making'!$P:$P),0),"")</f>
        <v/>
      </c>
      <c r="K1501" s="7" t="str">
        <f>IFERROR(ROUND(AVERAGEIF('Week 2 - Making'!$B:$B,'Product List'!$A1501,'Week 2 - Making'!$P:$P),0),"")</f>
        <v/>
      </c>
      <c r="L1501" s="263" t="str">
        <f>IFERROR(ROUND(AVERAGEIF('Week 3 - Making'!$B:$B,'Product List'!$A1501,'Week 3 - Making'!$P:$P),0),"")</f>
        <v/>
      </c>
      <c r="M1501" s="7" t="str">
        <f>IFERROR(ROUND(AVERAGEIF('Week 4 - Making'!$B:$B,'Product List'!$A1501,'Week 4 - Making'!$P:$P),0),"")</f>
        <v/>
      </c>
      <c r="N1501" s="7" t="str">
        <f>IFERROR(ROUND(AVERAGEIF('Week 5 - Making'!$B:$B,'Product List'!$A1501,'Week 5 - Making'!$P:$P),0),"")</f>
        <v/>
      </c>
      <c r="O1501" s="7"/>
      <c r="P1501" s="7">
        <f t="array" ref="P1501">iferror(xlookup(C1501,'Product Families'!A:A,'Product Families'!S:S),"")</f>
        <v>0</v>
      </c>
    </row>
    <row r="1502" ht="14.25" customHeight="1">
      <c r="A1502" s="122" t="s">
        <v>3608</v>
      </c>
      <c r="B1502" s="270" t="s">
        <v>3609</v>
      </c>
      <c r="C1502" s="122" t="s">
        <v>216</v>
      </c>
      <c r="D1502" s="7">
        <f t="array" ref="D1502">IFERROR(XLOOKUP($C1502,'Product Families'!$A:$A,'Product Families'!$D:$D),"")</f>
        <v>20</v>
      </c>
      <c r="E1502" s="7">
        <f t="array" ref="E1502">IFERROR(XLOOKUP($C1502,'Product Families'!$A:$A,'Product Families'!$E:$E),"")</f>
        <v>21</v>
      </c>
      <c r="F1502" s="7">
        <f t="array" ref="F1502">IFERROR(XLOOKUP($C1502,'Product Families'!$A:$A,'Product Families'!$F:$F),"")</f>
        <v>23</v>
      </c>
      <c r="G1502" s="7">
        <f t="array" ref="G1502">IFERROR(XLOOKUP($C1502,'Product Families'!$A:$A,'Product Families'!$G:$G),"")</f>
        <v>24</v>
      </c>
      <c r="J1502" s="7" t="str">
        <f>IFERROR(ROUND(AVERAGEIF('Week 1 - Making'!$B:$B,'Product List'!$A1502,'Week 1 - Making'!$P:$P),0),"")</f>
        <v/>
      </c>
      <c r="K1502" s="7" t="str">
        <f>IFERROR(ROUND(AVERAGEIF('Week 2 - Making'!$B:$B,'Product List'!$A1502,'Week 2 - Making'!$P:$P),0),"")</f>
        <v/>
      </c>
      <c r="L1502" s="263" t="str">
        <f>IFERROR(ROUND(AVERAGEIF('Week 3 - Making'!$B:$B,'Product List'!$A1502,'Week 3 - Making'!$P:$P),0),"")</f>
        <v/>
      </c>
      <c r="M1502" s="7" t="str">
        <f>IFERROR(ROUND(AVERAGEIF('Week 4 - Making'!$B:$B,'Product List'!$A1502,'Week 4 - Making'!$P:$P),0),"")</f>
        <v/>
      </c>
      <c r="N1502" s="7" t="str">
        <f>IFERROR(ROUND(AVERAGEIF('Week 5 - Making'!$B:$B,'Product List'!$A1502,'Week 5 - Making'!$P:$P),0),"")</f>
        <v/>
      </c>
      <c r="O1502" s="7"/>
      <c r="P1502" s="7">
        <f t="array" ref="P1502">iferror(xlookup(C1502,'Product Families'!A:A,'Product Families'!S:S),"")</f>
        <v>0</v>
      </c>
    </row>
    <row r="1503" ht="14.25" customHeight="1">
      <c r="A1503" s="122" t="s">
        <v>3610</v>
      </c>
      <c r="B1503" s="270" t="s">
        <v>3611</v>
      </c>
      <c r="C1503" s="122" t="s">
        <v>216</v>
      </c>
      <c r="D1503" s="7">
        <f t="array" ref="D1503">IFERROR(XLOOKUP($C1503,'Product Families'!$A:$A,'Product Families'!$D:$D),"")</f>
        <v>20</v>
      </c>
      <c r="E1503" s="7">
        <f t="array" ref="E1503">IFERROR(XLOOKUP($C1503,'Product Families'!$A:$A,'Product Families'!$E:$E),"")</f>
        <v>21</v>
      </c>
      <c r="F1503" s="7">
        <f t="array" ref="F1503">IFERROR(XLOOKUP($C1503,'Product Families'!$A:$A,'Product Families'!$F:$F),"")</f>
        <v>23</v>
      </c>
      <c r="G1503" s="7">
        <f t="array" ref="G1503">IFERROR(XLOOKUP($C1503,'Product Families'!$A:$A,'Product Families'!$G:$G),"")</f>
        <v>24</v>
      </c>
      <c r="J1503" s="7" t="str">
        <f>IFERROR(ROUND(AVERAGEIF('Week 1 - Making'!$B:$B,'Product List'!$A1503,'Week 1 - Making'!$P:$P),0),"")</f>
        <v/>
      </c>
      <c r="K1503" s="7" t="str">
        <f>IFERROR(ROUND(AVERAGEIF('Week 2 - Making'!$B:$B,'Product List'!$A1503,'Week 2 - Making'!$P:$P),0),"")</f>
        <v/>
      </c>
      <c r="L1503" s="263" t="str">
        <f>IFERROR(ROUND(AVERAGEIF('Week 3 - Making'!$B:$B,'Product List'!$A1503,'Week 3 - Making'!$P:$P),0),"")</f>
        <v/>
      </c>
      <c r="M1503" s="7" t="str">
        <f>IFERROR(ROUND(AVERAGEIF('Week 4 - Making'!$B:$B,'Product List'!$A1503,'Week 4 - Making'!$P:$P),0),"")</f>
        <v/>
      </c>
      <c r="N1503" s="7" t="str">
        <f>IFERROR(ROUND(AVERAGEIF('Week 5 - Making'!$B:$B,'Product List'!$A1503,'Week 5 - Making'!$P:$P),0),"")</f>
        <v/>
      </c>
      <c r="O1503" s="7"/>
      <c r="P1503" s="7">
        <f t="array" ref="P1503">iferror(xlookup(C1503,'Product Families'!A:A,'Product Families'!S:S),"")</f>
        <v>0</v>
      </c>
    </row>
    <row r="1504" ht="14.25" customHeight="1">
      <c r="A1504" s="122" t="s">
        <v>3612</v>
      </c>
      <c r="B1504" s="270" t="s">
        <v>3613</v>
      </c>
      <c r="C1504" s="122" t="s">
        <v>216</v>
      </c>
      <c r="D1504" s="7">
        <f t="array" ref="D1504">IFERROR(XLOOKUP($C1504,'Product Families'!$A:$A,'Product Families'!$D:$D),"")</f>
        <v>20</v>
      </c>
      <c r="E1504" s="7">
        <f t="array" ref="E1504">IFERROR(XLOOKUP($C1504,'Product Families'!$A:$A,'Product Families'!$E:$E),"")</f>
        <v>21</v>
      </c>
      <c r="F1504" s="7">
        <f t="array" ref="F1504">IFERROR(XLOOKUP($C1504,'Product Families'!$A:$A,'Product Families'!$F:$F),"")</f>
        <v>23</v>
      </c>
      <c r="G1504" s="7">
        <f t="array" ref="G1504">IFERROR(XLOOKUP($C1504,'Product Families'!$A:$A,'Product Families'!$G:$G),"")</f>
        <v>24</v>
      </c>
      <c r="J1504" s="7" t="str">
        <f>IFERROR(ROUND(AVERAGEIF('Week 1 - Making'!$B:$B,'Product List'!$A1504,'Week 1 - Making'!$P:$P),0),"")</f>
        <v/>
      </c>
      <c r="K1504" s="7" t="str">
        <f>IFERROR(ROUND(AVERAGEIF('Week 2 - Making'!$B:$B,'Product List'!$A1504,'Week 2 - Making'!$P:$P),0),"")</f>
        <v/>
      </c>
      <c r="L1504" s="263" t="str">
        <f>IFERROR(ROUND(AVERAGEIF('Week 3 - Making'!$B:$B,'Product List'!$A1504,'Week 3 - Making'!$P:$P),0),"")</f>
        <v/>
      </c>
      <c r="M1504" s="7" t="str">
        <f>IFERROR(ROUND(AVERAGEIF('Week 4 - Making'!$B:$B,'Product List'!$A1504,'Week 4 - Making'!$P:$P),0),"")</f>
        <v/>
      </c>
      <c r="N1504" s="7" t="str">
        <f>IFERROR(ROUND(AVERAGEIF('Week 5 - Making'!$B:$B,'Product List'!$A1504,'Week 5 - Making'!$P:$P),0),"")</f>
        <v/>
      </c>
      <c r="O1504" s="7"/>
      <c r="P1504" s="7">
        <f t="array" ref="P1504">iferror(xlookup(C1504,'Product Families'!A:A,'Product Families'!S:S),"")</f>
        <v>0</v>
      </c>
    </row>
    <row r="1505" ht="14.25" customHeight="1">
      <c r="A1505" s="122" t="s">
        <v>2194</v>
      </c>
      <c r="B1505" s="270" t="s">
        <v>3614</v>
      </c>
      <c r="C1505" s="122" t="s">
        <v>216</v>
      </c>
      <c r="D1505" s="7">
        <f t="array" ref="D1505">IFERROR(XLOOKUP($C1505,'Product Families'!$A:$A,'Product Families'!$D:$D),"")</f>
        <v>20</v>
      </c>
      <c r="E1505" s="7">
        <f t="array" ref="E1505">IFERROR(XLOOKUP($C1505,'Product Families'!$A:$A,'Product Families'!$E:$E),"")</f>
        <v>21</v>
      </c>
      <c r="F1505" s="7">
        <f t="array" ref="F1505">IFERROR(XLOOKUP($C1505,'Product Families'!$A:$A,'Product Families'!$F:$F),"")</f>
        <v>23</v>
      </c>
      <c r="G1505" s="7">
        <f t="array" ref="G1505">IFERROR(XLOOKUP($C1505,'Product Families'!$A:$A,'Product Families'!$G:$G),"")</f>
        <v>24</v>
      </c>
      <c r="J1505" s="7">
        <f>IFERROR(ROUND(AVERAGEIF('Week 1 - Making'!$B:$B,'Product List'!$A1505,'Week 1 - Making'!$P:$P),0),"")</f>
        <v>20</v>
      </c>
      <c r="K1505" s="7" t="str">
        <f>IFERROR(ROUND(AVERAGEIF('Week 2 - Making'!$B:$B,'Product List'!$A1505,'Week 2 - Making'!$P:$P),0),"")</f>
        <v/>
      </c>
      <c r="L1505" s="263" t="str">
        <f>IFERROR(ROUND(AVERAGEIF('Week 3 - Making'!$B:$B,'Product List'!$A1505,'Week 3 - Making'!$P:$P),0),"")</f>
        <v/>
      </c>
      <c r="M1505" s="7" t="str">
        <f>IFERROR(ROUND(AVERAGEIF('Week 4 - Making'!$B:$B,'Product List'!$A1505,'Week 4 - Making'!$P:$P),0),"")</f>
        <v/>
      </c>
      <c r="N1505" s="7" t="str">
        <f>IFERROR(ROUND(AVERAGEIF('Week 5 - Making'!$B:$B,'Product List'!$A1505,'Week 5 - Making'!$P:$P),0),"")</f>
        <v/>
      </c>
      <c r="O1505" s="7"/>
      <c r="P1505" s="7">
        <f t="array" ref="P1505">iferror(xlookup(C1505,'Product Families'!A:A,'Product Families'!S:S),"")</f>
        <v>0</v>
      </c>
    </row>
    <row r="1506" ht="14.25" customHeight="1">
      <c r="A1506" s="122" t="s">
        <v>3615</v>
      </c>
      <c r="B1506" s="270" t="s">
        <v>3616</v>
      </c>
      <c r="C1506" s="122" t="s">
        <v>216</v>
      </c>
      <c r="D1506" s="7">
        <f t="array" ref="D1506">IFERROR(XLOOKUP($C1506,'Product Families'!$A:$A,'Product Families'!$D:$D),"")</f>
        <v>20</v>
      </c>
      <c r="E1506" s="7">
        <f t="array" ref="E1506">IFERROR(XLOOKUP($C1506,'Product Families'!$A:$A,'Product Families'!$E:$E),"")</f>
        <v>21</v>
      </c>
      <c r="F1506" s="7">
        <f t="array" ref="F1506">IFERROR(XLOOKUP($C1506,'Product Families'!$A:$A,'Product Families'!$F:$F),"")</f>
        <v>23</v>
      </c>
      <c r="G1506" s="7">
        <f t="array" ref="G1506">IFERROR(XLOOKUP($C1506,'Product Families'!$A:$A,'Product Families'!$G:$G),"")</f>
        <v>24</v>
      </c>
      <c r="J1506" s="7" t="str">
        <f>IFERROR(ROUND(AVERAGEIF('Week 1 - Making'!$B:$B,'Product List'!$A1506,'Week 1 - Making'!$P:$P),0),"")</f>
        <v/>
      </c>
      <c r="K1506" s="7" t="str">
        <f>IFERROR(ROUND(AVERAGEIF('Week 2 - Making'!$B:$B,'Product List'!$A1506,'Week 2 - Making'!$P:$P),0),"")</f>
        <v/>
      </c>
      <c r="L1506" s="263" t="str">
        <f>IFERROR(ROUND(AVERAGEIF('Week 3 - Making'!$B:$B,'Product List'!$A1506,'Week 3 - Making'!$P:$P),0),"")</f>
        <v/>
      </c>
      <c r="M1506" s="7" t="str">
        <f>IFERROR(ROUND(AVERAGEIF('Week 4 - Making'!$B:$B,'Product List'!$A1506,'Week 4 - Making'!$P:$P),0),"")</f>
        <v/>
      </c>
      <c r="N1506" s="7" t="str">
        <f>IFERROR(ROUND(AVERAGEIF('Week 5 - Making'!$B:$B,'Product List'!$A1506,'Week 5 - Making'!$P:$P),0),"")</f>
        <v/>
      </c>
      <c r="O1506" s="7"/>
      <c r="P1506" s="7">
        <f t="array" ref="P1506">iferror(xlookup(C1506,'Product Families'!A:A,'Product Families'!S:S),"")</f>
        <v>0</v>
      </c>
    </row>
    <row r="1507" ht="14.25" customHeight="1">
      <c r="A1507" s="122" t="s">
        <v>3617</v>
      </c>
      <c r="B1507" s="270" t="s">
        <v>3618</v>
      </c>
      <c r="C1507" s="122" t="s">
        <v>216</v>
      </c>
      <c r="D1507" s="7">
        <f t="array" ref="D1507">IFERROR(XLOOKUP($C1507,'Product Families'!$A:$A,'Product Families'!$D:$D),"")</f>
        <v>20</v>
      </c>
      <c r="E1507" s="7">
        <f t="array" ref="E1507">IFERROR(XLOOKUP($C1507,'Product Families'!$A:$A,'Product Families'!$E:$E),"")</f>
        <v>21</v>
      </c>
      <c r="F1507" s="7">
        <f t="array" ref="F1507">IFERROR(XLOOKUP($C1507,'Product Families'!$A:$A,'Product Families'!$F:$F),"")</f>
        <v>23</v>
      </c>
      <c r="G1507" s="7">
        <f t="array" ref="G1507">IFERROR(XLOOKUP($C1507,'Product Families'!$A:$A,'Product Families'!$G:$G),"")</f>
        <v>24</v>
      </c>
      <c r="J1507" s="7" t="str">
        <f>IFERROR(ROUND(AVERAGEIF('Week 1 - Making'!$B:$B,'Product List'!$A1507,'Week 1 - Making'!$P:$P),0),"")</f>
        <v/>
      </c>
      <c r="K1507" s="7" t="str">
        <f>IFERROR(ROUND(AVERAGEIF('Week 2 - Making'!$B:$B,'Product List'!$A1507,'Week 2 - Making'!$P:$P),0),"")</f>
        <v/>
      </c>
      <c r="L1507" s="263" t="str">
        <f>IFERROR(ROUND(AVERAGEIF('Week 3 - Making'!$B:$B,'Product List'!$A1507,'Week 3 - Making'!$P:$P),0),"")</f>
        <v/>
      </c>
      <c r="M1507" s="7" t="str">
        <f>IFERROR(ROUND(AVERAGEIF('Week 4 - Making'!$B:$B,'Product List'!$A1507,'Week 4 - Making'!$P:$P),0),"")</f>
        <v/>
      </c>
      <c r="N1507" s="7" t="str">
        <f>IFERROR(ROUND(AVERAGEIF('Week 5 - Making'!$B:$B,'Product List'!$A1507,'Week 5 - Making'!$P:$P),0),"")</f>
        <v/>
      </c>
      <c r="O1507" s="7"/>
      <c r="P1507" s="7">
        <f t="array" ref="P1507">iferror(xlookup(C1507,'Product Families'!A:A,'Product Families'!S:S),"")</f>
        <v>0</v>
      </c>
    </row>
    <row r="1508" ht="14.25" customHeight="1">
      <c r="A1508" s="122" t="s">
        <v>3619</v>
      </c>
      <c r="B1508" s="270" t="s">
        <v>3620</v>
      </c>
      <c r="C1508" s="122" t="s">
        <v>216</v>
      </c>
      <c r="D1508" s="7">
        <f t="array" ref="D1508">IFERROR(XLOOKUP($C1508,'Product Families'!$A:$A,'Product Families'!$D:$D),"")</f>
        <v>20</v>
      </c>
      <c r="E1508" s="7">
        <f t="array" ref="E1508">IFERROR(XLOOKUP($C1508,'Product Families'!$A:$A,'Product Families'!$E:$E),"")</f>
        <v>21</v>
      </c>
      <c r="F1508" s="7">
        <f t="array" ref="F1508">IFERROR(XLOOKUP($C1508,'Product Families'!$A:$A,'Product Families'!$F:$F),"")</f>
        <v>23</v>
      </c>
      <c r="G1508" s="7">
        <f t="array" ref="G1508">IFERROR(XLOOKUP($C1508,'Product Families'!$A:$A,'Product Families'!$G:$G),"")</f>
        <v>24</v>
      </c>
      <c r="J1508" s="7" t="str">
        <f>IFERROR(ROUND(AVERAGEIF('Week 1 - Making'!$B:$B,'Product List'!$A1508,'Week 1 - Making'!$P:$P),0),"")</f>
        <v/>
      </c>
      <c r="K1508" s="7" t="str">
        <f>IFERROR(ROUND(AVERAGEIF('Week 2 - Making'!$B:$B,'Product List'!$A1508,'Week 2 - Making'!$P:$P),0),"")</f>
        <v/>
      </c>
      <c r="L1508" s="263" t="str">
        <f>IFERROR(ROUND(AVERAGEIF('Week 3 - Making'!$B:$B,'Product List'!$A1508,'Week 3 - Making'!$P:$P),0),"")</f>
        <v/>
      </c>
      <c r="M1508" s="7" t="str">
        <f>IFERROR(ROUND(AVERAGEIF('Week 4 - Making'!$B:$B,'Product List'!$A1508,'Week 4 - Making'!$P:$P),0),"")</f>
        <v/>
      </c>
      <c r="N1508" s="7" t="str">
        <f>IFERROR(ROUND(AVERAGEIF('Week 5 - Making'!$B:$B,'Product List'!$A1508,'Week 5 - Making'!$P:$P),0),"")</f>
        <v/>
      </c>
      <c r="O1508" s="7"/>
      <c r="P1508" s="7">
        <f t="array" ref="P1508">iferror(xlookup(C1508,'Product Families'!A:A,'Product Families'!S:S),"")</f>
        <v>0</v>
      </c>
    </row>
    <row r="1509" ht="14.25" customHeight="1">
      <c r="A1509" s="122" t="s">
        <v>3621</v>
      </c>
      <c r="B1509" s="270" t="s">
        <v>3622</v>
      </c>
      <c r="C1509" s="122" t="s">
        <v>216</v>
      </c>
      <c r="D1509" s="7">
        <f t="array" ref="D1509">IFERROR(XLOOKUP($C1509,'Product Families'!$A:$A,'Product Families'!$D:$D),"")</f>
        <v>20</v>
      </c>
      <c r="E1509" s="7">
        <f t="array" ref="E1509">IFERROR(XLOOKUP($C1509,'Product Families'!$A:$A,'Product Families'!$E:$E),"")</f>
        <v>21</v>
      </c>
      <c r="F1509" s="7">
        <f t="array" ref="F1509">IFERROR(XLOOKUP($C1509,'Product Families'!$A:$A,'Product Families'!$F:$F),"")</f>
        <v>23</v>
      </c>
      <c r="G1509" s="7">
        <f t="array" ref="G1509">IFERROR(XLOOKUP($C1509,'Product Families'!$A:$A,'Product Families'!$G:$G),"")</f>
        <v>24</v>
      </c>
      <c r="J1509" s="7" t="str">
        <f>IFERROR(ROUND(AVERAGEIF('Week 1 - Making'!$B:$B,'Product List'!$A1509,'Week 1 - Making'!$P:$P),0),"")</f>
        <v/>
      </c>
      <c r="K1509" s="7" t="str">
        <f>IFERROR(ROUND(AVERAGEIF('Week 2 - Making'!$B:$B,'Product List'!$A1509,'Week 2 - Making'!$P:$P),0),"")</f>
        <v/>
      </c>
      <c r="L1509" s="263" t="str">
        <f>IFERROR(ROUND(AVERAGEIF('Week 3 - Making'!$B:$B,'Product List'!$A1509,'Week 3 - Making'!$P:$P),0),"")</f>
        <v/>
      </c>
      <c r="M1509" s="7" t="str">
        <f>IFERROR(ROUND(AVERAGEIF('Week 4 - Making'!$B:$B,'Product List'!$A1509,'Week 4 - Making'!$P:$P),0),"")</f>
        <v/>
      </c>
      <c r="N1509" s="7" t="str">
        <f>IFERROR(ROUND(AVERAGEIF('Week 5 - Making'!$B:$B,'Product List'!$A1509,'Week 5 - Making'!$P:$P),0),"")</f>
        <v/>
      </c>
      <c r="O1509" s="7"/>
      <c r="P1509" s="7">
        <f t="array" ref="P1509">iferror(xlookup(C1509,'Product Families'!A:A,'Product Families'!S:S),"")</f>
        <v>0</v>
      </c>
    </row>
    <row r="1510" ht="14.25" customHeight="1">
      <c r="A1510" s="122" t="s">
        <v>3623</v>
      </c>
      <c r="B1510" s="270" t="s">
        <v>3624</v>
      </c>
      <c r="C1510" s="122" t="s">
        <v>216</v>
      </c>
      <c r="D1510" s="7">
        <f t="array" ref="D1510">IFERROR(XLOOKUP($C1510,'Product Families'!$A:$A,'Product Families'!$D:$D),"")</f>
        <v>20</v>
      </c>
      <c r="E1510" s="7">
        <f t="array" ref="E1510">IFERROR(XLOOKUP($C1510,'Product Families'!$A:$A,'Product Families'!$E:$E),"")</f>
        <v>21</v>
      </c>
      <c r="F1510" s="7">
        <f t="array" ref="F1510">IFERROR(XLOOKUP($C1510,'Product Families'!$A:$A,'Product Families'!$F:$F),"")</f>
        <v>23</v>
      </c>
      <c r="G1510" s="7">
        <f t="array" ref="G1510">IFERROR(XLOOKUP($C1510,'Product Families'!$A:$A,'Product Families'!$G:$G),"")</f>
        <v>24</v>
      </c>
      <c r="J1510" s="7" t="str">
        <f>IFERROR(ROUND(AVERAGEIF('Week 1 - Making'!$B:$B,'Product List'!$A1510,'Week 1 - Making'!$P:$P),0),"")</f>
        <v/>
      </c>
      <c r="K1510" s="7" t="str">
        <f>IFERROR(ROUND(AVERAGEIF('Week 2 - Making'!$B:$B,'Product List'!$A1510,'Week 2 - Making'!$P:$P),0),"")</f>
        <v/>
      </c>
      <c r="L1510" s="263" t="str">
        <f>IFERROR(ROUND(AVERAGEIF('Week 3 - Making'!$B:$B,'Product List'!$A1510,'Week 3 - Making'!$P:$P),0),"")</f>
        <v/>
      </c>
      <c r="M1510" s="7" t="str">
        <f>IFERROR(ROUND(AVERAGEIF('Week 4 - Making'!$B:$B,'Product List'!$A1510,'Week 4 - Making'!$P:$P),0),"")</f>
        <v/>
      </c>
      <c r="N1510" s="7" t="str">
        <f>IFERROR(ROUND(AVERAGEIF('Week 5 - Making'!$B:$B,'Product List'!$A1510,'Week 5 - Making'!$P:$P),0),"")</f>
        <v/>
      </c>
      <c r="O1510" s="7"/>
      <c r="P1510" s="7">
        <f t="array" ref="P1510">iferror(xlookup(C1510,'Product Families'!A:A,'Product Families'!S:S),"")</f>
        <v>0</v>
      </c>
    </row>
    <row r="1511" ht="14.25" customHeight="1">
      <c r="A1511" s="122" t="s">
        <v>3625</v>
      </c>
      <c r="B1511" s="270" t="s">
        <v>3626</v>
      </c>
      <c r="C1511" s="122" t="s">
        <v>216</v>
      </c>
      <c r="D1511" s="7">
        <f t="array" ref="D1511">IFERROR(XLOOKUP($C1511,'Product Families'!$A:$A,'Product Families'!$D:$D),"")</f>
        <v>20</v>
      </c>
      <c r="E1511" s="7">
        <f t="array" ref="E1511">IFERROR(XLOOKUP($C1511,'Product Families'!$A:$A,'Product Families'!$E:$E),"")</f>
        <v>21</v>
      </c>
      <c r="F1511" s="7">
        <f t="array" ref="F1511">IFERROR(XLOOKUP($C1511,'Product Families'!$A:$A,'Product Families'!$F:$F),"")</f>
        <v>23</v>
      </c>
      <c r="G1511" s="7">
        <f t="array" ref="G1511">IFERROR(XLOOKUP($C1511,'Product Families'!$A:$A,'Product Families'!$G:$G),"")</f>
        <v>24</v>
      </c>
      <c r="J1511" s="7" t="str">
        <f>IFERROR(ROUND(AVERAGEIF('Week 1 - Making'!$B:$B,'Product List'!$A1511,'Week 1 - Making'!$P:$P),0),"")</f>
        <v/>
      </c>
      <c r="K1511" s="7" t="str">
        <f>IFERROR(ROUND(AVERAGEIF('Week 2 - Making'!$B:$B,'Product List'!$A1511,'Week 2 - Making'!$P:$P),0),"")</f>
        <v/>
      </c>
      <c r="L1511" s="263" t="str">
        <f>IFERROR(ROUND(AVERAGEIF('Week 3 - Making'!$B:$B,'Product List'!$A1511,'Week 3 - Making'!$P:$P),0),"")</f>
        <v/>
      </c>
      <c r="M1511" s="7" t="str">
        <f>IFERROR(ROUND(AVERAGEIF('Week 4 - Making'!$B:$B,'Product List'!$A1511,'Week 4 - Making'!$P:$P),0),"")</f>
        <v/>
      </c>
      <c r="N1511" s="7" t="str">
        <f>IFERROR(ROUND(AVERAGEIF('Week 5 - Making'!$B:$B,'Product List'!$A1511,'Week 5 - Making'!$P:$P),0),"")</f>
        <v/>
      </c>
      <c r="O1511" s="7"/>
      <c r="P1511" s="7">
        <f t="array" ref="P1511">iferror(xlookup(C1511,'Product Families'!A:A,'Product Families'!S:S),"")</f>
        <v>0</v>
      </c>
    </row>
    <row r="1512" ht="14.25" customHeight="1">
      <c r="A1512" s="122" t="s">
        <v>3627</v>
      </c>
      <c r="B1512" s="270" t="s">
        <v>3628</v>
      </c>
      <c r="C1512" s="122" t="s">
        <v>216</v>
      </c>
      <c r="D1512" s="7">
        <f t="array" ref="D1512">IFERROR(XLOOKUP($C1512,'Product Families'!$A:$A,'Product Families'!$D:$D),"")</f>
        <v>20</v>
      </c>
      <c r="E1512" s="7">
        <f t="array" ref="E1512">IFERROR(XLOOKUP($C1512,'Product Families'!$A:$A,'Product Families'!$E:$E),"")</f>
        <v>21</v>
      </c>
      <c r="F1512" s="7">
        <f t="array" ref="F1512">IFERROR(XLOOKUP($C1512,'Product Families'!$A:$A,'Product Families'!$F:$F),"")</f>
        <v>23</v>
      </c>
      <c r="G1512" s="7">
        <f t="array" ref="G1512">IFERROR(XLOOKUP($C1512,'Product Families'!$A:$A,'Product Families'!$G:$G),"")</f>
        <v>24</v>
      </c>
      <c r="J1512" s="7" t="str">
        <f>IFERROR(ROUND(AVERAGEIF('Week 1 - Making'!$B:$B,'Product List'!$A1512,'Week 1 - Making'!$P:$P),0),"")</f>
        <v/>
      </c>
      <c r="K1512" s="7" t="str">
        <f>IFERROR(ROUND(AVERAGEIF('Week 2 - Making'!$B:$B,'Product List'!$A1512,'Week 2 - Making'!$P:$P),0),"")</f>
        <v/>
      </c>
      <c r="L1512" s="263" t="str">
        <f>IFERROR(ROUND(AVERAGEIF('Week 3 - Making'!$B:$B,'Product List'!$A1512,'Week 3 - Making'!$P:$P),0),"")</f>
        <v/>
      </c>
      <c r="M1512" s="7" t="str">
        <f>IFERROR(ROUND(AVERAGEIF('Week 4 - Making'!$B:$B,'Product List'!$A1512,'Week 4 - Making'!$P:$P),0),"")</f>
        <v/>
      </c>
      <c r="N1512" s="7" t="str">
        <f>IFERROR(ROUND(AVERAGEIF('Week 5 - Making'!$B:$B,'Product List'!$A1512,'Week 5 - Making'!$P:$P),0),"")</f>
        <v/>
      </c>
      <c r="O1512" s="7"/>
      <c r="P1512" s="7">
        <f t="array" ref="P1512">iferror(xlookup(C1512,'Product Families'!A:A,'Product Families'!S:S),"")</f>
        <v>0</v>
      </c>
    </row>
    <row r="1513" ht="14.25" customHeight="1">
      <c r="A1513" s="122" t="s">
        <v>3629</v>
      </c>
      <c r="B1513" s="270" t="s">
        <v>3630</v>
      </c>
      <c r="C1513" s="122" t="s">
        <v>216</v>
      </c>
      <c r="D1513" s="7">
        <f t="array" ref="D1513">IFERROR(XLOOKUP($C1513,'Product Families'!$A:$A,'Product Families'!$D:$D),"")</f>
        <v>20</v>
      </c>
      <c r="E1513" s="7">
        <f t="array" ref="E1513">IFERROR(XLOOKUP($C1513,'Product Families'!$A:$A,'Product Families'!$E:$E),"")</f>
        <v>21</v>
      </c>
      <c r="F1513" s="7">
        <f t="array" ref="F1513">IFERROR(XLOOKUP($C1513,'Product Families'!$A:$A,'Product Families'!$F:$F),"")</f>
        <v>23</v>
      </c>
      <c r="G1513" s="7">
        <f t="array" ref="G1513">IFERROR(XLOOKUP($C1513,'Product Families'!$A:$A,'Product Families'!$G:$G),"")</f>
        <v>24</v>
      </c>
      <c r="J1513" s="7" t="str">
        <f>IFERROR(ROUND(AVERAGEIF('Week 1 - Making'!$B:$B,'Product List'!$A1513,'Week 1 - Making'!$P:$P),0),"")</f>
        <v/>
      </c>
      <c r="K1513" s="7" t="str">
        <f>IFERROR(ROUND(AVERAGEIF('Week 2 - Making'!$B:$B,'Product List'!$A1513,'Week 2 - Making'!$P:$P),0),"")</f>
        <v/>
      </c>
      <c r="L1513" s="263" t="str">
        <f>IFERROR(ROUND(AVERAGEIF('Week 3 - Making'!$B:$B,'Product List'!$A1513,'Week 3 - Making'!$P:$P),0),"")</f>
        <v/>
      </c>
      <c r="M1513" s="7" t="str">
        <f>IFERROR(ROUND(AVERAGEIF('Week 4 - Making'!$B:$B,'Product List'!$A1513,'Week 4 - Making'!$P:$P),0),"")</f>
        <v/>
      </c>
      <c r="N1513" s="7" t="str">
        <f>IFERROR(ROUND(AVERAGEIF('Week 5 - Making'!$B:$B,'Product List'!$A1513,'Week 5 - Making'!$P:$P),0),"")</f>
        <v/>
      </c>
      <c r="O1513" s="7"/>
      <c r="P1513" s="7">
        <f t="array" ref="P1513">iferror(xlookup(C1513,'Product Families'!A:A,'Product Families'!S:S),"")</f>
        <v>0</v>
      </c>
    </row>
    <row r="1514" ht="14.25" customHeight="1">
      <c r="A1514" s="122" t="s">
        <v>3631</v>
      </c>
      <c r="B1514" s="270" t="s">
        <v>3632</v>
      </c>
      <c r="C1514" s="122" t="s">
        <v>216</v>
      </c>
      <c r="D1514" s="7">
        <f t="array" ref="D1514">IFERROR(XLOOKUP($C1514,'Product Families'!$A:$A,'Product Families'!$D:$D),"")</f>
        <v>20</v>
      </c>
      <c r="E1514" s="7">
        <f t="array" ref="E1514">IFERROR(XLOOKUP($C1514,'Product Families'!$A:$A,'Product Families'!$E:$E),"")</f>
        <v>21</v>
      </c>
      <c r="F1514" s="7">
        <f t="array" ref="F1514">IFERROR(XLOOKUP($C1514,'Product Families'!$A:$A,'Product Families'!$F:$F),"")</f>
        <v>23</v>
      </c>
      <c r="G1514" s="7">
        <f t="array" ref="G1514">IFERROR(XLOOKUP($C1514,'Product Families'!$A:$A,'Product Families'!$G:$G),"")</f>
        <v>24</v>
      </c>
      <c r="J1514" s="7" t="str">
        <f>IFERROR(ROUND(AVERAGEIF('Week 1 - Making'!$B:$B,'Product List'!$A1514,'Week 1 - Making'!$P:$P),0),"")</f>
        <v/>
      </c>
      <c r="K1514" s="7" t="str">
        <f>IFERROR(ROUND(AVERAGEIF('Week 2 - Making'!$B:$B,'Product List'!$A1514,'Week 2 - Making'!$P:$P),0),"")</f>
        <v/>
      </c>
      <c r="L1514" s="263" t="str">
        <f>IFERROR(ROUND(AVERAGEIF('Week 3 - Making'!$B:$B,'Product List'!$A1514,'Week 3 - Making'!$P:$P),0),"")</f>
        <v/>
      </c>
      <c r="M1514" s="7" t="str">
        <f>IFERROR(ROUND(AVERAGEIF('Week 4 - Making'!$B:$B,'Product List'!$A1514,'Week 4 - Making'!$P:$P),0),"")</f>
        <v/>
      </c>
      <c r="N1514" s="7" t="str">
        <f>IFERROR(ROUND(AVERAGEIF('Week 5 - Making'!$B:$B,'Product List'!$A1514,'Week 5 - Making'!$P:$P),0),"")</f>
        <v/>
      </c>
      <c r="O1514" s="7"/>
      <c r="P1514" s="7">
        <f t="array" ref="P1514">iferror(xlookup(C1514,'Product Families'!A:A,'Product Families'!S:S),"")</f>
        <v>0</v>
      </c>
    </row>
    <row r="1515" ht="14.25" customHeight="1">
      <c r="A1515" s="122" t="s">
        <v>3633</v>
      </c>
      <c r="B1515" s="270" t="s">
        <v>3634</v>
      </c>
      <c r="C1515" s="122" t="s">
        <v>216</v>
      </c>
      <c r="D1515" s="7">
        <f t="array" ref="D1515">IFERROR(XLOOKUP($C1515,'Product Families'!$A:$A,'Product Families'!$D:$D),"")</f>
        <v>20</v>
      </c>
      <c r="E1515" s="7">
        <f t="array" ref="E1515">IFERROR(XLOOKUP($C1515,'Product Families'!$A:$A,'Product Families'!$E:$E),"")</f>
        <v>21</v>
      </c>
      <c r="F1515" s="7">
        <f t="array" ref="F1515">IFERROR(XLOOKUP($C1515,'Product Families'!$A:$A,'Product Families'!$F:$F),"")</f>
        <v>23</v>
      </c>
      <c r="G1515" s="7">
        <f t="array" ref="G1515">IFERROR(XLOOKUP($C1515,'Product Families'!$A:$A,'Product Families'!$G:$G),"")</f>
        <v>24</v>
      </c>
      <c r="J1515" s="7" t="str">
        <f>IFERROR(ROUND(AVERAGEIF('Week 1 - Making'!$B:$B,'Product List'!$A1515,'Week 1 - Making'!$P:$P),0),"")</f>
        <v/>
      </c>
      <c r="K1515" s="7" t="str">
        <f>IFERROR(ROUND(AVERAGEIF('Week 2 - Making'!$B:$B,'Product List'!$A1515,'Week 2 - Making'!$P:$P),0),"")</f>
        <v/>
      </c>
      <c r="L1515" s="263" t="str">
        <f>IFERROR(ROUND(AVERAGEIF('Week 3 - Making'!$B:$B,'Product List'!$A1515,'Week 3 - Making'!$P:$P),0),"")</f>
        <v/>
      </c>
      <c r="M1515" s="7" t="str">
        <f>IFERROR(ROUND(AVERAGEIF('Week 4 - Making'!$B:$B,'Product List'!$A1515,'Week 4 - Making'!$P:$P),0),"")</f>
        <v/>
      </c>
      <c r="N1515" s="7" t="str">
        <f>IFERROR(ROUND(AVERAGEIF('Week 5 - Making'!$B:$B,'Product List'!$A1515,'Week 5 - Making'!$P:$P),0),"")</f>
        <v/>
      </c>
      <c r="O1515" s="7"/>
      <c r="P1515" s="7">
        <f t="array" ref="P1515">iferror(xlookup(C1515,'Product Families'!A:A,'Product Families'!S:S),"")</f>
        <v>0</v>
      </c>
    </row>
    <row r="1516" ht="14.25" customHeight="1">
      <c r="A1516" s="122" t="s">
        <v>3635</v>
      </c>
      <c r="B1516" s="270" t="s">
        <v>3636</v>
      </c>
      <c r="C1516" s="122" t="s">
        <v>216</v>
      </c>
      <c r="D1516" s="7">
        <f t="array" ref="D1516">IFERROR(XLOOKUP($C1516,'Product Families'!$A:$A,'Product Families'!$D:$D),"")</f>
        <v>20</v>
      </c>
      <c r="E1516" s="7">
        <f t="array" ref="E1516">IFERROR(XLOOKUP($C1516,'Product Families'!$A:$A,'Product Families'!$E:$E),"")</f>
        <v>21</v>
      </c>
      <c r="F1516" s="7">
        <f t="array" ref="F1516">IFERROR(XLOOKUP($C1516,'Product Families'!$A:$A,'Product Families'!$F:$F),"")</f>
        <v>23</v>
      </c>
      <c r="G1516" s="7">
        <f t="array" ref="G1516">IFERROR(XLOOKUP($C1516,'Product Families'!$A:$A,'Product Families'!$G:$G),"")</f>
        <v>24</v>
      </c>
      <c r="J1516" s="7" t="str">
        <f>IFERROR(ROUND(AVERAGEIF('Week 1 - Making'!$B:$B,'Product List'!$A1516,'Week 1 - Making'!$P:$P),0),"")</f>
        <v/>
      </c>
      <c r="K1516" s="7" t="str">
        <f>IFERROR(ROUND(AVERAGEIF('Week 2 - Making'!$B:$B,'Product List'!$A1516,'Week 2 - Making'!$P:$P),0),"")</f>
        <v/>
      </c>
      <c r="L1516" s="263" t="str">
        <f>IFERROR(ROUND(AVERAGEIF('Week 3 - Making'!$B:$B,'Product List'!$A1516,'Week 3 - Making'!$P:$P),0),"")</f>
        <v/>
      </c>
      <c r="M1516" s="7" t="str">
        <f>IFERROR(ROUND(AVERAGEIF('Week 4 - Making'!$B:$B,'Product List'!$A1516,'Week 4 - Making'!$P:$P),0),"")</f>
        <v/>
      </c>
      <c r="N1516" s="7" t="str">
        <f>IFERROR(ROUND(AVERAGEIF('Week 5 - Making'!$B:$B,'Product List'!$A1516,'Week 5 - Making'!$P:$P),0),"")</f>
        <v/>
      </c>
      <c r="O1516" s="7"/>
      <c r="P1516" s="7">
        <f t="array" ref="P1516">iferror(xlookup(C1516,'Product Families'!A:A,'Product Families'!S:S),"")</f>
        <v>0</v>
      </c>
    </row>
    <row r="1517" ht="14.25" customHeight="1">
      <c r="A1517" s="122" t="s">
        <v>3637</v>
      </c>
      <c r="B1517" s="270" t="s">
        <v>3638</v>
      </c>
      <c r="C1517" s="122" t="s">
        <v>216</v>
      </c>
      <c r="D1517" s="7">
        <f t="array" ref="D1517">IFERROR(XLOOKUP($C1517,'Product Families'!$A:$A,'Product Families'!$D:$D),"")</f>
        <v>20</v>
      </c>
      <c r="E1517" s="7">
        <f t="array" ref="E1517">IFERROR(XLOOKUP($C1517,'Product Families'!$A:$A,'Product Families'!$E:$E),"")</f>
        <v>21</v>
      </c>
      <c r="F1517" s="7">
        <f t="array" ref="F1517">IFERROR(XLOOKUP($C1517,'Product Families'!$A:$A,'Product Families'!$F:$F),"")</f>
        <v>23</v>
      </c>
      <c r="G1517" s="7">
        <f t="array" ref="G1517">IFERROR(XLOOKUP($C1517,'Product Families'!$A:$A,'Product Families'!$G:$G),"")</f>
        <v>24</v>
      </c>
      <c r="J1517" s="7" t="str">
        <f>IFERROR(ROUND(AVERAGEIF('Week 1 - Making'!$B:$B,'Product List'!$A1517,'Week 1 - Making'!$P:$P),0),"")</f>
        <v/>
      </c>
      <c r="K1517" s="7" t="str">
        <f>IFERROR(ROUND(AVERAGEIF('Week 2 - Making'!$B:$B,'Product List'!$A1517,'Week 2 - Making'!$P:$P),0),"")</f>
        <v/>
      </c>
      <c r="L1517" s="263" t="str">
        <f>IFERROR(ROUND(AVERAGEIF('Week 3 - Making'!$B:$B,'Product List'!$A1517,'Week 3 - Making'!$P:$P),0),"")</f>
        <v/>
      </c>
      <c r="M1517" s="7" t="str">
        <f>IFERROR(ROUND(AVERAGEIF('Week 4 - Making'!$B:$B,'Product List'!$A1517,'Week 4 - Making'!$P:$P),0),"")</f>
        <v/>
      </c>
      <c r="N1517" s="7" t="str">
        <f>IFERROR(ROUND(AVERAGEIF('Week 5 - Making'!$B:$B,'Product List'!$A1517,'Week 5 - Making'!$P:$P),0),"")</f>
        <v/>
      </c>
      <c r="O1517" s="7"/>
      <c r="P1517" s="7">
        <f t="array" ref="P1517">iferror(xlookup(C1517,'Product Families'!A:A,'Product Families'!S:S),"")</f>
        <v>0</v>
      </c>
    </row>
    <row r="1518" ht="14.25" customHeight="1">
      <c r="A1518" s="122" t="s">
        <v>3639</v>
      </c>
      <c r="B1518" s="270" t="s">
        <v>3640</v>
      </c>
      <c r="C1518" s="122" t="s">
        <v>216</v>
      </c>
      <c r="D1518" s="7">
        <f t="array" ref="D1518">IFERROR(XLOOKUP($C1518,'Product Families'!$A:$A,'Product Families'!$D:$D),"")</f>
        <v>20</v>
      </c>
      <c r="E1518" s="7">
        <f t="array" ref="E1518">IFERROR(XLOOKUP($C1518,'Product Families'!$A:$A,'Product Families'!$E:$E),"")</f>
        <v>21</v>
      </c>
      <c r="F1518" s="7">
        <f t="array" ref="F1518">IFERROR(XLOOKUP($C1518,'Product Families'!$A:$A,'Product Families'!$F:$F),"")</f>
        <v>23</v>
      </c>
      <c r="G1518" s="7">
        <f t="array" ref="G1518">IFERROR(XLOOKUP($C1518,'Product Families'!$A:$A,'Product Families'!$G:$G),"")</f>
        <v>24</v>
      </c>
      <c r="J1518" s="7" t="str">
        <f>IFERROR(ROUND(AVERAGEIF('Week 1 - Making'!$B:$B,'Product List'!$A1518,'Week 1 - Making'!$P:$P),0),"")</f>
        <v/>
      </c>
      <c r="K1518" s="7" t="str">
        <f>IFERROR(ROUND(AVERAGEIF('Week 2 - Making'!$B:$B,'Product List'!$A1518,'Week 2 - Making'!$P:$P),0),"")</f>
        <v/>
      </c>
      <c r="L1518" s="263" t="str">
        <f>IFERROR(ROUND(AVERAGEIF('Week 3 - Making'!$B:$B,'Product List'!$A1518,'Week 3 - Making'!$P:$P),0),"")</f>
        <v/>
      </c>
      <c r="M1518" s="7" t="str">
        <f>IFERROR(ROUND(AVERAGEIF('Week 4 - Making'!$B:$B,'Product List'!$A1518,'Week 4 - Making'!$P:$P),0),"")</f>
        <v/>
      </c>
      <c r="N1518" s="7" t="str">
        <f>IFERROR(ROUND(AVERAGEIF('Week 5 - Making'!$B:$B,'Product List'!$A1518,'Week 5 - Making'!$P:$P),0),"")</f>
        <v/>
      </c>
      <c r="O1518" s="7"/>
      <c r="P1518" s="7">
        <f t="array" ref="P1518">iferror(xlookup(C1518,'Product Families'!A:A,'Product Families'!S:S),"")</f>
        <v>0</v>
      </c>
    </row>
    <row r="1519" ht="14.25" customHeight="1">
      <c r="A1519" s="122" t="s">
        <v>3641</v>
      </c>
      <c r="B1519" s="270" t="s">
        <v>3642</v>
      </c>
      <c r="C1519" s="122" t="s">
        <v>216</v>
      </c>
      <c r="D1519" s="7">
        <f t="array" ref="D1519">IFERROR(XLOOKUP($C1519,'Product Families'!$A:$A,'Product Families'!$D:$D),"")</f>
        <v>20</v>
      </c>
      <c r="E1519" s="7">
        <f t="array" ref="E1519">IFERROR(XLOOKUP($C1519,'Product Families'!$A:$A,'Product Families'!$E:$E),"")</f>
        <v>21</v>
      </c>
      <c r="F1519" s="7">
        <f t="array" ref="F1519">IFERROR(XLOOKUP($C1519,'Product Families'!$A:$A,'Product Families'!$F:$F),"")</f>
        <v>23</v>
      </c>
      <c r="G1519" s="7">
        <f t="array" ref="G1519">IFERROR(XLOOKUP($C1519,'Product Families'!$A:$A,'Product Families'!$G:$G),"")</f>
        <v>24</v>
      </c>
      <c r="J1519" s="7" t="str">
        <f>IFERROR(ROUND(AVERAGEIF('Week 1 - Making'!$B:$B,'Product List'!$A1519,'Week 1 - Making'!$P:$P),0),"")</f>
        <v/>
      </c>
      <c r="K1519" s="7" t="str">
        <f>IFERROR(ROUND(AVERAGEIF('Week 2 - Making'!$B:$B,'Product List'!$A1519,'Week 2 - Making'!$P:$P),0),"")</f>
        <v/>
      </c>
      <c r="L1519" s="263" t="str">
        <f>IFERROR(ROUND(AVERAGEIF('Week 3 - Making'!$B:$B,'Product List'!$A1519,'Week 3 - Making'!$P:$P),0),"")</f>
        <v/>
      </c>
      <c r="M1519" s="7" t="str">
        <f>IFERROR(ROUND(AVERAGEIF('Week 4 - Making'!$B:$B,'Product List'!$A1519,'Week 4 - Making'!$P:$P),0),"")</f>
        <v/>
      </c>
      <c r="N1519" s="7" t="str">
        <f>IFERROR(ROUND(AVERAGEIF('Week 5 - Making'!$B:$B,'Product List'!$A1519,'Week 5 - Making'!$P:$P),0),"")</f>
        <v/>
      </c>
      <c r="O1519" s="7"/>
      <c r="P1519" s="7">
        <f t="array" ref="P1519">iferror(xlookup(C1519,'Product Families'!A:A,'Product Families'!S:S),"")</f>
        <v>0</v>
      </c>
    </row>
    <row r="1520" ht="14.25" customHeight="1">
      <c r="A1520" s="122" t="s">
        <v>3643</v>
      </c>
      <c r="B1520" s="270" t="s">
        <v>3644</v>
      </c>
      <c r="C1520" s="122" t="s">
        <v>216</v>
      </c>
      <c r="D1520" s="7">
        <f t="array" ref="D1520">IFERROR(XLOOKUP($C1520,'Product Families'!$A:$A,'Product Families'!$D:$D),"")</f>
        <v>20</v>
      </c>
      <c r="E1520" s="7">
        <f t="array" ref="E1520">IFERROR(XLOOKUP($C1520,'Product Families'!$A:$A,'Product Families'!$E:$E),"")</f>
        <v>21</v>
      </c>
      <c r="F1520" s="7">
        <f t="array" ref="F1520">IFERROR(XLOOKUP($C1520,'Product Families'!$A:$A,'Product Families'!$F:$F),"")</f>
        <v>23</v>
      </c>
      <c r="G1520" s="7">
        <f t="array" ref="G1520">IFERROR(XLOOKUP($C1520,'Product Families'!$A:$A,'Product Families'!$G:$G),"")</f>
        <v>24</v>
      </c>
      <c r="J1520" s="7" t="str">
        <f>IFERROR(ROUND(AVERAGEIF('Week 1 - Making'!$B:$B,'Product List'!$A1520,'Week 1 - Making'!$P:$P),0),"")</f>
        <v/>
      </c>
      <c r="K1520" s="7" t="str">
        <f>IFERROR(ROUND(AVERAGEIF('Week 2 - Making'!$B:$B,'Product List'!$A1520,'Week 2 - Making'!$P:$P),0),"")</f>
        <v/>
      </c>
      <c r="L1520" s="263" t="str">
        <f>IFERROR(ROUND(AVERAGEIF('Week 3 - Making'!$B:$B,'Product List'!$A1520,'Week 3 - Making'!$P:$P),0),"")</f>
        <v/>
      </c>
      <c r="M1520" s="7" t="str">
        <f>IFERROR(ROUND(AVERAGEIF('Week 4 - Making'!$B:$B,'Product List'!$A1520,'Week 4 - Making'!$P:$P),0),"")</f>
        <v/>
      </c>
      <c r="N1520" s="7" t="str">
        <f>IFERROR(ROUND(AVERAGEIF('Week 5 - Making'!$B:$B,'Product List'!$A1520,'Week 5 - Making'!$P:$P),0),"")</f>
        <v/>
      </c>
      <c r="O1520" s="7"/>
      <c r="P1520" s="7">
        <f t="array" ref="P1520">iferror(xlookup(C1520,'Product Families'!A:A,'Product Families'!S:S),"")</f>
        <v>0</v>
      </c>
    </row>
    <row r="1521" ht="14.25" customHeight="1">
      <c r="A1521" s="122" t="s">
        <v>3645</v>
      </c>
      <c r="B1521" s="270" t="s">
        <v>3646</v>
      </c>
      <c r="C1521" s="122" t="s">
        <v>216</v>
      </c>
      <c r="D1521" s="7">
        <f t="array" ref="D1521">IFERROR(XLOOKUP($C1521,'Product Families'!$A:$A,'Product Families'!$D:$D),"")</f>
        <v>20</v>
      </c>
      <c r="E1521" s="7">
        <f t="array" ref="E1521">IFERROR(XLOOKUP($C1521,'Product Families'!$A:$A,'Product Families'!$E:$E),"")</f>
        <v>21</v>
      </c>
      <c r="F1521" s="7">
        <f t="array" ref="F1521">IFERROR(XLOOKUP($C1521,'Product Families'!$A:$A,'Product Families'!$F:$F),"")</f>
        <v>23</v>
      </c>
      <c r="G1521" s="7">
        <f t="array" ref="G1521">IFERROR(XLOOKUP($C1521,'Product Families'!$A:$A,'Product Families'!$G:$G),"")</f>
        <v>24</v>
      </c>
      <c r="J1521" s="7" t="str">
        <f>IFERROR(ROUND(AVERAGEIF('Week 1 - Making'!$B:$B,'Product List'!$A1521,'Week 1 - Making'!$P:$P),0),"")</f>
        <v/>
      </c>
      <c r="K1521" s="7" t="str">
        <f>IFERROR(ROUND(AVERAGEIF('Week 2 - Making'!$B:$B,'Product List'!$A1521,'Week 2 - Making'!$P:$P),0),"")</f>
        <v/>
      </c>
      <c r="L1521" s="263" t="str">
        <f>IFERROR(ROUND(AVERAGEIF('Week 3 - Making'!$B:$B,'Product List'!$A1521,'Week 3 - Making'!$P:$P),0),"")</f>
        <v/>
      </c>
      <c r="M1521" s="7" t="str">
        <f>IFERROR(ROUND(AVERAGEIF('Week 4 - Making'!$B:$B,'Product List'!$A1521,'Week 4 - Making'!$P:$P),0),"")</f>
        <v/>
      </c>
      <c r="N1521" s="7" t="str">
        <f>IFERROR(ROUND(AVERAGEIF('Week 5 - Making'!$B:$B,'Product List'!$A1521,'Week 5 - Making'!$P:$P),0),"")</f>
        <v/>
      </c>
      <c r="O1521" s="7"/>
      <c r="P1521" s="7">
        <f t="array" ref="P1521">iferror(xlookup(C1521,'Product Families'!A:A,'Product Families'!S:S),"")</f>
        <v>0</v>
      </c>
    </row>
    <row r="1522" ht="14.25" customHeight="1">
      <c r="A1522" s="122" t="s">
        <v>3647</v>
      </c>
      <c r="B1522" s="270" t="s">
        <v>3648</v>
      </c>
      <c r="C1522" s="122" t="s">
        <v>216</v>
      </c>
      <c r="D1522" s="7">
        <f t="array" ref="D1522">IFERROR(XLOOKUP($C1522,'Product Families'!$A:$A,'Product Families'!$D:$D),"")</f>
        <v>20</v>
      </c>
      <c r="E1522" s="7">
        <f t="array" ref="E1522">IFERROR(XLOOKUP($C1522,'Product Families'!$A:$A,'Product Families'!$E:$E),"")</f>
        <v>21</v>
      </c>
      <c r="F1522" s="7">
        <f t="array" ref="F1522">IFERROR(XLOOKUP($C1522,'Product Families'!$A:$A,'Product Families'!$F:$F),"")</f>
        <v>23</v>
      </c>
      <c r="G1522" s="7">
        <f t="array" ref="G1522">IFERROR(XLOOKUP($C1522,'Product Families'!$A:$A,'Product Families'!$G:$G),"")</f>
        <v>24</v>
      </c>
      <c r="J1522" s="7" t="str">
        <f>IFERROR(ROUND(AVERAGEIF('Week 1 - Making'!$B:$B,'Product List'!$A1522,'Week 1 - Making'!$P:$P),0),"")</f>
        <v/>
      </c>
      <c r="K1522" s="7" t="str">
        <f>IFERROR(ROUND(AVERAGEIF('Week 2 - Making'!$B:$B,'Product List'!$A1522,'Week 2 - Making'!$P:$P),0),"")</f>
        <v/>
      </c>
      <c r="L1522" s="263" t="str">
        <f>IFERROR(ROUND(AVERAGEIF('Week 3 - Making'!$B:$B,'Product List'!$A1522,'Week 3 - Making'!$P:$P),0),"")</f>
        <v/>
      </c>
      <c r="M1522" s="7" t="str">
        <f>IFERROR(ROUND(AVERAGEIF('Week 4 - Making'!$B:$B,'Product List'!$A1522,'Week 4 - Making'!$P:$P),0),"")</f>
        <v/>
      </c>
      <c r="N1522" s="7" t="str">
        <f>IFERROR(ROUND(AVERAGEIF('Week 5 - Making'!$B:$B,'Product List'!$A1522,'Week 5 - Making'!$P:$P),0),"")</f>
        <v/>
      </c>
      <c r="O1522" s="7"/>
      <c r="P1522" s="7">
        <f t="array" ref="P1522">iferror(xlookup(C1522,'Product Families'!A:A,'Product Families'!S:S),"")</f>
        <v>0</v>
      </c>
    </row>
    <row r="1523" ht="14.25" customHeight="1">
      <c r="A1523" s="122" t="s">
        <v>3649</v>
      </c>
      <c r="B1523" s="270" t="s">
        <v>3650</v>
      </c>
      <c r="C1523" s="122" t="s">
        <v>216</v>
      </c>
      <c r="D1523" s="7">
        <f t="array" ref="D1523">IFERROR(XLOOKUP($C1523,'Product Families'!$A:$A,'Product Families'!$D:$D),"")</f>
        <v>20</v>
      </c>
      <c r="E1523" s="7">
        <f t="array" ref="E1523">IFERROR(XLOOKUP($C1523,'Product Families'!$A:$A,'Product Families'!$E:$E),"")</f>
        <v>21</v>
      </c>
      <c r="F1523" s="7">
        <f t="array" ref="F1523">IFERROR(XLOOKUP($C1523,'Product Families'!$A:$A,'Product Families'!$F:$F),"")</f>
        <v>23</v>
      </c>
      <c r="G1523" s="7">
        <f t="array" ref="G1523">IFERROR(XLOOKUP($C1523,'Product Families'!$A:$A,'Product Families'!$G:$G),"")</f>
        <v>24</v>
      </c>
      <c r="J1523" s="7" t="str">
        <f>IFERROR(ROUND(AVERAGEIF('Week 1 - Making'!$B:$B,'Product List'!$A1523,'Week 1 - Making'!$P:$P),0),"")</f>
        <v/>
      </c>
      <c r="K1523" s="7" t="str">
        <f>IFERROR(ROUND(AVERAGEIF('Week 2 - Making'!$B:$B,'Product List'!$A1523,'Week 2 - Making'!$P:$P),0),"")</f>
        <v/>
      </c>
      <c r="L1523" s="263" t="str">
        <f>IFERROR(ROUND(AVERAGEIF('Week 3 - Making'!$B:$B,'Product List'!$A1523,'Week 3 - Making'!$P:$P),0),"")</f>
        <v/>
      </c>
      <c r="M1523" s="7" t="str">
        <f>IFERROR(ROUND(AVERAGEIF('Week 4 - Making'!$B:$B,'Product List'!$A1523,'Week 4 - Making'!$P:$P),0),"")</f>
        <v/>
      </c>
      <c r="N1523" s="7" t="str">
        <f>IFERROR(ROUND(AVERAGEIF('Week 5 - Making'!$B:$B,'Product List'!$A1523,'Week 5 - Making'!$P:$P),0),"")</f>
        <v/>
      </c>
      <c r="O1523" s="7"/>
      <c r="P1523" s="7">
        <f t="array" ref="P1523">iferror(xlookup(C1523,'Product Families'!A:A,'Product Families'!S:S),"")</f>
        <v>0</v>
      </c>
    </row>
    <row r="1524" ht="14.25" customHeight="1">
      <c r="A1524" s="122" t="s">
        <v>3651</v>
      </c>
      <c r="B1524" s="270" t="s">
        <v>3652</v>
      </c>
      <c r="C1524" s="122" t="s">
        <v>216</v>
      </c>
      <c r="D1524" s="7">
        <f t="array" ref="D1524">IFERROR(XLOOKUP($C1524,'Product Families'!$A:$A,'Product Families'!$D:$D),"")</f>
        <v>20</v>
      </c>
      <c r="E1524" s="7">
        <f t="array" ref="E1524">IFERROR(XLOOKUP($C1524,'Product Families'!$A:$A,'Product Families'!$E:$E),"")</f>
        <v>21</v>
      </c>
      <c r="F1524" s="7">
        <f t="array" ref="F1524">IFERROR(XLOOKUP($C1524,'Product Families'!$A:$A,'Product Families'!$F:$F),"")</f>
        <v>23</v>
      </c>
      <c r="G1524" s="7">
        <f t="array" ref="G1524">IFERROR(XLOOKUP($C1524,'Product Families'!$A:$A,'Product Families'!$G:$G),"")</f>
        <v>24</v>
      </c>
      <c r="J1524" s="7" t="str">
        <f>IFERROR(ROUND(AVERAGEIF('Week 1 - Making'!$B:$B,'Product List'!$A1524,'Week 1 - Making'!$P:$P),0),"")</f>
        <v/>
      </c>
      <c r="K1524" s="7" t="str">
        <f>IFERROR(ROUND(AVERAGEIF('Week 2 - Making'!$B:$B,'Product List'!$A1524,'Week 2 - Making'!$P:$P),0),"")</f>
        <v/>
      </c>
      <c r="L1524" s="263" t="str">
        <f>IFERROR(ROUND(AVERAGEIF('Week 3 - Making'!$B:$B,'Product List'!$A1524,'Week 3 - Making'!$P:$P),0),"")</f>
        <v/>
      </c>
      <c r="M1524" s="7" t="str">
        <f>IFERROR(ROUND(AVERAGEIF('Week 4 - Making'!$B:$B,'Product List'!$A1524,'Week 4 - Making'!$P:$P),0),"")</f>
        <v/>
      </c>
      <c r="N1524" s="7" t="str">
        <f>IFERROR(ROUND(AVERAGEIF('Week 5 - Making'!$B:$B,'Product List'!$A1524,'Week 5 - Making'!$P:$P),0),"")</f>
        <v/>
      </c>
      <c r="O1524" s="7"/>
      <c r="P1524" s="7">
        <f t="array" ref="P1524">iferror(xlookup(C1524,'Product Families'!A:A,'Product Families'!S:S),"")</f>
        <v>0</v>
      </c>
    </row>
    <row r="1525" ht="14.25" customHeight="1">
      <c r="A1525" s="122" t="s">
        <v>3653</v>
      </c>
      <c r="B1525" s="270" t="s">
        <v>3654</v>
      </c>
      <c r="C1525" s="122" t="s">
        <v>216</v>
      </c>
      <c r="D1525" s="7">
        <f t="array" ref="D1525">IFERROR(XLOOKUP($C1525,'Product Families'!$A:$A,'Product Families'!$D:$D),"")</f>
        <v>20</v>
      </c>
      <c r="E1525" s="7">
        <f t="array" ref="E1525">IFERROR(XLOOKUP($C1525,'Product Families'!$A:$A,'Product Families'!$E:$E),"")</f>
        <v>21</v>
      </c>
      <c r="F1525" s="7">
        <f t="array" ref="F1525">IFERROR(XLOOKUP($C1525,'Product Families'!$A:$A,'Product Families'!$F:$F),"")</f>
        <v>23</v>
      </c>
      <c r="G1525" s="7">
        <f t="array" ref="G1525">IFERROR(XLOOKUP($C1525,'Product Families'!$A:$A,'Product Families'!$G:$G),"")</f>
        <v>24</v>
      </c>
      <c r="J1525" s="7" t="str">
        <f>IFERROR(ROUND(AVERAGEIF('Week 1 - Making'!$B:$B,'Product List'!$A1525,'Week 1 - Making'!$P:$P),0),"")</f>
        <v/>
      </c>
      <c r="K1525" s="7" t="str">
        <f>IFERROR(ROUND(AVERAGEIF('Week 2 - Making'!$B:$B,'Product List'!$A1525,'Week 2 - Making'!$P:$P),0),"")</f>
        <v/>
      </c>
      <c r="L1525" s="263" t="str">
        <f>IFERROR(ROUND(AVERAGEIF('Week 3 - Making'!$B:$B,'Product List'!$A1525,'Week 3 - Making'!$P:$P),0),"")</f>
        <v/>
      </c>
      <c r="M1525" s="7" t="str">
        <f>IFERROR(ROUND(AVERAGEIF('Week 4 - Making'!$B:$B,'Product List'!$A1525,'Week 4 - Making'!$P:$P),0),"")</f>
        <v/>
      </c>
      <c r="N1525" s="7" t="str">
        <f>IFERROR(ROUND(AVERAGEIF('Week 5 - Making'!$B:$B,'Product List'!$A1525,'Week 5 - Making'!$P:$P),0),"")</f>
        <v/>
      </c>
      <c r="O1525" s="7"/>
      <c r="P1525" s="7">
        <f t="array" ref="P1525">iferror(xlookup(C1525,'Product Families'!A:A,'Product Families'!S:S),"")</f>
        <v>0</v>
      </c>
    </row>
    <row r="1526" ht="14.25" customHeight="1">
      <c r="A1526" s="122" t="s">
        <v>3655</v>
      </c>
      <c r="B1526" s="270" t="s">
        <v>3656</v>
      </c>
      <c r="C1526" s="122" t="s">
        <v>216</v>
      </c>
      <c r="D1526" s="7">
        <f t="array" ref="D1526">IFERROR(XLOOKUP($C1526,'Product Families'!$A:$A,'Product Families'!$D:$D),"")</f>
        <v>20</v>
      </c>
      <c r="E1526" s="7">
        <f t="array" ref="E1526">IFERROR(XLOOKUP($C1526,'Product Families'!$A:$A,'Product Families'!$E:$E),"")</f>
        <v>21</v>
      </c>
      <c r="F1526" s="7">
        <f t="array" ref="F1526">IFERROR(XLOOKUP($C1526,'Product Families'!$A:$A,'Product Families'!$F:$F),"")</f>
        <v>23</v>
      </c>
      <c r="G1526" s="7">
        <f t="array" ref="G1526">IFERROR(XLOOKUP($C1526,'Product Families'!$A:$A,'Product Families'!$G:$G),"")</f>
        <v>24</v>
      </c>
      <c r="J1526" s="7" t="str">
        <f>IFERROR(ROUND(AVERAGEIF('Week 1 - Making'!$B:$B,'Product List'!$A1526,'Week 1 - Making'!$P:$P),0),"")</f>
        <v/>
      </c>
      <c r="K1526" s="7" t="str">
        <f>IFERROR(ROUND(AVERAGEIF('Week 2 - Making'!$B:$B,'Product List'!$A1526,'Week 2 - Making'!$P:$P),0),"")</f>
        <v/>
      </c>
      <c r="L1526" s="263" t="str">
        <f>IFERROR(ROUND(AVERAGEIF('Week 3 - Making'!$B:$B,'Product List'!$A1526,'Week 3 - Making'!$P:$P),0),"")</f>
        <v/>
      </c>
      <c r="M1526" s="7" t="str">
        <f>IFERROR(ROUND(AVERAGEIF('Week 4 - Making'!$B:$B,'Product List'!$A1526,'Week 4 - Making'!$P:$P),0),"")</f>
        <v/>
      </c>
      <c r="N1526" s="7" t="str">
        <f>IFERROR(ROUND(AVERAGEIF('Week 5 - Making'!$B:$B,'Product List'!$A1526,'Week 5 - Making'!$P:$P),0),"")</f>
        <v/>
      </c>
      <c r="O1526" s="7"/>
      <c r="P1526" s="7">
        <f t="array" ref="P1526">iferror(xlookup(C1526,'Product Families'!A:A,'Product Families'!S:S),"")</f>
        <v>0</v>
      </c>
    </row>
    <row r="1527" ht="14.25" customHeight="1">
      <c r="A1527" s="122" t="s">
        <v>3657</v>
      </c>
      <c r="B1527" s="270" t="s">
        <v>3658</v>
      </c>
      <c r="C1527" s="122" t="s">
        <v>216</v>
      </c>
      <c r="D1527" s="7">
        <f t="array" ref="D1527">IFERROR(XLOOKUP($C1527,'Product Families'!$A:$A,'Product Families'!$D:$D),"")</f>
        <v>20</v>
      </c>
      <c r="E1527" s="7">
        <f t="array" ref="E1527">IFERROR(XLOOKUP($C1527,'Product Families'!$A:$A,'Product Families'!$E:$E),"")</f>
        <v>21</v>
      </c>
      <c r="F1527" s="7">
        <f t="array" ref="F1527">IFERROR(XLOOKUP($C1527,'Product Families'!$A:$A,'Product Families'!$F:$F),"")</f>
        <v>23</v>
      </c>
      <c r="G1527" s="7">
        <f t="array" ref="G1527">IFERROR(XLOOKUP($C1527,'Product Families'!$A:$A,'Product Families'!$G:$G),"")</f>
        <v>24</v>
      </c>
      <c r="J1527" s="7" t="str">
        <f>IFERROR(ROUND(AVERAGEIF('Week 1 - Making'!$B:$B,'Product List'!$A1527,'Week 1 - Making'!$P:$P),0),"")</f>
        <v/>
      </c>
      <c r="K1527" s="7" t="str">
        <f>IFERROR(ROUND(AVERAGEIF('Week 2 - Making'!$B:$B,'Product List'!$A1527,'Week 2 - Making'!$P:$P),0),"")</f>
        <v/>
      </c>
      <c r="L1527" s="263" t="str">
        <f>IFERROR(ROUND(AVERAGEIF('Week 3 - Making'!$B:$B,'Product List'!$A1527,'Week 3 - Making'!$P:$P),0),"")</f>
        <v/>
      </c>
      <c r="M1527" s="7" t="str">
        <f>IFERROR(ROUND(AVERAGEIF('Week 4 - Making'!$B:$B,'Product List'!$A1527,'Week 4 - Making'!$P:$P),0),"")</f>
        <v/>
      </c>
      <c r="N1527" s="7" t="str">
        <f>IFERROR(ROUND(AVERAGEIF('Week 5 - Making'!$B:$B,'Product List'!$A1527,'Week 5 - Making'!$P:$P),0),"")</f>
        <v/>
      </c>
      <c r="O1527" s="7"/>
      <c r="P1527" s="7">
        <f t="array" ref="P1527">iferror(xlookup(C1527,'Product Families'!A:A,'Product Families'!S:S),"")</f>
        <v>0</v>
      </c>
    </row>
    <row r="1528" ht="14.25" customHeight="1">
      <c r="A1528" s="122" t="s">
        <v>3659</v>
      </c>
      <c r="B1528" s="270" t="s">
        <v>3660</v>
      </c>
      <c r="C1528" s="122" t="s">
        <v>216</v>
      </c>
      <c r="D1528" s="7">
        <f t="array" ref="D1528">IFERROR(XLOOKUP($C1528,'Product Families'!$A:$A,'Product Families'!$D:$D),"")</f>
        <v>20</v>
      </c>
      <c r="E1528" s="7">
        <f t="array" ref="E1528">IFERROR(XLOOKUP($C1528,'Product Families'!$A:$A,'Product Families'!$E:$E),"")</f>
        <v>21</v>
      </c>
      <c r="F1528" s="7">
        <f t="array" ref="F1528">IFERROR(XLOOKUP($C1528,'Product Families'!$A:$A,'Product Families'!$F:$F),"")</f>
        <v>23</v>
      </c>
      <c r="G1528" s="7">
        <f t="array" ref="G1528">IFERROR(XLOOKUP($C1528,'Product Families'!$A:$A,'Product Families'!$G:$G),"")</f>
        <v>24</v>
      </c>
      <c r="J1528" s="7" t="str">
        <f>IFERROR(ROUND(AVERAGEIF('Week 1 - Making'!$B:$B,'Product List'!$A1528,'Week 1 - Making'!$P:$P),0),"")</f>
        <v/>
      </c>
      <c r="K1528" s="7" t="str">
        <f>IFERROR(ROUND(AVERAGEIF('Week 2 - Making'!$B:$B,'Product List'!$A1528,'Week 2 - Making'!$P:$P),0),"")</f>
        <v/>
      </c>
      <c r="L1528" s="263" t="str">
        <f>IFERROR(ROUND(AVERAGEIF('Week 3 - Making'!$B:$B,'Product List'!$A1528,'Week 3 - Making'!$P:$P),0),"")</f>
        <v/>
      </c>
      <c r="M1528" s="7" t="str">
        <f>IFERROR(ROUND(AVERAGEIF('Week 4 - Making'!$B:$B,'Product List'!$A1528,'Week 4 - Making'!$P:$P),0),"")</f>
        <v/>
      </c>
      <c r="N1528" s="7" t="str">
        <f>IFERROR(ROUND(AVERAGEIF('Week 5 - Making'!$B:$B,'Product List'!$A1528,'Week 5 - Making'!$P:$P),0),"")</f>
        <v/>
      </c>
      <c r="O1528" s="7"/>
      <c r="P1528" s="7">
        <f t="array" ref="P1528">iferror(xlookup(C1528,'Product Families'!A:A,'Product Families'!S:S),"")</f>
        <v>0</v>
      </c>
    </row>
    <row r="1529" ht="14.25" customHeight="1">
      <c r="A1529" s="122" t="s">
        <v>3661</v>
      </c>
      <c r="B1529" s="270" t="s">
        <v>3662</v>
      </c>
      <c r="C1529" s="122" t="s">
        <v>216</v>
      </c>
      <c r="D1529" s="7">
        <f t="array" ref="D1529">IFERROR(XLOOKUP($C1529,'Product Families'!$A:$A,'Product Families'!$D:$D),"")</f>
        <v>20</v>
      </c>
      <c r="E1529" s="7">
        <f t="array" ref="E1529">IFERROR(XLOOKUP($C1529,'Product Families'!$A:$A,'Product Families'!$E:$E),"")</f>
        <v>21</v>
      </c>
      <c r="F1529" s="7">
        <f t="array" ref="F1529">IFERROR(XLOOKUP($C1529,'Product Families'!$A:$A,'Product Families'!$F:$F),"")</f>
        <v>23</v>
      </c>
      <c r="G1529" s="7">
        <f t="array" ref="G1529">IFERROR(XLOOKUP($C1529,'Product Families'!$A:$A,'Product Families'!$G:$G),"")</f>
        <v>24</v>
      </c>
      <c r="J1529" s="7" t="str">
        <f>IFERROR(ROUND(AVERAGEIF('Week 1 - Making'!$B:$B,'Product List'!$A1529,'Week 1 - Making'!$P:$P),0),"")</f>
        <v/>
      </c>
      <c r="K1529" s="7" t="str">
        <f>IFERROR(ROUND(AVERAGEIF('Week 2 - Making'!$B:$B,'Product List'!$A1529,'Week 2 - Making'!$P:$P),0),"")</f>
        <v/>
      </c>
      <c r="L1529" s="263" t="str">
        <f>IFERROR(ROUND(AVERAGEIF('Week 3 - Making'!$B:$B,'Product List'!$A1529,'Week 3 - Making'!$P:$P),0),"")</f>
        <v/>
      </c>
      <c r="M1529" s="7" t="str">
        <f>IFERROR(ROUND(AVERAGEIF('Week 4 - Making'!$B:$B,'Product List'!$A1529,'Week 4 - Making'!$P:$P),0),"")</f>
        <v/>
      </c>
      <c r="N1529" s="7" t="str">
        <f>IFERROR(ROUND(AVERAGEIF('Week 5 - Making'!$B:$B,'Product List'!$A1529,'Week 5 - Making'!$P:$P),0),"")</f>
        <v/>
      </c>
      <c r="O1529" s="7"/>
      <c r="P1529" s="7">
        <f t="array" ref="P1529">iferror(xlookup(C1529,'Product Families'!A:A,'Product Families'!S:S),"")</f>
        <v>0</v>
      </c>
    </row>
    <row r="1530" ht="14.25" customHeight="1">
      <c r="A1530" s="122" t="s">
        <v>3663</v>
      </c>
      <c r="B1530" s="270" t="s">
        <v>3664</v>
      </c>
      <c r="C1530" s="122" t="s">
        <v>216</v>
      </c>
      <c r="D1530" s="7">
        <f t="array" ref="D1530">IFERROR(XLOOKUP($C1530,'Product Families'!$A:$A,'Product Families'!$D:$D),"")</f>
        <v>20</v>
      </c>
      <c r="E1530" s="7">
        <f t="array" ref="E1530">IFERROR(XLOOKUP($C1530,'Product Families'!$A:$A,'Product Families'!$E:$E),"")</f>
        <v>21</v>
      </c>
      <c r="F1530" s="7">
        <f t="array" ref="F1530">IFERROR(XLOOKUP($C1530,'Product Families'!$A:$A,'Product Families'!$F:$F),"")</f>
        <v>23</v>
      </c>
      <c r="G1530" s="7">
        <f t="array" ref="G1530">IFERROR(XLOOKUP($C1530,'Product Families'!$A:$A,'Product Families'!$G:$G),"")</f>
        <v>24</v>
      </c>
      <c r="J1530" s="7" t="str">
        <f>IFERROR(ROUND(AVERAGEIF('Week 1 - Making'!$B:$B,'Product List'!$A1530,'Week 1 - Making'!$P:$P),0),"")</f>
        <v/>
      </c>
      <c r="K1530" s="7" t="str">
        <f>IFERROR(ROUND(AVERAGEIF('Week 2 - Making'!$B:$B,'Product List'!$A1530,'Week 2 - Making'!$P:$P),0),"")</f>
        <v/>
      </c>
      <c r="L1530" s="263" t="str">
        <f>IFERROR(ROUND(AVERAGEIF('Week 3 - Making'!$B:$B,'Product List'!$A1530,'Week 3 - Making'!$P:$P),0),"")</f>
        <v/>
      </c>
      <c r="M1530" s="7" t="str">
        <f>IFERROR(ROUND(AVERAGEIF('Week 4 - Making'!$B:$B,'Product List'!$A1530,'Week 4 - Making'!$P:$P),0),"")</f>
        <v/>
      </c>
      <c r="N1530" s="7" t="str">
        <f>IFERROR(ROUND(AVERAGEIF('Week 5 - Making'!$B:$B,'Product List'!$A1530,'Week 5 - Making'!$P:$P),0),"")</f>
        <v/>
      </c>
      <c r="O1530" s="7"/>
      <c r="P1530" s="7">
        <f t="array" ref="P1530">iferror(xlookup(C1530,'Product Families'!A:A,'Product Families'!S:S),"")</f>
        <v>0</v>
      </c>
    </row>
    <row r="1531" ht="14.25" customHeight="1">
      <c r="A1531" s="122" t="s">
        <v>3665</v>
      </c>
      <c r="B1531" s="270" t="s">
        <v>3666</v>
      </c>
      <c r="C1531" s="122" t="s">
        <v>216</v>
      </c>
      <c r="D1531" s="7">
        <f t="array" ref="D1531">IFERROR(XLOOKUP($C1531,'Product Families'!$A:$A,'Product Families'!$D:$D),"")</f>
        <v>20</v>
      </c>
      <c r="E1531" s="7">
        <f t="array" ref="E1531">IFERROR(XLOOKUP($C1531,'Product Families'!$A:$A,'Product Families'!$E:$E),"")</f>
        <v>21</v>
      </c>
      <c r="F1531" s="7">
        <f t="array" ref="F1531">IFERROR(XLOOKUP($C1531,'Product Families'!$A:$A,'Product Families'!$F:$F),"")</f>
        <v>23</v>
      </c>
      <c r="G1531" s="7">
        <f t="array" ref="G1531">IFERROR(XLOOKUP($C1531,'Product Families'!$A:$A,'Product Families'!$G:$G),"")</f>
        <v>24</v>
      </c>
      <c r="J1531" s="7" t="str">
        <f>IFERROR(ROUND(AVERAGEIF('Week 1 - Making'!$B:$B,'Product List'!$A1531,'Week 1 - Making'!$P:$P),0),"")</f>
        <v/>
      </c>
      <c r="K1531" s="7" t="str">
        <f>IFERROR(ROUND(AVERAGEIF('Week 2 - Making'!$B:$B,'Product List'!$A1531,'Week 2 - Making'!$P:$P),0),"")</f>
        <v/>
      </c>
      <c r="L1531" s="263" t="str">
        <f>IFERROR(ROUND(AVERAGEIF('Week 3 - Making'!$B:$B,'Product List'!$A1531,'Week 3 - Making'!$P:$P),0),"")</f>
        <v/>
      </c>
      <c r="M1531" s="7" t="str">
        <f>IFERROR(ROUND(AVERAGEIF('Week 4 - Making'!$B:$B,'Product List'!$A1531,'Week 4 - Making'!$P:$P),0),"")</f>
        <v/>
      </c>
      <c r="N1531" s="7" t="str">
        <f>IFERROR(ROUND(AVERAGEIF('Week 5 - Making'!$B:$B,'Product List'!$A1531,'Week 5 - Making'!$P:$P),0),"")</f>
        <v/>
      </c>
      <c r="O1531" s="7"/>
      <c r="P1531" s="7">
        <f t="array" ref="P1531">iferror(xlookup(C1531,'Product Families'!A:A,'Product Families'!S:S),"")</f>
        <v>0</v>
      </c>
    </row>
    <row r="1532" ht="14.25" customHeight="1">
      <c r="A1532" s="122" t="s">
        <v>3667</v>
      </c>
      <c r="B1532" s="270" t="s">
        <v>3668</v>
      </c>
      <c r="C1532" s="122" t="s">
        <v>216</v>
      </c>
      <c r="D1532" s="7">
        <f t="array" ref="D1532">IFERROR(XLOOKUP($C1532,'Product Families'!$A:$A,'Product Families'!$D:$D),"")</f>
        <v>20</v>
      </c>
      <c r="E1532" s="7">
        <f t="array" ref="E1532">IFERROR(XLOOKUP($C1532,'Product Families'!$A:$A,'Product Families'!$E:$E),"")</f>
        <v>21</v>
      </c>
      <c r="F1532" s="7">
        <f t="array" ref="F1532">IFERROR(XLOOKUP($C1532,'Product Families'!$A:$A,'Product Families'!$F:$F),"")</f>
        <v>23</v>
      </c>
      <c r="G1532" s="7">
        <f t="array" ref="G1532">IFERROR(XLOOKUP($C1532,'Product Families'!$A:$A,'Product Families'!$G:$G),"")</f>
        <v>24</v>
      </c>
      <c r="J1532" s="7" t="str">
        <f>IFERROR(ROUND(AVERAGEIF('Week 1 - Making'!$B:$B,'Product List'!$A1532,'Week 1 - Making'!$P:$P),0),"")</f>
        <v/>
      </c>
      <c r="K1532" s="7" t="str">
        <f>IFERROR(ROUND(AVERAGEIF('Week 2 - Making'!$B:$B,'Product List'!$A1532,'Week 2 - Making'!$P:$P),0),"")</f>
        <v/>
      </c>
      <c r="L1532" s="263" t="str">
        <f>IFERROR(ROUND(AVERAGEIF('Week 3 - Making'!$B:$B,'Product List'!$A1532,'Week 3 - Making'!$P:$P),0),"")</f>
        <v/>
      </c>
      <c r="M1532" s="7" t="str">
        <f>IFERROR(ROUND(AVERAGEIF('Week 4 - Making'!$B:$B,'Product List'!$A1532,'Week 4 - Making'!$P:$P),0),"")</f>
        <v/>
      </c>
      <c r="N1532" s="7" t="str">
        <f>IFERROR(ROUND(AVERAGEIF('Week 5 - Making'!$B:$B,'Product List'!$A1532,'Week 5 - Making'!$P:$P),0),"")</f>
        <v/>
      </c>
      <c r="O1532" s="7"/>
      <c r="P1532" s="7">
        <f t="array" ref="P1532">iferror(xlookup(C1532,'Product Families'!A:A,'Product Families'!S:S),"")</f>
        <v>0</v>
      </c>
    </row>
    <row r="1533" ht="14.25" customHeight="1">
      <c r="A1533" s="122" t="s">
        <v>3669</v>
      </c>
      <c r="B1533" s="270" t="s">
        <v>3670</v>
      </c>
      <c r="C1533" s="122" t="s">
        <v>216</v>
      </c>
      <c r="D1533" s="7">
        <f t="array" ref="D1533">IFERROR(XLOOKUP($C1533,'Product Families'!$A:$A,'Product Families'!$D:$D),"")</f>
        <v>20</v>
      </c>
      <c r="E1533" s="7">
        <f t="array" ref="E1533">IFERROR(XLOOKUP($C1533,'Product Families'!$A:$A,'Product Families'!$E:$E),"")</f>
        <v>21</v>
      </c>
      <c r="F1533" s="7">
        <f t="array" ref="F1533">IFERROR(XLOOKUP($C1533,'Product Families'!$A:$A,'Product Families'!$F:$F),"")</f>
        <v>23</v>
      </c>
      <c r="G1533" s="7">
        <f t="array" ref="G1533">IFERROR(XLOOKUP($C1533,'Product Families'!$A:$A,'Product Families'!$G:$G),"")</f>
        <v>24</v>
      </c>
      <c r="J1533" s="7" t="str">
        <f>IFERROR(ROUND(AVERAGEIF('Week 1 - Making'!$B:$B,'Product List'!$A1533,'Week 1 - Making'!$P:$P),0),"")</f>
        <v/>
      </c>
      <c r="K1533" s="7" t="str">
        <f>IFERROR(ROUND(AVERAGEIF('Week 2 - Making'!$B:$B,'Product List'!$A1533,'Week 2 - Making'!$P:$P),0),"")</f>
        <v/>
      </c>
      <c r="L1533" s="263" t="str">
        <f>IFERROR(ROUND(AVERAGEIF('Week 3 - Making'!$B:$B,'Product List'!$A1533,'Week 3 - Making'!$P:$P),0),"")</f>
        <v/>
      </c>
      <c r="M1533" s="7" t="str">
        <f>IFERROR(ROUND(AVERAGEIF('Week 4 - Making'!$B:$B,'Product List'!$A1533,'Week 4 - Making'!$P:$P),0),"")</f>
        <v/>
      </c>
      <c r="N1533" s="7" t="str">
        <f>IFERROR(ROUND(AVERAGEIF('Week 5 - Making'!$B:$B,'Product List'!$A1533,'Week 5 - Making'!$P:$P),0),"")</f>
        <v/>
      </c>
      <c r="O1533" s="7"/>
      <c r="P1533" s="7">
        <f t="array" ref="P1533">iferror(xlookup(C1533,'Product Families'!A:A,'Product Families'!S:S),"")</f>
        <v>0</v>
      </c>
    </row>
    <row r="1534" ht="14.25" customHeight="1">
      <c r="A1534" s="122" t="s">
        <v>3671</v>
      </c>
      <c r="B1534" s="270" t="s">
        <v>3672</v>
      </c>
      <c r="C1534" s="122" t="s">
        <v>216</v>
      </c>
      <c r="D1534" s="7">
        <f t="array" ref="D1534">IFERROR(XLOOKUP($C1534,'Product Families'!$A:$A,'Product Families'!$D:$D),"")</f>
        <v>20</v>
      </c>
      <c r="E1534" s="7">
        <f t="array" ref="E1534">IFERROR(XLOOKUP($C1534,'Product Families'!$A:$A,'Product Families'!$E:$E),"")</f>
        <v>21</v>
      </c>
      <c r="F1534" s="7">
        <f t="array" ref="F1534">IFERROR(XLOOKUP($C1534,'Product Families'!$A:$A,'Product Families'!$F:$F),"")</f>
        <v>23</v>
      </c>
      <c r="G1534" s="7">
        <f t="array" ref="G1534">IFERROR(XLOOKUP($C1534,'Product Families'!$A:$A,'Product Families'!$G:$G),"")</f>
        <v>24</v>
      </c>
      <c r="J1534" s="7" t="str">
        <f>IFERROR(ROUND(AVERAGEIF('Week 1 - Making'!$B:$B,'Product List'!$A1534,'Week 1 - Making'!$P:$P),0),"")</f>
        <v/>
      </c>
      <c r="K1534" s="7" t="str">
        <f>IFERROR(ROUND(AVERAGEIF('Week 2 - Making'!$B:$B,'Product List'!$A1534,'Week 2 - Making'!$P:$P),0),"")</f>
        <v/>
      </c>
      <c r="L1534" s="263" t="str">
        <f>IFERROR(ROUND(AVERAGEIF('Week 3 - Making'!$B:$B,'Product List'!$A1534,'Week 3 - Making'!$P:$P),0),"")</f>
        <v/>
      </c>
      <c r="M1534" s="7" t="str">
        <f>IFERROR(ROUND(AVERAGEIF('Week 4 - Making'!$B:$B,'Product List'!$A1534,'Week 4 - Making'!$P:$P),0),"")</f>
        <v/>
      </c>
      <c r="N1534" s="7" t="str">
        <f>IFERROR(ROUND(AVERAGEIF('Week 5 - Making'!$B:$B,'Product List'!$A1534,'Week 5 - Making'!$P:$P),0),"")</f>
        <v/>
      </c>
      <c r="O1534" s="7"/>
      <c r="P1534" s="7">
        <f t="array" ref="P1534">iferror(xlookup(C1534,'Product Families'!A:A,'Product Families'!S:S),"")</f>
        <v>0</v>
      </c>
    </row>
    <row r="1535" ht="14.25" customHeight="1">
      <c r="A1535" s="122" t="s">
        <v>3673</v>
      </c>
      <c r="B1535" s="270" t="s">
        <v>3674</v>
      </c>
      <c r="C1535" s="122" t="s">
        <v>216</v>
      </c>
      <c r="D1535" s="7">
        <f t="array" ref="D1535">IFERROR(XLOOKUP($C1535,'Product Families'!$A:$A,'Product Families'!$D:$D),"")</f>
        <v>20</v>
      </c>
      <c r="E1535" s="7">
        <f t="array" ref="E1535">IFERROR(XLOOKUP($C1535,'Product Families'!$A:$A,'Product Families'!$E:$E),"")</f>
        <v>21</v>
      </c>
      <c r="F1535" s="7">
        <f t="array" ref="F1535">IFERROR(XLOOKUP($C1535,'Product Families'!$A:$A,'Product Families'!$F:$F),"")</f>
        <v>23</v>
      </c>
      <c r="G1535" s="7">
        <f t="array" ref="G1535">IFERROR(XLOOKUP($C1535,'Product Families'!$A:$A,'Product Families'!$G:$G),"")</f>
        <v>24</v>
      </c>
      <c r="J1535" s="7" t="str">
        <f>IFERROR(ROUND(AVERAGEIF('Week 1 - Making'!$B:$B,'Product List'!$A1535,'Week 1 - Making'!$P:$P),0),"")</f>
        <v/>
      </c>
      <c r="K1535" s="7" t="str">
        <f>IFERROR(ROUND(AVERAGEIF('Week 2 - Making'!$B:$B,'Product List'!$A1535,'Week 2 - Making'!$P:$P),0),"")</f>
        <v/>
      </c>
      <c r="L1535" s="263" t="str">
        <f>IFERROR(ROUND(AVERAGEIF('Week 3 - Making'!$B:$B,'Product List'!$A1535,'Week 3 - Making'!$P:$P),0),"")</f>
        <v/>
      </c>
      <c r="M1535" s="7" t="str">
        <f>IFERROR(ROUND(AVERAGEIF('Week 4 - Making'!$B:$B,'Product List'!$A1535,'Week 4 - Making'!$P:$P),0),"")</f>
        <v/>
      </c>
      <c r="N1535" s="7" t="str">
        <f>IFERROR(ROUND(AVERAGEIF('Week 5 - Making'!$B:$B,'Product List'!$A1535,'Week 5 - Making'!$P:$P),0),"")</f>
        <v/>
      </c>
      <c r="O1535" s="7"/>
      <c r="P1535" s="7">
        <f t="array" ref="P1535">iferror(xlookup(C1535,'Product Families'!A:A,'Product Families'!S:S),"")</f>
        <v>0</v>
      </c>
    </row>
    <row r="1536" ht="14.25" customHeight="1">
      <c r="A1536" s="122" t="s">
        <v>3675</v>
      </c>
      <c r="B1536" s="270" t="s">
        <v>3676</v>
      </c>
      <c r="C1536" s="122" t="s">
        <v>216</v>
      </c>
      <c r="D1536" s="7">
        <f t="array" ref="D1536">IFERROR(XLOOKUP($C1536,'Product Families'!$A:$A,'Product Families'!$D:$D),"")</f>
        <v>20</v>
      </c>
      <c r="E1536" s="7">
        <f t="array" ref="E1536">IFERROR(XLOOKUP($C1536,'Product Families'!$A:$A,'Product Families'!$E:$E),"")</f>
        <v>21</v>
      </c>
      <c r="F1536" s="7">
        <f t="array" ref="F1536">IFERROR(XLOOKUP($C1536,'Product Families'!$A:$A,'Product Families'!$F:$F),"")</f>
        <v>23</v>
      </c>
      <c r="G1536" s="7">
        <f t="array" ref="G1536">IFERROR(XLOOKUP($C1536,'Product Families'!$A:$A,'Product Families'!$G:$G),"")</f>
        <v>24</v>
      </c>
      <c r="J1536" s="7" t="str">
        <f>IFERROR(ROUND(AVERAGEIF('Week 1 - Making'!$B:$B,'Product List'!$A1536,'Week 1 - Making'!$P:$P),0),"")</f>
        <v/>
      </c>
      <c r="K1536" s="7" t="str">
        <f>IFERROR(ROUND(AVERAGEIF('Week 2 - Making'!$B:$B,'Product List'!$A1536,'Week 2 - Making'!$P:$P),0),"")</f>
        <v/>
      </c>
      <c r="L1536" s="263" t="str">
        <f>IFERROR(ROUND(AVERAGEIF('Week 3 - Making'!$B:$B,'Product List'!$A1536,'Week 3 - Making'!$P:$P),0),"")</f>
        <v/>
      </c>
      <c r="M1536" s="7" t="str">
        <f>IFERROR(ROUND(AVERAGEIF('Week 4 - Making'!$B:$B,'Product List'!$A1536,'Week 4 - Making'!$P:$P),0),"")</f>
        <v/>
      </c>
      <c r="N1536" s="7" t="str">
        <f>IFERROR(ROUND(AVERAGEIF('Week 5 - Making'!$B:$B,'Product List'!$A1536,'Week 5 - Making'!$P:$P),0),"")</f>
        <v/>
      </c>
      <c r="O1536" s="7"/>
      <c r="P1536" s="7">
        <f t="array" ref="P1536">iferror(xlookup(C1536,'Product Families'!A:A,'Product Families'!S:S),"")</f>
        <v>0</v>
      </c>
    </row>
    <row r="1537" ht="14.25" customHeight="1">
      <c r="A1537" s="122" t="s">
        <v>3677</v>
      </c>
      <c r="B1537" s="270" t="s">
        <v>3678</v>
      </c>
      <c r="C1537" s="122" t="s">
        <v>216</v>
      </c>
      <c r="D1537" s="7">
        <f t="array" ref="D1537">IFERROR(XLOOKUP($C1537,'Product Families'!$A:$A,'Product Families'!$D:$D),"")</f>
        <v>20</v>
      </c>
      <c r="E1537" s="7">
        <f t="array" ref="E1537">IFERROR(XLOOKUP($C1537,'Product Families'!$A:$A,'Product Families'!$E:$E),"")</f>
        <v>21</v>
      </c>
      <c r="F1537" s="7">
        <f t="array" ref="F1537">IFERROR(XLOOKUP($C1537,'Product Families'!$A:$A,'Product Families'!$F:$F),"")</f>
        <v>23</v>
      </c>
      <c r="G1537" s="7">
        <f t="array" ref="G1537">IFERROR(XLOOKUP($C1537,'Product Families'!$A:$A,'Product Families'!$G:$G),"")</f>
        <v>24</v>
      </c>
      <c r="J1537" s="7" t="str">
        <f>IFERROR(ROUND(AVERAGEIF('Week 1 - Making'!$B:$B,'Product List'!$A1537,'Week 1 - Making'!$P:$P),0),"")</f>
        <v/>
      </c>
      <c r="K1537" s="7" t="str">
        <f>IFERROR(ROUND(AVERAGEIF('Week 2 - Making'!$B:$B,'Product List'!$A1537,'Week 2 - Making'!$P:$P),0),"")</f>
        <v/>
      </c>
      <c r="L1537" s="263" t="str">
        <f>IFERROR(ROUND(AVERAGEIF('Week 3 - Making'!$B:$B,'Product List'!$A1537,'Week 3 - Making'!$P:$P),0),"")</f>
        <v/>
      </c>
      <c r="M1537" s="7" t="str">
        <f>IFERROR(ROUND(AVERAGEIF('Week 4 - Making'!$B:$B,'Product List'!$A1537,'Week 4 - Making'!$P:$P),0),"")</f>
        <v/>
      </c>
      <c r="N1537" s="7" t="str">
        <f>IFERROR(ROUND(AVERAGEIF('Week 5 - Making'!$B:$B,'Product List'!$A1537,'Week 5 - Making'!$P:$P),0),"")</f>
        <v/>
      </c>
      <c r="O1537" s="7"/>
      <c r="P1537" s="7">
        <f t="array" ref="P1537">iferror(xlookup(C1537,'Product Families'!A:A,'Product Families'!S:S),"")</f>
        <v>0</v>
      </c>
    </row>
    <row r="1538" ht="14.25" customHeight="1">
      <c r="A1538" s="122" t="s">
        <v>3679</v>
      </c>
      <c r="B1538" s="270" t="s">
        <v>3680</v>
      </c>
      <c r="C1538" s="122" t="s">
        <v>216</v>
      </c>
      <c r="D1538" s="7">
        <f t="array" ref="D1538">IFERROR(XLOOKUP($C1538,'Product Families'!$A:$A,'Product Families'!$D:$D),"")</f>
        <v>20</v>
      </c>
      <c r="E1538" s="7">
        <f t="array" ref="E1538">IFERROR(XLOOKUP($C1538,'Product Families'!$A:$A,'Product Families'!$E:$E),"")</f>
        <v>21</v>
      </c>
      <c r="F1538" s="7">
        <f t="array" ref="F1538">IFERROR(XLOOKUP($C1538,'Product Families'!$A:$A,'Product Families'!$F:$F),"")</f>
        <v>23</v>
      </c>
      <c r="G1538" s="7">
        <f t="array" ref="G1538">IFERROR(XLOOKUP($C1538,'Product Families'!$A:$A,'Product Families'!$G:$G),"")</f>
        <v>24</v>
      </c>
      <c r="J1538" s="7" t="str">
        <f>IFERROR(ROUND(AVERAGEIF('Week 1 - Making'!$B:$B,'Product List'!$A1538,'Week 1 - Making'!$P:$P),0),"")</f>
        <v/>
      </c>
      <c r="K1538" s="7" t="str">
        <f>IFERROR(ROUND(AVERAGEIF('Week 2 - Making'!$B:$B,'Product List'!$A1538,'Week 2 - Making'!$P:$P),0),"")</f>
        <v/>
      </c>
      <c r="L1538" s="263" t="str">
        <f>IFERROR(ROUND(AVERAGEIF('Week 3 - Making'!$B:$B,'Product List'!$A1538,'Week 3 - Making'!$P:$P),0),"")</f>
        <v/>
      </c>
      <c r="M1538" s="7" t="str">
        <f>IFERROR(ROUND(AVERAGEIF('Week 4 - Making'!$B:$B,'Product List'!$A1538,'Week 4 - Making'!$P:$P),0),"")</f>
        <v/>
      </c>
      <c r="N1538" s="7" t="str">
        <f>IFERROR(ROUND(AVERAGEIF('Week 5 - Making'!$B:$B,'Product List'!$A1538,'Week 5 - Making'!$P:$P),0),"")</f>
        <v/>
      </c>
      <c r="O1538" s="7"/>
      <c r="P1538" s="7">
        <f t="array" ref="P1538">iferror(xlookup(C1538,'Product Families'!A:A,'Product Families'!S:S),"")</f>
        <v>0</v>
      </c>
    </row>
    <row r="1539" ht="14.25" customHeight="1">
      <c r="A1539" s="122" t="s">
        <v>3681</v>
      </c>
      <c r="B1539" s="270" t="s">
        <v>3682</v>
      </c>
      <c r="C1539" s="122" t="s">
        <v>216</v>
      </c>
      <c r="D1539" s="7">
        <f t="array" ref="D1539">IFERROR(XLOOKUP($C1539,'Product Families'!$A:$A,'Product Families'!$D:$D),"")</f>
        <v>20</v>
      </c>
      <c r="E1539" s="7">
        <f t="array" ref="E1539">IFERROR(XLOOKUP($C1539,'Product Families'!$A:$A,'Product Families'!$E:$E),"")</f>
        <v>21</v>
      </c>
      <c r="F1539" s="7">
        <f t="array" ref="F1539">IFERROR(XLOOKUP($C1539,'Product Families'!$A:$A,'Product Families'!$F:$F),"")</f>
        <v>23</v>
      </c>
      <c r="G1539" s="7">
        <f t="array" ref="G1539">IFERROR(XLOOKUP($C1539,'Product Families'!$A:$A,'Product Families'!$G:$G),"")</f>
        <v>24</v>
      </c>
      <c r="J1539" s="7" t="str">
        <f>IFERROR(ROUND(AVERAGEIF('Week 1 - Making'!$B:$B,'Product List'!$A1539,'Week 1 - Making'!$P:$P),0),"")</f>
        <v/>
      </c>
      <c r="K1539" s="7" t="str">
        <f>IFERROR(ROUND(AVERAGEIF('Week 2 - Making'!$B:$B,'Product List'!$A1539,'Week 2 - Making'!$P:$P),0),"")</f>
        <v/>
      </c>
      <c r="L1539" s="263" t="str">
        <f>IFERROR(ROUND(AVERAGEIF('Week 3 - Making'!$B:$B,'Product List'!$A1539,'Week 3 - Making'!$P:$P),0),"")</f>
        <v/>
      </c>
      <c r="M1539" s="7" t="str">
        <f>IFERROR(ROUND(AVERAGEIF('Week 4 - Making'!$B:$B,'Product List'!$A1539,'Week 4 - Making'!$P:$P),0),"")</f>
        <v/>
      </c>
      <c r="N1539" s="7" t="str">
        <f>IFERROR(ROUND(AVERAGEIF('Week 5 - Making'!$B:$B,'Product List'!$A1539,'Week 5 - Making'!$P:$P),0),"")</f>
        <v/>
      </c>
      <c r="O1539" s="7"/>
      <c r="P1539" s="7">
        <f t="array" ref="P1539">iferror(xlookup(C1539,'Product Families'!A:A,'Product Families'!S:S),"")</f>
        <v>0</v>
      </c>
    </row>
    <row r="1540" ht="14.25" customHeight="1">
      <c r="A1540" s="122" t="s">
        <v>3683</v>
      </c>
      <c r="B1540" s="270" t="s">
        <v>3684</v>
      </c>
      <c r="C1540" s="122" t="s">
        <v>216</v>
      </c>
      <c r="D1540" s="7">
        <f t="array" ref="D1540">IFERROR(XLOOKUP($C1540,'Product Families'!$A:$A,'Product Families'!$D:$D),"")</f>
        <v>20</v>
      </c>
      <c r="E1540" s="7">
        <f t="array" ref="E1540">IFERROR(XLOOKUP($C1540,'Product Families'!$A:$A,'Product Families'!$E:$E),"")</f>
        <v>21</v>
      </c>
      <c r="F1540" s="7">
        <f t="array" ref="F1540">IFERROR(XLOOKUP($C1540,'Product Families'!$A:$A,'Product Families'!$F:$F),"")</f>
        <v>23</v>
      </c>
      <c r="G1540" s="7">
        <f t="array" ref="G1540">IFERROR(XLOOKUP($C1540,'Product Families'!$A:$A,'Product Families'!$G:$G),"")</f>
        <v>24</v>
      </c>
      <c r="J1540" s="7" t="str">
        <f>IFERROR(ROUND(AVERAGEIF('Week 1 - Making'!$B:$B,'Product List'!$A1540,'Week 1 - Making'!$P:$P),0),"")</f>
        <v/>
      </c>
      <c r="K1540" s="7" t="str">
        <f>IFERROR(ROUND(AVERAGEIF('Week 2 - Making'!$B:$B,'Product List'!$A1540,'Week 2 - Making'!$P:$P),0),"")</f>
        <v/>
      </c>
      <c r="L1540" s="263" t="str">
        <f>IFERROR(ROUND(AVERAGEIF('Week 3 - Making'!$B:$B,'Product List'!$A1540,'Week 3 - Making'!$P:$P),0),"")</f>
        <v/>
      </c>
      <c r="M1540" s="7" t="str">
        <f>IFERROR(ROUND(AVERAGEIF('Week 4 - Making'!$B:$B,'Product List'!$A1540,'Week 4 - Making'!$P:$P),0),"")</f>
        <v/>
      </c>
      <c r="N1540" s="7" t="str">
        <f>IFERROR(ROUND(AVERAGEIF('Week 5 - Making'!$B:$B,'Product List'!$A1540,'Week 5 - Making'!$P:$P),0),"")</f>
        <v/>
      </c>
      <c r="O1540" s="7"/>
      <c r="P1540" s="7">
        <f t="array" ref="P1540">iferror(xlookup(C1540,'Product Families'!A:A,'Product Families'!S:S),"")</f>
        <v>0</v>
      </c>
    </row>
    <row r="1541" ht="14.25" customHeight="1">
      <c r="A1541" s="122" t="s">
        <v>3685</v>
      </c>
      <c r="B1541" s="270" t="s">
        <v>3686</v>
      </c>
      <c r="C1541" s="122" t="s">
        <v>216</v>
      </c>
      <c r="D1541" s="7">
        <f t="array" ref="D1541">IFERROR(XLOOKUP($C1541,'Product Families'!$A:$A,'Product Families'!$D:$D),"")</f>
        <v>20</v>
      </c>
      <c r="E1541" s="7">
        <f t="array" ref="E1541">IFERROR(XLOOKUP($C1541,'Product Families'!$A:$A,'Product Families'!$E:$E),"")</f>
        <v>21</v>
      </c>
      <c r="F1541" s="7">
        <f t="array" ref="F1541">IFERROR(XLOOKUP($C1541,'Product Families'!$A:$A,'Product Families'!$F:$F),"")</f>
        <v>23</v>
      </c>
      <c r="G1541" s="7">
        <f t="array" ref="G1541">IFERROR(XLOOKUP($C1541,'Product Families'!$A:$A,'Product Families'!$G:$G),"")</f>
        <v>24</v>
      </c>
      <c r="J1541" s="7" t="str">
        <f>IFERROR(ROUND(AVERAGEIF('Week 1 - Making'!$B:$B,'Product List'!$A1541,'Week 1 - Making'!$P:$P),0),"")</f>
        <v/>
      </c>
      <c r="K1541" s="7" t="str">
        <f>IFERROR(ROUND(AVERAGEIF('Week 2 - Making'!$B:$B,'Product List'!$A1541,'Week 2 - Making'!$P:$P),0),"")</f>
        <v/>
      </c>
      <c r="L1541" s="263" t="str">
        <f>IFERROR(ROUND(AVERAGEIF('Week 3 - Making'!$B:$B,'Product List'!$A1541,'Week 3 - Making'!$P:$P),0),"")</f>
        <v/>
      </c>
      <c r="M1541" s="7" t="str">
        <f>IFERROR(ROUND(AVERAGEIF('Week 4 - Making'!$B:$B,'Product List'!$A1541,'Week 4 - Making'!$P:$P),0),"")</f>
        <v/>
      </c>
      <c r="N1541" s="7" t="str">
        <f>IFERROR(ROUND(AVERAGEIF('Week 5 - Making'!$B:$B,'Product List'!$A1541,'Week 5 - Making'!$P:$P),0),"")</f>
        <v/>
      </c>
      <c r="O1541" s="7"/>
      <c r="P1541" s="7">
        <f t="array" ref="P1541">iferror(xlookup(C1541,'Product Families'!A:A,'Product Families'!S:S),"")</f>
        <v>0</v>
      </c>
    </row>
    <row r="1542" ht="14.25" customHeight="1">
      <c r="A1542" s="122" t="s">
        <v>3687</v>
      </c>
      <c r="B1542" s="270" t="s">
        <v>3688</v>
      </c>
      <c r="C1542" s="122" t="s">
        <v>216</v>
      </c>
      <c r="D1542" s="7">
        <f t="array" ref="D1542">IFERROR(XLOOKUP($C1542,'Product Families'!$A:$A,'Product Families'!$D:$D),"")</f>
        <v>20</v>
      </c>
      <c r="E1542" s="7">
        <f t="array" ref="E1542">IFERROR(XLOOKUP($C1542,'Product Families'!$A:$A,'Product Families'!$E:$E),"")</f>
        <v>21</v>
      </c>
      <c r="F1542" s="7">
        <f t="array" ref="F1542">IFERROR(XLOOKUP($C1542,'Product Families'!$A:$A,'Product Families'!$F:$F),"")</f>
        <v>23</v>
      </c>
      <c r="G1542" s="7">
        <f t="array" ref="G1542">IFERROR(XLOOKUP($C1542,'Product Families'!$A:$A,'Product Families'!$G:$G),"")</f>
        <v>24</v>
      </c>
      <c r="J1542" s="7" t="str">
        <f>IFERROR(ROUND(AVERAGEIF('Week 1 - Making'!$B:$B,'Product List'!$A1542,'Week 1 - Making'!$P:$P),0),"")</f>
        <v/>
      </c>
      <c r="K1542" s="7" t="str">
        <f>IFERROR(ROUND(AVERAGEIF('Week 2 - Making'!$B:$B,'Product List'!$A1542,'Week 2 - Making'!$P:$P),0),"")</f>
        <v/>
      </c>
      <c r="L1542" s="263" t="str">
        <f>IFERROR(ROUND(AVERAGEIF('Week 3 - Making'!$B:$B,'Product List'!$A1542,'Week 3 - Making'!$P:$P),0),"")</f>
        <v/>
      </c>
      <c r="M1542" s="7" t="str">
        <f>IFERROR(ROUND(AVERAGEIF('Week 4 - Making'!$B:$B,'Product List'!$A1542,'Week 4 - Making'!$P:$P),0),"")</f>
        <v/>
      </c>
      <c r="N1542" s="7" t="str">
        <f>IFERROR(ROUND(AVERAGEIF('Week 5 - Making'!$B:$B,'Product List'!$A1542,'Week 5 - Making'!$P:$P),0),"")</f>
        <v/>
      </c>
      <c r="O1542" s="7"/>
      <c r="P1542" s="7">
        <f t="array" ref="P1542">iferror(xlookup(C1542,'Product Families'!A:A,'Product Families'!S:S),"")</f>
        <v>0</v>
      </c>
    </row>
    <row r="1543" ht="14.25" customHeight="1">
      <c r="A1543" s="122" t="s">
        <v>3689</v>
      </c>
      <c r="B1543" s="270" t="s">
        <v>3690</v>
      </c>
      <c r="C1543" s="122" t="s">
        <v>216</v>
      </c>
      <c r="D1543" s="7">
        <f t="array" ref="D1543">IFERROR(XLOOKUP($C1543,'Product Families'!$A:$A,'Product Families'!$D:$D),"")</f>
        <v>20</v>
      </c>
      <c r="E1543" s="7">
        <f t="array" ref="E1543">IFERROR(XLOOKUP($C1543,'Product Families'!$A:$A,'Product Families'!$E:$E),"")</f>
        <v>21</v>
      </c>
      <c r="F1543" s="7">
        <f t="array" ref="F1543">IFERROR(XLOOKUP($C1543,'Product Families'!$A:$A,'Product Families'!$F:$F),"")</f>
        <v>23</v>
      </c>
      <c r="G1543" s="7">
        <f t="array" ref="G1543">IFERROR(XLOOKUP($C1543,'Product Families'!$A:$A,'Product Families'!$G:$G),"")</f>
        <v>24</v>
      </c>
      <c r="J1543" s="7" t="str">
        <f>IFERROR(ROUND(AVERAGEIF('Week 1 - Making'!$B:$B,'Product List'!$A1543,'Week 1 - Making'!$P:$P),0),"")</f>
        <v/>
      </c>
      <c r="K1543" s="7" t="str">
        <f>IFERROR(ROUND(AVERAGEIF('Week 2 - Making'!$B:$B,'Product List'!$A1543,'Week 2 - Making'!$P:$P),0),"")</f>
        <v/>
      </c>
      <c r="L1543" s="263" t="str">
        <f>IFERROR(ROUND(AVERAGEIF('Week 3 - Making'!$B:$B,'Product List'!$A1543,'Week 3 - Making'!$P:$P),0),"")</f>
        <v/>
      </c>
      <c r="M1543" s="7" t="str">
        <f>IFERROR(ROUND(AVERAGEIF('Week 4 - Making'!$B:$B,'Product List'!$A1543,'Week 4 - Making'!$P:$P),0),"")</f>
        <v/>
      </c>
      <c r="N1543" s="7" t="str">
        <f>IFERROR(ROUND(AVERAGEIF('Week 5 - Making'!$B:$B,'Product List'!$A1543,'Week 5 - Making'!$P:$P),0),"")</f>
        <v/>
      </c>
      <c r="O1543" s="7"/>
      <c r="P1543" s="7">
        <f t="array" ref="P1543">iferror(xlookup(C1543,'Product Families'!A:A,'Product Families'!S:S),"")</f>
        <v>0</v>
      </c>
    </row>
    <row r="1544" ht="14.25" customHeight="1">
      <c r="A1544" s="122" t="s">
        <v>3691</v>
      </c>
      <c r="B1544" s="270" t="s">
        <v>3692</v>
      </c>
      <c r="C1544" s="122" t="s">
        <v>216</v>
      </c>
      <c r="D1544" s="7">
        <f t="array" ref="D1544">IFERROR(XLOOKUP($C1544,'Product Families'!$A:$A,'Product Families'!$D:$D),"")</f>
        <v>20</v>
      </c>
      <c r="E1544" s="7">
        <f t="array" ref="E1544">IFERROR(XLOOKUP($C1544,'Product Families'!$A:$A,'Product Families'!$E:$E),"")</f>
        <v>21</v>
      </c>
      <c r="F1544" s="7">
        <f t="array" ref="F1544">IFERROR(XLOOKUP($C1544,'Product Families'!$A:$A,'Product Families'!$F:$F),"")</f>
        <v>23</v>
      </c>
      <c r="G1544" s="7">
        <f t="array" ref="G1544">IFERROR(XLOOKUP($C1544,'Product Families'!$A:$A,'Product Families'!$G:$G),"")</f>
        <v>24</v>
      </c>
      <c r="J1544" s="7" t="str">
        <f>IFERROR(ROUND(AVERAGEIF('Week 1 - Making'!$B:$B,'Product List'!$A1544,'Week 1 - Making'!$P:$P),0),"")</f>
        <v/>
      </c>
      <c r="K1544" s="7" t="str">
        <f>IFERROR(ROUND(AVERAGEIF('Week 2 - Making'!$B:$B,'Product List'!$A1544,'Week 2 - Making'!$P:$P),0),"")</f>
        <v/>
      </c>
      <c r="L1544" s="263" t="str">
        <f>IFERROR(ROUND(AVERAGEIF('Week 3 - Making'!$B:$B,'Product List'!$A1544,'Week 3 - Making'!$P:$P),0),"")</f>
        <v/>
      </c>
      <c r="M1544" s="7" t="str">
        <f>IFERROR(ROUND(AVERAGEIF('Week 4 - Making'!$B:$B,'Product List'!$A1544,'Week 4 - Making'!$P:$P),0),"")</f>
        <v/>
      </c>
      <c r="N1544" s="7" t="str">
        <f>IFERROR(ROUND(AVERAGEIF('Week 5 - Making'!$B:$B,'Product List'!$A1544,'Week 5 - Making'!$P:$P),0),"")</f>
        <v/>
      </c>
      <c r="O1544" s="7"/>
      <c r="P1544" s="7">
        <f t="array" ref="P1544">iferror(xlookup(C1544,'Product Families'!A:A,'Product Families'!S:S),"")</f>
        <v>0</v>
      </c>
    </row>
    <row r="1545" ht="14.25" customHeight="1">
      <c r="A1545" s="122" t="s">
        <v>3694</v>
      </c>
      <c r="B1545" s="270" t="s">
        <v>3695</v>
      </c>
      <c r="C1545" s="122" t="s">
        <v>216</v>
      </c>
      <c r="D1545" s="7">
        <f t="array" ref="D1545">IFERROR(XLOOKUP($C1545,'Product Families'!$A:$A,'Product Families'!$D:$D),"")</f>
        <v>20</v>
      </c>
      <c r="E1545" s="7">
        <f t="array" ref="E1545">IFERROR(XLOOKUP($C1545,'Product Families'!$A:$A,'Product Families'!$E:$E),"")</f>
        <v>21</v>
      </c>
      <c r="F1545" s="7">
        <f t="array" ref="F1545">IFERROR(XLOOKUP($C1545,'Product Families'!$A:$A,'Product Families'!$F:$F),"")</f>
        <v>23</v>
      </c>
      <c r="G1545" s="7">
        <f t="array" ref="G1545">IFERROR(XLOOKUP($C1545,'Product Families'!$A:$A,'Product Families'!$G:$G),"")</f>
        <v>24</v>
      </c>
      <c r="J1545" s="7" t="str">
        <f>IFERROR(ROUND(AVERAGEIF('Week 1 - Making'!$B:$B,'Product List'!$A1545,'Week 1 - Making'!$P:$P),0),"")</f>
        <v/>
      </c>
      <c r="K1545" s="7" t="str">
        <f>IFERROR(ROUND(AVERAGEIF('Week 2 - Making'!$B:$B,'Product List'!$A1545,'Week 2 - Making'!$P:$P),0),"")</f>
        <v/>
      </c>
      <c r="L1545" s="263" t="str">
        <f>IFERROR(ROUND(AVERAGEIF('Week 3 - Making'!$B:$B,'Product List'!$A1545,'Week 3 - Making'!$P:$P),0),"")</f>
        <v/>
      </c>
      <c r="M1545" s="7" t="str">
        <f>IFERROR(ROUND(AVERAGEIF('Week 4 - Making'!$B:$B,'Product List'!$A1545,'Week 4 - Making'!$P:$P),0),"")</f>
        <v/>
      </c>
      <c r="N1545" s="7" t="str">
        <f>IFERROR(ROUND(AVERAGEIF('Week 5 - Making'!$B:$B,'Product List'!$A1545,'Week 5 - Making'!$P:$P),0),"")</f>
        <v/>
      </c>
      <c r="O1545" s="7"/>
      <c r="P1545" s="7">
        <f t="array" ref="P1545">iferror(xlookup(C1545,'Product Families'!A:A,'Product Families'!S:S),"")</f>
        <v>0</v>
      </c>
    </row>
    <row r="1546" ht="14.25" customHeight="1">
      <c r="A1546" s="122" t="s">
        <v>3702</v>
      </c>
      <c r="B1546" s="270" t="s">
        <v>3703</v>
      </c>
      <c r="C1546" s="122" t="s">
        <v>216</v>
      </c>
      <c r="D1546" s="7">
        <f t="array" ref="D1546">IFERROR(XLOOKUP($C1546,'Product Families'!$A:$A,'Product Families'!$D:$D),"")</f>
        <v>20</v>
      </c>
      <c r="E1546" s="7">
        <f t="array" ref="E1546">IFERROR(XLOOKUP($C1546,'Product Families'!$A:$A,'Product Families'!$E:$E),"")</f>
        <v>21</v>
      </c>
      <c r="F1546" s="7">
        <f t="array" ref="F1546">IFERROR(XLOOKUP($C1546,'Product Families'!$A:$A,'Product Families'!$F:$F),"")</f>
        <v>23</v>
      </c>
      <c r="G1546" s="7">
        <f t="array" ref="G1546">IFERROR(XLOOKUP($C1546,'Product Families'!$A:$A,'Product Families'!$G:$G),"")</f>
        <v>24</v>
      </c>
      <c r="J1546" s="7" t="str">
        <f>IFERROR(ROUND(AVERAGEIF('Week 1 - Making'!$B:$B,'Product List'!$A1546,'Week 1 - Making'!$P:$P),0),"")</f>
        <v/>
      </c>
      <c r="K1546" s="7" t="str">
        <f>IFERROR(ROUND(AVERAGEIF('Week 2 - Making'!$B:$B,'Product List'!$A1546,'Week 2 - Making'!$P:$P),0),"")</f>
        <v/>
      </c>
      <c r="L1546" s="263" t="str">
        <f>IFERROR(ROUND(AVERAGEIF('Week 3 - Making'!$B:$B,'Product List'!$A1546,'Week 3 - Making'!$P:$P),0),"")</f>
        <v/>
      </c>
      <c r="M1546" s="7" t="str">
        <f>IFERROR(ROUND(AVERAGEIF('Week 4 - Making'!$B:$B,'Product List'!$A1546,'Week 4 - Making'!$P:$P),0),"")</f>
        <v/>
      </c>
      <c r="N1546" s="7" t="str">
        <f>IFERROR(ROUND(AVERAGEIF('Week 5 - Making'!$B:$B,'Product List'!$A1546,'Week 5 - Making'!$P:$P),0),"")</f>
        <v/>
      </c>
      <c r="O1546" s="7"/>
      <c r="P1546" s="7">
        <f t="array" ref="P1546">iferror(xlookup(C1546,'Product Families'!A:A,'Product Families'!S:S),"")</f>
        <v>0</v>
      </c>
    </row>
    <row r="1547" ht="14.25" customHeight="1">
      <c r="A1547" s="122" t="s">
        <v>3704</v>
      </c>
      <c r="B1547" s="270" t="s">
        <v>3705</v>
      </c>
      <c r="C1547" s="122" t="s">
        <v>216</v>
      </c>
      <c r="D1547" s="7">
        <f t="array" ref="D1547">IFERROR(XLOOKUP($C1547,'Product Families'!$A:$A,'Product Families'!$D:$D),"")</f>
        <v>20</v>
      </c>
      <c r="E1547" s="7">
        <f t="array" ref="E1547">IFERROR(XLOOKUP($C1547,'Product Families'!$A:$A,'Product Families'!$E:$E),"")</f>
        <v>21</v>
      </c>
      <c r="F1547" s="7">
        <f t="array" ref="F1547">IFERROR(XLOOKUP($C1547,'Product Families'!$A:$A,'Product Families'!$F:$F),"")</f>
        <v>23</v>
      </c>
      <c r="G1547" s="7">
        <f t="array" ref="G1547">IFERROR(XLOOKUP($C1547,'Product Families'!$A:$A,'Product Families'!$G:$G),"")</f>
        <v>24</v>
      </c>
      <c r="J1547" s="7" t="str">
        <f>IFERROR(ROUND(AVERAGEIF('Week 1 - Making'!$B:$B,'Product List'!$A1547,'Week 1 - Making'!$P:$P),0),"")</f>
        <v/>
      </c>
      <c r="K1547" s="7" t="str">
        <f>IFERROR(ROUND(AVERAGEIF('Week 2 - Making'!$B:$B,'Product List'!$A1547,'Week 2 - Making'!$P:$P),0),"")</f>
        <v/>
      </c>
      <c r="L1547" s="263" t="str">
        <f>IFERROR(ROUND(AVERAGEIF('Week 3 - Making'!$B:$B,'Product List'!$A1547,'Week 3 - Making'!$P:$P),0),"")</f>
        <v/>
      </c>
      <c r="M1547" s="7" t="str">
        <f>IFERROR(ROUND(AVERAGEIF('Week 4 - Making'!$B:$B,'Product List'!$A1547,'Week 4 - Making'!$P:$P),0),"")</f>
        <v/>
      </c>
      <c r="N1547" s="7" t="str">
        <f>IFERROR(ROUND(AVERAGEIF('Week 5 - Making'!$B:$B,'Product List'!$A1547,'Week 5 - Making'!$P:$P),0),"")</f>
        <v/>
      </c>
      <c r="O1547" s="7"/>
      <c r="P1547" s="7">
        <f t="array" ref="P1547">iferror(xlookup(C1547,'Product Families'!A:A,'Product Families'!S:S),"")</f>
        <v>0</v>
      </c>
    </row>
    <row r="1548" ht="14.25" customHeight="1">
      <c r="A1548" s="122" t="s">
        <v>3706</v>
      </c>
      <c r="B1548" s="270" t="s">
        <v>3707</v>
      </c>
      <c r="C1548" s="122" t="s">
        <v>216</v>
      </c>
      <c r="D1548" s="7">
        <f t="array" ref="D1548">IFERROR(XLOOKUP($C1548,'Product Families'!$A:$A,'Product Families'!$D:$D),"")</f>
        <v>20</v>
      </c>
      <c r="E1548" s="7">
        <f t="array" ref="E1548">IFERROR(XLOOKUP($C1548,'Product Families'!$A:$A,'Product Families'!$E:$E),"")</f>
        <v>21</v>
      </c>
      <c r="F1548" s="7">
        <f t="array" ref="F1548">IFERROR(XLOOKUP($C1548,'Product Families'!$A:$A,'Product Families'!$F:$F),"")</f>
        <v>23</v>
      </c>
      <c r="G1548" s="7">
        <f t="array" ref="G1548">IFERROR(XLOOKUP($C1548,'Product Families'!$A:$A,'Product Families'!$G:$G),"")</f>
        <v>24</v>
      </c>
      <c r="J1548" s="7" t="str">
        <f>IFERROR(ROUND(AVERAGEIF('Week 1 - Making'!$B:$B,'Product List'!$A1548,'Week 1 - Making'!$P:$P),0),"")</f>
        <v/>
      </c>
      <c r="K1548" s="7" t="str">
        <f>IFERROR(ROUND(AVERAGEIF('Week 2 - Making'!$B:$B,'Product List'!$A1548,'Week 2 - Making'!$P:$P),0),"")</f>
        <v/>
      </c>
      <c r="L1548" s="263" t="str">
        <f>IFERROR(ROUND(AVERAGEIF('Week 3 - Making'!$B:$B,'Product List'!$A1548,'Week 3 - Making'!$P:$P),0),"")</f>
        <v/>
      </c>
      <c r="M1548" s="7" t="str">
        <f>IFERROR(ROUND(AVERAGEIF('Week 4 - Making'!$B:$B,'Product List'!$A1548,'Week 4 - Making'!$P:$P),0),"")</f>
        <v/>
      </c>
      <c r="N1548" s="7" t="str">
        <f>IFERROR(ROUND(AVERAGEIF('Week 5 - Making'!$B:$B,'Product List'!$A1548,'Week 5 - Making'!$P:$P),0),"")</f>
        <v/>
      </c>
      <c r="O1548" s="7"/>
      <c r="P1548" s="7">
        <f t="array" ref="P1548">iferror(xlookup(C1548,'Product Families'!A:A,'Product Families'!S:S),"")</f>
        <v>0</v>
      </c>
    </row>
    <row r="1549" ht="14.25" customHeight="1">
      <c r="A1549" s="122" t="s">
        <v>3708</v>
      </c>
      <c r="B1549" s="270" t="s">
        <v>3709</v>
      </c>
      <c r="C1549" s="122" t="s">
        <v>216</v>
      </c>
      <c r="D1549" s="7">
        <f t="array" ref="D1549">IFERROR(XLOOKUP($C1549,'Product Families'!$A:$A,'Product Families'!$D:$D),"")</f>
        <v>20</v>
      </c>
      <c r="E1549" s="7">
        <f t="array" ref="E1549">IFERROR(XLOOKUP($C1549,'Product Families'!$A:$A,'Product Families'!$E:$E),"")</f>
        <v>21</v>
      </c>
      <c r="F1549" s="7">
        <f t="array" ref="F1549">IFERROR(XLOOKUP($C1549,'Product Families'!$A:$A,'Product Families'!$F:$F),"")</f>
        <v>23</v>
      </c>
      <c r="G1549" s="7">
        <f t="array" ref="G1549">IFERROR(XLOOKUP($C1549,'Product Families'!$A:$A,'Product Families'!$G:$G),"")</f>
        <v>24</v>
      </c>
      <c r="J1549" s="7" t="str">
        <f>IFERROR(ROUND(AVERAGEIF('Week 1 - Making'!$B:$B,'Product List'!$A1549,'Week 1 - Making'!$P:$P),0),"")</f>
        <v/>
      </c>
      <c r="K1549" s="7" t="str">
        <f>IFERROR(ROUND(AVERAGEIF('Week 2 - Making'!$B:$B,'Product List'!$A1549,'Week 2 - Making'!$P:$P),0),"")</f>
        <v/>
      </c>
      <c r="L1549" s="263" t="str">
        <f>IFERROR(ROUND(AVERAGEIF('Week 3 - Making'!$B:$B,'Product List'!$A1549,'Week 3 - Making'!$P:$P),0),"")</f>
        <v/>
      </c>
      <c r="M1549" s="7" t="str">
        <f>IFERROR(ROUND(AVERAGEIF('Week 4 - Making'!$B:$B,'Product List'!$A1549,'Week 4 - Making'!$P:$P),0),"")</f>
        <v/>
      </c>
      <c r="N1549" s="7" t="str">
        <f>IFERROR(ROUND(AVERAGEIF('Week 5 - Making'!$B:$B,'Product List'!$A1549,'Week 5 - Making'!$P:$P),0),"")</f>
        <v/>
      </c>
      <c r="O1549" s="7"/>
      <c r="P1549" s="7">
        <f t="array" ref="P1549">iferror(xlookup(C1549,'Product Families'!A:A,'Product Families'!S:S),"")</f>
        <v>0</v>
      </c>
    </row>
    <row r="1550" ht="14.25" customHeight="1">
      <c r="A1550" s="122" t="s">
        <v>3710</v>
      </c>
      <c r="B1550" s="270" t="s">
        <v>3711</v>
      </c>
      <c r="C1550" s="122" t="s">
        <v>216</v>
      </c>
      <c r="D1550" s="7">
        <f t="array" ref="D1550">IFERROR(XLOOKUP($C1550,'Product Families'!$A:$A,'Product Families'!$D:$D),"")</f>
        <v>20</v>
      </c>
      <c r="E1550" s="7">
        <f t="array" ref="E1550">IFERROR(XLOOKUP($C1550,'Product Families'!$A:$A,'Product Families'!$E:$E),"")</f>
        <v>21</v>
      </c>
      <c r="F1550" s="7">
        <f t="array" ref="F1550">IFERROR(XLOOKUP($C1550,'Product Families'!$A:$A,'Product Families'!$F:$F),"")</f>
        <v>23</v>
      </c>
      <c r="G1550" s="7">
        <f t="array" ref="G1550">IFERROR(XLOOKUP($C1550,'Product Families'!$A:$A,'Product Families'!$G:$G),"")</f>
        <v>24</v>
      </c>
      <c r="J1550" s="7" t="str">
        <f>IFERROR(ROUND(AVERAGEIF('Week 1 - Making'!$B:$B,'Product List'!$A1550,'Week 1 - Making'!$P:$P),0),"")</f>
        <v/>
      </c>
      <c r="K1550" s="7" t="str">
        <f>IFERROR(ROUND(AVERAGEIF('Week 2 - Making'!$B:$B,'Product List'!$A1550,'Week 2 - Making'!$P:$P),0),"")</f>
        <v/>
      </c>
      <c r="L1550" s="263" t="str">
        <f>IFERROR(ROUND(AVERAGEIF('Week 3 - Making'!$B:$B,'Product List'!$A1550,'Week 3 - Making'!$P:$P),0),"")</f>
        <v/>
      </c>
      <c r="M1550" s="7" t="str">
        <f>IFERROR(ROUND(AVERAGEIF('Week 4 - Making'!$B:$B,'Product List'!$A1550,'Week 4 - Making'!$P:$P),0),"")</f>
        <v/>
      </c>
      <c r="N1550" s="7" t="str">
        <f>IFERROR(ROUND(AVERAGEIF('Week 5 - Making'!$B:$B,'Product List'!$A1550,'Week 5 - Making'!$P:$P),0),"")</f>
        <v/>
      </c>
      <c r="O1550" s="7"/>
      <c r="P1550" s="7">
        <f t="array" ref="P1550">iferror(xlookup(C1550,'Product Families'!A:A,'Product Families'!S:S),"")</f>
        <v>0</v>
      </c>
    </row>
    <row r="1551" ht="14.25" customHeight="1">
      <c r="A1551" s="122" t="s">
        <v>3712</v>
      </c>
      <c r="B1551" s="270" t="s">
        <v>3713</v>
      </c>
      <c r="C1551" s="122" t="s">
        <v>216</v>
      </c>
      <c r="D1551" s="7">
        <f t="array" ref="D1551">IFERROR(XLOOKUP($C1551,'Product Families'!$A:$A,'Product Families'!$D:$D),"")</f>
        <v>20</v>
      </c>
      <c r="E1551" s="7">
        <f t="array" ref="E1551">IFERROR(XLOOKUP($C1551,'Product Families'!$A:$A,'Product Families'!$E:$E),"")</f>
        <v>21</v>
      </c>
      <c r="F1551" s="7">
        <f t="array" ref="F1551">IFERROR(XLOOKUP($C1551,'Product Families'!$A:$A,'Product Families'!$F:$F),"")</f>
        <v>23</v>
      </c>
      <c r="G1551" s="7">
        <f t="array" ref="G1551">IFERROR(XLOOKUP($C1551,'Product Families'!$A:$A,'Product Families'!$G:$G),"")</f>
        <v>24</v>
      </c>
      <c r="J1551" s="7" t="str">
        <f>IFERROR(ROUND(AVERAGEIF('Week 1 - Making'!$B:$B,'Product List'!$A1551,'Week 1 - Making'!$P:$P),0),"")</f>
        <v/>
      </c>
      <c r="K1551" s="7" t="str">
        <f>IFERROR(ROUND(AVERAGEIF('Week 2 - Making'!$B:$B,'Product List'!$A1551,'Week 2 - Making'!$P:$P),0),"")</f>
        <v/>
      </c>
      <c r="L1551" s="263" t="str">
        <f>IFERROR(ROUND(AVERAGEIF('Week 3 - Making'!$B:$B,'Product List'!$A1551,'Week 3 - Making'!$P:$P),0),"")</f>
        <v/>
      </c>
      <c r="M1551" s="7" t="str">
        <f>IFERROR(ROUND(AVERAGEIF('Week 4 - Making'!$B:$B,'Product List'!$A1551,'Week 4 - Making'!$P:$P),0),"")</f>
        <v/>
      </c>
      <c r="N1551" s="7" t="str">
        <f>IFERROR(ROUND(AVERAGEIF('Week 5 - Making'!$B:$B,'Product List'!$A1551,'Week 5 - Making'!$P:$P),0),"")</f>
        <v/>
      </c>
      <c r="O1551" s="7"/>
      <c r="P1551" s="7">
        <f t="array" ref="P1551">iferror(xlookup(C1551,'Product Families'!A:A,'Product Families'!S:S),"")</f>
        <v>0</v>
      </c>
    </row>
    <row r="1552" ht="14.25" customHeight="1">
      <c r="A1552" s="122" t="s">
        <v>3714</v>
      </c>
      <c r="B1552" s="270" t="s">
        <v>3715</v>
      </c>
      <c r="C1552" s="122" t="s">
        <v>216</v>
      </c>
      <c r="D1552" s="7">
        <f t="array" ref="D1552">IFERROR(XLOOKUP($C1552,'Product Families'!$A:$A,'Product Families'!$D:$D),"")</f>
        <v>20</v>
      </c>
      <c r="E1552" s="7">
        <f t="array" ref="E1552">IFERROR(XLOOKUP($C1552,'Product Families'!$A:$A,'Product Families'!$E:$E),"")</f>
        <v>21</v>
      </c>
      <c r="F1552" s="7">
        <f t="array" ref="F1552">IFERROR(XLOOKUP($C1552,'Product Families'!$A:$A,'Product Families'!$F:$F),"")</f>
        <v>23</v>
      </c>
      <c r="G1552" s="7">
        <f t="array" ref="G1552">IFERROR(XLOOKUP($C1552,'Product Families'!$A:$A,'Product Families'!$G:$G),"")</f>
        <v>24</v>
      </c>
      <c r="J1552" s="7" t="str">
        <f>IFERROR(ROUND(AVERAGEIF('Week 1 - Making'!$B:$B,'Product List'!$A1552,'Week 1 - Making'!$P:$P),0),"")</f>
        <v/>
      </c>
      <c r="K1552" s="7" t="str">
        <f>IFERROR(ROUND(AVERAGEIF('Week 2 - Making'!$B:$B,'Product List'!$A1552,'Week 2 - Making'!$P:$P),0),"")</f>
        <v/>
      </c>
      <c r="L1552" s="263" t="str">
        <f>IFERROR(ROUND(AVERAGEIF('Week 3 - Making'!$B:$B,'Product List'!$A1552,'Week 3 - Making'!$P:$P),0),"")</f>
        <v/>
      </c>
      <c r="M1552" s="7" t="str">
        <f>IFERROR(ROUND(AVERAGEIF('Week 4 - Making'!$B:$B,'Product List'!$A1552,'Week 4 - Making'!$P:$P),0),"")</f>
        <v/>
      </c>
      <c r="N1552" s="7" t="str">
        <f>IFERROR(ROUND(AVERAGEIF('Week 5 - Making'!$B:$B,'Product List'!$A1552,'Week 5 - Making'!$P:$P),0),"")</f>
        <v/>
      </c>
      <c r="O1552" s="7"/>
      <c r="P1552" s="7">
        <f t="array" ref="P1552">iferror(xlookup(C1552,'Product Families'!A:A,'Product Families'!S:S),"")</f>
        <v>0</v>
      </c>
    </row>
    <row r="1553" ht="14.25" customHeight="1">
      <c r="A1553" s="122" t="s">
        <v>3716</v>
      </c>
      <c r="B1553" s="270" t="s">
        <v>3717</v>
      </c>
      <c r="C1553" s="122" t="s">
        <v>216</v>
      </c>
      <c r="D1553" s="7">
        <f t="array" ref="D1553">IFERROR(XLOOKUP($C1553,'Product Families'!$A:$A,'Product Families'!$D:$D),"")</f>
        <v>20</v>
      </c>
      <c r="E1553" s="7">
        <f t="array" ref="E1553">IFERROR(XLOOKUP($C1553,'Product Families'!$A:$A,'Product Families'!$E:$E),"")</f>
        <v>21</v>
      </c>
      <c r="F1553" s="7">
        <f t="array" ref="F1553">IFERROR(XLOOKUP($C1553,'Product Families'!$A:$A,'Product Families'!$F:$F),"")</f>
        <v>23</v>
      </c>
      <c r="G1553" s="7">
        <f t="array" ref="G1553">IFERROR(XLOOKUP($C1553,'Product Families'!$A:$A,'Product Families'!$G:$G),"")</f>
        <v>24</v>
      </c>
      <c r="J1553" s="7" t="str">
        <f>IFERROR(ROUND(AVERAGEIF('Week 1 - Making'!$B:$B,'Product List'!$A1553,'Week 1 - Making'!$P:$P),0),"")</f>
        <v/>
      </c>
      <c r="K1553" s="7" t="str">
        <f>IFERROR(ROUND(AVERAGEIF('Week 2 - Making'!$B:$B,'Product List'!$A1553,'Week 2 - Making'!$P:$P),0),"")</f>
        <v/>
      </c>
      <c r="L1553" s="263" t="str">
        <f>IFERROR(ROUND(AVERAGEIF('Week 3 - Making'!$B:$B,'Product List'!$A1553,'Week 3 - Making'!$P:$P),0),"")</f>
        <v/>
      </c>
      <c r="M1553" s="7" t="str">
        <f>IFERROR(ROUND(AVERAGEIF('Week 4 - Making'!$B:$B,'Product List'!$A1553,'Week 4 - Making'!$P:$P),0),"")</f>
        <v/>
      </c>
      <c r="N1553" s="7" t="str">
        <f>IFERROR(ROUND(AVERAGEIF('Week 5 - Making'!$B:$B,'Product List'!$A1553,'Week 5 - Making'!$P:$P),0),"")</f>
        <v/>
      </c>
      <c r="O1553" s="7"/>
      <c r="P1553" s="7">
        <f t="array" ref="P1553">iferror(xlookup(C1553,'Product Families'!A:A,'Product Families'!S:S),"")</f>
        <v>0</v>
      </c>
    </row>
    <row r="1554" ht="14.25" customHeight="1">
      <c r="A1554" s="122" t="s">
        <v>3718</v>
      </c>
      <c r="B1554" s="270" t="s">
        <v>3719</v>
      </c>
      <c r="C1554" s="122" t="s">
        <v>216</v>
      </c>
      <c r="D1554" s="7">
        <f t="array" ref="D1554">IFERROR(XLOOKUP($C1554,'Product Families'!$A:$A,'Product Families'!$D:$D),"")</f>
        <v>20</v>
      </c>
      <c r="E1554" s="7">
        <f t="array" ref="E1554">IFERROR(XLOOKUP($C1554,'Product Families'!$A:$A,'Product Families'!$E:$E),"")</f>
        <v>21</v>
      </c>
      <c r="F1554" s="7">
        <f t="array" ref="F1554">IFERROR(XLOOKUP($C1554,'Product Families'!$A:$A,'Product Families'!$F:$F),"")</f>
        <v>23</v>
      </c>
      <c r="G1554" s="7">
        <f t="array" ref="G1554">IFERROR(XLOOKUP($C1554,'Product Families'!$A:$A,'Product Families'!$G:$G),"")</f>
        <v>24</v>
      </c>
      <c r="J1554" s="7" t="str">
        <f>IFERROR(ROUND(AVERAGEIF('Week 1 - Making'!$B:$B,'Product List'!$A1554,'Week 1 - Making'!$P:$P),0),"")</f>
        <v/>
      </c>
      <c r="K1554" s="7" t="str">
        <f>IFERROR(ROUND(AVERAGEIF('Week 2 - Making'!$B:$B,'Product List'!$A1554,'Week 2 - Making'!$P:$P),0),"")</f>
        <v/>
      </c>
      <c r="L1554" s="263" t="str">
        <f>IFERROR(ROUND(AVERAGEIF('Week 3 - Making'!$B:$B,'Product List'!$A1554,'Week 3 - Making'!$P:$P),0),"")</f>
        <v/>
      </c>
      <c r="M1554" s="7" t="str">
        <f>IFERROR(ROUND(AVERAGEIF('Week 4 - Making'!$B:$B,'Product List'!$A1554,'Week 4 - Making'!$P:$P),0),"")</f>
        <v/>
      </c>
      <c r="N1554" s="7" t="str">
        <f>IFERROR(ROUND(AVERAGEIF('Week 5 - Making'!$B:$B,'Product List'!$A1554,'Week 5 - Making'!$P:$P),0),"")</f>
        <v/>
      </c>
      <c r="O1554" s="7"/>
      <c r="P1554" s="7">
        <f t="array" ref="P1554">iferror(xlookup(C1554,'Product Families'!A:A,'Product Families'!S:S),"")</f>
        <v>0</v>
      </c>
    </row>
    <row r="1555" ht="14.25" customHeight="1">
      <c r="A1555" s="122" t="s">
        <v>3720</v>
      </c>
      <c r="B1555" s="270" t="s">
        <v>3721</v>
      </c>
      <c r="C1555" s="122" t="s">
        <v>216</v>
      </c>
      <c r="D1555" s="7">
        <f t="array" ref="D1555">IFERROR(XLOOKUP($C1555,'Product Families'!$A:$A,'Product Families'!$D:$D),"")</f>
        <v>20</v>
      </c>
      <c r="E1555" s="7">
        <f t="array" ref="E1555">IFERROR(XLOOKUP($C1555,'Product Families'!$A:$A,'Product Families'!$E:$E),"")</f>
        <v>21</v>
      </c>
      <c r="F1555" s="7">
        <f t="array" ref="F1555">IFERROR(XLOOKUP($C1555,'Product Families'!$A:$A,'Product Families'!$F:$F),"")</f>
        <v>23</v>
      </c>
      <c r="G1555" s="7">
        <f t="array" ref="G1555">IFERROR(XLOOKUP($C1555,'Product Families'!$A:$A,'Product Families'!$G:$G),"")</f>
        <v>24</v>
      </c>
      <c r="J1555" s="7" t="str">
        <f>IFERROR(ROUND(AVERAGEIF('Week 1 - Making'!$B:$B,'Product List'!$A1555,'Week 1 - Making'!$P:$P),0),"")</f>
        <v/>
      </c>
      <c r="K1555" s="7" t="str">
        <f>IFERROR(ROUND(AVERAGEIF('Week 2 - Making'!$B:$B,'Product List'!$A1555,'Week 2 - Making'!$P:$P),0),"")</f>
        <v/>
      </c>
      <c r="L1555" s="263" t="str">
        <f>IFERROR(ROUND(AVERAGEIF('Week 3 - Making'!$B:$B,'Product List'!$A1555,'Week 3 - Making'!$P:$P),0),"")</f>
        <v/>
      </c>
      <c r="M1555" s="7" t="str">
        <f>IFERROR(ROUND(AVERAGEIF('Week 4 - Making'!$B:$B,'Product List'!$A1555,'Week 4 - Making'!$P:$P),0),"")</f>
        <v/>
      </c>
      <c r="N1555" s="7" t="str">
        <f>IFERROR(ROUND(AVERAGEIF('Week 5 - Making'!$B:$B,'Product List'!$A1555,'Week 5 - Making'!$P:$P),0),"")</f>
        <v/>
      </c>
      <c r="O1555" s="7"/>
      <c r="P1555" s="7">
        <f t="array" ref="P1555">iferror(xlookup(C1555,'Product Families'!A:A,'Product Families'!S:S),"")</f>
        <v>0</v>
      </c>
    </row>
    <row r="1556" ht="14.25" customHeight="1">
      <c r="A1556" s="122" t="s">
        <v>3722</v>
      </c>
      <c r="B1556" s="270" t="s">
        <v>3723</v>
      </c>
      <c r="C1556" s="122" t="s">
        <v>216</v>
      </c>
      <c r="D1556" s="7">
        <f t="array" ref="D1556">IFERROR(XLOOKUP($C1556,'Product Families'!$A:$A,'Product Families'!$D:$D),"")</f>
        <v>20</v>
      </c>
      <c r="E1556" s="7">
        <f t="array" ref="E1556">IFERROR(XLOOKUP($C1556,'Product Families'!$A:$A,'Product Families'!$E:$E),"")</f>
        <v>21</v>
      </c>
      <c r="F1556" s="7">
        <f t="array" ref="F1556">IFERROR(XLOOKUP($C1556,'Product Families'!$A:$A,'Product Families'!$F:$F),"")</f>
        <v>23</v>
      </c>
      <c r="G1556" s="7">
        <f t="array" ref="G1556">IFERROR(XLOOKUP($C1556,'Product Families'!$A:$A,'Product Families'!$G:$G),"")</f>
        <v>24</v>
      </c>
      <c r="J1556" s="7" t="str">
        <f>IFERROR(ROUND(AVERAGEIF('Week 1 - Making'!$B:$B,'Product List'!$A1556,'Week 1 - Making'!$P:$P),0),"")</f>
        <v/>
      </c>
      <c r="K1556" s="7" t="str">
        <f>IFERROR(ROUND(AVERAGEIF('Week 2 - Making'!$B:$B,'Product List'!$A1556,'Week 2 - Making'!$P:$P),0),"")</f>
        <v/>
      </c>
      <c r="L1556" s="263" t="str">
        <f>IFERROR(ROUND(AVERAGEIF('Week 3 - Making'!$B:$B,'Product List'!$A1556,'Week 3 - Making'!$P:$P),0),"")</f>
        <v/>
      </c>
      <c r="M1556" s="7" t="str">
        <f>IFERROR(ROUND(AVERAGEIF('Week 4 - Making'!$B:$B,'Product List'!$A1556,'Week 4 - Making'!$P:$P),0),"")</f>
        <v/>
      </c>
      <c r="N1556" s="7" t="str">
        <f>IFERROR(ROUND(AVERAGEIF('Week 5 - Making'!$B:$B,'Product List'!$A1556,'Week 5 - Making'!$P:$P),0),"")</f>
        <v/>
      </c>
      <c r="O1556" s="7"/>
      <c r="P1556" s="7">
        <f t="array" ref="P1556">iferror(xlookup(C1556,'Product Families'!A:A,'Product Families'!S:S),"")</f>
        <v>0</v>
      </c>
    </row>
    <row r="1557" ht="14.25" customHeight="1">
      <c r="A1557" s="122" t="s">
        <v>3724</v>
      </c>
      <c r="B1557" s="270" t="s">
        <v>3725</v>
      </c>
      <c r="C1557" s="122" t="s">
        <v>216</v>
      </c>
      <c r="D1557" s="7">
        <f t="array" ref="D1557">IFERROR(XLOOKUP($C1557,'Product Families'!$A:$A,'Product Families'!$D:$D),"")</f>
        <v>20</v>
      </c>
      <c r="E1557" s="7">
        <f t="array" ref="E1557">IFERROR(XLOOKUP($C1557,'Product Families'!$A:$A,'Product Families'!$E:$E),"")</f>
        <v>21</v>
      </c>
      <c r="F1557" s="7">
        <f t="array" ref="F1557">IFERROR(XLOOKUP($C1557,'Product Families'!$A:$A,'Product Families'!$F:$F),"")</f>
        <v>23</v>
      </c>
      <c r="G1557" s="7">
        <f t="array" ref="G1557">IFERROR(XLOOKUP($C1557,'Product Families'!$A:$A,'Product Families'!$G:$G),"")</f>
        <v>24</v>
      </c>
      <c r="J1557" s="7" t="str">
        <f>IFERROR(ROUND(AVERAGEIF('Week 1 - Making'!$B:$B,'Product List'!$A1557,'Week 1 - Making'!$P:$P),0),"")</f>
        <v/>
      </c>
      <c r="K1557" s="7" t="str">
        <f>IFERROR(ROUND(AVERAGEIF('Week 2 - Making'!$B:$B,'Product List'!$A1557,'Week 2 - Making'!$P:$P),0),"")</f>
        <v/>
      </c>
      <c r="L1557" s="263" t="str">
        <f>IFERROR(ROUND(AVERAGEIF('Week 3 - Making'!$B:$B,'Product List'!$A1557,'Week 3 - Making'!$P:$P),0),"")</f>
        <v/>
      </c>
      <c r="M1557" s="7" t="str">
        <f>IFERROR(ROUND(AVERAGEIF('Week 4 - Making'!$B:$B,'Product List'!$A1557,'Week 4 - Making'!$P:$P),0),"")</f>
        <v/>
      </c>
      <c r="N1557" s="7" t="str">
        <f>IFERROR(ROUND(AVERAGEIF('Week 5 - Making'!$B:$B,'Product List'!$A1557,'Week 5 - Making'!$P:$P),0),"")</f>
        <v/>
      </c>
      <c r="O1557" s="7"/>
      <c r="P1557" s="7">
        <f t="array" ref="P1557">iferror(xlookup(C1557,'Product Families'!A:A,'Product Families'!S:S),"")</f>
        <v>0</v>
      </c>
    </row>
    <row r="1558" ht="14.25" customHeight="1">
      <c r="A1558" s="122" t="s">
        <v>3726</v>
      </c>
      <c r="B1558" s="270" t="s">
        <v>3727</v>
      </c>
      <c r="C1558" s="122" t="s">
        <v>216</v>
      </c>
      <c r="D1558" s="7">
        <f t="array" ref="D1558">IFERROR(XLOOKUP($C1558,'Product Families'!$A:$A,'Product Families'!$D:$D),"")</f>
        <v>20</v>
      </c>
      <c r="E1558" s="7">
        <f t="array" ref="E1558">IFERROR(XLOOKUP($C1558,'Product Families'!$A:$A,'Product Families'!$E:$E),"")</f>
        <v>21</v>
      </c>
      <c r="F1558" s="7">
        <f t="array" ref="F1558">IFERROR(XLOOKUP($C1558,'Product Families'!$A:$A,'Product Families'!$F:$F),"")</f>
        <v>23</v>
      </c>
      <c r="G1558" s="7">
        <f t="array" ref="G1558">IFERROR(XLOOKUP($C1558,'Product Families'!$A:$A,'Product Families'!$G:$G),"")</f>
        <v>24</v>
      </c>
      <c r="J1558" s="7" t="str">
        <f>IFERROR(ROUND(AVERAGEIF('Week 1 - Making'!$B:$B,'Product List'!$A1558,'Week 1 - Making'!$P:$P),0),"")</f>
        <v/>
      </c>
      <c r="K1558" s="7" t="str">
        <f>IFERROR(ROUND(AVERAGEIF('Week 2 - Making'!$B:$B,'Product List'!$A1558,'Week 2 - Making'!$P:$P),0),"")</f>
        <v/>
      </c>
      <c r="L1558" s="263" t="str">
        <f>IFERROR(ROUND(AVERAGEIF('Week 3 - Making'!$B:$B,'Product List'!$A1558,'Week 3 - Making'!$P:$P),0),"")</f>
        <v/>
      </c>
      <c r="M1558" s="7" t="str">
        <f>IFERROR(ROUND(AVERAGEIF('Week 4 - Making'!$B:$B,'Product List'!$A1558,'Week 4 - Making'!$P:$P),0),"")</f>
        <v/>
      </c>
      <c r="N1558" s="7" t="str">
        <f>IFERROR(ROUND(AVERAGEIF('Week 5 - Making'!$B:$B,'Product List'!$A1558,'Week 5 - Making'!$P:$P),0),"")</f>
        <v/>
      </c>
      <c r="O1558" s="7"/>
      <c r="P1558" s="7">
        <f t="array" ref="P1558">iferror(xlookup(C1558,'Product Families'!A:A,'Product Families'!S:S),"")</f>
        <v>0</v>
      </c>
    </row>
    <row r="1559" ht="14.25" customHeight="1">
      <c r="A1559" s="122" t="s">
        <v>3728</v>
      </c>
      <c r="B1559" s="270" t="s">
        <v>3729</v>
      </c>
      <c r="C1559" s="122" t="s">
        <v>216</v>
      </c>
      <c r="D1559" s="7">
        <f t="array" ref="D1559">IFERROR(XLOOKUP($C1559,'Product Families'!$A:$A,'Product Families'!$D:$D),"")</f>
        <v>20</v>
      </c>
      <c r="E1559" s="7">
        <f t="array" ref="E1559">IFERROR(XLOOKUP($C1559,'Product Families'!$A:$A,'Product Families'!$E:$E),"")</f>
        <v>21</v>
      </c>
      <c r="F1559" s="7">
        <f t="array" ref="F1559">IFERROR(XLOOKUP($C1559,'Product Families'!$A:$A,'Product Families'!$F:$F),"")</f>
        <v>23</v>
      </c>
      <c r="G1559" s="7">
        <f t="array" ref="G1559">IFERROR(XLOOKUP($C1559,'Product Families'!$A:$A,'Product Families'!$G:$G),"")</f>
        <v>24</v>
      </c>
      <c r="J1559" s="7" t="str">
        <f>IFERROR(ROUND(AVERAGEIF('Week 1 - Making'!$B:$B,'Product List'!$A1559,'Week 1 - Making'!$P:$P),0),"")</f>
        <v/>
      </c>
      <c r="K1559" s="7" t="str">
        <f>IFERROR(ROUND(AVERAGEIF('Week 2 - Making'!$B:$B,'Product List'!$A1559,'Week 2 - Making'!$P:$P),0),"")</f>
        <v/>
      </c>
      <c r="L1559" s="263" t="str">
        <f>IFERROR(ROUND(AVERAGEIF('Week 3 - Making'!$B:$B,'Product List'!$A1559,'Week 3 - Making'!$P:$P),0),"")</f>
        <v/>
      </c>
      <c r="M1559" s="7" t="str">
        <f>IFERROR(ROUND(AVERAGEIF('Week 4 - Making'!$B:$B,'Product List'!$A1559,'Week 4 - Making'!$P:$P),0),"")</f>
        <v/>
      </c>
      <c r="N1559" s="7" t="str">
        <f>IFERROR(ROUND(AVERAGEIF('Week 5 - Making'!$B:$B,'Product List'!$A1559,'Week 5 - Making'!$P:$P),0),"")</f>
        <v/>
      </c>
      <c r="O1559" s="7"/>
      <c r="P1559" s="7">
        <f t="array" ref="P1559">iferror(xlookup(C1559,'Product Families'!A:A,'Product Families'!S:S),"")</f>
        <v>0</v>
      </c>
    </row>
    <row r="1560" ht="14.25" customHeight="1">
      <c r="A1560" s="122" t="s">
        <v>3730</v>
      </c>
      <c r="B1560" s="270" t="s">
        <v>3731</v>
      </c>
      <c r="C1560" s="122" t="s">
        <v>3732</v>
      </c>
      <c r="D1560" s="7" t="str">
        <f t="array" ref="D1560">IFERROR(XLOOKUP($C1560,'Product Families'!$A:$A,'Product Families'!$D:$D),"")</f>
        <v/>
      </c>
      <c r="E1560" s="7" t="str">
        <f t="array" ref="E1560">IFERROR(XLOOKUP($C1560,'Product Families'!$A:$A,'Product Families'!$E:$E),"")</f>
        <v/>
      </c>
      <c r="F1560" s="7" t="str">
        <f t="array" ref="F1560">IFERROR(XLOOKUP($C1560,'Product Families'!$A:$A,'Product Families'!$F:$F),"")</f>
        <v/>
      </c>
      <c r="G1560" s="7" t="str">
        <f t="array" ref="G1560">IFERROR(XLOOKUP($C1560,'Product Families'!$A:$A,'Product Families'!$G:$G),"")</f>
        <v/>
      </c>
      <c r="J1560" s="7" t="str">
        <f>IFERROR(ROUND(AVERAGEIF('Week 1 - Making'!$B:$B,'Product List'!$A1560,'Week 1 - Making'!$P:$P),0),"")</f>
        <v/>
      </c>
      <c r="K1560" s="7" t="str">
        <f>IFERROR(ROUND(AVERAGEIF('Week 2 - Making'!$B:$B,'Product List'!$A1560,'Week 2 - Making'!$P:$P),0),"")</f>
        <v/>
      </c>
      <c r="L1560" s="263" t="str">
        <f>IFERROR(ROUND(AVERAGEIF('Week 3 - Making'!$B:$B,'Product List'!$A1560,'Week 3 - Making'!$P:$P),0),"")</f>
        <v/>
      </c>
      <c r="M1560" s="7" t="str">
        <f>IFERROR(ROUND(AVERAGEIF('Week 4 - Making'!$B:$B,'Product List'!$A1560,'Week 4 - Making'!$P:$P),0),"")</f>
        <v/>
      </c>
      <c r="N1560" s="7" t="str">
        <f>IFERROR(ROUND(AVERAGEIF('Week 5 - Making'!$B:$B,'Product List'!$A1560,'Week 5 - Making'!$P:$P),0),"")</f>
        <v/>
      </c>
      <c r="O1560" s="7"/>
      <c r="P1560" s="7" t="str">
        <f t="array" ref="P1560">iferror(xlookup(C1560,'Product Families'!A:A,'Product Families'!S:S),"")</f>
        <v/>
      </c>
    </row>
    <row r="1561" ht="14.25" customHeight="1">
      <c r="A1561" s="122" t="s">
        <v>3733</v>
      </c>
      <c r="B1561" s="270" t="s">
        <v>3734</v>
      </c>
      <c r="C1561" s="122" t="s">
        <v>3732</v>
      </c>
      <c r="D1561" s="7" t="str">
        <f t="array" ref="D1561">IFERROR(XLOOKUP($C1561,'Product Families'!$A:$A,'Product Families'!$D:$D),"")</f>
        <v/>
      </c>
      <c r="E1561" s="7" t="str">
        <f t="array" ref="E1561">IFERROR(XLOOKUP($C1561,'Product Families'!$A:$A,'Product Families'!$E:$E),"")</f>
        <v/>
      </c>
      <c r="F1561" s="7" t="str">
        <f t="array" ref="F1561">IFERROR(XLOOKUP($C1561,'Product Families'!$A:$A,'Product Families'!$F:$F),"")</f>
        <v/>
      </c>
      <c r="G1561" s="7" t="str">
        <f t="array" ref="G1561">IFERROR(XLOOKUP($C1561,'Product Families'!$A:$A,'Product Families'!$G:$G),"")</f>
        <v/>
      </c>
      <c r="J1561" s="7" t="str">
        <f>IFERROR(ROUND(AVERAGEIF('Week 1 - Making'!$B:$B,'Product List'!$A1561,'Week 1 - Making'!$P:$P),0),"")</f>
        <v/>
      </c>
      <c r="K1561" s="7" t="str">
        <f>IFERROR(ROUND(AVERAGEIF('Week 2 - Making'!$B:$B,'Product List'!$A1561,'Week 2 - Making'!$P:$P),0),"")</f>
        <v/>
      </c>
      <c r="L1561" s="263" t="str">
        <f>IFERROR(ROUND(AVERAGEIF('Week 3 - Making'!$B:$B,'Product List'!$A1561,'Week 3 - Making'!$P:$P),0),"")</f>
        <v/>
      </c>
      <c r="M1561" s="7" t="str">
        <f>IFERROR(ROUND(AVERAGEIF('Week 4 - Making'!$B:$B,'Product List'!$A1561,'Week 4 - Making'!$P:$P),0),"")</f>
        <v/>
      </c>
      <c r="N1561" s="7" t="str">
        <f>IFERROR(ROUND(AVERAGEIF('Week 5 - Making'!$B:$B,'Product List'!$A1561,'Week 5 - Making'!$P:$P),0),"")</f>
        <v/>
      </c>
      <c r="O1561" s="7"/>
      <c r="P1561" s="7" t="str">
        <f t="array" ref="P1561">iferror(xlookup(C1561,'Product Families'!A:A,'Product Families'!S:S),"")</f>
        <v/>
      </c>
    </row>
    <row r="1562" ht="14.25" customHeight="1">
      <c r="A1562" s="122" t="s">
        <v>3735</v>
      </c>
      <c r="B1562" s="270" t="s">
        <v>3736</v>
      </c>
      <c r="C1562" s="122" t="s">
        <v>3732</v>
      </c>
      <c r="D1562" s="7" t="str">
        <f t="array" ref="D1562">IFERROR(XLOOKUP($C1562,'Product Families'!$A:$A,'Product Families'!$D:$D),"")</f>
        <v/>
      </c>
      <c r="E1562" s="7" t="str">
        <f t="array" ref="E1562">IFERROR(XLOOKUP($C1562,'Product Families'!$A:$A,'Product Families'!$E:$E),"")</f>
        <v/>
      </c>
      <c r="F1562" s="7" t="str">
        <f t="array" ref="F1562">IFERROR(XLOOKUP($C1562,'Product Families'!$A:$A,'Product Families'!$F:$F),"")</f>
        <v/>
      </c>
      <c r="G1562" s="7" t="str">
        <f t="array" ref="G1562">IFERROR(XLOOKUP($C1562,'Product Families'!$A:$A,'Product Families'!$G:$G),"")</f>
        <v/>
      </c>
      <c r="J1562" s="7" t="str">
        <f>IFERROR(ROUND(AVERAGEIF('Week 1 - Making'!$B:$B,'Product List'!$A1562,'Week 1 - Making'!$P:$P),0),"")</f>
        <v/>
      </c>
      <c r="K1562" s="7" t="str">
        <f>IFERROR(ROUND(AVERAGEIF('Week 2 - Making'!$B:$B,'Product List'!$A1562,'Week 2 - Making'!$P:$P),0),"")</f>
        <v/>
      </c>
      <c r="L1562" s="263" t="str">
        <f>IFERROR(ROUND(AVERAGEIF('Week 3 - Making'!$B:$B,'Product List'!$A1562,'Week 3 - Making'!$P:$P),0),"")</f>
        <v/>
      </c>
      <c r="M1562" s="7" t="str">
        <f>IFERROR(ROUND(AVERAGEIF('Week 4 - Making'!$B:$B,'Product List'!$A1562,'Week 4 - Making'!$P:$P),0),"")</f>
        <v/>
      </c>
      <c r="N1562" s="7" t="str">
        <f>IFERROR(ROUND(AVERAGEIF('Week 5 - Making'!$B:$B,'Product List'!$A1562,'Week 5 - Making'!$P:$P),0),"")</f>
        <v/>
      </c>
      <c r="O1562" s="7"/>
      <c r="P1562" s="7" t="str">
        <f t="array" ref="P1562">iferror(xlookup(C1562,'Product Families'!A:A,'Product Families'!S:S),"")</f>
        <v/>
      </c>
    </row>
    <row r="1563" ht="14.25" customHeight="1">
      <c r="A1563" s="122" t="s">
        <v>3737</v>
      </c>
      <c r="B1563" s="270" t="s">
        <v>3738</v>
      </c>
      <c r="C1563" s="122" t="s">
        <v>3732</v>
      </c>
      <c r="D1563" s="7" t="str">
        <f t="array" ref="D1563">IFERROR(XLOOKUP($C1563,'Product Families'!$A:$A,'Product Families'!$D:$D),"")</f>
        <v/>
      </c>
      <c r="E1563" s="7" t="str">
        <f t="array" ref="E1563">IFERROR(XLOOKUP($C1563,'Product Families'!$A:$A,'Product Families'!$E:$E),"")</f>
        <v/>
      </c>
      <c r="F1563" s="7" t="str">
        <f t="array" ref="F1563">IFERROR(XLOOKUP($C1563,'Product Families'!$A:$A,'Product Families'!$F:$F),"")</f>
        <v/>
      </c>
      <c r="G1563" s="7" t="str">
        <f t="array" ref="G1563">IFERROR(XLOOKUP($C1563,'Product Families'!$A:$A,'Product Families'!$G:$G),"")</f>
        <v/>
      </c>
      <c r="J1563" s="7" t="str">
        <f>IFERROR(ROUND(AVERAGEIF('Week 1 - Making'!$B:$B,'Product List'!$A1563,'Week 1 - Making'!$P:$P),0),"")</f>
        <v/>
      </c>
      <c r="K1563" s="7" t="str">
        <f>IFERROR(ROUND(AVERAGEIF('Week 2 - Making'!$B:$B,'Product List'!$A1563,'Week 2 - Making'!$P:$P),0),"")</f>
        <v/>
      </c>
      <c r="L1563" s="263" t="str">
        <f>IFERROR(ROUND(AVERAGEIF('Week 3 - Making'!$B:$B,'Product List'!$A1563,'Week 3 - Making'!$P:$P),0),"")</f>
        <v/>
      </c>
      <c r="M1563" s="7" t="str">
        <f>IFERROR(ROUND(AVERAGEIF('Week 4 - Making'!$B:$B,'Product List'!$A1563,'Week 4 - Making'!$P:$P),0),"")</f>
        <v/>
      </c>
      <c r="N1563" s="7" t="str">
        <f>IFERROR(ROUND(AVERAGEIF('Week 5 - Making'!$B:$B,'Product List'!$A1563,'Week 5 - Making'!$P:$P),0),"")</f>
        <v/>
      </c>
      <c r="O1563" s="7"/>
      <c r="P1563" s="7" t="str">
        <f t="array" ref="P1563">iferror(xlookup(C1563,'Product Families'!A:A,'Product Families'!S:S),"")</f>
        <v/>
      </c>
    </row>
    <row r="1564" ht="14.25" customHeight="1">
      <c r="A1564" s="122" t="s">
        <v>3739</v>
      </c>
      <c r="B1564" s="270" t="s">
        <v>3740</v>
      </c>
      <c r="C1564" s="122" t="s">
        <v>3741</v>
      </c>
      <c r="D1564" s="7" t="str">
        <f t="array" ref="D1564">IFERROR(XLOOKUP($C1564,'Product Families'!$A:$A,'Product Families'!$D:$D),"")</f>
        <v/>
      </c>
      <c r="E1564" s="7" t="str">
        <f t="array" ref="E1564">IFERROR(XLOOKUP($C1564,'Product Families'!$A:$A,'Product Families'!$E:$E),"")</f>
        <v/>
      </c>
      <c r="F1564" s="7" t="str">
        <f t="array" ref="F1564">IFERROR(XLOOKUP($C1564,'Product Families'!$A:$A,'Product Families'!$F:$F),"")</f>
        <v/>
      </c>
      <c r="G1564" s="7" t="str">
        <f t="array" ref="G1564">IFERROR(XLOOKUP($C1564,'Product Families'!$A:$A,'Product Families'!$G:$G),"")</f>
        <v/>
      </c>
      <c r="J1564" s="7" t="str">
        <f>IFERROR(ROUND(AVERAGEIF('Week 1 - Making'!$B:$B,'Product List'!$A1564,'Week 1 - Making'!$P:$P),0),"")</f>
        <v/>
      </c>
      <c r="K1564" s="7" t="str">
        <f>IFERROR(ROUND(AVERAGEIF('Week 2 - Making'!$B:$B,'Product List'!$A1564,'Week 2 - Making'!$P:$P),0),"")</f>
        <v/>
      </c>
      <c r="L1564" s="263" t="str">
        <f>IFERROR(ROUND(AVERAGEIF('Week 3 - Making'!$B:$B,'Product List'!$A1564,'Week 3 - Making'!$P:$P),0),"")</f>
        <v/>
      </c>
      <c r="M1564" s="7" t="str">
        <f>IFERROR(ROUND(AVERAGEIF('Week 4 - Making'!$B:$B,'Product List'!$A1564,'Week 4 - Making'!$P:$P),0),"")</f>
        <v/>
      </c>
      <c r="N1564" s="7" t="str">
        <f>IFERROR(ROUND(AVERAGEIF('Week 5 - Making'!$B:$B,'Product List'!$A1564,'Week 5 - Making'!$P:$P),0),"")</f>
        <v/>
      </c>
      <c r="O1564" s="7"/>
      <c r="P1564" s="7" t="str">
        <f t="array" ref="P1564">iferror(xlookup(C1564,'Product Families'!A:A,'Product Families'!S:S),"")</f>
        <v/>
      </c>
    </row>
    <row r="1565" ht="14.25" customHeight="1">
      <c r="A1565" s="122" t="s">
        <v>3742</v>
      </c>
      <c r="B1565" s="270" t="s">
        <v>3743</v>
      </c>
      <c r="C1565" s="122" t="s">
        <v>3741</v>
      </c>
      <c r="D1565" s="7" t="str">
        <f t="array" ref="D1565">IFERROR(XLOOKUP($C1565,'Product Families'!$A:$A,'Product Families'!$D:$D),"")</f>
        <v/>
      </c>
      <c r="E1565" s="7" t="str">
        <f t="array" ref="E1565">IFERROR(XLOOKUP($C1565,'Product Families'!$A:$A,'Product Families'!$E:$E),"")</f>
        <v/>
      </c>
      <c r="F1565" s="7" t="str">
        <f t="array" ref="F1565">IFERROR(XLOOKUP($C1565,'Product Families'!$A:$A,'Product Families'!$F:$F),"")</f>
        <v/>
      </c>
      <c r="G1565" s="7" t="str">
        <f t="array" ref="G1565">IFERROR(XLOOKUP($C1565,'Product Families'!$A:$A,'Product Families'!$G:$G),"")</f>
        <v/>
      </c>
      <c r="J1565" s="7" t="str">
        <f>IFERROR(ROUND(AVERAGEIF('Week 1 - Making'!$B:$B,'Product List'!$A1565,'Week 1 - Making'!$P:$P),0),"")</f>
        <v/>
      </c>
      <c r="K1565" s="7" t="str">
        <f>IFERROR(ROUND(AVERAGEIF('Week 2 - Making'!$B:$B,'Product List'!$A1565,'Week 2 - Making'!$P:$P),0),"")</f>
        <v/>
      </c>
      <c r="L1565" s="263" t="str">
        <f>IFERROR(ROUND(AVERAGEIF('Week 3 - Making'!$B:$B,'Product List'!$A1565,'Week 3 - Making'!$P:$P),0),"")</f>
        <v/>
      </c>
      <c r="M1565" s="7" t="str">
        <f>IFERROR(ROUND(AVERAGEIF('Week 4 - Making'!$B:$B,'Product List'!$A1565,'Week 4 - Making'!$P:$P),0),"")</f>
        <v/>
      </c>
      <c r="N1565" s="7" t="str">
        <f>IFERROR(ROUND(AVERAGEIF('Week 5 - Making'!$B:$B,'Product List'!$A1565,'Week 5 - Making'!$P:$P),0),"")</f>
        <v/>
      </c>
      <c r="O1565" s="7"/>
      <c r="P1565" s="7" t="str">
        <f t="array" ref="P1565">iferror(xlookup(C1565,'Product Families'!A:A,'Product Families'!S:S),"")</f>
        <v/>
      </c>
    </row>
    <row r="1566" ht="14.25" customHeight="1">
      <c r="A1566" s="122" t="s">
        <v>3744</v>
      </c>
      <c r="B1566" s="270" t="s">
        <v>3745</v>
      </c>
      <c r="C1566" s="122" t="s">
        <v>3741</v>
      </c>
      <c r="D1566" s="7" t="str">
        <f t="array" ref="D1566">IFERROR(XLOOKUP($C1566,'Product Families'!$A:$A,'Product Families'!$D:$D),"")</f>
        <v/>
      </c>
      <c r="E1566" s="7" t="str">
        <f t="array" ref="E1566">IFERROR(XLOOKUP($C1566,'Product Families'!$A:$A,'Product Families'!$E:$E),"")</f>
        <v/>
      </c>
      <c r="F1566" s="7" t="str">
        <f t="array" ref="F1566">IFERROR(XLOOKUP($C1566,'Product Families'!$A:$A,'Product Families'!$F:$F),"")</f>
        <v/>
      </c>
      <c r="G1566" s="7" t="str">
        <f t="array" ref="G1566">IFERROR(XLOOKUP($C1566,'Product Families'!$A:$A,'Product Families'!$G:$G),"")</f>
        <v/>
      </c>
      <c r="J1566" s="7" t="str">
        <f>IFERROR(ROUND(AVERAGEIF('Week 1 - Making'!$B:$B,'Product List'!$A1566,'Week 1 - Making'!$P:$P),0),"")</f>
        <v/>
      </c>
      <c r="K1566" s="7" t="str">
        <f>IFERROR(ROUND(AVERAGEIF('Week 2 - Making'!$B:$B,'Product List'!$A1566,'Week 2 - Making'!$P:$P),0),"")</f>
        <v/>
      </c>
      <c r="L1566" s="263" t="str">
        <f>IFERROR(ROUND(AVERAGEIF('Week 3 - Making'!$B:$B,'Product List'!$A1566,'Week 3 - Making'!$P:$P),0),"")</f>
        <v/>
      </c>
      <c r="M1566" s="7" t="str">
        <f>IFERROR(ROUND(AVERAGEIF('Week 4 - Making'!$B:$B,'Product List'!$A1566,'Week 4 - Making'!$P:$P),0),"")</f>
        <v/>
      </c>
      <c r="N1566" s="7" t="str">
        <f>IFERROR(ROUND(AVERAGEIF('Week 5 - Making'!$B:$B,'Product List'!$A1566,'Week 5 - Making'!$P:$P),0),"")</f>
        <v/>
      </c>
      <c r="O1566" s="7"/>
      <c r="P1566" s="7" t="str">
        <f t="array" ref="P1566">iferror(xlookup(C1566,'Product Families'!A:A,'Product Families'!S:S),"")</f>
        <v/>
      </c>
    </row>
    <row r="1567" ht="14.25" customHeight="1">
      <c r="A1567" s="122" t="s">
        <v>3746</v>
      </c>
      <c r="B1567" s="270" t="s">
        <v>3747</v>
      </c>
      <c r="C1567" s="122" t="s">
        <v>3741</v>
      </c>
      <c r="D1567" s="7" t="str">
        <f t="array" ref="D1567">IFERROR(XLOOKUP($C1567,'Product Families'!$A:$A,'Product Families'!$D:$D),"")</f>
        <v/>
      </c>
      <c r="E1567" s="7" t="str">
        <f t="array" ref="E1567">IFERROR(XLOOKUP($C1567,'Product Families'!$A:$A,'Product Families'!$E:$E),"")</f>
        <v/>
      </c>
      <c r="F1567" s="7" t="str">
        <f t="array" ref="F1567">IFERROR(XLOOKUP($C1567,'Product Families'!$A:$A,'Product Families'!$F:$F),"")</f>
        <v/>
      </c>
      <c r="G1567" s="7" t="str">
        <f t="array" ref="G1567">IFERROR(XLOOKUP($C1567,'Product Families'!$A:$A,'Product Families'!$G:$G),"")</f>
        <v/>
      </c>
      <c r="J1567" s="7" t="str">
        <f>IFERROR(ROUND(AVERAGEIF('Week 1 - Making'!$B:$B,'Product List'!$A1567,'Week 1 - Making'!$P:$P),0),"")</f>
        <v/>
      </c>
      <c r="K1567" s="7" t="str">
        <f>IFERROR(ROUND(AVERAGEIF('Week 2 - Making'!$B:$B,'Product List'!$A1567,'Week 2 - Making'!$P:$P),0),"")</f>
        <v/>
      </c>
      <c r="L1567" s="263" t="str">
        <f>IFERROR(ROUND(AVERAGEIF('Week 3 - Making'!$B:$B,'Product List'!$A1567,'Week 3 - Making'!$P:$P),0),"")</f>
        <v/>
      </c>
      <c r="M1567" s="7" t="str">
        <f>IFERROR(ROUND(AVERAGEIF('Week 4 - Making'!$B:$B,'Product List'!$A1567,'Week 4 - Making'!$P:$P),0),"")</f>
        <v/>
      </c>
      <c r="N1567" s="7" t="str">
        <f>IFERROR(ROUND(AVERAGEIF('Week 5 - Making'!$B:$B,'Product List'!$A1567,'Week 5 - Making'!$P:$P),0),"")</f>
        <v/>
      </c>
      <c r="O1567" s="7"/>
      <c r="P1567" s="7" t="str">
        <f t="array" ref="P1567">iferror(xlookup(C1567,'Product Families'!A:A,'Product Families'!S:S),"")</f>
        <v/>
      </c>
    </row>
    <row r="1568" ht="14.25" customHeight="1">
      <c r="A1568" s="122" t="s">
        <v>3748</v>
      </c>
      <c r="B1568" s="270" t="s">
        <v>3749</v>
      </c>
      <c r="C1568" s="122" t="s">
        <v>487</v>
      </c>
      <c r="D1568" s="7">
        <f t="array" ref="D1568">IFERROR(XLOOKUP($C1568,'Product Families'!$A:$A,'Product Families'!$D:$D),"")</f>
        <v>144</v>
      </c>
      <c r="E1568" s="7">
        <f t="array" ref="E1568">IFERROR(XLOOKUP($C1568,'Product Families'!$A:$A,'Product Families'!$E:$E),"")</f>
        <v>148</v>
      </c>
      <c r="F1568" s="7">
        <f t="array" ref="F1568">IFERROR(XLOOKUP($C1568,'Product Families'!$A:$A,'Product Families'!$F:$F),"")</f>
        <v>159</v>
      </c>
      <c r="G1568" s="7">
        <f t="array" ref="G1568">IFERROR(XLOOKUP($C1568,'Product Families'!$A:$A,'Product Families'!$G:$G),"")</f>
        <v>170</v>
      </c>
      <c r="J1568" s="7" t="str">
        <f>IFERROR(ROUND(AVERAGEIF('Week 1 - Making'!$B:$B,'Product List'!$A1568,'Week 1 - Making'!$P:$P),0),"")</f>
        <v/>
      </c>
      <c r="K1568" s="7" t="str">
        <f>IFERROR(ROUND(AVERAGEIF('Week 2 - Making'!$B:$B,'Product List'!$A1568,'Week 2 - Making'!$P:$P),0),"")</f>
        <v/>
      </c>
      <c r="L1568" s="263" t="str">
        <f>IFERROR(ROUND(AVERAGEIF('Week 3 - Making'!$B:$B,'Product List'!$A1568,'Week 3 - Making'!$P:$P),0),"")</f>
        <v/>
      </c>
      <c r="M1568" s="7" t="str">
        <f>IFERROR(ROUND(AVERAGEIF('Week 4 - Making'!$B:$B,'Product List'!$A1568,'Week 4 - Making'!$P:$P),0),"")</f>
        <v/>
      </c>
      <c r="N1568" s="7" t="str">
        <f>IFERROR(ROUND(AVERAGEIF('Week 5 - Making'!$B:$B,'Product List'!$A1568,'Week 5 - Making'!$P:$P),0),"")</f>
        <v/>
      </c>
      <c r="O1568" s="7"/>
      <c r="P1568" s="7">
        <f t="array" ref="P1568">iferror(xlookup(C1568,'Product Families'!A:A,'Product Families'!S:S),"")</f>
        <v>0</v>
      </c>
    </row>
    <row r="1569" ht="14.25" customHeight="1">
      <c r="A1569" s="122" t="s">
        <v>3750</v>
      </c>
      <c r="B1569" s="270" t="s">
        <v>3749</v>
      </c>
      <c r="C1569" s="122" t="s">
        <v>493</v>
      </c>
      <c r="D1569" s="7">
        <f t="array" ref="D1569">IFERROR(XLOOKUP($C1569,'Product Families'!$A:$A,'Product Families'!$D:$D),"")</f>
        <v>34</v>
      </c>
      <c r="E1569" s="7">
        <f t="array" ref="E1569">IFERROR(XLOOKUP($C1569,'Product Families'!$A:$A,'Product Families'!$E:$E),"")</f>
        <v>35</v>
      </c>
      <c r="F1569" s="7">
        <f t="array" ref="F1569">IFERROR(XLOOKUP($C1569,'Product Families'!$A:$A,'Product Families'!$F:$F),"")</f>
        <v>38</v>
      </c>
      <c r="G1569" s="7">
        <f t="array" ref="G1569">IFERROR(XLOOKUP($C1569,'Product Families'!$A:$A,'Product Families'!$G:$G),"")</f>
        <v>41</v>
      </c>
      <c r="J1569" s="7" t="str">
        <f>IFERROR(ROUND(AVERAGEIF('Week 1 - Making'!$B:$B,'Product List'!$A1569,'Week 1 - Making'!$P:$P),0),"")</f>
        <v/>
      </c>
      <c r="K1569" s="7" t="str">
        <f>IFERROR(ROUND(AVERAGEIF('Week 2 - Making'!$B:$B,'Product List'!$A1569,'Week 2 - Making'!$P:$P),0),"")</f>
        <v/>
      </c>
      <c r="L1569" s="263" t="str">
        <f>IFERROR(ROUND(AVERAGEIF('Week 3 - Making'!$B:$B,'Product List'!$A1569,'Week 3 - Making'!$P:$P),0),"")</f>
        <v/>
      </c>
      <c r="M1569" s="7" t="str">
        <f>IFERROR(ROUND(AVERAGEIF('Week 4 - Making'!$B:$B,'Product List'!$A1569,'Week 4 - Making'!$P:$P),0),"")</f>
        <v/>
      </c>
      <c r="N1569" s="7" t="str">
        <f>IFERROR(ROUND(AVERAGEIF('Week 5 - Making'!$B:$B,'Product List'!$A1569,'Week 5 - Making'!$P:$P),0),"")</f>
        <v/>
      </c>
      <c r="O1569" s="7"/>
      <c r="P1569" s="7">
        <f t="array" ref="P1569">iferror(xlookup(C1569,'Product Families'!A:A,'Product Families'!S:S),"")</f>
        <v>0</v>
      </c>
    </row>
    <row r="1570" ht="14.25" customHeight="1">
      <c r="A1570" s="122" t="s">
        <v>3751</v>
      </c>
      <c r="B1570" s="270" t="s">
        <v>3752</v>
      </c>
      <c r="C1570" s="122" t="s">
        <v>490</v>
      </c>
      <c r="D1570" s="7">
        <f t="array" ref="D1570">IFERROR(XLOOKUP($C1570,'Product Families'!$A:$A,'Product Families'!$D:$D),"")</f>
        <v>108</v>
      </c>
      <c r="E1570" s="7">
        <f t="array" ref="E1570">IFERROR(XLOOKUP($C1570,'Product Families'!$A:$A,'Product Families'!$E:$E),"")</f>
        <v>111</v>
      </c>
      <c r="F1570" s="7">
        <f t="array" ref="F1570">IFERROR(XLOOKUP($C1570,'Product Families'!$A:$A,'Product Families'!$F:$F),"")</f>
        <v>119</v>
      </c>
      <c r="G1570" s="7">
        <f t="array" ref="G1570">IFERROR(XLOOKUP($C1570,'Product Families'!$A:$A,'Product Families'!$G:$G),"")</f>
        <v>128</v>
      </c>
      <c r="J1570" s="7" t="str">
        <f>IFERROR(ROUND(AVERAGEIF('Week 1 - Making'!$B:$B,'Product List'!$A1570,'Week 1 - Making'!$P:$P),0),"")</f>
        <v/>
      </c>
      <c r="K1570" s="7" t="str">
        <f>IFERROR(ROUND(AVERAGEIF('Week 2 - Making'!$B:$B,'Product List'!$A1570,'Week 2 - Making'!$P:$P),0),"")</f>
        <v/>
      </c>
      <c r="L1570" s="263" t="str">
        <f>IFERROR(ROUND(AVERAGEIF('Week 3 - Making'!$B:$B,'Product List'!$A1570,'Week 3 - Making'!$P:$P),0),"")</f>
        <v/>
      </c>
      <c r="M1570" s="7" t="str">
        <f>IFERROR(ROUND(AVERAGEIF('Week 4 - Making'!$B:$B,'Product List'!$A1570,'Week 4 - Making'!$P:$P),0),"")</f>
        <v/>
      </c>
      <c r="N1570" s="7" t="str">
        <f>IFERROR(ROUND(AVERAGEIF('Week 5 - Making'!$B:$B,'Product List'!$A1570,'Week 5 - Making'!$P:$P),0),"")</f>
        <v/>
      </c>
      <c r="O1570" s="7"/>
      <c r="P1570" s="7">
        <f t="array" ref="P1570">iferror(xlookup(C1570,'Product Families'!A:A,'Product Families'!S:S),"")</f>
        <v>0</v>
      </c>
    </row>
    <row r="1571" ht="14.25" customHeight="1">
      <c r="A1571" s="122" t="s">
        <v>3753</v>
      </c>
      <c r="B1571" s="270" t="s">
        <v>3752</v>
      </c>
      <c r="C1571" s="122" t="s">
        <v>493</v>
      </c>
      <c r="D1571" s="7">
        <f t="array" ref="D1571">IFERROR(XLOOKUP($C1571,'Product Families'!$A:$A,'Product Families'!$D:$D),"")</f>
        <v>34</v>
      </c>
      <c r="E1571" s="7">
        <f t="array" ref="E1571">IFERROR(XLOOKUP($C1571,'Product Families'!$A:$A,'Product Families'!$E:$E),"")</f>
        <v>35</v>
      </c>
      <c r="F1571" s="7">
        <f t="array" ref="F1571">IFERROR(XLOOKUP($C1571,'Product Families'!$A:$A,'Product Families'!$F:$F),"")</f>
        <v>38</v>
      </c>
      <c r="G1571" s="7">
        <f t="array" ref="G1571">IFERROR(XLOOKUP($C1571,'Product Families'!$A:$A,'Product Families'!$G:$G),"")</f>
        <v>41</v>
      </c>
      <c r="J1571" s="7" t="str">
        <f>IFERROR(ROUND(AVERAGEIF('Week 1 - Making'!$B:$B,'Product List'!$A1571,'Week 1 - Making'!$P:$P),0),"")</f>
        <v/>
      </c>
      <c r="K1571" s="7" t="str">
        <f>IFERROR(ROUND(AVERAGEIF('Week 2 - Making'!$B:$B,'Product List'!$A1571,'Week 2 - Making'!$P:$P),0),"")</f>
        <v/>
      </c>
      <c r="L1571" s="263" t="str">
        <f>IFERROR(ROUND(AVERAGEIF('Week 3 - Making'!$B:$B,'Product List'!$A1571,'Week 3 - Making'!$P:$P),0),"")</f>
        <v/>
      </c>
      <c r="M1571" s="7" t="str">
        <f>IFERROR(ROUND(AVERAGEIF('Week 4 - Making'!$B:$B,'Product List'!$A1571,'Week 4 - Making'!$P:$P),0),"")</f>
        <v/>
      </c>
      <c r="N1571" s="7" t="str">
        <f>IFERROR(ROUND(AVERAGEIF('Week 5 - Making'!$B:$B,'Product List'!$A1571,'Week 5 - Making'!$P:$P),0),"")</f>
        <v/>
      </c>
      <c r="O1571" s="7"/>
      <c r="P1571" s="7">
        <f t="array" ref="P1571">iferror(xlookup(C1571,'Product Families'!A:A,'Product Families'!S:S),"")</f>
        <v>0</v>
      </c>
    </row>
    <row r="1572" ht="14.25" customHeight="1">
      <c r="A1572" s="122" t="s">
        <v>3754</v>
      </c>
      <c r="B1572" s="270" t="s">
        <v>3755</v>
      </c>
      <c r="C1572" s="122" t="s">
        <v>487</v>
      </c>
      <c r="D1572" s="7">
        <f t="array" ref="D1572">IFERROR(XLOOKUP($C1572,'Product Families'!$A:$A,'Product Families'!$D:$D),"")</f>
        <v>144</v>
      </c>
      <c r="E1572" s="7">
        <f t="array" ref="E1572">IFERROR(XLOOKUP($C1572,'Product Families'!$A:$A,'Product Families'!$E:$E),"")</f>
        <v>148</v>
      </c>
      <c r="F1572" s="7">
        <f t="array" ref="F1572">IFERROR(XLOOKUP($C1572,'Product Families'!$A:$A,'Product Families'!$F:$F),"")</f>
        <v>159</v>
      </c>
      <c r="G1572" s="7">
        <f t="array" ref="G1572">IFERROR(XLOOKUP($C1572,'Product Families'!$A:$A,'Product Families'!$G:$G),"")</f>
        <v>170</v>
      </c>
      <c r="J1572" s="7" t="str">
        <f>IFERROR(ROUND(AVERAGEIF('Week 1 - Making'!$B:$B,'Product List'!$A1572,'Week 1 - Making'!$P:$P),0),"")</f>
        <v/>
      </c>
      <c r="K1572" s="7" t="str">
        <f>IFERROR(ROUND(AVERAGEIF('Week 2 - Making'!$B:$B,'Product List'!$A1572,'Week 2 - Making'!$P:$P),0),"")</f>
        <v/>
      </c>
      <c r="L1572" s="263" t="str">
        <f>IFERROR(ROUND(AVERAGEIF('Week 3 - Making'!$B:$B,'Product List'!$A1572,'Week 3 - Making'!$P:$P),0),"")</f>
        <v/>
      </c>
      <c r="M1572" s="7" t="str">
        <f>IFERROR(ROUND(AVERAGEIF('Week 4 - Making'!$B:$B,'Product List'!$A1572,'Week 4 - Making'!$P:$P),0),"")</f>
        <v/>
      </c>
      <c r="N1572" s="7" t="str">
        <f>IFERROR(ROUND(AVERAGEIF('Week 5 - Making'!$B:$B,'Product List'!$A1572,'Week 5 - Making'!$P:$P),0),"")</f>
        <v/>
      </c>
      <c r="O1572" s="7"/>
      <c r="P1572" s="7">
        <f t="array" ref="P1572">iferror(xlookup(C1572,'Product Families'!A:A,'Product Families'!S:S),"")</f>
        <v>0</v>
      </c>
    </row>
    <row r="1573" ht="14.25" customHeight="1">
      <c r="A1573" s="122" t="s">
        <v>3756</v>
      </c>
      <c r="B1573" s="270" t="s">
        <v>3755</v>
      </c>
      <c r="C1573" s="122" t="s">
        <v>493</v>
      </c>
      <c r="D1573" s="7">
        <f t="array" ref="D1573">IFERROR(XLOOKUP($C1573,'Product Families'!$A:$A,'Product Families'!$D:$D),"")</f>
        <v>34</v>
      </c>
      <c r="E1573" s="7">
        <f t="array" ref="E1573">IFERROR(XLOOKUP($C1573,'Product Families'!$A:$A,'Product Families'!$E:$E),"")</f>
        <v>35</v>
      </c>
      <c r="F1573" s="7">
        <f t="array" ref="F1573">IFERROR(XLOOKUP($C1573,'Product Families'!$A:$A,'Product Families'!$F:$F),"")</f>
        <v>38</v>
      </c>
      <c r="G1573" s="7">
        <f t="array" ref="G1573">IFERROR(XLOOKUP($C1573,'Product Families'!$A:$A,'Product Families'!$G:$G),"")</f>
        <v>41</v>
      </c>
      <c r="J1573" s="7" t="str">
        <f>IFERROR(ROUND(AVERAGEIF('Week 1 - Making'!$B:$B,'Product List'!$A1573,'Week 1 - Making'!$P:$P),0),"")</f>
        <v/>
      </c>
      <c r="K1573" s="7" t="str">
        <f>IFERROR(ROUND(AVERAGEIF('Week 2 - Making'!$B:$B,'Product List'!$A1573,'Week 2 - Making'!$P:$P),0),"")</f>
        <v/>
      </c>
      <c r="L1573" s="263" t="str">
        <f>IFERROR(ROUND(AVERAGEIF('Week 3 - Making'!$B:$B,'Product List'!$A1573,'Week 3 - Making'!$P:$P),0),"")</f>
        <v/>
      </c>
      <c r="M1573" s="7" t="str">
        <f>IFERROR(ROUND(AVERAGEIF('Week 4 - Making'!$B:$B,'Product List'!$A1573,'Week 4 - Making'!$P:$P),0),"")</f>
        <v/>
      </c>
      <c r="N1573" s="7" t="str">
        <f>IFERROR(ROUND(AVERAGEIF('Week 5 - Making'!$B:$B,'Product List'!$A1573,'Week 5 - Making'!$P:$P),0),"")</f>
        <v/>
      </c>
      <c r="O1573" s="7"/>
      <c r="P1573" s="7">
        <f t="array" ref="P1573">iferror(xlookup(C1573,'Product Families'!A:A,'Product Families'!S:S),"")</f>
        <v>0</v>
      </c>
    </row>
    <row r="1574" ht="14.25" customHeight="1">
      <c r="A1574" s="122" t="s">
        <v>3757</v>
      </c>
      <c r="B1574" s="270" t="s">
        <v>3758</v>
      </c>
      <c r="C1574" s="122" t="s">
        <v>487</v>
      </c>
      <c r="D1574" s="7">
        <f t="array" ref="D1574">IFERROR(XLOOKUP($C1574,'Product Families'!$A:$A,'Product Families'!$D:$D),"")</f>
        <v>144</v>
      </c>
      <c r="E1574" s="7">
        <f t="array" ref="E1574">IFERROR(XLOOKUP($C1574,'Product Families'!$A:$A,'Product Families'!$E:$E),"")</f>
        <v>148</v>
      </c>
      <c r="F1574" s="7">
        <f t="array" ref="F1574">IFERROR(XLOOKUP($C1574,'Product Families'!$A:$A,'Product Families'!$F:$F),"")</f>
        <v>159</v>
      </c>
      <c r="G1574" s="7">
        <f t="array" ref="G1574">IFERROR(XLOOKUP($C1574,'Product Families'!$A:$A,'Product Families'!$G:$G),"")</f>
        <v>170</v>
      </c>
      <c r="J1574" s="7" t="str">
        <f>IFERROR(ROUND(AVERAGEIF('Week 1 - Making'!$B:$B,'Product List'!$A1574,'Week 1 - Making'!$P:$P),0),"")</f>
        <v/>
      </c>
      <c r="K1574" s="7" t="str">
        <f>IFERROR(ROUND(AVERAGEIF('Week 2 - Making'!$B:$B,'Product List'!$A1574,'Week 2 - Making'!$P:$P),0),"")</f>
        <v/>
      </c>
      <c r="L1574" s="263" t="str">
        <f>IFERROR(ROUND(AVERAGEIF('Week 3 - Making'!$B:$B,'Product List'!$A1574,'Week 3 - Making'!$P:$P),0),"")</f>
        <v/>
      </c>
      <c r="M1574" s="7" t="str">
        <f>IFERROR(ROUND(AVERAGEIF('Week 4 - Making'!$B:$B,'Product List'!$A1574,'Week 4 - Making'!$P:$P),0),"")</f>
        <v/>
      </c>
      <c r="N1574" s="7" t="str">
        <f>IFERROR(ROUND(AVERAGEIF('Week 5 - Making'!$B:$B,'Product List'!$A1574,'Week 5 - Making'!$P:$P),0),"")</f>
        <v/>
      </c>
      <c r="O1574" s="7"/>
      <c r="P1574" s="7">
        <f t="array" ref="P1574">iferror(xlookup(C1574,'Product Families'!A:A,'Product Families'!S:S),"")</f>
        <v>0</v>
      </c>
    </row>
    <row r="1575" ht="14.25" customHeight="1">
      <c r="A1575" s="122" t="s">
        <v>3759</v>
      </c>
      <c r="B1575" s="270" t="s">
        <v>3758</v>
      </c>
      <c r="C1575" s="122" t="s">
        <v>493</v>
      </c>
      <c r="D1575" s="7">
        <f t="array" ref="D1575">IFERROR(XLOOKUP($C1575,'Product Families'!$A:$A,'Product Families'!$D:$D),"")</f>
        <v>34</v>
      </c>
      <c r="E1575" s="7">
        <f t="array" ref="E1575">IFERROR(XLOOKUP($C1575,'Product Families'!$A:$A,'Product Families'!$E:$E),"")</f>
        <v>35</v>
      </c>
      <c r="F1575" s="7">
        <f t="array" ref="F1575">IFERROR(XLOOKUP($C1575,'Product Families'!$A:$A,'Product Families'!$F:$F),"")</f>
        <v>38</v>
      </c>
      <c r="G1575" s="7">
        <f t="array" ref="G1575">IFERROR(XLOOKUP($C1575,'Product Families'!$A:$A,'Product Families'!$G:$G),"")</f>
        <v>41</v>
      </c>
      <c r="J1575" s="7" t="str">
        <f>IFERROR(ROUND(AVERAGEIF('Week 1 - Making'!$B:$B,'Product List'!$A1575,'Week 1 - Making'!$P:$P),0),"")</f>
        <v/>
      </c>
      <c r="K1575" s="7" t="str">
        <f>IFERROR(ROUND(AVERAGEIF('Week 2 - Making'!$B:$B,'Product List'!$A1575,'Week 2 - Making'!$P:$P),0),"")</f>
        <v/>
      </c>
      <c r="L1575" s="263" t="str">
        <f>IFERROR(ROUND(AVERAGEIF('Week 3 - Making'!$B:$B,'Product List'!$A1575,'Week 3 - Making'!$P:$P),0),"")</f>
        <v/>
      </c>
      <c r="M1575" s="7" t="str">
        <f>IFERROR(ROUND(AVERAGEIF('Week 4 - Making'!$B:$B,'Product List'!$A1575,'Week 4 - Making'!$P:$P),0),"")</f>
        <v/>
      </c>
      <c r="N1575" s="7" t="str">
        <f>IFERROR(ROUND(AVERAGEIF('Week 5 - Making'!$B:$B,'Product List'!$A1575,'Week 5 - Making'!$P:$P),0),"")</f>
        <v/>
      </c>
      <c r="O1575" s="7"/>
      <c r="P1575" s="7">
        <f t="array" ref="P1575">iferror(xlookup(C1575,'Product Families'!A:A,'Product Families'!S:S),"")</f>
        <v>0</v>
      </c>
    </row>
    <row r="1576" ht="14.25" customHeight="1">
      <c r="A1576" s="122" t="s">
        <v>3760</v>
      </c>
      <c r="B1576" s="270" t="s">
        <v>3761</v>
      </c>
      <c r="C1576" s="122" t="s">
        <v>487</v>
      </c>
      <c r="D1576" s="7">
        <f t="array" ref="D1576">IFERROR(XLOOKUP($C1576,'Product Families'!$A:$A,'Product Families'!$D:$D),"")</f>
        <v>144</v>
      </c>
      <c r="E1576" s="7">
        <f t="array" ref="E1576">IFERROR(XLOOKUP($C1576,'Product Families'!$A:$A,'Product Families'!$E:$E),"")</f>
        <v>148</v>
      </c>
      <c r="F1576" s="7">
        <f t="array" ref="F1576">IFERROR(XLOOKUP($C1576,'Product Families'!$A:$A,'Product Families'!$F:$F),"")</f>
        <v>159</v>
      </c>
      <c r="G1576" s="7">
        <f t="array" ref="G1576">IFERROR(XLOOKUP($C1576,'Product Families'!$A:$A,'Product Families'!$G:$G),"")</f>
        <v>170</v>
      </c>
      <c r="J1576" s="7" t="str">
        <f>IFERROR(ROUND(AVERAGEIF('Week 1 - Making'!$B:$B,'Product List'!$A1576,'Week 1 - Making'!$P:$P),0),"")</f>
        <v/>
      </c>
      <c r="K1576" s="7" t="str">
        <f>IFERROR(ROUND(AVERAGEIF('Week 2 - Making'!$B:$B,'Product List'!$A1576,'Week 2 - Making'!$P:$P),0),"")</f>
        <v/>
      </c>
      <c r="L1576" s="263" t="str">
        <f>IFERROR(ROUND(AVERAGEIF('Week 3 - Making'!$B:$B,'Product List'!$A1576,'Week 3 - Making'!$P:$P),0),"")</f>
        <v/>
      </c>
      <c r="M1576" s="7" t="str">
        <f>IFERROR(ROUND(AVERAGEIF('Week 4 - Making'!$B:$B,'Product List'!$A1576,'Week 4 - Making'!$P:$P),0),"")</f>
        <v/>
      </c>
      <c r="N1576" s="7" t="str">
        <f>IFERROR(ROUND(AVERAGEIF('Week 5 - Making'!$B:$B,'Product List'!$A1576,'Week 5 - Making'!$P:$P),0),"")</f>
        <v/>
      </c>
      <c r="O1576" s="7"/>
      <c r="P1576" s="7">
        <f t="array" ref="P1576">iferror(xlookup(C1576,'Product Families'!A:A,'Product Families'!S:S),"")</f>
        <v>0</v>
      </c>
    </row>
    <row r="1577" ht="14.25" customHeight="1">
      <c r="A1577" s="122" t="s">
        <v>3762</v>
      </c>
      <c r="B1577" s="270" t="s">
        <v>3761</v>
      </c>
      <c r="C1577" s="122" t="s">
        <v>493</v>
      </c>
      <c r="D1577" s="7">
        <f t="array" ref="D1577">IFERROR(XLOOKUP($C1577,'Product Families'!$A:$A,'Product Families'!$D:$D),"")</f>
        <v>34</v>
      </c>
      <c r="E1577" s="7">
        <f t="array" ref="E1577">IFERROR(XLOOKUP($C1577,'Product Families'!$A:$A,'Product Families'!$E:$E),"")</f>
        <v>35</v>
      </c>
      <c r="F1577" s="7">
        <f t="array" ref="F1577">IFERROR(XLOOKUP($C1577,'Product Families'!$A:$A,'Product Families'!$F:$F),"")</f>
        <v>38</v>
      </c>
      <c r="G1577" s="7">
        <f t="array" ref="G1577">IFERROR(XLOOKUP($C1577,'Product Families'!$A:$A,'Product Families'!$G:$G),"")</f>
        <v>41</v>
      </c>
      <c r="J1577" s="7" t="str">
        <f>IFERROR(ROUND(AVERAGEIF('Week 1 - Making'!$B:$B,'Product List'!$A1577,'Week 1 - Making'!$P:$P),0),"")</f>
        <v/>
      </c>
      <c r="K1577" s="7" t="str">
        <f>IFERROR(ROUND(AVERAGEIF('Week 2 - Making'!$B:$B,'Product List'!$A1577,'Week 2 - Making'!$P:$P),0),"")</f>
        <v/>
      </c>
      <c r="L1577" s="263" t="str">
        <f>IFERROR(ROUND(AVERAGEIF('Week 3 - Making'!$B:$B,'Product List'!$A1577,'Week 3 - Making'!$P:$P),0),"")</f>
        <v/>
      </c>
      <c r="M1577" s="7" t="str">
        <f>IFERROR(ROUND(AVERAGEIF('Week 4 - Making'!$B:$B,'Product List'!$A1577,'Week 4 - Making'!$P:$P),0),"")</f>
        <v/>
      </c>
      <c r="N1577" s="7" t="str">
        <f>IFERROR(ROUND(AVERAGEIF('Week 5 - Making'!$B:$B,'Product List'!$A1577,'Week 5 - Making'!$P:$P),0),"")</f>
        <v/>
      </c>
      <c r="O1577" s="7"/>
      <c r="P1577" s="7">
        <f t="array" ref="P1577">iferror(xlookup(C1577,'Product Families'!A:A,'Product Families'!S:S),"")</f>
        <v>0</v>
      </c>
    </row>
    <row r="1578" ht="14.25" customHeight="1">
      <c r="A1578" s="122" t="s">
        <v>3763</v>
      </c>
      <c r="B1578" s="270" t="s">
        <v>3764</v>
      </c>
      <c r="C1578" s="122" t="s">
        <v>487</v>
      </c>
      <c r="D1578" s="7">
        <f t="array" ref="D1578">IFERROR(XLOOKUP($C1578,'Product Families'!$A:$A,'Product Families'!$D:$D),"")</f>
        <v>144</v>
      </c>
      <c r="E1578" s="7">
        <f t="array" ref="E1578">IFERROR(XLOOKUP($C1578,'Product Families'!$A:$A,'Product Families'!$E:$E),"")</f>
        <v>148</v>
      </c>
      <c r="F1578" s="7">
        <f t="array" ref="F1578">IFERROR(XLOOKUP($C1578,'Product Families'!$A:$A,'Product Families'!$F:$F),"")</f>
        <v>159</v>
      </c>
      <c r="G1578" s="7">
        <f t="array" ref="G1578">IFERROR(XLOOKUP($C1578,'Product Families'!$A:$A,'Product Families'!$G:$G),"")</f>
        <v>170</v>
      </c>
      <c r="J1578" s="7" t="str">
        <f>IFERROR(ROUND(AVERAGEIF('Week 1 - Making'!$B:$B,'Product List'!$A1578,'Week 1 - Making'!$P:$P),0),"")</f>
        <v/>
      </c>
      <c r="K1578" s="7" t="str">
        <f>IFERROR(ROUND(AVERAGEIF('Week 2 - Making'!$B:$B,'Product List'!$A1578,'Week 2 - Making'!$P:$P),0),"")</f>
        <v/>
      </c>
      <c r="L1578" s="263" t="str">
        <f>IFERROR(ROUND(AVERAGEIF('Week 3 - Making'!$B:$B,'Product List'!$A1578,'Week 3 - Making'!$P:$P),0),"")</f>
        <v/>
      </c>
      <c r="M1578" s="7" t="str">
        <f>IFERROR(ROUND(AVERAGEIF('Week 4 - Making'!$B:$B,'Product List'!$A1578,'Week 4 - Making'!$P:$P),0),"")</f>
        <v/>
      </c>
      <c r="N1578" s="7" t="str">
        <f>IFERROR(ROUND(AVERAGEIF('Week 5 - Making'!$B:$B,'Product List'!$A1578,'Week 5 - Making'!$P:$P),0),"")</f>
        <v/>
      </c>
      <c r="O1578" s="7"/>
      <c r="P1578" s="7">
        <f t="array" ref="P1578">iferror(xlookup(C1578,'Product Families'!A:A,'Product Families'!S:S),"")</f>
        <v>0</v>
      </c>
    </row>
    <row r="1579" ht="14.25" customHeight="1">
      <c r="A1579" s="122" t="s">
        <v>3765</v>
      </c>
      <c r="B1579" s="270" t="s">
        <v>3764</v>
      </c>
      <c r="C1579" s="122" t="s">
        <v>493</v>
      </c>
      <c r="D1579" s="7">
        <f t="array" ref="D1579">IFERROR(XLOOKUP($C1579,'Product Families'!$A:$A,'Product Families'!$D:$D),"")</f>
        <v>34</v>
      </c>
      <c r="E1579" s="7">
        <f t="array" ref="E1579">IFERROR(XLOOKUP($C1579,'Product Families'!$A:$A,'Product Families'!$E:$E),"")</f>
        <v>35</v>
      </c>
      <c r="F1579" s="7">
        <f t="array" ref="F1579">IFERROR(XLOOKUP($C1579,'Product Families'!$A:$A,'Product Families'!$F:$F),"")</f>
        <v>38</v>
      </c>
      <c r="G1579" s="7">
        <f t="array" ref="G1579">IFERROR(XLOOKUP($C1579,'Product Families'!$A:$A,'Product Families'!$G:$G),"")</f>
        <v>41</v>
      </c>
      <c r="J1579" s="7" t="str">
        <f>IFERROR(ROUND(AVERAGEIF('Week 1 - Making'!$B:$B,'Product List'!$A1579,'Week 1 - Making'!$P:$P),0),"")</f>
        <v/>
      </c>
      <c r="K1579" s="7" t="str">
        <f>IFERROR(ROUND(AVERAGEIF('Week 2 - Making'!$B:$B,'Product List'!$A1579,'Week 2 - Making'!$P:$P),0),"")</f>
        <v/>
      </c>
      <c r="L1579" s="263" t="str">
        <f>IFERROR(ROUND(AVERAGEIF('Week 3 - Making'!$B:$B,'Product List'!$A1579,'Week 3 - Making'!$P:$P),0),"")</f>
        <v/>
      </c>
      <c r="M1579" s="7" t="str">
        <f>IFERROR(ROUND(AVERAGEIF('Week 4 - Making'!$B:$B,'Product List'!$A1579,'Week 4 - Making'!$P:$P),0),"")</f>
        <v/>
      </c>
      <c r="N1579" s="7" t="str">
        <f>IFERROR(ROUND(AVERAGEIF('Week 5 - Making'!$B:$B,'Product List'!$A1579,'Week 5 - Making'!$P:$P),0),"")</f>
        <v/>
      </c>
      <c r="O1579" s="7"/>
      <c r="P1579" s="7">
        <f t="array" ref="P1579">iferror(xlookup(C1579,'Product Families'!A:A,'Product Families'!S:S),"")</f>
        <v>0</v>
      </c>
    </row>
    <row r="1580" ht="14.25" customHeight="1">
      <c r="A1580" s="122" t="s">
        <v>3766</v>
      </c>
      <c r="B1580" s="270" t="s">
        <v>3767</v>
      </c>
      <c r="C1580" s="122" t="s">
        <v>487</v>
      </c>
      <c r="D1580" s="7">
        <f t="array" ref="D1580">IFERROR(XLOOKUP($C1580,'Product Families'!$A:$A,'Product Families'!$D:$D),"")</f>
        <v>144</v>
      </c>
      <c r="E1580" s="7">
        <f t="array" ref="E1580">IFERROR(XLOOKUP($C1580,'Product Families'!$A:$A,'Product Families'!$E:$E),"")</f>
        <v>148</v>
      </c>
      <c r="F1580" s="7">
        <f t="array" ref="F1580">IFERROR(XLOOKUP($C1580,'Product Families'!$A:$A,'Product Families'!$F:$F),"")</f>
        <v>159</v>
      </c>
      <c r="G1580" s="7">
        <f t="array" ref="G1580">IFERROR(XLOOKUP($C1580,'Product Families'!$A:$A,'Product Families'!$G:$G),"")</f>
        <v>170</v>
      </c>
      <c r="J1580" s="7" t="str">
        <f>IFERROR(ROUND(AVERAGEIF('Week 1 - Making'!$B:$B,'Product List'!$A1580,'Week 1 - Making'!$P:$P),0),"")</f>
        <v/>
      </c>
      <c r="K1580" s="7" t="str">
        <f>IFERROR(ROUND(AVERAGEIF('Week 2 - Making'!$B:$B,'Product List'!$A1580,'Week 2 - Making'!$P:$P),0),"")</f>
        <v/>
      </c>
      <c r="L1580" s="263" t="str">
        <f>IFERROR(ROUND(AVERAGEIF('Week 3 - Making'!$B:$B,'Product List'!$A1580,'Week 3 - Making'!$P:$P),0),"")</f>
        <v/>
      </c>
      <c r="M1580" s="7" t="str">
        <f>IFERROR(ROUND(AVERAGEIF('Week 4 - Making'!$B:$B,'Product List'!$A1580,'Week 4 - Making'!$P:$P),0),"")</f>
        <v/>
      </c>
      <c r="N1580" s="7" t="str">
        <f>IFERROR(ROUND(AVERAGEIF('Week 5 - Making'!$B:$B,'Product List'!$A1580,'Week 5 - Making'!$P:$P),0),"")</f>
        <v/>
      </c>
      <c r="O1580" s="7"/>
      <c r="P1580" s="7">
        <f t="array" ref="P1580">iferror(xlookup(C1580,'Product Families'!A:A,'Product Families'!S:S),"")</f>
        <v>0</v>
      </c>
    </row>
    <row r="1581" ht="14.25" customHeight="1">
      <c r="A1581" s="122" t="s">
        <v>3768</v>
      </c>
      <c r="B1581" s="270" t="s">
        <v>3767</v>
      </c>
      <c r="C1581" s="122" t="s">
        <v>493</v>
      </c>
      <c r="D1581" s="7">
        <f t="array" ref="D1581">IFERROR(XLOOKUP($C1581,'Product Families'!$A:$A,'Product Families'!$D:$D),"")</f>
        <v>34</v>
      </c>
      <c r="E1581" s="7">
        <f t="array" ref="E1581">IFERROR(XLOOKUP($C1581,'Product Families'!$A:$A,'Product Families'!$E:$E),"")</f>
        <v>35</v>
      </c>
      <c r="F1581" s="7">
        <f t="array" ref="F1581">IFERROR(XLOOKUP($C1581,'Product Families'!$A:$A,'Product Families'!$F:$F),"")</f>
        <v>38</v>
      </c>
      <c r="G1581" s="7">
        <f t="array" ref="G1581">IFERROR(XLOOKUP($C1581,'Product Families'!$A:$A,'Product Families'!$G:$G),"")</f>
        <v>41</v>
      </c>
      <c r="J1581" s="7" t="str">
        <f>IFERROR(ROUND(AVERAGEIF('Week 1 - Making'!$B:$B,'Product List'!$A1581,'Week 1 - Making'!$P:$P),0),"")</f>
        <v/>
      </c>
      <c r="K1581" s="7" t="str">
        <f>IFERROR(ROUND(AVERAGEIF('Week 2 - Making'!$B:$B,'Product List'!$A1581,'Week 2 - Making'!$P:$P),0),"")</f>
        <v/>
      </c>
      <c r="L1581" s="263" t="str">
        <f>IFERROR(ROUND(AVERAGEIF('Week 3 - Making'!$B:$B,'Product List'!$A1581,'Week 3 - Making'!$P:$P),0),"")</f>
        <v/>
      </c>
      <c r="M1581" s="7" t="str">
        <f>IFERROR(ROUND(AVERAGEIF('Week 4 - Making'!$B:$B,'Product List'!$A1581,'Week 4 - Making'!$P:$P),0),"")</f>
        <v/>
      </c>
      <c r="N1581" s="7" t="str">
        <f>IFERROR(ROUND(AVERAGEIF('Week 5 - Making'!$B:$B,'Product List'!$A1581,'Week 5 - Making'!$P:$P),0),"")</f>
        <v/>
      </c>
      <c r="O1581" s="7"/>
      <c r="P1581" s="7">
        <f t="array" ref="P1581">iferror(xlookup(C1581,'Product Families'!A:A,'Product Families'!S:S),"")</f>
        <v>0</v>
      </c>
    </row>
    <row r="1582" ht="14.25" customHeight="1">
      <c r="A1582" s="122" t="s">
        <v>3769</v>
      </c>
      <c r="B1582" s="270" t="s">
        <v>3770</v>
      </c>
      <c r="C1582" s="122" t="s">
        <v>490</v>
      </c>
      <c r="D1582" s="7">
        <f t="array" ref="D1582">IFERROR(XLOOKUP($C1582,'Product Families'!$A:$A,'Product Families'!$D:$D),"")</f>
        <v>108</v>
      </c>
      <c r="E1582" s="7">
        <f t="array" ref="E1582">IFERROR(XLOOKUP($C1582,'Product Families'!$A:$A,'Product Families'!$E:$E),"")</f>
        <v>111</v>
      </c>
      <c r="F1582" s="7">
        <f t="array" ref="F1582">IFERROR(XLOOKUP($C1582,'Product Families'!$A:$A,'Product Families'!$F:$F),"")</f>
        <v>119</v>
      </c>
      <c r="G1582" s="7">
        <f t="array" ref="G1582">IFERROR(XLOOKUP($C1582,'Product Families'!$A:$A,'Product Families'!$G:$G),"")</f>
        <v>128</v>
      </c>
      <c r="J1582" s="7" t="str">
        <f>IFERROR(ROUND(AVERAGEIF('Week 1 - Making'!$B:$B,'Product List'!$A1582,'Week 1 - Making'!$P:$P),0),"")</f>
        <v/>
      </c>
      <c r="K1582" s="7" t="str">
        <f>IFERROR(ROUND(AVERAGEIF('Week 2 - Making'!$B:$B,'Product List'!$A1582,'Week 2 - Making'!$P:$P),0),"")</f>
        <v/>
      </c>
      <c r="L1582" s="263" t="str">
        <f>IFERROR(ROUND(AVERAGEIF('Week 3 - Making'!$B:$B,'Product List'!$A1582,'Week 3 - Making'!$P:$P),0),"")</f>
        <v/>
      </c>
      <c r="M1582" s="7" t="str">
        <f>IFERROR(ROUND(AVERAGEIF('Week 4 - Making'!$B:$B,'Product List'!$A1582,'Week 4 - Making'!$P:$P),0),"")</f>
        <v/>
      </c>
      <c r="N1582" s="7" t="str">
        <f>IFERROR(ROUND(AVERAGEIF('Week 5 - Making'!$B:$B,'Product List'!$A1582,'Week 5 - Making'!$P:$P),0),"")</f>
        <v/>
      </c>
      <c r="O1582" s="7"/>
      <c r="P1582" s="7">
        <f t="array" ref="P1582">iferror(xlookup(C1582,'Product Families'!A:A,'Product Families'!S:S),"")</f>
        <v>0</v>
      </c>
    </row>
    <row r="1583" ht="14.25" customHeight="1">
      <c r="A1583" s="122" t="s">
        <v>3771</v>
      </c>
      <c r="B1583" s="270" t="s">
        <v>3770</v>
      </c>
      <c r="C1583" s="122" t="s">
        <v>493</v>
      </c>
      <c r="D1583" s="7">
        <f t="array" ref="D1583">IFERROR(XLOOKUP($C1583,'Product Families'!$A:$A,'Product Families'!$D:$D),"")</f>
        <v>34</v>
      </c>
      <c r="E1583" s="7">
        <f t="array" ref="E1583">IFERROR(XLOOKUP($C1583,'Product Families'!$A:$A,'Product Families'!$E:$E),"")</f>
        <v>35</v>
      </c>
      <c r="F1583" s="7">
        <f t="array" ref="F1583">IFERROR(XLOOKUP($C1583,'Product Families'!$A:$A,'Product Families'!$F:$F),"")</f>
        <v>38</v>
      </c>
      <c r="G1583" s="7">
        <f t="array" ref="G1583">IFERROR(XLOOKUP($C1583,'Product Families'!$A:$A,'Product Families'!$G:$G),"")</f>
        <v>41</v>
      </c>
      <c r="J1583" s="7" t="str">
        <f>IFERROR(ROUND(AVERAGEIF('Week 1 - Making'!$B:$B,'Product List'!$A1583,'Week 1 - Making'!$P:$P),0),"")</f>
        <v/>
      </c>
      <c r="K1583" s="7" t="str">
        <f>IFERROR(ROUND(AVERAGEIF('Week 2 - Making'!$B:$B,'Product List'!$A1583,'Week 2 - Making'!$P:$P),0),"")</f>
        <v/>
      </c>
      <c r="L1583" s="263" t="str">
        <f>IFERROR(ROUND(AVERAGEIF('Week 3 - Making'!$B:$B,'Product List'!$A1583,'Week 3 - Making'!$P:$P),0),"")</f>
        <v/>
      </c>
      <c r="M1583" s="7" t="str">
        <f>IFERROR(ROUND(AVERAGEIF('Week 4 - Making'!$B:$B,'Product List'!$A1583,'Week 4 - Making'!$P:$P),0),"")</f>
        <v/>
      </c>
      <c r="N1583" s="7" t="str">
        <f>IFERROR(ROUND(AVERAGEIF('Week 5 - Making'!$B:$B,'Product List'!$A1583,'Week 5 - Making'!$P:$P),0),"")</f>
        <v/>
      </c>
      <c r="O1583" s="7"/>
      <c r="P1583" s="7">
        <f t="array" ref="P1583">iferror(xlookup(C1583,'Product Families'!A:A,'Product Families'!S:S),"")</f>
        <v>0</v>
      </c>
    </row>
    <row r="1584" ht="14.25" customHeight="1">
      <c r="A1584" s="122" t="s">
        <v>3772</v>
      </c>
      <c r="B1584" s="270" t="s">
        <v>3773</v>
      </c>
      <c r="C1584" s="122" t="s">
        <v>487</v>
      </c>
      <c r="D1584" s="7">
        <f t="array" ref="D1584">IFERROR(XLOOKUP($C1584,'Product Families'!$A:$A,'Product Families'!$D:$D),"")</f>
        <v>144</v>
      </c>
      <c r="E1584" s="7">
        <f t="array" ref="E1584">IFERROR(XLOOKUP($C1584,'Product Families'!$A:$A,'Product Families'!$E:$E),"")</f>
        <v>148</v>
      </c>
      <c r="F1584" s="7">
        <f t="array" ref="F1584">IFERROR(XLOOKUP($C1584,'Product Families'!$A:$A,'Product Families'!$F:$F),"")</f>
        <v>159</v>
      </c>
      <c r="G1584" s="7">
        <f t="array" ref="G1584">IFERROR(XLOOKUP($C1584,'Product Families'!$A:$A,'Product Families'!$G:$G),"")</f>
        <v>170</v>
      </c>
      <c r="J1584" s="7" t="str">
        <f>IFERROR(ROUND(AVERAGEIF('Week 1 - Making'!$B:$B,'Product List'!$A1584,'Week 1 - Making'!$P:$P),0),"")</f>
        <v/>
      </c>
      <c r="K1584" s="7" t="str">
        <f>IFERROR(ROUND(AVERAGEIF('Week 2 - Making'!$B:$B,'Product List'!$A1584,'Week 2 - Making'!$P:$P),0),"")</f>
        <v/>
      </c>
      <c r="L1584" s="263" t="str">
        <f>IFERROR(ROUND(AVERAGEIF('Week 3 - Making'!$B:$B,'Product List'!$A1584,'Week 3 - Making'!$P:$P),0),"")</f>
        <v/>
      </c>
      <c r="M1584" s="7" t="str">
        <f>IFERROR(ROUND(AVERAGEIF('Week 4 - Making'!$B:$B,'Product List'!$A1584,'Week 4 - Making'!$P:$P),0),"")</f>
        <v/>
      </c>
      <c r="N1584" s="7" t="str">
        <f>IFERROR(ROUND(AVERAGEIF('Week 5 - Making'!$B:$B,'Product List'!$A1584,'Week 5 - Making'!$P:$P),0),"")</f>
        <v/>
      </c>
      <c r="O1584" s="7"/>
      <c r="P1584" s="7">
        <f t="array" ref="P1584">iferror(xlookup(C1584,'Product Families'!A:A,'Product Families'!S:S),"")</f>
        <v>0</v>
      </c>
    </row>
    <row r="1585" ht="14.25" customHeight="1">
      <c r="A1585" s="122" t="s">
        <v>3774</v>
      </c>
      <c r="B1585" s="270" t="s">
        <v>3773</v>
      </c>
      <c r="C1585" s="122" t="s">
        <v>493</v>
      </c>
      <c r="D1585" s="7">
        <f t="array" ref="D1585">IFERROR(XLOOKUP($C1585,'Product Families'!$A:$A,'Product Families'!$D:$D),"")</f>
        <v>34</v>
      </c>
      <c r="E1585" s="7">
        <f t="array" ref="E1585">IFERROR(XLOOKUP($C1585,'Product Families'!$A:$A,'Product Families'!$E:$E),"")</f>
        <v>35</v>
      </c>
      <c r="F1585" s="7">
        <f t="array" ref="F1585">IFERROR(XLOOKUP($C1585,'Product Families'!$A:$A,'Product Families'!$F:$F),"")</f>
        <v>38</v>
      </c>
      <c r="G1585" s="7">
        <f t="array" ref="G1585">IFERROR(XLOOKUP($C1585,'Product Families'!$A:$A,'Product Families'!$G:$G),"")</f>
        <v>41</v>
      </c>
      <c r="J1585" s="7" t="str">
        <f>IFERROR(ROUND(AVERAGEIF('Week 1 - Making'!$B:$B,'Product List'!$A1585,'Week 1 - Making'!$P:$P),0),"")</f>
        <v/>
      </c>
      <c r="K1585" s="7" t="str">
        <f>IFERROR(ROUND(AVERAGEIF('Week 2 - Making'!$B:$B,'Product List'!$A1585,'Week 2 - Making'!$P:$P),0),"")</f>
        <v/>
      </c>
      <c r="L1585" s="263" t="str">
        <f>IFERROR(ROUND(AVERAGEIF('Week 3 - Making'!$B:$B,'Product List'!$A1585,'Week 3 - Making'!$P:$P),0),"")</f>
        <v/>
      </c>
      <c r="M1585" s="7" t="str">
        <f>IFERROR(ROUND(AVERAGEIF('Week 4 - Making'!$B:$B,'Product List'!$A1585,'Week 4 - Making'!$P:$P),0),"")</f>
        <v/>
      </c>
      <c r="N1585" s="7" t="str">
        <f>IFERROR(ROUND(AVERAGEIF('Week 5 - Making'!$B:$B,'Product List'!$A1585,'Week 5 - Making'!$P:$P),0),"")</f>
        <v/>
      </c>
      <c r="O1585" s="7"/>
      <c r="P1585" s="7">
        <f t="array" ref="P1585">iferror(xlookup(C1585,'Product Families'!A:A,'Product Families'!S:S),"")</f>
        <v>0</v>
      </c>
    </row>
    <row r="1586" ht="14.25" customHeight="1">
      <c r="A1586" s="122" t="s">
        <v>3775</v>
      </c>
      <c r="B1586" s="270" t="s">
        <v>3776</v>
      </c>
      <c r="C1586" s="122" t="s">
        <v>555</v>
      </c>
      <c r="D1586" s="7">
        <f t="array" ref="D1586">IFERROR(XLOOKUP($C1586,'Product Families'!$A:$A,'Product Families'!$D:$D),"")</f>
        <v>144</v>
      </c>
      <c r="E1586" s="7">
        <f t="array" ref="E1586">IFERROR(XLOOKUP($C1586,'Product Families'!$A:$A,'Product Families'!$E:$E),"")</f>
        <v>148</v>
      </c>
      <c r="F1586" s="7">
        <f t="array" ref="F1586">IFERROR(XLOOKUP($C1586,'Product Families'!$A:$A,'Product Families'!$F:$F),"")</f>
        <v>159</v>
      </c>
      <c r="G1586" s="7">
        <f t="array" ref="G1586">IFERROR(XLOOKUP($C1586,'Product Families'!$A:$A,'Product Families'!$G:$G),"")</f>
        <v>170</v>
      </c>
      <c r="J1586" s="7" t="str">
        <f>IFERROR(ROUND(AVERAGEIF('Week 1 - Making'!$B:$B,'Product List'!$A1586,'Week 1 - Making'!$P:$P),0),"")</f>
        <v/>
      </c>
      <c r="K1586" s="7" t="str">
        <f>IFERROR(ROUND(AVERAGEIF('Week 2 - Making'!$B:$B,'Product List'!$A1586,'Week 2 - Making'!$P:$P),0),"")</f>
        <v/>
      </c>
      <c r="L1586" s="263" t="str">
        <f>IFERROR(ROUND(AVERAGEIF('Week 3 - Making'!$B:$B,'Product List'!$A1586,'Week 3 - Making'!$P:$P),0),"")</f>
        <v/>
      </c>
      <c r="M1586" s="7" t="str">
        <f>IFERROR(ROUND(AVERAGEIF('Week 4 - Making'!$B:$B,'Product List'!$A1586,'Week 4 - Making'!$P:$P),0),"")</f>
        <v/>
      </c>
      <c r="N1586" s="7" t="str">
        <f>IFERROR(ROUND(AVERAGEIF('Week 5 - Making'!$B:$B,'Product List'!$A1586,'Week 5 - Making'!$P:$P),0),"")</f>
        <v/>
      </c>
      <c r="O1586" s="7"/>
      <c r="P1586" s="7">
        <f t="array" ref="P1586">iferror(xlookup(C1586,'Product Families'!A:A,'Product Families'!S:S),"")</f>
        <v>0</v>
      </c>
    </row>
    <row r="1587" ht="14.25" customHeight="1">
      <c r="A1587" s="138" t="s">
        <v>3777</v>
      </c>
      <c r="B1587" s="299" t="s">
        <v>3778</v>
      </c>
      <c r="C1587" s="138" t="s">
        <v>558</v>
      </c>
      <c r="D1587" s="7">
        <f t="array" ref="D1587">IFERROR(XLOOKUP($C1587,'Product Families'!$A:$A,'Product Families'!$D:$D),"")</f>
        <v>22</v>
      </c>
      <c r="E1587" s="7">
        <f t="array" ref="E1587">IFERROR(XLOOKUP($C1587,'Product Families'!$A:$A,'Product Families'!$E:$E),"")</f>
        <v>23</v>
      </c>
      <c r="F1587" s="7">
        <f t="array" ref="F1587">IFERROR(XLOOKUP($C1587,'Product Families'!$A:$A,'Product Families'!$F:$F),"")</f>
        <v>24</v>
      </c>
      <c r="G1587" s="7">
        <f t="array" ref="G1587">IFERROR(XLOOKUP($C1587,'Product Families'!$A:$A,'Product Families'!$G:$G),"")</f>
        <v>24</v>
      </c>
      <c r="J1587" s="7" t="str">
        <f>IFERROR(ROUND(AVERAGEIF('Week 1 - Making'!$B:$B,'Product List'!$A1587,'Week 1 - Making'!$P:$P),0),"")</f>
        <v/>
      </c>
      <c r="K1587" s="7" t="str">
        <f>IFERROR(ROUND(AVERAGEIF('Week 2 - Making'!$B:$B,'Product List'!$A1587,'Week 2 - Making'!$P:$P),0),"")</f>
        <v/>
      </c>
      <c r="L1587" s="263" t="str">
        <f>IFERROR(ROUND(AVERAGEIF('Week 3 - Making'!$B:$B,'Product List'!$A1587,'Week 3 - Making'!$P:$P),0),"")</f>
        <v/>
      </c>
      <c r="M1587" s="7" t="str">
        <f>IFERROR(ROUND(AVERAGEIF('Week 4 - Making'!$B:$B,'Product List'!$A1587,'Week 4 - Making'!$P:$P),0),"")</f>
        <v/>
      </c>
      <c r="N1587" s="7" t="str">
        <f>IFERROR(ROUND(AVERAGEIF('Week 5 - Making'!$B:$B,'Product List'!$A1587,'Week 5 - Making'!$P:$P),0),"")</f>
        <v/>
      </c>
      <c r="O1587" s="7"/>
      <c r="P1587" s="7">
        <f t="array" ref="P1587">iferror(xlookup(C1587,'Product Families'!A:A,'Product Families'!S:S),"")</f>
        <v>0</v>
      </c>
    </row>
    <row r="1588" ht="14.25" customHeight="1">
      <c r="A1588" s="122" t="s">
        <v>2126</v>
      </c>
      <c r="B1588" s="270" t="s">
        <v>3779</v>
      </c>
      <c r="C1588" s="122" t="s">
        <v>555</v>
      </c>
      <c r="D1588" s="7">
        <f t="array" ref="D1588">IFERROR(XLOOKUP($C1588,'Product Families'!$A:$A,'Product Families'!$D:$D),"")</f>
        <v>144</v>
      </c>
      <c r="E1588" s="7">
        <f t="array" ref="E1588">IFERROR(XLOOKUP($C1588,'Product Families'!$A:$A,'Product Families'!$E:$E),"")</f>
        <v>148</v>
      </c>
      <c r="F1588" s="7">
        <f t="array" ref="F1588">IFERROR(XLOOKUP($C1588,'Product Families'!$A:$A,'Product Families'!$F:$F),"")</f>
        <v>159</v>
      </c>
      <c r="G1588" s="7">
        <f t="array" ref="G1588">IFERROR(XLOOKUP($C1588,'Product Families'!$A:$A,'Product Families'!$G:$G),"")</f>
        <v>170</v>
      </c>
      <c r="J1588" s="7" t="str">
        <f>IFERROR(ROUND(AVERAGEIF('Week 1 - Making'!$B:$B,'Product List'!$A1588,'Week 1 - Making'!$P:$P),0),"")</f>
        <v/>
      </c>
      <c r="K1588" s="7">
        <f>IFERROR(ROUND(AVERAGEIF('Week 2 - Making'!$B:$B,'Product List'!$A1588,'Week 2 - Making'!$P:$P),0),"")</f>
        <v>106</v>
      </c>
      <c r="L1588" s="263" t="str">
        <f>IFERROR(ROUND(AVERAGEIF('Week 3 - Making'!$B:$B,'Product List'!$A1588,'Week 3 - Making'!$P:$P),0),"")</f>
        <v/>
      </c>
      <c r="M1588" s="7" t="str">
        <f>IFERROR(ROUND(AVERAGEIF('Week 4 - Making'!$B:$B,'Product List'!$A1588,'Week 4 - Making'!$P:$P),0),"")</f>
        <v/>
      </c>
      <c r="N1588" s="7" t="str">
        <f>IFERROR(ROUND(AVERAGEIF('Week 5 - Making'!$B:$B,'Product List'!$A1588,'Week 5 - Making'!$P:$P),0),"")</f>
        <v/>
      </c>
      <c r="O1588" s="7"/>
      <c r="P1588" s="7">
        <f t="array" ref="P1588">iferror(xlookup(C1588,'Product Families'!A:A,'Product Families'!S:S),"")</f>
        <v>0</v>
      </c>
    </row>
    <row r="1589" ht="14.25" customHeight="1">
      <c r="A1589" s="122" t="s">
        <v>3780</v>
      </c>
      <c r="B1589" s="270" t="s">
        <v>3781</v>
      </c>
      <c r="C1589" s="122" t="s">
        <v>555</v>
      </c>
      <c r="D1589" s="7">
        <f t="array" ref="D1589">IFERROR(XLOOKUP($C1589,'Product Families'!$A:$A,'Product Families'!$D:$D),"")</f>
        <v>144</v>
      </c>
      <c r="E1589" s="7">
        <f t="array" ref="E1589">IFERROR(XLOOKUP($C1589,'Product Families'!$A:$A,'Product Families'!$E:$E),"")</f>
        <v>148</v>
      </c>
      <c r="F1589" s="7">
        <f t="array" ref="F1589">IFERROR(XLOOKUP($C1589,'Product Families'!$A:$A,'Product Families'!$F:$F),"")</f>
        <v>159</v>
      </c>
      <c r="G1589" s="7">
        <f t="array" ref="G1589">IFERROR(XLOOKUP($C1589,'Product Families'!$A:$A,'Product Families'!$G:$G),"")</f>
        <v>170</v>
      </c>
      <c r="J1589" s="7" t="str">
        <f>IFERROR(ROUND(AVERAGEIF('Week 1 - Making'!$B:$B,'Product List'!$A1589,'Week 1 - Making'!$P:$P),0),"")</f>
        <v/>
      </c>
      <c r="K1589" s="7" t="str">
        <f>IFERROR(ROUND(AVERAGEIF('Week 2 - Making'!$B:$B,'Product List'!$A1589,'Week 2 - Making'!$P:$P),0),"")</f>
        <v/>
      </c>
      <c r="L1589" s="263" t="str">
        <f>IFERROR(ROUND(AVERAGEIF('Week 3 - Making'!$B:$B,'Product List'!$A1589,'Week 3 - Making'!$P:$P),0),"")</f>
        <v/>
      </c>
      <c r="M1589" s="7" t="str">
        <f>IFERROR(ROUND(AVERAGEIF('Week 4 - Making'!$B:$B,'Product List'!$A1589,'Week 4 - Making'!$P:$P),0),"")</f>
        <v/>
      </c>
      <c r="N1589" s="7" t="str">
        <f>IFERROR(ROUND(AVERAGEIF('Week 5 - Making'!$B:$B,'Product List'!$A1589,'Week 5 - Making'!$P:$P),0),"")</f>
        <v/>
      </c>
      <c r="O1589" s="7"/>
      <c r="P1589" s="7">
        <f t="array" ref="P1589">iferror(xlookup(C1589,'Product Families'!A:A,'Product Families'!S:S),"")</f>
        <v>0</v>
      </c>
    </row>
    <row r="1590" ht="14.25" customHeight="1">
      <c r="A1590" s="122" t="s">
        <v>3782</v>
      </c>
      <c r="B1590" s="270" t="s">
        <v>3783</v>
      </c>
      <c r="C1590" s="122" t="s">
        <v>555</v>
      </c>
      <c r="D1590" s="7">
        <f t="array" ref="D1590">IFERROR(XLOOKUP($C1590,'Product Families'!$A:$A,'Product Families'!$D:$D),"")</f>
        <v>144</v>
      </c>
      <c r="E1590" s="7">
        <f t="array" ref="E1590">IFERROR(XLOOKUP($C1590,'Product Families'!$A:$A,'Product Families'!$E:$E),"")</f>
        <v>148</v>
      </c>
      <c r="F1590" s="7">
        <f t="array" ref="F1590">IFERROR(XLOOKUP($C1590,'Product Families'!$A:$A,'Product Families'!$F:$F),"")</f>
        <v>159</v>
      </c>
      <c r="G1590" s="7">
        <f t="array" ref="G1590">IFERROR(XLOOKUP($C1590,'Product Families'!$A:$A,'Product Families'!$G:$G),"")</f>
        <v>170</v>
      </c>
      <c r="J1590" s="7" t="str">
        <f>IFERROR(ROUND(AVERAGEIF('Week 1 - Making'!$B:$B,'Product List'!$A1590,'Week 1 - Making'!$P:$P),0),"")</f>
        <v/>
      </c>
      <c r="K1590" s="7" t="str">
        <f>IFERROR(ROUND(AVERAGEIF('Week 2 - Making'!$B:$B,'Product List'!$A1590,'Week 2 - Making'!$P:$P),0),"")</f>
        <v/>
      </c>
      <c r="L1590" s="263" t="str">
        <f>IFERROR(ROUND(AVERAGEIF('Week 3 - Making'!$B:$B,'Product List'!$A1590,'Week 3 - Making'!$P:$P),0),"")</f>
        <v/>
      </c>
      <c r="M1590" s="7" t="str">
        <f>IFERROR(ROUND(AVERAGEIF('Week 4 - Making'!$B:$B,'Product List'!$A1590,'Week 4 - Making'!$P:$P),0),"")</f>
        <v/>
      </c>
      <c r="N1590" s="7" t="str">
        <f>IFERROR(ROUND(AVERAGEIF('Week 5 - Making'!$B:$B,'Product List'!$A1590,'Week 5 - Making'!$P:$P),0),"")</f>
        <v/>
      </c>
      <c r="O1590" s="7"/>
      <c r="P1590" s="7">
        <f t="array" ref="P1590">iferror(xlookup(C1590,'Product Families'!A:A,'Product Families'!S:S),"")</f>
        <v>0</v>
      </c>
    </row>
    <row r="1591" ht="14.25" customHeight="1">
      <c r="A1591" s="122" t="s">
        <v>3784</v>
      </c>
      <c r="B1591" s="270" t="s">
        <v>3785</v>
      </c>
      <c r="C1591" s="122" t="s">
        <v>555</v>
      </c>
      <c r="D1591" s="7">
        <f t="array" ref="D1591">IFERROR(XLOOKUP($C1591,'Product Families'!$A:$A,'Product Families'!$D:$D),"")</f>
        <v>144</v>
      </c>
      <c r="E1591" s="7">
        <f t="array" ref="E1591">IFERROR(XLOOKUP($C1591,'Product Families'!$A:$A,'Product Families'!$E:$E),"")</f>
        <v>148</v>
      </c>
      <c r="F1591" s="7">
        <f t="array" ref="F1591">IFERROR(XLOOKUP($C1591,'Product Families'!$A:$A,'Product Families'!$F:$F),"")</f>
        <v>159</v>
      </c>
      <c r="G1591" s="7">
        <f t="array" ref="G1591">IFERROR(XLOOKUP($C1591,'Product Families'!$A:$A,'Product Families'!$G:$G),"")</f>
        <v>170</v>
      </c>
      <c r="J1591" s="7" t="str">
        <f>IFERROR(ROUND(AVERAGEIF('Week 1 - Making'!$B:$B,'Product List'!$A1591,'Week 1 - Making'!$P:$P),0),"")</f>
        <v/>
      </c>
      <c r="K1591" s="7" t="str">
        <f>IFERROR(ROUND(AVERAGEIF('Week 2 - Making'!$B:$B,'Product List'!$A1591,'Week 2 - Making'!$P:$P),0),"")</f>
        <v/>
      </c>
      <c r="L1591" s="263" t="str">
        <f>IFERROR(ROUND(AVERAGEIF('Week 3 - Making'!$B:$B,'Product List'!$A1591,'Week 3 - Making'!$P:$P),0),"")</f>
        <v/>
      </c>
      <c r="M1591" s="7" t="str">
        <f>IFERROR(ROUND(AVERAGEIF('Week 4 - Making'!$B:$B,'Product List'!$A1591,'Week 4 - Making'!$P:$P),0),"")</f>
        <v/>
      </c>
      <c r="N1591" s="7" t="str">
        <f>IFERROR(ROUND(AVERAGEIF('Week 5 - Making'!$B:$B,'Product List'!$A1591,'Week 5 - Making'!$P:$P),0),"")</f>
        <v/>
      </c>
      <c r="O1591" s="7"/>
      <c r="P1591" s="7">
        <f t="array" ref="P1591">iferror(xlookup(C1591,'Product Families'!A:A,'Product Families'!S:S),"")</f>
        <v>0</v>
      </c>
    </row>
    <row r="1592" ht="14.25" customHeight="1">
      <c r="A1592" s="122" t="s">
        <v>3786</v>
      </c>
      <c r="B1592" s="270" t="s">
        <v>3787</v>
      </c>
      <c r="C1592" s="122" t="s">
        <v>555</v>
      </c>
      <c r="D1592" s="7">
        <f t="array" ref="D1592">IFERROR(XLOOKUP($C1592,'Product Families'!$A:$A,'Product Families'!$D:$D),"")</f>
        <v>144</v>
      </c>
      <c r="E1592" s="7">
        <f t="array" ref="E1592">IFERROR(XLOOKUP($C1592,'Product Families'!$A:$A,'Product Families'!$E:$E),"")</f>
        <v>148</v>
      </c>
      <c r="F1592" s="7">
        <f t="array" ref="F1592">IFERROR(XLOOKUP($C1592,'Product Families'!$A:$A,'Product Families'!$F:$F),"")</f>
        <v>159</v>
      </c>
      <c r="G1592" s="7">
        <f t="array" ref="G1592">IFERROR(XLOOKUP($C1592,'Product Families'!$A:$A,'Product Families'!$G:$G),"")</f>
        <v>170</v>
      </c>
      <c r="J1592" s="7" t="str">
        <f>IFERROR(ROUND(AVERAGEIF('Week 1 - Making'!$B:$B,'Product List'!$A1592,'Week 1 - Making'!$P:$P),0),"")</f>
        <v/>
      </c>
      <c r="K1592" s="7" t="str">
        <f>IFERROR(ROUND(AVERAGEIF('Week 2 - Making'!$B:$B,'Product List'!$A1592,'Week 2 - Making'!$P:$P),0),"")</f>
        <v/>
      </c>
      <c r="L1592" s="263" t="str">
        <f>IFERROR(ROUND(AVERAGEIF('Week 3 - Making'!$B:$B,'Product List'!$A1592,'Week 3 - Making'!$P:$P),0),"")</f>
        <v/>
      </c>
      <c r="M1592" s="7" t="str">
        <f>IFERROR(ROUND(AVERAGEIF('Week 4 - Making'!$B:$B,'Product List'!$A1592,'Week 4 - Making'!$P:$P),0),"")</f>
        <v/>
      </c>
      <c r="N1592" s="7" t="str">
        <f>IFERROR(ROUND(AVERAGEIF('Week 5 - Making'!$B:$B,'Product List'!$A1592,'Week 5 - Making'!$P:$P),0),"")</f>
        <v/>
      </c>
      <c r="O1592" s="7"/>
      <c r="P1592" s="7">
        <f t="array" ref="P1592">iferror(xlookup(C1592,'Product Families'!A:A,'Product Families'!S:S),"")</f>
        <v>0</v>
      </c>
    </row>
    <row r="1593" ht="14.25" customHeight="1">
      <c r="A1593" s="122" t="s">
        <v>3788</v>
      </c>
      <c r="B1593" s="270" t="s">
        <v>3789</v>
      </c>
      <c r="C1593" s="122" t="s">
        <v>555</v>
      </c>
      <c r="D1593" s="7">
        <f t="array" ref="D1593">IFERROR(XLOOKUP($C1593,'Product Families'!$A:$A,'Product Families'!$D:$D),"")</f>
        <v>144</v>
      </c>
      <c r="E1593" s="7">
        <f t="array" ref="E1593">IFERROR(XLOOKUP($C1593,'Product Families'!$A:$A,'Product Families'!$E:$E),"")</f>
        <v>148</v>
      </c>
      <c r="F1593" s="7">
        <f t="array" ref="F1593">IFERROR(XLOOKUP($C1593,'Product Families'!$A:$A,'Product Families'!$F:$F),"")</f>
        <v>159</v>
      </c>
      <c r="G1593" s="7">
        <f t="array" ref="G1593">IFERROR(XLOOKUP($C1593,'Product Families'!$A:$A,'Product Families'!$G:$G),"")</f>
        <v>170</v>
      </c>
      <c r="J1593" s="7" t="str">
        <f>IFERROR(ROUND(AVERAGEIF('Week 1 - Making'!$B:$B,'Product List'!$A1593,'Week 1 - Making'!$P:$P),0),"")</f>
        <v/>
      </c>
      <c r="K1593" s="7" t="str">
        <f>IFERROR(ROUND(AVERAGEIF('Week 2 - Making'!$B:$B,'Product List'!$A1593,'Week 2 - Making'!$P:$P),0),"")</f>
        <v/>
      </c>
      <c r="L1593" s="263" t="str">
        <f>IFERROR(ROUND(AVERAGEIF('Week 3 - Making'!$B:$B,'Product List'!$A1593,'Week 3 - Making'!$P:$P),0),"")</f>
        <v/>
      </c>
      <c r="M1593" s="7" t="str">
        <f>IFERROR(ROUND(AVERAGEIF('Week 4 - Making'!$B:$B,'Product List'!$A1593,'Week 4 - Making'!$P:$P),0),"")</f>
        <v/>
      </c>
      <c r="N1593" s="7" t="str">
        <f>IFERROR(ROUND(AVERAGEIF('Week 5 - Making'!$B:$B,'Product List'!$A1593,'Week 5 - Making'!$P:$P),0),"")</f>
        <v/>
      </c>
      <c r="O1593" s="7"/>
      <c r="P1593" s="7">
        <f t="array" ref="P1593">iferror(xlookup(C1593,'Product Families'!A:A,'Product Families'!S:S),"")</f>
        <v>0</v>
      </c>
    </row>
    <row r="1594" ht="14.25" customHeight="1">
      <c r="A1594" s="122" t="s">
        <v>1652</v>
      </c>
      <c r="B1594" s="270" t="s">
        <v>3790</v>
      </c>
      <c r="C1594" s="122" t="s">
        <v>555</v>
      </c>
      <c r="D1594" s="7">
        <f t="array" ref="D1594">IFERROR(XLOOKUP($C1594,'Product Families'!$A:$A,'Product Families'!$D:$D),"")</f>
        <v>144</v>
      </c>
      <c r="E1594" s="7">
        <f t="array" ref="E1594">IFERROR(XLOOKUP($C1594,'Product Families'!$A:$A,'Product Families'!$E:$E),"")</f>
        <v>148</v>
      </c>
      <c r="F1594" s="7">
        <f t="array" ref="F1594">IFERROR(XLOOKUP($C1594,'Product Families'!$A:$A,'Product Families'!$F:$F),"")</f>
        <v>159</v>
      </c>
      <c r="G1594" s="7">
        <f t="array" ref="G1594">IFERROR(XLOOKUP($C1594,'Product Families'!$A:$A,'Product Families'!$G:$G),"")</f>
        <v>170</v>
      </c>
      <c r="J1594" s="7">
        <f>IFERROR(ROUND(AVERAGEIF('Week 1 - Making'!$B:$B,'Product List'!$A1594,'Week 1 - Making'!$P:$P),0),"")</f>
        <v>141</v>
      </c>
      <c r="K1594" s="7" t="str">
        <f>IFERROR(ROUND(AVERAGEIF('Week 2 - Making'!$B:$B,'Product List'!$A1594,'Week 2 - Making'!$P:$P),0),"")</f>
        <v/>
      </c>
      <c r="L1594" s="263" t="str">
        <f>IFERROR(ROUND(AVERAGEIF('Week 3 - Making'!$B:$B,'Product List'!$A1594,'Week 3 - Making'!$P:$P),0),"")</f>
        <v/>
      </c>
      <c r="M1594" s="7" t="str">
        <f>IFERROR(ROUND(AVERAGEIF('Week 4 - Making'!$B:$B,'Product List'!$A1594,'Week 4 - Making'!$P:$P),0),"")</f>
        <v/>
      </c>
      <c r="N1594" s="7" t="str">
        <f>IFERROR(ROUND(AVERAGEIF('Week 5 - Making'!$B:$B,'Product List'!$A1594,'Week 5 - Making'!$P:$P),0),"")</f>
        <v/>
      </c>
      <c r="O1594" s="7"/>
      <c r="P1594" s="7">
        <f t="array" ref="P1594">iferror(xlookup(C1594,'Product Families'!A:A,'Product Families'!S:S),"")</f>
        <v>0</v>
      </c>
    </row>
    <row r="1595" ht="14.25" customHeight="1">
      <c r="A1595" s="122" t="s">
        <v>1656</v>
      </c>
      <c r="B1595" s="270" t="s">
        <v>3791</v>
      </c>
      <c r="C1595" s="122" t="s">
        <v>555</v>
      </c>
      <c r="D1595" s="7">
        <f t="array" ref="D1595">IFERROR(XLOOKUP($C1595,'Product Families'!$A:$A,'Product Families'!$D:$D),"")</f>
        <v>144</v>
      </c>
      <c r="E1595" s="7">
        <f t="array" ref="E1595">IFERROR(XLOOKUP($C1595,'Product Families'!$A:$A,'Product Families'!$E:$E),"")</f>
        <v>148</v>
      </c>
      <c r="F1595" s="7">
        <f t="array" ref="F1595">IFERROR(XLOOKUP($C1595,'Product Families'!$A:$A,'Product Families'!$F:$F),"")</f>
        <v>159</v>
      </c>
      <c r="G1595" s="7">
        <f t="array" ref="G1595">IFERROR(XLOOKUP($C1595,'Product Families'!$A:$A,'Product Families'!$G:$G),"")</f>
        <v>170</v>
      </c>
      <c r="J1595" s="7">
        <f>IFERROR(ROUND(AVERAGEIF('Week 1 - Making'!$B:$B,'Product List'!$A1595,'Week 1 - Making'!$P:$P),0),"")</f>
        <v>141</v>
      </c>
      <c r="K1595" s="7" t="str">
        <f>IFERROR(ROUND(AVERAGEIF('Week 2 - Making'!$B:$B,'Product List'!$A1595,'Week 2 - Making'!$P:$P),0),"")</f>
        <v/>
      </c>
      <c r="L1595" s="263" t="str">
        <f>IFERROR(ROUND(AVERAGEIF('Week 3 - Making'!$B:$B,'Product List'!$A1595,'Week 3 - Making'!$P:$P),0),"")</f>
        <v/>
      </c>
      <c r="M1595" s="7" t="str">
        <f>IFERROR(ROUND(AVERAGEIF('Week 4 - Making'!$B:$B,'Product List'!$A1595,'Week 4 - Making'!$P:$P),0),"")</f>
        <v/>
      </c>
      <c r="N1595" s="7" t="str">
        <f>IFERROR(ROUND(AVERAGEIF('Week 5 - Making'!$B:$B,'Product List'!$A1595,'Week 5 - Making'!$P:$P),0),"")</f>
        <v/>
      </c>
      <c r="O1595" s="7"/>
      <c r="P1595" s="7">
        <f t="array" ref="P1595">iferror(xlookup(C1595,'Product Families'!A:A,'Product Families'!S:S),"")</f>
        <v>0</v>
      </c>
    </row>
    <row r="1596" ht="14.25" customHeight="1">
      <c r="A1596" s="122" t="s">
        <v>3792</v>
      </c>
      <c r="B1596" s="270" t="s">
        <v>3793</v>
      </c>
      <c r="C1596" s="122" t="s">
        <v>555</v>
      </c>
      <c r="D1596" s="7">
        <f t="array" ref="D1596">IFERROR(XLOOKUP($C1596,'Product Families'!$A:$A,'Product Families'!$D:$D),"")</f>
        <v>144</v>
      </c>
      <c r="E1596" s="7">
        <f t="array" ref="E1596">IFERROR(XLOOKUP($C1596,'Product Families'!$A:$A,'Product Families'!$E:$E),"")</f>
        <v>148</v>
      </c>
      <c r="F1596" s="7">
        <f t="array" ref="F1596">IFERROR(XLOOKUP($C1596,'Product Families'!$A:$A,'Product Families'!$F:$F),"")</f>
        <v>159</v>
      </c>
      <c r="G1596" s="7">
        <f t="array" ref="G1596">IFERROR(XLOOKUP($C1596,'Product Families'!$A:$A,'Product Families'!$G:$G),"")</f>
        <v>170</v>
      </c>
      <c r="J1596" s="7" t="str">
        <f>IFERROR(ROUND(AVERAGEIF('Week 1 - Making'!$B:$B,'Product List'!$A1596,'Week 1 - Making'!$P:$P),0),"")</f>
        <v/>
      </c>
      <c r="K1596" s="7" t="str">
        <f>IFERROR(ROUND(AVERAGEIF('Week 2 - Making'!$B:$B,'Product List'!$A1596,'Week 2 - Making'!$P:$P),0),"")</f>
        <v/>
      </c>
      <c r="L1596" s="263" t="str">
        <f>IFERROR(ROUND(AVERAGEIF('Week 3 - Making'!$B:$B,'Product List'!$A1596,'Week 3 - Making'!$P:$P),0),"")</f>
        <v/>
      </c>
      <c r="M1596" s="7" t="str">
        <f>IFERROR(ROUND(AVERAGEIF('Week 4 - Making'!$B:$B,'Product List'!$A1596,'Week 4 - Making'!$P:$P),0),"")</f>
        <v/>
      </c>
      <c r="N1596" s="7" t="str">
        <f>IFERROR(ROUND(AVERAGEIF('Week 5 - Making'!$B:$B,'Product List'!$A1596,'Week 5 - Making'!$P:$P),0),"")</f>
        <v/>
      </c>
      <c r="O1596" s="7"/>
      <c r="P1596" s="7">
        <f t="array" ref="P1596">iferror(xlookup(C1596,'Product Families'!A:A,'Product Families'!S:S),"")</f>
        <v>0</v>
      </c>
    </row>
    <row r="1597" ht="14.25" customHeight="1">
      <c r="A1597" s="122" t="s">
        <v>1648</v>
      </c>
      <c r="B1597" s="270" t="s">
        <v>3794</v>
      </c>
      <c r="C1597" s="122" t="s">
        <v>555</v>
      </c>
      <c r="D1597" s="7">
        <f t="array" ref="D1597">IFERROR(XLOOKUP($C1597,'Product Families'!$A:$A,'Product Families'!$D:$D),"")</f>
        <v>144</v>
      </c>
      <c r="E1597" s="7">
        <f t="array" ref="E1597">IFERROR(XLOOKUP($C1597,'Product Families'!$A:$A,'Product Families'!$E:$E),"")</f>
        <v>148</v>
      </c>
      <c r="F1597" s="7">
        <f t="array" ref="F1597">IFERROR(XLOOKUP($C1597,'Product Families'!$A:$A,'Product Families'!$F:$F),"")</f>
        <v>159</v>
      </c>
      <c r="G1597" s="7">
        <f t="array" ref="G1597">IFERROR(XLOOKUP($C1597,'Product Families'!$A:$A,'Product Families'!$G:$G),"")</f>
        <v>170</v>
      </c>
      <c r="J1597" s="7">
        <f>IFERROR(ROUND(AVERAGEIF('Week 1 - Making'!$B:$B,'Product List'!$A1597,'Week 1 - Making'!$P:$P),0),"")</f>
        <v>138</v>
      </c>
      <c r="K1597" s="7" t="str">
        <f>IFERROR(ROUND(AVERAGEIF('Week 2 - Making'!$B:$B,'Product List'!$A1597,'Week 2 - Making'!$P:$P),0),"")</f>
        <v/>
      </c>
      <c r="L1597" s="263" t="str">
        <f>IFERROR(ROUND(AVERAGEIF('Week 3 - Making'!$B:$B,'Product List'!$A1597,'Week 3 - Making'!$P:$P),0),"")</f>
        <v/>
      </c>
      <c r="M1597" s="7" t="str">
        <f>IFERROR(ROUND(AVERAGEIF('Week 4 - Making'!$B:$B,'Product List'!$A1597,'Week 4 - Making'!$P:$P),0),"")</f>
        <v/>
      </c>
      <c r="N1597" s="7" t="str">
        <f>IFERROR(ROUND(AVERAGEIF('Week 5 - Making'!$B:$B,'Product List'!$A1597,'Week 5 - Making'!$P:$P),0),"")</f>
        <v/>
      </c>
      <c r="O1597" s="7"/>
      <c r="P1597" s="7">
        <f t="array" ref="P1597">iferror(xlookup(C1597,'Product Families'!A:A,'Product Families'!S:S),"")</f>
        <v>0</v>
      </c>
    </row>
    <row r="1598" ht="14.25" customHeight="1">
      <c r="A1598" s="122" t="s">
        <v>1644</v>
      </c>
      <c r="B1598" s="270" t="s">
        <v>3795</v>
      </c>
      <c r="C1598" s="138" t="s">
        <v>555</v>
      </c>
      <c r="D1598" s="7">
        <f t="array" ref="D1598">IFERROR(XLOOKUP($C1598,'Product Families'!$A:$A,'Product Families'!$D:$D),"")</f>
        <v>144</v>
      </c>
      <c r="E1598" s="7">
        <f t="array" ref="E1598">IFERROR(XLOOKUP($C1598,'Product Families'!$A:$A,'Product Families'!$E:$E),"")</f>
        <v>148</v>
      </c>
      <c r="F1598" s="7">
        <f t="array" ref="F1598">IFERROR(XLOOKUP($C1598,'Product Families'!$A:$A,'Product Families'!$F:$F),"")</f>
        <v>159</v>
      </c>
      <c r="G1598" s="7">
        <f t="array" ref="G1598">IFERROR(XLOOKUP($C1598,'Product Families'!$A:$A,'Product Families'!$G:$G),"")</f>
        <v>170</v>
      </c>
      <c r="J1598" s="7">
        <f>IFERROR(ROUND(AVERAGEIF('Week 1 - Making'!$B:$B,'Product List'!$A1598,'Week 1 - Making'!$P:$P),0),"")</f>
        <v>100</v>
      </c>
      <c r="K1598" s="7" t="str">
        <f>IFERROR(ROUND(AVERAGEIF('Week 2 - Making'!$B:$B,'Product List'!$A1598,'Week 2 - Making'!$P:$P),0),"")</f>
        <v/>
      </c>
      <c r="L1598" s="263" t="str">
        <f>IFERROR(ROUND(AVERAGEIF('Week 3 - Making'!$B:$B,'Product List'!$A1598,'Week 3 - Making'!$P:$P),0),"")</f>
        <v/>
      </c>
      <c r="M1598" s="7" t="str">
        <f>IFERROR(ROUND(AVERAGEIF('Week 4 - Making'!$B:$B,'Product List'!$A1598,'Week 4 - Making'!$P:$P),0),"")</f>
        <v/>
      </c>
      <c r="N1598" s="7" t="str">
        <f>IFERROR(ROUND(AVERAGEIF('Week 5 - Making'!$B:$B,'Product List'!$A1598,'Week 5 - Making'!$P:$P),0),"")</f>
        <v/>
      </c>
      <c r="O1598" s="7"/>
      <c r="P1598" s="7">
        <f t="array" ref="P1598">iferror(xlookup(C1598,'Product Families'!A:A,'Product Families'!S:S),"")</f>
        <v>0</v>
      </c>
    </row>
    <row r="1599" ht="14.25" customHeight="1">
      <c r="A1599" s="122" t="s">
        <v>3796</v>
      </c>
      <c r="B1599" s="270" t="s">
        <v>3797</v>
      </c>
      <c r="C1599" s="122" t="s">
        <v>555</v>
      </c>
      <c r="D1599" s="7">
        <f t="array" ref="D1599">IFERROR(XLOOKUP($C1599,'Product Families'!$A:$A,'Product Families'!$D:$D),"")</f>
        <v>144</v>
      </c>
      <c r="E1599" s="7">
        <f t="array" ref="E1599">IFERROR(XLOOKUP($C1599,'Product Families'!$A:$A,'Product Families'!$E:$E),"")</f>
        <v>148</v>
      </c>
      <c r="F1599" s="7">
        <f t="array" ref="F1599">IFERROR(XLOOKUP($C1599,'Product Families'!$A:$A,'Product Families'!$F:$F),"")</f>
        <v>159</v>
      </c>
      <c r="G1599" s="7">
        <f t="array" ref="G1599">IFERROR(XLOOKUP($C1599,'Product Families'!$A:$A,'Product Families'!$G:$G),"")</f>
        <v>170</v>
      </c>
      <c r="J1599" s="7" t="str">
        <f>IFERROR(ROUND(AVERAGEIF('Week 1 - Making'!$B:$B,'Product List'!$A1599,'Week 1 - Making'!$P:$P),0),"")</f>
        <v/>
      </c>
      <c r="K1599" s="7" t="str">
        <f>IFERROR(ROUND(AVERAGEIF('Week 2 - Making'!$B:$B,'Product List'!$A1599,'Week 2 - Making'!$P:$P),0),"")</f>
        <v/>
      </c>
      <c r="L1599" s="263" t="str">
        <f>IFERROR(ROUND(AVERAGEIF('Week 3 - Making'!$B:$B,'Product List'!$A1599,'Week 3 - Making'!$P:$P),0),"")</f>
        <v/>
      </c>
      <c r="M1599" s="7" t="str">
        <f>IFERROR(ROUND(AVERAGEIF('Week 4 - Making'!$B:$B,'Product List'!$A1599,'Week 4 - Making'!$P:$P),0),"")</f>
        <v/>
      </c>
      <c r="N1599" s="7" t="str">
        <f>IFERROR(ROUND(AVERAGEIF('Week 5 - Making'!$B:$B,'Product List'!$A1599,'Week 5 - Making'!$P:$P),0),"")</f>
        <v/>
      </c>
      <c r="O1599" s="7"/>
      <c r="P1599" s="7">
        <f t="array" ref="P1599">iferror(xlookup(C1599,'Product Families'!A:A,'Product Families'!S:S),"")</f>
        <v>0</v>
      </c>
    </row>
    <row r="1600" ht="14.25" customHeight="1">
      <c r="A1600" s="122" t="s">
        <v>3798</v>
      </c>
      <c r="B1600" s="270" t="s">
        <v>3799</v>
      </c>
      <c r="C1600" s="122" t="s">
        <v>555</v>
      </c>
      <c r="D1600" s="7">
        <f t="array" ref="D1600">IFERROR(XLOOKUP($C1600,'Product Families'!$A:$A,'Product Families'!$D:$D),"")</f>
        <v>144</v>
      </c>
      <c r="E1600" s="7">
        <f t="array" ref="E1600">IFERROR(XLOOKUP($C1600,'Product Families'!$A:$A,'Product Families'!$E:$E),"")</f>
        <v>148</v>
      </c>
      <c r="F1600" s="7">
        <f t="array" ref="F1600">IFERROR(XLOOKUP($C1600,'Product Families'!$A:$A,'Product Families'!$F:$F),"")</f>
        <v>159</v>
      </c>
      <c r="G1600" s="7">
        <f t="array" ref="G1600">IFERROR(XLOOKUP($C1600,'Product Families'!$A:$A,'Product Families'!$G:$G),"")</f>
        <v>170</v>
      </c>
      <c r="J1600" s="7" t="str">
        <f>IFERROR(ROUND(AVERAGEIF('Week 1 - Making'!$B:$B,'Product List'!$A1600,'Week 1 - Making'!$P:$P),0),"")</f>
        <v/>
      </c>
      <c r="K1600" s="7" t="str">
        <f>IFERROR(ROUND(AVERAGEIF('Week 2 - Making'!$B:$B,'Product List'!$A1600,'Week 2 - Making'!$P:$P),0),"")</f>
        <v/>
      </c>
      <c r="L1600" s="263" t="str">
        <f>IFERROR(ROUND(AVERAGEIF('Week 3 - Making'!$B:$B,'Product List'!$A1600,'Week 3 - Making'!$P:$P),0),"")</f>
        <v/>
      </c>
      <c r="M1600" s="7" t="str">
        <f>IFERROR(ROUND(AVERAGEIF('Week 4 - Making'!$B:$B,'Product List'!$A1600,'Week 4 - Making'!$P:$P),0),"")</f>
        <v/>
      </c>
      <c r="N1600" s="7" t="str">
        <f>IFERROR(ROUND(AVERAGEIF('Week 5 - Making'!$B:$B,'Product List'!$A1600,'Week 5 - Making'!$P:$P),0),"")</f>
        <v/>
      </c>
      <c r="O1600" s="7"/>
      <c r="P1600" s="7">
        <f t="array" ref="P1600">iferror(xlookup(C1600,'Product Families'!A:A,'Product Families'!S:S),"")</f>
        <v>0</v>
      </c>
    </row>
    <row r="1601" ht="14.25" customHeight="1">
      <c r="A1601" s="122" t="s">
        <v>3800</v>
      </c>
      <c r="B1601" s="270" t="s">
        <v>3801</v>
      </c>
      <c r="C1601" s="122" t="s">
        <v>555</v>
      </c>
      <c r="D1601" s="7">
        <f t="array" ref="D1601">IFERROR(XLOOKUP($C1601,'Product Families'!$A:$A,'Product Families'!$D:$D),"")</f>
        <v>144</v>
      </c>
      <c r="E1601" s="7">
        <f t="array" ref="E1601">IFERROR(XLOOKUP($C1601,'Product Families'!$A:$A,'Product Families'!$E:$E),"")</f>
        <v>148</v>
      </c>
      <c r="F1601" s="7">
        <f t="array" ref="F1601">IFERROR(XLOOKUP($C1601,'Product Families'!$A:$A,'Product Families'!$F:$F),"")</f>
        <v>159</v>
      </c>
      <c r="G1601" s="7">
        <f t="array" ref="G1601">IFERROR(XLOOKUP($C1601,'Product Families'!$A:$A,'Product Families'!$G:$G),"")</f>
        <v>170</v>
      </c>
      <c r="J1601" s="7" t="str">
        <f>IFERROR(ROUND(AVERAGEIF('Week 1 - Making'!$B:$B,'Product List'!$A1601,'Week 1 - Making'!$P:$P),0),"")</f>
        <v/>
      </c>
      <c r="K1601" s="7" t="str">
        <f>IFERROR(ROUND(AVERAGEIF('Week 2 - Making'!$B:$B,'Product List'!$A1601,'Week 2 - Making'!$P:$P),0),"")</f>
        <v/>
      </c>
      <c r="L1601" s="263" t="str">
        <f>IFERROR(ROUND(AVERAGEIF('Week 3 - Making'!$B:$B,'Product List'!$A1601,'Week 3 - Making'!$P:$P),0),"")</f>
        <v/>
      </c>
      <c r="M1601" s="7" t="str">
        <f>IFERROR(ROUND(AVERAGEIF('Week 4 - Making'!$B:$B,'Product List'!$A1601,'Week 4 - Making'!$P:$P),0),"")</f>
        <v/>
      </c>
      <c r="N1601" s="7" t="str">
        <f>IFERROR(ROUND(AVERAGEIF('Week 5 - Making'!$B:$B,'Product List'!$A1601,'Week 5 - Making'!$P:$P),0),"")</f>
        <v/>
      </c>
      <c r="O1601" s="7"/>
      <c r="P1601" s="7">
        <f t="array" ref="P1601">iferror(xlookup(C1601,'Product Families'!A:A,'Product Families'!S:S),"")</f>
        <v>0</v>
      </c>
    </row>
    <row r="1602" ht="14.25" customHeight="1">
      <c r="A1602" s="122" t="s">
        <v>3802</v>
      </c>
      <c r="B1602" s="270" t="s">
        <v>3803</v>
      </c>
      <c r="C1602" s="122" t="s">
        <v>555</v>
      </c>
      <c r="D1602" s="7">
        <f t="array" ref="D1602">IFERROR(XLOOKUP($C1602,'Product Families'!$A:$A,'Product Families'!$D:$D),"")</f>
        <v>144</v>
      </c>
      <c r="E1602" s="7">
        <f t="array" ref="E1602">IFERROR(XLOOKUP($C1602,'Product Families'!$A:$A,'Product Families'!$E:$E),"")</f>
        <v>148</v>
      </c>
      <c r="F1602" s="7">
        <f t="array" ref="F1602">IFERROR(XLOOKUP($C1602,'Product Families'!$A:$A,'Product Families'!$F:$F),"")</f>
        <v>159</v>
      </c>
      <c r="G1602" s="7">
        <f t="array" ref="G1602">IFERROR(XLOOKUP($C1602,'Product Families'!$A:$A,'Product Families'!$G:$G),"")</f>
        <v>170</v>
      </c>
      <c r="J1602" s="7" t="str">
        <f>IFERROR(ROUND(AVERAGEIF('Week 1 - Making'!$B:$B,'Product List'!$A1602,'Week 1 - Making'!$P:$P),0),"")</f>
        <v/>
      </c>
      <c r="K1602" s="7" t="str">
        <f>IFERROR(ROUND(AVERAGEIF('Week 2 - Making'!$B:$B,'Product List'!$A1602,'Week 2 - Making'!$P:$P),0),"")</f>
        <v/>
      </c>
      <c r="L1602" s="263" t="str">
        <f>IFERROR(ROUND(AVERAGEIF('Week 3 - Making'!$B:$B,'Product List'!$A1602,'Week 3 - Making'!$P:$P),0),"")</f>
        <v/>
      </c>
      <c r="M1602" s="7" t="str">
        <f>IFERROR(ROUND(AVERAGEIF('Week 4 - Making'!$B:$B,'Product List'!$A1602,'Week 4 - Making'!$P:$P),0),"")</f>
        <v/>
      </c>
      <c r="N1602" s="7" t="str">
        <f>IFERROR(ROUND(AVERAGEIF('Week 5 - Making'!$B:$B,'Product List'!$A1602,'Week 5 - Making'!$P:$P),0),"")</f>
        <v/>
      </c>
      <c r="O1602" s="7"/>
      <c r="P1602" s="7">
        <f t="array" ref="P1602">iferror(xlookup(C1602,'Product Families'!A:A,'Product Families'!S:S),"")</f>
        <v>0</v>
      </c>
    </row>
    <row r="1603" ht="14.25" customHeight="1">
      <c r="A1603" s="122" t="s">
        <v>3804</v>
      </c>
      <c r="B1603" s="270" t="s">
        <v>3805</v>
      </c>
      <c r="C1603" s="122" t="s">
        <v>555</v>
      </c>
      <c r="D1603" s="7">
        <f t="array" ref="D1603">IFERROR(XLOOKUP($C1603,'Product Families'!$A:$A,'Product Families'!$D:$D),"")</f>
        <v>144</v>
      </c>
      <c r="E1603" s="7">
        <f t="array" ref="E1603">IFERROR(XLOOKUP($C1603,'Product Families'!$A:$A,'Product Families'!$E:$E),"")</f>
        <v>148</v>
      </c>
      <c r="F1603" s="7">
        <f t="array" ref="F1603">IFERROR(XLOOKUP($C1603,'Product Families'!$A:$A,'Product Families'!$F:$F),"")</f>
        <v>159</v>
      </c>
      <c r="G1603" s="7">
        <f t="array" ref="G1603">IFERROR(XLOOKUP($C1603,'Product Families'!$A:$A,'Product Families'!$G:$G),"")</f>
        <v>170</v>
      </c>
      <c r="J1603" s="7" t="str">
        <f>IFERROR(ROUND(AVERAGEIF('Week 1 - Making'!$B:$B,'Product List'!$A1603,'Week 1 - Making'!$P:$P),0),"")</f>
        <v/>
      </c>
      <c r="K1603" s="7" t="str">
        <f>IFERROR(ROUND(AVERAGEIF('Week 2 - Making'!$B:$B,'Product List'!$A1603,'Week 2 - Making'!$P:$P),0),"")</f>
        <v/>
      </c>
      <c r="L1603" s="263" t="str">
        <f>IFERROR(ROUND(AVERAGEIF('Week 3 - Making'!$B:$B,'Product List'!$A1603,'Week 3 - Making'!$P:$P),0),"")</f>
        <v/>
      </c>
      <c r="M1603" s="7" t="str">
        <f>IFERROR(ROUND(AVERAGEIF('Week 4 - Making'!$B:$B,'Product List'!$A1603,'Week 4 - Making'!$P:$P),0),"")</f>
        <v/>
      </c>
      <c r="N1603" s="7" t="str">
        <f>IFERROR(ROUND(AVERAGEIF('Week 5 - Making'!$B:$B,'Product List'!$A1603,'Week 5 - Making'!$P:$P),0),"")</f>
        <v/>
      </c>
      <c r="O1603" s="7"/>
      <c r="P1603" s="7">
        <f t="array" ref="P1603">iferror(xlookup(C1603,'Product Families'!A:A,'Product Families'!S:S),"")</f>
        <v>0</v>
      </c>
    </row>
    <row r="1604" ht="14.25" customHeight="1">
      <c r="A1604" s="122" t="s">
        <v>2120</v>
      </c>
      <c r="B1604" s="270" t="s">
        <v>3806</v>
      </c>
      <c r="C1604" s="122" t="s">
        <v>555</v>
      </c>
      <c r="D1604" s="7">
        <f t="array" ref="D1604">IFERROR(XLOOKUP($C1604,'Product Families'!$A:$A,'Product Families'!$D:$D),"")</f>
        <v>144</v>
      </c>
      <c r="E1604" s="7">
        <f t="array" ref="E1604">IFERROR(XLOOKUP($C1604,'Product Families'!$A:$A,'Product Families'!$E:$E),"")</f>
        <v>148</v>
      </c>
      <c r="F1604" s="7">
        <f t="array" ref="F1604">IFERROR(XLOOKUP($C1604,'Product Families'!$A:$A,'Product Families'!$F:$F),"")</f>
        <v>159</v>
      </c>
      <c r="G1604" s="7">
        <f t="array" ref="G1604">IFERROR(XLOOKUP($C1604,'Product Families'!$A:$A,'Product Families'!$G:$G),"")</f>
        <v>170</v>
      </c>
      <c r="J1604" s="7" t="str">
        <f>IFERROR(ROUND(AVERAGEIF('Week 1 - Making'!$B:$B,'Product List'!$A1604,'Week 1 - Making'!$P:$P),0),"")</f>
        <v/>
      </c>
      <c r="K1604" s="7">
        <f>IFERROR(ROUND(AVERAGEIF('Week 2 - Making'!$B:$B,'Product List'!$A1604,'Week 2 - Making'!$P:$P),0),"")</f>
        <v>138</v>
      </c>
      <c r="L1604" s="263" t="str">
        <f>IFERROR(ROUND(AVERAGEIF('Week 3 - Making'!$B:$B,'Product List'!$A1604,'Week 3 - Making'!$P:$P),0),"")</f>
        <v/>
      </c>
      <c r="M1604" s="7" t="str">
        <f>IFERROR(ROUND(AVERAGEIF('Week 4 - Making'!$B:$B,'Product List'!$A1604,'Week 4 - Making'!$P:$P),0),"")</f>
        <v/>
      </c>
      <c r="N1604" s="7" t="str">
        <f>IFERROR(ROUND(AVERAGEIF('Week 5 - Making'!$B:$B,'Product List'!$A1604,'Week 5 - Making'!$P:$P),0),"")</f>
        <v/>
      </c>
      <c r="O1604" s="7"/>
      <c r="P1604" s="7">
        <f t="array" ref="P1604">iferror(xlookup(C1604,'Product Families'!A:A,'Product Families'!S:S),"")</f>
        <v>0</v>
      </c>
    </row>
    <row r="1605" ht="14.25" customHeight="1">
      <c r="A1605" s="138" t="s">
        <v>3807</v>
      </c>
      <c r="B1605" s="270" t="s">
        <v>3776</v>
      </c>
      <c r="C1605" s="138" t="s">
        <v>561</v>
      </c>
      <c r="D1605" s="7">
        <f t="array" ref="D1605">IFERROR(XLOOKUP($C1605,'Product Families'!$A:$A,'Product Families'!$D:$D),"")</f>
        <v>100</v>
      </c>
      <c r="E1605" s="7">
        <f t="array" ref="E1605">IFERROR(XLOOKUP($C1605,'Product Families'!$A:$A,'Product Families'!$E:$E),"")</f>
        <v>103</v>
      </c>
      <c r="F1605" s="7">
        <f t="array" ref="F1605">IFERROR(XLOOKUP($C1605,'Product Families'!$A:$A,'Product Families'!$F:$F),"")</f>
        <v>111</v>
      </c>
      <c r="G1605" s="7">
        <f t="array" ref="G1605">IFERROR(XLOOKUP($C1605,'Product Families'!$A:$A,'Product Families'!$G:$G),"")</f>
        <v>119</v>
      </c>
      <c r="J1605" s="7" t="str">
        <f>IFERROR(ROUND(AVERAGEIF('Week 1 - Making'!$B:$B,'Product List'!$A1605,'Week 1 - Making'!$P:$P),0),"")</f>
        <v/>
      </c>
      <c r="K1605" s="7" t="str">
        <f>IFERROR(ROUND(AVERAGEIF('Week 2 - Making'!$B:$B,'Product List'!$A1605,'Week 2 - Making'!$P:$P),0),"")</f>
        <v/>
      </c>
      <c r="L1605" s="263" t="str">
        <f>IFERROR(ROUND(AVERAGEIF('Week 3 - Making'!$B:$B,'Product List'!$A1605,'Week 3 - Making'!$P:$P),0),"")</f>
        <v/>
      </c>
      <c r="M1605" s="7" t="str">
        <f>IFERROR(ROUND(AVERAGEIF('Week 4 - Making'!$B:$B,'Product List'!$A1605,'Week 4 - Making'!$P:$P),0),"")</f>
        <v/>
      </c>
      <c r="N1605" s="7" t="str">
        <f>IFERROR(ROUND(AVERAGEIF('Week 5 - Making'!$B:$B,'Product List'!$A1605,'Week 5 - Making'!$P:$P),0),"")</f>
        <v/>
      </c>
      <c r="O1605" s="7"/>
      <c r="P1605" s="7">
        <f t="array" ref="P1605">iferror(xlookup(C1605,'Product Families'!A:A,'Product Families'!S:S),"")</f>
        <v>0</v>
      </c>
    </row>
    <row r="1606" ht="14.25" customHeight="1">
      <c r="A1606" s="138" t="s">
        <v>3808</v>
      </c>
      <c r="B1606" s="270" t="s">
        <v>3776</v>
      </c>
      <c r="C1606" s="138" t="s">
        <v>558</v>
      </c>
      <c r="D1606" s="7">
        <f t="array" ref="D1606">IFERROR(XLOOKUP($C1606,'Product Families'!$A:$A,'Product Families'!$D:$D),"")</f>
        <v>22</v>
      </c>
      <c r="E1606" s="7">
        <f t="array" ref="E1606">IFERROR(XLOOKUP($C1606,'Product Families'!$A:$A,'Product Families'!$E:$E),"")</f>
        <v>23</v>
      </c>
      <c r="F1606" s="7">
        <f t="array" ref="F1606">IFERROR(XLOOKUP($C1606,'Product Families'!$A:$A,'Product Families'!$F:$F),"")</f>
        <v>24</v>
      </c>
      <c r="G1606" s="7">
        <f t="array" ref="G1606">IFERROR(XLOOKUP($C1606,'Product Families'!$A:$A,'Product Families'!$G:$G),"")</f>
        <v>24</v>
      </c>
      <c r="J1606" s="7" t="str">
        <f>IFERROR(ROUND(AVERAGEIF('Week 1 - Making'!$B:$B,'Product List'!$A1606,'Week 1 - Making'!$P:$P),0),"")</f>
        <v/>
      </c>
      <c r="K1606" s="7" t="str">
        <f>IFERROR(ROUND(AVERAGEIF('Week 2 - Making'!$B:$B,'Product List'!$A1606,'Week 2 - Making'!$P:$P),0),"")</f>
        <v/>
      </c>
      <c r="L1606" s="263" t="str">
        <f>IFERROR(ROUND(AVERAGEIF('Week 3 - Making'!$B:$B,'Product List'!$A1606,'Week 3 - Making'!$P:$P),0),"")</f>
        <v/>
      </c>
      <c r="M1606" s="7" t="str">
        <f>IFERROR(ROUND(AVERAGEIF('Week 4 - Making'!$B:$B,'Product List'!$A1606,'Week 4 - Making'!$P:$P),0),"")</f>
        <v/>
      </c>
      <c r="N1606" s="7" t="str">
        <f>IFERROR(ROUND(AVERAGEIF('Week 5 - Making'!$B:$B,'Product List'!$A1606,'Week 5 - Making'!$P:$P),0),"")</f>
        <v/>
      </c>
      <c r="O1606" s="7"/>
      <c r="P1606" s="7">
        <f t="array" ref="P1606">iferror(xlookup(C1606,'Product Families'!A:A,'Product Families'!S:S),"")</f>
        <v>0</v>
      </c>
    </row>
    <row r="1607" ht="14.25" customHeight="1">
      <c r="A1607" s="138" t="s">
        <v>3809</v>
      </c>
      <c r="B1607" s="270" t="s">
        <v>3779</v>
      </c>
      <c r="C1607" s="138" t="s">
        <v>561</v>
      </c>
      <c r="D1607" s="7">
        <f t="array" ref="D1607">IFERROR(XLOOKUP($C1607,'Product Families'!$A:$A,'Product Families'!$D:$D),"")</f>
        <v>100</v>
      </c>
      <c r="E1607" s="7">
        <f t="array" ref="E1607">IFERROR(XLOOKUP($C1607,'Product Families'!$A:$A,'Product Families'!$E:$E),"")</f>
        <v>103</v>
      </c>
      <c r="F1607" s="7">
        <f t="array" ref="F1607">IFERROR(XLOOKUP($C1607,'Product Families'!$A:$A,'Product Families'!$F:$F),"")</f>
        <v>111</v>
      </c>
      <c r="G1607" s="7">
        <f t="array" ref="G1607">IFERROR(XLOOKUP($C1607,'Product Families'!$A:$A,'Product Families'!$G:$G),"")</f>
        <v>119</v>
      </c>
      <c r="J1607" s="7" t="str">
        <f>IFERROR(ROUND(AVERAGEIF('Week 1 - Making'!$B:$B,'Product List'!$A1607,'Week 1 - Making'!$P:$P),0),"")</f>
        <v/>
      </c>
      <c r="K1607" s="7" t="str">
        <f>IFERROR(ROUND(AVERAGEIF('Week 2 - Making'!$B:$B,'Product List'!$A1607,'Week 2 - Making'!$P:$P),0),"")</f>
        <v/>
      </c>
      <c r="L1607" s="263" t="str">
        <f>IFERROR(ROUND(AVERAGEIF('Week 3 - Making'!$B:$B,'Product List'!$A1607,'Week 3 - Making'!$P:$P),0),"")</f>
        <v/>
      </c>
      <c r="M1607" s="7" t="str">
        <f>IFERROR(ROUND(AVERAGEIF('Week 4 - Making'!$B:$B,'Product List'!$A1607,'Week 4 - Making'!$P:$P),0),"")</f>
        <v/>
      </c>
      <c r="N1607" s="7" t="str">
        <f>IFERROR(ROUND(AVERAGEIF('Week 5 - Making'!$B:$B,'Product List'!$A1607,'Week 5 - Making'!$P:$P),0),"")</f>
        <v/>
      </c>
      <c r="O1607" s="7"/>
      <c r="P1607" s="7">
        <f t="array" ref="P1607">iferror(xlookup(C1607,'Product Families'!A:A,'Product Families'!S:S),"")</f>
        <v>0</v>
      </c>
    </row>
    <row r="1608" ht="14.25" customHeight="1">
      <c r="A1608" s="138" t="s">
        <v>3810</v>
      </c>
      <c r="B1608" s="270" t="s">
        <v>3779</v>
      </c>
      <c r="C1608" s="138" t="s">
        <v>558</v>
      </c>
      <c r="D1608" s="7">
        <f t="array" ref="D1608">IFERROR(XLOOKUP($C1608,'Product Families'!$A:$A,'Product Families'!$D:$D),"")</f>
        <v>22</v>
      </c>
      <c r="E1608" s="7">
        <f t="array" ref="E1608">IFERROR(XLOOKUP($C1608,'Product Families'!$A:$A,'Product Families'!$E:$E),"")</f>
        <v>23</v>
      </c>
      <c r="F1608" s="7">
        <f t="array" ref="F1608">IFERROR(XLOOKUP($C1608,'Product Families'!$A:$A,'Product Families'!$F:$F),"")</f>
        <v>24</v>
      </c>
      <c r="G1608" s="7">
        <f t="array" ref="G1608">IFERROR(XLOOKUP($C1608,'Product Families'!$A:$A,'Product Families'!$G:$G),"")</f>
        <v>24</v>
      </c>
      <c r="J1608" s="7" t="str">
        <f>IFERROR(ROUND(AVERAGEIF('Week 1 - Making'!$B:$B,'Product List'!$A1608,'Week 1 - Making'!$P:$P),0),"")</f>
        <v/>
      </c>
      <c r="K1608" s="7" t="str">
        <f>IFERROR(ROUND(AVERAGEIF('Week 2 - Making'!$B:$B,'Product List'!$A1608,'Week 2 - Making'!$P:$P),0),"")</f>
        <v/>
      </c>
      <c r="L1608" s="263" t="str">
        <f>IFERROR(ROUND(AVERAGEIF('Week 3 - Making'!$B:$B,'Product List'!$A1608,'Week 3 - Making'!$P:$P),0),"")</f>
        <v/>
      </c>
      <c r="M1608" s="7" t="str">
        <f>IFERROR(ROUND(AVERAGEIF('Week 4 - Making'!$B:$B,'Product List'!$A1608,'Week 4 - Making'!$P:$P),0),"")</f>
        <v/>
      </c>
      <c r="N1608" s="7" t="str">
        <f>IFERROR(ROUND(AVERAGEIF('Week 5 - Making'!$B:$B,'Product List'!$A1608,'Week 5 - Making'!$P:$P),0),"")</f>
        <v/>
      </c>
      <c r="O1608" s="7"/>
      <c r="P1608" s="7">
        <f t="array" ref="P1608">iferror(xlookup(C1608,'Product Families'!A:A,'Product Families'!S:S),"")</f>
        <v>0</v>
      </c>
    </row>
    <row r="1609" ht="14.25" customHeight="1">
      <c r="A1609" s="138" t="s">
        <v>3811</v>
      </c>
      <c r="B1609" s="270" t="s">
        <v>3781</v>
      </c>
      <c r="C1609" s="138" t="s">
        <v>561</v>
      </c>
      <c r="D1609" s="7">
        <f t="array" ref="D1609">IFERROR(XLOOKUP($C1609,'Product Families'!$A:$A,'Product Families'!$D:$D),"")</f>
        <v>100</v>
      </c>
      <c r="E1609" s="7">
        <f t="array" ref="E1609">IFERROR(XLOOKUP($C1609,'Product Families'!$A:$A,'Product Families'!$E:$E),"")</f>
        <v>103</v>
      </c>
      <c r="F1609" s="7">
        <f t="array" ref="F1609">IFERROR(XLOOKUP($C1609,'Product Families'!$A:$A,'Product Families'!$F:$F),"")</f>
        <v>111</v>
      </c>
      <c r="G1609" s="7">
        <f t="array" ref="G1609">IFERROR(XLOOKUP($C1609,'Product Families'!$A:$A,'Product Families'!$G:$G),"")</f>
        <v>119</v>
      </c>
      <c r="J1609" s="7" t="str">
        <f>IFERROR(ROUND(AVERAGEIF('Week 1 - Making'!$B:$B,'Product List'!$A1609,'Week 1 - Making'!$P:$P),0),"")</f>
        <v/>
      </c>
      <c r="K1609" s="7" t="str">
        <f>IFERROR(ROUND(AVERAGEIF('Week 2 - Making'!$B:$B,'Product List'!$A1609,'Week 2 - Making'!$P:$P),0),"")</f>
        <v/>
      </c>
      <c r="L1609" s="263" t="str">
        <f>IFERROR(ROUND(AVERAGEIF('Week 3 - Making'!$B:$B,'Product List'!$A1609,'Week 3 - Making'!$P:$P),0),"")</f>
        <v/>
      </c>
      <c r="M1609" s="7" t="str">
        <f>IFERROR(ROUND(AVERAGEIF('Week 4 - Making'!$B:$B,'Product List'!$A1609,'Week 4 - Making'!$P:$P),0),"")</f>
        <v/>
      </c>
      <c r="N1609" s="7" t="str">
        <f>IFERROR(ROUND(AVERAGEIF('Week 5 - Making'!$B:$B,'Product List'!$A1609,'Week 5 - Making'!$P:$P),0),"")</f>
        <v/>
      </c>
      <c r="O1609" s="7"/>
      <c r="P1609" s="7">
        <f t="array" ref="P1609">iferror(xlookup(C1609,'Product Families'!A:A,'Product Families'!S:S),"")</f>
        <v>0</v>
      </c>
    </row>
    <row r="1610" ht="14.25" customHeight="1">
      <c r="A1610" s="138" t="s">
        <v>3812</v>
      </c>
      <c r="B1610" s="270" t="s">
        <v>3781</v>
      </c>
      <c r="C1610" s="138" t="s">
        <v>558</v>
      </c>
      <c r="D1610" s="7">
        <f t="array" ref="D1610">IFERROR(XLOOKUP($C1610,'Product Families'!$A:$A,'Product Families'!$D:$D),"")</f>
        <v>22</v>
      </c>
      <c r="E1610" s="7">
        <f t="array" ref="E1610">IFERROR(XLOOKUP($C1610,'Product Families'!$A:$A,'Product Families'!$E:$E),"")</f>
        <v>23</v>
      </c>
      <c r="F1610" s="7">
        <f t="array" ref="F1610">IFERROR(XLOOKUP($C1610,'Product Families'!$A:$A,'Product Families'!$F:$F),"")</f>
        <v>24</v>
      </c>
      <c r="G1610" s="7">
        <f t="array" ref="G1610">IFERROR(XLOOKUP($C1610,'Product Families'!$A:$A,'Product Families'!$G:$G),"")</f>
        <v>24</v>
      </c>
      <c r="J1610" s="7" t="str">
        <f>IFERROR(ROUND(AVERAGEIF('Week 1 - Making'!$B:$B,'Product List'!$A1610,'Week 1 - Making'!$P:$P),0),"")</f>
        <v/>
      </c>
      <c r="K1610" s="7" t="str">
        <f>IFERROR(ROUND(AVERAGEIF('Week 2 - Making'!$B:$B,'Product List'!$A1610,'Week 2 - Making'!$P:$P),0),"")</f>
        <v/>
      </c>
      <c r="L1610" s="263" t="str">
        <f>IFERROR(ROUND(AVERAGEIF('Week 3 - Making'!$B:$B,'Product List'!$A1610,'Week 3 - Making'!$P:$P),0),"")</f>
        <v/>
      </c>
      <c r="M1610" s="7" t="str">
        <f>IFERROR(ROUND(AVERAGEIF('Week 4 - Making'!$B:$B,'Product List'!$A1610,'Week 4 - Making'!$P:$P),0),"")</f>
        <v/>
      </c>
      <c r="N1610" s="7" t="str">
        <f>IFERROR(ROUND(AVERAGEIF('Week 5 - Making'!$B:$B,'Product List'!$A1610,'Week 5 - Making'!$P:$P),0),"")</f>
        <v/>
      </c>
      <c r="O1610" s="7"/>
      <c r="P1610" s="7">
        <f t="array" ref="P1610">iferror(xlookup(C1610,'Product Families'!A:A,'Product Families'!S:S),"")</f>
        <v>0</v>
      </c>
    </row>
    <row r="1611" ht="14.25" customHeight="1">
      <c r="A1611" s="138" t="s">
        <v>3813</v>
      </c>
      <c r="B1611" s="270" t="s">
        <v>3783</v>
      </c>
      <c r="C1611" s="138" t="s">
        <v>561</v>
      </c>
      <c r="D1611" s="7">
        <f t="array" ref="D1611">IFERROR(XLOOKUP($C1611,'Product Families'!$A:$A,'Product Families'!$D:$D),"")</f>
        <v>100</v>
      </c>
      <c r="E1611" s="7">
        <f t="array" ref="E1611">IFERROR(XLOOKUP($C1611,'Product Families'!$A:$A,'Product Families'!$E:$E),"")</f>
        <v>103</v>
      </c>
      <c r="F1611" s="7">
        <f t="array" ref="F1611">IFERROR(XLOOKUP($C1611,'Product Families'!$A:$A,'Product Families'!$F:$F),"")</f>
        <v>111</v>
      </c>
      <c r="G1611" s="7">
        <f t="array" ref="G1611">IFERROR(XLOOKUP($C1611,'Product Families'!$A:$A,'Product Families'!$G:$G),"")</f>
        <v>119</v>
      </c>
      <c r="J1611" s="7" t="str">
        <f>IFERROR(ROUND(AVERAGEIF('Week 1 - Making'!$B:$B,'Product List'!$A1611,'Week 1 - Making'!$P:$P),0),"")</f>
        <v/>
      </c>
      <c r="K1611" s="7" t="str">
        <f>IFERROR(ROUND(AVERAGEIF('Week 2 - Making'!$B:$B,'Product List'!$A1611,'Week 2 - Making'!$P:$P),0),"")</f>
        <v/>
      </c>
      <c r="L1611" s="263" t="str">
        <f>IFERROR(ROUND(AVERAGEIF('Week 3 - Making'!$B:$B,'Product List'!$A1611,'Week 3 - Making'!$P:$P),0),"")</f>
        <v/>
      </c>
      <c r="M1611" s="7" t="str">
        <f>IFERROR(ROUND(AVERAGEIF('Week 4 - Making'!$B:$B,'Product List'!$A1611,'Week 4 - Making'!$P:$P),0),"")</f>
        <v/>
      </c>
      <c r="N1611" s="7" t="str">
        <f>IFERROR(ROUND(AVERAGEIF('Week 5 - Making'!$B:$B,'Product List'!$A1611,'Week 5 - Making'!$P:$P),0),"")</f>
        <v/>
      </c>
      <c r="O1611" s="7"/>
      <c r="P1611" s="7">
        <f t="array" ref="P1611">iferror(xlookup(C1611,'Product Families'!A:A,'Product Families'!S:S),"")</f>
        <v>0</v>
      </c>
    </row>
    <row r="1612" ht="14.25" customHeight="1">
      <c r="A1612" s="138" t="s">
        <v>3814</v>
      </c>
      <c r="B1612" s="270" t="s">
        <v>3783</v>
      </c>
      <c r="C1612" s="138" t="s">
        <v>558</v>
      </c>
      <c r="D1612" s="7">
        <f t="array" ref="D1612">IFERROR(XLOOKUP($C1612,'Product Families'!$A:$A,'Product Families'!$D:$D),"")</f>
        <v>22</v>
      </c>
      <c r="E1612" s="7">
        <f t="array" ref="E1612">IFERROR(XLOOKUP($C1612,'Product Families'!$A:$A,'Product Families'!$E:$E),"")</f>
        <v>23</v>
      </c>
      <c r="F1612" s="7">
        <f t="array" ref="F1612">IFERROR(XLOOKUP($C1612,'Product Families'!$A:$A,'Product Families'!$F:$F),"")</f>
        <v>24</v>
      </c>
      <c r="G1612" s="7">
        <f t="array" ref="G1612">IFERROR(XLOOKUP($C1612,'Product Families'!$A:$A,'Product Families'!$G:$G),"")</f>
        <v>24</v>
      </c>
      <c r="J1612" s="7" t="str">
        <f>IFERROR(ROUND(AVERAGEIF('Week 1 - Making'!$B:$B,'Product List'!$A1612,'Week 1 - Making'!$P:$P),0),"")</f>
        <v/>
      </c>
      <c r="K1612" s="7" t="str">
        <f>IFERROR(ROUND(AVERAGEIF('Week 2 - Making'!$B:$B,'Product List'!$A1612,'Week 2 - Making'!$P:$P),0),"")</f>
        <v/>
      </c>
      <c r="L1612" s="263" t="str">
        <f>IFERROR(ROUND(AVERAGEIF('Week 3 - Making'!$B:$B,'Product List'!$A1612,'Week 3 - Making'!$P:$P),0),"")</f>
        <v/>
      </c>
      <c r="M1612" s="7" t="str">
        <f>IFERROR(ROUND(AVERAGEIF('Week 4 - Making'!$B:$B,'Product List'!$A1612,'Week 4 - Making'!$P:$P),0),"")</f>
        <v/>
      </c>
      <c r="N1612" s="7" t="str">
        <f>IFERROR(ROUND(AVERAGEIF('Week 5 - Making'!$B:$B,'Product List'!$A1612,'Week 5 - Making'!$P:$P),0),"")</f>
        <v/>
      </c>
      <c r="O1612" s="7"/>
      <c r="P1612" s="7">
        <f t="array" ref="P1612">iferror(xlookup(C1612,'Product Families'!A:A,'Product Families'!S:S),"")</f>
        <v>0</v>
      </c>
    </row>
    <row r="1613" ht="14.25" customHeight="1">
      <c r="A1613" s="138" t="s">
        <v>1680</v>
      </c>
      <c r="B1613" s="270" t="s">
        <v>3785</v>
      </c>
      <c r="C1613" s="138" t="s">
        <v>561</v>
      </c>
      <c r="D1613" s="7">
        <f t="array" ref="D1613">IFERROR(XLOOKUP($C1613,'Product Families'!$A:$A,'Product Families'!$D:$D),"")</f>
        <v>100</v>
      </c>
      <c r="E1613" s="7">
        <f t="array" ref="E1613">IFERROR(XLOOKUP($C1613,'Product Families'!$A:$A,'Product Families'!$E:$E),"")</f>
        <v>103</v>
      </c>
      <c r="F1613" s="7">
        <f t="array" ref="F1613">IFERROR(XLOOKUP($C1613,'Product Families'!$A:$A,'Product Families'!$F:$F),"")</f>
        <v>111</v>
      </c>
      <c r="G1613" s="7">
        <f t="array" ref="G1613">IFERROR(XLOOKUP($C1613,'Product Families'!$A:$A,'Product Families'!$G:$G),"")</f>
        <v>119</v>
      </c>
      <c r="J1613" s="7">
        <f>IFERROR(ROUND(AVERAGEIF('Week 1 - Making'!$B:$B,'Product List'!$A1613,'Week 1 - Making'!$P:$P),0),"")</f>
        <v>120</v>
      </c>
      <c r="K1613" s="7" t="str">
        <f>IFERROR(ROUND(AVERAGEIF('Week 2 - Making'!$B:$B,'Product List'!$A1613,'Week 2 - Making'!$P:$P),0),"")</f>
        <v/>
      </c>
      <c r="L1613" s="263" t="str">
        <f>IFERROR(ROUND(AVERAGEIF('Week 3 - Making'!$B:$B,'Product List'!$A1613,'Week 3 - Making'!$P:$P),0),"")</f>
        <v/>
      </c>
      <c r="M1613" s="7" t="str">
        <f>IFERROR(ROUND(AVERAGEIF('Week 4 - Making'!$B:$B,'Product List'!$A1613,'Week 4 - Making'!$P:$P),0),"")</f>
        <v/>
      </c>
      <c r="N1613" s="7" t="str">
        <f>IFERROR(ROUND(AVERAGEIF('Week 5 - Making'!$B:$B,'Product List'!$A1613,'Week 5 - Making'!$P:$P),0),"")</f>
        <v/>
      </c>
      <c r="O1613" s="7"/>
      <c r="P1613" s="7">
        <f t="array" ref="P1613">iferror(xlookup(C1613,'Product Families'!A:A,'Product Families'!S:S),"")</f>
        <v>0</v>
      </c>
    </row>
    <row r="1614" ht="14.25" customHeight="1">
      <c r="A1614" s="138" t="s">
        <v>3815</v>
      </c>
      <c r="B1614" s="270" t="s">
        <v>3785</v>
      </c>
      <c r="C1614" s="138" t="s">
        <v>558</v>
      </c>
      <c r="D1614" s="7">
        <f t="array" ref="D1614">IFERROR(XLOOKUP($C1614,'Product Families'!$A:$A,'Product Families'!$D:$D),"")</f>
        <v>22</v>
      </c>
      <c r="E1614" s="7">
        <f t="array" ref="E1614">IFERROR(XLOOKUP($C1614,'Product Families'!$A:$A,'Product Families'!$E:$E),"")</f>
        <v>23</v>
      </c>
      <c r="F1614" s="7">
        <f t="array" ref="F1614">IFERROR(XLOOKUP($C1614,'Product Families'!$A:$A,'Product Families'!$F:$F),"")</f>
        <v>24</v>
      </c>
      <c r="G1614" s="7">
        <f t="array" ref="G1614">IFERROR(XLOOKUP($C1614,'Product Families'!$A:$A,'Product Families'!$G:$G),"")</f>
        <v>24</v>
      </c>
      <c r="J1614" s="7" t="str">
        <f>IFERROR(ROUND(AVERAGEIF('Week 1 - Making'!$B:$B,'Product List'!$A1614,'Week 1 - Making'!$P:$P),0),"")</f>
        <v/>
      </c>
      <c r="K1614" s="7" t="str">
        <f>IFERROR(ROUND(AVERAGEIF('Week 2 - Making'!$B:$B,'Product List'!$A1614,'Week 2 - Making'!$P:$P),0),"")</f>
        <v/>
      </c>
      <c r="L1614" s="263" t="str">
        <f>IFERROR(ROUND(AVERAGEIF('Week 3 - Making'!$B:$B,'Product List'!$A1614,'Week 3 - Making'!$P:$P),0),"")</f>
        <v/>
      </c>
      <c r="M1614" s="7" t="str">
        <f>IFERROR(ROUND(AVERAGEIF('Week 4 - Making'!$B:$B,'Product List'!$A1614,'Week 4 - Making'!$P:$P),0),"")</f>
        <v/>
      </c>
      <c r="N1614" s="7" t="str">
        <f>IFERROR(ROUND(AVERAGEIF('Week 5 - Making'!$B:$B,'Product List'!$A1614,'Week 5 - Making'!$P:$P),0),"")</f>
        <v/>
      </c>
      <c r="O1614" s="7"/>
      <c r="P1614" s="7">
        <f t="array" ref="P1614">iferror(xlookup(C1614,'Product Families'!A:A,'Product Families'!S:S),"")</f>
        <v>0</v>
      </c>
    </row>
    <row r="1615" ht="14.25" customHeight="1">
      <c r="A1615" s="138" t="s">
        <v>1683</v>
      </c>
      <c r="B1615" s="270" t="s">
        <v>3787</v>
      </c>
      <c r="C1615" s="138" t="s">
        <v>561</v>
      </c>
      <c r="D1615" s="7">
        <f t="array" ref="D1615">IFERROR(XLOOKUP($C1615,'Product Families'!$A:$A,'Product Families'!$D:$D),"")</f>
        <v>100</v>
      </c>
      <c r="E1615" s="7">
        <f t="array" ref="E1615">IFERROR(XLOOKUP($C1615,'Product Families'!$A:$A,'Product Families'!$E:$E),"")</f>
        <v>103</v>
      </c>
      <c r="F1615" s="7">
        <f t="array" ref="F1615">IFERROR(XLOOKUP($C1615,'Product Families'!$A:$A,'Product Families'!$F:$F),"")</f>
        <v>111</v>
      </c>
      <c r="G1615" s="7">
        <f t="array" ref="G1615">IFERROR(XLOOKUP($C1615,'Product Families'!$A:$A,'Product Families'!$G:$G),"")</f>
        <v>119</v>
      </c>
      <c r="J1615" s="7">
        <f>IFERROR(ROUND(AVERAGEIF('Week 1 - Making'!$B:$B,'Product List'!$A1615,'Week 1 - Making'!$P:$P),0),"")</f>
        <v>51</v>
      </c>
      <c r="K1615" s="7" t="str">
        <f>IFERROR(ROUND(AVERAGEIF('Week 2 - Making'!$B:$B,'Product List'!$A1615,'Week 2 - Making'!$P:$P),0),"")</f>
        <v/>
      </c>
      <c r="L1615" s="263" t="str">
        <f>IFERROR(ROUND(AVERAGEIF('Week 3 - Making'!$B:$B,'Product List'!$A1615,'Week 3 - Making'!$P:$P),0),"")</f>
        <v/>
      </c>
      <c r="M1615" s="7" t="str">
        <f>IFERROR(ROUND(AVERAGEIF('Week 4 - Making'!$B:$B,'Product List'!$A1615,'Week 4 - Making'!$P:$P),0),"")</f>
        <v/>
      </c>
      <c r="N1615" s="7" t="str">
        <f>IFERROR(ROUND(AVERAGEIF('Week 5 - Making'!$B:$B,'Product List'!$A1615,'Week 5 - Making'!$P:$P),0),"")</f>
        <v/>
      </c>
      <c r="O1615" s="7"/>
      <c r="P1615" s="7">
        <f t="array" ref="P1615">iferror(xlookup(C1615,'Product Families'!A:A,'Product Families'!S:S),"")</f>
        <v>0</v>
      </c>
    </row>
    <row r="1616" ht="14.25" customHeight="1">
      <c r="A1616" s="138" t="s">
        <v>3816</v>
      </c>
      <c r="B1616" s="270" t="s">
        <v>3787</v>
      </c>
      <c r="C1616" s="138" t="s">
        <v>558</v>
      </c>
      <c r="D1616" s="7">
        <f t="array" ref="D1616">IFERROR(XLOOKUP($C1616,'Product Families'!$A:$A,'Product Families'!$D:$D),"")</f>
        <v>22</v>
      </c>
      <c r="E1616" s="7">
        <f t="array" ref="E1616">IFERROR(XLOOKUP($C1616,'Product Families'!$A:$A,'Product Families'!$E:$E),"")</f>
        <v>23</v>
      </c>
      <c r="F1616" s="7">
        <f t="array" ref="F1616">IFERROR(XLOOKUP($C1616,'Product Families'!$A:$A,'Product Families'!$F:$F),"")</f>
        <v>24</v>
      </c>
      <c r="G1616" s="7">
        <f t="array" ref="G1616">IFERROR(XLOOKUP($C1616,'Product Families'!$A:$A,'Product Families'!$G:$G),"")</f>
        <v>24</v>
      </c>
      <c r="J1616" s="7" t="str">
        <f>IFERROR(ROUND(AVERAGEIF('Week 1 - Making'!$B:$B,'Product List'!$A1616,'Week 1 - Making'!$P:$P),0),"")</f>
        <v/>
      </c>
      <c r="K1616" s="7" t="str">
        <f>IFERROR(ROUND(AVERAGEIF('Week 2 - Making'!$B:$B,'Product List'!$A1616,'Week 2 - Making'!$P:$P),0),"")</f>
        <v/>
      </c>
      <c r="L1616" s="263" t="str">
        <f>IFERROR(ROUND(AVERAGEIF('Week 3 - Making'!$B:$B,'Product List'!$A1616,'Week 3 - Making'!$P:$P),0),"")</f>
        <v/>
      </c>
      <c r="M1616" s="7" t="str">
        <f>IFERROR(ROUND(AVERAGEIF('Week 4 - Making'!$B:$B,'Product List'!$A1616,'Week 4 - Making'!$P:$P),0),"")</f>
        <v/>
      </c>
      <c r="N1616" s="7" t="str">
        <f>IFERROR(ROUND(AVERAGEIF('Week 5 - Making'!$B:$B,'Product List'!$A1616,'Week 5 - Making'!$P:$P),0),"")</f>
        <v/>
      </c>
      <c r="O1616" s="7"/>
      <c r="P1616" s="7">
        <f t="array" ref="P1616">iferror(xlookup(C1616,'Product Families'!A:A,'Product Families'!S:S),"")</f>
        <v>0</v>
      </c>
    </row>
    <row r="1617" ht="14.25" customHeight="1">
      <c r="A1617" s="138" t="s">
        <v>3817</v>
      </c>
      <c r="B1617" s="270" t="s">
        <v>3789</v>
      </c>
      <c r="C1617" s="138" t="s">
        <v>561</v>
      </c>
      <c r="D1617" s="7">
        <f t="array" ref="D1617">IFERROR(XLOOKUP($C1617,'Product Families'!$A:$A,'Product Families'!$D:$D),"")</f>
        <v>100</v>
      </c>
      <c r="E1617" s="7">
        <f t="array" ref="E1617">IFERROR(XLOOKUP($C1617,'Product Families'!$A:$A,'Product Families'!$E:$E),"")</f>
        <v>103</v>
      </c>
      <c r="F1617" s="7">
        <f t="array" ref="F1617">IFERROR(XLOOKUP($C1617,'Product Families'!$A:$A,'Product Families'!$F:$F),"")</f>
        <v>111</v>
      </c>
      <c r="G1617" s="7">
        <f t="array" ref="G1617">IFERROR(XLOOKUP($C1617,'Product Families'!$A:$A,'Product Families'!$G:$G),"")</f>
        <v>119</v>
      </c>
      <c r="J1617" s="7" t="str">
        <f>IFERROR(ROUND(AVERAGEIF('Week 1 - Making'!$B:$B,'Product List'!$A1617,'Week 1 - Making'!$P:$P),0),"")</f>
        <v/>
      </c>
      <c r="K1617" s="7" t="str">
        <f>IFERROR(ROUND(AVERAGEIF('Week 2 - Making'!$B:$B,'Product List'!$A1617,'Week 2 - Making'!$P:$P),0),"")</f>
        <v/>
      </c>
      <c r="L1617" s="263" t="str">
        <f>IFERROR(ROUND(AVERAGEIF('Week 3 - Making'!$B:$B,'Product List'!$A1617,'Week 3 - Making'!$P:$P),0),"")</f>
        <v/>
      </c>
      <c r="M1617" s="7" t="str">
        <f>IFERROR(ROUND(AVERAGEIF('Week 4 - Making'!$B:$B,'Product List'!$A1617,'Week 4 - Making'!$P:$P),0),"")</f>
        <v/>
      </c>
      <c r="N1617" s="7" t="str">
        <f>IFERROR(ROUND(AVERAGEIF('Week 5 - Making'!$B:$B,'Product List'!$A1617,'Week 5 - Making'!$P:$P),0),"")</f>
        <v/>
      </c>
      <c r="O1617" s="7"/>
      <c r="P1617" s="7">
        <f t="array" ref="P1617">iferror(xlookup(C1617,'Product Families'!A:A,'Product Families'!S:S),"")</f>
        <v>0</v>
      </c>
    </row>
    <row r="1618" ht="14.25" customHeight="1">
      <c r="A1618" s="138" t="s">
        <v>3818</v>
      </c>
      <c r="B1618" s="270" t="s">
        <v>3789</v>
      </c>
      <c r="C1618" s="138" t="s">
        <v>558</v>
      </c>
      <c r="D1618" s="7">
        <f t="array" ref="D1618">IFERROR(XLOOKUP($C1618,'Product Families'!$A:$A,'Product Families'!$D:$D),"")</f>
        <v>22</v>
      </c>
      <c r="E1618" s="7">
        <f t="array" ref="E1618">IFERROR(XLOOKUP($C1618,'Product Families'!$A:$A,'Product Families'!$E:$E),"")</f>
        <v>23</v>
      </c>
      <c r="F1618" s="7">
        <f t="array" ref="F1618">IFERROR(XLOOKUP($C1618,'Product Families'!$A:$A,'Product Families'!$F:$F),"")</f>
        <v>24</v>
      </c>
      <c r="G1618" s="7">
        <f t="array" ref="G1618">IFERROR(XLOOKUP($C1618,'Product Families'!$A:$A,'Product Families'!$G:$G),"")</f>
        <v>24</v>
      </c>
      <c r="J1618" s="7" t="str">
        <f>IFERROR(ROUND(AVERAGEIF('Week 1 - Making'!$B:$B,'Product List'!$A1618,'Week 1 - Making'!$P:$P),0),"")</f>
        <v/>
      </c>
      <c r="K1618" s="7" t="str">
        <f>IFERROR(ROUND(AVERAGEIF('Week 2 - Making'!$B:$B,'Product List'!$A1618,'Week 2 - Making'!$P:$P),0),"")</f>
        <v/>
      </c>
      <c r="L1618" s="263" t="str">
        <f>IFERROR(ROUND(AVERAGEIF('Week 3 - Making'!$B:$B,'Product List'!$A1618,'Week 3 - Making'!$P:$P),0),"")</f>
        <v/>
      </c>
      <c r="M1618" s="7" t="str">
        <f>IFERROR(ROUND(AVERAGEIF('Week 4 - Making'!$B:$B,'Product List'!$A1618,'Week 4 - Making'!$P:$P),0),"")</f>
        <v/>
      </c>
      <c r="N1618" s="7" t="str">
        <f>IFERROR(ROUND(AVERAGEIF('Week 5 - Making'!$B:$B,'Product List'!$A1618,'Week 5 - Making'!$P:$P),0),"")</f>
        <v/>
      </c>
      <c r="O1618" s="7"/>
      <c r="P1618" s="7">
        <f t="array" ref="P1618">iferror(xlookup(C1618,'Product Families'!A:A,'Product Families'!S:S),"")</f>
        <v>0</v>
      </c>
    </row>
    <row r="1619" ht="14.25" customHeight="1">
      <c r="A1619" s="138" t="s">
        <v>3819</v>
      </c>
      <c r="B1619" s="270" t="s">
        <v>3790</v>
      </c>
      <c r="C1619" s="138" t="s">
        <v>561</v>
      </c>
      <c r="D1619" s="7">
        <f t="array" ref="D1619">IFERROR(XLOOKUP($C1619,'Product Families'!$A:$A,'Product Families'!$D:$D),"")</f>
        <v>100</v>
      </c>
      <c r="E1619" s="7">
        <f t="array" ref="E1619">IFERROR(XLOOKUP($C1619,'Product Families'!$A:$A,'Product Families'!$E:$E),"")</f>
        <v>103</v>
      </c>
      <c r="F1619" s="7">
        <f t="array" ref="F1619">IFERROR(XLOOKUP($C1619,'Product Families'!$A:$A,'Product Families'!$F:$F),"")</f>
        <v>111</v>
      </c>
      <c r="G1619" s="7">
        <f t="array" ref="G1619">IFERROR(XLOOKUP($C1619,'Product Families'!$A:$A,'Product Families'!$G:$G),"")</f>
        <v>119</v>
      </c>
      <c r="J1619" s="7" t="str">
        <f>IFERROR(ROUND(AVERAGEIF('Week 1 - Making'!$B:$B,'Product List'!$A1619,'Week 1 - Making'!$P:$P),0),"")</f>
        <v/>
      </c>
      <c r="K1619" s="7" t="str">
        <f>IFERROR(ROUND(AVERAGEIF('Week 2 - Making'!$B:$B,'Product List'!$A1619,'Week 2 - Making'!$P:$P),0),"")</f>
        <v/>
      </c>
      <c r="L1619" s="263" t="str">
        <f>IFERROR(ROUND(AVERAGEIF('Week 3 - Making'!$B:$B,'Product List'!$A1619,'Week 3 - Making'!$P:$P),0),"")</f>
        <v/>
      </c>
      <c r="M1619" s="7" t="str">
        <f>IFERROR(ROUND(AVERAGEIF('Week 4 - Making'!$B:$B,'Product List'!$A1619,'Week 4 - Making'!$P:$P),0),"")</f>
        <v/>
      </c>
      <c r="N1619" s="7" t="str">
        <f>IFERROR(ROUND(AVERAGEIF('Week 5 - Making'!$B:$B,'Product List'!$A1619,'Week 5 - Making'!$P:$P),0),"")</f>
        <v/>
      </c>
      <c r="O1619" s="7"/>
      <c r="P1619" s="7">
        <f t="array" ref="P1619">iferror(xlookup(C1619,'Product Families'!A:A,'Product Families'!S:S),"")</f>
        <v>0</v>
      </c>
    </row>
    <row r="1620" ht="14.25" customHeight="1">
      <c r="A1620" s="138" t="s">
        <v>3820</v>
      </c>
      <c r="B1620" s="270" t="s">
        <v>3790</v>
      </c>
      <c r="C1620" s="138" t="s">
        <v>558</v>
      </c>
      <c r="D1620" s="7">
        <f t="array" ref="D1620">IFERROR(XLOOKUP($C1620,'Product Families'!$A:$A,'Product Families'!$D:$D),"")</f>
        <v>22</v>
      </c>
      <c r="E1620" s="7">
        <f t="array" ref="E1620">IFERROR(XLOOKUP($C1620,'Product Families'!$A:$A,'Product Families'!$E:$E),"")</f>
        <v>23</v>
      </c>
      <c r="F1620" s="7">
        <f t="array" ref="F1620">IFERROR(XLOOKUP($C1620,'Product Families'!$A:$A,'Product Families'!$F:$F),"")</f>
        <v>24</v>
      </c>
      <c r="G1620" s="7">
        <f t="array" ref="G1620">IFERROR(XLOOKUP($C1620,'Product Families'!$A:$A,'Product Families'!$G:$G),"")</f>
        <v>24</v>
      </c>
      <c r="J1620" s="7" t="str">
        <f>IFERROR(ROUND(AVERAGEIF('Week 1 - Making'!$B:$B,'Product List'!$A1620,'Week 1 - Making'!$P:$P),0),"")</f>
        <v/>
      </c>
      <c r="K1620" s="7" t="str">
        <f>IFERROR(ROUND(AVERAGEIF('Week 2 - Making'!$B:$B,'Product List'!$A1620,'Week 2 - Making'!$P:$P),0),"")</f>
        <v/>
      </c>
      <c r="L1620" s="263" t="str">
        <f>IFERROR(ROUND(AVERAGEIF('Week 3 - Making'!$B:$B,'Product List'!$A1620,'Week 3 - Making'!$P:$P),0),"")</f>
        <v/>
      </c>
      <c r="M1620" s="7" t="str">
        <f>IFERROR(ROUND(AVERAGEIF('Week 4 - Making'!$B:$B,'Product List'!$A1620,'Week 4 - Making'!$P:$P),0),"")</f>
        <v/>
      </c>
      <c r="N1620" s="7" t="str">
        <f>IFERROR(ROUND(AVERAGEIF('Week 5 - Making'!$B:$B,'Product List'!$A1620,'Week 5 - Making'!$P:$P),0),"")</f>
        <v/>
      </c>
      <c r="O1620" s="7"/>
      <c r="P1620" s="7">
        <f t="array" ref="P1620">iferror(xlookup(C1620,'Product Families'!A:A,'Product Families'!S:S),"")</f>
        <v>0</v>
      </c>
    </row>
    <row r="1621" ht="14.25" customHeight="1">
      <c r="A1621" s="138" t="s">
        <v>3821</v>
      </c>
      <c r="B1621" s="270" t="s">
        <v>3791</v>
      </c>
      <c r="C1621" s="138" t="s">
        <v>561</v>
      </c>
      <c r="D1621" s="7">
        <f t="array" ref="D1621">IFERROR(XLOOKUP($C1621,'Product Families'!$A:$A,'Product Families'!$D:$D),"")</f>
        <v>100</v>
      </c>
      <c r="E1621" s="7">
        <f t="array" ref="E1621">IFERROR(XLOOKUP($C1621,'Product Families'!$A:$A,'Product Families'!$E:$E),"")</f>
        <v>103</v>
      </c>
      <c r="F1621" s="7">
        <f t="array" ref="F1621">IFERROR(XLOOKUP($C1621,'Product Families'!$A:$A,'Product Families'!$F:$F),"")</f>
        <v>111</v>
      </c>
      <c r="G1621" s="7">
        <f t="array" ref="G1621">IFERROR(XLOOKUP($C1621,'Product Families'!$A:$A,'Product Families'!$G:$G),"")</f>
        <v>119</v>
      </c>
      <c r="J1621" s="7" t="str">
        <f>IFERROR(ROUND(AVERAGEIF('Week 1 - Making'!$B:$B,'Product List'!$A1621,'Week 1 - Making'!$P:$P),0),"")</f>
        <v/>
      </c>
      <c r="K1621" s="7" t="str">
        <f>IFERROR(ROUND(AVERAGEIF('Week 2 - Making'!$B:$B,'Product List'!$A1621,'Week 2 - Making'!$P:$P),0),"")</f>
        <v/>
      </c>
      <c r="L1621" s="263" t="str">
        <f>IFERROR(ROUND(AVERAGEIF('Week 3 - Making'!$B:$B,'Product List'!$A1621,'Week 3 - Making'!$P:$P),0),"")</f>
        <v/>
      </c>
      <c r="M1621" s="7" t="str">
        <f>IFERROR(ROUND(AVERAGEIF('Week 4 - Making'!$B:$B,'Product List'!$A1621,'Week 4 - Making'!$P:$P),0),"")</f>
        <v/>
      </c>
      <c r="N1621" s="7" t="str">
        <f>IFERROR(ROUND(AVERAGEIF('Week 5 - Making'!$B:$B,'Product List'!$A1621,'Week 5 - Making'!$P:$P),0),"")</f>
        <v/>
      </c>
      <c r="O1621" s="7"/>
      <c r="P1621" s="7">
        <f t="array" ref="P1621">iferror(xlookup(C1621,'Product Families'!A:A,'Product Families'!S:S),"")</f>
        <v>0</v>
      </c>
    </row>
    <row r="1622" ht="14.25" customHeight="1">
      <c r="A1622" s="138" t="s">
        <v>3822</v>
      </c>
      <c r="B1622" s="270" t="s">
        <v>3791</v>
      </c>
      <c r="C1622" s="138" t="s">
        <v>558</v>
      </c>
      <c r="D1622" s="7">
        <f t="array" ref="D1622">IFERROR(XLOOKUP($C1622,'Product Families'!$A:$A,'Product Families'!$D:$D),"")</f>
        <v>22</v>
      </c>
      <c r="E1622" s="7">
        <f t="array" ref="E1622">IFERROR(XLOOKUP($C1622,'Product Families'!$A:$A,'Product Families'!$E:$E),"")</f>
        <v>23</v>
      </c>
      <c r="F1622" s="7">
        <f t="array" ref="F1622">IFERROR(XLOOKUP($C1622,'Product Families'!$A:$A,'Product Families'!$F:$F),"")</f>
        <v>24</v>
      </c>
      <c r="G1622" s="7">
        <f t="array" ref="G1622">IFERROR(XLOOKUP($C1622,'Product Families'!$A:$A,'Product Families'!$G:$G),"")</f>
        <v>24</v>
      </c>
      <c r="J1622" s="7" t="str">
        <f>IFERROR(ROUND(AVERAGEIF('Week 1 - Making'!$B:$B,'Product List'!$A1622,'Week 1 - Making'!$P:$P),0),"")</f>
        <v/>
      </c>
      <c r="K1622" s="7" t="str">
        <f>IFERROR(ROUND(AVERAGEIF('Week 2 - Making'!$B:$B,'Product List'!$A1622,'Week 2 - Making'!$P:$P),0),"")</f>
        <v/>
      </c>
      <c r="L1622" s="263" t="str">
        <f>IFERROR(ROUND(AVERAGEIF('Week 3 - Making'!$B:$B,'Product List'!$A1622,'Week 3 - Making'!$P:$P),0),"")</f>
        <v/>
      </c>
      <c r="M1622" s="7" t="str">
        <f>IFERROR(ROUND(AVERAGEIF('Week 4 - Making'!$B:$B,'Product List'!$A1622,'Week 4 - Making'!$P:$P),0),"")</f>
        <v/>
      </c>
      <c r="N1622" s="7" t="str">
        <f>IFERROR(ROUND(AVERAGEIF('Week 5 - Making'!$B:$B,'Product List'!$A1622,'Week 5 - Making'!$P:$P),0),"")</f>
        <v/>
      </c>
      <c r="O1622" s="7"/>
      <c r="P1622" s="7">
        <f t="array" ref="P1622">iferror(xlookup(C1622,'Product Families'!A:A,'Product Families'!S:S),"")</f>
        <v>0</v>
      </c>
    </row>
    <row r="1623" ht="14.25" customHeight="1">
      <c r="A1623" s="138" t="s">
        <v>3823</v>
      </c>
      <c r="B1623" s="270" t="s">
        <v>3793</v>
      </c>
      <c r="C1623" s="138" t="s">
        <v>561</v>
      </c>
      <c r="D1623" s="7">
        <f t="array" ref="D1623">IFERROR(XLOOKUP($C1623,'Product Families'!$A:$A,'Product Families'!$D:$D),"")</f>
        <v>100</v>
      </c>
      <c r="E1623" s="7">
        <f t="array" ref="E1623">IFERROR(XLOOKUP($C1623,'Product Families'!$A:$A,'Product Families'!$E:$E),"")</f>
        <v>103</v>
      </c>
      <c r="F1623" s="7">
        <f t="array" ref="F1623">IFERROR(XLOOKUP($C1623,'Product Families'!$A:$A,'Product Families'!$F:$F),"")</f>
        <v>111</v>
      </c>
      <c r="G1623" s="7">
        <f t="array" ref="G1623">IFERROR(XLOOKUP($C1623,'Product Families'!$A:$A,'Product Families'!$G:$G),"")</f>
        <v>119</v>
      </c>
      <c r="J1623" s="7" t="str">
        <f>IFERROR(ROUND(AVERAGEIF('Week 1 - Making'!$B:$B,'Product List'!$A1623,'Week 1 - Making'!$P:$P),0),"")</f>
        <v/>
      </c>
      <c r="K1623" s="7" t="str">
        <f>IFERROR(ROUND(AVERAGEIF('Week 2 - Making'!$B:$B,'Product List'!$A1623,'Week 2 - Making'!$P:$P),0),"")</f>
        <v/>
      </c>
      <c r="L1623" s="263" t="str">
        <f>IFERROR(ROUND(AVERAGEIF('Week 3 - Making'!$B:$B,'Product List'!$A1623,'Week 3 - Making'!$P:$P),0),"")</f>
        <v/>
      </c>
      <c r="M1623" s="7" t="str">
        <f>IFERROR(ROUND(AVERAGEIF('Week 4 - Making'!$B:$B,'Product List'!$A1623,'Week 4 - Making'!$P:$P),0),"")</f>
        <v/>
      </c>
      <c r="N1623" s="7" t="str">
        <f>IFERROR(ROUND(AVERAGEIF('Week 5 - Making'!$B:$B,'Product List'!$A1623,'Week 5 - Making'!$P:$P),0),"")</f>
        <v/>
      </c>
      <c r="O1623" s="7"/>
      <c r="P1623" s="7">
        <f t="array" ref="P1623">iferror(xlookup(C1623,'Product Families'!A:A,'Product Families'!S:S),"")</f>
        <v>0</v>
      </c>
    </row>
    <row r="1624" ht="14.25" customHeight="1">
      <c r="A1624" s="138" t="s">
        <v>3824</v>
      </c>
      <c r="B1624" s="270" t="s">
        <v>3793</v>
      </c>
      <c r="C1624" s="138" t="s">
        <v>558</v>
      </c>
      <c r="D1624" s="7">
        <f t="array" ref="D1624">IFERROR(XLOOKUP($C1624,'Product Families'!$A:$A,'Product Families'!$D:$D),"")</f>
        <v>22</v>
      </c>
      <c r="E1624" s="7">
        <f t="array" ref="E1624">IFERROR(XLOOKUP($C1624,'Product Families'!$A:$A,'Product Families'!$E:$E),"")</f>
        <v>23</v>
      </c>
      <c r="F1624" s="7">
        <f t="array" ref="F1624">IFERROR(XLOOKUP($C1624,'Product Families'!$A:$A,'Product Families'!$F:$F),"")</f>
        <v>24</v>
      </c>
      <c r="G1624" s="7">
        <f t="array" ref="G1624">IFERROR(XLOOKUP($C1624,'Product Families'!$A:$A,'Product Families'!$G:$G),"")</f>
        <v>24</v>
      </c>
      <c r="J1624" s="7" t="str">
        <f>IFERROR(ROUND(AVERAGEIF('Week 1 - Making'!$B:$B,'Product List'!$A1624,'Week 1 - Making'!$P:$P),0),"")</f>
        <v/>
      </c>
      <c r="K1624" s="7" t="str">
        <f>IFERROR(ROUND(AVERAGEIF('Week 2 - Making'!$B:$B,'Product List'!$A1624,'Week 2 - Making'!$P:$P),0),"")</f>
        <v/>
      </c>
      <c r="L1624" s="263" t="str">
        <f>IFERROR(ROUND(AVERAGEIF('Week 3 - Making'!$B:$B,'Product List'!$A1624,'Week 3 - Making'!$P:$P),0),"")</f>
        <v/>
      </c>
      <c r="M1624" s="7" t="str">
        <f>IFERROR(ROUND(AVERAGEIF('Week 4 - Making'!$B:$B,'Product List'!$A1624,'Week 4 - Making'!$P:$P),0),"")</f>
        <v/>
      </c>
      <c r="N1624" s="7" t="str">
        <f>IFERROR(ROUND(AVERAGEIF('Week 5 - Making'!$B:$B,'Product List'!$A1624,'Week 5 - Making'!$P:$P),0),"")</f>
        <v/>
      </c>
      <c r="O1624" s="7"/>
      <c r="P1624" s="7">
        <f t="array" ref="P1624">iferror(xlookup(C1624,'Product Families'!A:A,'Product Families'!S:S),"")</f>
        <v>0</v>
      </c>
    </row>
    <row r="1625" ht="14.25" customHeight="1">
      <c r="A1625" s="138" t="s">
        <v>3825</v>
      </c>
      <c r="B1625" s="270" t="s">
        <v>3794</v>
      </c>
      <c r="C1625" s="138" t="s">
        <v>561</v>
      </c>
      <c r="D1625" s="7">
        <f t="array" ref="D1625">IFERROR(XLOOKUP($C1625,'Product Families'!$A:$A,'Product Families'!$D:$D),"")</f>
        <v>100</v>
      </c>
      <c r="E1625" s="7">
        <f t="array" ref="E1625">IFERROR(XLOOKUP($C1625,'Product Families'!$A:$A,'Product Families'!$E:$E),"")</f>
        <v>103</v>
      </c>
      <c r="F1625" s="7">
        <f t="array" ref="F1625">IFERROR(XLOOKUP($C1625,'Product Families'!$A:$A,'Product Families'!$F:$F),"")</f>
        <v>111</v>
      </c>
      <c r="G1625" s="7">
        <f t="array" ref="G1625">IFERROR(XLOOKUP($C1625,'Product Families'!$A:$A,'Product Families'!$G:$G),"")</f>
        <v>119</v>
      </c>
      <c r="J1625" s="7" t="str">
        <f>IFERROR(ROUND(AVERAGEIF('Week 1 - Making'!$B:$B,'Product List'!$A1625,'Week 1 - Making'!$P:$P),0),"")</f>
        <v/>
      </c>
      <c r="K1625" s="7" t="str">
        <f>IFERROR(ROUND(AVERAGEIF('Week 2 - Making'!$B:$B,'Product List'!$A1625,'Week 2 - Making'!$P:$P),0),"")</f>
        <v/>
      </c>
      <c r="L1625" s="263" t="str">
        <f>IFERROR(ROUND(AVERAGEIF('Week 3 - Making'!$B:$B,'Product List'!$A1625,'Week 3 - Making'!$P:$P),0),"")</f>
        <v/>
      </c>
      <c r="M1625" s="7" t="str">
        <f>IFERROR(ROUND(AVERAGEIF('Week 4 - Making'!$B:$B,'Product List'!$A1625,'Week 4 - Making'!$P:$P),0),"")</f>
        <v/>
      </c>
      <c r="N1625" s="7" t="str">
        <f>IFERROR(ROUND(AVERAGEIF('Week 5 - Making'!$B:$B,'Product List'!$A1625,'Week 5 - Making'!$P:$P),0),"")</f>
        <v/>
      </c>
      <c r="O1625" s="7"/>
      <c r="P1625" s="7">
        <f t="array" ref="P1625">iferror(xlookup(C1625,'Product Families'!A:A,'Product Families'!S:S),"")</f>
        <v>0</v>
      </c>
    </row>
    <row r="1626" ht="14.25" customHeight="1">
      <c r="A1626" s="138" t="s">
        <v>3826</v>
      </c>
      <c r="B1626" s="270" t="s">
        <v>3794</v>
      </c>
      <c r="C1626" s="138" t="s">
        <v>558</v>
      </c>
      <c r="D1626" s="7">
        <f t="array" ref="D1626">IFERROR(XLOOKUP($C1626,'Product Families'!$A:$A,'Product Families'!$D:$D),"")</f>
        <v>22</v>
      </c>
      <c r="E1626" s="7">
        <f t="array" ref="E1626">IFERROR(XLOOKUP($C1626,'Product Families'!$A:$A,'Product Families'!$E:$E),"")</f>
        <v>23</v>
      </c>
      <c r="F1626" s="7">
        <f t="array" ref="F1626">IFERROR(XLOOKUP($C1626,'Product Families'!$A:$A,'Product Families'!$F:$F),"")</f>
        <v>24</v>
      </c>
      <c r="G1626" s="7">
        <f t="array" ref="G1626">IFERROR(XLOOKUP($C1626,'Product Families'!$A:$A,'Product Families'!$G:$G),"")</f>
        <v>24</v>
      </c>
      <c r="J1626" s="7" t="str">
        <f>IFERROR(ROUND(AVERAGEIF('Week 1 - Making'!$B:$B,'Product List'!$A1626,'Week 1 - Making'!$P:$P),0),"")</f>
        <v/>
      </c>
      <c r="K1626" s="7" t="str">
        <f>IFERROR(ROUND(AVERAGEIF('Week 2 - Making'!$B:$B,'Product List'!$A1626,'Week 2 - Making'!$P:$P),0),"")</f>
        <v/>
      </c>
      <c r="L1626" s="263" t="str">
        <f>IFERROR(ROUND(AVERAGEIF('Week 3 - Making'!$B:$B,'Product List'!$A1626,'Week 3 - Making'!$P:$P),0),"")</f>
        <v/>
      </c>
      <c r="M1626" s="7" t="str">
        <f>IFERROR(ROUND(AVERAGEIF('Week 4 - Making'!$B:$B,'Product List'!$A1626,'Week 4 - Making'!$P:$P),0),"")</f>
        <v/>
      </c>
      <c r="N1626" s="7" t="str">
        <f>IFERROR(ROUND(AVERAGEIF('Week 5 - Making'!$B:$B,'Product List'!$A1626,'Week 5 - Making'!$P:$P),0),"")</f>
        <v/>
      </c>
      <c r="O1626" s="7"/>
      <c r="P1626" s="7">
        <f t="array" ref="P1626">iferror(xlookup(C1626,'Product Families'!A:A,'Product Families'!S:S),"")</f>
        <v>0</v>
      </c>
    </row>
    <row r="1627" ht="14.25" customHeight="1">
      <c r="A1627" s="138" t="s">
        <v>3827</v>
      </c>
      <c r="B1627" s="270" t="s">
        <v>3795</v>
      </c>
      <c r="C1627" s="138" t="s">
        <v>561</v>
      </c>
      <c r="D1627" s="7">
        <f t="array" ref="D1627">IFERROR(XLOOKUP($C1627,'Product Families'!$A:$A,'Product Families'!$D:$D),"")</f>
        <v>100</v>
      </c>
      <c r="E1627" s="7">
        <f t="array" ref="E1627">IFERROR(XLOOKUP($C1627,'Product Families'!$A:$A,'Product Families'!$E:$E),"")</f>
        <v>103</v>
      </c>
      <c r="F1627" s="7">
        <f t="array" ref="F1627">IFERROR(XLOOKUP($C1627,'Product Families'!$A:$A,'Product Families'!$F:$F),"")</f>
        <v>111</v>
      </c>
      <c r="G1627" s="7">
        <f t="array" ref="G1627">IFERROR(XLOOKUP($C1627,'Product Families'!$A:$A,'Product Families'!$G:$G),"")</f>
        <v>119</v>
      </c>
      <c r="J1627" s="7" t="str">
        <f>IFERROR(ROUND(AVERAGEIF('Week 1 - Making'!$B:$B,'Product List'!$A1627,'Week 1 - Making'!$P:$P),0),"")</f>
        <v/>
      </c>
      <c r="K1627" s="7" t="str">
        <f>IFERROR(ROUND(AVERAGEIF('Week 2 - Making'!$B:$B,'Product List'!$A1627,'Week 2 - Making'!$P:$P),0),"")</f>
        <v/>
      </c>
      <c r="L1627" s="263" t="str">
        <f>IFERROR(ROUND(AVERAGEIF('Week 3 - Making'!$B:$B,'Product List'!$A1627,'Week 3 - Making'!$P:$P),0),"")</f>
        <v/>
      </c>
      <c r="M1627" s="7" t="str">
        <f>IFERROR(ROUND(AVERAGEIF('Week 4 - Making'!$B:$B,'Product List'!$A1627,'Week 4 - Making'!$P:$P),0),"")</f>
        <v/>
      </c>
      <c r="N1627" s="7" t="str">
        <f>IFERROR(ROUND(AVERAGEIF('Week 5 - Making'!$B:$B,'Product List'!$A1627,'Week 5 - Making'!$P:$P),0),"")</f>
        <v/>
      </c>
      <c r="O1627" s="7"/>
      <c r="P1627" s="7">
        <f t="array" ref="P1627">iferror(xlookup(C1627,'Product Families'!A:A,'Product Families'!S:S),"")</f>
        <v>0</v>
      </c>
    </row>
    <row r="1628" ht="14.25" customHeight="1">
      <c r="A1628" s="138" t="s">
        <v>3828</v>
      </c>
      <c r="B1628" s="270" t="s">
        <v>3795</v>
      </c>
      <c r="C1628" s="138" t="s">
        <v>558</v>
      </c>
      <c r="D1628" s="7">
        <f t="array" ref="D1628">IFERROR(XLOOKUP($C1628,'Product Families'!$A:$A,'Product Families'!$D:$D),"")</f>
        <v>22</v>
      </c>
      <c r="E1628" s="7">
        <f t="array" ref="E1628">IFERROR(XLOOKUP($C1628,'Product Families'!$A:$A,'Product Families'!$E:$E),"")</f>
        <v>23</v>
      </c>
      <c r="F1628" s="7">
        <f t="array" ref="F1628">IFERROR(XLOOKUP($C1628,'Product Families'!$A:$A,'Product Families'!$F:$F),"")</f>
        <v>24</v>
      </c>
      <c r="G1628" s="7">
        <f t="array" ref="G1628">IFERROR(XLOOKUP($C1628,'Product Families'!$A:$A,'Product Families'!$G:$G),"")</f>
        <v>24</v>
      </c>
      <c r="J1628" s="7" t="str">
        <f>IFERROR(ROUND(AVERAGEIF('Week 1 - Making'!$B:$B,'Product List'!$A1628,'Week 1 - Making'!$P:$P),0),"")</f>
        <v/>
      </c>
      <c r="K1628" s="7" t="str">
        <f>IFERROR(ROUND(AVERAGEIF('Week 2 - Making'!$B:$B,'Product List'!$A1628,'Week 2 - Making'!$P:$P),0),"")</f>
        <v/>
      </c>
      <c r="L1628" s="263" t="str">
        <f>IFERROR(ROUND(AVERAGEIF('Week 3 - Making'!$B:$B,'Product List'!$A1628,'Week 3 - Making'!$P:$P),0),"")</f>
        <v/>
      </c>
      <c r="M1628" s="7" t="str">
        <f>IFERROR(ROUND(AVERAGEIF('Week 4 - Making'!$B:$B,'Product List'!$A1628,'Week 4 - Making'!$P:$P),0),"")</f>
        <v/>
      </c>
      <c r="N1628" s="7" t="str">
        <f>IFERROR(ROUND(AVERAGEIF('Week 5 - Making'!$B:$B,'Product List'!$A1628,'Week 5 - Making'!$P:$P),0),"")</f>
        <v/>
      </c>
      <c r="O1628" s="7"/>
      <c r="P1628" s="7">
        <f t="array" ref="P1628">iferror(xlookup(C1628,'Product Families'!A:A,'Product Families'!S:S),"")</f>
        <v>0</v>
      </c>
    </row>
    <row r="1629" ht="14.25" customHeight="1">
      <c r="A1629" s="138" t="s">
        <v>3829</v>
      </c>
      <c r="B1629" s="270" t="s">
        <v>3797</v>
      </c>
      <c r="C1629" s="138" t="s">
        <v>561</v>
      </c>
      <c r="D1629" s="7">
        <f t="array" ref="D1629">IFERROR(XLOOKUP($C1629,'Product Families'!$A:$A,'Product Families'!$D:$D),"")</f>
        <v>100</v>
      </c>
      <c r="E1629" s="7">
        <f t="array" ref="E1629">IFERROR(XLOOKUP($C1629,'Product Families'!$A:$A,'Product Families'!$E:$E),"")</f>
        <v>103</v>
      </c>
      <c r="F1629" s="7">
        <f t="array" ref="F1629">IFERROR(XLOOKUP($C1629,'Product Families'!$A:$A,'Product Families'!$F:$F),"")</f>
        <v>111</v>
      </c>
      <c r="G1629" s="7">
        <f t="array" ref="G1629">IFERROR(XLOOKUP($C1629,'Product Families'!$A:$A,'Product Families'!$G:$G),"")</f>
        <v>119</v>
      </c>
      <c r="J1629" s="7" t="str">
        <f>IFERROR(ROUND(AVERAGEIF('Week 1 - Making'!$B:$B,'Product List'!$A1629,'Week 1 - Making'!$P:$P),0),"")</f>
        <v/>
      </c>
      <c r="K1629" s="7" t="str">
        <f>IFERROR(ROUND(AVERAGEIF('Week 2 - Making'!$B:$B,'Product List'!$A1629,'Week 2 - Making'!$P:$P),0),"")</f>
        <v/>
      </c>
      <c r="L1629" s="263" t="str">
        <f>IFERROR(ROUND(AVERAGEIF('Week 3 - Making'!$B:$B,'Product List'!$A1629,'Week 3 - Making'!$P:$P),0),"")</f>
        <v/>
      </c>
      <c r="M1629" s="7" t="str">
        <f>IFERROR(ROUND(AVERAGEIF('Week 4 - Making'!$B:$B,'Product List'!$A1629,'Week 4 - Making'!$P:$P),0),"")</f>
        <v/>
      </c>
      <c r="N1629" s="7" t="str">
        <f>IFERROR(ROUND(AVERAGEIF('Week 5 - Making'!$B:$B,'Product List'!$A1629,'Week 5 - Making'!$P:$P),0),"")</f>
        <v/>
      </c>
      <c r="O1629" s="7"/>
      <c r="P1629" s="7">
        <f t="array" ref="P1629">iferror(xlookup(C1629,'Product Families'!A:A,'Product Families'!S:S),"")</f>
        <v>0</v>
      </c>
    </row>
    <row r="1630" ht="14.25" customHeight="1">
      <c r="A1630" s="138" t="s">
        <v>3830</v>
      </c>
      <c r="B1630" s="270" t="s">
        <v>3797</v>
      </c>
      <c r="C1630" s="138" t="s">
        <v>558</v>
      </c>
      <c r="D1630" s="7">
        <f t="array" ref="D1630">IFERROR(XLOOKUP($C1630,'Product Families'!$A:$A,'Product Families'!$D:$D),"")</f>
        <v>22</v>
      </c>
      <c r="E1630" s="7">
        <f t="array" ref="E1630">IFERROR(XLOOKUP($C1630,'Product Families'!$A:$A,'Product Families'!$E:$E),"")</f>
        <v>23</v>
      </c>
      <c r="F1630" s="7">
        <f t="array" ref="F1630">IFERROR(XLOOKUP($C1630,'Product Families'!$A:$A,'Product Families'!$F:$F),"")</f>
        <v>24</v>
      </c>
      <c r="G1630" s="7">
        <f t="array" ref="G1630">IFERROR(XLOOKUP($C1630,'Product Families'!$A:$A,'Product Families'!$G:$G),"")</f>
        <v>24</v>
      </c>
      <c r="J1630" s="7" t="str">
        <f>IFERROR(ROUND(AVERAGEIF('Week 1 - Making'!$B:$B,'Product List'!$A1630,'Week 1 - Making'!$P:$P),0),"")</f>
        <v/>
      </c>
      <c r="K1630" s="7" t="str">
        <f>IFERROR(ROUND(AVERAGEIF('Week 2 - Making'!$B:$B,'Product List'!$A1630,'Week 2 - Making'!$P:$P),0),"")</f>
        <v/>
      </c>
      <c r="L1630" s="263" t="str">
        <f>IFERROR(ROUND(AVERAGEIF('Week 3 - Making'!$B:$B,'Product List'!$A1630,'Week 3 - Making'!$P:$P),0),"")</f>
        <v/>
      </c>
      <c r="M1630" s="7" t="str">
        <f>IFERROR(ROUND(AVERAGEIF('Week 4 - Making'!$B:$B,'Product List'!$A1630,'Week 4 - Making'!$P:$P),0),"")</f>
        <v/>
      </c>
      <c r="N1630" s="7" t="str">
        <f>IFERROR(ROUND(AVERAGEIF('Week 5 - Making'!$B:$B,'Product List'!$A1630,'Week 5 - Making'!$P:$P),0),"")</f>
        <v/>
      </c>
      <c r="O1630" s="7"/>
      <c r="P1630" s="7">
        <f t="array" ref="P1630">iferror(xlookup(C1630,'Product Families'!A:A,'Product Families'!S:S),"")</f>
        <v>0</v>
      </c>
    </row>
    <row r="1631" ht="14.25" customHeight="1">
      <c r="A1631" s="138" t="s">
        <v>3831</v>
      </c>
      <c r="B1631" s="270" t="s">
        <v>3799</v>
      </c>
      <c r="C1631" s="138" t="s">
        <v>561</v>
      </c>
      <c r="D1631" s="7">
        <f t="array" ref="D1631">IFERROR(XLOOKUP($C1631,'Product Families'!$A:$A,'Product Families'!$D:$D),"")</f>
        <v>100</v>
      </c>
      <c r="E1631" s="7">
        <f t="array" ref="E1631">IFERROR(XLOOKUP($C1631,'Product Families'!$A:$A,'Product Families'!$E:$E),"")</f>
        <v>103</v>
      </c>
      <c r="F1631" s="7">
        <f t="array" ref="F1631">IFERROR(XLOOKUP($C1631,'Product Families'!$A:$A,'Product Families'!$F:$F),"")</f>
        <v>111</v>
      </c>
      <c r="G1631" s="7">
        <f t="array" ref="G1631">IFERROR(XLOOKUP($C1631,'Product Families'!$A:$A,'Product Families'!$G:$G),"")</f>
        <v>119</v>
      </c>
      <c r="J1631" s="7" t="str">
        <f>IFERROR(ROUND(AVERAGEIF('Week 1 - Making'!$B:$B,'Product List'!$A1631,'Week 1 - Making'!$P:$P),0),"")</f>
        <v/>
      </c>
      <c r="K1631" s="7" t="str">
        <f>IFERROR(ROUND(AVERAGEIF('Week 2 - Making'!$B:$B,'Product List'!$A1631,'Week 2 - Making'!$P:$P),0),"")</f>
        <v/>
      </c>
      <c r="L1631" s="263" t="str">
        <f>IFERROR(ROUND(AVERAGEIF('Week 3 - Making'!$B:$B,'Product List'!$A1631,'Week 3 - Making'!$P:$P),0),"")</f>
        <v/>
      </c>
      <c r="M1631" s="7" t="str">
        <f>IFERROR(ROUND(AVERAGEIF('Week 4 - Making'!$B:$B,'Product List'!$A1631,'Week 4 - Making'!$P:$P),0),"")</f>
        <v/>
      </c>
      <c r="N1631" s="7" t="str">
        <f>IFERROR(ROUND(AVERAGEIF('Week 5 - Making'!$B:$B,'Product List'!$A1631,'Week 5 - Making'!$P:$P),0),"")</f>
        <v/>
      </c>
      <c r="O1631" s="7"/>
      <c r="P1631" s="7">
        <f t="array" ref="P1631">iferror(xlookup(C1631,'Product Families'!A:A,'Product Families'!S:S),"")</f>
        <v>0</v>
      </c>
    </row>
    <row r="1632" ht="14.25" customHeight="1">
      <c r="A1632" s="138" t="s">
        <v>3832</v>
      </c>
      <c r="B1632" s="270" t="s">
        <v>3799</v>
      </c>
      <c r="C1632" s="138" t="s">
        <v>558</v>
      </c>
      <c r="D1632" s="7">
        <f t="array" ref="D1632">IFERROR(XLOOKUP($C1632,'Product Families'!$A:$A,'Product Families'!$D:$D),"")</f>
        <v>22</v>
      </c>
      <c r="E1632" s="7">
        <f t="array" ref="E1632">IFERROR(XLOOKUP($C1632,'Product Families'!$A:$A,'Product Families'!$E:$E),"")</f>
        <v>23</v>
      </c>
      <c r="F1632" s="7">
        <f t="array" ref="F1632">IFERROR(XLOOKUP($C1632,'Product Families'!$A:$A,'Product Families'!$F:$F),"")</f>
        <v>24</v>
      </c>
      <c r="G1632" s="7">
        <f t="array" ref="G1632">IFERROR(XLOOKUP($C1632,'Product Families'!$A:$A,'Product Families'!$G:$G),"")</f>
        <v>24</v>
      </c>
      <c r="J1632" s="7" t="str">
        <f>IFERROR(ROUND(AVERAGEIF('Week 1 - Making'!$B:$B,'Product List'!$A1632,'Week 1 - Making'!$P:$P),0),"")</f>
        <v/>
      </c>
      <c r="K1632" s="7" t="str">
        <f>IFERROR(ROUND(AVERAGEIF('Week 2 - Making'!$B:$B,'Product List'!$A1632,'Week 2 - Making'!$P:$P),0),"")</f>
        <v/>
      </c>
      <c r="L1632" s="263" t="str">
        <f>IFERROR(ROUND(AVERAGEIF('Week 3 - Making'!$B:$B,'Product List'!$A1632,'Week 3 - Making'!$P:$P),0),"")</f>
        <v/>
      </c>
      <c r="M1632" s="7" t="str">
        <f>IFERROR(ROUND(AVERAGEIF('Week 4 - Making'!$B:$B,'Product List'!$A1632,'Week 4 - Making'!$P:$P),0),"")</f>
        <v/>
      </c>
      <c r="N1632" s="7" t="str">
        <f>IFERROR(ROUND(AVERAGEIF('Week 5 - Making'!$B:$B,'Product List'!$A1632,'Week 5 - Making'!$P:$P),0),"")</f>
        <v/>
      </c>
      <c r="O1632" s="7"/>
      <c r="P1632" s="7">
        <f t="array" ref="P1632">iferror(xlookup(C1632,'Product Families'!A:A,'Product Families'!S:S),"")</f>
        <v>0</v>
      </c>
    </row>
    <row r="1633" ht="14.25" customHeight="1">
      <c r="A1633" s="138" t="s">
        <v>3833</v>
      </c>
      <c r="B1633" s="270" t="s">
        <v>3801</v>
      </c>
      <c r="C1633" s="138" t="s">
        <v>561</v>
      </c>
      <c r="D1633" s="7">
        <f t="array" ref="D1633">IFERROR(XLOOKUP($C1633,'Product Families'!$A:$A,'Product Families'!$D:$D),"")</f>
        <v>100</v>
      </c>
      <c r="E1633" s="7">
        <f t="array" ref="E1633">IFERROR(XLOOKUP($C1633,'Product Families'!$A:$A,'Product Families'!$E:$E),"")</f>
        <v>103</v>
      </c>
      <c r="F1633" s="7">
        <f t="array" ref="F1633">IFERROR(XLOOKUP($C1633,'Product Families'!$A:$A,'Product Families'!$F:$F),"")</f>
        <v>111</v>
      </c>
      <c r="G1633" s="7">
        <f t="array" ref="G1633">IFERROR(XLOOKUP($C1633,'Product Families'!$A:$A,'Product Families'!$G:$G),"")</f>
        <v>119</v>
      </c>
      <c r="J1633" s="7" t="str">
        <f>IFERROR(ROUND(AVERAGEIF('Week 1 - Making'!$B:$B,'Product List'!$A1633,'Week 1 - Making'!$P:$P),0),"")</f>
        <v/>
      </c>
      <c r="K1633" s="7" t="str">
        <f>IFERROR(ROUND(AVERAGEIF('Week 2 - Making'!$B:$B,'Product List'!$A1633,'Week 2 - Making'!$P:$P),0),"")</f>
        <v/>
      </c>
      <c r="L1633" s="263" t="str">
        <f>IFERROR(ROUND(AVERAGEIF('Week 3 - Making'!$B:$B,'Product List'!$A1633,'Week 3 - Making'!$P:$P),0),"")</f>
        <v/>
      </c>
      <c r="M1633" s="7" t="str">
        <f>IFERROR(ROUND(AVERAGEIF('Week 4 - Making'!$B:$B,'Product List'!$A1633,'Week 4 - Making'!$P:$P),0),"")</f>
        <v/>
      </c>
      <c r="N1633" s="7" t="str">
        <f>IFERROR(ROUND(AVERAGEIF('Week 5 - Making'!$B:$B,'Product List'!$A1633,'Week 5 - Making'!$P:$P),0),"")</f>
        <v/>
      </c>
      <c r="O1633" s="7"/>
      <c r="P1633" s="7">
        <f t="array" ref="P1633">iferror(xlookup(C1633,'Product Families'!A:A,'Product Families'!S:S),"")</f>
        <v>0</v>
      </c>
    </row>
    <row r="1634" ht="14.25" customHeight="1">
      <c r="A1634" s="138" t="s">
        <v>3834</v>
      </c>
      <c r="B1634" s="270" t="s">
        <v>3801</v>
      </c>
      <c r="C1634" s="138" t="s">
        <v>558</v>
      </c>
      <c r="D1634" s="7">
        <f t="array" ref="D1634">IFERROR(XLOOKUP($C1634,'Product Families'!$A:$A,'Product Families'!$D:$D),"")</f>
        <v>22</v>
      </c>
      <c r="E1634" s="7">
        <f t="array" ref="E1634">IFERROR(XLOOKUP($C1634,'Product Families'!$A:$A,'Product Families'!$E:$E),"")</f>
        <v>23</v>
      </c>
      <c r="F1634" s="7">
        <f t="array" ref="F1634">IFERROR(XLOOKUP($C1634,'Product Families'!$A:$A,'Product Families'!$F:$F),"")</f>
        <v>24</v>
      </c>
      <c r="G1634" s="7">
        <f t="array" ref="G1634">IFERROR(XLOOKUP($C1634,'Product Families'!$A:$A,'Product Families'!$G:$G),"")</f>
        <v>24</v>
      </c>
      <c r="J1634" s="7" t="str">
        <f>IFERROR(ROUND(AVERAGEIF('Week 1 - Making'!$B:$B,'Product List'!$A1634,'Week 1 - Making'!$P:$P),0),"")</f>
        <v/>
      </c>
      <c r="K1634" s="7" t="str">
        <f>IFERROR(ROUND(AVERAGEIF('Week 2 - Making'!$B:$B,'Product List'!$A1634,'Week 2 - Making'!$P:$P),0),"")</f>
        <v/>
      </c>
      <c r="L1634" s="263" t="str">
        <f>IFERROR(ROUND(AVERAGEIF('Week 3 - Making'!$B:$B,'Product List'!$A1634,'Week 3 - Making'!$P:$P),0),"")</f>
        <v/>
      </c>
      <c r="M1634" s="7" t="str">
        <f>IFERROR(ROUND(AVERAGEIF('Week 4 - Making'!$B:$B,'Product List'!$A1634,'Week 4 - Making'!$P:$P),0),"")</f>
        <v/>
      </c>
      <c r="N1634" s="7" t="str">
        <f>IFERROR(ROUND(AVERAGEIF('Week 5 - Making'!$B:$B,'Product List'!$A1634,'Week 5 - Making'!$P:$P),0),"")</f>
        <v/>
      </c>
      <c r="O1634" s="7"/>
      <c r="P1634" s="7">
        <f t="array" ref="P1634">iferror(xlookup(C1634,'Product Families'!A:A,'Product Families'!S:S),"")</f>
        <v>0</v>
      </c>
    </row>
    <row r="1635" ht="14.25" customHeight="1">
      <c r="A1635" s="138" t="s">
        <v>3835</v>
      </c>
      <c r="B1635" s="270" t="s">
        <v>3803</v>
      </c>
      <c r="C1635" s="138" t="s">
        <v>561</v>
      </c>
      <c r="D1635" s="7">
        <f t="array" ref="D1635">IFERROR(XLOOKUP($C1635,'Product Families'!$A:$A,'Product Families'!$D:$D),"")</f>
        <v>100</v>
      </c>
      <c r="E1635" s="7">
        <f t="array" ref="E1635">IFERROR(XLOOKUP($C1635,'Product Families'!$A:$A,'Product Families'!$E:$E),"")</f>
        <v>103</v>
      </c>
      <c r="F1635" s="7">
        <f t="array" ref="F1635">IFERROR(XLOOKUP($C1635,'Product Families'!$A:$A,'Product Families'!$F:$F),"")</f>
        <v>111</v>
      </c>
      <c r="G1635" s="7">
        <f t="array" ref="G1635">IFERROR(XLOOKUP($C1635,'Product Families'!$A:$A,'Product Families'!$G:$G),"")</f>
        <v>119</v>
      </c>
      <c r="J1635" s="7" t="str">
        <f>IFERROR(ROUND(AVERAGEIF('Week 1 - Making'!$B:$B,'Product List'!$A1635,'Week 1 - Making'!$P:$P),0),"")</f>
        <v/>
      </c>
      <c r="K1635" s="7" t="str">
        <f>IFERROR(ROUND(AVERAGEIF('Week 2 - Making'!$B:$B,'Product List'!$A1635,'Week 2 - Making'!$P:$P),0),"")</f>
        <v/>
      </c>
      <c r="L1635" s="263" t="str">
        <f>IFERROR(ROUND(AVERAGEIF('Week 3 - Making'!$B:$B,'Product List'!$A1635,'Week 3 - Making'!$P:$P),0),"")</f>
        <v/>
      </c>
      <c r="M1635" s="7" t="str">
        <f>IFERROR(ROUND(AVERAGEIF('Week 4 - Making'!$B:$B,'Product List'!$A1635,'Week 4 - Making'!$P:$P),0),"")</f>
        <v/>
      </c>
      <c r="N1635" s="7" t="str">
        <f>IFERROR(ROUND(AVERAGEIF('Week 5 - Making'!$B:$B,'Product List'!$A1635,'Week 5 - Making'!$P:$P),0),"")</f>
        <v/>
      </c>
      <c r="O1635" s="7"/>
      <c r="P1635" s="7">
        <f t="array" ref="P1635">iferror(xlookup(C1635,'Product Families'!A:A,'Product Families'!S:S),"")</f>
        <v>0</v>
      </c>
    </row>
    <row r="1636" ht="14.25" customHeight="1">
      <c r="A1636" s="138" t="s">
        <v>3836</v>
      </c>
      <c r="B1636" s="270" t="s">
        <v>3803</v>
      </c>
      <c r="C1636" s="138" t="s">
        <v>558</v>
      </c>
      <c r="D1636" s="7">
        <f t="array" ref="D1636">IFERROR(XLOOKUP($C1636,'Product Families'!$A:$A,'Product Families'!$D:$D),"")</f>
        <v>22</v>
      </c>
      <c r="E1636" s="7">
        <f t="array" ref="E1636">IFERROR(XLOOKUP($C1636,'Product Families'!$A:$A,'Product Families'!$E:$E),"")</f>
        <v>23</v>
      </c>
      <c r="F1636" s="7">
        <f t="array" ref="F1636">IFERROR(XLOOKUP($C1636,'Product Families'!$A:$A,'Product Families'!$F:$F),"")</f>
        <v>24</v>
      </c>
      <c r="G1636" s="7">
        <f t="array" ref="G1636">IFERROR(XLOOKUP($C1636,'Product Families'!$A:$A,'Product Families'!$G:$G),"")</f>
        <v>24</v>
      </c>
      <c r="J1636" s="7" t="str">
        <f>IFERROR(ROUND(AVERAGEIF('Week 1 - Making'!$B:$B,'Product List'!$A1636,'Week 1 - Making'!$P:$P),0),"")</f>
        <v/>
      </c>
      <c r="K1636" s="7" t="str">
        <f>IFERROR(ROUND(AVERAGEIF('Week 2 - Making'!$B:$B,'Product List'!$A1636,'Week 2 - Making'!$P:$P),0),"")</f>
        <v/>
      </c>
      <c r="L1636" s="263" t="str">
        <f>IFERROR(ROUND(AVERAGEIF('Week 3 - Making'!$B:$B,'Product List'!$A1636,'Week 3 - Making'!$P:$P),0),"")</f>
        <v/>
      </c>
      <c r="M1636" s="7" t="str">
        <f>IFERROR(ROUND(AVERAGEIF('Week 4 - Making'!$B:$B,'Product List'!$A1636,'Week 4 - Making'!$P:$P),0),"")</f>
        <v/>
      </c>
      <c r="N1636" s="7" t="str">
        <f>IFERROR(ROUND(AVERAGEIF('Week 5 - Making'!$B:$B,'Product List'!$A1636,'Week 5 - Making'!$P:$P),0),"")</f>
        <v/>
      </c>
      <c r="O1636" s="7"/>
      <c r="P1636" s="7">
        <f t="array" ref="P1636">iferror(xlookup(C1636,'Product Families'!A:A,'Product Families'!S:S),"")</f>
        <v>0</v>
      </c>
    </row>
    <row r="1637" ht="14.25" customHeight="1">
      <c r="A1637" s="138" t="s">
        <v>3837</v>
      </c>
      <c r="B1637" s="270" t="s">
        <v>3805</v>
      </c>
      <c r="C1637" s="138" t="s">
        <v>561</v>
      </c>
      <c r="D1637" s="7">
        <f t="array" ref="D1637">IFERROR(XLOOKUP($C1637,'Product Families'!$A:$A,'Product Families'!$D:$D),"")</f>
        <v>100</v>
      </c>
      <c r="E1637" s="7">
        <f t="array" ref="E1637">IFERROR(XLOOKUP($C1637,'Product Families'!$A:$A,'Product Families'!$E:$E),"")</f>
        <v>103</v>
      </c>
      <c r="F1637" s="7">
        <f t="array" ref="F1637">IFERROR(XLOOKUP($C1637,'Product Families'!$A:$A,'Product Families'!$F:$F),"")</f>
        <v>111</v>
      </c>
      <c r="G1637" s="7">
        <f t="array" ref="G1637">IFERROR(XLOOKUP($C1637,'Product Families'!$A:$A,'Product Families'!$G:$G),"")</f>
        <v>119</v>
      </c>
      <c r="J1637" s="7" t="str">
        <f>IFERROR(ROUND(AVERAGEIF('Week 1 - Making'!$B:$B,'Product List'!$A1637,'Week 1 - Making'!$P:$P),0),"")</f>
        <v/>
      </c>
      <c r="K1637" s="7" t="str">
        <f>IFERROR(ROUND(AVERAGEIF('Week 2 - Making'!$B:$B,'Product List'!$A1637,'Week 2 - Making'!$P:$P),0),"")</f>
        <v/>
      </c>
      <c r="L1637" s="263" t="str">
        <f>IFERROR(ROUND(AVERAGEIF('Week 3 - Making'!$B:$B,'Product List'!$A1637,'Week 3 - Making'!$P:$P),0),"")</f>
        <v/>
      </c>
      <c r="M1637" s="7" t="str">
        <f>IFERROR(ROUND(AVERAGEIF('Week 4 - Making'!$B:$B,'Product List'!$A1637,'Week 4 - Making'!$P:$P),0),"")</f>
        <v/>
      </c>
      <c r="N1637" s="7" t="str">
        <f>IFERROR(ROUND(AVERAGEIF('Week 5 - Making'!$B:$B,'Product List'!$A1637,'Week 5 - Making'!$P:$P),0),"")</f>
        <v/>
      </c>
      <c r="O1637" s="7"/>
      <c r="P1637" s="7">
        <f t="array" ref="P1637">iferror(xlookup(C1637,'Product Families'!A:A,'Product Families'!S:S),"")</f>
        <v>0</v>
      </c>
    </row>
    <row r="1638" ht="14.25" customHeight="1">
      <c r="A1638" s="138" t="s">
        <v>3838</v>
      </c>
      <c r="B1638" s="270" t="s">
        <v>3805</v>
      </c>
      <c r="C1638" s="138" t="s">
        <v>558</v>
      </c>
      <c r="D1638" s="7">
        <f t="array" ref="D1638">IFERROR(XLOOKUP($C1638,'Product Families'!$A:$A,'Product Families'!$D:$D),"")</f>
        <v>22</v>
      </c>
      <c r="E1638" s="7">
        <f t="array" ref="E1638">IFERROR(XLOOKUP($C1638,'Product Families'!$A:$A,'Product Families'!$E:$E),"")</f>
        <v>23</v>
      </c>
      <c r="F1638" s="7">
        <f t="array" ref="F1638">IFERROR(XLOOKUP($C1638,'Product Families'!$A:$A,'Product Families'!$F:$F),"")</f>
        <v>24</v>
      </c>
      <c r="G1638" s="7">
        <f t="array" ref="G1638">IFERROR(XLOOKUP($C1638,'Product Families'!$A:$A,'Product Families'!$G:$G),"")</f>
        <v>24</v>
      </c>
      <c r="J1638" s="7" t="str">
        <f>IFERROR(ROUND(AVERAGEIF('Week 1 - Making'!$B:$B,'Product List'!$A1638,'Week 1 - Making'!$P:$P),0),"")</f>
        <v/>
      </c>
      <c r="K1638" s="7" t="str">
        <f>IFERROR(ROUND(AVERAGEIF('Week 2 - Making'!$B:$B,'Product List'!$A1638,'Week 2 - Making'!$P:$P),0),"")</f>
        <v/>
      </c>
      <c r="L1638" s="263" t="str">
        <f>IFERROR(ROUND(AVERAGEIF('Week 3 - Making'!$B:$B,'Product List'!$A1638,'Week 3 - Making'!$P:$P),0),"")</f>
        <v/>
      </c>
      <c r="M1638" s="7" t="str">
        <f>IFERROR(ROUND(AVERAGEIF('Week 4 - Making'!$B:$B,'Product List'!$A1638,'Week 4 - Making'!$P:$P),0),"")</f>
        <v/>
      </c>
      <c r="N1638" s="7" t="str">
        <f>IFERROR(ROUND(AVERAGEIF('Week 5 - Making'!$B:$B,'Product List'!$A1638,'Week 5 - Making'!$P:$P),0),"")</f>
        <v/>
      </c>
      <c r="O1638" s="7"/>
      <c r="P1638" s="7">
        <f t="array" ref="P1638">iferror(xlookup(C1638,'Product Families'!A:A,'Product Families'!S:S),"")</f>
        <v>0</v>
      </c>
    </row>
    <row r="1639" ht="14.25" customHeight="1">
      <c r="A1639" s="138" t="s">
        <v>3839</v>
      </c>
      <c r="B1639" s="270" t="s">
        <v>3806</v>
      </c>
      <c r="C1639" s="138" t="s">
        <v>561</v>
      </c>
      <c r="D1639" s="7">
        <f t="array" ref="D1639">IFERROR(XLOOKUP($C1639,'Product Families'!$A:$A,'Product Families'!$D:$D),"")</f>
        <v>100</v>
      </c>
      <c r="E1639" s="7">
        <f t="array" ref="E1639">IFERROR(XLOOKUP($C1639,'Product Families'!$A:$A,'Product Families'!$E:$E),"")</f>
        <v>103</v>
      </c>
      <c r="F1639" s="7">
        <f t="array" ref="F1639">IFERROR(XLOOKUP($C1639,'Product Families'!$A:$A,'Product Families'!$F:$F),"")</f>
        <v>111</v>
      </c>
      <c r="G1639" s="7">
        <f t="array" ref="G1639">IFERROR(XLOOKUP($C1639,'Product Families'!$A:$A,'Product Families'!$G:$G),"")</f>
        <v>119</v>
      </c>
      <c r="J1639" s="7" t="str">
        <f>IFERROR(ROUND(AVERAGEIF('Week 1 - Making'!$B:$B,'Product List'!$A1639,'Week 1 - Making'!$P:$P),0),"")</f>
        <v/>
      </c>
      <c r="K1639" s="7" t="str">
        <f>IFERROR(ROUND(AVERAGEIF('Week 2 - Making'!$B:$B,'Product List'!$A1639,'Week 2 - Making'!$P:$P),0),"")</f>
        <v/>
      </c>
      <c r="L1639" s="263" t="str">
        <f>IFERROR(ROUND(AVERAGEIF('Week 3 - Making'!$B:$B,'Product List'!$A1639,'Week 3 - Making'!$P:$P),0),"")</f>
        <v/>
      </c>
      <c r="M1639" s="7" t="str">
        <f>IFERROR(ROUND(AVERAGEIF('Week 4 - Making'!$B:$B,'Product List'!$A1639,'Week 4 - Making'!$P:$P),0),"")</f>
        <v/>
      </c>
      <c r="N1639" s="7" t="str">
        <f>IFERROR(ROUND(AVERAGEIF('Week 5 - Making'!$B:$B,'Product List'!$A1639,'Week 5 - Making'!$P:$P),0),"")</f>
        <v/>
      </c>
      <c r="O1639" s="7"/>
      <c r="P1639" s="7">
        <f t="array" ref="P1639">iferror(xlookup(C1639,'Product Families'!A:A,'Product Families'!S:S),"")</f>
        <v>0</v>
      </c>
    </row>
    <row r="1640" ht="14.25" customHeight="1">
      <c r="A1640" s="138" t="s">
        <v>3840</v>
      </c>
      <c r="B1640" s="270" t="s">
        <v>3806</v>
      </c>
      <c r="C1640" s="138" t="s">
        <v>558</v>
      </c>
      <c r="D1640" s="7">
        <f t="array" ref="D1640">IFERROR(XLOOKUP($C1640,'Product Families'!$A:$A,'Product Families'!$D:$D),"")</f>
        <v>22</v>
      </c>
      <c r="E1640" s="7">
        <f t="array" ref="E1640">IFERROR(XLOOKUP($C1640,'Product Families'!$A:$A,'Product Families'!$E:$E),"")</f>
        <v>23</v>
      </c>
      <c r="F1640" s="7">
        <f t="array" ref="F1640">IFERROR(XLOOKUP($C1640,'Product Families'!$A:$A,'Product Families'!$F:$F),"")</f>
        <v>24</v>
      </c>
      <c r="G1640" s="7">
        <f t="array" ref="G1640">IFERROR(XLOOKUP($C1640,'Product Families'!$A:$A,'Product Families'!$G:$G),"")</f>
        <v>24</v>
      </c>
      <c r="J1640" s="7" t="str">
        <f>IFERROR(ROUND(AVERAGEIF('Week 1 - Making'!$B:$B,'Product List'!$A1640,'Week 1 - Making'!$P:$P),0),"")</f>
        <v/>
      </c>
      <c r="K1640" s="7" t="str">
        <f>IFERROR(ROUND(AVERAGEIF('Week 2 - Making'!$B:$B,'Product List'!$A1640,'Week 2 - Making'!$P:$P),0),"")</f>
        <v/>
      </c>
      <c r="L1640" s="263" t="str">
        <f>IFERROR(ROUND(AVERAGEIF('Week 3 - Making'!$B:$B,'Product List'!$A1640,'Week 3 - Making'!$P:$P),0),"")</f>
        <v/>
      </c>
      <c r="M1640" s="7" t="str">
        <f>IFERROR(ROUND(AVERAGEIF('Week 4 - Making'!$B:$B,'Product List'!$A1640,'Week 4 - Making'!$P:$P),0),"")</f>
        <v/>
      </c>
      <c r="N1640" s="7" t="str">
        <f>IFERROR(ROUND(AVERAGEIF('Week 5 - Making'!$B:$B,'Product List'!$A1640,'Week 5 - Making'!$P:$P),0),"")</f>
        <v/>
      </c>
      <c r="O1640" s="7"/>
      <c r="P1640" s="7">
        <f t="array" ref="P1640">iferror(xlookup(C1640,'Product Families'!A:A,'Product Families'!S:S),"")</f>
        <v>0</v>
      </c>
    </row>
    <row r="1641" ht="14.25" customHeight="1">
      <c r="A1641" s="122" t="s">
        <v>3841</v>
      </c>
      <c r="B1641" s="270" t="s">
        <v>3842</v>
      </c>
      <c r="C1641" s="122" t="s">
        <v>565</v>
      </c>
      <c r="D1641" s="7">
        <f t="array" ref="D1641">IFERROR(XLOOKUP($C1641,'Product Families'!$A:$A,'Product Families'!$D:$D),"")</f>
        <v>86</v>
      </c>
      <c r="E1641" s="7">
        <f t="array" ref="E1641">IFERROR(XLOOKUP($C1641,'Product Families'!$A:$A,'Product Families'!$E:$E),"")</f>
        <v>88</v>
      </c>
      <c r="F1641" s="7">
        <f t="array" ref="F1641">IFERROR(XLOOKUP($C1641,'Product Families'!$A:$A,'Product Families'!$F:$F),"")</f>
        <v>95</v>
      </c>
      <c r="G1641" s="7">
        <f t="array" ref="G1641">IFERROR(XLOOKUP($C1641,'Product Families'!$A:$A,'Product Families'!$G:$G),"")</f>
        <v>102</v>
      </c>
      <c r="J1641" s="7" t="str">
        <f>IFERROR(ROUND(AVERAGEIF('Week 1 - Making'!$B:$B,'Product List'!$A1641,'Week 1 - Making'!$P:$P),0),"")</f>
        <v/>
      </c>
      <c r="K1641" s="7" t="str">
        <f>IFERROR(ROUND(AVERAGEIF('Week 2 - Making'!$B:$B,'Product List'!$A1641,'Week 2 - Making'!$P:$P),0),"")</f>
        <v/>
      </c>
      <c r="L1641" s="263" t="str">
        <f>IFERROR(ROUND(AVERAGEIF('Week 3 - Making'!$B:$B,'Product List'!$A1641,'Week 3 - Making'!$P:$P),0),"")</f>
        <v/>
      </c>
      <c r="M1641" s="7" t="str">
        <f>IFERROR(ROUND(AVERAGEIF('Week 4 - Making'!$B:$B,'Product List'!$A1641,'Week 4 - Making'!$P:$P),0),"")</f>
        <v/>
      </c>
      <c r="N1641" s="7" t="str">
        <f>IFERROR(ROUND(AVERAGEIF('Week 5 - Making'!$B:$B,'Product List'!$A1641,'Week 5 - Making'!$P:$P),0),"")</f>
        <v/>
      </c>
      <c r="O1641" s="7"/>
      <c r="P1641" s="7">
        <f t="array" ref="P1641">iferror(xlookup(C1641,'Product Families'!A:A,'Product Families'!S:S),"")</f>
        <v>0</v>
      </c>
    </row>
    <row r="1642" ht="14.25" customHeight="1">
      <c r="A1642" s="288" t="s">
        <v>3843</v>
      </c>
      <c r="B1642" s="291"/>
      <c r="C1642" s="138" t="s">
        <v>569</v>
      </c>
      <c r="D1642" s="124">
        <f t="array" ref="D1642">IFERROR(XLOOKUP($C1642,'Product Families'!$A:$A,'Product Families'!$D:$D),"")</f>
        <v>23</v>
      </c>
      <c r="E1642" s="124">
        <f t="array" ref="E1642">IFERROR(XLOOKUP($C1642,'Product Families'!$A:$A,'Product Families'!$E:$E),"")</f>
        <v>24</v>
      </c>
      <c r="F1642" s="124">
        <f t="array" ref="F1642">IFERROR(XLOOKUP($C1642,'Product Families'!$A:$A,'Product Families'!$F:$F),"")</f>
        <v>25</v>
      </c>
      <c r="G1642" s="124">
        <f t="array" ref="G1642">IFERROR(XLOOKUP($C1642,'Product Families'!$A:$A,'Product Families'!$G:$G),"")</f>
        <v>26</v>
      </c>
      <c r="H1642" s="122"/>
      <c r="I1642" s="122"/>
      <c r="J1642" s="122" t="str">
        <f>IFERROR(ROUND(AVERAGEIF('Week 1 - Making'!$B:$B,'Product List'!$A1642,'Week 1 - Making'!$P:$P),0),"")</f>
        <v/>
      </c>
      <c r="K1642" s="122" t="str">
        <f>IFERROR(ROUND(AVERAGEIF('Week 2 - Making'!$B:$B,'Product List'!$A1642,'Week 2 - Making'!$P:$P),0),"")</f>
        <v/>
      </c>
      <c r="L1642" s="122" t="str">
        <f>IFERROR(ROUND(AVERAGEIF('Week 3 - Making'!$B:$B,'Product List'!$A1642,'Week 3 - Making'!$P:$P),0),"")</f>
        <v/>
      </c>
      <c r="M1642" s="122" t="str">
        <f>IFERROR(ROUND(AVERAGEIF('Week 4 - Making'!$B:$B,'Product List'!$A1642,'Week 4 - Making'!$P:$P),0),"")</f>
        <v/>
      </c>
      <c r="N1642" s="122" t="str">
        <f>IFERROR(ROUND(AVERAGEIF('Week 5 - Making'!$B:$B,'Product List'!$A1642,'Week 5 - Making'!$P:$P),0),"")</f>
        <v/>
      </c>
      <c r="O1642" s="122"/>
      <c r="P1642" s="290">
        <f t="array" ref="P1642">iferror(xlookup(C1642,'Product Families'!A:A,'Product Families'!S:S),"")</f>
        <v>0</v>
      </c>
    </row>
    <row r="1643" ht="14.25" customHeight="1">
      <c r="A1643" s="138" t="s">
        <v>3844</v>
      </c>
      <c r="B1643" s="270" t="s">
        <v>3845</v>
      </c>
      <c r="C1643" s="122" t="s">
        <v>565</v>
      </c>
      <c r="D1643" s="7">
        <f t="array" ref="D1643">IFERROR(XLOOKUP($C1643,'Product Families'!$A:$A,'Product Families'!$D:$D),"")</f>
        <v>86</v>
      </c>
      <c r="E1643" s="7">
        <f t="array" ref="E1643">IFERROR(XLOOKUP($C1643,'Product Families'!$A:$A,'Product Families'!$E:$E),"")</f>
        <v>88</v>
      </c>
      <c r="F1643" s="7">
        <f t="array" ref="F1643">IFERROR(XLOOKUP($C1643,'Product Families'!$A:$A,'Product Families'!$F:$F),"")</f>
        <v>95</v>
      </c>
      <c r="G1643" s="7">
        <f t="array" ref="G1643">IFERROR(XLOOKUP($C1643,'Product Families'!$A:$A,'Product Families'!$G:$G),"")</f>
        <v>102</v>
      </c>
      <c r="J1643" s="7" t="str">
        <f>IFERROR(ROUND(AVERAGEIF('Week 1 - Making'!$B:$B,'Product List'!$A1643,'Week 1 - Making'!$P:$P),0),"")</f>
        <v/>
      </c>
      <c r="K1643" s="7" t="str">
        <f>IFERROR(ROUND(AVERAGEIF('Week 2 - Making'!$B:$B,'Product List'!$A1643,'Week 2 - Making'!$P:$P),0),"")</f>
        <v/>
      </c>
      <c r="L1643" s="263" t="str">
        <f>IFERROR(ROUND(AVERAGEIF('Week 3 - Making'!$B:$B,'Product List'!$A1643,'Week 3 - Making'!$P:$P),0),"")</f>
        <v/>
      </c>
      <c r="M1643" s="7" t="str">
        <f>IFERROR(ROUND(AVERAGEIF('Week 4 - Making'!$B:$B,'Product List'!$A1643,'Week 4 - Making'!$P:$P),0),"")</f>
        <v/>
      </c>
      <c r="N1643" s="7" t="str">
        <f>IFERROR(ROUND(AVERAGEIF('Week 5 - Making'!$B:$B,'Product List'!$A1643,'Week 5 - Making'!$P:$P),0),"")</f>
        <v/>
      </c>
      <c r="O1643" s="7"/>
      <c r="P1643" s="7">
        <f t="array" ref="P1643">iferror(xlookup(C1643,'Product Families'!A:A,'Product Families'!S:S),"")</f>
        <v>0</v>
      </c>
    </row>
    <row r="1644" ht="14.25" customHeight="1">
      <c r="A1644" s="138" t="s">
        <v>3846</v>
      </c>
      <c r="B1644" s="270" t="s">
        <v>3845</v>
      </c>
      <c r="C1644" s="138" t="s">
        <v>569</v>
      </c>
      <c r="D1644" s="7">
        <f t="array" ref="D1644">IFERROR(XLOOKUP($C1644,'Product Families'!$A:$A,'Product Families'!$D:$D),"")</f>
        <v>23</v>
      </c>
      <c r="E1644" s="7">
        <f t="array" ref="E1644">IFERROR(XLOOKUP($C1644,'Product Families'!$A:$A,'Product Families'!$E:$E),"")</f>
        <v>24</v>
      </c>
      <c r="F1644" s="7">
        <f t="array" ref="F1644">IFERROR(XLOOKUP($C1644,'Product Families'!$A:$A,'Product Families'!$F:$F),"")</f>
        <v>25</v>
      </c>
      <c r="G1644" s="7">
        <f t="array" ref="G1644">IFERROR(XLOOKUP($C1644,'Product Families'!$A:$A,'Product Families'!$G:$G),"")</f>
        <v>26</v>
      </c>
      <c r="J1644" s="7" t="str">
        <f>IFERROR(ROUND(AVERAGEIF('Week 1 - Making'!$B:$B,'Product List'!$A1644,'Week 1 - Making'!$P:$P),0),"")</f>
        <v/>
      </c>
      <c r="K1644" s="7" t="str">
        <f>IFERROR(ROUND(AVERAGEIF('Week 2 - Making'!$B:$B,'Product List'!$A1644,'Week 2 - Making'!$P:$P),0),"")</f>
        <v/>
      </c>
      <c r="L1644" s="263" t="str">
        <f>IFERROR(ROUND(AVERAGEIF('Week 3 - Making'!$B:$B,'Product List'!$A1644,'Week 3 - Making'!$P:$P),0),"")</f>
        <v/>
      </c>
      <c r="M1644" s="7" t="str">
        <f>IFERROR(ROUND(AVERAGEIF('Week 4 - Making'!$B:$B,'Product List'!$A1644,'Week 4 - Making'!$P:$P),0),"")</f>
        <v/>
      </c>
      <c r="N1644" s="7" t="str">
        <f>IFERROR(ROUND(AVERAGEIF('Week 5 - Making'!$B:$B,'Product List'!$A1644,'Week 5 - Making'!$P:$P),0),"")</f>
        <v/>
      </c>
      <c r="O1644" s="7"/>
      <c r="P1644" s="7">
        <f t="array" ref="P1644">iferror(xlookup(C1644,'Product Families'!A:A,'Product Families'!S:S),"")</f>
        <v>0</v>
      </c>
    </row>
    <row r="1645" ht="14.25" customHeight="1">
      <c r="A1645" s="122" t="s">
        <v>3847</v>
      </c>
      <c r="B1645" s="270" t="s">
        <v>3848</v>
      </c>
      <c r="C1645" s="122" t="s">
        <v>565</v>
      </c>
      <c r="D1645" s="7">
        <f t="array" ref="D1645">IFERROR(XLOOKUP($C1645,'Product Families'!$A:$A,'Product Families'!$D:$D),"")</f>
        <v>86</v>
      </c>
      <c r="E1645" s="7">
        <f t="array" ref="E1645">IFERROR(XLOOKUP($C1645,'Product Families'!$A:$A,'Product Families'!$E:$E),"")</f>
        <v>88</v>
      </c>
      <c r="F1645" s="7">
        <f t="array" ref="F1645">IFERROR(XLOOKUP($C1645,'Product Families'!$A:$A,'Product Families'!$F:$F),"")</f>
        <v>95</v>
      </c>
      <c r="G1645" s="7">
        <f t="array" ref="G1645">IFERROR(XLOOKUP($C1645,'Product Families'!$A:$A,'Product Families'!$G:$G),"")</f>
        <v>102</v>
      </c>
      <c r="J1645" s="7" t="str">
        <f>IFERROR(ROUND(AVERAGEIF('Week 1 - Making'!$B:$B,'Product List'!$A1645,'Week 1 - Making'!$P:$P),0),"")</f>
        <v/>
      </c>
      <c r="K1645" s="7" t="str">
        <f>IFERROR(ROUND(AVERAGEIF('Week 2 - Making'!$B:$B,'Product List'!$A1645,'Week 2 - Making'!$P:$P),0),"")</f>
        <v/>
      </c>
      <c r="L1645" s="263" t="str">
        <f>IFERROR(ROUND(AVERAGEIF('Week 3 - Making'!$B:$B,'Product List'!$A1645,'Week 3 - Making'!$P:$P),0),"")</f>
        <v/>
      </c>
      <c r="M1645" s="7" t="str">
        <f>IFERROR(ROUND(AVERAGEIF('Week 4 - Making'!$B:$B,'Product List'!$A1645,'Week 4 - Making'!$P:$P),0),"")</f>
        <v/>
      </c>
      <c r="N1645" s="7" t="str">
        <f>IFERROR(ROUND(AVERAGEIF('Week 5 - Making'!$B:$B,'Product List'!$A1645,'Week 5 - Making'!$P:$P),0),"")</f>
        <v/>
      </c>
      <c r="O1645" s="7"/>
      <c r="P1645" s="7">
        <f t="array" ref="P1645">iferror(xlookup(C1645,'Product Families'!A:A,'Product Families'!S:S),"")</f>
        <v>0</v>
      </c>
    </row>
    <row r="1646" ht="14.25" customHeight="1">
      <c r="A1646" s="138" t="s">
        <v>3849</v>
      </c>
      <c r="B1646" s="270" t="s">
        <v>3850</v>
      </c>
      <c r="C1646" s="122" t="s">
        <v>565</v>
      </c>
      <c r="D1646" s="7">
        <f t="array" ref="D1646">IFERROR(XLOOKUP($C1646,'Product Families'!$A:$A,'Product Families'!$D:$D),"")</f>
        <v>86</v>
      </c>
      <c r="E1646" s="7">
        <f t="array" ref="E1646">IFERROR(XLOOKUP($C1646,'Product Families'!$A:$A,'Product Families'!$E:$E),"")</f>
        <v>88</v>
      </c>
      <c r="F1646" s="7">
        <f t="array" ref="F1646">IFERROR(XLOOKUP($C1646,'Product Families'!$A:$A,'Product Families'!$F:$F),"")</f>
        <v>95</v>
      </c>
      <c r="G1646" s="7">
        <f t="array" ref="G1646">IFERROR(XLOOKUP($C1646,'Product Families'!$A:$A,'Product Families'!$G:$G),"")</f>
        <v>102</v>
      </c>
      <c r="J1646" s="7" t="str">
        <f>IFERROR(ROUND(AVERAGEIF('Week 1 - Making'!$B:$B,'Product List'!$A1646,'Week 1 - Making'!$P:$P),0),"")</f>
        <v/>
      </c>
      <c r="K1646" s="7" t="str">
        <f>IFERROR(ROUND(AVERAGEIF('Week 2 - Making'!$B:$B,'Product List'!$A1646,'Week 2 - Making'!$P:$P),0),"")</f>
        <v/>
      </c>
      <c r="L1646" s="263" t="str">
        <f>IFERROR(ROUND(AVERAGEIF('Week 3 - Making'!$B:$B,'Product List'!$A1646,'Week 3 - Making'!$P:$P),0),"")</f>
        <v/>
      </c>
      <c r="M1646" s="7" t="str">
        <f>IFERROR(ROUND(AVERAGEIF('Week 4 - Making'!$B:$B,'Product List'!$A1646,'Week 4 - Making'!$P:$P),0),"")</f>
        <v/>
      </c>
      <c r="N1646" s="7" t="str">
        <f>IFERROR(ROUND(AVERAGEIF('Week 5 - Making'!$B:$B,'Product List'!$A1646,'Week 5 - Making'!$P:$P),0),"")</f>
        <v/>
      </c>
      <c r="O1646" s="7"/>
      <c r="P1646" s="7">
        <f t="array" ref="P1646">iferror(xlookup(C1646,'Product Families'!A:A,'Product Families'!S:S),"")</f>
        <v>0</v>
      </c>
    </row>
    <row r="1647" ht="14.25" customHeight="1">
      <c r="A1647" s="138" t="s">
        <v>3851</v>
      </c>
      <c r="B1647" s="270" t="s">
        <v>3850</v>
      </c>
      <c r="C1647" s="138" t="s">
        <v>569</v>
      </c>
      <c r="D1647" s="7">
        <f t="array" ref="D1647">IFERROR(XLOOKUP($C1647,'Product Families'!$A:$A,'Product Families'!$D:$D),"")</f>
        <v>23</v>
      </c>
      <c r="E1647" s="7">
        <f t="array" ref="E1647">IFERROR(XLOOKUP($C1647,'Product Families'!$A:$A,'Product Families'!$E:$E),"")</f>
        <v>24</v>
      </c>
      <c r="F1647" s="7">
        <f t="array" ref="F1647">IFERROR(XLOOKUP($C1647,'Product Families'!$A:$A,'Product Families'!$F:$F),"")</f>
        <v>25</v>
      </c>
      <c r="G1647" s="7">
        <f t="array" ref="G1647">IFERROR(XLOOKUP($C1647,'Product Families'!$A:$A,'Product Families'!$G:$G),"")</f>
        <v>26</v>
      </c>
      <c r="J1647" s="7" t="str">
        <f>IFERROR(ROUND(AVERAGEIF('Week 1 - Making'!$B:$B,'Product List'!$A1647,'Week 1 - Making'!$P:$P),0),"")</f>
        <v/>
      </c>
      <c r="K1647" s="7" t="str">
        <f>IFERROR(ROUND(AVERAGEIF('Week 2 - Making'!$B:$B,'Product List'!$A1647,'Week 2 - Making'!$P:$P),0),"")</f>
        <v/>
      </c>
      <c r="L1647" s="263" t="str">
        <f>IFERROR(ROUND(AVERAGEIF('Week 3 - Making'!$B:$B,'Product List'!$A1647,'Week 3 - Making'!$P:$P),0),"")</f>
        <v/>
      </c>
      <c r="M1647" s="7" t="str">
        <f>IFERROR(ROUND(AVERAGEIF('Week 4 - Making'!$B:$B,'Product List'!$A1647,'Week 4 - Making'!$P:$P),0),"")</f>
        <v/>
      </c>
      <c r="N1647" s="7" t="str">
        <f>IFERROR(ROUND(AVERAGEIF('Week 5 - Making'!$B:$B,'Product List'!$A1647,'Week 5 - Making'!$P:$P),0),"")</f>
        <v/>
      </c>
      <c r="O1647" s="7"/>
      <c r="P1647" s="7">
        <f t="array" ref="P1647">iferror(xlookup(C1647,'Product Families'!A:A,'Product Families'!S:S),"")</f>
        <v>0</v>
      </c>
    </row>
    <row r="1648" ht="14.25" customHeight="1">
      <c r="A1648" s="138" t="s">
        <v>3852</v>
      </c>
      <c r="B1648" s="270" t="s">
        <v>3853</v>
      </c>
      <c r="C1648" s="122" t="s">
        <v>565</v>
      </c>
      <c r="D1648" s="7">
        <f t="array" ref="D1648">IFERROR(XLOOKUP($C1648,'Product Families'!$A:$A,'Product Families'!$D:$D),"")</f>
        <v>86</v>
      </c>
      <c r="E1648" s="7">
        <f t="array" ref="E1648">IFERROR(XLOOKUP($C1648,'Product Families'!$A:$A,'Product Families'!$E:$E),"")</f>
        <v>88</v>
      </c>
      <c r="F1648" s="7">
        <f t="array" ref="F1648">IFERROR(XLOOKUP($C1648,'Product Families'!$A:$A,'Product Families'!$F:$F),"")</f>
        <v>95</v>
      </c>
      <c r="G1648" s="7">
        <f t="array" ref="G1648">IFERROR(XLOOKUP($C1648,'Product Families'!$A:$A,'Product Families'!$G:$G),"")</f>
        <v>102</v>
      </c>
      <c r="J1648" s="7" t="str">
        <f>IFERROR(ROUND(AVERAGEIF('Week 1 - Making'!$B:$B,'Product List'!$A1648,'Week 1 - Making'!$P:$P),0),"")</f>
        <v/>
      </c>
      <c r="K1648" s="7" t="str">
        <f>IFERROR(ROUND(AVERAGEIF('Week 2 - Making'!$B:$B,'Product List'!$A1648,'Week 2 - Making'!$P:$P),0),"")</f>
        <v/>
      </c>
      <c r="L1648" s="263" t="str">
        <f>IFERROR(ROUND(AVERAGEIF('Week 3 - Making'!$B:$B,'Product List'!$A1648,'Week 3 - Making'!$P:$P),0),"")</f>
        <v/>
      </c>
      <c r="M1648" s="7" t="str">
        <f>IFERROR(ROUND(AVERAGEIF('Week 4 - Making'!$B:$B,'Product List'!$A1648,'Week 4 - Making'!$P:$P),0),"")</f>
        <v/>
      </c>
      <c r="N1648" s="7" t="str">
        <f>IFERROR(ROUND(AVERAGEIF('Week 5 - Making'!$B:$B,'Product List'!$A1648,'Week 5 - Making'!$P:$P),0),"")</f>
        <v/>
      </c>
      <c r="O1648" s="7"/>
      <c r="P1648" s="7">
        <f t="array" ref="P1648">iferror(xlookup(C1648,'Product Families'!A:A,'Product Families'!S:S),"")</f>
        <v>0</v>
      </c>
    </row>
    <row r="1649" ht="14.25" customHeight="1">
      <c r="A1649" s="138" t="s">
        <v>3854</v>
      </c>
      <c r="B1649" s="270" t="s">
        <v>3853</v>
      </c>
      <c r="C1649" s="138" t="s">
        <v>569</v>
      </c>
      <c r="D1649" s="7">
        <f t="array" ref="D1649">IFERROR(XLOOKUP($C1649,'Product Families'!$A:$A,'Product Families'!$D:$D),"")</f>
        <v>23</v>
      </c>
      <c r="E1649" s="7">
        <f t="array" ref="E1649">IFERROR(XLOOKUP($C1649,'Product Families'!$A:$A,'Product Families'!$E:$E),"")</f>
        <v>24</v>
      </c>
      <c r="F1649" s="7">
        <f t="array" ref="F1649">IFERROR(XLOOKUP($C1649,'Product Families'!$A:$A,'Product Families'!$F:$F),"")</f>
        <v>25</v>
      </c>
      <c r="G1649" s="7">
        <f t="array" ref="G1649">IFERROR(XLOOKUP($C1649,'Product Families'!$A:$A,'Product Families'!$G:$G),"")</f>
        <v>26</v>
      </c>
      <c r="J1649" s="7" t="str">
        <f>IFERROR(ROUND(AVERAGEIF('Week 1 - Making'!$B:$B,'Product List'!$A1649,'Week 1 - Making'!$P:$P),0),"")</f>
        <v/>
      </c>
      <c r="K1649" s="7" t="str">
        <f>IFERROR(ROUND(AVERAGEIF('Week 2 - Making'!$B:$B,'Product List'!$A1649,'Week 2 - Making'!$P:$P),0),"")</f>
        <v/>
      </c>
      <c r="L1649" s="263" t="str">
        <f>IFERROR(ROUND(AVERAGEIF('Week 3 - Making'!$B:$B,'Product List'!$A1649,'Week 3 - Making'!$P:$P),0),"")</f>
        <v/>
      </c>
      <c r="M1649" s="7" t="str">
        <f>IFERROR(ROUND(AVERAGEIF('Week 4 - Making'!$B:$B,'Product List'!$A1649,'Week 4 - Making'!$P:$P),0),"")</f>
        <v/>
      </c>
      <c r="N1649" s="7" t="str">
        <f>IFERROR(ROUND(AVERAGEIF('Week 5 - Making'!$B:$B,'Product List'!$A1649,'Week 5 - Making'!$P:$P),0),"")</f>
        <v/>
      </c>
      <c r="O1649" s="7"/>
      <c r="P1649" s="7">
        <f t="array" ref="P1649">iferror(xlookup(C1649,'Product Families'!A:A,'Product Families'!S:S),"")</f>
        <v>0</v>
      </c>
    </row>
    <row r="1650" ht="14.25" customHeight="1">
      <c r="A1650" s="138" t="s">
        <v>1606</v>
      </c>
      <c r="B1650" s="270" t="s">
        <v>3855</v>
      </c>
      <c r="C1650" s="122" t="s">
        <v>565</v>
      </c>
      <c r="D1650" s="7">
        <f t="array" ref="D1650">IFERROR(XLOOKUP($C1650,'Product Families'!$A:$A,'Product Families'!$D:$D),"")</f>
        <v>86</v>
      </c>
      <c r="E1650" s="7">
        <f t="array" ref="E1650">IFERROR(XLOOKUP($C1650,'Product Families'!$A:$A,'Product Families'!$E:$E),"")</f>
        <v>88</v>
      </c>
      <c r="F1650" s="7">
        <f t="array" ref="F1650">IFERROR(XLOOKUP($C1650,'Product Families'!$A:$A,'Product Families'!$F:$F),"")</f>
        <v>95</v>
      </c>
      <c r="G1650" s="7">
        <f t="array" ref="G1650">IFERROR(XLOOKUP($C1650,'Product Families'!$A:$A,'Product Families'!$G:$G),"")</f>
        <v>102</v>
      </c>
      <c r="J1650" s="7">
        <f>IFERROR(ROUND(AVERAGEIF('Week 1 - Making'!$B:$B,'Product List'!$A1650,'Week 1 - Making'!$P:$P),0),"")</f>
        <v>107</v>
      </c>
      <c r="K1650" s="7" t="str">
        <f>IFERROR(ROUND(AVERAGEIF('Week 2 - Making'!$B:$B,'Product List'!$A1650,'Week 2 - Making'!$P:$P),0),"")</f>
        <v/>
      </c>
      <c r="L1650" s="263" t="str">
        <f>IFERROR(ROUND(AVERAGEIF('Week 3 - Making'!$B:$B,'Product List'!$A1650,'Week 3 - Making'!$P:$P),0),"")</f>
        <v/>
      </c>
      <c r="M1650" s="7" t="str">
        <f>IFERROR(ROUND(AVERAGEIF('Week 4 - Making'!$B:$B,'Product List'!$A1650,'Week 4 - Making'!$P:$P),0),"")</f>
        <v/>
      </c>
      <c r="N1650" s="7" t="str">
        <f>IFERROR(ROUND(AVERAGEIF('Week 5 - Making'!$B:$B,'Product List'!$A1650,'Week 5 - Making'!$P:$P),0),"")</f>
        <v/>
      </c>
      <c r="O1650" s="7"/>
      <c r="P1650" s="7">
        <f t="array" ref="P1650">iferror(xlookup(C1650,'Product Families'!A:A,'Product Families'!S:S),"")</f>
        <v>0</v>
      </c>
    </row>
    <row r="1651" ht="14.25" customHeight="1">
      <c r="A1651" s="138" t="s">
        <v>1608</v>
      </c>
      <c r="B1651" s="270" t="s">
        <v>3855</v>
      </c>
      <c r="C1651" s="138" t="s">
        <v>569</v>
      </c>
      <c r="D1651" s="7">
        <f t="array" ref="D1651">IFERROR(XLOOKUP($C1651,'Product Families'!$A:$A,'Product Families'!$D:$D),"")</f>
        <v>23</v>
      </c>
      <c r="E1651" s="7">
        <f t="array" ref="E1651">IFERROR(XLOOKUP($C1651,'Product Families'!$A:$A,'Product Families'!$E:$E),"")</f>
        <v>24</v>
      </c>
      <c r="F1651" s="7">
        <f t="array" ref="F1651">IFERROR(XLOOKUP($C1651,'Product Families'!$A:$A,'Product Families'!$F:$F),"")</f>
        <v>25</v>
      </c>
      <c r="G1651" s="7">
        <f t="array" ref="G1651">IFERROR(XLOOKUP($C1651,'Product Families'!$A:$A,'Product Families'!$G:$G),"")</f>
        <v>26</v>
      </c>
      <c r="J1651" s="7">
        <f>IFERROR(ROUND(AVERAGEIF('Week 1 - Making'!$B:$B,'Product List'!$A1651,'Week 1 - Making'!$P:$P),0),"")</f>
        <v>27</v>
      </c>
      <c r="K1651" s="7" t="str">
        <f>IFERROR(ROUND(AVERAGEIF('Week 2 - Making'!$B:$B,'Product List'!$A1651,'Week 2 - Making'!$P:$P),0),"")</f>
        <v/>
      </c>
      <c r="L1651" s="263" t="str">
        <f>IFERROR(ROUND(AVERAGEIF('Week 3 - Making'!$B:$B,'Product List'!$A1651,'Week 3 - Making'!$P:$P),0),"")</f>
        <v/>
      </c>
      <c r="M1651" s="7" t="str">
        <f>IFERROR(ROUND(AVERAGEIF('Week 4 - Making'!$B:$B,'Product List'!$A1651,'Week 4 - Making'!$P:$P),0),"")</f>
        <v/>
      </c>
      <c r="N1651" s="7" t="str">
        <f>IFERROR(ROUND(AVERAGEIF('Week 5 - Making'!$B:$B,'Product List'!$A1651,'Week 5 - Making'!$P:$P),0),"")</f>
        <v/>
      </c>
      <c r="O1651" s="7"/>
      <c r="P1651" s="7">
        <f t="array" ref="P1651">iferror(xlookup(C1651,'Product Families'!A:A,'Product Families'!S:S),"")</f>
        <v>0</v>
      </c>
    </row>
    <row r="1652" ht="14.25" customHeight="1">
      <c r="A1652" s="288" t="s">
        <v>3856</v>
      </c>
      <c r="B1652" s="289"/>
      <c r="C1652" s="138" t="s">
        <v>565</v>
      </c>
      <c r="D1652" s="124">
        <f t="array" ref="D1652">IFERROR(XLOOKUP($C1652,'Product Families'!$A:$A,'Product Families'!$D:$D),"")</f>
        <v>86</v>
      </c>
      <c r="E1652" s="124">
        <f t="array" ref="E1652">IFERROR(XLOOKUP($C1652,'Product Families'!$A:$A,'Product Families'!$E:$E),"")</f>
        <v>88</v>
      </c>
      <c r="F1652" s="124">
        <f t="array" ref="F1652">IFERROR(XLOOKUP($C1652,'Product Families'!$A:$A,'Product Families'!$F:$F),"")</f>
        <v>95</v>
      </c>
      <c r="G1652" s="124">
        <f t="array" ref="G1652">IFERROR(XLOOKUP($C1652,'Product Families'!$A:$A,'Product Families'!$G:$G),"")</f>
        <v>102</v>
      </c>
      <c r="H1652" s="122"/>
      <c r="I1652" s="122"/>
      <c r="J1652" s="122" t="str">
        <f>IFERROR(ROUND(AVERAGEIF('Week 1 - Making'!$B:$B,'Product List'!$A1652,'Week 1 - Making'!$P:$P),0),"")</f>
        <v/>
      </c>
      <c r="K1652" s="122" t="str">
        <f>IFERROR(ROUND(AVERAGEIF('Week 2 - Making'!$B:$B,'Product List'!$A1652,'Week 2 - Making'!$P:$P),0),"")</f>
        <v/>
      </c>
      <c r="L1652" s="122" t="str">
        <f>IFERROR(ROUND(AVERAGEIF('Week 3 - Making'!$B:$B,'Product List'!$A1652,'Week 3 - Making'!$P:$P),0),"")</f>
        <v/>
      </c>
      <c r="M1652" s="122" t="str">
        <f>IFERROR(ROUND(AVERAGEIF('Week 4 - Making'!$B:$B,'Product List'!$A1652,'Week 4 - Making'!$P:$P),0),"")</f>
        <v/>
      </c>
      <c r="N1652" s="122" t="str">
        <f>IFERROR(ROUND(AVERAGEIF('Week 5 - Making'!$B:$B,'Product List'!$A1652,'Week 5 - Making'!$P:$P),0),"")</f>
        <v/>
      </c>
      <c r="O1652" s="122"/>
      <c r="P1652" s="290">
        <f t="array" ref="P1652">iferror(xlookup(C1652,'Product Families'!A:A,'Product Families'!S:S),"")</f>
        <v>0</v>
      </c>
    </row>
    <row r="1653" ht="14.25" customHeight="1">
      <c r="A1653" s="138" t="s">
        <v>3857</v>
      </c>
      <c r="B1653" s="122"/>
      <c r="C1653" s="138" t="s">
        <v>565</v>
      </c>
      <c r="D1653" s="7">
        <f t="array" ref="D1653">IFERROR(XLOOKUP($C1653,'Product Families'!$A:$A,'Product Families'!$D:$D),"")</f>
        <v>86</v>
      </c>
      <c r="E1653" s="7">
        <f t="array" ref="E1653">IFERROR(XLOOKUP($C1653,'Product Families'!$A:$A,'Product Families'!$E:$E),"")</f>
        <v>88</v>
      </c>
      <c r="F1653" s="7">
        <f t="array" ref="F1653">IFERROR(XLOOKUP($C1653,'Product Families'!$A:$A,'Product Families'!$F:$F),"")</f>
        <v>95</v>
      </c>
      <c r="G1653" s="7">
        <f t="array" ref="G1653">IFERROR(XLOOKUP($C1653,'Product Families'!$A:$A,'Product Families'!$G:$G),"")</f>
        <v>102</v>
      </c>
      <c r="J1653" s="7" t="str">
        <f>IFERROR(ROUND(AVERAGEIF('Week 1 - Making'!$B:$B,'Product List'!$A1653,'Week 1 - Making'!$P:$P),0),"")</f>
        <v/>
      </c>
      <c r="K1653" s="7" t="str">
        <f>IFERROR(ROUND(AVERAGEIF('Week 2 - Making'!$B:$B,'Product List'!$A1653,'Week 2 - Making'!$P:$P),0),"")</f>
        <v/>
      </c>
      <c r="L1653" s="263" t="str">
        <f>IFERROR(ROUND(AVERAGEIF('Week 3 - Making'!$B:$B,'Product List'!$A1653,'Week 3 - Making'!$P:$P),0),"")</f>
        <v/>
      </c>
      <c r="M1653" s="7" t="str">
        <f>IFERROR(ROUND(AVERAGEIF('Week 4 - Making'!$B:$B,'Product List'!$A1653,'Week 4 - Making'!$P:$P),0),"")</f>
        <v/>
      </c>
      <c r="N1653" s="7" t="str">
        <f>IFERROR(ROUND(AVERAGEIF('Week 5 - Making'!$B:$B,'Product List'!$A1653,'Week 5 - Making'!$P:$P),0),"")</f>
        <v/>
      </c>
      <c r="O1653" s="7"/>
      <c r="P1653" s="7">
        <f t="array" ref="P1653">iferror(xlookup(C1653,'Product Families'!A:A,'Product Families'!S:S),"")</f>
        <v>0</v>
      </c>
    </row>
    <row r="1654" ht="14.25" customHeight="1">
      <c r="A1654" s="138" t="s">
        <v>3858</v>
      </c>
      <c r="B1654" s="270" t="s">
        <v>3859</v>
      </c>
      <c r="C1654" s="122" t="s">
        <v>575</v>
      </c>
      <c r="D1654" s="7">
        <f t="array" ref="D1654">IFERROR(XLOOKUP($C1654,'Product Families'!$A:$A,'Product Families'!$D:$D),"")</f>
        <v>86</v>
      </c>
      <c r="E1654" s="7">
        <f t="array" ref="E1654">IFERROR(XLOOKUP($C1654,'Product Families'!$A:$A,'Product Families'!$E:$E),"")</f>
        <v>88</v>
      </c>
      <c r="F1654" s="7">
        <f t="array" ref="F1654">IFERROR(XLOOKUP($C1654,'Product Families'!$A:$A,'Product Families'!$F:$F),"")</f>
        <v>95</v>
      </c>
      <c r="G1654" s="7">
        <f t="array" ref="G1654">IFERROR(XLOOKUP($C1654,'Product Families'!$A:$A,'Product Families'!$G:$G),"")</f>
        <v>102</v>
      </c>
      <c r="J1654" s="7" t="str">
        <f>IFERROR(ROUND(AVERAGEIF('Week 1 - Making'!$B:$B,'Product List'!$A1654,'Week 1 - Making'!$P:$P),0),"")</f>
        <v/>
      </c>
      <c r="K1654" s="7" t="str">
        <f>IFERROR(ROUND(AVERAGEIF('Week 2 - Making'!$B:$B,'Product List'!$A1654,'Week 2 - Making'!$P:$P),0),"")</f>
        <v/>
      </c>
      <c r="L1654" s="263" t="str">
        <f>IFERROR(ROUND(AVERAGEIF('Week 3 - Making'!$B:$B,'Product List'!$A1654,'Week 3 - Making'!$P:$P),0),"")</f>
        <v/>
      </c>
      <c r="M1654" s="7" t="str">
        <f>IFERROR(ROUND(AVERAGEIF('Week 4 - Making'!$B:$B,'Product List'!$A1654,'Week 4 - Making'!$P:$P),0),"")</f>
        <v/>
      </c>
      <c r="N1654" s="7" t="str">
        <f>IFERROR(ROUND(AVERAGEIF('Week 5 - Making'!$B:$B,'Product List'!$A1654,'Week 5 - Making'!$P:$P),0),"")</f>
        <v/>
      </c>
      <c r="O1654" s="7"/>
      <c r="P1654" s="7">
        <f t="array" ref="P1654">iferror(xlookup(C1654,'Product Families'!A:A,'Product Families'!S:S),"")</f>
        <v>0</v>
      </c>
    </row>
    <row r="1655" ht="14.25" customHeight="1">
      <c r="A1655" s="138" t="s">
        <v>3860</v>
      </c>
      <c r="B1655" s="270" t="s">
        <v>3859</v>
      </c>
      <c r="C1655" s="138" t="s">
        <v>585</v>
      </c>
      <c r="D1655" s="7">
        <f t="array" ref="D1655">IFERROR(XLOOKUP($C1655,'Product Families'!$A:$A,'Product Families'!$D:$D),"")</f>
        <v>23</v>
      </c>
      <c r="E1655" s="7">
        <f t="array" ref="E1655">IFERROR(XLOOKUP($C1655,'Product Families'!$A:$A,'Product Families'!$E:$E),"")</f>
        <v>24</v>
      </c>
      <c r="F1655" s="7">
        <f t="array" ref="F1655">IFERROR(XLOOKUP($C1655,'Product Families'!$A:$A,'Product Families'!$F:$F),"")</f>
        <v>25</v>
      </c>
      <c r="G1655" s="7">
        <f t="array" ref="G1655">IFERROR(XLOOKUP($C1655,'Product Families'!$A:$A,'Product Families'!$G:$G),"")</f>
        <v>26</v>
      </c>
      <c r="J1655" s="7" t="str">
        <f>IFERROR(ROUND(AVERAGEIF('Week 1 - Making'!$B:$B,'Product List'!$A1655,'Week 1 - Making'!$P:$P),0),"")</f>
        <v/>
      </c>
      <c r="K1655" s="7" t="str">
        <f>IFERROR(ROUND(AVERAGEIF('Week 2 - Making'!$B:$B,'Product List'!$A1655,'Week 2 - Making'!$P:$P),0),"")</f>
        <v/>
      </c>
      <c r="L1655" s="263" t="str">
        <f>IFERROR(ROUND(AVERAGEIF('Week 3 - Making'!$B:$B,'Product List'!$A1655,'Week 3 - Making'!$P:$P),0),"")</f>
        <v/>
      </c>
      <c r="M1655" s="7" t="str">
        <f>IFERROR(ROUND(AVERAGEIF('Week 4 - Making'!$B:$B,'Product List'!$A1655,'Week 4 - Making'!$P:$P),0),"")</f>
        <v/>
      </c>
      <c r="N1655" s="7" t="str">
        <f>IFERROR(ROUND(AVERAGEIF('Week 5 - Making'!$B:$B,'Product List'!$A1655,'Week 5 - Making'!$P:$P),0),"")</f>
        <v/>
      </c>
      <c r="O1655" s="7"/>
      <c r="P1655" s="7">
        <f t="array" ref="P1655">iferror(xlookup(C1655,'Product Families'!A:A,'Product Families'!S:S),"")</f>
        <v>0</v>
      </c>
    </row>
    <row r="1656" ht="14.25" customHeight="1">
      <c r="A1656" s="138" t="s">
        <v>3861</v>
      </c>
      <c r="B1656" s="270" t="s">
        <v>3862</v>
      </c>
      <c r="C1656" s="122" t="s">
        <v>575</v>
      </c>
      <c r="D1656" s="7">
        <f t="array" ref="D1656">IFERROR(XLOOKUP($C1656,'Product Families'!$A:$A,'Product Families'!$D:$D),"")</f>
        <v>86</v>
      </c>
      <c r="E1656" s="7">
        <f t="array" ref="E1656">IFERROR(XLOOKUP($C1656,'Product Families'!$A:$A,'Product Families'!$E:$E),"")</f>
        <v>88</v>
      </c>
      <c r="F1656" s="7">
        <f t="array" ref="F1656">IFERROR(XLOOKUP($C1656,'Product Families'!$A:$A,'Product Families'!$F:$F),"")</f>
        <v>95</v>
      </c>
      <c r="G1656" s="7">
        <f t="array" ref="G1656">IFERROR(XLOOKUP($C1656,'Product Families'!$A:$A,'Product Families'!$G:$G),"")</f>
        <v>102</v>
      </c>
      <c r="J1656" s="7" t="str">
        <f>IFERROR(ROUND(AVERAGEIF('Week 1 - Making'!$B:$B,'Product List'!$A1656,'Week 1 - Making'!$P:$P),0),"")</f>
        <v/>
      </c>
      <c r="K1656" s="7" t="str">
        <f>IFERROR(ROUND(AVERAGEIF('Week 2 - Making'!$B:$B,'Product List'!$A1656,'Week 2 - Making'!$P:$P),0),"")</f>
        <v/>
      </c>
      <c r="L1656" s="263" t="str">
        <f>IFERROR(ROUND(AVERAGEIF('Week 3 - Making'!$B:$B,'Product List'!$A1656,'Week 3 - Making'!$P:$P),0),"")</f>
        <v/>
      </c>
      <c r="M1656" s="7" t="str">
        <f>IFERROR(ROUND(AVERAGEIF('Week 4 - Making'!$B:$B,'Product List'!$A1656,'Week 4 - Making'!$P:$P),0),"")</f>
        <v/>
      </c>
      <c r="N1656" s="7" t="str">
        <f>IFERROR(ROUND(AVERAGEIF('Week 5 - Making'!$B:$B,'Product List'!$A1656,'Week 5 - Making'!$P:$P),0),"")</f>
        <v/>
      </c>
      <c r="O1656" s="7"/>
      <c r="P1656" s="7">
        <f t="array" ref="P1656">iferror(xlookup(C1656,'Product Families'!A:A,'Product Families'!S:S),"")</f>
        <v>0</v>
      </c>
    </row>
    <row r="1657" ht="14.25" customHeight="1">
      <c r="A1657" s="138" t="s">
        <v>3863</v>
      </c>
      <c r="B1657" s="270" t="s">
        <v>3862</v>
      </c>
      <c r="C1657" s="138" t="s">
        <v>585</v>
      </c>
      <c r="D1657" s="7">
        <f t="array" ref="D1657">IFERROR(XLOOKUP($C1657,'Product Families'!$A:$A,'Product Families'!$D:$D),"")</f>
        <v>23</v>
      </c>
      <c r="E1657" s="7">
        <f t="array" ref="E1657">IFERROR(XLOOKUP($C1657,'Product Families'!$A:$A,'Product Families'!$E:$E),"")</f>
        <v>24</v>
      </c>
      <c r="F1657" s="7">
        <f t="array" ref="F1657">IFERROR(XLOOKUP($C1657,'Product Families'!$A:$A,'Product Families'!$F:$F),"")</f>
        <v>25</v>
      </c>
      <c r="G1657" s="7">
        <f t="array" ref="G1657">IFERROR(XLOOKUP($C1657,'Product Families'!$A:$A,'Product Families'!$G:$G),"")</f>
        <v>26</v>
      </c>
      <c r="J1657" s="7" t="str">
        <f>IFERROR(ROUND(AVERAGEIF('Week 1 - Making'!$B:$B,'Product List'!$A1657,'Week 1 - Making'!$P:$P),0),"")</f>
        <v/>
      </c>
      <c r="K1657" s="7" t="str">
        <f>IFERROR(ROUND(AVERAGEIF('Week 2 - Making'!$B:$B,'Product List'!$A1657,'Week 2 - Making'!$P:$P),0),"")</f>
        <v/>
      </c>
      <c r="L1657" s="263" t="str">
        <f>IFERROR(ROUND(AVERAGEIF('Week 3 - Making'!$B:$B,'Product List'!$A1657,'Week 3 - Making'!$P:$P),0),"")</f>
        <v/>
      </c>
      <c r="M1657" s="7" t="str">
        <f>IFERROR(ROUND(AVERAGEIF('Week 4 - Making'!$B:$B,'Product List'!$A1657,'Week 4 - Making'!$P:$P),0),"")</f>
        <v/>
      </c>
      <c r="N1657" s="7" t="str">
        <f>IFERROR(ROUND(AVERAGEIF('Week 5 - Making'!$B:$B,'Product List'!$A1657,'Week 5 - Making'!$P:$P),0),"")</f>
        <v/>
      </c>
      <c r="O1657" s="7"/>
      <c r="P1657" s="7">
        <f t="array" ref="P1657">iferror(xlookup(C1657,'Product Families'!A:A,'Product Families'!S:S),"")</f>
        <v>0</v>
      </c>
    </row>
    <row r="1658" ht="14.25" customHeight="1">
      <c r="A1658" s="138" t="s">
        <v>3864</v>
      </c>
      <c r="B1658" s="270" t="s">
        <v>3865</v>
      </c>
      <c r="C1658" s="122" t="s">
        <v>575</v>
      </c>
      <c r="D1658" s="7">
        <f t="array" ref="D1658">IFERROR(XLOOKUP($C1658,'Product Families'!$A:$A,'Product Families'!$D:$D),"")</f>
        <v>86</v>
      </c>
      <c r="E1658" s="7">
        <f t="array" ref="E1658">IFERROR(XLOOKUP($C1658,'Product Families'!$A:$A,'Product Families'!$E:$E),"")</f>
        <v>88</v>
      </c>
      <c r="F1658" s="7">
        <f t="array" ref="F1658">IFERROR(XLOOKUP($C1658,'Product Families'!$A:$A,'Product Families'!$F:$F),"")</f>
        <v>95</v>
      </c>
      <c r="G1658" s="7">
        <f t="array" ref="G1658">IFERROR(XLOOKUP($C1658,'Product Families'!$A:$A,'Product Families'!$G:$G),"")</f>
        <v>102</v>
      </c>
      <c r="J1658" s="7" t="str">
        <f>IFERROR(ROUND(AVERAGEIF('Week 1 - Making'!$B:$B,'Product List'!$A1658,'Week 1 - Making'!$P:$P),0),"")</f>
        <v/>
      </c>
      <c r="K1658" s="7" t="str">
        <f>IFERROR(ROUND(AVERAGEIF('Week 2 - Making'!$B:$B,'Product List'!$A1658,'Week 2 - Making'!$P:$P),0),"")</f>
        <v/>
      </c>
      <c r="L1658" s="263" t="str">
        <f>IFERROR(ROUND(AVERAGEIF('Week 3 - Making'!$B:$B,'Product List'!$A1658,'Week 3 - Making'!$P:$P),0),"")</f>
        <v/>
      </c>
      <c r="M1658" s="7" t="str">
        <f>IFERROR(ROUND(AVERAGEIF('Week 4 - Making'!$B:$B,'Product List'!$A1658,'Week 4 - Making'!$P:$P),0),"")</f>
        <v/>
      </c>
      <c r="N1658" s="7" t="str">
        <f>IFERROR(ROUND(AVERAGEIF('Week 5 - Making'!$B:$B,'Product List'!$A1658,'Week 5 - Making'!$P:$P),0),"")</f>
        <v/>
      </c>
      <c r="O1658" s="7"/>
      <c r="P1658" s="7">
        <f t="array" ref="P1658">iferror(xlookup(C1658,'Product Families'!A:A,'Product Families'!S:S),"")</f>
        <v>0</v>
      </c>
    </row>
    <row r="1659" ht="14.25" customHeight="1">
      <c r="A1659" s="138" t="s">
        <v>3866</v>
      </c>
      <c r="B1659" s="270" t="s">
        <v>3865</v>
      </c>
      <c r="C1659" s="138" t="s">
        <v>585</v>
      </c>
      <c r="D1659" s="7">
        <f t="array" ref="D1659">IFERROR(XLOOKUP($C1659,'Product Families'!$A:$A,'Product Families'!$D:$D),"")</f>
        <v>23</v>
      </c>
      <c r="E1659" s="7">
        <f t="array" ref="E1659">IFERROR(XLOOKUP($C1659,'Product Families'!$A:$A,'Product Families'!$E:$E),"")</f>
        <v>24</v>
      </c>
      <c r="F1659" s="7">
        <f t="array" ref="F1659">IFERROR(XLOOKUP($C1659,'Product Families'!$A:$A,'Product Families'!$F:$F),"")</f>
        <v>25</v>
      </c>
      <c r="G1659" s="7">
        <f t="array" ref="G1659">IFERROR(XLOOKUP($C1659,'Product Families'!$A:$A,'Product Families'!$G:$G),"")</f>
        <v>26</v>
      </c>
      <c r="J1659" s="7" t="str">
        <f>IFERROR(ROUND(AVERAGEIF('Week 1 - Making'!$B:$B,'Product List'!$A1659,'Week 1 - Making'!$P:$P),0),"")</f>
        <v/>
      </c>
      <c r="K1659" s="7" t="str">
        <f>IFERROR(ROUND(AVERAGEIF('Week 2 - Making'!$B:$B,'Product List'!$A1659,'Week 2 - Making'!$P:$P),0),"")</f>
        <v/>
      </c>
      <c r="L1659" s="263" t="str">
        <f>IFERROR(ROUND(AVERAGEIF('Week 3 - Making'!$B:$B,'Product List'!$A1659,'Week 3 - Making'!$P:$P),0),"")</f>
        <v/>
      </c>
      <c r="M1659" s="7" t="str">
        <f>IFERROR(ROUND(AVERAGEIF('Week 4 - Making'!$B:$B,'Product List'!$A1659,'Week 4 - Making'!$P:$P),0),"")</f>
        <v/>
      </c>
      <c r="N1659" s="7" t="str">
        <f>IFERROR(ROUND(AVERAGEIF('Week 5 - Making'!$B:$B,'Product List'!$A1659,'Week 5 - Making'!$P:$P),0),"")</f>
        <v/>
      </c>
      <c r="O1659" s="7"/>
      <c r="P1659" s="7">
        <f t="array" ref="P1659">iferror(xlookup(C1659,'Product Families'!A:A,'Product Families'!S:S),"")</f>
        <v>0</v>
      </c>
    </row>
    <row r="1660" ht="14.25" customHeight="1">
      <c r="A1660" s="138" t="s">
        <v>3867</v>
      </c>
      <c r="B1660" s="270" t="s">
        <v>3868</v>
      </c>
      <c r="C1660" s="122" t="s">
        <v>575</v>
      </c>
      <c r="D1660" s="7">
        <f t="array" ref="D1660">IFERROR(XLOOKUP($C1660,'Product Families'!$A:$A,'Product Families'!$D:$D),"")</f>
        <v>86</v>
      </c>
      <c r="E1660" s="7">
        <f t="array" ref="E1660">IFERROR(XLOOKUP($C1660,'Product Families'!$A:$A,'Product Families'!$E:$E),"")</f>
        <v>88</v>
      </c>
      <c r="F1660" s="7">
        <f t="array" ref="F1660">IFERROR(XLOOKUP($C1660,'Product Families'!$A:$A,'Product Families'!$F:$F),"")</f>
        <v>95</v>
      </c>
      <c r="G1660" s="7">
        <f t="array" ref="G1660">IFERROR(XLOOKUP($C1660,'Product Families'!$A:$A,'Product Families'!$G:$G),"")</f>
        <v>102</v>
      </c>
      <c r="J1660" s="7" t="str">
        <f>IFERROR(ROUND(AVERAGEIF('Week 1 - Making'!$B:$B,'Product List'!$A1660,'Week 1 - Making'!$P:$P),0),"")</f>
        <v/>
      </c>
      <c r="K1660" s="7" t="str">
        <f>IFERROR(ROUND(AVERAGEIF('Week 2 - Making'!$B:$B,'Product List'!$A1660,'Week 2 - Making'!$P:$P),0),"")</f>
        <v/>
      </c>
      <c r="L1660" s="263" t="str">
        <f>IFERROR(ROUND(AVERAGEIF('Week 3 - Making'!$B:$B,'Product List'!$A1660,'Week 3 - Making'!$P:$P),0),"")</f>
        <v/>
      </c>
      <c r="M1660" s="7" t="str">
        <f>IFERROR(ROUND(AVERAGEIF('Week 4 - Making'!$B:$B,'Product List'!$A1660,'Week 4 - Making'!$P:$P),0),"")</f>
        <v/>
      </c>
      <c r="N1660" s="7" t="str">
        <f>IFERROR(ROUND(AVERAGEIF('Week 5 - Making'!$B:$B,'Product List'!$A1660,'Week 5 - Making'!$P:$P),0),"")</f>
        <v/>
      </c>
      <c r="O1660" s="7"/>
      <c r="P1660" s="7">
        <f t="array" ref="P1660">iferror(xlookup(C1660,'Product Families'!A:A,'Product Families'!S:S),"")</f>
        <v>0</v>
      </c>
    </row>
    <row r="1661" ht="14.25" customHeight="1">
      <c r="A1661" s="138" t="s">
        <v>3869</v>
      </c>
      <c r="B1661" s="270" t="s">
        <v>3868</v>
      </c>
      <c r="C1661" s="138" t="s">
        <v>585</v>
      </c>
      <c r="D1661" s="7">
        <f t="array" ref="D1661">IFERROR(XLOOKUP($C1661,'Product Families'!$A:$A,'Product Families'!$D:$D),"")</f>
        <v>23</v>
      </c>
      <c r="E1661" s="7">
        <f t="array" ref="E1661">IFERROR(XLOOKUP($C1661,'Product Families'!$A:$A,'Product Families'!$E:$E),"")</f>
        <v>24</v>
      </c>
      <c r="F1661" s="7">
        <f t="array" ref="F1661">IFERROR(XLOOKUP($C1661,'Product Families'!$A:$A,'Product Families'!$F:$F),"")</f>
        <v>25</v>
      </c>
      <c r="G1661" s="7">
        <f t="array" ref="G1661">IFERROR(XLOOKUP($C1661,'Product Families'!$A:$A,'Product Families'!$G:$G),"")</f>
        <v>26</v>
      </c>
      <c r="J1661" s="7" t="str">
        <f>IFERROR(ROUND(AVERAGEIF('Week 1 - Making'!$B:$B,'Product List'!$A1661,'Week 1 - Making'!$P:$P),0),"")</f>
        <v/>
      </c>
      <c r="K1661" s="7" t="str">
        <f>IFERROR(ROUND(AVERAGEIF('Week 2 - Making'!$B:$B,'Product List'!$A1661,'Week 2 - Making'!$P:$P),0),"")</f>
        <v/>
      </c>
      <c r="L1661" s="263" t="str">
        <f>IFERROR(ROUND(AVERAGEIF('Week 3 - Making'!$B:$B,'Product List'!$A1661,'Week 3 - Making'!$P:$P),0),"")</f>
        <v/>
      </c>
      <c r="M1661" s="7" t="str">
        <f>IFERROR(ROUND(AVERAGEIF('Week 4 - Making'!$B:$B,'Product List'!$A1661,'Week 4 - Making'!$P:$P),0),"")</f>
        <v/>
      </c>
      <c r="N1661" s="7" t="str">
        <f>IFERROR(ROUND(AVERAGEIF('Week 5 - Making'!$B:$B,'Product List'!$A1661,'Week 5 - Making'!$P:$P),0),"")</f>
        <v/>
      </c>
      <c r="O1661" s="7"/>
      <c r="P1661" s="7">
        <f t="array" ref="P1661">iferror(xlookup(C1661,'Product Families'!A:A,'Product Families'!S:S),"")</f>
        <v>0</v>
      </c>
    </row>
    <row r="1662" ht="14.25" customHeight="1">
      <c r="A1662" s="138" t="s">
        <v>3870</v>
      </c>
      <c r="B1662" s="270" t="s">
        <v>3871</v>
      </c>
      <c r="C1662" s="122" t="s">
        <v>575</v>
      </c>
      <c r="D1662" s="7">
        <f t="array" ref="D1662">IFERROR(XLOOKUP($C1662,'Product Families'!$A:$A,'Product Families'!$D:$D),"")</f>
        <v>86</v>
      </c>
      <c r="E1662" s="7">
        <f t="array" ref="E1662">IFERROR(XLOOKUP($C1662,'Product Families'!$A:$A,'Product Families'!$E:$E),"")</f>
        <v>88</v>
      </c>
      <c r="F1662" s="7">
        <f t="array" ref="F1662">IFERROR(XLOOKUP($C1662,'Product Families'!$A:$A,'Product Families'!$F:$F),"")</f>
        <v>95</v>
      </c>
      <c r="G1662" s="7">
        <f t="array" ref="G1662">IFERROR(XLOOKUP($C1662,'Product Families'!$A:$A,'Product Families'!$G:$G),"")</f>
        <v>102</v>
      </c>
      <c r="J1662" s="7" t="str">
        <f>IFERROR(ROUND(AVERAGEIF('Week 1 - Making'!$B:$B,'Product List'!$A1662,'Week 1 - Making'!$P:$P),0),"")</f>
        <v/>
      </c>
      <c r="K1662" s="7" t="str">
        <f>IFERROR(ROUND(AVERAGEIF('Week 2 - Making'!$B:$B,'Product List'!$A1662,'Week 2 - Making'!$P:$P),0),"")</f>
        <v/>
      </c>
      <c r="L1662" s="263" t="str">
        <f>IFERROR(ROUND(AVERAGEIF('Week 3 - Making'!$B:$B,'Product List'!$A1662,'Week 3 - Making'!$P:$P),0),"")</f>
        <v/>
      </c>
      <c r="M1662" s="7" t="str">
        <f>IFERROR(ROUND(AVERAGEIF('Week 4 - Making'!$B:$B,'Product List'!$A1662,'Week 4 - Making'!$P:$P),0),"")</f>
        <v/>
      </c>
      <c r="N1662" s="7" t="str">
        <f>IFERROR(ROUND(AVERAGEIF('Week 5 - Making'!$B:$B,'Product List'!$A1662,'Week 5 - Making'!$P:$P),0),"")</f>
        <v/>
      </c>
      <c r="O1662" s="7"/>
      <c r="P1662" s="7">
        <f t="array" ref="P1662">iferror(xlookup(C1662,'Product Families'!A:A,'Product Families'!S:S),"")</f>
        <v>0</v>
      </c>
    </row>
    <row r="1663" ht="14.25" customHeight="1">
      <c r="A1663" s="138" t="s">
        <v>3872</v>
      </c>
      <c r="B1663" s="270" t="s">
        <v>3871</v>
      </c>
      <c r="C1663" s="138" t="s">
        <v>585</v>
      </c>
      <c r="D1663" s="7">
        <f t="array" ref="D1663">IFERROR(XLOOKUP($C1663,'Product Families'!$A:$A,'Product Families'!$D:$D),"")</f>
        <v>23</v>
      </c>
      <c r="E1663" s="7">
        <f t="array" ref="E1663">IFERROR(XLOOKUP($C1663,'Product Families'!$A:$A,'Product Families'!$E:$E),"")</f>
        <v>24</v>
      </c>
      <c r="F1663" s="7">
        <f t="array" ref="F1663">IFERROR(XLOOKUP($C1663,'Product Families'!$A:$A,'Product Families'!$F:$F),"")</f>
        <v>25</v>
      </c>
      <c r="G1663" s="7">
        <f t="array" ref="G1663">IFERROR(XLOOKUP($C1663,'Product Families'!$A:$A,'Product Families'!$G:$G),"")</f>
        <v>26</v>
      </c>
      <c r="J1663" s="7" t="str">
        <f>IFERROR(ROUND(AVERAGEIF('Week 1 - Making'!$B:$B,'Product List'!$A1663,'Week 1 - Making'!$P:$P),0),"")</f>
        <v/>
      </c>
      <c r="K1663" s="7" t="str">
        <f>IFERROR(ROUND(AVERAGEIF('Week 2 - Making'!$B:$B,'Product List'!$A1663,'Week 2 - Making'!$P:$P),0),"")</f>
        <v/>
      </c>
      <c r="L1663" s="263" t="str">
        <f>IFERROR(ROUND(AVERAGEIF('Week 3 - Making'!$B:$B,'Product List'!$A1663,'Week 3 - Making'!$P:$P),0),"")</f>
        <v/>
      </c>
      <c r="M1663" s="7" t="str">
        <f>IFERROR(ROUND(AVERAGEIF('Week 4 - Making'!$B:$B,'Product List'!$A1663,'Week 4 - Making'!$P:$P),0),"")</f>
        <v/>
      </c>
      <c r="N1663" s="7" t="str">
        <f>IFERROR(ROUND(AVERAGEIF('Week 5 - Making'!$B:$B,'Product List'!$A1663,'Week 5 - Making'!$P:$P),0),"")</f>
        <v/>
      </c>
      <c r="O1663" s="7"/>
      <c r="P1663" s="7">
        <f t="array" ref="P1663">iferror(xlookup(C1663,'Product Families'!A:A,'Product Families'!S:S),"")</f>
        <v>0</v>
      </c>
    </row>
    <row r="1664" ht="14.25" customHeight="1">
      <c r="A1664" s="138" t="s">
        <v>3873</v>
      </c>
      <c r="B1664" s="270" t="s">
        <v>3874</v>
      </c>
      <c r="C1664" s="122" t="s">
        <v>575</v>
      </c>
      <c r="D1664" s="7">
        <f t="array" ref="D1664">IFERROR(XLOOKUP($C1664,'Product Families'!$A:$A,'Product Families'!$D:$D),"")</f>
        <v>86</v>
      </c>
      <c r="E1664" s="7">
        <f t="array" ref="E1664">IFERROR(XLOOKUP($C1664,'Product Families'!$A:$A,'Product Families'!$E:$E),"")</f>
        <v>88</v>
      </c>
      <c r="F1664" s="7">
        <f t="array" ref="F1664">IFERROR(XLOOKUP($C1664,'Product Families'!$A:$A,'Product Families'!$F:$F),"")</f>
        <v>95</v>
      </c>
      <c r="G1664" s="7">
        <f t="array" ref="G1664">IFERROR(XLOOKUP($C1664,'Product Families'!$A:$A,'Product Families'!$G:$G),"")</f>
        <v>102</v>
      </c>
      <c r="J1664" s="7" t="str">
        <f>IFERROR(ROUND(AVERAGEIF('Week 1 - Making'!$B:$B,'Product List'!$A1664,'Week 1 - Making'!$P:$P),0),"")</f>
        <v/>
      </c>
      <c r="K1664" s="7" t="str">
        <f>IFERROR(ROUND(AVERAGEIF('Week 2 - Making'!$B:$B,'Product List'!$A1664,'Week 2 - Making'!$P:$P),0),"")</f>
        <v/>
      </c>
      <c r="L1664" s="263" t="str">
        <f>IFERROR(ROUND(AVERAGEIF('Week 3 - Making'!$B:$B,'Product List'!$A1664,'Week 3 - Making'!$P:$P),0),"")</f>
        <v/>
      </c>
      <c r="M1664" s="7" t="str">
        <f>IFERROR(ROUND(AVERAGEIF('Week 4 - Making'!$B:$B,'Product List'!$A1664,'Week 4 - Making'!$P:$P),0),"")</f>
        <v/>
      </c>
      <c r="N1664" s="7" t="str">
        <f>IFERROR(ROUND(AVERAGEIF('Week 5 - Making'!$B:$B,'Product List'!$A1664,'Week 5 - Making'!$P:$P),0),"")</f>
        <v/>
      </c>
      <c r="O1664" s="7"/>
      <c r="P1664" s="7">
        <f t="array" ref="P1664">iferror(xlookup(C1664,'Product Families'!A:A,'Product Families'!S:S),"")</f>
        <v>0</v>
      </c>
    </row>
    <row r="1665" ht="14.25" customHeight="1">
      <c r="A1665" s="138" t="s">
        <v>3875</v>
      </c>
      <c r="B1665" s="270" t="s">
        <v>3874</v>
      </c>
      <c r="C1665" s="138" t="s">
        <v>585</v>
      </c>
      <c r="D1665" s="7">
        <f t="array" ref="D1665">IFERROR(XLOOKUP($C1665,'Product Families'!$A:$A,'Product Families'!$D:$D),"")</f>
        <v>23</v>
      </c>
      <c r="E1665" s="7">
        <f t="array" ref="E1665">IFERROR(XLOOKUP($C1665,'Product Families'!$A:$A,'Product Families'!$E:$E),"")</f>
        <v>24</v>
      </c>
      <c r="F1665" s="7">
        <f t="array" ref="F1665">IFERROR(XLOOKUP($C1665,'Product Families'!$A:$A,'Product Families'!$F:$F),"")</f>
        <v>25</v>
      </c>
      <c r="G1665" s="7">
        <f t="array" ref="G1665">IFERROR(XLOOKUP($C1665,'Product Families'!$A:$A,'Product Families'!$G:$G),"")</f>
        <v>26</v>
      </c>
      <c r="J1665" s="7" t="str">
        <f>IFERROR(ROUND(AVERAGEIF('Week 1 - Making'!$B:$B,'Product List'!$A1665,'Week 1 - Making'!$P:$P),0),"")</f>
        <v/>
      </c>
      <c r="K1665" s="7" t="str">
        <f>IFERROR(ROUND(AVERAGEIF('Week 2 - Making'!$B:$B,'Product List'!$A1665,'Week 2 - Making'!$P:$P),0),"")</f>
        <v/>
      </c>
      <c r="L1665" s="263" t="str">
        <f>IFERROR(ROUND(AVERAGEIF('Week 3 - Making'!$B:$B,'Product List'!$A1665,'Week 3 - Making'!$P:$P),0),"")</f>
        <v/>
      </c>
      <c r="M1665" s="7" t="str">
        <f>IFERROR(ROUND(AVERAGEIF('Week 4 - Making'!$B:$B,'Product List'!$A1665,'Week 4 - Making'!$P:$P),0),"")</f>
        <v/>
      </c>
      <c r="N1665" s="7" t="str">
        <f>IFERROR(ROUND(AVERAGEIF('Week 5 - Making'!$B:$B,'Product List'!$A1665,'Week 5 - Making'!$P:$P),0),"")</f>
        <v/>
      </c>
      <c r="O1665" s="7"/>
      <c r="P1665" s="7">
        <f t="array" ref="P1665">iferror(xlookup(C1665,'Product Families'!A:A,'Product Families'!S:S),"")</f>
        <v>0</v>
      </c>
    </row>
    <row r="1666" ht="14.25" customHeight="1">
      <c r="A1666" s="138" t="s">
        <v>3876</v>
      </c>
      <c r="B1666" s="299"/>
      <c r="C1666" s="138" t="s">
        <v>581</v>
      </c>
      <c r="D1666" s="7">
        <f t="array" ref="D1666">IFERROR(XLOOKUP($C1666,'Product Families'!$A:$A,'Product Families'!$D:$D),"")</f>
        <v>14</v>
      </c>
      <c r="E1666" s="7">
        <f t="array" ref="E1666">IFERROR(XLOOKUP($C1666,'Product Families'!$A:$A,'Product Families'!$E:$E),"")</f>
        <v>15</v>
      </c>
      <c r="F1666" s="7">
        <f t="array" ref="F1666">IFERROR(XLOOKUP($C1666,'Product Families'!$A:$A,'Product Families'!$F:$F),"")</f>
        <v>16</v>
      </c>
      <c r="G1666" s="7">
        <f t="array" ref="G1666">IFERROR(XLOOKUP($C1666,'Product Families'!$A:$A,'Product Families'!$G:$G),"")</f>
        <v>17</v>
      </c>
      <c r="J1666" s="7" t="str">
        <f>IFERROR(ROUND(AVERAGEIF('Week 1 - Making'!$B:$B,'Product List'!$A1666,'Week 1 - Making'!$P:$P),0),"")</f>
        <v/>
      </c>
      <c r="K1666" s="7" t="str">
        <f>IFERROR(ROUND(AVERAGEIF('Week 2 - Making'!$B:$B,'Product List'!$A1666,'Week 2 - Making'!$P:$P),0),"")</f>
        <v/>
      </c>
      <c r="L1666" s="263" t="str">
        <f>IFERROR(ROUND(AVERAGEIF('Week 3 - Making'!$B:$B,'Product List'!$A1666,'Week 3 - Making'!$P:$P),0),"")</f>
        <v/>
      </c>
      <c r="M1666" s="7" t="str">
        <f>IFERROR(ROUND(AVERAGEIF('Week 4 - Making'!$B:$B,'Product List'!$A1666,'Week 4 - Making'!$P:$P),0),"")</f>
        <v/>
      </c>
      <c r="N1666" s="7" t="str">
        <f>IFERROR(ROUND(AVERAGEIF('Week 5 - Making'!$B:$B,'Product List'!$A1666,'Week 5 - Making'!$P:$P),0),"")</f>
        <v/>
      </c>
      <c r="O1666" s="7"/>
      <c r="P1666" s="7">
        <f t="array" ref="P1666">iferror(xlookup(C1666,'Product Families'!A:A,'Product Families'!S:S),"")</f>
        <v>0</v>
      </c>
    </row>
    <row r="1667" ht="14.25" customHeight="1">
      <c r="A1667" s="138" t="s">
        <v>2106</v>
      </c>
      <c r="B1667" s="299"/>
      <c r="C1667" s="138" t="s">
        <v>581</v>
      </c>
      <c r="D1667" s="7">
        <f t="array" ref="D1667">IFERROR(XLOOKUP($C1667,'Product Families'!$A:$A,'Product Families'!$D:$D),"")</f>
        <v>14</v>
      </c>
      <c r="E1667" s="7">
        <f t="array" ref="E1667">IFERROR(XLOOKUP($C1667,'Product Families'!$A:$A,'Product Families'!$E:$E),"")</f>
        <v>15</v>
      </c>
      <c r="F1667" s="7">
        <f t="array" ref="F1667">IFERROR(XLOOKUP($C1667,'Product Families'!$A:$A,'Product Families'!$F:$F),"")</f>
        <v>16</v>
      </c>
      <c r="G1667" s="7">
        <f t="array" ref="G1667">IFERROR(XLOOKUP($C1667,'Product Families'!$A:$A,'Product Families'!$G:$G),"")</f>
        <v>17</v>
      </c>
      <c r="J1667" s="7" t="str">
        <f>IFERROR(ROUND(AVERAGEIF('Week 1 - Making'!$B:$B,'Product List'!$A1667,'Week 1 - Making'!$P:$P),0),"")</f>
        <v/>
      </c>
      <c r="K1667" s="7">
        <f>IFERROR(ROUND(AVERAGEIF('Week 2 - Making'!$B:$B,'Product List'!$A1667,'Week 2 - Making'!$P:$P),0),"")</f>
        <v>107</v>
      </c>
      <c r="L1667" s="263" t="str">
        <f>IFERROR(ROUND(AVERAGEIF('Week 3 - Making'!$B:$B,'Product List'!$A1667,'Week 3 - Making'!$P:$P),0),"")</f>
        <v/>
      </c>
      <c r="M1667" s="7" t="str">
        <f>IFERROR(ROUND(AVERAGEIF('Week 4 - Making'!$B:$B,'Product List'!$A1667,'Week 4 - Making'!$P:$P),0),"")</f>
        <v/>
      </c>
      <c r="N1667" s="7" t="str">
        <f>IFERROR(ROUND(AVERAGEIF('Week 5 - Making'!$B:$B,'Product List'!$A1667,'Week 5 - Making'!$P:$P),0),"")</f>
        <v/>
      </c>
      <c r="O1667" s="7"/>
      <c r="P1667" s="7">
        <f t="array" ref="P1667">iferror(xlookup(C1667,'Product Families'!A:A,'Product Families'!S:S),"")</f>
        <v>0</v>
      </c>
    </row>
    <row r="1668" ht="14.25" customHeight="1">
      <c r="A1668" s="138" t="s">
        <v>3877</v>
      </c>
      <c r="B1668" s="299" t="s">
        <v>3878</v>
      </c>
      <c r="C1668" s="122" t="s">
        <v>579</v>
      </c>
      <c r="D1668" s="7">
        <f t="array" ref="D1668">IFERROR(XLOOKUP($C1668,'Product Families'!$A:$A,'Product Families'!$D:$D),"")</f>
        <v>10</v>
      </c>
      <c r="E1668" s="7">
        <f t="array" ref="E1668">IFERROR(XLOOKUP($C1668,'Product Families'!$A:$A,'Product Families'!$E:$E),"")</f>
        <v>11</v>
      </c>
      <c r="F1668" s="7">
        <f t="array" ref="F1668">IFERROR(XLOOKUP($C1668,'Product Families'!$A:$A,'Product Families'!$F:$F),"")</f>
        <v>12</v>
      </c>
      <c r="G1668" s="7">
        <f t="array" ref="G1668">IFERROR(XLOOKUP($C1668,'Product Families'!$A:$A,'Product Families'!$G:$G),"")</f>
        <v>13</v>
      </c>
      <c r="J1668" s="7" t="str">
        <f>IFERROR(ROUND(AVERAGEIF('Week 1 - Making'!$B:$B,'Product List'!$A1668,'Week 1 - Making'!$P:$P),0),"")</f>
        <v/>
      </c>
      <c r="K1668" s="7" t="str">
        <f>IFERROR(ROUND(AVERAGEIF('Week 2 - Making'!$B:$B,'Product List'!$A1668,'Week 2 - Making'!$P:$P),0),"")</f>
        <v/>
      </c>
      <c r="L1668" s="263" t="str">
        <f>IFERROR(ROUND(AVERAGEIF('Week 3 - Making'!$B:$B,'Product List'!$A1668,'Week 3 - Making'!$P:$P),0),"")</f>
        <v/>
      </c>
      <c r="M1668" s="7" t="str">
        <f>IFERROR(ROUND(AVERAGEIF('Week 4 - Making'!$B:$B,'Product List'!$A1668,'Week 4 - Making'!$P:$P),0),"")</f>
        <v/>
      </c>
      <c r="N1668" s="7" t="str">
        <f>IFERROR(ROUND(AVERAGEIF('Week 5 - Making'!$B:$B,'Product List'!$A1668,'Week 5 - Making'!$P:$P),0),"")</f>
        <v/>
      </c>
      <c r="O1668" s="7"/>
      <c r="P1668" s="7">
        <f t="array" ref="P1668">iferror(xlookup(C1668,'Product Families'!A:A,'Product Families'!S:S),"")</f>
        <v>0</v>
      </c>
    </row>
    <row r="1669" ht="14.25" customHeight="1">
      <c r="A1669" s="138" t="s">
        <v>3879</v>
      </c>
      <c r="B1669" s="299" t="s">
        <v>3880</v>
      </c>
      <c r="C1669" s="122" t="s">
        <v>579</v>
      </c>
      <c r="D1669" s="7">
        <f t="array" ref="D1669">IFERROR(XLOOKUP($C1669,'Product Families'!$A:$A,'Product Families'!$D:$D),"")</f>
        <v>10</v>
      </c>
      <c r="E1669" s="7">
        <f t="array" ref="E1669">IFERROR(XLOOKUP($C1669,'Product Families'!$A:$A,'Product Families'!$E:$E),"")</f>
        <v>11</v>
      </c>
      <c r="F1669" s="7">
        <f t="array" ref="F1669">IFERROR(XLOOKUP($C1669,'Product Families'!$A:$A,'Product Families'!$F:$F),"")</f>
        <v>12</v>
      </c>
      <c r="G1669" s="7">
        <f t="array" ref="G1669">IFERROR(XLOOKUP($C1669,'Product Families'!$A:$A,'Product Families'!$G:$G),"")</f>
        <v>13</v>
      </c>
      <c r="J1669" s="7" t="str">
        <f>IFERROR(ROUND(AVERAGEIF('Week 1 - Making'!$B:$B,'Product List'!$A1669,'Week 1 - Making'!$P:$P),0),"")</f>
        <v/>
      </c>
      <c r="K1669" s="7" t="str">
        <f>IFERROR(ROUND(AVERAGEIF('Week 2 - Making'!$B:$B,'Product List'!$A1669,'Week 2 - Making'!$P:$P),0),"")</f>
        <v/>
      </c>
      <c r="L1669" s="263" t="str">
        <f>IFERROR(ROUND(AVERAGEIF('Week 3 - Making'!$B:$B,'Product List'!$A1669,'Week 3 - Making'!$P:$P),0),"")</f>
        <v/>
      </c>
      <c r="M1669" s="7" t="str">
        <f>IFERROR(ROUND(AVERAGEIF('Week 4 - Making'!$B:$B,'Product List'!$A1669,'Week 4 - Making'!$P:$P),0),"")</f>
        <v/>
      </c>
      <c r="N1669" s="7" t="str">
        <f>IFERROR(ROUND(AVERAGEIF('Week 5 - Making'!$B:$B,'Product List'!$A1669,'Week 5 - Making'!$P:$P),0),"")</f>
        <v/>
      </c>
      <c r="O1669" s="7"/>
      <c r="P1669" s="7">
        <f t="array" ref="P1669">iferror(xlookup(C1669,'Product Families'!A:A,'Product Families'!S:S),"")</f>
        <v>0</v>
      </c>
    </row>
    <row r="1670" ht="14.25" customHeight="1">
      <c r="A1670" s="138" t="s">
        <v>3881</v>
      </c>
      <c r="B1670" s="299" t="s">
        <v>3882</v>
      </c>
      <c r="C1670" s="122" t="s">
        <v>579</v>
      </c>
      <c r="D1670" s="7">
        <f t="array" ref="D1670">IFERROR(XLOOKUP($C1670,'Product Families'!$A:$A,'Product Families'!$D:$D),"")</f>
        <v>10</v>
      </c>
      <c r="E1670" s="7">
        <f t="array" ref="E1670">IFERROR(XLOOKUP($C1670,'Product Families'!$A:$A,'Product Families'!$E:$E),"")</f>
        <v>11</v>
      </c>
      <c r="F1670" s="7">
        <f t="array" ref="F1670">IFERROR(XLOOKUP($C1670,'Product Families'!$A:$A,'Product Families'!$F:$F),"")</f>
        <v>12</v>
      </c>
      <c r="G1670" s="7">
        <f t="array" ref="G1670">IFERROR(XLOOKUP($C1670,'Product Families'!$A:$A,'Product Families'!$G:$G),"")</f>
        <v>13</v>
      </c>
      <c r="J1670" s="7" t="str">
        <f>IFERROR(ROUND(AVERAGEIF('Week 1 - Making'!$B:$B,'Product List'!$A1670,'Week 1 - Making'!$P:$P),0),"")</f>
        <v/>
      </c>
      <c r="K1670" s="7" t="str">
        <f>IFERROR(ROUND(AVERAGEIF('Week 2 - Making'!$B:$B,'Product List'!$A1670,'Week 2 - Making'!$P:$P),0),"")</f>
        <v/>
      </c>
      <c r="L1670" s="263" t="str">
        <f>IFERROR(ROUND(AVERAGEIF('Week 3 - Making'!$B:$B,'Product List'!$A1670,'Week 3 - Making'!$P:$P),0),"")</f>
        <v/>
      </c>
      <c r="M1670" s="7" t="str">
        <f>IFERROR(ROUND(AVERAGEIF('Week 4 - Making'!$B:$B,'Product List'!$A1670,'Week 4 - Making'!$P:$P),0),"")</f>
        <v/>
      </c>
      <c r="N1670" s="7" t="str">
        <f>IFERROR(ROUND(AVERAGEIF('Week 5 - Making'!$B:$B,'Product List'!$A1670,'Week 5 - Making'!$P:$P),0),"")</f>
        <v/>
      </c>
      <c r="O1670" s="7"/>
      <c r="P1670" s="7">
        <f t="array" ref="P1670">iferror(xlookup(C1670,'Product Families'!A:A,'Product Families'!S:S),"")</f>
        <v>0</v>
      </c>
    </row>
    <row r="1671" ht="14.25" customHeight="1">
      <c r="A1671" s="138" t="s">
        <v>3883</v>
      </c>
      <c r="B1671" s="270" t="s">
        <v>3868</v>
      </c>
      <c r="C1671" s="122" t="s">
        <v>579</v>
      </c>
      <c r="D1671" s="7">
        <f t="array" ref="D1671">IFERROR(XLOOKUP($C1671,'Product Families'!$A:$A,'Product Families'!$D:$D),"")</f>
        <v>10</v>
      </c>
      <c r="E1671" s="7">
        <f t="array" ref="E1671">IFERROR(XLOOKUP($C1671,'Product Families'!$A:$A,'Product Families'!$E:$E),"")</f>
        <v>11</v>
      </c>
      <c r="F1671" s="7">
        <f t="array" ref="F1671">IFERROR(XLOOKUP($C1671,'Product Families'!$A:$A,'Product Families'!$F:$F),"")</f>
        <v>12</v>
      </c>
      <c r="G1671" s="7">
        <f t="array" ref="G1671">IFERROR(XLOOKUP($C1671,'Product Families'!$A:$A,'Product Families'!$G:$G),"")</f>
        <v>13</v>
      </c>
      <c r="J1671" s="7" t="str">
        <f>IFERROR(ROUND(AVERAGEIF('Week 1 - Making'!$B:$B,'Product List'!$A1671,'Week 1 - Making'!$P:$P),0),"")</f>
        <v/>
      </c>
      <c r="K1671" s="7" t="str">
        <f>IFERROR(ROUND(AVERAGEIF('Week 2 - Making'!$B:$B,'Product List'!$A1671,'Week 2 - Making'!$P:$P),0),"")</f>
        <v/>
      </c>
      <c r="L1671" s="263" t="str">
        <f>IFERROR(ROUND(AVERAGEIF('Week 3 - Making'!$B:$B,'Product List'!$A1671,'Week 3 - Making'!$P:$P),0),"")</f>
        <v/>
      </c>
      <c r="M1671" s="7" t="str">
        <f>IFERROR(ROUND(AVERAGEIF('Week 4 - Making'!$B:$B,'Product List'!$A1671,'Week 4 - Making'!$P:$P),0),"")</f>
        <v/>
      </c>
      <c r="N1671" s="7" t="str">
        <f>IFERROR(ROUND(AVERAGEIF('Week 5 - Making'!$B:$B,'Product List'!$A1671,'Week 5 - Making'!$P:$P),0),"")</f>
        <v/>
      </c>
      <c r="O1671" s="7"/>
      <c r="P1671" s="7">
        <f t="array" ref="P1671">iferror(xlookup(C1671,'Product Families'!A:A,'Product Families'!S:S),"")</f>
        <v>0</v>
      </c>
    </row>
    <row r="1672" ht="14.25" customHeight="1">
      <c r="A1672" s="138" t="s">
        <v>3884</v>
      </c>
      <c r="B1672" s="299" t="s">
        <v>3885</v>
      </c>
      <c r="C1672" s="122" t="s">
        <v>579</v>
      </c>
      <c r="D1672" s="7">
        <f t="array" ref="D1672">IFERROR(XLOOKUP($C1672,'Product Families'!$A:$A,'Product Families'!$D:$D),"")</f>
        <v>10</v>
      </c>
      <c r="E1672" s="7">
        <f t="array" ref="E1672">IFERROR(XLOOKUP($C1672,'Product Families'!$A:$A,'Product Families'!$E:$E),"")</f>
        <v>11</v>
      </c>
      <c r="F1672" s="7">
        <f t="array" ref="F1672">IFERROR(XLOOKUP($C1672,'Product Families'!$A:$A,'Product Families'!$F:$F),"")</f>
        <v>12</v>
      </c>
      <c r="G1672" s="7">
        <f t="array" ref="G1672">IFERROR(XLOOKUP($C1672,'Product Families'!$A:$A,'Product Families'!$G:$G),"")</f>
        <v>13</v>
      </c>
      <c r="J1672" s="7" t="str">
        <f>IFERROR(ROUND(AVERAGEIF('Week 1 - Making'!$B:$B,'Product List'!$A1672,'Week 1 - Making'!$P:$P),0),"")</f>
        <v/>
      </c>
      <c r="K1672" s="7" t="str">
        <f>IFERROR(ROUND(AVERAGEIF('Week 2 - Making'!$B:$B,'Product List'!$A1672,'Week 2 - Making'!$P:$P),0),"")</f>
        <v/>
      </c>
      <c r="L1672" s="263" t="str">
        <f>IFERROR(ROUND(AVERAGEIF('Week 3 - Making'!$B:$B,'Product List'!$A1672,'Week 3 - Making'!$P:$P),0),"")</f>
        <v/>
      </c>
      <c r="M1672" s="7" t="str">
        <f>IFERROR(ROUND(AVERAGEIF('Week 4 - Making'!$B:$B,'Product List'!$A1672,'Week 4 - Making'!$P:$P),0),"")</f>
        <v/>
      </c>
      <c r="N1672" s="7" t="str">
        <f>IFERROR(ROUND(AVERAGEIF('Week 5 - Making'!$B:$B,'Product List'!$A1672,'Week 5 - Making'!$P:$P),0),"")</f>
        <v/>
      </c>
      <c r="O1672" s="7"/>
      <c r="P1672" s="7">
        <f t="array" ref="P1672">iferror(xlookup(C1672,'Product Families'!A:A,'Product Families'!S:S),"")</f>
        <v>0</v>
      </c>
    </row>
    <row r="1673" ht="14.25" customHeight="1">
      <c r="A1673" s="138" t="s">
        <v>3886</v>
      </c>
      <c r="B1673" s="270" t="s">
        <v>3874</v>
      </c>
      <c r="C1673" s="122" t="s">
        <v>579</v>
      </c>
      <c r="D1673" s="7">
        <f t="array" ref="D1673">IFERROR(XLOOKUP($C1673,'Product Families'!$A:$A,'Product Families'!$D:$D),"")</f>
        <v>10</v>
      </c>
      <c r="E1673" s="7">
        <f t="array" ref="E1673">IFERROR(XLOOKUP($C1673,'Product Families'!$A:$A,'Product Families'!$E:$E),"")</f>
        <v>11</v>
      </c>
      <c r="F1673" s="7">
        <f t="array" ref="F1673">IFERROR(XLOOKUP($C1673,'Product Families'!$A:$A,'Product Families'!$F:$F),"")</f>
        <v>12</v>
      </c>
      <c r="G1673" s="7">
        <f t="array" ref="G1673">IFERROR(XLOOKUP($C1673,'Product Families'!$A:$A,'Product Families'!$G:$G),"")</f>
        <v>13</v>
      </c>
      <c r="J1673" s="7" t="str">
        <f>IFERROR(ROUND(AVERAGEIF('Week 1 - Making'!$B:$B,'Product List'!$A1673,'Week 1 - Making'!$P:$P),0),"")</f>
        <v/>
      </c>
      <c r="K1673" s="7" t="str">
        <f>IFERROR(ROUND(AVERAGEIF('Week 2 - Making'!$B:$B,'Product List'!$A1673,'Week 2 - Making'!$P:$P),0),"")</f>
        <v/>
      </c>
      <c r="L1673" s="263" t="str">
        <f>IFERROR(ROUND(AVERAGEIF('Week 3 - Making'!$B:$B,'Product List'!$A1673,'Week 3 - Making'!$P:$P),0),"")</f>
        <v/>
      </c>
      <c r="M1673" s="7" t="str">
        <f>IFERROR(ROUND(AVERAGEIF('Week 4 - Making'!$B:$B,'Product List'!$A1673,'Week 4 - Making'!$P:$P),0),"")</f>
        <v/>
      </c>
      <c r="N1673" s="7" t="str">
        <f>IFERROR(ROUND(AVERAGEIF('Week 5 - Making'!$B:$B,'Product List'!$A1673,'Week 5 - Making'!$P:$P),0),"")</f>
        <v/>
      </c>
      <c r="O1673" s="7"/>
      <c r="P1673" s="7">
        <f t="array" ref="P1673">iferror(xlookup(C1673,'Product Families'!A:A,'Product Families'!S:S),"")</f>
        <v>0</v>
      </c>
    </row>
    <row r="1674" ht="14.25" customHeight="1">
      <c r="A1674" s="138" t="s">
        <v>3887</v>
      </c>
      <c r="B1674" s="270" t="s">
        <v>3888</v>
      </c>
      <c r="C1674" s="138" t="s">
        <v>588</v>
      </c>
      <c r="D1674" s="7">
        <f t="array" ref="D1674">IFERROR(XLOOKUP($C1674,'Product Families'!$A:$A,'Product Families'!$D:$D),"")</f>
        <v>9</v>
      </c>
      <c r="E1674" s="7">
        <f t="array" ref="E1674">IFERROR(XLOOKUP($C1674,'Product Families'!$A:$A,'Product Families'!$E:$E),"")</f>
        <v>10</v>
      </c>
      <c r="F1674" s="7">
        <f t="array" ref="F1674">IFERROR(XLOOKUP($C1674,'Product Families'!$A:$A,'Product Families'!$F:$F),"")</f>
        <v>11</v>
      </c>
      <c r="G1674" s="7">
        <f t="array" ref="G1674">IFERROR(XLOOKUP($C1674,'Product Families'!$A:$A,'Product Families'!$G:$G),"")</f>
        <v>12</v>
      </c>
      <c r="J1674" s="7" t="str">
        <f>IFERROR(ROUND(AVERAGEIF('Week 1 - Making'!$B:$B,'Product List'!$A1674,'Week 1 - Making'!$P:$P),0),"")</f>
        <v/>
      </c>
      <c r="K1674" s="7" t="str">
        <f>IFERROR(ROUND(AVERAGEIF('Week 2 - Making'!$B:$B,'Product List'!$A1674,'Week 2 - Making'!$P:$P),0),"")</f>
        <v/>
      </c>
      <c r="L1674" s="263" t="str">
        <f>IFERROR(ROUND(AVERAGEIF('Week 3 - Making'!$B:$B,'Product List'!$A1674,'Week 3 - Making'!$P:$P),0),"")</f>
        <v/>
      </c>
      <c r="M1674" s="7" t="str">
        <f>IFERROR(ROUND(AVERAGEIF('Week 4 - Making'!$B:$B,'Product List'!$A1674,'Week 4 - Making'!$P:$P),0),"")</f>
        <v/>
      </c>
      <c r="N1674" s="7" t="str">
        <f>IFERROR(ROUND(AVERAGEIF('Week 5 - Making'!$B:$B,'Product List'!$A1674,'Week 5 - Making'!$P:$P),0),"")</f>
        <v/>
      </c>
      <c r="O1674" s="7"/>
      <c r="P1674" s="7">
        <f t="array" ref="P1674">iferror(xlookup(C1674,'Product Families'!A:A,'Product Families'!S:S),"")</f>
        <v>0</v>
      </c>
    </row>
    <row r="1675" ht="14.25" customHeight="1">
      <c r="A1675" s="138" t="s">
        <v>3889</v>
      </c>
      <c r="B1675" s="122"/>
      <c r="C1675" s="138" t="s">
        <v>565</v>
      </c>
      <c r="D1675" s="7">
        <f t="array" ref="D1675">IFERROR(XLOOKUP($C1675,'Product Families'!$A:$A,'Product Families'!$D:$D),"")</f>
        <v>86</v>
      </c>
      <c r="E1675" s="7">
        <f t="array" ref="E1675">IFERROR(XLOOKUP($C1675,'Product Families'!$A:$A,'Product Families'!$E:$E),"")</f>
        <v>88</v>
      </c>
      <c r="F1675" s="7">
        <f t="array" ref="F1675">IFERROR(XLOOKUP($C1675,'Product Families'!$A:$A,'Product Families'!$F:$F),"")</f>
        <v>95</v>
      </c>
      <c r="G1675" s="7">
        <f t="array" ref="G1675">IFERROR(XLOOKUP($C1675,'Product Families'!$A:$A,'Product Families'!$G:$G),"")</f>
        <v>102</v>
      </c>
      <c r="J1675" s="7" t="str">
        <f>IFERROR(ROUND(AVERAGEIF('Week 1 - Making'!$B:$B,'Product List'!$A1675,'Week 1 - Making'!$P:$P),0),"")</f>
        <v/>
      </c>
      <c r="K1675" s="7" t="str">
        <f>IFERROR(ROUND(AVERAGEIF('Week 2 - Making'!$B:$B,'Product List'!$A1675,'Week 2 - Making'!$P:$P),0),"")</f>
        <v/>
      </c>
      <c r="L1675" s="263" t="str">
        <f>IFERROR(ROUND(AVERAGEIF('Week 3 - Making'!$B:$B,'Product List'!$A1675,'Week 3 - Making'!$P:$P),0),"")</f>
        <v/>
      </c>
      <c r="M1675" s="7" t="str">
        <f>IFERROR(ROUND(AVERAGEIF('Week 4 - Making'!$B:$B,'Product List'!$A1675,'Week 4 - Making'!$P:$P),0),"")</f>
        <v/>
      </c>
      <c r="N1675" s="7" t="str">
        <f>IFERROR(ROUND(AVERAGEIF('Week 5 - Making'!$B:$B,'Product List'!$A1675,'Week 5 - Making'!$P:$P),0),"")</f>
        <v/>
      </c>
      <c r="O1675" s="7"/>
      <c r="P1675" s="7">
        <f t="array" ref="P1675">iferror(xlookup(C1675,'Product Families'!A:A,'Product Families'!S:S),"")</f>
        <v>0</v>
      </c>
    </row>
    <row r="1676" ht="14.25" customHeight="1">
      <c r="A1676" s="138" t="s">
        <v>3890</v>
      </c>
      <c r="B1676" s="122"/>
      <c r="C1676" s="138" t="s">
        <v>569</v>
      </c>
      <c r="D1676" s="7">
        <f t="array" ref="D1676">IFERROR(XLOOKUP($C1676,'Product Families'!$A:$A,'Product Families'!$D:$D),"")</f>
        <v>23</v>
      </c>
      <c r="E1676" s="7">
        <f t="array" ref="E1676">IFERROR(XLOOKUP($C1676,'Product Families'!$A:$A,'Product Families'!$E:$E),"")</f>
        <v>24</v>
      </c>
      <c r="F1676" s="7">
        <f t="array" ref="F1676">IFERROR(XLOOKUP($C1676,'Product Families'!$A:$A,'Product Families'!$F:$F),"")</f>
        <v>25</v>
      </c>
      <c r="G1676" s="7">
        <f t="array" ref="G1676">IFERROR(XLOOKUP($C1676,'Product Families'!$A:$A,'Product Families'!$G:$G),"")</f>
        <v>26</v>
      </c>
      <c r="J1676" s="7" t="str">
        <f>IFERROR(ROUND(AVERAGEIF('Week 1 - Making'!$B:$B,'Product List'!$A1676,'Week 1 - Making'!$P:$P),0),"")</f>
        <v/>
      </c>
      <c r="K1676" s="7" t="str">
        <f>IFERROR(ROUND(AVERAGEIF('Week 2 - Making'!$B:$B,'Product List'!$A1676,'Week 2 - Making'!$P:$P),0),"")</f>
        <v/>
      </c>
      <c r="L1676" s="263" t="str">
        <f>IFERROR(ROUND(AVERAGEIF('Week 3 - Making'!$B:$B,'Product List'!$A1676,'Week 3 - Making'!$P:$P),0),"")</f>
        <v/>
      </c>
      <c r="M1676" s="7" t="str">
        <f>IFERROR(ROUND(AVERAGEIF('Week 4 - Making'!$B:$B,'Product List'!$A1676,'Week 4 - Making'!$P:$P),0),"")</f>
        <v/>
      </c>
      <c r="N1676" s="7" t="str">
        <f>IFERROR(ROUND(AVERAGEIF('Week 5 - Making'!$B:$B,'Product List'!$A1676,'Week 5 - Making'!$P:$P),0),"")</f>
        <v/>
      </c>
      <c r="O1676" s="7"/>
      <c r="P1676" s="7">
        <f t="array" ref="P1676">iferror(xlookup(C1676,'Product Families'!A:A,'Product Families'!S:S),"")</f>
        <v>0</v>
      </c>
    </row>
    <row r="1677" ht="14.25" customHeight="1">
      <c r="A1677" s="138" t="s">
        <v>3891</v>
      </c>
      <c r="B1677" s="270"/>
      <c r="C1677" s="138" t="s">
        <v>565</v>
      </c>
      <c r="D1677" s="7">
        <f t="array" ref="D1677">IFERROR(XLOOKUP($C1677,'Product Families'!$A:$A,'Product Families'!$D:$D),"")</f>
        <v>86</v>
      </c>
      <c r="E1677" s="7">
        <f t="array" ref="E1677">IFERROR(XLOOKUP($C1677,'Product Families'!$A:$A,'Product Families'!$E:$E),"")</f>
        <v>88</v>
      </c>
      <c r="F1677" s="7">
        <f t="array" ref="F1677">IFERROR(XLOOKUP($C1677,'Product Families'!$A:$A,'Product Families'!$F:$F),"")</f>
        <v>95</v>
      </c>
      <c r="G1677" s="7">
        <f t="array" ref="G1677">IFERROR(XLOOKUP($C1677,'Product Families'!$A:$A,'Product Families'!$G:$G),"")</f>
        <v>102</v>
      </c>
      <c r="J1677" s="7" t="str">
        <f>IFERROR(ROUND(AVERAGEIF('Week 1 - Making'!$B:$B,'Product List'!$A1677,'Week 1 - Making'!$P:$P),0),"")</f>
        <v/>
      </c>
      <c r="K1677" s="7" t="str">
        <f>IFERROR(ROUND(AVERAGEIF('Week 2 - Making'!$B:$B,'Product List'!$A1677,'Week 2 - Making'!$P:$P),0),"")</f>
        <v/>
      </c>
      <c r="L1677" s="263" t="str">
        <f>IFERROR(ROUND(AVERAGEIF('Week 3 - Making'!$B:$B,'Product List'!$A1677,'Week 3 - Making'!$P:$P),0),"")</f>
        <v/>
      </c>
      <c r="M1677" s="7" t="str">
        <f>IFERROR(ROUND(AVERAGEIF('Week 4 - Making'!$B:$B,'Product List'!$A1677,'Week 4 - Making'!$P:$P),0),"")</f>
        <v/>
      </c>
      <c r="N1677" s="7" t="str">
        <f>IFERROR(ROUND(AVERAGEIF('Week 5 - Making'!$B:$B,'Product List'!$A1677,'Week 5 - Making'!$P:$P),0),"")</f>
        <v/>
      </c>
      <c r="O1677" s="7"/>
      <c r="P1677" s="7">
        <f t="array" ref="P1677">iferror(xlookup(C1677,'Product Families'!A:A,'Product Families'!S:S),"")</f>
        <v>0</v>
      </c>
    </row>
    <row r="1678" ht="14.25" customHeight="1">
      <c r="A1678" s="138" t="s">
        <v>3892</v>
      </c>
      <c r="B1678" s="270"/>
      <c r="C1678" s="138" t="s">
        <v>569</v>
      </c>
      <c r="D1678" s="7">
        <f t="array" ref="D1678">IFERROR(XLOOKUP($C1678,'Product Families'!$A:$A,'Product Families'!$D:$D),"")</f>
        <v>23</v>
      </c>
      <c r="E1678" s="7">
        <f t="array" ref="E1678">IFERROR(XLOOKUP($C1678,'Product Families'!$A:$A,'Product Families'!$E:$E),"")</f>
        <v>24</v>
      </c>
      <c r="F1678" s="7">
        <f t="array" ref="F1678">IFERROR(XLOOKUP($C1678,'Product Families'!$A:$A,'Product Families'!$F:$F),"")</f>
        <v>25</v>
      </c>
      <c r="G1678" s="7">
        <f t="array" ref="G1678">IFERROR(XLOOKUP($C1678,'Product Families'!$A:$A,'Product Families'!$G:$G),"")</f>
        <v>26</v>
      </c>
      <c r="J1678" s="7" t="str">
        <f>IFERROR(ROUND(AVERAGEIF('Week 1 - Making'!$B:$B,'Product List'!$A1678,'Week 1 - Making'!$P:$P),0),"")</f>
        <v/>
      </c>
      <c r="K1678" s="7" t="str">
        <f>IFERROR(ROUND(AVERAGEIF('Week 2 - Making'!$B:$B,'Product List'!$A1678,'Week 2 - Making'!$P:$P),0),"")</f>
        <v/>
      </c>
      <c r="L1678" s="263" t="str">
        <f>IFERROR(ROUND(AVERAGEIF('Week 3 - Making'!$B:$B,'Product List'!$A1678,'Week 3 - Making'!$P:$P),0),"")</f>
        <v/>
      </c>
      <c r="M1678" s="7" t="str">
        <f>IFERROR(ROUND(AVERAGEIF('Week 4 - Making'!$B:$B,'Product List'!$A1678,'Week 4 - Making'!$P:$P),0),"")</f>
        <v/>
      </c>
      <c r="N1678" s="7" t="str">
        <f>IFERROR(ROUND(AVERAGEIF('Week 5 - Making'!$B:$B,'Product List'!$A1678,'Week 5 - Making'!$P:$P),0),"")</f>
        <v/>
      </c>
      <c r="O1678" s="7"/>
      <c r="P1678" s="7">
        <f t="array" ref="P1678">iferror(xlookup(C1678,'Product Families'!A:A,'Product Families'!S:S),"")</f>
        <v>0</v>
      </c>
    </row>
    <row r="1679" ht="14.25" customHeight="1">
      <c r="A1679" s="138" t="s">
        <v>3893</v>
      </c>
      <c r="B1679" s="270" t="s">
        <v>3894</v>
      </c>
      <c r="C1679" s="138" t="s">
        <v>572</v>
      </c>
      <c r="D1679" s="7">
        <f t="array" ref="D1679">IFERROR(XLOOKUP($C1679,'Product Families'!$A:$A,'Product Families'!$D:$D),"")</f>
        <v>10</v>
      </c>
      <c r="E1679" s="7">
        <f t="array" ref="E1679">IFERROR(XLOOKUP($C1679,'Product Families'!$A:$A,'Product Families'!$E:$E),"")</f>
        <v>11</v>
      </c>
      <c r="F1679" s="7">
        <f t="array" ref="F1679">IFERROR(XLOOKUP($C1679,'Product Families'!$A:$A,'Product Families'!$F:$F),"")</f>
        <v>12</v>
      </c>
      <c r="G1679" s="7">
        <f t="array" ref="G1679">IFERROR(XLOOKUP($C1679,'Product Families'!$A:$A,'Product Families'!$G:$G),"")</f>
        <v>13</v>
      </c>
      <c r="J1679" s="7" t="str">
        <f>IFERROR(ROUND(AVERAGEIF('Week 1 - Making'!$B:$B,'Product List'!$A1679,'Week 1 - Making'!$P:$P),0),"")</f>
        <v/>
      </c>
      <c r="K1679" s="7" t="str">
        <f>IFERROR(ROUND(AVERAGEIF('Week 2 - Making'!$B:$B,'Product List'!$A1679,'Week 2 - Making'!$P:$P),0),"")</f>
        <v/>
      </c>
      <c r="L1679" s="263" t="str">
        <f>IFERROR(ROUND(AVERAGEIF('Week 3 - Making'!$B:$B,'Product List'!$A1679,'Week 3 - Making'!$P:$P),0),"")</f>
        <v/>
      </c>
      <c r="M1679" s="7" t="str">
        <f>IFERROR(ROUND(AVERAGEIF('Week 4 - Making'!$B:$B,'Product List'!$A1679,'Week 4 - Making'!$P:$P),0),"")</f>
        <v/>
      </c>
      <c r="N1679" s="7" t="str">
        <f>IFERROR(ROUND(AVERAGEIF('Week 5 - Making'!$B:$B,'Product List'!$A1679,'Week 5 - Making'!$P:$P),0),"")</f>
        <v/>
      </c>
      <c r="O1679" s="7"/>
      <c r="P1679" s="7">
        <f t="array" ref="P1679">iferror(xlookup(C1679,'Product Families'!A:A,'Product Families'!S:S),"")</f>
        <v>0</v>
      </c>
    </row>
    <row r="1680" ht="14.25" customHeight="1">
      <c r="A1680" s="138" t="s">
        <v>3895</v>
      </c>
      <c r="B1680" s="270" t="s">
        <v>3896</v>
      </c>
      <c r="C1680" s="138" t="s">
        <v>572</v>
      </c>
      <c r="D1680" s="7">
        <f t="array" ref="D1680">IFERROR(XLOOKUP($C1680,'Product Families'!$A:$A,'Product Families'!$D:$D),"")</f>
        <v>10</v>
      </c>
      <c r="E1680" s="7">
        <f t="array" ref="E1680">IFERROR(XLOOKUP($C1680,'Product Families'!$A:$A,'Product Families'!$E:$E),"")</f>
        <v>11</v>
      </c>
      <c r="F1680" s="7">
        <f t="array" ref="F1680">IFERROR(XLOOKUP($C1680,'Product Families'!$A:$A,'Product Families'!$F:$F),"")</f>
        <v>12</v>
      </c>
      <c r="G1680" s="7">
        <f t="array" ref="G1680">IFERROR(XLOOKUP($C1680,'Product Families'!$A:$A,'Product Families'!$G:$G),"")</f>
        <v>13</v>
      </c>
      <c r="J1680" s="7" t="str">
        <f>IFERROR(ROUND(AVERAGEIF('Week 1 - Making'!$B:$B,'Product List'!$A1680,'Week 1 - Making'!$P:$P),0),"")</f>
        <v/>
      </c>
      <c r="K1680" s="7" t="str">
        <f>IFERROR(ROUND(AVERAGEIF('Week 2 - Making'!$B:$B,'Product List'!$A1680,'Week 2 - Making'!$P:$P),0),"")</f>
        <v/>
      </c>
      <c r="L1680" s="263" t="str">
        <f>IFERROR(ROUND(AVERAGEIF('Week 3 - Making'!$B:$B,'Product List'!$A1680,'Week 3 - Making'!$P:$P),0),"")</f>
        <v/>
      </c>
      <c r="M1680" s="7" t="str">
        <f>IFERROR(ROUND(AVERAGEIF('Week 4 - Making'!$B:$B,'Product List'!$A1680,'Week 4 - Making'!$P:$P),0),"")</f>
        <v/>
      </c>
      <c r="N1680" s="7" t="str">
        <f>IFERROR(ROUND(AVERAGEIF('Week 5 - Making'!$B:$B,'Product List'!$A1680,'Week 5 - Making'!$P:$P),0),"")</f>
        <v/>
      </c>
      <c r="O1680" s="7"/>
      <c r="P1680" s="7">
        <f t="array" ref="P1680">iferror(xlookup(C1680,'Product Families'!A:A,'Product Families'!S:S),"")</f>
        <v>0</v>
      </c>
    </row>
    <row r="1681" ht="14.25" customHeight="1">
      <c r="A1681" s="138" t="s">
        <v>3897</v>
      </c>
      <c r="B1681" s="270" t="s">
        <v>3898</v>
      </c>
      <c r="C1681" s="138" t="s">
        <v>572</v>
      </c>
      <c r="D1681" s="7">
        <f t="array" ref="D1681">IFERROR(XLOOKUP($C1681,'Product Families'!$A:$A,'Product Families'!$D:$D),"")</f>
        <v>10</v>
      </c>
      <c r="E1681" s="7">
        <f t="array" ref="E1681">IFERROR(XLOOKUP($C1681,'Product Families'!$A:$A,'Product Families'!$E:$E),"")</f>
        <v>11</v>
      </c>
      <c r="F1681" s="7">
        <f t="array" ref="F1681">IFERROR(XLOOKUP($C1681,'Product Families'!$A:$A,'Product Families'!$F:$F),"")</f>
        <v>12</v>
      </c>
      <c r="G1681" s="7">
        <f t="array" ref="G1681">IFERROR(XLOOKUP($C1681,'Product Families'!$A:$A,'Product Families'!$G:$G),"")</f>
        <v>13</v>
      </c>
      <c r="J1681" s="7" t="str">
        <f>IFERROR(ROUND(AVERAGEIF('Week 1 - Making'!$B:$B,'Product List'!$A1681,'Week 1 - Making'!$P:$P),0),"")</f>
        <v/>
      </c>
      <c r="K1681" s="7" t="str">
        <f>IFERROR(ROUND(AVERAGEIF('Week 2 - Making'!$B:$B,'Product List'!$A1681,'Week 2 - Making'!$P:$P),0),"")</f>
        <v/>
      </c>
      <c r="L1681" s="263" t="str">
        <f>IFERROR(ROUND(AVERAGEIF('Week 3 - Making'!$B:$B,'Product List'!$A1681,'Week 3 - Making'!$P:$P),0),"")</f>
        <v/>
      </c>
      <c r="M1681" s="7" t="str">
        <f>IFERROR(ROUND(AVERAGEIF('Week 4 - Making'!$B:$B,'Product List'!$A1681,'Week 4 - Making'!$P:$P),0),"")</f>
        <v/>
      </c>
      <c r="N1681" s="7" t="str">
        <f>IFERROR(ROUND(AVERAGEIF('Week 5 - Making'!$B:$B,'Product List'!$A1681,'Week 5 - Making'!$P:$P),0),"")</f>
        <v/>
      </c>
      <c r="O1681" s="7"/>
      <c r="P1681" s="7">
        <f t="array" ref="P1681">iferror(xlookup(C1681,'Product Families'!A:A,'Product Families'!S:S),"")</f>
        <v>0</v>
      </c>
    </row>
    <row r="1682" ht="14.25" customHeight="1">
      <c r="A1682" s="138" t="s">
        <v>3899</v>
      </c>
      <c r="B1682" s="270" t="s">
        <v>3900</v>
      </c>
      <c r="C1682" s="138" t="s">
        <v>572</v>
      </c>
      <c r="D1682" s="7">
        <f t="array" ref="D1682">IFERROR(XLOOKUP($C1682,'Product Families'!$A:$A,'Product Families'!$D:$D),"")</f>
        <v>10</v>
      </c>
      <c r="E1682" s="7">
        <f t="array" ref="E1682">IFERROR(XLOOKUP($C1682,'Product Families'!$A:$A,'Product Families'!$E:$E),"")</f>
        <v>11</v>
      </c>
      <c r="F1682" s="7">
        <f t="array" ref="F1682">IFERROR(XLOOKUP($C1682,'Product Families'!$A:$A,'Product Families'!$F:$F),"")</f>
        <v>12</v>
      </c>
      <c r="G1682" s="7">
        <f t="array" ref="G1682">IFERROR(XLOOKUP($C1682,'Product Families'!$A:$A,'Product Families'!$G:$G),"")</f>
        <v>13</v>
      </c>
      <c r="J1682" s="7" t="str">
        <f>IFERROR(ROUND(AVERAGEIF('Week 1 - Making'!$B:$B,'Product List'!$A1682,'Week 1 - Making'!$P:$P),0),"")</f>
        <v/>
      </c>
      <c r="K1682" s="7" t="str">
        <f>IFERROR(ROUND(AVERAGEIF('Week 2 - Making'!$B:$B,'Product List'!$A1682,'Week 2 - Making'!$P:$P),0),"")</f>
        <v/>
      </c>
      <c r="L1682" s="263" t="str">
        <f>IFERROR(ROUND(AVERAGEIF('Week 3 - Making'!$B:$B,'Product List'!$A1682,'Week 3 - Making'!$P:$P),0),"")</f>
        <v/>
      </c>
      <c r="M1682" s="7" t="str">
        <f>IFERROR(ROUND(AVERAGEIF('Week 4 - Making'!$B:$B,'Product List'!$A1682,'Week 4 - Making'!$P:$P),0),"")</f>
        <v/>
      </c>
      <c r="N1682" s="7" t="str">
        <f>IFERROR(ROUND(AVERAGEIF('Week 5 - Making'!$B:$B,'Product List'!$A1682,'Week 5 - Making'!$P:$P),0),"")</f>
        <v/>
      </c>
      <c r="O1682" s="7"/>
      <c r="P1682" s="7">
        <f t="array" ref="P1682">iferror(xlookup(C1682,'Product Families'!A:A,'Product Families'!S:S),"")</f>
        <v>0</v>
      </c>
    </row>
    <row r="1683" ht="14.25" customHeight="1">
      <c r="A1683" s="138" t="s">
        <v>3901</v>
      </c>
      <c r="B1683" s="270" t="s">
        <v>3902</v>
      </c>
      <c r="C1683" s="138" t="s">
        <v>572</v>
      </c>
      <c r="D1683" s="7">
        <f t="array" ref="D1683">IFERROR(XLOOKUP($C1683,'Product Families'!$A:$A,'Product Families'!$D:$D),"")</f>
        <v>10</v>
      </c>
      <c r="E1683" s="7">
        <f t="array" ref="E1683">IFERROR(XLOOKUP($C1683,'Product Families'!$A:$A,'Product Families'!$E:$E),"")</f>
        <v>11</v>
      </c>
      <c r="F1683" s="7">
        <f t="array" ref="F1683">IFERROR(XLOOKUP($C1683,'Product Families'!$A:$A,'Product Families'!$F:$F),"")</f>
        <v>12</v>
      </c>
      <c r="G1683" s="7">
        <f t="array" ref="G1683">IFERROR(XLOOKUP($C1683,'Product Families'!$A:$A,'Product Families'!$G:$G),"")</f>
        <v>13</v>
      </c>
      <c r="J1683" s="7" t="str">
        <f>IFERROR(ROUND(AVERAGEIF('Week 1 - Making'!$B:$B,'Product List'!$A1683,'Week 1 - Making'!$P:$P),0),"")</f>
        <v/>
      </c>
      <c r="K1683" s="7" t="str">
        <f>IFERROR(ROUND(AVERAGEIF('Week 2 - Making'!$B:$B,'Product List'!$A1683,'Week 2 - Making'!$P:$P),0),"")</f>
        <v/>
      </c>
      <c r="L1683" s="263" t="str">
        <f>IFERROR(ROUND(AVERAGEIF('Week 3 - Making'!$B:$B,'Product List'!$A1683,'Week 3 - Making'!$P:$P),0),"")</f>
        <v/>
      </c>
      <c r="M1683" s="7" t="str">
        <f>IFERROR(ROUND(AVERAGEIF('Week 4 - Making'!$B:$B,'Product List'!$A1683,'Week 4 - Making'!$P:$P),0),"")</f>
        <v/>
      </c>
      <c r="N1683" s="7" t="str">
        <f>IFERROR(ROUND(AVERAGEIF('Week 5 - Making'!$B:$B,'Product List'!$A1683,'Week 5 - Making'!$P:$P),0),"")</f>
        <v/>
      </c>
      <c r="O1683" s="7"/>
      <c r="P1683" s="7">
        <f t="array" ref="P1683">iferror(xlookup(C1683,'Product Families'!A:A,'Product Families'!S:S),"")</f>
        <v>0</v>
      </c>
    </row>
    <row r="1684" ht="14.25" customHeight="1">
      <c r="A1684" s="138" t="s">
        <v>3903</v>
      </c>
      <c r="B1684" s="122"/>
      <c r="C1684" s="138" t="s">
        <v>588</v>
      </c>
      <c r="D1684" s="7">
        <f t="array" ref="D1684">IFERROR(XLOOKUP($C1684,'Product Families'!$A:$A,'Product Families'!$D:$D),"")</f>
        <v>9</v>
      </c>
      <c r="E1684" s="7">
        <f t="array" ref="E1684">IFERROR(XLOOKUP($C1684,'Product Families'!$A:$A,'Product Families'!$E:$E),"")</f>
        <v>10</v>
      </c>
      <c r="F1684" s="7">
        <f t="array" ref="F1684">IFERROR(XLOOKUP($C1684,'Product Families'!$A:$A,'Product Families'!$F:$F),"")</f>
        <v>11</v>
      </c>
      <c r="G1684" s="7">
        <f t="array" ref="G1684">IFERROR(XLOOKUP($C1684,'Product Families'!$A:$A,'Product Families'!$G:$G),"")</f>
        <v>12</v>
      </c>
      <c r="J1684" s="7" t="str">
        <f>IFERROR(ROUND(AVERAGEIF('Week 1 - Making'!$B:$B,'Product List'!$A1684,'Week 1 - Making'!$P:$P),0),"")</f>
        <v/>
      </c>
      <c r="K1684" s="7" t="str">
        <f>IFERROR(ROUND(AVERAGEIF('Week 2 - Making'!$B:$B,'Product List'!$A1684,'Week 2 - Making'!$P:$P),0),"")</f>
        <v/>
      </c>
      <c r="L1684" s="263" t="str">
        <f>IFERROR(ROUND(AVERAGEIF('Week 3 - Making'!$B:$B,'Product List'!$A1684,'Week 3 - Making'!$P:$P),0),"")</f>
        <v/>
      </c>
      <c r="M1684" s="7" t="str">
        <f>IFERROR(ROUND(AVERAGEIF('Week 4 - Making'!$B:$B,'Product List'!$A1684,'Week 4 - Making'!$P:$P),0),"")</f>
        <v/>
      </c>
      <c r="N1684" s="7" t="str">
        <f>IFERROR(ROUND(AVERAGEIF('Week 5 - Making'!$B:$B,'Product List'!$A1684,'Week 5 - Making'!$P:$P),0),"")</f>
        <v/>
      </c>
      <c r="O1684" s="7"/>
      <c r="P1684" s="7">
        <f t="array" ref="P1684">iferror(xlookup(C1684,'Product Families'!A:A,'Product Families'!S:S),"")</f>
        <v>0</v>
      </c>
    </row>
    <row r="1685" ht="14.25" customHeight="1">
      <c r="A1685" s="138" t="s">
        <v>3904</v>
      </c>
      <c r="B1685" s="122"/>
      <c r="C1685" s="138" t="s">
        <v>588</v>
      </c>
      <c r="D1685" s="7">
        <f t="array" ref="D1685">IFERROR(XLOOKUP($C1685,'Product Families'!$A:$A,'Product Families'!$D:$D),"")</f>
        <v>9</v>
      </c>
      <c r="E1685" s="7">
        <f t="array" ref="E1685">IFERROR(XLOOKUP($C1685,'Product Families'!$A:$A,'Product Families'!$E:$E),"")</f>
        <v>10</v>
      </c>
      <c r="F1685" s="7">
        <f t="array" ref="F1685">IFERROR(XLOOKUP($C1685,'Product Families'!$A:$A,'Product Families'!$F:$F),"")</f>
        <v>11</v>
      </c>
      <c r="G1685" s="7">
        <f t="array" ref="G1685">IFERROR(XLOOKUP($C1685,'Product Families'!$A:$A,'Product Families'!$G:$G),"")</f>
        <v>12</v>
      </c>
      <c r="J1685" s="7" t="str">
        <f>IFERROR(ROUND(AVERAGEIF('Week 1 - Making'!$B:$B,'Product List'!$A1685,'Week 1 - Making'!$P:$P),0),"")</f>
        <v/>
      </c>
      <c r="K1685" s="7" t="str">
        <f>IFERROR(ROUND(AVERAGEIF('Week 2 - Making'!$B:$B,'Product List'!$A1685,'Week 2 - Making'!$P:$P),0),"")</f>
        <v/>
      </c>
      <c r="L1685" s="263" t="str">
        <f>IFERROR(ROUND(AVERAGEIF('Week 3 - Making'!$B:$B,'Product List'!$A1685,'Week 3 - Making'!$P:$P),0),"")</f>
        <v/>
      </c>
      <c r="M1685" s="7" t="str">
        <f>IFERROR(ROUND(AVERAGEIF('Week 4 - Making'!$B:$B,'Product List'!$A1685,'Week 4 - Making'!$P:$P),0),"")</f>
        <v/>
      </c>
      <c r="N1685" s="7" t="str">
        <f>IFERROR(ROUND(AVERAGEIF('Week 5 - Making'!$B:$B,'Product List'!$A1685,'Week 5 - Making'!$P:$P),0),"")</f>
        <v/>
      </c>
      <c r="O1685" s="7"/>
      <c r="P1685" s="7">
        <f t="array" ref="P1685">iferror(xlookup(C1685,'Product Families'!A:A,'Product Families'!S:S),"")</f>
        <v>0</v>
      </c>
    </row>
    <row r="1686" ht="14.25" customHeight="1">
      <c r="A1686" s="138" t="s">
        <v>3905</v>
      </c>
      <c r="B1686" s="122"/>
      <c r="C1686" s="138" t="s">
        <v>588</v>
      </c>
      <c r="D1686" s="7">
        <f t="array" ref="D1686">IFERROR(XLOOKUP($C1686,'Product Families'!$A:$A,'Product Families'!$D:$D),"")</f>
        <v>9</v>
      </c>
      <c r="E1686" s="7">
        <f t="array" ref="E1686">IFERROR(XLOOKUP($C1686,'Product Families'!$A:$A,'Product Families'!$E:$E),"")</f>
        <v>10</v>
      </c>
      <c r="F1686" s="7">
        <f t="array" ref="F1686">IFERROR(XLOOKUP($C1686,'Product Families'!$A:$A,'Product Families'!$F:$F),"")</f>
        <v>11</v>
      </c>
      <c r="G1686" s="7">
        <f t="array" ref="G1686">IFERROR(XLOOKUP($C1686,'Product Families'!$A:$A,'Product Families'!$G:$G),"")</f>
        <v>12</v>
      </c>
      <c r="J1686" s="7" t="str">
        <f>IFERROR(ROUND(AVERAGEIF('Week 1 - Making'!$B:$B,'Product List'!$A1686,'Week 1 - Making'!$P:$P),0),"")</f>
        <v/>
      </c>
      <c r="K1686" s="7" t="str">
        <f>IFERROR(ROUND(AVERAGEIF('Week 2 - Making'!$B:$B,'Product List'!$A1686,'Week 2 - Making'!$P:$P),0),"")</f>
        <v/>
      </c>
      <c r="L1686" s="263" t="str">
        <f>IFERROR(ROUND(AVERAGEIF('Week 3 - Making'!$B:$B,'Product List'!$A1686,'Week 3 - Making'!$P:$P),0),"")</f>
        <v/>
      </c>
      <c r="M1686" s="7" t="str">
        <f>IFERROR(ROUND(AVERAGEIF('Week 4 - Making'!$B:$B,'Product List'!$A1686,'Week 4 - Making'!$P:$P),0),"")</f>
        <v/>
      </c>
      <c r="N1686" s="7" t="str">
        <f>IFERROR(ROUND(AVERAGEIF('Week 5 - Making'!$B:$B,'Product List'!$A1686,'Week 5 - Making'!$P:$P),0),"")</f>
        <v/>
      </c>
      <c r="O1686" s="7"/>
      <c r="P1686" s="7">
        <f t="array" ref="P1686">iferror(xlookup(C1686,'Product Families'!A:A,'Product Families'!S:S),"")</f>
        <v>0</v>
      </c>
    </row>
    <row r="1687" ht="14.25" customHeight="1">
      <c r="A1687" s="138" t="s">
        <v>3906</v>
      </c>
      <c r="B1687" s="122"/>
      <c r="C1687" s="138" t="s">
        <v>585</v>
      </c>
      <c r="D1687" s="7">
        <f t="array" ref="D1687">IFERROR(XLOOKUP($C1687,'Product Families'!$A:$A,'Product Families'!$D:$D),"")</f>
        <v>23</v>
      </c>
      <c r="E1687" s="7">
        <f t="array" ref="E1687">IFERROR(XLOOKUP($C1687,'Product Families'!$A:$A,'Product Families'!$E:$E),"")</f>
        <v>24</v>
      </c>
      <c r="F1687" s="7">
        <f t="array" ref="F1687">IFERROR(XLOOKUP($C1687,'Product Families'!$A:$A,'Product Families'!$F:$F),"")</f>
        <v>25</v>
      </c>
      <c r="G1687" s="7">
        <f t="array" ref="G1687">IFERROR(XLOOKUP($C1687,'Product Families'!$A:$A,'Product Families'!$G:$G),"")</f>
        <v>26</v>
      </c>
      <c r="J1687" s="7" t="str">
        <f>IFERROR(ROUND(AVERAGEIF('Week 1 - Making'!$B:$B,'Product List'!$A1687,'Week 1 - Making'!$P:$P),0),"")</f>
        <v/>
      </c>
      <c r="K1687" s="7" t="str">
        <f>IFERROR(ROUND(AVERAGEIF('Week 2 - Making'!$B:$B,'Product List'!$A1687,'Week 2 - Making'!$P:$P),0),"")</f>
        <v/>
      </c>
      <c r="L1687" s="263" t="str">
        <f>IFERROR(ROUND(AVERAGEIF('Week 3 - Making'!$B:$B,'Product List'!$A1687,'Week 3 - Making'!$P:$P),0),"")</f>
        <v/>
      </c>
      <c r="M1687" s="7" t="str">
        <f>IFERROR(ROUND(AVERAGEIF('Week 4 - Making'!$B:$B,'Product List'!$A1687,'Week 4 - Making'!$P:$P),0),"")</f>
        <v/>
      </c>
      <c r="N1687" s="7" t="str">
        <f>IFERROR(ROUND(AVERAGEIF('Week 5 - Making'!$B:$B,'Product List'!$A1687,'Week 5 - Making'!$P:$P),0),"")</f>
        <v/>
      </c>
      <c r="O1687" s="7"/>
      <c r="P1687" s="7">
        <f t="array" ref="P1687">iferror(xlookup(C1687,'Product Families'!A:A,'Product Families'!S:S),"")</f>
        <v>0</v>
      </c>
    </row>
    <row r="1688" ht="14.25" customHeight="1">
      <c r="A1688" s="138" t="s">
        <v>3904</v>
      </c>
      <c r="B1688" s="122"/>
      <c r="C1688" s="138" t="s">
        <v>588</v>
      </c>
      <c r="D1688" s="7">
        <f t="array" ref="D1688">IFERROR(XLOOKUP($C1688,'Product Families'!$A:$A,'Product Families'!$D:$D),"")</f>
        <v>9</v>
      </c>
      <c r="E1688" s="7">
        <f t="array" ref="E1688">IFERROR(XLOOKUP($C1688,'Product Families'!$A:$A,'Product Families'!$E:$E),"")</f>
        <v>10</v>
      </c>
      <c r="F1688" s="7">
        <f t="array" ref="F1688">IFERROR(XLOOKUP($C1688,'Product Families'!$A:$A,'Product Families'!$F:$F),"")</f>
        <v>11</v>
      </c>
      <c r="G1688" s="7">
        <f t="array" ref="G1688">IFERROR(XLOOKUP($C1688,'Product Families'!$A:$A,'Product Families'!$G:$G),"")</f>
        <v>12</v>
      </c>
      <c r="J1688" s="7" t="str">
        <f>IFERROR(ROUND(AVERAGEIF('Week 1 - Making'!$B:$B,'Product List'!$A1688,'Week 1 - Making'!$P:$P),0),"")</f>
        <v/>
      </c>
      <c r="K1688" s="7" t="str">
        <f>IFERROR(ROUND(AVERAGEIF('Week 2 - Making'!$B:$B,'Product List'!$A1688,'Week 2 - Making'!$P:$P),0),"")</f>
        <v/>
      </c>
      <c r="L1688" s="263" t="str">
        <f>IFERROR(ROUND(AVERAGEIF('Week 3 - Making'!$B:$B,'Product List'!$A1688,'Week 3 - Making'!$P:$P),0),"")</f>
        <v/>
      </c>
      <c r="M1688" s="7" t="str">
        <f>IFERROR(ROUND(AVERAGEIF('Week 4 - Making'!$B:$B,'Product List'!$A1688,'Week 4 - Making'!$P:$P),0),"")</f>
        <v/>
      </c>
      <c r="N1688" s="7" t="str">
        <f>IFERROR(ROUND(AVERAGEIF('Week 5 - Making'!$B:$B,'Product List'!$A1688,'Week 5 - Making'!$P:$P),0),"")</f>
        <v/>
      </c>
      <c r="O1688" s="7"/>
      <c r="P1688" s="7">
        <f t="array" ref="P1688">iferror(xlookup(C1688,'Product Families'!A:A,'Product Families'!S:S),"")</f>
        <v>0</v>
      </c>
    </row>
    <row r="1689" ht="14.25" customHeight="1">
      <c r="A1689" s="138" t="s">
        <v>3907</v>
      </c>
      <c r="B1689" s="122"/>
      <c r="C1689" s="138" t="s">
        <v>588</v>
      </c>
      <c r="D1689" s="7">
        <f t="array" ref="D1689">IFERROR(XLOOKUP($C1689,'Product Families'!$A:$A,'Product Families'!$D:$D),"")</f>
        <v>9</v>
      </c>
      <c r="E1689" s="7">
        <f t="array" ref="E1689">IFERROR(XLOOKUP($C1689,'Product Families'!$A:$A,'Product Families'!$E:$E),"")</f>
        <v>10</v>
      </c>
      <c r="F1689" s="7">
        <f t="array" ref="F1689">IFERROR(XLOOKUP($C1689,'Product Families'!$A:$A,'Product Families'!$F:$F),"")</f>
        <v>11</v>
      </c>
      <c r="G1689" s="7">
        <f t="array" ref="G1689">IFERROR(XLOOKUP($C1689,'Product Families'!$A:$A,'Product Families'!$G:$G),"")</f>
        <v>12</v>
      </c>
      <c r="J1689" s="7" t="str">
        <f>IFERROR(ROUND(AVERAGEIF('Week 1 - Making'!$B:$B,'Product List'!$A1689,'Week 1 - Making'!$P:$P),0),"")</f>
        <v/>
      </c>
      <c r="K1689" s="7" t="str">
        <f>IFERROR(ROUND(AVERAGEIF('Week 2 - Making'!$B:$B,'Product List'!$A1689,'Week 2 - Making'!$P:$P),0),"")</f>
        <v/>
      </c>
      <c r="L1689" s="263" t="str">
        <f>IFERROR(ROUND(AVERAGEIF('Week 3 - Making'!$B:$B,'Product List'!$A1689,'Week 3 - Making'!$P:$P),0),"")</f>
        <v/>
      </c>
      <c r="M1689" s="7" t="str">
        <f>IFERROR(ROUND(AVERAGEIF('Week 4 - Making'!$B:$B,'Product List'!$A1689,'Week 4 - Making'!$P:$P),0),"")</f>
        <v/>
      </c>
      <c r="N1689" s="7" t="str">
        <f>IFERROR(ROUND(AVERAGEIF('Week 5 - Making'!$B:$B,'Product List'!$A1689,'Week 5 - Making'!$P:$P),0),"")</f>
        <v/>
      </c>
      <c r="O1689" s="7"/>
      <c r="P1689" s="7">
        <f t="array" ref="P1689">iferror(xlookup(C1689,'Product Families'!A:A,'Product Families'!S:S),"")</f>
        <v>0</v>
      </c>
    </row>
    <row r="1690" ht="14.25" customHeight="1">
      <c r="A1690" s="138" t="s">
        <v>3908</v>
      </c>
      <c r="B1690" s="122"/>
      <c r="C1690" s="138" t="s">
        <v>588</v>
      </c>
      <c r="D1690" s="7">
        <f t="array" ref="D1690">IFERROR(XLOOKUP($C1690,'Product Families'!$A:$A,'Product Families'!$D:$D),"")</f>
        <v>9</v>
      </c>
      <c r="E1690" s="7">
        <f t="array" ref="E1690">IFERROR(XLOOKUP($C1690,'Product Families'!$A:$A,'Product Families'!$E:$E),"")</f>
        <v>10</v>
      </c>
      <c r="F1690" s="7">
        <f t="array" ref="F1690">IFERROR(XLOOKUP($C1690,'Product Families'!$A:$A,'Product Families'!$F:$F),"")</f>
        <v>11</v>
      </c>
      <c r="G1690" s="7">
        <f t="array" ref="G1690">IFERROR(XLOOKUP($C1690,'Product Families'!$A:$A,'Product Families'!$G:$G),"")</f>
        <v>12</v>
      </c>
      <c r="J1690" s="7" t="str">
        <f>IFERROR(ROUND(AVERAGEIF('Week 1 - Making'!$B:$B,'Product List'!$A1690,'Week 1 - Making'!$P:$P),0),"")</f>
        <v/>
      </c>
      <c r="K1690" s="7" t="str">
        <f>IFERROR(ROUND(AVERAGEIF('Week 2 - Making'!$B:$B,'Product List'!$A1690,'Week 2 - Making'!$P:$P),0),"")</f>
        <v/>
      </c>
      <c r="L1690" s="263" t="str">
        <f>IFERROR(ROUND(AVERAGEIF('Week 3 - Making'!$B:$B,'Product List'!$A1690,'Week 3 - Making'!$P:$P),0),"")</f>
        <v/>
      </c>
      <c r="M1690" s="7" t="str">
        <f>IFERROR(ROUND(AVERAGEIF('Week 4 - Making'!$B:$B,'Product List'!$A1690,'Week 4 - Making'!$P:$P),0),"")</f>
        <v/>
      </c>
      <c r="N1690" s="7" t="str">
        <f>IFERROR(ROUND(AVERAGEIF('Week 5 - Making'!$B:$B,'Product List'!$A1690,'Week 5 - Making'!$P:$P),0),"")</f>
        <v/>
      </c>
      <c r="O1690" s="7"/>
      <c r="P1690" s="7">
        <f t="array" ref="P1690">iferror(xlookup(C1690,'Product Families'!A:A,'Product Families'!S:S),"")</f>
        <v>0</v>
      </c>
    </row>
    <row r="1691" ht="14.25" customHeight="1">
      <c r="A1691" s="138" t="s">
        <v>3909</v>
      </c>
      <c r="B1691" s="122"/>
      <c r="C1691" s="138" t="s">
        <v>588</v>
      </c>
      <c r="D1691" s="7">
        <f t="array" ref="D1691">IFERROR(XLOOKUP($C1691,'Product Families'!$A:$A,'Product Families'!$D:$D),"")</f>
        <v>9</v>
      </c>
      <c r="E1691" s="7">
        <f t="array" ref="E1691">IFERROR(XLOOKUP($C1691,'Product Families'!$A:$A,'Product Families'!$E:$E),"")</f>
        <v>10</v>
      </c>
      <c r="F1691" s="7">
        <f t="array" ref="F1691">IFERROR(XLOOKUP($C1691,'Product Families'!$A:$A,'Product Families'!$F:$F),"")</f>
        <v>11</v>
      </c>
      <c r="G1691" s="7">
        <f t="array" ref="G1691">IFERROR(XLOOKUP($C1691,'Product Families'!$A:$A,'Product Families'!$G:$G),"")</f>
        <v>12</v>
      </c>
      <c r="J1691" s="7" t="str">
        <f>IFERROR(ROUND(AVERAGEIF('Week 1 - Making'!$B:$B,'Product List'!$A1691,'Week 1 - Making'!$P:$P),0),"")</f>
        <v/>
      </c>
      <c r="K1691" s="7" t="str">
        <f>IFERROR(ROUND(AVERAGEIF('Week 2 - Making'!$B:$B,'Product List'!$A1691,'Week 2 - Making'!$P:$P),0),"")</f>
        <v/>
      </c>
      <c r="L1691" s="263" t="str">
        <f>IFERROR(ROUND(AVERAGEIF('Week 3 - Making'!$B:$B,'Product List'!$A1691,'Week 3 - Making'!$P:$P),0),"")</f>
        <v/>
      </c>
      <c r="M1691" s="7" t="str">
        <f>IFERROR(ROUND(AVERAGEIF('Week 4 - Making'!$B:$B,'Product List'!$A1691,'Week 4 - Making'!$P:$P),0),"")</f>
        <v/>
      </c>
      <c r="N1691" s="7" t="str">
        <f>IFERROR(ROUND(AVERAGEIF('Week 5 - Making'!$B:$B,'Product List'!$A1691,'Week 5 - Making'!$P:$P),0),"")</f>
        <v/>
      </c>
      <c r="O1691" s="7"/>
      <c r="P1691" s="7">
        <f t="array" ref="P1691">iferror(xlookup(C1691,'Product Families'!A:A,'Product Families'!S:S),"")</f>
        <v>0</v>
      </c>
    </row>
    <row r="1692" ht="14.25" customHeight="1">
      <c r="A1692" s="138" t="s">
        <v>3910</v>
      </c>
      <c r="B1692" s="122"/>
      <c r="C1692" s="138" t="s">
        <v>588</v>
      </c>
      <c r="D1692" s="7">
        <f t="array" ref="D1692">IFERROR(XLOOKUP($C1692,'Product Families'!$A:$A,'Product Families'!$D:$D),"")</f>
        <v>9</v>
      </c>
      <c r="E1692" s="7">
        <f t="array" ref="E1692">IFERROR(XLOOKUP($C1692,'Product Families'!$A:$A,'Product Families'!$E:$E),"")</f>
        <v>10</v>
      </c>
      <c r="F1692" s="7">
        <f t="array" ref="F1692">IFERROR(XLOOKUP($C1692,'Product Families'!$A:$A,'Product Families'!$F:$F),"")</f>
        <v>11</v>
      </c>
      <c r="G1692" s="7">
        <f t="array" ref="G1692">IFERROR(XLOOKUP($C1692,'Product Families'!$A:$A,'Product Families'!$G:$G),"")</f>
        <v>12</v>
      </c>
      <c r="J1692" s="7" t="str">
        <f>IFERROR(ROUND(AVERAGEIF('Week 1 - Making'!$B:$B,'Product List'!$A1692,'Week 1 - Making'!$P:$P),0),"")</f>
        <v/>
      </c>
      <c r="K1692" s="7" t="str">
        <f>IFERROR(ROUND(AVERAGEIF('Week 2 - Making'!$B:$B,'Product List'!$A1692,'Week 2 - Making'!$P:$P),0),"")</f>
        <v/>
      </c>
      <c r="L1692" s="263" t="str">
        <f>IFERROR(ROUND(AVERAGEIF('Week 3 - Making'!$B:$B,'Product List'!$A1692,'Week 3 - Making'!$P:$P),0),"")</f>
        <v/>
      </c>
      <c r="M1692" s="7" t="str">
        <f>IFERROR(ROUND(AVERAGEIF('Week 4 - Making'!$B:$B,'Product List'!$A1692,'Week 4 - Making'!$P:$P),0),"")</f>
        <v/>
      </c>
      <c r="N1692" s="7" t="str">
        <f>IFERROR(ROUND(AVERAGEIF('Week 5 - Making'!$B:$B,'Product List'!$A1692,'Week 5 - Making'!$P:$P),0),"")</f>
        <v/>
      </c>
      <c r="O1692" s="7"/>
      <c r="P1692" s="7">
        <f t="array" ref="P1692">iferror(xlookup(C1692,'Product Families'!A:A,'Product Families'!S:S),"")</f>
        <v>0</v>
      </c>
    </row>
    <row r="1693" ht="14.25" customHeight="1">
      <c r="A1693" s="138" t="s">
        <v>3911</v>
      </c>
      <c r="B1693" s="122"/>
      <c r="C1693" s="138" t="s">
        <v>588</v>
      </c>
      <c r="D1693" s="7">
        <f t="array" ref="D1693">IFERROR(XLOOKUP($C1693,'Product Families'!$A:$A,'Product Families'!$D:$D),"")</f>
        <v>9</v>
      </c>
      <c r="E1693" s="7">
        <f t="array" ref="E1693">IFERROR(XLOOKUP($C1693,'Product Families'!$A:$A,'Product Families'!$E:$E),"")</f>
        <v>10</v>
      </c>
      <c r="F1693" s="7">
        <f t="array" ref="F1693">IFERROR(XLOOKUP($C1693,'Product Families'!$A:$A,'Product Families'!$F:$F),"")</f>
        <v>11</v>
      </c>
      <c r="G1693" s="7">
        <f t="array" ref="G1693">IFERROR(XLOOKUP($C1693,'Product Families'!$A:$A,'Product Families'!$G:$G),"")</f>
        <v>12</v>
      </c>
      <c r="J1693" s="7" t="str">
        <f>IFERROR(ROUND(AVERAGEIF('Week 1 - Making'!$B:$B,'Product List'!$A1693,'Week 1 - Making'!$P:$P),0),"")</f>
        <v/>
      </c>
      <c r="K1693" s="7" t="str">
        <f>IFERROR(ROUND(AVERAGEIF('Week 2 - Making'!$B:$B,'Product List'!$A1693,'Week 2 - Making'!$P:$P),0),"")</f>
        <v/>
      </c>
      <c r="L1693" s="263" t="str">
        <f>IFERROR(ROUND(AVERAGEIF('Week 3 - Making'!$B:$B,'Product List'!$A1693,'Week 3 - Making'!$P:$P),0),"")</f>
        <v/>
      </c>
      <c r="M1693" s="7" t="str">
        <f>IFERROR(ROUND(AVERAGEIF('Week 4 - Making'!$B:$B,'Product List'!$A1693,'Week 4 - Making'!$P:$P),0),"")</f>
        <v/>
      </c>
      <c r="N1693" s="7" t="str">
        <f>IFERROR(ROUND(AVERAGEIF('Week 5 - Making'!$B:$B,'Product List'!$A1693,'Week 5 - Making'!$P:$P),0),"")</f>
        <v/>
      </c>
      <c r="O1693" s="7"/>
      <c r="P1693" s="7">
        <f t="array" ref="P1693">iferror(xlookup(C1693,'Product Families'!A:A,'Product Families'!S:S),"")</f>
        <v>0</v>
      </c>
    </row>
    <row r="1694" ht="14.25" customHeight="1">
      <c r="A1694" s="138" t="s">
        <v>3912</v>
      </c>
      <c r="B1694" s="122"/>
      <c r="C1694" s="138" t="s">
        <v>593</v>
      </c>
      <c r="D1694" s="7">
        <f t="array" ref="D1694">IFERROR(XLOOKUP($C1694,'Product Families'!$A:$A,'Product Families'!$D:$D),"")</f>
        <v>26</v>
      </c>
      <c r="E1694" s="7">
        <f t="array" ref="E1694">IFERROR(XLOOKUP($C1694,'Product Families'!$A:$A,'Product Families'!$E:$E),"")</f>
        <v>27</v>
      </c>
      <c r="F1694" s="7">
        <f t="array" ref="F1694">IFERROR(XLOOKUP($C1694,'Product Families'!$A:$A,'Product Families'!$F:$F),"")</f>
        <v>29</v>
      </c>
      <c r="G1694" s="7">
        <f t="array" ref="G1694">IFERROR(XLOOKUP($C1694,'Product Families'!$A:$A,'Product Families'!$G:$G),"")</f>
        <v>31</v>
      </c>
      <c r="J1694" s="7" t="str">
        <f>IFERROR(ROUND(AVERAGEIF('Week 1 - Making'!$B:$B,'Product List'!$A1694,'Week 1 - Making'!$P:$P),0),"")</f>
        <v/>
      </c>
      <c r="K1694" s="7" t="str">
        <f>IFERROR(ROUND(AVERAGEIF('Week 2 - Making'!$B:$B,'Product List'!$A1694,'Week 2 - Making'!$P:$P),0),"")</f>
        <v/>
      </c>
      <c r="L1694" s="263" t="str">
        <f>IFERROR(ROUND(AVERAGEIF('Week 3 - Making'!$B:$B,'Product List'!$A1694,'Week 3 - Making'!$P:$P),0),"")</f>
        <v/>
      </c>
      <c r="M1694" s="7" t="str">
        <f>IFERROR(ROUND(AVERAGEIF('Week 4 - Making'!$B:$B,'Product List'!$A1694,'Week 4 - Making'!$P:$P),0),"")</f>
        <v/>
      </c>
      <c r="N1694" s="7" t="str">
        <f>IFERROR(ROUND(AVERAGEIF('Week 5 - Making'!$B:$B,'Product List'!$A1694,'Week 5 - Making'!$P:$P),0),"")</f>
        <v/>
      </c>
      <c r="O1694" s="7"/>
      <c r="P1694" s="7">
        <f t="array" ref="P1694">iferror(xlookup(C1694,'Product Families'!A:A,'Product Families'!S:S),"")</f>
        <v>0</v>
      </c>
    </row>
    <row r="1695" ht="14.25" customHeight="1">
      <c r="A1695" s="138" t="s">
        <v>3913</v>
      </c>
      <c r="B1695" s="122"/>
      <c r="C1695" s="138" t="s">
        <v>593</v>
      </c>
      <c r="D1695" s="7">
        <f t="array" ref="D1695">IFERROR(XLOOKUP($C1695,'Product Families'!$A:$A,'Product Families'!$D:$D),"")</f>
        <v>26</v>
      </c>
      <c r="E1695" s="7">
        <f t="array" ref="E1695">IFERROR(XLOOKUP($C1695,'Product Families'!$A:$A,'Product Families'!$E:$E),"")</f>
        <v>27</v>
      </c>
      <c r="F1695" s="7">
        <f t="array" ref="F1695">IFERROR(XLOOKUP($C1695,'Product Families'!$A:$A,'Product Families'!$F:$F),"")</f>
        <v>29</v>
      </c>
      <c r="G1695" s="7">
        <f t="array" ref="G1695">IFERROR(XLOOKUP($C1695,'Product Families'!$A:$A,'Product Families'!$G:$G),"")</f>
        <v>31</v>
      </c>
      <c r="J1695" s="7" t="str">
        <f>IFERROR(ROUND(AVERAGEIF('Week 1 - Making'!$B:$B,'Product List'!$A1695,'Week 1 - Making'!$P:$P),0),"")</f>
        <v/>
      </c>
      <c r="K1695" s="7" t="str">
        <f>IFERROR(ROUND(AVERAGEIF('Week 2 - Making'!$B:$B,'Product List'!$A1695,'Week 2 - Making'!$P:$P),0),"")</f>
        <v/>
      </c>
      <c r="L1695" s="263" t="str">
        <f>IFERROR(ROUND(AVERAGEIF('Week 3 - Making'!$B:$B,'Product List'!$A1695,'Week 3 - Making'!$P:$P),0),"")</f>
        <v/>
      </c>
      <c r="M1695" s="7" t="str">
        <f>IFERROR(ROUND(AVERAGEIF('Week 4 - Making'!$B:$B,'Product List'!$A1695,'Week 4 - Making'!$P:$P),0),"")</f>
        <v/>
      </c>
      <c r="N1695" s="7" t="str">
        <f>IFERROR(ROUND(AVERAGEIF('Week 5 - Making'!$B:$B,'Product List'!$A1695,'Week 5 - Making'!$P:$P),0),"")</f>
        <v/>
      </c>
      <c r="O1695" s="7"/>
      <c r="P1695" s="7">
        <f t="array" ref="P1695">iferror(xlookup(C1695,'Product Families'!A:A,'Product Families'!S:S),"")</f>
        <v>0</v>
      </c>
    </row>
    <row r="1696" ht="14.25" customHeight="1">
      <c r="A1696" s="138" t="s">
        <v>3914</v>
      </c>
      <c r="B1696" s="122"/>
      <c r="C1696" s="138" t="s">
        <v>593</v>
      </c>
      <c r="D1696" s="7">
        <f t="array" ref="D1696">IFERROR(XLOOKUP($C1696,'Product Families'!$A:$A,'Product Families'!$D:$D),"")</f>
        <v>26</v>
      </c>
      <c r="E1696" s="7">
        <f t="array" ref="E1696">IFERROR(XLOOKUP($C1696,'Product Families'!$A:$A,'Product Families'!$E:$E),"")</f>
        <v>27</v>
      </c>
      <c r="F1696" s="7">
        <f t="array" ref="F1696">IFERROR(XLOOKUP($C1696,'Product Families'!$A:$A,'Product Families'!$F:$F),"")</f>
        <v>29</v>
      </c>
      <c r="G1696" s="7">
        <f t="array" ref="G1696">IFERROR(XLOOKUP($C1696,'Product Families'!$A:$A,'Product Families'!$G:$G),"")</f>
        <v>31</v>
      </c>
      <c r="J1696" s="7" t="str">
        <f>IFERROR(ROUND(AVERAGEIF('Week 1 - Making'!$B:$B,'Product List'!$A1696,'Week 1 - Making'!$P:$P),0),"")</f>
        <v/>
      </c>
      <c r="K1696" s="7" t="str">
        <f>IFERROR(ROUND(AVERAGEIF('Week 2 - Making'!$B:$B,'Product List'!$A1696,'Week 2 - Making'!$P:$P),0),"")</f>
        <v/>
      </c>
      <c r="L1696" s="263" t="str">
        <f>IFERROR(ROUND(AVERAGEIF('Week 3 - Making'!$B:$B,'Product List'!$A1696,'Week 3 - Making'!$P:$P),0),"")</f>
        <v/>
      </c>
      <c r="M1696" s="7" t="str">
        <f>IFERROR(ROUND(AVERAGEIF('Week 4 - Making'!$B:$B,'Product List'!$A1696,'Week 4 - Making'!$P:$P),0),"")</f>
        <v/>
      </c>
      <c r="N1696" s="7" t="str">
        <f>IFERROR(ROUND(AVERAGEIF('Week 5 - Making'!$B:$B,'Product List'!$A1696,'Week 5 - Making'!$P:$P),0),"")</f>
        <v/>
      </c>
      <c r="O1696" s="7"/>
      <c r="P1696" s="7">
        <f t="array" ref="P1696">iferror(xlookup(C1696,'Product Families'!A:A,'Product Families'!S:S),"")</f>
        <v>0</v>
      </c>
    </row>
    <row r="1697" ht="14.25" customHeight="1">
      <c r="A1697" s="138" t="s">
        <v>3915</v>
      </c>
      <c r="B1697" s="122"/>
      <c r="C1697" s="138" t="s">
        <v>593</v>
      </c>
      <c r="D1697" s="7">
        <f t="array" ref="D1697">IFERROR(XLOOKUP($C1697,'Product Families'!$A:$A,'Product Families'!$D:$D),"")</f>
        <v>26</v>
      </c>
      <c r="E1697" s="7">
        <f t="array" ref="E1697">IFERROR(XLOOKUP($C1697,'Product Families'!$A:$A,'Product Families'!$E:$E),"")</f>
        <v>27</v>
      </c>
      <c r="F1697" s="7">
        <f t="array" ref="F1697">IFERROR(XLOOKUP($C1697,'Product Families'!$A:$A,'Product Families'!$F:$F),"")</f>
        <v>29</v>
      </c>
      <c r="G1697" s="7">
        <f t="array" ref="G1697">IFERROR(XLOOKUP($C1697,'Product Families'!$A:$A,'Product Families'!$G:$G),"")</f>
        <v>31</v>
      </c>
      <c r="J1697" s="7" t="str">
        <f>IFERROR(ROUND(AVERAGEIF('Week 1 - Making'!$B:$B,'Product List'!$A1697,'Week 1 - Making'!$P:$P),0),"")</f>
        <v/>
      </c>
      <c r="K1697" s="7" t="str">
        <f>IFERROR(ROUND(AVERAGEIF('Week 2 - Making'!$B:$B,'Product List'!$A1697,'Week 2 - Making'!$P:$P),0),"")</f>
        <v/>
      </c>
      <c r="L1697" s="263" t="str">
        <f>IFERROR(ROUND(AVERAGEIF('Week 3 - Making'!$B:$B,'Product List'!$A1697,'Week 3 - Making'!$P:$P),0),"")</f>
        <v/>
      </c>
      <c r="M1697" s="7" t="str">
        <f>IFERROR(ROUND(AVERAGEIF('Week 4 - Making'!$B:$B,'Product List'!$A1697,'Week 4 - Making'!$P:$P),0),"")</f>
        <v/>
      </c>
      <c r="N1697" s="7" t="str">
        <f>IFERROR(ROUND(AVERAGEIF('Week 5 - Making'!$B:$B,'Product List'!$A1697,'Week 5 - Making'!$P:$P),0),"")</f>
        <v/>
      </c>
      <c r="O1697" s="7"/>
      <c r="P1697" s="7">
        <f t="array" ref="P1697">iferror(xlookup(C1697,'Product Families'!A:A,'Product Families'!S:S),"")</f>
        <v>0</v>
      </c>
    </row>
    <row r="1698" ht="14.25" customHeight="1">
      <c r="A1698" s="138" t="s">
        <v>3916</v>
      </c>
      <c r="B1698" s="122"/>
      <c r="C1698" s="138" t="s">
        <v>593</v>
      </c>
      <c r="D1698" s="7">
        <f t="array" ref="D1698">IFERROR(XLOOKUP($C1698,'Product Families'!$A:$A,'Product Families'!$D:$D),"")</f>
        <v>26</v>
      </c>
      <c r="E1698" s="7">
        <f t="array" ref="E1698">IFERROR(XLOOKUP($C1698,'Product Families'!$A:$A,'Product Families'!$E:$E),"")</f>
        <v>27</v>
      </c>
      <c r="F1698" s="7">
        <f t="array" ref="F1698">IFERROR(XLOOKUP($C1698,'Product Families'!$A:$A,'Product Families'!$F:$F),"")</f>
        <v>29</v>
      </c>
      <c r="G1698" s="7">
        <f t="array" ref="G1698">IFERROR(XLOOKUP($C1698,'Product Families'!$A:$A,'Product Families'!$G:$G),"")</f>
        <v>31</v>
      </c>
      <c r="J1698" s="7" t="str">
        <f>IFERROR(ROUND(AVERAGEIF('Week 1 - Making'!$B:$B,'Product List'!$A1698,'Week 1 - Making'!$P:$P),0),"")</f>
        <v/>
      </c>
      <c r="K1698" s="7" t="str">
        <f>IFERROR(ROUND(AVERAGEIF('Week 2 - Making'!$B:$B,'Product List'!$A1698,'Week 2 - Making'!$P:$P),0),"")</f>
        <v/>
      </c>
      <c r="L1698" s="263" t="str">
        <f>IFERROR(ROUND(AVERAGEIF('Week 3 - Making'!$B:$B,'Product List'!$A1698,'Week 3 - Making'!$P:$P),0),"")</f>
        <v/>
      </c>
      <c r="M1698" s="7" t="str">
        <f>IFERROR(ROUND(AVERAGEIF('Week 4 - Making'!$B:$B,'Product List'!$A1698,'Week 4 - Making'!$P:$P),0),"")</f>
        <v/>
      </c>
      <c r="N1698" s="7" t="str">
        <f>IFERROR(ROUND(AVERAGEIF('Week 5 - Making'!$B:$B,'Product List'!$A1698,'Week 5 - Making'!$P:$P),0),"")</f>
        <v/>
      </c>
      <c r="O1698" s="7"/>
      <c r="P1698" s="7">
        <f t="array" ref="P1698">iferror(xlookup(C1698,'Product Families'!A:A,'Product Families'!S:S),"")</f>
        <v>0</v>
      </c>
    </row>
    <row r="1699" ht="14.25" customHeight="1">
      <c r="A1699" s="138" t="s">
        <v>3917</v>
      </c>
      <c r="B1699" s="122"/>
      <c r="C1699" s="138" t="s">
        <v>593</v>
      </c>
      <c r="D1699" s="7">
        <f t="array" ref="D1699">IFERROR(XLOOKUP($C1699,'Product Families'!$A:$A,'Product Families'!$D:$D),"")</f>
        <v>26</v>
      </c>
      <c r="E1699" s="7">
        <f t="array" ref="E1699">IFERROR(XLOOKUP($C1699,'Product Families'!$A:$A,'Product Families'!$E:$E),"")</f>
        <v>27</v>
      </c>
      <c r="F1699" s="7">
        <f t="array" ref="F1699">IFERROR(XLOOKUP($C1699,'Product Families'!$A:$A,'Product Families'!$F:$F),"")</f>
        <v>29</v>
      </c>
      <c r="G1699" s="7">
        <f t="array" ref="G1699">IFERROR(XLOOKUP($C1699,'Product Families'!$A:$A,'Product Families'!$G:$G),"")</f>
        <v>31</v>
      </c>
      <c r="J1699" s="7" t="str">
        <f>IFERROR(ROUND(AVERAGEIF('Week 1 - Making'!$B:$B,'Product List'!$A1699,'Week 1 - Making'!$P:$P),0),"")</f>
        <v/>
      </c>
      <c r="K1699" s="7" t="str">
        <f>IFERROR(ROUND(AVERAGEIF('Week 2 - Making'!$B:$B,'Product List'!$A1699,'Week 2 - Making'!$P:$P),0),"")</f>
        <v/>
      </c>
      <c r="L1699" s="263" t="str">
        <f>IFERROR(ROUND(AVERAGEIF('Week 3 - Making'!$B:$B,'Product List'!$A1699,'Week 3 - Making'!$P:$P),0),"")</f>
        <v/>
      </c>
      <c r="M1699" s="7" t="str">
        <f>IFERROR(ROUND(AVERAGEIF('Week 4 - Making'!$B:$B,'Product List'!$A1699,'Week 4 - Making'!$P:$P),0),"")</f>
        <v/>
      </c>
      <c r="N1699" s="7" t="str">
        <f>IFERROR(ROUND(AVERAGEIF('Week 5 - Making'!$B:$B,'Product List'!$A1699,'Week 5 - Making'!$P:$P),0),"")</f>
        <v/>
      </c>
      <c r="O1699" s="7"/>
      <c r="P1699" s="7">
        <f t="array" ref="P1699">iferror(xlookup(C1699,'Product Families'!A:A,'Product Families'!S:S),"")</f>
        <v>0</v>
      </c>
    </row>
    <row r="1700" ht="14.25" customHeight="1">
      <c r="A1700" s="122" t="s">
        <v>3918</v>
      </c>
      <c r="B1700" s="270" t="s">
        <v>3919</v>
      </c>
      <c r="C1700" s="122" t="s">
        <v>3920</v>
      </c>
      <c r="D1700" s="7" t="str">
        <f t="array" ref="D1700">IFERROR(XLOOKUP($C1700,'Product Families'!$A:$A,'Product Families'!$D:$D),"")</f>
        <v/>
      </c>
      <c r="E1700" s="7" t="str">
        <f t="array" ref="E1700">IFERROR(XLOOKUP($C1700,'Product Families'!$A:$A,'Product Families'!$E:$E),"")</f>
        <v/>
      </c>
      <c r="F1700" s="7" t="str">
        <f t="array" ref="F1700">IFERROR(XLOOKUP($C1700,'Product Families'!$A:$A,'Product Families'!$F:$F),"")</f>
        <v/>
      </c>
      <c r="G1700" s="7" t="str">
        <f t="array" ref="G1700">IFERROR(XLOOKUP($C1700,'Product Families'!$A:$A,'Product Families'!$G:$G),"")</f>
        <v/>
      </c>
      <c r="J1700" s="7" t="str">
        <f>IFERROR(ROUND(AVERAGEIF('Week 1 - Making'!$B:$B,'Product List'!$A1700,'Week 1 - Making'!$P:$P),0),"")</f>
        <v/>
      </c>
      <c r="K1700" s="7" t="str">
        <f>IFERROR(ROUND(AVERAGEIF('Week 2 - Making'!$B:$B,'Product List'!$A1700,'Week 2 - Making'!$P:$P),0),"")</f>
        <v/>
      </c>
      <c r="L1700" s="263" t="str">
        <f>IFERROR(ROUND(AVERAGEIF('Week 3 - Making'!$B:$B,'Product List'!$A1700,'Week 3 - Making'!$P:$P),0),"")</f>
        <v/>
      </c>
      <c r="M1700" s="7" t="str">
        <f>IFERROR(ROUND(AVERAGEIF('Week 4 - Making'!$B:$B,'Product List'!$A1700,'Week 4 - Making'!$P:$P),0),"")</f>
        <v/>
      </c>
      <c r="N1700" s="7" t="str">
        <f>IFERROR(ROUND(AVERAGEIF('Week 5 - Making'!$B:$B,'Product List'!$A1700,'Week 5 - Making'!$P:$P),0),"")</f>
        <v/>
      </c>
      <c r="O1700" s="7"/>
      <c r="P1700" s="7" t="str">
        <f t="array" ref="P1700">iferror(xlookup(C1700,'Product Families'!A:A,'Product Families'!S:S),"")</f>
        <v/>
      </c>
    </row>
    <row r="1701" ht="14.25" customHeight="1">
      <c r="A1701" s="122" t="s">
        <v>3921</v>
      </c>
      <c r="B1701" s="270" t="s">
        <v>3922</v>
      </c>
      <c r="C1701" s="122" t="s">
        <v>3920</v>
      </c>
      <c r="D1701" s="7" t="str">
        <f t="array" ref="D1701">IFERROR(XLOOKUP($C1701,'Product Families'!$A:$A,'Product Families'!$D:$D),"")</f>
        <v/>
      </c>
      <c r="E1701" s="7" t="str">
        <f t="array" ref="E1701">IFERROR(XLOOKUP($C1701,'Product Families'!$A:$A,'Product Families'!$E:$E),"")</f>
        <v/>
      </c>
      <c r="F1701" s="7" t="str">
        <f t="array" ref="F1701">IFERROR(XLOOKUP($C1701,'Product Families'!$A:$A,'Product Families'!$F:$F),"")</f>
        <v/>
      </c>
      <c r="G1701" s="7" t="str">
        <f t="array" ref="G1701">IFERROR(XLOOKUP($C1701,'Product Families'!$A:$A,'Product Families'!$G:$G),"")</f>
        <v/>
      </c>
      <c r="J1701" s="7" t="str">
        <f>IFERROR(ROUND(AVERAGEIF('Week 1 - Making'!$B:$B,'Product List'!$A1701,'Week 1 - Making'!$P:$P),0),"")</f>
        <v/>
      </c>
      <c r="K1701" s="7" t="str">
        <f>IFERROR(ROUND(AVERAGEIF('Week 2 - Making'!$B:$B,'Product List'!$A1701,'Week 2 - Making'!$P:$P),0),"")</f>
        <v/>
      </c>
      <c r="L1701" s="263" t="str">
        <f>IFERROR(ROUND(AVERAGEIF('Week 3 - Making'!$B:$B,'Product List'!$A1701,'Week 3 - Making'!$P:$P),0),"")</f>
        <v/>
      </c>
      <c r="M1701" s="7" t="str">
        <f>IFERROR(ROUND(AVERAGEIF('Week 4 - Making'!$B:$B,'Product List'!$A1701,'Week 4 - Making'!$P:$P),0),"")</f>
        <v/>
      </c>
      <c r="N1701" s="7" t="str">
        <f>IFERROR(ROUND(AVERAGEIF('Week 5 - Making'!$B:$B,'Product List'!$A1701,'Week 5 - Making'!$P:$P),0),"")</f>
        <v/>
      </c>
      <c r="O1701" s="7"/>
      <c r="P1701" s="7" t="str">
        <f t="array" ref="P1701">iferror(xlookup(C1701,'Product Families'!A:A,'Product Families'!S:S),"")</f>
        <v/>
      </c>
    </row>
    <row r="1702" ht="14.25" customHeight="1">
      <c r="A1702" s="122" t="s">
        <v>3923</v>
      </c>
      <c r="B1702" s="270" t="s">
        <v>3924</v>
      </c>
      <c r="C1702" s="122" t="s">
        <v>3920</v>
      </c>
      <c r="D1702" s="7" t="str">
        <f t="array" ref="D1702">IFERROR(XLOOKUP($C1702,'Product Families'!$A:$A,'Product Families'!$D:$D),"")</f>
        <v/>
      </c>
      <c r="E1702" s="7" t="str">
        <f t="array" ref="E1702">IFERROR(XLOOKUP($C1702,'Product Families'!$A:$A,'Product Families'!$E:$E),"")</f>
        <v/>
      </c>
      <c r="F1702" s="7" t="str">
        <f t="array" ref="F1702">IFERROR(XLOOKUP($C1702,'Product Families'!$A:$A,'Product Families'!$F:$F),"")</f>
        <v/>
      </c>
      <c r="G1702" s="7" t="str">
        <f t="array" ref="G1702">IFERROR(XLOOKUP($C1702,'Product Families'!$A:$A,'Product Families'!$G:$G),"")</f>
        <v/>
      </c>
      <c r="J1702" s="7" t="str">
        <f>IFERROR(ROUND(AVERAGEIF('Week 1 - Making'!$B:$B,'Product List'!$A1702,'Week 1 - Making'!$P:$P),0),"")</f>
        <v/>
      </c>
      <c r="K1702" s="7" t="str">
        <f>IFERROR(ROUND(AVERAGEIF('Week 2 - Making'!$B:$B,'Product List'!$A1702,'Week 2 - Making'!$P:$P),0),"")</f>
        <v/>
      </c>
      <c r="L1702" s="263" t="str">
        <f>IFERROR(ROUND(AVERAGEIF('Week 3 - Making'!$B:$B,'Product List'!$A1702,'Week 3 - Making'!$P:$P),0),"")</f>
        <v/>
      </c>
      <c r="M1702" s="7" t="str">
        <f>IFERROR(ROUND(AVERAGEIF('Week 4 - Making'!$B:$B,'Product List'!$A1702,'Week 4 - Making'!$P:$P),0),"")</f>
        <v/>
      </c>
      <c r="N1702" s="7" t="str">
        <f>IFERROR(ROUND(AVERAGEIF('Week 5 - Making'!$B:$B,'Product List'!$A1702,'Week 5 - Making'!$P:$P),0),"")</f>
        <v/>
      </c>
      <c r="O1702" s="7"/>
      <c r="P1702" s="7" t="str">
        <f t="array" ref="P1702">iferror(xlookup(C1702,'Product Families'!A:A,'Product Families'!S:S),"")</f>
        <v/>
      </c>
    </row>
    <row r="1703" ht="14.25" customHeight="1">
      <c r="A1703" s="122" t="s">
        <v>3925</v>
      </c>
      <c r="B1703" s="270" t="s">
        <v>3926</v>
      </c>
      <c r="C1703" s="122" t="s">
        <v>3920</v>
      </c>
      <c r="D1703" s="7" t="str">
        <f t="array" ref="D1703">IFERROR(XLOOKUP($C1703,'Product Families'!$A:$A,'Product Families'!$D:$D),"")</f>
        <v/>
      </c>
      <c r="E1703" s="7" t="str">
        <f t="array" ref="E1703">IFERROR(XLOOKUP($C1703,'Product Families'!$A:$A,'Product Families'!$E:$E),"")</f>
        <v/>
      </c>
      <c r="F1703" s="7" t="str">
        <f t="array" ref="F1703">IFERROR(XLOOKUP($C1703,'Product Families'!$A:$A,'Product Families'!$F:$F),"")</f>
        <v/>
      </c>
      <c r="G1703" s="7" t="str">
        <f t="array" ref="G1703">IFERROR(XLOOKUP($C1703,'Product Families'!$A:$A,'Product Families'!$G:$G),"")</f>
        <v/>
      </c>
      <c r="J1703" s="7" t="str">
        <f>IFERROR(ROUND(AVERAGEIF('Week 1 - Making'!$B:$B,'Product List'!$A1703,'Week 1 - Making'!$P:$P),0),"")</f>
        <v/>
      </c>
      <c r="K1703" s="7" t="str">
        <f>IFERROR(ROUND(AVERAGEIF('Week 2 - Making'!$B:$B,'Product List'!$A1703,'Week 2 - Making'!$P:$P),0),"")</f>
        <v/>
      </c>
      <c r="L1703" s="263" t="str">
        <f>IFERROR(ROUND(AVERAGEIF('Week 3 - Making'!$B:$B,'Product List'!$A1703,'Week 3 - Making'!$P:$P),0),"")</f>
        <v/>
      </c>
      <c r="M1703" s="7" t="str">
        <f>IFERROR(ROUND(AVERAGEIF('Week 4 - Making'!$B:$B,'Product List'!$A1703,'Week 4 - Making'!$P:$P),0),"")</f>
        <v/>
      </c>
      <c r="N1703" s="7" t="str">
        <f>IFERROR(ROUND(AVERAGEIF('Week 5 - Making'!$B:$B,'Product List'!$A1703,'Week 5 - Making'!$P:$P),0),"")</f>
        <v/>
      </c>
      <c r="O1703" s="7"/>
      <c r="P1703" s="7" t="str">
        <f t="array" ref="P1703">iferror(xlookup(C1703,'Product Families'!A:A,'Product Families'!S:S),"")</f>
        <v/>
      </c>
    </row>
    <row r="1704" ht="14.25" customHeight="1">
      <c r="A1704" s="122" t="s">
        <v>3927</v>
      </c>
      <c r="B1704" s="270" t="s">
        <v>3928</v>
      </c>
      <c r="C1704" s="122" t="s">
        <v>3920</v>
      </c>
      <c r="D1704" s="7" t="str">
        <f t="array" ref="D1704">IFERROR(XLOOKUP($C1704,'Product Families'!$A:$A,'Product Families'!$D:$D),"")</f>
        <v/>
      </c>
      <c r="E1704" s="7" t="str">
        <f t="array" ref="E1704">IFERROR(XLOOKUP($C1704,'Product Families'!$A:$A,'Product Families'!$E:$E),"")</f>
        <v/>
      </c>
      <c r="F1704" s="7" t="str">
        <f t="array" ref="F1704">IFERROR(XLOOKUP($C1704,'Product Families'!$A:$A,'Product Families'!$F:$F),"")</f>
        <v/>
      </c>
      <c r="G1704" s="7" t="str">
        <f t="array" ref="G1704">IFERROR(XLOOKUP($C1704,'Product Families'!$A:$A,'Product Families'!$G:$G),"")</f>
        <v/>
      </c>
      <c r="J1704" s="7" t="str">
        <f>IFERROR(ROUND(AVERAGEIF('Week 1 - Making'!$B:$B,'Product List'!$A1704,'Week 1 - Making'!$P:$P),0),"")</f>
        <v/>
      </c>
      <c r="K1704" s="7" t="str">
        <f>IFERROR(ROUND(AVERAGEIF('Week 2 - Making'!$B:$B,'Product List'!$A1704,'Week 2 - Making'!$P:$P),0),"")</f>
        <v/>
      </c>
      <c r="L1704" s="263" t="str">
        <f>IFERROR(ROUND(AVERAGEIF('Week 3 - Making'!$B:$B,'Product List'!$A1704,'Week 3 - Making'!$P:$P),0),"")</f>
        <v/>
      </c>
      <c r="M1704" s="7" t="str">
        <f>IFERROR(ROUND(AVERAGEIF('Week 4 - Making'!$B:$B,'Product List'!$A1704,'Week 4 - Making'!$P:$P),0),"")</f>
        <v/>
      </c>
      <c r="N1704" s="7" t="str">
        <f>IFERROR(ROUND(AVERAGEIF('Week 5 - Making'!$B:$B,'Product List'!$A1704,'Week 5 - Making'!$P:$P),0),"")</f>
        <v/>
      </c>
      <c r="O1704" s="7"/>
      <c r="P1704" s="7" t="str">
        <f t="array" ref="P1704">iferror(xlookup(C1704,'Product Families'!A:A,'Product Families'!S:S),"")</f>
        <v/>
      </c>
    </row>
    <row r="1705" ht="14.25" customHeight="1">
      <c r="A1705" s="122" t="s">
        <v>3929</v>
      </c>
      <c r="B1705" s="270" t="s">
        <v>3930</v>
      </c>
      <c r="C1705" s="122" t="s">
        <v>3920</v>
      </c>
      <c r="D1705" s="7" t="str">
        <f t="array" ref="D1705">IFERROR(XLOOKUP($C1705,'Product Families'!$A:$A,'Product Families'!$D:$D),"")</f>
        <v/>
      </c>
      <c r="E1705" s="7" t="str">
        <f t="array" ref="E1705">IFERROR(XLOOKUP($C1705,'Product Families'!$A:$A,'Product Families'!$E:$E),"")</f>
        <v/>
      </c>
      <c r="F1705" s="7" t="str">
        <f t="array" ref="F1705">IFERROR(XLOOKUP($C1705,'Product Families'!$A:$A,'Product Families'!$F:$F),"")</f>
        <v/>
      </c>
      <c r="G1705" s="7" t="str">
        <f t="array" ref="G1705">IFERROR(XLOOKUP($C1705,'Product Families'!$A:$A,'Product Families'!$G:$G),"")</f>
        <v/>
      </c>
      <c r="J1705" s="7" t="str">
        <f>IFERROR(ROUND(AVERAGEIF('Week 1 - Making'!$B:$B,'Product List'!$A1705,'Week 1 - Making'!$P:$P),0),"")</f>
        <v/>
      </c>
      <c r="K1705" s="7" t="str">
        <f>IFERROR(ROUND(AVERAGEIF('Week 2 - Making'!$B:$B,'Product List'!$A1705,'Week 2 - Making'!$P:$P),0),"")</f>
        <v/>
      </c>
      <c r="L1705" s="263" t="str">
        <f>IFERROR(ROUND(AVERAGEIF('Week 3 - Making'!$B:$B,'Product List'!$A1705,'Week 3 - Making'!$P:$P),0),"")</f>
        <v/>
      </c>
      <c r="M1705" s="7" t="str">
        <f>IFERROR(ROUND(AVERAGEIF('Week 4 - Making'!$B:$B,'Product List'!$A1705,'Week 4 - Making'!$P:$P),0),"")</f>
        <v/>
      </c>
      <c r="N1705" s="7" t="str">
        <f>IFERROR(ROUND(AVERAGEIF('Week 5 - Making'!$B:$B,'Product List'!$A1705,'Week 5 - Making'!$P:$P),0),"")</f>
        <v/>
      </c>
      <c r="O1705" s="7"/>
      <c r="P1705" s="7" t="str">
        <f t="array" ref="P1705">iferror(xlookup(C1705,'Product Families'!A:A,'Product Families'!S:S),"")</f>
        <v/>
      </c>
    </row>
    <row r="1706" ht="14.25" customHeight="1">
      <c r="A1706" s="122" t="s">
        <v>3931</v>
      </c>
      <c r="B1706" s="270" t="s">
        <v>3932</v>
      </c>
      <c r="C1706" s="122" t="s">
        <v>3920</v>
      </c>
      <c r="D1706" s="7" t="str">
        <f t="array" ref="D1706">IFERROR(XLOOKUP($C1706,'Product Families'!$A:$A,'Product Families'!$D:$D),"")</f>
        <v/>
      </c>
      <c r="E1706" s="7" t="str">
        <f t="array" ref="E1706">IFERROR(XLOOKUP($C1706,'Product Families'!$A:$A,'Product Families'!$E:$E),"")</f>
        <v/>
      </c>
      <c r="F1706" s="7" t="str">
        <f t="array" ref="F1706">IFERROR(XLOOKUP($C1706,'Product Families'!$A:$A,'Product Families'!$F:$F),"")</f>
        <v/>
      </c>
      <c r="G1706" s="7" t="str">
        <f t="array" ref="G1706">IFERROR(XLOOKUP($C1706,'Product Families'!$A:$A,'Product Families'!$G:$G),"")</f>
        <v/>
      </c>
      <c r="J1706" s="7" t="str">
        <f>IFERROR(ROUND(AVERAGEIF('Week 1 - Making'!$B:$B,'Product List'!$A1706,'Week 1 - Making'!$P:$P),0),"")</f>
        <v/>
      </c>
      <c r="K1706" s="7" t="str">
        <f>IFERROR(ROUND(AVERAGEIF('Week 2 - Making'!$B:$B,'Product List'!$A1706,'Week 2 - Making'!$P:$P),0),"")</f>
        <v/>
      </c>
      <c r="L1706" s="263" t="str">
        <f>IFERROR(ROUND(AVERAGEIF('Week 3 - Making'!$B:$B,'Product List'!$A1706,'Week 3 - Making'!$P:$P),0),"")</f>
        <v/>
      </c>
      <c r="M1706" s="7" t="str">
        <f>IFERROR(ROUND(AVERAGEIF('Week 4 - Making'!$B:$B,'Product List'!$A1706,'Week 4 - Making'!$P:$P),0),"")</f>
        <v/>
      </c>
      <c r="N1706" s="7" t="str">
        <f>IFERROR(ROUND(AVERAGEIF('Week 5 - Making'!$B:$B,'Product List'!$A1706,'Week 5 - Making'!$P:$P),0),"")</f>
        <v/>
      </c>
      <c r="O1706" s="7"/>
      <c r="P1706" s="7" t="str">
        <f t="array" ref="P1706">iferror(xlookup(C1706,'Product Families'!A:A,'Product Families'!S:S),"")</f>
        <v/>
      </c>
    </row>
    <row r="1707" ht="14.25" customHeight="1">
      <c r="A1707" s="122" t="s">
        <v>3933</v>
      </c>
      <c r="B1707" s="270" t="s">
        <v>3934</v>
      </c>
      <c r="C1707" s="122" t="s">
        <v>3920</v>
      </c>
      <c r="D1707" s="7" t="str">
        <f t="array" ref="D1707">IFERROR(XLOOKUP($C1707,'Product Families'!$A:$A,'Product Families'!$D:$D),"")</f>
        <v/>
      </c>
      <c r="E1707" s="7" t="str">
        <f t="array" ref="E1707">IFERROR(XLOOKUP($C1707,'Product Families'!$A:$A,'Product Families'!$E:$E),"")</f>
        <v/>
      </c>
      <c r="F1707" s="7" t="str">
        <f t="array" ref="F1707">IFERROR(XLOOKUP($C1707,'Product Families'!$A:$A,'Product Families'!$F:$F),"")</f>
        <v/>
      </c>
      <c r="G1707" s="7" t="str">
        <f t="array" ref="G1707">IFERROR(XLOOKUP($C1707,'Product Families'!$A:$A,'Product Families'!$G:$G),"")</f>
        <v/>
      </c>
      <c r="J1707" s="7" t="str">
        <f>IFERROR(ROUND(AVERAGEIF('Week 1 - Making'!$B:$B,'Product List'!$A1707,'Week 1 - Making'!$P:$P),0),"")</f>
        <v/>
      </c>
      <c r="K1707" s="7" t="str">
        <f>IFERROR(ROUND(AVERAGEIF('Week 2 - Making'!$B:$B,'Product List'!$A1707,'Week 2 - Making'!$P:$P),0),"")</f>
        <v/>
      </c>
      <c r="L1707" s="263" t="str">
        <f>IFERROR(ROUND(AVERAGEIF('Week 3 - Making'!$B:$B,'Product List'!$A1707,'Week 3 - Making'!$P:$P),0),"")</f>
        <v/>
      </c>
      <c r="M1707" s="7" t="str">
        <f>IFERROR(ROUND(AVERAGEIF('Week 4 - Making'!$B:$B,'Product List'!$A1707,'Week 4 - Making'!$P:$P),0),"")</f>
        <v/>
      </c>
      <c r="N1707" s="7" t="str">
        <f>IFERROR(ROUND(AVERAGEIF('Week 5 - Making'!$B:$B,'Product List'!$A1707,'Week 5 - Making'!$P:$P),0),"")</f>
        <v/>
      </c>
      <c r="O1707" s="7"/>
      <c r="P1707" s="7" t="str">
        <f t="array" ref="P1707">iferror(xlookup(C1707,'Product Families'!A:A,'Product Families'!S:S),"")</f>
        <v/>
      </c>
    </row>
    <row r="1708" ht="14.25" customHeight="1">
      <c r="A1708" s="122" t="s">
        <v>3935</v>
      </c>
      <c r="B1708" s="270" t="s">
        <v>3936</v>
      </c>
      <c r="C1708" s="122" t="s">
        <v>3920</v>
      </c>
      <c r="D1708" s="7" t="str">
        <f t="array" ref="D1708">IFERROR(XLOOKUP($C1708,'Product Families'!$A:$A,'Product Families'!$D:$D),"")</f>
        <v/>
      </c>
      <c r="E1708" s="7" t="str">
        <f t="array" ref="E1708">IFERROR(XLOOKUP($C1708,'Product Families'!$A:$A,'Product Families'!$E:$E),"")</f>
        <v/>
      </c>
      <c r="F1708" s="7" t="str">
        <f t="array" ref="F1708">IFERROR(XLOOKUP($C1708,'Product Families'!$A:$A,'Product Families'!$F:$F),"")</f>
        <v/>
      </c>
      <c r="G1708" s="7" t="str">
        <f t="array" ref="G1708">IFERROR(XLOOKUP($C1708,'Product Families'!$A:$A,'Product Families'!$G:$G),"")</f>
        <v/>
      </c>
      <c r="J1708" s="7" t="str">
        <f>IFERROR(ROUND(AVERAGEIF('Week 1 - Making'!$B:$B,'Product List'!$A1708,'Week 1 - Making'!$P:$P),0),"")</f>
        <v/>
      </c>
      <c r="K1708" s="7" t="str">
        <f>IFERROR(ROUND(AVERAGEIF('Week 2 - Making'!$B:$B,'Product List'!$A1708,'Week 2 - Making'!$P:$P),0),"")</f>
        <v/>
      </c>
      <c r="L1708" s="263" t="str">
        <f>IFERROR(ROUND(AVERAGEIF('Week 3 - Making'!$B:$B,'Product List'!$A1708,'Week 3 - Making'!$P:$P),0),"")</f>
        <v/>
      </c>
      <c r="M1708" s="7" t="str">
        <f>IFERROR(ROUND(AVERAGEIF('Week 4 - Making'!$B:$B,'Product List'!$A1708,'Week 4 - Making'!$P:$P),0),"")</f>
        <v/>
      </c>
      <c r="N1708" s="7" t="str">
        <f>IFERROR(ROUND(AVERAGEIF('Week 5 - Making'!$B:$B,'Product List'!$A1708,'Week 5 - Making'!$P:$P),0),"")</f>
        <v/>
      </c>
      <c r="O1708" s="7"/>
      <c r="P1708" s="7" t="str">
        <f t="array" ref="P1708">iferror(xlookup(C1708,'Product Families'!A:A,'Product Families'!S:S),"")</f>
        <v/>
      </c>
    </row>
    <row r="1709" ht="14.25" customHeight="1">
      <c r="A1709" s="122" t="s">
        <v>3937</v>
      </c>
      <c r="B1709" s="270" t="s">
        <v>3938</v>
      </c>
      <c r="C1709" s="122" t="s">
        <v>3920</v>
      </c>
      <c r="D1709" s="7" t="str">
        <f t="array" ref="D1709">IFERROR(XLOOKUP($C1709,'Product Families'!$A:$A,'Product Families'!$D:$D),"")</f>
        <v/>
      </c>
      <c r="E1709" s="7" t="str">
        <f t="array" ref="E1709">IFERROR(XLOOKUP($C1709,'Product Families'!$A:$A,'Product Families'!$E:$E),"")</f>
        <v/>
      </c>
      <c r="F1709" s="7" t="str">
        <f t="array" ref="F1709">IFERROR(XLOOKUP($C1709,'Product Families'!$A:$A,'Product Families'!$F:$F),"")</f>
        <v/>
      </c>
      <c r="G1709" s="7" t="str">
        <f t="array" ref="G1709">IFERROR(XLOOKUP($C1709,'Product Families'!$A:$A,'Product Families'!$G:$G),"")</f>
        <v/>
      </c>
      <c r="J1709" s="7" t="str">
        <f>IFERROR(ROUND(AVERAGEIF('Week 1 - Making'!$B:$B,'Product List'!$A1709,'Week 1 - Making'!$P:$P),0),"")</f>
        <v/>
      </c>
      <c r="K1709" s="7" t="str">
        <f>IFERROR(ROUND(AVERAGEIF('Week 2 - Making'!$B:$B,'Product List'!$A1709,'Week 2 - Making'!$P:$P),0),"")</f>
        <v/>
      </c>
      <c r="L1709" s="263" t="str">
        <f>IFERROR(ROUND(AVERAGEIF('Week 3 - Making'!$B:$B,'Product List'!$A1709,'Week 3 - Making'!$P:$P),0),"")</f>
        <v/>
      </c>
      <c r="M1709" s="7" t="str">
        <f>IFERROR(ROUND(AVERAGEIF('Week 4 - Making'!$B:$B,'Product List'!$A1709,'Week 4 - Making'!$P:$P),0),"")</f>
        <v/>
      </c>
      <c r="N1709" s="7" t="str">
        <f>IFERROR(ROUND(AVERAGEIF('Week 5 - Making'!$B:$B,'Product List'!$A1709,'Week 5 - Making'!$P:$P),0),"")</f>
        <v/>
      </c>
      <c r="O1709" s="7"/>
      <c r="P1709" s="7" t="str">
        <f t="array" ref="P1709">iferror(xlookup(C1709,'Product Families'!A:A,'Product Families'!S:S),"")</f>
        <v/>
      </c>
    </row>
    <row r="1710" ht="14.25" customHeight="1">
      <c r="A1710" s="122" t="s">
        <v>3939</v>
      </c>
      <c r="B1710" s="270" t="s">
        <v>3940</v>
      </c>
      <c r="C1710" s="122" t="s">
        <v>3920</v>
      </c>
      <c r="D1710" s="7" t="str">
        <f t="array" ref="D1710">IFERROR(XLOOKUP($C1710,'Product Families'!$A:$A,'Product Families'!$D:$D),"")</f>
        <v/>
      </c>
      <c r="E1710" s="7" t="str">
        <f t="array" ref="E1710">IFERROR(XLOOKUP($C1710,'Product Families'!$A:$A,'Product Families'!$E:$E),"")</f>
        <v/>
      </c>
      <c r="F1710" s="7" t="str">
        <f t="array" ref="F1710">IFERROR(XLOOKUP($C1710,'Product Families'!$A:$A,'Product Families'!$F:$F),"")</f>
        <v/>
      </c>
      <c r="G1710" s="7" t="str">
        <f t="array" ref="G1710">IFERROR(XLOOKUP($C1710,'Product Families'!$A:$A,'Product Families'!$G:$G),"")</f>
        <v/>
      </c>
      <c r="J1710" s="7" t="str">
        <f>IFERROR(ROUND(AVERAGEIF('Week 1 - Making'!$B:$B,'Product List'!$A1710,'Week 1 - Making'!$P:$P),0),"")</f>
        <v/>
      </c>
      <c r="K1710" s="7" t="str">
        <f>IFERROR(ROUND(AVERAGEIF('Week 2 - Making'!$B:$B,'Product List'!$A1710,'Week 2 - Making'!$P:$P),0),"")</f>
        <v/>
      </c>
      <c r="L1710" s="263" t="str">
        <f>IFERROR(ROUND(AVERAGEIF('Week 3 - Making'!$B:$B,'Product List'!$A1710,'Week 3 - Making'!$P:$P),0),"")</f>
        <v/>
      </c>
      <c r="M1710" s="7" t="str">
        <f>IFERROR(ROUND(AVERAGEIF('Week 4 - Making'!$B:$B,'Product List'!$A1710,'Week 4 - Making'!$P:$P),0),"")</f>
        <v/>
      </c>
      <c r="N1710" s="7" t="str">
        <f>IFERROR(ROUND(AVERAGEIF('Week 5 - Making'!$B:$B,'Product List'!$A1710,'Week 5 - Making'!$P:$P),0),"")</f>
        <v/>
      </c>
      <c r="O1710" s="7"/>
      <c r="P1710" s="7" t="str">
        <f t="array" ref="P1710">iferror(xlookup(C1710,'Product Families'!A:A,'Product Families'!S:S),"")</f>
        <v/>
      </c>
    </row>
    <row r="1711" ht="14.25" customHeight="1">
      <c r="A1711" s="122" t="s">
        <v>3941</v>
      </c>
      <c r="B1711" s="270" t="s">
        <v>3942</v>
      </c>
      <c r="C1711" s="122" t="s">
        <v>3920</v>
      </c>
      <c r="D1711" s="7" t="str">
        <f t="array" ref="D1711">IFERROR(XLOOKUP($C1711,'Product Families'!$A:$A,'Product Families'!$D:$D),"")</f>
        <v/>
      </c>
      <c r="E1711" s="7" t="str">
        <f t="array" ref="E1711">IFERROR(XLOOKUP($C1711,'Product Families'!$A:$A,'Product Families'!$E:$E),"")</f>
        <v/>
      </c>
      <c r="F1711" s="7" t="str">
        <f t="array" ref="F1711">IFERROR(XLOOKUP($C1711,'Product Families'!$A:$A,'Product Families'!$F:$F),"")</f>
        <v/>
      </c>
      <c r="G1711" s="7" t="str">
        <f t="array" ref="G1711">IFERROR(XLOOKUP($C1711,'Product Families'!$A:$A,'Product Families'!$G:$G),"")</f>
        <v/>
      </c>
      <c r="J1711" s="7" t="str">
        <f>IFERROR(ROUND(AVERAGEIF('Week 1 - Making'!$B:$B,'Product List'!$A1711,'Week 1 - Making'!$P:$P),0),"")</f>
        <v/>
      </c>
      <c r="K1711" s="7" t="str">
        <f>IFERROR(ROUND(AVERAGEIF('Week 2 - Making'!$B:$B,'Product List'!$A1711,'Week 2 - Making'!$P:$P),0),"")</f>
        <v/>
      </c>
      <c r="L1711" s="263" t="str">
        <f>IFERROR(ROUND(AVERAGEIF('Week 3 - Making'!$B:$B,'Product List'!$A1711,'Week 3 - Making'!$P:$P),0),"")</f>
        <v/>
      </c>
      <c r="M1711" s="7" t="str">
        <f>IFERROR(ROUND(AVERAGEIF('Week 4 - Making'!$B:$B,'Product List'!$A1711,'Week 4 - Making'!$P:$P),0),"")</f>
        <v/>
      </c>
      <c r="N1711" s="7" t="str">
        <f>IFERROR(ROUND(AVERAGEIF('Week 5 - Making'!$B:$B,'Product List'!$A1711,'Week 5 - Making'!$P:$P),0),"")</f>
        <v/>
      </c>
      <c r="O1711" s="7"/>
      <c r="P1711" s="7" t="str">
        <f t="array" ref="P1711">iferror(xlookup(C1711,'Product Families'!A:A,'Product Families'!S:S),"")</f>
        <v/>
      </c>
    </row>
    <row r="1712" ht="14.25" customHeight="1">
      <c r="A1712" s="122" t="s">
        <v>3943</v>
      </c>
      <c r="B1712" s="270" t="s">
        <v>3944</v>
      </c>
      <c r="C1712" s="122" t="s">
        <v>3920</v>
      </c>
      <c r="D1712" s="7" t="str">
        <f t="array" ref="D1712">IFERROR(XLOOKUP($C1712,'Product Families'!$A:$A,'Product Families'!$D:$D),"")</f>
        <v/>
      </c>
      <c r="E1712" s="7" t="str">
        <f t="array" ref="E1712">IFERROR(XLOOKUP($C1712,'Product Families'!$A:$A,'Product Families'!$E:$E),"")</f>
        <v/>
      </c>
      <c r="F1712" s="7" t="str">
        <f t="array" ref="F1712">IFERROR(XLOOKUP($C1712,'Product Families'!$A:$A,'Product Families'!$F:$F),"")</f>
        <v/>
      </c>
      <c r="G1712" s="7" t="str">
        <f t="array" ref="G1712">IFERROR(XLOOKUP($C1712,'Product Families'!$A:$A,'Product Families'!$G:$G),"")</f>
        <v/>
      </c>
      <c r="J1712" s="7" t="str">
        <f>IFERROR(ROUND(AVERAGEIF('Week 1 - Making'!$B:$B,'Product List'!$A1712,'Week 1 - Making'!$P:$P),0),"")</f>
        <v/>
      </c>
      <c r="K1712" s="7" t="str">
        <f>IFERROR(ROUND(AVERAGEIF('Week 2 - Making'!$B:$B,'Product List'!$A1712,'Week 2 - Making'!$P:$P),0),"")</f>
        <v/>
      </c>
      <c r="L1712" s="263" t="str">
        <f>IFERROR(ROUND(AVERAGEIF('Week 3 - Making'!$B:$B,'Product List'!$A1712,'Week 3 - Making'!$P:$P),0),"")</f>
        <v/>
      </c>
      <c r="M1712" s="7" t="str">
        <f>IFERROR(ROUND(AVERAGEIF('Week 4 - Making'!$B:$B,'Product List'!$A1712,'Week 4 - Making'!$P:$P),0),"")</f>
        <v/>
      </c>
      <c r="N1712" s="7" t="str">
        <f>IFERROR(ROUND(AVERAGEIF('Week 5 - Making'!$B:$B,'Product List'!$A1712,'Week 5 - Making'!$P:$P),0),"")</f>
        <v/>
      </c>
      <c r="O1712" s="7"/>
      <c r="P1712" s="7" t="str">
        <f t="array" ref="P1712">iferror(xlookup(C1712,'Product Families'!A:A,'Product Families'!S:S),"")</f>
        <v/>
      </c>
    </row>
    <row r="1713" ht="14.25" customHeight="1">
      <c r="A1713" s="122" t="s">
        <v>3945</v>
      </c>
      <c r="B1713" s="270" t="s">
        <v>3946</v>
      </c>
      <c r="C1713" s="122" t="s">
        <v>3920</v>
      </c>
      <c r="D1713" s="7" t="str">
        <f t="array" ref="D1713">IFERROR(XLOOKUP($C1713,'Product Families'!$A:$A,'Product Families'!$D:$D),"")</f>
        <v/>
      </c>
      <c r="E1713" s="7" t="str">
        <f t="array" ref="E1713">IFERROR(XLOOKUP($C1713,'Product Families'!$A:$A,'Product Families'!$E:$E),"")</f>
        <v/>
      </c>
      <c r="F1713" s="7" t="str">
        <f t="array" ref="F1713">IFERROR(XLOOKUP($C1713,'Product Families'!$A:$A,'Product Families'!$F:$F),"")</f>
        <v/>
      </c>
      <c r="G1713" s="7" t="str">
        <f t="array" ref="G1713">IFERROR(XLOOKUP($C1713,'Product Families'!$A:$A,'Product Families'!$G:$G),"")</f>
        <v/>
      </c>
      <c r="J1713" s="7" t="str">
        <f>IFERROR(ROUND(AVERAGEIF('Week 1 - Making'!$B:$B,'Product List'!$A1713,'Week 1 - Making'!$P:$P),0),"")</f>
        <v/>
      </c>
      <c r="K1713" s="7" t="str">
        <f>IFERROR(ROUND(AVERAGEIF('Week 2 - Making'!$B:$B,'Product List'!$A1713,'Week 2 - Making'!$P:$P),0),"")</f>
        <v/>
      </c>
      <c r="L1713" s="263" t="str">
        <f>IFERROR(ROUND(AVERAGEIF('Week 3 - Making'!$B:$B,'Product List'!$A1713,'Week 3 - Making'!$P:$P),0),"")</f>
        <v/>
      </c>
      <c r="M1713" s="7" t="str">
        <f>IFERROR(ROUND(AVERAGEIF('Week 4 - Making'!$B:$B,'Product List'!$A1713,'Week 4 - Making'!$P:$P),0),"")</f>
        <v/>
      </c>
      <c r="N1713" s="7" t="str">
        <f>IFERROR(ROUND(AVERAGEIF('Week 5 - Making'!$B:$B,'Product List'!$A1713,'Week 5 - Making'!$P:$P),0),"")</f>
        <v/>
      </c>
      <c r="O1713" s="7"/>
      <c r="P1713" s="7" t="str">
        <f t="array" ref="P1713">iferror(xlookup(C1713,'Product Families'!A:A,'Product Families'!S:S),"")</f>
        <v/>
      </c>
    </row>
    <row r="1714" ht="14.25" customHeight="1">
      <c r="A1714" s="122" t="s">
        <v>3947</v>
      </c>
      <c r="B1714" s="270" t="s">
        <v>3948</v>
      </c>
      <c r="C1714" s="122" t="s">
        <v>3920</v>
      </c>
      <c r="D1714" s="7" t="str">
        <f t="array" ref="D1714">IFERROR(XLOOKUP($C1714,'Product Families'!$A:$A,'Product Families'!$D:$D),"")</f>
        <v/>
      </c>
      <c r="E1714" s="7" t="str">
        <f t="array" ref="E1714">IFERROR(XLOOKUP($C1714,'Product Families'!$A:$A,'Product Families'!$E:$E),"")</f>
        <v/>
      </c>
      <c r="F1714" s="7" t="str">
        <f t="array" ref="F1714">IFERROR(XLOOKUP($C1714,'Product Families'!$A:$A,'Product Families'!$F:$F),"")</f>
        <v/>
      </c>
      <c r="G1714" s="7" t="str">
        <f t="array" ref="G1714">IFERROR(XLOOKUP($C1714,'Product Families'!$A:$A,'Product Families'!$G:$G),"")</f>
        <v/>
      </c>
      <c r="J1714" s="7" t="str">
        <f>IFERROR(ROUND(AVERAGEIF('Week 1 - Making'!$B:$B,'Product List'!$A1714,'Week 1 - Making'!$P:$P),0),"")</f>
        <v/>
      </c>
      <c r="K1714" s="7" t="str">
        <f>IFERROR(ROUND(AVERAGEIF('Week 2 - Making'!$B:$B,'Product List'!$A1714,'Week 2 - Making'!$P:$P),0),"")</f>
        <v/>
      </c>
      <c r="L1714" s="263" t="str">
        <f>IFERROR(ROUND(AVERAGEIF('Week 3 - Making'!$B:$B,'Product List'!$A1714,'Week 3 - Making'!$P:$P),0),"")</f>
        <v/>
      </c>
      <c r="M1714" s="7" t="str">
        <f>IFERROR(ROUND(AVERAGEIF('Week 4 - Making'!$B:$B,'Product List'!$A1714,'Week 4 - Making'!$P:$P),0),"")</f>
        <v/>
      </c>
      <c r="N1714" s="7" t="str">
        <f>IFERROR(ROUND(AVERAGEIF('Week 5 - Making'!$B:$B,'Product List'!$A1714,'Week 5 - Making'!$P:$P),0),"")</f>
        <v/>
      </c>
      <c r="O1714" s="7"/>
      <c r="P1714" s="7" t="str">
        <f t="array" ref="P1714">iferror(xlookup(C1714,'Product Families'!A:A,'Product Families'!S:S),"")</f>
        <v/>
      </c>
    </row>
    <row r="1715" ht="14.25" customHeight="1">
      <c r="A1715" s="122" t="s">
        <v>3949</v>
      </c>
      <c r="B1715" s="270" t="s">
        <v>3950</v>
      </c>
      <c r="C1715" s="122" t="s">
        <v>3951</v>
      </c>
      <c r="D1715" s="7" t="str">
        <f t="array" ref="D1715">IFERROR(XLOOKUP($C1715,'Product Families'!$A:$A,'Product Families'!$D:$D),"")</f>
        <v/>
      </c>
      <c r="E1715" s="7" t="str">
        <f t="array" ref="E1715">IFERROR(XLOOKUP($C1715,'Product Families'!$A:$A,'Product Families'!$E:$E),"")</f>
        <v/>
      </c>
      <c r="F1715" s="7" t="str">
        <f t="array" ref="F1715">IFERROR(XLOOKUP($C1715,'Product Families'!$A:$A,'Product Families'!$F:$F),"")</f>
        <v/>
      </c>
      <c r="G1715" s="7" t="str">
        <f t="array" ref="G1715">IFERROR(XLOOKUP($C1715,'Product Families'!$A:$A,'Product Families'!$G:$G),"")</f>
        <v/>
      </c>
      <c r="J1715" s="7" t="str">
        <f>IFERROR(ROUND(AVERAGEIF('Week 1 - Making'!$B:$B,'Product List'!$A1715,'Week 1 - Making'!$P:$P),0),"")</f>
        <v/>
      </c>
      <c r="K1715" s="7" t="str">
        <f>IFERROR(ROUND(AVERAGEIF('Week 2 - Making'!$B:$B,'Product List'!$A1715,'Week 2 - Making'!$P:$P),0),"")</f>
        <v/>
      </c>
      <c r="L1715" s="263" t="str">
        <f>IFERROR(ROUND(AVERAGEIF('Week 3 - Making'!$B:$B,'Product List'!$A1715,'Week 3 - Making'!$P:$P),0),"")</f>
        <v/>
      </c>
      <c r="M1715" s="7" t="str">
        <f>IFERROR(ROUND(AVERAGEIF('Week 4 - Making'!$B:$B,'Product List'!$A1715,'Week 4 - Making'!$P:$P),0),"")</f>
        <v/>
      </c>
      <c r="N1715" s="7" t="str">
        <f>IFERROR(ROUND(AVERAGEIF('Week 5 - Making'!$B:$B,'Product List'!$A1715,'Week 5 - Making'!$P:$P),0),"")</f>
        <v/>
      </c>
      <c r="O1715" s="7"/>
      <c r="P1715" s="7" t="str">
        <f t="array" ref="P1715">iferror(xlookup(C1715,'Product Families'!A:A,'Product Families'!S:S),"")</f>
        <v/>
      </c>
    </row>
    <row r="1716" ht="14.25" customHeight="1">
      <c r="A1716" s="122" t="s">
        <v>3952</v>
      </c>
      <c r="B1716" s="270" t="s">
        <v>3953</v>
      </c>
      <c r="C1716" s="122" t="s">
        <v>3951</v>
      </c>
      <c r="D1716" s="7" t="str">
        <f t="array" ref="D1716">IFERROR(XLOOKUP($C1716,'Product Families'!$A:$A,'Product Families'!$D:$D),"")</f>
        <v/>
      </c>
      <c r="E1716" s="7" t="str">
        <f t="array" ref="E1716">IFERROR(XLOOKUP($C1716,'Product Families'!$A:$A,'Product Families'!$E:$E),"")</f>
        <v/>
      </c>
      <c r="F1716" s="7" t="str">
        <f t="array" ref="F1716">IFERROR(XLOOKUP($C1716,'Product Families'!$A:$A,'Product Families'!$F:$F),"")</f>
        <v/>
      </c>
      <c r="G1716" s="7" t="str">
        <f t="array" ref="G1716">IFERROR(XLOOKUP($C1716,'Product Families'!$A:$A,'Product Families'!$G:$G),"")</f>
        <v/>
      </c>
      <c r="J1716" s="7" t="str">
        <f>IFERROR(ROUND(AVERAGEIF('Week 1 - Making'!$B:$B,'Product List'!$A1716,'Week 1 - Making'!$P:$P),0),"")</f>
        <v/>
      </c>
      <c r="K1716" s="7" t="str">
        <f>IFERROR(ROUND(AVERAGEIF('Week 2 - Making'!$B:$B,'Product List'!$A1716,'Week 2 - Making'!$P:$P),0),"")</f>
        <v/>
      </c>
      <c r="L1716" s="263" t="str">
        <f>IFERROR(ROUND(AVERAGEIF('Week 3 - Making'!$B:$B,'Product List'!$A1716,'Week 3 - Making'!$P:$P),0),"")</f>
        <v/>
      </c>
      <c r="M1716" s="7" t="str">
        <f>IFERROR(ROUND(AVERAGEIF('Week 4 - Making'!$B:$B,'Product List'!$A1716,'Week 4 - Making'!$P:$P),0),"")</f>
        <v/>
      </c>
      <c r="N1716" s="7" t="str">
        <f>IFERROR(ROUND(AVERAGEIF('Week 5 - Making'!$B:$B,'Product List'!$A1716,'Week 5 - Making'!$P:$P),0),"")</f>
        <v/>
      </c>
      <c r="O1716" s="7"/>
      <c r="P1716" s="7" t="str">
        <f t="array" ref="P1716">iferror(xlookup(C1716,'Product Families'!A:A,'Product Families'!S:S),"")</f>
        <v/>
      </c>
    </row>
    <row r="1717" ht="14.25" customHeight="1">
      <c r="A1717" s="122" t="s">
        <v>3954</v>
      </c>
      <c r="B1717" s="270" t="s">
        <v>3955</v>
      </c>
      <c r="C1717" s="122" t="s">
        <v>3951</v>
      </c>
      <c r="D1717" s="7" t="str">
        <f t="array" ref="D1717">IFERROR(XLOOKUP($C1717,'Product Families'!$A:$A,'Product Families'!$D:$D),"")</f>
        <v/>
      </c>
      <c r="E1717" s="7" t="str">
        <f t="array" ref="E1717">IFERROR(XLOOKUP($C1717,'Product Families'!$A:$A,'Product Families'!$E:$E),"")</f>
        <v/>
      </c>
      <c r="F1717" s="7" t="str">
        <f t="array" ref="F1717">IFERROR(XLOOKUP($C1717,'Product Families'!$A:$A,'Product Families'!$F:$F),"")</f>
        <v/>
      </c>
      <c r="G1717" s="7" t="str">
        <f t="array" ref="G1717">IFERROR(XLOOKUP($C1717,'Product Families'!$A:$A,'Product Families'!$G:$G),"")</f>
        <v/>
      </c>
      <c r="J1717" s="7" t="str">
        <f>IFERROR(ROUND(AVERAGEIF('Week 1 - Making'!$B:$B,'Product List'!$A1717,'Week 1 - Making'!$P:$P),0),"")</f>
        <v/>
      </c>
      <c r="K1717" s="7" t="str">
        <f>IFERROR(ROUND(AVERAGEIF('Week 2 - Making'!$B:$B,'Product List'!$A1717,'Week 2 - Making'!$P:$P),0),"")</f>
        <v/>
      </c>
      <c r="L1717" s="263" t="str">
        <f>IFERROR(ROUND(AVERAGEIF('Week 3 - Making'!$B:$B,'Product List'!$A1717,'Week 3 - Making'!$P:$P),0),"")</f>
        <v/>
      </c>
      <c r="M1717" s="7" t="str">
        <f>IFERROR(ROUND(AVERAGEIF('Week 4 - Making'!$B:$B,'Product List'!$A1717,'Week 4 - Making'!$P:$P),0),"")</f>
        <v/>
      </c>
      <c r="N1717" s="7" t="str">
        <f>IFERROR(ROUND(AVERAGEIF('Week 5 - Making'!$B:$B,'Product List'!$A1717,'Week 5 - Making'!$P:$P),0),"")</f>
        <v/>
      </c>
      <c r="O1717" s="7"/>
      <c r="P1717" s="7" t="str">
        <f t="array" ref="P1717">iferror(xlookup(C1717,'Product Families'!A:A,'Product Families'!S:S),"")</f>
        <v/>
      </c>
    </row>
    <row r="1718" ht="14.25" customHeight="1">
      <c r="A1718" s="122" t="s">
        <v>3956</v>
      </c>
      <c r="B1718" s="270" t="s">
        <v>3957</v>
      </c>
      <c r="C1718" s="122" t="s">
        <v>3951</v>
      </c>
      <c r="D1718" s="7" t="str">
        <f t="array" ref="D1718">IFERROR(XLOOKUP($C1718,'Product Families'!$A:$A,'Product Families'!$D:$D),"")</f>
        <v/>
      </c>
      <c r="E1718" s="7" t="str">
        <f t="array" ref="E1718">IFERROR(XLOOKUP($C1718,'Product Families'!$A:$A,'Product Families'!$E:$E),"")</f>
        <v/>
      </c>
      <c r="F1718" s="7" t="str">
        <f t="array" ref="F1718">IFERROR(XLOOKUP($C1718,'Product Families'!$A:$A,'Product Families'!$F:$F),"")</f>
        <v/>
      </c>
      <c r="G1718" s="7" t="str">
        <f t="array" ref="G1718">IFERROR(XLOOKUP($C1718,'Product Families'!$A:$A,'Product Families'!$G:$G),"")</f>
        <v/>
      </c>
      <c r="J1718" s="7" t="str">
        <f>IFERROR(ROUND(AVERAGEIF('Week 1 - Making'!$B:$B,'Product List'!$A1718,'Week 1 - Making'!$P:$P),0),"")</f>
        <v/>
      </c>
      <c r="K1718" s="7" t="str">
        <f>IFERROR(ROUND(AVERAGEIF('Week 2 - Making'!$B:$B,'Product List'!$A1718,'Week 2 - Making'!$P:$P),0),"")</f>
        <v/>
      </c>
      <c r="L1718" s="263" t="str">
        <f>IFERROR(ROUND(AVERAGEIF('Week 3 - Making'!$B:$B,'Product List'!$A1718,'Week 3 - Making'!$P:$P),0),"")</f>
        <v/>
      </c>
      <c r="M1718" s="7" t="str">
        <f>IFERROR(ROUND(AVERAGEIF('Week 4 - Making'!$B:$B,'Product List'!$A1718,'Week 4 - Making'!$P:$P),0),"")</f>
        <v/>
      </c>
      <c r="N1718" s="7" t="str">
        <f>IFERROR(ROUND(AVERAGEIF('Week 5 - Making'!$B:$B,'Product List'!$A1718,'Week 5 - Making'!$P:$P),0),"")</f>
        <v/>
      </c>
      <c r="O1718" s="7"/>
      <c r="P1718" s="7" t="str">
        <f t="array" ref="P1718">iferror(xlookup(C1718,'Product Families'!A:A,'Product Families'!S:S),"")</f>
        <v/>
      </c>
    </row>
    <row r="1719" ht="14.25" customHeight="1">
      <c r="A1719" s="122" t="s">
        <v>3958</v>
      </c>
      <c r="B1719" s="270" t="s">
        <v>3959</v>
      </c>
      <c r="C1719" s="122" t="s">
        <v>3951</v>
      </c>
      <c r="D1719" s="7" t="str">
        <f t="array" ref="D1719">IFERROR(XLOOKUP($C1719,'Product Families'!$A:$A,'Product Families'!$D:$D),"")</f>
        <v/>
      </c>
      <c r="E1719" s="7" t="str">
        <f t="array" ref="E1719">IFERROR(XLOOKUP($C1719,'Product Families'!$A:$A,'Product Families'!$E:$E),"")</f>
        <v/>
      </c>
      <c r="F1719" s="7" t="str">
        <f t="array" ref="F1719">IFERROR(XLOOKUP($C1719,'Product Families'!$A:$A,'Product Families'!$F:$F),"")</f>
        <v/>
      </c>
      <c r="G1719" s="7" t="str">
        <f t="array" ref="G1719">IFERROR(XLOOKUP($C1719,'Product Families'!$A:$A,'Product Families'!$G:$G),"")</f>
        <v/>
      </c>
      <c r="J1719" s="7" t="str">
        <f>IFERROR(ROUND(AVERAGEIF('Week 1 - Making'!$B:$B,'Product List'!$A1719,'Week 1 - Making'!$P:$P),0),"")</f>
        <v/>
      </c>
      <c r="K1719" s="7" t="str">
        <f>IFERROR(ROUND(AVERAGEIF('Week 2 - Making'!$B:$B,'Product List'!$A1719,'Week 2 - Making'!$P:$P),0),"")</f>
        <v/>
      </c>
      <c r="L1719" s="263" t="str">
        <f>IFERROR(ROUND(AVERAGEIF('Week 3 - Making'!$B:$B,'Product List'!$A1719,'Week 3 - Making'!$P:$P),0),"")</f>
        <v/>
      </c>
      <c r="M1719" s="7" t="str">
        <f>IFERROR(ROUND(AVERAGEIF('Week 4 - Making'!$B:$B,'Product List'!$A1719,'Week 4 - Making'!$P:$P),0),"")</f>
        <v/>
      </c>
      <c r="N1719" s="7" t="str">
        <f>IFERROR(ROUND(AVERAGEIF('Week 5 - Making'!$B:$B,'Product List'!$A1719,'Week 5 - Making'!$P:$P),0),"")</f>
        <v/>
      </c>
      <c r="O1719" s="7"/>
      <c r="P1719" s="7" t="str">
        <f t="array" ref="P1719">iferror(xlookup(C1719,'Product Families'!A:A,'Product Families'!S:S),"")</f>
        <v/>
      </c>
    </row>
    <row r="1720" ht="14.25" customHeight="1">
      <c r="A1720" s="122" t="s">
        <v>3960</v>
      </c>
      <c r="B1720" s="270" t="s">
        <v>3961</v>
      </c>
      <c r="C1720" s="122" t="s">
        <v>3951</v>
      </c>
      <c r="D1720" s="7" t="str">
        <f t="array" ref="D1720">IFERROR(XLOOKUP($C1720,'Product Families'!$A:$A,'Product Families'!$D:$D),"")</f>
        <v/>
      </c>
      <c r="E1720" s="7" t="str">
        <f t="array" ref="E1720">IFERROR(XLOOKUP($C1720,'Product Families'!$A:$A,'Product Families'!$E:$E),"")</f>
        <v/>
      </c>
      <c r="F1720" s="7" t="str">
        <f t="array" ref="F1720">IFERROR(XLOOKUP($C1720,'Product Families'!$A:$A,'Product Families'!$F:$F),"")</f>
        <v/>
      </c>
      <c r="G1720" s="7" t="str">
        <f t="array" ref="G1720">IFERROR(XLOOKUP($C1720,'Product Families'!$A:$A,'Product Families'!$G:$G),"")</f>
        <v/>
      </c>
      <c r="J1720" s="7" t="str">
        <f>IFERROR(ROUND(AVERAGEIF('Week 1 - Making'!$B:$B,'Product List'!$A1720,'Week 1 - Making'!$P:$P),0),"")</f>
        <v/>
      </c>
      <c r="K1720" s="7" t="str">
        <f>IFERROR(ROUND(AVERAGEIF('Week 2 - Making'!$B:$B,'Product List'!$A1720,'Week 2 - Making'!$P:$P),0),"")</f>
        <v/>
      </c>
      <c r="L1720" s="263" t="str">
        <f>IFERROR(ROUND(AVERAGEIF('Week 3 - Making'!$B:$B,'Product List'!$A1720,'Week 3 - Making'!$P:$P),0),"")</f>
        <v/>
      </c>
      <c r="M1720" s="7" t="str">
        <f>IFERROR(ROUND(AVERAGEIF('Week 4 - Making'!$B:$B,'Product List'!$A1720,'Week 4 - Making'!$P:$P),0),"")</f>
        <v/>
      </c>
      <c r="N1720" s="7" t="str">
        <f>IFERROR(ROUND(AVERAGEIF('Week 5 - Making'!$B:$B,'Product List'!$A1720,'Week 5 - Making'!$P:$P),0),"")</f>
        <v/>
      </c>
      <c r="O1720" s="7"/>
      <c r="P1720" s="7" t="str">
        <f t="array" ref="P1720">iferror(xlookup(C1720,'Product Families'!A:A,'Product Families'!S:S),"")</f>
        <v/>
      </c>
    </row>
    <row r="1721" ht="14.25" customHeight="1">
      <c r="A1721" s="122" t="s">
        <v>3962</v>
      </c>
      <c r="B1721" s="270" t="s">
        <v>3963</v>
      </c>
      <c r="C1721" s="122" t="s">
        <v>3951</v>
      </c>
      <c r="D1721" s="7" t="str">
        <f t="array" ref="D1721">IFERROR(XLOOKUP($C1721,'Product Families'!$A:$A,'Product Families'!$D:$D),"")</f>
        <v/>
      </c>
      <c r="E1721" s="7" t="str">
        <f t="array" ref="E1721">IFERROR(XLOOKUP($C1721,'Product Families'!$A:$A,'Product Families'!$E:$E),"")</f>
        <v/>
      </c>
      <c r="F1721" s="7" t="str">
        <f t="array" ref="F1721">IFERROR(XLOOKUP($C1721,'Product Families'!$A:$A,'Product Families'!$F:$F),"")</f>
        <v/>
      </c>
      <c r="G1721" s="7" t="str">
        <f t="array" ref="G1721">IFERROR(XLOOKUP($C1721,'Product Families'!$A:$A,'Product Families'!$G:$G),"")</f>
        <v/>
      </c>
      <c r="J1721" s="7" t="str">
        <f>IFERROR(ROUND(AVERAGEIF('Week 1 - Making'!$B:$B,'Product List'!$A1721,'Week 1 - Making'!$P:$P),0),"")</f>
        <v/>
      </c>
      <c r="K1721" s="7" t="str">
        <f>IFERROR(ROUND(AVERAGEIF('Week 2 - Making'!$B:$B,'Product List'!$A1721,'Week 2 - Making'!$P:$P),0),"")</f>
        <v/>
      </c>
      <c r="L1721" s="263" t="str">
        <f>IFERROR(ROUND(AVERAGEIF('Week 3 - Making'!$B:$B,'Product List'!$A1721,'Week 3 - Making'!$P:$P),0),"")</f>
        <v/>
      </c>
      <c r="M1721" s="7" t="str">
        <f>IFERROR(ROUND(AVERAGEIF('Week 4 - Making'!$B:$B,'Product List'!$A1721,'Week 4 - Making'!$P:$P),0),"")</f>
        <v/>
      </c>
      <c r="N1721" s="7" t="str">
        <f>IFERROR(ROUND(AVERAGEIF('Week 5 - Making'!$B:$B,'Product List'!$A1721,'Week 5 - Making'!$P:$P),0),"")</f>
        <v/>
      </c>
      <c r="O1721" s="7"/>
      <c r="P1721" s="7" t="str">
        <f t="array" ref="P1721">iferror(xlookup(C1721,'Product Families'!A:A,'Product Families'!S:S),"")</f>
        <v/>
      </c>
    </row>
    <row r="1722" ht="14.25" customHeight="1">
      <c r="A1722" s="122" t="s">
        <v>3964</v>
      </c>
      <c r="B1722" s="270" t="s">
        <v>3965</v>
      </c>
      <c r="C1722" s="122" t="s">
        <v>3951</v>
      </c>
      <c r="D1722" s="7" t="str">
        <f t="array" ref="D1722">IFERROR(XLOOKUP($C1722,'Product Families'!$A:$A,'Product Families'!$D:$D),"")</f>
        <v/>
      </c>
      <c r="E1722" s="7" t="str">
        <f t="array" ref="E1722">IFERROR(XLOOKUP($C1722,'Product Families'!$A:$A,'Product Families'!$E:$E),"")</f>
        <v/>
      </c>
      <c r="F1722" s="7" t="str">
        <f t="array" ref="F1722">IFERROR(XLOOKUP($C1722,'Product Families'!$A:$A,'Product Families'!$F:$F),"")</f>
        <v/>
      </c>
      <c r="G1722" s="7" t="str">
        <f t="array" ref="G1722">IFERROR(XLOOKUP($C1722,'Product Families'!$A:$A,'Product Families'!$G:$G),"")</f>
        <v/>
      </c>
      <c r="J1722" s="7" t="str">
        <f>IFERROR(ROUND(AVERAGEIF('Week 1 - Making'!$B:$B,'Product List'!$A1722,'Week 1 - Making'!$P:$P),0),"")</f>
        <v/>
      </c>
      <c r="K1722" s="7" t="str">
        <f>IFERROR(ROUND(AVERAGEIF('Week 2 - Making'!$B:$B,'Product List'!$A1722,'Week 2 - Making'!$P:$P),0),"")</f>
        <v/>
      </c>
      <c r="L1722" s="263" t="str">
        <f>IFERROR(ROUND(AVERAGEIF('Week 3 - Making'!$B:$B,'Product List'!$A1722,'Week 3 - Making'!$P:$P),0),"")</f>
        <v/>
      </c>
      <c r="M1722" s="7" t="str">
        <f>IFERROR(ROUND(AVERAGEIF('Week 4 - Making'!$B:$B,'Product List'!$A1722,'Week 4 - Making'!$P:$P),0),"")</f>
        <v/>
      </c>
      <c r="N1722" s="7" t="str">
        <f>IFERROR(ROUND(AVERAGEIF('Week 5 - Making'!$B:$B,'Product List'!$A1722,'Week 5 - Making'!$P:$P),0),"")</f>
        <v/>
      </c>
      <c r="O1722" s="7"/>
      <c r="P1722" s="7" t="str">
        <f t="array" ref="P1722">iferror(xlookup(C1722,'Product Families'!A:A,'Product Families'!S:S),"")</f>
        <v/>
      </c>
    </row>
    <row r="1723" ht="14.25" customHeight="1">
      <c r="A1723" s="122" t="s">
        <v>3966</v>
      </c>
      <c r="B1723" s="270" t="s">
        <v>3967</v>
      </c>
      <c r="C1723" s="122" t="s">
        <v>3951</v>
      </c>
      <c r="D1723" s="7" t="str">
        <f t="array" ref="D1723">IFERROR(XLOOKUP($C1723,'Product Families'!$A:$A,'Product Families'!$D:$D),"")</f>
        <v/>
      </c>
      <c r="E1723" s="7" t="str">
        <f t="array" ref="E1723">IFERROR(XLOOKUP($C1723,'Product Families'!$A:$A,'Product Families'!$E:$E),"")</f>
        <v/>
      </c>
      <c r="F1723" s="7" t="str">
        <f t="array" ref="F1723">IFERROR(XLOOKUP($C1723,'Product Families'!$A:$A,'Product Families'!$F:$F),"")</f>
        <v/>
      </c>
      <c r="G1723" s="7" t="str">
        <f t="array" ref="G1723">IFERROR(XLOOKUP($C1723,'Product Families'!$A:$A,'Product Families'!$G:$G),"")</f>
        <v/>
      </c>
      <c r="J1723" s="7" t="str">
        <f>IFERROR(ROUND(AVERAGEIF('Week 1 - Making'!$B:$B,'Product List'!$A1723,'Week 1 - Making'!$P:$P),0),"")</f>
        <v/>
      </c>
      <c r="K1723" s="7" t="str">
        <f>IFERROR(ROUND(AVERAGEIF('Week 2 - Making'!$B:$B,'Product List'!$A1723,'Week 2 - Making'!$P:$P),0),"")</f>
        <v/>
      </c>
      <c r="L1723" s="263" t="str">
        <f>IFERROR(ROUND(AVERAGEIF('Week 3 - Making'!$B:$B,'Product List'!$A1723,'Week 3 - Making'!$P:$P),0),"")</f>
        <v/>
      </c>
      <c r="M1723" s="7" t="str">
        <f>IFERROR(ROUND(AVERAGEIF('Week 4 - Making'!$B:$B,'Product List'!$A1723,'Week 4 - Making'!$P:$P),0),"")</f>
        <v/>
      </c>
      <c r="N1723" s="7" t="str">
        <f>IFERROR(ROUND(AVERAGEIF('Week 5 - Making'!$B:$B,'Product List'!$A1723,'Week 5 - Making'!$P:$P),0),"")</f>
        <v/>
      </c>
      <c r="O1723" s="7"/>
      <c r="P1723" s="7" t="str">
        <f t="array" ref="P1723">iferror(xlookup(C1723,'Product Families'!A:A,'Product Families'!S:S),"")</f>
        <v/>
      </c>
    </row>
    <row r="1724" ht="14.25" customHeight="1">
      <c r="A1724" s="122" t="s">
        <v>3968</v>
      </c>
      <c r="B1724" s="270" t="s">
        <v>3969</v>
      </c>
      <c r="C1724" s="122" t="s">
        <v>3951</v>
      </c>
      <c r="D1724" s="7" t="str">
        <f t="array" ref="D1724">IFERROR(XLOOKUP($C1724,'Product Families'!$A:$A,'Product Families'!$D:$D),"")</f>
        <v/>
      </c>
      <c r="E1724" s="7" t="str">
        <f t="array" ref="E1724">IFERROR(XLOOKUP($C1724,'Product Families'!$A:$A,'Product Families'!$E:$E),"")</f>
        <v/>
      </c>
      <c r="F1724" s="7" t="str">
        <f t="array" ref="F1724">IFERROR(XLOOKUP($C1724,'Product Families'!$A:$A,'Product Families'!$F:$F),"")</f>
        <v/>
      </c>
      <c r="G1724" s="7" t="str">
        <f t="array" ref="G1724">IFERROR(XLOOKUP($C1724,'Product Families'!$A:$A,'Product Families'!$G:$G),"")</f>
        <v/>
      </c>
      <c r="J1724" s="7" t="str">
        <f>IFERROR(ROUND(AVERAGEIF('Week 1 - Making'!$B:$B,'Product List'!$A1724,'Week 1 - Making'!$P:$P),0),"")</f>
        <v/>
      </c>
      <c r="K1724" s="7" t="str">
        <f>IFERROR(ROUND(AVERAGEIF('Week 2 - Making'!$B:$B,'Product List'!$A1724,'Week 2 - Making'!$P:$P),0),"")</f>
        <v/>
      </c>
      <c r="L1724" s="263" t="str">
        <f>IFERROR(ROUND(AVERAGEIF('Week 3 - Making'!$B:$B,'Product List'!$A1724,'Week 3 - Making'!$P:$P),0),"")</f>
        <v/>
      </c>
      <c r="M1724" s="7" t="str">
        <f>IFERROR(ROUND(AVERAGEIF('Week 4 - Making'!$B:$B,'Product List'!$A1724,'Week 4 - Making'!$P:$P),0),"")</f>
        <v/>
      </c>
      <c r="N1724" s="7" t="str">
        <f>IFERROR(ROUND(AVERAGEIF('Week 5 - Making'!$B:$B,'Product List'!$A1724,'Week 5 - Making'!$P:$P),0),"")</f>
        <v/>
      </c>
      <c r="O1724" s="7"/>
      <c r="P1724" s="7" t="str">
        <f t="array" ref="P1724">iferror(xlookup(C1724,'Product Families'!A:A,'Product Families'!S:S),"")</f>
        <v/>
      </c>
    </row>
    <row r="1725" ht="14.25" customHeight="1">
      <c r="A1725" s="122" t="s">
        <v>3970</v>
      </c>
      <c r="B1725" s="270" t="s">
        <v>3971</v>
      </c>
      <c r="C1725" s="122" t="s">
        <v>3951</v>
      </c>
      <c r="D1725" s="7" t="str">
        <f t="array" ref="D1725">IFERROR(XLOOKUP($C1725,'Product Families'!$A:$A,'Product Families'!$D:$D),"")</f>
        <v/>
      </c>
      <c r="E1725" s="7" t="str">
        <f t="array" ref="E1725">IFERROR(XLOOKUP($C1725,'Product Families'!$A:$A,'Product Families'!$E:$E),"")</f>
        <v/>
      </c>
      <c r="F1725" s="7" t="str">
        <f t="array" ref="F1725">IFERROR(XLOOKUP($C1725,'Product Families'!$A:$A,'Product Families'!$F:$F),"")</f>
        <v/>
      </c>
      <c r="G1725" s="7" t="str">
        <f t="array" ref="G1725">IFERROR(XLOOKUP($C1725,'Product Families'!$A:$A,'Product Families'!$G:$G),"")</f>
        <v/>
      </c>
      <c r="J1725" s="7" t="str">
        <f>IFERROR(ROUND(AVERAGEIF('Week 1 - Making'!$B:$B,'Product List'!$A1725,'Week 1 - Making'!$P:$P),0),"")</f>
        <v/>
      </c>
      <c r="K1725" s="7" t="str">
        <f>IFERROR(ROUND(AVERAGEIF('Week 2 - Making'!$B:$B,'Product List'!$A1725,'Week 2 - Making'!$P:$P),0),"")</f>
        <v/>
      </c>
      <c r="L1725" s="263" t="str">
        <f>IFERROR(ROUND(AVERAGEIF('Week 3 - Making'!$B:$B,'Product List'!$A1725,'Week 3 - Making'!$P:$P),0),"")</f>
        <v/>
      </c>
      <c r="M1725" s="7" t="str">
        <f>IFERROR(ROUND(AVERAGEIF('Week 4 - Making'!$B:$B,'Product List'!$A1725,'Week 4 - Making'!$P:$P),0),"")</f>
        <v/>
      </c>
      <c r="N1725" s="7" t="str">
        <f>IFERROR(ROUND(AVERAGEIF('Week 5 - Making'!$B:$B,'Product List'!$A1725,'Week 5 - Making'!$P:$P),0),"")</f>
        <v/>
      </c>
      <c r="O1725" s="7"/>
      <c r="P1725" s="7" t="str">
        <f t="array" ref="P1725">iferror(xlookup(C1725,'Product Families'!A:A,'Product Families'!S:S),"")</f>
        <v/>
      </c>
    </row>
    <row r="1726" ht="14.25" customHeight="1">
      <c r="A1726" s="122" t="s">
        <v>3972</v>
      </c>
      <c r="B1726" s="270" t="s">
        <v>3973</v>
      </c>
      <c r="C1726" s="122" t="s">
        <v>3951</v>
      </c>
      <c r="D1726" s="7" t="str">
        <f t="array" ref="D1726">IFERROR(XLOOKUP($C1726,'Product Families'!$A:$A,'Product Families'!$D:$D),"")</f>
        <v/>
      </c>
      <c r="E1726" s="7" t="str">
        <f t="array" ref="E1726">IFERROR(XLOOKUP($C1726,'Product Families'!$A:$A,'Product Families'!$E:$E),"")</f>
        <v/>
      </c>
      <c r="F1726" s="7" t="str">
        <f t="array" ref="F1726">IFERROR(XLOOKUP($C1726,'Product Families'!$A:$A,'Product Families'!$F:$F),"")</f>
        <v/>
      </c>
      <c r="G1726" s="7" t="str">
        <f t="array" ref="G1726">IFERROR(XLOOKUP($C1726,'Product Families'!$A:$A,'Product Families'!$G:$G),"")</f>
        <v/>
      </c>
      <c r="J1726" s="7" t="str">
        <f>IFERROR(ROUND(AVERAGEIF('Week 1 - Making'!$B:$B,'Product List'!$A1726,'Week 1 - Making'!$P:$P),0),"")</f>
        <v/>
      </c>
      <c r="K1726" s="7" t="str">
        <f>IFERROR(ROUND(AVERAGEIF('Week 2 - Making'!$B:$B,'Product List'!$A1726,'Week 2 - Making'!$P:$P),0),"")</f>
        <v/>
      </c>
      <c r="L1726" s="263" t="str">
        <f>IFERROR(ROUND(AVERAGEIF('Week 3 - Making'!$B:$B,'Product List'!$A1726,'Week 3 - Making'!$P:$P),0),"")</f>
        <v/>
      </c>
      <c r="M1726" s="7" t="str">
        <f>IFERROR(ROUND(AVERAGEIF('Week 4 - Making'!$B:$B,'Product List'!$A1726,'Week 4 - Making'!$P:$P),0),"")</f>
        <v/>
      </c>
      <c r="N1726" s="7" t="str">
        <f>IFERROR(ROUND(AVERAGEIF('Week 5 - Making'!$B:$B,'Product List'!$A1726,'Week 5 - Making'!$P:$P),0),"")</f>
        <v/>
      </c>
      <c r="O1726" s="7"/>
      <c r="P1726" s="7" t="str">
        <f t="array" ref="P1726">iferror(xlookup(C1726,'Product Families'!A:A,'Product Families'!S:S),"")</f>
        <v/>
      </c>
    </row>
    <row r="1727" ht="14.25" customHeight="1">
      <c r="A1727" s="122" t="s">
        <v>3974</v>
      </c>
      <c r="B1727" s="270" t="s">
        <v>3975</v>
      </c>
      <c r="C1727" s="122" t="s">
        <v>3951</v>
      </c>
      <c r="D1727" s="7" t="str">
        <f t="array" ref="D1727">IFERROR(XLOOKUP($C1727,'Product Families'!$A:$A,'Product Families'!$D:$D),"")</f>
        <v/>
      </c>
      <c r="E1727" s="7" t="str">
        <f t="array" ref="E1727">IFERROR(XLOOKUP($C1727,'Product Families'!$A:$A,'Product Families'!$E:$E),"")</f>
        <v/>
      </c>
      <c r="F1727" s="7" t="str">
        <f t="array" ref="F1727">IFERROR(XLOOKUP($C1727,'Product Families'!$A:$A,'Product Families'!$F:$F),"")</f>
        <v/>
      </c>
      <c r="G1727" s="7" t="str">
        <f t="array" ref="G1727">IFERROR(XLOOKUP($C1727,'Product Families'!$A:$A,'Product Families'!$G:$G),"")</f>
        <v/>
      </c>
      <c r="J1727" s="7" t="str">
        <f>IFERROR(ROUND(AVERAGEIF('Week 1 - Making'!$B:$B,'Product List'!$A1727,'Week 1 - Making'!$P:$P),0),"")</f>
        <v/>
      </c>
      <c r="K1727" s="7" t="str">
        <f>IFERROR(ROUND(AVERAGEIF('Week 2 - Making'!$B:$B,'Product List'!$A1727,'Week 2 - Making'!$P:$P),0),"")</f>
        <v/>
      </c>
      <c r="L1727" s="263" t="str">
        <f>IFERROR(ROUND(AVERAGEIF('Week 3 - Making'!$B:$B,'Product List'!$A1727,'Week 3 - Making'!$P:$P),0),"")</f>
        <v/>
      </c>
      <c r="M1727" s="7" t="str">
        <f>IFERROR(ROUND(AVERAGEIF('Week 4 - Making'!$B:$B,'Product List'!$A1727,'Week 4 - Making'!$P:$P),0),"")</f>
        <v/>
      </c>
      <c r="N1727" s="7" t="str">
        <f>IFERROR(ROUND(AVERAGEIF('Week 5 - Making'!$B:$B,'Product List'!$A1727,'Week 5 - Making'!$P:$P),0),"")</f>
        <v/>
      </c>
      <c r="O1727" s="7"/>
      <c r="P1727" s="7" t="str">
        <f t="array" ref="P1727">iferror(xlookup(C1727,'Product Families'!A:A,'Product Families'!S:S),"")</f>
        <v/>
      </c>
    </row>
    <row r="1728" ht="14.25" customHeight="1">
      <c r="A1728" s="122" t="s">
        <v>3976</v>
      </c>
      <c r="B1728" s="270" t="s">
        <v>3977</v>
      </c>
      <c r="C1728" s="122" t="s">
        <v>3951</v>
      </c>
      <c r="D1728" s="7" t="str">
        <f t="array" ref="D1728">IFERROR(XLOOKUP($C1728,'Product Families'!$A:$A,'Product Families'!$D:$D),"")</f>
        <v/>
      </c>
      <c r="E1728" s="7" t="str">
        <f t="array" ref="E1728">IFERROR(XLOOKUP($C1728,'Product Families'!$A:$A,'Product Families'!$E:$E),"")</f>
        <v/>
      </c>
      <c r="F1728" s="7" t="str">
        <f t="array" ref="F1728">IFERROR(XLOOKUP($C1728,'Product Families'!$A:$A,'Product Families'!$F:$F),"")</f>
        <v/>
      </c>
      <c r="G1728" s="7" t="str">
        <f t="array" ref="G1728">IFERROR(XLOOKUP($C1728,'Product Families'!$A:$A,'Product Families'!$G:$G),"")</f>
        <v/>
      </c>
      <c r="J1728" s="7" t="str">
        <f>IFERROR(ROUND(AVERAGEIF('Week 1 - Making'!$B:$B,'Product List'!$A1728,'Week 1 - Making'!$P:$P),0),"")</f>
        <v/>
      </c>
      <c r="K1728" s="7" t="str">
        <f>IFERROR(ROUND(AVERAGEIF('Week 2 - Making'!$B:$B,'Product List'!$A1728,'Week 2 - Making'!$P:$P),0),"")</f>
        <v/>
      </c>
      <c r="L1728" s="263" t="str">
        <f>IFERROR(ROUND(AVERAGEIF('Week 3 - Making'!$B:$B,'Product List'!$A1728,'Week 3 - Making'!$P:$P),0),"")</f>
        <v/>
      </c>
      <c r="M1728" s="7" t="str">
        <f>IFERROR(ROUND(AVERAGEIF('Week 4 - Making'!$B:$B,'Product List'!$A1728,'Week 4 - Making'!$P:$P),0),"")</f>
        <v/>
      </c>
      <c r="N1728" s="7" t="str">
        <f>IFERROR(ROUND(AVERAGEIF('Week 5 - Making'!$B:$B,'Product List'!$A1728,'Week 5 - Making'!$P:$P),0),"")</f>
        <v/>
      </c>
      <c r="O1728" s="7"/>
      <c r="P1728" s="7" t="str">
        <f t="array" ref="P1728">iferror(xlookup(C1728,'Product Families'!A:A,'Product Families'!S:S),"")</f>
        <v/>
      </c>
    </row>
    <row r="1729" ht="14.25" customHeight="1">
      <c r="A1729" s="122" t="s">
        <v>3978</v>
      </c>
      <c r="B1729" s="270" t="s">
        <v>3979</v>
      </c>
      <c r="C1729" s="122" t="s">
        <v>3951</v>
      </c>
      <c r="D1729" s="7" t="str">
        <f t="array" ref="D1729">IFERROR(XLOOKUP($C1729,'Product Families'!$A:$A,'Product Families'!$D:$D),"")</f>
        <v/>
      </c>
      <c r="E1729" s="7" t="str">
        <f t="array" ref="E1729">IFERROR(XLOOKUP($C1729,'Product Families'!$A:$A,'Product Families'!$E:$E),"")</f>
        <v/>
      </c>
      <c r="F1729" s="7" t="str">
        <f t="array" ref="F1729">IFERROR(XLOOKUP($C1729,'Product Families'!$A:$A,'Product Families'!$F:$F),"")</f>
        <v/>
      </c>
      <c r="G1729" s="7" t="str">
        <f t="array" ref="G1729">IFERROR(XLOOKUP($C1729,'Product Families'!$A:$A,'Product Families'!$G:$G),"")</f>
        <v/>
      </c>
      <c r="J1729" s="7" t="str">
        <f>IFERROR(ROUND(AVERAGEIF('Week 1 - Making'!$B:$B,'Product List'!$A1729,'Week 1 - Making'!$P:$P),0),"")</f>
        <v/>
      </c>
      <c r="K1729" s="7" t="str">
        <f>IFERROR(ROUND(AVERAGEIF('Week 2 - Making'!$B:$B,'Product List'!$A1729,'Week 2 - Making'!$P:$P),0),"")</f>
        <v/>
      </c>
      <c r="L1729" s="263" t="str">
        <f>IFERROR(ROUND(AVERAGEIF('Week 3 - Making'!$B:$B,'Product List'!$A1729,'Week 3 - Making'!$P:$P),0),"")</f>
        <v/>
      </c>
      <c r="M1729" s="7" t="str">
        <f>IFERROR(ROUND(AVERAGEIF('Week 4 - Making'!$B:$B,'Product List'!$A1729,'Week 4 - Making'!$P:$P),0),"")</f>
        <v/>
      </c>
      <c r="N1729" s="7" t="str">
        <f>IFERROR(ROUND(AVERAGEIF('Week 5 - Making'!$B:$B,'Product List'!$A1729,'Week 5 - Making'!$P:$P),0),"")</f>
        <v/>
      </c>
      <c r="O1729" s="7"/>
      <c r="P1729" s="7" t="str">
        <f t="array" ref="P1729">iferror(xlookup(C1729,'Product Families'!A:A,'Product Families'!S:S),"")</f>
        <v/>
      </c>
    </row>
    <row r="1730" ht="14.25" customHeight="1">
      <c r="A1730" s="138" t="s">
        <v>3980</v>
      </c>
      <c r="B1730" s="122"/>
      <c r="C1730" s="138" t="s">
        <v>256</v>
      </c>
      <c r="D1730" s="7">
        <f t="array" ref="D1730">IFERROR(XLOOKUP($C1730,'Product Families'!$A:$A,'Product Families'!$D:$D),"")</f>
        <v>144</v>
      </c>
      <c r="E1730" s="7">
        <f t="array" ref="E1730">IFERROR(XLOOKUP($C1730,'Product Families'!$A:$A,'Product Families'!$E:$E),"")</f>
        <v>148</v>
      </c>
      <c r="F1730" s="7">
        <f t="array" ref="F1730">IFERROR(XLOOKUP($C1730,'Product Families'!$A:$A,'Product Families'!$F:$F),"")</f>
        <v>159</v>
      </c>
      <c r="G1730" s="7">
        <f t="array" ref="G1730">IFERROR(XLOOKUP($C1730,'Product Families'!$A:$A,'Product Families'!$G:$G),"")</f>
        <v>170</v>
      </c>
      <c r="J1730" s="7" t="str">
        <f>IFERROR(ROUND(AVERAGEIF('Week 1 - Making'!$B:$B,'Product List'!$A1730,'Week 1 - Making'!$P:$P),0),"")</f>
        <v/>
      </c>
      <c r="K1730" s="7" t="str">
        <f>IFERROR(ROUND(AVERAGEIF('Week 2 - Making'!$B:$B,'Product List'!$A1730,'Week 2 - Making'!$P:$P),0),"")</f>
        <v/>
      </c>
      <c r="L1730" s="263" t="str">
        <f>IFERROR(ROUND(AVERAGEIF('Week 3 - Making'!$B:$B,'Product List'!$A1730,'Week 3 - Making'!$P:$P),0),"")</f>
        <v/>
      </c>
      <c r="M1730" s="7" t="str">
        <f>IFERROR(ROUND(AVERAGEIF('Week 4 - Making'!$B:$B,'Product List'!$A1730,'Week 4 - Making'!$P:$P),0),"")</f>
        <v/>
      </c>
      <c r="N1730" s="7" t="str">
        <f>IFERROR(ROUND(AVERAGEIF('Week 5 - Making'!$B:$B,'Product List'!$A1730,'Week 5 - Making'!$P:$P),0),"")</f>
        <v/>
      </c>
      <c r="O1730" s="7"/>
      <c r="P1730" s="7">
        <f t="array" ref="P1730">iferror(xlookup(C1730,'Product Families'!A:A,'Product Families'!S:S),"")</f>
        <v>0</v>
      </c>
    </row>
    <row r="1731" ht="14.25" customHeight="1">
      <c r="A1731" s="288" t="s">
        <v>3981</v>
      </c>
      <c r="B1731" s="289"/>
      <c r="C1731" s="138" t="s">
        <v>256</v>
      </c>
      <c r="D1731" s="7">
        <f t="array" ref="D1731">IFERROR(XLOOKUP($C1731,'Product Families'!$A:$A,'Product Families'!$D:$D),"")</f>
        <v>144</v>
      </c>
      <c r="E1731" s="7">
        <f t="array" ref="E1731">IFERROR(XLOOKUP($C1731,'Product Families'!$A:$A,'Product Families'!$E:$E),"")</f>
        <v>148</v>
      </c>
      <c r="F1731" s="7">
        <f t="array" ref="F1731">IFERROR(XLOOKUP($C1731,'Product Families'!$A:$A,'Product Families'!$F:$F),"")</f>
        <v>159</v>
      </c>
      <c r="G1731" s="7">
        <f t="array" ref="G1731">IFERROR(XLOOKUP($C1731,'Product Families'!$A:$A,'Product Families'!$G:$G),"")</f>
        <v>170</v>
      </c>
      <c r="J1731" s="7" t="str">
        <f>IFERROR(ROUND(AVERAGEIF('Week 1 - Making'!$B:$B,'Product List'!$A1731,'Week 1 - Making'!$P:$P),0),"")</f>
        <v/>
      </c>
      <c r="K1731" s="7" t="str">
        <f>IFERROR(ROUND(AVERAGEIF('Week 2 - Making'!$B:$B,'Product List'!$A1731,'Week 2 - Making'!$P:$P),0),"")</f>
        <v/>
      </c>
      <c r="L1731" s="263" t="str">
        <f>IFERROR(ROUND(AVERAGEIF('Week 3 - Making'!$B:$B,'Product List'!$A1731,'Week 3 - Making'!$P:$P),0),"")</f>
        <v/>
      </c>
      <c r="M1731" s="7" t="str">
        <f>IFERROR(ROUND(AVERAGEIF('Week 4 - Making'!$B:$B,'Product List'!$A1731,'Week 4 - Making'!$P:$P),0),"")</f>
        <v/>
      </c>
      <c r="N1731" s="7" t="str">
        <f>IFERROR(ROUND(AVERAGEIF('Week 5 - Making'!$B:$B,'Product List'!$A1731,'Week 5 - Making'!$P:$P),0),"")</f>
        <v/>
      </c>
      <c r="O1731" s="7"/>
      <c r="P1731" s="7">
        <f t="array" ref="P1731">iferror(xlookup(C1731,'Product Families'!A:A,'Product Families'!S:S),"")</f>
        <v>0</v>
      </c>
    </row>
    <row r="1732" ht="14.25" customHeight="1">
      <c r="A1732" s="288" t="s">
        <v>3982</v>
      </c>
      <c r="B1732" s="289"/>
      <c r="C1732" s="138" t="s">
        <v>256</v>
      </c>
      <c r="D1732" s="7">
        <f t="array" ref="D1732">IFERROR(XLOOKUP($C1732,'Product Families'!$A:$A,'Product Families'!$D:$D),"")</f>
        <v>144</v>
      </c>
      <c r="E1732" s="7">
        <f t="array" ref="E1732">IFERROR(XLOOKUP($C1732,'Product Families'!$A:$A,'Product Families'!$E:$E),"")</f>
        <v>148</v>
      </c>
      <c r="F1732" s="7">
        <f t="array" ref="F1732">IFERROR(XLOOKUP($C1732,'Product Families'!$A:$A,'Product Families'!$F:$F),"")</f>
        <v>159</v>
      </c>
      <c r="G1732" s="7">
        <f t="array" ref="G1732">IFERROR(XLOOKUP($C1732,'Product Families'!$A:$A,'Product Families'!$G:$G),"")</f>
        <v>170</v>
      </c>
      <c r="J1732" s="7" t="str">
        <f>IFERROR(ROUND(AVERAGEIF('Week 1 - Making'!$B:$B,'Product List'!$A1732,'Week 1 - Making'!$P:$P),0),"")</f>
        <v/>
      </c>
      <c r="K1732" s="7" t="str">
        <f>IFERROR(ROUND(AVERAGEIF('Week 2 - Making'!$B:$B,'Product List'!$A1732,'Week 2 - Making'!$P:$P),0),"")</f>
        <v/>
      </c>
      <c r="L1732" s="263" t="str">
        <f>IFERROR(ROUND(AVERAGEIF('Week 3 - Making'!$B:$B,'Product List'!$A1732,'Week 3 - Making'!$P:$P),0),"")</f>
        <v/>
      </c>
      <c r="M1732" s="7" t="str">
        <f>IFERROR(ROUND(AVERAGEIF('Week 4 - Making'!$B:$B,'Product List'!$A1732,'Week 4 - Making'!$P:$P),0),"")</f>
        <v/>
      </c>
      <c r="N1732" s="7" t="str">
        <f>IFERROR(ROUND(AVERAGEIF('Week 5 - Making'!$B:$B,'Product List'!$A1732,'Week 5 - Making'!$P:$P),0),"")</f>
        <v/>
      </c>
      <c r="O1732" s="7"/>
      <c r="P1732" s="7">
        <f t="array" ref="P1732">iferror(xlookup(C1732,'Product Families'!A:A,'Product Families'!S:S),"")</f>
        <v>0</v>
      </c>
    </row>
    <row r="1733" ht="14.25" customHeight="1">
      <c r="A1733" s="138" t="s">
        <v>3983</v>
      </c>
      <c r="B1733" s="122"/>
      <c r="C1733" s="138" t="s">
        <v>256</v>
      </c>
      <c r="D1733" s="7">
        <f t="array" ref="D1733">IFERROR(XLOOKUP($C1733,'Product Families'!$A:$A,'Product Families'!$D:$D),"")</f>
        <v>144</v>
      </c>
      <c r="E1733" s="7">
        <f t="array" ref="E1733">IFERROR(XLOOKUP($C1733,'Product Families'!$A:$A,'Product Families'!$E:$E),"")</f>
        <v>148</v>
      </c>
      <c r="F1733" s="7">
        <f t="array" ref="F1733">IFERROR(XLOOKUP($C1733,'Product Families'!$A:$A,'Product Families'!$F:$F),"")</f>
        <v>159</v>
      </c>
      <c r="G1733" s="7">
        <f t="array" ref="G1733">IFERROR(XLOOKUP($C1733,'Product Families'!$A:$A,'Product Families'!$G:$G),"")</f>
        <v>170</v>
      </c>
      <c r="J1733" s="7" t="str">
        <f>IFERROR(ROUND(AVERAGEIF('Week 1 - Making'!$B:$B,'Product List'!$A1733,'Week 1 - Making'!$P:$P),0),"")</f>
        <v/>
      </c>
      <c r="K1733" s="7" t="str">
        <f>IFERROR(ROUND(AVERAGEIF('Week 2 - Making'!$B:$B,'Product List'!$A1733,'Week 2 - Making'!$P:$P),0),"")</f>
        <v/>
      </c>
      <c r="L1733" s="263" t="str">
        <f>IFERROR(ROUND(AVERAGEIF('Week 3 - Making'!$B:$B,'Product List'!$A1733,'Week 3 - Making'!$P:$P),0),"")</f>
        <v/>
      </c>
      <c r="M1733" s="7" t="str">
        <f>IFERROR(ROUND(AVERAGEIF('Week 4 - Making'!$B:$B,'Product List'!$A1733,'Week 4 - Making'!$P:$P),0),"")</f>
        <v/>
      </c>
      <c r="N1733" s="7" t="str">
        <f>IFERROR(ROUND(AVERAGEIF('Week 5 - Making'!$B:$B,'Product List'!$A1733,'Week 5 - Making'!$P:$P),0),"")</f>
        <v/>
      </c>
      <c r="O1733" s="7"/>
      <c r="P1733" s="7">
        <f t="array" ref="P1733">iferror(xlookup(C1733,'Product Families'!A:A,'Product Families'!S:S),"")</f>
        <v>0</v>
      </c>
    </row>
    <row r="1734" ht="14.25" customHeight="1">
      <c r="A1734" s="288" t="s">
        <v>3984</v>
      </c>
      <c r="B1734" s="289"/>
      <c r="C1734" s="138" t="s">
        <v>256</v>
      </c>
      <c r="D1734" s="7">
        <f t="array" ref="D1734">IFERROR(XLOOKUP($C1734,'Product Families'!$A:$A,'Product Families'!$D:$D),"")</f>
        <v>144</v>
      </c>
      <c r="E1734" s="7">
        <f t="array" ref="E1734">IFERROR(XLOOKUP($C1734,'Product Families'!$A:$A,'Product Families'!$E:$E),"")</f>
        <v>148</v>
      </c>
      <c r="F1734" s="7">
        <f t="array" ref="F1734">IFERROR(XLOOKUP($C1734,'Product Families'!$A:$A,'Product Families'!$F:$F),"")</f>
        <v>159</v>
      </c>
      <c r="G1734" s="7">
        <f t="array" ref="G1734">IFERROR(XLOOKUP($C1734,'Product Families'!$A:$A,'Product Families'!$G:$G),"")</f>
        <v>170</v>
      </c>
      <c r="J1734" s="7" t="str">
        <f>IFERROR(ROUND(AVERAGEIF('Week 1 - Making'!$B:$B,'Product List'!$A1734,'Week 1 - Making'!$P:$P),0),"")</f>
        <v/>
      </c>
      <c r="K1734" s="7" t="str">
        <f>IFERROR(ROUND(AVERAGEIF('Week 2 - Making'!$B:$B,'Product List'!$A1734,'Week 2 - Making'!$P:$P),0),"")</f>
        <v/>
      </c>
      <c r="L1734" s="263" t="str">
        <f>IFERROR(ROUND(AVERAGEIF('Week 3 - Making'!$B:$B,'Product List'!$A1734,'Week 3 - Making'!$P:$P),0),"")</f>
        <v/>
      </c>
      <c r="M1734" s="7" t="str">
        <f>IFERROR(ROUND(AVERAGEIF('Week 4 - Making'!$B:$B,'Product List'!$A1734,'Week 4 - Making'!$P:$P),0),"")</f>
        <v/>
      </c>
      <c r="N1734" s="7" t="str">
        <f>IFERROR(ROUND(AVERAGEIF('Week 5 - Making'!$B:$B,'Product List'!$A1734,'Week 5 - Making'!$P:$P),0),"")</f>
        <v/>
      </c>
      <c r="O1734" s="7"/>
      <c r="P1734" s="7">
        <f t="array" ref="P1734">iferror(xlookup(C1734,'Product Families'!A:A,'Product Families'!S:S),"")</f>
        <v>0</v>
      </c>
    </row>
    <row r="1735" ht="14.25" customHeight="1">
      <c r="A1735" s="138" t="s">
        <v>3985</v>
      </c>
      <c r="B1735" s="122"/>
      <c r="C1735" s="138" t="s">
        <v>256</v>
      </c>
      <c r="D1735" s="7">
        <f t="array" ref="D1735">IFERROR(XLOOKUP($C1735,'Product Families'!$A:$A,'Product Families'!$D:$D),"")</f>
        <v>144</v>
      </c>
      <c r="E1735" s="7">
        <f t="array" ref="E1735">IFERROR(XLOOKUP($C1735,'Product Families'!$A:$A,'Product Families'!$E:$E),"")</f>
        <v>148</v>
      </c>
      <c r="F1735" s="7">
        <f t="array" ref="F1735">IFERROR(XLOOKUP($C1735,'Product Families'!$A:$A,'Product Families'!$F:$F),"")</f>
        <v>159</v>
      </c>
      <c r="G1735" s="7">
        <f t="array" ref="G1735">IFERROR(XLOOKUP($C1735,'Product Families'!$A:$A,'Product Families'!$G:$G),"")</f>
        <v>170</v>
      </c>
      <c r="J1735" s="7" t="str">
        <f>IFERROR(ROUND(AVERAGEIF('Week 1 - Making'!$B:$B,'Product List'!$A1735,'Week 1 - Making'!$P:$P),0),"")</f>
        <v/>
      </c>
      <c r="K1735" s="7" t="str">
        <f>IFERROR(ROUND(AVERAGEIF('Week 2 - Making'!$B:$B,'Product List'!$A1735,'Week 2 - Making'!$P:$P),0),"")</f>
        <v/>
      </c>
      <c r="L1735" s="263" t="str">
        <f>IFERROR(ROUND(AVERAGEIF('Week 3 - Making'!$B:$B,'Product List'!$A1735,'Week 3 - Making'!$P:$P),0),"")</f>
        <v/>
      </c>
      <c r="M1735" s="7" t="str">
        <f>IFERROR(ROUND(AVERAGEIF('Week 4 - Making'!$B:$B,'Product List'!$A1735,'Week 4 - Making'!$P:$P),0),"")</f>
        <v/>
      </c>
      <c r="N1735" s="7" t="str">
        <f>IFERROR(ROUND(AVERAGEIF('Week 5 - Making'!$B:$B,'Product List'!$A1735,'Week 5 - Making'!$P:$P),0),"")</f>
        <v/>
      </c>
      <c r="O1735" s="7"/>
      <c r="P1735" s="7">
        <f t="array" ref="P1735">iferror(xlookup(C1735,'Product Families'!A:A,'Product Families'!S:S),"")</f>
        <v>0</v>
      </c>
    </row>
    <row r="1736" ht="14.25" customHeight="1">
      <c r="A1736" s="288" t="s">
        <v>3986</v>
      </c>
      <c r="B1736" s="289"/>
      <c r="C1736" s="138" t="s">
        <v>256</v>
      </c>
      <c r="D1736" s="7">
        <f t="array" ref="D1736">IFERROR(XLOOKUP($C1736,'Product Families'!$A:$A,'Product Families'!$D:$D),"")</f>
        <v>144</v>
      </c>
      <c r="E1736" s="7">
        <f t="array" ref="E1736">IFERROR(XLOOKUP($C1736,'Product Families'!$A:$A,'Product Families'!$E:$E),"")</f>
        <v>148</v>
      </c>
      <c r="F1736" s="7">
        <f t="array" ref="F1736">IFERROR(XLOOKUP($C1736,'Product Families'!$A:$A,'Product Families'!$F:$F),"")</f>
        <v>159</v>
      </c>
      <c r="G1736" s="7">
        <f t="array" ref="G1736">IFERROR(XLOOKUP($C1736,'Product Families'!$A:$A,'Product Families'!$G:$G),"")</f>
        <v>170</v>
      </c>
      <c r="J1736" s="7" t="str">
        <f>IFERROR(ROUND(AVERAGEIF('Week 1 - Making'!$B:$B,'Product List'!$A1736,'Week 1 - Making'!$P:$P),0),"")</f>
        <v/>
      </c>
      <c r="K1736" s="7" t="str">
        <f>IFERROR(ROUND(AVERAGEIF('Week 2 - Making'!$B:$B,'Product List'!$A1736,'Week 2 - Making'!$P:$P),0),"")</f>
        <v/>
      </c>
      <c r="L1736" s="263" t="str">
        <f>IFERROR(ROUND(AVERAGEIF('Week 3 - Making'!$B:$B,'Product List'!$A1736,'Week 3 - Making'!$P:$P),0),"")</f>
        <v/>
      </c>
      <c r="M1736" s="7" t="str">
        <f>IFERROR(ROUND(AVERAGEIF('Week 4 - Making'!$B:$B,'Product List'!$A1736,'Week 4 - Making'!$P:$P),0),"")</f>
        <v/>
      </c>
      <c r="N1736" s="7" t="str">
        <f>IFERROR(ROUND(AVERAGEIF('Week 5 - Making'!$B:$B,'Product List'!$A1736,'Week 5 - Making'!$P:$P),0),"")</f>
        <v/>
      </c>
      <c r="O1736" s="7"/>
      <c r="P1736" s="7">
        <f t="array" ref="P1736">iferror(xlookup(C1736,'Product Families'!A:A,'Product Families'!S:S),"")</f>
        <v>0</v>
      </c>
    </row>
    <row r="1737" ht="14.25" customHeight="1">
      <c r="A1737" s="288" t="s">
        <v>3987</v>
      </c>
      <c r="B1737" s="289"/>
      <c r="C1737" s="138" t="s">
        <v>256</v>
      </c>
      <c r="D1737" s="7">
        <f t="array" ref="D1737">IFERROR(XLOOKUP($C1737,'Product Families'!$A:$A,'Product Families'!$D:$D),"")</f>
        <v>144</v>
      </c>
      <c r="E1737" s="7">
        <f t="array" ref="E1737">IFERROR(XLOOKUP($C1737,'Product Families'!$A:$A,'Product Families'!$E:$E),"")</f>
        <v>148</v>
      </c>
      <c r="F1737" s="7">
        <f t="array" ref="F1737">IFERROR(XLOOKUP($C1737,'Product Families'!$A:$A,'Product Families'!$F:$F),"")</f>
        <v>159</v>
      </c>
      <c r="G1737" s="7">
        <f t="array" ref="G1737">IFERROR(XLOOKUP($C1737,'Product Families'!$A:$A,'Product Families'!$G:$G),"")</f>
        <v>170</v>
      </c>
      <c r="J1737" s="7" t="str">
        <f>IFERROR(ROUND(AVERAGEIF('Week 1 - Making'!$B:$B,'Product List'!$A1737,'Week 1 - Making'!$P:$P),0),"")</f>
        <v/>
      </c>
      <c r="K1737" s="7" t="str">
        <f>IFERROR(ROUND(AVERAGEIF('Week 2 - Making'!$B:$B,'Product List'!$A1737,'Week 2 - Making'!$P:$P),0),"")</f>
        <v/>
      </c>
      <c r="L1737" s="263" t="str">
        <f>IFERROR(ROUND(AVERAGEIF('Week 3 - Making'!$B:$B,'Product List'!$A1737,'Week 3 - Making'!$P:$P),0),"")</f>
        <v/>
      </c>
      <c r="M1737" s="7" t="str">
        <f>IFERROR(ROUND(AVERAGEIF('Week 4 - Making'!$B:$B,'Product List'!$A1737,'Week 4 - Making'!$P:$P),0),"")</f>
        <v/>
      </c>
      <c r="N1737" s="7" t="str">
        <f>IFERROR(ROUND(AVERAGEIF('Week 5 - Making'!$B:$B,'Product List'!$A1737,'Week 5 - Making'!$P:$P),0),"")</f>
        <v/>
      </c>
      <c r="O1737" s="7"/>
      <c r="P1737" s="7">
        <f t="array" ref="P1737">iferror(xlookup(C1737,'Product Families'!A:A,'Product Families'!S:S),"")</f>
        <v>0</v>
      </c>
    </row>
    <row r="1738" ht="14.25" customHeight="1">
      <c r="A1738" s="288" t="s">
        <v>3988</v>
      </c>
      <c r="B1738" s="289"/>
      <c r="C1738" s="138" t="s">
        <v>256</v>
      </c>
      <c r="D1738" s="7">
        <f t="array" ref="D1738">IFERROR(XLOOKUP($C1738,'Product Families'!$A:$A,'Product Families'!$D:$D),"")</f>
        <v>144</v>
      </c>
      <c r="E1738" s="7">
        <f t="array" ref="E1738">IFERROR(XLOOKUP($C1738,'Product Families'!$A:$A,'Product Families'!$E:$E),"")</f>
        <v>148</v>
      </c>
      <c r="F1738" s="7">
        <f t="array" ref="F1738">IFERROR(XLOOKUP($C1738,'Product Families'!$A:$A,'Product Families'!$F:$F),"")</f>
        <v>159</v>
      </c>
      <c r="G1738" s="7">
        <f t="array" ref="G1738">IFERROR(XLOOKUP($C1738,'Product Families'!$A:$A,'Product Families'!$G:$G),"")</f>
        <v>170</v>
      </c>
      <c r="J1738" s="7" t="str">
        <f>IFERROR(ROUND(AVERAGEIF('Week 1 - Making'!$B:$B,'Product List'!$A1738,'Week 1 - Making'!$P:$P),0),"")</f>
        <v/>
      </c>
      <c r="K1738" s="7" t="str">
        <f>IFERROR(ROUND(AVERAGEIF('Week 2 - Making'!$B:$B,'Product List'!$A1738,'Week 2 - Making'!$P:$P),0),"")</f>
        <v/>
      </c>
      <c r="L1738" s="263" t="str">
        <f>IFERROR(ROUND(AVERAGEIF('Week 3 - Making'!$B:$B,'Product List'!$A1738,'Week 3 - Making'!$P:$P),0),"")</f>
        <v/>
      </c>
      <c r="M1738" s="7" t="str">
        <f>IFERROR(ROUND(AVERAGEIF('Week 4 - Making'!$B:$B,'Product List'!$A1738,'Week 4 - Making'!$P:$P),0),"")</f>
        <v/>
      </c>
      <c r="N1738" s="7" t="str">
        <f>IFERROR(ROUND(AVERAGEIF('Week 5 - Making'!$B:$B,'Product List'!$A1738,'Week 5 - Making'!$P:$P),0),"")</f>
        <v/>
      </c>
      <c r="O1738" s="7"/>
      <c r="P1738" s="7">
        <f t="array" ref="P1738">iferror(xlookup(C1738,'Product Families'!A:A,'Product Families'!S:S),"")</f>
        <v>0</v>
      </c>
    </row>
    <row r="1739" ht="14.25" customHeight="1">
      <c r="A1739" s="288" t="s">
        <v>3989</v>
      </c>
      <c r="B1739" s="289"/>
      <c r="C1739" s="138" t="s">
        <v>256</v>
      </c>
      <c r="D1739" s="7">
        <f t="array" ref="D1739">IFERROR(XLOOKUP($C1739,'Product Families'!$A:$A,'Product Families'!$D:$D),"")</f>
        <v>144</v>
      </c>
      <c r="E1739" s="7">
        <f t="array" ref="E1739">IFERROR(XLOOKUP($C1739,'Product Families'!$A:$A,'Product Families'!$E:$E),"")</f>
        <v>148</v>
      </c>
      <c r="F1739" s="7">
        <f t="array" ref="F1739">IFERROR(XLOOKUP($C1739,'Product Families'!$A:$A,'Product Families'!$F:$F),"")</f>
        <v>159</v>
      </c>
      <c r="G1739" s="7">
        <f t="array" ref="G1739">IFERROR(XLOOKUP($C1739,'Product Families'!$A:$A,'Product Families'!$G:$G),"")</f>
        <v>170</v>
      </c>
      <c r="J1739" s="7" t="str">
        <f>IFERROR(ROUND(AVERAGEIF('Week 1 - Making'!$B:$B,'Product List'!$A1739,'Week 1 - Making'!$P:$P),0),"")</f>
        <v/>
      </c>
      <c r="K1739" s="7" t="str">
        <f>IFERROR(ROUND(AVERAGEIF('Week 2 - Making'!$B:$B,'Product List'!$A1739,'Week 2 - Making'!$P:$P),0),"")</f>
        <v/>
      </c>
      <c r="L1739" s="263" t="str">
        <f>IFERROR(ROUND(AVERAGEIF('Week 3 - Making'!$B:$B,'Product List'!$A1739,'Week 3 - Making'!$P:$P),0),"")</f>
        <v/>
      </c>
      <c r="M1739" s="7" t="str">
        <f>IFERROR(ROUND(AVERAGEIF('Week 4 - Making'!$B:$B,'Product List'!$A1739,'Week 4 - Making'!$P:$P),0),"")</f>
        <v/>
      </c>
      <c r="N1739" s="7" t="str">
        <f>IFERROR(ROUND(AVERAGEIF('Week 5 - Making'!$B:$B,'Product List'!$A1739,'Week 5 - Making'!$P:$P),0),"")</f>
        <v/>
      </c>
      <c r="O1739" s="7"/>
      <c r="P1739" s="7">
        <f t="array" ref="P1739">iferror(xlookup(C1739,'Product Families'!A:A,'Product Families'!S:S),"")</f>
        <v>0</v>
      </c>
    </row>
    <row r="1740" ht="14.25" customHeight="1">
      <c r="A1740" s="138" t="s">
        <v>3990</v>
      </c>
      <c r="B1740" s="122"/>
      <c r="C1740" s="138" t="s">
        <v>256</v>
      </c>
      <c r="D1740" s="7">
        <f t="array" ref="D1740">IFERROR(XLOOKUP($C1740,'Product Families'!$A:$A,'Product Families'!$D:$D),"")</f>
        <v>144</v>
      </c>
      <c r="E1740" s="7">
        <f t="array" ref="E1740">IFERROR(XLOOKUP($C1740,'Product Families'!$A:$A,'Product Families'!$E:$E),"")</f>
        <v>148</v>
      </c>
      <c r="F1740" s="7">
        <f t="array" ref="F1740">IFERROR(XLOOKUP($C1740,'Product Families'!$A:$A,'Product Families'!$F:$F),"")</f>
        <v>159</v>
      </c>
      <c r="G1740" s="7">
        <f t="array" ref="G1740">IFERROR(XLOOKUP($C1740,'Product Families'!$A:$A,'Product Families'!$G:$G),"")</f>
        <v>170</v>
      </c>
      <c r="J1740" s="7" t="str">
        <f>IFERROR(ROUND(AVERAGEIF('Week 1 - Making'!$B:$B,'Product List'!$A1740,'Week 1 - Making'!$P:$P),0),"")</f>
        <v/>
      </c>
      <c r="K1740" s="7" t="str">
        <f>IFERROR(ROUND(AVERAGEIF('Week 2 - Making'!$B:$B,'Product List'!$A1740,'Week 2 - Making'!$P:$P),0),"")</f>
        <v/>
      </c>
      <c r="L1740" s="263" t="str">
        <f>IFERROR(ROUND(AVERAGEIF('Week 3 - Making'!$B:$B,'Product List'!$A1740,'Week 3 - Making'!$P:$P),0),"")</f>
        <v/>
      </c>
      <c r="M1740" s="7" t="str">
        <f>IFERROR(ROUND(AVERAGEIF('Week 4 - Making'!$B:$B,'Product List'!$A1740,'Week 4 - Making'!$P:$P),0),"")</f>
        <v/>
      </c>
      <c r="N1740" s="7" t="str">
        <f>IFERROR(ROUND(AVERAGEIF('Week 5 - Making'!$B:$B,'Product List'!$A1740,'Week 5 - Making'!$P:$P),0),"")</f>
        <v/>
      </c>
      <c r="O1740" s="7"/>
      <c r="P1740" s="7">
        <f t="array" ref="P1740">iferror(xlookup(C1740,'Product Families'!A:A,'Product Families'!S:S),"")</f>
        <v>0</v>
      </c>
    </row>
    <row r="1741" ht="14.25" customHeight="1">
      <c r="A1741" s="138" t="s">
        <v>3991</v>
      </c>
      <c r="B1741" s="122"/>
      <c r="C1741" s="138" t="s">
        <v>256</v>
      </c>
      <c r="D1741" s="7">
        <f t="array" ref="D1741">IFERROR(XLOOKUP($C1741,'Product Families'!$A:$A,'Product Families'!$D:$D),"")</f>
        <v>144</v>
      </c>
      <c r="E1741" s="7">
        <f t="array" ref="E1741">IFERROR(XLOOKUP($C1741,'Product Families'!$A:$A,'Product Families'!$E:$E),"")</f>
        <v>148</v>
      </c>
      <c r="F1741" s="7">
        <f t="array" ref="F1741">IFERROR(XLOOKUP($C1741,'Product Families'!$A:$A,'Product Families'!$F:$F),"")</f>
        <v>159</v>
      </c>
      <c r="G1741" s="7">
        <f t="array" ref="G1741">IFERROR(XLOOKUP($C1741,'Product Families'!$A:$A,'Product Families'!$G:$G),"")</f>
        <v>170</v>
      </c>
      <c r="J1741" s="7" t="str">
        <f>IFERROR(ROUND(AVERAGEIF('Week 1 - Making'!$B:$B,'Product List'!$A1741,'Week 1 - Making'!$P:$P),0),"")</f>
        <v/>
      </c>
      <c r="K1741" s="7" t="str">
        <f>IFERROR(ROUND(AVERAGEIF('Week 2 - Making'!$B:$B,'Product List'!$A1741,'Week 2 - Making'!$P:$P),0),"")</f>
        <v/>
      </c>
      <c r="L1741" s="263" t="str">
        <f>IFERROR(ROUND(AVERAGEIF('Week 3 - Making'!$B:$B,'Product List'!$A1741,'Week 3 - Making'!$P:$P),0),"")</f>
        <v/>
      </c>
      <c r="M1741" s="7" t="str">
        <f>IFERROR(ROUND(AVERAGEIF('Week 4 - Making'!$B:$B,'Product List'!$A1741,'Week 4 - Making'!$P:$P),0),"")</f>
        <v/>
      </c>
      <c r="N1741" s="7" t="str">
        <f>IFERROR(ROUND(AVERAGEIF('Week 5 - Making'!$B:$B,'Product List'!$A1741,'Week 5 - Making'!$P:$P),0),"")</f>
        <v/>
      </c>
      <c r="O1741" s="7"/>
      <c r="P1741" s="7">
        <f t="array" ref="P1741">iferror(xlookup(C1741,'Product Families'!A:A,'Product Families'!S:S),"")</f>
        <v>0</v>
      </c>
    </row>
    <row r="1742" ht="14.25" customHeight="1">
      <c r="A1742" s="288" t="s">
        <v>3992</v>
      </c>
      <c r="B1742" s="289"/>
      <c r="C1742" s="138" t="s">
        <v>256</v>
      </c>
      <c r="D1742" s="7">
        <f t="array" ref="D1742">IFERROR(XLOOKUP($C1742,'Product Families'!$A:$A,'Product Families'!$D:$D),"")</f>
        <v>144</v>
      </c>
      <c r="E1742" s="7">
        <f t="array" ref="E1742">IFERROR(XLOOKUP($C1742,'Product Families'!$A:$A,'Product Families'!$E:$E),"")</f>
        <v>148</v>
      </c>
      <c r="F1742" s="7">
        <f t="array" ref="F1742">IFERROR(XLOOKUP($C1742,'Product Families'!$A:$A,'Product Families'!$F:$F),"")</f>
        <v>159</v>
      </c>
      <c r="G1742" s="7">
        <f t="array" ref="G1742">IFERROR(XLOOKUP($C1742,'Product Families'!$A:$A,'Product Families'!$G:$G),"")</f>
        <v>170</v>
      </c>
      <c r="J1742" s="7" t="str">
        <f>IFERROR(ROUND(AVERAGEIF('Week 1 - Making'!$B:$B,'Product List'!$A1742,'Week 1 - Making'!$P:$P),0),"")</f>
        <v/>
      </c>
      <c r="K1742" s="7" t="str">
        <f>IFERROR(ROUND(AVERAGEIF('Week 2 - Making'!$B:$B,'Product List'!$A1742,'Week 2 - Making'!$P:$P),0),"")</f>
        <v/>
      </c>
      <c r="L1742" s="263" t="str">
        <f>IFERROR(ROUND(AVERAGEIF('Week 3 - Making'!$B:$B,'Product List'!$A1742,'Week 3 - Making'!$P:$P),0),"")</f>
        <v/>
      </c>
      <c r="M1742" s="7" t="str">
        <f>IFERROR(ROUND(AVERAGEIF('Week 4 - Making'!$B:$B,'Product List'!$A1742,'Week 4 - Making'!$P:$P),0),"")</f>
        <v/>
      </c>
      <c r="N1742" s="7" t="str">
        <f>IFERROR(ROUND(AVERAGEIF('Week 5 - Making'!$B:$B,'Product List'!$A1742,'Week 5 - Making'!$P:$P),0),"")</f>
        <v/>
      </c>
      <c r="O1742" s="7"/>
      <c r="P1742" s="7">
        <f t="array" ref="P1742">iferror(xlookup(C1742,'Product Families'!A:A,'Product Families'!S:S),"")</f>
        <v>0</v>
      </c>
    </row>
    <row r="1743" ht="14.25" customHeight="1">
      <c r="A1743" s="288" t="s">
        <v>3993</v>
      </c>
      <c r="B1743" s="289"/>
      <c r="C1743" s="138" t="s">
        <v>256</v>
      </c>
      <c r="D1743" s="7">
        <f t="array" ref="D1743">IFERROR(XLOOKUP($C1743,'Product Families'!$A:$A,'Product Families'!$D:$D),"")</f>
        <v>144</v>
      </c>
      <c r="E1743" s="7">
        <f t="array" ref="E1743">IFERROR(XLOOKUP($C1743,'Product Families'!$A:$A,'Product Families'!$E:$E),"")</f>
        <v>148</v>
      </c>
      <c r="F1743" s="7">
        <f t="array" ref="F1743">IFERROR(XLOOKUP($C1743,'Product Families'!$A:$A,'Product Families'!$F:$F),"")</f>
        <v>159</v>
      </c>
      <c r="G1743" s="7">
        <f t="array" ref="G1743">IFERROR(XLOOKUP($C1743,'Product Families'!$A:$A,'Product Families'!$G:$G),"")</f>
        <v>170</v>
      </c>
      <c r="J1743" s="7" t="str">
        <f>IFERROR(ROUND(AVERAGEIF('Week 1 - Making'!$B:$B,'Product List'!$A1743,'Week 1 - Making'!$P:$P),0),"")</f>
        <v/>
      </c>
      <c r="K1743" s="7" t="str">
        <f>IFERROR(ROUND(AVERAGEIF('Week 2 - Making'!$B:$B,'Product List'!$A1743,'Week 2 - Making'!$P:$P),0),"")</f>
        <v/>
      </c>
      <c r="L1743" s="263" t="str">
        <f>IFERROR(ROUND(AVERAGEIF('Week 3 - Making'!$B:$B,'Product List'!$A1743,'Week 3 - Making'!$P:$P),0),"")</f>
        <v/>
      </c>
      <c r="M1743" s="7" t="str">
        <f>IFERROR(ROUND(AVERAGEIF('Week 4 - Making'!$B:$B,'Product List'!$A1743,'Week 4 - Making'!$P:$P),0),"")</f>
        <v/>
      </c>
      <c r="N1743" s="7" t="str">
        <f>IFERROR(ROUND(AVERAGEIF('Week 5 - Making'!$B:$B,'Product List'!$A1743,'Week 5 - Making'!$P:$P),0),"")</f>
        <v/>
      </c>
      <c r="O1743" s="7"/>
      <c r="P1743" s="7">
        <f t="array" ref="P1743">iferror(xlookup(C1743,'Product Families'!A:A,'Product Families'!S:S),"")</f>
        <v>0</v>
      </c>
    </row>
    <row r="1744" ht="14.25" customHeight="1">
      <c r="A1744" s="288" t="s">
        <v>3994</v>
      </c>
      <c r="B1744" s="289"/>
      <c r="C1744" s="138" t="s">
        <v>256</v>
      </c>
      <c r="D1744" s="7">
        <f t="array" ref="D1744">IFERROR(XLOOKUP($C1744,'Product Families'!$A:$A,'Product Families'!$D:$D),"")</f>
        <v>144</v>
      </c>
      <c r="E1744" s="7">
        <f t="array" ref="E1744">IFERROR(XLOOKUP($C1744,'Product Families'!$A:$A,'Product Families'!$E:$E),"")</f>
        <v>148</v>
      </c>
      <c r="F1744" s="7">
        <f t="array" ref="F1744">IFERROR(XLOOKUP($C1744,'Product Families'!$A:$A,'Product Families'!$F:$F),"")</f>
        <v>159</v>
      </c>
      <c r="G1744" s="7">
        <f t="array" ref="G1744">IFERROR(XLOOKUP($C1744,'Product Families'!$A:$A,'Product Families'!$G:$G),"")</f>
        <v>170</v>
      </c>
      <c r="J1744" s="7" t="str">
        <f>IFERROR(ROUND(AVERAGEIF('Week 1 - Making'!$B:$B,'Product List'!$A1744,'Week 1 - Making'!$P:$P),0),"")</f>
        <v/>
      </c>
      <c r="K1744" s="7" t="str">
        <f>IFERROR(ROUND(AVERAGEIF('Week 2 - Making'!$B:$B,'Product List'!$A1744,'Week 2 - Making'!$P:$P),0),"")</f>
        <v/>
      </c>
      <c r="L1744" s="263" t="str">
        <f>IFERROR(ROUND(AVERAGEIF('Week 3 - Making'!$B:$B,'Product List'!$A1744,'Week 3 - Making'!$P:$P),0),"")</f>
        <v/>
      </c>
      <c r="M1744" s="7" t="str">
        <f>IFERROR(ROUND(AVERAGEIF('Week 4 - Making'!$B:$B,'Product List'!$A1744,'Week 4 - Making'!$P:$P),0),"")</f>
        <v/>
      </c>
      <c r="N1744" s="7" t="str">
        <f>IFERROR(ROUND(AVERAGEIF('Week 5 - Making'!$B:$B,'Product List'!$A1744,'Week 5 - Making'!$P:$P),0),"")</f>
        <v/>
      </c>
      <c r="O1744" s="7"/>
      <c r="P1744" s="7">
        <f t="array" ref="P1744">iferror(xlookup(C1744,'Product Families'!A:A,'Product Families'!S:S),"")</f>
        <v>0</v>
      </c>
    </row>
    <row r="1745" ht="14.25" customHeight="1">
      <c r="A1745" s="288" t="s">
        <v>3995</v>
      </c>
      <c r="B1745" s="289"/>
      <c r="C1745" s="138" t="s">
        <v>256</v>
      </c>
      <c r="D1745" s="7">
        <f t="array" ref="D1745">IFERROR(XLOOKUP($C1745,'Product Families'!$A:$A,'Product Families'!$D:$D),"")</f>
        <v>144</v>
      </c>
      <c r="E1745" s="7">
        <f t="array" ref="E1745">IFERROR(XLOOKUP($C1745,'Product Families'!$A:$A,'Product Families'!$E:$E),"")</f>
        <v>148</v>
      </c>
      <c r="F1745" s="7">
        <f t="array" ref="F1745">IFERROR(XLOOKUP($C1745,'Product Families'!$A:$A,'Product Families'!$F:$F),"")</f>
        <v>159</v>
      </c>
      <c r="G1745" s="7">
        <f t="array" ref="G1745">IFERROR(XLOOKUP($C1745,'Product Families'!$A:$A,'Product Families'!$G:$G),"")</f>
        <v>170</v>
      </c>
      <c r="J1745" s="7" t="str">
        <f>IFERROR(ROUND(AVERAGEIF('Week 1 - Making'!$B:$B,'Product List'!$A1745,'Week 1 - Making'!$P:$P),0),"")</f>
        <v/>
      </c>
      <c r="K1745" s="7" t="str">
        <f>IFERROR(ROUND(AVERAGEIF('Week 2 - Making'!$B:$B,'Product List'!$A1745,'Week 2 - Making'!$P:$P),0),"")</f>
        <v/>
      </c>
      <c r="L1745" s="263" t="str">
        <f>IFERROR(ROUND(AVERAGEIF('Week 3 - Making'!$B:$B,'Product List'!$A1745,'Week 3 - Making'!$P:$P),0),"")</f>
        <v/>
      </c>
      <c r="M1745" s="7" t="str">
        <f>IFERROR(ROUND(AVERAGEIF('Week 4 - Making'!$B:$B,'Product List'!$A1745,'Week 4 - Making'!$P:$P),0),"")</f>
        <v/>
      </c>
      <c r="N1745" s="7" t="str">
        <f>IFERROR(ROUND(AVERAGEIF('Week 5 - Making'!$B:$B,'Product List'!$A1745,'Week 5 - Making'!$P:$P),0),"")</f>
        <v/>
      </c>
      <c r="O1745" s="7"/>
      <c r="P1745" s="7">
        <f t="array" ref="P1745">iferror(xlookup(C1745,'Product Families'!A:A,'Product Families'!S:S),"")</f>
        <v>0</v>
      </c>
    </row>
    <row r="1746" ht="14.25" customHeight="1">
      <c r="A1746" s="288" t="s">
        <v>3996</v>
      </c>
      <c r="B1746" s="289"/>
      <c r="C1746" s="138" t="s">
        <v>256</v>
      </c>
      <c r="D1746" s="7">
        <f t="array" ref="D1746">IFERROR(XLOOKUP($C1746,'Product Families'!$A:$A,'Product Families'!$D:$D),"")</f>
        <v>144</v>
      </c>
      <c r="E1746" s="7">
        <f t="array" ref="E1746">IFERROR(XLOOKUP($C1746,'Product Families'!$A:$A,'Product Families'!$E:$E),"")</f>
        <v>148</v>
      </c>
      <c r="F1746" s="7">
        <f t="array" ref="F1746">IFERROR(XLOOKUP($C1746,'Product Families'!$A:$A,'Product Families'!$F:$F),"")</f>
        <v>159</v>
      </c>
      <c r="G1746" s="7">
        <f t="array" ref="G1746">IFERROR(XLOOKUP($C1746,'Product Families'!$A:$A,'Product Families'!$G:$G),"")</f>
        <v>170</v>
      </c>
      <c r="J1746" s="7" t="str">
        <f>IFERROR(ROUND(AVERAGEIF('Week 1 - Making'!$B:$B,'Product List'!$A1746,'Week 1 - Making'!$P:$P),0),"")</f>
        <v/>
      </c>
      <c r="K1746" s="7" t="str">
        <f>IFERROR(ROUND(AVERAGEIF('Week 2 - Making'!$B:$B,'Product List'!$A1746,'Week 2 - Making'!$P:$P),0),"")</f>
        <v/>
      </c>
      <c r="L1746" s="263" t="str">
        <f>IFERROR(ROUND(AVERAGEIF('Week 3 - Making'!$B:$B,'Product List'!$A1746,'Week 3 - Making'!$P:$P),0),"")</f>
        <v/>
      </c>
      <c r="M1746" s="7" t="str">
        <f>IFERROR(ROUND(AVERAGEIF('Week 4 - Making'!$B:$B,'Product List'!$A1746,'Week 4 - Making'!$P:$P),0),"")</f>
        <v/>
      </c>
      <c r="N1746" s="7" t="str">
        <f>IFERROR(ROUND(AVERAGEIF('Week 5 - Making'!$B:$B,'Product List'!$A1746,'Week 5 - Making'!$P:$P),0),"")</f>
        <v/>
      </c>
      <c r="O1746" s="7"/>
      <c r="P1746" s="7">
        <f t="array" ref="P1746">iferror(xlookup(C1746,'Product Families'!A:A,'Product Families'!S:S),"")</f>
        <v>0</v>
      </c>
    </row>
    <row r="1747" ht="14.25" customHeight="1">
      <c r="A1747" s="138" t="s">
        <v>3997</v>
      </c>
      <c r="B1747" s="122"/>
      <c r="C1747" s="138" t="s">
        <v>256</v>
      </c>
      <c r="D1747" s="7">
        <f t="array" ref="D1747">IFERROR(XLOOKUP($C1747,'Product Families'!$A:$A,'Product Families'!$D:$D),"")</f>
        <v>144</v>
      </c>
      <c r="E1747" s="7">
        <f t="array" ref="E1747">IFERROR(XLOOKUP($C1747,'Product Families'!$A:$A,'Product Families'!$E:$E),"")</f>
        <v>148</v>
      </c>
      <c r="F1747" s="7">
        <f t="array" ref="F1747">IFERROR(XLOOKUP($C1747,'Product Families'!$A:$A,'Product Families'!$F:$F),"")</f>
        <v>159</v>
      </c>
      <c r="G1747" s="7">
        <f t="array" ref="G1747">IFERROR(XLOOKUP($C1747,'Product Families'!$A:$A,'Product Families'!$G:$G),"")</f>
        <v>170</v>
      </c>
      <c r="J1747" s="7" t="str">
        <f>IFERROR(ROUND(AVERAGEIF('Week 1 - Making'!$B:$B,'Product List'!$A1747,'Week 1 - Making'!$P:$P),0),"")</f>
        <v/>
      </c>
      <c r="K1747" s="7" t="str">
        <f>IFERROR(ROUND(AVERAGEIF('Week 2 - Making'!$B:$B,'Product List'!$A1747,'Week 2 - Making'!$P:$P),0),"")</f>
        <v/>
      </c>
      <c r="L1747" s="263" t="str">
        <f>IFERROR(ROUND(AVERAGEIF('Week 3 - Making'!$B:$B,'Product List'!$A1747,'Week 3 - Making'!$P:$P),0),"")</f>
        <v/>
      </c>
      <c r="M1747" s="7" t="str">
        <f>IFERROR(ROUND(AVERAGEIF('Week 4 - Making'!$B:$B,'Product List'!$A1747,'Week 4 - Making'!$P:$P),0),"")</f>
        <v/>
      </c>
      <c r="N1747" s="7" t="str">
        <f>IFERROR(ROUND(AVERAGEIF('Week 5 - Making'!$B:$B,'Product List'!$A1747,'Week 5 - Making'!$P:$P),0),"")</f>
        <v/>
      </c>
      <c r="O1747" s="7"/>
      <c r="P1747" s="7">
        <f t="array" ref="P1747">iferror(xlookup(C1747,'Product Families'!A:A,'Product Families'!S:S),"")</f>
        <v>0</v>
      </c>
    </row>
    <row r="1748" ht="14.25" customHeight="1">
      <c r="A1748" s="288" t="s">
        <v>3998</v>
      </c>
      <c r="B1748" s="289"/>
      <c r="C1748" s="138" t="s">
        <v>256</v>
      </c>
      <c r="D1748" s="7">
        <f t="array" ref="D1748">IFERROR(XLOOKUP($C1748,'Product Families'!$A:$A,'Product Families'!$D:$D),"")</f>
        <v>144</v>
      </c>
      <c r="E1748" s="7">
        <f t="array" ref="E1748">IFERROR(XLOOKUP($C1748,'Product Families'!$A:$A,'Product Families'!$E:$E),"")</f>
        <v>148</v>
      </c>
      <c r="F1748" s="7">
        <f t="array" ref="F1748">IFERROR(XLOOKUP($C1748,'Product Families'!$A:$A,'Product Families'!$F:$F),"")</f>
        <v>159</v>
      </c>
      <c r="G1748" s="7">
        <f t="array" ref="G1748">IFERROR(XLOOKUP($C1748,'Product Families'!$A:$A,'Product Families'!$G:$G),"")</f>
        <v>170</v>
      </c>
      <c r="J1748" s="7" t="str">
        <f>IFERROR(ROUND(AVERAGEIF('Week 1 - Making'!$B:$B,'Product List'!$A1748,'Week 1 - Making'!$P:$P),0),"")</f>
        <v/>
      </c>
      <c r="K1748" s="7" t="str">
        <f>IFERROR(ROUND(AVERAGEIF('Week 2 - Making'!$B:$B,'Product List'!$A1748,'Week 2 - Making'!$P:$P),0),"")</f>
        <v/>
      </c>
      <c r="L1748" s="263" t="str">
        <f>IFERROR(ROUND(AVERAGEIF('Week 3 - Making'!$B:$B,'Product List'!$A1748,'Week 3 - Making'!$P:$P),0),"")</f>
        <v/>
      </c>
      <c r="M1748" s="7" t="str">
        <f>IFERROR(ROUND(AVERAGEIF('Week 4 - Making'!$B:$B,'Product List'!$A1748,'Week 4 - Making'!$P:$P),0),"")</f>
        <v/>
      </c>
      <c r="N1748" s="7" t="str">
        <f>IFERROR(ROUND(AVERAGEIF('Week 5 - Making'!$B:$B,'Product List'!$A1748,'Week 5 - Making'!$P:$P),0),"")</f>
        <v/>
      </c>
      <c r="O1748" s="7"/>
      <c r="P1748" s="7">
        <f t="array" ref="P1748">iferror(xlookup(C1748,'Product Families'!A:A,'Product Families'!S:S),"")</f>
        <v>0</v>
      </c>
    </row>
    <row r="1749" ht="14.25" customHeight="1">
      <c r="A1749" s="138" t="s">
        <v>3999</v>
      </c>
      <c r="B1749" s="122"/>
      <c r="C1749" s="138" t="s">
        <v>256</v>
      </c>
      <c r="D1749" s="7">
        <f t="array" ref="D1749">IFERROR(XLOOKUP($C1749,'Product Families'!$A:$A,'Product Families'!$D:$D),"")</f>
        <v>144</v>
      </c>
      <c r="E1749" s="7">
        <f t="array" ref="E1749">IFERROR(XLOOKUP($C1749,'Product Families'!$A:$A,'Product Families'!$E:$E),"")</f>
        <v>148</v>
      </c>
      <c r="F1749" s="7">
        <f t="array" ref="F1749">IFERROR(XLOOKUP($C1749,'Product Families'!$A:$A,'Product Families'!$F:$F),"")</f>
        <v>159</v>
      </c>
      <c r="G1749" s="7">
        <f t="array" ref="G1749">IFERROR(XLOOKUP($C1749,'Product Families'!$A:$A,'Product Families'!$G:$G),"")</f>
        <v>170</v>
      </c>
      <c r="J1749" s="7" t="str">
        <f>IFERROR(ROUND(AVERAGEIF('Week 1 - Making'!$B:$B,'Product List'!$A1749,'Week 1 - Making'!$P:$P),0),"")</f>
        <v/>
      </c>
      <c r="K1749" s="7" t="str">
        <f>IFERROR(ROUND(AVERAGEIF('Week 2 - Making'!$B:$B,'Product List'!$A1749,'Week 2 - Making'!$P:$P),0),"")</f>
        <v/>
      </c>
      <c r="L1749" s="263" t="str">
        <f>IFERROR(ROUND(AVERAGEIF('Week 3 - Making'!$B:$B,'Product List'!$A1749,'Week 3 - Making'!$P:$P),0),"")</f>
        <v/>
      </c>
      <c r="M1749" s="7" t="str">
        <f>IFERROR(ROUND(AVERAGEIF('Week 4 - Making'!$B:$B,'Product List'!$A1749,'Week 4 - Making'!$P:$P),0),"")</f>
        <v/>
      </c>
      <c r="N1749" s="7" t="str">
        <f>IFERROR(ROUND(AVERAGEIF('Week 5 - Making'!$B:$B,'Product List'!$A1749,'Week 5 - Making'!$P:$P),0),"")</f>
        <v/>
      </c>
      <c r="O1749" s="7"/>
      <c r="P1749" s="7">
        <f t="array" ref="P1749">iferror(xlookup(C1749,'Product Families'!A:A,'Product Families'!S:S),"")</f>
        <v>0</v>
      </c>
    </row>
    <row r="1750" ht="14.25" customHeight="1">
      <c r="A1750" s="138" t="s">
        <v>4000</v>
      </c>
      <c r="B1750" s="122"/>
      <c r="C1750" s="138" t="s">
        <v>256</v>
      </c>
      <c r="D1750" s="7">
        <f t="array" ref="D1750">IFERROR(XLOOKUP($C1750,'Product Families'!$A:$A,'Product Families'!$D:$D),"")</f>
        <v>144</v>
      </c>
      <c r="E1750" s="7">
        <f t="array" ref="E1750">IFERROR(XLOOKUP($C1750,'Product Families'!$A:$A,'Product Families'!$E:$E),"")</f>
        <v>148</v>
      </c>
      <c r="F1750" s="7">
        <f t="array" ref="F1750">IFERROR(XLOOKUP($C1750,'Product Families'!$A:$A,'Product Families'!$F:$F),"")</f>
        <v>159</v>
      </c>
      <c r="G1750" s="7">
        <f t="array" ref="G1750">IFERROR(XLOOKUP($C1750,'Product Families'!$A:$A,'Product Families'!$G:$G),"")</f>
        <v>170</v>
      </c>
      <c r="J1750" s="7" t="str">
        <f>IFERROR(ROUND(AVERAGEIF('Week 1 - Making'!$B:$B,'Product List'!$A1750,'Week 1 - Making'!$P:$P),0),"")</f>
        <v/>
      </c>
      <c r="K1750" s="7" t="str">
        <f>IFERROR(ROUND(AVERAGEIF('Week 2 - Making'!$B:$B,'Product List'!$A1750,'Week 2 - Making'!$P:$P),0),"")</f>
        <v/>
      </c>
      <c r="L1750" s="263" t="str">
        <f>IFERROR(ROUND(AVERAGEIF('Week 3 - Making'!$B:$B,'Product List'!$A1750,'Week 3 - Making'!$P:$P),0),"")</f>
        <v/>
      </c>
      <c r="M1750" s="7" t="str">
        <f>IFERROR(ROUND(AVERAGEIF('Week 4 - Making'!$B:$B,'Product List'!$A1750,'Week 4 - Making'!$P:$P),0),"")</f>
        <v/>
      </c>
      <c r="N1750" s="7" t="str">
        <f>IFERROR(ROUND(AVERAGEIF('Week 5 - Making'!$B:$B,'Product List'!$A1750,'Week 5 - Making'!$P:$P),0),"")</f>
        <v/>
      </c>
      <c r="O1750" s="7"/>
      <c r="P1750" s="7">
        <f t="array" ref="P1750">iferror(xlookup(C1750,'Product Families'!A:A,'Product Families'!S:S),"")</f>
        <v>0</v>
      </c>
    </row>
    <row r="1751" ht="14.25" customHeight="1">
      <c r="A1751" s="138" t="s">
        <v>4001</v>
      </c>
      <c r="B1751" s="122"/>
      <c r="C1751" s="138" t="s">
        <v>256</v>
      </c>
      <c r="D1751" s="7">
        <f t="array" ref="D1751">IFERROR(XLOOKUP($C1751,'Product Families'!$A:$A,'Product Families'!$D:$D),"")</f>
        <v>144</v>
      </c>
      <c r="E1751" s="7">
        <f t="array" ref="E1751">IFERROR(XLOOKUP($C1751,'Product Families'!$A:$A,'Product Families'!$E:$E),"")</f>
        <v>148</v>
      </c>
      <c r="F1751" s="7">
        <f t="array" ref="F1751">IFERROR(XLOOKUP($C1751,'Product Families'!$A:$A,'Product Families'!$F:$F),"")</f>
        <v>159</v>
      </c>
      <c r="G1751" s="7">
        <f t="array" ref="G1751">IFERROR(XLOOKUP($C1751,'Product Families'!$A:$A,'Product Families'!$G:$G),"")</f>
        <v>170</v>
      </c>
      <c r="J1751" s="7" t="str">
        <f>IFERROR(ROUND(AVERAGEIF('Week 1 - Making'!$B:$B,'Product List'!$A1751,'Week 1 - Making'!$P:$P),0),"")</f>
        <v/>
      </c>
      <c r="K1751" s="7" t="str">
        <f>IFERROR(ROUND(AVERAGEIF('Week 2 - Making'!$B:$B,'Product List'!$A1751,'Week 2 - Making'!$P:$P),0),"")</f>
        <v/>
      </c>
      <c r="L1751" s="263" t="str">
        <f>IFERROR(ROUND(AVERAGEIF('Week 3 - Making'!$B:$B,'Product List'!$A1751,'Week 3 - Making'!$P:$P),0),"")</f>
        <v/>
      </c>
      <c r="M1751" s="7" t="str">
        <f>IFERROR(ROUND(AVERAGEIF('Week 4 - Making'!$B:$B,'Product List'!$A1751,'Week 4 - Making'!$P:$P),0),"")</f>
        <v/>
      </c>
      <c r="N1751" s="7" t="str">
        <f>IFERROR(ROUND(AVERAGEIF('Week 5 - Making'!$B:$B,'Product List'!$A1751,'Week 5 - Making'!$P:$P),0),"")</f>
        <v/>
      </c>
      <c r="O1751" s="7"/>
      <c r="P1751" s="7">
        <f t="array" ref="P1751">iferror(xlookup(C1751,'Product Families'!A:A,'Product Families'!S:S),"")</f>
        <v>0</v>
      </c>
    </row>
    <row r="1752" ht="14.25" customHeight="1">
      <c r="A1752" s="138" t="s">
        <v>4002</v>
      </c>
      <c r="B1752" s="122"/>
      <c r="C1752" s="138" t="s">
        <v>256</v>
      </c>
      <c r="D1752" s="7">
        <f t="array" ref="D1752">IFERROR(XLOOKUP($C1752,'Product Families'!$A:$A,'Product Families'!$D:$D),"")</f>
        <v>144</v>
      </c>
      <c r="E1752" s="7">
        <f t="array" ref="E1752">IFERROR(XLOOKUP($C1752,'Product Families'!$A:$A,'Product Families'!$E:$E),"")</f>
        <v>148</v>
      </c>
      <c r="F1752" s="7">
        <f t="array" ref="F1752">IFERROR(XLOOKUP($C1752,'Product Families'!$A:$A,'Product Families'!$F:$F),"")</f>
        <v>159</v>
      </c>
      <c r="G1752" s="7">
        <f t="array" ref="G1752">IFERROR(XLOOKUP($C1752,'Product Families'!$A:$A,'Product Families'!$G:$G),"")</f>
        <v>170</v>
      </c>
      <c r="J1752" s="7" t="str">
        <f>IFERROR(ROUND(AVERAGEIF('Week 1 - Making'!$B:$B,'Product List'!$A1752,'Week 1 - Making'!$P:$P),0),"")</f>
        <v/>
      </c>
      <c r="K1752" s="7" t="str">
        <f>IFERROR(ROUND(AVERAGEIF('Week 2 - Making'!$B:$B,'Product List'!$A1752,'Week 2 - Making'!$P:$P),0),"")</f>
        <v/>
      </c>
      <c r="L1752" s="263" t="str">
        <f>IFERROR(ROUND(AVERAGEIF('Week 3 - Making'!$B:$B,'Product List'!$A1752,'Week 3 - Making'!$P:$P),0),"")</f>
        <v/>
      </c>
      <c r="M1752" s="7" t="str">
        <f>IFERROR(ROUND(AVERAGEIF('Week 4 - Making'!$B:$B,'Product List'!$A1752,'Week 4 - Making'!$P:$P),0),"")</f>
        <v/>
      </c>
      <c r="N1752" s="7" t="str">
        <f>IFERROR(ROUND(AVERAGEIF('Week 5 - Making'!$B:$B,'Product List'!$A1752,'Week 5 - Making'!$P:$P),0),"")</f>
        <v/>
      </c>
      <c r="O1752" s="7"/>
      <c r="P1752" s="7">
        <f t="array" ref="P1752">iferror(xlookup(C1752,'Product Families'!A:A,'Product Families'!S:S),"")</f>
        <v>0</v>
      </c>
    </row>
    <row r="1753" ht="14.25" customHeight="1">
      <c r="A1753" s="138" t="s">
        <v>4003</v>
      </c>
      <c r="B1753" s="122"/>
      <c r="C1753" s="138" t="s">
        <v>256</v>
      </c>
      <c r="D1753" s="7">
        <f t="array" ref="D1753">IFERROR(XLOOKUP($C1753,'Product Families'!$A:$A,'Product Families'!$D:$D),"")</f>
        <v>144</v>
      </c>
      <c r="E1753" s="7">
        <f t="array" ref="E1753">IFERROR(XLOOKUP($C1753,'Product Families'!$A:$A,'Product Families'!$E:$E),"")</f>
        <v>148</v>
      </c>
      <c r="F1753" s="7">
        <f t="array" ref="F1753">IFERROR(XLOOKUP($C1753,'Product Families'!$A:$A,'Product Families'!$F:$F),"")</f>
        <v>159</v>
      </c>
      <c r="G1753" s="7">
        <f t="array" ref="G1753">IFERROR(XLOOKUP($C1753,'Product Families'!$A:$A,'Product Families'!$G:$G),"")</f>
        <v>170</v>
      </c>
      <c r="J1753" s="7" t="str">
        <f>IFERROR(ROUND(AVERAGEIF('Week 1 - Making'!$B:$B,'Product List'!$A1753,'Week 1 - Making'!$P:$P),0),"")</f>
        <v/>
      </c>
      <c r="K1753" s="7" t="str">
        <f>IFERROR(ROUND(AVERAGEIF('Week 2 - Making'!$B:$B,'Product List'!$A1753,'Week 2 - Making'!$P:$P),0),"")</f>
        <v/>
      </c>
      <c r="L1753" s="263" t="str">
        <f>IFERROR(ROUND(AVERAGEIF('Week 3 - Making'!$B:$B,'Product List'!$A1753,'Week 3 - Making'!$P:$P),0),"")</f>
        <v/>
      </c>
      <c r="M1753" s="7" t="str">
        <f>IFERROR(ROUND(AVERAGEIF('Week 4 - Making'!$B:$B,'Product List'!$A1753,'Week 4 - Making'!$P:$P),0),"")</f>
        <v/>
      </c>
      <c r="N1753" s="7" t="str">
        <f>IFERROR(ROUND(AVERAGEIF('Week 5 - Making'!$B:$B,'Product List'!$A1753,'Week 5 - Making'!$P:$P),0),"")</f>
        <v/>
      </c>
      <c r="O1753" s="7"/>
      <c r="P1753" s="7">
        <f t="array" ref="P1753">iferror(xlookup(C1753,'Product Families'!A:A,'Product Families'!S:S),"")</f>
        <v>0</v>
      </c>
    </row>
    <row r="1754" ht="14.25" customHeight="1">
      <c r="A1754" s="138" t="s">
        <v>4004</v>
      </c>
      <c r="B1754" s="122"/>
      <c r="C1754" s="138" t="s">
        <v>256</v>
      </c>
      <c r="D1754" s="7">
        <f t="array" ref="D1754">IFERROR(XLOOKUP($C1754,'Product Families'!$A:$A,'Product Families'!$D:$D),"")</f>
        <v>144</v>
      </c>
      <c r="E1754" s="7">
        <f t="array" ref="E1754">IFERROR(XLOOKUP($C1754,'Product Families'!$A:$A,'Product Families'!$E:$E),"")</f>
        <v>148</v>
      </c>
      <c r="F1754" s="7">
        <f t="array" ref="F1754">IFERROR(XLOOKUP($C1754,'Product Families'!$A:$A,'Product Families'!$F:$F),"")</f>
        <v>159</v>
      </c>
      <c r="G1754" s="7">
        <f t="array" ref="G1754">IFERROR(XLOOKUP($C1754,'Product Families'!$A:$A,'Product Families'!$G:$G),"")</f>
        <v>170</v>
      </c>
      <c r="J1754" s="7" t="str">
        <f>IFERROR(ROUND(AVERAGEIF('Week 1 - Making'!$B:$B,'Product List'!$A1754,'Week 1 - Making'!$P:$P),0),"")</f>
        <v/>
      </c>
      <c r="K1754" s="7" t="str">
        <f>IFERROR(ROUND(AVERAGEIF('Week 2 - Making'!$B:$B,'Product List'!$A1754,'Week 2 - Making'!$P:$P),0),"")</f>
        <v/>
      </c>
      <c r="L1754" s="263" t="str">
        <f>IFERROR(ROUND(AVERAGEIF('Week 3 - Making'!$B:$B,'Product List'!$A1754,'Week 3 - Making'!$P:$P),0),"")</f>
        <v/>
      </c>
      <c r="M1754" s="7" t="str">
        <f>IFERROR(ROUND(AVERAGEIF('Week 4 - Making'!$B:$B,'Product List'!$A1754,'Week 4 - Making'!$P:$P),0),"")</f>
        <v/>
      </c>
      <c r="N1754" s="7" t="str">
        <f>IFERROR(ROUND(AVERAGEIF('Week 5 - Making'!$B:$B,'Product List'!$A1754,'Week 5 - Making'!$P:$P),0),"")</f>
        <v/>
      </c>
      <c r="O1754" s="7"/>
      <c r="P1754" s="7">
        <f t="array" ref="P1754">iferror(xlookup(C1754,'Product Families'!A:A,'Product Families'!S:S),"")</f>
        <v>0</v>
      </c>
    </row>
    <row r="1755" ht="14.25" customHeight="1">
      <c r="A1755" s="138" t="s">
        <v>4005</v>
      </c>
      <c r="B1755" s="122"/>
      <c r="C1755" s="138" t="s">
        <v>256</v>
      </c>
      <c r="D1755" s="7">
        <f t="array" ref="D1755">IFERROR(XLOOKUP($C1755,'Product Families'!$A:$A,'Product Families'!$D:$D),"")</f>
        <v>144</v>
      </c>
      <c r="E1755" s="7">
        <f t="array" ref="E1755">IFERROR(XLOOKUP($C1755,'Product Families'!$A:$A,'Product Families'!$E:$E),"")</f>
        <v>148</v>
      </c>
      <c r="F1755" s="7">
        <f t="array" ref="F1755">IFERROR(XLOOKUP($C1755,'Product Families'!$A:$A,'Product Families'!$F:$F),"")</f>
        <v>159</v>
      </c>
      <c r="G1755" s="7">
        <f t="array" ref="G1755">IFERROR(XLOOKUP($C1755,'Product Families'!$A:$A,'Product Families'!$G:$G),"")</f>
        <v>170</v>
      </c>
      <c r="J1755" s="7" t="str">
        <f>IFERROR(ROUND(AVERAGEIF('Week 1 - Making'!$B:$B,'Product List'!$A1755,'Week 1 - Making'!$P:$P),0),"")</f>
        <v/>
      </c>
      <c r="K1755" s="7" t="str">
        <f>IFERROR(ROUND(AVERAGEIF('Week 2 - Making'!$B:$B,'Product List'!$A1755,'Week 2 - Making'!$P:$P),0),"")</f>
        <v/>
      </c>
      <c r="L1755" s="263" t="str">
        <f>IFERROR(ROUND(AVERAGEIF('Week 3 - Making'!$B:$B,'Product List'!$A1755,'Week 3 - Making'!$P:$P),0),"")</f>
        <v/>
      </c>
      <c r="M1755" s="7" t="str">
        <f>IFERROR(ROUND(AVERAGEIF('Week 4 - Making'!$B:$B,'Product List'!$A1755,'Week 4 - Making'!$P:$P),0),"")</f>
        <v/>
      </c>
      <c r="N1755" s="7" t="str">
        <f>IFERROR(ROUND(AVERAGEIF('Week 5 - Making'!$B:$B,'Product List'!$A1755,'Week 5 - Making'!$P:$P),0),"")</f>
        <v/>
      </c>
      <c r="O1755" s="7"/>
      <c r="P1755" s="7">
        <f t="array" ref="P1755">iferror(xlookup(C1755,'Product Families'!A:A,'Product Families'!S:S),"")</f>
        <v>0</v>
      </c>
    </row>
    <row r="1756" ht="14.25" customHeight="1">
      <c r="A1756" s="138" t="s">
        <v>4006</v>
      </c>
      <c r="B1756" s="122"/>
      <c r="C1756" s="138" t="s">
        <v>256</v>
      </c>
      <c r="D1756" s="7">
        <f t="array" ref="D1756">IFERROR(XLOOKUP($C1756,'Product Families'!$A:$A,'Product Families'!$D:$D),"")</f>
        <v>144</v>
      </c>
      <c r="E1756" s="7">
        <f t="array" ref="E1756">IFERROR(XLOOKUP($C1756,'Product Families'!$A:$A,'Product Families'!$E:$E),"")</f>
        <v>148</v>
      </c>
      <c r="F1756" s="7">
        <f t="array" ref="F1756">IFERROR(XLOOKUP($C1756,'Product Families'!$A:$A,'Product Families'!$F:$F),"")</f>
        <v>159</v>
      </c>
      <c r="G1756" s="7">
        <f t="array" ref="G1756">IFERROR(XLOOKUP($C1756,'Product Families'!$A:$A,'Product Families'!$G:$G),"")</f>
        <v>170</v>
      </c>
      <c r="J1756" s="7" t="str">
        <f>IFERROR(ROUND(AVERAGEIF('Week 1 - Making'!$B:$B,'Product List'!$A1756,'Week 1 - Making'!$P:$P),0),"")</f>
        <v/>
      </c>
      <c r="K1756" s="7" t="str">
        <f>IFERROR(ROUND(AVERAGEIF('Week 2 - Making'!$B:$B,'Product List'!$A1756,'Week 2 - Making'!$P:$P),0),"")</f>
        <v/>
      </c>
      <c r="L1756" s="263" t="str">
        <f>IFERROR(ROUND(AVERAGEIF('Week 3 - Making'!$B:$B,'Product List'!$A1756,'Week 3 - Making'!$P:$P),0),"")</f>
        <v/>
      </c>
      <c r="M1756" s="7" t="str">
        <f>IFERROR(ROUND(AVERAGEIF('Week 4 - Making'!$B:$B,'Product List'!$A1756,'Week 4 - Making'!$P:$P),0),"")</f>
        <v/>
      </c>
      <c r="N1756" s="7" t="str">
        <f>IFERROR(ROUND(AVERAGEIF('Week 5 - Making'!$B:$B,'Product List'!$A1756,'Week 5 - Making'!$P:$P),0),"")</f>
        <v/>
      </c>
      <c r="O1756" s="7"/>
      <c r="P1756" s="7">
        <f t="array" ref="P1756">iferror(xlookup(C1756,'Product Families'!A:A,'Product Families'!S:S),"")</f>
        <v>0</v>
      </c>
    </row>
    <row r="1757" ht="14.25" customHeight="1">
      <c r="A1757" s="138" t="s">
        <v>4007</v>
      </c>
      <c r="B1757" s="122"/>
      <c r="C1757" s="138" t="s">
        <v>256</v>
      </c>
      <c r="D1757" s="7">
        <f t="array" ref="D1757">IFERROR(XLOOKUP($C1757,'Product Families'!$A:$A,'Product Families'!$D:$D),"")</f>
        <v>144</v>
      </c>
      <c r="E1757" s="7">
        <f t="array" ref="E1757">IFERROR(XLOOKUP($C1757,'Product Families'!$A:$A,'Product Families'!$E:$E),"")</f>
        <v>148</v>
      </c>
      <c r="F1757" s="7">
        <f t="array" ref="F1757">IFERROR(XLOOKUP($C1757,'Product Families'!$A:$A,'Product Families'!$F:$F),"")</f>
        <v>159</v>
      </c>
      <c r="G1757" s="7">
        <f t="array" ref="G1757">IFERROR(XLOOKUP($C1757,'Product Families'!$A:$A,'Product Families'!$G:$G),"")</f>
        <v>170</v>
      </c>
      <c r="J1757" s="7" t="str">
        <f>IFERROR(ROUND(AVERAGEIF('Week 1 - Making'!$B:$B,'Product List'!$A1757,'Week 1 - Making'!$P:$P),0),"")</f>
        <v/>
      </c>
      <c r="K1757" s="7" t="str">
        <f>IFERROR(ROUND(AVERAGEIF('Week 2 - Making'!$B:$B,'Product List'!$A1757,'Week 2 - Making'!$P:$P),0),"")</f>
        <v/>
      </c>
      <c r="L1757" s="263" t="str">
        <f>IFERROR(ROUND(AVERAGEIF('Week 3 - Making'!$B:$B,'Product List'!$A1757,'Week 3 - Making'!$P:$P),0),"")</f>
        <v/>
      </c>
      <c r="M1757" s="7" t="str">
        <f>IFERROR(ROUND(AVERAGEIF('Week 4 - Making'!$B:$B,'Product List'!$A1757,'Week 4 - Making'!$P:$P),0),"")</f>
        <v/>
      </c>
      <c r="N1757" s="7" t="str">
        <f>IFERROR(ROUND(AVERAGEIF('Week 5 - Making'!$B:$B,'Product List'!$A1757,'Week 5 - Making'!$P:$P),0),"")</f>
        <v/>
      </c>
      <c r="O1757" s="7"/>
      <c r="P1757" s="7">
        <f t="array" ref="P1757">iferror(xlookup(C1757,'Product Families'!A:A,'Product Families'!S:S),"")</f>
        <v>0</v>
      </c>
    </row>
    <row r="1758" ht="14.25" customHeight="1">
      <c r="A1758" s="138" t="s">
        <v>4008</v>
      </c>
      <c r="B1758" s="122"/>
      <c r="C1758" s="138" t="s">
        <v>256</v>
      </c>
      <c r="D1758" s="7">
        <f t="array" ref="D1758">IFERROR(XLOOKUP($C1758,'Product Families'!$A:$A,'Product Families'!$D:$D),"")</f>
        <v>144</v>
      </c>
      <c r="E1758" s="7">
        <f t="array" ref="E1758">IFERROR(XLOOKUP($C1758,'Product Families'!$A:$A,'Product Families'!$E:$E),"")</f>
        <v>148</v>
      </c>
      <c r="F1758" s="7">
        <f t="array" ref="F1758">IFERROR(XLOOKUP($C1758,'Product Families'!$A:$A,'Product Families'!$F:$F),"")</f>
        <v>159</v>
      </c>
      <c r="G1758" s="7">
        <f t="array" ref="G1758">IFERROR(XLOOKUP($C1758,'Product Families'!$A:$A,'Product Families'!$G:$G),"")</f>
        <v>170</v>
      </c>
      <c r="J1758" s="7" t="str">
        <f>IFERROR(ROUND(AVERAGEIF('Week 1 - Making'!$B:$B,'Product List'!$A1758,'Week 1 - Making'!$P:$P),0),"")</f>
        <v/>
      </c>
      <c r="K1758" s="7" t="str">
        <f>IFERROR(ROUND(AVERAGEIF('Week 2 - Making'!$B:$B,'Product List'!$A1758,'Week 2 - Making'!$P:$P),0),"")</f>
        <v/>
      </c>
      <c r="L1758" s="263" t="str">
        <f>IFERROR(ROUND(AVERAGEIF('Week 3 - Making'!$B:$B,'Product List'!$A1758,'Week 3 - Making'!$P:$P),0),"")</f>
        <v/>
      </c>
      <c r="M1758" s="7" t="str">
        <f>IFERROR(ROUND(AVERAGEIF('Week 4 - Making'!$B:$B,'Product List'!$A1758,'Week 4 - Making'!$P:$P),0),"")</f>
        <v/>
      </c>
      <c r="N1758" s="7" t="str">
        <f>IFERROR(ROUND(AVERAGEIF('Week 5 - Making'!$B:$B,'Product List'!$A1758,'Week 5 - Making'!$P:$P),0),"")</f>
        <v/>
      </c>
      <c r="O1758" s="7"/>
      <c r="P1758" s="7">
        <f t="array" ref="P1758">iferror(xlookup(C1758,'Product Families'!A:A,'Product Families'!S:S),"")</f>
        <v>0</v>
      </c>
    </row>
    <row r="1759" ht="14.25" customHeight="1">
      <c r="A1759" s="138" t="s">
        <v>4009</v>
      </c>
      <c r="B1759" s="122"/>
      <c r="C1759" s="138" t="s">
        <v>256</v>
      </c>
      <c r="D1759" s="7">
        <f t="array" ref="D1759">IFERROR(XLOOKUP($C1759,'Product Families'!$A:$A,'Product Families'!$D:$D),"")</f>
        <v>144</v>
      </c>
      <c r="E1759" s="7">
        <f t="array" ref="E1759">IFERROR(XLOOKUP($C1759,'Product Families'!$A:$A,'Product Families'!$E:$E),"")</f>
        <v>148</v>
      </c>
      <c r="F1759" s="7">
        <f t="array" ref="F1759">IFERROR(XLOOKUP($C1759,'Product Families'!$A:$A,'Product Families'!$F:$F),"")</f>
        <v>159</v>
      </c>
      <c r="G1759" s="7">
        <f t="array" ref="G1759">IFERROR(XLOOKUP($C1759,'Product Families'!$A:$A,'Product Families'!$G:$G),"")</f>
        <v>170</v>
      </c>
      <c r="J1759" s="7" t="str">
        <f>IFERROR(ROUND(AVERAGEIF('Week 1 - Making'!$B:$B,'Product List'!$A1759,'Week 1 - Making'!$P:$P),0),"")</f>
        <v/>
      </c>
      <c r="K1759" s="7" t="str">
        <f>IFERROR(ROUND(AVERAGEIF('Week 2 - Making'!$B:$B,'Product List'!$A1759,'Week 2 - Making'!$P:$P),0),"")</f>
        <v/>
      </c>
      <c r="L1759" s="263" t="str">
        <f>IFERROR(ROUND(AVERAGEIF('Week 3 - Making'!$B:$B,'Product List'!$A1759,'Week 3 - Making'!$P:$P),0),"")</f>
        <v/>
      </c>
      <c r="M1759" s="7" t="str">
        <f>IFERROR(ROUND(AVERAGEIF('Week 4 - Making'!$B:$B,'Product List'!$A1759,'Week 4 - Making'!$P:$P),0),"")</f>
        <v/>
      </c>
      <c r="N1759" s="7" t="str">
        <f>IFERROR(ROUND(AVERAGEIF('Week 5 - Making'!$B:$B,'Product List'!$A1759,'Week 5 - Making'!$P:$P),0),"")</f>
        <v/>
      </c>
      <c r="O1759" s="7"/>
      <c r="P1759" s="7">
        <f t="array" ref="P1759">iferror(xlookup(C1759,'Product Families'!A:A,'Product Families'!S:S),"")</f>
        <v>0</v>
      </c>
    </row>
    <row r="1760" ht="14.25" customHeight="1">
      <c r="A1760" s="138" t="s">
        <v>4010</v>
      </c>
      <c r="B1760" s="122"/>
      <c r="C1760" s="138" t="s">
        <v>256</v>
      </c>
      <c r="D1760" s="7">
        <f t="array" ref="D1760">IFERROR(XLOOKUP($C1760,'Product Families'!$A:$A,'Product Families'!$D:$D),"")</f>
        <v>144</v>
      </c>
      <c r="E1760" s="7">
        <f t="array" ref="E1760">IFERROR(XLOOKUP($C1760,'Product Families'!$A:$A,'Product Families'!$E:$E),"")</f>
        <v>148</v>
      </c>
      <c r="F1760" s="7">
        <f t="array" ref="F1760">IFERROR(XLOOKUP($C1760,'Product Families'!$A:$A,'Product Families'!$F:$F),"")</f>
        <v>159</v>
      </c>
      <c r="G1760" s="7">
        <f t="array" ref="G1760">IFERROR(XLOOKUP($C1760,'Product Families'!$A:$A,'Product Families'!$G:$G),"")</f>
        <v>170</v>
      </c>
      <c r="J1760" s="7" t="str">
        <f>IFERROR(ROUND(AVERAGEIF('Week 1 - Making'!$B:$B,'Product List'!$A1760,'Week 1 - Making'!$P:$P),0),"")</f>
        <v/>
      </c>
      <c r="K1760" s="7" t="str">
        <f>IFERROR(ROUND(AVERAGEIF('Week 2 - Making'!$B:$B,'Product List'!$A1760,'Week 2 - Making'!$P:$P),0),"")</f>
        <v/>
      </c>
      <c r="L1760" s="263" t="str">
        <f>IFERROR(ROUND(AVERAGEIF('Week 3 - Making'!$B:$B,'Product List'!$A1760,'Week 3 - Making'!$P:$P),0),"")</f>
        <v/>
      </c>
      <c r="M1760" s="7" t="str">
        <f>IFERROR(ROUND(AVERAGEIF('Week 4 - Making'!$B:$B,'Product List'!$A1760,'Week 4 - Making'!$P:$P),0),"")</f>
        <v/>
      </c>
      <c r="N1760" s="7" t="str">
        <f>IFERROR(ROUND(AVERAGEIF('Week 5 - Making'!$B:$B,'Product List'!$A1760,'Week 5 - Making'!$P:$P),0),"")</f>
        <v/>
      </c>
      <c r="O1760" s="7"/>
      <c r="P1760" s="7">
        <f t="array" ref="P1760">iferror(xlookup(C1760,'Product Families'!A:A,'Product Families'!S:S),"")</f>
        <v>0</v>
      </c>
    </row>
    <row r="1761" ht="14.25" customHeight="1">
      <c r="A1761" s="138" t="s">
        <v>4011</v>
      </c>
      <c r="B1761" s="122"/>
      <c r="C1761" s="138" t="s">
        <v>256</v>
      </c>
      <c r="D1761" s="7">
        <f t="array" ref="D1761">IFERROR(XLOOKUP($C1761,'Product Families'!$A:$A,'Product Families'!$D:$D),"")</f>
        <v>144</v>
      </c>
      <c r="E1761" s="7">
        <f t="array" ref="E1761">IFERROR(XLOOKUP($C1761,'Product Families'!$A:$A,'Product Families'!$E:$E),"")</f>
        <v>148</v>
      </c>
      <c r="F1761" s="7">
        <f t="array" ref="F1761">IFERROR(XLOOKUP($C1761,'Product Families'!$A:$A,'Product Families'!$F:$F),"")</f>
        <v>159</v>
      </c>
      <c r="G1761" s="7">
        <f t="array" ref="G1761">IFERROR(XLOOKUP($C1761,'Product Families'!$A:$A,'Product Families'!$G:$G),"")</f>
        <v>170</v>
      </c>
      <c r="J1761" s="7" t="str">
        <f>IFERROR(ROUND(AVERAGEIF('Week 1 - Making'!$B:$B,'Product List'!$A1761,'Week 1 - Making'!$P:$P),0),"")</f>
        <v/>
      </c>
      <c r="K1761" s="7" t="str">
        <f>IFERROR(ROUND(AVERAGEIF('Week 2 - Making'!$B:$B,'Product List'!$A1761,'Week 2 - Making'!$P:$P),0),"")</f>
        <v/>
      </c>
      <c r="L1761" s="263" t="str">
        <f>IFERROR(ROUND(AVERAGEIF('Week 3 - Making'!$B:$B,'Product List'!$A1761,'Week 3 - Making'!$P:$P),0),"")</f>
        <v/>
      </c>
      <c r="M1761" s="7" t="str">
        <f>IFERROR(ROUND(AVERAGEIF('Week 4 - Making'!$B:$B,'Product List'!$A1761,'Week 4 - Making'!$P:$P),0),"")</f>
        <v/>
      </c>
      <c r="N1761" s="7" t="str">
        <f>IFERROR(ROUND(AVERAGEIF('Week 5 - Making'!$B:$B,'Product List'!$A1761,'Week 5 - Making'!$P:$P),0),"")</f>
        <v/>
      </c>
      <c r="O1761" s="7"/>
      <c r="P1761" s="7">
        <f t="array" ref="P1761">iferror(xlookup(C1761,'Product Families'!A:A,'Product Families'!S:S),"")</f>
        <v>0</v>
      </c>
    </row>
    <row r="1762" ht="14.25" customHeight="1">
      <c r="A1762" s="138" t="s">
        <v>4012</v>
      </c>
      <c r="B1762" s="122"/>
      <c r="C1762" s="138" t="s">
        <v>256</v>
      </c>
      <c r="D1762" s="7">
        <f t="array" ref="D1762">IFERROR(XLOOKUP($C1762,'Product Families'!$A:$A,'Product Families'!$D:$D),"")</f>
        <v>144</v>
      </c>
      <c r="E1762" s="7">
        <f t="array" ref="E1762">IFERROR(XLOOKUP($C1762,'Product Families'!$A:$A,'Product Families'!$E:$E),"")</f>
        <v>148</v>
      </c>
      <c r="F1762" s="7">
        <f t="array" ref="F1762">IFERROR(XLOOKUP($C1762,'Product Families'!$A:$A,'Product Families'!$F:$F),"")</f>
        <v>159</v>
      </c>
      <c r="G1762" s="7">
        <f t="array" ref="G1762">IFERROR(XLOOKUP($C1762,'Product Families'!$A:$A,'Product Families'!$G:$G),"")</f>
        <v>170</v>
      </c>
      <c r="J1762" s="7" t="str">
        <f>IFERROR(ROUND(AVERAGEIF('Week 1 - Making'!$B:$B,'Product List'!$A1762,'Week 1 - Making'!$P:$P),0),"")</f>
        <v/>
      </c>
      <c r="K1762" s="7" t="str">
        <f>IFERROR(ROUND(AVERAGEIF('Week 2 - Making'!$B:$B,'Product List'!$A1762,'Week 2 - Making'!$P:$P),0),"")</f>
        <v/>
      </c>
      <c r="L1762" s="263" t="str">
        <f>IFERROR(ROUND(AVERAGEIF('Week 3 - Making'!$B:$B,'Product List'!$A1762,'Week 3 - Making'!$P:$P),0),"")</f>
        <v/>
      </c>
      <c r="M1762" s="7" t="str">
        <f>IFERROR(ROUND(AVERAGEIF('Week 4 - Making'!$B:$B,'Product List'!$A1762,'Week 4 - Making'!$P:$P),0),"")</f>
        <v/>
      </c>
      <c r="N1762" s="7" t="str">
        <f>IFERROR(ROUND(AVERAGEIF('Week 5 - Making'!$B:$B,'Product List'!$A1762,'Week 5 - Making'!$P:$P),0),"")</f>
        <v/>
      </c>
      <c r="O1762" s="7"/>
      <c r="P1762" s="7">
        <f t="array" ref="P1762">iferror(xlookup(C1762,'Product Families'!A:A,'Product Families'!S:S),"")</f>
        <v>0</v>
      </c>
    </row>
    <row r="1763" ht="14.25" customHeight="1">
      <c r="A1763" s="138" t="s">
        <v>4013</v>
      </c>
      <c r="B1763" s="122"/>
      <c r="C1763" s="138" t="s">
        <v>256</v>
      </c>
      <c r="D1763" s="7">
        <f t="array" ref="D1763">IFERROR(XLOOKUP($C1763,'Product Families'!$A:$A,'Product Families'!$D:$D),"")</f>
        <v>144</v>
      </c>
      <c r="E1763" s="7">
        <f t="array" ref="E1763">IFERROR(XLOOKUP($C1763,'Product Families'!$A:$A,'Product Families'!$E:$E),"")</f>
        <v>148</v>
      </c>
      <c r="F1763" s="7">
        <f t="array" ref="F1763">IFERROR(XLOOKUP($C1763,'Product Families'!$A:$A,'Product Families'!$F:$F),"")</f>
        <v>159</v>
      </c>
      <c r="G1763" s="7">
        <f t="array" ref="G1763">IFERROR(XLOOKUP($C1763,'Product Families'!$A:$A,'Product Families'!$G:$G),"")</f>
        <v>170</v>
      </c>
      <c r="J1763" s="7" t="str">
        <f>IFERROR(ROUND(AVERAGEIF('Week 1 - Making'!$B:$B,'Product List'!$A1763,'Week 1 - Making'!$P:$P),0),"")</f>
        <v/>
      </c>
      <c r="K1763" s="7" t="str">
        <f>IFERROR(ROUND(AVERAGEIF('Week 2 - Making'!$B:$B,'Product List'!$A1763,'Week 2 - Making'!$P:$P),0),"")</f>
        <v/>
      </c>
      <c r="L1763" s="263" t="str">
        <f>IFERROR(ROUND(AVERAGEIF('Week 3 - Making'!$B:$B,'Product List'!$A1763,'Week 3 - Making'!$P:$P),0),"")</f>
        <v/>
      </c>
      <c r="M1763" s="7" t="str">
        <f>IFERROR(ROUND(AVERAGEIF('Week 4 - Making'!$B:$B,'Product List'!$A1763,'Week 4 - Making'!$P:$P),0),"")</f>
        <v/>
      </c>
      <c r="N1763" s="7" t="str">
        <f>IFERROR(ROUND(AVERAGEIF('Week 5 - Making'!$B:$B,'Product List'!$A1763,'Week 5 - Making'!$P:$P),0),"")</f>
        <v/>
      </c>
      <c r="O1763" s="7"/>
      <c r="P1763" s="7">
        <f t="array" ref="P1763">iferror(xlookup(C1763,'Product Families'!A:A,'Product Families'!S:S),"")</f>
        <v>0</v>
      </c>
    </row>
    <row r="1764" ht="14.25" customHeight="1">
      <c r="A1764" s="138" t="s">
        <v>4014</v>
      </c>
      <c r="B1764" s="122"/>
      <c r="C1764" s="138" t="s">
        <v>256</v>
      </c>
      <c r="D1764" s="7">
        <f t="array" ref="D1764">IFERROR(XLOOKUP($C1764,'Product Families'!$A:$A,'Product Families'!$D:$D),"")</f>
        <v>144</v>
      </c>
      <c r="E1764" s="7">
        <f t="array" ref="E1764">IFERROR(XLOOKUP($C1764,'Product Families'!$A:$A,'Product Families'!$E:$E),"")</f>
        <v>148</v>
      </c>
      <c r="F1764" s="7">
        <f t="array" ref="F1764">IFERROR(XLOOKUP($C1764,'Product Families'!$A:$A,'Product Families'!$F:$F),"")</f>
        <v>159</v>
      </c>
      <c r="G1764" s="7">
        <f t="array" ref="G1764">IFERROR(XLOOKUP($C1764,'Product Families'!$A:$A,'Product Families'!$G:$G),"")</f>
        <v>170</v>
      </c>
      <c r="J1764" s="7" t="str">
        <f>IFERROR(ROUND(AVERAGEIF('Week 1 - Making'!$B:$B,'Product List'!$A1764,'Week 1 - Making'!$P:$P),0),"")</f>
        <v/>
      </c>
      <c r="K1764" s="7" t="str">
        <f>IFERROR(ROUND(AVERAGEIF('Week 2 - Making'!$B:$B,'Product List'!$A1764,'Week 2 - Making'!$P:$P),0),"")</f>
        <v/>
      </c>
      <c r="L1764" s="263" t="str">
        <f>IFERROR(ROUND(AVERAGEIF('Week 3 - Making'!$B:$B,'Product List'!$A1764,'Week 3 - Making'!$P:$P),0),"")</f>
        <v/>
      </c>
      <c r="M1764" s="7" t="str">
        <f>IFERROR(ROUND(AVERAGEIF('Week 4 - Making'!$B:$B,'Product List'!$A1764,'Week 4 - Making'!$P:$P),0),"")</f>
        <v/>
      </c>
      <c r="N1764" s="7" t="str">
        <f>IFERROR(ROUND(AVERAGEIF('Week 5 - Making'!$B:$B,'Product List'!$A1764,'Week 5 - Making'!$P:$P),0),"")</f>
        <v/>
      </c>
      <c r="O1764" s="7"/>
      <c r="P1764" s="7">
        <f t="array" ref="P1764">iferror(xlookup(C1764,'Product Families'!A:A,'Product Families'!S:S),"")</f>
        <v>0</v>
      </c>
    </row>
    <row r="1765" ht="14.25" customHeight="1">
      <c r="A1765" s="138" t="s">
        <v>4015</v>
      </c>
      <c r="B1765" s="122"/>
      <c r="C1765" s="138" t="s">
        <v>256</v>
      </c>
      <c r="D1765" s="7">
        <f t="array" ref="D1765">IFERROR(XLOOKUP($C1765,'Product Families'!$A:$A,'Product Families'!$D:$D),"")</f>
        <v>144</v>
      </c>
      <c r="E1765" s="7">
        <f t="array" ref="E1765">IFERROR(XLOOKUP($C1765,'Product Families'!$A:$A,'Product Families'!$E:$E),"")</f>
        <v>148</v>
      </c>
      <c r="F1765" s="7">
        <f t="array" ref="F1765">IFERROR(XLOOKUP($C1765,'Product Families'!$A:$A,'Product Families'!$F:$F),"")</f>
        <v>159</v>
      </c>
      <c r="G1765" s="7">
        <f t="array" ref="G1765">IFERROR(XLOOKUP($C1765,'Product Families'!$A:$A,'Product Families'!$G:$G),"")</f>
        <v>170</v>
      </c>
      <c r="J1765" s="7" t="str">
        <f>IFERROR(ROUND(AVERAGEIF('Week 1 - Making'!$B:$B,'Product List'!$A1765,'Week 1 - Making'!$P:$P),0),"")</f>
        <v/>
      </c>
      <c r="K1765" s="7" t="str">
        <f>IFERROR(ROUND(AVERAGEIF('Week 2 - Making'!$B:$B,'Product List'!$A1765,'Week 2 - Making'!$P:$P),0),"")</f>
        <v/>
      </c>
      <c r="L1765" s="263" t="str">
        <f>IFERROR(ROUND(AVERAGEIF('Week 3 - Making'!$B:$B,'Product List'!$A1765,'Week 3 - Making'!$P:$P),0),"")</f>
        <v/>
      </c>
      <c r="M1765" s="7" t="str">
        <f>IFERROR(ROUND(AVERAGEIF('Week 4 - Making'!$B:$B,'Product List'!$A1765,'Week 4 - Making'!$P:$P),0),"")</f>
        <v/>
      </c>
      <c r="N1765" s="7" t="str">
        <f>IFERROR(ROUND(AVERAGEIF('Week 5 - Making'!$B:$B,'Product List'!$A1765,'Week 5 - Making'!$P:$P),0),"")</f>
        <v/>
      </c>
      <c r="O1765" s="7"/>
      <c r="P1765" s="7">
        <f t="array" ref="P1765">iferror(xlookup(C1765,'Product Families'!A:A,'Product Families'!S:S),"")</f>
        <v>0</v>
      </c>
    </row>
    <row r="1766" ht="14.25" customHeight="1">
      <c r="A1766" s="138" t="s">
        <v>4016</v>
      </c>
      <c r="B1766" s="122"/>
      <c r="C1766" s="138" t="s">
        <v>256</v>
      </c>
      <c r="D1766" s="7">
        <f t="array" ref="D1766">IFERROR(XLOOKUP($C1766,'Product Families'!$A:$A,'Product Families'!$D:$D),"")</f>
        <v>144</v>
      </c>
      <c r="E1766" s="7">
        <f t="array" ref="E1766">IFERROR(XLOOKUP($C1766,'Product Families'!$A:$A,'Product Families'!$E:$E),"")</f>
        <v>148</v>
      </c>
      <c r="F1766" s="7">
        <f t="array" ref="F1766">IFERROR(XLOOKUP($C1766,'Product Families'!$A:$A,'Product Families'!$F:$F),"")</f>
        <v>159</v>
      </c>
      <c r="G1766" s="7">
        <f t="array" ref="G1766">IFERROR(XLOOKUP($C1766,'Product Families'!$A:$A,'Product Families'!$G:$G),"")</f>
        <v>170</v>
      </c>
      <c r="J1766" s="7" t="str">
        <f>IFERROR(ROUND(AVERAGEIF('Week 1 - Making'!$B:$B,'Product List'!$A1766,'Week 1 - Making'!$P:$P),0),"")</f>
        <v/>
      </c>
      <c r="K1766" s="7" t="str">
        <f>IFERROR(ROUND(AVERAGEIF('Week 2 - Making'!$B:$B,'Product List'!$A1766,'Week 2 - Making'!$P:$P),0),"")</f>
        <v/>
      </c>
      <c r="L1766" s="263" t="str">
        <f>IFERROR(ROUND(AVERAGEIF('Week 3 - Making'!$B:$B,'Product List'!$A1766,'Week 3 - Making'!$P:$P),0),"")</f>
        <v/>
      </c>
      <c r="M1766" s="7" t="str">
        <f>IFERROR(ROUND(AVERAGEIF('Week 4 - Making'!$B:$B,'Product List'!$A1766,'Week 4 - Making'!$P:$P),0),"")</f>
        <v/>
      </c>
      <c r="N1766" s="7" t="str">
        <f>IFERROR(ROUND(AVERAGEIF('Week 5 - Making'!$B:$B,'Product List'!$A1766,'Week 5 - Making'!$P:$P),0),"")</f>
        <v/>
      </c>
      <c r="O1766" s="7"/>
      <c r="P1766" s="7">
        <f t="array" ref="P1766">iferror(xlookup(C1766,'Product Families'!A:A,'Product Families'!S:S),"")</f>
        <v>0</v>
      </c>
    </row>
    <row r="1767" ht="14.25" customHeight="1">
      <c r="A1767" s="138" t="s">
        <v>4017</v>
      </c>
      <c r="B1767" s="122"/>
      <c r="C1767" s="138" t="s">
        <v>256</v>
      </c>
      <c r="D1767" s="7">
        <f t="array" ref="D1767">IFERROR(XLOOKUP($C1767,'Product Families'!$A:$A,'Product Families'!$D:$D),"")</f>
        <v>144</v>
      </c>
      <c r="E1767" s="7">
        <f t="array" ref="E1767">IFERROR(XLOOKUP($C1767,'Product Families'!$A:$A,'Product Families'!$E:$E),"")</f>
        <v>148</v>
      </c>
      <c r="F1767" s="7">
        <f t="array" ref="F1767">IFERROR(XLOOKUP($C1767,'Product Families'!$A:$A,'Product Families'!$F:$F),"")</f>
        <v>159</v>
      </c>
      <c r="G1767" s="7">
        <f t="array" ref="G1767">IFERROR(XLOOKUP($C1767,'Product Families'!$A:$A,'Product Families'!$G:$G),"")</f>
        <v>170</v>
      </c>
      <c r="J1767" s="7" t="str">
        <f>IFERROR(ROUND(AVERAGEIF('Week 1 - Making'!$B:$B,'Product List'!$A1767,'Week 1 - Making'!$P:$P),0),"")</f>
        <v/>
      </c>
      <c r="K1767" s="7" t="str">
        <f>IFERROR(ROUND(AVERAGEIF('Week 2 - Making'!$B:$B,'Product List'!$A1767,'Week 2 - Making'!$P:$P),0),"")</f>
        <v/>
      </c>
      <c r="L1767" s="263" t="str">
        <f>IFERROR(ROUND(AVERAGEIF('Week 3 - Making'!$B:$B,'Product List'!$A1767,'Week 3 - Making'!$P:$P),0),"")</f>
        <v/>
      </c>
      <c r="M1767" s="7" t="str">
        <f>IFERROR(ROUND(AVERAGEIF('Week 4 - Making'!$B:$B,'Product List'!$A1767,'Week 4 - Making'!$P:$P),0),"")</f>
        <v/>
      </c>
      <c r="N1767" s="7" t="str">
        <f>IFERROR(ROUND(AVERAGEIF('Week 5 - Making'!$B:$B,'Product List'!$A1767,'Week 5 - Making'!$P:$P),0),"")</f>
        <v/>
      </c>
      <c r="O1767" s="7"/>
      <c r="P1767" s="7">
        <f t="array" ref="P1767">iferror(xlookup(C1767,'Product Families'!A:A,'Product Families'!S:S),"")</f>
        <v>0</v>
      </c>
    </row>
    <row r="1768" ht="14.25" customHeight="1">
      <c r="A1768" s="122" t="s">
        <v>2005</v>
      </c>
      <c r="B1768" s="270" t="s">
        <v>4018</v>
      </c>
      <c r="C1768" s="122" t="s">
        <v>600</v>
      </c>
      <c r="D1768" s="7">
        <f t="array" ref="D1768">IFERROR(XLOOKUP($C1768,'Product Families'!$A:$A,'Product Families'!$D:$D),"")</f>
        <v>10</v>
      </c>
      <c r="E1768" s="7">
        <f t="array" ref="E1768">IFERROR(XLOOKUP($C1768,'Product Families'!$A:$A,'Product Families'!$E:$E),"")</f>
        <v>11</v>
      </c>
      <c r="F1768" s="7">
        <f t="array" ref="F1768">IFERROR(XLOOKUP($C1768,'Product Families'!$A:$A,'Product Families'!$F:$F),"")</f>
        <v>12</v>
      </c>
      <c r="G1768" s="7">
        <f t="array" ref="G1768">IFERROR(XLOOKUP($C1768,'Product Families'!$A:$A,'Product Families'!$G:$G),"")</f>
        <v>13</v>
      </c>
      <c r="J1768" s="7" t="str">
        <f>IFERROR(ROUND(AVERAGEIF('Week 1 - Making'!$B:$B,'Product List'!$A1768,'Week 1 - Making'!$P:$P),0),"")</f>
        <v/>
      </c>
      <c r="K1768" s="7">
        <f>IFERROR(ROUND(AVERAGEIF('Week 2 - Making'!$B:$B,'Product List'!$A1768,'Week 2 - Making'!$P:$P),0),"")</f>
        <v>13</v>
      </c>
      <c r="L1768" s="263" t="str">
        <f>IFERROR(ROUND(AVERAGEIF('Week 3 - Making'!$B:$B,'Product List'!$A1768,'Week 3 - Making'!$P:$P),0),"")</f>
        <v/>
      </c>
      <c r="M1768" s="7" t="str">
        <f>IFERROR(ROUND(AVERAGEIF('Week 4 - Making'!$B:$B,'Product List'!$A1768,'Week 4 - Making'!$P:$P),0),"")</f>
        <v/>
      </c>
      <c r="N1768" s="7" t="str">
        <f>IFERROR(ROUND(AVERAGEIF('Week 5 - Making'!$B:$B,'Product List'!$A1768,'Week 5 - Making'!$P:$P),0),"")</f>
        <v/>
      </c>
      <c r="O1768" s="7"/>
      <c r="P1768" s="7">
        <f t="array" ref="P1768">iferror(xlookup(C1768,'Product Families'!A:A,'Product Families'!S:S),"")</f>
        <v>0</v>
      </c>
    </row>
    <row r="1769" ht="14.25" customHeight="1">
      <c r="A1769" s="122" t="s">
        <v>4019</v>
      </c>
      <c r="B1769" s="270" t="s">
        <v>4020</v>
      </c>
      <c r="C1769" s="122" t="s">
        <v>603</v>
      </c>
      <c r="D1769" s="7">
        <f t="array" ref="D1769">IFERROR(XLOOKUP($C1769,'Product Families'!$A:$A,'Product Families'!$D:$D),"")</f>
        <v>10</v>
      </c>
      <c r="E1769" s="7">
        <f t="array" ref="E1769">IFERROR(XLOOKUP($C1769,'Product Families'!$A:$A,'Product Families'!$E:$E),"")</f>
        <v>11</v>
      </c>
      <c r="F1769" s="7">
        <f t="array" ref="F1769">IFERROR(XLOOKUP($C1769,'Product Families'!$A:$A,'Product Families'!$F:$F),"")</f>
        <v>12</v>
      </c>
      <c r="G1769" s="7">
        <f t="array" ref="G1769">IFERROR(XLOOKUP($C1769,'Product Families'!$A:$A,'Product Families'!$G:$G),"")</f>
        <v>13</v>
      </c>
      <c r="J1769" s="7" t="str">
        <f>IFERROR(ROUND(AVERAGEIF('Week 1 - Making'!$B:$B,'Product List'!$A1769,'Week 1 - Making'!$P:$P),0),"")</f>
        <v/>
      </c>
      <c r="K1769" s="7" t="str">
        <f>IFERROR(ROUND(AVERAGEIF('Week 2 - Making'!$B:$B,'Product List'!$A1769,'Week 2 - Making'!$P:$P),0),"")</f>
        <v/>
      </c>
      <c r="L1769" s="263" t="str">
        <f>IFERROR(ROUND(AVERAGEIF('Week 3 - Making'!$B:$B,'Product List'!$A1769,'Week 3 - Making'!$P:$P),0),"")</f>
        <v/>
      </c>
      <c r="M1769" s="7" t="str">
        <f>IFERROR(ROUND(AVERAGEIF('Week 4 - Making'!$B:$B,'Product List'!$A1769,'Week 4 - Making'!$P:$P),0),"")</f>
        <v/>
      </c>
      <c r="N1769" s="7" t="str">
        <f>IFERROR(ROUND(AVERAGEIF('Week 5 - Making'!$B:$B,'Product List'!$A1769,'Week 5 - Making'!$P:$P),0),"")</f>
        <v/>
      </c>
      <c r="O1769" s="7"/>
      <c r="P1769" s="7">
        <f t="array" ref="P1769">iferror(xlookup(C1769,'Product Families'!A:A,'Product Families'!S:S),"")</f>
        <v>0</v>
      </c>
    </row>
    <row r="1770" ht="14.25" customHeight="1">
      <c r="A1770" s="122" t="s">
        <v>4021</v>
      </c>
      <c r="B1770" s="270" t="s">
        <v>4022</v>
      </c>
      <c r="C1770" s="122" t="s">
        <v>603</v>
      </c>
      <c r="D1770" s="7">
        <f t="array" ref="D1770">IFERROR(XLOOKUP($C1770,'Product Families'!$A:$A,'Product Families'!$D:$D),"")</f>
        <v>10</v>
      </c>
      <c r="E1770" s="7">
        <f t="array" ref="E1770">IFERROR(XLOOKUP($C1770,'Product Families'!$A:$A,'Product Families'!$E:$E),"")</f>
        <v>11</v>
      </c>
      <c r="F1770" s="7">
        <f t="array" ref="F1770">IFERROR(XLOOKUP($C1770,'Product Families'!$A:$A,'Product Families'!$F:$F),"")</f>
        <v>12</v>
      </c>
      <c r="G1770" s="7">
        <f t="array" ref="G1770">IFERROR(XLOOKUP($C1770,'Product Families'!$A:$A,'Product Families'!$G:$G),"")</f>
        <v>13</v>
      </c>
      <c r="J1770" s="7" t="str">
        <f>IFERROR(ROUND(AVERAGEIF('Week 1 - Making'!$B:$B,'Product List'!$A1770,'Week 1 - Making'!$P:$P),0),"")</f>
        <v/>
      </c>
      <c r="K1770" s="7" t="str">
        <f>IFERROR(ROUND(AVERAGEIF('Week 2 - Making'!$B:$B,'Product List'!$A1770,'Week 2 - Making'!$P:$P),0),"")</f>
        <v/>
      </c>
      <c r="L1770" s="263" t="str">
        <f>IFERROR(ROUND(AVERAGEIF('Week 3 - Making'!$B:$B,'Product List'!$A1770,'Week 3 - Making'!$P:$P),0),"")</f>
        <v/>
      </c>
      <c r="M1770" s="7" t="str">
        <f>IFERROR(ROUND(AVERAGEIF('Week 4 - Making'!$B:$B,'Product List'!$A1770,'Week 4 - Making'!$P:$P),0),"")</f>
        <v/>
      </c>
      <c r="N1770" s="7" t="str">
        <f>IFERROR(ROUND(AVERAGEIF('Week 5 - Making'!$B:$B,'Product List'!$A1770,'Week 5 - Making'!$P:$P),0),"")</f>
        <v/>
      </c>
      <c r="O1770" s="7"/>
      <c r="P1770" s="7">
        <f t="array" ref="P1770">iferror(xlookup(C1770,'Product Families'!A:A,'Product Families'!S:S),"")</f>
        <v>0</v>
      </c>
    </row>
    <row r="1771" ht="14.25" customHeight="1">
      <c r="A1771" s="122" t="s">
        <v>4023</v>
      </c>
      <c r="B1771" s="270" t="s">
        <v>4024</v>
      </c>
      <c r="C1771" s="122" t="s">
        <v>603</v>
      </c>
      <c r="D1771" s="7">
        <f t="array" ref="D1771">IFERROR(XLOOKUP($C1771,'Product Families'!$A:$A,'Product Families'!$D:$D),"")</f>
        <v>10</v>
      </c>
      <c r="E1771" s="7">
        <f t="array" ref="E1771">IFERROR(XLOOKUP($C1771,'Product Families'!$A:$A,'Product Families'!$E:$E),"")</f>
        <v>11</v>
      </c>
      <c r="F1771" s="7">
        <f t="array" ref="F1771">IFERROR(XLOOKUP($C1771,'Product Families'!$A:$A,'Product Families'!$F:$F),"")</f>
        <v>12</v>
      </c>
      <c r="G1771" s="7">
        <f t="array" ref="G1771">IFERROR(XLOOKUP($C1771,'Product Families'!$A:$A,'Product Families'!$G:$G),"")</f>
        <v>13</v>
      </c>
      <c r="J1771" s="7" t="str">
        <f>IFERROR(ROUND(AVERAGEIF('Week 1 - Making'!$B:$B,'Product List'!$A1771,'Week 1 - Making'!$P:$P),0),"")</f>
        <v/>
      </c>
      <c r="K1771" s="7" t="str">
        <f>IFERROR(ROUND(AVERAGEIF('Week 2 - Making'!$B:$B,'Product List'!$A1771,'Week 2 - Making'!$P:$P),0),"")</f>
        <v/>
      </c>
      <c r="L1771" s="263" t="str">
        <f>IFERROR(ROUND(AVERAGEIF('Week 3 - Making'!$B:$B,'Product List'!$A1771,'Week 3 - Making'!$P:$P),0),"")</f>
        <v/>
      </c>
      <c r="M1771" s="7" t="str">
        <f>IFERROR(ROUND(AVERAGEIF('Week 4 - Making'!$B:$B,'Product List'!$A1771,'Week 4 - Making'!$P:$P),0),"")</f>
        <v/>
      </c>
      <c r="N1771" s="7" t="str">
        <f>IFERROR(ROUND(AVERAGEIF('Week 5 - Making'!$B:$B,'Product List'!$A1771,'Week 5 - Making'!$P:$P),0),"")</f>
        <v/>
      </c>
      <c r="O1771" s="7"/>
      <c r="P1771" s="7">
        <f t="array" ref="P1771">iferror(xlookup(C1771,'Product Families'!A:A,'Product Families'!S:S),"")</f>
        <v>0</v>
      </c>
    </row>
    <row r="1772" ht="14.25" customHeight="1">
      <c r="A1772" s="122" t="s">
        <v>4025</v>
      </c>
      <c r="B1772" s="270" t="s">
        <v>4026</v>
      </c>
      <c r="C1772" s="122" t="s">
        <v>603</v>
      </c>
      <c r="D1772" s="7">
        <f t="array" ref="D1772">IFERROR(XLOOKUP($C1772,'Product Families'!$A:$A,'Product Families'!$D:$D),"")</f>
        <v>10</v>
      </c>
      <c r="E1772" s="7">
        <f t="array" ref="E1772">IFERROR(XLOOKUP($C1772,'Product Families'!$A:$A,'Product Families'!$E:$E),"")</f>
        <v>11</v>
      </c>
      <c r="F1772" s="7">
        <f t="array" ref="F1772">IFERROR(XLOOKUP($C1772,'Product Families'!$A:$A,'Product Families'!$F:$F),"")</f>
        <v>12</v>
      </c>
      <c r="G1772" s="7">
        <f t="array" ref="G1772">IFERROR(XLOOKUP($C1772,'Product Families'!$A:$A,'Product Families'!$G:$G),"")</f>
        <v>13</v>
      </c>
      <c r="J1772" s="7" t="str">
        <f>IFERROR(ROUND(AVERAGEIF('Week 1 - Making'!$B:$B,'Product List'!$A1772,'Week 1 - Making'!$P:$P),0),"")</f>
        <v/>
      </c>
      <c r="K1772" s="7" t="str">
        <f>IFERROR(ROUND(AVERAGEIF('Week 2 - Making'!$B:$B,'Product List'!$A1772,'Week 2 - Making'!$P:$P),0),"")</f>
        <v/>
      </c>
      <c r="L1772" s="263" t="str">
        <f>IFERROR(ROUND(AVERAGEIF('Week 3 - Making'!$B:$B,'Product List'!$A1772,'Week 3 - Making'!$P:$P),0),"")</f>
        <v/>
      </c>
      <c r="M1772" s="7" t="str">
        <f>IFERROR(ROUND(AVERAGEIF('Week 4 - Making'!$B:$B,'Product List'!$A1772,'Week 4 - Making'!$P:$P),0),"")</f>
        <v/>
      </c>
      <c r="N1772" s="7" t="str">
        <f>IFERROR(ROUND(AVERAGEIF('Week 5 - Making'!$B:$B,'Product List'!$A1772,'Week 5 - Making'!$P:$P),0),"")</f>
        <v/>
      </c>
      <c r="O1772" s="7"/>
      <c r="P1772" s="7">
        <f t="array" ref="P1772">iferror(xlookup(C1772,'Product Families'!A:A,'Product Families'!S:S),"")</f>
        <v>0</v>
      </c>
    </row>
    <row r="1773" ht="14.25" customHeight="1">
      <c r="A1773" s="122" t="s">
        <v>4027</v>
      </c>
      <c r="B1773" s="270" t="s">
        <v>4028</v>
      </c>
      <c r="C1773" s="122" t="s">
        <v>603</v>
      </c>
      <c r="D1773" s="7">
        <f t="array" ref="D1773">IFERROR(XLOOKUP($C1773,'Product Families'!$A:$A,'Product Families'!$D:$D),"")</f>
        <v>10</v>
      </c>
      <c r="E1773" s="7">
        <f t="array" ref="E1773">IFERROR(XLOOKUP($C1773,'Product Families'!$A:$A,'Product Families'!$E:$E),"")</f>
        <v>11</v>
      </c>
      <c r="F1773" s="7">
        <f t="array" ref="F1773">IFERROR(XLOOKUP($C1773,'Product Families'!$A:$A,'Product Families'!$F:$F),"")</f>
        <v>12</v>
      </c>
      <c r="G1773" s="7">
        <f t="array" ref="G1773">IFERROR(XLOOKUP($C1773,'Product Families'!$A:$A,'Product Families'!$G:$G),"")</f>
        <v>13</v>
      </c>
      <c r="J1773" s="7" t="str">
        <f>IFERROR(ROUND(AVERAGEIF('Week 1 - Making'!$B:$B,'Product List'!$A1773,'Week 1 - Making'!$P:$P),0),"")</f>
        <v/>
      </c>
      <c r="K1773" s="7" t="str">
        <f>IFERROR(ROUND(AVERAGEIF('Week 2 - Making'!$B:$B,'Product List'!$A1773,'Week 2 - Making'!$P:$P),0),"")</f>
        <v/>
      </c>
      <c r="L1773" s="263" t="str">
        <f>IFERROR(ROUND(AVERAGEIF('Week 3 - Making'!$B:$B,'Product List'!$A1773,'Week 3 - Making'!$P:$P),0),"")</f>
        <v/>
      </c>
      <c r="M1773" s="7" t="str">
        <f>IFERROR(ROUND(AVERAGEIF('Week 4 - Making'!$B:$B,'Product List'!$A1773,'Week 4 - Making'!$P:$P),0),"")</f>
        <v/>
      </c>
      <c r="N1773" s="7" t="str">
        <f>IFERROR(ROUND(AVERAGEIF('Week 5 - Making'!$B:$B,'Product List'!$A1773,'Week 5 - Making'!$P:$P),0),"")</f>
        <v/>
      </c>
      <c r="O1773" s="7"/>
      <c r="P1773" s="7">
        <f t="array" ref="P1773">iferror(xlookup(C1773,'Product Families'!A:A,'Product Families'!S:S),"")</f>
        <v>0</v>
      </c>
    </row>
    <row r="1774" ht="14.25" customHeight="1">
      <c r="A1774" s="122" t="s">
        <v>4029</v>
      </c>
      <c r="B1774" s="270" t="s">
        <v>4030</v>
      </c>
      <c r="C1774" s="122" t="s">
        <v>603</v>
      </c>
      <c r="D1774" s="7">
        <f t="array" ref="D1774">IFERROR(XLOOKUP($C1774,'Product Families'!$A:$A,'Product Families'!$D:$D),"")</f>
        <v>10</v>
      </c>
      <c r="E1774" s="7">
        <f t="array" ref="E1774">IFERROR(XLOOKUP($C1774,'Product Families'!$A:$A,'Product Families'!$E:$E),"")</f>
        <v>11</v>
      </c>
      <c r="F1774" s="7">
        <f t="array" ref="F1774">IFERROR(XLOOKUP($C1774,'Product Families'!$A:$A,'Product Families'!$F:$F),"")</f>
        <v>12</v>
      </c>
      <c r="G1774" s="7">
        <f t="array" ref="G1774">IFERROR(XLOOKUP($C1774,'Product Families'!$A:$A,'Product Families'!$G:$G),"")</f>
        <v>13</v>
      </c>
      <c r="J1774" s="7" t="str">
        <f>IFERROR(ROUND(AVERAGEIF('Week 1 - Making'!$B:$B,'Product List'!$A1774,'Week 1 - Making'!$P:$P),0),"")</f>
        <v/>
      </c>
      <c r="K1774" s="7" t="str">
        <f>IFERROR(ROUND(AVERAGEIF('Week 2 - Making'!$B:$B,'Product List'!$A1774,'Week 2 - Making'!$P:$P),0),"")</f>
        <v/>
      </c>
      <c r="L1774" s="263" t="str">
        <f>IFERROR(ROUND(AVERAGEIF('Week 3 - Making'!$B:$B,'Product List'!$A1774,'Week 3 - Making'!$P:$P),0),"")</f>
        <v/>
      </c>
      <c r="M1774" s="7" t="str">
        <f>IFERROR(ROUND(AVERAGEIF('Week 4 - Making'!$B:$B,'Product List'!$A1774,'Week 4 - Making'!$P:$P),0),"")</f>
        <v/>
      </c>
      <c r="N1774" s="7" t="str">
        <f>IFERROR(ROUND(AVERAGEIF('Week 5 - Making'!$B:$B,'Product List'!$A1774,'Week 5 - Making'!$P:$P),0),"")</f>
        <v/>
      </c>
      <c r="O1774" s="7"/>
      <c r="P1774" s="7">
        <f t="array" ref="P1774">iferror(xlookup(C1774,'Product Families'!A:A,'Product Families'!S:S),"")</f>
        <v>0</v>
      </c>
    </row>
    <row r="1775" ht="14.25" customHeight="1">
      <c r="A1775" s="122" t="s">
        <v>4031</v>
      </c>
      <c r="B1775" s="270" t="s">
        <v>4032</v>
      </c>
      <c r="C1775" s="122" t="s">
        <v>4033</v>
      </c>
      <c r="D1775" s="7" t="str">
        <f t="array" ref="D1775">IFERROR(XLOOKUP($C1775,'Product Families'!$A:$A,'Product Families'!$D:$D),"")</f>
        <v/>
      </c>
      <c r="E1775" s="7" t="str">
        <f t="array" ref="E1775">IFERROR(XLOOKUP($C1775,'Product Families'!$A:$A,'Product Families'!$E:$E),"")</f>
        <v/>
      </c>
      <c r="F1775" s="7" t="str">
        <f t="array" ref="F1775">IFERROR(XLOOKUP($C1775,'Product Families'!$A:$A,'Product Families'!$F:$F),"")</f>
        <v/>
      </c>
      <c r="G1775" s="7" t="str">
        <f t="array" ref="G1775">IFERROR(XLOOKUP($C1775,'Product Families'!$A:$A,'Product Families'!$G:$G),"")</f>
        <v/>
      </c>
      <c r="J1775" s="7" t="str">
        <f>IFERROR(ROUND(AVERAGEIF('Week 1 - Making'!$B:$B,'Product List'!$A1775,'Week 1 - Making'!$P:$P),0),"")</f>
        <v/>
      </c>
      <c r="K1775" s="7" t="str">
        <f>IFERROR(ROUND(AVERAGEIF('Week 2 - Making'!$B:$B,'Product List'!$A1775,'Week 2 - Making'!$P:$P),0),"")</f>
        <v/>
      </c>
      <c r="L1775" s="263" t="str">
        <f>IFERROR(ROUND(AVERAGEIF('Week 3 - Making'!$B:$B,'Product List'!$A1775,'Week 3 - Making'!$P:$P),0),"")</f>
        <v/>
      </c>
      <c r="M1775" s="7" t="str">
        <f>IFERROR(ROUND(AVERAGEIF('Week 4 - Making'!$B:$B,'Product List'!$A1775,'Week 4 - Making'!$P:$P),0),"")</f>
        <v/>
      </c>
      <c r="N1775" s="7" t="str">
        <f>IFERROR(ROUND(AVERAGEIF('Week 5 - Making'!$B:$B,'Product List'!$A1775,'Week 5 - Making'!$P:$P),0),"")</f>
        <v/>
      </c>
      <c r="O1775" s="7"/>
      <c r="P1775" s="7" t="str">
        <f t="array" ref="P1775">iferror(xlookup(C1775,'Product Families'!A:A,'Product Families'!S:S),"")</f>
        <v/>
      </c>
    </row>
    <row r="1776" ht="14.25" customHeight="1">
      <c r="A1776" s="122" t="s">
        <v>4034</v>
      </c>
      <c r="B1776" s="270" t="s">
        <v>4035</v>
      </c>
      <c r="C1776" s="122" t="s">
        <v>4033</v>
      </c>
      <c r="D1776" s="7" t="str">
        <f t="array" ref="D1776">IFERROR(XLOOKUP($C1776,'Product Families'!$A:$A,'Product Families'!$D:$D),"")</f>
        <v/>
      </c>
      <c r="E1776" s="7" t="str">
        <f t="array" ref="E1776">IFERROR(XLOOKUP($C1776,'Product Families'!$A:$A,'Product Families'!$E:$E),"")</f>
        <v/>
      </c>
      <c r="F1776" s="7" t="str">
        <f t="array" ref="F1776">IFERROR(XLOOKUP($C1776,'Product Families'!$A:$A,'Product Families'!$F:$F),"")</f>
        <v/>
      </c>
      <c r="G1776" s="7" t="str">
        <f t="array" ref="G1776">IFERROR(XLOOKUP($C1776,'Product Families'!$A:$A,'Product Families'!$G:$G),"")</f>
        <v/>
      </c>
      <c r="J1776" s="7" t="str">
        <f>IFERROR(ROUND(AVERAGEIF('Week 1 - Making'!$B:$B,'Product List'!$A1776,'Week 1 - Making'!$P:$P),0),"")</f>
        <v/>
      </c>
      <c r="K1776" s="7" t="str">
        <f>IFERROR(ROUND(AVERAGEIF('Week 2 - Making'!$B:$B,'Product List'!$A1776,'Week 2 - Making'!$P:$P),0),"")</f>
        <v/>
      </c>
      <c r="L1776" s="263" t="str">
        <f>IFERROR(ROUND(AVERAGEIF('Week 3 - Making'!$B:$B,'Product List'!$A1776,'Week 3 - Making'!$P:$P),0),"")</f>
        <v/>
      </c>
      <c r="M1776" s="7" t="str">
        <f>IFERROR(ROUND(AVERAGEIF('Week 4 - Making'!$B:$B,'Product List'!$A1776,'Week 4 - Making'!$P:$P),0),"")</f>
        <v/>
      </c>
      <c r="N1776" s="7" t="str">
        <f>IFERROR(ROUND(AVERAGEIF('Week 5 - Making'!$B:$B,'Product List'!$A1776,'Week 5 - Making'!$P:$P),0),"")</f>
        <v/>
      </c>
      <c r="O1776" s="7"/>
      <c r="P1776" s="7" t="str">
        <f t="array" ref="P1776">iferror(xlookup(C1776,'Product Families'!A:A,'Product Families'!S:S),"")</f>
        <v/>
      </c>
    </row>
    <row r="1777" ht="14.25" customHeight="1">
      <c r="A1777" s="122" t="s">
        <v>4036</v>
      </c>
      <c r="B1777" s="270" t="s">
        <v>4037</v>
      </c>
      <c r="C1777" s="122" t="s">
        <v>4033</v>
      </c>
      <c r="D1777" s="7" t="str">
        <f t="array" ref="D1777">IFERROR(XLOOKUP($C1777,'Product Families'!$A:$A,'Product Families'!$D:$D),"")</f>
        <v/>
      </c>
      <c r="E1777" s="7" t="str">
        <f t="array" ref="E1777">IFERROR(XLOOKUP($C1777,'Product Families'!$A:$A,'Product Families'!$E:$E),"")</f>
        <v/>
      </c>
      <c r="F1777" s="7" t="str">
        <f t="array" ref="F1777">IFERROR(XLOOKUP($C1777,'Product Families'!$A:$A,'Product Families'!$F:$F),"")</f>
        <v/>
      </c>
      <c r="G1777" s="7" t="str">
        <f t="array" ref="G1777">IFERROR(XLOOKUP($C1777,'Product Families'!$A:$A,'Product Families'!$G:$G),"")</f>
        <v/>
      </c>
      <c r="J1777" s="7" t="str">
        <f>IFERROR(ROUND(AVERAGEIF('Week 1 - Making'!$B:$B,'Product List'!$A1777,'Week 1 - Making'!$P:$P),0),"")</f>
        <v/>
      </c>
      <c r="K1777" s="7" t="str">
        <f>IFERROR(ROUND(AVERAGEIF('Week 2 - Making'!$B:$B,'Product List'!$A1777,'Week 2 - Making'!$P:$P),0),"")</f>
        <v/>
      </c>
      <c r="L1777" s="263" t="str">
        <f>IFERROR(ROUND(AVERAGEIF('Week 3 - Making'!$B:$B,'Product List'!$A1777,'Week 3 - Making'!$P:$P),0),"")</f>
        <v/>
      </c>
      <c r="M1777" s="7" t="str">
        <f>IFERROR(ROUND(AVERAGEIF('Week 4 - Making'!$B:$B,'Product List'!$A1777,'Week 4 - Making'!$P:$P),0),"")</f>
        <v/>
      </c>
      <c r="N1777" s="7" t="str">
        <f>IFERROR(ROUND(AVERAGEIF('Week 5 - Making'!$B:$B,'Product List'!$A1777,'Week 5 - Making'!$P:$P),0),"")</f>
        <v/>
      </c>
      <c r="O1777" s="7"/>
      <c r="P1777" s="7" t="str">
        <f t="array" ref="P1777">iferror(xlookup(C1777,'Product Families'!A:A,'Product Families'!S:S),"")</f>
        <v/>
      </c>
    </row>
    <row r="1778" ht="14.25" customHeight="1">
      <c r="A1778" s="122" t="s">
        <v>4038</v>
      </c>
      <c r="B1778" s="270" t="s">
        <v>4039</v>
      </c>
      <c r="C1778" s="122" t="s">
        <v>4033</v>
      </c>
      <c r="D1778" s="7" t="str">
        <f t="array" ref="D1778">IFERROR(XLOOKUP($C1778,'Product Families'!$A:$A,'Product Families'!$D:$D),"")</f>
        <v/>
      </c>
      <c r="E1778" s="7" t="str">
        <f t="array" ref="E1778">IFERROR(XLOOKUP($C1778,'Product Families'!$A:$A,'Product Families'!$E:$E),"")</f>
        <v/>
      </c>
      <c r="F1778" s="7" t="str">
        <f t="array" ref="F1778">IFERROR(XLOOKUP($C1778,'Product Families'!$A:$A,'Product Families'!$F:$F),"")</f>
        <v/>
      </c>
      <c r="G1778" s="7" t="str">
        <f t="array" ref="G1778">IFERROR(XLOOKUP($C1778,'Product Families'!$A:$A,'Product Families'!$G:$G),"")</f>
        <v/>
      </c>
      <c r="J1778" s="7" t="str">
        <f>IFERROR(ROUND(AVERAGEIF('Week 1 - Making'!$B:$B,'Product List'!$A1778,'Week 1 - Making'!$P:$P),0),"")</f>
        <v/>
      </c>
      <c r="K1778" s="7" t="str">
        <f>IFERROR(ROUND(AVERAGEIF('Week 2 - Making'!$B:$B,'Product List'!$A1778,'Week 2 - Making'!$P:$P),0),"")</f>
        <v/>
      </c>
      <c r="L1778" s="263" t="str">
        <f>IFERROR(ROUND(AVERAGEIF('Week 3 - Making'!$B:$B,'Product List'!$A1778,'Week 3 - Making'!$P:$P),0),"")</f>
        <v/>
      </c>
      <c r="M1778" s="7" t="str">
        <f>IFERROR(ROUND(AVERAGEIF('Week 4 - Making'!$B:$B,'Product List'!$A1778,'Week 4 - Making'!$P:$P),0),"")</f>
        <v/>
      </c>
      <c r="N1778" s="7" t="str">
        <f>IFERROR(ROUND(AVERAGEIF('Week 5 - Making'!$B:$B,'Product List'!$A1778,'Week 5 - Making'!$P:$P),0),"")</f>
        <v/>
      </c>
      <c r="O1778" s="7"/>
      <c r="P1778" s="7" t="str">
        <f t="array" ref="P1778">iferror(xlookup(C1778,'Product Families'!A:A,'Product Families'!S:S),"")</f>
        <v/>
      </c>
    </row>
    <row r="1779" ht="14.25" customHeight="1">
      <c r="A1779" s="122" t="s">
        <v>4040</v>
      </c>
      <c r="B1779" s="270" t="s">
        <v>4041</v>
      </c>
      <c r="C1779" s="122" t="s">
        <v>4033</v>
      </c>
      <c r="D1779" s="7" t="str">
        <f t="array" ref="D1779">IFERROR(XLOOKUP($C1779,'Product Families'!$A:$A,'Product Families'!$D:$D),"")</f>
        <v/>
      </c>
      <c r="E1779" s="7" t="str">
        <f t="array" ref="E1779">IFERROR(XLOOKUP($C1779,'Product Families'!$A:$A,'Product Families'!$E:$E),"")</f>
        <v/>
      </c>
      <c r="F1779" s="7" t="str">
        <f t="array" ref="F1779">IFERROR(XLOOKUP($C1779,'Product Families'!$A:$A,'Product Families'!$F:$F),"")</f>
        <v/>
      </c>
      <c r="G1779" s="7" t="str">
        <f t="array" ref="G1779">IFERROR(XLOOKUP($C1779,'Product Families'!$A:$A,'Product Families'!$G:$G),"")</f>
        <v/>
      </c>
      <c r="J1779" s="7" t="str">
        <f>IFERROR(ROUND(AVERAGEIF('Week 1 - Making'!$B:$B,'Product List'!$A1779,'Week 1 - Making'!$P:$P),0),"")</f>
        <v/>
      </c>
      <c r="K1779" s="7" t="str">
        <f>IFERROR(ROUND(AVERAGEIF('Week 2 - Making'!$B:$B,'Product List'!$A1779,'Week 2 - Making'!$P:$P),0),"")</f>
        <v/>
      </c>
      <c r="L1779" s="263" t="str">
        <f>IFERROR(ROUND(AVERAGEIF('Week 3 - Making'!$B:$B,'Product List'!$A1779,'Week 3 - Making'!$P:$P),0),"")</f>
        <v/>
      </c>
      <c r="M1779" s="7" t="str">
        <f>IFERROR(ROUND(AVERAGEIF('Week 4 - Making'!$B:$B,'Product List'!$A1779,'Week 4 - Making'!$P:$P),0),"")</f>
        <v/>
      </c>
      <c r="N1779" s="7" t="str">
        <f>IFERROR(ROUND(AVERAGEIF('Week 5 - Making'!$B:$B,'Product List'!$A1779,'Week 5 - Making'!$P:$P),0),"")</f>
        <v/>
      </c>
      <c r="O1779" s="7"/>
      <c r="P1779" s="7" t="str">
        <f t="array" ref="P1779">iferror(xlookup(C1779,'Product Families'!A:A,'Product Families'!S:S),"")</f>
        <v/>
      </c>
    </row>
    <row r="1780" ht="14.25" customHeight="1">
      <c r="A1780" s="122" t="s">
        <v>4042</v>
      </c>
      <c r="B1780" s="270" t="s">
        <v>4043</v>
      </c>
      <c r="C1780" s="122" t="s">
        <v>4033</v>
      </c>
      <c r="D1780" s="7" t="str">
        <f t="array" ref="D1780">IFERROR(XLOOKUP($C1780,'Product Families'!$A:$A,'Product Families'!$D:$D),"")</f>
        <v/>
      </c>
      <c r="E1780" s="7" t="str">
        <f t="array" ref="E1780">IFERROR(XLOOKUP($C1780,'Product Families'!$A:$A,'Product Families'!$E:$E),"")</f>
        <v/>
      </c>
      <c r="F1780" s="7" t="str">
        <f t="array" ref="F1780">IFERROR(XLOOKUP($C1780,'Product Families'!$A:$A,'Product Families'!$F:$F),"")</f>
        <v/>
      </c>
      <c r="G1780" s="7" t="str">
        <f t="array" ref="G1780">IFERROR(XLOOKUP($C1780,'Product Families'!$A:$A,'Product Families'!$G:$G),"")</f>
        <v/>
      </c>
      <c r="J1780" s="7" t="str">
        <f>IFERROR(ROUND(AVERAGEIF('Week 1 - Making'!$B:$B,'Product List'!$A1780,'Week 1 - Making'!$P:$P),0),"")</f>
        <v/>
      </c>
      <c r="K1780" s="7" t="str">
        <f>IFERROR(ROUND(AVERAGEIF('Week 2 - Making'!$B:$B,'Product List'!$A1780,'Week 2 - Making'!$P:$P),0),"")</f>
        <v/>
      </c>
      <c r="L1780" s="263" t="str">
        <f>IFERROR(ROUND(AVERAGEIF('Week 3 - Making'!$B:$B,'Product List'!$A1780,'Week 3 - Making'!$P:$P),0),"")</f>
        <v/>
      </c>
      <c r="M1780" s="7" t="str">
        <f>IFERROR(ROUND(AVERAGEIF('Week 4 - Making'!$B:$B,'Product List'!$A1780,'Week 4 - Making'!$P:$P),0),"")</f>
        <v/>
      </c>
      <c r="N1780" s="7" t="str">
        <f>IFERROR(ROUND(AVERAGEIF('Week 5 - Making'!$B:$B,'Product List'!$A1780,'Week 5 - Making'!$P:$P),0),"")</f>
        <v/>
      </c>
      <c r="O1780" s="7"/>
      <c r="P1780" s="7" t="str">
        <f t="array" ref="P1780">iferror(xlookup(C1780,'Product Families'!A:A,'Product Families'!S:S),"")</f>
        <v/>
      </c>
    </row>
    <row r="1781" ht="14.25" customHeight="1">
      <c r="A1781" s="122" t="s">
        <v>4044</v>
      </c>
      <c r="B1781" s="270" t="s">
        <v>4045</v>
      </c>
      <c r="C1781" s="122" t="s">
        <v>4033</v>
      </c>
      <c r="D1781" s="7" t="str">
        <f t="array" ref="D1781">IFERROR(XLOOKUP($C1781,'Product Families'!$A:$A,'Product Families'!$D:$D),"")</f>
        <v/>
      </c>
      <c r="E1781" s="7" t="str">
        <f t="array" ref="E1781">IFERROR(XLOOKUP($C1781,'Product Families'!$A:$A,'Product Families'!$E:$E),"")</f>
        <v/>
      </c>
      <c r="F1781" s="7" t="str">
        <f t="array" ref="F1781">IFERROR(XLOOKUP($C1781,'Product Families'!$A:$A,'Product Families'!$F:$F),"")</f>
        <v/>
      </c>
      <c r="G1781" s="7" t="str">
        <f t="array" ref="G1781">IFERROR(XLOOKUP($C1781,'Product Families'!$A:$A,'Product Families'!$G:$G),"")</f>
        <v/>
      </c>
      <c r="J1781" s="7" t="str">
        <f>IFERROR(ROUND(AVERAGEIF('Week 1 - Making'!$B:$B,'Product List'!$A1781,'Week 1 - Making'!$P:$P),0),"")</f>
        <v/>
      </c>
      <c r="K1781" s="7" t="str">
        <f>IFERROR(ROUND(AVERAGEIF('Week 2 - Making'!$B:$B,'Product List'!$A1781,'Week 2 - Making'!$P:$P),0),"")</f>
        <v/>
      </c>
      <c r="L1781" s="263" t="str">
        <f>IFERROR(ROUND(AVERAGEIF('Week 3 - Making'!$B:$B,'Product List'!$A1781,'Week 3 - Making'!$P:$P),0),"")</f>
        <v/>
      </c>
      <c r="M1781" s="7" t="str">
        <f>IFERROR(ROUND(AVERAGEIF('Week 4 - Making'!$B:$B,'Product List'!$A1781,'Week 4 - Making'!$P:$P),0),"")</f>
        <v/>
      </c>
      <c r="N1781" s="7" t="str">
        <f>IFERROR(ROUND(AVERAGEIF('Week 5 - Making'!$B:$B,'Product List'!$A1781,'Week 5 - Making'!$P:$P),0),"")</f>
        <v/>
      </c>
      <c r="O1781" s="7"/>
      <c r="P1781" s="7" t="str">
        <f t="array" ref="P1781">iferror(xlookup(C1781,'Product Families'!A:A,'Product Families'!S:S),"")</f>
        <v/>
      </c>
    </row>
    <row r="1782" ht="14.25" customHeight="1">
      <c r="A1782" s="122" t="s">
        <v>4046</v>
      </c>
      <c r="B1782" s="270" t="s">
        <v>4047</v>
      </c>
      <c r="C1782" s="122" t="s">
        <v>4048</v>
      </c>
      <c r="D1782" s="7" t="str">
        <f t="array" ref="D1782">IFERROR(XLOOKUP($C1782,'Product Families'!$A:$A,'Product Families'!$D:$D),"")</f>
        <v/>
      </c>
      <c r="E1782" s="7" t="str">
        <f t="array" ref="E1782">IFERROR(XLOOKUP($C1782,'Product Families'!$A:$A,'Product Families'!$E:$E),"")</f>
        <v/>
      </c>
      <c r="F1782" s="7" t="str">
        <f t="array" ref="F1782">IFERROR(XLOOKUP($C1782,'Product Families'!$A:$A,'Product Families'!$F:$F),"")</f>
        <v/>
      </c>
      <c r="G1782" s="7" t="str">
        <f t="array" ref="G1782">IFERROR(XLOOKUP($C1782,'Product Families'!$A:$A,'Product Families'!$G:$G),"")</f>
        <v/>
      </c>
      <c r="J1782" s="7" t="str">
        <f>IFERROR(ROUND(AVERAGEIF('Week 1 - Making'!$B:$B,'Product List'!$A1782,'Week 1 - Making'!$P:$P),0),"")</f>
        <v/>
      </c>
      <c r="K1782" s="7" t="str">
        <f>IFERROR(ROUND(AVERAGEIF('Week 2 - Making'!$B:$B,'Product List'!$A1782,'Week 2 - Making'!$P:$P),0),"")</f>
        <v/>
      </c>
      <c r="L1782" s="263" t="str">
        <f>IFERROR(ROUND(AVERAGEIF('Week 3 - Making'!$B:$B,'Product List'!$A1782,'Week 3 - Making'!$P:$P),0),"")</f>
        <v/>
      </c>
      <c r="M1782" s="7" t="str">
        <f>IFERROR(ROUND(AVERAGEIF('Week 4 - Making'!$B:$B,'Product List'!$A1782,'Week 4 - Making'!$P:$P),0),"")</f>
        <v/>
      </c>
      <c r="N1782" s="7" t="str">
        <f>IFERROR(ROUND(AVERAGEIF('Week 5 - Making'!$B:$B,'Product List'!$A1782,'Week 5 - Making'!$P:$P),0),"")</f>
        <v/>
      </c>
      <c r="O1782" s="7"/>
      <c r="P1782" s="7" t="str">
        <f t="array" ref="P1782">iferror(xlookup(C1782,'Product Families'!A:A,'Product Families'!S:S),"")</f>
        <v/>
      </c>
    </row>
    <row r="1783" ht="14.25" customHeight="1">
      <c r="A1783" s="138" t="s">
        <v>4049</v>
      </c>
      <c r="B1783" s="299" t="s">
        <v>4050</v>
      </c>
      <c r="C1783" s="122" t="s">
        <v>496</v>
      </c>
      <c r="D1783" s="7">
        <f t="array" ref="D1783">IFERROR(XLOOKUP($C1783,'Product Families'!$A:$A,'Product Families'!$D:$D),"")</f>
        <v>108</v>
      </c>
      <c r="E1783" s="7">
        <f t="array" ref="E1783">IFERROR(XLOOKUP($C1783,'Product Families'!$A:$A,'Product Families'!$E:$E),"")</f>
        <v>111</v>
      </c>
      <c r="F1783" s="7">
        <f t="array" ref="F1783">IFERROR(XLOOKUP($C1783,'Product Families'!$A:$A,'Product Families'!$F:$F),"")</f>
        <v>119</v>
      </c>
      <c r="G1783" s="7">
        <f t="array" ref="G1783">IFERROR(XLOOKUP($C1783,'Product Families'!$A:$A,'Product Families'!$G:$G),"")</f>
        <v>128</v>
      </c>
      <c r="J1783" s="7" t="str">
        <f>IFERROR(ROUND(AVERAGEIF('Week 1 - Making'!$B:$B,'Product List'!$A1783,'Week 1 - Making'!$P:$P),0),"")</f>
        <v/>
      </c>
      <c r="K1783" s="7" t="str">
        <f>IFERROR(ROUND(AVERAGEIF('Week 2 - Making'!$B:$B,'Product List'!$A1783,'Week 2 - Making'!$P:$P),0),"")</f>
        <v/>
      </c>
      <c r="L1783" s="263" t="str">
        <f>IFERROR(ROUND(AVERAGEIF('Week 3 - Making'!$B:$B,'Product List'!$A1783,'Week 3 - Making'!$P:$P),0),"")</f>
        <v/>
      </c>
      <c r="M1783" s="7" t="str">
        <f>IFERROR(ROUND(AVERAGEIF('Week 4 - Making'!$B:$B,'Product List'!$A1783,'Week 4 - Making'!$P:$P),0),"")</f>
        <v/>
      </c>
      <c r="N1783" s="7" t="str">
        <f>IFERROR(ROUND(AVERAGEIF('Week 5 - Making'!$B:$B,'Product List'!$A1783,'Week 5 - Making'!$P:$P),0),"")</f>
        <v/>
      </c>
      <c r="O1783" s="7"/>
      <c r="P1783" s="7">
        <f t="array" ref="P1783">iferror(xlookup(C1783,'Product Families'!A:A,'Product Families'!S:S),"")</f>
        <v>0</v>
      </c>
    </row>
    <row r="1784" ht="14.25" customHeight="1">
      <c r="A1784" s="138" t="s">
        <v>4051</v>
      </c>
      <c r="B1784" s="299" t="s">
        <v>4052</v>
      </c>
      <c r="C1784" s="138" t="s">
        <v>506</v>
      </c>
      <c r="D1784" s="7">
        <f t="array" ref="D1784">IFERROR(XLOOKUP($C1784,'Product Families'!$A:$A,'Product Families'!$D:$D),"")</f>
        <v>13</v>
      </c>
      <c r="E1784" s="7">
        <f t="array" ref="E1784">IFERROR(XLOOKUP($C1784,'Product Families'!$A:$A,'Product Families'!$E:$E),"")</f>
        <v>14</v>
      </c>
      <c r="F1784" s="7">
        <f t="array" ref="F1784">IFERROR(XLOOKUP($C1784,'Product Families'!$A:$A,'Product Families'!$F:$F),"")</f>
        <v>15</v>
      </c>
      <c r="G1784" s="7">
        <f t="array" ref="G1784">IFERROR(XLOOKUP($C1784,'Product Families'!$A:$A,'Product Families'!$G:$G),"")</f>
        <v>16</v>
      </c>
      <c r="J1784" s="7" t="str">
        <f>IFERROR(ROUND(AVERAGEIF('Week 1 - Making'!$B:$B,'Product List'!$A1784,'Week 1 - Making'!$P:$P),0),"")</f>
        <v/>
      </c>
      <c r="K1784" s="7" t="str">
        <f>IFERROR(ROUND(AVERAGEIF('Week 2 - Making'!$B:$B,'Product List'!$A1784,'Week 2 - Making'!$P:$P),0),"")</f>
        <v/>
      </c>
      <c r="L1784" s="263" t="str">
        <f>IFERROR(ROUND(AVERAGEIF('Week 3 - Making'!$B:$B,'Product List'!$A1784,'Week 3 - Making'!$P:$P),0),"")</f>
        <v/>
      </c>
      <c r="M1784" s="7" t="str">
        <f>IFERROR(ROUND(AVERAGEIF('Week 4 - Making'!$B:$B,'Product List'!$A1784,'Week 4 - Making'!$P:$P),0),"")</f>
        <v/>
      </c>
      <c r="N1784" s="7" t="str">
        <f>IFERROR(ROUND(AVERAGEIF('Week 5 - Making'!$B:$B,'Product List'!$A1784,'Week 5 - Making'!$P:$P),0),"")</f>
        <v/>
      </c>
      <c r="O1784" s="7"/>
      <c r="P1784" s="7">
        <f t="array" ref="P1784">iferror(xlookup(C1784,'Product Families'!A:A,'Product Families'!S:S),"")</f>
        <v>0</v>
      </c>
    </row>
    <row r="1785" ht="14.25" customHeight="1">
      <c r="A1785" s="138" t="s">
        <v>4053</v>
      </c>
      <c r="B1785" s="299" t="s">
        <v>4054</v>
      </c>
      <c r="C1785" s="122" t="s">
        <v>496</v>
      </c>
      <c r="D1785" s="7">
        <f t="array" ref="D1785">IFERROR(XLOOKUP($C1785,'Product Families'!$A:$A,'Product Families'!$D:$D),"")</f>
        <v>108</v>
      </c>
      <c r="E1785" s="7">
        <f t="array" ref="E1785">IFERROR(XLOOKUP($C1785,'Product Families'!$A:$A,'Product Families'!$E:$E),"")</f>
        <v>111</v>
      </c>
      <c r="F1785" s="7">
        <f t="array" ref="F1785">IFERROR(XLOOKUP($C1785,'Product Families'!$A:$A,'Product Families'!$F:$F),"")</f>
        <v>119</v>
      </c>
      <c r="G1785" s="7">
        <f t="array" ref="G1785">IFERROR(XLOOKUP($C1785,'Product Families'!$A:$A,'Product Families'!$G:$G),"")</f>
        <v>128</v>
      </c>
      <c r="J1785" s="7" t="str">
        <f>IFERROR(ROUND(AVERAGEIF('Week 1 - Making'!$B:$B,'Product List'!$A1785,'Week 1 - Making'!$P:$P),0),"")</f>
        <v/>
      </c>
      <c r="K1785" s="7" t="str">
        <f>IFERROR(ROUND(AVERAGEIF('Week 2 - Making'!$B:$B,'Product List'!$A1785,'Week 2 - Making'!$P:$P),0),"")</f>
        <v/>
      </c>
      <c r="L1785" s="263" t="str">
        <f>IFERROR(ROUND(AVERAGEIF('Week 3 - Making'!$B:$B,'Product List'!$A1785,'Week 3 - Making'!$P:$P),0),"")</f>
        <v/>
      </c>
      <c r="M1785" s="7" t="str">
        <f>IFERROR(ROUND(AVERAGEIF('Week 4 - Making'!$B:$B,'Product List'!$A1785,'Week 4 - Making'!$P:$P),0),"")</f>
        <v/>
      </c>
      <c r="N1785" s="7" t="str">
        <f>IFERROR(ROUND(AVERAGEIF('Week 5 - Making'!$B:$B,'Product List'!$A1785,'Week 5 - Making'!$P:$P),0),"")</f>
        <v/>
      </c>
      <c r="O1785" s="7"/>
      <c r="P1785" s="7">
        <f t="array" ref="P1785">iferror(xlookup(C1785,'Product Families'!A:A,'Product Families'!S:S),"")</f>
        <v>0</v>
      </c>
    </row>
    <row r="1786" ht="14.25" customHeight="1">
      <c r="A1786" s="138" t="s">
        <v>4055</v>
      </c>
      <c r="B1786" s="299" t="s">
        <v>4056</v>
      </c>
      <c r="C1786" s="138" t="s">
        <v>506</v>
      </c>
      <c r="D1786" s="7">
        <f t="array" ref="D1786">IFERROR(XLOOKUP($C1786,'Product Families'!$A:$A,'Product Families'!$D:$D),"")</f>
        <v>13</v>
      </c>
      <c r="E1786" s="7">
        <f t="array" ref="E1786">IFERROR(XLOOKUP($C1786,'Product Families'!$A:$A,'Product Families'!$E:$E),"")</f>
        <v>14</v>
      </c>
      <c r="F1786" s="7">
        <f t="array" ref="F1786">IFERROR(XLOOKUP($C1786,'Product Families'!$A:$A,'Product Families'!$F:$F),"")</f>
        <v>15</v>
      </c>
      <c r="G1786" s="7">
        <f t="array" ref="G1786">IFERROR(XLOOKUP($C1786,'Product Families'!$A:$A,'Product Families'!$G:$G),"")</f>
        <v>16</v>
      </c>
      <c r="J1786" s="7" t="str">
        <f>IFERROR(ROUND(AVERAGEIF('Week 1 - Making'!$B:$B,'Product List'!$A1786,'Week 1 - Making'!$P:$P),0),"")</f>
        <v/>
      </c>
      <c r="K1786" s="7" t="str">
        <f>IFERROR(ROUND(AVERAGEIF('Week 2 - Making'!$B:$B,'Product List'!$A1786,'Week 2 - Making'!$P:$P),0),"")</f>
        <v/>
      </c>
      <c r="L1786" s="263" t="str">
        <f>IFERROR(ROUND(AVERAGEIF('Week 3 - Making'!$B:$B,'Product List'!$A1786,'Week 3 - Making'!$P:$P),0),"")</f>
        <v/>
      </c>
      <c r="M1786" s="7" t="str">
        <f>IFERROR(ROUND(AVERAGEIF('Week 4 - Making'!$B:$B,'Product List'!$A1786,'Week 4 - Making'!$P:$P),0),"")</f>
        <v/>
      </c>
      <c r="N1786" s="7" t="str">
        <f>IFERROR(ROUND(AVERAGEIF('Week 5 - Making'!$B:$B,'Product List'!$A1786,'Week 5 - Making'!$P:$P),0),"")</f>
        <v/>
      </c>
      <c r="O1786" s="7"/>
      <c r="P1786" s="7">
        <f t="array" ref="P1786">iferror(xlookup(C1786,'Product Families'!A:A,'Product Families'!S:S),"")</f>
        <v>0</v>
      </c>
    </row>
    <row r="1787" ht="14.25" customHeight="1">
      <c r="A1787" s="138" t="s">
        <v>4057</v>
      </c>
      <c r="B1787" s="299" t="s">
        <v>4058</v>
      </c>
      <c r="C1787" s="122" t="s">
        <v>496</v>
      </c>
      <c r="D1787" s="7">
        <f t="array" ref="D1787">IFERROR(XLOOKUP($C1787,'Product Families'!$A:$A,'Product Families'!$D:$D),"")</f>
        <v>108</v>
      </c>
      <c r="E1787" s="7">
        <f t="array" ref="E1787">IFERROR(XLOOKUP($C1787,'Product Families'!$A:$A,'Product Families'!$E:$E),"")</f>
        <v>111</v>
      </c>
      <c r="F1787" s="7">
        <f t="array" ref="F1787">IFERROR(XLOOKUP($C1787,'Product Families'!$A:$A,'Product Families'!$F:$F),"")</f>
        <v>119</v>
      </c>
      <c r="G1787" s="7">
        <f t="array" ref="G1787">IFERROR(XLOOKUP($C1787,'Product Families'!$A:$A,'Product Families'!$G:$G),"")</f>
        <v>128</v>
      </c>
      <c r="J1787" s="7" t="str">
        <f>IFERROR(ROUND(AVERAGEIF('Week 1 - Making'!$B:$B,'Product List'!$A1787,'Week 1 - Making'!$P:$P),0),"")</f>
        <v/>
      </c>
      <c r="K1787" s="7" t="str">
        <f>IFERROR(ROUND(AVERAGEIF('Week 2 - Making'!$B:$B,'Product List'!$A1787,'Week 2 - Making'!$P:$P),0),"")</f>
        <v/>
      </c>
      <c r="L1787" s="263" t="str">
        <f>IFERROR(ROUND(AVERAGEIF('Week 3 - Making'!$B:$B,'Product List'!$A1787,'Week 3 - Making'!$P:$P),0),"")</f>
        <v/>
      </c>
      <c r="M1787" s="7" t="str">
        <f>IFERROR(ROUND(AVERAGEIF('Week 4 - Making'!$B:$B,'Product List'!$A1787,'Week 4 - Making'!$P:$P),0),"")</f>
        <v/>
      </c>
      <c r="N1787" s="7" t="str">
        <f>IFERROR(ROUND(AVERAGEIF('Week 5 - Making'!$B:$B,'Product List'!$A1787,'Week 5 - Making'!$P:$P),0),"")</f>
        <v/>
      </c>
      <c r="O1787" s="7"/>
      <c r="P1787" s="7">
        <f t="array" ref="P1787">iferror(xlookup(C1787,'Product Families'!A:A,'Product Families'!S:S),"")</f>
        <v>0</v>
      </c>
    </row>
    <row r="1788" ht="14.25" customHeight="1">
      <c r="A1788" s="138" t="s">
        <v>4059</v>
      </c>
      <c r="B1788" s="299" t="s">
        <v>4058</v>
      </c>
      <c r="C1788" s="138" t="s">
        <v>506</v>
      </c>
      <c r="D1788" s="7">
        <f t="array" ref="D1788">IFERROR(XLOOKUP($C1788,'Product Families'!$A:$A,'Product Families'!$D:$D),"")</f>
        <v>13</v>
      </c>
      <c r="E1788" s="7">
        <f t="array" ref="E1788">IFERROR(XLOOKUP($C1788,'Product Families'!$A:$A,'Product Families'!$E:$E),"")</f>
        <v>14</v>
      </c>
      <c r="F1788" s="7">
        <f t="array" ref="F1788">IFERROR(XLOOKUP($C1788,'Product Families'!$A:$A,'Product Families'!$F:$F),"")</f>
        <v>15</v>
      </c>
      <c r="G1788" s="7">
        <f t="array" ref="G1788">IFERROR(XLOOKUP($C1788,'Product Families'!$A:$A,'Product Families'!$G:$G),"")</f>
        <v>16</v>
      </c>
      <c r="J1788" s="7" t="str">
        <f>IFERROR(ROUND(AVERAGEIF('Week 1 - Making'!$B:$B,'Product List'!$A1788,'Week 1 - Making'!$P:$P),0),"")</f>
        <v/>
      </c>
      <c r="K1788" s="7" t="str">
        <f>IFERROR(ROUND(AVERAGEIF('Week 2 - Making'!$B:$B,'Product List'!$A1788,'Week 2 - Making'!$P:$P),0),"")</f>
        <v/>
      </c>
      <c r="L1788" s="263" t="str">
        <f>IFERROR(ROUND(AVERAGEIF('Week 3 - Making'!$B:$B,'Product List'!$A1788,'Week 3 - Making'!$P:$P),0),"")</f>
        <v/>
      </c>
      <c r="M1788" s="7" t="str">
        <f>IFERROR(ROUND(AVERAGEIF('Week 4 - Making'!$B:$B,'Product List'!$A1788,'Week 4 - Making'!$P:$P),0),"")</f>
        <v/>
      </c>
      <c r="N1788" s="7" t="str">
        <f>IFERROR(ROUND(AVERAGEIF('Week 5 - Making'!$B:$B,'Product List'!$A1788,'Week 5 - Making'!$P:$P),0),"")</f>
        <v/>
      </c>
      <c r="O1788" s="7"/>
      <c r="P1788" s="7">
        <f t="array" ref="P1788">iferror(xlookup(C1788,'Product Families'!A:A,'Product Families'!S:S),"")</f>
        <v>0</v>
      </c>
    </row>
    <row r="1789" ht="14.25" customHeight="1">
      <c r="A1789" s="138" t="s">
        <v>4060</v>
      </c>
      <c r="B1789" s="299" t="s">
        <v>4061</v>
      </c>
      <c r="C1789" s="122" t="s">
        <v>496</v>
      </c>
      <c r="D1789" s="7">
        <f t="array" ref="D1789">IFERROR(XLOOKUP($C1789,'Product Families'!$A:$A,'Product Families'!$D:$D),"")</f>
        <v>108</v>
      </c>
      <c r="E1789" s="7">
        <f t="array" ref="E1789">IFERROR(XLOOKUP($C1789,'Product Families'!$A:$A,'Product Families'!$E:$E),"")</f>
        <v>111</v>
      </c>
      <c r="F1789" s="7">
        <f t="array" ref="F1789">IFERROR(XLOOKUP($C1789,'Product Families'!$A:$A,'Product Families'!$F:$F),"")</f>
        <v>119</v>
      </c>
      <c r="G1789" s="7">
        <f t="array" ref="G1789">IFERROR(XLOOKUP($C1789,'Product Families'!$A:$A,'Product Families'!$G:$G),"")</f>
        <v>128</v>
      </c>
      <c r="J1789" s="7" t="str">
        <f>IFERROR(ROUND(AVERAGEIF('Week 1 - Making'!$B:$B,'Product List'!$A1789,'Week 1 - Making'!$P:$P),0),"")</f>
        <v/>
      </c>
      <c r="K1789" s="7" t="str">
        <f>IFERROR(ROUND(AVERAGEIF('Week 2 - Making'!$B:$B,'Product List'!$A1789,'Week 2 - Making'!$P:$P),0),"")</f>
        <v/>
      </c>
      <c r="L1789" s="263" t="str">
        <f>IFERROR(ROUND(AVERAGEIF('Week 3 - Making'!$B:$B,'Product List'!$A1789,'Week 3 - Making'!$P:$P),0),"")</f>
        <v/>
      </c>
      <c r="M1789" s="7" t="str">
        <f>IFERROR(ROUND(AVERAGEIF('Week 4 - Making'!$B:$B,'Product List'!$A1789,'Week 4 - Making'!$P:$P),0),"")</f>
        <v/>
      </c>
      <c r="N1789" s="7" t="str">
        <f>IFERROR(ROUND(AVERAGEIF('Week 5 - Making'!$B:$B,'Product List'!$A1789,'Week 5 - Making'!$P:$P),0),"")</f>
        <v/>
      </c>
      <c r="O1789" s="7"/>
      <c r="P1789" s="7">
        <f t="array" ref="P1789">iferror(xlookup(C1789,'Product Families'!A:A,'Product Families'!S:S),"")</f>
        <v>0</v>
      </c>
    </row>
    <row r="1790" ht="14.25" customHeight="1">
      <c r="A1790" s="138" t="s">
        <v>4062</v>
      </c>
      <c r="B1790" s="299" t="s">
        <v>4063</v>
      </c>
      <c r="C1790" s="138" t="s">
        <v>506</v>
      </c>
      <c r="D1790" s="7">
        <f t="array" ref="D1790">IFERROR(XLOOKUP($C1790,'Product Families'!$A:$A,'Product Families'!$D:$D),"")</f>
        <v>13</v>
      </c>
      <c r="E1790" s="7">
        <f t="array" ref="E1790">IFERROR(XLOOKUP($C1790,'Product Families'!$A:$A,'Product Families'!$E:$E),"")</f>
        <v>14</v>
      </c>
      <c r="F1790" s="7">
        <f t="array" ref="F1790">IFERROR(XLOOKUP($C1790,'Product Families'!$A:$A,'Product Families'!$F:$F),"")</f>
        <v>15</v>
      </c>
      <c r="G1790" s="7">
        <f t="array" ref="G1790">IFERROR(XLOOKUP($C1790,'Product Families'!$A:$A,'Product Families'!$G:$G),"")</f>
        <v>16</v>
      </c>
      <c r="J1790" s="7" t="str">
        <f>IFERROR(ROUND(AVERAGEIF('Week 1 - Making'!$B:$B,'Product List'!$A1790,'Week 1 - Making'!$P:$P),0),"")</f>
        <v/>
      </c>
      <c r="K1790" s="7" t="str">
        <f>IFERROR(ROUND(AVERAGEIF('Week 2 - Making'!$B:$B,'Product List'!$A1790,'Week 2 - Making'!$P:$P),0),"")</f>
        <v/>
      </c>
      <c r="L1790" s="263" t="str">
        <f>IFERROR(ROUND(AVERAGEIF('Week 3 - Making'!$B:$B,'Product List'!$A1790,'Week 3 - Making'!$P:$P),0),"")</f>
        <v/>
      </c>
      <c r="M1790" s="7" t="str">
        <f>IFERROR(ROUND(AVERAGEIF('Week 4 - Making'!$B:$B,'Product List'!$A1790,'Week 4 - Making'!$P:$P),0),"")</f>
        <v/>
      </c>
      <c r="N1790" s="7" t="str">
        <f>IFERROR(ROUND(AVERAGEIF('Week 5 - Making'!$B:$B,'Product List'!$A1790,'Week 5 - Making'!$P:$P),0),"")</f>
        <v/>
      </c>
      <c r="O1790" s="7"/>
      <c r="P1790" s="7">
        <f t="array" ref="P1790">iferror(xlookup(C1790,'Product Families'!A:A,'Product Families'!S:S),"")</f>
        <v>0</v>
      </c>
    </row>
    <row r="1791" ht="14.25" customHeight="1">
      <c r="A1791" s="138" t="s">
        <v>4064</v>
      </c>
      <c r="B1791" s="299" t="s">
        <v>4065</v>
      </c>
      <c r="C1791" s="122" t="s">
        <v>496</v>
      </c>
      <c r="D1791" s="7">
        <f t="array" ref="D1791">IFERROR(XLOOKUP($C1791,'Product Families'!$A:$A,'Product Families'!$D:$D),"")</f>
        <v>108</v>
      </c>
      <c r="E1791" s="7">
        <f t="array" ref="E1791">IFERROR(XLOOKUP($C1791,'Product Families'!$A:$A,'Product Families'!$E:$E),"")</f>
        <v>111</v>
      </c>
      <c r="F1791" s="7">
        <f t="array" ref="F1791">IFERROR(XLOOKUP($C1791,'Product Families'!$A:$A,'Product Families'!$F:$F),"")</f>
        <v>119</v>
      </c>
      <c r="G1791" s="7">
        <f t="array" ref="G1791">IFERROR(XLOOKUP($C1791,'Product Families'!$A:$A,'Product Families'!$G:$G),"")</f>
        <v>128</v>
      </c>
      <c r="J1791" s="7" t="str">
        <f>IFERROR(ROUND(AVERAGEIF('Week 1 - Making'!$B:$B,'Product List'!$A1791,'Week 1 - Making'!$P:$P),0),"")</f>
        <v/>
      </c>
      <c r="K1791" s="7" t="str">
        <f>IFERROR(ROUND(AVERAGEIF('Week 2 - Making'!$B:$B,'Product List'!$A1791,'Week 2 - Making'!$P:$P),0),"")</f>
        <v/>
      </c>
      <c r="L1791" s="263" t="str">
        <f>IFERROR(ROUND(AVERAGEIF('Week 3 - Making'!$B:$B,'Product List'!$A1791,'Week 3 - Making'!$P:$P),0),"")</f>
        <v/>
      </c>
      <c r="M1791" s="7" t="str">
        <f>IFERROR(ROUND(AVERAGEIF('Week 4 - Making'!$B:$B,'Product List'!$A1791,'Week 4 - Making'!$P:$P),0),"")</f>
        <v/>
      </c>
      <c r="N1791" s="7" t="str">
        <f>IFERROR(ROUND(AVERAGEIF('Week 5 - Making'!$B:$B,'Product List'!$A1791,'Week 5 - Making'!$P:$P),0),"")</f>
        <v/>
      </c>
      <c r="O1791" s="7"/>
      <c r="P1791" s="7">
        <f t="array" ref="P1791">iferror(xlookup(C1791,'Product Families'!A:A,'Product Families'!S:S),"")</f>
        <v>0</v>
      </c>
    </row>
    <row r="1792" ht="14.25" customHeight="1">
      <c r="A1792" s="138" t="s">
        <v>4066</v>
      </c>
      <c r="B1792" s="299" t="s">
        <v>4067</v>
      </c>
      <c r="C1792" s="138" t="s">
        <v>506</v>
      </c>
      <c r="D1792" s="7">
        <f t="array" ref="D1792">IFERROR(XLOOKUP($C1792,'Product Families'!$A:$A,'Product Families'!$D:$D),"")</f>
        <v>13</v>
      </c>
      <c r="E1792" s="7">
        <f t="array" ref="E1792">IFERROR(XLOOKUP($C1792,'Product Families'!$A:$A,'Product Families'!$E:$E),"")</f>
        <v>14</v>
      </c>
      <c r="F1792" s="7">
        <f t="array" ref="F1792">IFERROR(XLOOKUP($C1792,'Product Families'!$A:$A,'Product Families'!$F:$F),"")</f>
        <v>15</v>
      </c>
      <c r="G1792" s="7">
        <f t="array" ref="G1792">IFERROR(XLOOKUP($C1792,'Product Families'!$A:$A,'Product Families'!$G:$G),"")</f>
        <v>16</v>
      </c>
      <c r="J1792" s="7" t="str">
        <f>IFERROR(ROUND(AVERAGEIF('Week 1 - Making'!$B:$B,'Product List'!$A1792,'Week 1 - Making'!$P:$P),0),"")</f>
        <v/>
      </c>
      <c r="K1792" s="7" t="str">
        <f>IFERROR(ROUND(AVERAGEIF('Week 2 - Making'!$B:$B,'Product List'!$A1792,'Week 2 - Making'!$P:$P),0),"")</f>
        <v/>
      </c>
      <c r="L1792" s="263" t="str">
        <f>IFERROR(ROUND(AVERAGEIF('Week 3 - Making'!$B:$B,'Product List'!$A1792,'Week 3 - Making'!$P:$P),0),"")</f>
        <v/>
      </c>
      <c r="M1792" s="7" t="str">
        <f>IFERROR(ROUND(AVERAGEIF('Week 4 - Making'!$B:$B,'Product List'!$A1792,'Week 4 - Making'!$P:$P),0),"")</f>
        <v/>
      </c>
      <c r="N1792" s="7" t="str">
        <f>IFERROR(ROUND(AVERAGEIF('Week 5 - Making'!$B:$B,'Product List'!$A1792,'Week 5 - Making'!$P:$P),0),"")</f>
        <v/>
      </c>
      <c r="O1792" s="7"/>
      <c r="P1792" s="7">
        <f t="array" ref="P1792">iferror(xlookup(C1792,'Product Families'!A:A,'Product Families'!S:S),"")</f>
        <v>0</v>
      </c>
    </row>
    <row r="1793" ht="14.25" customHeight="1">
      <c r="A1793" s="138" t="s">
        <v>4068</v>
      </c>
      <c r="B1793" s="299" t="s">
        <v>4069</v>
      </c>
      <c r="C1793" s="122" t="s">
        <v>496</v>
      </c>
      <c r="D1793" s="7">
        <f t="array" ref="D1793">IFERROR(XLOOKUP($C1793,'Product Families'!$A:$A,'Product Families'!$D:$D),"")</f>
        <v>108</v>
      </c>
      <c r="E1793" s="7">
        <f t="array" ref="E1793">IFERROR(XLOOKUP($C1793,'Product Families'!$A:$A,'Product Families'!$E:$E),"")</f>
        <v>111</v>
      </c>
      <c r="F1793" s="7">
        <f t="array" ref="F1793">IFERROR(XLOOKUP($C1793,'Product Families'!$A:$A,'Product Families'!$F:$F),"")</f>
        <v>119</v>
      </c>
      <c r="G1793" s="7">
        <f t="array" ref="G1793">IFERROR(XLOOKUP($C1793,'Product Families'!$A:$A,'Product Families'!$G:$G),"")</f>
        <v>128</v>
      </c>
      <c r="J1793" s="7" t="str">
        <f>IFERROR(ROUND(AVERAGEIF('Week 1 - Making'!$B:$B,'Product List'!$A1793,'Week 1 - Making'!$P:$P),0),"")</f>
        <v/>
      </c>
      <c r="K1793" s="7" t="str">
        <f>IFERROR(ROUND(AVERAGEIF('Week 2 - Making'!$B:$B,'Product List'!$A1793,'Week 2 - Making'!$P:$P),0),"")</f>
        <v/>
      </c>
      <c r="L1793" s="263" t="str">
        <f>IFERROR(ROUND(AVERAGEIF('Week 3 - Making'!$B:$B,'Product List'!$A1793,'Week 3 - Making'!$P:$P),0),"")</f>
        <v/>
      </c>
      <c r="M1793" s="7" t="str">
        <f>IFERROR(ROUND(AVERAGEIF('Week 4 - Making'!$B:$B,'Product List'!$A1793,'Week 4 - Making'!$P:$P),0),"")</f>
        <v/>
      </c>
      <c r="N1793" s="7" t="str">
        <f>IFERROR(ROUND(AVERAGEIF('Week 5 - Making'!$B:$B,'Product List'!$A1793,'Week 5 - Making'!$P:$P),0),"")</f>
        <v/>
      </c>
      <c r="O1793" s="7"/>
      <c r="P1793" s="7">
        <f t="array" ref="P1793">iferror(xlookup(C1793,'Product Families'!A:A,'Product Families'!S:S),"")</f>
        <v>0</v>
      </c>
    </row>
    <row r="1794" ht="14.25" customHeight="1">
      <c r="A1794" s="138" t="s">
        <v>4070</v>
      </c>
      <c r="B1794" s="299" t="s">
        <v>4071</v>
      </c>
      <c r="C1794" s="138" t="s">
        <v>506</v>
      </c>
      <c r="D1794" s="7">
        <f t="array" ref="D1794">IFERROR(XLOOKUP($C1794,'Product Families'!$A:$A,'Product Families'!$D:$D),"")</f>
        <v>13</v>
      </c>
      <c r="E1794" s="7">
        <f t="array" ref="E1794">IFERROR(XLOOKUP($C1794,'Product Families'!$A:$A,'Product Families'!$E:$E),"")</f>
        <v>14</v>
      </c>
      <c r="F1794" s="7">
        <f t="array" ref="F1794">IFERROR(XLOOKUP($C1794,'Product Families'!$A:$A,'Product Families'!$F:$F),"")</f>
        <v>15</v>
      </c>
      <c r="G1794" s="7">
        <f t="array" ref="G1794">IFERROR(XLOOKUP($C1794,'Product Families'!$A:$A,'Product Families'!$G:$G),"")</f>
        <v>16</v>
      </c>
      <c r="J1794" s="7" t="str">
        <f>IFERROR(ROUND(AVERAGEIF('Week 1 - Making'!$B:$B,'Product List'!$A1794,'Week 1 - Making'!$P:$P),0),"")</f>
        <v/>
      </c>
      <c r="K1794" s="7" t="str">
        <f>IFERROR(ROUND(AVERAGEIF('Week 2 - Making'!$B:$B,'Product List'!$A1794,'Week 2 - Making'!$P:$P),0),"")</f>
        <v/>
      </c>
      <c r="L1794" s="263" t="str">
        <f>IFERROR(ROUND(AVERAGEIF('Week 3 - Making'!$B:$B,'Product List'!$A1794,'Week 3 - Making'!$P:$P),0),"")</f>
        <v/>
      </c>
      <c r="M1794" s="7" t="str">
        <f>IFERROR(ROUND(AVERAGEIF('Week 4 - Making'!$B:$B,'Product List'!$A1794,'Week 4 - Making'!$P:$P),0),"")</f>
        <v/>
      </c>
      <c r="N1794" s="7" t="str">
        <f>IFERROR(ROUND(AVERAGEIF('Week 5 - Making'!$B:$B,'Product List'!$A1794,'Week 5 - Making'!$P:$P),0),"")</f>
        <v/>
      </c>
      <c r="O1794" s="7"/>
      <c r="P1794" s="7">
        <f t="array" ref="P1794">iferror(xlookup(C1794,'Product Families'!A:A,'Product Families'!S:S),"")</f>
        <v>0</v>
      </c>
    </row>
    <row r="1795" ht="14.25" customHeight="1">
      <c r="A1795" s="122" t="s">
        <v>4072</v>
      </c>
      <c r="B1795" s="270" t="s">
        <v>4073</v>
      </c>
      <c r="C1795" s="122" t="s">
        <v>557</v>
      </c>
      <c r="D1795" s="7">
        <f t="array" ref="D1795">IFERROR(XLOOKUP($C1795,'Product Families'!$A:$A,'Product Families'!$D:$D),"")</f>
        <v>92</v>
      </c>
      <c r="E1795" s="7">
        <f t="array" ref="E1795">IFERROR(XLOOKUP($C1795,'Product Families'!$A:$A,'Product Families'!$E:$E),"")</f>
        <v>95</v>
      </c>
      <c r="F1795" s="7">
        <f t="array" ref="F1795">IFERROR(XLOOKUP($C1795,'Product Families'!$A:$A,'Product Families'!$F:$F),"")</f>
        <v>102</v>
      </c>
      <c r="G1795" s="7">
        <f t="array" ref="G1795">IFERROR(XLOOKUP($C1795,'Product Families'!$A:$A,'Product Families'!$G:$G),"")</f>
        <v>109</v>
      </c>
      <c r="J1795" s="7" t="str">
        <f>IFERROR(ROUND(AVERAGEIF('Week 1 - Making'!$B:$B,'Product List'!$A1795,'Week 1 - Making'!$P:$P),0),"")</f>
        <v/>
      </c>
      <c r="K1795" s="7" t="str">
        <f>IFERROR(ROUND(AVERAGEIF('Week 2 - Making'!$B:$B,'Product List'!$A1795,'Week 2 - Making'!$P:$P),0),"")</f>
        <v/>
      </c>
      <c r="L1795" s="263" t="str">
        <f>IFERROR(ROUND(AVERAGEIF('Week 3 - Making'!$B:$B,'Product List'!$A1795,'Week 3 - Making'!$P:$P),0),"")</f>
        <v/>
      </c>
      <c r="M1795" s="7" t="str">
        <f>IFERROR(ROUND(AVERAGEIF('Week 4 - Making'!$B:$B,'Product List'!$A1795,'Week 4 - Making'!$P:$P),0),"")</f>
        <v/>
      </c>
      <c r="N1795" s="7" t="str">
        <f>IFERROR(ROUND(AVERAGEIF('Week 5 - Making'!$B:$B,'Product List'!$A1795,'Week 5 - Making'!$P:$P),0),"")</f>
        <v/>
      </c>
      <c r="O1795" s="7"/>
      <c r="P1795" s="7">
        <f t="array" ref="P1795">iferror(xlookup(C1795,'Product Families'!A:A,'Product Families'!S:S),"")</f>
        <v>0</v>
      </c>
    </row>
    <row r="1796" ht="14.25" customHeight="1">
      <c r="A1796" s="138" t="s">
        <v>4074</v>
      </c>
      <c r="B1796" s="270" t="s">
        <v>4073</v>
      </c>
      <c r="C1796" s="138" t="s">
        <v>578</v>
      </c>
      <c r="D1796" s="7">
        <f t="array" ref="D1796">IFERROR(XLOOKUP($C1796,'Product Families'!$A:$A,'Product Families'!$D:$D),"")</f>
        <v>28</v>
      </c>
      <c r="E1796" s="7">
        <f t="array" ref="E1796">IFERROR(XLOOKUP($C1796,'Product Families'!$A:$A,'Product Families'!$E:$E),"")</f>
        <v>29</v>
      </c>
      <c r="F1796" s="7">
        <f t="array" ref="F1796">IFERROR(XLOOKUP($C1796,'Product Families'!$A:$A,'Product Families'!$F:$F),"")</f>
        <v>31</v>
      </c>
      <c r="G1796" s="7">
        <f t="array" ref="G1796">IFERROR(XLOOKUP($C1796,'Product Families'!$A:$A,'Product Families'!$G:$G),"")</f>
        <v>34</v>
      </c>
      <c r="J1796" s="7" t="str">
        <f>IFERROR(ROUND(AVERAGEIF('Week 1 - Making'!$B:$B,'Product List'!$A1796,'Week 1 - Making'!$P:$P),0),"")</f>
        <v/>
      </c>
      <c r="K1796" s="7" t="str">
        <f>IFERROR(ROUND(AVERAGEIF('Week 2 - Making'!$B:$B,'Product List'!$A1796,'Week 2 - Making'!$P:$P),0),"")</f>
        <v/>
      </c>
      <c r="L1796" s="263" t="str">
        <f>IFERROR(ROUND(AVERAGEIF('Week 3 - Making'!$B:$B,'Product List'!$A1796,'Week 3 - Making'!$P:$P),0),"")</f>
        <v/>
      </c>
      <c r="M1796" s="7" t="str">
        <f>IFERROR(ROUND(AVERAGEIF('Week 4 - Making'!$B:$B,'Product List'!$A1796,'Week 4 - Making'!$P:$P),0),"")</f>
        <v/>
      </c>
      <c r="N1796" s="7" t="str">
        <f>IFERROR(ROUND(AVERAGEIF('Week 5 - Making'!$B:$B,'Product List'!$A1796,'Week 5 - Making'!$P:$P),0),"")</f>
        <v/>
      </c>
      <c r="O1796" s="7"/>
      <c r="P1796" s="7">
        <f t="array" ref="P1796">iferror(xlookup(C1796,'Product Families'!A:A,'Product Families'!S:S),"")</f>
        <v>0</v>
      </c>
    </row>
    <row r="1797" ht="14.25" customHeight="1">
      <c r="A1797" s="122" t="s">
        <v>1718</v>
      </c>
      <c r="B1797" s="270" t="s">
        <v>4075</v>
      </c>
      <c r="C1797" s="122" t="s">
        <v>557</v>
      </c>
      <c r="D1797" s="7">
        <f t="array" ref="D1797">IFERROR(XLOOKUP($C1797,'Product Families'!$A:$A,'Product Families'!$D:$D),"")</f>
        <v>92</v>
      </c>
      <c r="E1797" s="7">
        <f t="array" ref="E1797">IFERROR(XLOOKUP($C1797,'Product Families'!$A:$A,'Product Families'!$E:$E),"")</f>
        <v>95</v>
      </c>
      <c r="F1797" s="7">
        <f t="array" ref="F1797">IFERROR(XLOOKUP($C1797,'Product Families'!$A:$A,'Product Families'!$F:$F),"")</f>
        <v>102</v>
      </c>
      <c r="G1797" s="7">
        <f t="array" ref="G1797">IFERROR(XLOOKUP($C1797,'Product Families'!$A:$A,'Product Families'!$G:$G),"")</f>
        <v>109</v>
      </c>
      <c r="J1797" s="7">
        <f>IFERROR(ROUND(AVERAGEIF('Week 1 - Making'!$B:$B,'Product List'!$A1797,'Week 1 - Making'!$P:$P),0),"")</f>
        <v>100</v>
      </c>
      <c r="K1797" s="7" t="str">
        <f>IFERROR(ROUND(AVERAGEIF('Week 2 - Making'!$B:$B,'Product List'!$A1797,'Week 2 - Making'!$P:$P),0),"")</f>
        <v/>
      </c>
      <c r="L1797" s="263" t="str">
        <f>IFERROR(ROUND(AVERAGEIF('Week 3 - Making'!$B:$B,'Product List'!$A1797,'Week 3 - Making'!$P:$P),0),"")</f>
        <v/>
      </c>
      <c r="M1797" s="7" t="str">
        <f>IFERROR(ROUND(AVERAGEIF('Week 4 - Making'!$B:$B,'Product List'!$A1797,'Week 4 - Making'!$P:$P),0),"")</f>
        <v/>
      </c>
      <c r="N1797" s="7" t="str">
        <f>IFERROR(ROUND(AVERAGEIF('Week 5 - Making'!$B:$B,'Product List'!$A1797,'Week 5 - Making'!$P:$P),0),"")</f>
        <v/>
      </c>
      <c r="O1797" s="7"/>
      <c r="P1797" s="7">
        <f t="array" ref="P1797">iferror(xlookup(C1797,'Product Families'!A:A,'Product Families'!S:S),"")</f>
        <v>0</v>
      </c>
    </row>
    <row r="1798" ht="14.25" customHeight="1">
      <c r="A1798" s="138" t="s">
        <v>4076</v>
      </c>
      <c r="B1798" s="270" t="s">
        <v>4075</v>
      </c>
      <c r="C1798" s="138" t="s">
        <v>578</v>
      </c>
      <c r="D1798" s="7">
        <f t="array" ref="D1798">IFERROR(XLOOKUP($C1798,'Product Families'!$A:$A,'Product Families'!$D:$D),"")</f>
        <v>28</v>
      </c>
      <c r="E1798" s="7">
        <f t="array" ref="E1798">IFERROR(XLOOKUP($C1798,'Product Families'!$A:$A,'Product Families'!$E:$E),"")</f>
        <v>29</v>
      </c>
      <c r="F1798" s="7">
        <f t="array" ref="F1798">IFERROR(XLOOKUP($C1798,'Product Families'!$A:$A,'Product Families'!$F:$F),"")</f>
        <v>31</v>
      </c>
      <c r="G1798" s="7">
        <f t="array" ref="G1798">IFERROR(XLOOKUP($C1798,'Product Families'!$A:$A,'Product Families'!$G:$G),"")</f>
        <v>34</v>
      </c>
      <c r="J1798" s="7" t="str">
        <f>IFERROR(ROUND(AVERAGEIF('Week 1 - Making'!$B:$B,'Product List'!$A1798,'Week 1 - Making'!$P:$P),0),"")</f>
        <v/>
      </c>
      <c r="K1798" s="7" t="str">
        <f>IFERROR(ROUND(AVERAGEIF('Week 2 - Making'!$B:$B,'Product List'!$A1798,'Week 2 - Making'!$P:$P),0),"")</f>
        <v/>
      </c>
      <c r="L1798" s="263" t="str">
        <f>IFERROR(ROUND(AVERAGEIF('Week 3 - Making'!$B:$B,'Product List'!$A1798,'Week 3 - Making'!$P:$P),0),"")</f>
        <v/>
      </c>
      <c r="M1798" s="7" t="str">
        <f>IFERROR(ROUND(AVERAGEIF('Week 4 - Making'!$B:$B,'Product List'!$A1798,'Week 4 - Making'!$P:$P),0),"")</f>
        <v/>
      </c>
      <c r="N1798" s="7" t="str">
        <f>IFERROR(ROUND(AVERAGEIF('Week 5 - Making'!$B:$B,'Product List'!$A1798,'Week 5 - Making'!$P:$P),0),"")</f>
        <v/>
      </c>
      <c r="O1798" s="7"/>
      <c r="P1798" s="7">
        <f t="array" ref="P1798">iferror(xlookup(C1798,'Product Families'!A:A,'Product Families'!S:S),"")</f>
        <v>0</v>
      </c>
    </row>
    <row r="1799" ht="14.25" customHeight="1">
      <c r="A1799" s="122" t="s">
        <v>4077</v>
      </c>
      <c r="B1799" s="270" t="s">
        <v>4078</v>
      </c>
      <c r="C1799" s="122" t="s">
        <v>557</v>
      </c>
      <c r="D1799" s="7">
        <f t="array" ref="D1799">IFERROR(XLOOKUP($C1799,'Product Families'!$A:$A,'Product Families'!$D:$D),"")</f>
        <v>92</v>
      </c>
      <c r="E1799" s="7">
        <f t="array" ref="E1799">IFERROR(XLOOKUP($C1799,'Product Families'!$A:$A,'Product Families'!$E:$E),"")</f>
        <v>95</v>
      </c>
      <c r="F1799" s="7">
        <f t="array" ref="F1799">IFERROR(XLOOKUP($C1799,'Product Families'!$A:$A,'Product Families'!$F:$F),"")</f>
        <v>102</v>
      </c>
      <c r="G1799" s="7">
        <f t="array" ref="G1799">IFERROR(XLOOKUP($C1799,'Product Families'!$A:$A,'Product Families'!$G:$G),"")</f>
        <v>109</v>
      </c>
      <c r="J1799" s="7" t="str">
        <f>IFERROR(ROUND(AVERAGEIF('Week 1 - Making'!$B:$B,'Product List'!$A1799,'Week 1 - Making'!$P:$P),0),"")</f>
        <v/>
      </c>
      <c r="K1799" s="7" t="str">
        <f>IFERROR(ROUND(AVERAGEIF('Week 2 - Making'!$B:$B,'Product List'!$A1799,'Week 2 - Making'!$P:$P),0),"")</f>
        <v/>
      </c>
      <c r="L1799" s="263" t="str">
        <f>IFERROR(ROUND(AVERAGEIF('Week 3 - Making'!$B:$B,'Product List'!$A1799,'Week 3 - Making'!$P:$P),0),"")</f>
        <v/>
      </c>
      <c r="M1799" s="7" t="str">
        <f>IFERROR(ROUND(AVERAGEIF('Week 4 - Making'!$B:$B,'Product List'!$A1799,'Week 4 - Making'!$P:$P),0),"")</f>
        <v/>
      </c>
      <c r="N1799" s="7" t="str">
        <f>IFERROR(ROUND(AVERAGEIF('Week 5 - Making'!$B:$B,'Product List'!$A1799,'Week 5 - Making'!$P:$P),0),"")</f>
        <v/>
      </c>
      <c r="O1799" s="7"/>
      <c r="P1799" s="7">
        <f t="array" ref="P1799">iferror(xlookup(C1799,'Product Families'!A:A,'Product Families'!S:S),"")</f>
        <v>0</v>
      </c>
    </row>
    <row r="1800" ht="14.25" customHeight="1">
      <c r="A1800" s="288" t="s">
        <v>4079</v>
      </c>
      <c r="B1800" s="289"/>
      <c r="C1800" s="138" t="s">
        <v>578</v>
      </c>
      <c r="D1800" s="7">
        <f t="array" ref="D1800">IFERROR(XLOOKUP($C1800,'Product Families'!$A:$A,'Product Families'!$D:$D),"")</f>
        <v>28</v>
      </c>
      <c r="E1800" s="7">
        <f t="array" ref="E1800">IFERROR(XLOOKUP($C1800,'Product Families'!$A:$A,'Product Families'!$E:$E),"")</f>
        <v>29</v>
      </c>
      <c r="F1800" s="7">
        <f t="array" ref="F1800">IFERROR(XLOOKUP($C1800,'Product Families'!$A:$A,'Product Families'!$F:$F),"")</f>
        <v>31</v>
      </c>
      <c r="G1800" s="7">
        <f t="array" ref="G1800">IFERROR(XLOOKUP($C1800,'Product Families'!$A:$A,'Product Families'!$G:$G),"")</f>
        <v>34</v>
      </c>
      <c r="J1800" s="7" t="str">
        <f>IFERROR(ROUND(AVERAGEIF('Week 1 - Making'!$B:$B,'Product List'!$A1800,'Week 1 - Making'!$P:$P),0),"")</f>
        <v/>
      </c>
      <c r="K1800" s="7" t="str">
        <f>IFERROR(ROUND(AVERAGEIF('Week 2 - Making'!$B:$B,'Product List'!$A1800,'Week 2 - Making'!$P:$P),0),"")</f>
        <v/>
      </c>
      <c r="L1800" s="263" t="str">
        <f>IFERROR(ROUND(AVERAGEIF('Week 3 - Making'!$B:$B,'Product List'!$A1800,'Week 3 - Making'!$P:$P),0),"")</f>
        <v/>
      </c>
      <c r="M1800" s="7" t="str">
        <f>IFERROR(ROUND(AVERAGEIF('Week 4 - Making'!$B:$B,'Product List'!$A1800,'Week 4 - Making'!$P:$P),0),"")</f>
        <v/>
      </c>
      <c r="N1800" s="7" t="str">
        <f>IFERROR(ROUND(AVERAGEIF('Week 5 - Making'!$B:$B,'Product List'!$A1800,'Week 5 - Making'!$P:$P),0),"")</f>
        <v/>
      </c>
      <c r="O1800" s="7"/>
      <c r="P1800" s="7">
        <f t="array" ref="P1800">iferror(xlookup(C1800,'Product Families'!A:A,'Product Families'!S:S),"")</f>
        <v>0</v>
      </c>
    </row>
    <row r="1801" ht="14.25" customHeight="1">
      <c r="A1801" s="122" t="s">
        <v>4080</v>
      </c>
      <c r="B1801" s="270" t="s">
        <v>4081</v>
      </c>
      <c r="C1801" s="122" t="s">
        <v>557</v>
      </c>
      <c r="D1801" s="7">
        <f t="array" ref="D1801">IFERROR(XLOOKUP($C1801,'Product Families'!$A:$A,'Product Families'!$D:$D),"")</f>
        <v>92</v>
      </c>
      <c r="E1801" s="7">
        <f t="array" ref="E1801">IFERROR(XLOOKUP($C1801,'Product Families'!$A:$A,'Product Families'!$E:$E),"")</f>
        <v>95</v>
      </c>
      <c r="F1801" s="7">
        <f t="array" ref="F1801">IFERROR(XLOOKUP($C1801,'Product Families'!$A:$A,'Product Families'!$F:$F),"")</f>
        <v>102</v>
      </c>
      <c r="G1801" s="7">
        <f t="array" ref="G1801">IFERROR(XLOOKUP($C1801,'Product Families'!$A:$A,'Product Families'!$G:$G),"")</f>
        <v>109</v>
      </c>
      <c r="J1801" s="7" t="str">
        <f>IFERROR(ROUND(AVERAGEIF('Week 1 - Making'!$B:$B,'Product List'!$A1801,'Week 1 - Making'!$P:$P),0),"")</f>
        <v/>
      </c>
      <c r="K1801" s="7" t="str">
        <f>IFERROR(ROUND(AVERAGEIF('Week 2 - Making'!$B:$B,'Product List'!$A1801,'Week 2 - Making'!$P:$P),0),"")</f>
        <v/>
      </c>
      <c r="L1801" s="263" t="str">
        <f>IFERROR(ROUND(AVERAGEIF('Week 3 - Making'!$B:$B,'Product List'!$A1801,'Week 3 - Making'!$P:$P),0),"")</f>
        <v/>
      </c>
      <c r="M1801" s="7" t="str">
        <f>IFERROR(ROUND(AVERAGEIF('Week 4 - Making'!$B:$B,'Product List'!$A1801,'Week 4 - Making'!$P:$P),0),"")</f>
        <v/>
      </c>
      <c r="N1801" s="7" t="str">
        <f>IFERROR(ROUND(AVERAGEIF('Week 5 - Making'!$B:$B,'Product List'!$A1801,'Week 5 - Making'!$P:$P),0),"")</f>
        <v/>
      </c>
      <c r="O1801" s="7"/>
      <c r="P1801" s="7">
        <f t="array" ref="P1801">iferror(xlookup(C1801,'Product Families'!A:A,'Product Families'!S:S),"")</f>
        <v>0</v>
      </c>
    </row>
    <row r="1802" ht="14.25" customHeight="1">
      <c r="A1802" s="138" t="s">
        <v>4082</v>
      </c>
      <c r="B1802" s="122"/>
      <c r="C1802" s="138" t="s">
        <v>578</v>
      </c>
      <c r="D1802" s="7">
        <f t="array" ref="D1802">IFERROR(XLOOKUP($C1802,'Product Families'!$A:$A,'Product Families'!$D:$D),"")</f>
        <v>28</v>
      </c>
      <c r="E1802" s="7">
        <f t="array" ref="E1802">IFERROR(XLOOKUP($C1802,'Product Families'!$A:$A,'Product Families'!$E:$E),"")</f>
        <v>29</v>
      </c>
      <c r="F1802" s="7">
        <f t="array" ref="F1802">IFERROR(XLOOKUP($C1802,'Product Families'!$A:$A,'Product Families'!$F:$F),"")</f>
        <v>31</v>
      </c>
      <c r="G1802" s="7">
        <f t="array" ref="G1802">IFERROR(XLOOKUP($C1802,'Product Families'!$A:$A,'Product Families'!$G:$G),"")</f>
        <v>34</v>
      </c>
      <c r="J1802" s="7" t="str">
        <f>IFERROR(ROUND(AVERAGEIF('Week 1 - Making'!$B:$B,'Product List'!$A1802,'Week 1 - Making'!$P:$P),0),"")</f>
        <v/>
      </c>
      <c r="K1802" s="7" t="str">
        <f>IFERROR(ROUND(AVERAGEIF('Week 2 - Making'!$B:$B,'Product List'!$A1802,'Week 2 - Making'!$P:$P),0),"")</f>
        <v/>
      </c>
      <c r="L1802" s="263" t="str">
        <f>IFERROR(ROUND(AVERAGEIF('Week 3 - Making'!$B:$B,'Product List'!$A1802,'Week 3 - Making'!$P:$P),0),"")</f>
        <v/>
      </c>
      <c r="M1802" s="7" t="str">
        <f>IFERROR(ROUND(AVERAGEIF('Week 4 - Making'!$B:$B,'Product List'!$A1802,'Week 4 - Making'!$P:$P),0),"")</f>
        <v/>
      </c>
      <c r="N1802" s="7" t="str">
        <f>IFERROR(ROUND(AVERAGEIF('Week 5 - Making'!$B:$B,'Product List'!$A1802,'Week 5 - Making'!$P:$P),0),"")</f>
        <v/>
      </c>
      <c r="O1802" s="7"/>
      <c r="P1802" s="7">
        <f t="array" ref="P1802">iferror(xlookup(C1802,'Product Families'!A:A,'Product Families'!S:S),"")</f>
        <v>0</v>
      </c>
    </row>
    <row r="1803" ht="14.25" customHeight="1">
      <c r="A1803" s="122" t="s">
        <v>4083</v>
      </c>
      <c r="B1803" s="270" t="s">
        <v>4084</v>
      </c>
      <c r="C1803" s="122" t="s">
        <v>627</v>
      </c>
      <c r="D1803" s="7">
        <f t="array" ref="D1803">IFERROR(XLOOKUP($C1803,'Product Families'!$A:$A,'Product Families'!$D:$D),"")</f>
        <v>6</v>
      </c>
      <c r="E1803" s="7">
        <f t="array" ref="E1803">IFERROR(XLOOKUP($C1803,'Product Families'!$A:$A,'Product Families'!$E:$E),"")</f>
        <v>7</v>
      </c>
      <c r="F1803" s="7">
        <f t="array" ref="F1803">IFERROR(XLOOKUP($C1803,'Product Families'!$A:$A,'Product Families'!$F:$F),"")</f>
        <v>8</v>
      </c>
      <c r="G1803" s="7">
        <f t="array" ref="G1803">IFERROR(XLOOKUP($C1803,'Product Families'!$A:$A,'Product Families'!$G:$G),"")</f>
        <v>9</v>
      </c>
      <c r="J1803" s="7" t="str">
        <f>IFERROR(ROUND(AVERAGEIF('Week 1 - Making'!$B:$B,'Product List'!$A1803,'Week 1 - Making'!$P:$P),0),"")</f>
        <v/>
      </c>
      <c r="K1803" s="7" t="str">
        <f>IFERROR(ROUND(AVERAGEIF('Week 2 - Making'!$B:$B,'Product List'!$A1803,'Week 2 - Making'!$P:$P),0),"")</f>
        <v/>
      </c>
      <c r="L1803" s="263" t="str">
        <f>IFERROR(ROUND(AVERAGEIF('Week 3 - Making'!$B:$B,'Product List'!$A1803,'Week 3 - Making'!$P:$P),0),"")</f>
        <v/>
      </c>
      <c r="M1803" s="7" t="str">
        <f>IFERROR(ROUND(AVERAGEIF('Week 4 - Making'!$B:$B,'Product List'!$A1803,'Week 4 - Making'!$P:$P),0),"")</f>
        <v/>
      </c>
      <c r="N1803" s="7" t="str">
        <f>IFERROR(ROUND(AVERAGEIF('Week 5 - Making'!$B:$B,'Product List'!$A1803,'Week 5 - Making'!$P:$P),0),"")</f>
        <v/>
      </c>
      <c r="O1803" s="7"/>
      <c r="P1803" s="7">
        <f t="array" ref="P1803">iferror(xlookup(C1803,'Product Families'!A:A,'Product Families'!S:S),"")</f>
        <v>0</v>
      </c>
    </row>
    <row r="1804" ht="14.25" customHeight="1">
      <c r="A1804" s="122" t="s">
        <v>4085</v>
      </c>
      <c r="B1804" s="270" t="s">
        <v>4086</v>
      </c>
      <c r="C1804" s="122" t="s">
        <v>627</v>
      </c>
      <c r="D1804" s="7">
        <f t="array" ref="D1804">IFERROR(XLOOKUP($C1804,'Product Families'!$A:$A,'Product Families'!$D:$D),"")</f>
        <v>6</v>
      </c>
      <c r="E1804" s="7">
        <f t="array" ref="E1804">IFERROR(XLOOKUP($C1804,'Product Families'!$A:$A,'Product Families'!$E:$E),"")</f>
        <v>7</v>
      </c>
      <c r="F1804" s="7">
        <f t="array" ref="F1804">IFERROR(XLOOKUP($C1804,'Product Families'!$A:$A,'Product Families'!$F:$F),"")</f>
        <v>8</v>
      </c>
      <c r="G1804" s="7">
        <f t="array" ref="G1804">IFERROR(XLOOKUP($C1804,'Product Families'!$A:$A,'Product Families'!$G:$G),"")</f>
        <v>9</v>
      </c>
      <c r="J1804" s="7" t="str">
        <f>IFERROR(ROUND(AVERAGEIF('Week 1 - Making'!$B:$B,'Product List'!$A1804,'Week 1 - Making'!$P:$P),0),"")</f>
        <v/>
      </c>
      <c r="K1804" s="7" t="str">
        <f>IFERROR(ROUND(AVERAGEIF('Week 2 - Making'!$B:$B,'Product List'!$A1804,'Week 2 - Making'!$P:$P),0),"")</f>
        <v/>
      </c>
      <c r="L1804" s="263" t="str">
        <f>IFERROR(ROUND(AVERAGEIF('Week 3 - Making'!$B:$B,'Product List'!$A1804,'Week 3 - Making'!$P:$P),0),"")</f>
        <v/>
      </c>
      <c r="M1804" s="7" t="str">
        <f>IFERROR(ROUND(AVERAGEIF('Week 4 - Making'!$B:$B,'Product List'!$A1804,'Week 4 - Making'!$P:$P),0),"")</f>
        <v/>
      </c>
      <c r="N1804" s="7" t="str">
        <f>IFERROR(ROUND(AVERAGEIF('Week 5 - Making'!$B:$B,'Product List'!$A1804,'Week 5 - Making'!$P:$P),0),"")</f>
        <v/>
      </c>
      <c r="O1804" s="7"/>
      <c r="P1804" s="7">
        <f t="array" ref="P1804">iferror(xlookup(C1804,'Product Families'!A:A,'Product Families'!S:S),"")</f>
        <v>0</v>
      </c>
    </row>
    <row r="1805" ht="14.25" customHeight="1">
      <c r="A1805" s="122" t="s">
        <v>4087</v>
      </c>
      <c r="B1805" s="270" t="s">
        <v>4088</v>
      </c>
      <c r="C1805" s="138" t="s">
        <v>627</v>
      </c>
      <c r="D1805" s="7">
        <f t="array" ref="D1805">IFERROR(XLOOKUP($C1805,'Product Families'!$A:$A,'Product Families'!$D:$D),"")</f>
        <v>6</v>
      </c>
      <c r="E1805" s="7">
        <f t="array" ref="E1805">IFERROR(XLOOKUP($C1805,'Product Families'!$A:$A,'Product Families'!$E:$E),"")</f>
        <v>7</v>
      </c>
      <c r="F1805" s="7">
        <f t="array" ref="F1805">IFERROR(XLOOKUP($C1805,'Product Families'!$A:$A,'Product Families'!$F:$F),"")</f>
        <v>8</v>
      </c>
      <c r="G1805" s="7">
        <f t="array" ref="G1805">IFERROR(XLOOKUP($C1805,'Product Families'!$A:$A,'Product Families'!$G:$G),"")</f>
        <v>9</v>
      </c>
      <c r="J1805" s="7" t="str">
        <f>IFERROR(ROUND(AVERAGEIF('Week 1 - Making'!$B:$B,'Product List'!$A1805,'Week 1 - Making'!$P:$P),0),"")</f>
        <v/>
      </c>
      <c r="K1805" s="7" t="str">
        <f>IFERROR(ROUND(AVERAGEIF('Week 2 - Making'!$B:$B,'Product List'!$A1805,'Week 2 - Making'!$P:$P),0),"")</f>
        <v/>
      </c>
      <c r="L1805" s="263" t="str">
        <f>IFERROR(ROUND(AVERAGEIF('Week 3 - Making'!$B:$B,'Product List'!$A1805,'Week 3 - Making'!$P:$P),0),"")</f>
        <v/>
      </c>
      <c r="M1805" s="7" t="str">
        <f>IFERROR(ROUND(AVERAGEIF('Week 4 - Making'!$B:$B,'Product List'!$A1805,'Week 4 - Making'!$P:$P),0),"")</f>
        <v/>
      </c>
      <c r="N1805" s="7" t="str">
        <f>IFERROR(ROUND(AVERAGEIF('Week 5 - Making'!$B:$B,'Product List'!$A1805,'Week 5 - Making'!$P:$P),0),"")</f>
        <v/>
      </c>
      <c r="O1805" s="7"/>
      <c r="P1805" s="7">
        <f t="array" ref="P1805">iferror(xlookup(C1805,'Product Families'!A:A,'Product Families'!S:S),"")</f>
        <v>0</v>
      </c>
    </row>
    <row r="1806" ht="14.25" customHeight="1">
      <c r="A1806" s="122" t="s">
        <v>4089</v>
      </c>
      <c r="B1806" s="270" t="s">
        <v>4090</v>
      </c>
      <c r="C1806" s="122" t="s">
        <v>627</v>
      </c>
      <c r="D1806" s="7">
        <f t="array" ref="D1806">IFERROR(XLOOKUP($C1806,'Product Families'!$A:$A,'Product Families'!$D:$D),"")</f>
        <v>6</v>
      </c>
      <c r="E1806" s="7">
        <f t="array" ref="E1806">IFERROR(XLOOKUP($C1806,'Product Families'!$A:$A,'Product Families'!$E:$E),"")</f>
        <v>7</v>
      </c>
      <c r="F1806" s="7">
        <f t="array" ref="F1806">IFERROR(XLOOKUP($C1806,'Product Families'!$A:$A,'Product Families'!$F:$F),"")</f>
        <v>8</v>
      </c>
      <c r="G1806" s="7">
        <f t="array" ref="G1806">IFERROR(XLOOKUP($C1806,'Product Families'!$A:$A,'Product Families'!$G:$G),"")</f>
        <v>9</v>
      </c>
      <c r="J1806" s="7" t="str">
        <f>IFERROR(ROUND(AVERAGEIF('Week 1 - Making'!$B:$B,'Product List'!$A1806,'Week 1 - Making'!$P:$P),0),"")</f>
        <v/>
      </c>
      <c r="K1806" s="7" t="str">
        <f>IFERROR(ROUND(AVERAGEIF('Week 2 - Making'!$B:$B,'Product List'!$A1806,'Week 2 - Making'!$P:$P),0),"")</f>
        <v/>
      </c>
      <c r="L1806" s="263" t="str">
        <f>IFERROR(ROUND(AVERAGEIF('Week 3 - Making'!$B:$B,'Product List'!$A1806,'Week 3 - Making'!$P:$P),0),"")</f>
        <v/>
      </c>
      <c r="M1806" s="7" t="str">
        <f>IFERROR(ROUND(AVERAGEIF('Week 4 - Making'!$B:$B,'Product List'!$A1806,'Week 4 - Making'!$P:$P),0),"")</f>
        <v/>
      </c>
      <c r="N1806" s="7" t="str">
        <f>IFERROR(ROUND(AVERAGEIF('Week 5 - Making'!$B:$B,'Product List'!$A1806,'Week 5 - Making'!$P:$P),0),"")</f>
        <v/>
      </c>
      <c r="O1806" s="7"/>
      <c r="P1806" s="7">
        <f t="array" ref="P1806">iferror(xlookup(C1806,'Product Families'!A:A,'Product Families'!S:S),"")</f>
        <v>0</v>
      </c>
    </row>
    <row r="1807" ht="14.25" customHeight="1">
      <c r="A1807" s="138" t="s">
        <v>4091</v>
      </c>
      <c r="B1807" s="270" t="s">
        <v>4092</v>
      </c>
      <c r="C1807" s="122" t="s">
        <v>627</v>
      </c>
      <c r="D1807" s="7">
        <f t="array" ref="D1807">IFERROR(XLOOKUP($C1807,'Product Families'!$A:$A,'Product Families'!$D:$D),"")</f>
        <v>6</v>
      </c>
      <c r="E1807" s="7">
        <f t="array" ref="E1807">IFERROR(XLOOKUP($C1807,'Product Families'!$A:$A,'Product Families'!$E:$E),"")</f>
        <v>7</v>
      </c>
      <c r="F1807" s="7">
        <f t="array" ref="F1807">IFERROR(XLOOKUP($C1807,'Product Families'!$A:$A,'Product Families'!$F:$F),"")</f>
        <v>8</v>
      </c>
      <c r="G1807" s="7">
        <f t="array" ref="G1807">IFERROR(XLOOKUP($C1807,'Product Families'!$A:$A,'Product Families'!$G:$G),"")</f>
        <v>9</v>
      </c>
      <c r="J1807" s="7" t="str">
        <f>IFERROR(ROUND(AVERAGEIF('Week 1 - Making'!$B:$B,'Product List'!$A1807,'Week 1 - Making'!$P:$P),0),"")</f>
        <v/>
      </c>
      <c r="K1807" s="7" t="str">
        <f>IFERROR(ROUND(AVERAGEIF('Week 2 - Making'!$B:$B,'Product List'!$A1807,'Week 2 - Making'!$P:$P),0),"")</f>
        <v/>
      </c>
      <c r="L1807" s="263" t="str">
        <f>IFERROR(ROUND(AVERAGEIF('Week 3 - Making'!$B:$B,'Product List'!$A1807,'Week 3 - Making'!$P:$P),0),"")</f>
        <v/>
      </c>
      <c r="M1807" s="7" t="str">
        <f>IFERROR(ROUND(AVERAGEIF('Week 4 - Making'!$B:$B,'Product List'!$A1807,'Week 4 - Making'!$P:$P),0),"")</f>
        <v/>
      </c>
      <c r="N1807" s="7" t="str">
        <f>IFERROR(ROUND(AVERAGEIF('Week 5 - Making'!$B:$B,'Product List'!$A1807,'Week 5 - Making'!$P:$P),0),"")</f>
        <v/>
      </c>
      <c r="O1807" s="7"/>
      <c r="P1807" s="7">
        <f t="array" ref="P1807">iferror(xlookup(C1807,'Product Families'!A:A,'Product Families'!S:S),"")</f>
        <v>0</v>
      </c>
    </row>
    <row r="1808" ht="14.25" customHeight="1">
      <c r="A1808" s="122" t="s">
        <v>4093</v>
      </c>
      <c r="B1808" s="270" t="s">
        <v>4094</v>
      </c>
      <c r="C1808" s="122" t="s">
        <v>627</v>
      </c>
      <c r="D1808" s="7">
        <f t="array" ref="D1808">IFERROR(XLOOKUP($C1808,'Product Families'!$A:$A,'Product Families'!$D:$D),"")</f>
        <v>6</v>
      </c>
      <c r="E1808" s="7">
        <f t="array" ref="E1808">IFERROR(XLOOKUP($C1808,'Product Families'!$A:$A,'Product Families'!$E:$E),"")</f>
        <v>7</v>
      </c>
      <c r="F1808" s="7">
        <f t="array" ref="F1808">IFERROR(XLOOKUP($C1808,'Product Families'!$A:$A,'Product Families'!$F:$F),"")</f>
        <v>8</v>
      </c>
      <c r="G1808" s="7">
        <f t="array" ref="G1808">IFERROR(XLOOKUP($C1808,'Product Families'!$A:$A,'Product Families'!$G:$G),"")</f>
        <v>9</v>
      </c>
      <c r="J1808" s="7" t="str">
        <f>IFERROR(ROUND(AVERAGEIF('Week 1 - Making'!$B:$B,'Product List'!$A1808,'Week 1 - Making'!$P:$P),0),"")</f>
        <v/>
      </c>
      <c r="K1808" s="7" t="str">
        <f>IFERROR(ROUND(AVERAGEIF('Week 2 - Making'!$B:$B,'Product List'!$A1808,'Week 2 - Making'!$P:$P),0),"")</f>
        <v/>
      </c>
      <c r="L1808" s="263" t="str">
        <f>IFERROR(ROUND(AVERAGEIF('Week 3 - Making'!$B:$B,'Product List'!$A1808,'Week 3 - Making'!$P:$P),0),"")</f>
        <v/>
      </c>
      <c r="M1808" s="7" t="str">
        <f>IFERROR(ROUND(AVERAGEIF('Week 4 - Making'!$B:$B,'Product List'!$A1808,'Week 4 - Making'!$P:$P),0),"")</f>
        <v/>
      </c>
      <c r="N1808" s="7" t="str">
        <f>IFERROR(ROUND(AVERAGEIF('Week 5 - Making'!$B:$B,'Product List'!$A1808,'Week 5 - Making'!$P:$P),0),"")</f>
        <v/>
      </c>
      <c r="O1808" s="7"/>
      <c r="P1808" s="7">
        <f t="array" ref="P1808">iferror(xlookup(C1808,'Product Families'!A:A,'Product Families'!S:S),"")</f>
        <v>0</v>
      </c>
    </row>
    <row r="1809" ht="14.25" customHeight="1">
      <c r="A1809" s="122" t="s">
        <v>4095</v>
      </c>
      <c r="B1809" s="270" t="s">
        <v>4096</v>
      </c>
      <c r="C1809" s="138" t="s">
        <v>627</v>
      </c>
      <c r="D1809" s="7">
        <f t="array" ref="D1809">IFERROR(XLOOKUP($C1809,'Product Families'!$A:$A,'Product Families'!$D:$D),"")</f>
        <v>6</v>
      </c>
      <c r="E1809" s="7">
        <f t="array" ref="E1809">IFERROR(XLOOKUP($C1809,'Product Families'!$A:$A,'Product Families'!$E:$E),"")</f>
        <v>7</v>
      </c>
      <c r="F1809" s="7">
        <f t="array" ref="F1809">IFERROR(XLOOKUP($C1809,'Product Families'!$A:$A,'Product Families'!$F:$F),"")</f>
        <v>8</v>
      </c>
      <c r="G1809" s="7">
        <f t="array" ref="G1809">IFERROR(XLOOKUP($C1809,'Product Families'!$A:$A,'Product Families'!$G:$G),"")</f>
        <v>9</v>
      </c>
      <c r="J1809" s="7" t="str">
        <f>IFERROR(ROUND(AVERAGEIF('Week 1 - Making'!$B:$B,'Product List'!$A1809,'Week 1 - Making'!$P:$P),0),"")</f>
        <v/>
      </c>
      <c r="K1809" s="7" t="str">
        <f>IFERROR(ROUND(AVERAGEIF('Week 2 - Making'!$B:$B,'Product List'!$A1809,'Week 2 - Making'!$P:$P),0),"")</f>
        <v/>
      </c>
      <c r="L1809" s="263" t="str">
        <f>IFERROR(ROUND(AVERAGEIF('Week 3 - Making'!$B:$B,'Product List'!$A1809,'Week 3 - Making'!$P:$P),0),"")</f>
        <v/>
      </c>
      <c r="M1809" s="7" t="str">
        <f>IFERROR(ROUND(AVERAGEIF('Week 4 - Making'!$B:$B,'Product List'!$A1809,'Week 4 - Making'!$P:$P),0),"")</f>
        <v/>
      </c>
      <c r="N1809" s="7" t="str">
        <f>IFERROR(ROUND(AVERAGEIF('Week 5 - Making'!$B:$B,'Product List'!$A1809,'Week 5 - Making'!$P:$P),0),"")</f>
        <v/>
      </c>
      <c r="O1809" s="7"/>
      <c r="P1809" s="7">
        <f t="array" ref="P1809">iferror(xlookup(C1809,'Product Families'!A:A,'Product Families'!S:S),"")</f>
        <v>0</v>
      </c>
    </row>
    <row r="1810" ht="14.25" customHeight="1">
      <c r="A1810" s="122" t="s">
        <v>4097</v>
      </c>
      <c r="B1810" s="270" t="s">
        <v>4098</v>
      </c>
      <c r="C1810" s="122" t="s">
        <v>627</v>
      </c>
      <c r="D1810" s="7">
        <f t="array" ref="D1810">IFERROR(XLOOKUP($C1810,'Product Families'!$A:$A,'Product Families'!$D:$D),"")</f>
        <v>6</v>
      </c>
      <c r="E1810" s="7">
        <f t="array" ref="E1810">IFERROR(XLOOKUP($C1810,'Product Families'!$A:$A,'Product Families'!$E:$E),"")</f>
        <v>7</v>
      </c>
      <c r="F1810" s="7">
        <f t="array" ref="F1810">IFERROR(XLOOKUP($C1810,'Product Families'!$A:$A,'Product Families'!$F:$F),"")</f>
        <v>8</v>
      </c>
      <c r="G1810" s="7">
        <f t="array" ref="G1810">IFERROR(XLOOKUP($C1810,'Product Families'!$A:$A,'Product Families'!$G:$G),"")</f>
        <v>9</v>
      </c>
      <c r="J1810" s="7" t="str">
        <f>IFERROR(ROUND(AVERAGEIF('Week 1 - Making'!$B:$B,'Product List'!$A1810,'Week 1 - Making'!$P:$P),0),"")</f>
        <v/>
      </c>
      <c r="K1810" s="7" t="str">
        <f>IFERROR(ROUND(AVERAGEIF('Week 2 - Making'!$B:$B,'Product List'!$A1810,'Week 2 - Making'!$P:$P),0),"")</f>
        <v/>
      </c>
      <c r="L1810" s="263" t="str">
        <f>IFERROR(ROUND(AVERAGEIF('Week 3 - Making'!$B:$B,'Product List'!$A1810,'Week 3 - Making'!$P:$P),0),"")</f>
        <v/>
      </c>
      <c r="M1810" s="7" t="str">
        <f>IFERROR(ROUND(AVERAGEIF('Week 4 - Making'!$B:$B,'Product List'!$A1810,'Week 4 - Making'!$P:$P),0),"")</f>
        <v/>
      </c>
      <c r="N1810" s="7" t="str">
        <f>IFERROR(ROUND(AVERAGEIF('Week 5 - Making'!$B:$B,'Product List'!$A1810,'Week 5 - Making'!$P:$P),0),"")</f>
        <v/>
      </c>
      <c r="O1810" s="7"/>
      <c r="P1810" s="7">
        <f t="array" ref="P1810">iferror(xlookup(C1810,'Product Families'!A:A,'Product Families'!S:S),"")</f>
        <v>0</v>
      </c>
    </row>
    <row r="1811" ht="14.25" customHeight="1">
      <c r="A1811" s="122" t="s">
        <v>4099</v>
      </c>
      <c r="B1811" s="270" t="s">
        <v>4100</v>
      </c>
      <c r="C1811" s="122" t="s">
        <v>627</v>
      </c>
      <c r="D1811" s="7">
        <f t="array" ref="D1811">IFERROR(XLOOKUP($C1811,'Product Families'!$A:$A,'Product Families'!$D:$D),"")</f>
        <v>6</v>
      </c>
      <c r="E1811" s="7">
        <f t="array" ref="E1811">IFERROR(XLOOKUP($C1811,'Product Families'!$A:$A,'Product Families'!$E:$E),"")</f>
        <v>7</v>
      </c>
      <c r="F1811" s="7">
        <f t="array" ref="F1811">IFERROR(XLOOKUP($C1811,'Product Families'!$A:$A,'Product Families'!$F:$F),"")</f>
        <v>8</v>
      </c>
      <c r="G1811" s="7">
        <f t="array" ref="G1811">IFERROR(XLOOKUP($C1811,'Product Families'!$A:$A,'Product Families'!$G:$G),"")</f>
        <v>9</v>
      </c>
      <c r="J1811" s="7" t="str">
        <f>IFERROR(ROUND(AVERAGEIF('Week 1 - Making'!$B:$B,'Product List'!$A1811,'Week 1 - Making'!$P:$P),0),"")</f>
        <v/>
      </c>
      <c r="K1811" s="7" t="str">
        <f>IFERROR(ROUND(AVERAGEIF('Week 2 - Making'!$B:$B,'Product List'!$A1811,'Week 2 - Making'!$P:$P),0),"")</f>
        <v/>
      </c>
      <c r="L1811" s="263" t="str">
        <f>IFERROR(ROUND(AVERAGEIF('Week 3 - Making'!$B:$B,'Product List'!$A1811,'Week 3 - Making'!$P:$P),0),"")</f>
        <v/>
      </c>
      <c r="M1811" s="7" t="str">
        <f>IFERROR(ROUND(AVERAGEIF('Week 4 - Making'!$B:$B,'Product List'!$A1811,'Week 4 - Making'!$P:$P),0),"")</f>
        <v/>
      </c>
      <c r="N1811" s="7" t="str">
        <f>IFERROR(ROUND(AVERAGEIF('Week 5 - Making'!$B:$B,'Product List'!$A1811,'Week 5 - Making'!$P:$P),0),"")</f>
        <v/>
      </c>
      <c r="O1811" s="7"/>
      <c r="P1811" s="7">
        <f t="array" ref="P1811">iferror(xlookup(C1811,'Product Families'!A:A,'Product Families'!S:S),"")</f>
        <v>0</v>
      </c>
    </row>
    <row r="1812" ht="14.25" customHeight="1">
      <c r="A1812" s="138" t="s">
        <v>4101</v>
      </c>
      <c r="B1812" s="270" t="s">
        <v>4102</v>
      </c>
      <c r="C1812" s="138" t="s">
        <v>631</v>
      </c>
      <c r="D1812" s="7">
        <f t="array" ref="D1812">IFERROR(XLOOKUP($C1812,'Product Families'!$A:$A,'Product Families'!$D:$D),"")</f>
        <v>10</v>
      </c>
      <c r="E1812" s="7">
        <f t="array" ref="E1812">IFERROR(XLOOKUP($C1812,'Product Families'!$A:$A,'Product Families'!$E:$E),"")</f>
        <v>11</v>
      </c>
      <c r="F1812" s="7">
        <f t="array" ref="F1812">IFERROR(XLOOKUP($C1812,'Product Families'!$A:$A,'Product Families'!$F:$F),"")</f>
        <v>12</v>
      </c>
      <c r="G1812" s="7">
        <f t="array" ref="G1812">IFERROR(XLOOKUP($C1812,'Product Families'!$A:$A,'Product Families'!$G:$G),"")</f>
        <v>13</v>
      </c>
      <c r="J1812" s="7" t="str">
        <f>IFERROR(ROUND(AVERAGEIF('Week 1 - Making'!$B:$B,'Product List'!$A1812,'Week 1 - Making'!$P:$P),0),"")</f>
        <v/>
      </c>
      <c r="K1812" s="7" t="str">
        <f>IFERROR(ROUND(AVERAGEIF('Week 2 - Making'!$B:$B,'Product List'!$A1812,'Week 2 - Making'!$P:$P),0),"")</f>
        <v/>
      </c>
      <c r="L1812" s="263" t="str">
        <f>IFERROR(ROUND(AVERAGEIF('Week 3 - Making'!$B:$B,'Product List'!$A1812,'Week 3 - Making'!$P:$P),0),"")</f>
        <v/>
      </c>
      <c r="M1812" s="7" t="str">
        <f>IFERROR(ROUND(AVERAGEIF('Week 4 - Making'!$B:$B,'Product List'!$A1812,'Week 4 - Making'!$P:$P),0),"")</f>
        <v/>
      </c>
      <c r="N1812" s="7" t="str">
        <f>IFERROR(ROUND(AVERAGEIF('Week 5 - Making'!$B:$B,'Product List'!$A1812,'Week 5 - Making'!$P:$P),0),"")</f>
        <v/>
      </c>
      <c r="O1812" s="7"/>
      <c r="P1812" s="7">
        <f t="array" ref="P1812">iferror(xlookup(C1812,'Product Families'!A:A,'Product Families'!S:S),"")</f>
        <v>0</v>
      </c>
    </row>
    <row r="1813" ht="14.25" customHeight="1">
      <c r="A1813" s="138" t="s">
        <v>4103</v>
      </c>
      <c r="B1813" s="270" t="s">
        <v>4104</v>
      </c>
      <c r="C1813" s="138" t="s">
        <v>631</v>
      </c>
      <c r="D1813" s="7">
        <f t="array" ref="D1813">IFERROR(XLOOKUP($C1813,'Product Families'!$A:$A,'Product Families'!$D:$D),"")</f>
        <v>10</v>
      </c>
      <c r="E1813" s="7">
        <f t="array" ref="E1813">IFERROR(XLOOKUP($C1813,'Product Families'!$A:$A,'Product Families'!$E:$E),"")</f>
        <v>11</v>
      </c>
      <c r="F1813" s="7">
        <f t="array" ref="F1813">IFERROR(XLOOKUP($C1813,'Product Families'!$A:$A,'Product Families'!$F:$F),"")</f>
        <v>12</v>
      </c>
      <c r="G1813" s="7">
        <f t="array" ref="G1813">IFERROR(XLOOKUP($C1813,'Product Families'!$A:$A,'Product Families'!$G:$G),"")</f>
        <v>13</v>
      </c>
      <c r="J1813" s="7" t="str">
        <f>IFERROR(ROUND(AVERAGEIF('Week 1 - Making'!$B:$B,'Product List'!$A1813,'Week 1 - Making'!$P:$P),0),"")</f>
        <v/>
      </c>
      <c r="K1813" s="7" t="str">
        <f>IFERROR(ROUND(AVERAGEIF('Week 2 - Making'!$B:$B,'Product List'!$A1813,'Week 2 - Making'!$P:$P),0),"")</f>
        <v/>
      </c>
      <c r="L1813" s="263" t="str">
        <f>IFERROR(ROUND(AVERAGEIF('Week 3 - Making'!$B:$B,'Product List'!$A1813,'Week 3 - Making'!$P:$P),0),"")</f>
        <v/>
      </c>
      <c r="M1813" s="7" t="str">
        <f>IFERROR(ROUND(AVERAGEIF('Week 4 - Making'!$B:$B,'Product List'!$A1813,'Week 4 - Making'!$P:$P),0),"")</f>
        <v/>
      </c>
      <c r="N1813" s="7" t="str">
        <f>IFERROR(ROUND(AVERAGEIF('Week 5 - Making'!$B:$B,'Product List'!$A1813,'Week 5 - Making'!$P:$P),0),"")</f>
        <v/>
      </c>
      <c r="O1813" s="7"/>
      <c r="P1813" s="7">
        <f t="array" ref="P1813">iferror(xlookup(C1813,'Product Families'!A:A,'Product Families'!S:S),"")</f>
        <v>0</v>
      </c>
    </row>
    <row r="1814" ht="14.25" customHeight="1">
      <c r="A1814" s="138" t="s">
        <v>4105</v>
      </c>
      <c r="B1814" s="270" t="s">
        <v>4106</v>
      </c>
      <c r="C1814" s="138" t="s">
        <v>631</v>
      </c>
      <c r="D1814" s="7">
        <f t="array" ref="D1814">IFERROR(XLOOKUP($C1814,'Product Families'!$A:$A,'Product Families'!$D:$D),"")</f>
        <v>10</v>
      </c>
      <c r="E1814" s="7">
        <f t="array" ref="E1814">IFERROR(XLOOKUP($C1814,'Product Families'!$A:$A,'Product Families'!$E:$E),"")</f>
        <v>11</v>
      </c>
      <c r="F1814" s="7">
        <f t="array" ref="F1814">IFERROR(XLOOKUP($C1814,'Product Families'!$A:$A,'Product Families'!$F:$F),"")</f>
        <v>12</v>
      </c>
      <c r="G1814" s="7">
        <f t="array" ref="G1814">IFERROR(XLOOKUP($C1814,'Product Families'!$A:$A,'Product Families'!$G:$G),"")</f>
        <v>13</v>
      </c>
      <c r="J1814" s="7" t="str">
        <f>IFERROR(ROUND(AVERAGEIF('Week 1 - Making'!$B:$B,'Product List'!$A1814,'Week 1 - Making'!$P:$P),0),"")</f>
        <v/>
      </c>
      <c r="K1814" s="7" t="str">
        <f>IFERROR(ROUND(AVERAGEIF('Week 2 - Making'!$B:$B,'Product List'!$A1814,'Week 2 - Making'!$P:$P),0),"")</f>
        <v/>
      </c>
      <c r="L1814" s="263" t="str">
        <f>IFERROR(ROUND(AVERAGEIF('Week 3 - Making'!$B:$B,'Product List'!$A1814,'Week 3 - Making'!$P:$P),0),"")</f>
        <v/>
      </c>
      <c r="M1814" s="7" t="str">
        <f>IFERROR(ROUND(AVERAGEIF('Week 4 - Making'!$B:$B,'Product List'!$A1814,'Week 4 - Making'!$P:$P),0),"")</f>
        <v/>
      </c>
      <c r="N1814" s="7" t="str">
        <f>IFERROR(ROUND(AVERAGEIF('Week 5 - Making'!$B:$B,'Product List'!$A1814,'Week 5 - Making'!$P:$P),0),"")</f>
        <v/>
      </c>
      <c r="O1814" s="7"/>
      <c r="P1814" s="7">
        <f t="array" ref="P1814">iferror(xlookup(C1814,'Product Families'!A:A,'Product Families'!S:S),"")</f>
        <v>0</v>
      </c>
    </row>
    <row r="1815" ht="14.25" customHeight="1">
      <c r="A1815" s="138" t="s">
        <v>4107</v>
      </c>
      <c r="B1815" s="270" t="s">
        <v>4108</v>
      </c>
      <c r="C1815" s="138" t="s">
        <v>631</v>
      </c>
      <c r="D1815" s="7">
        <f t="array" ref="D1815">IFERROR(XLOOKUP($C1815,'Product Families'!$A:$A,'Product Families'!$D:$D),"")</f>
        <v>10</v>
      </c>
      <c r="E1815" s="7">
        <f t="array" ref="E1815">IFERROR(XLOOKUP($C1815,'Product Families'!$A:$A,'Product Families'!$E:$E),"")</f>
        <v>11</v>
      </c>
      <c r="F1815" s="7">
        <f t="array" ref="F1815">IFERROR(XLOOKUP($C1815,'Product Families'!$A:$A,'Product Families'!$F:$F),"")</f>
        <v>12</v>
      </c>
      <c r="G1815" s="7">
        <f t="array" ref="G1815">IFERROR(XLOOKUP($C1815,'Product Families'!$A:$A,'Product Families'!$G:$G),"")</f>
        <v>13</v>
      </c>
      <c r="J1815" s="7" t="str">
        <f>IFERROR(ROUND(AVERAGEIF('Week 1 - Making'!$B:$B,'Product List'!$A1815,'Week 1 - Making'!$P:$P),0),"")</f>
        <v/>
      </c>
      <c r="K1815" s="7" t="str">
        <f>IFERROR(ROUND(AVERAGEIF('Week 2 - Making'!$B:$B,'Product List'!$A1815,'Week 2 - Making'!$P:$P),0),"")</f>
        <v/>
      </c>
      <c r="L1815" s="263" t="str">
        <f>IFERROR(ROUND(AVERAGEIF('Week 3 - Making'!$B:$B,'Product List'!$A1815,'Week 3 - Making'!$P:$P),0),"")</f>
        <v/>
      </c>
      <c r="M1815" s="7" t="str">
        <f>IFERROR(ROUND(AVERAGEIF('Week 4 - Making'!$B:$B,'Product List'!$A1815,'Week 4 - Making'!$P:$P),0),"")</f>
        <v/>
      </c>
      <c r="N1815" s="7" t="str">
        <f>IFERROR(ROUND(AVERAGEIF('Week 5 - Making'!$B:$B,'Product List'!$A1815,'Week 5 - Making'!$P:$P),0),"")</f>
        <v/>
      </c>
      <c r="O1815" s="7"/>
      <c r="P1815" s="7">
        <f t="array" ref="P1815">iferror(xlookup(C1815,'Product Families'!A:A,'Product Families'!S:S),"")</f>
        <v>0</v>
      </c>
    </row>
    <row r="1816" ht="14.25" customHeight="1">
      <c r="A1816" s="138" t="s">
        <v>4109</v>
      </c>
      <c r="B1816" s="270" t="s">
        <v>4110</v>
      </c>
      <c r="C1816" s="138" t="s">
        <v>631</v>
      </c>
      <c r="D1816" s="7">
        <f t="array" ref="D1816">IFERROR(XLOOKUP($C1816,'Product Families'!$A:$A,'Product Families'!$D:$D),"")</f>
        <v>10</v>
      </c>
      <c r="E1816" s="7">
        <f t="array" ref="E1816">IFERROR(XLOOKUP($C1816,'Product Families'!$A:$A,'Product Families'!$E:$E),"")</f>
        <v>11</v>
      </c>
      <c r="F1816" s="7">
        <f t="array" ref="F1816">IFERROR(XLOOKUP($C1816,'Product Families'!$A:$A,'Product Families'!$F:$F),"")</f>
        <v>12</v>
      </c>
      <c r="G1816" s="7">
        <f t="array" ref="G1816">IFERROR(XLOOKUP($C1816,'Product Families'!$A:$A,'Product Families'!$G:$G),"")</f>
        <v>13</v>
      </c>
      <c r="J1816" s="7" t="str">
        <f>IFERROR(ROUND(AVERAGEIF('Week 1 - Making'!$B:$B,'Product List'!$A1816,'Week 1 - Making'!$P:$P),0),"")</f>
        <v/>
      </c>
      <c r="K1816" s="7" t="str">
        <f>IFERROR(ROUND(AVERAGEIF('Week 2 - Making'!$B:$B,'Product List'!$A1816,'Week 2 - Making'!$P:$P),0),"")</f>
        <v/>
      </c>
      <c r="L1816" s="263" t="str">
        <f>IFERROR(ROUND(AVERAGEIF('Week 3 - Making'!$B:$B,'Product List'!$A1816,'Week 3 - Making'!$P:$P),0),"")</f>
        <v/>
      </c>
      <c r="M1816" s="7" t="str">
        <f>IFERROR(ROUND(AVERAGEIF('Week 4 - Making'!$B:$B,'Product List'!$A1816,'Week 4 - Making'!$P:$P),0),"")</f>
        <v/>
      </c>
      <c r="N1816" s="7" t="str">
        <f>IFERROR(ROUND(AVERAGEIF('Week 5 - Making'!$B:$B,'Product List'!$A1816,'Week 5 - Making'!$P:$P),0),"")</f>
        <v/>
      </c>
      <c r="O1816" s="7"/>
      <c r="P1816" s="7">
        <f t="array" ref="P1816">iferror(xlookup(C1816,'Product Families'!A:A,'Product Families'!S:S),"")</f>
        <v>0</v>
      </c>
    </row>
    <row r="1817" ht="14.25" customHeight="1">
      <c r="A1817" s="122" t="s">
        <v>4111</v>
      </c>
      <c r="B1817" s="270" t="s">
        <v>4112</v>
      </c>
      <c r="C1817" s="122" t="s">
        <v>4113</v>
      </c>
      <c r="D1817" s="7" t="str">
        <f t="array" ref="D1817">IFERROR(XLOOKUP($C1817,'Product Families'!$A:$A,'Product Families'!$D:$D),"")</f>
        <v/>
      </c>
      <c r="E1817" s="7" t="str">
        <f t="array" ref="E1817">IFERROR(XLOOKUP($C1817,'Product Families'!$A:$A,'Product Families'!$E:$E),"")</f>
        <v/>
      </c>
      <c r="F1817" s="7" t="str">
        <f t="array" ref="F1817">IFERROR(XLOOKUP($C1817,'Product Families'!$A:$A,'Product Families'!$F:$F),"")</f>
        <v/>
      </c>
      <c r="G1817" s="7" t="str">
        <f t="array" ref="G1817">IFERROR(XLOOKUP($C1817,'Product Families'!$A:$A,'Product Families'!$G:$G),"")</f>
        <v/>
      </c>
      <c r="J1817" s="7" t="str">
        <f>IFERROR(ROUND(AVERAGEIF('Week 1 - Making'!$B:$B,'Product List'!$A1817,'Week 1 - Making'!$P:$P),0),"")</f>
        <v/>
      </c>
      <c r="K1817" s="7" t="str">
        <f>IFERROR(ROUND(AVERAGEIF('Week 2 - Making'!$B:$B,'Product List'!$A1817,'Week 2 - Making'!$P:$P),0),"")</f>
        <v/>
      </c>
      <c r="L1817" s="263" t="str">
        <f>IFERROR(ROUND(AVERAGEIF('Week 3 - Making'!$B:$B,'Product List'!$A1817,'Week 3 - Making'!$P:$P),0),"")</f>
        <v/>
      </c>
      <c r="M1817" s="7" t="str">
        <f>IFERROR(ROUND(AVERAGEIF('Week 4 - Making'!$B:$B,'Product List'!$A1817,'Week 4 - Making'!$P:$P),0),"")</f>
        <v/>
      </c>
      <c r="N1817" s="7" t="str">
        <f>IFERROR(ROUND(AVERAGEIF('Week 5 - Making'!$B:$B,'Product List'!$A1817,'Week 5 - Making'!$P:$P),0),"")</f>
        <v/>
      </c>
      <c r="O1817" s="7"/>
      <c r="P1817" s="7" t="str">
        <f t="array" ref="P1817">iferror(xlookup(C1817,'Product Families'!A:A,'Product Families'!S:S),"")</f>
        <v/>
      </c>
    </row>
    <row r="1818" ht="14.25" customHeight="1">
      <c r="A1818" s="122" t="s">
        <v>4114</v>
      </c>
      <c r="B1818" s="270" t="s">
        <v>4115</v>
      </c>
      <c r="C1818" s="122" t="s">
        <v>4113</v>
      </c>
      <c r="D1818" s="7" t="str">
        <f t="array" ref="D1818">IFERROR(XLOOKUP($C1818,'Product Families'!$A:$A,'Product Families'!$D:$D),"")</f>
        <v/>
      </c>
      <c r="E1818" s="7" t="str">
        <f t="array" ref="E1818">IFERROR(XLOOKUP($C1818,'Product Families'!$A:$A,'Product Families'!$E:$E),"")</f>
        <v/>
      </c>
      <c r="F1818" s="7" t="str">
        <f t="array" ref="F1818">IFERROR(XLOOKUP($C1818,'Product Families'!$A:$A,'Product Families'!$F:$F),"")</f>
        <v/>
      </c>
      <c r="G1818" s="7" t="str">
        <f t="array" ref="G1818">IFERROR(XLOOKUP($C1818,'Product Families'!$A:$A,'Product Families'!$G:$G),"")</f>
        <v/>
      </c>
      <c r="J1818" s="7" t="str">
        <f>IFERROR(ROUND(AVERAGEIF('Week 1 - Making'!$B:$B,'Product List'!$A1818,'Week 1 - Making'!$P:$P),0),"")</f>
        <v/>
      </c>
      <c r="K1818" s="7" t="str">
        <f>IFERROR(ROUND(AVERAGEIF('Week 2 - Making'!$B:$B,'Product List'!$A1818,'Week 2 - Making'!$P:$P),0),"")</f>
        <v/>
      </c>
      <c r="L1818" s="263" t="str">
        <f>IFERROR(ROUND(AVERAGEIF('Week 3 - Making'!$B:$B,'Product List'!$A1818,'Week 3 - Making'!$P:$P),0),"")</f>
        <v/>
      </c>
      <c r="M1818" s="7" t="str">
        <f>IFERROR(ROUND(AVERAGEIF('Week 4 - Making'!$B:$B,'Product List'!$A1818,'Week 4 - Making'!$P:$P),0),"")</f>
        <v/>
      </c>
      <c r="N1818" s="7" t="str">
        <f>IFERROR(ROUND(AVERAGEIF('Week 5 - Making'!$B:$B,'Product List'!$A1818,'Week 5 - Making'!$P:$P),0),"")</f>
        <v/>
      </c>
      <c r="O1818" s="7"/>
      <c r="P1818" s="7" t="str">
        <f t="array" ref="P1818">iferror(xlookup(C1818,'Product Families'!A:A,'Product Families'!S:S),"")</f>
        <v/>
      </c>
    </row>
    <row r="1819" ht="14.25" customHeight="1">
      <c r="A1819" s="122" t="s">
        <v>4116</v>
      </c>
      <c r="B1819" s="270" t="s">
        <v>4117</v>
      </c>
      <c r="C1819" s="122" t="s">
        <v>4113</v>
      </c>
      <c r="D1819" s="7" t="str">
        <f t="array" ref="D1819">IFERROR(XLOOKUP($C1819,'Product Families'!$A:$A,'Product Families'!$D:$D),"")</f>
        <v/>
      </c>
      <c r="E1819" s="7" t="str">
        <f t="array" ref="E1819">IFERROR(XLOOKUP($C1819,'Product Families'!$A:$A,'Product Families'!$E:$E),"")</f>
        <v/>
      </c>
      <c r="F1819" s="7" t="str">
        <f t="array" ref="F1819">IFERROR(XLOOKUP($C1819,'Product Families'!$A:$A,'Product Families'!$F:$F),"")</f>
        <v/>
      </c>
      <c r="G1819" s="7" t="str">
        <f t="array" ref="G1819">IFERROR(XLOOKUP($C1819,'Product Families'!$A:$A,'Product Families'!$G:$G),"")</f>
        <v/>
      </c>
      <c r="J1819" s="7" t="str">
        <f>IFERROR(ROUND(AVERAGEIF('Week 1 - Making'!$B:$B,'Product List'!$A1819,'Week 1 - Making'!$P:$P),0),"")</f>
        <v/>
      </c>
      <c r="K1819" s="7" t="str">
        <f>IFERROR(ROUND(AVERAGEIF('Week 2 - Making'!$B:$B,'Product List'!$A1819,'Week 2 - Making'!$P:$P),0),"")</f>
        <v/>
      </c>
      <c r="L1819" s="263" t="str">
        <f>IFERROR(ROUND(AVERAGEIF('Week 3 - Making'!$B:$B,'Product List'!$A1819,'Week 3 - Making'!$P:$P),0),"")</f>
        <v/>
      </c>
      <c r="M1819" s="7" t="str">
        <f>IFERROR(ROUND(AVERAGEIF('Week 4 - Making'!$B:$B,'Product List'!$A1819,'Week 4 - Making'!$P:$P),0),"")</f>
        <v/>
      </c>
      <c r="N1819" s="7" t="str">
        <f>IFERROR(ROUND(AVERAGEIF('Week 5 - Making'!$B:$B,'Product List'!$A1819,'Week 5 - Making'!$P:$P),0),"")</f>
        <v/>
      </c>
      <c r="O1819" s="7"/>
      <c r="P1819" s="7" t="str">
        <f t="array" ref="P1819">iferror(xlookup(C1819,'Product Families'!A:A,'Product Families'!S:S),"")</f>
        <v/>
      </c>
    </row>
    <row r="1820" ht="14.25" customHeight="1">
      <c r="A1820" s="122" t="s">
        <v>4118</v>
      </c>
      <c r="B1820" s="270" t="s">
        <v>4119</v>
      </c>
      <c r="C1820" s="122" t="s">
        <v>4113</v>
      </c>
      <c r="D1820" s="7" t="str">
        <f t="array" ref="D1820">IFERROR(XLOOKUP($C1820,'Product Families'!$A:$A,'Product Families'!$D:$D),"")</f>
        <v/>
      </c>
      <c r="E1820" s="7" t="str">
        <f t="array" ref="E1820">IFERROR(XLOOKUP($C1820,'Product Families'!$A:$A,'Product Families'!$E:$E),"")</f>
        <v/>
      </c>
      <c r="F1820" s="7" t="str">
        <f t="array" ref="F1820">IFERROR(XLOOKUP($C1820,'Product Families'!$A:$A,'Product Families'!$F:$F),"")</f>
        <v/>
      </c>
      <c r="G1820" s="7" t="str">
        <f t="array" ref="G1820">IFERROR(XLOOKUP($C1820,'Product Families'!$A:$A,'Product Families'!$G:$G),"")</f>
        <v/>
      </c>
      <c r="J1820" s="7" t="str">
        <f>IFERROR(ROUND(AVERAGEIF('Week 1 - Making'!$B:$B,'Product List'!$A1820,'Week 1 - Making'!$P:$P),0),"")</f>
        <v/>
      </c>
      <c r="K1820" s="7" t="str">
        <f>IFERROR(ROUND(AVERAGEIF('Week 2 - Making'!$B:$B,'Product List'!$A1820,'Week 2 - Making'!$P:$P),0),"")</f>
        <v/>
      </c>
      <c r="L1820" s="263" t="str">
        <f>IFERROR(ROUND(AVERAGEIF('Week 3 - Making'!$B:$B,'Product List'!$A1820,'Week 3 - Making'!$P:$P),0),"")</f>
        <v/>
      </c>
      <c r="M1820" s="7" t="str">
        <f>IFERROR(ROUND(AVERAGEIF('Week 4 - Making'!$B:$B,'Product List'!$A1820,'Week 4 - Making'!$P:$P),0),"")</f>
        <v/>
      </c>
      <c r="N1820" s="7" t="str">
        <f>IFERROR(ROUND(AVERAGEIF('Week 5 - Making'!$B:$B,'Product List'!$A1820,'Week 5 - Making'!$P:$P),0),"")</f>
        <v/>
      </c>
      <c r="O1820" s="7"/>
      <c r="P1820" s="7" t="str">
        <f t="array" ref="P1820">iferror(xlookup(C1820,'Product Families'!A:A,'Product Families'!S:S),"")</f>
        <v/>
      </c>
    </row>
    <row r="1821" ht="14.25" customHeight="1">
      <c r="A1821" s="122" t="s">
        <v>4120</v>
      </c>
      <c r="B1821" s="270" t="s">
        <v>4121</v>
      </c>
      <c r="C1821" s="122" t="s">
        <v>4113</v>
      </c>
      <c r="D1821" s="7" t="str">
        <f t="array" ref="D1821">IFERROR(XLOOKUP($C1821,'Product Families'!$A:$A,'Product Families'!$D:$D),"")</f>
        <v/>
      </c>
      <c r="E1821" s="7" t="str">
        <f t="array" ref="E1821">IFERROR(XLOOKUP($C1821,'Product Families'!$A:$A,'Product Families'!$E:$E),"")</f>
        <v/>
      </c>
      <c r="F1821" s="7" t="str">
        <f t="array" ref="F1821">IFERROR(XLOOKUP($C1821,'Product Families'!$A:$A,'Product Families'!$F:$F),"")</f>
        <v/>
      </c>
      <c r="G1821" s="7" t="str">
        <f t="array" ref="G1821">IFERROR(XLOOKUP($C1821,'Product Families'!$A:$A,'Product Families'!$G:$G),"")</f>
        <v/>
      </c>
      <c r="J1821" s="7" t="str">
        <f>IFERROR(ROUND(AVERAGEIF('Week 1 - Making'!$B:$B,'Product List'!$A1821,'Week 1 - Making'!$P:$P),0),"")</f>
        <v/>
      </c>
      <c r="K1821" s="7" t="str">
        <f>IFERROR(ROUND(AVERAGEIF('Week 2 - Making'!$B:$B,'Product List'!$A1821,'Week 2 - Making'!$P:$P),0),"")</f>
        <v/>
      </c>
      <c r="L1821" s="263" t="str">
        <f>IFERROR(ROUND(AVERAGEIF('Week 3 - Making'!$B:$B,'Product List'!$A1821,'Week 3 - Making'!$P:$P),0),"")</f>
        <v/>
      </c>
      <c r="M1821" s="7" t="str">
        <f>IFERROR(ROUND(AVERAGEIF('Week 4 - Making'!$B:$B,'Product List'!$A1821,'Week 4 - Making'!$P:$P),0),"")</f>
        <v/>
      </c>
      <c r="N1821" s="7" t="str">
        <f>IFERROR(ROUND(AVERAGEIF('Week 5 - Making'!$B:$B,'Product List'!$A1821,'Week 5 - Making'!$P:$P),0),"")</f>
        <v/>
      </c>
      <c r="O1821" s="7"/>
      <c r="P1821" s="7" t="str">
        <f t="array" ref="P1821">iferror(xlookup(C1821,'Product Families'!A:A,'Product Families'!S:S),"")</f>
        <v/>
      </c>
    </row>
    <row r="1822" ht="14.25" customHeight="1">
      <c r="A1822" s="122" t="s">
        <v>4122</v>
      </c>
      <c r="B1822" s="270" t="s">
        <v>4123</v>
      </c>
      <c r="C1822" s="122" t="s">
        <v>4113</v>
      </c>
      <c r="D1822" s="7" t="str">
        <f t="array" ref="D1822">IFERROR(XLOOKUP($C1822,'Product Families'!$A:$A,'Product Families'!$D:$D),"")</f>
        <v/>
      </c>
      <c r="E1822" s="7" t="str">
        <f t="array" ref="E1822">IFERROR(XLOOKUP($C1822,'Product Families'!$A:$A,'Product Families'!$E:$E),"")</f>
        <v/>
      </c>
      <c r="F1822" s="7" t="str">
        <f t="array" ref="F1822">IFERROR(XLOOKUP($C1822,'Product Families'!$A:$A,'Product Families'!$F:$F),"")</f>
        <v/>
      </c>
      <c r="G1822" s="7" t="str">
        <f t="array" ref="G1822">IFERROR(XLOOKUP($C1822,'Product Families'!$A:$A,'Product Families'!$G:$G),"")</f>
        <v/>
      </c>
      <c r="J1822" s="7" t="str">
        <f>IFERROR(ROUND(AVERAGEIF('Week 1 - Making'!$B:$B,'Product List'!$A1822,'Week 1 - Making'!$P:$P),0),"")</f>
        <v/>
      </c>
      <c r="K1822" s="7" t="str">
        <f>IFERROR(ROUND(AVERAGEIF('Week 2 - Making'!$B:$B,'Product List'!$A1822,'Week 2 - Making'!$P:$P),0),"")</f>
        <v/>
      </c>
      <c r="L1822" s="263" t="str">
        <f>IFERROR(ROUND(AVERAGEIF('Week 3 - Making'!$B:$B,'Product List'!$A1822,'Week 3 - Making'!$P:$P),0),"")</f>
        <v/>
      </c>
      <c r="M1822" s="7" t="str">
        <f>IFERROR(ROUND(AVERAGEIF('Week 4 - Making'!$B:$B,'Product List'!$A1822,'Week 4 - Making'!$P:$P),0),"")</f>
        <v/>
      </c>
      <c r="N1822" s="7" t="str">
        <f>IFERROR(ROUND(AVERAGEIF('Week 5 - Making'!$B:$B,'Product List'!$A1822,'Week 5 - Making'!$P:$P),0),"")</f>
        <v/>
      </c>
      <c r="O1822" s="7"/>
      <c r="P1822" s="7" t="str">
        <f t="array" ref="P1822">iferror(xlookup(C1822,'Product Families'!A:A,'Product Families'!S:S),"")</f>
        <v/>
      </c>
    </row>
    <row r="1823" ht="14.25" customHeight="1">
      <c r="A1823" s="138" t="s">
        <v>4124</v>
      </c>
      <c r="B1823" s="270"/>
      <c r="C1823" s="138" t="s">
        <v>797</v>
      </c>
      <c r="D1823" s="7">
        <f t="array" ref="D1823">IFERROR(XLOOKUP($C1823,'Product Families'!$A:$A,'Product Families'!$D:$D),"")</f>
        <v>8</v>
      </c>
      <c r="E1823" s="7">
        <f t="array" ref="E1823">IFERROR(XLOOKUP($C1823,'Product Families'!$A:$A,'Product Families'!$E:$E),"")</f>
        <v>9</v>
      </c>
      <c r="F1823" s="7">
        <f t="array" ref="F1823">IFERROR(XLOOKUP($C1823,'Product Families'!$A:$A,'Product Families'!$F:$F),"")</f>
        <v>10</v>
      </c>
      <c r="G1823" s="7">
        <f t="array" ref="G1823">IFERROR(XLOOKUP($C1823,'Product Families'!$A:$A,'Product Families'!$G:$G),"")</f>
        <v>11</v>
      </c>
      <c r="J1823" s="7" t="str">
        <f>IFERROR(ROUND(AVERAGEIF('Week 1 - Making'!$B:$B,'Product List'!$A1823,'Week 1 - Making'!$P:$P),0),"")</f>
        <v/>
      </c>
      <c r="K1823" s="7" t="str">
        <f>IFERROR(ROUND(AVERAGEIF('Week 2 - Making'!$B:$B,'Product List'!$A1823,'Week 2 - Making'!$P:$P),0),"")</f>
        <v/>
      </c>
      <c r="L1823" s="263" t="str">
        <f>IFERROR(ROUND(AVERAGEIF('Week 3 - Making'!$B:$B,'Product List'!$A1823,'Week 3 - Making'!$P:$P),0),"")</f>
        <v/>
      </c>
      <c r="M1823" s="7" t="str">
        <f>IFERROR(ROUND(AVERAGEIF('Week 4 - Making'!$B:$B,'Product List'!$A1823,'Week 4 - Making'!$P:$P),0),"")</f>
        <v/>
      </c>
      <c r="N1823" s="7" t="str">
        <f>IFERROR(ROUND(AVERAGEIF('Week 5 - Making'!$B:$B,'Product List'!$A1823,'Week 5 - Making'!$P:$P),0),"")</f>
        <v/>
      </c>
      <c r="O1823" s="7"/>
      <c r="P1823" s="7">
        <f t="array" ref="P1823">iferror(xlookup(C1823,'Product Families'!A:A,'Product Families'!S:S),"")</f>
        <v>0</v>
      </c>
    </row>
    <row r="1824" ht="14.25" customHeight="1">
      <c r="A1824" s="138" t="s">
        <v>4126</v>
      </c>
      <c r="B1824" s="270" t="s">
        <v>4127</v>
      </c>
      <c r="C1824" s="122" t="s">
        <v>641</v>
      </c>
      <c r="D1824" s="7">
        <f t="array" ref="D1824">IFERROR(XLOOKUP($C1824,'Product Families'!$A:$A,'Product Families'!$D:$D),"")</f>
        <v>52</v>
      </c>
      <c r="E1824" s="7">
        <f t="array" ref="E1824">IFERROR(XLOOKUP($C1824,'Product Families'!$A:$A,'Product Families'!$E:$E),"")</f>
        <v>54</v>
      </c>
      <c r="F1824" s="7">
        <f t="array" ref="F1824">IFERROR(XLOOKUP($C1824,'Product Families'!$A:$A,'Product Families'!$F:$F),"")</f>
        <v>58</v>
      </c>
      <c r="G1824" s="7">
        <f t="array" ref="G1824">IFERROR(XLOOKUP($C1824,'Product Families'!$A:$A,'Product Families'!$G:$G),"")</f>
        <v>62</v>
      </c>
      <c r="J1824" s="7" t="str">
        <f>IFERROR(ROUND(AVERAGEIF('Week 1 - Making'!$B:$B,'Product List'!$A1824,'Week 1 - Making'!$P:$P),0),"")</f>
        <v/>
      </c>
      <c r="K1824" s="7" t="str">
        <f>IFERROR(ROUND(AVERAGEIF('Week 2 - Making'!$B:$B,'Product List'!$A1824,'Week 2 - Making'!$P:$P),0),"")</f>
        <v/>
      </c>
      <c r="L1824" s="263" t="str">
        <f>IFERROR(ROUND(AVERAGEIF('Week 3 - Making'!$B:$B,'Product List'!$A1824,'Week 3 - Making'!$P:$P),0),"")</f>
        <v/>
      </c>
      <c r="M1824" s="7" t="str">
        <f>IFERROR(ROUND(AVERAGEIF('Week 4 - Making'!$B:$B,'Product List'!$A1824,'Week 4 - Making'!$P:$P),0),"")</f>
        <v/>
      </c>
      <c r="N1824" s="7" t="str">
        <f>IFERROR(ROUND(AVERAGEIF('Week 5 - Making'!$B:$B,'Product List'!$A1824,'Week 5 - Making'!$P:$P),0),"")</f>
        <v/>
      </c>
      <c r="O1824" s="7"/>
      <c r="P1824" s="7">
        <f t="array" ref="P1824">iferror(xlookup(C1824,'Product Families'!A:A,'Product Families'!S:S),"")</f>
        <v>0</v>
      </c>
    </row>
    <row r="1825" ht="14.25" customHeight="1">
      <c r="A1825" s="122" t="s">
        <v>4128</v>
      </c>
      <c r="B1825" s="270" t="s">
        <v>4129</v>
      </c>
      <c r="C1825" s="122" t="s">
        <v>641</v>
      </c>
      <c r="D1825" s="7">
        <f t="array" ref="D1825">IFERROR(XLOOKUP($C1825,'Product Families'!$A:$A,'Product Families'!$D:$D),"")</f>
        <v>52</v>
      </c>
      <c r="E1825" s="7">
        <f t="array" ref="E1825">IFERROR(XLOOKUP($C1825,'Product Families'!$A:$A,'Product Families'!$E:$E),"")</f>
        <v>54</v>
      </c>
      <c r="F1825" s="7">
        <f t="array" ref="F1825">IFERROR(XLOOKUP($C1825,'Product Families'!$A:$A,'Product Families'!$F:$F),"")</f>
        <v>58</v>
      </c>
      <c r="G1825" s="7">
        <f t="array" ref="G1825">IFERROR(XLOOKUP($C1825,'Product Families'!$A:$A,'Product Families'!$G:$G),"")</f>
        <v>62</v>
      </c>
      <c r="J1825" s="7" t="str">
        <f>IFERROR(ROUND(AVERAGEIF('Week 1 - Making'!$B:$B,'Product List'!$A1825,'Week 1 - Making'!$P:$P),0),"")</f>
        <v/>
      </c>
      <c r="K1825" s="7" t="str">
        <f>IFERROR(ROUND(AVERAGEIF('Week 2 - Making'!$B:$B,'Product List'!$A1825,'Week 2 - Making'!$P:$P),0),"")</f>
        <v/>
      </c>
      <c r="L1825" s="263" t="str">
        <f>IFERROR(ROUND(AVERAGEIF('Week 3 - Making'!$B:$B,'Product List'!$A1825,'Week 3 - Making'!$P:$P),0),"")</f>
        <v/>
      </c>
      <c r="M1825" s="7" t="str">
        <f>IFERROR(ROUND(AVERAGEIF('Week 4 - Making'!$B:$B,'Product List'!$A1825,'Week 4 - Making'!$P:$P),0),"")</f>
        <v/>
      </c>
      <c r="N1825" s="7" t="str">
        <f>IFERROR(ROUND(AVERAGEIF('Week 5 - Making'!$B:$B,'Product List'!$A1825,'Week 5 - Making'!$P:$P),0),"")</f>
        <v/>
      </c>
      <c r="O1825" s="7"/>
      <c r="P1825" s="7">
        <f t="array" ref="P1825">iferror(xlookup(C1825,'Product Families'!A:A,'Product Families'!S:S),"")</f>
        <v>0</v>
      </c>
    </row>
    <row r="1826" ht="14.25" customHeight="1">
      <c r="A1826" s="122" t="s">
        <v>4130</v>
      </c>
      <c r="B1826" s="270" t="s">
        <v>4131</v>
      </c>
      <c r="C1826" s="122" t="s">
        <v>641</v>
      </c>
      <c r="D1826" s="7">
        <f t="array" ref="D1826">IFERROR(XLOOKUP($C1826,'Product Families'!$A:$A,'Product Families'!$D:$D),"")</f>
        <v>52</v>
      </c>
      <c r="E1826" s="7">
        <f t="array" ref="E1826">IFERROR(XLOOKUP($C1826,'Product Families'!$A:$A,'Product Families'!$E:$E),"")</f>
        <v>54</v>
      </c>
      <c r="F1826" s="7">
        <f t="array" ref="F1826">IFERROR(XLOOKUP($C1826,'Product Families'!$A:$A,'Product Families'!$F:$F),"")</f>
        <v>58</v>
      </c>
      <c r="G1826" s="7">
        <f t="array" ref="G1826">IFERROR(XLOOKUP($C1826,'Product Families'!$A:$A,'Product Families'!$G:$G),"")</f>
        <v>62</v>
      </c>
      <c r="J1826" s="7" t="str">
        <f>IFERROR(ROUND(AVERAGEIF('Week 1 - Making'!$B:$B,'Product List'!$A1826,'Week 1 - Making'!$P:$P),0),"")</f>
        <v/>
      </c>
      <c r="K1826" s="7" t="str">
        <f>IFERROR(ROUND(AVERAGEIF('Week 2 - Making'!$B:$B,'Product List'!$A1826,'Week 2 - Making'!$P:$P),0),"")</f>
        <v/>
      </c>
      <c r="L1826" s="263" t="str">
        <f>IFERROR(ROUND(AVERAGEIF('Week 3 - Making'!$B:$B,'Product List'!$A1826,'Week 3 - Making'!$P:$P),0),"")</f>
        <v/>
      </c>
      <c r="M1826" s="7" t="str">
        <f>IFERROR(ROUND(AVERAGEIF('Week 4 - Making'!$B:$B,'Product List'!$A1826,'Week 4 - Making'!$P:$P),0),"")</f>
        <v/>
      </c>
      <c r="N1826" s="7" t="str">
        <f>IFERROR(ROUND(AVERAGEIF('Week 5 - Making'!$B:$B,'Product List'!$A1826,'Week 5 - Making'!$P:$P),0),"")</f>
        <v/>
      </c>
      <c r="O1826" s="7"/>
      <c r="P1826" s="7">
        <f t="array" ref="P1826">iferror(xlookup(C1826,'Product Families'!A:A,'Product Families'!S:S),"")</f>
        <v>0</v>
      </c>
    </row>
    <row r="1827" ht="14.25" customHeight="1">
      <c r="A1827" s="122" t="s">
        <v>4132</v>
      </c>
      <c r="B1827" s="270" t="s">
        <v>4133</v>
      </c>
      <c r="C1827" s="122" t="s">
        <v>641</v>
      </c>
      <c r="D1827" s="7">
        <f t="array" ref="D1827">IFERROR(XLOOKUP($C1827,'Product Families'!$A:$A,'Product Families'!$D:$D),"")</f>
        <v>52</v>
      </c>
      <c r="E1827" s="7">
        <f t="array" ref="E1827">IFERROR(XLOOKUP($C1827,'Product Families'!$A:$A,'Product Families'!$E:$E),"")</f>
        <v>54</v>
      </c>
      <c r="F1827" s="7">
        <f t="array" ref="F1827">IFERROR(XLOOKUP($C1827,'Product Families'!$A:$A,'Product Families'!$F:$F),"")</f>
        <v>58</v>
      </c>
      <c r="G1827" s="7">
        <f t="array" ref="G1827">IFERROR(XLOOKUP($C1827,'Product Families'!$A:$A,'Product Families'!$G:$G),"")</f>
        <v>62</v>
      </c>
      <c r="J1827" s="7" t="str">
        <f>IFERROR(ROUND(AVERAGEIF('Week 1 - Making'!$B:$B,'Product List'!$A1827,'Week 1 - Making'!$P:$P),0),"")</f>
        <v/>
      </c>
      <c r="K1827" s="7" t="str">
        <f>IFERROR(ROUND(AVERAGEIF('Week 2 - Making'!$B:$B,'Product List'!$A1827,'Week 2 - Making'!$P:$P),0),"")</f>
        <v/>
      </c>
      <c r="L1827" s="263" t="str">
        <f>IFERROR(ROUND(AVERAGEIF('Week 3 - Making'!$B:$B,'Product List'!$A1827,'Week 3 - Making'!$P:$P),0),"")</f>
        <v/>
      </c>
      <c r="M1827" s="7" t="str">
        <f>IFERROR(ROUND(AVERAGEIF('Week 4 - Making'!$B:$B,'Product List'!$A1827,'Week 4 - Making'!$P:$P),0),"")</f>
        <v/>
      </c>
      <c r="N1827" s="7" t="str">
        <f>IFERROR(ROUND(AVERAGEIF('Week 5 - Making'!$B:$B,'Product List'!$A1827,'Week 5 - Making'!$P:$P),0),"")</f>
        <v/>
      </c>
      <c r="O1827" s="7"/>
      <c r="P1827" s="7">
        <f t="array" ref="P1827">iferror(xlookup(C1827,'Product Families'!A:A,'Product Families'!S:S),"")</f>
        <v>0</v>
      </c>
    </row>
    <row r="1828" ht="14.25" customHeight="1">
      <c r="A1828" s="122" t="s">
        <v>4134</v>
      </c>
      <c r="B1828" s="270" t="s">
        <v>4135</v>
      </c>
      <c r="C1828" s="122" t="s">
        <v>641</v>
      </c>
      <c r="D1828" s="7">
        <f t="array" ref="D1828">IFERROR(XLOOKUP($C1828,'Product Families'!$A:$A,'Product Families'!$D:$D),"")</f>
        <v>52</v>
      </c>
      <c r="E1828" s="7">
        <f t="array" ref="E1828">IFERROR(XLOOKUP($C1828,'Product Families'!$A:$A,'Product Families'!$E:$E),"")</f>
        <v>54</v>
      </c>
      <c r="F1828" s="7">
        <f t="array" ref="F1828">IFERROR(XLOOKUP($C1828,'Product Families'!$A:$A,'Product Families'!$F:$F),"")</f>
        <v>58</v>
      </c>
      <c r="G1828" s="7">
        <f t="array" ref="G1828">IFERROR(XLOOKUP($C1828,'Product Families'!$A:$A,'Product Families'!$G:$G),"")</f>
        <v>62</v>
      </c>
      <c r="J1828" s="7" t="str">
        <f>IFERROR(ROUND(AVERAGEIF('Week 1 - Making'!$B:$B,'Product List'!$A1828,'Week 1 - Making'!$P:$P),0),"")</f>
        <v/>
      </c>
      <c r="K1828" s="7" t="str">
        <f>IFERROR(ROUND(AVERAGEIF('Week 2 - Making'!$B:$B,'Product List'!$A1828,'Week 2 - Making'!$P:$P),0),"")</f>
        <v/>
      </c>
      <c r="L1828" s="263" t="str">
        <f>IFERROR(ROUND(AVERAGEIF('Week 3 - Making'!$B:$B,'Product List'!$A1828,'Week 3 - Making'!$P:$P),0),"")</f>
        <v/>
      </c>
      <c r="M1828" s="7" t="str">
        <f>IFERROR(ROUND(AVERAGEIF('Week 4 - Making'!$B:$B,'Product List'!$A1828,'Week 4 - Making'!$P:$P),0),"")</f>
        <v/>
      </c>
      <c r="N1828" s="7" t="str">
        <f>IFERROR(ROUND(AVERAGEIF('Week 5 - Making'!$B:$B,'Product List'!$A1828,'Week 5 - Making'!$P:$P),0),"")</f>
        <v/>
      </c>
      <c r="O1828" s="7"/>
      <c r="P1828" s="7">
        <f t="array" ref="P1828">iferror(xlookup(C1828,'Product Families'!A:A,'Product Families'!S:S),"")</f>
        <v>0</v>
      </c>
    </row>
    <row r="1829" ht="14.25" customHeight="1">
      <c r="A1829" s="122" t="s">
        <v>4136</v>
      </c>
      <c r="B1829" s="270" t="s">
        <v>4137</v>
      </c>
      <c r="C1829" s="122" t="s">
        <v>641</v>
      </c>
      <c r="D1829" s="7">
        <f t="array" ref="D1829">IFERROR(XLOOKUP($C1829,'Product Families'!$A:$A,'Product Families'!$D:$D),"")</f>
        <v>52</v>
      </c>
      <c r="E1829" s="7">
        <f t="array" ref="E1829">IFERROR(XLOOKUP($C1829,'Product Families'!$A:$A,'Product Families'!$E:$E),"")</f>
        <v>54</v>
      </c>
      <c r="F1829" s="7">
        <f t="array" ref="F1829">IFERROR(XLOOKUP($C1829,'Product Families'!$A:$A,'Product Families'!$F:$F),"")</f>
        <v>58</v>
      </c>
      <c r="G1829" s="7">
        <f t="array" ref="G1829">IFERROR(XLOOKUP($C1829,'Product Families'!$A:$A,'Product Families'!$G:$G),"")</f>
        <v>62</v>
      </c>
      <c r="J1829" s="7" t="str">
        <f>IFERROR(ROUND(AVERAGEIF('Week 1 - Making'!$B:$B,'Product List'!$A1829,'Week 1 - Making'!$P:$P),0),"")</f>
        <v/>
      </c>
      <c r="K1829" s="7" t="str">
        <f>IFERROR(ROUND(AVERAGEIF('Week 2 - Making'!$B:$B,'Product List'!$A1829,'Week 2 - Making'!$P:$P),0),"")</f>
        <v/>
      </c>
      <c r="L1829" s="263" t="str">
        <f>IFERROR(ROUND(AVERAGEIF('Week 3 - Making'!$B:$B,'Product List'!$A1829,'Week 3 - Making'!$P:$P),0),"")</f>
        <v/>
      </c>
      <c r="M1829" s="7" t="str">
        <f>IFERROR(ROUND(AVERAGEIF('Week 4 - Making'!$B:$B,'Product List'!$A1829,'Week 4 - Making'!$P:$P),0),"")</f>
        <v/>
      </c>
      <c r="N1829" s="7" t="str">
        <f>IFERROR(ROUND(AVERAGEIF('Week 5 - Making'!$B:$B,'Product List'!$A1829,'Week 5 - Making'!$P:$P),0),"")</f>
        <v/>
      </c>
      <c r="O1829" s="7"/>
      <c r="P1829" s="7">
        <f t="array" ref="P1829">iferror(xlookup(C1829,'Product Families'!A:A,'Product Families'!S:S),"")</f>
        <v>0</v>
      </c>
    </row>
    <row r="1830" ht="14.25" customHeight="1">
      <c r="A1830" s="138" t="s">
        <v>4138</v>
      </c>
      <c r="B1830" s="299" t="s">
        <v>4139</v>
      </c>
      <c r="C1830" s="138" t="s">
        <v>394</v>
      </c>
      <c r="D1830" s="7">
        <f t="array" ref="D1830">IFERROR(XLOOKUP($C1830,'Product Families'!$A:$A,'Product Families'!$D:$D),"")</f>
        <v>52</v>
      </c>
      <c r="E1830" s="7">
        <f t="array" ref="E1830">IFERROR(XLOOKUP($C1830,'Product Families'!$A:$A,'Product Families'!$E:$E),"")</f>
        <v>54</v>
      </c>
      <c r="F1830" s="7">
        <f t="array" ref="F1830">IFERROR(XLOOKUP($C1830,'Product Families'!$A:$A,'Product Families'!$F:$F),"")</f>
        <v>58</v>
      </c>
      <c r="G1830" s="7">
        <f t="array" ref="G1830">IFERROR(XLOOKUP($C1830,'Product Families'!$A:$A,'Product Families'!$G:$G),"")</f>
        <v>62</v>
      </c>
      <c r="J1830" s="7" t="str">
        <f>IFERROR(ROUND(AVERAGEIF('Week 1 - Making'!$B:$B,'Product List'!$A1830,'Week 1 - Making'!$P:$P),0),"")</f>
        <v/>
      </c>
      <c r="K1830" s="7" t="str">
        <f>IFERROR(ROUND(AVERAGEIF('Week 2 - Making'!$B:$B,'Product List'!$A1830,'Week 2 - Making'!$P:$P),0),"")</f>
        <v/>
      </c>
      <c r="L1830" s="263" t="str">
        <f>IFERROR(ROUND(AVERAGEIF('Week 3 - Making'!$B:$B,'Product List'!$A1830,'Week 3 - Making'!$P:$P),0),"")</f>
        <v/>
      </c>
      <c r="M1830" s="7" t="str">
        <f>IFERROR(ROUND(AVERAGEIF('Week 4 - Making'!$B:$B,'Product List'!$A1830,'Week 4 - Making'!$P:$P),0),"")</f>
        <v/>
      </c>
      <c r="N1830" s="7" t="str">
        <f>IFERROR(ROUND(AVERAGEIF('Week 5 - Making'!$B:$B,'Product List'!$A1830,'Week 5 - Making'!$P:$P),0),"")</f>
        <v/>
      </c>
      <c r="O1830" s="7"/>
      <c r="P1830" s="7">
        <f t="array" ref="P1830">iferror(xlookup(C1830,'Product Families'!A:A,'Product Families'!S:S),"")</f>
        <v>0</v>
      </c>
    </row>
    <row r="1831" ht="14.25" customHeight="1">
      <c r="A1831" s="138" t="s">
        <v>4140</v>
      </c>
      <c r="B1831" s="299" t="s">
        <v>4139</v>
      </c>
      <c r="C1831" s="138" t="s">
        <v>394</v>
      </c>
      <c r="D1831" s="7">
        <f t="array" ref="D1831">IFERROR(XLOOKUP($C1831,'Product Families'!$A:$A,'Product Families'!$D:$D),"")</f>
        <v>52</v>
      </c>
      <c r="E1831" s="7">
        <f t="array" ref="E1831">IFERROR(XLOOKUP($C1831,'Product Families'!$A:$A,'Product Families'!$E:$E),"")</f>
        <v>54</v>
      </c>
      <c r="F1831" s="7">
        <f t="array" ref="F1831">IFERROR(XLOOKUP($C1831,'Product Families'!$A:$A,'Product Families'!$F:$F),"")</f>
        <v>58</v>
      </c>
      <c r="G1831" s="7">
        <f t="array" ref="G1831">IFERROR(XLOOKUP($C1831,'Product Families'!$A:$A,'Product Families'!$G:$G),"")</f>
        <v>62</v>
      </c>
      <c r="J1831" s="7" t="str">
        <f>IFERROR(ROUND(AVERAGEIF('Week 1 - Making'!$B:$B,'Product List'!$A1831,'Week 1 - Making'!$P:$P),0),"")</f>
        <v/>
      </c>
      <c r="K1831" s="7" t="str">
        <f>IFERROR(ROUND(AVERAGEIF('Week 2 - Making'!$B:$B,'Product List'!$A1831,'Week 2 - Making'!$P:$P),0),"")</f>
        <v/>
      </c>
      <c r="L1831" s="263" t="str">
        <f>IFERROR(ROUND(AVERAGEIF('Week 3 - Making'!$B:$B,'Product List'!$A1831,'Week 3 - Making'!$P:$P),0),"")</f>
        <v/>
      </c>
      <c r="M1831" s="7" t="str">
        <f>IFERROR(ROUND(AVERAGEIF('Week 4 - Making'!$B:$B,'Product List'!$A1831,'Week 4 - Making'!$P:$P),0),"")</f>
        <v/>
      </c>
      <c r="N1831" s="7" t="str">
        <f>IFERROR(ROUND(AVERAGEIF('Week 5 - Making'!$B:$B,'Product List'!$A1831,'Week 5 - Making'!$P:$P),0),"")</f>
        <v/>
      </c>
      <c r="O1831" s="7"/>
      <c r="P1831" s="7">
        <f t="array" ref="P1831">iferror(xlookup(C1831,'Product Families'!A:A,'Product Families'!S:S),"")</f>
        <v>0</v>
      </c>
    </row>
    <row r="1832" ht="14.25" customHeight="1">
      <c r="A1832" s="138" t="s">
        <v>4141</v>
      </c>
      <c r="B1832" s="299" t="s">
        <v>4139</v>
      </c>
      <c r="C1832" s="138" t="s">
        <v>394</v>
      </c>
      <c r="D1832" s="7">
        <f t="array" ref="D1832">IFERROR(XLOOKUP($C1832,'Product Families'!$A:$A,'Product Families'!$D:$D),"")</f>
        <v>52</v>
      </c>
      <c r="E1832" s="7">
        <f t="array" ref="E1832">IFERROR(XLOOKUP($C1832,'Product Families'!$A:$A,'Product Families'!$E:$E),"")</f>
        <v>54</v>
      </c>
      <c r="F1832" s="7">
        <f t="array" ref="F1832">IFERROR(XLOOKUP($C1832,'Product Families'!$A:$A,'Product Families'!$F:$F),"")</f>
        <v>58</v>
      </c>
      <c r="G1832" s="7">
        <f t="array" ref="G1832">IFERROR(XLOOKUP($C1832,'Product Families'!$A:$A,'Product Families'!$G:$G),"")</f>
        <v>62</v>
      </c>
      <c r="J1832" s="7" t="str">
        <f>IFERROR(ROUND(AVERAGEIF('Week 1 - Making'!$B:$B,'Product List'!$A1832,'Week 1 - Making'!$P:$P),0),"")</f>
        <v/>
      </c>
      <c r="K1832" s="7" t="str">
        <f>IFERROR(ROUND(AVERAGEIF('Week 2 - Making'!$B:$B,'Product List'!$A1832,'Week 2 - Making'!$P:$P),0),"")</f>
        <v/>
      </c>
      <c r="L1832" s="263" t="str">
        <f>IFERROR(ROUND(AVERAGEIF('Week 3 - Making'!$B:$B,'Product List'!$A1832,'Week 3 - Making'!$P:$P),0),"")</f>
        <v/>
      </c>
      <c r="M1832" s="7" t="str">
        <f>IFERROR(ROUND(AVERAGEIF('Week 4 - Making'!$B:$B,'Product List'!$A1832,'Week 4 - Making'!$P:$P),0),"")</f>
        <v/>
      </c>
      <c r="N1832" s="7" t="str">
        <f>IFERROR(ROUND(AVERAGEIF('Week 5 - Making'!$B:$B,'Product List'!$A1832,'Week 5 - Making'!$P:$P),0),"")</f>
        <v/>
      </c>
      <c r="O1832" s="7"/>
      <c r="P1832" s="7">
        <f t="array" ref="P1832">iferror(xlookup(C1832,'Product Families'!A:A,'Product Families'!S:S),"")</f>
        <v>0</v>
      </c>
    </row>
    <row r="1833" ht="14.25" customHeight="1">
      <c r="A1833" s="138" t="s">
        <v>4142</v>
      </c>
      <c r="B1833" s="270" t="s">
        <v>4127</v>
      </c>
      <c r="C1833" s="138" t="s">
        <v>973</v>
      </c>
      <c r="D1833" s="7">
        <f t="array" ref="D1833">IFERROR(XLOOKUP($C1833,'Product Families'!$A:$A,'Product Families'!$D:$D),"")</f>
        <v>18</v>
      </c>
      <c r="E1833" s="7">
        <f t="array" ref="E1833">IFERROR(XLOOKUP($C1833,'Product Families'!$A:$A,'Product Families'!$E:$E),"")</f>
        <v>19</v>
      </c>
      <c r="F1833" s="7">
        <f t="array" ref="F1833">IFERROR(XLOOKUP($C1833,'Product Families'!$A:$A,'Product Families'!$F:$F),"")</f>
        <v>20</v>
      </c>
      <c r="G1833" s="7">
        <f t="array" ref="G1833">IFERROR(XLOOKUP($C1833,'Product Families'!$A:$A,'Product Families'!$G:$G),"")</f>
        <v>21</v>
      </c>
      <c r="J1833" s="7" t="str">
        <f>IFERROR(ROUND(AVERAGEIF('Week 1 - Making'!$B:$B,'Product List'!$A1833,'Week 1 - Making'!$P:$P),0),"")</f>
        <v/>
      </c>
      <c r="K1833" s="7" t="str">
        <f>IFERROR(ROUND(AVERAGEIF('Week 2 - Making'!$B:$B,'Product List'!$A1833,'Week 2 - Making'!$P:$P),0),"")</f>
        <v/>
      </c>
      <c r="L1833" s="263" t="str">
        <f>IFERROR(ROUND(AVERAGEIF('Week 3 - Making'!$B:$B,'Product List'!$A1833,'Week 3 - Making'!$P:$P),0),"")</f>
        <v/>
      </c>
      <c r="M1833" s="7" t="str">
        <f>IFERROR(ROUND(AVERAGEIF('Week 4 - Making'!$B:$B,'Product List'!$A1833,'Week 4 - Making'!$P:$P),0),"")</f>
        <v/>
      </c>
      <c r="N1833" s="7" t="str">
        <f>IFERROR(ROUND(AVERAGEIF('Week 5 - Making'!$B:$B,'Product List'!$A1833,'Week 5 - Making'!$P:$P),0),"")</f>
        <v/>
      </c>
      <c r="O1833" s="7"/>
      <c r="P1833" s="7">
        <f t="array" ref="P1833">iferror(xlookup(C1833,'Product Families'!A:A,'Product Families'!S:S),"")</f>
        <v>0</v>
      </c>
    </row>
    <row r="1834" ht="14.25" customHeight="1">
      <c r="A1834" s="138" t="s">
        <v>4143</v>
      </c>
      <c r="B1834" s="270" t="s">
        <v>4129</v>
      </c>
      <c r="C1834" s="138" t="s">
        <v>973</v>
      </c>
      <c r="D1834" s="7">
        <f t="array" ref="D1834">IFERROR(XLOOKUP($C1834,'Product Families'!$A:$A,'Product Families'!$D:$D),"")</f>
        <v>18</v>
      </c>
      <c r="E1834" s="7">
        <f t="array" ref="E1834">IFERROR(XLOOKUP($C1834,'Product Families'!$A:$A,'Product Families'!$E:$E),"")</f>
        <v>19</v>
      </c>
      <c r="F1834" s="7">
        <f t="array" ref="F1834">IFERROR(XLOOKUP($C1834,'Product Families'!$A:$A,'Product Families'!$F:$F),"")</f>
        <v>20</v>
      </c>
      <c r="G1834" s="7">
        <f t="array" ref="G1834">IFERROR(XLOOKUP($C1834,'Product Families'!$A:$A,'Product Families'!$G:$G),"")</f>
        <v>21</v>
      </c>
      <c r="J1834" s="7" t="str">
        <f>IFERROR(ROUND(AVERAGEIF('Week 1 - Making'!$B:$B,'Product List'!$A1834,'Week 1 - Making'!$P:$P),0),"")</f>
        <v/>
      </c>
      <c r="K1834" s="7" t="str">
        <f>IFERROR(ROUND(AVERAGEIF('Week 2 - Making'!$B:$B,'Product List'!$A1834,'Week 2 - Making'!$P:$P),0),"")</f>
        <v/>
      </c>
      <c r="L1834" s="263" t="str">
        <f>IFERROR(ROUND(AVERAGEIF('Week 3 - Making'!$B:$B,'Product List'!$A1834,'Week 3 - Making'!$P:$P),0),"")</f>
        <v/>
      </c>
      <c r="M1834" s="7" t="str">
        <f>IFERROR(ROUND(AVERAGEIF('Week 4 - Making'!$B:$B,'Product List'!$A1834,'Week 4 - Making'!$P:$P),0),"")</f>
        <v/>
      </c>
      <c r="N1834" s="7" t="str">
        <f>IFERROR(ROUND(AVERAGEIF('Week 5 - Making'!$B:$B,'Product List'!$A1834,'Week 5 - Making'!$P:$P),0),"")</f>
        <v/>
      </c>
      <c r="O1834" s="7"/>
      <c r="P1834" s="7">
        <f t="array" ref="P1834">iferror(xlookup(C1834,'Product Families'!A:A,'Product Families'!S:S),"")</f>
        <v>0</v>
      </c>
    </row>
    <row r="1835" ht="14.25" customHeight="1">
      <c r="A1835" s="138" t="s">
        <v>4144</v>
      </c>
      <c r="B1835" s="270" t="s">
        <v>4131</v>
      </c>
      <c r="C1835" s="138" t="s">
        <v>973</v>
      </c>
      <c r="D1835" s="7">
        <f t="array" ref="D1835">IFERROR(XLOOKUP($C1835,'Product Families'!$A:$A,'Product Families'!$D:$D),"")</f>
        <v>18</v>
      </c>
      <c r="E1835" s="7">
        <f t="array" ref="E1835">IFERROR(XLOOKUP($C1835,'Product Families'!$A:$A,'Product Families'!$E:$E),"")</f>
        <v>19</v>
      </c>
      <c r="F1835" s="7">
        <f t="array" ref="F1835">IFERROR(XLOOKUP($C1835,'Product Families'!$A:$A,'Product Families'!$F:$F),"")</f>
        <v>20</v>
      </c>
      <c r="G1835" s="7">
        <f t="array" ref="G1835">IFERROR(XLOOKUP($C1835,'Product Families'!$A:$A,'Product Families'!$G:$G),"")</f>
        <v>21</v>
      </c>
      <c r="J1835" s="7" t="str">
        <f>IFERROR(ROUND(AVERAGEIF('Week 1 - Making'!$B:$B,'Product List'!$A1835,'Week 1 - Making'!$P:$P),0),"")</f>
        <v/>
      </c>
      <c r="K1835" s="7" t="str">
        <f>IFERROR(ROUND(AVERAGEIF('Week 2 - Making'!$B:$B,'Product List'!$A1835,'Week 2 - Making'!$P:$P),0),"")</f>
        <v/>
      </c>
      <c r="L1835" s="263" t="str">
        <f>IFERROR(ROUND(AVERAGEIF('Week 3 - Making'!$B:$B,'Product List'!$A1835,'Week 3 - Making'!$P:$P),0),"")</f>
        <v/>
      </c>
      <c r="M1835" s="7" t="str">
        <f>IFERROR(ROUND(AVERAGEIF('Week 4 - Making'!$B:$B,'Product List'!$A1835,'Week 4 - Making'!$P:$P),0),"")</f>
        <v/>
      </c>
      <c r="N1835" s="7" t="str">
        <f>IFERROR(ROUND(AVERAGEIF('Week 5 - Making'!$B:$B,'Product List'!$A1835,'Week 5 - Making'!$P:$P),0),"")</f>
        <v/>
      </c>
      <c r="O1835" s="7"/>
      <c r="P1835" s="7">
        <f t="array" ref="P1835">iferror(xlookup(C1835,'Product Families'!A:A,'Product Families'!S:S),"")</f>
        <v>0</v>
      </c>
    </row>
    <row r="1836" ht="14.25" customHeight="1">
      <c r="A1836" s="138" t="s">
        <v>4145</v>
      </c>
      <c r="B1836" s="270" t="s">
        <v>4133</v>
      </c>
      <c r="C1836" s="138" t="s">
        <v>973</v>
      </c>
      <c r="D1836" s="7">
        <f t="array" ref="D1836">IFERROR(XLOOKUP($C1836,'Product Families'!$A:$A,'Product Families'!$D:$D),"")</f>
        <v>18</v>
      </c>
      <c r="E1836" s="7">
        <f t="array" ref="E1836">IFERROR(XLOOKUP($C1836,'Product Families'!$A:$A,'Product Families'!$E:$E),"")</f>
        <v>19</v>
      </c>
      <c r="F1836" s="7">
        <f t="array" ref="F1836">IFERROR(XLOOKUP($C1836,'Product Families'!$A:$A,'Product Families'!$F:$F),"")</f>
        <v>20</v>
      </c>
      <c r="G1836" s="7">
        <f t="array" ref="G1836">IFERROR(XLOOKUP($C1836,'Product Families'!$A:$A,'Product Families'!$G:$G),"")</f>
        <v>21</v>
      </c>
      <c r="J1836" s="7" t="str">
        <f>IFERROR(ROUND(AVERAGEIF('Week 1 - Making'!$B:$B,'Product List'!$A1836,'Week 1 - Making'!$P:$P),0),"")</f>
        <v/>
      </c>
      <c r="K1836" s="7" t="str">
        <f>IFERROR(ROUND(AVERAGEIF('Week 2 - Making'!$B:$B,'Product List'!$A1836,'Week 2 - Making'!$P:$P),0),"")</f>
        <v/>
      </c>
      <c r="L1836" s="263" t="str">
        <f>IFERROR(ROUND(AVERAGEIF('Week 3 - Making'!$B:$B,'Product List'!$A1836,'Week 3 - Making'!$P:$P),0),"")</f>
        <v/>
      </c>
      <c r="M1836" s="7" t="str">
        <f>IFERROR(ROUND(AVERAGEIF('Week 4 - Making'!$B:$B,'Product List'!$A1836,'Week 4 - Making'!$P:$P),0),"")</f>
        <v/>
      </c>
      <c r="N1836" s="7" t="str">
        <f>IFERROR(ROUND(AVERAGEIF('Week 5 - Making'!$B:$B,'Product List'!$A1836,'Week 5 - Making'!$P:$P),0),"")</f>
        <v/>
      </c>
      <c r="O1836" s="7"/>
      <c r="P1836" s="7">
        <f t="array" ref="P1836">iferror(xlookup(C1836,'Product Families'!A:A,'Product Families'!S:S),"")</f>
        <v>0</v>
      </c>
    </row>
    <row r="1837" ht="14.25" customHeight="1">
      <c r="A1837" s="138" t="s">
        <v>4146</v>
      </c>
      <c r="B1837" s="270" t="s">
        <v>4135</v>
      </c>
      <c r="C1837" s="138" t="s">
        <v>973</v>
      </c>
      <c r="D1837" s="7">
        <f t="array" ref="D1837">IFERROR(XLOOKUP($C1837,'Product Families'!$A:$A,'Product Families'!$D:$D),"")</f>
        <v>18</v>
      </c>
      <c r="E1837" s="7">
        <f t="array" ref="E1837">IFERROR(XLOOKUP($C1837,'Product Families'!$A:$A,'Product Families'!$E:$E),"")</f>
        <v>19</v>
      </c>
      <c r="F1837" s="7">
        <f t="array" ref="F1837">IFERROR(XLOOKUP($C1837,'Product Families'!$A:$A,'Product Families'!$F:$F),"")</f>
        <v>20</v>
      </c>
      <c r="G1837" s="7">
        <f t="array" ref="G1837">IFERROR(XLOOKUP($C1837,'Product Families'!$A:$A,'Product Families'!$G:$G),"")</f>
        <v>21</v>
      </c>
      <c r="J1837" s="7" t="str">
        <f>IFERROR(ROUND(AVERAGEIF('Week 1 - Making'!$B:$B,'Product List'!$A1837,'Week 1 - Making'!$P:$P),0),"")</f>
        <v/>
      </c>
      <c r="K1837" s="7" t="str">
        <f>IFERROR(ROUND(AVERAGEIF('Week 2 - Making'!$B:$B,'Product List'!$A1837,'Week 2 - Making'!$P:$P),0),"")</f>
        <v/>
      </c>
      <c r="L1837" s="263" t="str">
        <f>IFERROR(ROUND(AVERAGEIF('Week 3 - Making'!$B:$B,'Product List'!$A1837,'Week 3 - Making'!$P:$P),0),"")</f>
        <v/>
      </c>
      <c r="M1837" s="7" t="str">
        <f>IFERROR(ROUND(AVERAGEIF('Week 4 - Making'!$B:$B,'Product List'!$A1837,'Week 4 - Making'!$P:$P),0),"")</f>
        <v/>
      </c>
      <c r="N1837" s="7" t="str">
        <f>IFERROR(ROUND(AVERAGEIF('Week 5 - Making'!$B:$B,'Product List'!$A1837,'Week 5 - Making'!$P:$P),0),"")</f>
        <v/>
      </c>
      <c r="O1837" s="7"/>
      <c r="P1837" s="7">
        <f t="array" ref="P1837">iferror(xlookup(C1837,'Product Families'!A:A,'Product Families'!S:S),"")</f>
        <v>0</v>
      </c>
    </row>
    <row r="1838" ht="14.25" customHeight="1">
      <c r="A1838" s="138" t="s">
        <v>4147</v>
      </c>
      <c r="B1838" s="270" t="s">
        <v>4137</v>
      </c>
      <c r="C1838" s="138" t="s">
        <v>973</v>
      </c>
      <c r="D1838" s="7">
        <f t="array" ref="D1838">IFERROR(XLOOKUP($C1838,'Product Families'!$A:$A,'Product Families'!$D:$D),"")</f>
        <v>18</v>
      </c>
      <c r="E1838" s="7">
        <f t="array" ref="E1838">IFERROR(XLOOKUP($C1838,'Product Families'!$A:$A,'Product Families'!$E:$E),"")</f>
        <v>19</v>
      </c>
      <c r="F1838" s="7">
        <f t="array" ref="F1838">IFERROR(XLOOKUP($C1838,'Product Families'!$A:$A,'Product Families'!$F:$F),"")</f>
        <v>20</v>
      </c>
      <c r="G1838" s="7">
        <f t="array" ref="G1838">IFERROR(XLOOKUP($C1838,'Product Families'!$A:$A,'Product Families'!$G:$G),"")</f>
        <v>21</v>
      </c>
      <c r="J1838" s="7" t="str">
        <f>IFERROR(ROUND(AVERAGEIF('Week 1 - Making'!$B:$B,'Product List'!$A1838,'Week 1 - Making'!$P:$P),0),"")</f>
        <v/>
      </c>
      <c r="K1838" s="7" t="str">
        <f>IFERROR(ROUND(AVERAGEIF('Week 2 - Making'!$B:$B,'Product List'!$A1838,'Week 2 - Making'!$P:$P),0),"")</f>
        <v/>
      </c>
      <c r="L1838" s="263" t="str">
        <f>IFERROR(ROUND(AVERAGEIF('Week 3 - Making'!$B:$B,'Product List'!$A1838,'Week 3 - Making'!$P:$P),0),"")</f>
        <v/>
      </c>
      <c r="M1838" s="7" t="str">
        <f>IFERROR(ROUND(AVERAGEIF('Week 4 - Making'!$B:$B,'Product List'!$A1838,'Week 4 - Making'!$P:$P),0),"")</f>
        <v/>
      </c>
      <c r="N1838" s="7" t="str">
        <f>IFERROR(ROUND(AVERAGEIF('Week 5 - Making'!$B:$B,'Product List'!$A1838,'Week 5 - Making'!$P:$P),0),"")</f>
        <v/>
      </c>
      <c r="O1838" s="7"/>
      <c r="P1838" s="7">
        <f t="array" ref="P1838">iferror(xlookup(C1838,'Product Families'!A:A,'Product Families'!S:S),"")</f>
        <v>0</v>
      </c>
    </row>
    <row r="1839" ht="14.25" customHeight="1">
      <c r="A1839" s="288" t="s">
        <v>1873</v>
      </c>
      <c r="B1839" s="291"/>
      <c r="C1839" s="138" t="s">
        <v>973</v>
      </c>
      <c r="D1839" s="124">
        <f t="array" ref="D1839">IFERROR(XLOOKUP($C1839,'Product Families'!$A:$A,'Product Families'!$D:$D),"")</f>
        <v>18</v>
      </c>
      <c r="E1839" s="124">
        <f t="array" ref="E1839">IFERROR(XLOOKUP($C1839,'Product Families'!$A:$A,'Product Families'!$E:$E),"")</f>
        <v>19</v>
      </c>
      <c r="F1839" s="124">
        <f t="array" ref="F1839">IFERROR(XLOOKUP($C1839,'Product Families'!$A:$A,'Product Families'!$F:$F),"")</f>
        <v>20</v>
      </c>
      <c r="G1839" s="124">
        <f t="array" ref="G1839">IFERROR(XLOOKUP($C1839,'Product Families'!$A:$A,'Product Families'!$G:$G),"")</f>
        <v>21</v>
      </c>
      <c r="H1839" s="122"/>
      <c r="I1839" s="122"/>
      <c r="J1839" s="122" t="str">
        <f>IFERROR(ROUND(AVERAGEIF('Week 1 - Making'!$B:$B,'Product List'!$A1839,'Week 1 - Making'!$P:$P),0),"")</f>
        <v/>
      </c>
      <c r="K1839" s="124">
        <f>IFERROR(ROUND(AVERAGEIF('Week 2 - Making'!$B:$B,'Product List'!$A1839,'Week 2 - Making'!$P:$P),0),"")</f>
        <v>12</v>
      </c>
      <c r="L1839" s="122" t="str">
        <f>IFERROR(ROUND(AVERAGEIF('Week 3 - Making'!$B:$B,'Product List'!$A1839,'Week 3 - Making'!$P:$P),0),"")</f>
        <v/>
      </c>
      <c r="M1839" s="122" t="str">
        <f>IFERROR(ROUND(AVERAGEIF('Week 4 - Making'!$B:$B,'Product List'!$A1839,'Week 4 - Making'!$P:$P),0),"")</f>
        <v/>
      </c>
      <c r="N1839" s="122" t="str">
        <f>IFERROR(ROUND(AVERAGEIF('Week 5 - Making'!$B:$B,'Product List'!$A1839,'Week 5 - Making'!$P:$P),0),"")</f>
        <v/>
      </c>
      <c r="O1839" s="122"/>
      <c r="P1839" s="290">
        <f t="array" ref="P1839">iferror(xlookup(C1839,'Product Families'!A:A,'Product Families'!S:S),"")</f>
        <v>0</v>
      </c>
    </row>
    <row r="1840" ht="14.25" customHeight="1">
      <c r="A1840" s="288" t="s">
        <v>4148</v>
      </c>
      <c r="B1840" s="122"/>
      <c r="C1840" s="138" t="s">
        <v>973</v>
      </c>
      <c r="D1840" s="124">
        <f t="array" ref="D1840">IFERROR(XLOOKUP($C1840,'Product Families'!$A:$A,'Product Families'!$D:$D),"")</f>
        <v>18</v>
      </c>
      <c r="E1840" s="124">
        <f t="array" ref="E1840">IFERROR(XLOOKUP($C1840,'Product Families'!$A:$A,'Product Families'!$E:$E),"")</f>
        <v>19</v>
      </c>
      <c r="F1840" s="124">
        <f t="array" ref="F1840">IFERROR(XLOOKUP($C1840,'Product Families'!$A:$A,'Product Families'!$F:$F),"")</f>
        <v>20</v>
      </c>
      <c r="G1840" s="124">
        <f t="array" ref="G1840">IFERROR(XLOOKUP($C1840,'Product Families'!$A:$A,'Product Families'!$G:$G),"")</f>
        <v>21</v>
      </c>
      <c r="H1840" s="122"/>
      <c r="I1840" s="122"/>
      <c r="J1840" s="122" t="str">
        <f>IFERROR(ROUND(AVERAGEIF('Week 1 - Making'!$B:$B,'Product List'!$A1840,'Week 1 - Making'!$P:$P),0),"")</f>
        <v/>
      </c>
      <c r="K1840" s="122" t="str">
        <f>IFERROR(ROUND(AVERAGEIF('Week 2 - Making'!$B:$B,'Product List'!$A1840,'Week 2 - Making'!$P:$P),0),"")</f>
        <v/>
      </c>
      <c r="L1840" s="122" t="str">
        <f>IFERROR(ROUND(AVERAGEIF('Week 3 - Making'!$B:$B,'Product List'!$A1840,'Week 3 - Making'!$P:$P),0),"")</f>
        <v/>
      </c>
      <c r="M1840" s="290" t="str">
        <f>IFERROR(ROUND(AVERAGEIF('Week 4 - Making'!$B:$B,'Product List'!$A1840,'Week 4 - Making'!$P:$P),0),"")</f>
        <v/>
      </c>
      <c r="N1840" s="122" t="str">
        <f>IFERROR(ROUND(AVERAGEIF('Week 5 - Making'!$B:$B,'Product List'!$A1840,'Week 5 - Making'!$P:$P),0),"")</f>
        <v/>
      </c>
      <c r="O1840" s="122"/>
      <c r="P1840" s="290">
        <f t="array" ref="P1840">iferror(xlookup(C1840,'Product Families'!A:A,'Product Families'!S:S),"")</f>
        <v>0</v>
      </c>
    </row>
    <row r="1841" ht="14.25" customHeight="1">
      <c r="A1841" s="288" t="s">
        <v>1875</v>
      </c>
      <c r="B1841" s="270"/>
      <c r="C1841" s="138" t="s">
        <v>973</v>
      </c>
      <c r="D1841" s="124">
        <f t="array" ref="D1841">IFERROR(XLOOKUP($C1841,'Product Families'!$A:$A,'Product Families'!$D:$D),"")</f>
        <v>18</v>
      </c>
      <c r="E1841" s="124">
        <f t="array" ref="E1841">IFERROR(XLOOKUP($C1841,'Product Families'!$A:$A,'Product Families'!$E:$E),"")</f>
        <v>19</v>
      </c>
      <c r="F1841" s="124">
        <f t="array" ref="F1841">IFERROR(XLOOKUP($C1841,'Product Families'!$A:$A,'Product Families'!$F:$F),"")</f>
        <v>20</v>
      </c>
      <c r="G1841" s="124">
        <f t="array" ref="G1841">IFERROR(XLOOKUP($C1841,'Product Families'!$A:$A,'Product Families'!$G:$G),"")</f>
        <v>21</v>
      </c>
      <c r="H1841" s="122"/>
      <c r="I1841" s="122"/>
      <c r="J1841" s="122" t="str">
        <f>IFERROR(ROUND(AVERAGEIF('Week 1 - Making'!$B:$B,'Product List'!$A1841,'Week 1 - Making'!$P:$P),0),"")</f>
        <v/>
      </c>
      <c r="K1841" s="124">
        <f>IFERROR(ROUND(AVERAGEIF('Week 2 - Making'!$B:$B,'Product List'!$A1841,'Week 2 - Making'!$P:$P),0),"")</f>
        <v>11</v>
      </c>
      <c r="L1841" s="122" t="str">
        <f>IFERROR(ROUND(AVERAGEIF('Week 3 - Making'!$B:$B,'Product List'!$A1841,'Week 3 - Making'!$P:$P),0),"")</f>
        <v/>
      </c>
      <c r="M1841" s="122" t="str">
        <f>IFERROR(ROUND(AVERAGEIF('Week 4 - Making'!$B:$B,'Product List'!$A1841,'Week 4 - Making'!$P:$P),0),"")</f>
        <v/>
      </c>
      <c r="N1841" s="122" t="str">
        <f>IFERROR(ROUND(AVERAGEIF('Week 5 - Making'!$B:$B,'Product List'!$A1841,'Week 5 - Making'!$P:$P),0),"")</f>
        <v/>
      </c>
      <c r="O1841" s="122"/>
      <c r="P1841" s="290">
        <f t="array" ref="P1841">iferror(xlookup(C1841,'Product Families'!A:A,'Product Families'!S:S),"")</f>
        <v>0</v>
      </c>
    </row>
    <row r="1842" ht="14.25" customHeight="1">
      <c r="A1842" s="288" t="s">
        <v>4149</v>
      </c>
      <c r="B1842" s="122"/>
      <c r="C1842" s="138" t="s">
        <v>973</v>
      </c>
      <c r="D1842" s="124">
        <f t="array" ref="D1842">IFERROR(XLOOKUP($C1842,'Product Families'!$A:$A,'Product Families'!$D:$D),"")</f>
        <v>18</v>
      </c>
      <c r="E1842" s="124">
        <f t="array" ref="E1842">IFERROR(XLOOKUP($C1842,'Product Families'!$A:$A,'Product Families'!$E:$E),"")</f>
        <v>19</v>
      </c>
      <c r="F1842" s="124">
        <f t="array" ref="F1842">IFERROR(XLOOKUP($C1842,'Product Families'!$A:$A,'Product Families'!$F:$F),"")</f>
        <v>20</v>
      </c>
      <c r="G1842" s="124">
        <f t="array" ref="G1842">IFERROR(XLOOKUP($C1842,'Product Families'!$A:$A,'Product Families'!$G:$G),"")</f>
        <v>21</v>
      </c>
      <c r="H1842" s="122"/>
      <c r="I1842" s="122"/>
      <c r="J1842" s="122" t="str">
        <f>IFERROR(ROUND(AVERAGEIF('Week 1 - Making'!$B:$B,'Product List'!$A1842,'Week 1 - Making'!$P:$P),0),"")</f>
        <v/>
      </c>
      <c r="K1842" s="122" t="str">
        <f>IFERROR(ROUND(AVERAGEIF('Week 2 - Making'!$B:$B,'Product List'!$A1842,'Week 2 - Making'!$P:$P),0),"")</f>
        <v/>
      </c>
      <c r="L1842" s="122" t="str">
        <f>IFERROR(ROUND(AVERAGEIF('Week 3 - Making'!$B:$B,'Product List'!$A1842,'Week 3 - Making'!$P:$P),0),"")</f>
        <v/>
      </c>
      <c r="M1842" s="122" t="str">
        <f>IFERROR(ROUND(AVERAGEIF('Week 4 - Making'!$B:$B,'Product List'!$A1842,'Week 4 - Making'!$P:$P),0),"")</f>
        <v/>
      </c>
      <c r="N1842" s="122" t="str">
        <f>IFERROR(ROUND(AVERAGEIF('Week 5 - Making'!$B:$B,'Product List'!$A1842,'Week 5 - Making'!$P:$P),0),"")</f>
        <v/>
      </c>
      <c r="O1842" s="122"/>
      <c r="P1842" s="290">
        <f t="array" ref="P1842">iferror(xlookup(C1842,'Product Families'!A:A,'Product Families'!S:S),"")</f>
        <v>0</v>
      </c>
    </row>
    <row r="1843" ht="14.25" customHeight="1">
      <c r="A1843" s="288" t="s">
        <v>4150</v>
      </c>
      <c r="B1843" s="270"/>
      <c r="C1843" s="138" t="s">
        <v>973</v>
      </c>
      <c r="D1843" s="124">
        <f t="array" ref="D1843">IFERROR(XLOOKUP($C1843,'Product Families'!$A:$A,'Product Families'!$D:$D),"")</f>
        <v>18</v>
      </c>
      <c r="E1843" s="124">
        <f t="array" ref="E1843">IFERROR(XLOOKUP($C1843,'Product Families'!$A:$A,'Product Families'!$E:$E),"")</f>
        <v>19</v>
      </c>
      <c r="F1843" s="124">
        <f t="array" ref="F1843">IFERROR(XLOOKUP($C1843,'Product Families'!$A:$A,'Product Families'!$F:$F),"")</f>
        <v>20</v>
      </c>
      <c r="G1843" s="124">
        <f t="array" ref="G1843">IFERROR(XLOOKUP($C1843,'Product Families'!$A:$A,'Product Families'!$G:$G),"")</f>
        <v>21</v>
      </c>
      <c r="H1843" s="122"/>
      <c r="I1843" s="122"/>
      <c r="J1843" s="122" t="str">
        <f>IFERROR(ROUND(AVERAGEIF('Week 1 - Making'!$B:$B,'Product List'!$A1843,'Week 1 - Making'!$P:$P),0),"")</f>
        <v/>
      </c>
      <c r="K1843" s="124" t="str">
        <f>IFERROR(ROUND(AVERAGEIF('Week 2 - Making'!$B:$B,'Product List'!$A1843,'Week 2 - Making'!$P:$P),0),"")</f>
        <v/>
      </c>
      <c r="L1843" s="122" t="str">
        <f>IFERROR(ROUND(AVERAGEIF('Week 3 - Making'!$B:$B,'Product List'!$A1843,'Week 3 - Making'!$P:$P),0),"")</f>
        <v/>
      </c>
      <c r="M1843" s="122" t="str">
        <f>IFERROR(ROUND(AVERAGEIF('Week 4 - Making'!$B:$B,'Product List'!$A1843,'Week 4 - Making'!$P:$P),0),"")</f>
        <v/>
      </c>
      <c r="N1843" s="122" t="str">
        <f>IFERROR(ROUND(AVERAGEIF('Week 5 - Making'!$B:$B,'Product List'!$A1843,'Week 5 - Making'!$P:$P),0),"")</f>
        <v/>
      </c>
      <c r="O1843" s="122"/>
      <c r="P1843" s="290">
        <f t="array" ref="P1843">iferror(xlookup(C1843,'Product Families'!A:A,'Product Families'!S:S),"")</f>
        <v>0</v>
      </c>
    </row>
    <row r="1844" ht="14.25" customHeight="1">
      <c r="A1844" s="122" t="s">
        <v>4151</v>
      </c>
      <c r="B1844" s="270" t="s">
        <v>4152</v>
      </c>
      <c r="C1844" s="122" t="s">
        <v>605</v>
      </c>
      <c r="D1844" s="7">
        <f t="array" ref="D1844">IFERROR(XLOOKUP($C1844,'Product Families'!$A:$A,'Product Families'!$D:$D),"")</f>
        <v>123</v>
      </c>
      <c r="E1844" s="7">
        <f t="array" ref="E1844">IFERROR(XLOOKUP($C1844,'Product Families'!$A:$A,'Product Families'!$E:$E),"")</f>
        <v>126</v>
      </c>
      <c r="F1844" s="7">
        <f t="array" ref="F1844">IFERROR(XLOOKUP($C1844,'Product Families'!$A:$A,'Product Families'!$F:$F),"")</f>
        <v>136</v>
      </c>
      <c r="G1844" s="7">
        <f t="array" ref="G1844">IFERROR(XLOOKUP($C1844,'Product Families'!$A:$A,'Product Families'!$G:$G),"")</f>
        <v>146</v>
      </c>
      <c r="J1844" s="7" t="str">
        <f>IFERROR(ROUND(AVERAGEIF('Week 1 - Making'!$B:$B,'Product List'!$A1844,'Week 1 - Making'!$P:$P),0),"")</f>
        <v/>
      </c>
      <c r="K1844" s="7" t="str">
        <f>IFERROR(ROUND(AVERAGEIF('Week 2 - Making'!$B:$B,'Product List'!$A1844,'Week 2 - Making'!$P:$P),0),"")</f>
        <v/>
      </c>
      <c r="L1844" s="263" t="str">
        <f>IFERROR(ROUND(AVERAGEIF('Week 3 - Making'!$B:$B,'Product List'!$A1844,'Week 3 - Making'!$P:$P),0),"")</f>
        <v/>
      </c>
      <c r="M1844" s="7" t="str">
        <f>IFERROR(ROUND(AVERAGEIF('Week 4 - Making'!$B:$B,'Product List'!$A1844,'Week 4 - Making'!$P:$P),0),"")</f>
        <v/>
      </c>
      <c r="N1844" s="7" t="str">
        <f>IFERROR(ROUND(AVERAGEIF('Week 5 - Making'!$B:$B,'Product List'!$A1844,'Week 5 - Making'!$P:$P),0),"")</f>
        <v/>
      </c>
      <c r="O1844" s="7"/>
      <c r="P1844" s="7">
        <f t="array" ref="P1844">iferror(xlookup(C1844,'Product Families'!A:A,'Product Families'!S:S),"")</f>
        <v>0</v>
      </c>
    </row>
    <row r="1845" ht="14.25" customHeight="1">
      <c r="A1845" s="138" t="s">
        <v>4153</v>
      </c>
      <c r="B1845" s="270" t="s">
        <v>4152</v>
      </c>
      <c r="C1845" s="138" t="s">
        <v>617</v>
      </c>
      <c r="D1845" s="7">
        <f t="array" ref="D1845">IFERROR(XLOOKUP($C1845,'Product Families'!$A:$A,'Product Families'!$D:$D),"")</f>
        <v>34</v>
      </c>
      <c r="E1845" s="7">
        <f t="array" ref="E1845">IFERROR(XLOOKUP($C1845,'Product Families'!$A:$A,'Product Families'!$E:$E),"")</f>
        <v>35</v>
      </c>
      <c r="F1845" s="7">
        <f t="array" ref="F1845">IFERROR(XLOOKUP($C1845,'Product Families'!$A:$A,'Product Families'!$F:$F),"")</f>
        <v>38</v>
      </c>
      <c r="G1845" s="7">
        <f t="array" ref="G1845">IFERROR(XLOOKUP($C1845,'Product Families'!$A:$A,'Product Families'!$G:$G),"")</f>
        <v>41</v>
      </c>
      <c r="J1845" s="7" t="str">
        <f>IFERROR(ROUND(AVERAGEIF('Week 1 - Making'!$B:$B,'Product List'!$A1845,'Week 1 - Making'!$P:$P),0),"")</f>
        <v/>
      </c>
      <c r="K1845" s="7" t="str">
        <f>IFERROR(ROUND(AVERAGEIF('Week 2 - Making'!$B:$B,'Product List'!$A1845,'Week 2 - Making'!$P:$P),0),"")</f>
        <v/>
      </c>
      <c r="L1845" s="263" t="str">
        <f>IFERROR(ROUND(AVERAGEIF('Week 3 - Making'!$B:$B,'Product List'!$A1845,'Week 3 - Making'!$P:$P),0),"")</f>
        <v/>
      </c>
      <c r="M1845" s="7" t="str">
        <f>IFERROR(ROUND(AVERAGEIF('Week 4 - Making'!$B:$B,'Product List'!$A1845,'Week 4 - Making'!$P:$P),0),"")</f>
        <v/>
      </c>
      <c r="N1845" s="7" t="str">
        <f>IFERROR(ROUND(AVERAGEIF('Week 5 - Making'!$B:$B,'Product List'!$A1845,'Week 5 - Making'!$P:$P),0),"")</f>
        <v/>
      </c>
      <c r="O1845" s="7"/>
      <c r="P1845" s="7">
        <f t="array" ref="P1845">iferror(xlookup(C1845,'Product Families'!A:A,'Product Families'!S:S),"")</f>
        <v>0</v>
      </c>
    </row>
    <row r="1846" ht="14.25" customHeight="1">
      <c r="A1846" s="138" t="s">
        <v>4154</v>
      </c>
      <c r="B1846" s="270" t="s">
        <v>4155</v>
      </c>
      <c r="C1846" s="122" t="s">
        <v>605</v>
      </c>
      <c r="D1846" s="7">
        <f t="array" ref="D1846">IFERROR(XLOOKUP($C1846,'Product Families'!$A:$A,'Product Families'!$D:$D),"")</f>
        <v>123</v>
      </c>
      <c r="E1846" s="7">
        <f t="array" ref="E1846">IFERROR(XLOOKUP($C1846,'Product Families'!$A:$A,'Product Families'!$E:$E),"")</f>
        <v>126</v>
      </c>
      <c r="F1846" s="7">
        <f t="array" ref="F1846">IFERROR(XLOOKUP($C1846,'Product Families'!$A:$A,'Product Families'!$F:$F),"")</f>
        <v>136</v>
      </c>
      <c r="G1846" s="7">
        <f t="array" ref="G1846">IFERROR(XLOOKUP($C1846,'Product Families'!$A:$A,'Product Families'!$G:$G),"")</f>
        <v>146</v>
      </c>
      <c r="J1846" s="7" t="str">
        <f>IFERROR(ROUND(AVERAGEIF('Week 1 - Making'!$B:$B,'Product List'!$A1846,'Week 1 - Making'!$P:$P),0),"")</f>
        <v/>
      </c>
      <c r="K1846" s="7" t="str">
        <f>IFERROR(ROUND(AVERAGEIF('Week 2 - Making'!$B:$B,'Product List'!$A1846,'Week 2 - Making'!$P:$P),0),"")</f>
        <v/>
      </c>
      <c r="L1846" s="263" t="str">
        <f>IFERROR(ROUND(AVERAGEIF('Week 3 - Making'!$B:$B,'Product List'!$A1846,'Week 3 - Making'!$P:$P),0),"")</f>
        <v/>
      </c>
      <c r="M1846" s="7" t="str">
        <f>IFERROR(ROUND(AVERAGEIF('Week 4 - Making'!$B:$B,'Product List'!$A1846,'Week 4 - Making'!$P:$P),0),"")</f>
        <v/>
      </c>
      <c r="N1846" s="7" t="str">
        <f>IFERROR(ROUND(AVERAGEIF('Week 5 - Making'!$B:$B,'Product List'!$A1846,'Week 5 - Making'!$P:$P),0),"")</f>
        <v/>
      </c>
      <c r="O1846" s="7"/>
      <c r="P1846" s="7">
        <f t="array" ref="P1846">iferror(xlookup(C1846,'Product Families'!A:A,'Product Families'!S:S),"")</f>
        <v>0</v>
      </c>
    </row>
    <row r="1847" ht="14.25" customHeight="1">
      <c r="A1847" s="138" t="s">
        <v>4156</v>
      </c>
      <c r="B1847" s="270" t="s">
        <v>4155</v>
      </c>
      <c r="C1847" s="138" t="s">
        <v>617</v>
      </c>
      <c r="D1847" s="7">
        <f t="array" ref="D1847">IFERROR(XLOOKUP($C1847,'Product Families'!$A:$A,'Product Families'!$D:$D),"")</f>
        <v>34</v>
      </c>
      <c r="E1847" s="7">
        <f t="array" ref="E1847">IFERROR(XLOOKUP($C1847,'Product Families'!$A:$A,'Product Families'!$E:$E),"")</f>
        <v>35</v>
      </c>
      <c r="F1847" s="7">
        <f t="array" ref="F1847">IFERROR(XLOOKUP($C1847,'Product Families'!$A:$A,'Product Families'!$F:$F),"")</f>
        <v>38</v>
      </c>
      <c r="G1847" s="7">
        <f t="array" ref="G1847">IFERROR(XLOOKUP($C1847,'Product Families'!$A:$A,'Product Families'!$G:$G),"")</f>
        <v>41</v>
      </c>
      <c r="J1847" s="7" t="str">
        <f>IFERROR(ROUND(AVERAGEIF('Week 1 - Making'!$B:$B,'Product List'!$A1847,'Week 1 - Making'!$P:$P),0),"")</f>
        <v/>
      </c>
      <c r="K1847" s="7" t="str">
        <f>IFERROR(ROUND(AVERAGEIF('Week 2 - Making'!$B:$B,'Product List'!$A1847,'Week 2 - Making'!$P:$P),0),"")</f>
        <v/>
      </c>
      <c r="L1847" s="263" t="str">
        <f>IFERROR(ROUND(AVERAGEIF('Week 3 - Making'!$B:$B,'Product List'!$A1847,'Week 3 - Making'!$P:$P),0),"")</f>
        <v/>
      </c>
      <c r="M1847" s="7" t="str">
        <f>IFERROR(ROUND(AVERAGEIF('Week 4 - Making'!$B:$B,'Product List'!$A1847,'Week 4 - Making'!$P:$P),0),"")</f>
        <v/>
      </c>
      <c r="N1847" s="7" t="str">
        <f>IFERROR(ROUND(AVERAGEIF('Week 5 - Making'!$B:$B,'Product List'!$A1847,'Week 5 - Making'!$P:$P),0),"")</f>
        <v/>
      </c>
      <c r="O1847" s="7"/>
      <c r="P1847" s="7">
        <f t="array" ref="P1847">iferror(xlookup(C1847,'Product Families'!A:A,'Product Families'!S:S),"")</f>
        <v>0</v>
      </c>
    </row>
    <row r="1848" ht="14.25" customHeight="1">
      <c r="A1848" s="122" t="s">
        <v>4157</v>
      </c>
      <c r="B1848" s="270" t="s">
        <v>4158</v>
      </c>
      <c r="C1848" s="122" t="s">
        <v>592</v>
      </c>
      <c r="D1848" s="7">
        <f t="array" ref="D1848">IFERROR(XLOOKUP($C1848,'Product Families'!$A:$A,'Product Families'!$D:$D),"")</f>
        <v>144</v>
      </c>
      <c r="E1848" s="7">
        <f t="array" ref="E1848">IFERROR(XLOOKUP($C1848,'Product Families'!$A:$A,'Product Families'!$E:$E),"")</f>
        <v>148</v>
      </c>
      <c r="F1848" s="7">
        <f t="array" ref="F1848">IFERROR(XLOOKUP($C1848,'Product Families'!$A:$A,'Product Families'!$F:$F),"")</f>
        <v>159</v>
      </c>
      <c r="G1848" s="7">
        <f t="array" ref="G1848">IFERROR(XLOOKUP($C1848,'Product Families'!$A:$A,'Product Families'!$G:$G),"")</f>
        <v>170</v>
      </c>
      <c r="J1848" s="7" t="str">
        <f>IFERROR(ROUND(AVERAGEIF('Week 1 - Making'!$B:$B,'Product List'!$A1848,'Week 1 - Making'!$P:$P),0),"")</f>
        <v/>
      </c>
      <c r="K1848" s="7" t="str">
        <f>IFERROR(ROUND(AVERAGEIF('Week 2 - Making'!$B:$B,'Product List'!$A1848,'Week 2 - Making'!$P:$P),0),"")</f>
        <v/>
      </c>
      <c r="L1848" s="263" t="str">
        <f>IFERROR(ROUND(AVERAGEIF('Week 3 - Making'!$B:$B,'Product List'!$A1848,'Week 3 - Making'!$P:$P),0),"")</f>
        <v/>
      </c>
      <c r="M1848" s="7" t="str">
        <f>IFERROR(ROUND(AVERAGEIF('Week 4 - Making'!$B:$B,'Product List'!$A1848,'Week 4 - Making'!$P:$P),0),"")</f>
        <v/>
      </c>
      <c r="N1848" s="7" t="str">
        <f>IFERROR(ROUND(AVERAGEIF('Week 5 - Making'!$B:$B,'Product List'!$A1848,'Week 5 - Making'!$P:$P),0),"")</f>
        <v/>
      </c>
      <c r="O1848" s="7"/>
      <c r="P1848" s="7">
        <f t="array" ref="P1848">iferror(xlookup(C1848,'Product Families'!A:A,'Product Families'!S:S),"")</f>
        <v>0</v>
      </c>
    </row>
    <row r="1849" ht="14.25" customHeight="1">
      <c r="A1849" s="138" t="s">
        <v>4159</v>
      </c>
      <c r="B1849" s="270" t="s">
        <v>4158</v>
      </c>
      <c r="C1849" s="138" t="s">
        <v>617</v>
      </c>
      <c r="D1849" s="7">
        <f t="array" ref="D1849">IFERROR(XLOOKUP($C1849,'Product Families'!$A:$A,'Product Families'!$D:$D),"")</f>
        <v>34</v>
      </c>
      <c r="E1849" s="7">
        <f t="array" ref="E1849">IFERROR(XLOOKUP($C1849,'Product Families'!$A:$A,'Product Families'!$E:$E),"")</f>
        <v>35</v>
      </c>
      <c r="F1849" s="7">
        <f t="array" ref="F1849">IFERROR(XLOOKUP($C1849,'Product Families'!$A:$A,'Product Families'!$F:$F),"")</f>
        <v>38</v>
      </c>
      <c r="G1849" s="7">
        <f t="array" ref="G1849">IFERROR(XLOOKUP($C1849,'Product Families'!$A:$A,'Product Families'!$G:$G),"")</f>
        <v>41</v>
      </c>
      <c r="J1849" s="7" t="str">
        <f>IFERROR(ROUND(AVERAGEIF('Week 1 - Making'!$B:$B,'Product List'!$A1849,'Week 1 - Making'!$P:$P),0),"")</f>
        <v/>
      </c>
      <c r="K1849" s="7" t="str">
        <f>IFERROR(ROUND(AVERAGEIF('Week 2 - Making'!$B:$B,'Product List'!$A1849,'Week 2 - Making'!$P:$P),0),"")</f>
        <v/>
      </c>
      <c r="L1849" s="263" t="str">
        <f>IFERROR(ROUND(AVERAGEIF('Week 3 - Making'!$B:$B,'Product List'!$A1849,'Week 3 - Making'!$P:$P),0),"")</f>
        <v/>
      </c>
      <c r="M1849" s="7" t="str">
        <f>IFERROR(ROUND(AVERAGEIF('Week 4 - Making'!$B:$B,'Product List'!$A1849,'Week 4 - Making'!$P:$P),0),"")</f>
        <v/>
      </c>
      <c r="N1849" s="7" t="str">
        <f>IFERROR(ROUND(AVERAGEIF('Week 5 - Making'!$B:$B,'Product List'!$A1849,'Week 5 - Making'!$P:$P),0),"")</f>
        <v/>
      </c>
      <c r="O1849" s="7"/>
      <c r="P1849" s="7">
        <f t="array" ref="P1849">iferror(xlookup(C1849,'Product Families'!A:A,'Product Families'!S:S),"")</f>
        <v>0</v>
      </c>
    </row>
    <row r="1850" ht="14.25" customHeight="1">
      <c r="A1850" s="122" t="s">
        <v>4160</v>
      </c>
      <c r="B1850" s="270" t="s">
        <v>4161</v>
      </c>
      <c r="C1850" s="122" t="s">
        <v>629</v>
      </c>
      <c r="D1850" s="7">
        <f t="array" ref="D1850">IFERROR(XLOOKUP($C1850,'Product Families'!$A:$A,'Product Families'!$D:$D),"")</f>
        <v>36</v>
      </c>
      <c r="E1850" s="7">
        <f t="array" ref="E1850">IFERROR(XLOOKUP($C1850,'Product Families'!$A:$A,'Product Families'!$E:$E),"")</f>
        <v>37</v>
      </c>
      <c r="F1850" s="7">
        <f t="array" ref="F1850">IFERROR(XLOOKUP($C1850,'Product Families'!$A:$A,'Product Families'!$F:$F),"")</f>
        <v>40</v>
      </c>
      <c r="G1850" s="7">
        <f t="array" ref="G1850">IFERROR(XLOOKUP($C1850,'Product Families'!$A:$A,'Product Families'!$G:$G),"")</f>
        <v>43</v>
      </c>
      <c r="J1850" s="7" t="str">
        <f>IFERROR(ROUND(AVERAGEIF('Week 1 - Making'!$B:$B,'Product List'!$A1850,'Week 1 - Making'!$P:$P),0),"")</f>
        <v/>
      </c>
      <c r="K1850" s="7" t="str">
        <f>IFERROR(ROUND(AVERAGEIF('Week 2 - Making'!$B:$B,'Product List'!$A1850,'Week 2 - Making'!$P:$P),0),"")</f>
        <v/>
      </c>
      <c r="L1850" s="263" t="str">
        <f>IFERROR(ROUND(AVERAGEIF('Week 3 - Making'!$B:$B,'Product List'!$A1850,'Week 3 - Making'!$P:$P),0),"")</f>
        <v/>
      </c>
      <c r="M1850" s="7" t="str">
        <f>IFERROR(ROUND(AVERAGEIF('Week 4 - Making'!$B:$B,'Product List'!$A1850,'Week 4 - Making'!$P:$P),0),"")</f>
        <v/>
      </c>
      <c r="N1850" s="7" t="str">
        <f>IFERROR(ROUND(AVERAGEIF('Week 5 - Making'!$B:$B,'Product List'!$A1850,'Week 5 - Making'!$P:$P),0),"")</f>
        <v/>
      </c>
      <c r="O1850" s="7"/>
      <c r="P1850" s="7">
        <f t="array" ref="P1850">iferror(xlookup(C1850,'Product Families'!A:A,'Product Families'!S:S),"")</f>
        <v>0</v>
      </c>
    </row>
    <row r="1851" ht="14.25" customHeight="1">
      <c r="A1851" s="122" t="s">
        <v>4162</v>
      </c>
      <c r="B1851" s="270" t="s">
        <v>4163</v>
      </c>
      <c r="C1851" s="122" t="s">
        <v>629</v>
      </c>
      <c r="D1851" s="7">
        <f t="array" ref="D1851">IFERROR(XLOOKUP($C1851,'Product Families'!$A:$A,'Product Families'!$D:$D),"")</f>
        <v>36</v>
      </c>
      <c r="E1851" s="7">
        <f t="array" ref="E1851">IFERROR(XLOOKUP($C1851,'Product Families'!$A:$A,'Product Families'!$E:$E),"")</f>
        <v>37</v>
      </c>
      <c r="F1851" s="7">
        <f t="array" ref="F1851">IFERROR(XLOOKUP($C1851,'Product Families'!$A:$A,'Product Families'!$F:$F),"")</f>
        <v>40</v>
      </c>
      <c r="G1851" s="7">
        <f t="array" ref="G1851">IFERROR(XLOOKUP($C1851,'Product Families'!$A:$A,'Product Families'!$G:$G),"")</f>
        <v>43</v>
      </c>
      <c r="J1851" s="7" t="str">
        <f>IFERROR(ROUND(AVERAGEIF('Week 1 - Making'!$B:$B,'Product List'!$A1851,'Week 1 - Making'!$P:$P),0),"")</f>
        <v/>
      </c>
      <c r="K1851" s="7" t="str">
        <f>IFERROR(ROUND(AVERAGEIF('Week 2 - Making'!$B:$B,'Product List'!$A1851,'Week 2 - Making'!$P:$P),0),"")</f>
        <v/>
      </c>
      <c r="L1851" s="263" t="str">
        <f>IFERROR(ROUND(AVERAGEIF('Week 3 - Making'!$B:$B,'Product List'!$A1851,'Week 3 - Making'!$P:$P),0),"")</f>
        <v/>
      </c>
      <c r="M1851" s="7" t="str">
        <f>IFERROR(ROUND(AVERAGEIF('Week 4 - Making'!$B:$B,'Product List'!$A1851,'Week 4 - Making'!$P:$P),0),"")</f>
        <v/>
      </c>
      <c r="N1851" s="7" t="str">
        <f>IFERROR(ROUND(AVERAGEIF('Week 5 - Making'!$B:$B,'Product List'!$A1851,'Week 5 - Making'!$P:$P),0),"")</f>
        <v/>
      </c>
      <c r="O1851" s="7"/>
      <c r="P1851" s="7">
        <f t="array" ref="P1851">iferror(xlookup(C1851,'Product Families'!A:A,'Product Families'!S:S),"")</f>
        <v>0</v>
      </c>
    </row>
    <row r="1852" ht="14.25" customHeight="1">
      <c r="A1852" s="122" t="s">
        <v>4164</v>
      </c>
      <c r="B1852" s="270" t="s">
        <v>4165</v>
      </c>
      <c r="C1852" s="122" t="s">
        <v>629</v>
      </c>
      <c r="D1852" s="7">
        <f t="array" ref="D1852">IFERROR(XLOOKUP($C1852,'Product Families'!$A:$A,'Product Families'!$D:$D),"")</f>
        <v>36</v>
      </c>
      <c r="E1852" s="7">
        <f t="array" ref="E1852">IFERROR(XLOOKUP($C1852,'Product Families'!$A:$A,'Product Families'!$E:$E),"")</f>
        <v>37</v>
      </c>
      <c r="F1852" s="7">
        <f t="array" ref="F1852">IFERROR(XLOOKUP($C1852,'Product Families'!$A:$A,'Product Families'!$F:$F),"")</f>
        <v>40</v>
      </c>
      <c r="G1852" s="7">
        <f t="array" ref="G1852">IFERROR(XLOOKUP($C1852,'Product Families'!$A:$A,'Product Families'!$G:$G),"")</f>
        <v>43</v>
      </c>
      <c r="J1852" s="7" t="str">
        <f>IFERROR(ROUND(AVERAGEIF('Week 1 - Making'!$B:$B,'Product List'!$A1852,'Week 1 - Making'!$P:$P),0),"")</f>
        <v/>
      </c>
      <c r="K1852" s="7" t="str">
        <f>IFERROR(ROUND(AVERAGEIF('Week 2 - Making'!$B:$B,'Product List'!$A1852,'Week 2 - Making'!$P:$P),0),"")</f>
        <v/>
      </c>
      <c r="L1852" s="263" t="str">
        <f>IFERROR(ROUND(AVERAGEIF('Week 3 - Making'!$B:$B,'Product List'!$A1852,'Week 3 - Making'!$P:$P),0),"")</f>
        <v/>
      </c>
      <c r="M1852" s="7" t="str">
        <f>IFERROR(ROUND(AVERAGEIF('Week 4 - Making'!$B:$B,'Product List'!$A1852,'Week 4 - Making'!$P:$P),0),"")</f>
        <v/>
      </c>
      <c r="N1852" s="7" t="str">
        <f>IFERROR(ROUND(AVERAGEIF('Week 5 - Making'!$B:$B,'Product List'!$A1852,'Week 5 - Making'!$P:$P),0),"")</f>
        <v/>
      </c>
      <c r="O1852" s="7"/>
      <c r="P1852" s="7">
        <f t="array" ref="P1852">iferror(xlookup(C1852,'Product Families'!A:A,'Product Families'!S:S),"")</f>
        <v>0</v>
      </c>
    </row>
    <row r="1853" ht="14.25" customHeight="1">
      <c r="A1853" s="122" t="s">
        <v>4166</v>
      </c>
      <c r="B1853" s="270" t="s">
        <v>4167</v>
      </c>
      <c r="C1853" s="122" t="s">
        <v>629</v>
      </c>
      <c r="D1853" s="7">
        <f t="array" ref="D1853">IFERROR(XLOOKUP($C1853,'Product Families'!$A:$A,'Product Families'!$D:$D),"")</f>
        <v>36</v>
      </c>
      <c r="E1853" s="7">
        <f t="array" ref="E1853">IFERROR(XLOOKUP($C1853,'Product Families'!$A:$A,'Product Families'!$E:$E),"")</f>
        <v>37</v>
      </c>
      <c r="F1853" s="7">
        <f t="array" ref="F1853">IFERROR(XLOOKUP($C1853,'Product Families'!$A:$A,'Product Families'!$F:$F),"")</f>
        <v>40</v>
      </c>
      <c r="G1853" s="7">
        <f t="array" ref="G1853">IFERROR(XLOOKUP($C1853,'Product Families'!$A:$A,'Product Families'!$G:$G),"")</f>
        <v>43</v>
      </c>
      <c r="J1853" s="7" t="str">
        <f>IFERROR(ROUND(AVERAGEIF('Week 1 - Making'!$B:$B,'Product List'!$A1853,'Week 1 - Making'!$P:$P),0),"")</f>
        <v/>
      </c>
      <c r="K1853" s="7" t="str">
        <f>IFERROR(ROUND(AVERAGEIF('Week 2 - Making'!$B:$B,'Product List'!$A1853,'Week 2 - Making'!$P:$P),0),"")</f>
        <v/>
      </c>
      <c r="L1853" s="263" t="str">
        <f>IFERROR(ROUND(AVERAGEIF('Week 3 - Making'!$B:$B,'Product List'!$A1853,'Week 3 - Making'!$P:$P),0),"")</f>
        <v/>
      </c>
      <c r="M1853" s="7" t="str">
        <f>IFERROR(ROUND(AVERAGEIF('Week 4 - Making'!$B:$B,'Product List'!$A1853,'Week 4 - Making'!$P:$P),0),"")</f>
        <v/>
      </c>
      <c r="N1853" s="7" t="str">
        <f>IFERROR(ROUND(AVERAGEIF('Week 5 - Making'!$B:$B,'Product List'!$A1853,'Week 5 - Making'!$P:$P),0),"")</f>
        <v/>
      </c>
      <c r="O1853" s="7"/>
      <c r="P1853" s="7">
        <f t="array" ref="P1853">iferror(xlookup(C1853,'Product Families'!A:A,'Product Families'!S:S),"")</f>
        <v>0</v>
      </c>
    </row>
    <row r="1854" ht="14.25" customHeight="1">
      <c r="A1854" s="138" t="s">
        <v>4168</v>
      </c>
      <c r="B1854" s="122"/>
      <c r="C1854" s="138" t="s">
        <v>298</v>
      </c>
      <c r="D1854" s="7">
        <f t="array" ref="D1854">IFERROR(XLOOKUP($C1854,'Product Families'!$A:$A,'Product Families'!$D:$D),"")</f>
        <v>21</v>
      </c>
      <c r="E1854" s="7">
        <f t="array" ref="E1854">IFERROR(XLOOKUP($C1854,'Product Families'!$A:$A,'Product Families'!$E:$E),"")</f>
        <v>22</v>
      </c>
      <c r="F1854" s="7">
        <f t="array" ref="F1854">IFERROR(XLOOKUP($C1854,'Product Families'!$A:$A,'Product Families'!$F:$F),"")</f>
        <v>23</v>
      </c>
      <c r="G1854" s="7">
        <f t="array" ref="G1854">IFERROR(XLOOKUP($C1854,'Product Families'!$A:$A,'Product Families'!$G:$G),"")</f>
        <v>24</v>
      </c>
      <c r="J1854" s="7" t="str">
        <f>IFERROR(ROUND(AVERAGEIF('Week 1 - Making'!$B:$B,'Product List'!$A1854,'Week 1 - Making'!$P:$P),0),"")</f>
        <v/>
      </c>
      <c r="K1854" s="7" t="str">
        <f>IFERROR(ROUND(AVERAGEIF('Week 2 - Making'!$B:$B,'Product List'!$A1854,'Week 2 - Making'!$P:$P),0),"")</f>
        <v/>
      </c>
      <c r="L1854" s="263" t="str">
        <f>IFERROR(ROUND(AVERAGEIF('Week 3 - Making'!$B:$B,'Product List'!$A1854,'Week 3 - Making'!$P:$P),0),"")</f>
        <v/>
      </c>
      <c r="M1854" s="7" t="str">
        <f>IFERROR(ROUND(AVERAGEIF('Week 4 - Making'!$B:$B,'Product List'!$A1854,'Week 4 - Making'!$P:$P),0),"")</f>
        <v/>
      </c>
      <c r="N1854" s="7" t="str">
        <f>IFERROR(ROUND(AVERAGEIF('Week 5 - Making'!$B:$B,'Product List'!$A1854,'Week 5 - Making'!$P:$P),0),"")</f>
        <v/>
      </c>
      <c r="O1854" s="7"/>
      <c r="P1854" s="7">
        <f t="array" ref="P1854">iferror(xlookup(C1854,'Product Families'!A:A,'Product Families'!S:S),"")</f>
        <v>0</v>
      </c>
    </row>
    <row r="1855" ht="14.25" customHeight="1">
      <c r="A1855" s="138" t="s">
        <v>4169</v>
      </c>
      <c r="B1855" s="122"/>
      <c r="C1855" s="122" t="s">
        <v>335</v>
      </c>
      <c r="D1855" s="7">
        <f t="array" ref="D1855">IFERROR(XLOOKUP($C1855,'Product Families'!$A:$A,'Product Families'!$D:$D),"")</f>
        <v>65</v>
      </c>
      <c r="E1855" s="7">
        <f t="array" ref="E1855">IFERROR(XLOOKUP($C1855,'Product Families'!$A:$A,'Product Families'!$E:$E),"")</f>
        <v>67</v>
      </c>
      <c r="F1855" s="7">
        <f t="array" ref="F1855">IFERROR(XLOOKUP($C1855,'Product Families'!$A:$A,'Product Families'!$F:$F),"")</f>
        <v>72</v>
      </c>
      <c r="G1855" s="7">
        <f t="array" ref="G1855">IFERROR(XLOOKUP($C1855,'Product Families'!$A:$A,'Product Families'!$G:$G),"")</f>
        <v>77</v>
      </c>
      <c r="J1855" s="7" t="str">
        <f>IFERROR(ROUND(AVERAGEIF('Week 1 - Making'!$B:$B,'Product List'!$A1855,'Week 1 - Making'!$P:$P),0),"")</f>
        <v/>
      </c>
      <c r="K1855" s="7" t="str">
        <f>IFERROR(ROUND(AVERAGEIF('Week 2 - Making'!$B:$B,'Product List'!$A1855,'Week 2 - Making'!$P:$P),0),"")</f>
        <v/>
      </c>
      <c r="L1855" s="263" t="str">
        <f>IFERROR(ROUND(AVERAGEIF('Week 3 - Making'!$B:$B,'Product List'!$A1855,'Week 3 - Making'!$P:$P),0),"")</f>
        <v/>
      </c>
      <c r="M1855" s="7" t="str">
        <f>IFERROR(ROUND(AVERAGEIF('Week 4 - Making'!$B:$B,'Product List'!$A1855,'Week 4 - Making'!$P:$P),0),"")</f>
        <v/>
      </c>
      <c r="N1855" s="7" t="str">
        <f>IFERROR(ROUND(AVERAGEIF('Week 5 - Making'!$B:$B,'Product List'!$A1855,'Week 5 - Making'!$P:$P),0),"")</f>
        <v/>
      </c>
      <c r="O1855" s="7"/>
      <c r="P1855" s="7">
        <f t="array" ref="P1855">iferror(xlookup(C1855,'Product Families'!A:A,'Product Families'!S:S),"")</f>
        <v>0</v>
      </c>
    </row>
    <row r="1856" ht="14.25" customHeight="1">
      <c r="A1856" s="122" t="s">
        <v>4170</v>
      </c>
      <c r="B1856" s="270" t="s">
        <v>4171</v>
      </c>
      <c r="C1856" s="122" t="s">
        <v>298</v>
      </c>
      <c r="D1856" s="7">
        <f t="array" ref="D1856">IFERROR(XLOOKUP($C1856,'Product Families'!$A:$A,'Product Families'!$D:$D),"")</f>
        <v>21</v>
      </c>
      <c r="E1856" s="7">
        <f t="array" ref="E1856">IFERROR(XLOOKUP($C1856,'Product Families'!$A:$A,'Product Families'!$E:$E),"")</f>
        <v>22</v>
      </c>
      <c r="F1856" s="7">
        <f t="array" ref="F1856">IFERROR(XLOOKUP($C1856,'Product Families'!$A:$A,'Product Families'!$F:$F),"")</f>
        <v>23</v>
      </c>
      <c r="G1856" s="7">
        <f t="array" ref="G1856">IFERROR(XLOOKUP($C1856,'Product Families'!$A:$A,'Product Families'!$G:$G),"")</f>
        <v>24</v>
      </c>
      <c r="J1856" s="7" t="str">
        <f>IFERROR(ROUND(AVERAGEIF('Week 1 - Making'!$B:$B,'Product List'!$A1856,'Week 1 - Making'!$P:$P),0),"")</f>
        <v/>
      </c>
      <c r="K1856" s="7" t="str">
        <f>IFERROR(ROUND(AVERAGEIF('Week 2 - Making'!$B:$B,'Product List'!$A1856,'Week 2 - Making'!$P:$P),0),"")</f>
        <v/>
      </c>
      <c r="L1856" s="263" t="str">
        <f>IFERROR(ROUND(AVERAGEIF('Week 3 - Making'!$B:$B,'Product List'!$A1856,'Week 3 - Making'!$P:$P),0),"")</f>
        <v/>
      </c>
      <c r="M1856" s="7" t="str">
        <f>IFERROR(ROUND(AVERAGEIF('Week 4 - Making'!$B:$B,'Product List'!$A1856,'Week 4 - Making'!$P:$P),0),"")</f>
        <v/>
      </c>
      <c r="N1856" s="7" t="str">
        <f>IFERROR(ROUND(AVERAGEIF('Week 5 - Making'!$B:$B,'Product List'!$A1856,'Week 5 - Making'!$P:$P),0),"")</f>
        <v/>
      </c>
      <c r="O1856" s="7"/>
      <c r="P1856" s="7">
        <f t="array" ref="P1856">iferror(xlookup(C1856,'Product Families'!A:A,'Product Families'!S:S),"")</f>
        <v>0</v>
      </c>
    </row>
    <row r="1857" ht="14.25" customHeight="1">
      <c r="A1857" s="138" t="s">
        <v>4180</v>
      </c>
      <c r="B1857" s="270" t="s">
        <v>4171</v>
      </c>
      <c r="C1857" s="122" t="s">
        <v>335</v>
      </c>
      <c r="D1857" s="7">
        <f t="array" ref="D1857">IFERROR(XLOOKUP($C1857,'Product Families'!$A:$A,'Product Families'!$D:$D),"")</f>
        <v>65</v>
      </c>
      <c r="E1857" s="7">
        <f t="array" ref="E1857">IFERROR(XLOOKUP($C1857,'Product Families'!$A:$A,'Product Families'!$E:$E),"")</f>
        <v>67</v>
      </c>
      <c r="F1857" s="7">
        <f t="array" ref="F1857">IFERROR(XLOOKUP($C1857,'Product Families'!$A:$A,'Product Families'!$F:$F),"")</f>
        <v>72</v>
      </c>
      <c r="G1857" s="7">
        <f t="array" ref="G1857">IFERROR(XLOOKUP($C1857,'Product Families'!$A:$A,'Product Families'!$G:$G),"")</f>
        <v>77</v>
      </c>
      <c r="J1857" s="7" t="str">
        <f>IFERROR(ROUND(AVERAGEIF('Week 1 - Making'!$B:$B,'Product List'!$A1857,'Week 1 - Making'!$P:$P),0),"")</f>
        <v/>
      </c>
      <c r="K1857" s="7" t="str">
        <f>IFERROR(ROUND(AVERAGEIF('Week 2 - Making'!$B:$B,'Product List'!$A1857,'Week 2 - Making'!$P:$P),0),"")</f>
        <v/>
      </c>
      <c r="L1857" s="263" t="str">
        <f>IFERROR(ROUND(AVERAGEIF('Week 3 - Making'!$B:$B,'Product List'!$A1857,'Week 3 - Making'!$P:$P),0),"")</f>
        <v/>
      </c>
      <c r="M1857" s="7" t="str">
        <f>IFERROR(ROUND(AVERAGEIF('Week 4 - Making'!$B:$B,'Product List'!$A1857,'Week 4 - Making'!$P:$P),0),"")</f>
        <v/>
      </c>
      <c r="N1857" s="7" t="str">
        <f>IFERROR(ROUND(AVERAGEIF('Week 5 - Making'!$B:$B,'Product List'!$A1857,'Week 5 - Making'!$P:$P),0),"")</f>
        <v/>
      </c>
      <c r="O1857" s="7"/>
      <c r="P1857" s="7">
        <f t="array" ref="P1857">iferror(xlookup(C1857,'Product Families'!A:A,'Product Families'!S:S),"")</f>
        <v>0</v>
      </c>
    </row>
    <row r="1858" ht="14.25" customHeight="1">
      <c r="A1858" s="288" t="s">
        <v>4181</v>
      </c>
      <c r="B1858" s="289"/>
      <c r="C1858" s="122" t="s">
        <v>298</v>
      </c>
      <c r="D1858" s="7">
        <f t="array" ref="D1858">IFERROR(XLOOKUP($C1858,'Product Families'!$A:$A,'Product Families'!$D:$D),"")</f>
        <v>21</v>
      </c>
      <c r="E1858" s="7">
        <f t="array" ref="E1858">IFERROR(XLOOKUP($C1858,'Product Families'!$A:$A,'Product Families'!$E:$E),"")</f>
        <v>22</v>
      </c>
      <c r="F1858" s="7">
        <f t="array" ref="F1858">IFERROR(XLOOKUP($C1858,'Product Families'!$A:$A,'Product Families'!$F:$F),"")</f>
        <v>23</v>
      </c>
      <c r="G1858" s="7">
        <f t="array" ref="G1858">IFERROR(XLOOKUP($C1858,'Product Families'!$A:$A,'Product Families'!$G:$G),"")</f>
        <v>24</v>
      </c>
      <c r="J1858" s="7" t="str">
        <f>IFERROR(ROUND(AVERAGEIF('Week 1 - Making'!$B:$B,'Product List'!$A1858,'Week 1 - Making'!$P:$P),0),"")</f>
        <v/>
      </c>
      <c r="K1858" s="7" t="str">
        <f>IFERROR(ROUND(AVERAGEIF('Week 2 - Making'!$B:$B,'Product List'!$A1858,'Week 2 - Making'!$P:$P),0),"")</f>
        <v/>
      </c>
      <c r="L1858" s="263" t="str">
        <f>IFERROR(ROUND(AVERAGEIF('Week 3 - Making'!$B:$B,'Product List'!$A1858,'Week 3 - Making'!$P:$P),0),"")</f>
        <v/>
      </c>
      <c r="M1858" s="7" t="str">
        <f>IFERROR(ROUND(AVERAGEIF('Week 4 - Making'!$B:$B,'Product List'!$A1858,'Week 4 - Making'!$P:$P),0),"")</f>
        <v/>
      </c>
      <c r="N1858" s="7" t="str">
        <f>IFERROR(ROUND(AVERAGEIF('Week 5 - Making'!$B:$B,'Product List'!$A1858,'Week 5 - Making'!$P:$P),0),"")</f>
        <v/>
      </c>
      <c r="O1858" s="7"/>
      <c r="P1858" s="7">
        <f t="array" ref="P1858">iferror(xlookup(C1858,'Product Families'!A:A,'Product Families'!S:S),"")</f>
        <v>0</v>
      </c>
    </row>
    <row r="1859" ht="14.25" customHeight="1">
      <c r="A1859" s="288" t="s">
        <v>4182</v>
      </c>
      <c r="B1859" s="289"/>
      <c r="C1859" s="138" t="s">
        <v>335</v>
      </c>
      <c r="D1859" s="7">
        <f t="array" ref="D1859">IFERROR(XLOOKUP($C1859,'Product Families'!$A:$A,'Product Families'!$D:$D),"")</f>
        <v>65</v>
      </c>
      <c r="E1859" s="7">
        <f t="array" ref="E1859">IFERROR(XLOOKUP($C1859,'Product Families'!$A:$A,'Product Families'!$E:$E),"")</f>
        <v>67</v>
      </c>
      <c r="F1859" s="7">
        <f t="array" ref="F1859">IFERROR(XLOOKUP($C1859,'Product Families'!$A:$A,'Product Families'!$F:$F),"")</f>
        <v>72</v>
      </c>
      <c r="G1859" s="7">
        <f t="array" ref="G1859">IFERROR(XLOOKUP($C1859,'Product Families'!$A:$A,'Product Families'!$G:$G),"")</f>
        <v>77</v>
      </c>
      <c r="J1859" s="7" t="str">
        <f>IFERROR(ROUND(AVERAGEIF('Week 1 - Making'!$B:$B,'Product List'!$A1859,'Week 1 - Making'!$P:$P),0),"")</f>
        <v/>
      </c>
      <c r="K1859" s="7" t="str">
        <f>IFERROR(ROUND(AVERAGEIF('Week 2 - Making'!$B:$B,'Product List'!$A1859,'Week 2 - Making'!$P:$P),0),"")</f>
        <v/>
      </c>
      <c r="L1859" s="263" t="str">
        <f>IFERROR(ROUND(AVERAGEIF('Week 3 - Making'!$B:$B,'Product List'!$A1859,'Week 3 - Making'!$P:$P),0),"")</f>
        <v/>
      </c>
      <c r="M1859" s="7" t="str">
        <f>IFERROR(ROUND(AVERAGEIF('Week 4 - Making'!$B:$B,'Product List'!$A1859,'Week 4 - Making'!$P:$P),0),"")</f>
        <v/>
      </c>
      <c r="N1859" s="7" t="str">
        <f>IFERROR(ROUND(AVERAGEIF('Week 5 - Making'!$B:$B,'Product List'!$A1859,'Week 5 - Making'!$P:$P),0),"")</f>
        <v/>
      </c>
      <c r="O1859" s="7"/>
      <c r="P1859" s="7">
        <f t="array" ref="P1859">iferror(xlookup(C1859,'Product Families'!A:A,'Product Families'!S:S),"")</f>
        <v>0</v>
      </c>
    </row>
    <row r="1860" ht="14.25" customHeight="1">
      <c r="A1860" s="122" t="s">
        <v>1913</v>
      </c>
      <c r="B1860" s="270" t="s">
        <v>4183</v>
      </c>
      <c r="C1860" s="122" t="s">
        <v>298</v>
      </c>
      <c r="D1860" s="7">
        <f t="array" ref="D1860">IFERROR(XLOOKUP($C1860,'Product Families'!$A:$A,'Product Families'!$D:$D),"")</f>
        <v>21</v>
      </c>
      <c r="E1860" s="7">
        <f t="array" ref="E1860">IFERROR(XLOOKUP($C1860,'Product Families'!$A:$A,'Product Families'!$E:$E),"")</f>
        <v>22</v>
      </c>
      <c r="F1860" s="7">
        <f t="array" ref="F1860">IFERROR(XLOOKUP($C1860,'Product Families'!$A:$A,'Product Families'!$F:$F),"")</f>
        <v>23</v>
      </c>
      <c r="G1860" s="7">
        <f t="array" ref="G1860">IFERROR(XLOOKUP($C1860,'Product Families'!$A:$A,'Product Families'!$G:$G),"")</f>
        <v>24</v>
      </c>
      <c r="J1860" s="7" t="str">
        <f>IFERROR(ROUND(AVERAGEIF('Week 1 - Making'!$B:$B,'Product List'!$A1860,'Week 1 - Making'!$P:$P),0),"")</f>
        <v/>
      </c>
      <c r="K1860" s="7">
        <f>IFERROR(ROUND(AVERAGEIF('Week 2 - Making'!$B:$B,'Product List'!$A1860,'Week 2 - Making'!$P:$P),0),"")</f>
        <v>11</v>
      </c>
      <c r="L1860" s="263" t="str">
        <f>IFERROR(ROUND(AVERAGEIF('Week 3 - Making'!$B:$B,'Product List'!$A1860,'Week 3 - Making'!$P:$P),0),"")</f>
        <v/>
      </c>
      <c r="M1860" s="7" t="str">
        <f>IFERROR(ROUND(AVERAGEIF('Week 4 - Making'!$B:$B,'Product List'!$A1860,'Week 4 - Making'!$P:$P),0),"")</f>
        <v/>
      </c>
      <c r="N1860" s="7" t="str">
        <f>IFERROR(ROUND(AVERAGEIF('Week 5 - Making'!$B:$B,'Product List'!$A1860,'Week 5 - Making'!$P:$P),0),"")</f>
        <v/>
      </c>
      <c r="O1860" s="7"/>
      <c r="P1860" s="7">
        <f t="array" ref="P1860">iferror(xlookup(C1860,'Product Families'!A:A,'Product Families'!S:S),"")</f>
        <v>0</v>
      </c>
    </row>
    <row r="1861" ht="14.25" customHeight="1">
      <c r="A1861" s="138" t="s">
        <v>4184</v>
      </c>
      <c r="B1861" s="270" t="s">
        <v>4183</v>
      </c>
      <c r="C1861" s="138" t="s">
        <v>335</v>
      </c>
      <c r="D1861" s="7">
        <f t="array" ref="D1861">IFERROR(XLOOKUP($C1861,'Product Families'!$A:$A,'Product Families'!$D:$D),"")</f>
        <v>65</v>
      </c>
      <c r="E1861" s="7">
        <f t="array" ref="E1861">IFERROR(XLOOKUP($C1861,'Product Families'!$A:$A,'Product Families'!$E:$E),"")</f>
        <v>67</v>
      </c>
      <c r="F1861" s="7">
        <f t="array" ref="F1861">IFERROR(XLOOKUP($C1861,'Product Families'!$A:$A,'Product Families'!$F:$F),"")</f>
        <v>72</v>
      </c>
      <c r="G1861" s="7">
        <f t="array" ref="G1861">IFERROR(XLOOKUP($C1861,'Product Families'!$A:$A,'Product Families'!$G:$G),"")</f>
        <v>77</v>
      </c>
      <c r="J1861" s="7" t="str">
        <f>IFERROR(ROUND(AVERAGEIF('Week 1 - Making'!$B:$B,'Product List'!$A1861,'Week 1 - Making'!$P:$P),0),"")</f>
        <v/>
      </c>
      <c r="K1861" s="7" t="str">
        <f>IFERROR(ROUND(AVERAGEIF('Week 2 - Making'!$B:$B,'Product List'!$A1861,'Week 2 - Making'!$P:$P),0),"")</f>
        <v/>
      </c>
      <c r="L1861" s="263" t="str">
        <f>IFERROR(ROUND(AVERAGEIF('Week 3 - Making'!$B:$B,'Product List'!$A1861,'Week 3 - Making'!$P:$P),0),"")</f>
        <v/>
      </c>
      <c r="M1861" s="7" t="str">
        <f>IFERROR(ROUND(AVERAGEIF('Week 4 - Making'!$B:$B,'Product List'!$A1861,'Week 4 - Making'!$P:$P),0),"")</f>
        <v/>
      </c>
      <c r="N1861" s="7" t="str">
        <f>IFERROR(ROUND(AVERAGEIF('Week 5 - Making'!$B:$B,'Product List'!$A1861,'Week 5 - Making'!$P:$P),0),"")</f>
        <v/>
      </c>
      <c r="O1861" s="7"/>
      <c r="P1861" s="7">
        <f t="array" ref="P1861">iferror(xlookup(C1861,'Product Families'!A:A,'Product Families'!S:S),"")</f>
        <v>0</v>
      </c>
    </row>
    <row r="1862" ht="14.25" customHeight="1">
      <c r="A1862" s="122" t="s">
        <v>4185</v>
      </c>
      <c r="B1862" s="270" t="s">
        <v>4186</v>
      </c>
      <c r="C1862" s="122" t="s">
        <v>298</v>
      </c>
      <c r="D1862" s="7">
        <f t="array" ref="D1862">IFERROR(XLOOKUP($C1862,'Product Families'!$A:$A,'Product Families'!$D:$D),"")</f>
        <v>21</v>
      </c>
      <c r="E1862" s="7">
        <f t="array" ref="E1862">IFERROR(XLOOKUP($C1862,'Product Families'!$A:$A,'Product Families'!$E:$E),"")</f>
        <v>22</v>
      </c>
      <c r="F1862" s="7">
        <f t="array" ref="F1862">IFERROR(XLOOKUP($C1862,'Product Families'!$A:$A,'Product Families'!$F:$F),"")</f>
        <v>23</v>
      </c>
      <c r="G1862" s="7">
        <f t="array" ref="G1862">IFERROR(XLOOKUP($C1862,'Product Families'!$A:$A,'Product Families'!$G:$G),"")</f>
        <v>24</v>
      </c>
      <c r="J1862" s="7" t="str">
        <f>IFERROR(ROUND(AVERAGEIF('Week 1 - Making'!$B:$B,'Product List'!$A1862,'Week 1 - Making'!$P:$P),0),"")</f>
        <v/>
      </c>
      <c r="K1862" s="7" t="str">
        <f>IFERROR(ROUND(AVERAGEIF('Week 2 - Making'!$B:$B,'Product List'!$A1862,'Week 2 - Making'!$P:$P),0),"")</f>
        <v/>
      </c>
      <c r="L1862" s="263" t="str">
        <f>IFERROR(ROUND(AVERAGEIF('Week 3 - Making'!$B:$B,'Product List'!$A1862,'Week 3 - Making'!$P:$P),0),"")</f>
        <v/>
      </c>
      <c r="M1862" s="7" t="str">
        <f>IFERROR(ROUND(AVERAGEIF('Week 4 - Making'!$B:$B,'Product List'!$A1862,'Week 4 - Making'!$P:$P),0),"")</f>
        <v/>
      </c>
      <c r="N1862" s="7" t="str">
        <f>IFERROR(ROUND(AVERAGEIF('Week 5 - Making'!$B:$B,'Product List'!$A1862,'Week 5 - Making'!$P:$P),0),"")</f>
        <v/>
      </c>
      <c r="O1862" s="7"/>
      <c r="P1862" s="7">
        <f t="array" ref="P1862">iferror(xlookup(C1862,'Product Families'!A:A,'Product Families'!S:S),"")</f>
        <v>0</v>
      </c>
    </row>
    <row r="1863" ht="14.25" customHeight="1">
      <c r="A1863" s="138" t="s">
        <v>4187</v>
      </c>
      <c r="B1863" s="270" t="s">
        <v>4186</v>
      </c>
      <c r="C1863" s="138" t="s">
        <v>335</v>
      </c>
      <c r="D1863" s="7">
        <f t="array" ref="D1863">IFERROR(XLOOKUP($C1863,'Product Families'!$A:$A,'Product Families'!$D:$D),"")</f>
        <v>65</v>
      </c>
      <c r="E1863" s="7">
        <f t="array" ref="E1863">IFERROR(XLOOKUP($C1863,'Product Families'!$A:$A,'Product Families'!$E:$E),"")</f>
        <v>67</v>
      </c>
      <c r="F1863" s="7">
        <f t="array" ref="F1863">IFERROR(XLOOKUP($C1863,'Product Families'!$A:$A,'Product Families'!$F:$F),"")</f>
        <v>72</v>
      </c>
      <c r="G1863" s="7">
        <f t="array" ref="G1863">IFERROR(XLOOKUP($C1863,'Product Families'!$A:$A,'Product Families'!$G:$G),"")</f>
        <v>77</v>
      </c>
      <c r="J1863" s="7" t="str">
        <f>IFERROR(ROUND(AVERAGEIF('Week 1 - Making'!$B:$B,'Product List'!$A1863,'Week 1 - Making'!$P:$P),0),"")</f>
        <v/>
      </c>
      <c r="K1863" s="7" t="str">
        <f>IFERROR(ROUND(AVERAGEIF('Week 2 - Making'!$B:$B,'Product List'!$A1863,'Week 2 - Making'!$P:$P),0),"")</f>
        <v/>
      </c>
      <c r="L1863" s="263" t="str">
        <f>IFERROR(ROUND(AVERAGEIF('Week 3 - Making'!$B:$B,'Product List'!$A1863,'Week 3 - Making'!$P:$P),0),"")</f>
        <v/>
      </c>
      <c r="M1863" s="7" t="str">
        <f>IFERROR(ROUND(AVERAGEIF('Week 4 - Making'!$B:$B,'Product List'!$A1863,'Week 4 - Making'!$P:$P),0),"")</f>
        <v/>
      </c>
      <c r="N1863" s="7" t="str">
        <f>IFERROR(ROUND(AVERAGEIF('Week 5 - Making'!$B:$B,'Product List'!$A1863,'Week 5 - Making'!$P:$P),0),"")</f>
        <v/>
      </c>
      <c r="O1863" s="7"/>
      <c r="P1863" s="7">
        <f t="array" ref="P1863">iferror(xlookup(C1863,'Product Families'!A:A,'Product Families'!S:S),"")</f>
        <v>0</v>
      </c>
    </row>
    <row r="1864" ht="14.25" customHeight="1">
      <c r="A1864" s="138" t="s">
        <v>4188</v>
      </c>
      <c r="B1864" s="270" t="s">
        <v>4189</v>
      </c>
      <c r="C1864" s="138" t="s">
        <v>298</v>
      </c>
      <c r="D1864" s="7">
        <f t="array" ref="D1864">IFERROR(XLOOKUP($C1864,'Product Families'!$A:$A,'Product Families'!$D:$D),"")</f>
        <v>21</v>
      </c>
      <c r="E1864" s="7">
        <f t="array" ref="E1864">IFERROR(XLOOKUP($C1864,'Product Families'!$A:$A,'Product Families'!$E:$E),"")</f>
        <v>22</v>
      </c>
      <c r="F1864" s="7">
        <f t="array" ref="F1864">IFERROR(XLOOKUP($C1864,'Product Families'!$A:$A,'Product Families'!$F:$F),"")</f>
        <v>23</v>
      </c>
      <c r="G1864" s="7">
        <f t="array" ref="G1864">IFERROR(XLOOKUP($C1864,'Product Families'!$A:$A,'Product Families'!$G:$G),"")</f>
        <v>24</v>
      </c>
      <c r="J1864" s="7" t="str">
        <f>IFERROR(ROUND(AVERAGEIF('Week 1 - Making'!$B:$B,'Product List'!$A1864,'Week 1 - Making'!$P:$P),0),"")</f>
        <v/>
      </c>
      <c r="K1864" s="7" t="str">
        <f>IFERROR(ROUND(AVERAGEIF('Week 2 - Making'!$B:$B,'Product List'!$A1864,'Week 2 - Making'!$P:$P),0),"")</f>
        <v/>
      </c>
      <c r="L1864" s="263" t="str">
        <f>IFERROR(ROUND(AVERAGEIF('Week 3 - Making'!$B:$B,'Product List'!$A1864,'Week 3 - Making'!$P:$P),0),"")</f>
        <v/>
      </c>
      <c r="M1864" s="7" t="str">
        <f>IFERROR(ROUND(AVERAGEIF('Week 4 - Making'!$B:$B,'Product List'!$A1864,'Week 4 - Making'!$P:$P),0),"")</f>
        <v/>
      </c>
      <c r="N1864" s="7" t="str">
        <f>IFERROR(ROUND(AVERAGEIF('Week 5 - Making'!$B:$B,'Product List'!$A1864,'Week 5 - Making'!$P:$P),0),"")</f>
        <v/>
      </c>
      <c r="O1864" s="7"/>
      <c r="P1864" s="7">
        <f t="array" ref="P1864">iferror(xlookup(C1864,'Product Families'!A:A,'Product Families'!S:S),"")</f>
        <v>0</v>
      </c>
    </row>
    <row r="1865" ht="14.25" customHeight="1">
      <c r="A1865" s="138" t="s">
        <v>4190</v>
      </c>
      <c r="B1865" s="270" t="s">
        <v>4189</v>
      </c>
      <c r="C1865" s="138" t="s">
        <v>335</v>
      </c>
      <c r="D1865" s="7">
        <f t="array" ref="D1865">IFERROR(XLOOKUP($C1865,'Product Families'!$A:$A,'Product Families'!$D:$D),"")</f>
        <v>65</v>
      </c>
      <c r="E1865" s="7">
        <f t="array" ref="E1865">IFERROR(XLOOKUP($C1865,'Product Families'!$A:$A,'Product Families'!$E:$E),"")</f>
        <v>67</v>
      </c>
      <c r="F1865" s="7">
        <f t="array" ref="F1865">IFERROR(XLOOKUP($C1865,'Product Families'!$A:$A,'Product Families'!$F:$F),"")</f>
        <v>72</v>
      </c>
      <c r="G1865" s="7">
        <f t="array" ref="G1865">IFERROR(XLOOKUP($C1865,'Product Families'!$A:$A,'Product Families'!$G:$G),"")</f>
        <v>77</v>
      </c>
      <c r="J1865" s="7" t="str">
        <f>IFERROR(ROUND(AVERAGEIF('Week 1 - Making'!$B:$B,'Product List'!$A1865,'Week 1 - Making'!$P:$P),0),"")</f>
        <v/>
      </c>
      <c r="K1865" s="7" t="str">
        <f>IFERROR(ROUND(AVERAGEIF('Week 2 - Making'!$B:$B,'Product List'!$A1865,'Week 2 - Making'!$P:$P),0),"")</f>
        <v/>
      </c>
      <c r="L1865" s="263" t="str">
        <f>IFERROR(ROUND(AVERAGEIF('Week 3 - Making'!$B:$B,'Product List'!$A1865,'Week 3 - Making'!$P:$P),0),"")</f>
        <v/>
      </c>
      <c r="M1865" s="7" t="str">
        <f>IFERROR(ROUND(AVERAGEIF('Week 4 - Making'!$B:$B,'Product List'!$A1865,'Week 4 - Making'!$P:$P),0),"")</f>
        <v/>
      </c>
      <c r="N1865" s="7" t="str">
        <f>IFERROR(ROUND(AVERAGEIF('Week 5 - Making'!$B:$B,'Product List'!$A1865,'Week 5 - Making'!$P:$P),0),"")</f>
        <v/>
      </c>
      <c r="O1865" s="7"/>
      <c r="P1865" s="7">
        <f t="array" ref="P1865">iferror(xlookup(C1865,'Product Families'!A:A,'Product Families'!S:S),"")</f>
        <v>0</v>
      </c>
    </row>
    <row r="1866" ht="14.25" customHeight="1">
      <c r="A1866" s="138" t="s">
        <v>4191</v>
      </c>
      <c r="B1866" s="122"/>
      <c r="C1866" s="138" t="s">
        <v>298</v>
      </c>
      <c r="D1866" s="7">
        <f t="array" ref="D1866">IFERROR(XLOOKUP($C1866,'Product Families'!$A:$A,'Product Families'!$D:$D),"")</f>
        <v>21</v>
      </c>
      <c r="E1866" s="7">
        <f t="array" ref="E1866">IFERROR(XLOOKUP($C1866,'Product Families'!$A:$A,'Product Families'!$E:$E),"")</f>
        <v>22</v>
      </c>
      <c r="F1866" s="7">
        <f t="array" ref="F1866">IFERROR(XLOOKUP($C1866,'Product Families'!$A:$A,'Product Families'!$F:$F),"")</f>
        <v>23</v>
      </c>
      <c r="G1866" s="7">
        <f t="array" ref="G1866">IFERROR(XLOOKUP($C1866,'Product Families'!$A:$A,'Product Families'!$G:$G),"")</f>
        <v>24</v>
      </c>
      <c r="J1866" s="7" t="str">
        <f>IFERROR(ROUND(AVERAGEIF('Week 1 - Making'!$B:$B,'Product List'!$A1866,'Week 1 - Making'!$P:$P),0),"")</f>
        <v/>
      </c>
      <c r="K1866" s="7" t="str">
        <f>IFERROR(ROUND(AVERAGEIF('Week 2 - Making'!$B:$B,'Product List'!$A1866,'Week 2 - Making'!$P:$P),0),"")</f>
        <v/>
      </c>
      <c r="L1866" s="263" t="str">
        <f>IFERROR(ROUND(AVERAGEIF('Week 3 - Making'!$B:$B,'Product List'!$A1866,'Week 3 - Making'!$P:$P),0),"")</f>
        <v/>
      </c>
      <c r="M1866" s="7" t="str">
        <f>IFERROR(ROUND(AVERAGEIF('Week 4 - Making'!$B:$B,'Product List'!$A1866,'Week 4 - Making'!$P:$P),0),"")</f>
        <v/>
      </c>
      <c r="N1866" s="7" t="str">
        <f>IFERROR(ROUND(AVERAGEIF('Week 5 - Making'!$B:$B,'Product List'!$A1866,'Week 5 - Making'!$P:$P),0),"")</f>
        <v/>
      </c>
      <c r="O1866" s="7"/>
      <c r="P1866" s="7">
        <f t="array" ref="P1866">iferror(xlookup(C1866,'Product Families'!A:A,'Product Families'!S:S),"")</f>
        <v>0</v>
      </c>
    </row>
    <row r="1867" ht="14.25" customHeight="1">
      <c r="A1867" s="138" t="s">
        <v>4192</v>
      </c>
      <c r="B1867" s="122"/>
      <c r="C1867" s="138" t="s">
        <v>335</v>
      </c>
      <c r="D1867" s="7">
        <f t="array" ref="D1867">IFERROR(XLOOKUP($C1867,'Product Families'!$A:$A,'Product Families'!$D:$D),"")</f>
        <v>65</v>
      </c>
      <c r="E1867" s="7">
        <f t="array" ref="E1867">IFERROR(XLOOKUP($C1867,'Product Families'!$A:$A,'Product Families'!$E:$E),"")</f>
        <v>67</v>
      </c>
      <c r="F1867" s="7">
        <f t="array" ref="F1867">IFERROR(XLOOKUP($C1867,'Product Families'!$A:$A,'Product Families'!$F:$F),"")</f>
        <v>72</v>
      </c>
      <c r="G1867" s="7">
        <f t="array" ref="G1867">IFERROR(XLOOKUP($C1867,'Product Families'!$A:$A,'Product Families'!$G:$G),"")</f>
        <v>77</v>
      </c>
      <c r="J1867" s="7" t="str">
        <f>IFERROR(ROUND(AVERAGEIF('Week 1 - Making'!$B:$B,'Product List'!$A1867,'Week 1 - Making'!$P:$P),0),"")</f>
        <v/>
      </c>
      <c r="K1867" s="7" t="str">
        <f>IFERROR(ROUND(AVERAGEIF('Week 2 - Making'!$B:$B,'Product List'!$A1867,'Week 2 - Making'!$P:$P),0),"")</f>
        <v/>
      </c>
      <c r="L1867" s="263" t="str">
        <f>IFERROR(ROUND(AVERAGEIF('Week 3 - Making'!$B:$B,'Product List'!$A1867,'Week 3 - Making'!$P:$P),0),"")</f>
        <v/>
      </c>
      <c r="M1867" s="7" t="str">
        <f>IFERROR(ROUND(AVERAGEIF('Week 4 - Making'!$B:$B,'Product List'!$A1867,'Week 4 - Making'!$P:$P),0),"")</f>
        <v/>
      </c>
      <c r="N1867" s="7" t="str">
        <f>IFERROR(ROUND(AVERAGEIF('Week 5 - Making'!$B:$B,'Product List'!$A1867,'Week 5 - Making'!$P:$P),0),"")</f>
        <v/>
      </c>
      <c r="O1867" s="7"/>
      <c r="P1867" s="7">
        <f t="array" ref="P1867">iferror(xlookup(C1867,'Product Families'!A:A,'Product Families'!S:S),"")</f>
        <v>0</v>
      </c>
    </row>
    <row r="1868" ht="14.25" customHeight="1">
      <c r="A1868" s="122" t="s">
        <v>4193</v>
      </c>
      <c r="B1868" s="270" t="s">
        <v>4194</v>
      </c>
      <c r="C1868" s="122" t="s">
        <v>298</v>
      </c>
      <c r="D1868" s="7">
        <f t="array" ref="D1868">IFERROR(XLOOKUP($C1868,'Product Families'!$A:$A,'Product Families'!$D:$D),"")</f>
        <v>21</v>
      </c>
      <c r="E1868" s="7">
        <f t="array" ref="E1868">IFERROR(XLOOKUP($C1868,'Product Families'!$A:$A,'Product Families'!$E:$E),"")</f>
        <v>22</v>
      </c>
      <c r="F1868" s="7">
        <f t="array" ref="F1868">IFERROR(XLOOKUP($C1868,'Product Families'!$A:$A,'Product Families'!$F:$F),"")</f>
        <v>23</v>
      </c>
      <c r="G1868" s="7">
        <f t="array" ref="G1868">IFERROR(XLOOKUP($C1868,'Product Families'!$A:$A,'Product Families'!$G:$G),"")</f>
        <v>24</v>
      </c>
      <c r="J1868" s="7" t="str">
        <f>IFERROR(ROUND(AVERAGEIF('Week 1 - Making'!$B:$B,'Product List'!$A1868,'Week 1 - Making'!$P:$P),0),"")</f>
        <v/>
      </c>
      <c r="K1868" s="7" t="str">
        <f>IFERROR(ROUND(AVERAGEIF('Week 2 - Making'!$B:$B,'Product List'!$A1868,'Week 2 - Making'!$P:$P),0),"")</f>
        <v/>
      </c>
      <c r="L1868" s="263" t="str">
        <f>IFERROR(ROUND(AVERAGEIF('Week 3 - Making'!$B:$B,'Product List'!$A1868,'Week 3 - Making'!$P:$P),0),"")</f>
        <v/>
      </c>
      <c r="M1868" s="7" t="str">
        <f>IFERROR(ROUND(AVERAGEIF('Week 4 - Making'!$B:$B,'Product List'!$A1868,'Week 4 - Making'!$P:$P),0),"")</f>
        <v/>
      </c>
      <c r="N1868" s="7" t="str">
        <f>IFERROR(ROUND(AVERAGEIF('Week 5 - Making'!$B:$B,'Product List'!$A1868,'Week 5 - Making'!$P:$P),0),"")</f>
        <v/>
      </c>
      <c r="O1868" s="7"/>
      <c r="P1868" s="7">
        <f t="array" ref="P1868">iferror(xlookup(C1868,'Product Families'!A:A,'Product Families'!S:S),"")</f>
        <v>0</v>
      </c>
    </row>
    <row r="1869" ht="14.25" customHeight="1">
      <c r="A1869" s="138" t="s">
        <v>4195</v>
      </c>
      <c r="B1869" s="270" t="s">
        <v>4194</v>
      </c>
      <c r="C1869" s="138" t="s">
        <v>335</v>
      </c>
      <c r="D1869" s="7">
        <f t="array" ref="D1869">IFERROR(XLOOKUP($C1869,'Product Families'!$A:$A,'Product Families'!$D:$D),"")</f>
        <v>65</v>
      </c>
      <c r="E1869" s="7">
        <f t="array" ref="E1869">IFERROR(XLOOKUP($C1869,'Product Families'!$A:$A,'Product Families'!$E:$E),"")</f>
        <v>67</v>
      </c>
      <c r="F1869" s="7">
        <f t="array" ref="F1869">IFERROR(XLOOKUP($C1869,'Product Families'!$A:$A,'Product Families'!$F:$F),"")</f>
        <v>72</v>
      </c>
      <c r="G1869" s="7">
        <f t="array" ref="G1869">IFERROR(XLOOKUP($C1869,'Product Families'!$A:$A,'Product Families'!$G:$G),"")</f>
        <v>77</v>
      </c>
      <c r="J1869" s="7" t="str">
        <f>IFERROR(ROUND(AVERAGEIF('Week 1 - Making'!$B:$B,'Product List'!$A1869,'Week 1 - Making'!$P:$P),0),"")</f>
        <v/>
      </c>
      <c r="K1869" s="7" t="str">
        <f>IFERROR(ROUND(AVERAGEIF('Week 2 - Making'!$B:$B,'Product List'!$A1869,'Week 2 - Making'!$P:$P),0),"")</f>
        <v/>
      </c>
      <c r="L1869" s="263" t="str">
        <f>IFERROR(ROUND(AVERAGEIF('Week 3 - Making'!$B:$B,'Product List'!$A1869,'Week 3 - Making'!$P:$P),0),"")</f>
        <v/>
      </c>
      <c r="M1869" s="7" t="str">
        <f>IFERROR(ROUND(AVERAGEIF('Week 4 - Making'!$B:$B,'Product List'!$A1869,'Week 4 - Making'!$P:$P),0),"")</f>
        <v/>
      </c>
      <c r="N1869" s="7" t="str">
        <f>IFERROR(ROUND(AVERAGEIF('Week 5 - Making'!$B:$B,'Product List'!$A1869,'Week 5 - Making'!$P:$P),0),"")</f>
        <v/>
      </c>
      <c r="O1869" s="7"/>
      <c r="P1869" s="7">
        <f t="array" ref="P1869">iferror(xlookup(C1869,'Product Families'!A:A,'Product Families'!S:S),"")</f>
        <v>0</v>
      </c>
    </row>
    <row r="1870" ht="14.25" customHeight="1">
      <c r="A1870" s="122" t="s">
        <v>1662</v>
      </c>
      <c r="B1870" s="270" t="s">
        <v>4196</v>
      </c>
      <c r="C1870" s="122" t="s">
        <v>298</v>
      </c>
      <c r="D1870" s="7">
        <f t="array" ref="D1870">IFERROR(XLOOKUP($C1870,'Product Families'!$A:$A,'Product Families'!$D:$D),"")</f>
        <v>21</v>
      </c>
      <c r="E1870" s="7">
        <f t="array" ref="E1870">IFERROR(XLOOKUP($C1870,'Product Families'!$A:$A,'Product Families'!$E:$E),"")</f>
        <v>22</v>
      </c>
      <c r="F1870" s="7">
        <f t="array" ref="F1870">IFERROR(XLOOKUP($C1870,'Product Families'!$A:$A,'Product Families'!$F:$F),"")</f>
        <v>23</v>
      </c>
      <c r="G1870" s="7">
        <f t="array" ref="G1870">IFERROR(XLOOKUP($C1870,'Product Families'!$A:$A,'Product Families'!$G:$G),"")</f>
        <v>24</v>
      </c>
      <c r="J1870" s="7" t="str">
        <f>IFERROR(ROUND(AVERAGEIF('Week 1 - Making'!$B:$B,'Product List'!$A1870,'Week 1 - Making'!$P:$P),0),"")</f>
        <v/>
      </c>
      <c r="K1870" s="7">
        <f>IFERROR(ROUND(AVERAGEIF('Week 2 - Making'!$B:$B,'Product List'!$A1870,'Week 2 - Making'!$P:$P),0),"")</f>
        <v>120</v>
      </c>
      <c r="L1870" s="263" t="str">
        <f>IFERROR(ROUND(AVERAGEIF('Week 3 - Making'!$B:$B,'Product List'!$A1870,'Week 3 - Making'!$P:$P),0),"")</f>
        <v/>
      </c>
      <c r="M1870" s="7" t="str">
        <f>IFERROR(ROUND(AVERAGEIF('Week 4 - Making'!$B:$B,'Product List'!$A1870,'Week 4 - Making'!$P:$P),0),"")</f>
        <v/>
      </c>
      <c r="N1870" s="7" t="str">
        <f>IFERROR(ROUND(AVERAGEIF('Week 5 - Making'!$B:$B,'Product List'!$A1870,'Week 5 - Making'!$P:$P),0),"")</f>
        <v/>
      </c>
      <c r="O1870" s="7"/>
      <c r="P1870" s="7">
        <f t="array" ref="P1870">iferror(xlookup(C1870,'Product Families'!A:A,'Product Families'!S:S),"")</f>
        <v>0</v>
      </c>
    </row>
    <row r="1871" ht="14.25" customHeight="1">
      <c r="A1871" s="138" t="s">
        <v>1665</v>
      </c>
      <c r="B1871" s="299" t="s">
        <v>4197</v>
      </c>
      <c r="C1871" s="138" t="s">
        <v>335</v>
      </c>
      <c r="D1871" s="7">
        <f t="array" ref="D1871">IFERROR(XLOOKUP($C1871,'Product Families'!$A:$A,'Product Families'!$D:$D),"")</f>
        <v>65</v>
      </c>
      <c r="E1871" s="7">
        <f t="array" ref="E1871">IFERROR(XLOOKUP($C1871,'Product Families'!$A:$A,'Product Families'!$E:$E),"")</f>
        <v>67</v>
      </c>
      <c r="F1871" s="7">
        <f t="array" ref="F1871">IFERROR(XLOOKUP($C1871,'Product Families'!$A:$A,'Product Families'!$F:$F),"")</f>
        <v>72</v>
      </c>
      <c r="G1871" s="7">
        <f t="array" ref="G1871">IFERROR(XLOOKUP($C1871,'Product Families'!$A:$A,'Product Families'!$G:$G),"")</f>
        <v>77</v>
      </c>
      <c r="J1871" s="7" t="str">
        <f>IFERROR(ROUND(AVERAGEIF('Week 1 - Making'!$B:$B,'Product List'!$A1871,'Week 1 - Making'!$P:$P),0),"")</f>
        <v/>
      </c>
      <c r="K1871" s="7">
        <f>IFERROR(ROUND(AVERAGEIF('Week 2 - Making'!$B:$B,'Product List'!$A1871,'Week 2 - Making'!$P:$P),0),"")</f>
        <v>100</v>
      </c>
      <c r="L1871" s="263" t="str">
        <f>IFERROR(ROUND(AVERAGEIF('Week 3 - Making'!$B:$B,'Product List'!$A1871,'Week 3 - Making'!$P:$P),0),"")</f>
        <v/>
      </c>
      <c r="M1871" s="7" t="str">
        <f>IFERROR(ROUND(AVERAGEIF('Week 4 - Making'!$B:$B,'Product List'!$A1871,'Week 4 - Making'!$P:$P),0),"")</f>
        <v/>
      </c>
      <c r="N1871" s="7" t="str">
        <f>IFERROR(ROUND(AVERAGEIF('Week 5 - Making'!$B:$B,'Product List'!$A1871,'Week 5 - Making'!$P:$P),0),"")</f>
        <v/>
      </c>
      <c r="O1871" s="7"/>
      <c r="P1871" s="7">
        <f t="array" ref="P1871">iferror(xlookup(C1871,'Product Families'!A:A,'Product Families'!S:S),"")</f>
        <v>0</v>
      </c>
    </row>
    <row r="1872" ht="14.25" customHeight="1">
      <c r="A1872" s="122" t="s">
        <v>4198</v>
      </c>
      <c r="B1872" s="270" t="s">
        <v>4199</v>
      </c>
      <c r="C1872" s="122" t="s">
        <v>298</v>
      </c>
      <c r="D1872" s="7">
        <f t="array" ref="D1872">IFERROR(XLOOKUP($C1872,'Product Families'!$A:$A,'Product Families'!$D:$D),"")</f>
        <v>21</v>
      </c>
      <c r="E1872" s="7">
        <f t="array" ref="E1872">IFERROR(XLOOKUP($C1872,'Product Families'!$A:$A,'Product Families'!$E:$E),"")</f>
        <v>22</v>
      </c>
      <c r="F1872" s="7">
        <f t="array" ref="F1872">IFERROR(XLOOKUP($C1872,'Product Families'!$A:$A,'Product Families'!$F:$F),"")</f>
        <v>23</v>
      </c>
      <c r="G1872" s="7">
        <f t="array" ref="G1872">IFERROR(XLOOKUP($C1872,'Product Families'!$A:$A,'Product Families'!$G:$G),"")</f>
        <v>24</v>
      </c>
      <c r="J1872" s="7" t="str">
        <f>IFERROR(ROUND(AVERAGEIF('Week 1 - Making'!$B:$B,'Product List'!$A1872,'Week 1 - Making'!$P:$P),0),"")</f>
        <v/>
      </c>
      <c r="K1872" s="7" t="str">
        <f>IFERROR(ROUND(AVERAGEIF('Week 2 - Making'!$B:$B,'Product List'!$A1872,'Week 2 - Making'!$P:$P),0),"")</f>
        <v/>
      </c>
      <c r="L1872" s="263" t="str">
        <f>IFERROR(ROUND(AVERAGEIF('Week 3 - Making'!$B:$B,'Product List'!$A1872,'Week 3 - Making'!$P:$P),0),"")</f>
        <v/>
      </c>
      <c r="M1872" s="7" t="str">
        <f>IFERROR(ROUND(AVERAGEIF('Week 4 - Making'!$B:$B,'Product List'!$A1872,'Week 4 - Making'!$P:$P),0),"")</f>
        <v/>
      </c>
      <c r="N1872" s="7" t="str">
        <f>IFERROR(ROUND(AVERAGEIF('Week 5 - Making'!$B:$B,'Product List'!$A1872,'Week 5 - Making'!$P:$P),0),"")</f>
        <v/>
      </c>
      <c r="O1872" s="7"/>
      <c r="P1872" s="7">
        <f t="array" ref="P1872">iferror(xlookup(C1872,'Product Families'!A:A,'Product Families'!S:S),"")</f>
        <v>0</v>
      </c>
    </row>
    <row r="1873" ht="14.25" customHeight="1">
      <c r="A1873" s="138" t="s">
        <v>4200</v>
      </c>
      <c r="B1873" s="270" t="s">
        <v>4199</v>
      </c>
      <c r="C1873" s="138" t="s">
        <v>335</v>
      </c>
      <c r="D1873" s="7">
        <f t="array" ref="D1873">IFERROR(XLOOKUP($C1873,'Product Families'!$A:$A,'Product Families'!$D:$D),"")</f>
        <v>65</v>
      </c>
      <c r="E1873" s="7">
        <f t="array" ref="E1873">IFERROR(XLOOKUP($C1873,'Product Families'!$A:$A,'Product Families'!$E:$E),"")</f>
        <v>67</v>
      </c>
      <c r="F1873" s="7">
        <f t="array" ref="F1873">IFERROR(XLOOKUP($C1873,'Product Families'!$A:$A,'Product Families'!$F:$F),"")</f>
        <v>72</v>
      </c>
      <c r="G1873" s="7">
        <f t="array" ref="G1873">IFERROR(XLOOKUP($C1873,'Product Families'!$A:$A,'Product Families'!$G:$G),"")</f>
        <v>77</v>
      </c>
      <c r="J1873" s="7" t="str">
        <f>IFERROR(ROUND(AVERAGEIF('Week 1 - Making'!$B:$B,'Product List'!$A1873,'Week 1 - Making'!$P:$P),0),"")</f>
        <v/>
      </c>
      <c r="K1873" s="7" t="str">
        <f>IFERROR(ROUND(AVERAGEIF('Week 2 - Making'!$B:$B,'Product List'!$A1873,'Week 2 - Making'!$P:$P),0),"")</f>
        <v/>
      </c>
      <c r="L1873" s="263" t="str">
        <f>IFERROR(ROUND(AVERAGEIF('Week 3 - Making'!$B:$B,'Product List'!$A1873,'Week 3 - Making'!$P:$P),0),"")</f>
        <v/>
      </c>
      <c r="M1873" s="7" t="str">
        <f>IFERROR(ROUND(AVERAGEIF('Week 4 - Making'!$B:$B,'Product List'!$A1873,'Week 4 - Making'!$P:$P),0),"")</f>
        <v/>
      </c>
      <c r="N1873" s="7" t="str">
        <f>IFERROR(ROUND(AVERAGEIF('Week 5 - Making'!$B:$B,'Product List'!$A1873,'Week 5 - Making'!$P:$P),0),"")</f>
        <v/>
      </c>
      <c r="O1873" s="7"/>
      <c r="P1873" s="7">
        <f t="array" ref="P1873">iferror(xlookup(C1873,'Product Families'!A:A,'Product Families'!S:S),"")</f>
        <v>0</v>
      </c>
    </row>
    <row r="1874" ht="14.25" customHeight="1">
      <c r="A1874" s="122" t="s">
        <v>4201</v>
      </c>
      <c r="B1874" s="270" t="s">
        <v>4202</v>
      </c>
      <c r="C1874" s="122" t="s">
        <v>298</v>
      </c>
      <c r="D1874" s="7">
        <f t="array" ref="D1874">IFERROR(XLOOKUP($C1874,'Product Families'!$A:$A,'Product Families'!$D:$D),"")</f>
        <v>21</v>
      </c>
      <c r="E1874" s="7">
        <f t="array" ref="E1874">IFERROR(XLOOKUP($C1874,'Product Families'!$A:$A,'Product Families'!$E:$E),"")</f>
        <v>22</v>
      </c>
      <c r="F1874" s="7">
        <f t="array" ref="F1874">IFERROR(XLOOKUP($C1874,'Product Families'!$A:$A,'Product Families'!$F:$F),"")</f>
        <v>23</v>
      </c>
      <c r="G1874" s="7">
        <f t="array" ref="G1874">IFERROR(XLOOKUP($C1874,'Product Families'!$A:$A,'Product Families'!$G:$G),"")</f>
        <v>24</v>
      </c>
      <c r="J1874" s="7" t="str">
        <f>IFERROR(ROUND(AVERAGEIF('Week 1 - Making'!$B:$B,'Product List'!$A1874,'Week 1 - Making'!$P:$P),0),"")</f>
        <v/>
      </c>
      <c r="K1874" s="7" t="str">
        <f>IFERROR(ROUND(AVERAGEIF('Week 2 - Making'!$B:$B,'Product List'!$A1874,'Week 2 - Making'!$P:$P),0),"")</f>
        <v/>
      </c>
      <c r="L1874" s="263" t="str">
        <f>IFERROR(ROUND(AVERAGEIF('Week 3 - Making'!$B:$B,'Product List'!$A1874,'Week 3 - Making'!$P:$P),0),"")</f>
        <v/>
      </c>
      <c r="M1874" s="7" t="str">
        <f>IFERROR(ROUND(AVERAGEIF('Week 4 - Making'!$B:$B,'Product List'!$A1874,'Week 4 - Making'!$P:$P),0),"")</f>
        <v/>
      </c>
      <c r="N1874" s="7" t="str">
        <f>IFERROR(ROUND(AVERAGEIF('Week 5 - Making'!$B:$B,'Product List'!$A1874,'Week 5 - Making'!$P:$P),0),"")</f>
        <v/>
      </c>
      <c r="O1874" s="7"/>
      <c r="P1874" s="7">
        <f t="array" ref="P1874">iferror(xlookup(C1874,'Product Families'!A:A,'Product Families'!S:S),"")</f>
        <v>0</v>
      </c>
    </row>
    <row r="1875" ht="14.25" customHeight="1">
      <c r="A1875" s="138" t="s">
        <v>4207</v>
      </c>
      <c r="B1875" s="270" t="s">
        <v>4202</v>
      </c>
      <c r="C1875" s="122" t="s">
        <v>335</v>
      </c>
      <c r="D1875" s="7">
        <f t="array" ref="D1875">IFERROR(XLOOKUP($C1875,'Product Families'!$A:$A,'Product Families'!$D:$D),"")</f>
        <v>65</v>
      </c>
      <c r="E1875" s="7">
        <f t="array" ref="E1875">IFERROR(XLOOKUP($C1875,'Product Families'!$A:$A,'Product Families'!$E:$E),"")</f>
        <v>67</v>
      </c>
      <c r="F1875" s="7">
        <f t="array" ref="F1875">IFERROR(XLOOKUP($C1875,'Product Families'!$A:$A,'Product Families'!$F:$F),"")</f>
        <v>72</v>
      </c>
      <c r="G1875" s="7">
        <f t="array" ref="G1875">IFERROR(XLOOKUP($C1875,'Product Families'!$A:$A,'Product Families'!$G:$G),"")</f>
        <v>77</v>
      </c>
      <c r="J1875" s="7" t="str">
        <f>IFERROR(ROUND(AVERAGEIF('Week 1 - Making'!$B:$B,'Product List'!$A1875,'Week 1 - Making'!$P:$P),0),"")</f>
        <v/>
      </c>
      <c r="K1875" s="7" t="str">
        <f>IFERROR(ROUND(AVERAGEIF('Week 2 - Making'!$B:$B,'Product List'!$A1875,'Week 2 - Making'!$P:$P),0),"")</f>
        <v/>
      </c>
      <c r="L1875" s="263" t="str">
        <f>IFERROR(ROUND(AVERAGEIF('Week 3 - Making'!$B:$B,'Product List'!$A1875,'Week 3 - Making'!$P:$P),0),"")</f>
        <v/>
      </c>
      <c r="M1875" s="7" t="str">
        <f>IFERROR(ROUND(AVERAGEIF('Week 4 - Making'!$B:$B,'Product List'!$A1875,'Week 4 - Making'!$P:$P),0),"")</f>
        <v/>
      </c>
      <c r="N1875" s="7" t="str">
        <f>IFERROR(ROUND(AVERAGEIF('Week 5 - Making'!$B:$B,'Product List'!$A1875,'Week 5 - Making'!$P:$P),0),"")</f>
        <v/>
      </c>
      <c r="O1875" s="7"/>
      <c r="P1875" s="7">
        <f t="array" ref="P1875">iferror(xlookup(C1875,'Product Families'!A:A,'Product Families'!S:S),"")</f>
        <v>0</v>
      </c>
    </row>
    <row r="1876" ht="14.25" customHeight="1">
      <c r="A1876" s="122" t="s">
        <v>4227</v>
      </c>
      <c r="B1876" s="270" t="s">
        <v>4229</v>
      </c>
      <c r="C1876" s="122" t="s">
        <v>298</v>
      </c>
      <c r="D1876" s="7">
        <f t="array" ref="D1876">IFERROR(XLOOKUP($C1876,'Product Families'!$A:$A,'Product Families'!$D:$D),"")</f>
        <v>21</v>
      </c>
      <c r="E1876" s="7">
        <f t="array" ref="E1876">IFERROR(XLOOKUP($C1876,'Product Families'!$A:$A,'Product Families'!$E:$E),"")</f>
        <v>22</v>
      </c>
      <c r="F1876" s="7">
        <f t="array" ref="F1876">IFERROR(XLOOKUP($C1876,'Product Families'!$A:$A,'Product Families'!$F:$F),"")</f>
        <v>23</v>
      </c>
      <c r="G1876" s="7">
        <f t="array" ref="G1876">IFERROR(XLOOKUP($C1876,'Product Families'!$A:$A,'Product Families'!$G:$G),"")</f>
        <v>24</v>
      </c>
      <c r="J1876" s="7" t="str">
        <f>IFERROR(ROUND(AVERAGEIF('Week 1 - Making'!$B:$B,'Product List'!$A1876,'Week 1 - Making'!$P:$P),0),"")</f>
        <v/>
      </c>
      <c r="K1876" s="7" t="str">
        <f>IFERROR(ROUND(AVERAGEIF('Week 2 - Making'!$B:$B,'Product List'!$A1876,'Week 2 - Making'!$P:$P),0),"")</f>
        <v/>
      </c>
      <c r="L1876" s="263" t="str">
        <f>IFERROR(ROUND(AVERAGEIF('Week 3 - Making'!$B:$B,'Product List'!$A1876,'Week 3 - Making'!$P:$P),0),"")</f>
        <v/>
      </c>
      <c r="M1876" s="7" t="str">
        <f>IFERROR(ROUND(AVERAGEIF('Week 4 - Making'!$B:$B,'Product List'!$A1876,'Week 4 - Making'!$P:$P),0),"")</f>
        <v/>
      </c>
      <c r="N1876" s="7" t="str">
        <f>IFERROR(ROUND(AVERAGEIF('Week 5 - Making'!$B:$B,'Product List'!$A1876,'Week 5 - Making'!$P:$P),0),"")</f>
        <v/>
      </c>
      <c r="O1876" s="7"/>
      <c r="P1876" s="7">
        <f t="array" ref="P1876">iferror(xlookup(C1876,'Product Families'!A:A,'Product Families'!S:S),"")</f>
        <v>0</v>
      </c>
    </row>
    <row r="1877" ht="14.25" customHeight="1">
      <c r="A1877" s="138" t="s">
        <v>4258</v>
      </c>
      <c r="B1877" s="270" t="s">
        <v>4229</v>
      </c>
      <c r="C1877" s="122" t="s">
        <v>335</v>
      </c>
      <c r="D1877" s="7">
        <f t="array" ref="D1877">IFERROR(XLOOKUP($C1877,'Product Families'!$A:$A,'Product Families'!$D:$D),"")</f>
        <v>65</v>
      </c>
      <c r="E1877" s="7">
        <f t="array" ref="E1877">IFERROR(XLOOKUP($C1877,'Product Families'!$A:$A,'Product Families'!$E:$E),"")</f>
        <v>67</v>
      </c>
      <c r="F1877" s="7">
        <f t="array" ref="F1877">IFERROR(XLOOKUP($C1877,'Product Families'!$A:$A,'Product Families'!$F:$F),"")</f>
        <v>72</v>
      </c>
      <c r="G1877" s="7">
        <f t="array" ref="G1877">IFERROR(XLOOKUP($C1877,'Product Families'!$A:$A,'Product Families'!$G:$G),"")</f>
        <v>77</v>
      </c>
      <c r="J1877" s="7" t="str">
        <f>IFERROR(ROUND(AVERAGEIF('Week 1 - Making'!$B:$B,'Product List'!$A1877,'Week 1 - Making'!$P:$P),0),"")</f>
        <v/>
      </c>
      <c r="K1877" s="7" t="str">
        <f>IFERROR(ROUND(AVERAGEIF('Week 2 - Making'!$B:$B,'Product List'!$A1877,'Week 2 - Making'!$P:$P),0),"")</f>
        <v/>
      </c>
      <c r="L1877" s="263" t="str">
        <f>IFERROR(ROUND(AVERAGEIF('Week 3 - Making'!$B:$B,'Product List'!$A1877,'Week 3 - Making'!$P:$P),0),"")</f>
        <v/>
      </c>
      <c r="M1877" s="7" t="str">
        <f>IFERROR(ROUND(AVERAGEIF('Week 4 - Making'!$B:$B,'Product List'!$A1877,'Week 4 - Making'!$P:$P),0),"")</f>
        <v/>
      </c>
      <c r="N1877" s="7" t="str">
        <f>IFERROR(ROUND(AVERAGEIF('Week 5 - Making'!$B:$B,'Product List'!$A1877,'Week 5 - Making'!$P:$P),0),"")</f>
        <v/>
      </c>
      <c r="O1877" s="7"/>
      <c r="P1877" s="7">
        <f t="array" ref="P1877">iferror(xlookup(C1877,'Product Families'!A:A,'Product Families'!S:S),"")</f>
        <v>0</v>
      </c>
    </row>
    <row r="1878" ht="14.25" customHeight="1">
      <c r="A1878" s="122" t="s">
        <v>4278</v>
      </c>
      <c r="B1878" s="270" t="s">
        <v>4279</v>
      </c>
      <c r="C1878" s="122" t="s">
        <v>298</v>
      </c>
      <c r="D1878" s="7">
        <f t="array" ref="D1878">IFERROR(XLOOKUP($C1878,'Product Families'!$A:$A,'Product Families'!$D:$D),"")</f>
        <v>21</v>
      </c>
      <c r="E1878" s="7">
        <f t="array" ref="E1878">IFERROR(XLOOKUP($C1878,'Product Families'!$A:$A,'Product Families'!$E:$E),"")</f>
        <v>22</v>
      </c>
      <c r="F1878" s="7">
        <f t="array" ref="F1878">IFERROR(XLOOKUP($C1878,'Product Families'!$A:$A,'Product Families'!$F:$F),"")</f>
        <v>23</v>
      </c>
      <c r="G1878" s="7">
        <f t="array" ref="G1878">IFERROR(XLOOKUP($C1878,'Product Families'!$A:$A,'Product Families'!$G:$G),"")</f>
        <v>24</v>
      </c>
      <c r="J1878" s="7" t="str">
        <f>IFERROR(ROUND(AVERAGEIF('Week 1 - Making'!$B:$B,'Product List'!$A1878,'Week 1 - Making'!$P:$P),0),"")</f>
        <v/>
      </c>
      <c r="K1878" s="7" t="str">
        <f>IFERROR(ROUND(AVERAGEIF('Week 2 - Making'!$B:$B,'Product List'!$A1878,'Week 2 - Making'!$P:$P),0),"")</f>
        <v/>
      </c>
      <c r="L1878" s="263" t="str">
        <f>IFERROR(ROUND(AVERAGEIF('Week 3 - Making'!$B:$B,'Product List'!$A1878,'Week 3 - Making'!$P:$P),0),"")</f>
        <v/>
      </c>
      <c r="M1878" s="7" t="str">
        <f>IFERROR(ROUND(AVERAGEIF('Week 4 - Making'!$B:$B,'Product List'!$A1878,'Week 4 - Making'!$P:$P),0),"")</f>
        <v/>
      </c>
      <c r="N1878" s="7" t="str">
        <f>IFERROR(ROUND(AVERAGEIF('Week 5 - Making'!$B:$B,'Product List'!$A1878,'Week 5 - Making'!$P:$P),0),"")</f>
        <v/>
      </c>
      <c r="O1878" s="7"/>
      <c r="P1878" s="7">
        <f t="array" ref="P1878">iferror(xlookup(C1878,'Product Families'!A:A,'Product Families'!S:S),"")</f>
        <v>0</v>
      </c>
    </row>
    <row r="1879" ht="14.25" customHeight="1">
      <c r="A1879" s="138" t="s">
        <v>4290</v>
      </c>
      <c r="B1879" s="270" t="s">
        <v>4279</v>
      </c>
      <c r="C1879" s="122" t="s">
        <v>335</v>
      </c>
      <c r="D1879" s="7">
        <f t="array" ref="D1879">IFERROR(XLOOKUP($C1879,'Product Families'!$A:$A,'Product Families'!$D:$D),"")</f>
        <v>65</v>
      </c>
      <c r="E1879" s="7">
        <f t="array" ref="E1879">IFERROR(XLOOKUP($C1879,'Product Families'!$A:$A,'Product Families'!$E:$E),"")</f>
        <v>67</v>
      </c>
      <c r="F1879" s="7">
        <f t="array" ref="F1879">IFERROR(XLOOKUP($C1879,'Product Families'!$A:$A,'Product Families'!$F:$F),"")</f>
        <v>72</v>
      </c>
      <c r="G1879" s="7">
        <f t="array" ref="G1879">IFERROR(XLOOKUP($C1879,'Product Families'!$A:$A,'Product Families'!$G:$G),"")</f>
        <v>77</v>
      </c>
      <c r="J1879" s="7" t="str">
        <f>IFERROR(ROUND(AVERAGEIF('Week 1 - Making'!$B:$B,'Product List'!$A1879,'Week 1 - Making'!$P:$P),0),"")</f>
        <v/>
      </c>
      <c r="K1879" s="7" t="str">
        <f>IFERROR(ROUND(AVERAGEIF('Week 2 - Making'!$B:$B,'Product List'!$A1879,'Week 2 - Making'!$P:$P),0),"")</f>
        <v/>
      </c>
      <c r="L1879" s="263" t="str">
        <f>IFERROR(ROUND(AVERAGEIF('Week 3 - Making'!$B:$B,'Product List'!$A1879,'Week 3 - Making'!$P:$P),0),"")</f>
        <v/>
      </c>
      <c r="M1879" s="7" t="str">
        <f>IFERROR(ROUND(AVERAGEIF('Week 4 - Making'!$B:$B,'Product List'!$A1879,'Week 4 - Making'!$P:$P),0),"")</f>
        <v/>
      </c>
      <c r="N1879" s="7" t="str">
        <f>IFERROR(ROUND(AVERAGEIF('Week 5 - Making'!$B:$B,'Product List'!$A1879,'Week 5 - Making'!$P:$P),0),"")</f>
        <v/>
      </c>
      <c r="O1879" s="7"/>
      <c r="P1879" s="7">
        <f t="array" ref="P1879">iferror(xlookup(C1879,'Product Families'!A:A,'Product Families'!S:S),"")</f>
        <v>0</v>
      </c>
    </row>
    <row r="1880" ht="14.25" customHeight="1">
      <c r="A1880" s="122" t="s">
        <v>4305</v>
      </c>
      <c r="B1880" s="270" t="s">
        <v>4307</v>
      </c>
      <c r="C1880" s="122" t="s">
        <v>298</v>
      </c>
      <c r="D1880" s="7">
        <f t="array" ref="D1880">IFERROR(XLOOKUP($C1880,'Product Families'!$A:$A,'Product Families'!$D:$D),"")</f>
        <v>21</v>
      </c>
      <c r="E1880" s="7">
        <f t="array" ref="E1880">IFERROR(XLOOKUP($C1880,'Product Families'!$A:$A,'Product Families'!$E:$E),"")</f>
        <v>22</v>
      </c>
      <c r="F1880" s="7">
        <f t="array" ref="F1880">IFERROR(XLOOKUP($C1880,'Product Families'!$A:$A,'Product Families'!$F:$F),"")</f>
        <v>23</v>
      </c>
      <c r="G1880" s="7">
        <f t="array" ref="G1880">IFERROR(XLOOKUP($C1880,'Product Families'!$A:$A,'Product Families'!$G:$G),"")</f>
        <v>24</v>
      </c>
      <c r="J1880" s="7" t="str">
        <f>IFERROR(ROUND(AVERAGEIF('Week 1 - Making'!$B:$B,'Product List'!$A1880,'Week 1 - Making'!$P:$P),0),"")</f>
        <v/>
      </c>
      <c r="K1880" s="7" t="str">
        <f>IFERROR(ROUND(AVERAGEIF('Week 2 - Making'!$B:$B,'Product List'!$A1880,'Week 2 - Making'!$P:$P),0),"")</f>
        <v/>
      </c>
      <c r="L1880" s="263" t="str">
        <f>IFERROR(ROUND(AVERAGEIF('Week 3 - Making'!$B:$B,'Product List'!$A1880,'Week 3 - Making'!$P:$P),0),"")</f>
        <v/>
      </c>
      <c r="M1880" s="7" t="str">
        <f>IFERROR(ROUND(AVERAGEIF('Week 4 - Making'!$B:$B,'Product List'!$A1880,'Week 4 - Making'!$P:$P),0),"")</f>
        <v/>
      </c>
      <c r="N1880" s="7" t="str">
        <f>IFERROR(ROUND(AVERAGEIF('Week 5 - Making'!$B:$B,'Product List'!$A1880,'Week 5 - Making'!$P:$P),0),"")</f>
        <v/>
      </c>
      <c r="O1880" s="7"/>
      <c r="P1880" s="7">
        <f t="array" ref="P1880">iferror(xlookup(C1880,'Product Families'!A:A,'Product Families'!S:S),"")</f>
        <v>0</v>
      </c>
    </row>
    <row r="1881" ht="14.25" customHeight="1">
      <c r="A1881" s="138" t="s">
        <v>4315</v>
      </c>
      <c r="B1881" s="270" t="s">
        <v>4307</v>
      </c>
      <c r="C1881" s="122" t="s">
        <v>335</v>
      </c>
      <c r="D1881" s="7">
        <f t="array" ref="D1881">IFERROR(XLOOKUP($C1881,'Product Families'!$A:$A,'Product Families'!$D:$D),"")</f>
        <v>65</v>
      </c>
      <c r="E1881" s="7">
        <f t="array" ref="E1881">IFERROR(XLOOKUP($C1881,'Product Families'!$A:$A,'Product Families'!$E:$E),"")</f>
        <v>67</v>
      </c>
      <c r="F1881" s="7">
        <f t="array" ref="F1881">IFERROR(XLOOKUP($C1881,'Product Families'!$A:$A,'Product Families'!$F:$F),"")</f>
        <v>72</v>
      </c>
      <c r="G1881" s="7">
        <f t="array" ref="G1881">IFERROR(XLOOKUP($C1881,'Product Families'!$A:$A,'Product Families'!$G:$G),"")</f>
        <v>77</v>
      </c>
      <c r="J1881" s="7" t="str">
        <f>IFERROR(ROUND(AVERAGEIF('Week 1 - Making'!$B:$B,'Product List'!$A1881,'Week 1 - Making'!$P:$P),0),"")</f>
        <v/>
      </c>
      <c r="K1881" s="7" t="str">
        <f>IFERROR(ROUND(AVERAGEIF('Week 2 - Making'!$B:$B,'Product List'!$A1881,'Week 2 - Making'!$P:$P),0),"")</f>
        <v/>
      </c>
      <c r="L1881" s="263" t="str">
        <f>IFERROR(ROUND(AVERAGEIF('Week 3 - Making'!$B:$B,'Product List'!$A1881,'Week 3 - Making'!$P:$P),0),"")</f>
        <v/>
      </c>
      <c r="M1881" s="7" t="str">
        <f>IFERROR(ROUND(AVERAGEIF('Week 4 - Making'!$B:$B,'Product List'!$A1881,'Week 4 - Making'!$P:$P),0),"")</f>
        <v/>
      </c>
      <c r="N1881" s="7" t="str">
        <f>IFERROR(ROUND(AVERAGEIF('Week 5 - Making'!$B:$B,'Product List'!$A1881,'Week 5 - Making'!$P:$P),0),"")</f>
        <v/>
      </c>
      <c r="O1881" s="7"/>
      <c r="P1881" s="7">
        <f t="array" ref="P1881">iferror(xlookup(C1881,'Product Families'!A:A,'Product Families'!S:S),"")</f>
        <v>0</v>
      </c>
    </row>
    <row r="1882" ht="14.25" customHeight="1">
      <c r="A1882" s="122" t="s">
        <v>4324</v>
      </c>
      <c r="B1882" s="270" t="s">
        <v>4325</v>
      </c>
      <c r="C1882" s="122" t="s">
        <v>298</v>
      </c>
      <c r="D1882" s="7">
        <f t="array" ref="D1882">IFERROR(XLOOKUP($C1882,'Product Families'!$A:$A,'Product Families'!$D:$D),"")</f>
        <v>21</v>
      </c>
      <c r="E1882" s="7">
        <f t="array" ref="E1882">IFERROR(XLOOKUP($C1882,'Product Families'!$A:$A,'Product Families'!$E:$E),"")</f>
        <v>22</v>
      </c>
      <c r="F1882" s="7">
        <f t="array" ref="F1882">IFERROR(XLOOKUP($C1882,'Product Families'!$A:$A,'Product Families'!$F:$F),"")</f>
        <v>23</v>
      </c>
      <c r="G1882" s="7">
        <f t="array" ref="G1882">IFERROR(XLOOKUP($C1882,'Product Families'!$A:$A,'Product Families'!$G:$G),"")</f>
        <v>24</v>
      </c>
      <c r="J1882" s="7" t="str">
        <f>IFERROR(ROUND(AVERAGEIF('Week 1 - Making'!$B:$B,'Product List'!$A1882,'Week 1 - Making'!$P:$P),0),"")</f>
        <v/>
      </c>
      <c r="K1882" s="7" t="str">
        <f>IFERROR(ROUND(AVERAGEIF('Week 2 - Making'!$B:$B,'Product List'!$A1882,'Week 2 - Making'!$P:$P),0),"")</f>
        <v/>
      </c>
      <c r="L1882" s="263" t="str">
        <f>IFERROR(ROUND(AVERAGEIF('Week 3 - Making'!$B:$B,'Product List'!$A1882,'Week 3 - Making'!$P:$P),0),"")</f>
        <v/>
      </c>
      <c r="M1882" s="7" t="str">
        <f>IFERROR(ROUND(AVERAGEIF('Week 4 - Making'!$B:$B,'Product List'!$A1882,'Week 4 - Making'!$P:$P),0),"")</f>
        <v/>
      </c>
      <c r="N1882" s="7" t="str">
        <f>IFERROR(ROUND(AVERAGEIF('Week 5 - Making'!$B:$B,'Product List'!$A1882,'Week 5 - Making'!$P:$P),0),"")</f>
        <v/>
      </c>
      <c r="O1882" s="7"/>
      <c r="P1882" s="7">
        <f t="array" ref="P1882">iferror(xlookup(C1882,'Product Families'!A:A,'Product Families'!S:S),"")</f>
        <v>0</v>
      </c>
    </row>
    <row r="1883" ht="14.25" customHeight="1">
      <c r="A1883" s="138" t="s">
        <v>4336</v>
      </c>
      <c r="B1883" s="270" t="s">
        <v>4325</v>
      </c>
      <c r="C1883" s="122" t="s">
        <v>335</v>
      </c>
      <c r="D1883" s="7">
        <f t="array" ref="D1883">IFERROR(XLOOKUP($C1883,'Product Families'!$A:$A,'Product Families'!$D:$D),"")</f>
        <v>65</v>
      </c>
      <c r="E1883" s="7">
        <f t="array" ref="E1883">IFERROR(XLOOKUP($C1883,'Product Families'!$A:$A,'Product Families'!$E:$E),"")</f>
        <v>67</v>
      </c>
      <c r="F1883" s="7">
        <f t="array" ref="F1883">IFERROR(XLOOKUP($C1883,'Product Families'!$A:$A,'Product Families'!$F:$F),"")</f>
        <v>72</v>
      </c>
      <c r="G1883" s="7">
        <f t="array" ref="G1883">IFERROR(XLOOKUP($C1883,'Product Families'!$A:$A,'Product Families'!$G:$G),"")</f>
        <v>77</v>
      </c>
      <c r="J1883" s="7" t="str">
        <f>IFERROR(ROUND(AVERAGEIF('Week 1 - Making'!$B:$B,'Product List'!$A1883,'Week 1 - Making'!$P:$P),0),"")</f>
        <v/>
      </c>
      <c r="K1883" s="7" t="str">
        <f>IFERROR(ROUND(AVERAGEIF('Week 2 - Making'!$B:$B,'Product List'!$A1883,'Week 2 - Making'!$P:$P),0),"")</f>
        <v/>
      </c>
      <c r="L1883" s="263" t="str">
        <f>IFERROR(ROUND(AVERAGEIF('Week 3 - Making'!$B:$B,'Product List'!$A1883,'Week 3 - Making'!$P:$P),0),"")</f>
        <v/>
      </c>
      <c r="M1883" s="7" t="str">
        <f>IFERROR(ROUND(AVERAGEIF('Week 4 - Making'!$B:$B,'Product List'!$A1883,'Week 4 - Making'!$P:$P),0),"")</f>
        <v/>
      </c>
      <c r="N1883" s="7" t="str">
        <f>IFERROR(ROUND(AVERAGEIF('Week 5 - Making'!$B:$B,'Product List'!$A1883,'Week 5 - Making'!$P:$P),0),"")</f>
        <v/>
      </c>
      <c r="O1883" s="7"/>
      <c r="P1883" s="7">
        <f t="array" ref="P1883">iferror(xlookup(C1883,'Product Families'!A:A,'Product Families'!S:S),"")</f>
        <v>0</v>
      </c>
    </row>
    <row r="1884" ht="14.25" customHeight="1">
      <c r="A1884" s="122" t="s">
        <v>4355</v>
      </c>
      <c r="B1884" s="270" t="s">
        <v>4356</v>
      </c>
      <c r="C1884" s="122" t="s">
        <v>298</v>
      </c>
      <c r="D1884" s="7">
        <f t="array" ref="D1884">IFERROR(XLOOKUP($C1884,'Product Families'!$A:$A,'Product Families'!$D:$D),"")</f>
        <v>21</v>
      </c>
      <c r="E1884" s="7">
        <f t="array" ref="E1884">IFERROR(XLOOKUP($C1884,'Product Families'!$A:$A,'Product Families'!$E:$E),"")</f>
        <v>22</v>
      </c>
      <c r="F1884" s="7">
        <f t="array" ref="F1884">IFERROR(XLOOKUP($C1884,'Product Families'!$A:$A,'Product Families'!$F:$F),"")</f>
        <v>23</v>
      </c>
      <c r="G1884" s="7">
        <f t="array" ref="G1884">IFERROR(XLOOKUP($C1884,'Product Families'!$A:$A,'Product Families'!$G:$G),"")</f>
        <v>24</v>
      </c>
      <c r="J1884" s="7" t="str">
        <f>IFERROR(ROUND(AVERAGEIF('Week 1 - Making'!$B:$B,'Product List'!$A1884,'Week 1 - Making'!$P:$P),0),"")</f>
        <v/>
      </c>
      <c r="K1884" s="7" t="str">
        <f>IFERROR(ROUND(AVERAGEIF('Week 2 - Making'!$B:$B,'Product List'!$A1884,'Week 2 - Making'!$P:$P),0),"")</f>
        <v/>
      </c>
      <c r="L1884" s="263" t="str">
        <f>IFERROR(ROUND(AVERAGEIF('Week 3 - Making'!$B:$B,'Product List'!$A1884,'Week 3 - Making'!$P:$P),0),"")</f>
        <v/>
      </c>
      <c r="M1884" s="7" t="str">
        <f>IFERROR(ROUND(AVERAGEIF('Week 4 - Making'!$B:$B,'Product List'!$A1884,'Week 4 - Making'!$P:$P),0),"")</f>
        <v/>
      </c>
      <c r="N1884" s="7" t="str">
        <f>IFERROR(ROUND(AVERAGEIF('Week 5 - Making'!$B:$B,'Product List'!$A1884,'Week 5 - Making'!$P:$P),0),"")</f>
        <v/>
      </c>
      <c r="O1884" s="7"/>
      <c r="P1884" s="7">
        <f t="array" ref="P1884">iferror(xlookup(C1884,'Product Families'!A:A,'Product Families'!S:S),"")</f>
        <v>0</v>
      </c>
    </row>
    <row r="1885" ht="14.25" customHeight="1">
      <c r="A1885" s="138" t="s">
        <v>4369</v>
      </c>
      <c r="B1885" s="270" t="s">
        <v>4356</v>
      </c>
      <c r="C1885" s="122" t="s">
        <v>335</v>
      </c>
      <c r="D1885" s="7">
        <f t="array" ref="D1885">IFERROR(XLOOKUP($C1885,'Product Families'!$A:$A,'Product Families'!$D:$D),"")</f>
        <v>65</v>
      </c>
      <c r="E1885" s="7">
        <f t="array" ref="E1885">IFERROR(XLOOKUP($C1885,'Product Families'!$A:$A,'Product Families'!$E:$E),"")</f>
        <v>67</v>
      </c>
      <c r="F1885" s="7">
        <f t="array" ref="F1885">IFERROR(XLOOKUP($C1885,'Product Families'!$A:$A,'Product Families'!$F:$F),"")</f>
        <v>72</v>
      </c>
      <c r="G1885" s="7">
        <f t="array" ref="G1885">IFERROR(XLOOKUP($C1885,'Product Families'!$A:$A,'Product Families'!$G:$G),"")</f>
        <v>77</v>
      </c>
      <c r="J1885" s="7" t="str">
        <f>IFERROR(ROUND(AVERAGEIF('Week 1 - Making'!$B:$B,'Product List'!$A1885,'Week 1 - Making'!$P:$P),0),"")</f>
        <v/>
      </c>
      <c r="K1885" s="7" t="str">
        <f>IFERROR(ROUND(AVERAGEIF('Week 2 - Making'!$B:$B,'Product List'!$A1885,'Week 2 - Making'!$P:$P),0),"")</f>
        <v/>
      </c>
      <c r="L1885" s="263" t="str">
        <f>IFERROR(ROUND(AVERAGEIF('Week 3 - Making'!$B:$B,'Product List'!$A1885,'Week 3 - Making'!$P:$P),0),"")</f>
        <v/>
      </c>
      <c r="M1885" s="7" t="str">
        <f>IFERROR(ROUND(AVERAGEIF('Week 4 - Making'!$B:$B,'Product List'!$A1885,'Week 4 - Making'!$P:$P),0),"")</f>
        <v/>
      </c>
      <c r="N1885" s="7" t="str">
        <f>IFERROR(ROUND(AVERAGEIF('Week 5 - Making'!$B:$B,'Product List'!$A1885,'Week 5 - Making'!$P:$P),0),"")</f>
        <v/>
      </c>
      <c r="O1885" s="7"/>
      <c r="P1885" s="7">
        <f t="array" ref="P1885">iferror(xlookup(C1885,'Product Families'!A:A,'Product Families'!S:S),"")</f>
        <v>0</v>
      </c>
    </row>
    <row r="1886" ht="14.25" customHeight="1">
      <c r="A1886" s="122" t="s">
        <v>4377</v>
      </c>
      <c r="B1886" s="270" t="s">
        <v>4378</v>
      </c>
      <c r="C1886" s="122" t="s">
        <v>298</v>
      </c>
      <c r="D1886" s="7">
        <f t="array" ref="D1886">IFERROR(XLOOKUP($C1886,'Product Families'!$A:$A,'Product Families'!$D:$D),"")</f>
        <v>21</v>
      </c>
      <c r="E1886" s="7">
        <f t="array" ref="E1886">IFERROR(XLOOKUP($C1886,'Product Families'!$A:$A,'Product Families'!$E:$E),"")</f>
        <v>22</v>
      </c>
      <c r="F1886" s="7">
        <f t="array" ref="F1886">IFERROR(XLOOKUP($C1886,'Product Families'!$A:$A,'Product Families'!$F:$F),"")</f>
        <v>23</v>
      </c>
      <c r="G1886" s="7">
        <f t="array" ref="G1886">IFERROR(XLOOKUP($C1886,'Product Families'!$A:$A,'Product Families'!$G:$G),"")</f>
        <v>24</v>
      </c>
      <c r="J1886" s="7" t="str">
        <f>IFERROR(ROUND(AVERAGEIF('Week 1 - Making'!$B:$B,'Product List'!$A1886,'Week 1 - Making'!$P:$P),0),"")</f>
        <v/>
      </c>
      <c r="K1886" s="7" t="str">
        <f>IFERROR(ROUND(AVERAGEIF('Week 2 - Making'!$B:$B,'Product List'!$A1886,'Week 2 - Making'!$P:$P),0),"")</f>
        <v/>
      </c>
      <c r="L1886" s="263" t="str">
        <f>IFERROR(ROUND(AVERAGEIF('Week 3 - Making'!$B:$B,'Product List'!$A1886,'Week 3 - Making'!$P:$P),0),"")</f>
        <v/>
      </c>
      <c r="M1886" s="7" t="str">
        <f>IFERROR(ROUND(AVERAGEIF('Week 4 - Making'!$B:$B,'Product List'!$A1886,'Week 4 - Making'!$P:$P),0),"")</f>
        <v/>
      </c>
      <c r="N1886" s="7" t="str">
        <f>IFERROR(ROUND(AVERAGEIF('Week 5 - Making'!$B:$B,'Product List'!$A1886,'Week 5 - Making'!$P:$P),0),"")</f>
        <v/>
      </c>
      <c r="O1886" s="7"/>
      <c r="P1886" s="7">
        <f t="array" ref="P1886">iferror(xlookup(C1886,'Product Families'!A:A,'Product Families'!S:S),"")</f>
        <v>0</v>
      </c>
    </row>
    <row r="1887" ht="14.25" customHeight="1">
      <c r="A1887" s="138" t="s">
        <v>4384</v>
      </c>
      <c r="B1887" s="270" t="s">
        <v>4378</v>
      </c>
      <c r="C1887" s="122" t="s">
        <v>335</v>
      </c>
      <c r="D1887" s="7">
        <f t="array" ref="D1887">IFERROR(XLOOKUP($C1887,'Product Families'!$A:$A,'Product Families'!$D:$D),"")</f>
        <v>65</v>
      </c>
      <c r="E1887" s="7">
        <f t="array" ref="E1887">IFERROR(XLOOKUP($C1887,'Product Families'!$A:$A,'Product Families'!$E:$E),"")</f>
        <v>67</v>
      </c>
      <c r="F1887" s="7">
        <f t="array" ref="F1887">IFERROR(XLOOKUP($C1887,'Product Families'!$A:$A,'Product Families'!$F:$F),"")</f>
        <v>72</v>
      </c>
      <c r="G1887" s="7">
        <f t="array" ref="G1887">IFERROR(XLOOKUP($C1887,'Product Families'!$A:$A,'Product Families'!$G:$G),"")</f>
        <v>77</v>
      </c>
      <c r="J1887" s="7" t="str">
        <f>IFERROR(ROUND(AVERAGEIF('Week 1 - Making'!$B:$B,'Product List'!$A1887,'Week 1 - Making'!$P:$P),0),"")</f>
        <v/>
      </c>
      <c r="K1887" s="7" t="str">
        <f>IFERROR(ROUND(AVERAGEIF('Week 2 - Making'!$B:$B,'Product List'!$A1887,'Week 2 - Making'!$P:$P),0),"")</f>
        <v/>
      </c>
      <c r="L1887" s="263" t="str">
        <f>IFERROR(ROUND(AVERAGEIF('Week 3 - Making'!$B:$B,'Product List'!$A1887,'Week 3 - Making'!$P:$P),0),"")</f>
        <v/>
      </c>
      <c r="M1887" s="7" t="str">
        <f>IFERROR(ROUND(AVERAGEIF('Week 4 - Making'!$B:$B,'Product List'!$A1887,'Week 4 - Making'!$P:$P),0),"")</f>
        <v/>
      </c>
      <c r="N1887" s="7" t="str">
        <f>IFERROR(ROUND(AVERAGEIF('Week 5 - Making'!$B:$B,'Product List'!$A1887,'Week 5 - Making'!$P:$P),0),"")</f>
        <v/>
      </c>
      <c r="O1887" s="7"/>
      <c r="P1887" s="7">
        <f t="array" ref="P1887">iferror(xlookup(C1887,'Product Families'!A:A,'Product Families'!S:S),"")</f>
        <v>0</v>
      </c>
    </row>
    <row r="1888" ht="14.25" customHeight="1">
      <c r="A1888" s="122" t="s">
        <v>4385</v>
      </c>
      <c r="B1888" s="270" t="s">
        <v>4386</v>
      </c>
      <c r="C1888" s="122" t="s">
        <v>298</v>
      </c>
      <c r="D1888" s="7">
        <f t="array" ref="D1888">IFERROR(XLOOKUP($C1888,'Product Families'!$A:$A,'Product Families'!$D:$D),"")</f>
        <v>21</v>
      </c>
      <c r="E1888" s="7">
        <f t="array" ref="E1888">IFERROR(XLOOKUP($C1888,'Product Families'!$A:$A,'Product Families'!$E:$E),"")</f>
        <v>22</v>
      </c>
      <c r="F1888" s="7">
        <f t="array" ref="F1888">IFERROR(XLOOKUP($C1888,'Product Families'!$A:$A,'Product Families'!$F:$F),"")</f>
        <v>23</v>
      </c>
      <c r="G1888" s="7">
        <f t="array" ref="G1888">IFERROR(XLOOKUP($C1888,'Product Families'!$A:$A,'Product Families'!$G:$G),"")</f>
        <v>24</v>
      </c>
      <c r="J1888" s="7" t="str">
        <f>IFERROR(ROUND(AVERAGEIF('Week 1 - Making'!$B:$B,'Product List'!$A1888,'Week 1 - Making'!$P:$P),0),"")</f>
        <v/>
      </c>
      <c r="K1888" s="7" t="str">
        <f>IFERROR(ROUND(AVERAGEIF('Week 2 - Making'!$B:$B,'Product List'!$A1888,'Week 2 - Making'!$P:$P),0),"")</f>
        <v/>
      </c>
      <c r="L1888" s="263" t="str">
        <f>IFERROR(ROUND(AVERAGEIF('Week 3 - Making'!$B:$B,'Product List'!$A1888,'Week 3 - Making'!$P:$P),0),"")</f>
        <v/>
      </c>
      <c r="M1888" s="7" t="str">
        <f>IFERROR(ROUND(AVERAGEIF('Week 4 - Making'!$B:$B,'Product List'!$A1888,'Week 4 - Making'!$P:$P),0),"")</f>
        <v/>
      </c>
      <c r="N1888" s="7" t="str">
        <f>IFERROR(ROUND(AVERAGEIF('Week 5 - Making'!$B:$B,'Product List'!$A1888,'Week 5 - Making'!$P:$P),0),"")</f>
        <v/>
      </c>
      <c r="O1888" s="7"/>
      <c r="P1888" s="7">
        <f t="array" ref="P1888">iferror(xlookup(C1888,'Product Families'!A:A,'Product Families'!S:S),"")</f>
        <v>0</v>
      </c>
    </row>
    <row r="1889" ht="14.25" customHeight="1">
      <c r="A1889" s="138" t="s">
        <v>4387</v>
      </c>
      <c r="B1889" s="270" t="s">
        <v>4386</v>
      </c>
      <c r="C1889" s="122" t="s">
        <v>335</v>
      </c>
      <c r="D1889" s="7">
        <f t="array" ref="D1889">IFERROR(XLOOKUP($C1889,'Product Families'!$A:$A,'Product Families'!$D:$D),"")</f>
        <v>65</v>
      </c>
      <c r="E1889" s="7">
        <f t="array" ref="E1889">IFERROR(XLOOKUP($C1889,'Product Families'!$A:$A,'Product Families'!$E:$E),"")</f>
        <v>67</v>
      </c>
      <c r="F1889" s="7">
        <f t="array" ref="F1889">IFERROR(XLOOKUP($C1889,'Product Families'!$A:$A,'Product Families'!$F:$F),"")</f>
        <v>72</v>
      </c>
      <c r="G1889" s="7">
        <f t="array" ref="G1889">IFERROR(XLOOKUP($C1889,'Product Families'!$A:$A,'Product Families'!$G:$G),"")</f>
        <v>77</v>
      </c>
      <c r="J1889" s="7" t="str">
        <f>IFERROR(ROUND(AVERAGEIF('Week 1 - Making'!$B:$B,'Product List'!$A1889,'Week 1 - Making'!$P:$P),0),"")</f>
        <v/>
      </c>
      <c r="K1889" s="7" t="str">
        <f>IFERROR(ROUND(AVERAGEIF('Week 2 - Making'!$B:$B,'Product List'!$A1889,'Week 2 - Making'!$P:$P),0),"")</f>
        <v/>
      </c>
      <c r="L1889" s="263" t="str">
        <f>IFERROR(ROUND(AVERAGEIF('Week 3 - Making'!$B:$B,'Product List'!$A1889,'Week 3 - Making'!$P:$P),0),"")</f>
        <v/>
      </c>
      <c r="M1889" s="7" t="str">
        <f>IFERROR(ROUND(AVERAGEIF('Week 4 - Making'!$B:$B,'Product List'!$A1889,'Week 4 - Making'!$P:$P),0),"")</f>
        <v/>
      </c>
      <c r="N1889" s="7" t="str">
        <f>IFERROR(ROUND(AVERAGEIF('Week 5 - Making'!$B:$B,'Product List'!$A1889,'Week 5 - Making'!$P:$P),0),"")</f>
        <v/>
      </c>
      <c r="O1889" s="7"/>
      <c r="P1889" s="7">
        <f t="array" ref="P1889">iferror(xlookup(C1889,'Product Families'!A:A,'Product Families'!S:S),"")</f>
        <v>0</v>
      </c>
    </row>
    <row r="1890" ht="14.25" customHeight="1">
      <c r="A1890" s="122" t="s">
        <v>4388</v>
      </c>
      <c r="B1890" s="270" t="s">
        <v>4389</v>
      </c>
      <c r="C1890" s="122" t="s">
        <v>298</v>
      </c>
      <c r="D1890" s="7">
        <f t="array" ref="D1890">IFERROR(XLOOKUP($C1890,'Product Families'!$A:$A,'Product Families'!$D:$D),"")</f>
        <v>21</v>
      </c>
      <c r="E1890" s="7">
        <f t="array" ref="E1890">IFERROR(XLOOKUP($C1890,'Product Families'!$A:$A,'Product Families'!$E:$E),"")</f>
        <v>22</v>
      </c>
      <c r="F1890" s="7">
        <f t="array" ref="F1890">IFERROR(XLOOKUP($C1890,'Product Families'!$A:$A,'Product Families'!$F:$F),"")</f>
        <v>23</v>
      </c>
      <c r="G1890" s="7">
        <f t="array" ref="G1890">IFERROR(XLOOKUP($C1890,'Product Families'!$A:$A,'Product Families'!$G:$G),"")</f>
        <v>24</v>
      </c>
      <c r="J1890" s="7" t="str">
        <f>IFERROR(ROUND(AVERAGEIF('Week 1 - Making'!$B:$B,'Product List'!$A1890,'Week 1 - Making'!$P:$P),0),"")</f>
        <v/>
      </c>
      <c r="K1890" s="7" t="str">
        <f>IFERROR(ROUND(AVERAGEIF('Week 2 - Making'!$B:$B,'Product List'!$A1890,'Week 2 - Making'!$P:$P),0),"")</f>
        <v/>
      </c>
      <c r="L1890" s="263" t="str">
        <f>IFERROR(ROUND(AVERAGEIF('Week 3 - Making'!$B:$B,'Product List'!$A1890,'Week 3 - Making'!$P:$P),0),"")</f>
        <v/>
      </c>
      <c r="M1890" s="7" t="str">
        <f>IFERROR(ROUND(AVERAGEIF('Week 4 - Making'!$B:$B,'Product List'!$A1890,'Week 4 - Making'!$P:$P),0),"")</f>
        <v/>
      </c>
      <c r="N1890" s="7" t="str">
        <f>IFERROR(ROUND(AVERAGEIF('Week 5 - Making'!$B:$B,'Product List'!$A1890,'Week 5 - Making'!$P:$P),0),"")</f>
        <v/>
      </c>
      <c r="O1890" s="7"/>
      <c r="P1890" s="7">
        <f t="array" ref="P1890">iferror(xlookup(C1890,'Product Families'!A:A,'Product Families'!S:S),"")</f>
        <v>0</v>
      </c>
    </row>
    <row r="1891" ht="14.25" customHeight="1">
      <c r="A1891" s="138" t="s">
        <v>4390</v>
      </c>
      <c r="B1891" s="270" t="s">
        <v>4389</v>
      </c>
      <c r="C1891" s="138" t="s">
        <v>335</v>
      </c>
      <c r="D1891" s="7">
        <f t="array" ref="D1891">IFERROR(XLOOKUP($C1891,'Product Families'!$A:$A,'Product Families'!$D:$D),"")</f>
        <v>65</v>
      </c>
      <c r="E1891" s="7">
        <f t="array" ref="E1891">IFERROR(XLOOKUP($C1891,'Product Families'!$A:$A,'Product Families'!$E:$E),"")</f>
        <v>67</v>
      </c>
      <c r="F1891" s="7">
        <f t="array" ref="F1891">IFERROR(XLOOKUP($C1891,'Product Families'!$A:$A,'Product Families'!$F:$F),"")</f>
        <v>72</v>
      </c>
      <c r="G1891" s="7">
        <f t="array" ref="G1891">IFERROR(XLOOKUP($C1891,'Product Families'!$A:$A,'Product Families'!$G:$G),"")</f>
        <v>77</v>
      </c>
      <c r="J1891" s="7" t="str">
        <f>IFERROR(ROUND(AVERAGEIF('Week 1 - Making'!$B:$B,'Product List'!$A1891,'Week 1 - Making'!$P:$P),0),"")</f>
        <v/>
      </c>
      <c r="K1891" s="7" t="str">
        <f>IFERROR(ROUND(AVERAGEIF('Week 2 - Making'!$B:$B,'Product List'!$A1891,'Week 2 - Making'!$P:$P),0),"")</f>
        <v/>
      </c>
      <c r="L1891" s="263" t="str">
        <f>IFERROR(ROUND(AVERAGEIF('Week 3 - Making'!$B:$B,'Product List'!$A1891,'Week 3 - Making'!$P:$P),0),"")</f>
        <v/>
      </c>
      <c r="M1891" s="7" t="str">
        <f>IFERROR(ROUND(AVERAGEIF('Week 4 - Making'!$B:$B,'Product List'!$A1891,'Week 4 - Making'!$P:$P),0),"")</f>
        <v/>
      </c>
      <c r="N1891" s="7" t="str">
        <f>IFERROR(ROUND(AVERAGEIF('Week 5 - Making'!$B:$B,'Product List'!$A1891,'Week 5 - Making'!$P:$P),0),"")</f>
        <v/>
      </c>
      <c r="O1891" s="7"/>
      <c r="P1891" s="7">
        <f t="array" ref="P1891">iferror(xlookup(C1891,'Product Families'!A:A,'Product Families'!S:S),"")</f>
        <v>0</v>
      </c>
    </row>
    <row r="1892" ht="14.25" customHeight="1">
      <c r="A1892" s="122" t="s">
        <v>4391</v>
      </c>
      <c r="B1892" s="270" t="s">
        <v>4392</v>
      </c>
      <c r="C1892" s="122" t="s">
        <v>298</v>
      </c>
      <c r="D1892" s="7">
        <f t="array" ref="D1892">IFERROR(XLOOKUP($C1892,'Product Families'!$A:$A,'Product Families'!$D:$D),"")</f>
        <v>21</v>
      </c>
      <c r="E1892" s="7">
        <f t="array" ref="E1892">IFERROR(XLOOKUP($C1892,'Product Families'!$A:$A,'Product Families'!$E:$E),"")</f>
        <v>22</v>
      </c>
      <c r="F1892" s="7">
        <f t="array" ref="F1892">IFERROR(XLOOKUP($C1892,'Product Families'!$A:$A,'Product Families'!$F:$F),"")</f>
        <v>23</v>
      </c>
      <c r="G1892" s="7">
        <f t="array" ref="G1892">IFERROR(XLOOKUP($C1892,'Product Families'!$A:$A,'Product Families'!$G:$G),"")</f>
        <v>24</v>
      </c>
      <c r="J1892" s="7" t="str">
        <f>IFERROR(ROUND(AVERAGEIF('Week 1 - Making'!$B:$B,'Product List'!$A1892,'Week 1 - Making'!$P:$P),0),"")</f>
        <v/>
      </c>
      <c r="K1892" s="7" t="str">
        <f>IFERROR(ROUND(AVERAGEIF('Week 2 - Making'!$B:$B,'Product List'!$A1892,'Week 2 - Making'!$P:$P),0),"")</f>
        <v/>
      </c>
      <c r="L1892" s="263" t="str">
        <f>IFERROR(ROUND(AVERAGEIF('Week 3 - Making'!$B:$B,'Product List'!$A1892,'Week 3 - Making'!$P:$P),0),"")</f>
        <v/>
      </c>
      <c r="M1892" s="7" t="str">
        <f>IFERROR(ROUND(AVERAGEIF('Week 4 - Making'!$B:$B,'Product List'!$A1892,'Week 4 - Making'!$P:$P),0),"")</f>
        <v/>
      </c>
      <c r="N1892" s="7" t="str">
        <f>IFERROR(ROUND(AVERAGEIF('Week 5 - Making'!$B:$B,'Product List'!$A1892,'Week 5 - Making'!$P:$P),0),"")</f>
        <v/>
      </c>
      <c r="O1892" s="7"/>
      <c r="P1892" s="7">
        <f t="array" ref="P1892">iferror(xlookup(C1892,'Product Families'!A:A,'Product Families'!S:S),"")</f>
        <v>0</v>
      </c>
    </row>
    <row r="1893" ht="14.25" customHeight="1">
      <c r="A1893" s="138" t="s">
        <v>4393</v>
      </c>
      <c r="B1893" s="270" t="s">
        <v>4392</v>
      </c>
      <c r="C1893" s="138" t="s">
        <v>335</v>
      </c>
      <c r="D1893" s="7">
        <f t="array" ref="D1893">IFERROR(XLOOKUP($C1893,'Product Families'!$A:$A,'Product Families'!$D:$D),"")</f>
        <v>65</v>
      </c>
      <c r="E1893" s="7">
        <f t="array" ref="E1893">IFERROR(XLOOKUP($C1893,'Product Families'!$A:$A,'Product Families'!$E:$E),"")</f>
        <v>67</v>
      </c>
      <c r="F1893" s="7">
        <f t="array" ref="F1893">IFERROR(XLOOKUP($C1893,'Product Families'!$A:$A,'Product Families'!$F:$F),"")</f>
        <v>72</v>
      </c>
      <c r="G1893" s="7">
        <f t="array" ref="G1893">IFERROR(XLOOKUP($C1893,'Product Families'!$A:$A,'Product Families'!$G:$G),"")</f>
        <v>77</v>
      </c>
      <c r="J1893" s="7" t="str">
        <f>IFERROR(ROUND(AVERAGEIF('Week 1 - Making'!$B:$B,'Product List'!$A1893,'Week 1 - Making'!$P:$P),0),"")</f>
        <v/>
      </c>
      <c r="K1893" s="7" t="str">
        <f>IFERROR(ROUND(AVERAGEIF('Week 2 - Making'!$B:$B,'Product List'!$A1893,'Week 2 - Making'!$P:$P),0),"")</f>
        <v/>
      </c>
      <c r="L1893" s="263" t="str">
        <f>IFERROR(ROUND(AVERAGEIF('Week 3 - Making'!$B:$B,'Product List'!$A1893,'Week 3 - Making'!$P:$P),0),"")</f>
        <v/>
      </c>
      <c r="M1893" s="7" t="str">
        <f>IFERROR(ROUND(AVERAGEIF('Week 4 - Making'!$B:$B,'Product List'!$A1893,'Week 4 - Making'!$P:$P),0),"")</f>
        <v/>
      </c>
      <c r="N1893" s="7" t="str">
        <f>IFERROR(ROUND(AVERAGEIF('Week 5 - Making'!$B:$B,'Product List'!$A1893,'Week 5 - Making'!$P:$P),0),"")</f>
        <v/>
      </c>
      <c r="O1893" s="7"/>
      <c r="P1893" s="7">
        <f t="array" ref="P1893">iferror(xlookup(C1893,'Product Families'!A:A,'Product Families'!S:S),"")</f>
        <v>0</v>
      </c>
    </row>
    <row r="1894" ht="14.25" customHeight="1">
      <c r="A1894" s="122" t="s">
        <v>4394</v>
      </c>
      <c r="B1894" s="270" t="s">
        <v>4395</v>
      </c>
      <c r="C1894" s="122" t="s">
        <v>298</v>
      </c>
      <c r="D1894" s="7">
        <f t="array" ref="D1894">IFERROR(XLOOKUP($C1894,'Product Families'!$A:$A,'Product Families'!$D:$D),"")</f>
        <v>21</v>
      </c>
      <c r="E1894" s="7">
        <f t="array" ref="E1894">IFERROR(XLOOKUP($C1894,'Product Families'!$A:$A,'Product Families'!$E:$E),"")</f>
        <v>22</v>
      </c>
      <c r="F1894" s="7">
        <f t="array" ref="F1894">IFERROR(XLOOKUP($C1894,'Product Families'!$A:$A,'Product Families'!$F:$F),"")</f>
        <v>23</v>
      </c>
      <c r="G1894" s="7">
        <f t="array" ref="G1894">IFERROR(XLOOKUP($C1894,'Product Families'!$A:$A,'Product Families'!$G:$G),"")</f>
        <v>24</v>
      </c>
      <c r="J1894" s="7" t="str">
        <f>IFERROR(ROUND(AVERAGEIF('Week 1 - Making'!$B:$B,'Product List'!$A1894,'Week 1 - Making'!$P:$P),0),"")</f>
        <v/>
      </c>
      <c r="K1894" s="7" t="str">
        <f>IFERROR(ROUND(AVERAGEIF('Week 2 - Making'!$B:$B,'Product List'!$A1894,'Week 2 - Making'!$P:$P),0),"")</f>
        <v/>
      </c>
      <c r="L1894" s="263" t="str">
        <f>IFERROR(ROUND(AVERAGEIF('Week 3 - Making'!$B:$B,'Product List'!$A1894,'Week 3 - Making'!$P:$P),0),"")</f>
        <v/>
      </c>
      <c r="M1894" s="7" t="str">
        <f>IFERROR(ROUND(AVERAGEIF('Week 4 - Making'!$B:$B,'Product List'!$A1894,'Week 4 - Making'!$P:$P),0),"")</f>
        <v/>
      </c>
      <c r="N1894" s="7" t="str">
        <f>IFERROR(ROUND(AVERAGEIF('Week 5 - Making'!$B:$B,'Product List'!$A1894,'Week 5 - Making'!$P:$P),0),"")</f>
        <v/>
      </c>
      <c r="O1894" s="7"/>
      <c r="P1894" s="7">
        <f t="array" ref="P1894">iferror(xlookup(C1894,'Product Families'!A:A,'Product Families'!S:S),"")</f>
        <v>0</v>
      </c>
    </row>
    <row r="1895" ht="14.25" customHeight="1">
      <c r="A1895" s="138" t="s">
        <v>4396</v>
      </c>
      <c r="B1895" s="270" t="s">
        <v>4395</v>
      </c>
      <c r="C1895" s="138" t="s">
        <v>335</v>
      </c>
      <c r="D1895" s="7">
        <f t="array" ref="D1895">IFERROR(XLOOKUP($C1895,'Product Families'!$A:$A,'Product Families'!$D:$D),"")</f>
        <v>65</v>
      </c>
      <c r="E1895" s="7">
        <f t="array" ref="E1895">IFERROR(XLOOKUP($C1895,'Product Families'!$A:$A,'Product Families'!$E:$E),"")</f>
        <v>67</v>
      </c>
      <c r="F1895" s="7">
        <f t="array" ref="F1895">IFERROR(XLOOKUP($C1895,'Product Families'!$A:$A,'Product Families'!$F:$F),"")</f>
        <v>72</v>
      </c>
      <c r="G1895" s="7">
        <f t="array" ref="G1895">IFERROR(XLOOKUP($C1895,'Product Families'!$A:$A,'Product Families'!$G:$G),"")</f>
        <v>77</v>
      </c>
      <c r="J1895" s="7" t="str">
        <f>IFERROR(ROUND(AVERAGEIF('Week 1 - Making'!$B:$B,'Product List'!$A1895,'Week 1 - Making'!$P:$P),0),"")</f>
        <v/>
      </c>
      <c r="K1895" s="7" t="str">
        <f>IFERROR(ROUND(AVERAGEIF('Week 2 - Making'!$B:$B,'Product List'!$A1895,'Week 2 - Making'!$P:$P),0),"")</f>
        <v/>
      </c>
      <c r="L1895" s="263" t="str">
        <f>IFERROR(ROUND(AVERAGEIF('Week 3 - Making'!$B:$B,'Product List'!$A1895,'Week 3 - Making'!$P:$P),0),"")</f>
        <v/>
      </c>
      <c r="M1895" s="7" t="str">
        <f>IFERROR(ROUND(AVERAGEIF('Week 4 - Making'!$B:$B,'Product List'!$A1895,'Week 4 - Making'!$P:$P),0),"")</f>
        <v/>
      </c>
      <c r="N1895" s="7" t="str">
        <f>IFERROR(ROUND(AVERAGEIF('Week 5 - Making'!$B:$B,'Product List'!$A1895,'Week 5 - Making'!$P:$P),0),"")</f>
        <v/>
      </c>
      <c r="O1895" s="7"/>
      <c r="P1895" s="7">
        <f t="array" ref="P1895">iferror(xlookup(C1895,'Product Families'!A:A,'Product Families'!S:S),"")</f>
        <v>0</v>
      </c>
    </row>
    <row r="1896" ht="14.25" customHeight="1">
      <c r="A1896" s="122" t="s">
        <v>4397</v>
      </c>
      <c r="B1896" s="270" t="s">
        <v>4398</v>
      </c>
      <c r="C1896" s="122" t="s">
        <v>317</v>
      </c>
      <c r="D1896" s="7">
        <f t="array" ref="D1896">IFERROR(XLOOKUP($C1896,'Product Families'!$A:$A,'Product Families'!$D:$D),"")</f>
        <v>20</v>
      </c>
      <c r="E1896" s="7">
        <f t="array" ref="E1896">IFERROR(XLOOKUP($C1896,'Product Families'!$A:$A,'Product Families'!$E:$E),"")</f>
        <v>21</v>
      </c>
      <c r="F1896" s="7">
        <f t="array" ref="F1896">IFERROR(XLOOKUP($C1896,'Product Families'!$A:$A,'Product Families'!$F:$F),"")</f>
        <v>22</v>
      </c>
      <c r="G1896" s="7">
        <f t="array" ref="G1896">IFERROR(XLOOKUP($C1896,'Product Families'!$A:$A,'Product Families'!$G:$G),"")</f>
        <v>23</v>
      </c>
      <c r="J1896" s="7" t="str">
        <f>IFERROR(ROUND(AVERAGEIF('Week 1 - Making'!$B:$B,'Product List'!$A1896,'Week 1 - Making'!$P:$P),0),"")</f>
        <v/>
      </c>
      <c r="K1896" s="7" t="str">
        <f>IFERROR(ROUND(AVERAGEIF('Week 2 - Making'!$B:$B,'Product List'!$A1896,'Week 2 - Making'!$P:$P),0),"")</f>
        <v/>
      </c>
      <c r="L1896" s="263" t="str">
        <f>IFERROR(ROUND(AVERAGEIF('Week 3 - Making'!$B:$B,'Product List'!$A1896,'Week 3 - Making'!$P:$P),0),"")</f>
        <v/>
      </c>
      <c r="M1896" s="7" t="str">
        <f>IFERROR(ROUND(AVERAGEIF('Week 4 - Making'!$B:$B,'Product List'!$A1896,'Week 4 - Making'!$P:$P),0),"")</f>
        <v/>
      </c>
      <c r="N1896" s="7" t="str">
        <f>IFERROR(ROUND(AVERAGEIF('Week 5 - Making'!$B:$B,'Product List'!$A1896,'Week 5 - Making'!$P:$P),0),"")</f>
        <v/>
      </c>
      <c r="O1896" s="7"/>
      <c r="P1896" s="7">
        <f t="array" ref="P1896">iferror(xlookup(C1896,'Product Families'!A:A,'Product Families'!S:S),"")</f>
        <v>0</v>
      </c>
    </row>
    <row r="1897" ht="14.25" customHeight="1">
      <c r="A1897" s="138" t="s">
        <v>4399</v>
      </c>
      <c r="B1897" s="270" t="s">
        <v>4398</v>
      </c>
      <c r="C1897" s="138" t="s">
        <v>335</v>
      </c>
      <c r="D1897" s="7">
        <f t="array" ref="D1897">IFERROR(XLOOKUP($C1897,'Product Families'!$A:$A,'Product Families'!$D:$D),"")</f>
        <v>65</v>
      </c>
      <c r="E1897" s="7">
        <f t="array" ref="E1897">IFERROR(XLOOKUP($C1897,'Product Families'!$A:$A,'Product Families'!$E:$E),"")</f>
        <v>67</v>
      </c>
      <c r="F1897" s="7">
        <f t="array" ref="F1897">IFERROR(XLOOKUP($C1897,'Product Families'!$A:$A,'Product Families'!$F:$F),"")</f>
        <v>72</v>
      </c>
      <c r="G1897" s="7">
        <f t="array" ref="G1897">IFERROR(XLOOKUP($C1897,'Product Families'!$A:$A,'Product Families'!$G:$G),"")</f>
        <v>77</v>
      </c>
      <c r="J1897" s="7" t="str">
        <f>IFERROR(ROUND(AVERAGEIF('Week 1 - Making'!$B:$B,'Product List'!$A1897,'Week 1 - Making'!$P:$P),0),"")</f>
        <v/>
      </c>
      <c r="K1897" s="7" t="str">
        <f>IFERROR(ROUND(AVERAGEIF('Week 2 - Making'!$B:$B,'Product List'!$A1897,'Week 2 - Making'!$P:$P),0),"")</f>
        <v/>
      </c>
      <c r="L1897" s="263" t="str">
        <f>IFERROR(ROUND(AVERAGEIF('Week 3 - Making'!$B:$B,'Product List'!$A1897,'Week 3 - Making'!$P:$P),0),"")</f>
        <v/>
      </c>
      <c r="M1897" s="7" t="str">
        <f>IFERROR(ROUND(AVERAGEIF('Week 4 - Making'!$B:$B,'Product List'!$A1897,'Week 4 - Making'!$P:$P),0),"")</f>
        <v/>
      </c>
      <c r="N1897" s="7" t="str">
        <f>IFERROR(ROUND(AVERAGEIF('Week 5 - Making'!$B:$B,'Product List'!$A1897,'Week 5 - Making'!$P:$P),0),"")</f>
        <v/>
      </c>
      <c r="O1897" s="7"/>
      <c r="P1897" s="7">
        <f t="array" ref="P1897">iferror(xlookup(C1897,'Product Families'!A:A,'Product Families'!S:S),"")</f>
        <v>0</v>
      </c>
    </row>
    <row r="1898" ht="14.25" customHeight="1">
      <c r="A1898" s="122" t="s">
        <v>4400</v>
      </c>
      <c r="B1898" s="270" t="s">
        <v>4401</v>
      </c>
      <c r="C1898" s="122" t="s">
        <v>298</v>
      </c>
      <c r="D1898" s="7">
        <f t="array" ref="D1898">IFERROR(XLOOKUP($C1898,'Product Families'!$A:$A,'Product Families'!$D:$D),"")</f>
        <v>21</v>
      </c>
      <c r="E1898" s="7">
        <f t="array" ref="E1898">IFERROR(XLOOKUP($C1898,'Product Families'!$A:$A,'Product Families'!$E:$E),"")</f>
        <v>22</v>
      </c>
      <c r="F1898" s="7">
        <f t="array" ref="F1898">IFERROR(XLOOKUP($C1898,'Product Families'!$A:$A,'Product Families'!$F:$F),"")</f>
        <v>23</v>
      </c>
      <c r="G1898" s="7">
        <f t="array" ref="G1898">IFERROR(XLOOKUP($C1898,'Product Families'!$A:$A,'Product Families'!$G:$G),"")</f>
        <v>24</v>
      </c>
      <c r="J1898" s="7" t="str">
        <f>IFERROR(ROUND(AVERAGEIF('Week 1 - Making'!$B:$B,'Product List'!$A1898,'Week 1 - Making'!$P:$P),0),"")</f>
        <v/>
      </c>
      <c r="K1898" s="7" t="str">
        <f>IFERROR(ROUND(AVERAGEIF('Week 2 - Making'!$B:$B,'Product List'!$A1898,'Week 2 - Making'!$P:$P),0),"")</f>
        <v/>
      </c>
      <c r="L1898" s="263" t="str">
        <f>IFERROR(ROUND(AVERAGEIF('Week 3 - Making'!$B:$B,'Product List'!$A1898,'Week 3 - Making'!$P:$P),0),"")</f>
        <v/>
      </c>
      <c r="M1898" s="7" t="str">
        <f>IFERROR(ROUND(AVERAGEIF('Week 4 - Making'!$B:$B,'Product List'!$A1898,'Week 4 - Making'!$P:$P),0),"")</f>
        <v/>
      </c>
      <c r="N1898" s="7" t="str">
        <f>IFERROR(ROUND(AVERAGEIF('Week 5 - Making'!$B:$B,'Product List'!$A1898,'Week 5 - Making'!$P:$P),0),"")</f>
        <v/>
      </c>
      <c r="O1898" s="7"/>
      <c r="P1898" s="7">
        <f t="array" ref="P1898">iferror(xlookup(C1898,'Product Families'!A:A,'Product Families'!S:S),"")</f>
        <v>0</v>
      </c>
    </row>
    <row r="1899" ht="14.25" customHeight="1">
      <c r="A1899" s="138" t="s">
        <v>4402</v>
      </c>
      <c r="B1899" s="270" t="s">
        <v>4401</v>
      </c>
      <c r="C1899" s="138" t="s">
        <v>335</v>
      </c>
      <c r="D1899" s="7">
        <f t="array" ref="D1899">IFERROR(XLOOKUP($C1899,'Product Families'!$A:$A,'Product Families'!$D:$D),"")</f>
        <v>65</v>
      </c>
      <c r="E1899" s="7">
        <f t="array" ref="E1899">IFERROR(XLOOKUP($C1899,'Product Families'!$A:$A,'Product Families'!$E:$E),"")</f>
        <v>67</v>
      </c>
      <c r="F1899" s="7">
        <f t="array" ref="F1899">IFERROR(XLOOKUP($C1899,'Product Families'!$A:$A,'Product Families'!$F:$F),"")</f>
        <v>72</v>
      </c>
      <c r="G1899" s="7">
        <f t="array" ref="G1899">IFERROR(XLOOKUP($C1899,'Product Families'!$A:$A,'Product Families'!$G:$G),"")</f>
        <v>77</v>
      </c>
      <c r="J1899" s="7" t="str">
        <f>IFERROR(ROUND(AVERAGEIF('Week 1 - Making'!$B:$B,'Product List'!$A1899,'Week 1 - Making'!$P:$P),0),"")</f>
        <v/>
      </c>
      <c r="K1899" s="7" t="str">
        <f>IFERROR(ROUND(AVERAGEIF('Week 2 - Making'!$B:$B,'Product List'!$A1899,'Week 2 - Making'!$P:$P),0),"")</f>
        <v/>
      </c>
      <c r="L1899" s="263" t="str">
        <f>IFERROR(ROUND(AVERAGEIF('Week 3 - Making'!$B:$B,'Product List'!$A1899,'Week 3 - Making'!$P:$P),0),"")</f>
        <v/>
      </c>
      <c r="M1899" s="7" t="str">
        <f>IFERROR(ROUND(AVERAGEIF('Week 4 - Making'!$B:$B,'Product List'!$A1899,'Week 4 - Making'!$P:$P),0),"")</f>
        <v/>
      </c>
      <c r="N1899" s="7" t="str">
        <f>IFERROR(ROUND(AVERAGEIF('Week 5 - Making'!$B:$B,'Product List'!$A1899,'Week 5 - Making'!$P:$P),0),"")</f>
        <v/>
      </c>
      <c r="O1899" s="7"/>
      <c r="P1899" s="7">
        <f t="array" ref="P1899">iferror(xlookup(C1899,'Product Families'!A:A,'Product Families'!S:S),"")</f>
        <v>0</v>
      </c>
    </row>
    <row r="1900" ht="14.25" customHeight="1">
      <c r="A1900" s="122" t="s">
        <v>4403</v>
      </c>
      <c r="B1900" s="299" t="s">
        <v>4404</v>
      </c>
      <c r="C1900" s="122" t="s">
        <v>317</v>
      </c>
      <c r="D1900" s="7">
        <f t="array" ref="D1900">IFERROR(XLOOKUP($C1900,'Product Families'!$A:$A,'Product Families'!$D:$D),"")</f>
        <v>20</v>
      </c>
      <c r="E1900" s="7">
        <f t="array" ref="E1900">IFERROR(XLOOKUP($C1900,'Product Families'!$A:$A,'Product Families'!$E:$E),"")</f>
        <v>21</v>
      </c>
      <c r="F1900" s="7">
        <f t="array" ref="F1900">IFERROR(XLOOKUP($C1900,'Product Families'!$A:$A,'Product Families'!$F:$F),"")</f>
        <v>22</v>
      </c>
      <c r="G1900" s="7">
        <f t="array" ref="G1900">IFERROR(XLOOKUP($C1900,'Product Families'!$A:$A,'Product Families'!$G:$G),"")</f>
        <v>23</v>
      </c>
      <c r="J1900" s="7" t="str">
        <f>IFERROR(ROUND(AVERAGEIF('Week 1 - Making'!$B:$B,'Product List'!$A1900,'Week 1 - Making'!$P:$P),0),"")</f>
        <v/>
      </c>
      <c r="K1900" s="7" t="str">
        <f>IFERROR(ROUND(AVERAGEIF('Week 2 - Making'!$B:$B,'Product List'!$A1900,'Week 2 - Making'!$P:$P),0),"")</f>
        <v/>
      </c>
      <c r="L1900" s="263" t="str">
        <f>IFERROR(ROUND(AVERAGEIF('Week 3 - Making'!$B:$B,'Product List'!$A1900,'Week 3 - Making'!$P:$P),0),"")</f>
        <v/>
      </c>
      <c r="M1900" s="7" t="str">
        <f>IFERROR(ROUND(AVERAGEIF('Week 4 - Making'!$B:$B,'Product List'!$A1900,'Week 4 - Making'!$P:$P),0),"")</f>
        <v/>
      </c>
      <c r="N1900" s="7" t="str">
        <f>IFERROR(ROUND(AVERAGEIF('Week 5 - Making'!$B:$B,'Product List'!$A1900,'Week 5 - Making'!$P:$P),0),"")</f>
        <v/>
      </c>
      <c r="O1900" s="7"/>
      <c r="P1900" s="7">
        <f t="array" ref="P1900">iferror(xlookup(C1900,'Product Families'!A:A,'Product Families'!S:S),"")</f>
        <v>0</v>
      </c>
    </row>
    <row r="1901" ht="14.25" customHeight="1">
      <c r="A1901" s="138" t="s">
        <v>4405</v>
      </c>
      <c r="B1901" s="270" t="s">
        <v>4404</v>
      </c>
      <c r="C1901" s="138" t="s">
        <v>335</v>
      </c>
      <c r="D1901" s="7">
        <f t="array" ref="D1901">IFERROR(XLOOKUP($C1901,'Product Families'!$A:$A,'Product Families'!$D:$D),"")</f>
        <v>65</v>
      </c>
      <c r="E1901" s="7">
        <f t="array" ref="E1901">IFERROR(XLOOKUP($C1901,'Product Families'!$A:$A,'Product Families'!$E:$E),"")</f>
        <v>67</v>
      </c>
      <c r="F1901" s="7">
        <f t="array" ref="F1901">IFERROR(XLOOKUP($C1901,'Product Families'!$A:$A,'Product Families'!$F:$F),"")</f>
        <v>72</v>
      </c>
      <c r="G1901" s="7">
        <f t="array" ref="G1901">IFERROR(XLOOKUP($C1901,'Product Families'!$A:$A,'Product Families'!$G:$G),"")</f>
        <v>77</v>
      </c>
      <c r="J1901" s="7" t="str">
        <f>IFERROR(ROUND(AVERAGEIF('Week 1 - Making'!$B:$B,'Product List'!$A1901,'Week 1 - Making'!$P:$P),0),"")</f>
        <v/>
      </c>
      <c r="K1901" s="7" t="str">
        <f>IFERROR(ROUND(AVERAGEIF('Week 2 - Making'!$B:$B,'Product List'!$A1901,'Week 2 - Making'!$P:$P),0),"")</f>
        <v/>
      </c>
      <c r="L1901" s="263" t="str">
        <f>IFERROR(ROUND(AVERAGEIF('Week 3 - Making'!$B:$B,'Product List'!$A1901,'Week 3 - Making'!$P:$P),0),"")</f>
        <v/>
      </c>
      <c r="M1901" s="7" t="str">
        <f>IFERROR(ROUND(AVERAGEIF('Week 4 - Making'!$B:$B,'Product List'!$A1901,'Week 4 - Making'!$P:$P),0),"")</f>
        <v/>
      </c>
      <c r="N1901" s="7" t="str">
        <f>IFERROR(ROUND(AVERAGEIF('Week 5 - Making'!$B:$B,'Product List'!$A1901,'Week 5 - Making'!$P:$P),0),"")</f>
        <v/>
      </c>
      <c r="O1901" s="7"/>
      <c r="P1901" s="7">
        <f t="array" ref="P1901">iferror(xlookup(C1901,'Product Families'!A:A,'Product Families'!S:S),"")</f>
        <v>0</v>
      </c>
    </row>
    <row r="1902" ht="14.25" customHeight="1">
      <c r="A1902" s="122" t="s">
        <v>4406</v>
      </c>
      <c r="B1902" s="270" t="s">
        <v>4407</v>
      </c>
      <c r="C1902" s="122" t="s">
        <v>317</v>
      </c>
      <c r="D1902" s="7">
        <f t="array" ref="D1902">IFERROR(XLOOKUP($C1902,'Product Families'!$A:$A,'Product Families'!$D:$D),"")</f>
        <v>20</v>
      </c>
      <c r="E1902" s="7">
        <f t="array" ref="E1902">IFERROR(XLOOKUP($C1902,'Product Families'!$A:$A,'Product Families'!$E:$E),"")</f>
        <v>21</v>
      </c>
      <c r="F1902" s="7">
        <f t="array" ref="F1902">IFERROR(XLOOKUP($C1902,'Product Families'!$A:$A,'Product Families'!$F:$F),"")</f>
        <v>22</v>
      </c>
      <c r="G1902" s="7">
        <f t="array" ref="G1902">IFERROR(XLOOKUP($C1902,'Product Families'!$A:$A,'Product Families'!$G:$G),"")</f>
        <v>23</v>
      </c>
      <c r="J1902" s="7" t="str">
        <f>IFERROR(ROUND(AVERAGEIF('Week 1 - Making'!$B:$B,'Product List'!$A1902,'Week 1 - Making'!$P:$P),0),"")</f>
        <v/>
      </c>
      <c r="K1902" s="7" t="str">
        <f>IFERROR(ROUND(AVERAGEIF('Week 2 - Making'!$B:$B,'Product List'!$A1902,'Week 2 - Making'!$P:$P),0),"")</f>
        <v/>
      </c>
      <c r="L1902" s="263" t="str">
        <f>IFERROR(ROUND(AVERAGEIF('Week 3 - Making'!$B:$B,'Product List'!$A1902,'Week 3 - Making'!$P:$P),0),"")</f>
        <v/>
      </c>
      <c r="M1902" s="7" t="str">
        <f>IFERROR(ROUND(AVERAGEIF('Week 4 - Making'!$B:$B,'Product List'!$A1902,'Week 4 - Making'!$P:$P),0),"")</f>
        <v/>
      </c>
      <c r="N1902" s="7" t="str">
        <f>IFERROR(ROUND(AVERAGEIF('Week 5 - Making'!$B:$B,'Product List'!$A1902,'Week 5 - Making'!$P:$P),0),"")</f>
        <v/>
      </c>
      <c r="O1902" s="7"/>
      <c r="P1902" s="7">
        <f t="array" ref="P1902">iferror(xlookup(C1902,'Product Families'!A:A,'Product Families'!S:S),"")</f>
        <v>0</v>
      </c>
    </row>
    <row r="1903" ht="14.25" customHeight="1">
      <c r="A1903" s="138" t="s">
        <v>4408</v>
      </c>
      <c r="B1903" s="270" t="s">
        <v>4407</v>
      </c>
      <c r="C1903" s="122" t="s">
        <v>335</v>
      </c>
      <c r="D1903" s="7">
        <f t="array" ref="D1903">IFERROR(XLOOKUP($C1903,'Product Families'!$A:$A,'Product Families'!$D:$D),"")</f>
        <v>65</v>
      </c>
      <c r="E1903" s="7">
        <f t="array" ref="E1903">IFERROR(XLOOKUP($C1903,'Product Families'!$A:$A,'Product Families'!$E:$E),"")</f>
        <v>67</v>
      </c>
      <c r="F1903" s="7">
        <f t="array" ref="F1903">IFERROR(XLOOKUP($C1903,'Product Families'!$A:$A,'Product Families'!$F:$F),"")</f>
        <v>72</v>
      </c>
      <c r="G1903" s="7">
        <f t="array" ref="G1903">IFERROR(XLOOKUP($C1903,'Product Families'!$A:$A,'Product Families'!$G:$G),"")</f>
        <v>77</v>
      </c>
      <c r="J1903" s="7" t="str">
        <f>IFERROR(ROUND(AVERAGEIF('Week 1 - Making'!$B:$B,'Product List'!$A1903,'Week 1 - Making'!$P:$P),0),"")</f>
        <v/>
      </c>
      <c r="K1903" s="7" t="str">
        <f>IFERROR(ROUND(AVERAGEIF('Week 2 - Making'!$B:$B,'Product List'!$A1903,'Week 2 - Making'!$P:$P),0),"")</f>
        <v/>
      </c>
      <c r="L1903" s="263" t="str">
        <f>IFERROR(ROUND(AVERAGEIF('Week 3 - Making'!$B:$B,'Product List'!$A1903,'Week 3 - Making'!$P:$P),0),"")</f>
        <v/>
      </c>
      <c r="M1903" s="7" t="str">
        <f>IFERROR(ROUND(AVERAGEIF('Week 4 - Making'!$B:$B,'Product List'!$A1903,'Week 4 - Making'!$P:$P),0),"")</f>
        <v/>
      </c>
      <c r="N1903" s="7" t="str">
        <f>IFERROR(ROUND(AVERAGEIF('Week 5 - Making'!$B:$B,'Product List'!$A1903,'Week 5 - Making'!$P:$P),0),"")</f>
        <v/>
      </c>
      <c r="O1903" s="7"/>
      <c r="P1903" s="7">
        <f t="array" ref="P1903">iferror(xlookup(C1903,'Product Families'!A:A,'Product Families'!S:S),"")</f>
        <v>0</v>
      </c>
    </row>
    <row r="1904" ht="14.25" customHeight="1">
      <c r="A1904" s="122" t="s">
        <v>1663</v>
      </c>
      <c r="B1904" s="270" t="s">
        <v>4409</v>
      </c>
      <c r="C1904" s="122" t="s">
        <v>317</v>
      </c>
      <c r="D1904" s="7">
        <f t="array" ref="D1904">IFERROR(XLOOKUP($C1904,'Product Families'!$A:$A,'Product Families'!$D:$D),"")</f>
        <v>20</v>
      </c>
      <c r="E1904" s="7">
        <f t="array" ref="E1904">IFERROR(XLOOKUP($C1904,'Product Families'!$A:$A,'Product Families'!$E:$E),"")</f>
        <v>21</v>
      </c>
      <c r="F1904" s="7">
        <f t="array" ref="F1904">IFERROR(XLOOKUP($C1904,'Product Families'!$A:$A,'Product Families'!$F:$F),"")</f>
        <v>22</v>
      </c>
      <c r="G1904" s="7">
        <f t="array" ref="G1904">IFERROR(XLOOKUP($C1904,'Product Families'!$A:$A,'Product Families'!$G:$G),"")</f>
        <v>23</v>
      </c>
      <c r="J1904" s="7">
        <f>IFERROR(ROUND(AVERAGEIF('Week 1 - Making'!$B:$B,'Product List'!$A1904,'Week 1 - Making'!$P:$P),0),"")</f>
        <v>18</v>
      </c>
      <c r="K1904" s="7">
        <f>IFERROR(ROUND(AVERAGEIF('Week 2 - Making'!$B:$B,'Product List'!$A1904,'Week 2 - Making'!$P:$P),0),"")</f>
        <v>120</v>
      </c>
      <c r="L1904" s="263" t="str">
        <f>IFERROR(ROUND(AVERAGEIF('Week 3 - Making'!$B:$B,'Product List'!$A1904,'Week 3 - Making'!$P:$P),0),"")</f>
        <v/>
      </c>
      <c r="M1904" s="7" t="str">
        <f>IFERROR(ROUND(AVERAGEIF('Week 4 - Making'!$B:$B,'Product List'!$A1904,'Week 4 - Making'!$P:$P),0),"")</f>
        <v/>
      </c>
      <c r="N1904" s="7" t="str">
        <f>IFERROR(ROUND(AVERAGEIF('Week 5 - Making'!$B:$B,'Product List'!$A1904,'Week 5 - Making'!$P:$P),0),"")</f>
        <v/>
      </c>
      <c r="O1904" s="7"/>
      <c r="P1904" s="7">
        <f t="array" ref="P1904">iferror(xlookup(C1904,'Product Families'!A:A,'Product Families'!S:S),"")</f>
        <v>0</v>
      </c>
    </row>
    <row r="1905" ht="14.25" customHeight="1">
      <c r="A1905" s="138" t="s">
        <v>1666</v>
      </c>
      <c r="B1905" s="270" t="s">
        <v>4409</v>
      </c>
      <c r="C1905" s="122" t="s">
        <v>335</v>
      </c>
      <c r="D1905" s="7">
        <f t="array" ref="D1905">IFERROR(XLOOKUP($C1905,'Product Families'!$A:$A,'Product Families'!$D:$D),"")</f>
        <v>65</v>
      </c>
      <c r="E1905" s="7">
        <f t="array" ref="E1905">IFERROR(XLOOKUP($C1905,'Product Families'!$A:$A,'Product Families'!$E:$E),"")</f>
        <v>67</v>
      </c>
      <c r="F1905" s="7">
        <f t="array" ref="F1905">IFERROR(XLOOKUP($C1905,'Product Families'!$A:$A,'Product Families'!$F:$F),"")</f>
        <v>72</v>
      </c>
      <c r="G1905" s="7">
        <f t="array" ref="G1905">IFERROR(XLOOKUP($C1905,'Product Families'!$A:$A,'Product Families'!$G:$G),"")</f>
        <v>77</v>
      </c>
      <c r="J1905" s="7" t="str">
        <f>IFERROR(ROUND(AVERAGEIF('Week 1 - Making'!$B:$B,'Product List'!$A1905,'Week 1 - Making'!$P:$P),0),"")</f>
        <v/>
      </c>
      <c r="K1905" s="7">
        <f>IFERROR(ROUND(AVERAGEIF('Week 2 - Making'!$B:$B,'Product List'!$A1905,'Week 2 - Making'!$P:$P),0),"")</f>
        <v>92</v>
      </c>
      <c r="L1905" s="263" t="str">
        <f>IFERROR(ROUND(AVERAGEIF('Week 3 - Making'!$B:$B,'Product List'!$A1905,'Week 3 - Making'!$P:$P),0),"")</f>
        <v/>
      </c>
      <c r="M1905" s="7" t="str">
        <f>IFERROR(ROUND(AVERAGEIF('Week 4 - Making'!$B:$B,'Product List'!$A1905,'Week 4 - Making'!$P:$P),0),"")</f>
        <v/>
      </c>
      <c r="N1905" s="7" t="str">
        <f>IFERROR(ROUND(AVERAGEIF('Week 5 - Making'!$B:$B,'Product List'!$A1905,'Week 5 - Making'!$P:$P),0),"")</f>
        <v/>
      </c>
      <c r="O1905" s="7"/>
      <c r="P1905" s="7">
        <f t="array" ref="P1905">iferror(xlookup(C1905,'Product Families'!A:A,'Product Families'!S:S),"")</f>
        <v>0</v>
      </c>
    </row>
    <row r="1906" ht="14.25" customHeight="1">
      <c r="A1906" s="122" t="s">
        <v>4410</v>
      </c>
      <c r="B1906" s="270" t="s">
        <v>4411</v>
      </c>
      <c r="C1906" s="122" t="s">
        <v>298</v>
      </c>
      <c r="D1906" s="7">
        <f t="array" ref="D1906">IFERROR(XLOOKUP($C1906,'Product Families'!$A:$A,'Product Families'!$D:$D),"")</f>
        <v>21</v>
      </c>
      <c r="E1906" s="7">
        <f t="array" ref="E1906">IFERROR(XLOOKUP($C1906,'Product Families'!$A:$A,'Product Families'!$E:$E),"")</f>
        <v>22</v>
      </c>
      <c r="F1906" s="7">
        <f t="array" ref="F1906">IFERROR(XLOOKUP($C1906,'Product Families'!$A:$A,'Product Families'!$F:$F),"")</f>
        <v>23</v>
      </c>
      <c r="G1906" s="7">
        <f t="array" ref="G1906">IFERROR(XLOOKUP($C1906,'Product Families'!$A:$A,'Product Families'!$G:$G),"")</f>
        <v>24</v>
      </c>
      <c r="J1906" s="7" t="str">
        <f>IFERROR(ROUND(AVERAGEIF('Week 1 - Making'!$B:$B,'Product List'!$A1906,'Week 1 - Making'!$P:$P),0),"")</f>
        <v/>
      </c>
      <c r="K1906" s="7" t="str">
        <f>IFERROR(ROUND(AVERAGEIF('Week 2 - Making'!$B:$B,'Product List'!$A1906,'Week 2 - Making'!$P:$P),0),"")</f>
        <v/>
      </c>
      <c r="L1906" s="263" t="str">
        <f>IFERROR(ROUND(AVERAGEIF('Week 3 - Making'!$B:$B,'Product List'!$A1906,'Week 3 - Making'!$P:$P),0),"")</f>
        <v/>
      </c>
      <c r="M1906" s="7" t="str">
        <f>IFERROR(ROUND(AVERAGEIF('Week 4 - Making'!$B:$B,'Product List'!$A1906,'Week 4 - Making'!$P:$P),0),"")</f>
        <v/>
      </c>
      <c r="N1906" s="7" t="str">
        <f>IFERROR(ROUND(AVERAGEIF('Week 5 - Making'!$B:$B,'Product List'!$A1906,'Week 5 - Making'!$P:$P),0),"")</f>
        <v/>
      </c>
      <c r="O1906" s="7"/>
      <c r="P1906" s="7">
        <f t="array" ref="P1906">iferror(xlookup(C1906,'Product Families'!A:A,'Product Families'!S:S),"")</f>
        <v>0</v>
      </c>
    </row>
    <row r="1907" ht="14.25" customHeight="1">
      <c r="A1907" s="138" t="s">
        <v>4412</v>
      </c>
      <c r="B1907" s="270" t="s">
        <v>4411</v>
      </c>
      <c r="C1907" s="122" t="s">
        <v>335</v>
      </c>
      <c r="D1907" s="7">
        <f t="array" ref="D1907">IFERROR(XLOOKUP($C1907,'Product Families'!$A:$A,'Product Families'!$D:$D),"")</f>
        <v>65</v>
      </c>
      <c r="E1907" s="7">
        <f t="array" ref="E1907">IFERROR(XLOOKUP($C1907,'Product Families'!$A:$A,'Product Families'!$E:$E),"")</f>
        <v>67</v>
      </c>
      <c r="F1907" s="7">
        <f t="array" ref="F1907">IFERROR(XLOOKUP($C1907,'Product Families'!$A:$A,'Product Families'!$F:$F),"")</f>
        <v>72</v>
      </c>
      <c r="G1907" s="7">
        <f t="array" ref="G1907">IFERROR(XLOOKUP($C1907,'Product Families'!$A:$A,'Product Families'!$G:$G),"")</f>
        <v>77</v>
      </c>
      <c r="J1907" s="7" t="str">
        <f>IFERROR(ROUND(AVERAGEIF('Week 1 - Making'!$B:$B,'Product List'!$A1907,'Week 1 - Making'!$P:$P),0),"")</f>
        <v/>
      </c>
      <c r="K1907" s="7" t="str">
        <f>IFERROR(ROUND(AVERAGEIF('Week 2 - Making'!$B:$B,'Product List'!$A1907,'Week 2 - Making'!$P:$P),0),"")</f>
        <v/>
      </c>
      <c r="L1907" s="263" t="str">
        <f>IFERROR(ROUND(AVERAGEIF('Week 3 - Making'!$B:$B,'Product List'!$A1907,'Week 3 - Making'!$P:$P),0),"")</f>
        <v/>
      </c>
      <c r="M1907" s="7" t="str">
        <f>IFERROR(ROUND(AVERAGEIF('Week 4 - Making'!$B:$B,'Product List'!$A1907,'Week 4 - Making'!$P:$P),0),"")</f>
        <v/>
      </c>
      <c r="N1907" s="7" t="str">
        <f>IFERROR(ROUND(AVERAGEIF('Week 5 - Making'!$B:$B,'Product List'!$A1907,'Week 5 - Making'!$P:$P),0),"")</f>
        <v/>
      </c>
      <c r="O1907" s="7"/>
      <c r="P1907" s="7">
        <f t="array" ref="P1907">iferror(xlookup(C1907,'Product Families'!A:A,'Product Families'!S:S),"")</f>
        <v>0</v>
      </c>
    </row>
    <row r="1908" ht="14.25" customHeight="1">
      <c r="A1908" s="122" t="s">
        <v>4413</v>
      </c>
      <c r="B1908" s="270" t="s">
        <v>4414</v>
      </c>
      <c r="C1908" s="122" t="s">
        <v>317</v>
      </c>
      <c r="D1908" s="7">
        <f t="array" ref="D1908">IFERROR(XLOOKUP($C1908,'Product Families'!$A:$A,'Product Families'!$D:$D),"")</f>
        <v>20</v>
      </c>
      <c r="E1908" s="7">
        <f t="array" ref="E1908">IFERROR(XLOOKUP($C1908,'Product Families'!$A:$A,'Product Families'!$E:$E),"")</f>
        <v>21</v>
      </c>
      <c r="F1908" s="7">
        <f t="array" ref="F1908">IFERROR(XLOOKUP($C1908,'Product Families'!$A:$A,'Product Families'!$F:$F),"")</f>
        <v>22</v>
      </c>
      <c r="G1908" s="7">
        <f t="array" ref="G1908">IFERROR(XLOOKUP($C1908,'Product Families'!$A:$A,'Product Families'!$G:$G),"")</f>
        <v>23</v>
      </c>
      <c r="J1908" s="7" t="str">
        <f>IFERROR(ROUND(AVERAGEIF('Week 1 - Making'!$B:$B,'Product List'!$A1908,'Week 1 - Making'!$P:$P),0),"")</f>
        <v/>
      </c>
      <c r="K1908" s="7" t="str">
        <f>IFERROR(ROUND(AVERAGEIF('Week 2 - Making'!$B:$B,'Product List'!$A1908,'Week 2 - Making'!$P:$P),0),"")</f>
        <v/>
      </c>
      <c r="L1908" s="263" t="str">
        <f>IFERROR(ROUND(AVERAGEIF('Week 3 - Making'!$B:$B,'Product List'!$A1908,'Week 3 - Making'!$P:$P),0),"")</f>
        <v/>
      </c>
      <c r="M1908" s="7" t="str">
        <f>IFERROR(ROUND(AVERAGEIF('Week 4 - Making'!$B:$B,'Product List'!$A1908,'Week 4 - Making'!$P:$P),0),"")</f>
        <v/>
      </c>
      <c r="N1908" s="7" t="str">
        <f>IFERROR(ROUND(AVERAGEIF('Week 5 - Making'!$B:$B,'Product List'!$A1908,'Week 5 - Making'!$P:$P),0),"")</f>
        <v/>
      </c>
      <c r="O1908" s="7"/>
      <c r="P1908" s="7">
        <f t="array" ref="P1908">iferror(xlookup(C1908,'Product Families'!A:A,'Product Families'!S:S),"")</f>
        <v>0</v>
      </c>
    </row>
    <row r="1909" ht="14.25" customHeight="1">
      <c r="A1909" s="138" t="s">
        <v>4415</v>
      </c>
      <c r="B1909" s="270" t="s">
        <v>4414</v>
      </c>
      <c r="C1909" s="122" t="s">
        <v>335</v>
      </c>
      <c r="D1909" s="7">
        <f t="array" ref="D1909">IFERROR(XLOOKUP($C1909,'Product Families'!$A:$A,'Product Families'!$D:$D),"")</f>
        <v>65</v>
      </c>
      <c r="E1909" s="7">
        <f t="array" ref="E1909">IFERROR(XLOOKUP($C1909,'Product Families'!$A:$A,'Product Families'!$E:$E),"")</f>
        <v>67</v>
      </c>
      <c r="F1909" s="7">
        <f t="array" ref="F1909">IFERROR(XLOOKUP($C1909,'Product Families'!$A:$A,'Product Families'!$F:$F),"")</f>
        <v>72</v>
      </c>
      <c r="G1909" s="7">
        <f t="array" ref="G1909">IFERROR(XLOOKUP($C1909,'Product Families'!$A:$A,'Product Families'!$G:$G),"")</f>
        <v>77</v>
      </c>
      <c r="J1909" s="7" t="str">
        <f>IFERROR(ROUND(AVERAGEIF('Week 1 - Making'!$B:$B,'Product List'!$A1909,'Week 1 - Making'!$P:$P),0),"")</f>
        <v/>
      </c>
      <c r="K1909" s="7" t="str">
        <f>IFERROR(ROUND(AVERAGEIF('Week 2 - Making'!$B:$B,'Product List'!$A1909,'Week 2 - Making'!$P:$P),0),"")</f>
        <v/>
      </c>
      <c r="L1909" s="263" t="str">
        <f>IFERROR(ROUND(AVERAGEIF('Week 3 - Making'!$B:$B,'Product List'!$A1909,'Week 3 - Making'!$P:$P),0),"")</f>
        <v/>
      </c>
      <c r="M1909" s="7" t="str">
        <f>IFERROR(ROUND(AVERAGEIF('Week 4 - Making'!$B:$B,'Product List'!$A1909,'Week 4 - Making'!$P:$P),0),"")</f>
        <v/>
      </c>
      <c r="N1909" s="7" t="str">
        <f>IFERROR(ROUND(AVERAGEIF('Week 5 - Making'!$B:$B,'Product List'!$A1909,'Week 5 - Making'!$P:$P),0),"")</f>
        <v/>
      </c>
      <c r="O1909" s="7"/>
      <c r="P1909" s="7">
        <f t="array" ref="P1909">iferror(xlookup(C1909,'Product Families'!A:A,'Product Families'!S:S),"")</f>
        <v>0</v>
      </c>
    </row>
    <row r="1910" ht="14.25" customHeight="1">
      <c r="A1910" s="122" t="s">
        <v>4416</v>
      </c>
      <c r="B1910" s="270" t="s">
        <v>4417</v>
      </c>
      <c r="C1910" s="122" t="s">
        <v>317</v>
      </c>
      <c r="D1910" s="7">
        <f t="array" ref="D1910">IFERROR(XLOOKUP($C1910,'Product Families'!$A:$A,'Product Families'!$D:$D),"")</f>
        <v>20</v>
      </c>
      <c r="E1910" s="7">
        <f t="array" ref="E1910">IFERROR(XLOOKUP($C1910,'Product Families'!$A:$A,'Product Families'!$E:$E),"")</f>
        <v>21</v>
      </c>
      <c r="F1910" s="7">
        <f t="array" ref="F1910">IFERROR(XLOOKUP($C1910,'Product Families'!$A:$A,'Product Families'!$F:$F),"")</f>
        <v>22</v>
      </c>
      <c r="G1910" s="7">
        <f t="array" ref="G1910">IFERROR(XLOOKUP($C1910,'Product Families'!$A:$A,'Product Families'!$G:$G),"")</f>
        <v>23</v>
      </c>
      <c r="J1910" s="7" t="str">
        <f>IFERROR(ROUND(AVERAGEIF('Week 1 - Making'!$B:$B,'Product List'!$A1910,'Week 1 - Making'!$P:$P),0),"")</f>
        <v/>
      </c>
      <c r="K1910" s="7" t="str">
        <f>IFERROR(ROUND(AVERAGEIF('Week 2 - Making'!$B:$B,'Product List'!$A1910,'Week 2 - Making'!$P:$P),0),"")</f>
        <v/>
      </c>
      <c r="L1910" s="263" t="str">
        <f>IFERROR(ROUND(AVERAGEIF('Week 3 - Making'!$B:$B,'Product List'!$A1910,'Week 3 - Making'!$P:$P),0),"")</f>
        <v/>
      </c>
      <c r="M1910" s="7" t="str">
        <f>IFERROR(ROUND(AVERAGEIF('Week 4 - Making'!$B:$B,'Product List'!$A1910,'Week 4 - Making'!$P:$P),0),"")</f>
        <v/>
      </c>
      <c r="N1910" s="7" t="str">
        <f>IFERROR(ROUND(AVERAGEIF('Week 5 - Making'!$B:$B,'Product List'!$A1910,'Week 5 - Making'!$P:$P),0),"")</f>
        <v/>
      </c>
      <c r="O1910" s="7"/>
      <c r="P1910" s="7">
        <f t="array" ref="P1910">iferror(xlookup(C1910,'Product Families'!A:A,'Product Families'!S:S),"")</f>
        <v>0</v>
      </c>
    </row>
    <row r="1911" ht="14.25" customHeight="1">
      <c r="A1911" s="138" t="s">
        <v>4418</v>
      </c>
      <c r="B1911" s="270" t="s">
        <v>4417</v>
      </c>
      <c r="C1911" s="122" t="s">
        <v>335</v>
      </c>
      <c r="D1911" s="7">
        <f t="array" ref="D1911">IFERROR(XLOOKUP($C1911,'Product Families'!$A:$A,'Product Families'!$D:$D),"")</f>
        <v>65</v>
      </c>
      <c r="E1911" s="7">
        <f t="array" ref="E1911">IFERROR(XLOOKUP($C1911,'Product Families'!$A:$A,'Product Families'!$E:$E),"")</f>
        <v>67</v>
      </c>
      <c r="F1911" s="7">
        <f t="array" ref="F1911">IFERROR(XLOOKUP($C1911,'Product Families'!$A:$A,'Product Families'!$F:$F),"")</f>
        <v>72</v>
      </c>
      <c r="G1911" s="7">
        <f t="array" ref="G1911">IFERROR(XLOOKUP($C1911,'Product Families'!$A:$A,'Product Families'!$G:$G),"")</f>
        <v>77</v>
      </c>
      <c r="J1911" s="7" t="str">
        <f>IFERROR(ROUND(AVERAGEIF('Week 1 - Making'!$B:$B,'Product List'!$A1911,'Week 1 - Making'!$P:$P),0),"")</f>
        <v/>
      </c>
      <c r="K1911" s="7" t="str">
        <f>IFERROR(ROUND(AVERAGEIF('Week 2 - Making'!$B:$B,'Product List'!$A1911,'Week 2 - Making'!$P:$P),0),"")</f>
        <v/>
      </c>
      <c r="L1911" s="263" t="str">
        <f>IFERROR(ROUND(AVERAGEIF('Week 3 - Making'!$B:$B,'Product List'!$A1911,'Week 3 - Making'!$P:$P),0),"")</f>
        <v/>
      </c>
      <c r="M1911" s="7" t="str">
        <f>IFERROR(ROUND(AVERAGEIF('Week 4 - Making'!$B:$B,'Product List'!$A1911,'Week 4 - Making'!$P:$P),0),"")</f>
        <v/>
      </c>
      <c r="N1911" s="7" t="str">
        <f>IFERROR(ROUND(AVERAGEIF('Week 5 - Making'!$B:$B,'Product List'!$A1911,'Week 5 - Making'!$P:$P),0),"")</f>
        <v/>
      </c>
      <c r="O1911" s="7"/>
      <c r="P1911" s="7">
        <f t="array" ref="P1911">iferror(xlookup(C1911,'Product Families'!A:A,'Product Families'!S:S),"")</f>
        <v>0</v>
      </c>
    </row>
    <row r="1912" ht="14.25" customHeight="1">
      <c r="A1912" s="122" t="s">
        <v>4419</v>
      </c>
      <c r="B1912" s="270" t="s">
        <v>4420</v>
      </c>
      <c r="C1912" s="122" t="s">
        <v>317</v>
      </c>
      <c r="D1912" s="7">
        <f t="array" ref="D1912">IFERROR(XLOOKUP($C1912,'Product Families'!$A:$A,'Product Families'!$D:$D),"")</f>
        <v>20</v>
      </c>
      <c r="E1912" s="7">
        <f t="array" ref="E1912">IFERROR(XLOOKUP($C1912,'Product Families'!$A:$A,'Product Families'!$E:$E),"")</f>
        <v>21</v>
      </c>
      <c r="F1912" s="7">
        <f t="array" ref="F1912">IFERROR(XLOOKUP($C1912,'Product Families'!$A:$A,'Product Families'!$F:$F),"")</f>
        <v>22</v>
      </c>
      <c r="G1912" s="7">
        <f t="array" ref="G1912">IFERROR(XLOOKUP($C1912,'Product Families'!$A:$A,'Product Families'!$G:$G),"")</f>
        <v>23</v>
      </c>
      <c r="J1912" s="7" t="str">
        <f>IFERROR(ROUND(AVERAGEIF('Week 1 - Making'!$B:$B,'Product List'!$A1912,'Week 1 - Making'!$P:$P),0),"")</f>
        <v/>
      </c>
      <c r="K1912" s="7" t="str">
        <f>IFERROR(ROUND(AVERAGEIF('Week 2 - Making'!$B:$B,'Product List'!$A1912,'Week 2 - Making'!$P:$P),0),"")</f>
        <v/>
      </c>
      <c r="L1912" s="263" t="str">
        <f>IFERROR(ROUND(AVERAGEIF('Week 3 - Making'!$B:$B,'Product List'!$A1912,'Week 3 - Making'!$P:$P),0),"")</f>
        <v/>
      </c>
      <c r="M1912" s="7" t="str">
        <f>IFERROR(ROUND(AVERAGEIF('Week 4 - Making'!$B:$B,'Product List'!$A1912,'Week 4 - Making'!$P:$P),0),"")</f>
        <v/>
      </c>
      <c r="N1912" s="7" t="str">
        <f>IFERROR(ROUND(AVERAGEIF('Week 5 - Making'!$B:$B,'Product List'!$A1912,'Week 5 - Making'!$P:$P),0),"")</f>
        <v/>
      </c>
      <c r="O1912" s="7"/>
      <c r="P1912" s="7">
        <f t="array" ref="P1912">iferror(xlookup(C1912,'Product Families'!A:A,'Product Families'!S:S),"")</f>
        <v>0</v>
      </c>
    </row>
    <row r="1913" ht="14.25" customHeight="1">
      <c r="A1913" s="138" t="s">
        <v>4421</v>
      </c>
      <c r="B1913" s="270" t="s">
        <v>4420</v>
      </c>
      <c r="C1913" s="122" t="s">
        <v>335</v>
      </c>
      <c r="D1913" s="7">
        <f t="array" ref="D1913">IFERROR(XLOOKUP($C1913,'Product Families'!$A:$A,'Product Families'!$D:$D),"")</f>
        <v>65</v>
      </c>
      <c r="E1913" s="7">
        <f t="array" ref="E1913">IFERROR(XLOOKUP($C1913,'Product Families'!$A:$A,'Product Families'!$E:$E),"")</f>
        <v>67</v>
      </c>
      <c r="F1913" s="7">
        <f t="array" ref="F1913">IFERROR(XLOOKUP($C1913,'Product Families'!$A:$A,'Product Families'!$F:$F),"")</f>
        <v>72</v>
      </c>
      <c r="G1913" s="7">
        <f t="array" ref="G1913">IFERROR(XLOOKUP($C1913,'Product Families'!$A:$A,'Product Families'!$G:$G),"")</f>
        <v>77</v>
      </c>
      <c r="J1913" s="7" t="str">
        <f>IFERROR(ROUND(AVERAGEIF('Week 1 - Making'!$B:$B,'Product List'!$A1913,'Week 1 - Making'!$P:$P),0),"")</f>
        <v/>
      </c>
      <c r="K1913" s="7" t="str">
        <f>IFERROR(ROUND(AVERAGEIF('Week 2 - Making'!$B:$B,'Product List'!$A1913,'Week 2 - Making'!$P:$P),0),"")</f>
        <v/>
      </c>
      <c r="L1913" s="263" t="str">
        <f>IFERROR(ROUND(AVERAGEIF('Week 3 - Making'!$B:$B,'Product List'!$A1913,'Week 3 - Making'!$P:$P),0),"")</f>
        <v/>
      </c>
      <c r="M1913" s="7" t="str">
        <f>IFERROR(ROUND(AVERAGEIF('Week 4 - Making'!$B:$B,'Product List'!$A1913,'Week 4 - Making'!$P:$P),0),"")</f>
        <v/>
      </c>
      <c r="N1913" s="7" t="str">
        <f>IFERROR(ROUND(AVERAGEIF('Week 5 - Making'!$B:$B,'Product List'!$A1913,'Week 5 - Making'!$P:$P),0),"")</f>
        <v/>
      </c>
      <c r="O1913" s="7"/>
      <c r="P1913" s="7">
        <f t="array" ref="P1913">iferror(xlookup(C1913,'Product Families'!A:A,'Product Families'!S:S),"")</f>
        <v>0</v>
      </c>
    </row>
    <row r="1914" ht="14.25" customHeight="1">
      <c r="A1914" s="122" t="s">
        <v>4422</v>
      </c>
      <c r="B1914" s="270" t="s">
        <v>4423</v>
      </c>
      <c r="C1914" s="122" t="s">
        <v>298</v>
      </c>
      <c r="D1914" s="7">
        <f t="array" ref="D1914">IFERROR(XLOOKUP($C1914,'Product Families'!$A:$A,'Product Families'!$D:$D),"")</f>
        <v>21</v>
      </c>
      <c r="E1914" s="7">
        <f t="array" ref="E1914">IFERROR(XLOOKUP($C1914,'Product Families'!$A:$A,'Product Families'!$E:$E),"")</f>
        <v>22</v>
      </c>
      <c r="F1914" s="7">
        <f t="array" ref="F1914">IFERROR(XLOOKUP($C1914,'Product Families'!$A:$A,'Product Families'!$F:$F),"")</f>
        <v>23</v>
      </c>
      <c r="G1914" s="7">
        <f t="array" ref="G1914">IFERROR(XLOOKUP($C1914,'Product Families'!$A:$A,'Product Families'!$G:$G),"")</f>
        <v>24</v>
      </c>
      <c r="J1914" s="7" t="str">
        <f>IFERROR(ROUND(AVERAGEIF('Week 1 - Making'!$B:$B,'Product List'!$A1914,'Week 1 - Making'!$P:$P),0),"")</f>
        <v/>
      </c>
      <c r="K1914" s="7" t="str">
        <f>IFERROR(ROUND(AVERAGEIF('Week 2 - Making'!$B:$B,'Product List'!$A1914,'Week 2 - Making'!$P:$P),0),"")</f>
        <v/>
      </c>
      <c r="L1914" s="263" t="str">
        <f>IFERROR(ROUND(AVERAGEIF('Week 3 - Making'!$B:$B,'Product List'!$A1914,'Week 3 - Making'!$P:$P),0),"")</f>
        <v/>
      </c>
      <c r="M1914" s="7" t="str">
        <f>IFERROR(ROUND(AVERAGEIF('Week 4 - Making'!$B:$B,'Product List'!$A1914,'Week 4 - Making'!$P:$P),0),"")</f>
        <v/>
      </c>
      <c r="N1914" s="7" t="str">
        <f>IFERROR(ROUND(AVERAGEIF('Week 5 - Making'!$B:$B,'Product List'!$A1914,'Week 5 - Making'!$P:$P),0),"")</f>
        <v/>
      </c>
      <c r="O1914" s="7"/>
      <c r="P1914" s="7">
        <f t="array" ref="P1914">iferror(xlookup(C1914,'Product Families'!A:A,'Product Families'!S:S),"")</f>
        <v>0</v>
      </c>
    </row>
    <row r="1915" ht="14.25" customHeight="1">
      <c r="A1915" s="138" t="s">
        <v>4424</v>
      </c>
      <c r="B1915" s="270" t="s">
        <v>4423</v>
      </c>
      <c r="C1915" s="138" t="s">
        <v>335</v>
      </c>
      <c r="D1915" s="7">
        <f t="array" ref="D1915">IFERROR(XLOOKUP($C1915,'Product Families'!$A:$A,'Product Families'!$D:$D),"")</f>
        <v>65</v>
      </c>
      <c r="E1915" s="7">
        <f t="array" ref="E1915">IFERROR(XLOOKUP($C1915,'Product Families'!$A:$A,'Product Families'!$E:$E),"")</f>
        <v>67</v>
      </c>
      <c r="F1915" s="7">
        <f t="array" ref="F1915">IFERROR(XLOOKUP($C1915,'Product Families'!$A:$A,'Product Families'!$F:$F),"")</f>
        <v>72</v>
      </c>
      <c r="G1915" s="7">
        <f t="array" ref="G1915">IFERROR(XLOOKUP($C1915,'Product Families'!$A:$A,'Product Families'!$G:$G),"")</f>
        <v>77</v>
      </c>
      <c r="J1915" s="7" t="str">
        <f>IFERROR(ROUND(AVERAGEIF('Week 1 - Making'!$B:$B,'Product List'!$A1915,'Week 1 - Making'!$P:$P),0),"")</f>
        <v/>
      </c>
      <c r="K1915" s="7" t="str">
        <f>IFERROR(ROUND(AVERAGEIF('Week 2 - Making'!$B:$B,'Product List'!$A1915,'Week 2 - Making'!$P:$P),0),"")</f>
        <v/>
      </c>
      <c r="L1915" s="263" t="str">
        <f>IFERROR(ROUND(AVERAGEIF('Week 3 - Making'!$B:$B,'Product List'!$A1915,'Week 3 - Making'!$P:$P),0),"")</f>
        <v/>
      </c>
      <c r="M1915" s="7" t="str">
        <f>IFERROR(ROUND(AVERAGEIF('Week 4 - Making'!$B:$B,'Product List'!$A1915,'Week 4 - Making'!$P:$P),0),"")</f>
        <v/>
      </c>
      <c r="N1915" s="7" t="str">
        <f>IFERROR(ROUND(AVERAGEIF('Week 5 - Making'!$B:$B,'Product List'!$A1915,'Week 5 - Making'!$P:$P),0),"")</f>
        <v/>
      </c>
      <c r="O1915" s="7"/>
      <c r="P1915" s="7">
        <f t="array" ref="P1915">iferror(xlookup(C1915,'Product Families'!A:A,'Product Families'!S:S),"")</f>
        <v>0</v>
      </c>
    </row>
    <row r="1916" ht="14.25" customHeight="1">
      <c r="A1916" s="138" t="s">
        <v>1796</v>
      </c>
      <c r="B1916" s="270" t="s">
        <v>4425</v>
      </c>
      <c r="C1916" s="138" t="s">
        <v>317</v>
      </c>
      <c r="D1916" s="7">
        <f t="array" ref="D1916">IFERROR(XLOOKUP($C1916,'Product Families'!$A:$A,'Product Families'!$D:$D),"")</f>
        <v>20</v>
      </c>
      <c r="E1916" s="7">
        <f t="array" ref="E1916">IFERROR(XLOOKUP($C1916,'Product Families'!$A:$A,'Product Families'!$E:$E),"")</f>
        <v>21</v>
      </c>
      <c r="F1916" s="7">
        <f t="array" ref="F1916">IFERROR(XLOOKUP($C1916,'Product Families'!$A:$A,'Product Families'!$F:$F),"")</f>
        <v>22</v>
      </c>
      <c r="G1916" s="7">
        <f t="array" ref="G1916">IFERROR(XLOOKUP($C1916,'Product Families'!$A:$A,'Product Families'!$G:$G),"")</f>
        <v>23</v>
      </c>
      <c r="J1916" s="7">
        <f>IFERROR(ROUND(AVERAGEIF('Week 1 - Making'!$B:$B,'Product List'!$A1916,'Week 1 - Making'!$P:$P),0),"")</f>
        <v>21</v>
      </c>
      <c r="K1916" s="7" t="str">
        <f>IFERROR(ROUND(AVERAGEIF('Week 2 - Making'!$B:$B,'Product List'!$A1916,'Week 2 - Making'!$P:$P),0),"")</f>
        <v/>
      </c>
      <c r="L1916" s="263" t="str">
        <f>IFERROR(ROUND(AVERAGEIF('Week 3 - Making'!$B:$B,'Product List'!$A1916,'Week 3 - Making'!$P:$P),0),"")</f>
        <v/>
      </c>
      <c r="M1916" s="7" t="str">
        <f>IFERROR(ROUND(AVERAGEIF('Week 4 - Making'!$B:$B,'Product List'!$A1916,'Week 4 - Making'!$P:$P),0),"")</f>
        <v/>
      </c>
      <c r="N1916" s="7" t="str">
        <f>IFERROR(ROUND(AVERAGEIF('Week 5 - Making'!$B:$B,'Product List'!$A1916,'Week 5 - Making'!$P:$P),0),"")</f>
        <v/>
      </c>
      <c r="O1916" s="7"/>
      <c r="P1916" s="7">
        <f t="array" ref="P1916">iferror(xlookup(C1916,'Product Families'!A:A,'Product Families'!S:S),"")</f>
        <v>0</v>
      </c>
    </row>
    <row r="1917" ht="14.25" customHeight="1">
      <c r="A1917" s="138" t="s">
        <v>2123</v>
      </c>
      <c r="B1917" s="270" t="s">
        <v>4425</v>
      </c>
      <c r="C1917" s="138" t="s">
        <v>335</v>
      </c>
      <c r="D1917" s="7">
        <f t="array" ref="D1917">IFERROR(XLOOKUP($C1917,'Product Families'!$A:$A,'Product Families'!$D:$D),"")</f>
        <v>65</v>
      </c>
      <c r="E1917" s="7">
        <f t="array" ref="E1917">IFERROR(XLOOKUP($C1917,'Product Families'!$A:$A,'Product Families'!$E:$E),"")</f>
        <v>67</v>
      </c>
      <c r="F1917" s="7">
        <f t="array" ref="F1917">IFERROR(XLOOKUP($C1917,'Product Families'!$A:$A,'Product Families'!$F:$F),"")</f>
        <v>72</v>
      </c>
      <c r="G1917" s="7">
        <f t="array" ref="G1917">IFERROR(XLOOKUP($C1917,'Product Families'!$A:$A,'Product Families'!$G:$G),"")</f>
        <v>77</v>
      </c>
      <c r="J1917" s="7">
        <f>IFERROR(ROUND(AVERAGEIF('Week 1 - Making'!$B:$B,'Product List'!$A1917,'Week 1 - Making'!$P:$P),0),"")</f>
        <v>80</v>
      </c>
      <c r="K1917" s="7" t="str">
        <f>IFERROR(ROUND(AVERAGEIF('Week 2 - Making'!$B:$B,'Product List'!$A1917,'Week 2 - Making'!$P:$P),0),"")</f>
        <v/>
      </c>
      <c r="L1917" s="263" t="str">
        <f>IFERROR(ROUND(AVERAGEIF('Week 3 - Making'!$B:$B,'Product List'!$A1917,'Week 3 - Making'!$P:$P),0),"")</f>
        <v/>
      </c>
      <c r="M1917" s="7" t="str">
        <f>IFERROR(ROUND(AVERAGEIF('Week 4 - Making'!$B:$B,'Product List'!$A1917,'Week 4 - Making'!$P:$P),0),"")</f>
        <v/>
      </c>
      <c r="N1917" s="7" t="str">
        <f>IFERROR(ROUND(AVERAGEIF('Week 5 - Making'!$B:$B,'Product List'!$A1917,'Week 5 - Making'!$P:$P),0),"")</f>
        <v/>
      </c>
      <c r="O1917" s="7"/>
      <c r="P1917" s="7">
        <f t="array" ref="P1917">iferror(xlookup(C1917,'Product Families'!A:A,'Product Families'!S:S),"")</f>
        <v>0</v>
      </c>
    </row>
    <row r="1918" ht="14.25" customHeight="1">
      <c r="A1918" s="138" t="s">
        <v>4426</v>
      </c>
      <c r="B1918" s="270" t="s">
        <v>4427</v>
      </c>
      <c r="C1918" s="138" t="s">
        <v>317</v>
      </c>
      <c r="D1918" s="7">
        <f t="array" ref="D1918">IFERROR(XLOOKUP($C1918,'Product Families'!$A:$A,'Product Families'!$D:$D),"")</f>
        <v>20</v>
      </c>
      <c r="E1918" s="7">
        <f t="array" ref="E1918">IFERROR(XLOOKUP($C1918,'Product Families'!$A:$A,'Product Families'!$E:$E),"")</f>
        <v>21</v>
      </c>
      <c r="F1918" s="7">
        <f t="array" ref="F1918">IFERROR(XLOOKUP($C1918,'Product Families'!$A:$A,'Product Families'!$F:$F),"")</f>
        <v>22</v>
      </c>
      <c r="G1918" s="7">
        <f t="array" ref="G1918">IFERROR(XLOOKUP($C1918,'Product Families'!$A:$A,'Product Families'!$G:$G),"")</f>
        <v>23</v>
      </c>
      <c r="J1918" s="7" t="str">
        <f>IFERROR(ROUND(AVERAGEIF('Week 1 - Making'!$B:$B,'Product List'!$A1918,'Week 1 - Making'!$P:$P),0),"")</f>
        <v/>
      </c>
      <c r="K1918" s="7" t="str">
        <f>IFERROR(ROUND(AVERAGEIF('Week 2 - Making'!$B:$B,'Product List'!$A1918,'Week 2 - Making'!$P:$P),0),"")</f>
        <v/>
      </c>
      <c r="L1918" s="263" t="str">
        <f>IFERROR(ROUND(AVERAGEIF('Week 3 - Making'!$B:$B,'Product List'!$A1918,'Week 3 - Making'!$P:$P),0),"")</f>
        <v/>
      </c>
      <c r="M1918" s="7" t="str">
        <f>IFERROR(ROUND(AVERAGEIF('Week 4 - Making'!$B:$B,'Product List'!$A1918,'Week 4 - Making'!$P:$P),0),"")</f>
        <v/>
      </c>
      <c r="N1918" s="7" t="str">
        <f>IFERROR(ROUND(AVERAGEIF('Week 5 - Making'!$B:$B,'Product List'!$A1918,'Week 5 - Making'!$P:$P),0),"")</f>
        <v/>
      </c>
      <c r="O1918" s="7"/>
      <c r="P1918" s="7">
        <f t="array" ref="P1918">iferror(xlookup(C1918,'Product Families'!A:A,'Product Families'!S:S),"")</f>
        <v>0</v>
      </c>
    </row>
    <row r="1919" ht="14.25" customHeight="1">
      <c r="A1919" s="138" t="s">
        <v>4428</v>
      </c>
      <c r="B1919" s="270" t="s">
        <v>4427</v>
      </c>
      <c r="C1919" s="138" t="s">
        <v>335</v>
      </c>
      <c r="D1919" s="7">
        <f t="array" ref="D1919">IFERROR(XLOOKUP($C1919,'Product Families'!$A:$A,'Product Families'!$D:$D),"")</f>
        <v>65</v>
      </c>
      <c r="E1919" s="7">
        <f t="array" ref="E1919">IFERROR(XLOOKUP($C1919,'Product Families'!$A:$A,'Product Families'!$E:$E),"")</f>
        <v>67</v>
      </c>
      <c r="F1919" s="7">
        <f t="array" ref="F1919">IFERROR(XLOOKUP($C1919,'Product Families'!$A:$A,'Product Families'!$F:$F),"")</f>
        <v>72</v>
      </c>
      <c r="G1919" s="7">
        <f t="array" ref="G1919">IFERROR(XLOOKUP($C1919,'Product Families'!$A:$A,'Product Families'!$G:$G),"")</f>
        <v>77</v>
      </c>
      <c r="J1919" s="7" t="str">
        <f>IFERROR(ROUND(AVERAGEIF('Week 1 - Making'!$B:$B,'Product List'!$A1919,'Week 1 - Making'!$P:$P),0),"")</f>
        <v/>
      </c>
      <c r="K1919" s="7" t="str">
        <f>IFERROR(ROUND(AVERAGEIF('Week 2 - Making'!$B:$B,'Product List'!$A1919,'Week 2 - Making'!$P:$P),0),"")</f>
        <v/>
      </c>
      <c r="L1919" s="263" t="str">
        <f>IFERROR(ROUND(AVERAGEIF('Week 3 - Making'!$B:$B,'Product List'!$A1919,'Week 3 - Making'!$P:$P),0),"")</f>
        <v/>
      </c>
      <c r="M1919" s="7" t="str">
        <f>IFERROR(ROUND(AVERAGEIF('Week 4 - Making'!$B:$B,'Product List'!$A1919,'Week 4 - Making'!$P:$P),0),"")</f>
        <v/>
      </c>
      <c r="N1919" s="7" t="str">
        <f>IFERROR(ROUND(AVERAGEIF('Week 5 - Making'!$B:$B,'Product List'!$A1919,'Week 5 - Making'!$P:$P),0),"")</f>
        <v/>
      </c>
      <c r="O1919" s="7"/>
      <c r="P1919" s="7">
        <f t="array" ref="P1919">iferror(xlookup(C1919,'Product Families'!A:A,'Product Families'!S:S),"")</f>
        <v>0</v>
      </c>
    </row>
    <row r="1920" ht="14.25" customHeight="1">
      <c r="A1920" s="138" t="s">
        <v>4429</v>
      </c>
      <c r="B1920" s="270" t="s">
        <v>4430</v>
      </c>
      <c r="C1920" s="138" t="s">
        <v>317</v>
      </c>
      <c r="D1920" s="7">
        <f t="array" ref="D1920">IFERROR(XLOOKUP($C1920,'Product Families'!$A:$A,'Product Families'!$D:$D),"")</f>
        <v>20</v>
      </c>
      <c r="E1920" s="7">
        <f t="array" ref="E1920">IFERROR(XLOOKUP($C1920,'Product Families'!$A:$A,'Product Families'!$E:$E),"")</f>
        <v>21</v>
      </c>
      <c r="F1920" s="7">
        <f t="array" ref="F1920">IFERROR(XLOOKUP($C1920,'Product Families'!$A:$A,'Product Families'!$F:$F),"")</f>
        <v>22</v>
      </c>
      <c r="G1920" s="7">
        <f t="array" ref="G1920">IFERROR(XLOOKUP($C1920,'Product Families'!$A:$A,'Product Families'!$G:$G),"")</f>
        <v>23</v>
      </c>
      <c r="J1920" s="7" t="str">
        <f>IFERROR(ROUND(AVERAGEIF('Week 1 - Making'!$B:$B,'Product List'!$A1920,'Week 1 - Making'!$P:$P),0),"")</f>
        <v/>
      </c>
      <c r="K1920" s="7" t="str">
        <f>IFERROR(ROUND(AVERAGEIF('Week 2 - Making'!$B:$B,'Product List'!$A1920,'Week 2 - Making'!$P:$P),0),"")</f>
        <v/>
      </c>
      <c r="L1920" s="263" t="str">
        <f>IFERROR(ROUND(AVERAGEIF('Week 3 - Making'!$B:$B,'Product List'!$A1920,'Week 3 - Making'!$P:$P),0),"")</f>
        <v/>
      </c>
      <c r="M1920" s="7" t="str">
        <f>IFERROR(ROUND(AVERAGEIF('Week 4 - Making'!$B:$B,'Product List'!$A1920,'Week 4 - Making'!$P:$P),0),"")</f>
        <v/>
      </c>
      <c r="N1920" s="7" t="str">
        <f>IFERROR(ROUND(AVERAGEIF('Week 5 - Making'!$B:$B,'Product List'!$A1920,'Week 5 - Making'!$P:$P),0),"")</f>
        <v/>
      </c>
      <c r="O1920" s="7"/>
      <c r="P1920" s="7">
        <f t="array" ref="P1920">iferror(xlookup(C1920,'Product Families'!A:A,'Product Families'!S:S),"")</f>
        <v>0</v>
      </c>
    </row>
    <row r="1921" ht="14.25" customHeight="1">
      <c r="A1921" s="138" t="s">
        <v>4431</v>
      </c>
      <c r="B1921" s="270" t="s">
        <v>4430</v>
      </c>
      <c r="C1921" s="138" t="s">
        <v>335</v>
      </c>
      <c r="D1921" s="7">
        <f t="array" ref="D1921">IFERROR(XLOOKUP($C1921,'Product Families'!$A:$A,'Product Families'!$D:$D),"")</f>
        <v>65</v>
      </c>
      <c r="E1921" s="7">
        <f t="array" ref="E1921">IFERROR(XLOOKUP($C1921,'Product Families'!$A:$A,'Product Families'!$E:$E),"")</f>
        <v>67</v>
      </c>
      <c r="F1921" s="7">
        <f t="array" ref="F1921">IFERROR(XLOOKUP($C1921,'Product Families'!$A:$A,'Product Families'!$F:$F),"")</f>
        <v>72</v>
      </c>
      <c r="G1921" s="7">
        <f t="array" ref="G1921">IFERROR(XLOOKUP($C1921,'Product Families'!$A:$A,'Product Families'!$G:$G),"")</f>
        <v>77</v>
      </c>
      <c r="J1921" s="7" t="str">
        <f>IFERROR(ROUND(AVERAGEIF('Week 1 - Making'!$B:$B,'Product List'!$A1921,'Week 1 - Making'!$P:$P),0),"")</f>
        <v/>
      </c>
      <c r="K1921" s="7" t="str">
        <f>IFERROR(ROUND(AVERAGEIF('Week 2 - Making'!$B:$B,'Product List'!$A1921,'Week 2 - Making'!$P:$P),0),"")</f>
        <v/>
      </c>
      <c r="L1921" s="263" t="str">
        <f>IFERROR(ROUND(AVERAGEIF('Week 3 - Making'!$B:$B,'Product List'!$A1921,'Week 3 - Making'!$P:$P),0),"")</f>
        <v/>
      </c>
      <c r="M1921" s="7" t="str">
        <f>IFERROR(ROUND(AVERAGEIF('Week 4 - Making'!$B:$B,'Product List'!$A1921,'Week 4 - Making'!$P:$P),0),"")</f>
        <v/>
      </c>
      <c r="N1921" s="7" t="str">
        <f>IFERROR(ROUND(AVERAGEIF('Week 5 - Making'!$B:$B,'Product List'!$A1921,'Week 5 - Making'!$P:$P),0),"")</f>
        <v/>
      </c>
      <c r="O1921" s="7"/>
      <c r="P1921" s="7">
        <f t="array" ref="P1921">iferror(xlookup(C1921,'Product Families'!A:A,'Product Families'!S:S),"")</f>
        <v>0</v>
      </c>
    </row>
    <row r="1922" ht="14.25" customHeight="1">
      <c r="A1922" s="138" t="s">
        <v>4432</v>
      </c>
      <c r="B1922" s="270" t="s">
        <v>4433</v>
      </c>
      <c r="C1922" s="138" t="s">
        <v>317</v>
      </c>
      <c r="D1922" s="7">
        <f t="array" ref="D1922">IFERROR(XLOOKUP($C1922,'Product Families'!$A:$A,'Product Families'!$D:$D),"")</f>
        <v>20</v>
      </c>
      <c r="E1922" s="7">
        <f t="array" ref="E1922">IFERROR(XLOOKUP($C1922,'Product Families'!$A:$A,'Product Families'!$E:$E),"")</f>
        <v>21</v>
      </c>
      <c r="F1922" s="7">
        <f t="array" ref="F1922">IFERROR(XLOOKUP($C1922,'Product Families'!$A:$A,'Product Families'!$F:$F),"")</f>
        <v>22</v>
      </c>
      <c r="G1922" s="7">
        <f t="array" ref="G1922">IFERROR(XLOOKUP($C1922,'Product Families'!$A:$A,'Product Families'!$G:$G),"")</f>
        <v>23</v>
      </c>
      <c r="J1922" s="7" t="str">
        <f>IFERROR(ROUND(AVERAGEIF('Week 1 - Making'!$B:$B,'Product List'!$A1922,'Week 1 - Making'!$P:$P),0),"")</f>
        <v/>
      </c>
      <c r="K1922" s="7" t="str">
        <f>IFERROR(ROUND(AVERAGEIF('Week 2 - Making'!$B:$B,'Product List'!$A1922,'Week 2 - Making'!$P:$P),0),"")</f>
        <v/>
      </c>
      <c r="L1922" s="263" t="str">
        <f>IFERROR(ROUND(AVERAGEIF('Week 3 - Making'!$B:$B,'Product List'!$A1922,'Week 3 - Making'!$P:$P),0),"")</f>
        <v/>
      </c>
      <c r="M1922" s="7" t="str">
        <f>IFERROR(ROUND(AVERAGEIF('Week 4 - Making'!$B:$B,'Product List'!$A1922,'Week 4 - Making'!$P:$P),0),"")</f>
        <v/>
      </c>
      <c r="N1922" s="7" t="str">
        <f>IFERROR(ROUND(AVERAGEIF('Week 5 - Making'!$B:$B,'Product List'!$A1922,'Week 5 - Making'!$P:$P),0),"")</f>
        <v/>
      </c>
      <c r="O1922" s="7"/>
      <c r="P1922" s="7">
        <f t="array" ref="P1922">iferror(xlookup(C1922,'Product Families'!A:A,'Product Families'!S:S),"")</f>
        <v>0</v>
      </c>
    </row>
    <row r="1923" ht="14.25" customHeight="1">
      <c r="A1923" s="138" t="s">
        <v>4434</v>
      </c>
      <c r="B1923" s="270" t="s">
        <v>4433</v>
      </c>
      <c r="C1923" s="138" t="s">
        <v>335</v>
      </c>
      <c r="D1923" s="7">
        <f t="array" ref="D1923">IFERROR(XLOOKUP($C1923,'Product Families'!$A:$A,'Product Families'!$D:$D),"")</f>
        <v>65</v>
      </c>
      <c r="E1923" s="7">
        <f t="array" ref="E1923">IFERROR(XLOOKUP($C1923,'Product Families'!$A:$A,'Product Families'!$E:$E),"")</f>
        <v>67</v>
      </c>
      <c r="F1923" s="7">
        <f t="array" ref="F1923">IFERROR(XLOOKUP($C1923,'Product Families'!$A:$A,'Product Families'!$F:$F),"")</f>
        <v>72</v>
      </c>
      <c r="G1923" s="7">
        <f t="array" ref="G1923">IFERROR(XLOOKUP($C1923,'Product Families'!$A:$A,'Product Families'!$G:$G),"")</f>
        <v>77</v>
      </c>
      <c r="J1923" s="7" t="str">
        <f>IFERROR(ROUND(AVERAGEIF('Week 1 - Making'!$B:$B,'Product List'!$A1923,'Week 1 - Making'!$P:$P),0),"")</f>
        <v/>
      </c>
      <c r="K1923" s="7" t="str">
        <f>IFERROR(ROUND(AVERAGEIF('Week 2 - Making'!$B:$B,'Product List'!$A1923,'Week 2 - Making'!$P:$P),0),"")</f>
        <v/>
      </c>
      <c r="L1923" s="263" t="str">
        <f>IFERROR(ROUND(AVERAGEIF('Week 3 - Making'!$B:$B,'Product List'!$A1923,'Week 3 - Making'!$P:$P),0),"")</f>
        <v/>
      </c>
      <c r="M1923" s="7" t="str">
        <f>IFERROR(ROUND(AVERAGEIF('Week 4 - Making'!$B:$B,'Product List'!$A1923,'Week 4 - Making'!$P:$P),0),"")</f>
        <v/>
      </c>
      <c r="N1923" s="7" t="str">
        <f>IFERROR(ROUND(AVERAGEIF('Week 5 - Making'!$B:$B,'Product List'!$A1923,'Week 5 - Making'!$P:$P),0),"")</f>
        <v/>
      </c>
      <c r="O1923" s="7"/>
      <c r="P1923" s="7">
        <f t="array" ref="P1923">iferror(xlookup(C1923,'Product Families'!A:A,'Product Families'!S:S),"")</f>
        <v>0</v>
      </c>
    </row>
    <row r="1924" ht="14.25" customHeight="1">
      <c r="A1924" s="122" t="s">
        <v>4435</v>
      </c>
      <c r="B1924" s="270" t="s">
        <v>4436</v>
      </c>
      <c r="C1924" s="122" t="s">
        <v>660</v>
      </c>
      <c r="D1924" s="7">
        <f t="array" ref="D1924">IFERROR(XLOOKUP($C1924,'Product Families'!$A:$A,'Product Families'!$D:$D),"")</f>
        <v>81</v>
      </c>
      <c r="E1924" s="7">
        <f t="array" ref="E1924">IFERROR(XLOOKUP($C1924,'Product Families'!$A:$A,'Product Families'!$E:$E),"")</f>
        <v>83</v>
      </c>
      <c r="F1924" s="7">
        <f t="array" ref="F1924">IFERROR(XLOOKUP($C1924,'Product Families'!$A:$A,'Product Families'!$F:$F),"")</f>
        <v>90</v>
      </c>
      <c r="G1924" s="7">
        <f t="array" ref="G1924">IFERROR(XLOOKUP($C1924,'Product Families'!$A:$A,'Product Families'!$G:$G),"")</f>
        <v>96</v>
      </c>
      <c r="J1924" s="7" t="str">
        <f>IFERROR(ROUND(AVERAGEIF('Week 1 - Making'!$B:$B,'Product List'!$A1924,'Week 1 - Making'!$P:$P),0),"")</f>
        <v/>
      </c>
      <c r="K1924" s="7" t="str">
        <f>IFERROR(ROUND(AVERAGEIF('Week 2 - Making'!$B:$B,'Product List'!$A1924,'Week 2 - Making'!$P:$P),0),"")</f>
        <v/>
      </c>
      <c r="L1924" s="263" t="str">
        <f>IFERROR(ROUND(AVERAGEIF('Week 3 - Making'!$B:$B,'Product List'!$A1924,'Week 3 - Making'!$P:$P),0),"")</f>
        <v/>
      </c>
      <c r="M1924" s="7" t="str">
        <f>IFERROR(ROUND(AVERAGEIF('Week 4 - Making'!$B:$B,'Product List'!$A1924,'Week 4 - Making'!$P:$P),0),"")</f>
        <v/>
      </c>
      <c r="N1924" s="7" t="str">
        <f>IFERROR(ROUND(AVERAGEIF('Week 5 - Making'!$B:$B,'Product List'!$A1924,'Week 5 - Making'!$P:$P),0),"")</f>
        <v/>
      </c>
      <c r="O1924" s="7"/>
      <c r="P1924" s="7">
        <f t="array" ref="P1924">iferror(xlookup(C1924,'Product Families'!A:A,'Product Families'!S:S),"")</f>
        <v>0</v>
      </c>
    </row>
    <row r="1925" ht="14.25" customHeight="1">
      <c r="A1925" s="138" t="s">
        <v>4437</v>
      </c>
      <c r="B1925" s="270" t="s">
        <v>4436</v>
      </c>
      <c r="C1925" s="122" t="s">
        <v>663</v>
      </c>
      <c r="D1925" s="7">
        <f t="array" ref="D1925">IFERROR(XLOOKUP($C1925,'Product Families'!$A:$A,'Product Families'!$D:$D),"")</f>
        <v>7</v>
      </c>
      <c r="E1925" s="7">
        <f t="array" ref="E1925">IFERROR(XLOOKUP($C1925,'Product Families'!$A:$A,'Product Families'!$E:$E),"")</f>
        <v>8</v>
      </c>
      <c r="F1925" s="7">
        <f t="array" ref="F1925">IFERROR(XLOOKUP($C1925,'Product Families'!$A:$A,'Product Families'!$F:$F),"")</f>
        <v>9</v>
      </c>
      <c r="G1925" s="7">
        <f t="array" ref="G1925">IFERROR(XLOOKUP($C1925,'Product Families'!$A:$A,'Product Families'!$G:$G),"")</f>
        <v>10</v>
      </c>
      <c r="J1925" s="7" t="str">
        <f>IFERROR(ROUND(AVERAGEIF('Week 1 - Making'!$B:$B,'Product List'!$A1925,'Week 1 - Making'!$P:$P),0),"")</f>
        <v/>
      </c>
      <c r="K1925" s="7" t="str">
        <f>IFERROR(ROUND(AVERAGEIF('Week 2 - Making'!$B:$B,'Product List'!$A1925,'Week 2 - Making'!$P:$P),0),"")</f>
        <v/>
      </c>
      <c r="L1925" s="263" t="str">
        <f>IFERROR(ROUND(AVERAGEIF('Week 3 - Making'!$B:$B,'Product List'!$A1925,'Week 3 - Making'!$P:$P),0),"")</f>
        <v/>
      </c>
      <c r="M1925" s="7" t="str">
        <f>IFERROR(ROUND(AVERAGEIF('Week 4 - Making'!$B:$B,'Product List'!$A1925,'Week 4 - Making'!$P:$P),0),"")</f>
        <v/>
      </c>
      <c r="N1925" s="7" t="str">
        <f>IFERROR(ROUND(AVERAGEIF('Week 5 - Making'!$B:$B,'Product List'!$A1925,'Week 5 - Making'!$P:$P),0),"")</f>
        <v/>
      </c>
      <c r="O1925" s="7"/>
      <c r="P1925" s="7">
        <f t="array" ref="P1925">iferror(xlookup(C1925,'Product Families'!A:A,'Product Families'!S:S),"")</f>
        <v>0</v>
      </c>
    </row>
    <row r="1926" ht="14.25" customHeight="1">
      <c r="A1926" s="122" t="s">
        <v>4438</v>
      </c>
      <c r="B1926" s="270" t="s">
        <v>4439</v>
      </c>
      <c r="C1926" s="122" t="s">
        <v>660</v>
      </c>
      <c r="D1926" s="7">
        <f t="array" ref="D1926">IFERROR(XLOOKUP($C1926,'Product Families'!$A:$A,'Product Families'!$D:$D),"")</f>
        <v>81</v>
      </c>
      <c r="E1926" s="7">
        <f t="array" ref="E1926">IFERROR(XLOOKUP($C1926,'Product Families'!$A:$A,'Product Families'!$E:$E),"")</f>
        <v>83</v>
      </c>
      <c r="F1926" s="7">
        <f t="array" ref="F1926">IFERROR(XLOOKUP($C1926,'Product Families'!$A:$A,'Product Families'!$F:$F),"")</f>
        <v>90</v>
      </c>
      <c r="G1926" s="7">
        <f t="array" ref="G1926">IFERROR(XLOOKUP($C1926,'Product Families'!$A:$A,'Product Families'!$G:$G),"")</f>
        <v>96</v>
      </c>
      <c r="J1926" s="7" t="str">
        <f>IFERROR(ROUND(AVERAGEIF('Week 1 - Making'!$B:$B,'Product List'!$A1926,'Week 1 - Making'!$P:$P),0),"")</f>
        <v/>
      </c>
      <c r="K1926" s="7" t="str">
        <f>IFERROR(ROUND(AVERAGEIF('Week 2 - Making'!$B:$B,'Product List'!$A1926,'Week 2 - Making'!$P:$P),0),"")</f>
        <v/>
      </c>
      <c r="L1926" s="263" t="str">
        <f>IFERROR(ROUND(AVERAGEIF('Week 3 - Making'!$B:$B,'Product List'!$A1926,'Week 3 - Making'!$P:$P),0),"")</f>
        <v/>
      </c>
      <c r="M1926" s="7" t="str">
        <f>IFERROR(ROUND(AVERAGEIF('Week 4 - Making'!$B:$B,'Product List'!$A1926,'Week 4 - Making'!$P:$P),0),"")</f>
        <v/>
      </c>
      <c r="N1926" s="7" t="str">
        <f>IFERROR(ROUND(AVERAGEIF('Week 5 - Making'!$B:$B,'Product List'!$A1926,'Week 5 - Making'!$P:$P),0),"")</f>
        <v/>
      </c>
      <c r="O1926" s="7"/>
      <c r="P1926" s="7">
        <f t="array" ref="P1926">iferror(xlookup(C1926,'Product Families'!A:A,'Product Families'!S:S),"")</f>
        <v>0</v>
      </c>
    </row>
    <row r="1927" ht="14.25" customHeight="1">
      <c r="A1927" s="138" t="s">
        <v>4440</v>
      </c>
      <c r="B1927" s="270" t="s">
        <v>4439</v>
      </c>
      <c r="C1927" s="122" t="s">
        <v>663</v>
      </c>
      <c r="D1927" s="7">
        <f t="array" ref="D1927">IFERROR(XLOOKUP($C1927,'Product Families'!$A:$A,'Product Families'!$D:$D),"")</f>
        <v>7</v>
      </c>
      <c r="E1927" s="7">
        <f t="array" ref="E1927">IFERROR(XLOOKUP($C1927,'Product Families'!$A:$A,'Product Families'!$E:$E),"")</f>
        <v>8</v>
      </c>
      <c r="F1927" s="7">
        <f t="array" ref="F1927">IFERROR(XLOOKUP($C1927,'Product Families'!$A:$A,'Product Families'!$F:$F),"")</f>
        <v>9</v>
      </c>
      <c r="G1927" s="7">
        <f t="array" ref="G1927">IFERROR(XLOOKUP($C1927,'Product Families'!$A:$A,'Product Families'!$G:$G),"")</f>
        <v>10</v>
      </c>
      <c r="J1927" s="7" t="str">
        <f>IFERROR(ROUND(AVERAGEIF('Week 1 - Making'!$B:$B,'Product List'!$A1927,'Week 1 - Making'!$P:$P),0),"")</f>
        <v/>
      </c>
      <c r="K1927" s="7" t="str">
        <f>IFERROR(ROUND(AVERAGEIF('Week 2 - Making'!$B:$B,'Product List'!$A1927,'Week 2 - Making'!$P:$P),0),"")</f>
        <v/>
      </c>
      <c r="L1927" s="263" t="str">
        <f>IFERROR(ROUND(AVERAGEIF('Week 3 - Making'!$B:$B,'Product List'!$A1927,'Week 3 - Making'!$P:$P),0),"")</f>
        <v/>
      </c>
      <c r="M1927" s="7" t="str">
        <f>IFERROR(ROUND(AVERAGEIF('Week 4 - Making'!$B:$B,'Product List'!$A1927,'Week 4 - Making'!$P:$P),0),"")</f>
        <v/>
      </c>
      <c r="N1927" s="7" t="str">
        <f>IFERROR(ROUND(AVERAGEIF('Week 5 - Making'!$B:$B,'Product List'!$A1927,'Week 5 - Making'!$P:$P),0),"")</f>
        <v/>
      </c>
      <c r="O1927" s="7"/>
      <c r="P1927" s="7">
        <f t="array" ref="P1927">iferror(xlookup(C1927,'Product Families'!A:A,'Product Families'!S:S),"")</f>
        <v>0</v>
      </c>
    </row>
    <row r="1928" ht="14.25" customHeight="1">
      <c r="A1928" s="122" t="s">
        <v>4441</v>
      </c>
      <c r="B1928" s="270" t="s">
        <v>4442</v>
      </c>
      <c r="C1928" s="122" t="s">
        <v>660</v>
      </c>
      <c r="D1928" s="7">
        <f t="array" ref="D1928">IFERROR(XLOOKUP($C1928,'Product Families'!$A:$A,'Product Families'!$D:$D),"")</f>
        <v>81</v>
      </c>
      <c r="E1928" s="7">
        <f t="array" ref="E1928">IFERROR(XLOOKUP($C1928,'Product Families'!$A:$A,'Product Families'!$E:$E),"")</f>
        <v>83</v>
      </c>
      <c r="F1928" s="7">
        <f t="array" ref="F1928">IFERROR(XLOOKUP($C1928,'Product Families'!$A:$A,'Product Families'!$F:$F),"")</f>
        <v>90</v>
      </c>
      <c r="G1928" s="7">
        <f t="array" ref="G1928">IFERROR(XLOOKUP($C1928,'Product Families'!$A:$A,'Product Families'!$G:$G),"")</f>
        <v>96</v>
      </c>
      <c r="J1928" s="7" t="str">
        <f>IFERROR(ROUND(AVERAGEIF('Week 1 - Making'!$B:$B,'Product List'!$A1928,'Week 1 - Making'!$P:$P),0),"")</f>
        <v/>
      </c>
      <c r="K1928" s="7" t="str">
        <f>IFERROR(ROUND(AVERAGEIF('Week 2 - Making'!$B:$B,'Product List'!$A1928,'Week 2 - Making'!$P:$P),0),"")</f>
        <v/>
      </c>
      <c r="L1928" s="263" t="str">
        <f>IFERROR(ROUND(AVERAGEIF('Week 3 - Making'!$B:$B,'Product List'!$A1928,'Week 3 - Making'!$P:$P),0),"")</f>
        <v/>
      </c>
      <c r="M1928" s="7" t="str">
        <f>IFERROR(ROUND(AVERAGEIF('Week 4 - Making'!$B:$B,'Product List'!$A1928,'Week 4 - Making'!$P:$P),0),"")</f>
        <v/>
      </c>
      <c r="N1928" s="7" t="str">
        <f>IFERROR(ROUND(AVERAGEIF('Week 5 - Making'!$B:$B,'Product List'!$A1928,'Week 5 - Making'!$P:$P),0),"")</f>
        <v/>
      </c>
      <c r="O1928" s="7"/>
      <c r="P1928" s="7">
        <f t="array" ref="P1928">iferror(xlookup(C1928,'Product Families'!A:A,'Product Families'!S:S),"")</f>
        <v>0</v>
      </c>
    </row>
    <row r="1929" ht="14.25" customHeight="1">
      <c r="A1929" s="138" t="s">
        <v>4443</v>
      </c>
      <c r="B1929" s="270" t="s">
        <v>4442</v>
      </c>
      <c r="C1929" s="138" t="s">
        <v>663</v>
      </c>
      <c r="D1929" s="7">
        <f t="array" ref="D1929">IFERROR(XLOOKUP($C1929,'Product Families'!$A:$A,'Product Families'!$D:$D),"")</f>
        <v>7</v>
      </c>
      <c r="E1929" s="7">
        <f t="array" ref="E1929">IFERROR(XLOOKUP($C1929,'Product Families'!$A:$A,'Product Families'!$E:$E),"")</f>
        <v>8</v>
      </c>
      <c r="F1929" s="7">
        <f t="array" ref="F1929">IFERROR(XLOOKUP($C1929,'Product Families'!$A:$A,'Product Families'!$F:$F),"")</f>
        <v>9</v>
      </c>
      <c r="G1929" s="7">
        <f t="array" ref="G1929">IFERROR(XLOOKUP($C1929,'Product Families'!$A:$A,'Product Families'!$G:$G),"")</f>
        <v>10</v>
      </c>
      <c r="J1929" s="7" t="str">
        <f>IFERROR(ROUND(AVERAGEIF('Week 1 - Making'!$B:$B,'Product List'!$A1929,'Week 1 - Making'!$P:$P),0),"")</f>
        <v/>
      </c>
      <c r="K1929" s="7" t="str">
        <f>IFERROR(ROUND(AVERAGEIF('Week 2 - Making'!$B:$B,'Product List'!$A1929,'Week 2 - Making'!$P:$P),0),"")</f>
        <v/>
      </c>
      <c r="L1929" s="263" t="str">
        <f>IFERROR(ROUND(AVERAGEIF('Week 3 - Making'!$B:$B,'Product List'!$A1929,'Week 3 - Making'!$P:$P),0),"")</f>
        <v/>
      </c>
      <c r="M1929" s="7" t="str">
        <f>IFERROR(ROUND(AVERAGEIF('Week 4 - Making'!$B:$B,'Product List'!$A1929,'Week 4 - Making'!$P:$P),0),"")</f>
        <v/>
      </c>
      <c r="N1929" s="7" t="str">
        <f>IFERROR(ROUND(AVERAGEIF('Week 5 - Making'!$B:$B,'Product List'!$A1929,'Week 5 - Making'!$P:$P),0),"")</f>
        <v/>
      </c>
      <c r="O1929" s="7"/>
      <c r="P1929" s="7">
        <f t="array" ref="P1929">iferror(xlookup(C1929,'Product Families'!A:A,'Product Families'!S:S),"")</f>
        <v>0</v>
      </c>
    </row>
    <row r="1930" ht="14.25" customHeight="1">
      <c r="A1930" s="122" t="s">
        <v>4444</v>
      </c>
      <c r="B1930" s="270" t="s">
        <v>4445</v>
      </c>
      <c r="C1930" s="122" t="s">
        <v>660</v>
      </c>
      <c r="D1930" s="7">
        <f t="array" ref="D1930">IFERROR(XLOOKUP($C1930,'Product Families'!$A:$A,'Product Families'!$D:$D),"")</f>
        <v>81</v>
      </c>
      <c r="E1930" s="7">
        <f t="array" ref="E1930">IFERROR(XLOOKUP($C1930,'Product Families'!$A:$A,'Product Families'!$E:$E),"")</f>
        <v>83</v>
      </c>
      <c r="F1930" s="7">
        <f t="array" ref="F1930">IFERROR(XLOOKUP($C1930,'Product Families'!$A:$A,'Product Families'!$F:$F),"")</f>
        <v>90</v>
      </c>
      <c r="G1930" s="7">
        <f t="array" ref="G1930">IFERROR(XLOOKUP($C1930,'Product Families'!$A:$A,'Product Families'!$G:$G),"")</f>
        <v>96</v>
      </c>
      <c r="J1930" s="7" t="str">
        <f>IFERROR(ROUND(AVERAGEIF('Week 1 - Making'!$B:$B,'Product List'!$A1930,'Week 1 - Making'!$P:$P),0),"")</f>
        <v/>
      </c>
      <c r="K1930" s="7" t="str">
        <f>IFERROR(ROUND(AVERAGEIF('Week 2 - Making'!$B:$B,'Product List'!$A1930,'Week 2 - Making'!$P:$P),0),"")</f>
        <v/>
      </c>
      <c r="L1930" s="263" t="str">
        <f>IFERROR(ROUND(AVERAGEIF('Week 3 - Making'!$B:$B,'Product List'!$A1930,'Week 3 - Making'!$P:$P),0),"")</f>
        <v/>
      </c>
      <c r="M1930" s="7" t="str">
        <f>IFERROR(ROUND(AVERAGEIF('Week 4 - Making'!$B:$B,'Product List'!$A1930,'Week 4 - Making'!$P:$P),0),"")</f>
        <v/>
      </c>
      <c r="N1930" s="7" t="str">
        <f>IFERROR(ROUND(AVERAGEIF('Week 5 - Making'!$B:$B,'Product List'!$A1930,'Week 5 - Making'!$P:$P),0),"")</f>
        <v/>
      </c>
      <c r="O1930" s="7"/>
      <c r="P1930" s="7">
        <f t="array" ref="P1930">iferror(xlookup(C1930,'Product Families'!A:A,'Product Families'!S:S),"")</f>
        <v>0</v>
      </c>
    </row>
    <row r="1931" ht="14.25" customHeight="1">
      <c r="A1931" s="138" t="s">
        <v>4446</v>
      </c>
      <c r="B1931" s="270" t="s">
        <v>4445</v>
      </c>
      <c r="C1931" s="138" t="s">
        <v>663</v>
      </c>
      <c r="D1931" s="7">
        <f t="array" ref="D1931">IFERROR(XLOOKUP($C1931,'Product Families'!$A:$A,'Product Families'!$D:$D),"")</f>
        <v>7</v>
      </c>
      <c r="E1931" s="7">
        <f t="array" ref="E1931">IFERROR(XLOOKUP($C1931,'Product Families'!$A:$A,'Product Families'!$E:$E),"")</f>
        <v>8</v>
      </c>
      <c r="F1931" s="7">
        <f t="array" ref="F1931">IFERROR(XLOOKUP($C1931,'Product Families'!$A:$A,'Product Families'!$F:$F),"")</f>
        <v>9</v>
      </c>
      <c r="G1931" s="7">
        <f t="array" ref="G1931">IFERROR(XLOOKUP($C1931,'Product Families'!$A:$A,'Product Families'!$G:$G),"")</f>
        <v>10</v>
      </c>
      <c r="J1931" s="7" t="str">
        <f>IFERROR(ROUND(AVERAGEIF('Week 1 - Making'!$B:$B,'Product List'!$A1931,'Week 1 - Making'!$P:$P),0),"")</f>
        <v/>
      </c>
      <c r="K1931" s="7" t="str">
        <f>IFERROR(ROUND(AVERAGEIF('Week 2 - Making'!$B:$B,'Product List'!$A1931,'Week 2 - Making'!$P:$P),0),"")</f>
        <v/>
      </c>
      <c r="L1931" s="263" t="str">
        <f>IFERROR(ROUND(AVERAGEIF('Week 3 - Making'!$B:$B,'Product List'!$A1931,'Week 3 - Making'!$P:$P),0),"")</f>
        <v/>
      </c>
      <c r="M1931" s="7" t="str">
        <f>IFERROR(ROUND(AVERAGEIF('Week 4 - Making'!$B:$B,'Product List'!$A1931,'Week 4 - Making'!$P:$P),0),"")</f>
        <v/>
      </c>
      <c r="N1931" s="7" t="str">
        <f>IFERROR(ROUND(AVERAGEIF('Week 5 - Making'!$B:$B,'Product List'!$A1931,'Week 5 - Making'!$P:$P),0),"")</f>
        <v/>
      </c>
      <c r="O1931" s="7"/>
      <c r="P1931" s="7">
        <f t="array" ref="P1931">iferror(xlookup(C1931,'Product Families'!A:A,'Product Families'!S:S),"")</f>
        <v>0</v>
      </c>
    </row>
    <row r="1932" ht="14.25" customHeight="1">
      <c r="A1932" s="138" t="s">
        <v>4447</v>
      </c>
      <c r="B1932" s="270" t="s">
        <v>4448</v>
      </c>
      <c r="C1932" s="122" t="s">
        <v>660</v>
      </c>
      <c r="D1932" s="7">
        <f t="array" ref="D1932">IFERROR(XLOOKUP($C1932,'Product Families'!$A:$A,'Product Families'!$D:$D),"")</f>
        <v>81</v>
      </c>
      <c r="E1932" s="7">
        <f t="array" ref="E1932">IFERROR(XLOOKUP($C1932,'Product Families'!$A:$A,'Product Families'!$E:$E),"")</f>
        <v>83</v>
      </c>
      <c r="F1932" s="7">
        <f t="array" ref="F1932">IFERROR(XLOOKUP($C1932,'Product Families'!$A:$A,'Product Families'!$F:$F),"")</f>
        <v>90</v>
      </c>
      <c r="G1932" s="7">
        <f t="array" ref="G1932">IFERROR(XLOOKUP($C1932,'Product Families'!$A:$A,'Product Families'!$G:$G),"")</f>
        <v>96</v>
      </c>
      <c r="J1932" s="7" t="str">
        <f>IFERROR(ROUND(AVERAGEIF('Week 1 - Making'!$B:$B,'Product List'!$A1932,'Week 1 - Making'!$P:$P),0),"")</f>
        <v/>
      </c>
      <c r="K1932" s="7" t="str">
        <f>IFERROR(ROUND(AVERAGEIF('Week 2 - Making'!$B:$B,'Product List'!$A1932,'Week 2 - Making'!$P:$P),0),"")</f>
        <v/>
      </c>
      <c r="L1932" s="263" t="str">
        <f>IFERROR(ROUND(AVERAGEIF('Week 3 - Making'!$B:$B,'Product List'!$A1932,'Week 3 - Making'!$P:$P),0),"")</f>
        <v/>
      </c>
      <c r="M1932" s="7" t="str">
        <f>IFERROR(ROUND(AVERAGEIF('Week 4 - Making'!$B:$B,'Product List'!$A1932,'Week 4 - Making'!$P:$P),0),"")</f>
        <v/>
      </c>
      <c r="N1932" s="7" t="str">
        <f>IFERROR(ROUND(AVERAGEIF('Week 5 - Making'!$B:$B,'Product List'!$A1932,'Week 5 - Making'!$P:$P),0),"")</f>
        <v/>
      </c>
      <c r="O1932" s="7"/>
      <c r="P1932" s="7">
        <f t="array" ref="P1932">iferror(xlookup(C1932,'Product Families'!A:A,'Product Families'!S:S),"")</f>
        <v>0</v>
      </c>
    </row>
    <row r="1933" ht="14.25" customHeight="1">
      <c r="A1933" s="138" t="s">
        <v>4449</v>
      </c>
      <c r="B1933" s="270" t="s">
        <v>4448</v>
      </c>
      <c r="C1933" s="138" t="s">
        <v>663</v>
      </c>
      <c r="D1933" s="7">
        <f t="array" ref="D1933">IFERROR(XLOOKUP($C1933,'Product Families'!$A:$A,'Product Families'!$D:$D),"")</f>
        <v>7</v>
      </c>
      <c r="E1933" s="7">
        <f t="array" ref="E1933">IFERROR(XLOOKUP($C1933,'Product Families'!$A:$A,'Product Families'!$E:$E),"")</f>
        <v>8</v>
      </c>
      <c r="F1933" s="7">
        <f t="array" ref="F1933">IFERROR(XLOOKUP($C1933,'Product Families'!$A:$A,'Product Families'!$F:$F),"")</f>
        <v>9</v>
      </c>
      <c r="G1933" s="7">
        <f t="array" ref="G1933">IFERROR(XLOOKUP($C1933,'Product Families'!$A:$A,'Product Families'!$G:$G),"")</f>
        <v>10</v>
      </c>
      <c r="J1933" s="7" t="str">
        <f>IFERROR(ROUND(AVERAGEIF('Week 1 - Making'!$B:$B,'Product List'!$A1933,'Week 1 - Making'!$P:$P),0),"")</f>
        <v/>
      </c>
      <c r="K1933" s="7" t="str">
        <f>IFERROR(ROUND(AVERAGEIF('Week 2 - Making'!$B:$B,'Product List'!$A1933,'Week 2 - Making'!$P:$P),0),"")</f>
        <v/>
      </c>
      <c r="L1933" s="263" t="str">
        <f>IFERROR(ROUND(AVERAGEIF('Week 3 - Making'!$B:$B,'Product List'!$A1933,'Week 3 - Making'!$P:$P),0),"")</f>
        <v/>
      </c>
      <c r="M1933" s="7" t="str">
        <f>IFERROR(ROUND(AVERAGEIF('Week 4 - Making'!$B:$B,'Product List'!$A1933,'Week 4 - Making'!$P:$P),0),"")</f>
        <v/>
      </c>
      <c r="N1933" s="7" t="str">
        <f>IFERROR(ROUND(AVERAGEIF('Week 5 - Making'!$B:$B,'Product List'!$A1933,'Week 5 - Making'!$P:$P),0),"")</f>
        <v/>
      </c>
      <c r="O1933" s="7"/>
      <c r="P1933" s="7">
        <f t="array" ref="P1933">iferror(xlookup(C1933,'Product Families'!A:A,'Product Families'!S:S),"")</f>
        <v>0</v>
      </c>
    </row>
    <row r="1934" ht="14.25" customHeight="1">
      <c r="A1934" s="122" t="s">
        <v>4450</v>
      </c>
      <c r="B1934" s="270" t="s">
        <v>4451</v>
      </c>
      <c r="C1934" s="122" t="s">
        <v>643</v>
      </c>
      <c r="D1934" s="7">
        <f t="array" ref="D1934">IFERROR(XLOOKUP($C1934,'Product Families'!$A:$A,'Product Families'!$D:$D),"")</f>
        <v>173</v>
      </c>
      <c r="E1934" s="7">
        <f t="array" ref="E1934">IFERROR(XLOOKUP($C1934,'Product Families'!$A:$A,'Product Families'!$E:$E),"")</f>
        <v>177</v>
      </c>
      <c r="F1934" s="7">
        <f t="array" ref="F1934">IFERROR(XLOOKUP($C1934,'Product Families'!$A:$A,'Product Families'!$F:$F),"")</f>
        <v>191</v>
      </c>
      <c r="G1934" s="7">
        <f t="array" ref="G1934">IFERROR(XLOOKUP($C1934,'Product Families'!$A:$A,'Product Families'!$G:$G),"")</f>
        <v>205</v>
      </c>
      <c r="J1934" s="7" t="str">
        <f>IFERROR(ROUND(AVERAGEIF('Week 1 - Making'!$B:$B,'Product List'!$A1934,'Week 1 - Making'!$P:$P),0),"")</f>
        <v/>
      </c>
      <c r="K1934" s="7" t="str">
        <f>IFERROR(ROUND(AVERAGEIF('Week 2 - Making'!$B:$B,'Product List'!$A1934,'Week 2 - Making'!$P:$P),0),"")</f>
        <v/>
      </c>
      <c r="L1934" s="263" t="str">
        <f>IFERROR(ROUND(AVERAGEIF('Week 3 - Making'!$B:$B,'Product List'!$A1934,'Week 3 - Making'!$P:$P),0),"")</f>
        <v/>
      </c>
      <c r="M1934" s="7" t="str">
        <f>IFERROR(ROUND(AVERAGEIF('Week 4 - Making'!$B:$B,'Product List'!$A1934,'Week 4 - Making'!$P:$P),0),"")</f>
        <v/>
      </c>
      <c r="N1934" s="7" t="str">
        <f>IFERROR(ROUND(AVERAGEIF('Week 5 - Making'!$B:$B,'Product List'!$A1934,'Week 5 - Making'!$P:$P),0),"")</f>
        <v/>
      </c>
      <c r="O1934" s="7"/>
      <c r="P1934" s="7">
        <f t="array" ref="P1934">iferror(xlookup(C1934,'Product Families'!A:A,'Product Families'!S:S),"")</f>
        <v>0</v>
      </c>
    </row>
    <row r="1935" ht="14.25" customHeight="1">
      <c r="A1935" s="122" t="s">
        <v>4452</v>
      </c>
      <c r="B1935" s="270" t="s">
        <v>4451</v>
      </c>
      <c r="C1935" s="122" t="s">
        <v>657</v>
      </c>
      <c r="D1935" s="7">
        <f t="array" ref="D1935">IFERROR(XLOOKUP($C1935,'Product Families'!$A:$A,'Product Families'!$D:$D),"")</f>
        <v>34</v>
      </c>
      <c r="E1935" s="7">
        <f t="array" ref="E1935">IFERROR(XLOOKUP($C1935,'Product Families'!$A:$A,'Product Families'!$E:$E),"")</f>
        <v>35</v>
      </c>
      <c r="F1935" s="7">
        <f t="array" ref="F1935">IFERROR(XLOOKUP($C1935,'Product Families'!$A:$A,'Product Families'!$F:$F),"")</f>
        <v>38</v>
      </c>
      <c r="G1935" s="7">
        <f t="array" ref="G1935">IFERROR(XLOOKUP($C1935,'Product Families'!$A:$A,'Product Families'!$G:$G),"")</f>
        <v>41</v>
      </c>
      <c r="J1935" s="7" t="str">
        <f>IFERROR(ROUND(AVERAGEIF('Week 1 - Making'!$B:$B,'Product List'!$A1935,'Week 1 - Making'!$P:$P),0),"")</f>
        <v/>
      </c>
      <c r="K1935" s="7" t="str">
        <f>IFERROR(ROUND(AVERAGEIF('Week 2 - Making'!$B:$B,'Product List'!$A1935,'Week 2 - Making'!$P:$P),0),"")</f>
        <v/>
      </c>
      <c r="L1935" s="263" t="str">
        <f>IFERROR(ROUND(AVERAGEIF('Week 3 - Making'!$B:$B,'Product List'!$A1935,'Week 3 - Making'!$P:$P),0),"")</f>
        <v/>
      </c>
      <c r="M1935" s="7" t="str">
        <f>IFERROR(ROUND(AVERAGEIF('Week 4 - Making'!$B:$B,'Product List'!$A1935,'Week 4 - Making'!$P:$P),0),"")</f>
        <v/>
      </c>
      <c r="N1935" s="7" t="str">
        <f>IFERROR(ROUND(AVERAGEIF('Week 5 - Making'!$B:$B,'Product List'!$A1935,'Week 5 - Making'!$P:$P),0),"")</f>
        <v/>
      </c>
      <c r="O1935" s="7"/>
      <c r="P1935" s="7">
        <f t="array" ref="P1935">iferror(xlookup(C1935,'Product Families'!A:A,'Product Families'!S:S),"")</f>
        <v>0</v>
      </c>
    </row>
    <row r="1936" ht="14.25" customHeight="1">
      <c r="A1936" s="122" t="s">
        <v>4453</v>
      </c>
      <c r="B1936" s="270" t="s">
        <v>4454</v>
      </c>
      <c r="C1936" s="122" t="s">
        <v>643</v>
      </c>
      <c r="D1936" s="7">
        <f t="array" ref="D1936">IFERROR(XLOOKUP($C1936,'Product Families'!$A:$A,'Product Families'!$D:$D),"")</f>
        <v>173</v>
      </c>
      <c r="E1936" s="7">
        <f t="array" ref="E1936">IFERROR(XLOOKUP($C1936,'Product Families'!$A:$A,'Product Families'!$E:$E),"")</f>
        <v>177</v>
      </c>
      <c r="F1936" s="7">
        <f t="array" ref="F1936">IFERROR(XLOOKUP($C1936,'Product Families'!$A:$A,'Product Families'!$F:$F),"")</f>
        <v>191</v>
      </c>
      <c r="G1936" s="7">
        <f t="array" ref="G1936">IFERROR(XLOOKUP($C1936,'Product Families'!$A:$A,'Product Families'!$G:$G),"")</f>
        <v>205</v>
      </c>
      <c r="J1936" s="7" t="str">
        <f>IFERROR(ROUND(AVERAGEIF('Week 1 - Making'!$B:$B,'Product List'!$A1936,'Week 1 - Making'!$P:$P),0),"")</f>
        <v/>
      </c>
      <c r="K1936" s="7" t="str">
        <f>IFERROR(ROUND(AVERAGEIF('Week 2 - Making'!$B:$B,'Product List'!$A1936,'Week 2 - Making'!$P:$P),0),"")</f>
        <v/>
      </c>
      <c r="L1936" s="263" t="str">
        <f>IFERROR(ROUND(AVERAGEIF('Week 3 - Making'!$B:$B,'Product List'!$A1936,'Week 3 - Making'!$P:$P),0),"")</f>
        <v/>
      </c>
      <c r="M1936" s="7" t="str">
        <f>IFERROR(ROUND(AVERAGEIF('Week 4 - Making'!$B:$B,'Product List'!$A1936,'Week 4 - Making'!$P:$P),0),"")</f>
        <v/>
      </c>
      <c r="N1936" s="7" t="str">
        <f>IFERROR(ROUND(AVERAGEIF('Week 5 - Making'!$B:$B,'Product List'!$A1936,'Week 5 - Making'!$P:$P),0),"")</f>
        <v/>
      </c>
      <c r="O1936" s="7"/>
      <c r="P1936" s="7">
        <f t="array" ref="P1936">iferror(xlookup(C1936,'Product Families'!A:A,'Product Families'!S:S),"")</f>
        <v>0</v>
      </c>
    </row>
    <row r="1937" ht="14.25" customHeight="1">
      <c r="A1937" s="138" t="s">
        <v>4455</v>
      </c>
      <c r="B1937" s="270" t="s">
        <v>4454</v>
      </c>
      <c r="C1937" s="122" t="s">
        <v>657</v>
      </c>
      <c r="D1937" s="7">
        <f t="array" ref="D1937">IFERROR(XLOOKUP($C1937,'Product Families'!$A:$A,'Product Families'!$D:$D),"")</f>
        <v>34</v>
      </c>
      <c r="E1937" s="7">
        <f t="array" ref="E1937">IFERROR(XLOOKUP($C1937,'Product Families'!$A:$A,'Product Families'!$E:$E),"")</f>
        <v>35</v>
      </c>
      <c r="F1937" s="7">
        <f t="array" ref="F1937">IFERROR(XLOOKUP($C1937,'Product Families'!$A:$A,'Product Families'!$F:$F),"")</f>
        <v>38</v>
      </c>
      <c r="G1937" s="7">
        <f t="array" ref="G1937">IFERROR(XLOOKUP($C1937,'Product Families'!$A:$A,'Product Families'!$G:$G),"")</f>
        <v>41</v>
      </c>
      <c r="J1937" s="7" t="str">
        <f>IFERROR(ROUND(AVERAGEIF('Week 1 - Making'!$B:$B,'Product List'!$A1937,'Week 1 - Making'!$P:$P),0),"")</f>
        <v/>
      </c>
      <c r="K1937" s="7" t="str">
        <f>IFERROR(ROUND(AVERAGEIF('Week 2 - Making'!$B:$B,'Product List'!$A1937,'Week 2 - Making'!$P:$P),0),"")</f>
        <v/>
      </c>
      <c r="L1937" s="263" t="str">
        <f>IFERROR(ROUND(AVERAGEIF('Week 3 - Making'!$B:$B,'Product List'!$A1937,'Week 3 - Making'!$P:$P),0),"")</f>
        <v/>
      </c>
      <c r="M1937" s="7" t="str">
        <f>IFERROR(ROUND(AVERAGEIF('Week 4 - Making'!$B:$B,'Product List'!$A1937,'Week 4 - Making'!$P:$P),0),"")</f>
        <v/>
      </c>
      <c r="N1937" s="7" t="str">
        <f>IFERROR(ROUND(AVERAGEIF('Week 5 - Making'!$B:$B,'Product List'!$A1937,'Week 5 - Making'!$P:$P),0),"")</f>
        <v/>
      </c>
      <c r="O1937" s="7"/>
      <c r="P1937" s="7">
        <f t="array" ref="P1937">iferror(xlookup(C1937,'Product Families'!A:A,'Product Families'!S:S),"")</f>
        <v>0</v>
      </c>
    </row>
    <row r="1938" ht="14.25" customHeight="1">
      <c r="A1938" s="122" t="s">
        <v>4456</v>
      </c>
      <c r="B1938" s="270" t="s">
        <v>4457</v>
      </c>
      <c r="C1938" s="122" t="s">
        <v>643</v>
      </c>
      <c r="D1938" s="7">
        <f t="array" ref="D1938">IFERROR(XLOOKUP($C1938,'Product Families'!$A:$A,'Product Families'!$D:$D),"")</f>
        <v>173</v>
      </c>
      <c r="E1938" s="7">
        <f t="array" ref="E1938">IFERROR(XLOOKUP($C1938,'Product Families'!$A:$A,'Product Families'!$E:$E),"")</f>
        <v>177</v>
      </c>
      <c r="F1938" s="7">
        <f t="array" ref="F1938">IFERROR(XLOOKUP($C1938,'Product Families'!$A:$A,'Product Families'!$F:$F),"")</f>
        <v>191</v>
      </c>
      <c r="G1938" s="7">
        <f t="array" ref="G1938">IFERROR(XLOOKUP($C1938,'Product Families'!$A:$A,'Product Families'!$G:$G),"")</f>
        <v>205</v>
      </c>
      <c r="J1938" s="7" t="str">
        <f>IFERROR(ROUND(AVERAGEIF('Week 1 - Making'!$B:$B,'Product List'!$A1938,'Week 1 - Making'!$P:$P),0),"")</f>
        <v/>
      </c>
      <c r="K1938" s="7" t="str">
        <f>IFERROR(ROUND(AVERAGEIF('Week 2 - Making'!$B:$B,'Product List'!$A1938,'Week 2 - Making'!$P:$P),0),"")</f>
        <v/>
      </c>
      <c r="L1938" s="263" t="str">
        <f>IFERROR(ROUND(AVERAGEIF('Week 3 - Making'!$B:$B,'Product List'!$A1938,'Week 3 - Making'!$P:$P),0),"")</f>
        <v/>
      </c>
      <c r="M1938" s="7" t="str">
        <f>IFERROR(ROUND(AVERAGEIF('Week 4 - Making'!$B:$B,'Product List'!$A1938,'Week 4 - Making'!$P:$P),0),"")</f>
        <v/>
      </c>
      <c r="N1938" s="7" t="str">
        <f>IFERROR(ROUND(AVERAGEIF('Week 5 - Making'!$B:$B,'Product List'!$A1938,'Week 5 - Making'!$P:$P),0),"")</f>
        <v/>
      </c>
      <c r="O1938" s="7"/>
      <c r="P1938" s="7">
        <f t="array" ref="P1938">iferror(xlookup(C1938,'Product Families'!A:A,'Product Families'!S:S),"")</f>
        <v>0</v>
      </c>
    </row>
    <row r="1939" ht="14.25" customHeight="1">
      <c r="A1939" s="138" t="s">
        <v>4458</v>
      </c>
      <c r="B1939" s="270" t="s">
        <v>4457</v>
      </c>
      <c r="C1939" s="122" t="s">
        <v>657</v>
      </c>
      <c r="D1939" s="7">
        <f t="array" ref="D1939">IFERROR(XLOOKUP($C1939,'Product Families'!$A:$A,'Product Families'!$D:$D),"")</f>
        <v>34</v>
      </c>
      <c r="E1939" s="7">
        <f t="array" ref="E1939">IFERROR(XLOOKUP($C1939,'Product Families'!$A:$A,'Product Families'!$E:$E),"")</f>
        <v>35</v>
      </c>
      <c r="F1939" s="7">
        <f t="array" ref="F1939">IFERROR(XLOOKUP($C1939,'Product Families'!$A:$A,'Product Families'!$F:$F),"")</f>
        <v>38</v>
      </c>
      <c r="G1939" s="7">
        <f t="array" ref="G1939">IFERROR(XLOOKUP($C1939,'Product Families'!$A:$A,'Product Families'!$G:$G),"")</f>
        <v>41</v>
      </c>
      <c r="J1939" s="7" t="str">
        <f>IFERROR(ROUND(AVERAGEIF('Week 1 - Making'!$B:$B,'Product List'!$A1939,'Week 1 - Making'!$P:$P),0),"")</f>
        <v/>
      </c>
      <c r="K1939" s="7" t="str">
        <f>IFERROR(ROUND(AVERAGEIF('Week 2 - Making'!$B:$B,'Product List'!$A1939,'Week 2 - Making'!$P:$P),0),"")</f>
        <v/>
      </c>
      <c r="L1939" s="263" t="str">
        <f>IFERROR(ROUND(AVERAGEIF('Week 3 - Making'!$B:$B,'Product List'!$A1939,'Week 3 - Making'!$P:$P),0),"")</f>
        <v/>
      </c>
      <c r="M1939" s="7" t="str">
        <f>IFERROR(ROUND(AVERAGEIF('Week 4 - Making'!$B:$B,'Product List'!$A1939,'Week 4 - Making'!$P:$P),0),"")</f>
        <v/>
      </c>
      <c r="N1939" s="7" t="str">
        <f>IFERROR(ROUND(AVERAGEIF('Week 5 - Making'!$B:$B,'Product List'!$A1939,'Week 5 - Making'!$P:$P),0),"")</f>
        <v/>
      </c>
      <c r="O1939" s="7"/>
      <c r="P1939" s="7">
        <f t="array" ref="P1939">iferror(xlookup(C1939,'Product Families'!A:A,'Product Families'!S:S),"")</f>
        <v>0</v>
      </c>
    </row>
    <row r="1940" ht="14.25" customHeight="1">
      <c r="A1940" s="122" t="s">
        <v>4459</v>
      </c>
      <c r="B1940" s="270" t="s">
        <v>4460</v>
      </c>
      <c r="C1940" s="122" t="s">
        <v>643</v>
      </c>
      <c r="D1940" s="7">
        <f t="array" ref="D1940">IFERROR(XLOOKUP($C1940,'Product Families'!$A:$A,'Product Families'!$D:$D),"")</f>
        <v>173</v>
      </c>
      <c r="E1940" s="7">
        <f t="array" ref="E1940">IFERROR(XLOOKUP($C1940,'Product Families'!$A:$A,'Product Families'!$E:$E),"")</f>
        <v>177</v>
      </c>
      <c r="F1940" s="7">
        <f t="array" ref="F1940">IFERROR(XLOOKUP($C1940,'Product Families'!$A:$A,'Product Families'!$F:$F),"")</f>
        <v>191</v>
      </c>
      <c r="G1940" s="7">
        <f t="array" ref="G1940">IFERROR(XLOOKUP($C1940,'Product Families'!$A:$A,'Product Families'!$G:$G),"")</f>
        <v>205</v>
      </c>
      <c r="J1940" s="7" t="str">
        <f>IFERROR(ROUND(AVERAGEIF('Week 1 - Making'!$B:$B,'Product List'!$A1940,'Week 1 - Making'!$P:$P),0),"")</f>
        <v/>
      </c>
      <c r="K1940" s="7" t="str">
        <f>IFERROR(ROUND(AVERAGEIF('Week 2 - Making'!$B:$B,'Product List'!$A1940,'Week 2 - Making'!$P:$P),0),"")</f>
        <v/>
      </c>
      <c r="L1940" s="263" t="str">
        <f>IFERROR(ROUND(AVERAGEIF('Week 3 - Making'!$B:$B,'Product List'!$A1940,'Week 3 - Making'!$P:$P),0),"")</f>
        <v/>
      </c>
      <c r="M1940" s="7" t="str">
        <f>IFERROR(ROUND(AVERAGEIF('Week 4 - Making'!$B:$B,'Product List'!$A1940,'Week 4 - Making'!$P:$P),0),"")</f>
        <v/>
      </c>
      <c r="N1940" s="7" t="str">
        <f>IFERROR(ROUND(AVERAGEIF('Week 5 - Making'!$B:$B,'Product List'!$A1940,'Week 5 - Making'!$P:$P),0),"")</f>
        <v/>
      </c>
      <c r="O1940" s="7"/>
      <c r="P1940" s="7">
        <f t="array" ref="P1940">iferror(xlookup(C1940,'Product Families'!A:A,'Product Families'!S:S),"")</f>
        <v>0</v>
      </c>
    </row>
    <row r="1941" ht="14.25" customHeight="1">
      <c r="A1941" s="138" t="s">
        <v>4461</v>
      </c>
      <c r="B1941" s="270" t="s">
        <v>4460</v>
      </c>
      <c r="C1941" s="122" t="s">
        <v>657</v>
      </c>
      <c r="D1941" s="7">
        <f t="array" ref="D1941">IFERROR(XLOOKUP($C1941,'Product Families'!$A:$A,'Product Families'!$D:$D),"")</f>
        <v>34</v>
      </c>
      <c r="E1941" s="7">
        <f t="array" ref="E1941">IFERROR(XLOOKUP($C1941,'Product Families'!$A:$A,'Product Families'!$E:$E),"")</f>
        <v>35</v>
      </c>
      <c r="F1941" s="7">
        <f t="array" ref="F1941">IFERROR(XLOOKUP($C1941,'Product Families'!$A:$A,'Product Families'!$F:$F),"")</f>
        <v>38</v>
      </c>
      <c r="G1941" s="7">
        <f t="array" ref="G1941">IFERROR(XLOOKUP($C1941,'Product Families'!$A:$A,'Product Families'!$G:$G),"")</f>
        <v>41</v>
      </c>
      <c r="J1941" s="7" t="str">
        <f>IFERROR(ROUND(AVERAGEIF('Week 1 - Making'!$B:$B,'Product List'!$A1941,'Week 1 - Making'!$P:$P),0),"")</f>
        <v/>
      </c>
      <c r="K1941" s="7" t="str">
        <f>IFERROR(ROUND(AVERAGEIF('Week 2 - Making'!$B:$B,'Product List'!$A1941,'Week 2 - Making'!$P:$P),0),"")</f>
        <v/>
      </c>
      <c r="L1941" s="263" t="str">
        <f>IFERROR(ROUND(AVERAGEIF('Week 3 - Making'!$B:$B,'Product List'!$A1941,'Week 3 - Making'!$P:$P),0),"")</f>
        <v/>
      </c>
      <c r="M1941" s="7" t="str">
        <f>IFERROR(ROUND(AVERAGEIF('Week 4 - Making'!$B:$B,'Product List'!$A1941,'Week 4 - Making'!$P:$P),0),"")</f>
        <v/>
      </c>
      <c r="N1941" s="7" t="str">
        <f>IFERROR(ROUND(AVERAGEIF('Week 5 - Making'!$B:$B,'Product List'!$A1941,'Week 5 - Making'!$P:$P),0),"")</f>
        <v/>
      </c>
      <c r="O1941" s="7"/>
      <c r="P1941" s="7">
        <f t="array" ref="P1941">iferror(xlookup(C1941,'Product Families'!A:A,'Product Families'!S:S),"")</f>
        <v>0</v>
      </c>
    </row>
    <row r="1942" ht="14.25" customHeight="1">
      <c r="A1942" s="122" t="s">
        <v>4462</v>
      </c>
      <c r="B1942" s="270" t="s">
        <v>4463</v>
      </c>
      <c r="C1942" s="122" t="s">
        <v>643</v>
      </c>
      <c r="D1942" s="7">
        <f t="array" ref="D1942">IFERROR(XLOOKUP($C1942,'Product Families'!$A:$A,'Product Families'!$D:$D),"")</f>
        <v>173</v>
      </c>
      <c r="E1942" s="7">
        <f t="array" ref="E1942">IFERROR(XLOOKUP($C1942,'Product Families'!$A:$A,'Product Families'!$E:$E),"")</f>
        <v>177</v>
      </c>
      <c r="F1942" s="7">
        <f t="array" ref="F1942">IFERROR(XLOOKUP($C1942,'Product Families'!$A:$A,'Product Families'!$F:$F),"")</f>
        <v>191</v>
      </c>
      <c r="G1942" s="7">
        <f t="array" ref="G1942">IFERROR(XLOOKUP($C1942,'Product Families'!$A:$A,'Product Families'!$G:$G),"")</f>
        <v>205</v>
      </c>
      <c r="J1942" s="7" t="str">
        <f>IFERROR(ROUND(AVERAGEIF('Week 1 - Making'!$B:$B,'Product List'!$A1942,'Week 1 - Making'!$P:$P),0),"")</f>
        <v/>
      </c>
      <c r="K1942" s="7" t="str">
        <f>IFERROR(ROUND(AVERAGEIF('Week 2 - Making'!$B:$B,'Product List'!$A1942,'Week 2 - Making'!$P:$P),0),"")</f>
        <v/>
      </c>
      <c r="L1942" s="263" t="str">
        <f>IFERROR(ROUND(AVERAGEIF('Week 3 - Making'!$B:$B,'Product List'!$A1942,'Week 3 - Making'!$P:$P),0),"")</f>
        <v/>
      </c>
      <c r="M1942" s="7" t="str">
        <f>IFERROR(ROUND(AVERAGEIF('Week 4 - Making'!$B:$B,'Product List'!$A1942,'Week 4 - Making'!$P:$P),0),"")</f>
        <v/>
      </c>
      <c r="N1942" s="7" t="str">
        <f>IFERROR(ROUND(AVERAGEIF('Week 5 - Making'!$B:$B,'Product List'!$A1942,'Week 5 - Making'!$P:$P),0),"")</f>
        <v/>
      </c>
      <c r="O1942" s="7"/>
      <c r="P1942" s="7">
        <f t="array" ref="P1942">iferror(xlookup(C1942,'Product Families'!A:A,'Product Families'!S:S),"")</f>
        <v>0</v>
      </c>
    </row>
    <row r="1943" ht="14.25" customHeight="1">
      <c r="A1943" s="138" t="s">
        <v>4464</v>
      </c>
      <c r="B1943" s="270" t="s">
        <v>4463</v>
      </c>
      <c r="C1943" s="122" t="s">
        <v>657</v>
      </c>
      <c r="D1943" s="7">
        <f t="array" ref="D1943">IFERROR(XLOOKUP($C1943,'Product Families'!$A:$A,'Product Families'!$D:$D),"")</f>
        <v>34</v>
      </c>
      <c r="E1943" s="7">
        <f t="array" ref="E1943">IFERROR(XLOOKUP($C1943,'Product Families'!$A:$A,'Product Families'!$E:$E),"")</f>
        <v>35</v>
      </c>
      <c r="F1943" s="7">
        <f t="array" ref="F1943">IFERROR(XLOOKUP($C1943,'Product Families'!$A:$A,'Product Families'!$F:$F),"")</f>
        <v>38</v>
      </c>
      <c r="G1943" s="7">
        <f t="array" ref="G1943">IFERROR(XLOOKUP($C1943,'Product Families'!$A:$A,'Product Families'!$G:$G),"")</f>
        <v>41</v>
      </c>
      <c r="J1943" s="7" t="str">
        <f>IFERROR(ROUND(AVERAGEIF('Week 1 - Making'!$B:$B,'Product List'!$A1943,'Week 1 - Making'!$P:$P),0),"")</f>
        <v/>
      </c>
      <c r="K1943" s="7" t="str">
        <f>IFERROR(ROUND(AVERAGEIF('Week 2 - Making'!$B:$B,'Product List'!$A1943,'Week 2 - Making'!$P:$P),0),"")</f>
        <v/>
      </c>
      <c r="L1943" s="263" t="str">
        <f>IFERROR(ROUND(AVERAGEIF('Week 3 - Making'!$B:$B,'Product List'!$A1943,'Week 3 - Making'!$P:$P),0),"")</f>
        <v/>
      </c>
      <c r="M1943" s="7" t="str">
        <f>IFERROR(ROUND(AVERAGEIF('Week 4 - Making'!$B:$B,'Product List'!$A1943,'Week 4 - Making'!$P:$P),0),"")</f>
        <v/>
      </c>
      <c r="N1943" s="7" t="str">
        <f>IFERROR(ROUND(AVERAGEIF('Week 5 - Making'!$B:$B,'Product List'!$A1943,'Week 5 - Making'!$P:$P),0),"")</f>
        <v/>
      </c>
      <c r="O1943" s="7"/>
      <c r="P1943" s="7">
        <f t="array" ref="P1943">iferror(xlookup(C1943,'Product Families'!A:A,'Product Families'!S:S),"")</f>
        <v>0</v>
      </c>
    </row>
    <row r="1944" ht="14.25" customHeight="1">
      <c r="A1944" s="122" t="s">
        <v>4465</v>
      </c>
      <c r="B1944" s="270" t="s">
        <v>4466</v>
      </c>
      <c r="C1944" s="122" t="s">
        <v>643</v>
      </c>
      <c r="D1944" s="7">
        <f t="array" ref="D1944">IFERROR(XLOOKUP($C1944,'Product Families'!$A:$A,'Product Families'!$D:$D),"")</f>
        <v>173</v>
      </c>
      <c r="E1944" s="7">
        <f t="array" ref="E1944">IFERROR(XLOOKUP($C1944,'Product Families'!$A:$A,'Product Families'!$E:$E),"")</f>
        <v>177</v>
      </c>
      <c r="F1944" s="7">
        <f t="array" ref="F1944">IFERROR(XLOOKUP($C1944,'Product Families'!$A:$A,'Product Families'!$F:$F),"")</f>
        <v>191</v>
      </c>
      <c r="G1944" s="7">
        <f t="array" ref="G1944">IFERROR(XLOOKUP($C1944,'Product Families'!$A:$A,'Product Families'!$G:$G),"")</f>
        <v>205</v>
      </c>
      <c r="J1944" s="7" t="str">
        <f>IFERROR(ROUND(AVERAGEIF('Week 1 - Making'!$B:$B,'Product List'!$A1944,'Week 1 - Making'!$P:$P),0),"")</f>
        <v/>
      </c>
      <c r="K1944" s="7" t="str">
        <f>IFERROR(ROUND(AVERAGEIF('Week 2 - Making'!$B:$B,'Product List'!$A1944,'Week 2 - Making'!$P:$P),0),"")</f>
        <v/>
      </c>
      <c r="L1944" s="263" t="str">
        <f>IFERROR(ROUND(AVERAGEIF('Week 3 - Making'!$B:$B,'Product List'!$A1944,'Week 3 - Making'!$P:$P),0),"")</f>
        <v/>
      </c>
      <c r="M1944" s="7" t="str">
        <f>IFERROR(ROUND(AVERAGEIF('Week 4 - Making'!$B:$B,'Product List'!$A1944,'Week 4 - Making'!$P:$P),0),"")</f>
        <v/>
      </c>
      <c r="N1944" s="7" t="str">
        <f>IFERROR(ROUND(AVERAGEIF('Week 5 - Making'!$B:$B,'Product List'!$A1944,'Week 5 - Making'!$P:$P),0),"")</f>
        <v/>
      </c>
      <c r="O1944" s="7"/>
      <c r="P1944" s="7">
        <f t="array" ref="P1944">iferror(xlookup(C1944,'Product Families'!A:A,'Product Families'!S:S),"")</f>
        <v>0</v>
      </c>
    </row>
    <row r="1945" ht="14.25" customHeight="1">
      <c r="A1945" s="138" t="s">
        <v>4467</v>
      </c>
      <c r="B1945" s="270" t="s">
        <v>4466</v>
      </c>
      <c r="C1945" s="122" t="s">
        <v>657</v>
      </c>
      <c r="D1945" s="7">
        <f t="array" ref="D1945">IFERROR(XLOOKUP($C1945,'Product Families'!$A:$A,'Product Families'!$D:$D),"")</f>
        <v>34</v>
      </c>
      <c r="E1945" s="7">
        <f t="array" ref="E1945">IFERROR(XLOOKUP($C1945,'Product Families'!$A:$A,'Product Families'!$E:$E),"")</f>
        <v>35</v>
      </c>
      <c r="F1945" s="7">
        <f t="array" ref="F1945">IFERROR(XLOOKUP($C1945,'Product Families'!$A:$A,'Product Families'!$F:$F),"")</f>
        <v>38</v>
      </c>
      <c r="G1945" s="7">
        <f t="array" ref="G1945">IFERROR(XLOOKUP($C1945,'Product Families'!$A:$A,'Product Families'!$G:$G),"")</f>
        <v>41</v>
      </c>
      <c r="J1945" s="7" t="str">
        <f>IFERROR(ROUND(AVERAGEIF('Week 1 - Making'!$B:$B,'Product List'!$A1945,'Week 1 - Making'!$P:$P),0),"")</f>
        <v/>
      </c>
      <c r="K1945" s="7" t="str">
        <f>IFERROR(ROUND(AVERAGEIF('Week 2 - Making'!$B:$B,'Product List'!$A1945,'Week 2 - Making'!$P:$P),0),"")</f>
        <v/>
      </c>
      <c r="L1945" s="263" t="str">
        <f>IFERROR(ROUND(AVERAGEIF('Week 3 - Making'!$B:$B,'Product List'!$A1945,'Week 3 - Making'!$P:$P),0),"")</f>
        <v/>
      </c>
      <c r="M1945" s="7" t="str">
        <f>IFERROR(ROUND(AVERAGEIF('Week 4 - Making'!$B:$B,'Product List'!$A1945,'Week 4 - Making'!$P:$P),0),"")</f>
        <v/>
      </c>
      <c r="N1945" s="7" t="str">
        <f>IFERROR(ROUND(AVERAGEIF('Week 5 - Making'!$B:$B,'Product List'!$A1945,'Week 5 - Making'!$P:$P),0),"")</f>
        <v/>
      </c>
      <c r="O1945" s="7"/>
      <c r="P1945" s="7">
        <f t="array" ref="P1945">iferror(xlookup(C1945,'Product Families'!A:A,'Product Families'!S:S),"")</f>
        <v>0</v>
      </c>
    </row>
    <row r="1946" ht="14.25" customHeight="1">
      <c r="A1946" s="122" t="s">
        <v>4468</v>
      </c>
      <c r="B1946" s="270" t="s">
        <v>4469</v>
      </c>
      <c r="C1946" s="122" t="s">
        <v>669</v>
      </c>
      <c r="D1946" s="7">
        <f t="array" ref="D1946">IFERROR(XLOOKUP($C1946,'Product Families'!$A:$A,'Product Families'!$D:$D),"")</f>
        <v>78</v>
      </c>
      <c r="E1946" s="7">
        <f t="array" ref="E1946">IFERROR(XLOOKUP($C1946,'Product Families'!$A:$A,'Product Families'!$E:$E),"")</f>
        <v>80</v>
      </c>
      <c r="F1946" s="7">
        <f t="array" ref="F1946">IFERROR(XLOOKUP($C1946,'Product Families'!$A:$A,'Product Families'!$F:$F),"")</f>
        <v>86</v>
      </c>
      <c r="G1946" s="7">
        <f t="array" ref="G1946">IFERROR(XLOOKUP($C1946,'Product Families'!$A:$A,'Product Families'!$G:$G),"")</f>
        <v>93</v>
      </c>
      <c r="J1946" s="7" t="str">
        <f>IFERROR(ROUND(AVERAGEIF('Week 1 - Making'!$B:$B,'Product List'!$A1946,'Week 1 - Making'!$P:$P),0),"")</f>
        <v/>
      </c>
      <c r="K1946" s="7" t="str">
        <f>IFERROR(ROUND(AVERAGEIF('Week 2 - Making'!$B:$B,'Product List'!$A1946,'Week 2 - Making'!$P:$P),0),"")</f>
        <v/>
      </c>
      <c r="L1946" s="263" t="str">
        <f>IFERROR(ROUND(AVERAGEIF('Week 3 - Making'!$B:$B,'Product List'!$A1946,'Week 3 - Making'!$P:$P),0),"")</f>
        <v/>
      </c>
      <c r="M1946" s="7" t="str">
        <f>IFERROR(ROUND(AVERAGEIF('Week 4 - Making'!$B:$B,'Product List'!$A1946,'Week 4 - Making'!$P:$P),0),"")</f>
        <v/>
      </c>
      <c r="N1946" s="7" t="str">
        <f>IFERROR(ROUND(AVERAGEIF('Week 5 - Making'!$B:$B,'Product List'!$A1946,'Week 5 - Making'!$P:$P),0),"")</f>
        <v/>
      </c>
      <c r="O1946" s="7"/>
      <c r="P1946" s="7">
        <f t="array" ref="P1946">iferror(xlookup(C1946,'Product Families'!A:A,'Product Families'!S:S),"")</f>
        <v>0</v>
      </c>
    </row>
    <row r="1947" ht="14.25" customHeight="1">
      <c r="A1947" s="122" t="s">
        <v>4470</v>
      </c>
      <c r="B1947" s="270" t="s">
        <v>4471</v>
      </c>
      <c r="C1947" s="122" t="s">
        <v>669</v>
      </c>
      <c r="D1947" s="7">
        <f t="array" ref="D1947">IFERROR(XLOOKUP($C1947,'Product Families'!$A:$A,'Product Families'!$D:$D),"")</f>
        <v>78</v>
      </c>
      <c r="E1947" s="7">
        <f t="array" ref="E1947">IFERROR(XLOOKUP($C1947,'Product Families'!$A:$A,'Product Families'!$E:$E),"")</f>
        <v>80</v>
      </c>
      <c r="F1947" s="7">
        <f t="array" ref="F1947">IFERROR(XLOOKUP($C1947,'Product Families'!$A:$A,'Product Families'!$F:$F),"")</f>
        <v>86</v>
      </c>
      <c r="G1947" s="7">
        <f t="array" ref="G1947">IFERROR(XLOOKUP($C1947,'Product Families'!$A:$A,'Product Families'!$G:$G),"")</f>
        <v>93</v>
      </c>
      <c r="J1947" s="7" t="str">
        <f>IFERROR(ROUND(AVERAGEIF('Week 1 - Making'!$B:$B,'Product List'!$A1947,'Week 1 - Making'!$P:$P),0),"")</f>
        <v/>
      </c>
      <c r="K1947" s="7" t="str">
        <f>IFERROR(ROUND(AVERAGEIF('Week 2 - Making'!$B:$B,'Product List'!$A1947,'Week 2 - Making'!$P:$P),0),"")</f>
        <v/>
      </c>
      <c r="L1947" s="263" t="str">
        <f>IFERROR(ROUND(AVERAGEIF('Week 3 - Making'!$B:$B,'Product List'!$A1947,'Week 3 - Making'!$P:$P),0),"")</f>
        <v/>
      </c>
      <c r="M1947" s="7" t="str">
        <f>IFERROR(ROUND(AVERAGEIF('Week 4 - Making'!$B:$B,'Product List'!$A1947,'Week 4 - Making'!$P:$P),0),"")</f>
        <v/>
      </c>
      <c r="N1947" s="7" t="str">
        <f>IFERROR(ROUND(AVERAGEIF('Week 5 - Making'!$B:$B,'Product List'!$A1947,'Week 5 - Making'!$P:$P),0),"")</f>
        <v/>
      </c>
      <c r="O1947" s="7"/>
      <c r="P1947" s="7">
        <f t="array" ref="P1947">iferror(xlookup(C1947,'Product Families'!A:A,'Product Families'!S:S),"")</f>
        <v>0</v>
      </c>
    </row>
    <row r="1948" ht="14.25" customHeight="1">
      <c r="A1948" s="122" t="s">
        <v>4472</v>
      </c>
      <c r="B1948" s="270" t="s">
        <v>4473</v>
      </c>
      <c r="C1948" s="122" t="s">
        <v>669</v>
      </c>
      <c r="D1948" s="7">
        <f t="array" ref="D1948">IFERROR(XLOOKUP($C1948,'Product Families'!$A:$A,'Product Families'!$D:$D),"")</f>
        <v>78</v>
      </c>
      <c r="E1948" s="7">
        <f t="array" ref="E1948">IFERROR(XLOOKUP($C1948,'Product Families'!$A:$A,'Product Families'!$E:$E),"")</f>
        <v>80</v>
      </c>
      <c r="F1948" s="7">
        <f t="array" ref="F1948">IFERROR(XLOOKUP($C1948,'Product Families'!$A:$A,'Product Families'!$F:$F),"")</f>
        <v>86</v>
      </c>
      <c r="G1948" s="7">
        <f t="array" ref="G1948">IFERROR(XLOOKUP($C1948,'Product Families'!$A:$A,'Product Families'!$G:$G),"")</f>
        <v>93</v>
      </c>
      <c r="J1948" s="7" t="str">
        <f>IFERROR(ROUND(AVERAGEIF('Week 1 - Making'!$B:$B,'Product List'!$A1948,'Week 1 - Making'!$P:$P),0),"")</f>
        <v/>
      </c>
      <c r="K1948" s="7" t="str">
        <f>IFERROR(ROUND(AVERAGEIF('Week 2 - Making'!$B:$B,'Product List'!$A1948,'Week 2 - Making'!$P:$P),0),"")</f>
        <v/>
      </c>
      <c r="L1948" s="263" t="str">
        <f>IFERROR(ROUND(AVERAGEIF('Week 3 - Making'!$B:$B,'Product List'!$A1948,'Week 3 - Making'!$P:$P),0),"")</f>
        <v/>
      </c>
      <c r="M1948" s="7" t="str">
        <f>IFERROR(ROUND(AVERAGEIF('Week 4 - Making'!$B:$B,'Product List'!$A1948,'Week 4 - Making'!$P:$P),0),"")</f>
        <v/>
      </c>
      <c r="N1948" s="7" t="str">
        <f>IFERROR(ROUND(AVERAGEIF('Week 5 - Making'!$B:$B,'Product List'!$A1948,'Week 5 - Making'!$P:$P),0),"")</f>
        <v/>
      </c>
      <c r="O1948" s="7"/>
      <c r="P1948" s="7">
        <f t="array" ref="P1948">iferror(xlookup(C1948,'Product Families'!A:A,'Product Families'!S:S),"")</f>
        <v>0</v>
      </c>
    </row>
    <row r="1949" ht="14.25" customHeight="1">
      <c r="A1949" s="122" t="s">
        <v>4474</v>
      </c>
      <c r="B1949" s="270" t="s">
        <v>4475</v>
      </c>
      <c r="C1949" s="122" t="s">
        <v>669</v>
      </c>
      <c r="D1949" s="7">
        <f t="array" ref="D1949">IFERROR(XLOOKUP($C1949,'Product Families'!$A:$A,'Product Families'!$D:$D),"")</f>
        <v>78</v>
      </c>
      <c r="E1949" s="7">
        <f t="array" ref="E1949">IFERROR(XLOOKUP($C1949,'Product Families'!$A:$A,'Product Families'!$E:$E),"")</f>
        <v>80</v>
      </c>
      <c r="F1949" s="7">
        <f t="array" ref="F1949">IFERROR(XLOOKUP($C1949,'Product Families'!$A:$A,'Product Families'!$F:$F),"")</f>
        <v>86</v>
      </c>
      <c r="G1949" s="7">
        <f t="array" ref="G1949">IFERROR(XLOOKUP($C1949,'Product Families'!$A:$A,'Product Families'!$G:$G),"")</f>
        <v>93</v>
      </c>
      <c r="J1949" s="7" t="str">
        <f>IFERROR(ROUND(AVERAGEIF('Week 1 - Making'!$B:$B,'Product List'!$A1949,'Week 1 - Making'!$P:$P),0),"")</f>
        <v/>
      </c>
      <c r="K1949" s="7" t="str">
        <f>IFERROR(ROUND(AVERAGEIF('Week 2 - Making'!$B:$B,'Product List'!$A1949,'Week 2 - Making'!$P:$P),0),"")</f>
        <v/>
      </c>
      <c r="L1949" s="263" t="str">
        <f>IFERROR(ROUND(AVERAGEIF('Week 3 - Making'!$B:$B,'Product List'!$A1949,'Week 3 - Making'!$P:$P),0),"")</f>
        <v/>
      </c>
      <c r="M1949" s="7" t="str">
        <f>IFERROR(ROUND(AVERAGEIF('Week 4 - Making'!$B:$B,'Product List'!$A1949,'Week 4 - Making'!$P:$P),0),"")</f>
        <v/>
      </c>
      <c r="N1949" s="7" t="str">
        <f>IFERROR(ROUND(AVERAGEIF('Week 5 - Making'!$B:$B,'Product List'!$A1949,'Week 5 - Making'!$P:$P),0),"")</f>
        <v/>
      </c>
      <c r="O1949" s="7"/>
      <c r="P1949" s="7">
        <f t="array" ref="P1949">iferror(xlookup(C1949,'Product Families'!A:A,'Product Families'!S:S),"")</f>
        <v>0</v>
      </c>
    </row>
    <row r="1950" ht="14.25" customHeight="1">
      <c r="A1950" s="122" t="s">
        <v>4476</v>
      </c>
      <c r="B1950" s="270" t="s">
        <v>4477</v>
      </c>
      <c r="C1950" s="122" t="s">
        <v>669</v>
      </c>
      <c r="D1950" s="7">
        <f t="array" ref="D1950">IFERROR(XLOOKUP($C1950,'Product Families'!$A:$A,'Product Families'!$D:$D),"")</f>
        <v>78</v>
      </c>
      <c r="E1950" s="7">
        <f t="array" ref="E1950">IFERROR(XLOOKUP($C1950,'Product Families'!$A:$A,'Product Families'!$E:$E),"")</f>
        <v>80</v>
      </c>
      <c r="F1950" s="7">
        <f t="array" ref="F1950">IFERROR(XLOOKUP($C1950,'Product Families'!$A:$A,'Product Families'!$F:$F),"")</f>
        <v>86</v>
      </c>
      <c r="G1950" s="7">
        <f t="array" ref="G1950">IFERROR(XLOOKUP($C1950,'Product Families'!$A:$A,'Product Families'!$G:$G),"")</f>
        <v>93</v>
      </c>
      <c r="J1950" s="7" t="str">
        <f>IFERROR(ROUND(AVERAGEIF('Week 1 - Making'!$B:$B,'Product List'!$A1950,'Week 1 - Making'!$P:$P),0),"")</f>
        <v/>
      </c>
      <c r="K1950" s="7" t="str">
        <f>IFERROR(ROUND(AVERAGEIF('Week 2 - Making'!$B:$B,'Product List'!$A1950,'Week 2 - Making'!$P:$P),0),"")</f>
        <v/>
      </c>
      <c r="L1950" s="263" t="str">
        <f>IFERROR(ROUND(AVERAGEIF('Week 3 - Making'!$B:$B,'Product List'!$A1950,'Week 3 - Making'!$P:$P),0),"")</f>
        <v/>
      </c>
      <c r="M1950" s="7" t="str">
        <f>IFERROR(ROUND(AVERAGEIF('Week 4 - Making'!$B:$B,'Product List'!$A1950,'Week 4 - Making'!$P:$P),0),"")</f>
        <v/>
      </c>
      <c r="N1950" s="7" t="str">
        <f>IFERROR(ROUND(AVERAGEIF('Week 5 - Making'!$B:$B,'Product List'!$A1950,'Week 5 - Making'!$P:$P),0),"")</f>
        <v/>
      </c>
      <c r="O1950" s="7"/>
      <c r="P1950" s="7">
        <f t="array" ref="P1950">iferror(xlookup(C1950,'Product Families'!A:A,'Product Families'!S:S),"")</f>
        <v>0</v>
      </c>
    </row>
    <row r="1951" ht="14.25" customHeight="1">
      <c r="A1951" s="122" t="s">
        <v>4478</v>
      </c>
      <c r="B1951" s="270" t="s">
        <v>4479</v>
      </c>
      <c r="C1951" s="122" t="s">
        <v>669</v>
      </c>
      <c r="D1951" s="7">
        <f t="array" ref="D1951">IFERROR(XLOOKUP($C1951,'Product Families'!$A:$A,'Product Families'!$D:$D),"")</f>
        <v>78</v>
      </c>
      <c r="E1951" s="7">
        <f t="array" ref="E1951">IFERROR(XLOOKUP($C1951,'Product Families'!$A:$A,'Product Families'!$E:$E),"")</f>
        <v>80</v>
      </c>
      <c r="F1951" s="7">
        <f t="array" ref="F1951">IFERROR(XLOOKUP($C1951,'Product Families'!$A:$A,'Product Families'!$F:$F),"")</f>
        <v>86</v>
      </c>
      <c r="G1951" s="7">
        <f t="array" ref="G1951">IFERROR(XLOOKUP($C1951,'Product Families'!$A:$A,'Product Families'!$G:$G),"")</f>
        <v>93</v>
      </c>
      <c r="J1951" s="7" t="str">
        <f>IFERROR(ROUND(AVERAGEIF('Week 1 - Making'!$B:$B,'Product List'!$A1951,'Week 1 - Making'!$P:$P),0),"")</f>
        <v/>
      </c>
      <c r="K1951" s="7" t="str">
        <f>IFERROR(ROUND(AVERAGEIF('Week 2 - Making'!$B:$B,'Product List'!$A1951,'Week 2 - Making'!$P:$P),0),"")</f>
        <v/>
      </c>
      <c r="L1951" s="263" t="str">
        <f>IFERROR(ROUND(AVERAGEIF('Week 3 - Making'!$B:$B,'Product List'!$A1951,'Week 3 - Making'!$P:$P),0),"")</f>
        <v/>
      </c>
      <c r="M1951" s="7" t="str">
        <f>IFERROR(ROUND(AVERAGEIF('Week 4 - Making'!$B:$B,'Product List'!$A1951,'Week 4 - Making'!$P:$P),0),"")</f>
        <v/>
      </c>
      <c r="N1951" s="7" t="str">
        <f>IFERROR(ROUND(AVERAGEIF('Week 5 - Making'!$B:$B,'Product List'!$A1951,'Week 5 - Making'!$P:$P),0),"")</f>
        <v/>
      </c>
      <c r="O1951" s="7"/>
      <c r="P1951" s="7">
        <f t="array" ref="P1951">iferror(xlookup(C1951,'Product Families'!A:A,'Product Families'!S:S),"")</f>
        <v>0</v>
      </c>
    </row>
    <row r="1952" ht="14.25" customHeight="1">
      <c r="A1952" s="138" t="s">
        <v>4480</v>
      </c>
      <c r="B1952" s="270" t="s">
        <v>4469</v>
      </c>
      <c r="C1952" s="138" t="s">
        <v>675</v>
      </c>
      <c r="D1952" s="7">
        <f t="array" ref="D1952">IFERROR(XLOOKUP($C1952,'Product Families'!$A:$A,'Product Families'!$D:$D),"")</f>
        <v>14</v>
      </c>
      <c r="E1952" s="7">
        <f t="array" ref="E1952">IFERROR(XLOOKUP($C1952,'Product Families'!$A:$A,'Product Families'!$E:$E),"")</f>
        <v>15</v>
      </c>
      <c r="F1952" s="7">
        <f t="array" ref="F1952">IFERROR(XLOOKUP($C1952,'Product Families'!$A:$A,'Product Families'!$F:$F),"")</f>
        <v>16</v>
      </c>
      <c r="G1952" s="7">
        <f t="array" ref="G1952">IFERROR(XLOOKUP($C1952,'Product Families'!$A:$A,'Product Families'!$G:$G),"")</f>
        <v>17</v>
      </c>
      <c r="J1952" s="7" t="str">
        <f>IFERROR(ROUND(AVERAGEIF('Week 1 - Making'!$B:$B,'Product List'!$A1952,'Week 1 - Making'!$P:$P),0),"")</f>
        <v/>
      </c>
      <c r="K1952" s="7" t="str">
        <f>IFERROR(ROUND(AVERAGEIF('Week 2 - Making'!$B:$B,'Product List'!$A1952,'Week 2 - Making'!$P:$P),0),"")</f>
        <v/>
      </c>
      <c r="L1952" s="263" t="str">
        <f>IFERROR(ROUND(AVERAGEIF('Week 3 - Making'!$B:$B,'Product List'!$A1952,'Week 3 - Making'!$P:$P),0),"")</f>
        <v/>
      </c>
      <c r="M1952" s="7" t="str">
        <f>IFERROR(ROUND(AVERAGEIF('Week 4 - Making'!$B:$B,'Product List'!$A1952,'Week 4 - Making'!$P:$P),0),"")</f>
        <v/>
      </c>
      <c r="N1952" s="7" t="str">
        <f>IFERROR(ROUND(AVERAGEIF('Week 5 - Making'!$B:$B,'Product List'!$A1952,'Week 5 - Making'!$P:$P),0),"")</f>
        <v/>
      </c>
      <c r="O1952" s="7"/>
      <c r="P1952" s="7">
        <f t="array" ref="P1952">iferror(xlookup(C1952,'Product Families'!A:A,'Product Families'!S:S),"")</f>
        <v>0</v>
      </c>
    </row>
    <row r="1953" ht="14.25" customHeight="1">
      <c r="A1953" s="138" t="s">
        <v>4481</v>
      </c>
      <c r="B1953" s="270" t="s">
        <v>4471</v>
      </c>
      <c r="C1953" s="138" t="s">
        <v>675</v>
      </c>
      <c r="D1953" s="7">
        <f t="array" ref="D1953">IFERROR(XLOOKUP($C1953,'Product Families'!$A:$A,'Product Families'!$D:$D),"")</f>
        <v>14</v>
      </c>
      <c r="E1953" s="7">
        <f t="array" ref="E1953">IFERROR(XLOOKUP($C1953,'Product Families'!$A:$A,'Product Families'!$E:$E),"")</f>
        <v>15</v>
      </c>
      <c r="F1953" s="7">
        <f t="array" ref="F1953">IFERROR(XLOOKUP($C1953,'Product Families'!$A:$A,'Product Families'!$F:$F),"")</f>
        <v>16</v>
      </c>
      <c r="G1953" s="7">
        <f t="array" ref="G1953">IFERROR(XLOOKUP($C1953,'Product Families'!$A:$A,'Product Families'!$G:$G),"")</f>
        <v>17</v>
      </c>
      <c r="J1953" s="7" t="str">
        <f>IFERROR(ROUND(AVERAGEIF('Week 1 - Making'!$B:$B,'Product List'!$A1953,'Week 1 - Making'!$P:$P),0),"")</f>
        <v/>
      </c>
      <c r="K1953" s="7" t="str">
        <f>IFERROR(ROUND(AVERAGEIF('Week 2 - Making'!$B:$B,'Product List'!$A1953,'Week 2 - Making'!$P:$P),0),"")</f>
        <v/>
      </c>
      <c r="L1953" s="263" t="str">
        <f>IFERROR(ROUND(AVERAGEIF('Week 3 - Making'!$B:$B,'Product List'!$A1953,'Week 3 - Making'!$P:$P),0),"")</f>
        <v/>
      </c>
      <c r="M1953" s="7" t="str">
        <f>IFERROR(ROUND(AVERAGEIF('Week 4 - Making'!$B:$B,'Product List'!$A1953,'Week 4 - Making'!$P:$P),0),"")</f>
        <v/>
      </c>
      <c r="N1953" s="7" t="str">
        <f>IFERROR(ROUND(AVERAGEIF('Week 5 - Making'!$B:$B,'Product List'!$A1953,'Week 5 - Making'!$P:$P),0),"")</f>
        <v/>
      </c>
      <c r="O1953" s="7"/>
      <c r="P1953" s="7">
        <f t="array" ref="P1953">iferror(xlookup(C1953,'Product Families'!A:A,'Product Families'!S:S),"")</f>
        <v>0</v>
      </c>
    </row>
    <row r="1954" ht="14.25" customHeight="1">
      <c r="A1954" s="138" t="s">
        <v>4482</v>
      </c>
      <c r="B1954" s="270" t="s">
        <v>4473</v>
      </c>
      <c r="C1954" s="138" t="s">
        <v>675</v>
      </c>
      <c r="D1954" s="7">
        <f t="array" ref="D1954">IFERROR(XLOOKUP($C1954,'Product Families'!$A:$A,'Product Families'!$D:$D),"")</f>
        <v>14</v>
      </c>
      <c r="E1954" s="7">
        <f t="array" ref="E1954">IFERROR(XLOOKUP($C1954,'Product Families'!$A:$A,'Product Families'!$E:$E),"")</f>
        <v>15</v>
      </c>
      <c r="F1954" s="7">
        <f t="array" ref="F1954">IFERROR(XLOOKUP($C1954,'Product Families'!$A:$A,'Product Families'!$F:$F),"")</f>
        <v>16</v>
      </c>
      <c r="G1954" s="7">
        <f t="array" ref="G1954">IFERROR(XLOOKUP($C1954,'Product Families'!$A:$A,'Product Families'!$G:$G),"")</f>
        <v>17</v>
      </c>
      <c r="J1954" s="7" t="str">
        <f>IFERROR(ROUND(AVERAGEIF('Week 1 - Making'!$B:$B,'Product List'!$A1954,'Week 1 - Making'!$P:$P),0),"")</f>
        <v/>
      </c>
      <c r="K1954" s="7" t="str">
        <f>IFERROR(ROUND(AVERAGEIF('Week 2 - Making'!$B:$B,'Product List'!$A1954,'Week 2 - Making'!$P:$P),0),"")</f>
        <v/>
      </c>
      <c r="L1954" s="263" t="str">
        <f>IFERROR(ROUND(AVERAGEIF('Week 3 - Making'!$B:$B,'Product List'!$A1954,'Week 3 - Making'!$P:$P),0),"")</f>
        <v/>
      </c>
      <c r="M1954" s="7" t="str">
        <f>IFERROR(ROUND(AVERAGEIF('Week 4 - Making'!$B:$B,'Product List'!$A1954,'Week 4 - Making'!$P:$P),0),"")</f>
        <v/>
      </c>
      <c r="N1954" s="7" t="str">
        <f>IFERROR(ROUND(AVERAGEIF('Week 5 - Making'!$B:$B,'Product List'!$A1954,'Week 5 - Making'!$P:$P),0),"")</f>
        <v/>
      </c>
      <c r="O1954" s="7"/>
      <c r="P1954" s="7">
        <f t="array" ref="P1954">iferror(xlookup(C1954,'Product Families'!A:A,'Product Families'!S:S),"")</f>
        <v>0</v>
      </c>
    </row>
    <row r="1955" ht="14.25" customHeight="1">
      <c r="A1955" s="138" t="s">
        <v>4483</v>
      </c>
      <c r="B1955" s="270" t="s">
        <v>4475</v>
      </c>
      <c r="C1955" s="138" t="s">
        <v>675</v>
      </c>
      <c r="D1955" s="7">
        <f t="array" ref="D1955">IFERROR(XLOOKUP($C1955,'Product Families'!$A:$A,'Product Families'!$D:$D),"")</f>
        <v>14</v>
      </c>
      <c r="E1955" s="7">
        <f t="array" ref="E1955">IFERROR(XLOOKUP($C1955,'Product Families'!$A:$A,'Product Families'!$E:$E),"")</f>
        <v>15</v>
      </c>
      <c r="F1955" s="7">
        <f t="array" ref="F1955">IFERROR(XLOOKUP($C1955,'Product Families'!$A:$A,'Product Families'!$F:$F),"")</f>
        <v>16</v>
      </c>
      <c r="G1955" s="7">
        <f t="array" ref="G1955">IFERROR(XLOOKUP($C1955,'Product Families'!$A:$A,'Product Families'!$G:$G),"")</f>
        <v>17</v>
      </c>
      <c r="J1955" s="7" t="str">
        <f>IFERROR(ROUND(AVERAGEIF('Week 1 - Making'!$B:$B,'Product List'!$A1955,'Week 1 - Making'!$P:$P),0),"")</f>
        <v/>
      </c>
      <c r="K1955" s="7" t="str">
        <f>IFERROR(ROUND(AVERAGEIF('Week 2 - Making'!$B:$B,'Product List'!$A1955,'Week 2 - Making'!$P:$P),0),"")</f>
        <v/>
      </c>
      <c r="L1955" s="263" t="str">
        <f>IFERROR(ROUND(AVERAGEIF('Week 3 - Making'!$B:$B,'Product List'!$A1955,'Week 3 - Making'!$P:$P),0),"")</f>
        <v/>
      </c>
      <c r="M1955" s="7" t="str">
        <f>IFERROR(ROUND(AVERAGEIF('Week 4 - Making'!$B:$B,'Product List'!$A1955,'Week 4 - Making'!$P:$P),0),"")</f>
        <v/>
      </c>
      <c r="N1955" s="7" t="str">
        <f>IFERROR(ROUND(AVERAGEIF('Week 5 - Making'!$B:$B,'Product List'!$A1955,'Week 5 - Making'!$P:$P),0),"")</f>
        <v/>
      </c>
      <c r="O1955" s="7"/>
      <c r="P1955" s="7">
        <f t="array" ref="P1955">iferror(xlookup(C1955,'Product Families'!A:A,'Product Families'!S:S),"")</f>
        <v>0</v>
      </c>
    </row>
    <row r="1956" ht="14.25" customHeight="1">
      <c r="A1956" s="138" t="s">
        <v>4484</v>
      </c>
      <c r="B1956" s="270" t="s">
        <v>4477</v>
      </c>
      <c r="C1956" s="138" t="s">
        <v>675</v>
      </c>
      <c r="D1956" s="7">
        <f t="array" ref="D1956">IFERROR(XLOOKUP($C1956,'Product Families'!$A:$A,'Product Families'!$D:$D),"")</f>
        <v>14</v>
      </c>
      <c r="E1956" s="7">
        <f t="array" ref="E1956">IFERROR(XLOOKUP($C1956,'Product Families'!$A:$A,'Product Families'!$E:$E),"")</f>
        <v>15</v>
      </c>
      <c r="F1956" s="7">
        <f t="array" ref="F1956">IFERROR(XLOOKUP($C1956,'Product Families'!$A:$A,'Product Families'!$F:$F),"")</f>
        <v>16</v>
      </c>
      <c r="G1956" s="7">
        <f t="array" ref="G1956">IFERROR(XLOOKUP($C1956,'Product Families'!$A:$A,'Product Families'!$G:$G),"")</f>
        <v>17</v>
      </c>
      <c r="J1956" s="7" t="str">
        <f>IFERROR(ROUND(AVERAGEIF('Week 1 - Making'!$B:$B,'Product List'!$A1956,'Week 1 - Making'!$P:$P),0),"")</f>
        <v/>
      </c>
      <c r="K1956" s="7" t="str">
        <f>IFERROR(ROUND(AVERAGEIF('Week 2 - Making'!$B:$B,'Product List'!$A1956,'Week 2 - Making'!$P:$P),0),"")</f>
        <v/>
      </c>
      <c r="L1956" s="263" t="str">
        <f>IFERROR(ROUND(AVERAGEIF('Week 3 - Making'!$B:$B,'Product List'!$A1956,'Week 3 - Making'!$P:$P),0),"")</f>
        <v/>
      </c>
      <c r="M1956" s="7" t="str">
        <f>IFERROR(ROUND(AVERAGEIF('Week 4 - Making'!$B:$B,'Product List'!$A1956,'Week 4 - Making'!$P:$P),0),"")</f>
        <v/>
      </c>
      <c r="N1956" s="7" t="str">
        <f>IFERROR(ROUND(AVERAGEIF('Week 5 - Making'!$B:$B,'Product List'!$A1956,'Week 5 - Making'!$P:$P),0),"")</f>
        <v/>
      </c>
      <c r="O1956" s="7"/>
      <c r="P1956" s="7">
        <f t="array" ref="P1956">iferror(xlookup(C1956,'Product Families'!A:A,'Product Families'!S:S),"")</f>
        <v>0</v>
      </c>
    </row>
    <row r="1957" ht="14.25" customHeight="1">
      <c r="A1957" s="138" t="s">
        <v>4485</v>
      </c>
      <c r="B1957" s="270" t="s">
        <v>4479</v>
      </c>
      <c r="C1957" s="138" t="s">
        <v>675</v>
      </c>
      <c r="D1957" s="7">
        <f t="array" ref="D1957">IFERROR(XLOOKUP($C1957,'Product Families'!$A:$A,'Product Families'!$D:$D),"")</f>
        <v>14</v>
      </c>
      <c r="E1957" s="7">
        <f t="array" ref="E1957">IFERROR(XLOOKUP($C1957,'Product Families'!$A:$A,'Product Families'!$E:$E),"")</f>
        <v>15</v>
      </c>
      <c r="F1957" s="7">
        <f t="array" ref="F1957">IFERROR(XLOOKUP($C1957,'Product Families'!$A:$A,'Product Families'!$F:$F),"")</f>
        <v>16</v>
      </c>
      <c r="G1957" s="7">
        <f t="array" ref="G1957">IFERROR(XLOOKUP($C1957,'Product Families'!$A:$A,'Product Families'!$G:$G),"")</f>
        <v>17</v>
      </c>
      <c r="J1957" s="7" t="str">
        <f>IFERROR(ROUND(AVERAGEIF('Week 1 - Making'!$B:$B,'Product List'!$A1957,'Week 1 - Making'!$P:$P),0),"")</f>
        <v/>
      </c>
      <c r="K1957" s="7" t="str">
        <f>IFERROR(ROUND(AVERAGEIF('Week 2 - Making'!$B:$B,'Product List'!$A1957,'Week 2 - Making'!$P:$P),0),"")</f>
        <v/>
      </c>
      <c r="L1957" s="263" t="str">
        <f>IFERROR(ROUND(AVERAGEIF('Week 3 - Making'!$B:$B,'Product List'!$A1957,'Week 3 - Making'!$P:$P),0),"")</f>
        <v/>
      </c>
      <c r="M1957" s="7" t="str">
        <f>IFERROR(ROUND(AVERAGEIF('Week 4 - Making'!$B:$B,'Product List'!$A1957,'Week 4 - Making'!$P:$P),0),"")</f>
        <v/>
      </c>
      <c r="N1957" s="7" t="str">
        <f>IFERROR(ROUND(AVERAGEIF('Week 5 - Making'!$B:$B,'Product List'!$A1957,'Week 5 - Making'!$P:$P),0),"")</f>
        <v/>
      </c>
      <c r="O1957" s="7"/>
      <c r="P1957" s="7">
        <f t="array" ref="P1957">iferror(xlookup(C1957,'Product Families'!A:A,'Product Families'!S:S),"")</f>
        <v>0</v>
      </c>
    </row>
    <row r="1958" ht="14.25" customHeight="1">
      <c r="A1958" s="122" t="s">
        <v>4486</v>
      </c>
      <c r="B1958" s="270" t="s">
        <v>4487</v>
      </c>
      <c r="C1958" s="122" t="s">
        <v>355</v>
      </c>
      <c r="D1958" s="7">
        <f t="array" ref="D1958">IFERROR(XLOOKUP($C1958,'Product Families'!$A:$A,'Product Families'!$D:$D),"")</f>
        <v>4</v>
      </c>
      <c r="E1958" s="7">
        <f t="array" ref="E1958">IFERROR(XLOOKUP($C1958,'Product Families'!$A:$A,'Product Families'!$E:$E),"")</f>
        <v>5</v>
      </c>
      <c r="F1958" s="7">
        <f t="array" ref="F1958">IFERROR(XLOOKUP($C1958,'Product Families'!$A:$A,'Product Families'!$F:$F),"")</f>
        <v>6</v>
      </c>
      <c r="G1958" s="7">
        <f t="array" ref="G1958">IFERROR(XLOOKUP($C1958,'Product Families'!$A:$A,'Product Families'!$G:$G),"")</f>
        <v>7</v>
      </c>
      <c r="J1958" s="7" t="str">
        <f>IFERROR(ROUND(AVERAGEIF('Week 1 - Making'!$B:$B,'Product List'!$A1958,'Week 1 - Making'!$P:$P),0),"")</f>
        <v/>
      </c>
      <c r="K1958" s="7" t="str">
        <f>IFERROR(ROUND(AVERAGEIF('Week 2 - Making'!$B:$B,'Product List'!$A1958,'Week 2 - Making'!$P:$P),0),"")</f>
        <v/>
      </c>
      <c r="L1958" s="263" t="str">
        <f>IFERROR(ROUND(AVERAGEIF('Week 3 - Making'!$B:$B,'Product List'!$A1958,'Week 3 - Making'!$P:$P),0),"")</f>
        <v/>
      </c>
      <c r="M1958" s="7" t="str">
        <f>IFERROR(ROUND(AVERAGEIF('Week 4 - Making'!$B:$B,'Product List'!$A1958,'Week 4 - Making'!$P:$P),0),"")</f>
        <v/>
      </c>
      <c r="N1958" s="7" t="str">
        <f>IFERROR(ROUND(AVERAGEIF('Week 5 - Making'!$B:$B,'Product List'!$A1958,'Week 5 - Making'!$P:$P),0),"")</f>
        <v/>
      </c>
      <c r="O1958" s="7"/>
      <c r="P1958" s="7">
        <f t="array" ref="P1958">iferror(xlookup(C1958,'Product Families'!A:A,'Product Families'!S:S),"")</f>
        <v>0</v>
      </c>
    </row>
    <row r="1959" ht="14.25" customHeight="1">
      <c r="A1959" s="122" t="s">
        <v>4488</v>
      </c>
      <c r="B1959" s="270" t="s">
        <v>4489</v>
      </c>
      <c r="C1959" s="122" t="s">
        <v>355</v>
      </c>
      <c r="D1959" s="7">
        <f t="array" ref="D1959">IFERROR(XLOOKUP($C1959,'Product Families'!$A:$A,'Product Families'!$D:$D),"")</f>
        <v>4</v>
      </c>
      <c r="E1959" s="7">
        <f t="array" ref="E1959">IFERROR(XLOOKUP($C1959,'Product Families'!$A:$A,'Product Families'!$E:$E),"")</f>
        <v>5</v>
      </c>
      <c r="F1959" s="7">
        <f t="array" ref="F1959">IFERROR(XLOOKUP($C1959,'Product Families'!$A:$A,'Product Families'!$F:$F),"")</f>
        <v>6</v>
      </c>
      <c r="G1959" s="7">
        <f t="array" ref="G1959">IFERROR(XLOOKUP($C1959,'Product Families'!$A:$A,'Product Families'!$G:$G),"")</f>
        <v>7</v>
      </c>
      <c r="J1959" s="7" t="str">
        <f>IFERROR(ROUND(AVERAGEIF('Week 1 - Making'!$B:$B,'Product List'!$A1959,'Week 1 - Making'!$P:$P),0),"")</f>
        <v/>
      </c>
      <c r="K1959" s="7" t="str">
        <f>IFERROR(ROUND(AVERAGEIF('Week 2 - Making'!$B:$B,'Product List'!$A1959,'Week 2 - Making'!$P:$P),0),"")</f>
        <v/>
      </c>
      <c r="L1959" s="263" t="str">
        <f>IFERROR(ROUND(AVERAGEIF('Week 3 - Making'!$B:$B,'Product List'!$A1959,'Week 3 - Making'!$P:$P),0),"")</f>
        <v/>
      </c>
      <c r="M1959" s="7" t="str">
        <f>IFERROR(ROUND(AVERAGEIF('Week 4 - Making'!$B:$B,'Product List'!$A1959,'Week 4 - Making'!$P:$P),0),"")</f>
        <v/>
      </c>
      <c r="N1959" s="7" t="str">
        <f>IFERROR(ROUND(AVERAGEIF('Week 5 - Making'!$B:$B,'Product List'!$A1959,'Week 5 - Making'!$P:$P),0),"")</f>
        <v/>
      </c>
      <c r="O1959" s="7"/>
      <c r="P1959" s="7">
        <f t="array" ref="P1959">iferror(xlookup(C1959,'Product Families'!A:A,'Product Families'!S:S),"")</f>
        <v>0</v>
      </c>
    </row>
    <row r="1960" ht="14.25" customHeight="1">
      <c r="A1960" s="122" t="s">
        <v>4490</v>
      </c>
      <c r="B1960" s="270" t="s">
        <v>4491</v>
      </c>
      <c r="C1960" s="122" t="s">
        <v>355</v>
      </c>
      <c r="D1960" s="7">
        <f t="array" ref="D1960">IFERROR(XLOOKUP($C1960,'Product Families'!$A:$A,'Product Families'!$D:$D),"")</f>
        <v>4</v>
      </c>
      <c r="E1960" s="7">
        <f t="array" ref="E1960">IFERROR(XLOOKUP($C1960,'Product Families'!$A:$A,'Product Families'!$E:$E),"")</f>
        <v>5</v>
      </c>
      <c r="F1960" s="7">
        <f t="array" ref="F1960">IFERROR(XLOOKUP($C1960,'Product Families'!$A:$A,'Product Families'!$F:$F),"")</f>
        <v>6</v>
      </c>
      <c r="G1960" s="7">
        <f t="array" ref="G1960">IFERROR(XLOOKUP($C1960,'Product Families'!$A:$A,'Product Families'!$G:$G),"")</f>
        <v>7</v>
      </c>
      <c r="J1960" s="7" t="str">
        <f>IFERROR(ROUND(AVERAGEIF('Week 1 - Making'!$B:$B,'Product List'!$A1960,'Week 1 - Making'!$P:$P),0),"")</f>
        <v/>
      </c>
      <c r="K1960" s="7" t="str">
        <f>IFERROR(ROUND(AVERAGEIF('Week 2 - Making'!$B:$B,'Product List'!$A1960,'Week 2 - Making'!$P:$P),0),"")</f>
        <v/>
      </c>
      <c r="L1960" s="263" t="str">
        <f>IFERROR(ROUND(AVERAGEIF('Week 3 - Making'!$B:$B,'Product List'!$A1960,'Week 3 - Making'!$P:$P),0),"")</f>
        <v/>
      </c>
      <c r="M1960" s="7" t="str">
        <f>IFERROR(ROUND(AVERAGEIF('Week 4 - Making'!$B:$B,'Product List'!$A1960,'Week 4 - Making'!$P:$P),0),"")</f>
        <v/>
      </c>
      <c r="N1960" s="7" t="str">
        <f>IFERROR(ROUND(AVERAGEIF('Week 5 - Making'!$B:$B,'Product List'!$A1960,'Week 5 - Making'!$P:$P),0),"")</f>
        <v/>
      </c>
      <c r="O1960" s="7"/>
      <c r="P1960" s="7">
        <f t="array" ref="P1960">iferror(xlookup(C1960,'Product Families'!A:A,'Product Families'!S:S),"")</f>
        <v>0</v>
      </c>
    </row>
    <row r="1961" ht="14.25" customHeight="1">
      <c r="A1961" s="138" t="s">
        <v>4492</v>
      </c>
      <c r="B1961" s="270"/>
      <c r="C1961" s="138" t="s">
        <v>679</v>
      </c>
      <c r="D1961" s="7">
        <f t="array" ref="D1961">IFERROR(XLOOKUP($C1961,'Product Families'!$A:$A,'Product Families'!$D:$D),"")</f>
        <v>65</v>
      </c>
      <c r="E1961" s="7">
        <f t="array" ref="E1961">IFERROR(XLOOKUP($C1961,'Product Families'!$A:$A,'Product Families'!$E:$E),"")</f>
        <v>67</v>
      </c>
      <c r="F1961" s="7">
        <f t="array" ref="F1961">IFERROR(XLOOKUP($C1961,'Product Families'!$A:$A,'Product Families'!$F:$F),"")</f>
        <v>72</v>
      </c>
      <c r="G1961" s="7">
        <f t="array" ref="G1961">IFERROR(XLOOKUP($C1961,'Product Families'!$A:$A,'Product Families'!$G:$G),"")</f>
        <v>77</v>
      </c>
      <c r="J1961" s="7" t="str">
        <f>IFERROR(ROUND(AVERAGEIF('Week 1 - Making'!$B:$B,'Product List'!$A1961,'Week 1 - Making'!$P:$P),0),"")</f>
        <v/>
      </c>
      <c r="K1961" s="7" t="str">
        <f>IFERROR(ROUND(AVERAGEIF('Week 2 - Making'!$B:$B,'Product List'!$A1961,'Week 2 - Making'!$P:$P),0),"")</f>
        <v/>
      </c>
      <c r="L1961" s="263" t="str">
        <f>IFERROR(ROUND(AVERAGEIF('Week 3 - Making'!$B:$B,'Product List'!$A1961,'Week 3 - Making'!$P:$P),0),"")</f>
        <v/>
      </c>
      <c r="M1961" s="7" t="str">
        <f>IFERROR(ROUND(AVERAGEIF('Week 4 - Making'!$B:$B,'Product List'!$A1961,'Week 4 - Making'!$P:$P),0),"")</f>
        <v/>
      </c>
      <c r="N1961" s="7" t="str">
        <f>IFERROR(ROUND(AVERAGEIF('Week 5 - Making'!$B:$B,'Product List'!$A1961,'Week 5 - Making'!$P:$P),0),"")</f>
        <v/>
      </c>
      <c r="O1961" s="7"/>
      <c r="P1961" s="7">
        <f t="array" ref="P1961">iferror(xlookup(C1961,'Product Families'!A:A,'Product Families'!S:S),"")</f>
        <v>0</v>
      </c>
    </row>
    <row r="1962" ht="14.25" customHeight="1">
      <c r="A1962" s="122" t="s">
        <v>4493</v>
      </c>
      <c r="B1962" s="270" t="s">
        <v>4494</v>
      </c>
      <c r="C1962" s="122" t="s">
        <v>355</v>
      </c>
      <c r="D1962" s="7">
        <f t="array" ref="D1962">IFERROR(XLOOKUP($C1962,'Product Families'!$A:$A,'Product Families'!$D:$D),"")</f>
        <v>4</v>
      </c>
      <c r="E1962" s="7">
        <f t="array" ref="E1962">IFERROR(XLOOKUP($C1962,'Product Families'!$A:$A,'Product Families'!$E:$E),"")</f>
        <v>5</v>
      </c>
      <c r="F1962" s="7">
        <f t="array" ref="F1962">IFERROR(XLOOKUP($C1962,'Product Families'!$A:$A,'Product Families'!$F:$F),"")</f>
        <v>6</v>
      </c>
      <c r="G1962" s="7">
        <f t="array" ref="G1962">IFERROR(XLOOKUP($C1962,'Product Families'!$A:$A,'Product Families'!$G:$G),"")</f>
        <v>7</v>
      </c>
      <c r="J1962" s="7" t="str">
        <f>IFERROR(ROUND(AVERAGEIF('Week 1 - Making'!$B:$B,'Product List'!$A1962,'Week 1 - Making'!$P:$P),0),"")</f>
        <v/>
      </c>
      <c r="K1962" s="7" t="str">
        <f>IFERROR(ROUND(AVERAGEIF('Week 2 - Making'!$B:$B,'Product List'!$A1962,'Week 2 - Making'!$P:$P),0),"")</f>
        <v/>
      </c>
      <c r="L1962" s="263" t="str">
        <f>IFERROR(ROUND(AVERAGEIF('Week 3 - Making'!$B:$B,'Product List'!$A1962,'Week 3 - Making'!$P:$P),0),"")</f>
        <v/>
      </c>
      <c r="M1962" s="7" t="str">
        <f>IFERROR(ROUND(AVERAGEIF('Week 4 - Making'!$B:$B,'Product List'!$A1962,'Week 4 - Making'!$P:$P),0),"")</f>
        <v/>
      </c>
      <c r="N1962" s="7" t="str">
        <f>IFERROR(ROUND(AVERAGEIF('Week 5 - Making'!$B:$B,'Product List'!$A1962,'Week 5 - Making'!$P:$P),0),"")</f>
        <v/>
      </c>
      <c r="O1962" s="7"/>
      <c r="P1962" s="7">
        <f t="array" ref="P1962">iferror(xlookup(C1962,'Product Families'!A:A,'Product Families'!S:S),"")</f>
        <v>0</v>
      </c>
    </row>
    <row r="1963" ht="14.25" customHeight="1">
      <c r="A1963" s="122" t="s">
        <v>4495</v>
      </c>
      <c r="B1963" s="270" t="s">
        <v>4496</v>
      </c>
      <c r="C1963" s="122" t="s">
        <v>355</v>
      </c>
      <c r="D1963" s="7">
        <f t="array" ref="D1963">IFERROR(XLOOKUP($C1963,'Product Families'!$A:$A,'Product Families'!$D:$D),"")</f>
        <v>4</v>
      </c>
      <c r="E1963" s="7">
        <f t="array" ref="E1963">IFERROR(XLOOKUP($C1963,'Product Families'!$A:$A,'Product Families'!$E:$E),"")</f>
        <v>5</v>
      </c>
      <c r="F1963" s="7">
        <f t="array" ref="F1963">IFERROR(XLOOKUP($C1963,'Product Families'!$A:$A,'Product Families'!$F:$F),"")</f>
        <v>6</v>
      </c>
      <c r="G1963" s="7">
        <f t="array" ref="G1963">IFERROR(XLOOKUP($C1963,'Product Families'!$A:$A,'Product Families'!$G:$G),"")</f>
        <v>7</v>
      </c>
      <c r="J1963" s="7" t="str">
        <f>IFERROR(ROUND(AVERAGEIF('Week 1 - Making'!$B:$B,'Product List'!$A1963,'Week 1 - Making'!$P:$P),0),"")</f>
        <v/>
      </c>
      <c r="K1963" s="7" t="str">
        <f>IFERROR(ROUND(AVERAGEIF('Week 2 - Making'!$B:$B,'Product List'!$A1963,'Week 2 - Making'!$P:$P),0),"")</f>
        <v/>
      </c>
      <c r="L1963" s="263" t="str">
        <f>IFERROR(ROUND(AVERAGEIF('Week 3 - Making'!$B:$B,'Product List'!$A1963,'Week 3 - Making'!$P:$P),0),"")</f>
        <v/>
      </c>
      <c r="M1963" s="7" t="str">
        <f>IFERROR(ROUND(AVERAGEIF('Week 4 - Making'!$B:$B,'Product List'!$A1963,'Week 4 - Making'!$P:$P),0),"")</f>
        <v/>
      </c>
      <c r="N1963" s="7" t="str">
        <f>IFERROR(ROUND(AVERAGEIF('Week 5 - Making'!$B:$B,'Product List'!$A1963,'Week 5 - Making'!$P:$P),0),"")</f>
        <v/>
      </c>
      <c r="O1963" s="7"/>
      <c r="P1963" s="7">
        <f t="array" ref="P1963">iferror(xlookup(C1963,'Product Families'!A:A,'Product Families'!S:S),"")</f>
        <v>0</v>
      </c>
    </row>
    <row r="1964" ht="14.25" customHeight="1">
      <c r="A1964" s="122" t="s">
        <v>4497</v>
      </c>
      <c r="B1964" s="270" t="s">
        <v>4498</v>
      </c>
      <c r="C1964" s="122" t="s">
        <v>355</v>
      </c>
      <c r="D1964" s="7">
        <f t="array" ref="D1964">IFERROR(XLOOKUP($C1964,'Product Families'!$A:$A,'Product Families'!$D:$D),"")</f>
        <v>4</v>
      </c>
      <c r="E1964" s="7">
        <f t="array" ref="E1964">IFERROR(XLOOKUP($C1964,'Product Families'!$A:$A,'Product Families'!$E:$E),"")</f>
        <v>5</v>
      </c>
      <c r="F1964" s="7">
        <f t="array" ref="F1964">IFERROR(XLOOKUP($C1964,'Product Families'!$A:$A,'Product Families'!$F:$F),"")</f>
        <v>6</v>
      </c>
      <c r="G1964" s="7">
        <f t="array" ref="G1964">IFERROR(XLOOKUP($C1964,'Product Families'!$A:$A,'Product Families'!$G:$G),"")</f>
        <v>7</v>
      </c>
      <c r="J1964" s="7" t="str">
        <f>IFERROR(ROUND(AVERAGEIF('Week 1 - Making'!$B:$B,'Product List'!$A1964,'Week 1 - Making'!$P:$P),0),"")</f>
        <v/>
      </c>
      <c r="K1964" s="7" t="str">
        <f>IFERROR(ROUND(AVERAGEIF('Week 2 - Making'!$B:$B,'Product List'!$A1964,'Week 2 - Making'!$P:$P),0),"")</f>
        <v/>
      </c>
      <c r="L1964" s="263" t="str">
        <f>IFERROR(ROUND(AVERAGEIF('Week 3 - Making'!$B:$B,'Product List'!$A1964,'Week 3 - Making'!$P:$P),0),"")</f>
        <v/>
      </c>
      <c r="M1964" s="7" t="str">
        <f>IFERROR(ROUND(AVERAGEIF('Week 4 - Making'!$B:$B,'Product List'!$A1964,'Week 4 - Making'!$P:$P),0),"")</f>
        <v/>
      </c>
      <c r="N1964" s="7" t="str">
        <f>IFERROR(ROUND(AVERAGEIF('Week 5 - Making'!$B:$B,'Product List'!$A1964,'Week 5 - Making'!$P:$P),0),"")</f>
        <v/>
      </c>
      <c r="O1964" s="7"/>
      <c r="P1964" s="7">
        <f t="array" ref="P1964">iferror(xlookup(C1964,'Product Families'!A:A,'Product Families'!S:S),"")</f>
        <v>0</v>
      </c>
    </row>
    <row r="1965" ht="14.25" customHeight="1">
      <c r="A1965" s="122" t="s">
        <v>4499</v>
      </c>
      <c r="B1965" s="270" t="s">
        <v>4500</v>
      </c>
      <c r="C1965" s="122" t="s">
        <v>355</v>
      </c>
      <c r="D1965" s="7">
        <f t="array" ref="D1965">IFERROR(XLOOKUP($C1965,'Product Families'!$A:$A,'Product Families'!$D:$D),"")</f>
        <v>4</v>
      </c>
      <c r="E1965" s="7">
        <f t="array" ref="E1965">IFERROR(XLOOKUP($C1965,'Product Families'!$A:$A,'Product Families'!$E:$E),"")</f>
        <v>5</v>
      </c>
      <c r="F1965" s="7">
        <f t="array" ref="F1965">IFERROR(XLOOKUP($C1965,'Product Families'!$A:$A,'Product Families'!$F:$F),"")</f>
        <v>6</v>
      </c>
      <c r="G1965" s="7">
        <f t="array" ref="G1965">IFERROR(XLOOKUP($C1965,'Product Families'!$A:$A,'Product Families'!$G:$G),"")</f>
        <v>7</v>
      </c>
      <c r="J1965" s="7" t="str">
        <f>IFERROR(ROUND(AVERAGEIF('Week 1 - Making'!$B:$B,'Product List'!$A1965,'Week 1 - Making'!$P:$P),0),"")</f>
        <v/>
      </c>
      <c r="K1965" s="7" t="str">
        <f>IFERROR(ROUND(AVERAGEIF('Week 2 - Making'!$B:$B,'Product List'!$A1965,'Week 2 - Making'!$P:$P),0),"")</f>
        <v/>
      </c>
      <c r="L1965" s="263" t="str">
        <f>IFERROR(ROUND(AVERAGEIF('Week 3 - Making'!$B:$B,'Product List'!$A1965,'Week 3 - Making'!$P:$P),0),"")</f>
        <v/>
      </c>
      <c r="M1965" s="7" t="str">
        <f>IFERROR(ROUND(AVERAGEIF('Week 4 - Making'!$B:$B,'Product List'!$A1965,'Week 4 - Making'!$P:$P),0),"")</f>
        <v/>
      </c>
      <c r="N1965" s="7" t="str">
        <f>IFERROR(ROUND(AVERAGEIF('Week 5 - Making'!$B:$B,'Product List'!$A1965,'Week 5 - Making'!$P:$P),0),"")</f>
        <v/>
      </c>
      <c r="O1965" s="7"/>
      <c r="P1965" s="7">
        <f t="array" ref="P1965">iferror(xlookup(C1965,'Product Families'!A:A,'Product Families'!S:S),"")</f>
        <v>0</v>
      </c>
    </row>
    <row r="1966" ht="14.25" customHeight="1">
      <c r="A1966" s="138" t="s">
        <v>4501</v>
      </c>
      <c r="B1966" s="270"/>
      <c r="C1966" s="138" t="s">
        <v>679</v>
      </c>
      <c r="D1966" s="7">
        <f t="array" ref="D1966">IFERROR(XLOOKUP($C1966,'Product Families'!$A:$A,'Product Families'!$D:$D),"")</f>
        <v>65</v>
      </c>
      <c r="E1966" s="7">
        <f t="array" ref="E1966">IFERROR(XLOOKUP($C1966,'Product Families'!$A:$A,'Product Families'!$E:$E),"")</f>
        <v>67</v>
      </c>
      <c r="F1966" s="7">
        <f t="array" ref="F1966">IFERROR(XLOOKUP($C1966,'Product Families'!$A:$A,'Product Families'!$F:$F),"")</f>
        <v>72</v>
      </c>
      <c r="G1966" s="7">
        <f t="array" ref="G1966">IFERROR(XLOOKUP($C1966,'Product Families'!$A:$A,'Product Families'!$G:$G),"")</f>
        <v>77</v>
      </c>
      <c r="J1966" s="7" t="str">
        <f>IFERROR(ROUND(AVERAGEIF('Week 1 - Making'!$B:$B,'Product List'!$A1966,'Week 1 - Making'!$P:$P),0),"")</f>
        <v/>
      </c>
      <c r="K1966" s="7" t="str">
        <f>IFERROR(ROUND(AVERAGEIF('Week 2 - Making'!$B:$B,'Product List'!$A1966,'Week 2 - Making'!$P:$P),0),"")</f>
        <v/>
      </c>
      <c r="L1966" s="263" t="str">
        <f>IFERROR(ROUND(AVERAGEIF('Week 3 - Making'!$B:$B,'Product List'!$A1966,'Week 3 - Making'!$P:$P),0),"")</f>
        <v/>
      </c>
      <c r="M1966" s="7" t="str">
        <f>IFERROR(ROUND(AVERAGEIF('Week 4 - Making'!$B:$B,'Product List'!$A1966,'Week 4 - Making'!$P:$P),0),"")</f>
        <v/>
      </c>
      <c r="N1966" s="7" t="str">
        <f>IFERROR(ROUND(AVERAGEIF('Week 5 - Making'!$B:$B,'Product List'!$A1966,'Week 5 - Making'!$P:$P),0),"")</f>
        <v/>
      </c>
      <c r="O1966" s="7"/>
      <c r="P1966" s="7">
        <f t="array" ref="P1966">iferror(xlookup(C1966,'Product Families'!A:A,'Product Families'!S:S),"")</f>
        <v>0</v>
      </c>
    </row>
    <row r="1967" ht="14.25" customHeight="1">
      <c r="A1967" s="122" t="s">
        <v>4502</v>
      </c>
      <c r="B1967" s="270" t="s">
        <v>4503</v>
      </c>
      <c r="C1967" s="122" t="s">
        <v>355</v>
      </c>
      <c r="D1967" s="7">
        <f t="array" ref="D1967">IFERROR(XLOOKUP($C1967,'Product Families'!$A:$A,'Product Families'!$D:$D),"")</f>
        <v>4</v>
      </c>
      <c r="E1967" s="7">
        <f t="array" ref="E1967">IFERROR(XLOOKUP($C1967,'Product Families'!$A:$A,'Product Families'!$E:$E),"")</f>
        <v>5</v>
      </c>
      <c r="F1967" s="7">
        <f t="array" ref="F1967">IFERROR(XLOOKUP($C1967,'Product Families'!$A:$A,'Product Families'!$F:$F),"")</f>
        <v>6</v>
      </c>
      <c r="G1967" s="7">
        <f t="array" ref="G1967">IFERROR(XLOOKUP($C1967,'Product Families'!$A:$A,'Product Families'!$G:$G),"")</f>
        <v>7</v>
      </c>
      <c r="J1967" s="7" t="str">
        <f>IFERROR(ROUND(AVERAGEIF('Week 1 - Making'!$B:$B,'Product List'!$A1967,'Week 1 - Making'!$P:$P),0),"")</f>
        <v/>
      </c>
      <c r="K1967" s="7" t="str">
        <f>IFERROR(ROUND(AVERAGEIF('Week 2 - Making'!$B:$B,'Product List'!$A1967,'Week 2 - Making'!$P:$P),0),"")</f>
        <v/>
      </c>
      <c r="L1967" s="263" t="str">
        <f>IFERROR(ROUND(AVERAGEIF('Week 3 - Making'!$B:$B,'Product List'!$A1967,'Week 3 - Making'!$P:$P),0),"")</f>
        <v/>
      </c>
      <c r="M1967" s="7" t="str">
        <f>IFERROR(ROUND(AVERAGEIF('Week 4 - Making'!$B:$B,'Product List'!$A1967,'Week 4 - Making'!$P:$P),0),"")</f>
        <v/>
      </c>
      <c r="N1967" s="7" t="str">
        <f>IFERROR(ROUND(AVERAGEIF('Week 5 - Making'!$B:$B,'Product List'!$A1967,'Week 5 - Making'!$P:$P),0),"")</f>
        <v/>
      </c>
      <c r="O1967" s="7"/>
      <c r="P1967" s="7">
        <f t="array" ref="P1967">iferror(xlookup(C1967,'Product Families'!A:A,'Product Families'!S:S),"")</f>
        <v>0</v>
      </c>
    </row>
    <row r="1968" ht="14.25" customHeight="1">
      <c r="A1968" s="122" t="s">
        <v>4504</v>
      </c>
      <c r="B1968" s="270" t="s">
        <v>4505</v>
      </c>
      <c r="C1968" s="122" t="s">
        <v>355</v>
      </c>
      <c r="D1968" s="7">
        <f t="array" ref="D1968">IFERROR(XLOOKUP($C1968,'Product Families'!$A:$A,'Product Families'!$D:$D),"")</f>
        <v>4</v>
      </c>
      <c r="E1968" s="7">
        <f t="array" ref="E1968">IFERROR(XLOOKUP($C1968,'Product Families'!$A:$A,'Product Families'!$E:$E),"")</f>
        <v>5</v>
      </c>
      <c r="F1968" s="7">
        <f t="array" ref="F1968">IFERROR(XLOOKUP($C1968,'Product Families'!$A:$A,'Product Families'!$F:$F),"")</f>
        <v>6</v>
      </c>
      <c r="G1968" s="7">
        <f t="array" ref="G1968">IFERROR(XLOOKUP($C1968,'Product Families'!$A:$A,'Product Families'!$G:$G),"")</f>
        <v>7</v>
      </c>
      <c r="J1968" s="7" t="str">
        <f>IFERROR(ROUND(AVERAGEIF('Week 1 - Making'!$B:$B,'Product List'!$A1968,'Week 1 - Making'!$P:$P),0),"")</f>
        <v/>
      </c>
      <c r="K1968" s="7" t="str">
        <f>IFERROR(ROUND(AVERAGEIF('Week 2 - Making'!$B:$B,'Product List'!$A1968,'Week 2 - Making'!$P:$P),0),"")</f>
        <v/>
      </c>
      <c r="L1968" s="263" t="str">
        <f>IFERROR(ROUND(AVERAGEIF('Week 3 - Making'!$B:$B,'Product List'!$A1968,'Week 3 - Making'!$P:$P),0),"")</f>
        <v/>
      </c>
      <c r="M1968" s="7" t="str">
        <f>IFERROR(ROUND(AVERAGEIF('Week 4 - Making'!$B:$B,'Product List'!$A1968,'Week 4 - Making'!$P:$P),0),"")</f>
        <v/>
      </c>
      <c r="N1968" s="7" t="str">
        <f>IFERROR(ROUND(AVERAGEIF('Week 5 - Making'!$B:$B,'Product List'!$A1968,'Week 5 - Making'!$P:$P),0),"")</f>
        <v/>
      </c>
      <c r="O1968" s="7"/>
      <c r="P1968" s="7">
        <f t="array" ref="P1968">iferror(xlookup(C1968,'Product Families'!A:A,'Product Families'!S:S),"")</f>
        <v>0</v>
      </c>
    </row>
    <row r="1969" ht="14.25" customHeight="1">
      <c r="A1969" s="122" t="s">
        <v>4506</v>
      </c>
      <c r="B1969" s="270" t="s">
        <v>4507</v>
      </c>
      <c r="C1969" s="122" t="s">
        <v>355</v>
      </c>
      <c r="D1969" s="7">
        <f t="array" ref="D1969">IFERROR(XLOOKUP($C1969,'Product Families'!$A:$A,'Product Families'!$D:$D),"")</f>
        <v>4</v>
      </c>
      <c r="E1969" s="7">
        <f t="array" ref="E1969">IFERROR(XLOOKUP($C1969,'Product Families'!$A:$A,'Product Families'!$E:$E),"")</f>
        <v>5</v>
      </c>
      <c r="F1969" s="7">
        <f t="array" ref="F1969">IFERROR(XLOOKUP($C1969,'Product Families'!$A:$A,'Product Families'!$F:$F),"")</f>
        <v>6</v>
      </c>
      <c r="G1969" s="7">
        <f t="array" ref="G1969">IFERROR(XLOOKUP($C1969,'Product Families'!$A:$A,'Product Families'!$G:$G),"")</f>
        <v>7</v>
      </c>
      <c r="J1969" s="7" t="str">
        <f>IFERROR(ROUND(AVERAGEIF('Week 1 - Making'!$B:$B,'Product List'!$A1969,'Week 1 - Making'!$P:$P),0),"")</f>
        <v/>
      </c>
      <c r="K1969" s="7" t="str">
        <f>IFERROR(ROUND(AVERAGEIF('Week 2 - Making'!$B:$B,'Product List'!$A1969,'Week 2 - Making'!$P:$P),0),"")</f>
        <v/>
      </c>
      <c r="L1969" s="263" t="str">
        <f>IFERROR(ROUND(AVERAGEIF('Week 3 - Making'!$B:$B,'Product List'!$A1969,'Week 3 - Making'!$P:$P),0),"")</f>
        <v/>
      </c>
      <c r="M1969" s="7" t="str">
        <f>IFERROR(ROUND(AVERAGEIF('Week 4 - Making'!$B:$B,'Product List'!$A1969,'Week 4 - Making'!$P:$P),0),"")</f>
        <v/>
      </c>
      <c r="N1969" s="7" t="str">
        <f>IFERROR(ROUND(AVERAGEIF('Week 5 - Making'!$B:$B,'Product List'!$A1969,'Week 5 - Making'!$P:$P),0),"")</f>
        <v/>
      </c>
      <c r="O1969" s="7"/>
      <c r="P1969" s="7">
        <f t="array" ref="P1969">iferror(xlookup(C1969,'Product Families'!A:A,'Product Families'!S:S),"")</f>
        <v>0</v>
      </c>
    </row>
    <row r="1970" ht="14.25" customHeight="1">
      <c r="A1970" s="138" t="s">
        <v>4508</v>
      </c>
      <c r="B1970" s="270"/>
      <c r="C1970" s="138" t="s">
        <v>679</v>
      </c>
      <c r="D1970" s="7">
        <f t="array" ref="D1970">IFERROR(XLOOKUP($C1970,'Product Families'!$A:$A,'Product Families'!$D:$D),"")</f>
        <v>65</v>
      </c>
      <c r="E1970" s="7">
        <f t="array" ref="E1970">IFERROR(XLOOKUP($C1970,'Product Families'!$A:$A,'Product Families'!$E:$E),"")</f>
        <v>67</v>
      </c>
      <c r="F1970" s="7">
        <f t="array" ref="F1970">IFERROR(XLOOKUP($C1970,'Product Families'!$A:$A,'Product Families'!$F:$F),"")</f>
        <v>72</v>
      </c>
      <c r="G1970" s="7">
        <f t="array" ref="G1970">IFERROR(XLOOKUP($C1970,'Product Families'!$A:$A,'Product Families'!$G:$G),"")</f>
        <v>77</v>
      </c>
      <c r="J1970" s="7" t="str">
        <f>IFERROR(ROUND(AVERAGEIF('Week 1 - Making'!$B:$B,'Product List'!$A1970,'Week 1 - Making'!$P:$P),0),"")</f>
        <v/>
      </c>
      <c r="K1970" s="7" t="str">
        <f>IFERROR(ROUND(AVERAGEIF('Week 2 - Making'!$B:$B,'Product List'!$A1970,'Week 2 - Making'!$P:$P),0),"")</f>
        <v/>
      </c>
      <c r="L1970" s="263" t="str">
        <f>IFERROR(ROUND(AVERAGEIF('Week 3 - Making'!$B:$B,'Product List'!$A1970,'Week 3 - Making'!$P:$P),0),"")</f>
        <v/>
      </c>
      <c r="M1970" s="7" t="str">
        <f>IFERROR(ROUND(AVERAGEIF('Week 4 - Making'!$B:$B,'Product List'!$A1970,'Week 4 - Making'!$P:$P),0),"")</f>
        <v/>
      </c>
      <c r="N1970" s="7" t="str">
        <f>IFERROR(ROUND(AVERAGEIF('Week 5 - Making'!$B:$B,'Product List'!$A1970,'Week 5 - Making'!$P:$P),0),"")</f>
        <v/>
      </c>
      <c r="O1970" s="7"/>
      <c r="P1970" s="7">
        <f t="array" ref="P1970">iferror(xlookup(C1970,'Product Families'!A:A,'Product Families'!S:S),"")</f>
        <v>0</v>
      </c>
    </row>
    <row r="1971" ht="14.25" customHeight="1">
      <c r="A1971" s="122" t="s">
        <v>4509</v>
      </c>
      <c r="B1971" s="270" t="s">
        <v>4510</v>
      </c>
      <c r="C1971" s="138" t="s">
        <v>355</v>
      </c>
      <c r="D1971" s="7">
        <f t="array" ref="D1971">IFERROR(XLOOKUP($C1971,'Product Families'!$A:$A,'Product Families'!$D:$D),"")</f>
        <v>4</v>
      </c>
      <c r="E1971" s="7">
        <f t="array" ref="E1971">IFERROR(XLOOKUP($C1971,'Product Families'!$A:$A,'Product Families'!$E:$E),"")</f>
        <v>5</v>
      </c>
      <c r="F1971" s="7">
        <f t="array" ref="F1971">IFERROR(XLOOKUP($C1971,'Product Families'!$A:$A,'Product Families'!$F:$F),"")</f>
        <v>6</v>
      </c>
      <c r="G1971" s="7">
        <f t="array" ref="G1971">IFERROR(XLOOKUP($C1971,'Product Families'!$A:$A,'Product Families'!$G:$G),"")</f>
        <v>7</v>
      </c>
      <c r="J1971" s="7" t="str">
        <f>IFERROR(ROUND(AVERAGEIF('Week 1 - Making'!$B:$B,'Product List'!$A1971,'Week 1 - Making'!$P:$P),0),"")</f>
        <v/>
      </c>
      <c r="K1971" s="7" t="str">
        <f>IFERROR(ROUND(AVERAGEIF('Week 2 - Making'!$B:$B,'Product List'!$A1971,'Week 2 - Making'!$P:$P),0),"")</f>
        <v/>
      </c>
      <c r="L1971" s="263" t="str">
        <f>IFERROR(ROUND(AVERAGEIF('Week 3 - Making'!$B:$B,'Product List'!$A1971,'Week 3 - Making'!$P:$P),0),"")</f>
        <v/>
      </c>
      <c r="M1971" s="7" t="str">
        <f>IFERROR(ROUND(AVERAGEIF('Week 4 - Making'!$B:$B,'Product List'!$A1971,'Week 4 - Making'!$P:$P),0),"")</f>
        <v/>
      </c>
      <c r="N1971" s="7" t="str">
        <f>IFERROR(ROUND(AVERAGEIF('Week 5 - Making'!$B:$B,'Product List'!$A1971,'Week 5 - Making'!$P:$P),0),"")</f>
        <v/>
      </c>
      <c r="O1971" s="7"/>
      <c r="P1971" s="7">
        <f t="array" ref="P1971">iferror(xlookup(C1971,'Product Families'!A:A,'Product Families'!S:S),"")</f>
        <v>0</v>
      </c>
    </row>
    <row r="1972" ht="14.25" customHeight="1">
      <c r="A1972" s="138" t="s">
        <v>4511</v>
      </c>
      <c r="B1972" s="270"/>
      <c r="C1972" s="138" t="s">
        <v>679</v>
      </c>
      <c r="D1972" s="7">
        <f t="array" ref="D1972">IFERROR(XLOOKUP($C1972,'Product Families'!$A:$A,'Product Families'!$D:$D),"")</f>
        <v>65</v>
      </c>
      <c r="E1972" s="7">
        <f t="array" ref="E1972">IFERROR(XLOOKUP($C1972,'Product Families'!$A:$A,'Product Families'!$E:$E),"")</f>
        <v>67</v>
      </c>
      <c r="F1972" s="7">
        <f t="array" ref="F1972">IFERROR(XLOOKUP($C1972,'Product Families'!$A:$A,'Product Families'!$F:$F),"")</f>
        <v>72</v>
      </c>
      <c r="G1972" s="7">
        <f t="array" ref="G1972">IFERROR(XLOOKUP($C1972,'Product Families'!$A:$A,'Product Families'!$G:$G),"")</f>
        <v>77</v>
      </c>
      <c r="J1972" s="7" t="str">
        <f>IFERROR(ROUND(AVERAGEIF('Week 1 - Making'!$B:$B,'Product List'!$A1972,'Week 1 - Making'!$P:$P),0),"")</f>
        <v/>
      </c>
      <c r="K1972" s="7" t="str">
        <f>IFERROR(ROUND(AVERAGEIF('Week 2 - Making'!$B:$B,'Product List'!$A1972,'Week 2 - Making'!$P:$P),0),"")</f>
        <v/>
      </c>
      <c r="L1972" s="263" t="str">
        <f>IFERROR(ROUND(AVERAGEIF('Week 3 - Making'!$B:$B,'Product List'!$A1972,'Week 3 - Making'!$P:$P),0),"")</f>
        <v/>
      </c>
      <c r="M1972" s="7" t="str">
        <f>IFERROR(ROUND(AVERAGEIF('Week 4 - Making'!$B:$B,'Product List'!$A1972,'Week 4 - Making'!$P:$P),0),"")</f>
        <v/>
      </c>
      <c r="N1972" s="7" t="str">
        <f>IFERROR(ROUND(AVERAGEIF('Week 5 - Making'!$B:$B,'Product List'!$A1972,'Week 5 - Making'!$P:$P),0),"")</f>
        <v/>
      </c>
      <c r="O1972" s="7"/>
      <c r="P1972" s="7">
        <f t="array" ref="P1972">iferror(xlookup(C1972,'Product Families'!A:A,'Product Families'!S:S),"")</f>
        <v>0</v>
      </c>
    </row>
    <row r="1973" ht="14.25" customHeight="1">
      <c r="A1973" s="122" t="s">
        <v>4512</v>
      </c>
      <c r="B1973" s="270" t="s">
        <v>4513</v>
      </c>
      <c r="C1973" s="122" t="s">
        <v>355</v>
      </c>
      <c r="D1973" s="7">
        <f t="array" ref="D1973">IFERROR(XLOOKUP($C1973,'Product Families'!$A:$A,'Product Families'!$D:$D),"")</f>
        <v>4</v>
      </c>
      <c r="E1973" s="7">
        <f t="array" ref="E1973">IFERROR(XLOOKUP($C1973,'Product Families'!$A:$A,'Product Families'!$E:$E),"")</f>
        <v>5</v>
      </c>
      <c r="F1973" s="7">
        <f t="array" ref="F1973">IFERROR(XLOOKUP($C1973,'Product Families'!$A:$A,'Product Families'!$F:$F),"")</f>
        <v>6</v>
      </c>
      <c r="G1973" s="7">
        <f t="array" ref="G1973">IFERROR(XLOOKUP($C1973,'Product Families'!$A:$A,'Product Families'!$G:$G),"")</f>
        <v>7</v>
      </c>
      <c r="J1973" s="7" t="str">
        <f>IFERROR(ROUND(AVERAGEIF('Week 1 - Making'!$B:$B,'Product List'!$A1973,'Week 1 - Making'!$P:$P),0),"")</f>
        <v/>
      </c>
      <c r="K1973" s="7" t="str">
        <f>IFERROR(ROUND(AVERAGEIF('Week 2 - Making'!$B:$B,'Product List'!$A1973,'Week 2 - Making'!$P:$P),0),"")</f>
        <v/>
      </c>
      <c r="L1973" s="263" t="str">
        <f>IFERROR(ROUND(AVERAGEIF('Week 3 - Making'!$B:$B,'Product List'!$A1973,'Week 3 - Making'!$P:$P),0),"")</f>
        <v/>
      </c>
      <c r="M1973" s="7" t="str">
        <f>IFERROR(ROUND(AVERAGEIF('Week 4 - Making'!$B:$B,'Product List'!$A1973,'Week 4 - Making'!$P:$P),0),"")</f>
        <v/>
      </c>
      <c r="N1973" s="7" t="str">
        <f>IFERROR(ROUND(AVERAGEIF('Week 5 - Making'!$B:$B,'Product List'!$A1973,'Week 5 - Making'!$P:$P),0),"")</f>
        <v/>
      </c>
      <c r="O1973" s="7"/>
      <c r="P1973" s="7">
        <f t="array" ref="P1973">iferror(xlookup(C1973,'Product Families'!A:A,'Product Families'!S:S),"")</f>
        <v>0</v>
      </c>
    </row>
    <row r="1974" ht="14.25" customHeight="1">
      <c r="A1974" s="122" t="s">
        <v>4514</v>
      </c>
      <c r="B1974" s="270" t="s">
        <v>4515</v>
      </c>
      <c r="C1974" s="122" t="s">
        <v>355</v>
      </c>
      <c r="D1974" s="7">
        <f t="array" ref="D1974">IFERROR(XLOOKUP($C1974,'Product Families'!$A:$A,'Product Families'!$D:$D),"")</f>
        <v>4</v>
      </c>
      <c r="E1974" s="7">
        <f t="array" ref="E1974">IFERROR(XLOOKUP($C1974,'Product Families'!$A:$A,'Product Families'!$E:$E),"")</f>
        <v>5</v>
      </c>
      <c r="F1974" s="7">
        <f t="array" ref="F1974">IFERROR(XLOOKUP($C1974,'Product Families'!$A:$A,'Product Families'!$F:$F),"")</f>
        <v>6</v>
      </c>
      <c r="G1974" s="7">
        <f t="array" ref="G1974">IFERROR(XLOOKUP($C1974,'Product Families'!$A:$A,'Product Families'!$G:$G),"")</f>
        <v>7</v>
      </c>
      <c r="J1974" s="7" t="str">
        <f>IFERROR(ROUND(AVERAGEIF('Week 1 - Making'!$B:$B,'Product List'!$A1974,'Week 1 - Making'!$P:$P),0),"")</f>
        <v/>
      </c>
      <c r="K1974" s="7" t="str">
        <f>IFERROR(ROUND(AVERAGEIF('Week 2 - Making'!$B:$B,'Product List'!$A1974,'Week 2 - Making'!$P:$P),0),"")</f>
        <v/>
      </c>
      <c r="L1974" s="263" t="str">
        <f>IFERROR(ROUND(AVERAGEIF('Week 3 - Making'!$B:$B,'Product List'!$A1974,'Week 3 - Making'!$P:$P),0),"")</f>
        <v/>
      </c>
      <c r="M1974" s="7" t="str">
        <f>IFERROR(ROUND(AVERAGEIF('Week 4 - Making'!$B:$B,'Product List'!$A1974,'Week 4 - Making'!$P:$P),0),"")</f>
        <v/>
      </c>
      <c r="N1974" s="7" t="str">
        <f>IFERROR(ROUND(AVERAGEIF('Week 5 - Making'!$B:$B,'Product List'!$A1974,'Week 5 - Making'!$P:$P),0),"")</f>
        <v/>
      </c>
      <c r="O1974" s="7"/>
      <c r="P1974" s="7">
        <f t="array" ref="P1974">iferror(xlookup(C1974,'Product Families'!A:A,'Product Families'!S:S),"")</f>
        <v>0</v>
      </c>
    </row>
    <row r="1975" ht="14.25" customHeight="1">
      <c r="A1975" s="122" t="s">
        <v>4516</v>
      </c>
      <c r="B1975" s="270" t="s">
        <v>4517</v>
      </c>
      <c r="C1975" s="122" t="s">
        <v>355</v>
      </c>
      <c r="D1975" s="7">
        <f t="array" ref="D1975">IFERROR(XLOOKUP($C1975,'Product Families'!$A:$A,'Product Families'!$D:$D),"")</f>
        <v>4</v>
      </c>
      <c r="E1975" s="7">
        <f t="array" ref="E1975">IFERROR(XLOOKUP($C1975,'Product Families'!$A:$A,'Product Families'!$E:$E),"")</f>
        <v>5</v>
      </c>
      <c r="F1975" s="7">
        <f t="array" ref="F1975">IFERROR(XLOOKUP($C1975,'Product Families'!$A:$A,'Product Families'!$F:$F),"")</f>
        <v>6</v>
      </c>
      <c r="G1975" s="7">
        <f t="array" ref="G1975">IFERROR(XLOOKUP($C1975,'Product Families'!$A:$A,'Product Families'!$G:$G),"")</f>
        <v>7</v>
      </c>
      <c r="J1975" s="7" t="str">
        <f>IFERROR(ROUND(AVERAGEIF('Week 1 - Making'!$B:$B,'Product List'!$A1975,'Week 1 - Making'!$P:$P),0),"")</f>
        <v/>
      </c>
      <c r="K1975" s="7" t="str">
        <f>IFERROR(ROUND(AVERAGEIF('Week 2 - Making'!$B:$B,'Product List'!$A1975,'Week 2 - Making'!$P:$P),0),"")</f>
        <v/>
      </c>
      <c r="L1975" s="263" t="str">
        <f>IFERROR(ROUND(AVERAGEIF('Week 3 - Making'!$B:$B,'Product List'!$A1975,'Week 3 - Making'!$P:$P),0),"")</f>
        <v/>
      </c>
      <c r="M1975" s="7" t="str">
        <f>IFERROR(ROUND(AVERAGEIF('Week 4 - Making'!$B:$B,'Product List'!$A1975,'Week 4 - Making'!$P:$P),0),"")</f>
        <v/>
      </c>
      <c r="N1975" s="7" t="str">
        <f>IFERROR(ROUND(AVERAGEIF('Week 5 - Making'!$B:$B,'Product List'!$A1975,'Week 5 - Making'!$P:$P),0),"")</f>
        <v/>
      </c>
      <c r="O1975" s="7"/>
      <c r="P1975" s="7">
        <f t="array" ref="P1975">iferror(xlookup(C1975,'Product Families'!A:A,'Product Families'!S:S),"")</f>
        <v>0</v>
      </c>
    </row>
    <row r="1976" ht="14.25" customHeight="1">
      <c r="A1976" s="122" t="s">
        <v>4518</v>
      </c>
      <c r="B1976" s="270" t="s">
        <v>4519</v>
      </c>
      <c r="C1976" s="122" t="s">
        <v>355</v>
      </c>
      <c r="D1976" s="7">
        <f t="array" ref="D1976">IFERROR(XLOOKUP($C1976,'Product Families'!$A:$A,'Product Families'!$D:$D),"")</f>
        <v>4</v>
      </c>
      <c r="E1976" s="7">
        <f t="array" ref="E1976">IFERROR(XLOOKUP($C1976,'Product Families'!$A:$A,'Product Families'!$E:$E),"")</f>
        <v>5</v>
      </c>
      <c r="F1976" s="7">
        <f t="array" ref="F1976">IFERROR(XLOOKUP($C1976,'Product Families'!$A:$A,'Product Families'!$F:$F),"")</f>
        <v>6</v>
      </c>
      <c r="G1976" s="7">
        <f t="array" ref="G1976">IFERROR(XLOOKUP($C1976,'Product Families'!$A:$A,'Product Families'!$G:$G),"")</f>
        <v>7</v>
      </c>
      <c r="J1976" s="7" t="str">
        <f>IFERROR(ROUND(AVERAGEIF('Week 1 - Making'!$B:$B,'Product List'!$A1976,'Week 1 - Making'!$P:$P),0),"")</f>
        <v/>
      </c>
      <c r="K1976" s="7" t="str">
        <f>IFERROR(ROUND(AVERAGEIF('Week 2 - Making'!$B:$B,'Product List'!$A1976,'Week 2 - Making'!$P:$P),0),"")</f>
        <v/>
      </c>
      <c r="L1976" s="263" t="str">
        <f>IFERROR(ROUND(AVERAGEIF('Week 3 - Making'!$B:$B,'Product List'!$A1976,'Week 3 - Making'!$P:$P),0),"")</f>
        <v/>
      </c>
      <c r="M1976" s="7" t="str">
        <f>IFERROR(ROUND(AVERAGEIF('Week 4 - Making'!$B:$B,'Product List'!$A1976,'Week 4 - Making'!$P:$P),0),"")</f>
        <v/>
      </c>
      <c r="N1976" s="7" t="str">
        <f>IFERROR(ROUND(AVERAGEIF('Week 5 - Making'!$B:$B,'Product List'!$A1976,'Week 5 - Making'!$P:$P),0),"")</f>
        <v/>
      </c>
      <c r="O1976" s="7"/>
      <c r="P1976" s="7">
        <f t="array" ref="P1976">iferror(xlookup(C1976,'Product Families'!A:A,'Product Families'!S:S),"")</f>
        <v>0</v>
      </c>
    </row>
    <row r="1977" ht="14.25" customHeight="1">
      <c r="A1977" s="122" t="s">
        <v>4520</v>
      </c>
      <c r="B1977" s="270" t="s">
        <v>4521</v>
      </c>
      <c r="C1977" s="122" t="s">
        <v>355</v>
      </c>
      <c r="D1977" s="7">
        <f t="array" ref="D1977">IFERROR(XLOOKUP($C1977,'Product Families'!$A:$A,'Product Families'!$D:$D),"")</f>
        <v>4</v>
      </c>
      <c r="E1977" s="7">
        <f t="array" ref="E1977">IFERROR(XLOOKUP($C1977,'Product Families'!$A:$A,'Product Families'!$E:$E),"")</f>
        <v>5</v>
      </c>
      <c r="F1977" s="7">
        <f t="array" ref="F1977">IFERROR(XLOOKUP($C1977,'Product Families'!$A:$A,'Product Families'!$F:$F),"")</f>
        <v>6</v>
      </c>
      <c r="G1977" s="7">
        <f t="array" ref="G1977">IFERROR(XLOOKUP($C1977,'Product Families'!$A:$A,'Product Families'!$G:$G),"")</f>
        <v>7</v>
      </c>
      <c r="J1977" s="7" t="str">
        <f>IFERROR(ROUND(AVERAGEIF('Week 1 - Making'!$B:$B,'Product List'!$A1977,'Week 1 - Making'!$P:$P),0),"")</f>
        <v/>
      </c>
      <c r="K1977" s="7" t="str">
        <f>IFERROR(ROUND(AVERAGEIF('Week 2 - Making'!$B:$B,'Product List'!$A1977,'Week 2 - Making'!$P:$P),0),"")</f>
        <v/>
      </c>
      <c r="L1977" s="263" t="str">
        <f>IFERROR(ROUND(AVERAGEIF('Week 3 - Making'!$B:$B,'Product List'!$A1977,'Week 3 - Making'!$P:$P),0),"")</f>
        <v/>
      </c>
      <c r="M1977" s="7" t="str">
        <f>IFERROR(ROUND(AVERAGEIF('Week 4 - Making'!$B:$B,'Product List'!$A1977,'Week 4 - Making'!$P:$P),0),"")</f>
        <v/>
      </c>
      <c r="N1977" s="7" t="str">
        <f>IFERROR(ROUND(AVERAGEIF('Week 5 - Making'!$B:$B,'Product List'!$A1977,'Week 5 - Making'!$P:$P),0),"")</f>
        <v/>
      </c>
      <c r="O1977" s="7"/>
      <c r="P1977" s="7">
        <f t="array" ref="P1977">iferror(xlookup(C1977,'Product Families'!A:A,'Product Families'!S:S),"")</f>
        <v>0</v>
      </c>
    </row>
    <row r="1978" ht="14.25" customHeight="1">
      <c r="A1978" s="122" t="s">
        <v>4522</v>
      </c>
      <c r="B1978" s="270" t="s">
        <v>4523</v>
      </c>
      <c r="C1978" s="122" t="s">
        <v>355</v>
      </c>
      <c r="D1978" s="7">
        <f t="array" ref="D1978">IFERROR(XLOOKUP($C1978,'Product Families'!$A:$A,'Product Families'!$D:$D),"")</f>
        <v>4</v>
      </c>
      <c r="E1978" s="7">
        <f t="array" ref="E1978">IFERROR(XLOOKUP($C1978,'Product Families'!$A:$A,'Product Families'!$E:$E),"")</f>
        <v>5</v>
      </c>
      <c r="F1978" s="7">
        <f t="array" ref="F1978">IFERROR(XLOOKUP($C1978,'Product Families'!$A:$A,'Product Families'!$F:$F),"")</f>
        <v>6</v>
      </c>
      <c r="G1978" s="7">
        <f t="array" ref="G1978">IFERROR(XLOOKUP($C1978,'Product Families'!$A:$A,'Product Families'!$G:$G),"")</f>
        <v>7</v>
      </c>
      <c r="J1978" s="7" t="str">
        <f>IFERROR(ROUND(AVERAGEIF('Week 1 - Making'!$B:$B,'Product List'!$A1978,'Week 1 - Making'!$P:$P),0),"")</f>
        <v/>
      </c>
      <c r="K1978" s="7" t="str">
        <f>IFERROR(ROUND(AVERAGEIF('Week 2 - Making'!$B:$B,'Product List'!$A1978,'Week 2 - Making'!$P:$P),0),"")</f>
        <v/>
      </c>
      <c r="L1978" s="263" t="str">
        <f>IFERROR(ROUND(AVERAGEIF('Week 3 - Making'!$B:$B,'Product List'!$A1978,'Week 3 - Making'!$P:$P),0),"")</f>
        <v/>
      </c>
      <c r="M1978" s="7" t="str">
        <f>IFERROR(ROUND(AVERAGEIF('Week 4 - Making'!$B:$B,'Product List'!$A1978,'Week 4 - Making'!$P:$P),0),"")</f>
        <v/>
      </c>
      <c r="N1978" s="7" t="str">
        <f>IFERROR(ROUND(AVERAGEIF('Week 5 - Making'!$B:$B,'Product List'!$A1978,'Week 5 - Making'!$P:$P),0),"")</f>
        <v/>
      </c>
      <c r="O1978" s="7"/>
      <c r="P1978" s="7">
        <f t="array" ref="P1978">iferror(xlookup(C1978,'Product Families'!A:A,'Product Families'!S:S),"")</f>
        <v>0</v>
      </c>
    </row>
    <row r="1979" ht="14.25" customHeight="1">
      <c r="A1979" s="122" t="s">
        <v>4524</v>
      </c>
      <c r="B1979" s="270" t="s">
        <v>4525</v>
      </c>
      <c r="C1979" s="122" t="s">
        <v>355</v>
      </c>
      <c r="D1979" s="7">
        <f t="array" ref="D1979">IFERROR(XLOOKUP($C1979,'Product Families'!$A:$A,'Product Families'!$D:$D),"")</f>
        <v>4</v>
      </c>
      <c r="E1979" s="7">
        <f t="array" ref="E1979">IFERROR(XLOOKUP($C1979,'Product Families'!$A:$A,'Product Families'!$E:$E),"")</f>
        <v>5</v>
      </c>
      <c r="F1979" s="7">
        <f t="array" ref="F1979">IFERROR(XLOOKUP($C1979,'Product Families'!$A:$A,'Product Families'!$F:$F),"")</f>
        <v>6</v>
      </c>
      <c r="G1979" s="7">
        <f t="array" ref="G1979">IFERROR(XLOOKUP($C1979,'Product Families'!$A:$A,'Product Families'!$G:$G),"")</f>
        <v>7</v>
      </c>
      <c r="J1979" s="7" t="str">
        <f>IFERROR(ROUND(AVERAGEIF('Week 1 - Making'!$B:$B,'Product List'!$A1979,'Week 1 - Making'!$P:$P),0),"")</f>
        <v/>
      </c>
      <c r="K1979" s="7" t="str">
        <f>IFERROR(ROUND(AVERAGEIF('Week 2 - Making'!$B:$B,'Product List'!$A1979,'Week 2 - Making'!$P:$P),0),"")</f>
        <v/>
      </c>
      <c r="L1979" s="263" t="str">
        <f>IFERROR(ROUND(AVERAGEIF('Week 3 - Making'!$B:$B,'Product List'!$A1979,'Week 3 - Making'!$P:$P),0),"")</f>
        <v/>
      </c>
      <c r="M1979" s="7" t="str">
        <f>IFERROR(ROUND(AVERAGEIF('Week 4 - Making'!$B:$B,'Product List'!$A1979,'Week 4 - Making'!$P:$P),0),"")</f>
        <v/>
      </c>
      <c r="N1979" s="7" t="str">
        <f>IFERROR(ROUND(AVERAGEIF('Week 5 - Making'!$B:$B,'Product List'!$A1979,'Week 5 - Making'!$P:$P),0),"")</f>
        <v/>
      </c>
      <c r="O1979" s="7"/>
      <c r="P1979" s="7">
        <f t="array" ref="P1979">iferror(xlookup(C1979,'Product Families'!A:A,'Product Families'!S:S),"")</f>
        <v>0</v>
      </c>
    </row>
    <row r="1980" ht="14.25" customHeight="1">
      <c r="A1980" s="122" t="s">
        <v>4526</v>
      </c>
      <c r="B1980" s="270" t="s">
        <v>4527</v>
      </c>
      <c r="C1980" s="122" t="s">
        <v>355</v>
      </c>
      <c r="D1980" s="7">
        <f t="array" ref="D1980">IFERROR(XLOOKUP($C1980,'Product Families'!$A:$A,'Product Families'!$D:$D),"")</f>
        <v>4</v>
      </c>
      <c r="E1980" s="7">
        <f t="array" ref="E1980">IFERROR(XLOOKUP($C1980,'Product Families'!$A:$A,'Product Families'!$E:$E),"")</f>
        <v>5</v>
      </c>
      <c r="F1980" s="7">
        <f t="array" ref="F1980">IFERROR(XLOOKUP($C1980,'Product Families'!$A:$A,'Product Families'!$F:$F),"")</f>
        <v>6</v>
      </c>
      <c r="G1980" s="7">
        <f t="array" ref="G1980">IFERROR(XLOOKUP($C1980,'Product Families'!$A:$A,'Product Families'!$G:$G),"")</f>
        <v>7</v>
      </c>
      <c r="J1980" s="7" t="str">
        <f>IFERROR(ROUND(AVERAGEIF('Week 1 - Making'!$B:$B,'Product List'!$A1980,'Week 1 - Making'!$P:$P),0),"")</f>
        <v/>
      </c>
      <c r="K1980" s="7" t="str">
        <f>IFERROR(ROUND(AVERAGEIF('Week 2 - Making'!$B:$B,'Product List'!$A1980,'Week 2 - Making'!$P:$P),0),"")</f>
        <v/>
      </c>
      <c r="L1980" s="263" t="str">
        <f>IFERROR(ROUND(AVERAGEIF('Week 3 - Making'!$B:$B,'Product List'!$A1980,'Week 3 - Making'!$P:$P),0),"")</f>
        <v/>
      </c>
      <c r="M1980" s="7" t="str">
        <f>IFERROR(ROUND(AVERAGEIF('Week 4 - Making'!$B:$B,'Product List'!$A1980,'Week 4 - Making'!$P:$P),0),"")</f>
        <v/>
      </c>
      <c r="N1980" s="7" t="str">
        <f>IFERROR(ROUND(AVERAGEIF('Week 5 - Making'!$B:$B,'Product List'!$A1980,'Week 5 - Making'!$P:$P),0),"")</f>
        <v/>
      </c>
      <c r="O1980" s="7"/>
      <c r="P1980" s="7">
        <f t="array" ref="P1980">iferror(xlookup(C1980,'Product Families'!A:A,'Product Families'!S:S),"")</f>
        <v>0</v>
      </c>
    </row>
    <row r="1981" ht="14.25" customHeight="1">
      <c r="A1981" s="122" t="s">
        <v>4528</v>
      </c>
      <c r="B1981" s="270" t="s">
        <v>4529</v>
      </c>
      <c r="C1981" s="122" t="s">
        <v>355</v>
      </c>
      <c r="D1981" s="7">
        <f t="array" ref="D1981">IFERROR(XLOOKUP($C1981,'Product Families'!$A:$A,'Product Families'!$D:$D),"")</f>
        <v>4</v>
      </c>
      <c r="E1981" s="7">
        <f t="array" ref="E1981">IFERROR(XLOOKUP($C1981,'Product Families'!$A:$A,'Product Families'!$E:$E),"")</f>
        <v>5</v>
      </c>
      <c r="F1981" s="7">
        <f t="array" ref="F1981">IFERROR(XLOOKUP($C1981,'Product Families'!$A:$A,'Product Families'!$F:$F),"")</f>
        <v>6</v>
      </c>
      <c r="G1981" s="7">
        <f t="array" ref="G1981">IFERROR(XLOOKUP($C1981,'Product Families'!$A:$A,'Product Families'!$G:$G),"")</f>
        <v>7</v>
      </c>
      <c r="J1981" s="7" t="str">
        <f>IFERROR(ROUND(AVERAGEIF('Week 1 - Making'!$B:$B,'Product List'!$A1981,'Week 1 - Making'!$P:$P),0),"")</f>
        <v/>
      </c>
      <c r="K1981" s="7" t="str">
        <f>IFERROR(ROUND(AVERAGEIF('Week 2 - Making'!$B:$B,'Product List'!$A1981,'Week 2 - Making'!$P:$P),0),"")</f>
        <v/>
      </c>
      <c r="L1981" s="263" t="str">
        <f>IFERROR(ROUND(AVERAGEIF('Week 3 - Making'!$B:$B,'Product List'!$A1981,'Week 3 - Making'!$P:$P),0),"")</f>
        <v/>
      </c>
      <c r="M1981" s="7" t="str">
        <f>IFERROR(ROUND(AVERAGEIF('Week 4 - Making'!$B:$B,'Product List'!$A1981,'Week 4 - Making'!$P:$P),0),"")</f>
        <v/>
      </c>
      <c r="N1981" s="7" t="str">
        <f>IFERROR(ROUND(AVERAGEIF('Week 5 - Making'!$B:$B,'Product List'!$A1981,'Week 5 - Making'!$P:$P),0),"")</f>
        <v/>
      </c>
      <c r="O1981" s="7"/>
      <c r="P1981" s="7">
        <f t="array" ref="P1981">iferror(xlookup(C1981,'Product Families'!A:A,'Product Families'!S:S),"")</f>
        <v>0</v>
      </c>
    </row>
    <row r="1982" ht="14.25" customHeight="1">
      <c r="A1982" s="122" t="s">
        <v>4530</v>
      </c>
      <c r="B1982" s="270" t="s">
        <v>4531</v>
      </c>
      <c r="C1982" s="122" t="s">
        <v>355</v>
      </c>
      <c r="D1982" s="7">
        <f t="array" ref="D1982">IFERROR(XLOOKUP($C1982,'Product Families'!$A:$A,'Product Families'!$D:$D),"")</f>
        <v>4</v>
      </c>
      <c r="E1982" s="7">
        <f t="array" ref="E1982">IFERROR(XLOOKUP($C1982,'Product Families'!$A:$A,'Product Families'!$E:$E),"")</f>
        <v>5</v>
      </c>
      <c r="F1982" s="7">
        <f t="array" ref="F1982">IFERROR(XLOOKUP($C1982,'Product Families'!$A:$A,'Product Families'!$F:$F),"")</f>
        <v>6</v>
      </c>
      <c r="G1982" s="7">
        <f t="array" ref="G1982">IFERROR(XLOOKUP($C1982,'Product Families'!$A:$A,'Product Families'!$G:$G),"")</f>
        <v>7</v>
      </c>
      <c r="J1982" s="7" t="str">
        <f>IFERROR(ROUND(AVERAGEIF('Week 1 - Making'!$B:$B,'Product List'!$A1982,'Week 1 - Making'!$P:$P),0),"")</f>
        <v/>
      </c>
      <c r="K1982" s="7" t="str">
        <f>IFERROR(ROUND(AVERAGEIF('Week 2 - Making'!$B:$B,'Product List'!$A1982,'Week 2 - Making'!$P:$P),0),"")</f>
        <v/>
      </c>
      <c r="L1982" s="263" t="str">
        <f>IFERROR(ROUND(AVERAGEIF('Week 3 - Making'!$B:$B,'Product List'!$A1982,'Week 3 - Making'!$P:$P),0),"")</f>
        <v/>
      </c>
      <c r="M1982" s="7" t="str">
        <f>IFERROR(ROUND(AVERAGEIF('Week 4 - Making'!$B:$B,'Product List'!$A1982,'Week 4 - Making'!$P:$P),0),"")</f>
        <v/>
      </c>
      <c r="N1982" s="7" t="str">
        <f>IFERROR(ROUND(AVERAGEIF('Week 5 - Making'!$B:$B,'Product List'!$A1982,'Week 5 - Making'!$P:$P),0),"")</f>
        <v/>
      </c>
      <c r="O1982" s="7"/>
      <c r="P1982" s="7">
        <f t="array" ref="P1982">iferror(xlookup(C1982,'Product Families'!A:A,'Product Families'!S:S),"")</f>
        <v>0</v>
      </c>
    </row>
    <row r="1983" ht="14.25" customHeight="1">
      <c r="A1983" s="122" t="s">
        <v>4532</v>
      </c>
      <c r="B1983" s="270" t="s">
        <v>4533</v>
      </c>
      <c r="C1983" s="122" t="s">
        <v>355</v>
      </c>
      <c r="D1983" s="7">
        <f t="array" ref="D1983">IFERROR(XLOOKUP($C1983,'Product Families'!$A:$A,'Product Families'!$D:$D),"")</f>
        <v>4</v>
      </c>
      <c r="E1983" s="7">
        <f t="array" ref="E1983">IFERROR(XLOOKUP($C1983,'Product Families'!$A:$A,'Product Families'!$E:$E),"")</f>
        <v>5</v>
      </c>
      <c r="F1983" s="7">
        <f t="array" ref="F1983">IFERROR(XLOOKUP($C1983,'Product Families'!$A:$A,'Product Families'!$F:$F),"")</f>
        <v>6</v>
      </c>
      <c r="G1983" s="7">
        <f t="array" ref="G1983">IFERROR(XLOOKUP($C1983,'Product Families'!$A:$A,'Product Families'!$G:$G),"")</f>
        <v>7</v>
      </c>
      <c r="J1983" s="7" t="str">
        <f>IFERROR(ROUND(AVERAGEIF('Week 1 - Making'!$B:$B,'Product List'!$A1983,'Week 1 - Making'!$P:$P),0),"")</f>
        <v/>
      </c>
      <c r="K1983" s="7" t="str">
        <f>IFERROR(ROUND(AVERAGEIF('Week 2 - Making'!$B:$B,'Product List'!$A1983,'Week 2 - Making'!$P:$P),0),"")</f>
        <v/>
      </c>
      <c r="L1983" s="263" t="str">
        <f>IFERROR(ROUND(AVERAGEIF('Week 3 - Making'!$B:$B,'Product List'!$A1983,'Week 3 - Making'!$P:$P),0),"")</f>
        <v/>
      </c>
      <c r="M1983" s="7" t="str">
        <f>IFERROR(ROUND(AVERAGEIF('Week 4 - Making'!$B:$B,'Product List'!$A1983,'Week 4 - Making'!$P:$P),0),"")</f>
        <v/>
      </c>
      <c r="N1983" s="7" t="str">
        <f>IFERROR(ROUND(AVERAGEIF('Week 5 - Making'!$B:$B,'Product List'!$A1983,'Week 5 - Making'!$P:$P),0),"")</f>
        <v/>
      </c>
      <c r="O1983" s="7"/>
      <c r="P1983" s="7">
        <f t="array" ref="P1983">iferror(xlookup(C1983,'Product Families'!A:A,'Product Families'!S:S),"")</f>
        <v>0</v>
      </c>
    </row>
    <row r="1984" ht="14.25" customHeight="1">
      <c r="A1984" s="122" t="s">
        <v>4534</v>
      </c>
      <c r="B1984" s="270" t="s">
        <v>4535</v>
      </c>
      <c r="C1984" s="122" t="s">
        <v>355</v>
      </c>
      <c r="D1984" s="7">
        <f t="array" ref="D1984">IFERROR(XLOOKUP($C1984,'Product Families'!$A:$A,'Product Families'!$D:$D),"")</f>
        <v>4</v>
      </c>
      <c r="E1984" s="7">
        <f t="array" ref="E1984">IFERROR(XLOOKUP($C1984,'Product Families'!$A:$A,'Product Families'!$E:$E),"")</f>
        <v>5</v>
      </c>
      <c r="F1984" s="7">
        <f t="array" ref="F1984">IFERROR(XLOOKUP($C1984,'Product Families'!$A:$A,'Product Families'!$F:$F),"")</f>
        <v>6</v>
      </c>
      <c r="G1984" s="7">
        <f t="array" ref="G1984">IFERROR(XLOOKUP($C1984,'Product Families'!$A:$A,'Product Families'!$G:$G),"")</f>
        <v>7</v>
      </c>
      <c r="J1984" s="7" t="str">
        <f>IFERROR(ROUND(AVERAGEIF('Week 1 - Making'!$B:$B,'Product List'!$A1984,'Week 1 - Making'!$P:$P),0),"")</f>
        <v/>
      </c>
      <c r="K1984" s="7" t="str">
        <f>IFERROR(ROUND(AVERAGEIF('Week 2 - Making'!$B:$B,'Product List'!$A1984,'Week 2 - Making'!$P:$P),0),"")</f>
        <v/>
      </c>
      <c r="L1984" s="263" t="str">
        <f>IFERROR(ROUND(AVERAGEIF('Week 3 - Making'!$B:$B,'Product List'!$A1984,'Week 3 - Making'!$P:$P),0),"")</f>
        <v/>
      </c>
      <c r="M1984" s="7" t="str">
        <f>IFERROR(ROUND(AVERAGEIF('Week 4 - Making'!$B:$B,'Product List'!$A1984,'Week 4 - Making'!$P:$P),0),"")</f>
        <v/>
      </c>
      <c r="N1984" s="7" t="str">
        <f>IFERROR(ROUND(AVERAGEIF('Week 5 - Making'!$B:$B,'Product List'!$A1984,'Week 5 - Making'!$P:$P),0),"")</f>
        <v/>
      </c>
      <c r="O1984" s="7"/>
      <c r="P1984" s="7">
        <f t="array" ref="P1984">iferror(xlookup(C1984,'Product Families'!A:A,'Product Families'!S:S),"")</f>
        <v>0</v>
      </c>
    </row>
    <row r="1985" ht="14.25" customHeight="1">
      <c r="A1985" s="122" t="s">
        <v>4536</v>
      </c>
      <c r="B1985" s="270" t="s">
        <v>4537</v>
      </c>
      <c r="C1985" s="122" t="s">
        <v>355</v>
      </c>
      <c r="D1985" s="7">
        <f t="array" ref="D1985">IFERROR(XLOOKUP($C1985,'Product Families'!$A:$A,'Product Families'!$D:$D),"")</f>
        <v>4</v>
      </c>
      <c r="E1985" s="7">
        <f t="array" ref="E1985">IFERROR(XLOOKUP($C1985,'Product Families'!$A:$A,'Product Families'!$E:$E),"")</f>
        <v>5</v>
      </c>
      <c r="F1985" s="7">
        <f t="array" ref="F1985">IFERROR(XLOOKUP($C1985,'Product Families'!$A:$A,'Product Families'!$F:$F),"")</f>
        <v>6</v>
      </c>
      <c r="G1985" s="7">
        <f t="array" ref="G1985">IFERROR(XLOOKUP($C1985,'Product Families'!$A:$A,'Product Families'!$G:$G),"")</f>
        <v>7</v>
      </c>
      <c r="J1985" s="7" t="str">
        <f>IFERROR(ROUND(AVERAGEIF('Week 1 - Making'!$B:$B,'Product List'!$A1985,'Week 1 - Making'!$P:$P),0),"")</f>
        <v/>
      </c>
      <c r="K1985" s="7" t="str">
        <f>IFERROR(ROUND(AVERAGEIF('Week 2 - Making'!$B:$B,'Product List'!$A1985,'Week 2 - Making'!$P:$P),0),"")</f>
        <v/>
      </c>
      <c r="L1985" s="263" t="str">
        <f>IFERROR(ROUND(AVERAGEIF('Week 3 - Making'!$B:$B,'Product List'!$A1985,'Week 3 - Making'!$P:$P),0),"")</f>
        <v/>
      </c>
      <c r="M1985" s="7" t="str">
        <f>IFERROR(ROUND(AVERAGEIF('Week 4 - Making'!$B:$B,'Product List'!$A1985,'Week 4 - Making'!$P:$P),0),"")</f>
        <v/>
      </c>
      <c r="N1985" s="7" t="str">
        <f>IFERROR(ROUND(AVERAGEIF('Week 5 - Making'!$B:$B,'Product List'!$A1985,'Week 5 - Making'!$P:$P),0),"")</f>
        <v/>
      </c>
      <c r="O1985" s="7"/>
      <c r="P1985" s="7">
        <f t="array" ref="P1985">iferror(xlookup(C1985,'Product Families'!A:A,'Product Families'!S:S),"")</f>
        <v>0</v>
      </c>
    </row>
    <row r="1986" ht="14.25" customHeight="1">
      <c r="A1986" s="138" t="s">
        <v>4538</v>
      </c>
      <c r="B1986" s="270"/>
      <c r="C1986" s="138" t="s">
        <v>679</v>
      </c>
      <c r="D1986" s="7">
        <f t="array" ref="D1986">IFERROR(XLOOKUP($C1986,'Product Families'!$A:$A,'Product Families'!$D:$D),"")</f>
        <v>65</v>
      </c>
      <c r="E1986" s="7">
        <f t="array" ref="E1986">IFERROR(XLOOKUP($C1986,'Product Families'!$A:$A,'Product Families'!$E:$E),"")</f>
        <v>67</v>
      </c>
      <c r="F1986" s="7">
        <f t="array" ref="F1986">IFERROR(XLOOKUP($C1986,'Product Families'!$A:$A,'Product Families'!$F:$F),"")</f>
        <v>72</v>
      </c>
      <c r="G1986" s="7">
        <f t="array" ref="G1986">IFERROR(XLOOKUP($C1986,'Product Families'!$A:$A,'Product Families'!$G:$G),"")</f>
        <v>77</v>
      </c>
      <c r="J1986" s="7" t="str">
        <f>IFERROR(ROUND(AVERAGEIF('Week 1 - Making'!$B:$B,'Product List'!$A1986,'Week 1 - Making'!$P:$P),0),"")</f>
        <v/>
      </c>
      <c r="K1986" s="7" t="str">
        <f>IFERROR(ROUND(AVERAGEIF('Week 2 - Making'!$B:$B,'Product List'!$A1986,'Week 2 - Making'!$P:$P),0),"")</f>
        <v/>
      </c>
      <c r="L1986" s="263" t="str">
        <f>IFERROR(ROUND(AVERAGEIF('Week 3 - Making'!$B:$B,'Product List'!$A1986,'Week 3 - Making'!$P:$P),0),"")</f>
        <v/>
      </c>
      <c r="M1986" s="7" t="str">
        <f>IFERROR(ROUND(AVERAGEIF('Week 4 - Making'!$B:$B,'Product List'!$A1986,'Week 4 - Making'!$P:$P),0),"")</f>
        <v/>
      </c>
      <c r="N1986" s="7" t="str">
        <f>IFERROR(ROUND(AVERAGEIF('Week 5 - Making'!$B:$B,'Product List'!$A1986,'Week 5 - Making'!$P:$P),0),"")</f>
        <v/>
      </c>
      <c r="O1986" s="7"/>
      <c r="P1986" s="7">
        <f t="array" ref="P1986">iferror(xlookup(C1986,'Product Families'!A:A,'Product Families'!S:S),"")</f>
        <v>0</v>
      </c>
    </row>
    <row r="1987" ht="14.25" customHeight="1">
      <c r="A1987" s="122" t="s">
        <v>4539</v>
      </c>
      <c r="B1987" s="270" t="s">
        <v>4540</v>
      </c>
      <c r="C1987" s="122" t="s">
        <v>355</v>
      </c>
      <c r="D1987" s="7">
        <f t="array" ref="D1987">IFERROR(XLOOKUP($C1987,'Product Families'!$A:$A,'Product Families'!$D:$D),"")</f>
        <v>4</v>
      </c>
      <c r="E1987" s="7">
        <f t="array" ref="E1987">IFERROR(XLOOKUP($C1987,'Product Families'!$A:$A,'Product Families'!$E:$E),"")</f>
        <v>5</v>
      </c>
      <c r="F1987" s="7">
        <f t="array" ref="F1987">IFERROR(XLOOKUP($C1987,'Product Families'!$A:$A,'Product Families'!$F:$F),"")</f>
        <v>6</v>
      </c>
      <c r="G1987" s="7">
        <f t="array" ref="G1987">IFERROR(XLOOKUP($C1987,'Product Families'!$A:$A,'Product Families'!$G:$G),"")</f>
        <v>7</v>
      </c>
      <c r="J1987" s="7" t="str">
        <f>IFERROR(ROUND(AVERAGEIF('Week 1 - Making'!$B:$B,'Product List'!$A1987,'Week 1 - Making'!$P:$P),0),"")</f>
        <v/>
      </c>
      <c r="K1987" s="7" t="str">
        <f>IFERROR(ROUND(AVERAGEIF('Week 2 - Making'!$B:$B,'Product List'!$A1987,'Week 2 - Making'!$P:$P),0),"")</f>
        <v/>
      </c>
      <c r="L1987" s="263" t="str">
        <f>IFERROR(ROUND(AVERAGEIF('Week 3 - Making'!$B:$B,'Product List'!$A1987,'Week 3 - Making'!$P:$P),0),"")</f>
        <v/>
      </c>
      <c r="M1987" s="7" t="str">
        <f>IFERROR(ROUND(AVERAGEIF('Week 4 - Making'!$B:$B,'Product List'!$A1987,'Week 4 - Making'!$P:$P),0),"")</f>
        <v/>
      </c>
      <c r="N1987" s="7" t="str">
        <f>IFERROR(ROUND(AVERAGEIF('Week 5 - Making'!$B:$B,'Product List'!$A1987,'Week 5 - Making'!$P:$P),0),"")</f>
        <v/>
      </c>
      <c r="O1987" s="7"/>
      <c r="P1987" s="7">
        <f t="array" ref="P1987">iferror(xlookup(C1987,'Product Families'!A:A,'Product Families'!S:S),"")</f>
        <v>0</v>
      </c>
    </row>
    <row r="1988" ht="14.25" customHeight="1">
      <c r="A1988" s="122" t="s">
        <v>4541</v>
      </c>
      <c r="B1988" s="270" t="s">
        <v>4542</v>
      </c>
      <c r="C1988" s="122" t="s">
        <v>355</v>
      </c>
      <c r="D1988" s="7">
        <f t="array" ref="D1988">IFERROR(XLOOKUP($C1988,'Product Families'!$A:$A,'Product Families'!$D:$D),"")</f>
        <v>4</v>
      </c>
      <c r="E1988" s="7">
        <f t="array" ref="E1988">IFERROR(XLOOKUP($C1988,'Product Families'!$A:$A,'Product Families'!$E:$E),"")</f>
        <v>5</v>
      </c>
      <c r="F1988" s="7">
        <f t="array" ref="F1988">IFERROR(XLOOKUP($C1988,'Product Families'!$A:$A,'Product Families'!$F:$F),"")</f>
        <v>6</v>
      </c>
      <c r="G1988" s="7">
        <f t="array" ref="G1988">IFERROR(XLOOKUP($C1988,'Product Families'!$A:$A,'Product Families'!$G:$G),"")</f>
        <v>7</v>
      </c>
      <c r="J1988" s="7" t="str">
        <f>IFERROR(ROUND(AVERAGEIF('Week 1 - Making'!$B:$B,'Product List'!$A1988,'Week 1 - Making'!$P:$P),0),"")</f>
        <v/>
      </c>
      <c r="K1988" s="7" t="str">
        <f>IFERROR(ROUND(AVERAGEIF('Week 2 - Making'!$B:$B,'Product List'!$A1988,'Week 2 - Making'!$P:$P),0),"")</f>
        <v/>
      </c>
      <c r="L1988" s="263" t="str">
        <f>IFERROR(ROUND(AVERAGEIF('Week 3 - Making'!$B:$B,'Product List'!$A1988,'Week 3 - Making'!$P:$P),0),"")</f>
        <v/>
      </c>
      <c r="M1988" s="7" t="str">
        <f>IFERROR(ROUND(AVERAGEIF('Week 4 - Making'!$B:$B,'Product List'!$A1988,'Week 4 - Making'!$P:$P),0),"")</f>
        <v/>
      </c>
      <c r="N1988" s="7" t="str">
        <f>IFERROR(ROUND(AVERAGEIF('Week 5 - Making'!$B:$B,'Product List'!$A1988,'Week 5 - Making'!$P:$P),0),"")</f>
        <v/>
      </c>
      <c r="O1988" s="7"/>
      <c r="P1988" s="7">
        <f t="array" ref="P1988">iferror(xlookup(C1988,'Product Families'!A:A,'Product Families'!S:S),"")</f>
        <v>0</v>
      </c>
    </row>
    <row r="1989" ht="14.25" customHeight="1">
      <c r="A1989" s="122" t="s">
        <v>4543</v>
      </c>
      <c r="B1989" s="270" t="s">
        <v>4544</v>
      </c>
      <c r="C1989" s="122" t="s">
        <v>355</v>
      </c>
      <c r="D1989" s="7">
        <f t="array" ref="D1989">IFERROR(XLOOKUP($C1989,'Product Families'!$A:$A,'Product Families'!$D:$D),"")</f>
        <v>4</v>
      </c>
      <c r="E1989" s="7">
        <f t="array" ref="E1989">IFERROR(XLOOKUP($C1989,'Product Families'!$A:$A,'Product Families'!$E:$E),"")</f>
        <v>5</v>
      </c>
      <c r="F1989" s="7">
        <f t="array" ref="F1989">IFERROR(XLOOKUP($C1989,'Product Families'!$A:$A,'Product Families'!$F:$F),"")</f>
        <v>6</v>
      </c>
      <c r="G1989" s="7">
        <f t="array" ref="G1989">IFERROR(XLOOKUP($C1989,'Product Families'!$A:$A,'Product Families'!$G:$G),"")</f>
        <v>7</v>
      </c>
      <c r="J1989" s="7" t="str">
        <f>IFERROR(ROUND(AVERAGEIF('Week 1 - Making'!$B:$B,'Product List'!$A1989,'Week 1 - Making'!$P:$P),0),"")</f>
        <v/>
      </c>
      <c r="K1989" s="7" t="str">
        <f>IFERROR(ROUND(AVERAGEIF('Week 2 - Making'!$B:$B,'Product List'!$A1989,'Week 2 - Making'!$P:$P),0),"")</f>
        <v/>
      </c>
      <c r="L1989" s="263" t="str">
        <f>IFERROR(ROUND(AVERAGEIF('Week 3 - Making'!$B:$B,'Product List'!$A1989,'Week 3 - Making'!$P:$P),0),"")</f>
        <v/>
      </c>
      <c r="M1989" s="7" t="str">
        <f>IFERROR(ROUND(AVERAGEIF('Week 4 - Making'!$B:$B,'Product List'!$A1989,'Week 4 - Making'!$P:$P),0),"")</f>
        <v/>
      </c>
      <c r="N1989" s="7" t="str">
        <f>IFERROR(ROUND(AVERAGEIF('Week 5 - Making'!$B:$B,'Product List'!$A1989,'Week 5 - Making'!$P:$P),0),"")</f>
        <v/>
      </c>
      <c r="O1989" s="7"/>
      <c r="P1989" s="7">
        <f t="array" ref="P1989">iferror(xlookup(C1989,'Product Families'!A:A,'Product Families'!S:S),"")</f>
        <v>0</v>
      </c>
    </row>
    <row r="1990" ht="14.25" customHeight="1">
      <c r="A1990" s="122" t="s">
        <v>4545</v>
      </c>
      <c r="B1990" s="270" t="s">
        <v>4546</v>
      </c>
      <c r="C1990" s="122" t="s">
        <v>355</v>
      </c>
      <c r="D1990" s="7">
        <f t="array" ref="D1990">IFERROR(XLOOKUP($C1990,'Product Families'!$A:$A,'Product Families'!$D:$D),"")</f>
        <v>4</v>
      </c>
      <c r="E1990" s="7">
        <f t="array" ref="E1990">IFERROR(XLOOKUP($C1990,'Product Families'!$A:$A,'Product Families'!$E:$E),"")</f>
        <v>5</v>
      </c>
      <c r="F1990" s="7">
        <f t="array" ref="F1990">IFERROR(XLOOKUP($C1990,'Product Families'!$A:$A,'Product Families'!$F:$F),"")</f>
        <v>6</v>
      </c>
      <c r="G1990" s="7">
        <f t="array" ref="G1990">IFERROR(XLOOKUP($C1990,'Product Families'!$A:$A,'Product Families'!$G:$G),"")</f>
        <v>7</v>
      </c>
      <c r="J1990" s="7" t="str">
        <f>IFERROR(ROUND(AVERAGEIF('Week 1 - Making'!$B:$B,'Product List'!$A1990,'Week 1 - Making'!$P:$P),0),"")</f>
        <v/>
      </c>
      <c r="K1990" s="7" t="str">
        <f>IFERROR(ROUND(AVERAGEIF('Week 2 - Making'!$B:$B,'Product List'!$A1990,'Week 2 - Making'!$P:$P),0),"")</f>
        <v/>
      </c>
      <c r="L1990" s="263" t="str">
        <f>IFERROR(ROUND(AVERAGEIF('Week 3 - Making'!$B:$B,'Product List'!$A1990,'Week 3 - Making'!$P:$P),0),"")</f>
        <v/>
      </c>
      <c r="M1990" s="7" t="str">
        <f>IFERROR(ROUND(AVERAGEIF('Week 4 - Making'!$B:$B,'Product List'!$A1990,'Week 4 - Making'!$P:$P),0),"")</f>
        <v/>
      </c>
      <c r="N1990" s="7" t="str">
        <f>IFERROR(ROUND(AVERAGEIF('Week 5 - Making'!$B:$B,'Product List'!$A1990,'Week 5 - Making'!$P:$P),0),"")</f>
        <v/>
      </c>
      <c r="O1990" s="7"/>
      <c r="P1990" s="7">
        <f t="array" ref="P1990">iferror(xlookup(C1990,'Product Families'!A:A,'Product Families'!S:S),"")</f>
        <v>0</v>
      </c>
    </row>
    <row r="1991" ht="14.25" customHeight="1">
      <c r="A1991" s="122" t="s">
        <v>4547</v>
      </c>
      <c r="B1991" s="270" t="s">
        <v>4548</v>
      </c>
      <c r="C1991" s="122" t="s">
        <v>355</v>
      </c>
      <c r="D1991" s="7">
        <f t="array" ref="D1991">IFERROR(XLOOKUP($C1991,'Product Families'!$A:$A,'Product Families'!$D:$D),"")</f>
        <v>4</v>
      </c>
      <c r="E1991" s="7">
        <f t="array" ref="E1991">IFERROR(XLOOKUP($C1991,'Product Families'!$A:$A,'Product Families'!$E:$E),"")</f>
        <v>5</v>
      </c>
      <c r="F1991" s="7">
        <f t="array" ref="F1991">IFERROR(XLOOKUP($C1991,'Product Families'!$A:$A,'Product Families'!$F:$F),"")</f>
        <v>6</v>
      </c>
      <c r="G1991" s="7">
        <f t="array" ref="G1991">IFERROR(XLOOKUP($C1991,'Product Families'!$A:$A,'Product Families'!$G:$G),"")</f>
        <v>7</v>
      </c>
      <c r="J1991" s="7" t="str">
        <f>IFERROR(ROUND(AVERAGEIF('Week 1 - Making'!$B:$B,'Product List'!$A1991,'Week 1 - Making'!$P:$P),0),"")</f>
        <v/>
      </c>
      <c r="K1991" s="7" t="str">
        <f>IFERROR(ROUND(AVERAGEIF('Week 2 - Making'!$B:$B,'Product List'!$A1991,'Week 2 - Making'!$P:$P),0),"")</f>
        <v/>
      </c>
      <c r="L1991" s="263" t="str">
        <f>IFERROR(ROUND(AVERAGEIF('Week 3 - Making'!$B:$B,'Product List'!$A1991,'Week 3 - Making'!$P:$P),0),"")</f>
        <v/>
      </c>
      <c r="M1991" s="7" t="str">
        <f>IFERROR(ROUND(AVERAGEIF('Week 4 - Making'!$B:$B,'Product List'!$A1991,'Week 4 - Making'!$P:$P),0),"")</f>
        <v/>
      </c>
      <c r="N1991" s="7" t="str">
        <f>IFERROR(ROUND(AVERAGEIF('Week 5 - Making'!$B:$B,'Product List'!$A1991,'Week 5 - Making'!$P:$P),0),"")</f>
        <v/>
      </c>
      <c r="O1991" s="7"/>
      <c r="P1991" s="7">
        <f t="array" ref="P1991">iferror(xlookup(C1991,'Product Families'!A:A,'Product Families'!S:S),"")</f>
        <v>0</v>
      </c>
    </row>
    <row r="1992" ht="14.25" customHeight="1">
      <c r="A1992" s="122" t="s">
        <v>4549</v>
      </c>
      <c r="B1992" s="270" t="s">
        <v>4550</v>
      </c>
      <c r="C1992" s="122" t="s">
        <v>355</v>
      </c>
      <c r="D1992" s="7">
        <f t="array" ref="D1992">IFERROR(XLOOKUP($C1992,'Product Families'!$A:$A,'Product Families'!$D:$D),"")</f>
        <v>4</v>
      </c>
      <c r="E1992" s="7">
        <f t="array" ref="E1992">IFERROR(XLOOKUP($C1992,'Product Families'!$A:$A,'Product Families'!$E:$E),"")</f>
        <v>5</v>
      </c>
      <c r="F1992" s="7">
        <f t="array" ref="F1992">IFERROR(XLOOKUP($C1992,'Product Families'!$A:$A,'Product Families'!$F:$F),"")</f>
        <v>6</v>
      </c>
      <c r="G1992" s="7">
        <f t="array" ref="G1992">IFERROR(XLOOKUP($C1992,'Product Families'!$A:$A,'Product Families'!$G:$G),"")</f>
        <v>7</v>
      </c>
      <c r="J1992" s="7" t="str">
        <f>IFERROR(ROUND(AVERAGEIF('Week 1 - Making'!$B:$B,'Product List'!$A1992,'Week 1 - Making'!$P:$P),0),"")</f>
        <v/>
      </c>
      <c r="K1992" s="7" t="str">
        <f>IFERROR(ROUND(AVERAGEIF('Week 2 - Making'!$B:$B,'Product List'!$A1992,'Week 2 - Making'!$P:$P),0),"")</f>
        <v/>
      </c>
      <c r="L1992" s="263" t="str">
        <f>IFERROR(ROUND(AVERAGEIF('Week 3 - Making'!$B:$B,'Product List'!$A1992,'Week 3 - Making'!$P:$P),0),"")</f>
        <v/>
      </c>
      <c r="M1992" s="7" t="str">
        <f>IFERROR(ROUND(AVERAGEIF('Week 4 - Making'!$B:$B,'Product List'!$A1992,'Week 4 - Making'!$P:$P),0),"")</f>
        <v/>
      </c>
      <c r="N1992" s="7" t="str">
        <f>IFERROR(ROUND(AVERAGEIF('Week 5 - Making'!$B:$B,'Product List'!$A1992,'Week 5 - Making'!$P:$P),0),"")</f>
        <v/>
      </c>
      <c r="O1992" s="7"/>
      <c r="P1992" s="7">
        <f t="array" ref="P1992">iferror(xlookup(C1992,'Product Families'!A:A,'Product Families'!S:S),"")</f>
        <v>0</v>
      </c>
    </row>
    <row r="1993" ht="14.25" customHeight="1">
      <c r="A1993" s="122" t="s">
        <v>4551</v>
      </c>
      <c r="B1993" s="270" t="s">
        <v>4552</v>
      </c>
      <c r="C1993" s="122" t="s">
        <v>681</v>
      </c>
      <c r="D1993" s="7">
        <f t="array" ref="D1993">IFERROR(XLOOKUP($C1993,'Product Families'!$A:$A,'Product Families'!$D:$D),"")</f>
        <v>65</v>
      </c>
      <c r="E1993" s="7">
        <f t="array" ref="E1993">IFERROR(XLOOKUP($C1993,'Product Families'!$A:$A,'Product Families'!$E:$E),"")</f>
        <v>67</v>
      </c>
      <c r="F1993" s="7">
        <f t="array" ref="F1993">IFERROR(XLOOKUP($C1993,'Product Families'!$A:$A,'Product Families'!$F:$F),"")</f>
        <v>72</v>
      </c>
      <c r="G1993" s="7">
        <f t="array" ref="G1993">IFERROR(XLOOKUP($C1993,'Product Families'!$A:$A,'Product Families'!$G:$G),"")</f>
        <v>77</v>
      </c>
      <c r="J1993" s="7" t="str">
        <f>IFERROR(ROUND(AVERAGEIF('Week 1 - Making'!$B:$B,'Product List'!$A1993,'Week 1 - Making'!$P:$P),0),"")</f>
        <v/>
      </c>
      <c r="K1993" s="7" t="str">
        <f>IFERROR(ROUND(AVERAGEIF('Week 2 - Making'!$B:$B,'Product List'!$A1993,'Week 2 - Making'!$P:$P),0),"")</f>
        <v/>
      </c>
      <c r="L1993" s="263" t="str">
        <f>IFERROR(ROUND(AVERAGEIF('Week 3 - Making'!$B:$B,'Product List'!$A1993,'Week 3 - Making'!$P:$P),0),"")</f>
        <v/>
      </c>
      <c r="M1993" s="7" t="str">
        <f>IFERROR(ROUND(AVERAGEIF('Week 4 - Making'!$B:$B,'Product List'!$A1993,'Week 4 - Making'!$P:$P),0),"")</f>
        <v/>
      </c>
      <c r="N1993" s="7" t="str">
        <f>IFERROR(ROUND(AVERAGEIF('Week 5 - Making'!$B:$B,'Product List'!$A1993,'Week 5 - Making'!$P:$P),0),"")</f>
        <v/>
      </c>
      <c r="O1993" s="7"/>
      <c r="P1993" s="7">
        <f t="array" ref="P1993">iferror(xlookup(C1993,'Product Families'!A:A,'Product Families'!S:S),"")</f>
        <v>0</v>
      </c>
    </row>
    <row r="1994" ht="14.25" customHeight="1">
      <c r="A1994" s="122" t="s">
        <v>4553</v>
      </c>
      <c r="B1994" s="270" t="s">
        <v>4554</v>
      </c>
      <c r="C1994" s="122" t="s">
        <v>681</v>
      </c>
      <c r="D1994" s="7">
        <f t="array" ref="D1994">IFERROR(XLOOKUP($C1994,'Product Families'!$A:$A,'Product Families'!$D:$D),"")</f>
        <v>65</v>
      </c>
      <c r="E1994" s="7">
        <f t="array" ref="E1994">IFERROR(XLOOKUP($C1994,'Product Families'!$A:$A,'Product Families'!$E:$E),"")</f>
        <v>67</v>
      </c>
      <c r="F1994" s="7">
        <f t="array" ref="F1994">IFERROR(XLOOKUP($C1994,'Product Families'!$A:$A,'Product Families'!$F:$F),"")</f>
        <v>72</v>
      </c>
      <c r="G1994" s="7">
        <f t="array" ref="G1994">IFERROR(XLOOKUP($C1994,'Product Families'!$A:$A,'Product Families'!$G:$G),"")</f>
        <v>77</v>
      </c>
      <c r="J1994" s="7" t="str">
        <f>IFERROR(ROUND(AVERAGEIF('Week 1 - Making'!$B:$B,'Product List'!$A1994,'Week 1 - Making'!$P:$P),0),"")</f>
        <v/>
      </c>
      <c r="K1994" s="7" t="str">
        <f>IFERROR(ROUND(AVERAGEIF('Week 2 - Making'!$B:$B,'Product List'!$A1994,'Week 2 - Making'!$P:$P),0),"")</f>
        <v/>
      </c>
      <c r="L1994" s="263" t="str">
        <f>IFERROR(ROUND(AVERAGEIF('Week 3 - Making'!$B:$B,'Product List'!$A1994,'Week 3 - Making'!$P:$P),0),"")</f>
        <v/>
      </c>
      <c r="M1994" s="7" t="str">
        <f>IFERROR(ROUND(AVERAGEIF('Week 4 - Making'!$B:$B,'Product List'!$A1994,'Week 4 - Making'!$P:$P),0),"")</f>
        <v/>
      </c>
      <c r="N1994" s="7" t="str">
        <f>IFERROR(ROUND(AVERAGEIF('Week 5 - Making'!$B:$B,'Product List'!$A1994,'Week 5 - Making'!$P:$P),0),"")</f>
        <v/>
      </c>
      <c r="O1994" s="7"/>
      <c r="P1994" s="7">
        <f t="array" ref="P1994">iferror(xlookup(C1994,'Product Families'!A:A,'Product Families'!S:S),"")</f>
        <v>0</v>
      </c>
    </row>
    <row r="1995" ht="14.25" customHeight="1">
      <c r="A1995" s="122" t="s">
        <v>4555</v>
      </c>
      <c r="B1995" s="270" t="s">
        <v>4556</v>
      </c>
      <c r="C1995" s="122" t="s">
        <v>681</v>
      </c>
      <c r="D1995" s="7">
        <f t="array" ref="D1995">IFERROR(XLOOKUP($C1995,'Product Families'!$A:$A,'Product Families'!$D:$D),"")</f>
        <v>65</v>
      </c>
      <c r="E1995" s="7">
        <f t="array" ref="E1995">IFERROR(XLOOKUP($C1995,'Product Families'!$A:$A,'Product Families'!$E:$E),"")</f>
        <v>67</v>
      </c>
      <c r="F1995" s="7">
        <f t="array" ref="F1995">IFERROR(XLOOKUP($C1995,'Product Families'!$A:$A,'Product Families'!$F:$F),"")</f>
        <v>72</v>
      </c>
      <c r="G1995" s="7">
        <f t="array" ref="G1995">IFERROR(XLOOKUP($C1995,'Product Families'!$A:$A,'Product Families'!$G:$G),"")</f>
        <v>77</v>
      </c>
      <c r="J1995" s="7" t="str">
        <f>IFERROR(ROUND(AVERAGEIF('Week 1 - Making'!$B:$B,'Product List'!$A1995,'Week 1 - Making'!$P:$P),0),"")</f>
        <v/>
      </c>
      <c r="K1995" s="7" t="str">
        <f>IFERROR(ROUND(AVERAGEIF('Week 2 - Making'!$B:$B,'Product List'!$A1995,'Week 2 - Making'!$P:$P),0),"")</f>
        <v/>
      </c>
      <c r="L1995" s="263" t="str">
        <f>IFERROR(ROUND(AVERAGEIF('Week 3 - Making'!$B:$B,'Product List'!$A1995,'Week 3 - Making'!$P:$P),0),"")</f>
        <v/>
      </c>
      <c r="M1995" s="7" t="str">
        <f>IFERROR(ROUND(AVERAGEIF('Week 4 - Making'!$B:$B,'Product List'!$A1995,'Week 4 - Making'!$P:$P),0),"")</f>
        <v/>
      </c>
      <c r="N1995" s="7" t="str">
        <f>IFERROR(ROUND(AVERAGEIF('Week 5 - Making'!$B:$B,'Product List'!$A1995,'Week 5 - Making'!$P:$P),0),"")</f>
        <v/>
      </c>
      <c r="O1995" s="7"/>
      <c r="P1995" s="7">
        <f t="array" ref="P1995">iferror(xlookup(C1995,'Product Families'!A:A,'Product Families'!S:S),"")</f>
        <v>0</v>
      </c>
    </row>
    <row r="1996" ht="14.25" customHeight="1">
      <c r="A1996" s="122" t="s">
        <v>4557</v>
      </c>
      <c r="B1996" s="270" t="s">
        <v>4558</v>
      </c>
      <c r="C1996" s="122" t="s">
        <v>681</v>
      </c>
      <c r="D1996" s="7">
        <f t="array" ref="D1996">IFERROR(XLOOKUP($C1996,'Product Families'!$A:$A,'Product Families'!$D:$D),"")</f>
        <v>65</v>
      </c>
      <c r="E1996" s="7">
        <f t="array" ref="E1996">IFERROR(XLOOKUP($C1996,'Product Families'!$A:$A,'Product Families'!$E:$E),"")</f>
        <v>67</v>
      </c>
      <c r="F1996" s="7">
        <f t="array" ref="F1996">IFERROR(XLOOKUP($C1996,'Product Families'!$A:$A,'Product Families'!$F:$F),"")</f>
        <v>72</v>
      </c>
      <c r="G1996" s="7">
        <f t="array" ref="G1996">IFERROR(XLOOKUP($C1996,'Product Families'!$A:$A,'Product Families'!$G:$G),"")</f>
        <v>77</v>
      </c>
      <c r="J1996" s="7" t="str">
        <f>IFERROR(ROUND(AVERAGEIF('Week 1 - Making'!$B:$B,'Product List'!$A1996,'Week 1 - Making'!$P:$P),0),"")</f>
        <v/>
      </c>
      <c r="K1996" s="7" t="str">
        <f>IFERROR(ROUND(AVERAGEIF('Week 2 - Making'!$B:$B,'Product List'!$A1996,'Week 2 - Making'!$P:$P),0),"")</f>
        <v/>
      </c>
      <c r="L1996" s="263" t="str">
        <f>IFERROR(ROUND(AVERAGEIF('Week 3 - Making'!$B:$B,'Product List'!$A1996,'Week 3 - Making'!$P:$P),0),"")</f>
        <v/>
      </c>
      <c r="M1996" s="7" t="str">
        <f>IFERROR(ROUND(AVERAGEIF('Week 4 - Making'!$B:$B,'Product List'!$A1996,'Week 4 - Making'!$P:$P),0),"")</f>
        <v/>
      </c>
      <c r="N1996" s="7" t="str">
        <f>IFERROR(ROUND(AVERAGEIF('Week 5 - Making'!$B:$B,'Product List'!$A1996,'Week 5 - Making'!$P:$P),0),"")</f>
        <v/>
      </c>
      <c r="O1996" s="7"/>
      <c r="P1996" s="7">
        <f t="array" ref="P1996">iferror(xlookup(C1996,'Product Families'!A:A,'Product Families'!S:S),"")</f>
        <v>0</v>
      </c>
    </row>
    <row r="1997" ht="14.25" customHeight="1">
      <c r="A1997" s="122" t="s">
        <v>4559</v>
      </c>
      <c r="B1997" s="270" t="s">
        <v>4560</v>
      </c>
      <c r="C1997" s="122" t="s">
        <v>681</v>
      </c>
      <c r="D1997" s="7">
        <f t="array" ref="D1997">IFERROR(XLOOKUP($C1997,'Product Families'!$A:$A,'Product Families'!$D:$D),"")</f>
        <v>65</v>
      </c>
      <c r="E1997" s="7">
        <f t="array" ref="E1997">IFERROR(XLOOKUP($C1997,'Product Families'!$A:$A,'Product Families'!$E:$E),"")</f>
        <v>67</v>
      </c>
      <c r="F1997" s="7">
        <f t="array" ref="F1997">IFERROR(XLOOKUP($C1997,'Product Families'!$A:$A,'Product Families'!$F:$F),"")</f>
        <v>72</v>
      </c>
      <c r="G1997" s="7">
        <f t="array" ref="G1997">IFERROR(XLOOKUP($C1997,'Product Families'!$A:$A,'Product Families'!$G:$G),"")</f>
        <v>77</v>
      </c>
      <c r="J1997" s="7" t="str">
        <f>IFERROR(ROUND(AVERAGEIF('Week 1 - Making'!$B:$B,'Product List'!$A1997,'Week 1 - Making'!$P:$P),0),"")</f>
        <v/>
      </c>
      <c r="K1997" s="7" t="str">
        <f>IFERROR(ROUND(AVERAGEIF('Week 2 - Making'!$B:$B,'Product List'!$A1997,'Week 2 - Making'!$P:$P),0),"")</f>
        <v/>
      </c>
      <c r="L1997" s="263" t="str">
        <f>IFERROR(ROUND(AVERAGEIF('Week 3 - Making'!$B:$B,'Product List'!$A1997,'Week 3 - Making'!$P:$P),0),"")</f>
        <v/>
      </c>
      <c r="M1997" s="7" t="str">
        <f>IFERROR(ROUND(AVERAGEIF('Week 4 - Making'!$B:$B,'Product List'!$A1997,'Week 4 - Making'!$P:$P),0),"")</f>
        <v/>
      </c>
      <c r="N1997" s="7" t="str">
        <f>IFERROR(ROUND(AVERAGEIF('Week 5 - Making'!$B:$B,'Product List'!$A1997,'Week 5 - Making'!$P:$P),0),"")</f>
        <v/>
      </c>
      <c r="O1997" s="7"/>
      <c r="P1997" s="7">
        <f t="array" ref="P1997">iferror(xlookup(C1997,'Product Families'!A:A,'Product Families'!S:S),"")</f>
        <v>0</v>
      </c>
    </row>
    <row r="1998" ht="14.25" customHeight="1">
      <c r="A1998" s="122" t="s">
        <v>4561</v>
      </c>
      <c r="B1998" s="270" t="s">
        <v>4562</v>
      </c>
      <c r="C1998" s="122" t="s">
        <v>681</v>
      </c>
      <c r="D1998" s="7">
        <f t="array" ref="D1998">IFERROR(XLOOKUP($C1998,'Product Families'!$A:$A,'Product Families'!$D:$D),"")</f>
        <v>65</v>
      </c>
      <c r="E1998" s="7">
        <f t="array" ref="E1998">IFERROR(XLOOKUP($C1998,'Product Families'!$A:$A,'Product Families'!$E:$E),"")</f>
        <v>67</v>
      </c>
      <c r="F1998" s="7">
        <f t="array" ref="F1998">IFERROR(XLOOKUP($C1998,'Product Families'!$A:$A,'Product Families'!$F:$F),"")</f>
        <v>72</v>
      </c>
      <c r="G1998" s="7">
        <f t="array" ref="G1998">IFERROR(XLOOKUP($C1998,'Product Families'!$A:$A,'Product Families'!$G:$G),"")</f>
        <v>77</v>
      </c>
      <c r="J1998" s="7" t="str">
        <f>IFERROR(ROUND(AVERAGEIF('Week 1 - Making'!$B:$B,'Product List'!$A1998,'Week 1 - Making'!$P:$P),0),"")</f>
        <v/>
      </c>
      <c r="K1998" s="7" t="str">
        <f>IFERROR(ROUND(AVERAGEIF('Week 2 - Making'!$B:$B,'Product List'!$A1998,'Week 2 - Making'!$P:$P),0),"")</f>
        <v/>
      </c>
      <c r="L1998" s="263" t="str">
        <f>IFERROR(ROUND(AVERAGEIF('Week 3 - Making'!$B:$B,'Product List'!$A1998,'Week 3 - Making'!$P:$P),0),"")</f>
        <v/>
      </c>
      <c r="M1998" s="7" t="str">
        <f>IFERROR(ROUND(AVERAGEIF('Week 4 - Making'!$B:$B,'Product List'!$A1998,'Week 4 - Making'!$P:$P),0),"")</f>
        <v/>
      </c>
      <c r="N1998" s="7" t="str">
        <f>IFERROR(ROUND(AVERAGEIF('Week 5 - Making'!$B:$B,'Product List'!$A1998,'Week 5 - Making'!$P:$P),0),"")</f>
        <v/>
      </c>
      <c r="O1998" s="7"/>
      <c r="P1998" s="7">
        <f t="array" ref="P1998">iferror(xlookup(C1998,'Product Families'!A:A,'Product Families'!S:S),"")</f>
        <v>0</v>
      </c>
    </row>
    <row r="1999" ht="14.25" customHeight="1">
      <c r="A1999" s="122" t="s">
        <v>4563</v>
      </c>
      <c r="B1999" s="270" t="s">
        <v>4564</v>
      </c>
      <c r="C1999" s="122" t="s">
        <v>681</v>
      </c>
      <c r="D1999" s="7">
        <f t="array" ref="D1999">IFERROR(XLOOKUP($C1999,'Product Families'!$A:$A,'Product Families'!$D:$D),"")</f>
        <v>65</v>
      </c>
      <c r="E1999" s="7">
        <f t="array" ref="E1999">IFERROR(XLOOKUP($C1999,'Product Families'!$A:$A,'Product Families'!$E:$E),"")</f>
        <v>67</v>
      </c>
      <c r="F1999" s="7">
        <f t="array" ref="F1999">IFERROR(XLOOKUP($C1999,'Product Families'!$A:$A,'Product Families'!$F:$F),"")</f>
        <v>72</v>
      </c>
      <c r="G1999" s="7">
        <f t="array" ref="G1999">IFERROR(XLOOKUP($C1999,'Product Families'!$A:$A,'Product Families'!$G:$G),"")</f>
        <v>77</v>
      </c>
      <c r="J1999" s="7" t="str">
        <f>IFERROR(ROUND(AVERAGEIF('Week 1 - Making'!$B:$B,'Product List'!$A1999,'Week 1 - Making'!$P:$P),0),"")</f>
        <v/>
      </c>
      <c r="K1999" s="7" t="str">
        <f>IFERROR(ROUND(AVERAGEIF('Week 2 - Making'!$B:$B,'Product List'!$A1999,'Week 2 - Making'!$P:$P),0),"")</f>
        <v/>
      </c>
      <c r="L1999" s="263" t="str">
        <f>IFERROR(ROUND(AVERAGEIF('Week 3 - Making'!$B:$B,'Product List'!$A1999,'Week 3 - Making'!$P:$P),0),"")</f>
        <v/>
      </c>
      <c r="M1999" s="7" t="str">
        <f>IFERROR(ROUND(AVERAGEIF('Week 4 - Making'!$B:$B,'Product List'!$A1999,'Week 4 - Making'!$P:$P),0),"")</f>
        <v/>
      </c>
      <c r="N1999" s="7" t="str">
        <f>IFERROR(ROUND(AVERAGEIF('Week 5 - Making'!$B:$B,'Product List'!$A1999,'Week 5 - Making'!$P:$P),0),"")</f>
        <v/>
      </c>
      <c r="O1999" s="7"/>
      <c r="P1999" s="7">
        <f t="array" ref="P1999">iferror(xlookup(C1999,'Product Families'!A:A,'Product Families'!S:S),"")</f>
        <v>0</v>
      </c>
    </row>
    <row r="2000" ht="14.25" customHeight="1">
      <c r="A2000" s="138" t="s">
        <v>4565</v>
      </c>
      <c r="B2000" s="270"/>
      <c r="C2000" s="138" t="s">
        <v>569</v>
      </c>
      <c r="D2000" s="7">
        <f t="array" ref="D2000">IFERROR(XLOOKUP($C2000,'Product Families'!$A:$A,'Product Families'!$D:$D),"")</f>
        <v>23</v>
      </c>
      <c r="E2000" s="7">
        <f t="array" ref="E2000">IFERROR(XLOOKUP($C2000,'Product Families'!$A:$A,'Product Families'!$E:$E),"")</f>
        <v>24</v>
      </c>
      <c r="F2000" s="7">
        <f t="array" ref="F2000">IFERROR(XLOOKUP($C2000,'Product Families'!$A:$A,'Product Families'!$F:$F),"")</f>
        <v>25</v>
      </c>
      <c r="G2000" s="7">
        <f t="array" ref="G2000">IFERROR(XLOOKUP($C2000,'Product Families'!$A:$A,'Product Families'!$G:$G),"")</f>
        <v>26</v>
      </c>
      <c r="J2000" s="7" t="str">
        <f>IFERROR(ROUND(AVERAGEIF('Week 1 - Making'!$B:$B,'Product List'!$A2000,'Week 1 - Making'!$P:$P),0),"")</f>
        <v/>
      </c>
      <c r="K2000" s="7" t="str">
        <f>IFERROR(ROUND(AVERAGEIF('Week 2 - Making'!$B:$B,'Product List'!$A2000,'Week 2 - Making'!$P:$P),0),"")</f>
        <v/>
      </c>
      <c r="L2000" s="263" t="str">
        <f>IFERROR(ROUND(AVERAGEIF('Week 3 - Making'!$B:$B,'Product List'!$A2000,'Week 3 - Making'!$P:$P),0),"")</f>
        <v/>
      </c>
      <c r="M2000" s="7" t="str">
        <f>IFERROR(ROUND(AVERAGEIF('Week 4 - Making'!$B:$B,'Product List'!$A2000,'Week 4 - Making'!$P:$P),0),"")</f>
        <v/>
      </c>
      <c r="N2000" s="7" t="str">
        <f>IFERROR(ROUND(AVERAGEIF('Week 5 - Making'!$B:$B,'Product List'!$A2000,'Week 5 - Making'!$P:$P),0),"")</f>
        <v/>
      </c>
      <c r="O2000" s="7"/>
      <c r="P2000" s="7">
        <f t="array" ref="P2000">iferror(xlookup(C2000,'Product Families'!A:A,'Product Families'!S:S),"")</f>
        <v>0</v>
      </c>
    </row>
    <row r="2001" ht="14.25" customHeight="1">
      <c r="A2001" s="138" t="s">
        <v>4566</v>
      </c>
      <c r="B2001" s="270"/>
      <c r="C2001" s="138" t="s">
        <v>569</v>
      </c>
      <c r="D2001" s="7">
        <f t="array" ref="D2001">IFERROR(XLOOKUP($C2001,'Product Families'!$A:$A,'Product Families'!$D:$D),"")</f>
        <v>23</v>
      </c>
      <c r="E2001" s="7">
        <f t="array" ref="E2001">IFERROR(XLOOKUP($C2001,'Product Families'!$A:$A,'Product Families'!$E:$E),"")</f>
        <v>24</v>
      </c>
      <c r="F2001" s="7">
        <f t="array" ref="F2001">IFERROR(XLOOKUP($C2001,'Product Families'!$A:$A,'Product Families'!$F:$F),"")</f>
        <v>25</v>
      </c>
      <c r="G2001" s="7">
        <f t="array" ref="G2001">IFERROR(XLOOKUP($C2001,'Product Families'!$A:$A,'Product Families'!$G:$G),"")</f>
        <v>26</v>
      </c>
      <c r="J2001" s="7" t="str">
        <f>IFERROR(ROUND(AVERAGEIF('Week 1 - Making'!$B:$B,'Product List'!$A2001,'Week 1 - Making'!$P:$P),0),"")</f>
        <v/>
      </c>
      <c r="K2001" s="7" t="str">
        <f>IFERROR(ROUND(AVERAGEIF('Week 2 - Making'!$B:$B,'Product List'!$A2001,'Week 2 - Making'!$P:$P),0),"")</f>
        <v/>
      </c>
      <c r="L2001" s="263" t="str">
        <f>IFERROR(ROUND(AVERAGEIF('Week 3 - Making'!$B:$B,'Product List'!$A2001,'Week 3 - Making'!$P:$P),0),"")</f>
        <v/>
      </c>
      <c r="M2001" s="7" t="str">
        <f>IFERROR(ROUND(AVERAGEIF('Week 4 - Making'!$B:$B,'Product List'!$A2001,'Week 4 - Making'!$P:$P),0),"")</f>
        <v/>
      </c>
      <c r="N2001" s="7" t="str">
        <f>IFERROR(ROUND(AVERAGEIF('Week 5 - Making'!$B:$B,'Product List'!$A2001,'Week 5 - Making'!$P:$P),0),"")</f>
        <v/>
      </c>
      <c r="O2001" s="7"/>
      <c r="P2001" s="7">
        <f t="array" ref="P2001">iferror(xlookup(C2001,'Product Families'!A:A,'Product Families'!S:S),"")</f>
        <v>0</v>
      </c>
    </row>
    <row r="2002" ht="14.25" customHeight="1">
      <c r="A2002" s="122" t="s">
        <v>4567</v>
      </c>
      <c r="B2002" s="270" t="s">
        <v>4568</v>
      </c>
      <c r="C2002" s="122" t="s">
        <v>4569</v>
      </c>
      <c r="D2002" s="7" t="str">
        <f t="array" ref="D2002">IFERROR(XLOOKUP($C2002,'Product Families'!$A:$A,'Product Families'!$D:$D),"")</f>
        <v/>
      </c>
      <c r="E2002" s="7" t="str">
        <f t="array" ref="E2002">IFERROR(XLOOKUP($C2002,'Product Families'!$A:$A,'Product Families'!$E:$E),"")</f>
        <v/>
      </c>
      <c r="F2002" s="7" t="str">
        <f t="array" ref="F2002">IFERROR(XLOOKUP($C2002,'Product Families'!$A:$A,'Product Families'!$F:$F),"")</f>
        <v/>
      </c>
      <c r="G2002" s="7" t="str">
        <f t="array" ref="G2002">IFERROR(XLOOKUP($C2002,'Product Families'!$A:$A,'Product Families'!$G:$G),"")</f>
        <v/>
      </c>
      <c r="J2002" s="7" t="str">
        <f>IFERROR(ROUND(AVERAGEIF('Week 1 - Making'!$B:$B,'Product List'!$A2002,'Week 1 - Making'!$P:$P),0),"")</f>
        <v/>
      </c>
      <c r="K2002" s="7" t="str">
        <f>IFERROR(ROUND(AVERAGEIF('Week 2 - Making'!$B:$B,'Product List'!$A2002,'Week 2 - Making'!$P:$P),0),"")</f>
        <v/>
      </c>
      <c r="L2002" s="263" t="str">
        <f>IFERROR(ROUND(AVERAGEIF('Week 3 - Making'!$B:$B,'Product List'!$A2002,'Week 3 - Making'!$P:$P),0),"")</f>
        <v/>
      </c>
      <c r="M2002" s="7" t="str">
        <f>IFERROR(ROUND(AVERAGEIF('Week 4 - Making'!$B:$B,'Product List'!$A2002,'Week 4 - Making'!$P:$P),0),"")</f>
        <v/>
      </c>
      <c r="N2002" s="7" t="str">
        <f>IFERROR(ROUND(AVERAGEIF('Week 5 - Making'!$B:$B,'Product List'!$A2002,'Week 5 - Making'!$P:$P),0),"")</f>
        <v/>
      </c>
      <c r="O2002" s="7"/>
      <c r="P2002" s="7" t="str">
        <f t="array" ref="P2002">iferror(xlookup(C2002,'Product Families'!A:A,'Product Families'!S:S),"")</f>
        <v/>
      </c>
    </row>
    <row r="2003" ht="14.25" customHeight="1">
      <c r="A2003" s="122" t="s">
        <v>4570</v>
      </c>
      <c r="B2003" s="270" t="s">
        <v>4571</v>
      </c>
      <c r="C2003" s="122" t="s">
        <v>4569</v>
      </c>
      <c r="D2003" s="7" t="str">
        <f t="array" ref="D2003">IFERROR(XLOOKUP($C2003,'Product Families'!$A:$A,'Product Families'!$D:$D),"")</f>
        <v/>
      </c>
      <c r="E2003" s="7" t="str">
        <f t="array" ref="E2003">IFERROR(XLOOKUP($C2003,'Product Families'!$A:$A,'Product Families'!$E:$E),"")</f>
        <v/>
      </c>
      <c r="F2003" s="7" t="str">
        <f t="array" ref="F2003">IFERROR(XLOOKUP($C2003,'Product Families'!$A:$A,'Product Families'!$F:$F),"")</f>
        <v/>
      </c>
      <c r="G2003" s="7" t="str">
        <f t="array" ref="G2003">IFERROR(XLOOKUP($C2003,'Product Families'!$A:$A,'Product Families'!$G:$G),"")</f>
        <v/>
      </c>
      <c r="J2003" s="7" t="str">
        <f>IFERROR(ROUND(AVERAGEIF('Week 1 - Making'!$B:$B,'Product List'!$A2003,'Week 1 - Making'!$P:$P),0),"")</f>
        <v/>
      </c>
      <c r="K2003" s="7" t="str">
        <f>IFERROR(ROUND(AVERAGEIF('Week 2 - Making'!$B:$B,'Product List'!$A2003,'Week 2 - Making'!$P:$P),0),"")</f>
        <v/>
      </c>
      <c r="L2003" s="263" t="str">
        <f>IFERROR(ROUND(AVERAGEIF('Week 3 - Making'!$B:$B,'Product List'!$A2003,'Week 3 - Making'!$P:$P),0),"")</f>
        <v/>
      </c>
      <c r="M2003" s="7" t="str">
        <f>IFERROR(ROUND(AVERAGEIF('Week 4 - Making'!$B:$B,'Product List'!$A2003,'Week 4 - Making'!$P:$P),0),"")</f>
        <v/>
      </c>
      <c r="N2003" s="7" t="str">
        <f>IFERROR(ROUND(AVERAGEIF('Week 5 - Making'!$B:$B,'Product List'!$A2003,'Week 5 - Making'!$P:$P),0),"")</f>
        <v/>
      </c>
      <c r="O2003" s="7"/>
      <c r="P2003" s="7" t="str">
        <f t="array" ref="P2003">iferror(xlookup(C2003,'Product Families'!A:A,'Product Families'!S:S),"")</f>
        <v/>
      </c>
    </row>
    <row r="2004" ht="14.25" customHeight="1">
      <c r="A2004" s="122" t="s">
        <v>4572</v>
      </c>
      <c r="B2004" s="270" t="s">
        <v>4573</v>
      </c>
      <c r="C2004" s="122" t="s">
        <v>4569</v>
      </c>
      <c r="D2004" s="7" t="str">
        <f t="array" ref="D2004">IFERROR(XLOOKUP($C2004,'Product Families'!$A:$A,'Product Families'!$D:$D),"")</f>
        <v/>
      </c>
      <c r="E2004" s="7" t="str">
        <f t="array" ref="E2004">IFERROR(XLOOKUP($C2004,'Product Families'!$A:$A,'Product Families'!$E:$E),"")</f>
        <v/>
      </c>
      <c r="F2004" s="7" t="str">
        <f t="array" ref="F2004">IFERROR(XLOOKUP($C2004,'Product Families'!$A:$A,'Product Families'!$F:$F),"")</f>
        <v/>
      </c>
      <c r="G2004" s="7" t="str">
        <f t="array" ref="G2004">IFERROR(XLOOKUP($C2004,'Product Families'!$A:$A,'Product Families'!$G:$G),"")</f>
        <v/>
      </c>
      <c r="J2004" s="7" t="str">
        <f>IFERROR(ROUND(AVERAGEIF('Week 1 - Making'!$B:$B,'Product List'!$A2004,'Week 1 - Making'!$P:$P),0),"")</f>
        <v/>
      </c>
      <c r="K2004" s="7" t="str">
        <f>IFERROR(ROUND(AVERAGEIF('Week 2 - Making'!$B:$B,'Product List'!$A2004,'Week 2 - Making'!$P:$P),0),"")</f>
        <v/>
      </c>
      <c r="L2004" s="263" t="str">
        <f>IFERROR(ROUND(AVERAGEIF('Week 3 - Making'!$B:$B,'Product List'!$A2004,'Week 3 - Making'!$P:$P),0),"")</f>
        <v/>
      </c>
      <c r="M2004" s="7" t="str">
        <f>IFERROR(ROUND(AVERAGEIF('Week 4 - Making'!$B:$B,'Product List'!$A2004,'Week 4 - Making'!$P:$P),0),"")</f>
        <v/>
      </c>
      <c r="N2004" s="7" t="str">
        <f>IFERROR(ROUND(AVERAGEIF('Week 5 - Making'!$B:$B,'Product List'!$A2004,'Week 5 - Making'!$P:$P),0),"")</f>
        <v/>
      </c>
      <c r="O2004" s="7"/>
      <c r="P2004" s="7" t="str">
        <f t="array" ref="P2004">iferror(xlookup(C2004,'Product Families'!A:A,'Product Families'!S:S),"")</f>
        <v/>
      </c>
    </row>
    <row r="2005" ht="14.25" customHeight="1">
      <c r="A2005" s="122" t="s">
        <v>4574</v>
      </c>
      <c r="B2005" s="270" t="s">
        <v>4575</v>
      </c>
      <c r="C2005" s="122" t="s">
        <v>4569</v>
      </c>
      <c r="D2005" s="7" t="str">
        <f t="array" ref="D2005">IFERROR(XLOOKUP($C2005,'Product Families'!$A:$A,'Product Families'!$D:$D),"")</f>
        <v/>
      </c>
      <c r="E2005" s="7" t="str">
        <f t="array" ref="E2005">IFERROR(XLOOKUP($C2005,'Product Families'!$A:$A,'Product Families'!$E:$E),"")</f>
        <v/>
      </c>
      <c r="F2005" s="7" t="str">
        <f t="array" ref="F2005">IFERROR(XLOOKUP($C2005,'Product Families'!$A:$A,'Product Families'!$F:$F),"")</f>
        <v/>
      </c>
      <c r="G2005" s="7" t="str">
        <f t="array" ref="G2005">IFERROR(XLOOKUP($C2005,'Product Families'!$A:$A,'Product Families'!$G:$G),"")</f>
        <v/>
      </c>
      <c r="J2005" s="7" t="str">
        <f>IFERROR(ROUND(AVERAGEIF('Week 1 - Making'!$B:$B,'Product List'!$A2005,'Week 1 - Making'!$P:$P),0),"")</f>
        <v/>
      </c>
      <c r="K2005" s="7" t="str">
        <f>IFERROR(ROUND(AVERAGEIF('Week 2 - Making'!$B:$B,'Product List'!$A2005,'Week 2 - Making'!$P:$P),0),"")</f>
        <v/>
      </c>
      <c r="L2005" s="263" t="str">
        <f>IFERROR(ROUND(AVERAGEIF('Week 3 - Making'!$B:$B,'Product List'!$A2005,'Week 3 - Making'!$P:$P),0),"")</f>
        <v/>
      </c>
      <c r="M2005" s="7" t="str">
        <f>IFERROR(ROUND(AVERAGEIF('Week 4 - Making'!$B:$B,'Product List'!$A2005,'Week 4 - Making'!$P:$P),0),"")</f>
        <v/>
      </c>
      <c r="N2005" s="7" t="str">
        <f>IFERROR(ROUND(AVERAGEIF('Week 5 - Making'!$B:$B,'Product List'!$A2005,'Week 5 - Making'!$P:$P),0),"")</f>
        <v/>
      </c>
      <c r="O2005" s="7"/>
      <c r="P2005" s="7" t="str">
        <f t="array" ref="P2005">iferror(xlookup(C2005,'Product Families'!A:A,'Product Families'!S:S),"")</f>
        <v/>
      </c>
    </row>
    <row r="2006" ht="14.25" customHeight="1">
      <c r="A2006" s="122" t="s">
        <v>4576</v>
      </c>
      <c r="B2006" s="270" t="s">
        <v>4577</v>
      </c>
      <c r="C2006" s="122" t="s">
        <v>674</v>
      </c>
      <c r="D2006" s="7">
        <f t="array" ref="D2006">IFERROR(XLOOKUP($C2006,'Product Families'!$A:$A,'Product Families'!$D:$D),"")</f>
        <v>144</v>
      </c>
      <c r="E2006" s="7">
        <f t="array" ref="E2006">IFERROR(XLOOKUP($C2006,'Product Families'!$A:$A,'Product Families'!$E:$E),"")</f>
        <v>148</v>
      </c>
      <c r="F2006" s="7">
        <f t="array" ref="F2006">IFERROR(XLOOKUP($C2006,'Product Families'!$A:$A,'Product Families'!$F:$F),"")</f>
        <v>159</v>
      </c>
      <c r="G2006" s="7">
        <f t="array" ref="G2006">IFERROR(XLOOKUP($C2006,'Product Families'!$A:$A,'Product Families'!$G:$G),"")</f>
        <v>170</v>
      </c>
      <c r="J2006" s="7" t="str">
        <f>IFERROR(ROUND(AVERAGEIF('Week 1 - Making'!$B:$B,'Product List'!$A2006,'Week 1 - Making'!$P:$P),0),"")</f>
        <v/>
      </c>
      <c r="K2006" s="7" t="str">
        <f>IFERROR(ROUND(AVERAGEIF('Week 2 - Making'!$B:$B,'Product List'!$A2006,'Week 2 - Making'!$P:$P),0),"")</f>
        <v/>
      </c>
      <c r="L2006" s="263" t="str">
        <f>IFERROR(ROUND(AVERAGEIF('Week 3 - Making'!$B:$B,'Product List'!$A2006,'Week 3 - Making'!$P:$P),0),"")</f>
        <v/>
      </c>
      <c r="M2006" s="7" t="str">
        <f>IFERROR(ROUND(AVERAGEIF('Week 4 - Making'!$B:$B,'Product List'!$A2006,'Week 4 - Making'!$P:$P),0),"")</f>
        <v/>
      </c>
      <c r="N2006" s="7" t="str">
        <f>IFERROR(ROUND(AVERAGEIF('Week 5 - Making'!$B:$B,'Product List'!$A2006,'Week 5 - Making'!$P:$P),0),"")</f>
        <v/>
      </c>
      <c r="O2006" s="7"/>
      <c r="P2006" s="7">
        <f t="array" ref="P2006">iferror(xlookup(C2006,'Product Families'!A:A,'Product Families'!S:S),"")</f>
        <v>0</v>
      </c>
    </row>
    <row r="2007" ht="14.25" customHeight="1">
      <c r="A2007" s="138" t="s">
        <v>4578</v>
      </c>
      <c r="B2007" s="270" t="s">
        <v>4577</v>
      </c>
      <c r="C2007" s="138" t="s">
        <v>684</v>
      </c>
      <c r="D2007" s="7">
        <f t="array" ref="D2007">IFERROR(XLOOKUP($C2007,'Product Families'!$A:$A,'Product Families'!$D:$D),"")</f>
        <v>34</v>
      </c>
      <c r="E2007" s="7">
        <f t="array" ref="E2007">IFERROR(XLOOKUP($C2007,'Product Families'!$A:$A,'Product Families'!$E:$E),"")</f>
        <v>35</v>
      </c>
      <c r="F2007" s="7">
        <f t="array" ref="F2007">IFERROR(XLOOKUP($C2007,'Product Families'!$A:$A,'Product Families'!$F:$F),"")</f>
        <v>38</v>
      </c>
      <c r="G2007" s="7">
        <f t="array" ref="G2007">IFERROR(XLOOKUP($C2007,'Product Families'!$A:$A,'Product Families'!$G:$G),"")</f>
        <v>41</v>
      </c>
      <c r="J2007" s="7" t="str">
        <f>IFERROR(ROUND(AVERAGEIF('Week 1 - Making'!$B:$B,'Product List'!$A2007,'Week 1 - Making'!$P:$P),0),"")</f>
        <v/>
      </c>
      <c r="K2007" s="7" t="str">
        <f>IFERROR(ROUND(AVERAGEIF('Week 2 - Making'!$B:$B,'Product List'!$A2007,'Week 2 - Making'!$P:$P),0),"")</f>
        <v/>
      </c>
      <c r="L2007" s="263" t="str">
        <f>IFERROR(ROUND(AVERAGEIF('Week 3 - Making'!$B:$B,'Product List'!$A2007,'Week 3 - Making'!$P:$P),0),"")</f>
        <v/>
      </c>
      <c r="M2007" s="7" t="str">
        <f>IFERROR(ROUND(AVERAGEIF('Week 4 - Making'!$B:$B,'Product List'!$A2007,'Week 4 - Making'!$P:$P),0),"")</f>
        <v/>
      </c>
      <c r="N2007" s="7" t="str">
        <f>IFERROR(ROUND(AVERAGEIF('Week 5 - Making'!$B:$B,'Product List'!$A2007,'Week 5 - Making'!$P:$P),0),"")</f>
        <v/>
      </c>
      <c r="O2007" s="7"/>
      <c r="P2007" s="7">
        <f t="array" ref="P2007">iferror(xlookup(C2007,'Product Families'!A:A,'Product Families'!S:S),"")</f>
        <v>0</v>
      </c>
    </row>
    <row r="2008" ht="14.25" customHeight="1">
      <c r="A2008" s="138" t="s">
        <v>4579</v>
      </c>
      <c r="B2008" s="270" t="s">
        <v>4580</v>
      </c>
      <c r="C2008" s="138" t="s">
        <v>674</v>
      </c>
      <c r="D2008" s="7">
        <f t="array" ref="D2008">IFERROR(XLOOKUP($C2008,'Product Families'!$A:$A,'Product Families'!$D:$D),"")</f>
        <v>144</v>
      </c>
      <c r="E2008" s="7">
        <f t="array" ref="E2008">IFERROR(XLOOKUP($C2008,'Product Families'!$A:$A,'Product Families'!$E:$E),"")</f>
        <v>148</v>
      </c>
      <c r="F2008" s="7">
        <f t="array" ref="F2008">IFERROR(XLOOKUP($C2008,'Product Families'!$A:$A,'Product Families'!$F:$F),"")</f>
        <v>159</v>
      </c>
      <c r="G2008" s="7">
        <f t="array" ref="G2008">IFERROR(XLOOKUP($C2008,'Product Families'!$A:$A,'Product Families'!$G:$G),"")</f>
        <v>170</v>
      </c>
      <c r="J2008" s="7" t="str">
        <f>IFERROR(ROUND(AVERAGEIF('Week 1 - Making'!$B:$B,'Product List'!$A2008,'Week 1 - Making'!$P:$P),0),"")</f>
        <v/>
      </c>
      <c r="K2008" s="7" t="str">
        <f>IFERROR(ROUND(AVERAGEIF('Week 2 - Making'!$B:$B,'Product List'!$A2008,'Week 2 - Making'!$P:$P),0),"")</f>
        <v/>
      </c>
      <c r="L2008" s="263" t="str">
        <f>IFERROR(ROUND(AVERAGEIF('Week 3 - Making'!$B:$B,'Product List'!$A2008,'Week 3 - Making'!$P:$P),0),"")</f>
        <v/>
      </c>
      <c r="M2008" s="7" t="str">
        <f>IFERROR(ROUND(AVERAGEIF('Week 4 - Making'!$B:$B,'Product List'!$A2008,'Week 4 - Making'!$P:$P),0),"")</f>
        <v/>
      </c>
      <c r="N2008" s="7" t="str">
        <f>IFERROR(ROUND(AVERAGEIF('Week 5 - Making'!$B:$B,'Product List'!$A2008,'Week 5 - Making'!$P:$P),0),"")</f>
        <v/>
      </c>
      <c r="O2008" s="7"/>
      <c r="P2008" s="7">
        <f t="array" ref="P2008">iferror(xlookup(C2008,'Product Families'!A:A,'Product Families'!S:S),"")</f>
        <v>0</v>
      </c>
    </row>
    <row r="2009" ht="14.25" customHeight="1">
      <c r="A2009" s="138" t="s">
        <v>4581</v>
      </c>
      <c r="B2009" s="270" t="s">
        <v>4580</v>
      </c>
      <c r="C2009" s="138" t="s">
        <v>684</v>
      </c>
      <c r="D2009" s="7">
        <f t="array" ref="D2009">IFERROR(XLOOKUP($C2009,'Product Families'!$A:$A,'Product Families'!$D:$D),"")</f>
        <v>34</v>
      </c>
      <c r="E2009" s="7">
        <f t="array" ref="E2009">IFERROR(XLOOKUP($C2009,'Product Families'!$A:$A,'Product Families'!$E:$E),"")</f>
        <v>35</v>
      </c>
      <c r="F2009" s="7">
        <f t="array" ref="F2009">IFERROR(XLOOKUP($C2009,'Product Families'!$A:$A,'Product Families'!$F:$F),"")</f>
        <v>38</v>
      </c>
      <c r="G2009" s="7">
        <f t="array" ref="G2009">IFERROR(XLOOKUP($C2009,'Product Families'!$A:$A,'Product Families'!$G:$G),"")</f>
        <v>41</v>
      </c>
      <c r="J2009" s="7" t="str">
        <f>IFERROR(ROUND(AVERAGEIF('Week 1 - Making'!$B:$B,'Product List'!$A2009,'Week 1 - Making'!$P:$P),0),"")</f>
        <v/>
      </c>
      <c r="K2009" s="7" t="str">
        <f>IFERROR(ROUND(AVERAGEIF('Week 2 - Making'!$B:$B,'Product List'!$A2009,'Week 2 - Making'!$P:$P),0),"")</f>
        <v/>
      </c>
      <c r="L2009" s="263" t="str">
        <f>IFERROR(ROUND(AVERAGEIF('Week 3 - Making'!$B:$B,'Product List'!$A2009,'Week 3 - Making'!$P:$P),0),"")</f>
        <v/>
      </c>
      <c r="M2009" s="7" t="str">
        <f>IFERROR(ROUND(AVERAGEIF('Week 4 - Making'!$B:$B,'Product List'!$A2009,'Week 4 - Making'!$P:$P),0),"")</f>
        <v/>
      </c>
      <c r="N2009" s="7" t="str">
        <f>IFERROR(ROUND(AVERAGEIF('Week 5 - Making'!$B:$B,'Product List'!$A2009,'Week 5 - Making'!$P:$P),0),"")</f>
        <v/>
      </c>
      <c r="O2009" s="7"/>
      <c r="P2009" s="7">
        <f t="array" ref="P2009">iferror(xlookup(C2009,'Product Families'!A:A,'Product Families'!S:S),"")</f>
        <v>0</v>
      </c>
    </row>
    <row r="2010" ht="14.25" customHeight="1">
      <c r="A2010" s="122" t="s">
        <v>4582</v>
      </c>
      <c r="B2010" s="270" t="s">
        <v>4583</v>
      </c>
      <c r="C2010" s="122" t="s">
        <v>674</v>
      </c>
      <c r="D2010" s="7">
        <f t="array" ref="D2010">IFERROR(XLOOKUP($C2010,'Product Families'!$A:$A,'Product Families'!$D:$D),"")</f>
        <v>144</v>
      </c>
      <c r="E2010" s="7">
        <f t="array" ref="E2010">IFERROR(XLOOKUP($C2010,'Product Families'!$A:$A,'Product Families'!$E:$E),"")</f>
        <v>148</v>
      </c>
      <c r="F2010" s="7">
        <f t="array" ref="F2010">IFERROR(XLOOKUP($C2010,'Product Families'!$A:$A,'Product Families'!$F:$F),"")</f>
        <v>159</v>
      </c>
      <c r="G2010" s="7">
        <f t="array" ref="G2010">IFERROR(XLOOKUP($C2010,'Product Families'!$A:$A,'Product Families'!$G:$G),"")</f>
        <v>170</v>
      </c>
      <c r="J2010" s="7" t="str">
        <f>IFERROR(ROUND(AVERAGEIF('Week 1 - Making'!$B:$B,'Product List'!$A2010,'Week 1 - Making'!$P:$P),0),"")</f>
        <v/>
      </c>
      <c r="K2010" s="7" t="str">
        <f>IFERROR(ROUND(AVERAGEIF('Week 2 - Making'!$B:$B,'Product List'!$A2010,'Week 2 - Making'!$P:$P),0),"")</f>
        <v/>
      </c>
      <c r="L2010" s="263" t="str">
        <f>IFERROR(ROUND(AVERAGEIF('Week 3 - Making'!$B:$B,'Product List'!$A2010,'Week 3 - Making'!$P:$P),0),"")</f>
        <v/>
      </c>
      <c r="M2010" s="7" t="str">
        <f>IFERROR(ROUND(AVERAGEIF('Week 4 - Making'!$B:$B,'Product List'!$A2010,'Week 4 - Making'!$P:$P),0),"")</f>
        <v/>
      </c>
      <c r="N2010" s="7" t="str">
        <f>IFERROR(ROUND(AVERAGEIF('Week 5 - Making'!$B:$B,'Product List'!$A2010,'Week 5 - Making'!$P:$P),0),"")</f>
        <v/>
      </c>
      <c r="O2010" s="7"/>
      <c r="P2010" s="7">
        <f t="array" ref="P2010">iferror(xlookup(C2010,'Product Families'!A:A,'Product Families'!S:S),"")</f>
        <v>0</v>
      </c>
    </row>
    <row r="2011" ht="14.25" customHeight="1">
      <c r="A2011" s="122" t="s">
        <v>4584</v>
      </c>
      <c r="B2011" s="270" t="s">
        <v>4583</v>
      </c>
      <c r="C2011" s="122" t="s">
        <v>684</v>
      </c>
      <c r="D2011" s="7">
        <f t="array" ref="D2011">IFERROR(XLOOKUP($C2011,'Product Families'!$A:$A,'Product Families'!$D:$D),"")</f>
        <v>34</v>
      </c>
      <c r="E2011" s="7">
        <f t="array" ref="E2011">IFERROR(XLOOKUP($C2011,'Product Families'!$A:$A,'Product Families'!$E:$E),"")</f>
        <v>35</v>
      </c>
      <c r="F2011" s="7">
        <f t="array" ref="F2011">IFERROR(XLOOKUP($C2011,'Product Families'!$A:$A,'Product Families'!$F:$F),"")</f>
        <v>38</v>
      </c>
      <c r="G2011" s="7">
        <f t="array" ref="G2011">IFERROR(XLOOKUP($C2011,'Product Families'!$A:$A,'Product Families'!$G:$G),"")</f>
        <v>41</v>
      </c>
      <c r="J2011" s="7" t="str">
        <f>IFERROR(ROUND(AVERAGEIF('Week 1 - Making'!$B:$B,'Product List'!$A2011,'Week 1 - Making'!$P:$P),0),"")</f>
        <v/>
      </c>
      <c r="K2011" s="7" t="str">
        <f>IFERROR(ROUND(AVERAGEIF('Week 2 - Making'!$B:$B,'Product List'!$A2011,'Week 2 - Making'!$P:$P),0),"")</f>
        <v/>
      </c>
      <c r="L2011" s="263" t="str">
        <f>IFERROR(ROUND(AVERAGEIF('Week 3 - Making'!$B:$B,'Product List'!$A2011,'Week 3 - Making'!$P:$P),0),"")</f>
        <v/>
      </c>
      <c r="M2011" s="7" t="str">
        <f>IFERROR(ROUND(AVERAGEIF('Week 4 - Making'!$B:$B,'Product List'!$A2011,'Week 4 - Making'!$P:$P),0),"")</f>
        <v/>
      </c>
      <c r="N2011" s="7" t="str">
        <f>IFERROR(ROUND(AVERAGEIF('Week 5 - Making'!$B:$B,'Product List'!$A2011,'Week 5 - Making'!$P:$P),0),"")</f>
        <v/>
      </c>
      <c r="O2011" s="7"/>
      <c r="P2011" s="7">
        <f t="array" ref="P2011">iferror(xlookup(C2011,'Product Families'!A:A,'Product Families'!S:S),"")</f>
        <v>0</v>
      </c>
    </row>
    <row r="2012" ht="14.25" customHeight="1">
      <c r="A2012" s="122" t="s">
        <v>4585</v>
      </c>
      <c r="B2012" s="270" t="s">
        <v>4586</v>
      </c>
      <c r="C2012" s="122" t="s">
        <v>674</v>
      </c>
      <c r="D2012" s="7">
        <f t="array" ref="D2012">IFERROR(XLOOKUP($C2012,'Product Families'!$A:$A,'Product Families'!$D:$D),"")</f>
        <v>144</v>
      </c>
      <c r="E2012" s="7">
        <f t="array" ref="E2012">IFERROR(XLOOKUP($C2012,'Product Families'!$A:$A,'Product Families'!$E:$E),"")</f>
        <v>148</v>
      </c>
      <c r="F2012" s="7">
        <f t="array" ref="F2012">IFERROR(XLOOKUP($C2012,'Product Families'!$A:$A,'Product Families'!$F:$F),"")</f>
        <v>159</v>
      </c>
      <c r="G2012" s="7">
        <f t="array" ref="G2012">IFERROR(XLOOKUP($C2012,'Product Families'!$A:$A,'Product Families'!$G:$G),"")</f>
        <v>170</v>
      </c>
      <c r="J2012" s="7" t="str">
        <f>IFERROR(ROUND(AVERAGEIF('Week 1 - Making'!$B:$B,'Product List'!$A2012,'Week 1 - Making'!$P:$P),0),"")</f>
        <v/>
      </c>
      <c r="K2012" s="7" t="str">
        <f>IFERROR(ROUND(AVERAGEIF('Week 2 - Making'!$B:$B,'Product List'!$A2012,'Week 2 - Making'!$P:$P),0),"")</f>
        <v/>
      </c>
      <c r="L2012" s="263" t="str">
        <f>IFERROR(ROUND(AVERAGEIF('Week 3 - Making'!$B:$B,'Product List'!$A2012,'Week 3 - Making'!$P:$P),0),"")</f>
        <v/>
      </c>
      <c r="M2012" s="7" t="str">
        <f>IFERROR(ROUND(AVERAGEIF('Week 4 - Making'!$B:$B,'Product List'!$A2012,'Week 4 - Making'!$P:$P),0),"")</f>
        <v/>
      </c>
      <c r="N2012" s="7" t="str">
        <f>IFERROR(ROUND(AVERAGEIF('Week 5 - Making'!$B:$B,'Product List'!$A2012,'Week 5 - Making'!$P:$P),0),"")</f>
        <v/>
      </c>
      <c r="O2012" s="7"/>
      <c r="P2012" s="7">
        <f t="array" ref="P2012">iferror(xlookup(C2012,'Product Families'!A:A,'Product Families'!S:S),"")</f>
        <v>0</v>
      </c>
    </row>
    <row r="2013" ht="14.25" customHeight="1">
      <c r="A2013" s="138" t="s">
        <v>4587</v>
      </c>
      <c r="B2013" s="270" t="s">
        <v>4586</v>
      </c>
      <c r="C2013" s="122" t="s">
        <v>684</v>
      </c>
      <c r="D2013" s="7">
        <f t="array" ref="D2013">IFERROR(XLOOKUP($C2013,'Product Families'!$A:$A,'Product Families'!$D:$D),"")</f>
        <v>34</v>
      </c>
      <c r="E2013" s="7">
        <f t="array" ref="E2013">IFERROR(XLOOKUP($C2013,'Product Families'!$A:$A,'Product Families'!$E:$E),"")</f>
        <v>35</v>
      </c>
      <c r="F2013" s="7">
        <f t="array" ref="F2013">IFERROR(XLOOKUP($C2013,'Product Families'!$A:$A,'Product Families'!$F:$F),"")</f>
        <v>38</v>
      </c>
      <c r="G2013" s="7">
        <f t="array" ref="G2013">IFERROR(XLOOKUP($C2013,'Product Families'!$A:$A,'Product Families'!$G:$G),"")</f>
        <v>41</v>
      </c>
      <c r="J2013" s="7" t="str">
        <f>IFERROR(ROUND(AVERAGEIF('Week 1 - Making'!$B:$B,'Product List'!$A2013,'Week 1 - Making'!$P:$P),0),"")</f>
        <v/>
      </c>
      <c r="K2013" s="7" t="str">
        <f>IFERROR(ROUND(AVERAGEIF('Week 2 - Making'!$B:$B,'Product List'!$A2013,'Week 2 - Making'!$P:$P),0),"")</f>
        <v/>
      </c>
      <c r="L2013" s="263" t="str">
        <f>IFERROR(ROUND(AVERAGEIF('Week 3 - Making'!$B:$B,'Product List'!$A2013,'Week 3 - Making'!$P:$P),0),"")</f>
        <v/>
      </c>
      <c r="M2013" s="7" t="str">
        <f>IFERROR(ROUND(AVERAGEIF('Week 4 - Making'!$B:$B,'Product List'!$A2013,'Week 4 - Making'!$P:$P),0),"")</f>
        <v/>
      </c>
      <c r="N2013" s="7" t="str">
        <f>IFERROR(ROUND(AVERAGEIF('Week 5 - Making'!$B:$B,'Product List'!$A2013,'Week 5 - Making'!$P:$P),0),"")</f>
        <v/>
      </c>
      <c r="O2013" s="7"/>
      <c r="P2013" s="7">
        <f t="array" ref="P2013">iferror(xlookup(C2013,'Product Families'!A:A,'Product Families'!S:S),"")</f>
        <v>0</v>
      </c>
    </row>
    <row r="2014" ht="14.25" customHeight="1">
      <c r="A2014" s="122" t="s">
        <v>4588</v>
      </c>
      <c r="B2014" s="270" t="s">
        <v>4589</v>
      </c>
      <c r="C2014" s="122" t="s">
        <v>674</v>
      </c>
      <c r="D2014" s="7">
        <f t="array" ref="D2014">IFERROR(XLOOKUP($C2014,'Product Families'!$A:$A,'Product Families'!$D:$D),"")</f>
        <v>144</v>
      </c>
      <c r="E2014" s="7">
        <f t="array" ref="E2014">IFERROR(XLOOKUP($C2014,'Product Families'!$A:$A,'Product Families'!$E:$E),"")</f>
        <v>148</v>
      </c>
      <c r="F2014" s="7">
        <f t="array" ref="F2014">IFERROR(XLOOKUP($C2014,'Product Families'!$A:$A,'Product Families'!$F:$F),"")</f>
        <v>159</v>
      </c>
      <c r="G2014" s="7">
        <f t="array" ref="G2014">IFERROR(XLOOKUP($C2014,'Product Families'!$A:$A,'Product Families'!$G:$G),"")</f>
        <v>170</v>
      </c>
      <c r="J2014" s="7" t="str">
        <f>IFERROR(ROUND(AVERAGEIF('Week 1 - Making'!$B:$B,'Product List'!$A2014,'Week 1 - Making'!$P:$P),0),"")</f>
        <v/>
      </c>
      <c r="K2014" s="7" t="str">
        <f>IFERROR(ROUND(AVERAGEIF('Week 2 - Making'!$B:$B,'Product List'!$A2014,'Week 2 - Making'!$P:$P),0),"")</f>
        <v/>
      </c>
      <c r="L2014" s="263" t="str">
        <f>IFERROR(ROUND(AVERAGEIF('Week 3 - Making'!$B:$B,'Product List'!$A2014,'Week 3 - Making'!$P:$P),0),"")</f>
        <v/>
      </c>
      <c r="M2014" s="7" t="str">
        <f>IFERROR(ROUND(AVERAGEIF('Week 4 - Making'!$B:$B,'Product List'!$A2014,'Week 4 - Making'!$P:$P),0),"")</f>
        <v/>
      </c>
      <c r="N2014" s="7" t="str">
        <f>IFERROR(ROUND(AVERAGEIF('Week 5 - Making'!$B:$B,'Product List'!$A2014,'Week 5 - Making'!$P:$P),0),"")</f>
        <v/>
      </c>
      <c r="O2014" s="7"/>
      <c r="P2014" s="7">
        <f t="array" ref="P2014">iferror(xlookup(C2014,'Product Families'!A:A,'Product Families'!S:S),"")</f>
        <v>0</v>
      </c>
    </row>
    <row r="2015" ht="14.25" customHeight="1">
      <c r="A2015" s="138" t="s">
        <v>4590</v>
      </c>
      <c r="B2015" s="270" t="s">
        <v>4589</v>
      </c>
      <c r="C2015" s="138" t="s">
        <v>684</v>
      </c>
      <c r="D2015" s="7">
        <f t="array" ref="D2015">IFERROR(XLOOKUP($C2015,'Product Families'!$A:$A,'Product Families'!$D:$D),"")</f>
        <v>34</v>
      </c>
      <c r="E2015" s="7">
        <f t="array" ref="E2015">IFERROR(XLOOKUP($C2015,'Product Families'!$A:$A,'Product Families'!$E:$E),"")</f>
        <v>35</v>
      </c>
      <c r="F2015" s="7">
        <f t="array" ref="F2015">IFERROR(XLOOKUP($C2015,'Product Families'!$A:$A,'Product Families'!$F:$F),"")</f>
        <v>38</v>
      </c>
      <c r="G2015" s="7">
        <f t="array" ref="G2015">IFERROR(XLOOKUP($C2015,'Product Families'!$A:$A,'Product Families'!$G:$G),"")</f>
        <v>41</v>
      </c>
      <c r="J2015" s="7" t="str">
        <f>IFERROR(ROUND(AVERAGEIF('Week 1 - Making'!$B:$B,'Product List'!$A2015,'Week 1 - Making'!$P:$P),0),"")</f>
        <v/>
      </c>
      <c r="K2015" s="7" t="str">
        <f>IFERROR(ROUND(AVERAGEIF('Week 2 - Making'!$B:$B,'Product List'!$A2015,'Week 2 - Making'!$P:$P),0),"")</f>
        <v/>
      </c>
      <c r="L2015" s="263" t="str">
        <f>IFERROR(ROUND(AVERAGEIF('Week 3 - Making'!$B:$B,'Product List'!$A2015,'Week 3 - Making'!$P:$P),0),"")</f>
        <v/>
      </c>
      <c r="M2015" s="7" t="str">
        <f>IFERROR(ROUND(AVERAGEIF('Week 4 - Making'!$B:$B,'Product List'!$A2015,'Week 4 - Making'!$P:$P),0),"")</f>
        <v/>
      </c>
      <c r="N2015" s="7" t="str">
        <f>IFERROR(ROUND(AVERAGEIF('Week 5 - Making'!$B:$B,'Product List'!$A2015,'Week 5 - Making'!$P:$P),0),"")</f>
        <v/>
      </c>
      <c r="O2015" s="7"/>
      <c r="P2015" s="7">
        <f t="array" ref="P2015">iferror(xlookup(C2015,'Product Families'!A:A,'Product Families'!S:S),"")</f>
        <v>0</v>
      </c>
    </row>
    <row r="2016" ht="14.25" customHeight="1">
      <c r="A2016" s="138" t="s">
        <v>4591</v>
      </c>
      <c r="B2016" s="270" t="s">
        <v>4592</v>
      </c>
      <c r="C2016" s="122" t="s">
        <v>674</v>
      </c>
      <c r="D2016" s="7">
        <f t="array" ref="D2016">IFERROR(XLOOKUP($C2016,'Product Families'!$A:$A,'Product Families'!$D:$D),"")</f>
        <v>144</v>
      </c>
      <c r="E2016" s="7">
        <f t="array" ref="E2016">IFERROR(XLOOKUP($C2016,'Product Families'!$A:$A,'Product Families'!$E:$E),"")</f>
        <v>148</v>
      </c>
      <c r="F2016" s="7">
        <f t="array" ref="F2016">IFERROR(XLOOKUP($C2016,'Product Families'!$A:$A,'Product Families'!$F:$F),"")</f>
        <v>159</v>
      </c>
      <c r="G2016" s="7">
        <f t="array" ref="G2016">IFERROR(XLOOKUP($C2016,'Product Families'!$A:$A,'Product Families'!$G:$G),"")</f>
        <v>170</v>
      </c>
      <c r="J2016" s="7" t="str">
        <f>IFERROR(ROUND(AVERAGEIF('Week 1 - Making'!$B:$B,'Product List'!$A2016,'Week 1 - Making'!$P:$P),0),"")</f>
        <v/>
      </c>
      <c r="K2016" s="7" t="str">
        <f>IFERROR(ROUND(AVERAGEIF('Week 2 - Making'!$B:$B,'Product List'!$A2016,'Week 2 - Making'!$P:$P),0),"")</f>
        <v/>
      </c>
      <c r="L2016" s="263" t="str">
        <f>IFERROR(ROUND(AVERAGEIF('Week 3 - Making'!$B:$B,'Product List'!$A2016,'Week 3 - Making'!$P:$P),0),"")</f>
        <v/>
      </c>
      <c r="M2016" s="7" t="str">
        <f>IFERROR(ROUND(AVERAGEIF('Week 4 - Making'!$B:$B,'Product List'!$A2016,'Week 4 - Making'!$P:$P),0),"")</f>
        <v/>
      </c>
      <c r="N2016" s="7" t="str">
        <f>IFERROR(ROUND(AVERAGEIF('Week 5 - Making'!$B:$B,'Product List'!$A2016,'Week 5 - Making'!$P:$P),0),"")</f>
        <v/>
      </c>
      <c r="O2016" s="7"/>
      <c r="P2016" s="7">
        <f t="array" ref="P2016">iferror(xlookup(C2016,'Product Families'!A:A,'Product Families'!S:S),"")</f>
        <v>0</v>
      </c>
    </row>
    <row r="2017" ht="14.25" customHeight="1">
      <c r="A2017" s="138" t="s">
        <v>4593</v>
      </c>
      <c r="B2017" s="270" t="s">
        <v>4592</v>
      </c>
      <c r="C2017" s="122" t="s">
        <v>684</v>
      </c>
      <c r="D2017" s="7">
        <f t="array" ref="D2017">IFERROR(XLOOKUP($C2017,'Product Families'!$A:$A,'Product Families'!$D:$D),"")</f>
        <v>34</v>
      </c>
      <c r="E2017" s="7">
        <f t="array" ref="E2017">IFERROR(XLOOKUP($C2017,'Product Families'!$A:$A,'Product Families'!$E:$E),"")</f>
        <v>35</v>
      </c>
      <c r="F2017" s="7">
        <f t="array" ref="F2017">IFERROR(XLOOKUP($C2017,'Product Families'!$A:$A,'Product Families'!$F:$F),"")</f>
        <v>38</v>
      </c>
      <c r="G2017" s="7">
        <f t="array" ref="G2017">IFERROR(XLOOKUP($C2017,'Product Families'!$A:$A,'Product Families'!$G:$G),"")</f>
        <v>41</v>
      </c>
      <c r="J2017" s="7" t="str">
        <f>IFERROR(ROUND(AVERAGEIF('Week 1 - Making'!$B:$B,'Product List'!$A2017,'Week 1 - Making'!$P:$P),0),"")</f>
        <v/>
      </c>
      <c r="K2017" s="7" t="str">
        <f>IFERROR(ROUND(AVERAGEIF('Week 2 - Making'!$B:$B,'Product List'!$A2017,'Week 2 - Making'!$P:$P),0),"")</f>
        <v/>
      </c>
      <c r="L2017" s="263" t="str">
        <f>IFERROR(ROUND(AVERAGEIF('Week 3 - Making'!$B:$B,'Product List'!$A2017,'Week 3 - Making'!$P:$P),0),"")</f>
        <v/>
      </c>
      <c r="M2017" s="7" t="str">
        <f>IFERROR(ROUND(AVERAGEIF('Week 4 - Making'!$B:$B,'Product List'!$A2017,'Week 4 - Making'!$P:$P),0),"")</f>
        <v/>
      </c>
      <c r="N2017" s="7" t="str">
        <f>IFERROR(ROUND(AVERAGEIF('Week 5 - Making'!$B:$B,'Product List'!$A2017,'Week 5 - Making'!$P:$P),0),"")</f>
        <v/>
      </c>
      <c r="O2017" s="7"/>
      <c r="P2017" s="7">
        <f t="array" ref="P2017">iferror(xlookup(C2017,'Product Families'!A:A,'Product Families'!S:S),"")</f>
        <v>0</v>
      </c>
    </row>
    <row r="2018" ht="14.25" customHeight="1">
      <c r="A2018" s="122" t="s">
        <v>4594</v>
      </c>
      <c r="B2018" s="270" t="s">
        <v>4595</v>
      </c>
      <c r="C2018" s="122" t="s">
        <v>690</v>
      </c>
      <c r="D2018" s="7">
        <f t="array" ref="D2018">IFERROR(XLOOKUP($C2018,'Product Families'!$A:$A,'Product Families'!$D:$D),"")</f>
        <v>4</v>
      </c>
      <c r="E2018" s="7">
        <f t="array" ref="E2018">IFERROR(XLOOKUP($C2018,'Product Families'!$A:$A,'Product Families'!$E:$E),"")</f>
        <v>5</v>
      </c>
      <c r="F2018" s="7">
        <f t="array" ref="F2018">IFERROR(XLOOKUP($C2018,'Product Families'!$A:$A,'Product Families'!$F:$F),"")</f>
        <v>5</v>
      </c>
      <c r="G2018" s="7">
        <f t="array" ref="G2018">IFERROR(XLOOKUP($C2018,'Product Families'!$A:$A,'Product Families'!$G:$G),"")</f>
        <v>5</v>
      </c>
      <c r="J2018" s="7" t="str">
        <f>IFERROR(ROUND(AVERAGEIF('Week 1 - Making'!$B:$B,'Product List'!$A2018,'Week 1 - Making'!$P:$P),0),"")</f>
        <v/>
      </c>
      <c r="K2018" s="7" t="str">
        <f>IFERROR(ROUND(AVERAGEIF('Week 2 - Making'!$B:$B,'Product List'!$A2018,'Week 2 - Making'!$P:$P),0),"")</f>
        <v/>
      </c>
      <c r="L2018" s="263" t="str">
        <f>IFERROR(ROUND(AVERAGEIF('Week 3 - Making'!$B:$B,'Product List'!$A2018,'Week 3 - Making'!$P:$P),0),"")</f>
        <v/>
      </c>
      <c r="M2018" s="7" t="str">
        <f>IFERROR(ROUND(AVERAGEIF('Week 4 - Making'!$B:$B,'Product List'!$A2018,'Week 4 - Making'!$P:$P),0),"")</f>
        <v/>
      </c>
      <c r="N2018" s="7" t="str">
        <f>IFERROR(ROUND(AVERAGEIF('Week 5 - Making'!$B:$B,'Product List'!$A2018,'Week 5 - Making'!$P:$P),0),"")</f>
        <v/>
      </c>
      <c r="O2018" s="7"/>
      <c r="P2018" s="7">
        <f t="array" ref="P2018">iferror(xlookup(C2018,'Product Families'!A:A,'Product Families'!S:S),"")</f>
        <v>0</v>
      </c>
    </row>
    <row r="2019" ht="14.25" customHeight="1">
      <c r="A2019" s="122" t="s">
        <v>4596</v>
      </c>
      <c r="B2019" s="270" t="s">
        <v>4597</v>
      </c>
      <c r="C2019" s="122" t="s">
        <v>690</v>
      </c>
      <c r="D2019" s="7">
        <f t="array" ref="D2019">IFERROR(XLOOKUP($C2019,'Product Families'!$A:$A,'Product Families'!$D:$D),"")</f>
        <v>4</v>
      </c>
      <c r="E2019" s="7">
        <f t="array" ref="E2019">IFERROR(XLOOKUP($C2019,'Product Families'!$A:$A,'Product Families'!$E:$E),"")</f>
        <v>5</v>
      </c>
      <c r="F2019" s="7">
        <f t="array" ref="F2019">IFERROR(XLOOKUP($C2019,'Product Families'!$A:$A,'Product Families'!$F:$F),"")</f>
        <v>5</v>
      </c>
      <c r="G2019" s="7">
        <f t="array" ref="G2019">IFERROR(XLOOKUP($C2019,'Product Families'!$A:$A,'Product Families'!$G:$G),"")</f>
        <v>5</v>
      </c>
      <c r="J2019" s="7" t="str">
        <f>IFERROR(ROUND(AVERAGEIF('Week 1 - Making'!$B:$B,'Product List'!$A2019,'Week 1 - Making'!$P:$P),0),"")</f>
        <v/>
      </c>
      <c r="K2019" s="7" t="str">
        <f>IFERROR(ROUND(AVERAGEIF('Week 2 - Making'!$B:$B,'Product List'!$A2019,'Week 2 - Making'!$P:$P),0),"")</f>
        <v/>
      </c>
      <c r="L2019" s="263" t="str">
        <f>IFERROR(ROUND(AVERAGEIF('Week 3 - Making'!$B:$B,'Product List'!$A2019,'Week 3 - Making'!$P:$P),0),"")</f>
        <v/>
      </c>
      <c r="M2019" s="7" t="str">
        <f>IFERROR(ROUND(AVERAGEIF('Week 4 - Making'!$B:$B,'Product List'!$A2019,'Week 4 - Making'!$P:$P),0),"")</f>
        <v/>
      </c>
      <c r="N2019" s="7" t="str">
        <f>IFERROR(ROUND(AVERAGEIF('Week 5 - Making'!$B:$B,'Product List'!$A2019,'Week 5 - Making'!$P:$P),0),"")</f>
        <v/>
      </c>
      <c r="O2019" s="7"/>
      <c r="P2019" s="7">
        <f t="array" ref="P2019">iferror(xlookup(C2019,'Product Families'!A:A,'Product Families'!S:S),"")</f>
        <v>0</v>
      </c>
    </row>
    <row r="2020" ht="14.25" customHeight="1">
      <c r="A2020" s="122" t="s">
        <v>4598</v>
      </c>
      <c r="B2020" s="270" t="s">
        <v>4599</v>
      </c>
      <c r="C2020" s="122" t="s">
        <v>690</v>
      </c>
      <c r="D2020" s="7">
        <f t="array" ref="D2020">IFERROR(XLOOKUP($C2020,'Product Families'!$A:$A,'Product Families'!$D:$D),"")</f>
        <v>4</v>
      </c>
      <c r="E2020" s="7">
        <f t="array" ref="E2020">IFERROR(XLOOKUP($C2020,'Product Families'!$A:$A,'Product Families'!$E:$E),"")</f>
        <v>5</v>
      </c>
      <c r="F2020" s="7">
        <f t="array" ref="F2020">IFERROR(XLOOKUP($C2020,'Product Families'!$A:$A,'Product Families'!$F:$F),"")</f>
        <v>5</v>
      </c>
      <c r="G2020" s="7">
        <f t="array" ref="G2020">IFERROR(XLOOKUP($C2020,'Product Families'!$A:$A,'Product Families'!$G:$G),"")</f>
        <v>5</v>
      </c>
      <c r="J2020" s="7" t="str">
        <f>IFERROR(ROUND(AVERAGEIF('Week 1 - Making'!$B:$B,'Product List'!$A2020,'Week 1 - Making'!$P:$P),0),"")</f>
        <v/>
      </c>
      <c r="K2020" s="7" t="str">
        <f>IFERROR(ROUND(AVERAGEIF('Week 2 - Making'!$B:$B,'Product List'!$A2020,'Week 2 - Making'!$P:$P),0),"")</f>
        <v/>
      </c>
      <c r="L2020" s="263" t="str">
        <f>IFERROR(ROUND(AVERAGEIF('Week 3 - Making'!$B:$B,'Product List'!$A2020,'Week 3 - Making'!$P:$P),0),"")</f>
        <v/>
      </c>
      <c r="M2020" s="7" t="str">
        <f>IFERROR(ROUND(AVERAGEIF('Week 4 - Making'!$B:$B,'Product List'!$A2020,'Week 4 - Making'!$P:$P),0),"")</f>
        <v/>
      </c>
      <c r="N2020" s="7" t="str">
        <f>IFERROR(ROUND(AVERAGEIF('Week 5 - Making'!$B:$B,'Product List'!$A2020,'Week 5 - Making'!$P:$P),0),"")</f>
        <v/>
      </c>
      <c r="O2020" s="7"/>
      <c r="P2020" s="7">
        <f t="array" ref="P2020">iferror(xlookup(C2020,'Product Families'!A:A,'Product Families'!S:S),"")</f>
        <v>0</v>
      </c>
    </row>
    <row r="2021" ht="14.25" customHeight="1">
      <c r="A2021" s="122" t="s">
        <v>4600</v>
      </c>
      <c r="B2021" s="270" t="s">
        <v>4601</v>
      </c>
      <c r="C2021" s="122" t="s">
        <v>690</v>
      </c>
      <c r="D2021" s="7">
        <f t="array" ref="D2021">IFERROR(XLOOKUP($C2021,'Product Families'!$A:$A,'Product Families'!$D:$D),"")</f>
        <v>4</v>
      </c>
      <c r="E2021" s="7">
        <f t="array" ref="E2021">IFERROR(XLOOKUP($C2021,'Product Families'!$A:$A,'Product Families'!$E:$E),"")</f>
        <v>5</v>
      </c>
      <c r="F2021" s="7">
        <f t="array" ref="F2021">IFERROR(XLOOKUP($C2021,'Product Families'!$A:$A,'Product Families'!$F:$F),"")</f>
        <v>5</v>
      </c>
      <c r="G2021" s="7">
        <f t="array" ref="G2021">IFERROR(XLOOKUP($C2021,'Product Families'!$A:$A,'Product Families'!$G:$G),"")</f>
        <v>5</v>
      </c>
      <c r="J2021" s="7" t="str">
        <f>IFERROR(ROUND(AVERAGEIF('Week 1 - Making'!$B:$B,'Product List'!$A2021,'Week 1 - Making'!$P:$P),0),"")</f>
        <v/>
      </c>
      <c r="K2021" s="7" t="str">
        <f>IFERROR(ROUND(AVERAGEIF('Week 2 - Making'!$B:$B,'Product List'!$A2021,'Week 2 - Making'!$P:$P),0),"")</f>
        <v/>
      </c>
      <c r="L2021" s="263" t="str">
        <f>IFERROR(ROUND(AVERAGEIF('Week 3 - Making'!$B:$B,'Product List'!$A2021,'Week 3 - Making'!$P:$P),0),"")</f>
        <v/>
      </c>
      <c r="M2021" s="7" t="str">
        <f>IFERROR(ROUND(AVERAGEIF('Week 4 - Making'!$B:$B,'Product List'!$A2021,'Week 4 - Making'!$P:$P),0),"")</f>
        <v/>
      </c>
      <c r="N2021" s="7" t="str">
        <f>IFERROR(ROUND(AVERAGEIF('Week 5 - Making'!$B:$B,'Product List'!$A2021,'Week 5 - Making'!$P:$P),0),"")</f>
        <v/>
      </c>
      <c r="O2021" s="7"/>
      <c r="P2021" s="7">
        <f t="array" ref="P2021">iferror(xlookup(C2021,'Product Families'!A:A,'Product Families'!S:S),"")</f>
        <v>0</v>
      </c>
    </row>
    <row r="2022" ht="14.25" customHeight="1">
      <c r="A2022" s="122" t="s">
        <v>4602</v>
      </c>
      <c r="B2022" s="270" t="s">
        <v>4603</v>
      </c>
      <c r="C2022" s="122" t="s">
        <v>690</v>
      </c>
      <c r="D2022" s="7">
        <f t="array" ref="D2022">IFERROR(XLOOKUP($C2022,'Product Families'!$A:$A,'Product Families'!$D:$D),"")</f>
        <v>4</v>
      </c>
      <c r="E2022" s="7">
        <f t="array" ref="E2022">IFERROR(XLOOKUP($C2022,'Product Families'!$A:$A,'Product Families'!$E:$E),"")</f>
        <v>5</v>
      </c>
      <c r="F2022" s="7">
        <f t="array" ref="F2022">IFERROR(XLOOKUP($C2022,'Product Families'!$A:$A,'Product Families'!$F:$F),"")</f>
        <v>5</v>
      </c>
      <c r="G2022" s="7">
        <f t="array" ref="G2022">IFERROR(XLOOKUP($C2022,'Product Families'!$A:$A,'Product Families'!$G:$G),"")</f>
        <v>5</v>
      </c>
      <c r="J2022" s="7" t="str">
        <f>IFERROR(ROUND(AVERAGEIF('Week 1 - Making'!$B:$B,'Product List'!$A2022,'Week 1 - Making'!$P:$P),0),"")</f>
        <v/>
      </c>
      <c r="K2022" s="7" t="str">
        <f>IFERROR(ROUND(AVERAGEIF('Week 2 - Making'!$B:$B,'Product List'!$A2022,'Week 2 - Making'!$P:$P),0),"")</f>
        <v/>
      </c>
      <c r="L2022" s="263" t="str">
        <f>IFERROR(ROUND(AVERAGEIF('Week 3 - Making'!$B:$B,'Product List'!$A2022,'Week 3 - Making'!$P:$P),0),"")</f>
        <v/>
      </c>
      <c r="M2022" s="7" t="str">
        <f>IFERROR(ROUND(AVERAGEIF('Week 4 - Making'!$B:$B,'Product List'!$A2022,'Week 4 - Making'!$P:$P),0),"")</f>
        <v/>
      </c>
      <c r="N2022" s="7" t="str">
        <f>IFERROR(ROUND(AVERAGEIF('Week 5 - Making'!$B:$B,'Product List'!$A2022,'Week 5 - Making'!$P:$P),0),"")</f>
        <v/>
      </c>
      <c r="O2022" s="7"/>
      <c r="P2022" s="7">
        <f t="array" ref="P2022">iferror(xlookup(C2022,'Product Families'!A:A,'Product Families'!S:S),"")</f>
        <v>0</v>
      </c>
    </row>
    <row r="2023" ht="14.25" customHeight="1">
      <c r="A2023" s="122" t="s">
        <v>4604</v>
      </c>
      <c r="B2023" s="270" t="s">
        <v>4605</v>
      </c>
      <c r="C2023" s="122" t="s">
        <v>690</v>
      </c>
      <c r="D2023" s="7">
        <f t="array" ref="D2023">IFERROR(XLOOKUP($C2023,'Product Families'!$A:$A,'Product Families'!$D:$D),"")</f>
        <v>4</v>
      </c>
      <c r="E2023" s="7">
        <f t="array" ref="E2023">IFERROR(XLOOKUP($C2023,'Product Families'!$A:$A,'Product Families'!$E:$E),"")</f>
        <v>5</v>
      </c>
      <c r="F2023" s="7">
        <f t="array" ref="F2023">IFERROR(XLOOKUP($C2023,'Product Families'!$A:$A,'Product Families'!$F:$F),"")</f>
        <v>5</v>
      </c>
      <c r="G2023" s="7">
        <f t="array" ref="G2023">IFERROR(XLOOKUP($C2023,'Product Families'!$A:$A,'Product Families'!$G:$G),"")</f>
        <v>5</v>
      </c>
      <c r="J2023" s="7" t="str">
        <f>IFERROR(ROUND(AVERAGEIF('Week 1 - Making'!$B:$B,'Product List'!$A2023,'Week 1 - Making'!$P:$P),0),"")</f>
        <v/>
      </c>
      <c r="K2023" s="7" t="str">
        <f>IFERROR(ROUND(AVERAGEIF('Week 2 - Making'!$B:$B,'Product List'!$A2023,'Week 2 - Making'!$P:$P),0),"")</f>
        <v/>
      </c>
      <c r="L2023" s="263" t="str">
        <f>IFERROR(ROUND(AVERAGEIF('Week 3 - Making'!$B:$B,'Product List'!$A2023,'Week 3 - Making'!$P:$P),0),"")</f>
        <v/>
      </c>
      <c r="M2023" s="7" t="str">
        <f>IFERROR(ROUND(AVERAGEIF('Week 4 - Making'!$B:$B,'Product List'!$A2023,'Week 4 - Making'!$P:$P),0),"")</f>
        <v/>
      </c>
      <c r="N2023" s="7" t="str">
        <f>IFERROR(ROUND(AVERAGEIF('Week 5 - Making'!$B:$B,'Product List'!$A2023,'Week 5 - Making'!$P:$P),0),"")</f>
        <v/>
      </c>
      <c r="O2023" s="7"/>
      <c r="P2023" s="7">
        <f t="array" ref="P2023">iferror(xlookup(C2023,'Product Families'!A:A,'Product Families'!S:S),"")</f>
        <v>0</v>
      </c>
    </row>
    <row r="2024" ht="14.25" customHeight="1">
      <c r="A2024" s="122" t="s">
        <v>4606</v>
      </c>
      <c r="B2024" s="270" t="s">
        <v>4607</v>
      </c>
      <c r="C2024" s="122" t="s">
        <v>690</v>
      </c>
      <c r="D2024" s="7">
        <f t="array" ref="D2024">IFERROR(XLOOKUP($C2024,'Product Families'!$A:$A,'Product Families'!$D:$D),"")</f>
        <v>4</v>
      </c>
      <c r="E2024" s="7">
        <f t="array" ref="E2024">IFERROR(XLOOKUP($C2024,'Product Families'!$A:$A,'Product Families'!$E:$E),"")</f>
        <v>5</v>
      </c>
      <c r="F2024" s="7">
        <f t="array" ref="F2024">IFERROR(XLOOKUP($C2024,'Product Families'!$A:$A,'Product Families'!$F:$F),"")</f>
        <v>5</v>
      </c>
      <c r="G2024" s="7">
        <f t="array" ref="G2024">IFERROR(XLOOKUP($C2024,'Product Families'!$A:$A,'Product Families'!$G:$G),"")</f>
        <v>5</v>
      </c>
      <c r="J2024" s="7" t="str">
        <f>IFERROR(ROUND(AVERAGEIF('Week 1 - Making'!$B:$B,'Product List'!$A2024,'Week 1 - Making'!$P:$P),0),"")</f>
        <v/>
      </c>
      <c r="K2024" s="7" t="str">
        <f>IFERROR(ROUND(AVERAGEIF('Week 2 - Making'!$B:$B,'Product List'!$A2024,'Week 2 - Making'!$P:$P),0),"")</f>
        <v/>
      </c>
      <c r="L2024" s="263" t="str">
        <f>IFERROR(ROUND(AVERAGEIF('Week 3 - Making'!$B:$B,'Product List'!$A2024,'Week 3 - Making'!$P:$P),0),"")</f>
        <v/>
      </c>
      <c r="M2024" s="7" t="str">
        <f>IFERROR(ROUND(AVERAGEIF('Week 4 - Making'!$B:$B,'Product List'!$A2024,'Week 4 - Making'!$P:$P),0),"")</f>
        <v/>
      </c>
      <c r="N2024" s="7" t="str">
        <f>IFERROR(ROUND(AVERAGEIF('Week 5 - Making'!$B:$B,'Product List'!$A2024,'Week 5 - Making'!$P:$P),0),"")</f>
        <v/>
      </c>
      <c r="O2024" s="7"/>
      <c r="P2024" s="7">
        <f t="array" ref="P2024">iferror(xlookup(C2024,'Product Families'!A:A,'Product Families'!S:S),"")</f>
        <v>0</v>
      </c>
    </row>
    <row r="2025" ht="14.25" customHeight="1">
      <c r="A2025" s="122" t="s">
        <v>4608</v>
      </c>
      <c r="B2025" s="270" t="s">
        <v>4609</v>
      </c>
      <c r="C2025" s="122" t="s">
        <v>690</v>
      </c>
      <c r="D2025" s="7">
        <f t="array" ref="D2025">IFERROR(XLOOKUP($C2025,'Product Families'!$A:$A,'Product Families'!$D:$D),"")</f>
        <v>4</v>
      </c>
      <c r="E2025" s="7">
        <f t="array" ref="E2025">IFERROR(XLOOKUP($C2025,'Product Families'!$A:$A,'Product Families'!$E:$E),"")</f>
        <v>5</v>
      </c>
      <c r="F2025" s="7">
        <f t="array" ref="F2025">IFERROR(XLOOKUP($C2025,'Product Families'!$A:$A,'Product Families'!$F:$F),"")</f>
        <v>5</v>
      </c>
      <c r="G2025" s="7">
        <f t="array" ref="G2025">IFERROR(XLOOKUP($C2025,'Product Families'!$A:$A,'Product Families'!$G:$G),"")</f>
        <v>5</v>
      </c>
      <c r="J2025" s="7" t="str">
        <f>IFERROR(ROUND(AVERAGEIF('Week 1 - Making'!$B:$B,'Product List'!$A2025,'Week 1 - Making'!$P:$P),0),"")</f>
        <v/>
      </c>
      <c r="K2025" s="7" t="str">
        <f>IFERROR(ROUND(AVERAGEIF('Week 2 - Making'!$B:$B,'Product List'!$A2025,'Week 2 - Making'!$P:$P),0),"")</f>
        <v/>
      </c>
      <c r="L2025" s="263" t="str">
        <f>IFERROR(ROUND(AVERAGEIF('Week 3 - Making'!$B:$B,'Product List'!$A2025,'Week 3 - Making'!$P:$P),0),"")</f>
        <v/>
      </c>
      <c r="M2025" s="7" t="str">
        <f>IFERROR(ROUND(AVERAGEIF('Week 4 - Making'!$B:$B,'Product List'!$A2025,'Week 4 - Making'!$P:$P),0),"")</f>
        <v/>
      </c>
      <c r="N2025" s="7" t="str">
        <f>IFERROR(ROUND(AVERAGEIF('Week 5 - Making'!$B:$B,'Product List'!$A2025,'Week 5 - Making'!$P:$P),0),"")</f>
        <v/>
      </c>
      <c r="O2025" s="7"/>
      <c r="P2025" s="7">
        <f t="array" ref="P2025">iferror(xlookup(C2025,'Product Families'!A:A,'Product Families'!S:S),"")</f>
        <v>0</v>
      </c>
    </row>
    <row r="2026" ht="14.25" customHeight="1">
      <c r="A2026" s="122" t="s">
        <v>4610</v>
      </c>
      <c r="B2026" s="270" t="s">
        <v>4611</v>
      </c>
      <c r="C2026" s="122" t="s">
        <v>690</v>
      </c>
      <c r="D2026" s="7">
        <f t="array" ref="D2026">IFERROR(XLOOKUP($C2026,'Product Families'!$A:$A,'Product Families'!$D:$D),"")</f>
        <v>4</v>
      </c>
      <c r="E2026" s="7">
        <f t="array" ref="E2026">IFERROR(XLOOKUP($C2026,'Product Families'!$A:$A,'Product Families'!$E:$E),"")</f>
        <v>5</v>
      </c>
      <c r="F2026" s="7">
        <f t="array" ref="F2026">IFERROR(XLOOKUP($C2026,'Product Families'!$A:$A,'Product Families'!$F:$F),"")</f>
        <v>5</v>
      </c>
      <c r="G2026" s="7">
        <f t="array" ref="G2026">IFERROR(XLOOKUP($C2026,'Product Families'!$A:$A,'Product Families'!$G:$G),"")</f>
        <v>5</v>
      </c>
      <c r="J2026" s="7" t="str">
        <f>IFERROR(ROUND(AVERAGEIF('Week 1 - Making'!$B:$B,'Product List'!$A2026,'Week 1 - Making'!$P:$P),0),"")</f>
        <v/>
      </c>
      <c r="K2026" s="7" t="str">
        <f>IFERROR(ROUND(AVERAGEIF('Week 2 - Making'!$B:$B,'Product List'!$A2026,'Week 2 - Making'!$P:$P),0),"")</f>
        <v/>
      </c>
      <c r="L2026" s="263" t="str">
        <f>IFERROR(ROUND(AVERAGEIF('Week 3 - Making'!$B:$B,'Product List'!$A2026,'Week 3 - Making'!$P:$P),0),"")</f>
        <v/>
      </c>
      <c r="M2026" s="7" t="str">
        <f>IFERROR(ROUND(AVERAGEIF('Week 4 - Making'!$B:$B,'Product List'!$A2026,'Week 4 - Making'!$P:$P),0),"")</f>
        <v/>
      </c>
      <c r="N2026" s="7" t="str">
        <f>IFERROR(ROUND(AVERAGEIF('Week 5 - Making'!$B:$B,'Product List'!$A2026,'Week 5 - Making'!$P:$P),0),"")</f>
        <v/>
      </c>
      <c r="O2026" s="7"/>
      <c r="P2026" s="7">
        <f t="array" ref="P2026">iferror(xlookup(C2026,'Product Families'!A:A,'Product Families'!S:S),"")</f>
        <v>0</v>
      </c>
    </row>
    <row r="2027" ht="14.25" customHeight="1">
      <c r="A2027" s="122" t="s">
        <v>4612</v>
      </c>
      <c r="B2027" s="270" t="s">
        <v>4613</v>
      </c>
      <c r="C2027" s="122" t="s">
        <v>690</v>
      </c>
      <c r="D2027" s="7">
        <f t="array" ref="D2027">IFERROR(XLOOKUP($C2027,'Product Families'!$A:$A,'Product Families'!$D:$D),"")</f>
        <v>4</v>
      </c>
      <c r="E2027" s="7">
        <f t="array" ref="E2027">IFERROR(XLOOKUP($C2027,'Product Families'!$A:$A,'Product Families'!$E:$E),"")</f>
        <v>5</v>
      </c>
      <c r="F2027" s="7">
        <f t="array" ref="F2027">IFERROR(XLOOKUP($C2027,'Product Families'!$A:$A,'Product Families'!$F:$F),"")</f>
        <v>5</v>
      </c>
      <c r="G2027" s="7">
        <f t="array" ref="G2027">IFERROR(XLOOKUP($C2027,'Product Families'!$A:$A,'Product Families'!$G:$G),"")</f>
        <v>5</v>
      </c>
      <c r="J2027" s="7" t="str">
        <f>IFERROR(ROUND(AVERAGEIF('Week 1 - Making'!$B:$B,'Product List'!$A2027,'Week 1 - Making'!$P:$P),0),"")</f>
        <v/>
      </c>
      <c r="K2027" s="7" t="str">
        <f>IFERROR(ROUND(AVERAGEIF('Week 2 - Making'!$B:$B,'Product List'!$A2027,'Week 2 - Making'!$P:$P),0),"")</f>
        <v/>
      </c>
      <c r="L2027" s="263" t="str">
        <f>IFERROR(ROUND(AVERAGEIF('Week 3 - Making'!$B:$B,'Product List'!$A2027,'Week 3 - Making'!$P:$P),0),"")</f>
        <v/>
      </c>
      <c r="M2027" s="7" t="str">
        <f>IFERROR(ROUND(AVERAGEIF('Week 4 - Making'!$B:$B,'Product List'!$A2027,'Week 4 - Making'!$P:$P),0),"")</f>
        <v/>
      </c>
      <c r="N2027" s="7" t="str">
        <f>IFERROR(ROUND(AVERAGEIF('Week 5 - Making'!$B:$B,'Product List'!$A2027,'Week 5 - Making'!$P:$P),0),"")</f>
        <v/>
      </c>
      <c r="O2027" s="7"/>
      <c r="P2027" s="7">
        <f t="array" ref="P2027">iferror(xlookup(C2027,'Product Families'!A:A,'Product Families'!S:S),"")</f>
        <v>0</v>
      </c>
    </row>
    <row r="2028" ht="14.25" customHeight="1">
      <c r="A2028" s="122" t="s">
        <v>4614</v>
      </c>
      <c r="B2028" s="270" t="s">
        <v>4615</v>
      </c>
      <c r="C2028" s="122" t="s">
        <v>377</v>
      </c>
      <c r="D2028" s="7">
        <f t="array" ref="D2028">IFERROR(XLOOKUP($C2028,'Product Families'!$A:$A,'Product Families'!$D:$D),"")</f>
        <v>162</v>
      </c>
      <c r="E2028" s="7">
        <f t="array" ref="E2028">IFERROR(XLOOKUP($C2028,'Product Families'!$A:$A,'Product Families'!$E:$E),"")</f>
        <v>166</v>
      </c>
      <c r="F2028" s="7">
        <f t="array" ref="F2028">IFERROR(XLOOKUP($C2028,'Product Families'!$A:$A,'Product Families'!$F:$F),"")</f>
        <v>179</v>
      </c>
      <c r="G2028" s="7">
        <f t="array" ref="G2028">IFERROR(XLOOKUP($C2028,'Product Families'!$A:$A,'Product Families'!$G:$G),"")</f>
        <v>192</v>
      </c>
      <c r="J2028" s="7" t="str">
        <f>IFERROR(ROUND(AVERAGEIF('Week 1 - Making'!$B:$B,'Product List'!$A2028,'Week 1 - Making'!$P:$P),0),"")</f>
        <v/>
      </c>
      <c r="K2028" s="7" t="str">
        <f>IFERROR(ROUND(AVERAGEIF('Week 2 - Making'!$B:$B,'Product List'!$A2028,'Week 2 - Making'!$P:$P),0),"")</f>
        <v/>
      </c>
      <c r="L2028" s="263" t="str">
        <f>IFERROR(ROUND(AVERAGEIF('Week 3 - Making'!$B:$B,'Product List'!$A2028,'Week 3 - Making'!$P:$P),0),"")</f>
        <v/>
      </c>
      <c r="M2028" s="7" t="str">
        <f>IFERROR(ROUND(AVERAGEIF('Week 4 - Making'!$B:$B,'Product List'!$A2028,'Week 4 - Making'!$P:$P),0),"")</f>
        <v/>
      </c>
      <c r="N2028" s="7" t="str">
        <f>IFERROR(ROUND(AVERAGEIF('Week 5 - Making'!$B:$B,'Product List'!$A2028,'Week 5 - Making'!$P:$P),0),"")</f>
        <v/>
      </c>
      <c r="O2028" s="7"/>
      <c r="P2028" s="7">
        <f t="array" ref="P2028">iferror(xlookup(C2028,'Product Families'!A:A,'Product Families'!S:S),"")</f>
        <v>0.75</v>
      </c>
    </row>
    <row r="2029" ht="14.25" customHeight="1">
      <c r="A2029" s="138" t="s">
        <v>4616</v>
      </c>
      <c r="B2029" s="270" t="s">
        <v>4615</v>
      </c>
      <c r="C2029" s="138" t="s">
        <v>390</v>
      </c>
      <c r="D2029" s="7">
        <f t="array" ref="D2029">IFERROR(XLOOKUP($C2029,'Product Families'!$A:$A,'Product Families'!$D:$D),"")</f>
        <v>108</v>
      </c>
      <c r="E2029" s="7">
        <f t="array" ref="E2029">IFERROR(XLOOKUP($C2029,'Product Families'!$A:$A,'Product Families'!$E:$E),"")</f>
        <v>111</v>
      </c>
      <c r="F2029" s="7">
        <f t="array" ref="F2029">IFERROR(XLOOKUP($C2029,'Product Families'!$A:$A,'Product Families'!$F:$F),"")</f>
        <v>119</v>
      </c>
      <c r="G2029" s="7">
        <f t="array" ref="G2029">IFERROR(XLOOKUP($C2029,'Product Families'!$A:$A,'Product Families'!$G:$G),"")</f>
        <v>128</v>
      </c>
      <c r="J2029" s="7" t="str">
        <f>IFERROR(ROUND(AVERAGEIF('Week 1 - Making'!$B:$B,'Product List'!$A2029,'Week 1 - Making'!$P:$P),0),"")</f>
        <v/>
      </c>
      <c r="K2029" s="7" t="str">
        <f>IFERROR(ROUND(AVERAGEIF('Week 2 - Making'!$B:$B,'Product List'!$A2029,'Week 2 - Making'!$P:$P),0),"")</f>
        <v/>
      </c>
      <c r="L2029" s="263" t="str">
        <f>IFERROR(ROUND(AVERAGEIF('Week 3 - Making'!$B:$B,'Product List'!$A2029,'Week 3 - Making'!$P:$P),0),"")</f>
        <v/>
      </c>
      <c r="M2029" s="7" t="str">
        <f>IFERROR(ROUND(AVERAGEIF('Week 4 - Making'!$B:$B,'Product List'!$A2029,'Week 4 - Making'!$P:$P),0),"")</f>
        <v/>
      </c>
      <c r="N2029" s="7" t="str">
        <f>IFERROR(ROUND(AVERAGEIF('Week 5 - Making'!$B:$B,'Product List'!$A2029,'Week 5 - Making'!$P:$P),0),"")</f>
        <v/>
      </c>
      <c r="O2029" s="7"/>
      <c r="P2029" s="7">
        <f t="array" ref="P2029">iferror(xlookup(C2029,'Product Families'!A:A,'Product Families'!S:S),"")</f>
        <v>1.12</v>
      </c>
    </row>
    <row r="2030" ht="14.25" customHeight="1">
      <c r="A2030" s="138" t="s">
        <v>4617</v>
      </c>
      <c r="B2030" s="270" t="s">
        <v>4618</v>
      </c>
      <c r="C2030" s="122" t="s">
        <v>377</v>
      </c>
      <c r="D2030" s="7">
        <f t="array" ref="D2030">IFERROR(XLOOKUP($C2030,'Product Families'!$A:$A,'Product Families'!$D:$D),"")</f>
        <v>162</v>
      </c>
      <c r="E2030" s="7">
        <f t="array" ref="E2030">IFERROR(XLOOKUP($C2030,'Product Families'!$A:$A,'Product Families'!$E:$E),"")</f>
        <v>166</v>
      </c>
      <c r="F2030" s="7">
        <f t="array" ref="F2030">IFERROR(XLOOKUP($C2030,'Product Families'!$A:$A,'Product Families'!$F:$F),"")</f>
        <v>179</v>
      </c>
      <c r="G2030" s="7">
        <f t="array" ref="G2030">IFERROR(XLOOKUP($C2030,'Product Families'!$A:$A,'Product Families'!$G:$G),"")</f>
        <v>192</v>
      </c>
      <c r="J2030" s="7" t="str">
        <f>IFERROR(ROUND(AVERAGEIF('Week 1 - Making'!$B:$B,'Product List'!$A2030,'Week 1 - Making'!$P:$P),0),"")</f>
        <v/>
      </c>
      <c r="K2030" s="7" t="str">
        <f>IFERROR(ROUND(AVERAGEIF('Week 2 - Making'!$B:$B,'Product List'!$A2030,'Week 2 - Making'!$P:$P),0),"")</f>
        <v/>
      </c>
      <c r="L2030" s="263" t="str">
        <f>IFERROR(ROUND(AVERAGEIF('Week 3 - Making'!$B:$B,'Product List'!$A2030,'Week 3 - Making'!$P:$P),0),"")</f>
        <v/>
      </c>
      <c r="M2030" s="7" t="str">
        <f>IFERROR(ROUND(AVERAGEIF('Week 4 - Making'!$B:$B,'Product List'!$A2030,'Week 4 - Making'!$P:$P),0),"")</f>
        <v/>
      </c>
      <c r="N2030" s="7" t="str">
        <f>IFERROR(ROUND(AVERAGEIF('Week 5 - Making'!$B:$B,'Product List'!$A2030,'Week 5 - Making'!$P:$P),0),"")</f>
        <v/>
      </c>
      <c r="O2030" s="7"/>
      <c r="P2030" s="7">
        <f t="array" ref="P2030">iferror(xlookup(C2030,'Product Families'!A:A,'Product Families'!S:S),"")</f>
        <v>0.75</v>
      </c>
    </row>
    <row r="2031" ht="14.25" customHeight="1">
      <c r="A2031" s="138" t="s">
        <v>4619</v>
      </c>
      <c r="B2031" s="270" t="s">
        <v>4618</v>
      </c>
      <c r="C2031" s="138" t="s">
        <v>390</v>
      </c>
      <c r="D2031" s="7">
        <f t="array" ref="D2031">IFERROR(XLOOKUP($C2031,'Product Families'!$A:$A,'Product Families'!$D:$D),"")</f>
        <v>108</v>
      </c>
      <c r="E2031" s="7">
        <f t="array" ref="E2031">IFERROR(XLOOKUP($C2031,'Product Families'!$A:$A,'Product Families'!$E:$E),"")</f>
        <v>111</v>
      </c>
      <c r="F2031" s="7">
        <f t="array" ref="F2031">IFERROR(XLOOKUP($C2031,'Product Families'!$A:$A,'Product Families'!$F:$F),"")</f>
        <v>119</v>
      </c>
      <c r="G2031" s="7">
        <f t="array" ref="G2031">IFERROR(XLOOKUP($C2031,'Product Families'!$A:$A,'Product Families'!$G:$G),"")</f>
        <v>128</v>
      </c>
      <c r="J2031" s="7" t="str">
        <f>IFERROR(ROUND(AVERAGEIF('Week 1 - Making'!$B:$B,'Product List'!$A2031,'Week 1 - Making'!$P:$P),0),"")</f>
        <v/>
      </c>
      <c r="K2031" s="7" t="str">
        <f>IFERROR(ROUND(AVERAGEIF('Week 2 - Making'!$B:$B,'Product List'!$A2031,'Week 2 - Making'!$P:$P),0),"")</f>
        <v/>
      </c>
      <c r="L2031" s="263" t="str">
        <f>IFERROR(ROUND(AVERAGEIF('Week 3 - Making'!$B:$B,'Product List'!$A2031,'Week 3 - Making'!$P:$P),0),"")</f>
        <v/>
      </c>
      <c r="M2031" s="7" t="str">
        <f>IFERROR(ROUND(AVERAGEIF('Week 4 - Making'!$B:$B,'Product List'!$A2031,'Week 4 - Making'!$P:$P),0),"")</f>
        <v/>
      </c>
      <c r="N2031" s="7" t="str">
        <f>IFERROR(ROUND(AVERAGEIF('Week 5 - Making'!$B:$B,'Product List'!$A2031,'Week 5 - Making'!$P:$P),0),"")</f>
        <v/>
      </c>
      <c r="O2031" s="7"/>
      <c r="P2031" s="7">
        <f t="array" ref="P2031">iferror(xlookup(C2031,'Product Families'!A:A,'Product Families'!S:S),"")</f>
        <v>1.12</v>
      </c>
    </row>
    <row r="2032" ht="14.25" customHeight="1">
      <c r="A2032" s="122" t="s">
        <v>4620</v>
      </c>
      <c r="B2032" s="270" t="s">
        <v>4621</v>
      </c>
      <c r="C2032" s="122" t="s">
        <v>377</v>
      </c>
      <c r="D2032" s="7">
        <f t="array" ref="D2032">IFERROR(XLOOKUP($C2032,'Product Families'!$A:$A,'Product Families'!$D:$D),"")</f>
        <v>162</v>
      </c>
      <c r="E2032" s="7">
        <f t="array" ref="E2032">IFERROR(XLOOKUP($C2032,'Product Families'!$A:$A,'Product Families'!$E:$E),"")</f>
        <v>166</v>
      </c>
      <c r="F2032" s="7">
        <f t="array" ref="F2032">IFERROR(XLOOKUP($C2032,'Product Families'!$A:$A,'Product Families'!$F:$F),"")</f>
        <v>179</v>
      </c>
      <c r="G2032" s="7">
        <f t="array" ref="G2032">IFERROR(XLOOKUP($C2032,'Product Families'!$A:$A,'Product Families'!$G:$G),"")</f>
        <v>192</v>
      </c>
      <c r="J2032" s="7" t="str">
        <f>IFERROR(ROUND(AVERAGEIF('Week 1 - Making'!$B:$B,'Product List'!$A2032,'Week 1 - Making'!$P:$P),0),"")</f>
        <v/>
      </c>
      <c r="K2032" s="7" t="str">
        <f>IFERROR(ROUND(AVERAGEIF('Week 2 - Making'!$B:$B,'Product List'!$A2032,'Week 2 - Making'!$P:$P),0),"")</f>
        <v/>
      </c>
      <c r="L2032" s="263" t="str">
        <f>IFERROR(ROUND(AVERAGEIF('Week 3 - Making'!$B:$B,'Product List'!$A2032,'Week 3 - Making'!$P:$P),0),"")</f>
        <v/>
      </c>
      <c r="M2032" s="7" t="str">
        <f>IFERROR(ROUND(AVERAGEIF('Week 4 - Making'!$B:$B,'Product List'!$A2032,'Week 4 - Making'!$P:$P),0),"")</f>
        <v/>
      </c>
      <c r="N2032" s="7" t="str">
        <f>IFERROR(ROUND(AVERAGEIF('Week 5 - Making'!$B:$B,'Product List'!$A2032,'Week 5 - Making'!$P:$P),0),"")</f>
        <v/>
      </c>
      <c r="O2032" s="7"/>
      <c r="P2032" s="7">
        <f t="array" ref="P2032">iferror(xlookup(C2032,'Product Families'!A:A,'Product Families'!S:S),"")</f>
        <v>0.75</v>
      </c>
    </row>
    <row r="2033" ht="14.25" customHeight="1">
      <c r="A2033" s="138" t="s">
        <v>4622</v>
      </c>
      <c r="B2033" s="270" t="s">
        <v>4621</v>
      </c>
      <c r="C2033" s="138" t="s">
        <v>390</v>
      </c>
      <c r="D2033" s="7">
        <f t="array" ref="D2033">IFERROR(XLOOKUP($C2033,'Product Families'!$A:$A,'Product Families'!$D:$D),"")</f>
        <v>108</v>
      </c>
      <c r="E2033" s="7">
        <f t="array" ref="E2033">IFERROR(XLOOKUP($C2033,'Product Families'!$A:$A,'Product Families'!$E:$E),"")</f>
        <v>111</v>
      </c>
      <c r="F2033" s="7">
        <f t="array" ref="F2033">IFERROR(XLOOKUP($C2033,'Product Families'!$A:$A,'Product Families'!$F:$F),"")</f>
        <v>119</v>
      </c>
      <c r="G2033" s="7">
        <f t="array" ref="G2033">IFERROR(XLOOKUP($C2033,'Product Families'!$A:$A,'Product Families'!$G:$G),"")</f>
        <v>128</v>
      </c>
      <c r="J2033" s="7" t="str">
        <f>IFERROR(ROUND(AVERAGEIF('Week 1 - Making'!$B:$B,'Product List'!$A2033,'Week 1 - Making'!$P:$P),0),"")</f>
        <v/>
      </c>
      <c r="K2033" s="7" t="str">
        <f>IFERROR(ROUND(AVERAGEIF('Week 2 - Making'!$B:$B,'Product List'!$A2033,'Week 2 - Making'!$P:$P),0),"")</f>
        <v/>
      </c>
      <c r="L2033" s="263" t="str">
        <f>IFERROR(ROUND(AVERAGEIF('Week 3 - Making'!$B:$B,'Product List'!$A2033,'Week 3 - Making'!$P:$P),0),"")</f>
        <v/>
      </c>
      <c r="M2033" s="7" t="str">
        <f>IFERROR(ROUND(AVERAGEIF('Week 4 - Making'!$B:$B,'Product List'!$A2033,'Week 4 - Making'!$P:$P),0),"")</f>
        <v/>
      </c>
      <c r="N2033" s="7" t="str">
        <f>IFERROR(ROUND(AVERAGEIF('Week 5 - Making'!$B:$B,'Product List'!$A2033,'Week 5 - Making'!$P:$P),0),"")</f>
        <v/>
      </c>
      <c r="O2033" s="7"/>
      <c r="P2033" s="7">
        <f t="array" ref="P2033">iferror(xlookup(C2033,'Product Families'!A:A,'Product Families'!S:S),"")</f>
        <v>1.12</v>
      </c>
    </row>
    <row r="2034" ht="14.25" customHeight="1">
      <c r="A2034" s="122" t="s">
        <v>4623</v>
      </c>
      <c r="B2034" s="270" t="s">
        <v>4624</v>
      </c>
      <c r="C2034" s="122" t="s">
        <v>377</v>
      </c>
      <c r="D2034" s="7">
        <f t="array" ref="D2034">IFERROR(XLOOKUP($C2034,'Product Families'!$A:$A,'Product Families'!$D:$D),"")</f>
        <v>162</v>
      </c>
      <c r="E2034" s="7">
        <f t="array" ref="E2034">IFERROR(XLOOKUP($C2034,'Product Families'!$A:$A,'Product Families'!$E:$E),"")</f>
        <v>166</v>
      </c>
      <c r="F2034" s="7">
        <f t="array" ref="F2034">IFERROR(XLOOKUP($C2034,'Product Families'!$A:$A,'Product Families'!$F:$F),"")</f>
        <v>179</v>
      </c>
      <c r="G2034" s="7">
        <f t="array" ref="G2034">IFERROR(XLOOKUP($C2034,'Product Families'!$A:$A,'Product Families'!$G:$G),"")</f>
        <v>192</v>
      </c>
      <c r="J2034" s="7" t="str">
        <f>IFERROR(ROUND(AVERAGEIF('Week 1 - Making'!$B:$B,'Product List'!$A2034,'Week 1 - Making'!$P:$P),0),"")</f>
        <v/>
      </c>
      <c r="K2034" s="7" t="str">
        <f>IFERROR(ROUND(AVERAGEIF('Week 2 - Making'!$B:$B,'Product List'!$A2034,'Week 2 - Making'!$P:$P),0),"")</f>
        <v/>
      </c>
      <c r="L2034" s="263" t="str">
        <f>IFERROR(ROUND(AVERAGEIF('Week 3 - Making'!$B:$B,'Product List'!$A2034,'Week 3 - Making'!$P:$P),0),"")</f>
        <v/>
      </c>
      <c r="M2034" s="7" t="str">
        <f>IFERROR(ROUND(AVERAGEIF('Week 4 - Making'!$B:$B,'Product List'!$A2034,'Week 4 - Making'!$P:$P),0),"")</f>
        <v/>
      </c>
      <c r="N2034" s="7" t="str">
        <f>IFERROR(ROUND(AVERAGEIF('Week 5 - Making'!$B:$B,'Product List'!$A2034,'Week 5 - Making'!$P:$P),0),"")</f>
        <v/>
      </c>
      <c r="O2034" s="7"/>
      <c r="P2034" s="7">
        <f t="array" ref="P2034">iferror(xlookup(C2034,'Product Families'!A:A,'Product Families'!S:S),"")</f>
        <v>0.75</v>
      </c>
    </row>
    <row r="2035" ht="14.25" customHeight="1">
      <c r="A2035" s="138" t="s">
        <v>4625</v>
      </c>
      <c r="B2035" s="270" t="s">
        <v>4624</v>
      </c>
      <c r="C2035" s="138" t="s">
        <v>390</v>
      </c>
      <c r="D2035" s="7">
        <f t="array" ref="D2035">IFERROR(XLOOKUP($C2035,'Product Families'!$A:$A,'Product Families'!$D:$D),"")</f>
        <v>108</v>
      </c>
      <c r="E2035" s="7">
        <f t="array" ref="E2035">IFERROR(XLOOKUP($C2035,'Product Families'!$A:$A,'Product Families'!$E:$E),"")</f>
        <v>111</v>
      </c>
      <c r="F2035" s="7">
        <f t="array" ref="F2035">IFERROR(XLOOKUP($C2035,'Product Families'!$A:$A,'Product Families'!$F:$F),"")</f>
        <v>119</v>
      </c>
      <c r="G2035" s="7">
        <f t="array" ref="G2035">IFERROR(XLOOKUP($C2035,'Product Families'!$A:$A,'Product Families'!$G:$G),"")</f>
        <v>128</v>
      </c>
      <c r="J2035" s="7" t="str">
        <f>IFERROR(ROUND(AVERAGEIF('Week 1 - Making'!$B:$B,'Product List'!$A2035,'Week 1 - Making'!$P:$P),0),"")</f>
        <v/>
      </c>
      <c r="K2035" s="7" t="str">
        <f>IFERROR(ROUND(AVERAGEIF('Week 2 - Making'!$B:$B,'Product List'!$A2035,'Week 2 - Making'!$P:$P),0),"")</f>
        <v/>
      </c>
      <c r="L2035" s="263" t="str">
        <f>IFERROR(ROUND(AVERAGEIF('Week 3 - Making'!$B:$B,'Product List'!$A2035,'Week 3 - Making'!$P:$P),0),"")</f>
        <v/>
      </c>
      <c r="M2035" s="7" t="str">
        <f>IFERROR(ROUND(AVERAGEIF('Week 4 - Making'!$B:$B,'Product List'!$A2035,'Week 4 - Making'!$P:$P),0),"")</f>
        <v/>
      </c>
      <c r="N2035" s="7" t="str">
        <f>IFERROR(ROUND(AVERAGEIF('Week 5 - Making'!$B:$B,'Product List'!$A2035,'Week 5 - Making'!$P:$P),0),"")</f>
        <v/>
      </c>
      <c r="O2035" s="7"/>
      <c r="P2035" s="7">
        <f t="array" ref="P2035">iferror(xlookup(C2035,'Product Families'!A:A,'Product Families'!S:S),"")</f>
        <v>1.12</v>
      </c>
    </row>
    <row r="2036" ht="14.25" customHeight="1">
      <c r="A2036" s="122" t="s">
        <v>4626</v>
      </c>
      <c r="B2036" s="270" t="s">
        <v>4627</v>
      </c>
      <c r="C2036" s="122" t="s">
        <v>377</v>
      </c>
      <c r="D2036" s="7">
        <f t="array" ref="D2036">IFERROR(XLOOKUP($C2036,'Product Families'!$A:$A,'Product Families'!$D:$D),"")</f>
        <v>162</v>
      </c>
      <c r="E2036" s="7">
        <f t="array" ref="E2036">IFERROR(XLOOKUP($C2036,'Product Families'!$A:$A,'Product Families'!$E:$E),"")</f>
        <v>166</v>
      </c>
      <c r="F2036" s="7">
        <f t="array" ref="F2036">IFERROR(XLOOKUP($C2036,'Product Families'!$A:$A,'Product Families'!$F:$F),"")</f>
        <v>179</v>
      </c>
      <c r="G2036" s="7">
        <f t="array" ref="G2036">IFERROR(XLOOKUP($C2036,'Product Families'!$A:$A,'Product Families'!$G:$G),"")</f>
        <v>192</v>
      </c>
      <c r="J2036" s="7" t="str">
        <f>IFERROR(ROUND(AVERAGEIF('Week 1 - Making'!$B:$B,'Product List'!$A2036,'Week 1 - Making'!$P:$P),0),"")</f>
        <v/>
      </c>
      <c r="K2036" s="7" t="str">
        <f>IFERROR(ROUND(AVERAGEIF('Week 2 - Making'!$B:$B,'Product List'!$A2036,'Week 2 - Making'!$P:$P),0),"")</f>
        <v/>
      </c>
      <c r="L2036" s="263" t="str">
        <f>IFERROR(ROUND(AVERAGEIF('Week 3 - Making'!$B:$B,'Product List'!$A2036,'Week 3 - Making'!$P:$P),0),"")</f>
        <v/>
      </c>
      <c r="M2036" s="7" t="str">
        <f>IFERROR(ROUND(AVERAGEIF('Week 4 - Making'!$B:$B,'Product List'!$A2036,'Week 4 - Making'!$P:$P),0),"")</f>
        <v/>
      </c>
      <c r="N2036" s="7" t="str">
        <f>IFERROR(ROUND(AVERAGEIF('Week 5 - Making'!$B:$B,'Product List'!$A2036,'Week 5 - Making'!$P:$P),0),"")</f>
        <v/>
      </c>
      <c r="O2036" s="7"/>
      <c r="P2036" s="7">
        <f t="array" ref="P2036">iferror(xlookup(C2036,'Product Families'!A:A,'Product Families'!S:S),"")</f>
        <v>0.75</v>
      </c>
    </row>
    <row r="2037" ht="14.25" customHeight="1">
      <c r="A2037" s="138" t="s">
        <v>4628</v>
      </c>
      <c r="B2037" s="270" t="s">
        <v>4627</v>
      </c>
      <c r="C2037" s="138" t="s">
        <v>390</v>
      </c>
      <c r="D2037" s="7">
        <f t="array" ref="D2037">IFERROR(XLOOKUP($C2037,'Product Families'!$A:$A,'Product Families'!$D:$D),"")</f>
        <v>108</v>
      </c>
      <c r="E2037" s="7">
        <f t="array" ref="E2037">IFERROR(XLOOKUP($C2037,'Product Families'!$A:$A,'Product Families'!$E:$E),"")</f>
        <v>111</v>
      </c>
      <c r="F2037" s="7">
        <f t="array" ref="F2037">IFERROR(XLOOKUP($C2037,'Product Families'!$A:$A,'Product Families'!$F:$F),"")</f>
        <v>119</v>
      </c>
      <c r="G2037" s="7">
        <f t="array" ref="G2037">IFERROR(XLOOKUP($C2037,'Product Families'!$A:$A,'Product Families'!$G:$G),"")</f>
        <v>128</v>
      </c>
      <c r="J2037" s="7" t="str">
        <f>IFERROR(ROUND(AVERAGEIF('Week 1 - Making'!$B:$B,'Product List'!$A2037,'Week 1 - Making'!$P:$P),0),"")</f>
        <v/>
      </c>
      <c r="K2037" s="7" t="str">
        <f>IFERROR(ROUND(AVERAGEIF('Week 2 - Making'!$B:$B,'Product List'!$A2037,'Week 2 - Making'!$P:$P),0),"")</f>
        <v/>
      </c>
      <c r="L2037" s="263" t="str">
        <f>IFERROR(ROUND(AVERAGEIF('Week 3 - Making'!$B:$B,'Product List'!$A2037,'Week 3 - Making'!$P:$P),0),"")</f>
        <v/>
      </c>
      <c r="M2037" s="7" t="str">
        <f>IFERROR(ROUND(AVERAGEIF('Week 4 - Making'!$B:$B,'Product List'!$A2037,'Week 4 - Making'!$P:$P),0),"")</f>
        <v/>
      </c>
      <c r="N2037" s="7" t="str">
        <f>IFERROR(ROUND(AVERAGEIF('Week 5 - Making'!$B:$B,'Product List'!$A2037,'Week 5 - Making'!$P:$P),0),"")</f>
        <v/>
      </c>
      <c r="O2037" s="7"/>
      <c r="P2037" s="7">
        <f t="array" ref="P2037">iferror(xlookup(C2037,'Product Families'!A:A,'Product Families'!S:S),"")</f>
        <v>1.12</v>
      </c>
    </row>
    <row r="2038" ht="14.25" customHeight="1">
      <c r="A2038" s="122" t="s">
        <v>4629</v>
      </c>
      <c r="B2038" s="270" t="s">
        <v>4630</v>
      </c>
      <c r="C2038" s="122" t="s">
        <v>377</v>
      </c>
      <c r="D2038" s="7">
        <f t="array" ref="D2038">IFERROR(XLOOKUP($C2038,'Product Families'!$A:$A,'Product Families'!$D:$D),"")</f>
        <v>162</v>
      </c>
      <c r="E2038" s="7">
        <f t="array" ref="E2038">IFERROR(XLOOKUP($C2038,'Product Families'!$A:$A,'Product Families'!$E:$E),"")</f>
        <v>166</v>
      </c>
      <c r="F2038" s="7">
        <f t="array" ref="F2038">IFERROR(XLOOKUP($C2038,'Product Families'!$A:$A,'Product Families'!$F:$F),"")</f>
        <v>179</v>
      </c>
      <c r="G2038" s="7">
        <f t="array" ref="G2038">IFERROR(XLOOKUP($C2038,'Product Families'!$A:$A,'Product Families'!$G:$G),"")</f>
        <v>192</v>
      </c>
      <c r="J2038" s="7" t="str">
        <f>IFERROR(ROUND(AVERAGEIF('Week 1 - Making'!$B:$B,'Product List'!$A2038,'Week 1 - Making'!$P:$P),0),"")</f>
        <v/>
      </c>
      <c r="K2038" s="7" t="str">
        <f>IFERROR(ROUND(AVERAGEIF('Week 2 - Making'!$B:$B,'Product List'!$A2038,'Week 2 - Making'!$P:$P),0),"")</f>
        <v/>
      </c>
      <c r="L2038" s="263" t="str">
        <f>IFERROR(ROUND(AVERAGEIF('Week 3 - Making'!$B:$B,'Product List'!$A2038,'Week 3 - Making'!$P:$P),0),"")</f>
        <v/>
      </c>
      <c r="M2038" s="7" t="str">
        <f>IFERROR(ROUND(AVERAGEIF('Week 4 - Making'!$B:$B,'Product List'!$A2038,'Week 4 - Making'!$P:$P),0),"")</f>
        <v/>
      </c>
      <c r="N2038" s="7" t="str">
        <f>IFERROR(ROUND(AVERAGEIF('Week 5 - Making'!$B:$B,'Product List'!$A2038,'Week 5 - Making'!$P:$P),0),"")</f>
        <v/>
      </c>
      <c r="O2038" s="7"/>
      <c r="P2038" s="7">
        <f t="array" ref="P2038">iferror(xlookup(C2038,'Product Families'!A:A,'Product Families'!S:S),"")</f>
        <v>0.75</v>
      </c>
    </row>
    <row r="2039" ht="14.25" customHeight="1">
      <c r="A2039" s="138" t="s">
        <v>4631</v>
      </c>
      <c r="B2039" s="270" t="s">
        <v>4630</v>
      </c>
      <c r="C2039" s="138" t="s">
        <v>390</v>
      </c>
      <c r="D2039" s="7">
        <f t="array" ref="D2039">IFERROR(XLOOKUP($C2039,'Product Families'!$A:$A,'Product Families'!$D:$D),"")</f>
        <v>108</v>
      </c>
      <c r="E2039" s="7">
        <f t="array" ref="E2039">IFERROR(XLOOKUP($C2039,'Product Families'!$A:$A,'Product Families'!$E:$E),"")</f>
        <v>111</v>
      </c>
      <c r="F2039" s="7">
        <f t="array" ref="F2039">IFERROR(XLOOKUP($C2039,'Product Families'!$A:$A,'Product Families'!$F:$F),"")</f>
        <v>119</v>
      </c>
      <c r="G2039" s="7">
        <f t="array" ref="G2039">IFERROR(XLOOKUP($C2039,'Product Families'!$A:$A,'Product Families'!$G:$G),"")</f>
        <v>128</v>
      </c>
      <c r="J2039" s="7" t="str">
        <f>IFERROR(ROUND(AVERAGEIF('Week 1 - Making'!$B:$B,'Product List'!$A2039,'Week 1 - Making'!$P:$P),0),"")</f>
        <v/>
      </c>
      <c r="K2039" s="7" t="str">
        <f>IFERROR(ROUND(AVERAGEIF('Week 2 - Making'!$B:$B,'Product List'!$A2039,'Week 2 - Making'!$P:$P),0),"")</f>
        <v/>
      </c>
      <c r="L2039" s="263" t="str">
        <f>IFERROR(ROUND(AVERAGEIF('Week 3 - Making'!$B:$B,'Product List'!$A2039,'Week 3 - Making'!$P:$P),0),"")</f>
        <v/>
      </c>
      <c r="M2039" s="7" t="str">
        <f>IFERROR(ROUND(AVERAGEIF('Week 4 - Making'!$B:$B,'Product List'!$A2039,'Week 4 - Making'!$P:$P),0),"")</f>
        <v/>
      </c>
      <c r="N2039" s="7" t="str">
        <f>IFERROR(ROUND(AVERAGEIF('Week 5 - Making'!$B:$B,'Product List'!$A2039,'Week 5 - Making'!$P:$P),0),"")</f>
        <v/>
      </c>
      <c r="O2039" s="7"/>
      <c r="P2039" s="7">
        <f t="array" ref="P2039">iferror(xlookup(C2039,'Product Families'!A:A,'Product Families'!S:S),"")</f>
        <v>1.12</v>
      </c>
    </row>
    <row r="2040" ht="14.25" customHeight="1">
      <c r="A2040" s="122" t="s">
        <v>4632</v>
      </c>
      <c r="B2040" s="270" t="s">
        <v>4633</v>
      </c>
      <c r="C2040" s="122" t="s">
        <v>377</v>
      </c>
      <c r="D2040" s="7">
        <f t="array" ref="D2040">IFERROR(XLOOKUP($C2040,'Product Families'!$A:$A,'Product Families'!$D:$D),"")</f>
        <v>162</v>
      </c>
      <c r="E2040" s="7">
        <f t="array" ref="E2040">IFERROR(XLOOKUP($C2040,'Product Families'!$A:$A,'Product Families'!$E:$E),"")</f>
        <v>166</v>
      </c>
      <c r="F2040" s="7">
        <f t="array" ref="F2040">IFERROR(XLOOKUP($C2040,'Product Families'!$A:$A,'Product Families'!$F:$F),"")</f>
        <v>179</v>
      </c>
      <c r="G2040" s="7">
        <f t="array" ref="G2040">IFERROR(XLOOKUP($C2040,'Product Families'!$A:$A,'Product Families'!$G:$G),"")</f>
        <v>192</v>
      </c>
      <c r="J2040" s="7" t="str">
        <f>IFERROR(ROUND(AVERAGEIF('Week 1 - Making'!$B:$B,'Product List'!$A2040,'Week 1 - Making'!$P:$P),0),"")</f>
        <v/>
      </c>
      <c r="K2040" s="7" t="str">
        <f>IFERROR(ROUND(AVERAGEIF('Week 2 - Making'!$B:$B,'Product List'!$A2040,'Week 2 - Making'!$P:$P),0),"")</f>
        <v/>
      </c>
      <c r="L2040" s="263" t="str">
        <f>IFERROR(ROUND(AVERAGEIF('Week 3 - Making'!$B:$B,'Product List'!$A2040,'Week 3 - Making'!$P:$P),0),"")</f>
        <v/>
      </c>
      <c r="M2040" s="7" t="str">
        <f>IFERROR(ROUND(AVERAGEIF('Week 4 - Making'!$B:$B,'Product List'!$A2040,'Week 4 - Making'!$P:$P),0),"")</f>
        <v/>
      </c>
      <c r="N2040" s="7" t="str">
        <f>IFERROR(ROUND(AVERAGEIF('Week 5 - Making'!$B:$B,'Product List'!$A2040,'Week 5 - Making'!$P:$P),0),"")</f>
        <v/>
      </c>
      <c r="O2040" s="7"/>
      <c r="P2040" s="7">
        <f t="array" ref="P2040">iferror(xlookup(C2040,'Product Families'!A:A,'Product Families'!S:S),"")</f>
        <v>0.75</v>
      </c>
    </row>
    <row r="2041" ht="14.25" customHeight="1">
      <c r="A2041" s="138" t="s">
        <v>4634</v>
      </c>
      <c r="B2041" s="270" t="s">
        <v>4633</v>
      </c>
      <c r="C2041" s="138" t="s">
        <v>390</v>
      </c>
      <c r="D2041" s="7">
        <f t="array" ref="D2041">IFERROR(XLOOKUP($C2041,'Product Families'!$A:$A,'Product Families'!$D:$D),"")</f>
        <v>108</v>
      </c>
      <c r="E2041" s="7">
        <f t="array" ref="E2041">IFERROR(XLOOKUP($C2041,'Product Families'!$A:$A,'Product Families'!$E:$E),"")</f>
        <v>111</v>
      </c>
      <c r="F2041" s="7">
        <f t="array" ref="F2041">IFERROR(XLOOKUP($C2041,'Product Families'!$A:$A,'Product Families'!$F:$F),"")</f>
        <v>119</v>
      </c>
      <c r="G2041" s="7">
        <f t="array" ref="G2041">IFERROR(XLOOKUP($C2041,'Product Families'!$A:$A,'Product Families'!$G:$G),"")</f>
        <v>128</v>
      </c>
      <c r="J2041" s="7" t="str">
        <f>IFERROR(ROUND(AVERAGEIF('Week 1 - Making'!$B:$B,'Product List'!$A2041,'Week 1 - Making'!$P:$P),0),"")</f>
        <v/>
      </c>
      <c r="K2041" s="7" t="str">
        <f>IFERROR(ROUND(AVERAGEIF('Week 2 - Making'!$B:$B,'Product List'!$A2041,'Week 2 - Making'!$P:$P),0),"")</f>
        <v/>
      </c>
      <c r="L2041" s="263" t="str">
        <f>IFERROR(ROUND(AVERAGEIF('Week 3 - Making'!$B:$B,'Product List'!$A2041,'Week 3 - Making'!$P:$P),0),"")</f>
        <v/>
      </c>
      <c r="M2041" s="7" t="str">
        <f>IFERROR(ROUND(AVERAGEIF('Week 4 - Making'!$B:$B,'Product List'!$A2041,'Week 4 - Making'!$P:$P),0),"")</f>
        <v/>
      </c>
      <c r="N2041" s="7" t="str">
        <f>IFERROR(ROUND(AVERAGEIF('Week 5 - Making'!$B:$B,'Product List'!$A2041,'Week 5 - Making'!$P:$P),0),"")</f>
        <v/>
      </c>
      <c r="O2041" s="7"/>
      <c r="P2041" s="7">
        <f t="array" ref="P2041">iferror(xlookup(C2041,'Product Families'!A:A,'Product Families'!S:S),"")</f>
        <v>1.12</v>
      </c>
    </row>
    <row r="2042" ht="14.25" customHeight="1">
      <c r="A2042" s="122" t="s">
        <v>4635</v>
      </c>
      <c r="B2042" s="270" t="s">
        <v>4636</v>
      </c>
      <c r="C2042" s="122" t="s">
        <v>377</v>
      </c>
      <c r="D2042" s="7">
        <f t="array" ref="D2042">IFERROR(XLOOKUP($C2042,'Product Families'!$A:$A,'Product Families'!$D:$D),"")</f>
        <v>162</v>
      </c>
      <c r="E2042" s="7">
        <f t="array" ref="E2042">IFERROR(XLOOKUP($C2042,'Product Families'!$A:$A,'Product Families'!$E:$E),"")</f>
        <v>166</v>
      </c>
      <c r="F2042" s="7">
        <f t="array" ref="F2042">IFERROR(XLOOKUP($C2042,'Product Families'!$A:$A,'Product Families'!$F:$F),"")</f>
        <v>179</v>
      </c>
      <c r="G2042" s="7">
        <f t="array" ref="G2042">IFERROR(XLOOKUP($C2042,'Product Families'!$A:$A,'Product Families'!$G:$G),"")</f>
        <v>192</v>
      </c>
      <c r="J2042" s="7" t="str">
        <f>IFERROR(ROUND(AVERAGEIF('Week 1 - Making'!$B:$B,'Product List'!$A2042,'Week 1 - Making'!$P:$P),0),"")</f>
        <v/>
      </c>
      <c r="K2042" s="7" t="str">
        <f>IFERROR(ROUND(AVERAGEIF('Week 2 - Making'!$B:$B,'Product List'!$A2042,'Week 2 - Making'!$P:$P),0),"")</f>
        <v/>
      </c>
      <c r="L2042" s="263" t="str">
        <f>IFERROR(ROUND(AVERAGEIF('Week 3 - Making'!$B:$B,'Product List'!$A2042,'Week 3 - Making'!$P:$P),0),"")</f>
        <v/>
      </c>
      <c r="M2042" s="7" t="str">
        <f>IFERROR(ROUND(AVERAGEIF('Week 4 - Making'!$B:$B,'Product List'!$A2042,'Week 4 - Making'!$P:$P),0),"")</f>
        <v/>
      </c>
      <c r="N2042" s="7" t="str">
        <f>IFERROR(ROUND(AVERAGEIF('Week 5 - Making'!$B:$B,'Product List'!$A2042,'Week 5 - Making'!$P:$P),0),"")</f>
        <v/>
      </c>
      <c r="O2042" s="7"/>
      <c r="P2042" s="7">
        <f t="array" ref="P2042">iferror(xlookup(C2042,'Product Families'!A:A,'Product Families'!S:S),"")</f>
        <v>0.75</v>
      </c>
    </row>
    <row r="2043" ht="14.25" customHeight="1">
      <c r="A2043" s="138" t="s">
        <v>4637</v>
      </c>
      <c r="B2043" s="270" t="s">
        <v>4636</v>
      </c>
      <c r="C2043" s="138" t="s">
        <v>390</v>
      </c>
      <c r="D2043" s="7">
        <f t="array" ref="D2043">IFERROR(XLOOKUP($C2043,'Product Families'!$A:$A,'Product Families'!$D:$D),"")</f>
        <v>108</v>
      </c>
      <c r="E2043" s="7">
        <f t="array" ref="E2043">IFERROR(XLOOKUP($C2043,'Product Families'!$A:$A,'Product Families'!$E:$E),"")</f>
        <v>111</v>
      </c>
      <c r="F2043" s="7">
        <f t="array" ref="F2043">IFERROR(XLOOKUP($C2043,'Product Families'!$A:$A,'Product Families'!$F:$F),"")</f>
        <v>119</v>
      </c>
      <c r="G2043" s="7">
        <f t="array" ref="G2043">IFERROR(XLOOKUP($C2043,'Product Families'!$A:$A,'Product Families'!$G:$G),"")</f>
        <v>128</v>
      </c>
      <c r="J2043" s="7" t="str">
        <f>IFERROR(ROUND(AVERAGEIF('Week 1 - Making'!$B:$B,'Product List'!$A2043,'Week 1 - Making'!$P:$P),0),"")</f>
        <v/>
      </c>
      <c r="K2043" s="7" t="str">
        <f>IFERROR(ROUND(AVERAGEIF('Week 2 - Making'!$B:$B,'Product List'!$A2043,'Week 2 - Making'!$P:$P),0),"")</f>
        <v/>
      </c>
      <c r="L2043" s="263" t="str">
        <f>IFERROR(ROUND(AVERAGEIF('Week 3 - Making'!$B:$B,'Product List'!$A2043,'Week 3 - Making'!$P:$P),0),"")</f>
        <v/>
      </c>
      <c r="M2043" s="7" t="str">
        <f>IFERROR(ROUND(AVERAGEIF('Week 4 - Making'!$B:$B,'Product List'!$A2043,'Week 4 - Making'!$P:$P),0),"")</f>
        <v/>
      </c>
      <c r="N2043" s="7" t="str">
        <f>IFERROR(ROUND(AVERAGEIF('Week 5 - Making'!$B:$B,'Product List'!$A2043,'Week 5 - Making'!$P:$P),0),"")</f>
        <v/>
      </c>
      <c r="O2043" s="7"/>
      <c r="P2043" s="7">
        <f t="array" ref="P2043">iferror(xlookup(C2043,'Product Families'!A:A,'Product Families'!S:S),"")</f>
        <v>1.12</v>
      </c>
    </row>
    <row r="2044" ht="14.25" customHeight="1">
      <c r="A2044" s="122" t="s">
        <v>4638</v>
      </c>
      <c r="B2044" s="122"/>
      <c r="C2044" s="122" t="s">
        <v>707</v>
      </c>
      <c r="D2044" s="7">
        <f t="array" ref="D2044">IFERROR(XLOOKUP($C2044,'Product Families'!$A:$A,'Product Families'!$D:$D),"")</f>
        <v>34</v>
      </c>
      <c r="E2044" s="7">
        <f t="array" ref="E2044">IFERROR(XLOOKUP($C2044,'Product Families'!$A:$A,'Product Families'!$E:$E),"")</f>
        <v>35</v>
      </c>
      <c r="F2044" s="7">
        <f t="array" ref="F2044">IFERROR(XLOOKUP($C2044,'Product Families'!$A:$A,'Product Families'!$F:$F),"")</f>
        <v>38</v>
      </c>
      <c r="G2044" s="7">
        <f t="array" ref="G2044">IFERROR(XLOOKUP($C2044,'Product Families'!$A:$A,'Product Families'!$G:$G),"")</f>
        <v>41</v>
      </c>
      <c r="J2044" s="7" t="str">
        <f>IFERROR(ROUND(AVERAGEIF('Week 1 - Making'!$B:$B,'Product List'!$A2044,'Week 1 - Making'!$P:$P),0),"")</f>
        <v/>
      </c>
      <c r="K2044" s="7" t="str">
        <f>IFERROR(ROUND(AVERAGEIF('Week 2 - Making'!$B:$B,'Product List'!$A2044,'Week 2 - Making'!$P:$P),0),"")</f>
        <v/>
      </c>
      <c r="L2044" s="263" t="str">
        <f>IFERROR(ROUND(AVERAGEIF('Week 3 - Making'!$B:$B,'Product List'!$A2044,'Week 3 - Making'!$P:$P),0),"")</f>
        <v/>
      </c>
      <c r="M2044" s="7" t="str">
        <f>IFERROR(ROUND(AVERAGEIF('Week 4 - Making'!$B:$B,'Product List'!$A2044,'Week 4 - Making'!$P:$P),0),"")</f>
        <v/>
      </c>
      <c r="N2044" s="7" t="str">
        <f>IFERROR(ROUND(AVERAGEIF('Week 5 - Making'!$B:$B,'Product List'!$A2044,'Week 5 - Making'!$P:$P),0),"")</f>
        <v/>
      </c>
      <c r="O2044" s="7"/>
      <c r="P2044" s="7">
        <f t="array" ref="P2044">iferror(xlookup(C2044,'Product Families'!A:A,'Product Families'!S:S),"")</f>
        <v>2.4</v>
      </c>
    </row>
    <row r="2045" ht="14.25" customHeight="1">
      <c r="A2045" s="122" t="s">
        <v>4639</v>
      </c>
      <c r="B2045" s="270" t="s">
        <v>4640</v>
      </c>
      <c r="C2045" s="122" t="s">
        <v>703</v>
      </c>
      <c r="D2045" s="7">
        <f t="array" ref="D2045">IFERROR(XLOOKUP($C2045,'Product Families'!$A:$A,'Product Families'!$D:$D),"")</f>
        <v>200</v>
      </c>
      <c r="E2045" s="7">
        <f t="array" ref="E2045">IFERROR(XLOOKUP($C2045,'Product Families'!$A:$A,'Product Families'!$E:$E),"")</f>
        <v>205</v>
      </c>
      <c r="F2045" s="7">
        <f t="array" ref="F2045">IFERROR(XLOOKUP($C2045,'Product Families'!$A:$A,'Product Families'!$F:$F),"")</f>
        <v>221</v>
      </c>
      <c r="G2045" s="7">
        <f t="array" ref="G2045">IFERROR(XLOOKUP($C2045,'Product Families'!$A:$A,'Product Families'!$G:$G),"")</f>
        <v>237</v>
      </c>
      <c r="J2045" s="7" t="str">
        <f>IFERROR(ROUND(AVERAGEIF('Week 1 - Making'!$B:$B,'Product List'!$A2045,'Week 1 - Making'!$P:$P),0),"")</f>
        <v/>
      </c>
      <c r="K2045" s="7" t="str">
        <f>IFERROR(ROUND(AVERAGEIF('Week 2 - Making'!$B:$B,'Product List'!$A2045,'Week 2 - Making'!$P:$P),0),"")</f>
        <v/>
      </c>
      <c r="L2045" s="263" t="str">
        <f>IFERROR(ROUND(AVERAGEIF('Week 3 - Making'!$B:$B,'Product List'!$A2045,'Week 3 - Making'!$P:$P),0),"")</f>
        <v/>
      </c>
      <c r="M2045" s="7" t="str">
        <f>IFERROR(ROUND(AVERAGEIF('Week 4 - Making'!$B:$B,'Product List'!$A2045,'Week 4 - Making'!$P:$P),0),"")</f>
        <v/>
      </c>
      <c r="N2045" s="7" t="str">
        <f>IFERROR(ROUND(AVERAGEIF('Week 5 - Making'!$B:$B,'Product List'!$A2045,'Week 5 - Making'!$P:$P),0),"")</f>
        <v/>
      </c>
      <c r="O2045" s="7"/>
      <c r="P2045" s="7">
        <f t="array" ref="P2045">iferror(xlookup(C2045,'Product Families'!A:A,'Product Families'!S:S),"")</f>
        <v>0.77</v>
      </c>
    </row>
    <row r="2046" ht="14.25" customHeight="1">
      <c r="A2046" s="138" t="s">
        <v>4641</v>
      </c>
      <c r="B2046" s="270" t="s">
        <v>4640</v>
      </c>
      <c r="C2046" s="122" t="s">
        <v>707</v>
      </c>
      <c r="D2046" s="7">
        <f t="array" ref="D2046">IFERROR(XLOOKUP($C2046,'Product Families'!$A:$A,'Product Families'!$D:$D),"")</f>
        <v>34</v>
      </c>
      <c r="E2046" s="7">
        <f t="array" ref="E2046">IFERROR(XLOOKUP($C2046,'Product Families'!$A:$A,'Product Families'!$E:$E),"")</f>
        <v>35</v>
      </c>
      <c r="F2046" s="7">
        <f t="array" ref="F2046">IFERROR(XLOOKUP($C2046,'Product Families'!$A:$A,'Product Families'!$F:$F),"")</f>
        <v>38</v>
      </c>
      <c r="G2046" s="7">
        <f t="array" ref="G2046">IFERROR(XLOOKUP($C2046,'Product Families'!$A:$A,'Product Families'!$G:$G),"")</f>
        <v>41</v>
      </c>
      <c r="J2046" s="7" t="str">
        <f>IFERROR(ROUND(AVERAGEIF('Week 1 - Making'!$B:$B,'Product List'!$A2046,'Week 1 - Making'!$P:$P),0),"")</f>
        <v/>
      </c>
      <c r="K2046" s="7" t="str">
        <f>IFERROR(ROUND(AVERAGEIF('Week 2 - Making'!$B:$B,'Product List'!$A2046,'Week 2 - Making'!$P:$P),0),"")</f>
        <v/>
      </c>
      <c r="L2046" s="263" t="str">
        <f>IFERROR(ROUND(AVERAGEIF('Week 3 - Making'!$B:$B,'Product List'!$A2046,'Week 3 - Making'!$P:$P),0),"")</f>
        <v/>
      </c>
      <c r="M2046" s="7" t="str">
        <f>IFERROR(ROUND(AVERAGEIF('Week 4 - Making'!$B:$B,'Product List'!$A2046,'Week 4 - Making'!$P:$P),0),"")</f>
        <v/>
      </c>
      <c r="N2046" s="7" t="str">
        <f>IFERROR(ROUND(AVERAGEIF('Week 5 - Making'!$B:$B,'Product List'!$A2046,'Week 5 - Making'!$P:$P),0),"")</f>
        <v/>
      </c>
      <c r="O2046" s="7"/>
      <c r="P2046" s="7">
        <f t="array" ref="P2046">iferror(xlookup(C2046,'Product Families'!A:A,'Product Families'!S:S),"")</f>
        <v>2.4</v>
      </c>
    </row>
    <row r="2047" ht="14.25" customHeight="1">
      <c r="A2047" s="138" t="s">
        <v>4642</v>
      </c>
      <c r="B2047" s="270" t="s">
        <v>4643</v>
      </c>
      <c r="C2047" s="138" t="s">
        <v>705</v>
      </c>
      <c r="D2047" s="7">
        <f t="array" ref="D2047">IFERROR(XLOOKUP($C2047,'Product Families'!$A:$A,'Product Families'!$D:$D),"")</f>
        <v>173</v>
      </c>
      <c r="E2047" s="7">
        <f t="array" ref="E2047">IFERROR(XLOOKUP($C2047,'Product Families'!$A:$A,'Product Families'!$E:$E),"")</f>
        <v>177</v>
      </c>
      <c r="F2047" s="7">
        <f t="array" ref="F2047">IFERROR(XLOOKUP($C2047,'Product Families'!$A:$A,'Product Families'!$F:$F),"")</f>
        <v>191</v>
      </c>
      <c r="G2047" s="7">
        <f t="array" ref="G2047">IFERROR(XLOOKUP($C2047,'Product Families'!$A:$A,'Product Families'!$G:$G),"")</f>
        <v>205</v>
      </c>
      <c r="J2047" s="7" t="str">
        <f>IFERROR(ROUND(AVERAGEIF('Week 1 - Making'!$B:$B,'Product List'!$A2047,'Week 1 - Making'!$P:$P),0),"")</f>
        <v/>
      </c>
      <c r="K2047" s="7" t="str">
        <f>IFERROR(ROUND(AVERAGEIF('Week 2 - Making'!$B:$B,'Product List'!$A2047,'Week 2 - Making'!$P:$P),0),"")</f>
        <v/>
      </c>
      <c r="L2047" s="263" t="str">
        <f>IFERROR(ROUND(AVERAGEIF('Week 3 - Making'!$B:$B,'Product List'!$A2047,'Week 3 - Making'!$P:$P),0),"")</f>
        <v/>
      </c>
      <c r="M2047" s="7" t="str">
        <f>IFERROR(ROUND(AVERAGEIF('Week 4 - Making'!$B:$B,'Product List'!$A2047,'Week 4 - Making'!$P:$P),0),"")</f>
        <v/>
      </c>
      <c r="N2047" s="7" t="str">
        <f>IFERROR(ROUND(AVERAGEIF('Week 5 - Making'!$B:$B,'Product List'!$A2047,'Week 5 - Making'!$P:$P),0),"")</f>
        <v/>
      </c>
      <c r="O2047" s="7"/>
      <c r="P2047" s="7">
        <f t="array" ref="P2047">iferror(xlookup(C2047,'Product Families'!A:A,'Product Families'!S:S),"")</f>
        <v>0</v>
      </c>
    </row>
    <row r="2048" ht="14.25" customHeight="1">
      <c r="A2048" s="122" t="s">
        <v>4644</v>
      </c>
      <c r="B2048" s="270" t="s">
        <v>4643</v>
      </c>
      <c r="C2048" s="122" t="s">
        <v>707</v>
      </c>
      <c r="D2048" s="7">
        <f t="array" ref="D2048">IFERROR(XLOOKUP($C2048,'Product Families'!$A:$A,'Product Families'!$D:$D),"")</f>
        <v>34</v>
      </c>
      <c r="E2048" s="7">
        <f t="array" ref="E2048">IFERROR(XLOOKUP($C2048,'Product Families'!$A:$A,'Product Families'!$E:$E),"")</f>
        <v>35</v>
      </c>
      <c r="F2048" s="7">
        <f t="array" ref="F2048">IFERROR(XLOOKUP($C2048,'Product Families'!$A:$A,'Product Families'!$F:$F),"")</f>
        <v>38</v>
      </c>
      <c r="G2048" s="7">
        <f t="array" ref="G2048">IFERROR(XLOOKUP($C2048,'Product Families'!$A:$A,'Product Families'!$G:$G),"")</f>
        <v>41</v>
      </c>
      <c r="J2048" s="7" t="str">
        <f>IFERROR(ROUND(AVERAGEIF('Week 1 - Making'!$B:$B,'Product List'!$A2048,'Week 1 - Making'!$P:$P),0),"")</f>
        <v/>
      </c>
      <c r="K2048" s="7" t="str">
        <f>IFERROR(ROUND(AVERAGEIF('Week 2 - Making'!$B:$B,'Product List'!$A2048,'Week 2 - Making'!$P:$P),0),"")</f>
        <v/>
      </c>
      <c r="L2048" s="263" t="str">
        <f>IFERROR(ROUND(AVERAGEIF('Week 3 - Making'!$B:$B,'Product List'!$A2048,'Week 3 - Making'!$P:$P),0),"")</f>
        <v/>
      </c>
      <c r="M2048" s="7" t="str">
        <f>IFERROR(ROUND(AVERAGEIF('Week 4 - Making'!$B:$B,'Product List'!$A2048,'Week 4 - Making'!$P:$P),0),"")</f>
        <v/>
      </c>
      <c r="N2048" s="7" t="str">
        <f>IFERROR(ROUND(AVERAGEIF('Week 5 - Making'!$B:$B,'Product List'!$A2048,'Week 5 - Making'!$P:$P),0),"")</f>
        <v/>
      </c>
      <c r="O2048" s="7"/>
      <c r="P2048" s="7">
        <f t="array" ref="P2048">iferror(xlookup(C2048,'Product Families'!A:A,'Product Families'!S:S),"")</f>
        <v>2.4</v>
      </c>
    </row>
    <row r="2049" ht="14.25" customHeight="1">
      <c r="A2049" s="122" t="s">
        <v>4645</v>
      </c>
      <c r="B2049" s="270" t="s">
        <v>4646</v>
      </c>
      <c r="C2049" s="122" t="s">
        <v>705</v>
      </c>
      <c r="D2049" s="7">
        <f t="array" ref="D2049">IFERROR(XLOOKUP($C2049,'Product Families'!$A:$A,'Product Families'!$D:$D),"")</f>
        <v>173</v>
      </c>
      <c r="E2049" s="7">
        <f t="array" ref="E2049">IFERROR(XLOOKUP($C2049,'Product Families'!$A:$A,'Product Families'!$E:$E),"")</f>
        <v>177</v>
      </c>
      <c r="F2049" s="7">
        <f t="array" ref="F2049">IFERROR(XLOOKUP($C2049,'Product Families'!$A:$A,'Product Families'!$F:$F),"")</f>
        <v>191</v>
      </c>
      <c r="G2049" s="7">
        <f t="array" ref="G2049">IFERROR(XLOOKUP($C2049,'Product Families'!$A:$A,'Product Families'!$G:$G),"")</f>
        <v>205</v>
      </c>
      <c r="J2049" s="7" t="str">
        <f>IFERROR(ROUND(AVERAGEIF('Week 1 - Making'!$B:$B,'Product List'!$A2049,'Week 1 - Making'!$P:$P),0),"")</f>
        <v/>
      </c>
      <c r="K2049" s="7" t="str">
        <f>IFERROR(ROUND(AVERAGEIF('Week 2 - Making'!$B:$B,'Product List'!$A2049,'Week 2 - Making'!$P:$P),0),"")</f>
        <v/>
      </c>
      <c r="L2049" s="263" t="str">
        <f>IFERROR(ROUND(AVERAGEIF('Week 3 - Making'!$B:$B,'Product List'!$A2049,'Week 3 - Making'!$P:$P),0),"")</f>
        <v/>
      </c>
      <c r="M2049" s="7" t="str">
        <f>IFERROR(ROUND(AVERAGEIF('Week 4 - Making'!$B:$B,'Product List'!$A2049,'Week 4 - Making'!$P:$P),0),"")</f>
        <v/>
      </c>
      <c r="N2049" s="7" t="str">
        <f>IFERROR(ROUND(AVERAGEIF('Week 5 - Making'!$B:$B,'Product List'!$A2049,'Week 5 - Making'!$P:$P),0),"")</f>
        <v/>
      </c>
      <c r="O2049" s="7"/>
      <c r="P2049" s="7">
        <f t="array" ref="P2049">iferror(xlookup(C2049,'Product Families'!A:A,'Product Families'!S:S),"")</f>
        <v>0</v>
      </c>
    </row>
    <row r="2050" ht="14.25" customHeight="1">
      <c r="A2050" s="122" t="s">
        <v>4647</v>
      </c>
      <c r="B2050" s="270" t="s">
        <v>4646</v>
      </c>
      <c r="C2050" s="122" t="s">
        <v>707</v>
      </c>
      <c r="D2050" s="7">
        <f t="array" ref="D2050">IFERROR(XLOOKUP($C2050,'Product Families'!$A:$A,'Product Families'!$D:$D),"")</f>
        <v>34</v>
      </c>
      <c r="E2050" s="7">
        <f t="array" ref="E2050">IFERROR(XLOOKUP($C2050,'Product Families'!$A:$A,'Product Families'!$E:$E),"")</f>
        <v>35</v>
      </c>
      <c r="F2050" s="7">
        <f t="array" ref="F2050">IFERROR(XLOOKUP($C2050,'Product Families'!$A:$A,'Product Families'!$F:$F),"")</f>
        <v>38</v>
      </c>
      <c r="G2050" s="7">
        <f t="array" ref="G2050">IFERROR(XLOOKUP($C2050,'Product Families'!$A:$A,'Product Families'!$G:$G),"")</f>
        <v>41</v>
      </c>
      <c r="J2050" s="7" t="str">
        <f>IFERROR(ROUND(AVERAGEIF('Week 1 - Making'!$B:$B,'Product List'!$A2050,'Week 1 - Making'!$P:$P),0),"")</f>
        <v/>
      </c>
      <c r="K2050" s="7" t="str">
        <f>IFERROR(ROUND(AVERAGEIF('Week 2 - Making'!$B:$B,'Product List'!$A2050,'Week 2 - Making'!$P:$P),0),"")</f>
        <v/>
      </c>
      <c r="L2050" s="263" t="str">
        <f>IFERROR(ROUND(AVERAGEIF('Week 3 - Making'!$B:$B,'Product List'!$A2050,'Week 3 - Making'!$P:$P),0),"")</f>
        <v/>
      </c>
      <c r="M2050" s="7" t="str">
        <f>IFERROR(ROUND(AVERAGEIF('Week 4 - Making'!$B:$B,'Product List'!$A2050,'Week 4 - Making'!$P:$P),0),"")</f>
        <v/>
      </c>
      <c r="N2050" s="7" t="str">
        <f>IFERROR(ROUND(AVERAGEIF('Week 5 - Making'!$B:$B,'Product List'!$A2050,'Week 5 - Making'!$P:$P),0),"")</f>
        <v/>
      </c>
      <c r="O2050" s="7"/>
      <c r="P2050" s="7">
        <f t="array" ref="P2050">iferror(xlookup(C2050,'Product Families'!A:A,'Product Families'!S:S),"")</f>
        <v>2.4</v>
      </c>
    </row>
    <row r="2051" ht="14.25" customHeight="1">
      <c r="A2051" s="122" t="s">
        <v>2078</v>
      </c>
      <c r="B2051" s="270" t="s">
        <v>4648</v>
      </c>
      <c r="C2051" s="122" t="s">
        <v>703</v>
      </c>
      <c r="D2051" s="7">
        <f t="array" ref="D2051">IFERROR(XLOOKUP($C2051,'Product Families'!$A:$A,'Product Families'!$D:$D),"")</f>
        <v>200</v>
      </c>
      <c r="E2051" s="7">
        <f t="array" ref="E2051">IFERROR(XLOOKUP($C2051,'Product Families'!$A:$A,'Product Families'!$E:$E),"")</f>
        <v>205</v>
      </c>
      <c r="F2051" s="7">
        <f t="array" ref="F2051">IFERROR(XLOOKUP($C2051,'Product Families'!$A:$A,'Product Families'!$F:$F),"")</f>
        <v>221</v>
      </c>
      <c r="G2051" s="7">
        <f t="array" ref="G2051">IFERROR(XLOOKUP($C2051,'Product Families'!$A:$A,'Product Families'!$G:$G),"")</f>
        <v>237</v>
      </c>
      <c r="J2051" s="7" t="str">
        <f>IFERROR(ROUND(AVERAGEIF('Week 1 - Making'!$B:$B,'Product List'!$A2051,'Week 1 - Making'!$P:$P),0),"")</f>
        <v/>
      </c>
      <c r="K2051" s="7">
        <f>IFERROR(ROUND(AVERAGEIF('Week 2 - Making'!$B:$B,'Product List'!$A2051,'Week 2 - Making'!$P:$P),0),"")</f>
        <v>156</v>
      </c>
      <c r="L2051" s="263" t="str">
        <f>IFERROR(ROUND(AVERAGEIF('Week 3 - Making'!$B:$B,'Product List'!$A2051,'Week 3 - Making'!$P:$P),0),"")</f>
        <v/>
      </c>
      <c r="M2051" s="7" t="str">
        <f>IFERROR(ROUND(AVERAGEIF('Week 4 - Making'!$B:$B,'Product List'!$A2051,'Week 4 - Making'!$P:$P),0),"")</f>
        <v/>
      </c>
      <c r="N2051" s="7" t="str">
        <f>IFERROR(ROUND(AVERAGEIF('Week 5 - Making'!$B:$B,'Product List'!$A2051,'Week 5 - Making'!$P:$P),0),"")</f>
        <v/>
      </c>
      <c r="O2051" s="7"/>
      <c r="P2051" s="7">
        <f t="array" ref="P2051">iferror(xlookup(C2051,'Product Families'!A:A,'Product Families'!S:S),"")</f>
        <v>0.77</v>
      </c>
    </row>
    <row r="2052" ht="14.25" customHeight="1">
      <c r="A2052" s="122" t="s">
        <v>4649</v>
      </c>
      <c r="B2052" s="270" t="s">
        <v>4648</v>
      </c>
      <c r="C2052" s="122" t="s">
        <v>707</v>
      </c>
      <c r="D2052" s="7">
        <f t="array" ref="D2052">IFERROR(XLOOKUP($C2052,'Product Families'!$A:$A,'Product Families'!$D:$D),"")</f>
        <v>34</v>
      </c>
      <c r="E2052" s="7">
        <f t="array" ref="E2052">IFERROR(XLOOKUP($C2052,'Product Families'!$A:$A,'Product Families'!$E:$E),"")</f>
        <v>35</v>
      </c>
      <c r="F2052" s="7">
        <f t="array" ref="F2052">IFERROR(XLOOKUP($C2052,'Product Families'!$A:$A,'Product Families'!$F:$F),"")</f>
        <v>38</v>
      </c>
      <c r="G2052" s="7">
        <f t="array" ref="G2052">IFERROR(XLOOKUP($C2052,'Product Families'!$A:$A,'Product Families'!$G:$G),"")</f>
        <v>41</v>
      </c>
      <c r="J2052" s="7" t="str">
        <f>IFERROR(ROUND(AVERAGEIF('Week 1 - Making'!$B:$B,'Product List'!$A2052,'Week 1 - Making'!$P:$P),0),"")</f>
        <v/>
      </c>
      <c r="K2052" s="7" t="str">
        <f>IFERROR(ROUND(AVERAGEIF('Week 2 - Making'!$B:$B,'Product List'!$A2052,'Week 2 - Making'!$P:$P),0),"")</f>
        <v/>
      </c>
      <c r="L2052" s="263" t="str">
        <f>IFERROR(ROUND(AVERAGEIF('Week 3 - Making'!$B:$B,'Product List'!$A2052,'Week 3 - Making'!$P:$P),0),"")</f>
        <v/>
      </c>
      <c r="M2052" s="7" t="str">
        <f>IFERROR(ROUND(AVERAGEIF('Week 4 - Making'!$B:$B,'Product List'!$A2052,'Week 4 - Making'!$P:$P),0),"")</f>
        <v/>
      </c>
      <c r="N2052" s="7" t="str">
        <f>IFERROR(ROUND(AVERAGEIF('Week 5 - Making'!$B:$B,'Product List'!$A2052,'Week 5 - Making'!$P:$P),0),"")</f>
        <v/>
      </c>
      <c r="O2052" s="7"/>
      <c r="P2052" s="7">
        <f t="array" ref="P2052">iferror(xlookup(C2052,'Product Families'!A:A,'Product Families'!S:S),"")</f>
        <v>2.4</v>
      </c>
    </row>
    <row r="2053" ht="14.25" customHeight="1">
      <c r="A2053" s="122" t="s">
        <v>4650</v>
      </c>
      <c r="B2053" s="270" t="s">
        <v>4651</v>
      </c>
      <c r="C2053" s="122" t="s">
        <v>705</v>
      </c>
      <c r="D2053" s="7">
        <f t="array" ref="D2053">IFERROR(XLOOKUP($C2053,'Product Families'!$A:$A,'Product Families'!$D:$D),"")</f>
        <v>173</v>
      </c>
      <c r="E2053" s="7">
        <f t="array" ref="E2053">IFERROR(XLOOKUP($C2053,'Product Families'!$A:$A,'Product Families'!$E:$E),"")</f>
        <v>177</v>
      </c>
      <c r="F2053" s="7">
        <f t="array" ref="F2053">IFERROR(XLOOKUP($C2053,'Product Families'!$A:$A,'Product Families'!$F:$F),"")</f>
        <v>191</v>
      </c>
      <c r="G2053" s="7">
        <f t="array" ref="G2053">IFERROR(XLOOKUP($C2053,'Product Families'!$A:$A,'Product Families'!$G:$G),"")</f>
        <v>205</v>
      </c>
      <c r="J2053" s="7" t="str">
        <f>IFERROR(ROUND(AVERAGEIF('Week 1 - Making'!$B:$B,'Product List'!$A2053,'Week 1 - Making'!$P:$P),0),"")</f>
        <v/>
      </c>
      <c r="K2053" s="7" t="str">
        <f>IFERROR(ROUND(AVERAGEIF('Week 2 - Making'!$B:$B,'Product List'!$A2053,'Week 2 - Making'!$P:$P),0),"")</f>
        <v/>
      </c>
      <c r="L2053" s="263" t="str">
        <f>IFERROR(ROUND(AVERAGEIF('Week 3 - Making'!$B:$B,'Product List'!$A2053,'Week 3 - Making'!$P:$P),0),"")</f>
        <v/>
      </c>
      <c r="M2053" s="7" t="str">
        <f>IFERROR(ROUND(AVERAGEIF('Week 4 - Making'!$B:$B,'Product List'!$A2053,'Week 4 - Making'!$P:$P),0),"")</f>
        <v/>
      </c>
      <c r="N2053" s="7" t="str">
        <f>IFERROR(ROUND(AVERAGEIF('Week 5 - Making'!$B:$B,'Product List'!$A2053,'Week 5 - Making'!$P:$P),0),"")</f>
        <v/>
      </c>
      <c r="O2053" s="7"/>
      <c r="P2053" s="7">
        <f t="array" ref="P2053">iferror(xlookup(C2053,'Product Families'!A:A,'Product Families'!S:S),"")</f>
        <v>0</v>
      </c>
    </row>
    <row r="2054" ht="14.25" customHeight="1">
      <c r="A2054" s="138" t="s">
        <v>4652</v>
      </c>
      <c r="B2054" s="270" t="s">
        <v>4651</v>
      </c>
      <c r="C2054" s="138" t="s">
        <v>707</v>
      </c>
      <c r="D2054" s="7">
        <f t="array" ref="D2054">IFERROR(XLOOKUP($C2054,'Product Families'!$A:$A,'Product Families'!$D:$D),"")</f>
        <v>34</v>
      </c>
      <c r="E2054" s="7">
        <f t="array" ref="E2054">IFERROR(XLOOKUP($C2054,'Product Families'!$A:$A,'Product Families'!$E:$E),"")</f>
        <v>35</v>
      </c>
      <c r="F2054" s="7">
        <f t="array" ref="F2054">IFERROR(XLOOKUP($C2054,'Product Families'!$A:$A,'Product Families'!$F:$F),"")</f>
        <v>38</v>
      </c>
      <c r="G2054" s="7">
        <f t="array" ref="G2054">IFERROR(XLOOKUP($C2054,'Product Families'!$A:$A,'Product Families'!$G:$G),"")</f>
        <v>41</v>
      </c>
      <c r="J2054" s="7" t="str">
        <f>IFERROR(ROUND(AVERAGEIF('Week 1 - Making'!$B:$B,'Product List'!$A2054,'Week 1 - Making'!$P:$P),0),"")</f>
        <v/>
      </c>
      <c r="K2054" s="7" t="str">
        <f>IFERROR(ROUND(AVERAGEIF('Week 2 - Making'!$B:$B,'Product List'!$A2054,'Week 2 - Making'!$P:$P),0),"")</f>
        <v/>
      </c>
      <c r="L2054" s="263" t="str">
        <f>IFERROR(ROUND(AVERAGEIF('Week 3 - Making'!$B:$B,'Product List'!$A2054,'Week 3 - Making'!$P:$P),0),"")</f>
        <v/>
      </c>
      <c r="M2054" s="7" t="str">
        <f>IFERROR(ROUND(AVERAGEIF('Week 4 - Making'!$B:$B,'Product List'!$A2054,'Week 4 - Making'!$P:$P),0),"")</f>
        <v/>
      </c>
      <c r="N2054" s="7" t="str">
        <f>IFERROR(ROUND(AVERAGEIF('Week 5 - Making'!$B:$B,'Product List'!$A2054,'Week 5 - Making'!$P:$P),0),"")</f>
        <v/>
      </c>
      <c r="O2054" s="7"/>
      <c r="P2054" s="7">
        <f t="array" ref="P2054">iferror(xlookup(C2054,'Product Families'!A:A,'Product Families'!S:S),"")</f>
        <v>2.4</v>
      </c>
    </row>
    <row r="2055" ht="14.25" customHeight="1">
      <c r="A2055" s="122" t="s">
        <v>4653</v>
      </c>
      <c r="B2055" s="270" t="s">
        <v>4654</v>
      </c>
      <c r="C2055" s="122" t="s">
        <v>703</v>
      </c>
      <c r="D2055" s="7">
        <f t="array" ref="D2055">IFERROR(XLOOKUP($C2055,'Product Families'!$A:$A,'Product Families'!$D:$D),"")</f>
        <v>200</v>
      </c>
      <c r="E2055" s="7">
        <f t="array" ref="E2055">IFERROR(XLOOKUP($C2055,'Product Families'!$A:$A,'Product Families'!$E:$E),"")</f>
        <v>205</v>
      </c>
      <c r="F2055" s="7">
        <f t="array" ref="F2055">IFERROR(XLOOKUP($C2055,'Product Families'!$A:$A,'Product Families'!$F:$F),"")</f>
        <v>221</v>
      </c>
      <c r="G2055" s="7">
        <f t="array" ref="G2055">IFERROR(XLOOKUP($C2055,'Product Families'!$A:$A,'Product Families'!$G:$G),"")</f>
        <v>237</v>
      </c>
      <c r="J2055" s="7" t="str">
        <f>IFERROR(ROUND(AVERAGEIF('Week 1 - Making'!$B:$B,'Product List'!$A2055,'Week 1 - Making'!$P:$P),0),"")</f>
        <v/>
      </c>
      <c r="K2055" s="7" t="str">
        <f>IFERROR(ROUND(AVERAGEIF('Week 2 - Making'!$B:$B,'Product List'!$A2055,'Week 2 - Making'!$P:$P),0),"")</f>
        <v/>
      </c>
      <c r="L2055" s="263" t="str">
        <f>IFERROR(ROUND(AVERAGEIF('Week 3 - Making'!$B:$B,'Product List'!$A2055,'Week 3 - Making'!$P:$P),0),"")</f>
        <v/>
      </c>
      <c r="M2055" s="7" t="str">
        <f>IFERROR(ROUND(AVERAGEIF('Week 4 - Making'!$B:$B,'Product List'!$A2055,'Week 4 - Making'!$P:$P),0),"")</f>
        <v/>
      </c>
      <c r="N2055" s="7" t="str">
        <f>IFERROR(ROUND(AVERAGEIF('Week 5 - Making'!$B:$B,'Product List'!$A2055,'Week 5 - Making'!$P:$P),0),"")</f>
        <v/>
      </c>
      <c r="O2055" s="7"/>
      <c r="P2055" s="7">
        <f t="array" ref="P2055">iferror(xlookup(C2055,'Product Families'!A:A,'Product Families'!S:S),"")</f>
        <v>0.77</v>
      </c>
    </row>
    <row r="2056" ht="14.25" customHeight="1">
      <c r="A2056" s="138" t="s">
        <v>4655</v>
      </c>
      <c r="B2056" s="270" t="s">
        <v>4654</v>
      </c>
      <c r="C2056" s="138" t="s">
        <v>707</v>
      </c>
      <c r="D2056" s="7">
        <f t="array" ref="D2056">IFERROR(XLOOKUP($C2056,'Product Families'!$A:$A,'Product Families'!$D:$D),"")</f>
        <v>34</v>
      </c>
      <c r="E2056" s="7">
        <f t="array" ref="E2056">IFERROR(XLOOKUP($C2056,'Product Families'!$A:$A,'Product Families'!$E:$E),"")</f>
        <v>35</v>
      </c>
      <c r="F2056" s="7">
        <f t="array" ref="F2056">IFERROR(XLOOKUP($C2056,'Product Families'!$A:$A,'Product Families'!$F:$F),"")</f>
        <v>38</v>
      </c>
      <c r="G2056" s="7">
        <f t="array" ref="G2056">IFERROR(XLOOKUP($C2056,'Product Families'!$A:$A,'Product Families'!$G:$G),"")</f>
        <v>41</v>
      </c>
      <c r="J2056" s="7" t="str">
        <f>IFERROR(ROUND(AVERAGEIF('Week 1 - Making'!$B:$B,'Product List'!$A2056,'Week 1 - Making'!$P:$P),0),"")</f>
        <v/>
      </c>
      <c r="K2056" s="7" t="str">
        <f>IFERROR(ROUND(AVERAGEIF('Week 2 - Making'!$B:$B,'Product List'!$A2056,'Week 2 - Making'!$P:$P),0),"")</f>
        <v/>
      </c>
      <c r="L2056" s="263" t="str">
        <f>IFERROR(ROUND(AVERAGEIF('Week 3 - Making'!$B:$B,'Product List'!$A2056,'Week 3 - Making'!$P:$P),0),"")</f>
        <v/>
      </c>
      <c r="M2056" s="7" t="str">
        <f>IFERROR(ROUND(AVERAGEIF('Week 4 - Making'!$B:$B,'Product List'!$A2056,'Week 4 - Making'!$P:$P),0),"")</f>
        <v/>
      </c>
      <c r="N2056" s="7" t="str">
        <f>IFERROR(ROUND(AVERAGEIF('Week 5 - Making'!$B:$B,'Product List'!$A2056,'Week 5 - Making'!$P:$P),0),"")</f>
        <v/>
      </c>
      <c r="O2056" s="7"/>
      <c r="P2056" s="7">
        <f t="array" ref="P2056">iferror(xlookup(C2056,'Product Families'!A:A,'Product Families'!S:S),"")</f>
        <v>2.4</v>
      </c>
    </row>
    <row r="2057" ht="14.25" customHeight="1">
      <c r="A2057" s="122" t="s">
        <v>4656</v>
      </c>
      <c r="B2057" s="270" t="s">
        <v>4657</v>
      </c>
      <c r="C2057" s="122" t="s">
        <v>703</v>
      </c>
      <c r="D2057" s="7">
        <f t="array" ref="D2057">IFERROR(XLOOKUP($C2057,'Product Families'!$A:$A,'Product Families'!$D:$D),"")</f>
        <v>200</v>
      </c>
      <c r="E2057" s="7">
        <f t="array" ref="E2057">IFERROR(XLOOKUP($C2057,'Product Families'!$A:$A,'Product Families'!$E:$E),"")</f>
        <v>205</v>
      </c>
      <c r="F2057" s="7">
        <f t="array" ref="F2057">IFERROR(XLOOKUP($C2057,'Product Families'!$A:$A,'Product Families'!$F:$F),"")</f>
        <v>221</v>
      </c>
      <c r="G2057" s="7">
        <f t="array" ref="G2057">IFERROR(XLOOKUP($C2057,'Product Families'!$A:$A,'Product Families'!$G:$G),"")</f>
        <v>237</v>
      </c>
      <c r="J2057" s="7" t="str">
        <f>IFERROR(ROUND(AVERAGEIF('Week 1 - Making'!$B:$B,'Product List'!$A2057,'Week 1 - Making'!$P:$P),0),"")</f>
        <v/>
      </c>
      <c r="K2057" s="7" t="str">
        <f>IFERROR(ROUND(AVERAGEIF('Week 2 - Making'!$B:$B,'Product List'!$A2057,'Week 2 - Making'!$P:$P),0),"")</f>
        <v/>
      </c>
      <c r="L2057" s="263" t="str">
        <f>IFERROR(ROUND(AVERAGEIF('Week 3 - Making'!$B:$B,'Product List'!$A2057,'Week 3 - Making'!$P:$P),0),"")</f>
        <v/>
      </c>
      <c r="M2057" s="7" t="str">
        <f>IFERROR(ROUND(AVERAGEIF('Week 4 - Making'!$B:$B,'Product List'!$A2057,'Week 4 - Making'!$P:$P),0),"")</f>
        <v/>
      </c>
      <c r="N2057" s="7" t="str">
        <f>IFERROR(ROUND(AVERAGEIF('Week 5 - Making'!$B:$B,'Product List'!$A2057,'Week 5 - Making'!$P:$P),0),"")</f>
        <v/>
      </c>
      <c r="O2057" s="7"/>
      <c r="P2057" s="7">
        <f t="array" ref="P2057">iferror(xlookup(C2057,'Product Families'!A:A,'Product Families'!S:S),"")</f>
        <v>0.77</v>
      </c>
    </row>
    <row r="2058" ht="14.25" customHeight="1">
      <c r="A2058" s="138" t="s">
        <v>4658</v>
      </c>
      <c r="B2058" s="270" t="s">
        <v>4657</v>
      </c>
      <c r="C2058" s="138" t="s">
        <v>707</v>
      </c>
      <c r="D2058" s="7">
        <f t="array" ref="D2058">IFERROR(XLOOKUP($C2058,'Product Families'!$A:$A,'Product Families'!$D:$D),"")</f>
        <v>34</v>
      </c>
      <c r="E2058" s="7">
        <f t="array" ref="E2058">IFERROR(XLOOKUP($C2058,'Product Families'!$A:$A,'Product Families'!$E:$E),"")</f>
        <v>35</v>
      </c>
      <c r="F2058" s="7">
        <f t="array" ref="F2058">IFERROR(XLOOKUP($C2058,'Product Families'!$A:$A,'Product Families'!$F:$F),"")</f>
        <v>38</v>
      </c>
      <c r="G2058" s="7">
        <f t="array" ref="G2058">IFERROR(XLOOKUP($C2058,'Product Families'!$A:$A,'Product Families'!$G:$G),"")</f>
        <v>41</v>
      </c>
      <c r="J2058" s="7" t="str">
        <f>IFERROR(ROUND(AVERAGEIF('Week 1 - Making'!$B:$B,'Product List'!$A2058,'Week 1 - Making'!$P:$P),0),"")</f>
        <v/>
      </c>
      <c r="K2058" s="7" t="str">
        <f>IFERROR(ROUND(AVERAGEIF('Week 2 - Making'!$B:$B,'Product List'!$A2058,'Week 2 - Making'!$P:$P),0),"")</f>
        <v/>
      </c>
      <c r="L2058" s="263" t="str">
        <f>IFERROR(ROUND(AVERAGEIF('Week 3 - Making'!$B:$B,'Product List'!$A2058,'Week 3 - Making'!$P:$P),0),"")</f>
        <v/>
      </c>
      <c r="M2058" s="7" t="str">
        <f>IFERROR(ROUND(AVERAGEIF('Week 4 - Making'!$B:$B,'Product List'!$A2058,'Week 4 - Making'!$P:$P),0),"")</f>
        <v/>
      </c>
      <c r="N2058" s="7" t="str">
        <f>IFERROR(ROUND(AVERAGEIF('Week 5 - Making'!$B:$B,'Product List'!$A2058,'Week 5 - Making'!$P:$P),0),"")</f>
        <v/>
      </c>
      <c r="O2058" s="7"/>
      <c r="P2058" s="7">
        <f t="array" ref="P2058">iferror(xlookup(C2058,'Product Families'!A:A,'Product Families'!S:S),"")</f>
        <v>2.4</v>
      </c>
    </row>
    <row r="2059" ht="14.25" customHeight="1">
      <c r="A2059" s="138" t="s">
        <v>4659</v>
      </c>
      <c r="B2059" s="270" t="s">
        <v>4660</v>
      </c>
      <c r="C2059" s="122" t="s">
        <v>703</v>
      </c>
      <c r="D2059" s="7">
        <f t="array" ref="D2059">IFERROR(XLOOKUP($C2059,'Product Families'!$A:$A,'Product Families'!$D:$D),"")</f>
        <v>200</v>
      </c>
      <c r="E2059" s="7">
        <f t="array" ref="E2059">IFERROR(XLOOKUP($C2059,'Product Families'!$A:$A,'Product Families'!$E:$E),"")</f>
        <v>205</v>
      </c>
      <c r="F2059" s="7">
        <f t="array" ref="F2059">IFERROR(XLOOKUP($C2059,'Product Families'!$A:$A,'Product Families'!$F:$F),"")</f>
        <v>221</v>
      </c>
      <c r="G2059" s="7">
        <f t="array" ref="G2059">IFERROR(XLOOKUP($C2059,'Product Families'!$A:$A,'Product Families'!$G:$G),"")</f>
        <v>237</v>
      </c>
      <c r="J2059" s="7" t="str">
        <f>IFERROR(ROUND(AVERAGEIF('Week 1 - Making'!$B:$B,'Product List'!$A2059,'Week 1 - Making'!$P:$P),0),"")</f>
        <v/>
      </c>
      <c r="K2059" s="7" t="str">
        <f>IFERROR(ROUND(AVERAGEIF('Week 2 - Making'!$B:$B,'Product List'!$A2059,'Week 2 - Making'!$P:$P),0),"")</f>
        <v/>
      </c>
      <c r="L2059" s="263" t="str">
        <f>IFERROR(ROUND(AVERAGEIF('Week 3 - Making'!$B:$B,'Product List'!$A2059,'Week 3 - Making'!$P:$P),0),"")</f>
        <v/>
      </c>
      <c r="M2059" s="7" t="str">
        <f>IFERROR(ROUND(AVERAGEIF('Week 4 - Making'!$B:$B,'Product List'!$A2059,'Week 4 - Making'!$P:$P),0),"")</f>
        <v/>
      </c>
      <c r="N2059" s="7" t="str">
        <f>IFERROR(ROUND(AVERAGEIF('Week 5 - Making'!$B:$B,'Product List'!$A2059,'Week 5 - Making'!$P:$P),0),"")</f>
        <v/>
      </c>
      <c r="O2059" s="7"/>
      <c r="P2059" s="7">
        <f t="array" ref="P2059">iferror(xlookup(C2059,'Product Families'!A:A,'Product Families'!S:S),"")</f>
        <v>0.77</v>
      </c>
    </row>
    <row r="2060" ht="14.25" customHeight="1">
      <c r="A2060" s="138" t="s">
        <v>4661</v>
      </c>
      <c r="B2060" s="270" t="s">
        <v>4660</v>
      </c>
      <c r="C2060" s="138" t="s">
        <v>707</v>
      </c>
      <c r="D2060" s="7">
        <f t="array" ref="D2060">IFERROR(XLOOKUP($C2060,'Product Families'!$A:$A,'Product Families'!$D:$D),"")</f>
        <v>34</v>
      </c>
      <c r="E2060" s="7">
        <f t="array" ref="E2060">IFERROR(XLOOKUP($C2060,'Product Families'!$A:$A,'Product Families'!$E:$E),"")</f>
        <v>35</v>
      </c>
      <c r="F2060" s="7">
        <f t="array" ref="F2060">IFERROR(XLOOKUP($C2060,'Product Families'!$A:$A,'Product Families'!$F:$F),"")</f>
        <v>38</v>
      </c>
      <c r="G2060" s="7">
        <f t="array" ref="G2060">IFERROR(XLOOKUP($C2060,'Product Families'!$A:$A,'Product Families'!$G:$G),"")</f>
        <v>41</v>
      </c>
      <c r="J2060" s="7" t="str">
        <f>IFERROR(ROUND(AVERAGEIF('Week 1 - Making'!$B:$B,'Product List'!$A2060,'Week 1 - Making'!$P:$P),0),"")</f>
        <v/>
      </c>
      <c r="K2060" s="7" t="str">
        <f>IFERROR(ROUND(AVERAGEIF('Week 2 - Making'!$B:$B,'Product List'!$A2060,'Week 2 - Making'!$P:$P),0),"")</f>
        <v/>
      </c>
      <c r="L2060" s="263" t="str">
        <f>IFERROR(ROUND(AVERAGEIF('Week 3 - Making'!$B:$B,'Product List'!$A2060,'Week 3 - Making'!$P:$P),0),"")</f>
        <v/>
      </c>
      <c r="M2060" s="7" t="str">
        <f>IFERROR(ROUND(AVERAGEIF('Week 4 - Making'!$B:$B,'Product List'!$A2060,'Week 4 - Making'!$P:$P),0),"")</f>
        <v/>
      </c>
      <c r="N2060" s="7" t="str">
        <f>IFERROR(ROUND(AVERAGEIF('Week 5 - Making'!$B:$B,'Product List'!$A2060,'Week 5 - Making'!$P:$P),0),"")</f>
        <v/>
      </c>
      <c r="O2060" s="7"/>
      <c r="P2060" s="7">
        <f t="array" ref="P2060">iferror(xlookup(C2060,'Product Families'!A:A,'Product Families'!S:S),"")</f>
        <v>2.4</v>
      </c>
    </row>
    <row r="2061" ht="14.25" customHeight="1">
      <c r="A2061" s="122" t="s">
        <v>4662</v>
      </c>
      <c r="B2061" s="270" t="s">
        <v>4663</v>
      </c>
      <c r="C2061" s="122" t="s">
        <v>705</v>
      </c>
      <c r="D2061" s="7">
        <f t="array" ref="D2061">IFERROR(XLOOKUP($C2061,'Product Families'!$A:$A,'Product Families'!$D:$D),"")</f>
        <v>173</v>
      </c>
      <c r="E2061" s="7">
        <f t="array" ref="E2061">IFERROR(XLOOKUP($C2061,'Product Families'!$A:$A,'Product Families'!$E:$E),"")</f>
        <v>177</v>
      </c>
      <c r="F2061" s="7">
        <f t="array" ref="F2061">IFERROR(XLOOKUP($C2061,'Product Families'!$A:$A,'Product Families'!$F:$F),"")</f>
        <v>191</v>
      </c>
      <c r="G2061" s="7">
        <f t="array" ref="G2061">IFERROR(XLOOKUP($C2061,'Product Families'!$A:$A,'Product Families'!$G:$G),"")</f>
        <v>205</v>
      </c>
      <c r="J2061" s="7" t="str">
        <f>IFERROR(ROUND(AVERAGEIF('Week 1 - Making'!$B:$B,'Product List'!$A2061,'Week 1 - Making'!$P:$P),0),"")</f>
        <v/>
      </c>
      <c r="K2061" s="7" t="str">
        <f>IFERROR(ROUND(AVERAGEIF('Week 2 - Making'!$B:$B,'Product List'!$A2061,'Week 2 - Making'!$P:$P),0),"")</f>
        <v/>
      </c>
      <c r="L2061" s="263" t="str">
        <f>IFERROR(ROUND(AVERAGEIF('Week 3 - Making'!$B:$B,'Product List'!$A2061,'Week 3 - Making'!$P:$P),0),"")</f>
        <v/>
      </c>
      <c r="M2061" s="7" t="str">
        <f>IFERROR(ROUND(AVERAGEIF('Week 4 - Making'!$B:$B,'Product List'!$A2061,'Week 4 - Making'!$P:$P),0),"")</f>
        <v/>
      </c>
      <c r="N2061" s="7" t="str">
        <f>IFERROR(ROUND(AVERAGEIF('Week 5 - Making'!$B:$B,'Product List'!$A2061,'Week 5 - Making'!$P:$P),0),"")</f>
        <v/>
      </c>
      <c r="O2061" s="7"/>
      <c r="P2061" s="7">
        <f t="array" ref="P2061">iferror(xlookup(C2061,'Product Families'!A:A,'Product Families'!S:S),"")</f>
        <v>0</v>
      </c>
    </row>
    <row r="2062" ht="14.25" customHeight="1">
      <c r="A2062" s="122" t="s">
        <v>4664</v>
      </c>
      <c r="B2062" s="270" t="s">
        <v>4663</v>
      </c>
      <c r="C2062" s="122" t="s">
        <v>707</v>
      </c>
      <c r="D2062" s="7">
        <f t="array" ref="D2062">IFERROR(XLOOKUP($C2062,'Product Families'!$A:$A,'Product Families'!$D:$D),"")</f>
        <v>34</v>
      </c>
      <c r="E2062" s="7">
        <f t="array" ref="E2062">IFERROR(XLOOKUP($C2062,'Product Families'!$A:$A,'Product Families'!$E:$E),"")</f>
        <v>35</v>
      </c>
      <c r="F2062" s="7">
        <f t="array" ref="F2062">IFERROR(XLOOKUP($C2062,'Product Families'!$A:$A,'Product Families'!$F:$F),"")</f>
        <v>38</v>
      </c>
      <c r="G2062" s="7">
        <f t="array" ref="G2062">IFERROR(XLOOKUP($C2062,'Product Families'!$A:$A,'Product Families'!$G:$G),"")</f>
        <v>41</v>
      </c>
      <c r="J2062" s="7" t="str">
        <f>IFERROR(ROUND(AVERAGEIF('Week 1 - Making'!$B:$B,'Product List'!$A2062,'Week 1 - Making'!$P:$P),0),"")</f>
        <v/>
      </c>
      <c r="K2062" s="7" t="str">
        <f>IFERROR(ROUND(AVERAGEIF('Week 2 - Making'!$B:$B,'Product List'!$A2062,'Week 2 - Making'!$P:$P),0),"")</f>
        <v/>
      </c>
      <c r="L2062" s="263" t="str">
        <f>IFERROR(ROUND(AVERAGEIF('Week 3 - Making'!$B:$B,'Product List'!$A2062,'Week 3 - Making'!$P:$P),0),"")</f>
        <v/>
      </c>
      <c r="M2062" s="7" t="str">
        <f>IFERROR(ROUND(AVERAGEIF('Week 4 - Making'!$B:$B,'Product List'!$A2062,'Week 4 - Making'!$P:$P),0),"")</f>
        <v/>
      </c>
      <c r="N2062" s="7" t="str">
        <f>IFERROR(ROUND(AVERAGEIF('Week 5 - Making'!$B:$B,'Product List'!$A2062,'Week 5 - Making'!$P:$P),0),"")</f>
        <v/>
      </c>
      <c r="O2062" s="7"/>
      <c r="P2062" s="7">
        <f t="array" ref="P2062">iferror(xlookup(C2062,'Product Families'!A:A,'Product Families'!S:S),"")</f>
        <v>2.4</v>
      </c>
    </row>
    <row r="2063" ht="14.25" customHeight="1">
      <c r="A2063" s="122" t="s">
        <v>4665</v>
      </c>
      <c r="B2063" s="270" t="s">
        <v>4666</v>
      </c>
      <c r="C2063" s="122" t="s">
        <v>705</v>
      </c>
      <c r="D2063" s="7">
        <f t="array" ref="D2063">IFERROR(XLOOKUP($C2063,'Product Families'!$A:$A,'Product Families'!$D:$D),"")</f>
        <v>173</v>
      </c>
      <c r="E2063" s="7">
        <f t="array" ref="E2063">IFERROR(XLOOKUP($C2063,'Product Families'!$A:$A,'Product Families'!$E:$E),"")</f>
        <v>177</v>
      </c>
      <c r="F2063" s="7">
        <f t="array" ref="F2063">IFERROR(XLOOKUP($C2063,'Product Families'!$A:$A,'Product Families'!$F:$F),"")</f>
        <v>191</v>
      </c>
      <c r="G2063" s="7">
        <f t="array" ref="G2063">IFERROR(XLOOKUP($C2063,'Product Families'!$A:$A,'Product Families'!$G:$G),"")</f>
        <v>205</v>
      </c>
      <c r="J2063" s="7" t="str">
        <f>IFERROR(ROUND(AVERAGEIF('Week 1 - Making'!$B:$B,'Product List'!$A2063,'Week 1 - Making'!$P:$P),0),"")</f>
        <v/>
      </c>
      <c r="K2063" s="7" t="str">
        <f>IFERROR(ROUND(AVERAGEIF('Week 2 - Making'!$B:$B,'Product List'!$A2063,'Week 2 - Making'!$P:$P),0),"")</f>
        <v/>
      </c>
      <c r="L2063" s="263" t="str">
        <f>IFERROR(ROUND(AVERAGEIF('Week 3 - Making'!$B:$B,'Product List'!$A2063,'Week 3 - Making'!$P:$P),0),"")</f>
        <v/>
      </c>
      <c r="M2063" s="7" t="str">
        <f>IFERROR(ROUND(AVERAGEIF('Week 4 - Making'!$B:$B,'Product List'!$A2063,'Week 4 - Making'!$P:$P),0),"")</f>
        <v/>
      </c>
      <c r="N2063" s="7" t="str">
        <f>IFERROR(ROUND(AVERAGEIF('Week 5 - Making'!$B:$B,'Product List'!$A2063,'Week 5 - Making'!$P:$P),0),"")</f>
        <v/>
      </c>
      <c r="O2063" s="7"/>
      <c r="P2063" s="7">
        <f t="array" ref="P2063">iferror(xlookup(C2063,'Product Families'!A:A,'Product Families'!S:S),"")</f>
        <v>0</v>
      </c>
    </row>
    <row r="2064" ht="14.25" customHeight="1">
      <c r="A2064" s="122" t="s">
        <v>4667</v>
      </c>
      <c r="B2064" s="270" t="s">
        <v>4666</v>
      </c>
      <c r="C2064" s="122" t="s">
        <v>707</v>
      </c>
      <c r="D2064" s="7">
        <f t="array" ref="D2064">IFERROR(XLOOKUP($C2064,'Product Families'!$A:$A,'Product Families'!$D:$D),"")</f>
        <v>34</v>
      </c>
      <c r="E2064" s="7">
        <f t="array" ref="E2064">IFERROR(XLOOKUP($C2064,'Product Families'!$A:$A,'Product Families'!$E:$E),"")</f>
        <v>35</v>
      </c>
      <c r="F2064" s="7">
        <f t="array" ref="F2064">IFERROR(XLOOKUP($C2064,'Product Families'!$A:$A,'Product Families'!$F:$F),"")</f>
        <v>38</v>
      </c>
      <c r="G2064" s="7">
        <f t="array" ref="G2064">IFERROR(XLOOKUP($C2064,'Product Families'!$A:$A,'Product Families'!$G:$G),"")</f>
        <v>41</v>
      </c>
      <c r="J2064" s="7" t="str">
        <f>IFERROR(ROUND(AVERAGEIF('Week 1 - Making'!$B:$B,'Product List'!$A2064,'Week 1 - Making'!$P:$P),0),"")</f>
        <v/>
      </c>
      <c r="K2064" s="7" t="str">
        <f>IFERROR(ROUND(AVERAGEIF('Week 2 - Making'!$B:$B,'Product List'!$A2064,'Week 2 - Making'!$P:$P),0),"")</f>
        <v/>
      </c>
      <c r="L2064" s="263" t="str">
        <f>IFERROR(ROUND(AVERAGEIF('Week 3 - Making'!$B:$B,'Product List'!$A2064,'Week 3 - Making'!$P:$P),0),"")</f>
        <v/>
      </c>
      <c r="M2064" s="7" t="str">
        <f>IFERROR(ROUND(AVERAGEIF('Week 4 - Making'!$B:$B,'Product List'!$A2064,'Week 4 - Making'!$P:$P),0),"")</f>
        <v/>
      </c>
      <c r="N2064" s="7" t="str">
        <f>IFERROR(ROUND(AVERAGEIF('Week 5 - Making'!$B:$B,'Product List'!$A2064,'Week 5 - Making'!$P:$P),0),"")</f>
        <v/>
      </c>
      <c r="O2064" s="7"/>
      <c r="P2064" s="7">
        <f t="array" ref="P2064">iferror(xlookup(C2064,'Product Families'!A:A,'Product Families'!S:S),"")</f>
        <v>2.4</v>
      </c>
    </row>
    <row r="2065" ht="14.25" customHeight="1">
      <c r="A2065" s="122" t="s">
        <v>4668</v>
      </c>
      <c r="B2065" s="270" t="s">
        <v>4669</v>
      </c>
      <c r="C2065" s="122" t="s">
        <v>705</v>
      </c>
      <c r="D2065" s="7">
        <f t="array" ref="D2065">IFERROR(XLOOKUP($C2065,'Product Families'!$A:$A,'Product Families'!$D:$D),"")</f>
        <v>173</v>
      </c>
      <c r="E2065" s="7">
        <f t="array" ref="E2065">IFERROR(XLOOKUP($C2065,'Product Families'!$A:$A,'Product Families'!$E:$E),"")</f>
        <v>177</v>
      </c>
      <c r="F2065" s="7">
        <f t="array" ref="F2065">IFERROR(XLOOKUP($C2065,'Product Families'!$A:$A,'Product Families'!$F:$F),"")</f>
        <v>191</v>
      </c>
      <c r="G2065" s="7">
        <f t="array" ref="G2065">IFERROR(XLOOKUP($C2065,'Product Families'!$A:$A,'Product Families'!$G:$G),"")</f>
        <v>205</v>
      </c>
      <c r="J2065" s="7" t="str">
        <f>IFERROR(ROUND(AVERAGEIF('Week 1 - Making'!$B:$B,'Product List'!$A2065,'Week 1 - Making'!$P:$P),0),"")</f>
        <v/>
      </c>
      <c r="K2065" s="7" t="str">
        <f>IFERROR(ROUND(AVERAGEIF('Week 2 - Making'!$B:$B,'Product List'!$A2065,'Week 2 - Making'!$P:$P),0),"")</f>
        <v/>
      </c>
      <c r="L2065" s="263" t="str">
        <f>IFERROR(ROUND(AVERAGEIF('Week 3 - Making'!$B:$B,'Product List'!$A2065,'Week 3 - Making'!$P:$P),0),"")</f>
        <v/>
      </c>
      <c r="M2065" s="7" t="str">
        <f>IFERROR(ROUND(AVERAGEIF('Week 4 - Making'!$B:$B,'Product List'!$A2065,'Week 4 - Making'!$P:$P),0),"")</f>
        <v/>
      </c>
      <c r="N2065" s="7" t="str">
        <f>IFERROR(ROUND(AVERAGEIF('Week 5 - Making'!$B:$B,'Product List'!$A2065,'Week 5 - Making'!$P:$P),0),"")</f>
        <v/>
      </c>
      <c r="O2065" s="7"/>
      <c r="P2065" s="7">
        <f t="array" ref="P2065">iferror(xlookup(C2065,'Product Families'!A:A,'Product Families'!S:S),"")</f>
        <v>0</v>
      </c>
    </row>
    <row r="2066" ht="14.25" customHeight="1">
      <c r="A2066" s="138" t="s">
        <v>4670</v>
      </c>
      <c r="B2066" s="270" t="s">
        <v>4669</v>
      </c>
      <c r="C2066" s="122" t="s">
        <v>707</v>
      </c>
      <c r="D2066" s="7">
        <f t="array" ref="D2066">IFERROR(XLOOKUP($C2066,'Product Families'!$A:$A,'Product Families'!$D:$D),"")</f>
        <v>34</v>
      </c>
      <c r="E2066" s="7">
        <f t="array" ref="E2066">IFERROR(XLOOKUP($C2066,'Product Families'!$A:$A,'Product Families'!$E:$E),"")</f>
        <v>35</v>
      </c>
      <c r="F2066" s="7">
        <f t="array" ref="F2066">IFERROR(XLOOKUP($C2066,'Product Families'!$A:$A,'Product Families'!$F:$F),"")</f>
        <v>38</v>
      </c>
      <c r="G2066" s="7">
        <f t="array" ref="G2066">IFERROR(XLOOKUP($C2066,'Product Families'!$A:$A,'Product Families'!$G:$G),"")</f>
        <v>41</v>
      </c>
      <c r="J2066" s="7" t="str">
        <f>IFERROR(ROUND(AVERAGEIF('Week 1 - Making'!$B:$B,'Product List'!$A2066,'Week 1 - Making'!$P:$P),0),"")</f>
        <v/>
      </c>
      <c r="K2066" s="7" t="str">
        <f>IFERROR(ROUND(AVERAGEIF('Week 2 - Making'!$B:$B,'Product List'!$A2066,'Week 2 - Making'!$P:$P),0),"")</f>
        <v/>
      </c>
      <c r="L2066" s="263" t="str">
        <f>IFERROR(ROUND(AVERAGEIF('Week 3 - Making'!$B:$B,'Product List'!$A2066,'Week 3 - Making'!$P:$P),0),"")</f>
        <v/>
      </c>
      <c r="M2066" s="7" t="str">
        <f>IFERROR(ROUND(AVERAGEIF('Week 4 - Making'!$B:$B,'Product List'!$A2066,'Week 4 - Making'!$P:$P),0),"")</f>
        <v/>
      </c>
      <c r="N2066" s="7" t="str">
        <f>IFERROR(ROUND(AVERAGEIF('Week 5 - Making'!$B:$B,'Product List'!$A2066,'Week 5 - Making'!$P:$P),0),"")</f>
        <v/>
      </c>
      <c r="O2066" s="7"/>
      <c r="P2066" s="7">
        <f t="array" ref="P2066">iferror(xlookup(C2066,'Product Families'!A:A,'Product Families'!S:S),"")</f>
        <v>2.4</v>
      </c>
    </row>
    <row r="2067" ht="14.25" customHeight="1">
      <c r="A2067" s="122" t="s">
        <v>1848</v>
      </c>
      <c r="B2067" s="270" t="s">
        <v>4671</v>
      </c>
      <c r="C2067" s="122" t="s">
        <v>703</v>
      </c>
      <c r="D2067" s="7">
        <f t="array" ref="D2067">IFERROR(XLOOKUP($C2067,'Product Families'!$A:$A,'Product Families'!$D:$D),"")</f>
        <v>200</v>
      </c>
      <c r="E2067" s="7">
        <f t="array" ref="E2067">IFERROR(XLOOKUP($C2067,'Product Families'!$A:$A,'Product Families'!$E:$E),"")</f>
        <v>205</v>
      </c>
      <c r="F2067" s="7">
        <f t="array" ref="F2067">IFERROR(XLOOKUP($C2067,'Product Families'!$A:$A,'Product Families'!$F:$F),"")</f>
        <v>221</v>
      </c>
      <c r="G2067" s="7">
        <f t="array" ref="G2067">IFERROR(XLOOKUP($C2067,'Product Families'!$A:$A,'Product Families'!$G:$G),"")</f>
        <v>237</v>
      </c>
      <c r="J2067" s="7" t="str">
        <f>IFERROR(ROUND(AVERAGEIF('Week 1 - Making'!$B:$B,'Product List'!$A2067,'Week 1 - Making'!$P:$P),0),"")</f>
        <v/>
      </c>
      <c r="K2067" s="7">
        <f>IFERROR(ROUND(AVERAGEIF('Week 2 - Making'!$B:$B,'Product List'!$A2067,'Week 2 - Making'!$P:$P),0),"")</f>
        <v>235</v>
      </c>
      <c r="L2067" s="263" t="str">
        <f>IFERROR(ROUND(AVERAGEIF('Week 3 - Making'!$B:$B,'Product List'!$A2067,'Week 3 - Making'!$P:$P),0),"")</f>
        <v/>
      </c>
      <c r="M2067" s="7" t="str">
        <f>IFERROR(ROUND(AVERAGEIF('Week 4 - Making'!$B:$B,'Product List'!$A2067,'Week 4 - Making'!$P:$P),0),"")</f>
        <v/>
      </c>
      <c r="N2067" s="7" t="str">
        <f>IFERROR(ROUND(AVERAGEIF('Week 5 - Making'!$B:$B,'Product List'!$A2067,'Week 5 - Making'!$P:$P),0),"")</f>
        <v/>
      </c>
      <c r="O2067" s="7"/>
      <c r="P2067" s="7">
        <f t="array" ref="P2067">iferror(xlookup(C2067,'Product Families'!A:A,'Product Families'!S:S),"")</f>
        <v>0.77</v>
      </c>
    </row>
    <row r="2068" ht="14.25" customHeight="1">
      <c r="A2068" s="122" t="s">
        <v>4672</v>
      </c>
      <c r="B2068" s="270" t="s">
        <v>4671</v>
      </c>
      <c r="C2068" s="122" t="s">
        <v>707</v>
      </c>
      <c r="D2068" s="7">
        <f t="array" ref="D2068">IFERROR(XLOOKUP($C2068,'Product Families'!$A:$A,'Product Families'!$D:$D),"")</f>
        <v>34</v>
      </c>
      <c r="E2068" s="7">
        <f t="array" ref="E2068">IFERROR(XLOOKUP($C2068,'Product Families'!$A:$A,'Product Families'!$E:$E),"")</f>
        <v>35</v>
      </c>
      <c r="F2068" s="7">
        <f t="array" ref="F2068">IFERROR(XLOOKUP($C2068,'Product Families'!$A:$A,'Product Families'!$F:$F),"")</f>
        <v>38</v>
      </c>
      <c r="G2068" s="7">
        <f t="array" ref="G2068">IFERROR(XLOOKUP($C2068,'Product Families'!$A:$A,'Product Families'!$G:$G),"")</f>
        <v>41</v>
      </c>
      <c r="J2068" s="7" t="str">
        <f>IFERROR(ROUND(AVERAGEIF('Week 1 - Making'!$B:$B,'Product List'!$A2068,'Week 1 - Making'!$P:$P),0),"")</f>
        <v/>
      </c>
      <c r="K2068" s="7" t="str">
        <f>IFERROR(ROUND(AVERAGEIF('Week 2 - Making'!$B:$B,'Product List'!$A2068,'Week 2 - Making'!$P:$P),0),"")</f>
        <v/>
      </c>
      <c r="L2068" s="263" t="str">
        <f>IFERROR(ROUND(AVERAGEIF('Week 3 - Making'!$B:$B,'Product List'!$A2068,'Week 3 - Making'!$P:$P),0),"")</f>
        <v/>
      </c>
      <c r="M2068" s="7" t="str">
        <f>IFERROR(ROUND(AVERAGEIF('Week 4 - Making'!$B:$B,'Product List'!$A2068,'Week 4 - Making'!$P:$P),0),"")</f>
        <v/>
      </c>
      <c r="N2068" s="7" t="str">
        <f>IFERROR(ROUND(AVERAGEIF('Week 5 - Making'!$B:$B,'Product List'!$A2068,'Week 5 - Making'!$P:$P),0),"")</f>
        <v/>
      </c>
      <c r="O2068" s="7"/>
      <c r="P2068" s="7">
        <f t="array" ref="P2068">iferror(xlookup(C2068,'Product Families'!A:A,'Product Families'!S:S),"")</f>
        <v>2.4</v>
      </c>
    </row>
    <row r="2069" ht="14.25" customHeight="1">
      <c r="A2069" s="122" t="s">
        <v>1582</v>
      </c>
      <c r="B2069" s="270" t="s">
        <v>4673</v>
      </c>
      <c r="C2069" s="122" t="s">
        <v>703</v>
      </c>
      <c r="D2069" s="7">
        <f t="array" ref="D2069">IFERROR(XLOOKUP($C2069,'Product Families'!$A:$A,'Product Families'!$D:$D),"")</f>
        <v>200</v>
      </c>
      <c r="E2069" s="7">
        <f t="array" ref="E2069">IFERROR(XLOOKUP($C2069,'Product Families'!$A:$A,'Product Families'!$E:$E),"")</f>
        <v>205</v>
      </c>
      <c r="F2069" s="7">
        <f t="array" ref="F2069">IFERROR(XLOOKUP($C2069,'Product Families'!$A:$A,'Product Families'!$F:$F),"")</f>
        <v>221</v>
      </c>
      <c r="G2069" s="7">
        <f t="array" ref="G2069">IFERROR(XLOOKUP($C2069,'Product Families'!$A:$A,'Product Families'!$G:$G),"")</f>
        <v>237</v>
      </c>
      <c r="J2069" s="7">
        <f>IFERROR(ROUND(AVERAGEIF('Week 1 - Making'!$B:$B,'Product List'!$A2069,'Week 1 - Making'!$P:$P),0),"")</f>
        <v>145</v>
      </c>
      <c r="K2069" s="7" t="str">
        <f>IFERROR(ROUND(AVERAGEIF('Week 2 - Making'!$B:$B,'Product List'!$A2069,'Week 2 - Making'!$P:$P),0),"")</f>
        <v/>
      </c>
      <c r="L2069" s="263" t="str">
        <f>IFERROR(ROUND(AVERAGEIF('Week 3 - Making'!$B:$B,'Product List'!$A2069,'Week 3 - Making'!$P:$P),0),"")</f>
        <v/>
      </c>
      <c r="M2069" s="7" t="str">
        <f>IFERROR(ROUND(AVERAGEIF('Week 4 - Making'!$B:$B,'Product List'!$A2069,'Week 4 - Making'!$P:$P),0),"")</f>
        <v/>
      </c>
      <c r="N2069" s="7" t="str">
        <f>IFERROR(ROUND(AVERAGEIF('Week 5 - Making'!$B:$B,'Product List'!$A2069,'Week 5 - Making'!$P:$P),0),"")</f>
        <v/>
      </c>
      <c r="O2069" s="7"/>
      <c r="P2069" s="7">
        <f t="array" ref="P2069">iferror(xlookup(C2069,'Product Families'!A:A,'Product Families'!S:S),"")</f>
        <v>0.77</v>
      </c>
    </row>
    <row r="2070" ht="14.25" customHeight="1">
      <c r="A2070" s="138" t="s">
        <v>4674</v>
      </c>
      <c r="B2070" s="270" t="s">
        <v>4673</v>
      </c>
      <c r="C2070" s="138" t="s">
        <v>707</v>
      </c>
      <c r="D2070" s="7">
        <f t="array" ref="D2070">IFERROR(XLOOKUP($C2070,'Product Families'!$A:$A,'Product Families'!$D:$D),"")</f>
        <v>34</v>
      </c>
      <c r="E2070" s="7">
        <f t="array" ref="E2070">IFERROR(XLOOKUP($C2070,'Product Families'!$A:$A,'Product Families'!$E:$E),"")</f>
        <v>35</v>
      </c>
      <c r="F2070" s="7">
        <f t="array" ref="F2070">IFERROR(XLOOKUP($C2070,'Product Families'!$A:$A,'Product Families'!$F:$F),"")</f>
        <v>38</v>
      </c>
      <c r="G2070" s="7">
        <f t="array" ref="G2070">IFERROR(XLOOKUP($C2070,'Product Families'!$A:$A,'Product Families'!$G:$G),"")</f>
        <v>41</v>
      </c>
      <c r="J2070" s="7" t="str">
        <f>IFERROR(ROUND(AVERAGEIF('Week 1 - Making'!$B:$B,'Product List'!$A2070,'Week 1 - Making'!$P:$P),0),"")</f>
        <v/>
      </c>
      <c r="K2070" s="7" t="str">
        <f>IFERROR(ROUND(AVERAGEIF('Week 2 - Making'!$B:$B,'Product List'!$A2070,'Week 2 - Making'!$P:$P),0),"")</f>
        <v/>
      </c>
      <c r="L2070" s="263" t="str">
        <f>IFERROR(ROUND(AVERAGEIF('Week 3 - Making'!$B:$B,'Product List'!$A2070,'Week 3 - Making'!$P:$P),0),"")</f>
        <v/>
      </c>
      <c r="M2070" s="7" t="str">
        <f>IFERROR(ROUND(AVERAGEIF('Week 4 - Making'!$B:$B,'Product List'!$A2070,'Week 4 - Making'!$P:$P),0),"")</f>
        <v/>
      </c>
      <c r="N2070" s="7" t="str">
        <f>IFERROR(ROUND(AVERAGEIF('Week 5 - Making'!$B:$B,'Product List'!$A2070,'Week 5 - Making'!$P:$P),0),"")</f>
        <v/>
      </c>
      <c r="O2070" s="7"/>
      <c r="P2070" s="7">
        <f t="array" ref="P2070">iferror(xlookup(C2070,'Product Families'!A:A,'Product Families'!S:S),"")</f>
        <v>2.4</v>
      </c>
    </row>
    <row r="2071" ht="14.25" customHeight="1">
      <c r="A2071" s="122" t="s">
        <v>1578</v>
      </c>
      <c r="B2071" s="270" t="s">
        <v>4675</v>
      </c>
      <c r="C2071" s="122" t="s">
        <v>705</v>
      </c>
      <c r="D2071" s="7">
        <f t="array" ref="D2071">IFERROR(XLOOKUP($C2071,'Product Families'!$A:$A,'Product Families'!$D:$D),"")</f>
        <v>173</v>
      </c>
      <c r="E2071" s="7">
        <f t="array" ref="E2071">IFERROR(XLOOKUP($C2071,'Product Families'!$A:$A,'Product Families'!$E:$E),"")</f>
        <v>177</v>
      </c>
      <c r="F2071" s="7">
        <f t="array" ref="F2071">IFERROR(XLOOKUP($C2071,'Product Families'!$A:$A,'Product Families'!$F:$F),"")</f>
        <v>191</v>
      </c>
      <c r="G2071" s="7">
        <f t="array" ref="G2071">IFERROR(XLOOKUP($C2071,'Product Families'!$A:$A,'Product Families'!$G:$G),"")</f>
        <v>205</v>
      </c>
      <c r="J2071" s="7">
        <f>IFERROR(ROUND(AVERAGEIF('Week 1 - Making'!$B:$B,'Product List'!$A2071,'Week 1 - Making'!$P:$P),0),"")</f>
        <v>71</v>
      </c>
      <c r="K2071" s="7" t="str">
        <f>IFERROR(ROUND(AVERAGEIF('Week 2 - Making'!$B:$B,'Product List'!$A2071,'Week 2 - Making'!$P:$P),0),"")</f>
        <v/>
      </c>
      <c r="L2071" s="263" t="str">
        <f>IFERROR(ROUND(AVERAGEIF('Week 3 - Making'!$B:$B,'Product List'!$A2071,'Week 3 - Making'!$P:$P),0),"")</f>
        <v/>
      </c>
      <c r="M2071" s="7" t="str">
        <f>IFERROR(ROUND(AVERAGEIF('Week 4 - Making'!$B:$B,'Product List'!$A2071,'Week 4 - Making'!$P:$P),0),"")</f>
        <v/>
      </c>
      <c r="N2071" s="7" t="str">
        <f>IFERROR(ROUND(AVERAGEIF('Week 5 - Making'!$B:$B,'Product List'!$A2071,'Week 5 - Making'!$P:$P),0),"")</f>
        <v/>
      </c>
      <c r="O2071" s="7"/>
      <c r="P2071" s="7">
        <f t="array" ref="P2071">iferror(xlookup(C2071,'Product Families'!A:A,'Product Families'!S:S),"")</f>
        <v>0</v>
      </c>
    </row>
    <row r="2072" ht="14.25" customHeight="1">
      <c r="A2072" s="138" t="s">
        <v>4676</v>
      </c>
      <c r="B2072" s="270" t="s">
        <v>4675</v>
      </c>
      <c r="C2072" s="138" t="s">
        <v>707</v>
      </c>
      <c r="D2072" s="7">
        <f t="array" ref="D2072">IFERROR(XLOOKUP($C2072,'Product Families'!$A:$A,'Product Families'!$D:$D),"")</f>
        <v>34</v>
      </c>
      <c r="E2072" s="7">
        <f t="array" ref="E2072">IFERROR(XLOOKUP($C2072,'Product Families'!$A:$A,'Product Families'!$E:$E),"")</f>
        <v>35</v>
      </c>
      <c r="F2072" s="7">
        <f t="array" ref="F2072">IFERROR(XLOOKUP($C2072,'Product Families'!$A:$A,'Product Families'!$F:$F),"")</f>
        <v>38</v>
      </c>
      <c r="G2072" s="7">
        <f t="array" ref="G2072">IFERROR(XLOOKUP($C2072,'Product Families'!$A:$A,'Product Families'!$G:$G),"")</f>
        <v>41</v>
      </c>
      <c r="J2072" s="7" t="str">
        <f>IFERROR(ROUND(AVERAGEIF('Week 1 - Making'!$B:$B,'Product List'!$A2072,'Week 1 - Making'!$P:$P),0),"")</f>
        <v/>
      </c>
      <c r="K2072" s="7" t="str">
        <f>IFERROR(ROUND(AVERAGEIF('Week 2 - Making'!$B:$B,'Product List'!$A2072,'Week 2 - Making'!$P:$P),0),"")</f>
        <v/>
      </c>
      <c r="L2072" s="263" t="str">
        <f>IFERROR(ROUND(AVERAGEIF('Week 3 - Making'!$B:$B,'Product List'!$A2072,'Week 3 - Making'!$P:$P),0),"")</f>
        <v/>
      </c>
      <c r="M2072" s="7" t="str">
        <f>IFERROR(ROUND(AVERAGEIF('Week 4 - Making'!$B:$B,'Product List'!$A2072,'Week 4 - Making'!$P:$P),0),"")</f>
        <v/>
      </c>
      <c r="N2072" s="7" t="str">
        <f>IFERROR(ROUND(AVERAGEIF('Week 5 - Making'!$B:$B,'Product List'!$A2072,'Week 5 - Making'!$P:$P),0),"")</f>
        <v/>
      </c>
      <c r="O2072" s="7"/>
      <c r="P2072" s="7">
        <f t="array" ref="P2072">iferror(xlookup(C2072,'Product Families'!A:A,'Product Families'!S:S),"")</f>
        <v>2.4</v>
      </c>
    </row>
    <row r="2073" ht="14.25" customHeight="1">
      <c r="A2073" s="122" t="s">
        <v>4677</v>
      </c>
      <c r="B2073" s="270" t="s">
        <v>4678</v>
      </c>
      <c r="C2073" s="122" t="s">
        <v>703</v>
      </c>
      <c r="D2073" s="7">
        <f t="array" ref="D2073">IFERROR(XLOOKUP($C2073,'Product Families'!$A:$A,'Product Families'!$D:$D),"")</f>
        <v>200</v>
      </c>
      <c r="E2073" s="7">
        <f t="array" ref="E2073">IFERROR(XLOOKUP($C2073,'Product Families'!$A:$A,'Product Families'!$E:$E),"")</f>
        <v>205</v>
      </c>
      <c r="F2073" s="7">
        <f t="array" ref="F2073">IFERROR(XLOOKUP($C2073,'Product Families'!$A:$A,'Product Families'!$F:$F),"")</f>
        <v>221</v>
      </c>
      <c r="G2073" s="7">
        <f t="array" ref="G2073">IFERROR(XLOOKUP($C2073,'Product Families'!$A:$A,'Product Families'!$G:$G),"")</f>
        <v>237</v>
      </c>
      <c r="J2073" s="7" t="str">
        <f>IFERROR(ROUND(AVERAGEIF('Week 1 - Making'!$B:$B,'Product List'!$A2073,'Week 1 - Making'!$P:$P),0),"")</f>
        <v/>
      </c>
      <c r="K2073" s="7" t="str">
        <f>IFERROR(ROUND(AVERAGEIF('Week 2 - Making'!$B:$B,'Product List'!$A2073,'Week 2 - Making'!$P:$P),0),"")</f>
        <v/>
      </c>
      <c r="L2073" s="263" t="str">
        <f>IFERROR(ROUND(AVERAGEIF('Week 3 - Making'!$B:$B,'Product List'!$A2073,'Week 3 - Making'!$P:$P),0),"")</f>
        <v/>
      </c>
      <c r="M2073" s="7" t="str">
        <f>IFERROR(ROUND(AVERAGEIF('Week 4 - Making'!$B:$B,'Product List'!$A2073,'Week 4 - Making'!$P:$P),0),"")</f>
        <v/>
      </c>
      <c r="N2073" s="7" t="str">
        <f>IFERROR(ROUND(AVERAGEIF('Week 5 - Making'!$B:$B,'Product List'!$A2073,'Week 5 - Making'!$P:$P),0),"")</f>
        <v/>
      </c>
      <c r="O2073" s="7"/>
      <c r="P2073" s="7">
        <f t="array" ref="P2073">iferror(xlookup(C2073,'Product Families'!A:A,'Product Families'!S:S),"")</f>
        <v>0.77</v>
      </c>
    </row>
    <row r="2074" ht="14.25" customHeight="1">
      <c r="A2074" s="138" t="s">
        <v>4679</v>
      </c>
      <c r="B2074" s="270" t="s">
        <v>4678</v>
      </c>
      <c r="C2074" s="138" t="s">
        <v>707</v>
      </c>
      <c r="D2074" s="7">
        <f t="array" ref="D2074">IFERROR(XLOOKUP($C2074,'Product Families'!$A:$A,'Product Families'!$D:$D),"")</f>
        <v>34</v>
      </c>
      <c r="E2074" s="7">
        <f t="array" ref="E2074">IFERROR(XLOOKUP($C2074,'Product Families'!$A:$A,'Product Families'!$E:$E),"")</f>
        <v>35</v>
      </c>
      <c r="F2074" s="7">
        <f t="array" ref="F2074">IFERROR(XLOOKUP($C2074,'Product Families'!$A:$A,'Product Families'!$F:$F),"")</f>
        <v>38</v>
      </c>
      <c r="G2074" s="7">
        <f t="array" ref="G2074">IFERROR(XLOOKUP($C2074,'Product Families'!$A:$A,'Product Families'!$G:$G),"")</f>
        <v>41</v>
      </c>
      <c r="J2074" s="7" t="str">
        <f>IFERROR(ROUND(AVERAGEIF('Week 1 - Making'!$B:$B,'Product List'!$A2074,'Week 1 - Making'!$P:$P),0),"")</f>
        <v/>
      </c>
      <c r="K2074" s="7" t="str">
        <f>IFERROR(ROUND(AVERAGEIF('Week 2 - Making'!$B:$B,'Product List'!$A2074,'Week 2 - Making'!$P:$P),0),"")</f>
        <v/>
      </c>
      <c r="L2074" s="263" t="str">
        <f>IFERROR(ROUND(AVERAGEIF('Week 3 - Making'!$B:$B,'Product List'!$A2074,'Week 3 - Making'!$P:$P),0),"")</f>
        <v/>
      </c>
      <c r="M2074" s="7" t="str">
        <f>IFERROR(ROUND(AVERAGEIF('Week 4 - Making'!$B:$B,'Product List'!$A2074,'Week 4 - Making'!$P:$P),0),"")</f>
        <v/>
      </c>
      <c r="N2074" s="7" t="str">
        <f>IFERROR(ROUND(AVERAGEIF('Week 5 - Making'!$B:$B,'Product List'!$A2074,'Week 5 - Making'!$P:$P),0),"")</f>
        <v/>
      </c>
      <c r="O2074" s="7"/>
      <c r="P2074" s="7">
        <f t="array" ref="P2074">iferror(xlookup(C2074,'Product Families'!A:A,'Product Families'!S:S),"")</f>
        <v>2.4</v>
      </c>
    </row>
    <row r="2075" ht="14.25" customHeight="1">
      <c r="A2075" s="122" t="s">
        <v>4680</v>
      </c>
      <c r="B2075" s="270" t="s">
        <v>4681</v>
      </c>
      <c r="C2075" s="122" t="s">
        <v>703</v>
      </c>
      <c r="D2075" s="7">
        <f t="array" ref="D2075">IFERROR(XLOOKUP($C2075,'Product Families'!$A:$A,'Product Families'!$D:$D),"")</f>
        <v>200</v>
      </c>
      <c r="E2075" s="7">
        <f t="array" ref="E2075">IFERROR(XLOOKUP($C2075,'Product Families'!$A:$A,'Product Families'!$E:$E),"")</f>
        <v>205</v>
      </c>
      <c r="F2075" s="7">
        <f t="array" ref="F2075">IFERROR(XLOOKUP($C2075,'Product Families'!$A:$A,'Product Families'!$F:$F),"")</f>
        <v>221</v>
      </c>
      <c r="G2075" s="7">
        <f t="array" ref="G2075">IFERROR(XLOOKUP($C2075,'Product Families'!$A:$A,'Product Families'!$G:$G),"")</f>
        <v>237</v>
      </c>
      <c r="J2075" s="7" t="str">
        <f>IFERROR(ROUND(AVERAGEIF('Week 1 - Making'!$B:$B,'Product List'!$A2075,'Week 1 - Making'!$P:$P),0),"")</f>
        <v/>
      </c>
      <c r="K2075" s="7" t="str">
        <f>IFERROR(ROUND(AVERAGEIF('Week 2 - Making'!$B:$B,'Product List'!$A2075,'Week 2 - Making'!$P:$P),0),"")</f>
        <v/>
      </c>
      <c r="L2075" s="263" t="str">
        <f>IFERROR(ROUND(AVERAGEIF('Week 3 - Making'!$B:$B,'Product List'!$A2075,'Week 3 - Making'!$P:$P),0),"")</f>
        <v/>
      </c>
      <c r="M2075" s="7" t="str">
        <f>IFERROR(ROUND(AVERAGEIF('Week 4 - Making'!$B:$B,'Product List'!$A2075,'Week 4 - Making'!$P:$P),0),"")</f>
        <v/>
      </c>
      <c r="N2075" s="7" t="str">
        <f>IFERROR(ROUND(AVERAGEIF('Week 5 - Making'!$B:$B,'Product List'!$A2075,'Week 5 - Making'!$P:$P),0),"")</f>
        <v/>
      </c>
      <c r="O2075" s="7"/>
      <c r="P2075" s="7">
        <f t="array" ref="P2075">iferror(xlookup(C2075,'Product Families'!A:A,'Product Families'!S:S),"")</f>
        <v>0.77</v>
      </c>
    </row>
    <row r="2076" ht="14.25" customHeight="1">
      <c r="A2076" s="138" t="s">
        <v>4682</v>
      </c>
      <c r="B2076" s="270" t="s">
        <v>4681</v>
      </c>
      <c r="C2076" s="138" t="s">
        <v>707</v>
      </c>
      <c r="D2076" s="7">
        <f t="array" ref="D2076">IFERROR(XLOOKUP($C2076,'Product Families'!$A:$A,'Product Families'!$D:$D),"")</f>
        <v>34</v>
      </c>
      <c r="E2076" s="7">
        <f t="array" ref="E2076">IFERROR(XLOOKUP($C2076,'Product Families'!$A:$A,'Product Families'!$E:$E),"")</f>
        <v>35</v>
      </c>
      <c r="F2076" s="7">
        <f t="array" ref="F2076">IFERROR(XLOOKUP($C2076,'Product Families'!$A:$A,'Product Families'!$F:$F),"")</f>
        <v>38</v>
      </c>
      <c r="G2076" s="7">
        <f t="array" ref="G2076">IFERROR(XLOOKUP($C2076,'Product Families'!$A:$A,'Product Families'!$G:$G),"")</f>
        <v>41</v>
      </c>
      <c r="J2076" s="7" t="str">
        <f>IFERROR(ROUND(AVERAGEIF('Week 1 - Making'!$B:$B,'Product List'!$A2076,'Week 1 - Making'!$P:$P),0),"")</f>
        <v/>
      </c>
      <c r="K2076" s="7" t="str">
        <f>IFERROR(ROUND(AVERAGEIF('Week 2 - Making'!$B:$B,'Product List'!$A2076,'Week 2 - Making'!$P:$P),0),"")</f>
        <v/>
      </c>
      <c r="L2076" s="263" t="str">
        <f>IFERROR(ROUND(AVERAGEIF('Week 3 - Making'!$B:$B,'Product List'!$A2076,'Week 3 - Making'!$P:$P),0),"")</f>
        <v/>
      </c>
      <c r="M2076" s="7" t="str">
        <f>IFERROR(ROUND(AVERAGEIF('Week 4 - Making'!$B:$B,'Product List'!$A2076,'Week 4 - Making'!$P:$P),0),"")</f>
        <v/>
      </c>
      <c r="N2076" s="7" t="str">
        <f>IFERROR(ROUND(AVERAGEIF('Week 5 - Making'!$B:$B,'Product List'!$A2076,'Week 5 - Making'!$P:$P),0),"")</f>
        <v/>
      </c>
      <c r="O2076" s="7"/>
      <c r="P2076" s="7">
        <f t="array" ref="P2076">iferror(xlookup(C2076,'Product Families'!A:A,'Product Families'!S:S),"")</f>
        <v>2.4</v>
      </c>
    </row>
    <row r="2077" ht="14.25" customHeight="1">
      <c r="A2077" s="122" t="s">
        <v>4683</v>
      </c>
      <c r="B2077" s="270" t="s">
        <v>4684</v>
      </c>
      <c r="C2077" s="122" t="s">
        <v>705</v>
      </c>
      <c r="D2077" s="7">
        <f t="array" ref="D2077">IFERROR(XLOOKUP($C2077,'Product Families'!$A:$A,'Product Families'!$D:$D),"")</f>
        <v>173</v>
      </c>
      <c r="E2077" s="7">
        <f t="array" ref="E2077">IFERROR(XLOOKUP($C2077,'Product Families'!$A:$A,'Product Families'!$E:$E),"")</f>
        <v>177</v>
      </c>
      <c r="F2077" s="7">
        <f t="array" ref="F2077">IFERROR(XLOOKUP($C2077,'Product Families'!$A:$A,'Product Families'!$F:$F),"")</f>
        <v>191</v>
      </c>
      <c r="G2077" s="7">
        <f t="array" ref="G2077">IFERROR(XLOOKUP($C2077,'Product Families'!$A:$A,'Product Families'!$G:$G),"")</f>
        <v>205</v>
      </c>
      <c r="J2077" s="7" t="str">
        <f>IFERROR(ROUND(AVERAGEIF('Week 1 - Making'!$B:$B,'Product List'!$A2077,'Week 1 - Making'!$P:$P),0),"")</f>
        <v/>
      </c>
      <c r="K2077" s="7" t="str">
        <f>IFERROR(ROUND(AVERAGEIF('Week 2 - Making'!$B:$B,'Product List'!$A2077,'Week 2 - Making'!$P:$P),0),"")</f>
        <v/>
      </c>
      <c r="L2077" s="263" t="str">
        <f>IFERROR(ROUND(AVERAGEIF('Week 3 - Making'!$B:$B,'Product List'!$A2077,'Week 3 - Making'!$P:$P),0),"")</f>
        <v/>
      </c>
      <c r="M2077" s="7" t="str">
        <f>IFERROR(ROUND(AVERAGEIF('Week 4 - Making'!$B:$B,'Product List'!$A2077,'Week 4 - Making'!$P:$P),0),"")</f>
        <v/>
      </c>
      <c r="N2077" s="7" t="str">
        <f>IFERROR(ROUND(AVERAGEIF('Week 5 - Making'!$B:$B,'Product List'!$A2077,'Week 5 - Making'!$P:$P),0),"")</f>
        <v/>
      </c>
      <c r="O2077" s="7"/>
      <c r="P2077" s="7">
        <f t="array" ref="P2077">iferror(xlookup(C2077,'Product Families'!A:A,'Product Families'!S:S),"")</f>
        <v>0</v>
      </c>
    </row>
    <row r="2078" ht="14.25" customHeight="1">
      <c r="A2078" s="138" t="s">
        <v>4685</v>
      </c>
      <c r="B2078" s="270" t="s">
        <v>4684</v>
      </c>
      <c r="C2078" s="138" t="s">
        <v>707</v>
      </c>
      <c r="D2078" s="7">
        <f t="array" ref="D2078">IFERROR(XLOOKUP($C2078,'Product Families'!$A:$A,'Product Families'!$D:$D),"")</f>
        <v>34</v>
      </c>
      <c r="E2078" s="7">
        <f t="array" ref="E2078">IFERROR(XLOOKUP($C2078,'Product Families'!$A:$A,'Product Families'!$E:$E),"")</f>
        <v>35</v>
      </c>
      <c r="F2078" s="7">
        <f t="array" ref="F2078">IFERROR(XLOOKUP($C2078,'Product Families'!$A:$A,'Product Families'!$F:$F),"")</f>
        <v>38</v>
      </c>
      <c r="G2078" s="7">
        <f t="array" ref="G2078">IFERROR(XLOOKUP($C2078,'Product Families'!$A:$A,'Product Families'!$G:$G),"")</f>
        <v>41</v>
      </c>
      <c r="J2078" s="7" t="str">
        <f>IFERROR(ROUND(AVERAGEIF('Week 1 - Making'!$B:$B,'Product List'!$A2078,'Week 1 - Making'!$P:$P),0),"")</f>
        <v/>
      </c>
      <c r="K2078" s="7" t="str">
        <f>IFERROR(ROUND(AVERAGEIF('Week 2 - Making'!$B:$B,'Product List'!$A2078,'Week 2 - Making'!$P:$P),0),"")</f>
        <v/>
      </c>
      <c r="L2078" s="263" t="str">
        <f>IFERROR(ROUND(AVERAGEIF('Week 3 - Making'!$B:$B,'Product List'!$A2078,'Week 3 - Making'!$P:$P),0),"")</f>
        <v/>
      </c>
      <c r="M2078" s="7" t="str">
        <f>IFERROR(ROUND(AVERAGEIF('Week 4 - Making'!$B:$B,'Product List'!$A2078,'Week 4 - Making'!$P:$P),0),"")</f>
        <v/>
      </c>
      <c r="N2078" s="7" t="str">
        <f>IFERROR(ROUND(AVERAGEIF('Week 5 - Making'!$B:$B,'Product List'!$A2078,'Week 5 - Making'!$P:$P),0),"")</f>
        <v/>
      </c>
      <c r="O2078" s="7"/>
      <c r="P2078" s="7">
        <f t="array" ref="P2078">iferror(xlookup(C2078,'Product Families'!A:A,'Product Families'!S:S),"")</f>
        <v>2.4</v>
      </c>
    </row>
    <row r="2079" ht="14.25" customHeight="1">
      <c r="A2079" s="122" t="s">
        <v>4686</v>
      </c>
      <c r="B2079" s="270" t="s">
        <v>4687</v>
      </c>
      <c r="C2079" s="122" t="s">
        <v>703</v>
      </c>
      <c r="D2079" s="7">
        <f t="array" ref="D2079">IFERROR(XLOOKUP($C2079,'Product Families'!$A:$A,'Product Families'!$D:$D),"")</f>
        <v>200</v>
      </c>
      <c r="E2079" s="7">
        <f t="array" ref="E2079">IFERROR(XLOOKUP($C2079,'Product Families'!$A:$A,'Product Families'!$E:$E),"")</f>
        <v>205</v>
      </c>
      <c r="F2079" s="7">
        <f t="array" ref="F2079">IFERROR(XLOOKUP($C2079,'Product Families'!$A:$A,'Product Families'!$F:$F),"")</f>
        <v>221</v>
      </c>
      <c r="G2079" s="7">
        <f t="array" ref="G2079">IFERROR(XLOOKUP($C2079,'Product Families'!$A:$A,'Product Families'!$G:$G),"")</f>
        <v>237</v>
      </c>
      <c r="J2079" s="7" t="str">
        <f>IFERROR(ROUND(AVERAGEIF('Week 1 - Making'!$B:$B,'Product List'!$A2079,'Week 1 - Making'!$P:$P),0),"")</f>
        <v/>
      </c>
      <c r="K2079" s="7" t="str">
        <f>IFERROR(ROUND(AVERAGEIF('Week 2 - Making'!$B:$B,'Product List'!$A2079,'Week 2 - Making'!$P:$P),0),"")</f>
        <v/>
      </c>
      <c r="L2079" s="263" t="str">
        <f>IFERROR(ROUND(AVERAGEIF('Week 3 - Making'!$B:$B,'Product List'!$A2079,'Week 3 - Making'!$P:$P),0),"")</f>
        <v/>
      </c>
      <c r="M2079" s="7" t="str">
        <f>IFERROR(ROUND(AVERAGEIF('Week 4 - Making'!$B:$B,'Product List'!$A2079,'Week 4 - Making'!$P:$P),0),"")</f>
        <v/>
      </c>
      <c r="N2079" s="7" t="str">
        <f>IFERROR(ROUND(AVERAGEIF('Week 5 - Making'!$B:$B,'Product List'!$A2079,'Week 5 - Making'!$P:$P),0),"")</f>
        <v/>
      </c>
      <c r="O2079" s="7"/>
      <c r="P2079" s="7">
        <f t="array" ref="P2079">iferror(xlookup(C2079,'Product Families'!A:A,'Product Families'!S:S),"")</f>
        <v>0.77</v>
      </c>
    </row>
    <row r="2080" ht="14.25" customHeight="1">
      <c r="A2080" s="138" t="s">
        <v>4688</v>
      </c>
      <c r="B2080" s="270" t="s">
        <v>4687</v>
      </c>
      <c r="C2080" s="138" t="s">
        <v>707</v>
      </c>
      <c r="D2080" s="7">
        <f t="array" ref="D2080">IFERROR(XLOOKUP($C2080,'Product Families'!$A:$A,'Product Families'!$D:$D),"")</f>
        <v>34</v>
      </c>
      <c r="E2080" s="7">
        <f t="array" ref="E2080">IFERROR(XLOOKUP($C2080,'Product Families'!$A:$A,'Product Families'!$E:$E),"")</f>
        <v>35</v>
      </c>
      <c r="F2080" s="7">
        <f t="array" ref="F2080">IFERROR(XLOOKUP($C2080,'Product Families'!$A:$A,'Product Families'!$F:$F),"")</f>
        <v>38</v>
      </c>
      <c r="G2080" s="7">
        <f t="array" ref="G2080">IFERROR(XLOOKUP($C2080,'Product Families'!$A:$A,'Product Families'!$G:$G),"")</f>
        <v>41</v>
      </c>
      <c r="J2080" s="7" t="str">
        <f>IFERROR(ROUND(AVERAGEIF('Week 1 - Making'!$B:$B,'Product List'!$A2080,'Week 1 - Making'!$P:$P),0),"")</f>
        <v/>
      </c>
      <c r="K2080" s="7" t="str">
        <f>IFERROR(ROUND(AVERAGEIF('Week 2 - Making'!$B:$B,'Product List'!$A2080,'Week 2 - Making'!$P:$P),0),"")</f>
        <v/>
      </c>
      <c r="L2080" s="263" t="str">
        <f>IFERROR(ROUND(AVERAGEIF('Week 3 - Making'!$B:$B,'Product List'!$A2080,'Week 3 - Making'!$P:$P),0),"")</f>
        <v/>
      </c>
      <c r="M2080" s="7" t="str">
        <f>IFERROR(ROUND(AVERAGEIF('Week 4 - Making'!$B:$B,'Product List'!$A2080,'Week 4 - Making'!$P:$P),0),"")</f>
        <v/>
      </c>
      <c r="N2080" s="7" t="str">
        <f>IFERROR(ROUND(AVERAGEIF('Week 5 - Making'!$B:$B,'Product List'!$A2080,'Week 5 - Making'!$P:$P),0),"")</f>
        <v/>
      </c>
      <c r="O2080" s="7"/>
      <c r="P2080" s="7">
        <f t="array" ref="P2080">iferror(xlookup(C2080,'Product Families'!A:A,'Product Families'!S:S),"")</f>
        <v>2.4</v>
      </c>
    </row>
    <row r="2081" ht="14.25" customHeight="1">
      <c r="A2081" s="122" t="s">
        <v>1958</v>
      </c>
      <c r="B2081" s="270" t="s">
        <v>4689</v>
      </c>
      <c r="C2081" s="122" t="s">
        <v>705</v>
      </c>
      <c r="D2081" s="7">
        <f t="array" ref="D2081">IFERROR(XLOOKUP($C2081,'Product Families'!$A:$A,'Product Families'!$D:$D),"")</f>
        <v>173</v>
      </c>
      <c r="E2081" s="7">
        <f t="array" ref="E2081">IFERROR(XLOOKUP($C2081,'Product Families'!$A:$A,'Product Families'!$E:$E),"")</f>
        <v>177</v>
      </c>
      <c r="F2081" s="7">
        <f t="array" ref="F2081">IFERROR(XLOOKUP($C2081,'Product Families'!$A:$A,'Product Families'!$F:$F),"")</f>
        <v>191</v>
      </c>
      <c r="G2081" s="7">
        <f t="array" ref="G2081">IFERROR(XLOOKUP($C2081,'Product Families'!$A:$A,'Product Families'!$G:$G),"")</f>
        <v>205</v>
      </c>
      <c r="J2081" s="7" t="str">
        <f>IFERROR(ROUND(AVERAGEIF('Week 1 - Making'!$B:$B,'Product List'!$A2081,'Week 1 - Making'!$P:$P),0),"")</f>
        <v/>
      </c>
      <c r="K2081" s="7">
        <f>IFERROR(ROUND(AVERAGEIF('Week 2 - Making'!$B:$B,'Product List'!$A2081,'Week 2 - Making'!$P:$P),0),"")</f>
        <v>153</v>
      </c>
      <c r="L2081" s="263" t="str">
        <f>IFERROR(ROUND(AVERAGEIF('Week 3 - Making'!$B:$B,'Product List'!$A2081,'Week 3 - Making'!$P:$P),0),"")</f>
        <v/>
      </c>
      <c r="M2081" s="7" t="str">
        <f>IFERROR(ROUND(AVERAGEIF('Week 4 - Making'!$B:$B,'Product List'!$A2081,'Week 4 - Making'!$P:$P),0),"")</f>
        <v/>
      </c>
      <c r="N2081" s="7" t="str">
        <f>IFERROR(ROUND(AVERAGEIF('Week 5 - Making'!$B:$B,'Product List'!$A2081,'Week 5 - Making'!$P:$P),0),"")</f>
        <v/>
      </c>
      <c r="O2081" s="7"/>
      <c r="P2081" s="7">
        <f t="array" ref="P2081">iferror(xlookup(C2081,'Product Families'!A:A,'Product Families'!S:S),"")</f>
        <v>0</v>
      </c>
    </row>
    <row r="2082" ht="14.25" customHeight="1">
      <c r="A2082" s="138" t="s">
        <v>4690</v>
      </c>
      <c r="B2082" s="270" t="s">
        <v>4689</v>
      </c>
      <c r="C2082" s="138" t="s">
        <v>707</v>
      </c>
      <c r="D2082" s="7">
        <f t="array" ref="D2082">IFERROR(XLOOKUP($C2082,'Product Families'!$A:$A,'Product Families'!$D:$D),"")</f>
        <v>34</v>
      </c>
      <c r="E2082" s="7">
        <f t="array" ref="E2082">IFERROR(XLOOKUP($C2082,'Product Families'!$A:$A,'Product Families'!$E:$E),"")</f>
        <v>35</v>
      </c>
      <c r="F2082" s="7">
        <f t="array" ref="F2082">IFERROR(XLOOKUP($C2082,'Product Families'!$A:$A,'Product Families'!$F:$F),"")</f>
        <v>38</v>
      </c>
      <c r="G2082" s="7">
        <f t="array" ref="G2082">IFERROR(XLOOKUP($C2082,'Product Families'!$A:$A,'Product Families'!$G:$G),"")</f>
        <v>41</v>
      </c>
      <c r="J2082" s="7" t="str">
        <f>IFERROR(ROUND(AVERAGEIF('Week 1 - Making'!$B:$B,'Product List'!$A2082,'Week 1 - Making'!$P:$P),0),"")</f>
        <v/>
      </c>
      <c r="K2082" s="7" t="str">
        <f>IFERROR(ROUND(AVERAGEIF('Week 2 - Making'!$B:$B,'Product List'!$A2082,'Week 2 - Making'!$P:$P),0),"")</f>
        <v/>
      </c>
      <c r="L2082" s="263" t="str">
        <f>IFERROR(ROUND(AVERAGEIF('Week 3 - Making'!$B:$B,'Product List'!$A2082,'Week 3 - Making'!$P:$P),0),"")</f>
        <v/>
      </c>
      <c r="M2082" s="7" t="str">
        <f>IFERROR(ROUND(AVERAGEIF('Week 4 - Making'!$B:$B,'Product List'!$A2082,'Week 4 - Making'!$P:$P),0),"")</f>
        <v/>
      </c>
      <c r="N2082" s="7" t="str">
        <f>IFERROR(ROUND(AVERAGEIF('Week 5 - Making'!$B:$B,'Product List'!$A2082,'Week 5 - Making'!$P:$P),0),"")</f>
        <v/>
      </c>
      <c r="O2082" s="7"/>
      <c r="P2082" s="7">
        <f t="array" ref="P2082">iferror(xlookup(C2082,'Product Families'!A:A,'Product Families'!S:S),"")</f>
        <v>2.4</v>
      </c>
    </row>
    <row r="2083" ht="14.25" customHeight="1">
      <c r="A2083" s="122" t="s">
        <v>4691</v>
      </c>
      <c r="B2083" s="270" t="s">
        <v>4692</v>
      </c>
      <c r="C2083" s="122" t="s">
        <v>705</v>
      </c>
      <c r="D2083" s="7">
        <f t="array" ref="D2083">IFERROR(XLOOKUP($C2083,'Product Families'!$A:$A,'Product Families'!$D:$D),"")</f>
        <v>173</v>
      </c>
      <c r="E2083" s="7">
        <f t="array" ref="E2083">IFERROR(XLOOKUP($C2083,'Product Families'!$A:$A,'Product Families'!$E:$E),"")</f>
        <v>177</v>
      </c>
      <c r="F2083" s="7">
        <f t="array" ref="F2083">IFERROR(XLOOKUP($C2083,'Product Families'!$A:$A,'Product Families'!$F:$F),"")</f>
        <v>191</v>
      </c>
      <c r="G2083" s="7">
        <f t="array" ref="G2083">IFERROR(XLOOKUP($C2083,'Product Families'!$A:$A,'Product Families'!$G:$G),"")</f>
        <v>205</v>
      </c>
      <c r="J2083" s="7" t="str">
        <f>IFERROR(ROUND(AVERAGEIF('Week 1 - Making'!$B:$B,'Product List'!$A2083,'Week 1 - Making'!$P:$P),0),"")</f>
        <v/>
      </c>
      <c r="K2083" s="7" t="str">
        <f>IFERROR(ROUND(AVERAGEIF('Week 2 - Making'!$B:$B,'Product List'!$A2083,'Week 2 - Making'!$P:$P),0),"")</f>
        <v/>
      </c>
      <c r="L2083" s="263" t="str">
        <f>IFERROR(ROUND(AVERAGEIF('Week 3 - Making'!$B:$B,'Product List'!$A2083,'Week 3 - Making'!$P:$P),0),"")</f>
        <v/>
      </c>
      <c r="M2083" s="7" t="str">
        <f>IFERROR(ROUND(AVERAGEIF('Week 4 - Making'!$B:$B,'Product List'!$A2083,'Week 4 - Making'!$P:$P),0),"")</f>
        <v/>
      </c>
      <c r="N2083" s="7" t="str">
        <f>IFERROR(ROUND(AVERAGEIF('Week 5 - Making'!$B:$B,'Product List'!$A2083,'Week 5 - Making'!$P:$P),0),"")</f>
        <v/>
      </c>
      <c r="O2083" s="7"/>
      <c r="P2083" s="7">
        <f t="array" ref="P2083">iferror(xlookup(C2083,'Product Families'!A:A,'Product Families'!S:S),"")</f>
        <v>0</v>
      </c>
    </row>
    <row r="2084" ht="14.25" customHeight="1">
      <c r="A2084" s="138" t="s">
        <v>4693</v>
      </c>
      <c r="B2084" s="270" t="s">
        <v>4692</v>
      </c>
      <c r="C2084" s="138" t="s">
        <v>707</v>
      </c>
      <c r="D2084" s="7">
        <f t="array" ref="D2084">IFERROR(XLOOKUP($C2084,'Product Families'!$A:$A,'Product Families'!$D:$D),"")</f>
        <v>34</v>
      </c>
      <c r="E2084" s="7">
        <f t="array" ref="E2084">IFERROR(XLOOKUP($C2084,'Product Families'!$A:$A,'Product Families'!$E:$E),"")</f>
        <v>35</v>
      </c>
      <c r="F2084" s="7">
        <f t="array" ref="F2084">IFERROR(XLOOKUP($C2084,'Product Families'!$A:$A,'Product Families'!$F:$F),"")</f>
        <v>38</v>
      </c>
      <c r="G2084" s="7">
        <f t="array" ref="G2084">IFERROR(XLOOKUP($C2084,'Product Families'!$A:$A,'Product Families'!$G:$G),"")</f>
        <v>41</v>
      </c>
      <c r="J2084" s="7" t="str">
        <f>IFERROR(ROUND(AVERAGEIF('Week 1 - Making'!$B:$B,'Product List'!$A2084,'Week 1 - Making'!$P:$P),0),"")</f>
        <v/>
      </c>
      <c r="K2084" s="7" t="str">
        <f>IFERROR(ROUND(AVERAGEIF('Week 2 - Making'!$B:$B,'Product List'!$A2084,'Week 2 - Making'!$P:$P),0),"")</f>
        <v/>
      </c>
      <c r="L2084" s="263" t="str">
        <f>IFERROR(ROUND(AVERAGEIF('Week 3 - Making'!$B:$B,'Product List'!$A2084,'Week 3 - Making'!$P:$P),0),"")</f>
        <v/>
      </c>
      <c r="M2084" s="7" t="str">
        <f>IFERROR(ROUND(AVERAGEIF('Week 4 - Making'!$B:$B,'Product List'!$A2084,'Week 4 - Making'!$P:$P),0),"")</f>
        <v/>
      </c>
      <c r="N2084" s="7" t="str">
        <f>IFERROR(ROUND(AVERAGEIF('Week 5 - Making'!$B:$B,'Product List'!$A2084,'Week 5 - Making'!$P:$P),0),"")</f>
        <v/>
      </c>
      <c r="O2084" s="7"/>
      <c r="P2084" s="7">
        <f t="array" ref="P2084">iferror(xlookup(C2084,'Product Families'!A:A,'Product Families'!S:S),"")</f>
        <v>2.4</v>
      </c>
    </row>
    <row r="2085" ht="14.25" customHeight="1">
      <c r="A2085" s="122" t="s">
        <v>4694</v>
      </c>
      <c r="B2085" s="270" t="s">
        <v>4695</v>
      </c>
      <c r="C2085" s="122" t="s">
        <v>703</v>
      </c>
      <c r="D2085" s="7">
        <f t="array" ref="D2085">IFERROR(XLOOKUP($C2085,'Product Families'!$A:$A,'Product Families'!$D:$D),"")</f>
        <v>200</v>
      </c>
      <c r="E2085" s="7">
        <f t="array" ref="E2085">IFERROR(XLOOKUP($C2085,'Product Families'!$A:$A,'Product Families'!$E:$E),"")</f>
        <v>205</v>
      </c>
      <c r="F2085" s="7">
        <f t="array" ref="F2085">IFERROR(XLOOKUP($C2085,'Product Families'!$A:$A,'Product Families'!$F:$F),"")</f>
        <v>221</v>
      </c>
      <c r="G2085" s="7">
        <f t="array" ref="G2085">IFERROR(XLOOKUP($C2085,'Product Families'!$A:$A,'Product Families'!$G:$G),"")</f>
        <v>237</v>
      </c>
      <c r="J2085" s="7" t="str">
        <f>IFERROR(ROUND(AVERAGEIF('Week 1 - Making'!$B:$B,'Product List'!$A2085,'Week 1 - Making'!$P:$P),0),"")</f>
        <v/>
      </c>
      <c r="K2085" s="7" t="str">
        <f>IFERROR(ROUND(AVERAGEIF('Week 2 - Making'!$B:$B,'Product List'!$A2085,'Week 2 - Making'!$P:$P),0),"")</f>
        <v/>
      </c>
      <c r="L2085" s="263" t="str">
        <f>IFERROR(ROUND(AVERAGEIF('Week 3 - Making'!$B:$B,'Product List'!$A2085,'Week 3 - Making'!$P:$P),0),"")</f>
        <v/>
      </c>
      <c r="M2085" s="7" t="str">
        <f>IFERROR(ROUND(AVERAGEIF('Week 4 - Making'!$B:$B,'Product List'!$A2085,'Week 4 - Making'!$P:$P),0),"")</f>
        <v/>
      </c>
      <c r="N2085" s="7" t="str">
        <f>IFERROR(ROUND(AVERAGEIF('Week 5 - Making'!$B:$B,'Product List'!$A2085,'Week 5 - Making'!$P:$P),0),"")</f>
        <v/>
      </c>
      <c r="O2085" s="7"/>
      <c r="P2085" s="7">
        <f t="array" ref="P2085">iferror(xlookup(C2085,'Product Families'!A:A,'Product Families'!S:S),"")</f>
        <v>0.77</v>
      </c>
    </row>
    <row r="2086" ht="14.25" customHeight="1">
      <c r="A2086" s="138" t="s">
        <v>4696</v>
      </c>
      <c r="B2086" s="270" t="s">
        <v>4695</v>
      </c>
      <c r="C2086" s="138" t="s">
        <v>707</v>
      </c>
      <c r="D2086" s="7">
        <f t="array" ref="D2086">IFERROR(XLOOKUP($C2086,'Product Families'!$A:$A,'Product Families'!$D:$D),"")</f>
        <v>34</v>
      </c>
      <c r="E2086" s="7">
        <f t="array" ref="E2086">IFERROR(XLOOKUP($C2086,'Product Families'!$A:$A,'Product Families'!$E:$E),"")</f>
        <v>35</v>
      </c>
      <c r="F2086" s="7">
        <f t="array" ref="F2086">IFERROR(XLOOKUP($C2086,'Product Families'!$A:$A,'Product Families'!$F:$F),"")</f>
        <v>38</v>
      </c>
      <c r="G2086" s="7">
        <f t="array" ref="G2086">IFERROR(XLOOKUP($C2086,'Product Families'!$A:$A,'Product Families'!$G:$G),"")</f>
        <v>41</v>
      </c>
      <c r="J2086" s="7" t="str">
        <f>IFERROR(ROUND(AVERAGEIF('Week 1 - Making'!$B:$B,'Product List'!$A2086,'Week 1 - Making'!$P:$P),0),"")</f>
        <v/>
      </c>
      <c r="K2086" s="7" t="str">
        <f>IFERROR(ROUND(AVERAGEIF('Week 2 - Making'!$B:$B,'Product List'!$A2086,'Week 2 - Making'!$P:$P),0),"")</f>
        <v/>
      </c>
      <c r="L2086" s="263" t="str">
        <f>IFERROR(ROUND(AVERAGEIF('Week 3 - Making'!$B:$B,'Product List'!$A2086,'Week 3 - Making'!$P:$P),0),"")</f>
        <v/>
      </c>
      <c r="M2086" s="7" t="str">
        <f>IFERROR(ROUND(AVERAGEIF('Week 4 - Making'!$B:$B,'Product List'!$A2086,'Week 4 - Making'!$P:$P),0),"")</f>
        <v/>
      </c>
      <c r="N2086" s="7" t="str">
        <f>IFERROR(ROUND(AVERAGEIF('Week 5 - Making'!$B:$B,'Product List'!$A2086,'Week 5 - Making'!$P:$P),0),"")</f>
        <v/>
      </c>
      <c r="O2086" s="7"/>
      <c r="P2086" s="7">
        <f t="array" ref="P2086">iferror(xlookup(C2086,'Product Families'!A:A,'Product Families'!S:S),"")</f>
        <v>2.4</v>
      </c>
    </row>
    <row r="2087" ht="14.25" customHeight="1">
      <c r="A2087" s="138" t="s">
        <v>4697</v>
      </c>
      <c r="B2087" s="122"/>
      <c r="C2087" s="122"/>
      <c r="D2087" s="7" t="str">
        <f t="array" ref="D2087">IFERROR(XLOOKUP($C2087,'Product Families'!$A:$A,'Product Families'!$D:$D),"")</f>
        <v/>
      </c>
      <c r="E2087" s="7" t="str">
        <f t="array" ref="E2087">IFERROR(XLOOKUP($C2087,'Product Families'!$A:$A,'Product Families'!$E:$E),"")</f>
        <v/>
      </c>
      <c r="F2087" s="7" t="str">
        <f t="array" ref="F2087">IFERROR(XLOOKUP($C2087,'Product Families'!$A:$A,'Product Families'!$F:$F),"")</f>
        <v/>
      </c>
      <c r="G2087" s="7" t="str">
        <f t="array" ref="G2087">IFERROR(XLOOKUP($C2087,'Product Families'!$A:$A,'Product Families'!$G:$G),"")</f>
        <v/>
      </c>
      <c r="J2087" s="7" t="str">
        <f>IFERROR(ROUND(AVERAGEIF('Week 1 - Making'!$B:$B,'Product List'!$A2087,'Week 1 - Making'!$P:$P),0),"")</f>
        <v/>
      </c>
      <c r="K2087" s="7" t="str">
        <f>IFERROR(ROUND(AVERAGEIF('Week 2 - Making'!$B:$B,'Product List'!$A2087,'Week 2 - Making'!$P:$P),0),"")</f>
        <v/>
      </c>
      <c r="L2087" s="263" t="str">
        <f>IFERROR(ROUND(AVERAGEIF('Week 3 - Making'!$B:$B,'Product List'!$A2087,'Week 3 - Making'!$P:$P),0),"")</f>
        <v/>
      </c>
      <c r="M2087" s="7" t="str">
        <f>IFERROR(ROUND(AVERAGEIF('Week 4 - Making'!$B:$B,'Product List'!$A2087,'Week 4 - Making'!$P:$P),0),"")</f>
        <v/>
      </c>
      <c r="N2087" s="7" t="str">
        <f>IFERROR(ROUND(AVERAGEIF('Week 5 - Making'!$B:$B,'Product List'!$A2087,'Week 5 - Making'!$P:$P),0),"")</f>
        <v/>
      </c>
      <c r="O2087" s="7"/>
      <c r="P2087" s="7" t="str">
        <f t="array" ref="P2087">iferror(xlookup(C2087,'Product Families'!A:A,'Product Families'!S:S),"")</f>
        <v/>
      </c>
    </row>
    <row r="2088" ht="14.25" customHeight="1">
      <c r="A2088" s="288" t="s">
        <v>4698</v>
      </c>
      <c r="B2088" s="289"/>
      <c r="C2088" s="138" t="s">
        <v>707</v>
      </c>
      <c r="D2088" s="7">
        <f t="array" ref="D2088">IFERROR(XLOOKUP($C2088,'Product Families'!$A:$A,'Product Families'!$D:$D),"")</f>
        <v>34</v>
      </c>
      <c r="E2088" s="7">
        <f t="array" ref="E2088">IFERROR(XLOOKUP($C2088,'Product Families'!$A:$A,'Product Families'!$E:$E),"")</f>
        <v>35</v>
      </c>
      <c r="F2088" s="7">
        <f t="array" ref="F2088">IFERROR(XLOOKUP($C2088,'Product Families'!$A:$A,'Product Families'!$F:$F),"")</f>
        <v>38</v>
      </c>
      <c r="G2088" s="7">
        <f t="array" ref="G2088">IFERROR(XLOOKUP($C2088,'Product Families'!$A:$A,'Product Families'!$G:$G),"")</f>
        <v>41</v>
      </c>
      <c r="J2088" s="7" t="str">
        <f>IFERROR(ROUND(AVERAGEIF('Week 1 - Making'!$B:$B,'Product List'!$A2088,'Week 1 - Making'!$P:$P),0),"")</f>
        <v/>
      </c>
      <c r="K2088" s="7" t="str">
        <f>IFERROR(ROUND(AVERAGEIF('Week 2 - Making'!$B:$B,'Product List'!$A2088,'Week 2 - Making'!$P:$P),0),"")</f>
        <v/>
      </c>
      <c r="L2088" s="263" t="str">
        <f>IFERROR(ROUND(AVERAGEIF('Week 3 - Making'!$B:$B,'Product List'!$A2088,'Week 3 - Making'!$P:$P),0),"")</f>
        <v/>
      </c>
      <c r="M2088" s="7" t="str">
        <f>IFERROR(ROUND(AVERAGEIF('Week 4 - Making'!$B:$B,'Product List'!$A2088,'Week 4 - Making'!$P:$P),0),"")</f>
        <v/>
      </c>
      <c r="N2088" s="7" t="str">
        <f>IFERROR(ROUND(AVERAGEIF('Week 5 - Making'!$B:$B,'Product List'!$A2088,'Week 5 - Making'!$P:$P),0),"")</f>
        <v/>
      </c>
      <c r="O2088" s="7"/>
      <c r="P2088" s="7">
        <f t="array" ref="P2088">iferror(xlookup(C2088,'Product Families'!A:A,'Product Families'!S:S),"")</f>
        <v>2.4</v>
      </c>
    </row>
    <row r="2089" ht="14.25" customHeight="1">
      <c r="A2089" s="122" t="s">
        <v>4699</v>
      </c>
      <c r="B2089" s="270" t="s">
        <v>4700</v>
      </c>
      <c r="C2089" s="122"/>
      <c r="D2089" s="7" t="str">
        <f t="array" ref="D2089">IFERROR(XLOOKUP($C2089,'Product Families'!$A:$A,'Product Families'!$D:$D),"")</f>
        <v/>
      </c>
      <c r="E2089" s="7" t="str">
        <f t="array" ref="E2089">IFERROR(XLOOKUP($C2089,'Product Families'!$A:$A,'Product Families'!$E:$E),"")</f>
        <v/>
      </c>
      <c r="F2089" s="7" t="str">
        <f t="array" ref="F2089">IFERROR(XLOOKUP($C2089,'Product Families'!$A:$A,'Product Families'!$F:$F),"")</f>
        <v/>
      </c>
      <c r="G2089" s="7" t="str">
        <f t="array" ref="G2089">IFERROR(XLOOKUP($C2089,'Product Families'!$A:$A,'Product Families'!$G:$G),"")</f>
        <v/>
      </c>
      <c r="J2089" s="7" t="str">
        <f>IFERROR(ROUND(AVERAGEIF('Week 1 - Making'!$B:$B,'Product List'!$A2089,'Week 1 - Making'!$P:$P),0),"")</f>
        <v/>
      </c>
      <c r="K2089" s="7" t="str">
        <f>IFERROR(ROUND(AVERAGEIF('Week 2 - Making'!$B:$B,'Product List'!$A2089,'Week 2 - Making'!$P:$P),0),"")</f>
        <v/>
      </c>
      <c r="L2089" s="263" t="str">
        <f>IFERROR(ROUND(AVERAGEIF('Week 3 - Making'!$B:$B,'Product List'!$A2089,'Week 3 - Making'!$P:$P),0),"")</f>
        <v/>
      </c>
      <c r="M2089" s="7" t="str">
        <f>IFERROR(ROUND(AVERAGEIF('Week 4 - Making'!$B:$B,'Product List'!$A2089,'Week 4 - Making'!$P:$P),0),"")</f>
        <v/>
      </c>
      <c r="N2089" s="7" t="str">
        <f>IFERROR(ROUND(AVERAGEIF('Week 5 - Making'!$B:$B,'Product List'!$A2089,'Week 5 - Making'!$P:$P),0),"")</f>
        <v/>
      </c>
      <c r="O2089" s="7"/>
      <c r="P2089" s="7" t="str">
        <f t="array" ref="P2089">iferror(xlookup(C2089,'Product Families'!A:A,'Product Families'!S:S),"")</f>
        <v/>
      </c>
    </row>
    <row r="2090" ht="14.25" customHeight="1">
      <c r="A2090" s="122" t="s">
        <v>4701</v>
      </c>
      <c r="B2090" s="270" t="s">
        <v>4702</v>
      </c>
      <c r="C2090" s="122" t="s">
        <v>705</v>
      </c>
      <c r="D2090" s="7">
        <f t="array" ref="D2090">IFERROR(XLOOKUP($C2090,'Product Families'!$A:$A,'Product Families'!$D:$D),"")</f>
        <v>173</v>
      </c>
      <c r="E2090" s="7">
        <f t="array" ref="E2090">IFERROR(XLOOKUP($C2090,'Product Families'!$A:$A,'Product Families'!$E:$E),"")</f>
        <v>177</v>
      </c>
      <c r="F2090" s="7">
        <f t="array" ref="F2090">IFERROR(XLOOKUP($C2090,'Product Families'!$A:$A,'Product Families'!$F:$F),"")</f>
        <v>191</v>
      </c>
      <c r="G2090" s="7">
        <f t="array" ref="G2090">IFERROR(XLOOKUP($C2090,'Product Families'!$A:$A,'Product Families'!$G:$G),"")</f>
        <v>205</v>
      </c>
      <c r="J2090" s="7" t="str">
        <f>IFERROR(ROUND(AVERAGEIF('Week 1 - Making'!$B:$B,'Product List'!$A2090,'Week 1 - Making'!$P:$P),0),"")</f>
        <v/>
      </c>
      <c r="K2090" s="7" t="str">
        <f>IFERROR(ROUND(AVERAGEIF('Week 2 - Making'!$B:$B,'Product List'!$A2090,'Week 2 - Making'!$P:$P),0),"")</f>
        <v/>
      </c>
      <c r="L2090" s="263" t="str">
        <f>IFERROR(ROUND(AVERAGEIF('Week 3 - Making'!$B:$B,'Product List'!$A2090,'Week 3 - Making'!$P:$P),0),"")</f>
        <v/>
      </c>
      <c r="M2090" s="7" t="str">
        <f>IFERROR(ROUND(AVERAGEIF('Week 4 - Making'!$B:$B,'Product List'!$A2090,'Week 4 - Making'!$P:$P),0),"")</f>
        <v/>
      </c>
      <c r="N2090" s="7" t="str">
        <f>IFERROR(ROUND(AVERAGEIF('Week 5 - Making'!$B:$B,'Product List'!$A2090,'Week 5 - Making'!$P:$P),0),"")</f>
        <v/>
      </c>
      <c r="O2090" s="7"/>
      <c r="P2090" s="7">
        <f t="array" ref="P2090">iferror(xlookup(C2090,'Product Families'!A:A,'Product Families'!S:S),"")</f>
        <v>0</v>
      </c>
    </row>
    <row r="2091" ht="14.25" customHeight="1">
      <c r="A2091" s="122" t="s">
        <v>4703</v>
      </c>
      <c r="B2091" s="270" t="s">
        <v>4704</v>
      </c>
      <c r="C2091" s="122" t="s">
        <v>703</v>
      </c>
      <c r="D2091" s="7">
        <f t="array" ref="D2091">IFERROR(XLOOKUP($C2091,'Product Families'!$A:$A,'Product Families'!$D:$D),"")</f>
        <v>200</v>
      </c>
      <c r="E2091" s="7">
        <f t="array" ref="E2091">IFERROR(XLOOKUP($C2091,'Product Families'!$A:$A,'Product Families'!$E:$E),"")</f>
        <v>205</v>
      </c>
      <c r="F2091" s="7">
        <f t="array" ref="F2091">IFERROR(XLOOKUP($C2091,'Product Families'!$A:$A,'Product Families'!$F:$F),"")</f>
        <v>221</v>
      </c>
      <c r="G2091" s="7">
        <f t="array" ref="G2091">IFERROR(XLOOKUP($C2091,'Product Families'!$A:$A,'Product Families'!$G:$G),"")</f>
        <v>237</v>
      </c>
      <c r="J2091" s="7" t="str">
        <f>IFERROR(ROUND(AVERAGEIF('Week 1 - Making'!$B:$B,'Product List'!$A2091,'Week 1 - Making'!$P:$P),0),"")</f>
        <v/>
      </c>
      <c r="K2091" s="7" t="str">
        <f>IFERROR(ROUND(AVERAGEIF('Week 2 - Making'!$B:$B,'Product List'!$A2091,'Week 2 - Making'!$P:$P),0),"")</f>
        <v/>
      </c>
      <c r="L2091" s="263" t="str">
        <f>IFERROR(ROUND(AVERAGEIF('Week 3 - Making'!$B:$B,'Product List'!$A2091,'Week 3 - Making'!$P:$P),0),"")</f>
        <v/>
      </c>
      <c r="M2091" s="7" t="str">
        <f>IFERROR(ROUND(AVERAGEIF('Week 4 - Making'!$B:$B,'Product List'!$A2091,'Week 4 - Making'!$P:$P),0),"")</f>
        <v/>
      </c>
      <c r="N2091" s="7" t="str">
        <f>IFERROR(ROUND(AVERAGEIF('Week 5 - Making'!$B:$B,'Product List'!$A2091,'Week 5 - Making'!$P:$P),0),"")</f>
        <v/>
      </c>
      <c r="O2091" s="7"/>
      <c r="P2091" s="7">
        <f t="array" ref="P2091">iferror(xlookup(C2091,'Product Families'!A:A,'Product Families'!S:S),"")</f>
        <v>0.77</v>
      </c>
    </row>
    <row r="2092" ht="14.25" customHeight="1">
      <c r="A2092" s="122" t="s">
        <v>4705</v>
      </c>
      <c r="B2092" s="270" t="s">
        <v>4704</v>
      </c>
      <c r="C2092" s="122" t="s">
        <v>707</v>
      </c>
      <c r="D2092" s="7">
        <f t="array" ref="D2092">IFERROR(XLOOKUP($C2092,'Product Families'!$A:$A,'Product Families'!$D:$D),"")</f>
        <v>34</v>
      </c>
      <c r="E2092" s="7">
        <f t="array" ref="E2092">IFERROR(XLOOKUP($C2092,'Product Families'!$A:$A,'Product Families'!$E:$E),"")</f>
        <v>35</v>
      </c>
      <c r="F2092" s="7">
        <f t="array" ref="F2092">IFERROR(XLOOKUP($C2092,'Product Families'!$A:$A,'Product Families'!$F:$F),"")</f>
        <v>38</v>
      </c>
      <c r="G2092" s="7">
        <f t="array" ref="G2092">IFERROR(XLOOKUP($C2092,'Product Families'!$A:$A,'Product Families'!$G:$G),"")</f>
        <v>41</v>
      </c>
      <c r="J2092" s="7" t="str">
        <f>IFERROR(ROUND(AVERAGEIF('Week 1 - Making'!$B:$B,'Product List'!$A2092,'Week 1 - Making'!$P:$P),0),"")</f>
        <v/>
      </c>
      <c r="K2092" s="7" t="str">
        <f>IFERROR(ROUND(AVERAGEIF('Week 2 - Making'!$B:$B,'Product List'!$A2092,'Week 2 - Making'!$P:$P),0),"")</f>
        <v/>
      </c>
      <c r="L2092" s="263" t="str">
        <f>IFERROR(ROUND(AVERAGEIF('Week 3 - Making'!$B:$B,'Product List'!$A2092,'Week 3 - Making'!$P:$P),0),"")</f>
        <v/>
      </c>
      <c r="M2092" s="7" t="str">
        <f>IFERROR(ROUND(AVERAGEIF('Week 4 - Making'!$B:$B,'Product List'!$A2092,'Week 4 - Making'!$P:$P),0),"")</f>
        <v/>
      </c>
      <c r="N2092" s="7" t="str">
        <f>IFERROR(ROUND(AVERAGEIF('Week 5 - Making'!$B:$B,'Product List'!$A2092,'Week 5 - Making'!$P:$P),0),"")</f>
        <v/>
      </c>
      <c r="O2092" s="7"/>
      <c r="P2092" s="7">
        <f t="array" ref="P2092">iferror(xlookup(C2092,'Product Families'!A:A,'Product Families'!S:S),"")</f>
        <v>2.4</v>
      </c>
    </row>
    <row r="2093" ht="14.25" customHeight="1">
      <c r="A2093" s="122" t="s">
        <v>4706</v>
      </c>
      <c r="B2093" s="270" t="s">
        <v>4707</v>
      </c>
      <c r="C2093" s="122" t="s">
        <v>703</v>
      </c>
      <c r="D2093" s="7">
        <f t="array" ref="D2093">IFERROR(XLOOKUP($C2093,'Product Families'!$A:$A,'Product Families'!$D:$D),"")</f>
        <v>200</v>
      </c>
      <c r="E2093" s="7">
        <f t="array" ref="E2093">IFERROR(XLOOKUP($C2093,'Product Families'!$A:$A,'Product Families'!$E:$E),"")</f>
        <v>205</v>
      </c>
      <c r="F2093" s="7">
        <f t="array" ref="F2093">IFERROR(XLOOKUP($C2093,'Product Families'!$A:$A,'Product Families'!$F:$F),"")</f>
        <v>221</v>
      </c>
      <c r="G2093" s="7">
        <f t="array" ref="G2093">IFERROR(XLOOKUP($C2093,'Product Families'!$A:$A,'Product Families'!$G:$G),"")</f>
        <v>237</v>
      </c>
      <c r="J2093" s="7" t="str">
        <f>IFERROR(ROUND(AVERAGEIF('Week 1 - Making'!$B:$B,'Product List'!$A2093,'Week 1 - Making'!$P:$P),0),"")</f>
        <v/>
      </c>
      <c r="K2093" s="7" t="str">
        <f>IFERROR(ROUND(AVERAGEIF('Week 2 - Making'!$B:$B,'Product List'!$A2093,'Week 2 - Making'!$P:$P),0),"")</f>
        <v/>
      </c>
      <c r="L2093" s="263" t="str">
        <f>IFERROR(ROUND(AVERAGEIF('Week 3 - Making'!$B:$B,'Product List'!$A2093,'Week 3 - Making'!$P:$P),0),"")</f>
        <v/>
      </c>
      <c r="M2093" s="7" t="str">
        <f>IFERROR(ROUND(AVERAGEIF('Week 4 - Making'!$B:$B,'Product List'!$A2093,'Week 4 - Making'!$P:$P),0),"")</f>
        <v/>
      </c>
      <c r="N2093" s="7" t="str">
        <f>IFERROR(ROUND(AVERAGEIF('Week 5 - Making'!$B:$B,'Product List'!$A2093,'Week 5 - Making'!$P:$P),0),"")</f>
        <v/>
      </c>
      <c r="O2093" s="7"/>
      <c r="P2093" s="7">
        <f t="array" ref="P2093">iferror(xlookup(C2093,'Product Families'!A:A,'Product Families'!S:S),"")</f>
        <v>0.77</v>
      </c>
    </row>
    <row r="2094" ht="14.25" customHeight="1">
      <c r="A2094" s="288" t="s">
        <v>4708</v>
      </c>
      <c r="B2094" s="291" t="s">
        <v>4704</v>
      </c>
      <c r="C2094" s="289" t="s">
        <v>707</v>
      </c>
      <c r="D2094" s="7">
        <f t="array" ref="D2094">IFERROR(XLOOKUP($C2094,'Product Families'!$A:$A,'Product Families'!$D:$D),"")</f>
        <v>34</v>
      </c>
      <c r="E2094" s="7">
        <f t="array" ref="E2094">IFERROR(XLOOKUP($C2094,'Product Families'!$A:$A,'Product Families'!$E:$E),"")</f>
        <v>35</v>
      </c>
      <c r="F2094" s="7">
        <f t="array" ref="F2094">IFERROR(XLOOKUP($C2094,'Product Families'!$A:$A,'Product Families'!$F:$F),"")</f>
        <v>38</v>
      </c>
      <c r="G2094" s="7">
        <f t="array" ref="G2094">IFERROR(XLOOKUP($C2094,'Product Families'!$A:$A,'Product Families'!$G:$G),"")</f>
        <v>41</v>
      </c>
      <c r="J2094" s="7" t="str">
        <f>IFERROR(ROUND(AVERAGEIF('Week 1 - Making'!$B:$B,'Product List'!$A2094,'Week 1 - Making'!$P:$P),0),"")</f>
        <v/>
      </c>
      <c r="K2094" s="7" t="str">
        <f>IFERROR(ROUND(AVERAGEIF('Week 2 - Making'!$B:$B,'Product List'!$A2094,'Week 2 - Making'!$P:$P),0),"")</f>
        <v/>
      </c>
      <c r="L2094" s="263" t="str">
        <f>IFERROR(ROUND(AVERAGEIF('Week 3 - Making'!$B:$B,'Product List'!$A2094,'Week 3 - Making'!$P:$P),0),"")</f>
        <v/>
      </c>
      <c r="M2094" s="7" t="str">
        <f>IFERROR(ROUND(AVERAGEIF('Week 4 - Making'!$B:$B,'Product List'!$A2094,'Week 4 - Making'!$P:$P),0),"")</f>
        <v/>
      </c>
      <c r="N2094" s="7" t="str">
        <f>IFERROR(ROUND(AVERAGEIF('Week 5 - Making'!$B:$B,'Product List'!$A2094,'Week 5 - Making'!$P:$P),0),"")</f>
        <v/>
      </c>
      <c r="O2094" s="7"/>
      <c r="P2094" s="7">
        <f t="array" ref="P2094">iferror(xlookup(C2094,'Product Families'!A:A,'Product Families'!S:S),"")</f>
        <v>2.4</v>
      </c>
    </row>
    <row r="2095" ht="14.25" customHeight="1">
      <c r="A2095" s="122" t="s">
        <v>4709</v>
      </c>
      <c r="B2095" s="270" t="s">
        <v>4710</v>
      </c>
      <c r="C2095" s="122" t="s">
        <v>705</v>
      </c>
      <c r="D2095" s="7">
        <f t="array" ref="D2095">IFERROR(XLOOKUP($C2095,'Product Families'!$A:$A,'Product Families'!$D:$D),"")</f>
        <v>173</v>
      </c>
      <c r="E2095" s="7">
        <f t="array" ref="E2095">IFERROR(XLOOKUP($C2095,'Product Families'!$A:$A,'Product Families'!$E:$E),"")</f>
        <v>177</v>
      </c>
      <c r="F2095" s="7">
        <f t="array" ref="F2095">IFERROR(XLOOKUP($C2095,'Product Families'!$A:$A,'Product Families'!$F:$F),"")</f>
        <v>191</v>
      </c>
      <c r="G2095" s="7">
        <f t="array" ref="G2095">IFERROR(XLOOKUP($C2095,'Product Families'!$A:$A,'Product Families'!$G:$G),"")</f>
        <v>205</v>
      </c>
      <c r="J2095" s="7" t="str">
        <f>IFERROR(ROUND(AVERAGEIF('Week 1 - Making'!$B:$B,'Product List'!$A2095,'Week 1 - Making'!$P:$P),0),"")</f>
        <v/>
      </c>
      <c r="K2095" s="7" t="str">
        <f>IFERROR(ROUND(AVERAGEIF('Week 2 - Making'!$B:$B,'Product List'!$A2095,'Week 2 - Making'!$P:$P),0),"")</f>
        <v/>
      </c>
      <c r="L2095" s="263" t="str">
        <f>IFERROR(ROUND(AVERAGEIF('Week 3 - Making'!$B:$B,'Product List'!$A2095,'Week 3 - Making'!$P:$P),0),"")</f>
        <v/>
      </c>
      <c r="M2095" s="7" t="str">
        <f>IFERROR(ROUND(AVERAGEIF('Week 4 - Making'!$B:$B,'Product List'!$A2095,'Week 4 - Making'!$P:$P),0),"")</f>
        <v/>
      </c>
      <c r="N2095" s="7" t="str">
        <f>IFERROR(ROUND(AVERAGEIF('Week 5 - Making'!$B:$B,'Product List'!$A2095,'Week 5 - Making'!$P:$P),0),"")</f>
        <v/>
      </c>
      <c r="O2095" s="7"/>
      <c r="P2095" s="7">
        <f t="array" ref="P2095">iferror(xlookup(C2095,'Product Families'!A:A,'Product Families'!S:S),"")</f>
        <v>0</v>
      </c>
    </row>
    <row r="2096" ht="14.25" customHeight="1">
      <c r="A2096" s="138" t="s">
        <v>4711</v>
      </c>
      <c r="B2096" s="270" t="s">
        <v>4710</v>
      </c>
      <c r="C2096" s="138" t="s">
        <v>707</v>
      </c>
      <c r="D2096" s="7">
        <f t="array" ref="D2096">IFERROR(XLOOKUP($C2096,'Product Families'!$A:$A,'Product Families'!$D:$D),"")</f>
        <v>34</v>
      </c>
      <c r="E2096" s="7">
        <f t="array" ref="E2096">IFERROR(XLOOKUP($C2096,'Product Families'!$A:$A,'Product Families'!$E:$E),"")</f>
        <v>35</v>
      </c>
      <c r="F2096" s="7">
        <f t="array" ref="F2096">IFERROR(XLOOKUP($C2096,'Product Families'!$A:$A,'Product Families'!$F:$F),"")</f>
        <v>38</v>
      </c>
      <c r="G2096" s="7">
        <f t="array" ref="G2096">IFERROR(XLOOKUP($C2096,'Product Families'!$A:$A,'Product Families'!$G:$G),"")</f>
        <v>41</v>
      </c>
      <c r="J2096" s="7" t="str">
        <f>IFERROR(ROUND(AVERAGEIF('Week 1 - Making'!$B:$B,'Product List'!$A2096,'Week 1 - Making'!$P:$P),0),"")</f>
        <v/>
      </c>
      <c r="K2096" s="7" t="str">
        <f>IFERROR(ROUND(AVERAGEIF('Week 2 - Making'!$B:$B,'Product List'!$A2096,'Week 2 - Making'!$P:$P),0),"")</f>
        <v/>
      </c>
      <c r="L2096" s="263" t="str">
        <f>IFERROR(ROUND(AVERAGEIF('Week 3 - Making'!$B:$B,'Product List'!$A2096,'Week 3 - Making'!$P:$P),0),"")</f>
        <v/>
      </c>
      <c r="M2096" s="7" t="str">
        <f>IFERROR(ROUND(AVERAGEIF('Week 4 - Making'!$B:$B,'Product List'!$A2096,'Week 4 - Making'!$P:$P),0),"")</f>
        <v/>
      </c>
      <c r="N2096" s="7" t="str">
        <f>IFERROR(ROUND(AVERAGEIF('Week 5 - Making'!$B:$B,'Product List'!$A2096,'Week 5 - Making'!$P:$P),0),"")</f>
        <v/>
      </c>
      <c r="O2096" s="7"/>
      <c r="P2096" s="7">
        <f t="array" ref="P2096">iferror(xlookup(C2096,'Product Families'!A:A,'Product Families'!S:S),"")</f>
        <v>2.4</v>
      </c>
    </row>
    <row r="2097" ht="14.25" customHeight="1">
      <c r="A2097" s="122" t="s">
        <v>4712</v>
      </c>
      <c r="B2097" s="270" t="s">
        <v>4713</v>
      </c>
      <c r="C2097" s="122" t="s">
        <v>703</v>
      </c>
      <c r="D2097" s="7">
        <f t="array" ref="D2097">IFERROR(XLOOKUP($C2097,'Product Families'!$A:$A,'Product Families'!$D:$D),"")</f>
        <v>200</v>
      </c>
      <c r="E2097" s="7">
        <f t="array" ref="E2097">IFERROR(XLOOKUP($C2097,'Product Families'!$A:$A,'Product Families'!$E:$E),"")</f>
        <v>205</v>
      </c>
      <c r="F2097" s="7">
        <f t="array" ref="F2097">IFERROR(XLOOKUP($C2097,'Product Families'!$A:$A,'Product Families'!$F:$F),"")</f>
        <v>221</v>
      </c>
      <c r="G2097" s="7">
        <f t="array" ref="G2097">IFERROR(XLOOKUP($C2097,'Product Families'!$A:$A,'Product Families'!$G:$G),"")</f>
        <v>237</v>
      </c>
      <c r="J2097" s="7" t="str">
        <f>IFERROR(ROUND(AVERAGEIF('Week 1 - Making'!$B:$B,'Product List'!$A2097,'Week 1 - Making'!$P:$P),0),"")</f>
        <v/>
      </c>
      <c r="K2097" s="7" t="str">
        <f>IFERROR(ROUND(AVERAGEIF('Week 2 - Making'!$B:$B,'Product List'!$A2097,'Week 2 - Making'!$P:$P),0),"")</f>
        <v/>
      </c>
      <c r="L2097" s="263" t="str">
        <f>IFERROR(ROUND(AVERAGEIF('Week 3 - Making'!$B:$B,'Product List'!$A2097,'Week 3 - Making'!$P:$P),0),"")</f>
        <v/>
      </c>
      <c r="M2097" s="7" t="str">
        <f>IFERROR(ROUND(AVERAGEIF('Week 4 - Making'!$B:$B,'Product List'!$A2097,'Week 4 - Making'!$P:$P),0),"")</f>
        <v/>
      </c>
      <c r="N2097" s="7" t="str">
        <f>IFERROR(ROUND(AVERAGEIF('Week 5 - Making'!$B:$B,'Product List'!$A2097,'Week 5 - Making'!$P:$P),0),"")</f>
        <v/>
      </c>
      <c r="O2097" s="7"/>
      <c r="P2097" s="7">
        <f t="array" ref="P2097">iferror(xlookup(C2097,'Product Families'!A:A,'Product Families'!S:S),"")</f>
        <v>0.77</v>
      </c>
    </row>
    <row r="2098" ht="14.25" customHeight="1">
      <c r="A2098" s="122" t="s">
        <v>4714</v>
      </c>
      <c r="B2098" s="270" t="s">
        <v>4715</v>
      </c>
      <c r="C2098" s="122" t="s">
        <v>705</v>
      </c>
      <c r="D2098" s="7">
        <f t="array" ref="D2098">IFERROR(XLOOKUP($C2098,'Product Families'!$A:$A,'Product Families'!$D:$D),"")</f>
        <v>173</v>
      </c>
      <c r="E2098" s="7">
        <f t="array" ref="E2098">IFERROR(XLOOKUP($C2098,'Product Families'!$A:$A,'Product Families'!$E:$E),"")</f>
        <v>177</v>
      </c>
      <c r="F2098" s="7">
        <f t="array" ref="F2098">IFERROR(XLOOKUP($C2098,'Product Families'!$A:$A,'Product Families'!$F:$F),"")</f>
        <v>191</v>
      </c>
      <c r="G2098" s="7">
        <f t="array" ref="G2098">IFERROR(XLOOKUP($C2098,'Product Families'!$A:$A,'Product Families'!$G:$G),"")</f>
        <v>205</v>
      </c>
      <c r="J2098" s="7" t="str">
        <f>IFERROR(ROUND(AVERAGEIF('Week 1 - Making'!$B:$B,'Product List'!$A2098,'Week 1 - Making'!$P:$P),0),"")</f>
        <v/>
      </c>
      <c r="K2098" s="7" t="str">
        <f>IFERROR(ROUND(AVERAGEIF('Week 2 - Making'!$B:$B,'Product List'!$A2098,'Week 2 - Making'!$P:$P),0),"")</f>
        <v/>
      </c>
      <c r="L2098" s="263" t="str">
        <f>IFERROR(ROUND(AVERAGEIF('Week 3 - Making'!$B:$B,'Product List'!$A2098,'Week 3 - Making'!$P:$P),0),"")</f>
        <v/>
      </c>
      <c r="M2098" s="7" t="str">
        <f>IFERROR(ROUND(AVERAGEIF('Week 4 - Making'!$B:$B,'Product List'!$A2098,'Week 4 - Making'!$P:$P),0),"")</f>
        <v/>
      </c>
      <c r="N2098" s="7" t="str">
        <f>IFERROR(ROUND(AVERAGEIF('Week 5 - Making'!$B:$B,'Product List'!$A2098,'Week 5 - Making'!$P:$P),0),"")</f>
        <v/>
      </c>
      <c r="O2098" s="7"/>
      <c r="P2098" s="7">
        <f t="array" ref="P2098">iferror(xlookup(C2098,'Product Families'!A:A,'Product Families'!S:S),"")</f>
        <v>0</v>
      </c>
    </row>
    <row r="2099" ht="14.25" customHeight="1">
      <c r="A2099" s="138" t="s">
        <v>4716</v>
      </c>
      <c r="B2099" s="270" t="s">
        <v>4715</v>
      </c>
      <c r="C2099" s="138" t="s">
        <v>707</v>
      </c>
      <c r="D2099" s="7">
        <f t="array" ref="D2099">IFERROR(XLOOKUP($C2099,'Product Families'!$A:$A,'Product Families'!$D:$D),"")</f>
        <v>34</v>
      </c>
      <c r="E2099" s="7">
        <f t="array" ref="E2099">IFERROR(XLOOKUP($C2099,'Product Families'!$A:$A,'Product Families'!$E:$E),"")</f>
        <v>35</v>
      </c>
      <c r="F2099" s="7">
        <f t="array" ref="F2099">IFERROR(XLOOKUP($C2099,'Product Families'!$A:$A,'Product Families'!$F:$F),"")</f>
        <v>38</v>
      </c>
      <c r="G2099" s="7">
        <f t="array" ref="G2099">IFERROR(XLOOKUP($C2099,'Product Families'!$A:$A,'Product Families'!$G:$G),"")</f>
        <v>41</v>
      </c>
      <c r="J2099" s="7" t="str">
        <f>IFERROR(ROUND(AVERAGEIF('Week 1 - Making'!$B:$B,'Product List'!$A2099,'Week 1 - Making'!$P:$P),0),"")</f>
        <v/>
      </c>
      <c r="K2099" s="7" t="str">
        <f>IFERROR(ROUND(AVERAGEIF('Week 2 - Making'!$B:$B,'Product List'!$A2099,'Week 2 - Making'!$P:$P),0),"")</f>
        <v/>
      </c>
      <c r="L2099" s="263" t="str">
        <f>IFERROR(ROUND(AVERAGEIF('Week 3 - Making'!$B:$B,'Product List'!$A2099,'Week 3 - Making'!$P:$P),0),"")</f>
        <v/>
      </c>
      <c r="M2099" s="7" t="str">
        <f>IFERROR(ROUND(AVERAGEIF('Week 4 - Making'!$B:$B,'Product List'!$A2099,'Week 4 - Making'!$P:$P),0),"")</f>
        <v/>
      </c>
      <c r="N2099" s="7" t="str">
        <f>IFERROR(ROUND(AVERAGEIF('Week 5 - Making'!$B:$B,'Product List'!$A2099,'Week 5 - Making'!$P:$P),0),"")</f>
        <v/>
      </c>
      <c r="O2099" s="7"/>
      <c r="P2099" s="7">
        <f t="array" ref="P2099">iferror(xlookup(C2099,'Product Families'!A:A,'Product Families'!S:S),"")</f>
        <v>2.4</v>
      </c>
    </row>
    <row r="2100" ht="14.25" customHeight="1">
      <c r="A2100" s="122" t="s">
        <v>4717</v>
      </c>
      <c r="B2100" s="270" t="s">
        <v>4718</v>
      </c>
      <c r="C2100" s="122" t="s">
        <v>703</v>
      </c>
      <c r="D2100" s="7">
        <f t="array" ref="D2100">IFERROR(XLOOKUP($C2100,'Product Families'!$A:$A,'Product Families'!$D:$D),"")</f>
        <v>200</v>
      </c>
      <c r="E2100" s="7">
        <f t="array" ref="E2100">IFERROR(XLOOKUP($C2100,'Product Families'!$A:$A,'Product Families'!$E:$E),"")</f>
        <v>205</v>
      </c>
      <c r="F2100" s="7">
        <f t="array" ref="F2100">IFERROR(XLOOKUP($C2100,'Product Families'!$A:$A,'Product Families'!$F:$F),"")</f>
        <v>221</v>
      </c>
      <c r="G2100" s="7">
        <f t="array" ref="G2100">IFERROR(XLOOKUP($C2100,'Product Families'!$A:$A,'Product Families'!$G:$G),"")</f>
        <v>237</v>
      </c>
      <c r="J2100" s="7" t="str">
        <f>IFERROR(ROUND(AVERAGEIF('Week 1 - Making'!$B:$B,'Product List'!$A2100,'Week 1 - Making'!$P:$P),0),"")</f>
        <v/>
      </c>
      <c r="K2100" s="7" t="str">
        <f>IFERROR(ROUND(AVERAGEIF('Week 2 - Making'!$B:$B,'Product List'!$A2100,'Week 2 - Making'!$P:$P),0),"")</f>
        <v/>
      </c>
      <c r="L2100" s="263" t="str">
        <f>IFERROR(ROUND(AVERAGEIF('Week 3 - Making'!$B:$B,'Product List'!$A2100,'Week 3 - Making'!$P:$P),0),"")</f>
        <v/>
      </c>
      <c r="M2100" s="7" t="str">
        <f>IFERROR(ROUND(AVERAGEIF('Week 4 - Making'!$B:$B,'Product List'!$A2100,'Week 4 - Making'!$P:$P),0),"")</f>
        <v/>
      </c>
      <c r="N2100" s="7" t="str">
        <f>IFERROR(ROUND(AVERAGEIF('Week 5 - Making'!$B:$B,'Product List'!$A2100,'Week 5 - Making'!$P:$P),0),"")</f>
        <v/>
      </c>
      <c r="O2100" s="7"/>
      <c r="P2100" s="7">
        <f t="array" ref="P2100">iferror(xlookup(C2100,'Product Families'!A:A,'Product Families'!S:S),"")</f>
        <v>0.77</v>
      </c>
    </row>
    <row r="2101" ht="14.25" customHeight="1">
      <c r="A2101" s="122" t="s">
        <v>4719</v>
      </c>
      <c r="B2101" s="270" t="s">
        <v>4720</v>
      </c>
      <c r="C2101" s="122" t="s">
        <v>705</v>
      </c>
      <c r="D2101" s="7">
        <f t="array" ref="D2101">IFERROR(XLOOKUP($C2101,'Product Families'!$A:$A,'Product Families'!$D:$D),"")</f>
        <v>173</v>
      </c>
      <c r="E2101" s="7">
        <f t="array" ref="E2101">IFERROR(XLOOKUP($C2101,'Product Families'!$A:$A,'Product Families'!$E:$E),"")</f>
        <v>177</v>
      </c>
      <c r="F2101" s="7">
        <f t="array" ref="F2101">IFERROR(XLOOKUP($C2101,'Product Families'!$A:$A,'Product Families'!$F:$F),"")</f>
        <v>191</v>
      </c>
      <c r="G2101" s="7">
        <f t="array" ref="G2101">IFERROR(XLOOKUP($C2101,'Product Families'!$A:$A,'Product Families'!$G:$G),"")</f>
        <v>205</v>
      </c>
      <c r="J2101" s="7" t="str">
        <f>IFERROR(ROUND(AVERAGEIF('Week 1 - Making'!$B:$B,'Product List'!$A2101,'Week 1 - Making'!$P:$P),0),"")</f>
        <v/>
      </c>
      <c r="K2101" s="7" t="str">
        <f>IFERROR(ROUND(AVERAGEIF('Week 2 - Making'!$B:$B,'Product List'!$A2101,'Week 2 - Making'!$P:$P),0),"")</f>
        <v/>
      </c>
      <c r="L2101" s="263" t="str">
        <f>IFERROR(ROUND(AVERAGEIF('Week 3 - Making'!$B:$B,'Product List'!$A2101,'Week 3 - Making'!$P:$P),0),"")</f>
        <v/>
      </c>
      <c r="M2101" s="7" t="str">
        <f>IFERROR(ROUND(AVERAGEIF('Week 4 - Making'!$B:$B,'Product List'!$A2101,'Week 4 - Making'!$P:$P),0),"")</f>
        <v/>
      </c>
      <c r="N2101" s="7" t="str">
        <f>IFERROR(ROUND(AVERAGEIF('Week 5 - Making'!$B:$B,'Product List'!$A2101,'Week 5 - Making'!$P:$P),0),"")</f>
        <v/>
      </c>
      <c r="O2101" s="7"/>
      <c r="P2101" s="7">
        <f t="array" ref="P2101">iferror(xlookup(C2101,'Product Families'!A:A,'Product Families'!S:S),"")</f>
        <v>0</v>
      </c>
    </row>
    <row r="2102" ht="14.25" customHeight="1">
      <c r="A2102" s="122" t="s">
        <v>4721</v>
      </c>
      <c r="B2102" s="270" t="s">
        <v>4720</v>
      </c>
      <c r="C2102" s="122" t="s">
        <v>707</v>
      </c>
      <c r="D2102" s="7">
        <f t="array" ref="D2102">IFERROR(XLOOKUP($C2102,'Product Families'!$A:$A,'Product Families'!$D:$D),"")</f>
        <v>34</v>
      </c>
      <c r="E2102" s="7">
        <f t="array" ref="E2102">IFERROR(XLOOKUP($C2102,'Product Families'!$A:$A,'Product Families'!$E:$E),"")</f>
        <v>35</v>
      </c>
      <c r="F2102" s="7">
        <f t="array" ref="F2102">IFERROR(XLOOKUP($C2102,'Product Families'!$A:$A,'Product Families'!$F:$F),"")</f>
        <v>38</v>
      </c>
      <c r="G2102" s="7">
        <f t="array" ref="G2102">IFERROR(XLOOKUP($C2102,'Product Families'!$A:$A,'Product Families'!$G:$G),"")</f>
        <v>41</v>
      </c>
      <c r="J2102" s="7" t="str">
        <f>IFERROR(ROUND(AVERAGEIF('Week 1 - Making'!$B:$B,'Product List'!$A2102,'Week 1 - Making'!$P:$P),0),"")</f>
        <v/>
      </c>
      <c r="K2102" s="7" t="str">
        <f>IFERROR(ROUND(AVERAGEIF('Week 2 - Making'!$B:$B,'Product List'!$A2102,'Week 2 - Making'!$P:$P),0),"")</f>
        <v/>
      </c>
      <c r="L2102" s="263" t="str">
        <f>IFERROR(ROUND(AVERAGEIF('Week 3 - Making'!$B:$B,'Product List'!$A2102,'Week 3 - Making'!$P:$P),0),"")</f>
        <v/>
      </c>
      <c r="M2102" s="7" t="str">
        <f>IFERROR(ROUND(AVERAGEIF('Week 4 - Making'!$B:$B,'Product List'!$A2102,'Week 4 - Making'!$P:$P),0),"")</f>
        <v/>
      </c>
      <c r="N2102" s="7" t="str">
        <f>IFERROR(ROUND(AVERAGEIF('Week 5 - Making'!$B:$B,'Product List'!$A2102,'Week 5 - Making'!$P:$P),0),"")</f>
        <v/>
      </c>
      <c r="O2102" s="7"/>
      <c r="P2102" s="7">
        <f t="array" ref="P2102">iferror(xlookup(C2102,'Product Families'!A:A,'Product Families'!S:S),"")</f>
        <v>2.4</v>
      </c>
    </row>
    <row r="2103" ht="14.25" customHeight="1">
      <c r="A2103" s="122" t="s">
        <v>4722</v>
      </c>
      <c r="B2103" s="270" t="s">
        <v>4723</v>
      </c>
      <c r="C2103" s="122" t="s">
        <v>703</v>
      </c>
      <c r="D2103" s="7">
        <f t="array" ref="D2103">IFERROR(XLOOKUP($C2103,'Product Families'!$A:$A,'Product Families'!$D:$D),"")</f>
        <v>200</v>
      </c>
      <c r="E2103" s="7">
        <f t="array" ref="E2103">IFERROR(XLOOKUP($C2103,'Product Families'!$A:$A,'Product Families'!$E:$E),"")</f>
        <v>205</v>
      </c>
      <c r="F2103" s="7">
        <f t="array" ref="F2103">IFERROR(XLOOKUP($C2103,'Product Families'!$A:$A,'Product Families'!$F:$F),"")</f>
        <v>221</v>
      </c>
      <c r="G2103" s="7">
        <f t="array" ref="G2103">IFERROR(XLOOKUP($C2103,'Product Families'!$A:$A,'Product Families'!$G:$G),"")</f>
        <v>237</v>
      </c>
      <c r="J2103" s="7" t="str">
        <f>IFERROR(ROUND(AVERAGEIF('Week 1 - Making'!$B:$B,'Product List'!$A2103,'Week 1 - Making'!$P:$P),0),"")</f>
        <v/>
      </c>
      <c r="K2103" s="7" t="str">
        <f>IFERROR(ROUND(AVERAGEIF('Week 2 - Making'!$B:$B,'Product List'!$A2103,'Week 2 - Making'!$P:$P),0),"")</f>
        <v/>
      </c>
      <c r="L2103" s="263" t="str">
        <f>IFERROR(ROUND(AVERAGEIF('Week 3 - Making'!$B:$B,'Product List'!$A2103,'Week 3 - Making'!$P:$P),0),"")</f>
        <v/>
      </c>
      <c r="M2103" s="7" t="str">
        <f>IFERROR(ROUND(AVERAGEIF('Week 4 - Making'!$B:$B,'Product List'!$A2103,'Week 4 - Making'!$P:$P),0),"")</f>
        <v/>
      </c>
      <c r="N2103" s="7" t="str">
        <f>IFERROR(ROUND(AVERAGEIF('Week 5 - Making'!$B:$B,'Product List'!$A2103,'Week 5 - Making'!$P:$P),0),"")</f>
        <v/>
      </c>
      <c r="O2103" s="7"/>
      <c r="P2103" s="7">
        <f t="array" ref="P2103">iferror(xlookup(C2103,'Product Families'!A:A,'Product Families'!S:S),"")</f>
        <v>0.77</v>
      </c>
    </row>
    <row r="2104" ht="14.25" customHeight="1">
      <c r="A2104" s="138" t="s">
        <v>4724</v>
      </c>
      <c r="B2104" s="270" t="s">
        <v>4723</v>
      </c>
      <c r="C2104" s="138" t="s">
        <v>707</v>
      </c>
      <c r="D2104" s="7">
        <f t="array" ref="D2104">IFERROR(XLOOKUP($C2104,'Product Families'!$A:$A,'Product Families'!$D:$D),"")</f>
        <v>34</v>
      </c>
      <c r="E2104" s="7">
        <f t="array" ref="E2104">IFERROR(XLOOKUP($C2104,'Product Families'!$A:$A,'Product Families'!$E:$E),"")</f>
        <v>35</v>
      </c>
      <c r="F2104" s="7">
        <f t="array" ref="F2104">IFERROR(XLOOKUP($C2104,'Product Families'!$A:$A,'Product Families'!$F:$F),"")</f>
        <v>38</v>
      </c>
      <c r="G2104" s="7">
        <f t="array" ref="G2104">IFERROR(XLOOKUP($C2104,'Product Families'!$A:$A,'Product Families'!$G:$G),"")</f>
        <v>41</v>
      </c>
      <c r="J2104" s="7" t="str">
        <f>IFERROR(ROUND(AVERAGEIF('Week 1 - Making'!$B:$B,'Product List'!$A2104,'Week 1 - Making'!$P:$P),0),"")</f>
        <v/>
      </c>
      <c r="K2104" s="7" t="str">
        <f>IFERROR(ROUND(AVERAGEIF('Week 2 - Making'!$B:$B,'Product List'!$A2104,'Week 2 - Making'!$P:$P),0),"")</f>
        <v/>
      </c>
      <c r="L2104" s="263" t="str">
        <f>IFERROR(ROUND(AVERAGEIF('Week 3 - Making'!$B:$B,'Product List'!$A2104,'Week 3 - Making'!$P:$P),0),"")</f>
        <v/>
      </c>
      <c r="M2104" s="7" t="str">
        <f>IFERROR(ROUND(AVERAGEIF('Week 4 - Making'!$B:$B,'Product List'!$A2104,'Week 4 - Making'!$P:$P),0),"")</f>
        <v/>
      </c>
      <c r="N2104" s="7" t="str">
        <f>IFERROR(ROUND(AVERAGEIF('Week 5 - Making'!$B:$B,'Product List'!$A2104,'Week 5 - Making'!$P:$P),0),"")</f>
        <v/>
      </c>
      <c r="O2104" s="7"/>
      <c r="P2104" s="7">
        <f t="array" ref="P2104">iferror(xlookup(C2104,'Product Families'!A:A,'Product Families'!S:S),"")</f>
        <v>2.4</v>
      </c>
    </row>
    <row r="2105" ht="14.25" customHeight="1">
      <c r="A2105" s="122" t="s">
        <v>4725</v>
      </c>
      <c r="B2105" s="270" t="s">
        <v>4726</v>
      </c>
      <c r="C2105" s="122" t="s">
        <v>703</v>
      </c>
      <c r="D2105" s="7">
        <f t="array" ref="D2105">IFERROR(XLOOKUP($C2105,'Product Families'!$A:$A,'Product Families'!$D:$D),"")</f>
        <v>200</v>
      </c>
      <c r="E2105" s="7">
        <f t="array" ref="E2105">IFERROR(XLOOKUP($C2105,'Product Families'!$A:$A,'Product Families'!$E:$E),"")</f>
        <v>205</v>
      </c>
      <c r="F2105" s="7">
        <f t="array" ref="F2105">IFERROR(XLOOKUP($C2105,'Product Families'!$A:$A,'Product Families'!$F:$F),"")</f>
        <v>221</v>
      </c>
      <c r="G2105" s="7">
        <f t="array" ref="G2105">IFERROR(XLOOKUP($C2105,'Product Families'!$A:$A,'Product Families'!$G:$G),"")</f>
        <v>237</v>
      </c>
      <c r="J2105" s="7" t="str">
        <f>IFERROR(ROUND(AVERAGEIF('Week 1 - Making'!$B:$B,'Product List'!$A2105,'Week 1 - Making'!$P:$P),0),"")</f>
        <v/>
      </c>
      <c r="K2105" s="7" t="str">
        <f>IFERROR(ROUND(AVERAGEIF('Week 2 - Making'!$B:$B,'Product List'!$A2105,'Week 2 - Making'!$P:$P),0),"")</f>
        <v/>
      </c>
      <c r="L2105" s="263" t="str">
        <f>IFERROR(ROUND(AVERAGEIF('Week 3 - Making'!$B:$B,'Product List'!$A2105,'Week 3 - Making'!$P:$P),0),"")</f>
        <v/>
      </c>
      <c r="M2105" s="7" t="str">
        <f>IFERROR(ROUND(AVERAGEIF('Week 4 - Making'!$B:$B,'Product List'!$A2105,'Week 4 - Making'!$P:$P),0),"")</f>
        <v/>
      </c>
      <c r="N2105" s="7" t="str">
        <f>IFERROR(ROUND(AVERAGEIF('Week 5 - Making'!$B:$B,'Product List'!$A2105,'Week 5 - Making'!$P:$P),0),"")</f>
        <v/>
      </c>
      <c r="O2105" s="7"/>
      <c r="P2105" s="7">
        <f t="array" ref="P2105">iferror(xlookup(C2105,'Product Families'!A:A,'Product Families'!S:S),"")</f>
        <v>0.77</v>
      </c>
    </row>
    <row r="2106" ht="14.25" customHeight="1">
      <c r="A2106" s="138" t="s">
        <v>4727</v>
      </c>
      <c r="B2106" s="270" t="s">
        <v>4726</v>
      </c>
      <c r="C2106" s="138" t="s">
        <v>707</v>
      </c>
      <c r="D2106" s="7">
        <f t="array" ref="D2106">IFERROR(XLOOKUP($C2106,'Product Families'!$A:$A,'Product Families'!$D:$D),"")</f>
        <v>34</v>
      </c>
      <c r="E2106" s="7">
        <f t="array" ref="E2106">IFERROR(XLOOKUP($C2106,'Product Families'!$A:$A,'Product Families'!$E:$E),"")</f>
        <v>35</v>
      </c>
      <c r="F2106" s="7">
        <f t="array" ref="F2106">IFERROR(XLOOKUP($C2106,'Product Families'!$A:$A,'Product Families'!$F:$F),"")</f>
        <v>38</v>
      </c>
      <c r="G2106" s="7">
        <f t="array" ref="G2106">IFERROR(XLOOKUP($C2106,'Product Families'!$A:$A,'Product Families'!$G:$G),"")</f>
        <v>41</v>
      </c>
      <c r="J2106" s="7" t="str">
        <f>IFERROR(ROUND(AVERAGEIF('Week 1 - Making'!$B:$B,'Product List'!$A2106,'Week 1 - Making'!$P:$P),0),"")</f>
        <v/>
      </c>
      <c r="K2106" s="7" t="str">
        <f>IFERROR(ROUND(AVERAGEIF('Week 2 - Making'!$B:$B,'Product List'!$A2106,'Week 2 - Making'!$P:$P),0),"")</f>
        <v/>
      </c>
      <c r="L2106" s="263" t="str">
        <f>IFERROR(ROUND(AVERAGEIF('Week 3 - Making'!$B:$B,'Product List'!$A2106,'Week 3 - Making'!$P:$P),0),"")</f>
        <v/>
      </c>
      <c r="M2106" s="7" t="str">
        <f>IFERROR(ROUND(AVERAGEIF('Week 4 - Making'!$B:$B,'Product List'!$A2106,'Week 4 - Making'!$P:$P),0),"")</f>
        <v/>
      </c>
      <c r="N2106" s="7" t="str">
        <f>IFERROR(ROUND(AVERAGEIF('Week 5 - Making'!$B:$B,'Product List'!$A2106,'Week 5 - Making'!$P:$P),0),"")</f>
        <v/>
      </c>
      <c r="O2106" s="7"/>
      <c r="P2106" s="7">
        <f t="array" ref="P2106">iferror(xlookup(C2106,'Product Families'!A:A,'Product Families'!S:S),"")</f>
        <v>2.4</v>
      </c>
    </row>
    <row r="2107" ht="14.25" customHeight="1">
      <c r="A2107" s="122" t="s">
        <v>4728</v>
      </c>
      <c r="B2107" s="270" t="s">
        <v>4729</v>
      </c>
      <c r="C2107" s="122" t="s">
        <v>705</v>
      </c>
      <c r="D2107" s="7">
        <f t="array" ref="D2107">IFERROR(XLOOKUP($C2107,'Product Families'!$A:$A,'Product Families'!$D:$D),"")</f>
        <v>173</v>
      </c>
      <c r="E2107" s="7">
        <f t="array" ref="E2107">IFERROR(XLOOKUP($C2107,'Product Families'!$A:$A,'Product Families'!$E:$E),"")</f>
        <v>177</v>
      </c>
      <c r="F2107" s="7">
        <f t="array" ref="F2107">IFERROR(XLOOKUP($C2107,'Product Families'!$A:$A,'Product Families'!$F:$F),"")</f>
        <v>191</v>
      </c>
      <c r="G2107" s="7">
        <f t="array" ref="G2107">IFERROR(XLOOKUP($C2107,'Product Families'!$A:$A,'Product Families'!$G:$G),"")</f>
        <v>205</v>
      </c>
      <c r="J2107" s="7" t="str">
        <f>IFERROR(ROUND(AVERAGEIF('Week 1 - Making'!$B:$B,'Product List'!$A2107,'Week 1 - Making'!$P:$P),0),"")</f>
        <v/>
      </c>
      <c r="K2107" s="7" t="str">
        <f>IFERROR(ROUND(AVERAGEIF('Week 2 - Making'!$B:$B,'Product List'!$A2107,'Week 2 - Making'!$P:$P),0),"")</f>
        <v/>
      </c>
      <c r="L2107" s="263" t="str">
        <f>IFERROR(ROUND(AVERAGEIF('Week 3 - Making'!$B:$B,'Product List'!$A2107,'Week 3 - Making'!$P:$P),0),"")</f>
        <v/>
      </c>
      <c r="M2107" s="7" t="str">
        <f>IFERROR(ROUND(AVERAGEIF('Week 4 - Making'!$B:$B,'Product List'!$A2107,'Week 4 - Making'!$P:$P),0),"")</f>
        <v/>
      </c>
      <c r="N2107" s="7" t="str">
        <f>IFERROR(ROUND(AVERAGEIF('Week 5 - Making'!$B:$B,'Product List'!$A2107,'Week 5 - Making'!$P:$P),0),"")</f>
        <v/>
      </c>
      <c r="O2107" s="7"/>
      <c r="P2107" s="7">
        <f t="array" ref="P2107">iferror(xlookup(C2107,'Product Families'!A:A,'Product Families'!S:S),"")</f>
        <v>0</v>
      </c>
    </row>
    <row r="2108" ht="14.25" customHeight="1">
      <c r="A2108" s="122" t="s">
        <v>4730</v>
      </c>
      <c r="B2108" s="270" t="s">
        <v>4729</v>
      </c>
      <c r="C2108" s="122" t="s">
        <v>707</v>
      </c>
      <c r="D2108" s="7">
        <f t="array" ref="D2108">IFERROR(XLOOKUP($C2108,'Product Families'!$A:$A,'Product Families'!$D:$D),"")</f>
        <v>34</v>
      </c>
      <c r="E2108" s="7">
        <f t="array" ref="E2108">IFERROR(XLOOKUP($C2108,'Product Families'!$A:$A,'Product Families'!$E:$E),"")</f>
        <v>35</v>
      </c>
      <c r="F2108" s="7">
        <f t="array" ref="F2108">IFERROR(XLOOKUP($C2108,'Product Families'!$A:$A,'Product Families'!$F:$F),"")</f>
        <v>38</v>
      </c>
      <c r="G2108" s="7">
        <f t="array" ref="G2108">IFERROR(XLOOKUP($C2108,'Product Families'!$A:$A,'Product Families'!$G:$G),"")</f>
        <v>41</v>
      </c>
      <c r="J2108" s="7" t="str">
        <f>IFERROR(ROUND(AVERAGEIF('Week 1 - Making'!$B:$B,'Product List'!$A2108,'Week 1 - Making'!$P:$P),0),"")</f>
        <v/>
      </c>
      <c r="K2108" s="7" t="str">
        <f>IFERROR(ROUND(AVERAGEIF('Week 2 - Making'!$B:$B,'Product List'!$A2108,'Week 2 - Making'!$P:$P),0),"")</f>
        <v/>
      </c>
      <c r="L2108" s="263" t="str">
        <f>IFERROR(ROUND(AVERAGEIF('Week 3 - Making'!$B:$B,'Product List'!$A2108,'Week 3 - Making'!$P:$P),0),"")</f>
        <v/>
      </c>
      <c r="M2108" s="7" t="str">
        <f>IFERROR(ROUND(AVERAGEIF('Week 4 - Making'!$B:$B,'Product List'!$A2108,'Week 4 - Making'!$P:$P),0),"")</f>
        <v/>
      </c>
      <c r="N2108" s="7" t="str">
        <f>IFERROR(ROUND(AVERAGEIF('Week 5 - Making'!$B:$B,'Product List'!$A2108,'Week 5 - Making'!$P:$P),0),"")</f>
        <v/>
      </c>
      <c r="O2108" s="7"/>
      <c r="P2108" s="7">
        <f t="array" ref="P2108">iferror(xlookup(C2108,'Product Families'!A:A,'Product Families'!S:S),"")</f>
        <v>2.4</v>
      </c>
    </row>
    <row r="2109" ht="14.25" customHeight="1">
      <c r="A2109" s="138" t="s">
        <v>4731</v>
      </c>
      <c r="B2109" s="270" t="s">
        <v>4732</v>
      </c>
      <c r="C2109" s="138" t="s">
        <v>703</v>
      </c>
      <c r="D2109" s="7">
        <f t="array" ref="D2109">IFERROR(XLOOKUP($C2109,'Product Families'!$A:$A,'Product Families'!$D:$D),"")</f>
        <v>200</v>
      </c>
      <c r="E2109" s="7">
        <f t="array" ref="E2109">IFERROR(XLOOKUP($C2109,'Product Families'!$A:$A,'Product Families'!$E:$E),"")</f>
        <v>205</v>
      </c>
      <c r="F2109" s="7">
        <f t="array" ref="F2109">IFERROR(XLOOKUP($C2109,'Product Families'!$A:$A,'Product Families'!$F:$F),"")</f>
        <v>221</v>
      </c>
      <c r="G2109" s="7">
        <f t="array" ref="G2109">IFERROR(XLOOKUP($C2109,'Product Families'!$A:$A,'Product Families'!$G:$G),"")</f>
        <v>237</v>
      </c>
      <c r="J2109" s="7" t="str">
        <f>IFERROR(ROUND(AVERAGEIF('Week 1 - Making'!$B:$B,'Product List'!$A2109,'Week 1 - Making'!$P:$P),0),"")</f>
        <v/>
      </c>
      <c r="K2109" s="7" t="str">
        <f>IFERROR(ROUND(AVERAGEIF('Week 2 - Making'!$B:$B,'Product List'!$A2109,'Week 2 - Making'!$P:$P),0),"")</f>
        <v/>
      </c>
      <c r="L2109" s="263" t="str">
        <f>IFERROR(ROUND(AVERAGEIF('Week 3 - Making'!$B:$B,'Product List'!$A2109,'Week 3 - Making'!$P:$P),0),"")</f>
        <v/>
      </c>
      <c r="M2109" s="7" t="str">
        <f>IFERROR(ROUND(AVERAGEIF('Week 4 - Making'!$B:$B,'Product List'!$A2109,'Week 4 - Making'!$P:$P),0),"")</f>
        <v/>
      </c>
      <c r="N2109" s="7" t="str">
        <f>IFERROR(ROUND(AVERAGEIF('Week 5 - Making'!$B:$B,'Product List'!$A2109,'Week 5 - Making'!$P:$P),0),"")</f>
        <v/>
      </c>
      <c r="O2109" s="7"/>
      <c r="P2109" s="7">
        <f t="array" ref="P2109">iferror(xlookup(C2109,'Product Families'!A:A,'Product Families'!S:S),"")</f>
        <v>0.77</v>
      </c>
    </row>
    <row r="2110" ht="14.25" customHeight="1">
      <c r="A2110" s="138" t="s">
        <v>4733</v>
      </c>
      <c r="B2110" s="270" t="s">
        <v>4732</v>
      </c>
      <c r="C2110" s="138" t="s">
        <v>707</v>
      </c>
      <c r="D2110" s="7">
        <f t="array" ref="D2110">IFERROR(XLOOKUP($C2110,'Product Families'!$A:$A,'Product Families'!$D:$D),"")</f>
        <v>34</v>
      </c>
      <c r="E2110" s="7">
        <f t="array" ref="E2110">IFERROR(XLOOKUP($C2110,'Product Families'!$A:$A,'Product Families'!$E:$E),"")</f>
        <v>35</v>
      </c>
      <c r="F2110" s="7">
        <f t="array" ref="F2110">IFERROR(XLOOKUP($C2110,'Product Families'!$A:$A,'Product Families'!$F:$F),"")</f>
        <v>38</v>
      </c>
      <c r="G2110" s="7">
        <f t="array" ref="G2110">IFERROR(XLOOKUP($C2110,'Product Families'!$A:$A,'Product Families'!$G:$G),"")</f>
        <v>41</v>
      </c>
      <c r="J2110" s="7" t="str">
        <f>IFERROR(ROUND(AVERAGEIF('Week 1 - Making'!$B:$B,'Product List'!$A2110,'Week 1 - Making'!$P:$P),0),"")</f>
        <v/>
      </c>
      <c r="K2110" s="7" t="str">
        <f>IFERROR(ROUND(AVERAGEIF('Week 2 - Making'!$B:$B,'Product List'!$A2110,'Week 2 - Making'!$P:$P),0),"")</f>
        <v/>
      </c>
      <c r="L2110" s="263" t="str">
        <f>IFERROR(ROUND(AVERAGEIF('Week 3 - Making'!$B:$B,'Product List'!$A2110,'Week 3 - Making'!$P:$P),0),"")</f>
        <v/>
      </c>
      <c r="M2110" s="7" t="str">
        <f>IFERROR(ROUND(AVERAGEIF('Week 4 - Making'!$B:$B,'Product List'!$A2110,'Week 4 - Making'!$P:$P),0),"")</f>
        <v/>
      </c>
      <c r="N2110" s="7" t="str">
        <f>IFERROR(ROUND(AVERAGEIF('Week 5 - Making'!$B:$B,'Product List'!$A2110,'Week 5 - Making'!$P:$P),0),"")</f>
        <v/>
      </c>
      <c r="O2110" s="7"/>
      <c r="P2110" s="7">
        <f t="array" ref="P2110">iferror(xlookup(C2110,'Product Families'!A:A,'Product Families'!S:S),"")</f>
        <v>2.4</v>
      </c>
    </row>
    <row r="2111" ht="14.25" customHeight="1">
      <c r="A2111" s="138" t="s">
        <v>4734</v>
      </c>
      <c r="B2111" s="270" t="s">
        <v>4735</v>
      </c>
      <c r="C2111" s="138" t="s">
        <v>703</v>
      </c>
      <c r="D2111" s="7">
        <f t="array" ref="D2111">IFERROR(XLOOKUP($C2111,'Product Families'!$A:$A,'Product Families'!$D:$D),"")</f>
        <v>200</v>
      </c>
      <c r="E2111" s="7">
        <f t="array" ref="E2111">IFERROR(XLOOKUP($C2111,'Product Families'!$A:$A,'Product Families'!$E:$E),"")</f>
        <v>205</v>
      </c>
      <c r="F2111" s="7">
        <f t="array" ref="F2111">IFERROR(XLOOKUP($C2111,'Product Families'!$A:$A,'Product Families'!$F:$F),"")</f>
        <v>221</v>
      </c>
      <c r="G2111" s="7">
        <f t="array" ref="G2111">IFERROR(XLOOKUP($C2111,'Product Families'!$A:$A,'Product Families'!$G:$G),"")</f>
        <v>237</v>
      </c>
      <c r="J2111" s="7" t="str">
        <f>IFERROR(ROUND(AVERAGEIF('Week 1 - Making'!$B:$B,'Product List'!$A2111,'Week 1 - Making'!$P:$P),0),"")</f>
        <v/>
      </c>
      <c r="K2111" s="7" t="str">
        <f>IFERROR(ROUND(AVERAGEIF('Week 2 - Making'!$B:$B,'Product List'!$A2111,'Week 2 - Making'!$P:$P),0),"")</f>
        <v/>
      </c>
      <c r="L2111" s="263" t="str">
        <f>IFERROR(ROUND(AVERAGEIF('Week 3 - Making'!$B:$B,'Product List'!$A2111,'Week 3 - Making'!$P:$P),0),"")</f>
        <v/>
      </c>
      <c r="M2111" s="7" t="str">
        <f>IFERROR(ROUND(AVERAGEIF('Week 4 - Making'!$B:$B,'Product List'!$A2111,'Week 4 - Making'!$P:$P),0),"")</f>
        <v/>
      </c>
      <c r="N2111" s="7" t="str">
        <f>IFERROR(ROUND(AVERAGEIF('Week 5 - Making'!$B:$B,'Product List'!$A2111,'Week 5 - Making'!$P:$P),0),"")</f>
        <v/>
      </c>
      <c r="O2111" s="7"/>
      <c r="P2111" s="7">
        <f t="array" ref="P2111">iferror(xlookup(C2111,'Product Families'!A:A,'Product Families'!S:S),"")</f>
        <v>0.77</v>
      </c>
    </row>
    <row r="2112" ht="14.25" customHeight="1">
      <c r="A2112" s="138" t="s">
        <v>4736</v>
      </c>
      <c r="B2112" s="270" t="s">
        <v>4735</v>
      </c>
      <c r="C2112" s="138" t="s">
        <v>707</v>
      </c>
      <c r="D2112" s="7">
        <f t="array" ref="D2112">IFERROR(XLOOKUP($C2112,'Product Families'!$A:$A,'Product Families'!$D:$D),"")</f>
        <v>34</v>
      </c>
      <c r="E2112" s="7">
        <f t="array" ref="E2112">IFERROR(XLOOKUP($C2112,'Product Families'!$A:$A,'Product Families'!$E:$E),"")</f>
        <v>35</v>
      </c>
      <c r="F2112" s="7">
        <f t="array" ref="F2112">IFERROR(XLOOKUP($C2112,'Product Families'!$A:$A,'Product Families'!$F:$F),"")</f>
        <v>38</v>
      </c>
      <c r="G2112" s="7">
        <f t="array" ref="G2112">IFERROR(XLOOKUP($C2112,'Product Families'!$A:$A,'Product Families'!$G:$G),"")</f>
        <v>41</v>
      </c>
      <c r="J2112" s="7" t="str">
        <f>IFERROR(ROUND(AVERAGEIF('Week 1 - Making'!$B:$B,'Product List'!$A2112,'Week 1 - Making'!$P:$P),0),"")</f>
        <v/>
      </c>
      <c r="K2112" s="7" t="str">
        <f>IFERROR(ROUND(AVERAGEIF('Week 2 - Making'!$B:$B,'Product List'!$A2112,'Week 2 - Making'!$P:$P),0),"")</f>
        <v/>
      </c>
      <c r="L2112" s="263" t="str">
        <f>IFERROR(ROUND(AVERAGEIF('Week 3 - Making'!$B:$B,'Product List'!$A2112,'Week 3 - Making'!$P:$P),0),"")</f>
        <v/>
      </c>
      <c r="M2112" s="7" t="str">
        <f>IFERROR(ROUND(AVERAGEIF('Week 4 - Making'!$B:$B,'Product List'!$A2112,'Week 4 - Making'!$P:$P),0),"")</f>
        <v/>
      </c>
      <c r="N2112" s="7" t="str">
        <f>IFERROR(ROUND(AVERAGEIF('Week 5 - Making'!$B:$B,'Product List'!$A2112,'Week 5 - Making'!$P:$P),0),"")</f>
        <v/>
      </c>
      <c r="O2112" s="7"/>
      <c r="P2112" s="7">
        <f t="array" ref="P2112">iferror(xlookup(C2112,'Product Families'!A:A,'Product Families'!S:S),"")</f>
        <v>2.4</v>
      </c>
    </row>
    <row r="2113" ht="14.25" customHeight="1">
      <c r="A2113" s="138" t="s">
        <v>4737</v>
      </c>
      <c r="B2113" s="122"/>
      <c r="C2113" s="138" t="s">
        <v>703</v>
      </c>
      <c r="D2113" s="7">
        <f t="array" ref="D2113">IFERROR(XLOOKUP($C2113,'Product Families'!$A:$A,'Product Families'!$D:$D),"")</f>
        <v>200</v>
      </c>
      <c r="E2113" s="7">
        <f t="array" ref="E2113">IFERROR(XLOOKUP($C2113,'Product Families'!$A:$A,'Product Families'!$E:$E),"")</f>
        <v>205</v>
      </c>
      <c r="F2113" s="7">
        <f t="array" ref="F2113">IFERROR(XLOOKUP($C2113,'Product Families'!$A:$A,'Product Families'!$F:$F),"")</f>
        <v>221</v>
      </c>
      <c r="G2113" s="7">
        <f t="array" ref="G2113">IFERROR(XLOOKUP($C2113,'Product Families'!$A:$A,'Product Families'!$G:$G),"")</f>
        <v>237</v>
      </c>
      <c r="J2113" s="7" t="str">
        <f>IFERROR(ROUND(AVERAGEIF('Week 1 - Making'!$B:$B,'Product List'!$A2113,'Week 1 - Making'!$P:$P),0),"")</f>
        <v/>
      </c>
      <c r="K2113" s="7" t="str">
        <f>IFERROR(ROUND(AVERAGEIF('Week 2 - Making'!$B:$B,'Product List'!$A2113,'Week 2 - Making'!$P:$P),0),"")</f>
        <v/>
      </c>
      <c r="L2113" s="263" t="str">
        <f>IFERROR(ROUND(AVERAGEIF('Week 3 - Making'!$B:$B,'Product List'!$A2113,'Week 3 - Making'!$P:$P),0),"")</f>
        <v/>
      </c>
      <c r="M2113" s="7" t="str">
        <f>IFERROR(ROUND(AVERAGEIF('Week 4 - Making'!$B:$B,'Product List'!$A2113,'Week 4 - Making'!$P:$P),0),"")</f>
        <v/>
      </c>
      <c r="N2113" s="7" t="str">
        <f>IFERROR(ROUND(AVERAGEIF('Week 5 - Making'!$B:$B,'Product List'!$A2113,'Week 5 - Making'!$P:$P),0),"")</f>
        <v/>
      </c>
      <c r="O2113" s="7"/>
      <c r="P2113" s="7">
        <f t="array" ref="P2113">iferror(xlookup(C2113,'Product Families'!A:A,'Product Families'!S:S),"")</f>
        <v>0.77</v>
      </c>
    </row>
    <row r="2114" ht="14.25" customHeight="1">
      <c r="A2114" s="138" t="s">
        <v>4738</v>
      </c>
      <c r="B2114" s="122"/>
      <c r="C2114" s="138" t="s">
        <v>707</v>
      </c>
      <c r="D2114" s="7">
        <f t="array" ref="D2114">IFERROR(XLOOKUP($C2114,'Product Families'!$A:$A,'Product Families'!$D:$D),"")</f>
        <v>34</v>
      </c>
      <c r="E2114" s="7">
        <f t="array" ref="E2114">IFERROR(XLOOKUP($C2114,'Product Families'!$A:$A,'Product Families'!$E:$E),"")</f>
        <v>35</v>
      </c>
      <c r="F2114" s="7">
        <f t="array" ref="F2114">IFERROR(XLOOKUP($C2114,'Product Families'!$A:$A,'Product Families'!$F:$F),"")</f>
        <v>38</v>
      </c>
      <c r="G2114" s="7">
        <f t="array" ref="G2114">IFERROR(XLOOKUP($C2114,'Product Families'!$A:$A,'Product Families'!$G:$G),"")</f>
        <v>41</v>
      </c>
      <c r="J2114" s="7" t="str">
        <f>IFERROR(ROUND(AVERAGEIF('Week 1 - Making'!$B:$B,'Product List'!$A2114,'Week 1 - Making'!$P:$P),0),"")</f>
        <v/>
      </c>
      <c r="K2114" s="7" t="str">
        <f>IFERROR(ROUND(AVERAGEIF('Week 2 - Making'!$B:$B,'Product List'!$A2114,'Week 2 - Making'!$P:$P),0),"")</f>
        <v/>
      </c>
      <c r="L2114" s="263" t="str">
        <f>IFERROR(ROUND(AVERAGEIF('Week 3 - Making'!$B:$B,'Product List'!$A2114,'Week 3 - Making'!$P:$P),0),"")</f>
        <v/>
      </c>
      <c r="M2114" s="7" t="str">
        <f>IFERROR(ROUND(AVERAGEIF('Week 4 - Making'!$B:$B,'Product List'!$A2114,'Week 4 - Making'!$P:$P),0),"")</f>
        <v/>
      </c>
      <c r="N2114" s="7" t="str">
        <f>IFERROR(ROUND(AVERAGEIF('Week 5 - Making'!$B:$B,'Product List'!$A2114,'Week 5 - Making'!$P:$P),0),"")</f>
        <v/>
      </c>
      <c r="O2114" s="7"/>
      <c r="P2114" s="7">
        <f t="array" ref="P2114">iferror(xlookup(C2114,'Product Families'!A:A,'Product Families'!S:S),"")</f>
        <v>2.4</v>
      </c>
    </row>
    <row r="2115" ht="14.25" customHeight="1">
      <c r="A2115" s="138" t="s">
        <v>4739</v>
      </c>
      <c r="B2115" s="122"/>
      <c r="C2115" s="138" t="s">
        <v>705</v>
      </c>
      <c r="D2115" s="7">
        <f t="array" ref="D2115">IFERROR(XLOOKUP($C2115,'Product Families'!$A:$A,'Product Families'!$D:$D),"")</f>
        <v>173</v>
      </c>
      <c r="E2115" s="7">
        <f t="array" ref="E2115">IFERROR(XLOOKUP($C2115,'Product Families'!$A:$A,'Product Families'!$E:$E),"")</f>
        <v>177</v>
      </c>
      <c r="F2115" s="7">
        <f t="array" ref="F2115">IFERROR(XLOOKUP($C2115,'Product Families'!$A:$A,'Product Families'!$F:$F),"")</f>
        <v>191</v>
      </c>
      <c r="G2115" s="7">
        <f t="array" ref="G2115">IFERROR(XLOOKUP($C2115,'Product Families'!$A:$A,'Product Families'!$G:$G),"")</f>
        <v>205</v>
      </c>
      <c r="J2115" s="7" t="str">
        <f>IFERROR(ROUND(AVERAGEIF('Week 1 - Making'!$B:$B,'Product List'!$A2115,'Week 1 - Making'!$P:$P),0),"")</f>
        <v/>
      </c>
      <c r="K2115" s="7" t="str">
        <f>IFERROR(ROUND(AVERAGEIF('Week 2 - Making'!$B:$B,'Product List'!$A2115,'Week 2 - Making'!$P:$P),0),"")</f>
        <v/>
      </c>
      <c r="L2115" s="263" t="str">
        <f>IFERROR(ROUND(AVERAGEIF('Week 3 - Making'!$B:$B,'Product List'!$A2115,'Week 3 - Making'!$P:$P),0),"")</f>
        <v/>
      </c>
      <c r="M2115" s="7" t="str">
        <f>IFERROR(ROUND(AVERAGEIF('Week 4 - Making'!$B:$B,'Product List'!$A2115,'Week 4 - Making'!$P:$P),0),"")</f>
        <v/>
      </c>
      <c r="N2115" s="7" t="str">
        <f>IFERROR(ROUND(AVERAGEIF('Week 5 - Making'!$B:$B,'Product List'!$A2115,'Week 5 - Making'!$P:$P),0),"")</f>
        <v/>
      </c>
      <c r="O2115" s="7"/>
      <c r="P2115" s="7">
        <f t="array" ref="P2115">iferror(xlookup(C2115,'Product Families'!A:A,'Product Families'!S:S),"")</f>
        <v>0</v>
      </c>
    </row>
    <row r="2116" ht="14.25" customHeight="1">
      <c r="A2116" s="138" t="s">
        <v>4740</v>
      </c>
      <c r="B2116" s="122"/>
      <c r="C2116" s="138" t="s">
        <v>707</v>
      </c>
      <c r="D2116" s="7">
        <f t="array" ref="D2116">IFERROR(XLOOKUP($C2116,'Product Families'!$A:$A,'Product Families'!$D:$D),"")</f>
        <v>34</v>
      </c>
      <c r="E2116" s="7">
        <f t="array" ref="E2116">IFERROR(XLOOKUP($C2116,'Product Families'!$A:$A,'Product Families'!$E:$E),"")</f>
        <v>35</v>
      </c>
      <c r="F2116" s="7">
        <f t="array" ref="F2116">IFERROR(XLOOKUP($C2116,'Product Families'!$A:$A,'Product Families'!$F:$F),"")</f>
        <v>38</v>
      </c>
      <c r="G2116" s="7">
        <f t="array" ref="G2116">IFERROR(XLOOKUP($C2116,'Product Families'!$A:$A,'Product Families'!$G:$G),"")</f>
        <v>41</v>
      </c>
      <c r="J2116" s="7" t="str">
        <f>IFERROR(ROUND(AVERAGEIF('Week 1 - Making'!$B:$B,'Product List'!$A2116,'Week 1 - Making'!$P:$P),0),"")</f>
        <v/>
      </c>
      <c r="K2116" s="7" t="str">
        <f>IFERROR(ROUND(AVERAGEIF('Week 2 - Making'!$B:$B,'Product List'!$A2116,'Week 2 - Making'!$P:$P),0),"")</f>
        <v/>
      </c>
      <c r="L2116" s="263" t="str">
        <f>IFERROR(ROUND(AVERAGEIF('Week 3 - Making'!$B:$B,'Product List'!$A2116,'Week 3 - Making'!$P:$P),0),"")</f>
        <v/>
      </c>
      <c r="M2116" s="7" t="str">
        <f>IFERROR(ROUND(AVERAGEIF('Week 4 - Making'!$B:$B,'Product List'!$A2116,'Week 4 - Making'!$P:$P),0),"")</f>
        <v/>
      </c>
      <c r="N2116" s="7" t="str">
        <f>IFERROR(ROUND(AVERAGEIF('Week 5 - Making'!$B:$B,'Product List'!$A2116,'Week 5 - Making'!$P:$P),0),"")</f>
        <v/>
      </c>
      <c r="O2116" s="7"/>
      <c r="P2116" s="7">
        <f t="array" ref="P2116">iferror(xlookup(C2116,'Product Families'!A:A,'Product Families'!S:S),"")</f>
        <v>2.4</v>
      </c>
    </row>
    <row r="2117" ht="14.25" customHeight="1">
      <c r="A2117" s="138" t="s">
        <v>1690</v>
      </c>
      <c r="B2117" s="299"/>
      <c r="C2117" s="138" t="s">
        <v>703</v>
      </c>
      <c r="D2117" s="7">
        <f t="array" ref="D2117">IFERROR(XLOOKUP($C2117,'Product Families'!$A:$A,'Product Families'!$D:$D),"")</f>
        <v>200</v>
      </c>
      <c r="E2117" s="7">
        <f t="array" ref="E2117">IFERROR(XLOOKUP($C2117,'Product Families'!$A:$A,'Product Families'!$E:$E),"")</f>
        <v>205</v>
      </c>
      <c r="F2117" s="7">
        <f t="array" ref="F2117">IFERROR(XLOOKUP($C2117,'Product Families'!$A:$A,'Product Families'!$F:$F),"")</f>
        <v>221</v>
      </c>
      <c r="G2117" s="7">
        <f t="array" ref="G2117">IFERROR(XLOOKUP($C2117,'Product Families'!$A:$A,'Product Families'!$G:$G),"")</f>
        <v>237</v>
      </c>
      <c r="J2117" s="7">
        <f>IFERROR(ROUND(AVERAGEIF('Week 1 - Making'!$B:$B,'Product List'!$A2117,'Week 1 - Making'!$P:$P),0),"")</f>
        <v>99</v>
      </c>
      <c r="K2117" s="7">
        <f>IFERROR(ROUND(AVERAGEIF('Week 2 - Making'!$B:$B,'Product List'!$A2117,'Week 2 - Making'!$P:$P),0),"")</f>
        <v>193</v>
      </c>
      <c r="L2117" s="263" t="str">
        <f>IFERROR(ROUND(AVERAGEIF('Week 3 - Making'!$B:$B,'Product List'!$A2117,'Week 3 - Making'!$P:$P),0),"")</f>
        <v/>
      </c>
      <c r="M2117" s="7" t="str">
        <f>IFERROR(ROUND(AVERAGEIF('Week 4 - Making'!$B:$B,'Product List'!$A2117,'Week 4 - Making'!$P:$P),0),"")</f>
        <v/>
      </c>
      <c r="N2117" s="7" t="str">
        <f>IFERROR(ROUND(AVERAGEIF('Week 5 - Making'!$B:$B,'Product List'!$A2117,'Week 5 - Making'!$P:$P),0),"")</f>
        <v/>
      </c>
      <c r="O2117" s="7"/>
      <c r="P2117" s="7">
        <f t="array" ref="P2117">iferror(xlookup(C2117,'Product Families'!A:A,'Product Families'!S:S),"")</f>
        <v>0.77</v>
      </c>
    </row>
    <row r="2118" ht="14.25" customHeight="1">
      <c r="A2118" s="138" t="s">
        <v>4741</v>
      </c>
      <c r="B2118" s="299" t="s">
        <v>4742</v>
      </c>
      <c r="C2118" s="138" t="s">
        <v>707</v>
      </c>
      <c r="D2118" s="7">
        <f t="array" ref="D2118">IFERROR(XLOOKUP($C2118,'Product Families'!$A:$A,'Product Families'!$D:$D),"")</f>
        <v>34</v>
      </c>
      <c r="E2118" s="7">
        <f t="array" ref="E2118">IFERROR(XLOOKUP($C2118,'Product Families'!$A:$A,'Product Families'!$E:$E),"")</f>
        <v>35</v>
      </c>
      <c r="F2118" s="7">
        <f t="array" ref="F2118">IFERROR(XLOOKUP($C2118,'Product Families'!$A:$A,'Product Families'!$F:$F),"")</f>
        <v>38</v>
      </c>
      <c r="G2118" s="7">
        <f t="array" ref="G2118">IFERROR(XLOOKUP($C2118,'Product Families'!$A:$A,'Product Families'!$G:$G),"")</f>
        <v>41</v>
      </c>
      <c r="J2118" s="7" t="str">
        <f>IFERROR(ROUND(AVERAGEIF('Week 1 - Making'!$B:$B,'Product List'!$A2118,'Week 1 - Making'!$P:$P),0),"")</f>
        <v/>
      </c>
      <c r="K2118" s="7" t="str">
        <f>IFERROR(ROUND(AVERAGEIF('Week 2 - Making'!$B:$B,'Product List'!$A2118,'Week 2 - Making'!$P:$P),0),"")</f>
        <v/>
      </c>
      <c r="L2118" s="263" t="str">
        <f>IFERROR(ROUND(AVERAGEIF('Week 3 - Making'!$B:$B,'Product List'!$A2118,'Week 3 - Making'!$P:$P),0),"")</f>
        <v/>
      </c>
      <c r="M2118" s="7" t="str">
        <f>IFERROR(ROUND(AVERAGEIF('Week 4 - Making'!$B:$B,'Product List'!$A2118,'Week 4 - Making'!$P:$P),0),"")</f>
        <v/>
      </c>
      <c r="N2118" s="7" t="str">
        <f>IFERROR(ROUND(AVERAGEIF('Week 5 - Making'!$B:$B,'Product List'!$A2118,'Week 5 - Making'!$P:$P),0),"")</f>
        <v/>
      </c>
      <c r="O2118" s="7"/>
      <c r="P2118" s="7">
        <f t="array" ref="P2118">iferror(xlookup(C2118,'Product Families'!A:A,'Product Families'!S:S),"")</f>
        <v>2.4</v>
      </c>
    </row>
    <row r="2119" ht="14.25" customHeight="1">
      <c r="A2119" s="122" t="s">
        <v>4743</v>
      </c>
      <c r="B2119" s="270" t="s">
        <v>4744</v>
      </c>
      <c r="C2119" s="122" t="s">
        <v>348</v>
      </c>
      <c r="D2119" s="7">
        <f t="array" ref="D2119">IFERROR(XLOOKUP($C2119,'Product Families'!$A:$A,'Product Families'!$D:$D),"")</f>
        <v>144</v>
      </c>
      <c r="E2119" s="7">
        <f t="array" ref="E2119">IFERROR(XLOOKUP($C2119,'Product Families'!$A:$A,'Product Families'!$E:$E),"")</f>
        <v>148</v>
      </c>
      <c r="F2119" s="7">
        <f t="array" ref="F2119">IFERROR(XLOOKUP($C2119,'Product Families'!$A:$A,'Product Families'!$F:$F),"")</f>
        <v>159</v>
      </c>
      <c r="G2119" s="7">
        <f t="array" ref="G2119">IFERROR(XLOOKUP($C2119,'Product Families'!$A:$A,'Product Families'!$G:$G),"")</f>
        <v>170</v>
      </c>
      <c r="J2119" s="7" t="str">
        <f>IFERROR(ROUND(AVERAGEIF('Week 1 - Making'!$B:$B,'Product List'!$A2119,'Week 1 - Making'!$P:$P),0),"")</f>
        <v/>
      </c>
      <c r="K2119" s="7" t="str">
        <f>IFERROR(ROUND(AVERAGEIF('Week 2 - Making'!$B:$B,'Product List'!$A2119,'Week 2 - Making'!$P:$P),0),"")</f>
        <v/>
      </c>
      <c r="L2119" s="263" t="str">
        <f>IFERROR(ROUND(AVERAGEIF('Week 3 - Making'!$B:$B,'Product List'!$A2119,'Week 3 - Making'!$P:$P),0),"")</f>
        <v/>
      </c>
      <c r="M2119" s="7" t="str">
        <f>IFERROR(ROUND(AVERAGEIF('Week 4 - Making'!$B:$B,'Product List'!$A2119,'Week 4 - Making'!$P:$P),0),"")</f>
        <v/>
      </c>
      <c r="N2119" s="7" t="str">
        <f>IFERROR(ROUND(AVERAGEIF('Week 5 - Making'!$B:$B,'Product List'!$A2119,'Week 5 - Making'!$P:$P),0),"")</f>
        <v/>
      </c>
      <c r="O2119" s="7"/>
      <c r="P2119" s="7">
        <f t="array" ref="P2119">iferror(xlookup(C2119,'Product Families'!A:A,'Product Families'!S:S),"")</f>
        <v>0</v>
      </c>
    </row>
    <row r="2120" ht="14.25" customHeight="1">
      <c r="A2120" s="122" t="s">
        <v>4745</v>
      </c>
      <c r="B2120" s="270" t="s">
        <v>4746</v>
      </c>
      <c r="C2120" s="122" t="s">
        <v>348</v>
      </c>
      <c r="D2120" s="7">
        <f t="array" ref="D2120">IFERROR(XLOOKUP($C2120,'Product Families'!$A:$A,'Product Families'!$D:$D),"")</f>
        <v>144</v>
      </c>
      <c r="E2120" s="7">
        <f t="array" ref="E2120">IFERROR(XLOOKUP($C2120,'Product Families'!$A:$A,'Product Families'!$E:$E),"")</f>
        <v>148</v>
      </c>
      <c r="F2120" s="7">
        <f t="array" ref="F2120">IFERROR(XLOOKUP($C2120,'Product Families'!$A:$A,'Product Families'!$F:$F),"")</f>
        <v>159</v>
      </c>
      <c r="G2120" s="7">
        <f t="array" ref="G2120">IFERROR(XLOOKUP($C2120,'Product Families'!$A:$A,'Product Families'!$G:$G),"")</f>
        <v>170</v>
      </c>
      <c r="J2120" s="7" t="str">
        <f>IFERROR(ROUND(AVERAGEIF('Week 1 - Making'!$B:$B,'Product List'!$A2120,'Week 1 - Making'!$P:$P),0),"")</f>
        <v/>
      </c>
      <c r="K2120" s="7" t="str">
        <f>IFERROR(ROUND(AVERAGEIF('Week 2 - Making'!$B:$B,'Product List'!$A2120,'Week 2 - Making'!$P:$P),0),"")</f>
        <v/>
      </c>
      <c r="L2120" s="263" t="str">
        <f>IFERROR(ROUND(AVERAGEIF('Week 3 - Making'!$B:$B,'Product List'!$A2120,'Week 3 - Making'!$P:$P),0),"")</f>
        <v/>
      </c>
      <c r="M2120" s="7" t="str">
        <f>IFERROR(ROUND(AVERAGEIF('Week 4 - Making'!$B:$B,'Product List'!$A2120,'Week 4 - Making'!$P:$P),0),"")</f>
        <v/>
      </c>
      <c r="N2120" s="7" t="str">
        <f>IFERROR(ROUND(AVERAGEIF('Week 5 - Making'!$B:$B,'Product List'!$A2120,'Week 5 - Making'!$P:$P),0),"")</f>
        <v/>
      </c>
      <c r="O2120" s="7"/>
      <c r="P2120" s="7">
        <f t="array" ref="P2120">iferror(xlookup(C2120,'Product Families'!A:A,'Product Families'!S:S),"")</f>
        <v>0</v>
      </c>
    </row>
    <row r="2121" ht="14.25" customHeight="1">
      <c r="A2121" s="122" t="s">
        <v>4747</v>
      </c>
      <c r="B2121" s="270" t="s">
        <v>4748</v>
      </c>
      <c r="C2121" s="138" t="s">
        <v>714</v>
      </c>
      <c r="D2121" s="7">
        <f t="array" ref="D2121">IFERROR(XLOOKUP($C2121,'Product Families'!$A:$A,'Product Families'!$D:$D),"")</f>
        <v>173</v>
      </c>
      <c r="E2121" s="7">
        <f t="array" ref="E2121">IFERROR(XLOOKUP($C2121,'Product Families'!$A:$A,'Product Families'!$E:$E),"")</f>
        <v>177</v>
      </c>
      <c r="F2121" s="7">
        <f t="array" ref="F2121">IFERROR(XLOOKUP($C2121,'Product Families'!$A:$A,'Product Families'!$F:$F),"")</f>
        <v>191</v>
      </c>
      <c r="G2121" s="7">
        <f t="array" ref="G2121">IFERROR(XLOOKUP($C2121,'Product Families'!$A:$A,'Product Families'!$G:$G),"")</f>
        <v>205</v>
      </c>
      <c r="J2121" s="7" t="str">
        <f>IFERROR(ROUND(AVERAGEIF('Week 1 - Making'!$B:$B,'Product List'!$A2121,'Week 1 - Making'!$P:$P),0),"")</f>
        <v/>
      </c>
      <c r="K2121" s="7" t="str">
        <f>IFERROR(ROUND(AVERAGEIF('Week 2 - Making'!$B:$B,'Product List'!$A2121,'Week 2 - Making'!$P:$P),0),"")</f>
        <v/>
      </c>
      <c r="L2121" s="263" t="str">
        <f>IFERROR(ROUND(AVERAGEIF('Week 3 - Making'!$B:$B,'Product List'!$A2121,'Week 3 - Making'!$P:$P),0),"")</f>
        <v/>
      </c>
      <c r="M2121" s="7" t="str">
        <f>IFERROR(ROUND(AVERAGEIF('Week 4 - Making'!$B:$B,'Product List'!$A2121,'Week 4 - Making'!$P:$P),0),"")</f>
        <v/>
      </c>
      <c r="N2121" s="7" t="str">
        <f>IFERROR(ROUND(AVERAGEIF('Week 5 - Making'!$B:$B,'Product List'!$A2121,'Week 5 - Making'!$P:$P),0),"")</f>
        <v/>
      </c>
      <c r="O2121" s="7"/>
      <c r="P2121" s="7">
        <f t="array" ref="P2121">iferror(xlookup(C2121,'Product Families'!A:A,'Product Families'!S:S),"")</f>
        <v>0</v>
      </c>
    </row>
    <row r="2122" ht="14.25" customHeight="1">
      <c r="A2122" s="138" t="s">
        <v>4749</v>
      </c>
      <c r="B2122" s="299" t="s">
        <v>4750</v>
      </c>
      <c r="C2122" s="138" t="s">
        <v>719</v>
      </c>
      <c r="D2122" s="7">
        <f t="array" ref="D2122">IFERROR(XLOOKUP($C2122,'Product Families'!$A:$A,'Product Families'!$D:$D),"")</f>
        <v>34</v>
      </c>
      <c r="E2122" s="7">
        <f t="array" ref="E2122">IFERROR(XLOOKUP($C2122,'Product Families'!$A:$A,'Product Families'!$E:$E),"")</f>
        <v>35</v>
      </c>
      <c r="F2122" s="7">
        <f t="array" ref="F2122">IFERROR(XLOOKUP($C2122,'Product Families'!$A:$A,'Product Families'!$F:$F),"")</f>
        <v>38</v>
      </c>
      <c r="G2122" s="7">
        <f t="array" ref="G2122">IFERROR(XLOOKUP($C2122,'Product Families'!$A:$A,'Product Families'!$G:$G),"")</f>
        <v>41</v>
      </c>
      <c r="J2122" s="7" t="str">
        <f>IFERROR(ROUND(AVERAGEIF('Week 1 - Making'!$B:$B,'Product List'!$A2122,'Week 1 - Making'!$P:$P),0),"")</f>
        <v/>
      </c>
      <c r="K2122" s="7" t="str">
        <f>IFERROR(ROUND(AVERAGEIF('Week 2 - Making'!$B:$B,'Product List'!$A2122,'Week 2 - Making'!$P:$P),0),"")</f>
        <v/>
      </c>
      <c r="L2122" s="263" t="str">
        <f>IFERROR(ROUND(AVERAGEIF('Week 3 - Making'!$B:$B,'Product List'!$A2122,'Week 3 - Making'!$P:$P),0),"")</f>
        <v/>
      </c>
      <c r="M2122" s="7" t="str">
        <f>IFERROR(ROUND(AVERAGEIF('Week 4 - Making'!$B:$B,'Product List'!$A2122,'Week 4 - Making'!$P:$P),0),"")</f>
        <v/>
      </c>
      <c r="N2122" s="7" t="str">
        <f>IFERROR(ROUND(AVERAGEIF('Week 5 - Making'!$B:$B,'Product List'!$A2122,'Week 5 - Making'!$P:$P),0),"")</f>
        <v/>
      </c>
      <c r="O2122" s="7"/>
      <c r="P2122" s="7">
        <f t="array" ref="P2122">iferror(xlookup(C2122,'Product Families'!A:A,'Product Families'!S:S),"")</f>
        <v>0</v>
      </c>
    </row>
    <row r="2123" ht="14.25" customHeight="1">
      <c r="A2123" s="122" t="s">
        <v>4751</v>
      </c>
      <c r="B2123" s="270" t="s">
        <v>4752</v>
      </c>
      <c r="C2123" s="122" t="s">
        <v>722</v>
      </c>
      <c r="D2123" s="7">
        <f t="array" ref="D2123">IFERROR(XLOOKUP($C2123,'Product Families'!$A:$A,'Product Families'!$D:$D),"")</f>
        <v>72</v>
      </c>
      <c r="E2123" s="7">
        <f t="array" ref="E2123">IFERROR(XLOOKUP($C2123,'Product Families'!$A:$A,'Product Families'!$E:$E),"")</f>
        <v>74</v>
      </c>
      <c r="F2123" s="7">
        <f t="array" ref="F2123">IFERROR(XLOOKUP($C2123,'Product Families'!$A:$A,'Product Families'!$F:$F),"")</f>
        <v>80</v>
      </c>
      <c r="G2123" s="7">
        <f t="array" ref="G2123">IFERROR(XLOOKUP($C2123,'Product Families'!$A:$A,'Product Families'!$G:$G),"")</f>
        <v>85</v>
      </c>
      <c r="J2123" s="7" t="str">
        <f>IFERROR(ROUND(AVERAGEIF('Week 1 - Making'!$B:$B,'Product List'!$A2123,'Week 1 - Making'!$P:$P),0),"")</f>
        <v/>
      </c>
      <c r="K2123" s="7" t="str">
        <f>IFERROR(ROUND(AVERAGEIF('Week 2 - Making'!$B:$B,'Product List'!$A2123,'Week 2 - Making'!$P:$P),0),"")</f>
        <v/>
      </c>
      <c r="L2123" s="263" t="str">
        <f>IFERROR(ROUND(AVERAGEIF('Week 3 - Making'!$B:$B,'Product List'!$A2123,'Week 3 - Making'!$P:$P),0),"")</f>
        <v/>
      </c>
      <c r="M2123" s="7" t="str">
        <f>IFERROR(ROUND(AVERAGEIF('Week 4 - Making'!$B:$B,'Product List'!$A2123,'Week 4 - Making'!$P:$P),0),"")</f>
        <v/>
      </c>
      <c r="N2123" s="7" t="str">
        <f>IFERROR(ROUND(AVERAGEIF('Week 5 - Making'!$B:$B,'Product List'!$A2123,'Week 5 - Making'!$P:$P),0),"")</f>
        <v/>
      </c>
      <c r="O2123" s="7"/>
      <c r="P2123" s="7">
        <f t="array" ref="P2123">iferror(xlookup(C2123,'Product Families'!A:A,'Product Families'!S:S),"")</f>
        <v>0</v>
      </c>
    </row>
    <row r="2124" ht="14.25" customHeight="1">
      <c r="A2124" s="122" t="s">
        <v>4753</v>
      </c>
      <c r="B2124" s="270" t="s">
        <v>4754</v>
      </c>
      <c r="C2124" s="122" t="s">
        <v>722</v>
      </c>
      <c r="D2124" s="7">
        <f t="array" ref="D2124">IFERROR(XLOOKUP($C2124,'Product Families'!$A:$A,'Product Families'!$D:$D),"")</f>
        <v>72</v>
      </c>
      <c r="E2124" s="7">
        <f t="array" ref="E2124">IFERROR(XLOOKUP($C2124,'Product Families'!$A:$A,'Product Families'!$E:$E),"")</f>
        <v>74</v>
      </c>
      <c r="F2124" s="7">
        <f t="array" ref="F2124">IFERROR(XLOOKUP($C2124,'Product Families'!$A:$A,'Product Families'!$F:$F),"")</f>
        <v>80</v>
      </c>
      <c r="G2124" s="7">
        <f t="array" ref="G2124">IFERROR(XLOOKUP($C2124,'Product Families'!$A:$A,'Product Families'!$G:$G),"")</f>
        <v>85</v>
      </c>
      <c r="J2124" s="7" t="str">
        <f>IFERROR(ROUND(AVERAGEIF('Week 1 - Making'!$B:$B,'Product List'!$A2124,'Week 1 - Making'!$P:$P),0),"")</f>
        <v/>
      </c>
      <c r="K2124" s="7" t="str">
        <f>IFERROR(ROUND(AVERAGEIF('Week 2 - Making'!$B:$B,'Product List'!$A2124,'Week 2 - Making'!$P:$P),0),"")</f>
        <v/>
      </c>
      <c r="L2124" s="263" t="str">
        <f>IFERROR(ROUND(AVERAGEIF('Week 3 - Making'!$B:$B,'Product List'!$A2124,'Week 3 - Making'!$P:$P),0),"")</f>
        <v/>
      </c>
      <c r="M2124" s="7" t="str">
        <f>IFERROR(ROUND(AVERAGEIF('Week 4 - Making'!$B:$B,'Product List'!$A2124,'Week 4 - Making'!$P:$P),0),"")</f>
        <v/>
      </c>
      <c r="N2124" s="7" t="str">
        <f>IFERROR(ROUND(AVERAGEIF('Week 5 - Making'!$B:$B,'Product List'!$A2124,'Week 5 - Making'!$P:$P),0),"")</f>
        <v/>
      </c>
      <c r="O2124" s="7"/>
      <c r="P2124" s="7">
        <f t="array" ref="P2124">iferror(xlookup(C2124,'Product Families'!A:A,'Product Families'!S:S),"")</f>
        <v>0</v>
      </c>
    </row>
    <row r="2125" ht="14.25" customHeight="1">
      <c r="A2125" s="122" t="s">
        <v>4755</v>
      </c>
      <c r="B2125" s="270" t="s">
        <v>4756</v>
      </c>
      <c r="C2125" s="122" t="s">
        <v>722</v>
      </c>
      <c r="D2125" s="7">
        <f t="array" ref="D2125">IFERROR(XLOOKUP($C2125,'Product Families'!$A:$A,'Product Families'!$D:$D),"")</f>
        <v>72</v>
      </c>
      <c r="E2125" s="7">
        <f t="array" ref="E2125">IFERROR(XLOOKUP($C2125,'Product Families'!$A:$A,'Product Families'!$E:$E),"")</f>
        <v>74</v>
      </c>
      <c r="F2125" s="7">
        <f t="array" ref="F2125">IFERROR(XLOOKUP($C2125,'Product Families'!$A:$A,'Product Families'!$F:$F),"")</f>
        <v>80</v>
      </c>
      <c r="G2125" s="7">
        <f t="array" ref="G2125">IFERROR(XLOOKUP($C2125,'Product Families'!$A:$A,'Product Families'!$G:$G),"")</f>
        <v>85</v>
      </c>
      <c r="J2125" s="7" t="str">
        <f>IFERROR(ROUND(AVERAGEIF('Week 1 - Making'!$B:$B,'Product List'!$A2125,'Week 1 - Making'!$P:$P),0),"")</f>
        <v/>
      </c>
      <c r="K2125" s="7" t="str">
        <f>IFERROR(ROUND(AVERAGEIF('Week 2 - Making'!$B:$B,'Product List'!$A2125,'Week 2 - Making'!$P:$P),0),"")</f>
        <v/>
      </c>
      <c r="L2125" s="263" t="str">
        <f>IFERROR(ROUND(AVERAGEIF('Week 3 - Making'!$B:$B,'Product List'!$A2125,'Week 3 - Making'!$P:$P),0),"")</f>
        <v/>
      </c>
      <c r="M2125" s="7" t="str">
        <f>IFERROR(ROUND(AVERAGEIF('Week 4 - Making'!$B:$B,'Product List'!$A2125,'Week 4 - Making'!$P:$P),0),"")</f>
        <v/>
      </c>
      <c r="N2125" s="7" t="str">
        <f>IFERROR(ROUND(AVERAGEIF('Week 5 - Making'!$B:$B,'Product List'!$A2125,'Week 5 - Making'!$P:$P),0),"")</f>
        <v/>
      </c>
      <c r="O2125" s="7"/>
      <c r="P2125" s="7">
        <f t="array" ref="P2125">iferror(xlookup(C2125,'Product Families'!A:A,'Product Families'!S:S),"")</f>
        <v>0</v>
      </c>
    </row>
    <row r="2126" ht="14.25" customHeight="1">
      <c r="A2126" s="122" t="s">
        <v>4757</v>
      </c>
      <c r="B2126" s="270" t="s">
        <v>4758</v>
      </c>
      <c r="C2126" s="122" t="s">
        <v>722</v>
      </c>
      <c r="D2126" s="7">
        <f t="array" ref="D2126">IFERROR(XLOOKUP($C2126,'Product Families'!$A:$A,'Product Families'!$D:$D),"")</f>
        <v>72</v>
      </c>
      <c r="E2126" s="7">
        <f t="array" ref="E2126">IFERROR(XLOOKUP($C2126,'Product Families'!$A:$A,'Product Families'!$E:$E),"")</f>
        <v>74</v>
      </c>
      <c r="F2126" s="7">
        <f t="array" ref="F2126">IFERROR(XLOOKUP($C2126,'Product Families'!$A:$A,'Product Families'!$F:$F),"")</f>
        <v>80</v>
      </c>
      <c r="G2126" s="7">
        <f t="array" ref="G2126">IFERROR(XLOOKUP($C2126,'Product Families'!$A:$A,'Product Families'!$G:$G),"")</f>
        <v>85</v>
      </c>
      <c r="J2126" s="7" t="str">
        <f>IFERROR(ROUND(AVERAGEIF('Week 1 - Making'!$B:$B,'Product List'!$A2126,'Week 1 - Making'!$P:$P),0),"")</f>
        <v/>
      </c>
      <c r="K2126" s="7" t="str">
        <f>IFERROR(ROUND(AVERAGEIF('Week 2 - Making'!$B:$B,'Product List'!$A2126,'Week 2 - Making'!$P:$P),0),"")</f>
        <v/>
      </c>
      <c r="L2126" s="263" t="str">
        <f>IFERROR(ROUND(AVERAGEIF('Week 3 - Making'!$B:$B,'Product List'!$A2126,'Week 3 - Making'!$P:$P),0),"")</f>
        <v/>
      </c>
      <c r="M2126" s="7" t="str">
        <f>IFERROR(ROUND(AVERAGEIF('Week 4 - Making'!$B:$B,'Product List'!$A2126,'Week 4 - Making'!$P:$P),0),"")</f>
        <v/>
      </c>
      <c r="N2126" s="7" t="str">
        <f>IFERROR(ROUND(AVERAGEIF('Week 5 - Making'!$B:$B,'Product List'!$A2126,'Week 5 - Making'!$P:$P),0),"")</f>
        <v/>
      </c>
      <c r="O2126" s="7"/>
      <c r="P2126" s="7">
        <f t="array" ref="P2126">iferror(xlookup(C2126,'Product Families'!A:A,'Product Families'!S:S),"")</f>
        <v>0</v>
      </c>
    </row>
    <row r="2127" ht="14.25" customHeight="1">
      <c r="A2127" s="138" t="s">
        <v>1904</v>
      </c>
      <c r="B2127" s="122"/>
      <c r="C2127" s="138" t="s">
        <v>975</v>
      </c>
      <c r="D2127" s="7">
        <f t="array" ref="D2127">IFERROR(XLOOKUP($C2127,'Product Families'!$A:$A,'Product Families'!$D:$D),"")</f>
        <v>37</v>
      </c>
      <c r="E2127" s="7">
        <f t="array" ref="E2127">IFERROR(XLOOKUP($C2127,'Product Families'!$A:$A,'Product Families'!$E:$E),"")</f>
        <v>38</v>
      </c>
      <c r="F2127" s="7">
        <f t="array" ref="F2127">IFERROR(XLOOKUP($C2127,'Product Families'!$A:$A,'Product Families'!$F:$F),"")</f>
        <v>41</v>
      </c>
      <c r="G2127" s="7">
        <f t="array" ref="G2127">IFERROR(XLOOKUP($C2127,'Product Families'!$A:$A,'Product Families'!$G:$G),"")</f>
        <v>44</v>
      </c>
      <c r="J2127" s="7">
        <f>IFERROR(ROUND(AVERAGEIF('Week 1 - Making'!$B:$B,'Product List'!$A2127,'Week 1 - Making'!$P:$P),0),"")</f>
        <v>44</v>
      </c>
      <c r="K2127" s="7">
        <f>IFERROR(ROUND(AVERAGEIF('Week 2 - Making'!$B:$B,'Product List'!$A2127,'Week 2 - Making'!$P:$P),0),"")</f>
        <v>1</v>
      </c>
      <c r="L2127" s="263" t="str">
        <f>IFERROR(ROUND(AVERAGEIF('Week 3 - Making'!$B:$B,'Product List'!$A2127,'Week 3 - Making'!$P:$P),0),"")</f>
        <v/>
      </c>
      <c r="M2127" s="7" t="str">
        <f>IFERROR(ROUND(AVERAGEIF('Week 4 - Making'!$B:$B,'Product List'!$A2127,'Week 4 - Making'!$P:$P),0),"")</f>
        <v/>
      </c>
      <c r="N2127" s="7" t="str">
        <f>IFERROR(ROUND(AVERAGEIF('Week 5 - Making'!$B:$B,'Product List'!$A2127,'Week 5 - Making'!$P:$P),0),"")</f>
        <v/>
      </c>
      <c r="O2127" s="7"/>
      <c r="P2127" s="7">
        <f t="array" ref="P2127">iferror(xlookup(C2127,'Product Families'!A:A,'Product Families'!S:S),"")</f>
        <v>0</v>
      </c>
    </row>
    <row r="2128" ht="14.25" customHeight="1">
      <c r="A2128" s="122" t="s">
        <v>4759</v>
      </c>
      <c r="B2128" s="122"/>
      <c r="C2128" s="122" t="s">
        <v>4759</v>
      </c>
      <c r="D2128" s="7">
        <f t="array" ref="D2128">IFERROR(XLOOKUP($C2128,'Product Families'!$A:$A,'Product Families'!$D:$D),"")</f>
        <v>325</v>
      </c>
      <c r="E2128" s="7">
        <f t="array" ref="E2128">IFERROR(XLOOKUP($C2128,'Product Families'!$A:$A,'Product Families'!$E:$E),"")</f>
        <v>333</v>
      </c>
      <c r="F2128" s="7">
        <f t="array" ref="F2128">IFERROR(XLOOKUP($C2128,'Product Families'!$A:$A,'Product Families'!$F:$F),"")</f>
        <v>358</v>
      </c>
      <c r="G2128" s="7">
        <f t="array" ref="G2128">IFERROR(XLOOKUP($C2128,'Product Families'!$A:$A,'Product Families'!$G:$G),"")</f>
        <v>384</v>
      </c>
      <c r="J2128" s="7" t="str">
        <f>IFERROR(ROUND(AVERAGEIF('Week 1 - Making'!$B:$B,'Product List'!$A2128,'Week 1 - Making'!$P:$P),0),"")</f>
        <v/>
      </c>
      <c r="K2128" s="7" t="str">
        <f>IFERROR(ROUND(AVERAGEIF('Week 2 - Making'!$B:$B,'Product List'!$A2128,'Week 2 - Making'!$P:$P),0),"")</f>
        <v/>
      </c>
      <c r="L2128" s="263" t="str">
        <f>IFERROR(ROUND(AVERAGEIF('Week 3 - Making'!$B:$B,'Product List'!$A2128,'Week 3 - Making'!$P:$P),0),"")</f>
        <v/>
      </c>
      <c r="M2128" s="7" t="str">
        <f>IFERROR(ROUND(AVERAGEIF('Week 4 - Making'!$B:$B,'Product List'!$A2128,'Week 4 - Making'!$P:$P),0),"")</f>
        <v/>
      </c>
      <c r="N2128" s="7" t="str">
        <f>IFERROR(ROUND(AVERAGEIF('Week 5 - Making'!$B:$B,'Product List'!$A2128,'Week 5 - Making'!$P:$P),0),"")</f>
        <v/>
      </c>
      <c r="O2128" s="7"/>
      <c r="P2128" s="7">
        <f t="array" ref="P2128">iferror(xlookup(C2128,'Product Families'!A:A,'Product Families'!S:S),"")</f>
        <v>0</v>
      </c>
    </row>
    <row r="2129" ht="14.25" customHeight="1">
      <c r="A2129" s="138" t="s">
        <v>4760</v>
      </c>
      <c r="B2129" s="299" t="s">
        <v>4761</v>
      </c>
      <c r="C2129" s="122"/>
      <c r="D2129" s="7" t="str">
        <f t="array" ref="D2129">IFERROR(XLOOKUP($C2129,'Product Families'!$A:$A,'Product Families'!$D:$D),"")</f>
        <v/>
      </c>
      <c r="E2129" s="7" t="str">
        <f t="array" ref="E2129">IFERROR(XLOOKUP($C2129,'Product Families'!$A:$A,'Product Families'!$E:$E),"")</f>
        <v/>
      </c>
      <c r="F2129" s="7" t="str">
        <f t="array" ref="F2129">IFERROR(XLOOKUP($C2129,'Product Families'!$A:$A,'Product Families'!$F:$F),"")</f>
        <v/>
      </c>
      <c r="G2129" s="7" t="str">
        <f t="array" ref="G2129">IFERROR(XLOOKUP($C2129,'Product Families'!$A:$A,'Product Families'!$G:$G),"")</f>
        <v/>
      </c>
      <c r="J2129" s="7" t="str">
        <f>IFERROR(ROUND(AVERAGEIF('Week 1 - Making'!$B:$B,'Product List'!$A2129,'Week 1 - Making'!$P:$P),0),"")</f>
        <v/>
      </c>
      <c r="K2129" s="7" t="str">
        <f>IFERROR(ROUND(AVERAGEIF('Week 2 - Making'!$B:$B,'Product List'!$A2129,'Week 2 - Making'!$P:$P),0),"")</f>
        <v/>
      </c>
      <c r="L2129" s="263" t="str">
        <f>IFERROR(ROUND(AVERAGEIF('Week 3 - Making'!$B:$B,'Product List'!$A2129,'Week 3 - Making'!$P:$P),0),"")</f>
        <v/>
      </c>
      <c r="M2129" s="7" t="str">
        <f>IFERROR(ROUND(AVERAGEIF('Week 4 - Making'!$B:$B,'Product List'!$A2129,'Week 4 - Making'!$P:$P),0),"")</f>
        <v/>
      </c>
      <c r="N2129" s="7" t="str">
        <f>IFERROR(ROUND(AVERAGEIF('Week 5 - Making'!$B:$B,'Product List'!$A2129,'Week 5 - Making'!$P:$P),0),"")</f>
        <v/>
      </c>
      <c r="O2129" s="7"/>
      <c r="P2129" s="7" t="str">
        <f t="array" ref="P2129">iferror(xlookup(C2129,'Product Families'!A:A,'Product Families'!S:S),"")</f>
        <v/>
      </c>
    </row>
    <row r="2130" ht="14.25" customHeight="1">
      <c r="A2130" s="122" t="s">
        <v>4762</v>
      </c>
      <c r="B2130" s="270" t="s">
        <v>4763</v>
      </c>
      <c r="C2130" s="122" t="s">
        <v>4764</v>
      </c>
      <c r="D2130" s="7" t="str">
        <f t="array" ref="D2130">IFERROR(XLOOKUP($C2130,'Product Families'!$A:$A,'Product Families'!$D:$D),"")</f>
        <v/>
      </c>
      <c r="E2130" s="7" t="str">
        <f t="array" ref="E2130">IFERROR(XLOOKUP($C2130,'Product Families'!$A:$A,'Product Families'!$E:$E),"")</f>
        <v/>
      </c>
      <c r="F2130" s="7" t="str">
        <f t="array" ref="F2130">IFERROR(XLOOKUP($C2130,'Product Families'!$A:$A,'Product Families'!$F:$F),"")</f>
        <v/>
      </c>
      <c r="G2130" s="7" t="str">
        <f t="array" ref="G2130">IFERROR(XLOOKUP($C2130,'Product Families'!$A:$A,'Product Families'!$G:$G),"")</f>
        <v/>
      </c>
      <c r="J2130" s="7" t="str">
        <f>IFERROR(ROUND(AVERAGEIF('Week 1 - Making'!$B:$B,'Product List'!$A2130,'Week 1 - Making'!$P:$P),0),"")</f>
        <v/>
      </c>
      <c r="K2130" s="7" t="str">
        <f>IFERROR(ROUND(AVERAGEIF('Week 2 - Making'!$B:$B,'Product List'!$A2130,'Week 2 - Making'!$P:$P),0),"")</f>
        <v/>
      </c>
      <c r="L2130" s="263" t="str">
        <f>IFERROR(ROUND(AVERAGEIF('Week 3 - Making'!$B:$B,'Product List'!$A2130,'Week 3 - Making'!$P:$P),0),"")</f>
        <v/>
      </c>
      <c r="M2130" s="7" t="str">
        <f>IFERROR(ROUND(AVERAGEIF('Week 4 - Making'!$B:$B,'Product List'!$A2130,'Week 4 - Making'!$P:$P),0),"")</f>
        <v/>
      </c>
      <c r="N2130" s="7" t="str">
        <f>IFERROR(ROUND(AVERAGEIF('Week 5 - Making'!$B:$B,'Product List'!$A2130,'Week 5 - Making'!$P:$P),0),"")</f>
        <v/>
      </c>
      <c r="O2130" s="7"/>
      <c r="P2130" s="7" t="str">
        <f t="array" ref="P2130">iferror(xlookup(C2130,'Product Families'!A:A,'Product Families'!S:S),"")</f>
        <v/>
      </c>
    </row>
    <row r="2131" ht="14.25" customHeight="1">
      <c r="A2131" s="122" t="s">
        <v>4765</v>
      </c>
      <c r="B2131" s="270" t="s">
        <v>4766</v>
      </c>
      <c r="C2131" s="122" t="s">
        <v>4764</v>
      </c>
      <c r="D2131" s="7" t="str">
        <f t="array" ref="D2131">IFERROR(XLOOKUP($C2131,'Product Families'!$A:$A,'Product Families'!$D:$D),"")</f>
        <v/>
      </c>
      <c r="E2131" s="7" t="str">
        <f t="array" ref="E2131">IFERROR(XLOOKUP($C2131,'Product Families'!$A:$A,'Product Families'!$E:$E),"")</f>
        <v/>
      </c>
      <c r="F2131" s="7" t="str">
        <f t="array" ref="F2131">IFERROR(XLOOKUP($C2131,'Product Families'!$A:$A,'Product Families'!$F:$F),"")</f>
        <v/>
      </c>
      <c r="G2131" s="7" t="str">
        <f t="array" ref="G2131">IFERROR(XLOOKUP($C2131,'Product Families'!$A:$A,'Product Families'!$G:$G),"")</f>
        <v/>
      </c>
      <c r="J2131" s="7" t="str">
        <f>IFERROR(ROUND(AVERAGEIF('Week 1 - Making'!$B:$B,'Product List'!$A2131,'Week 1 - Making'!$P:$P),0),"")</f>
        <v/>
      </c>
      <c r="K2131" s="7" t="str">
        <f>IFERROR(ROUND(AVERAGEIF('Week 2 - Making'!$B:$B,'Product List'!$A2131,'Week 2 - Making'!$P:$P),0),"")</f>
        <v/>
      </c>
      <c r="L2131" s="263" t="str">
        <f>IFERROR(ROUND(AVERAGEIF('Week 3 - Making'!$B:$B,'Product List'!$A2131,'Week 3 - Making'!$P:$P),0),"")</f>
        <v/>
      </c>
      <c r="M2131" s="7" t="str">
        <f>IFERROR(ROUND(AVERAGEIF('Week 4 - Making'!$B:$B,'Product List'!$A2131,'Week 4 - Making'!$P:$P),0),"")</f>
        <v/>
      </c>
      <c r="N2131" s="7" t="str">
        <f>IFERROR(ROUND(AVERAGEIF('Week 5 - Making'!$B:$B,'Product List'!$A2131,'Week 5 - Making'!$P:$P),0),"")</f>
        <v/>
      </c>
      <c r="O2131" s="7"/>
      <c r="P2131" s="7" t="str">
        <f t="array" ref="P2131">iferror(xlookup(C2131,'Product Families'!A:A,'Product Families'!S:S),"")</f>
        <v/>
      </c>
    </row>
    <row r="2132" ht="14.25" customHeight="1">
      <c r="A2132" s="122" t="s">
        <v>4767</v>
      </c>
      <c r="B2132" s="270" t="s">
        <v>4768</v>
      </c>
      <c r="C2132" s="122" t="s">
        <v>459</v>
      </c>
      <c r="D2132" s="7">
        <f t="array" ref="D2132">IFERROR(XLOOKUP($C2132,'Product Families'!$A:$A,'Product Families'!$D:$D),"")</f>
        <v>37</v>
      </c>
      <c r="E2132" s="7">
        <f t="array" ref="E2132">IFERROR(XLOOKUP($C2132,'Product Families'!$A:$A,'Product Families'!$E:$E),"")</f>
        <v>38</v>
      </c>
      <c r="F2132" s="7">
        <f t="array" ref="F2132">IFERROR(XLOOKUP($C2132,'Product Families'!$A:$A,'Product Families'!$F:$F),"")</f>
        <v>41</v>
      </c>
      <c r="G2132" s="7">
        <f t="array" ref="G2132">IFERROR(XLOOKUP($C2132,'Product Families'!$A:$A,'Product Families'!$G:$G),"")</f>
        <v>44</v>
      </c>
      <c r="J2132" s="7" t="str">
        <f>IFERROR(ROUND(AVERAGEIF('Week 1 - Making'!$B:$B,'Product List'!$A2132,'Week 1 - Making'!$P:$P),0),"")</f>
        <v/>
      </c>
      <c r="K2132" s="7" t="str">
        <f>IFERROR(ROUND(AVERAGEIF('Week 2 - Making'!$B:$B,'Product List'!$A2132,'Week 2 - Making'!$P:$P),0),"")</f>
        <v/>
      </c>
      <c r="L2132" s="263" t="str">
        <f>IFERROR(ROUND(AVERAGEIF('Week 3 - Making'!$B:$B,'Product List'!$A2132,'Week 3 - Making'!$P:$P),0),"")</f>
        <v/>
      </c>
      <c r="M2132" s="7" t="str">
        <f>IFERROR(ROUND(AVERAGEIF('Week 4 - Making'!$B:$B,'Product List'!$A2132,'Week 4 - Making'!$P:$P),0),"")</f>
        <v/>
      </c>
      <c r="N2132" s="7" t="str">
        <f>IFERROR(ROUND(AVERAGEIF('Week 5 - Making'!$B:$B,'Product List'!$A2132,'Week 5 - Making'!$P:$P),0),"")</f>
        <v/>
      </c>
      <c r="O2132" s="7"/>
      <c r="P2132" s="7">
        <f t="array" ref="P2132">iferror(xlookup(C2132,'Product Families'!A:A,'Product Families'!S:S),"")</f>
        <v>0</v>
      </c>
    </row>
    <row r="2133" ht="14.25" customHeight="1">
      <c r="A2133" s="122" t="s">
        <v>4769</v>
      </c>
      <c r="B2133" s="270" t="s">
        <v>4770</v>
      </c>
      <c r="C2133" s="122" t="s">
        <v>459</v>
      </c>
      <c r="D2133" s="7">
        <f t="array" ref="D2133">IFERROR(XLOOKUP($C2133,'Product Families'!$A:$A,'Product Families'!$D:$D),"")</f>
        <v>37</v>
      </c>
      <c r="E2133" s="7">
        <f t="array" ref="E2133">IFERROR(XLOOKUP($C2133,'Product Families'!$A:$A,'Product Families'!$E:$E),"")</f>
        <v>38</v>
      </c>
      <c r="F2133" s="7">
        <f t="array" ref="F2133">IFERROR(XLOOKUP($C2133,'Product Families'!$A:$A,'Product Families'!$F:$F),"")</f>
        <v>41</v>
      </c>
      <c r="G2133" s="7">
        <f t="array" ref="G2133">IFERROR(XLOOKUP($C2133,'Product Families'!$A:$A,'Product Families'!$G:$G),"")</f>
        <v>44</v>
      </c>
      <c r="J2133" s="7" t="str">
        <f>IFERROR(ROUND(AVERAGEIF('Week 1 - Making'!$B:$B,'Product List'!$A2133,'Week 1 - Making'!$P:$P),0),"")</f>
        <v/>
      </c>
      <c r="K2133" s="7" t="str">
        <f>IFERROR(ROUND(AVERAGEIF('Week 2 - Making'!$B:$B,'Product List'!$A2133,'Week 2 - Making'!$P:$P),0),"")</f>
        <v/>
      </c>
      <c r="L2133" s="263" t="str">
        <f>IFERROR(ROUND(AVERAGEIF('Week 3 - Making'!$B:$B,'Product List'!$A2133,'Week 3 - Making'!$P:$P),0),"")</f>
        <v/>
      </c>
      <c r="M2133" s="7" t="str">
        <f>IFERROR(ROUND(AVERAGEIF('Week 4 - Making'!$B:$B,'Product List'!$A2133,'Week 4 - Making'!$P:$P),0),"")</f>
        <v/>
      </c>
      <c r="N2133" s="7" t="str">
        <f>IFERROR(ROUND(AVERAGEIF('Week 5 - Making'!$B:$B,'Product List'!$A2133,'Week 5 - Making'!$P:$P),0),"")</f>
        <v/>
      </c>
      <c r="O2133" s="7"/>
      <c r="P2133" s="7">
        <f t="array" ref="P2133">iferror(xlookup(C2133,'Product Families'!A:A,'Product Families'!S:S),"")</f>
        <v>0</v>
      </c>
    </row>
    <row r="2134" ht="14.25" customHeight="1">
      <c r="A2134" s="138" t="s">
        <v>4771</v>
      </c>
      <c r="B2134" s="299" t="s">
        <v>4772</v>
      </c>
      <c r="C2134" s="138" t="s">
        <v>470</v>
      </c>
      <c r="D2134" s="7">
        <f t="array" ref="D2134">IFERROR(XLOOKUP($C2134,'Product Families'!$A:$A,'Product Families'!$D:$D),"")</f>
        <v>65</v>
      </c>
      <c r="E2134" s="7">
        <f t="array" ref="E2134">IFERROR(XLOOKUP($C2134,'Product Families'!$A:$A,'Product Families'!$E:$E),"")</f>
        <v>67</v>
      </c>
      <c r="F2134" s="7">
        <f t="array" ref="F2134">IFERROR(XLOOKUP($C2134,'Product Families'!$A:$A,'Product Families'!$F:$F),"")</f>
        <v>72</v>
      </c>
      <c r="G2134" s="7">
        <f t="array" ref="G2134">IFERROR(XLOOKUP($C2134,'Product Families'!$A:$A,'Product Families'!$G:$G),"")</f>
        <v>77</v>
      </c>
      <c r="J2134" s="7" t="str">
        <f>IFERROR(ROUND(AVERAGEIF('Week 1 - Making'!$B:$B,'Product List'!$A2134,'Week 1 - Making'!$P:$P),0),"")</f>
        <v/>
      </c>
      <c r="K2134" s="7" t="str">
        <f>IFERROR(ROUND(AVERAGEIF('Week 2 - Making'!$B:$B,'Product List'!$A2134,'Week 2 - Making'!$P:$P),0),"")</f>
        <v/>
      </c>
      <c r="L2134" s="263" t="str">
        <f>IFERROR(ROUND(AVERAGEIF('Week 3 - Making'!$B:$B,'Product List'!$A2134,'Week 3 - Making'!$P:$P),0),"")</f>
        <v/>
      </c>
      <c r="M2134" s="7" t="str">
        <f>IFERROR(ROUND(AVERAGEIF('Week 4 - Making'!$B:$B,'Product List'!$A2134,'Week 4 - Making'!$P:$P),0),"")</f>
        <v/>
      </c>
      <c r="N2134" s="7" t="str">
        <f>IFERROR(ROUND(AVERAGEIF('Week 5 - Making'!$B:$B,'Product List'!$A2134,'Week 5 - Making'!$P:$P),0),"")</f>
        <v/>
      </c>
      <c r="O2134" s="7"/>
      <c r="P2134" s="7">
        <f t="array" ref="P2134">iferror(xlookup(C2134,'Product Families'!A:A,'Product Families'!S:S),"")</f>
        <v>0</v>
      </c>
    </row>
    <row r="2135" ht="14.25" customHeight="1">
      <c r="A2135" s="122" t="s">
        <v>4773</v>
      </c>
      <c r="B2135" s="270" t="s">
        <v>4774</v>
      </c>
      <c r="C2135" s="122" t="s">
        <v>744</v>
      </c>
      <c r="D2135" s="7">
        <f t="array" ref="D2135">IFERROR(XLOOKUP($C2135,'Product Families'!$A:$A,'Product Families'!$D:$D),"")</f>
        <v>123</v>
      </c>
      <c r="E2135" s="7">
        <f t="array" ref="E2135">IFERROR(XLOOKUP($C2135,'Product Families'!$A:$A,'Product Families'!$E:$E),"")</f>
        <v>126</v>
      </c>
      <c r="F2135" s="7">
        <f t="array" ref="F2135">IFERROR(XLOOKUP($C2135,'Product Families'!$A:$A,'Product Families'!$F:$F),"")</f>
        <v>136</v>
      </c>
      <c r="G2135" s="7">
        <f t="array" ref="G2135">IFERROR(XLOOKUP($C2135,'Product Families'!$A:$A,'Product Families'!$G:$G),"")</f>
        <v>146</v>
      </c>
      <c r="J2135" s="7" t="str">
        <f>IFERROR(ROUND(AVERAGEIF('Week 1 - Making'!$B:$B,'Product List'!$A2135,'Week 1 - Making'!$P:$P),0),"")</f>
        <v/>
      </c>
      <c r="K2135" s="7" t="str">
        <f>IFERROR(ROUND(AVERAGEIF('Week 2 - Making'!$B:$B,'Product List'!$A2135,'Week 2 - Making'!$P:$P),0),"")</f>
        <v/>
      </c>
      <c r="L2135" s="263" t="str">
        <f>IFERROR(ROUND(AVERAGEIF('Week 3 - Making'!$B:$B,'Product List'!$A2135,'Week 3 - Making'!$P:$P),0),"")</f>
        <v/>
      </c>
      <c r="M2135" s="7" t="str">
        <f>IFERROR(ROUND(AVERAGEIF('Week 4 - Making'!$B:$B,'Product List'!$A2135,'Week 4 - Making'!$P:$P),0),"")</f>
        <v/>
      </c>
      <c r="N2135" s="7" t="str">
        <f>IFERROR(ROUND(AVERAGEIF('Week 5 - Making'!$B:$B,'Product List'!$A2135,'Week 5 - Making'!$P:$P),0),"")</f>
        <v/>
      </c>
      <c r="O2135" s="7"/>
      <c r="P2135" s="7">
        <f t="array" ref="P2135">iferror(xlookup(C2135,'Product Families'!A:A,'Product Families'!S:S),"")</f>
        <v>0</v>
      </c>
    </row>
    <row r="2136" ht="14.25" customHeight="1">
      <c r="A2136" s="138" t="s">
        <v>4775</v>
      </c>
      <c r="B2136" s="270" t="s">
        <v>4774</v>
      </c>
      <c r="C2136" s="138" t="s">
        <v>752</v>
      </c>
      <c r="D2136" s="7">
        <f t="array" ref="D2136">IFERROR(XLOOKUP($C2136,'Product Families'!$A:$A,'Product Families'!$D:$D),"")</f>
        <v>39</v>
      </c>
      <c r="E2136" s="7">
        <f t="array" ref="E2136">IFERROR(XLOOKUP($C2136,'Product Families'!$A:$A,'Product Families'!$E:$E),"")</f>
        <v>40</v>
      </c>
      <c r="F2136" s="7">
        <f t="array" ref="F2136">IFERROR(XLOOKUP($C2136,'Product Families'!$A:$A,'Product Families'!$F:$F),"")</f>
        <v>43</v>
      </c>
      <c r="G2136" s="7">
        <f t="array" ref="G2136">IFERROR(XLOOKUP($C2136,'Product Families'!$A:$A,'Product Families'!$G:$G),"")</f>
        <v>47</v>
      </c>
      <c r="J2136" s="7" t="str">
        <f>IFERROR(ROUND(AVERAGEIF('Week 1 - Making'!$B:$B,'Product List'!$A2136,'Week 1 - Making'!$P:$P),0),"")</f>
        <v/>
      </c>
      <c r="K2136" s="7" t="str">
        <f>IFERROR(ROUND(AVERAGEIF('Week 2 - Making'!$B:$B,'Product List'!$A2136,'Week 2 - Making'!$P:$P),0),"")</f>
        <v/>
      </c>
      <c r="L2136" s="263" t="str">
        <f>IFERROR(ROUND(AVERAGEIF('Week 3 - Making'!$B:$B,'Product List'!$A2136,'Week 3 - Making'!$P:$P),0),"")</f>
        <v/>
      </c>
      <c r="M2136" s="7" t="str">
        <f>IFERROR(ROUND(AVERAGEIF('Week 4 - Making'!$B:$B,'Product List'!$A2136,'Week 4 - Making'!$P:$P),0),"")</f>
        <v/>
      </c>
      <c r="N2136" s="7" t="str">
        <f>IFERROR(ROUND(AVERAGEIF('Week 5 - Making'!$B:$B,'Product List'!$A2136,'Week 5 - Making'!$P:$P),0),"")</f>
        <v/>
      </c>
      <c r="O2136" s="7"/>
      <c r="P2136" s="7">
        <f t="array" ref="P2136">iferror(xlookup(C2136,'Product Families'!A:A,'Product Families'!S:S),"")</f>
        <v>0</v>
      </c>
    </row>
    <row r="2137" ht="14.25" customHeight="1">
      <c r="A2137" s="122" t="s">
        <v>4776</v>
      </c>
      <c r="B2137" s="270" t="s">
        <v>4777</v>
      </c>
      <c r="C2137" s="122" t="s">
        <v>744</v>
      </c>
      <c r="D2137" s="7">
        <f t="array" ref="D2137">IFERROR(XLOOKUP($C2137,'Product Families'!$A:$A,'Product Families'!$D:$D),"")</f>
        <v>123</v>
      </c>
      <c r="E2137" s="7">
        <f t="array" ref="E2137">IFERROR(XLOOKUP($C2137,'Product Families'!$A:$A,'Product Families'!$E:$E),"")</f>
        <v>126</v>
      </c>
      <c r="F2137" s="7">
        <f t="array" ref="F2137">IFERROR(XLOOKUP($C2137,'Product Families'!$A:$A,'Product Families'!$F:$F),"")</f>
        <v>136</v>
      </c>
      <c r="G2137" s="7">
        <f t="array" ref="G2137">IFERROR(XLOOKUP($C2137,'Product Families'!$A:$A,'Product Families'!$G:$G),"")</f>
        <v>146</v>
      </c>
      <c r="J2137" s="7" t="str">
        <f>IFERROR(ROUND(AVERAGEIF('Week 1 - Making'!$B:$B,'Product List'!$A2137,'Week 1 - Making'!$P:$P),0),"")</f>
        <v/>
      </c>
      <c r="K2137" s="7" t="str">
        <f>IFERROR(ROUND(AVERAGEIF('Week 2 - Making'!$B:$B,'Product List'!$A2137,'Week 2 - Making'!$P:$P),0),"")</f>
        <v/>
      </c>
      <c r="L2137" s="263" t="str">
        <f>IFERROR(ROUND(AVERAGEIF('Week 3 - Making'!$B:$B,'Product List'!$A2137,'Week 3 - Making'!$P:$P),0),"")</f>
        <v/>
      </c>
      <c r="M2137" s="7" t="str">
        <f>IFERROR(ROUND(AVERAGEIF('Week 4 - Making'!$B:$B,'Product List'!$A2137,'Week 4 - Making'!$P:$P),0),"")</f>
        <v/>
      </c>
      <c r="N2137" s="7" t="str">
        <f>IFERROR(ROUND(AVERAGEIF('Week 5 - Making'!$B:$B,'Product List'!$A2137,'Week 5 - Making'!$P:$P),0),"")</f>
        <v/>
      </c>
      <c r="O2137" s="7"/>
      <c r="P2137" s="7">
        <f t="array" ref="P2137">iferror(xlookup(C2137,'Product Families'!A:A,'Product Families'!S:S),"")</f>
        <v>0</v>
      </c>
    </row>
    <row r="2138" ht="14.25" customHeight="1">
      <c r="A2138" s="138" t="s">
        <v>4778</v>
      </c>
      <c r="B2138" s="270" t="s">
        <v>4777</v>
      </c>
      <c r="C2138" s="122" t="s">
        <v>752</v>
      </c>
      <c r="D2138" s="7">
        <f t="array" ref="D2138">IFERROR(XLOOKUP($C2138,'Product Families'!$A:$A,'Product Families'!$D:$D),"")</f>
        <v>39</v>
      </c>
      <c r="E2138" s="7">
        <f t="array" ref="E2138">IFERROR(XLOOKUP($C2138,'Product Families'!$A:$A,'Product Families'!$E:$E),"")</f>
        <v>40</v>
      </c>
      <c r="F2138" s="7">
        <f t="array" ref="F2138">IFERROR(XLOOKUP($C2138,'Product Families'!$A:$A,'Product Families'!$F:$F),"")</f>
        <v>43</v>
      </c>
      <c r="G2138" s="7">
        <f t="array" ref="G2138">IFERROR(XLOOKUP($C2138,'Product Families'!$A:$A,'Product Families'!$G:$G),"")</f>
        <v>47</v>
      </c>
      <c r="J2138" s="7" t="str">
        <f>IFERROR(ROUND(AVERAGEIF('Week 1 - Making'!$B:$B,'Product List'!$A2138,'Week 1 - Making'!$P:$P),0),"")</f>
        <v/>
      </c>
      <c r="K2138" s="7" t="str">
        <f>IFERROR(ROUND(AVERAGEIF('Week 2 - Making'!$B:$B,'Product List'!$A2138,'Week 2 - Making'!$P:$P),0),"")</f>
        <v/>
      </c>
      <c r="L2138" s="263" t="str">
        <f>IFERROR(ROUND(AVERAGEIF('Week 3 - Making'!$B:$B,'Product List'!$A2138,'Week 3 - Making'!$P:$P),0),"")</f>
        <v/>
      </c>
      <c r="M2138" s="7" t="str">
        <f>IFERROR(ROUND(AVERAGEIF('Week 4 - Making'!$B:$B,'Product List'!$A2138,'Week 4 - Making'!$P:$P),0),"")</f>
        <v/>
      </c>
      <c r="N2138" s="7" t="str">
        <f>IFERROR(ROUND(AVERAGEIF('Week 5 - Making'!$B:$B,'Product List'!$A2138,'Week 5 - Making'!$P:$P),0),"")</f>
        <v/>
      </c>
      <c r="O2138" s="7"/>
      <c r="P2138" s="7">
        <f t="array" ref="P2138">iferror(xlookup(C2138,'Product Families'!A:A,'Product Families'!S:S),"")</f>
        <v>0</v>
      </c>
    </row>
    <row r="2139" ht="14.25" customHeight="1">
      <c r="A2139" s="138" t="s">
        <v>4779</v>
      </c>
      <c r="B2139" s="270" t="s">
        <v>4780</v>
      </c>
      <c r="C2139" s="122" t="s">
        <v>744</v>
      </c>
      <c r="D2139" s="7">
        <f t="array" ref="D2139">IFERROR(XLOOKUP($C2139,'Product Families'!$A:$A,'Product Families'!$D:$D),"")</f>
        <v>123</v>
      </c>
      <c r="E2139" s="7">
        <f t="array" ref="E2139">IFERROR(XLOOKUP($C2139,'Product Families'!$A:$A,'Product Families'!$E:$E),"")</f>
        <v>126</v>
      </c>
      <c r="F2139" s="7">
        <f t="array" ref="F2139">IFERROR(XLOOKUP($C2139,'Product Families'!$A:$A,'Product Families'!$F:$F),"")</f>
        <v>136</v>
      </c>
      <c r="G2139" s="7">
        <f t="array" ref="G2139">IFERROR(XLOOKUP($C2139,'Product Families'!$A:$A,'Product Families'!$G:$G),"")</f>
        <v>146</v>
      </c>
      <c r="J2139" s="7" t="str">
        <f>IFERROR(ROUND(AVERAGEIF('Week 1 - Making'!$B:$B,'Product List'!$A2139,'Week 1 - Making'!$P:$P),0),"")</f>
        <v/>
      </c>
      <c r="K2139" s="7" t="str">
        <f>IFERROR(ROUND(AVERAGEIF('Week 2 - Making'!$B:$B,'Product List'!$A2139,'Week 2 - Making'!$P:$P),0),"")</f>
        <v/>
      </c>
      <c r="L2139" s="263" t="str">
        <f>IFERROR(ROUND(AVERAGEIF('Week 3 - Making'!$B:$B,'Product List'!$A2139,'Week 3 - Making'!$P:$P),0),"")</f>
        <v/>
      </c>
      <c r="M2139" s="7" t="str">
        <f>IFERROR(ROUND(AVERAGEIF('Week 4 - Making'!$B:$B,'Product List'!$A2139,'Week 4 - Making'!$P:$P),0),"")</f>
        <v/>
      </c>
      <c r="N2139" s="7" t="str">
        <f>IFERROR(ROUND(AVERAGEIF('Week 5 - Making'!$B:$B,'Product List'!$A2139,'Week 5 - Making'!$P:$P),0),"")</f>
        <v/>
      </c>
      <c r="O2139" s="7"/>
      <c r="P2139" s="7">
        <f t="array" ref="P2139">iferror(xlookup(C2139,'Product Families'!A:A,'Product Families'!S:S),"")</f>
        <v>0</v>
      </c>
    </row>
    <row r="2140" ht="14.25" customHeight="1">
      <c r="A2140" s="122" t="s">
        <v>4781</v>
      </c>
      <c r="B2140" s="270" t="s">
        <v>4780</v>
      </c>
      <c r="C2140" s="122" t="s">
        <v>752</v>
      </c>
      <c r="D2140" s="7">
        <f t="array" ref="D2140">IFERROR(XLOOKUP($C2140,'Product Families'!$A:$A,'Product Families'!$D:$D),"")</f>
        <v>39</v>
      </c>
      <c r="E2140" s="7">
        <f t="array" ref="E2140">IFERROR(XLOOKUP($C2140,'Product Families'!$A:$A,'Product Families'!$E:$E),"")</f>
        <v>40</v>
      </c>
      <c r="F2140" s="7">
        <f t="array" ref="F2140">IFERROR(XLOOKUP($C2140,'Product Families'!$A:$A,'Product Families'!$F:$F),"")</f>
        <v>43</v>
      </c>
      <c r="G2140" s="7">
        <f t="array" ref="G2140">IFERROR(XLOOKUP($C2140,'Product Families'!$A:$A,'Product Families'!$G:$G),"")</f>
        <v>47</v>
      </c>
      <c r="J2140" s="7" t="str">
        <f>IFERROR(ROUND(AVERAGEIF('Week 1 - Making'!$B:$B,'Product List'!$A2140,'Week 1 - Making'!$P:$P),0),"")</f>
        <v/>
      </c>
      <c r="K2140" s="7" t="str">
        <f>IFERROR(ROUND(AVERAGEIF('Week 2 - Making'!$B:$B,'Product List'!$A2140,'Week 2 - Making'!$P:$P),0),"")</f>
        <v/>
      </c>
      <c r="L2140" s="263" t="str">
        <f>IFERROR(ROUND(AVERAGEIF('Week 3 - Making'!$B:$B,'Product List'!$A2140,'Week 3 - Making'!$P:$P),0),"")</f>
        <v/>
      </c>
      <c r="M2140" s="7" t="str">
        <f>IFERROR(ROUND(AVERAGEIF('Week 4 - Making'!$B:$B,'Product List'!$A2140,'Week 4 - Making'!$P:$P),0),"")</f>
        <v/>
      </c>
      <c r="N2140" s="7" t="str">
        <f>IFERROR(ROUND(AVERAGEIF('Week 5 - Making'!$B:$B,'Product List'!$A2140,'Week 5 - Making'!$P:$P),0),"")</f>
        <v/>
      </c>
      <c r="O2140" s="7"/>
      <c r="P2140" s="7">
        <f t="array" ref="P2140">iferror(xlookup(C2140,'Product Families'!A:A,'Product Families'!S:S),"")</f>
        <v>0</v>
      </c>
    </row>
    <row r="2141" ht="14.25" customHeight="1">
      <c r="A2141" s="138" t="s">
        <v>4782</v>
      </c>
      <c r="B2141" s="270" t="s">
        <v>4783</v>
      </c>
      <c r="C2141" s="122" t="s">
        <v>744</v>
      </c>
      <c r="D2141" s="7">
        <f t="array" ref="D2141">IFERROR(XLOOKUP($C2141,'Product Families'!$A:$A,'Product Families'!$D:$D),"")</f>
        <v>123</v>
      </c>
      <c r="E2141" s="7">
        <f t="array" ref="E2141">IFERROR(XLOOKUP($C2141,'Product Families'!$A:$A,'Product Families'!$E:$E),"")</f>
        <v>126</v>
      </c>
      <c r="F2141" s="7">
        <f t="array" ref="F2141">IFERROR(XLOOKUP($C2141,'Product Families'!$A:$A,'Product Families'!$F:$F),"")</f>
        <v>136</v>
      </c>
      <c r="G2141" s="7">
        <f t="array" ref="G2141">IFERROR(XLOOKUP($C2141,'Product Families'!$A:$A,'Product Families'!$G:$G),"")</f>
        <v>146</v>
      </c>
      <c r="J2141" s="7" t="str">
        <f>IFERROR(ROUND(AVERAGEIF('Week 1 - Making'!$B:$B,'Product List'!$A2141,'Week 1 - Making'!$P:$P),0),"")</f>
        <v/>
      </c>
      <c r="K2141" s="7" t="str">
        <f>IFERROR(ROUND(AVERAGEIF('Week 2 - Making'!$B:$B,'Product List'!$A2141,'Week 2 - Making'!$P:$P),0),"")</f>
        <v/>
      </c>
      <c r="L2141" s="263" t="str">
        <f>IFERROR(ROUND(AVERAGEIF('Week 3 - Making'!$B:$B,'Product List'!$A2141,'Week 3 - Making'!$P:$P),0),"")</f>
        <v/>
      </c>
      <c r="M2141" s="7" t="str">
        <f>IFERROR(ROUND(AVERAGEIF('Week 4 - Making'!$B:$B,'Product List'!$A2141,'Week 4 - Making'!$P:$P),0),"")</f>
        <v/>
      </c>
      <c r="N2141" s="7" t="str">
        <f>IFERROR(ROUND(AVERAGEIF('Week 5 - Making'!$B:$B,'Product List'!$A2141,'Week 5 - Making'!$P:$P),0),"")</f>
        <v/>
      </c>
      <c r="O2141" s="7"/>
      <c r="P2141" s="7">
        <f t="array" ref="P2141">iferror(xlookup(C2141,'Product Families'!A:A,'Product Families'!S:S),"")</f>
        <v>0</v>
      </c>
    </row>
    <row r="2142" ht="14.25" customHeight="1">
      <c r="A2142" s="138" t="s">
        <v>4784</v>
      </c>
      <c r="B2142" s="270" t="s">
        <v>4783</v>
      </c>
      <c r="C2142" s="138" t="s">
        <v>752</v>
      </c>
      <c r="D2142" s="7">
        <f t="array" ref="D2142">IFERROR(XLOOKUP($C2142,'Product Families'!$A:$A,'Product Families'!$D:$D),"")</f>
        <v>39</v>
      </c>
      <c r="E2142" s="7">
        <f t="array" ref="E2142">IFERROR(XLOOKUP($C2142,'Product Families'!$A:$A,'Product Families'!$E:$E),"")</f>
        <v>40</v>
      </c>
      <c r="F2142" s="7">
        <f t="array" ref="F2142">IFERROR(XLOOKUP($C2142,'Product Families'!$A:$A,'Product Families'!$F:$F),"")</f>
        <v>43</v>
      </c>
      <c r="G2142" s="7">
        <f t="array" ref="G2142">IFERROR(XLOOKUP($C2142,'Product Families'!$A:$A,'Product Families'!$G:$G),"")</f>
        <v>47</v>
      </c>
      <c r="J2142" s="7" t="str">
        <f>IFERROR(ROUND(AVERAGEIF('Week 1 - Making'!$B:$B,'Product List'!$A2142,'Week 1 - Making'!$P:$P),0),"")</f>
        <v/>
      </c>
      <c r="K2142" s="7" t="str">
        <f>IFERROR(ROUND(AVERAGEIF('Week 2 - Making'!$B:$B,'Product List'!$A2142,'Week 2 - Making'!$P:$P),0),"")</f>
        <v/>
      </c>
      <c r="L2142" s="263" t="str">
        <f>IFERROR(ROUND(AVERAGEIF('Week 3 - Making'!$B:$B,'Product List'!$A2142,'Week 3 - Making'!$P:$P),0),"")</f>
        <v/>
      </c>
      <c r="M2142" s="7" t="str">
        <f>IFERROR(ROUND(AVERAGEIF('Week 4 - Making'!$B:$B,'Product List'!$A2142,'Week 4 - Making'!$P:$P),0),"")</f>
        <v/>
      </c>
      <c r="N2142" s="7" t="str">
        <f>IFERROR(ROUND(AVERAGEIF('Week 5 - Making'!$B:$B,'Product List'!$A2142,'Week 5 - Making'!$P:$P),0),"")</f>
        <v/>
      </c>
      <c r="O2142" s="7"/>
      <c r="P2142" s="7">
        <f t="array" ref="P2142">iferror(xlookup(C2142,'Product Families'!A:A,'Product Families'!S:S),"")</f>
        <v>0</v>
      </c>
    </row>
    <row r="2143" ht="14.25" customHeight="1">
      <c r="A2143" s="138" t="s">
        <v>4785</v>
      </c>
      <c r="B2143" s="270" t="s">
        <v>4786</v>
      </c>
      <c r="C2143" s="138" t="s">
        <v>744</v>
      </c>
      <c r="D2143" s="7">
        <f t="array" ref="D2143">IFERROR(XLOOKUP($C2143,'Product Families'!$A:$A,'Product Families'!$D:$D),"")</f>
        <v>123</v>
      </c>
      <c r="E2143" s="7">
        <f t="array" ref="E2143">IFERROR(XLOOKUP($C2143,'Product Families'!$A:$A,'Product Families'!$E:$E),"")</f>
        <v>126</v>
      </c>
      <c r="F2143" s="7">
        <f t="array" ref="F2143">IFERROR(XLOOKUP($C2143,'Product Families'!$A:$A,'Product Families'!$F:$F),"")</f>
        <v>136</v>
      </c>
      <c r="G2143" s="7">
        <f t="array" ref="G2143">IFERROR(XLOOKUP($C2143,'Product Families'!$A:$A,'Product Families'!$G:$G),"")</f>
        <v>146</v>
      </c>
      <c r="J2143" s="7" t="str">
        <f>IFERROR(ROUND(AVERAGEIF('Week 1 - Making'!$B:$B,'Product List'!$A2143,'Week 1 - Making'!$P:$P),0),"")</f>
        <v/>
      </c>
      <c r="K2143" s="7" t="str">
        <f>IFERROR(ROUND(AVERAGEIF('Week 2 - Making'!$B:$B,'Product List'!$A2143,'Week 2 - Making'!$P:$P),0),"")</f>
        <v/>
      </c>
      <c r="L2143" s="263" t="str">
        <f>IFERROR(ROUND(AVERAGEIF('Week 3 - Making'!$B:$B,'Product List'!$A2143,'Week 3 - Making'!$P:$P),0),"")</f>
        <v/>
      </c>
      <c r="M2143" s="7" t="str">
        <f>IFERROR(ROUND(AVERAGEIF('Week 4 - Making'!$B:$B,'Product List'!$A2143,'Week 4 - Making'!$P:$P),0),"")</f>
        <v/>
      </c>
      <c r="N2143" s="7" t="str">
        <f>IFERROR(ROUND(AVERAGEIF('Week 5 - Making'!$B:$B,'Product List'!$A2143,'Week 5 - Making'!$P:$P),0),"")</f>
        <v/>
      </c>
      <c r="O2143" s="7"/>
      <c r="P2143" s="7">
        <f t="array" ref="P2143">iferror(xlookup(C2143,'Product Families'!A:A,'Product Families'!S:S),"")</f>
        <v>0</v>
      </c>
    </row>
    <row r="2144" ht="14.25" customHeight="1">
      <c r="A2144" s="138" t="s">
        <v>4787</v>
      </c>
      <c r="B2144" s="270" t="s">
        <v>4786</v>
      </c>
      <c r="C2144" s="138" t="s">
        <v>752</v>
      </c>
      <c r="D2144" s="7">
        <f t="array" ref="D2144">IFERROR(XLOOKUP($C2144,'Product Families'!$A:$A,'Product Families'!$D:$D),"")</f>
        <v>39</v>
      </c>
      <c r="E2144" s="7">
        <f t="array" ref="E2144">IFERROR(XLOOKUP($C2144,'Product Families'!$A:$A,'Product Families'!$E:$E),"")</f>
        <v>40</v>
      </c>
      <c r="F2144" s="7">
        <f t="array" ref="F2144">IFERROR(XLOOKUP($C2144,'Product Families'!$A:$A,'Product Families'!$F:$F),"")</f>
        <v>43</v>
      </c>
      <c r="G2144" s="7">
        <f t="array" ref="G2144">IFERROR(XLOOKUP($C2144,'Product Families'!$A:$A,'Product Families'!$G:$G),"")</f>
        <v>47</v>
      </c>
      <c r="J2144" s="7" t="str">
        <f>IFERROR(ROUND(AVERAGEIF('Week 1 - Making'!$B:$B,'Product List'!$A2144,'Week 1 - Making'!$P:$P),0),"")</f>
        <v/>
      </c>
      <c r="K2144" s="7" t="str">
        <f>IFERROR(ROUND(AVERAGEIF('Week 2 - Making'!$B:$B,'Product List'!$A2144,'Week 2 - Making'!$P:$P),0),"")</f>
        <v/>
      </c>
      <c r="L2144" s="263" t="str">
        <f>IFERROR(ROUND(AVERAGEIF('Week 3 - Making'!$B:$B,'Product List'!$A2144,'Week 3 - Making'!$P:$P),0),"")</f>
        <v/>
      </c>
      <c r="M2144" s="7" t="str">
        <f>IFERROR(ROUND(AVERAGEIF('Week 4 - Making'!$B:$B,'Product List'!$A2144,'Week 4 - Making'!$P:$P),0),"")</f>
        <v/>
      </c>
      <c r="N2144" s="7" t="str">
        <f>IFERROR(ROUND(AVERAGEIF('Week 5 - Making'!$B:$B,'Product List'!$A2144,'Week 5 - Making'!$P:$P),0),"")</f>
        <v/>
      </c>
      <c r="O2144" s="7"/>
      <c r="P2144" s="7">
        <f t="array" ref="P2144">iferror(xlookup(C2144,'Product Families'!A:A,'Product Families'!S:S),"")</f>
        <v>0</v>
      </c>
    </row>
    <row r="2145" ht="14.25" customHeight="1">
      <c r="A2145" s="138" t="s">
        <v>4788</v>
      </c>
      <c r="B2145" s="270" t="s">
        <v>4789</v>
      </c>
      <c r="C2145" s="122" t="s">
        <v>744</v>
      </c>
      <c r="D2145" s="7">
        <f t="array" ref="D2145">IFERROR(XLOOKUP($C2145,'Product Families'!$A:$A,'Product Families'!$D:$D),"")</f>
        <v>123</v>
      </c>
      <c r="E2145" s="7">
        <f t="array" ref="E2145">IFERROR(XLOOKUP($C2145,'Product Families'!$A:$A,'Product Families'!$E:$E),"")</f>
        <v>126</v>
      </c>
      <c r="F2145" s="7">
        <f t="array" ref="F2145">IFERROR(XLOOKUP($C2145,'Product Families'!$A:$A,'Product Families'!$F:$F),"")</f>
        <v>136</v>
      </c>
      <c r="G2145" s="7">
        <f t="array" ref="G2145">IFERROR(XLOOKUP($C2145,'Product Families'!$A:$A,'Product Families'!$G:$G),"")</f>
        <v>146</v>
      </c>
      <c r="J2145" s="7" t="str">
        <f>IFERROR(ROUND(AVERAGEIF('Week 1 - Making'!$B:$B,'Product List'!$A2145,'Week 1 - Making'!$P:$P),0),"")</f>
        <v/>
      </c>
      <c r="K2145" s="7" t="str">
        <f>IFERROR(ROUND(AVERAGEIF('Week 2 - Making'!$B:$B,'Product List'!$A2145,'Week 2 - Making'!$P:$P),0),"")</f>
        <v/>
      </c>
      <c r="L2145" s="263" t="str">
        <f>IFERROR(ROUND(AVERAGEIF('Week 3 - Making'!$B:$B,'Product List'!$A2145,'Week 3 - Making'!$P:$P),0),"")</f>
        <v/>
      </c>
      <c r="M2145" s="7" t="str">
        <f>IFERROR(ROUND(AVERAGEIF('Week 4 - Making'!$B:$B,'Product List'!$A2145,'Week 4 - Making'!$P:$P),0),"")</f>
        <v/>
      </c>
      <c r="N2145" s="7" t="str">
        <f>IFERROR(ROUND(AVERAGEIF('Week 5 - Making'!$B:$B,'Product List'!$A2145,'Week 5 - Making'!$P:$P),0),"")</f>
        <v/>
      </c>
      <c r="O2145" s="7"/>
      <c r="P2145" s="7">
        <f t="array" ref="P2145">iferror(xlookup(C2145,'Product Families'!A:A,'Product Families'!S:S),"")</f>
        <v>0</v>
      </c>
    </row>
    <row r="2146" ht="14.25" customHeight="1">
      <c r="A2146" s="138" t="s">
        <v>4790</v>
      </c>
      <c r="B2146" s="270" t="s">
        <v>4789</v>
      </c>
      <c r="C2146" s="138" t="s">
        <v>752</v>
      </c>
      <c r="D2146" s="7">
        <f t="array" ref="D2146">IFERROR(XLOOKUP($C2146,'Product Families'!$A:$A,'Product Families'!$D:$D),"")</f>
        <v>39</v>
      </c>
      <c r="E2146" s="7">
        <f t="array" ref="E2146">IFERROR(XLOOKUP($C2146,'Product Families'!$A:$A,'Product Families'!$E:$E),"")</f>
        <v>40</v>
      </c>
      <c r="F2146" s="7">
        <f t="array" ref="F2146">IFERROR(XLOOKUP($C2146,'Product Families'!$A:$A,'Product Families'!$F:$F),"")</f>
        <v>43</v>
      </c>
      <c r="G2146" s="7">
        <f t="array" ref="G2146">IFERROR(XLOOKUP($C2146,'Product Families'!$A:$A,'Product Families'!$G:$G),"")</f>
        <v>47</v>
      </c>
      <c r="J2146" s="7" t="str">
        <f>IFERROR(ROUND(AVERAGEIF('Week 1 - Making'!$B:$B,'Product List'!$A2146,'Week 1 - Making'!$P:$P),0),"")</f>
        <v/>
      </c>
      <c r="K2146" s="7" t="str">
        <f>IFERROR(ROUND(AVERAGEIF('Week 2 - Making'!$B:$B,'Product List'!$A2146,'Week 2 - Making'!$P:$P),0),"")</f>
        <v/>
      </c>
      <c r="L2146" s="263" t="str">
        <f>IFERROR(ROUND(AVERAGEIF('Week 3 - Making'!$B:$B,'Product List'!$A2146,'Week 3 - Making'!$P:$P),0),"")</f>
        <v/>
      </c>
      <c r="M2146" s="7" t="str">
        <f>IFERROR(ROUND(AVERAGEIF('Week 4 - Making'!$B:$B,'Product List'!$A2146,'Week 4 - Making'!$P:$P),0),"")</f>
        <v/>
      </c>
      <c r="N2146" s="7" t="str">
        <f>IFERROR(ROUND(AVERAGEIF('Week 5 - Making'!$B:$B,'Product List'!$A2146,'Week 5 - Making'!$P:$P),0),"")</f>
        <v/>
      </c>
      <c r="O2146" s="7"/>
      <c r="P2146" s="7">
        <f t="array" ref="P2146">iferror(xlookup(C2146,'Product Families'!A:A,'Product Families'!S:S),"")</f>
        <v>0</v>
      </c>
    </row>
    <row r="2147" ht="14.25" customHeight="1">
      <c r="A2147" s="138" t="s">
        <v>1678</v>
      </c>
      <c r="B2147" s="270"/>
      <c r="C2147" s="138" t="s">
        <v>789</v>
      </c>
      <c r="D2147" s="7">
        <f t="array" ref="D2147">IFERROR(XLOOKUP($C2147,'Product Families'!$A:$A,'Product Families'!$D:$D),"")</f>
        <v>145</v>
      </c>
      <c r="E2147" s="7">
        <f t="array" ref="E2147">IFERROR(XLOOKUP($C2147,'Product Families'!$A:$A,'Product Families'!$E:$E),"")</f>
        <v>149</v>
      </c>
      <c r="F2147" s="7">
        <f t="array" ref="F2147">IFERROR(XLOOKUP($C2147,'Product Families'!$A:$A,'Product Families'!$F:$F),"")</f>
        <v>160</v>
      </c>
      <c r="G2147" s="7">
        <f t="array" ref="G2147">IFERROR(XLOOKUP($C2147,'Product Families'!$A:$A,'Product Families'!$G:$G),"")</f>
        <v>172</v>
      </c>
      <c r="J2147" s="7">
        <f>IFERROR(ROUND(AVERAGEIF('Week 1 - Making'!$B:$B,'Product List'!$A2147,'Week 1 - Making'!$P:$P),0),"")</f>
        <v>171</v>
      </c>
      <c r="K2147" s="7">
        <f>IFERROR(ROUND(AVERAGEIF('Week 2 - Making'!$B:$B,'Product List'!$A2147,'Week 2 - Making'!$P:$P),0),"")</f>
        <v>176</v>
      </c>
      <c r="L2147" s="263" t="str">
        <f>IFERROR(ROUND(AVERAGEIF('Week 3 - Making'!$B:$B,'Product List'!$A2147,'Week 3 - Making'!$P:$P),0),"")</f>
        <v/>
      </c>
      <c r="M2147" s="7" t="str">
        <f>IFERROR(ROUND(AVERAGEIF('Week 4 - Making'!$B:$B,'Product List'!$A2147,'Week 4 - Making'!$P:$P),0),"")</f>
        <v/>
      </c>
      <c r="N2147" s="7" t="str">
        <f>IFERROR(ROUND(AVERAGEIF('Week 5 - Making'!$B:$B,'Product List'!$A2147,'Week 5 - Making'!$P:$P),0),"")</f>
        <v/>
      </c>
      <c r="O2147" s="7"/>
      <c r="P2147" s="7">
        <f t="array" ref="P2147">iferror(xlookup(C2147,'Product Families'!A:A,'Product Families'!S:S),"")</f>
        <v>0</v>
      </c>
    </row>
    <row r="2148" ht="14.25" customHeight="1">
      <c r="A2148" s="138" t="s">
        <v>4791</v>
      </c>
      <c r="B2148" s="270"/>
      <c r="C2148" s="138" t="s">
        <v>789</v>
      </c>
      <c r="D2148" s="7">
        <f t="array" ref="D2148">IFERROR(XLOOKUP($C2148,'Product Families'!$A:$A,'Product Families'!$D:$D),"")</f>
        <v>145</v>
      </c>
      <c r="E2148" s="7">
        <f t="array" ref="E2148">IFERROR(XLOOKUP($C2148,'Product Families'!$A:$A,'Product Families'!$E:$E),"")</f>
        <v>149</v>
      </c>
      <c r="F2148" s="7">
        <f t="array" ref="F2148">IFERROR(XLOOKUP($C2148,'Product Families'!$A:$A,'Product Families'!$F:$F),"")</f>
        <v>160</v>
      </c>
      <c r="G2148" s="7">
        <f t="array" ref="G2148">IFERROR(XLOOKUP($C2148,'Product Families'!$A:$A,'Product Families'!$G:$G),"")</f>
        <v>172</v>
      </c>
      <c r="J2148" s="7" t="str">
        <f>IFERROR(ROUND(AVERAGEIF('Week 1 - Making'!$B:$B,'Product List'!$A2148,'Week 1 - Making'!$P:$P),0),"")</f>
        <v/>
      </c>
      <c r="K2148" s="7" t="str">
        <f>IFERROR(ROUND(AVERAGEIF('Week 2 - Making'!$B:$B,'Product List'!$A2148,'Week 2 - Making'!$P:$P),0),"")</f>
        <v/>
      </c>
      <c r="L2148" s="263" t="str">
        <f>IFERROR(ROUND(AVERAGEIF('Week 3 - Making'!$B:$B,'Product List'!$A2148,'Week 3 - Making'!$P:$P),0),"")</f>
        <v/>
      </c>
      <c r="M2148" s="7" t="str">
        <f>IFERROR(ROUND(AVERAGEIF('Week 4 - Making'!$B:$B,'Product List'!$A2148,'Week 4 - Making'!$P:$P),0),"")</f>
        <v/>
      </c>
      <c r="N2148" s="7" t="str">
        <f>IFERROR(ROUND(AVERAGEIF('Week 5 - Making'!$B:$B,'Product List'!$A2148,'Week 5 - Making'!$P:$P),0),"")</f>
        <v/>
      </c>
      <c r="O2148" s="7"/>
      <c r="P2148" s="7">
        <f t="array" ref="P2148">iferror(xlookup(C2148,'Product Families'!A:A,'Product Families'!S:S),"")</f>
        <v>0</v>
      </c>
    </row>
    <row r="2149" ht="14.25" customHeight="1">
      <c r="A2149" s="138" t="s">
        <v>1679</v>
      </c>
      <c r="B2149" s="270"/>
      <c r="C2149" s="138" t="s">
        <v>789</v>
      </c>
      <c r="D2149" s="7">
        <f t="array" ref="D2149">IFERROR(XLOOKUP($C2149,'Product Families'!$A:$A,'Product Families'!$D:$D),"")</f>
        <v>145</v>
      </c>
      <c r="E2149" s="7">
        <f t="array" ref="E2149">IFERROR(XLOOKUP($C2149,'Product Families'!$A:$A,'Product Families'!$E:$E),"")</f>
        <v>149</v>
      </c>
      <c r="F2149" s="7">
        <f t="array" ref="F2149">IFERROR(XLOOKUP($C2149,'Product Families'!$A:$A,'Product Families'!$F:$F),"")</f>
        <v>160</v>
      </c>
      <c r="G2149" s="7">
        <f t="array" ref="G2149">IFERROR(XLOOKUP($C2149,'Product Families'!$A:$A,'Product Families'!$G:$G),"")</f>
        <v>172</v>
      </c>
      <c r="J2149" s="7" t="str">
        <f>IFERROR(ROUND(AVERAGEIF('Week 1 - Making'!$B:$B,'Product List'!$A2149,'Week 1 - Making'!$P:$P),0),"")</f>
        <v/>
      </c>
      <c r="K2149" s="7">
        <f>IFERROR(ROUND(AVERAGEIF('Week 2 - Making'!$B:$B,'Product List'!$A2149,'Week 2 - Making'!$P:$P),0),"")</f>
        <v>175</v>
      </c>
      <c r="L2149" s="263" t="str">
        <f>IFERROR(ROUND(AVERAGEIF('Week 3 - Making'!$B:$B,'Product List'!$A2149,'Week 3 - Making'!$P:$P),0),"")</f>
        <v/>
      </c>
      <c r="M2149" s="7" t="str">
        <f>IFERROR(ROUND(AVERAGEIF('Week 4 - Making'!$B:$B,'Product List'!$A2149,'Week 4 - Making'!$P:$P),0),"")</f>
        <v/>
      </c>
      <c r="N2149" s="7" t="str">
        <f>IFERROR(ROUND(AVERAGEIF('Week 5 - Making'!$B:$B,'Product List'!$A2149,'Week 5 - Making'!$P:$P),0),"")</f>
        <v/>
      </c>
      <c r="O2149" s="7"/>
      <c r="P2149" s="7">
        <f t="array" ref="P2149">iferror(xlookup(C2149,'Product Families'!A:A,'Product Families'!S:S),"")</f>
        <v>0</v>
      </c>
    </row>
    <row r="2150" ht="14.25" customHeight="1">
      <c r="A2150" s="138" t="s">
        <v>2062</v>
      </c>
      <c r="B2150" s="270"/>
      <c r="C2150" s="138" t="s">
        <v>789</v>
      </c>
      <c r="D2150" s="7">
        <f t="array" ref="D2150">IFERROR(XLOOKUP($C2150,'Product Families'!$A:$A,'Product Families'!$D:$D),"")</f>
        <v>145</v>
      </c>
      <c r="E2150" s="7">
        <f t="array" ref="E2150">IFERROR(XLOOKUP($C2150,'Product Families'!$A:$A,'Product Families'!$E:$E),"")</f>
        <v>149</v>
      </c>
      <c r="F2150" s="7">
        <f t="array" ref="F2150">IFERROR(XLOOKUP($C2150,'Product Families'!$A:$A,'Product Families'!$F:$F),"")</f>
        <v>160</v>
      </c>
      <c r="G2150" s="7">
        <f t="array" ref="G2150">IFERROR(XLOOKUP($C2150,'Product Families'!$A:$A,'Product Families'!$G:$G),"")</f>
        <v>172</v>
      </c>
      <c r="J2150" s="7" t="str">
        <f>IFERROR(ROUND(AVERAGEIF('Week 1 - Making'!$B:$B,'Product List'!$A2150,'Week 1 - Making'!$P:$P),0),"")</f>
        <v/>
      </c>
      <c r="K2150" s="7">
        <f>IFERROR(ROUND(AVERAGEIF('Week 2 - Making'!$B:$B,'Product List'!$A2150,'Week 2 - Making'!$P:$P),0),"")</f>
        <v>170</v>
      </c>
      <c r="L2150" s="263" t="str">
        <f>IFERROR(ROUND(AVERAGEIF('Week 3 - Making'!$B:$B,'Product List'!$A2150,'Week 3 - Making'!$P:$P),0),"")</f>
        <v/>
      </c>
      <c r="M2150" s="7" t="str">
        <f>IFERROR(ROUND(AVERAGEIF('Week 4 - Making'!$B:$B,'Product List'!$A2150,'Week 4 - Making'!$P:$P),0),"")</f>
        <v/>
      </c>
      <c r="N2150" s="7" t="str">
        <f>IFERROR(ROUND(AVERAGEIF('Week 5 - Making'!$B:$B,'Product List'!$A2150,'Week 5 - Making'!$P:$P),0),"")</f>
        <v/>
      </c>
      <c r="O2150" s="7"/>
      <c r="P2150" s="7">
        <f t="array" ref="P2150">iferror(xlookup(C2150,'Product Families'!A:A,'Product Families'!S:S),"")</f>
        <v>0</v>
      </c>
    </row>
    <row r="2151" ht="14.25" customHeight="1">
      <c r="A2151" s="138" t="s">
        <v>4792</v>
      </c>
      <c r="B2151" s="270"/>
      <c r="C2151" s="138" t="s">
        <v>789</v>
      </c>
      <c r="D2151" s="7">
        <f t="array" ref="D2151">IFERROR(XLOOKUP($C2151,'Product Families'!$A:$A,'Product Families'!$D:$D),"")</f>
        <v>145</v>
      </c>
      <c r="E2151" s="7">
        <f t="array" ref="E2151">IFERROR(XLOOKUP($C2151,'Product Families'!$A:$A,'Product Families'!$E:$E),"")</f>
        <v>149</v>
      </c>
      <c r="F2151" s="7">
        <f t="array" ref="F2151">IFERROR(XLOOKUP($C2151,'Product Families'!$A:$A,'Product Families'!$F:$F),"")</f>
        <v>160</v>
      </c>
      <c r="G2151" s="7">
        <f t="array" ref="G2151">IFERROR(XLOOKUP($C2151,'Product Families'!$A:$A,'Product Families'!$G:$G),"")</f>
        <v>172</v>
      </c>
      <c r="J2151" s="7" t="str">
        <f>IFERROR(ROUND(AVERAGEIF('Week 1 - Making'!$B:$B,'Product List'!$A2151,'Week 1 - Making'!$P:$P),0),"")</f>
        <v/>
      </c>
      <c r="K2151" s="7" t="str">
        <f>IFERROR(ROUND(AVERAGEIF('Week 2 - Making'!$B:$B,'Product List'!$A2151,'Week 2 - Making'!$P:$P),0),"")</f>
        <v/>
      </c>
      <c r="L2151" s="263" t="str">
        <f>IFERROR(ROUND(AVERAGEIF('Week 3 - Making'!$B:$B,'Product List'!$A2151,'Week 3 - Making'!$P:$P),0),"")</f>
        <v/>
      </c>
      <c r="M2151" s="7" t="str">
        <f>IFERROR(ROUND(AVERAGEIF('Week 4 - Making'!$B:$B,'Product List'!$A2151,'Week 4 - Making'!$P:$P),0),"")</f>
        <v/>
      </c>
      <c r="N2151" s="7" t="str">
        <f>IFERROR(ROUND(AVERAGEIF('Week 5 - Making'!$B:$B,'Product List'!$A2151,'Week 5 - Making'!$P:$P),0),"")</f>
        <v/>
      </c>
      <c r="O2151" s="7"/>
      <c r="P2151" s="7">
        <f t="array" ref="P2151">iferror(xlookup(C2151,'Product Families'!A:A,'Product Families'!S:S),"")</f>
        <v>0</v>
      </c>
    </row>
    <row r="2152" ht="14.25" customHeight="1">
      <c r="A2152" s="138" t="s">
        <v>4793</v>
      </c>
      <c r="B2152" s="270"/>
      <c r="C2152" s="138" t="s">
        <v>789</v>
      </c>
      <c r="D2152" s="7">
        <f t="array" ref="D2152">IFERROR(XLOOKUP($C2152,'Product Families'!$A:$A,'Product Families'!$D:$D),"")</f>
        <v>145</v>
      </c>
      <c r="E2152" s="7">
        <f t="array" ref="E2152">IFERROR(XLOOKUP($C2152,'Product Families'!$A:$A,'Product Families'!$E:$E),"")</f>
        <v>149</v>
      </c>
      <c r="F2152" s="7">
        <f t="array" ref="F2152">IFERROR(XLOOKUP($C2152,'Product Families'!$A:$A,'Product Families'!$F:$F),"")</f>
        <v>160</v>
      </c>
      <c r="G2152" s="7">
        <f t="array" ref="G2152">IFERROR(XLOOKUP($C2152,'Product Families'!$A:$A,'Product Families'!$G:$G),"")</f>
        <v>172</v>
      </c>
      <c r="J2152" s="7" t="str">
        <f>IFERROR(ROUND(AVERAGEIF('Week 1 - Making'!$B:$B,'Product List'!$A2152,'Week 1 - Making'!$P:$P),0),"")</f>
        <v/>
      </c>
      <c r="K2152" s="7" t="str">
        <f>IFERROR(ROUND(AVERAGEIF('Week 2 - Making'!$B:$B,'Product List'!$A2152,'Week 2 - Making'!$P:$P),0),"")</f>
        <v/>
      </c>
      <c r="L2152" s="263" t="str">
        <f>IFERROR(ROUND(AVERAGEIF('Week 3 - Making'!$B:$B,'Product List'!$A2152,'Week 3 - Making'!$P:$P),0),"")</f>
        <v/>
      </c>
      <c r="M2152" s="7" t="str">
        <f>IFERROR(ROUND(AVERAGEIF('Week 4 - Making'!$B:$B,'Product List'!$A2152,'Week 4 - Making'!$P:$P),0),"")</f>
        <v/>
      </c>
      <c r="N2152" s="7" t="str">
        <f>IFERROR(ROUND(AVERAGEIF('Week 5 - Making'!$B:$B,'Product List'!$A2152,'Week 5 - Making'!$P:$P),0),"")</f>
        <v/>
      </c>
      <c r="O2152" s="7"/>
      <c r="P2152" s="7">
        <f t="array" ref="P2152">iferror(xlookup(C2152,'Product Families'!A:A,'Product Families'!S:S),"")</f>
        <v>0</v>
      </c>
    </row>
    <row r="2153" ht="14.25" customHeight="1">
      <c r="A2153" s="122" t="s">
        <v>4794</v>
      </c>
      <c r="B2153" s="270" t="s">
        <v>4795</v>
      </c>
      <c r="C2153" s="122" t="s">
        <v>4796</v>
      </c>
      <c r="D2153" s="7" t="str">
        <f t="array" ref="D2153">IFERROR(XLOOKUP($C2153,'Product Families'!$A:$A,'Product Families'!$D:$D),"")</f>
        <v/>
      </c>
      <c r="E2153" s="7" t="str">
        <f t="array" ref="E2153">IFERROR(XLOOKUP($C2153,'Product Families'!$A:$A,'Product Families'!$E:$E),"")</f>
        <v/>
      </c>
      <c r="F2153" s="7" t="str">
        <f t="array" ref="F2153">IFERROR(XLOOKUP($C2153,'Product Families'!$A:$A,'Product Families'!$F:$F),"")</f>
        <v/>
      </c>
      <c r="G2153" s="7" t="str">
        <f t="array" ref="G2153">IFERROR(XLOOKUP($C2153,'Product Families'!$A:$A,'Product Families'!$G:$G),"")</f>
        <v/>
      </c>
      <c r="J2153" s="7" t="str">
        <f>IFERROR(ROUND(AVERAGEIF('Week 1 - Making'!$B:$B,'Product List'!$A2153,'Week 1 - Making'!$P:$P),0),"")</f>
        <v/>
      </c>
      <c r="K2153" s="7" t="str">
        <f>IFERROR(ROUND(AVERAGEIF('Week 2 - Making'!$B:$B,'Product List'!$A2153,'Week 2 - Making'!$P:$P),0),"")</f>
        <v/>
      </c>
      <c r="L2153" s="263" t="str">
        <f>IFERROR(ROUND(AVERAGEIF('Week 3 - Making'!$B:$B,'Product List'!$A2153,'Week 3 - Making'!$P:$P),0),"")</f>
        <v/>
      </c>
      <c r="M2153" s="7" t="str">
        <f>IFERROR(ROUND(AVERAGEIF('Week 4 - Making'!$B:$B,'Product List'!$A2153,'Week 4 - Making'!$P:$P),0),"")</f>
        <v/>
      </c>
      <c r="N2153" s="7" t="str">
        <f>IFERROR(ROUND(AVERAGEIF('Week 5 - Making'!$B:$B,'Product List'!$A2153,'Week 5 - Making'!$P:$P),0),"")</f>
        <v/>
      </c>
      <c r="O2153" s="7"/>
      <c r="P2153" s="7" t="str">
        <f t="array" ref="P2153">iferror(xlookup(C2153,'Product Families'!A:A,'Product Families'!S:S),"")</f>
        <v/>
      </c>
    </row>
    <row r="2154" ht="14.25" customHeight="1">
      <c r="A2154" s="122" t="s">
        <v>4797</v>
      </c>
      <c r="B2154" s="270" t="s">
        <v>4798</v>
      </c>
      <c r="C2154" s="122" t="s">
        <v>4796</v>
      </c>
      <c r="D2154" s="7" t="str">
        <f t="array" ref="D2154">IFERROR(XLOOKUP($C2154,'Product Families'!$A:$A,'Product Families'!$D:$D),"")</f>
        <v/>
      </c>
      <c r="E2154" s="7" t="str">
        <f t="array" ref="E2154">IFERROR(XLOOKUP($C2154,'Product Families'!$A:$A,'Product Families'!$E:$E),"")</f>
        <v/>
      </c>
      <c r="F2154" s="7" t="str">
        <f t="array" ref="F2154">IFERROR(XLOOKUP($C2154,'Product Families'!$A:$A,'Product Families'!$F:$F),"")</f>
        <v/>
      </c>
      <c r="G2154" s="7" t="str">
        <f t="array" ref="G2154">IFERROR(XLOOKUP($C2154,'Product Families'!$A:$A,'Product Families'!$G:$G),"")</f>
        <v/>
      </c>
      <c r="J2154" s="7" t="str">
        <f>IFERROR(ROUND(AVERAGEIF('Week 1 - Making'!$B:$B,'Product List'!$A2154,'Week 1 - Making'!$P:$P),0),"")</f>
        <v/>
      </c>
      <c r="K2154" s="7" t="str">
        <f>IFERROR(ROUND(AVERAGEIF('Week 2 - Making'!$B:$B,'Product List'!$A2154,'Week 2 - Making'!$P:$P),0),"")</f>
        <v/>
      </c>
      <c r="L2154" s="263" t="str">
        <f>IFERROR(ROUND(AVERAGEIF('Week 3 - Making'!$B:$B,'Product List'!$A2154,'Week 3 - Making'!$P:$P),0),"")</f>
        <v/>
      </c>
      <c r="M2154" s="7" t="str">
        <f>IFERROR(ROUND(AVERAGEIF('Week 4 - Making'!$B:$B,'Product List'!$A2154,'Week 4 - Making'!$P:$P),0),"")</f>
        <v/>
      </c>
      <c r="N2154" s="7" t="str">
        <f>IFERROR(ROUND(AVERAGEIF('Week 5 - Making'!$B:$B,'Product List'!$A2154,'Week 5 - Making'!$P:$P),0),"")</f>
        <v/>
      </c>
      <c r="O2154" s="7"/>
      <c r="P2154" s="7" t="str">
        <f t="array" ref="P2154">iferror(xlookup(C2154,'Product Families'!A:A,'Product Families'!S:S),"")</f>
        <v/>
      </c>
    </row>
    <row r="2155" ht="14.25" customHeight="1">
      <c r="A2155" s="122" t="s">
        <v>4799</v>
      </c>
      <c r="B2155" s="270" t="s">
        <v>4800</v>
      </c>
      <c r="C2155" s="122" t="s">
        <v>4796</v>
      </c>
      <c r="D2155" s="7" t="str">
        <f t="array" ref="D2155">IFERROR(XLOOKUP($C2155,'Product Families'!$A:$A,'Product Families'!$D:$D),"")</f>
        <v/>
      </c>
      <c r="E2155" s="7" t="str">
        <f t="array" ref="E2155">IFERROR(XLOOKUP($C2155,'Product Families'!$A:$A,'Product Families'!$E:$E),"")</f>
        <v/>
      </c>
      <c r="F2155" s="7" t="str">
        <f t="array" ref="F2155">IFERROR(XLOOKUP($C2155,'Product Families'!$A:$A,'Product Families'!$F:$F),"")</f>
        <v/>
      </c>
      <c r="G2155" s="7" t="str">
        <f t="array" ref="G2155">IFERROR(XLOOKUP($C2155,'Product Families'!$A:$A,'Product Families'!$G:$G),"")</f>
        <v/>
      </c>
      <c r="J2155" s="7" t="str">
        <f>IFERROR(ROUND(AVERAGEIF('Week 1 - Making'!$B:$B,'Product List'!$A2155,'Week 1 - Making'!$P:$P),0),"")</f>
        <v/>
      </c>
      <c r="K2155" s="7" t="str">
        <f>IFERROR(ROUND(AVERAGEIF('Week 2 - Making'!$B:$B,'Product List'!$A2155,'Week 2 - Making'!$P:$P),0),"")</f>
        <v/>
      </c>
      <c r="L2155" s="263" t="str">
        <f>IFERROR(ROUND(AVERAGEIF('Week 3 - Making'!$B:$B,'Product List'!$A2155,'Week 3 - Making'!$P:$P),0),"")</f>
        <v/>
      </c>
      <c r="M2155" s="7" t="str">
        <f>IFERROR(ROUND(AVERAGEIF('Week 4 - Making'!$B:$B,'Product List'!$A2155,'Week 4 - Making'!$P:$P),0),"")</f>
        <v/>
      </c>
      <c r="N2155" s="7" t="str">
        <f>IFERROR(ROUND(AVERAGEIF('Week 5 - Making'!$B:$B,'Product List'!$A2155,'Week 5 - Making'!$P:$P),0),"")</f>
        <v/>
      </c>
      <c r="O2155" s="7"/>
      <c r="P2155" s="7" t="str">
        <f t="array" ref="P2155">iferror(xlookup(C2155,'Product Families'!A:A,'Product Families'!S:S),"")</f>
        <v/>
      </c>
    </row>
    <row r="2156" ht="14.25" customHeight="1">
      <c r="A2156" s="122" t="s">
        <v>4801</v>
      </c>
      <c r="B2156" s="270" t="s">
        <v>4802</v>
      </c>
      <c r="C2156" s="122" t="s">
        <v>4796</v>
      </c>
      <c r="D2156" s="7" t="str">
        <f t="array" ref="D2156">IFERROR(XLOOKUP($C2156,'Product Families'!$A:$A,'Product Families'!$D:$D),"")</f>
        <v/>
      </c>
      <c r="E2156" s="7" t="str">
        <f t="array" ref="E2156">IFERROR(XLOOKUP($C2156,'Product Families'!$A:$A,'Product Families'!$E:$E),"")</f>
        <v/>
      </c>
      <c r="F2156" s="7" t="str">
        <f t="array" ref="F2156">IFERROR(XLOOKUP($C2156,'Product Families'!$A:$A,'Product Families'!$F:$F),"")</f>
        <v/>
      </c>
      <c r="G2156" s="7" t="str">
        <f t="array" ref="G2156">IFERROR(XLOOKUP($C2156,'Product Families'!$A:$A,'Product Families'!$G:$G),"")</f>
        <v/>
      </c>
      <c r="J2156" s="7" t="str">
        <f>IFERROR(ROUND(AVERAGEIF('Week 1 - Making'!$B:$B,'Product List'!$A2156,'Week 1 - Making'!$P:$P),0),"")</f>
        <v/>
      </c>
      <c r="K2156" s="7" t="str">
        <f>IFERROR(ROUND(AVERAGEIF('Week 2 - Making'!$B:$B,'Product List'!$A2156,'Week 2 - Making'!$P:$P),0),"")</f>
        <v/>
      </c>
      <c r="L2156" s="263" t="str">
        <f>IFERROR(ROUND(AVERAGEIF('Week 3 - Making'!$B:$B,'Product List'!$A2156,'Week 3 - Making'!$P:$P),0),"")</f>
        <v/>
      </c>
      <c r="M2156" s="7" t="str">
        <f>IFERROR(ROUND(AVERAGEIF('Week 4 - Making'!$B:$B,'Product List'!$A2156,'Week 4 - Making'!$P:$P),0),"")</f>
        <v/>
      </c>
      <c r="N2156" s="7" t="str">
        <f>IFERROR(ROUND(AVERAGEIF('Week 5 - Making'!$B:$B,'Product List'!$A2156,'Week 5 - Making'!$P:$P),0),"")</f>
        <v/>
      </c>
      <c r="O2156" s="7"/>
      <c r="P2156" s="7" t="str">
        <f t="array" ref="P2156">iferror(xlookup(C2156,'Product Families'!A:A,'Product Families'!S:S),"")</f>
        <v/>
      </c>
    </row>
    <row r="2157" ht="14.25" customHeight="1">
      <c r="A2157" s="122" t="s">
        <v>4803</v>
      </c>
      <c r="B2157" s="270" t="s">
        <v>4804</v>
      </c>
      <c r="C2157" s="122" t="s">
        <v>4796</v>
      </c>
      <c r="D2157" s="7" t="str">
        <f t="array" ref="D2157">IFERROR(XLOOKUP($C2157,'Product Families'!$A:$A,'Product Families'!$D:$D),"")</f>
        <v/>
      </c>
      <c r="E2157" s="7" t="str">
        <f t="array" ref="E2157">IFERROR(XLOOKUP($C2157,'Product Families'!$A:$A,'Product Families'!$E:$E),"")</f>
        <v/>
      </c>
      <c r="F2157" s="7" t="str">
        <f t="array" ref="F2157">IFERROR(XLOOKUP($C2157,'Product Families'!$A:$A,'Product Families'!$F:$F),"")</f>
        <v/>
      </c>
      <c r="G2157" s="7" t="str">
        <f t="array" ref="G2157">IFERROR(XLOOKUP($C2157,'Product Families'!$A:$A,'Product Families'!$G:$G),"")</f>
        <v/>
      </c>
      <c r="J2157" s="7" t="str">
        <f>IFERROR(ROUND(AVERAGEIF('Week 1 - Making'!$B:$B,'Product List'!$A2157,'Week 1 - Making'!$P:$P),0),"")</f>
        <v/>
      </c>
      <c r="K2157" s="7" t="str">
        <f>IFERROR(ROUND(AVERAGEIF('Week 2 - Making'!$B:$B,'Product List'!$A2157,'Week 2 - Making'!$P:$P),0),"")</f>
        <v/>
      </c>
      <c r="L2157" s="263" t="str">
        <f>IFERROR(ROUND(AVERAGEIF('Week 3 - Making'!$B:$B,'Product List'!$A2157,'Week 3 - Making'!$P:$P),0),"")</f>
        <v/>
      </c>
      <c r="M2157" s="7" t="str">
        <f>IFERROR(ROUND(AVERAGEIF('Week 4 - Making'!$B:$B,'Product List'!$A2157,'Week 4 - Making'!$P:$P),0),"")</f>
        <v/>
      </c>
      <c r="N2157" s="7" t="str">
        <f>IFERROR(ROUND(AVERAGEIF('Week 5 - Making'!$B:$B,'Product List'!$A2157,'Week 5 - Making'!$P:$P),0),"")</f>
        <v/>
      </c>
      <c r="O2157" s="7"/>
      <c r="P2157" s="7" t="str">
        <f t="array" ref="P2157">iferror(xlookup(C2157,'Product Families'!A:A,'Product Families'!S:S),"")</f>
        <v/>
      </c>
    </row>
    <row r="2158" ht="14.25" customHeight="1">
      <c r="A2158" s="122" t="s">
        <v>4805</v>
      </c>
      <c r="B2158" s="270" t="s">
        <v>4806</v>
      </c>
      <c r="C2158" s="122" t="s">
        <v>4796</v>
      </c>
      <c r="D2158" s="7" t="str">
        <f t="array" ref="D2158">IFERROR(XLOOKUP($C2158,'Product Families'!$A:$A,'Product Families'!$D:$D),"")</f>
        <v/>
      </c>
      <c r="E2158" s="7" t="str">
        <f t="array" ref="E2158">IFERROR(XLOOKUP($C2158,'Product Families'!$A:$A,'Product Families'!$E:$E),"")</f>
        <v/>
      </c>
      <c r="F2158" s="7" t="str">
        <f t="array" ref="F2158">IFERROR(XLOOKUP($C2158,'Product Families'!$A:$A,'Product Families'!$F:$F),"")</f>
        <v/>
      </c>
      <c r="G2158" s="7" t="str">
        <f t="array" ref="G2158">IFERROR(XLOOKUP($C2158,'Product Families'!$A:$A,'Product Families'!$G:$G),"")</f>
        <v/>
      </c>
      <c r="J2158" s="7" t="str">
        <f>IFERROR(ROUND(AVERAGEIF('Week 1 - Making'!$B:$B,'Product List'!$A2158,'Week 1 - Making'!$P:$P),0),"")</f>
        <v/>
      </c>
      <c r="K2158" s="7" t="str">
        <f>IFERROR(ROUND(AVERAGEIF('Week 2 - Making'!$B:$B,'Product List'!$A2158,'Week 2 - Making'!$P:$P),0),"")</f>
        <v/>
      </c>
      <c r="L2158" s="263" t="str">
        <f>IFERROR(ROUND(AVERAGEIF('Week 3 - Making'!$B:$B,'Product List'!$A2158,'Week 3 - Making'!$P:$P),0),"")</f>
        <v/>
      </c>
      <c r="M2158" s="7" t="str">
        <f>IFERROR(ROUND(AVERAGEIF('Week 4 - Making'!$B:$B,'Product List'!$A2158,'Week 4 - Making'!$P:$P),0),"")</f>
        <v/>
      </c>
      <c r="N2158" s="7" t="str">
        <f>IFERROR(ROUND(AVERAGEIF('Week 5 - Making'!$B:$B,'Product List'!$A2158,'Week 5 - Making'!$P:$P),0),"")</f>
        <v/>
      </c>
      <c r="O2158" s="7"/>
      <c r="P2158" s="7" t="str">
        <f t="array" ref="P2158">iferror(xlookup(C2158,'Product Families'!A:A,'Product Families'!S:S),"")</f>
        <v/>
      </c>
    </row>
    <row r="2159" ht="14.25" customHeight="1">
      <c r="A2159" s="122" t="s">
        <v>4807</v>
      </c>
      <c r="B2159" s="270" t="s">
        <v>4808</v>
      </c>
      <c r="C2159" s="122" t="s">
        <v>4796</v>
      </c>
      <c r="D2159" s="7" t="str">
        <f t="array" ref="D2159">IFERROR(XLOOKUP($C2159,'Product Families'!$A:$A,'Product Families'!$D:$D),"")</f>
        <v/>
      </c>
      <c r="E2159" s="7" t="str">
        <f t="array" ref="E2159">IFERROR(XLOOKUP($C2159,'Product Families'!$A:$A,'Product Families'!$E:$E),"")</f>
        <v/>
      </c>
      <c r="F2159" s="7" t="str">
        <f t="array" ref="F2159">IFERROR(XLOOKUP($C2159,'Product Families'!$A:$A,'Product Families'!$F:$F),"")</f>
        <v/>
      </c>
      <c r="G2159" s="7" t="str">
        <f t="array" ref="G2159">IFERROR(XLOOKUP($C2159,'Product Families'!$A:$A,'Product Families'!$G:$G),"")</f>
        <v/>
      </c>
      <c r="J2159" s="7" t="str">
        <f>IFERROR(ROUND(AVERAGEIF('Week 1 - Making'!$B:$B,'Product List'!$A2159,'Week 1 - Making'!$P:$P),0),"")</f>
        <v/>
      </c>
      <c r="K2159" s="7" t="str">
        <f>IFERROR(ROUND(AVERAGEIF('Week 2 - Making'!$B:$B,'Product List'!$A2159,'Week 2 - Making'!$P:$P),0),"")</f>
        <v/>
      </c>
      <c r="L2159" s="263" t="str">
        <f>IFERROR(ROUND(AVERAGEIF('Week 3 - Making'!$B:$B,'Product List'!$A2159,'Week 3 - Making'!$P:$P),0),"")</f>
        <v/>
      </c>
      <c r="M2159" s="7" t="str">
        <f>IFERROR(ROUND(AVERAGEIF('Week 4 - Making'!$B:$B,'Product List'!$A2159,'Week 4 - Making'!$P:$P),0),"")</f>
        <v/>
      </c>
      <c r="N2159" s="7" t="str">
        <f>IFERROR(ROUND(AVERAGEIF('Week 5 - Making'!$B:$B,'Product List'!$A2159,'Week 5 - Making'!$P:$P),0),"")</f>
        <v/>
      </c>
      <c r="O2159" s="7"/>
      <c r="P2159" s="7" t="str">
        <f t="array" ref="P2159">iferror(xlookup(C2159,'Product Families'!A:A,'Product Families'!S:S),"")</f>
        <v/>
      </c>
    </row>
    <row r="2160" ht="14.25" customHeight="1">
      <c r="A2160" s="122" t="s">
        <v>4809</v>
      </c>
      <c r="B2160" s="270" t="s">
        <v>4810</v>
      </c>
      <c r="C2160" s="122" t="s">
        <v>4796</v>
      </c>
      <c r="D2160" s="7" t="str">
        <f t="array" ref="D2160">IFERROR(XLOOKUP($C2160,'Product Families'!$A:$A,'Product Families'!$D:$D),"")</f>
        <v/>
      </c>
      <c r="E2160" s="7" t="str">
        <f t="array" ref="E2160">IFERROR(XLOOKUP($C2160,'Product Families'!$A:$A,'Product Families'!$E:$E),"")</f>
        <v/>
      </c>
      <c r="F2160" s="7" t="str">
        <f t="array" ref="F2160">IFERROR(XLOOKUP($C2160,'Product Families'!$A:$A,'Product Families'!$F:$F),"")</f>
        <v/>
      </c>
      <c r="G2160" s="7" t="str">
        <f t="array" ref="G2160">IFERROR(XLOOKUP($C2160,'Product Families'!$A:$A,'Product Families'!$G:$G),"")</f>
        <v/>
      </c>
      <c r="J2160" s="7" t="str">
        <f>IFERROR(ROUND(AVERAGEIF('Week 1 - Making'!$B:$B,'Product List'!$A2160,'Week 1 - Making'!$P:$P),0),"")</f>
        <v/>
      </c>
      <c r="K2160" s="7" t="str">
        <f>IFERROR(ROUND(AVERAGEIF('Week 2 - Making'!$B:$B,'Product List'!$A2160,'Week 2 - Making'!$P:$P),0),"")</f>
        <v/>
      </c>
      <c r="L2160" s="263" t="str">
        <f>IFERROR(ROUND(AVERAGEIF('Week 3 - Making'!$B:$B,'Product List'!$A2160,'Week 3 - Making'!$P:$P),0),"")</f>
        <v/>
      </c>
      <c r="M2160" s="7" t="str">
        <f>IFERROR(ROUND(AVERAGEIF('Week 4 - Making'!$B:$B,'Product List'!$A2160,'Week 4 - Making'!$P:$P),0),"")</f>
        <v/>
      </c>
      <c r="N2160" s="7" t="str">
        <f>IFERROR(ROUND(AVERAGEIF('Week 5 - Making'!$B:$B,'Product List'!$A2160,'Week 5 - Making'!$P:$P),0),"")</f>
        <v/>
      </c>
      <c r="O2160" s="7"/>
      <c r="P2160" s="7" t="str">
        <f t="array" ref="P2160">iferror(xlookup(C2160,'Product Families'!A:A,'Product Families'!S:S),"")</f>
        <v/>
      </c>
    </row>
    <row r="2161" ht="14.25" customHeight="1">
      <c r="A2161" s="122" t="s">
        <v>4811</v>
      </c>
      <c r="B2161" s="270" t="s">
        <v>4812</v>
      </c>
      <c r="C2161" s="122" t="s">
        <v>4796</v>
      </c>
      <c r="D2161" s="7" t="str">
        <f t="array" ref="D2161">IFERROR(XLOOKUP($C2161,'Product Families'!$A:$A,'Product Families'!$D:$D),"")</f>
        <v/>
      </c>
      <c r="E2161" s="7" t="str">
        <f t="array" ref="E2161">IFERROR(XLOOKUP($C2161,'Product Families'!$A:$A,'Product Families'!$E:$E),"")</f>
        <v/>
      </c>
      <c r="F2161" s="7" t="str">
        <f t="array" ref="F2161">IFERROR(XLOOKUP($C2161,'Product Families'!$A:$A,'Product Families'!$F:$F),"")</f>
        <v/>
      </c>
      <c r="G2161" s="7" t="str">
        <f t="array" ref="G2161">IFERROR(XLOOKUP($C2161,'Product Families'!$A:$A,'Product Families'!$G:$G),"")</f>
        <v/>
      </c>
      <c r="J2161" s="7" t="str">
        <f>IFERROR(ROUND(AVERAGEIF('Week 1 - Making'!$B:$B,'Product List'!$A2161,'Week 1 - Making'!$P:$P),0),"")</f>
        <v/>
      </c>
      <c r="K2161" s="7" t="str">
        <f>IFERROR(ROUND(AVERAGEIF('Week 2 - Making'!$B:$B,'Product List'!$A2161,'Week 2 - Making'!$P:$P),0),"")</f>
        <v/>
      </c>
      <c r="L2161" s="263" t="str">
        <f>IFERROR(ROUND(AVERAGEIF('Week 3 - Making'!$B:$B,'Product List'!$A2161,'Week 3 - Making'!$P:$P),0),"")</f>
        <v/>
      </c>
      <c r="M2161" s="7" t="str">
        <f>IFERROR(ROUND(AVERAGEIF('Week 4 - Making'!$B:$B,'Product List'!$A2161,'Week 4 - Making'!$P:$P),0),"")</f>
        <v/>
      </c>
      <c r="N2161" s="7" t="str">
        <f>IFERROR(ROUND(AVERAGEIF('Week 5 - Making'!$B:$B,'Product List'!$A2161,'Week 5 - Making'!$P:$P),0),"")</f>
        <v/>
      </c>
      <c r="O2161" s="7"/>
      <c r="P2161" s="7" t="str">
        <f t="array" ref="P2161">iferror(xlookup(C2161,'Product Families'!A:A,'Product Families'!S:S),"")</f>
        <v/>
      </c>
    </row>
    <row r="2162" ht="14.25" customHeight="1">
      <c r="A2162" s="122" t="s">
        <v>4813</v>
      </c>
      <c r="B2162" s="270" t="s">
        <v>4814</v>
      </c>
      <c r="C2162" s="122" t="s">
        <v>4796</v>
      </c>
      <c r="D2162" s="7" t="str">
        <f t="array" ref="D2162">IFERROR(XLOOKUP($C2162,'Product Families'!$A:$A,'Product Families'!$D:$D),"")</f>
        <v/>
      </c>
      <c r="E2162" s="7" t="str">
        <f t="array" ref="E2162">IFERROR(XLOOKUP($C2162,'Product Families'!$A:$A,'Product Families'!$E:$E),"")</f>
        <v/>
      </c>
      <c r="F2162" s="7" t="str">
        <f t="array" ref="F2162">IFERROR(XLOOKUP($C2162,'Product Families'!$A:$A,'Product Families'!$F:$F),"")</f>
        <v/>
      </c>
      <c r="G2162" s="7" t="str">
        <f t="array" ref="G2162">IFERROR(XLOOKUP($C2162,'Product Families'!$A:$A,'Product Families'!$G:$G),"")</f>
        <v/>
      </c>
      <c r="J2162" s="7" t="str">
        <f>IFERROR(ROUND(AVERAGEIF('Week 1 - Making'!$B:$B,'Product List'!$A2162,'Week 1 - Making'!$P:$P),0),"")</f>
        <v/>
      </c>
      <c r="K2162" s="7" t="str">
        <f>IFERROR(ROUND(AVERAGEIF('Week 2 - Making'!$B:$B,'Product List'!$A2162,'Week 2 - Making'!$P:$P),0),"")</f>
        <v/>
      </c>
      <c r="L2162" s="263" t="str">
        <f>IFERROR(ROUND(AVERAGEIF('Week 3 - Making'!$B:$B,'Product List'!$A2162,'Week 3 - Making'!$P:$P),0),"")</f>
        <v/>
      </c>
      <c r="M2162" s="7" t="str">
        <f>IFERROR(ROUND(AVERAGEIF('Week 4 - Making'!$B:$B,'Product List'!$A2162,'Week 4 - Making'!$P:$P),0),"")</f>
        <v/>
      </c>
      <c r="N2162" s="7" t="str">
        <f>IFERROR(ROUND(AVERAGEIF('Week 5 - Making'!$B:$B,'Product List'!$A2162,'Week 5 - Making'!$P:$P),0),"")</f>
        <v/>
      </c>
      <c r="O2162" s="7"/>
      <c r="P2162" s="7" t="str">
        <f t="array" ref="P2162">iferror(xlookup(C2162,'Product Families'!A:A,'Product Families'!S:S),"")</f>
        <v/>
      </c>
    </row>
    <row r="2163" ht="14.25" customHeight="1">
      <c r="A2163" s="122" t="s">
        <v>4815</v>
      </c>
      <c r="B2163" s="270" t="s">
        <v>4816</v>
      </c>
      <c r="C2163" s="122" t="s">
        <v>4796</v>
      </c>
      <c r="D2163" s="7" t="str">
        <f t="array" ref="D2163">IFERROR(XLOOKUP($C2163,'Product Families'!$A:$A,'Product Families'!$D:$D),"")</f>
        <v/>
      </c>
      <c r="E2163" s="7" t="str">
        <f t="array" ref="E2163">IFERROR(XLOOKUP($C2163,'Product Families'!$A:$A,'Product Families'!$E:$E),"")</f>
        <v/>
      </c>
      <c r="F2163" s="7" t="str">
        <f t="array" ref="F2163">IFERROR(XLOOKUP($C2163,'Product Families'!$A:$A,'Product Families'!$F:$F),"")</f>
        <v/>
      </c>
      <c r="G2163" s="7" t="str">
        <f t="array" ref="G2163">IFERROR(XLOOKUP($C2163,'Product Families'!$A:$A,'Product Families'!$G:$G),"")</f>
        <v/>
      </c>
      <c r="J2163" s="7" t="str">
        <f>IFERROR(ROUND(AVERAGEIF('Week 1 - Making'!$B:$B,'Product List'!$A2163,'Week 1 - Making'!$P:$P),0),"")</f>
        <v/>
      </c>
      <c r="K2163" s="7" t="str">
        <f>IFERROR(ROUND(AVERAGEIF('Week 2 - Making'!$B:$B,'Product List'!$A2163,'Week 2 - Making'!$P:$P),0),"")</f>
        <v/>
      </c>
      <c r="L2163" s="263" t="str">
        <f>IFERROR(ROUND(AVERAGEIF('Week 3 - Making'!$B:$B,'Product List'!$A2163,'Week 3 - Making'!$P:$P),0),"")</f>
        <v/>
      </c>
      <c r="M2163" s="7" t="str">
        <f>IFERROR(ROUND(AVERAGEIF('Week 4 - Making'!$B:$B,'Product List'!$A2163,'Week 4 - Making'!$P:$P),0),"")</f>
        <v/>
      </c>
      <c r="N2163" s="7" t="str">
        <f>IFERROR(ROUND(AVERAGEIF('Week 5 - Making'!$B:$B,'Product List'!$A2163,'Week 5 - Making'!$P:$P),0),"")</f>
        <v/>
      </c>
      <c r="O2163" s="7"/>
      <c r="P2163" s="7" t="str">
        <f t="array" ref="P2163">iferror(xlookup(C2163,'Product Families'!A:A,'Product Families'!S:S),"")</f>
        <v/>
      </c>
    </row>
    <row r="2164" ht="14.25" customHeight="1">
      <c r="A2164" s="122" t="s">
        <v>4817</v>
      </c>
      <c r="B2164" s="270" t="s">
        <v>4818</v>
      </c>
      <c r="C2164" s="122" t="s">
        <v>4796</v>
      </c>
      <c r="D2164" s="7" t="str">
        <f t="array" ref="D2164">IFERROR(XLOOKUP($C2164,'Product Families'!$A:$A,'Product Families'!$D:$D),"")</f>
        <v/>
      </c>
      <c r="E2164" s="7" t="str">
        <f t="array" ref="E2164">IFERROR(XLOOKUP($C2164,'Product Families'!$A:$A,'Product Families'!$E:$E),"")</f>
        <v/>
      </c>
      <c r="F2164" s="7" t="str">
        <f t="array" ref="F2164">IFERROR(XLOOKUP($C2164,'Product Families'!$A:$A,'Product Families'!$F:$F),"")</f>
        <v/>
      </c>
      <c r="G2164" s="7" t="str">
        <f t="array" ref="G2164">IFERROR(XLOOKUP($C2164,'Product Families'!$A:$A,'Product Families'!$G:$G),"")</f>
        <v/>
      </c>
      <c r="J2164" s="7" t="str">
        <f>IFERROR(ROUND(AVERAGEIF('Week 1 - Making'!$B:$B,'Product List'!$A2164,'Week 1 - Making'!$P:$P),0),"")</f>
        <v/>
      </c>
      <c r="K2164" s="7" t="str">
        <f>IFERROR(ROUND(AVERAGEIF('Week 2 - Making'!$B:$B,'Product List'!$A2164,'Week 2 - Making'!$P:$P),0),"")</f>
        <v/>
      </c>
      <c r="L2164" s="263" t="str">
        <f>IFERROR(ROUND(AVERAGEIF('Week 3 - Making'!$B:$B,'Product List'!$A2164,'Week 3 - Making'!$P:$P),0),"")</f>
        <v/>
      </c>
      <c r="M2164" s="7" t="str">
        <f>IFERROR(ROUND(AVERAGEIF('Week 4 - Making'!$B:$B,'Product List'!$A2164,'Week 4 - Making'!$P:$P),0),"")</f>
        <v/>
      </c>
      <c r="N2164" s="7" t="str">
        <f>IFERROR(ROUND(AVERAGEIF('Week 5 - Making'!$B:$B,'Product List'!$A2164,'Week 5 - Making'!$P:$P),0),"")</f>
        <v/>
      </c>
      <c r="O2164" s="7"/>
      <c r="P2164" s="7" t="str">
        <f t="array" ref="P2164">iferror(xlookup(C2164,'Product Families'!A:A,'Product Families'!S:S),"")</f>
        <v/>
      </c>
    </row>
    <row r="2165" ht="14.25" customHeight="1">
      <c r="A2165" s="122" t="s">
        <v>4819</v>
      </c>
      <c r="B2165" s="270" t="s">
        <v>4820</v>
      </c>
      <c r="C2165" s="122" t="s">
        <v>4796</v>
      </c>
      <c r="D2165" s="7" t="str">
        <f t="array" ref="D2165">IFERROR(XLOOKUP($C2165,'Product Families'!$A:$A,'Product Families'!$D:$D),"")</f>
        <v/>
      </c>
      <c r="E2165" s="7" t="str">
        <f t="array" ref="E2165">IFERROR(XLOOKUP($C2165,'Product Families'!$A:$A,'Product Families'!$E:$E),"")</f>
        <v/>
      </c>
      <c r="F2165" s="7" t="str">
        <f t="array" ref="F2165">IFERROR(XLOOKUP($C2165,'Product Families'!$A:$A,'Product Families'!$F:$F),"")</f>
        <v/>
      </c>
      <c r="G2165" s="7" t="str">
        <f t="array" ref="G2165">IFERROR(XLOOKUP($C2165,'Product Families'!$A:$A,'Product Families'!$G:$G),"")</f>
        <v/>
      </c>
      <c r="J2165" s="7" t="str">
        <f>IFERROR(ROUND(AVERAGEIF('Week 1 - Making'!$B:$B,'Product List'!$A2165,'Week 1 - Making'!$P:$P),0),"")</f>
        <v/>
      </c>
      <c r="K2165" s="7" t="str">
        <f>IFERROR(ROUND(AVERAGEIF('Week 2 - Making'!$B:$B,'Product List'!$A2165,'Week 2 - Making'!$P:$P),0),"")</f>
        <v/>
      </c>
      <c r="L2165" s="263" t="str">
        <f>IFERROR(ROUND(AVERAGEIF('Week 3 - Making'!$B:$B,'Product List'!$A2165,'Week 3 - Making'!$P:$P),0),"")</f>
        <v/>
      </c>
      <c r="M2165" s="7" t="str">
        <f>IFERROR(ROUND(AVERAGEIF('Week 4 - Making'!$B:$B,'Product List'!$A2165,'Week 4 - Making'!$P:$P),0),"")</f>
        <v/>
      </c>
      <c r="N2165" s="7" t="str">
        <f>IFERROR(ROUND(AVERAGEIF('Week 5 - Making'!$B:$B,'Product List'!$A2165,'Week 5 - Making'!$P:$P),0),"")</f>
        <v/>
      </c>
      <c r="O2165" s="7"/>
      <c r="P2165" s="7" t="str">
        <f t="array" ref="P2165">iferror(xlookup(C2165,'Product Families'!A:A,'Product Families'!S:S),"")</f>
        <v/>
      </c>
    </row>
    <row r="2166" ht="14.25" customHeight="1">
      <c r="A2166" s="122" t="s">
        <v>4821</v>
      </c>
      <c r="B2166" s="270" t="s">
        <v>4822</v>
      </c>
      <c r="C2166" s="122" t="s">
        <v>4796</v>
      </c>
      <c r="D2166" s="7" t="str">
        <f t="array" ref="D2166">IFERROR(XLOOKUP($C2166,'Product Families'!$A:$A,'Product Families'!$D:$D),"")</f>
        <v/>
      </c>
      <c r="E2166" s="7" t="str">
        <f t="array" ref="E2166">IFERROR(XLOOKUP($C2166,'Product Families'!$A:$A,'Product Families'!$E:$E),"")</f>
        <v/>
      </c>
      <c r="F2166" s="7" t="str">
        <f t="array" ref="F2166">IFERROR(XLOOKUP($C2166,'Product Families'!$A:$A,'Product Families'!$F:$F),"")</f>
        <v/>
      </c>
      <c r="G2166" s="7" t="str">
        <f t="array" ref="G2166">IFERROR(XLOOKUP($C2166,'Product Families'!$A:$A,'Product Families'!$G:$G),"")</f>
        <v/>
      </c>
      <c r="J2166" s="7" t="str">
        <f>IFERROR(ROUND(AVERAGEIF('Week 1 - Making'!$B:$B,'Product List'!$A2166,'Week 1 - Making'!$P:$P),0),"")</f>
        <v/>
      </c>
      <c r="K2166" s="7" t="str">
        <f>IFERROR(ROUND(AVERAGEIF('Week 2 - Making'!$B:$B,'Product List'!$A2166,'Week 2 - Making'!$P:$P),0),"")</f>
        <v/>
      </c>
      <c r="L2166" s="263" t="str">
        <f>IFERROR(ROUND(AVERAGEIF('Week 3 - Making'!$B:$B,'Product List'!$A2166,'Week 3 - Making'!$P:$P),0),"")</f>
        <v/>
      </c>
      <c r="M2166" s="7" t="str">
        <f>IFERROR(ROUND(AVERAGEIF('Week 4 - Making'!$B:$B,'Product List'!$A2166,'Week 4 - Making'!$P:$P),0),"")</f>
        <v/>
      </c>
      <c r="N2166" s="7" t="str">
        <f>IFERROR(ROUND(AVERAGEIF('Week 5 - Making'!$B:$B,'Product List'!$A2166,'Week 5 - Making'!$P:$P),0),"")</f>
        <v/>
      </c>
      <c r="O2166" s="7"/>
      <c r="P2166" s="7" t="str">
        <f t="array" ref="P2166">iferror(xlookup(C2166,'Product Families'!A:A,'Product Families'!S:S),"")</f>
        <v/>
      </c>
    </row>
    <row r="2167" ht="14.25" customHeight="1">
      <c r="A2167" s="122" t="s">
        <v>4823</v>
      </c>
      <c r="B2167" s="270" t="s">
        <v>4824</v>
      </c>
      <c r="C2167" s="122" t="s">
        <v>4796</v>
      </c>
      <c r="D2167" s="7" t="str">
        <f t="array" ref="D2167">IFERROR(XLOOKUP($C2167,'Product Families'!$A:$A,'Product Families'!$D:$D),"")</f>
        <v/>
      </c>
      <c r="E2167" s="7" t="str">
        <f t="array" ref="E2167">IFERROR(XLOOKUP($C2167,'Product Families'!$A:$A,'Product Families'!$E:$E),"")</f>
        <v/>
      </c>
      <c r="F2167" s="7" t="str">
        <f t="array" ref="F2167">IFERROR(XLOOKUP($C2167,'Product Families'!$A:$A,'Product Families'!$F:$F),"")</f>
        <v/>
      </c>
      <c r="G2167" s="7" t="str">
        <f t="array" ref="G2167">IFERROR(XLOOKUP($C2167,'Product Families'!$A:$A,'Product Families'!$G:$G),"")</f>
        <v/>
      </c>
      <c r="J2167" s="7" t="str">
        <f>IFERROR(ROUND(AVERAGEIF('Week 1 - Making'!$B:$B,'Product List'!$A2167,'Week 1 - Making'!$P:$P),0),"")</f>
        <v/>
      </c>
      <c r="K2167" s="7" t="str">
        <f>IFERROR(ROUND(AVERAGEIF('Week 2 - Making'!$B:$B,'Product List'!$A2167,'Week 2 - Making'!$P:$P),0),"")</f>
        <v/>
      </c>
      <c r="L2167" s="263" t="str">
        <f>IFERROR(ROUND(AVERAGEIF('Week 3 - Making'!$B:$B,'Product List'!$A2167,'Week 3 - Making'!$P:$P),0),"")</f>
        <v/>
      </c>
      <c r="M2167" s="7" t="str">
        <f>IFERROR(ROUND(AVERAGEIF('Week 4 - Making'!$B:$B,'Product List'!$A2167,'Week 4 - Making'!$P:$P),0),"")</f>
        <v/>
      </c>
      <c r="N2167" s="7" t="str">
        <f>IFERROR(ROUND(AVERAGEIF('Week 5 - Making'!$B:$B,'Product List'!$A2167,'Week 5 - Making'!$P:$P),0),"")</f>
        <v/>
      </c>
      <c r="O2167" s="7"/>
      <c r="P2167" s="7" t="str">
        <f t="array" ref="P2167">iferror(xlookup(C2167,'Product Families'!A:A,'Product Families'!S:S),"")</f>
        <v/>
      </c>
    </row>
    <row r="2168" ht="14.25" customHeight="1">
      <c r="A2168" s="122" t="s">
        <v>4825</v>
      </c>
      <c r="B2168" s="270" t="s">
        <v>4826</v>
      </c>
      <c r="C2168" s="122" t="s">
        <v>793</v>
      </c>
      <c r="D2168" s="7">
        <f t="array" ref="D2168">IFERROR(XLOOKUP($C2168,'Product Families'!$A:$A,'Product Families'!$D:$D),"")</f>
        <v>59</v>
      </c>
      <c r="E2168" s="7">
        <f t="array" ref="E2168">IFERROR(XLOOKUP($C2168,'Product Families'!$A:$A,'Product Families'!$E:$E),"")</f>
        <v>61</v>
      </c>
      <c r="F2168" s="7">
        <f t="array" ref="F2168">IFERROR(XLOOKUP($C2168,'Product Families'!$A:$A,'Product Families'!$F:$F),"")</f>
        <v>65</v>
      </c>
      <c r="G2168" s="7">
        <f t="array" ref="G2168">IFERROR(XLOOKUP($C2168,'Product Families'!$A:$A,'Product Families'!$G:$G),"")</f>
        <v>70</v>
      </c>
      <c r="J2168" s="7" t="str">
        <f>IFERROR(ROUND(AVERAGEIF('Week 1 - Making'!$B:$B,'Product List'!$A2168,'Week 1 - Making'!$P:$P),0),"")</f>
        <v/>
      </c>
      <c r="K2168" s="7" t="str">
        <f>IFERROR(ROUND(AVERAGEIF('Week 2 - Making'!$B:$B,'Product List'!$A2168,'Week 2 - Making'!$P:$P),0),"")</f>
        <v/>
      </c>
      <c r="L2168" s="263" t="str">
        <f>IFERROR(ROUND(AVERAGEIF('Week 3 - Making'!$B:$B,'Product List'!$A2168,'Week 3 - Making'!$P:$P),0),"")</f>
        <v/>
      </c>
      <c r="M2168" s="7" t="str">
        <f>IFERROR(ROUND(AVERAGEIF('Week 4 - Making'!$B:$B,'Product List'!$A2168,'Week 4 - Making'!$P:$P),0),"")</f>
        <v/>
      </c>
      <c r="N2168" s="7" t="str">
        <f>IFERROR(ROUND(AVERAGEIF('Week 5 - Making'!$B:$B,'Product List'!$A2168,'Week 5 - Making'!$P:$P),0),"")</f>
        <v/>
      </c>
      <c r="O2168" s="7"/>
      <c r="P2168" s="7">
        <f t="array" ref="P2168">iferror(xlookup(C2168,'Product Families'!A:A,'Product Families'!S:S),"")</f>
        <v>0</v>
      </c>
    </row>
    <row r="2169" ht="14.25" customHeight="1">
      <c r="A2169" s="122" t="s">
        <v>4827</v>
      </c>
      <c r="B2169" s="270" t="s">
        <v>4828</v>
      </c>
      <c r="C2169" s="122" t="s">
        <v>793</v>
      </c>
      <c r="D2169" s="7">
        <f t="array" ref="D2169">IFERROR(XLOOKUP($C2169,'Product Families'!$A:$A,'Product Families'!$D:$D),"")</f>
        <v>59</v>
      </c>
      <c r="E2169" s="7">
        <f t="array" ref="E2169">IFERROR(XLOOKUP($C2169,'Product Families'!$A:$A,'Product Families'!$E:$E),"")</f>
        <v>61</v>
      </c>
      <c r="F2169" s="7">
        <f t="array" ref="F2169">IFERROR(XLOOKUP($C2169,'Product Families'!$A:$A,'Product Families'!$F:$F),"")</f>
        <v>65</v>
      </c>
      <c r="G2169" s="7">
        <f t="array" ref="G2169">IFERROR(XLOOKUP($C2169,'Product Families'!$A:$A,'Product Families'!$G:$G),"")</f>
        <v>70</v>
      </c>
      <c r="J2169" s="7" t="str">
        <f>IFERROR(ROUND(AVERAGEIF('Week 1 - Making'!$B:$B,'Product List'!$A2169,'Week 1 - Making'!$P:$P),0),"")</f>
        <v/>
      </c>
      <c r="K2169" s="7" t="str">
        <f>IFERROR(ROUND(AVERAGEIF('Week 2 - Making'!$B:$B,'Product List'!$A2169,'Week 2 - Making'!$P:$P),0),"")</f>
        <v/>
      </c>
      <c r="L2169" s="263" t="str">
        <f>IFERROR(ROUND(AVERAGEIF('Week 3 - Making'!$B:$B,'Product List'!$A2169,'Week 3 - Making'!$P:$P),0),"")</f>
        <v/>
      </c>
      <c r="M2169" s="7" t="str">
        <f>IFERROR(ROUND(AVERAGEIF('Week 4 - Making'!$B:$B,'Product List'!$A2169,'Week 4 - Making'!$P:$P),0),"")</f>
        <v/>
      </c>
      <c r="N2169" s="7" t="str">
        <f>IFERROR(ROUND(AVERAGEIF('Week 5 - Making'!$B:$B,'Product List'!$A2169,'Week 5 - Making'!$P:$P),0),"")</f>
        <v/>
      </c>
      <c r="O2169" s="7"/>
      <c r="P2169" s="7">
        <f t="array" ref="P2169">iferror(xlookup(C2169,'Product Families'!A:A,'Product Families'!S:S),"")</f>
        <v>0</v>
      </c>
    </row>
    <row r="2170" ht="14.25" customHeight="1">
      <c r="A2170" s="122" t="s">
        <v>4829</v>
      </c>
      <c r="B2170" s="270" t="s">
        <v>4830</v>
      </c>
      <c r="C2170" s="122" t="s">
        <v>793</v>
      </c>
      <c r="D2170" s="7">
        <f t="array" ref="D2170">IFERROR(XLOOKUP($C2170,'Product Families'!$A:$A,'Product Families'!$D:$D),"")</f>
        <v>59</v>
      </c>
      <c r="E2170" s="7">
        <f t="array" ref="E2170">IFERROR(XLOOKUP($C2170,'Product Families'!$A:$A,'Product Families'!$E:$E),"")</f>
        <v>61</v>
      </c>
      <c r="F2170" s="7">
        <f t="array" ref="F2170">IFERROR(XLOOKUP($C2170,'Product Families'!$A:$A,'Product Families'!$F:$F),"")</f>
        <v>65</v>
      </c>
      <c r="G2170" s="7">
        <f t="array" ref="G2170">IFERROR(XLOOKUP($C2170,'Product Families'!$A:$A,'Product Families'!$G:$G),"")</f>
        <v>70</v>
      </c>
      <c r="J2170" s="7" t="str">
        <f>IFERROR(ROUND(AVERAGEIF('Week 1 - Making'!$B:$B,'Product List'!$A2170,'Week 1 - Making'!$P:$P),0),"")</f>
        <v/>
      </c>
      <c r="K2170" s="7" t="str">
        <f>IFERROR(ROUND(AVERAGEIF('Week 2 - Making'!$B:$B,'Product List'!$A2170,'Week 2 - Making'!$P:$P),0),"")</f>
        <v/>
      </c>
      <c r="L2170" s="263" t="str">
        <f>IFERROR(ROUND(AVERAGEIF('Week 3 - Making'!$B:$B,'Product List'!$A2170,'Week 3 - Making'!$P:$P),0),"")</f>
        <v/>
      </c>
      <c r="M2170" s="7" t="str">
        <f>IFERROR(ROUND(AVERAGEIF('Week 4 - Making'!$B:$B,'Product List'!$A2170,'Week 4 - Making'!$P:$P),0),"")</f>
        <v/>
      </c>
      <c r="N2170" s="7" t="str">
        <f>IFERROR(ROUND(AVERAGEIF('Week 5 - Making'!$B:$B,'Product List'!$A2170,'Week 5 - Making'!$P:$P),0),"")</f>
        <v/>
      </c>
      <c r="O2170" s="7"/>
      <c r="P2170" s="7">
        <f t="array" ref="P2170">iferror(xlookup(C2170,'Product Families'!A:A,'Product Families'!S:S),"")</f>
        <v>0</v>
      </c>
    </row>
    <row r="2171" ht="14.25" customHeight="1">
      <c r="A2171" s="122" t="s">
        <v>4831</v>
      </c>
      <c r="B2171" s="270" t="s">
        <v>4832</v>
      </c>
      <c r="C2171" s="122" t="s">
        <v>793</v>
      </c>
      <c r="D2171" s="7">
        <f t="array" ref="D2171">IFERROR(XLOOKUP($C2171,'Product Families'!$A:$A,'Product Families'!$D:$D),"")</f>
        <v>59</v>
      </c>
      <c r="E2171" s="7">
        <f t="array" ref="E2171">IFERROR(XLOOKUP($C2171,'Product Families'!$A:$A,'Product Families'!$E:$E),"")</f>
        <v>61</v>
      </c>
      <c r="F2171" s="7">
        <f t="array" ref="F2171">IFERROR(XLOOKUP($C2171,'Product Families'!$A:$A,'Product Families'!$F:$F),"")</f>
        <v>65</v>
      </c>
      <c r="G2171" s="7">
        <f t="array" ref="G2171">IFERROR(XLOOKUP($C2171,'Product Families'!$A:$A,'Product Families'!$G:$G),"")</f>
        <v>70</v>
      </c>
      <c r="J2171" s="7" t="str">
        <f>IFERROR(ROUND(AVERAGEIF('Week 1 - Making'!$B:$B,'Product List'!$A2171,'Week 1 - Making'!$P:$P),0),"")</f>
        <v/>
      </c>
      <c r="K2171" s="7" t="str">
        <f>IFERROR(ROUND(AVERAGEIF('Week 2 - Making'!$B:$B,'Product List'!$A2171,'Week 2 - Making'!$P:$P),0),"")</f>
        <v/>
      </c>
      <c r="L2171" s="263" t="str">
        <f>IFERROR(ROUND(AVERAGEIF('Week 3 - Making'!$B:$B,'Product List'!$A2171,'Week 3 - Making'!$P:$P),0),"")</f>
        <v/>
      </c>
      <c r="M2171" s="7" t="str">
        <f>IFERROR(ROUND(AVERAGEIF('Week 4 - Making'!$B:$B,'Product List'!$A2171,'Week 4 - Making'!$P:$P),0),"")</f>
        <v/>
      </c>
      <c r="N2171" s="7" t="str">
        <f>IFERROR(ROUND(AVERAGEIF('Week 5 - Making'!$B:$B,'Product List'!$A2171,'Week 5 - Making'!$P:$P),0),"")</f>
        <v/>
      </c>
      <c r="O2171" s="7"/>
      <c r="P2171" s="7">
        <f t="array" ref="P2171">iferror(xlookup(C2171,'Product Families'!A:A,'Product Families'!S:S),"")</f>
        <v>0</v>
      </c>
    </row>
    <row r="2172" ht="14.25" customHeight="1">
      <c r="A2172" s="122" t="s">
        <v>4833</v>
      </c>
      <c r="B2172" s="270" t="s">
        <v>4834</v>
      </c>
      <c r="C2172" s="122" t="s">
        <v>793</v>
      </c>
      <c r="D2172" s="7">
        <f t="array" ref="D2172">IFERROR(XLOOKUP($C2172,'Product Families'!$A:$A,'Product Families'!$D:$D),"")</f>
        <v>59</v>
      </c>
      <c r="E2172" s="7">
        <f t="array" ref="E2172">IFERROR(XLOOKUP($C2172,'Product Families'!$A:$A,'Product Families'!$E:$E),"")</f>
        <v>61</v>
      </c>
      <c r="F2172" s="7">
        <f t="array" ref="F2172">IFERROR(XLOOKUP($C2172,'Product Families'!$A:$A,'Product Families'!$F:$F),"")</f>
        <v>65</v>
      </c>
      <c r="G2172" s="7">
        <f t="array" ref="G2172">IFERROR(XLOOKUP($C2172,'Product Families'!$A:$A,'Product Families'!$G:$G),"")</f>
        <v>70</v>
      </c>
      <c r="J2172" s="7" t="str">
        <f>IFERROR(ROUND(AVERAGEIF('Week 1 - Making'!$B:$B,'Product List'!$A2172,'Week 1 - Making'!$P:$P),0),"")</f>
        <v/>
      </c>
      <c r="K2172" s="7" t="str">
        <f>IFERROR(ROUND(AVERAGEIF('Week 2 - Making'!$B:$B,'Product List'!$A2172,'Week 2 - Making'!$P:$P),0),"")</f>
        <v/>
      </c>
      <c r="L2172" s="263" t="str">
        <f>IFERROR(ROUND(AVERAGEIF('Week 3 - Making'!$B:$B,'Product List'!$A2172,'Week 3 - Making'!$P:$P),0),"")</f>
        <v/>
      </c>
      <c r="M2172" s="7" t="str">
        <f>IFERROR(ROUND(AVERAGEIF('Week 4 - Making'!$B:$B,'Product List'!$A2172,'Week 4 - Making'!$P:$P),0),"")</f>
        <v/>
      </c>
      <c r="N2172" s="7" t="str">
        <f>IFERROR(ROUND(AVERAGEIF('Week 5 - Making'!$B:$B,'Product List'!$A2172,'Week 5 - Making'!$P:$P),0),"")</f>
        <v/>
      </c>
      <c r="O2172" s="7"/>
      <c r="P2172" s="7">
        <f t="array" ref="P2172">iferror(xlookup(C2172,'Product Families'!A:A,'Product Families'!S:S),"")</f>
        <v>0</v>
      </c>
    </row>
    <row r="2173" ht="14.25" customHeight="1">
      <c r="A2173" s="122" t="s">
        <v>4835</v>
      </c>
      <c r="B2173" s="270" t="s">
        <v>4836</v>
      </c>
      <c r="C2173" s="122" t="s">
        <v>793</v>
      </c>
      <c r="D2173" s="7">
        <f t="array" ref="D2173">IFERROR(XLOOKUP($C2173,'Product Families'!$A:$A,'Product Families'!$D:$D),"")</f>
        <v>59</v>
      </c>
      <c r="E2173" s="7">
        <f t="array" ref="E2173">IFERROR(XLOOKUP($C2173,'Product Families'!$A:$A,'Product Families'!$E:$E),"")</f>
        <v>61</v>
      </c>
      <c r="F2173" s="7">
        <f t="array" ref="F2173">IFERROR(XLOOKUP($C2173,'Product Families'!$A:$A,'Product Families'!$F:$F),"")</f>
        <v>65</v>
      </c>
      <c r="G2173" s="7">
        <f t="array" ref="G2173">IFERROR(XLOOKUP($C2173,'Product Families'!$A:$A,'Product Families'!$G:$G),"")</f>
        <v>70</v>
      </c>
      <c r="J2173" s="7" t="str">
        <f>IFERROR(ROUND(AVERAGEIF('Week 1 - Making'!$B:$B,'Product List'!$A2173,'Week 1 - Making'!$P:$P),0),"")</f>
        <v/>
      </c>
      <c r="K2173" s="7" t="str">
        <f>IFERROR(ROUND(AVERAGEIF('Week 2 - Making'!$B:$B,'Product List'!$A2173,'Week 2 - Making'!$P:$P),0),"")</f>
        <v/>
      </c>
      <c r="L2173" s="263" t="str">
        <f>IFERROR(ROUND(AVERAGEIF('Week 3 - Making'!$B:$B,'Product List'!$A2173,'Week 3 - Making'!$P:$P),0),"")</f>
        <v/>
      </c>
      <c r="M2173" s="7" t="str">
        <f>IFERROR(ROUND(AVERAGEIF('Week 4 - Making'!$B:$B,'Product List'!$A2173,'Week 4 - Making'!$P:$P),0),"")</f>
        <v/>
      </c>
      <c r="N2173" s="7" t="str">
        <f>IFERROR(ROUND(AVERAGEIF('Week 5 - Making'!$B:$B,'Product List'!$A2173,'Week 5 - Making'!$P:$P),0),"")</f>
        <v/>
      </c>
      <c r="O2173" s="7"/>
      <c r="P2173" s="7">
        <f t="array" ref="P2173">iferror(xlookup(C2173,'Product Families'!A:A,'Product Families'!S:S),"")</f>
        <v>0</v>
      </c>
    </row>
    <row r="2174" ht="14.25" customHeight="1">
      <c r="A2174" s="122" t="s">
        <v>4837</v>
      </c>
      <c r="B2174" s="270" t="s">
        <v>4838</v>
      </c>
      <c r="C2174" s="122" t="s">
        <v>793</v>
      </c>
      <c r="D2174" s="7">
        <f t="array" ref="D2174">IFERROR(XLOOKUP($C2174,'Product Families'!$A:$A,'Product Families'!$D:$D),"")</f>
        <v>59</v>
      </c>
      <c r="E2174" s="7">
        <f t="array" ref="E2174">IFERROR(XLOOKUP($C2174,'Product Families'!$A:$A,'Product Families'!$E:$E),"")</f>
        <v>61</v>
      </c>
      <c r="F2174" s="7">
        <f t="array" ref="F2174">IFERROR(XLOOKUP($C2174,'Product Families'!$A:$A,'Product Families'!$F:$F),"")</f>
        <v>65</v>
      </c>
      <c r="G2174" s="7">
        <f t="array" ref="G2174">IFERROR(XLOOKUP($C2174,'Product Families'!$A:$A,'Product Families'!$G:$G),"")</f>
        <v>70</v>
      </c>
      <c r="J2174" s="7" t="str">
        <f>IFERROR(ROUND(AVERAGEIF('Week 1 - Making'!$B:$B,'Product List'!$A2174,'Week 1 - Making'!$P:$P),0),"")</f>
        <v/>
      </c>
      <c r="K2174" s="7" t="str">
        <f>IFERROR(ROUND(AVERAGEIF('Week 2 - Making'!$B:$B,'Product List'!$A2174,'Week 2 - Making'!$P:$P),0),"")</f>
        <v/>
      </c>
      <c r="L2174" s="263" t="str">
        <f>IFERROR(ROUND(AVERAGEIF('Week 3 - Making'!$B:$B,'Product List'!$A2174,'Week 3 - Making'!$P:$P),0),"")</f>
        <v/>
      </c>
      <c r="M2174" s="7" t="str">
        <f>IFERROR(ROUND(AVERAGEIF('Week 4 - Making'!$B:$B,'Product List'!$A2174,'Week 4 - Making'!$P:$P),0),"")</f>
        <v/>
      </c>
      <c r="N2174" s="7" t="str">
        <f>IFERROR(ROUND(AVERAGEIF('Week 5 - Making'!$B:$B,'Product List'!$A2174,'Week 5 - Making'!$P:$P),0),"")</f>
        <v/>
      </c>
      <c r="O2174" s="7"/>
      <c r="P2174" s="7">
        <f t="array" ref="P2174">iferror(xlookup(C2174,'Product Families'!A:A,'Product Families'!S:S),"")</f>
        <v>0</v>
      </c>
    </row>
    <row r="2175" ht="14.25" customHeight="1">
      <c r="A2175" s="122" t="s">
        <v>4839</v>
      </c>
      <c r="B2175" s="270" t="s">
        <v>4840</v>
      </c>
      <c r="C2175" s="122" t="s">
        <v>793</v>
      </c>
      <c r="D2175" s="7">
        <f t="array" ref="D2175">IFERROR(XLOOKUP($C2175,'Product Families'!$A:$A,'Product Families'!$D:$D),"")</f>
        <v>59</v>
      </c>
      <c r="E2175" s="7">
        <f t="array" ref="E2175">IFERROR(XLOOKUP($C2175,'Product Families'!$A:$A,'Product Families'!$E:$E),"")</f>
        <v>61</v>
      </c>
      <c r="F2175" s="7">
        <f t="array" ref="F2175">IFERROR(XLOOKUP($C2175,'Product Families'!$A:$A,'Product Families'!$F:$F),"")</f>
        <v>65</v>
      </c>
      <c r="G2175" s="7">
        <f t="array" ref="G2175">IFERROR(XLOOKUP($C2175,'Product Families'!$A:$A,'Product Families'!$G:$G),"")</f>
        <v>70</v>
      </c>
      <c r="J2175" s="7" t="str">
        <f>IFERROR(ROUND(AVERAGEIF('Week 1 - Making'!$B:$B,'Product List'!$A2175,'Week 1 - Making'!$P:$P),0),"")</f>
        <v/>
      </c>
      <c r="K2175" s="7" t="str">
        <f>IFERROR(ROUND(AVERAGEIF('Week 2 - Making'!$B:$B,'Product List'!$A2175,'Week 2 - Making'!$P:$P),0),"")</f>
        <v/>
      </c>
      <c r="L2175" s="263" t="str">
        <f>IFERROR(ROUND(AVERAGEIF('Week 3 - Making'!$B:$B,'Product List'!$A2175,'Week 3 - Making'!$P:$P),0),"")</f>
        <v/>
      </c>
      <c r="M2175" s="7" t="str">
        <f>IFERROR(ROUND(AVERAGEIF('Week 4 - Making'!$B:$B,'Product List'!$A2175,'Week 4 - Making'!$P:$P),0),"")</f>
        <v/>
      </c>
      <c r="N2175" s="7" t="str">
        <f>IFERROR(ROUND(AVERAGEIF('Week 5 - Making'!$B:$B,'Product List'!$A2175,'Week 5 - Making'!$P:$P),0),"")</f>
        <v/>
      </c>
      <c r="O2175" s="7"/>
      <c r="P2175" s="7">
        <f t="array" ref="P2175">iferror(xlookup(C2175,'Product Families'!A:A,'Product Families'!S:S),"")</f>
        <v>0</v>
      </c>
    </row>
    <row r="2176" ht="14.25" customHeight="1">
      <c r="A2176" s="122" t="s">
        <v>4841</v>
      </c>
      <c r="B2176" s="270" t="s">
        <v>4842</v>
      </c>
      <c r="C2176" s="122" t="s">
        <v>793</v>
      </c>
      <c r="D2176" s="7">
        <f t="array" ref="D2176">IFERROR(XLOOKUP($C2176,'Product Families'!$A:$A,'Product Families'!$D:$D),"")</f>
        <v>59</v>
      </c>
      <c r="E2176" s="7">
        <f t="array" ref="E2176">IFERROR(XLOOKUP($C2176,'Product Families'!$A:$A,'Product Families'!$E:$E),"")</f>
        <v>61</v>
      </c>
      <c r="F2176" s="7">
        <f t="array" ref="F2176">IFERROR(XLOOKUP($C2176,'Product Families'!$A:$A,'Product Families'!$F:$F),"")</f>
        <v>65</v>
      </c>
      <c r="G2176" s="7">
        <f t="array" ref="G2176">IFERROR(XLOOKUP($C2176,'Product Families'!$A:$A,'Product Families'!$G:$G),"")</f>
        <v>70</v>
      </c>
      <c r="J2176" s="7" t="str">
        <f>IFERROR(ROUND(AVERAGEIF('Week 1 - Making'!$B:$B,'Product List'!$A2176,'Week 1 - Making'!$P:$P),0),"")</f>
        <v/>
      </c>
      <c r="K2176" s="7" t="str">
        <f>IFERROR(ROUND(AVERAGEIF('Week 2 - Making'!$B:$B,'Product List'!$A2176,'Week 2 - Making'!$P:$P),0),"")</f>
        <v/>
      </c>
      <c r="L2176" s="263" t="str">
        <f>IFERROR(ROUND(AVERAGEIF('Week 3 - Making'!$B:$B,'Product List'!$A2176,'Week 3 - Making'!$P:$P),0),"")</f>
        <v/>
      </c>
      <c r="M2176" s="7" t="str">
        <f>IFERROR(ROUND(AVERAGEIF('Week 4 - Making'!$B:$B,'Product List'!$A2176,'Week 4 - Making'!$P:$P),0),"")</f>
        <v/>
      </c>
      <c r="N2176" s="7" t="str">
        <f>IFERROR(ROUND(AVERAGEIF('Week 5 - Making'!$B:$B,'Product List'!$A2176,'Week 5 - Making'!$P:$P),0),"")</f>
        <v/>
      </c>
      <c r="O2176" s="7"/>
      <c r="P2176" s="7">
        <f t="array" ref="P2176">iferror(xlookup(C2176,'Product Families'!A:A,'Product Families'!S:S),"")</f>
        <v>0</v>
      </c>
    </row>
    <row r="2177" ht="14.25" customHeight="1">
      <c r="A2177" s="122" t="s">
        <v>4843</v>
      </c>
      <c r="B2177" s="270" t="s">
        <v>4844</v>
      </c>
      <c r="C2177" s="122" t="s">
        <v>793</v>
      </c>
      <c r="D2177" s="7">
        <f t="array" ref="D2177">IFERROR(XLOOKUP($C2177,'Product Families'!$A:$A,'Product Families'!$D:$D),"")</f>
        <v>59</v>
      </c>
      <c r="E2177" s="7">
        <f t="array" ref="E2177">IFERROR(XLOOKUP($C2177,'Product Families'!$A:$A,'Product Families'!$E:$E),"")</f>
        <v>61</v>
      </c>
      <c r="F2177" s="7">
        <f t="array" ref="F2177">IFERROR(XLOOKUP($C2177,'Product Families'!$A:$A,'Product Families'!$F:$F),"")</f>
        <v>65</v>
      </c>
      <c r="G2177" s="7">
        <f t="array" ref="G2177">IFERROR(XLOOKUP($C2177,'Product Families'!$A:$A,'Product Families'!$G:$G),"")</f>
        <v>70</v>
      </c>
      <c r="J2177" s="7" t="str">
        <f>IFERROR(ROUND(AVERAGEIF('Week 1 - Making'!$B:$B,'Product List'!$A2177,'Week 1 - Making'!$P:$P),0),"")</f>
        <v/>
      </c>
      <c r="K2177" s="7" t="str">
        <f>IFERROR(ROUND(AVERAGEIF('Week 2 - Making'!$B:$B,'Product List'!$A2177,'Week 2 - Making'!$P:$P),0),"")</f>
        <v/>
      </c>
      <c r="L2177" s="263" t="str">
        <f>IFERROR(ROUND(AVERAGEIF('Week 3 - Making'!$B:$B,'Product List'!$A2177,'Week 3 - Making'!$P:$P),0),"")</f>
        <v/>
      </c>
      <c r="M2177" s="7" t="str">
        <f>IFERROR(ROUND(AVERAGEIF('Week 4 - Making'!$B:$B,'Product List'!$A2177,'Week 4 - Making'!$P:$P),0),"")</f>
        <v/>
      </c>
      <c r="N2177" s="7" t="str">
        <f>IFERROR(ROUND(AVERAGEIF('Week 5 - Making'!$B:$B,'Product List'!$A2177,'Week 5 - Making'!$P:$P),0),"")</f>
        <v/>
      </c>
      <c r="O2177" s="7"/>
      <c r="P2177" s="7">
        <f t="array" ref="P2177">iferror(xlookup(C2177,'Product Families'!A:A,'Product Families'!S:S),"")</f>
        <v>0</v>
      </c>
    </row>
    <row r="2178" ht="14.25" customHeight="1">
      <c r="A2178" s="122" t="s">
        <v>4845</v>
      </c>
      <c r="B2178" s="270" t="s">
        <v>4846</v>
      </c>
      <c r="C2178" s="122" t="s">
        <v>793</v>
      </c>
      <c r="D2178" s="7">
        <f t="array" ref="D2178">IFERROR(XLOOKUP($C2178,'Product Families'!$A:$A,'Product Families'!$D:$D),"")</f>
        <v>59</v>
      </c>
      <c r="E2178" s="7">
        <f t="array" ref="E2178">IFERROR(XLOOKUP($C2178,'Product Families'!$A:$A,'Product Families'!$E:$E),"")</f>
        <v>61</v>
      </c>
      <c r="F2178" s="7">
        <f t="array" ref="F2178">IFERROR(XLOOKUP($C2178,'Product Families'!$A:$A,'Product Families'!$F:$F),"")</f>
        <v>65</v>
      </c>
      <c r="G2178" s="7">
        <f t="array" ref="G2178">IFERROR(XLOOKUP($C2178,'Product Families'!$A:$A,'Product Families'!$G:$G),"")</f>
        <v>70</v>
      </c>
      <c r="J2178" s="7" t="str">
        <f>IFERROR(ROUND(AVERAGEIF('Week 1 - Making'!$B:$B,'Product List'!$A2178,'Week 1 - Making'!$P:$P),0),"")</f>
        <v/>
      </c>
      <c r="K2178" s="7" t="str">
        <f>IFERROR(ROUND(AVERAGEIF('Week 2 - Making'!$B:$B,'Product List'!$A2178,'Week 2 - Making'!$P:$P),0),"")</f>
        <v/>
      </c>
      <c r="L2178" s="263" t="str">
        <f>IFERROR(ROUND(AVERAGEIF('Week 3 - Making'!$B:$B,'Product List'!$A2178,'Week 3 - Making'!$P:$P),0),"")</f>
        <v/>
      </c>
      <c r="M2178" s="7" t="str">
        <f>IFERROR(ROUND(AVERAGEIF('Week 4 - Making'!$B:$B,'Product List'!$A2178,'Week 4 - Making'!$P:$P),0),"")</f>
        <v/>
      </c>
      <c r="N2178" s="7" t="str">
        <f>IFERROR(ROUND(AVERAGEIF('Week 5 - Making'!$B:$B,'Product List'!$A2178,'Week 5 - Making'!$P:$P),0),"")</f>
        <v/>
      </c>
      <c r="O2178" s="7"/>
      <c r="P2178" s="7">
        <f t="array" ref="P2178">iferror(xlookup(C2178,'Product Families'!A:A,'Product Families'!S:S),"")</f>
        <v>0</v>
      </c>
    </row>
    <row r="2179" ht="14.25" customHeight="1">
      <c r="A2179" s="122" t="s">
        <v>4847</v>
      </c>
      <c r="B2179" s="270" t="s">
        <v>4848</v>
      </c>
      <c r="C2179" s="122" t="s">
        <v>793</v>
      </c>
      <c r="D2179" s="7">
        <f t="array" ref="D2179">IFERROR(XLOOKUP($C2179,'Product Families'!$A:$A,'Product Families'!$D:$D),"")</f>
        <v>59</v>
      </c>
      <c r="E2179" s="7">
        <f t="array" ref="E2179">IFERROR(XLOOKUP($C2179,'Product Families'!$A:$A,'Product Families'!$E:$E),"")</f>
        <v>61</v>
      </c>
      <c r="F2179" s="7">
        <f t="array" ref="F2179">IFERROR(XLOOKUP($C2179,'Product Families'!$A:$A,'Product Families'!$F:$F),"")</f>
        <v>65</v>
      </c>
      <c r="G2179" s="7">
        <f t="array" ref="G2179">IFERROR(XLOOKUP($C2179,'Product Families'!$A:$A,'Product Families'!$G:$G),"")</f>
        <v>70</v>
      </c>
      <c r="J2179" s="7" t="str">
        <f>IFERROR(ROUND(AVERAGEIF('Week 1 - Making'!$B:$B,'Product List'!$A2179,'Week 1 - Making'!$P:$P),0),"")</f>
        <v/>
      </c>
      <c r="K2179" s="7" t="str">
        <f>IFERROR(ROUND(AVERAGEIF('Week 2 - Making'!$B:$B,'Product List'!$A2179,'Week 2 - Making'!$P:$P),0),"")</f>
        <v/>
      </c>
      <c r="L2179" s="263" t="str">
        <f>IFERROR(ROUND(AVERAGEIF('Week 3 - Making'!$B:$B,'Product List'!$A2179,'Week 3 - Making'!$P:$P),0),"")</f>
        <v/>
      </c>
      <c r="M2179" s="7" t="str">
        <f>IFERROR(ROUND(AVERAGEIF('Week 4 - Making'!$B:$B,'Product List'!$A2179,'Week 4 - Making'!$P:$P),0),"")</f>
        <v/>
      </c>
      <c r="N2179" s="7" t="str">
        <f>IFERROR(ROUND(AVERAGEIF('Week 5 - Making'!$B:$B,'Product List'!$A2179,'Week 5 - Making'!$P:$P),0),"")</f>
        <v/>
      </c>
      <c r="O2179" s="7"/>
      <c r="P2179" s="7">
        <f t="array" ref="P2179">iferror(xlookup(C2179,'Product Families'!A:A,'Product Families'!S:S),"")</f>
        <v>0</v>
      </c>
    </row>
    <row r="2180" ht="14.25" customHeight="1">
      <c r="A2180" s="122" t="s">
        <v>4849</v>
      </c>
      <c r="B2180" s="270" t="s">
        <v>4850</v>
      </c>
      <c r="C2180" s="122" t="s">
        <v>793</v>
      </c>
      <c r="D2180" s="7">
        <f t="array" ref="D2180">IFERROR(XLOOKUP($C2180,'Product Families'!$A:$A,'Product Families'!$D:$D),"")</f>
        <v>59</v>
      </c>
      <c r="E2180" s="7">
        <f t="array" ref="E2180">IFERROR(XLOOKUP($C2180,'Product Families'!$A:$A,'Product Families'!$E:$E),"")</f>
        <v>61</v>
      </c>
      <c r="F2180" s="7">
        <f t="array" ref="F2180">IFERROR(XLOOKUP($C2180,'Product Families'!$A:$A,'Product Families'!$F:$F),"")</f>
        <v>65</v>
      </c>
      <c r="G2180" s="7">
        <f t="array" ref="G2180">IFERROR(XLOOKUP($C2180,'Product Families'!$A:$A,'Product Families'!$G:$G),"")</f>
        <v>70</v>
      </c>
      <c r="J2180" s="7" t="str">
        <f>IFERROR(ROUND(AVERAGEIF('Week 1 - Making'!$B:$B,'Product List'!$A2180,'Week 1 - Making'!$P:$P),0),"")</f>
        <v/>
      </c>
      <c r="K2180" s="7" t="str">
        <f>IFERROR(ROUND(AVERAGEIF('Week 2 - Making'!$B:$B,'Product List'!$A2180,'Week 2 - Making'!$P:$P),0),"")</f>
        <v/>
      </c>
      <c r="L2180" s="263" t="str">
        <f>IFERROR(ROUND(AVERAGEIF('Week 3 - Making'!$B:$B,'Product List'!$A2180,'Week 3 - Making'!$P:$P),0),"")</f>
        <v/>
      </c>
      <c r="M2180" s="7" t="str">
        <f>IFERROR(ROUND(AVERAGEIF('Week 4 - Making'!$B:$B,'Product List'!$A2180,'Week 4 - Making'!$P:$P),0),"")</f>
        <v/>
      </c>
      <c r="N2180" s="7" t="str">
        <f>IFERROR(ROUND(AVERAGEIF('Week 5 - Making'!$B:$B,'Product List'!$A2180,'Week 5 - Making'!$P:$P),0),"")</f>
        <v/>
      </c>
      <c r="O2180" s="7"/>
      <c r="P2180" s="7">
        <f t="array" ref="P2180">iferror(xlookup(C2180,'Product Families'!A:A,'Product Families'!S:S),"")</f>
        <v>0</v>
      </c>
    </row>
    <row r="2181" ht="14.25" customHeight="1">
      <c r="A2181" s="122" t="s">
        <v>4851</v>
      </c>
      <c r="B2181" s="270" t="s">
        <v>4852</v>
      </c>
      <c r="C2181" s="122" t="s">
        <v>793</v>
      </c>
      <c r="D2181" s="7">
        <f t="array" ref="D2181">IFERROR(XLOOKUP($C2181,'Product Families'!$A:$A,'Product Families'!$D:$D),"")</f>
        <v>59</v>
      </c>
      <c r="E2181" s="7">
        <f t="array" ref="E2181">IFERROR(XLOOKUP($C2181,'Product Families'!$A:$A,'Product Families'!$E:$E),"")</f>
        <v>61</v>
      </c>
      <c r="F2181" s="7">
        <f t="array" ref="F2181">IFERROR(XLOOKUP($C2181,'Product Families'!$A:$A,'Product Families'!$F:$F),"")</f>
        <v>65</v>
      </c>
      <c r="G2181" s="7">
        <f t="array" ref="G2181">IFERROR(XLOOKUP($C2181,'Product Families'!$A:$A,'Product Families'!$G:$G),"")</f>
        <v>70</v>
      </c>
      <c r="J2181" s="7" t="str">
        <f>IFERROR(ROUND(AVERAGEIF('Week 1 - Making'!$B:$B,'Product List'!$A2181,'Week 1 - Making'!$P:$P),0),"")</f>
        <v/>
      </c>
      <c r="K2181" s="7" t="str">
        <f>IFERROR(ROUND(AVERAGEIF('Week 2 - Making'!$B:$B,'Product List'!$A2181,'Week 2 - Making'!$P:$P),0),"")</f>
        <v/>
      </c>
      <c r="L2181" s="263" t="str">
        <f>IFERROR(ROUND(AVERAGEIF('Week 3 - Making'!$B:$B,'Product List'!$A2181,'Week 3 - Making'!$P:$P),0),"")</f>
        <v/>
      </c>
      <c r="M2181" s="7" t="str">
        <f>IFERROR(ROUND(AVERAGEIF('Week 4 - Making'!$B:$B,'Product List'!$A2181,'Week 4 - Making'!$P:$P),0),"")</f>
        <v/>
      </c>
      <c r="N2181" s="7" t="str">
        <f>IFERROR(ROUND(AVERAGEIF('Week 5 - Making'!$B:$B,'Product List'!$A2181,'Week 5 - Making'!$P:$P),0),"")</f>
        <v/>
      </c>
      <c r="O2181" s="7"/>
      <c r="P2181" s="7">
        <f t="array" ref="P2181">iferror(xlookup(C2181,'Product Families'!A:A,'Product Families'!S:S),"")</f>
        <v>0</v>
      </c>
    </row>
    <row r="2182" ht="14.25" customHeight="1">
      <c r="A2182" s="122" t="s">
        <v>4853</v>
      </c>
      <c r="B2182" s="270" t="s">
        <v>4854</v>
      </c>
      <c r="C2182" s="122" t="s">
        <v>793</v>
      </c>
      <c r="D2182" s="7">
        <f t="array" ref="D2182">IFERROR(XLOOKUP($C2182,'Product Families'!$A:$A,'Product Families'!$D:$D),"")</f>
        <v>59</v>
      </c>
      <c r="E2182" s="7">
        <f t="array" ref="E2182">IFERROR(XLOOKUP($C2182,'Product Families'!$A:$A,'Product Families'!$E:$E),"")</f>
        <v>61</v>
      </c>
      <c r="F2182" s="7">
        <f t="array" ref="F2182">IFERROR(XLOOKUP($C2182,'Product Families'!$A:$A,'Product Families'!$F:$F),"")</f>
        <v>65</v>
      </c>
      <c r="G2182" s="7">
        <f t="array" ref="G2182">IFERROR(XLOOKUP($C2182,'Product Families'!$A:$A,'Product Families'!$G:$G),"")</f>
        <v>70</v>
      </c>
      <c r="J2182" s="7" t="str">
        <f>IFERROR(ROUND(AVERAGEIF('Week 1 - Making'!$B:$B,'Product List'!$A2182,'Week 1 - Making'!$P:$P),0),"")</f>
        <v/>
      </c>
      <c r="K2182" s="7" t="str">
        <f>IFERROR(ROUND(AVERAGEIF('Week 2 - Making'!$B:$B,'Product List'!$A2182,'Week 2 - Making'!$P:$P),0),"")</f>
        <v/>
      </c>
      <c r="L2182" s="263" t="str">
        <f>IFERROR(ROUND(AVERAGEIF('Week 3 - Making'!$B:$B,'Product List'!$A2182,'Week 3 - Making'!$P:$P),0),"")</f>
        <v/>
      </c>
      <c r="M2182" s="7" t="str">
        <f>IFERROR(ROUND(AVERAGEIF('Week 4 - Making'!$B:$B,'Product List'!$A2182,'Week 4 - Making'!$P:$P),0),"")</f>
        <v/>
      </c>
      <c r="N2182" s="7" t="str">
        <f>IFERROR(ROUND(AVERAGEIF('Week 5 - Making'!$B:$B,'Product List'!$A2182,'Week 5 - Making'!$P:$P),0),"")</f>
        <v/>
      </c>
      <c r="O2182" s="7"/>
      <c r="P2182" s="7">
        <f t="array" ref="P2182">iferror(xlookup(C2182,'Product Families'!A:A,'Product Families'!S:S),"")</f>
        <v>0</v>
      </c>
    </row>
    <row r="2183" ht="14.25" customHeight="1">
      <c r="A2183" s="122" t="s">
        <v>4855</v>
      </c>
      <c r="B2183" s="270" t="s">
        <v>4856</v>
      </c>
      <c r="C2183" s="122" t="s">
        <v>793</v>
      </c>
      <c r="D2183" s="7">
        <f t="array" ref="D2183">IFERROR(XLOOKUP($C2183,'Product Families'!$A:$A,'Product Families'!$D:$D),"")</f>
        <v>59</v>
      </c>
      <c r="E2183" s="7">
        <f t="array" ref="E2183">IFERROR(XLOOKUP($C2183,'Product Families'!$A:$A,'Product Families'!$E:$E),"")</f>
        <v>61</v>
      </c>
      <c r="F2183" s="7">
        <f t="array" ref="F2183">IFERROR(XLOOKUP($C2183,'Product Families'!$A:$A,'Product Families'!$F:$F),"")</f>
        <v>65</v>
      </c>
      <c r="G2183" s="7">
        <f t="array" ref="G2183">IFERROR(XLOOKUP($C2183,'Product Families'!$A:$A,'Product Families'!$G:$G),"")</f>
        <v>70</v>
      </c>
      <c r="J2183" s="7" t="str">
        <f>IFERROR(ROUND(AVERAGEIF('Week 1 - Making'!$B:$B,'Product List'!$A2183,'Week 1 - Making'!$P:$P),0),"")</f>
        <v/>
      </c>
      <c r="K2183" s="7" t="str">
        <f>IFERROR(ROUND(AVERAGEIF('Week 2 - Making'!$B:$B,'Product List'!$A2183,'Week 2 - Making'!$P:$P),0),"")</f>
        <v/>
      </c>
      <c r="L2183" s="263" t="str">
        <f>IFERROR(ROUND(AVERAGEIF('Week 3 - Making'!$B:$B,'Product List'!$A2183,'Week 3 - Making'!$P:$P),0),"")</f>
        <v/>
      </c>
      <c r="M2183" s="7" t="str">
        <f>IFERROR(ROUND(AVERAGEIF('Week 4 - Making'!$B:$B,'Product List'!$A2183,'Week 4 - Making'!$P:$P),0),"")</f>
        <v/>
      </c>
      <c r="N2183" s="7" t="str">
        <f>IFERROR(ROUND(AVERAGEIF('Week 5 - Making'!$B:$B,'Product List'!$A2183,'Week 5 - Making'!$P:$P),0),"")</f>
        <v/>
      </c>
      <c r="O2183" s="7"/>
      <c r="P2183" s="7">
        <f t="array" ref="P2183">iferror(xlookup(C2183,'Product Families'!A:A,'Product Families'!S:S),"")</f>
        <v>0</v>
      </c>
    </row>
    <row r="2184" ht="14.25" customHeight="1">
      <c r="A2184" s="122" t="s">
        <v>4857</v>
      </c>
      <c r="B2184" s="270" t="s">
        <v>4858</v>
      </c>
      <c r="C2184" s="122" t="s">
        <v>793</v>
      </c>
      <c r="D2184" s="7">
        <f t="array" ref="D2184">IFERROR(XLOOKUP($C2184,'Product Families'!$A:$A,'Product Families'!$D:$D),"")</f>
        <v>59</v>
      </c>
      <c r="E2184" s="7">
        <f t="array" ref="E2184">IFERROR(XLOOKUP($C2184,'Product Families'!$A:$A,'Product Families'!$E:$E),"")</f>
        <v>61</v>
      </c>
      <c r="F2184" s="7">
        <f t="array" ref="F2184">IFERROR(XLOOKUP($C2184,'Product Families'!$A:$A,'Product Families'!$F:$F),"")</f>
        <v>65</v>
      </c>
      <c r="G2184" s="7">
        <f t="array" ref="G2184">IFERROR(XLOOKUP($C2184,'Product Families'!$A:$A,'Product Families'!$G:$G),"")</f>
        <v>70</v>
      </c>
      <c r="J2184" s="7" t="str">
        <f>IFERROR(ROUND(AVERAGEIF('Week 1 - Making'!$B:$B,'Product List'!$A2184,'Week 1 - Making'!$P:$P),0),"")</f>
        <v/>
      </c>
      <c r="K2184" s="7" t="str">
        <f>IFERROR(ROUND(AVERAGEIF('Week 2 - Making'!$B:$B,'Product List'!$A2184,'Week 2 - Making'!$P:$P),0),"")</f>
        <v/>
      </c>
      <c r="L2184" s="263" t="str">
        <f>IFERROR(ROUND(AVERAGEIF('Week 3 - Making'!$B:$B,'Product List'!$A2184,'Week 3 - Making'!$P:$P),0),"")</f>
        <v/>
      </c>
      <c r="M2184" s="7" t="str">
        <f>IFERROR(ROUND(AVERAGEIF('Week 4 - Making'!$B:$B,'Product List'!$A2184,'Week 4 - Making'!$P:$P),0),"")</f>
        <v/>
      </c>
      <c r="N2184" s="7" t="str">
        <f>IFERROR(ROUND(AVERAGEIF('Week 5 - Making'!$B:$B,'Product List'!$A2184,'Week 5 - Making'!$P:$P),0),"")</f>
        <v/>
      </c>
      <c r="O2184" s="7"/>
      <c r="P2184" s="7">
        <f t="array" ref="P2184">iferror(xlookup(C2184,'Product Families'!A:A,'Product Families'!S:S),"")</f>
        <v>0</v>
      </c>
    </row>
    <row r="2185" ht="14.25" customHeight="1">
      <c r="A2185" s="122" t="s">
        <v>4859</v>
      </c>
      <c r="B2185" s="270" t="s">
        <v>4860</v>
      </c>
      <c r="C2185" s="122" t="s">
        <v>793</v>
      </c>
      <c r="D2185" s="7">
        <f t="array" ref="D2185">IFERROR(XLOOKUP($C2185,'Product Families'!$A:$A,'Product Families'!$D:$D),"")</f>
        <v>59</v>
      </c>
      <c r="E2185" s="7">
        <f t="array" ref="E2185">IFERROR(XLOOKUP($C2185,'Product Families'!$A:$A,'Product Families'!$E:$E),"")</f>
        <v>61</v>
      </c>
      <c r="F2185" s="7">
        <f t="array" ref="F2185">IFERROR(XLOOKUP($C2185,'Product Families'!$A:$A,'Product Families'!$F:$F),"")</f>
        <v>65</v>
      </c>
      <c r="G2185" s="7">
        <f t="array" ref="G2185">IFERROR(XLOOKUP($C2185,'Product Families'!$A:$A,'Product Families'!$G:$G),"")</f>
        <v>70</v>
      </c>
      <c r="J2185" s="7" t="str">
        <f>IFERROR(ROUND(AVERAGEIF('Week 1 - Making'!$B:$B,'Product List'!$A2185,'Week 1 - Making'!$P:$P),0),"")</f>
        <v/>
      </c>
      <c r="K2185" s="7" t="str">
        <f>IFERROR(ROUND(AVERAGEIF('Week 2 - Making'!$B:$B,'Product List'!$A2185,'Week 2 - Making'!$P:$P),0),"")</f>
        <v/>
      </c>
      <c r="L2185" s="263" t="str">
        <f>IFERROR(ROUND(AVERAGEIF('Week 3 - Making'!$B:$B,'Product List'!$A2185,'Week 3 - Making'!$P:$P),0),"")</f>
        <v/>
      </c>
      <c r="M2185" s="7" t="str">
        <f>IFERROR(ROUND(AVERAGEIF('Week 4 - Making'!$B:$B,'Product List'!$A2185,'Week 4 - Making'!$P:$P),0),"")</f>
        <v/>
      </c>
      <c r="N2185" s="7" t="str">
        <f>IFERROR(ROUND(AVERAGEIF('Week 5 - Making'!$B:$B,'Product List'!$A2185,'Week 5 - Making'!$P:$P),0),"")</f>
        <v/>
      </c>
      <c r="O2185" s="7"/>
      <c r="P2185" s="7">
        <f t="array" ref="P2185">iferror(xlookup(C2185,'Product Families'!A:A,'Product Families'!S:S),"")</f>
        <v>0</v>
      </c>
    </row>
    <row r="2186" ht="14.25" customHeight="1">
      <c r="A2186" s="122" t="s">
        <v>4861</v>
      </c>
      <c r="B2186" s="270" t="s">
        <v>4862</v>
      </c>
      <c r="C2186" s="122" t="s">
        <v>795</v>
      </c>
      <c r="D2186" s="7">
        <f t="array" ref="D2186">IFERROR(XLOOKUP($C2186,'Product Families'!$A:$A,'Product Families'!$D:$D),"")</f>
        <v>59</v>
      </c>
      <c r="E2186" s="7">
        <f t="array" ref="E2186">IFERROR(XLOOKUP($C2186,'Product Families'!$A:$A,'Product Families'!$E:$E),"")</f>
        <v>61</v>
      </c>
      <c r="F2186" s="7">
        <f t="array" ref="F2186">IFERROR(XLOOKUP($C2186,'Product Families'!$A:$A,'Product Families'!$F:$F),"")</f>
        <v>65</v>
      </c>
      <c r="G2186" s="7">
        <f t="array" ref="G2186">IFERROR(XLOOKUP($C2186,'Product Families'!$A:$A,'Product Families'!$G:$G),"")</f>
        <v>70</v>
      </c>
      <c r="J2186" s="7" t="str">
        <f>IFERROR(ROUND(AVERAGEIF('Week 1 - Making'!$B:$B,'Product List'!$A2186,'Week 1 - Making'!$P:$P),0),"")</f>
        <v/>
      </c>
      <c r="K2186" s="7" t="str">
        <f>IFERROR(ROUND(AVERAGEIF('Week 2 - Making'!$B:$B,'Product List'!$A2186,'Week 2 - Making'!$P:$P),0),"")</f>
        <v/>
      </c>
      <c r="L2186" s="263" t="str">
        <f>IFERROR(ROUND(AVERAGEIF('Week 3 - Making'!$B:$B,'Product List'!$A2186,'Week 3 - Making'!$P:$P),0),"")</f>
        <v/>
      </c>
      <c r="M2186" s="7" t="str">
        <f>IFERROR(ROUND(AVERAGEIF('Week 4 - Making'!$B:$B,'Product List'!$A2186,'Week 4 - Making'!$P:$P),0),"")</f>
        <v/>
      </c>
      <c r="N2186" s="7" t="str">
        <f>IFERROR(ROUND(AVERAGEIF('Week 5 - Making'!$B:$B,'Product List'!$A2186,'Week 5 - Making'!$P:$P),0),"")</f>
        <v/>
      </c>
      <c r="O2186" s="7"/>
      <c r="P2186" s="7">
        <f t="array" ref="P2186">iferror(xlookup(C2186,'Product Families'!A:A,'Product Families'!S:S),"")</f>
        <v>0</v>
      </c>
    </row>
    <row r="2187" ht="14.25" customHeight="1">
      <c r="A2187" s="122" t="s">
        <v>4863</v>
      </c>
      <c r="B2187" s="270" t="s">
        <v>4864</v>
      </c>
      <c r="C2187" s="122" t="s">
        <v>795</v>
      </c>
      <c r="D2187" s="7">
        <f t="array" ref="D2187">IFERROR(XLOOKUP($C2187,'Product Families'!$A:$A,'Product Families'!$D:$D),"")</f>
        <v>59</v>
      </c>
      <c r="E2187" s="7">
        <f t="array" ref="E2187">IFERROR(XLOOKUP($C2187,'Product Families'!$A:$A,'Product Families'!$E:$E),"")</f>
        <v>61</v>
      </c>
      <c r="F2187" s="7">
        <f t="array" ref="F2187">IFERROR(XLOOKUP($C2187,'Product Families'!$A:$A,'Product Families'!$F:$F),"")</f>
        <v>65</v>
      </c>
      <c r="G2187" s="7">
        <f t="array" ref="G2187">IFERROR(XLOOKUP($C2187,'Product Families'!$A:$A,'Product Families'!$G:$G),"")</f>
        <v>70</v>
      </c>
      <c r="J2187" s="7" t="str">
        <f>IFERROR(ROUND(AVERAGEIF('Week 1 - Making'!$B:$B,'Product List'!$A2187,'Week 1 - Making'!$P:$P),0),"")</f>
        <v/>
      </c>
      <c r="K2187" s="7" t="str">
        <f>IFERROR(ROUND(AVERAGEIF('Week 2 - Making'!$B:$B,'Product List'!$A2187,'Week 2 - Making'!$P:$P),0),"")</f>
        <v/>
      </c>
      <c r="L2187" s="263" t="str">
        <f>IFERROR(ROUND(AVERAGEIF('Week 3 - Making'!$B:$B,'Product List'!$A2187,'Week 3 - Making'!$P:$P),0),"")</f>
        <v/>
      </c>
      <c r="M2187" s="7" t="str">
        <f>IFERROR(ROUND(AVERAGEIF('Week 4 - Making'!$B:$B,'Product List'!$A2187,'Week 4 - Making'!$P:$P),0),"")</f>
        <v/>
      </c>
      <c r="N2187" s="7" t="str">
        <f>IFERROR(ROUND(AVERAGEIF('Week 5 - Making'!$B:$B,'Product List'!$A2187,'Week 5 - Making'!$P:$P),0),"")</f>
        <v/>
      </c>
      <c r="O2187" s="7"/>
      <c r="P2187" s="7">
        <f t="array" ref="P2187">iferror(xlookup(C2187,'Product Families'!A:A,'Product Families'!S:S),"")</f>
        <v>0</v>
      </c>
    </row>
    <row r="2188" ht="14.25" customHeight="1">
      <c r="A2188" s="122" t="s">
        <v>4865</v>
      </c>
      <c r="B2188" s="270" t="s">
        <v>4866</v>
      </c>
      <c r="C2188" s="122" t="s">
        <v>795</v>
      </c>
      <c r="D2188" s="7">
        <f t="array" ref="D2188">IFERROR(XLOOKUP($C2188,'Product Families'!$A:$A,'Product Families'!$D:$D),"")</f>
        <v>59</v>
      </c>
      <c r="E2188" s="7">
        <f t="array" ref="E2188">IFERROR(XLOOKUP($C2188,'Product Families'!$A:$A,'Product Families'!$E:$E),"")</f>
        <v>61</v>
      </c>
      <c r="F2188" s="7">
        <f t="array" ref="F2188">IFERROR(XLOOKUP($C2188,'Product Families'!$A:$A,'Product Families'!$F:$F),"")</f>
        <v>65</v>
      </c>
      <c r="G2188" s="7">
        <f t="array" ref="G2188">IFERROR(XLOOKUP($C2188,'Product Families'!$A:$A,'Product Families'!$G:$G),"")</f>
        <v>70</v>
      </c>
      <c r="J2188" s="7" t="str">
        <f>IFERROR(ROUND(AVERAGEIF('Week 1 - Making'!$B:$B,'Product List'!$A2188,'Week 1 - Making'!$P:$P),0),"")</f>
        <v/>
      </c>
      <c r="K2188" s="7" t="str">
        <f>IFERROR(ROUND(AVERAGEIF('Week 2 - Making'!$B:$B,'Product List'!$A2188,'Week 2 - Making'!$P:$P),0),"")</f>
        <v/>
      </c>
      <c r="L2188" s="263" t="str">
        <f>IFERROR(ROUND(AVERAGEIF('Week 3 - Making'!$B:$B,'Product List'!$A2188,'Week 3 - Making'!$P:$P),0),"")</f>
        <v/>
      </c>
      <c r="M2188" s="7" t="str">
        <f>IFERROR(ROUND(AVERAGEIF('Week 4 - Making'!$B:$B,'Product List'!$A2188,'Week 4 - Making'!$P:$P),0),"")</f>
        <v/>
      </c>
      <c r="N2188" s="7" t="str">
        <f>IFERROR(ROUND(AVERAGEIF('Week 5 - Making'!$B:$B,'Product List'!$A2188,'Week 5 - Making'!$P:$P),0),"")</f>
        <v/>
      </c>
      <c r="O2188" s="7"/>
      <c r="P2188" s="7">
        <f t="array" ref="P2188">iferror(xlookup(C2188,'Product Families'!A:A,'Product Families'!S:S),"")</f>
        <v>0</v>
      </c>
    </row>
    <row r="2189" ht="14.25" customHeight="1">
      <c r="A2189" s="122" t="s">
        <v>4867</v>
      </c>
      <c r="B2189" s="270" t="s">
        <v>4868</v>
      </c>
      <c r="C2189" s="122" t="s">
        <v>795</v>
      </c>
      <c r="D2189" s="7">
        <f t="array" ref="D2189">IFERROR(XLOOKUP($C2189,'Product Families'!$A:$A,'Product Families'!$D:$D),"")</f>
        <v>59</v>
      </c>
      <c r="E2189" s="7">
        <f t="array" ref="E2189">IFERROR(XLOOKUP($C2189,'Product Families'!$A:$A,'Product Families'!$E:$E),"")</f>
        <v>61</v>
      </c>
      <c r="F2189" s="7">
        <f t="array" ref="F2189">IFERROR(XLOOKUP($C2189,'Product Families'!$A:$A,'Product Families'!$F:$F),"")</f>
        <v>65</v>
      </c>
      <c r="G2189" s="7">
        <f t="array" ref="G2189">IFERROR(XLOOKUP($C2189,'Product Families'!$A:$A,'Product Families'!$G:$G),"")</f>
        <v>70</v>
      </c>
      <c r="J2189" s="7" t="str">
        <f>IFERROR(ROUND(AVERAGEIF('Week 1 - Making'!$B:$B,'Product List'!$A2189,'Week 1 - Making'!$P:$P),0),"")</f>
        <v/>
      </c>
      <c r="K2189" s="7" t="str">
        <f>IFERROR(ROUND(AVERAGEIF('Week 2 - Making'!$B:$B,'Product List'!$A2189,'Week 2 - Making'!$P:$P),0),"")</f>
        <v/>
      </c>
      <c r="L2189" s="263" t="str">
        <f>IFERROR(ROUND(AVERAGEIF('Week 3 - Making'!$B:$B,'Product List'!$A2189,'Week 3 - Making'!$P:$P),0),"")</f>
        <v/>
      </c>
      <c r="M2189" s="7" t="str">
        <f>IFERROR(ROUND(AVERAGEIF('Week 4 - Making'!$B:$B,'Product List'!$A2189,'Week 4 - Making'!$P:$P),0),"")</f>
        <v/>
      </c>
      <c r="N2189" s="7" t="str">
        <f>IFERROR(ROUND(AVERAGEIF('Week 5 - Making'!$B:$B,'Product List'!$A2189,'Week 5 - Making'!$P:$P),0),"")</f>
        <v/>
      </c>
      <c r="O2189" s="7"/>
      <c r="P2189" s="7">
        <f t="array" ref="P2189">iferror(xlookup(C2189,'Product Families'!A:A,'Product Families'!S:S),"")</f>
        <v>0</v>
      </c>
    </row>
    <row r="2190" ht="14.25" customHeight="1">
      <c r="A2190" s="122" t="s">
        <v>4869</v>
      </c>
      <c r="B2190" s="270" t="s">
        <v>4870</v>
      </c>
      <c r="C2190" s="122" t="s">
        <v>795</v>
      </c>
      <c r="D2190" s="7">
        <f t="array" ref="D2190">IFERROR(XLOOKUP($C2190,'Product Families'!$A:$A,'Product Families'!$D:$D),"")</f>
        <v>59</v>
      </c>
      <c r="E2190" s="7">
        <f t="array" ref="E2190">IFERROR(XLOOKUP($C2190,'Product Families'!$A:$A,'Product Families'!$E:$E),"")</f>
        <v>61</v>
      </c>
      <c r="F2190" s="7">
        <f t="array" ref="F2190">IFERROR(XLOOKUP($C2190,'Product Families'!$A:$A,'Product Families'!$F:$F),"")</f>
        <v>65</v>
      </c>
      <c r="G2190" s="7">
        <f t="array" ref="G2190">IFERROR(XLOOKUP($C2190,'Product Families'!$A:$A,'Product Families'!$G:$G),"")</f>
        <v>70</v>
      </c>
      <c r="J2190" s="7" t="str">
        <f>IFERROR(ROUND(AVERAGEIF('Week 1 - Making'!$B:$B,'Product List'!$A2190,'Week 1 - Making'!$P:$P),0),"")</f>
        <v/>
      </c>
      <c r="K2190" s="7" t="str">
        <f>IFERROR(ROUND(AVERAGEIF('Week 2 - Making'!$B:$B,'Product List'!$A2190,'Week 2 - Making'!$P:$P),0),"")</f>
        <v/>
      </c>
      <c r="L2190" s="263" t="str">
        <f>IFERROR(ROUND(AVERAGEIF('Week 3 - Making'!$B:$B,'Product List'!$A2190,'Week 3 - Making'!$P:$P),0),"")</f>
        <v/>
      </c>
      <c r="M2190" s="7" t="str">
        <f>IFERROR(ROUND(AVERAGEIF('Week 4 - Making'!$B:$B,'Product List'!$A2190,'Week 4 - Making'!$P:$P),0),"")</f>
        <v/>
      </c>
      <c r="N2190" s="7" t="str">
        <f>IFERROR(ROUND(AVERAGEIF('Week 5 - Making'!$B:$B,'Product List'!$A2190,'Week 5 - Making'!$P:$P),0),"")</f>
        <v/>
      </c>
      <c r="O2190" s="7"/>
      <c r="P2190" s="7">
        <f t="array" ref="P2190">iferror(xlookup(C2190,'Product Families'!A:A,'Product Families'!S:S),"")</f>
        <v>0</v>
      </c>
    </row>
    <row r="2191" ht="14.25" customHeight="1">
      <c r="A2191" s="122" t="s">
        <v>4871</v>
      </c>
      <c r="B2191" s="270" t="s">
        <v>4872</v>
      </c>
      <c r="C2191" s="122" t="s">
        <v>795</v>
      </c>
      <c r="D2191" s="7">
        <f t="array" ref="D2191">IFERROR(XLOOKUP($C2191,'Product Families'!$A:$A,'Product Families'!$D:$D),"")</f>
        <v>59</v>
      </c>
      <c r="E2191" s="7">
        <f t="array" ref="E2191">IFERROR(XLOOKUP($C2191,'Product Families'!$A:$A,'Product Families'!$E:$E),"")</f>
        <v>61</v>
      </c>
      <c r="F2191" s="7">
        <f t="array" ref="F2191">IFERROR(XLOOKUP($C2191,'Product Families'!$A:$A,'Product Families'!$F:$F),"")</f>
        <v>65</v>
      </c>
      <c r="G2191" s="7">
        <f t="array" ref="G2191">IFERROR(XLOOKUP($C2191,'Product Families'!$A:$A,'Product Families'!$G:$G),"")</f>
        <v>70</v>
      </c>
      <c r="J2191" s="7" t="str">
        <f>IFERROR(ROUND(AVERAGEIF('Week 1 - Making'!$B:$B,'Product List'!$A2191,'Week 1 - Making'!$P:$P),0),"")</f>
        <v/>
      </c>
      <c r="K2191" s="7" t="str">
        <f>IFERROR(ROUND(AVERAGEIF('Week 2 - Making'!$B:$B,'Product List'!$A2191,'Week 2 - Making'!$P:$P),0),"")</f>
        <v/>
      </c>
      <c r="L2191" s="263" t="str">
        <f>IFERROR(ROUND(AVERAGEIF('Week 3 - Making'!$B:$B,'Product List'!$A2191,'Week 3 - Making'!$P:$P),0),"")</f>
        <v/>
      </c>
      <c r="M2191" s="7" t="str">
        <f>IFERROR(ROUND(AVERAGEIF('Week 4 - Making'!$B:$B,'Product List'!$A2191,'Week 4 - Making'!$P:$P),0),"")</f>
        <v/>
      </c>
      <c r="N2191" s="7" t="str">
        <f>IFERROR(ROUND(AVERAGEIF('Week 5 - Making'!$B:$B,'Product List'!$A2191,'Week 5 - Making'!$P:$P),0),"")</f>
        <v/>
      </c>
      <c r="O2191" s="7"/>
      <c r="P2191" s="7">
        <f t="array" ref="P2191">iferror(xlookup(C2191,'Product Families'!A:A,'Product Families'!S:S),"")</f>
        <v>0</v>
      </c>
    </row>
    <row r="2192" ht="14.25" customHeight="1">
      <c r="A2192" s="122" t="s">
        <v>4873</v>
      </c>
      <c r="B2192" s="270" t="s">
        <v>4874</v>
      </c>
      <c r="C2192" s="122" t="s">
        <v>795</v>
      </c>
      <c r="D2192" s="7">
        <f t="array" ref="D2192">IFERROR(XLOOKUP($C2192,'Product Families'!$A:$A,'Product Families'!$D:$D),"")</f>
        <v>59</v>
      </c>
      <c r="E2192" s="7">
        <f t="array" ref="E2192">IFERROR(XLOOKUP($C2192,'Product Families'!$A:$A,'Product Families'!$E:$E),"")</f>
        <v>61</v>
      </c>
      <c r="F2192" s="7">
        <f t="array" ref="F2192">IFERROR(XLOOKUP($C2192,'Product Families'!$A:$A,'Product Families'!$F:$F),"")</f>
        <v>65</v>
      </c>
      <c r="G2192" s="7">
        <f t="array" ref="G2192">IFERROR(XLOOKUP($C2192,'Product Families'!$A:$A,'Product Families'!$G:$G),"")</f>
        <v>70</v>
      </c>
      <c r="J2192" s="7" t="str">
        <f>IFERROR(ROUND(AVERAGEIF('Week 1 - Making'!$B:$B,'Product List'!$A2192,'Week 1 - Making'!$P:$P),0),"")</f>
        <v/>
      </c>
      <c r="K2192" s="7" t="str">
        <f>IFERROR(ROUND(AVERAGEIF('Week 2 - Making'!$B:$B,'Product List'!$A2192,'Week 2 - Making'!$P:$P),0),"")</f>
        <v/>
      </c>
      <c r="L2192" s="263" t="str">
        <f>IFERROR(ROUND(AVERAGEIF('Week 3 - Making'!$B:$B,'Product List'!$A2192,'Week 3 - Making'!$P:$P),0),"")</f>
        <v/>
      </c>
      <c r="M2192" s="7" t="str">
        <f>IFERROR(ROUND(AVERAGEIF('Week 4 - Making'!$B:$B,'Product List'!$A2192,'Week 4 - Making'!$P:$P),0),"")</f>
        <v/>
      </c>
      <c r="N2192" s="7" t="str">
        <f>IFERROR(ROUND(AVERAGEIF('Week 5 - Making'!$B:$B,'Product List'!$A2192,'Week 5 - Making'!$P:$P),0),"")</f>
        <v/>
      </c>
      <c r="O2192" s="7"/>
      <c r="P2192" s="7">
        <f t="array" ref="P2192">iferror(xlookup(C2192,'Product Families'!A:A,'Product Families'!S:S),"")</f>
        <v>0</v>
      </c>
    </row>
    <row r="2193" ht="14.25" customHeight="1">
      <c r="A2193" s="122" t="s">
        <v>4875</v>
      </c>
      <c r="B2193" s="270" t="s">
        <v>4876</v>
      </c>
      <c r="C2193" s="122" t="s">
        <v>795</v>
      </c>
      <c r="D2193" s="7">
        <f t="array" ref="D2193">IFERROR(XLOOKUP($C2193,'Product Families'!$A:$A,'Product Families'!$D:$D),"")</f>
        <v>59</v>
      </c>
      <c r="E2193" s="7">
        <f t="array" ref="E2193">IFERROR(XLOOKUP($C2193,'Product Families'!$A:$A,'Product Families'!$E:$E),"")</f>
        <v>61</v>
      </c>
      <c r="F2193" s="7">
        <f t="array" ref="F2193">IFERROR(XLOOKUP($C2193,'Product Families'!$A:$A,'Product Families'!$F:$F),"")</f>
        <v>65</v>
      </c>
      <c r="G2193" s="7">
        <f t="array" ref="G2193">IFERROR(XLOOKUP($C2193,'Product Families'!$A:$A,'Product Families'!$G:$G),"")</f>
        <v>70</v>
      </c>
      <c r="J2193" s="7" t="str">
        <f>IFERROR(ROUND(AVERAGEIF('Week 1 - Making'!$B:$B,'Product List'!$A2193,'Week 1 - Making'!$P:$P),0),"")</f>
        <v/>
      </c>
      <c r="K2193" s="7" t="str">
        <f>IFERROR(ROUND(AVERAGEIF('Week 2 - Making'!$B:$B,'Product List'!$A2193,'Week 2 - Making'!$P:$P),0),"")</f>
        <v/>
      </c>
      <c r="L2193" s="263" t="str">
        <f>IFERROR(ROUND(AVERAGEIF('Week 3 - Making'!$B:$B,'Product List'!$A2193,'Week 3 - Making'!$P:$P),0),"")</f>
        <v/>
      </c>
      <c r="M2193" s="7" t="str">
        <f>IFERROR(ROUND(AVERAGEIF('Week 4 - Making'!$B:$B,'Product List'!$A2193,'Week 4 - Making'!$P:$P),0),"")</f>
        <v/>
      </c>
      <c r="N2193" s="7" t="str">
        <f>IFERROR(ROUND(AVERAGEIF('Week 5 - Making'!$B:$B,'Product List'!$A2193,'Week 5 - Making'!$P:$P),0),"")</f>
        <v/>
      </c>
      <c r="O2193" s="7"/>
      <c r="P2193" s="7">
        <f t="array" ref="P2193">iferror(xlookup(C2193,'Product Families'!A:A,'Product Families'!S:S),"")</f>
        <v>0</v>
      </c>
    </row>
    <row r="2194" ht="14.25" customHeight="1">
      <c r="A2194" s="122" t="s">
        <v>4877</v>
      </c>
      <c r="B2194" s="270" t="s">
        <v>4878</v>
      </c>
      <c r="C2194" s="122" t="s">
        <v>795</v>
      </c>
      <c r="D2194" s="7">
        <f t="array" ref="D2194">IFERROR(XLOOKUP($C2194,'Product Families'!$A:$A,'Product Families'!$D:$D),"")</f>
        <v>59</v>
      </c>
      <c r="E2194" s="7">
        <f t="array" ref="E2194">IFERROR(XLOOKUP($C2194,'Product Families'!$A:$A,'Product Families'!$E:$E),"")</f>
        <v>61</v>
      </c>
      <c r="F2194" s="7">
        <f t="array" ref="F2194">IFERROR(XLOOKUP($C2194,'Product Families'!$A:$A,'Product Families'!$F:$F),"")</f>
        <v>65</v>
      </c>
      <c r="G2194" s="7">
        <f t="array" ref="G2194">IFERROR(XLOOKUP($C2194,'Product Families'!$A:$A,'Product Families'!$G:$G),"")</f>
        <v>70</v>
      </c>
      <c r="J2194" s="7" t="str">
        <f>IFERROR(ROUND(AVERAGEIF('Week 1 - Making'!$B:$B,'Product List'!$A2194,'Week 1 - Making'!$P:$P),0),"")</f>
        <v/>
      </c>
      <c r="K2194" s="7" t="str">
        <f>IFERROR(ROUND(AVERAGEIF('Week 2 - Making'!$B:$B,'Product List'!$A2194,'Week 2 - Making'!$P:$P),0),"")</f>
        <v/>
      </c>
      <c r="L2194" s="263" t="str">
        <f>IFERROR(ROUND(AVERAGEIF('Week 3 - Making'!$B:$B,'Product List'!$A2194,'Week 3 - Making'!$P:$P),0),"")</f>
        <v/>
      </c>
      <c r="M2194" s="7" t="str">
        <f>IFERROR(ROUND(AVERAGEIF('Week 4 - Making'!$B:$B,'Product List'!$A2194,'Week 4 - Making'!$P:$P),0),"")</f>
        <v/>
      </c>
      <c r="N2194" s="7" t="str">
        <f>IFERROR(ROUND(AVERAGEIF('Week 5 - Making'!$B:$B,'Product List'!$A2194,'Week 5 - Making'!$P:$P),0),"")</f>
        <v/>
      </c>
      <c r="O2194" s="7"/>
      <c r="P2194" s="7">
        <f t="array" ref="P2194">iferror(xlookup(C2194,'Product Families'!A:A,'Product Families'!S:S),"")</f>
        <v>0</v>
      </c>
    </row>
    <row r="2195" ht="14.25" customHeight="1">
      <c r="A2195" s="122" t="s">
        <v>4879</v>
      </c>
      <c r="B2195" s="270" t="s">
        <v>4880</v>
      </c>
      <c r="C2195" s="122" t="s">
        <v>795</v>
      </c>
      <c r="D2195" s="7">
        <f t="array" ref="D2195">IFERROR(XLOOKUP($C2195,'Product Families'!$A:$A,'Product Families'!$D:$D),"")</f>
        <v>59</v>
      </c>
      <c r="E2195" s="7">
        <f t="array" ref="E2195">IFERROR(XLOOKUP($C2195,'Product Families'!$A:$A,'Product Families'!$E:$E),"")</f>
        <v>61</v>
      </c>
      <c r="F2195" s="7">
        <f t="array" ref="F2195">IFERROR(XLOOKUP($C2195,'Product Families'!$A:$A,'Product Families'!$F:$F),"")</f>
        <v>65</v>
      </c>
      <c r="G2195" s="7">
        <f t="array" ref="G2195">IFERROR(XLOOKUP($C2195,'Product Families'!$A:$A,'Product Families'!$G:$G),"")</f>
        <v>70</v>
      </c>
      <c r="J2195" s="7" t="str">
        <f>IFERROR(ROUND(AVERAGEIF('Week 1 - Making'!$B:$B,'Product List'!$A2195,'Week 1 - Making'!$P:$P),0),"")</f>
        <v/>
      </c>
      <c r="K2195" s="7" t="str">
        <f>IFERROR(ROUND(AVERAGEIF('Week 2 - Making'!$B:$B,'Product List'!$A2195,'Week 2 - Making'!$P:$P),0),"")</f>
        <v/>
      </c>
      <c r="L2195" s="263" t="str">
        <f>IFERROR(ROUND(AVERAGEIF('Week 3 - Making'!$B:$B,'Product List'!$A2195,'Week 3 - Making'!$P:$P),0),"")</f>
        <v/>
      </c>
      <c r="M2195" s="7" t="str">
        <f>IFERROR(ROUND(AVERAGEIF('Week 4 - Making'!$B:$B,'Product List'!$A2195,'Week 4 - Making'!$P:$P),0),"")</f>
        <v/>
      </c>
      <c r="N2195" s="7" t="str">
        <f>IFERROR(ROUND(AVERAGEIF('Week 5 - Making'!$B:$B,'Product List'!$A2195,'Week 5 - Making'!$P:$P),0),"")</f>
        <v/>
      </c>
      <c r="O2195" s="7"/>
      <c r="P2195" s="7">
        <f t="array" ref="P2195">iferror(xlookup(C2195,'Product Families'!A:A,'Product Families'!S:S),"")</f>
        <v>0</v>
      </c>
    </row>
    <row r="2196" ht="14.25" customHeight="1">
      <c r="A2196" s="122" t="s">
        <v>4881</v>
      </c>
      <c r="B2196" s="270" t="s">
        <v>4882</v>
      </c>
      <c r="C2196" s="122" t="s">
        <v>795</v>
      </c>
      <c r="D2196" s="7">
        <f t="array" ref="D2196">IFERROR(XLOOKUP($C2196,'Product Families'!$A:$A,'Product Families'!$D:$D),"")</f>
        <v>59</v>
      </c>
      <c r="E2196" s="7">
        <f t="array" ref="E2196">IFERROR(XLOOKUP($C2196,'Product Families'!$A:$A,'Product Families'!$E:$E),"")</f>
        <v>61</v>
      </c>
      <c r="F2196" s="7">
        <f t="array" ref="F2196">IFERROR(XLOOKUP($C2196,'Product Families'!$A:$A,'Product Families'!$F:$F),"")</f>
        <v>65</v>
      </c>
      <c r="G2196" s="7">
        <f t="array" ref="G2196">IFERROR(XLOOKUP($C2196,'Product Families'!$A:$A,'Product Families'!$G:$G),"")</f>
        <v>70</v>
      </c>
      <c r="J2196" s="7" t="str">
        <f>IFERROR(ROUND(AVERAGEIF('Week 1 - Making'!$B:$B,'Product List'!$A2196,'Week 1 - Making'!$P:$P),0),"")</f>
        <v/>
      </c>
      <c r="K2196" s="7" t="str">
        <f>IFERROR(ROUND(AVERAGEIF('Week 2 - Making'!$B:$B,'Product List'!$A2196,'Week 2 - Making'!$P:$P),0),"")</f>
        <v/>
      </c>
      <c r="L2196" s="263" t="str">
        <f>IFERROR(ROUND(AVERAGEIF('Week 3 - Making'!$B:$B,'Product List'!$A2196,'Week 3 - Making'!$P:$P),0),"")</f>
        <v/>
      </c>
      <c r="M2196" s="7" t="str">
        <f>IFERROR(ROUND(AVERAGEIF('Week 4 - Making'!$B:$B,'Product List'!$A2196,'Week 4 - Making'!$P:$P),0),"")</f>
        <v/>
      </c>
      <c r="N2196" s="7" t="str">
        <f>IFERROR(ROUND(AVERAGEIF('Week 5 - Making'!$B:$B,'Product List'!$A2196,'Week 5 - Making'!$P:$P),0),"")</f>
        <v/>
      </c>
      <c r="O2196" s="7"/>
      <c r="P2196" s="7">
        <f t="array" ref="P2196">iferror(xlookup(C2196,'Product Families'!A:A,'Product Families'!S:S),"")</f>
        <v>0</v>
      </c>
    </row>
    <row r="2197" ht="14.25" customHeight="1">
      <c r="A2197" s="122" t="s">
        <v>4883</v>
      </c>
      <c r="B2197" s="270" t="s">
        <v>4884</v>
      </c>
      <c r="C2197" s="122" t="s">
        <v>795</v>
      </c>
      <c r="D2197" s="7">
        <f t="array" ref="D2197">IFERROR(XLOOKUP($C2197,'Product Families'!$A:$A,'Product Families'!$D:$D),"")</f>
        <v>59</v>
      </c>
      <c r="E2197" s="7">
        <f t="array" ref="E2197">IFERROR(XLOOKUP($C2197,'Product Families'!$A:$A,'Product Families'!$E:$E),"")</f>
        <v>61</v>
      </c>
      <c r="F2197" s="7">
        <f t="array" ref="F2197">IFERROR(XLOOKUP($C2197,'Product Families'!$A:$A,'Product Families'!$F:$F),"")</f>
        <v>65</v>
      </c>
      <c r="G2197" s="7">
        <f t="array" ref="G2197">IFERROR(XLOOKUP($C2197,'Product Families'!$A:$A,'Product Families'!$G:$G),"")</f>
        <v>70</v>
      </c>
      <c r="J2197" s="7" t="str">
        <f>IFERROR(ROUND(AVERAGEIF('Week 1 - Making'!$B:$B,'Product List'!$A2197,'Week 1 - Making'!$P:$P),0),"")</f>
        <v/>
      </c>
      <c r="K2197" s="7" t="str">
        <f>IFERROR(ROUND(AVERAGEIF('Week 2 - Making'!$B:$B,'Product List'!$A2197,'Week 2 - Making'!$P:$P),0),"")</f>
        <v/>
      </c>
      <c r="L2197" s="263" t="str">
        <f>IFERROR(ROUND(AVERAGEIF('Week 3 - Making'!$B:$B,'Product List'!$A2197,'Week 3 - Making'!$P:$P),0),"")</f>
        <v/>
      </c>
      <c r="M2197" s="7" t="str">
        <f>IFERROR(ROUND(AVERAGEIF('Week 4 - Making'!$B:$B,'Product List'!$A2197,'Week 4 - Making'!$P:$P),0),"")</f>
        <v/>
      </c>
      <c r="N2197" s="7" t="str">
        <f>IFERROR(ROUND(AVERAGEIF('Week 5 - Making'!$B:$B,'Product List'!$A2197,'Week 5 - Making'!$P:$P),0),"")</f>
        <v/>
      </c>
      <c r="O2197" s="7"/>
      <c r="P2197" s="7">
        <f t="array" ref="P2197">iferror(xlookup(C2197,'Product Families'!A:A,'Product Families'!S:S),"")</f>
        <v>0</v>
      </c>
    </row>
    <row r="2198" ht="14.25" customHeight="1">
      <c r="A2198" s="122" t="s">
        <v>4885</v>
      </c>
      <c r="B2198" s="270" t="s">
        <v>4886</v>
      </c>
      <c r="C2198" s="122" t="s">
        <v>795</v>
      </c>
      <c r="D2198" s="7">
        <f t="array" ref="D2198">IFERROR(XLOOKUP($C2198,'Product Families'!$A:$A,'Product Families'!$D:$D),"")</f>
        <v>59</v>
      </c>
      <c r="E2198" s="7">
        <f t="array" ref="E2198">IFERROR(XLOOKUP($C2198,'Product Families'!$A:$A,'Product Families'!$E:$E),"")</f>
        <v>61</v>
      </c>
      <c r="F2198" s="7">
        <f t="array" ref="F2198">IFERROR(XLOOKUP($C2198,'Product Families'!$A:$A,'Product Families'!$F:$F),"")</f>
        <v>65</v>
      </c>
      <c r="G2198" s="7">
        <f t="array" ref="G2198">IFERROR(XLOOKUP($C2198,'Product Families'!$A:$A,'Product Families'!$G:$G),"")</f>
        <v>70</v>
      </c>
      <c r="J2198" s="7" t="str">
        <f>IFERROR(ROUND(AVERAGEIF('Week 1 - Making'!$B:$B,'Product List'!$A2198,'Week 1 - Making'!$P:$P),0),"")</f>
        <v/>
      </c>
      <c r="K2198" s="7" t="str">
        <f>IFERROR(ROUND(AVERAGEIF('Week 2 - Making'!$B:$B,'Product List'!$A2198,'Week 2 - Making'!$P:$P),0),"")</f>
        <v/>
      </c>
      <c r="L2198" s="263" t="str">
        <f>IFERROR(ROUND(AVERAGEIF('Week 3 - Making'!$B:$B,'Product List'!$A2198,'Week 3 - Making'!$P:$P),0),"")</f>
        <v/>
      </c>
      <c r="M2198" s="7" t="str">
        <f>IFERROR(ROUND(AVERAGEIF('Week 4 - Making'!$B:$B,'Product List'!$A2198,'Week 4 - Making'!$P:$P),0),"")</f>
        <v/>
      </c>
      <c r="N2198" s="7" t="str">
        <f>IFERROR(ROUND(AVERAGEIF('Week 5 - Making'!$B:$B,'Product List'!$A2198,'Week 5 - Making'!$P:$P),0),"")</f>
        <v/>
      </c>
      <c r="O2198" s="7"/>
      <c r="P2198" s="7">
        <f t="array" ref="P2198">iferror(xlookup(C2198,'Product Families'!A:A,'Product Families'!S:S),"")</f>
        <v>0</v>
      </c>
    </row>
    <row r="2199" ht="14.25" customHeight="1">
      <c r="A2199" s="122" t="s">
        <v>4887</v>
      </c>
      <c r="B2199" s="270" t="s">
        <v>4888</v>
      </c>
      <c r="C2199" s="122" t="s">
        <v>795</v>
      </c>
      <c r="D2199" s="7">
        <f t="array" ref="D2199">IFERROR(XLOOKUP($C2199,'Product Families'!$A:$A,'Product Families'!$D:$D),"")</f>
        <v>59</v>
      </c>
      <c r="E2199" s="7">
        <f t="array" ref="E2199">IFERROR(XLOOKUP($C2199,'Product Families'!$A:$A,'Product Families'!$E:$E),"")</f>
        <v>61</v>
      </c>
      <c r="F2199" s="7">
        <f t="array" ref="F2199">IFERROR(XLOOKUP($C2199,'Product Families'!$A:$A,'Product Families'!$F:$F),"")</f>
        <v>65</v>
      </c>
      <c r="G2199" s="7">
        <f t="array" ref="G2199">IFERROR(XLOOKUP($C2199,'Product Families'!$A:$A,'Product Families'!$G:$G),"")</f>
        <v>70</v>
      </c>
      <c r="J2199" s="7" t="str">
        <f>IFERROR(ROUND(AVERAGEIF('Week 1 - Making'!$B:$B,'Product List'!$A2199,'Week 1 - Making'!$P:$P),0),"")</f>
        <v/>
      </c>
      <c r="K2199" s="7" t="str">
        <f>IFERROR(ROUND(AVERAGEIF('Week 2 - Making'!$B:$B,'Product List'!$A2199,'Week 2 - Making'!$P:$P),0),"")</f>
        <v/>
      </c>
      <c r="L2199" s="263" t="str">
        <f>IFERROR(ROUND(AVERAGEIF('Week 3 - Making'!$B:$B,'Product List'!$A2199,'Week 3 - Making'!$P:$P),0),"")</f>
        <v/>
      </c>
      <c r="M2199" s="7" t="str">
        <f>IFERROR(ROUND(AVERAGEIF('Week 4 - Making'!$B:$B,'Product List'!$A2199,'Week 4 - Making'!$P:$P),0),"")</f>
        <v/>
      </c>
      <c r="N2199" s="7" t="str">
        <f>IFERROR(ROUND(AVERAGEIF('Week 5 - Making'!$B:$B,'Product List'!$A2199,'Week 5 - Making'!$P:$P),0),"")</f>
        <v/>
      </c>
      <c r="O2199" s="7"/>
      <c r="P2199" s="7">
        <f t="array" ref="P2199">iferror(xlookup(C2199,'Product Families'!A:A,'Product Families'!S:S),"")</f>
        <v>0</v>
      </c>
    </row>
    <row r="2200" ht="14.25" customHeight="1">
      <c r="A2200" s="122" t="s">
        <v>4889</v>
      </c>
      <c r="B2200" s="270" t="s">
        <v>4890</v>
      </c>
      <c r="C2200" s="122" t="s">
        <v>795</v>
      </c>
      <c r="D2200" s="7">
        <f t="array" ref="D2200">IFERROR(XLOOKUP($C2200,'Product Families'!$A:$A,'Product Families'!$D:$D),"")</f>
        <v>59</v>
      </c>
      <c r="E2200" s="7">
        <f t="array" ref="E2200">IFERROR(XLOOKUP($C2200,'Product Families'!$A:$A,'Product Families'!$E:$E),"")</f>
        <v>61</v>
      </c>
      <c r="F2200" s="7">
        <f t="array" ref="F2200">IFERROR(XLOOKUP($C2200,'Product Families'!$A:$A,'Product Families'!$F:$F),"")</f>
        <v>65</v>
      </c>
      <c r="G2200" s="7">
        <f t="array" ref="G2200">IFERROR(XLOOKUP($C2200,'Product Families'!$A:$A,'Product Families'!$G:$G),"")</f>
        <v>70</v>
      </c>
      <c r="J2200" s="7" t="str">
        <f>IFERROR(ROUND(AVERAGEIF('Week 1 - Making'!$B:$B,'Product List'!$A2200,'Week 1 - Making'!$P:$P),0),"")</f>
        <v/>
      </c>
      <c r="K2200" s="7" t="str">
        <f>IFERROR(ROUND(AVERAGEIF('Week 2 - Making'!$B:$B,'Product List'!$A2200,'Week 2 - Making'!$P:$P),0),"")</f>
        <v/>
      </c>
      <c r="L2200" s="263" t="str">
        <f>IFERROR(ROUND(AVERAGEIF('Week 3 - Making'!$B:$B,'Product List'!$A2200,'Week 3 - Making'!$P:$P),0),"")</f>
        <v/>
      </c>
      <c r="M2200" s="7" t="str">
        <f>IFERROR(ROUND(AVERAGEIF('Week 4 - Making'!$B:$B,'Product List'!$A2200,'Week 4 - Making'!$P:$P),0),"")</f>
        <v/>
      </c>
      <c r="N2200" s="7" t="str">
        <f>IFERROR(ROUND(AVERAGEIF('Week 5 - Making'!$B:$B,'Product List'!$A2200,'Week 5 - Making'!$P:$P),0),"")</f>
        <v/>
      </c>
      <c r="O2200" s="7"/>
      <c r="P2200" s="7">
        <f t="array" ref="P2200">iferror(xlookup(C2200,'Product Families'!A:A,'Product Families'!S:S),"")</f>
        <v>0</v>
      </c>
    </row>
    <row r="2201" ht="14.25" customHeight="1">
      <c r="A2201" s="122" t="s">
        <v>4891</v>
      </c>
      <c r="B2201" s="270" t="s">
        <v>4892</v>
      </c>
      <c r="C2201" s="122" t="s">
        <v>795</v>
      </c>
      <c r="D2201" s="7">
        <f t="array" ref="D2201">IFERROR(XLOOKUP($C2201,'Product Families'!$A:$A,'Product Families'!$D:$D),"")</f>
        <v>59</v>
      </c>
      <c r="E2201" s="7">
        <f t="array" ref="E2201">IFERROR(XLOOKUP($C2201,'Product Families'!$A:$A,'Product Families'!$E:$E),"")</f>
        <v>61</v>
      </c>
      <c r="F2201" s="7">
        <f t="array" ref="F2201">IFERROR(XLOOKUP($C2201,'Product Families'!$A:$A,'Product Families'!$F:$F),"")</f>
        <v>65</v>
      </c>
      <c r="G2201" s="7">
        <f t="array" ref="G2201">IFERROR(XLOOKUP($C2201,'Product Families'!$A:$A,'Product Families'!$G:$G),"")</f>
        <v>70</v>
      </c>
      <c r="J2201" s="7" t="str">
        <f>IFERROR(ROUND(AVERAGEIF('Week 1 - Making'!$B:$B,'Product List'!$A2201,'Week 1 - Making'!$P:$P),0),"")</f>
        <v/>
      </c>
      <c r="K2201" s="7" t="str">
        <f>IFERROR(ROUND(AVERAGEIF('Week 2 - Making'!$B:$B,'Product List'!$A2201,'Week 2 - Making'!$P:$P),0),"")</f>
        <v/>
      </c>
      <c r="L2201" s="263" t="str">
        <f>IFERROR(ROUND(AVERAGEIF('Week 3 - Making'!$B:$B,'Product List'!$A2201,'Week 3 - Making'!$P:$P),0),"")</f>
        <v/>
      </c>
      <c r="M2201" s="7" t="str">
        <f>IFERROR(ROUND(AVERAGEIF('Week 4 - Making'!$B:$B,'Product List'!$A2201,'Week 4 - Making'!$P:$P),0),"")</f>
        <v/>
      </c>
      <c r="N2201" s="7" t="str">
        <f>IFERROR(ROUND(AVERAGEIF('Week 5 - Making'!$B:$B,'Product List'!$A2201,'Week 5 - Making'!$P:$P),0),"")</f>
        <v/>
      </c>
      <c r="O2201" s="7"/>
      <c r="P2201" s="7">
        <f t="array" ref="P2201">iferror(xlookup(C2201,'Product Families'!A:A,'Product Families'!S:S),"")</f>
        <v>0</v>
      </c>
    </row>
    <row r="2202" ht="14.25" customHeight="1">
      <c r="A2202" s="122" t="s">
        <v>4893</v>
      </c>
      <c r="B2202" s="270" t="s">
        <v>4894</v>
      </c>
      <c r="C2202" s="122" t="s">
        <v>795</v>
      </c>
      <c r="D2202" s="7">
        <f t="array" ref="D2202">IFERROR(XLOOKUP($C2202,'Product Families'!$A:$A,'Product Families'!$D:$D),"")</f>
        <v>59</v>
      </c>
      <c r="E2202" s="7">
        <f t="array" ref="E2202">IFERROR(XLOOKUP($C2202,'Product Families'!$A:$A,'Product Families'!$E:$E),"")</f>
        <v>61</v>
      </c>
      <c r="F2202" s="7">
        <f t="array" ref="F2202">IFERROR(XLOOKUP($C2202,'Product Families'!$A:$A,'Product Families'!$F:$F),"")</f>
        <v>65</v>
      </c>
      <c r="G2202" s="7">
        <f t="array" ref="G2202">IFERROR(XLOOKUP($C2202,'Product Families'!$A:$A,'Product Families'!$G:$G),"")</f>
        <v>70</v>
      </c>
      <c r="J2202" s="7" t="str">
        <f>IFERROR(ROUND(AVERAGEIF('Week 1 - Making'!$B:$B,'Product List'!$A2202,'Week 1 - Making'!$P:$P),0),"")</f>
        <v/>
      </c>
      <c r="K2202" s="7" t="str">
        <f>IFERROR(ROUND(AVERAGEIF('Week 2 - Making'!$B:$B,'Product List'!$A2202,'Week 2 - Making'!$P:$P),0),"")</f>
        <v/>
      </c>
      <c r="L2202" s="263" t="str">
        <f>IFERROR(ROUND(AVERAGEIF('Week 3 - Making'!$B:$B,'Product List'!$A2202,'Week 3 - Making'!$P:$P),0),"")</f>
        <v/>
      </c>
      <c r="M2202" s="7" t="str">
        <f>IFERROR(ROUND(AVERAGEIF('Week 4 - Making'!$B:$B,'Product List'!$A2202,'Week 4 - Making'!$P:$P),0),"")</f>
        <v/>
      </c>
      <c r="N2202" s="7" t="str">
        <f>IFERROR(ROUND(AVERAGEIF('Week 5 - Making'!$B:$B,'Product List'!$A2202,'Week 5 - Making'!$P:$P),0),"")</f>
        <v/>
      </c>
      <c r="O2202" s="7"/>
      <c r="P2202" s="7">
        <f t="array" ref="P2202">iferror(xlookup(C2202,'Product Families'!A:A,'Product Families'!S:S),"")</f>
        <v>0</v>
      </c>
    </row>
    <row r="2203" ht="14.25" customHeight="1">
      <c r="A2203" s="122" t="s">
        <v>4895</v>
      </c>
      <c r="B2203" s="270" t="s">
        <v>4896</v>
      </c>
      <c r="C2203" s="122" t="s">
        <v>795</v>
      </c>
      <c r="D2203" s="7">
        <f t="array" ref="D2203">IFERROR(XLOOKUP($C2203,'Product Families'!$A:$A,'Product Families'!$D:$D),"")</f>
        <v>59</v>
      </c>
      <c r="E2203" s="7">
        <f t="array" ref="E2203">IFERROR(XLOOKUP($C2203,'Product Families'!$A:$A,'Product Families'!$E:$E),"")</f>
        <v>61</v>
      </c>
      <c r="F2203" s="7">
        <f t="array" ref="F2203">IFERROR(XLOOKUP($C2203,'Product Families'!$A:$A,'Product Families'!$F:$F),"")</f>
        <v>65</v>
      </c>
      <c r="G2203" s="7">
        <f t="array" ref="G2203">IFERROR(XLOOKUP($C2203,'Product Families'!$A:$A,'Product Families'!$G:$G),"")</f>
        <v>70</v>
      </c>
      <c r="J2203" s="7" t="str">
        <f>IFERROR(ROUND(AVERAGEIF('Week 1 - Making'!$B:$B,'Product List'!$A2203,'Week 1 - Making'!$P:$P),0),"")</f>
        <v/>
      </c>
      <c r="K2203" s="7" t="str">
        <f>IFERROR(ROUND(AVERAGEIF('Week 2 - Making'!$B:$B,'Product List'!$A2203,'Week 2 - Making'!$P:$P),0),"")</f>
        <v/>
      </c>
      <c r="L2203" s="263" t="str">
        <f>IFERROR(ROUND(AVERAGEIF('Week 3 - Making'!$B:$B,'Product List'!$A2203,'Week 3 - Making'!$P:$P),0),"")</f>
        <v/>
      </c>
      <c r="M2203" s="7" t="str">
        <f>IFERROR(ROUND(AVERAGEIF('Week 4 - Making'!$B:$B,'Product List'!$A2203,'Week 4 - Making'!$P:$P),0),"")</f>
        <v/>
      </c>
      <c r="N2203" s="7" t="str">
        <f>IFERROR(ROUND(AVERAGEIF('Week 5 - Making'!$B:$B,'Product List'!$A2203,'Week 5 - Making'!$P:$P),0),"")</f>
        <v/>
      </c>
      <c r="O2203" s="7"/>
      <c r="P2203" s="7">
        <f t="array" ref="P2203">iferror(xlookup(C2203,'Product Families'!A:A,'Product Families'!S:S),"")</f>
        <v>0</v>
      </c>
    </row>
    <row r="2204" ht="14.25" customHeight="1">
      <c r="A2204" s="122" t="s">
        <v>1799</v>
      </c>
      <c r="B2204" s="270" t="s">
        <v>4897</v>
      </c>
      <c r="C2204" s="122" t="s">
        <v>800</v>
      </c>
      <c r="D2204" s="7">
        <f t="array" ref="D2204">IFERROR(XLOOKUP($C2204,'Product Families'!$A:$A,'Product Families'!$D:$D),"")</f>
        <v>81</v>
      </c>
      <c r="E2204" s="7">
        <f t="array" ref="E2204">IFERROR(XLOOKUP($C2204,'Product Families'!$A:$A,'Product Families'!$E:$E),"")</f>
        <v>83</v>
      </c>
      <c r="F2204" s="7">
        <f t="array" ref="F2204">IFERROR(XLOOKUP($C2204,'Product Families'!$A:$A,'Product Families'!$F:$F),"")</f>
        <v>90</v>
      </c>
      <c r="G2204" s="7">
        <f t="array" ref="G2204">IFERROR(XLOOKUP($C2204,'Product Families'!$A:$A,'Product Families'!$G:$G),"")</f>
        <v>96</v>
      </c>
      <c r="J2204" s="7" t="str">
        <f>IFERROR(ROUND(AVERAGEIF('Week 1 - Making'!$B:$B,'Product List'!$A2204,'Week 1 - Making'!$P:$P),0),"")</f>
        <v/>
      </c>
      <c r="K2204" s="7">
        <f>IFERROR(ROUND(AVERAGEIF('Week 2 - Making'!$B:$B,'Product List'!$A2204,'Week 2 - Making'!$P:$P),0),"")</f>
        <v>99</v>
      </c>
      <c r="L2204" s="263" t="str">
        <f>IFERROR(ROUND(AVERAGEIF('Week 3 - Making'!$B:$B,'Product List'!$A2204,'Week 3 - Making'!$P:$P),0),"")</f>
        <v/>
      </c>
      <c r="M2204" s="7" t="str">
        <f>IFERROR(ROUND(AVERAGEIF('Week 4 - Making'!$B:$B,'Product List'!$A2204,'Week 4 - Making'!$P:$P),0),"")</f>
        <v/>
      </c>
      <c r="N2204" s="7" t="str">
        <f>IFERROR(ROUND(AVERAGEIF('Week 5 - Making'!$B:$B,'Product List'!$A2204,'Week 5 - Making'!$P:$P),0),"")</f>
        <v/>
      </c>
      <c r="O2204" s="7"/>
      <c r="P2204" s="7">
        <f t="array" ref="P2204">iferror(xlookup(C2204,'Product Families'!A:A,'Product Families'!S:S),"")</f>
        <v>0</v>
      </c>
    </row>
    <row r="2205" ht="14.25" customHeight="1">
      <c r="A2205" s="122" t="s">
        <v>1677</v>
      </c>
      <c r="B2205" s="270" t="s">
        <v>4898</v>
      </c>
      <c r="C2205" s="122" t="s">
        <v>800</v>
      </c>
      <c r="D2205" s="7">
        <f t="array" ref="D2205">IFERROR(XLOOKUP($C2205,'Product Families'!$A:$A,'Product Families'!$D:$D),"")</f>
        <v>81</v>
      </c>
      <c r="E2205" s="7">
        <f t="array" ref="E2205">IFERROR(XLOOKUP($C2205,'Product Families'!$A:$A,'Product Families'!$E:$E),"")</f>
        <v>83</v>
      </c>
      <c r="F2205" s="7">
        <f t="array" ref="F2205">IFERROR(XLOOKUP($C2205,'Product Families'!$A:$A,'Product Families'!$F:$F),"")</f>
        <v>90</v>
      </c>
      <c r="G2205" s="7">
        <f t="array" ref="G2205">IFERROR(XLOOKUP($C2205,'Product Families'!$A:$A,'Product Families'!$G:$G),"")</f>
        <v>96</v>
      </c>
      <c r="J2205" s="7" t="str">
        <f>IFERROR(ROUND(AVERAGEIF('Week 1 - Making'!$B:$B,'Product List'!$A2205,'Week 1 - Making'!$P:$P),0),"")</f>
        <v/>
      </c>
      <c r="K2205" s="7">
        <f>IFERROR(ROUND(AVERAGEIF('Week 2 - Making'!$B:$B,'Product List'!$A2205,'Week 2 - Making'!$P:$P),0),"")</f>
        <v>102</v>
      </c>
      <c r="L2205" s="263" t="str">
        <f>IFERROR(ROUND(AVERAGEIF('Week 3 - Making'!$B:$B,'Product List'!$A2205,'Week 3 - Making'!$P:$P),0),"")</f>
        <v/>
      </c>
      <c r="M2205" s="7" t="str">
        <f>IFERROR(ROUND(AVERAGEIF('Week 4 - Making'!$B:$B,'Product List'!$A2205,'Week 4 - Making'!$P:$P),0),"")</f>
        <v/>
      </c>
      <c r="N2205" s="7" t="str">
        <f>IFERROR(ROUND(AVERAGEIF('Week 5 - Making'!$B:$B,'Product List'!$A2205,'Week 5 - Making'!$P:$P),0),"")</f>
        <v/>
      </c>
      <c r="O2205" s="7"/>
      <c r="P2205" s="7">
        <f t="array" ref="P2205">iferror(xlookup(C2205,'Product Families'!A:A,'Product Families'!S:S),"")</f>
        <v>0</v>
      </c>
    </row>
    <row r="2206" ht="14.25" customHeight="1">
      <c r="A2206" s="122" t="s">
        <v>4899</v>
      </c>
      <c r="B2206" s="270" t="s">
        <v>4900</v>
      </c>
      <c r="C2206" s="122" t="s">
        <v>800</v>
      </c>
      <c r="D2206" s="7">
        <f t="array" ref="D2206">IFERROR(XLOOKUP($C2206,'Product Families'!$A:$A,'Product Families'!$D:$D),"")</f>
        <v>81</v>
      </c>
      <c r="E2206" s="7">
        <f t="array" ref="E2206">IFERROR(XLOOKUP($C2206,'Product Families'!$A:$A,'Product Families'!$E:$E),"")</f>
        <v>83</v>
      </c>
      <c r="F2206" s="7">
        <f t="array" ref="F2206">IFERROR(XLOOKUP($C2206,'Product Families'!$A:$A,'Product Families'!$F:$F),"")</f>
        <v>90</v>
      </c>
      <c r="G2206" s="7">
        <f t="array" ref="G2206">IFERROR(XLOOKUP($C2206,'Product Families'!$A:$A,'Product Families'!$G:$G),"")</f>
        <v>96</v>
      </c>
      <c r="J2206" s="7" t="str">
        <f>IFERROR(ROUND(AVERAGEIF('Week 1 - Making'!$B:$B,'Product List'!$A2206,'Week 1 - Making'!$P:$P),0),"")</f>
        <v/>
      </c>
      <c r="K2206" s="7" t="str">
        <f>IFERROR(ROUND(AVERAGEIF('Week 2 - Making'!$B:$B,'Product List'!$A2206,'Week 2 - Making'!$P:$P),0),"")</f>
        <v/>
      </c>
      <c r="L2206" s="263" t="str">
        <f>IFERROR(ROUND(AVERAGEIF('Week 3 - Making'!$B:$B,'Product List'!$A2206,'Week 3 - Making'!$P:$P),0),"")</f>
        <v/>
      </c>
      <c r="M2206" s="7" t="str">
        <f>IFERROR(ROUND(AVERAGEIF('Week 4 - Making'!$B:$B,'Product List'!$A2206,'Week 4 - Making'!$P:$P),0),"")</f>
        <v/>
      </c>
      <c r="N2206" s="7" t="str">
        <f>IFERROR(ROUND(AVERAGEIF('Week 5 - Making'!$B:$B,'Product List'!$A2206,'Week 5 - Making'!$P:$P),0),"")</f>
        <v/>
      </c>
      <c r="O2206" s="7"/>
      <c r="P2206" s="7">
        <f t="array" ref="P2206">iferror(xlookup(C2206,'Product Families'!A:A,'Product Families'!S:S),"")</f>
        <v>0</v>
      </c>
    </row>
    <row r="2207" ht="14.25" customHeight="1">
      <c r="A2207" s="122" t="s">
        <v>4901</v>
      </c>
      <c r="B2207" s="270" t="s">
        <v>4902</v>
      </c>
      <c r="C2207" s="122" t="s">
        <v>800</v>
      </c>
      <c r="D2207" s="7">
        <f t="array" ref="D2207">IFERROR(XLOOKUP($C2207,'Product Families'!$A:$A,'Product Families'!$D:$D),"")</f>
        <v>81</v>
      </c>
      <c r="E2207" s="7">
        <f t="array" ref="E2207">IFERROR(XLOOKUP($C2207,'Product Families'!$A:$A,'Product Families'!$E:$E),"")</f>
        <v>83</v>
      </c>
      <c r="F2207" s="7">
        <f t="array" ref="F2207">IFERROR(XLOOKUP($C2207,'Product Families'!$A:$A,'Product Families'!$F:$F),"")</f>
        <v>90</v>
      </c>
      <c r="G2207" s="7">
        <f t="array" ref="G2207">IFERROR(XLOOKUP($C2207,'Product Families'!$A:$A,'Product Families'!$G:$G),"")</f>
        <v>96</v>
      </c>
      <c r="J2207" s="7" t="str">
        <f>IFERROR(ROUND(AVERAGEIF('Week 1 - Making'!$B:$B,'Product List'!$A2207,'Week 1 - Making'!$P:$P),0),"")</f>
        <v/>
      </c>
      <c r="K2207" s="7" t="str">
        <f>IFERROR(ROUND(AVERAGEIF('Week 2 - Making'!$B:$B,'Product List'!$A2207,'Week 2 - Making'!$P:$P),0),"")</f>
        <v/>
      </c>
      <c r="L2207" s="263" t="str">
        <f>IFERROR(ROUND(AVERAGEIF('Week 3 - Making'!$B:$B,'Product List'!$A2207,'Week 3 - Making'!$P:$P),0),"")</f>
        <v/>
      </c>
      <c r="M2207" s="7" t="str">
        <f>IFERROR(ROUND(AVERAGEIF('Week 4 - Making'!$B:$B,'Product List'!$A2207,'Week 4 - Making'!$P:$P),0),"")</f>
        <v/>
      </c>
      <c r="N2207" s="7" t="str">
        <f>IFERROR(ROUND(AVERAGEIF('Week 5 - Making'!$B:$B,'Product List'!$A2207,'Week 5 - Making'!$P:$P),0),"")</f>
        <v/>
      </c>
      <c r="O2207" s="7"/>
      <c r="P2207" s="7">
        <f t="array" ref="P2207">iferror(xlookup(C2207,'Product Families'!A:A,'Product Families'!S:S),"")</f>
        <v>0</v>
      </c>
    </row>
    <row r="2208" ht="14.25" customHeight="1">
      <c r="A2208" s="122" t="s">
        <v>4903</v>
      </c>
      <c r="B2208" s="270" t="s">
        <v>4904</v>
      </c>
      <c r="C2208" s="122" t="s">
        <v>800</v>
      </c>
      <c r="D2208" s="7">
        <f t="array" ref="D2208">IFERROR(XLOOKUP($C2208,'Product Families'!$A:$A,'Product Families'!$D:$D),"")</f>
        <v>81</v>
      </c>
      <c r="E2208" s="7">
        <f t="array" ref="E2208">IFERROR(XLOOKUP($C2208,'Product Families'!$A:$A,'Product Families'!$E:$E),"")</f>
        <v>83</v>
      </c>
      <c r="F2208" s="7">
        <f t="array" ref="F2208">IFERROR(XLOOKUP($C2208,'Product Families'!$A:$A,'Product Families'!$F:$F),"")</f>
        <v>90</v>
      </c>
      <c r="G2208" s="7">
        <f t="array" ref="G2208">IFERROR(XLOOKUP($C2208,'Product Families'!$A:$A,'Product Families'!$G:$G),"")</f>
        <v>96</v>
      </c>
      <c r="J2208" s="7" t="str">
        <f>IFERROR(ROUND(AVERAGEIF('Week 1 - Making'!$B:$B,'Product List'!$A2208,'Week 1 - Making'!$P:$P),0),"")</f>
        <v/>
      </c>
      <c r="K2208" s="7" t="str">
        <f>IFERROR(ROUND(AVERAGEIF('Week 2 - Making'!$B:$B,'Product List'!$A2208,'Week 2 - Making'!$P:$P),0),"")</f>
        <v/>
      </c>
      <c r="L2208" s="263" t="str">
        <f>IFERROR(ROUND(AVERAGEIF('Week 3 - Making'!$B:$B,'Product List'!$A2208,'Week 3 - Making'!$P:$P),0),"")</f>
        <v/>
      </c>
      <c r="M2208" s="7" t="str">
        <f>IFERROR(ROUND(AVERAGEIF('Week 4 - Making'!$B:$B,'Product List'!$A2208,'Week 4 - Making'!$P:$P),0),"")</f>
        <v/>
      </c>
      <c r="N2208" s="7" t="str">
        <f>IFERROR(ROUND(AVERAGEIF('Week 5 - Making'!$B:$B,'Product List'!$A2208,'Week 5 - Making'!$P:$P),0),"")</f>
        <v/>
      </c>
      <c r="O2208" s="7"/>
      <c r="P2208" s="7">
        <f t="array" ref="P2208">iferror(xlookup(C2208,'Product Families'!A:A,'Product Families'!S:S),"")</f>
        <v>0</v>
      </c>
    </row>
    <row r="2209" ht="14.25" customHeight="1">
      <c r="A2209" s="122" t="s">
        <v>4905</v>
      </c>
      <c r="B2209" s="270" t="s">
        <v>4906</v>
      </c>
      <c r="C2209" s="122" t="s">
        <v>800</v>
      </c>
      <c r="D2209" s="7">
        <f t="array" ref="D2209">IFERROR(XLOOKUP($C2209,'Product Families'!$A:$A,'Product Families'!$D:$D),"")</f>
        <v>81</v>
      </c>
      <c r="E2209" s="7">
        <f t="array" ref="E2209">IFERROR(XLOOKUP($C2209,'Product Families'!$A:$A,'Product Families'!$E:$E),"")</f>
        <v>83</v>
      </c>
      <c r="F2209" s="7">
        <f t="array" ref="F2209">IFERROR(XLOOKUP($C2209,'Product Families'!$A:$A,'Product Families'!$F:$F),"")</f>
        <v>90</v>
      </c>
      <c r="G2209" s="7">
        <f t="array" ref="G2209">IFERROR(XLOOKUP($C2209,'Product Families'!$A:$A,'Product Families'!$G:$G),"")</f>
        <v>96</v>
      </c>
      <c r="J2209" s="7" t="str">
        <f>IFERROR(ROUND(AVERAGEIF('Week 1 - Making'!$B:$B,'Product List'!$A2209,'Week 1 - Making'!$P:$P),0),"")</f>
        <v/>
      </c>
      <c r="K2209" s="7" t="str">
        <f>IFERROR(ROUND(AVERAGEIF('Week 2 - Making'!$B:$B,'Product List'!$A2209,'Week 2 - Making'!$P:$P),0),"")</f>
        <v/>
      </c>
      <c r="L2209" s="263" t="str">
        <f>IFERROR(ROUND(AVERAGEIF('Week 3 - Making'!$B:$B,'Product List'!$A2209,'Week 3 - Making'!$P:$P),0),"")</f>
        <v/>
      </c>
      <c r="M2209" s="7" t="str">
        <f>IFERROR(ROUND(AVERAGEIF('Week 4 - Making'!$B:$B,'Product List'!$A2209,'Week 4 - Making'!$P:$P),0),"")</f>
        <v/>
      </c>
      <c r="N2209" s="7" t="str">
        <f>IFERROR(ROUND(AVERAGEIF('Week 5 - Making'!$B:$B,'Product List'!$A2209,'Week 5 - Making'!$P:$P),0),"")</f>
        <v/>
      </c>
      <c r="O2209" s="7"/>
      <c r="P2209" s="7">
        <f t="array" ref="P2209">iferror(xlookup(C2209,'Product Families'!A:A,'Product Families'!S:S),"")</f>
        <v>0</v>
      </c>
    </row>
    <row r="2210" ht="14.25" customHeight="1">
      <c r="A2210" s="122" t="s">
        <v>4907</v>
      </c>
      <c r="B2210" s="270" t="s">
        <v>4908</v>
      </c>
      <c r="C2210" s="122" t="s">
        <v>800</v>
      </c>
      <c r="D2210" s="7">
        <f t="array" ref="D2210">IFERROR(XLOOKUP($C2210,'Product Families'!$A:$A,'Product Families'!$D:$D),"")</f>
        <v>81</v>
      </c>
      <c r="E2210" s="7">
        <f t="array" ref="E2210">IFERROR(XLOOKUP($C2210,'Product Families'!$A:$A,'Product Families'!$E:$E),"")</f>
        <v>83</v>
      </c>
      <c r="F2210" s="7">
        <f t="array" ref="F2210">IFERROR(XLOOKUP($C2210,'Product Families'!$A:$A,'Product Families'!$F:$F),"")</f>
        <v>90</v>
      </c>
      <c r="G2210" s="7">
        <f t="array" ref="G2210">IFERROR(XLOOKUP($C2210,'Product Families'!$A:$A,'Product Families'!$G:$G),"")</f>
        <v>96</v>
      </c>
      <c r="J2210" s="7" t="str">
        <f>IFERROR(ROUND(AVERAGEIF('Week 1 - Making'!$B:$B,'Product List'!$A2210,'Week 1 - Making'!$P:$P),0),"")</f>
        <v/>
      </c>
      <c r="K2210" s="7" t="str">
        <f>IFERROR(ROUND(AVERAGEIF('Week 2 - Making'!$B:$B,'Product List'!$A2210,'Week 2 - Making'!$P:$P),0),"")</f>
        <v/>
      </c>
      <c r="L2210" s="263" t="str">
        <f>IFERROR(ROUND(AVERAGEIF('Week 3 - Making'!$B:$B,'Product List'!$A2210,'Week 3 - Making'!$P:$P),0),"")</f>
        <v/>
      </c>
      <c r="M2210" s="7" t="str">
        <f>IFERROR(ROUND(AVERAGEIF('Week 4 - Making'!$B:$B,'Product List'!$A2210,'Week 4 - Making'!$P:$P),0),"")</f>
        <v/>
      </c>
      <c r="N2210" s="7" t="str">
        <f>IFERROR(ROUND(AVERAGEIF('Week 5 - Making'!$B:$B,'Product List'!$A2210,'Week 5 - Making'!$P:$P),0),"")</f>
        <v/>
      </c>
      <c r="O2210" s="7"/>
      <c r="P2210" s="7">
        <f t="array" ref="P2210">iferror(xlookup(C2210,'Product Families'!A:A,'Product Families'!S:S),"")</f>
        <v>0</v>
      </c>
    </row>
    <row r="2211" ht="14.25" customHeight="1">
      <c r="A2211" s="122" t="s">
        <v>1926</v>
      </c>
      <c r="B2211" s="270" t="s">
        <v>4909</v>
      </c>
      <c r="C2211" s="122" t="s">
        <v>800</v>
      </c>
      <c r="D2211" s="7">
        <f t="array" ref="D2211">IFERROR(XLOOKUP($C2211,'Product Families'!$A:$A,'Product Families'!$D:$D),"")</f>
        <v>81</v>
      </c>
      <c r="E2211" s="7">
        <f t="array" ref="E2211">IFERROR(XLOOKUP($C2211,'Product Families'!$A:$A,'Product Families'!$E:$E),"")</f>
        <v>83</v>
      </c>
      <c r="F2211" s="7">
        <f t="array" ref="F2211">IFERROR(XLOOKUP($C2211,'Product Families'!$A:$A,'Product Families'!$F:$F),"")</f>
        <v>90</v>
      </c>
      <c r="G2211" s="7">
        <f t="array" ref="G2211">IFERROR(XLOOKUP($C2211,'Product Families'!$A:$A,'Product Families'!$G:$G),"")</f>
        <v>96</v>
      </c>
      <c r="J2211" s="7" t="str">
        <f>IFERROR(ROUND(AVERAGEIF('Week 1 - Making'!$B:$B,'Product List'!$A2211,'Week 1 - Making'!$P:$P),0),"")</f>
        <v/>
      </c>
      <c r="K2211" s="7">
        <f>IFERROR(ROUND(AVERAGEIF('Week 2 - Making'!$B:$B,'Product List'!$A2211,'Week 2 - Making'!$P:$P),0),"")</f>
        <v>11</v>
      </c>
      <c r="L2211" s="263" t="str">
        <f>IFERROR(ROUND(AVERAGEIF('Week 3 - Making'!$B:$B,'Product List'!$A2211,'Week 3 - Making'!$P:$P),0),"")</f>
        <v/>
      </c>
      <c r="M2211" s="7" t="str">
        <f>IFERROR(ROUND(AVERAGEIF('Week 4 - Making'!$B:$B,'Product List'!$A2211,'Week 4 - Making'!$P:$P),0),"")</f>
        <v/>
      </c>
      <c r="N2211" s="7" t="str">
        <f>IFERROR(ROUND(AVERAGEIF('Week 5 - Making'!$B:$B,'Product List'!$A2211,'Week 5 - Making'!$P:$P),0),"")</f>
        <v/>
      </c>
      <c r="O2211" s="7"/>
      <c r="P2211" s="7">
        <f t="array" ref="P2211">iferror(xlookup(C2211,'Product Families'!A:A,'Product Families'!S:S),"")</f>
        <v>0</v>
      </c>
    </row>
    <row r="2212" ht="14.25" customHeight="1">
      <c r="A2212" s="122" t="s">
        <v>1804</v>
      </c>
      <c r="B2212" s="270" t="s">
        <v>4910</v>
      </c>
      <c r="C2212" s="122" t="s">
        <v>800</v>
      </c>
      <c r="D2212" s="7">
        <f t="array" ref="D2212">IFERROR(XLOOKUP($C2212,'Product Families'!$A:$A,'Product Families'!$D:$D),"")</f>
        <v>81</v>
      </c>
      <c r="E2212" s="7">
        <f t="array" ref="E2212">IFERROR(XLOOKUP($C2212,'Product Families'!$A:$A,'Product Families'!$E:$E),"")</f>
        <v>83</v>
      </c>
      <c r="F2212" s="7">
        <f t="array" ref="F2212">IFERROR(XLOOKUP($C2212,'Product Families'!$A:$A,'Product Families'!$F:$F),"")</f>
        <v>90</v>
      </c>
      <c r="G2212" s="7">
        <f t="array" ref="G2212">IFERROR(XLOOKUP($C2212,'Product Families'!$A:$A,'Product Families'!$G:$G),"")</f>
        <v>96</v>
      </c>
      <c r="J2212" s="7" t="str">
        <f>IFERROR(ROUND(AVERAGEIF('Week 1 - Making'!$B:$B,'Product List'!$A2212,'Week 1 - Making'!$P:$P),0),"")</f>
        <v/>
      </c>
      <c r="K2212" s="7">
        <f>IFERROR(ROUND(AVERAGEIF('Week 2 - Making'!$B:$B,'Product List'!$A2212,'Week 2 - Making'!$P:$P),0),"")</f>
        <v>99</v>
      </c>
      <c r="L2212" s="263" t="str">
        <f>IFERROR(ROUND(AVERAGEIF('Week 3 - Making'!$B:$B,'Product List'!$A2212,'Week 3 - Making'!$P:$P),0),"")</f>
        <v/>
      </c>
      <c r="M2212" s="7" t="str">
        <f>IFERROR(ROUND(AVERAGEIF('Week 4 - Making'!$B:$B,'Product List'!$A2212,'Week 4 - Making'!$P:$P),0),"")</f>
        <v/>
      </c>
      <c r="N2212" s="7" t="str">
        <f>IFERROR(ROUND(AVERAGEIF('Week 5 - Making'!$B:$B,'Product List'!$A2212,'Week 5 - Making'!$P:$P),0),"")</f>
        <v/>
      </c>
      <c r="O2212" s="7"/>
      <c r="P2212" s="7">
        <f t="array" ref="P2212">iferror(xlookup(C2212,'Product Families'!A:A,'Product Families'!S:S),"")</f>
        <v>0</v>
      </c>
    </row>
    <row r="2213" ht="14.25" customHeight="1">
      <c r="A2213" s="122" t="s">
        <v>1807</v>
      </c>
      <c r="B2213" s="270" t="s">
        <v>4911</v>
      </c>
      <c r="C2213" s="122" t="s">
        <v>800</v>
      </c>
      <c r="D2213" s="7">
        <f t="array" ref="D2213">IFERROR(XLOOKUP($C2213,'Product Families'!$A:$A,'Product Families'!$D:$D),"")</f>
        <v>81</v>
      </c>
      <c r="E2213" s="7">
        <f t="array" ref="E2213">IFERROR(XLOOKUP($C2213,'Product Families'!$A:$A,'Product Families'!$E:$E),"")</f>
        <v>83</v>
      </c>
      <c r="F2213" s="7">
        <f t="array" ref="F2213">IFERROR(XLOOKUP($C2213,'Product Families'!$A:$A,'Product Families'!$F:$F),"")</f>
        <v>90</v>
      </c>
      <c r="G2213" s="7">
        <f t="array" ref="G2213">IFERROR(XLOOKUP($C2213,'Product Families'!$A:$A,'Product Families'!$G:$G),"")</f>
        <v>96</v>
      </c>
      <c r="J2213" s="7" t="str">
        <f>IFERROR(ROUND(AVERAGEIF('Week 1 - Making'!$B:$B,'Product List'!$A2213,'Week 1 - Making'!$P:$P),0),"")</f>
        <v/>
      </c>
      <c r="K2213" s="7">
        <f>IFERROR(ROUND(AVERAGEIF('Week 2 - Making'!$B:$B,'Product List'!$A2213,'Week 2 - Making'!$P:$P),0),"")</f>
        <v>100</v>
      </c>
      <c r="L2213" s="263" t="str">
        <f>IFERROR(ROUND(AVERAGEIF('Week 3 - Making'!$B:$B,'Product List'!$A2213,'Week 3 - Making'!$P:$P),0),"")</f>
        <v/>
      </c>
      <c r="M2213" s="7" t="str">
        <f>IFERROR(ROUND(AVERAGEIF('Week 4 - Making'!$B:$B,'Product List'!$A2213,'Week 4 - Making'!$P:$P),0),"")</f>
        <v/>
      </c>
      <c r="N2213" s="7" t="str">
        <f>IFERROR(ROUND(AVERAGEIF('Week 5 - Making'!$B:$B,'Product List'!$A2213,'Week 5 - Making'!$P:$P),0),"")</f>
        <v/>
      </c>
      <c r="O2213" s="7"/>
      <c r="P2213" s="7">
        <f t="array" ref="P2213">iferror(xlookup(C2213,'Product Families'!A:A,'Product Families'!S:S),"")</f>
        <v>0</v>
      </c>
    </row>
    <row r="2214" ht="14.25" customHeight="1">
      <c r="A2214" s="122" t="s">
        <v>1928</v>
      </c>
      <c r="B2214" s="270" t="s">
        <v>4912</v>
      </c>
      <c r="C2214" s="122" t="s">
        <v>800</v>
      </c>
      <c r="D2214" s="7">
        <f t="array" ref="D2214">IFERROR(XLOOKUP($C2214,'Product Families'!$A:$A,'Product Families'!$D:$D),"")</f>
        <v>81</v>
      </c>
      <c r="E2214" s="7">
        <f t="array" ref="E2214">IFERROR(XLOOKUP($C2214,'Product Families'!$A:$A,'Product Families'!$E:$E),"")</f>
        <v>83</v>
      </c>
      <c r="F2214" s="7">
        <f t="array" ref="F2214">IFERROR(XLOOKUP($C2214,'Product Families'!$A:$A,'Product Families'!$F:$F),"")</f>
        <v>90</v>
      </c>
      <c r="G2214" s="7">
        <f t="array" ref="G2214">IFERROR(XLOOKUP($C2214,'Product Families'!$A:$A,'Product Families'!$G:$G),"")</f>
        <v>96</v>
      </c>
      <c r="J2214" s="7" t="str">
        <f>IFERROR(ROUND(AVERAGEIF('Week 1 - Making'!$B:$B,'Product List'!$A2214,'Week 1 - Making'!$P:$P),0),"")</f>
        <v/>
      </c>
      <c r="K2214" s="7">
        <f>IFERROR(ROUND(AVERAGEIF('Week 2 - Making'!$B:$B,'Product List'!$A2214,'Week 2 - Making'!$P:$P),0),"")</f>
        <v>11</v>
      </c>
      <c r="L2214" s="263" t="str">
        <f>IFERROR(ROUND(AVERAGEIF('Week 3 - Making'!$B:$B,'Product List'!$A2214,'Week 3 - Making'!$P:$P),0),"")</f>
        <v/>
      </c>
      <c r="M2214" s="7" t="str">
        <f>IFERROR(ROUND(AVERAGEIF('Week 4 - Making'!$B:$B,'Product List'!$A2214,'Week 4 - Making'!$P:$P),0),"")</f>
        <v/>
      </c>
      <c r="N2214" s="7" t="str">
        <f>IFERROR(ROUND(AVERAGEIF('Week 5 - Making'!$B:$B,'Product List'!$A2214,'Week 5 - Making'!$P:$P),0),"")</f>
        <v/>
      </c>
      <c r="O2214" s="7"/>
      <c r="P2214" s="7">
        <f t="array" ref="P2214">iferror(xlookup(C2214,'Product Families'!A:A,'Product Families'!S:S),"")</f>
        <v>0</v>
      </c>
    </row>
    <row r="2215" ht="14.25" customHeight="1">
      <c r="A2215" s="122" t="s">
        <v>4913</v>
      </c>
      <c r="B2215" s="270" t="s">
        <v>4914</v>
      </c>
      <c r="C2215" s="122" t="s">
        <v>800</v>
      </c>
      <c r="D2215" s="7">
        <f t="array" ref="D2215">IFERROR(XLOOKUP($C2215,'Product Families'!$A:$A,'Product Families'!$D:$D),"")</f>
        <v>81</v>
      </c>
      <c r="E2215" s="7">
        <f t="array" ref="E2215">IFERROR(XLOOKUP($C2215,'Product Families'!$A:$A,'Product Families'!$E:$E),"")</f>
        <v>83</v>
      </c>
      <c r="F2215" s="7">
        <f t="array" ref="F2215">IFERROR(XLOOKUP($C2215,'Product Families'!$A:$A,'Product Families'!$F:$F),"")</f>
        <v>90</v>
      </c>
      <c r="G2215" s="7">
        <f t="array" ref="G2215">IFERROR(XLOOKUP($C2215,'Product Families'!$A:$A,'Product Families'!$G:$G),"")</f>
        <v>96</v>
      </c>
      <c r="J2215" s="7" t="str">
        <f>IFERROR(ROUND(AVERAGEIF('Week 1 - Making'!$B:$B,'Product List'!$A2215,'Week 1 - Making'!$P:$P),0),"")</f>
        <v/>
      </c>
      <c r="K2215" s="7" t="str">
        <f>IFERROR(ROUND(AVERAGEIF('Week 2 - Making'!$B:$B,'Product List'!$A2215,'Week 2 - Making'!$P:$P),0),"")</f>
        <v/>
      </c>
      <c r="L2215" s="263" t="str">
        <f>IFERROR(ROUND(AVERAGEIF('Week 3 - Making'!$B:$B,'Product List'!$A2215,'Week 3 - Making'!$P:$P),0),"")</f>
        <v/>
      </c>
      <c r="M2215" s="7" t="str">
        <f>IFERROR(ROUND(AVERAGEIF('Week 4 - Making'!$B:$B,'Product List'!$A2215,'Week 4 - Making'!$P:$P),0),"")</f>
        <v/>
      </c>
      <c r="N2215" s="7" t="str">
        <f>IFERROR(ROUND(AVERAGEIF('Week 5 - Making'!$B:$B,'Product List'!$A2215,'Week 5 - Making'!$P:$P),0),"")</f>
        <v/>
      </c>
      <c r="O2215" s="7"/>
      <c r="P2215" s="7">
        <f t="array" ref="P2215">iferror(xlookup(C2215,'Product Families'!A:A,'Product Families'!S:S),"")</f>
        <v>0</v>
      </c>
    </row>
    <row r="2216" ht="14.25" customHeight="1">
      <c r="A2216" s="122" t="s">
        <v>4915</v>
      </c>
      <c r="B2216" s="270" t="s">
        <v>4916</v>
      </c>
      <c r="C2216" s="122" t="s">
        <v>800</v>
      </c>
      <c r="D2216" s="7">
        <f t="array" ref="D2216">IFERROR(XLOOKUP($C2216,'Product Families'!$A:$A,'Product Families'!$D:$D),"")</f>
        <v>81</v>
      </c>
      <c r="E2216" s="7">
        <f t="array" ref="E2216">IFERROR(XLOOKUP($C2216,'Product Families'!$A:$A,'Product Families'!$E:$E),"")</f>
        <v>83</v>
      </c>
      <c r="F2216" s="7">
        <f t="array" ref="F2216">IFERROR(XLOOKUP($C2216,'Product Families'!$A:$A,'Product Families'!$F:$F),"")</f>
        <v>90</v>
      </c>
      <c r="G2216" s="7">
        <f t="array" ref="G2216">IFERROR(XLOOKUP($C2216,'Product Families'!$A:$A,'Product Families'!$G:$G),"")</f>
        <v>96</v>
      </c>
      <c r="J2216" s="7" t="str">
        <f>IFERROR(ROUND(AVERAGEIF('Week 1 - Making'!$B:$B,'Product List'!$A2216,'Week 1 - Making'!$P:$P),0),"")</f>
        <v/>
      </c>
      <c r="K2216" s="7" t="str">
        <f>IFERROR(ROUND(AVERAGEIF('Week 2 - Making'!$B:$B,'Product List'!$A2216,'Week 2 - Making'!$P:$P),0),"")</f>
        <v/>
      </c>
      <c r="L2216" s="263" t="str">
        <f>IFERROR(ROUND(AVERAGEIF('Week 3 - Making'!$B:$B,'Product List'!$A2216,'Week 3 - Making'!$P:$P),0),"")</f>
        <v/>
      </c>
      <c r="M2216" s="7" t="str">
        <f>IFERROR(ROUND(AVERAGEIF('Week 4 - Making'!$B:$B,'Product List'!$A2216,'Week 4 - Making'!$P:$P),0),"")</f>
        <v/>
      </c>
      <c r="N2216" s="7" t="str">
        <f>IFERROR(ROUND(AVERAGEIF('Week 5 - Making'!$B:$B,'Product List'!$A2216,'Week 5 - Making'!$P:$P),0),"")</f>
        <v/>
      </c>
      <c r="O2216" s="7"/>
      <c r="P2216" s="7">
        <f t="array" ref="P2216">iferror(xlookup(C2216,'Product Families'!A:A,'Product Families'!S:S),"")</f>
        <v>0</v>
      </c>
    </row>
    <row r="2217" ht="14.25" customHeight="1">
      <c r="A2217" s="122" t="s">
        <v>4917</v>
      </c>
      <c r="B2217" s="270" t="s">
        <v>4918</v>
      </c>
      <c r="C2217" s="122" t="s">
        <v>800</v>
      </c>
      <c r="D2217" s="7">
        <f t="array" ref="D2217">IFERROR(XLOOKUP($C2217,'Product Families'!$A:$A,'Product Families'!$D:$D),"")</f>
        <v>81</v>
      </c>
      <c r="E2217" s="7">
        <f t="array" ref="E2217">IFERROR(XLOOKUP($C2217,'Product Families'!$A:$A,'Product Families'!$E:$E),"")</f>
        <v>83</v>
      </c>
      <c r="F2217" s="7">
        <f t="array" ref="F2217">IFERROR(XLOOKUP($C2217,'Product Families'!$A:$A,'Product Families'!$F:$F),"")</f>
        <v>90</v>
      </c>
      <c r="G2217" s="7">
        <f t="array" ref="G2217">IFERROR(XLOOKUP($C2217,'Product Families'!$A:$A,'Product Families'!$G:$G),"")</f>
        <v>96</v>
      </c>
      <c r="J2217" s="7" t="str">
        <f>IFERROR(ROUND(AVERAGEIF('Week 1 - Making'!$B:$B,'Product List'!$A2217,'Week 1 - Making'!$P:$P),0),"")</f>
        <v/>
      </c>
      <c r="K2217" s="7" t="str">
        <f>IFERROR(ROUND(AVERAGEIF('Week 2 - Making'!$B:$B,'Product List'!$A2217,'Week 2 - Making'!$P:$P),0),"")</f>
        <v/>
      </c>
      <c r="L2217" s="263" t="str">
        <f>IFERROR(ROUND(AVERAGEIF('Week 3 - Making'!$B:$B,'Product List'!$A2217,'Week 3 - Making'!$P:$P),0),"")</f>
        <v/>
      </c>
      <c r="M2217" s="7" t="str">
        <f>IFERROR(ROUND(AVERAGEIF('Week 4 - Making'!$B:$B,'Product List'!$A2217,'Week 4 - Making'!$P:$P),0),"")</f>
        <v/>
      </c>
      <c r="N2217" s="7" t="str">
        <f>IFERROR(ROUND(AVERAGEIF('Week 5 - Making'!$B:$B,'Product List'!$A2217,'Week 5 - Making'!$P:$P),0),"")</f>
        <v/>
      </c>
      <c r="O2217" s="7"/>
      <c r="P2217" s="7">
        <f t="array" ref="P2217">iferror(xlookup(C2217,'Product Families'!A:A,'Product Families'!S:S),"")</f>
        <v>0</v>
      </c>
    </row>
    <row r="2218" ht="14.25" customHeight="1">
      <c r="A2218" s="122" t="s">
        <v>4919</v>
      </c>
      <c r="B2218" s="270" t="s">
        <v>4920</v>
      </c>
      <c r="C2218" s="122" t="s">
        <v>800</v>
      </c>
      <c r="D2218" s="7">
        <f t="array" ref="D2218">IFERROR(XLOOKUP($C2218,'Product Families'!$A:$A,'Product Families'!$D:$D),"")</f>
        <v>81</v>
      </c>
      <c r="E2218" s="7">
        <f t="array" ref="E2218">IFERROR(XLOOKUP($C2218,'Product Families'!$A:$A,'Product Families'!$E:$E),"")</f>
        <v>83</v>
      </c>
      <c r="F2218" s="7">
        <f t="array" ref="F2218">IFERROR(XLOOKUP($C2218,'Product Families'!$A:$A,'Product Families'!$F:$F),"")</f>
        <v>90</v>
      </c>
      <c r="G2218" s="7">
        <f t="array" ref="G2218">IFERROR(XLOOKUP($C2218,'Product Families'!$A:$A,'Product Families'!$G:$G),"")</f>
        <v>96</v>
      </c>
      <c r="J2218" s="7" t="str">
        <f>IFERROR(ROUND(AVERAGEIF('Week 1 - Making'!$B:$B,'Product List'!$A2218,'Week 1 - Making'!$P:$P),0),"")</f>
        <v/>
      </c>
      <c r="K2218" s="7" t="str">
        <f>IFERROR(ROUND(AVERAGEIF('Week 2 - Making'!$B:$B,'Product List'!$A2218,'Week 2 - Making'!$P:$P),0),"")</f>
        <v/>
      </c>
      <c r="L2218" s="263" t="str">
        <f>IFERROR(ROUND(AVERAGEIF('Week 3 - Making'!$B:$B,'Product List'!$A2218,'Week 3 - Making'!$P:$P),0),"")</f>
        <v/>
      </c>
      <c r="M2218" s="7" t="str">
        <f>IFERROR(ROUND(AVERAGEIF('Week 4 - Making'!$B:$B,'Product List'!$A2218,'Week 4 - Making'!$P:$P),0),"")</f>
        <v/>
      </c>
      <c r="N2218" s="7" t="str">
        <f>IFERROR(ROUND(AVERAGEIF('Week 5 - Making'!$B:$B,'Product List'!$A2218,'Week 5 - Making'!$P:$P),0),"")</f>
        <v/>
      </c>
      <c r="O2218" s="7"/>
      <c r="P2218" s="7">
        <f t="array" ref="P2218">iferror(xlookup(C2218,'Product Families'!A:A,'Product Families'!S:S),"")</f>
        <v>0</v>
      </c>
    </row>
    <row r="2219" ht="14.25" customHeight="1">
      <c r="A2219" s="122" t="s">
        <v>4921</v>
      </c>
      <c r="B2219" s="270" t="s">
        <v>4922</v>
      </c>
      <c r="C2219" s="122" t="s">
        <v>800</v>
      </c>
      <c r="D2219" s="7">
        <f t="array" ref="D2219">IFERROR(XLOOKUP($C2219,'Product Families'!$A:$A,'Product Families'!$D:$D),"")</f>
        <v>81</v>
      </c>
      <c r="E2219" s="7">
        <f t="array" ref="E2219">IFERROR(XLOOKUP($C2219,'Product Families'!$A:$A,'Product Families'!$E:$E),"")</f>
        <v>83</v>
      </c>
      <c r="F2219" s="7">
        <f t="array" ref="F2219">IFERROR(XLOOKUP($C2219,'Product Families'!$A:$A,'Product Families'!$F:$F),"")</f>
        <v>90</v>
      </c>
      <c r="G2219" s="7">
        <f t="array" ref="G2219">IFERROR(XLOOKUP($C2219,'Product Families'!$A:$A,'Product Families'!$G:$G),"")</f>
        <v>96</v>
      </c>
      <c r="J2219" s="7" t="str">
        <f>IFERROR(ROUND(AVERAGEIF('Week 1 - Making'!$B:$B,'Product List'!$A2219,'Week 1 - Making'!$P:$P),0),"")</f>
        <v/>
      </c>
      <c r="K2219" s="7" t="str">
        <f>IFERROR(ROUND(AVERAGEIF('Week 2 - Making'!$B:$B,'Product List'!$A2219,'Week 2 - Making'!$P:$P),0),"")</f>
        <v/>
      </c>
      <c r="L2219" s="263" t="str">
        <f>IFERROR(ROUND(AVERAGEIF('Week 3 - Making'!$B:$B,'Product List'!$A2219,'Week 3 - Making'!$P:$P),0),"")</f>
        <v/>
      </c>
      <c r="M2219" s="7" t="str">
        <f>IFERROR(ROUND(AVERAGEIF('Week 4 - Making'!$B:$B,'Product List'!$A2219,'Week 4 - Making'!$P:$P),0),"")</f>
        <v/>
      </c>
      <c r="N2219" s="7" t="str">
        <f>IFERROR(ROUND(AVERAGEIF('Week 5 - Making'!$B:$B,'Product List'!$A2219,'Week 5 - Making'!$P:$P),0),"")</f>
        <v/>
      </c>
      <c r="O2219" s="7"/>
      <c r="P2219" s="7">
        <f t="array" ref="P2219">iferror(xlookup(C2219,'Product Families'!A:A,'Product Families'!S:S),"")</f>
        <v>0</v>
      </c>
    </row>
    <row r="2220" ht="14.25" customHeight="1">
      <c r="A2220" s="122" t="s">
        <v>4923</v>
      </c>
      <c r="B2220" s="270" t="s">
        <v>4924</v>
      </c>
      <c r="C2220" s="122" t="s">
        <v>800</v>
      </c>
      <c r="D2220" s="7">
        <f t="array" ref="D2220">IFERROR(XLOOKUP($C2220,'Product Families'!$A:$A,'Product Families'!$D:$D),"")</f>
        <v>81</v>
      </c>
      <c r="E2220" s="7">
        <f t="array" ref="E2220">IFERROR(XLOOKUP($C2220,'Product Families'!$A:$A,'Product Families'!$E:$E),"")</f>
        <v>83</v>
      </c>
      <c r="F2220" s="7">
        <f t="array" ref="F2220">IFERROR(XLOOKUP($C2220,'Product Families'!$A:$A,'Product Families'!$F:$F),"")</f>
        <v>90</v>
      </c>
      <c r="G2220" s="7">
        <f t="array" ref="G2220">IFERROR(XLOOKUP($C2220,'Product Families'!$A:$A,'Product Families'!$G:$G),"")</f>
        <v>96</v>
      </c>
      <c r="J2220" s="7" t="str">
        <f>IFERROR(ROUND(AVERAGEIF('Week 1 - Making'!$B:$B,'Product List'!$A2220,'Week 1 - Making'!$P:$P),0),"")</f>
        <v/>
      </c>
      <c r="K2220" s="7" t="str">
        <f>IFERROR(ROUND(AVERAGEIF('Week 2 - Making'!$B:$B,'Product List'!$A2220,'Week 2 - Making'!$P:$P),0),"")</f>
        <v/>
      </c>
      <c r="L2220" s="263" t="str">
        <f>IFERROR(ROUND(AVERAGEIF('Week 3 - Making'!$B:$B,'Product List'!$A2220,'Week 3 - Making'!$P:$P),0),"")</f>
        <v/>
      </c>
      <c r="M2220" s="7" t="str">
        <f>IFERROR(ROUND(AVERAGEIF('Week 4 - Making'!$B:$B,'Product List'!$A2220,'Week 4 - Making'!$P:$P),0),"")</f>
        <v/>
      </c>
      <c r="N2220" s="7" t="str">
        <f>IFERROR(ROUND(AVERAGEIF('Week 5 - Making'!$B:$B,'Product List'!$A2220,'Week 5 - Making'!$P:$P),0),"")</f>
        <v/>
      </c>
      <c r="O2220" s="7"/>
      <c r="P2220" s="7">
        <f t="array" ref="P2220">iferror(xlookup(C2220,'Product Families'!A:A,'Product Families'!S:S),"")</f>
        <v>0</v>
      </c>
    </row>
    <row r="2221" ht="14.25" customHeight="1">
      <c r="A2221" s="122" t="s">
        <v>4925</v>
      </c>
      <c r="B2221" s="270" t="s">
        <v>4926</v>
      </c>
      <c r="C2221" s="122" t="s">
        <v>800</v>
      </c>
      <c r="D2221" s="7">
        <f t="array" ref="D2221">IFERROR(XLOOKUP($C2221,'Product Families'!$A:$A,'Product Families'!$D:$D),"")</f>
        <v>81</v>
      </c>
      <c r="E2221" s="7">
        <f t="array" ref="E2221">IFERROR(XLOOKUP($C2221,'Product Families'!$A:$A,'Product Families'!$E:$E),"")</f>
        <v>83</v>
      </c>
      <c r="F2221" s="7">
        <f t="array" ref="F2221">IFERROR(XLOOKUP($C2221,'Product Families'!$A:$A,'Product Families'!$F:$F),"")</f>
        <v>90</v>
      </c>
      <c r="G2221" s="7">
        <f t="array" ref="G2221">IFERROR(XLOOKUP($C2221,'Product Families'!$A:$A,'Product Families'!$G:$G),"")</f>
        <v>96</v>
      </c>
      <c r="J2221" s="7" t="str">
        <f>IFERROR(ROUND(AVERAGEIF('Week 1 - Making'!$B:$B,'Product List'!$A2221,'Week 1 - Making'!$P:$P),0),"")</f>
        <v/>
      </c>
      <c r="K2221" s="7" t="str">
        <f>IFERROR(ROUND(AVERAGEIF('Week 2 - Making'!$B:$B,'Product List'!$A2221,'Week 2 - Making'!$P:$P),0),"")</f>
        <v/>
      </c>
      <c r="L2221" s="263" t="str">
        <f>IFERROR(ROUND(AVERAGEIF('Week 3 - Making'!$B:$B,'Product List'!$A2221,'Week 3 - Making'!$P:$P),0),"")</f>
        <v/>
      </c>
      <c r="M2221" s="7" t="str">
        <f>IFERROR(ROUND(AVERAGEIF('Week 4 - Making'!$B:$B,'Product List'!$A2221,'Week 4 - Making'!$P:$P),0),"")</f>
        <v/>
      </c>
      <c r="N2221" s="7" t="str">
        <f>IFERROR(ROUND(AVERAGEIF('Week 5 - Making'!$B:$B,'Product List'!$A2221,'Week 5 - Making'!$P:$P),0),"")</f>
        <v/>
      </c>
      <c r="O2221" s="7"/>
      <c r="P2221" s="7">
        <f t="array" ref="P2221">iferror(xlookup(C2221,'Product Families'!A:A,'Product Families'!S:S),"")</f>
        <v>0</v>
      </c>
    </row>
    <row r="2222" ht="14.25" customHeight="1">
      <c r="A2222" s="288" t="s">
        <v>4927</v>
      </c>
      <c r="B2222" s="289"/>
      <c r="C2222" s="138" t="s">
        <v>802</v>
      </c>
      <c r="D2222" s="124">
        <f t="array" ref="D2222">IFERROR(XLOOKUP($C2222,'Product Families'!$A:$A,'Product Families'!$D:$D),"")</f>
        <v>7</v>
      </c>
      <c r="E2222" s="124">
        <f t="array" ref="E2222">IFERROR(XLOOKUP($C2222,'Product Families'!$A:$A,'Product Families'!$E:$E),"")</f>
        <v>8</v>
      </c>
      <c r="F2222" s="124">
        <f t="array" ref="F2222">IFERROR(XLOOKUP($C2222,'Product Families'!$A:$A,'Product Families'!$F:$F),"")</f>
        <v>9</v>
      </c>
      <c r="G2222" s="124">
        <f t="array" ref="G2222">IFERROR(XLOOKUP($C2222,'Product Families'!$A:$A,'Product Families'!$G:$G),"")</f>
        <v>10</v>
      </c>
      <c r="H2222" s="122"/>
      <c r="I2222" s="122"/>
      <c r="J2222" s="124" t="str">
        <f>IFERROR(ROUND(AVERAGEIF('Week 1 - Making'!$B:$B,'Product List'!$A2222,'Week 1 - Making'!$P:$P),0),"")</f>
        <v/>
      </c>
      <c r="K2222" s="122" t="str">
        <f>IFERROR(ROUND(AVERAGEIF('Week 2 - Making'!$B:$B,'Product List'!$A2222,'Week 2 - Making'!$P:$P),0),"")</f>
        <v/>
      </c>
      <c r="L2222" s="122" t="str">
        <f>IFERROR(ROUND(AVERAGEIF('Week 3 - Making'!$B:$B,'Product List'!$A2222,'Week 3 - Making'!$P:$P),0),"")</f>
        <v/>
      </c>
      <c r="M2222" s="122" t="str">
        <f>IFERROR(ROUND(AVERAGEIF('Week 4 - Making'!$B:$B,'Product List'!$A2222,'Week 4 - Making'!$P:$P),0),"")</f>
        <v/>
      </c>
      <c r="N2222" s="122" t="str">
        <f>IFERROR(ROUND(AVERAGEIF('Week 5 - Making'!$B:$B,'Product List'!$A2222,'Week 5 - Making'!$P:$P),0),"")</f>
        <v/>
      </c>
      <c r="O2222" s="122"/>
      <c r="P2222" s="290">
        <f t="array" ref="P2222">iferror(xlookup(C2222,'Product Families'!A:A,'Product Families'!S:S),"")</f>
        <v>0</v>
      </c>
    </row>
    <row r="2223" ht="14.25" customHeight="1">
      <c r="A2223" s="138" t="s">
        <v>1797</v>
      </c>
      <c r="B2223" s="122"/>
      <c r="C2223" s="138" t="s">
        <v>802</v>
      </c>
      <c r="D2223" s="7">
        <f t="array" ref="D2223">IFERROR(XLOOKUP($C2223,'Product Families'!$A:$A,'Product Families'!$D:$D),"")</f>
        <v>7</v>
      </c>
      <c r="E2223" s="7">
        <f t="array" ref="E2223">IFERROR(XLOOKUP($C2223,'Product Families'!$A:$A,'Product Families'!$E:$E),"")</f>
        <v>8</v>
      </c>
      <c r="F2223" s="7">
        <f t="array" ref="F2223">IFERROR(XLOOKUP($C2223,'Product Families'!$A:$A,'Product Families'!$F:$F),"")</f>
        <v>9</v>
      </c>
      <c r="G2223" s="7">
        <f t="array" ref="G2223">IFERROR(XLOOKUP($C2223,'Product Families'!$A:$A,'Product Families'!$G:$G),"")</f>
        <v>10</v>
      </c>
      <c r="J2223" s="7" t="str">
        <f>IFERROR(ROUND(AVERAGEIF('Week 1 - Making'!$B:$B,'Product List'!$A2223,'Week 1 - Making'!$P:$P),0),"")</f>
        <v/>
      </c>
      <c r="K2223" s="7">
        <f>IFERROR(ROUND(AVERAGEIF('Week 2 - Making'!$B:$B,'Product List'!$A2223,'Week 2 - Making'!$P:$P),0),"")</f>
        <v>10</v>
      </c>
      <c r="L2223" s="263" t="str">
        <f>IFERROR(ROUND(AVERAGEIF('Week 3 - Making'!$B:$B,'Product List'!$A2223,'Week 3 - Making'!$P:$P),0),"")</f>
        <v/>
      </c>
      <c r="M2223" s="7" t="str">
        <f>IFERROR(ROUND(AVERAGEIF('Week 4 - Making'!$B:$B,'Product List'!$A2223,'Week 4 - Making'!$P:$P),0),"")</f>
        <v/>
      </c>
      <c r="N2223" s="7" t="str">
        <f>IFERROR(ROUND(AVERAGEIF('Week 5 - Making'!$B:$B,'Product List'!$A2223,'Week 5 - Making'!$P:$P),0),"")</f>
        <v/>
      </c>
      <c r="O2223" s="7"/>
      <c r="P2223" s="7">
        <f t="array" ref="P2223">iferror(xlookup(C2223,'Product Families'!A:A,'Product Families'!S:S),"")</f>
        <v>0</v>
      </c>
    </row>
    <row r="2224" ht="14.25" customHeight="1">
      <c r="A2224" s="288" t="s">
        <v>4928</v>
      </c>
      <c r="B2224" s="289"/>
      <c r="C2224" s="138" t="s">
        <v>802</v>
      </c>
      <c r="D2224" s="124">
        <f t="array" ref="D2224">IFERROR(XLOOKUP($C2224,'Product Families'!$A:$A,'Product Families'!$D:$D),"")</f>
        <v>7</v>
      </c>
      <c r="E2224" s="124">
        <f t="array" ref="E2224">IFERROR(XLOOKUP($C2224,'Product Families'!$A:$A,'Product Families'!$E:$E),"")</f>
        <v>8</v>
      </c>
      <c r="F2224" s="124">
        <f t="array" ref="F2224">IFERROR(XLOOKUP($C2224,'Product Families'!$A:$A,'Product Families'!$F:$F),"")</f>
        <v>9</v>
      </c>
      <c r="G2224" s="124">
        <f t="array" ref="G2224">IFERROR(XLOOKUP($C2224,'Product Families'!$A:$A,'Product Families'!$G:$G),"")</f>
        <v>10</v>
      </c>
      <c r="H2224" s="122"/>
      <c r="I2224" s="122"/>
      <c r="J2224" s="122" t="str">
        <f>IFERROR(ROUND(AVERAGEIF('Week 1 - Making'!$B:$B,'Product List'!$A2224,'Week 1 - Making'!$P:$P),0),"")</f>
        <v/>
      </c>
      <c r="K2224" s="122" t="str">
        <f>IFERROR(ROUND(AVERAGEIF('Week 2 - Making'!$B:$B,'Product List'!$A2224,'Week 2 - Making'!$P:$P),0),"")</f>
        <v/>
      </c>
      <c r="L2224" s="122" t="str">
        <f>IFERROR(ROUND(AVERAGEIF('Week 3 - Making'!$B:$B,'Product List'!$A2224,'Week 3 - Making'!$P:$P),0),"")</f>
        <v/>
      </c>
      <c r="M2224" s="122" t="str">
        <f>IFERROR(ROUND(AVERAGEIF('Week 4 - Making'!$B:$B,'Product List'!$A2224,'Week 4 - Making'!$P:$P),0),"")</f>
        <v/>
      </c>
      <c r="N2224" s="122" t="str">
        <f>IFERROR(ROUND(AVERAGEIF('Week 5 - Making'!$B:$B,'Product List'!$A2224,'Week 5 - Making'!$P:$P),0),"")</f>
        <v/>
      </c>
      <c r="O2224" s="122"/>
      <c r="P2224" s="290">
        <f t="array" ref="P2224">iferror(xlookup(C2224,'Product Families'!A:A,'Product Families'!S:S),"")</f>
        <v>0</v>
      </c>
    </row>
    <row r="2225" ht="14.25" customHeight="1">
      <c r="A2225" s="138" t="s">
        <v>1813</v>
      </c>
      <c r="B2225" s="122"/>
      <c r="C2225" s="138" t="s">
        <v>802</v>
      </c>
      <c r="D2225" s="7">
        <f t="array" ref="D2225">IFERROR(XLOOKUP($C2225,'Product Families'!$A:$A,'Product Families'!$D:$D),"")</f>
        <v>7</v>
      </c>
      <c r="E2225" s="7">
        <f t="array" ref="E2225">IFERROR(XLOOKUP($C2225,'Product Families'!$A:$A,'Product Families'!$E:$E),"")</f>
        <v>8</v>
      </c>
      <c r="F2225" s="7">
        <f t="array" ref="F2225">IFERROR(XLOOKUP($C2225,'Product Families'!$A:$A,'Product Families'!$F:$F),"")</f>
        <v>9</v>
      </c>
      <c r="G2225" s="7">
        <f t="array" ref="G2225">IFERROR(XLOOKUP($C2225,'Product Families'!$A:$A,'Product Families'!$G:$G),"")</f>
        <v>10</v>
      </c>
      <c r="J2225" s="7" t="str">
        <f>IFERROR(ROUND(AVERAGEIF('Week 1 - Making'!$B:$B,'Product List'!$A2225,'Week 1 - Making'!$P:$P),0),"")</f>
        <v/>
      </c>
      <c r="K2225" s="7">
        <f>IFERROR(ROUND(AVERAGEIF('Week 2 - Making'!$B:$B,'Product List'!$A2225,'Week 2 - Making'!$P:$P),0),"")</f>
        <v>11</v>
      </c>
      <c r="L2225" s="263" t="str">
        <f>IFERROR(ROUND(AVERAGEIF('Week 3 - Making'!$B:$B,'Product List'!$A2225,'Week 3 - Making'!$P:$P),0),"")</f>
        <v/>
      </c>
      <c r="M2225" s="7" t="str">
        <f>IFERROR(ROUND(AVERAGEIF('Week 4 - Making'!$B:$B,'Product List'!$A2225,'Week 4 - Making'!$P:$P),0),"")</f>
        <v/>
      </c>
      <c r="N2225" s="7" t="str">
        <f>IFERROR(ROUND(AVERAGEIF('Week 5 - Making'!$B:$B,'Product List'!$A2225,'Week 5 - Making'!$P:$P),0),"")</f>
        <v/>
      </c>
      <c r="O2225" s="7"/>
      <c r="P2225" s="7">
        <f t="array" ref="P2225">iferror(xlookup(C2225,'Product Families'!A:A,'Product Families'!S:S),"")</f>
        <v>0</v>
      </c>
    </row>
    <row r="2226" ht="14.25" customHeight="1">
      <c r="A2226" s="138" t="s">
        <v>4929</v>
      </c>
      <c r="B2226" s="122"/>
      <c r="C2226" s="138" t="s">
        <v>802</v>
      </c>
      <c r="D2226" s="7">
        <f t="array" ref="D2226">IFERROR(XLOOKUP($C2226,'Product Families'!$A:$A,'Product Families'!$D:$D),"")</f>
        <v>7</v>
      </c>
      <c r="E2226" s="7">
        <f t="array" ref="E2226">IFERROR(XLOOKUP($C2226,'Product Families'!$A:$A,'Product Families'!$E:$E),"")</f>
        <v>8</v>
      </c>
      <c r="F2226" s="7">
        <f t="array" ref="F2226">IFERROR(XLOOKUP($C2226,'Product Families'!$A:$A,'Product Families'!$F:$F),"")</f>
        <v>9</v>
      </c>
      <c r="G2226" s="7">
        <f t="array" ref="G2226">IFERROR(XLOOKUP($C2226,'Product Families'!$A:$A,'Product Families'!$G:$G),"")</f>
        <v>10</v>
      </c>
      <c r="J2226" s="7" t="str">
        <f>IFERROR(ROUND(AVERAGEIF('Week 1 - Making'!$B:$B,'Product List'!$A2226,'Week 1 - Making'!$P:$P),0),"")</f>
        <v/>
      </c>
      <c r="K2226" s="7" t="str">
        <f>IFERROR(ROUND(AVERAGEIF('Week 2 - Making'!$B:$B,'Product List'!$A2226,'Week 2 - Making'!$P:$P),0),"")</f>
        <v/>
      </c>
      <c r="L2226" s="263" t="str">
        <f>IFERROR(ROUND(AVERAGEIF('Week 3 - Making'!$B:$B,'Product List'!$A2226,'Week 3 - Making'!$P:$P),0),"")</f>
        <v/>
      </c>
      <c r="M2226" s="7" t="str">
        <f>IFERROR(ROUND(AVERAGEIF('Week 4 - Making'!$B:$B,'Product List'!$A2226,'Week 4 - Making'!$P:$P),0),"")</f>
        <v/>
      </c>
      <c r="N2226" s="7" t="str">
        <f>IFERROR(ROUND(AVERAGEIF('Week 5 - Making'!$B:$B,'Product List'!$A2226,'Week 5 - Making'!$P:$P),0),"")</f>
        <v/>
      </c>
      <c r="O2226" s="7"/>
      <c r="P2226" s="7">
        <f t="array" ref="P2226">iferror(xlookup(C2226,'Product Families'!A:A,'Product Families'!S:S),"")</f>
        <v>0</v>
      </c>
    </row>
    <row r="2227" ht="14.25" customHeight="1">
      <c r="A2227" s="288" t="s">
        <v>4930</v>
      </c>
      <c r="B2227" s="289"/>
      <c r="C2227" s="138" t="s">
        <v>802</v>
      </c>
      <c r="D2227" s="124">
        <f t="array" ref="D2227">IFERROR(XLOOKUP($C2227,'Product Families'!$A:$A,'Product Families'!$D:$D),"")</f>
        <v>7</v>
      </c>
      <c r="E2227" s="124">
        <f t="array" ref="E2227">IFERROR(XLOOKUP($C2227,'Product Families'!$A:$A,'Product Families'!$E:$E),"")</f>
        <v>8</v>
      </c>
      <c r="F2227" s="124">
        <f t="array" ref="F2227">IFERROR(XLOOKUP($C2227,'Product Families'!$A:$A,'Product Families'!$F:$F),"")</f>
        <v>9</v>
      </c>
      <c r="G2227" s="124">
        <f t="array" ref="G2227">IFERROR(XLOOKUP($C2227,'Product Families'!$A:$A,'Product Families'!$G:$G),"")</f>
        <v>10</v>
      </c>
      <c r="H2227" s="122"/>
      <c r="I2227" s="122"/>
      <c r="J2227" s="122" t="str">
        <f>IFERROR(ROUND(AVERAGEIF('Week 1 - Making'!$B:$B,'Product List'!$A2227,'Week 1 - Making'!$P:$P),0),"")</f>
        <v/>
      </c>
      <c r="K2227" s="122" t="str">
        <f>IFERROR(ROUND(AVERAGEIF('Week 2 - Making'!$B:$B,'Product List'!$A2227,'Week 2 - Making'!$P:$P),0),"")</f>
        <v/>
      </c>
      <c r="L2227" s="122" t="str">
        <f>IFERROR(ROUND(AVERAGEIF('Week 3 - Making'!$B:$B,'Product List'!$A2227,'Week 3 - Making'!$P:$P),0),"")</f>
        <v/>
      </c>
      <c r="M2227" s="122" t="str">
        <f>IFERROR(ROUND(AVERAGEIF('Week 4 - Making'!$B:$B,'Product List'!$A2227,'Week 4 - Making'!$P:$P),0),"")</f>
        <v/>
      </c>
      <c r="N2227" s="122" t="str">
        <f>IFERROR(ROUND(AVERAGEIF('Week 5 - Making'!$B:$B,'Product List'!$A2227,'Week 5 - Making'!$P:$P),0),"")</f>
        <v/>
      </c>
      <c r="O2227" s="122"/>
      <c r="P2227" s="290">
        <f t="array" ref="P2227">iferror(xlookup(C2227,'Product Families'!A:A,'Product Families'!S:S),"")</f>
        <v>0</v>
      </c>
    </row>
    <row r="2228" ht="14.25" customHeight="1">
      <c r="A2228" s="288" t="s">
        <v>4931</v>
      </c>
      <c r="B2228" s="289"/>
      <c r="C2228" s="138" t="s">
        <v>802</v>
      </c>
      <c r="D2228" s="124">
        <f t="array" ref="D2228">IFERROR(XLOOKUP($C2228,'Product Families'!$A:$A,'Product Families'!$D:$D),"")</f>
        <v>7</v>
      </c>
      <c r="E2228" s="124">
        <f t="array" ref="E2228">IFERROR(XLOOKUP($C2228,'Product Families'!$A:$A,'Product Families'!$E:$E),"")</f>
        <v>8</v>
      </c>
      <c r="F2228" s="124">
        <f t="array" ref="F2228">IFERROR(XLOOKUP($C2228,'Product Families'!$A:$A,'Product Families'!$F:$F),"")</f>
        <v>9</v>
      </c>
      <c r="G2228" s="124">
        <f t="array" ref="G2228">IFERROR(XLOOKUP($C2228,'Product Families'!$A:$A,'Product Families'!$G:$G),"")</f>
        <v>10</v>
      </c>
      <c r="H2228" s="122"/>
      <c r="I2228" s="122"/>
      <c r="J2228" s="122" t="str">
        <f>IFERROR(ROUND(AVERAGEIF('Week 1 - Making'!$B:$B,'Product List'!$A2228,'Week 1 - Making'!$P:$P),0),"")</f>
        <v/>
      </c>
      <c r="K2228" s="122" t="str">
        <f>IFERROR(ROUND(AVERAGEIF('Week 2 - Making'!$B:$B,'Product List'!$A2228,'Week 2 - Making'!$P:$P),0),"")</f>
        <v/>
      </c>
      <c r="L2228" s="122" t="str">
        <f>IFERROR(ROUND(AVERAGEIF('Week 3 - Making'!$B:$B,'Product List'!$A2228,'Week 3 - Making'!$P:$P),0),"")</f>
        <v/>
      </c>
      <c r="M2228" s="122" t="str">
        <f>IFERROR(ROUND(AVERAGEIF('Week 4 - Making'!$B:$B,'Product List'!$A2228,'Week 4 - Making'!$P:$P),0),"")</f>
        <v/>
      </c>
      <c r="N2228" s="122" t="str">
        <f>IFERROR(ROUND(AVERAGEIF('Week 5 - Making'!$B:$B,'Product List'!$A2228,'Week 5 - Making'!$P:$P),0),"")</f>
        <v/>
      </c>
      <c r="O2228" s="122"/>
      <c r="P2228" s="290">
        <f t="array" ref="P2228">iferror(xlookup(C2228,'Product Families'!A:A,'Product Families'!S:S),"")</f>
        <v>0</v>
      </c>
    </row>
    <row r="2229" ht="14.25" customHeight="1">
      <c r="A2229" s="138" t="s">
        <v>4932</v>
      </c>
      <c r="B2229" s="122"/>
      <c r="C2229" s="138" t="s">
        <v>802</v>
      </c>
      <c r="D2229" s="7">
        <f t="array" ref="D2229">IFERROR(XLOOKUP($C2229,'Product Families'!$A:$A,'Product Families'!$D:$D),"")</f>
        <v>7</v>
      </c>
      <c r="E2229" s="7">
        <f t="array" ref="E2229">IFERROR(XLOOKUP($C2229,'Product Families'!$A:$A,'Product Families'!$E:$E),"")</f>
        <v>8</v>
      </c>
      <c r="F2229" s="7">
        <f t="array" ref="F2229">IFERROR(XLOOKUP($C2229,'Product Families'!$A:$A,'Product Families'!$F:$F),"")</f>
        <v>9</v>
      </c>
      <c r="G2229" s="7">
        <f t="array" ref="G2229">IFERROR(XLOOKUP($C2229,'Product Families'!$A:$A,'Product Families'!$G:$G),"")</f>
        <v>10</v>
      </c>
      <c r="J2229" s="7" t="str">
        <f>IFERROR(ROUND(AVERAGEIF('Week 1 - Making'!$B:$B,'Product List'!$A2229,'Week 1 - Making'!$P:$P),0),"")</f>
        <v/>
      </c>
      <c r="K2229" s="7" t="str">
        <f>IFERROR(ROUND(AVERAGEIF('Week 2 - Making'!$B:$B,'Product List'!$A2229,'Week 2 - Making'!$P:$P),0),"")</f>
        <v/>
      </c>
      <c r="L2229" s="263" t="str">
        <f>IFERROR(ROUND(AVERAGEIF('Week 3 - Making'!$B:$B,'Product List'!$A2229,'Week 3 - Making'!$P:$P),0),"")</f>
        <v/>
      </c>
      <c r="M2229" s="7" t="str">
        <f>IFERROR(ROUND(AVERAGEIF('Week 4 - Making'!$B:$B,'Product List'!$A2229,'Week 4 - Making'!$P:$P),0),"")</f>
        <v/>
      </c>
      <c r="N2229" s="7" t="str">
        <f>IFERROR(ROUND(AVERAGEIF('Week 5 - Making'!$B:$B,'Product List'!$A2229,'Week 5 - Making'!$P:$P),0),"")</f>
        <v/>
      </c>
      <c r="O2229" s="7"/>
      <c r="P2229" s="7">
        <f t="array" ref="P2229">iferror(xlookup(C2229,'Product Families'!A:A,'Product Families'!S:S),"")</f>
        <v>0</v>
      </c>
    </row>
    <row r="2230" ht="14.25" customHeight="1">
      <c r="A2230" s="288" t="s">
        <v>4933</v>
      </c>
      <c r="B2230" s="289"/>
      <c r="C2230" s="138" t="s">
        <v>802</v>
      </c>
      <c r="D2230" s="124">
        <f t="array" ref="D2230">IFERROR(XLOOKUP($C2230,'Product Families'!$A:$A,'Product Families'!$D:$D),"")</f>
        <v>7</v>
      </c>
      <c r="E2230" s="124">
        <f t="array" ref="E2230">IFERROR(XLOOKUP($C2230,'Product Families'!$A:$A,'Product Families'!$E:$E),"")</f>
        <v>8</v>
      </c>
      <c r="F2230" s="124">
        <f t="array" ref="F2230">IFERROR(XLOOKUP($C2230,'Product Families'!$A:$A,'Product Families'!$F:$F),"")</f>
        <v>9</v>
      </c>
      <c r="G2230" s="124">
        <f t="array" ref="G2230">IFERROR(XLOOKUP($C2230,'Product Families'!$A:$A,'Product Families'!$G:$G),"")</f>
        <v>10</v>
      </c>
      <c r="H2230" s="122"/>
      <c r="I2230" s="122"/>
      <c r="J2230" s="122" t="str">
        <f>IFERROR(ROUND(AVERAGEIF('Week 1 - Making'!$B:$B,'Product List'!$A2230,'Week 1 - Making'!$P:$P),0),"")</f>
        <v/>
      </c>
      <c r="K2230" s="122" t="str">
        <f>IFERROR(ROUND(AVERAGEIF('Week 2 - Making'!$B:$B,'Product List'!$A2230,'Week 2 - Making'!$P:$P),0),"")</f>
        <v/>
      </c>
      <c r="L2230" s="122" t="str">
        <f>IFERROR(ROUND(AVERAGEIF('Week 3 - Making'!$B:$B,'Product List'!$A2230,'Week 3 - Making'!$P:$P),0),"")</f>
        <v/>
      </c>
      <c r="M2230" s="122" t="str">
        <f>IFERROR(ROUND(AVERAGEIF('Week 4 - Making'!$B:$B,'Product List'!$A2230,'Week 4 - Making'!$P:$P),0),"")</f>
        <v/>
      </c>
      <c r="N2230" s="122" t="str">
        <f>IFERROR(ROUND(AVERAGEIF('Week 5 - Making'!$B:$B,'Product List'!$A2230,'Week 5 - Making'!$P:$P),0),"")</f>
        <v/>
      </c>
      <c r="O2230" s="122"/>
      <c r="P2230" s="290">
        <f t="array" ref="P2230">iferror(xlookup(C2230,'Product Families'!A:A,'Product Families'!S:S),"")</f>
        <v>0</v>
      </c>
    </row>
    <row r="2231" ht="14.25" customHeight="1">
      <c r="A2231" s="288" t="s">
        <v>4934</v>
      </c>
      <c r="B2231" s="289"/>
      <c r="C2231" s="138" t="s">
        <v>802</v>
      </c>
      <c r="D2231" s="124">
        <f t="array" ref="D2231">IFERROR(XLOOKUP($C2231,'Product Families'!$A:$A,'Product Families'!$D:$D),"")</f>
        <v>7</v>
      </c>
      <c r="E2231" s="124">
        <f t="array" ref="E2231">IFERROR(XLOOKUP($C2231,'Product Families'!$A:$A,'Product Families'!$E:$E),"")</f>
        <v>8</v>
      </c>
      <c r="F2231" s="124">
        <f t="array" ref="F2231">IFERROR(XLOOKUP($C2231,'Product Families'!$A:$A,'Product Families'!$F:$F),"")</f>
        <v>9</v>
      </c>
      <c r="G2231" s="124">
        <f t="array" ref="G2231">IFERROR(XLOOKUP($C2231,'Product Families'!$A:$A,'Product Families'!$G:$G),"")</f>
        <v>10</v>
      </c>
      <c r="H2231" s="122"/>
      <c r="I2231" s="122"/>
      <c r="J2231" s="122" t="str">
        <f>IFERROR(ROUND(AVERAGEIF('Week 1 - Making'!$B:$B,'Product List'!$A2231,'Week 1 - Making'!$P:$P),0),"")</f>
        <v/>
      </c>
      <c r="K2231" s="122" t="str">
        <f>IFERROR(ROUND(AVERAGEIF('Week 2 - Making'!$B:$B,'Product List'!$A2231,'Week 2 - Making'!$P:$P),0),"")</f>
        <v/>
      </c>
      <c r="L2231" s="122" t="str">
        <f>IFERROR(ROUND(AVERAGEIF('Week 3 - Making'!$B:$B,'Product List'!$A2231,'Week 3 - Making'!$P:$P),0),"")</f>
        <v/>
      </c>
      <c r="M2231" s="122" t="str">
        <f>IFERROR(ROUND(AVERAGEIF('Week 4 - Making'!$B:$B,'Product List'!$A2231,'Week 4 - Making'!$P:$P),0),"")</f>
        <v/>
      </c>
      <c r="N2231" s="122" t="str">
        <f>IFERROR(ROUND(AVERAGEIF('Week 5 - Making'!$B:$B,'Product List'!$A2231,'Week 5 - Making'!$P:$P),0),"")</f>
        <v/>
      </c>
      <c r="O2231" s="122"/>
      <c r="P2231" s="290">
        <f t="array" ref="P2231">iferror(xlookup(C2231,'Product Families'!A:A,'Product Families'!S:S),"")</f>
        <v>0</v>
      </c>
    </row>
    <row r="2232" ht="14.25" customHeight="1">
      <c r="A2232" s="138" t="s">
        <v>4935</v>
      </c>
      <c r="B2232" s="122"/>
      <c r="C2232" s="138" t="s">
        <v>802</v>
      </c>
      <c r="D2232" s="7">
        <f t="array" ref="D2232">IFERROR(XLOOKUP($C2232,'Product Families'!$A:$A,'Product Families'!$D:$D),"")</f>
        <v>7</v>
      </c>
      <c r="E2232" s="7">
        <f t="array" ref="E2232">IFERROR(XLOOKUP($C2232,'Product Families'!$A:$A,'Product Families'!$E:$E),"")</f>
        <v>8</v>
      </c>
      <c r="F2232" s="7">
        <f t="array" ref="F2232">IFERROR(XLOOKUP($C2232,'Product Families'!$A:$A,'Product Families'!$F:$F),"")</f>
        <v>9</v>
      </c>
      <c r="G2232" s="7">
        <f t="array" ref="G2232">IFERROR(XLOOKUP($C2232,'Product Families'!$A:$A,'Product Families'!$G:$G),"")</f>
        <v>10</v>
      </c>
      <c r="J2232" s="7" t="str">
        <f>IFERROR(ROUND(AVERAGEIF('Week 1 - Making'!$B:$B,'Product List'!$A2232,'Week 1 - Making'!$P:$P),0),"")</f>
        <v/>
      </c>
      <c r="K2232" s="7" t="str">
        <f>IFERROR(ROUND(AVERAGEIF('Week 2 - Making'!$B:$B,'Product List'!$A2232,'Week 2 - Making'!$P:$P),0),"")</f>
        <v/>
      </c>
      <c r="L2232" s="263" t="str">
        <f>IFERROR(ROUND(AVERAGEIF('Week 3 - Making'!$B:$B,'Product List'!$A2232,'Week 3 - Making'!$P:$P),0),"")</f>
        <v/>
      </c>
      <c r="M2232" s="7" t="str">
        <f>IFERROR(ROUND(AVERAGEIF('Week 4 - Making'!$B:$B,'Product List'!$A2232,'Week 4 - Making'!$P:$P),0),"")</f>
        <v/>
      </c>
      <c r="N2232" s="7" t="str">
        <f>IFERROR(ROUND(AVERAGEIF('Week 5 - Making'!$B:$B,'Product List'!$A2232,'Week 5 - Making'!$P:$P),0),"")</f>
        <v/>
      </c>
      <c r="O2232" s="7"/>
      <c r="P2232" s="7">
        <f t="array" ref="P2232">iferror(xlookup(C2232,'Product Families'!A:A,'Product Families'!S:S),"")</f>
        <v>0</v>
      </c>
    </row>
    <row r="2233" ht="14.25" customHeight="1">
      <c r="A2233" s="288" t="s">
        <v>4936</v>
      </c>
      <c r="B2233" s="289"/>
      <c r="C2233" s="138" t="s">
        <v>802</v>
      </c>
      <c r="D2233" s="124">
        <f t="array" ref="D2233">IFERROR(XLOOKUP($C2233,'Product Families'!$A:$A,'Product Families'!$D:$D),"")</f>
        <v>7</v>
      </c>
      <c r="E2233" s="124">
        <f t="array" ref="E2233">IFERROR(XLOOKUP($C2233,'Product Families'!$A:$A,'Product Families'!$E:$E),"")</f>
        <v>8</v>
      </c>
      <c r="F2233" s="124">
        <f t="array" ref="F2233">IFERROR(XLOOKUP($C2233,'Product Families'!$A:$A,'Product Families'!$F:$F),"")</f>
        <v>9</v>
      </c>
      <c r="G2233" s="124">
        <f t="array" ref="G2233">IFERROR(XLOOKUP($C2233,'Product Families'!$A:$A,'Product Families'!$G:$G),"")</f>
        <v>10</v>
      </c>
      <c r="H2233" s="122"/>
      <c r="I2233" s="122"/>
      <c r="J2233" s="122" t="str">
        <f>IFERROR(ROUND(AVERAGEIF('Week 1 - Making'!$B:$B,'Product List'!$A2233,'Week 1 - Making'!$P:$P),0),"")</f>
        <v/>
      </c>
      <c r="K2233" s="122" t="str">
        <f>IFERROR(ROUND(AVERAGEIF('Week 2 - Making'!$B:$B,'Product List'!$A2233,'Week 2 - Making'!$P:$P),0),"")</f>
        <v/>
      </c>
      <c r="L2233" s="122" t="str">
        <f>IFERROR(ROUND(AVERAGEIF('Week 3 - Making'!$B:$B,'Product List'!$A2233,'Week 3 - Making'!$P:$P),0),"")</f>
        <v/>
      </c>
      <c r="M2233" s="122" t="str">
        <f>IFERROR(ROUND(AVERAGEIF('Week 4 - Making'!$B:$B,'Product List'!$A2233,'Week 4 - Making'!$P:$P),0),"")</f>
        <v/>
      </c>
      <c r="N2233" s="122" t="str">
        <f>IFERROR(ROUND(AVERAGEIF('Week 5 - Making'!$B:$B,'Product List'!$A2233,'Week 5 - Making'!$P:$P),0),"")</f>
        <v/>
      </c>
      <c r="O2233" s="122"/>
      <c r="P2233" s="290">
        <f t="array" ref="P2233">iferror(xlookup(C2233,'Product Families'!A:A,'Product Families'!S:S),"")</f>
        <v>0</v>
      </c>
    </row>
    <row r="2234" ht="14.25" customHeight="1">
      <c r="A2234" s="288" t="s">
        <v>4937</v>
      </c>
      <c r="B2234" s="289"/>
      <c r="C2234" s="138" t="s">
        <v>802</v>
      </c>
      <c r="D2234" s="124">
        <f t="array" ref="D2234">IFERROR(XLOOKUP($C2234,'Product Families'!$A:$A,'Product Families'!$D:$D),"")</f>
        <v>7</v>
      </c>
      <c r="E2234" s="124">
        <f t="array" ref="E2234">IFERROR(XLOOKUP($C2234,'Product Families'!$A:$A,'Product Families'!$E:$E),"")</f>
        <v>8</v>
      </c>
      <c r="F2234" s="124">
        <f t="array" ref="F2234">IFERROR(XLOOKUP($C2234,'Product Families'!$A:$A,'Product Families'!$F:$F),"")</f>
        <v>9</v>
      </c>
      <c r="G2234" s="124">
        <f t="array" ref="G2234">IFERROR(XLOOKUP($C2234,'Product Families'!$A:$A,'Product Families'!$G:$G),"")</f>
        <v>10</v>
      </c>
      <c r="H2234" s="122"/>
      <c r="I2234" s="122"/>
      <c r="J2234" s="122" t="str">
        <f>IFERROR(ROUND(AVERAGEIF('Week 1 - Making'!$B:$B,'Product List'!$A2234,'Week 1 - Making'!$P:$P),0),"")</f>
        <v/>
      </c>
      <c r="K2234" s="122" t="str">
        <f>IFERROR(ROUND(AVERAGEIF('Week 2 - Making'!$B:$B,'Product List'!$A2234,'Week 2 - Making'!$P:$P),0),"")</f>
        <v/>
      </c>
      <c r="L2234" s="122" t="str">
        <f>IFERROR(ROUND(AVERAGEIF('Week 3 - Making'!$B:$B,'Product List'!$A2234,'Week 3 - Making'!$P:$P),0),"")</f>
        <v/>
      </c>
      <c r="M2234" s="122" t="str">
        <f>IFERROR(ROUND(AVERAGEIF('Week 4 - Making'!$B:$B,'Product List'!$A2234,'Week 4 - Making'!$P:$P),0),"")</f>
        <v/>
      </c>
      <c r="N2234" s="122" t="str">
        <f>IFERROR(ROUND(AVERAGEIF('Week 5 - Making'!$B:$B,'Product List'!$A2234,'Week 5 - Making'!$P:$P),0),"")</f>
        <v/>
      </c>
      <c r="O2234" s="122"/>
      <c r="P2234" s="290">
        <f t="array" ref="P2234">iferror(xlookup(C2234,'Product Families'!A:A,'Product Families'!S:S),"")</f>
        <v>0</v>
      </c>
    </row>
    <row r="2235" ht="14.25" customHeight="1">
      <c r="A2235" s="288" t="s">
        <v>4938</v>
      </c>
      <c r="B2235" s="289"/>
      <c r="C2235" s="138" t="s">
        <v>802</v>
      </c>
      <c r="D2235" s="124">
        <f t="array" ref="D2235">IFERROR(XLOOKUP($C2235,'Product Families'!$A:$A,'Product Families'!$D:$D),"")</f>
        <v>7</v>
      </c>
      <c r="E2235" s="124">
        <f t="array" ref="E2235">IFERROR(XLOOKUP($C2235,'Product Families'!$A:$A,'Product Families'!$E:$E),"")</f>
        <v>8</v>
      </c>
      <c r="F2235" s="124">
        <f t="array" ref="F2235">IFERROR(XLOOKUP($C2235,'Product Families'!$A:$A,'Product Families'!$F:$F),"")</f>
        <v>9</v>
      </c>
      <c r="G2235" s="124">
        <f t="array" ref="G2235">IFERROR(XLOOKUP($C2235,'Product Families'!$A:$A,'Product Families'!$G:$G),"")</f>
        <v>10</v>
      </c>
      <c r="H2235" s="122"/>
      <c r="I2235" s="122"/>
      <c r="J2235" s="122" t="str">
        <f>IFERROR(ROUND(AVERAGEIF('Week 1 - Making'!$B:$B,'Product List'!$A2235,'Week 1 - Making'!$P:$P),0),"")</f>
        <v/>
      </c>
      <c r="K2235" s="122" t="str">
        <f>IFERROR(ROUND(AVERAGEIF('Week 2 - Making'!$B:$B,'Product List'!$A2235,'Week 2 - Making'!$P:$P),0),"")</f>
        <v/>
      </c>
      <c r="L2235" s="122" t="str">
        <f>IFERROR(ROUND(AVERAGEIF('Week 3 - Making'!$B:$B,'Product List'!$A2235,'Week 3 - Making'!$P:$P),0),"")</f>
        <v/>
      </c>
      <c r="M2235" s="122" t="str">
        <f>IFERROR(ROUND(AVERAGEIF('Week 4 - Making'!$B:$B,'Product List'!$A2235,'Week 4 - Making'!$P:$P),0),"")</f>
        <v/>
      </c>
      <c r="N2235" s="122" t="str">
        <f>IFERROR(ROUND(AVERAGEIF('Week 5 - Making'!$B:$B,'Product List'!$A2235,'Week 5 - Making'!$P:$P),0),"")</f>
        <v/>
      </c>
      <c r="O2235" s="122"/>
      <c r="P2235" s="290">
        <f t="array" ref="P2235">iferror(xlookup(C2235,'Product Families'!A:A,'Product Families'!S:S),"")</f>
        <v>0</v>
      </c>
    </row>
    <row r="2236" ht="14.25" customHeight="1">
      <c r="A2236" s="288" t="s">
        <v>4939</v>
      </c>
      <c r="B2236" s="289"/>
      <c r="C2236" s="138" t="s">
        <v>802</v>
      </c>
      <c r="D2236" s="124">
        <f t="array" ref="D2236">IFERROR(XLOOKUP($C2236,'Product Families'!$A:$A,'Product Families'!$D:$D),"")</f>
        <v>7</v>
      </c>
      <c r="E2236" s="124">
        <f t="array" ref="E2236">IFERROR(XLOOKUP($C2236,'Product Families'!$A:$A,'Product Families'!$E:$E),"")</f>
        <v>8</v>
      </c>
      <c r="F2236" s="124">
        <f t="array" ref="F2236">IFERROR(XLOOKUP($C2236,'Product Families'!$A:$A,'Product Families'!$F:$F),"")</f>
        <v>9</v>
      </c>
      <c r="G2236" s="124">
        <f t="array" ref="G2236">IFERROR(XLOOKUP($C2236,'Product Families'!$A:$A,'Product Families'!$G:$G),"")</f>
        <v>10</v>
      </c>
      <c r="H2236" s="122"/>
      <c r="I2236" s="122"/>
      <c r="J2236" s="122" t="str">
        <f>IFERROR(ROUND(AVERAGEIF('Week 1 - Making'!$B:$B,'Product List'!$A2236,'Week 1 - Making'!$P:$P),0),"")</f>
        <v/>
      </c>
      <c r="K2236" s="122" t="str">
        <f>IFERROR(ROUND(AVERAGEIF('Week 2 - Making'!$B:$B,'Product List'!$A2236,'Week 2 - Making'!$P:$P),0),"")</f>
        <v/>
      </c>
      <c r="L2236" s="122" t="str">
        <f>IFERROR(ROUND(AVERAGEIF('Week 3 - Making'!$B:$B,'Product List'!$A2236,'Week 3 - Making'!$P:$P),0),"")</f>
        <v/>
      </c>
      <c r="M2236" s="122" t="str">
        <f>IFERROR(ROUND(AVERAGEIF('Week 4 - Making'!$B:$B,'Product List'!$A2236,'Week 4 - Making'!$P:$P),0),"")</f>
        <v/>
      </c>
      <c r="N2236" s="122" t="str">
        <f>IFERROR(ROUND(AVERAGEIF('Week 5 - Making'!$B:$B,'Product List'!$A2236,'Week 5 - Making'!$P:$P),0),"")</f>
        <v/>
      </c>
      <c r="O2236" s="122"/>
      <c r="P2236" s="290">
        <f t="array" ref="P2236">iferror(xlookup(C2236,'Product Families'!A:A,'Product Families'!S:S),"")</f>
        <v>0</v>
      </c>
    </row>
    <row r="2237" ht="14.25" customHeight="1">
      <c r="A2237" s="288" t="s">
        <v>4940</v>
      </c>
      <c r="B2237" s="289"/>
      <c r="C2237" s="138" t="s">
        <v>802</v>
      </c>
      <c r="D2237" s="124">
        <f t="array" ref="D2237">IFERROR(XLOOKUP($C2237,'Product Families'!$A:$A,'Product Families'!$D:$D),"")</f>
        <v>7</v>
      </c>
      <c r="E2237" s="124">
        <f t="array" ref="E2237">IFERROR(XLOOKUP($C2237,'Product Families'!$A:$A,'Product Families'!$E:$E),"")</f>
        <v>8</v>
      </c>
      <c r="F2237" s="124">
        <f t="array" ref="F2237">IFERROR(XLOOKUP($C2237,'Product Families'!$A:$A,'Product Families'!$F:$F),"")</f>
        <v>9</v>
      </c>
      <c r="G2237" s="124">
        <f t="array" ref="G2237">IFERROR(XLOOKUP($C2237,'Product Families'!$A:$A,'Product Families'!$G:$G),"")</f>
        <v>10</v>
      </c>
      <c r="H2237" s="122"/>
      <c r="I2237" s="122"/>
      <c r="J2237" s="122" t="str">
        <f>IFERROR(ROUND(AVERAGEIF('Week 1 - Making'!$B:$B,'Product List'!$A2237,'Week 1 - Making'!$P:$P),0),"")</f>
        <v/>
      </c>
      <c r="K2237" s="122" t="str">
        <f>IFERROR(ROUND(AVERAGEIF('Week 2 - Making'!$B:$B,'Product List'!$A2237,'Week 2 - Making'!$P:$P),0),"")</f>
        <v/>
      </c>
      <c r="L2237" s="122" t="str">
        <f>IFERROR(ROUND(AVERAGEIF('Week 3 - Making'!$B:$B,'Product List'!$A2237,'Week 3 - Making'!$P:$P),0),"")</f>
        <v/>
      </c>
      <c r="M2237" s="122" t="str">
        <f>IFERROR(ROUND(AVERAGEIF('Week 4 - Making'!$B:$B,'Product List'!$A2237,'Week 4 - Making'!$P:$P),0),"")</f>
        <v/>
      </c>
      <c r="N2237" s="122" t="str">
        <f>IFERROR(ROUND(AVERAGEIF('Week 5 - Making'!$B:$B,'Product List'!$A2237,'Week 5 - Making'!$P:$P),0),"")</f>
        <v/>
      </c>
      <c r="O2237" s="122"/>
      <c r="P2237" s="290">
        <f t="array" ref="P2237">iferror(xlookup(C2237,'Product Families'!A:A,'Product Families'!S:S),"")</f>
        <v>0</v>
      </c>
    </row>
    <row r="2238" ht="14.25" customHeight="1">
      <c r="A2238" s="138" t="s">
        <v>4941</v>
      </c>
      <c r="B2238" s="122"/>
      <c r="C2238" s="138" t="s">
        <v>802</v>
      </c>
      <c r="D2238" s="7">
        <f t="array" ref="D2238">IFERROR(XLOOKUP($C2238,'Product Families'!$A:$A,'Product Families'!$D:$D),"")</f>
        <v>7</v>
      </c>
      <c r="E2238" s="7">
        <f t="array" ref="E2238">IFERROR(XLOOKUP($C2238,'Product Families'!$A:$A,'Product Families'!$E:$E),"")</f>
        <v>8</v>
      </c>
      <c r="F2238" s="7">
        <f t="array" ref="F2238">IFERROR(XLOOKUP($C2238,'Product Families'!$A:$A,'Product Families'!$F:$F),"")</f>
        <v>9</v>
      </c>
      <c r="G2238" s="7">
        <f t="array" ref="G2238">IFERROR(XLOOKUP($C2238,'Product Families'!$A:$A,'Product Families'!$G:$G),"")</f>
        <v>10</v>
      </c>
      <c r="J2238" s="7" t="str">
        <f>IFERROR(ROUND(AVERAGEIF('Week 1 - Making'!$B:$B,'Product List'!$A2238,'Week 1 - Making'!$P:$P),0),"")</f>
        <v/>
      </c>
      <c r="K2238" s="7" t="str">
        <f>IFERROR(ROUND(AVERAGEIF('Week 2 - Making'!$B:$B,'Product List'!$A2238,'Week 2 - Making'!$P:$P),0),"")</f>
        <v/>
      </c>
      <c r="L2238" s="263" t="str">
        <f>IFERROR(ROUND(AVERAGEIF('Week 3 - Making'!$B:$B,'Product List'!$A2238,'Week 3 - Making'!$P:$P),0),"")</f>
        <v/>
      </c>
      <c r="M2238" s="7" t="str">
        <f>IFERROR(ROUND(AVERAGEIF('Week 4 - Making'!$B:$B,'Product List'!$A2238,'Week 4 - Making'!$P:$P),0),"")</f>
        <v/>
      </c>
      <c r="N2238" s="7" t="str">
        <f>IFERROR(ROUND(AVERAGEIF('Week 5 - Making'!$B:$B,'Product List'!$A2238,'Week 5 - Making'!$P:$P),0),"")</f>
        <v/>
      </c>
      <c r="O2238" s="7"/>
      <c r="P2238" s="7">
        <f t="array" ref="P2238">iferror(xlookup(C2238,'Product Families'!A:A,'Product Families'!S:S),"")</f>
        <v>0</v>
      </c>
    </row>
    <row r="2239" ht="14.25" customHeight="1">
      <c r="A2239" s="138" t="s">
        <v>4942</v>
      </c>
      <c r="B2239" s="122"/>
      <c r="C2239" s="138" t="s">
        <v>802</v>
      </c>
      <c r="D2239" s="7">
        <f t="array" ref="D2239">IFERROR(XLOOKUP($C2239,'Product Families'!$A:$A,'Product Families'!$D:$D),"")</f>
        <v>7</v>
      </c>
      <c r="E2239" s="7">
        <f t="array" ref="E2239">IFERROR(XLOOKUP($C2239,'Product Families'!$A:$A,'Product Families'!$E:$E),"")</f>
        <v>8</v>
      </c>
      <c r="F2239" s="7">
        <f t="array" ref="F2239">IFERROR(XLOOKUP($C2239,'Product Families'!$A:$A,'Product Families'!$F:$F),"")</f>
        <v>9</v>
      </c>
      <c r="G2239" s="7">
        <f t="array" ref="G2239">IFERROR(XLOOKUP($C2239,'Product Families'!$A:$A,'Product Families'!$G:$G),"")</f>
        <v>10</v>
      </c>
      <c r="J2239" s="7" t="str">
        <f>IFERROR(ROUND(AVERAGEIF('Week 1 - Making'!$B:$B,'Product List'!$A2239,'Week 1 - Making'!$P:$P),0),"")</f>
        <v/>
      </c>
      <c r="K2239" s="7" t="str">
        <f>IFERROR(ROUND(AVERAGEIF('Week 2 - Making'!$B:$B,'Product List'!$A2239,'Week 2 - Making'!$P:$P),0),"")</f>
        <v/>
      </c>
      <c r="L2239" s="263" t="str">
        <f>IFERROR(ROUND(AVERAGEIF('Week 3 - Making'!$B:$B,'Product List'!$A2239,'Week 3 - Making'!$P:$P),0),"")</f>
        <v/>
      </c>
      <c r="M2239" s="7" t="str">
        <f>IFERROR(ROUND(AVERAGEIF('Week 4 - Making'!$B:$B,'Product List'!$A2239,'Week 4 - Making'!$P:$P),0),"")</f>
        <v/>
      </c>
      <c r="N2239" s="7" t="str">
        <f>IFERROR(ROUND(AVERAGEIF('Week 5 - Making'!$B:$B,'Product List'!$A2239,'Week 5 - Making'!$P:$P),0),"")</f>
        <v/>
      </c>
      <c r="O2239" s="7"/>
      <c r="P2239" s="7">
        <f t="array" ref="P2239">iferror(xlookup(C2239,'Product Families'!A:A,'Product Families'!S:S),"")</f>
        <v>0</v>
      </c>
    </row>
    <row r="2240" ht="14.25" customHeight="1">
      <c r="A2240" s="138" t="s">
        <v>4943</v>
      </c>
      <c r="B2240" s="299" t="s">
        <v>4944</v>
      </c>
      <c r="C2240" s="138" t="s">
        <v>669</v>
      </c>
      <c r="D2240" s="7">
        <f t="array" ref="D2240">IFERROR(XLOOKUP($C2240,'Product Families'!$A:$A,'Product Families'!$D:$D),"")</f>
        <v>78</v>
      </c>
      <c r="E2240" s="7">
        <f t="array" ref="E2240">IFERROR(XLOOKUP($C2240,'Product Families'!$A:$A,'Product Families'!$E:$E),"")</f>
        <v>80</v>
      </c>
      <c r="F2240" s="7">
        <f t="array" ref="F2240">IFERROR(XLOOKUP($C2240,'Product Families'!$A:$A,'Product Families'!$F:$F),"")</f>
        <v>86</v>
      </c>
      <c r="G2240" s="7">
        <f t="array" ref="G2240">IFERROR(XLOOKUP($C2240,'Product Families'!$A:$A,'Product Families'!$G:$G),"")</f>
        <v>93</v>
      </c>
      <c r="J2240" s="7" t="str">
        <f>IFERROR(ROUND(AVERAGEIF('Week 1 - Making'!$B:$B,'Product List'!$A2240,'Week 1 - Making'!$P:$P),0),"")</f>
        <v/>
      </c>
      <c r="K2240" s="7" t="str">
        <f>IFERROR(ROUND(AVERAGEIF('Week 2 - Making'!$B:$B,'Product List'!$A2240,'Week 2 - Making'!$P:$P),0),"")</f>
        <v/>
      </c>
      <c r="L2240" s="263" t="str">
        <f>IFERROR(ROUND(AVERAGEIF('Week 3 - Making'!$B:$B,'Product List'!$A2240,'Week 3 - Making'!$P:$P),0),"")</f>
        <v/>
      </c>
      <c r="M2240" s="7" t="str">
        <f>IFERROR(ROUND(AVERAGEIF('Week 4 - Making'!$B:$B,'Product List'!$A2240,'Week 4 - Making'!$P:$P),0),"")</f>
        <v/>
      </c>
      <c r="N2240" s="7" t="str">
        <f>IFERROR(ROUND(AVERAGEIF('Week 5 - Making'!$B:$B,'Product List'!$A2240,'Week 5 - Making'!$P:$P),0),"")</f>
        <v/>
      </c>
      <c r="O2240" s="7"/>
      <c r="P2240" s="7">
        <f t="array" ref="P2240">iferror(xlookup(C2240,'Product Families'!A:A,'Product Families'!S:S),"")</f>
        <v>0</v>
      </c>
    </row>
    <row r="2241" ht="14.25" customHeight="1">
      <c r="A2241" s="138" t="s">
        <v>4945</v>
      </c>
      <c r="B2241" s="299" t="s">
        <v>4944</v>
      </c>
      <c r="C2241" s="138" t="s">
        <v>669</v>
      </c>
      <c r="D2241" s="7">
        <f t="array" ref="D2241">IFERROR(XLOOKUP($C2241,'Product Families'!$A:$A,'Product Families'!$D:$D),"")</f>
        <v>78</v>
      </c>
      <c r="E2241" s="7">
        <f t="array" ref="E2241">IFERROR(XLOOKUP($C2241,'Product Families'!$A:$A,'Product Families'!$E:$E),"")</f>
        <v>80</v>
      </c>
      <c r="F2241" s="7">
        <f t="array" ref="F2241">IFERROR(XLOOKUP($C2241,'Product Families'!$A:$A,'Product Families'!$F:$F),"")</f>
        <v>86</v>
      </c>
      <c r="G2241" s="7">
        <f t="array" ref="G2241">IFERROR(XLOOKUP($C2241,'Product Families'!$A:$A,'Product Families'!$G:$G),"")</f>
        <v>93</v>
      </c>
      <c r="J2241" s="7" t="str">
        <f>IFERROR(ROUND(AVERAGEIF('Week 1 - Making'!$B:$B,'Product List'!$A2241,'Week 1 - Making'!$P:$P),0),"")</f>
        <v/>
      </c>
      <c r="K2241" s="7" t="str">
        <f>IFERROR(ROUND(AVERAGEIF('Week 2 - Making'!$B:$B,'Product List'!$A2241,'Week 2 - Making'!$P:$P),0),"")</f>
        <v/>
      </c>
      <c r="L2241" s="263" t="str">
        <f>IFERROR(ROUND(AVERAGEIF('Week 3 - Making'!$B:$B,'Product List'!$A2241,'Week 3 - Making'!$P:$P),0),"")</f>
        <v/>
      </c>
      <c r="M2241" s="7" t="str">
        <f>IFERROR(ROUND(AVERAGEIF('Week 4 - Making'!$B:$B,'Product List'!$A2241,'Week 4 - Making'!$P:$P),0),"")</f>
        <v/>
      </c>
      <c r="N2241" s="7" t="str">
        <f>IFERROR(ROUND(AVERAGEIF('Week 5 - Making'!$B:$B,'Product List'!$A2241,'Week 5 - Making'!$P:$P),0),"")</f>
        <v/>
      </c>
      <c r="O2241" s="7"/>
      <c r="P2241" s="7">
        <f t="array" ref="P2241">iferror(xlookup(C2241,'Product Families'!A:A,'Product Families'!S:S),"")</f>
        <v>0</v>
      </c>
    </row>
    <row r="2242" ht="14.25" customHeight="1">
      <c r="A2242" s="138" t="s">
        <v>4946</v>
      </c>
      <c r="B2242" s="299" t="s">
        <v>4944</v>
      </c>
      <c r="C2242" s="138" t="s">
        <v>669</v>
      </c>
      <c r="D2242" s="7">
        <f t="array" ref="D2242">IFERROR(XLOOKUP($C2242,'Product Families'!$A:$A,'Product Families'!$D:$D),"")</f>
        <v>78</v>
      </c>
      <c r="E2242" s="7">
        <f t="array" ref="E2242">IFERROR(XLOOKUP($C2242,'Product Families'!$A:$A,'Product Families'!$E:$E),"")</f>
        <v>80</v>
      </c>
      <c r="F2242" s="7">
        <f t="array" ref="F2242">IFERROR(XLOOKUP($C2242,'Product Families'!$A:$A,'Product Families'!$F:$F),"")</f>
        <v>86</v>
      </c>
      <c r="G2242" s="7">
        <f t="array" ref="G2242">IFERROR(XLOOKUP($C2242,'Product Families'!$A:$A,'Product Families'!$G:$G),"")</f>
        <v>93</v>
      </c>
      <c r="J2242" s="7" t="str">
        <f>IFERROR(ROUND(AVERAGEIF('Week 1 - Making'!$B:$B,'Product List'!$A2242,'Week 1 - Making'!$P:$P),0),"")</f>
        <v/>
      </c>
      <c r="K2242" s="7" t="str">
        <f>IFERROR(ROUND(AVERAGEIF('Week 2 - Making'!$B:$B,'Product List'!$A2242,'Week 2 - Making'!$P:$P),0),"")</f>
        <v/>
      </c>
      <c r="L2242" s="263" t="str">
        <f>IFERROR(ROUND(AVERAGEIF('Week 3 - Making'!$B:$B,'Product List'!$A2242,'Week 3 - Making'!$P:$P),0),"")</f>
        <v/>
      </c>
      <c r="M2242" s="7" t="str">
        <f>IFERROR(ROUND(AVERAGEIF('Week 4 - Making'!$B:$B,'Product List'!$A2242,'Week 4 - Making'!$P:$P),0),"")</f>
        <v/>
      </c>
      <c r="N2242" s="7" t="str">
        <f>IFERROR(ROUND(AVERAGEIF('Week 5 - Making'!$B:$B,'Product List'!$A2242,'Week 5 - Making'!$P:$P),0),"")</f>
        <v/>
      </c>
      <c r="O2242" s="7"/>
      <c r="P2242" s="7">
        <f t="array" ref="P2242">iferror(xlookup(C2242,'Product Families'!A:A,'Product Families'!S:S),"")</f>
        <v>0</v>
      </c>
    </row>
    <row r="2243" ht="14.25" customHeight="1">
      <c r="A2243" s="122" t="s">
        <v>4947</v>
      </c>
      <c r="B2243" s="270" t="s">
        <v>4948</v>
      </c>
      <c r="C2243" s="122" t="s">
        <v>808</v>
      </c>
      <c r="D2243" s="7">
        <f t="array" ref="D2243">IFERROR(XLOOKUP($C2243,'Product Families'!$A:$A,'Product Families'!$D:$D),"")</f>
        <v>6</v>
      </c>
      <c r="E2243" s="7">
        <f t="array" ref="E2243">IFERROR(XLOOKUP($C2243,'Product Families'!$A:$A,'Product Families'!$E:$E),"")</f>
        <v>7</v>
      </c>
      <c r="F2243" s="7">
        <f t="array" ref="F2243">IFERROR(XLOOKUP($C2243,'Product Families'!$A:$A,'Product Families'!$F:$F),"")</f>
        <v>8</v>
      </c>
      <c r="G2243" s="7">
        <f t="array" ref="G2243">IFERROR(XLOOKUP($C2243,'Product Families'!$A:$A,'Product Families'!$G:$G),"")</f>
        <v>9</v>
      </c>
      <c r="J2243" s="7" t="str">
        <f>IFERROR(ROUND(AVERAGEIF('Week 1 - Making'!$B:$B,'Product List'!$A2243,'Week 1 - Making'!$P:$P),0),"")</f>
        <v/>
      </c>
      <c r="K2243" s="7" t="str">
        <f>IFERROR(ROUND(AVERAGEIF('Week 2 - Making'!$B:$B,'Product List'!$A2243,'Week 2 - Making'!$P:$P),0),"")</f>
        <v/>
      </c>
      <c r="L2243" s="263" t="str">
        <f>IFERROR(ROUND(AVERAGEIF('Week 3 - Making'!$B:$B,'Product List'!$A2243,'Week 3 - Making'!$P:$P),0),"")</f>
        <v/>
      </c>
      <c r="M2243" s="7" t="str">
        <f>IFERROR(ROUND(AVERAGEIF('Week 4 - Making'!$B:$B,'Product List'!$A2243,'Week 4 - Making'!$P:$P),0),"")</f>
        <v/>
      </c>
      <c r="N2243" s="7" t="str">
        <f>IFERROR(ROUND(AVERAGEIF('Week 5 - Making'!$B:$B,'Product List'!$A2243,'Week 5 - Making'!$P:$P),0),"")</f>
        <v/>
      </c>
      <c r="O2243" s="7"/>
      <c r="P2243" s="7">
        <f t="array" ref="P2243">iferror(xlookup(C2243,'Product Families'!A:A,'Product Families'!S:S),"")</f>
        <v>0</v>
      </c>
    </row>
    <row r="2244" ht="14.25" customHeight="1">
      <c r="A2244" s="122" t="s">
        <v>4949</v>
      </c>
      <c r="B2244" s="270" t="s">
        <v>4950</v>
      </c>
      <c r="C2244" s="122" t="s">
        <v>808</v>
      </c>
      <c r="D2244" s="7">
        <f t="array" ref="D2244">IFERROR(XLOOKUP($C2244,'Product Families'!$A:$A,'Product Families'!$D:$D),"")</f>
        <v>6</v>
      </c>
      <c r="E2244" s="7">
        <f t="array" ref="E2244">IFERROR(XLOOKUP($C2244,'Product Families'!$A:$A,'Product Families'!$E:$E),"")</f>
        <v>7</v>
      </c>
      <c r="F2244" s="7">
        <f t="array" ref="F2244">IFERROR(XLOOKUP($C2244,'Product Families'!$A:$A,'Product Families'!$F:$F),"")</f>
        <v>8</v>
      </c>
      <c r="G2244" s="7">
        <f t="array" ref="G2244">IFERROR(XLOOKUP($C2244,'Product Families'!$A:$A,'Product Families'!$G:$G),"")</f>
        <v>9</v>
      </c>
      <c r="J2244" s="7" t="str">
        <f>IFERROR(ROUND(AVERAGEIF('Week 1 - Making'!$B:$B,'Product List'!$A2244,'Week 1 - Making'!$P:$P),0),"")</f>
        <v/>
      </c>
      <c r="K2244" s="7" t="str">
        <f>IFERROR(ROUND(AVERAGEIF('Week 2 - Making'!$B:$B,'Product List'!$A2244,'Week 2 - Making'!$P:$P),0),"")</f>
        <v/>
      </c>
      <c r="L2244" s="263" t="str">
        <f>IFERROR(ROUND(AVERAGEIF('Week 3 - Making'!$B:$B,'Product List'!$A2244,'Week 3 - Making'!$P:$P),0),"")</f>
        <v/>
      </c>
      <c r="M2244" s="7" t="str">
        <f>IFERROR(ROUND(AVERAGEIF('Week 4 - Making'!$B:$B,'Product List'!$A2244,'Week 4 - Making'!$P:$P),0),"")</f>
        <v/>
      </c>
      <c r="N2244" s="7" t="str">
        <f>IFERROR(ROUND(AVERAGEIF('Week 5 - Making'!$B:$B,'Product List'!$A2244,'Week 5 - Making'!$P:$P),0),"")</f>
        <v/>
      </c>
      <c r="O2244" s="7"/>
      <c r="P2244" s="7">
        <f t="array" ref="P2244">iferror(xlookup(C2244,'Product Families'!A:A,'Product Families'!S:S),"")</f>
        <v>0</v>
      </c>
    </row>
    <row r="2245" ht="14.25" customHeight="1">
      <c r="A2245" s="122" t="s">
        <v>4951</v>
      </c>
      <c r="B2245" s="270" t="s">
        <v>4952</v>
      </c>
      <c r="C2245" s="122" t="s">
        <v>808</v>
      </c>
      <c r="D2245" s="7">
        <f t="array" ref="D2245">IFERROR(XLOOKUP($C2245,'Product Families'!$A:$A,'Product Families'!$D:$D),"")</f>
        <v>6</v>
      </c>
      <c r="E2245" s="7">
        <f t="array" ref="E2245">IFERROR(XLOOKUP($C2245,'Product Families'!$A:$A,'Product Families'!$E:$E),"")</f>
        <v>7</v>
      </c>
      <c r="F2245" s="7">
        <f t="array" ref="F2245">IFERROR(XLOOKUP($C2245,'Product Families'!$A:$A,'Product Families'!$F:$F),"")</f>
        <v>8</v>
      </c>
      <c r="G2245" s="7">
        <f t="array" ref="G2245">IFERROR(XLOOKUP($C2245,'Product Families'!$A:$A,'Product Families'!$G:$G),"")</f>
        <v>9</v>
      </c>
      <c r="J2245" s="7" t="str">
        <f>IFERROR(ROUND(AVERAGEIF('Week 1 - Making'!$B:$B,'Product List'!$A2245,'Week 1 - Making'!$P:$P),0),"")</f>
        <v/>
      </c>
      <c r="K2245" s="7" t="str">
        <f>IFERROR(ROUND(AVERAGEIF('Week 2 - Making'!$B:$B,'Product List'!$A2245,'Week 2 - Making'!$P:$P),0),"")</f>
        <v/>
      </c>
      <c r="L2245" s="263" t="str">
        <f>IFERROR(ROUND(AVERAGEIF('Week 3 - Making'!$B:$B,'Product List'!$A2245,'Week 3 - Making'!$P:$P),0),"")</f>
        <v/>
      </c>
      <c r="M2245" s="7" t="str">
        <f>IFERROR(ROUND(AVERAGEIF('Week 4 - Making'!$B:$B,'Product List'!$A2245,'Week 4 - Making'!$P:$P),0),"")</f>
        <v/>
      </c>
      <c r="N2245" s="7" t="str">
        <f>IFERROR(ROUND(AVERAGEIF('Week 5 - Making'!$B:$B,'Product List'!$A2245,'Week 5 - Making'!$P:$P),0),"")</f>
        <v/>
      </c>
      <c r="O2245" s="7"/>
      <c r="P2245" s="7">
        <f t="array" ref="P2245">iferror(xlookup(C2245,'Product Families'!A:A,'Product Families'!S:S),"")</f>
        <v>0</v>
      </c>
    </row>
    <row r="2246" ht="14.25" customHeight="1">
      <c r="A2246" s="122" t="s">
        <v>4953</v>
      </c>
      <c r="B2246" s="270" t="s">
        <v>4954</v>
      </c>
      <c r="C2246" s="122" t="s">
        <v>808</v>
      </c>
      <c r="D2246" s="7">
        <f t="array" ref="D2246">IFERROR(XLOOKUP($C2246,'Product Families'!$A:$A,'Product Families'!$D:$D),"")</f>
        <v>6</v>
      </c>
      <c r="E2246" s="7">
        <f t="array" ref="E2246">IFERROR(XLOOKUP($C2246,'Product Families'!$A:$A,'Product Families'!$E:$E),"")</f>
        <v>7</v>
      </c>
      <c r="F2246" s="7">
        <f t="array" ref="F2246">IFERROR(XLOOKUP($C2246,'Product Families'!$A:$A,'Product Families'!$F:$F),"")</f>
        <v>8</v>
      </c>
      <c r="G2246" s="7">
        <f t="array" ref="G2246">IFERROR(XLOOKUP($C2246,'Product Families'!$A:$A,'Product Families'!$G:$G),"")</f>
        <v>9</v>
      </c>
      <c r="J2246" s="7" t="str">
        <f>IFERROR(ROUND(AVERAGEIF('Week 1 - Making'!$B:$B,'Product List'!$A2246,'Week 1 - Making'!$P:$P),0),"")</f>
        <v/>
      </c>
      <c r="K2246" s="7" t="str">
        <f>IFERROR(ROUND(AVERAGEIF('Week 2 - Making'!$B:$B,'Product List'!$A2246,'Week 2 - Making'!$P:$P),0),"")</f>
        <v/>
      </c>
      <c r="L2246" s="263" t="str">
        <f>IFERROR(ROUND(AVERAGEIF('Week 3 - Making'!$B:$B,'Product List'!$A2246,'Week 3 - Making'!$P:$P),0),"")</f>
        <v/>
      </c>
      <c r="M2246" s="7" t="str">
        <f>IFERROR(ROUND(AVERAGEIF('Week 4 - Making'!$B:$B,'Product List'!$A2246,'Week 4 - Making'!$P:$P),0),"")</f>
        <v/>
      </c>
      <c r="N2246" s="7" t="str">
        <f>IFERROR(ROUND(AVERAGEIF('Week 5 - Making'!$B:$B,'Product List'!$A2246,'Week 5 - Making'!$P:$P),0),"")</f>
        <v/>
      </c>
      <c r="O2246" s="7"/>
      <c r="P2246" s="7">
        <f t="array" ref="P2246">iferror(xlookup(C2246,'Product Families'!A:A,'Product Families'!S:S),"")</f>
        <v>0</v>
      </c>
    </row>
    <row r="2247" ht="14.25" customHeight="1">
      <c r="A2247" s="122" t="s">
        <v>4955</v>
      </c>
      <c r="B2247" s="270" t="s">
        <v>4956</v>
      </c>
      <c r="C2247" s="122" t="s">
        <v>808</v>
      </c>
      <c r="D2247" s="7">
        <f t="array" ref="D2247">IFERROR(XLOOKUP($C2247,'Product Families'!$A:$A,'Product Families'!$D:$D),"")</f>
        <v>6</v>
      </c>
      <c r="E2247" s="7">
        <f t="array" ref="E2247">IFERROR(XLOOKUP($C2247,'Product Families'!$A:$A,'Product Families'!$E:$E),"")</f>
        <v>7</v>
      </c>
      <c r="F2247" s="7">
        <f t="array" ref="F2247">IFERROR(XLOOKUP($C2247,'Product Families'!$A:$A,'Product Families'!$F:$F),"")</f>
        <v>8</v>
      </c>
      <c r="G2247" s="7">
        <f t="array" ref="G2247">IFERROR(XLOOKUP($C2247,'Product Families'!$A:$A,'Product Families'!$G:$G),"")</f>
        <v>9</v>
      </c>
      <c r="J2247" s="7" t="str">
        <f>IFERROR(ROUND(AVERAGEIF('Week 1 - Making'!$B:$B,'Product List'!$A2247,'Week 1 - Making'!$P:$P),0),"")</f>
        <v/>
      </c>
      <c r="K2247" s="7" t="str">
        <f>IFERROR(ROUND(AVERAGEIF('Week 2 - Making'!$B:$B,'Product List'!$A2247,'Week 2 - Making'!$P:$P),0),"")</f>
        <v/>
      </c>
      <c r="L2247" s="263" t="str">
        <f>IFERROR(ROUND(AVERAGEIF('Week 3 - Making'!$B:$B,'Product List'!$A2247,'Week 3 - Making'!$P:$P),0),"")</f>
        <v/>
      </c>
      <c r="M2247" s="7" t="str">
        <f>IFERROR(ROUND(AVERAGEIF('Week 4 - Making'!$B:$B,'Product List'!$A2247,'Week 4 - Making'!$P:$P),0),"")</f>
        <v/>
      </c>
      <c r="N2247" s="7" t="str">
        <f>IFERROR(ROUND(AVERAGEIF('Week 5 - Making'!$B:$B,'Product List'!$A2247,'Week 5 - Making'!$P:$P),0),"")</f>
        <v/>
      </c>
      <c r="O2247" s="7"/>
      <c r="P2247" s="7">
        <f t="array" ref="P2247">iferror(xlookup(C2247,'Product Families'!A:A,'Product Families'!S:S),"")</f>
        <v>0</v>
      </c>
    </row>
    <row r="2248" ht="14.25" customHeight="1">
      <c r="A2248" s="122" t="s">
        <v>4957</v>
      </c>
      <c r="B2248" s="270" t="s">
        <v>4958</v>
      </c>
      <c r="C2248" s="122" t="s">
        <v>808</v>
      </c>
      <c r="D2248" s="7">
        <f t="array" ref="D2248">IFERROR(XLOOKUP($C2248,'Product Families'!$A:$A,'Product Families'!$D:$D),"")</f>
        <v>6</v>
      </c>
      <c r="E2248" s="7">
        <f t="array" ref="E2248">IFERROR(XLOOKUP($C2248,'Product Families'!$A:$A,'Product Families'!$E:$E),"")</f>
        <v>7</v>
      </c>
      <c r="F2248" s="7">
        <f t="array" ref="F2248">IFERROR(XLOOKUP($C2248,'Product Families'!$A:$A,'Product Families'!$F:$F),"")</f>
        <v>8</v>
      </c>
      <c r="G2248" s="7">
        <f t="array" ref="G2248">IFERROR(XLOOKUP($C2248,'Product Families'!$A:$A,'Product Families'!$G:$G),"")</f>
        <v>9</v>
      </c>
      <c r="J2248" s="7" t="str">
        <f>IFERROR(ROUND(AVERAGEIF('Week 1 - Making'!$B:$B,'Product List'!$A2248,'Week 1 - Making'!$P:$P),0),"")</f>
        <v/>
      </c>
      <c r="K2248" s="7" t="str">
        <f>IFERROR(ROUND(AVERAGEIF('Week 2 - Making'!$B:$B,'Product List'!$A2248,'Week 2 - Making'!$P:$P),0),"")</f>
        <v/>
      </c>
      <c r="L2248" s="263" t="str">
        <f>IFERROR(ROUND(AVERAGEIF('Week 3 - Making'!$B:$B,'Product List'!$A2248,'Week 3 - Making'!$P:$P),0),"")</f>
        <v/>
      </c>
      <c r="M2248" s="7" t="str">
        <f>IFERROR(ROUND(AVERAGEIF('Week 4 - Making'!$B:$B,'Product List'!$A2248,'Week 4 - Making'!$P:$P),0),"")</f>
        <v/>
      </c>
      <c r="N2248" s="7" t="str">
        <f>IFERROR(ROUND(AVERAGEIF('Week 5 - Making'!$B:$B,'Product List'!$A2248,'Week 5 - Making'!$P:$P),0),"")</f>
        <v/>
      </c>
      <c r="O2248" s="7"/>
      <c r="P2248" s="7">
        <f t="array" ref="P2248">iferror(xlookup(C2248,'Product Families'!A:A,'Product Families'!S:S),"")</f>
        <v>0</v>
      </c>
    </row>
    <row r="2249" ht="14.25" customHeight="1">
      <c r="A2249" s="138" t="s">
        <v>4959</v>
      </c>
      <c r="B2249" s="270"/>
      <c r="C2249" s="138" t="s">
        <v>812</v>
      </c>
      <c r="D2249" s="7">
        <f t="array" ref="D2249">IFERROR(XLOOKUP($C2249,'Product Families'!$A:$A,'Product Families'!$D:$D),"")</f>
        <v>10</v>
      </c>
      <c r="E2249" s="7">
        <f t="array" ref="E2249">IFERROR(XLOOKUP($C2249,'Product Families'!$A:$A,'Product Families'!$E:$E),"")</f>
        <v>11</v>
      </c>
      <c r="F2249" s="7">
        <f t="array" ref="F2249">IFERROR(XLOOKUP($C2249,'Product Families'!$A:$A,'Product Families'!$F:$F),"")</f>
        <v>12</v>
      </c>
      <c r="G2249" s="7">
        <f t="array" ref="G2249">IFERROR(XLOOKUP($C2249,'Product Families'!$A:$A,'Product Families'!$G:$G),"")</f>
        <v>13</v>
      </c>
      <c r="J2249" s="7" t="str">
        <f>IFERROR(ROUND(AVERAGEIF('Week 1 - Making'!$B:$B,'Product List'!$A2249,'Week 1 - Making'!$P:$P),0),"")</f>
        <v/>
      </c>
      <c r="K2249" s="7" t="str">
        <f>IFERROR(ROUND(AVERAGEIF('Week 2 - Making'!$B:$B,'Product List'!$A2249,'Week 2 - Making'!$P:$P),0),"")</f>
        <v/>
      </c>
      <c r="L2249" s="263" t="str">
        <f>IFERROR(ROUND(AVERAGEIF('Week 3 - Making'!$B:$B,'Product List'!$A2249,'Week 3 - Making'!$P:$P),0),"")</f>
        <v/>
      </c>
      <c r="M2249" s="7" t="str">
        <f>IFERROR(ROUND(AVERAGEIF('Week 4 - Making'!$B:$B,'Product List'!$A2249,'Week 4 - Making'!$P:$P),0),"")</f>
        <v/>
      </c>
      <c r="N2249" s="7" t="str">
        <f>IFERROR(ROUND(AVERAGEIF('Week 5 - Making'!$B:$B,'Product List'!$A2249,'Week 5 - Making'!$P:$P),0),"")</f>
        <v/>
      </c>
      <c r="O2249" s="7"/>
      <c r="P2249" s="7">
        <f t="array" ref="P2249">iferror(xlookup(C2249,'Product Families'!A:A,'Product Families'!S:S),"")</f>
        <v>0</v>
      </c>
    </row>
    <row r="2250" ht="14.25" customHeight="1">
      <c r="A2250" s="138" t="s">
        <v>4960</v>
      </c>
      <c r="B2250" s="270"/>
      <c r="C2250" s="138" t="s">
        <v>812</v>
      </c>
      <c r="D2250" s="7">
        <f t="array" ref="D2250">IFERROR(XLOOKUP($C2250,'Product Families'!$A:$A,'Product Families'!$D:$D),"")</f>
        <v>10</v>
      </c>
      <c r="E2250" s="7">
        <f t="array" ref="E2250">IFERROR(XLOOKUP($C2250,'Product Families'!$A:$A,'Product Families'!$E:$E),"")</f>
        <v>11</v>
      </c>
      <c r="F2250" s="7">
        <f t="array" ref="F2250">IFERROR(XLOOKUP($C2250,'Product Families'!$A:$A,'Product Families'!$F:$F),"")</f>
        <v>12</v>
      </c>
      <c r="G2250" s="7">
        <f t="array" ref="G2250">IFERROR(XLOOKUP($C2250,'Product Families'!$A:$A,'Product Families'!$G:$G),"")</f>
        <v>13</v>
      </c>
      <c r="J2250" s="7" t="str">
        <f>IFERROR(ROUND(AVERAGEIF('Week 1 - Making'!$B:$B,'Product List'!$A2250,'Week 1 - Making'!$P:$P),0),"")</f>
        <v/>
      </c>
      <c r="K2250" s="7" t="str">
        <f>IFERROR(ROUND(AVERAGEIF('Week 2 - Making'!$B:$B,'Product List'!$A2250,'Week 2 - Making'!$P:$P),0),"")</f>
        <v/>
      </c>
      <c r="L2250" s="263" t="str">
        <f>IFERROR(ROUND(AVERAGEIF('Week 3 - Making'!$B:$B,'Product List'!$A2250,'Week 3 - Making'!$P:$P),0),"")</f>
        <v/>
      </c>
      <c r="M2250" s="7" t="str">
        <f>IFERROR(ROUND(AVERAGEIF('Week 4 - Making'!$B:$B,'Product List'!$A2250,'Week 4 - Making'!$P:$P),0),"")</f>
        <v/>
      </c>
      <c r="N2250" s="7" t="str">
        <f>IFERROR(ROUND(AVERAGEIF('Week 5 - Making'!$B:$B,'Product List'!$A2250,'Week 5 - Making'!$P:$P),0),"")</f>
        <v/>
      </c>
      <c r="O2250" s="7"/>
      <c r="P2250" s="7">
        <f t="array" ref="P2250">iferror(xlookup(C2250,'Product Families'!A:A,'Product Families'!S:S),"")</f>
        <v>0</v>
      </c>
    </row>
    <row r="2251" ht="14.25" customHeight="1">
      <c r="A2251" s="138" t="s">
        <v>4961</v>
      </c>
      <c r="B2251" s="270"/>
      <c r="C2251" s="138" t="s">
        <v>812</v>
      </c>
      <c r="D2251" s="7">
        <f t="array" ref="D2251">IFERROR(XLOOKUP($C2251,'Product Families'!$A:$A,'Product Families'!$D:$D),"")</f>
        <v>10</v>
      </c>
      <c r="E2251" s="7">
        <f t="array" ref="E2251">IFERROR(XLOOKUP($C2251,'Product Families'!$A:$A,'Product Families'!$E:$E),"")</f>
        <v>11</v>
      </c>
      <c r="F2251" s="7">
        <f t="array" ref="F2251">IFERROR(XLOOKUP($C2251,'Product Families'!$A:$A,'Product Families'!$F:$F),"")</f>
        <v>12</v>
      </c>
      <c r="G2251" s="7">
        <f t="array" ref="G2251">IFERROR(XLOOKUP($C2251,'Product Families'!$A:$A,'Product Families'!$G:$G),"")</f>
        <v>13</v>
      </c>
      <c r="J2251" s="7" t="str">
        <f>IFERROR(ROUND(AVERAGEIF('Week 1 - Making'!$B:$B,'Product List'!$A2251,'Week 1 - Making'!$P:$P),0),"")</f>
        <v/>
      </c>
      <c r="K2251" s="7" t="str">
        <f>IFERROR(ROUND(AVERAGEIF('Week 2 - Making'!$B:$B,'Product List'!$A2251,'Week 2 - Making'!$P:$P),0),"")</f>
        <v/>
      </c>
      <c r="L2251" s="263" t="str">
        <f>IFERROR(ROUND(AVERAGEIF('Week 3 - Making'!$B:$B,'Product List'!$A2251,'Week 3 - Making'!$P:$P),0),"")</f>
        <v/>
      </c>
      <c r="M2251" s="7" t="str">
        <f>IFERROR(ROUND(AVERAGEIF('Week 4 - Making'!$B:$B,'Product List'!$A2251,'Week 4 - Making'!$P:$P),0),"")</f>
        <v/>
      </c>
      <c r="N2251" s="7" t="str">
        <f>IFERROR(ROUND(AVERAGEIF('Week 5 - Making'!$B:$B,'Product List'!$A2251,'Week 5 - Making'!$P:$P),0),"")</f>
        <v/>
      </c>
      <c r="O2251" s="7"/>
      <c r="P2251" s="7">
        <f t="array" ref="P2251">iferror(xlookup(C2251,'Product Families'!A:A,'Product Families'!S:S),"")</f>
        <v>0</v>
      </c>
    </row>
    <row r="2252" ht="14.25" customHeight="1">
      <c r="A2252" s="138" t="s">
        <v>4962</v>
      </c>
      <c r="B2252" s="270"/>
      <c r="C2252" s="138" t="s">
        <v>812</v>
      </c>
      <c r="D2252" s="7">
        <f t="array" ref="D2252">IFERROR(XLOOKUP($C2252,'Product Families'!$A:$A,'Product Families'!$D:$D),"")</f>
        <v>10</v>
      </c>
      <c r="E2252" s="7">
        <f t="array" ref="E2252">IFERROR(XLOOKUP($C2252,'Product Families'!$A:$A,'Product Families'!$E:$E),"")</f>
        <v>11</v>
      </c>
      <c r="F2252" s="7">
        <f t="array" ref="F2252">IFERROR(XLOOKUP($C2252,'Product Families'!$A:$A,'Product Families'!$F:$F),"")</f>
        <v>12</v>
      </c>
      <c r="G2252" s="7">
        <f t="array" ref="G2252">IFERROR(XLOOKUP($C2252,'Product Families'!$A:$A,'Product Families'!$G:$G),"")</f>
        <v>13</v>
      </c>
      <c r="J2252" s="7" t="str">
        <f>IFERROR(ROUND(AVERAGEIF('Week 1 - Making'!$B:$B,'Product List'!$A2252,'Week 1 - Making'!$P:$P),0),"")</f>
        <v/>
      </c>
      <c r="K2252" s="7" t="str">
        <f>IFERROR(ROUND(AVERAGEIF('Week 2 - Making'!$B:$B,'Product List'!$A2252,'Week 2 - Making'!$P:$P),0),"")</f>
        <v/>
      </c>
      <c r="L2252" s="263" t="str">
        <f>IFERROR(ROUND(AVERAGEIF('Week 3 - Making'!$B:$B,'Product List'!$A2252,'Week 3 - Making'!$P:$P),0),"")</f>
        <v/>
      </c>
      <c r="M2252" s="7" t="str">
        <f>IFERROR(ROUND(AVERAGEIF('Week 4 - Making'!$B:$B,'Product List'!$A2252,'Week 4 - Making'!$P:$P),0),"")</f>
        <v/>
      </c>
      <c r="N2252" s="7" t="str">
        <f>IFERROR(ROUND(AVERAGEIF('Week 5 - Making'!$B:$B,'Product List'!$A2252,'Week 5 - Making'!$P:$P),0),"")</f>
        <v/>
      </c>
      <c r="O2252" s="7"/>
      <c r="P2252" s="7">
        <f t="array" ref="P2252">iferror(xlookup(C2252,'Product Families'!A:A,'Product Families'!S:S),"")</f>
        <v>0</v>
      </c>
    </row>
    <row r="2253" ht="14.25" customHeight="1">
      <c r="A2253" s="138" t="s">
        <v>4963</v>
      </c>
      <c r="B2253" s="270"/>
      <c r="C2253" s="138" t="s">
        <v>812</v>
      </c>
      <c r="D2253" s="7">
        <f t="array" ref="D2253">IFERROR(XLOOKUP($C2253,'Product Families'!$A:$A,'Product Families'!$D:$D),"")</f>
        <v>10</v>
      </c>
      <c r="E2253" s="7">
        <f t="array" ref="E2253">IFERROR(XLOOKUP($C2253,'Product Families'!$A:$A,'Product Families'!$E:$E),"")</f>
        <v>11</v>
      </c>
      <c r="F2253" s="7">
        <f t="array" ref="F2253">IFERROR(XLOOKUP($C2253,'Product Families'!$A:$A,'Product Families'!$F:$F),"")</f>
        <v>12</v>
      </c>
      <c r="G2253" s="7">
        <f t="array" ref="G2253">IFERROR(XLOOKUP($C2253,'Product Families'!$A:$A,'Product Families'!$G:$G),"")</f>
        <v>13</v>
      </c>
      <c r="J2253" s="7" t="str">
        <f>IFERROR(ROUND(AVERAGEIF('Week 1 - Making'!$B:$B,'Product List'!$A2253,'Week 1 - Making'!$P:$P),0),"")</f>
        <v/>
      </c>
      <c r="K2253" s="7" t="str">
        <f>IFERROR(ROUND(AVERAGEIF('Week 2 - Making'!$B:$B,'Product List'!$A2253,'Week 2 - Making'!$P:$P),0),"")</f>
        <v/>
      </c>
      <c r="L2253" s="263" t="str">
        <f>IFERROR(ROUND(AVERAGEIF('Week 3 - Making'!$B:$B,'Product List'!$A2253,'Week 3 - Making'!$P:$P),0),"")</f>
        <v/>
      </c>
      <c r="M2253" s="7" t="str">
        <f>IFERROR(ROUND(AVERAGEIF('Week 4 - Making'!$B:$B,'Product List'!$A2253,'Week 4 - Making'!$P:$P),0),"")</f>
        <v/>
      </c>
      <c r="N2253" s="7" t="str">
        <f>IFERROR(ROUND(AVERAGEIF('Week 5 - Making'!$B:$B,'Product List'!$A2253,'Week 5 - Making'!$P:$P),0),"")</f>
        <v/>
      </c>
      <c r="O2253" s="7"/>
      <c r="P2253" s="7">
        <f t="array" ref="P2253">iferror(xlookup(C2253,'Product Families'!A:A,'Product Families'!S:S),"")</f>
        <v>0</v>
      </c>
    </row>
    <row r="2254" ht="14.25" customHeight="1">
      <c r="A2254" s="138" t="s">
        <v>4964</v>
      </c>
      <c r="B2254" s="270"/>
      <c r="C2254" s="138" t="s">
        <v>812</v>
      </c>
      <c r="D2254" s="7">
        <f t="array" ref="D2254">IFERROR(XLOOKUP($C2254,'Product Families'!$A:$A,'Product Families'!$D:$D),"")</f>
        <v>10</v>
      </c>
      <c r="E2254" s="7">
        <f t="array" ref="E2254">IFERROR(XLOOKUP($C2254,'Product Families'!$A:$A,'Product Families'!$E:$E),"")</f>
        <v>11</v>
      </c>
      <c r="F2254" s="7">
        <f t="array" ref="F2254">IFERROR(XLOOKUP($C2254,'Product Families'!$A:$A,'Product Families'!$F:$F),"")</f>
        <v>12</v>
      </c>
      <c r="G2254" s="7">
        <f t="array" ref="G2254">IFERROR(XLOOKUP($C2254,'Product Families'!$A:$A,'Product Families'!$G:$G),"")</f>
        <v>13</v>
      </c>
      <c r="J2254" s="7" t="str">
        <f>IFERROR(ROUND(AVERAGEIF('Week 1 - Making'!$B:$B,'Product List'!$A2254,'Week 1 - Making'!$P:$P),0),"")</f>
        <v/>
      </c>
      <c r="K2254" s="7" t="str">
        <f>IFERROR(ROUND(AVERAGEIF('Week 2 - Making'!$B:$B,'Product List'!$A2254,'Week 2 - Making'!$P:$P),0),"")</f>
        <v/>
      </c>
      <c r="L2254" s="263" t="str">
        <f>IFERROR(ROUND(AVERAGEIF('Week 3 - Making'!$B:$B,'Product List'!$A2254,'Week 3 - Making'!$P:$P),0),"")</f>
        <v/>
      </c>
      <c r="M2254" s="7" t="str">
        <f>IFERROR(ROUND(AVERAGEIF('Week 4 - Making'!$B:$B,'Product List'!$A2254,'Week 4 - Making'!$P:$P),0),"")</f>
        <v/>
      </c>
      <c r="N2254" s="7" t="str">
        <f>IFERROR(ROUND(AVERAGEIF('Week 5 - Making'!$B:$B,'Product List'!$A2254,'Week 5 - Making'!$P:$P),0),"")</f>
        <v/>
      </c>
      <c r="O2254" s="7"/>
      <c r="P2254" s="7">
        <f t="array" ref="P2254">iferror(xlookup(C2254,'Product Families'!A:A,'Product Families'!S:S),"")</f>
        <v>0</v>
      </c>
    </row>
    <row r="2255" ht="14.25" customHeight="1">
      <c r="A2255" s="122" t="s">
        <v>4965</v>
      </c>
      <c r="B2255" s="270" t="s">
        <v>4966</v>
      </c>
      <c r="C2255" s="122" t="s">
        <v>814</v>
      </c>
      <c r="D2255" s="7" t="str">
        <f t="array" ref="D2255">IFERROR(XLOOKUP($C2255,'Product Families'!$A:$A,'Product Families'!$D:$D),"")</f>
        <v/>
      </c>
      <c r="E2255" s="7">
        <f t="array" ref="E2255">IFERROR(XLOOKUP($C2255,'Product Families'!$A:$A,'Product Families'!$E:$E),"")</f>
        <v>0</v>
      </c>
      <c r="F2255" s="7">
        <f t="array" ref="F2255">IFERROR(XLOOKUP($C2255,'Product Families'!$A:$A,'Product Families'!$F:$F),"")</f>
        <v>0</v>
      </c>
      <c r="G2255" s="7">
        <f t="array" ref="G2255">IFERROR(XLOOKUP($C2255,'Product Families'!$A:$A,'Product Families'!$G:$G),"")</f>
        <v>0</v>
      </c>
      <c r="J2255" s="7" t="str">
        <f>IFERROR(ROUND(AVERAGEIF('Week 1 - Making'!$B:$B,'Product List'!$A2255,'Week 1 - Making'!$P:$P),0),"")</f>
        <v/>
      </c>
      <c r="K2255" s="7" t="str">
        <f>IFERROR(ROUND(AVERAGEIF('Week 2 - Making'!$B:$B,'Product List'!$A2255,'Week 2 - Making'!$P:$P),0),"")</f>
        <v/>
      </c>
      <c r="L2255" s="263" t="str">
        <f>IFERROR(ROUND(AVERAGEIF('Week 3 - Making'!$B:$B,'Product List'!$A2255,'Week 3 - Making'!$P:$P),0),"")</f>
        <v/>
      </c>
      <c r="M2255" s="7" t="str">
        <f>IFERROR(ROUND(AVERAGEIF('Week 4 - Making'!$B:$B,'Product List'!$A2255,'Week 4 - Making'!$P:$P),0),"")</f>
        <v/>
      </c>
      <c r="N2255" s="7" t="str">
        <f>IFERROR(ROUND(AVERAGEIF('Week 5 - Making'!$B:$B,'Product List'!$A2255,'Week 5 - Making'!$P:$P),0),"")</f>
        <v/>
      </c>
      <c r="O2255" s="7"/>
      <c r="P2255" s="7">
        <f t="array" ref="P2255">iferror(xlookup(C2255,'Product Families'!A:A,'Product Families'!S:S),"")</f>
        <v>0</v>
      </c>
    </row>
    <row r="2256" ht="14.25" customHeight="1">
      <c r="A2256" s="122" t="s">
        <v>4967</v>
      </c>
      <c r="B2256" s="270" t="s">
        <v>4968</v>
      </c>
      <c r="C2256" s="122" t="s">
        <v>814</v>
      </c>
      <c r="D2256" s="7" t="str">
        <f t="array" ref="D2256">IFERROR(XLOOKUP($C2256,'Product Families'!$A:$A,'Product Families'!$D:$D),"")</f>
        <v/>
      </c>
      <c r="E2256" s="7">
        <f t="array" ref="E2256">IFERROR(XLOOKUP($C2256,'Product Families'!$A:$A,'Product Families'!$E:$E),"")</f>
        <v>0</v>
      </c>
      <c r="F2256" s="7">
        <f t="array" ref="F2256">IFERROR(XLOOKUP($C2256,'Product Families'!$A:$A,'Product Families'!$F:$F),"")</f>
        <v>0</v>
      </c>
      <c r="G2256" s="7">
        <f t="array" ref="G2256">IFERROR(XLOOKUP($C2256,'Product Families'!$A:$A,'Product Families'!$G:$G),"")</f>
        <v>0</v>
      </c>
      <c r="J2256" s="7" t="str">
        <f>IFERROR(ROUND(AVERAGEIF('Week 1 - Making'!$B:$B,'Product List'!$A2256,'Week 1 - Making'!$P:$P),0),"")</f>
        <v/>
      </c>
      <c r="K2256" s="7" t="str">
        <f>IFERROR(ROUND(AVERAGEIF('Week 2 - Making'!$B:$B,'Product List'!$A2256,'Week 2 - Making'!$P:$P),0),"")</f>
        <v/>
      </c>
      <c r="L2256" s="263" t="str">
        <f>IFERROR(ROUND(AVERAGEIF('Week 3 - Making'!$B:$B,'Product List'!$A2256,'Week 3 - Making'!$P:$P),0),"")</f>
        <v/>
      </c>
      <c r="M2256" s="7" t="str">
        <f>IFERROR(ROUND(AVERAGEIF('Week 4 - Making'!$B:$B,'Product List'!$A2256,'Week 4 - Making'!$P:$P),0),"")</f>
        <v/>
      </c>
      <c r="N2256" s="7" t="str">
        <f>IFERROR(ROUND(AVERAGEIF('Week 5 - Making'!$B:$B,'Product List'!$A2256,'Week 5 - Making'!$P:$P),0),"")</f>
        <v/>
      </c>
      <c r="O2256" s="7"/>
      <c r="P2256" s="7">
        <f t="array" ref="P2256">iferror(xlookup(C2256,'Product Families'!A:A,'Product Families'!S:S),"")</f>
        <v>0</v>
      </c>
    </row>
    <row r="2257" ht="14.25" customHeight="1">
      <c r="A2257" s="122" t="s">
        <v>4969</v>
      </c>
      <c r="B2257" s="270" t="s">
        <v>4970</v>
      </c>
      <c r="C2257" s="122" t="s">
        <v>814</v>
      </c>
      <c r="D2257" s="7" t="str">
        <f t="array" ref="D2257">IFERROR(XLOOKUP($C2257,'Product Families'!$A:$A,'Product Families'!$D:$D),"")</f>
        <v/>
      </c>
      <c r="E2257" s="7">
        <f t="array" ref="E2257">IFERROR(XLOOKUP($C2257,'Product Families'!$A:$A,'Product Families'!$E:$E),"")</f>
        <v>0</v>
      </c>
      <c r="F2257" s="7">
        <f t="array" ref="F2257">IFERROR(XLOOKUP($C2257,'Product Families'!$A:$A,'Product Families'!$F:$F),"")</f>
        <v>0</v>
      </c>
      <c r="G2257" s="7">
        <f t="array" ref="G2257">IFERROR(XLOOKUP($C2257,'Product Families'!$A:$A,'Product Families'!$G:$G),"")</f>
        <v>0</v>
      </c>
      <c r="J2257" s="7" t="str">
        <f>IFERROR(ROUND(AVERAGEIF('Week 1 - Making'!$B:$B,'Product List'!$A2257,'Week 1 - Making'!$P:$P),0),"")</f>
        <v/>
      </c>
      <c r="K2257" s="7" t="str">
        <f>IFERROR(ROUND(AVERAGEIF('Week 2 - Making'!$B:$B,'Product List'!$A2257,'Week 2 - Making'!$P:$P),0),"")</f>
        <v/>
      </c>
      <c r="L2257" s="263" t="str">
        <f>IFERROR(ROUND(AVERAGEIF('Week 3 - Making'!$B:$B,'Product List'!$A2257,'Week 3 - Making'!$P:$P),0),"")</f>
        <v/>
      </c>
      <c r="M2257" s="7" t="str">
        <f>IFERROR(ROUND(AVERAGEIF('Week 4 - Making'!$B:$B,'Product List'!$A2257,'Week 4 - Making'!$P:$P),0),"")</f>
        <v/>
      </c>
      <c r="N2257" s="7" t="str">
        <f>IFERROR(ROUND(AVERAGEIF('Week 5 - Making'!$B:$B,'Product List'!$A2257,'Week 5 - Making'!$P:$P),0),"")</f>
        <v/>
      </c>
      <c r="O2257" s="7"/>
      <c r="P2257" s="7">
        <f t="array" ref="P2257">iferror(xlookup(C2257,'Product Families'!A:A,'Product Families'!S:S),"")</f>
        <v>0</v>
      </c>
    </row>
    <row r="2258" ht="14.25" customHeight="1">
      <c r="A2258" s="122" t="s">
        <v>4971</v>
      </c>
      <c r="B2258" s="270" t="s">
        <v>4972</v>
      </c>
      <c r="C2258" s="122" t="s">
        <v>814</v>
      </c>
      <c r="D2258" s="7" t="str">
        <f t="array" ref="D2258">IFERROR(XLOOKUP($C2258,'Product Families'!$A:$A,'Product Families'!$D:$D),"")</f>
        <v/>
      </c>
      <c r="E2258" s="7">
        <f t="array" ref="E2258">IFERROR(XLOOKUP($C2258,'Product Families'!$A:$A,'Product Families'!$E:$E),"")</f>
        <v>0</v>
      </c>
      <c r="F2258" s="7">
        <f t="array" ref="F2258">IFERROR(XLOOKUP($C2258,'Product Families'!$A:$A,'Product Families'!$F:$F),"")</f>
        <v>0</v>
      </c>
      <c r="G2258" s="7">
        <f t="array" ref="G2258">IFERROR(XLOOKUP($C2258,'Product Families'!$A:$A,'Product Families'!$G:$G),"")</f>
        <v>0</v>
      </c>
      <c r="J2258" s="7" t="str">
        <f>IFERROR(ROUND(AVERAGEIF('Week 1 - Making'!$B:$B,'Product List'!$A2258,'Week 1 - Making'!$P:$P),0),"")</f>
        <v/>
      </c>
      <c r="K2258" s="7" t="str">
        <f>IFERROR(ROUND(AVERAGEIF('Week 2 - Making'!$B:$B,'Product List'!$A2258,'Week 2 - Making'!$P:$P),0),"")</f>
        <v/>
      </c>
      <c r="L2258" s="263" t="str">
        <f>IFERROR(ROUND(AVERAGEIF('Week 3 - Making'!$B:$B,'Product List'!$A2258,'Week 3 - Making'!$P:$P),0),"")</f>
        <v/>
      </c>
      <c r="M2258" s="7" t="str">
        <f>IFERROR(ROUND(AVERAGEIF('Week 4 - Making'!$B:$B,'Product List'!$A2258,'Week 4 - Making'!$P:$P),0),"")</f>
        <v/>
      </c>
      <c r="N2258" s="7" t="str">
        <f>IFERROR(ROUND(AVERAGEIF('Week 5 - Making'!$B:$B,'Product List'!$A2258,'Week 5 - Making'!$P:$P),0),"")</f>
        <v/>
      </c>
      <c r="O2258" s="7"/>
      <c r="P2258" s="7">
        <f t="array" ref="P2258">iferror(xlookup(C2258,'Product Families'!A:A,'Product Families'!S:S),"")</f>
        <v>0</v>
      </c>
    </row>
    <row r="2259" ht="14.25" customHeight="1">
      <c r="A2259" s="122" t="s">
        <v>4973</v>
      </c>
      <c r="B2259" s="270" t="s">
        <v>4904</v>
      </c>
      <c r="C2259" s="122" t="s">
        <v>814</v>
      </c>
      <c r="D2259" s="7" t="str">
        <f t="array" ref="D2259">IFERROR(XLOOKUP($C2259,'Product Families'!$A:$A,'Product Families'!$D:$D),"")</f>
        <v/>
      </c>
      <c r="E2259" s="7">
        <f t="array" ref="E2259">IFERROR(XLOOKUP($C2259,'Product Families'!$A:$A,'Product Families'!$E:$E),"")</f>
        <v>0</v>
      </c>
      <c r="F2259" s="7">
        <f t="array" ref="F2259">IFERROR(XLOOKUP($C2259,'Product Families'!$A:$A,'Product Families'!$F:$F),"")</f>
        <v>0</v>
      </c>
      <c r="G2259" s="7">
        <f t="array" ref="G2259">IFERROR(XLOOKUP($C2259,'Product Families'!$A:$A,'Product Families'!$G:$G),"")</f>
        <v>0</v>
      </c>
      <c r="J2259" s="7" t="str">
        <f>IFERROR(ROUND(AVERAGEIF('Week 1 - Making'!$B:$B,'Product List'!$A2259,'Week 1 - Making'!$P:$P),0),"")</f>
        <v/>
      </c>
      <c r="K2259" s="7" t="str">
        <f>IFERROR(ROUND(AVERAGEIF('Week 2 - Making'!$B:$B,'Product List'!$A2259,'Week 2 - Making'!$P:$P),0),"")</f>
        <v/>
      </c>
      <c r="L2259" s="263" t="str">
        <f>IFERROR(ROUND(AVERAGEIF('Week 3 - Making'!$B:$B,'Product List'!$A2259,'Week 3 - Making'!$P:$P),0),"")</f>
        <v/>
      </c>
      <c r="M2259" s="7" t="str">
        <f>IFERROR(ROUND(AVERAGEIF('Week 4 - Making'!$B:$B,'Product List'!$A2259,'Week 4 - Making'!$P:$P),0),"")</f>
        <v/>
      </c>
      <c r="N2259" s="7" t="str">
        <f>IFERROR(ROUND(AVERAGEIF('Week 5 - Making'!$B:$B,'Product List'!$A2259,'Week 5 - Making'!$P:$P),0),"")</f>
        <v/>
      </c>
      <c r="O2259" s="7"/>
      <c r="P2259" s="7">
        <f t="array" ref="P2259">iferror(xlookup(C2259,'Product Families'!A:A,'Product Families'!S:S),"")</f>
        <v>0</v>
      </c>
    </row>
    <row r="2260" ht="14.25" customHeight="1">
      <c r="A2260" s="122" t="s">
        <v>4974</v>
      </c>
      <c r="B2260" s="270" t="s">
        <v>4975</v>
      </c>
      <c r="C2260" s="122" t="s">
        <v>480</v>
      </c>
      <c r="D2260" s="7">
        <f t="array" ref="D2260">IFERROR(XLOOKUP($C2260,'Product Families'!$A:$A,'Product Families'!$D:$D),"")</f>
        <v>86</v>
      </c>
      <c r="E2260" s="7">
        <f t="array" ref="E2260">IFERROR(XLOOKUP($C2260,'Product Families'!$A:$A,'Product Families'!$E:$E),"")</f>
        <v>88</v>
      </c>
      <c r="F2260" s="7">
        <f t="array" ref="F2260">IFERROR(XLOOKUP($C2260,'Product Families'!$A:$A,'Product Families'!$F:$F),"")</f>
        <v>95</v>
      </c>
      <c r="G2260" s="7">
        <f t="array" ref="G2260">IFERROR(XLOOKUP($C2260,'Product Families'!$A:$A,'Product Families'!$G:$G),"")</f>
        <v>102</v>
      </c>
      <c r="J2260" s="7" t="str">
        <f>IFERROR(ROUND(AVERAGEIF('Week 1 - Making'!$B:$B,'Product List'!$A2260,'Week 1 - Making'!$P:$P),0),"")</f>
        <v/>
      </c>
      <c r="K2260" s="7" t="str">
        <f>IFERROR(ROUND(AVERAGEIF('Week 2 - Making'!$B:$B,'Product List'!$A2260,'Week 2 - Making'!$P:$P),0),"")</f>
        <v/>
      </c>
      <c r="L2260" s="263" t="str">
        <f>IFERROR(ROUND(AVERAGEIF('Week 3 - Making'!$B:$B,'Product List'!$A2260,'Week 3 - Making'!$P:$P),0),"")</f>
        <v/>
      </c>
      <c r="M2260" s="7" t="str">
        <f>IFERROR(ROUND(AVERAGEIF('Week 4 - Making'!$B:$B,'Product List'!$A2260,'Week 4 - Making'!$P:$P),0),"")</f>
        <v/>
      </c>
      <c r="N2260" s="7" t="str">
        <f>IFERROR(ROUND(AVERAGEIF('Week 5 - Making'!$B:$B,'Product List'!$A2260,'Week 5 - Making'!$P:$P),0),"")</f>
        <v/>
      </c>
      <c r="O2260" s="7"/>
      <c r="P2260" s="7">
        <f t="array" ref="P2260">iferror(xlookup(C2260,'Product Families'!A:A,'Product Families'!S:S),"")</f>
        <v>0</v>
      </c>
    </row>
    <row r="2261" ht="14.25" customHeight="1">
      <c r="A2261" s="138" t="s">
        <v>4976</v>
      </c>
      <c r="B2261" s="270" t="s">
        <v>4975</v>
      </c>
      <c r="C2261" s="138" t="s">
        <v>817</v>
      </c>
      <c r="D2261" s="7">
        <f t="array" ref="D2261">IFERROR(XLOOKUP($C2261,'Product Families'!$A:$A,'Product Families'!$D:$D),"")</f>
        <v>130</v>
      </c>
      <c r="E2261" s="7">
        <f t="array" ref="E2261">IFERROR(XLOOKUP($C2261,'Product Families'!$A:$A,'Product Families'!$E:$E),"")</f>
        <v>133</v>
      </c>
      <c r="F2261" s="7">
        <f t="array" ref="F2261">IFERROR(XLOOKUP($C2261,'Product Families'!$A:$A,'Product Families'!$F:$F),"")</f>
        <v>144</v>
      </c>
      <c r="G2261" s="7">
        <f t="array" ref="G2261">IFERROR(XLOOKUP($C2261,'Product Families'!$A:$A,'Product Families'!$G:$G),"")</f>
        <v>154</v>
      </c>
      <c r="J2261" s="7" t="str">
        <f>IFERROR(ROUND(AVERAGEIF('Week 1 - Making'!$B:$B,'Product List'!$A2261,'Week 1 - Making'!$P:$P),0),"")</f>
        <v/>
      </c>
      <c r="K2261" s="7" t="str">
        <f>IFERROR(ROUND(AVERAGEIF('Week 2 - Making'!$B:$B,'Product List'!$A2261,'Week 2 - Making'!$P:$P),0),"")</f>
        <v/>
      </c>
      <c r="L2261" s="263" t="str">
        <f>IFERROR(ROUND(AVERAGEIF('Week 3 - Making'!$B:$B,'Product List'!$A2261,'Week 3 - Making'!$P:$P),0),"")</f>
        <v/>
      </c>
      <c r="M2261" s="7" t="str">
        <f>IFERROR(ROUND(AVERAGEIF('Week 4 - Making'!$B:$B,'Product List'!$A2261,'Week 4 - Making'!$P:$P),0),"")</f>
        <v/>
      </c>
      <c r="N2261" s="7" t="str">
        <f>IFERROR(ROUND(AVERAGEIF('Week 5 - Making'!$B:$B,'Product List'!$A2261,'Week 5 - Making'!$P:$P),0),"")</f>
        <v/>
      </c>
      <c r="O2261" s="7"/>
      <c r="P2261" s="7">
        <f t="array" ref="P2261">iferror(xlookup(C2261,'Product Families'!A:A,'Product Families'!S:S),"")</f>
        <v>0</v>
      </c>
    </row>
    <row r="2262" ht="14.25" customHeight="1">
      <c r="A2262" s="122" t="s">
        <v>4977</v>
      </c>
      <c r="B2262" s="270" t="s">
        <v>4975</v>
      </c>
      <c r="C2262" s="122" t="s">
        <v>480</v>
      </c>
      <c r="D2262" s="7">
        <f t="array" ref="D2262">IFERROR(XLOOKUP($C2262,'Product Families'!$A:$A,'Product Families'!$D:$D),"")</f>
        <v>86</v>
      </c>
      <c r="E2262" s="7">
        <f t="array" ref="E2262">IFERROR(XLOOKUP($C2262,'Product Families'!$A:$A,'Product Families'!$E:$E),"")</f>
        <v>88</v>
      </c>
      <c r="F2262" s="7">
        <f t="array" ref="F2262">IFERROR(XLOOKUP($C2262,'Product Families'!$A:$A,'Product Families'!$F:$F),"")</f>
        <v>95</v>
      </c>
      <c r="G2262" s="7">
        <f t="array" ref="G2262">IFERROR(XLOOKUP($C2262,'Product Families'!$A:$A,'Product Families'!$G:$G),"")</f>
        <v>102</v>
      </c>
      <c r="J2262" s="7" t="str">
        <f>IFERROR(ROUND(AVERAGEIF('Week 1 - Making'!$B:$B,'Product List'!$A2262,'Week 1 - Making'!$P:$P),0),"")</f>
        <v/>
      </c>
      <c r="K2262" s="7" t="str">
        <f>IFERROR(ROUND(AVERAGEIF('Week 2 - Making'!$B:$B,'Product List'!$A2262,'Week 2 - Making'!$P:$P),0),"")</f>
        <v/>
      </c>
      <c r="L2262" s="263" t="str">
        <f>IFERROR(ROUND(AVERAGEIF('Week 3 - Making'!$B:$B,'Product List'!$A2262,'Week 3 - Making'!$P:$P),0),"")</f>
        <v/>
      </c>
      <c r="M2262" s="7" t="str">
        <f>IFERROR(ROUND(AVERAGEIF('Week 4 - Making'!$B:$B,'Product List'!$A2262,'Week 4 - Making'!$P:$P),0),"")</f>
        <v/>
      </c>
      <c r="N2262" s="7" t="str">
        <f>IFERROR(ROUND(AVERAGEIF('Week 5 - Making'!$B:$B,'Product List'!$A2262,'Week 5 - Making'!$P:$P),0),"")</f>
        <v/>
      </c>
      <c r="O2262" s="7"/>
      <c r="P2262" s="7">
        <f t="array" ref="P2262">iferror(xlookup(C2262,'Product Families'!A:A,'Product Families'!S:S),"")</f>
        <v>0</v>
      </c>
    </row>
    <row r="2263" ht="14.25" customHeight="1">
      <c r="A2263" s="138" t="s">
        <v>4978</v>
      </c>
      <c r="B2263" s="270" t="s">
        <v>4979</v>
      </c>
      <c r="C2263" s="138" t="s">
        <v>817</v>
      </c>
      <c r="D2263" s="7">
        <f t="array" ref="D2263">IFERROR(XLOOKUP($C2263,'Product Families'!$A:$A,'Product Families'!$D:$D),"")</f>
        <v>130</v>
      </c>
      <c r="E2263" s="7">
        <f t="array" ref="E2263">IFERROR(XLOOKUP($C2263,'Product Families'!$A:$A,'Product Families'!$E:$E),"")</f>
        <v>133</v>
      </c>
      <c r="F2263" s="7">
        <f t="array" ref="F2263">IFERROR(XLOOKUP($C2263,'Product Families'!$A:$A,'Product Families'!$F:$F),"")</f>
        <v>144</v>
      </c>
      <c r="G2263" s="7">
        <f t="array" ref="G2263">IFERROR(XLOOKUP($C2263,'Product Families'!$A:$A,'Product Families'!$G:$G),"")</f>
        <v>154</v>
      </c>
      <c r="J2263" s="7" t="str">
        <f>IFERROR(ROUND(AVERAGEIF('Week 1 - Making'!$B:$B,'Product List'!$A2263,'Week 1 - Making'!$P:$P),0),"")</f>
        <v/>
      </c>
      <c r="K2263" s="7" t="str">
        <f>IFERROR(ROUND(AVERAGEIF('Week 2 - Making'!$B:$B,'Product List'!$A2263,'Week 2 - Making'!$P:$P),0),"")</f>
        <v/>
      </c>
      <c r="L2263" s="263" t="str">
        <f>IFERROR(ROUND(AVERAGEIF('Week 3 - Making'!$B:$B,'Product List'!$A2263,'Week 3 - Making'!$P:$P),0),"")</f>
        <v/>
      </c>
      <c r="M2263" s="7" t="str">
        <f>IFERROR(ROUND(AVERAGEIF('Week 4 - Making'!$B:$B,'Product List'!$A2263,'Week 4 - Making'!$P:$P),0),"")</f>
        <v/>
      </c>
      <c r="N2263" s="7" t="str">
        <f>IFERROR(ROUND(AVERAGEIF('Week 5 - Making'!$B:$B,'Product List'!$A2263,'Week 5 - Making'!$P:$P),0),"")</f>
        <v/>
      </c>
      <c r="O2263" s="7"/>
      <c r="P2263" s="7">
        <f t="array" ref="P2263">iferror(xlookup(C2263,'Product Families'!A:A,'Product Families'!S:S),"")</f>
        <v>0</v>
      </c>
    </row>
    <row r="2264" ht="14.25" customHeight="1">
      <c r="A2264" s="122" t="s">
        <v>4980</v>
      </c>
      <c r="B2264" s="270" t="s">
        <v>4981</v>
      </c>
      <c r="C2264" s="122" t="s">
        <v>480</v>
      </c>
      <c r="D2264" s="7">
        <f t="array" ref="D2264">IFERROR(XLOOKUP($C2264,'Product Families'!$A:$A,'Product Families'!$D:$D),"")</f>
        <v>86</v>
      </c>
      <c r="E2264" s="7">
        <f t="array" ref="E2264">IFERROR(XLOOKUP($C2264,'Product Families'!$A:$A,'Product Families'!$E:$E),"")</f>
        <v>88</v>
      </c>
      <c r="F2264" s="7">
        <f t="array" ref="F2264">IFERROR(XLOOKUP($C2264,'Product Families'!$A:$A,'Product Families'!$F:$F),"")</f>
        <v>95</v>
      </c>
      <c r="G2264" s="7">
        <f t="array" ref="G2264">IFERROR(XLOOKUP($C2264,'Product Families'!$A:$A,'Product Families'!$G:$G),"")</f>
        <v>102</v>
      </c>
      <c r="J2264" s="7" t="str">
        <f>IFERROR(ROUND(AVERAGEIF('Week 1 - Making'!$B:$B,'Product List'!$A2264,'Week 1 - Making'!$P:$P),0),"")</f>
        <v/>
      </c>
      <c r="K2264" s="7" t="str">
        <f>IFERROR(ROUND(AVERAGEIF('Week 2 - Making'!$B:$B,'Product List'!$A2264,'Week 2 - Making'!$P:$P),0),"")</f>
        <v/>
      </c>
      <c r="L2264" s="263" t="str">
        <f>IFERROR(ROUND(AVERAGEIF('Week 3 - Making'!$B:$B,'Product List'!$A2264,'Week 3 - Making'!$P:$P),0),"")</f>
        <v/>
      </c>
      <c r="M2264" s="7" t="str">
        <f>IFERROR(ROUND(AVERAGEIF('Week 4 - Making'!$B:$B,'Product List'!$A2264,'Week 4 - Making'!$P:$P),0),"")</f>
        <v/>
      </c>
      <c r="N2264" s="7" t="str">
        <f>IFERROR(ROUND(AVERAGEIF('Week 5 - Making'!$B:$B,'Product List'!$A2264,'Week 5 - Making'!$P:$P),0),"")</f>
        <v/>
      </c>
      <c r="O2264" s="7"/>
      <c r="P2264" s="7">
        <f t="array" ref="P2264">iferror(xlookup(C2264,'Product Families'!A:A,'Product Families'!S:S),"")</f>
        <v>0</v>
      </c>
    </row>
    <row r="2265" ht="14.25" customHeight="1">
      <c r="A2265" s="138" t="s">
        <v>4982</v>
      </c>
      <c r="B2265" s="270" t="s">
        <v>4981</v>
      </c>
      <c r="C2265" s="138" t="s">
        <v>817</v>
      </c>
      <c r="D2265" s="7">
        <f t="array" ref="D2265">IFERROR(XLOOKUP($C2265,'Product Families'!$A:$A,'Product Families'!$D:$D),"")</f>
        <v>130</v>
      </c>
      <c r="E2265" s="7">
        <f t="array" ref="E2265">IFERROR(XLOOKUP($C2265,'Product Families'!$A:$A,'Product Families'!$E:$E),"")</f>
        <v>133</v>
      </c>
      <c r="F2265" s="7">
        <f t="array" ref="F2265">IFERROR(XLOOKUP($C2265,'Product Families'!$A:$A,'Product Families'!$F:$F),"")</f>
        <v>144</v>
      </c>
      <c r="G2265" s="7">
        <f t="array" ref="G2265">IFERROR(XLOOKUP($C2265,'Product Families'!$A:$A,'Product Families'!$G:$G),"")</f>
        <v>154</v>
      </c>
      <c r="J2265" s="7" t="str">
        <f>IFERROR(ROUND(AVERAGEIF('Week 1 - Making'!$B:$B,'Product List'!$A2265,'Week 1 - Making'!$P:$P),0),"")</f>
        <v/>
      </c>
      <c r="K2265" s="7" t="str">
        <f>IFERROR(ROUND(AVERAGEIF('Week 2 - Making'!$B:$B,'Product List'!$A2265,'Week 2 - Making'!$P:$P),0),"")</f>
        <v/>
      </c>
      <c r="L2265" s="263" t="str">
        <f>IFERROR(ROUND(AVERAGEIF('Week 3 - Making'!$B:$B,'Product List'!$A2265,'Week 3 - Making'!$P:$P),0),"")</f>
        <v/>
      </c>
      <c r="M2265" s="7" t="str">
        <f>IFERROR(ROUND(AVERAGEIF('Week 4 - Making'!$B:$B,'Product List'!$A2265,'Week 4 - Making'!$P:$P),0),"")</f>
        <v/>
      </c>
      <c r="N2265" s="7" t="str">
        <f>IFERROR(ROUND(AVERAGEIF('Week 5 - Making'!$B:$B,'Product List'!$A2265,'Week 5 - Making'!$P:$P),0),"")</f>
        <v/>
      </c>
      <c r="O2265" s="7"/>
      <c r="P2265" s="7">
        <f t="array" ref="P2265">iferror(xlookup(C2265,'Product Families'!A:A,'Product Families'!S:S),"")</f>
        <v>0</v>
      </c>
    </row>
    <row r="2266" ht="14.25" customHeight="1">
      <c r="A2266" s="122" t="s">
        <v>4983</v>
      </c>
      <c r="B2266" s="270" t="s">
        <v>4984</v>
      </c>
      <c r="C2266" s="122" t="s">
        <v>480</v>
      </c>
      <c r="D2266" s="7">
        <f t="array" ref="D2266">IFERROR(XLOOKUP($C2266,'Product Families'!$A:$A,'Product Families'!$D:$D),"")</f>
        <v>86</v>
      </c>
      <c r="E2266" s="7">
        <f t="array" ref="E2266">IFERROR(XLOOKUP($C2266,'Product Families'!$A:$A,'Product Families'!$E:$E),"")</f>
        <v>88</v>
      </c>
      <c r="F2266" s="7">
        <f t="array" ref="F2266">IFERROR(XLOOKUP($C2266,'Product Families'!$A:$A,'Product Families'!$F:$F),"")</f>
        <v>95</v>
      </c>
      <c r="G2266" s="7">
        <f t="array" ref="G2266">IFERROR(XLOOKUP($C2266,'Product Families'!$A:$A,'Product Families'!$G:$G),"")</f>
        <v>102</v>
      </c>
      <c r="J2266" s="7" t="str">
        <f>IFERROR(ROUND(AVERAGEIF('Week 1 - Making'!$B:$B,'Product List'!$A2266,'Week 1 - Making'!$P:$P),0),"")</f>
        <v/>
      </c>
      <c r="K2266" s="7" t="str">
        <f>IFERROR(ROUND(AVERAGEIF('Week 2 - Making'!$B:$B,'Product List'!$A2266,'Week 2 - Making'!$P:$P),0),"")</f>
        <v/>
      </c>
      <c r="L2266" s="263" t="str">
        <f>IFERROR(ROUND(AVERAGEIF('Week 3 - Making'!$B:$B,'Product List'!$A2266,'Week 3 - Making'!$P:$P),0),"")</f>
        <v/>
      </c>
      <c r="M2266" s="7" t="str">
        <f>IFERROR(ROUND(AVERAGEIF('Week 4 - Making'!$B:$B,'Product List'!$A2266,'Week 4 - Making'!$P:$P),0),"")</f>
        <v/>
      </c>
      <c r="N2266" s="7" t="str">
        <f>IFERROR(ROUND(AVERAGEIF('Week 5 - Making'!$B:$B,'Product List'!$A2266,'Week 5 - Making'!$P:$P),0),"")</f>
        <v/>
      </c>
      <c r="O2266" s="7"/>
      <c r="P2266" s="7">
        <f t="array" ref="P2266">iferror(xlookup(C2266,'Product Families'!A:A,'Product Families'!S:S),"")</f>
        <v>0</v>
      </c>
    </row>
    <row r="2267" ht="14.25" customHeight="1">
      <c r="A2267" s="138" t="s">
        <v>4985</v>
      </c>
      <c r="B2267" s="270" t="s">
        <v>4984</v>
      </c>
      <c r="C2267" s="138" t="s">
        <v>817</v>
      </c>
      <c r="D2267" s="7">
        <f t="array" ref="D2267">IFERROR(XLOOKUP($C2267,'Product Families'!$A:$A,'Product Families'!$D:$D),"")</f>
        <v>130</v>
      </c>
      <c r="E2267" s="7">
        <f t="array" ref="E2267">IFERROR(XLOOKUP($C2267,'Product Families'!$A:$A,'Product Families'!$E:$E),"")</f>
        <v>133</v>
      </c>
      <c r="F2267" s="7">
        <f t="array" ref="F2267">IFERROR(XLOOKUP($C2267,'Product Families'!$A:$A,'Product Families'!$F:$F),"")</f>
        <v>144</v>
      </c>
      <c r="G2267" s="7">
        <f t="array" ref="G2267">IFERROR(XLOOKUP($C2267,'Product Families'!$A:$A,'Product Families'!$G:$G),"")</f>
        <v>154</v>
      </c>
      <c r="J2267" s="7" t="str">
        <f>IFERROR(ROUND(AVERAGEIF('Week 1 - Making'!$B:$B,'Product List'!$A2267,'Week 1 - Making'!$P:$P),0),"")</f>
        <v/>
      </c>
      <c r="K2267" s="7" t="str">
        <f>IFERROR(ROUND(AVERAGEIF('Week 2 - Making'!$B:$B,'Product List'!$A2267,'Week 2 - Making'!$P:$P),0),"")</f>
        <v/>
      </c>
      <c r="L2267" s="263" t="str">
        <f>IFERROR(ROUND(AVERAGEIF('Week 3 - Making'!$B:$B,'Product List'!$A2267,'Week 3 - Making'!$P:$P),0),"")</f>
        <v/>
      </c>
      <c r="M2267" s="7" t="str">
        <f>IFERROR(ROUND(AVERAGEIF('Week 4 - Making'!$B:$B,'Product List'!$A2267,'Week 4 - Making'!$P:$P),0),"")</f>
        <v/>
      </c>
      <c r="N2267" s="7" t="str">
        <f>IFERROR(ROUND(AVERAGEIF('Week 5 - Making'!$B:$B,'Product List'!$A2267,'Week 5 - Making'!$P:$P),0),"")</f>
        <v/>
      </c>
      <c r="O2267" s="7"/>
      <c r="P2267" s="7">
        <f t="array" ref="P2267">iferror(xlookup(C2267,'Product Families'!A:A,'Product Families'!S:S),"")</f>
        <v>0</v>
      </c>
    </row>
    <row r="2268" ht="14.25" customHeight="1">
      <c r="A2268" s="122" t="s">
        <v>4986</v>
      </c>
      <c r="B2268" s="270" t="s">
        <v>4987</v>
      </c>
      <c r="C2268" s="122" t="s">
        <v>480</v>
      </c>
      <c r="D2268" s="7">
        <f t="array" ref="D2268">IFERROR(XLOOKUP($C2268,'Product Families'!$A:$A,'Product Families'!$D:$D),"")</f>
        <v>86</v>
      </c>
      <c r="E2268" s="7">
        <f t="array" ref="E2268">IFERROR(XLOOKUP($C2268,'Product Families'!$A:$A,'Product Families'!$E:$E),"")</f>
        <v>88</v>
      </c>
      <c r="F2268" s="7">
        <f t="array" ref="F2268">IFERROR(XLOOKUP($C2268,'Product Families'!$A:$A,'Product Families'!$F:$F),"")</f>
        <v>95</v>
      </c>
      <c r="G2268" s="7">
        <f t="array" ref="G2268">IFERROR(XLOOKUP($C2268,'Product Families'!$A:$A,'Product Families'!$G:$G),"")</f>
        <v>102</v>
      </c>
      <c r="J2268" s="7" t="str">
        <f>IFERROR(ROUND(AVERAGEIF('Week 1 - Making'!$B:$B,'Product List'!$A2268,'Week 1 - Making'!$P:$P),0),"")</f>
        <v/>
      </c>
      <c r="K2268" s="7" t="str">
        <f>IFERROR(ROUND(AVERAGEIF('Week 2 - Making'!$B:$B,'Product List'!$A2268,'Week 2 - Making'!$P:$P),0),"")</f>
        <v/>
      </c>
      <c r="L2268" s="263" t="str">
        <f>IFERROR(ROUND(AVERAGEIF('Week 3 - Making'!$B:$B,'Product List'!$A2268,'Week 3 - Making'!$P:$P),0),"")</f>
        <v/>
      </c>
      <c r="M2268" s="7" t="str">
        <f>IFERROR(ROUND(AVERAGEIF('Week 4 - Making'!$B:$B,'Product List'!$A2268,'Week 4 - Making'!$P:$P),0),"")</f>
        <v/>
      </c>
      <c r="N2268" s="7" t="str">
        <f>IFERROR(ROUND(AVERAGEIF('Week 5 - Making'!$B:$B,'Product List'!$A2268,'Week 5 - Making'!$P:$P),0),"")</f>
        <v/>
      </c>
      <c r="O2268" s="7"/>
      <c r="P2268" s="7">
        <f t="array" ref="P2268">iferror(xlookup(C2268,'Product Families'!A:A,'Product Families'!S:S),"")</f>
        <v>0</v>
      </c>
    </row>
    <row r="2269" ht="14.25" customHeight="1">
      <c r="A2269" s="138" t="s">
        <v>4988</v>
      </c>
      <c r="B2269" s="270" t="s">
        <v>4987</v>
      </c>
      <c r="C2269" s="138" t="s">
        <v>817</v>
      </c>
      <c r="D2269" s="7">
        <f t="array" ref="D2269">IFERROR(XLOOKUP($C2269,'Product Families'!$A:$A,'Product Families'!$D:$D),"")</f>
        <v>130</v>
      </c>
      <c r="E2269" s="7">
        <f t="array" ref="E2269">IFERROR(XLOOKUP($C2269,'Product Families'!$A:$A,'Product Families'!$E:$E),"")</f>
        <v>133</v>
      </c>
      <c r="F2269" s="7">
        <f t="array" ref="F2269">IFERROR(XLOOKUP($C2269,'Product Families'!$A:$A,'Product Families'!$F:$F),"")</f>
        <v>144</v>
      </c>
      <c r="G2269" s="7">
        <f t="array" ref="G2269">IFERROR(XLOOKUP($C2269,'Product Families'!$A:$A,'Product Families'!$G:$G),"")</f>
        <v>154</v>
      </c>
      <c r="J2269" s="7" t="str">
        <f>IFERROR(ROUND(AVERAGEIF('Week 1 - Making'!$B:$B,'Product List'!$A2269,'Week 1 - Making'!$P:$P),0),"")</f>
        <v/>
      </c>
      <c r="K2269" s="7" t="str">
        <f>IFERROR(ROUND(AVERAGEIF('Week 2 - Making'!$B:$B,'Product List'!$A2269,'Week 2 - Making'!$P:$P),0),"")</f>
        <v/>
      </c>
      <c r="L2269" s="263" t="str">
        <f>IFERROR(ROUND(AVERAGEIF('Week 3 - Making'!$B:$B,'Product List'!$A2269,'Week 3 - Making'!$P:$P),0),"")</f>
        <v/>
      </c>
      <c r="M2269" s="7" t="str">
        <f>IFERROR(ROUND(AVERAGEIF('Week 4 - Making'!$B:$B,'Product List'!$A2269,'Week 4 - Making'!$P:$P),0),"")</f>
        <v/>
      </c>
      <c r="N2269" s="7" t="str">
        <f>IFERROR(ROUND(AVERAGEIF('Week 5 - Making'!$B:$B,'Product List'!$A2269,'Week 5 - Making'!$P:$P),0),"")</f>
        <v/>
      </c>
      <c r="O2269" s="7"/>
      <c r="P2269" s="7">
        <f t="array" ref="P2269">iferror(xlookup(C2269,'Product Families'!A:A,'Product Families'!S:S),"")</f>
        <v>0</v>
      </c>
    </row>
    <row r="2270" ht="14.25" customHeight="1">
      <c r="A2270" s="122" t="s">
        <v>4989</v>
      </c>
      <c r="B2270" s="270" t="s">
        <v>4990</v>
      </c>
      <c r="C2270" s="122" t="s">
        <v>480</v>
      </c>
      <c r="D2270" s="7">
        <f t="array" ref="D2270">IFERROR(XLOOKUP($C2270,'Product Families'!$A:$A,'Product Families'!$D:$D),"")</f>
        <v>86</v>
      </c>
      <c r="E2270" s="7">
        <f t="array" ref="E2270">IFERROR(XLOOKUP($C2270,'Product Families'!$A:$A,'Product Families'!$E:$E),"")</f>
        <v>88</v>
      </c>
      <c r="F2270" s="7">
        <f t="array" ref="F2270">IFERROR(XLOOKUP($C2270,'Product Families'!$A:$A,'Product Families'!$F:$F),"")</f>
        <v>95</v>
      </c>
      <c r="G2270" s="7">
        <f t="array" ref="G2270">IFERROR(XLOOKUP($C2270,'Product Families'!$A:$A,'Product Families'!$G:$G),"")</f>
        <v>102</v>
      </c>
      <c r="J2270" s="7" t="str">
        <f>IFERROR(ROUND(AVERAGEIF('Week 1 - Making'!$B:$B,'Product List'!$A2270,'Week 1 - Making'!$P:$P),0),"")</f>
        <v/>
      </c>
      <c r="K2270" s="7" t="str">
        <f>IFERROR(ROUND(AVERAGEIF('Week 2 - Making'!$B:$B,'Product List'!$A2270,'Week 2 - Making'!$P:$P),0),"")</f>
        <v/>
      </c>
      <c r="L2270" s="263" t="str">
        <f>IFERROR(ROUND(AVERAGEIF('Week 3 - Making'!$B:$B,'Product List'!$A2270,'Week 3 - Making'!$P:$P),0),"")</f>
        <v/>
      </c>
      <c r="M2270" s="7" t="str">
        <f>IFERROR(ROUND(AVERAGEIF('Week 4 - Making'!$B:$B,'Product List'!$A2270,'Week 4 - Making'!$P:$P),0),"")</f>
        <v/>
      </c>
      <c r="N2270" s="7" t="str">
        <f>IFERROR(ROUND(AVERAGEIF('Week 5 - Making'!$B:$B,'Product List'!$A2270,'Week 5 - Making'!$P:$P),0),"")</f>
        <v/>
      </c>
      <c r="O2270" s="7"/>
      <c r="P2270" s="7">
        <f t="array" ref="P2270">iferror(xlookup(C2270,'Product Families'!A:A,'Product Families'!S:S),"")</f>
        <v>0</v>
      </c>
    </row>
    <row r="2271" ht="14.25" customHeight="1">
      <c r="A2271" s="138" t="s">
        <v>4991</v>
      </c>
      <c r="B2271" s="270" t="s">
        <v>4990</v>
      </c>
      <c r="C2271" s="138" t="s">
        <v>817</v>
      </c>
      <c r="D2271" s="7">
        <f t="array" ref="D2271">IFERROR(XLOOKUP($C2271,'Product Families'!$A:$A,'Product Families'!$D:$D),"")</f>
        <v>130</v>
      </c>
      <c r="E2271" s="7">
        <f t="array" ref="E2271">IFERROR(XLOOKUP($C2271,'Product Families'!$A:$A,'Product Families'!$E:$E),"")</f>
        <v>133</v>
      </c>
      <c r="F2271" s="7">
        <f t="array" ref="F2271">IFERROR(XLOOKUP($C2271,'Product Families'!$A:$A,'Product Families'!$F:$F),"")</f>
        <v>144</v>
      </c>
      <c r="G2271" s="7">
        <f t="array" ref="G2271">IFERROR(XLOOKUP($C2271,'Product Families'!$A:$A,'Product Families'!$G:$G),"")</f>
        <v>154</v>
      </c>
      <c r="J2271" s="7" t="str">
        <f>IFERROR(ROUND(AVERAGEIF('Week 1 - Making'!$B:$B,'Product List'!$A2271,'Week 1 - Making'!$P:$P),0),"")</f>
        <v/>
      </c>
      <c r="K2271" s="7" t="str">
        <f>IFERROR(ROUND(AVERAGEIF('Week 2 - Making'!$B:$B,'Product List'!$A2271,'Week 2 - Making'!$P:$P),0),"")</f>
        <v/>
      </c>
      <c r="L2271" s="263" t="str">
        <f>IFERROR(ROUND(AVERAGEIF('Week 3 - Making'!$B:$B,'Product List'!$A2271,'Week 3 - Making'!$P:$P),0),"")</f>
        <v/>
      </c>
      <c r="M2271" s="7" t="str">
        <f>IFERROR(ROUND(AVERAGEIF('Week 4 - Making'!$B:$B,'Product List'!$A2271,'Week 4 - Making'!$P:$P),0),"")</f>
        <v/>
      </c>
      <c r="N2271" s="7" t="str">
        <f>IFERROR(ROUND(AVERAGEIF('Week 5 - Making'!$B:$B,'Product List'!$A2271,'Week 5 - Making'!$P:$P),0),"")</f>
        <v/>
      </c>
      <c r="O2271" s="7"/>
      <c r="P2271" s="7">
        <f t="array" ref="P2271">iferror(xlookup(C2271,'Product Families'!A:A,'Product Families'!S:S),"")</f>
        <v>0</v>
      </c>
    </row>
    <row r="2272" ht="14.25" customHeight="1">
      <c r="A2272" s="122" t="s">
        <v>2018</v>
      </c>
      <c r="B2272" s="270" t="s">
        <v>4992</v>
      </c>
      <c r="C2272" s="122" t="s">
        <v>485</v>
      </c>
      <c r="D2272" s="7">
        <f t="array" ref="D2272">IFERROR(XLOOKUP($C2272,'Product Families'!$A:$A,'Product Families'!$D:$D),"")</f>
        <v>130</v>
      </c>
      <c r="E2272" s="7">
        <f t="array" ref="E2272">IFERROR(XLOOKUP($C2272,'Product Families'!$A:$A,'Product Families'!$E:$E),"")</f>
        <v>133</v>
      </c>
      <c r="F2272" s="7">
        <f t="array" ref="F2272">IFERROR(XLOOKUP($C2272,'Product Families'!$A:$A,'Product Families'!$F:$F),"")</f>
        <v>144</v>
      </c>
      <c r="G2272" s="7">
        <f t="array" ref="G2272">IFERROR(XLOOKUP($C2272,'Product Families'!$A:$A,'Product Families'!$G:$G),"")</f>
        <v>154</v>
      </c>
      <c r="J2272" s="7" t="str">
        <f>IFERROR(ROUND(AVERAGEIF('Week 1 - Making'!$B:$B,'Product List'!$A2272,'Week 1 - Making'!$P:$P),0),"")</f>
        <v/>
      </c>
      <c r="K2272" s="7">
        <f>IFERROR(ROUND(AVERAGEIF('Week 2 - Making'!$B:$B,'Product List'!$A2272,'Week 2 - Making'!$P:$P),0),"")</f>
        <v>86</v>
      </c>
      <c r="L2272" s="263" t="str">
        <f>IFERROR(ROUND(AVERAGEIF('Week 3 - Making'!$B:$B,'Product List'!$A2272,'Week 3 - Making'!$P:$P),0),"")</f>
        <v/>
      </c>
      <c r="M2272" s="7" t="str">
        <f>IFERROR(ROUND(AVERAGEIF('Week 4 - Making'!$B:$B,'Product List'!$A2272,'Week 4 - Making'!$P:$P),0),"")</f>
        <v/>
      </c>
      <c r="N2272" s="7" t="str">
        <f>IFERROR(ROUND(AVERAGEIF('Week 5 - Making'!$B:$B,'Product List'!$A2272,'Week 5 - Making'!$P:$P),0),"")</f>
        <v/>
      </c>
      <c r="O2272" s="7"/>
      <c r="P2272" s="7">
        <f t="array" ref="P2272">iferror(xlookup(C2272,'Product Families'!A:A,'Product Families'!S:S),"")</f>
        <v>0</v>
      </c>
    </row>
    <row r="2273" ht="14.25" customHeight="1">
      <c r="A2273" s="138" t="s">
        <v>4993</v>
      </c>
      <c r="B2273" s="270" t="s">
        <v>4992</v>
      </c>
      <c r="C2273" s="138" t="s">
        <v>488</v>
      </c>
      <c r="D2273" s="7">
        <f t="array" ref="D2273">IFERROR(XLOOKUP($C2273,'Product Families'!$A:$A,'Product Families'!$D:$D),"")</f>
        <v>65</v>
      </c>
      <c r="E2273" s="7">
        <f t="array" ref="E2273">IFERROR(XLOOKUP($C2273,'Product Families'!$A:$A,'Product Families'!$E:$E),"")</f>
        <v>67</v>
      </c>
      <c r="F2273" s="7">
        <f t="array" ref="F2273">IFERROR(XLOOKUP($C2273,'Product Families'!$A:$A,'Product Families'!$F:$F),"")</f>
        <v>72</v>
      </c>
      <c r="G2273" s="7">
        <f t="array" ref="G2273">IFERROR(XLOOKUP($C2273,'Product Families'!$A:$A,'Product Families'!$G:$G),"")</f>
        <v>77</v>
      </c>
      <c r="J2273" s="7" t="str">
        <f>IFERROR(ROUND(AVERAGEIF('Week 1 - Making'!$B:$B,'Product List'!$A2273,'Week 1 - Making'!$P:$P),0),"")</f>
        <v/>
      </c>
      <c r="K2273" s="7" t="str">
        <f>IFERROR(ROUND(AVERAGEIF('Week 2 - Making'!$B:$B,'Product List'!$A2273,'Week 2 - Making'!$P:$P),0),"")</f>
        <v/>
      </c>
      <c r="L2273" s="263" t="str">
        <f>IFERROR(ROUND(AVERAGEIF('Week 3 - Making'!$B:$B,'Product List'!$A2273,'Week 3 - Making'!$P:$P),0),"")</f>
        <v/>
      </c>
      <c r="M2273" s="7" t="str">
        <f>IFERROR(ROUND(AVERAGEIF('Week 4 - Making'!$B:$B,'Product List'!$A2273,'Week 4 - Making'!$P:$P),0),"")</f>
        <v/>
      </c>
      <c r="N2273" s="7" t="str">
        <f>IFERROR(ROUND(AVERAGEIF('Week 5 - Making'!$B:$B,'Product List'!$A2273,'Week 5 - Making'!$P:$P),0),"")</f>
        <v/>
      </c>
      <c r="O2273" s="7"/>
      <c r="P2273" s="7">
        <f t="array" ref="P2273">iferror(xlookup(C2273,'Product Families'!A:A,'Product Families'!S:S),"")</f>
        <v>0</v>
      </c>
    </row>
    <row r="2274" ht="14.25" customHeight="1">
      <c r="A2274" s="122" t="s">
        <v>4994</v>
      </c>
      <c r="B2274" s="270" t="s">
        <v>4995</v>
      </c>
      <c r="C2274" s="122" t="s">
        <v>485</v>
      </c>
      <c r="D2274" s="7">
        <f t="array" ref="D2274">IFERROR(XLOOKUP($C2274,'Product Families'!$A:$A,'Product Families'!$D:$D),"")</f>
        <v>130</v>
      </c>
      <c r="E2274" s="7">
        <f t="array" ref="E2274">IFERROR(XLOOKUP($C2274,'Product Families'!$A:$A,'Product Families'!$E:$E),"")</f>
        <v>133</v>
      </c>
      <c r="F2274" s="7">
        <f t="array" ref="F2274">IFERROR(XLOOKUP($C2274,'Product Families'!$A:$A,'Product Families'!$F:$F),"")</f>
        <v>144</v>
      </c>
      <c r="G2274" s="7">
        <f t="array" ref="G2274">IFERROR(XLOOKUP($C2274,'Product Families'!$A:$A,'Product Families'!$G:$G),"")</f>
        <v>154</v>
      </c>
      <c r="J2274" s="7" t="str">
        <f>IFERROR(ROUND(AVERAGEIF('Week 1 - Making'!$B:$B,'Product List'!$A2274,'Week 1 - Making'!$P:$P),0),"")</f>
        <v/>
      </c>
      <c r="K2274" s="7" t="str">
        <f>IFERROR(ROUND(AVERAGEIF('Week 2 - Making'!$B:$B,'Product List'!$A2274,'Week 2 - Making'!$P:$P),0),"")</f>
        <v/>
      </c>
      <c r="L2274" s="263" t="str">
        <f>IFERROR(ROUND(AVERAGEIF('Week 3 - Making'!$B:$B,'Product List'!$A2274,'Week 3 - Making'!$P:$P),0),"")</f>
        <v/>
      </c>
      <c r="M2274" s="7" t="str">
        <f>IFERROR(ROUND(AVERAGEIF('Week 4 - Making'!$B:$B,'Product List'!$A2274,'Week 4 - Making'!$P:$P),0),"")</f>
        <v/>
      </c>
      <c r="N2274" s="7" t="str">
        <f>IFERROR(ROUND(AVERAGEIF('Week 5 - Making'!$B:$B,'Product List'!$A2274,'Week 5 - Making'!$P:$P),0),"")</f>
        <v/>
      </c>
      <c r="O2274" s="7"/>
      <c r="P2274" s="7">
        <f t="array" ref="P2274">iferror(xlookup(C2274,'Product Families'!A:A,'Product Families'!S:S),"")</f>
        <v>0</v>
      </c>
    </row>
    <row r="2275" ht="14.25" customHeight="1">
      <c r="A2275" s="138" t="s">
        <v>4996</v>
      </c>
      <c r="B2275" s="270" t="s">
        <v>4995</v>
      </c>
      <c r="C2275" s="138" t="s">
        <v>488</v>
      </c>
      <c r="D2275" s="7">
        <f t="array" ref="D2275">IFERROR(XLOOKUP($C2275,'Product Families'!$A:$A,'Product Families'!$D:$D),"")</f>
        <v>65</v>
      </c>
      <c r="E2275" s="7">
        <f t="array" ref="E2275">IFERROR(XLOOKUP($C2275,'Product Families'!$A:$A,'Product Families'!$E:$E),"")</f>
        <v>67</v>
      </c>
      <c r="F2275" s="7">
        <f t="array" ref="F2275">IFERROR(XLOOKUP($C2275,'Product Families'!$A:$A,'Product Families'!$F:$F),"")</f>
        <v>72</v>
      </c>
      <c r="G2275" s="7">
        <f t="array" ref="G2275">IFERROR(XLOOKUP($C2275,'Product Families'!$A:$A,'Product Families'!$G:$G),"")</f>
        <v>77</v>
      </c>
      <c r="J2275" s="7" t="str">
        <f>IFERROR(ROUND(AVERAGEIF('Week 1 - Making'!$B:$B,'Product List'!$A2275,'Week 1 - Making'!$P:$P),0),"")</f>
        <v/>
      </c>
      <c r="K2275" s="7" t="str">
        <f>IFERROR(ROUND(AVERAGEIF('Week 2 - Making'!$B:$B,'Product List'!$A2275,'Week 2 - Making'!$P:$P),0),"")</f>
        <v/>
      </c>
      <c r="L2275" s="263" t="str">
        <f>IFERROR(ROUND(AVERAGEIF('Week 3 - Making'!$B:$B,'Product List'!$A2275,'Week 3 - Making'!$P:$P),0),"")</f>
        <v/>
      </c>
      <c r="M2275" s="7" t="str">
        <f>IFERROR(ROUND(AVERAGEIF('Week 4 - Making'!$B:$B,'Product List'!$A2275,'Week 4 - Making'!$P:$P),0),"")</f>
        <v/>
      </c>
      <c r="N2275" s="7" t="str">
        <f>IFERROR(ROUND(AVERAGEIF('Week 5 - Making'!$B:$B,'Product List'!$A2275,'Week 5 - Making'!$P:$P),0),"")</f>
        <v/>
      </c>
      <c r="O2275" s="7"/>
      <c r="P2275" s="7">
        <f t="array" ref="P2275">iferror(xlookup(C2275,'Product Families'!A:A,'Product Families'!S:S),"")</f>
        <v>0</v>
      </c>
    </row>
    <row r="2276" ht="14.25" customHeight="1">
      <c r="A2276" s="122" t="s">
        <v>4997</v>
      </c>
      <c r="B2276" s="270" t="s">
        <v>4998</v>
      </c>
      <c r="C2276" s="122" t="s">
        <v>485</v>
      </c>
      <c r="D2276" s="7">
        <f t="array" ref="D2276">IFERROR(XLOOKUP($C2276,'Product Families'!$A:$A,'Product Families'!$D:$D),"")</f>
        <v>130</v>
      </c>
      <c r="E2276" s="7">
        <f t="array" ref="E2276">IFERROR(XLOOKUP($C2276,'Product Families'!$A:$A,'Product Families'!$E:$E),"")</f>
        <v>133</v>
      </c>
      <c r="F2276" s="7">
        <f t="array" ref="F2276">IFERROR(XLOOKUP($C2276,'Product Families'!$A:$A,'Product Families'!$F:$F),"")</f>
        <v>144</v>
      </c>
      <c r="G2276" s="7">
        <f t="array" ref="G2276">IFERROR(XLOOKUP($C2276,'Product Families'!$A:$A,'Product Families'!$G:$G),"")</f>
        <v>154</v>
      </c>
      <c r="J2276" s="7" t="str">
        <f>IFERROR(ROUND(AVERAGEIF('Week 1 - Making'!$B:$B,'Product List'!$A2276,'Week 1 - Making'!$P:$P),0),"")</f>
        <v/>
      </c>
      <c r="K2276" s="7" t="str">
        <f>IFERROR(ROUND(AVERAGEIF('Week 2 - Making'!$B:$B,'Product List'!$A2276,'Week 2 - Making'!$P:$P),0),"")</f>
        <v/>
      </c>
      <c r="L2276" s="263" t="str">
        <f>IFERROR(ROUND(AVERAGEIF('Week 3 - Making'!$B:$B,'Product List'!$A2276,'Week 3 - Making'!$P:$P),0),"")</f>
        <v/>
      </c>
      <c r="M2276" s="7" t="str">
        <f>IFERROR(ROUND(AVERAGEIF('Week 4 - Making'!$B:$B,'Product List'!$A2276,'Week 4 - Making'!$P:$P),0),"")</f>
        <v/>
      </c>
      <c r="N2276" s="7" t="str">
        <f>IFERROR(ROUND(AVERAGEIF('Week 5 - Making'!$B:$B,'Product List'!$A2276,'Week 5 - Making'!$P:$P),0),"")</f>
        <v/>
      </c>
      <c r="O2276" s="7"/>
      <c r="P2276" s="7">
        <f t="array" ref="P2276">iferror(xlookup(C2276,'Product Families'!A:A,'Product Families'!S:S),"")</f>
        <v>0</v>
      </c>
    </row>
    <row r="2277" ht="14.25" customHeight="1">
      <c r="A2277" s="138" t="s">
        <v>4999</v>
      </c>
      <c r="B2277" s="270" t="s">
        <v>4998</v>
      </c>
      <c r="C2277" s="138" t="s">
        <v>488</v>
      </c>
      <c r="D2277" s="7">
        <f t="array" ref="D2277">IFERROR(XLOOKUP($C2277,'Product Families'!$A:$A,'Product Families'!$D:$D),"")</f>
        <v>65</v>
      </c>
      <c r="E2277" s="7">
        <f t="array" ref="E2277">IFERROR(XLOOKUP($C2277,'Product Families'!$A:$A,'Product Families'!$E:$E),"")</f>
        <v>67</v>
      </c>
      <c r="F2277" s="7">
        <f t="array" ref="F2277">IFERROR(XLOOKUP($C2277,'Product Families'!$A:$A,'Product Families'!$F:$F),"")</f>
        <v>72</v>
      </c>
      <c r="G2277" s="7">
        <f t="array" ref="G2277">IFERROR(XLOOKUP($C2277,'Product Families'!$A:$A,'Product Families'!$G:$G),"")</f>
        <v>77</v>
      </c>
      <c r="J2277" s="7" t="str">
        <f>IFERROR(ROUND(AVERAGEIF('Week 1 - Making'!$B:$B,'Product List'!$A2277,'Week 1 - Making'!$P:$P),0),"")</f>
        <v/>
      </c>
      <c r="K2277" s="7" t="str">
        <f>IFERROR(ROUND(AVERAGEIF('Week 2 - Making'!$B:$B,'Product List'!$A2277,'Week 2 - Making'!$P:$P),0),"")</f>
        <v/>
      </c>
      <c r="L2277" s="263" t="str">
        <f>IFERROR(ROUND(AVERAGEIF('Week 3 - Making'!$B:$B,'Product List'!$A2277,'Week 3 - Making'!$P:$P),0),"")</f>
        <v/>
      </c>
      <c r="M2277" s="7" t="str">
        <f>IFERROR(ROUND(AVERAGEIF('Week 4 - Making'!$B:$B,'Product List'!$A2277,'Week 4 - Making'!$P:$P),0),"")</f>
        <v/>
      </c>
      <c r="N2277" s="7" t="str">
        <f>IFERROR(ROUND(AVERAGEIF('Week 5 - Making'!$B:$B,'Product List'!$A2277,'Week 5 - Making'!$P:$P),0),"")</f>
        <v/>
      </c>
      <c r="O2277" s="7"/>
      <c r="P2277" s="7">
        <f t="array" ref="P2277">iferror(xlookup(C2277,'Product Families'!A:A,'Product Families'!S:S),"")</f>
        <v>0</v>
      </c>
    </row>
    <row r="2278" ht="14.25" customHeight="1">
      <c r="A2278" s="122" t="s">
        <v>5000</v>
      </c>
      <c r="B2278" s="270" t="s">
        <v>5001</v>
      </c>
      <c r="C2278" s="122" t="s">
        <v>485</v>
      </c>
      <c r="D2278" s="7">
        <f t="array" ref="D2278">IFERROR(XLOOKUP($C2278,'Product Families'!$A:$A,'Product Families'!$D:$D),"")</f>
        <v>130</v>
      </c>
      <c r="E2278" s="7">
        <f t="array" ref="E2278">IFERROR(XLOOKUP($C2278,'Product Families'!$A:$A,'Product Families'!$E:$E),"")</f>
        <v>133</v>
      </c>
      <c r="F2278" s="7">
        <f t="array" ref="F2278">IFERROR(XLOOKUP($C2278,'Product Families'!$A:$A,'Product Families'!$F:$F),"")</f>
        <v>144</v>
      </c>
      <c r="G2278" s="7">
        <f t="array" ref="G2278">IFERROR(XLOOKUP($C2278,'Product Families'!$A:$A,'Product Families'!$G:$G),"")</f>
        <v>154</v>
      </c>
      <c r="J2278" s="7" t="str">
        <f>IFERROR(ROUND(AVERAGEIF('Week 1 - Making'!$B:$B,'Product List'!$A2278,'Week 1 - Making'!$P:$P),0),"")</f>
        <v/>
      </c>
      <c r="K2278" s="7" t="str">
        <f>IFERROR(ROUND(AVERAGEIF('Week 2 - Making'!$B:$B,'Product List'!$A2278,'Week 2 - Making'!$P:$P),0),"")</f>
        <v/>
      </c>
      <c r="L2278" s="263" t="str">
        <f>IFERROR(ROUND(AVERAGEIF('Week 3 - Making'!$B:$B,'Product List'!$A2278,'Week 3 - Making'!$P:$P),0),"")</f>
        <v/>
      </c>
      <c r="M2278" s="7" t="str">
        <f>IFERROR(ROUND(AVERAGEIF('Week 4 - Making'!$B:$B,'Product List'!$A2278,'Week 4 - Making'!$P:$P),0),"")</f>
        <v/>
      </c>
      <c r="N2278" s="7" t="str">
        <f>IFERROR(ROUND(AVERAGEIF('Week 5 - Making'!$B:$B,'Product List'!$A2278,'Week 5 - Making'!$P:$P),0),"")</f>
        <v/>
      </c>
      <c r="O2278" s="7"/>
      <c r="P2278" s="7">
        <f t="array" ref="P2278">iferror(xlookup(C2278,'Product Families'!A:A,'Product Families'!S:S),"")</f>
        <v>0</v>
      </c>
    </row>
    <row r="2279" ht="14.25" customHeight="1">
      <c r="A2279" s="138" t="s">
        <v>5002</v>
      </c>
      <c r="B2279" s="270" t="s">
        <v>5001</v>
      </c>
      <c r="C2279" s="138" t="s">
        <v>488</v>
      </c>
      <c r="D2279" s="7">
        <f t="array" ref="D2279">IFERROR(XLOOKUP($C2279,'Product Families'!$A:$A,'Product Families'!$D:$D),"")</f>
        <v>65</v>
      </c>
      <c r="E2279" s="7">
        <f t="array" ref="E2279">IFERROR(XLOOKUP($C2279,'Product Families'!$A:$A,'Product Families'!$E:$E),"")</f>
        <v>67</v>
      </c>
      <c r="F2279" s="7">
        <f t="array" ref="F2279">IFERROR(XLOOKUP($C2279,'Product Families'!$A:$A,'Product Families'!$F:$F),"")</f>
        <v>72</v>
      </c>
      <c r="G2279" s="7">
        <f t="array" ref="G2279">IFERROR(XLOOKUP($C2279,'Product Families'!$A:$A,'Product Families'!$G:$G),"")</f>
        <v>77</v>
      </c>
      <c r="J2279" s="7" t="str">
        <f>IFERROR(ROUND(AVERAGEIF('Week 1 - Making'!$B:$B,'Product List'!$A2279,'Week 1 - Making'!$P:$P),0),"")</f>
        <v/>
      </c>
      <c r="K2279" s="7" t="str">
        <f>IFERROR(ROUND(AVERAGEIF('Week 2 - Making'!$B:$B,'Product List'!$A2279,'Week 2 - Making'!$P:$P),0),"")</f>
        <v/>
      </c>
      <c r="L2279" s="263" t="str">
        <f>IFERROR(ROUND(AVERAGEIF('Week 3 - Making'!$B:$B,'Product List'!$A2279,'Week 3 - Making'!$P:$P),0),"")</f>
        <v/>
      </c>
      <c r="M2279" s="7" t="str">
        <f>IFERROR(ROUND(AVERAGEIF('Week 4 - Making'!$B:$B,'Product List'!$A2279,'Week 4 - Making'!$P:$P),0),"")</f>
        <v/>
      </c>
      <c r="N2279" s="7" t="str">
        <f>IFERROR(ROUND(AVERAGEIF('Week 5 - Making'!$B:$B,'Product List'!$A2279,'Week 5 - Making'!$P:$P),0),"")</f>
        <v/>
      </c>
      <c r="O2279" s="7"/>
      <c r="P2279" s="7">
        <f t="array" ref="P2279">iferror(xlookup(C2279,'Product Families'!A:A,'Product Families'!S:S),"")</f>
        <v>0</v>
      </c>
    </row>
    <row r="2280" ht="14.25" customHeight="1">
      <c r="A2280" s="122" t="s">
        <v>5003</v>
      </c>
      <c r="B2280" s="270" t="s">
        <v>5004</v>
      </c>
      <c r="C2280" s="138" t="s">
        <v>485</v>
      </c>
      <c r="D2280" s="7">
        <f t="array" ref="D2280">IFERROR(XLOOKUP($C2280,'Product Families'!$A:$A,'Product Families'!$D:$D),"")</f>
        <v>130</v>
      </c>
      <c r="E2280" s="7">
        <f t="array" ref="E2280">IFERROR(XLOOKUP($C2280,'Product Families'!$A:$A,'Product Families'!$E:$E),"")</f>
        <v>133</v>
      </c>
      <c r="F2280" s="7">
        <f t="array" ref="F2280">IFERROR(XLOOKUP($C2280,'Product Families'!$A:$A,'Product Families'!$F:$F),"")</f>
        <v>144</v>
      </c>
      <c r="G2280" s="7">
        <f t="array" ref="G2280">IFERROR(XLOOKUP($C2280,'Product Families'!$A:$A,'Product Families'!$G:$G),"")</f>
        <v>154</v>
      </c>
      <c r="J2280" s="7" t="str">
        <f>IFERROR(ROUND(AVERAGEIF('Week 1 - Making'!$B:$B,'Product List'!$A2280,'Week 1 - Making'!$P:$P),0),"")</f>
        <v/>
      </c>
      <c r="K2280" s="7" t="str">
        <f>IFERROR(ROUND(AVERAGEIF('Week 2 - Making'!$B:$B,'Product List'!$A2280,'Week 2 - Making'!$P:$P),0),"")</f>
        <v/>
      </c>
      <c r="L2280" s="263" t="str">
        <f>IFERROR(ROUND(AVERAGEIF('Week 3 - Making'!$B:$B,'Product List'!$A2280,'Week 3 - Making'!$P:$P),0),"")</f>
        <v/>
      </c>
      <c r="M2280" s="7" t="str">
        <f>IFERROR(ROUND(AVERAGEIF('Week 4 - Making'!$B:$B,'Product List'!$A2280,'Week 4 - Making'!$P:$P),0),"")</f>
        <v/>
      </c>
      <c r="N2280" s="7" t="str">
        <f>IFERROR(ROUND(AVERAGEIF('Week 5 - Making'!$B:$B,'Product List'!$A2280,'Week 5 - Making'!$P:$P),0),"")</f>
        <v/>
      </c>
      <c r="O2280" s="7"/>
      <c r="P2280" s="7">
        <f t="array" ref="P2280">iferror(xlookup(C2280,'Product Families'!A:A,'Product Families'!S:S),"")</f>
        <v>0</v>
      </c>
    </row>
    <row r="2281" ht="14.25" customHeight="1">
      <c r="A2281" s="138" t="s">
        <v>5005</v>
      </c>
      <c r="B2281" s="270" t="s">
        <v>5004</v>
      </c>
      <c r="C2281" s="122" t="s">
        <v>488</v>
      </c>
      <c r="D2281" s="7">
        <f t="array" ref="D2281">IFERROR(XLOOKUP($C2281,'Product Families'!$A:$A,'Product Families'!$D:$D),"")</f>
        <v>65</v>
      </c>
      <c r="E2281" s="7">
        <f t="array" ref="E2281">IFERROR(XLOOKUP($C2281,'Product Families'!$A:$A,'Product Families'!$E:$E),"")</f>
        <v>67</v>
      </c>
      <c r="F2281" s="7">
        <f t="array" ref="F2281">IFERROR(XLOOKUP($C2281,'Product Families'!$A:$A,'Product Families'!$F:$F),"")</f>
        <v>72</v>
      </c>
      <c r="G2281" s="7">
        <f t="array" ref="G2281">IFERROR(XLOOKUP($C2281,'Product Families'!$A:$A,'Product Families'!$G:$G),"")</f>
        <v>77</v>
      </c>
      <c r="J2281" s="7" t="str">
        <f>IFERROR(ROUND(AVERAGEIF('Week 1 - Making'!$B:$B,'Product List'!$A2281,'Week 1 - Making'!$P:$P),0),"")</f>
        <v/>
      </c>
      <c r="K2281" s="7" t="str">
        <f>IFERROR(ROUND(AVERAGEIF('Week 2 - Making'!$B:$B,'Product List'!$A2281,'Week 2 - Making'!$P:$P),0),"")</f>
        <v/>
      </c>
      <c r="L2281" s="263" t="str">
        <f>IFERROR(ROUND(AVERAGEIF('Week 3 - Making'!$B:$B,'Product List'!$A2281,'Week 3 - Making'!$P:$P),0),"")</f>
        <v/>
      </c>
      <c r="M2281" s="7" t="str">
        <f>IFERROR(ROUND(AVERAGEIF('Week 4 - Making'!$B:$B,'Product List'!$A2281,'Week 4 - Making'!$P:$P),0),"")</f>
        <v/>
      </c>
      <c r="N2281" s="7" t="str">
        <f>IFERROR(ROUND(AVERAGEIF('Week 5 - Making'!$B:$B,'Product List'!$A2281,'Week 5 - Making'!$P:$P),0),"")</f>
        <v/>
      </c>
      <c r="O2281" s="7"/>
      <c r="P2281" s="7">
        <f t="array" ref="P2281">iferror(xlookup(C2281,'Product Families'!A:A,'Product Families'!S:S),"")</f>
        <v>0</v>
      </c>
    </row>
    <row r="2282" ht="14.25" customHeight="1">
      <c r="A2282" s="122" t="s">
        <v>5006</v>
      </c>
      <c r="B2282" s="270" t="s">
        <v>5007</v>
      </c>
      <c r="C2282" s="122" t="s">
        <v>485</v>
      </c>
      <c r="D2282" s="7">
        <f t="array" ref="D2282">IFERROR(XLOOKUP($C2282,'Product Families'!$A:$A,'Product Families'!$D:$D),"")</f>
        <v>130</v>
      </c>
      <c r="E2282" s="7">
        <f t="array" ref="E2282">IFERROR(XLOOKUP($C2282,'Product Families'!$A:$A,'Product Families'!$E:$E),"")</f>
        <v>133</v>
      </c>
      <c r="F2282" s="7">
        <f t="array" ref="F2282">IFERROR(XLOOKUP($C2282,'Product Families'!$A:$A,'Product Families'!$F:$F),"")</f>
        <v>144</v>
      </c>
      <c r="G2282" s="7">
        <f t="array" ref="G2282">IFERROR(XLOOKUP($C2282,'Product Families'!$A:$A,'Product Families'!$G:$G),"")</f>
        <v>154</v>
      </c>
      <c r="J2282" s="7" t="str">
        <f>IFERROR(ROUND(AVERAGEIF('Week 1 - Making'!$B:$B,'Product List'!$A2282,'Week 1 - Making'!$P:$P),0),"")</f>
        <v/>
      </c>
      <c r="K2282" s="7" t="str">
        <f>IFERROR(ROUND(AVERAGEIF('Week 2 - Making'!$B:$B,'Product List'!$A2282,'Week 2 - Making'!$P:$P),0),"")</f>
        <v/>
      </c>
      <c r="L2282" s="263" t="str">
        <f>IFERROR(ROUND(AVERAGEIF('Week 3 - Making'!$B:$B,'Product List'!$A2282,'Week 3 - Making'!$P:$P),0),"")</f>
        <v/>
      </c>
      <c r="M2282" s="7" t="str">
        <f>IFERROR(ROUND(AVERAGEIF('Week 4 - Making'!$B:$B,'Product List'!$A2282,'Week 4 - Making'!$P:$P),0),"")</f>
        <v/>
      </c>
      <c r="N2282" s="7" t="str">
        <f>IFERROR(ROUND(AVERAGEIF('Week 5 - Making'!$B:$B,'Product List'!$A2282,'Week 5 - Making'!$P:$P),0),"")</f>
        <v/>
      </c>
      <c r="O2282" s="7"/>
      <c r="P2282" s="7">
        <f t="array" ref="P2282">iferror(xlookup(C2282,'Product Families'!A:A,'Product Families'!S:S),"")</f>
        <v>0</v>
      </c>
    </row>
    <row r="2283" ht="14.25" customHeight="1">
      <c r="A2283" s="138" t="s">
        <v>5008</v>
      </c>
      <c r="B2283" s="270" t="s">
        <v>5007</v>
      </c>
      <c r="C2283" s="138" t="s">
        <v>488</v>
      </c>
      <c r="D2283" s="7">
        <f t="array" ref="D2283">IFERROR(XLOOKUP($C2283,'Product Families'!$A:$A,'Product Families'!$D:$D),"")</f>
        <v>65</v>
      </c>
      <c r="E2283" s="7">
        <f t="array" ref="E2283">IFERROR(XLOOKUP($C2283,'Product Families'!$A:$A,'Product Families'!$E:$E),"")</f>
        <v>67</v>
      </c>
      <c r="F2283" s="7">
        <f t="array" ref="F2283">IFERROR(XLOOKUP($C2283,'Product Families'!$A:$A,'Product Families'!$F:$F),"")</f>
        <v>72</v>
      </c>
      <c r="G2283" s="7">
        <f t="array" ref="G2283">IFERROR(XLOOKUP($C2283,'Product Families'!$A:$A,'Product Families'!$G:$G),"")</f>
        <v>77</v>
      </c>
      <c r="J2283" s="7" t="str">
        <f>IFERROR(ROUND(AVERAGEIF('Week 1 - Making'!$B:$B,'Product List'!$A2283,'Week 1 - Making'!$P:$P),0),"")</f>
        <v/>
      </c>
      <c r="K2283" s="7" t="str">
        <f>IFERROR(ROUND(AVERAGEIF('Week 2 - Making'!$B:$B,'Product List'!$A2283,'Week 2 - Making'!$P:$P),0),"")</f>
        <v/>
      </c>
      <c r="L2283" s="263" t="str">
        <f>IFERROR(ROUND(AVERAGEIF('Week 3 - Making'!$B:$B,'Product List'!$A2283,'Week 3 - Making'!$P:$P),0),"")</f>
        <v/>
      </c>
      <c r="M2283" s="7" t="str">
        <f>IFERROR(ROUND(AVERAGEIF('Week 4 - Making'!$B:$B,'Product List'!$A2283,'Week 4 - Making'!$P:$P),0),"")</f>
        <v/>
      </c>
      <c r="N2283" s="7" t="str">
        <f>IFERROR(ROUND(AVERAGEIF('Week 5 - Making'!$B:$B,'Product List'!$A2283,'Week 5 - Making'!$P:$P),0),"")</f>
        <v/>
      </c>
      <c r="O2283" s="7"/>
      <c r="P2283" s="7">
        <f t="array" ref="P2283">iferror(xlookup(C2283,'Product Families'!A:A,'Product Families'!S:S),"")</f>
        <v>0</v>
      </c>
    </row>
    <row r="2284" ht="14.25" customHeight="1">
      <c r="A2284" s="122" t="s">
        <v>5009</v>
      </c>
      <c r="B2284" s="270" t="s">
        <v>5010</v>
      </c>
      <c r="C2284" s="122" t="s">
        <v>823</v>
      </c>
      <c r="D2284" s="7">
        <f t="array" ref="D2284">IFERROR(XLOOKUP($C2284,'Product Families'!$A:$A,'Product Families'!$D:$D),"")</f>
        <v>236</v>
      </c>
      <c r="E2284" s="7">
        <f t="array" ref="E2284">IFERROR(XLOOKUP($C2284,'Product Families'!$A:$A,'Product Families'!$E:$E),"")</f>
        <v>242</v>
      </c>
      <c r="F2284" s="7">
        <f t="array" ref="F2284">IFERROR(XLOOKUP($C2284,'Product Families'!$A:$A,'Product Families'!$F:$F),"")</f>
        <v>260</v>
      </c>
      <c r="G2284" s="7">
        <f t="array" ref="G2284">IFERROR(XLOOKUP($C2284,'Product Families'!$A:$A,'Product Families'!$G:$G),"")</f>
        <v>279</v>
      </c>
      <c r="J2284" s="7" t="str">
        <f>IFERROR(ROUND(AVERAGEIF('Week 1 - Making'!$B:$B,'Product List'!$A2284,'Week 1 - Making'!$P:$P),0),"")</f>
        <v/>
      </c>
      <c r="K2284" s="7" t="str">
        <f>IFERROR(ROUND(AVERAGEIF('Week 2 - Making'!$B:$B,'Product List'!$A2284,'Week 2 - Making'!$P:$P),0),"")</f>
        <v/>
      </c>
      <c r="L2284" s="263" t="str">
        <f>IFERROR(ROUND(AVERAGEIF('Week 3 - Making'!$B:$B,'Product List'!$A2284,'Week 3 - Making'!$P:$P),0),"")</f>
        <v/>
      </c>
      <c r="M2284" s="7" t="str">
        <f>IFERROR(ROUND(AVERAGEIF('Week 4 - Making'!$B:$B,'Product List'!$A2284,'Week 4 - Making'!$P:$P),0),"")</f>
        <v/>
      </c>
      <c r="N2284" s="7" t="str">
        <f>IFERROR(ROUND(AVERAGEIF('Week 5 - Making'!$B:$B,'Product List'!$A2284,'Week 5 - Making'!$P:$P),0),"")</f>
        <v/>
      </c>
      <c r="O2284" s="7"/>
      <c r="P2284" s="7">
        <f t="array" ref="P2284">iferror(xlookup(C2284,'Product Families'!A:A,'Product Families'!S:S),"")</f>
        <v>0</v>
      </c>
    </row>
    <row r="2285" ht="14.25" customHeight="1">
      <c r="A2285" s="122" t="s">
        <v>5011</v>
      </c>
      <c r="B2285" s="270" t="s">
        <v>5012</v>
      </c>
      <c r="C2285" s="122" t="s">
        <v>833</v>
      </c>
      <c r="D2285" s="7">
        <f t="array" ref="D2285">IFERROR(XLOOKUP($C2285,'Product Families'!$A:$A,'Product Families'!$D:$D),"")</f>
        <v>37</v>
      </c>
      <c r="E2285" s="7">
        <f t="array" ref="E2285">IFERROR(XLOOKUP($C2285,'Product Families'!$A:$A,'Product Families'!$E:$E),"")</f>
        <v>38</v>
      </c>
      <c r="F2285" s="7">
        <f t="array" ref="F2285">IFERROR(XLOOKUP($C2285,'Product Families'!$A:$A,'Product Families'!$F:$F),"")</f>
        <v>41</v>
      </c>
      <c r="G2285" s="7">
        <f t="array" ref="G2285">IFERROR(XLOOKUP($C2285,'Product Families'!$A:$A,'Product Families'!$G:$G),"")</f>
        <v>44</v>
      </c>
      <c r="J2285" s="7" t="str">
        <f>IFERROR(ROUND(AVERAGEIF('Week 1 - Making'!$B:$B,'Product List'!$A2285,'Week 1 - Making'!$P:$P),0),"")</f>
        <v/>
      </c>
      <c r="K2285" s="7" t="str">
        <f>IFERROR(ROUND(AVERAGEIF('Week 2 - Making'!$B:$B,'Product List'!$A2285,'Week 2 - Making'!$P:$P),0),"")</f>
        <v/>
      </c>
      <c r="L2285" s="263" t="str">
        <f>IFERROR(ROUND(AVERAGEIF('Week 3 - Making'!$B:$B,'Product List'!$A2285,'Week 3 - Making'!$P:$P),0),"")</f>
        <v/>
      </c>
      <c r="M2285" s="7" t="str">
        <f>IFERROR(ROUND(AVERAGEIF('Week 4 - Making'!$B:$B,'Product List'!$A2285,'Week 4 - Making'!$P:$P),0),"")</f>
        <v/>
      </c>
      <c r="N2285" s="7" t="str">
        <f>IFERROR(ROUND(AVERAGEIF('Week 5 - Making'!$B:$B,'Product List'!$A2285,'Week 5 - Making'!$P:$P),0),"")</f>
        <v/>
      </c>
      <c r="O2285" s="7"/>
      <c r="P2285" s="7">
        <f t="array" ref="P2285">iferror(xlookup(C2285,'Product Families'!A:A,'Product Families'!S:S),"")</f>
        <v>0</v>
      </c>
    </row>
    <row r="2286" ht="14.25" customHeight="1">
      <c r="A2286" s="122" t="s">
        <v>5013</v>
      </c>
      <c r="B2286" s="270" t="s">
        <v>5014</v>
      </c>
      <c r="C2286" s="122" t="s">
        <v>833</v>
      </c>
      <c r="D2286" s="7">
        <f t="array" ref="D2286">IFERROR(XLOOKUP($C2286,'Product Families'!$A:$A,'Product Families'!$D:$D),"")</f>
        <v>37</v>
      </c>
      <c r="E2286" s="7">
        <f t="array" ref="E2286">IFERROR(XLOOKUP($C2286,'Product Families'!$A:$A,'Product Families'!$E:$E),"")</f>
        <v>38</v>
      </c>
      <c r="F2286" s="7">
        <f t="array" ref="F2286">IFERROR(XLOOKUP($C2286,'Product Families'!$A:$A,'Product Families'!$F:$F),"")</f>
        <v>41</v>
      </c>
      <c r="G2286" s="7">
        <f t="array" ref="G2286">IFERROR(XLOOKUP($C2286,'Product Families'!$A:$A,'Product Families'!$G:$G),"")</f>
        <v>44</v>
      </c>
      <c r="J2286" s="7" t="str">
        <f>IFERROR(ROUND(AVERAGEIF('Week 1 - Making'!$B:$B,'Product List'!$A2286,'Week 1 - Making'!$P:$P),0),"")</f>
        <v/>
      </c>
      <c r="K2286" s="7" t="str">
        <f>IFERROR(ROUND(AVERAGEIF('Week 2 - Making'!$B:$B,'Product List'!$A2286,'Week 2 - Making'!$P:$P),0),"")</f>
        <v/>
      </c>
      <c r="L2286" s="263" t="str">
        <f>IFERROR(ROUND(AVERAGEIF('Week 3 - Making'!$B:$B,'Product List'!$A2286,'Week 3 - Making'!$P:$P),0),"")</f>
        <v/>
      </c>
      <c r="M2286" s="7" t="str">
        <f>IFERROR(ROUND(AVERAGEIF('Week 4 - Making'!$B:$B,'Product List'!$A2286,'Week 4 - Making'!$P:$P),0),"")</f>
        <v/>
      </c>
      <c r="N2286" s="7" t="str">
        <f>IFERROR(ROUND(AVERAGEIF('Week 5 - Making'!$B:$B,'Product List'!$A2286,'Week 5 - Making'!$P:$P),0),"")</f>
        <v/>
      </c>
      <c r="O2286" s="7"/>
      <c r="P2286" s="7">
        <f t="array" ref="P2286">iferror(xlookup(C2286,'Product Families'!A:A,'Product Families'!S:S),"")</f>
        <v>0</v>
      </c>
    </row>
    <row r="2287" ht="14.25" customHeight="1">
      <c r="A2287" s="122" t="s">
        <v>5015</v>
      </c>
      <c r="B2287" s="270" t="s">
        <v>5016</v>
      </c>
      <c r="C2287" s="122" t="s">
        <v>833</v>
      </c>
      <c r="D2287" s="7">
        <f t="array" ref="D2287">IFERROR(XLOOKUP($C2287,'Product Families'!$A:$A,'Product Families'!$D:$D),"")</f>
        <v>37</v>
      </c>
      <c r="E2287" s="7">
        <f t="array" ref="E2287">IFERROR(XLOOKUP($C2287,'Product Families'!$A:$A,'Product Families'!$E:$E),"")</f>
        <v>38</v>
      </c>
      <c r="F2287" s="7">
        <f t="array" ref="F2287">IFERROR(XLOOKUP($C2287,'Product Families'!$A:$A,'Product Families'!$F:$F),"")</f>
        <v>41</v>
      </c>
      <c r="G2287" s="7">
        <f t="array" ref="G2287">IFERROR(XLOOKUP($C2287,'Product Families'!$A:$A,'Product Families'!$G:$G),"")</f>
        <v>44</v>
      </c>
      <c r="J2287" s="7" t="str">
        <f>IFERROR(ROUND(AVERAGEIF('Week 1 - Making'!$B:$B,'Product List'!$A2287,'Week 1 - Making'!$P:$P),0),"")</f>
        <v/>
      </c>
      <c r="K2287" s="7" t="str">
        <f>IFERROR(ROUND(AVERAGEIF('Week 2 - Making'!$B:$B,'Product List'!$A2287,'Week 2 - Making'!$P:$P),0),"")</f>
        <v/>
      </c>
      <c r="L2287" s="263" t="str">
        <f>IFERROR(ROUND(AVERAGEIF('Week 3 - Making'!$B:$B,'Product List'!$A2287,'Week 3 - Making'!$P:$P),0),"")</f>
        <v/>
      </c>
      <c r="M2287" s="7" t="str">
        <f>IFERROR(ROUND(AVERAGEIF('Week 4 - Making'!$B:$B,'Product List'!$A2287,'Week 4 - Making'!$P:$P),0),"")</f>
        <v/>
      </c>
      <c r="N2287" s="7" t="str">
        <f>IFERROR(ROUND(AVERAGEIF('Week 5 - Making'!$B:$B,'Product List'!$A2287,'Week 5 - Making'!$P:$P),0),"")</f>
        <v/>
      </c>
      <c r="O2287" s="7"/>
      <c r="P2287" s="7">
        <f t="array" ref="P2287">iferror(xlookup(C2287,'Product Families'!A:A,'Product Families'!S:S),"")</f>
        <v>0</v>
      </c>
    </row>
    <row r="2288" ht="14.25" customHeight="1">
      <c r="A2288" s="122" t="s">
        <v>1714</v>
      </c>
      <c r="B2288" s="270" t="s">
        <v>5017</v>
      </c>
      <c r="C2288" s="122" t="s">
        <v>833</v>
      </c>
      <c r="D2288" s="7">
        <f t="array" ref="D2288">IFERROR(XLOOKUP($C2288,'Product Families'!$A:$A,'Product Families'!$D:$D),"")</f>
        <v>37</v>
      </c>
      <c r="E2288" s="7">
        <f t="array" ref="E2288">IFERROR(XLOOKUP($C2288,'Product Families'!$A:$A,'Product Families'!$E:$E),"")</f>
        <v>38</v>
      </c>
      <c r="F2288" s="7">
        <f t="array" ref="F2288">IFERROR(XLOOKUP($C2288,'Product Families'!$A:$A,'Product Families'!$F:$F),"")</f>
        <v>41</v>
      </c>
      <c r="G2288" s="7">
        <f t="array" ref="G2288">IFERROR(XLOOKUP($C2288,'Product Families'!$A:$A,'Product Families'!$G:$G),"")</f>
        <v>44</v>
      </c>
      <c r="J2288" s="7">
        <f>IFERROR(ROUND(AVERAGEIF('Week 1 - Making'!$B:$B,'Product List'!$A2288,'Week 1 - Making'!$P:$P),0),"")</f>
        <v>25</v>
      </c>
      <c r="K2288" s="7" t="str">
        <f>IFERROR(ROUND(AVERAGEIF('Week 2 - Making'!$B:$B,'Product List'!$A2288,'Week 2 - Making'!$P:$P),0),"")</f>
        <v/>
      </c>
      <c r="L2288" s="263" t="str">
        <f>IFERROR(ROUND(AVERAGEIF('Week 3 - Making'!$B:$B,'Product List'!$A2288,'Week 3 - Making'!$P:$P),0),"")</f>
        <v/>
      </c>
      <c r="M2288" s="7" t="str">
        <f>IFERROR(ROUND(AVERAGEIF('Week 4 - Making'!$B:$B,'Product List'!$A2288,'Week 4 - Making'!$P:$P),0),"")</f>
        <v/>
      </c>
      <c r="N2288" s="7" t="str">
        <f>IFERROR(ROUND(AVERAGEIF('Week 5 - Making'!$B:$B,'Product List'!$A2288,'Week 5 - Making'!$P:$P),0),"")</f>
        <v/>
      </c>
      <c r="O2288" s="7"/>
      <c r="P2288" s="7">
        <f t="array" ref="P2288">iferror(xlookup(C2288,'Product Families'!A:A,'Product Families'!S:S),"")</f>
        <v>0</v>
      </c>
    </row>
    <row r="2289" ht="14.25" customHeight="1">
      <c r="A2289" s="122" t="s">
        <v>5018</v>
      </c>
      <c r="B2289" s="270" t="s">
        <v>5019</v>
      </c>
      <c r="C2289" s="122" t="s">
        <v>5020</v>
      </c>
      <c r="D2289" s="7" t="str">
        <f t="array" ref="D2289">IFERROR(XLOOKUP($C2289,'Product Families'!$A:$A,'Product Families'!$D:$D),"")</f>
        <v/>
      </c>
      <c r="E2289" s="7" t="str">
        <f t="array" ref="E2289">IFERROR(XLOOKUP($C2289,'Product Families'!$A:$A,'Product Families'!$E:$E),"")</f>
        <v/>
      </c>
      <c r="F2289" s="7" t="str">
        <f t="array" ref="F2289">IFERROR(XLOOKUP($C2289,'Product Families'!$A:$A,'Product Families'!$F:$F),"")</f>
        <v/>
      </c>
      <c r="G2289" s="7" t="str">
        <f t="array" ref="G2289">IFERROR(XLOOKUP($C2289,'Product Families'!$A:$A,'Product Families'!$G:$G),"")</f>
        <v/>
      </c>
      <c r="J2289" s="7" t="str">
        <f>IFERROR(ROUND(AVERAGEIF('Week 1 - Making'!$B:$B,'Product List'!$A2289,'Week 1 - Making'!$P:$P),0),"")</f>
        <v/>
      </c>
      <c r="K2289" s="7" t="str">
        <f>IFERROR(ROUND(AVERAGEIF('Week 2 - Making'!$B:$B,'Product List'!$A2289,'Week 2 - Making'!$P:$P),0),"")</f>
        <v/>
      </c>
      <c r="L2289" s="263" t="str">
        <f>IFERROR(ROUND(AVERAGEIF('Week 3 - Making'!$B:$B,'Product List'!$A2289,'Week 3 - Making'!$P:$P),0),"")</f>
        <v/>
      </c>
      <c r="M2289" s="7" t="str">
        <f>IFERROR(ROUND(AVERAGEIF('Week 4 - Making'!$B:$B,'Product List'!$A2289,'Week 4 - Making'!$P:$P),0),"")</f>
        <v/>
      </c>
      <c r="N2289" s="7" t="str">
        <f>IFERROR(ROUND(AVERAGEIF('Week 5 - Making'!$B:$B,'Product List'!$A2289,'Week 5 - Making'!$P:$P),0),"")</f>
        <v/>
      </c>
      <c r="O2289" s="7"/>
      <c r="P2289" s="7" t="str">
        <f t="array" ref="P2289">iferror(xlookup(C2289,'Product Families'!A:A,'Product Families'!S:S),"")</f>
        <v/>
      </c>
    </row>
    <row r="2290" ht="14.25" customHeight="1">
      <c r="A2290" s="122" t="s">
        <v>5021</v>
      </c>
      <c r="B2290" s="270" t="s">
        <v>5022</v>
      </c>
      <c r="C2290" s="122" t="s">
        <v>5020</v>
      </c>
      <c r="D2290" s="7" t="str">
        <f t="array" ref="D2290">IFERROR(XLOOKUP($C2290,'Product Families'!$A:$A,'Product Families'!$D:$D),"")</f>
        <v/>
      </c>
      <c r="E2290" s="7" t="str">
        <f t="array" ref="E2290">IFERROR(XLOOKUP($C2290,'Product Families'!$A:$A,'Product Families'!$E:$E),"")</f>
        <v/>
      </c>
      <c r="F2290" s="7" t="str">
        <f t="array" ref="F2290">IFERROR(XLOOKUP($C2290,'Product Families'!$A:$A,'Product Families'!$F:$F),"")</f>
        <v/>
      </c>
      <c r="G2290" s="7" t="str">
        <f t="array" ref="G2290">IFERROR(XLOOKUP($C2290,'Product Families'!$A:$A,'Product Families'!$G:$G),"")</f>
        <v/>
      </c>
      <c r="J2290" s="7" t="str">
        <f>IFERROR(ROUND(AVERAGEIF('Week 1 - Making'!$B:$B,'Product List'!$A2290,'Week 1 - Making'!$P:$P),0),"")</f>
        <v/>
      </c>
      <c r="K2290" s="7" t="str">
        <f>IFERROR(ROUND(AVERAGEIF('Week 2 - Making'!$B:$B,'Product List'!$A2290,'Week 2 - Making'!$P:$P),0),"")</f>
        <v/>
      </c>
      <c r="L2290" s="263" t="str">
        <f>IFERROR(ROUND(AVERAGEIF('Week 3 - Making'!$B:$B,'Product List'!$A2290,'Week 3 - Making'!$P:$P),0),"")</f>
        <v/>
      </c>
      <c r="M2290" s="7" t="str">
        <f>IFERROR(ROUND(AVERAGEIF('Week 4 - Making'!$B:$B,'Product List'!$A2290,'Week 4 - Making'!$P:$P),0),"")</f>
        <v/>
      </c>
      <c r="N2290" s="7" t="str">
        <f>IFERROR(ROUND(AVERAGEIF('Week 5 - Making'!$B:$B,'Product List'!$A2290,'Week 5 - Making'!$P:$P),0),"")</f>
        <v/>
      </c>
      <c r="O2290" s="7"/>
      <c r="P2290" s="7" t="str">
        <f t="array" ref="P2290">iferror(xlookup(C2290,'Product Families'!A:A,'Product Families'!S:S),"")</f>
        <v/>
      </c>
    </row>
    <row r="2291" ht="14.25" customHeight="1">
      <c r="A2291" s="122" t="s">
        <v>5023</v>
      </c>
      <c r="B2291" s="270" t="s">
        <v>5024</v>
      </c>
      <c r="C2291" s="122" t="s">
        <v>5020</v>
      </c>
      <c r="D2291" s="7" t="str">
        <f t="array" ref="D2291">IFERROR(XLOOKUP($C2291,'Product Families'!$A:$A,'Product Families'!$D:$D),"")</f>
        <v/>
      </c>
      <c r="E2291" s="7" t="str">
        <f t="array" ref="E2291">IFERROR(XLOOKUP($C2291,'Product Families'!$A:$A,'Product Families'!$E:$E),"")</f>
        <v/>
      </c>
      <c r="F2291" s="7" t="str">
        <f t="array" ref="F2291">IFERROR(XLOOKUP($C2291,'Product Families'!$A:$A,'Product Families'!$F:$F),"")</f>
        <v/>
      </c>
      <c r="G2291" s="7" t="str">
        <f t="array" ref="G2291">IFERROR(XLOOKUP($C2291,'Product Families'!$A:$A,'Product Families'!$G:$G),"")</f>
        <v/>
      </c>
      <c r="J2291" s="7" t="str">
        <f>IFERROR(ROUND(AVERAGEIF('Week 1 - Making'!$B:$B,'Product List'!$A2291,'Week 1 - Making'!$P:$P),0),"")</f>
        <v/>
      </c>
      <c r="K2291" s="7" t="str">
        <f>IFERROR(ROUND(AVERAGEIF('Week 2 - Making'!$B:$B,'Product List'!$A2291,'Week 2 - Making'!$P:$P),0),"")</f>
        <v/>
      </c>
      <c r="L2291" s="263" t="str">
        <f>IFERROR(ROUND(AVERAGEIF('Week 3 - Making'!$B:$B,'Product List'!$A2291,'Week 3 - Making'!$P:$P),0),"")</f>
        <v/>
      </c>
      <c r="M2291" s="7" t="str">
        <f>IFERROR(ROUND(AVERAGEIF('Week 4 - Making'!$B:$B,'Product List'!$A2291,'Week 4 - Making'!$P:$P),0),"")</f>
        <v/>
      </c>
      <c r="N2291" s="7" t="str">
        <f>IFERROR(ROUND(AVERAGEIF('Week 5 - Making'!$B:$B,'Product List'!$A2291,'Week 5 - Making'!$P:$P),0),"")</f>
        <v/>
      </c>
      <c r="O2291" s="7"/>
      <c r="P2291" s="7" t="str">
        <f t="array" ref="P2291">iferror(xlookup(C2291,'Product Families'!A:A,'Product Families'!S:S),"")</f>
        <v/>
      </c>
    </row>
    <row r="2292" ht="14.25" customHeight="1">
      <c r="A2292" s="122" t="s">
        <v>5025</v>
      </c>
      <c r="B2292" s="270" t="s">
        <v>5026</v>
      </c>
      <c r="C2292" s="122" t="s">
        <v>5020</v>
      </c>
      <c r="D2292" s="7" t="str">
        <f t="array" ref="D2292">IFERROR(XLOOKUP($C2292,'Product Families'!$A:$A,'Product Families'!$D:$D),"")</f>
        <v/>
      </c>
      <c r="E2292" s="7" t="str">
        <f t="array" ref="E2292">IFERROR(XLOOKUP($C2292,'Product Families'!$A:$A,'Product Families'!$E:$E),"")</f>
        <v/>
      </c>
      <c r="F2292" s="7" t="str">
        <f t="array" ref="F2292">IFERROR(XLOOKUP($C2292,'Product Families'!$A:$A,'Product Families'!$F:$F),"")</f>
        <v/>
      </c>
      <c r="G2292" s="7" t="str">
        <f t="array" ref="G2292">IFERROR(XLOOKUP($C2292,'Product Families'!$A:$A,'Product Families'!$G:$G),"")</f>
        <v/>
      </c>
      <c r="J2292" s="7" t="str">
        <f>IFERROR(ROUND(AVERAGEIF('Week 1 - Making'!$B:$B,'Product List'!$A2292,'Week 1 - Making'!$P:$P),0),"")</f>
        <v/>
      </c>
      <c r="K2292" s="7" t="str">
        <f>IFERROR(ROUND(AVERAGEIF('Week 2 - Making'!$B:$B,'Product List'!$A2292,'Week 2 - Making'!$P:$P),0),"")</f>
        <v/>
      </c>
      <c r="L2292" s="263" t="str">
        <f>IFERROR(ROUND(AVERAGEIF('Week 3 - Making'!$B:$B,'Product List'!$A2292,'Week 3 - Making'!$P:$P),0),"")</f>
        <v/>
      </c>
      <c r="M2292" s="7" t="str">
        <f>IFERROR(ROUND(AVERAGEIF('Week 4 - Making'!$B:$B,'Product List'!$A2292,'Week 4 - Making'!$P:$P),0),"")</f>
        <v/>
      </c>
      <c r="N2292" s="7" t="str">
        <f>IFERROR(ROUND(AVERAGEIF('Week 5 - Making'!$B:$B,'Product List'!$A2292,'Week 5 - Making'!$P:$P),0),"")</f>
        <v/>
      </c>
      <c r="O2292" s="7"/>
      <c r="P2292" s="7" t="str">
        <f t="array" ref="P2292">iferror(xlookup(C2292,'Product Families'!A:A,'Product Families'!S:S),"")</f>
        <v/>
      </c>
    </row>
    <row r="2293" ht="14.25" customHeight="1">
      <c r="A2293" s="122" t="s">
        <v>1547</v>
      </c>
      <c r="B2293" s="122"/>
      <c r="C2293" s="122" t="s">
        <v>5027</v>
      </c>
      <c r="D2293" s="7" t="str">
        <f t="array" ref="D2293">IFERROR(XLOOKUP($C2293,'Product Families'!$A:$A,'Product Families'!$D:$D),"")</f>
        <v/>
      </c>
      <c r="E2293" s="7" t="str">
        <f t="array" ref="E2293">IFERROR(XLOOKUP($C2293,'Product Families'!$A:$A,'Product Families'!$E:$E),"")</f>
        <v/>
      </c>
      <c r="F2293" s="7" t="str">
        <f t="array" ref="F2293">IFERROR(XLOOKUP($C2293,'Product Families'!$A:$A,'Product Families'!$F:$F),"")</f>
        <v/>
      </c>
      <c r="G2293" s="7" t="str">
        <f t="array" ref="G2293">IFERROR(XLOOKUP($C2293,'Product Families'!$A:$A,'Product Families'!$G:$G),"")</f>
        <v/>
      </c>
      <c r="J2293" s="7">
        <f>IFERROR(ROUND(AVERAGEIF('Week 1 - Making'!$B:$B,'Product List'!$A2293,'Week 1 - Making'!$P:$P),0),"")</f>
        <v>1</v>
      </c>
      <c r="K2293" s="7">
        <f>IFERROR(ROUND(AVERAGEIF('Week 2 - Making'!$B:$B,'Product List'!$A2293,'Week 2 - Making'!$P:$P),0),"")</f>
        <v>0</v>
      </c>
      <c r="L2293" s="263" t="str">
        <f>IFERROR(ROUND(AVERAGEIF('Week 3 - Making'!$B:$B,'Product List'!$A2293,'Week 3 - Making'!$P:$P),0),"")</f>
        <v/>
      </c>
      <c r="M2293" s="7" t="str">
        <f>IFERROR(ROUND(AVERAGEIF('Week 4 - Making'!$B:$B,'Product List'!$A2293,'Week 4 - Making'!$P:$P),0),"")</f>
        <v/>
      </c>
      <c r="N2293" s="7" t="str">
        <f>IFERROR(ROUND(AVERAGEIF('Week 5 - Making'!$B:$B,'Product List'!$A2293,'Week 5 - Making'!$P:$P),0),"")</f>
        <v/>
      </c>
      <c r="O2293" s="7"/>
      <c r="P2293" s="7" t="str">
        <f t="array" ref="P2293">iferror(xlookup(C2293,'Product Families'!A:A,'Product Families'!S:S),"")</f>
        <v/>
      </c>
    </row>
    <row r="2294" ht="14.25" customHeight="1">
      <c r="A2294" s="122" t="s">
        <v>5028</v>
      </c>
      <c r="B2294" s="270" t="s">
        <v>5029</v>
      </c>
      <c r="C2294" s="122" t="s">
        <v>5030</v>
      </c>
      <c r="D2294" s="7" t="str">
        <f t="array" ref="D2294">IFERROR(XLOOKUP($C2294,'Product Families'!$A:$A,'Product Families'!$D:$D),"")</f>
        <v/>
      </c>
      <c r="E2294" s="7" t="str">
        <f t="array" ref="E2294">IFERROR(XLOOKUP($C2294,'Product Families'!$A:$A,'Product Families'!$E:$E),"")</f>
        <v/>
      </c>
      <c r="F2294" s="7" t="str">
        <f t="array" ref="F2294">IFERROR(XLOOKUP($C2294,'Product Families'!$A:$A,'Product Families'!$F:$F),"")</f>
        <v/>
      </c>
      <c r="G2294" s="7" t="str">
        <f t="array" ref="G2294">IFERROR(XLOOKUP($C2294,'Product Families'!$A:$A,'Product Families'!$G:$G),"")</f>
        <v/>
      </c>
      <c r="J2294" s="7" t="str">
        <f>IFERROR(ROUND(AVERAGEIF('Week 1 - Making'!$B:$B,'Product List'!$A2294,'Week 1 - Making'!$P:$P),0),"")</f>
        <v/>
      </c>
      <c r="K2294" s="7" t="str">
        <f>IFERROR(ROUND(AVERAGEIF('Week 2 - Making'!$B:$B,'Product List'!$A2294,'Week 2 - Making'!$P:$P),0),"")</f>
        <v/>
      </c>
      <c r="L2294" s="263" t="str">
        <f>IFERROR(ROUND(AVERAGEIF('Week 3 - Making'!$B:$B,'Product List'!$A2294,'Week 3 - Making'!$P:$P),0),"")</f>
        <v/>
      </c>
      <c r="M2294" s="7" t="str">
        <f>IFERROR(ROUND(AVERAGEIF('Week 4 - Making'!$B:$B,'Product List'!$A2294,'Week 4 - Making'!$P:$P),0),"")</f>
        <v/>
      </c>
      <c r="N2294" s="7" t="str">
        <f>IFERROR(ROUND(AVERAGEIF('Week 5 - Making'!$B:$B,'Product List'!$A2294,'Week 5 - Making'!$P:$P),0),"")</f>
        <v/>
      </c>
      <c r="O2294" s="7"/>
      <c r="P2294" s="7" t="str">
        <f t="array" ref="P2294">iferror(xlookup(C2294,'Product Families'!A:A,'Product Families'!S:S),"")</f>
        <v/>
      </c>
    </row>
    <row r="2295" ht="14.25" customHeight="1">
      <c r="A2295" s="122" t="s">
        <v>5031</v>
      </c>
      <c r="B2295" s="270" t="s">
        <v>5032</v>
      </c>
      <c r="C2295" s="122" t="s">
        <v>840</v>
      </c>
      <c r="D2295" s="7">
        <f t="array" ref="D2295">IFERROR(XLOOKUP($C2295,'Product Families'!$A:$A,'Product Families'!$D:$D),"")</f>
        <v>86</v>
      </c>
      <c r="E2295" s="7">
        <f t="array" ref="E2295">IFERROR(XLOOKUP($C2295,'Product Families'!$A:$A,'Product Families'!$E:$E),"")</f>
        <v>88</v>
      </c>
      <c r="F2295" s="7">
        <f t="array" ref="F2295">IFERROR(XLOOKUP($C2295,'Product Families'!$A:$A,'Product Families'!$F:$F),"")</f>
        <v>95</v>
      </c>
      <c r="G2295" s="7">
        <f t="array" ref="G2295">IFERROR(XLOOKUP($C2295,'Product Families'!$A:$A,'Product Families'!$G:$G),"")</f>
        <v>102</v>
      </c>
      <c r="J2295" s="7" t="str">
        <f>IFERROR(ROUND(AVERAGEIF('Week 1 - Making'!$B:$B,'Product List'!$A2295,'Week 1 - Making'!$P:$P),0),"")</f>
        <v/>
      </c>
      <c r="K2295" s="7" t="str">
        <f>IFERROR(ROUND(AVERAGEIF('Week 2 - Making'!$B:$B,'Product List'!$A2295,'Week 2 - Making'!$P:$P),0),"")</f>
        <v/>
      </c>
      <c r="L2295" s="263" t="str">
        <f>IFERROR(ROUND(AVERAGEIF('Week 3 - Making'!$B:$B,'Product List'!$A2295,'Week 3 - Making'!$P:$P),0),"")</f>
        <v/>
      </c>
      <c r="M2295" s="7" t="str">
        <f>IFERROR(ROUND(AVERAGEIF('Week 4 - Making'!$B:$B,'Product List'!$A2295,'Week 4 - Making'!$P:$P),0),"")</f>
        <v/>
      </c>
      <c r="N2295" s="7" t="str">
        <f>IFERROR(ROUND(AVERAGEIF('Week 5 - Making'!$B:$B,'Product List'!$A2295,'Week 5 - Making'!$P:$P),0),"")</f>
        <v/>
      </c>
      <c r="O2295" s="7"/>
      <c r="P2295" s="7">
        <f t="array" ref="P2295">iferror(xlookup(C2295,'Product Families'!A:A,'Product Families'!S:S),"")</f>
        <v>0</v>
      </c>
    </row>
    <row r="2296" ht="14.25" customHeight="1">
      <c r="A2296" s="122" t="s">
        <v>5033</v>
      </c>
      <c r="B2296" s="270" t="s">
        <v>5034</v>
      </c>
      <c r="C2296" s="122" t="s">
        <v>840</v>
      </c>
      <c r="D2296" s="7">
        <f t="array" ref="D2296">IFERROR(XLOOKUP($C2296,'Product Families'!$A:$A,'Product Families'!$D:$D),"")</f>
        <v>86</v>
      </c>
      <c r="E2296" s="7">
        <f t="array" ref="E2296">IFERROR(XLOOKUP($C2296,'Product Families'!$A:$A,'Product Families'!$E:$E),"")</f>
        <v>88</v>
      </c>
      <c r="F2296" s="7">
        <f t="array" ref="F2296">IFERROR(XLOOKUP($C2296,'Product Families'!$A:$A,'Product Families'!$F:$F),"")</f>
        <v>95</v>
      </c>
      <c r="G2296" s="7">
        <f t="array" ref="G2296">IFERROR(XLOOKUP($C2296,'Product Families'!$A:$A,'Product Families'!$G:$G),"")</f>
        <v>102</v>
      </c>
      <c r="J2296" s="7" t="str">
        <f>IFERROR(ROUND(AVERAGEIF('Week 1 - Making'!$B:$B,'Product List'!$A2296,'Week 1 - Making'!$P:$P),0),"")</f>
        <v/>
      </c>
      <c r="K2296" s="7" t="str">
        <f>IFERROR(ROUND(AVERAGEIF('Week 2 - Making'!$B:$B,'Product List'!$A2296,'Week 2 - Making'!$P:$P),0),"")</f>
        <v/>
      </c>
      <c r="L2296" s="263" t="str">
        <f>IFERROR(ROUND(AVERAGEIF('Week 3 - Making'!$B:$B,'Product List'!$A2296,'Week 3 - Making'!$P:$P),0),"")</f>
        <v/>
      </c>
      <c r="M2296" s="7" t="str">
        <f>IFERROR(ROUND(AVERAGEIF('Week 4 - Making'!$B:$B,'Product List'!$A2296,'Week 4 - Making'!$P:$P),0),"")</f>
        <v/>
      </c>
      <c r="N2296" s="7" t="str">
        <f>IFERROR(ROUND(AVERAGEIF('Week 5 - Making'!$B:$B,'Product List'!$A2296,'Week 5 - Making'!$P:$P),0),"")</f>
        <v/>
      </c>
      <c r="O2296" s="7"/>
      <c r="P2296" s="7">
        <f t="array" ref="P2296">iferror(xlookup(C2296,'Product Families'!A:A,'Product Families'!S:S),"")</f>
        <v>0</v>
      </c>
    </row>
    <row r="2297" ht="14.25" customHeight="1">
      <c r="A2297" s="122" t="s">
        <v>5035</v>
      </c>
      <c r="B2297" s="270" t="s">
        <v>5036</v>
      </c>
      <c r="C2297" s="122" t="s">
        <v>840</v>
      </c>
      <c r="D2297" s="7">
        <f t="array" ref="D2297">IFERROR(XLOOKUP($C2297,'Product Families'!$A:$A,'Product Families'!$D:$D),"")</f>
        <v>86</v>
      </c>
      <c r="E2297" s="7">
        <f t="array" ref="E2297">IFERROR(XLOOKUP($C2297,'Product Families'!$A:$A,'Product Families'!$E:$E),"")</f>
        <v>88</v>
      </c>
      <c r="F2297" s="7">
        <f t="array" ref="F2297">IFERROR(XLOOKUP($C2297,'Product Families'!$A:$A,'Product Families'!$F:$F),"")</f>
        <v>95</v>
      </c>
      <c r="G2297" s="7">
        <f t="array" ref="G2297">IFERROR(XLOOKUP($C2297,'Product Families'!$A:$A,'Product Families'!$G:$G),"")</f>
        <v>102</v>
      </c>
      <c r="J2297" s="7" t="str">
        <f>IFERROR(ROUND(AVERAGEIF('Week 1 - Making'!$B:$B,'Product List'!$A2297,'Week 1 - Making'!$P:$P),0),"")</f>
        <v/>
      </c>
      <c r="K2297" s="7" t="str">
        <f>IFERROR(ROUND(AVERAGEIF('Week 2 - Making'!$B:$B,'Product List'!$A2297,'Week 2 - Making'!$P:$P),0),"")</f>
        <v/>
      </c>
      <c r="L2297" s="263" t="str">
        <f>IFERROR(ROUND(AVERAGEIF('Week 3 - Making'!$B:$B,'Product List'!$A2297,'Week 3 - Making'!$P:$P),0),"")</f>
        <v/>
      </c>
      <c r="M2297" s="7" t="str">
        <f>IFERROR(ROUND(AVERAGEIF('Week 4 - Making'!$B:$B,'Product List'!$A2297,'Week 4 - Making'!$P:$P),0),"")</f>
        <v/>
      </c>
      <c r="N2297" s="7" t="str">
        <f>IFERROR(ROUND(AVERAGEIF('Week 5 - Making'!$B:$B,'Product List'!$A2297,'Week 5 - Making'!$P:$P),0),"")</f>
        <v/>
      </c>
      <c r="O2297" s="7"/>
      <c r="P2297" s="7">
        <f t="array" ref="P2297">iferror(xlookup(C2297,'Product Families'!A:A,'Product Families'!S:S),"")</f>
        <v>0</v>
      </c>
    </row>
    <row r="2298" ht="14.25" customHeight="1">
      <c r="A2298" s="122" t="s">
        <v>5037</v>
      </c>
      <c r="B2298" s="270" t="s">
        <v>5038</v>
      </c>
      <c r="C2298" s="122" t="s">
        <v>840</v>
      </c>
      <c r="D2298" s="7">
        <f t="array" ref="D2298">IFERROR(XLOOKUP($C2298,'Product Families'!$A:$A,'Product Families'!$D:$D),"")</f>
        <v>86</v>
      </c>
      <c r="E2298" s="7">
        <f t="array" ref="E2298">IFERROR(XLOOKUP($C2298,'Product Families'!$A:$A,'Product Families'!$E:$E),"")</f>
        <v>88</v>
      </c>
      <c r="F2298" s="7">
        <f t="array" ref="F2298">IFERROR(XLOOKUP($C2298,'Product Families'!$A:$A,'Product Families'!$F:$F),"")</f>
        <v>95</v>
      </c>
      <c r="G2298" s="7">
        <f t="array" ref="G2298">IFERROR(XLOOKUP($C2298,'Product Families'!$A:$A,'Product Families'!$G:$G),"")</f>
        <v>102</v>
      </c>
      <c r="J2298" s="7" t="str">
        <f>IFERROR(ROUND(AVERAGEIF('Week 1 - Making'!$B:$B,'Product List'!$A2298,'Week 1 - Making'!$P:$P),0),"")</f>
        <v/>
      </c>
      <c r="K2298" s="7" t="str">
        <f>IFERROR(ROUND(AVERAGEIF('Week 2 - Making'!$B:$B,'Product List'!$A2298,'Week 2 - Making'!$P:$P),0),"")</f>
        <v/>
      </c>
      <c r="L2298" s="263" t="str">
        <f>IFERROR(ROUND(AVERAGEIF('Week 3 - Making'!$B:$B,'Product List'!$A2298,'Week 3 - Making'!$P:$P),0),"")</f>
        <v/>
      </c>
      <c r="M2298" s="7" t="str">
        <f>IFERROR(ROUND(AVERAGEIF('Week 4 - Making'!$B:$B,'Product List'!$A2298,'Week 4 - Making'!$P:$P),0),"")</f>
        <v/>
      </c>
      <c r="N2298" s="7" t="str">
        <f>IFERROR(ROUND(AVERAGEIF('Week 5 - Making'!$B:$B,'Product List'!$A2298,'Week 5 - Making'!$P:$P),0),"")</f>
        <v/>
      </c>
      <c r="O2298" s="7"/>
      <c r="P2298" s="7">
        <f t="array" ref="P2298">iferror(xlookup(C2298,'Product Families'!A:A,'Product Families'!S:S),"")</f>
        <v>0</v>
      </c>
    </row>
    <row r="2299" ht="14.25" customHeight="1">
      <c r="A2299" s="122" t="s">
        <v>5039</v>
      </c>
      <c r="B2299" s="270" t="s">
        <v>5040</v>
      </c>
      <c r="C2299" s="122" t="s">
        <v>840</v>
      </c>
      <c r="D2299" s="7">
        <f t="array" ref="D2299">IFERROR(XLOOKUP($C2299,'Product Families'!$A:$A,'Product Families'!$D:$D),"")</f>
        <v>86</v>
      </c>
      <c r="E2299" s="7">
        <f t="array" ref="E2299">IFERROR(XLOOKUP($C2299,'Product Families'!$A:$A,'Product Families'!$E:$E),"")</f>
        <v>88</v>
      </c>
      <c r="F2299" s="7">
        <f t="array" ref="F2299">IFERROR(XLOOKUP($C2299,'Product Families'!$A:$A,'Product Families'!$F:$F),"")</f>
        <v>95</v>
      </c>
      <c r="G2299" s="7">
        <f t="array" ref="G2299">IFERROR(XLOOKUP($C2299,'Product Families'!$A:$A,'Product Families'!$G:$G),"")</f>
        <v>102</v>
      </c>
      <c r="J2299" s="7" t="str">
        <f>IFERROR(ROUND(AVERAGEIF('Week 1 - Making'!$B:$B,'Product List'!$A2299,'Week 1 - Making'!$P:$P),0),"")</f>
        <v/>
      </c>
      <c r="K2299" s="7" t="str">
        <f>IFERROR(ROUND(AVERAGEIF('Week 2 - Making'!$B:$B,'Product List'!$A2299,'Week 2 - Making'!$P:$P),0),"")</f>
        <v/>
      </c>
      <c r="L2299" s="263" t="str">
        <f>IFERROR(ROUND(AVERAGEIF('Week 3 - Making'!$B:$B,'Product List'!$A2299,'Week 3 - Making'!$P:$P),0),"")</f>
        <v/>
      </c>
      <c r="M2299" s="7" t="str">
        <f>IFERROR(ROUND(AVERAGEIF('Week 4 - Making'!$B:$B,'Product List'!$A2299,'Week 4 - Making'!$P:$P),0),"")</f>
        <v/>
      </c>
      <c r="N2299" s="7" t="str">
        <f>IFERROR(ROUND(AVERAGEIF('Week 5 - Making'!$B:$B,'Product List'!$A2299,'Week 5 - Making'!$P:$P),0),"")</f>
        <v/>
      </c>
      <c r="O2299" s="7"/>
      <c r="P2299" s="7">
        <f t="array" ref="P2299">iferror(xlookup(C2299,'Product Families'!A:A,'Product Families'!S:S),"")</f>
        <v>0</v>
      </c>
    </row>
    <row r="2300" ht="14.25" customHeight="1">
      <c r="A2300" s="138" t="s">
        <v>5041</v>
      </c>
      <c r="B2300" s="270" t="s">
        <v>5042</v>
      </c>
      <c r="C2300" s="122" t="s">
        <v>840</v>
      </c>
      <c r="D2300" s="7">
        <f t="array" ref="D2300">IFERROR(XLOOKUP($C2300,'Product Families'!$A:$A,'Product Families'!$D:$D),"")</f>
        <v>86</v>
      </c>
      <c r="E2300" s="7">
        <f t="array" ref="E2300">IFERROR(XLOOKUP($C2300,'Product Families'!$A:$A,'Product Families'!$E:$E),"")</f>
        <v>88</v>
      </c>
      <c r="F2300" s="7">
        <f t="array" ref="F2300">IFERROR(XLOOKUP($C2300,'Product Families'!$A:$A,'Product Families'!$F:$F),"")</f>
        <v>95</v>
      </c>
      <c r="G2300" s="7">
        <f t="array" ref="G2300">IFERROR(XLOOKUP($C2300,'Product Families'!$A:$A,'Product Families'!$G:$G),"")</f>
        <v>102</v>
      </c>
      <c r="J2300" s="7" t="str">
        <f>IFERROR(ROUND(AVERAGEIF('Week 1 - Making'!$B:$B,'Product List'!$A2300,'Week 1 - Making'!$P:$P),0),"")</f>
        <v/>
      </c>
      <c r="K2300" s="7" t="str">
        <f>IFERROR(ROUND(AVERAGEIF('Week 2 - Making'!$B:$B,'Product List'!$A2300,'Week 2 - Making'!$P:$P),0),"")</f>
        <v/>
      </c>
      <c r="L2300" s="263" t="str">
        <f>IFERROR(ROUND(AVERAGEIF('Week 3 - Making'!$B:$B,'Product List'!$A2300,'Week 3 - Making'!$P:$P),0),"")</f>
        <v/>
      </c>
      <c r="M2300" s="7" t="str">
        <f>IFERROR(ROUND(AVERAGEIF('Week 4 - Making'!$B:$B,'Product List'!$A2300,'Week 4 - Making'!$P:$P),0),"")</f>
        <v/>
      </c>
      <c r="N2300" s="7" t="str">
        <f>IFERROR(ROUND(AVERAGEIF('Week 5 - Making'!$B:$B,'Product List'!$A2300,'Week 5 - Making'!$P:$P),0),"")</f>
        <v/>
      </c>
      <c r="O2300" s="7"/>
      <c r="P2300" s="7">
        <f t="array" ref="P2300">iferror(xlookup(C2300,'Product Families'!A:A,'Product Families'!S:S),"")</f>
        <v>0</v>
      </c>
    </row>
    <row r="2301" ht="14.25" customHeight="1">
      <c r="A2301" s="138" t="s">
        <v>5043</v>
      </c>
      <c r="B2301" s="270" t="s">
        <v>5042</v>
      </c>
      <c r="C2301" s="138" t="s">
        <v>847</v>
      </c>
      <c r="D2301" s="7">
        <f t="array" ref="D2301">IFERROR(XLOOKUP($C2301,'Product Families'!$A:$A,'Product Families'!$D:$D),"")</f>
        <v>8</v>
      </c>
      <c r="E2301" s="7">
        <f t="array" ref="E2301">IFERROR(XLOOKUP($C2301,'Product Families'!$A:$A,'Product Families'!$E:$E),"")</f>
        <v>9</v>
      </c>
      <c r="F2301" s="7">
        <f t="array" ref="F2301">IFERROR(XLOOKUP($C2301,'Product Families'!$A:$A,'Product Families'!$F:$F),"")</f>
        <v>10</v>
      </c>
      <c r="G2301" s="7">
        <f t="array" ref="G2301">IFERROR(XLOOKUP($C2301,'Product Families'!$A:$A,'Product Families'!$G:$G),"")</f>
        <v>11</v>
      </c>
      <c r="J2301" s="7" t="str">
        <f>IFERROR(ROUND(AVERAGEIF('Week 1 - Making'!$B:$B,'Product List'!$A2301,'Week 1 - Making'!$P:$P),0),"")</f>
        <v/>
      </c>
      <c r="K2301" s="7" t="str">
        <f>IFERROR(ROUND(AVERAGEIF('Week 2 - Making'!$B:$B,'Product List'!$A2301,'Week 2 - Making'!$P:$P),0),"")</f>
        <v/>
      </c>
      <c r="L2301" s="263" t="str">
        <f>IFERROR(ROUND(AVERAGEIF('Week 3 - Making'!$B:$B,'Product List'!$A2301,'Week 3 - Making'!$P:$P),0),"")</f>
        <v/>
      </c>
      <c r="M2301" s="7" t="str">
        <f>IFERROR(ROUND(AVERAGEIF('Week 4 - Making'!$B:$B,'Product List'!$A2301,'Week 4 - Making'!$P:$P),0),"")</f>
        <v/>
      </c>
      <c r="N2301" s="7" t="str">
        <f>IFERROR(ROUND(AVERAGEIF('Week 5 - Making'!$B:$B,'Product List'!$A2301,'Week 5 - Making'!$P:$P),0),"")</f>
        <v/>
      </c>
      <c r="O2301" s="7"/>
      <c r="P2301" s="7">
        <f t="array" ref="P2301">iferror(xlookup(C2301,'Product Families'!A:A,'Product Families'!S:S),"")</f>
        <v>0</v>
      </c>
    </row>
    <row r="2302" ht="14.25" customHeight="1">
      <c r="A2302" s="138" t="s">
        <v>5044</v>
      </c>
      <c r="B2302" s="270" t="s">
        <v>5042</v>
      </c>
      <c r="C2302" s="138" t="s">
        <v>847</v>
      </c>
      <c r="D2302" s="7">
        <f t="array" ref="D2302">IFERROR(XLOOKUP($C2302,'Product Families'!$A:$A,'Product Families'!$D:$D),"")</f>
        <v>8</v>
      </c>
      <c r="E2302" s="7">
        <f t="array" ref="E2302">IFERROR(XLOOKUP($C2302,'Product Families'!$A:$A,'Product Families'!$E:$E),"")</f>
        <v>9</v>
      </c>
      <c r="F2302" s="7">
        <f t="array" ref="F2302">IFERROR(XLOOKUP($C2302,'Product Families'!$A:$A,'Product Families'!$F:$F),"")</f>
        <v>10</v>
      </c>
      <c r="G2302" s="7">
        <f t="array" ref="G2302">IFERROR(XLOOKUP($C2302,'Product Families'!$A:$A,'Product Families'!$G:$G),"")</f>
        <v>11</v>
      </c>
      <c r="J2302" s="7" t="str">
        <f>IFERROR(ROUND(AVERAGEIF('Week 1 - Making'!$B:$B,'Product List'!$A2302,'Week 1 - Making'!$P:$P),0),"")</f>
        <v/>
      </c>
      <c r="K2302" s="7" t="str">
        <f>IFERROR(ROUND(AVERAGEIF('Week 2 - Making'!$B:$B,'Product List'!$A2302,'Week 2 - Making'!$P:$P),0),"")</f>
        <v/>
      </c>
      <c r="L2302" s="263" t="str">
        <f>IFERROR(ROUND(AVERAGEIF('Week 3 - Making'!$B:$B,'Product List'!$A2302,'Week 3 - Making'!$P:$P),0),"")</f>
        <v/>
      </c>
      <c r="M2302" s="7" t="str">
        <f>IFERROR(ROUND(AVERAGEIF('Week 4 - Making'!$B:$B,'Product List'!$A2302,'Week 4 - Making'!$P:$P),0),"")</f>
        <v/>
      </c>
      <c r="N2302" s="7" t="str">
        <f>IFERROR(ROUND(AVERAGEIF('Week 5 - Making'!$B:$B,'Product List'!$A2302,'Week 5 - Making'!$P:$P),0),"")</f>
        <v/>
      </c>
      <c r="O2302" s="7"/>
      <c r="P2302" s="7">
        <f t="array" ref="P2302">iferror(xlookup(C2302,'Product Families'!A:A,'Product Families'!S:S),"")</f>
        <v>0</v>
      </c>
    </row>
    <row r="2303" ht="14.25" customHeight="1">
      <c r="A2303" s="138" t="s">
        <v>5045</v>
      </c>
      <c r="B2303" s="270" t="s">
        <v>5042</v>
      </c>
      <c r="C2303" s="138" t="s">
        <v>847</v>
      </c>
      <c r="D2303" s="7">
        <f t="array" ref="D2303">IFERROR(XLOOKUP($C2303,'Product Families'!$A:$A,'Product Families'!$D:$D),"")</f>
        <v>8</v>
      </c>
      <c r="E2303" s="7">
        <f t="array" ref="E2303">IFERROR(XLOOKUP($C2303,'Product Families'!$A:$A,'Product Families'!$E:$E),"")</f>
        <v>9</v>
      </c>
      <c r="F2303" s="7">
        <f t="array" ref="F2303">IFERROR(XLOOKUP($C2303,'Product Families'!$A:$A,'Product Families'!$F:$F),"")</f>
        <v>10</v>
      </c>
      <c r="G2303" s="7">
        <f t="array" ref="G2303">IFERROR(XLOOKUP($C2303,'Product Families'!$A:$A,'Product Families'!$G:$G),"")</f>
        <v>11</v>
      </c>
      <c r="J2303" s="7" t="str">
        <f>IFERROR(ROUND(AVERAGEIF('Week 1 - Making'!$B:$B,'Product List'!$A2303,'Week 1 - Making'!$P:$P),0),"")</f>
        <v/>
      </c>
      <c r="K2303" s="7" t="str">
        <f>IFERROR(ROUND(AVERAGEIF('Week 2 - Making'!$B:$B,'Product List'!$A2303,'Week 2 - Making'!$P:$P),0),"")</f>
        <v/>
      </c>
      <c r="L2303" s="263" t="str">
        <f>IFERROR(ROUND(AVERAGEIF('Week 3 - Making'!$B:$B,'Product List'!$A2303,'Week 3 - Making'!$P:$P),0),"")</f>
        <v/>
      </c>
      <c r="M2303" s="7" t="str">
        <f>IFERROR(ROUND(AVERAGEIF('Week 4 - Making'!$B:$B,'Product List'!$A2303,'Week 4 - Making'!$P:$P),0),"")</f>
        <v/>
      </c>
      <c r="N2303" s="7" t="str">
        <f>IFERROR(ROUND(AVERAGEIF('Week 5 - Making'!$B:$B,'Product List'!$A2303,'Week 5 - Making'!$P:$P),0),"")</f>
        <v/>
      </c>
      <c r="O2303" s="7"/>
      <c r="P2303" s="7">
        <f t="array" ref="P2303">iferror(xlookup(C2303,'Product Families'!A:A,'Product Families'!S:S),"")</f>
        <v>0</v>
      </c>
    </row>
    <row r="2304" ht="14.25" customHeight="1">
      <c r="A2304" s="138" t="s">
        <v>5046</v>
      </c>
      <c r="B2304" s="270" t="s">
        <v>5042</v>
      </c>
      <c r="C2304" s="138" t="s">
        <v>847</v>
      </c>
      <c r="D2304" s="7">
        <f t="array" ref="D2304">IFERROR(XLOOKUP($C2304,'Product Families'!$A:$A,'Product Families'!$D:$D),"")</f>
        <v>8</v>
      </c>
      <c r="E2304" s="7">
        <f t="array" ref="E2304">IFERROR(XLOOKUP($C2304,'Product Families'!$A:$A,'Product Families'!$E:$E),"")</f>
        <v>9</v>
      </c>
      <c r="F2304" s="7">
        <f t="array" ref="F2304">IFERROR(XLOOKUP($C2304,'Product Families'!$A:$A,'Product Families'!$F:$F),"")</f>
        <v>10</v>
      </c>
      <c r="G2304" s="7">
        <f t="array" ref="G2304">IFERROR(XLOOKUP($C2304,'Product Families'!$A:$A,'Product Families'!$G:$G),"")</f>
        <v>11</v>
      </c>
      <c r="J2304" s="7" t="str">
        <f>IFERROR(ROUND(AVERAGEIF('Week 1 - Making'!$B:$B,'Product List'!$A2304,'Week 1 - Making'!$P:$P),0),"")</f>
        <v/>
      </c>
      <c r="K2304" s="7" t="str">
        <f>IFERROR(ROUND(AVERAGEIF('Week 2 - Making'!$B:$B,'Product List'!$A2304,'Week 2 - Making'!$P:$P),0),"")</f>
        <v/>
      </c>
      <c r="L2304" s="263" t="str">
        <f>IFERROR(ROUND(AVERAGEIF('Week 3 - Making'!$B:$B,'Product List'!$A2304,'Week 3 - Making'!$P:$P),0),"")</f>
        <v/>
      </c>
      <c r="M2304" s="7" t="str">
        <f>IFERROR(ROUND(AVERAGEIF('Week 4 - Making'!$B:$B,'Product List'!$A2304,'Week 4 - Making'!$P:$P),0),"")</f>
        <v/>
      </c>
      <c r="N2304" s="7" t="str">
        <f>IFERROR(ROUND(AVERAGEIF('Week 5 - Making'!$B:$B,'Product List'!$A2304,'Week 5 - Making'!$P:$P),0),"")</f>
        <v/>
      </c>
      <c r="O2304" s="7"/>
      <c r="P2304" s="7">
        <f t="array" ref="P2304">iferror(xlookup(C2304,'Product Families'!A:A,'Product Families'!S:S),"")</f>
        <v>0</v>
      </c>
    </row>
    <row r="2305" ht="14.25" customHeight="1">
      <c r="A2305" s="138" t="s">
        <v>5047</v>
      </c>
      <c r="B2305" s="270" t="s">
        <v>5042</v>
      </c>
      <c r="C2305" s="138" t="s">
        <v>847</v>
      </c>
      <c r="D2305" s="7">
        <f t="array" ref="D2305">IFERROR(XLOOKUP($C2305,'Product Families'!$A:$A,'Product Families'!$D:$D),"")</f>
        <v>8</v>
      </c>
      <c r="E2305" s="7">
        <f t="array" ref="E2305">IFERROR(XLOOKUP($C2305,'Product Families'!$A:$A,'Product Families'!$E:$E),"")</f>
        <v>9</v>
      </c>
      <c r="F2305" s="7">
        <f t="array" ref="F2305">IFERROR(XLOOKUP($C2305,'Product Families'!$A:$A,'Product Families'!$F:$F),"")</f>
        <v>10</v>
      </c>
      <c r="G2305" s="7">
        <f t="array" ref="G2305">IFERROR(XLOOKUP($C2305,'Product Families'!$A:$A,'Product Families'!$G:$G),"")</f>
        <v>11</v>
      </c>
      <c r="J2305" s="7" t="str">
        <f>IFERROR(ROUND(AVERAGEIF('Week 1 - Making'!$B:$B,'Product List'!$A2305,'Week 1 - Making'!$P:$P),0),"")</f>
        <v/>
      </c>
      <c r="K2305" s="7" t="str">
        <f>IFERROR(ROUND(AVERAGEIF('Week 2 - Making'!$B:$B,'Product List'!$A2305,'Week 2 - Making'!$P:$P),0),"")</f>
        <v/>
      </c>
      <c r="L2305" s="263" t="str">
        <f>IFERROR(ROUND(AVERAGEIF('Week 3 - Making'!$B:$B,'Product List'!$A2305,'Week 3 - Making'!$P:$P),0),"")</f>
        <v/>
      </c>
      <c r="M2305" s="7" t="str">
        <f>IFERROR(ROUND(AVERAGEIF('Week 4 - Making'!$B:$B,'Product List'!$A2305,'Week 4 - Making'!$P:$P),0),"")</f>
        <v/>
      </c>
      <c r="N2305" s="7" t="str">
        <f>IFERROR(ROUND(AVERAGEIF('Week 5 - Making'!$B:$B,'Product List'!$A2305,'Week 5 - Making'!$P:$P),0),"")</f>
        <v/>
      </c>
      <c r="O2305" s="7"/>
      <c r="P2305" s="7">
        <f t="array" ref="P2305">iferror(xlookup(C2305,'Product Families'!A:A,'Product Families'!S:S),"")</f>
        <v>0</v>
      </c>
    </row>
    <row r="2306" ht="14.25" customHeight="1">
      <c r="A2306" s="138" t="s">
        <v>5048</v>
      </c>
      <c r="B2306" s="270" t="s">
        <v>5042</v>
      </c>
      <c r="C2306" s="138" t="s">
        <v>847</v>
      </c>
      <c r="D2306" s="7">
        <f t="array" ref="D2306">IFERROR(XLOOKUP($C2306,'Product Families'!$A:$A,'Product Families'!$D:$D),"")</f>
        <v>8</v>
      </c>
      <c r="E2306" s="7">
        <f t="array" ref="E2306">IFERROR(XLOOKUP($C2306,'Product Families'!$A:$A,'Product Families'!$E:$E),"")</f>
        <v>9</v>
      </c>
      <c r="F2306" s="7">
        <f t="array" ref="F2306">IFERROR(XLOOKUP($C2306,'Product Families'!$A:$A,'Product Families'!$F:$F),"")</f>
        <v>10</v>
      </c>
      <c r="G2306" s="7">
        <f t="array" ref="G2306">IFERROR(XLOOKUP($C2306,'Product Families'!$A:$A,'Product Families'!$G:$G),"")</f>
        <v>11</v>
      </c>
      <c r="J2306" s="7" t="str">
        <f>IFERROR(ROUND(AVERAGEIF('Week 1 - Making'!$B:$B,'Product List'!$A2306,'Week 1 - Making'!$P:$P),0),"")</f>
        <v/>
      </c>
      <c r="K2306" s="7" t="str">
        <f>IFERROR(ROUND(AVERAGEIF('Week 2 - Making'!$B:$B,'Product List'!$A2306,'Week 2 - Making'!$P:$P),0),"")</f>
        <v/>
      </c>
      <c r="L2306" s="263" t="str">
        <f>IFERROR(ROUND(AVERAGEIF('Week 3 - Making'!$B:$B,'Product List'!$A2306,'Week 3 - Making'!$P:$P),0),"")</f>
        <v/>
      </c>
      <c r="M2306" s="7" t="str">
        <f>IFERROR(ROUND(AVERAGEIF('Week 4 - Making'!$B:$B,'Product List'!$A2306,'Week 4 - Making'!$P:$P),0),"")</f>
        <v/>
      </c>
      <c r="N2306" s="7" t="str">
        <f>IFERROR(ROUND(AVERAGEIF('Week 5 - Making'!$B:$B,'Product List'!$A2306,'Week 5 - Making'!$P:$P),0),"")</f>
        <v/>
      </c>
      <c r="O2306" s="7"/>
      <c r="P2306" s="7">
        <f t="array" ref="P2306">iferror(xlookup(C2306,'Product Families'!A:A,'Product Families'!S:S),"")</f>
        <v>0</v>
      </c>
    </row>
    <row r="2307" ht="14.25" customHeight="1">
      <c r="A2307" s="122" t="s">
        <v>5049</v>
      </c>
      <c r="B2307" s="270" t="s">
        <v>5050</v>
      </c>
      <c r="C2307" s="122" t="s">
        <v>849</v>
      </c>
      <c r="D2307" s="7">
        <f t="array" ref="D2307">IFERROR(XLOOKUP($C2307,'Product Families'!$A:$A,'Product Families'!$D:$D),"")</f>
        <v>86</v>
      </c>
      <c r="E2307" s="7">
        <f t="array" ref="E2307">IFERROR(XLOOKUP($C2307,'Product Families'!$A:$A,'Product Families'!$E:$E),"")</f>
        <v>88</v>
      </c>
      <c r="F2307" s="7">
        <f t="array" ref="F2307">IFERROR(XLOOKUP($C2307,'Product Families'!$A:$A,'Product Families'!$F:$F),"")</f>
        <v>95</v>
      </c>
      <c r="G2307" s="7">
        <f t="array" ref="G2307">IFERROR(XLOOKUP($C2307,'Product Families'!$A:$A,'Product Families'!$G:$G),"")</f>
        <v>102</v>
      </c>
      <c r="J2307" s="7" t="str">
        <f>IFERROR(ROUND(AVERAGEIF('Week 1 - Making'!$B:$B,'Product List'!$A2307,'Week 1 - Making'!$P:$P),0),"")</f>
        <v/>
      </c>
      <c r="K2307" s="7" t="str">
        <f>IFERROR(ROUND(AVERAGEIF('Week 2 - Making'!$B:$B,'Product List'!$A2307,'Week 2 - Making'!$P:$P),0),"")</f>
        <v/>
      </c>
      <c r="L2307" s="263" t="str">
        <f>IFERROR(ROUND(AVERAGEIF('Week 3 - Making'!$B:$B,'Product List'!$A2307,'Week 3 - Making'!$P:$P),0),"")</f>
        <v/>
      </c>
      <c r="M2307" s="7" t="str">
        <f>IFERROR(ROUND(AVERAGEIF('Week 4 - Making'!$B:$B,'Product List'!$A2307,'Week 4 - Making'!$P:$P),0),"")</f>
        <v/>
      </c>
      <c r="N2307" s="7" t="str">
        <f>IFERROR(ROUND(AVERAGEIF('Week 5 - Making'!$B:$B,'Product List'!$A2307,'Week 5 - Making'!$P:$P),0),"")</f>
        <v/>
      </c>
      <c r="O2307" s="7"/>
      <c r="P2307" s="7">
        <f t="array" ref="P2307">iferror(xlookup(C2307,'Product Families'!A:A,'Product Families'!S:S),"")</f>
        <v>0</v>
      </c>
    </row>
    <row r="2308" ht="14.25" customHeight="1">
      <c r="A2308" s="122" t="s">
        <v>5051</v>
      </c>
      <c r="B2308" s="270" t="s">
        <v>5052</v>
      </c>
      <c r="C2308" s="122" t="s">
        <v>849</v>
      </c>
      <c r="D2308" s="7">
        <f t="array" ref="D2308">IFERROR(XLOOKUP($C2308,'Product Families'!$A:$A,'Product Families'!$D:$D),"")</f>
        <v>86</v>
      </c>
      <c r="E2308" s="7">
        <f t="array" ref="E2308">IFERROR(XLOOKUP($C2308,'Product Families'!$A:$A,'Product Families'!$E:$E),"")</f>
        <v>88</v>
      </c>
      <c r="F2308" s="7">
        <f t="array" ref="F2308">IFERROR(XLOOKUP($C2308,'Product Families'!$A:$A,'Product Families'!$F:$F),"")</f>
        <v>95</v>
      </c>
      <c r="G2308" s="7">
        <f t="array" ref="G2308">IFERROR(XLOOKUP($C2308,'Product Families'!$A:$A,'Product Families'!$G:$G),"")</f>
        <v>102</v>
      </c>
      <c r="J2308" s="7" t="str">
        <f>IFERROR(ROUND(AVERAGEIF('Week 1 - Making'!$B:$B,'Product List'!$A2308,'Week 1 - Making'!$P:$P),0),"")</f>
        <v/>
      </c>
      <c r="K2308" s="7" t="str">
        <f>IFERROR(ROUND(AVERAGEIF('Week 2 - Making'!$B:$B,'Product List'!$A2308,'Week 2 - Making'!$P:$P),0),"")</f>
        <v/>
      </c>
      <c r="L2308" s="263" t="str">
        <f>IFERROR(ROUND(AVERAGEIF('Week 3 - Making'!$B:$B,'Product List'!$A2308,'Week 3 - Making'!$P:$P),0),"")</f>
        <v/>
      </c>
      <c r="M2308" s="7" t="str">
        <f>IFERROR(ROUND(AVERAGEIF('Week 4 - Making'!$B:$B,'Product List'!$A2308,'Week 4 - Making'!$P:$P),0),"")</f>
        <v/>
      </c>
      <c r="N2308" s="7" t="str">
        <f>IFERROR(ROUND(AVERAGEIF('Week 5 - Making'!$B:$B,'Product List'!$A2308,'Week 5 - Making'!$P:$P),0),"")</f>
        <v/>
      </c>
      <c r="O2308" s="7"/>
      <c r="P2308" s="7">
        <f t="array" ref="P2308">iferror(xlookup(C2308,'Product Families'!A:A,'Product Families'!S:S),"")</f>
        <v>0</v>
      </c>
    </row>
    <row r="2309" ht="14.25" customHeight="1">
      <c r="A2309" s="122" t="s">
        <v>5053</v>
      </c>
      <c r="B2309" s="270" t="s">
        <v>5054</v>
      </c>
      <c r="C2309" s="122" t="s">
        <v>849</v>
      </c>
      <c r="D2309" s="7">
        <f t="array" ref="D2309">IFERROR(XLOOKUP($C2309,'Product Families'!$A:$A,'Product Families'!$D:$D),"")</f>
        <v>86</v>
      </c>
      <c r="E2309" s="7">
        <f t="array" ref="E2309">IFERROR(XLOOKUP($C2309,'Product Families'!$A:$A,'Product Families'!$E:$E),"")</f>
        <v>88</v>
      </c>
      <c r="F2309" s="7">
        <f t="array" ref="F2309">IFERROR(XLOOKUP($C2309,'Product Families'!$A:$A,'Product Families'!$F:$F),"")</f>
        <v>95</v>
      </c>
      <c r="G2309" s="7">
        <f t="array" ref="G2309">IFERROR(XLOOKUP($C2309,'Product Families'!$A:$A,'Product Families'!$G:$G),"")</f>
        <v>102</v>
      </c>
      <c r="J2309" s="7" t="str">
        <f>IFERROR(ROUND(AVERAGEIF('Week 1 - Making'!$B:$B,'Product List'!$A2309,'Week 1 - Making'!$P:$P),0),"")</f>
        <v/>
      </c>
      <c r="K2309" s="7" t="str">
        <f>IFERROR(ROUND(AVERAGEIF('Week 2 - Making'!$B:$B,'Product List'!$A2309,'Week 2 - Making'!$P:$P),0),"")</f>
        <v/>
      </c>
      <c r="L2309" s="263" t="str">
        <f>IFERROR(ROUND(AVERAGEIF('Week 3 - Making'!$B:$B,'Product List'!$A2309,'Week 3 - Making'!$P:$P),0),"")</f>
        <v/>
      </c>
      <c r="M2309" s="7" t="str">
        <f>IFERROR(ROUND(AVERAGEIF('Week 4 - Making'!$B:$B,'Product List'!$A2309,'Week 4 - Making'!$P:$P),0),"")</f>
        <v/>
      </c>
      <c r="N2309" s="7" t="str">
        <f>IFERROR(ROUND(AVERAGEIF('Week 5 - Making'!$B:$B,'Product List'!$A2309,'Week 5 - Making'!$P:$P),0),"")</f>
        <v/>
      </c>
      <c r="O2309" s="7"/>
      <c r="P2309" s="7">
        <f t="array" ref="P2309">iferror(xlookup(C2309,'Product Families'!A:A,'Product Families'!S:S),"")</f>
        <v>0</v>
      </c>
    </row>
    <row r="2310" ht="14.25" customHeight="1">
      <c r="A2310" s="122" t="s">
        <v>5055</v>
      </c>
      <c r="B2310" s="270" t="s">
        <v>5056</v>
      </c>
      <c r="C2310" s="122" t="s">
        <v>849</v>
      </c>
      <c r="D2310" s="7">
        <f t="array" ref="D2310">IFERROR(XLOOKUP($C2310,'Product Families'!$A:$A,'Product Families'!$D:$D),"")</f>
        <v>86</v>
      </c>
      <c r="E2310" s="7">
        <f t="array" ref="E2310">IFERROR(XLOOKUP($C2310,'Product Families'!$A:$A,'Product Families'!$E:$E),"")</f>
        <v>88</v>
      </c>
      <c r="F2310" s="7">
        <f t="array" ref="F2310">IFERROR(XLOOKUP($C2310,'Product Families'!$A:$A,'Product Families'!$F:$F),"")</f>
        <v>95</v>
      </c>
      <c r="G2310" s="7">
        <f t="array" ref="G2310">IFERROR(XLOOKUP($C2310,'Product Families'!$A:$A,'Product Families'!$G:$G),"")</f>
        <v>102</v>
      </c>
      <c r="J2310" s="7" t="str">
        <f>IFERROR(ROUND(AVERAGEIF('Week 1 - Making'!$B:$B,'Product List'!$A2310,'Week 1 - Making'!$P:$P),0),"")</f>
        <v/>
      </c>
      <c r="K2310" s="7" t="str">
        <f>IFERROR(ROUND(AVERAGEIF('Week 2 - Making'!$B:$B,'Product List'!$A2310,'Week 2 - Making'!$P:$P),0),"")</f>
        <v/>
      </c>
      <c r="L2310" s="263" t="str">
        <f>IFERROR(ROUND(AVERAGEIF('Week 3 - Making'!$B:$B,'Product List'!$A2310,'Week 3 - Making'!$P:$P),0),"")</f>
        <v/>
      </c>
      <c r="M2310" s="7" t="str">
        <f>IFERROR(ROUND(AVERAGEIF('Week 4 - Making'!$B:$B,'Product List'!$A2310,'Week 4 - Making'!$P:$P),0),"")</f>
        <v/>
      </c>
      <c r="N2310" s="7" t="str">
        <f>IFERROR(ROUND(AVERAGEIF('Week 5 - Making'!$B:$B,'Product List'!$A2310,'Week 5 - Making'!$P:$P),0),"")</f>
        <v/>
      </c>
      <c r="O2310" s="7"/>
      <c r="P2310" s="7">
        <f t="array" ref="P2310">iferror(xlookup(C2310,'Product Families'!A:A,'Product Families'!S:S),"")</f>
        <v>0</v>
      </c>
    </row>
    <row r="2311" ht="14.25" customHeight="1">
      <c r="A2311" s="122" t="s">
        <v>5057</v>
      </c>
      <c r="B2311" s="270" t="s">
        <v>5058</v>
      </c>
      <c r="C2311" s="122" t="s">
        <v>849</v>
      </c>
      <c r="D2311" s="7">
        <f t="array" ref="D2311">IFERROR(XLOOKUP($C2311,'Product Families'!$A:$A,'Product Families'!$D:$D),"")</f>
        <v>86</v>
      </c>
      <c r="E2311" s="7">
        <f t="array" ref="E2311">IFERROR(XLOOKUP($C2311,'Product Families'!$A:$A,'Product Families'!$E:$E),"")</f>
        <v>88</v>
      </c>
      <c r="F2311" s="7">
        <f t="array" ref="F2311">IFERROR(XLOOKUP($C2311,'Product Families'!$A:$A,'Product Families'!$F:$F),"")</f>
        <v>95</v>
      </c>
      <c r="G2311" s="7">
        <f t="array" ref="G2311">IFERROR(XLOOKUP($C2311,'Product Families'!$A:$A,'Product Families'!$G:$G),"")</f>
        <v>102</v>
      </c>
      <c r="J2311" s="7" t="str">
        <f>IFERROR(ROUND(AVERAGEIF('Week 1 - Making'!$B:$B,'Product List'!$A2311,'Week 1 - Making'!$P:$P),0),"")</f>
        <v/>
      </c>
      <c r="K2311" s="7" t="str">
        <f>IFERROR(ROUND(AVERAGEIF('Week 2 - Making'!$B:$B,'Product List'!$A2311,'Week 2 - Making'!$P:$P),0),"")</f>
        <v/>
      </c>
      <c r="L2311" s="263" t="str">
        <f>IFERROR(ROUND(AVERAGEIF('Week 3 - Making'!$B:$B,'Product List'!$A2311,'Week 3 - Making'!$P:$P),0),"")</f>
        <v/>
      </c>
      <c r="M2311" s="7" t="str">
        <f>IFERROR(ROUND(AVERAGEIF('Week 4 - Making'!$B:$B,'Product List'!$A2311,'Week 4 - Making'!$P:$P),0),"")</f>
        <v/>
      </c>
      <c r="N2311" s="7" t="str">
        <f>IFERROR(ROUND(AVERAGEIF('Week 5 - Making'!$B:$B,'Product List'!$A2311,'Week 5 - Making'!$P:$P),0),"")</f>
        <v/>
      </c>
      <c r="O2311" s="7"/>
      <c r="P2311" s="7">
        <f t="array" ref="P2311">iferror(xlookup(C2311,'Product Families'!A:A,'Product Families'!S:S),"")</f>
        <v>0</v>
      </c>
    </row>
    <row r="2312" ht="14.25" customHeight="1">
      <c r="A2312" s="122" t="s">
        <v>5059</v>
      </c>
      <c r="B2312" s="270" t="s">
        <v>5060</v>
      </c>
      <c r="C2312" s="122" t="s">
        <v>849</v>
      </c>
      <c r="D2312" s="7">
        <f t="array" ref="D2312">IFERROR(XLOOKUP($C2312,'Product Families'!$A:$A,'Product Families'!$D:$D),"")</f>
        <v>86</v>
      </c>
      <c r="E2312" s="7">
        <f t="array" ref="E2312">IFERROR(XLOOKUP($C2312,'Product Families'!$A:$A,'Product Families'!$E:$E),"")</f>
        <v>88</v>
      </c>
      <c r="F2312" s="7">
        <f t="array" ref="F2312">IFERROR(XLOOKUP($C2312,'Product Families'!$A:$A,'Product Families'!$F:$F),"")</f>
        <v>95</v>
      </c>
      <c r="G2312" s="7">
        <f t="array" ref="G2312">IFERROR(XLOOKUP($C2312,'Product Families'!$A:$A,'Product Families'!$G:$G),"")</f>
        <v>102</v>
      </c>
      <c r="J2312" s="7" t="str">
        <f>IFERROR(ROUND(AVERAGEIF('Week 1 - Making'!$B:$B,'Product List'!$A2312,'Week 1 - Making'!$P:$P),0),"")</f>
        <v/>
      </c>
      <c r="K2312" s="7" t="str">
        <f>IFERROR(ROUND(AVERAGEIF('Week 2 - Making'!$B:$B,'Product List'!$A2312,'Week 2 - Making'!$P:$P),0),"")</f>
        <v/>
      </c>
      <c r="L2312" s="263" t="str">
        <f>IFERROR(ROUND(AVERAGEIF('Week 3 - Making'!$B:$B,'Product List'!$A2312,'Week 3 - Making'!$P:$P),0),"")</f>
        <v/>
      </c>
      <c r="M2312" s="7" t="str">
        <f>IFERROR(ROUND(AVERAGEIF('Week 4 - Making'!$B:$B,'Product List'!$A2312,'Week 4 - Making'!$P:$P),0),"")</f>
        <v/>
      </c>
      <c r="N2312" s="7" t="str">
        <f>IFERROR(ROUND(AVERAGEIF('Week 5 - Making'!$B:$B,'Product List'!$A2312,'Week 5 - Making'!$P:$P),0),"")</f>
        <v/>
      </c>
      <c r="O2312" s="7"/>
      <c r="P2312" s="7">
        <f t="array" ref="P2312">iferror(xlookup(C2312,'Product Families'!A:A,'Product Families'!S:S),"")</f>
        <v>0</v>
      </c>
    </row>
    <row r="2313" ht="14.25" customHeight="1">
      <c r="A2313" s="122" t="s">
        <v>5061</v>
      </c>
      <c r="B2313" s="270" t="s">
        <v>5062</v>
      </c>
      <c r="C2313" s="122" t="s">
        <v>854</v>
      </c>
      <c r="D2313" s="7">
        <f t="array" ref="D2313">IFERROR(XLOOKUP($C2313,'Product Families'!$A:$A,'Product Families'!$D:$D),"")</f>
        <v>3</v>
      </c>
      <c r="E2313" s="7">
        <f t="array" ref="E2313">IFERROR(XLOOKUP($C2313,'Product Families'!$A:$A,'Product Families'!$E:$E),"")</f>
        <v>4</v>
      </c>
      <c r="F2313" s="7">
        <f t="array" ref="F2313">IFERROR(XLOOKUP($C2313,'Product Families'!$A:$A,'Product Families'!$F:$F),"")</f>
        <v>5</v>
      </c>
      <c r="G2313" s="7">
        <f t="array" ref="G2313">IFERROR(XLOOKUP($C2313,'Product Families'!$A:$A,'Product Families'!$G:$G),"")</f>
        <v>6</v>
      </c>
      <c r="J2313" s="7" t="str">
        <f>IFERROR(ROUND(AVERAGEIF('Week 1 - Making'!$B:$B,'Product List'!$A2313,'Week 1 - Making'!$P:$P),0),"")</f>
        <v/>
      </c>
      <c r="K2313" s="7" t="str">
        <f>IFERROR(ROUND(AVERAGEIF('Week 2 - Making'!$B:$B,'Product List'!$A2313,'Week 2 - Making'!$P:$P),0),"")</f>
        <v/>
      </c>
      <c r="L2313" s="263" t="str">
        <f>IFERROR(ROUND(AVERAGEIF('Week 3 - Making'!$B:$B,'Product List'!$A2313,'Week 3 - Making'!$P:$P),0),"")</f>
        <v/>
      </c>
      <c r="M2313" s="7" t="str">
        <f>IFERROR(ROUND(AVERAGEIF('Week 4 - Making'!$B:$B,'Product List'!$A2313,'Week 4 - Making'!$P:$P),0),"")</f>
        <v/>
      </c>
      <c r="N2313" s="7" t="str">
        <f>IFERROR(ROUND(AVERAGEIF('Week 5 - Making'!$B:$B,'Product List'!$A2313,'Week 5 - Making'!$P:$P),0),"")</f>
        <v/>
      </c>
      <c r="O2313" s="7"/>
      <c r="P2313" s="7">
        <f t="array" ref="P2313">iferror(xlookup(C2313,'Product Families'!A:A,'Product Families'!S:S),"")</f>
        <v>0</v>
      </c>
    </row>
    <row r="2314" ht="14.25" customHeight="1">
      <c r="A2314" s="122" t="s">
        <v>5063</v>
      </c>
      <c r="B2314" s="270" t="s">
        <v>5064</v>
      </c>
      <c r="C2314" s="122" t="s">
        <v>854</v>
      </c>
      <c r="D2314" s="7">
        <f t="array" ref="D2314">IFERROR(XLOOKUP($C2314,'Product Families'!$A:$A,'Product Families'!$D:$D),"")</f>
        <v>3</v>
      </c>
      <c r="E2314" s="7">
        <f t="array" ref="E2314">IFERROR(XLOOKUP($C2314,'Product Families'!$A:$A,'Product Families'!$E:$E),"")</f>
        <v>4</v>
      </c>
      <c r="F2314" s="7">
        <f t="array" ref="F2314">IFERROR(XLOOKUP($C2314,'Product Families'!$A:$A,'Product Families'!$F:$F),"")</f>
        <v>5</v>
      </c>
      <c r="G2314" s="7">
        <f t="array" ref="G2314">IFERROR(XLOOKUP($C2314,'Product Families'!$A:$A,'Product Families'!$G:$G),"")</f>
        <v>6</v>
      </c>
      <c r="J2314" s="7" t="str">
        <f>IFERROR(ROUND(AVERAGEIF('Week 1 - Making'!$B:$B,'Product List'!$A2314,'Week 1 - Making'!$P:$P),0),"")</f>
        <v/>
      </c>
      <c r="K2314" s="7" t="str">
        <f>IFERROR(ROUND(AVERAGEIF('Week 2 - Making'!$B:$B,'Product List'!$A2314,'Week 2 - Making'!$P:$P),0),"")</f>
        <v/>
      </c>
      <c r="L2314" s="263" t="str">
        <f>IFERROR(ROUND(AVERAGEIF('Week 3 - Making'!$B:$B,'Product List'!$A2314,'Week 3 - Making'!$P:$P),0),"")</f>
        <v/>
      </c>
      <c r="M2314" s="7" t="str">
        <f>IFERROR(ROUND(AVERAGEIF('Week 4 - Making'!$B:$B,'Product List'!$A2314,'Week 4 - Making'!$P:$P),0),"")</f>
        <v/>
      </c>
      <c r="N2314" s="7" t="str">
        <f>IFERROR(ROUND(AVERAGEIF('Week 5 - Making'!$B:$B,'Product List'!$A2314,'Week 5 - Making'!$P:$P),0),"")</f>
        <v/>
      </c>
      <c r="O2314" s="7"/>
      <c r="P2314" s="7">
        <f t="array" ref="P2314">iferror(xlookup(C2314,'Product Families'!A:A,'Product Families'!S:S),"")</f>
        <v>0</v>
      </c>
    </row>
    <row r="2315" ht="14.25" customHeight="1">
      <c r="A2315" s="122" t="s">
        <v>5065</v>
      </c>
      <c r="B2315" s="270" t="s">
        <v>5066</v>
      </c>
      <c r="C2315" s="122" t="s">
        <v>854</v>
      </c>
      <c r="D2315" s="7">
        <f t="array" ref="D2315">IFERROR(XLOOKUP($C2315,'Product Families'!$A:$A,'Product Families'!$D:$D),"")</f>
        <v>3</v>
      </c>
      <c r="E2315" s="7">
        <f t="array" ref="E2315">IFERROR(XLOOKUP($C2315,'Product Families'!$A:$A,'Product Families'!$E:$E),"")</f>
        <v>4</v>
      </c>
      <c r="F2315" s="7">
        <f t="array" ref="F2315">IFERROR(XLOOKUP($C2315,'Product Families'!$A:$A,'Product Families'!$F:$F),"")</f>
        <v>5</v>
      </c>
      <c r="G2315" s="7">
        <f t="array" ref="G2315">IFERROR(XLOOKUP($C2315,'Product Families'!$A:$A,'Product Families'!$G:$G),"")</f>
        <v>6</v>
      </c>
      <c r="J2315" s="7" t="str">
        <f>IFERROR(ROUND(AVERAGEIF('Week 1 - Making'!$B:$B,'Product List'!$A2315,'Week 1 - Making'!$P:$P),0),"")</f>
        <v/>
      </c>
      <c r="K2315" s="7" t="str">
        <f>IFERROR(ROUND(AVERAGEIF('Week 2 - Making'!$B:$B,'Product List'!$A2315,'Week 2 - Making'!$P:$P),0),"")</f>
        <v/>
      </c>
      <c r="L2315" s="263" t="str">
        <f>IFERROR(ROUND(AVERAGEIF('Week 3 - Making'!$B:$B,'Product List'!$A2315,'Week 3 - Making'!$P:$P),0),"")</f>
        <v/>
      </c>
      <c r="M2315" s="7" t="str">
        <f>IFERROR(ROUND(AVERAGEIF('Week 4 - Making'!$B:$B,'Product List'!$A2315,'Week 4 - Making'!$P:$P),0),"")</f>
        <v/>
      </c>
      <c r="N2315" s="7" t="str">
        <f>IFERROR(ROUND(AVERAGEIF('Week 5 - Making'!$B:$B,'Product List'!$A2315,'Week 5 - Making'!$P:$P),0),"")</f>
        <v/>
      </c>
      <c r="O2315" s="7"/>
      <c r="P2315" s="7">
        <f t="array" ref="P2315">iferror(xlookup(C2315,'Product Families'!A:A,'Product Families'!S:S),"")</f>
        <v>0</v>
      </c>
    </row>
    <row r="2316" ht="14.25" customHeight="1">
      <c r="A2316" s="122" t="s">
        <v>5067</v>
      </c>
      <c r="B2316" s="270" t="s">
        <v>5068</v>
      </c>
      <c r="C2316" s="122" t="s">
        <v>854</v>
      </c>
      <c r="D2316" s="7">
        <f t="array" ref="D2316">IFERROR(XLOOKUP($C2316,'Product Families'!$A:$A,'Product Families'!$D:$D),"")</f>
        <v>3</v>
      </c>
      <c r="E2316" s="7">
        <f t="array" ref="E2316">IFERROR(XLOOKUP($C2316,'Product Families'!$A:$A,'Product Families'!$E:$E),"")</f>
        <v>4</v>
      </c>
      <c r="F2316" s="7">
        <f t="array" ref="F2316">IFERROR(XLOOKUP($C2316,'Product Families'!$A:$A,'Product Families'!$F:$F),"")</f>
        <v>5</v>
      </c>
      <c r="G2316" s="7">
        <f t="array" ref="G2316">IFERROR(XLOOKUP($C2316,'Product Families'!$A:$A,'Product Families'!$G:$G),"")</f>
        <v>6</v>
      </c>
      <c r="J2316" s="7" t="str">
        <f>IFERROR(ROUND(AVERAGEIF('Week 1 - Making'!$B:$B,'Product List'!$A2316,'Week 1 - Making'!$P:$P),0),"")</f>
        <v/>
      </c>
      <c r="K2316" s="7" t="str">
        <f>IFERROR(ROUND(AVERAGEIF('Week 2 - Making'!$B:$B,'Product List'!$A2316,'Week 2 - Making'!$P:$P),0),"")</f>
        <v/>
      </c>
      <c r="L2316" s="263" t="str">
        <f>IFERROR(ROUND(AVERAGEIF('Week 3 - Making'!$B:$B,'Product List'!$A2316,'Week 3 - Making'!$P:$P),0),"")</f>
        <v/>
      </c>
      <c r="M2316" s="7" t="str">
        <f>IFERROR(ROUND(AVERAGEIF('Week 4 - Making'!$B:$B,'Product List'!$A2316,'Week 4 - Making'!$P:$P),0),"")</f>
        <v/>
      </c>
      <c r="N2316" s="7" t="str">
        <f>IFERROR(ROUND(AVERAGEIF('Week 5 - Making'!$B:$B,'Product List'!$A2316,'Week 5 - Making'!$P:$P),0),"")</f>
        <v/>
      </c>
      <c r="O2316" s="7"/>
      <c r="P2316" s="7">
        <f t="array" ref="P2316">iferror(xlookup(C2316,'Product Families'!A:A,'Product Families'!S:S),"")</f>
        <v>0</v>
      </c>
    </row>
    <row r="2317" ht="14.25" customHeight="1">
      <c r="A2317" s="122" t="s">
        <v>5069</v>
      </c>
      <c r="B2317" s="270" t="s">
        <v>5070</v>
      </c>
      <c r="C2317" s="122" t="s">
        <v>854</v>
      </c>
      <c r="D2317" s="7">
        <f t="array" ref="D2317">IFERROR(XLOOKUP($C2317,'Product Families'!$A:$A,'Product Families'!$D:$D),"")</f>
        <v>3</v>
      </c>
      <c r="E2317" s="7">
        <f t="array" ref="E2317">IFERROR(XLOOKUP($C2317,'Product Families'!$A:$A,'Product Families'!$E:$E),"")</f>
        <v>4</v>
      </c>
      <c r="F2317" s="7">
        <f t="array" ref="F2317">IFERROR(XLOOKUP($C2317,'Product Families'!$A:$A,'Product Families'!$F:$F),"")</f>
        <v>5</v>
      </c>
      <c r="G2317" s="7">
        <f t="array" ref="G2317">IFERROR(XLOOKUP($C2317,'Product Families'!$A:$A,'Product Families'!$G:$G),"")</f>
        <v>6</v>
      </c>
      <c r="J2317" s="7" t="str">
        <f>IFERROR(ROUND(AVERAGEIF('Week 1 - Making'!$B:$B,'Product List'!$A2317,'Week 1 - Making'!$P:$P),0),"")</f>
        <v/>
      </c>
      <c r="K2317" s="7" t="str">
        <f>IFERROR(ROUND(AVERAGEIF('Week 2 - Making'!$B:$B,'Product List'!$A2317,'Week 2 - Making'!$P:$P),0),"")</f>
        <v/>
      </c>
      <c r="L2317" s="263" t="str">
        <f>IFERROR(ROUND(AVERAGEIF('Week 3 - Making'!$B:$B,'Product List'!$A2317,'Week 3 - Making'!$P:$P),0),"")</f>
        <v/>
      </c>
      <c r="M2317" s="7" t="str">
        <f>IFERROR(ROUND(AVERAGEIF('Week 4 - Making'!$B:$B,'Product List'!$A2317,'Week 4 - Making'!$P:$P),0),"")</f>
        <v/>
      </c>
      <c r="N2317" s="7" t="str">
        <f>IFERROR(ROUND(AVERAGEIF('Week 5 - Making'!$B:$B,'Product List'!$A2317,'Week 5 - Making'!$P:$P),0),"")</f>
        <v/>
      </c>
      <c r="O2317" s="7"/>
      <c r="P2317" s="7">
        <f t="array" ref="P2317">iferror(xlookup(C2317,'Product Families'!A:A,'Product Families'!S:S),"")</f>
        <v>0</v>
      </c>
    </row>
    <row r="2318" ht="14.25" customHeight="1">
      <c r="A2318" s="122" t="s">
        <v>5071</v>
      </c>
      <c r="B2318" s="270" t="s">
        <v>5072</v>
      </c>
      <c r="C2318" s="122" t="s">
        <v>854</v>
      </c>
      <c r="D2318" s="7">
        <f t="array" ref="D2318">IFERROR(XLOOKUP($C2318,'Product Families'!$A:$A,'Product Families'!$D:$D),"")</f>
        <v>3</v>
      </c>
      <c r="E2318" s="7">
        <f t="array" ref="E2318">IFERROR(XLOOKUP($C2318,'Product Families'!$A:$A,'Product Families'!$E:$E),"")</f>
        <v>4</v>
      </c>
      <c r="F2318" s="7">
        <f t="array" ref="F2318">IFERROR(XLOOKUP($C2318,'Product Families'!$A:$A,'Product Families'!$F:$F),"")</f>
        <v>5</v>
      </c>
      <c r="G2318" s="7">
        <f t="array" ref="G2318">IFERROR(XLOOKUP($C2318,'Product Families'!$A:$A,'Product Families'!$G:$G),"")</f>
        <v>6</v>
      </c>
      <c r="J2318" s="7" t="str">
        <f>IFERROR(ROUND(AVERAGEIF('Week 1 - Making'!$B:$B,'Product List'!$A2318,'Week 1 - Making'!$P:$P),0),"")</f>
        <v/>
      </c>
      <c r="K2318" s="7" t="str">
        <f>IFERROR(ROUND(AVERAGEIF('Week 2 - Making'!$B:$B,'Product List'!$A2318,'Week 2 - Making'!$P:$P),0),"")</f>
        <v/>
      </c>
      <c r="L2318" s="263" t="str">
        <f>IFERROR(ROUND(AVERAGEIF('Week 3 - Making'!$B:$B,'Product List'!$A2318,'Week 3 - Making'!$P:$P),0),"")</f>
        <v/>
      </c>
      <c r="M2318" s="7" t="str">
        <f>IFERROR(ROUND(AVERAGEIF('Week 4 - Making'!$B:$B,'Product List'!$A2318,'Week 4 - Making'!$P:$P),0),"")</f>
        <v/>
      </c>
      <c r="N2318" s="7" t="str">
        <f>IFERROR(ROUND(AVERAGEIF('Week 5 - Making'!$B:$B,'Product List'!$A2318,'Week 5 - Making'!$P:$P),0),"")</f>
        <v/>
      </c>
      <c r="O2318" s="7"/>
      <c r="P2318" s="7">
        <f t="array" ref="P2318">iferror(xlookup(C2318,'Product Families'!A:A,'Product Families'!S:S),"")</f>
        <v>0</v>
      </c>
    </row>
    <row r="2319" ht="14.25" customHeight="1">
      <c r="A2319" s="122" t="s">
        <v>5073</v>
      </c>
      <c r="B2319" s="270" t="s">
        <v>5074</v>
      </c>
      <c r="C2319" s="122" t="s">
        <v>858</v>
      </c>
      <c r="D2319" s="7">
        <f t="array" ref="D2319">IFERROR(XLOOKUP($C2319,'Product Families'!$A:$A,'Product Families'!$D:$D),"")</f>
        <v>81</v>
      </c>
      <c r="E2319" s="7">
        <f t="array" ref="E2319">IFERROR(XLOOKUP($C2319,'Product Families'!$A:$A,'Product Families'!$E:$E),"")</f>
        <v>83</v>
      </c>
      <c r="F2319" s="7">
        <f t="array" ref="F2319">IFERROR(XLOOKUP($C2319,'Product Families'!$A:$A,'Product Families'!$F:$F),"")</f>
        <v>90</v>
      </c>
      <c r="G2319" s="7">
        <f t="array" ref="G2319">IFERROR(XLOOKUP($C2319,'Product Families'!$A:$A,'Product Families'!$G:$G),"")</f>
        <v>96</v>
      </c>
      <c r="J2319" s="7" t="str">
        <f>IFERROR(ROUND(AVERAGEIF('Week 1 - Making'!$B:$B,'Product List'!$A2319,'Week 1 - Making'!$P:$P),0),"")</f>
        <v/>
      </c>
      <c r="K2319" s="7" t="str">
        <f>IFERROR(ROUND(AVERAGEIF('Week 2 - Making'!$B:$B,'Product List'!$A2319,'Week 2 - Making'!$P:$P),0),"")</f>
        <v/>
      </c>
      <c r="L2319" s="263" t="str">
        <f>IFERROR(ROUND(AVERAGEIF('Week 3 - Making'!$B:$B,'Product List'!$A2319,'Week 3 - Making'!$P:$P),0),"")</f>
        <v/>
      </c>
      <c r="M2319" s="7" t="str">
        <f>IFERROR(ROUND(AVERAGEIF('Week 4 - Making'!$B:$B,'Product List'!$A2319,'Week 4 - Making'!$P:$P),0),"")</f>
        <v/>
      </c>
      <c r="N2319" s="7" t="str">
        <f>IFERROR(ROUND(AVERAGEIF('Week 5 - Making'!$B:$B,'Product List'!$A2319,'Week 5 - Making'!$P:$P),0),"")</f>
        <v/>
      </c>
      <c r="O2319" s="7"/>
      <c r="P2319" s="7">
        <f t="array" ref="P2319">iferror(xlookup(C2319,'Product Families'!A:A,'Product Families'!S:S),"")</f>
        <v>0</v>
      </c>
    </row>
    <row r="2320" ht="14.25" customHeight="1">
      <c r="A2320" s="122" t="s">
        <v>5075</v>
      </c>
      <c r="B2320" s="270" t="s">
        <v>5076</v>
      </c>
      <c r="C2320" s="122" t="s">
        <v>858</v>
      </c>
      <c r="D2320" s="7">
        <f t="array" ref="D2320">IFERROR(XLOOKUP($C2320,'Product Families'!$A:$A,'Product Families'!$D:$D),"")</f>
        <v>81</v>
      </c>
      <c r="E2320" s="7">
        <f t="array" ref="E2320">IFERROR(XLOOKUP($C2320,'Product Families'!$A:$A,'Product Families'!$E:$E),"")</f>
        <v>83</v>
      </c>
      <c r="F2320" s="7">
        <f t="array" ref="F2320">IFERROR(XLOOKUP($C2320,'Product Families'!$A:$A,'Product Families'!$F:$F),"")</f>
        <v>90</v>
      </c>
      <c r="G2320" s="7">
        <f t="array" ref="G2320">IFERROR(XLOOKUP($C2320,'Product Families'!$A:$A,'Product Families'!$G:$G),"")</f>
        <v>96</v>
      </c>
      <c r="J2320" s="7" t="str">
        <f>IFERROR(ROUND(AVERAGEIF('Week 1 - Making'!$B:$B,'Product List'!$A2320,'Week 1 - Making'!$P:$P),0),"")</f>
        <v/>
      </c>
      <c r="K2320" s="7" t="str">
        <f>IFERROR(ROUND(AVERAGEIF('Week 2 - Making'!$B:$B,'Product List'!$A2320,'Week 2 - Making'!$P:$P),0),"")</f>
        <v/>
      </c>
      <c r="L2320" s="263" t="str">
        <f>IFERROR(ROUND(AVERAGEIF('Week 3 - Making'!$B:$B,'Product List'!$A2320,'Week 3 - Making'!$P:$P),0),"")</f>
        <v/>
      </c>
      <c r="M2320" s="7" t="str">
        <f>IFERROR(ROUND(AVERAGEIF('Week 4 - Making'!$B:$B,'Product List'!$A2320,'Week 4 - Making'!$P:$P),0),"")</f>
        <v/>
      </c>
      <c r="N2320" s="7" t="str">
        <f>IFERROR(ROUND(AVERAGEIF('Week 5 - Making'!$B:$B,'Product List'!$A2320,'Week 5 - Making'!$P:$P),0),"")</f>
        <v/>
      </c>
      <c r="O2320" s="7"/>
      <c r="P2320" s="7">
        <f t="array" ref="P2320">iferror(xlookup(C2320,'Product Families'!A:A,'Product Families'!S:S),"")</f>
        <v>0</v>
      </c>
    </row>
    <row r="2321" ht="14.25" customHeight="1">
      <c r="A2321" s="122" t="s">
        <v>5077</v>
      </c>
      <c r="B2321" s="270" t="s">
        <v>5078</v>
      </c>
      <c r="C2321" s="122" t="s">
        <v>858</v>
      </c>
      <c r="D2321" s="7">
        <f t="array" ref="D2321">IFERROR(XLOOKUP($C2321,'Product Families'!$A:$A,'Product Families'!$D:$D),"")</f>
        <v>81</v>
      </c>
      <c r="E2321" s="7">
        <f t="array" ref="E2321">IFERROR(XLOOKUP($C2321,'Product Families'!$A:$A,'Product Families'!$E:$E),"")</f>
        <v>83</v>
      </c>
      <c r="F2321" s="7">
        <f t="array" ref="F2321">IFERROR(XLOOKUP($C2321,'Product Families'!$A:$A,'Product Families'!$F:$F),"")</f>
        <v>90</v>
      </c>
      <c r="G2321" s="7">
        <f t="array" ref="G2321">IFERROR(XLOOKUP($C2321,'Product Families'!$A:$A,'Product Families'!$G:$G),"")</f>
        <v>96</v>
      </c>
      <c r="J2321" s="7" t="str">
        <f>IFERROR(ROUND(AVERAGEIF('Week 1 - Making'!$B:$B,'Product List'!$A2321,'Week 1 - Making'!$P:$P),0),"")</f>
        <v/>
      </c>
      <c r="K2321" s="7" t="str">
        <f>IFERROR(ROUND(AVERAGEIF('Week 2 - Making'!$B:$B,'Product List'!$A2321,'Week 2 - Making'!$P:$P),0),"")</f>
        <v/>
      </c>
      <c r="L2321" s="263" t="str">
        <f>IFERROR(ROUND(AVERAGEIF('Week 3 - Making'!$B:$B,'Product List'!$A2321,'Week 3 - Making'!$P:$P),0),"")</f>
        <v/>
      </c>
      <c r="M2321" s="7" t="str">
        <f>IFERROR(ROUND(AVERAGEIF('Week 4 - Making'!$B:$B,'Product List'!$A2321,'Week 4 - Making'!$P:$P),0),"")</f>
        <v/>
      </c>
      <c r="N2321" s="7" t="str">
        <f>IFERROR(ROUND(AVERAGEIF('Week 5 - Making'!$B:$B,'Product List'!$A2321,'Week 5 - Making'!$P:$P),0),"")</f>
        <v/>
      </c>
      <c r="O2321" s="7"/>
      <c r="P2321" s="7">
        <f t="array" ref="P2321">iferror(xlookup(C2321,'Product Families'!A:A,'Product Families'!S:S),"")</f>
        <v>0</v>
      </c>
    </row>
    <row r="2322" ht="14.25" customHeight="1">
      <c r="A2322" s="122" t="s">
        <v>5079</v>
      </c>
      <c r="B2322" s="270" t="s">
        <v>5080</v>
      </c>
      <c r="C2322" s="122" t="s">
        <v>858</v>
      </c>
      <c r="D2322" s="7">
        <f t="array" ref="D2322">IFERROR(XLOOKUP($C2322,'Product Families'!$A:$A,'Product Families'!$D:$D),"")</f>
        <v>81</v>
      </c>
      <c r="E2322" s="7">
        <f t="array" ref="E2322">IFERROR(XLOOKUP($C2322,'Product Families'!$A:$A,'Product Families'!$E:$E),"")</f>
        <v>83</v>
      </c>
      <c r="F2322" s="7">
        <f t="array" ref="F2322">IFERROR(XLOOKUP($C2322,'Product Families'!$A:$A,'Product Families'!$F:$F),"")</f>
        <v>90</v>
      </c>
      <c r="G2322" s="7">
        <f t="array" ref="G2322">IFERROR(XLOOKUP($C2322,'Product Families'!$A:$A,'Product Families'!$G:$G),"")</f>
        <v>96</v>
      </c>
      <c r="J2322" s="7" t="str">
        <f>IFERROR(ROUND(AVERAGEIF('Week 1 - Making'!$B:$B,'Product List'!$A2322,'Week 1 - Making'!$P:$P),0),"")</f>
        <v/>
      </c>
      <c r="K2322" s="7" t="str">
        <f>IFERROR(ROUND(AVERAGEIF('Week 2 - Making'!$B:$B,'Product List'!$A2322,'Week 2 - Making'!$P:$P),0),"")</f>
        <v/>
      </c>
      <c r="L2322" s="263" t="str">
        <f>IFERROR(ROUND(AVERAGEIF('Week 3 - Making'!$B:$B,'Product List'!$A2322,'Week 3 - Making'!$P:$P),0),"")</f>
        <v/>
      </c>
      <c r="M2322" s="7" t="str">
        <f>IFERROR(ROUND(AVERAGEIF('Week 4 - Making'!$B:$B,'Product List'!$A2322,'Week 4 - Making'!$P:$P),0),"")</f>
        <v/>
      </c>
      <c r="N2322" s="7" t="str">
        <f>IFERROR(ROUND(AVERAGEIF('Week 5 - Making'!$B:$B,'Product List'!$A2322,'Week 5 - Making'!$P:$P),0),"")</f>
        <v/>
      </c>
      <c r="O2322" s="7"/>
      <c r="P2322" s="7">
        <f t="array" ref="P2322">iferror(xlookup(C2322,'Product Families'!A:A,'Product Families'!S:S),"")</f>
        <v>0</v>
      </c>
    </row>
    <row r="2323" ht="14.25" customHeight="1">
      <c r="A2323" s="122" t="s">
        <v>1979</v>
      </c>
      <c r="B2323" s="270" t="s">
        <v>5081</v>
      </c>
      <c r="C2323" s="122" t="s">
        <v>858</v>
      </c>
      <c r="D2323" s="7">
        <f t="array" ref="D2323">IFERROR(XLOOKUP($C2323,'Product Families'!$A:$A,'Product Families'!$D:$D),"")</f>
        <v>81</v>
      </c>
      <c r="E2323" s="7">
        <f t="array" ref="E2323">IFERROR(XLOOKUP($C2323,'Product Families'!$A:$A,'Product Families'!$E:$E),"")</f>
        <v>83</v>
      </c>
      <c r="F2323" s="7">
        <f t="array" ref="F2323">IFERROR(XLOOKUP($C2323,'Product Families'!$A:$A,'Product Families'!$F:$F),"")</f>
        <v>90</v>
      </c>
      <c r="G2323" s="7">
        <f t="array" ref="G2323">IFERROR(XLOOKUP($C2323,'Product Families'!$A:$A,'Product Families'!$G:$G),"")</f>
        <v>96</v>
      </c>
      <c r="J2323" s="7">
        <f>IFERROR(ROUND(AVERAGEIF('Week 1 - Making'!$B:$B,'Product List'!$A2323,'Week 1 - Making'!$P:$P),0),"")</f>
        <v>100</v>
      </c>
      <c r="K2323" s="7" t="str">
        <f>IFERROR(ROUND(AVERAGEIF('Week 2 - Making'!$B:$B,'Product List'!$A2323,'Week 2 - Making'!$P:$P),0),"")</f>
        <v/>
      </c>
      <c r="L2323" s="263" t="str">
        <f>IFERROR(ROUND(AVERAGEIF('Week 3 - Making'!$B:$B,'Product List'!$A2323,'Week 3 - Making'!$P:$P),0),"")</f>
        <v/>
      </c>
      <c r="M2323" s="7" t="str">
        <f>IFERROR(ROUND(AVERAGEIF('Week 4 - Making'!$B:$B,'Product List'!$A2323,'Week 4 - Making'!$P:$P),0),"")</f>
        <v/>
      </c>
      <c r="N2323" s="7" t="str">
        <f>IFERROR(ROUND(AVERAGEIF('Week 5 - Making'!$B:$B,'Product List'!$A2323,'Week 5 - Making'!$P:$P),0),"")</f>
        <v/>
      </c>
      <c r="O2323" s="7"/>
      <c r="P2323" s="7">
        <f t="array" ref="P2323">iferror(xlookup(C2323,'Product Families'!A:A,'Product Families'!S:S),"")</f>
        <v>0</v>
      </c>
    </row>
    <row r="2324" ht="14.25" customHeight="1">
      <c r="A2324" s="122" t="s">
        <v>5082</v>
      </c>
      <c r="B2324" s="270" t="s">
        <v>5083</v>
      </c>
      <c r="C2324" s="122" t="s">
        <v>858</v>
      </c>
      <c r="D2324" s="7">
        <f t="array" ref="D2324">IFERROR(XLOOKUP($C2324,'Product Families'!$A:$A,'Product Families'!$D:$D),"")</f>
        <v>81</v>
      </c>
      <c r="E2324" s="7">
        <f t="array" ref="E2324">IFERROR(XLOOKUP($C2324,'Product Families'!$A:$A,'Product Families'!$E:$E),"")</f>
        <v>83</v>
      </c>
      <c r="F2324" s="7">
        <f t="array" ref="F2324">IFERROR(XLOOKUP($C2324,'Product Families'!$A:$A,'Product Families'!$F:$F),"")</f>
        <v>90</v>
      </c>
      <c r="G2324" s="7">
        <f t="array" ref="G2324">IFERROR(XLOOKUP($C2324,'Product Families'!$A:$A,'Product Families'!$G:$G),"")</f>
        <v>96</v>
      </c>
      <c r="J2324" s="7" t="str">
        <f>IFERROR(ROUND(AVERAGEIF('Week 1 - Making'!$B:$B,'Product List'!$A2324,'Week 1 - Making'!$P:$P),0),"")</f>
        <v/>
      </c>
      <c r="K2324" s="7" t="str">
        <f>IFERROR(ROUND(AVERAGEIF('Week 2 - Making'!$B:$B,'Product List'!$A2324,'Week 2 - Making'!$P:$P),0),"")</f>
        <v/>
      </c>
      <c r="L2324" s="263" t="str">
        <f>IFERROR(ROUND(AVERAGEIF('Week 3 - Making'!$B:$B,'Product List'!$A2324,'Week 3 - Making'!$P:$P),0),"")</f>
        <v/>
      </c>
      <c r="M2324" s="7" t="str">
        <f>IFERROR(ROUND(AVERAGEIF('Week 4 - Making'!$B:$B,'Product List'!$A2324,'Week 4 - Making'!$P:$P),0),"")</f>
        <v/>
      </c>
      <c r="N2324" s="7" t="str">
        <f>IFERROR(ROUND(AVERAGEIF('Week 5 - Making'!$B:$B,'Product List'!$A2324,'Week 5 - Making'!$P:$P),0),"")</f>
        <v/>
      </c>
      <c r="O2324" s="7"/>
      <c r="P2324" s="7">
        <f t="array" ref="P2324">iferror(xlookup(C2324,'Product Families'!A:A,'Product Families'!S:S),"")</f>
        <v>0</v>
      </c>
    </row>
    <row r="2325" ht="14.25" customHeight="1">
      <c r="A2325" s="122" t="s">
        <v>1862</v>
      </c>
      <c r="B2325" s="270" t="s">
        <v>5084</v>
      </c>
      <c r="C2325" s="122" t="s">
        <v>858</v>
      </c>
      <c r="D2325" s="7">
        <f t="array" ref="D2325">IFERROR(XLOOKUP($C2325,'Product Families'!$A:$A,'Product Families'!$D:$D),"")</f>
        <v>81</v>
      </c>
      <c r="E2325" s="7">
        <f t="array" ref="E2325">IFERROR(XLOOKUP($C2325,'Product Families'!$A:$A,'Product Families'!$E:$E),"")</f>
        <v>83</v>
      </c>
      <c r="F2325" s="7">
        <f t="array" ref="F2325">IFERROR(XLOOKUP($C2325,'Product Families'!$A:$A,'Product Families'!$F:$F),"")</f>
        <v>90</v>
      </c>
      <c r="G2325" s="7">
        <f t="array" ref="G2325">IFERROR(XLOOKUP($C2325,'Product Families'!$A:$A,'Product Families'!$G:$G),"")</f>
        <v>96</v>
      </c>
      <c r="J2325" s="7">
        <f>IFERROR(ROUND(AVERAGEIF('Week 1 - Making'!$B:$B,'Product List'!$A2325,'Week 1 - Making'!$P:$P),0),"")</f>
        <v>120</v>
      </c>
      <c r="K2325" s="7" t="str">
        <f>IFERROR(ROUND(AVERAGEIF('Week 2 - Making'!$B:$B,'Product List'!$A2325,'Week 2 - Making'!$P:$P),0),"")</f>
        <v/>
      </c>
      <c r="L2325" s="263" t="str">
        <f>IFERROR(ROUND(AVERAGEIF('Week 3 - Making'!$B:$B,'Product List'!$A2325,'Week 3 - Making'!$P:$P),0),"")</f>
        <v/>
      </c>
      <c r="M2325" s="7" t="str">
        <f>IFERROR(ROUND(AVERAGEIF('Week 4 - Making'!$B:$B,'Product List'!$A2325,'Week 4 - Making'!$P:$P),0),"")</f>
        <v/>
      </c>
      <c r="N2325" s="7" t="str">
        <f>IFERROR(ROUND(AVERAGEIF('Week 5 - Making'!$B:$B,'Product List'!$A2325,'Week 5 - Making'!$P:$P),0),"")</f>
        <v/>
      </c>
      <c r="O2325" s="7"/>
      <c r="P2325" s="7">
        <f t="array" ref="P2325">iferror(xlookup(C2325,'Product Families'!A:A,'Product Families'!S:S),"")</f>
        <v>0</v>
      </c>
    </row>
    <row r="2326" ht="14.25" customHeight="1">
      <c r="A2326" s="122" t="s">
        <v>5085</v>
      </c>
      <c r="B2326" s="270" t="s">
        <v>5086</v>
      </c>
      <c r="C2326" s="122" t="s">
        <v>858</v>
      </c>
      <c r="D2326" s="7">
        <f t="array" ref="D2326">IFERROR(XLOOKUP($C2326,'Product Families'!$A:$A,'Product Families'!$D:$D),"")</f>
        <v>81</v>
      </c>
      <c r="E2326" s="7">
        <f t="array" ref="E2326">IFERROR(XLOOKUP($C2326,'Product Families'!$A:$A,'Product Families'!$E:$E),"")</f>
        <v>83</v>
      </c>
      <c r="F2326" s="7">
        <f t="array" ref="F2326">IFERROR(XLOOKUP($C2326,'Product Families'!$A:$A,'Product Families'!$F:$F),"")</f>
        <v>90</v>
      </c>
      <c r="G2326" s="7">
        <f t="array" ref="G2326">IFERROR(XLOOKUP($C2326,'Product Families'!$A:$A,'Product Families'!$G:$G),"")</f>
        <v>96</v>
      </c>
      <c r="J2326" s="7" t="str">
        <f>IFERROR(ROUND(AVERAGEIF('Week 1 - Making'!$B:$B,'Product List'!$A2326,'Week 1 - Making'!$P:$P),0),"")</f>
        <v/>
      </c>
      <c r="K2326" s="7" t="str">
        <f>IFERROR(ROUND(AVERAGEIF('Week 2 - Making'!$B:$B,'Product List'!$A2326,'Week 2 - Making'!$P:$P),0),"")</f>
        <v/>
      </c>
      <c r="L2326" s="263" t="str">
        <f>IFERROR(ROUND(AVERAGEIF('Week 3 - Making'!$B:$B,'Product List'!$A2326,'Week 3 - Making'!$P:$P),0),"")</f>
        <v/>
      </c>
      <c r="M2326" s="7" t="str">
        <f>IFERROR(ROUND(AVERAGEIF('Week 4 - Making'!$B:$B,'Product List'!$A2326,'Week 4 - Making'!$P:$P),0),"")</f>
        <v/>
      </c>
      <c r="N2326" s="7" t="str">
        <f>IFERROR(ROUND(AVERAGEIF('Week 5 - Making'!$B:$B,'Product List'!$A2326,'Week 5 - Making'!$P:$P),0),"")</f>
        <v/>
      </c>
      <c r="O2326" s="7"/>
      <c r="P2326" s="7">
        <f t="array" ref="P2326">iferror(xlookup(C2326,'Product Families'!A:A,'Product Families'!S:S),"")</f>
        <v>0</v>
      </c>
    </row>
    <row r="2327" ht="14.25" customHeight="1">
      <c r="A2327" s="122" t="s">
        <v>5087</v>
      </c>
      <c r="B2327" s="270" t="s">
        <v>5088</v>
      </c>
      <c r="C2327" s="122" t="s">
        <v>858</v>
      </c>
      <c r="D2327" s="7">
        <f t="array" ref="D2327">IFERROR(XLOOKUP($C2327,'Product Families'!$A:$A,'Product Families'!$D:$D),"")</f>
        <v>81</v>
      </c>
      <c r="E2327" s="7">
        <f t="array" ref="E2327">IFERROR(XLOOKUP($C2327,'Product Families'!$A:$A,'Product Families'!$E:$E),"")</f>
        <v>83</v>
      </c>
      <c r="F2327" s="7">
        <f t="array" ref="F2327">IFERROR(XLOOKUP($C2327,'Product Families'!$A:$A,'Product Families'!$F:$F),"")</f>
        <v>90</v>
      </c>
      <c r="G2327" s="7">
        <f t="array" ref="G2327">IFERROR(XLOOKUP($C2327,'Product Families'!$A:$A,'Product Families'!$G:$G),"")</f>
        <v>96</v>
      </c>
      <c r="J2327" s="7" t="str">
        <f>IFERROR(ROUND(AVERAGEIF('Week 1 - Making'!$B:$B,'Product List'!$A2327,'Week 1 - Making'!$P:$P),0),"")</f>
        <v/>
      </c>
      <c r="K2327" s="7" t="str">
        <f>IFERROR(ROUND(AVERAGEIF('Week 2 - Making'!$B:$B,'Product List'!$A2327,'Week 2 - Making'!$P:$P),0),"")</f>
        <v/>
      </c>
      <c r="L2327" s="263" t="str">
        <f>IFERROR(ROUND(AVERAGEIF('Week 3 - Making'!$B:$B,'Product List'!$A2327,'Week 3 - Making'!$P:$P),0),"")</f>
        <v/>
      </c>
      <c r="M2327" s="7" t="str">
        <f>IFERROR(ROUND(AVERAGEIF('Week 4 - Making'!$B:$B,'Product List'!$A2327,'Week 4 - Making'!$P:$P),0),"")</f>
        <v/>
      </c>
      <c r="N2327" s="7" t="str">
        <f>IFERROR(ROUND(AVERAGEIF('Week 5 - Making'!$B:$B,'Product List'!$A2327,'Week 5 - Making'!$P:$P),0),"")</f>
        <v/>
      </c>
      <c r="O2327" s="7"/>
      <c r="P2327" s="7">
        <f t="array" ref="P2327">iferror(xlookup(C2327,'Product Families'!A:A,'Product Families'!S:S),"")</f>
        <v>0</v>
      </c>
    </row>
    <row r="2328" ht="14.25" customHeight="1">
      <c r="A2328" s="122" t="s">
        <v>5089</v>
      </c>
      <c r="B2328" s="270" t="s">
        <v>5090</v>
      </c>
      <c r="C2328" s="122" t="s">
        <v>858</v>
      </c>
      <c r="D2328" s="7">
        <f t="array" ref="D2328">IFERROR(XLOOKUP($C2328,'Product Families'!$A:$A,'Product Families'!$D:$D),"")</f>
        <v>81</v>
      </c>
      <c r="E2328" s="7">
        <f t="array" ref="E2328">IFERROR(XLOOKUP($C2328,'Product Families'!$A:$A,'Product Families'!$E:$E),"")</f>
        <v>83</v>
      </c>
      <c r="F2328" s="7">
        <f t="array" ref="F2328">IFERROR(XLOOKUP($C2328,'Product Families'!$A:$A,'Product Families'!$F:$F),"")</f>
        <v>90</v>
      </c>
      <c r="G2328" s="7">
        <f t="array" ref="G2328">IFERROR(XLOOKUP($C2328,'Product Families'!$A:$A,'Product Families'!$G:$G),"")</f>
        <v>96</v>
      </c>
      <c r="J2328" s="7" t="str">
        <f>IFERROR(ROUND(AVERAGEIF('Week 1 - Making'!$B:$B,'Product List'!$A2328,'Week 1 - Making'!$P:$P),0),"")</f>
        <v/>
      </c>
      <c r="K2328" s="7" t="str">
        <f>IFERROR(ROUND(AVERAGEIF('Week 2 - Making'!$B:$B,'Product List'!$A2328,'Week 2 - Making'!$P:$P),0),"")</f>
        <v/>
      </c>
      <c r="L2328" s="263" t="str">
        <f>IFERROR(ROUND(AVERAGEIF('Week 3 - Making'!$B:$B,'Product List'!$A2328,'Week 3 - Making'!$P:$P),0),"")</f>
        <v/>
      </c>
      <c r="M2328" s="7" t="str">
        <f>IFERROR(ROUND(AVERAGEIF('Week 4 - Making'!$B:$B,'Product List'!$A2328,'Week 4 - Making'!$P:$P),0),"")</f>
        <v/>
      </c>
      <c r="N2328" s="7" t="str">
        <f>IFERROR(ROUND(AVERAGEIF('Week 5 - Making'!$B:$B,'Product List'!$A2328,'Week 5 - Making'!$P:$P),0),"")</f>
        <v/>
      </c>
      <c r="O2328" s="7"/>
      <c r="P2328" s="7">
        <f t="array" ref="P2328">iferror(xlookup(C2328,'Product Families'!A:A,'Product Families'!S:S),"")</f>
        <v>0</v>
      </c>
    </row>
    <row r="2329" ht="14.25" customHeight="1">
      <c r="A2329" s="122" t="s">
        <v>5091</v>
      </c>
      <c r="B2329" s="270" t="s">
        <v>5092</v>
      </c>
      <c r="C2329" s="122" t="s">
        <v>858</v>
      </c>
      <c r="D2329" s="7">
        <f t="array" ref="D2329">IFERROR(XLOOKUP($C2329,'Product Families'!$A:$A,'Product Families'!$D:$D),"")</f>
        <v>81</v>
      </c>
      <c r="E2329" s="7">
        <f t="array" ref="E2329">IFERROR(XLOOKUP($C2329,'Product Families'!$A:$A,'Product Families'!$E:$E),"")</f>
        <v>83</v>
      </c>
      <c r="F2329" s="7">
        <f t="array" ref="F2329">IFERROR(XLOOKUP($C2329,'Product Families'!$A:$A,'Product Families'!$F:$F),"")</f>
        <v>90</v>
      </c>
      <c r="G2329" s="7">
        <f t="array" ref="G2329">IFERROR(XLOOKUP($C2329,'Product Families'!$A:$A,'Product Families'!$G:$G),"")</f>
        <v>96</v>
      </c>
      <c r="J2329" s="7" t="str">
        <f>IFERROR(ROUND(AVERAGEIF('Week 1 - Making'!$B:$B,'Product List'!$A2329,'Week 1 - Making'!$P:$P),0),"")</f>
        <v/>
      </c>
      <c r="K2329" s="7" t="str">
        <f>IFERROR(ROUND(AVERAGEIF('Week 2 - Making'!$B:$B,'Product List'!$A2329,'Week 2 - Making'!$P:$P),0),"")</f>
        <v/>
      </c>
      <c r="L2329" s="263" t="str">
        <f>IFERROR(ROUND(AVERAGEIF('Week 3 - Making'!$B:$B,'Product List'!$A2329,'Week 3 - Making'!$P:$P),0),"")</f>
        <v/>
      </c>
      <c r="M2329" s="7" t="str">
        <f>IFERROR(ROUND(AVERAGEIF('Week 4 - Making'!$B:$B,'Product List'!$A2329,'Week 4 - Making'!$P:$P),0),"")</f>
        <v/>
      </c>
      <c r="N2329" s="7" t="str">
        <f>IFERROR(ROUND(AVERAGEIF('Week 5 - Making'!$B:$B,'Product List'!$A2329,'Week 5 - Making'!$P:$P),0),"")</f>
        <v/>
      </c>
      <c r="O2329" s="7"/>
      <c r="P2329" s="7">
        <f t="array" ref="P2329">iferror(xlookup(C2329,'Product Families'!A:A,'Product Families'!S:S),"")</f>
        <v>0</v>
      </c>
    </row>
    <row r="2330" ht="14.25" customHeight="1">
      <c r="A2330" s="122" t="s">
        <v>5093</v>
      </c>
      <c r="B2330" s="270" t="s">
        <v>5094</v>
      </c>
      <c r="C2330" s="122" t="s">
        <v>5095</v>
      </c>
      <c r="D2330" s="7" t="str">
        <f t="array" ref="D2330">IFERROR(XLOOKUP($C2330,'Product Families'!$A:$A,'Product Families'!$D:$D),"")</f>
        <v/>
      </c>
      <c r="E2330" s="7" t="str">
        <f t="array" ref="E2330">IFERROR(XLOOKUP($C2330,'Product Families'!$A:$A,'Product Families'!$E:$E),"")</f>
        <v/>
      </c>
      <c r="F2330" s="7" t="str">
        <f t="array" ref="F2330">IFERROR(XLOOKUP($C2330,'Product Families'!$A:$A,'Product Families'!$F:$F),"")</f>
        <v/>
      </c>
      <c r="G2330" s="7" t="str">
        <f t="array" ref="G2330">IFERROR(XLOOKUP($C2330,'Product Families'!$A:$A,'Product Families'!$G:$G),"")</f>
        <v/>
      </c>
      <c r="J2330" s="7" t="str">
        <f>IFERROR(ROUND(AVERAGEIF('Week 1 - Making'!$B:$B,'Product List'!$A2330,'Week 1 - Making'!$P:$P),0),"")</f>
        <v/>
      </c>
      <c r="K2330" s="7" t="str">
        <f>IFERROR(ROUND(AVERAGEIF('Week 2 - Making'!$B:$B,'Product List'!$A2330,'Week 2 - Making'!$P:$P),0),"")</f>
        <v/>
      </c>
      <c r="L2330" s="263" t="str">
        <f>IFERROR(ROUND(AVERAGEIF('Week 3 - Making'!$B:$B,'Product List'!$A2330,'Week 3 - Making'!$P:$P),0),"")</f>
        <v/>
      </c>
      <c r="M2330" s="7" t="str">
        <f>IFERROR(ROUND(AVERAGEIF('Week 4 - Making'!$B:$B,'Product List'!$A2330,'Week 4 - Making'!$P:$P),0),"")</f>
        <v/>
      </c>
      <c r="N2330" s="7" t="str">
        <f>IFERROR(ROUND(AVERAGEIF('Week 5 - Making'!$B:$B,'Product List'!$A2330,'Week 5 - Making'!$P:$P),0),"")</f>
        <v/>
      </c>
      <c r="O2330" s="7"/>
      <c r="P2330" s="7" t="str">
        <f t="array" ref="P2330">iferror(xlookup(C2330,'Product Families'!A:A,'Product Families'!S:S),"")</f>
        <v/>
      </c>
    </row>
    <row r="2331" ht="14.25" customHeight="1">
      <c r="A2331" s="122" t="s">
        <v>5096</v>
      </c>
      <c r="B2331" s="270" t="s">
        <v>5097</v>
      </c>
      <c r="C2331" s="122" t="s">
        <v>5095</v>
      </c>
      <c r="D2331" s="7" t="str">
        <f t="array" ref="D2331">IFERROR(XLOOKUP($C2331,'Product Families'!$A:$A,'Product Families'!$D:$D),"")</f>
        <v/>
      </c>
      <c r="E2331" s="7" t="str">
        <f t="array" ref="E2331">IFERROR(XLOOKUP($C2331,'Product Families'!$A:$A,'Product Families'!$E:$E),"")</f>
        <v/>
      </c>
      <c r="F2331" s="7" t="str">
        <f t="array" ref="F2331">IFERROR(XLOOKUP($C2331,'Product Families'!$A:$A,'Product Families'!$F:$F),"")</f>
        <v/>
      </c>
      <c r="G2331" s="7" t="str">
        <f t="array" ref="G2331">IFERROR(XLOOKUP($C2331,'Product Families'!$A:$A,'Product Families'!$G:$G),"")</f>
        <v/>
      </c>
      <c r="J2331" s="7" t="str">
        <f>IFERROR(ROUND(AVERAGEIF('Week 1 - Making'!$B:$B,'Product List'!$A2331,'Week 1 - Making'!$P:$P),0),"")</f>
        <v/>
      </c>
      <c r="K2331" s="7" t="str">
        <f>IFERROR(ROUND(AVERAGEIF('Week 2 - Making'!$B:$B,'Product List'!$A2331,'Week 2 - Making'!$P:$P),0),"")</f>
        <v/>
      </c>
      <c r="L2331" s="263" t="str">
        <f>IFERROR(ROUND(AVERAGEIF('Week 3 - Making'!$B:$B,'Product List'!$A2331,'Week 3 - Making'!$P:$P),0),"")</f>
        <v/>
      </c>
      <c r="M2331" s="7" t="str">
        <f>IFERROR(ROUND(AVERAGEIF('Week 4 - Making'!$B:$B,'Product List'!$A2331,'Week 4 - Making'!$P:$P),0),"")</f>
        <v/>
      </c>
      <c r="N2331" s="7" t="str">
        <f>IFERROR(ROUND(AVERAGEIF('Week 5 - Making'!$B:$B,'Product List'!$A2331,'Week 5 - Making'!$P:$P),0),"")</f>
        <v/>
      </c>
      <c r="O2331" s="7"/>
      <c r="P2331" s="7" t="str">
        <f t="array" ref="P2331">iferror(xlookup(C2331,'Product Families'!A:A,'Product Families'!S:S),"")</f>
        <v/>
      </c>
    </row>
    <row r="2332" ht="14.25" customHeight="1">
      <c r="A2332" s="122" t="s">
        <v>5098</v>
      </c>
      <c r="B2332" s="270" t="s">
        <v>5099</v>
      </c>
      <c r="C2332" s="122" t="s">
        <v>5095</v>
      </c>
      <c r="D2332" s="7" t="str">
        <f t="array" ref="D2332">IFERROR(XLOOKUP($C2332,'Product Families'!$A:$A,'Product Families'!$D:$D),"")</f>
        <v/>
      </c>
      <c r="E2332" s="7" t="str">
        <f t="array" ref="E2332">IFERROR(XLOOKUP($C2332,'Product Families'!$A:$A,'Product Families'!$E:$E),"")</f>
        <v/>
      </c>
      <c r="F2332" s="7" t="str">
        <f t="array" ref="F2332">IFERROR(XLOOKUP($C2332,'Product Families'!$A:$A,'Product Families'!$F:$F),"")</f>
        <v/>
      </c>
      <c r="G2332" s="7" t="str">
        <f t="array" ref="G2332">IFERROR(XLOOKUP($C2332,'Product Families'!$A:$A,'Product Families'!$G:$G),"")</f>
        <v/>
      </c>
      <c r="J2332" s="7" t="str">
        <f>IFERROR(ROUND(AVERAGEIF('Week 1 - Making'!$B:$B,'Product List'!$A2332,'Week 1 - Making'!$P:$P),0),"")</f>
        <v/>
      </c>
      <c r="K2332" s="7" t="str">
        <f>IFERROR(ROUND(AVERAGEIF('Week 2 - Making'!$B:$B,'Product List'!$A2332,'Week 2 - Making'!$P:$P),0),"")</f>
        <v/>
      </c>
      <c r="L2332" s="263" t="str">
        <f>IFERROR(ROUND(AVERAGEIF('Week 3 - Making'!$B:$B,'Product List'!$A2332,'Week 3 - Making'!$P:$P),0),"")</f>
        <v/>
      </c>
      <c r="M2332" s="7" t="str">
        <f>IFERROR(ROUND(AVERAGEIF('Week 4 - Making'!$B:$B,'Product List'!$A2332,'Week 4 - Making'!$P:$P),0),"")</f>
        <v/>
      </c>
      <c r="N2332" s="7" t="str">
        <f>IFERROR(ROUND(AVERAGEIF('Week 5 - Making'!$B:$B,'Product List'!$A2332,'Week 5 - Making'!$P:$P),0),"")</f>
        <v/>
      </c>
      <c r="O2332" s="7"/>
      <c r="P2332" s="7" t="str">
        <f t="array" ref="P2332">iferror(xlookup(C2332,'Product Families'!A:A,'Product Families'!S:S),"")</f>
        <v/>
      </c>
    </row>
    <row r="2333" ht="14.25" customHeight="1">
      <c r="A2333" s="122" t="s">
        <v>5100</v>
      </c>
      <c r="B2333" s="122"/>
      <c r="C2333" s="485" t="s">
        <v>333</v>
      </c>
      <c r="D2333" s="7">
        <f t="array" ref="D2333">IFERROR(XLOOKUP($C2333,'Product Families'!$A:$A,'Product Families'!$D:$D),"")</f>
        <v>7</v>
      </c>
      <c r="E2333" s="7">
        <f t="array" ref="E2333">IFERROR(XLOOKUP($C2333,'Product Families'!$A:$A,'Product Families'!$E:$E),"")</f>
        <v>8</v>
      </c>
      <c r="F2333" s="7">
        <f t="array" ref="F2333">IFERROR(XLOOKUP($C2333,'Product Families'!$A:$A,'Product Families'!$F:$F),"")</f>
        <v>9</v>
      </c>
      <c r="G2333" s="7">
        <f t="array" ref="G2333">IFERROR(XLOOKUP($C2333,'Product Families'!$A:$A,'Product Families'!$G:$G),"")</f>
        <v>10</v>
      </c>
      <c r="J2333" s="7" t="str">
        <f>IFERROR(ROUND(AVERAGEIF('Week 1 - Making'!$B:$B,'Product List'!$A2333,'Week 1 - Making'!$P:$P),0),"")</f>
        <v/>
      </c>
      <c r="K2333" s="7" t="str">
        <f>IFERROR(ROUND(AVERAGEIF('Week 2 - Making'!$B:$B,'Product List'!$A2333,'Week 2 - Making'!$P:$P),0),"")</f>
        <v/>
      </c>
      <c r="L2333" s="263" t="str">
        <f>IFERROR(ROUND(AVERAGEIF('Week 3 - Making'!$B:$B,'Product List'!$A2333,'Week 3 - Making'!$P:$P),0),"")</f>
        <v/>
      </c>
      <c r="M2333" s="7" t="str">
        <f>IFERROR(ROUND(AVERAGEIF('Week 4 - Making'!$B:$B,'Product List'!$A2333,'Week 4 - Making'!$P:$P),0),"")</f>
        <v/>
      </c>
      <c r="N2333" s="7" t="str">
        <f>IFERROR(ROUND(AVERAGEIF('Week 5 - Making'!$B:$B,'Product List'!$A2333,'Week 5 - Making'!$P:$P),0),"")</f>
        <v/>
      </c>
      <c r="O2333" s="7"/>
      <c r="P2333" s="7">
        <f t="array" ref="P2333">iferror(xlookup(C2333,'Product Families'!A:A,'Product Families'!S:S),"")</f>
        <v>0</v>
      </c>
    </row>
    <row r="2334" ht="14.25" customHeight="1">
      <c r="A2334" s="138" t="s">
        <v>5101</v>
      </c>
      <c r="B2334" s="122"/>
      <c r="C2334" s="138" t="s">
        <v>333</v>
      </c>
      <c r="D2334" s="7">
        <f t="array" ref="D2334">IFERROR(XLOOKUP($C2334,'Product Families'!$A:$A,'Product Families'!$D:$D),"")</f>
        <v>7</v>
      </c>
      <c r="E2334" s="7">
        <f t="array" ref="E2334">IFERROR(XLOOKUP($C2334,'Product Families'!$A:$A,'Product Families'!$E:$E),"")</f>
        <v>8</v>
      </c>
      <c r="F2334" s="7">
        <f t="array" ref="F2334">IFERROR(XLOOKUP($C2334,'Product Families'!$A:$A,'Product Families'!$F:$F),"")</f>
        <v>9</v>
      </c>
      <c r="G2334" s="7">
        <f t="array" ref="G2334">IFERROR(XLOOKUP($C2334,'Product Families'!$A:$A,'Product Families'!$G:$G),"")</f>
        <v>10</v>
      </c>
      <c r="J2334" s="7" t="str">
        <f>IFERROR(ROUND(AVERAGEIF('Week 1 - Making'!$B:$B,'Product List'!$A2334,'Week 1 - Making'!$P:$P),0),"")</f>
        <v/>
      </c>
      <c r="K2334" s="7" t="str">
        <f>IFERROR(ROUND(AVERAGEIF('Week 2 - Making'!$B:$B,'Product List'!$A2334,'Week 2 - Making'!$P:$P),0),"")</f>
        <v/>
      </c>
      <c r="L2334" s="263" t="str">
        <f>IFERROR(ROUND(AVERAGEIF('Week 3 - Making'!$B:$B,'Product List'!$A2334,'Week 3 - Making'!$P:$P),0),"")</f>
        <v/>
      </c>
      <c r="M2334" s="7" t="str">
        <f>IFERROR(ROUND(AVERAGEIF('Week 4 - Making'!$B:$B,'Product List'!$A2334,'Week 4 - Making'!$P:$P),0),"")</f>
        <v/>
      </c>
      <c r="N2334" s="7" t="str">
        <f>IFERROR(ROUND(AVERAGEIF('Week 5 - Making'!$B:$B,'Product List'!$A2334,'Week 5 - Making'!$P:$P),0),"")</f>
        <v/>
      </c>
      <c r="O2334" s="7"/>
      <c r="P2334" s="7">
        <f t="array" ref="P2334">iferror(xlookup(C2334,'Product Families'!A:A,'Product Families'!S:S),"")</f>
        <v>0</v>
      </c>
    </row>
    <row r="2335" ht="14.25" customHeight="1">
      <c r="A2335" s="288" t="s">
        <v>1914</v>
      </c>
      <c r="B2335" s="289"/>
      <c r="C2335" s="138" t="s">
        <v>333</v>
      </c>
      <c r="D2335" s="7">
        <f t="array" ref="D2335">IFERROR(XLOOKUP($C2335,'Product Families'!$A:$A,'Product Families'!$D:$D),"")</f>
        <v>7</v>
      </c>
      <c r="E2335" s="7">
        <f t="array" ref="E2335">IFERROR(XLOOKUP($C2335,'Product Families'!$A:$A,'Product Families'!$E:$E),"")</f>
        <v>8</v>
      </c>
      <c r="F2335" s="7">
        <f t="array" ref="F2335">IFERROR(XLOOKUP($C2335,'Product Families'!$A:$A,'Product Families'!$F:$F),"")</f>
        <v>9</v>
      </c>
      <c r="G2335" s="7">
        <f t="array" ref="G2335">IFERROR(XLOOKUP($C2335,'Product Families'!$A:$A,'Product Families'!$G:$G),"")</f>
        <v>10</v>
      </c>
      <c r="J2335" s="7">
        <f>IFERROR(ROUND(AVERAGEIF('Week 1 - Making'!$B:$B,'Product List'!$A2335,'Week 1 - Making'!$P:$P),0),"")</f>
        <v>12</v>
      </c>
      <c r="K2335" s="7" t="str">
        <f>IFERROR(ROUND(AVERAGEIF('Week 2 - Making'!$B:$B,'Product List'!$A2335,'Week 2 - Making'!$P:$P),0),"")</f>
        <v/>
      </c>
      <c r="L2335" s="263" t="str">
        <f>IFERROR(ROUND(AVERAGEIF('Week 3 - Making'!$B:$B,'Product List'!$A2335,'Week 3 - Making'!$P:$P),0),"")</f>
        <v/>
      </c>
      <c r="M2335" s="7" t="str">
        <f>IFERROR(ROUND(AVERAGEIF('Week 4 - Making'!$B:$B,'Product List'!$A2335,'Week 4 - Making'!$P:$P),0),"")</f>
        <v/>
      </c>
      <c r="N2335" s="7" t="str">
        <f>IFERROR(ROUND(AVERAGEIF('Week 5 - Making'!$B:$B,'Product List'!$A2335,'Week 5 - Making'!$P:$P),0),"")</f>
        <v/>
      </c>
      <c r="O2335" s="7"/>
      <c r="P2335" s="7">
        <f t="array" ref="P2335">iferror(xlookup(C2335,'Product Families'!A:A,'Product Families'!S:S),"")</f>
        <v>0</v>
      </c>
    </row>
    <row r="2336" ht="14.25" customHeight="1">
      <c r="A2336" s="609" t="s">
        <v>1918</v>
      </c>
      <c r="B2336" s="289"/>
      <c r="C2336" s="138" t="s">
        <v>333</v>
      </c>
      <c r="D2336" s="7">
        <f t="array" ref="D2336">IFERROR(XLOOKUP($C2336,'Product Families'!$A:$A,'Product Families'!$D:$D),"")</f>
        <v>7</v>
      </c>
      <c r="E2336" s="7">
        <f t="array" ref="E2336">IFERROR(XLOOKUP($C2336,'Product Families'!$A:$A,'Product Families'!$E:$E),"")</f>
        <v>8</v>
      </c>
      <c r="F2336" s="7">
        <f t="array" ref="F2336">IFERROR(XLOOKUP($C2336,'Product Families'!$A:$A,'Product Families'!$F:$F),"")</f>
        <v>9</v>
      </c>
      <c r="G2336" s="7">
        <f t="array" ref="G2336">IFERROR(XLOOKUP($C2336,'Product Families'!$A:$A,'Product Families'!$G:$G),"")</f>
        <v>10</v>
      </c>
      <c r="J2336" s="7">
        <f>IFERROR(ROUND(AVERAGEIF('Week 1 - Making'!$B:$B,'Product List'!$A2336,'Week 1 - Making'!$P:$P),0),"")</f>
        <v>12</v>
      </c>
      <c r="K2336" s="7" t="str">
        <f>IFERROR(ROUND(AVERAGEIF('Week 2 - Making'!$B:$B,'Product List'!$A2336,'Week 2 - Making'!$P:$P),0),"")</f>
        <v/>
      </c>
      <c r="L2336" s="263" t="str">
        <f>IFERROR(ROUND(AVERAGEIF('Week 3 - Making'!$B:$B,'Product List'!$A2336,'Week 3 - Making'!$P:$P),0),"")</f>
        <v/>
      </c>
      <c r="M2336" s="7" t="str">
        <f>IFERROR(ROUND(AVERAGEIF('Week 4 - Making'!$B:$B,'Product List'!$A2336,'Week 4 - Making'!$P:$P),0),"")</f>
        <v/>
      </c>
      <c r="N2336" s="7" t="str">
        <f>IFERROR(ROUND(AVERAGEIF('Week 5 - Making'!$B:$B,'Product List'!$A2336,'Week 5 - Making'!$P:$P),0),"")</f>
        <v/>
      </c>
      <c r="O2336" s="7"/>
      <c r="P2336" s="7">
        <f t="array" ref="P2336">iferror(xlookup(C2336,'Product Families'!A:A,'Product Families'!S:S),"")</f>
        <v>0</v>
      </c>
    </row>
    <row r="2337" ht="14.25" customHeight="1">
      <c r="A2337" s="609" t="s">
        <v>1761</v>
      </c>
      <c r="B2337" s="289"/>
      <c r="C2337" s="138" t="s">
        <v>333</v>
      </c>
      <c r="D2337" s="7">
        <f t="array" ref="D2337">IFERROR(XLOOKUP($C2337,'Product Families'!$A:$A,'Product Families'!$D:$D),"")</f>
        <v>7</v>
      </c>
      <c r="E2337" s="7">
        <f t="array" ref="E2337">IFERROR(XLOOKUP($C2337,'Product Families'!$A:$A,'Product Families'!$E:$E),"")</f>
        <v>8</v>
      </c>
      <c r="F2337" s="7">
        <f t="array" ref="F2337">IFERROR(XLOOKUP($C2337,'Product Families'!$A:$A,'Product Families'!$F:$F),"")</f>
        <v>9</v>
      </c>
      <c r="G2337" s="7">
        <f t="array" ref="G2337">IFERROR(XLOOKUP($C2337,'Product Families'!$A:$A,'Product Families'!$G:$G),"")</f>
        <v>10</v>
      </c>
      <c r="J2337" s="7">
        <f>IFERROR(ROUND(AVERAGEIF('Week 1 - Making'!$B:$B,'Product List'!$A2337,'Week 1 - Making'!$P:$P),0),"")</f>
        <v>6</v>
      </c>
      <c r="K2337" s="7" t="str">
        <f>IFERROR(ROUND(AVERAGEIF('Week 2 - Making'!$B:$B,'Product List'!$A2337,'Week 2 - Making'!$P:$P),0),"")</f>
        <v/>
      </c>
      <c r="L2337" s="263" t="str">
        <f>IFERROR(ROUND(AVERAGEIF('Week 3 - Making'!$B:$B,'Product List'!$A2337,'Week 3 - Making'!$P:$P),0),"")</f>
        <v/>
      </c>
      <c r="M2337" s="7" t="str">
        <f>IFERROR(ROUND(AVERAGEIF('Week 4 - Making'!$B:$B,'Product List'!$A2337,'Week 4 - Making'!$P:$P),0),"")</f>
        <v/>
      </c>
      <c r="N2337" s="7" t="str">
        <f>IFERROR(ROUND(AVERAGEIF('Week 5 - Making'!$B:$B,'Product List'!$A2337,'Week 5 - Making'!$P:$P),0),"")</f>
        <v/>
      </c>
      <c r="O2337" s="7"/>
      <c r="P2337" s="7">
        <f t="array" ref="P2337">iferror(xlookup(C2337,'Product Families'!A:A,'Product Families'!S:S),"")</f>
        <v>0</v>
      </c>
    </row>
    <row r="2338" ht="14.25" customHeight="1">
      <c r="A2338" s="288" t="s">
        <v>5102</v>
      </c>
      <c r="B2338" s="289"/>
      <c r="C2338" s="138" t="s">
        <v>333</v>
      </c>
      <c r="D2338" s="7">
        <f t="array" ref="D2338">IFERROR(XLOOKUP($C2338,'Product Families'!$A:$A,'Product Families'!$D:$D),"")</f>
        <v>7</v>
      </c>
      <c r="E2338" s="7">
        <f t="array" ref="E2338">IFERROR(XLOOKUP($C2338,'Product Families'!$A:$A,'Product Families'!$E:$E),"")</f>
        <v>8</v>
      </c>
      <c r="F2338" s="7">
        <f t="array" ref="F2338">IFERROR(XLOOKUP($C2338,'Product Families'!$A:$A,'Product Families'!$F:$F),"")</f>
        <v>9</v>
      </c>
      <c r="G2338" s="7">
        <f t="array" ref="G2338">IFERROR(XLOOKUP($C2338,'Product Families'!$A:$A,'Product Families'!$G:$G),"")</f>
        <v>10</v>
      </c>
      <c r="J2338" s="7" t="str">
        <f>IFERROR(ROUND(AVERAGEIF('Week 1 - Making'!$B:$B,'Product List'!$A2338,'Week 1 - Making'!$P:$P),0),"")</f>
        <v/>
      </c>
      <c r="K2338" s="7" t="str">
        <f>IFERROR(ROUND(AVERAGEIF('Week 2 - Making'!$B:$B,'Product List'!$A2338,'Week 2 - Making'!$P:$P),0),"")</f>
        <v/>
      </c>
      <c r="L2338" s="263" t="str">
        <f>IFERROR(ROUND(AVERAGEIF('Week 3 - Making'!$B:$B,'Product List'!$A2338,'Week 3 - Making'!$P:$P),0),"")</f>
        <v/>
      </c>
      <c r="M2338" s="7" t="str">
        <f>IFERROR(ROUND(AVERAGEIF('Week 4 - Making'!$B:$B,'Product List'!$A2338,'Week 4 - Making'!$P:$P),0),"")</f>
        <v/>
      </c>
      <c r="N2338" s="7" t="str">
        <f>IFERROR(ROUND(AVERAGEIF('Week 5 - Making'!$B:$B,'Product List'!$A2338,'Week 5 - Making'!$P:$P),0),"")</f>
        <v/>
      </c>
      <c r="O2338" s="7"/>
      <c r="P2338" s="7">
        <f t="array" ref="P2338">iferror(xlookup(C2338,'Product Families'!A:A,'Product Families'!S:S),"")</f>
        <v>0</v>
      </c>
    </row>
    <row r="2339" ht="14.25" customHeight="1">
      <c r="A2339" s="138" t="s">
        <v>5103</v>
      </c>
      <c r="B2339" s="270" t="s">
        <v>5104</v>
      </c>
      <c r="C2339" s="122" t="s">
        <v>275</v>
      </c>
      <c r="D2339" s="7">
        <f t="array" ref="D2339">IFERROR(XLOOKUP($C2339,'Product Families'!$A:$A,'Product Families'!$D:$D),"")</f>
        <v>20</v>
      </c>
      <c r="E2339" s="7">
        <f t="array" ref="E2339">IFERROR(XLOOKUP($C2339,'Product Families'!$A:$A,'Product Families'!$E:$E),"")</f>
        <v>21</v>
      </c>
      <c r="F2339" s="7">
        <f t="array" ref="F2339">IFERROR(XLOOKUP($C2339,'Product Families'!$A:$A,'Product Families'!$F:$F),"")</f>
        <v>23</v>
      </c>
      <c r="G2339" s="7">
        <f t="array" ref="G2339">IFERROR(XLOOKUP($C2339,'Product Families'!$A:$A,'Product Families'!$G:$G),"")</f>
        <v>24</v>
      </c>
      <c r="J2339" s="7" t="str">
        <f>IFERROR(ROUND(AVERAGEIF('Week 1 - Making'!$B:$B,'Product List'!$A2339,'Week 1 - Making'!$P:$P),0),"")</f>
        <v/>
      </c>
      <c r="K2339" s="7" t="str">
        <f>IFERROR(ROUND(AVERAGEIF('Week 2 - Making'!$B:$B,'Product List'!$A2339,'Week 2 - Making'!$P:$P),0),"")</f>
        <v/>
      </c>
      <c r="L2339" s="263" t="str">
        <f>IFERROR(ROUND(AVERAGEIF('Week 3 - Making'!$B:$B,'Product List'!$A2339,'Week 3 - Making'!$P:$P),0),"")</f>
        <v/>
      </c>
      <c r="M2339" s="7" t="str">
        <f>IFERROR(ROUND(AVERAGEIF('Week 4 - Making'!$B:$B,'Product List'!$A2339,'Week 4 - Making'!$P:$P),0),"")</f>
        <v/>
      </c>
      <c r="N2339" s="7" t="str">
        <f>IFERROR(ROUND(AVERAGEIF('Week 5 - Making'!$B:$B,'Product List'!$A2339,'Week 5 - Making'!$P:$P),0),"")</f>
        <v/>
      </c>
      <c r="O2339" s="7"/>
      <c r="P2339" s="7">
        <f t="array" ref="P2339">iferror(xlookup(C2339,'Product Families'!A:A,'Product Families'!S:S),"")</f>
        <v>0</v>
      </c>
    </row>
    <row r="2340" ht="14.25" customHeight="1">
      <c r="A2340" s="138" t="s">
        <v>5105</v>
      </c>
      <c r="B2340" s="270" t="s">
        <v>5106</v>
      </c>
      <c r="C2340" s="122" t="s">
        <v>275</v>
      </c>
      <c r="D2340" s="7">
        <f t="array" ref="D2340">IFERROR(XLOOKUP($C2340,'Product Families'!$A:$A,'Product Families'!$D:$D),"")</f>
        <v>20</v>
      </c>
      <c r="E2340" s="7">
        <f t="array" ref="E2340">IFERROR(XLOOKUP($C2340,'Product Families'!$A:$A,'Product Families'!$E:$E),"")</f>
        <v>21</v>
      </c>
      <c r="F2340" s="7">
        <f t="array" ref="F2340">IFERROR(XLOOKUP($C2340,'Product Families'!$A:$A,'Product Families'!$F:$F),"")</f>
        <v>23</v>
      </c>
      <c r="G2340" s="7">
        <f t="array" ref="G2340">IFERROR(XLOOKUP($C2340,'Product Families'!$A:$A,'Product Families'!$G:$G),"")</f>
        <v>24</v>
      </c>
      <c r="J2340" s="7" t="str">
        <f>IFERROR(ROUND(AVERAGEIF('Week 1 - Making'!$B:$B,'Product List'!$A2340,'Week 1 - Making'!$P:$P),0),"")</f>
        <v/>
      </c>
      <c r="K2340" s="7" t="str">
        <f>IFERROR(ROUND(AVERAGEIF('Week 2 - Making'!$B:$B,'Product List'!$A2340,'Week 2 - Making'!$P:$P),0),"")</f>
        <v/>
      </c>
      <c r="L2340" s="263" t="str">
        <f>IFERROR(ROUND(AVERAGEIF('Week 3 - Making'!$B:$B,'Product List'!$A2340,'Week 3 - Making'!$P:$P),0),"")</f>
        <v/>
      </c>
      <c r="M2340" s="7" t="str">
        <f>IFERROR(ROUND(AVERAGEIF('Week 4 - Making'!$B:$B,'Product List'!$A2340,'Week 4 - Making'!$P:$P),0),"")</f>
        <v/>
      </c>
      <c r="N2340" s="7" t="str">
        <f>IFERROR(ROUND(AVERAGEIF('Week 5 - Making'!$B:$B,'Product List'!$A2340,'Week 5 - Making'!$P:$P),0),"")</f>
        <v/>
      </c>
      <c r="O2340" s="7"/>
      <c r="P2340" s="7">
        <f t="array" ref="P2340">iferror(xlookup(C2340,'Product Families'!A:A,'Product Families'!S:S),"")</f>
        <v>0</v>
      </c>
    </row>
    <row r="2341" ht="14.25" customHeight="1">
      <c r="A2341" s="122" t="s">
        <v>5107</v>
      </c>
      <c r="B2341" s="270" t="s">
        <v>5108</v>
      </c>
      <c r="C2341" s="122" t="s">
        <v>275</v>
      </c>
      <c r="D2341" s="7">
        <f t="array" ref="D2341">IFERROR(XLOOKUP($C2341,'Product Families'!$A:$A,'Product Families'!$D:$D),"")</f>
        <v>20</v>
      </c>
      <c r="E2341" s="7">
        <f t="array" ref="E2341">IFERROR(XLOOKUP($C2341,'Product Families'!$A:$A,'Product Families'!$E:$E),"")</f>
        <v>21</v>
      </c>
      <c r="F2341" s="7">
        <f t="array" ref="F2341">IFERROR(XLOOKUP($C2341,'Product Families'!$A:$A,'Product Families'!$F:$F),"")</f>
        <v>23</v>
      </c>
      <c r="G2341" s="7">
        <f t="array" ref="G2341">IFERROR(XLOOKUP($C2341,'Product Families'!$A:$A,'Product Families'!$G:$G),"")</f>
        <v>24</v>
      </c>
      <c r="J2341" s="7" t="str">
        <f>IFERROR(ROUND(AVERAGEIF('Week 1 - Making'!$B:$B,'Product List'!$A2341,'Week 1 - Making'!$P:$P),0),"")</f>
        <v/>
      </c>
      <c r="K2341" s="7" t="str">
        <f>IFERROR(ROUND(AVERAGEIF('Week 2 - Making'!$B:$B,'Product List'!$A2341,'Week 2 - Making'!$P:$P),0),"")</f>
        <v/>
      </c>
      <c r="L2341" s="263" t="str">
        <f>IFERROR(ROUND(AVERAGEIF('Week 3 - Making'!$B:$B,'Product List'!$A2341,'Week 3 - Making'!$P:$P),0),"")</f>
        <v/>
      </c>
      <c r="M2341" s="7" t="str">
        <f>IFERROR(ROUND(AVERAGEIF('Week 4 - Making'!$B:$B,'Product List'!$A2341,'Week 4 - Making'!$P:$P),0),"")</f>
        <v/>
      </c>
      <c r="N2341" s="7" t="str">
        <f>IFERROR(ROUND(AVERAGEIF('Week 5 - Making'!$B:$B,'Product List'!$A2341,'Week 5 - Making'!$P:$P),0),"")</f>
        <v/>
      </c>
      <c r="O2341" s="7"/>
      <c r="P2341" s="7">
        <f t="array" ref="P2341">iferror(xlookup(C2341,'Product Families'!A:A,'Product Families'!S:S),"")</f>
        <v>0</v>
      </c>
    </row>
    <row r="2342" ht="14.25" customHeight="1">
      <c r="A2342" s="138" t="s">
        <v>5109</v>
      </c>
      <c r="B2342" s="270" t="s">
        <v>5110</v>
      </c>
      <c r="C2342" s="122" t="s">
        <v>275</v>
      </c>
      <c r="D2342" s="7">
        <f t="array" ref="D2342">IFERROR(XLOOKUP($C2342,'Product Families'!$A:$A,'Product Families'!$D:$D),"")</f>
        <v>20</v>
      </c>
      <c r="E2342" s="7">
        <f t="array" ref="E2342">IFERROR(XLOOKUP($C2342,'Product Families'!$A:$A,'Product Families'!$E:$E),"")</f>
        <v>21</v>
      </c>
      <c r="F2342" s="7">
        <f t="array" ref="F2342">IFERROR(XLOOKUP($C2342,'Product Families'!$A:$A,'Product Families'!$F:$F),"")</f>
        <v>23</v>
      </c>
      <c r="G2342" s="7">
        <f t="array" ref="G2342">IFERROR(XLOOKUP($C2342,'Product Families'!$A:$A,'Product Families'!$G:$G),"")</f>
        <v>24</v>
      </c>
      <c r="J2342" s="7" t="str">
        <f>IFERROR(ROUND(AVERAGEIF('Week 1 - Making'!$B:$B,'Product List'!$A2342,'Week 1 - Making'!$P:$P),0),"")</f>
        <v/>
      </c>
      <c r="K2342" s="7" t="str">
        <f>IFERROR(ROUND(AVERAGEIF('Week 2 - Making'!$B:$B,'Product List'!$A2342,'Week 2 - Making'!$P:$P),0),"")</f>
        <v/>
      </c>
      <c r="L2342" s="263" t="str">
        <f>IFERROR(ROUND(AVERAGEIF('Week 3 - Making'!$B:$B,'Product List'!$A2342,'Week 3 - Making'!$P:$P),0),"")</f>
        <v/>
      </c>
      <c r="M2342" s="7" t="str">
        <f>IFERROR(ROUND(AVERAGEIF('Week 4 - Making'!$B:$B,'Product List'!$A2342,'Week 4 - Making'!$P:$P),0),"")</f>
        <v/>
      </c>
      <c r="N2342" s="7" t="str">
        <f>IFERROR(ROUND(AVERAGEIF('Week 5 - Making'!$B:$B,'Product List'!$A2342,'Week 5 - Making'!$P:$P),0),"")</f>
        <v/>
      </c>
      <c r="O2342" s="7"/>
      <c r="P2342" s="7">
        <f t="array" ref="P2342">iferror(xlookup(C2342,'Product Families'!A:A,'Product Families'!S:S),"")</f>
        <v>0</v>
      </c>
    </row>
    <row r="2343" ht="14.25" customHeight="1">
      <c r="A2343" s="122" t="s">
        <v>5111</v>
      </c>
      <c r="B2343" s="270" t="s">
        <v>5112</v>
      </c>
      <c r="C2343" s="122" t="s">
        <v>275</v>
      </c>
      <c r="D2343" s="7">
        <f t="array" ref="D2343">IFERROR(XLOOKUP($C2343,'Product Families'!$A:$A,'Product Families'!$D:$D),"")</f>
        <v>20</v>
      </c>
      <c r="E2343" s="7">
        <f t="array" ref="E2343">IFERROR(XLOOKUP($C2343,'Product Families'!$A:$A,'Product Families'!$E:$E),"")</f>
        <v>21</v>
      </c>
      <c r="F2343" s="7">
        <f t="array" ref="F2343">IFERROR(XLOOKUP($C2343,'Product Families'!$A:$A,'Product Families'!$F:$F),"")</f>
        <v>23</v>
      </c>
      <c r="G2343" s="7">
        <f t="array" ref="G2343">IFERROR(XLOOKUP($C2343,'Product Families'!$A:$A,'Product Families'!$G:$G),"")</f>
        <v>24</v>
      </c>
      <c r="J2343" s="7" t="str">
        <f>IFERROR(ROUND(AVERAGEIF('Week 1 - Making'!$B:$B,'Product List'!$A2343,'Week 1 - Making'!$P:$P),0),"")</f>
        <v/>
      </c>
      <c r="K2343" s="7" t="str">
        <f>IFERROR(ROUND(AVERAGEIF('Week 2 - Making'!$B:$B,'Product List'!$A2343,'Week 2 - Making'!$P:$P),0),"")</f>
        <v/>
      </c>
      <c r="L2343" s="263" t="str">
        <f>IFERROR(ROUND(AVERAGEIF('Week 3 - Making'!$B:$B,'Product List'!$A2343,'Week 3 - Making'!$P:$P),0),"")</f>
        <v/>
      </c>
      <c r="M2343" s="7" t="str">
        <f>IFERROR(ROUND(AVERAGEIF('Week 4 - Making'!$B:$B,'Product List'!$A2343,'Week 4 - Making'!$P:$P),0),"")</f>
        <v/>
      </c>
      <c r="N2343" s="7" t="str">
        <f>IFERROR(ROUND(AVERAGEIF('Week 5 - Making'!$B:$B,'Product List'!$A2343,'Week 5 - Making'!$P:$P),0),"")</f>
        <v/>
      </c>
      <c r="O2343" s="7"/>
      <c r="P2343" s="7">
        <f t="array" ref="P2343">iferror(xlookup(C2343,'Product Families'!A:A,'Product Families'!S:S),"")</f>
        <v>0</v>
      </c>
    </row>
    <row r="2344" ht="14.25" customHeight="1">
      <c r="A2344" s="138" t="s">
        <v>5113</v>
      </c>
      <c r="B2344" s="270" t="s">
        <v>5114</v>
      </c>
      <c r="C2344" s="138" t="s">
        <v>275</v>
      </c>
      <c r="D2344" s="7">
        <f t="array" ref="D2344">IFERROR(XLOOKUP($C2344,'Product Families'!$A:$A,'Product Families'!$D:$D),"")</f>
        <v>20</v>
      </c>
      <c r="E2344" s="7">
        <f t="array" ref="E2344">IFERROR(XLOOKUP($C2344,'Product Families'!$A:$A,'Product Families'!$E:$E),"")</f>
        <v>21</v>
      </c>
      <c r="F2344" s="7">
        <f t="array" ref="F2344">IFERROR(XLOOKUP($C2344,'Product Families'!$A:$A,'Product Families'!$F:$F),"")</f>
        <v>23</v>
      </c>
      <c r="G2344" s="7">
        <f t="array" ref="G2344">IFERROR(XLOOKUP($C2344,'Product Families'!$A:$A,'Product Families'!$G:$G),"")</f>
        <v>24</v>
      </c>
      <c r="J2344" s="7" t="str">
        <f>IFERROR(ROUND(AVERAGEIF('Week 1 - Making'!$B:$B,'Product List'!$A2344,'Week 1 - Making'!$P:$P),0),"")</f>
        <v/>
      </c>
      <c r="K2344" s="7" t="str">
        <f>IFERROR(ROUND(AVERAGEIF('Week 2 - Making'!$B:$B,'Product List'!$A2344,'Week 2 - Making'!$P:$P),0),"")</f>
        <v/>
      </c>
      <c r="L2344" s="263" t="str">
        <f>IFERROR(ROUND(AVERAGEIF('Week 3 - Making'!$B:$B,'Product List'!$A2344,'Week 3 - Making'!$P:$P),0),"")</f>
        <v/>
      </c>
      <c r="M2344" s="7" t="str">
        <f>IFERROR(ROUND(AVERAGEIF('Week 4 - Making'!$B:$B,'Product List'!$A2344,'Week 4 - Making'!$P:$P),0),"")</f>
        <v/>
      </c>
      <c r="N2344" s="7" t="str">
        <f>IFERROR(ROUND(AVERAGEIF('Week 5 - Making'!$B:$B,'Product List'!$A2344,'Week 5 - Making'!$P:$P),0),"")</f>
        <v/>
      </c>
      <c r="O2344" s="7"/>
      <c r="P2344" s="7">
        <f t="array" ref="P2344">iferror(xlookup(C2344,'Product Families'!A:A,'Product Families'!S:S),"")</f>
        <v>0</v>
      </c>
    </row>
    <row r="2345" ht="14.25" customHeight="1">
      <c r="A2345" s="138" t="s">
        <v>5115</v>
      </c>
      <c r="B2345" s="270" t="s">
        <v>5116</v>
      </c>
      <c r="C2345" s="122" t="s">
        <v>275</v>
      </c>
      <c r="D2345" s="7">
        <f t="array" ref="D2345">IFERROR(XLOOKUP($C2345,'Product Families'!$A:$A,'Product Families'!$D:$D),"")</f>
        <v>20</v>
      </c>
      <c r="E2345" s="7">
        <f t="array" ref="E2345">IFERROR(XLOOKUP($C2345,'Product Families'!$A:$A,'Product Families'!$E:$E),"")</f>
        <v>21</v>
      </c>
      <c r="F2345" s="7">
        <f t="array" ref="F2345">IFERROR(XLOOKUP($C2345,'Product Families'!$A:$A,'Product Families'!$F:$F),"")</f>
        <v>23</v>
      </c>
      <c r="G2345" s="7">
        <f t="array" ref="G2345">IFERROR(XLOOKUP($C2345,'Product Families'!$A:$A,'Product Families'!$G:$G),"")</f>
        <v>24</v>
      </c>
      <c r="J2345" s="7" t="str">
        <f>IFERROR(ROUND(AVERAGEIF('Week 1 - Making'!$B:$B,'Product List'!$A2345,'Week 1 - Making'!$P:$P),0),"")</f>
        <v/>
      </c>
      <c r="K2345" s="7" t="str">
        <f>IFERROR(ROUND(AVERAGEIF('Week 2 - Making'!$B:$B,'Product List'!$A2345,'Week 2 - Making'!$P:$P),0),"")</f>
        <v/>
      </c>
      <c r="L2345" s="263" t="str">
        <f>IFERROR(ROUND(AVERAGEIF('Week 3 - Making'!$B:$B,'Product List'!$A2345,'Week 3 - Making'!$P:$P),0),"")</f>
        <v/>
      </c>
      <c r="M2345" s="7" t="str">
        <f>IFERROR(ROUND(AVERAGEIF('Week 4 - Making'!$B:$B,'Product List'!$A2345,'Week 4 - Making'!$P:$P),0),"")</f>
        <v/>
      </c>
      <c r="N2345" s="7" t="str">
        <f>IFERROR(ROUND(AVERAGEIF('Week 5 - Making'!$B:$B,'Product List'!$A2345,'Week 5 - Making'!$P:$P),0),"")</f>
        <v/>
      </c>
      <c r="O2345" s="7"/>
      <c r="P2345" s="7">
        <f t="array" ref="P2345">iferror(xlookup(C2345,'Product Families'!A:A,'Product Families'!S:S),"")</f>
        <v>0</v>
      </c>
    </row>
    <row r="2346" ht="14.25" customHeight="1">
      <c r="A2346" s="138" t="s">
        <v>5117</v>
      </c>
      <c r="B2346" s="270" t="s">
        <v>5118</v>
      </c>
      <c r="C2346" s="138" t="s">
        <v>275</v>
      </c>
      <c r="D2346" s="7">
        <f t="array" ref="D2346">IFERROR(XLOOKUP($C2346,'Product Families'!$A:$A,'Product Families'!$D:$D),"")</f>
        <v>20</v>
      </c>
      <c r="E2346" s="7">
        <f t="array" ref="E2346">IFERROR(XLOOKUP($C2346,'Product Families'!$A:$A,'Product Families'!$E:$E),"")</f>
        <v>21</v>
      </c>
      <c r="F2346" s="7">
        <f t="array" ref="F2346">IFERROR(XLOOKUP($C2346,'Product Families'!$A:$A,'Product Families'!$F:$F),"")</f>
        <v>23</v>
      </c>
      <c r="G2346" s="7">
        <f t="array" ref="G2346">IFERROR(XLOOKUP($C2346,'Product Families'!$A:$A,'Product Families'!$G:$G),"")</f>
        <v>24</v>
      </c>
      <c r="J2346" s="7" t="str">
        <f>IFERROR(ROUND(AVERAGEIF('Week 1 - Making'!$B:$B,'Product List'!$A2346,'Week 1 - Making'!$P:$P),0),"")</f>
        <v/>
      </c>
      <c r="K2346" s="7" t="str">
        <f>IFERROR(ROUND(AVERAGEIF('Week 2 - Making'!$B:$B,'Product List'!$A2346,'Week 2 - Making'!$P:$P),0),"")</f>
        <v/>
      </c>
      <c r="L2346" s="263" t="str">
        <f>IFERROR(ROUND(AVERAGEIF('Week 3 - Making'!$B:$B,'Product List'!$A2346,'Week 3 - Making'!$P:$P),0),"")</f>
        <v/>
      </c>
      <c r="M2346" s="7" t="str">
        <f>IFERROR(ROUND(AVERAGEIF('Week 4 - Making'!$B:$B,'Product List'!$A2346,'Week 4 - Making'!$P:$P),0),"")</f>
        <v/>
      </c>
      <c r="N2346" s="7" t="str">
        <f>IFERROR(ROUND(AVERAGEIF('Week 5 - Making'!$B:$B,'Product List'!$A2346,'Week 5 - Making'!$P:$P),0),"")</f>
        <v/>
      </c>
      <c r="O2346" s="7"/>
      <c r="P2346" s="7">
        <f t="array" ref="P2346">iferror(xlookup(C2346,'Product Families'!A:A,'Product Families'!S:S),"")</f>
        <v>0</v>
      </c>
    </row>
    <row r="2347" ht="14.25" customHeight="1">
      <c r="A2347" s="138" t="s">
        <v>5119</v>
      </c>
      <c r="B2347" s="270" t="s">
        <v>5120</v>
      </c>
      <c r="C2347" s="122" t="s">
        <v>275</v>
      </c>
      <c r="D2347" s="7">
        <f t="array" ref="D2347">IFERROR(XLOOKUP($C2347,'Product Families'!$A:$A,'Product Families'!$D:$D),"")</f>
        <v>20</v>
      </c>
      <c r="E2347" s="7">
        <f t="array" ref="E2347">IFERROR(XLOOKUP($C2347,'Product Families'!$A:$A,'Product Families'!$E:$E),"")</f>
        <v>21</v>
      </c>
      <c r="F2347" s="7">
        <f t="array" ref="F2347">IFERROR(XLOOKUP($C2347,'Product Families'!$A:$A,'Product Families'!$F:$F),"")</f>
        <v>23</v>
      </c>
      <c r="G2347" s="7">
        <f t="array" ref="G2347">IFERROR(XLOOKUP($C2347,'Product Families'!$A:$A,'Product Families'!$G:$G),"")</f>
        <v>24</v>
      </c>
      <c r="J2347" s="7" t="str">
        <f>IFERROR(ROUND(AVERAGEIF('Week 1 - Making'!$B:$B,'Product List'!$A2347,'Week 1 - Making'!$P:$P),0),"")</f>
        <v/>
      </c>
      <c r="K2347" s="7" t="str">
        <f>IFERROR(ROUND(AVERAGEIF('Week 2 - Making'!$B:$B,'Product List'!$A2347,'Week 2 - Making'!$P:$P),0),"")</f>
        <v/>
      </c>
      <c r="L2347" s="263" t="str">
        <f>IFERROR(ROUND(AVERAGEIF('Week 3 - Making'!$B:$B,'Product List'!$A2347,'Week 3 - Making'!$P:$P),0),"")</f>
        <v/>
      </c>
      <c r="M2347" s="7" t="str">
        <f>IFERROR(ROUND(AVERAGEIF('Week 4 - Making'!$B:$B,'Product List'!$A2347,'Week 4 - Making'!$P:$P),0),"")</f>
        <v/>
      </c>
      <c r="N2347" s="7" t="str">
        <f>IFERROR(ROUND(AVERAGEIF('Week 5 - Making'!$B:$B,'Product List'!$A2347,'Week 5 - Making'!$P:$P),0),"")</f>
        <v/>
      </c>
      <c r="O2347" s="7"/>
      <c r="P2347" s="7">
        <f t="array" ref="P2347">iferror(xlookup(C2347,'Product Families'!A:A,'Product Families'!S:S),"")</f>
        <v>0</v>
      </c>
    </row>
    <row r="2348" ht="14.25" customHeight="1">
      <c r="A2348" s="138" t="s">
        <v>5121</v>
      </c>
      <c r="B2348" s="270" t="s">
        <v>5122</v>
      </c>
      <c r="C2348" s="138" t="s">
        <v>275</v>
      </c>
      <c r="D2348" s="7">
        <f t="array" ref="D2348">IFERROR(XLOOKUP($C2348,'Product Families'!$A:$A,'Product Families'!$D:$D),"")</f>
        <v>20</v>
      </c>
      <c r="E2348" s="7">
        <f t="array" ref="E2348">IFERROR(XLOOKUP($C2348,'Product Families'!$A:$A,'Product Families'!$E:$E),"")</f>
        <v>21</v>
      </c>
      <c r="F2348" s="7">
        <f t="array" ref="F2348">IFERROR(XLOOKUP($C2348,'Product Families'!$A:$A,'Product Families'!$F:$F),"")</f>
        <v>23</v>
      </c>
      <c r="G2348" s="7">
        <f t="array" ref="G2348">IFERROR(XLOOKUP($C2348,'Product Families'!$A:$A,'Product Families'!$G:$G),"")</f>
        <v>24</v>
      </c>
      <c r="J2348" s="7" t="str">
        <f>IFERROR(ROUND(AVERAGEIF('Week 1 - Making'!$B:$B,'Product List'!$A2348,'Week 1 - Making'!$P:$P),0),"")</f>
        <v/>
      </c>
      <c r="K2348" s="7" t="str">
        <f>IFERROR(ROUND(AVERAGEIF('Week 2 - Making'!$B:$B,'Product List'!$A2348,'Week 2 - Making'!$P:$P),0),"")</f>
        <v/>
      </c>
      <c r="L2348" s="263" t="str">
        <f>IFERROR(ROUND(AVERAGEIF('Week 3 - Making'!$B:$B,'Product List'!$A2348,'Week 3 - Making'!$P:$P),0),"")</f>
        <v/>
      </c>
      <c r="M2348" s="7" t="str">
        <f>IFERROR(ROUND(AVERAGEIF('Week 4 - Making'!$B:$B,'Product List'!$A2348,'Week 4 - Making'!$P:$P),0),"")</f>
        <v/>
      </c>
      <c r="N2348" s="7" t="str">
        <f>IFERROR(ROUND(AVERAGEIF('Week 5 - Making'!$B:$B,'Product List'!$A2348,'Week 5 - Making'!$P:$P),0),"")</f>
        <v/>
      </c>
      <c r="O2348" s="7"/>
      <c r="P2348" s="7">
        <f t="array" ref="P2348">iferror(xlookup(C2348,'Product Families'!A:A,'Product Families'!S:S),"")</f>
        <v>0</v>
      </c>
    </row>
    <row r="2349" ht="14.25" customHeight="1">
      <c r="A2349" s="138" t="s">
        <v>5123</v>
      </c>
      <c r="B2349" s="270" t="s">
        <v>5124</v>
      </c>
      <c r="C2349" s="122" t="s">
        <v>275</v>
      </c>
      <c r="D2349" s="7">
        <f t="array" ref="D2349">IFERROR(XLOOKUP($C2349,'Product Families'!$A:$A,'Product Families'!$D:$D),"")</f>
        <v>20</v>
      </c>
      <c r="E2349" s="7">
        <f t="array" ref="E2349">IFERROR(XLOOKUP($C2349,'Product Families'!$A:$A,'Product Families'!$E:$E),"")</f>
        <v>21</v>
      </c>
      <c r="F2349" s="7">
        <f t="array" ref="F2349">IFERROR(XLOOKUP($C2349,'Product Families'!$A:$A,'Product Families'!$F:$F),"")</f>
        <v>23</v>
      </c>
      <c r="G2349" s="7">
        <f t="array" ref="G2349">IFERROR(XLOOKUP($C2349,'Product Families'!$A:$A,'Product Families'!$G:$G),"")</f>
        <v>24</v>
      </c>
      <c r="J2349" s="7" t="str">
        <f>IFERROR(ROUND(AVERAGEIF('Week 1 - Making'!$B:$B,'Product List'!$A2349,'Week 1 - Making'!$P:$P),0),"")</f>
        <v/>
      </c>
      <c r="K2349" s="7" t="str">
        <f>IFERROR(ROUND(AVERAGEIF('Week 2 - Making'!$B:$B,'Product List'!$A2349,'Week 2 - Making'!$P:$P),0),"")</f>
        <v/>
      </c>
      <c r="L2349" s="263" t="str">
        <f>IFERROR(ROUND(AVERAGEIF('Week 3 - Making'!$B:$B,'Product List'!$A2349,'Week 3 - Making'!$P:$P),0),"")</f>
        <v/>
      </c>
      <c r="M2349" s="7" t="str">
        <f>IFERROR(ROUND(AVERAGEIF('Week 4 - Making'!$B:$B,'Product List'!$A2349,'Week 4 - Making'!$P:$P),0),"")</f>
        <v/>
      </c>
      <c r="N2349" s="7" t="str">
        <f>IFERROR(ROUND(AVERAGEIF('Week 5 - Making'!$B:$B,'Product List'!$A2349,'Week 5 - Making'!$P:$P),0),"")</f>
        <v/>
      </c>
      <c r="O2349" s="7"/>
      <c r="P2349" s="7">
        <f t="array" ref="P2349">iferror(xlookup(C2349,'Product Families'!A:A,'Product Families'!S:S),"")</f>
        <v>0</v>
      </c>
    </row>
    <row r="2350" ht="14.25" customHeight="1">
      <c r="A2350" s="138" t="s">
        <v>5125</v>
      </c>
      <c r="B2350" s="270" t="s">
        <v>5126</v>
      </c>
      <c r="C2350" s="138" t="s">
        <v>275</v>
      </c>
      <c r="D2350" s="7">
        <f t="array" ref="D2350">IFERROR(XLOOKUP($C2350,'Product Families'!$A:$A,'Product Families'!$D:$D),"")</f>
        <v>20</v>
      </c>
      <c r="E2350" s="7">
        <f t="array" ref="E2350">IFERROR(XLOOKUP($C2350,'Product Families'!$A:$A,'Product Families'!$E:$E),"")</f>
        <v>21</v>
      </c>
      <c r="F2350" s="7">
        <f t="array" ref="F2350">IFERROR(XLOOKUP($C2350,'Product Families'!$A:$A,'Product Families'!$F:$F),"")</f>
        <v>23</v>
      </c>
      <c r="G2350" s="7">
        <f t="array" ref="G2350">IFERROR(XLOOKUP($C2350,'Product Families'!$A:$A,'Product Families'!$G:$G),"")</f>
        <v>24</v>
      </c>
      <c r="J2350" s="7" t="str">
        <f>IFERROR(ROUND(AVERAGEIF('Week 1 - Making'!$B:$B,'Product List'!$A2350,'Week 1 - Making'!$P:$P),0),"")</f>
        <v/>
      </c>
      <c r="K2350" s="7" t="str">
        <f>IFERROR(ROUND(AVERAGEIF('Week 2 - Making'!$B:$B,'Product List'!$A2350,'Week 2 - Making'!$P:$P),0),"")</f>
        <v/>
      </c>
      <c r="L2350" s="263" t="str">
        <f>IFERROR(ROUND(AVERAGEIF('Week 3 - Making'!$B:$B,'Product List'!$A2350,'Week 3 - Making'!$P:$P),0),"")</f>
        <v/>
      </c>
      <c r="M2350" s="7" t="str">
        <f>IFERROR(ROUND(AVERAGEIF('Week 4 - Making'!$B:$B,'Product List'!$A2350,'Week 4 - Making'!$P:$P),0),"")</f>
        <v/>
      </c>
      <c r="N2350" s="7" t="str">
        <f>IFERROR(ROUND(AVERAGEIF('Week 5 - Making'!$B:$B,'Product List'!$A2350,'Week 5 - Making'!$P:$P),0),"")</f>
        <v/>
      </c>
      <c r="O2350" s="7"/>
      <c r="P2350" s="7">
        <f t="array" ref="P2350">iferror(xlookup(C2350,'Product Families'!A:A,'Product Families'!S:S),"")</f>
        <v>0</v>
      </c>
    </row>
    <row r="2351" ht="14.25" customHeight="1">
      <c r="A2351" s="138" t="s">
        <v>5127</v>
      </c>
      <c r="B2351" s="270" t="s">
        <v>5128</v>
      </c>
      <c r="C2351" s="122" t="s">
        <v>275</v>
      </c>
      <c r="D2351" s="7">
        <f t="array" ref="D2351">IFERROR(XLOOKUP($C2351,'Product Families'!$A:$A,'Product Families'!$D:$D),"")</f>
        <v>20</v>
      </c>
      <c r="E2351" s="7">
        <f t="array" ref="E2351">IFERROR(XLOOKUP($C2351,'Product Families'!$A:$A,'Product Families'!$E:$E),"")</f>
        <v>21</v>
      </c>
      <c r="F2351" s="7">
        <f t="array" ref="F2351">IFERROR(XLOOKUP($C2351,'Product Families'!$A:$A,'Product Families'!$F:$F),"")</f>
        <v>23</v>
      </c>
      <c r="G2351" s="7">
        <f t="array" ref="G2351">IFERROR(XLOOKUP($C2351,'Product Families'!$A:$A,'Product Families'!$G:$G),"")</f>
        <v>24</v>
      </c>
      <c r="J2351" s="7" t="str">
        <f>IFERROR(ROUND(AVERAGEIF('Week 1 - Making'!$B:$B,'Product List'!$A2351,'Week 1 - Making'!$P:$P),0),"")</f>
        <v/>
      </c>
      <c r="K2351" s="7" t="str">
        <f>IFERROR(ROUND(AVERAGEIF('Week 2 - Making'!$B:$B,'Product List'!$A2351,'Week 2 - Making'!$P:$P),0),"")</f>
        <v/>
      </c>
      <c r="L2351" s="263" t="str">
        <f>IFERROR(ROUND(AVERAGEIF('Week 3 - Making'!$B:$B,'Product List'!$A2351,'Week 3 - Making'!$P:$P),0),"")</f>
        <v/>
      </c>
      <c r="M2351" s="7" t="str">
        <f>IFERROR(ROUND(AVERAGEIF('Week 4 - Making'!$B:$B,'Product List'!$A2351,'Week 4 - Making'!$P:$P),0),"")</f>
        <v/>
      </c>
      <c r="N2351" s="7" t="str">
        <f>IFERROR(ROUND(AVERAGEIF('Week 5 - Making'!$B:$B,'Product List'!$A2351,'Week 5 - Making'!$P:$P),0),"")</f>
        <v/>
      </c>
      <c r="O2351" s="7"/>
      <c r="P2351" s="7">
        <f t="array" ref="P2351">iferror(xlookup(C2351,'Product Families'!A:A,'Product Families'!S:S),"")</f>
        <v>0</v>
      </c>
    </row>
    <row r="2352" ht="14.25" customHeight="1">
      <c r="A2352" s="138" t="s">
        <v>5129</v>
      </c>
      <c r="B2352" s="270" t="s">
        <v>5130</v>
      </c>
      <c r="C2352" s="122" t="s">
        <v>275</v>
      </c>
      <c r="D2352" s="7">
        <f t="array" ref="D2352">IFERROR(XLOOKUP($C2352,'Product Families'!$A:$A,'Product Families'!$D:$D),"")</f>
        <v>20</v>
      </c>
      <c r="E2352" s="7">
        <f t="array" ref="E2352">IFERROR(XLOOKUP($C2352,'Product Families'!$A:$A,'Product Families'!$E:$E),"")</f>
        <v>21</v>
      </c>
      <c r="F2352" s="7">
        <f t="array" ref="F2352">IFERROR(XLOOKUP($C2352,'Product Families'!$A:$A,'Product Families'!$F:$F),"")</f>
        <v>23</v>
      </c>
      <c r="G2352" s="7">
        <f t="array" ref="G2352">IFERROR(XLOOKUP($C2352,'Product Families'!$A:$A,'Product Families'!$G:$G),"")</f>
        <v>24</v>
      </c>
      <c r="J2352" s="7" t="str">
        <f>IFERROR(ROUND(AVERAGEIF('Week 1 - Making'!$B:$B,'Product List'!$A2352,'Week 1 - Making'!$P:$P),0),"")</f>
        <v/>
      </c>
      <c r="K2352" s="7" t="str">
        <f>IFERROR(ROUND(AVERAGEIF('Week 2 - Making'!$B:$B,'Product List'!$A2352,'Week 2 - Making'!$P:$P),0),"")</f>
        <v/>
      </c>
      <c r="L2352" s="263" t="str">
        <f>IFERROR(ROUND(AVERAGEIF('Week 3 - Making'!$B:$B,'Product List'!$A2352,'Week 3 - Making'!$P:$P),0),"")</f>
        <v/>
      </c>
      <c r="M2352" s="7" t="str">
        <f>IFERROR(ROUND(AVERAGEIF('Week 4 - Making'!$B:$B,'Product List'!$A2352,'Week 4 - Making'!$P:$P),0),"")</f>
        <v/>
      </c>
      <c r="N2352" s="7" t="str">
        <f>IFERROR(ROUND(AVERAGEIF('Week 5 - Making'!$B:$B,'Product List'!$A2352,'Week 5 - Making'!$P:$P),0),"")</f>
        <v/>
      </c>
      <c r="O2352" s="7"/>
      <c r="P2352" s="7">
        <f t="array" ref="P2352">iferror(xlookup(C2352,'Product Families'!A:A,'Product Families'!S:S),"")</f>
        <v>0</v>
      </c>
    </row>
    <row r="2353" ht="14.25" customHeight="1">
      <c r="A2353" s="138" t="s">
        <v>5131</v>
      </c>
      <c r="B2353" s="270" t="s">
        <v>5132</v>
      </c>
      <c r="C2353" s="122" t="s">
        <v>275</v>
      </c>
      <c r="D2353" s="7">
        <f t="array" ref="D2353">IFERROR(XLOOKUP($C2353,'Product Families'!$A:$A,'Product Families'!$D:$D),"")</f>
        <v>20</v>
      </c>
      <c r="E2353" s="7">
        <f t="array" ref="E2353">IFERROR(XLOOKUP($C2353,'Product Families'!$A:$A,'Product Families'!$E:$E),"")</f>
        <v>21</v>
      </c>
      <c r="F2353" s="7">
        <f t="array" ref="F2353">IFERROR(XLOOKUP($C2353,'Product Families'!$A:$A,'Product Families'!$F:$F),"")</f>
        <v>23</v>
      </c>
      <c r="G2353" s="7">
        <f t="array" ref="G2353">IFERROR(XLOOKUP($C2353,'Product Families'!$A:$A,'Product Families'!$G:$G),"")</f>
        <v>24</v>
      </c>
      <c r="J2353" s="7" t="str">
        <f>IFERROR(ROUND(AVERAGEIF('Week 1 - Making'!$B:$B,'Product List'!$A2353,'Week 1 - Making'!$P:$P),0),"")</f>
        <v/>
      </c>
      <c r="K2353" s="7" t="str">
        <f>IFERROR(ROUND(AVERAGEIF('Week 2 - Making'!$B:$B,'Product List'!$A2353,'Week 2 - Making'!$P:$P),0),"")</f>
        <v/>
      </c>
      <c r="L2353" s="263" t="str">
        <f>IFERROR(ROUND(AVERAGEIF('Week 3 - Making'!$B:$B,'Product List'!$A2353,'Week 3 - Making'!$P:$P),0),"")</f>
        <v/>
      </c>
      <c r="M2353" s="7" t="str">
        <f>IFERROR(ROUND(AVERAGEIF('Week 4 - Making'!$B:$B,'Product List'!$A2353,'Week 4 - Making'!$P:$P),0),"")</f>
        <v/>
      </c>
      <c r="N2353" s="7" t="str">
        <f>IFERROR(ROUND(AVERAGEIF('Week 5 - Making'!$B:$B,'Product List'!$A2353,'Week 5 - Making'!$P:$P),0),"")</f>
        <v/>
      </c>
      <c r="O2353" s="7"/>
      <c r="P2353" s="7">
        <f t="array" ref="P2353">iferror(xlookup(C2353,'Product Families'!A:A,'Product Families'!S:S),"")</f>
        <v>0</v>
      </c>
    </row>
    <row r="2354" ht="14.25" customHeight="1">
      <c r="A2354" s="122" t="s">
        <v>5133</v>
      </c>
      <c r="B2354" s="270" t="s">
        <v>5134</v>
      </c>
      <c r="C2354" s="122" t="s">
        <v>275</v>
      </c>
      <c r="D2354" s="7">
        <f t="array" ref="D2354">IFERROR(XLOOKUP($C2354,'Product Families'!$A:$A,'Product Families'!$D:$D),"")</f>
        <v>20</v>
      </c>
      <c r="E2354" s="7">
        <f t="array" ref="E2354">IFERROR(XLOOKUP($C2354,'Product Families'!$A:$A,'Product Families'!$E:$E),"")</f>
        <v>21</v>
      </c>
      <c r="F2354" s="7">
        <f t="array" ref="F2354">IFERROR(XLOOKUP($C2354,'Product Families'!$A:$A,'Product Families'!$F:$F),"")</f>
        <v>23</v>
      </c>
      <c r="G2354" s="7">
        <f t="array" ref="G2354">IFERROR(XLOOKUP($C2354,'Product Families'!$A:$A,'Product Families'!$G:$G),"")</f>
        <v>24</v>
      </c>
      <c r="J2354" s="7" t="str">
        <f>IFERROR(ROUND(AVERAGEIF('Week 1 - Making'!$B:$B,'Product List'!$A2354,'Week 1 - Making'!$P:$P),0),"")</f>
        <v/>
      </c>
      <c r="K2354" s="7" t="str">
        <f>IFERROR(ROUND(AVERAGEIF('Week 2 - Making'!$B:$B,'Product List'!$A2354,'Week 2 - Making'!$P:$P),0),"")</f>
        <v/>
      </c>
      <c r="L2354" s="263" t="str">
        <f>IFERROR(ROUND(AVERAGEIF('Week 3 - Making'!$B:$B,'Product List'!$A2354,'Week 3 - Making'!$P:$P),0),"")</f>
        <v/>
      </c>
      <c r="M2354" s="7" t="str">
        <f>IFERROR(ROUND(AVERAGEIF('Week 4 - Making'!$B:$B,'Product List'!$A2354,'Week 4 - Making'!$P:$P),0),"")</f>
        <v/>
      </c>
      <c r="N2354" s="7" t="str">
        <f>IFERROR(ROUND(AVERAGEIF('Week 5 - Making'!$B:$B,'Product List'!$A2354,'Week 5 - Making'!$P:$P),0),"")</f>
        <v/>
      </c>
      <c r="O2354" s="7"/>
      <c r="P2354" s="7">
        <f t="array" ref="P2354">iferror(xlookup(C2354,'Product Families'!A:A,'Product Families'!S:S),"")</f>
        <v>0</v>
      </c>
    </row>
    <row r="2355" ht="14.25" customHeight="1">
      <c r="A2355" s="122" t="s">
        <v>5135</v>
      </c>
      <c r="B2355" s="270" t="s">
        <v>5136</v>
      </c>
      <c r="C2355" s="122" t="s">
        <v>275</v>
      </c>
      <c r="D2355" s="7">
        <f t="array" ref="D2355">IFERROR(XLOOKUP($C2355,'Product Families'!$A:$A,'Product Families'!$D:$D),"")</f>
        <v>20</v>
      </c>
      <c r="E2355" s="7">
        <f t="array" ref="E2355">IFERROR(XLOOKUP($C2355,'Product Families'!$A:$A,'Product Families'!$E:$E),"")</f>
        <v>21</v>
      </c>
      <c r="F2355" s="7">
        <f t="array" ref="F2355">IFERROR(XLOOKUP($C2355,'Product Families'!$A:$A,'Product Families'!$F:$F),"")</f>
        <v>23</v>
      </c>
      <c r="G2355" s="7">
        <f t="array" ref="G2355">IFERROR(XLOOKUP($C2355,'Product Families'!$A:$A,'Product Families'!$G:$G),"")</f>
        <v>24</v>
      </c>
      <c r="J2355" s="7" t="str">
        <f>IFERROR(ROUND(AVERAGEIF('Week 1 - Making'!$B:$B,'Product List'!$A2355,'Week 1 - Making'!$P:$P),0),"")</f>
        <v/>
      </c>
      <c r="K2355" s="7" t="str">
        <f>IFERROR(ROUND(AVERAGEIF('Week 2 - Making'!$B:$B,'Product List'!$A2355,'Week 2 - Making'!$P:$P),0),"")</f>
        <v/>
      </c>
      <c r="L2355" s="263" t="str">
        <f>IFERROR(ROUND(AVERAGEIF('Week 3 - Making'!$B:$B,'Product List'!$A2355,'Week 3 - Making'!$P:$P),0),"")</f>
        <v/>
      </c>
      <c r="M2355" s="7" t="str">
        <f>IFERROR(ROUND(AVERAGEIF('Week 4 - Making'!$B:$B,'Product List'!$A2355,'Week 4 - Making'!$P:$P),0),"")</f>
        <v/>
      </c>
      <c r="N2355" s="7" t="str">
        <f>IFERROR(ROUND(AVERAGEIF('Week 5 - Making'!$B:$B,'Product List'!$A2355,'Week 5 - Making'!$P:$P),0),"")</f>
        <v/>
      </c>
      <c r="O2355" s="7"/>
      <c r="P2355" s="7">
        <f t="array" ref="P2355">iferror(xlookup(C2355,'Product Families'!A:A,'Product Families'!S:S),"")</f>
        <v>0</v>
      </c>
    </row>
    <row r="2356" ht="14.25" customHeight="1">
      <c r="A2356" s="122" t="s">
        <v>5137</v>
      </c>
      <c r="B2356" s="270" t="s">
        <v>5138</v>
      </c>
      <c r="C2356" s="122" t="s">
        <v>275</v>
      </c>
      <c r="D2356" s="7">
        <f t="array" ref="D2356">IFERROR(XLOOKUP($C2356,'Product Families'!$A:$A,'Product Families'!$D:$D),"")</f>
        <v>20</v>
      </c>
      <c r="E2356" s="7">
        <f t="array" ref="E2356">IFERROR(XLOOKUP($C2356,'Product Families'!$A:$A,'Product Families'!$E:$E),"")</f>
        <v>21</v>
      </c>
      <c r="F2356" s="7">
        <f t="array" ref="F2356">IFERROR(XLOOKUP($C2356,'Product Families'!$A:$A,'Product Families'!$F:$F),"")</f>
        <v>23</v>
      </c>
      <c r="G2356" s="7">
        <f t="array" ref="G2356">IFERROR(XLOOKUP($C2356,'Product Families'!$A:$A,'Product Families'!$G:$G),"")</f>
        <v>24</v>
      </c>
      <c r="J2356" s="7" t="str">
        <f>IFERROR(ROUND(AVERAGEIF('Week 1 - Making'!$B:$B,'Product List'!$A2356,'Week 1 - Making'!$P:$P),0),"")</f>
        <v/>
      </c>
      <c r="K2356" s="7" t="str">
        <f>IFERROR(ROUND(AVERAGEIF('Week 2 - Making'!$B:$B,'Product List'!$A2356,'Week 2 - Making'!$P:$P),0),"")</f>
        <v/>
      </c>
      <c r="L2356" s="263" t="str">
        <f>IFERROR(ROUND(AVERAGEIF('Week 3 - Making'!$B:$B,'Product List'!$A2356,'Week 3 - Making'!$P:$P),0),"")</f>
        <v/>
      </c>
      <c r="M2356" s="7" t="str">
        <f>IFERROR(ROUND(AVERAGEIF('Week 4 - Making'!$B:$B,'Product List'!$A2356,'Week 4 - Making'!$P:$P),0),"")</f>
        <v/>
      </c>
      <c r="N2356" s="7" t="str">
        <f>IFERROR(ROUND(AVERAGEIF('Week 5 - Making'!$B:$B,'Product List'!$A2356,'Week 5 - Making'!$P:$P),0),"")</f>
        <v/>
      </c>
      <c r="O2356" s="7"/>
      <c r="P2356" s="7">
        <f t="array" ref="P2356">iferror(xlookup(C2356,'Product Families'!A:A,'Product Families'!S:S),"")</f>
        <v>0</v>
      </c>
    </row>
    <row r="2357" ht="14.25" customHeight="1">
      <c r="A2357" s="122" t="s">
        <v>5139</v>
      </c>
      <c r="B2357" s="270" t="s">
        <v>5140</v>
      </c>
      <c r="C2357" s="122" t="s">
        <v>275</v>
      </c>
      <c r="D2357" s="7">
        <f t="array" ref="D2357">IFERROR(XLOOKUP($C2357,'Product Families'!$A:$A,'Product Families'!$D:$D),"")</f>
        <v>20</v>
      </c>
      <c r="E2357" s="7">
        <f t="array" ref="E2357">IFERROR(XLOOKUP($C2357,'Product Families'!$A:$A,'Product Families'!$E:$E),"")</f>
        <v>21</v>
      </c>
      <c r="F2357" s="7">
        <f t="array" ref="F2357">IFERROR(XLOOKUP($C2357,'Product Families'!$A:$A,'Product Families'!$F:$F),"")</f>
        <v>23</v>
      </c>
      <c r="G2357" s="7">
        <f t="array" ref="G2357">IFERROR(XLOOKUP($C2357,'Product Families'!$A:$A,'Product Families'!$G:$G),"")</f>
        <v>24</v>
      </c>
      <c r="J2357" s="7" t="str">
        <f>IFERROR(ROUND(AVERAGEIF('Week 1 - Making'!$B:$B,'Product List'!$A2357,'Week 1 - Making'!$P:$P),0),"")</f>
        <v/>
      </c>
      <c r="K2357" s="7" t="str">
        <f>IFERROR(ROUND(AVERAGEIF('Week 2 - Making'!$B:$B,'Product List'!$A2357,'Week 2 - Making'!$P:$P),0),"")</f>
        <v/>
      </c>
      <c r="L2357" s="263" t="str">
        <f>IFERROR(ROUND(AVERAGEIF('Week 3 - Making'!$B:$B,'Product List'!$A2357,'Week 3 - Making'!$P:$P),0),"")</f>
        <v/>
      </c>
      <c r="M2357" s="7" t="str">
        <f>IFERROR(ROUND(AVERAGEIF('Week 4 - Making'!$B:$B,'Product List'!$A2357,'Week 4 - Making'!$P:$P),0),"")</f>
        <v/>
      </c>
      <c r="N2357" s="7" t="str">
        <f>IFERROR(ROUND(AVERAGEIF('Week 5 - Making'!$B:$B,'Product List'!$A2357,'Week 5 - Making'!$P:$P),0),"")</f>
        <v/>
      </c>
      <c r="O2357" s="7"/>
      <c r="P2357" s="7">
        <f t="array" ref="P2357">iferror(xlookup(C2357,'Product Families'!A:A,'Product Families'!S:S),"")</f>
        <v>0</v>
      </c>
    </row>
    <row r="2358" ht="14.25" customHeight="1">
      <c r="A2358" s="122" t="s">
        <v>5141</v>
      </c>
      <c r="B2358" s="270" t="s">
        <v>5142</v>
      </c>
      <c r="C2358" s="122" t="s">
        <v>275</v>
      </c>
      <c r="D2358" s="7">
        <f t="array" ref="D2358">IFERROR(XLOOKUP($C2358,'Product Families'!$A:$A,'Product Families'!$D:$D),"")</f>
        <v>20</v>
      </c>
      <c r="E2358" s="7">
        <f t="array" ref="E2358">IFERROR(XLOOKUP($C2358,'Product Families'!$A:$A,'Product Families'!$E:$E),"")</f>
        <v>21</v>
      </c>
      <c r="F2358" s="7">
        <f t="array" ref="F2358">IFERROR(XLOOKUP($C2358,'Product Families'!$A:$A,'Product Families'!$F:$F),"")</f>
        <v>23</v>
      </c>
      <c r="G2358" s="7">
        <f t="array" ref="G2358">IFERROR(XLOOKUP($C2358,'Product Families'!$A:$A,'Product Families'!$G:$G),"")</f>
        <v>24</v>
      </c>
      <c r="J2358" s="7" t="str">
        <f>IFERROR(ROUND(AVERAGEIF('Week 1 - Making'!$B:$B,'Product List'!$A2358,'Week 1 - Making'!$P:$P),0),"")</f>
        <v/>
      </c>
      <c r="K2358" s="7" t="str">
        <f>IFERROR(ROUND(AVERAGEIF('Week 2 - Making'!$B:$B,'Product List'!$A2358,'Week 2 - Making'!$P:$P),0),"")</f>
        <v/>
      </c>
      <c r="L2358" s="263" t="str">
        <f>IFERROR(ROUND(AVERAGEIF('Week 3 - Making'!$B:$B,'Product List'!$A2358,'Week 3 - Making'!$P:$P),0),"")</f>
        <v/>
      </c>
      <c r="M2358" s="7" t="str">
        <f>IFERROR(ROUND(AVERAGEIF('Week 4 - Making'!$B:$B,'Product List'!$A2358,'Week 4 - Making'!$P:$P),0),"")</f>
        <v/>
      </c>
      <c r="N2358" s="7" t="str">
        <f>IFERROR(ROUND(AVERAGEIF('Week 5 - Making'!$B:$B,'Product List'!$A2358,'Week 5 - Making'!$P:$P),0),"")</f>
        <v/>
      </c>
      <c r="O2358" s="7"/>
      <c r="P2358" s="7">
        <f t="array" ref="P2358">iferror(xlookup(C2358,'Product Families'!A:A,'Product Families'!S:S),"")</f>
        <v>0</v>
      </c>
    </row>
    <row r="2359" ht="14.25" customHeight="1">
      <c r="A2359" s="122" t="s">
        <v>5143</v>
      </c>
      <c r="B2359" s="270" t="s">
        <v>5144</v>
      </c>
      <c r="C2359" s="122" t="s">
        <v>866</v>
      </c>
      <c r="D2359" s="7">
        <f t="array" ref="D2359">IFERROR(XLOOKUP($C2359,'Product Families'!$A:$A,'Product Families'!$D:$D),"")</f>
        <v>152</v>
      </c>
      <c r="E2359" s="7">
        <f t="array" ref="E2359">IFERROR(XLOOKUP($C2359,'Product Families'!$A:$A,'Product Families'!$E:$E),"")</f>
        <v>156</v>
      </c>
      <c r="F2359" s="7">
        <f t="array" ref="F2359">IFERROR(XLOOKUP($C2359,'Product Families'!$A:$A,'Product Families'!$F:$F),"")</f>
        <v>168</v>
      </c>
      <c r="G2359" s="7">
        <f t="array" ref="G2359">IFERROR(XLOOKUP($C2359,'Product Families'!$A:$A,'Product Families'!$G:$G),"")</f>
        <v>180</v>
      </c>
      <c r="J2359" s="7" t="str">
        <f>IFERROR(ROUND(AVERAGEIF('Week 1 - Making'!$B:$B,'Product List'!$A2359,'Week 1 - Making'!$P:$P),0),"")</f>
        <v/>
      </c>
      <c r="K2359" s="7" t="str">
        <f>IFERROR(ROUND(AVERAGEIF('Week 2 - Making'!$B:$B,'Product List'!$A2359,'Week 2 - Making'!$P:$P),0),"")</f>
        <v/>
      </c>
      <c r="L2359" s="263" t="str">
        <f>IFERROR(ROUND(AVERAGEIF('Week 3 - Making'!$B:$B,'Product List'!$A2359,'Week 3 - Making'!$P:$P),0),"")</f>
        <v/>
      </c>
      <c r="M2359" s="7" t="str">
        <f>IFERROR(ROUND(AVERAGEIF('Week 4 - Making'!$B:$B,'Product List'!$A2359,'Week 4 - Making'!$P:$P),0),"")</f>
        <v/>
      </c>
      <c r="N2359" s="7" t="str">
        <f>IFERROR(ROUND(AVERAGEIF('Week 5 - Making'!$B:$B,'Product List'!$A2359,'Week 5 - Making'!$P:$P),0),"")</f>
        <v/>
      </c>
      <c r="O2359" s="7"/>
      <c r="P2359" s="7">
        <f t="array" ref="P2359">iferror(xlookup(C2359,'Product Families'!A:A,'Product Families'!S:S),"")</f>
        <v>0</v>
      </c>
    </row>
    <row r="2360" ht="14.25" customHeight="1">
      <c r="A2360" s="122" t="s">
        <v>5145</v>
      </c>
      <c r="B2360" s="270" t="s">
        <v>5146</v>
      </c>
      <c r="C2360" s="122" t="s">
        <v>866</v>
      </c>
      <c r="D2360" s="7">
        <f t="array" ref="D2360">IFERROR(XLOOKUP($C2360,'Product Families'!$A:$A,'Product Families'!$D:$D),"")</f>
        <v>152</v>
      </c>
      <c r="E2360" s="7">
        <f t="array" ref="E2360">IFERROR(XLOOKUP($C2360,'Product Families'!$A:$A,'Product Families'!$E:$E),"")</f>
        <v>156</v>
      </c>
      <c r="F2360" s="7">
        <f t="array" ref="F2360">IFERROR(XLOOKUP($C2360,'Product Families'!$A:$A,'Product Families'!$F:$F),"")</f>
        <v>168</v>
      </c>
      <c r="G2360" s="7">
        <f t="array" ref="G2360">IFERROR(XLOOKUP($C2360,'Product Families'!$A:$A,'Product Families'!$G:$G),"")</f>
        <v>180</v>
      </c>
      <c r="J2360" s="7" t="str">
        <f>IFERROR(ROUND(AVERAGEIF('Week 1 - Making'!$B:$B,'Product List'!$A2360,'Week 1 - Making'!$P:$P),0),"")</f>
        <v/>
      </c>
      <c r="K2360" s="7" t="str">
        <f>IFERROR(ROUND(AVERAGEIF('Week 2 - Making'!$B:$B,'Product List'!$A2360,'Week 2 - Making'!$P:$P),0),"")</f>
        <v/>
      </c>
      <c r="L2360" s="263" t="str">
        <f>IFERROR(ROUND(AVERAGEIF('Week 3 - Making'!$B:$B,'Product List'!$A2360,'Week 3 - Making'!$P:$P),0),"")</f>
        <v/>
      </c>
      <c r="M2360" s="7" t="str">
        <f>IFERROR(ROUND(AVERAGEIF('Week 4 - Making'!$B:$B,'Product List'!$A2360,'Week 4 - Making'!$P:$P),0),"")</f>
        <v/>
      </c>
      <c r="N2360" s="7" t="str">
        <f>IFERROR(ROUND(AVERAGEIF('Week 5 - Making'!$B:$B,'Product List'!$A2360,'Week 5 - Making'!$P:$P),0),"")</f>
        <v/>
      </c>
      <c r="O2360" s="7"/>
      <c r="P2360" s="7">
        <f t="array" ref="P2360">iferror(xlookup(C2360,'Product Families'!A:A,'Product Families'!S:S),"")</f>
        <v>0</v>
      </c>
    </row>
    <row r="2361" ht="14.25" customHeight="1">
      <c r="A2361" s="122" t="s">
        <v>5147</v>
      </c>
      <c r="B2361" s="270" t="s">
        <v>5148</v>
      </c>
      <c r="C2361" s="122" t="s">
        <v>866</v>
      </c>
      <c r="D2361" s="7">
        <f t="array" ref="D2361">IFERROR(XLOOKUP($C2361,'Product Families'!$A:$A,'Product Families'!$D:$D),"")</f>
        <v>152</v>
      </c>
      <c r="E2361" s="7">
        <f t="array" ref="E2361">IFERROR(XLOOKUP($C2361,'Product Families'!$A:$A,'Product Families'!$E:$E),"")</f>
        <v>156</v>
      </c>
      <c r="F2361" s="7">
        <f t="array" ref="F2361">IFERROR(XLOOKUP($C2361,'Product Families'!$A:$A,'Product Families'!$F:$F),"")</f>
        <v>168</v>
      </c>
      <c r="G2361" s="7">
        <f t="array" ref="G2361">IFERROR(XLOOKUP($C2361,'Product Families'!$A:$A,'Product Families'!$G:$G),"")</f>
        <v>180</v>
      </c>
      <c r="J2361" s="7" t="str">
        <f>IFERROR(ROUND(AVERAGEIF('Week 1 - Making'!$B:$B,'Product List'!$A2361,'Week 1 - Making'!$P:$P),0),"")</f>
        <v/>
      </c>
      <c r="K2361" s="7" t="str">
        <f>IFERROR(ROUND(AVERAGEIF('Week 2 - Making'!$B:$B,'Product List'!$A2361,'Week 2 - Making'!$P:$P),0),"")</f>
        <v/>
      </c>
      <c r="L2361" s="263" t="str">
        <f>IFERROR(ROUND(AVERAGEIF('Week 3 - Making'!$B:$B,'Product List'!$A2361,'Week 3 - Making'!$P:$P),0),"")</f>
        <v/>
      </c>
      <c r="M2361" s="7" t="str">
        <f>IFERROR(ROUND(AVERAGEIF('Week 4 - Making'!$B:$B,'Product List'!$A2361,'Week 4 - Making'!$P:$P),0),"")</f>
        <v/>
      </c>
      <c r="N2361" s="7" t="str">
        <f>IFERROR(ROUND(AVERAGEIF('Week 5 - Making'!$B:$B,'Product List'!$A2361,'Week 5 - Making'!$P:$P),0),"")</f>
        <v/>
      </c>
      <c r="O2361" s="7"/>
      <c r="P2361" s="7">
        <f t="array" ref="P2361">iferror(xlookup(C2361,'Product Families'!A:A,'Product Families'!S:S),"")</f>
        <v>0</v>
      </c>
    </row>
    <row r="2362" ht="14.25" customHeight="1">
      <c r="A2362" s="122" t="s">
        <v>5149</v>
      </c>
      <c r="B2362" s="270" t="s">
        <v>5150</v>
      </c>
      <c r="C2362" s="122" t="s">
        <v>866</v>
      </c>
      <c r="D2362" s="7">
        <f t="array" ref="D2362">IFERROR(XLOOKUP($C2362,'Product Families'!$A:$A,'Product Families'!$D:$D),"")</f>
        <v>152</v>
      </c>
      <c r="E2362" s="7">
        <f t="array" ref="E2362">IFERROR(XLOOKUP($C2362,'Product Families'!$A:$A,'Product Families'!$E:$E),"")</f>
        <v>156</v>
      </c>
      <c r="F2362" s="7">
        <f t="array" ref="F2362">IFERROR(XLOOKUP($C2362,'Product Families'!$A:$A,'Product Families'!$F:$F),"")</f>
        <v>168</v>
      </c>
      <c r="G2362" s="7">
        <f t="array" ref="G2362">IFERROR(XLOOKUP($C2362,'Product Families'!$A:$A,'Product Families'!$G:$G),"")</f>
        <v>180</v>
      </c>
      <c r="J2362" s="7" t="str">
        <f>IFERROR(ROUND(AVERAGEIF('Week 1 - Making'!$B:$B,'Product List'!$A2362,'Week 1 - Making'!$P:$P),0),"")</f>
        <v/>
      </c>
      <c r="K2362" s="7" t="str">
        <f>IFERROR(ROUND(AVERAGEIF('Week 2 - Making'!$B:$B,'Product List'!$A2362,'Week 2 - Making'!$P:$P),0),"")</f>
        <v/>
      </c>
      <c r="L2362" s="263" t="str">
        <f>IFERROR(ROUND(AVERAGEIF('Week 3 - Making'!$B:$B,'Product List'!$A2362,'Week 3 - Making'!$P:$P),0),"")</f>
        <v/>
      </c>
      <c r="M2362" s="7" t="str">
        <f>IFERROR(ROUND(AVERAGEIF('Week 4 - Making'!$B:$B,'Product List'!$A2362,'Week 4 - Making'!$P:$P),0),"")</f>
        <v/>
      </c>
      <c r="N2362" s="7" t="str">
        <f>IFERROR(ROUND(AVERAGEIF('Week 5 - Making'!$B:$B,'Product List'!$A2362,'Week 5 - Making'!$P:$P),0),"")</f>
        <v/>
      </c>
      <c r="O2362" s="7"/>
      <c r="P2362" s="7">
        <f t="array" ref="P2362">iferror(xlookup(C2362,'Product Families'!A:A,'Product Families'!S:S),"")</f>
        <v>0</v>
      </c>
    </row>
    <row r="2363" ht="14.25" customHeight="1">
      <c r="A2363" s="122" t="s">
        <v>5151</v>
      </c>
      <c r="B2363" s="270" t="s">
        <v>5152</v>
      </c>
      <c r="C2363" s="122" t="s">
        <v>866</v>
      </c>
      <c r="D2363" s="7">
        <f t="array" ref="D2363">IFERROR(XLOOKUP($C2363,'Product Families'!$A:$A,'Product Families'!$D:$D),"")</f>
        <v>152</v>
      </c>
      <c r="E2363" s="7">
        <f t="array" ref="E2363">IFERROR(XLOOKUP($C2363,'Product Families'!$A:$A,'Product Families'!$E:$E),"")</f>
        <v>156</v>
      </c>
      <c r="F2363" s="7">
        <f t="array" ref="F2363">IFERROR(XLOOKUP($C2363,'Product Families'!$A:$A,'Product Families'!$F:$F),"")</f>
        <v>168</v>
      </c>
      <c r="G2363" s="7">
        <f t="array" ref="G2363">IFERROR(XLOOKUP($C2363,'Product Families'!$A:$A,'Product Families'!$G:$G),"")</f>
        <v>180</v>
      </c>
      <c r="J2363" s="7" t="str">
        <f>IFERROR(ROUND(AVERAGEIF('Week 1 - Making'!$B:$B,'Product List'!$A2363,'Week 1 - Making'!$P:$P),0),"")</f>
        <v/>
      </c>
      <c r="K2363" s="7" t="str">
        <f>IFERROR(ROUND(AVERAGEIF('Week 2 - Making'!$B:$B,'Product List'!$A2363,'Week 2 - Making'!$P:$P),0),"")</f>
        <v/>
      </c>
      <c r="L2363" s="263" t="str">
        <f>IFERROR(ROUND(AVERAGEIF('Week 3 - Making'!$B:$B,'Product List'!$A2363,'Week 3 - Making'!$P:$P),0),"")</f>
        <v/>
      </c>
      <c r="M2363" s="7" t="str">
        <f>IFERROR(ROUND(AVERAGEIF('Week 4 - Making'!$B:$B,'Product List'!$A2363,'Week 4 - Making'!$P:$P),0),"")</f>
        <v/>
      </c>
      <c r="N2363" s="7" t="str">
        <f>IFERROR(ROUND(AVERAGEIF('Week 5 - Making'!$B:$B,'Product List'!$A2363,'Week 5 - Making'!$P:$P),0),"")</f>
        <v/>
      </c>
      <c r="O2363" s="7"/>
      <c r="P2363" s="7">
        <f t="array" ref="P2363">iferror(xlookup(C2363,'Product Families'!A:A,'Product Families'!S:S),"")</f>
        <v>0</v>
      </c>
    </row>
    <row r="2364" ht="14.25" customHeight="1">
      <c r="A2364" s="122" t="s">
        <v>5153</v>
      </c>
      <c r="B2364" s="270" t="s">
        <v>5154</v>
      </c>
      <c r="C2364" s="122" t="s">
        <v>866</v>
      </c>
      <c r="D2364" s="7">
        <f t="array" ref="D2364">IFERROR(XLOOKUP($C2364,'Product Families'!$A:$A,'Product Families'!$D:$D),"")</f>
        <v>152</v>
      </c>
      <c r="E2364" s="7">
        <f t="array" ref="E2364">IFERROR(XLOOKUP($C2364,'Product Families'!$A:$A,'Product Families'!$E:$E),"")</f>
        <v>156</v>
      </c>
      <c r="F2364" s="7">
        <f t="array" ref="F2364">IFERROR(XLOOKUP($C2364,'Product Families'!$A:$A,'Product Families'!$F:$F),"")</f>
        <v>168</v>
      </c>
      <c r="G2364" s="7">
        <f t="array" ref="G2364">IFERROR(XLOOKUP($C2364,'Product Families'!$A:$A,'Product Families'!$G:$G),"")</f>
        <v>180</v>
      </c>
      <c r="J2364" s="7" t="str">
        <f>IFERROR(ROUND(AVERAGEIF('Week 1 - Making'!$B:$B,'Product List'!$A2364,'Week 1 - Making'!$P:$P),0),"")</f>
        <v/>
      </c>
      <c r="K2364" s="7" t="str">
        <f>IFERROR(ROUND(AVERAGEIF('Week 2 - Making'!$B:$B,'Product List'!$A2364,'Week 2 - Making'!$P:$P),0),"")</f>
        <v/>
      </c>
      <c r="L2364" s="263" t="str">
        <f>IFERROR(ROUND(AVERAGEIF('Week 3 - Making'!$B:$B,'Product List'!$A2364,'Week 3 - Making'!$P:$P),0),"")</f>
        <v/>
      </c>
      <c r="M2364" s="7" t="str">
        <f>IFERROR(ROUND(AVERAGEIF('Week 4 - Making'!$B:$B,'Product List'!$A2364,'Week 4 - Making'!$P:$P),0),"")</f>
        <v/>
      </c>
      <c r="N2364" s="7" t="str">
        <f>IFERROR(ROUND(AVERAGEIF('Week 5 - Making'!$B:$B,'Product List'!$A2364,'Week 5 - Making'!$P:$P),0),"")</f>
        <v/>
      </c>
      <c r="O2364" s="7"/>
      <c r="P2364" s="7">
        <f t="array" ref="P2364">iferror(xlookup(C2364,'Product Families'!A:A,'Product Families'!S:S),"")</f>
        <v>0</v>
      </c>
    </row>
    <row r="2365" ht="14.25" customHeight="1">
      <c r="A2365" s="122" t="s">
        <v>5155</v>
      </c>
      <c r="B2365" s="270" t="s">
        <v>5156</v>
      </c>
      <c r="C2365" s="122" t="s">
        <v>866</v>
      </c>
      <c r="D2365" s="7">
        <f t="array" ref="D2365">IFERROR(XLOOKUP($C2365,'Product Families'!$A:$A,'Product Families'!$D:$D),"")</f>
        <v>152</v>
      </c>
      <c r="E2365" s="7">
        <f t="array" ref="E2365">IFERROR(XLOOKUP($C2365,'Product Families'!$A:$A,'Product Families'!$E:$E),"")</f>
        <v>156</v>
      </c>
      <c r="F2365" s="7">
        <f t="array" ref="F2365">IFERROR(XLOOKUP($C2365,'Product Families'!$A:$A,'Product Families'!$F:$F),"")</f>
        <v>168</v>
      </c>
      <c r="G2365" s="7">
        <f t="array" ref="G2365">IFERROR(XLOOKUP($C2365,'Product Families'!$A:$A,'Product Families'!$G:$G),"")</f>
        <v>180</v>
      </c>
      <c r="J2365" s="7" t="str">
        <f>IFERROR(ROUND(AVERAGEIF('Week 1 - Making'!$B:$B,'Product List'!$A2365,'Week 1 - Making'!$P:$P),0),"")</f>
        <v/>
      </c>
      <c r="K2365" s="7" t="str">
        <f>IFERROR(ROUND(AVERAGEIF('Week 2 - Making'!$B:$B,'Product List'!$A2365,'Week 2 - Making'!$P:$P),0),"")</f>
        <v/>
      </c>
      <c r="L2365" s="263" t="str">
        <f>IFERROR(ROUND(AVERAGEIF('Week 3 - Making'!$B:$B,'Product List'!$A2365,'Week 3 - Making'!$P:$P),0),"")</f>
        <v/>
      </c>
      <c r="M2365" s="7" t="str">
        <f>IFERROR(ROUND(AVERAGEIF('Week 4 - Making'!$B:$B,'Product List'!$A2365,'Week 4 - Making'!$P:$P),0),"")</f>
        <v/>
      </c>
      <c r="N2365" s="7" t="str">
        <f>IFERROR(ROUND(AVERAGEIF('Week 5 - Making'!$B:$B,'Product List'!$A2365,'Week 5 - Making'!$P:$P),0),"")</f>
        <v/>
      </c>
      <c r="O2365" s="7"/>
      <c r="P2365" s="7">
        <f t="array" ref="P2365">iferror(xlookup(C2365,'Product Families'!A:A,'Product Families'!S:S),"")</f>
        <v>0</v>
      </c>
    </row>
    <row r="2366" ht="14.25" customHeight="1">
      <c r="A2366" s="122" t="s">
        <v>5157</v>
      </c>
      <c r="B2366" s="270" t="s">
        <v>5158</v>
      </c>
      <c r="C2366" s="122" t="s">
        <v>866</v>
      </c>
      <c r="D2366" s="7">
        <f t="array" ref="D2366">IFERROR(XLOOKUP($C2366,'Product Families'!$A:$A,'Product Families'!$D:$D),"")</f>
        <v>152</v>
      </c>
      <c r="E2366" s="7">
        <f t="array" ref="E2366">IFERROR(XLOOKUP($C2366,'Product Families'!$A:$A,'Product Families'!$E:$E),"")</f>
        <v>156</v>
      </c>
      <c r="F2366" s="7">
        <f t="array" ref="F2366">IFERROR(XLOOKUP($C2366,'Product Families'!$A:$A,'Product Families'!$F:$F),"")</f>
        <v>168</v>
      </c>
      <c r="G2366" s="7">
        <f t="array" ref="G2366">IFERROR(XLOOKUP($C2366,'Product Families'!$A:$A,'Product Families'!$G:$G),"")</f>
        <v>180</v>
      </c>
      <c r="J2366" s="7" t="str">
        <f>IFERROR(ROUND(AVERAGEIF('Week 1 - Making'!$B:$B,'Product List'!$A2366,'Week 1 - Making'!$P:$P),0),"")</f>
        <v/>
      </c>
      <c r="K2366" s="7" t="str">
        <f>IFERROR(ROUND(AVERAGEIF('Week 2 - Making'!$B:$B,'Product List'!$A2366,'Week 2 - Making'!$P:$P),0),"")</f>
        <v/>
      </c>
      <c r="L2366" s="263" t="str">
        <f>IFERROR(ROUND(AVERAGEIF('Week 3 - Making'!$B:$B,'Product List'!$A2366,'Week 3 - Making'!$P:$P),0),"")</f>
        <v/>
      </c>
      <c r="M2366" s="7" t="str">
        <f>IFERROR(ROUND(AVERAGEIF('Week 4 - Making'!$B:$B,'Product List'!$A2366,'Week 4 - Making'!$P:$P),0),"")</f>
        <v/>
      </c>
      <c r="N2366" s="7" t="str">
        <f>IFERROR(ROUND(AVERAGEIF('Week 5 - Making'!$B:$B,'Product List'!$A2366,'Week 5 - Making'!$P:$P),0),"")</f>
        <v/>
      </c>
      <c r="O2366" s="7"/>
      <c r="P2366" s="7">
        <f t="array" ref="P2366">iferror(xlookup(C2366,'Product Families'!A:A,'Product Families'!S:S),"")</f>
        <v>0</v>
      </c>
    </row>
    <row r="2367" ht="14.25" customHeight="1">
      <c r="A2367" s="122" t="s">
        <v>5159</v>
      </c>
      <c r="B2367" s="270" t="s">
        <v>5160</v>
      </c>
      <c r="C2367" s="122" t="s">
        <v>866</v>
      </c>
      <c r="D2367" s="7">
        <f t="array" ref="D2367">IFERROR(XLOOKUP($C2367,'Product Families'!$A:$A,'Product Families'!$D:$D),"")</f>
        <v>152</v>
      </c>
      <c r="E2367" s="7">
        <f t="array" ref="E2367">IFERROR(XLOOKUP($C2367,'Product Families'!$A:$A,'Product Families'!$E:$E),"")</f>
        <v>156</v>
      </c>
      <c r="F2367" s="7">
        <f t="array" ref="F2367">IFERROR(XLOOKUP($C2367,'Product Families'!$A:$A,'Product Families'!$F:$F),"")</f>
        <v>168</v>
      </c>
      <c r="G2367" s="7">
        <f t="array" ref="G2367">IFERROR(XLOOKUP($C2367,'Product Families'!$A:$A,'Product Families'!$G:$G),"")</f>
        <v>180</v>
      </c>
      <c r="J2367" s="7" t="str">
        <f>IFERROR(ROUND(AVERAGEIF('Week 1 - Making'!$B:$B,'Product List'!$A2367,'Week 1 - Making'!$P:$P),0),"")</f>
        <v/>
      </c>
      <c r="K2367" s="7" t="str">
        <f>IFERROR(ROUND(AVERAGEIF('Week 2 - Making'!$B:$B,'Product List'!$A2367,'Week 2 - Making'!$P:$P),0),"")</f>
        <v/>
      </c>
      <c r="L2367" s="263" t="str">
        <f>IFERROR(ROUND(AVERAGEIF('Week 3 - Making'!$B:$B,'Product List'!$A2367,'Week 3 - Making'!$P:$P),0),"")</f>
        <v/>
      </c>
      <c r="M2367" s="7" t="str">
        <f>IFERROR(ROUND(AVERAGEIF('Week 4 - Making'!$B:$B,'Product List'!$A2367,'Week 4 - Making'!$P:$P),0),"")</f>
        <v/>
      </c>
      <c r="N2367" s="7" t="str">
        <f>IFERROR(ROUND(AVERAGEIF('Week 5 - Making'!$B:$B,'Product List'!$A2367,'Week 5 - Making'!$P:$P),0),"")</f>
        <v/>
      </c>
      <c r="O2367" s="7"/>
      <c r="P2367" s="7">
        <f t="array" ref="P2367">iferror(xlookup(C2367,'Product Families'!A:A,'Product Families'!S:S),"")</f>
        <v>0</v>
      </c>
    </row>
    <row r="2368" ht="14.25" customHeight="1">
      <c r="A2368" s="122" t="s">
        <v>5161</v>
      </c>
      <c r="B2368" s="270" t="s">
        <v>5162</v>
      </c>
      <c r="C2368" s="122" t="s">
        <v>866</v>
      </c>
      <c r="D2368" s="7">
        <f t="array" ref="D2368">IFERROR(XLOOKUP($C2368,'Product Families'!$A:$A,'Product Families'!$D:$D),"")</f>
        <v>152</v>
      </c>
      <c r="E2368" s="7">
        <f t="array" ref="E2368">IFERROR(XLOOKUP($C2368,'Product Families'!$A:$A,'Product Families'!$E:$E),"")</f>
        <v>156</v>
      </c>
      <c r="F2368" s="7">
        <f t="array" ref="F2368">IFERROR(XLOOKUP($C2368,'Product Families'!$A:$A,'Product Families'!$F:$F),"")</f>
        <v>168</v>
      </c>
      <c r="G2368" s="7">
        <f t="array" ref="G2368">IFERROR(XLOOKUP($C2368,'Product Families'!$A:$A,'Product Families'!$G:$G),"")</f>
        <v>180</v>
      </c>
      <c r="J2368" s="7" t="str">
        <f>IFERROR(ROUND(AVERAGEIF('Week 1 - Making'!$B:$B,'Product List'!$A2368,'Week 1 - Making'!$P:$P),0),"")</f>
        <v/>
      </c>
      <c r="K2368" s="7" t="str">
        <f>IFERROR(ROUND(AVERAGEIF('Week 2 - Making'!$B:$B,'Product List'!$A2368,'Week 2 - Making'!$P:$P),0),"")</f>
        <v/>
      </c>
      <c r="L2368" s="263" t="str">
        <f>IFERROR(ROUND(AVERAGEIF('Week 3 - Making'!$B:$B,'Product List'!$A2368,'Week 3 - Making'!$P:$P),0),"")</f>
        <v/>
      </c>
      <c r="M2368" s="7" t="str">
        <f>IFERROR(ROUND(AVERAGEIF('Week 4 - Making'!$B:$B,'Product List'!$A2368,'Week 4 - Making'!$P:$P),0),"")</f>
        <v/>
      </c>
      <c r="N2368" s="7" t="str">
        <f>IFERROR(ROUND(AVERAGEIF('Week 5 - Making'!$B:$B,'Product List'!$A2368,'Week 5 - Making'!$P:$P),0),"")</f>
        <v/>
      </c>
      <c r="O2368" s="7"/>
      <c r="P2368" s="7">
        <f t="array" ref="P2368">iferror(xlookup(C2368,'Product Families'!A:A,'Product Families'!S:S),"")</f>
        <v>0</v>
      </c>
    </row>
    <row r="2369" ht="14.25" customHeight="1">
      <c r="A2369" s="122" t="s">
        <v>1559</v>
      </c>
      <c r="B2369" s="270" t="s">
        <v>5163</v>
      </c>
      <c r="C2369" s="122" t="s">
        <v>866</v>
      </c>
      <c r="D2369" s="7">
        <f t="array" ref="D2369">IFERROR(XLOOKUP($C2369,'Product Families'!$A:$A,'Product Families'!$D:$D),"")</f>
        <v>152</v>
      </c>
      <c r="E2369" s="7">
        <f t="array" ref="E2369">IFERROR(XLOOKUP($C2369,'Product Families'!$A:$A,'Product Families'!$E:$E),"")</f>
        <v>156</v>
      </c>
      <c r="F2369" s="7">
        <f t="array" ref="F2369">IFERROR(XLOOKUP($C2369,'Product Families'!$A:$A,'Product Families'!$F:$F),"")</f>
        <v>168</v>
      </c>
      <c r="G2369" s="7">
        <f t="array" ref="G2369">IFERROR(XLOOKUP($C2369,'Product Families'!$A:$A,'Product Families'!$G:$G),"")</f>
        <v>180</v>
      </c>
      <c r="J2369" s="7">
        <f>IFERROR(ROUND(AVERAGEIF('Week 1 - Making'!$B:$B,'Product List'!$A2369,'Week 1 - Making'!$P:$P),0),"")</f>
        <v>180</v>
      </c>
      <c r="K2369" s="7" t="str">
        <f>IFERROR(ROUND(AVERAGEIF('Week 2 - Making'!$B:$B,'Product List'!$A2369,'Week 2 - Making'!$P:$P),0),"")</f>
        <v/>
      </c>
      <c r="L2369" s="263" t="str">
        <f>IFERROR(ROUND(AVERAGEIF('Week 3 - Making'!$B:$B,'Product List'!$A2369,'Week 3 - Making'!$P:$P),0),"")</f>
        <v/>
      </c>
      <c r="M2369" s="7" t="str">
        <f>IFERROR(ROUND(AVERAGEIF('Week 4 - Making'!$B:$B,'Product List'!$A2369,'Week 4 - Making'!$P:$P),0),"")</f>
        <v/>
      </c>
      <c r="N2369" s="7" t="str">
        <f>IFERROR(ROUND(AVERAGEIF('Week 5 - Making'!$B:$B,'Product List'!$A2369,'Week 5 - Making'!$P:$P),0),"")</f>
        <v/>
      </c>
      <c r="O2369" s="7"/>
      <c r="P2369" s="7">
        <f t="array" ref="P2369">iferror(xlookup(C2369,'Product Families'!A:A,'Product Families'!S:S),"")</f>
        <v>0</v>
      </c>
    </row>
    <row r="2370" ht="14.25" customHeight="1">
      <c r="A2370" s="122" t="s">
        <v>1857</v>
      </c>
      <c r="B2370" s="270" t="s">
        <v>5164</v>
      </c>
      <c r="C2370" s="122" t="s">
        <v>866</v>
      </c>
      <c r="D2370" s="7">
        <f t="array" ref="D2370">IFERROR(XLOOKUP($C2370,'Product Families'!$A:$A,'Product Families'!$D:$D),"")</f>
        <v>152</v>
      </c>
      <c r="E2370" s="7">
        <f t="array" ref="E2370">IFERROR(XLOOKUP($C2370,'Product Families'!$A:$A,'Product Families'!$E:$E),"")</f>
        <v>156</v>
      </c>
      <c r="F2370" s="7">
        <f t="array" ref="F2370">IFERROR(XLOOKUP($C2370,'Product Families'!$A:$A,'Product Families'!$F:$F),"")</f>
        <v>168</v>
      </c>
      <c r="G2370" s="7">
        <f t="array" ref="G2370">IFERROR(XLOOKUP($C2370,'Product Families'!$A:$A,'Product Families'!$G:$G),"")</f>
        <v>180</v>
      </c>
      <c r="J2370" s="7">
        <f>IFERROR(ROUND(AVERAGEIF('Week 1 - Making'!$B:$B,'Product List'!$A2370,'Week 1 - Making'!$P:$P),0),"")</f>
        <v>188</v>
      </c>
      <c r="K2370" s="7" t="str">
        <f>IFERROR(ROUND(AVERAGEIF('Week 2 - Making'!$B:$B,'Product List'!$A2370,'Week 2 - Making'!$P:$P),0),"")</f>
        <v/>
      </c>
      <c r="L2370" s="263" t="str">
        <f>IFERROR(ROUND(AVERAGEIF('Week 3 - Making'!$B:$B,'Product List'!$A2370,'Week 3 - Making'!$P:$P),0),"")</f>
        <v/>
      </c>
      <c r="M2370" s="7" t="str">
        <f>IFERROR(ROUND(AVERAGEIF('Week 4 - Making'!$B:$B,'Product List'!$A2370,'Week 4 - Making'!$P:$P),0),"")</f>
        <v/>
      </c>
      <c r="N2370" s="7" t="str">
        <f>IFERROR(ROUND(AVERAGEIF('Week 5 - Making'!$B:$B,'Product List'!$A2370,'Week 5 - Making'!$P:$P),0),"")</f>
        <v/>
      </c>
      <c r="O2370" s="7"/>
      <c r="P2370" s="7">
        <f t="array" ref="P2370">iferror(xlookup(C2370,'Product Families'!A:A,'Product Families'!S:S),"")</f>
        <v>0</v>
      </c>
    </row>
    <row r="2371" ht="14.25" customHeight="1">
      <c r="A2371" s="122" t="s">
        <v>5165</v>
      </c>
      <c r="B2371" s="270" t="s">
        <v>5166</v>
      </c>
      <c r="C2371" s="122" t="s">
        <v>866</v>
      </c>
      <c r="D2371" s="7">
        <f t="array" ref="D2371">IFERROR(XLOOKUP($C2371,'Product Families'!$A:$A,'Product Families'!$D:$D),"")</f>
        <v>152</v>
      </c>
      <c r="E2371" s="7">
        <f t="array" ref="E2371">IFERROR(XLOOKUP($C2371,'Product Families'!$A:$A,'Product Families'!$E:$E),"")</f>
        <v>156</v>
      </c>
      <c r="F2371" s="7">
        <f t="array" ref="F2371">IFERROR(XLOOKUP($C2371,'Product Families'!$A:$A,'Product Families'!$F:$F),"")</f>
        <v>168</v>
      </c>
      <c r="G2371" s="7">
        <f t="array" ref="G2371">IFERROR(XLOOKUP($C2371,'Product Families'!$A:$A,'Product Families'!$G:$G),"")</f>
        <v>180</v>
      </c>
      <c r="J2371" s="7" t="str">
        <f>IFERROR(ROUND(AVERAGEIF('Week 1 - Making'!$B:$B,'Product List'!$A2371,'Week 1 - Making'!$P:$P),0),"")</f>
        <v/>
      </c>
      <c r="K2371" s="7" t="str">
        <f>IFERROR(ROUND(AVERAGEIF('Week 2 - Making'!$B:$B,'Product List'!$A2371,'Week 2 - Making'!$P:$P),0),"")</f>
        <v/>
      </c>
      <c r="L2371" s="263" t="str">
        <f>IFERROR(ROUND(AVERAGEIF('Week 3 - Making'!$B:$B,'Product List'!$A2371,'Week 3 - Making'!$P:$P),0),"")</f>
        <v/>
      </c>
      <c r="M2371" s="7" t="str">
        <f>IFERROR(ROUND(AVERAGEIF('Week 4 - Making'!$B:$B,'Product List'!$A2371,'Week 4 - Making'!$P:$P),0),"")</f>
        <v/>
      </c>
      <c r="N2371" s="7" t="str">
        <f>IFERROR(ROUND(AVERAGEIF('Week 5 - Making'!$B:$B,'Product List'!$A2371,'Week 5 - Making'!$P:$P),0),"")</f>
        <v/>
      </c>
      <c r="O2371" s="7"/>
      <c r="P2371" s="7">
        <f t="array" ref="P2371">iferror(xlookup(C2371,'Product Families'!A:A,'Product Families'!S:S),"")</f>
        <v>0</v>
      </c>
    </row>
    <row r="2372" ht="14.25" customHeight="1">
      <c r="A2372" s="122" t="s">
        <v>5167</v>
      </c>
      <c r="B2372" s="270" t="s">
        <v>5168</v>
      </c>
      <c r="C2372" s="122" t="s">
        <v>866</v>
      </c>
      <c r="D2372" s="7">
        <f t="array" ref="D2372">IFERROR(XLOOKUP($C2372,'Product Families'!$A:$A,'Product Families'!$D:$D),"")</f>
        <v>152</v>
      </c>
      <c r="E2372" s="7">
        <f t="array" ref="E2372">IFERROR(XLOOKUP($C2372,'Product Families'!$A:$A,'Product Families'!$E:$E),"")</f>
        <v>156</v>
      </c>
      <c r="F2372" s="7">
        <f t="array" ref="F2372">IFERROR(XLOOKUP($C2372,'Product Families'!$A:$A,'Product Families'!$F:$F),"")</f>
        <v>168</v>
      </c>
      <c r="G2372" s="7">
        <f t="array" ref="G2372">IFERROR(XLOOKUP($C2372,'Product Families'!$A:$A,'Product Families'!$G:$G),"")</f>
        <v>180</v>
      </c>
      <c r="J2372" s="7" t="str">
        <f>IFERROR(ROUND(AVERAGEIF('Week 1 - Making'!$B:$B,'Product List'!$A2372,'Week 1 - Making'!$P:$P),0),"")</f>
        <v/>
      </c>
      <c r="K2372" s="7" t="str">
        <f>IFERROR(ROUND(AVERAGEIF('Week 2 - Making'!$B:$B,'Product List'!$A2372,'Week 2 - Making'!$P:$P),0),"")</f>
        <v/>
      </c>
      <c r="L2372" s="263" t="str">
        <f>IFERROR(ROUND(AVERAGEIF('Week 3 - Making'!$B:$B,'Product List'!$A2372,'Week 3 - Making'!$P:$P),0),"")</f>
        <v/>
      </c>
      <c r="M2372" s="7" t="str">
        <f>IFERROR(ROUND(AVERAGEIF('Week 4 - Making'!$B:$B,'Product List'!$A2372,'Week 4 - Making'!$P:$P),0),"")</f>
        <v/>
      </c>
      <c r="N2372" s="7" t="str">
        <f>IFERROR(ROUND(AVERAGEIF('Week 5 - Making'!$B:$B,'Product List'!$A2372,'Week 5 - Making'!$P:$P),0),"")</f>
        <v/>
      </c>
      <c r="O2372" s="7"/>
      <c r="P2372" s="7">
        <f t="array" ref="P2372">iferror(xlookup(C2372,'Product Families'!A:A,'Product Families'!S:S),"")</f>
        <v>0</v>
      </c>
    </row>
    <row r="2373" ht="14.25" customHeight="1">
      <c r="A2373" s="122" t="s">
        <v>5169</v>
      </c>
      <c r="B2373" s="270" t="s">
        <v>5170</v>
      </c>
      <c r="C2373" s="122" t="s">
        <v>866</v>
      </c>
      <c r="D2373" s="7">
        <f t="array" ref="D2373">IFERROR(XLOOKUP($C2373,'Product Families'!$A:$A,'Product Families'!$D:$D),"")</f>
        <v>152</v>
      </c>
      <c r="E2373" s="7">
        <f t="array" ref="E2373">IFERROR(XLOOKUP($C2373,'Product Families'!$A:$A,'Product Families'!$E:$E),"")</f>
        <v>156</v>
      </c>
      <c r="F2373" s="7">
        <f t="array" ref="F2373">IFERROR(XLOOKUP($C2373,'Product Families'!$A:$A,'Product Families'!$F:$F),"")</f>
        <v>168</v>
      </c>
      <c r="G2373" s="7">
        <f t="array" ref="G2373">IFERROR(XLOOKUP($C2373,'Product Families'!$A:$A,'Product Families'!$G:$G),"")</f>
        <v>180</v>
      </c>
      <c r="J2373" s="7" t="str">
        <f>IFERROR(ROUND(AVERAGEIF('Week 1 - Making'!$B:$B,'Product List'!$A2373,'Week 1 - Making'!$P:$P),0),"")</f>
        <v/>
      </c>
      <c r="K2373" s="7" t="str">
        <f>IFERROR(ROUND(AVERAGEIF('Week 2 - Making'!$B:$B,'Product List'!$A2373,'Week 2 - Making'!$P:$P),0),"")</f>
        <v/>
      </c>
      <c r="L2373" s="263" t="str">
        <f>IFERROR(ROUND(AVERAGEIF('Week 3 - Making'!$B:$B,'Product List'!$A2373,'Week 3 - Making'!$P:$P),0),"")</f>
        <v/>
      </c>
      <c r="M2373" s="7" t="str">
        <f>IFERROR(ROUND(AVERAGEIF('Week 4 - Making'!$B:$B,'Product List'!$A2373,'Week 4 - Making'!$P:$P),0),"")</f>
        <v/>
      </c>
      <c r="N2373" s="7" t="str">
        <f>IFERROR(ROUND(AVERAGEIF('Week 5 - Making'!$B:$B,'Product List'!$A2373,'Week 5 - Making'!$P:$P),0),"")</f>
        <v/>
      </c>
      <c r="O2373" s="7"/>
      <c r="P2373" s="7">
        <f t="array" ref="P2373">iferror(xlookup(C2373,'Product Families'!A:A,'Product Families'!S:S),"")</f>
        <v>0</v>
      </c>
    </row>
    <row r="2374" ht="14.25" customHeight="1">
      <c r="A2374" s="122" t="s">
        <v>5171</v>
      </c>
      <c r="B2374" s="270" t="s">
        <v>5172</v>
      </c>
      <c r="C2374" s="122" t="s">
        <v>866</v>
      </c>
      <c r="D2374" s="7">
        <f t="array" ref="D2374">IFERROR(XLOOKUP($C2374,'Product Families'!$A:$A,'Product Families'!$D:$D),"")</f>
        <v>152</v>
      </c>
      <c r="E2374" s="7">
        <f t="array" ref="E2374">IFERROR(XLOOKUP($C2374,'Product Families'!$A:$A,'Product Families'!$E:$E),"")</f>
        <v>156</v>
      </c>
      <c r="F2374" s="7">
        <f t="array" ref="F2374">IFERROR(XLOOKUP($C2374,'Product Families'!$A:$A,'Product Families'!$F:$F),"")</f>
        <v>168</v>
      </c>
      <c r="G2374" s="7">
        <f t="array" ref="G2374">IFERROR(XLOOKUP($C2374,'Product Families'!$A:$A,'Product Families'!$G:$G),"")</f>
        <v>180</v>
      </c>
      <c r="J2374" s="7" t="str">
        <f>IFERROR(ROUND(AVERAGEIF('Week 1 - Making'!$B:$B,'Product List'!$A2374,'Week 1 - Making'!$P:$P),0),"")</f>
        <v/>
      </c>
      <c r="K2374" s="7" t="str">
        <f>IFERROR(ROUND(AVERAGEIF('Week 2 - Making'!$B:$B,'Product List'!$A2374,'Week 2 - Making'!$P:$P),0),"")</f>
        <v/>
      </c>
      <c r="L2374" s="263" t="str">
        <f>IFERROR(ROUND(AVERAGEIF('Week 3 - Making'!$B:$B,'Product List'!$A2374,'Week 3 - Making'!$P:$P),0),"")</f>
        <v/>
      </c>
      <c r="M2374" s="7" t="str">
        <f>IFERROR(ROUND(AVERAGEIF('Week 4 - Making'!$B:$B,'Product List'!$A2374,'Week 4 - Making'!$P:$P),0),"")</f>
        <v/>
      </c>
      <c r="N2374" s="7" t="str">
        <f>IFERROR(ROUND(AVERAGEIF('Week 5 - Making'!$B:$B,'Product List'!$A2374,'Week 5 - Making'!$P:$P),0),"")</f>
        <v/>
      </c>
      <c r="O2374" s="7"/>
      <c r="P2374" s="7">
        <f t="array" ref="P2374">iferror(xlookup(C2374,'Product Families'!A:A,'Product Families'!S:S),"")</f>
        <v>0</v>
      </c>
    </row>
    <row r="2375" ht="14.25" customHeight="1">
      <c r="A2375" s="122" t="s">
        <v>5173</v>
      </c>
      <c r="B2375" s="270" t="s">
        <v>5174</v>
      </c>
      <c r="C2375" s="122" t="s">
        <v>866</v>
      </c>
      <c r="D2375" s="7">
        <f t="array" ref="D2375">IFERROR(XLOOKUP($C2375,'Product Families'!$A:$A,'Product Families'!$D:$D),"")</f>
        <v>152</v>
      </c>
      <c r="E2375" s="7">
        <f t="array" ref="E2375">IFERROR(XLOOKUP($C2375,'Product Families'!$A:$A,'Product Families'!$E:$E),"")</f>
        <v>156</v>
      </c>
      <c r="F2375" s="7">
        <f t="array" ref="F2375">IFERROR(XLOOKUP($C2375,'Product Families'!$A:$A,'Product Families'!$F:$F),"")</f>
        <v>168</v>
      </c>
      <c r="G2375" s="7">
        <f t="array" ref="G2375">IFERROR(XLOOKUP($C2375,'Product Families'!$A:$A,'Product Families'!$G:$G),"")</f>
        <v>180</v>
      </c>
      <c r="J2375" s="7" t="str">
        <f>IFERROR(ROUND(AVERAGEIF('Week 1 - Making'!$B:$B,'Product List'!$A2375,'Week 1 - Making'!$P:$P),0),"")</f>
        <v/>
      </c>
      <c r="K2375" s="7" t="str">
        <f>IFERROR(ROUND(AVERAGEIF('Week 2 - Making'!$B:$B,'Product List'!$A2375,'Week 2 - Making'!$P:$P),0),"")</f>
        <v/>
      </c>
      <c r="L2375" s="263" t="str">
        <f>IFERROR(ROUND(AVERAGEIF('Week 3 - Making'!$B:$B,'Product List'!$A2375,'Week 3 - Making'!$P:$P),0),"")</f>
        <v/>
      </c>
      <c r="M2375" s="7" t="str">
        <f>IFERROR(ROUND(AVERAGEIF('Week 4 - Making'!$B:$B,'Product List'!$A2375,'Week 4 - Making'!$P:$P),0),"")</f>
        <v/>
      </c>
      <c r="N2375" s="7" t="str">
        <f>IFERROR(ROUND(AVERAGEIF('Week 5 - Making'!$B:$B,'Product List'!$A2375,'Week 5 - Making'!$P:$P),0),"")</f>
        <v/>
      </c>
      <c r="O2375" s="7"/>
      <c r="P2375" s="7">
        <f t="array" ref="P2375">iferror(xlookup(C2375,'Product Families'!A:A,'Product Families'!S:S),"")</f>
        <v>0</v>
      </c>
    </row>
    <row r="2376" ht="14.25" customHeight="1">
      <c r="A2376" s="122" t="s">
        <v>5175</v>
      </c>
      <c r="B2376" s="270" t="s">
        <v>5176</v>
      </c>
      <c r="C2376" s="122" t="s">
        <v>866</v>
      </c>
      <c r="D2376" s="7">
        <f t="array" ref="D2376">IFERROR(XLOOKUP($C2376,'Product Families'!$A:$A,'Product Families'!$D:$D),"")</f>
        <v>152</v>
      </c>
      <c r="E2376" s="7">
        <f t="array" ref="E2376">IFERROR(XLOOKUP($C2376,'Product Families'!$A:$A,'Product Families'!$E:$E),"")</f>
        <v>156</v>
      </c>
      <c r="F2376" s="7">
        <f t="array" ref="F2376">IFERROR(XLOOKUP($C2376,'Product Families'!$A:$A,'Product Families'!$F:$F),"")</f>
        <v>168</v>
      </c>
      <c r="G2376" s="7">
        <f t="array" ref="G2376">IFERROR(XLOOKUP($C2376,'Product Families'!$A:$A,'Product Families'!$G:$G),"")</f>
        <v>180</v>
      </c>
      <c r="J2376" s="7" t="str">
        <f>IFERROR(ROUND(AVERAGEIF('Week 1 - Making'!$B:$B,'Product List'!$A2376,'Week 1 - Making'!$P:$P),0),"")</f>
        <v/>
      </c>
      <c r="K2376" s="7" t="str">
        <f>IFERROR(ROUND(AVERAGEIF('Week 2 - Making'!$B:$B,'Product List'!$A2376,'Week 2 - Making'!$P:$P),0),"")</f>
        <v/>
      </c>
      <c r="L2376" s="263" t="str">
        <f>IFERROR(ROUND(AVERAGEIF('Week 3 - Making'!$B:$B,'Product List'!$A2376,'Week 3 - Making'!$P:$P),0),"")</f>
        <v/>
      </c>
      <c r="M2376" s="7" t="str">
        <f>IFERROR(ROUND(AVERAGEIF('Week 4 - Making'!$B:$B,'Product List'!$A2376,'Week 4 - Making'!$P:$P),0),"")</f>
        <v/>
      </c>
      <c r="N2376" s="7" t="str">
        <f>IFERROR(ROUND(AVERAGEIF('Week 5 - Making'!$B:$B,'Product List'!$A2376,'Week 5 - Making'!$P:$P),0),"")</f>
        <v/>
      </c>
      <c r="O2376" s="7"/>
      <c r="P2376" s="7">
        <f t="array" ref="P2376">iferror(xlookup(C2376,'Product Families'!A:A,'Product Families'!S:S),"")</f>
        <v>0</v>
      </c>
    </row>
    <row r="2377" ht="14.25" customHeight="1">
      <c r="A2377" s="122" t="s">
        <v>5177</v>
      </c>
      <c r="B2377" s="270" t="s">
        <v>5178</v>
      </c>
      <c r="C2377" s="122" t="s">
        <v>866</v>
      </c>
      <c r="D2377" s="7">
        <f t="array" ref="D2377">IFERROR(XLOOKUP($C2377,'Product Families'!$A:$A,'Product Families'!$D:$D),"")</f>
        <v>152</v>
      </c>
      <c r="E2377" s="7">
        <f t="array" ref="E2377">IFERROR(XLOOKUP($C2377,'Product Families'!$A:$A,'Product Families'!$E:$E),"")</f>
        <v>156</v>
      </c>
      <c r="F2377" s="7">
        <f t="array" ref="F2377">IFERROR(XLOOKUP($C2377,'Product Families'!$A:$A,'Product Families'!$F:$F),"")</f>
        <v>168</v>
      </c>
      <c r="G2377" s="7">
        <f t="array" ref="G2377">IFERROR(XLOOKUP($C2377,'Product Families'!$A:$A,'Product Families'!$G:$G),"")</f>
        <v>180</v>
      </c>
      <c r="J2377" s="7" t="str">
        <f>IFERROR(ROUND(AVERAGEIF('Week 1 - Making'!$B:$B,'Product List'!$A2377,'Week 1 - Making'!$P:$P),0),"")</f>
        <v/>
      </c>
      <c r="K2377" s="7" t="str">
        <f>IFERROR(ROUND(AVERAGEIF('Week 2 - Making'!$B:$B,'Product List'!$A2377,'Week 2 - Making'!$P:$P),0),"")</f>
        <v/>
      </c>
      <c r="L2377" s="263" t="str">
        <f>IFERROR(ROUND(AVERAGEIF('Week 3 - Making'!$B:$B,'Product List'!$A2377,'Week 3 - Making'!$P:$P),0),"")</f>
        <v/>
      </c>
      <c r="M2377" s="7" t="str">
        <f>IFERROR(ROUND(AVERAGEIF('Week 4 - Making'!$B:$B,'Product List'!$A2377,'Week 4 - Making'!$P:$P),0),"")</f>
        <v/>
      </c>
      <c r="N2377" s="7" t="str">
        <f>IFERROR(ROUND(AVERAGEIF('Week 5 - Making'!$B:$B,'Product List'!$A2377,'Week 5 - Making'!$P:$P),0),"")</f>
        <v/>
      </c>
      <c r="O2377" s="7"/>
      <c r="P2377" s="7">
        <f t="array" ref="P2377">iferror(xlookup(C2377,'Product Families'!A:A,'Product Families'!S:S),"")</f>
        <v>0</v>
      </c>
    </row>
    <row r="2378" ht="14.25" customHeight="1">
      <c r="A2378" s="122" t="s">
        <v>5179</v>
      </c>
      <c r="B2378" s="270" t="s">
        <v>5180</v>
      </c>
      <c r="C2378" s="122" t="s">
        <v>866</v>
      </c>
      <c r="D2378" s="7">
        <f t="array" ref="D2378">IFERROR(XLOOKUP($C2378,'Product Families'!$A:$A,'Product Families'!$D:$D),"")</f>
        <v>152</v>
      </c>
      <c r="E2378" s="7">
        <f t="array" ref="E2378">IFERROR(XLOOKUP($C2378,'Product Families'!$A:$A,'Product Families'!$E:$E),"")</f>
        <v>156</v>
      </c>
      <c r="F2378" s="7">
        <f t="array" ref="F2378">IFERROR(XLOOKUP($C2378,'Product Families'!$A:$A,'Product Families'!$F:$F),"")</f>
        <v>168</v>
      </c>
      <c r="G2378" s="7">
        <f t="array" ref="G2378">IFERROR(XLOOKUP($C2378,'Product Families'!$A:$A,'Product Families'!$G:$G),"")</f>
        <v>180</v>
      </c>
      <c r="J2378" s="7" t="str">
        <f>IFERROR(ROUND(AVERAGEIF('Week 1 - Making'!$B:$B,'Product List'!$A2378,'Week 1 - Making'!$P:$P),0),"")</f>
        <v/>
      </c>
      <c r="K2378" s="7" t="str">
        <f>IFERROR(ROUND(AVERAGEIF('Week 2 - Making'!$B:$B,'Product List'!$A2378,'Week 2 - Making'!$P:$P),0),"")</f>
        <v/>
      </c>
      <c r="L2378" s="263" t="str">
        <f>IFERROR(ROUND(AVERAGEIF('Week 3 - Making'!$B:$B,'Product List'!$A2378,'Week 3 - Making'!$P:$P),0),"")</f>
        <v/>
      </c>
      <c r="M2378" s="7" t="str">
        <f>IFERROR(ROUND(AVERAGEIF('Week 4 - Making'!$B:$B,'Product List'!$A2378,'Week 4 - Making'!$P:$P),0),"")</f>
        <v/>
      </c>
      <c r="N2378" s="7" t="str">
        <f>IFERROR(ROUND(AVERAGEIF('Week 5 - Making'!$B:$B,'Product List'!$A2378,'Week 5 - Making'!$P:$P),0),"")</f>
        <v/>
      </c>
      <c r="O2378" s="7"/>
      <c r="P2378" s="7">
        <f t="array" ref="P2378">iferror(xlookup(C2378,'Product Families'!A:A,'Product Families'!S:S),"")</f>
        <v>0</v>
      </c>
    </row>
    <row r="2379" ht="14.25" customHeight="1">
      <c r="A2379" s="122" t="s">
        <v>5181</v>
      </c>
      <c r="B2379" s="270" t="s">
        <v>5182</v>
      </c>
      <c r="C2379" s="122" t="s">
        <v>520</v>
      </c>
      <c r="D2379" s="7">
        <f t="array" ref="D2379">IFERROR(XLOOKUP($C2379,'Product Families'!$A:$A,'Product Families'!$D:$D),"")</f>
        <v>59</v>
      </c>
      <c r="E2379" s="7">
        <f t="array" ref="E2379">IFERROR(XLOOKUP($C2379,'Product Families'!$A:$A,'Product Families'!$E:$E),"")</f>
        <v>61</v>
      </c>
      <c r="F2379" s="7">
        <f t="array" ref="F2379">IFERROR(XLOOKUP($C2379,'Product Families'!$A:$A,'Product Families'!$F:$F),"")</f>
        <v>65</v>
      </c>
      <c r="G2379" s="7">
        <f t="array" ref="G2379">IFERROR(XLOOKUP($C2379,'Product Families'!$A:$A,'Product Families'!$G:$G),"")</f>
        <v>70</v>
      </c>
      <c r="J2379" s="7" t="str">
        <f>IFERROR(ROUND(AVERAGEIF('Week 1 - Making'!$B:$B,'Product List'!$A2379,'Week 1 - Making'!$P:$P),0),"")</f>
        <v/>
      </c>
      <c r="K2379" s="7" t="str">
        <f>IFERROR(ROUND(AVERAGEIF('Week 2 - Making'!$B:$B,'Product List'!$A2379,'Week 2 - Making'!$P:$P),0),"")</f>
        <v/>
      </c>
      <c r="L2379" s="263" t="str">
        <f>IFERROR(ROUND(AVERAGEIF('Week 3 - Making'!$B:$B,'Product List'!$A2379,'Week 3 - Making'!$P:$P),0),"")</f>
        <v/>
      </c>
      <c r="M2379" s="7" t="str">
        <f>IFERROR(ROUND(AVERAGEIF('Week 4 - Making'!$B:$B,'Product List'!$A2379,'Week 4 - Making'!$P:$P),0),"")</f>
        <v/>
      </c>
      <c r="N2379" s="7" t="str">
        <f>IFERROR(ROUND(AVERAGEIF('Week 5 - Making'!$B:$B,'Product List'!$A2379,'Week 5 - Making'!$P:$P),0),"")</f>
        <v/>
      </c>
      <c r="O2379" s="7"/>
      <c r="P2379" s="7">
        <f t="array" ref="P2379">iferror(xlookup(C2379,'Product Families'!A:A,'Product Families'!S:S),"")</f>
        <v>0</v>
      </c>
    </row>
    <row r="2380" ht="14.25" customHeight="1">
      <c r="A2380" s="122" t="s">
        <v>5183</v>
      </c>
      <c r="B2380" s="270" t="s">
        <v>5184</v>
      </c>
      <c r="C2380" s="122" t="s">
        <v>520</v>
      </c>
      <c r="D2380" s="7">
        <f t="array" ref="D2380">IFERROR(XLOOKUP($C2380,'Product Families'!$A:$A,'Product Families'!$D:$D),"")</f>
        <v>59</v>
      </c>
      <c r="E2380" s="7">
        <f t="array" ref="E2380">IFERROR(XLOOKUP($C2380,'Product Families'!$A:$A,'Product Families'!$E:$E),"")</f>
        <v>61</v>
      </c>
      <c r="F2380" s="7">
        <f t="array" ref="F2380">IFERROR(XLOOKUP($C2380,'Product Families'!$A:$A,'Product Families'!$F:$F),"")</f>
        <v>65</v>
      </c>
      <c r="G2380" s="7">
        <f t="array" ref="G2380">IFERROR(XLOOKUP($C2380,'Product Families'!$A:$A,'Product Families'!$G:$G),"")</f>
        <v>70</v>
      </c>
      <c r="J2380" s="7" t="str">
        <f>IFERROR(ROUND(AVERAGEIF('Week 1 - Making'!$B:$B,'Product List'!$A2380,'Week 1 - Making'!$P:$P),0),"")</f>
        <v/>
      </c>
      <c r="K2380" s="7" t="str">
        <f>IFERROR(ROUND(AVERAGEIF('Week 2 - Making'!$B:$B,'Product List'!$A2380,'Week 2 - Making'!$P:$P),0),"")</f>
        <v/>
      </c>
      <c r="L2380" s="263" t="str">
        <f>IFERROR(ROUND(AVERAGEIF('Week 3 - Making'!$B:$B,'Product List'!$A2380,'Week 3 - Making'!$P:$P),0),"")</f>
        <v/>
      </c>
      <c r="M2380" s="7" t="str">
        <f>IFERROR(ROUND(AVERAGEIF('Week 4 - Making'!$B:$B,'Product List'!$A2380,'Week 4 - Making'!$P:$P),0),"")</f>
        <v/>
      </c>
      <c r="N2380" s="7" t="str">
        <f>IFERROR(ROUND(AVERAGEIF('Week 5 - Making'!$B:$B,'Product List'!$A2380,'Week 5 - Making'!$P:$P),0),"")</f>
        <v/>
      </c>
      <c r="O2380" s="7"/>
      <c r="P2380" s="7">
        <f t="array" ref="P2380">iferror(xlookup(C2380,'Product Families'!A:A,'Product Families'!S:S),"")</f>
        <v>0</v>
      </c>
    </row>
    <row r="2381" ht="14.25" customHeight="1">
      <c r="A2381" s="122" t="s">
        <v>5185</v>
      </c>
      <c r="B2381" s="270" t="s">
        <v>5186</v>
      </c>
      <c r="C2381" s="122" t="s">
        <v>520</v>
      </c>
      <c r="D2381" s="7">
        <f t="array" ref="D2381">IFERROR(XLOOKUP($C2381,'Product Families'!$A:$A,'Product Families'!$D:$D),"")</f>
        <v>59</v>
      </c>
      <c r="E2381" s="7">
        <f t="array" ref="E2381">IFERROR(XLOOKUP($C2381,'Product Families'!$A:$A,'Product Families'!$E:$E),"")</f>
        <v>61</v>
      </c>
      <c r="F2381" s="7">
        <f t="array" ref="F2381">IFERROR(XLOOKUP($C2381,'Product Families'!$A:$A,'Product Families'!$F:$F),"")</f>
        <v>65</v>
      </c>
      <c r="G2381" s="7">
        <f t="array" ref="G2381">IFERROR(XLOOKUP($C2381,'Product Families'!$A:$A,'Product Families'!$G:$G),"")</f>
        <v>70</v>
      </c>
      <c r="J2381" s="7" t="str">
        <f>IFERROR(ROUND(AVERAGEIF('Week 1 - Making'!$B:$B,'Product List'!$A2381,'Week 1 - Making'!$P:$P),0),"")</f>
        <v/>
      </c>
      <c r="K2381" s="7" t="str">
        <f>IFERROR(ROUND(AVERAGEIF('Week 2 - Making'!$B:$B,'Product List'!$A2381,'Week 2 - Making'!$P:$P),0),"")</f>
        <v/>
      </c>
      <c r="L2381" s="263" t="str">
        <f>IFERROR(ROUND(AVERAGEIF('Week 3 - Making'!$B:$B,'Product List'!$A2381,'Week 3 - Making'!$P:$P),0),"")</f>
        <v/>
      </c>
      <c r="M2381" s="7" t="str">
        <f>IFERROR(ROUND(AVERAGEIF('Week 4 - Making'!$B:$B,'Product List'!$A2381,'Week 4 - Making'!$P:$P),0),"")</f>
        <v/>
      </c>
      <c r="N2381" s="7" t="str">
        <f>IFERROR(ROUND(AVERAGEIF('Week 5 - Making'!$B:$B,'Product List'!$A2381,'Week 5 - Making'!$P:$P),0),"")</f>
        <v/>
      </c>
      <c r="O2381" s="7"/>
      <c r="P2381" s="7">
        <f t="array" ref="P2381">iferror(xlookup(C2381,'Product Families'!A:A,'Product Families'!S:S),"")</f>
        <v>0</v>
      </c>
    </row>
    <row r="2382" ht="14.25" customHeight="1">
      <c r="A2382" s="122" t="s">
        <v>5187</v>
      </c>
      <c r="B2382" s="270" t="s">
        <v>5188</v>
      </c>
      <c r="C2382" s="122" t="s">
        <v>520</v>
      </c>
      <c r="D2382" s="7">
        <f t="array" ref="D2382">IFERROR(XLOOKUP($C2382,'Product Families'!$A:$A,'Product Families'!$D:$D),"")</f>
        <v>59</v>
      </c>
      <c r="E2382" s="7">
        <f t="array" ref="E2382">IFERROR(XLOOKUP($C2382,'Product Families'!$A:$A,'Product Families'!$E:$E),"")</f>
        <v>61</v>
      </c>
      <c r="F2382" s="7">
        <f t="array" ref="F2382">IFERROR(XLOOKUP($C2382,'Product Families'!$A:$A,'Product Families'!$F:$F),"")</f>
        <v>65</v>
      </c>
      <c r="G2382" s="7">
        <f t="array" ref="G2382">IFERROR(XLOOKUP($C2382,'Product Families'!$A:$A,'Product Families'!$G:$G),"")</f>
        <v>70</v>
      </c>
      <c r="J2382" s="7" t="str">
        <f>IFERROR(ROUND(AVERAGEIF('Week 1 - Making'!$B:$B,'Product List'!$A2382,'Week 1 - Making'!$P:$P),0),"")</f>
        <v/>
      </c>
      <c r="K2382" s="7" t="str">
        <f>IFERROR(ROUND(AVERAGEIF('Week 2 - Making'!$B:$B,'Product List'!$A2382,'Week 2 - Making'!$P:$P),0),"")</f>
        <v/>
      </c>
      <c r="L2382" s="263" t="str">
        <f>IFERROR(ROUND(AVERAGEIF('Week 3 - Making'!$B:$B,'Product List'!$A2382,'Week 3 - Making'!$P:$P),0),"")</f>
        <v/>
      </c>
      <c r="M2382" s="7" t="str">
        <f>IFERROR(ROUND(AVERAGEIF('Week 4 - Making'!$B:$B,'Product List'!$A2382,'Week 4 - Making'!$P:$P),0),"")</f>
        <v/>
      </c>
      <c r="N2382" s="7" t="str">
        <f>IFERROR(ROUND(AVERAGEIF('Week 5 - Making'!$B:$B,'Product List'!$A2382,'Week 5 - Making'!$P:$P),0),"")</f>
        <v/>
      </c>
      <c r="O2382" s="7"/>
      <c r="P2382" s="7">
        <f t="array" ref="P2382">iferror(xlookup(C2382,'Product Families'!A:A,'Product Families'!S:S),"")</f>
        <v>0</v>
      </c>
    </row>
    <row r="2383" ht="14.25" customHeight="1">
      <c r="A2383" s="122" t="s">
        <v>5189</v>
      </c>
      <c r="B2383" s="270" t="s">
        <v>5190</v>
      </c>
      <c r="C2383" s="122" t="s">
        <v>520</v>
      </c>
      <c r="D2383" s="7">
        <f t="array" ref="D2383">IFERROR(XLOOKUP($C2383,'Product Families'!$A:$A,'Product Families'!$D:$D),"")</f>
        <v>59</v>
      </c>
      <c r="E2383" s="7">
        <f t="array" ref="E2383">IFERROR(XLOOKUP($C2383,'Product Families'!$A:$A,'Product Families'!$E:$E),"")</f>
        <v>61</v>
      </c>
      <c r="F2383" s="7">
        <f t="array" ref="F2383">IFERROR(XLOOKUP($C2383,'Product Families'!$A:$A,'Product Families'!$F:$F),"")</f>
        <v>65</v>
      </c>
      <c r="G2383" s="7">
        <f t="array" ref="G2383">IFERROR(XLOOKUP($C2383,'Product Families'!$A:$A,'Product Families'!$G:$G),"")</f>
        <v>70</v>
      </c>
      <c r="J2383" s="7" t="str">
        <f>IFERROR(ROUND(AVERAGEIF('Week 1 - Making'!$B:$B,'Product List'!$A2383,'Week 1 - Making'!$P:$P),0),"")</f>
        <v/>
      </c>
      <c r="K2383" s="7" t="str">
        <f>IFERROR(ROUND(AVERAGEIF('Week 2 - Making'!$B:$B,'Product List'!$A2383,'Week 2 - Making'!$P:$P),0),"")</f>
        <v/>
      </c>
      <c r="L2383" s="263" t="str">
        <f>IFERROR(ROUND(AVERAGEIF('Week 3 - Making'!$B:$B,'Product List'!$A2383,'Week 3 - Making'!$P:$P),0),"")</f>
        <v/>
      </c>
      <c r="M2383" s="7" t="str">
        <f>IFERROR(ROUND(AVERAGEIF('Week 4 - Making'!$B:$B,'Product List'!$A2383,'Week 4 - Making'!$P:$P),0),"")</f>
        <v/>
      </c>
      <c r="N2383" s="7" t="str">
        <f>IFERROR(ROUND(AVERAGEIF('Week 5 - Making'!$B:$B,'Product List'!$A2383,'Week 5 - Making'!$P:$P),0),"")</f>
        <v/>
      </c>
      <c r="O2383" s="7"/>
      <c r="P2383" s="7">
        <f t="array" ref="P2383">iferror(xlookup(C2383,'Product Families'!A:A,'Product Families'!S:S),"")</f>
        <v>0</v>
      </c>
    </row>
    <row r="2384" ht="14.25" customHeight="1">
      <c r="A2384" s="122" t="s">
        <v>5191</v>
      </c>
      <c r="B2384" s="270" t="s">
        <v>5192</v>
      </c>
      <c r="C2384" s="122" t="s">
        <v>520</v>
      </c>
      <c r="D2384" s="7">
        <f t="array" ref="D2384">IFERROR(XLOOKUP($C2384,'Product Families'!$A:$A,'Product Families'!$D:$D),"")</f>
        <v>59</v>
      </c>
      <c r="E2384" s="7">
        <f t="array" ref="E2384">IFERROR(XLOOKUP($C2384,'Product Families'!$A:$A,'Product Families'!$E:$E),"")</f>
        <v>61</v>
      </c>
      <c r="F2384" s="7">
        <f t="array" ref="F2384">IFERROR(XLOOKUP($C2384,'Product Families'!$A:$A,'Product Families'!$F:$F),"")</f>
        <v>65</v>
      </c>
      <c r="G2384" s="7">
        <f t="array" ref="G2384">IFERROR(XLOOKUP($C2384,'Product Families'!$A:$A,'Product Families'!$G:$G),"")</f>
        <v>70</v>
      </c>
      <c r="J2384" s="7" t="str">
        <f>IFERROR(ROUND(AVERAGEIF('Week 1 - Making'!$B:$B,'Product List'!$A2384,'Week 1 - Making'!$P:$P),0),"")</f>
        <v/>
      </c>
      <c r="K2384" s="7" t="str">
        <f>IFERROR(ROUND(AVERAGEIF('Week 2 - Making'!$B:$B,'Product List'!$A2384,'Week 2 - Making'!$P:$P),0),"")</f>
        <v/>
      </c>
      <c r="L2384" s="263" t="str">
        <f>IFERROR(ROUND(AVERAGEIF('Week 3 - Making'!$B:$B,'Product List'!$A2384,'Week 3 - Making'!$P:$P),0),"")</f>
        <v/>
      </c>
      <c r="M2384" s="7" t="str">
        <f>IFERROR(ROUND(AVERAGEIF('Week 4 - Making'!$B:$B,'Product List'!$A2384,'Week 4 - Making'!$P:$P),0),"")</f>
        <v/>
      </c>
      <c r="N2384" s="7" t="str">
        <f>IFERROR(ROUND(AVERAGEIF('Week 5 - Making'!$B:$B,'Product List'!$A2384,'Week 5 - Making'!$P:$P),0),"")</f>
        <v/>
      </c>
      <c r="O2384" s="7"/>
      <c r="P2384" s="7">
        <f t="array" ref="P2384">iferror(xlookup(C2384,'Product Families'!A:A,'Product Families'!S:S),"")</f>
        <v>0</v>
      </c>
    </row>
    <row r="2385" ht="14.25" customHeight="1">
      <c r="A2385" s="122" t="s">
        <v>5193</v>
      </c>
      <c r="B2385" s="270" t="s">
        <v>5194</v>
      </c>
      <c r="C2385" s="122" t="s">
        <v>520</v>
      </c>
      <c r="D2385" s="7">
        <f t="array" ref="D2385">IFERROR(XLOOKUP($C2385,'Product Families'!$A:$A,'Product Families'!$D:$D),"")</f>
        <v>59</v>
      </c>
      <c r="E2385" s="7">
        <f t="array" ref="E2385">IFERROR(XLOOKUP($C2385,'Product Families'!$A:$A,'Product Families'!$E:$E),"")</f>
        <v>61</v>
      </c>
      <c r="F2385" s="7">
        <f t="array" ref="F2385">IFERROR(XLOOKUP($C2385,'Product Families'!$A:$A,'Product Families'!$F:$F),"")</f>
        <v>65</v>
      </c>
      <c r="G2385" s="7">
        <f t="array" ref="G2385">IFERROR(XLOOKUP($C2385,'Product Families'!$A:$A,'Product Families'!$G:$G),"")</f>
        <v>70</v>
      </c>
      <c r="J2385" s="7" t="str">
        <f>IFERROR(ROUND(AVERAGEIF('Week 1 - Making'!$B:$B,'Product List'!$A2385,'Week 1 - Making'!$P:$P),0),"")</f>
        <v/>
      </c>
      <c r="K2385" s="7" t="str">
        <f>IFERROR(ROUND(AVERAGEIF('Week 2 - Making'!$B:$B,'Product List'!$A2385,'Week 2 - Making'!$P:$P),0),"")</f>
        <v/>
      </c>
      <c r="L2385" s="263" t="str">
        <f>IFERROR(ROUND(AVERAGEIF('Week 3 - Making'!$B:$B,'Product List'!$A2385,'Week 3 - Making'!$P:$P),0),"")</f>
        <v/>
      </c>
      <c r="M2385" s="7" t="str">
        <f>IFERROR(ROUND(AVERAGEIF('Week 4 - Making'!$B:$B,'Product List'!$A2385,'Week 4 - Making'!$P:$P),0),"")</f>
        <v/>
      </c>
      <c r="N2385" s="7" t="str">
        <f>IFERROR(ROUND(AVERAGEIF('Week 5 - Making'!$B:$B,'Product List'!$A2385,'Week 5 - Making'!$P:$P),0),"")</f>
        <v/>
      </c>
      <c r="O2385" s="7"/>
      <c r="P2385" s="7">
        <f t="array" ref="P2385">iferror(xlookup(C2385,'Product Families'!A:A,'Product Families'!S:S),"")</f>
        <v>0</v>
      </c>
    </row>
    <row r="2386" ht="14.25" customHeight="1">
      <c r="A2386" s="122" t="s">
        <v>5195</v>
      </c>
      <c r="B2386" s="270" t="s">
        <v>5196</v>
      </c>
      <c r="C2386" s="122" t="s">
        <v>520</v>
      </c>
      <c r="D2386" s="7">
        <f t="array" ref="D2386">IFERROR(XLOOKUP($C2386,'Product Families'!$A:$A,'Product Families'!$D:$D),"")</f>
        <v>59</v>
      </c>
      <c r="E2386" s="7">
        <f t="array" ref="E2386">IFERROR(XLOOKUP($C2386,'Product Families'!$A:$A,'Product Families'!$E:$E),"")</f>
        <v>61</v>
      </c>
      <c r="F2386" s="7">
        <f t="array" ref="F2386">IFERROR(XLOOKUP($C2386,'Product Families'!$A:$A,'Product Families'!$F:$F),"")</f>
        <v>65</v>
      </c>
      <c r="G2386" s="7">
        <f t="array" ref="G2386">IFERROR(XLOOKUP($C2386,'Product Families'!$A:$A,'Product Families'!$G:$G),"")</f>
        <v>70</v>
      </c>
      <c r="J2386" s="7" t="str">
        <f>IFERROR(ROUND(AVERAGEIF('Week 1 - Making'!$B:$B,'Product List'!$A2386,'Week 1 - Making'!$P:$P),0),"")</f>
        <v/>
      </c>
      <c r="K2386" s="7" t="str">
        <f>IFERROR(ROUND(AVERAGEIF('Week 2 - Making'!$B:$B,'Product List'!$A2386,'Week 2 - Making'!$P:$P),0),"")</f>
        <v/>
      </c>
      <c r="L2386" s="263" t="str">
        <f>IFERROR(ROUND(AVERAGEIF('Week 3 - Making'!$B:$B,'Product List'!$A2386,'Week 3 - Making'!$P:$P),0),"")</f>
        <v/>
      </c>
      <c r="M2386" s="7" t="str">
        <f>IFERROR(ROUND(AVERAGEIF('Week 4 - Making'!$B:$B,'Product List'!$A2386,'Week 4 - Making'!$P:$P),0),"")</f>
        <v/>
      </c>
      <c r="N2386" s="7" t="str">
        <f>IFERROR(ROUND(AVERAGEIF('Week 5 - Making'!$B:$B,'Product List'!$A2386,'Week 5 - Making'!$P:$P),0),"")</f>
        <v/>
      </c>
      <c r="O2386" s="7"/>
      <c r="P2386" s="7">
        <f t="array" ref="P2386">iferror(xlookup(C2386,'Product Families'!A:A,'Product Families'!S:S),"")</f>
        <v>0</v>
      </c>
    </row>
    <row r="2387" ht="14.25" customHeight="1">
      <c r="A2387" s="122" t="s">
        <v>5197</v>
      </c>
      <c r="B2387" s="270" t="s">
        <v>5198</v>
      </c>
      <c r="C2387" s="122" t="s">
        <v>520</v>
      </c>
      <c r="D2387" s="7">
        <f t="array" ref="D2387">IFERROR(XLOOKUP($C2387,'Product Families'!$A:$A,'Product Families'!$D:$D),"")</f>
        <v>59</v>
      </c>
      <c r="E2387" s="7">
        <f t="array" ref="E2387">IFERROR(XLOOKUP($C2387,'Product Families'!$A:$A,'Product Families'!$E:$E),"")</f>
        <v>61</v>
      </c>
      <c r="F2387" s="7">
        <f t="array" ref="F2387">IFERROR(XLOOKUP($C2387,'Product Families'!$A:$A,'Product Families'!$F:$F),"")</f>
        <v>65</v>
      </c>
      <c r="G2387" s="7">
        <f t="array" ref="G2387">IFERROR(XLOOKUP($C2387,'Product Families'!$A:$A,'Product Families'!$G:$G),"")</f>
        <v>70</v>
      </c>
      <c r="J2387" s="7" t="str">
        <f>IFERROR(ROUND(AVERAGEIF('Week 1 - Making'!$B:$B,'Product List'!$A2387,'Week 1 - Making'!$P:$P),0),"")</f>
        <v/>
      </c>
      <c r="K2387" s="7" t="str">
        <f>IFERROR(ROUND(AVERAGEIF('Week 2 - Making'!$B:$B,'Product List'!$A2387,'Week 2 - Making'!$P:$P),0),"")</f>
        <v/>
      </c>
      <c r="L2387" s="263" t="str">
        <f>IFERROR(ROUND(AVERAGEIF('Week 3 - Making'!$B:$B,'Product List'!$A2387,'Week 3 - Making'!$P:$P),0),"")</f>
        <v/>
      </c>
      <c r="M2387" s="7" t="str">
        <f>IFERROR(ROUND(AVERAGEIF('Week 4 - Making'!$B:$B,'Product List'!$A2387,'Week 4 - Making'!$P:$P),0),"")</f>
        <v/>
      </c>
      <c r="N2387" s="7" t="str">
        <f>IFERROR(ROUND(AVERAGEIF('Week 5 - Making'!$B:$B,'Product List'!$A2387,'Week 5 - Making'!$P:$P),0),"")</f>
        <v/>
      </c>
      <c r="O2387" s="7"/>
      <c r="P2387" s="7">
        <f t="array" ref="P2387">iferror(xlookup(C2387,'Product Families'!A:A,'Product Families'!S:S),"")</f>
        <v>0</v>
      </c>
    </row>
    <row r="2388" ht="14.25" customHeight="1">
      <c r="A2388" s="122" t="s">
        <v>5199</v>
      </c>
      <c r="B2388" s="270" t="s">
        <v>5200</v>
      </c>
      <c r="C2388" s="122" t="s">
        <v>520</v>
      </c>
      <c r="D2388" s="7">
        <f t="array" ref="D2388">IFERROR(XLOOKUP($C2388,'Product Families'!$A:$A,'Product Families'!$D:$D),"")</f>
        <v>59</v>
      </c>
      <c r="E2388" s="7">
        <f t="array" ref="E2388">IFERROR(XLOOKUP($C2388,'Product Families'!$A:$A,'Product Families'!$E:$E),"")</f>
        <v>61</v>
      </c>
      <c r="F2388" s="7">
        <f t="array" ref="F2388">IFERROR(XLOOKUP($C2388,'Product Families'!$A:$A,'Product Families'!$F:$F),"")</f>
        <v>65</v>
      </c>
      <c r="G2388" s="7">
        <f t="array" ref="G2388">IFERROR(XLOOKUP($C2388,'Product Families'!$A:$A,'Product Families'!$G:$G),"")</f>
        <v>70</v>
      </c>
      <c r="J2388" s="7" t="str">
        <f>IFERROR(ROUND(AVERAGEIF('Week 1 - Making'!$B:$B,'Product List'!$A2388,'Week 1 - Making'!$P:$P),0),"")</f>
        <v/>
      </c>
      <c r="K2388" s="7" t="str">
        <f>IFERROR(ROUND(AVERAGEIF('Week 2 - Making'!$B:$B,'Product List'!$A2388,'Week 2 - Making'!$P:$P),0),"")</f>
        <v/>
      </c>
      <c r="L2388" s="263" t="str">
        <f>IFERROR(ROUND(AVERAGEIF('Week 3 - Making'!$B:$B,'Product List'!$A2388,'Week 3 - Making'!$P:$P),0),"")</f>
        <v/>
      </c>
      <c r="M2388" s="7" t="str">
        <f>IFERROR(ROUND(AVERAGEIF('Week 4 - Making'!$B:$B,'Product List'!$A2388,'Week 4 - Making'!$P:$P),0),"")</f>
        <v/>
      </c>
      <c r="N2388" s="7" t="str">
        <f>IFERROR(ROUND(AVERAGEIF('Week 5 - Making'!$B:$B,'Product List'!$A2388,'Week 5 - Making'!$P:$P),0),"")</f>
        <v/>
      </c>
      <c r="O2388" s="7"/>
      <c r="P2388" s="7">
        <f t="array" ref="P2388">iferror(xlookup(C2388,'Product Families'!A:A,'Product Families'!S:S),"")</f>
        <v>0</v>
      </c>
    </row>
    <row r="2389" ht="14.25" customHeight="1">
      <c r="A2389" s="122" t="s">
        <v>5201</v>
      </c>
      <c r="B2389" s="270" t="s">
        <v>5202</v>
      </c>
      <c r="C2389" s="122" t="s">
        <v>520</v>
      </c>
      <c r="D2389" s="7">
        <f t="array" ref="D2389">IFERROR(XLOOKUP($C2389,'Product Families'!$A:$A,'Product Families'!$D:$D),"")</f>
        <v>59</v>
      </c>
      <c r="E2389" s="7">
        <f t="array" ref="E2389">IFERROR(XLOOKUP($C2389,'Product Families'!$A:$A,'Product Families'!$E:$E),"")</f>
        <v>61</v>
      </c>
      <c r="F2389" s="7">
        <f t="array" ref="F2389">IFERROR(XLOOKUP($C2389,'Product Families'!$A:$A,'Product Families'!$F:$F),"")</f>
        <v>65</v>
      </c>
      <c r="G2389" s="7">
        <f t="array" ref="G2389">IFERROR(XLOOKUP($C2389,'Product Families'!$A:$A,'Product Families'!$G:$G),"")</f>
        <v>70</v>
      </c>
      <c r="J2389" s="7" t="str">
        <f>IFERROR(ROUND(AVERAGEIF('Week 1 - Making'!$B:$B,'Product List'!$A2389,'Week 1 - Making'!$P:$P),0),"")</f>
        <v/>
      </c>
      <c r="K2389" s="7" t="str">
        <f>IFERROR(ROUND(AVERAGEIF('Week 2 - Making'!$B:$B,'Product List'!$A2389,'Week 2 - Making'!$P:$P),0),"")</f>
        <v/>
      </c>
      <c r="L2389" s="263" t="str">
        <f>IFERROR(ROUND(AVERAGEIF('Week 3 - Making'!$B:$B,'Product List'!$A2389,'Week 3 - Making'!$P:$P),0),"")</f>
        <v/>
      </c>
      <c r="M2389" s="7" t="str">
        <f>IFERROR(ROUND(AVERAGEIF('Week 4 - Making'!$B:$B,'Product List'!$A2389,'Week 4 - Making'!$P:$P),0),"")</f>
        <v/>
      </c>
      <c r="N2389" s="7" t="str">
        <f>IFERROR(ROUND(AVERAGEIF('Week 5 - Making'!$B:$B,'Product List'!$A2389,'Week 5 - Making'!$P:$P),0),"")</f>
        <v/>
      </c>
      <c r="O2389" s="7"/>
      <c r="P2389" s="7">
        <f t="array" ref="P2389">iferror(xlookup(C2389,'Product Families'!A:A,'Product Families'!S:S),"")</f>
        <v>0</v>
      </c>
    </row>
    <row r="2390" ht="14.25" customHeight="1">
      <c r="A2390" s="122" t="s">
        <v>5203</v>
      </c>
      <c r="B2390" s="270" t="s">
        <v>5204</v>
      </c>
      <c r="C2390" s="122" t="s">
        <v>520</v>
      </c>
      <c r="D2390" s="7">
        <f t="array" ref="D2390">IFERROR(XLOOKUP($C2390,'Product Families'!$A:$A,'Product Families'!$D:$D),"")</f>
        <v>59</v>
      </c>
      <c r="E2390" s="7">
        <f t="array" ref="E2390">IFERROR(XLOOKUP($C2390,'Product Families'!$A:$A,'Product Families'!$E:$E),"")</f>
        <v>61</v>
      </c>
      <c r="F2390" s="7">
        <f t="array" ref="F2390">IFERROR(XLOOKUP($C2390,'Product Families'!$A:$A,'Product Families'!$F:$F),"")</f>
        <v>65</v>
      </c>
      <c r="G2390" s="7">
        <f t="array" ref="G2390">IFERROR(XLOOKUP($C2390,'Product Families'!$A:$A,'Product Families'!$G:$G),"")</f>
        <v>70</v>
      </c>
      <c r="J2390" s="7" t="str">
        <f>IFERROR(ROUND(AVERAGEIF('Week 1 - Making'!$B:$B,'Product List'!$A2390,'Week 1 - Making'!$P:$P),0),"")</f>
        <v/>
      </c>
      <c r="K2390" s="7" t="str">
        <f>IFERROR(ROUND(AVERAGEIF('Week 2 - Making'!$B:$B,'Product List'!$A2390,'Week 2 - Making'!$P:$P),0),"")</f>
        <v/>
      </c>
      <c r="L2390" s="263" t="str">
        <f>IFERROR(ROUND(AVERAGEIF('Week 3 - Making'!$B:$B,'Product List'!$A2390,'Week 3 - Making'!$P:$P),0),"")</f>
        <v/>
      </c>
      <c r="M2390" s="7" t="str">
        <f>IFERROR(ROUND(AVERAGEIF('Week 4 - Making'!$B:$B,'Product List'!$A2390,'Week 4 - Making'!$P:$P),0),"")</f>
        <v/>
      </c>
      <c r="N2390" s="7" t="str">
        <f>IFERROR(ROUND(AVERAGEIF('Week 5 - Making'!$B:$B,'Product List'!$A2390,'Week 5 - Making'!$P:$P),0),"")</f>
        <v/>
      </c>
      <c r="O2390" s="7"/>
      <c r="P2390" s="7">
        <f t="array" ref="P2390">iferror(xlookup(C2390,'Product Families'!A:A,'Product Families'!S:S),"")</f>
        <v>0</v>
      </c>
    </row>
    <row r="2391" ht="14.25" customHeight="1">
      <c r="A2391" s="122" t="s">
        <v>5205</v>
      </c>
      <c r="B2391" s="270" t="s">
        <v>5206</v>
      </c>
      <c r="C2391" s="122" t="s">
        <v>520</v>
      </c>
      <c r="D2391" s="7">
        <f t="array" ref="D2391">IFERROR(XLOOKUP($C2391,'Product Families'!$A:$A,'Product Families'!$D:$D),"")</f>
        <v>59</v>
      </c>
      <c r="E2391" s="7">
        <f t="array" ref="E2391">IFERROR(XLOOKUP($C2391,'Product Families'!$A:$A,'Product Families'!$E:$E),"")</f>
        <v>61</v>
      </c>
      <c r="F2391" s="7">
        <f t="array" ref="F2391">IFERROR(XLOOKUP($C2391,'Product Families'!$A:$A,'Product Families'!$F:$F),"")</f>
        <v>65</v>
      </c>
      <c r="G2391" s="7">
        <f t="array" ref="G2391">IFERROR(XLOOKUP($C2391,'Product Families'!$A:$A,'Product Families'!$G:$G),"")</f>
        <v>70</v>
      </c>
      <c r="J2391" s="7" t="str">
        <f>IFERROR(ROUND(AVERAGEIF('Week 1 - Making'!$B:$B,'Product List'!$A2391,'Week 1 - Making'!$P:$P),0),"")</f>
        <v/>
      </c>
      <c r="K2391" s="7" t="str">
        <f>IFERROR(ROUND(AVERAGEIF('Week 2 - Making'!$B:$B,'Product List'!$A2391,'Week 2 - Making'!$P:$P),0),"")</f>
        <v/>
      </c>
      <c r="L2391" s="263" t="str">
        <f>IFERROR(ROUND(AVERAGEIF('Week 3 - Making'!$B:$B,'Product List'!$A2391,'Week 3 - Making'!$P:$P),0),"")</f>
        <v/>
      </c>
      <c r="M2391" s="7" t="str">
        <f>IFERROR(ROUND(AVERAGEIF('Week 4 - Making'!$B:$B,'Product List'!$A2391,'Week 4 - Making'!$P:$P),0),"")</f>
        <v/>
      </c>
      <c r="N2391" s="7" t="str">
        <f>IFERROR(ROUND(AVERAGEIF('Week 5 - Making'!$B:$B,'Product List'!$A2391,'Week 5 - Making'!$P:$P),0),"")</f>
        <v/>
      </c>
      <c r="O2391" s="7"/>
      <c r="P2391" s="7">
        <f t="array" ref="P2391">iferror(xlookup(C2391,'Product Families'!A:A,'Product Families'!S:S),"")</f>
        <v>0</v>
      </c>
    </row>
    <row r="2392" ht="14.25" customHeight="1">
      <c r="A2392" s="122" t="s">
        <v>5207</v>
      </c>
      <c r="B2392" s="270" t="s">
        <v>5208</v>
      </c>
      <c r="C2392" s="122" t="s">
        <v>520</v>
      </c>
      <c r="D2392" s="7">
        <f t="array" ref="D2392">IFERROR(XLOOKUP($C2392,'Product Families'!$A:$A,'Product Families'!$D:$D),"")</f>
        <v>59</v>
      </c>
      <c r="E2392" s="7">
        <f t="array" ref="E2392">IFERROR(XLOOKUP($C2392,'Product Families'!$A:$A,'Product Families'!$E:$E),"")</f>
        <v>61</v>
      </c>
      <c r="F2392" s="7">
        <f t="array" ref="F2392">IFERROR(XLOOKUP($C2392,'Product Families'!$A:$A,'Product Families'!$F:$F),"")</f>
        <v>65</v>
      </c>
      <c r="G2392" s="7">
        <f t="array" ref="G2392">IFERROR(XLOOKUP($C2392,'Product Families'!$A:$A,'Product Families'!$G:$G),"")</f>
        <v>70</v>
      </c>
      <c r="J2392" s="7" t="str">
        <f>IFERROR(ROUND(AVERAGEIF('Week 1 - Making'!$B:$B,'Product List'!$A2392,'Week 1 - Making'!$P:$P),0),"")</f>
        <v/>
      </c>
      <c r="K2392" s="7" t="str">
        <f>IFERROR(ROUND(AVERAGEIF('Week 2 - Making'!$B:$B,'Product List'!$A2392,'Week 2 - Making'!$P:$P),0),"")</f>
        <v/>
      </c>
      <c r="L2392" s="263" t="str">
        <f>IFERROR(ROUND(AVERAGEIF('Week 3 - Making'!$B:$B,'Product List'!$A2392,'Week 3 - Making'!$P:$P),0),"")</f>
        <v/>
      </c>
      <c r="M2392" s="7" t="str">
        <f>IFERROR(ROUND(AVERAGEIF('Week 4 - Making'!$B:$B,'Product List'!$A2392,'Week 4 - Making'!$P:$P),0),"")</f>
        <v/>
      </c>
      <c r="N2392" s="7" t="str">
        <f>IFERROR(ROUND(AVERAGEIF('Week 5 - Making'!$B:$B,'Product List'!$A2392,'Week 5 - Making'!$P:$P),0),"")</f>
        <v/>
      </c>
      <c r="O2392" s="7"/>
      <c r="P2392" s="7">
        <f t="array" ref="P2392">iferror(xlookup(C2392,'Product Families'!A:A,'Product Families'!S:S),"")</f>
        <v>0</v>
      </c>
    </row>
    <row r="2393" ht="14.25" customHeight="1">
      <c r="A2393" s="122" t="s">
        <v>5209</v>
      </c>
      <c r="B2393" s="270" t="s">
        <v>5210</v>
      </c>
      <c r="C2393" s="122" t="s">
        <v>520</v>
      </c>
      <c r="D2393" s="7">
        <f t="array" ref="D2393">IFERROR(XLOOKUP($C2393,'Product Families'!$A:$A,'Product Families'!$D:$D),"")</f>
        <v>59</v>
      </c>
      <c r="E2393" s="7">
        <f t="array" ref="E2393">IFERROR(XLOOKUP($C2393,'Product Families'!$A:$A,'Product Families'!$E:$E),"")</f>
        <v>61</v>
      </c>
      <c r="F2393" s="7">
        <f t="array" ref="F2393">IFERROR(XLOOKUP($C2393,'Product Families'!$A:$A,'Product Families'!$F:$F),"")</f>
        <v>65</v>
      </c>
      <c r="G2393" s="7">
        <f t="array" ref="G2393">IFERROR(XLOOKUP($C2393,'Product Families'!$A:$A,'Product Families'!$G:$G),"")</f>
        <v>70</v>
      </c>
      <c r="J2393" s="7" t="str">
        <f>IFERROR(ROUND(AVERAGEIF('Week 1 - Making'!$B:$B,'Product List'!$A2393,'Week 1 - Making'!$P:$P),0),"")</f>
        <v/>
      </c>
      <c r="K2393" s="7" t="str">
        <f>IFERROR(ROUND(AVERAGEIF('Week 2 - Making'!$B:$B,'Product List'!$A2393,'Week 2 - Making'!$P:$P),0),"")</f>
        <v/>
      </c>
      <c r="L2393" s="263" t="str">
        <f>IFERROR(ROUND(AVERAGEIF('Week 3 - Making'!$B:$B,'Product List'!$A2393,'Week 3 - Making'!$P:$P),0),"")</f>
        <v/>
      </c>
      <c r="M2393" s="7" t="str">
        <f>IFERROR(ROUND(AVERAGEIF('Week 4 - Making'!$B:$B,'Product List'!$A2393,'Week 4 - Making'!$P:$P),0),"")</f>
        <v/>
      </c>
      <c r="N2393" s="7" t="str">
        <f>IFERROR(ROUND(AVERAGEIF('Week 5 - Making'!$B:$B,'Product List'!$A2393,'Week 5 - Making'!$P:$P),0),"")</f>
        <v/>
      </c>
      <c r="O2393" s="7"/>
      <c r="P2393" s="7">
        <f t="array" ref="P2393">iferror(xlookup(C2393,'Product Families'!A:A,'Product Families'!S:S),"")</f>
        <v>0</v>
      </c>
    </row>
    <row r="2394" ht="14.25" customHeight="1">
      <c r="A2394" s="122" t="s">
        <v>5211</v>
      </c>
      <c r="B2394" s="270" t="s">
        <v>5212</v>
      </c>
      <c r="C2394" s="122" t="s">
        <v>520</v>
      </c>
      <c r="D2394" s="7">
        <f t="array" ref="D2394">IFERROR(XLOOKUP($C2394,'Product Families'!$A:$A,'Product Families'!$D:$D),"")</f>
        <v>59</v>
      </c>
      <c r="E2394" s="7">
        <f t="array" ref="E2394">IFERROR(XLOOKUP($C2394,'Product Families'!$A:$A,'Product Families'!$E:$E),"")</f>
        <v>61</v>
      </c>
      <c r="F2394" s="7">
        <f t="array" ref="F2394">IFERROR(XLOOKUP($C2394,'Product Families'!$A:$A,'Product Families'!$F:$F),"")</f>
        <v>65</v>
      </c>
      <c r="G2394" s="7">
        <f t="array" ref="G2394">IFERROR(XLOOKUP($C2394,'Product Families'!$A:$A,'Product Families'!$G:$G),"")</f>
        <v>70</v>
      </c>
      <c r="J2394" s="7" t="str">
        <f>IFERROR(ROUND(AVERAGEIF('Week 1 - Making'!$B:$B,'Product List'!$A2394,'Week 1 - Making'!$P:$P),0),"")</f>
        <v/>
      </c>
      <c r="K2394" s="7" t="str">
        <f>IFERROR(ROUND(AVERAGEIF('Week 2 - Making'!$B:$B,'Product List'!$A2394,'Week 2 - Making'!$P:$P),0),"")</f>
        <v/>
      </c>
      <c r="L2394" s="263" t="str">
        <f>IFERROR(ROUND(AVERAGEIF('Week 3 - Making'!$B:$B,'Product List'!$A2394,'Week 3 - Making'!$P:$P),0),"")</f>
        <v/>
      </c>
      <c r="M2394" s="7" t="str">
        <f>IFERROR(ROUND(AVERAGEIF('Week 4 - Making'!$B:$B,'Product List'!$A2394,'Week 4 - Making'!$P:$P),0),"")</f>
        <v/>
      </c>
      <c r="N2394" s="7" t="str">
        <f>IFERROR(ROUND(AVERAGEIF('Week 5 - Making'!$B:$B,'Product List'!$A2394,'Week 5 - Making'!$P:$P),0),"")</f>
        <v/>
      </c>
      <c r="O2394" s="7"/>
      <c r="P2394" s="7">
        <f t="array" ref="P2394">iferror(xlookup(C2394,'Product Families'!A:A,'Product Families'!S:S),"")</f>
        <v>0</v>
      </c>
    </row>
    <row r="2395" ht="14.25" customHeight="1">
      <c r="A2395" s="122" t="s">
        <v>5213</v>
      </c>
      <c r="B2395" s="270" t="s">
        <v>5214</v>
      </c>
      <c r="C2395" s="122" t="s">
        <v>520</v>
      </c>
      <c r="D2395" s="7">
        <f t="array" ref="D2395">IFERROR(XLOOKUP($C2395,'Product Families'!$A:$A,'Product Families'!$D:$D),"")</f>
        <v>59</v>
      </c>
      <c r="E2395" s="7">
        <f t="array" ref="E2395">IFERROR(XLOOKUP($C2395,'Product Families'!$A:$A,'Product Families'!$E:$E),"")</f>
        <v>61</v>
      </c>
      <c r="F2395" s="7">
        <f t="array" ref="F2395">IFERROR(XLOOKUP($C2395,'Product Families'!$A:$A,'Product Families'!$F:$F),"")</f>
        <v>65</v>
      </c>
      <c r="G2395" s="7">
        <f t="array" ref="G2395">IFERROR(XLOOKUP($C2395,'Product Families'!$A:$A,'Product Families'!$G:$G),"")</f>
        <v>70</v>
      </c>
      <c r="J2395" s="7" t="str">
        <f>IFERROR(ROUND(AVERAGEIF('Week 1 - Making'!$B:$B,'Product List'!$A2395,'Week 1 - Making'!$P:$P),0),"")</f>
        <v/>
      </c>
      <c r="K2395" s="7" t="str">
        <f>IFERROR(ROUND(AVERAGEIF('Week 2 - Making'!$B:$B,'Product List'!$A2395,'Week 2 - Making'!$P:$P),0),"")</f>
        <v/>
      </c>
      <c r="L2395" s="263" t="str">
        <f>IFERROR(ROUND(AVERAGEIF('Week 3 - Making'!$B:$B,'Product List'!$A2395,'Week 3 - Making'!$P:$P),0),"")</f>
        <v/>
      </c>
      <c r="M2395" s="7" t="str">
        <f>IFERROR(ROUND(AVERAGEIF('Week 4 - Making'!$B:$B,'Product List'!$A2395,'Week 4 - Making'!$P:$P),0),"")</f>
        <v/>
      </c>
      <c r="N2395" s="7" t="str">
        <f>IFERROR(ROUND(AVERAGEIF('Week 5 - Making'!$B:$B,'Product List'!$A2395,'Week 5 - Making'!$P:$P),0),"")</f>
        <v/>
      </c>
      <c r="O2395" s="7"/>
      <c r="P2395" s="7">
        <f t="array" ref="P2395">iferror(xlookup(C2395,'Product Families'!A:A,'Product Families'!S:S),"")</f>
        <v>0</v>
      </c>
    </row>
    <row r="2396" ht="14.25" customHeight="1">
      <c r="A2396" s="122" t="s">
        <v>5215</v>
      </c>
      <c r="B2396" s="270" t="s">
        <v>5216</v>
      </c>
      <c r="C2396" s="122" t="s">
        <v>520</v>
      </c>
      <c r="D2396" s="7">
        <f t="array" ref="D2396">IFERROR(XLOOKUP($C2396,'Product Families'!$A:$A,'Product Families'!$D:$D),"")</f>
        <v>59</v>
      </c>
      <c r="E2396" s="7">
        <f t="array" ref="E2396">IFERROR(XLOOKUP($C2396,'Product Families'!$A:$A,'Product Families'!$E:$E),"")</f>
        <v>61</v>
      </c>
      <c r="F2396" s="7">
        <f t="array" ref="F2396">IFERROR(XLOOKUP($C2396,'Product Families'!$A:$A,'Product Families'!$F:$F),"")</f>
        <v>65</v>
      </c>
      <c r="G2396" s="7">
        <f t="array" ref="G2396">IFERROR(XLOOKUP($C2396,'Product Families'!$A:$A,'Product Families'!$G:$G),"")</f>
        <v>70</v>
      </c>
      <c r="J2396" s="7" t="str">
        <f>IFERROR(ROUND(AVERAGEIF('Week 1 - Making'!$B:$B,'Product List'!$A2396,'Week 1 - Making'!$P:$P),0),"")</f>
        <v/>
      </c>
      <c r="K2396" s="7" t="str">
        <f>IFERROR(ROUND(AVERAGEIF('Week 2 - Making'!$B:$B,'Product List'!$A2396,'Week 2 - Making'!$P:$P),0),"")</f>
        <v/>
      </c>
      <c r="L2396" s="263" t="str">
        <f>IFERROR(ROUND(AVERAGEIF('Week 3 - Making'!$B:$B,'Product List'!$A2396,'Week 3 - Making'!$P:$P),0),"")</f>
        <v/>
      </c>
      <c r="M2396" s="7" t="str">
        <f>IFERROR(ROUND(AVERAGEIF('Week 4 - Making'!$B:$B,'Product List'!$A2396,'Week 4 - Making'!$P:$P),0),"")</f>
        <v/>
      </c>
      <c r="N2396" s="7" t="str">
        <f>IFERROR(ROUND(AVERAGEIF('Week 5 - Making'!$B:$B,'Product List'!$A2396,'Week 5 - Making'!$P:$P),0),"")</f>
        <v/>
      </c>
      <c r="O2396" s="7"/>
      <c r="P2396" s="7">
        <f t="array" ref="P2396">iferror(xlookup(C2396,'Product Families'!A:A,'Product Families'!S:S),"")</f>
        <v>0</v>
      </c>
    </row>
    <row r="2397" ht="14.25" customHeight="1">
      <c r="A2397" s="122" t="s">
        <v>5217</v>
      </c>
      <c r="B2397" s="270" t="s">
        <v>5218</v>
      </c>
      <c r="C2397" s="122" t="s">
        <v>520</v>
      </c>
      <c r="D2397" s="7">
        <f t="array" ref="D2397">IFERROR(XLOOKUP($C2397,'Product Families'!$A:$A,'Product Families'!$D:$D),"")</f>
        <v>59</v>
      </c>
      <c r="E2397" s="7">
        <f t="array" ref="E2397">IFERROR(XLOOKUP($C2397,'Product Families'!$A:$A,'Product Families'!$E:$E),"")</f>
        <v>61</v>
      </c>
      <c r="F2397" s="7">
        <f t="array" ref="F2397">IFERROR(XLOOKUP($C2397,'Product Families'!$A:$A,'Product Families'!$F:$F),"")</f>
        <v>65</v>
      </c>
      <c r="G2397" s="7">
        <f t="array" ref="G2397">IFERROR(XLOOKUP($C2397,'Product Families'!$A:$A,'Product Families'!$G:$G),"")</f>
        <v>70</v>
      </c>
      <c r="J2397" s="7" t="str">
        <f>IFERROR(ROUND(AVERAGEIF('Week 1 - Making'!$B:$B,'Product List'!$A2397,'Week 1 - Making'!$P:$P),0),"")</f>
        <v/>
      </c>
      <c r="K2397" s="7" t="str">
        <f>IFERROR(ROUND(AVERAGEIF('Week 2 - Making'!$B:$B,'Product List'!$A2397,'Week 2 - Making'!$P:$P),0),"")</f>
        <v/>
      </c>
      <c r="L2397" s="263" t="str">
        <f>IFERROR(ROUND(AVERAGEIF('Week 3 - Making'!$B:$B,'Product List'!$A2397,'Week 3 - Making'!$P:$P),0),"")</f>
        <v/>
      </c>
      <c r="M2397" s="7" t="str">
        <f>IFERROR(ROUND(AVERAGEIF('Week 4 - Making'!$B:$B,'Product List'!$A2397,'Week 4 - Making'!$P:$P),0),"")</f>
        <v/>
      </c>
      <c r="N2397" s="7" t="str">
        <f>IFERROR(ROUND(AVERAGEIF('Week 5 - Making'!$B:$B,'Product List'!$A2397,'Week 5 - Making'!$P:$P),0),"")</f>
        <v/>
      </c>
      <c r="O2397" s="7"/>
      <c r="P2397" s="7">
        <f t="array" ref="P2397">iferror(xlookup(C2397,'Product Families'!A:A,'Product Families'!S:S),"")</f>
        <v>0</v>
      </c>
    </row>
    <row r="2398" ht="14.25" customHeight="1">
      <c r="A2398" s="122" t="s">
        <v>5219</v>
      </c>
      <c r="B2398" s="270" t="s">
        <v>5220</v>
      </c>
      <c r="C2398" s="122" t="s">
        <v>520</v>
      </c>
      <c r="D2398" s="7">
        <f t="array" ref="D2398">IFERROR(XLOOKUP($C2398,'Product Families'!$A:$A,'Product Families'!$D:$D),"")</f>
        <v>59</v>
      </c>
      <c r="E2398" s="7">
        <f t="array" ref="E2398">IFERROR(XLOOKUP($C2398,'Product Families'!$A:$A,'Product Families'!$E:$E),"")</f>
        <v>61</v>
      </c>
      <c r="F2398" s="7">
        <f t="array" ref="F2398">IFERROR(XLOOKUP($C2398,'Product Families'!$A:$A,'Product Families'!$F:$F),"")</f>
        <v>65</v>
      </c>
      <c r="G2398" s="7">
        <f t="array" ref="G2398">IFERROR(XLOOKUP($C2398,'Product Families'!$A:$A,'Product Families'!$G:$G),"")</f>
        <v>70</v>
      </c>
      <c r="J2398" s="7" t="str">
        <f>IFERROR(ROUND(AVERAGEIF('Week 1 - Making'!$B:$B,'Product List'!$A2398,'Week 1 - Making'!$P:$P),0),"")</f>
        <v/>
      </c>
      <c r="K2398" s="7" t="str">
        <f>IFERROR(ROUND(AVERAGEIF('Week 2 - Making'!$B:$B,'Product List'!$A2398,'Week 2 - Making'!$P:$P),0),"")</f>
        <v/>
      </c>
      <c r="L2398" s="263" t="str">
        <f>IFERROR(ROUND(AVERAGEIF('Week 3 - Making'!$B:$B,'Product List'!$A2398,'Week 3 - Making'!$P:$P),0),"")</f>
        <v/>
      </c>
      <c r="M2398" s="7" t="str">
        <f>IFERROR(ROUND(AVERAGEIF('Week 4 - Making'!$B:$B,'Product List'!$A2398,'Week 4 - Making'!$P:$P),0),"")</f>
        <v/>
      </c>
      <c r="N2398" s="7" t="str">
        <f>IFERROR(ROUND(AVERAGEIF('Week 5 - Making'!$B:$B,'Product List'!$A2398,'Week 5 - Making'!$P:$P),0),"")</f>
        <v/>
      </c>
      <c r="O2398" s="7"/>
      <c r="P2398" s="7">
        <f t="array" ref="P2398">iferror(xlookup(C2398,'Product Families'!A:A,'Product Families'!S:S),"")</f>
        <v>0</v>
      </c>
    </row>
    <row r="2399" ht="14.25" customHeight="1">
      <c r="A2399" s="122" t="s">
        <v>5221</v>
      </c>
      <c r="B2399" s="270" t="s">
        <v>5222</v>
      </c>
      <c r="C2399" s="122" t="s">
        <v>868</v>
      </c>
      <c r="D2399" s="7">
        <f t="array" ref="D2399">IFERROR(XLOOKUP($C2399,'Product Families'!$A:$A,'Product Families'!$D:$D),"")</f>
        <v>74</v>
      </c>
      <c r="E2399" s="7">
        <f t="array" ref="E2399">IFERROR(XLOOKUP($C2399,'Product Families'!$A:$A,'Product Families'!$E:$E),"")</f>
        <v>76</v>
      </c>
      <c r="F2399" s="7">
        <f t="array" ref="F2399">IFERROR(XLOOKUP($C2399,'Product Families'!$A:$A,'Product Families'!$F:$F),"")</f>
        <v>82</v>
      </c>
      <c r="G2399" s="7">
        <f t="array" ref="G2399">IFERROR(XLOOKUP($C2399,'Product Families'!$A:$A,'Product Families'!$G:$G),"")</f>
        <v>88</v>
      </c>
      <c r="J2399" s="7" t="str">
        <f>IFERROR(ROUND(AVERAGEIF('Week 1 - Making'!$B:$B,'Product List'!$A2399,'Week 1 - Making'!$P:$P),0),"")</f>
        <v/>
      </c>
      <c r="K2399" s="7" t="str">
        <f>IFERROR(ROUND(AVERAGEIF('Week 2 - Making'!$B:$B,'Product List'!$A2399,'Week 2 - Making'!$P:$P),0),"")</f>
        <v/>
      </c>
      <c r="L2399" s="263" t="str">
        <f>IFERROR(ROUND(AVERAGEIF('Week 3 - Making'!$B:$B,'Product List'!$A2399,'Week 3 - Making'!$P:$P),0),"")</f>
        <v/>
      </c>
      <c r="M2399" s="7" t="str">
        <f>IFERROR(ROUND(AVERAGEIF('Week 4 - Making'!$B:$B,'Product List'!$A2399,'Week 4 - Making'!$P:$P),0),"")</f>
        <v/>
      </c>
      <c r="N2399" s="7" t="str">
        <f>IFERROR(ROUND(AVERAGEIF('Week 5 - Making'!$B:$B,'Product List'!$A2399,'Week 5 - Making'!$P:$P),0),"")</f>
        <v/>
      </c>
      <c r="O2399" s="7"/>
      <c r="P2399" s="7">
        <f t="array" ref="P2399">iferror(xlookup(C2399,'Product Families'!A:A,'Product Families'!S:S),"")</f>
        <v>0</v>
      </c>
    </row>
    <row r="2400" ht="14.25" customHeight="1">
      <c r="A2400" s="122" t="s">
        <v>5223</v>
      </c>
      <c r="B2400" s="270" t="s">
        <v>5224</v>
      </c>
      <c r="C2400" s="122" t="s">
        <v>868</v>
      </c>
      <c r="D2400" s="7">
        <f t="array" ref="D2400">IFERROR(XLOOKUP($C2400,'Product Families'!$A:$A,'Product Families'!$D:$D),"")</f>
        <v>74</v>
      </c>
      <c r="E2400" s="7">
        <f t="array" ref="E2400">IFERROR(XLOOKUP($C2400,'Product Families'!$A:$A,'Product Families'!$E:$E),"")</f>
        <v>76</v>
      </c>
      <c r="F2400" s="7">
        <f t="array" ref="F2400">IFERROR(XLOOKUP($C2400,'Product Families'!$A:$A,'Product Families'!$F:$F),"")</f>
        <v>82</v>
      </c>
      <c r="G2400" s="7">
        <f t="array" ref="G2400">IFERROR(XLOOKUP($C2400,'Product Families'!$A:$A,'Product Families'!$G:$G),"")</f>
        <v>88</v>
      </c>
      <c r="J2400" s="7" t="str">
        <f>IFERROR(ROUND(AVERAGEIF('Week 1 - Making'!$B:$B,'Product List'!$A2400,'Week 1 - Making'!$P:$P),0),"")</f>
        <v/>
      </c>
      <c r="K2400" s="7" t="str">
        <f>IFERROR(ROUND(AVERAGEIF('Week 2 - Making'!$B:$B,'Product List'!$A2400,'Week 2 - Making'!$P:$P),0),"")</f>
        <v/>
      </c>
      <c r="L2400" s="263" t="str">
        <f>IFERROR(ROUND(AVERAGEIF('Week 3 - Making'!$B:$B,'Product List'!$A2400,'Week 3 - Making'!$P:$P),0),"")</f>
        <v/>
      </c>
      <c r="M2400" s="7" t="str">
        <f>IFERROR(ROUND(AVERAGEIF('Week 4 - Making'!$B:$B,'Product List'!$A2400,'Week 4 - Making'!$P:$P),0),"")</f>
        <v/>
      </c>
      <c r="N2400" s="7" t="str">
        <f>IFERROR(ROUND(AVERAGEIF('Week 5 - Making'!$B:$B,'Product List'!$A2400,'Week 5 - Making'!$P:$P),0),"")</f>
        <v/>
      </c>
      <c r="O2400" s="7"/>
      <c r="P2400" s="7">
        <f t="array" ref="P2400">iferror(xlookup(C2400,'Product Families'!A:A,'Product Families'!S:S),"")</f>
        <v>0</v>
      </c>
    </row>
    <row r="2401" ht="14.25" customHeight="1">
      <c r="A2401" s="122" t="s">
        <v>5225</v>
      </c>
      <c r="B2401" s="270" t="s">
        <v>5226</v>
      </c>
      <c r="C2401" s="122" t="s">
        <v>868</v>
      </c>
      <c r="D2401" s="7">
        <f t="array" ref="D2401">IFERROR(XLOOKUP($C2401,'Product Families'!$A:$A,'Product Families'!$D:$D),"")</f>
        <v>74</v>
      </c>
      <c r="E2401" s="7">
        <f t="array" ref="E2401">IFERROR(XLOOKUP($C2401,'Product Families'!$A:$A,'Product Families'!$E:$E),"")</f>
        <v>76</v>
      </c>
      <c r="F2401" s="7">
        <f t="array" ref="F2401">IFERROR(XLOOKUP($C2401,'Product Families'!$A:$A,'Product Families'!$F:$F),"")</f>
        <v>82</v>
      </c>
      <c r="G2401" s="7">
        <f t="array" ref="G2401">IFERROR(XLOOKUP($C2401,'Product Families'!$A:$A,'Product Families'!$G:$G),"")</f>
        <v>88</v>
      </c>
      <c r="J2401" s="7" t="str">
        <f>IFERROR(ROUND(AVERAGEIF('Week 1 - Making'!$B:$B,'Product List'!$A2401,'Week 1 - Making'!$P:$P),0),"")</f>
        <v/>
      </c>
      <c r="K2401" s="7" t="str">
        <f>IFERROR(ROUND(AVERAGEIF('Week 2 - Making'!$B:$B,'Product List'!$A2401,'Week 2 - Making'!$P:$P),0),"")</f>
        <v/>
      </c>
      <c r="L2401" s="263" t="str">
        <f>IFERROR(ROUND(AVERAGEIF('Week 3 - Making'!$B:$B,'Product List'!$A2401,'Week 3 - Making'!$P:$P),0),"")</f>
        <v/>
      </c>
      <c r="M2401" s="7" t="str">
        <f>IFERROR(ROUND(AVERAGEIF('Week 4 - Making'!$B:$B,'Product List'!$A2401,'Week 4 - Making'!$P:$P),0),"")</f>
        <v/>
      </c>
      <c r="N2401" s="7" t="str">
        <f>IFERROR(ROUND(AVERAGEIF('Week 5 - Making'!$B:$B,'Product List'!$A2401,'Week 5 - Making'!$P:$P),0),"")</f>
        <v/>
      </c>
      <c r="O2401" s="7"/>
      <c r="P2401" s="7">
        <f t="array" ref="P2401">iferror(xlookup(C2401,'Product Families'!A:A,'Product Families'!S:S),"")</f>
        <v>0</v>
      </c>
    </row>
    <row r="2402" ht="14.25" customHeight="1">
      <c r="A2402" s="122" t="s">
        <v>5227</v>
      </c>
      <c r="B2402" s="270" t="s">
        <v>5228</v>
      </c>
      <c r="C2402" s="122" t="s">
        <v>868</v>
      </c>
      <c r="D2402" s="7">
        <f t="array" ref="D2402">IFERROR(XLOOKUP($C2402,'Product Families'!$A:$A,'Product Families'!$D:$D),"")</f>
        <v>74</v>
      </c>
      <c r="E2402" s="7">
        <f t="array" ref="E2402">IFERROR(XLOOKUP($C2402,'Product Families'!$A:$A,'Product Families'!$E:$E),"")</f>
        <v>76</v>
      </c>
      <c r="F2402" s="7">
        <f t="array" ref="F2402">IFERROR(XLOOKUP($C2402,'Product Families'!$A:$A,'Product Families'!$F:$F),"")</f>
        <v>82</v>
      </c>
      <c r="G2402" s="7">
        <f t="array" ref="G2402">IFERROR(XLOOKUP($C2402,'Product Families'!$A:$A,'Product Families'!$G:$G),"")</f>
        <v>88</v>
      </c>
      <c r="J2402" s="7" t="str">
        <f>IFERROR(ROUND(AVERAGEIF('Week 1 - Making'!$B:$B,'Product List'!$A2402,'Week 1 - Making'!$P:$P),0),"")</f>
        <v/>
      </c>
      <c r="K2402" s="7" t="str">
        <f>IFERROR(ROUND(AVERAGEIF('Week 2 - Making'!$B:$B,'Product List'!$A2402,'Week 2 - Making'!$P:$P),0),"")</f>
        <v/>
      </c>
      <c r="L2402" s="263" t="str">
        <f>IFERROR(ROUND(AVERAGEIF('Week 3 - Making'!$B:$B,'Product List'!$A2402,'Week 3 - Making'!$P:$P),0),"")</f>
        <v/>
      </c>
      <c r="M2402" s="7" t="str">
        <f>IFERROR(ROUND(AVERAGEIF('Week 4 - Making'!$B:$B,'Product List'!$A2402,'Week 4 - Making'!$P:$P),0),"")</f>
        <v/>
      </c>
      <c r="N2402" s="7" t="str">
        <f>IFERROR(ROUND(AVERAGEIF('Week 5 - Making'!$B:$B,'Product List'!$A2402,'Week 5 - Making'!$P:$P),0),"")</f>
        <v/>
      </c>
      <c r="O2402" s="7"/>
      <c r="P2402" s="7">
        <f t="array" ref="P2402">iferror(xlookup(C2402,'Product Families'!A:A,'Product Families'!S:S),"")</f>
        <v>0</v>
      </c>
    </row>
    <row r="2403" ht="14.25" customHeight="1">
      <c r="A2403" s="288" t="s">
        <v>5229</v>
      </c>
      <c r="B2403" s="291"/>
      <c r="C2403" s="138" t="s">
        <v>870</v>
      </c>
      <c r="D2403" s="124">
        <f t="array" ref="D2403">IFERROR(XLOOKUP($C2403,'Product Families'!$A:$A,'Product Families'!$D:$D),"")</f>
        <v>12</v>
      </c>
      <c r="E2403" s="124">
        <f t="array" ref="E2403">IFERROR(XLOOKUP($C2403,'Product Families'!$A:$A,'Product Families'!$E:$E),"")</f>
        <v>13</v>
      </c>
      <c r="F2403" s="124">
        <f t="array" ref="F2403">IFERROR(XLOOKUP($C2403,'Product Families'!$A:$A,'Product Families'!$F:$F),"")</f>
        <v>14</v>
      </c>
      <c r="G2403" s="124">
        <f t="array" ref="G2403">IFERROR(XLOOKUP($C2403,'Product Families'!$A:$A,'Product Families'!$G:$G),"")</f>
        <v>15</v>
      </c>
      <c r="H2403" s="122"/>
      <c r="I2403" s="122"/>
      <c r="J2403" s="122" t="str">
        <f>IFERROR(ROUND(AVERAGEIF('Week 1 - Making'!$B:$B,'Product List'!$A2403,'Week 1 - Making'!$P:$P),0),"")</f>
        <v/>
      </c>
      <c r="K2403" s="122" t="str">
        <f>IFERROR(ROUND(AVERAGEIF('Week 2 - Making'!$B:$B,'Product List'!$A2403,'Week 2 - Making'!$P:$P),0),"")</f>
        <v/>
      </c>
      <c r="L2403" s="122" t="str">
        <f>IFERROR(ROUND(AVERAGEIF('Week 3 - Making'!$B:$B,'Product List'!$A2403,'Week 3 - Making'!$P:$P),0),"")</f>
        <v/>
      </c>
      <c r="M2403" s="122" t="str">
        <f>IFERROR(ROUND(AVERAGEIF('Week 4 - Making'!$B:$B,'Product List'!$A2403,'Week 4 - Making'!$P:$P),0),"")</f>
        <v/>
      </c>
      <c r="N2403" s="122" t="str">
        <f>IFERROR(ROUND(AVERAGEIF('Week 5 - Making'!$B:$B,'Product List'!$A2403,'Week 5 - Making'!$P:$P),0),"")</f>
        <v/>
      </c>
      <c r="O2403" s="122"/>
      <c r="P2403" s="290">
        <f t="array" ref="P2403">iferror(xlookup(C2403,'Product Families'!A:A,'Product Families'!S:S),"")</f>
        <v>0</v>
      </c>
    </row>
    <row r="2404" ht="14.25" customHeight="1">
      <c r="A2404" s="288" t="s">
        <v>5230</v>
      </c>
      <c r="B2404" s="291"/>
      <c r="C2404" s="138" t="s">
        <v>870</v>
      </c>
      <c r="D2404" s="124">
        <f t="array" ref="D2404">IFERROR(XLOOKUP($C2404,'Product Families'!$A:$A,'Product Families'!$D:$D),"")</f>
        <v>12</v>
      </c>
      <c r="E2404" s="124">
        <f t="array" ref="E2404">IFERROR(XLOOKUP($C2404,'Product Families'!$A:$A,'Product Families'!$E:$E),"")</f>
        <v>13</v>
      </c>
      <c r="F2404" s="124">
        <f t="array" ref="F2404">IFERROR(XLOOKUP($C2404,'Product Families'!$A:$A,'Product Families'!$F:$F),"")</f>
        <v>14</v>
      </c>
      <c r="G2404" s="124">
        <f t="array" ref="G2404">IFERROR(XLOOKUP($C2404,'Product Families'!$A:$A,'Product Families'!$G:$G),"")</f>
        <v>15</v>
      </c>
      <c r="H2404" s="122"/>
      <c r="I2404" s="122"/>
      <c r="J2404" s="122" t="str">
        <f>IFERROR(ROUND(AVERAGEIF('Week 1 - Making'!$B:$B,'Product List'!$A2404,'Week 1 - Making'!$P:$P),0),"")</f>
        <v/>
      </c>
      <c r="K2404" s="122" t="str">
        <f>IFERROR(ROUND(AVERAGEIF('Week 2 - Making'!$B:$B,'Product List'!$A2404,'Week 2 - Making'!$P:$P),0),"")</f>
        <v/>
      </c>
      <c r="L2404" s="122" t="str">
        <f>IFERROR(ROUND(AVERAGEIF('Week 3 - Making'!$B:$B,'Product List'!$A2404,'Week 3 - Making'!$P:$P),0),"")</f>
        <v/>
      </c>
      <c r="M2404" s="122" t="str">
        <f>IFERROR(ROUND(AVERAGEIF('Week 4 - Making'!$B:$B,'Product List'!$A2404,'Week 4 - Making'!$P:$P),0),"")</f>
        <v/>
      </c>
      <c r="N2404" s="122" t="str">
        <f>IFERROR(ROUND(AVERAGEIF('Week 5 - Making'!$B:$B,'Product List'!$A2404,'Week 5 - Making'!$P:$P),0),"")</f>
        <v/>
      </c>
      <c r="O2404" s="122"/>
      <c r="P2404" s="290">
        <f t="array" ref="P2404">iferror(xlookup(C2404,'Product Families'!A:A,'Product Families'!S:S),"")</f>
        <v>0</v>
      </c>
    </row>
    <row r="2405" ht="14.25" customHeight="1">
      <c r="A2405" s="288" t="s">
        <v>5231</v>
      </c>
      <c r="B2405" s="291"/>
      <c r="C2405" s="138" t="s">
        <v>870</v>
      </c>
      <c r="D2405" s="124">
        <f t="array" ref="D2405">IFERROR(XLOOKUP($C2405,'Product Families'!$A:$A,'Product Families'!$D:$D),"")</f>
        <v>12</v>
      </c>
      <c r="E2405" s="124">
        <f t="array" ref="E2405">IFERROR(XLOOKUP($C2405,'Product Families'!$A:$A,'Product Families'!$E:$E),"")</f>
        <v>13</v>
      </c>
      <c r="F2405" s="124">
        <f t="array" ref="F2405">IFERROR(XLOOKUP($C2405,'Product Families'!$A:$A,'Product Families'!$F:$F),"")</f>
        <v>14</v>
      </c>
      <c r="G2405" s="124">
        <f t="array" ref="G2405">IFERROR(XLOOKUP($C2405,'Product Families'!$A:$A,'Product Families'!$G:$G),"")</f>
        <v>15</v>
      </c>
      <c r="H2405" s="122"/>
      <c r="I2405" s="122"/>
      <c r="J2405" s="122" t="str">
        <f>IFERROR(ROUND(AVERAGEIF('Week 1 - Making'!$B:$B,'Product List'!$A2405,'Week 1 - Making'!$P:$P),0),"")</f>
        <v/>
      </c>
      <c r="K2405" s="122" t="str">
        <f>IFERROR(ROUND(AVERAGEIF('Week 2 - Making'!$B:$B,'Product List'!$A2405,'Week 2 - Making'!$P:$P),0),"")</f>
        <v/>
      </c>
      <c r="L2405" s="122" t="str">
        <f>IFERROR(ROUND(AVERAGEIF('Week 3 - Making'!$B:$B,'Product List'!$A2405,'Week 3 - Making'!$P:$P),0),"")</f>
        <v/>
      </c>
      <c r="M2405" s="122" t="str">
        <f>IFERROR(ROUND(AVERAGEIF('Week 4 - Making'!$B:$B,'Product List'!$A2405,'Week 4 - Making'!$P:$P),0),"")</f>
        <v/>
      </c>
      <c r="N2405" s="122" t="str">
        <f>IFERROR(ROUND(AVERAGEIF('Week 5 - Making'!$B:$B,'Product List'!$A2405,'Week 5 - Making'!$P:$P),0),"")</f>
        <v/>
      </c>
      <c r="O2405" s="122"/>
      <c r="P2405" s="290">
        <f t="array" ref="P2405">iferror(xlookup(C2405,'Product Families'!A:A,'Product Families'!S:S),"")</f>
        <v>0</v>
      </c>
    </row>
    <row r="2406" ht="14.25" customHeight="1">
      <c r="A2406" s="138" t="s">
        <v>5232</v>
      </c>
      <c r="B2406" s="270" t="s">
        <v>5228</v>
      </c>
      <c r="C2406" s="138" t="s">
        <v>870</v>
      </c>
      <c r="D2406" s="7">
        <f t="array" ref="D2406">IFERROR(XLOOKUP($C2406,'Product Families'!$A:$A,'Product Families'!$D:$D),"")</f>
        <v>12</v>
      </c>
      <c r="E2406" s="7">
        <f t="array" ref="E2406">IFERROR(XLOOKUP($C2406,'Product Families'!$A:$A,'Product Families'!$E:$E),"")</f>
        <v>13</v>
      </c>
      <c r="F2406" s="7">
        <f t="array" ref="F2406">IFERROR(XLOOKUP($C2406,'Product Families'!$A:$A,'Product Families'!$F:$F),"")</f>
        <v>14</v>
      </c>
      <c r="G2406" s="7">
        <f t="array" ref="G2406">IFERROR(XLOOKUP($C2406,'Product Families'!$A:$A,'Product Families'!$G:$G),"")</f>
        <v>15</v>
      </c>
      <c r="J2406" s="7" t="str">
        <f>IFERROR(ROUND(AVERAGEIF('Week 1 - Making'!$B:$B,'Product List'!$A2406,'Week 1 - Making'!$P:$P),0),"")</f>
        <v/>
      </c>
      <c r="K2406" s="7" t="str">
        <f>IFERROR(ROUND(AVERAGEIF('Week 2 - Making'!$B:$B,'Product List'!$A2406,'Week 2 - Making'!$P:$P),0),"")</f>
        <v/>
      </c>
      <c r="L2406" s="263" t="str">
        <f>IFERROR(ROUND(AVERAGEIF('Week 3 - Making'!$B:$B,'Product List'!$A2406,'Week 3 - Making'!$P:$P),0),"")</f>
        <v/>
      </c>
      <c r="M2406" s="7" t="str">
        <f>IFERROR(ROUND(AVERAGEIF('Week 4 - Making'!$B:$B,'Product List'!$A2406,'Week 4 - Making'!$P:$P),0),"")</f>
        <v/>
      </c>
      <c r="N2406" s="7" t="str">
        <f>IFERROR(ROUND(AVERAGEIF('Week 5 - Making'!$B:$B,'Product List'!$A2406,'Week 5 - Making'!$P:$P),0),"")</f>
        <v/>
      </c>
      <c r="O2406" s="7"/>
      <c r="P2406" s="7">
        <f t="array" ref="P2406">iferror(xlookup(C2406,'Product Families'!A:A,'Product Families'!S:S),"")</f>
        <v>0</v>
      </c>
    </row>
    <row r="2407" ht="14.25" customHeight="1">
      <c r="A2407" s="122" t="s">
        <v>5233</v>
      </c>
      <c r="B2407" s="270" t="s">
        <v>5234</v>
      </c>
      <c r="C2407" s="122" t="s">
        <v>884</v>
      </c>
      <c r="D2407" s="7">
        <f t="array" ref="D2407">IFERROR(XLOOKUP($C2407,'Product Families'!$A:$A,'Product Families'!$D:$D),"")</f>
        <v>78</v>
      </c>
      <c r="E2407" s="7">
        <f t="array" ref="E2407">IFERROR(XLOOKUP($C2407,'Product Families'!$A:$A,'Product Families'!$E:$E),"")</f>
        <v>80</v>
      </c>
      <c r="F2407" s="7">
        <f t="array" ref="F2407">IFERROR(XLOOKUP($C2407,'Product Families'!$A:$A,'Product Families'!$F:$F),"")</f>
        <v>86</v>
      </c>
      <c r="G2407" s="7">
        <f t="array" ref="G2407">IFERROR(XLOOKUP($C2407,'Product Families'!$A:$A,'Product Families'!$G:$G),"")</f>
        <v>93</v>
      </c>
      <c r="J2407" s="7" t="str">
        <f>IFERROR(ROUND(AVERAGEIF('Week 1 - Making'!$B:$B,'Product List'!$A2407,'Week 1 - Making'!$P:$P),0),"")</f>
        <v/>
      </c>
      <c r="K2407" s="7" t="str">
        <f>IFERROR(ROUND(AVERAGEIF('Week 2 - Making'!$B:$B,'Product List'!$A2407,'Week 2 - Making'!$P:$P),0),"")</f>
        <v/>
      </c>
      <c r="L2407" s="263" t="str">
        <f>IFERROR(ROUND(AVERAGEIF('Week 3 - Making'!$B:$B,'Product List'!$A2407,'Week 3 - Making'!$P:$P),0),"")</f>
        <v/>
      </c>
      <c r="M2407" s="7" t="str">
        <f>IFERROR(ROUND(AVERAGEIF('Week 4 - Making'!$B:$B,'Product List'!$A2407,'Week 4 - Making'!$P:$P),0),"")</f>
        <v/>
      </c>
      <c r="N2407" s="7" t="str">
        <f>IFERROR(ROUND(AVERAGEIF('Week 5 - Making'!$B:$B,'Product List'!$A2407,'Week 5 - Making'!$P:$P),0),"")</f>
        <v/>
      </c>
      <c r="O2407" s="7"/>
      <c r="P2407" s="7">
        <f t="array" ref="P2407">iferror(xlookup(C2407,'Product Families'!A:A,'Product Families'!S:S),"")</f>
        <v>0</v>
      </c>
    </row>
    <row r="2408" ht="14.25" customHeight="1">
      <c r="A2408" s="122" t="s">
        <v>5235</v>
      </c>
      <c r="B2408" s="270" t="s">
        <v>5236</v>
      </c>
      <c r="C2408" s="122" t="s">
        <v>884</v>
      </c>
      <c r="D2408" s="7">
        <f t="array" ref="D2408">IFERROR(XLOOKUP($C2408,'Product Families'!$A:$A,'Product Families'!$D:$D),"")</f>
        <v>78</v>
      </c>
      <c r="E2408" s="7">
        <f t="array" ref="E2408">IFERROR(XLOOKUP($C2408,'Product Families'!$A:$A,'Product Families'!$E:$E),"")</f>
        <v>80</v>
      </c>
      <c r="F2408" s="7">
        <f t="array" ref="F2408">IFERROR(XLOOKUP($C2408,'Product Families'!$A:$A,'Product Families'!$F:$F),"")</f>
        <v>86</v>
      </c>
      <c r="G2408" s="7">
        <f t="array" ref="G2408">IFERROR(XLOOKUP($C2408,'Product Families'!$A:$A,'Product Families'!$G:$G),"")</f>
        <v>93</v>
      </c>
      <c r="J2408" s="7" t="str">
        <f>IFERROR(ROUND(AVERAGEIF('Week 1 - Making'!$B:$B,'Product List'!$A2408,'Week 1 - Making'!$P:$P),0),"")</f>
        <v/>
      </c>
      <c r="K2408" s="7" t="str">
        <f>IFERROR(ROUND(AVERAGEIF('Week 2 - Making'!$B:$B,'Product List'!$A2408,'Week 2 - Making'!$P:$P),0),"")</f>
        <v/>
      </c>
      <c r="L2408" s="263" t="str">
        <f>IFERROR(ROUND(AVERAGEIF('Week 3 - Making'!$B:$B,'Product List'!$A2408,'Week 3 - Making'!$P:$P),0),"")</f>
        <v/>
      </c>
      <c r="M2408" s="7" t="str">
        <f>IFERROR(ROUND(AVERAGEIF('Week 4 - Making'!$B:$B,'Product List'!$A2408,'Week 4 - Making'!$P:$P),0),"")</f>
        <v/>
      </c>
      <c r="N2408" s="7" t="str">
        <f>IFERROR(ROUND(AVERAGEIF('Week 5 - Making'!$B:$B,'Product List'!$A2408,'Week 5 - Making'!$P:$P),0),"")</f>
        <v/>
      </c>
      <c r="O2408" s="7"/>
      <c r="P2408" s="7">
        <f t="array" ref="P2408">iferror(xlookup(C2408,'Product Families'!A:A,'Product Families'!S:S),"")</f>
        <v>0</v>
      </c>
    </row>
    <row r="2409" ht="14.25" customHeight="1">
      <c r="A2409" s="122" t="s">
        <v>5237</v>
      </c>
      <c r="B2409" s="270" t="s">
        <v>5238</v>
      </c>
      <c r="C2409" s="122" t="s">
        <v>884</v>
      </c>
      <c r="D2409" s="7">
        <f t="array" ref="D2409">IFERROR(XLOOKUP($C2409,'Product Families'!$A:$A,'Product Families'!$D:$D),"")</f>
        <v>78</v>
      </c>
      <c r="E2409" s="7">
        <f t="array" ref="E2409">IFERROR(XLOOKUP($C2409,'Product Families'!$A:$A,'Product Families'!$E:$E),"")</f>
        <v>80</v>
      </c>
      <c r="F2409" s="7">
        <f t="array" ref="F2409">IFERROR(XLOOKUP($C2409,'Product Families'!$A:$A,'Product Families'!$F:$F),"")</f>
        <v>86</v>
      </c>
      <c r="G2409" s="7">
        <f t="array" ref="G2409">IFERROR(XLOOKUP($C2409,'Product Families'!$A:$A,'Product Families'!$G:$G),"")</f>
        <v>93</v>
      </c>
      <c r="J2409" s="7" t="str">
        <f>IFERROR(ROUND(AVERAGEIF('Week 1 - Making'!$B:$B,'Product List'!$A2409,'Week 1 - Making'!$P:$P),0),"")</f>
        <v/>
      </c>
      <c r="K2409" s="7" t="str">
        <f>IFERROR(ROUND(AVERAGEIF('Week 2 - Making'!$B:$B,'Product List'!$A2409,'Week 2 - Making'!$P:$P),0),"")</f>
        <v/>
      </c>
      <c r="L2409" s="263" t="str">
        <f>IFERROR(ROUND(AVERAGEIF('Week 3 - Making'!$B:$B,'Product List'!$A2409,'Week 3 - Making'!$P:$P),0),"")</f>
        <v/>
      </c>
      <c r="M2409" s="7" t="str">
        <f>IFERROR(ROUND(AVERAGEIF('Week 4 - Making'!$B:$B,'Product List'!$A2409,'Week 4 - Making'!$P:$P),0),"")</f>
        <v/>
      </c>
      <c r="N2409" s="7" t="str">
        <f>IFERROR(ROUND(AVERAGEIF('Week 5 - Making'!$B:$B,'Product List'!$A2409,'Week 5 - Making'!$P:$P),0),"")</f>
        <v/>
      </c>
      <c r="O2409" s="7"/>
      <c r="P2409" s="7">
        <f t="array" ref="P2409">iferror(xlookup(C2409,'Product Families'!A:A,'Product Families'!S:S),"")</f>
        <v>0</v>
      </c>
    </row>
    <row r="2410" ht="14.25" customHeight="1">
      <c r="A2410" s="122" t="s">
        <v>5239</v>
      </c>
      <c r="B2410" s="270" t="s">
        <v>5240</v>
      </c>
      <c r="C2410" s="122" t="s">
        <v>884</v>
      </c>
      <c r="D2410" s="7">
        <f t="array" ref="D2410">IFERROR(XLOOKUP($C2410,'Product Families'!$A:$A,'Product Families'!$D:$D),"")</f>
        <v>78</v>
      </c>
      <c r="E2410" s="7">
        <f t="array" ref="E2410">IFERROR(XLOOKUP($C2410,'Product Families'!$A:$A,'Product Families'!$E:$E),"")</f>
        <v>80</v>
      </c>
      <c r="F2410" s="7">
        <f t="array" ref="F2410">IFERROR(XLOOKUP($C2410,'Product Families'!$A:$A,'Product Families'!$F:$F),"")</f>
        <v>86</v>
      </c>
      <c r="G2410" s="7">
        <f t="array" ref="G2410">IFERROR(XLOOKUP($C2410,'Product Families'!$A:$A,'Product Families'!$G:$G),"")</f>
        <v>93</v>
      </c>
      <c r="J2410" s="7" t="str">
        <f>IFERROR(ROUND(AVERAGEIF('Week 1 - Making'!$B:$B,'Product List'!$A2410,'Week 1 - Making'!$P:$P),0),"")</f>
        <v/>
      </c>
      <c r="K2410" s="7" t="str">
        <f>IFERROR(ROUND(AVERAGEIF('Week 2 - Making'!$B:$B,'Product List'!$A2410,'Week 2 - Making'!$P:$P),0),"")</f>
        <v/>
      </c>
      <c r="L2410" s="263" t="str">
        <f>IFERROR(ROUND(AVERAGEIF('Week 3 - Making'!$B:$B,'Product List'!$A2410,'Week 3 - Making'!$P:$P),0),"")</f>
        <v/>
      </c>
      <c r="M2410" s="7" t="str">
        <f>IFERROR(ROUND(AVERAGEIF('Week 4 - Making'!$B:$B,'Product List'!$A2410,'Week 4 - Making'!$P:$P),0),"")</f>
        <v/>
      </c>
      <c r="N2410" s="7" t="str">
        <f>IFERROR(ROUND(AVERAGEIF('Week 5 - Making'!$B:$B,'Product List'!$A2410,'Week 5 - Making'!$P:$P),0),"")</f>
        <v/>
      </c>
      <c r="O2410" s="7"/>
      <c r="P2410" s="7">
        <f t="array" ref="P2410">iferror(xlookup(C2410,'Product Families'!A:A,'Product Families'!S:S),"")</f>
        <v>0</v>
      </c>
    </row>
    <row r="2411" ht="14.25" customHeight="1">
      <c r="A2411" s="122" t="s">
        <v>5241</v>
      </c>
      <c r="B2411" s="270" t="s">
        <v>5242</v>
      </c>
      <c r="C2411" s="122" t="s">
        <v>884</v>
      </c>
      <c r="D2411" s="7">
        <f t="array" ref="D2411">IFERROR(XLOOKUP($C2411,'Product Families'!$A:$A,'Product Families'!$D:$D),"")</f>
        <v>78</v>
      </c>
      <c r="E2411" s="7">
        <f t="array" ref="E2411">IFERROR(XLOOKUP($C2411,'Product Families'!$A:$A,'Product Families'!$E:$E),"")</f>
        <v>80</v>
      </c>
      <c r="F2411" s="7">
        <f t="array" ref="F2411">IFERROR(XLOOKUP($C2411,'Product Families'!$A:$A,'Product Families'!$F:$F),"")</f>
        <v>86</v>
      </c>
      <c r="G2411" s="7">
        <f t="array" ref="G2411">IFERROR(XLOOKUP($C2411,'Product Families'!$A:$A,'Product Families'!$G:$G),"")</f>
        <v>93</v>
      </c>
      <c r="J2411" s="7" t="str">
        <f>IFERROR(ROUND(AVERAGEIF('Week 1 - Making'!$B:$B,'Product List'!$A2411,'Week 1 - Making'!$P:$P),0),"")</f>
        <v/>
      </c>
      <c r="K2411" s="7" t="str">
        <f>IFERROR(ROUND(AVERAGEIF('Week 2 - Making'!$B:$B,'Product List'!$A2411,'Week 2 - Making'!$P:$P),0),"")</f>
        <v/>
      </c>
      <c r="L2411" s="263" t="str">
        <f>IFERROR(ROUND(AVERAGEIF('Week 3 - Making'!$B:$B,'Product List'!$A2411,'Week 3 - Making'!$P:$P),0),"")</f>
        <v/>
      </c>
      <c r="M2411" s="7" t="str">
        <f>IFERROR(ROUND(AVERAGEIF('Week 4 - Making'!$B:$B,'Product List'!$A2411,'Week 4 - Making'!$P:$P),0),"")</f>
        <v/>
      </c>
      <c r="N2411" s="7" t="str">
        <f>IFERROR(ROUND(AVERAGEIF('Week 5 - Making'!$B:$B,'Product List'!$A2411,'Week 5 - Making'!$P:$P),0),"")</f>
        <v/>
      </c>
      <c r="O2411" s="7"/>
      <c r="P2411" s="7">
        <f t="array" ref="P2411">iferror(xlookup(C2411,'Product Families'!A:A,'Product Families'!S:S),"")</f>
        <v>0</v>
      </c>
    </row>
    <row r="2412" ht="14.25" customHeight="1">
      <c r="A2412" s="122" t="s">
        <v>5243</v>
      </c>
      <c r="B2412" s="270" t="s">
        <v>5244</v>
      </c>
      <c r="C2412" s="122" t="s">
        <v>884</v>
      </c>
      <c r="D2412" s="7">
        <f t="array" ref="D2412">IFERROR(XLOOKUP($C2412,'Product Families'!$A:$A,'Product Families'!$D:$D),"")</f>
        <v>78</v>
      </c>
      <c r="E2412" s="7">
        <f t="array" ref="E2412">IFERROR(XLOOKUP($C2412,'Product Families'!$A:$A,'Product Families'!$E:$E),"")</f>
        <v>80</v>
      </c>
      <c r="F2412" s="7">
        <f t="array" ref="F2412">IFERROR(XLOOKUP($C2412,'Product Families'!$A:$A,'Product Families'!$F:$F),"")</f>
        <v>86</v>
      </c>
      <c r="G2412" s="7">
        <f t="array" ref="G2412">IFERROR(XLOOKUP($C2412,'Product Families'!$A:$A,'Product Families'!$G:$G),"")</f>
        <v>93</v>
      </c>
      <c r="J2412" s="7" t="str">
        <f>IFERROR(ROUND(AVERAGEIF('Week 1 - Making'!$B:$B,'Product List'!$A2412,'Week 1 - Making'!$P:$P),0),"")</f>
        <v/>
      </c>
      <c r="K2412" s="7" t="str">
        <f>IFERROR(ROUND(AVERAGEIF('Week 2 - Making'!$B:$B,'Product List'!$A2412,'Week 2 - Making'!$P:$P),0),"")</f>
        <v/>
      </c>
      <c r="L2412" s="263" t="str">
        <f>IFERROR(ROUND(AVERAGEIF('Week 3 - Making'!$B:$B,'Product List'!$A2412,'Week 3 - Making'!$P:$P),0),"")</f>
        <v/>
      </c>
      <c r="M2412" s="7" t="str">
        <f>IFERROR(ROUND(AVERAGEIF('Week 4 - Making'!$B:$B,'Product List'!$A2412,'Week 4 - Making'!$P:$P),0),"")</f>
        <v/>
      </c>
      <c r="N2412" s="7" t="str">
        <f>IFERROR(ROUND(AVERAGEIF('Week 5 - Making'!$B:$B,'Product List'!$A2412,'Week 5 - Making'!$P:$P),0),"")</f>
        <v/>
      </c>
      <c r="O2412" s="7"/>
      <c r="P2412" s="7">
        <f t="array" ref="P2412">iferror(xlookup(C2412,'Product Families'!A:A,'Product Families'!S:S),"")</f>
        <v>0</v>
      </c>
    </row>
    <row r="2413" ht="14.25" customHeight="1">
      <c r="A2413" s="122" t="s">
        <v>5245</v>
      </c>
      <c r="B2413" s="270" t="s">
        <v>5246</v>
      </c>
      <c r="C2413" s="122" t="s">
        <v>884</v>
      </c>
      <c r="D2413" s="7">
        <f t="array" ref="D2413">IFERROR(XLOOKUP($C2413,'Product Families'!$A:$A,'Product Families'!$D:$D),"")</f>
        <v>78</v>
      </c>
      <c r="E2413" s="7">
        <f t="array" ref="E2413">IFERROR(XLOOKUP($C2413,'Product Families'!$A:$A,'Product Families'!$E:$E),"")</f>
        <v>80</v>
      </c>
      <c r="F2413" s="7">
        <f t="array" ref="F2413">IFERROR(XLOOKUP($C2413,'Product Families'!$A:$A,'Product Families'!$F:$F),"")</f>
        <v>86</v>
      </c>
      <c r="G2413" s="7">
        <f t="array" ref="G2413">IFERROR(XLOOKUP($C2413,'Product Families'!$A:$A,'Product Families'!$G:$G),"")</f>
        <v>93</v>
      </c>
      <c r="J2413" s="7" t="str">
        <f>IFERROR(ROUND(AVERAGEIF('Week 1 - Making'!$B:$B,'Product List'!$A2413,'Week 1 - Making'!$P:$P),0),"")</f>
        <v/>
      </c>
      <c r="K2413" s="7" t="str">
        <f>IFERROR(ROUND(AVERAGEIF('Week 2 - Making'!$B:$B,'Product List'!$A2413,'Week 2 - Making'!$P:$P),0),"")</f>
        <v/>
      </c>
      <c r="L2413" s="263" t="str">
        <f>IFERROR(ROUND(AVERAGEIF('Week 3 - Making'!$B:$B,'Product List'!$A2413,'Week 3 - Making'!$P:$P),0),"")</f>
        <v/>
      </c>
      <c r="M2413" s="7" t="str">
        <f>IFERROR(ROUND(AVERAGEIF('Week 4 - Making'!$B:$B,'Product List'!$A2413,'Week 4 - Making'!$P:$P),0),"")</f>
        <v/>
      </c>
      <c r="N2413" s="7" t="str">
        <f>IFERROR(ROUND(AVERAGEIF('Week 5 - Making'!$B:$B,'Product List'!$A2413,'Week 5 - Making'!$P:$P),0),"")</f>
        <v/>
      </c>
      <c r="O2413" s="7"/>
      <c r="P2413" s="7">
        <f t="array" ref="P2413">iferror(xlookup(C2413,'Product Families'!A:A,'Product Families'!S:S),"")</f>
        <v>0</v>
      </c>
    </row>
    <row r="2414" ht="14.25" customHeight="1">
      <c r="A2414" s="122" t="s">
        <v>5247</v>
      </c>
      <c r="B2414" s="270" t="s">
        <v>5248</v>
      </c>
      <c r="C2414" s="122" t="s">
        <v>884</v>
      </c>
      <c r="D2414" s="7">
        <f t="array" ref="D2414">IFERROR(XLOOKUP($C2414,'Product Families'!$A:$A,'Product Families'!$D:$D),"")</f>
        <v>78</v>
      </c>
      <c r="E2414" s="7">
        <f t="array" ref="E2414">IFERROR(XLOOKUP($C2414,'Product Families'!$A:$A,'Product Families'!$E:$E),"")</f>
        <v>80</v>
      </c>
      <c r="F2414" s="7">
        <f t="array" ref="F2414">IFERROR(XLOOKUP($C2414,'Product Families'!$A:$A,'Product Families'!$F:$F),"")</f>
        <v>86</v>
      </c>
      <c r="G2414" s="7">
        <f t="array" ref="G2414">IFERROR(XLOOKUP($C2414,'Product Families'!$A:$A,'Product Families'!$G:$G),"")</f>
        <v>93</v>
      </c>
      <c r="J2414" s="7" t="str">
        <f>IFERROR(ROUND(AVERAGEIF('Week 1 - Making'!$B:$B,'Product List'!$A2414,'Week 1 - Making'!$P:$P),0),"")</f>
        <v/>
      </c>
      <c r="K2414" s="7" t="str">
        <f>IFERROR(ROUND(AVERAGEIF('Week 2 - Making'!$B:$B,'Product List'!$A2414,'Week 2 - Making'!$P:$P),0),"")</f>
        <v/>
      </c>
      <c r="L2414" s="263" t="str">
        <f>IFERROR(ROUND(AVERAGEIF('Week 3 - Making'!$B:$B,'Product List'!$A2414,'Week 3 - Making'!$P:$P),0),"")</f>
        <v/>
      </c>
      <c r="M2414" s="7" t="str">
        <f>IFERROR(ROUND(AVERAGEIF('Week 4 - Making'!$B:$B,'Product List'!$A2414,'Week 4 - Making'!$P:$P),0),"")</f>
        <v/>
      </c>
      <c r="N2414" s="7" t="str">
        <f>IFERROR(ROUND(AVERAGEIF('Week 5 - Making'!$B:$B,'Product List'!$A2414,'Week 5 - Making'!$P:$P),0),"")</f>
        <v/>
      </c>
      <c r="O2414" s="7"/>
      <c r="P2414" s="7">
        <f t="array" ref="P2414">iferror(xlookup(C2414,'Product Families'!A:A,'Product Families'!S:S),"")</f>
        <v>0</v>
      </c>
    </row>
    <row r="2415" ht="14.25" customHeight="1">
      <c r="A2415" s="122" t="s">
        <v>5249</v>
      </c>
      <c r="B2415" s="270" t="s">
        <v>5250</v>
      </c>
      <c r="C2415" s="122" t="s">
        <v>884</v>
      </c>
      <c r="D2415" s="7">
        <f t="array" ref="D2415">IFERROR(XLOOKUP($C2415,'Product Families'!$A:$A,'Product Families'!$D:$D),"")</f>
        <v>78</v>
      </c>
      <c r="E2415" s="7">
        <f t="array" ref="E2415">IFERROR(XLOOKUP($C2415,'Product Families'!$A:$A,'Product Families'!$E:$E),"")</f>
        <v>80</v>
      </c>
      <c r="F2415" s="7">
        <f t="array" ref="F2415">IFERROR(XLOOKUP($C2415,'Product Families'!$A:$A,'Product Families'!$F:$F),"")</f>
        <v>86</v>
      </c>
      <c r="G2415" s="7">
        <f t="array" ref="G2415">IFERROR(XLOOKUP($C2415,'Product Families'!$A:$A,'Product Families'!$G:$G),"")</f>
        <v>93</v>
      </c>
      <c r="J2415" s="7" t="str">
        <f>IFERROR(ROUND(AVERAGEIF('Week 1 - Making'!$B:$B,'Product List'!$A2415,'Week 1 - Making'!$P:$P),0),"")</f>
        <v/>
      </c>
      <c r="K2415" s="7" t="str">
        <f>IFERROR(ROUND(AVERAGEIF('Week 2 - Making'!$B:$B,'Product List'!$A2415,'Week 2 - Making'!$P:$P),0),"")</f>
        <v/>
      </c>
      <c r="L2415" s="263" t="str">
        <f>IFERROR(ROUND(AVERAGEIF('Week 3 - Making'!$B:$B,'Product List'!$A2415,'Week 3 - Making'!$P:$P),0),"")</f>
        <v/>
      </c>
      <c r="M2415" s="7" t="str">
        <f>IFERROR(ROUND(AVERAGEIF('Week 4 - Making'!$B:$B,'Product List'!$A2415,'Week 4 - Making'!$P:$P),0),"")</f>
        <v/>
      </c>
      <c r="N2415" s="7" t="str">
        <f>IFERROR(ROUND(AVERAGEIF('Week 5 - Making'!$B:$B,'Product List'!$A2415,'Week 5 - Making'!$P:$P),0),"")</f>
        <v/>
      </c>
      <c r="O2415" s="7"/>
      <c r="P2415" s="7">
        <f t="array" ref="P2415">iferror(xlookup(C2415,'Product Families'!A:A,'Product Families'!S:S),"")</f>
        <v>0</v>
      </c>
    </row>
    <row r="2416" ht="14.25" customHeight="1">
      <c r="A2416" s="122" t="s">
        <v>5251</v>
      </c>
      <c r="B2416" s="270" t="s">
        <v>5252</v>
      </c>
      <c r="C2416" s="122" t="s">
        <v>884</v>
      </c>
      <c r="D2416" s="7">
        <f t="array" ref="D2416">IFERROR(XLOOKUP($C2416,'Product Families'!$A:$A,'Product Families'!$D:$D),"")</f>
        <v>78</v>
      </c>
      <c r="E2416" s="7">
        <f t="array" ref="E2416">IFERROR(XLOOKUP($C2416,'Product Families'!$A:$A,'Product Families'!$E:$E),"")</f>
        <v>80</v>
      </c>
      <c r="F2416" s="7">
        <f t="array" ref="F2416">IFERROR(XLOOKUP($C2416,'Product Families'!$A:$A,'Product Families'!$F:$F),"")</f>
        <v>86</v>
      </c>
      <c r="G2416" s="7">
        <f t="array" ref="G2416">IFERROR(XLOOKUP($C2416,'Product Families'!$A:$A,'Product Families'!$G:$G),"")</f>
        <v>93</v>
      </c>
      <c r="J2416" s="7" t="str">
        <f>IFERROR(ROUND(AVERAGEIF('Week 1 - Making'!$B:$B,'Product List'!$A2416,'Week 1 - Making'!$P:$P),0),"")</f>
        <v/>
      </c>
      <c r="K2416" s="7" t="str">
        <f>IFERROR(ROUND(AVERAGEIF('Week 2 - Making'!$B:$B,'Product List'!$A2416,'Week 2 - Making'!$P:$P),0),"")</f>
        <v/>
      </c>
      <c r="L2416" s="263" t="str">
        <f>IFERROR(ROUND(AVERAGEIF('Week 3 - Making'!$B:$B,'Product List'!$A2416,'Week 3 - Making'!$P:$P),0),"")</f>
        <v/>
      </c>
      <c r="M2416" s="7" t="str">
        <f>IFERROR(ROUND(AVERAGEIF('Week 4 - Making'!$B:$B,'Product List'!$A2416,'Week 4 - Making'!$P:$P),0),"")</f>
        <v/>
      </c>
      <c r="N2416" s="7" t="str">
        <f>IFERROR(ROUND(AVERAGEIF('Week 5 - Making'!$B:$B,'Product List'!$A2416,'Week 5 - Making'!$P:$P),0),"")</f>
        <v/>
      </c>
      <c r="O2416" s="7"/>
      <c r="P2416" s="7">
        <f t="array" ref="P2416">iferror(xlookup(C2416,'Product Families'!A:A,'Product Families'!S:S),"")</f>
        <v>0</v>
      </c>
    </row>
    <row r="2417" ht="14.25" customHeight="1">
      <c r="A2417" s="122" t="s">
        <v>1982</v>
      </c>
      <c r="B2417" s="270" t="s">
        <v>5253</v>
      </c>
      <c r="C2417" s="122" t="s">
        <v>874</v>
      </c>
      <c r="D2417" s="7">
        <f t="array" ref="D2417">IFERROR(XLOOKUP($C2417,'Product Families'!$A:$A,'Product Families'!$D:$D),"")</f>
        <v>86</v>
      </c>
      <c r="E2417" s="7">
        <f t="array" ref="E2417">IFERROR(XLOOKUP($C2417,'Product Families'!$A:$A,'Product Families'!$E:$E),"")</f>
        <v>88</v>
      </c>
      <c r="F2417" s="7">
        <f t="array" ref="F2417">IFERROR(XLOOKUP($C2417,'Product Families'!$A:$A,'Product Families'!$F:$F),"")</f>
        <v>95</v>
      </c>
      <c r="G2417" s="7">
        <f t="array" ref="G2417">IFERROR(XLOOKUP($C2417,'Product Families'!$A:$A,'Product Families'!$G:$G),"")</f>
        <v>102</v>
      </c>
      <c r="J2417" s="7">
        <f>IFERROR(ROUND(AVERAGEIF('Week 1 - Making'!$B:$B,'Product List'!$A2417,'Week 1 - Making'!$P:$P),0),"")</f>
        <v>108</v>
      </c>
      <c r="K2417" s="7" t="str">
        <f>IFERROR(ROUND(AVERAGEIF('Week 2 - Making'!$B:$B,'Product List'!$A2417,'Week 2 - Making'!$P:$P),0),"")</f>
        <v/>
      </c>
      <c r="L2417" s="263" t="str">
        <f>IFERROR(ROUND(AVERAGEIF('Week 3 - Making'!$B:$B,'Product List'!$A2417,'Week 3 - Making'!$P:$P),0),"")</f>
        <v/>
      </c>
      <c r="M2417" s="7" t="str">
        <f>IFERROR(ROUND(AVERAGEIF('Week 4 - Making'!$B:$B,'Product List'!$A2417,'Week 4 - Making'!$P:$P),0),"")</f>
        <v/>
      </c>
      <c r="N2417" s="7" t="str">
        <f>IFERROR(ROUND(AVERAGEIF('Week 5 - Making'!$B:$B,'Product List'!$A2417,'Week 5 - Making'!$P:$P),0),"")</f>
        <v/>
      </c>
      <c r="O2417" s="7"/>
      <c r="P2417" s="7">
        <f t="array" ref="P2417">iferror(xlookup(C2417,'Product Families'!A:A,'Product Families'!S:S),"")</f>
        <v>0</v>
      </c>
    </row>
    <row r="2418" ht="14.25" customHeight="1">
      <c r="A2418" s="122" t="s">
        <v>5254</v>
      </c>
      <c r="B2418" s="270" t="s">
        <v>5255</v>
      </c>
      <c r="C2418" s="122" t="s">
        <v>884</v>
      </c>
      <c r="D2418" s="7">
        <f t="array" ref="D2418">IFERROR(XLOOKUP($C2418,'Product Families'!$A:$A,'Product Families'!$D:$D),"")</f>
        <v>78</v>
      </c>
      <c r="E2418" s="7">
        <f t="array" ref="E2418">IFERROR(XLOOKUP($C2418,'Product Families'!$A:$A,'Product Families'!$E:$E),"")</f>
        <v>80</v>
      </c>
      <c r="F2418" s="7">
        <f t="array" ref="F2418">IFERROR(XLOOKUP($C2418,'Product Families'!$A:$A,'Product Families'!$F:$F),"")</f>
        <v>86</v>
      </c>
      <c r="G2418" s="7">
        <f t="array" ref="G2418">IFERROR(XLOOKUP($C2418,'Product Families'!$A:$A,'Product Families'!$G:$G),"")</f>
        <v>93</v>
      </c>
      <c r="J2418" s="7" t="str">
        <f>IFERROR(ROUND(AVERAGEIF('Week 1 - Making'!$B:$B,'Product List'!$A2418,'Week 1 - Making'!$P:$P),0),"")</f>
        <v/>
      </c>
      <c r="K2418" s="7" t="str">
        <f>IFERROR(ROUND(AVERAGEIF('Week 2 - Making'!$B:$B,'Product List'!$A2418,'Week 2 - Making'!$P:$P),0),"")</f>
        <v/>
      </c>
      <c r="L2418" s="263" t="str">
        <f>IFERROR(ROUND(AVERAGEIF('Week 3 - Making'!$B:$B,'Product List'!$A2418,'Week 3 - Making'!$P:$P),0),"")</f>
        <v/>
      </c>
      <c r="M2418" s="7" t="str">
        <f>IFERROR(ROUND(AVERAGEIF('Week 4 - Making'!$B:$B,'Product List'!$A2418,'Week 4 - Making'!$P:$P),0),"")</f>
        <v/>
      </c>
      <c r="N2418" s="7" t="str">
        <f>IFERROR(ROUND(AVERAGEIF('Week 5 - Making'!$B:$B,'Product List'!$A2418,'Week 5 - Making'!$P:$P),0),"")</f>
        <v/>
      </c>
      <c r="O2418" s="7"/>
      <c r="P2418" s="7">
        <f t="array" ref="P2418">iferror(xlookup(C2418,'Product Families'!A:A,'Product Families'!S:S),"")</f>
        <v>0</v>
      </c>
    </row>
    <row r="2419" ht="14.25" customHeight="1">
      <c r="A2419" s="122" t="s">
        <v>5256</v>
      </c>
      <c r="B2419" s="270" t="s">
        <v>5257</v>
      </c>
      <c r="C2419" s="122" t="s">
        <v>884</v>
      </c>
      <c r="D2419" s="7">
        <f t="array" ref="D2419">IFERROR(XLOOKUP($C2419,'Product Families'!$A:$A,'Product Families'!$D:$D),"")</f>
        <v>78</v>
      </c>
      <c r="E2419" s="7">
        <f t="array" ref="E2419">IFERROR(XLOOKUP($C2419,'Product Families'!$A:$A,'Product Families'!$E:$E),"")</f>
        <v>80</v>
      </c>
      <c r="F2419" s="7">
        <f t="array" ref="F2419">IFERROR(XLOOKUP($C2419,'Product Families'!$A:$A,'Product Families'!$F:$F),"")</f>
        <v>86</v>
      </c>
      <c r="G2419" s="7">
        <f t="array" ref="G2419">IFERROR(XLOOKUP($C2419,'Product Families'!$A:$A,'Product Families'!$G:$G),"")</f>
        <v>93</v>
      </c>
      <c r="J2419" s="7" t="str">
        <f>IFERROR(ROUND(AVERAGEIF('Week 1 - Making'!$B:$B,'Product List'!$A2419,'Week 1 - Making'!$P:$P),0),"")</f>
        <v/>
      </c>
      <c r="K2419" s="7" t="str">
        <f>IFERROR(ROUND(AVERAGEIF('Week 2 - Making'!$B:$B,'Product List'!$A2419,'Week 2 - Making'!$P:$P),0),"")</f>
        <v/>
      </c>
      <c r="L2419" s="263" t="str">
        <f>IFERROR(ROUND(AVERAGEIF('Week 3 - Making'!$B:$B,'Product List'!$A2419,'Week 3 - Making'!$P:$P),0),"")</f>
        <v/>
      </c>
      <c r="M2419" s="7" t="str">
        <f>IFERROR(ROUND(AVERAGEIF('Week 4 - Making'!$B:$B,'Product List'!$A2419,'Week 4 - Making'!$P:$P),0),"")</f>
        <v/>
      </c>
      <c r="N2419" s="7" t="str">
        <f>IFERROR(ROUND(AVERAGEIF('Week 5 - Making'!$B:$B,'Product List'!$A2419,'Week 5 - Making'!$P:$P),0),"")</f>
        <v/>
      </c>
      <c r="O2419" s="7"/>
      <c r="P2419" s="7">
        <f t="array" ref="P2419">iferror(xlookup(C2419,'Product Families'!A:A,'Product Families'!S:S),"")</f>
        <v>0</v>
      </c>
    </row>
    <row r="2420" ht="14.25" customHeight="1">
      <c r="A2420" s="122" t="s">
        <v>5258</v>
      </c>
      <c r="B2420" s="270" t="s">
        <v>5259</v>
      </c>
      <c r="C2420" s="122" t="s">
        <v>884</v>
      </c>
      <c r="D2420" s="7">
        <f t="array" ref="D2420">IFERROR(XLOOKUP($C2420,'Product Families'!$A:$A,'Product Families'!$D:$D),"")</f>
        <v>78</v>
      </c>
      <c r="E2420" s="7">
        <f t="array" ref="E2420">IFERROR(XLOOKUP($C2420,'Product Families'!$A:$A,'Product Families'!$E:$E),"")</f>
        <v>80</v>
      </c>
      <c r="F2420" s="7">
        <f t="array" ref="F2420">IFERROR(XLOOKUP($C2420,'Product Families'!$A:$A,'Product Families'!$F:$F),"")</f>
        <v>86</v>
      </c>
      <c r="G2420" s="7">
        <f t="array" ref="G2420">IFERROR(XLOOKUP($C2420,'Product Families'!$A:$A,'Product Families'!$G:$G),"")</f>
        <v>93</v>
      </c>
      <c r="J2420" s="7" t="str">
        <f>IFERROR(ROUND(AVERAGEIF('Week 1 - Making'!$B:$B,'Product List'!$A2420,'Week 1 - Making'!$P:$P),0),"")</f>
        <v/>
      </c>
      <c r="K2420" s="7" t="str">
        <f>IFERROR(ROUND(AVERAGEIF('Week 2 - Making'!$B:$B,'Product List'!$A2420,'Week 2 - Making'!$P:$P),0),"")</f>
        <v/>
      </c>
      <c r="L2420" s="263" t="str">
        <f>IFERROR(ROUND(AVERAGEIF('Week 3 - Making'!$B:$B,'Product List'!$A2420,'Week 3 - Making'!$P:$P),0),"")</f>
        <v/>
      </c>
      <c r="M2420" s="7" t="str">
        <f>IFERROR(ROUND(AVERAGEIF('Week 4 - Making'!$B:$B,'Product List'!$A2420,'Week 4 - Making'!$P:$P),0),"")</f>
        <v/>
      </c>
      <c r="N2420" s="7" t="str">
        <f>IFERROR(ROUND(AVERAGEIF('Week 5 - Making'!$B:$B,'Product List'!$A2420,'Week 5 - Making'!$P:$P),0),"")</f>
        <v/>
      </c>
      <c r="O2420" s="7"/>
      <c r="P2420" s="7">
        <f t="array" ref="P2420">iferror(xlookup(C2420,'Product Families'!A:A,'Product Families'!S:S),"")</f>
        <v>0</v>
      </c>
    </row>
    <row r="2421" ht="14.25" customHeight="1">
      <c r="A2421" s="122" t="s">
        <v>2196</v>
      </c>
      <c r="B2421" s="270" t="s">
        <v>5260</v>
      </c>
      <c r="C2421" s="122" t="s">
        <v>884</v>
      </c>
      <c r="D2421" s="7">
        <f t="array" ref="D2421">IFERROR(XLOOKUP($C2421,'Product Families'!$A:$A,'Product Families'!$D:$D),"")</f>
        <v>78</v>
      </c>
      <c r="E2421" s="7">
        <f t="array" ref="E2421">IFERROR(XLOOKUP($C2421,'Product Families'!$A:$A,'Product Families'!$E:$E),"")</f>
        <v>80</v>
      </c>
      <c r="F2421" s="7">
        <f t="array" ref="F2421">IFERROR(XLOOKUP($C2421,'Product Families'!$A:$A,'Product Families'!$F:$F),"")</f>
        <v>86</v>
      </c>
      <c r="G2421" s="7">
        <f t="array" ref="G2421">IFERROR(XLOOKUP($C2421,'Product Families'!$A:$A,'Product Families'!$G:$G),"")</f>
        <v>93</v>
      </c>
      <c r="J2421" s="7">
        <f>IFERROR(ROUND(AVERAGEIF('Week 1 - Making'!$B:$B,'Product List'!$A2421,'Week 1 - Making'!$P:$P),0),"")</f>
        <v>72</v>
      </c>
      <c r="K2421" s="7" t="str">
        <f>IFERROR(ROUND(AVERAGEIF('Week 2 - Making'!$B:$B,'Product List'!$A2421,'Week 2 - Making'!$P:$P),0),"")</f>
        <v/>
      </c>
      <c r="L2421" s="263" t="str">
        <f>IFERROR(ROUND(AVERAGEIF('Week 3 - Making'!$B:$B,'Product List'!$A2421,'Week 3 - Making'!$P:$P),0),"")</f>
        <v/>
      </c>
      <c r="M2421" s="7" t="str">
        <f>IFERROR(ROUND(AVERAGEIF('Week 4 - Making'!$B:$B,'Product List'!$A2421,'Week 4 - Making'!$P:$P),0),"")</f>
        <v/>
      </c>
      <c r="N2421" s="7" t="str">
        <f>IFERROR(ROUND(AVERAGEIF('Week 5 - Making'!$B:$B,'Product List'!$A2421,'Week 5 - Making'!$P:$P),0),"")</f>
        <v/>
      </c>
      <c r="O2421" s="7"/>
      <c r="P2421" s="7">
        <f t="array" ref="P2421">iferror(xlookup(C2421,'Product Families'!A:A,'Product Families'!S:S),"")</f>
        <v>0</v>
      </c>
    </row>
    <row r="2422" ht="14.25" customHeight="1">
      <c r="A2422" s="122" t="s">
        <v>5261</v>
      </c>
      <c r="B2422" s="270" t="s">
        <v>5262</v>
      </c>
      <c r="C2422" s="122" t="s">
        <v>884</v>
      </c>
      <c r="D2422" s="7">
        <f t="array" ref="D2422">IFERROR(XLOOKUP($C2422,'Product Families'!$A:$A,'Product Families'!$D:$D),"")</f>
        <v>78</v>
      </c>
      <c r="E2422" s="7">
        <f t="array" ref="E2422">IFERROR(XLOOKUP($C2422,'Product Families'!$A:$A,'Product Families'!$E:$E),"")</f>
        <v>80</v>
      </c>
      <c r="F2422" s="7">
        <f t="array" ref="F2422">IFERROR(XLOOKUP($C2422,'Product Families'!$A:$A,'Product Families'!$F:$F),"")</f>
        <v>86</v>
      </c>
      <c r="G2422" s="7">
        <f t="array" ref="G2422">IFERROR(XLOOKUP($C2422,'Product Families'!$A:$A,'Product Families'!$G:$G),"")</f>
        <v>93</v>
      </c>
      <c r="J2422" s="7" t="str">
        <f>IFERROR(ROUND(AVERAGEIF('Week 1 - Making'!$B:$B,'Product List'!$A2422,'Week 1 - Making'!$P:$P),0),"")</f>
        <v/>
      </c>
      <c r="K2422" s="7" t="str">
        <f>IFERROR(ROUND(AVERAGEIF('Week 2 - Making'!$B:$B,'Product List'!$A2422,'Week 2 - Making'!$P:$P),0),"")</f>
        <v/>
      </c>
      <c r="L2422" s="263" t="str">
        <f>IFERROR(ROUND(AVERAGEIF('Week 3 - Making'!$B:$B,'Product List'!$A2422,'Week 3 - Making'!$P:$P),0),"")</f>
        <v/>
      </c>
      <c r="M2422" s="7" t="str">
        <f>IFERROR(ROUND(AVERAGEIF('Week 4 - Making'!$B:$B,'Product List'!$A2422,'Week 4 - Making'!$P:$P),0),"")</f>
        <v/>
      </c>
      <c r="N2422" s="7" t="str">
        <f>IFERROR(ROUND(AVERAGEIF('Week 5 - Making'!$B:$B,'Product List'!$A2422,'Week 5 - Making'!$P:$P),0),"")</f>
        <v/>
      </c>
      <c r="O2422" s="7"/>
      <c r="P2422" s="7">
        <f t="array" ref="P2422">iferror(xlookup(C2422,'Product Families'!A:A,'Product Families'!S:S),"")</f>
        <v>0</v>
      </c>
    </row>
    <row r="2423" ht="14.25" customHeight="1">
      <c r="A2423" s="122" t="s">
        <v>5263</v>
      </c>
      <c r="B2423" s="270" t="s">
        <v>5264</v>
      </c>
      <c r="C2423" s="122" t="s">
        <v>884</v>
      </c>
      <c r="D2423" s="7">
        <f t="array" ref="D2423">IFERROR(XLOOKUP($C2423,'Product Families'!$A:$A,'Product Families'!$D:$D),"")</f>
        <v>78</v>
      </c>
      <c r="E2423" s="7">
        <f t="array" ref="E2423">IFERROR(XLOOKUP($C2423,'Product Families'!$A:$A,'Product Families'!$E:$E),"")</f>
        <v>80</v>
      </c>
      <c r="F2423" s="7">
        <f t="array" ref="F2423">IFERROR(XLOOKUP($C2423,'Product Families'!$A:$A,'Product Families'!$F:$F),"")</f>
        <v>86</v>
      </c>
      <c r="G2423" s="7">
        <f t="array" ref="G2423">IFERROR(XLOOKUP($C2423,'Product Families'!$A:$A,'Product Families'!$G:$G),"")</f>
        <v>93</v>
      </c>
      <c r="J2423" s="7" t="str">
        <f>IFERROR(ROUND(AVERAGEIF('Week 1 - Making'!$B:$B,'Product List'!$A2423,'Week 1 - Making'!$P:$P),0),"")</f>
        <v/>
      </c>
      <c r="K2423" s="7" t="str">
        <f>IFERROR(ROUND(AVERAGEIF('Week 2 - Making'!$B:$B,'Product List'!$A2423,'Week 2 - Making'!$P:$P),0),"")</f>
        <v/>
      </c>
      <c r="L2423" s="263" t="str">
        <f>IFERROR(ROUND(AVERAGEIF('Week 3 - Making'!$B:$B,'Product List'!$A2423,'Week 3 - Making'!$P:$P),0),"")</f>
        <v/>
      </c>
      <c r="M2423" s="7" t="str">
        <f>IFERROR(ROUND(AVERAGEIF('Week 4 - Making'!$B:$B,'Product List'!$A2423,'Week 4 - Making'!$P:$P),0),"")</f>
        <v/>
      </c>
      <c r="N2423" s="7" t="str">
        <f>IFERROR(ROUND(AVERAGEIF('Week 5 - Making'!$B:$B,'Product List'!$A2423,'Week 5 - Making'!$P:$P),0),"")</f>
        <v/>
      </c>
      <c r="O2423" s="7"/>
      <c r="P2423" s="7">
        <f t="array" ref="P2423">iferror(xlookup(C2423,'Product Families'!A:A,'Product Families'!S:S),"")</f>
        <v>0</v>
      </c>
    </row>
    <row r="2424" ht="14.25" customHeight="1">
      <c r="A2424" s="122" t="s">
        <v>5265</v>
      </c>
      <c r="B2424" s="270" t="s">
        <v>5266</v>
      </c>
      <c r="C2424" s="122" t="s">
        <v>874</v>
      </c>
      <c r="D2424" s="7">
        <f t="array" ref="D2424">IFERROR(XLOOKUP($C2424,'Product Families'!$A:$A,'Product Families'!$D:$D),"")</f>
        <v>86</v>
      </c>
      <c r="E2424" s="7">
        <f t="array" ref="E2424">IFERROR(XLOOKUP($C2424,'Product Families'!$A:$A,'Product Families'!$E:$E),"")</f>
        <v>88</v>
      </c>
      <c r="F2424" s="7">
        <f t="array" ref="F2424">IFERROR(XLOOKUP($C2424,'Product Families'!$A:$A,'Product Families'!$F:$F),"")</f>
        <v>95</v>
      </c>
      <c r="G2424" s="7">
        <f t="array" ref="G2424">IFERROR(XLOOKUP($C2424,'Product Families'!$A:$A,'Product Families'!$G:$G),"")</f>
        <v>102</v>
      </c>
      <c r="J2424" s="7" t="str">
        <f>IFERROR(ROUND(AVERAGEIF('Week 1 - Making'!$B:$B,'Product List'!$A2424,'Week 1 - Making'!$P:$P),0),"")</f>
        <v/>
      </c>
      <c r="K2424" s="7" t="str">
        <f>IFERROR(ROUND(AVERAGEIF('Week 2 - Making'!$B:$B,'Product List'!$A2424,'Week 2 - Making'!$P:$P),0),"")</f>
        <v/>
      </c>
      <c r="L2424" s="263" t="str">
        <f>IFERROR(ROUND(AVERAGEIF('Week 3 - Making'!$B:$B,'Product List'!$A2424,'Week 3 - Making'!$P:$P),0),"")</f>
        <v/>
      </c>
      <c r="M2424" s="7" t="str">
        <f>IFERROR(ROUND(AVERAGEIF('Week 4 - Making'!$B:$B,'Product List'!$A2424,'Week 4 - Making'!$P:$P),0),"")</f>
        <v/>
      </c>
      <c r="N2424" s="7" t="str">
        <f>IFERROR(ROUND(AVERAGEIF('Week 5 - Making'!$B:$B,'Product List'!$A2424,'Week 5 - Making'!$P:$P),0),"")</f>
        <v/>
      </c>
      <c r="O2424" s="7"/>
      <c r="P2424" s="7">
        <f t="array" ref="P2424">iferror(xlookup(C2424,'Product Families'!A:A,'Product Families'!S:S),"")</f>
        <v>0</v>
      </c>
    </row>
    <row r="2425" ht="14.25" customHeight="1">
      <c r="A2425" s="122" t="s">
        <v>5267</v>
      </c>
      <c r="B2425" s="270" t="s">
        <v>5268</v>
      </c>
      <c r="C2425" s="122" t="s">
        <v>884</v>
      </c>
      <c r="D2425" s="7">
        <f t="array" ref="D2425">IFERROR(XLOOKUP($C2425,'Product Families'!$A:$A,'Product Families'!$D:$D),"")</f>
        <v>78</v>
      </c>
      <c r="E2425" s="7">
        <f t="array" ref="E2425">IFERROR(XLOOKUP($C2425,'Product Families'!$A:$A,'Product Families'!$E:$E),"")</f>
        <v>80</v>
      </c>
      <c r="F2425" s="7">
        <f t="array" ref="F2425">IFERROR(XLOOKUP($C2425,'Product Families'!$A:$A,'Product Families'!$F:$F),"")</f>
        <v>86</v>
      </c>
      <c r="G2425" s="7">
        <f t="array" ref="G2425">IFERROR(XLOOKUP($C2425,'Product Families'!$A:$A,'Product Families'!$G:$G),"")</f>
        <v>93</v>
      </c>
      <c r="J2425" s="7" t="str">
        <f>IFERROR(ROUND(AVERAGEIF('Week 1 - Making'!$B:$B,'Product List'!$A2425,'Week 1 - Making'!$P:$P),0),"")</f>
        <v/>
      </c>
      <c r="K2425" s="7" t="str">
        <f>IFERROR(ROUND(AVERAGEIF('Week 2 - Making'!$B:$B,'Product List'!$A2425,'Week 2 - Making'!$P:$P),0),"")</f>
        <v/>
      </c>
      <c r="L2425" s="263" t="str">
        <f>IFERROR(ROUND(AVERAGEIF('Week 3 - Making'!$B:$B,'Product List'!$A2425,'Week 3 - Making'!$P:$P),0),"")</f>
        <v/>
      </c>
      <c r="M2425" s="7" t="str">
        <f>IFERROR(ROUND(AVERAGEIF('Week 4 - Making'!$B:$B,'Product List'!$A2425,'Week 4 - Making'!$P:$P),0),"")</f>
        <v/>
      </c>
      <c r="N2425" s="7" t="str">
        <f>IFERROR(ROUND(AVERAGEIF('Week 5 - Making'!$B:$B,'Product List'!$A2425,'Week 5 - Making'!$P:$P),0),"")</f>
        <v/>
      </c>
      <c r="O2425" s="7"/>
      <c r="P2425" s="7">
        <f t="array" ref="P2425">iferror(xlookup(C2425,'Product Families'!A:A,'Product Families'!S:S),"")</f>
        <v>0</v>
      </c>
    </row>
    <row r="2426" ht="14.25" customHeight="1">
      <c r="A2426" s="122" t="s">
        <v>2199</v>
      </c>
      <c r="B2426" s="270" t="s">
        <v>5269</v>
      </c>
      <c r="C2426" s="122" t="s">
        <v>884</v>
      </c>
      <c r="D2426" s="7">
        <f t="array" ref="D2426">IFERROR(XLOOKUP($C2426,'Product Families'!$A:$A,'Product Families'!$D:$D),"")</f>
        <v>78</v>
      </c>
      <c r="E2426" s="7">
        <f t="array" ref="E2426">IFERROR(XLOOKUP($C2426,'Product Families'!$A:$A,'Product Families'!$E:$E),"")</f>
        <v>80</v>
      </c>
      <c r="F2426" s="7">
        <f t="array" ref="F2426">IFERROR(XLOOKUP($C2426,'Product Families'!$A:$A,'Product Families'!$F:$F),"")</f>
        <v>86</v>
      </c>
      <c r="G2426" s="7">
        <f t="array" ref="G2426">IFERROR(XLOOKUP($C2426,'Product Families'!$A:$A,'Product Families'!$G:$G),"")</f>
        <v>93</v>
      </c>
      <c r="J2426" s="7">
        <f>IFERROR(ROUND(AVERAGEIF('Week 1 - Making'!$B:$B,'Product List'!$A2426,'Week 1 - Making'!$P:$P),0),"")</f>
        <v>72</v>
      </c>
      <c r="K2426" s="7" t="str">
        <f>IFERROR(ROUND(AVERAGEIF('Week 2 - Making'!$B:$B,'Product List'!$A2426,'Week 2 - Making'!$P:$P),0),"")</f>
        <v/>
      </c>
      <c r="L2426" s="263" t="str">
        <f>IFERROR(ROUND(AVERAGEIF('Week 3 - Making'!$B:$B,'Product List'!$A2426,'Week 3 - Making'!$P:$P),0),"")</f>
        <v/>
      </c>
      <c r="M2426" s="7" t="str">
        <f>IFERROR(ROUND(AVERAGEIF('Week 4 - Making'!$B:$B,'Product List'!$A2426,'Week 4 - Making'!$P:$P),0),"")</f>
        <v/>
      </c>
      <c r="N2426" s="7" t="str">
        <f>IFERROR(ROUND(AVERAGEIF('Week 5 - Making'!$B:$B,'Product List'!$A2426,'Week 5 - Making'!$P:$P),0),"")</f>
        <v/>
      </c>
      <c r="O2426" s="7"/>
      <c r="P2426" s="7">
        <f t="array" ref="P2426">iferror(xlookup(C2426,'Product Families'!A:A,'Product Families'!S:S),"")</f>
        <v>0</v>
      </c>
    </row>
    <row r="2427" ht="14.25" customHeight="1">
      <c r="A2427" s="122" t="s">
        <v>5270</v>
      </c>
      <c r="B2427" s="270" t="s">
        <v>5271</v>
      </c>
      <c r="C2427" s="122" t="s">
        <v>884</v>
      </c>
      <c r="D2427" s="7">
        <f t="array" ref="D2427">IFERROR(XLOOKUP($C2427,'Product Families'!$A:$A,'Product Families'!$D:$D),"")</f>
        <v>78</v>
      </c>
      <c r="E2427" s="7">
        <f t="array" ref="E2427">IFERROR(XLOOKUP($C2427,'Product Families'!$A:$A,'Product Families'!$E:$E),"")</f>
        <v>80</v>
      </c>
      <c r="F2427" s="7">
        <f t="array" ref="F2427">IFERROR(XLOOKUP($C2427,'Product Families'!$A:$A,'Product Families'!$F:$F),"")</f>
        <v>86</v>
      </c>
      <c r="G2427" s="7">
        <f t="array" ref="G2427">IFERROR(XLOOKUP($C2427,'Product Families'!$A:$A,'Product Families'!$G:$G),"")</f>
        <v>93</v>
      </c>
      <c r="J2427" s="7" t="str">
        <f>IFERROR(ROUND(AVERAGEIF('Week 1 - Making'!$B:$B,'Product List'!$A2427,'Week 1 - Making'!$P:$P),0),"")</f>
        <v/>
      </c>
      <c r="K2427" s="7" t="str">
        <f>IFERROR(ROUND(AVERAGEIF('Week 2 - Making'!$B:$B,'Product List'!$A2427,'Week 2 - Making'!$P:$P),0),"")</f>
        <v/>
      </c>
      <c r="L2427" s="263" t="str">
        <f>IFERROR(ROUND(AVERAGEIF('Week 3 - Making'!$B:$B,'Product List'!$A2427,'Week 3 - Making'!$P:$P),0),"")</f>
        <v/>
      </c>
      <c r="M2427" s="7" t="str">
        <f>IFERROR(ROUND(AVERAGEIF('Week 4 - Making'!$B:$B,'Product List'!$A2427,'Week 4 - Making'!$P:$P),0),"")</f>
        <v/>
      </c>
      <c r="N2427" s="7" t="str">
        <f>IFERROR(ROUND(AVERAGEIF('Week 5 - Making'!$B:$B,'Product List'!$A2427,'Week 5 - Making'!$P:$P),0),"")</f>
        <v/>
      </c>
      <c r="O2427" s="7"/>
      <c r="P2427" s="7">
        <f t="array" ref="P2427">iferror(xlookup(C2427,'Product Families'!A:A,'Product Families'!S:S),"")</f>
        <v>0</v>
      </c>
    </row>
    <row r="2428" ht="14.25" customHeight="1">
      <c r="A2428" s="122" t="s">
        <v>5272</v>
      </c>
      <c r="B2428" s="270" t="s">
        <v>5273</v>
      </c>
      <c r="C2428" s="122" t="s">
        <v>884</v>
      </c>
      <c r="D2428" s="7">
        <f t="array" ref="D2428">IFERROR(XLOOKUP($C2428,'Product Families'!$A:$A,'Product Families'!$D:$D),"")</f>
        <v>78</v>
      </c>
      <c r="E2428" s="7">
        <f t="array" ref="E2428">IFERROR(XLOOKUP($C2428,'Product Families'!$A:$A,'Product Families'!$E:$E),"")</f>
        <v>80</v>
      </c>
      <c r="F2428" s="7">
        <f t="array" ref="F2428">IFERROR(XLOOKUP($C2428,'Product Families'!$A:$A,'Product Families'!$F:$F),"")</f>
        <v>86</v>
      </c>
      <c r="G2428" s="7">
        <f t="array" ref="G2428">IFERROR(XLOOKUP($C2428,'Product Families'!$A:$A,'Product Families'!$G:$G),"")</f>
        <v>93</v>
      </c>
      <c r="J2428" s="7" t="str">
        <f>IFERROR(ROUND(AVERAGEIF('Week 1 - Making'!$B:$B,'Product List'!$A2428,'Week 1 - Making'!$P:$P),0),"")</f>
        <v/>
      </c>
      <c r="K2428" s="7" t="str">
        <f>IFERROR(ROUND(AVERAGEIF('Week 2 - Making'!$B:$B,'Product List'!$A2428,'Week 2 - Making'!$P:$P),0),"")</f>
        <v/>
      </c>
      <c r="L2428" s="263" t="str">
        <f>IFERROR(ROUND(AVERAGEIF('Week 3 - Making'!$B:$B,'Product List'!$A2428,'Week 3 - Making'!$P:$P),0),"")</f>
        <v/>
      </c>
      <c r="M2428" s="7" t="str">
        <f>IFERROR(ROUND(AVERAGEIF('Week 4 - Making'!$B:$B,'Product List'!$A2428,'Week 4 - Making'!$P:$P),0),"")</f>
        <v/>
      </c>
      <c r="N2428" s="7" t="str">
        <f>IFERROR(ROUND(AVERAGEIF('Week 5 - Making'!$B:$B,'Product List'!$A2428,'Week 5 - Making'!$P:$P),0),"")</f>
        <v/>
      </c>
      <c r="O2428" s="7"/>
      <c r="P2428" s="7">
        <f t="array" ref="P2428">iferror(xlookup(C2428,'Product Families'!A:A,'Product Families'!S:S),"")</f>
        <v>0</v>
      </c>
    </row>
    <row r="2429" ht="14.25" customHeight="1">
      <c r="A2429" s="122" t="s">
        <v>5274</v>
      </c>
      <c r="B2429" s="270" t="s">
        <v>5275</v>
      </c>
      <c r="C2429" s="122" t="s">
        <v>884</v>
      </c>
      <c r="D2429" s="7">
        <f t="array" ref="D2429">IFERROR(XLOOKUP($C2429,'Product Families'!$A:$A,'Product Families'!$D:$D),"")</f>
        <v>78</v>
      </c>
      <c r="E2429" s="7">
        <f t="array" ref="E2429">IFERROR(XLOOKUP($C2429,'Product Families'!$A:$A,'Product Families'!$E:$E),"")</f>
        <v>80</v>
      </c>
      <c r="F2429" s="7">
        <f t="array" ref="F2429">IFERROR(XLOOKUP($C2429,'Product Families'!$A:$A,'Product Families'!$F:$F),"")</f>
        <v>86</v>
      </c>
      <c r="G2429" s="7">
        <f t="array" ref="G2429">IFERROR(XLOOKUP($C2429,'Product Families'!$A:$A,'Product Families'!$G:$G),"")</f>
        <v>93</v>
      </c>
      <c r="J2429" s="7" t="str">
        <f>IFERROR(ROUND(AVERAGEIF('Week 1 - Making'!$B:$B,'Product List'!$A2429,'Week 1 - Making'!$P:$P),0),"")</f>
        <v/>
      </c>
      <c r="K2429" s="7" t="str">
        <f>IFERROR(ROUND(AVERAGEIF('Week 2 - Making'!$B:$B,'Product List'!$A2429,'Week 2 - Making'!$P:$P),0),"")</f>
        <v/>
      </c>
      <c r="L2429" s="263" t="str">
        <f>IFERROR(ROUND(AVERAGEIF('Week 3 - Making'!$B:$B,'Product List'!$A2429,'Week 3 - Making'!$P:$P),0),"")</f>
        <v/>
      </c>
      <c r="M2429" s="7" t="str">
        <f>IFERROR(ROUND(AVERAGEIF('Week 4 - Making'!$B:$B,'Product List'!$A2429,'Week 4 - Making'!$P:$P),0),"")</f>
        <v/>
      </c>
      <c r="N2429" s="7" t="str">
        <f>IFERROR(ROUND(AVERAGEIF('Week 5 - Making'!$B:$B,'Product List'!$A2429,'Week 5 - Making'!$P:$P),0),"")</f>
        <v/>
      </c>
      <c r="O2429" s="7"/>
      <c r="P2429" s="7">
        <f t="array" ref="P2429">iferror(xlookup(C2429,'Product Families'!A:A,'Product Families'!S:S),"")</f>
        <v>0</v>
      </c>
    </row>
    <row r="2430" ht="14.25" customHeight="1">
      <c r="A2430" s="122" t="s">
        <v>5276</v>
      </c>
      <c r="B2430" s="270" t="s">
        <v>5277</v>
      </c>
      <c r="C2430" s="122" t="s">
        <v>884</v>
      </c>
      <c r="D2430" s="7">
        <f t="array" ref="D2430">IFERROR(XLOOKUP($C2430,'Product Families'!$A:$A,'Product Families'!$D:$D),"")</f>
        <v>78</v>
      </c>
      <c r="E2430" s="7">
        <f t="array" ref="E2430">IFERROR(XLOOKUP($C2430,'Product Families'!$A:$A,'Product Families'!$E:$E),"")</f>
        <v>80</v>
      </c>
      <c r="F2430" s="7">
        <f t="array" ref="F2430">IFERROR(XLOOKUP($C2430,'Product Families'!$A:$A,'Product Families'!$F:$F),"")</f>
        <v>86</v>
      </c>
      <c r="G2430" s="7">
        <f t="array" ref="G2430">IFERROR(XLOOKUP($C2430,'Product Families'!$A:$A,'Product Families'!$G:$G),"")</f>
        <v>93</v>
      </c>
      <c r="J2430" s="7" t="str">
        <f>IFERROR(ROUND(AVERAGEIF('Week 1 - Making'!$B:$B,'Product List'!$A2430,'Week 1 - Making'!$P:$P),0),"")</f>
        <v/>
      </c>
      <c r="K2430" s="7" t="str">
        <f>IFERROR(ROUND(AVERAGEIF('Week 2 - Making'!$B:$B,'Product List'!$A2430,'Week 2 - Making'!$P:$P),0),"")</f>
        <v/>
      </c>
      <c r="L2430" s="263" t="str">
        <f>IFERROR(ROUND(AVERAGEIF('Week 3 - Making'!$B:$B,'Product List'!$A2430,'Week 3 - Making'!$P:$P),0),"")</f>
        <v/>
      </c>
      <c r="M2430" s="7" t="str">
        <f>IFERROR(ROUND(AVERAGEIF('Week 4 - Making'!$B:$B,'Product List'!$A2430,'Week 4 - Making'!$P:$P),0),"")</f>
        <v/>
      </c>
      <c r="N2430" s="7" t="str">
        <f>IFERROR(ROUND(AVERAGEIF('Week 5 - Making'!$B:$B,'Product List'!$A2430,'Week 5 - Making'!$P:$P),0),"")</f>
        <v/>
      </c>
      <c r="O2430" s="7"/>
      <c r="P2430" s="7">
        <f t="array" ref="P2430">iferror(xlookup(C2430,'Product Families'!A:A,'Product Families'!S:S),"")</f>
        <v>0</v>
      </c>
    </row>
    <row r="2431" ht="14.25" customHeight="1">
      <c r="A2431" s="122" t="s">
        <v>5278</v>
      </c>
      <c r="B2431" s="270" t="s">
        <v>5279</v>
      </c>
      <c r="C2431" s="122" t="s">
        <v>884</v>
      </c>
      <c r="D2431" s="7">
        <f t="array" ref="D2431">IFERROR(XLOOKUP($C2431,'Product Families'!$A:$A,'Product Families'!$D:$D),"")</f>
        <v>78</v>
      </c>
      <c r="E2431" s="7">
        <f t="array" ref="E2431">IFERROR(XLOOKUP($C2431,'Product Families'!$A:$A,'Product Families'!$E:$E),"")</f>
        <v>80</v>
      </c>
      <c r="F2431" s="7">
        <f t="array" ref="F2431">IFERROR(XLOOKUP($C2431,'Product Families'!$A:$A,'Product Families'!$F:$F),"")</f>
        <v>86</v>
      </c>
      <c r="G2431" s="7">
        <f t="array" ref="G2431">IFERROR(XLOOKUP($C2431,'Product Families'!$A:$A,'Product Families'!$G:$G),"")</f>
        <v>93</v>
      </c>
      <c r="J2431" s="7" t="str">
        <f>IFERROR(ROUND(AVERAGEIF('Week 1 - Making'!$B:$B,'Product List'!$A2431,'Week 1 - Making'!$P:$P),0),"")</f>
        <v/>
      </c>
      <c r="K2431" s="7" t="str">
        <f>IFERROR(ROUND(AVERAGEIF('Week 2 - Making'!$B:$B,'Product List'!$A2431,'Week 2 - Making'!$P:$P),0),"")</f>
        <v/>
      </c>
      <c r="L2431" s="263" t="str">
        <f>IFERROR(ROUND(AVERAGEIF('Week 3 - Making'!$B:$B,'Product List'!$A2431,'Week 3 - Making'!$P:$P),0),"")</f>
        <v/>
      </c>
      <c r="M2431" s="7" t="str">
        <f>IFERROR(ROUND(AVERAGEIF('Week 4 - Making'!$B:$B,'Product List'!$A2431,'Week 4 - Making'!$P:$P),0),"")</f>
        <v/>
      </c>
      <c r="N2431" s="7" t="str">
        <f>IFERROR(ROUND(AVERAGEIF('Week 5 - Making'!$B:$B,'Product List'!$A2431,'Week 5 - Making'!$P:$P),0),"")</f>
        <v/>
      </c>
      <c r="O2431" s="7"/>
      <c r="P2431" s="7">
        <f t="array" ref="P2431">iferror(xlookup(C2431,'Product Families'!A:A,'Product Families'!S:S),"")</f>
        <v>0</v>
      </c>
    </row>
    <row r="2432" ht="14.25" customHeight="1">
      <c r="A2432" s="122" t="s">
        <v>5280</v>
      </c>
      <c r="B2432" s="270" t="s">
        <v>5281</v>
      </c>
      <c r="C2432" s="122" t="s">
        <v>884</v>
      </c>
      <c r="D2432" s="7">
        <f t="array" ref="D2432">IFERROR(XLOOKUP($C2432,'Product Families'!$A:$A,'Product Families'!$D:$D),"")</f>
        <v>78</v>
      </c>
      <c r="E2432" s="7">
        <f t="array" ref="E2432">IFERROR(XLOOKUP($C2432,'Product Families'!$A:$A,'Product Families'!$E:$E),"")</f>
        <v>80</v>
      </c>
      <c r="F2432" s="7">
        <f t="array" ref="F2432">IFERROR(XLOOKUP($C2432,'Product Families'!$A:$A,'Product Families'!$F:$F),"")</f>
        <v>86</v>
      </c>
      <c r="G2432" s="7">
        <f t="array" ref="G2432">IFERROR(XLOOKUP($C2432,'Product Families'!$A:$A,'Product Families'!$G:$G),"")</f>
        <v>93</v>
      </c>
      <c r="J2432" s="7" t="str">
        <f>IFERROR(ROUND(AVERAGEIF('Week 1 - Making'!$B:$B,'Product List'!$A2432,'Week 1 - Making'!$P:$P),0),"")</f>
        <v/>
      </c>
      <c r="K2432" s="7" t="str">
        <f>IFERROR(ROUND(AVERAGEIF('Week 2 - Making'!$B:$B,'Product List'!$A2432,'Week 2 - Making'!$P:$P),0),"")</f>
        <v/>
      </c>
      <c r="L2432" s="263" t="str">
        <f>IFERROR(ROUND(AVERAGEIF('Week 3 - Making'!$B:$B,'Product List'!$A2432,'Week 3 - Making'!$P:$P),0),"")</f>
        <v/>
      </c>
      <c r="M2432" s="7" t="str">
        <f>IFERROR(ROUND(AVERAGEIF('Week 4 - Making'!$B:$B,'Product List'!$A2432,'Week 4 - Making'!$P:$P),0),"")</f>
        <v/>
      </c>
      <c r="N2432" s="7" t="str">
        <f>IFERROR(ROUND(AVERAGEIF('Week 5 - Making'!$B:$B,'Product List'!$A2432,'Week 5 - Making'!$P:$P),0),"")</f>
        <v/>
      </c>
      <c r="O2432" s="7"/>
      <c r="P2432" s="7">
        <f t="array" ref="P2432">iferror(xlookup(C2432,'Product Families'!A:A,'Product Families'!S:S),"")</f>
        <v>0</v>
      </c>
    </row>
    <row r="2433" ht="14.25" customHeight="1">
      <c r="A2433" s="122" t="s">
        <v>5282</v>
      </c>
      <c r="B2433" s="270" t="s">
        <v>5283</v>
      </c>
      <c r="C2433" s="122" t="s">
        <v>884</v>
      </c>
      <c r="D2433" s="7">
        <f t="array" ref="D2433">IFERROR(XLOOKUP($C2433,'Product Families'!$A:$A,'Product Families'!$D:$D),"")</f>
        <v>78</v>
      </c>
      <c r="E2433" s="7">
        <f t="array" ref="E2433">IFERROR(XLOOKUP($C2433,'Product Families'!$A:$A,'Product Families'!$E:$E),"")</f>
        <v>80</v>
      </c>
      <c r="F2433" s="7">
        <f t="array" ref="F2433">IFERROR(XLOOKUP($C2433,'Product Families'!$A:$A,'Product Families'!$F:$F),"")</f>
        <v>86</v>
      </c>
      <c r="G2433" s="7">
        <f t="array" ref="G2433">IFERROR(XLOOKUP($C2433,'Product Families'!$A:$A,'Product Families'!$G:$G),"")</f>
        <v>93</v>
      </c>
      <c r="J2433" s="7" t="str">
        <f>IFERROR(ROUND(AVERAGEIF('Week 1 - Making'!$B:$B,'Product List'!$A2433,'Week 1 - Making'!$P:$P),0),"")</f>
        <v/>
      </c>
      <c r="K2433" s="7" t="str">
        <f>IFERROR(ROUND(AVERAGEIF('Week 2 - Making'!$B:$B,'Product List'!$A2433,'Week 2 - Making'!$P:$P),0),"")</f>
        <v/>
      </c>
      <c r="L2433" s="263" t="str">
        <f>IFERROR(ROUND(AVERAGEIF('Week 3 - Making'!$B:$B,'Product List'!$A2433,'Week 3 - Making'!$P:$P),0),"")</f>
        <v/>
      </c>
      <c r="M2433" s="7" t="str">
        <f>IFERROR(ROUND(AVERAGEIF('Week 4 - Making'!$B:$B,'Product List'!$A2433,'Week 4 - Making'!$P:$P),0),"")</f>
        <v/>
      </c>
      <c r="N2433" s="7" t="str">
        <f>IFERROR(ROUND(AVERAGEIF('Week 5 - Making'!$B:$B,'Product List'!$A2433,'Week 5 - Making'!$P:$P),0),"")</f>
        <v/>
      </c>
      <c r="O2433" s="7"/>
      <c r="P2433" s="7">
        <f t="array" ref="P2433">iferror(xlookup(C2433,'Product Families'!A:A,'Product Families'!S:S),"")</f>
        <v>0</v>
      </c>
    </row>
    <row r="2434" ht="14.25" customHeight="1">
      <c r="A2434" s="122" t="s">
        <v>5284</v>
      </c>
      <c r="B2434" s="270" t="s">
        <v>5285</v>
      </c>
      <c r="C2434" s="122" t="s">
        <v>884</v>
      </c>
      <c r="D2434" s="7">
        <f t="array" ref="D2434">IFERROR(XLOOKUP($C2434,'Product Families'!$A:$A,'Product Families'!$D:$D),"")</f>
        <v>78</v>
      </c>
      <c r="E2434" s="7">
        <f t="array" ref="E2434">IFERROR(XLOOKUP($C2434,'Product Families'!$A:$A,'Product Families'!$E:$E),"")</f>
        <v>80</v>
      </c>
      <c r="F2434" s="7">
        <f t="array" ref="F2434">IFERROR(XLOOKUP($C2434,'Product Families'!$A:$A,'Product Families'!$F:$F),"")</f>
        <v>86</v>
      </c>
      <c r="G2434" s="7">
        <f t="array" ref="G2434">IFERROR(XLOOKUP($C2434,'Product Families'!$A:$A,'Product Families'!$G:$G),"")</f>
        <v>93</v>
      </c>
      <c r="J2434" s="7" t="str">
        <f>IFERROR(ROUND(AVERAGEIF('Week 1 - Making'!$B:$B,'Product List'!$A2434,'Week 1 - Making'!$P:$P),0),"")</f>
        <v/>
      </c>
      <c r="K2434" s="7" t="str">
        <f>IFERROR(ROUND(AVERAGEIF('Week 2 - Making'!$B:$B,'Product List'!$A2434,'Week 2 - Making'!$P:$P),0),"")</f>
        <v/>
      </c>
      <c r="L2434" s="263" t="str">
        <f>IFERROR(ROUND(AVERAGEIF('Week 3 - Making'!$B:$B,'Product List'!$A2434,'Week 3 - Making'!$P:$P),0),"")</f>
        <v/>
      </c>
      <c r="M2434" s="7" t="str">
        <f>IFERROR(ROUND(AVERAGEIF('Week 4 - Making'!$B:$B,'Product List'!$A2434,'Week 4 - Making'!$P:$P),0),"")</f>
        <v/>
      </c>
      <c r="N2434" s="7" t="str">
        <f>IFERROR(ROUND(AVERAGEIF('Week 5 - Making'!$B:$B,'Product List'!$A2434,'Week 5 - Making'!$P:$P),0),"")</f>
        <v/>
      </c>
      <c r="O2434" s="7"/>
      <c r="P2434" s="7">
        <f t="array" ref="P2434">iferror(xlookup(C2434,'Product Families'!A:A,'Product Families'!S:S),"")</f>
        <v>0</v>
      </c>
    </row>
    <row r="2435" ht="14.25" customHeight="1">
      <c r="A2435" s="122" t="s">
        <v>5286</v>
      </c>
      <c r="B2435" s="270" t="s">
        <v>5287</v>
      </c>
      <c r="C2435" s="122" t="s">
        <v>884</v>
      </c>
      <c r="D2435" s="7">
        <f t="array" ref="D2435">IFERROR(XLOOKUP($C2435,'Product Families'!$A:$A,'Product Families'!$D:$D),"")</f>
        <v>78</v>
      </c>
      <c r="E2435" s="7">
        <f t="array" ref="E2435">IFERROR(XLOOKUP($C2435,'Product Families'!$A:$A,'Product Families'!$E:$E),"")</f>
        <v>80</v>
      </c>
      <c r="F2435" s="7">
        <f t="array" ref="F2435">IFERROR(XLOOKUP($C2435,'Product Families'!$A:$A,'Product Families'!$F:$F),"")</f>
        <v>86</v>
      </c>
      <c r="G2435" s="7">
        <f t="array" ref="G2435">IFERROR(XLOOKUP($C2435,'Product Families'!$A:$A,'Product Families'!$G:$G),"")</f>
        <v>93</v>
      </c>
      <c r="J2435" s="7" t="str">
        <f>IFERROR(ROUND(AVERAGEIF('Week 1 - Making'!$B:$B,'Product List'!$A2435,'Week 1 - Making'!$P:$P),0),"")</f>
        <v/>
      </c>
      <c r="K2435" s="7" t="str">
        <f>IFERROR(ROUND(AVERAGEIF('Week 2 - Making'!$B:$B,'Product List'!$A2435,'Week 2 - Making'!$P:$P),0),"")</f>
        <v/>
      </c>
      <c r="L2435" s="263" t="str">
        <f>IFERROR(ROUND(AVERAGEIF('Week 3 - Making'!$B:$B,'Product List'!$A2435,'Week 3 - Making'!$P:$P),0),"")</f>
        <v/>
      </c>
      <c r="M2435" s="7" t="str">
        <f>IFERROR(ROUND(AVERAGEIF('Week 4 - Making'!$B:$B,'Product List'!$A2435,'Week 4 - Making'!$P:$P),0),"")</f>
        <v/>
      </c>
      <c r="N2435" s="7" t="str">
        <f>IFERROR(ROUND(AVERAGEIF('Week 5 - Making'!$B:$B,'Product List'!$A2435,'Week 5 - Making'!$P:$P),0),"")</f>
        <v/>
      </c>
      <c r="O2435" s="7"/>
      <c r="P2435" s="7">
        <f t="array" ref="P2435">iferror(xlookup(C2435,'Product Families'!A:A,'Product Families'!S:S),"")</f>
        <v>0</v>
      </c>
    </row>
    <row r="2436" ht="14.25" customHeight="1">
      <c r="A2436" s="122" t="s">
        <v>5288</v>
      </c>
      <c r="B2436" s="270" t="s">
        <v>5289</v>
      </c>
      <c r="C2436" s="122" t="s">
        <v>884</v>
      </c>
      <c r="D2436" s="7">
        <f t="array" ref="D2436">IFERROR(XLOOKUP($C2436,'Product Families'!$A:$A,'Product Families'!$D:$D),"")</f>
        <v>78</v>
      </c>
      <c r="E2436" s="7">
        <f t="array" ref="E2436">IFERROR(XLOOKUP($C2436,'Product Families'!$A:$A,'Product Families'!$E:$E),"")</f>
        <v>80</v>
      </c>
      <c r="F2436" s="7">
        <f t="array" ref="F2436">IFERROR(XLOOKUP($C2436,'Product Families'!$A:$A,'Product Families'!$F:$F),"")</f>
        <v>86</v>
      </c>
      <c r="G2436" s="7">
        <f t="array" ref="G2436">IFERROR(XLOOKUP($C2436,'Product Families'!$A:$A,'Product Families'!$G:$G),"")</f>
        <v>93</v>
      </c>
      <c r="J2436" s="7" t="str">
        <f>IFERROR(ROUND(AVERAGEIF('Week 1 - Making'!$B:$B,'Product List'!$A2436,'Week 1 - Making'!$P:$P),0),"")</f>
        <v/>
      </c>
      <c r="K2436" s="7" t="str">
        <f>IFERROR(ROUND(AVERAGEIF('Week 2 - Making'!$B:$B,'Product List'!$A2436,'Week 2 - Making'!$P:$P),0),"")</f>
        <v/>
      </c>
      <c r="L2436" s="263" t="str">
        <f>IFERROR(ROUND(AVERAGEIF('Week 3 - Making'!$B:$B,'Product List'!$A2436,'Week 3 - Making'!$P:$P),0),"")</f>
        <v/>
      </c>
      <c r="M2436" s="7" t="str">
        <f>IFERROR(ROUND(AVERAGEIF('Week 4 - Making'!$B:$B,'Product List'!$A2436,'Week 4 - Making'!$P:$P),0),"")</f>
        <v/>
      </c>
      <c r="N2436" s="7" t="str">
        <f>IFERROR(ROUND(AVERAGEIF('Week 5 - Making'!$B:$B,'Product List'!$A2436,'Week 5 - Making'!$P:$P),0),"")</f>
        <v/>
      </c>
      <c r="O2436" s="7"/>
      <c r="P2436" s="7">
        <f t="array" ref="P2436">iferror(xlookup(C2436,'Product Families'!A:A,'Product Families'!S:S),"")</f>
        <v>0</v>
      </c>
    </row>
    <row r="2437" ht="14.25" customHeight="1">
      <c r="A2437" s="122" t="s">
        <v>5290</v>
      </c>
      <c r="B2437" s="270" t="s">
        <v>5291</v>
      </c>
      <c r="C2437" s="122" t="s">
        <v>884</v>
      </c>
      <c r="D2437" s="7">
        <f t="array" ref="D2437">IFERROR(XLOOKUP($C2437,'Product Families'!$A:$A,'Product Families'!$D:$D),"")</f>
        <v>78</v>
      </c>
      <c r="E2437" s="7">
        <f t="array" ref="E2437">IFERROR(XLOOKUP($C2437,'Product Families'!$A:$A,'Product Families'!$E:$E),"")</f>
        <v>80</v>
      </c>
      <c r="F2437" s="7">
        <f t="array" ref="F2437">IFERROR(XLOOKUP($C2437,'Product Families'!$A:$A,'Product Families'!$F:$F),"")</f>
        <v>86</v>
      </c>
      <c r="G2437" s="7">
        <f t="array" ref="G2437">IFERROR(XLOOKUP($C2437,'Product Families'!$A:$A,'Product Families'!$G:$G),"")</f>
        <v>93</v>
      </c>
      <c r="J2437" s="7" t="str">
        <f>IFERROR(ROUND(AVERAGEIF('Week 1 - Making'!$B:$B,'Product List'!$A2437,'Week 1 - Making'!$P:$P),0),"")</f>
        <v/>
      </c>
      <c r="K2437" s="7" t="str">
        <f>IFERROR(ROUND(AVERAGEIF('Week 2 - Making'!$B:$B,'Product List'!$A2437,'Week 2 - Making'!$P:$P),0),"")</f>
        <v/>
      </c>
      <c r="L2437" s="263" t="str">
        <f>IFERROR(ROUND(AVERAGEIF('Week 3 - Making'!$B:$B,'Product List'!$A2437,'Week 3 - Making'!$P:$P),0),"")</f>
        <v/>
      </c>
      <c r="M2437" s="7" t="str">
        <f>IFERROR(ROUND(AVERAGEIF('Week 4 - Making'!$B:$B,'Product List'!$A2437,'Week 4 - Making'!$P:$P),0),"")</f>
        <v/>
      </c>
      <c r="N2437" s="7" t="str">
        <f>IFERROR(ROUND(AVERAGEIF('Week 5 - Making'!$B:$B,'Product List'!$A2437,'Week 5 - Making'!$P:$P),0),"")</f>
        <v/>
      </c>
      <c r="O2437" s="7"/>
      <c r="P2437" s="7">
        <f t="array" ref="P2437">iferror(xlookup(C2437,'Product Families'!A:A,'Product Families'!S:S),"")</f>
        <v>0</v>
      </c>
    </row>
    <row r="2438" ht="14.25" customHeight="1">
      <c r="A2438" s="122" t="s">
        <v>5292</v>
      </c>
      <c r="B2438" s="270" t="s">
        <v>5293</v>
      </c>
      <c r="C2438" s="122" t="s">
        <v>884</v>
      </c>
      <c r="D2438" s="7">
        <f t="array" ref="D2438">IFERROR(XLOOKUP($C2438,'Product Families'!$A:$A,'Product Families'!$D:$D),"")</f>
        <v>78</v>
      </c>
      <c r="E2438" s="7">
        <f t="array" ref="E2438">IFERROR(XLOOKUP($C2438,'Product Families'!$A:$A,'Product Families'!$E:$E),"")</f>
        <v>80</v>
      </c>
      <c r="F2438" s="7">
        <f t="array" ref="F2438">IFERROR(XLOOKUP($C2438,'Product Families'!$A:$A,'Product Families'!$F:$F),"")</f>
        <v>86</v>
      </c>
      <c r="G2438" s="7">
        <f t="array" ref="G2438">IFERROR(XLOOKUP($C2438,'Product Families'!$A:$A,'Product Families'!$G:$G),"")</f>
        <v>93</v>
      </c>
      <c r="J2438" s="7" t="str">
        <f>IFERROR(ROUND(AVERAGEIF('Week 1 - Making'!$B:$B,'Product List'!$A2438,'Week 1 - Making'!$P:$P),0),"")</f>
        <v/>
      </c>
      <c r="K2438" s="7" t="str">
        <f>IFERROR(ROUND(AVERAGEIF('Week 2 - Making'!$B:$B,'Product List'!$A2438,'Week 2 - Making'!$P:$P),0),"")</f>
        <v/>
      </c>
      <c r="L2438" s="263" t="str">
        <f>IFERROR(ROUND(AVERAGEIF('Week 3 - Making'!$B:$B,'Product List'!$A2438,'Week 3 - Making'!$P:$P),0),"")</f>
        <v/>
      </c>
      <c r="M2438" s="7" t="str">
        <f>IFERROR(ROUND(AVERAGEIF('Week 4 - Making'!$B:$B,'Product List'!$A2438,'Week 4 - Making'!$P:$P),0),"")</f>
        <v/>
      </c>
      <c r="N2438" s="7" t="str">
        <f>IFERROR(ROUND(AVERAGEIF('Week 5 - Making'!$B:$B,'Product List'!$A2438,'Week 5 - Making'!$P:$P),0),"")</f>
        <v/>
      </c>
      <c r="O2438" s="7"/>
      <c r="P2438" s="7">
        <f t="array" ref="P2438">iferror(xlookup(C2438,'Product Families'!A:A,'Product Families'!S:S),"")</f>
        <v>0</v>
      </c>
    </row>
    <row r="2439" ht="14.25" customHeight="1">
      <c r="A2439" s="122" t="s">
        <v>5294</v>
      </c>
      <c r="B2439" s="270" t="s">
        <v>5295</v>
      </c>
      <c r="C2439" s="122" t="s">
        <v>884</v>
      </c>
      <c r="D2439" s="7">
        <f t="array" ref="D2439">IFERROR(XLOOKUP($C2439,'Product Families'!$A:$A,'Product Families'!$D:$D),"")</f>
        <v>78</v>
      </c>
      <c r="E2439" s="7">
        <f t="array" ref="E2439">IFERROR(XLOOKUP($C2439,'Product Families'!$A:$A,'Product Families'!$E:$E),"")</f>
        <v>80</v>
      </c>
      <c r="F2439" s="7">
        <f t="array" ref="F2439">IFERROR(XLOOKUP($C2439,'Product Families'!$A:$A,'Product Families'!$F:$F),"")</f>
        <v>86</v>
      </c>
      <c r="G2439" s="7">
        <f t="array" ref="G2439">IFERROR(XLOOKUP($C2439,'Product Families'!$A:$A,'Product Families'!$G:$G),"")</f>
        <v>93</v>
      </c>
      <c r="J2439" s="7" t="str">
        <f>IFERROR(ROUND(AVERAGEIF('Week 1 - Making'!$B:$B,'Product List'!$A2439,'Week 1 - Making'!$P:$P),0),"")</f>
        <v/>
      </c>
      <c r="K2439" s="7" t="str">
        <f>IFERROR(ROUND(AVERAGEIF('Week 2 - Making'!$B:$B,'Product List'!$A2439,'Week 2 - Making'!$P:$P),0),"")</f>
        <v/>
      </c>
      <c r="L2439" s="263" t="str">
        <f>IFERROR(ROUND(AVERAGEIF('Week 3 - Making'!$B:$B,'Product List'!$A2439,'Week 3 - Making'!$P:$P),0),"")</f>
        <v/>
      </c>
      <c r="M2439" s="7" t="str">
        <f>IFERROR(ROUND(AVERAGEIF('Week 4 - Making'!$B:$B,'Product List'!$A2439,'Week 4 - Making'!$P:$P),0),"")</f>
        <v/>
      </c>
      <c r="N2439" s="7" t="str">
        <f>IFERROR(ROUND(AVERAGEIF('Week 5 - Making'!$B:$B,'Product List'!$A2439,'Week 5 - Making'!$P:$P),0),"")</f>
        <v/>
      </c>
      <c r="O2439" s="7"/>
      <c r="P2439" s="7">
        <f t="array" ref="P2439">iferror(xlookup(C2439,'Product Families'!A:A,'Product Families'!S:S),"")</f>
        <v>0</v>
      </c>
    </row>
    <row r="2440" ht="14.25" customHeight="1">
      <c r="A2440" s="122" t="s">
        <v>5296</v>
      </c>
      <c r="B2440" s="270" t="s">
        <v>5297</v>
      </c>
      <c r="C2440" s="122" t="s">
        <v>884</v>
      </c>
      <c r="D2440" s="7">
        <f t="array" ref="D2440">IFERROR(XLOOKUP($C2440,'Product Families'!$A:$A,'Product Families'!$D:$D),"")</f>
        <v>78</v>
      </c>
      <c r="E2440" s="7">
        <f t="array" ref="E2440">IFERROR(XLOOKUP($C2440,'Product Families'!$A:$A,'Product Families'!$E:$E),"")</f>
        <v>80</v>
      </c>
      <c r="F2440" s="7">
        <f t="array" ref="F2440">IFERROR(XLOOKUP($C2440,'Product Families'!$A:$A,'Product Families'!$F:$F),"")</f>
        <v>86</v>
      </c>
      <c r="G2440" s="7">
        <f t="array" ref="G2440">IFERROR(XLOOKUP($C2440,'Product Families'!$A:$A,'Product Families'!$G:$G),"")</f>
        <v>93</v>
      </c>
      <c r="J2440" s="7" t="str">
        <f>IFERROR(ROUND(AVERAGEIF('Week 1 - Making'!$B:$B,'Product List'!$A2440,'Week 1 - Making'!$P:$P),0),"")</f>
        <v/>
      </c>
      <c r="K2440" s="7" t="str">
        <f>IFERROR(ROUND(AVERAGEIF('Week 2 - Making'!$B:$B,'Product List'!$A2440,'Week 2 - Making'!$P:$P),0),"")</f>
        <v/>
      </c>
      <c r="L2440" s="263" t="str">
        <f>IFERROR(ROUND(AVERAGEIF('Week 3 - Making'!$B:$B,'Product List'!$A2440,'Week 3 - Making'!$P:$P),0),"")</f>
        <v/>
      </c>
      <c r="M2440" s="7" t="str">
        <f>IFERROR(ROUND(AVERAGEIF('Week 4 - Making'!$B:$B,'Product List'!$A2440,'Week 4 - Making'!$P:$P),0),"")</f>
        <v/>
      </c>
      <c r="N2440" s="7" t="str">
        <f>IFERROR(ROUND(AVERAGEIF('Week 5 - Making'!$B:$B,'Product List'!$A2440,'Week 5 - Making'!$P:$P),0),"")</f>
        <v/>
      </c>
      <c r="O2440" s="7"/>
      <c r="P2440" s="7">
        <f t="array" ref="P2440">iferror(xlookup(C2440,'Product Families'!A:A,'Product Families'!S:S),"")</f>
        <v>0</v>
      </c>
    </row>
    <row r="2441" ht="14.25" customHeight="1">
      <c r="A2441" s="122" t="s">
        <v>5298</v>
      </c>
      <c r="B2441" s="270" t="s">
        <v>5299</v>
      </c>
      <c r="C2441" s="122" t="s">
        <v>884</v>
      </c>
      <c r="D2441" s="7">
        <f t="array" ref="D2441">IFERROR(XLOOKUP($C2441,'Product Families'!$A:$A,'Product Families'!$D:$D),"")</f>
        <v>78</v>
      </c>
      <c r="E2441" s="7">
        <f t="array" ref="E2441">IFERROR(XLOOKUP($C2441,'Product Families'!$A:$A,'Product Families'!$E:$E),"")</f>
        <v>80</v>
      </c>
      <c r="F2441" s="7">
        <f t="array" ref="F2441">IFERROR(XLOOKUP($C2441,'Product Families'!$A:$A,'Product Families'!$F:$F),"")</f>
        <v>86</v>
      </c>
      <c r="G2441" s="7">
        <f t="array" ref="G2441">IFERROR(XLOOKUP($C2441,'Product Families'!$A:$A,'Product Families'!$G:$G),"")</f>
        <v>93</v>
      </c>
      <c r="J2441" s="7" t="str">
        <f>IFERROR(ROUND(AVERAGEIF('Week 1 - Making'!$B:$B,'Product List'!$A2441,'Week 1 - Making'!$P:$P),0),"")</f>
        <v/>
      </c>
      <c r="K2441" s="7" t="str">
        <f>IFERROR(ROUND(AVERAGEIF('Week 2 - Making'!$B:$B,'Product List'!$A2441,'Week 2 - Making'!$P:$P),0),"")</f>
        <v/>
      </c>
      <c r="L2441" s="263" t="str">
        <f>IFERROR(ROUND(AVERAGEIF('Week 3 - Making'!$B:$B,'Product List'!$A2441,'Week 3 - Making'!$P:$P),0),"")</f>
        <v/>
      </c>
      <c r="M2441" s="7" t="str">
        <f>IFERROR(ROUND(AVERAGEIF('Week 4 - Making'!$B:$B,'Product List'!$A2441,'Week 4 - Making'!$P:$P),0),"")</f>
        <v/>
      </c>
      <c r="N2441" s="7" t="str">
        <f>IFERROR(ROUND(AVERAGEIF('Week 5 - Making'!$B:$B,'Product List'!$A2441,'Week 5 - Making'!$P:$P),0),"")</f>
        <v/>
      </c>
      <c r="O2441" s="7"/>
      <c r="P2441" s="7">
        <f t="array" ref="P2441">iferror(xlookup(C2441,'Product Families'!A:A,'Product Families'!S:S),"")</f>
        <v>0</v>
      </c>
    </row>
    <row r="2442" ht="14.25" customHeight="1">
      <c r="A2442" s="122" t="s">
        <v>5300</v>
      </c>
      <c r="B2442" s="270" t="s">
        <v>5301</v>
      </c>
      <c r="C2442" s="122" t="s">
        <v>884</v>
      </c>
      <c r="D2442" s="7">
        <f t="array" ref="D2442">IFERROR(XLOOKUP($C2442,'Product Families'!$A:$A,'Product Families'!$D:$D),"")</f>
        <v>78</v>
      </c>
      <c r="E2442" s="7">
        <f t="array" ref="E2442">IFERROR(XLOOKUP($C2442,'Product Families'!$A:$A,'Product Families'!$E:$E),"")</f>
        <v>80</v>
      </c>
      <c r="F2442" s="7">
        <f t="array" ref="F2442">IFERROR(XLOOKUP($C2442,'Product Families'!$A:$A,'Product Families'!$F:$F),"")</f>
        <v>86</v>
      </c>
      <c r="G2442" s="7">
        <f t="array" ref="G2442">IFERROR(XLOOKUP($C2442,'Product Families'!$A:$A,'Product Families'!$G:$G),"")</f>
        <v>93</v>
      </c>
      <c r="J2442" s="7" t="str">
        <f>IFERROR(ROUND(AVERAGEIF('Week 1 - Making'!$B:$B,'Product List'!$A2442,'Week 1 - Making'!$P:$P),0),"")</f>
        <v/>
      </c>
      <c r="K2442" s="7" t="str">
        <f>IFERROR(ROUND(AVERAGEIF('Week 2 - Making'!$B:$B,'Product List'!$A2442,'Week 2 - Making'!$P:$P),0),"")</f>
        <v/>
      </c>
      <c r="L2442" s="263" t="str">
        <f>IFERROR(ROUND(AVERAGEIF('Week 3 - Making'!$B:$B,'Product List'!$A2442,'Week 3 - Making'!$P:$P),0),"")</f>
        <v/>
      </c>
      <c r="M2442" s="7" t="str">
        <f>IFERROR(ROUND(AVERAGEIF('Week 4 - Making'!$B:$B,'Product List'!$A2442,'Week 4 - Making'!$P:$P),0),"")</f>
        <v/>
      </c>
      <c r="N2442" s="7" t="str">
        <f>IFERROR(ROUND(AVERAGEIF('Week 5 - Making'!$B:$B,'Product List'!$A2442,'Week 5 - Making'!$P:$P),0),"")</f>
        <v/>
      </c>
      <c r="O2442" s="7"/>
      <c r="P2442" s="7">
        <f t="array" ref="P2442">iferror(xlookup(C2442,'Product Families'!A:A,'Product Families'!S:S),"")</f>
        <v>0</v>
      </c>
    </row>
    <row r="2443" ht="14.25" customHeight="1">
      <c r="A2443" s="122" t="s">
        <v>5302</v>
      </c>
      <c r="B2443" s="270" t="s">
        <v>5303</v>
      </c>
      <c r="C2443" s="122" t="s">
        <v>884</v>
      </c>
      <c r="D2443" s="7">
        <f t="array" ref="D2443">IFERROR(XLOOKUP($C2443,'Product Families'!$A:$A,'Product Families'!$D:$D),"")</f>
        <v>78</v>
      </c>
      <c r="E2443" s="7">
        <f t="array" ref="E2443">IFERROR(XLOOKUP($C2443,'Product Families'!$A:$A,'Product Families'!$E:$E),"")</f>
        <v>80</v>
      </c>
      <c r="F2443" s="7">
        <f t="array" ref="F2443">IFERROR(XLOOKUP($C2443,'Product Families'!$A:$A,'Product Families'!$F:$F),"")</f>
        <v>86</v>
      </c>
      <c r="G2443" s="7">
        <f t="array" ref="G2443">IFERROR(XLOOKUP($C2443,'Product Families'!$A:$A,'Product Families'!$G:$G),"")</f>
        <v>93</v>
      </c>
      <c r="J2443" s="7" t="str">
        <f>IFERROR(ROUND(AVERAGEIF('Week 1 - Making'!$B:$B,'Product List'!$A2443,'Week 1 - Making'!$P:$P),0),"")</f>
        <v/>
      </c>
      <c r="K2443" s="7" t="str">
        <f>IFERROR(ROUND(AVERAGEIF('Week 2 - Making'!$B:$B,'Product List'!$A2443,'Week 2 - Making'!$P:$P),0),"")</f>
        <v/>
      </c>
      <c r="L2443" s="263" t="str">
        <f>IFERROR(ROUND(AVERAGEIF('Week 3 - Making'!$B:$B,'Product List'!$A2443,'Week 3 - Making'!$P:$P),0),"")</f>
        <v/>
      </c>
      <c r="M2443" s="7" t="str">
        <f>IFERROR(ROUND(AVERAGEIF('Week 4 - Making'!$B:$B,'Product List'!$A2443,'Week 4 - Making'!$P:$P),0),"")</f>
        <v/>
      </c>
      <c r="N2443" s="7" t="str">
        <f>IFERROR(ROUND(AVERAGEIF('Week 5 - Making'!$B:$B,'Product List'!$A2443,'Week 5 - Making'!$P:$P),0),"")</f>
        <v/>
      </c>
      <c r="O2443" s="7"/>
      <c r="P2443" s="7">
        <f t="array" ref="P2443">iferror(xlookup(C2443,'Product Families'!A:A,'Product Families'!S:S),"")</f>
        <v>0</v>
      </c>
    </row>
    <row r="2444" ht="14.25" customHeight="1">
      <c r="A2444" s="122" t="s">
        <v>5304</v>
      </c>
      <c r="B2444" s="270" t="s">
        <v>5305</v>
      </c>
      <c r="C2444" s="122" t="s">
        <v>884</v>
      </c>
      <c r="D2444" s="7">
        <f t="array" ref="D2444">IFERROR(XLOOKUP($C2444,'Product Families'!$A:$A,'Product Families'!$D:$D),"")</f>
        <v>78</v>
      </c>
      <c r="E2444" s="7">
        <f t="array" ref="E2444">IFERROR(XLOOKUP($C2444,'Product Families'!$A:$A,'Product Families'!$E:$E),"")</f>
        <v>80</v>
      </c>
      <c r="F2444" s="7">
        <f t="array" ref="F2444">IFERROR(XLOOKUP($C2444,'Product Families'!$A:$A,'Product Families'!$F:$F),"")</f>
        <v>86</v>
      </c>
      <c r="G2444" s="7">
        <f t="array" ref="G2444">IFERROR(XLOOKUP($C2444,'Product Families'!$A:$A,'Product Families'!$G:$G),"")</f>
        <v>93</v>
      </c>
      <c r="J2444" s="7" t="str">
        <f>IFERROR(ROUND(AVERAGEIF('Week 1 - Making'!$B:$B,'Product List'!$A2444,'Week 1 - Making'!$P:$P),0),"")</f>
        <v/>
      </c>
      <c r="K2444" s="7" t="str">
        <f>IFERROR(ROUND(AVERAGEIF('Week 2 - Making'!$B:$B,'Product List'!$A2444,'Week 2 - Making'!$P:$P),0),"")</f>
        <v/>
      </c>
      <c r="L2444" s="263" t="str">
        <f>IFERROR(ROUND(AVERAGEIF('Week 3 - Making'!$B:$B,'Product List'!$A2444,'Week 3 - Making'!$P:$P),0),"")</f>
        <v/>
      </c>
      <c r="M2444" s="7" t="str">
        <f>IFERROR(ROUND(AVERAGEIF('Week 4 - Making'!$B:$B,'Product List'!$A2444,'Week 4 - Making'!$P:$P),0),"")</f>
        <v/>
      </c>
      <c r="N2444" s="7" t="str">
        <f>IFERROR(ROUND(AVERAGEIF('Week 5 - Making'!$B:$B,'Product List'!$A2444,'Week 5 - Making'!$P:$P),0),"")</f>
        <v/>
      </c>
      <c r="O2444" s="7"/>
      <c r="P2444" s="7">
        <f t="array" ref="P2444">iferror(xlookup(C2444,'Product Families'!A:A,'Product Families'!S:S),"")</f>
        <v>0</v>
      </c>
    </row>
    <row r="2445" ht="14.25" customHeight="1">
      <c r="A2445" s="122" t="s">
        <v>5306</v>
      </c>
      <c r="B2445" s="270" t="s">
        <v>5307</v>
      </c>
      <c r="C2445" s="122" t="s">
        <v>884</v>
      </c>
      <c r="D2445" s="7">
        <f t="array" ref="D2445">IFERROR(XLOOKUP($C2445,'Product Families'!$A:$A,'Product Families'!$D:$D),"")</f>
        <v>78</v>
      </c>
      <c r="E2445" s="7">
        <f t="array" ref="E2445">IFERROR(XLOOKUP($C2445,'Product Families'!$A:$A,'Product Families'!$E:$E),"")</f>
        <v>80</v>
      </c>
      <c r="F2445" s="7">
        <f t="array" ref="F2445">IFERROR(XLOOKUP($C2445,'Product Families'!$A:$A,'Product Families'!$F:$F),"")</f>
        <v>86</v>
      </c>
      <c r="G2445" s="7">
        <f t="array" ref="G2445">IFERROR(XLOOKUP($C2445,'Product Families'!$A:$A,'Product Families'!$G:$G),"")</f>
        <v>93</v>
      </c>
      <c r="J2445" s="7" t="str">
        <f>IFERROR(ROUND(AVERAGEIF('Week 1 - Making'!$B:$B,'Product List'!$A2445,'Week 1 - Making'!$P:$P),0),"")</f>
        <v/>
      </c>
      <c r="K2445" s="7" t="str">
        <f>IFERROR(ROUND(AVERAGEIF('Week 2 - Making'!$B:$B,'Product List'!$A2445,'Week 2 - Making'!$P:$P),0),"")</f>
        <v/>
      </c>
      <c r="L2445" s="263" t="str">
        <f>IFERROR(ROUND(AVERAGEIF('Week 3 - Making'!$B:$B,'Product List'!$A2445,'Week 3 - Making'!$P:$P),0),"")</f>
        <v/>
      </c>
      <c r="M2445" s="7" t="str">
        <f>IFERROR(ROUND(AVERAGEIF('Week 4 - Making'!$B:$B,'Product List'!$A2445,'Week 4 - Making'!$P:$P),0),"")</f>
        <v/>
      </c>
      <c r="N2445" s="7" t="str">
        <f>IFERROR(ROUND(AVERAGEIF('Week 5 - Making'!$B:$B,'Product List'!$A2445,'Week 5 - Making'!$P:$P),0),"")</f>
        <v/>
      </c>
      <c r="O2445" s="7"/>
      <c r="P2445" s="7">
        <f t="array" ref="P2445">iferror(xlookup(C2445,'Product Families'!A:A,'Product Families'!S:S),"")</f>
        <v>0</v>
      </c>
    </row>
    <row r="2446" ht="14.25" customHeight="1">
      <c r="A2446" s="122" t="s">
        <v>5308</v>
      </c>
      <c r="B2446" s="270" t="s">
        <v>5309</v>
      </c>
      <c r="C2446" s="122" t="s">
        <v>884</v>
      </c>
      <c r="D2446" s="7">
        <f t="array" ref="D2446">IFERROR(XLOOKUP($C2446,'Product Families'!$A:$A,'Product Families'!$D:$D),"")</f>
        <v>78</v>
      </c>
      <c r="E2446" s="7">
        <f t="array" ref="E2446">IFERROR(XLOOKUP($C2446,'Product Families'!$A:$A,'Product Families'!$E:$E),"")</f>
        <v>80</v>
      </c>
      <c r="F2446" s="7">
        <f t="array" ref="F2446">IFERROR(XLOOKUP($C2446,'Product Families'!$A:$A,'Product Families'!$F:$F),"")</f>
        <v>86</v>
      </c>
      <c r="G2446" s="7">
        <f t="array" ref="G2446">IFERROR(XLOOKUP($C2446,'Product Families'!$A:$A,'Product Families'!$G:$G),"")</f>
        <v>93</v>
      </c>
      <c r="J2446" s="7" t="str">
        <f>IFERROR(ROUND(AVERAGEIF('Week 1 - Making'!$B:$B,'Product List'!$A2446,'Week 1 - Making'!$P:$P),0),"")</f>
        <v/>
      </c>
      <c r="K2446" s="7" t="str">
        <f>IFERROR(ROUND(AVERAGEIF('Week 2 - Making'!$B:$B,'Product List'!$A2446,'Week 2 - Making'!$P:$P),0),"")</f>
        <v/>
      </c>
      <c r="L2446" s="263" t="str">
        <f>IFERROR(ROUND(AVERAGEIF('Week 3 - Making'!$B:$B,'Product List'!$A2446,'Week 3 - Making'!$P:$P),0),"")</f>
        <v/>
      </c>
      <c r="M2446" s="7" t="str">
        <f>IFERROR(ROUND(AVERAGEIF('Week 4 - Making'!$B:$B,'Product List'!$A2446,'Week 4 - Making'!$P:$P),0),"")</f>
        <v/>
      </c>
      <c r="N2446" s="7" t="str">
        <f>IFERROR(ROUND(AVERAGEIF('Week 5 - Making'!$B:$B,'Product List'!$A2446,'Week 5 - Making'!$P:$P),0),"")</f>
        <v/>
      </c>
      <c r="O2446" s="7"/>
      <c r="P2446" s="7">
        <f t="array" ref="P2446">iferror(xlookup(C2446,'Product Families'!A:A,'Product Families'!S:S),"")</f>
        <v>0</v>
      </c>
    </row>
    <row r="2447" ht="14.25" customHeight="1">
      <c r="A2447" s="122" t="s">
        <v>1985</v>
      </c>
      <c r="B2447" s="270" t="s">
        <v>5310</v>
      </c>
      <c r="C2447" s="122" t="s">
        <v>874</v>
      </c>
      <c r="D2447" s="7">
        <f t="array" ref="D2447">IFERROR(XLOOKUP($C2447,'Product Families'!$A:$A,'Product Families'!$D:$D),"")</f>
        <v>86</v>
      </c>
      <c r="E2447" s="7">
        <f t="array" ref="E2447">IFERROR(XLOOKUP($C2447,'Product Families'!$A:$A,'Product Families'!$E:$E),"")</f>
        <v>88</v>
      </c>
      <c r="F2447" s="7">
        <f t="array" ref="F2447">IFERROR(XLOOKUP($C2447,'Product Families'!$A:$A,'Product Families'!$F:$F),"")</f>
        <v>95</v>
      </c>
      <c r="G2447" s="7">
        <f t="array" ref="G2447">IFERROR(XLOOKUP($C2447,'Product Families'!$A:$A,'Product Families'!$G:$G),"")</f>
        <v>102</v>
      </c>
      <c r="J2447" s="7">
        <f>IFERROR(ROUND(AVERAGEIF('Week 1 - Making'!$B:$B,'Product List'!$A2447,'Week 1 - Making'!$P:$P),0),"")</f>
        <v>108</v>
      </c>
      <c r="K2447" s="7" t="str">
        <f>IFERROR(ROUND(AVERAGEIF('Week 2 - Making'!$B:$B,'Product List'!$A2447,'Week 2 - Making'!$P:$P),0),"")</f>
        <v/>
      </c>
      <c r="L2447" s="263" t="str">
        <f>IFERROR(ROUND(AVERAGEIF('Week 3 - Making'!$B:$B,'Product List'!$A2447,'Week 3 - Making'!$P:$P),0),"")</f>
        <v/>
      </c>
      <c r="M2447" s="7" t="str">
        <f>IFERROR(ROUND(AVERAGEIF('Week 4 - Making'!$B:$B,'Product List'!$A2447,'Week 4 - Making'!$P:$P),0),"")</f>
        <v/>
      </c>
      <c r="N2447" s="7" t="str">
        <f>IFERROR(ROUND(AVERAGEIF('Week 5 - Making'!$B:$B,'Product List'!$A2447,'Week 5 - Making'!$P:$P),0),"")</f>
        <v/>
      </c>
      <c r="O2447" s="7"/>
      <c r="P2447" s="7">
        <f t="array" ref="P2447">iferror(xlookup(C2447,'Product Families'!A:A,'Product Families'!S:S),"")</f>
        <v>0</v>
      </c>
    </row>
    <row r="2448" ht="14.25" customHeight="1">
      <c r="A2448" s="122" t="s">
        <v>5311</v>
      </c>
      <c r="B2448" s="270" t="s">
        <v>5312</v>
      </c>
      <c r="C2448" s="122" t="s">
        <v>884</v>
      </c>
      <c r="D2448" s="7">
        <f t="array" ref="D2448">IFERROR(XLOOKUP($C2448,'Product Families'!$A:$A,'Product Families'!$D:$D),"")</f>
        <v>78</v>
      </c>
      <c r="E2448" s="7">
        <f t="array" ref="E2448">IFERROR(XLOOKUP($C2448,'Product Families'!$A:$A,'Product Families'!$E:$E),"")</f>
        <v>80</v>
      </c>
      <c r="F2448" s="7">
        <f t="array" ref="F2448">IFERROR(XLOOKUP($C2448,'Product Families'!$A:$A,'Product Families'!$F:$F),"")</f>
        <v>86</v>
      </c>
      <c r="G2448" s="7">
        <f t="array" ref="G2448">IFERROR(XLOOKUP($C2448,'Product Families'!$A:$A,'Product Families'!$G:$G),"")</f>
        <v>93</v>
      </c>
      <c r="J2448" s="7" t="str">
        <f>IFERROR(ROUND(AVERAGEIF('Week 1 - Making'!$B:$B,'Product List'!$A2448,'Week 1 - Making'!$P:$P),0),"")</f>
        <v/>
      </c>
      <c r="K2448" s="7" t="str">
        <f>IFERROR(ROUND(AVERAGEIF('Week 2 - Making'!$B:$B,'Product List'!$A2448,'Week 2 - Making'!$P:$P),0),"")</f>
        <v/>
      </c>
      <c r="L2448" s="263" t="str">
        <f>IFERROR(ROUND(AVERAGEIF('Week 3 - Making'!$B:$B,'Product List'!$A2448,'Week 3 - Making'!$P:$P),0),"")</f>
        <v/>
      </c>
      <c r="M2448" s="7" t="str">
        <f>IFERROR(ROUND(AVERAGEIF('Week 4 - Making'!$B:$B,'Product List'!$A2448,'Week 4 - Making'!$P:$P),0),"")</f>
        <v/>
      </c>
      <c r="N2448" s="7" t="str">
        <f>IFERROR(ROUND(AVERAGEIF('Week 5 - Making'!$B:$B,'Product List'!$A2448,'Week 5 - Making'!$P:$P),0),"")</f>
        <v/>
      </c>
      <c r="O2448" s="7"/>
      <c r="P2448" s="7">
        <f t="array" ref="P2448">iferror(xlookup(C2448,'Product Families'!A:A,'Product Families'!S:S),"")</f>
        <v>0</v>
      </c>
    </row>
    <row r="2449" ht="14.25" customHeight="1">
      <c r="A2449" s="122" t="s">
        <v>5313</v>
      </c>
      <c r="B2449" s="270" t="s">
        <v>5314</v>
      </c>
      <c r="C2449" s="122" t="s">
        <v>884</v>
      </c>
      <c r="D2449" s="7">
        <f t="array" ref="D2449">IFERROR(XLOOKUP($C2449,'Product Families'!$A:$A,'Product Families'!$D:$D),"")</f>
        <v>78</v>
      </c>
      <c r="E2449" s="7">
        <f t="array" ref="E2449">IFERROR(XLOOKUP($C2449,'Product Families'!$A:$A,'Product Families'!$E:$E),"")</f>
        <v>80</v>
      </c>
      <c r="F2449" s="7">
        <f t="array" ref="F2449">IFERROR(XLOOKUP($C2449,'Product Families'!$A:$A,'Product Families'!$F:$F),"")</f>
        <v>86</v>
      </c>
      <c r="G2449" s="7">
        <f t="array" ref="G2449">IFERROR(XLOOKUP($C2449,'Product Families'!$A:$A,'Product Families'!$G:$G),"")</f>
        <v>93</v>
      </c>
      <c r="J2449" s="7" t="str">
        <f>IFERROR(ROUND(AVERAGEIF('Week 1 - Making'!$B:$B,'Product List'!$A2449,'Week 1 - Making'!$P:$P),0),"")</f>
        <v/>
      </c>
      <c r="K2449" s="7" t="str">
        <f>IFERROR(ROUND(AVERAGEIF('Week 2 - Making'!$B:$B,'Product List'!$A2449,'Week 2 - Making'!$P:$P),0),"")</f>
        <v/>
      </c>
      <c r="L2449" s="263" t="str">
        <f>IFERROR(ROUND(AVERAGEIF('Week 3 - Making'!$B:$B,'Product List'!$A2449,'Week 3 - Making'!$P:$P),0),"")</f>
        <v/>
      </c>
      <c r="M2449" s="7" t="str">
        <f>IFERROR(ROUND(AVERAGEIF('Week 4 - Making'!$B:$B,'Product List'!$A2449,'Week 4 - Making'!$P:$P),0),"")</f>
        <v/>
      </c>
      <c r="N2449" s="7" t="str">
        <f>IFERROR(ROUND(AVERAGEIF('Week 5 - Making'!$B:$B,'Product List'!$A2449,'Week 5 - Making'!$P:$P),0),"")</f>
        <v/>
      </c>
      <c r="O2449" s="7"/>
      <c r="P2449" s="7">
        <f t="array" ref="P2449">iferror(xlookup(C2449,'Product Families'!A:A,'Product Families'!S:S),"")</f>
        <v>0</v>
      </c>
    </row>
    <row r="2450" ht="14.25" customHeight="1">
      <c r="A2450" s="122" t="s">
        <v>5315</v>
      </c>
      <c r="B2450" s="270" t="s">
        <v>5316</v>
      </c>
      <c r="C2450" s="122" t="s">
        <v>884</v>
      </c>
      <c r="D2450" s="7">
        <f t="array" ref="D2450">IFERROR(XLOOKUP($C2450,'Product Families'!$A:$A,'Product Families'!$D:$D),"")</f>
        <v>78</v>
      </c>
      <c r="E2450" s="7">
        <f t="array" ref="E2450">IFERROR(XLOOKUP($C2450,'Product Families'!$A:$A,'Product Families'!$E:$E),"")</f>
        <v>80</v>
      </c>
      <c r="F2450" s="7">
        <f t="array" ref="F2450">IFERROR(XLOOKUP($C2450,'Product Families'!$A:$A,'Product Families'!$F:$F),"")</f>
        <v>86</v>
      </c>
      <c r="G2450" s="7">
        <f t="array" ref="G2450">IFERROR(XLOOKUP($C2450,'Product Families'!$A:$A,'Product Families'!$G:$G),"")</f>
        <v>93</v>
      </c>
      <c r="J2450" s="7" t="str">
        <f>IFERROR(ROUND(AVERAGEIF('Week 1 - Making'!$B:$B,'Product List'!$A2450,'Week 1 - Making'!$P:$P),0),"")</f>
        <v/>
      </c>
      <c r="K2450" s="7" t="str">
        <f>IFERROR(ROUND(AVERAGEIF('Week 2 - Making'!$B:$B,'Product List'!$A2450,'Week 2 - Making'!$P:$P),0),"")</f>
        <v/>
      </c>
      <c r="L2450" s="263" t="str">
        <f>IFERROR(ROUND(AVERAGEIF('Week 3 - Making'!$B:$B,'Product List'!$A2450,'Week 3 - Making'!$P:$P),0),"")</f>
        <v/>
      </c>
      <c r="M2450" s="7" t="str">
        <f>IFERROR(ROUND(AVERAGEIF('Week 4 - Making'!$B:$B,'Product List'!$A2450,'Week 4 - Making'!$P:$P),0),"")</f>
        <v/>
      </c>
      <c r="N2450" s="7" t="str">
        <f>IFERROR(ROUND(AVERAGEIF('Week 5 - Making'!$B:$B,'Product List'!$A2450,'Week 5 - Making'!$P:$P),0),"")</f>
        <v/>
      </c>
      <c r="O2450" s="7"/>
      <c r="P2450" s="7">
        <f t="array" ref="P2450">iferror(xlookup(C2450,'Product Families'!A:A,'Product Families'!S:S),"")</f>
        <v>0</v>
      </c>
    </row>
    <row r="2451" ht="14.25" customHeight="1">
      <c r="A2451" s="122" t="s">
        <v>5317</v>
      </c>
      <c r="B2451" s="270" t="s">
        <v>5318</v>
      </c>
      <c r="C2451" s="122" t="s">
        <v>884</v>
      </c>
      <c r="D2451" s="7">
        <f t="array" ref="D2451">IFERROR(XLOOKUP($C2451,'Product Families'!$A:$A,'Product Families'!$D:$D),"")</f>
        <v>78</v>
      </c>
      <c r="E2451" s="7">
        <f t="array" ref="E2451">IFERROR(XLOOKUP($C2451,'Product Families'!$A:$A,'Product Families'!$E:$E),"")</f>
        <v>80</v>
      </c>
      <c r="F2451" s="7">
        <f t="array" ref="F2451">IFERROR(XLOOKUP($C2451,'Product Families'!$A:$A,'Product Families'!$F:$F),"")</f>
        <v>86</v>
      </c>
      <c r="G2451" s="7">
        <f t="array" ref="G2451">IFERROR(XLOOKUP($C2451,'Product Families'!$A:$A,'Product Families'!$G:$G),"")</f>
        <v>93</v>
      </c>
      <c r="J2451" s="7" t="str">
        <f>IFERROR(ROUND(AVERAGEIF('Week 1 - Making'!$B:$B,'Product List'!$A2451,'Week 1 - Making'!$P:$P),0),"")</f>
        <v/>
      </c>
      <c r="K2451" s="7" t="str">
        <f>IFERROR(ROUND(AVERAGEIF('Week 2 - Making'!$B:$B,'Product List'!$A2451,'Week 2 - Making'!$P:$P),0),"")</f>
        <v/>
      </c>
      <c r="L2451" s="263" t="str">
        <f>IFERROR(ROUND(AVERAGEIF('Week 3 - Making'!$B:$B,'Product List'!$A2451,'Week 3 - Making'!$P:$P),0),"")</f>
        <v/>
      </c>
      <c r="M2451" s="7" t="str">
        <f>IFERROR(ROUND(AVERAGEIF('Week 4 - Making'!$B:$B,'Product List'!$A2451,'Week 4 - Making'!$P:$P),0),"")</f>
        <v/>
      </c>
      <c r="N2451" s="7" t="str">
        <f>IFERROR(ROUND(AVERAGEIF('Week 5 - Making'!$B:$B,'Product List'!$A2451,'Week 5 - Making'!$P:$P),0),"")</f>
        <v/>
      </c>
      <c r="O2451" s="7"/>
      <c r="P2451" s="7">
        <f t="array" ref="P2451">iferror(xlookup(C2451,'Product Families'!A:A,'Product Families'!S:S),"")</f>
        <v>0</v>
      </c>
    </row>
    <row r="2452" ht="14.25" customHeight="1">
      <c r="A2452" s="122" t="s">
        <v>5319</v>
      </c>
      <c r="B2452" s="270" t="s">
        <v>5320</v>
      </c>
      <c r="C2452" s="122" t="s">
        <v>884</v>
      </c>
      <c r="D2452" s="7">
        <f t="array" ref="D2452">IFERROR(XLOOKUP($C2452,'Product Families'!$A:$A,'Product Families'!$D:$D),"")</f>
        <v>78</v>
      </c>
      <c r="E2452" s="7">
        <f t="array" ref="E2452">IFERROR(XLOOKUP($C2452,'Product Families'!$A:$A,'Product Families'!$E:$E),"")</f>
        <v>80</v>
      </c>
      <c r="F2452" s="7">
        <f t="array" ref="F2452">IFERROR(XLOOKUP($C2452,'Product Families'!$A:$A,'Product Families'!$F:$F),"")</f>
        <v>86</v>
      </c>
      <c r="G2452" s="7">
        <f t="array" ref="G2452">IFERROR(XLOOKUP($C2452,'Product Families'!$A:$A,'Product Families'!$G:$G),"")</f>
        <v>93</v>
      </c>
      <c r="J2452" s="7" t="str">
        <f>IFERROR(ROUND(AVERAGEIF('Week 1 - Making'!$B:$B,'Product List'!$A2452,'Week 1 - Making'!$P:$P),0),"")</f>
        <v/>
      </c>
      <c r="K2452" s="7" t="str">
        <f>IFERROR(ROUND(AVERAGEIF('Week 2 - Making'!$B:$B,'Product List'!$A2452,'Week 2 - Making'!$P:$P),0),"")</f>
        <v/>
      </c>
      <c r="L2452" s="263" t="str">
        <f>IFERROR(ROUND(AVERAGEIF('Week 3 - Making'!$B:$B,'Product List'!$A2452,'Week 3 - Making'!$P:$P),0),"")</f>
        <v/>
      </c>
      <c r="M2452" s="7" t="str">
        <f>IFERROR(ROUND(AVERAGEIF('Week 4 - Making'!$B:$B,'Product List'!$A2452,'Week 4 - Making'!$P:$P),0),"")</f>
        <v/>
      </c>
      <c r="N2452" s="7" t="str">
        <f>IFERROR(ROUND(AVERAGEIF('Week 5 - Making'!$B:$B,'Product List'!$A2452,'Week 5 - Making'!$P:$P),0),"")</f>
        <v/>
      </c>
      <c r="O2452" s="7"/>
      <c r="P2452" s="7">
        <f t="array" ref="P2452">iferror(xlookup(C2452,'Product Families'!A:A,'Product Families'!S:S),"")</f>
        <v>0</v>
      </c>
    </row>
    <row r="2453" ht="14.25" customHeight="1">
      <c r="A2453" s="122" t="s">
        <v>5321</v>
      </c>
      <c r="B2453" s="270" t="s">
        <v>5322</v>
      </c>
      <c r="C2453" s="122" t="s">
        <v>884</v>
      </c>
      <c r="D2453" s="7">
        <f t="array" ref="D2453">IFERROR(XLOOKUP($C2453,'Product Families'!$A:$A,'Product Families'!$D:$D),"")</f>
        <v>78</v>
      </c>
      <c r="E2453" s="7">
        <f t="array" ref="E2453">IFERROR(XLOOKUP($C2453,'Product Families'!$A:$A,'Product Families'!$E:$E),"")</f>
        <v>80</v>
      </c>
      <c r="F2453" s="7">
        <f t="array" ref="F2453">IFERROR(XLOOKUP($C2453,'Product Families'!$A:$A,'Product Families'!$F:$F),"")</f>
        <v>86</v>
      </c>
      <c r="G2453" s="7">
        <f t="array" ref="G2453">IFERROR(XLOOKUP($C2453,'Product Families'!$A:$A,'Product Families'!$G:$G),"")</f>
        <v>93</v>
      </c>
      <c r="J2453" s="7" t="str">
        <f>IFERROR(ROUND(AVERAGEIF('Week 1 - Making'!$B:$B,'Product List'!$A2453,'Week 1 - Making'!$P:$P),0),"")</f>
        <v/>
      </c>
      <c r="K2453" s="7" t="str">
        <f>IFERROR(ROUND(AVERAGEIF('Week 2 - Making'!$B:$B,'Product List'!$A2453,'Week 2 - Making'!$P:$P),0),"")</f>
        <v/>
      </c>
      <c r="L2453" s="263" t="str">
        <f>IFERROR(ROUND(AVERAGEIF('Week 3 - Making'!$B:$B,'Product List'!$A2453,'Week 3 - Making'!$P:$P),0),"")</f>
        <v/>
      </c>
      <c r="M2453" s="7" t="str">
        <f>IFERROR(ROUND(AVERAGEIF('Week 4 - Making'!$B:$B,'Product List'!$A2453,'Week 4 - Making'!$P:$P),0),"")</f>
        <v/>
      </c>
      <c r="N2453" s="7" t="str">
        <f>IFERROR(ROUND(AVERAGEIF('Week 5 - Making'!$B:$B,'Product List'!$A2453,'Week 5 - Making'!$P:$P),0),"")</f>
        <v/>
      </c>
      <c r="O2453" s="7"/>
      <c r="P2453" s="7">
        <f t="array" ref="P2453">iferror(xlookup(C2453,'Product Families'!A:A,'Product Families'!S:S),"")</f>
        <v>0</v>
      </c>
    </row>
    <row r="2454" ht="14.25" customHeight="1">
      <c r="A2454" s="122" t="s">
        <v>5323</v>
      </c>
      <c r="B2454" s="270" t="s">
        <v>5324</v>
      </c>
      <c r="C2454" s="122" t="s">
        <v>884</v>
      </c>
      <c r="D2454" s="7">
        <f t="array" ref="D2454">IFERROR(XLOOKUP($C2454,'Product Families'!$A:$A,'Product Families'!$D:$D),"")</f>
        <v>78</v>
      </c>
      <c r="E2454" s="7">
        <f t="array" ref="E2454">IFERROR(XLOOKUP($C2454,'Product Families'!$A:$A,'Product Families'!$E:$E),"")</f>
        <v>80</v>
      </c>
      <c r="F2454" s="7">
        <f t="array" ref="F2454">IFERROR(XLOOKUP($C2454,'Product Families'!$A:$A,'Product Families'!$F:$F),"")</f>
        <v>86</v>
      </c>
      <c r="G2454" s="7">
        <f t="array" ref="G2454">IFERROR(XLOOKUP($C2454,'Product Families'!$A:$A,'Product Families'!$G:$G),"")</f>
        <v>93</v>
      </c>
      <c r="J2454" s="7" t="str">
        <f>IFERROR(ROUND(AVERAGEIF('Week 1 - Making'!$B:$B,'Product List'!$A2454,'Week 1 - Making'!$P:$P),0),"")</f>
        <v/>
      </c>
      <c r="K2454" s="7" t="str">
        <f>IFERROR(ROUND(AVERAGEIF('Week 2 - Making'!$B:$B,'Product List'!$A2454,'Week 2 - Making'!$P:$P),0),"")</f>
        <v/>
      </c>
      <c r="L2454" s="263" t="str">
        <f>IFERROR(ROUND(AVERAGEIF('Week 3 - Making'!$B:$B,'Product List'!$A2454,'Week 3 - Making'!$P:$P),0),"")</f>
        <v/>
      </c>
      <c r="M2454" s="7" t="str">
        <f>IFERROR(ROUND(AVERAGEIF('Week 4 - Making'!$B:$B,'Product List'!$A2454,'Week 4 - Making'!$P:$P),0),"")</f>
        <v/>
      </c>
      <c r="N2454" s="7" t="str">
        <f>IFERROR(ROUND(AVERAGEIF('Week 5 - Making'!$B:$B,'Product List'!$A2454,'Week 5 - Making'!$P:$P),0),"")</f>
        <v/>
      </c>
      <c r="O2454" s="7"/>
      <c r="P2454" s="7">
        <f t="array" ref="P2454">iferror(xlookup(C2454,'Product Families'!A:A,'Product Families'!S:S),"")</f>
        <v>0</v>
      </c>
    </row>
    <row r="2455" ht="14.25" customHeight="1">
      <c r="A2455" s="122" t="s">
        <v>5325</v>
      </c>
      <c r="B2455" s="270" t="s">
        <v>5326</v>
      </c>
      <c r="C2455" s="122" t="s">
        <v>884</v>
      </c>
      <c r="D2455" s="7">
        <f t="array" ref="D2455">IFERROR(XLOOKUP($C2455,'Product Families'!$A:$A,'Product Families'!$D:$D),"")</f>
        <v>78</v>
      </c>
      <c r="E2455" s="7">
        <f t="array" ref="E2455">IFERROR(XLOOKUP($C2455,'Product Families'!$A:$A,'Product Families'!$E:$E),"")</f>
        <v>80</v>
      </c>
      <c r="F2455" s="7">
        <f t="array" ref="F2455">IFERROR(XLOOKUP($C2455,'Product Families'!$A:$A,'Product Families'!$F:$F),"")</f>
        <v>86</v>
      </c>
      <c r="G2455" s="7">
        <f t="array" ref="G2455">IFERROR(XLOOKUP($C2455,'Product Families'!$A:$A,'Product Families'!$G:$G),"")</f>
        <v>93</v>
      </c>
      <c r="J2455" s="7" t="str">
        <f>IFERROR(ROUND(AVERAGEIF('Week 1 - Making'!$B:$B,'Product List'!$A2455,'Week 1 - Making'!$P:$P),0),"")</f>
        <v/>
      </c>
      <c r="K2455" s="7" t="str">
        <f>IFERROR(ROUND(AVERAGEIF('Week 2 - Making'!$B:$B,'Product List'!$A2455,'Week 2 - Making'!$P:$P),0),"")</f>
        <v/>
      </c>
      <c r="L2455" s="263" t="str">
        <f>IFERROR(ROUND(AVERAGEIF('Week 3 - Making'!$B:$B,'Product List'!$A2455,'Week 3 - Making'!$P:$P),0),"")</f>
        <v/>
      </c>
      <c r="M2455" s="7" t="str">
        <f>IFERROR(ROUND(AVERAGEIF('Week 4 - Making'!$B:$B,'Product List'!$A2455,'Week 4 - Making'!$P:$P),0),"")</f>
        <v/>
      </c>
      <c r="N2455" s="7" t="str">
        <f>IFERROR(ROUND(AVERAGEIF('Week 5 - Making'!$B:$B,'Product List'!$A2455,'Week 5 - Making'!$P:$P),0),"")</f>
        <v/>
      </c>
      <c r="O2455" s="7"/>
      <c r="P2455" s="7">
        <f t="array" ref="P2455">iferror(xlookup(C2455,'Product Families'!A:A,'Product Families'!S:S),"")</f>
        <v>0</v>
      </c>
    </row>
    <row r="2456" ht="14.25" customHeight="1">
      <c r="A2456" s="122" t="s">
        <v>5327</v>
      </c>
      <c r="B2456" s="270" t="s">
        <v>5328</v>
      </c>
      <c r="C2456" s="122" t="s">
        <v>884</v>
      </c>
      <c r="D2456" s="7">
        <f t="array" ref="D2456">IFERROR(XLOOKUP($C2456,'Product Families'!$A:$A,'Product Families'!$D:$D),"")</f>
        <v>78</v>
      </c>
      <c r="E2456" s="7">
        <f t="array" ref="E2456">IFERROR(XLOOKUP($C2456,'Product Families'!$A:$A,'Product Families'!$E:$E),"")</f>
        <v>80</v>
      </c>
      <c r="F2456" s="7">
        <f t="array" ref="F2456">IFERROR(XLOOKUP($C2456,'Product Families'!$A:$A,'Product Families'!$F:$F),"")</f>
        <v>86</v>
      </c>
      <c r="G2456" s="7">
        <f t="array" ref="G2456">IFERROR(XLOOKUP($C2456,'Product Families'!$A:$A,'Product Families'!$G:$G),"")</f>
        <v>93</v>
      </c>
      <c r="J2456" s="7" t="str">
        <f>IFERROR(ROUND(AVERAGEIF('Week 1 - Making'!$B:$B,'Product List'!$A2456,'Week 1 - Making'!$P:$P),0),"")</f>
        <v/>
      </c>
      <c r="K2456" s="7" t="str">
        <f>IFERROR(ROUND(AVERAGEIF('Week 2 - Making'!$B:$B,'Product List'!$A2456,'Week 2 - Making'!$P:$P),0),"")</f>
        <v/>
      </c>
      <c r="L2456" s="263" t="str">
        <f>IFERROR(ROUND(AVERAGEIF('Week 3 - Making'!$B:$B,'Product List'!$A2456,'Week 3 - Making'!$P:$P),0),"")</f>
        <v/>
      </c>
      <c r="M2456" s="7" t="str">
        <f>IFERROR(ROUND(AVERAGEIF('Week 4 - Making'!$B:$B,'Product List'!$A2456,'Week 4 - Making'!$P:$P),0),"")</f>
        <v/>
      </c>
      <c r="N2456" s="7" t="str">
        <f>IFERROR(ROUND(AVERAGEIF('Week 5 - Making'!$B:$B,'Product List'!$A2456,'Week 5 - Making'!$P:$P),0),"")</f>
        <v/>
      </c>
      <c r="O2456" s="7"/>
      <c r="P2456" s="7">
        <f t="array" ref="P2456">iferror(xlookup(C2456,'Product Families'!A:A,'Product Families'!S:S),"")</f>
        <v>0</v>
      </c>
    </row>
    <row r="2457" ht="14.25" customHeight="1">
      <c r="A2457" s="122" t="s">
        <v>5329</v>
      </c>
      <c r="B2457" s="270" t="s">
        <v>5330</v>
      </c>
      <c r="C2457" s="122" t="s">
        <v>884</v>
      </c>
      <c r="D2457" s="7">
        <f t="array" ref="D2457">IFERROR(XLOOKUP($C2457,'Product Families'!$A:$A,'Product Families'!$D:$D),"")</f>
        <v>78</v>
      </c>
      <c r="E2457" s="7">
        <f t="array" ref="E2457">IFERROR(XLOOKUP($C2457,'Product Families'!$A:$A,'Product Families'!$E:$E),"")</f>
        <v>80</v>
      </c>
      <c r="F2457" s="7">
        <f t="array" ref="F2457">IFERROR(XLOOKUP($C2457,'Product Families'!$A:$A,'Product Families'!$F:$F),"")</f>
        <v>86</v>
      </c>
      <c r="G2457" s="7">
        <f t="array" ref="G2457">IFERROR(XLOOKUP($C2457,'Product Families'!$A:$A,'Product Families'!$G:$G),"")</f>
        <v>93</v>
      </c>
      <c r="J2457" s="7" t="str">
        <f>IFERROR(ROUND(AVERAGEIF('Week 1 - Making'!$B:$B,'Product List'!$A2457,'Week 1 - Making'!$P:$P),0),"")</f>
        <v/>
      </c>
      <c r="K2457" s="7" t="str">
        <f>IFERROR(ROUND(AVERAGEIF('Week 2 - Making'!$B:$B,'Product List'!$A2457,'Week 2 - Making'!$P:$P),0),"")</f>
        <v/>
      </c>
      <c r="L2457" s="263" t="str">
        <f>IFERROR(ROUND(AVERAGEIF('Week 3 - Making'!$B:$B,'Product List'!$A2457,'Week 3 - Making'!$P:$P),0),"")</f>
        <v/>
      </c>
      <c r="M2457" s="7" t="str">
        <f>IFERROR(ROUND(AVERAGEIF('Week 4 - Making'!$B:$B,'Product List'!$A2457,'Week 4 - Making'!$P:$P),0),"")</f>
        <v/>
      </c>
      <c r="N2457" s="7" t="str">
        <f>IFERROR(ROUND(AVERAGEIF('Week 5 - Making'!$B:$B,'Product List'!$A2457,'Week 5 - Making'!$P:$P),0),"")</f>
        <v/>
      </c>
      <c r="O2457" s="7"/>
      <c r="P2457" s="7">
        <f t="array" ref="P2457">iferror(xlookup(C2457,'Product Families'!A:A,'Product Families'!S:S),"")</f>
        <v>0</v>
      </c>
    </row>
    <row r="2458" ht="14.25" customHeight="1">
      <c r="A2458" s="122" t="s">
        <v>5331</v>
      </c>
      <c r="B2458" s="270" t="s">
        <v>5332</v>
      </c>
      <c r="C2458" s="122" t="s">
        <v>884</v>
      </c>
      <c r="D2458" s="7">
        <f t="array" ref="D2458">IFERROR(XLOOKUP($C2458,'Product Families'!$A:$A,'Product Families'!$D:$D),"")</f>
        <v>78</v>
      </c>
      <c r="E2458" s="7">
        <f t="array" ref="E2458">IFERROR(XLOOKUP($C2458,'Product Families'!$A:$A,'Product Families'!$E:$E),"")</f>
        <v>80</v>
      </c>
      <c r="F2458" s="7">
        <f t="array" ref="F2458">IFERROR(XLOOKUP($C2458,'Product Families'!$A:$A,'Product Families'!$F:$F),"")</f>
        <v>86</v>
      </c>
      <c r="G2458" s="7">
        <f t="array" ref="G2458">IFERROR(XLOOKUP($C2458,'Product Families'!$A:$A,'Product Families'!$G:$G),"")</f>
        <v>93</v>
      </c>
      <c r="J2458" s="7" t="str">
        <f>IFERROR(ROUND(AVERAGEIF('Week 1 - Making'!$B:$B,'Product List'!$A2458,'Week 1 - Making'!$P:$P),0),"")</f>
        <v/>
      </c>
      <c r="K2458" s="7" t="str">
        <f>IFERROR(ROUND(AVERAGEIF('Week 2 - Making'!$B:$B,'Product List'!$A2458,'Week 2 - Making'!$P:$P),0),"")</f>
        <v/>
      </c>
      <c r="L2458" s="263" t="str">
        <f>IFERROR(ROUND(AVERAGEIF('Week 3 - Making'!$B:$B,'Product List'!$A2458,'Week 3 - Making'!$P:$P),0),"")</f>
        <v/>
      </c>
      <c r="M2458" s="7" t="str">
        <f>IFERROR(ROUND(AVERAGEIF('Week 4 - Making'!$B:$B,'Product List'!$A2458,'Week 4 - Making'!$P:$P),0),"")</f>
        <v/>
      </c>
      <c r="N2458" s="7" t="str">
        <f>IFERROR(ROUND(AVERAGEIF('Week 5 - Making'!$B:$B,'Product List'!$A2458,'Week 5 - Making'!$P:$P),0),"")</f>
        <v/>
      </c>
      <c r="O2458" s="7"/>
      <c r="P2458" s="7">
        <f t="array" ref="P2458">iferror(xlookup(C2458,'Product Families'!A:A,'Product Families'!S:S),"")</f>
        <v>0</v>
      </c>
    </row>
    <row r="2459" ht="14.25" customHeight="1">
      <c r="A2459" s="122" t="s">
        <v>5333</v>
      </c>
      <c r="B2459" s="270" t="s">
        <v>5334</v>
      </c>
      <c r="C2459" s="122" t="s">
        <v>884</v>
      </c>
      <c r="D2459" s="7">
        <f t="array" ref="D2459">IFERROR(XLOOKUP($C2459,'Product Families'!$A:$A,'Product Families'!$D:$D),"")</f>
        <v>78</v>
      </c>
      <c r="E2459" s="7">
        <f t="array" ref="E2459">IFERROR(XLOOKUP($C2459,'Product Families'!$A:$A,'Product Families'!$E:$E),"")</f>
        <v>80</v>
      </c>
      <c r="F2459" s="7">
        <f t="array" ref="F2459">IFERROR(XLOOKUP($C2459,'Product Families'!$A:$A,'Product Families'!$F:$F),"")</f>
        <v>86</v>
      </c>
      <c r="G2459" s="7">
        <f t="array" ref="G2459">IFERROR(XLOOKUP($C2459,'Product Families'!$A:$A,'Product Families'!$G:$G),"")</f>
        <v>93</v>
      </c>
      <c r="J2459" s="7" t="str">
        <f>IFERROR(ROUND(AVERAGEIF('Week 1 - Making'!$B:$B,'Product List'!$A2459,'Week 1 - Making'!$P:$P),0),"")</f>
        <v/>
      </c>
      <c r="K2459" s="7" t="str">
        <f>IFERROR(ROUND(AVERAGEIF('Week 2 - Making'!$B:$B,'Product List'!$A2459,'Week 2 - Making'!$P:$P),0),"")</f>
        <v/>
      </c>
      <c r="L2459" s="263" t="str">
        <f>IFERROR(ROUND(AVERAGEIF('Week 3 - Making'!$B:$B,'Product List'!$A2459,'Week 3 - Making'!$P:$P),0),"")</f>
        <v/>
      </c>
      <c r="M2459" s="7" t="str">
        <f>IFERROR(ROUND(AVERAGEIF('Week 4 - Making'!$B:$B,'Product List'!$A2459,'Week 4 - Making'!$P:$P),0),"")</f>
        <v/>
      </c>
      <c r="N2459" s="7" t="str">
        <f>IFERROR(ROUND(AVERAGEIF('Week 5 - Making'!$B:$B,'Product List'!$A2459,'Week 5 - Making'!$P:$P),0),"")</f>
        <v/>
      </c>
      <c r="O2459" s="7"/>
      <c r="P2459" s="7">
        <f t="array" ref="P2459">iferror(xlookup(C2459,'Product Families'!A:A,'Product Families'!S:S),"")</f>
        <v>0</v>
      </c>
    </row>
    <row r="2460" ht="14.25" customHeight="1">
      <c r="A2460" s="122" t="s">
        <v>5335</v>
      </c>
      <c r="B2460" s="270" t="s">
        <v>5336</v>
      </c>
      <c r="C2460" s="122" t="s">
        <v>884</v>
      </c>
      <c r="D2460" s="7">
        <f t="array" ref="D2460">IFERROR(XLOOKUP($C2460,'Product Families'!$A:$A,'Product Families'!$D:$D),"")</f>
        <v>78</v>
      </c>
      <c r="E2460" s="7">
        <f t="array" ref="E2460">IFERROR(XLOOKUP($C2460,'Product Families'!$A:$A,'Product Families'!$E:$E),"")</f>
        <v>80</v>
      </c>
      <c r="F2460" s="7">
        <f t="array" ref="F2460">IFERROR(XLOOKUP($C2460,'Product Families'!$A:$A,'Product Families'!$F:$F),"")</f>
        <v>86</v>
      </c>
      <c r="G2460" s="7">
        <f t="array" ref="G2460">IFERROR(XLOOKUP($C2460,'Product Families'!$A:$A,'Product Families'!$G:$G),"")</f>
        <v>93</v>
      </c>
      <c r="J2460" s="7" t="str">
        <f>IFERROR(ROUND(AVERAGEIF('Week 1 - Making'!$B:$B,'Product List'!$A2460,'Week 1 - Making'!$P:$P),0),"")</f>
        <v/>
      </c>
      <c r="K2460" s="7" t="str">
        <f>IFERROR(ROUND(AVERAGEIF('Week 2 - Making'!$B:$B,'Product List'!$A2460,'Week 2 - Making'!$P:$P),0),"")</f>
        <v/>
      </c>
      <c r="L2460" s="263" t="str">
        <f>IFERROR(ROUND(AVERAGEIF('Week 3 - Making'!$B:$B,'Product List'!$A2460,'Week 3 - Making'!$P:$P),0),"")</f>
        <v/>
      </c>
      <c r="M2460" s="7" t="str">
        <f>IFERROR(ROUND(AVERAGEIF('Week 4 - Making'!$B:$B,'Product List'!$A2460,'Week 4 - Making'!$P:$P),0),"")</f>
        <v/>
      </c>
      <c r="N2460" s="7" t="str">
        <f>IFERROR(ROUND(AVERAGEIF('Week 5 - Making'!$B:$B,'Product List'!$A2460,'Week 5 - Making'!$P:$P),0),"")</f>
        <v/>
      </c>
      <c r="O2460" s="7"/>
      <c r="P2460" s="7">
        <f t="array" ref="P2460">iferror(xlookup(C2460,'Product Families'!A:A,'Product Families'!S:S),"")</f>
        <v>0</v>
      </c>
    </row>
    <row r="2461" ht="14.25" customHeight="1">
      <c r="A2461" s="122" t="s">
        <v>5337</v>
      </c>
      <c r="B2461" s="270" t="s">
        <v>5338</v>
      </c>
      <c r="C2461" s="122" t="s">
        <v>884</v>
      </c>
      <c r="D2461" s="7">
        <f t="array" ref="D2461">IFERROR(XLOOKUP($C2461,'Product Families'!$A:$A,'Product Families'!$D:$D),"")</f>
        <v>78</v>
      </c>
      <c r="E2461" s="7">
        <f t="array" ref="E2461">IFERROR(XLOOKUP($C2461,'Product Families'!$A:$A,'Product Families'!$E:$E),"")</f>
        <v>80</v>
      </c>
      <c r="F2461" s="7">
        <f t="array" ref="F2461">IFERROR(XLOOKUP($C2461,'Product Families'!$A:$A,'Product Families'!$F:$F),"")</f>
        <v>86</v>
      </c>
      <c r="G2461" s="7">
        <f t="array" ref="G2461">IFERROR(XLOOKUP($C2461,'Product Families'!$A:$A,'Product Families'!$G:$G),"")</f>
        <v>93</v>
      </c>
      <c r="J2461" s="7" t="str">
        <f>IFERROR(ROUND(AVERAGEIF('Week 1 - Making'!$B:$B,'Product List'!$A2461,'Week 1 - Making'!$P:$P),0),"")</f>
        <v/>
      </c>
      <c r="K2461" s="7" t="str">
        <f>IFERROR(ROUND(AVERAGEIF('Week 2 - Making'!$B:$B,'Product List'!$A2461,'Week 2 - Making'!$P:$P),0),"")</f>
        <v/>
      </c>
      <c r="L2461" s="263" t="str">
        <f>IFERROR(ROUND(AVERAGEIF('Week 3 - Making'!$B:$B,'Product List'!$A2461,'Week 3 - Making'!$P:$P),0),"")</f>
        <v/>
      </c>
      <c r="M2461" s="7" t="str">
        <f>IFERROR(ROUND(AVERAGEIF('Week 4 - Making'!$B:$B,'Product List'!$A2461,'Week 4 - Making'!$P:$P),0),"")</f>
        <v/>
      </c>
      <c r="N2461" s="7" t="str">
        <f>IFERROR(ROUND(AVERAGEIF('Week 5 - Making'!$B:$B,'Product List'!$A2461,'Week 5 - Making'!$P:$P),0),"")</f>
        <v/>
      </c>
      <c r="O2461" s="7"/>
      <c r="P2461" s="7">
        <f t="array" ref="P2461">iferror(xlookup(C2461,'Product Families'!A:A,'Product Families'!S:S),"")</f>
        <v>0</v>
      </c>
    </row>
    <row r="2462" ht="14.25" customHeight="1">
      <c r="A2462" s="122" t="s">
        <v>5339</v>
      </c>
      <c r="B2462" s="270" t="s">
        <v>5340</v>
      </c>
      <c r="C2462" s="122" t="s">
        <v>884</v>
      </c>
      <c r="D2462" s="7">
        <f t="array" ref="D2462">IFERROR(XLOOKUP($C2462,'Product Families'!$A:$A,'Product Families'!$D:$D),"")</f>
        <v>78</v>
      </c>
      <c r="E2462" s="7">
        <f t="array" ref="E2462">IFERROR(XLOOKUP($C2462,'Product Families'!$A:$A,'Product Families'!$E:$E),"")</f>
        <v>80</v>
      </c>
      <c r="F2462" s="7">
        <f t="array" ref="F2462">IFERROR(XLOOKUP($C2462,'Product Families'!$A:$A,'Product Families'!$F:$F),"")</f>
        <v>86</v>
      </c>
      <c r="G2462" s="7">
        <f t="array" ref="G2462">IFERROR(XLOOKUP($C2462,'Product Families'!$A:$A,'Product Families'!$G:$G),"")</f>
        <v>93</v>
      </c>
      <c r="J2462" s="7" t="str">
        <f>IFERROR(ROUND(AVERAGEIF('Week 1 - Making'!$B:$B,'Product List'!$A2462,'Week 1 - Making'!$P:$P),0),"")</f>
        <v/>
      </c>
      <c r="K2462" s="7" t="str">
        <f>IFERROR(ROUND(AVERAGEIF('Week 2 - Making'!$B:$B,'Product List'!$A2462,'Week 2 - Making'!$P:$P),0),"")</f>
        <v/>
      </c>
      <c r="L2462" s="263" t="str">
        <f>IFERROR(ROUND(AVERAGEIF('Week 3 - Making'!$B:$B,'Product List'!$A2462,'Week 3 - Making'!$P:$P),0),"")</f>
        <v/>
      </c>
      <c r="M2462" s="7" t="str">
        <f>IFERROR(ROUND(AVERAGEIF('Week 4 - Making'!$B:$B,'Product List'!$A2462,'Week 4 - Making'!$P:$P),0),"")</f>
        <v/>
      </c>
      <c r="N2462" s="7" t="str">
        <f>IFERROR(ROUND(AVERAGEIF('Week 5 - Making'!$B:$B,'Product List'!$A2462,'Week 5 - Making'!$P:$P),0),"")</f>
        <v/>
      </c>
      <c r="O2462" s="7"/>
      <c r="P2462" s="7">
        <f t="array" ref="P2462">iferror(xlookup(C2462,'Product Families'!A:A,'Product Families'!S:S),"")</f>
        <v>0</v>
      </c>
    </row>
    <row r="2463" ht="14.25" customHeight="1">
      <c r="A2463" s="122" t="s">
        <v>1988</v>
      </c>
      <c r="B2463" s="270" t="s">
        <v>5341</v>
      </c>
      <c r="C2463" s="122" t="s">
        <v>884</v>
      </c>
      <c r="D2463" s="7">
        <f t="array" ref="D2463">IFERROR(XLOOKUP($C2463,'Product Families'!$A:$A,'Product Families'!$D:$D),"")</f>
        <v>78</v>
      </c>
      <c r="E2463" s="7">
        <f t="array" ref="E2463">IFERROR(XLOOKUP($C2463,'Product Families'!$A:$A,'Product Families'!$E:$E),"")</f>
        <v>80</v>
      </c>
      <c r="F2463" s="7">
        <f t="array" ref="F2463">IFERROR(XLOOKUP($C2463,'Product Families'!$A:$A,'Product Families'!$F:$F),"")</f>
        <v>86</v>
      </c>
      <c r="G2463" s="7">
        <f t="array" ref="G2463">IFERROR(XLOOKUP($C2463,'Product Families'!$A:$A,'Product Families'!$G:$G),"")</f>
        <v>93</v>
      </c>
      <c r="J2463" s="7">
        <f>IFERROR(ROUND(AVERAGEIF('Week 1 - Making'!$B:$B,'Product List'!$A2463,'Week 1 - Making'!$P:$P),0),"")</f>
        <v>108</v>
      </c>
      <c r="K2463" s="7" t="str">
        <f>IFERROR(ROUND(AVERAGEIF('Week 2 - Making'!$B:$B,'Product List'!$A2463,'Week 2 - Making'!$P:$P),0),"")</f>
        <v/>
      </c>
      <c r="L2463" s="263" t="str">
        <f>IFERROR(ROUND(AVERAGEIF('Week 3 - Making'!$B:$B,'Product List'!$A2463,'Week 3 - Making'!$P:$P),0),"")</f>
        <v/>
      </c>
      <c r="M2463" s="7" t="str">
        <f>IFERROR(ROUND(AVERAGEIF('Week 4 - Making'!$B:$B,'Product List'!$A2463,'Week 4 - Making'!$P:$P),0),"")</f>
        <v/>
      </c>
      <c r="N2463" s="7" t="str">
        <f>IFERROR(ROUND(AVERAGEIF('Week 5 - Making'!$B:$B,'Product List'!$A2463,'Week 5 - Making'!$P:$P),0),"")</f>
        <v/>
      </c>
      <c r="O2463" s="7"/>
      <c r="P2463" s="7">
        <f t="array" ref="P2463">iferror(xlookup(C2463,'Product Families'!A:A,'Product Families'!S:S),"")</f>
        <v>0</v>
      </c>
    </row>
    <row r="2464" ht="14.25" customHeight="1">
      <c r="A2464" s="122" t="s">
        <v>5342</v>
      </c>
      <c r="B2464" s="270" t="s">
        <v>5343</v>
      </c>
      <c r="C2464" s="122" t="s">
        <v>884</v>
      </c>
      <c r="D2464" s="7">
        <f t="array" ref="D2464">IFERROR(XLOOKUP($C2464,'Product Families'!$A:$A,'Product Families'!$D:$D),"")</f>
        <v>78</v>
      </c>
      <c r="E2464" s="7">
        <f t="array" ref="E2464">IFERROR(XLOOKUP($C2464,'Product Families'!$A:$A,'Product Families'!$E:$E),"")</f>
        <v>80</v>
      </c>
      <c r="F2464" s="7">
        <f t="array" ref="F2464">IFERROR(XLOOKUP($C2464,'Product Families'!$A:$A,'Product Families'!$F:$F),"")</f>
        <v>86</v>
      </c>
      <c r="G2464" s="7">
        <f t="array" ref="G2464">IFERROR(XLOOKUP($C2464,'Product Families'!$A:$A,'Product Families'!$G:$G),"")</f>
        <v>93</v>
      </c>
      <c r="J2464" s="7" t="str">
        <f>IFERROR(ROUND(AVERAGEIF('Week 1 - Making'!$B:$B,'Product List'!$A2464,'Week 1 - Making'!$P:$P),0),"")</f>
        <v/>
      </c>
      <c r="K2464" s="7" t="str">
        <f>IFERROR(ROUND(AVERAGEIF('Week 2 - Making'!$B:$B,'Product List'!$A2464,'Week 2 - Making'!$P:$P),0),"")</f>
        <v/>
      </c>
      <c r="L2464" s="263" t="str">
        <f>IFERROR(ROUND(AVERAGEIF('Week 3 - Making'!$B:$B,'Product List'!$A2464,'Week 3 - Making'!$P:$P),0),"")</f>
        <v/>
      </c>
      <c r="M2464" s="7" t="str">
        <f>IFERROR(ROUND(AVERAGEIF('Week 4 - Making'!$B:$B,'Product List'!$A2464,'Week 4 - Making'!$P:$P),0),"")</f>
        <v/>
      </c>
      <c r="N2464" s="7" t="str">
        <f>IFERROR(ROUND(AVERAGEIF('Week 5 - Making'!$B:$B,'Product List'!$A2464,'Week 5 - Making'!$P:$P),0),"")</f>
        <v/>
      </c>
      <c r="O2464" s="7"/>
      <c r="P2464" s="7">
        <f t="array" ref="P2464">iferror(xlookup(C2464,'Product Families'!A:A,'Product Families'!S:S),"")</f>
        <v>0</v>
      </c>
    </row>
    <row r="2465" ht="14.25" customHeight="1">
      <c r="A2465" s="122" t="s">
        <v>5344</v>
      </c>
      <c r="B2465" s="270" t="s">
        <v>5345</v>
      </c>
      <c r="C2465" s="122" t="s">
        <v>884</v>
      </c>
      <c r="D2465" s="7">
        <f t="array" ref="D2465">IFERROR(XLOOKUP($C2465,'Product Families'!$A:$A,'Product Families'!$D:$D),"")</f>
        <v>78</v>
      </c>
      <c r="E2465" s="7">
        <f t="array" ref="E2465">IFERROR(XLOOKUP($C2465,'Product Families'!$A:$A,'Product Families'!$E:$E),"")</f>
        <v>80</v>
      </c>
      <c r="F2465" s="7">
        <f t="array" ref="F2465">IFERROR(XLOOKUP($C2465,'Product Families'!$A:$A,'Product Families'!$F:$F),"")</f>
        <v>86</v>
      </c>
      <c r="G2465" s="7">
        <f t="array" ref="G2465">IFERROR(XLOOKUP($C2465,'Product Families'!$A:$A,'Product Families'!$G:$G),"")</f>
        <v>93</v>
      </c>
      <c r="J2465" s="7" t="str">
        <f>IFERROR(ROUND(AVERAGEIF('Week 1 - Making'!$B:$B,'Product List'!$A2465,'Week 1 - Making'!$P:$P),0),"")</f>
        <v/>
      </c>
      <c r="K2465" s="7" t="str">
        <f>IFERROR(ROUND(AVERAGEIF('Week 2 - Making'!$B:$B,'Product List'!$A2465,'Week 2 - Making'!$P:$P),0),"")</f>
        <v/>
      </c>
      <c r="L2465" s="263" t="str">
        <f>IFERROR(ROUND(AVERAGEIF('Week 3 - Making'!$B:$B,'Product List'!$A2465,'Week 3 - Making'!$P:$P),0),"")</f>
        <v/>
      </c>
      <c r="M2465" s="7" t="str">
        <f>IFERROR(ROUND(AVERAGEIF('Week 4 - Making'!$B:$B,'Product List'!$A2465,'Week 4 - Making'!$P:$P),0),"")</f>
        <v/>
      </c>
      <c r="N2465" s="7" t="str">
        <f>IFERROR(ROUND(AVERAGEIF('Week 5 - Making'!$B:$B,'Product List'!$A2465,'Week 5 - Making'!$P:$P),0),"")</f>
        <v/>
      </c>
      <c r="O2465" s="7"/>
      <c r="P2465" s="7">
        <f t="array" ref="P2465">iferror(xlookup(C2465,'Product Families'!A:A,'Product Families'!S:S),"")</f>
        <v>0</v>
      </c>
    </row>
    <row r="2466" ht="14.25" customHeight="1">
      <c r="A2466" s="122" t="s">
        <v>5346</v>
      </c>
      <c r="B2466" s="270" t="s">
        <v>5347</v>
      </c>
      <c r="C2466" s="122" t="s">
        <v>884</v>
      </c>
      <c r="D2466" s="7">
        <f t="array" ref="D2466">IFERROR(XLOOKUP($C2466,'Product Families'!$A:$A,'Product Families'!$D:$D),"")</f>
        <v>78</v>
      </c>
      <c r="E2466" s="7">
        <f t="array" ref="E2466">IFERROR(XLOOKUP($C2466,'Product Families'!$A:$A,'Product Families'!$E:$E),"")</f>
        <v>80</v>
      </c>
      <c r="F2466" s="7">
        <f t="array" ref="F2466">IFERROR(XLOOKUP($C2466,'Product Families'!$A:$A,'Product Families'!$F:$F),"")</f>
        <v>86</v>
      </c>
      <c r="G2466" s="7">
        <f t="array" ref="G2466">IFERROR(XLOOKUP($C2466,'Product Families'!$A:$A,'Product Families'!$G:$G),"")</f>
        <v>93</v>
      </c>
      <c r="J2466" s="7" t="str">
        <f>IFERROR(ROUND(AVERAGEIF('Week 1 - Making'!$B:$B,'Product List'!$A2466,'Week 1 - Making'!$P:$P),0),"")</f>
        <v/>
      </c>
      <c r="K2466" s="7" t="str">
        <f>IFERROR(ROUND(AVERAGEIF('Week 2 - Making'!$B:$B,'Product List'!$A2466,'Week 2 - Making'!$P:$P),0),"")</f>
        <v/>
      </c>
      <c r="L2466" s="263" t="str">
        <f>IFERROR(ROUND(AVERAGEIF('Week 3 - Making'!$B:$B,'Product List'!$A2466,'Week 3 - Making'!$P:$P),0),"")</f>
        <v/>
      </c>
      <c r="M2466" s="7" t="str">
        <f>IFERROR(ROUND(AVERAGEIF('Week 4 - Making'!$B:$B,'Product List'!$A2466,'Week 4 - Making'!$P:$P),0),"")</f>
        <v/>
      </c>
      <c r="N2466" s="7" t="str">
        <f>IFERROR(ROUND(AVERAGEIF('Week 5 - Making'!$B:$B,'Product List'!$A2466,'Week 5 - Making'!$P:$P),0),"")</f>
        <v/>
      </c>
      <c r="O2466" s="7"/>
      <c r="P2466" s="7">
        <f t="array" ref="P2466">iferror(xlookup(C2466,'Product Families'!A:A,'Product Families'!S:S),"")</f>
        <v>0</v>
      </c>
    </row>
    <row r="2467" ht="14.25" customHeight="1">
      <c r="A2467" s="122" t="s">
        <v>5348</v>
      </c>
      <c r="B2467" s="270" t="s">
        <v>5349</v>
      </c>
      <c r="C2467" s="122" t="s">
        <v>884</v>
      </c>
      <c r="D2467" s="7">
        <f t="array" ref="D2467">IFERROR(XLOOKUP($C2467,'Product Families'!$A:$A,'Product Families'!$D:$D),"")</f>
        <v>78</v>
      </c>
      <c r="E2467" s="7">
        <f t="array" ref="E2467">IFERROR(XLOOKUP($C2467,'Product Families'!$A:$A,'Product Families'!$E:$E),"")</f>
        <v>80</v>
      </c>
      <c r="F2467" s="7">
        <f t="array" ref="F2467">IFERROR(XLOOKUP($C2467,'Product Families'!$A:$A,'Product Families'!$F:$F),"")</f>
        <v>86</v>
      </c>
      <c r="G2467" s="7">
        <f t="array" ref="G2467">IFERROR(XLOOKUP($C2467,'Product Families'!$A:$A,'Product Families'!$G:$G),"")</f>
        <v>93</v>
      </c>
      <c r="J2467" s="7" t="str">
        <f>IFERROR(ROUND(AVERAGEIF('Week 1 - Making'!$B:$B,'Product List'!$A2467,'Week 1 - Making'!$P:$P),0),"")</f>
        <v/>
      </c>
      <c r="K2467" s="7" t="str">
        <f>IFERROR(ROUND(AVERAGEIF('Week 2 - Making'!$B:$B,'Product List'!$A2467,'Week 2 - Making'!$P:$P),0),"")</f>
        <v/>
      </c>
      <c r="L2467" s="263" t="str">
        <f>IFERROR(ROUND(AVERAGEIF('Week 3 - Making'!$B:$B,'Product List'!$A2467,'Week 3 - Making'!$P:$P),0),"")</f>
        <v/>
      </c>
      <c r="M2467" s="7" t="str">
        <f>IFERROR(ROUND(AVERAGEIF('Week 4 - Making'!$B:$B,'Product List'!$A2467,'Week 4 - Making'!$P:$P),0),"")</f>
        <v/>
      </c>
      <c r="N2467" s="7" t="str">
        <f>IFERROR(ROUND(AVERAGEIF('Week 5 - Making'!$B:$B,'Product List'!$A2467,'Week 5 - Making'!$P:$P),0),"")</f>
        <v/>
      </c>
      <c r="O2467" s="7"/>
      <c r="P2467" s="7">
        <f t="array" ref="P2467">iferror(xlookup(C2467,'Product Families'!A:A,'Product Families'!S:S),"")</f>
        <v>0</v>
      </c>
    </row>
    <row r="2468" ht="14.25" customHeight="1">
      <c r="A2468" s="122" t="s">
        <v>5350</v>
      </c>
      <c r="B2468" s="270" t="s">
        <v>5351</v>
      </c>
      <c r="C2468" s="122" t="s">
        <v>884</v>
      </c>
      <c r="D2468" s="7">
        <f t="array" ref="D2468">IFERROR(XLOOKUP($C2468,'Product Families'!$A:$A,'Product Families'!$D:$D),"")</f>
        <v>78</v>
      </c>
      <c r="E2468" s="7">
        <f t="array" ref="E2468">IFERROR(XLOOKUP($C2468,'Product Families'!$A:$A,'Product Families'!$E:$E),"")</f>
        <v>80</v>
      </c>
      <c r="F2468" s="7">
        <f t="array" ref="F2468">IFERROR(XLOOKUP($C2468,'Product Families'!$A:$A,'Product Families'!$F:$F),"")</f>
        <v>86</v>
      </c>
      <c r="G2468" s="7">
        <f t="array" ref="G2468">IFERROR(XLOOKUP($C2468,'Product Families'!$A:$A,'Product Families'!$G:$G),"")</f>
        <v>93</v>
      </c>
      <c r="J2468" s="7" t="str">
        <f>IFERROR(ROUND(AVERAGEIF('Week 1 - Making'!$B:$B,'Product List'!$A2468,'Week 1 - Making'!$P:$P),0),"")</f>
        <v/>
      </c>
      <c r="K2468" s="7" t="str">
        <f>IFERROR(ROUND(AVERAGEIF('Week 2 - Making'!$B:$B,'Product List'!$A2468,'Week 2 - Making'!$P:$P),0),"")</f>
        <v/>
      </c>
      <c r="L2468" s="263" t="str">
        <f>IFERROR(ROUND(AVERAGEIF('Week 3 - Making'!$B:$B,'Product List'!$A2468,'Week 3 - Making'!$P:$P),0),"")</f>
        <v/>
      </c>
      <c r="M2468" s="7" t="str">
        <f>IFERROR(ROUND(AVERAGEIF('Week 4 - Making'!$B:$B,'Product List'!$A2468,'Week 4 - Making'!$P:$P),0),"")</f>
        <v/>
      </c>
      <c r="N2468" s="7" t="str">
        <f>IFERROR(ROUND(AVERAGEIF('Week 5 - Making'!$B:$B,'Product List'!$A2468,'Week 5 - Making'!$P:$P),0),"")</f>
        <v/>
      </c>
      <c r="O2468" s="7"/>
      <c r="P2468" s="7">
        <f t="array" ref="P2468">iferror(xlookup(C2468,'Product Families'!A:A,'Product Families'!S:S),"")</f>
        <v>0</v>
      </c>
    </row>
    <row r="2469" ht="14.25" customHeight="1">
      <c r="A2469" s="122" t="s">
        <v>5352</v>
      </c>
      <c r="B2469" s="270" t="s">
        <v>5353</v>
      </c>
      <c r="C2469" s="122" t="s">
        <v>884</v>
      </c>
      <c r="D2469" s="7">
        <f t="array" ref="D2469">IFERROR(XLOOKUP($C2469,'Product Families'!$A:$A,'Product Families'!$D:$D),"")</f>
        <v>78</v>
      </c>
      <c r="E2469" s="7">
        <f t="array" ref="E2469">IFERROR(XLOOKUP($C2469,'Product Families'!$A:$A,'Product Families'!$E:$E),"")</f>
        <v>80</v>
      </c>
      <c r="F2469" s="7">
        <f t="array" ref="F2469">IFERROR(XLOOKUP($C2469,'Product Families'!$A:$A,'Product Families'!$F:$F),"")</f>
        <v>86</v>
      </c>
      <c r="G2469" s="7">
        <f t="array" ref="G2469">IFERROR(XLOOKUP($C2469,'Product Families'!$A:$A,'Product Families'!$G:$G),"")</f>
        <v>93</v>
      </c>
      <c r="J2469" s="7" t="str">
        <f>IFERROR(ROUND(AVERAGEIF('Week 1 - Making'!$B:$B,'Product List'!$A2469,'Week 1 - Making'!$P:$P),0),"")</f>
        <v/>
      </c>
      <c r="K2469" s="7" t="str">
        <f>IFERROR(ROUND(AVERAGEIF('Week 2 - Making'!$B:$B,'Product List'!$A2469,'Week 2 - Making'!$P:$P),0),"")</f>
        <v/>
      </c>
      <c r="L2469" s="263" t="str">
        <f>IFERROR(ROUND(AVERAGEIF('Week 3 - Making'!$B:$B,'Product List'!$A2469,'Week 3 - Making'!$P:$P),0),"")</f>
        <v/>
      </c>
      <c r="M2469" s="7" t="str">
        <f>IFERROR(ROUND(AVERAGEIF('Week 4 - Making'!$B:$B,'Product List'!$A2469,'Week 4 - Making'!$P:$P),0),"")</f>
        <v/>
      </c>
      <c r="N2469" s="7" t="str">
        <f>IFERROR(ROUND(AVERAGEIF('Week 5 - Making'!$B:$B,'Product List'!$A2469,'Week 5 - Making'!$P:$P),0),"")</f>
        <v/>
      </c>
      <c r="O2469" s="7"/>
      <c r="P2469" s="7">
        <f t="array" ref="P2469">iferror(xlookup(C2469,'Product Families'!A:A,'Product Families'!S:S),"")</f>
        <v>0</v>
      </c>
    </row>
    <row r="2470" ht="14.25" customHeight="1">
      <c r="A2470" s="122" t="s">
        <v>1991</v>
      </c>
      <c r="B2470" s="270" t="s">
        <v>5354</v>
      </c>
      <c r="C2470" s="122" t="s">
        <v>884</v>
      </c>
      <c r="D2470" s="7">
        <f t="array" ref="D2470">IFERROR(XLOOKUP($C2470,'Product Families'!$A:$A,'Product Families'!$D:$D),"")</f>
        <v>78</v>
      </c>
      <c r="E2470" s="7">
        <f t="array" ref="E2470">IFERROR(XLOOKUP($C2470,'Product Families'!$A:$A,'Product Families'!$E:$E),"")</f>
        <v>80</v>
      </c>
      <c r="F2470" s="7">
        <f t="array" ref="F2470">IFERROR(XLOOKUP($C2470,'Product Families'!$A:$A,'Product Families'!$F:$F),"")</f>
        <v>86</v>
      </c>
      <c r="G2470" s="7">
        <f t="array" ref="G2470">IFERROR(XLOOKUP($C2470,'Product Families'!$A:$A,'Product Families'!$G:$G),"")</f>
        <v>93</v>
      </c>
      <c r="J2470" s="7">
        <f>IFERROR(ROUND(AVERAGEIF('Week 1 - Making'!$B:$B,'Product List'!$A2470,'Week 1 - Making'!$P:$P),0),"")</f>
        <v>95</v>
      </c>
      <c r="K2470" s="7" t="str">
        <f>IFERROR(ROUND(AVERAGEIF('Week 2 - Making'!$B:$B,'Product List'!$A2470,'Week 2 - Making'!$P:$P),0),"")</f>
        <v/>
      </c>
      <c r="L2470" s="263" t="str">
        <f>IFERROR(ROUND(AVERAGEIF('Week 3 - Making'!$B:$B,'Product List'!$A2470,'Week 3 - Making'!$P:$P),0),"")</f>
        <v/>
      </c>
      <c r="M2470" s="7" t="str">
        <f>IFERROR(ROUND(AVERAGEIF('Week 4 - Making'!$B:$B,'Product List'!$A2470,'Week 4 - Making'!$P:$P),0),"")</f>
        <v/>
      </c>
      <c r="N2470" s="7" t="str">
        <f>IFERROR(ROUND(AVERAGEIF('Week 5 - Making'!$B:$B,'Product List'!$A2470,'Week 5 - Making'!$P:$P),0),"")</f>
        <v/>
      </c>
      <c r="O2470" s="7"/>
      <c r="P2470" s="7">
        <f t="array" ref="P2470">iferror(xlookup(C2470,'Product Families'!A:A,'Product Families'!S:S),"")</f>
        <v>0</v>
      </c>
    </row>
    <row r="2471" ht="14.25" customHeight="1">
      <c r="A2471" s="122" t="s">
        <v>5355</v>
      </c>
      <c r="B2471" s="270" t="s">
        <v>5356</v>
      </c>
      <c r="C2471" s="122" t="s">
        <v>884</v>
      </c>
      <c r="D2471" s="7">
        <f t="array" ref="D2471">IFERROR(XLOOKUP($C2471,'Product Families'!$A:$A,'Product Families'!$D:$D),"")</f>
        <v>78</v>
      </c>
      <c r="E2471" s="7">
        <f t="array" ref="E2471">IFERROR(XLOOKUP($C2471,'Product Families'!$A:$A,'Product Families'!$E:$E),"")</f>
        <v>80</v>
      </c>
      <c r="F2471" s="7">
        <f t="array" ref="F2471">IFERROR(XLOOKUP($C2471,'Product Families'!$A:$A,'Product Families'!$F:$F),"")</f>
        <v>86</v>
      </c>
      <c r="G2471" s="7">
        <f t="array" ref="G2471">IFERROR(XLOOKUP($C2471,'Product Families'!$A:$A,'Product Families'!$G:$G),"")</f>
        <v>93</v>
      </c>
      <c r="J2471" s="7" t="str">
        <f>IFERROR(ROUND(AVERAGEIF('Week 1 - Making'!$B:$B,'Product List'!$A2471,'Week 1 - Making'!$P:$P),0),"")</f>
        <v/>
      </c>
      <c r="K2471" s="7" t="str">
        <f>IFERROR(ROUND(AVERAGEIF('Week 2 - Making'!$B:$B,'Product List'!$A2471,'Week 2 - Making'!$P:$P),0),"")</f>
        <v/>
      </c>
      <c r="L2471" s="263" t="str">
        <f>IFERROR(ROUND(AVERAGEIF('Week 3 - Making'!$B:$B,'Product List'!$A2471,'Week 3 - Making'!$P:$P),0),"")</f>
        <v/>
      </c>
      <c r="M2471" s="7" t="str">
        <f>IFERROR(ROUND(AVERAGEIF('Week 4 - Making'!$B:$B,'Product List'!$A2471,'Week 4 - Making'!$P:$P),0),"")</f>
        <v/>
      </c>
      <c r="N2471" s="7" t="str">
        <f>IFERROR(ROUND(AVERAGEIF('Week 5 - Making'!$B:$B,'Product List'!$A2471,'Week 5 - Making'!$P:$P),0),"")</f>
        <v/>
      </c>
      <c r="O2471" s="7"/>
      <c r="P2471" s="7">
        <f t="array" ref="P2471">iferror(xlookup(C2471,'Product Families'!A:A,'Product Families'!S:S),"")</f>
        <v>0</v>
      </c>
    </row>
    <row r="2472" ht="14.25" customHeight="1">
      <c r="A2472" s="122" t="s">
        <v>5357</v>
      </c>
      <c r="B2472" s="270" t="s">
        <v>5358</v>
      </c>
      <c r="C2472" s="122" t="s">
        <v>884</v>
      </c>
      <c r="D2472" s="7">
        <f t="array" ref="D2472">IFERROR(XLOOKUP($C2472,'Product Families'!$A:$A,'Product Families'!$D:$D),"")</f>
        <v>78</v>
      </c>
      <c r="E2472" s="7">
        <f t="array" ref="E2472">IFERROR(XLOOKUP($C2472,'Product Families'!$A:$A,'Product Families'!$E:$E),"")</f>
        <v>80</v>
      </c>
      <c r="F2472" s="7">
        <f t="array" ref="F2472">IFERROR(XLOOKUP($C2472,'Product Families'!$A:$A,'Product Families'!$F:$F),"")</f>
        <v>86</v>
      </c>
      <c r="G2472" s="7">
        <f t="array" ref="G2472">IFERROR(XLOOKUP($C2472,'Product Families'!$A:$A,'Product Families'!$G:$G),"")</f>
        <v>93</v>
      </c>
      <c r="J2472" s="7" t="str">
        <f>IFERROR(ROUND(AVERAGEIF('Week 1 - Making'!$B:$B,'Product List'!$A2472,'Week 1 - Making'!$P:$P),0),"")</f>
        <v/>
      </c>
      <c r="K2472" s="7" t="str">
        <f>IFERROR(ROUND(AVERAGEIF('Week 2 - Making'!$B:$B,'Product List'!$A2472,'Week 2 - Making'!$P:$P),0),"")</f>
        <v/>
      </c>
      <c r="L2472" s="263" t="str">
        <f>IFERROR(ROUND(AVERAGEIF('Week 3 - Making'!$B:$B,'Product List'!$A2472,'Week 3 - Making'!$P:$P),0),"")</f>
        <v/>
      </c>
      <c r="M2472" s="7" t="str">
        <f>IFERROR(ROUND(AVERAGEIF('Week 4 - Making'!$B:$B,'Product List'!$A2472,'Week 4 - Making'!$P:$P),0),"")</f>
        <v/>
      </c>
      <c r="N2472" s="7" t="str">
        <f>IFERROR(ROUND(AVERAGEIF('Week 5 - Making'!$B:$B,'Product List'!$A2472,'Week 5 - Making'!$P:$P),0),"")</f>
        <v/>
      </c>
      <c r="O2472" s="7"/>
      <c r="P2472" s="7">
        <f t="array" ref="P2472">iferror(xlookup(C2472,'Product Families'!A:A,'Product Families'!S:S),"")</f>
        <v>0</v>
      </c>
    </row>
    <row r="2473" ht="14.25" customHeight="1">
      <c r="A2473" s="122" t="s">
        <v>5359</v>
      </c>
      <c r="B2473" s="270" t="s">
        <v>5360</v>
      </c>
      <c r="C2473" s="122" t="s">
        <v>884</v>
      </c>
      <c r="D2473" s="7">
        <f t="array" ref="D2473">IFERROR(XLOOKUP($C2473,'Product Families'!$A:$A,'Product Families'!$D:$D),"")</f>
        <v>78</v>
      </c>
      <c r="E2473" s="7">
        <f t="array" ref="E2473">IFERROR(XLOOKUP($C2473,'Product Families'!$A:$A,'Product Families'!$E:$E),"")</f>
        <v>80</v>
      </c>
      <c r="F2473" s="7">
        <f t="array" ref="F2473">IFERROR(XLOOKUP($C2473,'Product Families'!$A:$A,'Product Families'!$F:$F),"")</f>
        <v>86</v>
      </c>
      <c r="G2473" s="7">
        <f t="array" ref="G2473">IFERROR(XLOOKUP($C2473,'Product Families'!$A:$A,'Product Families'!$G:$G),"")</f>
        <v>93</v>
      </c>
      <c r="J2473" s="7" t="str">
        <f>IFERROR(ROUND(AVERAGEIF('Week 1 - Making'!$B:$B,'Product List'!$A2473,'Week 1 - Making'!$P:$P),0),"")</f>
        <v/>
      </c>
      <c r="K2473" s="7" t="str">
        <f>IFERROR(ROUND(AVERAGEIF('Week 2 - Making'!$B:$B,'Product List'!$A2473,'Week 2 - Making'!$P:$P),0),"")</f>
        <v/>
      </c>
      <c r="L2473" s="263" t="str">
        <f>IFERROR(ROUND(AVERAGEIF('Week 3 - Making'!$B:$B,'Product List'!$A2473,'Week 3 - Making'!$P:$P),0),"")</f>
        <v/>
      </c>
      <c r="M2473" s="7" t="str">
        <f>IFERROR(ROUND(AVERAGEIF('Week 4 - Making'!$B:$B,'Product List'!$A2473,'Week 4 - Making'!$P:$P),0),"")</f>
        <v/>
      </c>
      <c r="N2473" s="7" t="str">
        <f>IFERROR(ROUND(AVERAGEIF('Week 5 - Making'!$B:$B,'Product List'!$A2473,'Week 5 - Making'!$P:$P),0),"")</f>
        <v/>
      </c>
      <c r="O2473" s="7"/>
      <c r="P2473" s="7">
        <f t="array" ref="P2473">iferror(xlookup(C2473,'Product Families'!A:A,'Product Families'!S:S),"")</f>
        <v>0</v>
      </c>
    </row>
    <row r="2474" ht="14.25" customHeight="1">
      <c r="A2474" s="122" t="s">
        <v>5361</v>
      </c>
      <c r="B2474" s="270" t="s">
        <v>5362</v>
      </c>
      <c r="C2474" s="122" t="s">
        <v>884</v>
      </c>
      <c r="D2474" s="7">
        <f t="array" ref="D2474">IFERROR(XLOOKUP($C2474,'Product Families'!$A:$A,'Product Families'!$D:$D),"")</f>
        <v>78</v>
      </c>
      <c r="E2474" s="7">
        <f t="array" ref="E2474">IFERROR(XLOOKUP($C2474,'Product Families'!$A:$A,'Product Families'!$E:$E),"")</f>
        <v>80</v>
      </c>
      <c r="F2474" s="7">
        <f t="array" ref="F2474">IFERROR(XLOOKUP($C2474,'Product Families'!$A:$A,'Product Families'!$F:$F),"")</f>
        <v>86</v>
      </c>
      <c r="G2474" s="7">
        <f t="array" ref="G2474">IFERROR(XLOOKUP($C2474,'Product Families'!$A:$A,'Product Families'!$G:$G),"")</f>
        <v>93</v>
      </c>
      <c r="J2474" s="7" t="str">
        <f>IFERROR(ROUND(AVERAGEIF('Week 1 - Making'!$B:$B,'Product List'!$A2474,'Week 1 - Making'!$P:$P),0),"")</f>
        <v/>
      </c>
      <c r="K2474" s="7" t="str">
        <f>IFERROR(ROUND(AVERAGEIF('Week 2 - Making'!$B:$B,'Product List'!$A2474,'Week 2 - Making'!$P:$P),0),"")</f>
        <v/>
      </c>
      <c r="L2474" s="263" t="str">
        <f>IFERROR(ROUND(AVERAGEIF('Week 3 - Making'!$B:$B,'Product List'!$A2474,'Week 3 - Making'!$P:$P),0),"")</f>
        <v/>
      </c>
      <c r="M2474" s="7" t="str">
        <f>IFERROR(ROUND(AVERAGEIF('Week 4 - Making'!$B:$B,'Product List'!$A2474,'Week 4 - Making'!$P:$P),0),"")</f>
        <v/>
      </c>
      <c r="N2474" s="7" t="str">
        <f>IFERROR(ROUND(AVERAGEIF('Week 5 - Making'!$B:$B,'Product List'!$A2474,'Week 5 - Making'!$P:$P),0),"")</f>
        <v/>
      </c>
      <c r="O2474" s="7"/>
      <c r="P2474" s="7">
        <f t="array" ref="P2474">iferror(xlookup(C2474,'Product Families'!A:A,'Product Families'!S:S),"")</f>
        <v>0</v>
      </c>
    </row>
    <row r="2475" ht="14.25" customHeight="1">
      <c r="A2475" s="122" t="s">
        <v>5363</v>
      </c>
      <c r="B2475" s="270" t="s">
        <v>5364</v>
      </c>
      <c r="C2475" s="122" t="s">
        <v>884</v>
      </c>
      <c r="D2475" s="7">
        <f t="array" ref="D2475">IFERROR(XLOOKUP($C2475,'Product Families'!$A:$A,'Product Families'!$D:$D),"")</f>
        <v>78</v>
      </c>
      <c r="E2475" s="7">
        <f t="array" ref="E2475">IFERROR(XLOOKUP($C2475,'Product Families'!$A:$A,'Product Families'!$E:$E),"")</f>
        <v>80</v>
      </c>
      <c r="F2475" s="7">
        <f t="array" ref="F2475">IFERROR(XLOOKUP($C2475,'Product Families'!$A:$A,'Product Families'!$F:$F),"")</f>
        <v>86</v>
      </c>
      <c r="G2475" s="7">
        <f t="array" ref="G2475">IFERROR(XLOOKUP($C2475,'Product Families'!$A:$A,'Product Families'!$G:$G),"")</f>
        <v>93</v>
      </c>
      <c r="J2475" s="7" t="str">
        <f>IFERROR(ROUND(AVERAGEIF('Week 1 - Making'!$B:$B,'Product List'!$A2475,'Week 1 - Making'!$P:$P),0),"")</f>
        <v/>
      </c>
      <c r="K2475" s="7" t="str">
        <f>IFERROR(ROUND(AVERAGEIF('Week 2 - Making'!$B:$B,'Product List'!$A2475,'Week 2 - Making'!$P:$P),0),"")</f>
        <v/>
      </c>
      <c r="L2475" s="263" t="str">
        <f>IFERROR(ROUND(AVERAGEIF('Week 3 - Making'!$B:$B,'Product List'!$A2475,'Week 3 - Making'!$P:$P),0),"")</f>
        <v/>
      </c>
      <c r="M2475" s="7" t="str">
        <f>IFERROR(ROUND(AVERAGEIF('Week 4 - Making'!$B:$B,'Product List'!$A2475,'Week 4 - Making'!$P:$P),0),"")</f>
        <v/>
      </c>
      <c r="N2475" s="7" t="str">
        <f>IFERROR(ROUND(AVERAGEIF('Week 5 - Making'!$B:$B,'Product List'!$A2475,'Week 5 - Making'!$P:$P),0),"")</f>
        <v/>
      </c>
      <c r="O2475" s="7"/>
      <c r="P2475" s="7">
        <f t="array" ref="P2475">iferror(xlookup(C2475,'Product Families'!A:A,'Product Families'!S:S),"")</f>
        <v>0</v>
      </c>
    </row>
    <row r="2476" ht="14.25" customHeight="1">
      <c r="A2476" s="122" t="s">
        <v>5365</v>
      </c>
      <c r="B2476" s="270" t="s">
        <v>5366</v>
      </c>
      <c r="C2476" s="122" t="s">
        <v>884</v>
      </c>
      <c r="D2476" s="7">
        <f t="array" ref="D2476">IFERROR(XLOOKUP($C2476,'Product Families'!$A:$A,'Product Families'!$D:$D),"")</f>
        <v>78</v>
      </c>
      <c r="E2476" s="7">
        <f t="array" ref="E2476">IFERROR(XLOOKUP($C2476,'Product Families'!$A:$A,'Product Families'!$E:$E),"")</f>
        <v>80</v>
      </c>
      <c r="F2476" s="7">
        <f t="array" ref="F2476">IFERROR(XLOOKUP($C2476,'Product Families'!$A:$A,'Product Families'!$F:$F),"")</f>
        <v>86</v>
      </c>
      <c r="G2476" s="7">
        <f t="array" ref="G2476">IFERROR(XLOOKUP($C2476,'Product Families'!$A:$A,'Product Families'!$G:$G),"")</f>
        <v>93</v>
      </c>
      <c r="J2476" s="7" t="str">
        <f>IFERROR(ROUND(AVERAGEIF('Week 1 - Making'!$B:$B,'Product List'!$A2476,'Week 1 - Making'!$P:$P),0),"")</f>
        <v/>
      </c>
      <c r="K2476" s="7" t="str">
        <f>IFERROR(ROUND(AVERAGEIF('Week 2 - Making'!$B:$B,'Product List'!$A2476,'Week 2 - Making'!$P:$P),0),"")</f>
        <v/>
      </c>
      <c r="L2476" s="263" t="str">
        <f>IFERROR(ROUND(AVERAGEIF('Week 3 - Making'!$B:$B,'Product List'!$A2476,'Week 3 - Making'!$P:$P),0),"")</f>
        <v/>
      </c>
      <c r="M2476" s="7" t="str">
        <f>IFERROR(ROUND(AVERAGEIF('Week 4 - Making'!$B:$B,'Product List'!$A2476,'Week 4 - Making'!$P:$P),0),"")</f>
        <v/>
      </c>
      <c r="N2476" s="7" t="str">
        <f>IFERROR(ROUND(AVERAGEIF('Week 5 - Making'!$B:$B,'Product List'!$A2476,'Week 5 - Making'!$P:$P),0),"")</f>
        <v/>
      </c>
      <c r="O2476" s="7"/>
      <c r="P2476" s="7">
        <f t="array" ref="P2476">iferror(xlookup(C2476,'Product Families'!A:A,'Product Families'!S:S),"")</f>
        <v>0</v>
      </c>
    </row>
    <row r="2477" ht="14.25" customHeight="1">
      <c r="A2477" s="122" t="s">
        <v>5367</v>
      </c>
      <c r="B2477" s="270" t="s">
        <v>5368</v>
      </c>
      <c r="C2477" s="122" t="s">
        <v>884</v>
      </c>
      <c r="D2477" s="7">
        <f t="array" ref="D2477">IFERROR(XLOOKUP($C2477,'Product Families'!$A:$A,'Product Families'!$D:$D),"")</f>
        <v>78</v>
      </c>
      <c r="E2477" s="7">
        <f t="array" ref="E2477">IFERROR(XLOOKUP($C2477,'Product Families'!$A:$A,'Product Families'!$E:$E),"")</f>
        <v>80</v>
      </c>
      <c r="F2477" s="7">
        <f t="array" ref="F2477">IFERROR(XLOOKUP($C2477,'Product Families'!$A:$A,'Product Families'!$F:$F),"")</f>
        <v>86</v>
      </c>
      <c r="G2477" s="7">
        <f t="array" ref="G2477">IFERROR(XLOOKUP($C2477,'Product Families'!$A:$A,'Product Families'!$G:$G),"")</f>
        <v>93</v>
      </c>
      <c r="J2477" s="7" t="str">
        <f>IFERROR(ROUND(AVERAGEIF('Week 1 - Making'!$B:$B,'Product List'!$A2477,'Week 1 - Making'!$P:$P),0),"")</f>
        <v/>
      </c>
      <c r="K2477" s="7" t="str">
        <f>IFERROR(ROUND(AVERAGEIF('Week 2 - Making'!$B:$B,'Product List'!$A2477,'Week 2 - Making'!$P:$P),0),"")</f>
        <v/>
      </c>
      <c r="L2477" s="263" t="str">
        <f>IFERROR(ROUND(AVERAGEIF('Week 3 - Making'!$B:$B,'Product List'!$A2477,'Week 3 - Making'!$P:$P),0),"")</f>
        <v/>
      </c>
      <c r="M2477" s="7" t="str">
        <f>IFERROR(ROUND(AVERAGEIF('Week 4 - Making'!$B:$B,'Product List'!$A2477,'Week 4 - Making'!$P:$P),0),"")</f>
        <v/>
      </c>
      <c r="N2477" s="7" t="str">
        <f>IFERROR(ROUND(AVERAGEIF('Week 5 - Making'!$B:$B,'Product List'!$A2477,'Week 5 - Making'!$P:$P),0),"")</f>
        <v/>
      </c>
      <c r="O2477" s="7"/>
      <c r="P2477" s="7">
        <f t="array" ref="P2477">iferror(xlookup(C2477,'Product Families'!A:A,'Product Families'!S:S),"")</f>
        <v>0</v>
      </c>
    </row>
    <row r="2478" ht="14.25" customHeight="1">
      <c r="A2478" s="122" t="s">
        <v>5369</v>
      </c>
      <c r="B2478" s="270" t="s">
        <v>5370</v>
      </c>
      <c r="C2478" s="122" t="s">
        <v>884</v>
      </c>
      <c r="D2478" s="7">
        <f t="array" ref="D2478">IFERROR(XLOOKUP($C2478,'Product Families'!$A:$A,'Product Families'!$D:$D),"")</f>
        <v>78</v>
      </c>
      <c r="E2478" s="7">
        <f t="array" ref="E2478">IFERROR(XLOOKUP($C2478,'Product Families'!$A:$A,'Product Families'!$E:$E),"")</f>
        <v>80</v>
      </c>
      <c r="F2478" s="7">
        <f t="array" ref="F2478">IFERROR(XLOOKUP($C2478,'Product Families'!$A:$A,'Product Families'!$F:$F),"")</f>
        <v>86</v>
      </c>
      <c r="G2478" s="7">
        <f t="array" ref="G2478">IFERROR(XLOOKUP($C2478,'Product Families'!$A:$A,'Product Families'!$G:$G),"")</f>
        <v>93</v>
      </c>
      <c r="J2478" s="7" t="str">
        <f>IFERROR(ROUND(AVERAGEIF('Week 1 - Making'!$B:$B,'Product List'!$A2478,'Week 1 - Making'!$P:$P),0),"")</f>
        <v/>
      </c>
      <c r="K2478" s="7" t="str">
        <f>IFERROR(ROUND(AVERAGEIF('Week 2 - Making'!$B:$B,'Product List'!$A2478,'Week 2 - Making'!$P:$P),0),"")</f>
        <v/>
      </c>
      <c r="L2478" s="263" t="str">
        <f>IFERROR(ROUND(AVERAGEIF('Week 3 - Making'!$B:$B,'Product List'!$A2478,'Week 3 - Making'!$P:$P),0),"")</f>
        <v/>
      </c>
      <c r="M2478" s="7" t="str">
        <f>IFERROR(ROUND(AVERAGEIF('Week 4 - Making'!$B:$B,'Product List'!$A2478,'Week 4 - Making'!$P:$P),0),"")</f>
        <v/>
      </c>
      <c r="N2478" s="7" t="str">
        <f>IFERROR(ROUND(AVERAGEIF('Week 5 - Making'!$B:$B,'Product List'!$A2478,'Week 5 - Making'!$P:$P),0),"")</f>
        <v/>
      </c>
      <c r="O2478" s="7"/>
      <c r="P2478" s="7">
        <f t="array" ref="P2478">iferror(xlookup(C2478,'Product Families'!A:A,'Product Families'!S:S),"")</f>
        <v>0</v>
      </c>
    </row>
    <row r="2479" ht="14.25" customHeight="1">
      <c r="A2479" s="122" t="s">
        <v>5371</v>
      </c>
      <c r="B2479" s="270" t="s">
        <v>5372</v>
      </c>
      <c r="C2479" s="122" t="s">
        <v>884</v>
      </c>
      <c r="D2479" s="7">
        <f t="array" ref="D2479">IFERROR(XLOOKUP($C2479,'Product Families'!$A:$A,'Product Families'!$D:$D),"")</f>
        <v>78</v>
      </c>
      <c r="E2479" s="7">
        <f t="array" ref="E2479">IFERROR(XLOOKUP($C2479,'Product Families'!$A:$A,'Product Families'!$E:$E),"")</f>
        <v>80</v>
      </c>
      <c r="F2479" s="7">
        <f t="array" ref="F2479">IFERROR(XLOOKUP($C2479,'Product Families'!$A:$A,'Product Families'!$F:$F),"")</f>
        <v>86</v>
      </c>
      <c r="G2479" s="7">
        <f t="array" ref="G2479">IFERROR(XLOOKUP($C2479,'Product Families'!$A:$A,'Product Families'!$G:$G),"")</f>
        <v>93</v>
      </c>
      <c r="J2479" s="7" t="str">
        <f>IFERROR(ROUND(AVERAGEIF('Week 1 - Making'!$B:$B,'Product List'!$A2479,'Week 1 - Making'!$P:$P),0),"")</f>
        <v/>
      </c>
      <c r="K2479" s="7" t="str">
        <f>IFERROR(ROUND(AVERAGEIF('Week 2 - Making'!$B:$B,'Product List'!$A2479,'Week 2 - Making'!$P:$P),0),"")</f>
        <v/>
      </c>
      <c r="L2479" s="263" t="str">
        <f>IFERROR(ROUND(AVERAGEIF('Week 3 - Making'!$B:$B,'Product List'!$A2479,'Week 3 - Making'!$P:$P),0),"")</f>
        <v/>
      </c>
      <c r="M2479" s="7" t="str">
        <f>IFERROR(ROUND(AVERAGEIF('Week 4 - Making'!$B:$B,'Product List'!$A2479,'Week 4 - Making'!$P:$P),0),"")</f>
        <v/>
      </c>
      <c r="N2479" s="7" t="str">
        <f>IFERROR(ROUND(AVERAGEIF('Week 5 - Making'!$B:$B,'Product List'!$A2479,'Week 5 - Making'!$P:$P),0),"")</f>
        <v/>
      </c>
      <c r="O2479" s="7"/>
      <c r="P2479" s="7">
        <f t="array" ref="P2479">iferror(xlookup(C2479,'Product Families'!A:A,'Product Families'!S:S),"")</f>
        <v>0</v>
      </c>
    </row>
    <row r="2480" ht="14.25" customHeight="1">
      <c r="A2480" s="122" t="s">
        <v>5373</v>
      </c>
      <c r="B2480" s="270" t="s">
        <v>5374</v>
      </c>
      <c r="C2480" s="122" t="s">
        <v>884</v>
      </c>
      <c r="D2480" s="7">
        <f t="array" ref="D2480">IFERROR(XLOOKUP($C2480,'Product Families'!$A:$A,'Product Families'!$D:$D),"")</f>
        <v>78</v>
      </c>
      <c r="E2480" s="7">
        <f t="array" ref="E2480">IFERROR(XLOOKUP($C2480,'Product Families'!$A:$A,'Product Families'!$E:$E),"")</f>
        <v>80</v>
      </c>
      <c r="F2480" s="7">
        <f t="array" ref="F2480">IFERROR(XLOOKUP($C2480,'Product Families'!$A:$A,'Product Families'!$F:$F),"")</f>
        <v>86</v>
      </c>
      <c r="G2480" s="7">
        <f t="array" ref="G2480">IFERROR(XLOOKUP($C2480,'Product Families'!$A:$A,'Product Families'!$G:$G),"")</f>
        <v>93</v>
      </c>
      <c r="J2480" s="7" t="str">
        <f>IFERROR(ROUND(AVERAGEIF('Week 1 - Making'!$B:$B,'Product List'!$A2480,'Week 1 - Making'!$P:$P),0),"")</f>
        <v/>
      </c>
      <c r="K2480" s="7" t="str">
        <f>IFERROR(ROUND(AVERAGEIF('Week 2 - Making'!$B:$B,'Product List'!$A2480,'Week 2 - Making'!$P:$P),0),"")</f>
        <v/>
      </c>
      <c r="L2480" s="263" t="str">
        <f>IFERROR(ROUND(AVERAGEIF('Week 3 - Making'!$B:$B,'Product List'!$A2480,'Week 3 - Making'!$P:$P),0),"")</f>
        <v/>
      </c>
      <c r="M2480" s="7" t="str">
        <f>IFERROR(ROUND(AVERAGEIF('Week 4 - Making'!$B:$B,'Product List'!$A2480,'Week 4 - Making'!$P:$P),0),"")</f>
        <v/>
      </c>
      <c r="N2480" s="7" t="str">
        <f>IFERROR(ROUND(AVERAGEIF('Week 5 - Making'!$B:$B,'Product List'!$A2480,'Week 5 - Making'!$P:$P),0),"")</f>
        <v/>
      </c>
      <c r="O2480" s="7"/>
      <c r="P2480" s="7">
        <f t="array" ref="P2480">iferror(xlookup(C2480,'Product Families'!A:A,'Product Families'!S:S),"")</f>
        <v>0</v>
      </c>
    </row>
    <row r="2481" ht="14.25" customHeight="1">
      <c r="A2481" s="122" t="s">
        <v>5375</v>
      </c>
      <c r="B2481" s="270" t="s">
        <v>5376</v>
      </c>
      <c r="C2481" s="122" t="s">
        <v>884</v>
      </c>
      <c r="D2481" s="7">
        <f t="array" ref="D2481">IFERROR(XLOOKUP($C2481,'Product Families'!$A:$A,'Product Families'!$D:$D),"")</f>
        <v>78</v>
      </c>
      <c r="E2481" s="7">
        <f t="array" ref="E2481">IFERROR(XLOOKUP($C2481,'Product Families'!$A:$A,'Product Families'!$E:$E),"")</f>
        <v>80</v>
      </c>
      <c r="F2481" s="7">
        <f t="array" ref="F2481">IFERROR(XLOOKUP($C2481,'Product Families'!$A:$A,'Product Families'!$F:$F),"")</f>
        <v>86</v>
      </c>
      <c r="G2481" s="7">
        <f t="array" ref="G2481">IFERROR(XLOOKUP($C2481,'Product Families'!$A:$A,'Product Families'!$G:$G),"")</f>
        <v>93</v>
      </c>
      <c r="J2481" s="7" t="str">
        <f>IFERROR(ROUND(AVERAGEIF('Week 1 - Making'!$B:$B,'Product List'!$A2481,'Week 1 - Making'!$P:$P),0),"")</f>
        <v/>
      </c>
      <c r="K2481" s="7" t="str">
        <f>IFERROR(ROUND(AVERAGEIF('Week 2 - Making'!$B:$B,'Product List'!$A2481,'Week 2 - Making'!$P:$P),0),"")</f>
        <v/>
      </c>
      <c r="L2481" s="263" t="str">
        <f>IFERROR(ROUND(AVERAGEIF('Week 3 - Making'!$B:$B,'Product List'!$A2481,'Week 3 - Making'!$P:$P),0),"")</f>
        <v/>
      </c>
      <c r="M2481" s="7" t="str">
        <f>IFERROR(ROUND(AVERAGEIF('Week 4 - Making'!$B:$B,'Product List'!$A2481,'Week 4 - Making'!$P:$P),0),"")</f>
        <v/>
      </c>
      <c r="N2481" s="7" t="str">
        <f>IFERROR(ROUND(AVERAGEIF('Week 5 - Making'!$B:$B,'Product List'!$A2481,'Week 5 - Making'!$P:$P),0),"")</f>
        <v/>
      </c>
      <c r="O2481" s="7"/>
      <c r="P2481" s="7">
        <f t="array" ref="P2481">iferror(xlookup(C2481,'Product Families'!A:A,'Product Families'!S:S),"")</f>
        <v>0</v>
      </c>
    </row>
    <row r="2482" ht="14.25" customHeight="1">
      <c r="A2482" s="122" t="s">
        <v>5377</v>
      </c>
      <c r="B2482" s="270" t="s">
        <v>5378</v>
      </c>
      <c r="C2482" s="122" t="s">
        <v>884</v>
      </c>
      <c r="D2482" s="7">
        <f t="array" ref="D2482">IFERROR(XLOOKUP($C2482,'Product Families'!$A:$A,'Product Families'!$D:$D),"")</f>
        <v>78</v>
      </c>
      <c r="E2482" s="7">
        <f t="array" ref="E2482">IFERROR(XLOOKUP($C2482,'Product Families'!$A:$A,'Product Families'!$E:$E),"")</f>
        <v>80</v>
      </c>
      <c r="F2482" s="7">
        <f t="array" ref="F2482">IFERROR(XLOOKUP($C2482,'Product Families'!$A:$A,'Product Families'!$F:$F),"")</f>
        <v>86</v>
      </c>
      <c r="G2482" s="7">
        <f t="array" ref="G2482">IFERROR(XLOOKUP($C2482,'Product Families'!$A:$A,'Product Families'!$G:$G),"")</f>
        <v>93</v>
      </c>
      <c r="J2482" s="7" t="str">
        <f>IFERROR(ROUND(AVERAGEIF('Week 1 - Making'!$B:$B,'Product List'!$A2482,'Week 1 - Making'!$P:$P),0),"")</f>
        <v/>
      </c>
      <c r="K2482" s="7" t="str">
        <f>IFERROR(ROUND(AVERAGEIF('Week 2 - Making'!$B:$B,'Product List'!$A2482,'Week 2 - Making'!$P:$P),0),"")</f>
        <v/>
      </c>
      <c r="L2482" s="263" t="str">
        <f>IFERROR(ROUND(AVERAGEIF('Week 3 - Making'!$B:$B,'Product List'!$A2482,'Week 3 - Making'!$P:$P),0),"")</f>
        <v/>
      </c>
      <c r="M2482" s="7" t="str">
        <f>IFERROR(ROUND(AVERAGEIF('Week 4 - Making'!$B:$B,'Product List'!$A2482,'Week 4 - Making'!$P:$P),0),"")</f>
        <v/>
      </c>
      <c r="N2482" s="7" t="str">
        <f>IFERROR(ROUND(AVERAGEIF('Week 5 - Making'!$B:$B,'Product List'!$A2482,'Week 5 - Making'!$P:$P),0),"")</f>
        <v/>
      </c>
      <c r="O2482" s="7"/>
      <c r="P2482" s="7">
        <f t="array" ref="P2482">iferror(xlookup(C2482,'Product Families'!A:A,'Product Families'!S:S),"")</f>
        <v>0</v>
      </c>
    </row>
    <row r="2483" ht="14.25" customHeight="1">
      <c r="A2483" s="122" t="s">
        <v>5379</v>
      </c>
      <c r="B2483" s="270" t="s">
        <v>5380</v>
      </c>
      <c r="C2483" s="122" t="s">
        <v>884</v>
      </c>
      <c r="D2483" s="7">
        <f t="array" ref="D2483">IFERROR(XLOOKUP($C2483,'Product Families'!$A:$A,'Product Families'!$D:$D),"")</f>
        <v>78</v>
      </c>
      <c r="E2483" s="7">
        <f t="array" ref="E2483">IFERROR(XLOOKUP($C2483,'Product Families'!$A:$A,'Product Families'!$E:$E),"")</f>
        <v>80</v>
      </c>
      <c r="F2483" s="7">
        <f t="array" ref="F2483">IFERROR(XLOOKUP($C2483,'Product Families'!$A:$A,'Product Families'!$F:$F),"")</f>
        <v>86</v>
      </c>
      <c r="G2483" s="7">
        <f t="array" ref="G2483">IFERROR(XLOOKUP($C2483,'Product Families'!$A:$A,'Product Families'!$G:$G),"")</f>
        <v>93</v>
      </c>
      <c r="J2483" s="7" t="str">
        <f>IFERROR(ROUND(AVERAGEIF('Week 1 - Making'!$B:$B,'Product List'!$A2483,'Week 1 - Making'!$P:$P),0),"")</f>
        <v/>
      </c>
      <c r="K2483" s="7" t="str">
        <f>IFERROR(ROUND(AVERAGEIF('Week 2 - Making'!$B:$B,'Product List'!$A2483,'Week 2 - Making'!$P:$P),0),"")</f>
        <v/>
      </c>
      <c r="L2483" s="263" t="str">
        <f>IFERROR(ROUND(AVERAGEIF('Week 3 - Making'!$B:$B,'Product List'!$A2483,'Week 3 - Making'!$P:$P),0),"")</f>
        <v/>
      </c>
      <c r="M2483" s="7" t="str">
        <f>IFERROR(ROUND(AVERAGEIF('Week 4 - Making'!$B:$B,'Product List'!$A2483,'Week 4 - Making'!$P:$P),0),"")</f>
        <v/>
      </c>
      <c r="N2483" s="7" t="str">
        <f>IFERROR(ROUND(AVERAGEIF('Week 5 - Making'!$B:$B,'Product List'!$A2483,'Week 5 - Making'!$P:$P),0),"")</f>
        <v/>
      </c>
      <c r="O2483" s="7"/>
      <c r="P2483" s="7">
        <f t="array" ref="P2483">iferror(xlookup(C2483,'Product Families'!A:A,'Product Families'!S:S),"")</f>
        <v>0</v>
      </c>
    </row>
    <row r="2484" ht="14.25" customHeight="1">
      <c r="A2484" s="122" t="s">
        <v>5381</v>
      </c>
      <c r="B2484" s="270" t="s">
        <v>5382</v>
      </c>
      <c r="C2484" s="122" t="s">
        <v>884</v>
      </c>
      <c r="D2484" s="7">
        <f t="array" ref="D2484">IFERROR(XLOOKUP($C2484,'Product Families'!$A:$A,'Product Families'!$D:$D),"")</f>
        <v>78</v>
      </c>
      <c r="E2484" s="7">
        <f t="array" ref="E2484">IFERROR(XLOOKUP($C2484,'Product Families'!$A:$A,'Product Families'!$E:$E),"")</f>
        <v>80</v>
      </c>
      <c r="F2484" s="7">
        <f t="array" ref="F2484">IFERROR(XLOOKUP($C2484,'Product Families'!$A:$A,'Product Families'!$F:$F),"")</f>
        <v>86</v>
      </c>
      <c r="G2484" s="7">
        <f t="array" ref="G2484">IFERROR(XLOOKUP($C2484,'Product Families'!$A:$A,'Product Families'!$G:$G),"")</f>
        <v>93</v>
      </c>
      <c r="J2484" s="7" t="str">
        <f>IFERROR(ROUND(AVERAGEIF('Week 1 - Making'!$B:$B,'Product List'!$A2484,'Week 1 - Making'!$P:$P),0),"")</f>
        <v/>
      </c>
      <c r="K2484" s="7" t="str">
        <f>IFERROR(ROUND(AVERAGEIF('Week 2 - Making'!$B:$B,'Product List'!$A2484,'Week 2 - Making'!$P:$P),0),"")</f>
        <v/>
      </c>
      <c r="L2484" s="263" t="str">
        <f>IFERROR(ROUND(AVERAGEIF('Week 3 - Making'!$B:$B,'Product List'!$A2484,'Week 3 - Making'!$P:$P),0),"")</f>
        <v/>
      </c>
      <c r="M2484" s="7" t="str">
        <f>IFERROR(ROUND(AVERAGEIF('Week 4 - Making'!$B:$B,'Product List'!$A2484,'Week 4 - Making'!$P:$P),0),"")</f>
        <v/>
      </c>
      <c r="N2484" s="7" t="str">
        <f>IFERROR(ROUND(AVERAGEIF('Week 5 - Making'!$B:$B,'Product List'!$A2484,'Week 5 - Making'!$P:$P),0),"")</f>
        <v/>
      </c>
      <c r="O2484" s="7"/>
      <c r="P2484" s="7">
        <f t="array" ref="P2484">iferror(xlookup(C2484,'Product Families'!A:A,'Product Families'!S:S),"")</f>
        <v>0</v>
      </c>
    </row>
    <row r="2485" ht="14.25" customHeight="1">
      <c r="A2485" s="122" t="s">
        <v>5383</v>
      </c>
      <c r="B2485" s="270" t="s">
        <v>5384</v>
      </c>
      <c r="C2485" s="122" t="s">
        <v>884</v>
      </c>
      <c r="D2485" s="7">
        <f t="array" ref="D2485">IFERROR(XLOOKUP($C2485,'Product Families'!$A:$A,'Product Families'!$D:$D),"")</f>
        <v>78</v>
      </c>
      <c r="E2485" s="7">
        <f t="array" ref="E2485">IFERROR(XLOOKUP($C2485,'Product Families'!$A:$A,'Product Families'!$E:$E),"")</f>
        <v>80</v>
      </c>
      <c r="F2485" s="7">
        <f t="array" ref="F2485">IFERROR(XLOOKUP($C2485,'Product Families'!$A:$A,'Product Families'!$F:$F),"")</f>
        <v>86</v>
      </c>
      <c r="G2485" s="7">
        <f t="array" ref="G2485">IFERROR(XLOOKUP($C2485,'Product Families'!$A:$A,'Product Families'!$G:$G),"")</f>
        <v>93</v>
      </c>
      <c r="J2485" s="7" t="str">
        <f>IFERROR(ROUND(AVERAGEIF('Week 1 - Making'!$B:$B,'Product List'!$A2485,'Week 1 - Making'!$P:$P),0),"")</f>
        <v/>
      </c>
      <c r="K2485" s="7" t="str">
        <f>IFERROR(ROUND(AVERAGEIF('Week 2 - Making'!$B:$B,'Product List'!$A2485,'Week 2 - Making'!$P:$P),0),"")</f>
        <v/>
      </c>
      <c r="L2485" s="263" t="str">
        <f>IFERROR(ROUND(AVERAGEIF('Week 3 - Making'!$B:$B,'Product List'!$A2485,'Week 3 - Making'!$P:$P),0),"")</f>
        <v/>
      </c>
      <c r="M2485" s="7" t="str">
        <f>IFERROR(ROUND(AVERAGEIF('Week 4 - Making'!$B:$B,'Product List'!$A2485,'Week 4 - Making'!$P:$P),0),"")</f>
        <v/>
      </c>
      <c r="N2485" s="7" t="str">
        <f>IFERROR(ROUND(AVERAGEIF('Week 5 - Making'!$B:$B,'Product List'!$A2485,'Week 5 - Making'!$P:$P),0),"")</f>
        <v/>
      </c>
      <c r="O2485" s="7"/>
      <c r="P2485" s="7">
        <f t="array" ref="P2485">iferror(xlookup(C2485,'Product Families'!A:A,'Product Families'!S:S),"")</f>
        <v>0</v>
      </c>
    </row>
    <row r="2486" ht="14.25" customHeight="1">
      <c r="A2486" s="122" t="s">
        <v>5385</v>
      </c>
      <c r="B2486" s="270" t="s">
        <v>5386</v>
      </c>
      <c r="C2486" s="122" t="s">
        <v>884</v>
      </c>
      <c r="D2486" s="7">
        <f t="array" ref="D2486">IFERROR(XLOOKUP($C2486,'Product Families'!$A:$A,'Product Families'!$D:$D),"")</f>
        <v>78</v>
      </c>
      <c r="E2486" s="7">
        <f t="array" ref="E2486">IFERROR(XLOOKUP($C2486,'Product Families'!$A:$A,'Product Families'!$E:$E),"")</f>
        <v>80</v>
      </c>
      <c r="F2486" s="7">
        <f t="array" ref="F2486">IFERROR(XLOOKUP($C2486,'Product Families'!$A:$A,'Product Families'!$F:$F),"")</f>
        <v>86</v>
      </c>
      <c r="G2486" s="7">
        <f t="array" ref="G2486">IFERROR(XLOOKUP($C2486,'Product Families'!$A:$A,'Product Families'!$G:$G),"")</f>
        <v>93</v>
      </c>
      <c r="J2486" s="7" t="str">
        <f>IFERROR(ROUND(AVERAGEIF('Week 1 - Making'!$B:$B,'Product List'!$A2486,'Week 1 - Making'!$P:$P),0),"")</f>
        <v/>
      </c>
      <c r="K2486" s="7" t="str">
        <f>IFERROR(ROUND(AVERAGEIF('Week 2 - Making'!$B:$B,'Product List'!$A2486,'Week 2 - Making'!$P:$P),0),"")</f>
        <v/>
      </c>
      <c r="L2486" s="263" t="str">
        <f>IFERROR(ROUND(AVERAGEIF('Week 3 - Making'!$B:$B,'Product List'!$A2486,'Week 3 - Making'!$P:$P),0),"")</f>
        <v/>
      </c>
      <c r="M2486" s="7" t="str">
        <f>IFERROR(ROUND(AVERAGEIF('Week 4 - Making'!$B:$B,'Product List'!$A2486,'Week 4 - Making'!$P:$P),0),"")</f>
        <v/>
      </c>
      <c r="N2486" s="7" t="str">
        <f>IFERROR(ROUND(AVERAGEIF('Week 5 - Making'!$B:$B,'Product List'!$A2486,'Week 5 - Making'!$P:$P),0),"")</f>
        <v/>
      </c>
      <c r="O2486" s="7"/>
      <c r="P2486" s="7">
        <f t="array" ref="P2486">iferror(xlookup(C2486,'Product Families'!A:A,'Product Families'!S:S),"")</f>
        <v>0</v>
      </c>
    </row>
    <row r="2487" ht="14.25" customHeight="1">
      <c r="A2487" s="122" t="s">
        <v>5387</v>
      </c>
      <c r="B2487" s="270" t="s">
        <v>5388</v>
      </c>
      <c r="C2487" s="122" t="s">
        <v>884</v>
      </c>
      <c r="D2487" s="7">
        <f t="array" ref="D2487">IFERROR(XLOOKUP($C2487,'Product Families'!$A:$A,'Product Families'!$D:$D),"")</f>
        <v>78</v>
      </c>
      <c r="E2487" s="7">
        <f t="array" ref="E2487">IFERROR(XLOOKUP($C2487,'Product Families'!$A:$A,'Product Families'!$E:$E),"")</f>
        <v>80</v>
      </c>
      <c r="F2487" s="7">
        <f t="array" ref="F2487">IFERROR(XLOOKUP($C2487,'Product Families'!$A:$A,'Product Families'!$F:$F),"")</f>
        <v>86</v>
      </c>
      <c r="G2487" s="7">
        <f t="array" ref="G2487">IFERROR(XLOOKUP($C2487,'Product Families'!$A:$A,'Product Families'!$G:$G),"")</f>
        <v>93</v>
      </c>
      <c r="J2487" s="7" t="str">
        <f>IFERROR(ROUND(AVERAGEIF('Week 1 - Making'!$B:$B,'Product List'!$A2487,'Week 1 - Making'!$P:$P),0),"")</f>
        <v/>
      </c>
      <c r="K2487" s="7" t="str">
        <f>IFERROR(ROUND(AVERAGEIF('Week 2 - Making'!$B:$B,'Product List'!$A2487,'Week 2 - Making'!$P:$P),0),"")</f>
        <v/>
      </c>
      <c r="L2487" s="263" t="str">
        <f>IFERROR(ROUND(AVERAGEIF('Week 3 - Making'!$B:$B,'Product List'!$A2487,'Week 3 - Making'!$P:$P),0),"")</f>
        <v/>
      </c>
      <c r="M2487" s="7" t="str">
        <f>IFERROR(ROUND(AVERAGEIF('Week 4 - Making'!$B:$B,'Product List'!$A2487,'Week 4 - Making'!$P:$P),0),"")</f>
        <v/>
      </c>
      <c r="N2487" s="7" t="str">
        <f>IFERROR(ROUND(AVERAGEIF('Week 5 - Making'!$B:$B,'Product List'!$A2487,'Week 5 - Making'!$P:$P),0),"")</f>
        <v/>
      </c>
      <c r="O2487" s="7"/>
      <c r="P2487" s="7">
        <f t="array" ref="P2487">iferror(xlookup(C2487,'Product Families'!A:A,'Product Families'!S:S),"")</f>
        <v>0</v>
      </c>
    </row>
    <row r="2488" ht="14.25" customHeight="1">
      <c r="A2488" s="122" t="s">
        <v>5389</v>
      </c>
      <c r="B2488" s="270" t="s">
        <v>5390</v>
      </c>
      <c r="C2488" s="122" t="s">
        <v>884</v>
      </c>
      <c r="D2488" s="7">
        <f t="array" ref="D2488">IFERROR(XLOOKUP($C2488,'Product Families'!$A:$A,'Product Families'!$D:$D),"")</f>
        <v>78</v>
      </c>
      <c r="E2488" s="7">
        <f t="array" ref="E2488">IFERROR(XLOOKUP($C2488,'Product Families'!$A:$A,'Product Families'!$E:$E),"")</f>
        <v>80</v>
      </c>
      <c r="F2488" s="7">
        <f t="array" ref="F2488">IFERROR(XLOOKUP($C2488,'Product Families'!$A:$A,'Product Families'!$F:$F),"")</f>
        <v>86</v>
      </c>
      <c r="G2488" s="7">
        <f t="array" ref="G2488">IFERROR(XLOOKUP($C2488,'Product Families'!$A:$A,'Product Families'!$G:$G),"")</f>
        <v>93</v>
      </c>
      <c r="J2488" s="7" t="str">
        <f>IFERROR(ROUND(AVERAGEIF('Week 1 - Making'!$B:$B,'Product List'!$A2488,'Week 1 - Making'!$P:$P),0),"")</f>
        <v/>
      </c>
      <c r="K2488" s="7" t="str">
        <f>IFERROR(ROUND(AVERAGEIF('Week 2 - Making'!$B:$B,'Product List'!$A2488,'Week 2 - Making'!$P:$P),0),"")</f>
        <v/>
      </c>
      <c r="L2488" s="263" t="str">
        <f>IFERROR(ROUND(AVERAGEIF('Week 3 - Making'!$B:$B,'Product List'!$A2488,'Week 3 - Making'!$P:$P),0),"")</f>
        <v/>
      </c>
      <c r="M2488" s="7" t="str">
        <f>IFERROR(ROUND(AVERAGEIF('Week 4 - Making'!$B:$B,'Product List'!$A2488,'Week 4 - Making'!$P:$P),0),"")</f>
        <v/>
      </c>
      <c r="N2488" s="7" t="str">
        <f>IFERROR(ROUND(AVERAGEIF('Week 5 - Making'!$B:$B,'Product List'!$A2488,'Week 5 - Making'!$P:$P),0),"")</f>
        <v/>
      </c>
      <c r="O2488" s="7"/>
      <c r="P2488" s="7">
        <f t="array" ref="P2488">iferror(xlookup(C2488,'Product Families'!A:A,'Product Families'!S:S),"")</f>
        <v>0</v>
      </c>
    </row>
    <row r="2489" ht="14.25" customHeight="1">
      <c r="A2489" s="122" t="s">
        <v>5391</v>
      </c>
      <c r="B2489" s="270" t="s">
        <v>5392</v>
      </c>
      <c r="C2489" s="122" t="s">
        <v>884</v>
      </c>
      <c r="D2489" s="7">
        <f t="array" ref="D2489">IFERROR(XLOOKUP($C2489,'Product Families'!$A:$A,'Product Families'!$D:$D),"")</f>
        <v>78</v>
      </c>
      <c r="E2489" s="7">
        <f t="array" ref="E2489">IFERROR(XLOOKUP($C2489,'Product Families'!$A:$A,'Product Families'!$E:$E),"")</f>
        <v>80</v>
      </c>
      <c r="F2489" s="7">
        <f t="array" ref="F2489">IFERROR(XLOOKUP($C2489,'Product Families'!$A:$A,'Product Families'!$F:$F),"")</f>
        <v>86</v>
      </c>
      <c r="G2489" s="7">
        <f t="array" ref="G2489">IFERROR(XLOOKUP($C2489,'Product Families'!$A:$A,'Product Families'!$G:$G),"")</f>
        <v>93</v>
      </c>
      <c r="J2489" s="7" t="str">
        <f>IFERROR(ROUND(AVERAGEIF('Week 1 - Making'!$B:$B,'Product List'!$A2489,'Week 1 - Making'!$P:$P),0),"")</f>
        <v/>
      </c>
      <c r="K2489" s="7" t="str">
        <f>IFERROR(ROUND(AVERAGEIF('Week 2 - Making'!$B:$B,'Product List'!$A2489,'Week 2 - Making'!$P:$P),0),"")</f>
        <v/>
      </c>
      <c r="L2489" s="263" t="str">
        <f>IFERROR(ROUND(AVERAGEIF('Week 3 - Making'!$B:$B,'Product List'!$A2489,'Week 3 - Making'!$P:$P),0),"")</f>
        <v/>
      </c>
      <c r="M2489" s="7" t="str">
        <f>IFERROR(ROUND(AVERAGEIF('Week 4 - Making'!$B:$B,'Product List'!$A2489,'Week 4 - Making'!$P:$P),0),"")</f>
        <v/>
      </c>
      <c r="N2489" s="7" t="str">
        <f>IFERROR(ROUND(AVERAGEIF('Week 5 - Making'!$B:$B,'Product List'!$A2489,'Week 5 - Making'!$P:$P),0),"")</f>
        <v/>
      </c>
      <c r="O2489" s="7"/>
      <c r="P2489" s="7">
        <f t="array" ref="P2489">iferror(xlookup(C2489,'Product Families'!A:A,'Product Families'!S:S),"")</f>
        <v>0</v>
      </c>
    </row>
    <row r="2490" ht="14.25" customHeight="1">
      <c r="A2490" s="122" t="s">
        <v>5393</v>
      </c>
      <c r="B2490" s="270" t="s">
        <v>5394</v>
      </c>
      <c r="C2490" s="122" t="s">
        <v>878</v>
      </c>
      <c r="D2490" s="7">
        <f t="array" ref="D2490">IFERROR(XLOOKUP($C2490,'Product Families'!$A:$A,'Product Families'!$D:$D),"")</f>
        <v>78</v>
      </c>
      <c r="E2490" s="7">
        <f t="array" ref="E2490">IFERROR(XLOOKUP($C2490,'Product Families'!$A:$A,'Product Families'!$E:$E),"")</f>
        <v>80</v>
      </c>
      <c r="F2490" s="7">
        <f t="array" ref="F2490">IFERROR(XLOOKUP($C2490,'Product Families'!$A:$A,'Product Families'!$F:$F),"")</f>
        <v>86</v>
      </c>
      <c r="G2490" s="7">
        <f t="array" ref="G2490">IFERROR(XLOOKUP($C2490,'Product Families'!$A:$A,'Product Families'!$G:$G),"")</f>
        <v>93</v>
      </c>
      <c r="J2490" s="7" t="str">
        <f>IFERROR(ROUND(AVERAGEIF('Week 1 - Making'!$B:$B,'Product List'!$A2490,'Week 1 - Making'!$P:$P),0),"")</f>
        <v/>
      </c>
      <c r="K2490" s="7" t="str">
        <f>IFERROR(ROUND(AVERAGEIF('Week 2 - Making'!$B:$B,'Product List'!$A2490,'Week 2 - Making'!$P:$P),0),"")</f>
        <v/>
      </c>
      <c r="L2490" s="263" t="str">
        <f>IFERROR(ROUND(AVERAGEIF('Week 3 - Making'!$B:$B,'Product List'!$A2490,'Week 3 - Making'!$P:$P),0),"")</f>
        <v/>
      </c>
      <c r="M2490" s="7" t="str">
        <f>IFERROR(ROUND(AVERAGEIF('Week 4 - Making'!$B:$B,'Product List'!$A2490,'Week 4 - Making'!$P:$P),0),"")</f>
        <v/>
      </c>
      <c r="N2490" s="7" t="str">
        <f>IFERROR(ROUND(AVERAGEIF('Week 5 - Making'!$B:$B,'Product List'!$A2490,'Week 5 - Making'!$P:$P),0),"")</f>
        <v/>
      </c>
      <c r="O2490" s="7"/>
      <c r="P2490" s="7">
        <f t="array" ref="P2490">iferror(xlookup(C2490,'Product Families'!A:A,'Product Families'!S:S),"")</f>
        <v>0</v>
      </c>
    </row>
    <row r="2491" ht="14.25" customHeight="1">
      <c r="A2491" s="122" t="s">
        <v>5395</v>
      </c>
      <c r="B2491" s="270" t="s">
        <v>5396</v>
      </c>
      <c r="C2491" s="122" t="s">
        <v>878</v>
      </c>
      <c r="D2491" s="7">
        <f t="array" ref="D2491">IFERROR(XLOOKUP($C2491,'Product Families'!$A:$A,'Product Families'!$D:$D),"")</f>
        <v>78</v>
      </c>
      <c r="E2491" s="7">
        <f t="array" ref="E2491">IFERROR(XLOOKUP($C2491,'Product Families'!$A:$A,'Product Families'!$E:$E),"")</f>
        <v>80</v>
      </c>
      <c r="F2491" s="7">
        <f t="array" ref="F2491">IFERROR(XLOOKUP($C2491,'Product Families'!$A:$A,'Product Families'!$F:$F),"")</f>
        <v>86</v>
      </c>
      <c r="G2491" s="7">
        <f t="array" ref="G2491">IFERROR(XLOOKUP($C2491,'Product Families'!$A:$A,'Product Families'!$G:$G),"")</f>
        <v>93</v>
      </c>
      <c r="J2491" s="7" t="str">
        <f>IFERROR(ROUND(AVERAGEIF('Week 1 - Making'!$B:$B,'Product List'!$A2491,'Week 1 - Making'!$P:$P),0),"")</f>
        <v/>
      </c>
      <c r="K2491" s="7" t="str">
        <f>IFERROR(ROUND(AVERAGEIF('Week 2 - Making'!$B:$B,'Product List'!$A2491,'Week 2 - Making'!$P:$P),0),"")</f>
        <v/>
      </c>
      <c r="L2491" s="263" t="str">
        <f>IFERROR(ROUND(AVERAGEIF('Week 3 - Making'!$B:$B,'Product List'!$A2491,'Week 3 - Making'!$P:$P),0),"")</f>
        <v/>
      </c>
      <c r="M2491" s="7" t="str">
        <f>IFERROR(ROUND(AVERAGEIF('Week 4 - Making'!$B:$B,'Product List'!$A2491,'Week 4 - Making'!$P:$P),0),"")</f>
        <v/>
      </c>
      <c r="N2491" s="7" t="str">
        <f>IFERROR(ROUND(AVERAGEIF('Week 5 - Making'!$B:$B,'Product List'!$A2491,'Week 5 - Making'!$P:$P),0),"")</f>
        <v/>
      </c>
      <c r="O2491" s="7"/>
      <c r="P2491" s="7">
        <f t="array" ref="P2491">iferror(xlookup(C2491,'Product Families'!A:A,'Product Families'!S:S),"")</f>
        <v>0</v>
      </c>
    </row>
    <row r="2492" ht="14.25" customHeight="1">
      <c r="A2492" s="122" t="s">
        <v>5397</v>
      </c>
      <c r="B2492" s="270" t="s">
        <v>5398</v>
      </c>
      <c r="C2492" s="122" t="s">
        <v>878</v>
      </c>
      <c r="D2492" s="7">
        <f t="array" ref="D2492">IFERROR(XLOOKUP($C2492,'Product Families'!$A:$A,'Product Families'!$D:$D),"")</f>
        <v>78</v>
      </c>
      <c r="E2492" s="7">
        <f t="array" ref="E2492">IFERROR(XLOOKUP($C2492,'Product Families'!$A:$A,'Product Families'!$E:$E),"")</f>
        <v>80</v>
      </c>
      <c r="F2492" s="7">
        <f t="array" ref="F2492">IFERROR(XLOOKUP($C2492,'Product Families'!$A:$A,'Product Families'!$F:$F),"")</f>
        <v>86</v>
      </c>
      <c r="G2492" s="7">
        <f t="array" ref="G2492">IFERROR(XLOOKUP($C2492,'Product Families'!$A:$A,'Product Families'!$G:$G),"")</f>
        <v>93</v>
      </c>
      <c r="J2492" s="7" t="str">
        <f>IFERROR(ROUND(AVERAGEIF('Week 1 - Making'!$B:$B,'Product List'!$A2492,'Week 1 - Making'!$P:$P),0),"")</f>
        <v/>
      </c>
      <c r="K2492" s="7" t="str">
        <f>IFERROR(ROUND(AVERAGEIF('Week 2 - Making'!$B:$B,'Product List'!$A2492,'Week 2 - Making'!$P:$P),0),"")</f>
        <v/>
      </c>
      <c r="L2492" s="263" t="str">
        <f>IFERROR(ROUND(AVERAGEIF('Week 3 - Making'!$B:$B,'Product List'!$A2492,'Week 3 - Making'!$P:$P),0),"")</f>
        <v/>
      </c>
      <c r="M2492" s="7" t="str">
        <f>IFERROR(ROUND(AVERAGEIF('Week 4 - Making'!$B:$B,'Product List'!$A2492,'Week 4 - Making'!$P:$P),0),"")</f>
        <v/>
      </c>
      <c r="N2492" s="7" t="str">
        <f>IFERROR(ROUND(AVERAGEIF('Week 5 - Making'!$B:$B,'Product List'!$A2492,'Week 5 - Making'!$P:$P),0),"")</f>
        <v/>
      </c>
      <c r="O2492" s="7"/>
      <c r="P2492" s="7">
        <f t="array" ref="P2492">iferror(xlookup(C2492,'Product Families'!A:A,'Product Families'!S:S),"")</f>
        <v>0</v>
      </c>
    </row>
    <row r="2493" ht="14.25" customHeight="1">
      <c r="A2493" s="122" t="s">
        <v>5399</v>
      </c>
      <c r="B2493" s="270" t="s">
        <v>5400</v>
      </c>
      <c r="C2493" s="122" t="s">
        <v>878</v>
      </c>
      <c r="D2493" s="7">
        <f t="array" ref="D2493">IFERROR(XLOOKUP($C2493,'Product Families'!$A:$A,'Product Families'!$D:$D),"")</f>
        <v>78</v>
      </c>
      <c r="E2493" s="7">
        <f t="array" ref="E2493">IFERROR(XLOOKUP($C2493,'Product Families'!$A:$A,'Product Families'!$E:$E),"")</f>
        <v>80</v>
      </c>
      <c r="F2493" s="7">
        <f t="array" ref="F2493">IFERROR(XLOOKUP($C2493,'Product Families'!$A:$A,'Product Families'!$F:$F),"")</f>
        <v>86</v>
      </c>
      <c r="G2493" s="7">
        <f t="array" ref="G2493">IFERROR(XLOOKUP($C2493,'Product Families'!$A:$A,'Product Families'!$G:$G),"")</f>
        <v>93</v>
      </c>
      <c r="J2493" s="7" t="str">
        <f>IFERROR(ROUND(AVERAGEIF('Week 1 - Making'!$B:$B,'Product List'!$A2493,'Week 1 - Making'!$P:$P),0),"")</f>
        <v/>
      </c>
      <c r="K2493" s="7" t="str">
        <f>IFERROR(ROUND(AVERAGEIF('Week 2 - Making'!$B:$B,'Product List'!$A2493,'Week 2 - Making'!$P:$P),0),"")</f>
        <v/>
      </c>
      <c r="L2493" s="263" t="str">
        <f>IFERROR(ROUND(AVERAGEIF('Week 3 - Making'!$B:$B,'Product List'!$A2493,'Week 3 - Making'!$P:$P),0),"")</f>
        <v/>
      </c>
      <c r="M2493" s="7" t="str">
        <f>IFERROR(ROUND(AVERAGEIF('Week 4 - Making'!$B:$B,'Product List'!$A2493,'Week 4 - Making'!$P:$P),0),"")</f>
        <v/>
      </c>
      <c r="N2493" s="7" t="str">
        <f>IFERROR(ROUND(AVERAGEIF('Week 5 - Making'!$B:$B,'Product List'!$A2493,'Week 5 - Making'!$P:$P),0),"")</f>
        <v/>
      </c>
      <c r="O2493" s="7"/>
      <c r="P2493" s="7">
        <f t="array" ref="P2493">iferror(xlookup(C2493,'Product Families'!A:A,'Product Families'!S:S),"")</f>
        <v>0</v>
      </c>
    </row>
    <row r="2494" ht="14.25" customHeight="1">
      <c r="A2494" s="122" t="s">
        <v>5401</v>
      </c>
      <c r="B2494" s="270" t="s">
        <v>5402</v>
      </c>
      <c r="C2494" s="122" t="s">
        <v>878</v>
      </c>
      <c r="D2494" s="7">
        <f t="array" ref="D2494">IFERROR(XLOOKUP($C2494,'Product Families'!$A:$A,'Product Families'!$D:$D),"")</f>
        <v>78</v>
      </c>
      <c r="E2494" s="7">
        <f t="array" ref="E2494">IFERROR(XLOOKUP($C2494,'Product Families'!$A:$A,'Product Families'!$E:$E),"")</f>
        <v>80</v>
      </c>
      <c r="F2494" s="7">
        <f t="array" ref="F2494">IFERROR(XLOOKUP($C2494,'Product Families'!$A:$A,'Product Families'!$F:$F),"")</f>
        <v>86</v>
      </c>
      <c r="G2494" s="7">
        <f t="array" ref="G2494">IFERROR(XLOOKUP($C2494,'Product Families'!$A:$A,'Product Families'!$G:$G),"")</f>
        <v>93</v>
      </c>
      <c r="J2494" s="7" t="str">
        <f>IFERROR(ROUND(AVERAGEIF('Week 1 - Making'!$B:$B,'Product List'!$A2494,'Week 1 - Making'!$P:$P),0),"")</f>
        <v/>
      </c>
      <c r="K2494" s="7" t="str">
        <f>IFERROR(ROUND(AVERAGEIF('Week 2 - Making'!$B:$B,'Product List'!$A2494,'Week 2 - Making'!$P:$P),0),"")</f>
        <v/>
      </c>
      <c r="L2494" s="263" t="str">
        <f>IFERROR(ROUND(AVERAGEIF('Week 3 - Making'!$B:$B,'Product List'!$A2494,'Week 3 - Making'!$P:$P),0),"")</f>
        <v/>
      </c>
      <c r="M2494" s="7" t="str">
        <f>IFERROR(ROUND(AVERAGEIF('Week 4 - Making'!$B:$B,'Product List'!$A2494,'Week 4 - Making'!$P:$P),0),"")</f>
        <v/>
      </c>
      <c r="N2494" s="7" t="str">
        <f>IFERROR(ROUND(AVERAGEIF('Week 5 - Making'!$B:$B,'Product List'!$A2494,'Week 5 - Making'!$P:$P),0),"")</f>
        <v/>
      </c>
      <c r="O2494" s="7"/>
      <c r="P2494" s="7">
        <f t="array" ref="P2494">iferror(xlookup(C2494,'Product Families'!A:A,'Product Families'!S:S),"")</f>
        <v>0</v>
      </c>
    </row>
    <row r="2495" ht="14.25" customHeight="1">
      <c r="A2495" s="122" t="s">
        <v>5403</v>
      </c>
      <c r="B2495" s="270" t="s">
        <v>5404</v>
      </c>
      <c r="C2495" s="122" t="s">
        <v>878</v>
      </c>
      <c r="D2495" s="7">
        <f t="array" ref="D2495">IFERROR(XLOOKUP($C2495,'Product Families'!$A:$A,'Product Families'!$D:$D),"")</f>
        <v>78</v>
      </c>
      <c r="E2495" s="7">
        <f t="array" ref="E2495">IFERROR(XLOOKUP($C2495,'Product Families'!$A:$A,'Product Families'!$E:$E),"")</f>
        <v>80</v>
      </c>
      <c r="F2495" s="7">
        <f t="array" ref="F2495">IFERROR(XLOOKUP($C2495,'Product Families'!$A:$A,'Product Families'!$F:$F),"")</f>
        <v>86</v>
      </c>
      <c r="G2495" s="7">
        <f t="array" ref="G2495">IFERROR(XLOOKUP($C2495,'Product Families'!$A:$A,'Product Families'!$G:$G),"")</f>
        <v>93</v>
      </c>
      <c r="J2495" s="7" t="str">
        <f>IFERROR(ROUND(AVERAGEIF('Week 1 - Making'!$B:$B,'Product List'!$A2495,'Week 1 - Making'!$P:$P),0),"")</f>
        <v/>
      </c>
      <c r="K2495" s="7" t="str">
        <f>IFERROR(ROUND(AVERAGEIF('Week 2 - Making'!$B:$B,'Product List'!$A2495,'Week 2 - Making'!$P:$P),0),"")</f>
        <v/>
      </c>
      <c r="L2495" s="263" t="str">
        <f>IFERROR(ROUND(AVERAGEIF('Week 3 - Making'!$B:$B,'Product List'!$A2495,'Week 3 - Making'!$P:$P),0),"")</f>
        <v/>
      </c>
      <c r="M2495" s="7" t="str">
        <f>IFERROR(ROUND(AVERAGEIF('Week 4 - Making'!$B:$B,'Product List'!$A2495,'Week 4 - Making'!$P:$P),0),"")</f>
        <v/>
      </c>
      <c r="N2495" s="7" t="str">
        <f>IFERROR(ROUND(AVERAGEIF('Week 5 - Making'!$B:$B,'Product List'!$A2495,'Week 5 - Making'!$P:$P),0),"")</f>
        <v/>
      </c>
      <c r="O2495" s="7"/>
      <c r="P2495" s="7">
        <f t="array" ref="P2495">iferror(xlookup(C2495,'Product Families'!A:A,'Product Families'!S:S),"")</f>
        <v>0</v>
      </c>
    </row>
    <row r="2496" ht="14.25" customHeight="1">
      <c r="A2496" s="122" t="s">
        <v>5405</v>
      </c>
      <c r="B2496" s="270" t="s">
        <v>5406</v>
      </c>
      <c r="C2496" s="122" t="s">
        <v>878</v>
      </c>
      <c r="D2496" s="7">
        <f t="array" ref="D2496">IFERROR(XLOOKUP($C2496,'Product Families'!$A:$A,'Product Families'!$D:$D),"")</f>
        <v>78</v>
      </c>
      <c r="E2496" s="7">
        <f t="array" ref="E2496">IFERROR(XLOOKUP($C2496,'Product Families'!$A:$A,'Product Families'!$E:$E),"")</f>
        <v>80</v>
      </c>
      <c r="F2496" s="7">
        <f t="array" ref="F2496">IFERROR(XLOOKUP($C2496,'Product Families'!$A:$A,'Product Families'!$F:$F),"")</f>
        <v>86</v>
      </c>
      <c r="G2496" s="7">
        <f t="array" ref="G2496">IFERROR(XLOOKUP($C2496,'Product Families'!$A:$A,'Product Families'!$G:$G),"")</f>
        <v>93</v>
      </c>
      <c r="J2496" s="7" t="str">
        <f>IFERROR(ROUND(AVERAGEIF('Week 1 - Making'!$B:$B,'Product List'!$A2496,'Week 1 - Making'!$P:$P),0),"")</f>
        <v/>
      </c>
      <c r="K2496" s="7" t="str">
        <f>IFERROR(ROUND(AVERAGEIF('Week 2 - Making'!$B:$B,'Product List'!$A2496,'Week 2 - Making'!$P:$P),0),"")</f>
        <v/>
      </c>
      <c r="L2496" s="263" t="str">
        <f>IFERROR(ROUND(AVERAGEIF('Week 3 - Making'!$B:$B,'Product List'!$A2496,'Week 3 - Making'!$P:$P),0),"")</f>
        <v/>
      </c>
      <c r="M2496" s="7" t="str">
        <f>IFERROR(ROUND(AVERAGEIF('Week 4 - Making'!$B:$B,'Product List'!$A2496,'Week 4 - Making'!$P:$P),0),"")</f>
        <v/>
      </c>
      <c r="N2496" s="7" t="str">
        <f>IFERROR(ROUND(AVERAGEIF('Week 5 - Making'!$B:$B,'Product List'!$A2496,'Week 5 - Making'!$P:$P),0),"")</f>
        <v/>
      </c>
      <c r="O2496" s="7"/>
      <c r="P2496" s="7">
        <f t="array" ref="P2496">iferror(xlookup(C2496,'Product Families'!A:A,'Product Families'!S:S),"")</f>
        <v>0</v>
      </c>
    </row>
    <row r="2497" ht="14.25" customHeight="1">
      <c r="A2497" s="122" t="s">
        <v>5407</v>
      </c>
      <c r="B2497" s="270" t="s">
        <v>5408</v>
      </c>
      <c r="C2497" s="122" t="s">
        <v>878</v>
      </c>
      <c r="D2497" s="7">
        <f t="array" ref="D2497">IFERROR(XLOOKUP($C2497,'Product Families'!$A:$A,'Product Families'!$D:$D),"")</f>
        <v>78</v>
      </c>
      <c r="E2497" s="7">
        <f t="array" ref="E2497">IFERROR(XLOOKUP($C2497,'Product Families'!$A:$A,'Product Families'!$E:$E),"")</f>
        <v>80</v>
      </c>
      <c r="F2497" s="7">
        <f t="array" ref="F2497">IFERROR(XLOOKUP($C2497,'Product Families'!$A:$A,'Product Families'!$F:$F),"")</f>
        <v>86</v>
      </c>
      <c r="G2497" s="7">
        <f t="array" ref="G2497">IFERROR(XLOOKUP($C2497,'Product Families'!$A:$A,'Product Families'!$G:$G),"")</f>
        <v>93</v>
      </c>
      <c r="J2497" s="7" t="str">
        <f>IFERROR(ROUND(AVERAGEIF('Week 1 - Making'!$B:$B,'Product List'!$A2497,'Week 1 - Making'!$P:$P),0),"")</f>
        <v/>
      </c>
      <c r="K2497" s="7" t="str">
        <f>IFERROR(ROUND(AVERAGEIF('Week 2 - Making'!$B:$B,'Product List'!$A2497,'Week 2 - Making'!$P:$P),0),"")</f>
        <v/>
      </c>
      <c r="L2497" s="263" t="str">
        <f>IFERROR(ROUND(AVERAGEIF('Week 3 - Making'!$B:$B,'Product List'!$A2497,'Week 3 - Making'!$P:$P),0),"")</f>
        <v/>
      </c>
      <c r="M2497" s="7" t="str">
        <f>IFERROR(ROUND(AVERAGEIF('Week 4 - Making'!$B:$B,'Product List'!$A2497,'Week 4 - Making'!$P:$P),0),"")</f>
        <v/>
      </c>
      <c r="N2497" s="7" t="str">
        <f>IFERROR(ROUND(AVERAGEIF('Week 5 - Making'!$B:$B,'Product List'!$A2497,'Week 5 - Making'!$P:$P),0),"")</f>
        <v/>
      </c>
      <c r="O2497" s="7"/>
      <c r="P2497" s="7">
        <f t="array" ref="P2497">iferror(xlookup(C2497,'Product Families'!A:A,'Product Families'!S:S),"")</f>
        <v>0</v>
      </c>
    </row>
    <row r="2498" ht="14.25" customHeight="1">
      <c r="A2498" s="122" t="s">
        <v>5409</v>
      </c>
      <c r="B2498" s="270" t="s">
        <v>5410</v>
      </c>
      <c r="C2498" s="122" t="s">
        <v>878</v>
      </c>
      <c r="D2498" s="7">
        <f t="array" ref="D2498">IFERROR(XLOOKUP($C2498,'Product Families'!$A:$A,'Product Families'!$D:$D),"")</f>
        <v>78</v>
      </c>
      <c r="E2498" s="7">
        <f t="array" ref="E2498">IFERROR(XLOOKUP($C2498,'Product Families'!$A:$A,'Product Families'!$E:$E),"")</f>
        <v>80</v>
      </c>
      <c r="F2498" s="7">
        <f t="array" ref="F2498">IFERROR(XLOOKUP($C2498,'Product Families'!$A:$A,'Product Families'!$F:$F),"")</f>
        <v>86</v>
      </c>
      <c r="G2498" s="7">
        <f t="array" ref="G2498">IFERROR(XLOOKUP($C2498,'Product Families'!$A:$A,'Product Families'!$G:$G),"")</f>
        <v>93</v>
      </c>
      <c r="J2498" s="7" t="str">
        <f>IFERROR(ROUND(AVERAGEIF('Week 1 - Making'!$B:$B,'Product List'!$A2498,'Week 1 - Making'!$P:$P),0),"")</f>
        <v/>
      </c>
      <c r="K2498" s="7" t="str">
        <f>IFERROR(ROUND(AVERAGEIF('Week 2 - Making'!$B:$B,'Product List'!$A2498,'Week 2 - Making'!$P:$P),0),"")</f>
        <v/>
      </c>
      <c r="L2498" s="263" t="str">
        <f>IFERROR(ROUND(AVERAGEIF('Week 3 - Making'!$B:$B,'Product List'!$A2498,'Week 3 - Making'!$P:$P),0),"")</f>
        <v/>
      </c>
      <c r="M2498" s="7" t="str">
        <f>IFERROR(ROUND(AVERAGEIF('Week 4 - Making'!$B:$B,'Product List'!$A2498,'Week 4 - Making'!$P:$P),0),"")</f>
        <v/>
      </c>
      <c r="N2498" s="7" t="str">
        <f>IFERROR(ROUND(AVERAGEIF('Week 5 - Making'!$B:$B,'Product List'!$A2498,'Week 5 - Making'!$P:$P),0),"")</f>
        <v/>
      </c>
      <c r="O2498" s="7"/>
      <c r="P2498" s="7">
        <f t="array" ref="P2498">iferror(xlookup(C2498,'Product Families'!A:A,'Product Families'!S:S),"")</f>
        <v>0</v>
      </c>
    </row>
    <row r="2499" ht="14.25" customHeight="1">
      <c r="A2499" s="122" t="s">
        <v>5411</v>
      </c>
      <c r="B2499" s="270" t="s">
        <v>5412</v>
      </c>
      <c r="C2499" s="122" t="s">
        <v>878</v>
      </c>
      <c r="D2499" s="7">
        <f t="array" ref="D2499">IFERROR(XLOOKUP($C2499,'Product Families'!$A:$A,'Product Families'!$D:$D),"")</f>
        <v>78</v>
      </c>
      <c r="E2499" s="7">
        <f t="array" ref="E2499">IFERROR(XLOOKUP($C2499,'Product Families'!$A:$A,'Product Families'!$E:$E),"")</f>
        <v>80</v>
      </c>
      <c r="F2499" s="7">
        <f t="array" ref="F2499">IFERROR(XLOOKUP($C2499,'Product Families'!$A:$A,'Product Families'!$F:$F),"")</f>
        <v>86</v>
      </c>
      <c r="G2499" s="7">
        <f t="array" ref="G2499">IFERROR(XLOOKUP($C2499,'Product Families'!$A:$A,'Product Families'!$G:$G),"")</f>
        <v>93</v>
      </c>
      <c r="J2499" s="7" t="str">
        <f>IFERROR(ROUND(AVERAGEIF('Week 1 - Making'!$B:$B,'Product List'!$A2499,'Week 1 - Making'!$P:$P),0),"")</f>
        <v/>
      </c>
      <c r="K2499" s="7" t="str">
        <f>IFERROR(ROUND(AVERAGEIF('Week 2 - Making'!$B:$B,'Product List'!$A2499,'Week 2 - Making'!$P:$P),0),"")</f>
        <v/>
      </c>
      <c r="L2499" s="263" t="str">
        <f>IFERROR(ROUND(AVERAGEIF('Week 3 - Making'!$B:$B,'Product List'!$A2499,'Week 3 - Making'!$P:$P),0),"")</f>
        <v/>
      </c>
      <c r="M2499" s="7" t="str">
        <f>IFERROR(ROUND(AVERAGEIF('Week 4 - Making'!$B:$B,'Product List'!$A2499,'Week 4 - Making'!$P:$P),0),"")</f>
        <v/>
      </c>
      <c r="N2499" s="7" t="str">
        <f>IFERROR(ROUND(AVERAGEIF('Week 5 - Making'!$B:$B,'Product List'!$A2499,'Week 5 - Making'!$P:$P),0),"")</f>
        <v/>
      </c>
      <c r="O2499" s="7"/>
      <c r="P2499" s="7">
        <f t="array" ref="P2499">iferror(xlookup(C2499,'Product Families'!A:A,'Product Families'!S:S),"")</f>
        <v>0</v>
      </c>
    </row>
    <row r="2500" ht="14.25" customHeight="1">
      <c r="A2500" s="122" t="s">
        <v>5413</v>
      </c>
      <c r="B2500" s="270" t="s">
        <v>5414</v>
      </c>
      <c r="C2500" s="122" t="s">
        <v>878</v>
      </c>
      <c r="D2500" s="7">
        <f t="array" ref="D2500">IFERROR(XLOOKUP($C2500,'Product Families'!$A:$A,'Product Families'!$D:$D),"")</f>
        <v>78</v>
      </c>
      <c r="E2500" s="7">
        <f t="array" ref="E2500">IFERROR(XLOOKUP($C2500,'Product Families'!$A:$A,'Product Families'!$E:$E),"")</f>
        <v>80</v>
      </c>
      <c r="F2500" s="7">
        <f t="array" ref="F2500">IFERROR(XLOOKUP($C2500,'Product Families'!$A:$A,'Product Families'!$F:$F),"")</f>
        <v>86</v>
      </c>
      <c r="G2500" s="7">
        <f t="array" ref="G2500">IFERROR(XLOOKUP($C2500,'Product Families'!$A:$A,'Product Families'!$G:$G),"")</f>
        <v>93</v>
      </c>
      <c r="J2500" s="7" t="str">
        <f>IFERROR(ROUND(AVERAGEIF('Week 1 - Making'!$B:$B,'Product List'!$A2500,'Week 1 - Making'!$P:$P),0),"")</f>
        <v/>
      </c>
      <c r="K2500" s="7" t="str">
        <f>IFERROR(ROUND(AVERAGEIF('Week 2 - Making'!$B:$B,'Product List'!$A2500,'Week 2 - Making'!$P:$P),0),"")</f>
        <v/>
      </c>
      <c r="L2500" s="263" t="str">
        <f>IFERROR(ROUND(AVERAGEIF('Week 3 - Making'!$B:$B,'Product List'!$A2500,'Week 3 - Making'!$P:$P),0),"")</f>
        <v/>
      </c>
      <c r="M2500" s="7" t="str">
        <f>IFERROR(ROUND(AVERAGEIF('Week 4 - Making'!$B:$B,'Product List'!$A2500,'Week 4 - Making'!$P:$P),0),"")</f>
        <v/>
      </c>
      <c r="N2500" s="7" t="str">
        <f>IFERROR(ROUND(AVERAGEIF('Week 5 - Making'!$B:$B,'Product List'!$A2500,'Week 5 - Making'!$P:$P),0),"")</f>
        <v/>
      </c>
      <c r="O2500" s="7"/>
      <c r="P2500" s="7">
        <f t="array" ref="P2500">iferror(xlookup(C2500,'Product Families'!A:A,'Product Families'!S:S),"")</f>
        <v>0</v>
      </c>
    </row>
    <row r="2501" ht="14.25" customHeight="1">
      <c r="A2501" s="122" t="s">
        <v>5415</v>
      </c>
      <c r="B2501" s="270" t="s">
        <v>5416</v>
      </c>
      <c r="C2501" s="122" t="s">
        <v>878</v>
      </c>
      <c r="D2501" s="7">
        <f t="array" ref="D2501">IFERROR(XLOOKUP($C2501,'Product Families'!$A:$A,'Product Families'!$D:$D),"")</f>
        <v>78</v>
      </c>
      <c r="E2501" s="7">
        <f t="array" ref="E2501">IFERROR(XLOOKUP($C2501,'Product Families'!$A:$A,'Product Families'!$E:$E),"")</f>
        <v>80</v>
      </c>
      <c r="F2501" s="7">
        <f t="array" ref="F2501">IFERROR(XLOOKUP($C2501,'Product Families'!$A:$A,'Product Families'!$F:$F),"")</f>
        <v>86</v>
      </c>
      <c r="G2501" s="7">
        <f t="array" ref="G2501">IFERROR(XLOOKUP($C2501,'Product Families'!$A:$A,'Product Families'!$G:$G),"")</f>
        <v>93</v>
      </c>
      <c r="J2501" s="7" t="str">
        <f>IFERROR(ROUND(AVERAGEIF('Week 1 - Making'!$B:$B,'Product List'!$A2501,'Week 1 - Making'!$P:$P),0),"")</f>
        <v/>
      </c>
      <c r="K2501" s="7" t="str">
        <f>IFERROR(ROUND(AVERAGEIF('Week 2 - Making'!$B:$B,'Product List'!$A2501,'Week 2 - Making'!$P:$P),0),"")</f>
        <v/>
      </c>
      <c r="L2501" s="263" t="str">
        <f>IFERROR(ROUND(AVERAGEIF('Week 3 - Making'!$B:$B,'Product List'!$A2501,'Week 3 - Making'!$P:$P),0),"")</f>
        <v/>
      </c>
      <c r="M2501" s="7" t="str">
        <f>IFERROR(ROUND(AVERAGEIF('Week 4 - Making'!$B:$B,'Product List'!$A2501,'Week 4 - Making'!$P:$P),0),"")</f>
        <v/>
      </c>
      <c r="N2501" s="7" t="str">
        <f>IFERROR(ROUND(AVERAGEIF('Week 5 - Making'!$B:$B,'Product List'!$A2501,'Week 5 - Making'!$P:$P),0),"")</f>
        <v/>
      </c>
      <c r="O2501" s="7"/>
      <c r="P2501" s="7">
        <f t="array" ref="P2501">iferror(xlookup(C2501,'Product Families'!A:A,'Product Families'!S:S),"")</f>
        <v>0</v>
      </c>
    </row>
    <row r="2502" ht="14.25" customHeight="1">
      <c r="A2502" s="122" t="s">
        <v>5417</v>
      </c>
      <c r="B2502" s="270" t="s">
        <v>5418</v>
      </c>
      <c r="C2502" s="122" t="s">
        <v>878</v>
      </c>
      <c r="D2502" s="7">
        <f t="array" ref="D2502">IFERROR(XLOOKUP($C2502,'Product Families'!$A:$A,'Product Families'!$D:$D),"")</f>
        <v>78</v>
      </c>
      <c r="E2502" s="7">
        <f t="array" ref="E2502">IFERROR(XLOOKUP($C2502,'Product Families'!$A:$A,'Product Families'!$E:$E),"")</f>
        <v>80</v>
      </c>
      <c r="F2502" s="7">
        <f t="array" ref="F2502">IFERROR(XLOOKUP($C2502,'Product Families'!$A:$A,'Product Families'!$F:$F),"")</f>
        <v>86</v>
      </c>
      <c r="G2502" s="7">
        <f t="array" ref="G2502">IFERROR(XLOOKUP($C2502,'Product Families'!$A:$A,'Product Families'!$G:$G),"")</f>
        <v>93</v>
      </c>
      <c r="J2502" s="7" t="str">
        <f>IFERROR(ROUND(AVERAGEIF('Week 1 - Making'!$B:$B,'Product List'!$A2502,'Week 1 - Making'!$P:$P),0),"")</f>
        <v/>
      </c>
      <c r="K2502" s="7" t="str">
        <f>IFERROR(ROUND(AVERAGEIF('Week 2 - Making'!$B:$B,'Product List'!$A2502,'Week 2 - Making'!$P:$P),0),"")</f>
        <v/>
      </c>
      <c r="L2502" s="263" t="str">
        <f>IFERROR(ROUND(AVERAGEIF('Week 3 - Making'!$B:$B,'Product List'!$A2502,'Week 3 - Making'!$P:$P),0),"")</f>
        <v/>
      </c>
      <c r="M2502" s="7" t="str">
        <f>IFERROR(ROUND(AVERAGEIF('Week 4 - Making'!$B:$B,'Product List'!$A2502,'Week 4 - Making'!$P:$P),0),"")</f>
        <v/>
      </c>
      <c r="N2502" s="7" t="str">
        <f>IFERROR(ROUND(AVERAGEIF('Week 5 - Making'!$B:$B,'Product List'!$A2502,'Week 5 - Making'!$P:$P),0),"")</f>
        <v/>
      </c>
      <c r="O2502" s="7"/>
      <c r="P2502" s="7">
        <f t="array" ref="P2502">iferror(xlookup(C2502,'Product Families'!A:A,'Product Families'!S:S),"")</f>
        <v>0</v>
      </c>
    </row>
    <row r="2503" ht="14.25" customHeight="1">
      <c r="A2503" s="122" t="s">
        <v>5419</v>
      </c>
      <c r="B2503" s="270" t="s">
        <v>5420</v>
      </c>
      <c r="C2503" s="122" t="s">
        <v>878</v>
      </c>
      <c r="D2503" s="7">
        <f t="array" ref="D2503">IFERROR(XLOOKUP($C2503,'Product Families'!$A:$A,'Product Families'!$D:$D),"")</f>
        <v>78</v>
      </c>
      <c r="E2503" s="7">
        <f t="array" ref="E2503">IFERROR(XLOOKUP($C2503,'Product Families'!$A:$A,'Product Families'!$E:$E),"")</f>
        <v>80</v>
      </c>
      <c r="F2503" s="7">
        <f t="array" ref="F2503">IFERROR(XLOOKUP($C2503,'Product Families'!$A:$A,'Product Families'!$F:$F),"")</f>
        <v>86</v>
      </c>
      <c r="G2503" s="7">
        <f t="array" ref="G2503">IFERROR(XLOOKUP($C2503,'Product Families'!$A:$A,'Product Families'!$G:$G),"")</f>
        <v>93</v>
      </c>
      <c r="J2503" s="7" t="str">
        <f>IFERROR(ROUND(AVERAGEIF('Week 1 - Making'!$B:$B,'Product List'!$A2503,'Week 1 - Making'!$P:$P),0),"")</f>
        <v/>
      </c>
      <c r="K2503" s="7" t="str">
        <f>IFERROR(ROUND(AVERAGEIF('Week 2 - Making'!$B:$B,'Product List'!$A2503,'Week 2 - Making'!$P:$P),0),"")</f>
        <v/>
      </c>
      <c r="L2503" s="263" t="str">
        <f>IFERROR(ROUND(AVERAGEIF('Week 3 - Making'!$B:$B,'Product List'!$A2503,'Week 3 - Making'!$P:$P),0),"")</f>
        <v/>
      </c>
      <c r="M2503" s="7" t="str">
        <f>IFERROR(ROUND(AVERAGEIF('Week 4 - Making'!$B:$B,'Product List'!$A2503,'Week 4 - Making'!$P:$P),0),"")</f>
        <v/>
      </c>
      <c r="N2503" s="7" t="str">
        <f>IFERROR(ROUND(AVERAGEIF('Week 5 - Making'!$B:$B,'Product List'!$A2503,'Week 5 - Making'!$P:$P),0),"")</f>
        <v/>
      </c>
      <c r="O2503" s="7"/>
      <c r="P2503" s="7">
        <f t="array" ref="P2503">iferror(xlookup(C2503,'Product Families'!A:A,'Product Families'!S:S),"")</f>
        <v>0</v>
      </c>
    </row>
    <row r="2504" ht="14.25" customHeight="1">
      <c r="A2504" s="122" t="s">
        <v>5421</v>
      </c>
      <c r="B2504" s="270" t="s">
        <v>5422</v>
      </c>
      <c r="C2504" s="122" t="s">
        <v>878</v>
      </c>
      <c r="D2504" s="7">
        <f t="array" ref="D2504">IFERROR(XLOOKUP($C2504,'Product Families'!$A:$A,'Product Families'!$D:$D),"")</f>
        <v>78</v>
      </c>
      <c r="E2504" s="7">
        <f t="array" ref="E2504">IFERROR(XLOOKUP($C2504,'Product Families'!$A:$A,'Product Families'!$E:$E),"")</f>
        <v>80</v>
      </c>
      <c r="F2504" s="7">
        <f t="array" ref="F2504">IFERROR(XLOOKUP($C2504,'Product Families'!$A:$A,'Product Families'!$F:$F),"")</f>
        <v>86</v>
      </c>
      <c r="G2504" s="7">
        <f t="array" ref="G2504">IFERROR(XLOOKUP($C2504,'Product Families'!$A:$A,'Product Families'!$G:$G),"")</f>
        <v>93</v>
      </c>
      <c r="J2504" s="7" t="str">
        <f>IFERROR(ROUND(AVERAGEIF('Week 1 - Making'!$B:$B,'Product List'!$A2504,'Week 1 - Making'!$P:$P),0),"")</f>
        <v/>
      </c>
      <c r="K2504" s="7" t="str">
        <f>IFERROR(ROUND(AVERAGEIF('Week 2 - Making'!$B:$B,'Product List'!$A2504,'Week 2 - Making'!$P:$P),0),"")</f>
        <v/>
      </c>
      <c r="L2504" s="263" t="str">
        <f>IFERROR(ROUND(AVERAGEIF('Week 3 - Making'!$B:$B,'Product List'!$A2504,'Week 3 - Making'!$P:$P),0),"")</f>
        <v/>
      </c>
      <c r="M2504" s="7" t="str">
        <f>IFERROR(ROUND(AVERAGEIF('Week 4 - Making'!$B:$B,'Product List'!$A2504,'Week 4 - Making'!$P:$P),0),"")</f>
        <v/>
      </c>
      <c r="N2504" s="7" t="str">
        <f>IFERROR(ROUND(AVERAGEIF('Week 5 - Making'!$B:$B,'Product List'!$A2504,'Week 5 - Making'!$P:$P),0),"")</f>
        <v/>
      </c>
      <c r="O2504" s="7"/>
      <c r="P2504" s="7">
        <f t="array" ref="P2504">iferror(xlookup(C2504,'Product Families'!A:A,'Product Families'!S:S),"")</f>
        <v>0</v>
      </c>
    </row>
    <row r="2505" ht="14.25" customHeight="1">
      <c r="A2505" s="122" t="s">
        <v>5423</v>
      </c>
      <c r="B2505" s="270" t="s">
        <v>5424</v>
      </c>
      <c r="C2505" s="122" t="s">
        <v>878</v>
      </c>
      <c r="D2505" s="7">
        <f t="array" ref="D2505">IFERROR(XLOOKUP($C2505,'Product Families'!$A:$A,'Product Families'!$D:$D),"")</f>
        <v>78</v>
      </c>
      <c r="E2505" s="7">
        <f t="array" ref="E2505">IFERROR(XLOOKUP($C2505,'Product Families'!$A:$A,'Product Families'!$E:$E),"")</f>
        <v>80</v>
      </c>
      <c r="F2505" s="7">
        <f t="array" ref="F2505">IFERROR(XLOOKUP($C2505,'Product Families'!$A:$A,'Product Families'!$F:$F),"")</f>
        <v>86</v>
      </c>
      <c r="G2505" s="7">
        <f t="array" ref="G2505">IFERROR(XLOOKUP($C2505,'Product Families'!$A:$A,'Product Families'!$G:$G),"")</f>
        <v>93</v>
      </c>
      <c r="J2505" s="7" t="str">
        <f>IFERROR(ROUND(AVERAGEIF('Week 1 - Making'!$B:$B,'Product List'!$A2505,'Week 1 - Making'!$P:$P),0),"")</f>
        <v/>
      </c>
      <c r="K2505" s="7" t="str">
        <f>IFERROR(ROUND(AVERAGEIF('Week 2 - Making'!$B:$B,'Product List'!$A2505,'Week 2 - Making'!$P:$P),0),"")</f>
        <v/>
      </c>
      <c r="L2505" s="263" t="str">
        <f>IFERROR(ROUND(AVERAGEIF('Week 3 - Making'!$B:$B,'Product List'!$A2505,'Week 3 - Making'!$P:$P),0),"")</f>
        <v/>
      </c>
      <c r="M2505" s="7" t="str">
        <f>IFERROR(ROUND(AVERAGEIF('Week 4 - Making'!$B:$B,'Product List'!$A2505,'Week 4 - Making'!$P:$P),0),"")</f>
        <v/>
      </c>
      <c r="N2505" s="7" t="str">
        <f>IFERROR(ROUND(AVERAGEIF('Week 5 - Making'!$B:$B,'Product List'!$A2505,'Week 5 - Making'!$P:$P),0),"")</f>
        <v/>
      </c>
      <c r="O2505" s="7"/>
      <c r="P2505" s="7">
        <f t="array" ref="P2505">iferror(xlookup(C2505,'Product Families'!A:A,'Product Families'!S:S),"")</f>
        <v>0</v>
      </c>
    </row>
    <row r="2506" ht="14.25" customHeight="1">
      <c r="A2506" s="122" t="s">
        <v>5425</v>
      </c>
      <c r="B2506" s="270" t="s">
        <v>5426</v>
      </c>
      <c r="C2506" s="122" t="s">
        <v>878</v>
      </c>
      <c r="D2506" s="7">
        <f t="array" ref="D2506">IFERROR(XLOOKUP($C2506,'Product Families'!$A:$A,'Product Families'!$D:$D),"")</f>
        <v>78</v>
      </c>
      <c r="E2506" s="7">
        <f t="array" ref="E2506">IFERROR(XLOOKUP($C2506,'Product Families'!$A:$A,'Product Families'!$E:$E),"")</f>
        <v>80</v>
      </c>
      <c r="F2506" s="7">
        <f t="array" ref="F2506">IFERROR(XLOOKUP($C2506,'Product Families'!$A:$A,'Product Families'!$F:$F),"")</f>
        <v>86</v>
      </c>
      <c r="G2506" s="7">
        <f t="array" ref="G2506">IFERROR(XLOOKUP($C2506,'Product Families'!$A:$A,'Product Families'!$G:$G),"")</f>
        <v>93</v>
      </c>
      <c r="J2506" s="7" t="str">
        <f>IFERROR(ROUND(AVERAGEIF('Week 1 - Making'!$B:$B,'Product List'!$A2506,'Week 1 - Making'!$P:$P),0),"")</f>
        <v/>
      </c>
      <c r="K2506" s="7" t="str">
        <f>IFERROR(ROUND(AVERAGEIF('Week 2 - Making'!$B:$B,'Product List'!$A2506,'Week 2 - Making'!$P:$P),0),"")</f>
        <v/>
      </c>
      <c r="L2506" s="263" t="str">
        <f>IFERROR(ROUND(AVERAGEIF('Week 3 - Making'!$B:$B,'Product List'!$A2506,'Week 3 - Making'!$P:$P),0),"")</f>
        <v/>
      </c>
      <c r="M2506" s="7" t="str">
        <f>IFERROR(ROUND(AVERAGEIF('Week 4 - Making'!$B:$B,'Product List'!$A2506,'Week 4 - Making'!$P:$P),0),"")</f>
        <v/>
      </c>
      <c r="N2506" s="7" t="str">
        <f>IFERROR(ROUND(AVERAGEIF('Week 5 - Making'!$B:$B,'Product List'!$A2506,'Week 5 - Making'!$P:$P),0),"")</f>
        <v/>
      </c>
      <c r="O2506" s="7"/>
      <c r="P2506" s="7">
        <f t="array" ref="P2506">iferror(xlookup(C2506,'Product Families'!A:A,'Product Families'!S:S),"")</f>
        <v>0</v>
      </c>
    </row>
    <row r="2507" ht="14.25" customHeight="1">
      <c r="A2507" s="122" t="s">
        <v>5427</v>
      </c>
      <c r="B2507" s="270" t="s">
        <v>5428</v>
      </c>
      <c r="C2507" s="122" t="s">
        <v>878</v>
      </c>
      <c r="D2507" s="7">
        <f t="array" ref="D2507">IFERROR(XLOOKUP($C2507,'Product Families'!$A:$A,'Product Families'!$D:$D),"")</f>
        <v>78</v>
      </c>
      <c r="E2507" s="7">
        <f t="array" ref="E2507">IFERROR(XLOOKUP($C2507,'Product Families'!$A:$A,'Product Families'!$E:$E),"")</f>
        <v>80</v>
      </c>
      <c r="F2507" s="7">
        <f t="array" ref="F2507">IFERROR(XLOOKUP($C2507,'Product Families'!$A:$A,'Product Families'!$F:$F),"")</f>
        <v>86</v>
      </c>
      <c r="G2507" s="7">
        <f t="array" ref="G2507">IFERROR(XLOOKUP($C2507,'Product Families'!$A:$A,'Product Families'!$G:$G),"")</f>
        <v>93</v>
      </c>
      <c r="J2507" s="7" t="str">
        <f>IFERROR(ROUND(AVERAGEIF('Week 1 - Making'!$B:$B,'Product List'!$A2507,'Week 1 - Making'!$P:$P),0),"")</f>
        <v/>
      </c>
      <c r="K2507" s="7" t="str">
        <f>IFERROR(ROUND(AVERAGEIF('Week 2 - Making'!$B:$B,'Product List'!$A2507,'Week 2 - Making'!$P:$P),0),"")</f>
        <v/>
      </c>
      <c r="L2507" s="263" t="str">
        <f>IFERROR(ROUND(AVERAGEIF('Week 3 - Making'!$B:$B,'Product List'!$A2507,'Week 3 - Making'!$P:$P),0),"")</f>
        <v/>
      </c>
      <c r="M2507" s="7" t="str">
        <f>IFERROR(ROUND(AVERAGEIF('Week 4 - Making'!$B:$B,'Product List'!$A2507,'Week 4 - Making'!$P:$P),0),"")</f>
        <v/>
      </c>
      <c r="N2507" s="7" t="str">
        <f>IFERROR(ROUND(AVERAGEIF('Week 5 - Making'!$B:$B,'Product List'!$A2507,'Week 5 - Making'!$P:$P),0),"")</f>
        <v/>
      </c>
      <c r="O2507" s="7"/>
      <c r="P2507" s="7">
        <f t="array" ref="P2507">iferror(xlookup(C2507,'Product Families'!A:A,'Product Families'!S:S),"")</f>
        <v>0</v>
      </c>
    </row>
    <row r="2508" ht="14.25" customHeight="1">
      <c r="A2508" s="122" t="s">
        <v>5429</v>
      </c>
      <c r="B2508" s="270" t="s">
        <v>5430</v>
      </c>
      <c r="C2508" s="122" t="s">
        <v>878</v>
      </c>
      <c r="D2508" s="7">
        <f t="array" ref="D2508">IFERROR(XLOOKUP($C2508,'Product Families'!$A:$A,'Product Families'!$D:$D),"")</f>
        <v>78</v>
      </c>
      <c r="E2508" s="7">
        <f t="array" ref="E2508">IFERROR(XLOOKUP($C2508,'Product Families'!$A:$A,'Product Families'!$E:$E),"")</f>
        <v>80</v>
      </c>
      <c r="F2508" s="7">
        <f t="array" ref="F2508">IFERROR(XLOOKUP($C2508,'Product Families'!$A:$A,'Product Families'!$F:$F),"")</f>
        <v>86</v>
      </c>
      <c r="G2508" s="7">
        <f t="array" ref="G2508">IFERROR(XLOOKUP($C2508,'Product Families'!$A:$A,'Product Families'!$G:$G),"")</f>
        <v>93</v>
      </c>
      <c r="J2508" s="7" t="str">
        <f>IFERROR(ROUND(AVERAGEIF('Week 1 - Making'!$B:$B,'Product List'!$A2508,'Week 1 - Making'!$P:$P),0),"")</f>
        <v/>
      </c>
      <c r="K2508" s="7" t="str">
        <f>IFERROR(ROUND(AVERAGEIF('Week 2 - Making'!$B:$B,'Product List'!$A2508,'Week 2 - Making'!$P:$P),0),"")</f>
        <v/>
      </c>
      <c r="L2508" s="263" t="str">
        <f>IFERROR(ROUND(AVERAGEIF('Week 3 - Making'!$B:$B,'Product List'!$A2508,'Week 3 - Making'!$P:$P),0),"")</f>
        <v/>
      </c>
      <c r="M2508" s="7" t="str">
        <f>IFERROR(ROUND(AVERAGEIF('Week 4 - Making'!$B:$B,'Product List'!$A2508,'Week 4 - Making'!$P:$P),0),"")</f>
        <v/>
      </c>
      <c r="N2508" s="7" t="str">
        <f>IFERROR(ROUND(AVERAGEIF('Week 5 - Making'!$B:$B,'Product List'!$A2508,'Week 5 - Making'!$P:$P),0),"")</f>
        <v/>
      </c>
      <c r="O2508" s="7"/>
      <c r="P2508" s="7">
        <f t="array" ref="P2508">iferror(xlookup(C2508,'Product Families'!A:A,'Product Families'!S:S),"")</f>
        <v>0</v>
      </c>
    </row>
    <row r="2509" ht="14.25" customHeight="1">
      <c r="A2509" s="122" t="s">
        <v>5431</v>
      </c>
      <c r="B2509" s="270" t="s">
        <v>5432</v>
      </c>
      <c r="C2509" s="122" t="s">
        <v>878</v>
      </c>
      <c r="D2509" s="7">
        <f t="array" ref="D2509">IFERROR(XLOOKUP($C2509,'Product Families'!$A:$A,'Product Families'!$D:$D),"")</f>
        <v>78</v>
      </c>
      <c r="E2509" s="7">
        <f t="array" ref="E2509">IFERROR(XLOOKUP($C2509,'Product Families'!$A:$A,'Product Families'!$E:$E),"")</f>
        <v>80</v>
      </c>
      <c r="F2509" s="7">
        <f t="array" ref="F2509">IFERROR(XLOOKUP($C2509,'Product Families'!$A:$A,'Product Families'!$F:$F),"")</f>
        <v>86</v>
      </c>
      <c r="G2509" s="7">
        <f t="array" ref="G2509">IFERROR(XLOOKUP($C2509,'Product Families'!$A:$A,'Product Families'!$G:$G),"")</f>
        <v>93</v>
      </c>
      <c r="J2509" s="7" t="str">
        <f>IFERROR(ROUND(AVERAGEIF('Week 1 - Making'!$B:$B,'Product List'!$A2509,'Week 1 - Making'!$P:$P),0),"")</f>
        <v/>
      </c>
      <c r="K2509" s="7" t="str">
        <f>IFERROR(ROUND(AVERAGEIF('Week 2 - Making'!$B:$B,'Product List'!$A2509,'Week 2 - Making'!$P:$P),0),"")</f>
        <v/>
      </c>
      <c r="L2509" s="263" t="str">
        <f>IFERROR(ROUND(AVERAGEIF('Week 3 - Making'!$B:$B,'Product List'!$A2509,'Week 3 - Making'!$P:$P),0),"")</f>
        <v/>
      </c>
      <c r="M2509" s="7" t="str">
        <f>IFERROR(ROUND(AVERAGEIF('Week 4 - Making'!$B:$B,'Product List'!$A2509,'Week 4 - Making'!$P:$P),0),"")</f>
        <v/>
      </c>
      <c r="N2509" s="7" t="str">
        <f>IFERROR(ROUND(AVERAGEIF('Week 5 - Making'!$B:$B,'Product List'!$A2509,'Week 5 - Making'!$P:$P),0),"")</f>
        <v/>
      </c>
      <c r="O2509" s="7"/>
      <c r="P2509" s="7">
        <f t="array" ref="P2509">iferror(xlookup(C2509,'Product Families'!A:A,'Product Families'!S:S),"")</f>
        <v>0</v>
      </c>
    </row>
    <row r="2510" ht="14.25" customHeight="1">
      <c r="A2510" s="138" t="s">
        <v>5433</v>
      </c>
      <c r="B2510" s="122"/>
      <c r="C2510" s="138" t="s">
        <v>887</v>
      </c>
      <c r="D2510" s="7">
        <f t="array" ref="D2510">IFERROR(XLOOKUP($C2510,'Product Families'!$A:$A,'Product Families'!$D:$D),"")</f>
        <v>8</v>
      </c>
      <c r="E2510" s="7">
        <f t="array" ref="E2510">IFERROR(XLOOKUP($C2510,'Product Families'!$A:$A,'Product Families'!$E:$E),"")</f>
        <v>9</v>
      </c>
      <c r="F2510" s="7">
        <f t="array" ref="F2510">IFERROR(XLOOKUP($C2510,'Product Families'!$A:$A,'Product Families'!$F:$F),"")</f>
        <v>10</v>
      </c>
      <c r="G2510" s="7">
        <f t="array" ref="G2510">IFERROR(XLOOKUP($C2510,'Product Families'!$A:$A,'Product Families'!$G:$G),"")</f>
        <v>11</v>
      </c>
      <c r="J2510" s="7" t="str">
        <f>IFERROR(ROUND(AVERAGEIF('Week 1 - Making'!$B:$B,'Product List'!$A2510,'Week 1 - Making'!$P:$P),0),"")</f>
        <v/>
      </c>
      <c r="K2510" s="7" t="str">
        <f>IFERROR(ROUND(AVERAGEIF('Week 2 - Making'!$B:$B,'Product List'!$A2510,'Week 2 - Making'!$P:$P),0),"")</f>
        <v/>
      </c>
      <c r="L2510" s="263" t="str">
        <f>IFERROR(ROUND(AVERAGEIF('Week 3 - Making'!$B:$B,'Product List'!$A2510,'Week 3 - Making'!$P:$P),0),"")</f>
        <v/>
      </c>
      <c r="M2510" s="7" t="str">
        <f>IFERROR(ROUND(AVERAGEIF('Week 4 - Making'!$B:$B,'Product List'!$A2510,'Week 4 - Making'!$P:$P),0),"")</f>
        <v/>
      </c>
      <c r="N2510" s="7" t="str">
        <f>IFERROR(ROUND(AVERAGEIF('Week 5 - Making'!$B:$B,'Product List'!$A2510,'Week 5 - Making'!$P:$P),0),"")</f>
        <v/>
      </c>
      <c r="O2510" s="7"/>
      <c r="P2510" s="7">
        <f t="array" ref="P2510">iferror(xlookup(C2510,'Product Families'!A:A,'Product Families'!S:S),"")</f>
        <v>0</v>
      </c>
    </row>
    <row r="2511" ht="14.25" customHeight="1">
      <c r="A2511" s="138" t="s">
        <v>1808</v>
      </c>
      <c r="B2511" s="122"/>
      <c r="C2511" s="138" t="s">
        <v>887</v>
      </c>
      <c r="D2511" s="7">
        <f t="array" ref="D2511">IFERROR(XLOOKUP($C2511,'Product Families'!$A:$A,'Product Families'!$D:$D),"")</f>
        <v>8</v>
      </c>
      <c r="E2511" s="7">
        <f t="array" ref="E2511">IFERROR(XLOOKUP($C2511,'Product Families'!$A:$A,'Product Families'!$E:$E),"")</f>
        <v>9</v>
      </c>
      <c r="F2511" s="7">
        <f t="array" ref="F2511">IFERROR(XLOOKUP($C2511,'Product Families'!$A:$A,'Product Families'!$F:$F),"")</f>
        <v>10</v>
      </c>
      <c r="G2511" s="7">
        <f t="array" ref="G2511">IFERROR(XLOOKUP($C2511,'Product Families'!$A:$A,'Product Families'!$G:$G),"")</f>
        <v>11</v>
      </c>
      <c r="J2511" s="7">
        <f>IFERROR(ROUND(AVERAGEIF('Week 1 - Making'!$B:$B,'Product List'!$A2511,'Week 1 - Making'!$P:$P),0),"")</f>
        <v>12</v>
      </c>
      <c r="K2511" s="7" t="str">
        <f>IFERROR(ROUND(AVERAGEIF('Week 2 - Making'!$B:$B,'Product List'!$A2511,'Week 2 - Making'!$P:$P),0),"")</f>
        <v/>
      </c>
      <c r="L2511" s="263" t="str">
        <f>IFERROR(ROUND(AVERAGEIF('Week 3 - Making'!$B:$B,'Product List'!$A2511,'Week 3 - Making'!$P:$P),0),"")</f>
        <v/>
      </c>
      <c r="M2511" s="7" t="str">
        <f>IFERROR(ROUND(AVERAGEIF('Week 4 - Making'!$B:$B,'Product List'!$A2511,'Week 4 - Making'!$P:$P),0),"")</f>
        <v/>
      </c>
      <c r="N2511" s="7" t="str">
        <f>IFERROR(ROUND(AVERAGEIF('Week 5 - Making'!$B:$B,'Product List'!$A2511,'Week 5 - Making'!$P:$P),0),"")</f>
        <v/>
      </c>
      <c r="O2511" s="7"/>
      <c r="P2511" s="7">
        <f t="array" ref="P2511">iferror(xlookup(C2511,'Product Families'!A:A,'Product Families'!S:S),"")</f>
        <v>0</v>
      </c>
    </row>
    <row r="2512" ht="14.25" customHeight="1">
      <c r="A2512" s="138" t="s">
        <v>5434</v>
      </c>
      <c r="B2512" s="122"/>
      <c r="C2512" s="138" t="s">
        <v>887</v>
      </c>
      <c r="D2512" s="7">
        <f t="array" ref="D2512">IFERROR(XLOOKUP($C2512,'Product Families'!$A:$A,'Product Families'!$D:$D),"")</f>
        <v>8</v>
      </c>
      <c r="E2512" s="7">
        <f t="array" ref="E2512">IFERROR(XLOOKUP($C2512,'Product Families'!$A:$A,'Product Families'!$E:$E),"")</f>
        <v>9</v>
      </c>
      <c r="F2512" s="7">
        <f t="array" ref="F2512">IFERROR(XLOOKUP($C2512,'Product Families'!$A:$A,'Product Families'!$F:$F),"")</f>
        <v>10</v>
      </c>
      <c r="G2512" s="7">
        <f t="array" ref="G2512">IFERROR(XLOOKUP($C2512,'Product Families'!$A:$A,'Product Families'!$G:$G),"")</f>
        <v>11</v>
      </c>
      <c r="J2512" s="7" t="str">
        <f>IFERROR(ROUND(AVERAGEIF('Week 1 - Making'!$B:$B,'Product List'!$A2512,'Week 1 - Making'!$P:$P),0),"")</f>
        <v/>
      </c>
      <c r="K2512" s="7" t="str">
        <f>IFERROR(ROUND(AVERAGEIF('Week 2 - Making'!$B:$B,'Product List'!$A2512,'Week 2 - Making'!$P:$P),0),"")</f>
        <v/>
      </c>
      <c r="L2512" s="263" t="str">
        <f>IFERROR(ROUND(AVERAGEIF('Week 3 - Making'!$B:$B,'Product List'!$A2512,'Week 3 - Making'!$P:$P),0),"")</f>
        <v/>
      </c>
      <c r="M2512" s="7" t="str">
        <f>IFERROR(ROUND(AVERAGEIF('Week 4 - Making'!$B:$B,'Product List'!$A2512,'Week 4 - Making'!$P:$P),0),"")</f>
        <v/>
      </c>
      <c r="N2512" s="7" t="str">
        <f>IFERROR(ROUND(AVERAGEIF('Week 5 - Making'!$B:$B,'Product List'!$A2512,'Week 5 - Making'!$P:$P),0),"")</f>
        <v/>
      </c>
      <c r="O2512" s="7"/>
      <c r="P2512" s="7">
        <f t="array" ref="P2512">iferror(xlookup(C2512,'Product Families'!A:A,'Product Families'!S:S),"")</f>
        <v>0</v>
      </c>
    </row>
    <row r="2513" ht="14.25" customHeight="1">
      <c r="A2513" s="138" t="s">
        <v>1812</v>
      </c>
      <c r="B2513" s="122"/>
      <c r="C2513" s="138" t="s">
        <v>887</v>
      </c>
      <c r="D2513" s="7">
        <f t="array" ref="D2513">IFERROR(XLOOKUP($C2513,'Product Families'!$A:$A,'Product Families'!$D:$D),"")</f>
        <v>8</v>
      </c>
      <c r="E2513" s="7">
        <f t="array" ref="E2513">IFERROR(XLOOKUP($C2513,'Product Families'!$A:$A,'Product Families'!$E:$E),"")</f>
        <v>9</v>
      </c>
      <c r="F2513" s="7">
        <f t="array" ref="F2513">IFERROR(XLOOKUP($C2513,'Product Families'!$A:$A,'Product Families'!$F:$F),"")</f>
        <v>10</v>
      </c>
      <c r="G2513" s="7">
        <f t="array" ref="G2513">IFERROR(XLOOKUP($C2513,'Product Families'!$A:$A,'Product Families'!$G:$G),"")</f>
        <v>11</v>
      </c>
      <c r="J2513" s="7">
        <f>IFERROR(ROUND(AVERAGEIF('Week 1 - Making'!$B:$B,'Product List'!$A2513,'Week 1 - Making'!$P:$P),0),"")</f>
        <v>12</v>
      </c>
      <c r="K2513" s="7" t="str">
        <f>IFERROR(ROUND(AVERAGEIF('Week 2 - Making'!$B:$B,'Product List'!$A2513,'Week 2 - Making'!$P:$P),0),"")</f>
        <v/>
      </c>
      <c r="L2513" s="263" t="str">
        <f>IFERROR(ROUND(AVERAGEIF('Week 3 - Making'!$B:$B,'Product List'!$A2513,'Week 3 - Making'!$P:$P),0),"")</f>
        <v/>
      </c>
      <c r="M2513" s="7" t="str">
        <f>IFERROR(ROUND(AVERAGEIF('Week 4 - Making'!$B:$B,'Product List'!$A2513,'Week 4 - Making'!$P:$P),0),"")</f>
        <v/>
      </c>
      <c r="N2513" s="7" t="str">
        <f>IFERROR(ROUND(AVERAGEIF('Week 5 - Making'!$B:$B,'Product List'!$A2513,'Week 5 - Making'!$P:$P),0),"")</f>
        <v/>
      </c>
      <c r="O2513" s="7"/>
      <c r="P2513" s="7">
        <f t="array" ref="P2513">iferror(xlookup(C2513,'Product Families'!A:A,'Product Families'!S:S),"")</f>
        <v>0</v>
      </c>
    </row>
    <row r="2514" ht="14.25" customHeight="1">
      <c r="A2514" s="138" t="s">
        <v>1815</v>
      </c>
      <c r="B2514" s="122"/>
      <c r="C2514" s="138" t="s">
        <v>887</v>
      </c>
      <c r="D2514" s="7">
        <f t="array" ref="D2514">IFERROR(XLOOKUP($C2514,'Product Families'!$A:$A,'Product Families'!$D:$D),"")</f>
        <v>8</v>
      </c>
      <c r="E2514" s="7">
        <f t="array" ref="E2514">IFERROR(XLOOKUP($C2514,'Product Families'!$A:$A,'Product Families'!$E:$E),"")</f>
        <v>9</v>
      </c>
      <c r="F2514" s="7">
        <f t="array" ref="F2514">IFERROR(XLOOKUP($C2514,'Product Families'!$A:$A,'Product Families'!$F:$F),"")</f>
        <v>10</v>
      </c>
      <c r="G2514" s="7">
        <f t="array" ref="G2514">IFERROR(XLOOKUP($C2514,'Product Families'!$A:$A,'Product Families'!$G:$G),"")</f>
        <v>11</v>
      </c>
      <c r="J2514" s="7">
        <f>IFERROR(ROUND(AVERAGEIF('Week 1 - Making'!$B:$B,'Product List'!$A2514,'Week 1 - Making'!$P:$P),0),"")</f>
        <v>12</v>
      </c>
      <c r="K2514" s="7" t="str">
        <f>IFERROR(ROUND(AVERAGEIF('Week 2 - Making'!$B:$B,'Product List'!$A2514,'Week 2 - Making'!$P:$P),0),"")</f>
        <v/>
      </c>
      <c r="L2514" s="263" t="str">
        <f>IFERROR(ROUND(AVERAGEIF('Week 3 - Making'!$B:$B,'Product List'!$A2514,'Week 3 - Making'!$P:$P),0),"")</f>
        <v/>
      </c>
      <c r="M2514" s="7" t="str">
        <f>IFERROR(ROUND(AVERAGEIF('Week 4 - Making'!$B:$B,'Product List'!$A2514,'Week 4 - Making'!$P:$P),0),"")</f>
        <v/>
      </c>
      <c r="N2514" s="7" t="str">
        <f>IFERROR(ROUND(AVERAGEIF('Week 5 - Making'!$B:$B,'Product List'!$A2514,'Week 5 - Making'!$P:$P),0),"")</f>
        <v/>
      </c>
      <c r="O2514" s="7"/>
      <c r="P2514" s="7">
        <f t="array" ref="P2514">iferror(xlookup(C2514,'Product Families'!A:A,'Product Families'!S:S),"")</f>
        <v>0</v>
      </c>
    </row>
    <row r="2515" ht="14.25" customHeight="1">
      <c r="A2515" s="138" t="s">
        <v>5435</v>
      </c>
      <c r="B2515" s="122"/>
      <c r="C2515" s="138" t="s">
        <v>887</v>
      </c>
      <c r="D2515" s="7">
        <f t="array" ref="D2515">IFERROR(XLOOKUP($C2515,'Product Families'!$A:$A,'Product Families'!$D:$D),"")</f>
        <v>8</v>
      </c>
      <c r="E2515" s="7">
        <f t="array" ref="E2515">IFERROR(XLOOKUP($C2515,'Product Families'!$A:$A,'Product Families'!$E:$E),"")</f>
        <v>9</v>
      </c>
      <c r="F2515" s="7">
        <f t="array" ref="F2515">IFERROR(XLOOKUP($C2515,'Product Families'!$A:$A,'Product Families'!$F:$F),"")</f>
        <v>10</v>
      </c>
      <c r="G2515" s="7">
        <f t="array" ref="G2515">IFERROR(XLOOKUP($C2515,'Product Families'!$A:$A,'Product Families'!$G:$G),"")</f>
        <v>11</v>
      </c>
      <c r="J2515" s="7" t="str">
        <f>IFERROR(ROUND(AVERAGEIF('Week 1 - Making'!$B:$B,'Product List'!$A2515,'Week 1 - Making'!$P:$P),0),"")</f>
        <v/>
      </c>
      <c r="K2515" s="7" t="str">
        <f>IFERROR(ROUND(AVERAGEIF('Week 2 - Making'!$B:$B,'Product List'!$A2515,'Week 2 - Making'!$P:$P),0),"")</f>
        <v/>
      </c>
      <c r="L2515" s="263" t="str">
        <f>IFERROR(ROUND(AVERAGEIF('Week 3 - Making'!$B:$B,'Product List'!$A2515,'Week 3 - Making'!$P:$P),0),"")</f>
        <v/>
      </c>
      <c r="M2515" s="7" t="str">
        <f>IFERROR(ROUND(AVERAGEIF('Week 4 - Making'!$B:$B,'Product List'!$A2515,'Week 4 - Making'!$P:$P),0),"")</f>
        <v/>
      </c>
      <c r="N2515" s="7" t="str">
        <f>IFERROR(ROUND(AVERAGEIF('Week 5 - Making'!$B:$B,'Product List'!$A2515,'Week 5 - Making'!$P:$P),0),"")</f>
        <v/>
      </c>
      <c r="O2515" s="7"/>
      <c r="P2515" s="7">
        <f t="array" ref="P2515">iferror(xlookup(C2515,'Product Families'!A:A,'Product Families'!S:S),"")</f>
        <v>0</v>
      </c>
    </row>
    <row r="2516" ht="14.25" customHeight="1">
      <c r="A2516" s="138" t="s">
        <v>5436</v>
      </c>
      <c r="B2516" s="122"/>
      <c r="C2516" s="138" t="s">
        <v>887</v>
      </c>
      <c r="D2516" s="7">
        <f t="array" ref="D2516">IFERROR(XLOOKUP($C2516,'Product Families'!$A:$A,'Product Families'!$D:$D),"")</f>
        <v>8</v>
      </c>
      <c r="E2516" s="7">
        <f t="array" ref="E2516">IFERROR(XLOOKUP($C2516,'Product Families'!$A:$A,'Product Families'!$E:$E),"")</f>
        <v>9</v>
      </c>
      <c r="F2516" s="7">
        <f t="array" ref="F2516">IFERROR(XLOOKUP($C2516,'Product Families'!$A:$A,'Product Families'!$F:$F),"")</f>
        <v>10</v>
      </c>
      <c r="G2516" s="7">
        <f t="array" ref="G2516">IFERROR(XLOOKUP($C2516,'Product Families'!$A:$A,'Product Families'!$G:$G),"")</f>
        <v>11</v>
      </c>
      <c r="J2516" s="7" t="str">
        <f>IFERROR(ROUND(AVERAGEIF('Week 1 - Making'!$B:$B,'Product List'!$A2516,'Week 1 - Making'!$P:$P),0),"")</f>
        <v/>
      </c>
      <c r="K2516" s="7" t="str">
        <f>IFERROR(ROUND(AVERAGEIF('Week 2 - Making'!$B:$B,'Product List'!$A2516,'Week 2 - Making'!$P:$P),0),"")</f>
        <v/>
      </c>
      <c r="L2516" s="263" t="str">
        <f>IFERROR(ROUND(AVERAGEIF('Week 3 - Making'!$B:$B,'Product List'!$A2516,'Week 3 - Making'!$P:$P),0),"")</f>
        <v/>
      </c>
      <c r="M2516" s="7" t="str">
        <f>IFERROR(ROUND(AVERAGEIF('Week 4 - Making'!$B:$B,'Product List'!$A2516,'Week 4 - Making'!$P:$P),0),"")</f>
        <v/>
      </c>
      <c r="N2516" s="7" t="str">
        <f>IFERROR(ROUND(AVERAGEIF('Week 5 - Making'!$B:$B,'Product List'!$A2516,'Week 5 - Making'!$P:$P),0),"")</f>
        <v/>
      </c>
      <c r="O2516" s="7"/>
      <c r="P2516" s="7">
        <f t="array" ref="P2516">iferror(xlookup(C2516,'Product Families'!A:A,'Product Families'!S:S),"")</f>
        <v>0</v>
      </c>
    </row>
    <row r="2517" ht="14.25" customHeight="1">
      <c r="A2517" s="138" t="s">
        <v>1816</v>
      </c>
      <c r="B2517" s="122"/>
      <c r="C2517" s="138" t="s">
        <v>887</v>
      </c>
      <c r="D2517" s="7">
        <f t="array" ref="D2517">IFERROR(XLOOKUP($C2517,'Product Families'!$A:$A,'Product Families'!$D:$D),"")</f>
        <v>8</v>
      </c>
      <c r="E2517" s="7">
        <f t="array" ref="E2517">IFERROR(XLOOKUP($C2517,'Product Families'!$A:$A,'Product Families'!$E:$E),"")</f>
        <v>9</v>
      </c>
      <c r="F2517" s="7">
        <f t="array" ref="F2517">IFERROR(XLOOKUP($C2517,'Product Families'!$A:$A,'Product Families'!$F:$F),"")</f>
        <v>10</v>
      </c>
      <c r="G2517" s="7">
        <f t="array" ref="G2517">IFERROR(XLOOKUP($C2517,'Product Families'!$A:$A,'Product Families'!$G:$G),"")</f>
        <v>11</v>
      </c>
      <c r="J2517" s="7">
        <f>IFERROR(ROUND(AVERAGEIF('Week 1 - Making'!$B:$B,'Product List'!$A2517,'Week 1 - Making'!$P:$P),0),"")</f>
        <v>12</v>
      </c>
      <c r="K2517" s="7" t="str">
        <f>IFERROR(ROUND(AVERAGEIF('Week 2 - Making'!$B:$B,'Product List'!$A2517,'Week 2 - Making'!$P:$P),0),"")</f>
        <v/>
      </c>
      <c r="L2517" s="263" t="str">
        <f>IFERROR(ROUND(AVERAGEIF('Week 3 - Making'!$B:$B,'Product List'!$A2517,'Week 3 - Making'!$P:$P),0),"")</f>
        <v/>
      </c>
      <c r="M2517" s="7" t="str">
        <f>IFERROR(ROUND(AVERAGEIF('Week 4 - Making'!$B:$B,'Product List'!$A2517,'Week 4 - Making'!$P:$P),0),"")</f>
        <v/>
      </c>
      <c r="N2517" s="7" t="str">
        <f>IFERROR(ROUND(AVERAGEIF('Week 5 - Making'!$B:$B,'Product List'!$A2517,'Week 5 - Making'!$P:$P),0),"")</f>
        <v/>
      </c>
      <c r="O2517" s="7"/>
      <c r="P2517" s="7">
        <f t="array" ref="P2517">iferror(xlookup(C2517,'Product Families'!A:A,'Product Families'!S:S),"")</f>
        <v>0</v>
      </c>
    </row>
    <row r="2518" ht="14.25" customHeight="1">
      <c r="A2518" s="138" t="s">
        <v>5437</v>
      </c>
      <c r="B2518" s="122"/>
      <c r="C2518" s="138" t="s">
        <v>887</v>
      </c>
      <c r="D2518" s="7">
        <f t="array" ref="D2518">IFERROR(XLOOKUP($C2518,'Product Families'!$A:$A,'Product Families'!$D:$D),"")</f>
        <v>8</v>
      </c>
      <c r="E2518" s="7">
        <f t="array" ref="E2518">IFERROR(XLOOKUP($C2518,'Product Families'!$A:$A,'Product Families'!$E:$E),"")</f>
        <v>9</v>
      </c>
      <c r="F2518" s="7">
        <f t="array" ref="F2518">IFERROR(XLOOKUP($C2518,'Product Families'!$A:$A,'Product Families'!$F:$F),"")</f>
        <v>10</v>
      </c>
      <c r="G2518" s="7">
        <f t="array" ref="G2518">IFERROR(XLOOKUP($C2518,'Product Families'!$A:$A,'Product Families'!$G:$G),"")</f>
        <v>11</v>
      </c>
      <c r="J2518" s="7" t="str">
        <f>IFERROR(ROUND(AVERAGEIF('Week 1 - Making'!$B:$B,'Product List'!$A2518,'Week 1 - Making'!$P:$P),0),"")</f>
        <v/>
      </c>
      <c r="K2518" s="7" t="str">
        <f>IFERROR(ROUND(AVERAGEIF('Week 2 - Making'!$B:$B,'Product List'!$A2518,'Week 2 - Making'!$P:$P),0),"")</f>
        <v/>
      </c>
      <c r="L2518" s="263" t="str">
        <f>IFERROR(ROUND(AVERAGEIF('Week 3 - Making'!$B:$B,'Product List'!$A2518,'Week 3 - Making'!$P:$P),0),"")</f>
        <v/>
      </c>
      <c r="M2518" s="7" t="str">
        <f>IFERROR(ROUND(AVERAGEIF('Week 4 - Making'!$B:$B,'Product List'!$A2518,'Week 4 - Making'!$P:$P),0),"")</f>
        <v/>
      </c>
      <c r="N2518" s="7" t="str">
        <f>IFERROR(ROUND(AVERAGEIF('Week 5 - Making'!$B:$B,'Product List'!$A2518,'Week 5 - Making'!$P:$P),0),"")</f>
        <v/>
      </c>
      <c r="O2518" s="7"/>
      <c r="P2518" s="7">
        <f t="array" ref="P2518">iferror(xlookup(C2518,'Product Families'!A:A,'Product Families'!S:S),"")</f>
        <v>0</v>
      </c>
    </row>
    <row r="2519" ht="14.25" customHeight="1">
      <c r="A2519" s="138" t="s">
        <v>5438</v>
      </c>
      <c r="B2519" s="122"/>
      <c r="C2519" s="138" t="s">
        <v>887</v>
      </c>
      <c r="D2519" s="7">
        <f t="array" ref="D2519">IFERROR(XLOOKUP($C2519,'Product Families'!$A:$A,'Product Families'!$D:$D),"")</f>
        <v>8</v>
      </c>
      <c r="E2519" s="7">
        <f t="array" ref="E2519">IFERROR(XLOOKUP($C2519,'Product Families'!$A:$A,'Product Families'!$E:$E),"")</f>
        <v>9</v>
      </c>
      <c r="F2519" s="7">
        <f t="array" ref="F2519">IFERROR(XLOOKUP($C2519,'Product Families'!$A:$A,'Product Families'!$F:$F),"")</f>
        <v>10</v>
      </c>
      <c r="G2519" s="7">
        <f t="array" ref="G2519">IFERROR(XLOOKUP($C2519,'Product Families'!$A:$A,'Product Families'!$G:$G),"")</f>
        <v>11</v>
      </c>
      <c r="J2519" s="7" t="str">
        <f>IFERROR(ROUND(AVERAGEIF('Week 1 - Making'!$B:$B,'Product List'!$A2519,'Week 1 - Making'!$P:$P),0),"")</f>
        <v/>
      </c>
      <c r="K2519" s="7" t="str">
        <f>IFERROR(ROUND(AVERAGEIF('Week 2 - Making'!$B:$B,'Product List'!$A2519,'Week 2 - Making'!$P:$P),0),"")</f>
        <v/>
      </c>
      <c r="L2519" s="263" t="str">
        <f>IFERROR(ROUND(AVERAGEIF('Week 3 - Making'!$B:$B,'Product List'!$A2519,'Week 3 - Making'!$P:$P),0),"")</f>
        <v/>
      </c>
      <c r="M2519" s="7" t="str">
        <f>IFERROR(ROUND(AVERAGEIF('Week 4 - Making'!$B:$B,'Product List'!$A2519,'Week 4 - Making'!$P:$P),0),"")</f>
        <v/>
      </c>
      <c r="N2519" s="7" t="str">
        <f>IFERROR(ROUND(AVERAGEIF('Week 5 - Making'!$B:$B,'Product List'!$A2519,'Week 5 - Making'!$P:$P),0),"")</f>
        <v/>
      </c>
      <c r="O2519" s="7"/>
      <c r="P2519" s="7">
        <f t="array" ref="P2519">iferror(xlookup(C2519,'Product Families'!A:A,'Product Families'!S:S),"")</f>
        <v>0</v>
      </c>
    </row>
    <row r="2520" ht="14.25" customHeight="1">
      <c r="A2520" s="138" t="s">
        <v>5439</v>
      </c>
      <c r="B2520" s="122"/>
      <c r="C2520" s="138" t="s">
        <v>887</v>
      </c>
      <c r="D2520" s="7">
        <f t="array" ref="D2520">IFERROR(XLOOKUP($C2520,'Product Families'!$A:$A,'Product Families'!$D:$D),"")</f>
        <v>8</v>
      </c>
      <c r="E2520" s="7">
        <f t="array" ref="E2520">IFERROR(XLOOKUP($C2520,'Product Families'!$A:$A,'Product Families'!$E:$E),"")</f>
        <v>9</v>
      </c>
      <c r="F2520" s="7">
        <f t="array" ref="F2520">IFERROR(XLOOKUP($C2520,'Product Families'!$A:$A,'Product Families'!$F:$F),"")</f>
        <v>10</v>
      </c>
      <c r="G2520" s="7">
        <f t="array" ref="G2520">IFERROR(XLOOKUP($C2520,'Product Families'!$A:$A,'Product Families'!$G:$G),"")</f>
        <v>11</v>
      </c>
      <c r="J2520" s="7" t="str">
        <f>IFERROR(ROUND(AVERAGEIF('Week 1 - Making'!$B:$B,'Product List'!$A2520,'Week 1 - Making'!$P:$P),0),"")</f>
        <v/>
      </c>
      <c r="K2520" s="7" t="str">
        <f>IFERROR(ROUND(AVERAGEIF('Week 2 - Making'!$B:$B,'Product List'!$A2520,'Week 2 - Making'!$P:$P),0),"")</f>
        <v/>
      </c>
      <c r="L2520" s="263" t="str">
        <f>IFERROR(ROUND(AVERAGEIF('Week 3 - Making'!$B:$B,'Product List'!$A2520,'Week 3 - Making'!$P:$P),0),"")</f>
        <v/>
      </c>
      <c r="M2520" s="7" t="str">
        <f>IFERROR(ROUND(AVERAGEIF('Week 4 - Making'!$B:$B,'Product List'!$A2520,'Week 4 - Making'!$P:$P),0),"")</f>
        <v/>
      </c>
      <c r="N2520" s="7" t="str">
        <f>IFERROR(ROUND(AVERAGEIF('Week 5 - Making'!$B:$B,'Product List'!$A2520,'Week 5 - Making'!$P:$P),0),"")</f>
        <v/>
      </c>
      <c r="O2520" s="7"/>
      <c r="P2520" s="7">
        <f t="array" ref="P2520">iferror(xlookup(C2520,'Product Families'!A:A,'Product Families'!S:S),"")</f>
        <v>0</v>
      </c>
    </row>
    <row r="2521" ht="14.25" customHeight="1">
      <c r="A2521" s="138" t="s">
        <v>5440</v>
      </c>
      <c r="B2521" s="122"/>
      <c r="C2521" s="138" t="s">
        <v>887</v>
      </c>
      <c r="D2521" s="7">
        <f t="array" ref="D2521">IFERROR(XLOOKUP($C2521,'Product Families'!$A:$A,'Product Families'!$D:$D),"")</f>
        <v>8</v>
      </c>
      <c r="E2521" s="7">
        <f t="array" ref="E2521">IFERROR(XLOOKUP($C2521,'Product Families'!$A:$A,'Product Families'!$E:$E),"")</f>
        <v>9</v>
      </c>
      <c r="F2521" s="7">
        <f t="array" ref="F2521">IFERROR(XLOOKUP($C2521,'Product Families'!$A:$A,'Product Families'!$F:$F),"")</f>
        <v>10</v>
      </c>
      <c r="G2521" s="7">
        <f t="array" ref="G2521">IFERROR(XLOOKUP($C2521,'Product Families'!$A:$A,'Product Families'!$G:$G),"")</f>
        <v>11</v>
      </c>
      <c r="J2521" s="7" t="str">
        <f>IFERROR(ROUND(AVERAGEIF('Week 1 - Making'!$B:$B,'Product List'!$A2521,'Week 1 - Making'!$P:$P),0),"")</f>
        <v/>
      </c>
      <c r="K2521" s="7" t="str">
        <f>IFERROR(ROUND(AVERAGEIF('Week 2 - Making'!$B:$B,'Product List'!$A2521,'Week 2 - Making'!$P:$P),0),"")</f>
        <v/>
      </c>
      <c r="L2521" s="263" t="str">
        <f>IFERROR(ROUND(AVERAGEIF('Week 3 - Making'!$B:$B,'Product List'!$A2521,'Week 3 - Making'!$P:$P),0),"")</f>
        <v/>
      </c>
      <c r="M2521" s="7" t="str">
        <f>IFERROR(ROUND(AVERAGEIF('Week 4 - Making'!$B:$B,'Product List'!$A2521,'Week 4 - Making'!$P:$P),0),"")</f>
        <v/>
      </c>
      <c r="N2521" s="7" t="str">
        <f>IFERROR(ROUND(AVERAGEIF('Week 5 - Making'!$B:$B,'Product List'!$A2521,'Week 5 - Making'!$P:$P),0),"")</f>
        <v/>
      </c>
      <c r="O2521" s="7"/>
      <c r="P2521" s="7">
        <f t="array" ref="P2521">iferror(xlookup(C2521,'Product Families'!A:A,'Product Families'!S:S),"")</f>
        <v>0</v>
      </c>
    </row>
    <row r="2522" ht="14.25" customHeight="1">
      <c r="A2522" s="138" t="s">
        <v>5441</v>
      </c>
      <c r="B2522" s="122"/>
      <c r="C2522" s="138" t="s">
        <v>887</v>
      </c>
      <c r="D2522" s="7">
        <f t="array" ref="D2522">IFERROR(XLOOKUP($C2522,'Product Families'!$A:$A,'Product Families'!$D:$D),"")</f>
        <v>8</v>
      </c>
      <c r="E2522" s="7">
        <f t="array" ref="E2522">IFERROR(XLOOKUP($C2522,'Product Families'!$A:$A,'Product Families'!$E:$E),"")</f>
        <v>9</v>
      </c>
      <c r="F2522" s="7">
        <f t="array" ref="F2522">IFERROR(XLOOKUP($C2522,'Product Families'!$A:$A,'Product Families'!$F:$F),"")</f>
        <v>10</v>
      </c>
      <c r="G2522" s="7">
        <f t="array" ref="G2522">IFERROR(XLOOKUP($C2522,'Product Families'!$A:$A,'Product Families'!$G:$G),"")</f>
        <v>11</v>
      </c>
      <c r="J2522" s="7" t="str">
        <f>IFERROR(ROUND(AVERAGEIF('Week 1 - Making'!$B:$B,'Product List'!$A2522,'Week 1 - Making'!$P:$P),0),"")</f>
        <v/>
      </c>
      <c r="K2522" s="7" t="str">
        <f>IFERROR(ROUND(AVERAGEIF('Week 2 - Making'!$B:$B,'Product List'!$A2522,'Week 2 - Making'!$P:$P),0),"")</f>
        <v/>
      </c>
      <c r="L2522" s="263" t="str">
        <f>IFERROR(ROUND(AVERAGEIF('Week 3 - Making'!$B:$B,'Product List'!$A2522,'Week 3 - Making'!$P:$P),0),"")</f>
        <v/>
      </c>
      <c r="M2522" s="7" t="str">
        <f>IFERROR(ROUND(AVERAGEIF('Week 4 - Making'!$B:$B,'Product List'!$A2522,'Week 4 - Making'!$P:$P),0),"")</f>
        <v/>
      </c>
      <c r="N2522" s="7" t="str">
        <f>IFERROR(ROUND(AVERAGEIF('Week 5 - Making'!$B:$B,'Product List'!$A2522,'Week 5 - Making'!$P:$P),0),"")</f>
        <v/>
      </c>
      <c r="O2522" s="7"/>
      <c r="P2522" s="7">
        <f t="array" ref="P2522">iferror(xlookup(C2522,'Product Families'!A:A,'Product Families'!S:S),"")</f>
        <v>0</v>
      </c>
    </row>
    <row r="2523" ht="14.25" customHeight="1">
      <c r="A2523" s="138" t="s">
        <v>1819</v>
      </c>
      <c r="B2523" s="122"/>
      <c r="C2523" s="138" t="s">
        <v>887</v>
      </c>
      <c r="D2523" s="7">
        <f t="array" ref="D2523">IFERROR(XLOOKUP($C2523,'Product Families'!$A:$A,'Product Families'!$D:$D),"")</f>
        <v>8</v>
      </c>
      <c r="E2523" s="7">
        <f t="array" ref="E2523">IFERROR(XLOOKUP($C2523,'Product Families'!$A:$A,'Product Families'!$E:$E),"")</f>
        <v>9</v>
      </c>
      <c r="F2523" s="7">
        <f t="array" ref="F2523">IFERROR(XLOOKUP($C2523,'Product Families'!$A:$A,'Product Families'!$F:$F),"")</f>
        <v>10</v>
      </c>
      <c r="G2523" s="7">
        <f t="array" ref="G2523">IFERROR(XLOOKUP($C2523,'Product Families'!$A:$A,'Product Families'!$G:$G),"")</f>
        <v>11</v>
      </c>
      <c r="J2523" s="7">
        <f>IFERROR(ROUND(AVERAGEIF('Week 1 - Making'!$B:$B,'Product List'!$A2523,'Week 1 - Making'!$P:$P),0),"")</f>
        <v>12</v>
      </c>
      <c r="K2523" s="7" t="str">
        <f>IFERROR(ROUND(AVERAGEIF('Week 2 - Making'!$B:$B,'Product List'!$A2523,'Week 2 - Making'!$P:$P),0),"")</f>
        <v/>
      </c>
      <c r="L2523" s="263" t="str">
        <f>IFERROR(ROUND(AVERAGEIF('Week 3 - Making'!$B:$B,'Product List'!$A2523,'Week 3 - Making'!$P:$P),0),"")</f>
        <v/>
      </c>
      <c r="M2523" s="7" t="str">
        <f>IFERROR(ROUND(AVERAGEIF('Week 4 - Making'!$B:$B,'Product List'!$A2523,'Week 4 - Making'!$P:$P),0),"")</f>
        <v/>
      </c>
      <c r="N2523" s="7" t="str">
        <f>IFERROR(ROUND(AVERAGEIF('Week 5 - Making'!$B:$B,'Product List'!$A2523,'Week 5 - Making'!$P:$P),0),"")</f>
        <v/>
      </c>
      <c r="O2523" s="7"/>
      <c r="P2523" s="7">
        <f t="array" ref="P2523">iferror(xlookup(C2523,'Product Families'!A:A,'Product Families'!S:S),"")</f>
        <v>0</v>
      </c>
    </row>
    <row r="2524" ht="14.25" customHeight="1">
      <c r="A2524" s="138" t="s">
        <v>5442</v>
      </c>
      <c r="B2524" s="122"/>
      <c r="C2524" s="138" t="s">
        <v>887</v>
      </c>
      <c r="D2524" s="7">
        <f t="array" ref="D2524">IFERROR(XLOOKUP($C2524,'Product Families'!$A:$A,'Product Families'!$D:$D),"")</f>
        <v>8</v>
      </c>
      <c r="E2524" s="7">
        <f t="array" ref="E2524">IFERROR(XLOOKUP($C2524,'Product Families'!$A:$A,'Product Families'!$E:$E),"")</f>
        <v>9</v>
      </c>
      <c r="F2524" s="7">
        <f t="array" ref="F2524">IFERROR(XLOOKUP($C2524,'Product Families'!$A:$A,'Product Families'!$F:$F),"")</f>
        <v>10</v>
      </c>
      <c r="G2524" s="7">
        <f t="array" ref="G2524">IFERROR(XLOOKUP($C2524,'Product Families'!$A:$A,'Product Families'!$G:$G),"")</f>
        <v>11</v>
      </c>
      <c r="J2524" s="7" t="str">
        <f>IFERROR(ROUND(AVERAGEIF('Week 1 - Making'!$B:$B,'Product List'!$A2524,'Week 1 - Making'!$P:$P),0),"")</f>
        <v/>
      </c>
      <c r="K2524" s="7" t="str">
        <f>IFERROR(ROUND(AVERAGEIF('Week 2 - Making'!$B:$B,'Product List'!$A2524,'Week 2 - Making'!$P:$P),0),"")</f>
        <v/>
      </c>
      <c r="L2524" s="263" t="str">
        <f>IFERROR(ROUND(AVERAGEIF('Week 3 - Making'!$B:$B,'Product List'!$A2524,'Week 3 - Making'!$P:$P),0),"")</f>
        <v/>
      </c>
      <c r="M2524" s="7" t="str">
        <f>IFERROR(ROUND(AVERAGEIF('Week 4 - Making'!$B:$B,'Product List'!$A2524,'Week 4 - Making'!$P:$P),0),"")</f>
        <v/>
      </c>
      <c r="N2524" s="7" t="str">
        <f>IFERROR(ROUND(AVERAGEIF('Week 5 - Making'!$B:$B,'Product List'!$A2524,'Week 5 - Making'!$P:$P),0),"")</f>
        <v/>
      </c>
      <c r="O2524" s="7"/>
      <c r="P2524" s="7">
        <f t="array" ref="P2524">iferror(xlookup(C2524,'Product Families'!A:A,'Product Families'!S:S),"")</f>
        <v>0</v>
      </c>
    </row>
    <row r="2525" ht="14.25" customHeight="1">
      <c r="A2525" s="138" t="s">
        <v>5443</v>
      </c>
      <c r="B2525" s="122"/>
      <c r="C2525" s="138" t="s">
        <v>887</v>
      </c>
      <c r="D2525" s="7">
        <f t="array" ref="D2525">IFERROR(XLOOKUP($C2525,'Product Families'!$A:$A,'Product Families'!$D:$D),"")</f>
        <v>8</v>
      </c>
      <c r="E2525" s="7">
        <f t="array" ref="E2525">IFERROR(XLOOKUP($C2525,'Product Families'!$A:$A,'Product Families'!$E:$E),"")</f>
        <v>9</v>
      </c>
      <c r="F2525" s="7">
        <f t="array" ref="F2525">IFERROR(XLOOKUP($C2525,'Product Families'!$A:$A,'Product Families'!$F:$F),"")</f>
        <v>10</v>
      </c>
      <c r="G2525" s="7">
        <f t="array" ref="G2525">IFERROR(XLOOKUP($C2525,'Product Families'!$A:$A,'Product Families'!$G:$G),"")</f>
        <v>11</v>
      </c>
      <c r="J2525" s="7" t="str">
        <f>IFERROR(ROUND(AVERAGEIF('Week 1 - Making'!$B:$B,'Product List'!$A2525,'Week 1 - Making'!$P:$P),0),"")</f>
        <v/>
      </c>
      <c r="K2525" s="7" t="str">
        <f>IFERROR(ROUND(AVERAGEIF('Week 2 - Making'!$B:$B,'Product List'!$A2525,'Week 2 - Making'!$P:$P),0),"")</f>
        <v/>
      </c>
      <c r="L2525" s="263" t="str">
        <f>IFERROR(ROUND(AVERAGEIF('Week 3 - Making'!$B:$B,'Product List'!$A2525,'Week 3 - Making'!$P:$P),0),"")</f>
        <v/>
      </c>
      <c r="M2525" s="7" t="str">
        <f>IFERROR(ROUND(AVERAGEIF('Week 4 - Making'!$B:$B,'Product List'!$A2525,'Week 4 - Making'!$P:$P),0),"")</f>
        <v/>
      </c>
      <c r="N2525" s="7" t="str">
        <f>IFERROR(ROUND(AVERAGEIF('Week 5 - Making'!$B:$B,'Product List'!$A2525,'Week 5 - Making'!$P:$P),0),"")</f>
        <v/>
      </c>
      <c r="O2525" s="7"/>
      <c r="P2525" s="7">
        <f t="array" ref="P2525">iferror(xlookup(C2525,'Product Families'!A:A,'Product Families'!S:S),"")</f>
        <v>0</v>
      </c>
    </row>
    <row r="2526" ht="14.25" customHeight="1">
      <c r="A2526" s="138" t="s">
        <v>1823</v>
      </c>
      <c r="B2526" s="122"/>
      <c r="C2526" s="138" t="s">
        <v>887</v>
      </c>
      <c r="D2526" s="7">
        <f t="array" ref="D2526">IFERROR(XLOOKUP($C2526,'Product Families'!$A:$A,'Product Families'!$D:$D),"")</f>
        <v>8</v>
      </c>
      <c r="E2526" s="7">
        <f t="array" ref="E2526">IFERROR(XLOOKUP($C2526,'Product Families'!$A:$A,'Product Families'!$E:$E),"")</f>
        <v>9</v>
      </c>
      <c r="F2526" s="7">
        <f t="array" ref="F2526">IFERROR(XLOOKUP($C2526,'Product Families'!$A:$A,'Product Families'!$F:$F),"")</f>
        <v>10</v>
      </c>
      <c r="G2526" s="7">
        <f t="array" ref="G2526">IFERROR(XLOOKUP($C2526,'Product Families'!$A:$A,'Product Families'!$G:$G),"")</f>
        <v>11</v>
      </c>
      <c r="J2526" s="7">
        <f>IFERROR(ROUND(AVERAGEIF('Week 1 - Making'!$B:$B,'Product List'!$A2526,'Week 1 - Making'!$P:$P),0),"")</f>
        <v>12</v>
      </c>
      <c r="K2526" s="7" t="str">
        <f>IFERROR(ROUND(AVERAGEIF('Week 2 - Making'!$B:$B,'Product List'!$A2526,'Week 2 - Making'!$P:$P),0),"")</f>
        <v/>
      </c>
      <c r="L2526" s="263" t="str">
        <f>IFERROR(ROUND(AVERAGEIF('Week 3 - Making'!$B:$B,'Product List'!$A2526,'Week 3 - Making'!$P:$P),0),"")</f>
        <v/>
      </c>
      <c r="M2526" s="7" t="str">
        <f>IFERROR(ROUND(AVERAGEIF('Week 4 - Making'!$B:$B,'Product List'!$A2526,'Week 4 - Making'!$P:$P),0),"")</f>
        <v/>
      </c>
      <c r="N2526" s="7" t="str">
        <f>IFERROR(ROUND(AVERAGEIF('Week 5 - Making'!$B:$B,'Product List'!$A2526,'Week 5 - Making'!$P:$P),0),"")</f>
        <v/>
      </c>
      <c r="O2526" s="7"/>
      <c r="P2526" s="7">
        <f t="array" ref="P2526">iferror(xlookup(C2526,'Product Families'!A:A,'Product Families'!S:S),"")</f>
        <v>0</v>
      </c>
    </row>
    <row r="2527" ht="14.25" customHeight="1">
      <c r="A2527" s="138" t="s">
        <v>1825</v>
      </c>
      <c r="B2527" s="122"/>
      <c r="C2527" s="138" t="s">
        <v>887</v>
      </c>
      <c r="D2527" s="7">
        <f t="array" ref="D2527">IFERROR(XLOOKUP($C2527,'Product Families'!$A:$A,'Product Families'!$D:$D),"")</f>
        <v>8</v>
      </c>
      <c r="E2527" s="7">
        <f t="array" ref="E2527">IFERROR(XLOOKUP($C2527,'Product Families'!$A:$A,'Product Families'!$E:$E),"")</f>
        <v>9</v>
      </c>
      <c r="F2527" s="7">
        <f t="array" ref="F2527">IFERROR(XLOOKUP($C2527,'Product Families'!$A:$A,'Product Families'!$F:$F),"")</f>
        <v>10</v>
      </c>
      <c r="G2527" s="7">
        <f t="array" ref="G2527">IFERROR(XLOOKUP($C2527,'Product Families'!$A:$A,'Product Families'!$G:$G),"")</f>
        <v>11</v>
      </c>
      <c r="J2527" s="7">
        <f>IFERROR(ROUND(AVERAGEIF('Week 1 - Making'!$B:$B,'Product List'!$A2527,'Week 1 - Making'!$P:$P),0),"")</f>
        <v>12</v>
      </c>
      <c r="K2527" s="7" t="str">
        <f>IFERROR(ROUND(AVERAGEIF('Week 2 - Making'!$B:$B,'Product List'!$A2527,'Week 2 - Making'!$P:$P),0),"")</f>
        <v/>
      </c>
      <c r="L2527" s="263" t="str">
        <f>IFERROR(ROUND(AVERAGEIF('Week 3 - Making'!$B:$B,'Product List'!$A2527,'Week 3 - Making'!$P:$P),0),"")</f>
        <v/>
      </c>
      <c r="M2527" s="7" t="str">
        <f>IFERROR(ROUND(AVERAGEIF('Week 4 - Making'!$B:$B,'Product List'!$A2527,'Week 4 - Making'!$P:$P),0),"")</f>
        <v/>
      </c>
      <c r="N2527" s="7" t="str">
        <f>IFERROR(ROUND(AVERAGEIF('Week 5 - Making'!$B:$B,'Product List'!$A2527,'Week 5 - Making'!$P:$P),0),"")</f>
        <v/>
      </c>
      <c r="O2527" s="7"/>
      <c r="P2527" s="7">
        <f t="array" ref="P2527">iferror(xlookup(C2527,'Product Families'!A:A,'Product Families'!S:S),"")</f>
        <v>0</v>
      </c>
    </row>
    <row r="2528" ht="14.25" customHeight="1">
      <c r="A2528" s="138" t="s">
        <v>5444</v>
      </c>
      <c r="B2528" s="122"/>
      <c r="C2528" s="138" t="s">
        <v>887</v>
      </c>
      <c r="D2528" s="7">
        <f t="array" ref="D2528">IFERROR(XLOOKUP($C2528,'Product Families'!$A:$A,'Product Families'!$D:$D),"")</f>
        <v>8</v>
      </c>
      <c r="E2528" s="7">
        <f t="array" ref="E2528">IFERROR(XLOOKUP($C2528,'Product Families'!$A:$A,'Product Families'!$E:$E),"")</f>
        <v>9</v>
      </c>
      <c r="F2528" s="7">
        <f t="array" ref="F2528">IFERROR(XLOOKUP($C2528,'Product Families'!$A:$A,'Product Families'!$F:$F),"")</f>
        <v>10</v>
      </c>
      <c r="G2528" s="7">
        <f t="array" ref="G2528">IFERROR(XLOOKUP($C2528,'Product Families'!$A:$A,'Product Families'!$G:$G),"")</f>
        <v>11</v>
      </c>
      <c r="J2528" s="7" t="str">
        <f>IFERROR(ROUND(AVERAGEIF('Week 1 - Making'!$B:$B,'Product List'!$A2528,'Week 1 - Making'!$P:$P),0),"")</f>
        <v/>
      </c>
      <c r="K2528" s="7" t="str">
        <f>IFERROR(ROUND(AVERAGEIF('Week 2 - Making'!$B:$B,'Product List'!$A2528,'Week 2 - Making'!$P:$P),0),"")</f>
        <v/>
      </c>
      <c r="L2528" s="263" t="str">
        <f>IFERROR(ROUND(AVERAGEIF('Week 3 - Making'!$B:$B,'Product List'!$A2528,'Week 3 - Making'!$P:$P),0),"")</f>
        <v/>
      </c>
      <c r="M2528" s="7" t="str">
        <f>IFERROR(ROUND(AVERAGEIF('Week 4 - Making'!$B:$B,'Product List'!$A2528,'Week 4 - Making'!$P:$P),0),"")</f>
        <v/>
      </c>
      <c r="N2528" s="7" t="str">
        <f>IFERROR(ROUND(AVERAGEIF('Week 5 - Making'!$B:$B,'Product List'!$A2528,'Week 5 - Making'!$P:$P),0),"")</f>
        <v/>
      </c>
      <c r="O2528" s="7"/>
      <c r="P2528" s="7">
        <f t="array" ref="P2528">iferror(xlookup(C2528,'Product Families'!A:A,'Product Families'!S:S),"")</f>
        <v>0</v>
      </c>
    </row>
    <row r="2529" ht="14.25" customHeight="1">
      <c r="A2529" s="138" t="s">
        <v>1828</v>
      </c>
      <c r="B2529" s="122"/>
      <c r="C2529" s="138" t="s">
        <v>887</v>
      </c>
      <c r="D2529" s="7">
        <f t="array" ref="D2529">IFERROR(XLOOKUP($C2529,'Product Families'!$A:$A,'Product Families'!$D:$D),"")</f>
        <v>8</v>
      </c>
      <c r="E2529" s="7">
        <f t="array" ref="E2529">IFERROR(XLOOKUP($C2529,'Product Families'!$A:$A,'Product Families'!$E:$E),"")</f>
        <v>9</v>
      </c>
      <c r="F2529" s="7">
        <f t="array" ref="F2529">IFERROR(XLOOKUP($C2529,'Product Families'!$A:$A,'Product Families'!$F:$F),"")</f>
        <v>10</v>
      </c>
      <c r="G2529" s="7">
        <f t="array" ref="G2529">IFERROR(XLOOKUP($C2529,'Product Families'!$A:$A,'Product Families'!$G:$G),"")</f>
        <v>11</v>
      </c>
      <c r="J2529" s="7">
        <f>IFERROR(ROUND(AVERAGEIF('Week 1 - Making'!$B:$B,'Product List'!$A2529,'Week 1 - Making'!$P:$P),0),"")</f>
        <v>12</v>
      </c>
      <c r="K2529" s="7" t="str">
        <f>IFERROR(ROUND(AVERAGEIF('Week 2 - Making'!$B:$B,'Product List'!$A2529,'Week 2 - Making'!$P:$P),0),"")</f>
        <v/>
      </c>
      <c r="L2529" s="263" t="str">
        <f>IFERROR(ROUND(AVERAGEIF('Week 3 - Making'!$B:$B,'Product List'!$A2529,'Week 3 - Making'!$P:$P),0),"")</f>
        <v/>
      </c>
      <c r="M2529" s="7" t="str">
        <f>IFERROR(ROUND(AVERAGEIF('Week 4 - Making'!$B:$B,'Product List'!$A2529,'Week 4 - Making'!$P:$P),0),"")</f>
        <v/>
      </c>
      <c r="N2529" s="7" t="str">
        <f>IFERROR(ROUND(AVERAGEIF('Week 5 - Making'!$B:$B,'Product List'!$A2529,'Week 5 - Making'!$P:$P),0),"")</f>
        <v/>
      </c>
      <c r="O2529" s="7"/>
      <c r="P2529" s="7">
        <f t="array" ref="P2529">iferror(xlookup(C2529,'Product Families'!A:A,'Product Families'!S:S),"")</f>
        <v>0</v>
      </c>
    </row>
    <row r="2530" ht="14.25" customHeight="1">
      <c r="A2530" s="138" t="s">
        <v>5445</v>
      </c>
      <c r="B2530" s="122"/>
      <c r="C2530" s="138" t="s">
        <v>887</v>
      </c>
      <c r="D2530" s="7">
        <f t="array" ref="D2530">IFERROR(XLOOKUP($C2530,'Product Families'!$A:$A,'Product Families'!$D:$D),"")</f>
        <v>8</v>
      </c>
      <c r="E2530" s="7">
        <f t="array" ref="E2530">IFERROR(XLOOKUP($C2530,'Product Families'!$A:$A,'Product Families'!$E:$E),"")</f>
        <v>9</v>
      </c>
      <c r="F2530" s="7">
        <f t="array" ref="F2530">IFERROR(XLOOKUP($C2530,'Product Families'!$A:$A,'Product Families'!$F:$F),"")</f>
        <v>10</v>
      </c>
      <c r="G2530" s="7">
        <f t="array" ref="G2530">IFERROR(XLOOKUP($C2530,'Product Families'!$A:$A,'Product Families'!$G:$G),"")</f>
        <v>11</v>
      </c>
      <c r="J2530" s="7" t="str">
        <f>IFERROR(ROUND(AVERAGEIF('Week 1 - Making'!$B:$B,'Product List'!$A2530,'Week 1 - Making'!$P:$P),0),"")</f>
        <v/>
      </c>
      <c r="K2530" s="7" t="str">
        <f>IFERROR(ROUND(AVERAGEIF('Week 2 - Making'!$B:$B,'Product List'!$A2530,'Week 2 - Making'!$P:$P),0),"")</f>
        <v/>
      </c>
      <c r="L2530" s="263" t="str">
        <f>IFERROR(ROUND(AVERAGEIF('Week 3 - Making'!$B:$B,'Product List'!$A2530,'Week 3 - Making'!$P:$P),0),"")</f>
        <v/>
      </c>
      <c r="M2530" s="7" t="str">
        <f>IFERROR(ROUND(AVERAGEIF('Week 4 - Making'!$B:$B,'Product List'!$A2530,'Week 4 - Making'!$P:$P),0),"")</f>
        <v/>
      </c>
      <c r="N2530" s="7" t="str">
        <f>IFERROR(ROUND(AVERAGEIF('Week 5 - Making'!$B:$B,'Product List'!$A2530,'Week 5 - Making'!$P:$P),0),"")</f>
        <v/>
      </c>
      <c r="O2530" s="7"/>
      <c r="P2530" s="7">
        <f t="array" ref="P2530">iferror(xlookup(C2530,'Product Families'!A:A,'Product Families'!S:S),"")</f>
        <v>0</v>
      </c>
    </row>
    <row r="2531" ht="14.25" customHeight="1">
      <c r="A2531" s="138" t="s">
        <v>5446</v>
      </c>
      <c r="B2531" s="122"/>
      <c r="C2531" s="138" t="s">
        <v>887</v>
      </c>
      <c r="D2531" s="7">
        <f t="array" ref="D2531">IFERROR(XLOOKUP($C2531,'Product Families'!$A:$A,'Product Families'!$D:$D),"")</f>
        <v>8</v>
      </c>
      <c r="E2531" s="7">
        <f t="array" ref="E2531">IFERROR(XLOOKUP($C2531,'Product Families'!$A:$A,'Product Families'!$E:$E),"")</f>
        <v>9</v>
      </c>
      <c r="F2531" s="7">
        <f t="array" ref="F2531">IFERROR(XLOOKUP($C2531,'Product Families'!$A:$A,'Product Families'!$F:$F),"")</f>
        <v>10</v>
      </c>
      <c r="G2531" s="7">
        <f t="array" ref="G2531">IFERROR(XLOOKUP($C2531,'Product Families'!$A:$A,'Product Families'!$G:$G),"")</f>
        <v>11</v>
      </c>
      <c r="J2531" s="7" t="str">
        <f>IFERROR(ROUND(AVERAGEIF('Week 1 - Making'!$B:$B,'Product List'!$A2531,'Week 1 - Making'!$P:$P),0),"")</f>
        <v/>
      </c>
      <c r="K2531" s="7" t="str">
        <f>IFERROR(ROUND(AVERAGEIF('Week 2 - Making'!$B:$B,'Product List'!$A2531,'Week 2 - Making'!$P:$P),0),"")</f>
        <v/>
      </c>
      <c r="L2531" s="263" t="str">
        <f>IFERROR(ROUND(AVERAGEIF('Week 3 - Making'!$B:$B,'Product List'!$A2531,'Week 3 - Making'!$P:$P),0),"")</f>
        <v/>
      </c>
      <c r="M2531" s="7" t="str">
        <f>IFERROR(ROUND(AVERAGEIF('Week 4 - Making'!$B:$B,'Product List'!$A2531,'Week 4 - Making'!$P:$P),0),"")</f>
        <v/>
      </c>
      <c r="N2531" s="7" t="str">
        <f>IFERROR(ROUND(AVERAGEIF('Week 5 - Making'!$B:$B,'Product List'!$A2531,'Week 5 - Making'!$P:$P),0),"")</f>
        <v/>
      </c>
      <c r="O2531" s="7"/>
      <c r="P2531" s="7">
        <f t="array" ref="P2531">iferror(xlookup(C2531,'Product Families'!A:A,'Product Families'!S:S),"")</f>
        <v>0</v>
      </c>
    </row>
    <row r="2532" ht="14.25" customHeight="1">
      <c r="A2532" s="138" t="s">
        <v>5447</v>
      </c>
      <c r="B2532" s="122"/>
      <c r="C2532" s="138" t="s">
        <v>887</v>
      </c>
      <c r="D2532" s="7">
        <f t="array" ref="D2532">IFERROR(XLOOKUP($C2532,'Product Families'!$A:$A,'Product Families'!$D:$D),"")</f>
        <v>8</v>
      </c>
      <c r="E2532" s="7">
        <f t="array" ref="E2532">IFERROR(XLOOKUP($C2532,'Product Families'!$A:$A,'Product Families'!$E:$E),"")</f>
        <v>9</v>
      </c>
      <c r="F2532" s="7">
        <f t="array" ref="F2532">IFERROR(XLOOKUP($C2532,'Product Families'!$A:$A,'Product Families'!$F:$F),"")</f>
        <v>10</v>
      </c>
      <c r="G2532" s="7">
        <f t="array" ref="G2532">IFERROR(XLOOKUP($C2532,'Product Families'!$A:$A,'Product Families'!$G:$G),"")</f>
        <v>11</v>
      </c>
      <c r="J2532" s="7" t="str">
        <f>IFERROR(ROUND(AVERAGEIF('Week 1 - Making'!$B:$B,'Product List'!$A2532,'Week 1 - Making'!$P:$P),0),"")</f>
        <v/>
      </c>
      <c r="K2532" s="7" t="str">
        <f>IFERROR(ROUND(AVERAGEIF('Week 2 - Making'!$B:$B,'Product List'!$A2532,'Week 2 - Making'!$P:$P),0),"")</f>
        <v/>
      </c>
      <c r="L2532" s="263" t="str">
        <f>IFERROR(ROUND(AVERAGEIF('Week 3 - Making'!$B:$B,'Product List'!$A2532,'Week 3 - Making'!$P:$P),0),"")</f>
        <v/>
      </c>
      <c r="M2532" s="7" t="str">
        <f>IFERROR(ROUND(AVERAGEIF('Week 4 - Making'!$B:$B,'Product List'!$A2532,'Week 4 - Making'!$P:$P),0),"")</f>
        <v/>
      </c>
      <c r="N2532" s="7" t="str">
        <f>IFERROR(ROUND(AVERAGEIF('Week 5 - Making'!$B:$B,'Product List'!$A2532,'Week 5 - Making'!$P:$P),0),"")</f>
        <v/>
      </c>
      <c r="O2532" s="7"/>
      <c r="P2532" s="7">
        <f t="array" ref="P2532">iferror(xlookup(C2532,'Product Families'!A:A,'Product Families'!S:S),"")</f>
        <v>0</v>
      </c>
    </row>
    <row r="2533" ht="14.25" customHeight="1">
      <c r="A2533" s="138" t="s">
        <v>5448</v>
      </c>
      <c r="B2533" s="122"/>
      <c r="C2533" s="138" t="s">
        <v>887</v>
      </c>
      <c r="D2533" s="7">
        <f t="array" ref="D2533">IFERROR(XLOOKUP($C2533,'Product Families'!$A:$A,'Product Families'!$D:$D),"")</f>
        <v>8</v>
      </c>
      <c r="E2533" s="7">
        <f t="array" ref="E2533">IFERROR(XLOOKUP($C2533,'Product Families'!$A:$A,'Product Families'!$E:$E),"")</f>
        <v>9</v>
      </c>
      <c r="F2533" s="7">
        <f t="array" ref="F2533">IFERROR(XLOOKUP($C2533,'Product Families'!$A:$A,'Product Families'!$F:$F),"")</f>
        <v>10</v>
      </c>
      <c r="G2533" s="7">
        <f t="array" ref="G2533">IFERROR(XLOOKUP($C2533,'Product Families'!$A:$A,'Product Families'!$G:$G),"")</f>
        <v>11</v>
      </c>
      <c r="J2533" s="7" t="str">
        <f>IFERROR(ROUND(AVERAGEIF('Week 1 - Making'!$B:$B,'Product List'!$A2533,'Week 1 - Making'!$P:$P),0),"")</f>
        <v/>
      </c>
      <c r="K2533" s="7" t="str">
        <f>IFERROR(ROUND(AVERAGEIF('Week 2 - Making'!$B:$B,'Product List'!$A2533,'Week 2 - Making'!$P:$P),0),"")</f>
        <v/>
      </c>
      <c r="L2533" s="263" t="str">
        <f>IFERROR(ROUND(AVERAGEIF('Week 3 - Making'!$B:$B,'Product List'!$A2533,'Week 3 - Making'!$P:$P),0),"")</f>
        <v/>
      </c>
      <c r="M2533" s="7" t="str">
        <f>IFERROR(ROUND(AVERAGEIF('Week 4 - Making'!$B:$B,'Product List'!$A2533,'Week 4 - Making'!$P:$P),0),"")</f>
        <v/>
      </c>
      <c r="N2533" s="7" t="str">
        <f>IFERROR(ROUND(AVERAGEIF('Week 5 - Making'!$B:$B,'Product List'!$A2533,'Week 5 - Making'!$P:$P),0),"")</f>
        <v/>
      </c>
      <c r="O2533" s="7"/>
      <c r="P2533" s="7">
        <f t="array" ref="P2533">iferror(xlookup(C2533,'Product Families'!A:A,'Product Families'!S:S),"")</f>
        <v>0</v>
      </c>
    </row>
    <row r="2534" ht="14.25" customHeight="1">
      <c r="A2534" s="138" t="s">
        <v>5449</v>
      </c>
      <c r="B2534" s="122"/>
      <c r="C2534" s="138" t="s">
        <v>887</v>
      </c>
      <c r="D2534" s="7">
        <f t="array" ref="D2534">IFERROR(XLOOKUP($C2534,'Product Families'!$A:$A,'Product Families'!$D:$D),"")</f>
        <v>8</v>
      </c>
      <c r="E2534" s="7">
        <f t="array" ref="E2534">IFERROR(XLOOKUP($C2534,'Product Families'!$A:$A,'Product Families'!$E:$E),"")</f>
        <v>9</v>
      </c>
      <c r="F2534" s="7">
        <f t="array" ref="F2534">IFERROR(XLOOKUP($C2534,'Product Families'!$A:$A,'Product Families'!$F:$F),"")</f>
        <v>10</v>
      </c>
      <c r="G2534" s="7">
        <f t="array" ref="G2534">IFERROR(XLOOKUP($C2534,'Product Families'!$A:$A,'Product Families'!$G:$G),"")</f>
        <v>11</v>
      </c>
      <c r="J2534" s="7" t="str">
        <f>IFERROR(ROUND(AVERAGEIF('Week 1 - Making'!$B:$B,'Product List'!$A2534,'Week 1 - Making'!$P:$P),0),"")</f>
        <v/>
      </c>
      <c r="K2534" s="7" t="str">
        <f>IFERROR(ROUND(AVERAGEIF('Week 2 - Making'!$B:$B,'Product List'!$A2534,'Week 2 - Making'!$P:$P),0),"")</f>
        <v/>
      </c>
      <c r="L2534" s="263" t="str">
        <f>IFERROR(ROUND(AVERAGEIF('Week 3 - Making'!$B:$B,'Product List'!$A2534,'Week 3 - Making'!$P:$P),0),"")</f>
        <v/>
      </c>
      <c r="M2534" s="7" t="str">
        <f>IFERROR(ROUND(AVERAGEIF('Week 4 - Making'!$B:$B,'Product List'!$A2534,'Week 4 - Making'!$P:$P),0),"")</f>
        <v/>
      </c>
      <c r="N2534" s="7" t="str">
        <f>IFERROR(ROUND(AVERAGEIF('Week 5 - Making'!$B:$B,'Product List'!$A2534,'Week 5 - Making'!$P:$P),0),"")</f>
        <v/>
      </c>
      <c r="O2534" s="7"/>
      <c r="P2534" s="7">
        <f t="array" ref="P2534">iferror(xlookup(C2534,'Product Families'!A:A,'Product Families'!S:S),"")</f>
        <v>0</v>
      </c>
    </row>
    <row r="2535" ht="14.25" customHeight="1">
      <c r="A2535" s="138" t="s">
        <v>5450</v>
      </c>
      <c r="B2535" s="122"/>
      <c r="C2535" s="138" t="s">
        <v>887</v>
      </c>
      <c r="D2535" s="7">
        <f t="array" ref="D2535">IFERROR(XLOOKUP($C2535,'Product Families'!$A:$A,'Product Families'!$D:$D),"")</f>
        <v>8</v>
      </c>
      <c r="E2535" s="7">
        <f t="array" ref="E2535">IFERROR(XLOOKUP($C2535,'Product Families'!$A:$A,'Product Families'!$E:$E),"")</f>
        <v>9</v>
      </c>
      <c r="F2535" s="7">
        <f t="array" ref="F2535">IFERROR(XLOOKUP($C2535,'Product Families'!$A:$A,'Product Families'!$F:$F),"")</f>
        <v>10</v>
      </c>
      <c r="G2535" s="7">
        <f t="array" ref="G2535">IFERROR(XLOOKUP($C2535,'Product Families'!$A:$A,'Product Families'!$G:$G),"")</f>
        <v>11</v>
      </c>
      <c r="J2535" s="7" t="str">
        <f>IFERROR(ROUND(AVERAGEIF('Week 1 - Making'!$B:$B,'Product List'!$A2535,'Week 1 - Making'!$P:$P),0),"")</f>
        <v/>
      </c>
      <c r="K2535" s="7" t="str">
        <f>IFERROR(ROUND(AVERAGEIF('Week 2 - Making'!$B:$B,'Product List'!$A2535,'Week 2 - Making'!$P:$P),0),"")</f>
        <v/>
      </c>
      <c r="L2535" s="263" t="str">
        <f>IFERROR(ROUND(AVERAGEIF('Week 3 - Making'!$B:$B,'Product List'!$A2535,'Week 3 - Making'!$P:$P),0),"")</f>
        <v/>
      </c>
      <c r="M2535" s="7" t="str">
        <f>IFERROR(ROUND(AVERAGEIF('Week 4 - Making'!$B:$B,'Product List'!$A2535,'Week 4 - Making'!$P:$P),0),"")</f>
        <v/>
      </c>
      <c r="N2535" s="7" t="str">
        <f>IFERROR(ROUND(AVERAGEIF('Week 5 - Making'!$B:$B,'Product List'!$A2535,'Week 5 - Making'!$P:$P),0),"")</f>
        <v/>
      </c>
      <c r="O2535" s="7"/>
      <c r="P2535" s="7">
        <f t="array" ref="P2535">iferror(xlookup(C2535,'Product Families'!A:A,'Product Families'!S:S),"")</f>
        <v>0</v>
      </c>
    </row>
    <row r="2536" ht="14.25" customHeight="1">
      <c r="A2536" s="138" t="s">
        <v>1832</v>
      </c>
      <c r="B2536" s="122"/>
      <c r="C2536" s="138" t="s">
        <v>887</v>
      </c>
      <c r="D2536" s="7">
        <f t="array" ref="D2536">IFERROR(XLOOKUP($C2536,'Product Families'!$A:$A,'Product Families'!$D:$D),"")</f>
        <v>8</v>
      </c>
      <c r="E2536" s="7">
        <f t="array" ref="E2536">IFERROR(XLOOKUP($C2536,'Product Families'!$A:$A,'Product Families'!$E:$E),"")</f>
        <v>9</v>
      </c>
      <c r="F2536" s="7">
        <f t="array" ref="F2536">IFERROR(XLOOKUP($C2536,'Product Families'!$A:$A,'Product Families'!$F:$F),"")</f>
        <v>10</v>
      </c>
      <c r="G2536" s="7">
        <f t="array" ref="G2536">IFERROR(XLOOKUP($C2536,'Product Families'!$A:$A,'Product Families'!$G:$G),"")</f>
        <v>11</v>
      </c>
      <c r="J2536" s="7">
        <f>IFERROR(ROUND(AVERAGEIF('Week 1 - Making'!$B:$B,'Product List'!$A2536,'Week 1 - Making'!$P:$P),0),"")</f>
        <v>12</v>
      </c>
      <c r="K2536" s="7" t="str">
        <f>IFERROR(ROUND(AVERAGEIF('Week 2 - Making'!$B:$B,'Product List'!$A2536,'Week 2 - Making'!$P:$P),0),"")</f>
        <v/>
      </c>
      <c r="L2536" s="263" t="str">
        <f>IFERROR(ROUND(AVERAGEIF('Week 3 - Making'!$B:$B,'Product List'!$A2536,'Week 3 - Making'!$P:$P),0),"")</f>
        <v/>
      </c>
      <c r="M2536" s="7" t="str">
        <f>IFERROR(ROUND(AVERAGEIF('Week 4 - Making'!$B:$B,'Product List'!$A2536,'Week 4 - Making'!$P:$P),0),"")</f>
        <v/>
      </c>
      <c r="N2536" s="7" t="str">
        <f>IFERROR(ROUND(AVERAGEIF('Week 5 - Making'!$B:$B,'Product List'!$A2536,'Week 5 - Making'!$P:$P),0),"")</f>
        <v/>
      </c>
      <c r="O2536" s="7"/>
      <c r="P2536" s="7">
        <f t="array" ref="P2536">iferror(xlookup(C2536,'Product Families'!A:A,'Product Families'!S:S),"")</f>
        <v>0</v>
      </c>
    </row>
    <row r="2537" ht="14.25" customHeight="1">
      <c r="A2537" s="138" t="s">
        <v>1834</v>
      </c>
      <c r="B2537" s="122"/>
      <c r="C2537" s="138" t="s">
        <v>887</v>
      </c>
      <c r="D2537" s="7">
        <f t="array" ref="D2537">IFERROR(XLOOKUP($C2537,'Product Families'!$A:$A,'Product Families'!$D:$D),"")</f>
        <v>8</v>
      </c>
      <c r="E2537" s="7">
        <f t="array" ref="E2537">IFERROR(XLOOKUP($C2537,'Product Families'!$A:$A,'Product Families'!$E:$E),"")</f>
        <v>9</v>
      </c>
      <c r="F2537" s="7">
        <f t="array" ref="F2537">IFERROR(XLOOKUP($C2537,'Product Families'!$A:$A,'Product Families'!$F:$F),"")</f>
        <v>10</v>
      </c>
      <c r="G2537" s="7">
        <f t="array" ref="G2537">IFERROR(XLOOKUP($C2537,'Product Families'!$A:$A,'Product Families'!$G:$G),"")</f>
        <v>11</v>
      </c>
      <c r="J2537" s="7">
        <f>IFERROR(ROUND(AVERAGEIF('Week 1 - Making'!$B:$B,'Product List'!$A2537,'Week 1 - Making'!$P:$P),0),"")</f>
        <v>12</v>
      </c>
      <c r="K2537" s="7" t="str">
        <f>IFERROR(ROUND(AVERAGEIF('Week 2 - Making'!$B:$B,'Product List'!$A2537,'Week 2 - Making'!$P:$P),0),"")</f>
        <v/>
      </c>
      <c r="L2537" s="263" t="str">
        <f>IFERROR(ROUND(AVERAGEIF('Week 3 - Making'!$B:$B,'Product List'!$A2537,'Week 3 - Making'!$P:$P),0),"")</f>
        <v/>
      </c>
      <c r="M2537" s="7" t="str">
        <f>IFERROR(ROUND(AVERAGEIF('Week 4 - Making'!$B:$B,'Product List'!$A2537,'Week 4 - Making'!$P:$P),0),"")</f>
        <v/>
      </c>
      <c r="N2537" s="7" t="str">
        <f>IFERROR(ROUND(AVERAGEIF('Week 5 - Making'!$B:$B,'Product List'!$A2537,'Week 5 - Making'!$P:$P),0),"")</f>
        <v/>
      </c>
      <c r="O2537" s="7"/>
      <c r="P2537" s="7">
        <f t="array" ref="P2537">iferror(xlookup(C2537,'Product Families'!A:A,'Product Families'!S:S),"")</f>
        <v>0</v>
      </c>
    </row>
    <row r="2538" ht="14.25" customHeight="1">
      <c r="A2538" s="138" t="s">
        <v>5451</v>
      </c>
      <c r="B2538" s="122"/>
      <c r="C2538" s="138" t="s">
        <v>887</v>
      </c>
      <c r="D2538" s="7">
        <f t="array" ref="D2538">IFERROR(XLOOKUP($C2538,'Product Families'!$A:$A,'Product Families'!$D:$D),"")</f>
        <v>8</v>
      </c>
      <c r="E2538" s="7">
        <f t="array" ref="E2538">IFERROR(XLOOKUP($C2538,'Product Families'!$A:$A,'Product Families'!$E:$E),"")</f>
        <v>9</v>
      </c>
      <c r="F2538" s="7">
        <f t="array" ref="F2538">IFERROR(XLOOKUP($C2538,'Product Families'!$A:$A,'Product Families'!$F:$F),"")</f>
        <v>10</v>
      </c>
      <c r="G2538" s="7">
        <f t="array" ref="G2538">IFERROR(XLOOKUP($C2538,'Product Families'!$A:$A,'Product Families'!$G:$G),"")</f>
        <v>11</v>
      </c>
      <c r="J2538" s="7" t="str">
        <f>IFERROR(ROUND(AVERAGEIF('Week 1 - Making'!$B:$B,'Product List'!$A2538,'Week 1 - Making'!$P:$P),0),"")</f>
        <v/>
      </c>
      <c r="K2538" s="7" t="str">
        <f>IFERROR(ROUND(AVERAGEIF('Week 2 - Making'!$B:$B,'Product List'!$A2538,'Week 2 - Making'!$P:$P),0),"")</f>
        <v/>
      </c>
      <c r="L2538" s="263" t="str">
        <f>IFERROR(ROUND(AVERAGEIF('Week 3 - Making'!$B:$B,'Product List'!$A2538,'Week 3 - Making'!$P:$P),0),"")</f>
        <v/>
      </c>
      <c r="M2538" s="7" t="str">
        <f>IFERROR(ROUND(AVERAGEIF('Week 4 - Making'!$B:$B,'Product List'!$A2538,'Week 4 - Making'!$P:$P),0),"")</f>
        <v/>
      </c>
      <c r="N2538" s="7" t="str">
        <f>IFERROR(ROUND(AVERAGEIF('Week 5 - Making'!$B:$B,'Product List'!$A2538,'Week 5 - Making'!$P:$P),0),"")</f>
        <v/>
      </c>
      <c r="O2538" s="7"/>
      <c r="P2538" s="7">
        <f t="array" ref="P2538">iferror(xlookup(C2538,'Product Families'!A:A,'Product Families'!S:S),"")</f>
        <v>0</v>
      </c>
    </row>
    <row r="2539" ht="14.25" customHeight="1">
      <c r="A2539" s="138" t="s">
        <v>5452</v>
      </c>
      <c r="B2539" s="122"/>
      <c r="C2539" s="138" t="s">
        <v>887</v>
      </c>
      <c r="D2539" s="7">
        <f t="array" ref="D2539">IFERROR(XLOOKUP($C2539,'Product Families'!$A:$A,'Product Families'!$D:$D),"")</f>
        <v>8</v>
      </c>
      <c r="E2539" s="7">
        <f t="array" ref="E2539">IFERROR(XLOOKUP($C2539,'Product Families'!$A:$A,'Product Families'!$E:$E),"")</f>
        <v>9</v>
      </c>
      <c r="F2539" s="7">
        <f t="array" ref="F2539">IFERROR(XLOOKUP($C2539,'Product Families'!$A:$A,'Product Families'!$F:$F),"")</f>
        <v>10</v>
      </c>
      <c r="G2539" s="7">
        <f t="array" ref="G2539">IFERROR(XLOOKUP($C2539,'Product Families'!$A:$A,'Product Families'!$G:$G),"")</f>
        <v>11</v>
      </c>
      <c r="J2539" s="7" t="str">
        <f>IFERROR(ROUND(AVERAGEIF('Week 1 - Making'!$B:$B,'Product List'!$A2539,'Week 1 - Making'!$P:$P),0),"")</f>
        <v/>
      </c>
      <c r="K2539" s="7" t="str">
        <f>IFERROR(ROUND(AVERAGEIF('Week 2 - Making'!$B:$B,'Product List'!$A2539,'Week 2 - Making'!$P:$P),0),"")</f>
        <v/>
      </c>
      <c r="L2539" s="263" t="str">
        <f>IFERROR(ROUND(AVERAGEIF('Week 3 - Making'!$B:$B,'Product List'!$A2539,'Week 3 - Making'!$P:$P),0),"")</f>
        <v/>
      </c>
      <c r="M2539" s="7" t="str">
        <f>IFERROR(ROUND(AVERAGEIF('Week 4 - Making'!$B:$B,'Product List'!$A2539,'Week 4 - Making'!$P:$P),0),"")</f>
        <v/>
      </c>
      <c r="N2539" s="7" t="str">
        <f>IFERROR(ROUND(AVERAGEIF('Week 5 - Making'!$B:$B,'Product List'!$A2539,'Week 5 - Making'!$P:$P),0),"")</f>
        <v/>
      </c>
      <c r="O2539" s="7"/>
      <c r="P2539" s="7">
        <f t="array" ref="P2539">iferror(xlookup(C2539,'Product Families'!A:A,'Product Families'!S:S),"")</f>
        <v>0</v>
      </c>
    </row>
    <row r="2540" ht="14.25" customHeight="1">
      <c r="A2540" s="138" t="s">
        <v>5453</v>
      </c>
      <c r="B2540" s="122"/>
      <c r="C2540" s="138" t="s">
        <v>887</v>
      </c>
      <c r="D2540" s="7">
        <f t="array" ref="D2540">IFERROR(XLOOKUP($C2540,'Product Families'!$A:$A,'Product Families'!$D:$D),"")</f>
        <v>8</v>
      </c>
      <c r="E2540" s="7">
        <f t="array" ref="E2540">IFERROR(XLOOKUP($C2540,'Product Families'!$A:$A,'Product Families'!$E:$E),"")</f>
        <v>9</v>
      </c>
      <c r="F2540" s="7">
        <f t="array" ref="F2540">IFERROR(XLOOKUP($C2540,'Product Families'!$A:$A,'Product Families'!$F:$F),"")</f>
        <v>10</v>
      </c>
      <c r="G2540" s="7">
        <f t="array" ref="G2540">IFERROR(XLOOKUP($C2540,'Product Families'!$A:$A,'Product Families'!$G:$G),"")</f>
        <v>11</v>
      </c>
      <c r="J2540" s="7" t="str">
        <f>IFERROR(ROUND(AVERAGEIF('Week 1 - Making'!$B:$B,'Product List'!$A2540,'Week 1 - Making'!$P:$P),0),"")</f>
        <v/>
      </c>
      <c r="K2540" s="7" t="str">
        <f>IFERROR(ROUND(AVERAGEIF('Week 2 - Making'!$B:$B,'Product List'!$A2540,'Week 2 - Making'!$P:$P),0),"")</f>
        <v/>
      </c>
      <c r="L2540" s="263" t="str">
        <f>IFERROR(ROUND(AVERAGEIF('Week 3 - Making'!$B:$B,'Product List'!$A2540,'Week 3 - Making'!$P:$P),0),"")</f>
        <v/>
      </c>
      <c r="M2540" s="7" t="str">
        <f>IFERROR(ROUND(AVERAGEIF('Week 4 - Making'!$B:$B,'Product List'!$A2540,'Week 4 - Making'!$P:$P),0),"")</f>
        <v/>
      </c>
      <c r="N2540" s="7" t="str">
        <f>IFERROR(ROUND(AVERAGEIF('Week 5 - Making'!$B:$B,'Product List'!$A2540,'Week 5 - Making'!$P:$P),0),"")</f>
        <v/>
      </c>
      <c r="O2540" s="7"/>
      <c r="P2540" s="7">
        <f t="array" ref="P2540">iferror(xlookup(C2540,'Product Families'!A:A,'Product Families'!S:S),"")</f>
        <v>0</v>
      </c>
    </row>
    <row r="2541" ht="14.25" customHeight="1">
      <c r="A2541" s="138" t="s">
        <v>5454</v>
      </c>
      <c r="B2541" s="122"/>
      <c r="C2541" s="138" t="s">
        <v>887</v>
      </c>
      <c r="D2541" s="7">
        <f t="array" ref="D2541">IFERROR(XLOOKUP($C2541,'Product Families'!$A:$A,'Product Families'!$D:$D),"")</f>
        <v>8</v>
      </c>
      <c r="E2541" s="7">
        <f t="array" ref="E2541">IFERROR(XLOOKUP($C2541,'Product Families'!$A:$A,'Product Families'!$E:$E),"")</f>
        <v>9</v>
      </c>
      <c r="F2541" s="7">
        <f t="array" ref="F2541">IFERROR(XLOOKUP($C2541,'Product Families'!$A:$A,'Product Families'!$F:$F),"")</f>
        <v>10</v>
      </c>
      <c r="G2541" s="7">
        <f t="array" ref="G2541">IFERROR(XLOOKUP($C2541,'Product Families'!$A:$A,'Product Families'!$G:$G),"")</f>
        <v>11</v>
      </c>
      <c r="J2541" s="7" t="str">
        <f>IFERROR(ROUND(AVERAGEIF('Week 1 - Making'!$B:$B,'Product List'!$A2541,'Week 1 - Making'!$P:$P),0),"")</f>
        <v/>
      </c>
      <c r="K2541" s="7" t="str">
        <f>IFERROR(ROUND(AVERAGEIF('Week 2 - Making'!$B:$B,'Product List'!$A2541,'Week 2 - Making'!$P:$P),0),"")</f>
        <v/>
      </c>
      <c r="L2541" s="263" t="str">
        <f>IFERROR(ROUND(AVERAGEIF('Week 3 - Making'!$B:$B,'Product List'!$A2541,'Week 3 - Making'!$P:$P),0),"")</f>
        <v/>
      </c>
      <c r="M2541" s="7" t="str">
        <f>IFERROR(ROUND(AVERAGEIF('Week 4 - Making'!$B:$B,'Product List'!$A2541,'Week 4 - Making'!$P:$P),0),"")</f>
        <v/>
      </c>
      <c r="N2541" s="7" t="str">
        <f>IFERROR(ROUND(AVERAGEIF('Week 5 - Making'!$B:$B,'Product List'!$A2541,'Week 5 - Making'!$P:$P),0),"")</f>
        <v/>
      </c>
      <c r="O2541" s="7"/>
      <c r="P2541" s="7">
        <f t="array" ref="P2541">iferror(xlookup(C2541,'Product Families'!A:A,'Product Families'!S:S),"")</f>
        <v>0</v>
      </c>
    </row>
    <row r="2542" ht="14.25" customHeight="1">
      <c r="A2542" s="138" t="s">
        <v>5455</v>
      </c>
      <c r="B2542" s="122"/>
      <c r="C2542" s="138" t="s">
        <v>887</v>
      </c>
      <c r="D2542" s="7">
        <f t="array" ref="D2542">IFERROR(XLOOKUP($C2542,'Product Families'!$A:$A,'Product Families'!$D:$D),"")</f>
        <v>8</v>
      </c>
      <c r="E2542" s="7">
        <f t="array" ref="E2542">IFERROR(XLOOKUP($C2542,'Product Families'!$A:$A,'Product Families'!$E:$E),"")</f>
        <v>9</v>
      </c>
      <c r="F2542" s="7">
        <f t="array" ref="F2542">IFERROR(XLOOKUP($C2542,'Product Families'!$A:$A,'Product Families'!$F:$F),"")</f>
        <v>10</v>
      </c>
      <c r="G2542" s="7">
        <f t="array" ref="G2542">IFERROR(XLOOKUP($C2542,'Product Families'!$A:$A,'Product Families'!$G:$G),"")</f>
        <v>11</v>
      </c>
      <c r="J2542" s="7" t="str">
        <f>IFERROR(ROUND(AVERAGEIF('Week 1 - Making'!$B:$B,'Product List'!$A2542,'Week 1 - Making'!$P:$P),0),"")</f>
        <v/>
      </c>
      <c r="K2542" s="7" t="str">
        <f>IFERROR(ROUND(AVERAGEIF('Week 2 - Making'!$B:$B,'Product List'!$A2542,'Week 2 - Making'!$P:$P),0),"")</f>
        <v/>
      </c>
      <c r="L2542" s="263" t="str">
        <f>IFERROR(ROUND(AVERAGEIF('Week 3 - Making'!$B:$B,'Product List'!$A2542,'Week 3 - Making'!$P:$P),0),"")</f>
        <v/>
      </c>
      <c r="M2542" s="7" t="str">
        <f>IFERROR(ROUND(AVERAGEIF('Week 4 - Making'!$B:$B,'Product List'!$A2542,'Week 4 - Making'!$P:$P),0),"")</f>
        <v/>
      </c>
      <c r="N2542" s="7" t="str">
        <f>IFERROR(ROUND(AVERAGEIF('Week 5 - Making'!$B:$B,'Product List'!$A2542,'Week 5 - Making'!$P:$P),0),"")</f>
        <v/>
      </c>
      <c r="O2542" s="7"/>
      <c r="P2542" s="7">
        <f t="array" ref="P2542">iferror(xlookup(C2542,'Product Families'!A:A,'Product Families'!S:S),"")</f>
        <v>0</v>
      </c>
    </row>
    <row r="2543" ht="14.25" customHeight="1">
      <c r="A2543" s="138" t="s">
        <v>5456</v>
      </c>
      <c r="B2543" s="122"/>
      <c r="C2543" s="138" t="s">
        <v>887</v>
      </c>
      <c r="D2543" s="7">
        <f t="array" ref="D2543">IFERROR(XLOOKUP($C2543,'Product Families'!$A:$A,'Product Families'!$D:$D),"")</f>
        <v>8</v>
      </c>
      <c r="E2543" s="7">
        <f t="array" ref="E2543">IFERROR(XLOOKUP($C2543,'Product Families'!$A:$A,'Product Families'!$E:$E),"")</f>
        <v>9</v>
      </c>
      <c r="F2543" s="7">
        <f t="array" ref="F2543">IFERROR(XLOOKUP($C2543,'Product Families'!$A:$A,'Product Families'!$F:$F),"")</f>
        <v>10</v>
      </c>
      <c r="G2543" s="7">
        <f t="array" ref="G2543">IFERROR(XLOOKUP($C2543,'Product Families'!$A:$A,'Product Families'!$G:$G),"")</f>
        <v>11</v>
      </c>
      <c r="J2543" s="7" t="str">
        <f>IFERROR(ROUND(AVERAGEIF('Week 1 - Making'!$B:$B,'Product List'!$A2543,'Week 1 - Making'!$P:$P),0),"")</f>
        <v/>
      </c>
      <c r="K2543" s="7" t="str">
        <f>IFERROR(ROUND(AVERAGEIF('Week 2 - Making'!$B:$B,'Product List'!$A2543,'Week 2 - Making'!$P:$P),0),"")</f>
        <v/>
      </c>
      <c r="L2543" s="263" t="str">
        <f>IFERROR(ROUND(AVERAGEIF('Week 3 - Making'!$B:$B,'Product List'!$A2543,'Week 3 - Making'!$P:$P),0),"")</f>
        <v/>
      </c>
      <c r="M2543" s="7" t="str">
        <f>IFERROR(ROUND(AVERAGEIF('Week 4 - Making'!$B:$B,'Product List'!$A2543,'Week 4 - Making'!$P:$P),0),"")</f>
        <v/>
      </c>
      <c r="N2543" s="7" t="str">
        <f>IFERROR(ROUND(AVERAGEIF('Week 5 - Making'!$B:$B,'Product List'!$A2543,'Week 5 - Making'!$P:$P),0),"")</f>
        <v/>
      </c>
      <c r="O2543" s="7"/>
      <c r="P2543" s="7">
        <f t="array" ref="P2543">iferror(xlookup(C2543,'Product Families'!A:A,'Product Families'!S:S),"")</f>
        <v>0</v>
      </c>
    </row>
    <row r="2544" ht="14.25" customHeight="1">
      <c r="A2544" s="138" t="s">
        <v>5457</v>
      </c>
      <c r="B2544" s="122"/>
      <c r="C2544" s="138" t="s">
        <v>887</v>
      </c>
      <c r="D2544" s="7">
        <f t="array" ref="D2544">IFERROR(XLOOKUP($C2544,'Product Families'!$A:$A,'Product Families'!$D:$D),"")</f>
        <v>8</v>
      </c>
      <c r="E2544" s="7">
        <f t="array" ref="E2544">IFERROR(XLOOKUP($C2544,'Product Families'!$A:$A,'Product Families'!$E:$E),"")</f>
        <v>9</v>
      </c>
      <c r="F2544" s="7">
        <f t="array" ref="F2544">IFERROR(XLOOKUP($C2544,'Product Families'!$A:$A,'Product Families'!$F:$F),"")</f>
        <v>10</v>
      </c>
      <c r="G2544" s="7">
        <f t="array" ref="G2544">IFERROR(XLOOKUP($C2544,'Product Families'!$A:$A,'Product Families'!$G:$G),"")</f>
        <v>11</v>
      </c>
      <c r="J2544" s="7" t="str">
        <f>IFERROR(ROUND(AVERAGEIF('Week 1 - Making'!$B:$B,'Product List'!$A2544,'Week 1 - Making'!$P:$P),0),"")</f>
        <v/>
      </c>
      <c r="K2544" s="7" t="str">
        <f>IFERROR(ROUND(AVERAGEIF('Week 2 - Making'!$B:$B,'Product List'!$A2544,'Week 2 - Making'!$P:$P),0),"")</f>
        <v/>
      </c>
      <c r="L2544" s="263" t="str">
        <f>IFERROR(ROUND(AVERAGEIF('Week 3 - Making'!$B:$B,'Product List'!$A2544,'Week 3 - Making'!$P:$P),0),"")</f>
        <v/>
      </c>
      <c r="M2544" s="7" t="str">
        <f>IFERROR(ROUND(AVERAGEIF('Week 4 - Making'!$B:$B,'Product List'!$A2544,'Week 4 - Making'!$P:$P),0),"")</f>
        <v/>
      </c>
      <c r="N2544" s="7" t="str">
        <f>IFERROR(ROUND(AVERAGEIF('Week 5 - Making'!$B:$B,'Product List'!$A2544,'Week 5 - Making'!$P:$P),0),"")</f>
        <v/>
      </c>
      <c r="O2544" s="7"/>
      <c r="P2544" s="7">
        <f t="array" ref="P2544">iferror(xlookup(C2544,'Product Families'!A:A,'Product Families'!S:S),"")</f>
        <v>0</v>
      </c>
    </row>
    <row r="2545" ht="14.25" customHeight="1">
      <c r="A2545" s="138" t="s">
        <v>5458</v>
      </c>
      <c r="B2545" s="122"/>
      <c r="C2545" s="138" t="s">
        <v>887</v>
      </c>
      <c r="D2545" s="7">
        <f t="array" ref="D2545">IFERROR(XLOOKUP($C2545,'Product Families'!$A:$A,'Product Families'!$D:$D),"")</f>
        <v>8</v>
      </c>
      <c r="E2545" s="7">
        <f t="array" ref="E2545">IFERROR(XLOOKUP($C2545,'Product Families'!$A:$A,'Product Families'!$E:$E),"")</f>
        <v>9</v>
      </c>
      <c r="F2545" s="7">
        <f t="array" ref="F2545">IFERROR(XLOOKUP($C2545,'Product Families'!$A:$A,'Product Families'!$F:$F),"")</f>
        <v>10</v>
      </c>
      <c r="G2545" s="7">
        <f t="array" ref="G2545">IFERROR(XLOOKUP($C2545,'Product Families'!$A:$A,'Product Families'!$G:$G),"")</f>
        <v>11</v>
      </c>
      <c r="J2545" s="7" t="str">
        <f>IFERROR(ROUND(AVERAGEIF('Week 1 - Making'!$B:$B,'Product List'!$A2545,'Week 1 - Making'!$P:$P),0),"")</f>
        <v/>
      </c>
      <c r="K2545" s="7" t="str">
        <f>IFERROR(ROUND(AVERAGEIF('Week 2 - Making'!$B:$B,'Product List'!$A2545,'Week 2 - Making'!$P:$P),0),"")</f>
        <v/>
      </c>
      <c r="L2545" s="263" t="str">
        <f>IFERROR(ROUND(AVERAGEIF('Week 3 - Making'!$B:$B,'Product List'!$A2545,'Week 3 - Making'!$P:$P),0),"")</f>
        <v/>
      </c>
      <c r="M2545" s="7" t="str">
        <f>IFERROR(ROUND(AVERAGEIF('Week 4 - Making'!$B:$B,'Product List'!$A2545,'Week 4 - Making'!$P:$P),0),"")</f>
        <v/>
      </c>
      <c r="N2545" s="7" t="str">
        <f>IFERROR(ROUND(AVERAGEIF('Week 5 - Making'!$B:$B,'Product List'!$A2545,'Week 5 - Making'!$P:$P),0),"")</f>
        <v/>
      </c>
      <c r="O2545" s="7"/>
      <c r="P2545" s="7">
        <f t="array" ref="P2545">iferror(xlookup(C2545,'Product Families'!A:A,'Product Families'!S:S),"")</f>
        <v>0</v>
      </c>
    </row>
    <row r="2546" ht="14.25" customHeight="1">
      <c r="A2546" s="138" t="s">
        <v>5459</v>
      </c>
      <c r="B2546" s="122"/>
      <c r="C2546" s="138" t="s">
        <v>887</v>
      </c>
      <c r="D2546" s="7">
        <f t="array" ref="D2546">IFERROR(XLOOKUP($C2546,'Product Families'!$A:$A,'Product Families'!$D:$D),"")</f>
        <v>8</v>
      </c>
      <c r="E2546" s="7">
        <f t="array" ref="E2546">IFERROR(XLOOKUP($C2546,'Product Families'!$A:$A,'Product Families'!$E:$E),"")</f>
        <v>9</v>
      </c>
      <c r="F2546" s="7">
        <f t="array" ref="F2546">IFERROR(XLOOKUP($C2546,'Product Families'!$A:$A,'Product Families'!$F:$F),"")</f>
        <v>10</v>
      </c>
      <c r="G2546" s="7">
        <f t="array" ref="G2546">IFERROR(XLOOKUP($C2546,'Product Families'!$A:$A,'Product Families'!$G:$G),"")</f>
        <v>11</v>
      </c>
      <c r="J2546" s="7" t="str">
        <f>IFERROR(ROUND(AVERAGEIF('Week 1 - Making'!$B:$B,'Product List'!$A2546,'Week 1 - Making'!$P:$P),0),"")</f>
        <v/>
      </c>
      <c r="K2546" s="7" t="str">
        <f>IFERROR(ROUND(AVERAGEIF('Week 2 - Making'!$B:$B,'Product List'!$A2546,'Week 2 - Making'!$P:$P),0),"")</f>
        <v/>
      </c>
      <c r="L2546" s="263" t="str">
        <f>IFERROR(ROUND(AVERAGEIF('Week 3 - Making'!$B:$B,'Product List'!$A2546,'Week 3 - Making'!$P:$P),0),"")</f>
        <v/>
      </c>
      <c r="M2546" s="7" t="str">
        <f>IFERROR(ROUND(AVERAGEIF('Week 4 - Making'!$B:$B,'Product List'!$A2546,'Week 4 - Making'!$P:$P),0),"")</f>
        <v/>
      </c>
      <c r="N2546" s="7" t="str">
        <f>IFERROR(ROUND(AVERAGEIF('Week 5 - Making'!$B:$B,'Product List'!$A2546,'Week 5 - Making'!$P:$P),0),"")</f>
        <v/>
      </c>
      <c r="O2546" s="7"/>
      <c r="P2546" s="7">
        <f t="array" ref="P2546">iferror(xlookup(C2546,'Product Families'!A:A,'Product Families'!S:S),"")</f>
        <v>0</v>
      </c>
    </row>
    <row r="2547" ht="14.25" customHeight="1">
      <c r="A2547" s="138" t="s">
        <v>5460</v>
      </c>
      <c r="B2547" s="122"/>
      <c r="C2547" s="138" t="s">
        <v>887</v>
      </c>
      <c r="D2547" s="7">
        <f t="array" ref="D2547">IFERROR(XLOOKUP($C2547,'Product Families'!$A:$A,'Product Families'!$D:$D),"")</f>
        <v>8</v>
      </c>
      <c r="E2547" s="7">
        <f t="array" ref="E2547">IFERROR(XLOOKUP($C2547,'Product Families'!$A:$A,'Product Families'!$E:$E),"")</f>
        <v>9</v>
      </c>
      <c r="F2547" s="7">
        <f t="array" ref="F2547">IFERROR(XLOOKUP($C2547,'Product Families'!$A:$A,'Product Families'!$F:$F),"")</f>
        <v>10</v>
      </c>
      <c r="G2547" s="7">
        <f t="array" ref="G2547">IFERROR(XLOOKUP($C2547,'Product Families'!$A:$A,'Product Families'!$G:$G),"")</f>
        <v>11</v>
      </c>
      <c r="J2547" s="7" t="str">
        <f>IFERROR(ROUND(AVERAGEIF('Week 1 - Making'!$B:$B,'Product List'!$A2547,'Week 1 - Making'!$P:$P),0),"")</f>
        <v/>
      </c>
      <c r="K2547" s="7" t="str">
        <f>IFERROR(ROUND(AVERAGEIF('Week 2 - Making'!$B:$B,'Product List'!$A2547,'Week 2 - Making'!$P:$P),0),"")</f>
        <v/>
      </c>
      <c r="L2547" s="263" t="str">
        <f>IFERROR(ROUND(AVERAGEIF('Week 3 - Making'!$B:$B,'Product List'!$A2547,'Week 3 - Making'!$P:$P),0),"")</f>
        <v/>
      </c>
      <c r="M2547" s="7" t="str">
        <f>IFERROR(ROUND(AVERAGEIF('Week 4 - Making'!$B:$B,'Product List'!$A2547,'Week 4 - Making'!$P:$P),0),"")</f>
        <v/>
      </c>
      <c r="N2547" s="7" t="str">
        <f>IFERROR(ROUND(AVERAGEIF('Week 5 - Making'!$B:$B,'Product List'!$A2547,'Week 5 - Making'!$P:$P),0),"")</f>
        <v/>
      </c>
      <c r="O2547" s="7"/>
      <c r="P2547" s="7">
        <f t="array" ref="P2547">iferror(xlookup(C2547,'Product Families'!A:A,'Product Families'!S:S),"")</f>
        <v>0</v>
      </c>
    </row>
    <row r="2548" ht="14.25" customHeight="1">
      <c r="A2548" s="138" t="s">
        <v>5461</v>
      </c>
      <c r="B2548" s="122"/>
      <c r="C2548" s="138" t="s">
        <v>887</v>
      </c>
      <c r="D2548" s="7">
        <f t="array" ref="D2548">IFERROR(XLOOKUP($C2548,'Product Families'!$A:$A,'Product Families'!$D:$D),"")</f>
        <v>8</v>
      </c>
      <c r="E2548" s="7">
        <f t="array" ref="E2548">IFERROR(XLOOKUP($C2548,'Product Families'!$A:$A,'Product Families'!$E:$E),"")</f>
        <v>9</v>
      </c>
      <c r="F2548" s="7">
        <f t="array" ref="F2548">IFERROR(XLOOKUP($C2548,'Product Families'!$A:$A,'Product Families'!$F:$F),"")</f>
        <v>10</v>
      </c>
      <c r="G2548" s="7">
        <f t="array" ref="G2548">IFERROR(XLOOKUP($C2548,'Product Families'!$A:$A,'Product Families'!$G:$G),"")</f>
        <v>11</v>
      </c>
      <c r="J2548" s="7" t="str">
        <f>IFERROR(ROUND(AVERAGEIF('Week 1 - Making'!$B:$B,'Product List'!$A2548,'Week 1 - Making'!$P:$P),0),"")</f>
        <v/>
      </c>
      <c r="K2548" s="7" t="str">
        <f>IFERROR(ROUND(AVERAGEIF('Week 2 - Making'!$B:$B,'Product List'!$A2548,'Week 2 - Making'!$P:$P),0),"")</f>
        <v/>
      </c>
      <c r="L2548" s="263" t="str">
        <f>IFERROR(ROUND(AVERAGEIF('Week 3 - Making'!$B:$B,'Product List'!$A2548,'Week 3 - Making'!$P:$P),0),"")</f>
        <v/>
      </c>
      <c r="M2548" s="7" t="str">
        <f>IFERROR(ROUND(AVERAGEIF('Week 4 - Making'!$B:$B,'Product List'!$A2548,'Week 4 - Making'!$P:$P),0),"")</f>
        <v/>
      </c>
      <c r="N2548" s="7" t="str">
        <f>IFERROR(ROUND(AVERAGEIF('Week 5 - Making'!$B:$B,'Product List'!$A2548,'Week 5 - Making'!$P:$P),0),"")</f>
        <v/>
      </c>
      <c r="O2548" s="7"/>
      <c r="P2548" s="7">
        <f t="array" ref="P2548">iferror(xlookup(C2548,'Product Families'!A:A,'Product Families'!S:S),"")</f>
        <v>0</v>
      </c>
    </row>
    <row r="2549" ht="14.25" customHeight="1">
      <c r="A2549" s="138" t="s">
        <v>5462</v>
      </c>
      <c r="B2549" s="122"/>
      <c r="C2549" s="138" t="s">
        <v>887</v>
      </c>
      <c r="D2549" s="7">
        <f t="array" ref="D2549">IFERROR(XLOOKUP($C2549,'Product Families'!$A:$A,'Product Families'!$D:$D),"")</f>
        <v>8</v>
      </c>
      <c r="E2549" s="7">
        <f t="array" ref="E2549">IFERROR(XLOOKUP($C2549,'Product Families'!$A:$A,'Product Families'!$E:$E),"")</f>
        <v>9</v>
      </c>
      <c r="F2549" s="7">
        <f t="array" ref="F2549">IFERROR(XLOOKUP($C2549,'Product Families'!$A:$A,'Product Families'!$F:$F),"")</f>
        <v>10</v>
      </c>
      <c r="G2549" s="7">
        <f t="array" ref="G2549">IFERROR(XLOOKUP($C2549,'Product Families'!$A:$A,'Product Families'!$G:$G),"")</f>
        <v>11</v>
      </c>
      <c r="J2549" s="7" t="str">
        <f>IFERROR(ROUND(AVERAGEIF('Week 1 - Making'!$B:$B,'Product List'!$A2549,'Week 1 - Making'!$P:$P),0),"")</f>
        <v/>
      </c>
      <c r="K2549" s="7" t="str">
        <f>IFERROR(ROUND(AVERAGEIF('Week 2 - Making'!$B:$B,'Product List'!$A2549,'Week 2 - Making'!$P:$P),0),"")</f>
        <v/>
      </c>
      <c r="L2549" s="263" t="str">
        <f>IFERROR(ROUND(AVERAGEIF('Week 3 - Making'!$B:$B,'Product List'!$A2549,'Week 3 - Making'!$P:$P),0),"")</f>
        <v/>
      </c>
      <c r="M2549" s="7" t="str">
        <f>IFERROR(ROUND(AVERAGEIF('Week 4 - Making'!$B:$B,'Product List'!$A2549,'Week 4 - Making'!$P:$P),0),"")</f>
        <v/>
      </c>
      <c r="N2549" s="7" t="str">
        <f>IFERROR(ROUND(AVERAGEIF('Week 5 - Making'!$B:$B,'Product List'!$A2549,'Week 5 - Making'!$P:$P),0),"")</f>
        <v/>
      </c>
      <c r="O2549" s="7"/>
      <c r="P2549" s="7">
        <f t="array" ref="P2549">iferror(xlookup(C2549,'Product Families'!A:A,'Product Families'!S:S),"")</f>
        <v>0</v>
      </c>
    </row>
    <row r="2550" ht="14.25" customHeight="1">
      <c r="A2550" s="138" t="s">
        <v>5463</v>
      </c>
      <c r="B2550" s="122"/>
      <c r="C2550" s="138" t="s">
        <v>887</v>
      </c>
      <c r="D2550" s="7">
        <f t="array" ref="D2550">IFERROR(XLOOKUP($C2550,'Product Families'!$A:$A,'Product Families'!$D:$D),"")</f>
        <v>8</v>
      </c>
      <c r="E2550" s="7">
        <f t="array" ref="E2550">IFERROR(XLOOKUP($C2550,'Product Families'!$A:$A,'Product Families'!$E:$E),"")</f>
        <v>9</v>
      </c>
      <c r="F2550" s="7">
        <f t="array" ref="F2550">IFERROR(XLOOKUP($C2550,'Product Families'!$A:$A,'Product Families'!$F:$F),"")</f>
        <v>10</v>
      </c>
      <c r="G2550" s="7">
        <f t="array" ref="G2550">IFERROR(XLOOKUP($C2550,'Product Families'!$A:$A,'Product Families'!$G:$G),"")</f>
        <v>11</v>
      </c>
      <c r="J2550" s="7" t="str">
        <f>IFERROR(ROUND(AVERAGEIF('Week 1 - Making'!$B:$B,'Product List'!$A2550,'Week 1 - Making'!$P:$P),0),"")</f>
        <v/>
      </c>
      <c r="K2550" s="7" t="str">
        <f>IFERROR(ROUND(AVERAGEIF('Week 2 - Making'!$B:$B,'Product List'!$A2550,'Week 2 - Making'!$P:$P),0),"")</f>
        <v/>
      </c>
      <c r="L2550" s="263" t="str">
        <f>IFERROR(ROUND(AVERAGEIF('Week 3 - Making'!$B:$B,'Product List'!$A2550,'Week 3 - Making'!$P:$P),0),"")</f>
        <v/>
      </c>
      <c r="M2550" s="7" t="str">
        <f>IFERROR(ROUND(AVERAGEIF('Week 4 - Making'!$B:$B,'Product List'!$A2550,'Week 4 - Making'!$P:$P),0),"")</f>
        <v/>
      </c>
      <c r="N2550" s="7" t="str">
        <f>IFERROR(ROUND(AVERAGEIF('Week 5 - Making'!$B:$B,'Product List'!$A2550,'Week 5 - Making'!$P:$P),0),"")</f>
        <v/>
      </c>
      <c r="O2550" s="7"/>
      <c r="P2550" s="7">
        <f t="array" ref="P2550">iferror(xlookup(C2550,'Product Families'!A:A,'Product Families'!S:S),"")</f>
        <v>0</v>
      </c>
    </row>
    <row r="2551" ht="14.25" customHeight="1">
      <c r="A2551" s="138" t="s">
        <v>5464</v>
      </c>
      <c r="B2551" s="122"/>
      <c r="C2551" s="138" t="s">
        <v>887</v>
      </c>
      <c r="D2551" s="7">
        <f t="array" ref="D2551">IFERROR(XLOOKUP($C2551,'Product Families'!$A:$A,'Product Families'!$D:$D),"")</f>
        <v>8</v>
      </c>
      <c r="E2551" s="7">
        <f t="array" ref="E2551">IFERROR(XLOOKUP($C2551,'Product Families'!$A:$A,'Product Families'!$E:$E),"")</f>
        <v>9</v>
      </c>
      <c r="F2551" s="7">
        <f t="array" ref="F2551">IFERROR(XLOOKUP($C2551,'Product Families'!$A:$A,'Product Families'!$F:$F),"")</f>
        <v>10</v>
      </c>
      <c r="G2551" s="7">
        <f t="array" ref="G2551">IFERROR(XLOOKUP($C2551,'Product Families'!$A:$A,'Product Families'!$G:$G),"")</f>
        <v>11</v>
      </c>
      <c r="J2551" s="7" t="str">
        <f>IFERROR(ROUND(AVERAGEIF('Week 1 - Making'!$B:$B,'Product List'!$A2551,'Week 1 - Making'!$P:$P),0),"")</f>
        <v/>
      </c>
      <c r="K2551" s="7" t="str">
        <f>IFERROR(ROUND(AVERAGEIF('Week 2 - Making'!$B:$B,'Product List'!$A2551,'Week 2 - Making'!$P:$P),0),"")</f>
        <v/>
      </c>
      <c r="L2551" s="263" t="str">
        <f>IFERROR(ROUND(AVERAGEIF('Week 3 - Making'!$B:$B,'Product List'!$A2551,'Week 3 - Making'!$P:$P),0),"")</f>
        <v/>
      </c>
      <c r="M2551" s="7" t="str">
        <f>IFERROR(ROUND(AVERAGEIF('Week 4 - Making'!$B:$B,'Product List'!$A2551,'Week 4 - Making'!$P:$P),0),"")</f>
        <v/>
      </c>
      <c r="N2551" s="7" t="str">
        <f>IFERROR(ROUND(AVERAGEIF('Week 5 - Making'!$B:$B,'Product List'!$A2551,'Week 5 - Making'!$P:$P),0),"")</f>
        <v/>
      </c>
      <c r="O2551" s="7"/>
      <c r="P2551" s="7">
        <f t="array" ref="P2551">iferror(xlookup(C2551,'Product Families'!A:A,'Product Families'!S:S),"")</f>
        <v>0</v>
      </c>
    </row>
    <row r="2552" ht="14.25" customHeight="1">
      <c r="A2552" s="138" t="s">
        <v>5465</v>
      </c>
      <c r="B2552" s="122"/>
      <c r="C2552" s="138" t="s">
        <v>887</v>
      </c>
      <c r="D2552" s="7">
        <f t="array" ref="D2552">IFERROR(XLOOKUP($C2552,'Product Families'!$A:$A,'Product Families'!$D:$D),"")</f>
        <v>8</v>
      </c>
      <c r="E2552" s="7">
        <f t="array" ref="E2552">IFERROR(XLOOKUP($C2552,'Product Families'!$A:$A,'Product Families'!$E:$E),"")</f>
        <v>9</v>
      </c>
      <c r="F2552" s="7">
        <f t="array" ref="F2552">IFERROR(XLOOKUP($C2552,'Product Families'!$A:$A,'Product Families'!$F:$F),"")</f>
        <v>10</v>
      </c>
      <c r="G2552" s="7">
        <f t="array" ref="G2552">IFERROR(XLOOKUP($C2552,'Product Families'!$A:$A,'Product Families'!$G:$G),"")</f>
        <v>11</v>
      </c>
      <c r="J2552" s="7" t="str">
        <f>IFERROR(ROUND(AVERAGEIF('Week 1 - Making'!$B:$B,'Product List'!$A2552,'Week 1 - Making'!$P:$P),0),"")</f>
        <v/>
      </c>
      <c r="K2552" s="7" t="str">
        <f>IFERROR(ROUND(AVERAGEIF('Week 2 - Making'!$B:$B,'Product List'!$A2552,'Week 2 - Making'!$P:$P),0),"")</f>
        <v/>
      </c>
      <c r="L2552" s="263" t="str">
        <f>IFERROR(ROUND(AVERAGEIF('Week 3 - Making'!$B:$B,'Product List'!$A2552,'Week 3 - Making'!$P:$P),0),"")</f>
        <v/>
      </c>
      <c r="M2552" s="7" t="str">
        <f>IFERROR(ROUND(AVERAGEIF('Week 4 - Making'!$B:$B,'Product List'!$A2552,'Week 4 - Making'!$P:$P),0),"")</f>
        <v/>
      </c>
      <c r="N2552" s="7" t="str">
        <f>IFERROR(ROUND(AVERAGEIF('Week 5 - Making'!$B:$B,'Product List'!$A2552,'Week 5 - Making'!$P:$P),0),"")</f>
        <v/>
      </c>
      <c r="O2552" s="7"/>
      <c r="P2552" s="7">
        <f t="array" ref="P2552">iferror(xlookup(C2552,'Product Families'!A:A,'Product Families'!S:S),"")</f>
        <v>0</v>
      </c>
    </row>
    <row r="2553" ht="14.25" customHeight="1">
      <c r="A2553" s="138" t="s">
        <v>5466</v>
      </c>
      <c r="B2553" s="122"/>
      <c r="C2553" s="138" t="s">
        <v>887</v>
      </c>
      <c r="D2553" s="7">
        <f t="array" ref="D2553">IFERROR(XLOOKUP($C2553,'Product Families'!$A:$A,'Product Families'!$D:$D),"")</f>
        <v>8</v>
      </c>
      <c r="E2553" s="7">
        <f t="array" ref="E2553">IFERROR(XLOOKUP($C2553,'Product Families'!$A:$A,'Product Families'!$E:$E),"")</f>
        <v>9</v>
      </c>
      <c r="F2553" s="7">
        <f t="array" ref="F2553">IFERROR(XLOOKUP($C2553,'Product Families'!$A:$A,'Product Families'!$F:$F),"")</f>
        <v>10</v>
      </c>
      <c r="G2553" s="7">
        <f t="array" ref="G2553">IFERROR(XLOOKUP($C2553,'Product Families'!$A:$A,'Product Families'!$G:$G),"")</f>
        <v>11</v>
      </c>
      <c r="J2553" s="7" t="str">
        <f>IFERROR(ROUND(AVERAGEIF('Week 1 - Making'!$B:$B,'Product List'!$A2553,'Week 1 - Making'!$P:$P),0),"")</f>
        <v/>
      </c>
      <c r="K2553" s="7" t="str">
        <f>IFERROR(ROUND(AVERAGEIF('Week 2 - Making'!$B:$B,'Product List'!$A2553,'Week 2 - Making'!$P:$P),0),"")</f>
        <v/>
      </c>
      <c r="L2553" s="263" t="str">
        <f>IFERROR(ROUND(AVERAGEIF('Week 3 - Making'!$B:$B,'Product List'!$A2553,'Week 3 - Making'!$P:$P),0),"")</f>
        <v/>
      </c>
      <c r="M2553" s="7" t="str">
        <f>IFERROR(ROUND(AVERAGEIF('Week 4 - Making'!$B:$B,'Product List'!$A2553,'Week 4 - Making'!$P:$P),0),"")</f>
        <v/>
      </c>
      <c r="N2553" s="7" t="str">
        <f>IFERROR(ROUND(AVERAGEIF('Week 5 - Making'!$B:$B,'Product List'!$A2553,'Week 5 - Making'!$P:$P),0),"")</f>
        <v/>
      </c>
      <c r="O2553" s="7"/>
      <c r="P2553" s="7">
        <f t="array" ref="P2553">iferror(xlookup(C2553,'Product Families'!A:A,'Product Families'!S:S),"")</f>
        <v>0</v>
      </c>
    </row>
    <row r="2554" ht="14.25" customHeight="1">
      <c r="A2554" s="138" t="s">
        <v>5467</v>
      </c>
      <c r="B2554" s="122"/>
      <c r="C2554" s="138" t="s">
        <v>887</v>
      </c>
      <c r="D2554" s="7">
        <f t="array" ref="D2554">IFERROR(XLOOKUP($C2554,'Product Families'!$A:$A,'Product Families'!$D:$D),"")</f>
        <v>8</v>
      </c>
      <c r="E2554" s="7">
        <f t="array" ref="E2554">IFERROR(XLOOKUP($C2554,'Product Families'!$A:$A,'Product Families'!$E:$E),"")</f>
        <v>9</v>
      </c>
      <c r="F2554" s="7">
        <f t="array" ref="F2554">IFERROR(XLOOKUP($C2554,'Product Families'!$A:$A,'Product Families'!$F:$F),"")</f>
        <v>10</v>
      </c>
      <c r="G2554" s="7">
        <f t="array" ref="G2554">IFERROR(XLOOKUP($C2554,'Product Families'!$A:$A,'Product Families'!$G:$G),"")</f>
        <v>11</v>
      </c>
      <c r="J2554" s="7" t="str">
        <f>IFERROR(ROUND(AVERAGEIF('Week 1 - Making'!$B:$B,'Product List'!$A2554,'Week 1 - Making'!$P:$P),0),"")</f>
        <v/>
      </c>
      <c r="K2554" s="7" t="str">
        <f>IFERROR(ROUND(AVERAGEIF('Week 2 - Making'!$B:$B,'Product List'!$A2554,'Week 2 - Making'!$P:$P),0),"")</f>
        <v/>
      </c>
      <c r="L2554" s="263" t="str">
        <f>IFERROR(ROUND(AVERAGEIF('Week 3 - Making'!$B:$B,'Product List'!$A2554,'Week 3 - Making'!$P:$P),0),"")</f>
        <v/>
      </c>
      <c r="M2554" s="7" t="str">
        <f>IFERROR(ROUND(AVERAGEIF('Week 4 - Making'!$B:$B,'Product List'!$A2554,'Week 4 - Making'!$P:$P),0),"")</f>
        <v/>
      </c>
      <c r="N2554" s="7" t="str">
        <f>IFERROR(ROUND(AVERAGEIF('Week 5 - Making'!$B:$B,'Product List'!$A2554,'Week 5 - Making'!$P:$P),0),"")</f>
        <v/>
      </c>
      <c r="O2554" s="7"/>
      <c r="P2554" s="7">
        <f t="array" ref="P2554">iferror(xlookup(C2554,'Product Families'!A:A,'Product Families'!S:S),"")</f>
        <v>0</v>
      </c>
    </row>
    <row r="2555" ht="14.25" customHeight="1">
      <c r="A2555" s="138" t="s">
        <v>5468</v>
      </c>
      <c r="B2555" s="122"/>
      <c r="C2555" s="138" t="s">
        <v>887</v>
      </c>
      <c r="D2555" s="7">
        <f t="array" ref="D2555">IFERROR(XLOOKUP($C2555,'Product Families'!$A:$A,'Product Families'!$D:$D),"")</f>
        <v>8</v>
      </c>
      <c r="E2555" s="7">
        <f t="array" ref="E2555">IFERROR(XLOOKUP($C2555,'Product Families'!$A:$A,'Product Families'!$E:$E),"")</f>
        <v>9</v>
      </c>
      <c r="F2555" s="7">
        <f t="array" ref="F2555">IFERROR(XLOOKUP($C2555,'Product Families'!$A:$A,'Product Families'!$F:$F),"")</f>
        <v>10</v>
      </c>
      <c r="G2555" s="7">
        <f t="array" ref="G2555">IFERROR(XLOOKUP($C2555,'Product Families'!$A:$A,'Product Families'!$G:$G),"")</f>
        <v>11</v>
      </c>
      <c r="J2555" s="7" t="str">
        <f>IFERROR(ROUND(AVERAGEIF('Week 1 - Making'!$B:$B,'Product List'!$A2555,'Week 1 - Making'!$P:$P),0),"")</f>
        <v/>
      </c>
      <c r="K2555" s="7" t="str">
        <f>IFERROR(ROUND(AVERAGEIF('Week 2 - Making'!$B:$B,'Product List'!$A2555,'Week 2 - Making'!$P:$P),0),"")</f>
        <v/>
      </c>
      <c r="L2555" s="263" t="str">
        <f>IFERROR(ROUND(AVERAGEIF('Week 3 - Making'!$B:$B,'Product List'!$A2555,'Week 3 - Making'!$P:$P),0),"")</f>
        <v/>
      </c>
      <c r="M2555" s="7" t="str">
        <f>IFERROR(ROUND(AVERAGEIF('Week 4 - Making'!$B:$B,'Product List'!$A2555,'Week 4 - Making'!$P:$P),0),"")</f>
        <v/>
      </c>
      <c r="N2555" s="7" t="str">
        <f>IFERROR(ROUND(AVERAGEIF('Week 5 - Making'!$B:$B,'Product List'!$A2555,'Week 5 - Making'!$P:$P),0),"")</f>
        <v/>
      </c>
      <c r="O2555" s="7"/>
      <c r="P2555" s="7">
        <f t="array" ref="P2555">iferror(xlookup(C2555,'Product Families'!A:A,'Product Families'!S:S),"")</f>
        <v>0</v>
      </c>
    </row>
    <row r="2556" ht="14.25" customHeight="1">
      <c r="A2556" s="138" t="s">
        <v>1837</v>
      </c>
      <c r="B2556" s="122"/>
      <c r="C2556" s="138" t="s">
        <v>887</v>
      </c>
      <c r="D2556" s="7">
        <f t="array" ref="D2556">IFERROR(XLOOKUP($C2556,'Product Families'!$A:$A,'Product Families'!$D:$D),"")</f>
        <v>8</v>
      </c>
      <c r="E2556" s="7">
        <f t="array" ref="E2556">IFERROR(XLOOKUP($C2556,'Product Families'!$A:$A,'Product Families'!$E:$E),"")</f>
        <v>9</v>
      </c>
      <c r="F2556" s="7">
        <f t="array" ref="F2556">IFERROR(XLOOKUP($C2556,'Product Families'!$A:$A,'Product Families'!$F:$F),"")</f>
        <v>10</v>
      </c>
      <c r="G2556" s="7">
        <f t="array" ref="G2556">IFERROR(XLOOKUP($C2556,'Product Families'!$A:$A,'Product Families'!$G:$G),"")</f>
        <v>11</v>
      </c>
      <c r="J2556" s="7">
        <f>IFERROR(ROUND(AVERAGEIF('Week 1 - Making'!$B:$B,'Product List'!$A2556,'Week 1 - Making'!$P:$P),0),"")</f>
        <v>12</v>
      </c>
      <c r="K2556" s="7" t="str">
        <f>IFERROR(ROUND(AVERAGEIF('Week 2 - Making'!$B:$B,'Product List'!$A2556,'Week 2 - Making'!$P:$P),0),"")</f>
        <v/>
      </c>
      <c r="L2556" s="263" t="str">
        <f>IFERROR(ROUND(AVERAGEIF('Week 3 - Making'!$B:$B,'Product List'!$A2556,'Week 3 - Making'!$P:$P),0),"")</f>
        <v/>
      </c>
      <c r="M2556" s="7" t="str">
        <f>IFERROR(ROUND(AVERAGEIF('Week 4 - Making'!$B:$B,'Product List'!$A2556,'Week 4 - Making'!$P:$P),0),"")</f>
        <v/>
      </c>
      <c r="N2556" s="7" t="str">
        <f>IFERROR(ROUND(AVERAGEIF('Week 5 - Making'!$B:$B,'Product List'!$A2556,'Week 5 - Making'!$P:$P),0),"")</f>
        <v/>
      </c>
      <c r="O2556" s="7"/>
      <c r="P2556" s="7">
        <f t="array" ref="P2556">iferror(xlookup(C2556,'Product Families'!A:A,'Product Families'!S:S),"")</f>
        <v>0</v>
      </c>
    </row>
    <row r="2557" ht="14.25" customHeight="1">
      <c r="A2557" s="138" t="s">
        <v>5469</v>
      </c>
      <c r="B2557" s="122"/>
      <c r="C2557" s="138" t="s">
        <v>887</v>
      </c>
      <c r="D2557" s="7">
        <f t="array" ref="D2557">IFERROR(XLOOKUP($C2557,'Product Families'!$A:$A,'Product Families'!$D:$D),"")</f>
        <v>8</v>
      </c>
      <c r="E2557" s="7">
        <f t="array" ref="E2557">IFERROR(XLOOKUP($C2557,'Product Families'!$A:$A,'Product Families'!$E:$E),"")</f>
        <v>9</v>
      </c>
      <c r="F2557" s="7">
        <f t="array" ref="F2557">IFERROR(XLOOKUP($C2557,'Product Families'!$A:$A,'Product Families'!$F:$F),"")</f>
        <v>10</v>
      </c>
      <c r="G2557" s="7">
        <f t="array" ref="G2557">IFERROR(XLOOKUP($C2557,'Product Families'!$A:$A,'Product Families'!$G:$G),"")</f>
        <v>11</v>
      </c>
      <c r="J2557" s="7" t="str">
        <f>IFERROR(ROUND(AVERAGEIF('Week 1 - Making'!$B:$B,'Product List'!$A2557,'Week 1 - Making'!$P:$P),0),"")</f>
        <v/>
      </c>
      <c r="K2557" s="7" t="str">
        <f>IFERROR(ROUND(AVERAGEIF('Week 2 - Making'!$B:$B,'Product List'!$A2557,'Week 2 - Making'!$P:$P),0),"")</f>
        <v/>
      </c>
      <c r="L2557" s="263" t="str">
        <f>IFERROR(ROUND(AVERAGEIF('Week 3 - Making'!$B:$B,'Product List'!$A2557,'Week 3 - Making'!$P:$P),0),"")</f>
        <v/>
      </c>
      <c r="M2557" s="7" t="str">
        <f>IFERROR(ROUND(AVERAGEIF('Week 4 - Making'!$B:$B,'Product List'!$A2557,'Week 4 - Making'!$P:$P),0),"")</f>
        <v/>
      </c>
      <c r="N2557" s="7" t="str">
        <f>IFERROR(ROUND(AVERAGEIF('Week 5 - Making'!$B:$B,'Product List'!$A2557,'Week 5 - Making'!$P:$P),0),"")</f>
        <v/>
      </c>
      <c r="O2557" s="7"/>
      <c r="P2557" s="7">
        <f t="array" ref="P2557">iferror(xlookup(C2557,'Product Families'!A:A,'Product Families'!S:S),"")</f>
        <v>0</v>
      </c>
    </row>
    <row r="2558" ht="14.25" customHeight="1">
      <c r="A2558" s="138" t="s">
        <v>5470</v>
      </c>
      <c r="B2558" s="122"/>
      <c r="C2558" s="138" t="s">
        <v>887</v>
      </c>
      <c r="D2558" s="7">
        <f t="array" ref="D2558">IFERROR(XLOOKUP($C2558,'Product Families'!$A:$A,'Product Families'!$D:$D),"")</f>
        <v>8</v>
      </c>
      <c r="E2558" s="7">
        <f t="array" ref="E2558">IFERROR(XLOOKUP($C2558,'Product Families'!$A:$A,'Product Families'!$E:$E),"")</f>
        <v>9</v>
      </c>
      <c r="F2558" s="7">
        <f t="array" ref="F2558">IFERROR(XLOOKUP($C2558,'Product Families'!$A:$A,'Product Families'!$F:$F),"")</f>
        <v>10</v>
      </c>
      <c r="G2558" s="7">
        <f t="array" ref="G2558">IFERROR(XLOOKUP($C2558,'Product Families'!$A:$A,'Product Families'!$G:$G),"")</f>
        <v>11</v>
      </c>
      <c r="J2558" s="7" t="str">
        <f>IFERROR(ROUND(AVERAGEIF('Week 1 - Making'!$B:$B,'Product List'!$A2558,'Week 1 - Making'!$P:$P),0),"")</f>
        <v/>
      </c>
      <c r="K2558" s="7" t="str">
        <f>IFERROR(ROUND(AVERAGEIF('Week 2 - Making'!$B:$B,'Product List'!$A2558,'Week 2 - Making'!$P:$P),0),"")</f>
        <v/>
      </c>
      <c r="L2558" s="263" t="str">
        <f>IFERROR(ROUND(AVERAGEIF('Week 3 - Making'!$B:$B,'Product List'!$A2558,'Week 3 - Making'!$P:$P),0),"")</f>
        <v/>
      </c>
      <c r="M2558" s="7" t="str">
        <f>IFERROR(ROUND(AVERAGEIF('Week 4 - Making'!$B:$B,'Product List'!$A2558,'Week 4 - Making'!$P:$P),0),"")</f>
        <v/>
      </c>
      <c r="N2558" s="7" t="str">
        <f>IFERROR(ROUND(AVERAGEIF('Week 5 - Making'!$B:$B,'Product List'!$A2558,'Week 5 - Making'!$P:$P),0),"")</f>
        <v/>
      </c>
      <c r="O2558" s="7"/>
      <c r="P2558" s="7">
        <f t="array" ref="P2558">iferror(xlookup(C2558,'Product Families'!A:A,'Product Families'!S:S),"")</f>
        <v>0</v>
      </c>
    </row>
    <row r="2559" ht="14.25" customHeight="1">
      <c r="A2559" s="138" t="s">
        <v>1840</v>
      </c>
      <c r="B2559" s="122"/>
      <c r="C2559" s="138" t="s">
        <v>887</v>
      </c>
      <c r="D2559" s="7">
        <f t="array" ref="D2559">IFERROR(XLOOKUP($C2559,'Product Families'!$A:$A,'Product Families'!$D:$D),"")</f>
        <v>8</v>
      </c>
      <c r="E2559" s="7">
        <f t="array" ref="E2559">IFERROR(XLOOKUP($C2559,'Product Families'!$A:$A,'Product Families'!$E:$E),"")</f>
        <v>9</v>
      </c>
      <c r="F2559" s="7">
        <f t="array" ref="F2559">IFERROR(XLOOKUP($C2559,'Product Families'!$A:$A,'Product Families'!$F:$F),"")</f>
        <v>10</v>
      </c>
      <c r="G2559" s="7">
        <f t="array" ref="G2559">IFERROR(XLOOKUP($C2559,'Product Families'!$A:$A,'Product Families'!$G:$G),"")</f>
        <v>11</v>
      </c>
      <c r="J2559" s="7">
        <f>IFERROR(ROUND(AVERAGEIF('Week 1 - Making'!$B:$B,'Product List'!$A2559,'Week 1 - Making'!$P:$P),0),"")</f>
        <v>12</v>
      </c>
      <c r="K2559" s="7" t="str">
        <f>IFERROR(ROUND(AVERAGEIF('Week 2 - Making'!$B:$B,'Product List'!$A2559,'Week 2 - Making'!$P:$P),0),"")</f>
        <v/>
      </c>
      <c r="L2559" s="263" t="str">
        <f>IFERROR(ROUND(AVERAGEIF('Week 3 - Making'!$B:$B,'Product List'!$A2559,'Week 3 - Making'!$P:$P),0),"")</f>
        <v/>
      </c>
      <c r="M2559" s="7" t="str">
        <f>IFERROR(ROUND(AVERAGEIF('Week 4 - Making'!$B:$B,'Product List'!$A2559,'Week 4 - Making'!$P:$P),0),"")</f>
        <v/>
      </c>
      <c r="N2559" s="7" t="str">
        <f>IFERROR(ROUND(AVERAGEIF('Week 5 - Making'!$B:$B,'Product List'!$A2559,'Week 5 - Making'!$P:$P),0),"")</f>
        <v/>
      </c>
      <c r="O2559" s="7"/>
      <c r="P2559" s="7">
        <f t="array" ref="P2559">iferror(xlookup(C2559,'Product Families'!A:A,'Product Families'!S:S),"")</f>
        <v>0</v>
      </c>
    </row>
    <row r="2560" ht="14.25" customHeight="1">
      <c r="A2560" s="138" t="s">
        <v>5471</v>
      </c>
      <c r="B2560" s="270"/>
      <c r="C2560" s="138" t="s">
        <v>887</v>
      </c>
      <c r="D2560" s="7">
        <f t="array" ref="D2560">IFERROR(XLOOKUP($C2560,'Product Families'!$A:$A,'Product Families'!$D:$D),"")</f>
        <v>8</v>
      </c>
      <c r="E2560" s="7">
        <f t="array" ref="E2560">IFERROR(XLOOKUP($C2560,'Product Families'!$A:$A,'Product Families'!$E:$E),"")</f>
        <v>9</v>
      </c>
      <c r="F2560" s="7">
        <f t="array" ref="F2560">IFERROR(XLOOKUP($C2560,'Product Families'!$A:$A,'Product Families'!$F:$F),"")</f>
        <v>10</v>
      </c>
      <c r="G2560" s="7">
        <f t="array" ref="G2560">IFERROR(XLOOKUP($C2560,'Product Families'!$A:$A,'Product Families'!$G:$G),"")</f>
        <v>11</v>
      </c>
      <c r="J2560" s="7" t="str">
        <f>IFERROR(ROUND(AVERAGEIF('Week 1 - Making'!$B:$B,'Product List'!$A2560,'Week 1 - Making'!$P:$P),0),"")</f>
        <v/>
      </c>
      <c r="K2560" s="7" t="str">
        <f>IFERROR(ROUND(AVERAGEIF('Week 2 - Making'!$B:$B,'Product List'!$A2560,'Week 2 - Making'!$P:$P),0),"")</f>
        <v/>
      </c>
      <c r="L2560" s="263" t="str">
        <f>IFERROR(ROUND(AVERAGEIF('Week 3 - Making'!$B:$B,'Product List'!$A2560,'Week 3 - Making'!$P:$P),0),"")</f>
        <v/>
      </c>
      <c r="M2560" s="7" t="str">
        <f>IFERROR(ROUND(AVERAGEIF('Week 4 - Making'!$B:$B,'Product List'!$A2560,'Week 4 - Making'!$P:$P),0),"")</f>
        <v/>
      </c>
      <c r="N2560" s="7" t="str">
        <f>IFERROR(ROUND(AVERAGEIF('Week 5 - Making'!$B:$B,'Product List'!$A2560,'Week 5 - Making'!$P:$P),0),"")</f>
        <v/>
      </c>
      <c r="O2560" s="7"/>
      <c r="P2560" s="7">
        <f t="array" ref="P2560">iferror(xlookup(C2560,'Product Families'!A:A,'Product Families'!S:S),"")</f>
        <v>0</v>
      </c>
    </row>
    <row r="2561" ht="14.25" customHeight="1">
      <c r="A2561" s="138" t="s">
        <v>5472</v>
      </c>
      <c r="B2561" s="270"/>
      <c r="C2561" s="138" t="s">
        <v>887</v>
      </c>
      <c r="D2561" s="7">
        <f t="array" ref="D2561">IFERROR(XLOOKUP($C2561,'Product Families'!$A:$A,'Product Families'!$D:$D),"")</f>
        <v>8</v>
      </c>
      <c r="E2561" s="7">
        <f t="array" ref="E2561">IFERROR(XLOOKUP($C2561,'Product Families'!$A:$A,'Product Families'!$E:$E),"")</f>
        <v>9</v>
      </c>
      <c r="F2561" s="7">
        <f t="array" ref="F2561">IFERROR(XLOOKUP($C2561,'Product Families'!$A:$A,'Product Families'!$F:$F),"")</f>
        <v>10</v>
      </c>
      <c r="G2561" s="7">
        <f t="array" ref="G2561">IFERROR(XLOOKUP($C2561,'Product Families'!$A:$A,'Product Families'!$G:$G),"")</f>
        <v>11</v>
      </c>
      <c r="J2561" s="7" t="str">
        <f>IFERROR(ROUND(AVERAGEIF('Week 1 - Making'!$B:$B,'Product List'!$A2561,'Week 1 - Making'!$P:$P),0),"")</f>
        <v/>
      </c>
      <c r="K2561" s="7" t="str">
        <f>IFERROR(ROUND(AVERAGEIF('Week 2 - Making'!$B:$B,'Product List'!$A2561,'Week 2 - Making'!$P:$P),0),"")</f>
        <v/>
      </c>
      <c r="L2561" s="263" t="str">
        <f>IFERROR(ROUND(AVERAGEIF('Week 3 - Making'!$B:$B,'Product List'!$A2561,'Week 3 - Making'!$P:$P),0),"")</f>
        <v/>
      </c>
      <c r="M2561" s="7" t="str">
        <f>IFERROR(ROUND(AVERAGEIF('Week 4 - Making'!$B:$B,'Product List'!$A2561,'Week 4 - Making'!$P:$P),0),"")</f>
        <v/>
      </c>
      <c r="N2561" s="7" t="str">
        <f>IFERROR(ROUND(AVERAGEIF('Week 5 - Making'!$B:$B,'Product List'!$A2561,'Week 5 - Making'!$P:$P),0),"")</f>
        <v/>
      </c>
      <c r="O2561" s="7"/>
      <c r="P2561" s="7">
        <f t="array" ref="P2561">iferror(xlookup(C2561,'Product Families'!A:A,'Product Families'!S:S),"")</f>
        <v>0</v>
      </c>
    </row>
    <row r="2562" ht="14.25" customHeight="1">
      <c r="A2562" s="138" t="s">
        <v>5473</v>
      </c>
      <c r="B2562" s="270"/>
      <c r="C2562" s="138" t="s">
        <v>887</v>
      </c>
      <c r="D2562" s="7">
        <f t="array" ref="D2562">IFERROR(XLOOKUP($C2562,'Product Families'!$A:$A,'Product Families'!$D:$D),"")</f>
        <v>8</v>
      </c>
      <c r="E2562" s="7">
        <f t="array" ref="E2562">IFERROR(XLOOKUP($C2562,'Product Families'!$A:$A,'Product Families'!$E:$E),"")</f>
        <v>9</v>
      </c>
      <c r="F2562" s="7">
        <f t="array" ref="F2562">IFERROR(XLOOKUP($C2562,'Product Families'!$A:$A,'Product Families'!$F:$F),"")</f>
        <v>10</v>
      </c>
      <c r="G2562" s="7">
        <f t="array" ref="G2562">IFERROR(XLOOKUP($C2562,'Product Families'!$A:$A,'Product Families'!$G:$G),"")</f>
        <v>11</v>
      </c>
      <c r="J2562" s="7" t="str">
        <f>IFERROR(ROUND(AVERAGEIF('Week 1 - Making'!$B:$B,'Product List'!$A2562,'Week 1 - Making'!$P:$P),0),"")</f>
        <v/>
      </c>
      <c r="K2562" s="7" t="str">
        <f>IFERROR(ROUND(AVERAGEIF('Week 2 - Making'!$B:$B,'Product List'!$A2562,'Week 2 - Making'!$P:$P),0),"")</f>
        <v/>
      </c>
      <c r="L2562" s="263" t="str">
        <f>IFERROR(ROUND(AVERAGEIF('Week 3 - Making'!$B:$B,'Product List'!$A2562,'Week 3 - Making'!$P:$P),0),"")</f>
        <v/>
      </c>
      <c r="M2562" s="7" t="str">
        <f>IFERROR(ROUND(AVERAGEIF('Week 4 - Making'!$B:$B,'Product List'!$A2562,'Week 4 - Making'!$P:$P),0),"")</f>
        <v/>
      </c>
      <c r="N2562" s="7" t="str">
        <f>IFERROR(ROUND(AVERAGEIF('Week 5 - Making'!$B:$B,'Product List'!$A2562,'Week 5 - Making'!$P:$P),0),"")</f>
        <v/>
      </c>
      <c r="O2562" s="7"/>
      <c r="P2562" s="7">
        <f t="array" ref="P2562">iferror(xlookup(C2562,'Product Families'!A:A,'Product Families'!S:S),"")</f>
        <v>0</v>
      </c>
    </row>
    <row r="2563" ht="14.25" customHeight="1">
      <c r="A2563" s="138" t="s">
        <v>5474</v>
      </c>
      <c r="B2563" s="270"/>
      <c r="C2563" s="138" t="s">
        <v>887</v>
      </c>
      <c r="D2563" s="7">
        <f t="array" ref="D2563">IFERROR(XLOOKUP($C2563,'Product Families'!$A:$A,'Product Families'!$D:$D),"")</f>
        <v>8</v>
      </c>
      <c r="E2563" s="7">
        <f t="array" ref="E2563">IFERROR(XLOOKUP($C2563,'Product Families'!$A:$A,'Product Families'!$E:$E),"")</f>
        <v>9</v>
      </c>
      <c r="F2563" s="7">
        <f t="array" ref="F2563">IFERROR(XLOOKUP($C2563,'Product Families'!$A:$A,'Product Families'!$F:$F),"")</f>
        <v>10</v>
      </c>
      <c r="G2563" s="7">
        <f t="array" ref="G2563">IFERROR(XLOOKUP($C2563,'Product Families'!$A:$A,'Product Families'!$G:$G),"")</f>
        <v>11</v>
      </c>
      <c r="J2563" s="7" t="str">
        <f>IFERROR(ROUND(AVERAGEIF('Week 1 - Making'!$B:$B,'Product List'!$A2563,'Week 1 - Making'!$P:$P),0),"")</f>
        <v/>
      </c>
      <c r="K2563" s="7" t="str">
        <f>IFERROR(ROUND(AVERAGEIF('Week 2 - Making'!$B:$B,'Product List'!$A2563,'Week 2 - Making'!$P:$P),0),"")</f>
        <v/>
      </c>
      <c r="L2563" s="263" t="str">
        <f>IFERROR(ROUND(AVERAGEIF('Week 3 - Making'!$B:$B,'Product List'!$A2563,'Week 3 - Making'!$P:$P),0),"")</f>
        <v/>
      </c>
      <c r="M2563" s="7" t="str">
        <f>IFERROR(ROUND(AVERAGEIF('Week 4 - Making'!$B:$B,'Product List'!$A2563,'Week 4 - Making'!$P:$P),0),"")</f>
        <v/>
      </c>
      <c r="N2563" s="7" t="str">
        <f>IFERROR(ROUND(AVERAGEIF('Week 5 - Making'!$B:$B,'Product List'!$A2563,'Week 5 - Making'!$P:$P),0),"")</f>
        <v/>
      </c>
      <c r="O2563" s="7"/>
      <c r="P2563" s="7">
        <f t="array" ref="P2563">iferror(xlookup(C2563,'Product Families'!A:A,'Product Families'!S:S),"")</f>
        <v>0</v>
      </c>
    </row>
    <row r="2564" ht="14.25" customHeight="1">
      <c r="A2564" s="138" t="s">
        <v>5475</v>
      </c>
      <c r="B2564" s="270"/>
      <c r="C2564" s="138" t="s">
        <v>887</v>
      </c>
      <c r="D2564" s="7">
        <f t="array" ref="D2564">IFERROR(XLOOKUP($C2564,'Product Families'!$A:$A,'Product Families'!$D:$D),"")</f>
        <v>8</v>
      </c>
      <c r="E2564" s="7">
        <f t="array" ref="E2564">IFERROR(XLOOKUP($C2564,'Product Families'!$A:$A,'Product Families'!$E:$E),"")</f>
        <v>9</v>
      </c>
      <c r="F2564" s="7">
        <f t="array" ref="F2564">IFERROR(XLOOKUP($C2564,'Product Families'!$A:$A,'Product Families'!$F:$F),"")</f>
        <v>10</v>
      </c>
      <c r="G2564" s="7">
        <f t="array" ref="G2564">IFERROR(XLOOKUP($C2564,'Product Families'!$A:$A,'Product Families'!$G:$G),"")</f>
        <v>11</v>
      </c>
      <c r="J2564" s="7" t="str">
        <f>IFERROR(ROUND(AVERAGEIF('Week 1 - Making'!$B:$B,'Product List'!$A2564,'Week 1 - Making'!$P:$P),0),"")</f>
        <v/>
      </c>
      <c r="K2564" s="7" t="str">
        <f>IFERROR(ROUND(AVERAGEIF('Week 2 - Making'!$B:$B,'Product List'!$A2564,'Week 2 - Making'!$P:$P),0),"")</f>
        <v/>
      </c>
      <c r="L2564" s="263" t="str">
        <f>IFERROR(ROUND(AVERAGEIF('Week 3 - Making'!$B:$B,'Product List'!$A2564,'Week 3 - Making'!$P:$P),0),"")</f>
        <v/>
      </c>
      <c r="M2564" s="7" t="str">
        <f>IFERROR(ROUND(AVERAGEIF('Week 4 - Making'!$B:$B,'Product List'!$A2564,'Week 4 - Making'!$P:$P),0),"")</f>
        <v/>
      </c>
      <c r="N2564" s="7" t="str">
        <f>IFERROR(ROUND(AVERAGEIF('Week 5 - Making'!$B:$B,'Product List'!$A2564,'Week 5 - Making'!$P:$P),0),"")</f>
        <v/>
      </c>
      <c r="O2564" s="7"/>
      <c r="P2564" s="7">
        <f t="array" ref="P2564">iferror(xlookup(C2564,'Product Families'!A:A,'Product Families'!S:S),"")</f>
        <v>0</v>
      </c>
    </row>
    <row r="2565" ht="14.25" customHeight="1">
      <c r="A2565" s="138" t="s">
        <v>5476</v>
      </c>
      <c r="B2565" s="270"/>
      <c r="C2565" s="138" t="s">
        <v>887</v>
      </c>
      <c r="D2565" s="7">
        <f t="array" ref="D2565">IFERROR(XLOOKUP($C2565,'Product Families'!$A:$A,'Product Families'!$D:$D),"")</f>
        <v>8</v>
      </c>
      <c r="E2565" s="7">
        <f t="array" ref="E2565">IFERROR(XLOOKUP($C2565,'Product Families'!$A:$A,'Product Families'!$E:$E),"")</f>
        <v>9</v>
      </c>
      <c r="F2565" s="7">
        <f t="array" ref="F2565">IFERROR(XLOOKUP($C2565,'Product Families'!$A:$A,'Product Families'!$F:$F),"")</f>
        <v>10</v>
      </c>
      <c r="G2565" s="7">
        <f t="array" ref="G2565">IFERROR(XLOOKUP($C2565,'Product Families'!$A:$A,'Product Families'!$G:$G),"")</f>
        <v>11</v>
      </c>
      <c r="J2565" s="7" t="str">
        <f>IFERROR(ROUND(AVERAGEIF('Week 1 - Making'!$B:$B,'Product List'!$A2565,'Week 1 - Making'!$P:$P),0),"")</f>
        <v/>
      </c>
      <c r="K2565" s="7" t="str">
        <f>IFERROR(ROUND(AVERAGEIF('Week 2 - Making'!$B:$B,'Product List'!$A2565,'Week 2 - Making'!$P:$P),0),"")</f>
        <v/>
      </c>
      <c r="L2565" s="263" t="str">
        <f>IFERROR(ROUND(AVERAGEIF('Week 3 - Making'!$B:$B,'Product List'!$A2565,'Week 3 - Making'!$P:$P),0),"")</f>
        <v/>
      </c>
      <c r="M2565" s="7" t="str">
        <f>IFERROR(ROUND(AVERAGEIF('Week 4 - Making'!$B:$B,'Product List'!$A2565,'Week 4 - Making'!$P:$P),0),"")</f>
        <v/>
      </c>
      <c r="N2565" s="7" t="str">
        <f>IFERROR(ROUND(AVERAGEIF('Week 5 - Making'!$B:$B,'Product List'!$A2565,'Week 5 - Making'!$P:$P),0),"")</f>
        <v/>
      </c>
      <c r="O2565" s="7"/>
      <c r="P2565" s="7">
        <f t="array" ref="P2565">iferror(xlookup(C2565,'Product Families'!A:A,'Product Families'!S:S),"")</f>
        <v>0</v>
      </c>
    </row>
    <row r="2566" ht="14.25" customHeight="1">
      <c r="A2566" s="138" t="s">
        <v>5477</v>
      </c>
      <c r="B2566" s="270"/>
      <c r="C2566" s="138" t="s">
        <v>887</v>
      </c>
      <c r="D2566" s="7">
        <f t="array" ref="D2566">IFERROR(XLOOKUP($C2566,'Product Families'!$A:$A,'Product Families'!$D:$D),"")</f>
        <v>8</v>
      </c>
      <c r="E2566" s="7">
        <f t="array" ref="E2566">IFERROR(XLOOKUP($C2566,'Product Families'!$A:$A,'Product Families'!$E:$E),"")</f>
        <v>9</v>
      </c>
      <c r="F2566" s="7">
        <f t="array" ref="F2566">IFERROR(XLOOKUP($C2566,'Product Families'!$A:$A,'Product Families'!$F:$F),"")</f>
        <v>10</v>
      </c>
      <c r="G2566" s="7">
        <f t="array" ref="G2566">IFERROR(XLOOKUP($C2566,'Product Families'!$A:$A,'Product Families'!$G:$G),"")</f>
        <v>11</v>
      </c>
      <c r="J2566" s="7" t="str">
        <f>IFERROR(ROUND(AVERAGEIF('Week 1 - Making'!$B:$B,'Product List'!$A2566,'Week 1 - Making'!$P:$P),0),"")</f>
        <v/>
      </c>
      <c r="K2566" s="7" t="str">
        <f>IFERROR(ROUND(AVERAGEIF('Week 2 - Making'!$B:$B,'Product List'!$A2566,'Week 2 - Making'!$P:$P),0),"")</f>
        <v/>
      </c>
      <c r="L2566" s="263" t="str">
        <f>IFERROR(ROUND(AVERAGEIF('Week 3 - Making'!$B:$B,'Product List'!$A2566,'Week 3 - Making'!$P:$P),0),"")</f>
        <v/>
      </c>
      <c r="M2566" s="7" t="str">
        <f>IFERROR(ROUND(AVERAGEIF('Week 4 - Making'!$B:$B,'Product List'!$A2566,'Week 4 - Making'!$P:$P),0),"")</f>
        <v/>
      </c>
      <c r="N2566" s="7" t="str">
        <f>IFERROR(ROUND(AVERAGEIF('Week 5 - Making'!$B:$B,'Product List'!$A2566,'Week 5 - Making'!$P:$P),0),"")</f>
        <v/>
      </c>
      <c r="O2566" s="7"/>
      <c r="P2566" s="7">
        <f t="array" ref="P2566">iferror(xlookup(C2566,'Product Families'!A:A,'Product Families'!S:S),"")</f>
        <v>0</v>
      </c>
    </row>
    <row r="2567" ht="14.25" customHeight="1">
      <c r="A2567" s="138" t="s">
        <v>5478</v>
      </c>
      <c r="B2567" s="270"/>
      <c r="C2567" s="138" t="s">
        <v>887</v>
      </c>
      <c r="D2567" s="7">
        <f t="array" ref="D2567">IFERROR(XLOOKUP($C2567,'Product Families'!$A:$A,'Product Families'!$D:$D),"")</f>
        <v>8</v>
      </c>
      <c r="E2567" s="7">
        <f t="array" ref="E2567">IFERROR(XLOOKUP($C2567,'Product Families'!$A:$A,'Product Families'!$E:$E),"")</f>
        <v>9</v>
      </c>
      <c r="F2567" s="7">
        <f t="array" ref="F2567">IFERROR(XLOOKUP($C2567,'Product Families'!$A:$A,'Product Families'!$F:$F),"")</f>
        <v>10</v>
      </c>
      <c r="G2567" s="7">
        <f t="array" ref="G2567">IFERROR(XLOOKUP($C2567,'Product Families'!$A:$A,'Product Families'!$G:$G),"")</f>
        <v>11</v>
      </c>
      <c r="J2567" s="7" t="str">
        <f>IFERROR(ROUND(AVERAGEIF('Week 1 - Making'!$B:$B,'Product List'!$A2567,'Week 1 - Making'!$P:$P),0),"")</f>
        <v/>
      </c>
      <c r="K2567" s="7" t="str">
        <f>IFERROR(ROUND(AVERAGEIF('Week 2 - Making'!$B:$B,'Product List'!$A2567,'Week 2 - Making'!$P:$P),0),"")</f>
        <v/>
      </c>
      <c r="L2567" s="263" t="str">
        <f>IFERROR(ROUND(AVERAGEIF('Week 3 - Making'!$B:$B,'Product List'!$A2567,'Week 3 - Making'!$P:$P),0),"")</f>
        <v/>
      </c>
      <c r="M2567" s="7" t="str">
        <f>IFERROR(ROUND(AVERAGEIF('Week 4 - Making'!$B:$B,'Product List'!$A2567,'Week 4 - Making'!$P:$P),0),"")</f>
        <v/>
      </c>
      <c r="N2567" s="7" t="str">
        <f>IFERROR(ROUND(AVERAGEIF('Week 5 - Making'!$B:$B,'Product List'!$A2567,'Week 5 - Making'!$P:$P),0),"")</f>
        <v/>
      </c>
      <c r="O2567" s="7"/>
      <c r="P2567" s="7">
        <f t="array" ref="P2567">iferror(xlookup(C2567,'Product Families'!A:A,'Product Families'!S:S),"")</f>
        <v>0</v>
      </c>
    </row>
    <row r="2568" ht="14.25" customHeight="1">
      <c r="A2568" s="138" t="s">
        <v>5479</v>
      </c>
      <c r="B2568" s="270"/>
      <c r="C2568" s="138" t="s">
        <v>887</v>
      </c>
      <c r="D2568" s="7">
        <f t="array" ref="D2568">IFERROR(XLOOKUP($C2568,'Product Families'!$A:$A,'Product Families'!$D:$D),"")</f>
        <v>8</v>
      </c>
      <c r="E2568" s="7">
        <f t="array" ref="E2568">IFERROR(XLOOKUP($C2568,'Product Families'!$A:$A,'Product Families'!$E:$E),"")</f>
        <v>9</v>
      </c>
      <c r="F2568" s="7">
        <f t="array" ref="F2568">IFERROR(XLOOKUP($C2568,'Product Families'!$A:$A,'Product Families'!$F:$F),"")</f>
        <v>10</v>
      </c>
      <c r="G2568" s="7">
        <f t="array" ref="G2568">IFERROR(XLOOKUP($C2568,'Product Families'!$A:$A,'Product Families'!$G:$G),"")</f>
        <v>11</v>
      </c>
      <c r="J2568" s="7" t="str">
        <f>IFERROR(ROUND(AVERAGEIF('Week 1 - Making'!$B:$B,'Product List'!$A2568,'Week 1 - Making'!$P:$P),0),"")</f>
        <v/>
      </c>
      <c r="K2568" s="7" t="str">
        <f>IFERROR(ROUND(AVERAGEIF('Week 2 - Making'!$B:$B,'Product List'!$A2568,'Week 2 - Making'!$P:$P),0),"")</f>
        <v/>
      </c>
      <c r="L2568" s="263" t="str">
        <f>IFERROR(ROUND(AVERAGEIF('Week 3 - Making'!$B:$B,'Product List'!$A2568,'Week 3 - Making'!$P:$P),0),"")</f>
        <v/>
      </c>
      <c r="M2568" s="7" t="str">
        <f>IFERROR(ROUND(AVERAGEIF('Week 4 - Making'!$B:$B,'Product List'!$A2568,'Week 4 - Making'!$P:$P),0),"")</f>
        <v/>
      </c>
      <c r="N2568" s="7" t="str">
        <f>IFERROR(ROUND(AVERAGEIF('Week 5 - Making'!$B:$B,'Product List'!$A2568,'Week 5 - Making'!$P:$P),0),"")</f>
        <v/>
      </c>
      <c r="O2568" s="7"/>
      <c r="P2568" s="7">
        <f t="array" ref="P2568">iferror(xlookup(C2568,'Product Families'!A:A,'Product Families'!S:S),"")</f>
        <v>0</v>
      </c>
    </row>
    <row r="2569" ht="14.25" customHeight="1">
      <c r="A2569" s="138" t="s">
        <v>5480</v>
      </c>
      <c r="B2569" s="270"/>
      <c r="C2569" s="138" t="s">
        <v>887</v>
      </c>
      <c r="D2569" s="7">
        <f t="array" ref="D2569">IFERROR(XLOOKUP($C2569,'Product Families'!$A:$A,'Product Families'!$D:$D),"")</f>
        <v>8</v>
      </c>
      <c r="E2569" s="7">
        <f t="array" ref="E2569">IFERROR(XLOOKUP($C2569,'Product Families'!$A:$A,'Product Families'!$E:$E),"")</f>
        <v>9</v>
      </c>
      <c r="F2569" s="7">
        <f t="array" ref="F2569">IFERROR(XLOOKUP($C2569,'Product Families'!$A:$A,'Product Families'!$F:$F),"")</f>
        <v>10</v>
      </c>
      <c r="G2569" s="7">
        <f t="array" ref="G2569">IFERROR(XLOOKUP($C2569,'Product Families'!$A:$A,'Product Families'!$G:$G),"")</f>
        <v>11</v>
      </c>
      <c r="J2569" s="7" t="str">
        <f>IFERROR(ROUND(AVERAGEIF('Week 1 - Making'!$B:$B,'Product List'!$A2569,'Week 1 - Making'!$P:$P),0),"")</f>
        <v/>
      </c>
      <c r="K2569" s="7" t="str">
        <f>IFERROR(ROUND(AVERAGEIF('Week 2 - Making'!$B:$B,'Product List'!$A2569,'Week 2 - Making'!$P:$P),0),"")</f>
        <v/>
      </c>
      <c r="L2569" s="263" t="str">
        <f>IFERROR(ROUND(AVERAGEIF('Week 3 - Making'!$B:$B,'Product List'!$A2569,'Week 3 - Making'!$P:$P),0),"")</f>
        <v/>
      </c>
      <c r="M2569" s="7" t="str">
        <f>IFERROR(ROUND(AVERAGEIF('Week 4 - Making'!$B:$B,'Product List'!$A2569,'Week 4 - Making'!$P:$P),0),"")</f>
        <v/>
      </c>
      <c r="N2569" s="7" t="str">
        <f>IFERROR(ROUND(AVERAGEIF('Week 5 - Making'!$B:$B,'Product List'!$A2569,'Week 5 - Making'!$P:$P),0),"")</f>
        <v/>
      </c>
      <c r="O2569" s="7"/>
      <c r="P2569" s="7">
        <f t="array" ref="P2569">iferror(xlookup(C2569,'Product Families'!A:A,'Product Families'!S:S),"")</f>
        <v>0</v>
      </c>
    </row>
    <row r="2570" ht="14.25" customHeight="1">
      <c r="A2570" s="138" t="s">
        <v>5481</v>
      </c>
      <c r="B2570" s="270"/>
      <c r="C2570" s="138" t="s">
        <v>887</v>
      </c>
      <c r="D2570" s="7">
        <f t="array" ref="D2570">IFERROR(XLOOKUP($C2570,'Product Families'!$A:$A,'Product Families'!$D:$D),"")</f>
        <v>8</v>
      </c>
      <c r="E2570" s="7">
        <f t="array" ref="E2570">IFERROR(XLOOKUP($C2570,'Product Families'!$A:$A,'Product Families'!$E:$E),"")</f>
        <v>9</v>
      </c>
      <c r="F2570" s="7">
        <f t="array" ref="F2570">IFERROR(XLOOKUP($C2570,'Product Families'!$A:$A,'Product Families'!$F:$F),"")</f>
        <v>10</v>
      </c>
      <c r="G2570" s="7">
        <f t="array" ref="G2570">IFERROR(XLOOKUP($C2570,'Product Families'!$A:$A,'Product Families'!$G:$G),"")</f>
        <v>11</v>
      </c>
      <c r="J2570" s="7" t="str">
        <f>IFERROR(ROUND(AVERAGEIF('Week 1 - Making'!$B:$B,'Product List'!$A2570,'Week 1 - Making'!$P:$P),0),"")</f>
        <v/>
      </c>
      <c r="K2570" s="7" t="str">
        <f>IFERROR(ROUND(AVERAGEIF('Week 2 - Making'!$B:$B,'Product List'!$A2570,'Week 2 - Making'!$P:$P),0),"")</f>
        <v/>
      </c>
      <c r="L2570" s="263" t="str">
        <f>IFERROR(ROUND(AVERAGEIF('Week 3 - Making'!$B:$B,'Product List'!$A2570,'Week 3 - Making'!$P:$P),0),"")</f>
        <v/>
      </c>
      <c r="M2570" s="7" t="str">
        <f>IFERROR(ROUND(AVERAGEIF('Week 4 - Making'!$B:$B,'Product List'!$A2570,'Week 4 - Making'!$P:$P),0),"")</f>
        <v/>
      </c>
      <c r="N2570" s="7" t="str">
        <f>IFERROR(ROUND(AVERAGEIF('Week 5 - Making'!$B:$B,'Product List'!$A2570,'Week 5 - Making'!$P:$P),0),"")</f>
        <v/>
      </c>
      <c r="O2570" s="7"/>
      <c r="P2570" s="7">
        <f t="array" ref="P2570">iferror(xlookup(C2570,'Product Families'!A:A,'Product Families'!S:S),"")</f>
        <v>0</v>
      </c>
    </row>
    <row r="2571" ht="14.25" customHeight="1">
      <c r="A2571" s="138" t="s">
        <v>5482</v>
      </c>
      <c r="B2571" s="270"/>
      <c r="C2571" s="138" t="s">
        <v>887</v>
      </c>
      <c r="D2571" s="7">
        <f t="array" ref="D2571">IFERROR(XLOOKUP($C2571,'Product Families'!$A:$A,'Product Families'!$D:$D),"")</f>
        <v>8</v>
      </c>
      <c r="E2571" s="7">
        <f t="array" ref="E2571">IFERROR(XLOOKUP($C2571,'Product Families'!$A:$A,'Product Families'!$E:$E),"")</f>
        <v>9</v>
      </c>
      <c r="F2571" s="7">
        <f t="array" ref="F2571">IFERROR(XLOOKUP($C2571,'Product Families'!$A:$A,'Product Families'!$F:$F),"")</f>
        <v>10</v>
      </c>
      <c r="G2571" s="7">
        <f t="array" ref="G2571">IFERROR(XLOOKUP($C2571,'Product Families'!$A:$A,'Product Families'!$G:$G),"")</f>
        <v>11</v>
      </c>
      <c r="J2571" s="7" t="str">
        <f>IFERROR(ROUND(AVERAGEIF('Week 1 - Making'!$B:$B,'Product List'!$A2571,'Week 1 - Making'!$P:$P),0),"")</f>
        <v/>
      </c>
      <c r="K2571" s="7" t="str">
        <f>IFERROR(ROUND(AVERAGEIF('Week 2 - Making'!$B:$B,'Product List'!$A2571,'Week 2 - Making'!$P:$P),0),"")</f>
        <v/>
      </c>
      <c r="L2571" s="263" t="str">
        <f>IFERROR(ROUND(AVERAGEIF('Week 3 - Making'!$B:$B,'Product List'!$A2571,'Week 3 - Making'!$P:$P),0),"")</f>
        <v/>
      </c>
      <c r="M2571" s="7" t="str">
        <f>IFERROR(ROUND(AVERAGEIF('Week 4 - Making'!$B:$B,'Product List'!$A2571,'Week 4 - Making'!$P:$P),0),"")</f>
        <v/>
      </c>
      <c r="N2571" s="7" t="str">
        <f>IFERROR(ROUND(AVERAGEIF('Week 5 - Making'!$B:$B,'Product List'!$A2571,'Week 5 - Making'!$P:$P),0),"")</f>
        <v/>
      </c>
      <c r="O2571" s="7"/>
      <c r="P2571" s="7">
        <f t="array" ref="P2571">iferror(xlookup(C2571,'Product Families'!A:A,'Product Families'!S:S),"")</f>
        <v>0</v>
      </c>
    </row>
    <row r="2572" ht="14.25" customHeight="1">
      <c r="A2572" s="138" t="s">
        <v>1845</v>
      </c>
      <c r="B2572" s="270"/>
      <c r="C2572" s="138" t="s">
        <v>887</v>
      </c>
      <c r="D2572" s="7">
        <f t="array" ref="D2572">IFERROR(XLOOKUP($C2572,'Product Families'!$A:$A,'Product Families'!$D:$D),"")</f>
        <v>8</v>
      </c>
      <c r="E2572" s="7">
        <f t="array" ref="E2572">IFERROR(XLOOKUP($C2572,'Product Families'!$A:$A,'Product Families'!$E:$E),"")</f>
        <v>9</v>
      </c>
      <c r="F2572" s="7">
        <f t="array" ref="F2572">IFERROR(XLOOKUP($C2572,'Product Families'!$A:$A,'Product Families'!$F:$F),"")</f>
        <v>10</v>
      </c>
      <c r="G2572" s="7">
        <f t="array" ref="G2572">IFERROR(XLOOKUP($C2572,'Product Families'!$A:$A,'Product Families'!$G:$G),"")</f>
        <v>11</v>
      </c>
      <c r="J2572" s="7">
        <f>IFERROR(ROUND(AVERAGEIF('Week 1 - Making'!$B:$B,'Product List'!$A2572,'Week 1 - Making'!$P:$P),0),"")</f>
        <v>12</v>
      </c>
      <c r="K2572" s="7" t="str">
        <f>IFERROR(ROUND(AVERAGEIF('Week 2 - Making'!$B:$B,'Product List'!$A2572,'Week 2 - Making'!$P:$P),0),"")</f>
        <v/>
      </c>
      <c r="L2572" s="263" t="str">
        <f>IFERROR(ROUND(AVERAGEIF('Week 3 - Making'!$B:$B,'Product List'!$A2572,'Week 3 - Making'!$P:$P),0),"")</f>
        <v/>
      </c>
      <c r="M2572" s="7" t="str">
        <f>IFERROR(ROUND(AVERAGEIF('Week 4 - Making'!$B:$B,'Product List'!$A2572,'Week 4 - Making'!$P:$P),0),"")</f>
        <v/>
      </c>
      <c r="N2572" s="7" t="str">
        <f>IFERROR(ROUND(AVERAGEIF('Week 5 - Making'!$B:$B,'Product List'!$A2572,'Week 5 - Making'!$P:$P),0),"")</f>
        <v/>
      </c>
      <c r="O2572" s="7"/>
      <c r="P2572" s="7">
        <f t="array" ref="P2572">iferror(xlookup(C2572,'Product Families'!A:A,'Product Families'!S:S),"")</f>
        <v>0</v>
      </c>
    </row>
    <row r="2573" ht="14.25" customHeight="1">
      <c r="A2573" s="122" t="s">
        <v>5483</v>
      </c>
      <c r="B2573" s="270" t="s">
        <v>5484</v>
      </c>
      <c r="C2573" s="122" t="s">
        <v>306</v>
      </c>
      <c r="D2573" s="7">
        <f t="array" ref="D2573">IFERROR(XLOOKUP($C2573,'Product Families'!$A:$A,'Product Families'!$D:$D),"")</f>
        <v>17</v>
      </c>
      <c r="E2573" s="7">
        <f t="array" ref="E2573">IFERROR(XLOOKUP($C2573,'Product Families'!$A:$A,'Product Families'!$E:$E),"")</f>
        <v>18</v>
      </c>
      <c r="F2573" s="7">
        <f t="array" ref="F2573">IFERROR(XLOOKUP($C2573,'Product Families'!$A:$A,'Product Families'!$F:$F),"")</f>
        <v>19</v>
      </c>
      <c r="G2573" s="7">
        <f t="array" ref="G2573">IFERROR(XLOOKUP($C2573,'Product Families'!$A:$A,'Product Families'!$G:$G),"")</f>
        <v>21</v>
      </c>
      <c r="J2573" s="7" t="str">
        <f>IFERROR(ROUND(AVERAGEIF('Week 1 - Making'!$B:$B,'Product List'!$A2573,'Week 1 - Making'!$P:$P),0),"")</f>
        <v/>
      </c>
      <c r="K2573" s="7" t="str">
        <f>IFERROR(ROUND(AVERAGEIF('Week 2 - Making'!$B:$B,'Product List'!$A2573,'Week 2 - Making'!$P:$P),0),"")</f>
        <v/>
      </c>
      <c r="L2573" s="263" t="str">
        <f>IFERROR(ROUND(AVERAGEIF('Week 3 - Making'!$B:$B,'Product List'!$A2573,'Week 3 - Making'!$P:$P),0),"")</f>
        <v/>
      </c>
      <c r="M2573" s="7" t="str">
        <f>IFERROR(ROUND(AVERAGEIF('Week 4 - Making'!$B:$B,'Product List'!$A2573,'Week 4 - Making'!$P:$P),0),"")</f>
        <v/>
      </c>
      <c r="N2573" s="7" t="str">
        <f>IFERROR(ROUND(AVERAGEIF('Week 5 - Making'!$B:$B,'Product List'!$A2573,'Week 5 - Making'!$P:$P),0),"")</f>
        <v/>
      </c>
      <c r="O2573" s="7"/>
      <c r="P2573" s="7">
        <f t="array" ref="P2573">iferror(xlookup(C2573,'Product Families'!A:A,'Product Families'!S:S),"")</f>
        <v>0</v>
      </c>
    </row>
    <row r="2574" ht="14.25" customHeight="1">
      <c r="A2574" s="122" t="s">
        <v>5485</v>
      </c>
      <c r="B2574" s="270" t="s">
        <v>5486</v>
      </c>
      <c r="C2574" s="122" t="s">
        <v>306</v>
      </c>
      <c r="D2574" s="7">
        <f t="array" ref="D2574">IFERROR(XLOOKUP($C2574,'Product Families'!$A:$A,'Product Families'!$D:$D),"")</f>
        <v>17</v>
      </c>
      <c r="E2574" s="7">
        <f t="array" ref="E2574">IFERROR(XLOOKUP($C2574,'Product Families'!$A:$A,'Product Families'!$E:$E),"")</f>
        <v>18</v>
      </c>
      <c r="F2574" s="7">
        <f t="array" ref="F2574">IFERROR(XLOOKUP($C2574,'Product Families'!$A:$A,'Product Families'!$F:$F),"")</f>
        <v>19</v>
      </c>
      <c r="G2574" s="7">
        <f t="array" ref="G2574">IFERROR(XLOOKUP($C2574,'Product Families'!$A:$A,'Product Families'!$G:$G),"")</f>
        <v>21</v>
      </c>
      <c r="J2574" s="7" t="str">
        <f>IFERROR(ROUND(AVERAGEIF('Week 1 - Making'!$B:$B,'Product List'!$A2574,'Week 1 - Making'!$P:$P),0),"")</f>
        <v/>
      </c>
      <c r="K2574" s="7" t="str">
        <f>IFERROR(ROUND(AVERAGEIF('Week 2 - Making'!$B:$B,'Product List'!$A2574,'Week 2 - Making'!$P:$P),0),"")</f>
        <v/>
      </c>
      <c r="L2574" s="263" t="str">
        <f>IFERROR(ROUND(AVERAGEIF('Week 3 - Making'!$B:$B,'Product List'!$A2574,'Week 3 - Making'!$P:$P),0),"")</f>
        <v/>
      </c>
      <c r="M2574" s="7" t="str">
        <f>IFERROR(ROUND(AVERAGEIF('Week 4 - Making'!$B:$B,'Product List'!$A2574,'Week 4 - Making'!$P:$P),0),"")</f>
        <v/>
      </c>
      <c r="N2574" s="7" t="str">
        <f>IFERROR(ROUND(AVERAGEIF('Week 5 - Making'!$B:$B,'Product List'!$A2574,'Week 5 - Making'!$P:$P),0),"")</f>
        <v/>
      </c>
      <c r="O2574" s="7"/>
      <c r="P2574" s="7">
        <f t="array" ref="P2574">iferror(xlookup(C2574,'Product Families'!A:A,'Product Families'!S:S),"")</f>
        <v>0</v>
      </c>
    </row>
    <row r="2575" ht="14.25" customHeight="1">
      <c r="A2575" s="122" t="s">
        <v>5487</v>
      </c>
      <c r="B2575" s="270" t="s">
        <v>5488</v>
      </c>
      <c r="C2575" s="122" t="s">
        <v>306</v>
      </c>
      <c r="D2575" s="7">
        <f t="array" ref="D2575">IFERROR(XLOOKUP($C2575,'Product Families'!$A:$A,'Product Families'!$D:$D),"")</f>
        <v>17</v>
      </c>
      <c r="E2575" s="7">
        <f t="array" ref="E2575">IFERROR(XLOOKUP($C2575,'Product Families'!$A:$A,'Product Families'!$E:$E),"")</f>
        <v>18</v>
      </c>
      <c r="F2575" s="7">
        <f t="array" ref="F2575">IFERROR(XLOOKUP($C2575,'Product Families'!$A:$A,'Product Families'!$F:$F),"")</f>
        <v>19</v>
      </c>
      <c r="G2575" s="7">
        <f t="array" ref="G2575">IFERROR(XLOOKUP($C2575,'Product Families'!$A:$A,'Product Families'!$G:$G),"")</f>
        <v>21</v>
      </c>
      <c r="J2575" s="7" t="str">
        <f>IFERROR(ROUND(AVERAGEIF('Week 1 - Making'!$B:$B,'Product List'!$A2575,'Week 1 - Making'!$P:$P),0),"")</f>
        <v/>
      </c>
      <c r="K2575" s="7" t="str">
        <f>IFERROR(ROUND(AVERAGEIF('Week 2 - Making'!$B:$B,'Product List'!$A2575,'Week 2 - Making'!$P:$P),0),"")</f>
        <v/>
      </c>
      <c r="L2575" s="263" t="str">
        <f>IFERROR(ROUND(AVERAGEIF('Week 3 - Making'!$B:$B,'Product List'!$A2575,'Week 3 - Making'!$P:$P),0),"")</f>
        <v/>
      </c>
      <c r="M2575" s="7" t="str">
        <f>IFERROR(ROUND(AVERAGEIF('Week 4 - Making'!$B:$B,'Product List'!$A2575,'Week 4 - Making'!$P:$P),0),"")</f>
        <v/>
      </c>
      <c r="N2575" s="7" t="str">
        <f>IFERROR(ROUND(AVERAGEIF('Week 5 - Making'!$B:$B,'Product List'!$A2575,'Week 5 - Making'!$P:$P),0),"")</f>
        <v/>
      </c>
      <c r="O2575" s="7"/>
      <c r="P2575" s="7">
        <f t="array" ref="P2575">iferror(xlookup(C2575,'Product Families'!A:A,'Product Families'!S:S),"")</f>
        <v>0</v>
      </c>
    </row>
    <row r="2576" ht="14.25" customHeight="1">
      <c r="A2576" s="122" t="s">
        <v>5489</v>
      </c>
      <c r="B2576" s="270" t="s">
        <v>5490</v>
      </c>
      <c r="C2576" s="122" t="s">
        <v>306</v>
      </c>
      <c r="D2576" s="7">
        <f t="array" ref="D2576">IFERROR(XLOOKUP($C2576,'Product Families'!$A:$A,'Product Families'!$D:$D),"")</f>
        <v>17</v>
      </c>
      <c r="E2576" s="7">
        <f t="array" ref="E2576">IFERROR(XLOOKUP($C2576,'Product Families'!$A:$A,'Product Families'!$E:$E),"")</f>
        <v>18</v>
      </c>
      <c r="F2576" s="7">
        <f t="array" ref="F2576">IFERROR(XLOOKUP($C2576,'Product Families'!$A:$A,'Product Families'!$F:$F),"")</f>
        <v>19</v>
      </c>
      <c r="G2576" s="7">
        <f t="array" ref="G2576">IFERROR(XLOOKUP($C2576,'Product Families'!$A:$A,'Product Families'!$G:$G),"")</f>
        <v>21</v>
      </c>
      <c r="J2576" s="7" t="str">
        <f>IFERROR(ROUND(AVERAGEIF('Week 1 - Making'!$B:$B,'Product List'!$A2576,'Week 1 - Making'!$P:$P),0),"")</f>
        <v/>
      </c>
      <c r="K2576" s="7" t="str">
        <f>IFERROR(ROUND(AVERAGEIF('Week 2 - Making'!$B:$B,'Product List'!$A2576,'Week 2 - Making'!$P:$P),0),"")</f>
        <v/>
      </c>
      <c r="L2576" s="263" t="str">
        <f>IFERROR(ROUND(AVERAGEIF('Week 3 - Making'!$B:$B,'Product List'!$A2576,'Week 3 - Making'!$P:$P),0),"")</f>
        <v/>
      </c>
      <c r="M2576" s="7" t="str">
        <f>IFERROR(ROUND(AVERAGEIF('Week 4 - Making'!$B:$B,'Product List'!$A2576,'Week 4 - Making'!$P:$P),0),"")</f>
        <v/>
      </c>
      <c r="N2576" s="7" t="str">
        <f>IFERROR(ROUND(AVERAGEIF('Week 5 - Making'!$B:$B,'Product List'!$A2576,'Week 5 - Making'!$P:$P),0),"")</f>
        <v/>
      </c>
      <c r="O2576" s="7"/>
      <c r="P2576" s="7">
        <f t="array" ref="P2576">iferror(xlookup(C2576,'Product Families'!A:A,'Product Families'!S:S),"")</f>
        <v>0</v>
      </c>
    </row>
    <row r="2577" ht="14.25" customHeight="1">
      <c r="A2577" s="122" t="s">
        <v>5491</v>
      </c>
      <c r="B2577" s="270" t="s">
        <v>5492</v>
      </c>
      <c r="C2577" s="122" t="s">
        <v>306</v>
      </c>
      <c r="D2577" s="7">
        <f t="array" ref="D2577">IFERROR(XLOOKUP($C2577,'Product Families'!$A:$A,'Product Families'!$D:$D),"")</f>
        <v>17</v>
      </c>
      <c r="E2577" s="7">
        <f t="array" ref="E2577">IFERROR(XLOOKUP($C2577,'Product Families'!$A:$A,'Product Families'!$E:$E),"")</f>
        <v>18</v>
      </c>
      <c r="F2577" s="7">
        <f t="array" ref="F2577">IFERROR(XLOOKUP($C2577,'Product Families'!$A:$A,'Product Families'!$F:$F),"")</f>
        <v>19</v>
      </c>
      <c r="G2577" s="7">
        <f t="array" ref="G2577">IFERROR(XLOOKUP($C2577,'Product Families'!$A:$A,'Product Families'!$G:$G),"")</f>
        <v>21</v>
      </c>
      <c r="J2577" s="7" t="str">
        <f>IFERROR(ROUND(AVERAGEIF('Week 1 - Making'!$B:$B,'Product List'!$A2577,'Week 1 - Making'!$P:$P),0),"")</f>
        <v/>
      </c>
      <c r="K2577" s="7" t="str">
        <f>IFERROR(ROUND(AVERAGEIF('Week 2 - Making'!$B:$B,'Product List'!$A2577,'Week 2 - Making'!$P:$P),0),"")</f>
        <v/>
      </c>
      <c r="L2577" s="263" t="str">
        <f>IFERROR(ROUND(AVERAGEIF('Week 3 - Making'!$B:$B,'Product List'!$A2577,'Week 3 - Making'!$P:$P),0),"")</f>
        <v/>
      </c>
      <c r="M2577" s="7" t="str">
        <f>IFERROR(ROUND(AVERAGEIF('Week 4 - Making'!$B:$B,'Product List'!$A2577,'Week 4 - Making'!$P:$P),0),"")</f>
        <v/>
      </c>
      <c r="N2577" s="7" t="str">
        <f>IFERROR(ROUND(AVERAGEIF('Week 5 - Making'!$B:$B,'Product List'!$A2577,'Week 5 - Making'!$P:$P),0),"")</f>
        <v/>
      </c>
      <c r="O2577" s="7"/>
      <c r="P2577" s="7">
        <f t="array" ref="P2577">iferror(xlookup(C2577,'Product Families'!A:A,'Product Families'!S:S),"")</f>
        <v>0</v>
      </c>
    </row>
    <row r="2578" ht="14.25" customHeight="1">
      <c r="A2578" s="122" t="s">
        <v>5493</v>
      </c>
      <c r="B2578" s="270" t="s">
        <v>5494</v>
      </c>
      <c r="C2578" s="122" t="s">
        <v>306</v>
      </c>
      <c r="D2578" s="7">
        <f t="array" ref="D2578">IFERROR(XLOOKUP($C2578,'Product Families'!$A:$A,'Product Families'!$D:$D),"")</f>
        <v>17</v>
      </c>
      <c r="E2578" s="7">
        <f t="array" ref="E2578">IFERROR(XLOOKUP($C2578,'Product Families'!$A:$A,'Product Families'!$E:$E),"")</f>
        <v>18</v>
      </c>
      <c r="F2578" s="7">
        <f t="array" ref="F2578">IFERROR(XLOOKUP($C2578,'Product Families'!$A:$A,'Product Families'!$F:$F),"")</f>
        <v>19</v>
      </c>
      <c r="G2578" s="7">
        <f t="array" ref="G2578">IFERROR(XLOOKUP($C2578,'Product Families'!$A:$A,'Product Families'!$G:$G),"")</f>
        <v>21</v>
      </c>
      <c r="J2578" s="7" t="str">
        <f>IFERROR(ROUND(AVERAGEIF('Week 1 - Making'!$B:$B,'Product List'!$A2578,'Week 1 - Making'!$P:$P),0),"")</f>
        <v/>
      </c>
      <c r="K2578" s="7" t="str">
        <f>IFERROR(ROUND(AVERAGEIF('Week 2 - Making'!$B:$B,'Product List'!$A2578,'Week 2 - Making'!$P:$P),0),"")</f>
        <v/>
      </c>
      <c r="L2578" s="263" t="str">
        <f>IFERROR(ROUND(AVERAGEIF('Week 3 - Making'!$B:$B,'Product List'!$A2578,'Week 3 - Making'!$P:$P),0),"")</f>
        <v/>
      </c>
      <c r="M2578" s="7" t="str">
        <f>IFERROR(ROUND(AVERAGEIF('Week 4 - Making'!$B:$B,'Product List'!$A2578,'Week 4 - Making'!$P:$P),0),"")</f>
        <v/>
      </c>
      <c r="N2578" s="7" t="str">
        <f>IFERROR(ROUND(AVERAGEIF('Week 5 - Making'!$B:$B,'Product List'!$A2578,'Week 5 - Making'!$P:$P),0),"")</f>
        <v/>
      </c>
      <c r="O2578" s="7"/>
      <c r="P2578" s="7">
        <f t="array" ref="P2578">iferror(xlookup(C2578,'Product Families'!A:A,'Product Families'!S:S),"")</f>
        <v>0</v>
      </c>
    </row>
    <row r="2579" ht="14.25" customHeight="1">
      <c r="A2579" s="122" t="s">
        <v>5495</v>
      </c>
      <c r="B2579" s="270" t="s">
        <v>5496</v>
      </c>
      <c r="C2579" s="122" t="s">
        <v>306</v>
      </c>
      <c r="D2579" s="7">
        <f t="array" ref="D2579">IFERROR(XLOOKUP($C2579,'Product Families'!$A:$A,'Product Families'!$D:$D),"")</f>
        <v>17</v>
      </c>
      <c r="E2579" s="7">
        <f t="array" ref="E2579">IFERROR(XLOOKUP($C2579,'Product Families'!$A:$A,'Product Families'!$E:$E),"")</f>
        <v>18</v>
      </c>
      <c r="F2579" s="7">
        <f t="array" ref="F2579">IFERROR(XLOOKUP($C2579,'Product Families'!$A:$A,'Product Families'!$F:$F),"")</f>
        <v>19</v>
      </c>
      <c r="G2579" s="7">
        <f t="array" ref="G2579">IFERROR(XLOOKUP($C2579,'Product Families'!$A:$A,'Product Families'!$G:$G),"")</f>
        <v>21</v>
      </c>
      <c r="J2579" s="7" t="str">
        <f>IFERROR(ROUND(AVERAGEIF('Week 1 - Making'!$B:$B,'Product List'!$A2579,'Week 1 - Making'!$P:$P),0),"")</f>
        <v/>
      </c>
      <c r="K2579" s="7" t="str">
        <f>IFERROR(ROUND(AVERAGEIF('Week 2 - Making'!$B:$B,'Product List'!$A2579,'Week 2 - Making'!$P:$P),0),"")</f>
        <v/>
      </c>
      <c r="L2579" s="263" t="str">
        <f>IFERROR(ROUND(AVERAGEIF('Week 3 - Making'!$B:$B,'Product List'!$A2579,'Week 3 - Making'!$P:$P),0),"")</f>
        <v/>
      </c>
      <c r="M2579" s="7" t="str">
        <f>IFERROR(ROUND(AVERAGEIF('Week 4 - Making'!$B:$B,'Product List'!$A2579,'Week 4 - Making'!$P:$P),0),"")</f>
        <v/>
      </c>
      <c r="N2579" s="7" t="str">
        <f>IFERROR(ROUND(AVERAGEIF('Week 5 - Making'!$B:$B,'Product List'!$A2579,'Week 5 - Making'!$P:$P),0),"")</f>
        <v/>
      </c>
      <c r="O2579" s="7"/>
      <c r="P2579" s="7">
        <f t="array" ref="P2579">iferror(xlookup(C2579,'Product Families'!A:A,'Product Families'!S:S),"")</f>
        <v>0</v>
      </c>
    </row>
    <row r="2580" ht="14.25" customHeight="1">
      <c r="A2580" s="122" t="s">
        <v>5497</v>
      </c>
      <c r="B2580" s="270" t="s">
        <v>5498</v>
      </c>
      <c r="C2580" s="122" t="s">
        <v>306</v>
      </c>
      <c r="D2580" s="7">
        <f t="array" ref="D2580">IFERROR(XLOOKUP($C2580,'Product Families'!$A:$A,'Product Families'!$D:$D),"")</f>
        <v>17</v>
      </c>
      <c r="E2580" s="7">
        <f t="array" ref="E2580">IFERROR(XLOOKUP($C2580,'Product Families'!$A:$A,'Product Families'!$E:$E),"")</f>
        <v>18</v>
      </c>
      <c r="F2580" s="7">
        <f t="array" ref="F2580">IFERROR(XLOOKUP($C2580,'Product Families'!$A:$A,'Product Families'!$F:$F),"")</f>
        <v>19</v>
      </c>
      <c r="G2580" s="7">
        <f t="array" ref="G2580">IFERROR(XLOOKUP($C2580,'Product Families'!$A:$A,'Product Families'!$G:$G),"")</f>
        <v>21</v>
      </c>
      <c r="J2580" s="7" t="str">
        <f>IFERROR(ROUND(AVERAGEIF('Week 1 - Making'!$B:$B,'Product List'!$A2580,'Week 1 - Making'!$P:$P),0),"")</f>
        <v/>
      </c>
      <c r="K2580" s="7" t="str">
        <f>IFERROR(ROUND(AVERAGEIF('Week 2 - Making'!$B:$B,'Product List'!$A2580,'Week 2 - Making'!$P:$P),0),"")</f>
        <v/>
      </c>
      <c r="L2580" s="263" t="str">
        <f>IFERROR(ROUND(AVERAGEIF('Week 3 - Making'!$B:$B,'Product List'!$A2580,'Week 3 - Making'!$P:$P),0),"")</f>
        <v/>
      </c>
      <c r="M2580" s="7" t="str">
        <f>IFERROR(ROUND(AVERAGEIF('Week 4 - Making'!$B:$B,'Product List'!$A2580,'Week 4 - Making'!$P:$P),0),"")</f>
        <v/>
      </c>
      <c r="N2580" s="7" t="str">
        <f>IFERROR(ROUND(AVERAGEIF('Week 5 - Making'!$B:$B,'Product List'!$A2580,'Week 5 - Making'!$P:$P),0),"")</f>
        <v/>
      </c>
      <c r="O2580" s="7"/>
      <c r="P2580" s="7">
        <f t="array" ref="P2580">iferror(xlookup(C2580,'Product Families'!A:A,'Product Families'!S:S),"")</f>
        <v>0</v>
      </c>
    </row>
    <row r="2581" ht="14.25" customHeight="1">
      <c r="A2581" s="122" t="s">
        <v>5499</v>
      </c>
      <c r="B2581" s="270" t="s">
        <v>5500</v>
      </c>
      <c r="C2581" s="122" t="s">
        <v>306</v>
      </c>
      <c r="D2581" s="7">
        <f t="array" ref="D2581">IFERROR(XLOOKUP($C2581,'Product Families'!$A:$A,'Product Families'!$D:$D),"")</f>
        <v>17</v>
      </c>
      <c r="E2581" s="7">
        <f t="array" ref="E2581">IFERROR(XLOOKUP($C2581,'Product Families'!$A:$A,'Product Families'!$E:$E),"")</f>
        <v>18</v>
      </c>
      <c r="F2581" s="7">
        <f t="array" ref="F2581">IFERROR(XLOOKUP($C2581,'Product Families'!$A:$A,'Product Families'!$F:$F),"")</f>
        <v>19</v>
      </c>
      <c r="G2581" s="7">
        <f t="array" ref="G2581">IFERROR(XLOOKUP($C2581,'Product Families'!$A:$A,'Product Families'!$G:$G),"")</f>
        <v>21</v>
      </c>
      <c r="J2581" s="7" t="str">
        <f>IFERROR(ROUND(AVERAGEIF('Week 1 - Making'!$B:$B,'Product List'!$A2581,'Week 1 - Making'!$P:$P),0),"")</f>
        <v/>
      </c>
      <c r="K2581" s="7" t="str">
        <f>IFERROR(ROUND(AVERAGEIF('Week 2 - Making'!$B:$B,'Product List'!$A2581,'Week 2 - Making'!$P:$P),0),"")</f>
        <v/>
      </c>
      <c r="L2581" s="263" t="str">
        <f>IFERROR(ROUND(AVERAGEIF('Week 3 - Making'!$B:$B,'Product List'!$A2581,'Week 3 - Making'!$P:$P),0),"")</f>
        <v/>
      </c>
      <c r="M2581" s="7" t="str">
        <f>IFERROR(ROUND(AVERAGEIF('Week 4 - Making'!$B:$B,'Product List'!$A2581,'Week 4 - Making'!$P:$P),0),"")</f>
        <v/>
      </c>
      <c r="N2581" s="7" t="str">
        <f>IFERROR(ROUND(AVERAGEIF('Week 5 - Making'!$B:$B,'Product List'!$A2581,'Week 5 - Making'!$P:$P),0),"")</f>
        <v/>
      </c>
      <c r="O2581" s="7"/>
      <c r="P2581" s="7">
        <f t="array" ref="P2581">iferror(xlookup(C2581,'Product Families'!A:A,'Product Families'!S:S),"")</f>
        <v>0</v>
      </c>
    </row>
    <row r="2582" ht="14.25" customHeight="1">
      <c r="A2582" s="122" t="s">
        <v>5501</v>
      </c>
      <c r="B2582" s="270" t="s">
        <v>5502</v>
      </c>
      <c r="C2582" s="122" t="s">
        <v>306</v>
      </c>
      <c r="D2582" s="7">
        <f t="array" ref="D2582">IFERROR(XLOOKUP($C2582,'Product Families'!$A:$A,'Product Families'!$D:$D),"")</f>
        <v>17</v>
      </c>
      <c r="E2582" s="7">
        <f t="array" ref="E2582">IFERROR(XLOOKUP($C2582,'Product Families'!$A:$A,'Product Families'!$E:$E),"")</f>
        <v>18</v>
      </c>
      <c r="F2582" s="7">
        <f t="array" ref="F2582">IFERROR(XLOOKUP($C2582,'Product Families'!$A:$A,'Product Families'!$F:$F),"")</f>
        <v>19</v>
      </c>
      <c r="G2582" s="7">
        <f t="array" ref="G2582">IFERROR(XLOOKUP($C2582,'Product Families'!$A:$A,'Product Families'!$G:$G),"")</f>
        <v>21</v>
      </c>
      <c r="J2582" s="7" t="str">
        <f>IFERROR(ROUND(AVERAGEIF('Week 1 - Making'!$B:$B,'Product List'!$A2582,'Week 1 - Making'!$P:$P),0),"")</f>
        <v/>
      </c>
      <c r="K2582" s="7" t="str">
        <f>IFERROR(ROUND(AVERAGEIF('Week 2 - Making'!$B:$B,'Product List'!$A2582,'Week 2 - Making'!$P:$P),0),"")</f>
        <v/>
      </c>
      <c r="L2582" s="263" t="str">
        <f>IFERROR(ROUND(AVERAGEIF('Week 3 - Making'!$B:$B,'Product List'!$A2582,'Week 3 - Making'!$P:$P),0),"")</f>
        <v/>
      </c>
      <c r="M2582" s="7" t="str">
        <f>IFERROR(ROUND(AVERAGEIF('Week 4 - Making'!$B:$B,'Product List'!$A2582,'Week 4 - Making'!$P:$P),0),"")</f>
        <v/>
      </c>
      <c r="N2582" s="7" t="str">
        <f>IFERROR(ROUND(AVERAGEIF('Week 5 - Making'!$B:$B,'Product List'!$A2582,'Week 5 - Making'!$P:$P),0),"")</f>
        <v/>
      </c>
      <c r="O2582" s="7"/>
      <c r="P2582" s="7">
        <f t="array" ref="P2582">iferror(xlookup(C2582,'Product Families'!A:A,'Product Families'!S:S),"")</f>
        <v>0</v>
      </c>
    </row>
    <row r="2583" ht="14.25" customHeight="1">
      <c r="A2583" s="122" t="s">
        <v>5503</v>
      </c>
      <c r="B2583" s="270" t="s">
        <v>5504</v>
      </c>
      <c r="C2583" s="122" t="s">
        <v>306</v>
      </c>
      <c r="D2583" s="7">
        <f t="array" ref="D2583">IFERROR(XLOOKUP($C2583,'Product Families'!$A:$A,'Product Families'!$D:$D),"")</f>
        <v>17</v>
      </c>
      <c r="E2583" s="7">
        <f t="array" ref="E2583">IFERROR(XLOOKUP($C2583,'Product Families'!$A:$A,'Product Families'!$E:$E),"")</f>
        <v>18</v>
      </c>
      <c r="F2583" s="7">
        <f t="array" ref="F2583">IFERROR(XLOOKUP($C2583,'Product Families'!$A:$A,'Product Families'!$F:$F),"")</f>
        <v>19</v>
      </c>
      <c r="G2583" s="7">
        <f t="array" ref="G2583">IFERROR(XLOOKUP($C2583,'Product Families'!$A:$A,'Product Families'!$G:$G),"")</f>
        <v>21</v>
      </c>
      <c r="J2583" s="7" t="str">
        <f>IFERROR(ROUND(AVERAGEIF('Week 1 - Making'!$B:$B,'Product List'!$A2583,'Week 1 - Making'!$P:$P),0),"")</f>
        <v/>
      </c>
      <c r="K2583" s="7" t="str">
        <f>IFERROR(ROUND(AVERAGEIF('Week 2 - Making'!$B:$B,'Product List'!$A2583,'Week 2 - Making'!$P:$P),0),"")</f>
        <v/>
      </c>
      <c r="L2583" s="263" t="str">
        <f>IFERROR(ROUND(AVERAGEIF('Week 3 - Making'!$B:$B,'Product List'!$A2583,'Week 3 - Making'!$P:$P),0),"")</f>
        <v/>
      </c>
      <c r="M2583" s="7" t="str">
        <f>IFERROR(ROUND(AVERAGEIF('Week 4 - Making'!$B:$B,'Product List'!$A2583,'Week 4 - Making'!$P:$P),0),"")</f>
        <v/>
      </c>
      <c r="N2583" s="7" t="str">
        <f>IFERROR(ROUND(AVERAGEIF('Week 5 - Making'!$B:$B,'Product List'!$A2583,'Week 5 - Making'!$P:$P),0),"")</f>
        <v/>
      </c>
      <c r="O2583" s="7"/>
      <c r="P2583" s="7">
        <f t="array" ref="P2583">iferror(xlookup(C2583,'Product Families'!A:A,'Product Families'!S:S),"")</f>
        <v>0</v>
      </c>
    </row>
    <row r="2584" ht="14.25" customHeight="1">
      <c r="A2584" s="122" t="s">
        <v>5505</v>
      </c>
      <c r="B2584" s="270" t="s">
        <v>5506</v>
      </c>
      <c r="C2584" s="122" t="s">
        <v>306</v>
      </c>
      <c r="D2584" s="7">
        <f t="array" ref="D2584">IFERROR(XLOOKUP($C2584,'Product Families'!$A:$A,'Product Families'!$D:$D),"")</f>
        <v>17</v>
      </c>
      <c r="E2584" s="7">
        <f t="array" ref="E2584">IFERROR(XLOOKUP($C2584,'Product Families'!$A:$A,'Product Families'!$E:$E),"")</f>
        <v>18</v>
      </c>
      <c r="F2584" s="7">
        <f t="array" ref="F2584">IFERROR(XLOOKUP($C2584,'Product Families'!$A:$A,'Product Families'!$F:$F),"")</f>
        <v>19</v>
      </c>
      <c r="G2584" s="7">
        <f t="array" ref="G2584">IFERROR(XLOOKUP($C2584,'Product Families'!$A:$A,'Product Families'!$G:$G),"")</f>
        <v>21</v>
      </c>
      <c r="J2584" s="7" t="str">
        <f>IFERROR(ROUND(AVERAGEIF('Week 1 - Making'!$B:$B,'Product List'!$A2584,'Week 1 - Making'!$P:$P),0),"")</f>
        <v/>
      </c>
      <c r="K2584" s="7" t="str">
        <f>IFERROR(ROUND(AVERAGEIF('Week 2 - Making'!$B:$B,'Product List'!$A2584,'Week 2 - Making'!$P:$P),0),"")</f>
        <v/>
      </c>
      <c r="L2584" s="263" t="str">
        <f>IFERROR(ROUND(AVERAGEIF('Week 3 - Making'!$B:$B,'Product List'!$A2584,'Week 3 - Making'!$P:$P),0),"")</f>
        <v/>
      </c>
      <c r="M2584" s="7" t="str">
        <f>IFERROR(ROUND(AVERAGEIF('Week 4 - Making'!$B:$B,'Product List'!$A2584,'Week 4 - Making'!$P:$P),0),"")</f>
        <v/>
      </c>
      <c r="N2584" s="7" t="str">
        <f>IFERROR(ROUND(AVERAGEIF('Week 5 - Making'!$B:$B,'Product List'!$A2584,'Week 5 - Making'!$P:$P),0),"")</f>
        <v/>
      </c>
      <c r="O2584" s="7"/>
      <c r="P2584" s="7">
        <f t="array" ref="P2584">iferror(xlookup(C2584,'Product Families'!A:A,'Product Families'!S:S),"")</f>
        <v>0</v>
      </c>
    </row>
    <row r="2585" ht="14.25" customHeight="1">
      <c r="A2585" s="122" t="s">
        <v>5507</v>
      </c>
      <c r="B2585" s="270" t="s">
        <v>5508</v>
      </c>
      <c r="C2585" s="122" t="s">
        <v>329</v>
      </c>
      <c r="D2585" s="7">
        <f t="array" ref="D2585">IFERROR(XLOOKUP($C2585,'Product Families'!$A:$A,'Product Families'!$D:$D),"")</f>
        <v>17</v>
      </c>
      <c r="E2585" s="7">
        <f t="array" ref="E2585">IFERROR(XLOOKUP($C2585,'Product Families'!$A:$A,'Product Families'!$E:$E),"")</f>
        <v>18</v>
      </c>
      <c r="F2585" s="7">
        <f t="array" ref="F2585">IFERROR(XLOOKUP($C2585,'Product Families'!$A:$A,'Product Families'!$F:$F),"")</f>
        <v>19</v>
      </c>
      <c r="G2585" s="7">
        <f t="array" ref="G2585">IFERROR(XLOOKUP($C2585,'Product Families'!$A:$A,'Product Families'!$G:$G),"")</f>
        <v>21</v>
      </c>
      <c r="J2585" s="7" t="str">
        <f>IFERROR(ROUND(AVERAGEIF('Week 1 - Making'!$B:$B,'Product List'!$A2585,'Week 1 - Making'!$P:$P),0),"")</f>
        <v/>
      </c>
      <c r="K2585" s="7" t="str">
        <f>IFERROR(ROUND(AVERAGEIF('Week 2 - Making'!$B:$B,'Product List'!$A2585,'Week 2 - Making'!$P:$P),0),"")</f>
        <v/>
      </c>
      <c r="L2585" s="263" t="str">
        <f>IFERROR(ROUND(AVERAGEIF('Week 3 - Making'!$B:$B,'Product List'!$A2585,'Week 3 - Making'!$P:$P),0),"")</f>
        <v/>
      </c>
      <c r="M2585" s="7" t="str">
        <f>IFERROR(ROUND(AVERAGEIF('Week 4 - Making'!$B:$B,'Product List'!$A2585,'Week 4 - Making'!$P:$P),0),"")</f>
        <v/>
      </c>
      <c r="N2585" s="7" t="str">
        <f>IFERROR(ROUND(AVERAGEIF('Week 5 - Making'!$B:$B,'Product List'!$A2585,'Week 5 - Making'!$P:$P),0),"")</f>
        <v/>
      </c>
      <c r="O2585" s="7"/>
      <c r="P2585" s="7">
        <f t="array" ref="P2585">iferror(xlookup(C2585,'Product Families'!A:A,'Product Families'!S:S),"")</f>
        <v>0</v>
      </c>
    </row>
    <row r="2586" ht="14.25" customHeight="1">
      <c r="A2586" s="122" t="s">
        <v>5509</v>
      </c>
      <c r="B2586" s="270" t="s">
        <v>5510</v>
      </c>
      <c r="C2586" s="122" t="s">
        <v>329</v>
      </c>
      <c r="D2586" s="7">
        <f t="array" ref="D2586">IFERROR(XLOOKUP($C2586,'Product Families'!$A:$A,'Product Families'!$D:$D),"")</f>
        <v>17</v>
      </c>
      <c r="E2586" s="7">
        <f t="array" ref="E2586">IFERROR(XLOOKUP($C2586,'Product Families'!$A:$A,'Product Families'!$E:$E),"")</f>
        <v>18</v>
      </c>
      <c r="F2586" s="7">
        <f t="array" ref="F2586">IFERROR(XLOOKUP($C2586,'Product Families'!$A:$A,'Product Families'!$F:$F),"")</f>
        <v>19</v>
      </c>
      <c r="G2586" s="7">
        <f t="array" ref="G2586">IFERROR(XLOOKUP($C2586,'Product Families'!$A:$A,'Product Families'!$G:$G),"")</f>
        <v>21</v>
      </c>
      <c r="J2586" s="7" t="str">
        <f>IFERROR(ROUND(AVERAGEIF('Week 1 - Making'!$B:$B,'Product List'!$A2586,'Week 1 - Making'!$P:$P),0),"")</f>
        <v/>
      </c>
      <c r="K2586" s="7" t="str">
        <f>IFERROR(ROUND(AVERAGEIF('Week 2 - Making'!$B:$B,'Product List'!$A2586,'Week 2 - Making'!$P:$P),0),"")</f>
        <v/>
      </c>
      <c r="L2586" s="263" t="str">
        <f>IFERROR(ROUND(AVERAGEIF('Week 3 - Making'!$B:$B,'Product List'!$A2586,'Week 3 - Making'!$P:$P),0),"")</f>
        <v/>
      </c>
      <c r="M2586" s="7" t="str">
        <f>IFERROR(ROUND(AVERAGEIF('Week 4 - Making'!$B:$B,'Product List'!$A2586,'Week 4 - Making'!$P:$P),0),"")</f>
        <v/>
      </c>
      <c r="N2586" s="7" t="str">
        <f>IFERROR(ROUND(AVERAGEIF('Week 5 - Making'!$B:$B,'Product List'!$A2586,'Week 5 - Making'!$P:$P),0),"")</f>
        <v/>
      </c>
      <c r="O2586" s="7"/>
      <c r="P2586" s="7">
        <f t="array" ref="P2586">iferror(xlookup(C2586,'Product Families'!A:A,'Product Families'!S:S),"")</f>
        <v>0</v>
      </c>
    </row>
    <row r="2587" ht="14.25" customHeight="1">
      <c r="A2587" s="122" t="s">
        <v>5511</v>
      </c>
      <c r="B2587" s="270" t="s">
        <v>5512</v>
      </c>
      <c r="C2587" s="122" t="s">
        <v>329</v>
      </c>
      <c r="D2587" s="7">
        <f t="array" ref="D2587">IFERROR(XLOOKUP($C2587,'Product Families'!$A:$A,'Product Families'!$D:$D),"")</f>
        <v>17</v>
      </c>
      <c r="E2587" s="7">
        <f t="array" ref="E2587">IFERROR(XLOOKUP($C2587,'Product Families'!$A:$A,'Product Families'!$E:$E),"")</f>
        <v>18</v>
      </c>
      <c r="F2587" s="7">
        <f t="array" ref="F2587">IFERROR(XLOOKUP($C2587,'Product Families'!$A:$A,'Product Families'!$F:$F),"")</f>
        <v>19</v>
      </c>
      <c r="G2587" s="7">
        <f t="array" ref="G2587">IFERROR(XLOOKUP($C2587,'Product Families'!$A:$A,'Product Families'!$G:$G),"")</f>
        <v>21</v>
      </c>
      <c r="J2587" s="7" t="str">
        <f>IFERROR(ROUND(AVERAGEIF('Week 1 - Making'!$B:$B,'Product List'!$A2587,'Week 1 - Making'!$P:$P),0),"")</f>
        <v/>
      </c>
      <c r="K2587" s="7" t="str">
        <f>IFERROR(ROUND(AVERAGEIF('Week 2 - Making'!$B:$B,'Product List'!$A2587,'Week 2 - Making'!$P:$P),0),"")</f>
        <v/>
      </c>
      <c r="L2587" s="263" t="str">
        <f>IFERROR(ROUND(AVERAGEIF('Week 3 - Making'!$B:$B,'Product List'!$A2587,'Week 3 - Making'!$P:$P),0),"")</f>
        <v/>
      </c>
      <c r="M2587" s="7" t="str">
        <f>IFERROR(ROUND(AVERAGEIF('Week 4 - Making'!$B:$B,'Product List'!$A2587,'Week 4 - Making'!$P:$P),0),"")</f>
        <v/>
      </c>
      <c r="N2587" s="7" t="str">
        <f>IFERROR(ROUND(AVERAGEIF('Week 5 - Making'!$B:$B,'Product List'!$A2587,'Week 5 - Making'!$P:$P),0),"")</f>
        <v/>
      </c>
      <c r="O2587" s="7"/>
      <c r="P2587" s="7">
        <f t="array" ref="P2587">iferror(xlookup(C2587,'Product Families'!A:A,'Product Families'!S:S),"")</f>
        <v>0</v>
      </c>
    </row>
    <row r="2588" ht="14.25" customHeight="1">
      <c r="A2588" s="122" t="s">
        <v>5513</v>
      </c>
      <c r="B2588" s="270" t="s">
        <v>5514</v>
      </c>
      <c r="C2588" s="122" t="s">
        <v>329</v>
      </c>
      <c r="D2588" s="7">
        <f t="array" ref="D2588">IFERROR(XLOOKUP($C2588,'Product Families'!$A:$A,'Product Families'!$D:$D),"")</f>
        <v>17</v>
      </c>
      <c r="E2588" s="7">
        <f t="array" ref="E2588">IFERROR(XLOOKUP($C2588,'Product Families'!$A:$A,'Product Families'!$E:$E),"")</f>
        <v>18</v>
      </c>
      <c r="F2588" s="7">
        <f t="array" ref="F2588">IFERROR(XLOOKUP($C2588,'Product Families'!$A:$A,'Product Families'!$F:$F),"")</f>
        <v>19</v>
      </c>
      <c r="G2588" s="7">
        <f t="array" ref="G2588">IFERROR(XLOOKUP($C2588,'Product Families'!$A:$A,'Product Families'!$G:$G),"")</f>
        <v>21</v>
      </c>
      <c r="J2588" s="7" t="str">
        <f>IFERROR(ROUND(AVERAGEIF('Week 1 - Making'!$B:$B,'Product List'!$A2588,'Week 1 - Making'!$P:$P),0),"")</f>
        <v/>
      </c>
      <c r="K2588" s="7" t="str">
        <f>IFERROR(ROUND(AVERAGEIF('Week 2 - Making'!$B:$B,'Product List'!$A2588,'Week 2 - Making'!$P:$P),0),"")</f>
        <v/>
      </c>
      <c r="L2588" s="263" t="str">
        <f>IFERROR(ROUND(AVERAGEIF('Week 3 - Making'!$B:$B,'Product List'!$A2588,'Week 3 - Making'!$P:$P),0),"")</f>
        <v/>
      </c>
      <c r="M2588" s="7" t="str">
        <f>IFERROR(ROUND(AVERAGEIF('Week 4 - Making'!$B:$B,'Product List'!$A2588,'Week 4 - Making'!$P:$P),0),"")</f>
        <v/>
      </c>
      <c r="N2588" s="7" t="str">
        <f>IFERROR(ROUND(AVERAGEIF('Week 5 - Making'!$B:$B,'Product List'!$A2588,'Week 5 - Making'!$P:$P),0),"")</f>
        <v/>
      </c>
      <c r="O2588" s="7"/>
      <c r="P2588" s="7">
        <f t="array" ref="P2588">iferror(xlookup(C2588,'Product Families'!A:A,'Product Families'!S:S),"")</f>
        <v>0</v>
      </c>
    </row>
    <row r="2589" ht="14.25" customHeight="1">
      <c r="A2589" s="122" t="s">
        <v>5515</v>
      </c>
      <c r="B2589" s="270" t="s">
        <v>5516</v>
      </c>
      <c r="C2589" s="122" t="s">
        <v>329</v>
      </c>
      <c r="D2589" s="7">
        <f t="array" ref="D2589">IFERROR(XLOOKUP($C2589,'Product Families'!$A:$A,'Product Families'!$D:$D),"")</f>
        <v>17</v>
      </c>
      <c r="E2589" s="7">
        <f t="array" ref="E2589">IFERROR(XLOOKUP($C2589,'Product Families'!$A:$A,'Product Families'!$E:$E),"")</f>
        <v>18</v>
      </c>
      <c r="F2589" s="7">
        <f t="array" ref="F2589">IFERROR(XLOOKUP($C2589,'Product Families'!$A:$A,'Product Families'!$F:$F),"")</f>
        <v>19</v>
      </c>
      <c r="G2589" s="7">
        <f t="array" ref="G2589">IFERROR(XLOOKUP($C2589,'Product Families'!$A:$A,'Product Families'!$G:$G),"")</f>
        <v>21</v>
      </c>
      <c r="J2589" s="7" t="str">
        <f>IFERROR(ROUND(AVERAGEIF('Week 1 - Making'!$B:$B,'Product List'!$A2589,'Week 1 - Making'!$P:$P),0),"")</f>
        <v/>
      </c>
      <c r="K2589" s="7" t="str">
        <f>IFERROR(ROUND(AVERAGEIF('Week 2 - Making'!$B:$B,'Product List'!$A2589,'Week 2 - Making'!$P:$P),0),"")</f>
        <v/>
      </c>
      <c r="L2589" s="263" t="str">
        <f>IFERROR(ROUND(AVERAGEIF('Week 3 - Making'!$B:$B,'Product List'!$A2589,'Week 3 - Making'!$P:$P),0),"")</f>
        <v/>
      </c>
      <c r="M2589" s="7" t="str">
        <f>IFERROR(ROUND(AVERAGEIF('Week 4 - Making'!$B:$B,'Product List'!$A2589,'Week 4 - Making'!$P:$P),0),"")</f>
        <v/>
      </c>
      <c r="N2589" s="7" t="str">
        <f>IFERROR(ROUND(AVERAGEIF('Week 5 - Making'!$B:$B,'Product List'!$A2589,'Week 5 - Making'!$P:$P),0),"")</f>
        <v/>
      </c>
      <c r="O2589" s="7"/>
      <c r="P2589" s="7">
        <f t="array" ref="P2589">iferror(xlookup(C2589,'Product Families'!A:A,'Product Families'!S:S),"")</f>
        <v>0</v>
      </c>
    </row>
    <row r="2590" ht="14.25" customHeight="1">
      <c r="A2590" s="122" t="s">
        <v>5517</v>
      </c>
      <c r="B2590" s="270" t="s">
        <v>5518</v>
      </c>
      <c r="C2590" s="122" t="s">
        <v>329</v>
      </c>
      <c r="D2590" s="7">
        <f t="array" ref="D2590">IFERROR(XLOOKUP($C2590,'Product Families'!$A:$A,'Product Families'!$D:$D),"")</f>
        <v>17</v>
      </c>
      <c r="E2590" s="7">
        <f t="array" ref="E2590">IFERROR(XLOOKUP($C2590,'Product Families'!$A:$A,'Product Families'!$E:$E),"")</f>
        <v>18</v>
      </c>
      <c r="F2590" s="7">
        <f t="array" ref="F2590">IFERROR(XLOOKUP($C2590,'Product Families'!$A:$A,'Product Families'!$F:$F),"")</f>
        <v>19</v>
      </c>
      <c r="G2590" s="7">
        <f t="array" ref="G2590">IFERROR(XLOOKUP($C2590,'Product Families'!$A:$A,'Product Families'!$G:$G),"")</f>
        <v>21</v>
      </c>
      <c r="J2590" s="7" t="str">
        <f>IFERROR(ROUND(AVERAGEIF('Week 1 - Making'!$B:$B,'Product List'!$A2590,'Week 1 - Making'!$P:$P),0),"")</f>
        <v/>
      </c>
      <c r="K2590" s="7" t="str">
        <f>IFERROR(ROUND(AVERAGEIF('Week 2 - Making'!$B:$B,'Product List'!$A2590,'Week 2 - Making'!$P:$P),0),"")</f>
        <v/>
      </c>
      <c r="L2590" s="263" t="str">
        <f>IFERROR(ROUND(AVERAGEIF('Week 3 - Making'!$B:$B,'Product List'!$A2590,'Week 3 - Making'!$P:$P),0),"")</f>
        <v/>
      </c>
      <c r="M2590" s="7" t="str">
        <f>IFERROR(ROUND(AVERAGEIF('Week 4 - Making'!$B:$B,'Product List'!$A2590,'Week 4 - Making'!$P:$P),0),"")</f>
        <v/>
      </c>
      <c r="N2590" s="7" t="str">
        <f>IFERROR(ROUND(AVERAGEIF('Week 5 - Making'!$B:$B,'Product List'!$A2590,'Week 5 - Making'!$P:$P),0),"")</f>
        <v/>
      </c>
      <c r="O2590" s="7"/>
      <c r="P2590" s="7">
        <f t="array" ref="P2590">iferror(xlookup(C2590,'Product Families'!A:A,'Product Families'!S:S),"")</f>
        <v>0</v>
      </c>
    </row>
    <row r="2591" ht="14.25" customHeight="1">
      <c r="A2591" s="122" t="s">
        <v>5519</v>
      </c>
      <c r="B2591" s="270" t="s">
        <v>5520</v>
      </c>
      <c r="C2591" s="122" t="s">
        <v>329</v>
      </c>
      <c r="D2591" s="7">
        <f t="array" ref="D2591">IFERROR(XLOOKUP($C2591,'Product Families'!$A:$A,'Product Families'!$D:$D),"")</f>
        <v>17</v>
      </c>
      <c r="E2591" s="7">
        <f t="array" ref="E2591">IFERROR(XLOOKUP($C2591,'Product Families'!$A:$A,'Product Families'!$E:$E),"")</f>
        <v>18</v>
      </c>
      <c r="F2591" s="7">
        <f t="array" ref="F2591">IFERROR(XLOOKUP($C2591,'Product Families'!$A:$A,'Product Families'!$F:$F),"")</f>
        <v>19</v>
      </c>
      <c r="G2591" s="7">
        <f t="array" ref="G2591">IFERROR(XLOOKUP($C2591,'Product Families'!$A:$A,'Product Families'!$G:$G),"")</f>
        <v>21</v>
      </c>
      <c r="J2591" s="7" t="str">
        <f>IFERROR(ROUND(AVERAGEIF('Week 1 - Making'!$B:$B,'Product List'!$A2591,'Week 1 - Making'!$P:$P),0),"")</f>
        <v/>
      </c>
      <c r="K2591" s="7" t="str">
        <f>IFERROR(ROUND(AVERAGEIF('Week 2 - Making'!$B:$B,'Product List'!$A2591,'Week 2 - Making'!$P:$P),0),"")</f>
        <v/>
      </c>
      <c r="L2591" s="263" t="str">
        <f>IFERROR(ROUND(AVERAGEIF('Week 3 - Making'!$B:$B,'Product List'!$A2591,'Week 3 - Making'!$P:$P),0),"")</f>
        <v/>
      </c>
      <c r="M2591" s="7" t="str">
        <f>IFERROR(ROUND(AVERAGEIF('Week 4 - Making'!$B:$B,'Product List'!$A2591,'Week 4 - Making'!$P:$P),0),"")</f>
        <v/>
      </c>
      <c r="N2591" s="7" t="str">
        <f>IFERROR(ROUND(AVERAGEIF('Week 5 - Making'!$B:$B,'Product List'!$A2591,'Week 5 - Making'!$P:$P),0),"")</f>
        <v/>
      </c>
      <c r="O2591" s="7"/>
      <c r="P2591" s="7">
        <f t="array" ref="P2591">iferror(xlookup(C2591,'Product Families'!A:A,'Product Families'!S:S),"")</f>
        <v>0</v>
      </c>
    </row>
    <row r="2592" ht="14.25" customHeight="1">
      <c r="A2592" s="122" t="s">
        <v>5521</v>
      </c>
      <c r="B2592" s="270" t="s">
        <v>5522</v>
      </c>
      <c r="C2592" s="122" t="s">
        <v>329</v>
      </c>
      <c r="D2592" s="7">
        <f t="array" ref="D2592">IFERROR(XLOOKUP($C2592,'Product Families'!$A:$A,'Product Families'!$D:$D),"")</f>
        <v>17</v>
      </c>
      <c r="E2592" s="7">
        <f t="array" ref="E2592">IFERROR(XLOOKUP($C2592,'Product Families'!$A:$A,'Product Families'!$E:$E),"")</f>
        <v>18</v>
      </c>
      <c r="F2592" s="7">
        <f t="array" ref="F2592">IFERROR(XLOOKUP($C2592,'Product Families'!$A:$A,'Product Families'!$F:$F),"")</f>
        <v>19</v>
      </c>
      <c r="G2592" s="7">
        <f t="array" ref="G2592">IFERROR(XLOOKUP($C2592,'Product Families'!$A:$A,'Product Families'!$G:$G),"")</f>
        <v>21</v>
      </c>
      <c r="J2592" s="7" t="str">
        <f>IFERROR(ROUND(AVERAGEIF('Week 1 - Making'!$B:$B,'Product List'!$A2592,'Week 1 - Making'!$P:$P),0),"")</f>
        <v/>
      </c>
      <c r="K2592" s="7" t="str">
        <f>IFERROR(ROUND(AVERAGEIF('Week 2 - Making'!$B:$B,'Product List'!$A2592,'Week 2 - Making'!$P:$P),0),"")</f>
        <v/>
      </c>
      <c r="L2592" s="263" t="str">
        <f>IFERROR(ROUND(AVERAGEIF('Week 3 - Making'!$B:$B,'Product List'!$A2592,'Week 3 - Making'!$P:$P),0),"")</f>
        <v/>
      </c>
      <c r="M2592" s="7" t="str">
        <f>IFERROR(ROUND(AVERAGEIF('Week 4 - Making'!$B:$B,'Product List'!$A2592,'Week 4 - Making'!$P:$P),0),"")</f>
        <v/>
      </c>
      <c r="N2592" s="7" t="str">
        <f>IFERROR(ROUND(AVERAGEIF('Week 5 - Making'!$B:$B,'Product List'!$A2592,'Week 5 - Making'!$P:$P),0),"")</f>
        <v/>
      </c>
      <c r="O2592" s="7"/>
      <c r="P2592" s="7">
        <f t="array" ref="P2592">iferror(xlookup(C2592,'Product Families'!A:A,'Product Families'!S:S),"")</f>
        <v>0</v>
      </c>
    </row>
    <row r="2593" ht="14.25" customHeight="1">
      <c r="A2593" s="122" t="s">
        <v>5523</v>
      </c>
      <c r="B2593" s="270" t="s">
        <v>5524</v>
      </c>
      <c r="C2593" s="122" t="s">
        <v>329</v>
      </c>
      <c r="D2593" s="7">
        <f t="array" ref="D2593">IFERROR(XLOOKUP($C2593,'Product Families'!$A:$A,'Product Families'!$D:$D),"")</f>
        <v>17</v>
      </c>
      <c r="E2593" s="7">
        <f t="array" ref="E2593">IFERROR(XLOOKUP($C2593,'Product Families'!$A:$A,'Product Families'!$E:$E),"")</f>
        <v>18</v>
      </c>
      <c r="F2593" s="7">
        <f t="array" ref="F2593">IFERROR(XLOOKUP($C2593,'Product Families'!$A:$A,'Product Families'!$F:$F),"")</f>
        <v>19</v>
      </c>
      <c r="G2593" s="7">
        <f t="array" ref="G2593">IFERROR(XLOOKUP($C2593,'Product Families'!$A:$A,'Product Families'!$G:$G),"")</f>
        <v>21</v>
      </c>
      <c r="J2593" s="7" t="str">
        <f>IFERROR(ROUND(AVERAGEIF('Week 1 - Making'!$B:$B,'Product List'!$A2593,'Week 1 - Making'!$P:$P),0),"")</f>
        <v/>
      </c>
      <c r="K2593" s="7" t="str">
        <f>IFERROR(ROUND(AVERAGEIF('Week 2 - Making'!$B:$B,'Product List'!$A2593,'Week 2 - Making'!$P:$P),0),"")</f>
        <v/>
      </c>
      <c r="L2593" s="263" t="str">
        <f>IFERROR(ROUND(AVERAGEIF('Week 3 - Making'!$B:$B,'Product List'!$A2593,'Week 3 - Making'!$P:$P),0),"")</f>
        <v/>
      </c>
      <c r="M2593" s="7" t="str">
        <f>IFERROR(ROUND(AVERAGEIF('Week 4 - Making'!$B:$B,'Product List'!$A2593,'Week 4 - Making'!$P:$P),0),"")</f>
        <v/>
      </c>
      <c r="N2593" s="7" t="str">
        <f>IFERROR(ROUND(AVERAGEIF('Week 5 - Making'!$B:$B,'Product List'!$A2593,'Week 5 - Making'!$P:$P),0),"")</f>
        <v/>
      </c>
      <c r="O2593" s="7"/>
      <c r="P2593" s="7">
        <f t="array" ref="P2593">iferror(xlookup(C2593,'Product Families'!A:A,'Product Families'!S:S),"")</f>
        <v>0</v>
      </c>
    </row>
    <row r="2594" ht="14.25" customHeight="1">
      <c r="A2594" s="122" t="s">
        <v>5525</v>
      </c>
      <c r="B2594" s="270" t="s">
        <v>5526</v>
      </c>
      <c r="C2594" s="122" t="s">
        <v>329</v>
      </c>
      <c r="D2594" s="7">
        <f t="array" ref="D2594">IFERROR(XLOOKUP($C2594,'Product Families'!$A:$A,'Product Families'!$D:$D),"")</f>
        <v>17</v>
      </c>
      <c r="E2594" s="7">
        <f t="array" ref="E2594">IFERROR(XLOOKUP($C2594,'Product Families'!$A:$A,'Product Families'!$E:$E),"")</f>
        <v>18</v>
      </c>
      <c r="F2594" s="7">
        <f t="array" ref="F2594">IFERROR(XLOOKUP($C2594,'Product Families'!$A:$A,'Product Families'!$F:$F),"")</f>
        <v>19</v>
      </c>
      <c r="G2594" s="7">
        <f t="array" ref="G2594">IFERROR(XLOOKUP($C2594,'Product Families'!$A:$A,'Product Families'!$G:$G),"")</f>
        <v>21</v>
      </c>
      <c r="J2594" s="7" t="str">
        <f>IFERROR(ROUND(AVERAGEIF('Week 1 - Making'!$B:$B,'Product List'!$A2594,'Week 1 - Making'!$P:$P),0),"")</f>
        <v/>
      </c>
      <c r="K2594" s="7" t="str">
        <f>IFERROR(ROUND(AVERAGEIF('Week 2 - Making'!$B:$B,'Product List'!$A2594,'Week 2 - Making'!$P:$P),0),"")</f>
        <v/>
      </c>
      <c r="L2594" s="263" t="str">
        <f>IFERROR(ROUND(AVERAGEIF('Week 3 - Making'!$B:$B,'Product List'!$A2594,'Week 3 - Making'!$P:$P),0),"")</f>
        <v/>
      </c>
      <c r="M2594" s="7" t="str">
        <f>IFERROR(ROUND(AVERAGEIF('Week 4 - Making'!$B:$B,'Product List'!$A2594,'Week 4 - Making'!$P:$P),0),"")</f>
        <v/>
      </c>
      <c r="N2594" s="7" t="str">
        <f>IFERROR(ROUND(AVERAGEIF('Week 5 - Making'!$B:$B,'Product List'!$A2594,'Week 5 - Making'!$P:$P),0),"")</f>
        <v/>
      </c>
      <c r="O2594" s="7"/>
      <c r="P2594" s="7">
        <f t="array" ref="P2594">iferror(xlookup(C2594,'Product Families'!A:A,'Product Families'!S:S),"")</f>
        <v>0</v>
      </c>
    </row>
    <row r="2595" ht="14.25" customHeight="1">
      <c r="A2595" s="122" t="s">
        <v>5527</v>
      </c>
      <c r="B2595" s="270" t="s">
        <v>5528</v>
      </c>
      <c r="C2595" s="122" t="s">
        <v>329</v>
      </c>
      <c r="D2595" s="7">
        <f t="array" ref="D2595">IFERROR(XLOOKUP($C2595,'Product Families'!$A:$A,'Product Families'!$D:$D),"")</f>
        <v>17</v>
      </c>
      <c r="E2595" s="7">
        <f t="array" ref="E2595">IFERROR(XLOOKUP($C2595,'Product Families'!$A:$A,'Product Families'!$E:$E),"")</f>
        <v>18</v>
      </c>
      <c r="F2595" s="7">
        <f t="array" ref="F2595">IFERROR(XLOOKUP($C2595,'Product Families'!$A:$A,'Product Families'!$F:$F),"")</f>
        <v>19</v>
      </c>
      <c r="G2595" s="7">
        <f t="array" ref="G2595">IFERROR(XLOOKUP($C2595,'Product Families'!$A:$A,'Product Families'!$G:$G),"")</f>
        <v>21</v>
      </c>
      <c r="J2595" s="7" t="str">
        <f>IFERROR(ROUND(AVERAGEIF('Week 1 - Making'!$B:$B,'Product List'!$A2595,'Week 1 - Making'!$P:$P),0),"")</f>
        <v/>
      </c>
      <c r="K2595" s="7" t="str">
        <f>IFERROR(ROUND(AVERAGEIF('Week 2 - Making'!$B:$B,'Product List'!$A2595,'Week 2 - Making'!$P:$P),0),"")</f>
        <v/>
      </c>
      <c r="L2595" s="263" t="str">
        <f>IFERROR(ROUND(AVERAGEIF('Week 3 - Making'!$B:$B,'Product List'!$A2595,'Week 3 - Making'!$P:$P),0),"")</f>
        <v/>
      </c>
      <c r="M2595" s="7" t="str">
        <f>IFERROR(ROUND(AVERAGEIF('Week 4 - Making'!$B:$B,'Product List'!$A2595,'Week 4 - Making'!$P:$P),0),"")</f>
        <v/>
      </c>
      <c r="N2595" s="7" t="str">
        <f>IFERROR(ROUND(AVERAGEIF('Week 5 - Making'!$B:$B,'Product List'!$A2595,'Week 5 - Making'!$P:$P),0),"")</f>
        <v/>
      </c>
      <c r="O2595" s="7"/>
      <c r="P2595" s="7">
        <f t="array" ref="P2595">iferror(xlookup(C2595,'Product Families'!A:A,'Product Families'!S:S),"")</f>
        <v>0</v>
      </c>
    </row>
    <row r="2596" ht="14.25" customHeight="1">
      <c r="A2596" s="122" t="s">
        <v>5529</v>
      </c>
      <c r="B2596" s="270" t="s">
        <v>5530</v>
      </c>
      <c r="C2596" s="122" t="s">
        <v>329</v>
      </c>
      <c r="D2596" s="7">
        <f t="array" ref="D2596">IFERROR(XLOOKUP($C2596,'Product Families'!$A:$A,'Product Families'!$D:$D),"")</f>
        <v>17</v>
      </c>
      <c r="E2596" s="7">
        <f t="array" ref="E2596">IFERROR(XLOOKUP($C2596,'Product Families'!$A:$A,'Product Families'!$E:$E),"")</f>
        <v>18</v>
      </c>
      <c r="F2596" s="7">
        <f t="array" ref="F2596">IFERROR(XLOOKUP($C2596,'Product Families'!$A:$A,'Product Families'!$F:$F),"")</f>
        <v>19</v>
      </c>
      <c r="G2596" s="7">
        <f t="array" ref="G2596">IFERROR(XLOOKUP($C2596,'Product Families'!$A:$A,'Product Families'!$G:$G),"")</f>
        <v>21</v>
      </c>
      <c r="J2596" s="7" t="str">
        <f>IFERROR(ROUND(AVERAGEIF('Week 1 - Making'!$B:$B,'Product List'!$A2596,'Week 1 - Making'!$P:$P),0),"")</f>
        <v/>
      </c>
      <c r="K2596" s="7" t="str">
        <f>IFERROR(ROUND(AVERAGEIF('Week 2 - Making'!$B:$B,'Product List'!$A2596,'Week 2 - Making'!$P:$P),0),"")</f>
        <v/>
      </c>
      <c r="L2596" s="263" t="str">
        <f>IFERROR(ROUND(AVERAGEIF('Week 3 - Making'!$B:$B,'Product List'!$A2596,'Week 3 - Making'!$P:$P),0),"")</f>
        <v/>
      </c>
      <c r="M2596" s="7" t="str">
        <f>IFERROR(ROUND(AVERAGEIF('Week 4 - Making'!$B:$B,'Product List'!$A2596,'Week 4 - Making'!$P:$P),0),"")</f>
        <v/>
      </c>
      <c r="N2596" s="7" t="str">
        <f>IFERROR(ROUND(AVERAGEIF('Week 5 - Making'!$B:$B,'Product List'!$A2596,'Week 5 - Making'!$P:$P),0),"")</f>
        <v/>
      </c>
      <c r="O2596" s="7"/>
      <c r="P2596" s="7">
        <f t="array" ref="P2596">iferror(xlookup(C2596,'Product Families'!A:A,'Product Families'!S:S),"")</f>
        <v>0</v>
      </c>
    </row>
    <row r="2597" ht="14.25" customHeight="1">
      <c r="A2597" s="122" t="s">
        <v>5531</v>
      </c>
      <c r="B2597" s="270" t="s">
        <v>5532</v>
      </c>
      <c r="C2597" s="122" t="s">
        <v>905</v>
      </c>
      <c r="D2597" s="7">
        <f t="array" ref="D2597">IFERROR(XLOOKUP($C2597,'Product Families'!$A:$A,'Product Families'!$D:$D),"")</f>
        <v>144</v>
      </c>
      <c r="E2597" s="7">
        <f t="array" ref="E2597">IFERROR(XLOOKUP($C2597,'Product Families'!$A:$A,'Product Families'!$E:$E),"")</f>
        <v>148</v>
      </c>
      <c r="F2597" s="7">
        <f t="array" ref="F2597">IFERROR(XLOOKUP($C2597,'Product Families'!$A:$A,'Product Families'!$F:$F),"")</f>
        <v>160</v>
      </c>
      <c r="G2597" s="7">
        <f t="array" ref="G2597">IFERROR(XLOOKUP($C2597,'Product Families'!$A:$A,'Product Families'!$G:$G),"")</f>
        <v>172</v>
      </c>
      <c r="J2597" s="7" t="str">
        <f>IFERROR(ROUND(AVERAGEIF('Week 1 - Making'!$B:$B,'Product List'!$A2597,'Week 1 - Making'!$P:$P),0),"")</f>
        <v/>
      </c>
      <c r="K2597" s="7" t="str">
        <f>IFERROR(ROUND(AVERAGEIF('Week 2 - Making'!$B:$B,'Product List'!$A2597,'Week 2 - Making'!$P:$P),0),"")</f>
        <v/>
      </c>
      <c r="L2597" s="263" t="str">
        <f>IFERROR(ROUND(AVERAGEIF('Week 3 - Making'!$B:$B,'Product List'!$A2597,'Week 3 - Making'!$P:$P),0),"")</f>
        <v/>
      </c>
      <c r="M2597" s="7" t="str">
        <f>IFERROR(ROUND(AVERAGEIF('Week 4 - Making'!$B:$B,'Product List'!$A2597,'Week 4 - Making'!$P:$P),0),"")</f>
        <v/>
      </c>
      <c r="N2597" s="7" t="str">
        <f>IFERROR(ROUND(AVERAGEIF('Week 5 - Making'!$B:$B,'Product List'!$A2597,'Week 5 - Making'!$P:$P),0),"")</f>
        <v/>
      </c>
      <c r="O2597" s="7"/>
      <c r="P2597" s="7">
        <f t="array" ref="P2597">iferror(xlookup(C2597,'Product Families'!A:A,'Product Families'!S:S),"")</f>
        <v>0</v>
      </c>
    </row>
    <row r="2598" ht="14.25" customHeight="1">
      <c r="A2598" s="122" t="s">
        <v>5533</v>
      </c>
      <c r="B2598" s="270" t="s">
        <v>5534</v>
      </c>
      <c r="C2598" s="122" t="s">
        <v>905</v>
      </c>
      <c r="D2598" s="7">
        <f t="array" ref="D2598">IFERROR(XLOOKUP($C2598,'Product Families'!$A:$A,'Product Families'!$D:$D),"")</f>
        <v>144</v>
      </c>
      <c r="E2598" s="7">
        <f t="array" ref="E2598">IFERROR(XLOOKUP($C2598,'Product Families'!$A:$A,'Product Families'!$E:$E),"")</f>
        <v>148</v>
      </c>
      <c r="F2598" s="7">
        <f t="array" ref="F2598">IFERROR(XLOOKUP($C2598,'Product Families'!$A:$A,'Product Families'!$F:$F),"")</f>
        <v>160</v>
      </c>
      <c r="G2598" s="7">
        <f t="array" ref="G2598">IFERROR(XLOOKUP($C2598,'Product Families'!$A:$A,'Product Families'!$G:$G),"")</f>
        <v>172</v>
      </c>
      <c r="J2598" s="7" t="str">
        <f>IFERROR(ROUND(AVERAGEIF('Week 1 - Making'!$B:$B,'Product List'!$A2598,'Week 1 - Making'!$P:$P),0),"")</f>
        <v/>
      </c>
      <c r="K2598" s="7" t="str">
        <f>IFERROR(ROUND(AVERAGEIF('Week 2 - Making'!$B:$B,'Product List'!$A2598,'Week 2 - Making'!$P:$P),0),"")</f>
        <v/>
      </c>
      <c r="L2598" s="263" t="str">
        <f>IFERROR(ROUND(AVERAGEIF('Week 3 - Making'!$B:$B,'Product List'!$A2598,'Week 3 - Making'!$P:$P),0),"")</f>
        <v/>
      </c>
      <c r="M2598" s="7" t="str">
        <f>IFERROR(ROUND(AVERAGEIF('Week 4 - Making'!$B:$B,'Product List'!$A2598,'Week 4 - Making'!$P:$P),0),"")</f>
        <v/>
      </c>
      <c r="N2598" s="7" t="str">
        <f>IFERROR(ROUND(AVERAGEIF('Week 5 - Making'!$B:$B,'Product List'!$A2598,'Week 5 - Making'!$P:$P),0),"")</f>
        <v/>
      </c>
      <c r="O2598" s="7"/>
      <c r="P2598" s="7">
        <f t="array" ref="P2598">iferror(xlookup(C2598,'Product Families'!A:A,'Product Families'!S:S),"")</f>
        <v>0</v>
      </c>
    </row>
    <row r="2599" ht="14.25" customHeight="1">
      <c r="A2599" s="122" t="s">
        <v>1601</v>
      </c>
      <c r="B2599" s="270" t="s">
        <v>5535</v>
      </c>
      <c r="C2599" s="122" t="s">
        <v>905</v>
      </c>
      <c r="D2599" s="7">
        <f t="array" ref="D2599">IFERROR(XLOOKUP($C2599,'Product Families'!$A:$A,'Product Families'!$D:$D),"")</f>
        <v>144</v>
      </c>
      <c r="E2599" s="7">
        <f t="array" ref="E2599">IFERROR(XLOOKUP($C2599,'Product Families'!$A:$A,'Product Families'!$E:$E),"")</f>
        <v>148</v>
      </c>
      <c r="F2599" s="7">
        <f t="array" ref="F2599">IFERROR(XLOOKUP($C2599,'Product Families'!$A:$A,'Product Families'!$F:$F),"")</f>
        <v>160</v>
      </c>
      <c r="G2599" s="7">
        <f t="array" ref="G2599">IFERROR(XLOOKUP($C2599,'Product Families'!$A:$A,'Product Families'!$G:$G),"")</f>
        <v>172</v>
      </c>
      <c r="J2599" s="7">
        <f>IFERROR(ROUND(AVERAGEIF('Week 1 - Making'!$B:$B,'Product List'!$A2599,'Week 1 - Making'!$P:$P),0),"")</f>
        <v>133</v>
      </c>
      <c r="K2599" s="7" t="str">
        <f>IFERROR(ROUND(AVERAGEIF('Week 2 - Making'!$B:$B,'Product List'!$A2599,'Week 2 - Making'!$P:$P),0),"")</f>
        <v/>
      </c>
      <c r="L2599" s="263" t="str">
        <f>IFERROR(ROUND(AVERAGEIF('Week 3 - Making'!$B:$B,'Product List'!$A2599,'Week 3 - Making'!$P:$P),0),"")</f>
        <v/>
      </c>
      <c r="M2599" s="7" t="str">
        <f>IFERROR(ROUND(AVERAGEIF('Week 4 - Making'!$B:$B,'Product List'!$A2599,'Week 4 - Making'!$P:$P),0),"")</f>
        <v/>
      </c>
      <c r="N2599" s="7" t="str">
        <f>IFERROR(ROUND(AVERAGEIF('Week 5 - Making'!$B:$B,'Product List'!$A2599,'Week 5 - Making'!$P:$P),0),"")</f>
        <v/>
      </c>
      <c r="O2599" s="7"/>
      <c r="P2599" s="7">
        <f t="array" ref="P2599">iferror(xlookup(C2599,'Product Families'!A:A,'Product Families'!S:S),"")</f>
        <v>0</v>
      </c>
    </row>
    <row r="2600" ht="14.25" customHeight="1">
      <c r="A2600" s="122" t="s">
        <v>1739</v>
      </c>
      <c r="B2600" s="270" t="s">
        <v>5536</v>
      </c>
      <c r="C2600" s="122" t="s">
        <v>905</v>
      </c>
      <c r="D2600" s="7">
        <f t="array" ref="D2600">IFERROR(XLOOKUP($C2600,'Product Families'!$A:$A,'Product Families'!$D:$D),"")</f>
        <v>144</v>
      </c>
      <c r="E2600" s="7">
        <f t="array" ref="E2600">IFERROR(XLOOKUP($C2600,'Product Families'!$A:$A,'Product Families'!$E:$E),"")</f>
        <v>148</v>
      </c>
      <c r="F2600" s="7">
        <f t="array" ref="F2600">IFERROR(XLOOKUP($C2600,'Product Families'!$A:$A,'Product Families'!$F:$F),"")</f>
        <v>160</v>
      </c>
      <c r="G2600" s="7">
        <f t="array" ref="G2600">IFERROR(XLOOKUP($C2600,'Product Families'!$A:$A,'Product Families'!$G:$G),"")</f>
        <v>172</v>
      </c>
      <c r="J2600" s="7">
        <f>IFERROR(ROUND(AVERAGEIF('Week 1 - Making'!$B:$B,'Product List'!$A2600,'Week 1 - Making'!$P:$P),0),"")</f>
        <v>150</v>
      </c>
      <c r="K2600" s="7" t="str">
        <f>IFERROR(ROUND(AVERAGEIF('Week 2 - Making'!$B:$B,'Product List'!$A2600,'Week 2 - Making'!$P:$P),0),"")</f>
        <v/>
      </c>
      <c r="L2600" s="263" t="str">
        <f>IFERROR(ROUND(AVERAGEIF('Week 3 - Making'!$B:$B,'Product List'!$A2600,'Week 3 - Making'!$P:$P),0),"")</f>
        <v/>
      </c>
      <c r="M2600" s="7" t="str">
        <f>IFERROR(ROUND(AVERAGEIF('Week 4 - Making'!$B:$B,'Product List'!$A2600,'Week 4 - Making'!$P:$P),0),"")</f>
        <v/>
      </c>
      <c r="N2600" s="7" t="str">
        <f>IFERROR(ROUND(AVERAGEIF('Week 5 - Making'!$B:$B,'Product List'!$A2600,'Week 5 - Making'!$P:$P),0),"")</f>
        <v/>
      </c>
      <c r="O2600" s="7"/>
      <c r="P2600" s="7">
        <f t="array" ref="P2600">iferror(xlookup(C2600,'Product Families'!A:A,'Product Families'!S:S),"")</f>
        <v>0</v>
      </c>
    </row>
    <row r="2601" ht="14.25" customHeight="1">
      <c r="A2601" s="122" t="s">
        <v>5537</v>
      </c>
      <c r="B2601" s="270" t="s">
        <v>5538</v>
      </c>
      <c r="C2601" s="122" t="s">
        <v>905</v>
      </c>
      <c r="D2601" s="7">
        <f t="array" ref="D2601">IFERROR(XLOOKUP($C2601,'Product Families'!$A:$A,'Product Families'!$D:$D),"")</f>
        <v>144</v>
      </c>
      <c r="E2601" s="7">
        <f t="array" ref="E2601">IFERROR(XLOOKUP($C2601,'Product Families'!$A:$A,'Product Families'!$E:$E),"")</f>
        <v>148</v>
      </c>
      <c r="F2601" s="7">
        <f t="array" ref="F2601">IFERROR(XLOOKUP($C2601,'Product Families'!$A:$A,'Product Families'!$F:$F),"")</f>
        <v>160</v>
      </c>
      <c r="G2601" s="7">
        <f t="array" ref="G2601">IFERROR(XLOOKUP($C2601,'Product Families'!$A:$A,'Product Families'!$G:$G),"")</f>
        <v>172</v>
      </c>
      <c r="J2601" s="7" t="str">
        <f>IFERROR(ROUND(AVERAGEIF('Week 1 - Making'!$B:$B,'Product List'!$A2601,'Week 1 - Making'!$P:$P),0),"")</f>
        <v/>
      </c>
      <c r="K2601" s="7" t="str">
        <f>IFERROR(ROUND(AVERAGEIF('Week 2 - Making'!$B:$B,'Product List'!$A2601,'Week 2 - Making'!$P:$P),0),"")</f>
        <v/>
      </c>
      <c r="L2601" s="263" t="str">
        <f>IFERROR(ROUND(AVERAGEIF('Week 3 - Making'!$B:$B,'Product List'!$A2601,'Week 3 - Making'!$P:$P),0),"")</f>
        <v/>
      </c>
      <c r="M2601" s="7" t="str">
        <f>IFERROR(ROUND(AVERAGEIF('Week 4 - Making'!$B:$B,'Product List'!$A2601,'Week 4 - Making'!$P:$P),0),"")</f>
        <v/>
      </c>
      <c r="N2601" s="7" t="str">
        <f>IFERROR(ROUND(AVERAGEIF('Week 5 - Making'!$B:$B,'Product List'!$A2601,'Week 5 - Making'!$P:$P),0),"")</f>
        <v/>
      </c>
      <c r="O2601" s="7"/>
      <c r="P2601" s="7">
        <f t="array" ref="P2601">iferror(xlookup(C2601,'Product Families'!A:A,'Product Families'!S:S),"")</f>
        <v>0</v>
      </c>
    </row>
    <row r="2602" ht="14.25" customHeight="1">
      <c r="A2602" s="122" t="s">
        <v>5539</v>
      </c>
      <c r="B2602" s="270" t="s">
        <v>5540</v>
      </c>
      <c r="C2602" s="122" t="s">
        <v>905</v>
      </c>
      <c r="D2602" s="7">
        <f t="array" ref="D2602">IFERROR(XLOOKUP($C2602,'Product Families'!$A:$A,'Product Families'!$D:$D),"")</f>
        <v>144</v>
      </c>
      <c r="E2602" s="7">
        <f t="array" ref="E2602">IFERROR(XLOOKUP($C2602,'Product Families'!$A:$A,'Product Families'!$E:$E),"")</f>
        <v>148</v>
      </c>
      <c r="F2602" s="7">
        <f t="array" ref="F2602">IFERROR(XLOOKUP($C2602,'Product Families'!$A:$A,'Product Families'!$F:$F),"")</f>
        <v>160</v>
      </c>
      <c r="G2602" s="7">
        <f t="array" ref="G2602">IFERROR(XLOOKUP($C2602,'Product Families'!$A:$A,'Product Families'!$G:$G),"")</f>
        <v>172</v>
      </c>
      <c r="J2602" s="7" t="str">
        <f>IFERROR(ROUND(AVERAGEIF('Week 1 - Making'!$B:$B,'Product List'!$A2602,'Week 1 - Making'!$P:$P),0),"")</f>
        <v/>
      </c>
      <c r="K2602" s="7" t="str">
        <f>IFERROR(ROUND(AVERAGEIF('Week 2 - Making'!$B:$B,'Product List'!$A2602,'Week 2 - Making'!$P:$P),0),"")</f>
        <v/>
      </c>
      <c r="L2602" s="263" t="str">
        <f>IFERROR(ROUND(AVERAGEIF('Week 3 - Making'!$B:$B,'Product List'!$A2602,'Week 3 - Making'!$P:$P),0),"")</f>
        <v/>
      </c>
      <c r="M2602" s="7" t="str">
        <f>IFERROR(ROUND(AVERAGEIF('Week 4 - Making'!$B:$B,'Product List'!$A2602,'Week 4 - Making'!$P:$P),0),"")</f>
        <v/>
      </c>
      <c r="N2602" s="7" t="str">
        <f>IFERROR(ROUND(AVERAGEIF('Week 5 - Making'!$B:$B,'Product List'!$A2602,'Week 5 - Making'!$P:$P),0),"")</f>
        <v/>
      </c>
      <c r="O2602" s="7"/>
      <c r="P2602" s="7">
        <f t="array" ref="P2602">iferror(xlookup(C2602,'Product Families'!A:A,'Product Families'!S:S),"")</f>
        <v>0</v>
      </c>
    </row>
    <row r="2603" ht="14.25" customHeight="1">
      <c r="A2603" s="122" t="s">
        <v>1742</v>
      </c>
      <c r="B2603" s="270" t="s">
        <v>5541</v>
      </c>
      <c r="C2603" s="122" t="s">
        <v>905</v>
      </c>
      <c r="D2603" s="7">
        <f t="array" ref="D2603">IFERROR(XLOOKUP($C2603,'Product Families'!$A:$A,'Product Families'!$D:$D),"")</f>
        <v>144</v>
      </c>
      <c r="E2603" s="7">
        <f t="array" ref="E2603">IFERROR(XLOOKUP($C2603,'Product Families'!$A:$A,'Product Families'!$E:$E),"")</f>
        <v>148</v>
      </c>
      <c r="F2603" s="7">
        <f t="array" ref="F2603">IFERROR(XLOOKUP($C2603,'Product Families'!$A:$A,'Product Families'!$F:$F),"")</f>
        <v>160</v>
      </c>
      <c r="G2603" s="7">
        <f t="array" ref="G2603">IFERROR(XLOOKUP($C2603,'Product Families'!$A:$A,'Product Families'!$G:$G),"")</f>
        <v>172</v>
      </c>
      <c r="J2603" s="7">
        <f>IFERROR(ROUND(AVERAGEIF('Week 1 - Making'!$B:$B,'Product List'!$A2603,'Week 1 - Making'!$P:$P),0),"")</f>
        <v>150</v>
      </c>
      <c r="K2603" s="7" t="str">
        <f>IFERROR(ROUND(AVERAGEIF('Week 2 - Making'!$B:$B,'Product List'!$A2603,'Week 2 - Making'!$P:$P),0),"")</f>
        <v/>
      </c>
      <c r="L2603" s="263" t="str">
        <f>IFERROR(ROUND(AVERAGEIF('Week 3 - Making'!$B:$B,'Product List'!$A2603,'Week 3 - Making'!$P:$P),0),"")</f>
        <v/>
      </c>
      <c r="M2603" s="7" t="str">
        <f>IFERROR(ROUND(AVERAGEIF('Week 4 - Making'!$B:$B,'Product List'!$A2603,'Week 4 - Making'!$P:$P),0),"")</f>
        <v/>
      </c>
      <c r="N2603" s="7" t="str">
        <f>IFERROR(ROUND(AVERAGEIF('Week 5 - Making'!$B:$B,'Product List'!$A2603,'Week 5 - Making'!$P:$P),0),"")</f>
        <v/>
      </c>
      <c r="O2603" s="7"/>
      <c r="P2603" s="7">
        <f t="array" ref="P2603">iferror(xlookup(C2603,'Product Families'!A:A,'Product Families'!S:S),"")</f>
        <v>0</v>
      </c>
    </row>
    <row r="2604" ht="14.25" customHeight="1">
      <c r="A2604" s="122" t="s">
        <v>5542</v>
      </c>
      <c r="B2604" s="270" t="s">
        <v>5543</v>
      </c>
      <c r="C2604" s="122" t="s">
        <v>911</v>
      </c>
      <c r="D2604" s="7">
        <f t="array" ref="D2604">IFERROR(XLOOKUP($C2604,'Product Families'!$A:$A,'Product Families'!$D:$D),"")</f>
        <v>4</v>
      </c>
      <c r="E2604" s="7">
        <f t="array" ref="E2604">IFERROR(XLOOKUP($C2604,'Product Families'!$A:$A,'Product Families'!$E:$E),"")</f>
        <v>5</v>
      </c>
      <c r="F2604" s="7">
        <f t="array" ref="F2604">IFERROR(XLOOKUP($C2604,'Product Families'!$A:$A,'Product Families'!$F:$F),"")</f>
        <v>6</v>
      </c>
      <c r="G2604" s="7">
        <f t="array" ref="G2604">IFERROR(XLOOKUP($C2604,'Product Families'!$A:$A,'Product Families'!$G:$G),"")</f>
        <v>7</v>
      </c>
      <c r="J2604" s="7" t="str">
        <f>IFERROR(ROUND(AVERAGEIF('Week 1 - Making'!$B:$B,'Product List'!$A2604,'Week 1 - Making'!$P:$P),0),"")</f>
        <v/>
      </c>
      <c r="K2604" s="7" t="str">
        <f>IFERROR(ROUND(AVERAGEIF('Week 2 - Making'!$B:$B,'Product List'!$A2604,'Week 2 - Making'!$P:$P),0),"")</f>
        <v/>
      </c>
      <c r="L2604" s="263" t="str">
        <f>IFERROR(ROUND(AVERAGEIF('Week 3 - Making'!$B:$B,'Product List'!$A2604,'Week 3 - Making'!$P:$P),0),"")</f>
        <v/>
      </c>
      <c r="M2604" s="7" t="str">
        <f>IFERROR(ROUND(AVERAGEIF('Week 4 - Making'!$B:$B,'Product List'!$A2604,'Week 4 - Making'!$P:$P),0),"")</f>
        <v/>
      </c>
      <c r="N2604" s="7" t="str">
        <f>IFERROR(ROUND(AVERAGEIF('Week 5 - Making'!$B:$B,'Product List'!$A2604,'Week 5 - Making'!$P:$P),0),"")</f>
        <v/>
      </c>
      <c r="O2604" s="7"/>
      <c r="P2604" s="7">
        <f t="array" ref="P2604">iferror(xlookup(C2604,'Product Families'!A:A,'Product Families'!S:S),"")</f>
        <v>0</v>
      </c>
    </row>
    <row r="2605" ht="14.25" customHeight="1">
      <c r="A2605" s="122" t="s">
        <v>5544</v>
      </c>
      <c r="B2605" s="270" t="s">
        <v>5545</v>
      </c>
      <c r="C2605" s="122" t="s">
        <v>911</v>
      </c>
      <c r="D2605" s="7">
        <f t="array" ref="D2605">IFERROR(XLOOKUP($C2605,'Product Families'!$A:$A,'Product Families'!$D:$D),"")</f>
        <v>4</v>
      </c>
      <c r="E2605" s="7">
        <f t="array" ref="E2605">IFERROR(XLOOKUP($C2605,'Product Families'!$A:$A,'Product Families'!$E:$E),"")</f>
        <v>5</v>
      </c>
      <c r="F2605" s="7">
        <f t="array" ref="F2605">IFERROR(XLOOKUP($C2605,'Product Families'!$A:$A,'Product Families'!$F:$F),"")</f>
        <v>6</v>
      </c>
      <c r="G2605" s="7">
        <f t="array" ref="G2605">IFERROR(XLOOKUP($C2605,'Product Families'!$A:$A,'Product Families'!$G:$G),"")</f>
        <v>7</v>
      </c>
      <c r="J2605" s="7" t="str">
        <f>IFERROR(ROUND(AVERAGEIF('Week 1 - Making'!$B:$B,'Product List'!$A2605,'Week 1 - Making'!$P:$P),0),"")</f>
        <v/>
      </c>
      <c r="K2605" s="7" t="str">
        <f>IFERROR(ROUND(AVERAGEIF('Week 2 - Making'!$B:$B,'Product List'!$A2605,'Week 2 - Making'!$P:$P),0),"")</f>
        <v/>
      </c>
      <c r="L2605" s="263" t="str">
        <f>IFERROR(ROUND(AVERAGEIF('Week 3 - Making'!$B:$B,'Product List'!$A2605,'Week 3 - Making'!$P:$P),0),"")</f>
        <v/>
      </c>
      <c r="M2605" s="7" t="str">
        <f>IFERROR(ROUND(AVERAGEIF('Week 4 - Making'!$B:$B,'Product List'!$A2605,'Week 4 - Making'!$P:$P),0),"")</f>
        <v/>
      </c>
      <c r="N2605" s="7" t="str">
        <f>IFERROR(ROUND(AVERAGEIF('Week 5 - Making'!$B:$B,'Product List'!$A2605,'Week 5 - Making'!$P:$P),0),"")</f>
        <v/>
      </c>
      <c r="O2605" s="7"/>
      <c r="P2605" s="7">
        <f t="array" ref="P2605">iferror(xlookup(C2605,'Product Families'!A:A,'Product Families'!S:S),"")</f>
        <v>0</v>
      </c>
    </row>
    <row r="2606" ht="14.25" customHeight="1">
      <c r="A2606" s="122" t="s">
        <v>5546</v>
      </c>
      <c r="B2606" s="270" t="s">
        <v>5547</v>
      </c>
      <c r="C2606" s="122" t="s">
        <v>911</v>
      </c>
      <c r="D2606" s="7">
        <f t="array" ref="D2606">IFERROR(XLOOKUP($C2606,'Product Families'!$A:$A,'Product Families'!$D:$D),"")</f>
        <v>4</v>
      </c>
      <c r="E2606" s="7">
        <f t="array" ref="E2606">IFERROR(XLOOKUP($C2606,'Product Families'!$A:$A,'Product Families'!$E:$E),"")</f>
        <v>5</v>
      </c>
      <c r="F2606" s="7">
        <f t="array" ref="F2606">IFERROR(XLOOKUP($C2606,'Product Families'!$A:$A,'Product Families'!$F:$F),"")</f>
        <v>6</v>
      </c>
      <c r="G2606" s="7">
        <f t="array" ref="G2606">IFERROR(XLOOKUP($C2606,'Product Families'!$A:$A,'Product Families'!$G:$G),"")</f>
        <v>7</v>
      </c>
      <c r="J2606" s="7" t="str">
        <f>IFERROR(ROUND(AVERAGEIF('Week 1 - Making'!$B:$B,'Product List'!$A2606,'Week 1 - Making'!$P:$P),0),"")</f>
        <v/>
      </c>
      <c r="K2606" s="7" t="str">
        <f>IFERROR(ROUND(AVERAGEIF('Week 2 - Making'!$B:$B,'Product List'!$A2606,'Week 2 - Making'!$P:$P),0),"")</f>
        <v/>
      </c>
      <c r="L2606" s="263" t="str">
        <f>IFERROR(ROUND(AVERAGEIF('Week 3 - Making'!$B:$B,'Product List'!$A2606,'Week 3 - Making'!$P:$P),0),"")</f>
        <v/>
      </c>
      <c r="M2606" s="7" t="str">
        <f>IFERROR(ROUND(AVERAGEIF('Week 4 - Making'!$B:$B,'Product List'!$A2606,'Week 4 - Making'!$P:$P),0),"")</f>
        <v/>
      </c>
      <c r="N2606" s="7" t="str">
        <f>IFERROR(ROUND(AVERAGEIF('Week 5 - Making'!$B:$B,'Product List'!$A2606,'Week 5 - Making'!$P:$P),0),"")</f>
        <v/>
      </c>
      <c r="O2606" s="7"/>
      <c r="P2606" s="7">
        <f t="array" ref="P2606">iferror(xlookup(C2606,'Product Families'!A:A,'Product Families'!S:S),"")</f>
        <v>0</v>
      </c>
    </row>
    <row r="2607" ht="14.25" customHeight="1">
      <c r="A2607" s="122" t="s">
        <v>5548</v>
      </c>
      <c r="B2607" s="270" t="s">
        <v>5549</v>
      </c>
      <c r="C2607" s="122" t="s">
        <v>911</v>
      </c>
      <c r="D2607" s="7">
        <f t="array" ref="D2607">IFERROR(XLOOKUP($C2607,'Product Families'!$A:$A,'Product Families'!$D:$D),"")</f>
        <v>4</v>
      </c>
      <c r="E2607" s="7">
        <f t="array" ref="E2607">IFERROR(XLOOKUP($C2607,'Product Families'!$A:$A,'Product Families'!$E:$E),"")</f>
        <v>5</v>
      </c>
      <c r="F2607" s="7">
        <f t="array" ref="F2607">IFERROR(XLOOKUP($C2607,'Product Families'!$A:$A,'Product Families'!$F:$F),"")</f>
        <v>6</v>
      </c>
      <c r="G2607" s="7">
        <f t="array" ref="G2607">IFERROR(XLOOKUP($C2607,'Product Families'!$A:$A,'Product Families'!$G:$G),"")</f>
        <v>7</v>
      </c>
      <c r="J2607" s="7" t="str">
        <f>IFERROR(ROUND(AVERAGEIF('Week 1 - Making'!$B:$B,'Product List'!$A2607,'Week 1 - Making'!$P:$P),0),"")</f>
        <v/>
      </c>
      <c r="K2607" s="7" t="str">
        <f>IFERROR(ROUND(AVERAGEIF('Week 2 - Making'!$B:$B,'Product List'!$A2607,'Week 2 - Making'!$P:$P),0),"")</f>
        <v/>
      </c>
      <c r="L2607" s="263" t="str">
        <f>IFERROR(ROUND(AVERAGEIF('Week 3 - Making'!$B:$B,'Product List'!$A2607,'Week 3 - Making'!$P:$P),0),"")</f>
        <v/>
      </c>
      <c r="M2607" s="7" t="str">
        <f>IFERROR(ROUND(AVERAGEIF('Week 4 - Making'!$B:$B,'Product List'!$A2607,'Week 4 - Making'!$P:$P),0),"")</f>
        <v/>
      </c>
      <c r="N2607" s="7" t="str">
        <f>IFERROR(ROUND(AVERAGEIF('Week 5 - Making'!$B:$B,'Product List'!$A2607,'Week 5 - Making'!$P:$P),0),"")</f>
        <v/>
      </c>
      <c r="O2607" s="7"/>
      <c r="P2607" s="7">
        <f t="array" ref="P2607">iferror(xlookup(C2607,'Product Families'!A:A,'Product Families'!S:S),"")</f>
        <v>0</v>
      </c>
    </row>
    <row r="2608" ht="14.25" customHeight="1">
      <c r="A2608" s="122" t="s">
        <v>5550</v>
      </c>
      <c r="B2608" s="270" t="s">
        <v>5551</v>
      </c>
      <c r="C2608" s="122" t="s">
        <v>911</v>
      </c>
      <c r="D2608" s="7">
        <f t="array" ref="D2608">IFERROR(XLOOKUP($C2608,'Product Families'!$A:$A,'Product Families'!$D:$D),"")</f>
        <v>4</v>
      </c>
      <c r="E2608" s="7">
        <f t="array" ref="E2608">IFERROR(XLOOKUP($C2608,'Product Families'!$A:$A,'Product Families'!$E:$E),"")</f>
        <v>5</v>
      </c>
      <c r="F2608" s="7">
        <f t="array" ref="F2608">IFERROR(XLOOKUP($C2608,'Product Families'!$A:$A,'Product Families'!$F:$F),"")</f>
        <v>6</v>
      </c>
      <c r="G2608" s="7">
        <f t="array" ref="G2608">IFERROR(XLOOKUP($C2608,'Product Families'!$A:$A,'Product Families'!$G:$G),"")</f>
        <v>7</v>
      </c>
      <c r="J2608" s="7" t="str">
        <f>IFERROR(ROUND(AVERAGEIF('Week 1 - Making'!$B:$B,'Product List'!$A2608,'Week 1 - Making'!$P:$P),0),"")</f>
        <v/>
      </c>
      <c r="K2608" s="7" t="str">
        <f>IFERROR(ROUND(AVERAGEIF('Week 2 - Making'!$B:$B,'Product List'!$A2608,'Week 2 - Making'!$P:$P),0),"")</f>
        <v/>
      </c>
      <c r="L2608" s="263" t="str">
        <f>IFERROR(ROUND(AVERAGEIF('Week 3 - Making'!$B:$B,'Product List'!$A2608,'Week 3 - Making'!$P:$P),0),"")</f>
        <v/>
      </c>
      <c r="M2608" s="7" t="str">
        <f>IFERROR(ROUND(AVERAGEIF('Week 4 - Making'!$B:$B,'Product List'!$A2608,'Week 4 - Making'!$P:$P),0),"")</f>
        <v/>
      </c>
      <c r="N2608" s="7" t="str">
        <f>IFERROR(ROUND(AVERAGEIF('Week 5 - Making'!$B:$B,'Product List'!$A2608,'Week 5 - Making'!$P:$P),0),"")</f>
        <v/>
      </c>
      <c r="O2608" s="7"/>
      <c r="P2608" s="7">
        <f t="array" ref="P2608">iferror(xlookup(C2608,'Product Families'!A:A,'Product Families'!S:S),"")</f>
        <v>0</v>
      </c>
    </row>
    <row r="2609" ht="14.25" customHeight="1">
      <c r="A2609" s="122" t="s">
        <v>5552</v>
      </c>
      <c r="B2609" s="270" t="s">
        <v>5553</v>
      </c>
      <c r="C2609" s="122" t="s">
        <v>911</v>
      </c>
      <c r="D2609" s="7">
        <f t="array" ref="D2609">IFERROR(XLOOKUP($C2609,'Product Families'!$A:$A,'Product Families'!$D:$D),"")</f>
        <v>4</v>
      </c>
      <c r="E2609" s="7">
        <f t="array" ref="E2609">IFERROR(XLOOKUP($C2609,'Product Families'!$A:$A,'Product Families'!$E:$E),"")</f>
        <v>5</v>
      </c>
      <c r="F2609" s="7">
        <f t="array" ref="F2609">IFERROR(XLOOKUP($C2609,'Product Families'!$A:$A,'Product Families'!$F:$F),"")</f>
        <v>6</v>
      </c>
      <c r="G2609" s="7">
        <f t="array" ref="G2609">IFERROR(XLOOKUP($C2609,'Product Families'!$A:$A,'Product Families'!$G:$G),"")</f>
        <v>7</v>
      </c>
      <c r="J2609" s="7" t="str">
        <f>IFERROR(ROUND(AVERAGEIF('Week 1 - Making'!$B:$B,'Product List'!$A2609,'Week 1 - Making'!$P:$P),0),"")</f>
        <v/>
      </c>
      <c r="K2609" s="7" t="str">
        <f>IFERROR(ROUND(AVERAGEIF('Week 2 - Making'!$B:$B,'Product List'!$A2609,'Week 2 - Making'!$P:$P),0),"")</f>
        <v/>
      </c>
      <c r="L2609" s="263" t="str">
        <f>IFERROR(ROUND(AVERAGEIF('Week 3 - Making'!$B:$B,'Product List'!$A2609,'Week 3 - Making'!$P:$P),0),"")</f>
        <v/>
      </c>
      <c r="M2609" s="7" t="str">
        <f>IFERROR(ROUND(AVERAGEIF('Week 4 - Making'!$B:$B,'Product List'!$A2609,'Week 4 - Making'!$P:$P),0),"")</f>
        <v/>
      </c>
      <c r="N2609" s="7" t="str">
        <f>IFERROR(ROUND(AVERAGEIF('Week 5 - Making'!$B:$B,'Product List'!$A2609,'Week 5 - Making'!$P:$P),0),"")</f>
        <v/>
      </c>
      <c r="O2609" s="7"/>
      <c r="P2609" s="7">
        <f t="array" ref="P2609">iferror(xlookup(C2609,'Product Families'!A:A,'Product Families'!S:S),"")</f>
        <v>0</v>
      </c>
    </row>
    <row r="2610" ht="14.25" customHeight="1">
      <c r="A2610" s="122" t="s">
        <v>5554</v>
      </c>
      <c r="B2610" s="270" t="s">
        <v>5555</v>
      </c>
      <c r="C2610" s="122" t="s">
        <v>911</v>
      </c>
      <c r="D2610" s="7">
        <f t="array" ref="D2610">IFERROR(XLOOKUP($C2610,'Product Families'!$A:$A,'Product Families'!$D:$D),"")</f>
        <v>4</v>
      </c>
      <c r="E2610" s="7">
        <f t="array" ref="E2610">IFERROR(XLOOKUP($C2610,'Product Families'!$A:$A,'Product Families'!$E:$E),"")</f>
        <v>5</v>
      </c>
      <c r="F2610" s="7">
        <f t="array" ref="F2610">IFERROR(XLOOKUP($C2610,'Product Families'!$A:$A,'Product Families'!$F:$F),"")</f>
        <v>6</v>
      </c>
      <c r="G2610" s="7">
        <f t="array" ref="G2610">IFERROR(XLOOKUP($C2610,'Product Families'!$A:$A,'Product Families'!$G:$G),"")</f>
        <v>7</v>
      </c>
      <c r="J2610" s="7" t="str">
        <f>IFERROR(ROUND(AVERAGEIF('Week 1 - Making'!$B:$B,'Product List'!$A2610,'Week 1 - Making'!$P:$P),0),"")</f>
        <v/>
      </c>
      <c r="K2610" s="7" t="str">
        <f>IFERROR(ROUND(AVERAGEIF('Week 2 - Making'!$B:$B,'Product List'!$A2610,'Week 2 - Making'!$P:$P),0),"")</f>
        <v/>
      </c>
      <c r="L2610" s="263" t="str">
        <f>IFERROR(ROUND(AVERAGEIF('Week 3 - Making'!$B:$B,'Product List'!$A2610,'Week 3 - Making'!$P:$P),0),"")</f>
        <v/>
      </c>
      <c r="M2610" s="7" t="str">
        <f>IFERROR(ROUND(AVERAGEIF('Week 4 - Making'!$B:$B,'Product List'!$A2610,'Week 4 - Making'!$P:$P),0),"")</f>
        <v/>
      </c>
      <c r="N2610" s="7" t="str">
        <f>IFERROR(ROUND(AVERAGEIF('Week 5 - Making'!$B:$B,'Product List'!$A2610,'Week 5 - Making'!$P:$P),0),"")</f>
        <v/>
      </c>
      <c r="O2610" s="7"/>
      <c r="P2610" s="7">
        <f t="array" ref="P2610">iferror(xlookup(C2610,'Product Families'!A:A,'Product Families'!S:S),"")</f>
        <v>0</v>
      </c>
    </row>
    <row r="2611" ht="14.25" customHeight="1">
      <c r="A2611" s="122" t="s">
        <v>5556</v>
      </c>
      <c r="B2611" s="270" t="s">
        <v>5557</v>
      </c>
      <c r="C2611" s="122" t="s">
        <v>764</v>
      </c>
      <c r="D2611" s="7">
        <f t="array" ref="D2611">IFERROR(XLOOKUP($C2611,'Product Families'!$A:$A,'Product Families'!$D:$D),"")</f>
        <v>200</v>
      </c>
      <c r="E2611" s="7">
        <f t="array" ref="E2611">IFERROR(XLOOKUP($C2611,'Product Families'!$A:$A,'Product Families'!$E:$E),"")</f>
        <v>205</v>
      </c>
      <c r="F2611" s="7">
        <f t="array" ref="F2611">IFERROR(XLOOKUP($C2611,'Product Families'!$A:$A,'Product Families'!$F:$F),"")</f>
        <v>221</v>
      </c>
      <c r="G2611" s="7">
        <f t="array" ref="G2611">IFERROR(XLOOKUP($C2611,'Product Families'!$A:$A,'Product Families'!$G:$G),"")</f>
        <v>237</v>
      </c>
      <c r="J2611" s="7" t="str">
        <f>IFERROR(ROUND(AVERAGEIF('Week 1 - Making'!$B:$B,'Product List'!$A2611,'Week 1 - Making'!$P:$P),0),"")</f>
        <v/>
      </c>
      <c r="K2611" s="7" t="str">
        <f>IFERROR(ROUND(AVERAGEIF('Week 2 - Making'!$B:$B,'Product List'!$A2611,'Week 2 - Making'!$P:$P),0),"")</f>
        <v/>
      </c>
      <c r="L2611" s="263" t="str">
        <f>IFERROR(ROUND(AVERAGEIF('Week 3 - Making'!$B:$B,'Product List'!$A2611,'Week 3 - Making'!$P:$P),0),"")</f>
        <v/>
      </c>
      <c r="M2611" s="7" t="str">
        <f>IFERROR(ROUND(AVERAGEIF('Week 4 - Making'!$B:$B,'Product List'!$A2611,'Week 4 - Making'!$P:$P),0),"")</f>
        <v/>
      </c>
      <c r="N2611" s="7" t="str">
        <f>IFERROR(ROUND(AVERAGEIF('Week 5 - Making'!$B:$B,'Product List'!$A2611,'Week 5 - Making'!$P:$P),0),"")</f>
        <v/>
      </c>
      <c r="O2611" s="7"/>
      <c r="P2611" s="7">
        <f t="array" ref="P2611">iferror(xlookup(C2611,'Product Families'!A:A,'Product Families'!S:S),"")</f>
        <v>0</v>
      </c>
    </row>
    <row r="2612" ht="14.25" customHeight="1">
      <c r="A2612" s="138" t="s">
        <v>5558</v>
      </c>
      <c r="B2612" s="270" t="s">
        <v>5557</v>
      </c>
      <c r="C2612" s="138" t="s">
        <v>788</v>
      </c>
      <c r="D2612" s="7">
        <f t="array" ref="D2612">IFERROR(XLOOKUP($C2612,'Product Families'!$A:$A,'Product Families'!$D:$D),"")</f>
        <v>34</v>
      </c>
      <c r="E2612" s="7">
        <f t="array" ref="E2612">IFERROR(XLOOKUP($C2612,'Product Families'!$A:$A,'Product Families'!$E:$E),"")</f>
        <v>35</v>
      </c>
      <c r="F2612" s="7">
        <f t="array" ref="F2612">IFERROR(XLOOKUP($C2612,'Product Families'!$A:$A,'Product Families'!$F:$F),"")</f>
        <v>38</v>
      </c>
      <c r="G2612" s="7">
        <f t="array" ref="G2612">IFERROR(XLOOKUP($C2612,'Product Families'!$A:$A,'Product Families'!$G:$G),"")</f>
        <v>41</v>
      </c>
      <c r="J2612" s="7" t="str">
        <f>IFERROR(ROUND(AVERAGEIF('Week 1 - Making'!$B:$B,'Product List'!$A2612,'Week 1 - Making'!$P:$P),0),"")</f>
        <v/>
      </c>
      <c r="K2612" s="7" t="str">
        <f>IFERROR(ROUND(AVERAGEIF('Week 2 - Making'!$B:$B,'Product List'!$A2612,'Week 2 - Making'!$P:$P),0),"")</f>
        <v/>
      </c>
      <c r="L2612" s="263" t="str">
        <f>IFERROR(ROUND(AVERAGEIF('Week 3 - Making'!$B:$B,'Product List'!$A2612,'Week 3 - Making'!$P:$P),0),"")</f>
        <v/>
      </c>
      <c r="M2612" s="7" t="str">
        <f>IFERROR(ROUND(AVERAGEIF('Week 4 - Making'!$B:$B,'Product List'!$A2612,'Week 4 - Making'!$P:$P),0),"")</f>
        <v/>
      </c>
      <c r="N2612" s="7" t="str">
        <f>IFERROR(ROUND(AVERAGEIF('Week 5 - Making'!$B:$B,'Product List'!$A2612,'Week 5 - Making'!$P:$P),0),"")</f>
        <v/>
      </c>
      <c r="O2612" s="7"/>
      <c r="P2612" s="7">
        <f t="array" ref="P2612">iferror(xlookup(C2612,'Product Families'!A:A,'Product Families'!S:S),"")</f>
        <v>0</v>
      </c>
    </row>
    <row r="2613" ht="14.25" customHeight="1">
      <c r="A2613" s="138" t="s">
        <v>5559</v>
      </c>
      <c r="B2613" s="270" t="s">
        <v>5560</v>
      </c>
      <c r="C2613" s="122" t="s">
        <v>775</v>
      </c>
      <c r="D2613" s="7">
        <f t="array" ref="D2613">IFERROR(XLOOKUP($C2613,'Product Families'!$A:$A,'Product Families'!$D:$D),"")</f>
        <v>173</v>
      </c>
      <c r="E2613" s="7">
        <f t="array" ref="E2613">IFERROR(XLOOKUP($C2613,'Product Families'!$A:$A,'Product Families'!$E:$E),"")</f>
        <v>177</v>
      </c>
      <c r="F2613" s="7">
        <f t="array" ref="F2613">IFERROR(XLOOKUP($C2613,'Product Families'!$A:$A,'Product Families'!$F:$F),"")</f>
        <v>191</v>
      </c>
      <c r="G2613" s="7">
        <f t="array" ref="G2613">IFERROR(XLOOKUP($C2613,'Product Families'!$A:$A,'Product Families'!$G:$G),"")</f>
        <v>205</v>
      </c>
      <c r="J2613" s="7" t="str">
        <f>IFERROR(ROUND(AVERAGEIF('Week 1 - Making'!$B:$B,'Product List'!$A2613,'Week 1 - Making'!$P:$P),0),"")</f>
        <v/>
      </c>
      <c r="K2613" s="7" t="str">
        <f>IFERROR(ROUND(AVERAGEIF('Week 2 - Making'!$B:$B,'Product List'!$A2613,'Week 2 - Making'!$P:$P),0),"")</f>
        <v/>
      </c>
      <c r="L2613" s="263" t="str">
        <f>IFERROR(ROUND(AVERAGEIF('Week 3 - Making'!$B:$B,'Product List'!$A2613,'Week 3 - Making'!$P:$P),0),"")</f>
        <v/>
      </c>
      <c r="M2613" s="7" t="str">
        <f>IFERROR(ROUND(AVERAGEIF('Week 4 - Making'!$B:$B,'Product List'!$A2613,'Week 4 - Making'!$P:$P),0),"")</f>
        <v/>
      </c>
      <c r="N2613" s="7" t="str">
        <f>IFERROR(ROUND(AVERAGEIF('Week 5 - Making'!$B:$B,'Product List'!$A2613,'Week 5 - Making'!$P:$P),0),"")</f>
        <v/>
      </c>
      <c r="O2613" s="7"/>
      <c r="P2613" s="7">
        <f t="array" ref="P2613">iferror(xlookup(C2613,'Product Families'!A:A,'Product Families'!S:S),"")</f>
        <v>0</v>
      </c>
    </row>
    <row r="2614" ht="14.25" customHeight="1">
      <c r="A2614" s="138" t="s">
        <v>5561</v>
      </c>
      <c r="B2614" s="270" t="s">
        <v>5560</v>
      </c>
      <c r="C2614" s="138" t="s">
        <v>788</v>
      </c>
      <c r="D2614" s="7">
        <f t="array" ref="D2614">IFERROR(XLOOKUP($C2614,'Product Families'!$A:$A,'Product Families'!$D:$D),"")</f>
        <v>34</v>
      </c>
      <c r="E2614" s="7">
        <f t="array" ref="E2614">IFERROR(XLOOKUP($C2614,'Product Families'!$A:$A,'Product Families'!$E:$E),"")</f>
        <v>35</v>
      </c>
      <c r="F2614" s="7">
        <f t="array" ref="F2614">IFERROR(XLOOKUP($C2614,'Product Families'!$A:$A,'Product Families'!$F:$F),"")</f>
        <v>38</v>
      </c>
      <c r="G2614" s="7">
        <f t="array" ref="G2614">IFERROR(XLOOKUP($C2614,'Product Families'!$A:$A,'Product Families'!$G:$G),"")</f>
        <v>41</v>
      </c>
      <c r="J2614" s="7" t="str">
        <f>IFERROR(ROUND(AVERAGEIF('Week 1 - Making'!$B:$B,'Product List'!$A2614,'Week 1 - Making'!$P:$P),0),"")</f>
        <v/>
      </c>
      <c r="K2614" s="7" t="str">
        <f>IFERROR(ROUND(AVERAGEIF('Week 2 - Making'!$B:$B,'Product List'!$A2614,'Week 2 - Making'!$P:$P),0),"")</f>
        <v/>
      </c>
      <c r="L2614" s="263" t="str">
        <f>IFERROR(ROUND(AVERAGEIF('Week 3 - Making'!$B:$B,'Product List'!$A2614,'Week 3 - Making'!$P:$P),0),"")</f>
        <v/>
      </c>
      <c r="M2614" s="7" t="str">
        <f>IFERROR(ROUND(AVERAGEIF('Week 4 - Making'!$B:$B,'Product List'!$A2614,'Week 4 - Making'!$P:$P),0),"")</f>
        <v/>
      </c>
      <c r="N2614" s="7" t="str">
        <f>IFERROR(ROUND(AVERAGEIF('Week 5 - Making'!$B:$B,'Product List'!$A2614,'Week 5 - Making'!$P:$P),0),"")</f>
        <v/>
      </c>
      <c r="O2614" s="7"/>
      <c r="P2614" s="7">
        <f t="array" ref="P2614">iferror(xlookup(C2614,'Product Families'!A:A,'Product Families'!S:S),"")</f>
        <v>0</v>
      </c>
    </row>
    <row r="2615" ht="14.25" customHeight="1">
      <c r="A2615" s="138" t="s">
        <v>5562</v>
      </c>
      <c r="B2615" s="270" t="s">
        <v>5563</v>
      </c>
      <c r="C2615" s="138" t="s">
        <v>764</v>
      </c>
      <c r="D2615" s="7">
        <f t="array" ref="D2615">IFERROR(XLOOKUP($C2615,'Product Families'!$A:$A,'Product Families'!$D:$D),"")</f>
        <v>200</v>
      </c>
      <c r="E2615" s="7">
        <f t="array" ref="E2615">IFERROR(XLOOKUP($C2615,'Product Families'!$A:$A,'Product Families'!$E:$E),"")</f>
        <v>205</v>
      </c>
      <c r="F2615" s="7">
        <f t="array" ref="F2615">IFERROR(XLOOKUP($C2615,'Product Families'!$A:$A,'Product Families'!$F:$F),"")</f>
        <v>221</v>
      </c>
      <c r="G2615" s="7">
        <f t="array" ref="G2615">IFERROR(XLOOKUP($C2615,'Product Families'!$A:$A,'Product Families'!$G:$G),"")</f>
        <v>237</v>
      </c>
      <c r="J2615" s="7" t="str">
        <f>IFERROR(ROUND(AVERAGEIF('Week 1 - Making'!$B:$B,'Product List'!$A2615,'Week 1 - Making'!$P:$P),0),"")</f>
        <v/>
      </c>
      <c r="K2615" s="7" t="str">
        <f>IFERROR(ROUND(AVERAGEIF('Week 2 - Making'!$B:$B,'Product List'!$A2615,'Week 2 - Making'!$P:$P),0),"")</f>
        <v/>
      </c>
      <c r="L2615" s="263" t="str">
        <f>IFERROR(ROUND(AVERAGEIF('Week 3 - Making'!$B:$B,'Product List'!$A2615,'Week 3 - Making'!$P:$P),0),"")</f>
        <v/>
      </c>
      <c r="M2615" s="7" t="str">
        <f>IFERROR(ROUND(AVERAGEIF('Week 4 - Making'!$B:$B,'Product List'!$A2615,'Week 4 - Making'!$P:$P),0),"")</f>
        <v/>
      </c>
      <c r="N2615" s="7" t="str">
        <f>IFERROR(ROUND(AVERAGEIF('Week 5 - Making'!$B:$B,'Product List'!$A2615,'Week 5 - Making'!$P:$P),0),"")</f>
        <v/>
      </c>
      <c r="O2615" s="7"/>
      <c r="P2615" s="7">
        <f t="array" ref="P2615">iferror(xlookup(C2615,'Product Families'!A:A,'Product Families'!S:S),"")</f>
        <v>0</v>
      </c>
    </row>
    <row r="2616" ht="14.25" customHeight="1">
      <c r="A2616" s="138" t="s">
        <v>5564</v>
      </c>
      <c r="B2616" s="270" t="s">
        <v>5563</v>
      </c>
      <c r="C2616" s="138" t="s">
        <v>788</v>
      </c>
      <c r="D2616" s="7">
        <f t="array" ref="D2616">IFERROR(XLOOKUP($C2616,'Product Families'!$A:$A,'Product Families'!$D:$D),"")</f>
        <v>34</v>
      </c>
      <c r="E2616" s="7">
        <f t="array" ref="E2616">IFERROR(XLOOKUP($C2616,'Product Families'!$A:$A,'Product Families'!$E:$E),"")</f>
        <v>35</v>
      </c>
      <c r="F2616" s="7">
        <f t="array" ref="F2616">IFERROR(XLOOKUP($C2616,'Product Families'!$A:$A,'Product Families'!$F:$F),"")</f>
        <v>38</v>
      </c>
      <c r="G2616" s="7">
        <f t="array" ref="G2616">IFERROR(XLOOKUP($C2616,'Product Families'!$A:$A,'Product Families'!$G:$G),"")</f>
        <v>41</v>
      </c>
      <c r="J2616" s="7" t="str">
        <f>IFERROR(ROUND(AVERAGEIF('Week 1 - Making'!$B:$B,'Product List'!$A2616,'Week 1 - Making'!$P:$P),0),"")</f>
        <v/>
      </c>
      <c r="K2616" s="7" t="str">
        <f>IFERROR(ROUND(AVERAGEIF('Week 2 - Making'!$B:$B,'Product List'!$A2616,'Week 2 - Making'!$P:$P),0),"")</f>
        <v/>
      </c>
      <c r="L2616" s="263" t="str">
        <f>IFERROR(ROUND(AVERAGEIF('Week 3 - Making'!$B:$B,'Product List'!$A2616,'Week 3 - Making'!$P:$P),0),"")</f>
        <v/>
      </c>
      <c r="M2616" s="7" t="str">
        <f>IFERROR(ROUND(AVERAGEIF('Week 4 - Making'!$B:$B,'Product List'!$A2616,'Week 4 - Making'!$P:$P),0),"")</f>
        <v/>
      </c>
      <c r="N2616" s="7" t="str">
        <f>IFERROR(ROUND(AVERAGEIF('Week 5 - Making'!$B:$B,'Product List'!$A2616,'Week 5 - Making'!$P:$P),0),"")</f>
        <v/>
      </c>
      <c r="O2616" s="7"/>
      <c r="P2616" s="7">
        <f t="array" ref="P2616">iferror(xlookup(C2616,'Product Families'!A:A,'Product Families'!S:S),"")</f>
        <v>0</v>
      </c>
    </row>
    <row r="2617" ht="14.25" customHeight="1">
      <c r="A2617" s="122" t="s">
        <v>5565</v>
      </c>
      <c r="B2617" s="270" t="s">
        <v>5566</v>
      </c>
      <c r="C2617" s="122" t="s">
        <v>775</v>
      </c>
      <c r="D2617" s="7">
        <f t="array" ref="D2617">IFERROR(XLOOKUP($C2617,'Product Families'!$A:$A,'Product Families'!$D:$D),"")</f>
        <v>173</v>
      </c>
      <c r="E2617" s="7">
        <f t="array" ref="E2617">IFERROR(XLOOKUP($C2617,'Product Families'!$A:$A,'Product Families'!$E:$E),"")</f>
        <v>177</v>
      </c>
      <c r="F2617" s="7">
        <f t="array" ref="F2617">IFERROR(XLOOKUP($C2617,'Product Families'!$A:$A,'Product Families'!$F:$F),"")</f>
        <v>191</v>
      </c>
      <c r="G2617" s="7">
        <f t="array" ref="G2617">IFERROR(XLOOKUP($C2617,'Product Families'!$A:$A,'Product Families'!$G:$G),"")</f>
        <v>205</v>
      </c>
      <c r="J2617" s="7" t="str">
        <f>IFERROR(ROUND(AVERAGEIF('Week 1 - Making'!$B:$B,'Product List'!$A2617,'Week 1 - Making'!$P:$P),0),"")</f>
        <v/>
      </c>
      <c r="K2617" s="7" t="str">
        <f>IFERROR(ROUND(AVERAGEIF('Week 2 - Making'!$B:$B,'Product List'!$A2617,'Week 2 - Making'!$P:$P),0),"")</f>
        <v/>
      </c>
      <c r="L2617" s="263" t="str">
        <f>IFERROR(ROUND(AVERAGEIF('Week 3 - Making'!$B:$B,'Product List'!$A2617,'Week 3 - Making'!$P:$P),0),"")</f>
        <v/>
      </c>
      <c r="M2617" s="7" t="str">
        <f>IFERROR(ROUND(AVERAGEIF('Week 4 - Making'!$B:$B,'Product List'!$A2617,'Week 4 - Making'!$P:$P),0),"")</f>
        <v/>
      </c>
      <c r="N2617" s="7" t="str">
        <f>IFERROR(ROUND(AVERAGEIF('Week 5 - Making'!$B:$B,'Product List'!$A2617,'Week 5 - Making'!$P:$P),0),"")</f>
        <v/>
      </c>
      <c r="O2617" s="7"/>
      <c r="P2617" s="7">
        <f t="array" ref="P2617">iferror(xlookup(C2617,'Product Families'!A:A,'Product Families'!S:S),"")</f>
        <v>0</v>
      </c>
    </row>
    <row r="2618" ht="14.25" customHeight="1">
      <c r="A2618" s="138" t="s">
        <v>5567</v>
      </c>
      <c r="B2618" s="270" t="s">
        <v>5566</v>
      </c>
      <c r="C2618" s="138" t="s">
        <v>788</v>
      </c>
      <c r="D2618" s="7">
        <f t="array" ref="D2618">IFERROR(XLOOKUP($C2618,'Product Families'!$A:$A,'Product Families'!$D:$D),"")</f>
        <v>34</v>
      </c>
      <c r="E2618" s="7">
        <f t="array" ref="E2618">IFERROR(XLOOKUP($C2618,'Product Families'!$A:$A,'Product Families'!$E:$E),"")</f>
        <v>35</v>
      </c>
      <c r="F2618" s="7">
        <f t="array" ref="F2618">IFERROR(XLOOKUP($C2618,'Product Families'!$A:$A,'Product Families'!$F:$F),"")</f>
        <v>38</v>
      </c>
      <c r="G2618" s="7">
        <f t="array" ref="G2618">IFERROR(XLOOKUP($C2618,'Product Families'!$A:$A,'Product Families'!$G:$G),"")</f>
        <v>41</v>
      </c>
      <c r="J2618" s="7" t="str">
        <f>IFERROR(ROUND(AVERAGEIF('Week 1 - Making'!$B:$B,'Product List'!$A2618,'Week 1 - Making'!$P:$P),0),"")</f>
        <v/>
      </c>
      <c r="K2618" s="7" t="str">
        <f>IFERROR(ROUND(AVERAGEIF('Week 2 - Making'!$B:$B,'Product List'!$A2618,'Week 2 - Making'!$P:$P),0),"")</f>
        <v/>
      </c>
      <c r="L2618" s="263" t="str">
        <f>IFERROR(ROUND(AVERAGEIF('Week 3 - Making'!$B:$B,'Product List'!$A2618,'Week 3 - Making'!$P:$P),0),"")</f>
        <v/>
      </c>
      <c r="M2618" s="7" t="str">
        <f>IFERROR(ROUND(AVERAGEIF('Week 4 - Making'!$B:$B,'Product List'!$A2618,'Week 4 - Making'!$P:$P),0),"")</f>
        <v/>
      </c>
      <c r="N2618" s="7" t="str">
        <f>IFERROR(ROUND(AVERAGEIF('Week 5 - Making'!$B:$B,'Product List'!$A2618,'Week 5 - Making'!$P:$P),0),"")</f>
        <v/>
      </c>
      <c r="O2618" s="7"/>
      <c r="P2618" s="7">
        <f t="array" ref="P2618">iferror(xlookup(C2618,'Product Families'!A:A,'Product Families'!S:S),"")</f>
        <v>0</v>
      </c>
    </row>
    <row r="2619" ht="14.25" customHeight="1">
      <c r="A2619" s="138" t="s">
        <v>5568</v>
      </c>
      <c r="B2619" s="122"/>
      <c r="C2619" s="138" t="s">
        <v>788</v>
      </c>
      <c r="D2619" s="7">
        <f t="array" ref="D2619">IFERROR(XLOOKUP($C2619,'Product Families'!$A:$A,'Product Families'!$D:$D),"")</f>
        <v>34</v>
      </c>
      <c r="E2619" s="7">
        <f t="array" ref="E2619">IFERROR(XLOOKUP($C2619,'Product Families'!$A:$A,'Product Families'!$E:$E),"")</f>
        <v>35</v>
      </c>
      <c r="F2619" s="7">
        <f t="array" ref="F2619">IFERROR(XLOOKUP($C2619,'Product Families'!$A:$A,'Product Families'!$F:$F),"")</f>
        <v>38</v>
      </c>
      <c r="G2619" s="7">
        <f t="array" ref="G2619">IFERROR(XLOOKUP($C2619,'Product Families'!$A:$A,'Product Families'!$G:$G),"")</f>
        <v>41</v>
      </c>
      <c r="J2619" s="7" t="str">
        <f>IFERROR(ROUND(AVERAGEIF('Week 1 - Making'!$B:$B,'Product List'!$A2619,'Week 1 - Making'!$P:$P),0),"")</f>
        <v/>
      </c>
      <c r="K2619" s="7" t="str">
        <f>IFERROR(ROUND(AVERAGEIF('Week 2 - Making'!$B:$B,'Product List'!$A2619,'Week 2 - Making'!$P:$P),0),"")</f>
        <v/>
      </c>
      <c r="L2619" s="263" t="str">
        <f>IFERROR(ROUND(AVERAGEIF('Week 3 - Making'!$B:$B,'Product List'!$A2619,'Week 3 - Making'!$P:$P),0),"")</f>
        <v/>
      </c>
      <c r="M2619" s="7" t="str">
        <f>IFERROR(ROUND(AVERAGEIF('Week 4 - Making'!$B:$B,'Product List'!$A2619,'Week 4 - Making'!$P:$P),0),"")</f>
        <v/>
      </c>
      <c r="N2619" s="7" t="str">
        <f>IFERROR(ROUND(AVERAGEIF('Week 5 - Making'!$B:$B,'Product List'!$A2619,'Week 5 - Making'!$P:$P),0),"")</f>
        <v/>
      </c>
      <c r="O2619" s="7"/>
      <c r="P2619" s="7">
        <f t="array" ref="P2619">iferror(xlookup(C2619,'Product Families'!A:A,'Product Families'!S:S),"")</f>
        <v>0</v>
      </c>
    </row>
    <row r="2620" ht="14.25" customHeight="1">
      <c r="A2620" s="138" t="s">
        <v>5569</v>
      </c>
      <c r="B2620" s="122"/>
      <c r="C2620" s="138" t="s">
        <v>788</v>
      </c>
      <c r="D2620" s="7">
        <f t="array" ref="D2620">IFERROR(XLOOKUP($C2620,'Product Families'!$A:$A,'Product Families'!$D:$D),"")</f>
        <v>34</v>
      </c>
      <c r="E2620" s="7">
        <f t="array" ref="E2620">IFERROR(XLOOKUP($C2620,'Product Families'!$A:$A,'Product Families'!$E:$E),"")</f>
        <v>35</v>
      </c>
      <c r="F2620" s="7">
        <f t="array" ref="F2620">IFERROR(XLOOKUP($C2620,'Product Families'!$A:$A,'Product Families'!$F:$F),"")</f>
        <v>38</v>
      </c>
      <c r="G2620" s="7">
        <f t="array" ref="G2620">IFERROR(XLOOKUP($C2620,'Product Families'!$A:$A,'Product Families'!$G:$G),"")</f>
        <v>41</v>
      </c>
      <c r="J2620" s="7" t="str">
        <f>IFERROR(ROUND(AVERAGEIF('Week 1 - Making'!$B:$B,'Product List'!$A2620,'Week 1 - Making'!$P:$P),0),"")</f>
        <v/>
      </c>
      <c r="K2620" s="7" t="str">
        <f>IFERROR(ROUND(AVERAGEIF('Week 2 - Making'!$B:$B,'Product List'!$A2620,'Week 2 - Making'!$P:$P),0),"")</f>
        <v/>
      </c>
      <c r="L2620" s="263" t="str">
        <f>IFERROR(ROUND(AVERAGEIF('Week 3 - Making'!$B:$B,'Product List'!$A2620,'Week 3 - Making'!$P:$P),0),"")</f>
        <v/>
      </c>
      <c r="M2620" s="7" t="str">
        <f>IFERROR(ROUND(AVERAGEIF('Week 4 - Making'!$B:$B,'Product List'!$A2620,'Week 4 - Making'!$P:$P),0),"")</f>
        <v/>
      </c>
      <c r="N2620" s="7" t="str">
        <f>IFERROR(ROUND(AVERAGEIF('Week 5 - Making'!$B:$B,'Product List'!$A2620,'Week 5 - Making'!$P:$P),0),"")</f>
        <v/>
      </c>
      <c r="O2620" s="7"/>
      <c r="P2620" s="7">
        <f t="array" ref="P2620">iferror(xlookup(C2620,'Product Families'!A:A,'Product Families'!S:S),"")</f>
        <v>0</v>
      </c>
    </row>
    <row r="2621" ht="14.25" customHeight="1">
      <c r="A2621" s="138" t="s">
        <v>5570</v>
      </c>
      <c r="B2621" s="299"/>
      <c r="C2621" s="138" t="s">
        <v>922</v>
      </c>
      <c r="D2621" s="7">
        <f t="array" ref="D2621">IFERROR(XLOOKUP($C2621,'Product Families'!$A:$A,'Product Families'!$D:$D),"")</f>
        <v>7</v>
      </c>
      <c r="E2621" s="7">
        <f t="array" ref="E2621">IFERROR(XLOOKUP($C2621,'Product Families'!$A:$A,'Product Families'!$E:$E),"")</f>
        <v>8</v>
      </c>
      <c r="F2621" s="7">
        <f t="array" ref="F2621">IFERROR(XLOOKUP($C2621,'Product Families'!$A:$A,'Product Families'!$F:$F),"")</f>
        <v>9</v>
      </c>
      <c r="G2621" s="7">
        <f t="array" ref="G2621">IFERROR(XLOOKUP($C2621,'Product Families'!$A:$A,'Product Families'!$G:$G),"")</f>
        <v>10</v>
      </c>
      <c r="J2621" s="7" t="str">
        <f>IFERROR(ROUND(AVERAGEIF('Week 1 - Making'!$B:$B,'Product List'!$A2621,'Week 1 - Making'!$P:$P),0),"")</f>
        <v/>
      </c>
      <c r="K2621" s="7" t="str">
        <f>IFERROR(ROUND(AVERAGEIF('Week 2 - Making'!$B:$B,'Product List'!$A2621,'Week 2 - Making'!$P:$P),0),"")</f>
        <v/>
      </c>
      <c r="L2621" s="263" t="str">
        <f>IFERROR(ROUND(AVERAGEIF('Week 3 - Making'!$B:$B,'Product List'!$A2621,'Week 3 - Making'!$P:$P),0),"")</f>
        <v/>
      </c>
      <c r="M2621" s="7" t="str">
        <f>IFERROR(ROUND(AVERAGEIF('Week 4 - Making'!$B:$B,'Product List'!$A2621,'Week 4 - Making'!$P:$P),0),"")</f>
        <v/>
      </c>
      <c r="N2621" s="7" t="str">
        <f>IFERROR(ROUND(AVERAGEIF('Week 5 - Making'!$B:$B,'Product List'!$A2621,'Week 5 - Making'!$P:$P),0),"")</f>
        <v/>
      </c>
      <c r="O2621" s="7"/>
      <c r="P2621" s="7">
        <f t="array" ref="P2621">iferror(xlookup(C2621,'Product Families'!A:A,'Product Families'!S:S),"")</f>
        <v>0</v>
      </c>
    </row>
    <row r="2622" ht="14.25" customHeight="1">
      <c r="A2622" s="138" t="s">
        <v>5571</v>
      </c>
      <c r="B2622" s="299"/>
      <c r="C2622" s="138" t="s">
        <v>922</v>
      </c>
      <c r="D2622" s="7">
        <f t="array" ref="D2622">IFERROR(XLOOKUP($C2622,'Product Families'!$A:$A,'Product Families'!$D:$D),"")</f>
        <v>7</v>
      </c>
      <c r="E2622" s="7">
        <f t="array" ref="E2622">IFERROR(XLOOKUP($C2622,'Product Families'!$A:$A,'Product Families'!$E:$E),"")</f>
        <v>8</v>
      </c>
      <c r="F2622" s="7">
        <f t="array" ref="F2622">IFERROR(XLOOKUP($C2622,'Product Families'!$A:$A,'Product Families'!$F:$F),"")</f>
        <v>9</v>
      </c>
      <c r="G2622" s="7">
        <f t="array" ref="G2622">IFERROR(XLOOKUP($C2622,'Product Families'!$A:$A,'Product Families'!$G:$G),"")</f>
        <v>10</v>
      </c>
      <c r="J2622" s="7" t="str">
        <f>IFERROR(ROUND(AVERAGEIF('Week 1 - Making'!$B:$B,'Product List'!$A2622,'Week 1 - Making'!$P:$P),0),"")</f>
        <v/>
      </c>
      <c r="K2622" s="7" t="str">
        <f>IFERROR(ROUND(AVERAGEIF('Week 2 - Making'!$B:$B,'Product List'!$A2622,'Week 2 - Making'!$P:$P),0),"")</f>
        <v/>
      </c>
      <c r="L2622" s="263" t="str">
        <f>IFERROR(ROUND(AVERAGEIF('Week 3 - Making'!$B:$B,'Product List'!$A2622,'Week 3 - Making'!$P:$P),0),"")</f>
        <v/>
      </c>
      <c r="M2622" s="7" t="str">
        <f>IFERROR(ROUND(AVERAGEIF('Week 4 - Making'!$B:$B,'Product List'!$A2622,'Week 4 - Making'!$P:$P),0),"")</f>
        <v/>
      </c>
      <c r="N2622" s="7" t="str">
        <f>IFERROR(ROUND(AVERAGEIF('Week 5 - Making'!$B:$B,'Product List'!$A2622,'Week 5 - Making'!$P:$P),0),"")</f>
        <v/>
      </c>
      <c r="O2622" s="7"/>
      <c r="P2622" s="7">
        <f t="array" ref="P2622">iferror(xlookup(C2622,'Product Families'!A:A,'Product Families'!S:S),"")</f>
        <v>0</v>
      </c>
    </row>
    <row r="2623" ht="14.25" customHeight="1">
      <c r="A2623" s="138" t="s">
        <v>5572</v>
      </c>
      <c r="B2623" s="299" t="s">
        <v>5573</v>
      </c>
      <c r="C2623" s="138" t="s">
        <v>928</v>
      </c>
      <c r="D2623" s="7">
        <f t="array" ref="D2623">IFERROR(XLOOKUP($C2623,'Product Families'!$A:$A,'Product Families'!$D:$D),"")</f>
        <v>86</v>
      </c>
      <c r="E2623" s="7">
        <f t="array" ref="E2623">IFERROR(XLOOKUP($C2623,'Product Families'!$A:$A,'Product Families'!$E:$E),"")</f>
        <v>88</v>
      </c>
      <c r="F2623" s="7">
        <f t="array" ref="F2623">IFERROR(XLOOKUP($C2623,'Product Families'!$A:$A,'Product Families'!$F:$F),"")</f>
        <v>95</v>
      </c>
      <c r="G2623" s="7">
        <f t="array" ref="G2623">IFERROR(XLOOKUP($C2623,'Product Families'!$A:$A,'Product Families'!$G:$G),"")</f>
        <v>103</v>
      </c>
      <c r="J2623" s="7" t="str">
        <f>IFERROR(ROUND(AVERAGEIF('Week 1 - Making'!$B:$B,'Product List'!$A2623,'Week 1 - Making'!$P:$P),0),"")</f>
        <v/>
      </c>
      <c r="K2623" s="7" t="str">
        <f>IFERROR(ROUND(AVERAGEIF('Week 2 - Making'!$B:$B,'Product List'!$A2623,'Week 2 - Making'!$P:$P),0),"")</f>
        <v/>
      </c>
      <c r="L2623" s="263" t="str">
        <f>IFERROR(ROUND(AVERAGEIF('Week 3 - Making'!$B:$B,'Product List'!$A2623,'Week 3 - Making'!$P:$P),0),"")</f>
        <v/>
      </c>
      <c r="M2623" s="7" t="str">
        <f>IFERROR(ROUND(AVERAGEIF('Week 4 - Making'!$B:$B,'Product List'!$A2623,'Week 4 - Making'!$P:$P),0),"")</f>
        <v/>
      </c>
      <c r="N2623" s="7" t="str">
        <f>IFERROR(ROUND(AVERAGEIF('Week 5 - Making'!$B:$B,'Product List'!$A2623,'Week 5 - Making'!$P:$P),0),"")</f>
        <v/>
      </c>
      <c r="O2623" s="7"/>
      <c r="P2623" s="7">
        <f t="array" ref="P2623">iferror(xlookup(C2623,'Product Families'!A:A,'Product Families'!S:S),"")</f>
        <v>0</v>
      </c>
    </row>
    <row r="2624" ht="14.25" customHeight="1">
      <c r="A2624" s="138" t="s">
        <v>5574</v>
      </c>
      <c r="B2624" s="299" t="s">
        <v>5575</v>
      </c>
      <c r="C2624" s="138" t="s">
        <v>925</v>
      </c>
      <c r="D2624" s="7">
        <f t="array" ref="D2624">IFERROR(XLOOKUP($C2624,'Product Families'!$A:$A,'Product Families'!$D:$D),"")</f>
        <v>65</v>
      </c>
      <c r="E2624" s="7">
        <f t="array" ref="E2624">IFERROR(XLOOKUP($C2624,'Product Families'!$A:$A,'Product Families'!$E:$E),"")</f>
        <v>67</v>
      </c>
      <c r="F2624" s="7">
        <f t="array" ref="F2624">IFERROR(XLOOKUP($C2624,'Product Families'!$A:$A,'Product Families'!$F:$F),"")</f>
        <v>73</v>
      </c>
      <c r="G2624" s="7">
        <f t="array" ref="G2624">IFERROR(XLOOKUP($C2624,'Product Families'!$A:$A,'Product Families'!$G:$G),"")</f>
        <v>78</v>
      </c>
      <c r="J2624" s="7" t="str">
        <f>IFERROR(ROUND(AVERAGEIF('Week 1 - Making'!$B:$B,'Product List'!$A2624,'Week 1 - Making'!$P:$P),0),"")</f>
        <v/>
      </c>
      <c r="K2624" s="7" t="str">
        <f>IFERROR(ROUND(AVERAGEIF('Week 2 - Making'!$B:$B,'Product List'!$A2624,'Week 2 - Making'!$P:$P),0),"")</f>
        <v/>
      </c>
      <c r="L2624" s="263" t="str">
        <f>IFERROR(ROUND(AVERAGEIF('Week 3 - Making'!$B:$B,'Product List'!$A2624,'Week 3 - Making'!$P:$P),0),"")</f>
        <v/>
      </c>
      <c r="M2624" s="7" t="str">
        <f>IFERROR(ROUND(AVERAGEIF('Week 4 - Making'!$B:$B,'Product List'!$A2624,'Week 4 - Making'!$P:$P),0),"")</f>
        <v/>
      </c>
      <c r="N2624" s="7" t="str">
        <f>IFERROR(ROUND(AVERAGEIF('Week 5 - Making'!$B:$B,'Product List'!$A2624,'Week 5 - Making'!$P:$P),0),"")</f>
        <v/>
      </c>
      <c r="O2624" s="7"/>
      <c r="P2624" s="7">
        <f t="array" ref="P2624">iferror(xlookup(C2624,'Product Families'!A:A,'Product Families'!S:S),"")</f>
        <v>0</v>
      </c>
    </row>
    <row r="2625" ht="14.25" customHeight="1">
      <c r="A2625" s="138" t="s">
        <v>5576</v>
      </c>
      <c r="B2625" s="299" t="s">
        <v>5577</v>
      </c>
      <c r="C2625" s="138" t="s">
        <v>925</v>
      </c>
      <c r="D2625" s="7">
        <f t="array" ref="D2625">IFERROR(XLOOKUP($C2625,'Product Families'!$A:$A,'Product Families'!$D:$D),"")</f>
        <v>65</v>
      </c>
      <c r="E2625" s="7">
        <f t="array" ref="E2625">IFERROR(XLOOKUP($C2625,'Product Families'!$A:$A,'Product Families'!$E:$E),"")</f>
        <v>67</v>
      </c>
      <c r="F2625" s="7">
        <f t="array" ref="F2625">IFERROR(XLOOKUP($C2625,'Product Families'!$A:$A,'Product Families'!$F:$F),"")</f>
        <v>73</v>
      </c>
      <c r="G2625" s="7">
        <f t="array" ref="G2625">IFERROR(XLOOKUP($C2625,'Product Families'!$A:$A,'Product Families'!$G:$G),"")</f>
        <v>78</v>
      </c>
      <c r="J2625" s="7" t="str">
        <f>IFERROR(ROUND(AVERAGEIF('Week 1 - Making'!$B:$B,'Product List'!$A2625,'Week 1 - Making'!$P:$P),0),"")</f>
        <v/>
      </c>
      <c r="K2625" s="7" t="str">
        <f>IFERROR(ROUND(AVERAGEIF('Week 2 - Making'!$B:$B,'Product List'!$A2625,'Week 2 - Making'!$P:$P),0),"")</f>
        <v/>
      </c>
      <c r="L2625" s="263" t="str">
        <f>IFERROR(ROUND(AVERAGEIF('Week 3 - Making'!$B:$B,'Product List'!$A2625,'Week 3 - Making'!$P:$P),0),"")</f>
        <v/>
      </c>
      <c r="M2625" s="7" t="str">
        <f>IFERROR(ROUND(AVERAGEIF('Week 4 - Making'!$B:$B,'Product List'!$A2625,'Week 4 - Making'!$P:$P),0),"")</f>
        <v/>
      </c>
      <c r="N2625" s="7" t="str">
        <f>IFERROR(ROUND(AVERAGEIF('Week 5 - Making'!$B:$B,'Product List'!$A2625,'Week 5 - Making'!$P:$P),0),"")</f>
        <v/>
      </c>
      <c r="O2625" s="7"/>
      <c r="P2625" s="7">
        <f t="array" ref="P2625">iferror(xlookup(C2625,'Product Families'!A:A,'Product Families'!S:S),"")</f>
        <v>0</v>
      </c>
    </row>
    <row r="2626" ht="14.25" customHeight="1">
      <c r="A2626" s="138" t="s">
        <v>5578</v>
      </c>
      <c r="B2626" s="299" t="s">
        <v>5579</v>
      </c>
      <c r="C2626" s="138" t="s">
        <v>925</v>
      </c>
      <c r="D2626" s="7">
        <f t="array" ref="D2626">IFERROR(XLOOKUP($C2626,'Product Families'!$A:$A,'Product Families'!$D:$D),"")</f>
        <v>65</v>
      </c>
      <c r="E2626" s="7">
        <f t="array" ref="E2626">IFERROR(XLOOKUP($C2626,'Product Families'!$A:$A,'Product Families'!$E:$E),"")</f>
        <v>67</v>
      </c>
      <c r="F2626" s="7">
        <f t="array" ref="F2626">IFERROR(XLOOKUP($C2626,'Product Families'!$A:$A,'Product Families'!$F:$F),"")</f>
        <v>73</v>
      </c>
      <c r="G2626" s="7">
        <f t="array" ref="G2626">IFERROR(XLOOKUP($C2626,'Product Families'!$A:$A,'Product Families'!$G:$G),"")</f>
        <v>78</v>
      </c>
      <c r="J2626" s="7" t="str">
        <f>IFERROR(ROUND(AVERAGEIF('Week 1 - Making'!$B:$B,'Product List'!$A2626,'Week 1 - Making'!$P:$P),0),"")</f>
        <v/>
      </c>
      <c r="K2626" s="7" t="str">
        <f>IFERROR(ROUND(AVERAGEIF('Week 2 - Making'!$B:$B,'Product List'!$A2626,'Week 2 - Making'!$P:$P),0),"")</f>
        <v/>
      </c>
      <c r="L2626" s="263" t="str">
        <f>IFERROR(ROUND(AVERAGEIF('Week 3 - Making'!$B:$B,'Product List'!$A2626,'Week 3 - Making'!$P:$P),0),"")</f>
        <v/>
      </c>
      <c r="M2626" s="7" t="str">
        <f>IFERROR(ROUND(AVERAGEIF('Week 4 - Making'!$B:$B,'Product List'!$A2626,'Week 4 - Making'!$P:$P),0),"")</f>
        <v/>
      </c>
      <c r="N2626" s="7" t="str">
        <f>IFERROR(ROUND(AVERAGEIF('Week 5 - Making'!$B:$B,'Product List'!$A2626,'Week 5 - Making'!$P:$P),0),"")</f>
        <v/>
      </c>
      <c r="O2626" s="7"/>
      <c r="P2626" s="7">
        <f t="array" ref="P2626">iferror(xlookup(C2626,'Product Families'!A:A,'Product Families'!S:S),"")</f>
        <v>0</v>
      </c>
    </row>
    <row r="2627" ht="14.25" customHeight="1">
      <c r="A2627" s="138" t="s">
        <v>5580</v>
      </c>
      <c r="B2627" s="299" t="s">
        <v>5581</v>
      </c>
      <c r="C2627" s="138" t="s">
        <v>935</v>
      </c>
      <c r="D2627" s="7">
        <f t="array" ref="D2627">IFERROR(XLOOKUP($C2627,'Product Families'!$A:$A,'Product Families'!$D:$D),"")</f>
        <v>52</v>
      </c>
      <c r="E2627" s="7">
        <f t="array" ref="E2627">IFERROR(XLOOKUP($C2627,'Product Families'!$A:$A,'Product Families'!$E:$E),"")</f>
        <v>54</v>
      </c>
      <c r="F2627" s="7">
        <f t="array" ref="F2627">IFERROR(XLOOKUP($C2627,'Product Families'!$A:$A,'Product Families'!$F:$F),"")</f>
        <v>59</v>
      </c>
      <c r="G2627" s="7">
        <f t="array" ref="G2627">IFERROR(XLOOKUP($C2627,'Product Families'!$A:$A,'Product Families'!$G:$G),"")</f>
        <v>63</v>
      </c>
      <c r="J2627" s="7" t="str">
        <f>IFERROR(ROUND(AVERAGEIF('Week 1 - Making'!$B:$B,'Product List'!$A2627,'Week 1 - Making'!$P:$P),0),"")</f>
        <v/>
      </c>
      <c r="K2627" s="7" t="str">
        <f>IFERROR(ROUND(AVERAGEIF('Week 2 - Making'!$B:$B,'Product List'!$A2627,'Week 2 - Making'!$P:$P),0),"")</f>
        <v/>
      </c>
      <c r="L2627" s="263" t="str">
        <f>IFERROR(ROUND(AVERAGEIF('Week 3 - Making'!$B:$B,'Product List'!$A2627,'Week 3 - Making'!$P:$P),0),"")</f>
        <v/>
      </c>
      <c r="M2627" s="7" t="str">
        <f>IFERROR(ROUND(AVERAGEIF('Week 4 - Making'!$B:$B,'Product List'!$A2627,'Week 4 - Making'!$P:$P),0),"")</f>
        <v/>
      </c>
      <c r="N2627" s="7" t="str">
        <f>IFERROR(ROUND(AVERAGEIF('Week 5 - Making'!$B:$B,'Product List'!$A2627,'Week 5 - Making'!$P:$P),0),"")</f>
        <v/>
      </c>
      <c r="O2627" s="7"/>
      <c r="P2627" s="7">
        <f t="array" ref="P2627">iferror(xlookup(C2627,'Product Families'!A:A,'Product Families'!S:S),"")</f>
        <v>0</v>
      </c>
    </row>
    <row r="2628" ht="14.25" customHeight="1">
      <c r="A2628" s="138" t="s">
        <v>5582</v>
      </c>
      <c r="B2628" s="299" t="s">
        <v>5583</v>
      </c>
      <c r="C2628" s="122" t="s">
        <v>931</v>
      </c>
      <c r="D2628" s="7">
        <f t="array" ref="D2628">IFERROR(XLOOKUP($C2628,'Product Families'!$A:$A,'Product Families'!$D:$D),"")</f>
        <v>52</v>
      </c>
      <c r="E2628" s="7">
        <f t="array" ref="E2628">IFERROR(XLOOKUP($C2628,'Product Families'!$A:$A,'Product Families'!$E:$E),"")</f>
        <v>54</v>
      </c>
      <c r="F2628" s="7">
        <f t="array" ref="F2628">IFERROR(XLOOKUP($C2628,'Product Families'!$A:$A,'Product Families'!$F:$F),"")</f>
        <v>59</v>
      </c>
      <c r="G2628" s="7">
        <f t="array" ref="G2628">IFERROR(XLOOKUP($C2628,'Product Families'!$A:$A,'Product Families'!$G:$G),"")</f>
        <v>63</v>
      </c>
      <c r="J2628" s="7" t="str">
        <f>IFERROR(ROUND(AVERAGEIF('Week 1 - Making'!$B:$B,'Product List'!$A2628,'Week 1 - Making'!$P:$P),0),"")</f>
        <v/>
      </c>
      <c r="K2628" s="7" t="str">
        <f>IFERROR(ROUND(AVERAGEIF('Week 2 - Making'!$B:$B,'Product List'!$A2628,'Week 2 - Making'!$P:$P),0),"")</f>
        <v/>
      </c>
      <c r="L2628" s="263" t="str">
        <f>IFERROR(ROUND(AVERAGEIF('Week 3 - Making'!$B:$B,'Product List'!$A2628,'Week 3 - Making'!$P:$P),0),"")</f>
        <v/>
      </c>
      <c r="M2628" s="7" t="str">
        <f>IFERROR(ROUND(AVERAGEIF('Week 4 - Making'!$B:$B,'Product List'!$A2628,'Week 4 - Making'!$P:$P),0),"")</f>
        <v/>
      </c>
      <c r="N2628" s="7" t="str">
        <f>IFERROR(ROUND(AVERAGEIF('Week 5 - Making'!$B:$B,'Product List'!$A2628,'Week 5 - Making'!$P:$P),0),"")</f>
        <v/>
      </c>
      <c r="O2628" s="7"/>
      <c r="P2628" s="7">
        <f t="array" ref="P2628">iferror(xlookup(C2628,'Product Families'!A:A,'Product Families'!S:S),"")</f>
        <v>0</v>
      </c>
    </row>
    <row r="2629" ht="14.25" customHeight="1">
      <c r="A2629" s="138" t="s">
        <v>5584</v>
      </c>
      <c r="B2629" s="299" t="s">
        <v>5585</v>
      </c>
      <c r="C2629" s="138" t="s">
        <v>923</v>
      </c>
      <c r="D2629" s="7">
        <f t="array" ref="D2629">IFERROR(XLOOKUP($C2629,'Product Families'!$A:$A,'Product Families'!$D:$D),"")</f>
        <v>26</v>
      </c>
      <c r="E2629" s="7">
        <f t="array" ref="E2629">IFERROR(XLOOKUP($C2629,'Product Families'!$A:$A,'Product Families'!$E:$E),"")</f>
        <v>27</v>
      </c>
      <c r="F2629" s="7">
        <f t="array" ref="F2629">IFERROR(XLOOKUP($C2629,'Product Families'!$A:$A,'Product Families'!$F:$F),"")</f>
        <v>30</v>
      </c>
      <c r="G2629" s="7">
        <f t="array" ref="G2629">IFERROR(XLOOKUP($C2629,'Product Families'!$A:$A,'Product Families'!$G:$G),"")</f>
        <v>32</v>
      </c>
      <c r="J2629" s="7" t="str">
        <f>IFERROR(ROUND(AVERAGEIF('Week 1 - Making'!$B:$B,'Product List'!$A2629,'Week 1 - Making'!$P:$P),0),"")</f>
        <v/>
      </c>
      <c r="K2629" s="7" t="str">
        <f>IFERROR(ROUND(AVERAGEIF('Week 2 - Making'!$B:$B,'Product List'!$A2629,'Week 2 - Making'!$P:$P),0),"")</f>
        <v/>
      </c>
      <c r="L2629" s="263" t="str">
        <f>IFERROR(ROUND(AVERAGEIF('Week 3 - Making'!$B:$B,'Product List'!$A2629,'Week 3 - Making'!$P:$P),0),"")</f>
        <v/>
      </c>
      <c r="M2629" s="7" t="str">
        <f>IFERROR(ROUND(AVERAGEIF('Week 4 - Making'!$B:$B,'Product List'!$A2629,'Week 4 - Making'!$P:$P),0),"")</f>
        <v/>
      </c>
      <c r="N2629" s="7" t="str">
        <f>IFERROR(ROUND(AVERAGEIF('Week 5 - Making'!$B:$B,'Product List'!$A2629,'Week 5 - Making'!$P:$P),0),"")</f>
        <v/>
      </c>
      <c r="O2629" s="7"/>
      <c r="P2629" s="7">
        <f t="array" ref="P2629">iferror(xlookup(C2629,'Product Families'!A:A,'Product Families'!S:S),"")</f>
        <v>0</v>
      </c>
    </row>
    <row r="2630" ht="14.25" customHeight="1">
      <c r="A2630" s="138" t="s">
        <v>5586</v>
      </c>
      <c r="B2630" s="299" t="s">
        <v>5587</v>
      </c>
      <c r="C2630" s="138" t="s">
        <v>928</v>
      </c>
      <c r="D2630" s="7">
        <f t="array" ref="D2630">IFERROR(XLOOKUP($C2630,'Product Families'!$A:$A,'Product Families'!$D:$D),"")</f>
        <v>86</v>
      </c>
      <c r="E2630" s="7">
        <f t="array" ref="E2630">IFERROR(XLOOKUP($C2630,'Product Families'!$A:$A,'Product Families'!$E:$E),"")</f>
        <v>88</v>
      </c>
      <c r="F2630" s="7">
        <f t="array" ref="F2630">IFERROR(XLOOKUP($C2630,'Product Families'!$A:$A,'Product Families'!$F:$F),"")</f>
        <v>95</v>
      </c>
      <c r="G2630" s="7">
        <f t="array" ref="G2630">IFERROR(XLOOKUP($C2630,'Product Families'!$A:$A,'Product Families'!$G:$G),"")</f>
        <v>103</v>
      </c>
      <c r="J2630" s="7" t="str">
        <f>IFERROR(ROUND(AVERAGEIF('Week 1 - Making'!$B:$B,'Product List'!$A2630,'Week 1 - Making'!$P:$P),0),"")</f>
        <v/>
      </c>
      <c r="K2630" s="7" t="str">
        <f>IFERROR(ROUND(AVERAGEIF('Week 2 - Making'!$B:$B,'Product List'!$A2630,'Week 2 - Making'!$P:$P),0),"")</f>
        <v/>
      </c>
      <c r="L2630" s="263" t="str">
        <f>IFERROR(ROUND(AVERAGEIF('Week 3 - Making'!$B:$B,'Product List'!$A2630,'Week 3 - Making'!$P:$P),0),"")</f>
        <v/>
      </c>
      <c r="M2630" s="7" t="str">
        <f>IFERROR(ROUND(AVERAGEIF('Week 4 - Making'!$B:$B,'Product List'!$A2630,'Week 4 - Making'!$P:$P),0),"")</f>
        <v/>
      </c>
      <c r="N2630" s="7" t="str">
        <f>IFERROR(ROUND(AVERAGEIF('Week 5 - Making'!$B:$B,'Product List'!$A2630,'Week 5 - Making'!$P:$P),0),"")</f>
        <v/>
      </c>
      <c r="O2630" s="7"/>
      <c r="P2630" s="7">
        <f t="array" ref="P2630">iferror(xlookup(C2630,'Product Families'!A:A,'Product Families'!S:S),"")</f>
        <v>0</v>
      </c>
    </row>
    <row r="2631" ht="14.25" customHeight="1">
      <c r="A2631" s="138" t="s">
        <v>5588</v>
      </c>
      <c r="B2631" s="299" t="s">
        <v>5589</v>
      </c>
      <c r="C2631" s="138" t="s">
        <v>925</v>
      </c>
      <c r="D2631" s="7">
        <f t="array" ref="D2631">IFERROR(XLOOKUP($C2631,'Product Families'!$A:$A,'Product Families'!$D:$D),"")</f>
        <v>65</v>
      </c>
      <c r="E2631" s="7">
        <f t="array" ref="E2631">IFERROR(XLOOKUP($C2631,'Product Families'!$A:$A,'Product Families'!$E:$E),"")</f>
        <v>67</v>
      </c>
      <c r="F2631" s="7">
        <f t="array" ref="F2631">IFERROR(XLOOKUP($C2631,'Product Families'!$A:$A,'Product Families'!$F:$F),"")</f>
        <v>73</v>
      </c>
      <c r="G2631" s="7">
        <f t="array" ref="G2631">IFERROR(XLOOKUP($C2631,'Product Families'!$A:$A,'Product Families'!$G:$G),"")</f>
        <v>78</v>
      </c>
      <c r="J2631" s="7" t="str">
        <f>IFERROR(ROUND(AVERAGEIF('Week 1 - Making'!$B:$B,'Product List'!$A2631,'Week 1 - Making'!$P:$P),0),"")</f>
        <v/>
      </c>
      <c r="K2631" s="7" t="str">
        <f>IFERROR(ROUND(AVERAGEIF('Week 2 - Making'!$B:$B,'Product List'!$A2631,'Week 2 - Making'!$P:$P),0),"")</f>
        <v/>
      </c>
      <c r="L2631" s="263" t="str">
        <f>IFERROR(ROUND(AVERAGEIF('Week 3 - Making'!$B:$B,'Product List'!$A2631,'Week 3 - Making'!$P:$P),0),"")</f>
        <v/>
      </c>
      <c r="M2631" s="7" t="str">
        <f>IFERROR(ROUND(AVERAGEIF('Week 4 - Making'!$B:$B,'Product List'!$A2631,'Week 4 - Making'!$P:$P),0),"")</f>
        <v/>
      </c>
      <c r="N2631" s="7" t="str">
        <f>IFERROR(ROUND(AVERAGEIF('Week 5 - Making'!$B:$B,'Product List'!$A2631,'Week 5 - Making'!$P:$P),0),"")</f>
        <v/>
      </c>
      <c r="O2631" s="7"/>
      <c r="P2631" s="7">
        <f t="array" ref="P2631">iferror(xlookup(C2631,'Product Families'!A:A,'Product Families'!S:S),"")</f>
        <v>0</v>
      </c>
    </row>
    <row r="2632" ht="14.25" customHeight="1">
      <c r="A2632" s="138" t="s">
        <v>5590</v>
      </c>
      <c r="B2632" s="299" t="s">
        <v>5591</v>
      </c>
      <c r="C2632" s="138" t="s">
        <v>925</v>
      </c>
      <c r="D2632" s="7">
        <f t="array" ref="D2632">IFERROR(XLOOKUP($C2632,'Product Families'!$A:$A,'Product Families'!$D:$D),"")</f>
        <v>65</v>
      </c>
      <c r="E2632" s="7">
        <f t="array" ref="E2632">IFERROR(XLOOKUP($C2632,'Product Families'!$A:$A,'Product Families'!$E:$E),"")</f>
        <v>67</v>
      </c>
      <c r="F2632" s="7">
        <f t="array" ref="F2632">IFERROR(XLOOKUP($C2632,'Product Families'!$A:$A,'Product Families'!$F:$F),"")</f>
        <v>73</v>
      </c>
      <c r="G2632" s="7">
        <f t="array" ref="G2632">IFERROR(XLOOKUP($C2632,'Product Families'!$A:$A,'Product Families'!$G:$G),"")</f>
        <v>78</v>
      </c>
      <c r="J2632" s="7" t="str">
        <f>IFERROR(ROUND(AVERAGEIF('Week 1 - Making'!$B:$B,'Product List'!$A2632,'Week 1 - Making'!$P:$P),0),"")</f>
        <v/>
      </c>
      <c r="K2632" s="7" t="str">
        <f>IFERROR(ROUND(AVERAGEIF('Week 2 - Making'!$B:$B,'Product List'!$A2632,'Week 2 - Making'!$P:$P),0),"")</f>
        <v/>
      </c>
      <c r="L2632" s="263" t="str">
        <f>IFERROR(ROUND(AVERAGEIF('Week 3 - Making'!$B:$B,'Product List'!$A2632,'Week 3 - Making'!$P:$P),0),"")</f>
        <v/>
      </c>
      <c r="M2632" s="7" t="str">
        <f>IFERROR(ROUND(AVERAGEIF('Week 4 - Making'!$B:$B,'Product List'!$A2632,'Week 4 - Making'!$P:$P),0),"")</f>
        <v/>
      </c>
      <c r="N2632" s="7" t="str">
        <f>IFERROR(ROUND(AVERAGEIF('Week 5 - Making'!$B:$B,'Product List'!$A2632,'Week 5 - Making'!$P:$P),0),"")</f>
        <v/>
      </c>
      <c r="O2632" s="7"/>
      <c r="P2632" s="7">
        <f t="array" ref="P2632">iferror(xlookup(C2632,'Product Families'!A:A,'Product Families'!S:S),"")</f>
        <v>0</v>
      </c>
    </row>
    <row r="2633" ht="14.25" customHeight="1">
      <c r="A2633" s="138" t="s">
        <v>5592</v>
      </c>
      <c r="B2633" s="299" t="s">
        <v>5593</v>
      </c>
      <c r="C2633" s="138" t="s">
        <v>925</v>
      </c>
      <c r="D2633" s="7">
        <f t="array" ref="D2633">IFERROR(XLOOKUP($C2633,'Product Families'!$A:$A,'Product Families'!$D:$D),"")</f>
        <v>65</v>
      </c>
      <c r="E2633" s="7">
        <f t="array" ref="E2633">IFERROR(XLOOKUP($C2633,'Product Families'!$A:$A,'Product Families'!$E:$E),"")</f>
        <v>67</v>
      </c>
      <c r="F2633" s="7">
        <f t="array" ref="F2633">IFERROR(XLOOKUP($C2633,'Product Families'!$A:$A,'Product Families'!$F:$F),"")</f>
        <v>73</v>
      </c>
      <c r="G2633" s="7">
        <f t="array" ref="G2633">IFERROR(XLOOKUP($C2633,'Product Families'!$A:$A,'Product Families'!$G:$G),"")</f>
        <v>78</v>
      </c>
      <c r="J2633" s="7" t="str">
        <f>IFERROR(ROUND(AVERAGEIF('Week 1 - Making'!$B:$B,'Product List'!$A2633,'Week 1 - Making'!$P:$P),0),"")</f>
        <v/>
      </c>
      <c r="K2633" s="7" t="str">
        <f>IFERROR(ROUND(AVERAGEIF('Week 2 - Making'!$B:$B,'Product List'!$A2633,'Week 2 - Making'!$P:$P),0),"")</f>
        <v/>
      </c>
      <c r="L2633" s="263" t="str">
        <f>IFERROR(ROUND(AVERAGEIF('Week 3 - Making'!$B:$B,'Product List'!$A2633,'Week 3 - Making'!$P:$P),0),"")</f>
        <v/>
      </c>
      <c r="M2633" s="7" t="str">
        <f>IFERROR(ROUND(AVERAGEIF('Week 4 - Making'!$B:$B,'Product List'!$A2633,'Week 4 - Making'!$P:$P),0),"")</f>
        <v/>
      </c>
      <c r="N2633" s="7" t="str">
        <f>IFERROR(ROUND(AVERAGEIF('Week 5 - Making'!$B:$B,'Product List'!$A2633,'Week 5 - Making'!$P:$P),0),"")</f>
        <v/>
      </c>
      <c r="O2633" s="7"/>
      <c r="P2633" s="7">
        <f t="array" ref="P2633">iferror(xlookup(C2633,'Product Families'!A:A,'Product Families'!S:S),"")</f>
        <v>0</v>
      </c>
    </row>
    <row r="2634" ht="14.25" customHeight="1">
      <c r="A2634" s="138" t="s">
        <v>5594</v>
      </c>
      <c r="B2634" s="299" t="s">
        <v>5595</v>
      </c>
      <c r="C2634" s="138" t="s">
        <v>931</v>
      </c>
      <c r="D2634" s="7">
        <f t="array" ref="D2634">IFERROR(XLOOKUP($C2634,'Product Families'!$A:$A,'Product Families'!$D:$D),"")</f>
        <v>52</v>
      </c>
      <c r="E2634" s="7">
        <f t="array" ref="E2634">IFERROR(XLOOKUP($C2634,'Product Families'!$A:$A,'Product Families'!$E:$E),"")</f>
        <v>54</v>
      </c>
      <c r="F2634" s="7">
        <f t="array" ref="F2634">IFERROR(XLOOKUP($C2634,'Product Families'!$A:$A,'Product Families'!$F:$F),"")</f>
        <v>59</v>
      </c>
      <c r="G2634" s="7">
        <f t="array" ref="G2634">IFERROR(XLOOKUP($C2634,'Product Families'!$A:$A,'Product Families'!$G:$G),"")</f>
        <v>63</v>
      </c>
      <c r="J2634" s="7" t="str">
        <f>IFERROR(ROUND(AVERAGEIF('Week 1 - Making'!$B:$B,'Product List'!$A2634,'Week 1 - Making'!$P:$P),0),"")</f>
        <v/>
      </c>
      <c r="K2634" s="7" t="str">
        <f>IFERROR(ROUND(AVERAGEIF('Week 2 - Making'!$B:$B,'Product List'!$A2634,'Week 2 - Making'!$P:$P),0),"")</f>
        <v/>
      </c>
      <c r="L2634" s="263" t="str">
        <f>IFERROR(ROUND(AVERAGEIF('Week 3 - Making'!$B:$B,'Product List'!$A2634,'Week 3 - Making'!$P:$P),0),"")</f>
        <v/>
      </c>
      <c r="M2634" s="7" t="str">
        <f>IFERROR(ROUND(AVERAGEIF('Week 4 - Making'!$B:$B,'Product List'!$A2634,'Week 4 - Making'!$P:$P),0),"")</f>
        <v/>
      </c>
      <c r="N2634" s="7" t="str">
        <f>IFERROR(ROUND(AVERAGEIF('Week 5 - Making'!$B:$B,'Product List'!$A2634,'Week 5 - Making'!$P:$P),0),"")</f>
        <v/>
      </c>
      <c r="O2634" s="7"/>
      <c r="P2634" s="7">
        <f t="array" ref="P2634">iferror(xlookup(C2634,'Product Families'!A:A,'Product Families'!S:S),"")</f>
        <v>0</v>
      </c>
    </row>
    <row r="2635" ht="14.25" customHeight="1">
      <c r="A2635" s="138" t="s">
        <v>5596</v>
      </c>
      <c r="B2635" s="299" t="s">
        <v>5597</v>
      </c>
      <c r="C2635" s="138" t="s">
        <v>935</v>
      </c>
      <c r="D2635" s="7">
        <f t="array" ref="D2635">IFERROR(XLOOKUP($C2635,'Product Families'!$A:$A,'Product Families'!$D:$D),"")</f>
        <v>52</v>
      </c>
      <c r="E2635" s="7">
        <f t="array" ref="E2635">IFERROR(XLOOKUP($C2635,'Product Families'!$A:$A,'Product Families'!$E:$E),"")</f>
        <v>54</v>
      </c>
      <c r="F2635" s="7">
        <f t="array" ref="F2635">IFERROR(XLOOKUP($C2635,'Product Families'!$A:$A,'Product Families'!$F:$F),"")</f>
        <v>59</v>
      </c>
      <c r="G2635" s="7">
        <f t="array" ref="G2635">IFERROR(XLOOKUP($C2635,'Product Families'!$A:$A,'Product Families'!$G:$G),"")</f>
        <v>63</v>
      </c>
      <c r="J2635" s="7" t="str">
        <f>IFERROR(ROUND(AVERAGEIF('Week 1 - Making'!$B:$B,'Product List'!$A2635,'Week 1 - Making'!$P:$P),0),"")</f>
        <v/>
      </c>
      <c r="K2635" s="7" t="str">
        <f>IFERROR(ROUND(AVERAGEIF('Week 2 - Making'!$B:$B,'Product List'!$A2635,'Week 2 - Making'!$P:$P),0),"")</f>
        <v/>
      </c>
      <c r="L2635" s="263" t="str">
        <f>IFERROR(ROUND(AVERAGEIF('Week 3 - Making'!$B:$B,'Product List'!$A2635,'Week 3 - Making'!$P:$P),0),"")</f>
        <v/>
      </c>
      <c r="M2635" s="7" t="str">
        <f>IFERROR(ROUND(AVERAGEIF('Week 4 - Making'!$B:$B,'Product List'!$A2635,'Week 4 - Making'!$P:$P),0),"")</f>
        <v/>
      </c>
      <c r="N2635" s="7" t="str">
        <f>IFERROR(ROUND(AVERAGEIF('Week 5 - Making'!$B:$B,'Product List'!$A2635,'Week 5 - Making'!$P:$P),0),"")</f>
        <v/>
      </c>
      <c r="O2635" s="7"/>
      <c r="P2635" s="7">
        <f t="array" ref="P2635">iferror(xlookup(C2635,'Product Families'!A:A,'Product Families'!S:S),"")</f>
        <v>0</v>
      </c>
    </row>
    <row r="2636" ht="14.25" customHeight="1">
      <c r="A2636" s="138" t="s">
        <v>5598</v>
      </c>
      <c r="B2636" s="299" t="s">
        <v>5599</v>
      </c>
      <c r="C2636" s="138" t="s">
        <v>923</v>
      </c>
      <c r="D2636" s="7">
        <f t="array" ref="D2636">IFERROR(XLOOKUP($C2636,'Product Families'!$A:$A,'Product Families'!$D:$D),"")</f>
        <v>26</v>
      </c>
      <c r="E2636" s="7">
        <f t="array" ref="E2636">IFERROR(XLOOKUP($C2636,'Product Families'!$A:$A,'Product Families'!$E:$E),"")</f>
        <v>27</v>
      </c>
      <c r="F2636" s="7">
        <f t="array" ref="F2636">IFERROR(XLOOKUP($C2636,'Product Families'!$A:$A,'Product Families'!$F:$F),"")</f>
        <v>30</v>
      </c>
      <c r="G2636" s="7">
        <f t="array" ref="G2636">IFERROR(XLOOKUP($C2636,'Product Families'!$A:$A,'Product Families'!$G:$G),"")</f>
        <v>32</v>
      </c>
      <c r="J2636" s="7" t="str">
        <f>IFERROR(ROUND(AVERAGEIF('Week 1 - Making'!$B:$B,'Product List'!$A2636,'Week 1 - Making'!$P:$P),0),"")</f>
        <v/>
      </c>
      <c r="K2636" s="7" t="str">
        <f>IFERROR(ROUND(AVERAGEIF('Week 2 - Making'!$B:$B,'Product List'!$A2636,'Week 2 - Making'!$P:$P),0),"")</f>
        <v/>
      </c>
      <c r="L2636" s="263" t="str">
        <f>IFERROR(ROUND(AVERAGEIF('Week 3 - Making'!$B:$B,'Product List'!$A2636,'Week 3 - Making'!$P:$P),0),"")</f>
        <v/>
      </c>
      <c r="M2636" s="7" t="str">
        <f>IFERROR(ROUND(AVERAGEIF('Week 4 - Making'!$B:$B,'Product List'!$A2636,'Week 4 - Making'!$P:$P),0),"")</f>
        <v/>
      </c>
      <c r="N2636" s="7" t="str">
        <f>IFERROR(ROUND(AVERAGEIF('Week 5 - Making'!$B:$B,'Product List'!$A2636,'Week 5 - Making'!$P:$P),0),"")</f>
        <v/>
      </c>
      <c r="O2636" s="7"/>
      <c r="P2636" s="7">
        <f t="array" ref="P2636">iferror(xlookup(C2636,'Product Families'!A:A,'Product Families'!S:S),"")</f>
        <v>0</v>
      </c>
    </row>
    <row r="2637" ht="14.25" customHeight="1">
      <c r="A2637" s="122" t="s">
        <v>5600</v>
      </c>
      <c r="B2637" s="270" t="s">
        <v>5601</v>
      </c>
      <c r="C2637" s="122" t="s">
        <v>937</v>
      </c>
      <c r="D2637" s="7" t="str">
        <f t="array" ref="D2637">IFERROR(XLOOKUP($C2637,'Product Families'!$A:$A,'Product Families'!$D:$D),"")</f>
        <v/>
      </c>
      <c r="E2637" s="7">
        <f t="array" ref="E2637">IFERROR(XLOOKUP($C2637,'Product Families'!$A:$A,'Product Families'!$E:$E),"")</f>
        <v>0</v>
      </c>
      <c r="F2637" s="7">
        <f t="array" ref="F2637">IFERROR(XLOOKUP($C2637,'Product Families'!$A:$A,'Product Families'!$F:$F),"")</f>
        <v>0</v>
      </c>
      <c r="G2637" s="7">
        <f t="array" ref="G2637">IFERROR(XLOOKUP($C2637,'Product Families'!$A:$A,'Product Families'!$G:$G),"")</f>
        <v>0</v>
      </c>
      <c r="J2637" s="7" t="str">
        <f>IFERROR(ROUND(AVERAGEIF('Week 1 - Making'!$B:$B,'Product List'!$A2637,'Week 1 - Making'!$P:$P),0),"")</f>
        <v/>
      </c>
      <c r="K2637" s="7" t="str">
        <f>IFERROR(ROUND(AVERAGEIF('Week 2 - Making'!$B:$B,'Product List'!$A2637,'Week 2 - Making'!$P:$P),0),"")</f>
        <v/>
      </c>
      <c r="L2637" s="263" t="str">
        <f>IFERROR(ROUND(AVERAGEIF('Week 3 - Making'!$B:$B,'Product List'!$A2637,'Week 3 - Making'!$P:$P),0),"")</f>
        <v/>
      </c>
      <c r="M2637" s="7" t="str">
        <f>IFERROR(ROUND(AVERAGEIF('Week 4 - Making'!$B:$B,'Product List'!$A2637,'Week 4 - Making'!$P:$P),0),"")</f>
        <v/>
      </c>
      <c r="N2637" s="7" t="str">
        <f>IFERROR(ROUND(AVERAGEIF('Week 5 - Making'!$B:$B,'Product List'!$A2637,'Week 5 - Making'!$P:$P),0),"")</f>
        <v/>
      </c>
      <c r="O2637" s="7"/>
      <c r="P2637" s="7">
        <f t="array" ref="P2637">iferror(xlookup(C2637,'Product Families'!A:A,'Product Families'!S:S),"")</f>
        <v>0</v>
      </c>
    </row>
    <row r="2638" ht="14.25" customHeight="1">
      <c r="A2638" s="138" t="s">
        <v>5602</v>
      </c>
      <c r="B2638" s="270"/>
      <c r="C2638" s="138" t="s">
        <v>930</v>
      </c>
      <c r="D2638" s="7">
        <f t="array" ref="D2638">IFERROR(XLOOKUP($C2638,'Product Families'!$A:$A,'Product Families'!$D:$D),"")</f>
        <v>86</v>
      </c>
      <c r="E2638" s="7">
        <f t="array" ref="E2638">IFERROR(XLOOKUP($C2638,'Product Families'!$A:$A,'Product Families'!$E:$E),"")</f>
        <v>88</v>
      </c>
      <c r="F2638" s="7">
        <f t="array" ref="F2638">IFERROR(XLOOKUP($C2638,'Product Families'!$A:$A,'Product Families'!$F:$F),"")</f>
        <v>95</v>
      </c>
      <c r="G2638" s="7">
        <f t="array" ref="G2638">IFERROR(XLOOKUP($C2638,'Product Families'!$A:$A,'Product Families'!$G:$G),"")</f>
        <v>103</v>
      </c>
      <c r="J2638" s="7" t="str">
        <f>IFERROR(ROUND(AVERAGEIF('Week 1 - Making'!$B:$B,'Product List'!$A2638,'Week 1 - Making'!$P:$P),0),"")</f>
        <v/>
      </c>
      <c r="K2638" s="7" t="str">
        <f>IFERROR(ROUND(AVERAGEIF('Week 2 - Making'!$B:$B,'Product List'!$A2638,'Week 2 - Making'!$P:$P),0),"")</f>
        <v/>
      </c>
      <c r="L2638" s="263" t="str">
        <f>IFERROR(ROUND(AVERAGEIF('Week 3 - Making'!$B:$B,'Product List'!$A2638,'Week 3 - Making'!$P:$P),0),"")</f>
        <v/>
      </c>
      <c r="M2638" s="7" t="str">
        <f>IFERROR(ROUND(AVERAGEIF('Week 4 - Making'!$B:$B,'Product List'!$A2638,'Week 4 - Making'!$P:$P),0),"")</f>
        <v/>
      </c>
      <c r="N2638" s="7" t="str">
        <f>IFERROR(ROUND(AVERAGEIF('Week 5 - Making'!$B:$B,'Product List'!$A2638,'Week 5 - Making'!$P:$P),0),"")</f>
        <v/>
      </c>
      <c r="O2638" s="7"/>
      <c r="P2638" s="7">
        <f t="array" ref="P2638">iferror(xlookup(C2638,'Product Families'!A:A,'Product Families'!S:S),"")</f>
        <v>0</v>
      </c>
    </row>
    <row r="2639" ht="14.25" customHeight="1">
      <c r="A2639" s="122" t="s">
        <v>1999</v>
      </c>
      <c r="B2639" s="270" t="s">
        <v>5603</v>
      </c>
      <c r="C2639" s="122" t="s">
        <v>949</v>
      </c>
      <c r="D2639" s="7">
        <f t="array" ref="D2639">IFERROR(XLOOKUP($C2639,'Product Families'!$A:$A,'Product Families'!$D:$D),"")</f>
        <v>86</v>
      </c>
      <c r="E2639" s="7">
        <f t="array" ref="E2639">IFERROR(XLOOKUP($C2639,'Product Families'!$A:$A,'Product Families'!$E:$E),"")</f>
        <v>88</v>
      </c>
      <c r="F2639" s="7">
        <f t="array" ref="F2639">IFERROR(XLOOKUP($C2639,'Product Families'!$A:$A,'Product Families'!$F:$F),"")</f>
        <v>95</v>
      </c>
      <c r="G2639" s="7">
        <f t="array" ref="G2639">IFERROR(XLOOKUP($C2639,'Product Families'!$A:$A,'Product Families'!$G:$G),"")</f>
        <v>102</v>
      </c>
      <c r="J2639" s="7">
        <f>IFERROR(ROUND(AVERAGEIF('Week 1 - Making'!$B:$B,'Product List'!$A2639,'Week 1 - Making'!$P:$P),0),"")</f>
        <v>103</v>
      </c>
      <c r="K2639" s="7" t="str">
        <f>IFERROR(ROUND(AVERAGEIF('Week 2 - Making'!$B:$B,'Product List'!$A2639,'Week 2 - Making'!$P:$P),0),"")</f>
        <v/>
      </c>
      <c r="L2639" s="263" t="str">
        <f>IFERROR(ROUND(AVERAGEIF('Week 3 - Making'!$B:$B,'Product List'!$A2639,'Week 3 - Making'!$P:$P),0),"")</f>
        <v/>
      </c>
      <c r="M2639" s="7" t="str">
        <f>IFERROR(ROUND(AVERAGEIF('Week 4 - Making'!$B:$B,'Product List'!$A2639,'Week 4 - Making'!$P:$P),0),"")</f>
        <v/>
      </c>
      <c r="N2639" s="7" t="str">
        <f>IFERROR(ROUND(AVERAGEIF('Week 5 - Making'!$B:$B,'Product List'!$A2639,'Week 5 - Making'!$P:$P),0),"")</f>
        <v/>
      </c>
      <c r="O2639" s="7"/>
      <c r="P2639" s="7">
        <f t="array" ref="P2639">iferror(xlookup(C2639,'Product Families'!A:A,'Product Families'!S:S),"")</f>
        <v>0</v>
      </c>
    </row>
    <row r="2640" ht="14.25" customHeight="1">
      <c r="A2640" s="122" t="s">
        <v>2004</v>
      </c>
      <c r="B2640" s="270" t="s">
        <v>5604</v>
      </c>
      <c r="C2640" s="122" t="s">
        <v>949</v>
      </c>
      <c r="D2640" s="7">
        <f t="array" ref="D2640">IFERROR(XLOOKUP($C2640,'Product Families'!$A:$A,'Product Families'!$D:$D),"")</f>
        <v>86</v>
      </c>
      <c r="E2640" s="7">
        <f t="array" ref="E2640">IFERROR(XLOOKUP($C2640,'Product Families'!$A:$A,'Product Families'!$E:$E),"")</f>
        <v>88</v>
      </c>
      <c r="F2640" s="7">
        <f t="array" ref="F2640">IFERROR(XLOOKUP($C2640,'Product Families'!$A:$A,'Product Families'!$F:$F),"")</f>
        <v>95</v>
      </c>
      <c r="G2640" s="7">
        <f t="array" ref="G2640">IFERROR(XLOOKUP($C2640,'Product Families'!$A:$A,'Product Families'!$G:$G),"")</f>
        <v>102</v>
      </c>
      <c r="J2640" s="7">
        <f>IFERROR(ROUND(AVERAGEIF('Week 1 - Making'!$B:$B,'Product List'!$A2640,'Week 1 - Making'!$P:$P),0),"")</f>
        <v>103</v>
      </c>
      <c r="K2640" s="7" t="str">
        <f>IFERROR(ROUND(AVERAGEIF('Week 2 - Making'!$B:$B,'Product List'!$A2640,'Week 2 - Making'!$P:$P),0),"")</f>
        <v/>
      </c>
      <c r="L2640" s="263" t="str">
        <f>IFERROR(ROUND(AVERAGEIF('Week 3 - Making'!$B:$B,'Product List'!$A2640,'Week 3 - Making'!$P:$P),0),"")</f>
        <v/>
      </c>
      <c r="M2640" s="7" t="str">
        <f>IFERROR(ROUND(AVERAGEIF('Week 4 - Making'!$B:$B,'Product List'!$A2640,'Week 4 - Making'!$P:$P),0),"")</f>
        <v/>
      </c>
      <c r="N2640" s="7" t="str">
        <f>IFERROR(ROUND(AVERAGEIF('Week 5 - Making'!$B:$B,'Product List'!$A2640,'Week 5 - Making'!$P:$P),0),"")</f>
        <v/>
      </c>
      <c r="O2640" s="7"/>
      <c r="P2640" s="7">
        <f t="array" ref="P2640">iferror(xlookup(C2640,'Product Families'!A:A,'Product Families'!S:S),"")</f>
        <v>0</v>
      </c>
    </row>
    <row r="2641" ht="14.25" customHeight="1">
      <c r="A2641" s="122" t="s">
        <v>2006</v>
      </c>
      <c r="B2641" s="270" t="s">
        <v>5605</v>
      </c>
      <c r="C2641" s="122" t="s">
        <v>949</v>
      </c>
      <c r="D2641" s="7">
        <f t="array" ref="D2641">IFERROR(XLOOKUP($C2641,'Product Families'!$A:$A,'Product Families'!$D:$D),"")</f>
        <v>86</v>
      </c>
      <c r="E2641" s="7">
        <f t="array" ref="E2641">IFERROR(XLOOKUP($C2641,'Product Families'!$A:$A,'Product Families'!$E:$E),"")</f>
        <v>88</v>
      </c>
      <c r="F2641" s="7">
        <f t="array" ref="F2641">IFERROR(XLOOKUP($C2641,'Product Families'!$A:$A,'Product Families'!$F:$F),"")</f>
        <v>95</v>
      </c>
      <c r="G2641" s="7">
        <f t="array" ref="G2641">IFERROR(XLOOKUP($C2641,'Product Families'!$A:$A,'Product Families'!$G:$G),"")</f>
        <v>102</v>
      </c>
      <c r="J2641" s="7">
        <f>IFERROR(ROUND(AVERAGEIF('Week 1 - Making'!$B:$B,'Product List'!$A2641,'Week 1 - Making'!$P:$P),0),"")</f>
        <v>112</v>
      </c>
      <c r="K2641" s="7" t="str">
        <f>IFERROR(ROUND(AVERAGEIF('Week 2 - Making'!$B:$B,'Product List'!$A2641,'Week 2 - Making'!$P:$P),0),"")</f>
        <v/>
      </c>
      <c r="L2641" s="263" t="str">
        <f>IFERROR(ROUND(AVERAGEIF('Week 3 - Making'!$B:$B,'Product List'!$A2641,'Week 3 - Making'!$P:$P),0),"")</f>
        <v/>
      </c>
      <c r="M2641" s="7" t="str">
        <f>IFERROR(ROUND(AVERAGEIF('Week 4 - Making'!$B:$B,'Product List'!$A2641,'Week 4 - Making'!$P:$P),0),"")</f>
        <v/>
      </c>
      <c r="N2641" s="7" t="str">
        <f>IFERROR(ROUND(AVERAGEIF('Week 5 - Making'!$B:$B,'Product List'!$A2641,'Week 5 - Making'!$P:$P),0),"")</f>
        <v/>
      </c>
      <c r="O2641" s="7"/>
      <c r="P2641" s="7">
        <f t="array" ref="P2641">iferror(xlookup(C2641,'Product Families'!A:A,'Product Families'!S:S),"")</f>
        <v>0</v>
      </c>
    </row>
    <row r="2642" ht="14.25" customHeight="1">
      <c r="A2642" s="122" t="s">
        <v>2133</v>
      </c>
      <c r="B2642" s="270" t="s">
        <v>5606</v>
      </c>
      <c r="C2642" s="122" t="s">
        <v>949</v>
      </c>
      <c r="D2642" s="7">
        <f t="array" ref="D2642">IFERROR(XLOOKUP($C2642,'Product Families'!$A:$A,'Product Families'!$D:$D),"")</f>
        <v>86</v>
      </c>
      <c r="E2642" s="7">
        <f t="array" ref="E2642">IFERROR(XLOOKUP($C2642,'Product Families'!$A:$A,'Product Families'!$E:$E),"")</f>
        <v>88</v>
      </c>
      <c r="F2642" s="7">
        <f t="array" ref="F2642">IFERROR(XLOOKUP($C2642,'Product Families'!$A:$A,'Product Families'!$F:$F),"")</f>
        <v>95</v>
      </c>
      <c r="G2642" s="7">
        <f t="array" ref="G2642">IFERROR(XLOOKUP($C2642,'Product Families'!$A:$A,'Product Families'!$G:$G),"")</f>
        <v>102</v>
      </c>
      <c r="J2642" s="7">
        <f>IFERROR(ROUND(AVERAGEIF('Week 1 - Making'!$B:$B,'Product List'!$A2642,'Week 1 - Making'!$P:$P),0),"")</f>
        <v>103</v>
      </c>
      <c r="K2642" s="7" t="str">
        <f>IFERROR(ROUND(AVERAGEIF('Week 2 - Making'!$B:$B,'Product List'!$A2642,'Week 2 - Making'!$P:$P),0),"")</f>
        <v/>
      </c>
      <c r="L2642" s="263" t="str">
        <f>IFERROR(ROUND(AVERAGEIF('Week 3 - Making'!$B:$B,'Product List'!$A2642,'Week 3 - Making'!$P:$P),0),"")</f>
        <v/>
      </c>
      <c r="M2642" s="7" t="str">
        <f>IFERROR(ROUND(AVERAGEIF('Week 4 - Making'!$B:$B,'Product List'!$A2642,'Week 4 - Making'!$P:$P),0),"")</f>
        <v/>
      </c>
      <c r="N2642" s="7" t="str">
        <f>IFERROR(ROUND(AVERAGEIF('Week 5 - Making'!$B:$B,'Product List'!$A2642,'Week 5 - Making'!$P:$P),0),"")</f>
        <v/>
      </c>
      <c r="O2642" s="7"/>
      <c r="P2642" s="7">
        <f t="array" ref="P2642">iferror(xlookup(C2642,'Product Families'!A:A,'Product Families'!S:S),"")</f>
        <v>0</v>
      </c>
    </row>
    <row r="2643" ht="14.25" customHeight="1">
      <c r="A2643" s="122" t="s">
        <v>5607</v>
      </c>
      <c r="B2643" s="122"/>
      <c r="C2643" s="122" t="s">
        <v>949</v>
      </c>
      <c r="D2643" s="7">
        <f t="array" ref="D2643">IFERROR(XLOOKUP($C2643,'Product Families'!$A:$A,'Product Families'!$D:$D),"")</f>
        <v>86</v>
      </c>
      <c r="E2643" s="7">
        <f t="array" ref="E2643">IFERROR(XLOOKUP($C2643,'Product Families'!$A:$A,'Product Families'!$E:$E),"")</f>
        <v>88</v>
      </c>
      <c r="F2643" s="7">
        <f t="array" ref="F2643">IFERROR(XLOOKUP($C2643,'Product Families'!$A:$A,'Product Families'!$F:$F),"")</f>
        <v>95</v>
      </c>
      <c r="G2643" s="7">
        <f t="array" ref="G2643">IFERROR(XLOOKUP($C2643,'Product Families'!$A:$A,'Product Families'!$G:$G),"")</f>
        <v>102</v>
      </c>
      <c r="J2643" s="7" t="str">
        <f>IFERROR(ROUND(AVERAGEIF('Week 1 - Making'!$B:$B,'Product List'!$A2643,'Week 1 - Making'!$P:$P),0),"")</f>
        <v/>
      </c>
      <c r="K2643" s="7" t="str">
        <f>IFERROR(ROUND(AVERAGEIF('Week 2 - Making'!$B:$B,'Product List'!$A2643,'Week 2 - Making'!$P:$P),0),"")</f>
        <v/>
      </c>
      <c r="L2643" s="263" t="str">
        <f>IFERROR(ROUND(AVERAGEIF('Week 3 - Making'!$B:$B,'Product List'!$A2643,'Week 3 - Making'!$P:$P),0),"")</f>
        <v/>
      </c>
      <c r="M2643" s="7" t="str">
        <f>IFERROR(ROUND(AVERAGEIF('Week 4 - Making'!$B:$B,'Product List'!$A2643,'Week 4 - Making'!$P:$P),0),"")</f>
        <v/>
      </c>
      <c r="N2643" s="7" t="str">
        <f>IFERROR(ROUND(AVERAGEIF('Week 5 - Making'!$B:$B,'Product List'!$A2643,'Week 5 - Making'!$P:$P),0),"")</f>
        <v/>
      </c>
      <c r="O2643" s="7"/>
      <c r="P2643" s="7">
        <f t="array" ref="P2643">iferror(xlookup(C2643,'Product Families'!A:A,'Product Families'!S:S),"")</f>
        <v>0</v>
      </c>
    </row>
    <row r="2644" ht="14.25" customHeight="1">
      <c r="A2644" s="138" t="s">
        <v>2138</v>
      </c>
      <c r="B2644" s="270" t="s">
        <v>5603</v>
      </c>
      <c r="C2644" s="138" t="s">
        <v>951</v>
      </c>
      <c r="D2644" s="7">
        <f t="array" ref="D2644">IFERROR(XLOOKUP($C2644,'Product Families'!$A:$A,'Product Families'!$D:$D),"")</f>
        <v>3</v>
      </c>
      <c r="E2644" s="7">
        <f t="array" ref="E2644">IFERROR(XLOOKUP($C2644,'Product Families'!$A:$A,'Product Families'!$E:$E),"")</f>
        <v>4</v>
      </c>
      <c r="F2644" s="7">
        <f t="array" ref="F2644">IFERROR(XLOOKUP($C2644,'Product Families'!$A:$A,'Product Families'!$F:$F),"")</f>
        <v>5</v>
      </c>
      <c r="G2644" s="7">
        <f t="array" ref="G2644">IFERROR(XLOOKUP($C2644,'Product Families'!$A:$A,'Product Families'!$G:$G),"")</f>
        <v>6</v>
      </c>
      <c r="J2644" s="7">
        <f>IFERROR(ROUND(AVERAGEIF('Week 1 - Making'!$B:$B,'Product List'!$A2644,'Week 1 - Making'!$P:$P),0),"")</f>
        <v>6</v>
      </c>
      <c r="K2644" s="7" t="str">
        <f>IFERROR(ROUND(AVERAGEIF('Week 2 - Making'!$B:$B,'Product List'!$A2644,'Week 2 - Making'!$P:$P),0),"")</f>
        <v/>
      </c>
      <c r="L2644" s="263" t="str">
        <f>IFERROR(ROUND(AVERAGEIF('Week 3 - Making'!$B:$B,'Product List'!$A2644,'Week 3 - Making'!$P:$P),0),"")</f>
        <v/>
      </c>
      <c r="M2644" s="7" t="str">
        <f>IFERROR(ROUND(AVERAGEIF('Week 4 - Making'!$B:$B,'Product List'!$A2644,'Week 4 - Making'!$P:$P),0),"")</f>
        <v/>
      </c>
      <c r="N2644" s="7" t="str">
        <f>IFERROR(ROUND(AVERAGEIF('Week 5 - Making'!$B:$B,'Product List'!$A2644,'Week 5 - Making'!$P:$P),0),"")</f>
        <v/>
      </c>
      <c r="O2644" s="7"/>
      <c r="P2644" s="7">
        <f t="array" ref="P2644">iferror(xlookup(C2644,'Product Families'!A:A,'Product Families'!S:S),"")</f>
        <v>0</v>
      </c>
    </row>
    <row r="2645" ht="14.25" customHeight="1">
      <c r="A2645" s="138" t="s">
        <v>5608</v>
      </c>
      <c r="B2645" s="270" t="s">
        <v>5604</v>
      </c>
      <c r="C2645" s="138" t="s">
        <v>951</v>
      </c>
      <c r="D2645" s="7">
        <f t="array" ref="D2645">IFERROR(XLOOKUP($C2645,'Product Families'!$A:$A,'Product Families'!$D:$D),"")</f>
        <v>3</v>
      </c>
      <c r="E2645" s="7">
        <f t="array" ref="E2645">IFERROR(XLOOKUP($C2645,'Product Families'!$A:$A,'Product Families'!$E:$E),"")</f>
        <v>4</v>
      </c>
      <c r="F2645" s="7">
        <f t="array" ref="F2645">IFERROR(XLOOKUP($C2645,'Product Families'!$A:$A,'Product Families'!$F:$F),"")</f>
        <v>5</v>
      </c>
      <c r="G2645" s="7">
        <f t="array" ref="G2645">IFERROR(XLOOKUP($C2645,'Product Families'!$A:$A,'Product Families'!$G:$G),"")</f>
        <v>6</v>
      </c>
      <c r="J2645" s="7" t="str">
        <f>IFERROR(ROUND(AVERAGEIF('Week 1 - Making'!$B:$B,'Product List'!$A2645,'Week 1 - Making'!$P:$P),0),"")</f>
        <v/>
      </c>
      <c r="K2645" s="7" t="str">
        <f>IFERROR(ROUND(AVERAGEIF('Week 2 - Making'!$B:$B,'Product List'!$A2645,'Week 2 - Making'!$P:$P),0),"")</f>
        <v/>
      </c>
      <c r="L2645" s="263" t="str">
        <f>IFERROR(ROUND(AVERAGEIF('Week 3 - Making'!$B:$B,'Product List'!$A2645,'Week 3 - Making'!$P:$P),0),"")</f>
        <v/>
      </c>
      <c r="M2645" s="7" t="str">
        <f>IFERROR(ROUND(AVERAGEIF('Week 4 - Making'!$B:$B,'Product List'!$A2645,'Week 4 - Making'!$P:$P),0),"")</f>
        <v/>
      </c>
      <c r="N2645" s="7" t="str">
        <f>IFERROR(ROUND(AVERAGEIF('Week 5 - Making'!$B:$B,'Product List'!$A2645,'Week 5 - Making'!$P:$P),0),"")</f>
        <v/>
      </c>
      <c r="O2645" s="7"/>
      <c r="P2645" s="7">
        <f t="array" ref="P2645">iferror(xlookup(C2645,'Product Families'!A:A,'Product Families'!S:S),"")</f>
        <v>0</v>
      </c>
    </row>
    <row r="2646" ht="14.25" customHeight="1">
      <c r="A2646" s="138" t="s">
        <v>1668</v>
      </c>
      <c r="B2646" s="270" t="s">
        <v>5605</v>
      </c>
      <c r="C2646" s="138" t="s">
        <v>951</v>
      </c>
      <c r="D2646" s="7">
        <f t="array" ref="D2646">IFERROR(XLOOKUP($C2646,'Product Families'!$A:$A,'Product Families'!$D:$D),"")</f>
        <v>3</v>
      </c>
      <c r="E2646" s="7">
        <f t="array" ref="E2646">IFERROR(XLOOKUP($C2646,'Product Families'!$A:$A,'Product Families'!$E:$E),"")</f>
        <v>4</v>
      </c>
      <c r="F2646" s="7">
        <f t="array" ref="F2646">IFERROR(XLOOKUP($C2646,'Product Families'!$A:$A,'Product Families'!$F:$F),"")</f>
        <v>5</v>
      </c>
      <c r="G2646" s="7">
        <f t="array" ref="G2646">IFERROR(XLOOKUP($C2646,'Product Families'!$A:$A,'Product Families'!$G:$G),"")</f>
        <v>6</v>
      </c>
      <c r="J2646" s="7">
        <f>IFERROR(ROUND(AVERAGEIF('Week 1 - Making'!$B:$B,'Product List'!$A2646,'Week 1 - Making'!$P:$P),0),"")</f>
        <v>6</v>
      </c>
      <c r="K2646" s="7">
        <f>IFERROR(ROUND(AVERAGEIF('Week 2 - Making'!$B:$B,'Product List'!$A2646,'Week 2 - Making'!$P:$P),0),"")</f>
        <v>6</v>
      </c>
      <c r="L2646" s="263" t="str">
        <f>IFERROR(ROUND(AVERAGEIF('Week 3 - Making'!$B:$B,'Product List'!$A2646,'Week 3 - Making'!$P:$P),0),"")</f>
        <v/>
      </c>
      <c r="M2646" s="7" t="str">
        <f>IFERROR(ROUND(AVERAGEIF('Week 4 - Making'!$B:$B,'Product List'!$A2646,'Week 4 - Making'!$P:$P),0),"")</f>
        <v/>
      </c>
      <c r="N2646" s="7" t="str">
        <f>IFERROR(ROUND(AVERAGEIF('Week 5 - Making'!$B:$B,'Product List'!$A2646,'Week 5 - Making'!$P:$P),0),"")</f>
        <v/>
      </c>
      <c r="O2646" s="7"/>
      <c r="P2646" s="7">
        <f t="array" ref="P2646">iferror(xlookup(C2646,'Product Families'!A:A,'Product Families'!S:S),"")</f>
        <v>0</v>
      </c>
    </row>
    <row r="2647" ht="14.25" customHeight="1">
      <c r="A2647" s="138" t="s">
        <v>5609</v>
      </c>
      <c r="B2647" s="270" t="s">
        <v>5606</v>
      </c>
      <c r="C2647" s="138" t="s">
        <v>951</v>
      </c>
      <c r="D2647" s="7">
        <f t="array" ref="D2647">IFERROR(XLOOKUP($C2647,'Product Families'!$A:$A,'Product Families'!$D:$D),"")</f>
        <v>3</v>
      </c>
      <c r="E2647" s="7">
        <f t="array" ref="E2647">IFERROR(XLOOKUP($C2647,'Product Families'!$A:$A,'Product Families'!$E:$E),"")</f>
        <v>4</v>
      </c>
      <c r="F2647" s="7">
        <f t="array" ref="F2647">IFERROR(XLOOKUP($C2647,'Product Families'!$A:$A,'Product Families'!$F:$F),"")</f>
        <v>5</v>
      </c>
      <c r="G2647" s="7">
        <f t="array" ref="G2647">IFERROR(XLOOKUP($C2647,'Product Families'!$A:$A,'Product Families'!$G:$G),"")</f>
        <v>6</v>
      </c>
      <c r="J2647" s="7" t="str">
        <f>IFERROR(ROUND(AVERAGEIF('Week 1 - Making'!$B:$B,'Product List'!$A2647,'Week 1 - Making'!$P:$P),0),"")</f>
        <v/>
      </c>
      <c r="K2647" s="7" t="str">
        <f>IFERROR(ROUND(AVERAGEIF('Week 2 - Making'!$B:$B,'Product List'!$A2647,'Week 2 - Making'!$P:$P),0),"")</f>
        <v/>
      </c>
      <c r="L2647" s="263" t="str">
        <f>IFERROR(ROUND(AVERAGEIF('Week 3 - Making'!$B:$B,'Product List'!$A2647,'Week 3 - Making'!$P:$P),0),"")</f>
        <v/>
      </c>
      <c r="M2647" s="7" t="str">
        <f>IFERROR(ROUND(AVERAGEIF('Week 4 - Making'!$B:$B,'Product List'!$A2647,'Week 4 - Making'!$P:$P),0),"")</f>
        <v/>
      </c>
      <c r="N2647" s="7" t="str">
        <f>IFERROR(ROUND(AVERAGEIF('Week 5 - Making'!$B:$B,'Product List'!$A2647,'Week 5 - Making'!$P:$P),0),"")</f>
        <v/>
      </c>
      <c r="O2647" s="7"/>
      <c r="P2647" s="7">
        <f t="array" ref="P2647">iferror(xlookup(C2647,'Product Families'!A:A,'Product Families'!S:S),"")</f>
        <v>0</v>
      </c>
    </row>
    <row r="2648" ht="14.25" customHeight="1">
      <c r="A2648" s="138" t="s">
        <v>5610</v>
      </c>
      <c r="B2648" s="122"/>
      <c r="C2648" s="138" t="s">
        <v>951</v>
      </c>
      <c r="D2648" s="7">
        <f t="array" ref="D2648">IFERROR(XLOOKUP($C2648,'Product Families'!$A:$A,'Product Families'!$D:$D),"")</f>
        <v>3</v>
      </c>
      <c r="E2648" s="7">
        <f t="array" ref="E2648">IFERROR(XLOOKUP($C2648,'Product Families'!$A:$A,'Product Families'!$E:$E),"")</f>
        <v>4</v>
      </c>
      <c r="F2648" s="7">
        <f t="array" ref="F2648">IFERROR(XLOOKUP($C2648,'Product Families'!$A:$A,'Product Families'!$F:$F),"")</f>
        <v>5</v>
      </c>
      <c r="G2648" s="7">
        <f t="array" ref="G2648">IFERROR(XLOOKUP($C2648,'Product Families'!$A:$A,'Product Families'!$G:$G),"")</f>
        <v>6</v>
      </c>
      <c r="J2648" s="7" t="str">
        <f>IFERROR(ROUND(AVERAGEIF('Week 1 - Making'!$B:$B,'Product List'!$A2648,'Week 1 - Making'!$P:$P),0),"")</f>
        <v/>
      </c>
      <c r="K2648" s="7" t="str">
        <f>IFERROR(ROUND(AVERAGEIF('Week 2 - Making'!$B:$B,'Product List'!$A2648,'Week 2 - Making'!$P:$P),0),"")</f>
        <v/>
      </c>
      <c r="L2648" s="263" t="str">
        <f>IFERROR(ROUND(AVERAGEIF('Week 3 - Making'!$B:$B,'Product List'!$A2648,'Week 3 - Making'!$P:$P),0),"")</f>
        <v/>
      </c>
      <c r="M2648" s="7" t="str">
        <f>IFERROR(ROUND(AVERAGEIF('Week 4 - Making'!$B:$B,'Product List'!$A2648,'Week 4 - Making'!$P:$P),0),"")</f>
        <v/>
      </c>
      <c r="N2648" s="7" t="str">
        <f>IFERROR(ROUND(AVERAGEIF('Week 5 - Making'!$B:$B,'Product List'!$A2648,'Week 5 - Making'!$P:$P),0),"")</f>
        <v/>
      </c>
      <c r="O2648" s="7"/>
      <c r="P2648" s="7">
        <f t="array" ref="P2648">iferror(xlookup(C2648,'Product Families'!A:A,'Product Families'!S:S),"")</f>
        <v>0</v>
      </c>
    </row>
    <row r="2649" ht="14.25" customHeight="1">
      <c r="A2649" s="122" t="s">
        <v>5611</v>
      </c>
      <c r="B2649" s="270" t="s">
        <v>5612</v>
      </c>
      <c r="C2649" s="122" t="s">
        <v>342</v>
      </c>
      <c r="D2649" s="7">
        <f t="array" ref="D2649">IFERROR(XLOOKUP($C2649,'Product Families'!$A:$A,'Product Families'!$D:$D),"")</f>
        <v>9</v>
      </c>
      <c r="E2649" s="7">
        <f t="array" ref="E2649">IFERROR(XLOOKUP($C2649,'Product Families'!$A:$A,'Product Families'!$E:$E),"")</f>
        <v>10</v>
      </c>
      <c r="F2649" s="7">
        <f t="array" ref="F2649">IFERROR(XLOOKUP($C2649,'Product Families'!$A:$A,'Product Families'!$F:$F),"")</f>
        <v>11</v>
      </c>
      <c r="G2649" s="7">
        <f t="array" ref="G2649">IFERROR(XLOOKUP($C2649,'Product Families'!$A:$A,'Product Families'!$G:$G),"")</f>
        <v>12</v>
      </c>
      <c r="J2649" s="7" t="str">
        <f>IFERROR(ROUND(AVERAGEIF('Week 1 - Making'!$B:$B,'Product List'!$A2649,'Week 1 - Making'!$P:$P),0),"")</f>
        <v/>
      </c>
      <c r="K2649" s="7" t="str">
        <f>IFERROR(ROUND(AVERAGEIF('Week 2 - Making'!$B:$B,'Product List'!$A2649,'Week 2 - Making'!$P:$P),0),"")</f>
        <v/>
      </c>
      <c r="L2649" s="263" t="str">
        <f>IFERROR(ROUND(AVERAGEIF('Week 3 - Making'!$B:$B,'Product List'!$A2649,'Week 3 - Making'!$P:$P),0),"")</f>
        <v/>
      </c>
      <c r="M2649" s="7" t="str">
        <f>IFERROR(ROUND(AVERAGEIF('Week 4 - Making'!$B:$B,'Product List'!$A2649,'Week 4 - Making'!$P:$P),0),"")</f>
        <v/>
      </c>
      <c r="N2649" s="7" t="str">
        <f>IFERROR(ROUND(AVERAGEIF('Week 5 - Making'!$B:$B,'Product List'!$A2649,'Week 5 - Making'!$P:$P),0),"")</f>
        <v/>
      </c>
      <c r="O2649" s="7"/>
      <c r="P2649" s="7">
        <f t="array" ref="P2649">iferror(xlookup(C2649,'Product Families'!A:A,'Product Families'!S:S),"")</f>
        <v>0</v>
      </c>
    </row>
    <row r="2650" ht="14.25" customHeight="1">
      <c r="A2650" s="122" t="s">
        <v>5613</v>
      </c>
      <c r="B2650" s="270" t="s">
        <v>5614</v>
      </c>
      <c r="C2650" s="122" t="s">
        <v>342</v>
      </c>
      <c r="D2650" s="7">
        <f t="array" ref="D2650">IFERROR(XLOOKUP($C2650,'Product Families'!$A:$A,'Product Families'!$D:$D),"")</f>
        <v>9</v>
      </c>
      <c r="E2650" s="7">
        <f t="array" ref="E2650">IFERROR(XLOOKUP($C2650,'Product Families'!$A:$A,'Product Families'!$E:$E),"")</f>
        <v>10</v>
      </c>
      <c r="F2650" s="7">
        <f t="array" ref="F2650">IFERROR(XLOOKUP($C2650,'Product Families'!$A:$A,'Product Families'!$F:$F),"")</f>
        <v>11</v>
      </c>
      <c r="G2650" s="7">
        <f t="array" ref="G2650">IFERROR(XLOOKUP($C2650,'Product Families'!$A:$A,'Product Families'!$G:$G),"")</f>
        <v>12</v>
      </c>
      <c r="J2650" s="7" t="str">
        <f>IFERROR(ROUND(AVERAGEIF('Week 1 - Making'!$B:$B,'Product List'!$A2650,'Week 1 - Making'!$P:$P),0),"")</f>
        <v/>
      </c>
      <c r="K2650" s="7" t="str">
        <f>IFERROR(ROUND(AVERAGEIF('Week 2 - Making'!$B:$B,'Product List'!$A2650,'Week 2 - Making'!$P:$P),0),"")</f>
        <v/>
      </c>
      <c r="L2650" s="263" t="str">
        <f>IFERROR(ROUND(AVERAGEIF('Week 3 - Making'!$B:$B,'Product List'!$A2650,'Week 3 - Making'!$P:$P),0),"")</f>
        <v/>
      </c>
      <c r="M2650" s="7" t="str">
        <f>IFERROR(ROUND(AVERAGEIF('Week 4 - Making'!$B:$B,'Product List'!$A2650,'Week 4 - Making'!$P:$P),0),"")</f>
        <v/>
      </c>
      <c r="N2650" s="7" t="str">
        <f>IFERROR(ROUND(AVERAGEIF('Week 5 - Making'!$B:$B,'Product List'!$A2650,'Week 5 - Making'!$P:$P),0),"")</f>
        <v/>
      </c>
      <c r="O2650" s="7"/>
      <c r="P2650" s="7">
        <f t="array" ref="P2650">iferror(xlookup(C2650,'Product Families'!A:A,'Product Families'!S:S),"")</f>
        <v>0</v>
      </c>
    </row>
    <row r="2651" ht="14.25" customHeight="1">
      <c r="A2651" s="122" t="s">
        <v>5615</v>
      </c>
      <c r="B2651" s="270" t="s">
        <v>5616</v>
      </c>
      <c r="C2651" s="122" t="s">
        <v>342</v>
      </c>
      <c r="D2651" s="7">
        <f t="array" ref="D2651">IFERROR(XLOOKUP($C2651,'Product Families'!$A:$A,'Product Families'!$D:$D),"")</f>
        <v>9</v>
      </c>
      <c r="E2651" s="7">
        <f t="array" ref="E2651">IFERROR(XLOOKUP($C2651,'Product Families'!$A:$A,'Product Families'!$E:$E),"")</f>
        <v>10</v>
      </c>
      <c r="F2651" s="7">
        <f t="array" ref="F2651">IFERROR(XLOOKUP($C2651,'Product Families'!$A:$A,'Product Families'!$F:$F),"")</f>
        <v>11</v>
      </c>
      <c r="G2651" s="7">
        <f t="array" ref="G2651">IFERROR(XLOOKUP($C2651,'Product Families'!$A:$A,'Product Families'!$G:$G),"")</f>
        <v>12</v>
      </c>
      <c r="J2651" s="7" t="str">
        <f>IFERROR(ROUND(AVERAGEIF('Week 1 - Making'!$B:$B,'Product List'!$A2651,'Week 1 - Making'!$P:$P),0),"")</f>
        <v/>
      </c>
      <c r="K2651" s="7" t="str">
        <f>IFERROR(ROUND(AVERAGEIF('Week 2 - Making'!$B:$B,'Product List'!$A2651,'Week 2 - Making'!$P:$P),0),"")</f>
        <v/>
      </c>
      <c r="L2651" s="263" t="str">
        <f>IFERROR(ROUND(AVERAGEIF('Week 3 - Making'!$B:$B,'Product List'!$A2651,'Week 3 - Making'!$P:$P),0),"")</f>
        <v/>
      </c>
      <c r="M2651" s="7" t="str">
        <f>IFERROR(ROUND(AVERAGEIF('Week 4 - Making'!$B:$B,'Product List'!$A2651,'Week 4 - Making'!$P:$P),0),"")</f>
        <v/>
      </c>
      <c r="N2651" s="7" t="str">
        <f>IFERROR(ROUND(AVERAGEIF('Week 5 - Making'!$B:$B,'Product List'!$A2651,'Week 5 - Making'!$P:$P),0),"")</f>
        <v/>
      </c>
      <c r="O2651" s="7"/>
      <c r="P2651" s="7">
        <f t="array" ref="P2651">iferror(xlookup(C2651,'Product Families'!A:A,'Product Families'!S:S),"")</f>
        <v>0</v>
      </c>
    </row>
    <row r="2652" ht="14.25" customHeight="1">
      <c r="A2652" s="122" t="s">
        <v>5617</v>
      </c>
      <c r="B2652" s="270" t="s">
        <v>5618</v>
      </c>
      <c r="C2652" s="122" t="s">
        <v>342</v>
      </c>
      <c r="D2652" s="7">
        <f t="array" ref="D2652">IFERROR(XLOOKUP($C2652,'Product Families'!$A:$A,'Product Families'!$D:$D),"")</f>
        <v>9</v>
      </c>
      <c r="E2652" s="7">
        <f t="array" ref="E2652">IFERROR(XLOOKUP($C2652,'Product Families'!$A:$A,'Product Families'!$E:$E),"")</f>
        <v>10</v>
      </c>
      <c r="F2652" s="7">
        <f t="array" ref="F2652">IFERROR(XLOOKUP($C2652,'Product Families'!$A:$A,'Product Families'!$F:$F),"")</f>
        <v>11</v>
      </c>
      <c r="G2652" s="7">
        <f t="array" ref="G2652">IFERROR(XLOOKUP($C2652,'Product Families'!$A:$A,'Product Families'!$G:$G),"")</f>
        <v>12</v>
      </c>
      <c r="J2652" s="7" t="str">
        <f>IFERROR(ROUND(AVERAGEIF('Week 1 - Making'!$B:$B,'Product List'!$A2652,'Week 1 - Making'!$P:$P),0),"")</f>
        <v/>
      </c>
      <c r="K2652" s="7" t="str">
        <f>IFERROR(ROUND(AVERAGEIF('Week 2 - Making'!$B:$B,'Product List'!$A2652,'Week 2 - Making'!$P:$P),0),"")</f>
        <v/>
      </c>
      <c r="L2652" s="263" t="str">
        <f>IFERROR(ROUND(AVERAGEIF('Week 3 - Making'!$B:$B,'Product List'!$A2652,'Week 3 - Making'!$P:$P),0),"")</f>
        <v/>
      </c>
      <c r="M2652" s="7" t="str">
        <f>IFERROR(ROUND(AVERAGEIF('Week 4 - Making'!$B:$B,'Product List'!$A2652,'Week 4 - Making'!$P:$P),0),"")</f>
        <v/>
      </c>
      <c r="N2652" s="7" t="str">
        <f>IFERROR(ROUND(AVERAGEIF('Week 5 - Making'!$B:$B,'Product List'!$A2652,'Week 5 - Making'!$P:$P),0),"")</f>
        <v/>
      </c>
      <c r="O2652" s="7"/>
      <c r="P2652" s="7">
        <f t="array" ref="P2652">iferror(xlookup(C2652,'Product Families'!A:A,'Product Families'!S:S),"")</f>
        <v>0</v>
      </c>
    </row>
    <row r="2653" ht="14.25" customHeight="1">
      <c r="A2653" s="122" t="s">
        <v>5619</v>
      </c>
      <c r="B2653" s="270" t="s">
        <v>5620</v>
      </c>
      <c r="C2653" s="122" t="s">
        <v>342</v>
      </c>
      <c r="D2653" s="7">
        <f t="array" ref="D2653">IFERROR(XLOOKUP($C2653,'Product Families'!$A:$A,'Product Families'!$D:$D),"")</f>
        <v>9</v>
      </c>
      <c r="E2653" s="7">
        <f t="array" ref="E2653">IFERROR(XLOOKUP($C2653,'Product Families'!$A:$A,'Product Families'!$E:$E),"")</f>
        <v>10</v>
      </c>
      <c r="F2653" s="7">
        <f t="array" ref="F2653">IFERROR(XLOOKUP($C2653,'Product Families'!$A:$A,'Product Families'!$F:$F),"")</f>
        <v>11</v>
      </c>
      <c r="G2653" s="7">
        <f t="array" ref="G2653">IFERROR(XLOOKUP($C2653,'Product Families'!$A:$A,'Product Families'!$G:$G),"")</f>
        <v>12</v>
      </c>
      <c r="J2653" s="7" t="str">
        <f>IFERROR(ROUND(AVERAGEIF('Week 1 - Making'!$B:$B,'Product List'!$A2653,'Week 1 - Making'!$P:$P),0),"")</f>
        <v/>
      </c>
      <c r="K2653" s="7" t="str">
        <f>IFERROR(ROUND(AVERAGEIF('Week 2 - Making'!$B:$B,'Product List'!$A2653,'Week 2 - Making'!$P:$P),0),"")</f>
        <v/>
      </c>
      <c r="L2653" s="263" t="str">
        <f>IFERROR(ROUND(AVERAGEIF('Week 3 - Making'!$B:$B,'Product List'!$A2653,'Week 3 - Making'!$P:$P),0),"")</f>
        <v/>
      </c>
      <c r="M2653" s="7" t="str">
        <f>IFERROR(ROUND(AVERAGEIF('Week 4 - Making'!$B:$B,'Product List'!$A2653,'Week 4 - Making'!$P:$P),0),"")</f>
        <v/>
      </c>
      <c r="N2653" s="7" t="str">
        <f>IFERROR(ROUND(AVERAGEIF('Week 5 - Making'!$B:$B,'Product List'!$A2653,'Week 5 - Making'!$P:$P),0),"")</f>
        <v/>
      </c>
      <c r="O2653" s="7"/>
      <c r="P2653" s="7">
        <f t="array" ref="P2653">iferror(xlookup(C2653,'Product Families'!A:A,'Product Families'!S:S),"")</f>
        <v>0</v>
      </c>
    </row>
    <row r="2654" ht="14.25" customHeight="1">
      <c r="A2654" s="122" t="s">
        <v>5621</v>
      </c>
      <c r="B2654" s="270" t="s">
        <v>5622</v>
      </c>
      <c r="C2654" s="122" t="s">
        <v>342</v>
      </c>
      <c r="D2654" s="7">
        <f t="array" ref="D2654">IFERROR(XLOOKUP($C2654,'Product Families'!$A:$A,'Product Families'!$D:$D),"")</f>
        <v>9</v>
      </c>
      <c r="E2654" s="7">
        <f t="array" ref="E2654">IFERROR(XLOOKUP($C2654,'Product Families'!$A:$A,'Product Families'!$E:$E),"")</f>
        <v>10</v>
      </c>
      <c r="F2654" s="7">
        <f t="array" ref="F2654">IFERROR(XLOOKUP($C2654,'Product Families'!$A:$A,'Product Families'!$F:$F),"")</f>
        <v>11</v>
      </c>
      <c r="G2654" s="7">
        <f t="array" ref="G2654">IFERROR(XLOOKUP($C2654,'Product Families'!$A:$A,'Product Families'!$G:$G),"")</f>
        <v>12</v>
      </c>
      <c r="J2654" s="7" t="str">
        <f>IFERROR(ROUND(AVERAGEIF('Week 1 - Making'!$B:$B,'Product List'!$A2654,'Week 1 - Making'!$P:$P),0),"")</f>
        <v/>
      </c>
      <c r="K2654" s="7" t="str">
        <f>IFERROR(ROUND(AVERAGEIF('Week 2 - Making'!$B:$B,'Product List'!$A2654,'Week 2 - Making'!$P:$P),0),"")</f>
        <v/>
      </c>
      <c r="L2654" s="263" t="str">
        <f>IFERROR(ROUND(AVERAGEIF('Week 3 - Making'!$B:$B,'Product List'!$A2654,'Week 3 - Making'!$P:$P),0),"")</f>
        <v/>
      </c>
      <c r="M2654" s="7" t="str">
        <f>IFERROR(ROUND(AVERAGEIF('Week 4 - Making'!$B:$B,'Product List'!$A2654,'Week 4 - Making'!$P:$P),0),"")</f>
        <v/>
      </c>
      <c r="N2654" s="7" t="str">
        <f>IFERROR(ROUND(AVERAGEIF('Week 5 - Making'!$B:$B,'Product List'!$A2654,'Week 5 - Making'!$P:$P),0),"")</f>
        <v/>
      </c>
      <c r="O2654" s="7"/>
      <c r="P2654" s="7">
        <f t="array" ref="P2654">iferror(xlookup(C2654,'Product Families'!A:A,'Product Families'!S:S),"")</f>
        <v>0</v>
      </c>
    </row>
    <row r="2655" ht="14.25" customHeight="1">
      <c r="A2655" s="122" t="s">
        <v>5623</v>
      </c>
      <c r="B2655" s="270" t="s">
        <v>5624</v>
      </c>
      <c r="C2655" s="122" t="s">
        <v>342</v>
      </c>
      <c r="D2655" s="7">
        <f t="array" ref="D2655">IFERROR(XLOOKUP($C2655,'Product Families'!$A:$A,'Product Families'!$D:$D),"")</f>
        <v>9</v>
      </c>
      <c r="E2655" s="7">
        <f t="array" ref="E2655">IFERROR(XLOOKUP($C2655,'Product Families'!$A:$A,'Product Families'!$E:$E),"")</f>
        <v>10</v>
      </c>
      <c r="F2655" s="7">
        <f t="array" ref="F2655">IFERROR(XLOOKUP($C2655,'Product Families'!$A:$A,'Product Families'!$F:$F),"")</f>
        <v>11</v>
      </c>
      <c r="G2655" s="7">
        <f t="array" ref="G2655">IFERROR(XLOOKUP($C2655,'Product Families'!$A:$A,'Product Families'!$G:$G),"")</f>
        <v>12</v>
      </c>
      <c r="J2655" s="7" t="str">
        <f>IFERROR(ROUND(AVERAGEIF('Week 1 - Making'!$B:$B,'Product List'!$A2655,'Week 1 - Making'!$P:$P),0),"")</f>
        <v/>
      </c>
      <c r="K2655" s="7" t="str">
        <f>IFERROR(ROUND(AVERAGEIF('Week 2 - Making'!$B:$B,'Product List'!$A2655,'Week 2 - Making'!$P:$P),0),"")</f>
        <v/>
      </c>
      <c r="L2655" s="263" t="str">
        <f>IFERROR(ROUND(AVERAGEIF('Week 3 - Making'!$B:$B,'Product List'!$A2655,'Week 3 - Making'!$P:$P),0),"")</f>
        <v/>
      </c>
      <c r="M2655" s="7" t="str">
        <f>IFERROR(ROUND(AVERAGEIF('Week 4 - Making'!$B:$B,'Product List'!$A2655,'Week 4 - Making'!$P:$P),0),"")</f>
        <v/>
      </c>
      <c r="N2655" s="7" t="str">
        <f>IFERROR(ROUND(AVERAGEIF('Week 5 - Making'!$B:$B,'Product List'!$A2655,'Week 5 - Making'!$P:$P),0),"")</f>
        <v/>
      </c>
      <c r="O2655" s="7"/>
      <c r="P2655" s="7">
        <f t="array" ref="P2655">iferror(xlookup(C2655,'Product Families'!A:A,'Product Families'!S:S),"")</f>
        <v>0</v>
      </c>
    </row>
    <row r="2656" ht="14.25" customHeight="1">
      <c r="A2656" s="122" t="s">
        <v>5625</v>
      </c>
      <c r="B2656" s="270" t="s">
        <v>5626</v>
      </c>
      <c r="C2656" s="122" t="s">
        <v>342</v>
      </c>
      <c r="D2656" s="7">
        <f t="array" ref="D2656">IFERROR(XLOOKUP($C2656,'Product Families'!$A:$A,'Product Families'!$D:$D),"")</f>
        <v>9</v>
      </c>
      <c r="E2656" s="7">
        <f t="array" ref="E2656">IFERROR(XLOOKUP($C2656,'Product Families'!$A:$A,'Product Families'!$E:$E),"")</f>
        <v>10</v>
      </c>
      <c r="F2656" s="7">
        <f t="array" ref="F2656">IFERROR(XLOOKUP($C2656,'Product Families'!$A:$A,'Product Families'!$F:$F),"")</f>
        <v>11</v>
      </c>
      <c r="G2656" s="7">
        <f t="array" ref="G2656">IFERROR(XLOOKUP($C2656,'Product Families'!$A:$A,'Product Families'!$G:$G),"")</f>
        <v>12</v>
      </c>
      <c r="J2656" s="7" t="str">
        <f>IFERROR(ROUND(AVERAGEIF('Week 1 - Making'!$B:$B,'Product List'!$A2656,'Week 1 - Making'!$P:$P),0),"")</f>
        <v/>
      </c>
      <c r="K2656" s="7" t="str">
        <f>IFERROR(ROUND(AVERAGEIF('Week 2 - Making'!$B:$B,'Product List'!$A2656,'Week 2 - Making'!$P:$P),0),"")</f>
        <v/>
      </c>
      <c r="L2656" s="263" t="str">
        <f>IFERROR(ROUND(AVERAGEIF('Week 3 - Making'!$B:$B,'Product List'!$A2656,'Week 3 - Making'!$P:$P),0),"")</f>
        <v/>
      </c>
      <c r="M2656" s="7" t="str">
        <f>IFERROR(ROUND(AVERAGEIF('Week 4 - Making'!$B:$B,'Product List'!$A2656,'Week 4 - Making'!$P:$P),0),"")</f>
        <v/>
      </c>
      <c r="N2656" s="7" t="str">
        <f>IFERROR(ROUND(AVERAGEIF('Week 5 - Making'!$B:$B,'Product List'!$A2656,'Week 5 - Making'!$P:$P),0),"")</f>
        <v/>
      </c>
      <c r="O2656" s="7"/>
      <c r="P2656" s="7">
        <f t="array" ref="P2656">iferror(xlookup(C2656,'Product Families'!A:A,'Product Families'!S:S),"")</f>
        <v>0</v>
      </c>
    </row>
    <row r="2657" ht="14.25" customHeight="1">
      <c r="A2657" s="122" t="s">
        <v>5627</v>
      </c>
      <c r="B2657" s="270" t="s">
        <v>5628</v>
      </c>
      <c r="C2657" s="122" t="s">
        <v>342</v>
      </c>
      <c r="D2657" s="7">
        <f t="array" ref="D2657">IFERROR(XLOOKUP($C2657,'Product Families'!$A:$A,'Product Families'!$D:$D),"")</f>
        <v>9</v>
      </c>
      <c r="E2657" s="7">
        <f t="array" ref="E2657">IFERROR(XLOOKUP($C2657,'Product Families'!$A:$A,'Product Families'!$E:$E),"")</f>
        <v>10</v>
      </c>
      <c r="F2657" s="7">
        <f t="array" ref="F2657">IFERROR(XLOOKUP($C2657,'Product Families'!$A:$A,'Product Families'!$F:$F),"")</f>
        <v>11</v>
      </c>
      <c r="G2657" s="7">
        <f t="array" ref="G2657">IFERROR(XLOOKUP($C2657,'Product Families'!$A:$A,'Product Families'!$G:$G),"")</f>
        <v>12</v>
      </c>
      <c r="J2657" s="7" t="str">
        <f>IFERROR(ROUND(AVERAGEIF('Week 1 - Making'!$B:$B,'Product List'!$A2657,'Week 1 - Making'!$P:$P),0),"")</f>
        <v/>
      </c>
      <c r="K2657" s="7" t="str">
        <f>IFERROR(ROUND(AVERAGEIF('Week 2 - Making'!$B:$B,'Product List'!$A2657,'Week 2 - Making'!$P:$P),0),"")</f>
        <v/>
      </c>
      <c r="L2657" s="263" t="str">
        <f>IFERROR(ROUND(AVERAGEIF('Week 3 - Making'!$B:$B,'Product List'!$A2657,'Week 3 - Making'!$P:$P),0),"")</f>
        <v/>
      </c>
      <c r="M2657" s="7" t="str">
        <f>IFERROR(ROUND(AVERAGEIF('Week 4 - Making'!$B:$B,'Product List'!$A2657,'Week 4 - Making'!$P:$P),0),"")</f>
        <v/>
      </c>
      <c r="N2657" s="7" t="str">
        <f>IFERROR(ROUND(AVERAGEIF('Week 5 - Making'!$B:$B,'Product List'!$A2657,'Week 5 - Making'!$P:$P),0),"")</f>
        <v/>
      </c>
      <c r="O2657" s="7"/>
      <c r="P2657" s="7">
        <f t="array" ref="P2657">iferror(xlookup(C2657,'Product Families'!A:A,'Product Families'!S:S),"")</f>
        <v>0</v>
      </c>
    </row>
    <row r="2658" ht="14.25" customHeight="1">
      <c r="A2658" s="122" t="s">
        <v>5629</v>
      </c>
      <c r="B2658" s="270" t="s">
        <v>5630</v>
      </c>
      <c r="C2658" s="122" t="s">
        <v>342</v>
      </c>
      <c r="D2658" s="7">
        <f t="array" ref="D2658">IFERROR(XLOOKUP($C2658,'Product Families'!$A:$A,'Product Families'!$D:$D),"")</f>
        <v>9</v>
      </c>
      <c r="E2658" s="7">
        <f t="array" ref="E2658">IFERROR(XLOOKUP($C2658,'Product Families'!$A:$A,'Product Families'!$E:$E),"")</f>
        <v>10</v>
      </c>
      <c r="F2658" s="7">
        <f t="array" ref="F2658">IFERROR(XLOOKUP($C2658,'Product Families'!$A:$A,'Product Families'!$F:$F),"")</f>
        <v>11</v>
      </c>
      <c r="G2658" s="7">
        <f t="array" ref="G2658">IFERROR(XLOOKUP($C2658,'Product Families'!$A:$A,'Product Families'!$G:$G),"")</f>
        <v>12</v>
      </c>
      <c r="J2658" s="7" t="str">
        <f>IFERROR(ROUND(AVERAGEIF('Week 1 - Making'!$B:$B,'Product List'!$A2658,'Week 1 - Making'!$P:$P),0),"")</f>
        <v/>
      </c>
      <c r="K2658" s="7" t="str">
        <f>IFERROR(ROUND(AVERAGEIF('Week 2 - Making'!$B:$B,'Product List'!$A2658,'Week 2 - Making'!$P:$P),0),"")</f>
        <v/>
      </c>
      <c r="L2658" s="263" t="str">
        <f>IFERROR(ROUND(AVERAGEIF('Week 3 - Making'!$B:$B,'Product List'!$A2658,'Week 3 - Making'!$P:$P),0),"")</f>
        <v/>
      </c>
      <c r="M2658" s="7" t="str">
        <f>IFERROR(ROUND(AVERAGEIF('Week 4 - Making'!$B:$B,'Product List'!$A2658,'Week 4 - Making'!$P:$P),0),"")</f>
        <v/>
      </c>
      <c r="N2658" s="7" t="str">
        <f>IFERROR(ROUND(AVERAGEIF('Week 5 - Making'!$B:$B,'Product List'!$A2658,'Week 5 - Making'!$P:$P),0),"")</f>
        <v/>
      </c>
      <c r="O2658" s="7"/>
      <c r="P2658" s="7">
        <f t="array" ref="P2658">iferror(xlookup(C2658,'Product Families'!A:A,'Product Families'!S:S),"")</f>
        <v>0</v>
      </c>
    </row>
    <row r="2659" ht="14.25" customHeight="1">
      <c r="A2659" s="122" t="s">
        <v>5631</v>
      </c>
      <c r="B2659" s="270" t="s">
        <v>5632</v>
      </c>
      <c r="C2659" s="122" t="s">
        <v>342</v>
      </c>
      <c r="D2659" s="7">
        <f t="array" ref="D2659">IFERROR(XLOOKUP($C2659,'Product Families'!$A:$A,'Product Families'!$D:$D),"")</f>
        <v>9</v>
      </c>
      <c r="E2659" s="7">
        <f t="array" ref="E2659">IFERROR(XLOOKUP($C2659,'Product Families'!$A:$A,'Product Families'!$E:$E),"")</f>
        <v>10</v>
      </c>
      <c r="F2659" s="7">
        <f t="array" ref="F2659">IFERROR(XLOOKUP($C2659,'Product Families'!$A:$A,'Product Families'!$F:$F),"")</f>
        <v>11</v>
      </c>
      <c r="G2659" s="7">
        <f t="array" ref="G2659">IFERROR(XLOOKUP($C2659,'Product Families'!$A:$A,'Product Families'!$G:$G),"")</f>
        <v>12</v>
      </c>
      <c r="J2659" s="7" t="str">
        <f>IFERROR(ROUND(AVERAGEIF('Week 1 - Making'!$B:$B,'Product List'!$A2659,'Week 1 - Making'!$P:$P),0),"")</f>
        <v/>
      </c>
      <c r="K2659" s="7" t="str">
        <f>IFERROR(ROUND(AVERAGEIF('Week 2 - Making'!$B:$B,'Product List'!$A2659,'Week 2 - Making'!$P:$P),0),"")</f>
        <v/>
      </c>
      <c r="L2659" s="263" t="str">
        <f>IFERROR(ROUND(AVERAGEIF('Week 3 - Making'!$B:$B,'Product List'!$A2659,'Week 3 - Making'!$P:$P),0),"")</f>
        <v/>
      </c>
      <c r="M2659" s="7" t="str">
        <f>IFERROR(ROUND(AVERAGEIF('Week 4 - Making'!$B:$B,'Product List'!$A2659,'Week 4 - Making'!$P:$P),0),"")</f>
        <v/>
      </c>
      <c r="N2659" s="7" t="str">
        <f>IFERROR(ROUND(AVERAGEIF('Week 5 - Making'!$B:$B,'Product List'!$A2659,'Week 5 - Making'!$P:$P),0),"")</f>
        <v/>
      </c>
      <c r="O2659" s="7"/>
      <c r="P2659" s="7">
        <f t="array" ref="P2659">iferror(xlookup(C2659,'Product Families'!A:A,'Product Families'!S:S),"")</f>
        <v>0</v>
      </c>
    </row>
    <row r="2660" ht="14.25" customHeight="1">
      <c r="A2660" s="122" t="s">
        <v>5633</v>
      </c>
      <c r="B2660" s="270" t="s">
        <v>5634</v>
      </c>
      <c r="C2660" s="122" t="s">
        <v>342</v>
      </c>
      <c r="D2660" s="7">
        <f t="array" ref="D2660">IFERROR(XLOOKUP($C2660,'Product Families'!$A:$A,'Product Families'!$D:$D),"")</f>
        <v>9</v>
      </c>
      <c r="E2660" s="7">
        <f t="array" ref="E2660">IFERROR(XLOOKUP($C2660,'Product Families'!$A:$A,'Product Families'!$E:$E),"")</f>
        <v>10</v>
      </c>
      <c r="F2660" s="7">
        <f t="array" ref="F2660">IFERROR(XLOOKUP($C2660,'Product Families'!$A:$A,'Product Families'!$F:$F),"")</f>
        <v>11</v>
      </c>
      <c r="G2660" s="7">
        <f t="array" ref="G2660">IFERROR(XLOOKUP($C2660,'Product Families'!$A:$A,'Product Families'!$G:$G),"")</f>
        <v>12</v>
      </c>
      <c r="J2660" s="7" t="str">
        <f>IFERROR(ROUND(AVERAGEIF('Week 1 - Making'!$B:$B,'Product List'!$A2660,'Week 1 - Making'!$P:$P),0),"")</f>
        <v/>
      </c>
      <c r="K2660" s="7" t="str">
        <f>IFERROR(ROUND(AVERAGEIF('Week 2 - Making'!$B:$B,'Product List'!$A2660,'Week 2 - Making'!$P:$P),0),"")</f>
        <v/>
      </c>
      <c r="L2660" s="263" t="str">
        <f>IFERROR(ROUND(AVERAGEIF('Week 3 - Making'!$B:$B,'Product List'!$A2660,'Week 3 - Making'!$P:$P),0),"")</f>
        <v/>
      </c>
      <c r="M2660" s="7" t="str">
        <f>IFERROR(ROUND(AVERAGEIF('Week 4 - Making'!$B:$B,'Product List'!$A2660,'Week 4 - Making'!$P:$P),0),"")</f>
        <v/>
      </c>
      <c r="N2660" s="7" t="str">
        <f>IFERROR(ROUND(AVERAGEIF('Week 5 - Making'!$B:$B,'Product List'!$A2660,'Week 5 - Making'!$P:$P),0),"")</f>
        <v/>
      </c>
      <c r="O2660" s="7"/>
      <c r="P2660" s="7">
        <f t="array" ref="P2660">iferror(xlookup(C2660,'Product Families'!A:A,'Product Families'!S:S),"")</f>
        <v>0</v>
      </c>
    </row>
    <row r="2661" ht="14.25" customHeight="1">
      <c r="A2661" s="122" t="s">
        <v>5635</v>
      </c>
      <c r="B2661" s="270" t="s">
        <v>5636</v>
      </c>
      <c r="C2661" s="122" t="s">
        <v>342</v>
      </c>
      <c r="D2661" s="7">
        <f t="array" ref="D2661">IFERROR(XLOOKUP($C2661,'Product Families'!$A:$A,'Product Families'!$D:$D),"")</f>
        <v>9</v>
      </c>
      <c r="E2661" s="7">
        <f t="array" ref="E2661">IFERROR(XLOOKUP($C2661,'Product Families'!$A:$A,'Product Families'!$E:$E),"")</f>
        <v>10</v>
      </c>
      <c r="F2661" s="7">
        <f t="array" ref="F2661">IFERROR(XLOOKUP($C2661,'Product Families'!$A:$A,'Product Families'!$F:$F),"")</f>
        <v>11</v>
      </c>
      <c r="G2661" s="7">
        <f t="array" ref="G2661">IFERROR(XLOOKUP($C2661,'Product Families'!$A:$A,'Product Families'!$G:$G),"")</f>
        <v>12</v>
      </c>
      <c r="J2661" s="7" t="str">
        <f>IFERROR(ROUND(AVERAGEIF('Week 1 - Making'!$B:$B,'Product List'!$A2661,'Week 1 - Making'!$P:$P),0),"")</f>
        <v/>
      </c>
      <c r="K2661" s="7" t="str">
        <f>IFERROR(ROUND(AVERAGEIF('Week 2 - Making'!$B:$B,'Product List'!$A2661,'Week 2 - Making'!$P:$P),0),"")</f>
        <v/>
      </c>
      <c r="L2661" s="263" t="str">
        <f>IFERROR(ROUND(AVERAGEIF('Week 3 - Making'!$B:$B,'Product List'!$A2661,'Week 3 - Making'!$P:$P),0),"")</f>
        <v/>
      </c>
      <c r="M2661" s="7" t="str">
        <f>IFERROR(ROUND(AVERAGEIF('Week 4 - Making'!$B:$B,'Product List'!$A2661,'Week 4 - Making'!$P:$P),0),"")</f>
        <v/>
      </c>
      <c r="N2661" s="7" t="str">
        <f>IFERROR(ROUND(AVERAGEIF('Week 5 - Making'!$B:$B,'Product List'!$A2661,'Week 5 - Making'!$P:$P),0),"")</f>
        <v/>
      </c>
      <c r="O2661" s="7"/>
      <c r="P2661" s="7">
        <f t="array" ref="P2661">iferror(xlookup(C2661,'Product Families'!A:A,'Product Families'!S:S),"")</f>
        <v>0</v>
      </c>
    </row>
    <row r="2662" ht="14.25" customHeight="1">
      <c r="A2662" s="122" t="s">
        <v>5637</v>
      </c>
      <c r="B2662" s="270" t="s">
        <v>5638</v>
      </c>
      <c r="C2662" s="122" t="s">
        <v>342</v>
      </c>
      <c r="D2662" s="7">
        <f t="array" ref="D2662">IFERROR(XLOOKUP($C2662,'Product Families'!$A:$A,'Product Families'!$D:$D),"")</f>
        <v>9</v>
      </c>
      <c r="E2662" s="7">
        <f t="array" ref="E2662">IFERROR(XLOOKUP($C2662,'Product Families'!$A:$A,'Product Families'!$E:$E),"")</f>
        <v>10</v>
      </c>
      <c r="F2662" s="7">
        <f t="array" ref="F2662">IFERROR(XLOOKUP($C2662,'Product Families'!$A:$A,'Product Families'!$F:$F),"")</f>
        <v>11</v>
      </c>
      <c r="G2662" s="7">
        <f t="array" ref="G2662">IFERROR(XLOOKUP($C2662,'Product Families'!$A:$A,'Product Families'!$G:$G),"")</f>
        <v>12</v>
      </c>
      <c r="J2662" s="7" t="str">
        <f>IFERROR(ROUND(AVERAGEIF('Week 1 - Making'!$B:$B,'Product List'!$A2662,'Week 1 - Making'!$P:$P),0),"")</f>
        <v/>
      </c>
      <c r="K2662" s="7" t="str">
        <f>IFERROR(ROUND(AVERAGEIF('Week 2 - Making'!$B:$B,'Product List'!$A2662,'Week 2 - Making'!$P:$P),0),"")</f>
        <v/>
      </c>
      <c r="L2662" s="263" t="str">
        <f>IFERROR(ROUND(AVERAGEIF('Week 3 - Making'!$B:$B,'Product List'!$A2662,'Week 3 - Making'!$P:$P),0),"")</f>
        <v/>
      </c>
      <c r="M2662" s="7" t="str">
        <f>IFERROR(ROUND(AVERAGEIF('Week 4 - Making'!$B:$B,'Product List'!$A2662,'Week 4 - Making'!$P:$P),0),"")</f>
        <v/>
      </c>
      <c r="N2662" s="7" t="str">
        <f>IFERROR(ROUND(AVERAGEIF('Week 5 - Making'!$B:$B,'Product List'!$A2662,'Week 5 - Making'!$P:$P),0),"")</f>
        <v/>
      </c>
      <c r="O2662" s="7"/>
      <c r="P2662" s="7">
        <f t="array" ref="P2662">iferror(xlookup(C2662,'Product Families'!A:A,'Product Families'!S:S),"")</f>
        <v>0</v>
      </c>
    </row>
    <row r="2663" ht="14.25" customHeight="1">
      <c r="A2663" s="122" t="s">
        <v>5639</v>
      </c>
      <c r="B2663" s="270" t="s">
        <v>3919</v>
      </c>
      <c r="C2663" s="122" t="s">
        <v>969</v>
      </c>
      <c r="D2663" s="7">
        <f t="array" ref="D2663">IFERROR(XLOOKUP($C2663,'Product Families'!$A:$A,'Product Families'!$D:$D),"")</f>
        <v>9</v>
      </c>
      <c r="E2663" s="7">
        <f t="array" ref="E2663">IFERROR(XLOOKUP($C2663,'Product Families'!$A:$A,'Product Families'!$E:$E),"")</f>
        <v>10</v>
      </c>
      <c r="F2663" s="7">
        <f t="array" ref="F2663">IFERROR(XLOOKUP($C2663,'Product Families'!$A:$A,'Product Families'!$F:$F),"")</f>
        <v>10</v>
      </c>
      <c r="G2663" s="7">
        <f t="array" ref="G2663">IFERROR(XLOOKUP($C2663,'Product Families'!$A:$A,'Product Families'!$G:$G),"")</f>
        <v>11</v>
      </c>
      <c r="J2663" s="7" t="str">
        <f>IFERROR(ROUND(AVERAGEIF('Week 1 - Making'!$B:$B,'Product List'!$A2663,'Week 1 - Making'!$P:$P),0),"")</f>
        <v/>
      </c>
      <c r="K2663" s="7" t="str">
        <f>IFERROR(ROUND(AVERAGEIF('Week 2 - Making'!$B:$B,'Product List'!$A2663,'Week 2 - Making'!$P:$P),0),"")</f>
        <v/>
      </c>
      <c r="L2663" s="263" t="str">
        <f>IFERROR(ROUND(AVERAGEIF('Week 3 - Making'!$B:$B,'Product List'!$A2663,'Week 3 - Making'!$P:$P),0),"")</f>
        <v/>
      </c>
      <c r="M2663" s="7" t="str">
        <f>IFERROR(ROUND(AVERAGEIF('Week 4 - Making'!$B:$B,'Product List'!$A2663,'Week 4 - Making'!$P:$P),0),"")</f>
        <v/>
      </c>
      <c r="N2663" s="7" t="str">
        <f>IFERROR(ROUND(AVERAGEIF('Week 5 - Making'!$B:$B,'Product List'!$A2663,'Week 5 - Making'!$P:$P),0),"")</f>
        <v/>
      </c>
      <c r="O2663" s="7"/>
      <c r="P2663" s="7">
        <f t="array" ref="P2663">iferror(xlookup(C2663,'Product Families'!A:A,'Product Families'!S:S),"")</f>
        <v>0</v>
      </c>
    </row>
    <row r="2664" ht="14.25" customHeight="1">
      <c r="A2664" s="122" t="s">
        <v>5640</v>
      </c>
      <c r="B2664" s="270" t="s">
        <v>3922</v>
      </c>
      <c r="C2664" s="122" t="s">
        <v>969</v>
      </c>
      <c r="D2664" s="7">
        <f t="array" ref="D2664">IFERROR(XLOOKUP($C2664,'Product Families'!$A:$A,'Product Families'!$D:$D),"")</f>
        <v>9</v>
      </c>
      <c r="E2664" s="7">
        <f t="array" ref="E2664">IFERROR(XLOOKUP($C2664,'Product Families'!$A:$A,'Product Families'!$E:$E),"")</f>
        <v>10</v>
      </c>
      <c r="F2664" s="7">
        <f t="array" ref="F2664">IFERROR(XLOOKUP($C2664,'Product Families'!$A:$A,'Product Families'!$F:$F),"")</f>
        <v>10</v>
      </c>
      <c r="G2664" s="7">
        <f t="array" ref="G2664">IFERROR(XLOOKUP($C2664,'Product Families'!$A:$A,'Product Families'!$G:$G),"")</f>
        <v>11</v>
      </c>
      <c r="J2664" s="7" t="str">
        <f>IFERROR(ROUND(AVERAGEIF('Week 1 - Making'!$B:$B,'Product List'!$A2664,'Week 1 - Making'!$P:$P),0),"")</f>
        <v/>
      </c>
      <c r="K2664" s="7" t="str">
        <f>IFERROR(ROUND(AVERAGEIF('Week 2 - Making'!$B:$B,'Product List'!$A2664,'Week 2 - Making'!$P:$P),0),"")</f>
        <v/>
      </c>
      <c r="L2664" s="263" t="str">
        <f>IFERROR(ROUND(AVERAGEIF('Week 3 - Making'!$B:$B,'Product List'!$A2664,'Week 3 - Making'!$P:$P),0),"")</f>
        <v/>
      </c>
      <c r="M2664" s="7" t="str">
        <f>IFERROR(ROUND(AVERAGEIF('Week 4 - Making'!$B:$B,'Product List'!$A2664,'Week 4 - Making'!$P:$P),0),"")</f>
        <v/>
      </c>
      <c r="N2664" s="7" t="str">
        <f>IFERROR(ROUND(AVERAGEIF('Week 5 - Making'!$B:$B,'Product List'!$A2664,'Week 5 - Making'!$P:$P),0),"")</f>
        <v/>
      </c>
      <c r="O2664" s="7"/>
      <c r="P2664" s="7">
        <f t="array" ref="P2664">iferror(xlookup(C2664,'Product Families'!A:A,'Product Families'!S:S),"")</f>
        <v>0</v>
      </c>
    </row>
    <row r="2665" ht="14.25" customHeight="1">
      <c r="A2665" s="122" t="s">
        <v>5641</v>
      </c>
      <c r="B2665" s="270" t="s">
        <v>3924</v>
      </c>
      <c r="C2665" s="122" t="s">
        <v>969</v>
      </c>
      <c r="D2665" s="7">
        <f t="array" ref="D2665">IFERROR(XLOOKUP($C2665,'Product Families'!$A:$A,'Product Families'!$D:$D),"")</f>
        <v>9</v>
      </c>
      <c r="E2665" s="7">
        <f t="array" ref="E2665">IFERROR(XLOOKUP($C2665,'Product Families'!$A:$A,'Product Families'!$E:$E),"")</f>
        <v>10</v>
      </c>
      <c r="F2665" s="7">
        <f t="array" ref="F2665">IFERROR(XLOOKUP($C2665,'Product Families'!$A:$A,'Product Families'!$F:$F),"")</f>
        <v>10</v>
      </c>
      <c r="G2665" s="7">
        <f t="array" ref="G2665">IFERROR(XLOOKUP($C2665,'Product Families'!$A:$A,'Product Families'!$G:$G),"")</f>
        <v>11</v>
      </c>
      <c r="J2665" s="7" t="str">
        <f>IFERROR(ROUND(AVERAGEIF('Week 1 - Making'!$B:$B,'Product List'!$A2665,'Week 1 - Making'!$P:$P),0),"")</f>
        <v/>
      </c>
      <c r="K2665" s="7" t="str">
        <f>IFERROR(ROUND(AVERAGEIF('Week 2 - Making'!$B:$B,'Product List'!$A2665,'Week 2 - Making'!$P:$P),0),"")</f>
        <v/>
      </c>
      <c r="L2665" s="263" t="str">
        <f>IFERROR(ROUND(AVERAGEIF('Week 3 - Making'!$B:$B,'Product List'!$A2665,'Week 3 - Making'!$P:$P),0),"")</f>
        <v/>
      </c>
      <c r="M2665" s="7" t="str">
        <f>IFERROR(ROUND(AVERAGEIF('Week 4 - Making'!$B:$B,'Product List'!$A2665,'Week 4 - Making'!$P:$P),0),"")</f>
        <v/>
      </c>
      <c r="N2665" s="7" t="str">
        <f>IFERROR(ROUND(AVERAGEIF('Week 5 - Making'!$B:$B,'Product List'!$A2665,'Week 5 - Making'!$P:$P),0),"")</f>
        <v/>
      </c>
      <c r="O2665" s="7"/>
      <c r="P2665" s="7">
        <f t="array" ref="P2665">iferror(xlookup(C2665,'Product Families'!A:A,'Product Families'!S:S),"")</f>
        <v>0</v>
      </c>
    </row>
    <row r="2666" ht="14.25" customHeight="1">
      <c r="A2666" s="122" t="s">
        <v>1766</v>
      </c>
      <c r="B2666" s="270" t="s">
        <v>3926</v>
      </c>
      <c r="C2666" s="122" t="s">
        <v>969</v>
      </c>
      <c r="D2666" s="7">
        <f t="array" ref="D2666">IFERROR(XLOOKUP($C2666,'Product Families'!$A:$A,'Product Families'!$D:$D),"")</f>
        <v>9</v>
      </c>
      <c r="E2666" s="7">
        <f t="array" ref="E2666">IFERROR(XLOOKUP($C2666,'Product Families'!$A:$A,'Product Families'!$E:$E),"")</f>
        <v>10</v>
      </c>
      <c r="F2666" s="7">
        <f t="array" ref="F2666">IFERROR(XLOOKUP($C2666,'Product Families'!$A:$A,'Product Families'!$F:$F),"")</f>
        <v>10</v>
      </c>
      <c r="G2666" s="7">
        <f t="array" ref="G2666">IFERROR(XLOOKUP($C2666,'Product Families'!$A:$A,'Product Families'!$G:$G),"")</f>
        <v>11</v>
      </c>
      <c r="J2666" s="7" t="str">
        <f>IFERROR(ROUND(AVERAGEIF('Week 1 - Making'!$B:$B,'Product List'!$A2666,'Week 1 - Making'!$P:$P),0),"")</f>
        <v/>
      </c>
      <c r="K2666" s="7">
        <f>IFERROR(ROUND(AVERAGEIF('Week 2 - Making'!$B:$B,'Product List'!$A2666,'Week 2 - Making'!$P:$P),0),"")</f>
        <v>10</v>
      </c>
      <c r="L2666" s="263" t="str">
        <f>IFERROR(ROUND(AVERAGEIF('Week 3 - Making'!$B:$B,'Product List'!$A2666,'Week 3 - Making'!$P:$P),0),"")</f>
        <v/>
      </c>
      <c r="M2666" s="7" t="str">
        <f>IFERROR(ROUND(AVERAGEIF('Week 4 - Making'!$B:$B,'Product List'!$A2666,'Week 4 - Making'!$P:$P),0),"")</f>
        <v/>
      </c>
      <c r="N2666" s="7" t="str">
        <f>IFERROR(ROUND(AVERAGEIF('Week 5 - Making'!$B:$B,'Product List'!$A2666,'Week 5 - Making'!$P:$P),0),"")</f>
        <v/>
      </c>
      <c r="O2666" s="7"/>
      <c r="P2666" s="7">
        <f t="array" ref="P2666">iferror(xlookup(C2666,'Product Families'!A:A,'Product Families'!S:S),"")</f>
        <v>0</v>
      </c>
    </row>
    <row r="2667" ht="14.25" customHeight="1">
      <c r="A2667" s="122" t="s">
        <v>1760</v>
      </c>
      <c r="B2667" s="270" t="s">
        <v>3930</v>
      </c>
      <c r="C2667" s="122" t="s">
        <v>969</v>
      </c>
      <c r="D2667" s="7">
        <f t="array" ref="D2667">IFERROR(XLOOKUP($C2667,'Product Families'!$A:$A,'Product Families'!$D:$D),"")</f>
        <v>9</v>
      </c>
      <c r="E2667" s="7">
        <f t="array" ref="E2667">IFERROR(XLOOKUP($C2667,'Product Families'!$A:$A,'Product Families'!$E:$E),"")</f>
        <v>10</v>
      </c>
      <c r="F2667" s="7">
        <f t="array" ref="F2667">IFERROR(XLOOKUP($C2667,'Product Families'!$A:$A,'Product Families'!$F:$F),"")</f>
        <v>10</v>
      </c>
      <c r="G2667" s="7">
        <f t="array" ref="G2667">IFERROR(XLOOKUP($C2667,'Product Families'!$A:$A,'Product Families'!$G:$G),"")</f>
        <v>11</v>
      </c>
      <c r="J2667" s="7">
        <f>IFERROR(ROUND(AVERAGEIF('Week 1 - Making'!$B:$B,'Product List'!$A2667,'Week 1 - Making'!$P:$P),0),"")</f>
        <v>10</v>
      </c>
      <c r="K2667" s="7">
        <f>IFERROR(ROUND(AVERAGEIF('Week 2 - Making'!$B:$B,'Product List'!$A2667,'Week 2 - Making'!$P:$P),0),"")</f>
        <v>9</v>
      </c>
      <c r="L2667" s="263" t="str">
        <f>IFERROR(ROUND(AVERAGEIF('Week 3 - Making'!$B:$B,'Product List'!$A2667,'Week 3 - Making'!$P:$P),0),"")</f>
        <v/>
      </c>
      <c r="M2667" s="7" t="str">
        <f>IFERROR(ROUND(AVERAGEIF('Week 4 - Making'!$B:$B,'Product List'!$A2667,'Week 4 - Making'!$P:$P),0),"")</f>
        <v/>
      </c>
      <c r="N2667" s="7" t="str">
        <f>IFERROR(ROUND(AVERAGEIF('Week 5 - Making'!$B:$B,'Product List'!$A2667,'Week 5 - Making'!$P:$P),0),"")</f>
        <v/>
      </c>
      <c r="O2667" s="7"/>
      <c r="P2667" s="7">
        <f t="array" ref="P2667">iferror(xlookup(C2667,'Product Families'!A:A,'Product Families'!S:S),"")</f>
        <v>0</v>
      </c>
    </row>
    <row r="2668" ht="14.25" customHeight="1">
      <c r="A2668" s="122" t="s">
        <v>5642</v>
      </c>
      <c r="B2668" s="270" t="s">
        <v>3932</v>
      </c>
      <c r="C2668" s="122" t="s">
        <v>969</v>
      </c>
      <c r="D2668" s="7">
        <f t="array" ref="D2668">IFERROR(XLOOKUP($C2668,'Product Families'!$A:$A,'Product Families'!$D:$D),"")</f>
        <v>9</v>
      </c>
      <c r="E2668" s="7">
        <f t="array" ref="E2668">IFERROR(XLOOKUP($C2668,'Product Families'!$A:$A,'Product Families'!$E:$E),"")</f>
        <v>10</v>
      </c>
      <c r="F2668" s="7">
        <f t="array" ref="F2668">IFERROR(XLOOKUP($C2668,'Product Families'!$A:$A,'Product Families'!$F:$F),"")</f>
        <v>10</v>
      </c>
      <c r="G2668" s="7">
        <f t="array" ref="G2668">IFERROR(XLOOKUP($C2668,'Product Families'!$A:$A,'Product Families'!$G:$G),"")</f>
        <v>11</v>
      </c>
      <c r="J2668" s="7" t="str">
        <f>IFERROR(ROUND(AVERAGEIF('Week 1 - Making'!$B:$B,'Product List'!$A2668,'Week 1 - Making'!$P:$P),0),"")</f>
        <v/>
      </c>
      <c r="K2668" s="7" t="str">
        <f>IFERROR(ROUND(AVERAGEIF('Week 2 - Making'!$B:$B,'Product List'!$A2668,'Week 2 - Making'!$P:$P),0),"")</f>
        <v/>
      </c>
      <c r="L2668" s="263" t="str">
        <f>IFERROR(ROUND(AVERAGEIF('Week 3 - Making'!$B:$B,'Product List'!$A2668,'Week 3 - Making'!$P:$P),0),"")</f>
        <v/>
      </c>
      <c r="M2668" s="7" t="str">
        <f>IFERROR(ROUND(AVERAGEIF('Week 4 - Making'!$B:$B,'Product List'!$A2668,'Week 4 - Making'!$P:$P),0),"")</f>
        <v/>
      </c>
      <c r="N2668" s="7" t="str">
        <f>IFERROR(ROUND(AVERAGEIF('Week 5 - Making'!$B:$B,'Product List'!$A2668,'Week 5 - Making'!$P:$P),0),"")</f>
        <v/>
      </c>
      <c r="O2668" s="7"/>
      <c r="P2668" s="7">
        <f t="array" ref="P2668">iferror(xlookup(C2668,'Product Families'!A:A,'Product Families'!S:S),"")</f>
        <v>0</v>
      </c>
    </row>
    <row r="2669" ht="14.25" customHeight="1">
      <c r="A2669" s="122" t="s">
        <v>5643</v>
      </c>
      <c r="B2669" s="270" t="s">
        <v>3934</v>
      </c>
      <c r="C2669" s="122" t="s">
        <v>969</v>
      </c>
      <c r="D2669" s="7">
        <f t="array" ref="D2669">IFERROR(XLOOKUP($C2669,'Product Families'!$A:$A,'Product Families'!$D:$D),"")</f>
        <v>9</v>
      </c>
      <c r="E2669" s="7">
        <f t="array" ref="E2669">IFERROR(XLOOKUP($C2669,'Product Families'!$A:$A,'Product Families'!$E:$E),"")</f>
        <v>10</v>
      </c>
      <c r="F2669" s="7">
        <f t="array" ref="F2669">IFERROR(XLOOKUP($C2669,'Product Families'!$A:$A,'Product Families'!$F:$F),"")</f>
        <v>10</v>
      </c>
      <c r="G2669" s="7">
        <f t="array" ref="G2669">IFERROR(XLOOKUP($C2669,'Product Families'!$A:$A,'Product Families'!$G:$G),"")</f>
        <v>11</v>
      </c>
      <c r="J2669" s="7" t="str">
        <f>IFERROR(ROUND(AVERAGEIF('Week 1 - Making'!$B:$B,'Product List'!$A2669,'Week 1 - Making'!$P:$P),0),"")</f>
        <v/>
      </c>
      <c r="K2669" s="7" t="str">
        <f>IFERROR(ROUND(AVERAGEIF('Week 2 - Making'!$B:$B,'Product List'!$A2669,'Week 2 - Making'!$P:$P),0),"")</f>
        <v/>
      </c>
      <c r="L2669" s="263" t="str">
        <f>IFERROR(ROUND(AVERAGEIF('Week 3 - Making'!$B:$B,'Product List'!$A2669,'Week 3 - Making'!$P:$P),0),"")</f>
        <v/>
      </c>
      <c r="M2669" s="7" t="str">
        <f>IFERROR(ROUND(AVERAGEIF('Week 4 - Making'!$B:$B,'Product List'!$A2669,'Week 4 - Making'!$P:$P),0),"")</f>
        <v/>
      </c>
      <c r="N2669" s="7" t="str">
        <f>IFERROR(ROUND(AVERAGEIF('Week 5 - Making'!$B:$B,'Product List'!$A2669,'Week 5 - Making'!$P:$P),0),"")</f>
        <v/>
      </c>
      <c r="O2669" s="7"/>
      <c r="P2669" s="7">
        <f t="array" ref="P2669">iferror(xlookup(C2669,'Product Families'!A:A,'Product Families'!S:S),"")</f>
        <v>0</v>
      </c>
    </row>
    <row r="2670" ht="14.25" customHeight="1">
      <c r="A2670" s="122" t="s">
        <v>5644</v>
      </c>
      <c r="B2670" s="270" t="s">
        <v>3936</v>
      </c>
      <c r="C2670" s="122" t="s">
        <v>969</v>
      </c>
      <c r="D2670" s="7">
        <f t="array" ref="D2670">IFERROR(XLOOKUP($C2670,'Product Families'!$A:$A,'Product Families'!$D:$D),"")</f>
        <v>9</v>
      </c>
      <c r="E2670" s="7">
        <f t="array" ref="E2670">IFERROR(XLOOKUP($C2670,'Product Families'!$A:$A,'Product Families'!$E:$E),"")</f>
        <v>10</v>
      </c>
      <c r="F2670" s="7">
        <f t="array" ref="F2670">IFERROR(XLOOKUP($C2670,'Product Families'!$A:$A,'Product Families'!$F:$F),"")</f>
        <v>10</v>
      </c>
      <c r="G2670" s="7">
        <f t="array" ref="G2670">IFERROR(XLOOKUP($C2670,'Product Families'!$A:$A,'Product Families'!$G:$G),"")</f>
        <v>11</v>
      </c>
      <c r="J2670" s="7" t="str">
        <f>IFERROR(ROUND(AVERAGEIF('Week 1 - Making'!$B:$B,'Product List'!$A2670,'Week 1 - Making'!$P:$P),0),"")</f>
        <v/>
      </c>
      <c r="K2670" s="7" t="str">
        <f>IFERROR(ROUND(AVERAGEIF('Week 2 - Making'!$B:$B,'Product List'!$A2670,'Week 2 - Making'!$P:$P),0),"")</f>
        <v/>
      </c>
      <c r="L2670" s="263" t="str">
        <f>IFERROR(ROUND(AVERAGEIF('Week 3 - Making'!$B:$B,'Product List'!$A2670,'Week 3 - Making'!$P:$P),0),"")</f>
        <v/>
      </c>
      <c r="M2670" s="7" t="str">
        <f>IFERROR(ROUND(AVERAGEIF('Week 4 - Making'!$B:$B,'Product List'!$A2670,'Week 4 - Making'!$P:$P),0),"")</f>
        <v/>
      </c>
      <c r="N2670" s="7" t="str">
        <f>IFERROR(ROUND(AVERAGEIF('Week 5 - Making'!$B:$B,'Product List'!$A2670,'Week 5 - Making'!$P:$P),0),"")</f>
        <v/>
      </c>
      <c r="O2670" s="7"/>
      <c r="P2670" s="7">
        <f t="array" ref="P2670">iferror(xlookup(C2670,'Product Families'!A:A,'Product Families'!S:S),"")</f>
        <v>0</v>
      </c>
    </row>
    <row r="2671" ht="14.25" customHeight="1">
      <c r="A2671" s="122" t="s">
        <v>1763</v>
      </c>
      <c r="B2671" s="270" t="s">
        <v>3938</v>
      </c>
      <c r="C2671" s="122" t="s">
        <v>969</v>
      </c>
      <c r="D2671" s="7">
        <f t="array" ref="D2671">IFERROR(XLOOKUP($C2671,'Product Families'!$A:$A,'Product Families'!$D:$D),"")</f>
        <v>9</v>
      </c>
      <c r="E2671" s="7">
        <f t="array" ref="E2671">IFERROR(XLOOKUP($C2671,'Product Families'!$A:$A,'Product Families'!$E:$E),"")</f>
        <v>10</v>
      </c>
      <c r="F2671" s="7">
        <f t="array" ref="F2671">IFERROR(XLOOKUP($C2671,'Product Families'!$A:$A,'Product Families'!$F:$F),"")</f>
        <v>10</v>
      </c>
      <c r="G2671" s="7">
        <f t="array" ref="G2671">IFERROR(XLOOKUP($C2671,'Product Families'!$A:$A,'Product Families'!$G:$G),"")</f>
        <v>11</v>
      </c>
      <c r="J2671" s="7" t="str">
        <f>IFERROR(ROUND(AVERAGEIF('Week 1 - Making'!$B:$B,'Product List'!$A2671,'Week 1 - Making'!$P:$P),0),"")</f>
        <v/>
      </c>
      <c r="K2671" s="7">
        <f>IFERROR(ROUND(AVERAGEIF('Week 2 - Making'!$B:$B,'Product List'!$A2671,'Week 2 - Making'!$P:$P),0),"")</f>
        <v>10</v>
      </c>
      <c r="L2671" s="263" t="str">
        <f>IFERROR(ROUND(AVERAGEIF('Week 3 - Making'!$B:$B,'Product List'!$A2671,'Week 3 - Making'!$P:$P),0),"")</f>
        <v/>
      </c>
      <c r="M2671" s="7" t="str">
        <f>IFERROR(ROUND(AVERAGEIF('Week 4 - Making'!$B:$B,'Product List'!$A2671,'Week 4 - Making'!$P:$P),0),"")</f>
        <v/>
      </c>
      <c r="N2671" s="7" t="str">
        <f>IFERROR(ROUND(AVERAGEIF('Week 5 - Making'!$B:$B,'Product List'!$A2671,'Week 5 - Making'!$P:$P),0),"")</f>
        <v/>
      </c>
      <c r="O2671" s="7"/>
      <c r="P2671" s="7">
        <f t="array" ref="P2671">iferror(xlookup(C2671,'Product Families'!A:A,'Product Families'!S:S),"")</f>
        <v>0</v>
      </c>
    </row>
    <row r="2672" ht="14.25" customHeight="1">
      <c r="A2672" s="122" t="s">
        <v>5645</v>
      </c>
      <c r="B2672" s="270" t="s">
        <v>3940</v>
      </c>
      <c r="C2672" s="122" t="s">
        <v>969</v>
      </c>
      <c r="D2672" s="7">
        <f t="array" ref="D2672">IFERROR(XLOOKUP($C2672,'Product Families'!$A:$A,'Product Families'!$D:$D),"")</f>
        <v>9</v>
      </c>
      <c r="E2672" s="7">
        <f t="array" ref="E2672">IFERROR(XLOOKUP($C2672,'Product Families'!$A:$A,'Product Families'!$E:$E),"")</f>
        <v>10</v>
      </c>
      <c r="F2672" s="7">
        <f t="array" ref="F2672">IFERROR(XLOOKUP($C2672,'Product Families'!$A:$A,'Product Families'!$F:$F),"")</f>
        <v>10</v>
      </c>
      <c r="G2672" s="7">
        <f t="array" ref="G2672">IFERROR(XLOOKUP($C2672,'Product Families'!$A:$A,'Product Families'!$G:$G),"")</f>
        <v>11</v>
      </c>
      <c r="J2672" s="7" t="str">
        <f>IFERROR(ROUND(AVERAGEIF('Week 1 - Making'!$B:$B,'Product List'!$A2672,'Week 1 - Making'!$P:$P),0),"")</f>
        <v/>
      </c>
      <c r="K2672" s="7" t="str">
        <f>IFERROR(ROUND(AVERAGEIF('Week 2 - Making'!$B:$B,'Product List'!$A2672,'Week 2 - Making'!$P:$P),0),"")</f>
        <v/>
      </c>
      <c r="L2672" s="263" t="str">
        <f>IFERROR(ROUND(AVERAGEIF('Week 3 - Making'!$B:$B,'Product List'!$A2672,'Week 3 - Making'!$P:$P),0),"")</f>
        <v/>
      </c>
      <c r="M2672" s="7" t="str">
        <f>IFERROR(ROUND(AVERAGEIF('Week 4 - Making'!$B:$B,'Product List'!$A2672,'Week 4 - Making'!$P:$P),0),"")</f>
        <v/>
      </c>
      <c r="N2672" s="7" t="str">
        <f>IFERROR(ROUND(AVERAGEIF('Week 5 - Making'!$B:$B,'Product List'!$A2672,'Week 5 - Making'!$P:$P),0),"")</f>
        <v/>
      </c>
      <c r="O2672" s="7"/>
      <c r="P2672" s="7">
        <f t="array" ref="P2672">iferror(xlookup(C2672,'Product Families'!A:A,'Product Families'!S:S),"")</f>
        <v>0</v>
      </c>
    </row>
    <row r="2673" ht="14.25" customHeight="1">
      <c r="A2673" s="122" t="s">
        <v>5646</v>
      </c>
      <c r="B2673" s="270" t="s">
        <v>5647</v>
      </c>
      <c r="C2673" s="122" t="s">
        <v>342</v>
      </c>
      <c r="D2673" s="7">
        <f t="array" ref="D2673">IFERROR(XLOOKUP($C2673,'Product Families'!$A:$A,'Product Families'!$D:$D),"")</f>
        <v>9</v>
      </c>
      <c r="E2673" s="7">
        <f t="array" ref="E2673">IFERROR(XLOOKUP($C2673,'Product Families'!$A:$A,'Product Families'!$E:$E),"")</f>
        <v>10</v>
      </c>
      <c r="F2673" s="7">
        <f t="array" ref="F2673">IFERROR(XLOOKUP($C2673,'Product Families'!$A:$A,'Product Families'!$F:$F),"")</f>
        <v>11</v>
      </c>
      <c r="G2673" s="7">
        <f t="array" ref="G2673">IFERROR(XLOOKUP($C2673,'Product Families'!$A:$A,'Product Families'!$G:$G),"")</f>
        <v>12</v>
      </c>
      <c r="J2673" s="7" t="str">
        <f>IFERROR(ROUND(AVERAGEIF('Week 1 - Making'!$B:$B,'Product List'!$A2673,'Week 1 - Making'!$P:$P),0),"")</f>
        <v/>
      </c>
      <c r="K2673" s="7" t="str">
        <f>IFERROR(ROUND(AVERAGEIF('Week 2 - Making'!$B:$B,'Product List'!$A2673,'Week 2 - Making'!$P:$P),0),"")</f>
        <v/>
      </c>
      <c r="L2673" s="263" t="str">
        <f>IFERROR(ROUND(AVERAGEIF('Week 3 - Making'!$B:$B,'Product List'!$A2673,'Week 3 - Making'!$P:$P),0),"")</f>
        <v/>
      </c>
      <c r="M2673" s="7" t="str">
        <f>IFERROR(ROUND(AVERAGEIF('Week 4 - Making'!$B:$B,'Product List'!$A2673,'Week 4 - Making'!$P:$P),0),"")</f>
        <v/>
      </c>
      <c r="N2673" s="7" t="str">
        <f>IFERROR(ROUND(AVERAGEIF('Week 5 - Making'!$B:$B,'Product List'!$A2673,'Week 5 - Making'!$P:$P),0),"")</f>
        <v/>
      </c>
      <c r="O2673" s="7"/>
      <c r="P2673" s="7">
        <f t="array" ref="P2673">iferror(xlookup(C2673,'Product Families'!A:A,'Product Families'!S:S),"")</f>
        <v>0</v>
      </c>
    </row>
    <row r="2674" ht="14.25" customHeight="1">
      <c r="A2674" s="122" t="s">
        <v>5648</v>
      </c>
      <c r="B2674" s="270" t="s">
        <v>5649</v>
      </c>
      <c r="C2674" s="122" t="s">
        <v>342</v>
      </c>
      <c r="D2674" s="7">
        <f t="array" ref="D2674">IFERROR(XLOOKUP($C2674,'Product Families'!$A:$A,'Product Families'!$D:$D),"")</f>
        <v>9</v>
      </c>
      <c r="E2674" s="7">
        <f t="array" ref="E2674">IFERROR(XLOOKUP($C2674,'Product Families'!$A:$A,'Product Families'!$E:$E),"")</f>
        <v>10</v>
      </c>
      <c r="F2674" s="7">
        <f t="array" ref="F2674">IFERROR(XLOOKUP($C2674,'Product Families'!$A:$A,'Product Families'!$F:$F),"")</f>
        <v>11</v>
      </c>
      <c r="G2674" s="7">
        <f t="array" ref="G2674">IFERROR(XLOOKUP($C2674,'Product Families'!$A:$A,'Product Families'!$G:$G),"")</f>
        <v>12</v>
      </c>
      <c r="J2674" s="7" t="str">
        <f>IFERROR(ROUND(AVERAGEIF('Week 1 - Making'!$B:$B,'Product List'!$A2674,'Week 1 - Making'!$P:$P),0),"")</f>
        <v/>
      </c>
      <c r="K2674" s="7" t="str">
        <f>IFERROR(ROUND(AVERAGEIF('Week 2 - Making'!$B:$B,'Product List'!$A2674,'Week 2 - Making'!$P:$P),0),"")</f>
        <v/>
      </c>
      <c r="L2674" s="263" t="str">
        <f>IFERROR(ROUND(AVERAGEIF('Week 3 - Making'!$B:$B,'Product List'!$A2674,'Week 3 - Making'!$P:$P),0),"")</f>
        <v/>
      </c>
      <c r="M2674" s="7" t="str">
        <f>IFERROR(ROUND(AVERAGEIF('Week 4 - Making'!$B:$B,'Product List'!$A2674,'Week 4 - Making'!$P:$P),0),"")</f>
        <v/>
      </c>
      <c r="N2674" s="7" t="str">
        <f>IFERROR(ROUND(AVERAGEIF('Week 5 - Making'!$B:$B,'Product List'!$A2674,'Week 5 - Making'!$P:$P),0),"")</f>
        <v/>
      </c>
      <c r="O2674" s="7"/>
      <c r="P2674" s="7">
        <f t="array" ref="P2674">iferror(xlookup(C2674,'Product Families'!A:A,'Product Families'!S:S),"")</f>
        <v>0</v>
      </c>
    </row>
    <row r="2675" ht="14.25" customHeight="1">
      <c r="A2675" s="122" t="s">
        <v>5650</v>
      </c>
      <c r="B2675" s="270" t="s">
        <v>5651</v>
      </c>
      <c r="C2675" s="122" t="s">
        <v>342</v>
      </c>
      <c r="D2675" s="7">
        <f t="array" ref="D2675">IFERROR(XLOOKUP($C2675,'Product Families'!$A:$A,'Product Families'!$D:$D),"")</f>
        <v>9</v>
      </c>
      <c r="E2675" s="7">
        <f t="array" ref="E2675">IFERROR(XLOOKUP($C2675,'Product Families'!$A:$A,'Product Families'!$E:$E),"")</f>
        <v>10</v>
      </c>
      <c r="F2675" s="7">
        <f t="array" ref="F2675">IFERROR(XLOOKUP($C2675,'Product Families'!$A:$A,'Product Families'!$F:$F),"")</f>
        <v>11</v>
      </c>
      <c r="G2675" s="7">
        <f t="array" ref="G2675">IFERROR(XLOOKUP($C2675,'Product Families'!$A:$A,'Product Families'!$G:$G),"")</f>
        <v>12</v>
      </c>
      <c r="J2675" s="7" t="str">
        <f>IFERROR(ROUND(AVERAGEIF('Week 1 - Making'!$B:$B,'Product List'!$A2675,'Week 1 - Making'!$P:$P),0),"")</f>
        <v/>
      </c>
      <c r="K2675" s="7" t="str">
        <f>IFERROR(ROUND(AVERAGEIF('Week 2 - Making'!$B:$B,'Product List'!$A2675,'Week 2 - Making'!$P:$P),0),"")</f>
        <v/>
      </c>
      <c r="L2675" s="263" t="str">
        <f>IFERROR(ROUND(AVERAGEIF('Week 3 - Making'!$B:$B,'Product List'!$A2675,'Week 3 - Making'!$P:$P),0),"")</f>
        <v/>
      </c>
      <c r="M2675" s="7" t="str">
        <f>IFERROR(ROUND(AVERAGEIF('Week 4 - Making'!$B:$B,'Product List'!$A2675,'Week 4 - Making'!$P:$P),0),"")</f>
        <v/>
      </c>
      <c r="N2675" s="7" t="str">
        <f>IFERROR(ROUND(AVERAGEIF('Week 5 - Making'!$B:$B,'Product List'!$A2675,'Week 5 - Making'!$P:$P),0),"")</f>
        <v/>
      </c>
      <c r="O2675" s="7"/>
      <c r="P2675" s="7">
        <f t="array" ref="P2675">iferror(xlookup(C2675,'Product Families'!A:A,'Product Families'!S:S),"")</f>
        <v>0</v>
      </c>
    </row>
    <row r="2676" ht="14.25" customHeight="1">
      <c r="A2676" s="122" t="s">
        <v>5652</v>
      </c>
      <c r="B2676" s="270" t="s">
        <v>5653</v>
      </c>
      <c r="C2676" s="122" t="s">
        <v>342</v>
      </c>
      <c r="D2676" s="7">
        <f t="array" ref="D2676">IFERROR(XLOOKUP($C2676,'Product Families'!$A:$A,'Product Families'!$D:$D),"")</f>
        <v>9</v>
      </c>
      <c r="E2676" s="7">
        <f t="array" ref="E2676">IFERROR(XLOOKUP($C2676,'Product Families'!$A:$A,'Product Families'!$E:$E),"")</f>
        <v>10</v>
      </c>
      <c r="F2676" s="7">
        <f t="array" ref="F2676">IFERROR(XLOOKUP($C2676,'Product Families'!$A:$A,'Product Families'!$F:$F),"")</f>
        <v>11</v>
      </c>
      <c r="G2676" s="7">
        <f t="array" ref="G2676">IFERROR(XLOOKUP($C2676,'Product Families'!$A:$A,'Product Families'!$G:$G),"")</f>
        <v>12</v>
      </c>
      <c r="J2676" s="7" t="str">
        <f>IFERROR(ROUND(AVERAGEIF('Week 1 - Making'!$B:$B,'Product List'!$A2676,'Week 1 - Making'!$P:$P),0),"")</f>
        <v/>
      </c>
      <c r="K2676" s="7" t="str">
        <f>IFERROR(ROUND(AVERAGEIF('Week 2 - Making'!$B:$B,'Product List'!$A2676,'Week 2 - Making'!$P:$P),0),"")</f>
        <v/>
      </c>
      <c r="L2676" s="263" t="str">
        <f>IFERROR(ROUND(AVERAGEIF('Week 3 - Making'!$B:$B,'Product List'!$A2676,'Week 3 - Making'!$P:$P),0),"")</f>
        <v/>
      </c>
      <c r="M2676" s="7" t="str">
        <f>IFERROR(ROUND(AVERAGEIF('Week 4 - Making'!$B:$B,'Product List'!$A2676,'Week 4 - Making'!$P:$P),0),"")</f>
        <v/>
      </c>
      <c r="N2676" s="7" t="str">
        <f>IFERROR(ROUND(AVERAGEIF('Week 5 - Making'!$B:$B,'Product List'!$A2676,'Week 5 - Making'!$P:$P),0),"")</f>
        <v/>
      </c>
      <c r="O2676" s="7"/>
      <c r="P2676" s="7">
        <f t="array" ref="P2676">iferror(xlookup(C2676,'Product Families'!A:A,'Product Families'!S:S),"")</f>
        <v>0</v>
      </c>
    </row>
    <row r="2677" ht="14.25" customHeight="1">
      <c r="A2677" s="122" t="s">
        <v>5654</v>
      </c>
      <c r="B2677" s="270" t="s">
        <v>5655</v>
      </c>
      <c r="C2677" s="122" t="s">
        <v>342</v>
      </c>
      <c r="D2677" s="7">
        <f t="array" ref="D2677">IFERROR(XLOOKUP($C2677,'Product Families'!$A:$A,'Product Families'!$D:$D),"")</f>
        <v>9</v>
      </c>
      <c r="E2677" s="7">
        <f t="array" ref="E2677">IFERROR(XLOOKUP($C2677,'Product Families'!$A:$A,'Product Families'!$E:$E),"")</f>
        <v>10</v>
      </c>
      <c r="F2677" s="7">
        <f t="array" ref="F2677">IFERROR(XLOOKUP($C2677,'Product Families'!$A:$A,'Product Families'!$F:$F),"")</f>
        <v>11</v>
      </c>
      <c r="G2677" s="7">
        <f t="array" ref="G2677">IFERROR(XLOOKUP($C2677,'Product Families'!$A:$A,'Product Families'!$G:$G),"")</f>
        <v>12</v>
      </c>
      <c r="J2677" s="7" t="str">
        <f>IFERROR(ROUND(AVERAGEIF('Week 1 - Making'!$B:$B,'Product List'!$A2677,'Week 1 - Making'!$P:$P),0),"")</f>
        <v/>
      </c>
      <c r="K2677" s="7" t="str">
        <f>IFERROR(ROUND(AVERAGEIF('Week 2 - Making'!$B:$B,'Product List'!$A2677,'Week 2 - Making'!$P:$P),0),"")</f>
        <v/>
      </c>
      <c r="L2677" s="263" t="str">
        <f>IFERROR(ROUND(AVERAGEIF('Week 3 - Making'!$B:$B,'Product List'!$A2677,'Week 3 - Making'!$P:$P),0),"")</f>
        <v/>
      </c>
      <c r="M2677" s="7" t="str">
        <f>IFERROR(ROUND(AVERAGEIF('Week 4 - Making'!$B:$B,'Product List'!$A2677,'Week 4 - Making'!$P:$P),0),"")</f>
        <v/>
      </c>
      <c r="N2677" s="7" t="str">
        <f>IFERROR(ROUND(AVERAGEIF('Week 5 - Making'!$B:$B,'Product List'!$A2677,'Week 5 - Making'!$P:$P),0),"")</f>
        <v/>
      </c>
      <c r="O2677" s="7"/>
      <c r="P2677" s="7">
        <f t="array" ref="P2677">iferror(xlookup(C2677,'Product Families'!A:A,'Product Families'!S:S),"")</f>
        <v>0</v>
      </c>
    </row>
    <row r="2678" ht="14.25" customHeight="1">
      <c r="A2678" s="122" t="s">
        <v>5656</v>
      </c>
      <c r="B2678" s="270" t="s">
        <v>5657</v>
      </c>
      <c r="C2678" s="122" t="s">
        <v>342</v>
      </c>
      <c r="D2678" s="7">
        <f t="array" ref="D2678">IFERROR(XLOOKUP($C2678,'Product Families'!$A:$A,'Product Families'!$D:$D),"")</f>
        <v>9</v>
      </c>
      <c r="E2678" s="7">
        <f t="array" ref="E2678">IFERROR(XLOOKUP($C2678,'Product Families'!$A:$A,'Product Families'!$E:$E),"")</f>
        <v>10</v>
      </c>
      <c r="F2678" s="7">
        <f t="array" ref="F2678">IFERROR(XLOOKUP($C2678,'Product Families'!$A:$A,'Product Families'!$F:$F),"")</f>
        <v>11</v>
      </c>
      <c r="G2678" s="7">
        <f t="array" ref="G2678">IFERROR(XLOOKUP($C2678,'Product Families'!$A:$A,'Product Families'!$G:$G),"")</f>
        <v>12</v>
      </c>
      <c r="J2678" s="7" t="str">
        <f>IFERROR(ROUND(AVERAGEIF('Week 1 - Making'!$B:$B,'Product List'!$A2678,'Week 1 - Making'!$P:$P),0),"")</f>
        <v/>
      </c>
      <c r="K2678" s="7" t="str">
        <f>IFERROR(ROUND(AVERAGEIF('Week 2 - Making'!$B:$B,'Product List'!$A2678,'Week 2 - Making'!$P:$P),0),"")</f>
        <v/>
      </c>
      <c r="L2678" s="263" t="str">
        <f>IFERROR(ROUND(AVERAGEIF('Week 3 - Making'!$B:$B,'Product List'!$A2678,'Week 3 - Making'!$P:$P),0),"")</f>
        <v/>
      </c>
      <c r="M2678" s="7" t="str">
        <f>IFERROR(ROUND(AVERAGEIF('Week 4 - Making'!$B:$B,'Product List'!$A2678,'Week 4 - Making'!$P:$P),0),"")</f>
        <v/>
      </c>
      <c r="N2678" s="7" t="str">
        <f>IFERROR(ROUND(AVERAGEIF('Week 5 - Making'!$B:$B,'Product List'!$A2678,'Week 5 - Making'!$P:$P),0),"")</f>
        <v/>
      </c>
      <c r="O2678" s="7"/>
      <c r="P2678" s="7">
        <f t="array" ref="P2678">iferror(xlookup(C2678,'Product Families'!A:A,'Product Families'!S:S),"")</f>
        <v>0</v>
      </c>
    </row>
    <row r="2679" ht="14.25" customHeight="1">
      <c r="A2679" s="122" t="s">
        <v>5658</v>
      </c>
      <c r="B2679" s="270" t="s">
        <v>5659</v>
      </c>
      <c r="C2679" s="122" t="s">
        <v>342</v>
      </c>
      <c r="D2679" s="7">
        <f t="array" ref="D2679">IFERROR(XLOOKUP($C2679,'Product Families'!$A:$A,'Product Families'!$D:$D),"")</f>
        <v>9</v>
      </c>
      <c r="E2679" s="7">
        <f t="array" ref="E2679">IFERROR(XLOOKUP($C2679,'Product Families'!$A:$A,'Product Families'!$E:$E),"")</f>
        <v>10</v>
      </c>
      <c r="F2679" s="7">
        <f t="array" ref="F2679">IFERROR(XLOOKUP($C2679,'Product Families'!$A:$A,'Product Families'!$F:$F),"")</f>
        <v>11</v>
      </c>
      <c r="G2679" s="7">
        <f t="array" ref="G2679">IFERROR(XLOOKUP($C2679,'Product Families'!$A:$A,'Product Families'!$G:$G),"")</f>
        <v>12</v>
      </c>
      <c r="J2679" s="7" t="str">
        <f>IFERROR(ROUND(AVERAGEIF('Week 1 - Making'!$B:$B,'Product List'!$A2679,'Week 1 - Making'!$P:$P),0),"")</f>
        <v/>
      </c>
      <c r="K2679" s="7" t="str">
        <f>IFERROR(ROUND(AVERAGEIF('Week 2 - Making'!$B:$B,'Product List'!$A2679,'Week 2 - Making'!$P:$P),0),"")</f>
        <v/>
      </c>
      <c r="L2679" s="263" t="str">
        <f>IFERROR(ROUND(AVERAGEIF('Week 3 - Making'!$B:$B,'Product List'!$A2679,'Week 3 - Making'!$P:$P),0),"")</f>
        <v/>
      </c>
      <c r="M2679" s="7" t="str">
        <f>IFERROR(ROUND(AVERAGEIF('Week 4 - Making'!$B:$B,'Product List'!$A2679,'Week 4 - Making'!$P:$P),0),"")</f>
        <v/>
      </c>
      <c r="N2679" s="7" t="str">
        <f>IFERROR(ROUND(AVERAGEIF('Week 5 - Making'!$B:$B,'Product List'!$A2679,'Week 5 - Making'!$P:$P),0),"")</f>
        <v/>
      </c>
      <c r="O2679" s="7"/>
      <c r="P2679" s="7">
        <f t="array" ref="P2679">iferror(xlookup(C2679,'Product Families'!A:A,'Product Families'!S:S),"")</f>
        <v>0</v>
      </c>
    </row>
    <row r="2680" ht="14.25" customHeight="1">
      <c r="A2680" s="122" t="s">
        <v>5660</v>
      </c>
      <c r="B2680" s="270" t="s">
        <v>5661</v>
      </c>
      <c r="C2680" s="122" t="s">
        <v>342</v>
      </c>
      <c r="D2680" s="7">
        <f t="array" ref="D2680">IFERROR(XLOOKUP($C2680,'Product Families'!$A:$A,'Product Families'!$D:$D),"")</f>
        <v>9</v>
      </c>
      <c r="E2680" s="7">
        <f t="array" ref="E2680">IFERROR(XLOOKUP($C2680,'Product Families'!$A:$A,'Product Families'!$E:$E),"")</f>
        <v>10</v>
      </c>
      <c r="F2680" s="7">
        <f t="array" ref="F2680">IFERROR(XLOOKUP($C2680,'Product Families'!$A:$A,'Product Families'!$F:$F),"")</f>
        <v>11</v>
      </c>
      <c r="G2680" s="7">
        <f t="array" ref="G2680">IFERROR(XLOOKUP($C2680,'Product Families'!$A:$A,'Product Families'!$G:$G),"")</f>
        <v>12</v>
      </c>
      <c r="J2680" s="7" t="str">
        <f>IFERROR(ROUND(AVERAGEIF('Week 1 - Making'!$B:$B,'Product List'!$A2680,'Week 1 - Making'!$P:$P),0),"")</f>
        <v/>
      </c>
      <c r="K2680" s="7" t="str">
        <f>IFERROR(ROUND(AVERAGEIF('Week 2 - Making'!$B:$B,'Product List'!$A2680,'Week 2 - Making'!$P:$P),0),"")</f>
        <v/>
      </c>
      <c r="L2680" s="263" t="str">
        <f>IFERROR(ROUND(AVERAGEIF('Week 3 - Making'!$B:$B,'Product List'!$A2680,'Week 3 - Making'!$P:$P),0),"")</f>
        <v/>
      </c>
      <c r="M2680" s="7" t="str">
        <f>IFERROR(ROUND(AVERAGEIF('Week 4 - Making'!$B:$B,'Product List'!$A2680,'Week 4 - Making'!$P:$P),0),"")</f>
        <v/>
      </c>
      <c r="N2680" s="7" t="str">
        <f>IFERROR(ROUND(AVERAGEIF('Week 5 - Making'!$B:$B,'Product List'!$A2680,'Week 5 - Making'!$P:$P),0),"")</f>
        <v/>
      </c>
      <c r="O2680" s="7"/>
      <c r="P2680" s="7">
        <f t="array" ref="P2680">iferror(xlookup(C2680,'Product Families'!A:A,'Product Families'!S:S),"")</f>
        <v>0</v>
      </c>
    </row>
    <row r="2681" ht="14.25" customHeight="1">
      <c r="A2681" s="122" t="s">
        <v>5662</v>
      </c>
      <c r="B2681" s="270" t="s">
        <v>5663</v>
      </c>
      <c r="C2681" s="122" t="s">
        <v>342</v>
      </c>
      <c r="D2681" s="7">
        <f t="array" ref="D2681">IFERROR(XLOOKUP($C2681,'Product Families'!$A:$A,'Product Families'!$D:$D),"")</f>
        <v>9</v>
      </c>
      <c r="E2681" s="7">
        <f t="array" ref="E2681">IFERROR(XLOOKUP($C2681,'Product Families'!$A:$A,'Product Families'!$E:$E),"")</f>
        <v>10</v>
      </c>
      <c r="F2681" s="7">
        <f t="array" ref="F2681">IFERROR(XLOOKUP($C2681,'Product Families'!$A:$A,'Product Families'!$F:$F),"")</f>
        <v>11</v>
      </c>
      <c r="G2681" s="7">
        <f t="array" ref="G2681">IFERROR(XLOOKUP($C2681,'Product Families'!$A:$A,'Product Families'!$G:$G),"")</f>
        <v>12</v>
      </c>
      <c r="J2681" s="7" t="str">
        <f>IFERROR(ROUND(AVERAGEIF('Week 1 - Making'!$B:$B,'Product List'!$A2681,'Week 1 - Making'!$P:$P),0),"")</f>
        <v/>
      </c>
      <c r="K2681" s="7" t="str">
        <f>IFERROR(ROUND(AVERAGEIF('Week 2 - Making'!$B:$B,'Product List'!$A2681,'Week 2 - Making'!$P:$P),0),"")</f>
        <v/>
      </c>
      <c r="L2681" s="263" t="str">
        <f>IFERROR(ROUND(AVERAGEIF('Week 3 - Making'!$B:$B,'Product List'!$A2681,'Week 3 - Making'!$P:$P),0),"")</f>
        <v/>
      </c>
      <c r="M2681" s="7" t="str">
        <f>IFERROR(ROUND(AVERAGEIF('Week 4 - Making'!$B:$B,'Product List'!$A2681,'Week 4 - Making'!$P:$P),0),"")</f>
        <v/>
      </c>
      <c r="N2681" s="7" t="str">
        <f>IFERROR(ROUND(AVERAGEIF('Week 5 - Making'!$B:$B,'Product List'!$A2681,'Week 5 - Making'!$P:$P),0),"")</f>
        <v/>
      </c>
      <c r="O2681" s="7"/>
      <c r="P2681" s="7">
        <f t="array" ref="P2681">iferror(xlookup(C2681,'Product Families'!A:A,'Product Families'!S:S),"")</f>
        <v>0</v>
      </c>
    </row>
    <row r="2682" ht="14.25" customHeight="1">
      <c r="A2682" s="122" t="s">
        <v>5664</v>
      </c>
      <c r="B2682" s="270" t="s">
        <v>5665</v>
      </c>
      <c r="C2682" s="122" t="s">
        <v>342</v>
      </c>
      <c r="D2682" s="7">
        <f t="array" ref="D2682">IFERROR(XLOOKUP($C2682,'Product Families'!$A:$A,'Product Families'!$D:$D),"")</f>
        <v>9</v>
      </c>
      <c r="E2682" s="7">
        <f t="array" ref="E2682">IFERROR(XLOOKUP($C2682,'Product Families'!$A:$A,'Product Families'!$E:$E),"")</f>
        <v>10</v>
      </c>
      <c r="F2682" s="7">
        <f t="array" ref="F2682">IFERROR(XLOOKUP($C2682,'Product Families'!$A:$A,'Product Families'!$F:$F),"")</f>
        <v>11</v>
      </c>
      <c r="G2682" s="7">
        <f t="array" ref="G2682">IFERROR(XLOOKUP($C2682,'Product Families'!$A:$A,'Product Families'!$G:$G),"")</f>
        <v>12</v>
      </c>
      <c r="J2682" s="7" t="str">
        <f>IFERROR(ROUND(AVERAGEIF('Week 1 - Making'!$B:$B,'Product List'!$A2682,'Week 1 - Making'!$P:$P),0),"")</f>
        <v/>
      </c>
      <c r="K2682" s="7" t="str">
        <f>IFERROR(ROUND(AVERAGEIF('Week 2 - Making'!$B:$B,'Product List'!$A2682,'Week 2 - Making'!$P:$P),0),"")</f>
        <v/>
      </c>
      <c r="L2682" s="263" t="str">
        <f>IFERROR(ROUND(AVERAGEIF('Week 3 - Making'!$B:$B,'Product List'!$A2682,'Week 3 - Making'!$P:$P),0),"")</f>
        <v/>
      </c>
      <c r="M2682" s="7" t="str">
        <f>IFERROR(ROUND(AVERAGEIF('Week 4 - Making'!$B:$B,'Product List'!$A2682,'Week 4 - Making'!$P:$P),0),"")</f>
        <v/>
      </c>
      <c r="N2682" s="7" t="str">
        <f>IFERROR(ROUND(AVERAGEIF('Week 5 - Making'!$B:$B,'Product List'!$A2682,'Week 5 - Making'!$P:$P),0),"")</f>
        <v/>
      </c>
      <c r="O2682" s="7"/>
      <c r="P2682" s="7">
        <f t="array" ref="P2682">iferror(xlookup(C2682,'Product Families'!A:A,'Product Families'!S:S),"")</f>
        <v>0</v>
      </c>
    </row>
    <row r="2683" ht="14.25" customHeight="1">
      <c r="A2683" s="122" t="s">
        <v>5666</v>
      </c>
      <c r="B2683" s="270" t="s">
        <v>5667</v>
      </c>
      <c r="C2683" s="122" t="s">
        <v>342</v>
      </c>
      <c r="D2683" s="7">
        <f t="array" ref="D2683">IFERROR(XLOOKUP($C2683,'Product Families'!$A:$A,'Product Families'!$D:$D),"")</f>
        <v>9</v>
      </c>
      <c r="E2683" s="7">
        <f t="array" ref="E2683">IFERROR(XLOOKUP($C2683,'Product Families'!$A:$A,'Product Families'!$E:$E),"")</f>
        <v>10</v>
      </c>
      <c r="F2683" s="7">
        <f t="array" ref="F2683">IFERROR(XLOOKUP($C2683,'Product Families'!$A:$A,'Product Families'!$F:$F),"")</f>
        <v>11</v>
      </c>
      <c r="G2683" s="7">
        <f t="array" ref="G2683">IFERROR(XLOOKUP($C2683,'Product Families'!$A:$A,'Product Families'!$G:$G),"")</f>
        <v>12</v>
      </c>
      <c r="J2683" s="7" t="str">
        <f>IFERROR(ROUND(AVERAGEIF('Week 1 - Making'!$B:$B,'Product List'!$A2683,'Week 1 - Making'!$P:$P),0),"")</f>
        <v/>
      </c>
      <c r="K2683" s="7" t="str">
        <f>IFERROR(ROUND(AVERAGEIF('Week 2 - Making'!$B:$B,'Product List'!$A2683,'Week 2 - Making'!$P:$P),0),"")</f>
        <v/>
      </c>
      <c r="L2683" s="263" t="str">
        <f>IFERROR(ROUND(AVERAGEIF('Week 3 - Making'!$B:$B,'Product List'!$A2683,'Week 3 - Making'!$P:$P),0),"")</f>
        <v/>
      </c>
      <c r="M2683" s="7" t="str">
        <f>IFERROR(ROUND(AVERAGEIF('Week 4 - Making'!$B:$B,'Product List'!$A2683,'Week 4 - Making'!$P:$P),0),"")</f>
        <v/>
      </c>
      <c r="N2683" s="7" t="str">
        <f>IFERROR(ROUND(AVERAGEIF('Week 5 - Making'!$B:$B,'Product List'!$A2683,'Week 5 - Making'!$P:$P),0),"")</f>
        <v/>
      </c>
      <c r="O2683" s="7"/>
      <c r="P2683" s="7">
        <f t="array" ref="P2683">iferror(xlookup(C2683,'Product Families'!A:A,'Product Families'!S:S),"")</f>
        <v>0</v>
      </c>
    </row>
    <row r="2684" ht="14.25" customHeight="1">
      <c r="A2684" s="122" t="s">
        <v>5668</v>
      </c>
      <c r="B2684" s="270" t="s">
        <v>5669</v>
      </c>
      <c r="C2684" s="122" t="s">
        <v>342</v>
      </c>
      <c r="D2684" s="7">
        <f t="array" ref="D2684">IFERROR(XLOOKUP($C2684,'Product Families'!$A:$A,'Product Families'!$D:$D),"")</f>
        <v>9</v>
      </c>
      <c r="E2684" s="7">
        <f t="array" ref="E2684">IFERROR(XLOOKUP($C2684,'Product Families'!$A:$A,'Product Families'!$E:$E),"")</f>
        <v>10</v>
      </c>
      <c r="F2684" s="7">
        <f t="array" ref="F2684">IFERROR(XLOOKUP($C2684,'Product Families'!$A:$A,'Product Families'!$F:$F),"")</f>
        <v>11</v>
      </c>
      <c r="G2684" s="7">
        <f t="array" ref="G2684">IFERROR(XLOOKUP($C2684,'Product Families'!$A:$A,'Product Families'!$G:$G),"")</f>
        <v>12</v>
      </c>
      <c r="J2684" s="7" t="str">
        <f>IFERROR(ROUND(AVERAGEIF('Week 1 - Making'!$B:$B,'Product List'!$A2684,'Week 1 - Making'!$P:$P),0),"")</f>
        <v/>
      </c>
      <c r="K2684" s="7" t="str">
        <f>IFERROR(ROUND(AVERAGEIF('Week 2 - Making'!$B:$B,'Product List'!$A2684,'Week 2 - Making'!$P:$P),0),"")</f>
        <v/>
      </c>
      <c r="L2684" s="263" t="str">
        <f>IFERROR(ROUND(AVERAGEIF('Week 3 - Making'!$B:$B,'Product List'!$A2684,'Week 3 - Making'!$P:$P),0),"")</f>
        <v/>
      </c>
      <c r="M2684" s="7" t="str">
        <f>IFERROR(ROUND(AVERAGEIF('Week 4 - Making'!$B:$B,'Product List'!$A2684,'Week 4 - Making'!$P:$P),0),"")</f>
        <v/>
      </c>
      <c r="N2684" s="7" t="str">
        <f>IFERROR(ROUND(AVERAGEIF('Week 5 - Making'!$B:$B,'Product List'!$A2684,'Week 5 - Making'!$P:$P),0),"")</f>
        <v/>
      </c>
      <c r="O2684" s="7"/>
      <c r="P2684" s="7">
        <f t="array" ref="P2684">iferror(xlookup(C2684,'Product Families'!A:A,'Product Families'!S:S),"")</f>
        <v>0</v>
      </c>
    </row>
    <row r="2685" ht="14.25" customHeight="1">
      <c r="A2685" s="122" t="s">
        <v>5670</v>
      </c>
      <c r="B2685" s="270" t="s">
        <v>5671</v>
      </c>
      <c r="C2685" s="122" t="s">
        <v>342</v>
      </c>
      <c r="D2685" s="7">
        <f t="array" ref="D2685">IFERROR(XLOOKUP($C2685,'Product Families'!$A:$A,'Product Families'!$D:$D),"")</f>
        <v>9</v>
      </c>
      <c r="E2685" s="7">
        <f t="array" ref="E2685">IFERROR(XLOOKUP($C2685,'Product Families'!$A:$A,'Product Families'!$E:$E),"")</f>
        <v>10</v>
      </c>
      <c r="F2685" s="7">
        <f t="array" ref="F2685">IFERROR(XLOOKUP($C2685,'Product Families'!$A:$A,'Product Families'!$F:$F),"")</f>
        <v>11</v>
      </c>
      <c r="G2685" s="7">
        <f t="array" ref="G2685">IFERROR(XLOOKUP($C2685,'Product Families'!$A:$A,'Product Families'!$G:$G),"")</f>
        <v>12</v>
      </c>
      <c r="J2685" s="7" t="str">
        <f>IFERROR(ROUND(AVERAGEIF('Week 1 - Making'!$B:$B,'Product List'!$A2685,'Week 1 - Making'!$P:$P),0),"")</f>
        <v/>
      </c>
      <c r="K2685" s="7" t="str">
        <f>IFERROR(ROUND(AVERAGEIF('Week 2 - Making'!$B:$B,'Product List'!$A2685,'Week 2 - Making'!$P:$P),0),"")</f>
        <v/>
      </c>
      <c r="L2685" s="263" t="str">
        <f>IFERROR(ROUND(AVERAGEIF('Week 3 - Making'!$B:$B,'Product List'!$A2685,'Week 3 - Making'!$P:$P),0),"")</f>
        <v/>
      </c>
      <c r="M2685" s="7" t="str">
        <f>IFERROR(ROUND(AVERAGEIF('Week 4 - Making'!$B:$B,'Product List'!$A2685,'Week 4 - Making'!$P:$P),0),"")</f>
        <v/>
      </c>
      <c r="N2685" s="7" t="str">
        <f>IFERROR(ROUND(AVERAGEIF('Week 5 - Making'!$B:$B,'Product List'!$A2685,'Week 5 - Making'!$P:$P),0),"")</f>
        <v/>
      </c>
      <c r="O2685" s="7"/>
      <c r="P2685" s="7">
        <f t="array" ref="P2685">iferror(xlookup(C2685,'Product Families'!A:A,'Product Families'!S:S),"")</f>
        <v>0</v>
      </c>
    </row>
    <row r="2686" ht="14.25" customHeight="1">
      <c r="A2686" s="122" t="s">
        <v>5672</v>
      </c>
      <c r="B2686" s="270" t="s">
        <v>5673</v>
      </c>
      <c r="C2686" s="122" t="s">
        <v>342</v>
      </c>
      <c r="D2686" s="7">
        <f t="array" ref="D2686">IFERROR(XLOOKUP($C2686,'Product Families'!$A:$A,'Product Families'!$D:$D),"")</f>
        <v>9</v>
      </c>
      <c r="E2686" s="7">
        <f t="array" ref="E2686">IFERROR(XLOOKUP($C2686,'Product Families'!$A:$A,'Product Families'!$E:$E),"")</f>
        <v>10</v>
      </c>
      <c r="F2686" s="7">
        <f t="array" ref="F2686">IFERROR(XLOOKUP($C2686,'Product Families'!$A:$A,'Product Families'!$F:$F),"")</f>
        <v>11</v>
      </c>
      <c r="G2686" s="7">
        <f t="array" ref="G2686">IFERROR(XLOOKUP($C2686,'Product Families'!$A:$A,'Product Families'!$G:$G),"")</f>
        <v>12</v>
      </c>
      <c r="J2686" s="7" t="str">
        <f>IFERROR(ROUND(AVERAGEIF('Week 1 - Making'!$B:$B,'Product List'!$A2686,'Week 1 - Making'!$P:$P),0),"")</f>
        <v/>
      </c>
      <c r="K2686" s="7" t="str">
        <f>IFERROR(ROUND(AVERAGEIF('Week 2 - Making'!$B:$B,'Product List'!$A2686,'Week 2 - Making'!$P:$P),0),"")</f>
        <v/>
      </c>
      <c r="L2686" s="263" t="str">
        <f>IFERROR(ROUND(AVERAGEIF('Week 3 - Making'!$B:$B,'Product List'!$A2686,'Week 3 - Making'!$P:$P),0),"")</f>
        <v/>
      </c>
      <c r="M2686" s="7" t="str">
        <f>IFERROR(ROUND(AVERAGEIF('Week 4 - Making'!$B:$B,'Product List'!$A2686,'Week 4 - Making'!$P:$P),0),"")</f>
        <v/>
      </c>
      <c r="N2686" s="7" t="str">
        <f>IFERROR(ROUND(AVERAGEIF('Week 5 - Making'!$B:$B,'Product List'!$A2686,'Week 5 - Making'!$P:$P),0),"")</f>
        <v/>
      </c>
      <c r="O2686" s="7"/>
      <c r="P2686" s="7">
        <f t="array" ref="P2686">iferror(xlookup(C2686,'Product Families'!A:A,'Product Families'!S:S),"")</f>
        <v>0</v>
      </c>
    </row>
    <row r="2687" ht="14.25" customHeight="1">
      <c r="A2687" s="122" t="s">
        <v>5674</v>
      </c>
      <c r="B2687" s="270" t="s">
        <v>5675</v>
      </c>
      <c r="C2687" s="122" t="s">
        <v>342</v>
      </c>
      <c r="D2687" s="7">
        <f t="array" ref="D2687">IFERROR(XLOOKUP($C2687,'Product Families'!$A:$A,'Product Families'!$D:$D),"")</f>
        <v>9</v>
      </c>
      <c r="E2687" s="7">
        <f t="array" ref="E2687">IFERROR(XLOOKUP($C2687,'Product Families'!$A:$A,'Product Families'!$E:$E),"")</f>
        <v>10</v>
      </c>
      <c r="F2687" s="7">
        <f t="array" ref="F2687">IFERROR(XLOOKUP($C2687,'Product Families'!$A:$A,'Product Families'!$F:$F),"")</f>
        <v>11</v>
      </c>
      <c r="G2687" s="7">
        <f t="array" ref="G2687">IFERROR(XLOOKUP($C2687,'Product Families'!$A:$A,'Product Families'!$G:$G),"")</f>
        <v>12</v>
      </c>
      <c r="J2687" s="7" t="str">
        <f>IFERROR(ROUND(AVERAGEIF('Week 1 - Making'!$B:$B,'Product List'!$A2687,'Week 1 - Making'!$P:$P),0),"")</f>
        <v/>
      </c>
      <c r="K2687" s="7" t="str">
        <f>IFERROR(ROUND(AVERAGEIF('Week 2 - Making'!$B:$B,'Product List'!$A2687,'Week 2 - Making'!$P:$P),0),"")</f>
        <v/>
      </c>
      <c r="L2687" s="263" t="str">
        <f>IFERROR(ROUND(AVERAGEIF('Week 3 - Making'!$B:$B,'Product List'!$A2687,'Week 3 - Making'!$P:$P),0),"")</f>
        <v/>
      </c>
      <c r="M2687" s="7" t="str">
        <f>IFERROR(ROUND(AVERAGEIF('Week 4 - Making'!$B:$B,'Product List'!$A2687,'Week 4 - Making'!$P:$P),0),"")</f>
        <v/>
      </c>
      <c r="N2687" s="7" t="str">
        <f>IFERROR(ROUND(AVERAGEIF('Week 5 - Making'!$B:$B,'Product List'!$A2687,'Week 5 - Making'!$P:$P),0),"")</f>
        <v/>
      </c>
      <c r="O2687" s="7"/>
      <c r="P2687" s="7">
        <f t="array" ref="P2687">iferror(xlookup(C2687,'Product Families'!A:A,'Product Families'!S:S),"")</f>
        <v>0</v>
      </c>
    </row>
    <row r="2688" ht="14.25" customHeight="1">
      <c r="A2688" s="122" t="s">
        <v>5676</v>
      </c>
      <c r="B2688" s="270" t="s">
        <v>5677</v>
      </c>
      <c r="C2688" s="122" t="s">
        <v>342</v>
      </c>
      <c r="D2688" s="7">
        <f t="array" ref="D2688">IFERROR(XLOOKUP($C2688,'Product Families'!$A:$A,'Product Families'!$D:$D),"")</f>
        <v>9</v>
      </c>
      <c r="E2688" s="7">
        <f t="array" ref="E2688">IFERROR(XLOOKUP($C2688,'Product Families'!$A:$A,'Product Families'!$E:$E),"")</f>
        <v>10</v>
      </c>
      <c r="F2688" s="7">
        <f t="array" ref="F2688">IFERROR(XLOOKUP($C2688,'Product Families'!$A:$A,'Product Families'!$F:$F),"")</f>
        <v>11</v>
      </c>
      <c r="G2688" s="7">
        <f t="array" ref="G2688">IFERROR(XLOOKUP($C2688,'Product Families'!$A:$A,'Product Families'!$G:$G),"")</f>
        <v>12</v>
      </c>
      <c r="J2688" s="7" t="str">
        <f>IFERROR(ROUND(AVERAGEIF('Week 1 - Making'!$B:$B,'Product List'!$A2688,'Week 1 - Making'!$P:$P),0),"")</f>
        <v/>
      </c>
      <c r="K2688" s="7" t="str">
        <f>IFERROR(ROUND(AVERAGEIF('Week 2 - Making'!$B:$B,'Product List'!$A2688,'Week 2 - Making'!$P:$P),0),"")</f>
        <v/>
      </c>
      <c r="L2688" s="263" t="str">
        <f>IFERROR(ROUND(AVERAGEIF('Week 3 - Making'!$B:$B,'Product List'!$A2688,'Week 3 - Making'!$P:$P),0),"")</f>
        <v/>
      </c>
      <c r="M2688" s="7" t="str">
        <f>IFERROR(ROUND(AVERAGEIF('Week 4 - Making'!$B:$B,'Product List'!$A2688,'Week 4 - Making'!$P:$P),0),"")</f>
        <v/>
      </c>
      <c r="N2688" s="7" t="str">
        <f>IFERROR(ROUND(AVERAGEIF('Week 5 - Making'!$B:$B,'Product List'!$A2688,'Week 5 - Making'!$P:$P),0),"")</f>
        <v/>
      </c>
      <c r="O2688" s="7"/>
      <c r="P2688" s="7">
        <f t="array" ref="P2688">iferror(xlookup(C2688,'Product Families'!A:A,'Product Families'!S:S),"")</f>
        <v>0</v>
      </c>
    </row>
    <row r="2689" ht="14.25" customHeight="1">
      <c r="A2689" s="122" t="s">
        <v>5678</v>
      </c>
      <c r="B2689" s="270" t="s">
        <v>5679</v>
      </c>
      <c r="C2689" s="122" t="s">
        <v>342</v>
      </c>
      <c r="D2689" s="7">
        <f t="array" ref="D2689">IFERROR(XLOOKUP($C2689,'Product Families'!$A:$A,'Product Families'!$D:$D),"")</f>
        <v>9</v>
      </c>
      <c r="E2689" s="7">
        <f t="array" ref="E2689">IFERROR(XLOOKUP($C2689,'Product Families'!$A:$A,'Product Families'!$E:$E),"")</f>
        <v>10</v>
      </c>
      <c r="F2689" s="7">
        <f t="array" ref="F2689">IFERROR(XLOOKUP($C2689,'Product Families'!$A:$A,'Product Families'!$F:$F),"")</f>
        <v>11</v>
      </c>
      <c r="G2689" s="7">
        <f t="array" ref="G2689">IFERROR(XLOOKUP($C2689,'Product Families'!$A:$A,'Product Families'!$G:$G),"")</f>
        <v>12</v>
      </c>
      <c r="J2689" s="7" t="str">
        <f>IFERROR(ROUND(AVERAGEIF('Week 1 - Making'!$B:$B,'Product List'!$A2689,'Week 1 - Making'!$P:$P),0),"")</f>
        <v/>
      </c>
      <c r="K2689" s="7" t="str">
        <f>IFERROR(ROUND(AVERAGEIF('Week 2 - Making'!$B:$B,'Product List'!$A2689,'Week 2 - Making'!$P:$P),0),"")</f>
        <v/>
      </c>
      <c r="L2689" s="263" t="str">
        <f>IFERROR(ROUND(AVERAGEIF('Week 3 - Making'!$B:$B,'Product List'!$A2689,'Week 3 - Making'!$P:$P),0),"")</f>
        <v/>
      </c>
      <c r="M2689" s="7" t="str">
        <f>IFERROR(ROUND(AVERAGEIF('Week 4 - Making'!$B:$B,'Product List'!$A2689,'Week 4 - Making'!$P:$P),0),"")</f>
        <v/>
      </c>
      <c r="N2689" s="7" t="str">
        <f>IFERROR(ROUND(AVERAGEIF('Week 5 - Making'!$B:$B,'Product List'!$A2689,'Week 5 - Making'!$P:$P),0),"")</f>
        <v/>
      </c>
      <c r="O2689" s="7"/>
      <c r="P2689" s="7">
        <f t="array" ref="P2689">iferror(xlookup(C2689,'Product Families'!A:A,'Product Families'!S:S),"")</f>
        <v>0</v>
      </c>
    </row>
    <row r="2690" ht="14.25" customHeight="1">
      <c r="A2690" s="122" t="s">
        <v>5680</v>
      </c>
      <c r="B2690" s="270" t="s">
        <v>5681</v>
      </c>
      <c r="C2690" s="122" t="s">
        <v>342</v>
      </c>
      <c r="D2690" s="7">
        <f t="array" ref="D2690">IFERROR(XLOOKUP($C2690,'Product Families'!$A:$A,'Product Families'!$D:$D),"")</f>
        <v>9</v>
      </c>
      <c r="E2690" s="7">
        <f t="array" ref="E2690">IFERROR(XLOOKUP($C2690,'Product Families'!$A:$A,'Product Families'!$E:$E),"")</f>
        <v>10</v>
      </c>
      <c r="F2690" s="7">
        <f t="array" ref="F2690">IFERROR(XLOOKUP($C2690,'Product Families'!$A:$A,'Product Families'!$F:$F),"")</f>
        <v>11</v>
      </c>
      <c r="G2690" s="7">
        <f t="array" ref="G2690">IFERROR(XLOOKUP($C2690,'Product Families'!$A:$A,'Product Families'!$G:$G),"")</f>
        <v>12</v>
      </c>
      <c r="J2690" s="7" t="str">
        <f>IFERROR(ROUND(AVERAGEIF('Week 1 - Making'!$B:$B,'Product List'!$A2690,'Week 1 - Making'!$P:$P),0),"")</f>
        <v/>
      </c>
      <c r="K2690" s="7" t="str">
        <f>IFERROR(ROUND(AVERAGEIF('Week 2 - Making'!$B:$B,'Product List'!$A2690,'Week 2 - Making'!$P:$P),0),"")</f>
        <v/>
      </c>
      <c r="L2690" s="263" t="str">
        <f>IFERROR(ROUND(AVERAGEIF('Week 3 - Making'!$B:$B,'Product List'!$A2690,'Week 3 - Making'!$P:$P),0),"")</f>
        <v/>
      </c>
      <c r="M2690" s="7" t="str">
        <f>IFERROR(ROUND(AVERAGEIF('Week 4 - Making'!$B:$B,'Product List'!$A2690,'Week 4 - Making'!$P:$P),0),"")</f>
        <v/>
      </c>
      <c r="N2690" s="7" t="str">
        <f>IFERROR(ROUND(AVERAGEIF('Week 5 - Making'!$B:$B,'Product List'!$A2690,'Week 5 - Making'!$P:$P),0),"")</f>
        <v/>
      </c>
      <c r="O2690" s="7"/>
      <c r="P2690" s="7">
        <f t="array" ref="P2690">iferror(xlookup(C2690,'Product Families'!A:A,'Product Families'!S:S),"")</f>
        <v>0</v>
      </c>
    </row>
    <row r="2691" ht="14.25" customHeight="1">
      <c r="A2691" s="122" t="s">
        <v>5682</v>
      </c>
      <c r="B2691" s="270" t="s">
        <v>5683</v>
      </c>
      <c r="C2691" s="122" t="s">
        <v>342</v>
      </c>
      <c r="D2691" s="7">
        <f t="array" ref="D2691">IFERROR(XLOOKUP($C2691,'Product Families'!$A:$A,'Product Families'!$D:$D),"")</f>
        <v>9</v>
      </c>
      <c r="E2691" s="7">
        <f t="array" ref="E2691">IFERROR(XLOOKUP($C2691,'Product Families'!$A:$A,'Product Families'!$E:$E),"")</f>
        <v>10</v>
      </c>
      <c r="F2691" s="7">
        <f t="array" ref="F2691">IFERROR(XLOOKUP($C2691,'Product Families'!$A:$A,'Product Families'!$F:$F),"")</f>
        <v>11</v>
      </c>
      <c r="G2691" s="7">
        <f t="array" ref="G2691">IFERROR(XLOOKUP($C2691,'Product Families'!$A:$A,'Product Families'!$G:$G),"")</f>
        <v>12</v>
      </c>
      <c r="J2691" s="7" t="str">
        <f>IFERROR(ROUND(AVERAGEIF('Week 1 - Making'!$B:$B,'Product List'!$A2691,'Week 1 - Making'!$P:$P),0),"")</f>
        <v/>
      </c>
      <c r="K2691" s="7" t="str">
        <f>IFERROR(ROUND(AVERAGEIF('Week 2 - Making'!$B:$B,'Product List'!$A2691,'Week 2 - Making'!$P:$P),0),"")</f>
        <v/>
      </c>
      <c r="L2691" s="263" t="str">
        <f>IFERROR(ROUND(AVERAGEIF('Week 3 - Making'!$B:$B,'Product List'!$A2691,'Week 3 - Making'!$P:$P),0),"")</f>
        <v/>
      </c>
      <c r="M2691" s="7" t="str">
        <f>IFERROR(ROUND(AVERAGEIF('Week 4 - Making'!$B:$B,'Product List'!$A2691,'Week 4 - Making'!$P:$P),0),"")</f>
        <v/>
      </c>
      <c r="N2691" s="7" t="str">
        <f>IFERROR(ROUND(AVERAGEIF('Week 5 - Making'!$B:$B,'Product List'!$A2691,'Week 5 - Making'!$P:$P),0),"")</f>
        <v/>
      </c>
      <c r="O2691" s="7"/>
      <c r="P2691" s="7">
        <f t="array" ref="P2691">iferror(xlookup(C2691,'Product Families'!A:A,'Product Families'!S:S),"")</f>
        <v>0</v>
      </c>
    </row>
    <row r="2692" ht="14.25" customHeight="1">
      <c r="A2692" s="122" t="s">
        <v>5684</v>
      </c>
      <c r="B2692" s="270" t="s">
        <v>5685</v>
      </c>
      <c r="C2692" s="122" t="s">
        <v>342</v>
      </c>
      <c r="D2692" s="7">
        <f t="array" ref="D2692">IFERROR(XLOOKUP($C2692,'Product Families'!$A:$A,'Product Families'!$D:$D),"")</f>
        <v>9</v>
      </c>
      <c r="E2692" s="7">
        <f t="array" ref="E2692">IFERROR(XLOOKUP($C2692,'Product Families'!$A:$A,'Product Families'!$E:$E),"")</f>
        <v>10</v>
      </c>
      <c r="F2692" s="7">
        <f t="array" ref="F2692">IFERROR(XLOOKUP($C2692,'Product Families'!$A:$A,'Product Families'!$F:$F),"")</f>
        <v>11</v>
      </c>
      <c r="G2692" s="7">
        <f t="array" ref="G2692">IFERROR(XLOOKUP($C2692,'Product Families'!$A:$A,'Product Families'!$G:$G),"")</f>
        <v>12</v>
      </c>
      <c r="J2692" s="7" t="str">
        <f>IFERROR(ROUND(AVERAGEIF('Week 1 - Making'!$B:$B,'Product List'!$A2692,'Week 1 - Making'!$P:$P),0),"")</f>
        <v/>
      </c>
      <c r="K2692" s="7" t="str">
        <f>IFERROR(ROUND(AVERAGEIF('Week 2 - Making'!$B:$B,'Product List'!$A2692,'Week 2 - Making'!$P:$P),0),"")</f>
        <v/>
      </c>
      <c r="L2692" s="263" t="str">
        <f>IFERROR(ROUND(AVERAGEIF('Week 3 - Making'!$B:$B,'Product List'!$A2692,'Week 3 - Making'!$P:$P),0),"")</f>
        <v/>
      </c>
      <c r="M2692" s="7" t="str">
        <f>IFERROR(ROUND(AVERAGEIF('Week 4 - Making'!$B:$B,'Product List'!$A2692,'Week 4 - Making'!$P:$P),0),"")</f>
        <v/>
      </c>
      <c r="N2692" s="7" t="str">
        <f>IFERROR(ROUND(AVERAGEIF('Week 5 - Making'!$B:$B,'Product List'!$A2692,'Week 5 - Making'!$P:$P),0),"")</f>
        <v/>
      </c>
      <c r="O2692" s="7"/>
      <c r="P2692" s="7">
        <f t="array" ref="P2692">iferror(xlookup(C2692,'Product Families'!A:A,'Product Families'!S:S),"")</f>
        <v>0</v>
      </c>
    </row>
    <row r="2693" ht="14.25" customHeight="1">
      <c r="A2693" s="122" t="s">
        <v>5686</v>
      </c>
      <c r="B2693" s="270" t="s">
        <v>5687</v>
      </c>
      <c r="C2693" s="122" t="s">
        <v>342</v>
      </c>
      <c r="D2693" s="7">
        <f t="array" ref="D2693">IFERROR(XLOOKUP($C2693,'Product Families'!$A:$A,'Product Families'!$D:$D),"")</f>
        <v>9</v>
      </c>
      <c r="E2693" s="7">
        <f t="array" ref="E2693">IFERROR(XLOOKUP($C2693,'Product Families'!$A:$A,'Product Families'!$E:$E),"")</f>
        <v>10</v>
      </c>
      <c r="F2693" s="7">
        <f t="array" ref="F2693">IFERROR(XLOOKUP($C2693,'Product Families'!$A:$A,'Product Families'!$F:$F),"")</f>
        <v>11</v>
      </c>
      <c r="G2693" s="7">
        <f t="array" ref="G2693">IFERROR(XLOOKUP($C2693,'Product Families'!$A:$A,'Product Families'!$G:$G),"")</f>
        <v>12</v>
      </c>
      <c r="J2693" s="7" t="str">
        <f>IFERROR(ROUND(AVERAGEIF('Week 1 - Making'!$B:$B,'Product List'!$A2693,'Week 1 - Making'!$P:$P),0),"")</f>
        <v/>
      </c>
      <c r="K2693" s="7" t="str">
        <f>IFERROR(ROUND(AVERAGEIF('Week 2 - Making'!$B:$B,'Product List'!$A2693,'Week 2 - Making'!$P:$P),0),"")</f>
        <v/>
      </c>
      <c r="L2693" s="263" t="str">
        <f>IFERROR(ROUND(AVERAGEIF('Week 3 - Making'!$B:$B,'Product List'!$A2693,'Week 3 - Making'!$P:$P),0),"")</f>
        <v/>
      </c>
      <c r="M2693" s="7" t="str">
        <f>IFERROR(ROUND(AVERAGEIF('Week 4 - Making'!$B:$B,'Product List'!$A2693,'Week 4 - Making'!$P:$P),0),"")</f>
        <v/>
      </c>
      <c r="N2693" s="7" t="str">
        <f>IFERROR(ROUND(AVERAGEIF('Week 5 - Making'!$B:$B,'Product List'!$A2693,'Week 5 - Making'!$P:$P),0),"")</f>
        <v/>
      </c>
      <c r="O2693" s="7"/>
      <c r="P2693" s="7">
        <f t="array" ref="P2693">iferror(xlookup(C2693,'Product Families'!A:A,'Product Families'!S:S),"")</f>
        <v>0</v>
      </c>
    </row>
    <row r="2694" ht="14.25" customHeight="1">
      <c r="A2694" s="122" t="s">
        <v>5688</v>
      </c>
      <c r="B2694" s="270" t="s">
        <v>5689</v>
      </c>
      <c r="C2694" s="122" t="s">
        <v>342</v>
      </c>
      <c r="D2694" s="7">
        <f t="array" ref="D2694">IFERROR(XLOOKUP($C2694,'Product Families'!$A:$A,'Product Families'!$D:$D),"")</f>
        <v>9</v>
      </c>
      <c r="E2694" s="7">
        <f t="array" ref="E2694">IFERROR(XLOOKUP($C2694,'Product Families'!$A:$A,'Product Families'!$E:$E),"")</f>
        <v>10</v>
      </c>
      <c r="F2694" s="7">
        <f t="array" ref="F2694">IFERROR(XLOOKUP($C2694,'Product Families'!$A:$A,'Product Families'!$F:$F),"")</f>
        <v>11</v>
      </c>
      <c r="G2694" s="7">
        <f t="array" ref="G2694">IFERROR(XLOOKUP($C2694,'Product Families'!$A:$A,'Product Families'!$G:$G),"")</f>
        <v>12</v>
      </c>
      <c r="J2694" s="7" t="str">
        <f>IFERROR(ROUND(AVERAGEIF('Week 1 - Making'!$B:$B,'Product List'!$A2694,'Week 1 - Making'!$P:$P),0),"")</f>
        <v/>
      </c>
      <c r="K2694" s="7" t="str">
        <f>IFERROR(ROUND(AVERAGEIF('Week 2 - Making'!$B:$B,'Product List'!$A2694,'Week 2 - Making'!$P:$P),0),"")</f>
        <v/>
      </c>
      <c r="L2694" s="263" t="str">
        <f>IFERROR(ROUND(AVERAGEIF('Week 3 - Making'!$B:$B,'Product List'!$A2694,'Week 3 - Making'!$P:$P),0),"")</f>
        <v/>
      </c>
      <c r="M2694" s="7" t="str">
        <f>IFERROR(ROUND(AVERAGEIF('Week 4 - Making'!$B:$B,'Product List'!$A2694,'Week 4 - Making'!$P:$P),0),"")</f>
        <v/>
      </c>
      <c r="N2694" s="7" t="str">
        <f>IFERROR(ROUND(AVERAGEIF('Week 5 - Making'!$B:$B,'Product List'!$A2694,'Week 5 - Making'!$P:$P),0),"")</f>
        <v/>
      </c>
      <c r="O2694" s="7"/>
      <c r="P2694" s="7">
        <f t="array" ref="P2694">iferror(xlookup(C2694,'Product Families'!A:A,'Product Families'!S:S),"")</f>
        <v>0</v>
      </c>
    </row>
    <row r="2695" ht="14.25" customHeight="1">
      <c r="A2695" s="122" t="s">
        <v>5690</v>
      </c>
      <c r="B2695" s="270" t="s">
        <v>5691</v>
      </c>
      <c r="C2695" s="122" t="s">
        <v>342</v>
      </c>
      <c r="D2695" s="7">
        <f t="array" ref="D2695">IFERROR(XLOOKUP($C2695,'Product Families'!$A:$A,'Product Families'!$D:$D),"")</f>
        <v>9</v>
      </c>
      <c r="E2695" s="7">
        <f t="array" ref="E2695">IFERROR(XLOOKUP($C2695,'Product Families'!$A:$A,'Product Families'!$E:$E),"")</f>
        <v>10</v>
      </c>
      <c r="F2695" s="7">
        <f t="array" ref="F2695">IFERROR(XLOOKUP($C2695,'Product Families'!$A:$A,'Product Families'!$F:$F),"")</f>
        <v>11</v>
      </c>
      <c r="G2695" s="7">
        <f t="array" ref="G2695">IFERROR(XLOOKUP($C2695,'Product Families'!$A:$A,'Product Families'!$G:$G),"")</f>
        <v>12</v>
      </c>
      <c r="J2695" s="7" t="str">
        <f>IFERROR(ROUND(AVERAGEIF('Week 1 - Making'!$B:$B,'Product List'!$A2695,'Week 1 - Making'!$P:$P),0),"")</f>
        <v/>
      </c>
      <c r="K2695" s="7" t="str">
        <f>IFERROR(ROUND(AVERAGEIF('Week 2 - Making'!$B:$B,'Product List'!$A2695,'Week 2 - Making'!$P:$P),0),"")</f>
        <v/>
      </c>
      <c r="L2695" s="263" t="str">
        <f>IFERROR(ROUND(AVERAGEIF('Week 3 - Making'!$B:$B,'Product List'!$A2695,'Week 3 - Making'!$P:$P),0),"")</f>
        <v/>
      </c>
      <c r="M2695" s="7" t="str">
        <f>IFERROR(ROUND(AVERAGEIF('Week 4 - Making'!$B:$B,'Product List'!$A2695,'Week 4 - Making'!$P:$P),0),"")</f>
        <v/>
      </c>
      <c r="N2695" s="7" t="str">
        <f>IFERROR(ROUND(AVERAGEIF('Week 5 - Making'!$B:$B,'Product List'!$A2695,'Week 5 - Making'!$P:$P),0),"")</f>
        <v/>
      </c>
      <c r="O2695" s="7"/>
      <c r="P2695" s="7">
        <f t="array" ref="P2695">iferror(xlookup(C2695,'Product Families'!A:A,'Product Families'!S:S),"")</f>
        <v>0</v>
      </c>
    </row>
    <row r="2696" ht="14.25" customHeight="1">
      <c r="A2696" s="122" t="s">
        <v>5692</v>
      </c>
      <c r="B2696" s="270" t="s">
        <v>5693</v>
      </c>
      <c r="C2696" s="122" t="s">
        <v>342</v>
      </c>
      <c r="D2696" s="7">
        <f t="array" ref="D2696">IFERROR(XLOOKUP($C2696,'Product Families'!$A:$A,'Product Families'!$D:$D),"")</f>
        <v>9</v>
      </c>
      <c r="E2696" s="7">
        <f t="array" ref="E2696">IFERROR(XLOOKUP($C2696,'Product Families'!$A:$A,'Product Families'!$E:$E),"")</f>
        <v>10</v>
      </c>
      <c r="F2696" s="7">
        <f t="array" ref="F2696">IFERROR(XLOOKUP($C2696,'Product Families'!$A:$A,'Product Families'!$F:$F),"")</f>
        <v>11</v>
      </c>
      <c r="G2696" s="7">
        <f t="array" ref="G2696">IFERROR(XLOOKUP($C2696,'Product Families'!$A:$A,'Product Families'!$G:$G),"")</f>
        <v>12</v>
      </c>
      <c r="J2696" s="7" t="str">
        <f>IFERROR(ROUND(AVERAGEIF('Week 1 - Making'!$B:$B,'Product List'!$A2696,'Week 1 - Making'!$P:$P),0),"")</f>
        <v/>
      </c>
      <c r="K2696" s="7" t="str">
        <f>IFERROR(ROUND(AVERAGEIF('Week 2 - Making'!$B:$B,'Product List'!$A2696,'Week 2 - Making'!$P:$P),0),"")</f>
        <v/>
      </c>
      <c r="L2696" s="263" t="str">
        <f>IFERROR(ROUND(AVERAGEIF('Week 3 - Making'!$B:$B,'Product List'!$A2696,'Week 3 - Making'!$P:$P),0),"")</f>
        <v/>
      </c>
      <c r="M2696" s="7" t="str">
        <f>IFERROR(ROUND(AVERAGEIF('Week 4 - Making'!$B:$B,'Product List'!$A2696,'Week 4 - Making'!$P:$P),0),"")</f>
        <v/>
      </c>
      <c r="N2696" s="7" t="str">
        <f>IFERROR(ROUND(AVERAGEIF('Week 5 - Making'!$B:$B,'Product List'!$A2696,'Week 5 - Making'!$P:$P),0),"")</f>
        <v/>
      </c>
      <c r="O2696" s="7"/>
      <c r="P2696" s="7">
        <f t="array" ref="P2696">iferror(xlookup(C2696,'Product Families'!A:A,'Product Families'!S:S),"")</f>
        <v>0</v>
      </c>
    </row>
    <row r="2697" ht="14.25" customHeight="1">
      <c r="A2697" s="122" t="s">
        <v>5694</v>
      </c>
      <c r="B2697" s="270" t="s">
        <v>5695</v>
      </c>
      <c r="C2697" s="122" t="s">
        <v>342</v>
      </c>
      <c r="D2697" s="7">
        <f t="array" ref="D2697">IFERROR(XLOOKUP($C2697,'Product Families'!$A:$A,'Product Families'!$D:$D),"")</f>
        <v>9</v>
      </c>
      <c r="E2697" s="7">
        <f t="array" ref="E2697">IFERROR(XLOOKUP($C2697,'Product Families'!$A:$A,'Product Families'!$E:$E),"")</f>
        <v>10</v>
      </c>
      <c r="F2697" s="7">
        <f t="array" ref="F2697">IFERROR(XLOOKUP($C2697,'Product Families'!$A:$A,'Product Families'!$F:$F),"")</f>
        <v>11</v>
      </c>
      <c r="G2697" s="7">
        <f t="array" ref="G2697">IFERROR(XLOOKUP($C2697,'Product Families'!$A:$A,'Product Families'!$G:$G),"")</f>
        <v>12</v>
      </c>
      <c r="J2697" s="7" t="str">
        <f>IFERROR(ROUND(AVERAGEIF('Week 1 - Making'!$B:$B,'Product List'!$A2697,'Week 1 - Making'!$P:$P),0),"")</f>
        <v/>
      </c>
      <c r="K2697" s="7" t="str">
        <f>IFERROR(ROUND(AVERAGEIF('Week 2 - Making'!$B:$B,'Product List'!$A2697,'Week 2 - Making'!$P:$P),0),"")</f>
        <v/>
      </c>
      <c r="L2697" s="263" t="str">
        <f>IFERROR(ROUND(AVERAGEIF('Week 3 - Making'!$B:$B,'Product List'!$A2697,'Week 3 - Making'!$P:$P),0),"")</f>
        <v/>
      </c>
      <c r="M2697" s="7" t="str">
        <f>IFERROR(ROUND(AVERAGEIF('Week 4 - Making'!$B:$B,'Product List'!$A2697,'Week 4 - Making'!$P:$P),0),"")</f>
        <v/>
      </c>
      <c r="N2697" s="7" t="str">
        <f>IFERROR(ROUND(AVERAGEIF('Week 5 - Making'!$B:$B,'Product List'!$A2697,'Week 5 - Making'!$P:$P),0),"")</f>
        <v/>
      </c>
      <c r="O2697" s="7"/>
      <c r="P2697" s="7">
        <f t="array" ref="P2697">iferror(xlookup(C2697,'Product Families'!A:A,'Product Families'!S:S),"")</f>
        <v>0</v>
      </c>
    </row>
    <row r="2698" ht="14.25" customHeight="1">
      <c r="A2698" s="122" t="s">
        <v>5696</v>
      </c>
      <c r="B2698" s="270" t="s">
        <v>5697</v>
      </c>
      <c r="C2698" s="122" t="s">
        <v>342</v>
      </c>
      <c r="D2698" s="7">
        <f t="array" ref="D2698">IFERROR(XLOOKUP($C2698,'Product Families'!$A:$A,'Product Families'!$D:$D),"")</f>
        <v>9</v>
      </c>
      <c r="E2698" s="7">
        <f t="array" ref="E2698">IFERROR(XLOOKUP($C2698,'Product Families'!$A:$A,'Product Families'!$E:$E),"")</f>
        <v>10</v>
      </c>
      <c r="F2698" s="7">
        <f t="array" ref="F2698">IFERROR(XLOOKUP($C2698,'Product Families'!$A:$A,'Product Families'!$F:$F),"")</f>
        <v>11</v>
      </c>
      <c r="G2698" s="7">
        <f t="array" ref="G2698">IFERROR(XLOOKUP($C2698,'Product Families'!$A:$A,'Product Families'!$G:$G),"")</f>
        <v>12</v>
      </c>
      <c r="J2698" s="7" t="str">
        <f>IFERROR(ROUND(AVERAGEIF('Week 1 - Making'!$B:$B,'Product List'!$A2698,'Week 1 - Making'!$P:$P),0),"")</f>
        <v/>
      </c>
      <c r="K2698" s="7" t="str">
        <f>IFERROR(ROUND(AVERAGEIF('Week 2 - Making'!$B:$B,'Product List'!$A2698,'Week 2 - Making'!$P:$P),0),"")</f>
        <v/>
      </c>
      <c r="L2698" s="263" t="str">
        <f>IFERROR(ROUND(AVERAGEIF('Week 3 - Making'!$B:$B,'Product List'!$A2698,'Week 3 - Making'!$P:$P),0),"")</f>
        <v/>
      </c>
      <c r="M2698" s="7" t="str">
        <f>IFERROR(ROUND(AVERAGEIF('Week 4 - Making'!$B:$B,'Product List'!$A2698,'Week 4 - Making'!$P:$P),0),"")</f>
        <v/>
      </c>
      <c r="N2698" s="7" t="str">
        <f>IFERROR(ROUND(AVERAGEIF('Week 5 - Making'!$B:$B,'Product List'!$A2698,'Week 5 - Making'!$P:$P),0),"")</f>
        <v/>
      </c>
      <c r="O2698" s="7"/>
      <c r="P2698" s="7">
        <f t="array" ref="P2698">iferror(xlookup(C2698,'Product Families'!A:A,'Product Families'!S:S),"")</f>
        <v>0</v>
      </c>
    </row>
    <row r="2699" ht="14.25" customHeight="1">
      <c r="A2699" s="122" t="s">
        <v>5698</v>
      </c>
      <c r="B2699" s="270" t="s">
        <v>5699</v>
      </c>
      <c r="C2699" s="122" t="s">
        <v>342</v>
      </c>
      <c r="D2699" s="7">
        <f t="array" ref="D2699">IFERROR(XLOOKUP($C2699,'Product Families'!$A:$A,'Product Families'!$D:$D),"")</f>
        <v>9</v>
      </c>
      <c r="E2699" s="7">
        <f t="array" ref="E2699">IFERROR(XLOOKUP($C2699,'Product Families'!$A:$A,'Product Families'!$E:$E),"")</f>
        <v>10</v>
      </c>
      <c r="F2699" s="7">
        <f t="array" ref="F2699">IFERROR(XLOOKUP($C2699,'Product Families'!$A:$A,'Product Families'!$F:$F),"")</f>
        <v>11</v>
      </c>
      <c r="G2699" s="7">
        <f t="array" ref="G2699">IFERROR(XLOOKUP($C2699,'Product Families'!$A:$A,'Product Families'!$G:$G),"")</f>
        <v>12</v>
      </c>
      <c r="J2699" s="7" t="str">
        <f>IFERROR(ROUND(AVERAGEIF('Week 1 - Making'!$B:$B,'Product List'!$A2699,'Week 1 - Making'!$P:$P),0),"")</f>
        <v/>
      </c>
      <c r="K2699" s="7" t="str">
        <f>IFERROR(ROUND(AVERAGEIF('Week 2 - Making'!$B:$B,'Product List'!$A2699,'Week 2 - Making'!$P:$P),0),"")</f>
        <v/>
      </c>
      <c r="L2699" s="263" t="str">
        <f>IFERROR(ROUND(AVERAGEIF('Week 3 - Making'!$B:$B,'Product List'!$A2699,'Week 3 - Making'!$P:$P),0),"")</f>
        <v/>
      </c>
      <c r="M2699" s="7" t="str">
        <f>IFERROR(ROUND(AVERAGEIF('Week 4 - Making'!$B:$B,'Product List'!$A2699,'Week 4 - Making'!$P:$P),0),"")</f>
        <v/>
      </c>
      <c r="N2699" s="7" t="str">
        <f>IFERROR(ROUND(AVERAGEIF('Week 5 - Making'!$B:$B,'Product List'!$A2699,'Week 5 - Making'!$P:$P),0),"")</f>
        <v/>
      </c>
      <c r="O2699" s="7"/>
      <c r="P2699" s="7">
        <f t="array" ref="P2699">iferror(xlookup(C2699,'Product Families'!A:A,'Product Families'!S:S),"")</f>
        <v>0</v>
      </c>
    </row>
    <row r="2700" ht="14.25" customHeight="1">
      <c r="A2700" s="122" t="s">
        <v>5700</v>
      </c>
      <c r="B2700" s="270" t="s">
        <v>5701</v>
      </c>
      <c r="C2700" s="122" t="s">
        <v>342</v>
      </c>
      <c r="D2700" s="7">
        <f t="array" ref="D2700">IFERROR(XLOOKUP($C2700,'Product Families'!$A:$A,'Product Families'!$D:$D),"")</f>
        <v>9</v>
      </c>
      <c r="E2700" s="7">
        <f t="array" ref="E2700">IFERROR(XLOOKUP($C2700,'Product Families'!$A:$A,'Product Families'!$E:$E),"")</f>
        <v>10</v>
      </c>
      <c r="F2700" s="7">
        <f t="array" ref="F2700">IFERROR(XLOOKUP($C2700,'Product Families'!$A:$A,'Product Families'!$F:$F),"")</f>
        <v>11</v>
      </c>
      <c r="G2700" s="7">
        <f t="array" ref="G2700">IFERROR(XLOOKUP($C2700,'Product Families'!$A:$A,'Product Families'!$G:$G),"")</f>
        <v>12</v>
      </c>
      <c r="J2700" s="7" t="str">
        <f>IFERROR(ROUND(AVERAGEIF('Week 1 - Making'!$B:$B,'Product List'!$A2700,'Week 1 - Making'!$P:$P),0),"")</f>
        <v/>
      </c>
      <c r="K2700" s="7" t="str">
        <f>IFERROR(ROUND(AVERAGEIF('Week 2 - Making'!$B:$B,'Product List'!$A2700,'Week 2 - Making'!$P:$P),0),"")</f>
        <v/>
      </c>
      <c r="L2700" s="263" t="str">
        <f>IFERROR(ROUND(AVERAGEIF('Week 3 - Making'!$B:$B,'Product List'!$A2700,'Week 3 - Making'!$P:$P),0),"")</f>
        <v/>
      </c>
      <c r="M2700" s="7" t="str">
        <f>IFERROR(ROUND(AVERAGEIF('Week 4 - Making'!$B:$B,'Product List'!$A2700,'Week 4 - Making'!$P:$P),0),"")</f>
        <v/>
      </c>
      <c r="N2700" s="7" t="str">
        <f>IFERROR(ROUND(AVERAGEIF('Week 5 - Making'!$B:$B,'Product List'!$A2700,'Week 5 - Making'!$P:$P),0),"")</f>
        <v/>
      </c>
      <c r="O2700" s="7"/>
      <c r="P2700" s="7">
        <f t="array" ref="P2700">iferror(xlookup(C2700,'Product Families'!A:A,'Product Families'!S:S),"")</f>
        <v>0</v>
      </c>
    </row>
    <row r="2701" ht="14.25" customHeight="1">
      <c r="A2701" s="122" t="s">
        <v>5702</v>
      </c>
      <c r="B2701" s="270" t="s">
        <v>5703</v>
      </c>
      <c r="C2701" s="122" t="s">
        <v>342</v>
      </c>
      <c r="D2701" s="7">
        <f t="array" ref="D2701">IFERROR(XLOOKUP($C2701,'Product Families'!$A:$A,'Product Families'!$D:$D),"")</f>
        <v>9</v>
      </c>
      <c r="E2701" s="7">
        <f t="array" ref="E2701">IFERROR(XLOOKUP($C2701,'Product Families'!$A:$A,'Product Families'!$E:$E),"")</f>
        <v>10</v>
      </c>
      <c r="F2701" s="7">
        <f t="array" ref="F2701">IFERROR(XLOOKUP($C2701,'Product Families'!$A:$A,'Product Families'!$F:$F),"")</f>
        <v>11</v>
      </c>
      <c r="G2701" s="7">
        <f t="array" ref="G2701">IFERROR(XLOOKUP($C2701,'Product Families'!$A:$A,'Product Families'!$G:$G),"")</f>
        <v>12</v>
      </c>
      <c r="J2701" s="7" t="str">
        <f>IFERROR(ROUND(AVERAGEIF('Week 1 - Making'!$B:$B,'Product List'!$A2701,'Week 1 - Making'!$P:$P),0),"")</f>
        <v/>
      </c>
      <c r="K2701" s="7" t="str">
        <f>IFERROR(ROUND(AVERAGEIF('Week 2 - Making'!$B:$B,'Product List'!$A2701,'Week 2 - Making'!$P:$P),0),"")</f>
        <v/>
      </c>
      <c r="L2701" s="263" t="str">
        <f>IFERROR(ROUND(AVERAGEIF('Week 3 - Making'!$B:$B,'Product List'!$A2701,'Week 3 - Making'!$P:$P),0),"")</f>
        <v/>
      </c>
      <c r="M2701" s="7" t="str">
        <f>IFERROR(ROUND(AVERAGEIF('Week 4 - Making'!$B:$B,'Product List'!$A2701,'Week 4 - Making'!$P:$P),0),"")</f>
        <v/>
      </c>
      <c r="N2701" s="7" t="str">
        <f>IFERROR(ROUND(AVERAGEIF('Week 5 - Making'!$B:$B,'Product List'!$A2701,'Week 5 - Making'!$P:$P),0),"")</f>
        <v/>
      </c>
      <c r="O2701" s="7"/>
      <c r="P2701" s="7">
        <f t="array" ref="P2701">iferror(xlookup(C2701,'Product Families'!A:A,'Product Families'!S:S),"")</f>
        <v>0</v>
      </c>
    </row>
    <row r="2702" ht="14.25" customHeight="1">
      <c r="A2702" s="122" t="s">
        <v>5704</v>
      </c>
      <c r="B2702" s="270" t="s">
        <v>5705</v>
      </c>
      <c r="C2702" s="122" t="s">
        <v>342</v>
      </c>
      <c r="D2702" s="7">
        <f t="array" ref="D2702">IFERROR(XLOOKUP($C2702,'Product Families'!$A:$A,'Product Families'!$D:$D),"")</f>
        <v>9</v>
      </c>
      <c r="E2702" s="7">
        <f t="array" ref="E2702">IFERROR(XLOOKUP($C2702,'Product Families'!$A:$A,'Product Families'!$E:$E),"")</f>
        <v>10</v>
      </c>
      <c r="F2702" s="7">
        <f t="array" ref="F2702">IFERROR(XLOOKUP($C2702,'Product Families'!$A:$A,'Product Families'!$F:$F),"")</f>
        <v>11</v>
      </c>
      <c r="G2702" s="7">
        <f t="array" ref="G2702">IFERROR(XLOOKUP($C2702,'Product Families'!$A:$A,'Product Families'!$G:$G),"")</f>
        <v>12</v>
      </c>
      <c r="J2702" s="7" t="str">
        <f>IFERROR(ROUND(AVERAGEIF('Week 1 - Making'!$B:$B,'Product List'!$A2702,'Week 1 - Making'!$P:$P),0),"")</f>
        <v/>
      </c>
      <c r="K2702" s="7" t="str">
        <f>IFERROR(ROUND(AVERAGEIF('Week 2 - Making'!$B:$B,'Product List'!$A2702,'Week 2 - Making'!$P:$P),0),"")</f>
        <v/>
      </c>
      <c r="L2702" s="263" t="str">
        <f>IFERROR(ROUND(AVERAGEIF('Week 3 - Making'!$B:$B,'Product List'!$A2702,'Week 3 - Making'!$P:$P),0),"")</f>
        <v/>
      </c>
      <c r="M2702" s="7" t="str">
        <f>IFERROR(ROUND(AVERAGEIF('Week 4 - Making'!$B:$B,'Product List'!$A2702,'Week 4 - Making'!$P:$P),0),"")</f>
        <v/>
      </c>
      <c r="N2702" s="7" t="str">
        <f>IFERROR(ROUND(AVERAGEIF('Week 5 - Making'!$B:$B,'Product List'!$A2702,'Week 5 - Making'!$P:$P),0),"")</f>
        <v/>
      </c>
      <c r="O2702" s="7"/>
      <c r="P2702" s="7">
        <f t="array" ref="P2702">iferror(xlookup(C2702,'Product Families'!A:A,'Product Families'!S:S),"")</f>
        <v>0</v>
      </c>
    </row>
    <row r="2703" ht="14.25" customHeight="1">
      <c r="A2703" s="122" t="s">
        <v>5706</v>
      </c>
      <c r="B2703" s="270" t="s">
        <v>5707</v>
      </c>
      <c r="C2703" s="122" t="s">
        <v>342</v>
      </c>
      <c r="D2703" s="7">
        <f t="array" ref="D2703">IFERROR(XLOOKUP($C2703,'Product Families'!$A:$A,'Product Families'!$D:$D),"")</f>
        <v>9</v>
      </c>
      <c r="E2703" s="7">
        <f t="array" ref="E2703">IFERROR(XLOOKUP($C2703,'Product Families'!$A:$A,'Product Families'!$E:$E),"")</f>
        <v>10</v>
      </c>
      <c r="F2703" s="7">
        <f t="array" ref="F2703">IFERROR(XLOOKUP($C2703,'Product Families'!$A:$A,'Product Families'!$F:$F),"")</f>
        <v>11</v>
      </c>
      <c r="G2703" s="7">
        <f t="array" ref="G2703">IFERROR(XLOOKUP($C2703,'Product Families'!$A:$A,'Product Families'!$G:$G),"")</f>
        <v>12</v>
      </c>
      <c r="J2703" s="7" t="str">
        <f>IFERROR(ROUND(AVERAGEIF('Week 1 - Making'!$B:$B,'Product List'!$A2703,'Week 1 - Making'!$P:$P),0),"")</f>
        <v/>
      </c>
      <c r="K2703" s="7" t="str">
        <f>IFERROR(ROUND(AVERAGEIF('Week 2 - Making'!$B:$B,'Product List'!$A2703,'Week 2 - Making'!$P:$P),0),"")</f>
        <v/>
      </c>
      <c r="L2703" s="263" t="str">
        <f>IFERROR(ROUND(AVERAGEIF('Week 3 - Making'!$B:$B,'Product List'!$A2703,'Week 3 - Making'!$P:$P),0),"")</f>
        <v/>
      </c>
      <c r="M2703" s="7" t="str">
        <f>IFERROR(ROUND(AVERAGEIF('Week 4 - Making'!$B:$B,'Product List'!$A2703,'Week 4 - Making'!$P:$P),0),"")</f>
        <v/>
      </c>
      <c r="N2703" s="7" t="str">
        <f>IFERROR(ROUND(AVERAGEIF('Week 5 - Making'!$B:$B,'Product List'!$A2703,'Week 5 - Making'!$P:$P),0),"")</f>
        <v/>
      </c>
      <c r="O2703" s="7"/>
      <c r="P2703" s="7">
        <f t="array" ref="P2703">iferror(xlookup(C2703,'Product Families'!A:A,'Product Families'!S:S),"")</f>
        <v>0</v>
      </c>
    </row>
    <row r="2704" ht="14.25" customHeight="1">
      <c r="A2704" s="122" t="s">
        <v>5708</v>
      </c>
      <c r="B2704" s="270" t="s">
        <v>5709</v>
      </c>
      <c r="C2704" s="122" t="s">
        <v>342</v>
      </c>
      <c r="D2704" s="7">
        <f t="array" ref="D2704">IFERROR(XLOOKUP($C2704,'Product Families'!$A:$A,'Product Families'!$D:$D),"")</f>
        <v>9</v>
      </c>
      <c r="E2704" s="7">
        <f t="array" ref="E2704">IFERROR(XLOOKUP($C2704,'Product Families'!$A:$A,'Product Families'!$E:$E),"")</f>
        <v>10</v>
      </c>
      <c r="F2704" s="7">
        <f t="array" ref="F2704">IFERROR(XLOOKUP($C2704,'Product Families'!$A:$A,'Product Families'!$F:$F),"")</f>
        <v>11</v>
      </c>
      <c r="G2704" s="7">
        <f t="array" ref="G2704">IFERROR(XLOOKUP($C2704,'Product Families'!$A:$A,'Product Families'!$G:$G),"")</f>
        <v>12</v>
      </c>
      <c r="J2704" s="7" t="str">
        <f>IFERROR(ROUND(AVERAGEIF('Week 1 - Making'!$B:$B,'Product List'!$A2704,'Week 1 - Making'!$P:$P),0),"")</f>
        <v/>
      </c>
      <c r="K2704" s="7" t="str">
        <f>IFERROR(ROUND(AVERAGEIF('Week 2 - Making'!$B:$B,'Product List'!$A2704,'Week 2 - Making'!$P:$P),0),"")</f>
        <v/>
      </c>
      <c r="L2704" s="263" t="str">
        <f>IFERROR(ROUND(AVERAGEIF('Week 3 - Making'!$B:$B,'Product List'!$A2704,'Week 3 - Making'!$P:$P),0),"")</f>
        <v/>
      </c>
      <c r="M2704" s="7" t="str">
        <f>IFERROR(ROUND(AVERAGEIF('Week 4 - Making'!$B:$B,'Product List'!$A2704,'Week 4 - Making'!$P:$P),0),"")</f>
        <v/>
      </c>
      <c r="N2704" s="7" t="str">
        <f>IFERROR(ROUND(AVERAGEIF('Week 5 - Making'!$B:$B,'Product List'!$A2704,'Week 5 - Making'!$P:$P),0),"")</f>
        <v/>
      </c>
      <c r="O2704" s="7"/>
      <c r="P2704" s="7">
        <f t="array" ref="P2704">iferror(xlookup(C2704,'Product Families'!A:A,'Product Families'!S:S),"")</f>
        <v>0</v>
      </c>
    </row>
    <row r="2705" ht="14.25" customHeight="1">
      <c r="A2705" s="122" t="s">
        <v>5710</v>
      </c>
      <c r="B2705" s="270" t="s">
        <v>5711</v>
      </c>
      <c r="C2705" s="122" t="s">
        <v>971</v>
      </c>
      <c r="D2705" s="7">
        <f t="array" ref="D2705">IFERROR(XLOOKUP($C2705,'Product Families'!$A:$A,'Product Families'!$D:$D),"")</f>
        <v>26</v>
      </c>
      <c r="E2705" s="7">
        <f t="array" ref="E2705">IFERROR(XLOOKUP($C2705,'Product Families'!$A:$A,'Product Families'!$E:$E),"")</f>
        <v>27</v>
      </c>
      <c r="F2705" s="7">
        <f t="array" ref="F2705">IFERROR(XLOOKUP($C2705,'Product Families'!$A:$A,'Product Families'!$F:$F),"")</f>
        <v>29</v>
      </c>
      <c r="G2705" s="7">
        <f t="array" ref="G2705">IFERROR(XLOOKUP($C2705,'Product Families'!$A:$A,'Product Families'!$G:$G),"")</f>
        <v>31</v>
      </c>
      <c r="J2705" s="7" t="str">
        <f>IFERROR(ROUND(AVERAGEIF('Week 1 - Making'!$B:$B,'Product List'!$A2705,'Week 1 - Making'!$P:$P),0),"")</f>
        <v/>
      </c>
      <c r="K2705" s="7" t="str">
        <f>IFERROR(ROUND(AVERAGEIF('Week 2 - Making'!$B:$B,'Product List'!$A2705,'Week 2 - Making'!$P:$P),0),"")</f>
        <v/>
      </c>
      <c r="L2705" s="263" t="str">
        <f>IFERROR(ROUND(AVERAGEIF('Week 3 - Making'!$B:$B,'Product List'!$A2705,'Week 3 - Making'!$P:$P),0),"")</f>
        <v/>
      </c>
      <c r="M2705" s="7" t="str">
        <f>IFERROR(ROUND(AVERAGEIF('Week 4 - Making'!$B:$B,'Product List'!$A2705,'Week 4 - Making'!$P:$P),0),"")</f>
        <v/>
      </c>
      <c r="N2705" s="7" t="str">
        <f>IFERROR(ROUND(AVERAGEIF('Week 5 - Making'!$B:$B,'Product List'!$A2705,'Week 5 - Making'!$P:$P),0),"")</f>
        <v/>
      </c>
      <c r="O2705" s="7"/>
      <c r="P2705" s="7">
        <f t="array" ref="P2705">iferror(xlookup(C2705,'Product Families'!A:A,'Product Families'!S:S),"")</f>
        <v>0</v>
      </c>
    </row>
    <row r="2706" ht="14.25" customHeight="1">
      <c r="A2706" s="122" t="s">
        <v>5712</v>
      </c>
      <c r="B2706" s="270" t="s">
        <v>5713</v>
      </c>
      <c r="C2706" s="122" t="s">
        <v>971</v>
      </c>
      <c r="D2706" s="7">
        <f t="array" ref="D2706">IFERROR(XLOOKUP($C2706,'Product Families'!$A:$A,'Product Families'!$D:$D),"")</f>
        <v>26</v>
      </c>
      <c r="E2706" s="7">
        <f t="array" ref="E2706">IFERROR(XLOOKUP($C2706,'Product Families'!$A:$A,'Product Families'!$E:$E),"")</f>
        <v>27</v>
      </c>
      <c r="F2706" s="7">
        <f t="array" ref="F2706">IFERROR(XLOOKUP($C2706,'Product Families'!$A:$A,'Product Families'!$F:$F),"")</f>
        <v>29</v>
      </c>
      <c r="G2706" s="7">
        <f t="array" ref="G2706">IFERROR(XLOOKUP($C2706,'Product Families'!$A:$A,'Product Families'!$G:$G),"")</f>
        <v>31</v>
      </c>
      <c r="J2706" s="7" t="str">
        <f>IFERROR(ROUND(AVERAGEIF('Week 1 - Making'!$B:$B,'Product List'!$A2706,'Week 1 - Making'!$P:$P),0),"")</f>
        <v/>
      </c>
      <c r="K2706" s="7" t="str">
        <f>IFERROR(ROUND(AVERAGEIF('Week 2 - Making'!$B:$B,'Product List'!$A2706,'Week 2 - Making'!$P:$P),0),"")</f>
        <v/>
      </c>
      <c r="L2706" s="263" t="str">
        <f>IFERROR(ROUND(AVERAGEIF('Week 3 - Making'!$B:$B,'Product List'!$A2706,'Week 3 - Making'!$P:$P),0),"")</f>
        <v/>
      </c>
      <c r="M2706" s="7" t="str">
        <f>IFERROR(ROUND(AVERAGEIF('Week 4 - Making'!$B:$B,'Product List'!$A2706,'Week 4 - Making'!$P:$P),0),"")</f>
        <v/>
      </c>
      <c r="N2706" s="7" t="str">
        <f>IFERROR(ROUND(AVERAGEIF('Week 5 - Making'!$B:$B,'Product List'!$A2706,'Week 5 - Making'!$P:$P),0),"")</f>
        <v/>
      </c>
      <c r="O2706" s="7"/>
      <c r="P2706" s="7">
        <f t="array" ref="P2706">iferror(xlookup(C2706,'Product Families'!A:A,'Product Families'!S:S),"")</f>
        <v>0</v>
      </c>
    </row>
    <row r="2707" ht="14.25" customHeight="1">
      <c r="A2707" s="122" t="s">
        <v>5714</v>
      </c>
      <c r="B2707" s="270" t="s">
        <v>5715</v>
      </c>
      <c r="C2707" s="122" t="s">
        <v>971</v>
      </c>
      <c r="D2707" s="7">
        <f t="array" ref="D2707">IFERROR(XLOOKUP($C2707,'Product Families'!$A:$A,'Product Families'!$D:$D),"")</f>
        <v>26</v>
      </c>
      <c r="E2707" s="7">
        <f t="array" ref="E2707">IFERROR(XLOOKUP($C2707,'Product Families'!$A:$A,'Product Families'!$E:$E),"")</f>
        <v>27</v>
      </c>
      <c r="F2707" s="7">
        <f t="array" ref="F2707">IFERROR(XLOOKUP($C2707,'Product Families'!$A:$A,'Product Families'!$F:$F),"")</f>
        <v>29</v>
      </c>
      <c r="G2707" s="7">
        <f t="array" ref="G2707">IFERROR(XLOOKUP($C2707,'Product Families'!$A:$A,'Product Families'!$G:$G),"")</f>
        <v>31</v>
      </c>
      <c r="J2707" s="7" t="str">
        <f>IFERROR(ROUND(AVERAGEIF('Week 1 - Making'!$B:$B,'Product List'!$A2707,'Week 1 - Making'!$P:$P),0),"")</f>
        <v/>
      </c>
      <c r="K2707" s="7" t="str">
        <f>IFERROR(ROUND(AVERAGEIF('Week 2 - Making'!$B:$B,'Product List'!$A2707,'Week 2 - Making'!$P:$P),0),"")</f>
        <v/>
      </c>
      <c r="L2707" s="263" t="str">
        <f>IFERROR(ROUND(AVERAGEIF('Week 3 - Making'!$B:$B,'Product List'!$A2707,'Week 3 - Making'!$P:$P),0),"")</f>
        <v/>
      </c>
      <c r="M2707" s="7" t="str">
        <f>IFERROR(ROUND(AVERAGEIF('Week 4 - Making'!$B:$B,'Product List'!$A2707,'Week 4 - Making'!$P:$P),0),"")</f>
        <v/>
      </c>
      <c r="N2707" s="7" t="str">
        <f>IFERROR(ROUND(AVERAGEIF('Week 5 - Making'!$B:$B,'Product List'!$A2707,'Week 5 - Making'!$P:$P),0),"")</f>
        <v/>
      </c>
      <c r="O2707" s="7"/>
      <c r="P2707" s="7">
        <f t="array" ref="P2707">iferror(xlookup(C2707,'Product Families'!A:A,'Product Families'!S:S),"")</f>
        <v>0</v>
      </c>
    </row>
    <row r="2708" ht="14.25" customHeight="1">
      <c r="A2708" s="122" t="s">
        <v>5716</v>
      </c>
      <c r="B2708" s="270" t="s">
        <v>5717</v>
      </c>
      <c r="C2708" s="122" t="s">
        <v>971</v>
      </c>
      <c r="D2708" s="7">
        <f t="array" ref="D2708">IFERROR(XLOOKUP($C2708,'Product Families'!$A:$A,'Product Families'!$D:$D),"")</f>
        <v>26</v>
      </c>
      <c r="E2708" s="7">
        <f t="array" ref="E2708">IFERROR(XLOOKUP($C2708,'Product Families'!$A:$A,'Product Families'!$E:$E),"")</f>
        <v>27</v>
      </c>
      <c r="F2708" s="7">
        <f t="array" ref="F2708">IFERROR(XLOOKUP($C2708,'Product Families'!$A:$A,'Product Families'!$F:$F),"")</f>
        <v>29</v>
      </c>
      <c r="G2708" s="7">
        <f t="array" ref="G2708">IFERROR(XLOOKUP($C2708,'Product Families'!$A:$A,'Product Families'!$G:$G),"")</f>
        <v>31</v>
      </c>
      <c r="J2708" s="7" t="str">
        <f>IFERROR(ROUND(AVERAGEIF('Week 1 - Making'!$B:$B,'Product List'!$A2708,'Week 1 - Making'!$P:$P),0),"")</f>
        <v/>
      </c>
      <c r="K2708" s="7" t="str">
        <f>IFERROR(ROUND(AVERAGEIF('Week 2 - Making'!$B:$B,'Product List'!$A2708,'Week 2 - Making'!$P:$P),0),"")</f>
        <v/>
      </c>
      <c r="L2708" s="263" t="str">
        <f>IFERROR(ROUND(AVERAGEIF('Week 3 - Making'!$B:$B,'Product List'!$A2708,'Week 3 - Making'!$P:$P),0),"")</f>
        <v/>
      </c>
      <c r="M2708" s="7" t="str">
        <f>IFERROR(ROUND(AVERAGEIF('Week 4 - Making'!$B:$B,'Product List'!$A2708,'Week 4 - Making'!$P:$P),0),"")</f>
        <v/>
      </c>
      <c r="N2708" s="7" t="str">
        <f>IFERROR(ROUND(AVERAGEIF('Week 5 - Making'!$B:$B,'Product List'!$A2708,'Week 5 - Making'!$P:$P),0),"")</f>
        <v/>
      </c>
      <c r="O2708" s="7"/>
      <c r="P2708" s="7">
        <f t="array" ref="P2708">iferror(xlookup(C2708,'Product Families'!A:A,'Product Families'!S:S),"")</f>
        <v>0</v>
      </c>
    </row>
    <row r="2709" ht="14.25" customHeight="1">
      <c r="A2709" s="138" t="s">
        <v>5718</v>
      </c>
      <c r="B2709" s="122"/>
      <c r="C2709" s="138" t="s">
        <v>979</v>
      </c>
      <c r="D2709" s="7">
        <f t="array" ref="D2709">IFERROR(XLOOKUP($C2709,'Product Families'!$A:$A,'Product Families'!$D:$D),"")</f>
        <v>152</v>
      </c>
      <c r="E2709" s="7">
        <f t="array" ref="E2709">IFERROR(XLOOKUP($C2709,'Product Families'!$A:$A,'Product Families'!$E:$E),"")</f>
        <v>156</v>
      </c>
      <c r="F2709" s="7">
        <f t="array" ref="F2709">IFERROR(XLOOKUP($C2709,'Product Families'!$A:$A,'Product Families'!$F:$F),"")</f>
        <v>168</v>
      </c>
      <c r="G2709" s="7">
        <f t="array" ref="G2709">IFERROR(XLOOKUP($C2709,'Product Families'!$A:$A,'Product Families'!$G:$G),"")</f>
        <v>180</v>
      </c>
      <c r="J2709" s="7" t="str">
        <f>IFERROR(ROUND(AVERAGEIF('Week 1 - Making'!$B:$B,'Product List'!$A2709,'Week 1 - Making'!$P:$P),0),"")</f>
        <v/>
      </c>
      <c r="K2709" s="7" t="str">
        <f>IFERROR(ROUND(AVERAGEIF('Week 2 - Making'!$B:$B,'Product List'!$A2709,'Week 2 - Making'!$P:$P),0),"")</f>
        <v/>
      </c>
      <c r="L2709" s="263" t="str">
        <f>IFERROR(ROUND(AVERAGEIF('Week 3 - Making'!$B:$B,'Product List'!$A2709,'Week 3 - Making'!$P:$P),0),"")</f>
        <v/>
      </c>
      <c r="M2709" s="7" t="str">
        <f>IFERROR(ROUND(AVERAGEIF('Week 4 - Making'!$B:$B,'Product List'!$A2709,'Week 4 - Making'!$P:$P),0),"")</f>
        <v/>
      </c>
      <c r="N2709" s="7" t="str">
        <f>IFERROR(ROUND(AVERAGEIF('Week 5 - Making'!$B:$B,'Product List'!$A2709,'Week 5 - Making'!$P:$P),0),"")</f>
        <v/>
      </c>
      <c r="O2709" s="7"/>
      <c r="P2709" s="7">
        <f t="array" ref="P2709">iferror(xlookup(C2709,'Product Families'!A:A,'Product Families'!S:S),"")</f>
        <v>0</v>
      </c>
    </row>
    <row r="2710" ht="14.25" customHeight="1">
      <c r="A2710" s="138" t="s">
        <v>5719</v>
      </c>
      <c r="B2710" s="270"/>
      <c r="C2710" s="138" t="s">
        <v>982</v>
      </c>
      <c r="D2710" s="7">
        <f t="array" ref="D2710">IFERROR(XLOOKUP($C2710,'Product Families'!$A:$A,'Product Families'!$D:$D),"")</f>
        <v>7</v>
      </c>
      <c r="E2710" s="7">
        <f t="array" ref="E2710">IFERROR(XLOOKUP($C2710,'Product Families'!$A:$A,'Product Families'!$E:$E),"")</f>
        <v>8</v>
      </c>
      <c r="F2710" s="7">
        <f t="array" ref="F2710">IFERROR(XLOOKUP($C2710,'Product Families'!$A:$A,'Product Families'!$F:$F),"")</f>
        <v>8</v>
      </c>
      <c r="G2710" s="7">
        <f t="array" ref="G2710">IFERROR(XLOOKUP($C2710,'Product Families'!$A:$A,'Product Families'!$G:$G),"")</f>
        <v>9</v>
      </c>
      <c r="J2710" s="7" t="str">
        <f>IFERROR(ROUND(AVERAGEIF('Week 1 - Making'!$B:$B,'Product List'!$A2710,'Week 1 - Making'!$P:$P),0),"")</f>
        <v/>
      </c>
      <c r="K2710" s="7" t="str">
        <f>IFERROR(ROUND(AVERAGEIF('Week 2 - Making'!$B:$B,'Product List'!$A2710,'Week 2 - Making'!$P:$P),0),"")</f>
        <v/>
      </c>
      <c r="L2710" s="263" t="str">
        <f>IFERROR(ROUND(AVERAGEIF('Week 3 - Making'!$B:$B,'Product List'!$A2710,'Week 3 - Making'!$P:$P),0),"")</f>
        <v/>
      </c>
      <c r="M2710" s="7" t="str">
        <f>IFERROR(ROUND(AVERAGEIF('Week 4 - Making'!$B:$B,'Product List'!$A2710,'Week 4 - Making'!$P:$P),0),"")</f>
        <v/>
      </c>
      <c r="N2710" s="7" t="str">
        <f>IFERROR(ROUND(AVERAGEIF('Week 5 - Making'!$B:$B,'Product List'!$A2710,'Week 5 - Making'!$P:$P),0),"")</f>
        <v/>
      </c>
      <c r="O2710" s="7"/>
      <c r="P2710" s="7">
        <f t="array" ref="P2710">iferror(xlookup(C2710,'Product Families'!A:A,'Product Families'!S:S),"")</f>
        <v>0</v>
      </c>
    </row>
    <row r="2711" ht="14.25" customHeight="1">
      <c r="A2711" s="122" t="s">
        <v>5720</v>
      </c>
      <c r="B2711" s="270" t="s">
        <v>5721</v>
      </c>
      <c r="C2711" s="122" t="s">
        <v>805</v>
      </c>
      <c r="D2711" s="7">
        <f t="array" ref="D2711">IFERROR(XLOOKUP($C2711,'Product Families'!$A:$A,'Product Families'!$D:$D),"")</f>
        <v>81</v>
      </c>
      <c r="E2711" s="7">
        <f t="array" ref="E2711">IFERROR(XLOOKUP($C2711,'Product Families'!$A:$A,'Product Families'!$E:$E),"")</f>
        <v>83</v>
      </c>
      <c r="F2711" s="7">
        <f t="array" ref="F2711">IFERROR(XLOOKUP($C2711,'Product Families'!$A:$A,'Product Families'!$F:$F),"")</f>
        <v>90</v>
      </c>
      <c r="G2711" s="7">
        <f t="array" ref="G2711">IFERROR(XLOOKUP($C2711,'Product Families'!$A:$A,'Product Families'!$G:$G),"")</f>
        <v>96</v>
      </c>
      <c r="J2711" s="7" t="str">
        <f>IFERROR(ROUND(AVERAGEIF('Week 1 - Making'!$B:$B,'Product List'!$A2711,'Week 1 - Making'!$P:$P),0),"")</f>
        <v/>
      </c>
      <c r="K2711" s="7" t="str">
        <f>IFERROR(ROUND(AVERAGEIF('Week 2 - Making'!$B:$B,'Product List'!$A2711,'Week 2 - Making'!$P:$P),0),"")</f>
        <v/>
      </c>
      <c r="L2711" s="263" t="str">
        <f>IFERROR(ROUND(AVERAGEIF('Week 3 - Making'!$B:$B,'Product List'!$A2711,'Week 3 - Making'!$P:$P),0),"")</f>
        <v/>
      </c>
      <c r="M2711" s="7" t="str">
        <f>IFERROR(ROUND(AVERAGEIF('Week 4 - Making'!$B:$B,'Product List'!$A2711,'Week 4 - Making'!$P:$P),0),"")</f>
        <v/>
      </c>
      <c r="N2711" s="7" t="str">
        <f>IFERROR(ROUND(AVERAGEIF('Week 5 - Making'!$B:$B,'Product List'!$A2711,'Week 5 - Making'!$P:$P),0),"")</f>
        <v/>
      </c>
      <c r="O2711" s="7"/>
      <c r="P2711" s="7">
        <f t="array" ref="P2711">iferror(xlookup(C2711,'Product Families'!A:A,'Product Families'!S:S),"")</f>
        <v>0</v>
      </c>
    </row>
    <row r="2712" ht="14.25" customHeight="1">
      <c r="A2712" s="138" t="s">
        <v>5722</v>
      </c>
      <c r="B2712" s="270" t="s">
        <v>5721</v>
      </c>
      <c r="C2712" s="138" t="s">
        <v>837</v>
      </c>
      <c r="D2712" s="7">
        <f t="array" ref="D2712">IFERROR(XLOOKUP($C2712,'Product Families'!$A:$A,'Product Families'!$D:$D),"")</f>
        <v>46</v>
      </c>
      <c r="E2712" s="7">
        <f t="array" ref="E2712">IFERROR(XLOOKUP($C2712,'Product Families'!$A:$A,'Product Families'!$E:$E),"")</f>
        <v>48</v>
      </c>
      <c r="F2712" s="7">
        <f t="array" ref="F2712">IFERROR(XLOOKUP($C2712,'Product Families'!$A:$A,'Product Families'!$F:$F),"")</f>
        <v>51</v>
      </c>
      <c r="G2712" s="7">
        <f t="array" ref="G2712">IFERROR(XLOOKUP($C2712,'Product Families'!$A:$A,'Product Families'!$G:$G),"")</f>
        <v>55</v>
      </c>
      <c r="J2712" s="7" t="str">
        <f>IFERROR(ROUND(AVERAGEIF('Week 1 - Making'!$B:$B,'Product List'!$A2712,'Week 1 - Making'!$P:$P),0),"")</f>
        <v/>
      </c>
      <c r="K2712" s="7" t="str">
        <f>IFERROR(ROUND(AVERAGEIF('Week 2 - Making'!$B:$B,'Product List'!$A2712,'Week 2 - Making'!$P:$P),0),"")</f>
        <v/>
      </c>
      <c r="L2712" s="263" t="str">
        <f>IFERROR(ROUND(AVERAGEIF('Week 3 - Making'!$B:$B,'Product List'!$A2712,'Week 3 - Making'!$P:$P),0),"")</f>
        <v/>
      </c>
      <c r="M2712" s="7" t="str">
        <f>IFERROR(ROUND(AVERAGEIF('Week 4 - Making'!$B:$B,'Product List'!$A2712,'Week 4 - Making'!$P:$P),0),"")</f>
        <v/>
      </c>
      <c r="N2712" s="7" t="str">
        <f>IFERROR(ROUND(AVERAGEIF('Week 5 - Making'!$B:$B,'Product List'!$A2712,'Week 5 - Making'!$P:$P),0),"")</f>
        <v/>
      </c>
      <c r="O2712" s="7"/>
      <c r="P2712" s="7">
        <f t="array" ref="P2712">iferror(xlookup(C2712,'Product Families'!A:A,'Product Families'!S:S),"")</f>
        <v>0</v>
      </c>
    </row>
    <row r="2713" ht="14.25" customHeight="1">
      <c r="A2713" s="122" t="s">
        <v>5723</v>
      </c>
      <c r="B2713" s="270" t="s">
        <v>5724</v>
      </c>
      <c r="C2713" s="122" t="s">
        <v>805</v>
      </c>
      <c r="D2713" s="7">
        <f t="array" ref="D2713">IFERROR(XLOOKUP($C2713,'Product Families'!$A:$A,'Product Families'!$D:$D),"")</f>
        <v>81</v>
      </c>
      <c r="E2713" s="7">
        <f t="array" ref="E2713">IFERROR(XLOOKUP($C2713,'Product Families'!$A:$A,'Product Families'!$E:$E),"")</f>
        <v>83</v>
      </c>
      <c r="F2713" s="7">
        <f t="array" ref="F2713">IFERROR(XLOOKUP($C2713,'Product Families'!$A:$A,'Product Families'!$F:$F),"")</f>
        <v>90</v>
      </c>
      <c r="G2713" s="7">
        <f t="array" ref="G2713">IFERROR(XLOOKUP($C2713,'Product Families'!$A:$A,'Product Families'!$G:$G),"")</f>
        <v>96</v>
      </c>
      <c r="J2713" s="7" t="str">
        <f>IFERROR(ROUND(AVERAGEIF('Week 1 - Making'!$B:$B,'Product List'!$A2713,'Week 1 - Making'!$P:$P),0),"")</f>
        <v/>
      </c>
      <c r="K2713" s="7" t="str">
        <f>IFERROR(ROUND(AVERAGEIF('Week 2 - Making'!$B:$B,'Product List'!$A2713,'Week 2 - Making'!$P:$P),0),"")</f>
        <v/>
      </c>
      <c r="L2713" s="263" t="str">
        <f>IFERROR(ROUND(AVERAGEIF('Week 3 - Making'!$B:$B,'Product List'!$A2713,'Week 3 - Making'!$P:$P),0),"")</f>
        <v/>
      </c>
      <c r="M2713" s="7" t="str">
        <f>IFERROR(ROUND(AVERAGEIF('Week 4 - Making'!$B:$B,'Product List'!$A2713,'Week 4 - Making'!$P:$P),0),"")</f>
        <v/>
      </c>
      <c r="N2713" s="7" t="str">
        <f>IFERROR(ROUND(AVERAGEIF('Week 5 - Making'!$B:$B,'Product List'!$A2713,'Week 5 - Making'!$P:$P),0),"")</f>
        <v/>
      </c>
      <c r="O2713" s="7"/>
      <c r="P2713" s="7">
        <f t="array" ref="P2713">iferror(xlookup(C2713,'Product Families'!A:A,'Product Families'!S:S),"")</f>
        <v>0</v>
      </c>
    </row>
    <row r="2714" ht="14.25" customHeight="1">
      <c r="A2714" s="122" t="s">
        <v>5725</v>
      </c>
      <c r="B2714" s="270" t="s">
        <v>5726</v>
      </c>
      <c r="C2714" s="122" t="s">
        <v>805</v>
      </c>
      <c r="D2714" s="7">
        <f t="array" ref="D2714">IFERROR(XLOOKUP($C2714,'Product Families'!$A:$A,'Product Families'!$D:$D),"")</f>
        <v>81</v>
      </c>
      <c r="E2714" s="7">
        <f t="array" ref="E2714">IFERROR(XLOOKUP($C2714,'Product Families'!$A:$A,'Product Families'!$E:$E),"")</f>
        <v>83</v>
      </c>
      <c r="F2714" s="7">
        <f t="array" ref="F2714">IFERROR(XLOOKUP($C2714,'Product Families'!$A:$A,'Product Families'!$F:$F),"")</f>
        <v>90</v>
      </c>
      <c r="G2714" s="7">
        <f t="array" ref="G2714">IFERROR(XLOOKUP($C2714,'Product Families'!$A:$A,'Product Families'!$G:$G),"")</f>
        <v>96</v>
      </c>
      <c r="J2714" s="7" t="str">
        <f>IFERROR(ROUND(AVERAGEIF('Week 1 - Making'!$B:$B,'Product List'!$A2714,'Week 1 - Making'!$P:$P),0),"")</f>
        <v/>
      </c>
      <c r="K2714" s="7" t="str">
        <f>IFERROR(ROUND(AVERAGEIF('Week 2 - Making'!$B:$B,'Product List'!$A2714,'Week 2 - Making'!$P:$P),0),"")</f>
        <v/>
      </c>
      <c r="L2714" s="263" t="str">
        <f>IFERROR(ROUND(AVERAGEIF('Week 3 - Making'!$B:$B,'Product List'!$A2714,'Week 3 - Making'!$P:$P),0),"")</f>
        <v/>
      </c>
      <c r="M2714" s="7" t="str">
        <f>IFERROR(ROUND(AVERAGEIF('Week 4 - Making'!$B:$B,'Product List'!$A2714,'Week 4 - Making'!$P:$P),0),"")</f>
        <v/>
      </c>
      <c r="N2714" s="7" t="str">
        <f>IFERROR(ROUND(AVERAGEIF('Week 5 - Making'!$B:$B,'Product List'!$A2714,'Week 5 - Making'!$P:$P),0),"")</f>
        <v/>
      </c>
      <c r="O2714" s="7"/>
      <c r="P2714" s="7">
        <f t="array" ref="P2714">iferror(xlookup(C2714,'Product Families'!A:A,'Product Families'!S:S),"")</f>
        <v>0</v>
      </c>
    </row>
    <row r="2715" ht="14.25" customHeight="1">
      <c r="A2715" s="138" t="s">
        <v>5727</v>
      </c>
      <c r="B2715" s="270" t="s">
        <v>5726</v>
      </c>
      <c r="C2715" s="138" t="s">
        <v>837</v>
      </c>
      <c r="D2715" s="7">
        <f t="array" ref="D2715">IFERROR(XLOOKUP($C2715,'Product Families'!$A:$A,'Product Families'!$D:$D),"")</f>
        <v>46</v>
      </c>
      <c r="E2715" s="7">
        <f t="array" ref="E2715">IFERROR(XLOOKUP($C2715,'Product Families'!$A:$A,'Product Families'!$E:$E),"")</f>
        <v>48</v>
      </c>
      <c r="F2715" s="7">
        <f t="array" ref="F2715">IFERROR(XLOOKUP($C2715,'Product Families'!$A:$A,'Product Families'!$F:$F),"")</f>
        <v>51</v>
      </c>
      <c r="G2715" s="7">
        <f t="array" ref="G2715">IFERROR(XLOOKUP($C2715,'Product Families'!$A:$A,'Product Families'!$G:$G),"")</f>
        <v>55</v>
      </c>
      <c r="J2715" s="7" t="str">
        <f>IFERROR(ROUND(AVERAGEIF('Week 1 - Making'!$B:$B,'Product List'!$A2715,'Week 1 - Making'!$P:$P),0),"")</f>
        <v/>
      </c>
      <c r="K2715" s="7" t="str">
        <f>IFERROR(ROUND(AVERAGEIF('Week 2 - Making'!$B:$B,'Product List'!$A2715,'Week 2 - Making'!$P:$P),0),"")</f>
        <v/>
      </c>
      <c r="L2715" s="263" t="str">
        <f>IFERROR(ROUND(AVERAGEIF('Week 3 - Making'!$B:$B,'Product List'!$A2715,'Week 3 - Making'!$P:$P),0),"")</f>
        <v/>
      </c>
      <c r="M2715" s="7" t="str">
        <f>IFERROR(ROUND(AVERAGEIF('Week 4 - Making'!$B:$B,'Product List'!$A2715,'Week 4 - Making'!$P:$P),0),"")</f>
        <v/>
      </c>
      <c r="N2715" s="7" t="str">
        <f>IFERROR(ROUND(AVERAGEIF('Week 5 - Making'!$B:$B,'Product List'!$A2715,'Week 5 - Making'!$P:$P),0),"")</f>
        <v/>
      </c>
      <c r="O2715" s="7"/>
      <c r="P2715" s="7">
        <f t="array" ref="P2715">iferror(xlookup(C2715,'Product Families'!A:A,'Product Families'!S:S),"")</f>
        <v>0</v>
      </c>
    </row>
    <row r="2716" ht="14.25" customHeight="1">
      <c r="A2716" s="122" t="s">
        <v>5728</v>
      </c>
      <c r="B2716" s="270" t="s">
        <v>5729</v>
      </c>
      <c r="C2716" s="122" t="s">
        <v>805</v>
      </c>
      <c r="D2716" s="7">
        <f t="array" ref="D2716">IFERROR(XLOOKUP($C2716,'Product Families'!$A:$A,'Product Families'!$D:$D),"")</f>
        <v>81</v>
      </c>
      <c r="E2716" s="7">
        <f t="array" ref="E2716">IFERROR(XLOOKUP($C2716,'Product Families'!$A:$A,'Product Families'!$E:$E),"")</f>
        <v>83</v>
      </c>
      <c r="F2716" s="7">
        <f t="array" ref="F2716">IFERROR(XLOOKUP($C2716,'Product Families'!$A:$A,'Product Families'!$F:$F),"")</f>
        <v>90</v>
      </c>
      <c r="G2716" s="7">
        <f t="array" ref="G2716">IFERROR(XLOOKUP($C2716,'Product Families'!$A:$A,'Product Families'!$G:$G),"")</f>
        <v>96</v>
      </c>
      <c r="J2716" s="7" t="str">
        <f>IFERROR(ROUND(AVERAGEIF('Week 1 - Making'!$B:$B,'Product List'!$A2716,'Week 1 - Making'!$P:$P),0),"")</f>
        <v/>
      </c>
      <c r="K2716" s="7" t="str">
        <f>IFERROR(ROUND(AVERAGEIF('Week 2 - Making'!$B:$B,'Product List'!$A2716,'Week 2 - Making'!$P:$P),0),"")</f>
        <v/>
      </c>
      <c r="L2716" s="263" t="str">
        <f>IFERROR(ROUND(AVERAGEIF('Week 3 - Making'!$B:$B,'Product List'!$A2716,'Week 3 - Making'!$P:$P),0),"")</f>
        <v/>
      </c>
      <c r="M2716" s="7" t="str">
        <f>IFERROR(ROUND(AVERAGEIF('Week 4 - Making'!$B:$B,'Product List'!$A2716,'Week 4 - Making'!$P:$P),0),"")</f>
        <v/>
      </c>
      <c r="N2716" s="7" t="str">
        <f>IFERROR(ROUND(AVERAGEIF('Week 5 - Making'!$B:$B,'Product List'!$A2716,'Week 5 - Making'!$P:$P),0),"")</f>
        <v/>
      </c>
      <c r="O2716" s="7"/>
      <c r="P2716" s="7">
        <f t="array" ref="P2716">iferror(xlookup(C2716,'Product Families'!A:A,'Product Families'!S:S),"")</f>
        <v>0</v>
      </c>
    </row>
    <row r="2717" ht="14.25" customHeight="1">
      <c r="A2717" s="138" t="s">
        <v>5730</v>
      </c>
      <c r="B2717" s="270" t="s">
        <v>5731</v>
      </c>
      <c r="C2717" s="122" t="s">
        <v>819</v>
      </c>
      <c r="D2717" s="7">
        <f t="array" ref="D2717">IFERROR(XLOOKUP($C2717,'Product Families'!$A:$A,'Product Families'!$D:$D),"")</f>
        <v>50</v>
      </c>
      <c r="E2717" s="7">
        <f t="array" ref="E2717">IFERROR(XLOOKUP($C2717,'Product Families'!$A:$A,'Product Families'!$E:$E),"")</f>
        <v>52</v>
      </c>
      <c r="F2717" s="7">
        <f t="array" ref="F2717">IFERROR(XLOOKUP($C2717,'Product Families'!$A:$A,'Product Families'!$F:$F),"")</f>
        <v>56</v>
      </c>
      <c r="G2717" s="7">
        <f t="array" ref="G2717">IFERROR(XLOOKUP($C2717,'Product Families'!$A:$A,'Product Families'!$G:$G),"")</f>
        <v>60</v>
      </c>
      <c r="J2717" s="7" t="str">
        <f>IFERROR(ROUND(AVERAGEIF('Week 1 - Making'!$B:$B,'Product List'!$A2717,'Week 1 - Making'!$P:$P),0),"")</f>
        <v/>
      </c>
      <c r="K2717" s="7" t="str">
        <f>IFERROR(ROUND(AVERAGEIF('Week 2 - Making'!$B:$B,'Product List'!$A2717,'Week 2 - Making'!$P:$P),0),"")</f>
        <v/>
      </c>
      <c r="L2717" s="263" t="str">
        <f>IFERROR(ROUND(AVERAGEIF('Week 3 - Making'!$B:$B,'Product List'!$A2717,'Week 3 - Making'!$P:$P),0),"")</f>
        <v/>
      </c>
      <c r="M2717" s="7" t="str">
        <f>IFERROR(ROUND(AVERAGEIF('Week 4 - Making'!$B:$B,'Product List'!$A2717,'Week 4 - Making'!$P:$P),0),"")</f>
        <v/>
      </c>
      <c r="N2717" s="7" t="str">
        <f>IFERROR(ROUND(AVERAGEIF('Week 5 - Making'!$B:$B,'Product List'!$A2717,'Week 5 - Making'!$P:$P),0),"")</f>
        <v/>
      </c>
      <c r="O2717" s="7"/>
      <c r="P2717" s="7">
        <f t="array" ref="P2717">iferror(xlookup(C2717,'Product Families'!A:A,'Product Families'!S:S),"")</f>
        <v>0</v>
      </c>
    </row>
    <row r="2718" ht="14.25" customHeight="1">
      <c r="A2718" s="138" t="s">
        <v>5732</v>
      </c>
      <c r="B2718" s="270" t="s">
        <v>5731</v>
      </c>
      <c r="C2718" s="138" t="s">
        <v>837</v>
      </c>
      <c r="D2718" s="7">
        <f t="array" ref="D2718">IFERROR(XLOOKUP($C2718,'Product Families'!$A:$A,'Product Families'!$D:$D),"")</f>
        <v>46</v>
      </c>
      <c r="E2718" s="7">
        <f t="array" ref="E2718">IFERROR(XLOOKUP($C2718,'Product Families'!$A:$A,'Product Families'!$E:$E),"")</f>
        <v>48</v>
      </c>
      <c r="F2718" s="7">
        <f t="array" ref="F2718">IFERROR(XLOOKUP($C2718,'Product Families'!$A:$A,'Product Families'!$F:$F),"")</f>
        <v>51</v>
      </c>
      <c r="G2718" s="7">
        <f t="array" ref="G2718">IFERROR(XLOOKUP($C2718,'Product Families'!$A:$A,'Product Families'!$G:$G),"")</f>
        <v>55</v>
      </c>
      <c r="J2718" s="7" t="str">
        <f>IFERROR(ROUND(AVERAGEIF('Week 1 - Making'!$B:$B,'Product List'!$A2718,'Week 1 - Making'!$P:$P),0),"")</f>
        <v/>
      </c>
      <c r="K2718" s="7" t="str">
        <f>IFERROR(ROUND(AVERAGEIF('Week 2 - Making'!$B:$B,'Product List'!$A2718,'Week 2 - Making'!$P:$P),0),"")</f>
        <v/>
      </c>
      <c r="L2718" s="263" t="str">
        <f>IFERROR(ROUND(AVERAGEIF('Week 3 - Making'!$B:$B,'Product List'!$A2718,'Week 3 - Making'!$P:$P),0),"")</f>
        <v/>
      </c>
      <c r="M2718" s="7" t="str">
        <f>IFERROR(ROUND(AVERAGEIF('Week 4 - Making'!$B:$B,'Product List'!$A2718,'Week 4 - Making'!$P:$P),0),"")</f>
        <v/>
      </c>
      <c r="N2718" s="7" t="str">
        <f>IFERROR(ROUND(AVERAGEIF('Week 5 - Making'!$B:$B,'Product List'!$A2718,'Week 5 - Making'!$P:$P),0),"")</f>
        <v/>
      </c>
      <c r="O2718" s="7"/>
      <c r="P2718" s="7">
        <f t="array" ref="P2718">iferror(xlookup(C2718,'Product Families'!A:A,'Product Families'!S:S),"")</f>
        <v>0</v>
      </c>
    </row>
    <row r="2719" ht="14.25" customHeight="1">
      <c r="A2719" s="122" t="s">
        <v>5733</v>
      </c>
      <c r="B2719" s="270" t="s">
        <v>5734</v>
      </c>
      <c r="C2719" s="122" t="s">
        <v>805</v>
      </c>
      <c r="D2719" s="7">
        <f t="array" ref="D2719">IFERROR(XLOOKUP($C2719,'Product Families'!$A:$A,'Product Families'!$D:$D),"")</f>
        <v>81</v>
      </c>
      <c r="E2719" s="7">
        <f t="array" ref="E2719">IFERROR(XLOOKUP($C2719,'Product Families'!$A:$A,'Product Families'!$E:$E),"")</f>
        <v>83</v>
      </c>
      <c r="F2719" s="7">
        <f t="array" ref="F2719">IFERROR(XLOOKUP($C2719,'Product Families'!$A:$A,'Product Families'!$F:$F),"")</f>
        <v>90</v>
      </c>
      <c r="G2719" s="7">
        <f t="array" ref="G2719">IFERROR(XLOOKUP($C2719,'Product Families'!$A:$A,'Product Families'!$G:$G),"")</f>
        <v>96</v>
      </c>
      <c r="J2719" s="7" t="str">
        <f>IFERROR(ROUND(AVERAGEIF('Week 1 - Making'!$B:$B,'Product List'!$A2719,'Week 1 - Making'!$P:$P),0),"")</f>
        <v/>
      </c>
      <c r="K2719" s="7" t="str">
        <f>IFERROR(ROUND(AVERAGEIF('Week 2 - Making'!$B:$B,'Product List'!$A2719,'Week 2 - Making'!$P:$P),0),"")</f>
        <v/>
      </c>
      <c r="L2719" s="263" t="str">
        <f>IFERROR(ROUND(AVERAGEIF('Week 3 - Making'!$B:$B,'Product List'!$A2719,'Week 3 - Making'!$P:$P),0),"")</f>
        <v/>
      </c>
      <c r="M2719" s="7" t="str">
        <f>IFERROR(ROUND(AVERAGEIF('Week 4 - Making'!$B:$B,'Product List'!$A2719,'Week 4 - Making'!$P:$P),0),"")</f>
        <v/>
      </c>
      <c r="N2719" s="7" t="str">
        <f>IFERROR(ROUND(AVERAGEIF('Week 5 - Making'!$B:$B,'Product List'!$A2719,'Week 5 - Making'!$P:$P),0),"")</f>
        <v/>
      </c>
      <c r="O2719" s="7"/>
      <c r="P2719" s="7">
        <f t="array" ref="P2719">iferror(xlookup(C2719,'Product Families'!A:A,'Product Families'!S:S),"")</f>
        <v>0</v>
      </c>
    </row>
    <row r="2720" ht="14.25" customHeight="1">
      <c r="A2720" s="138" t="s">
        <v>5735</v>
      </c>
      <c r="B2720" s="270" t="s">
        <v>5734</v>
      </c>
      <c r="C2720" s="138" t="s">
        <v>837</v>
      </c>
      <c r="D2720" s="7">
        <f t="array" ref="D2720">IFERROR(XLOOKUP($C2720,'Product Families'!$A:$A,'Product Families'!$D:$D),"")</f>
        <v>46</v>
      </c>
      <c r="E2720" s="7">
        <f t="array" ref="E2720">IFERROR(XLOOKUP($C2720,'Product Families'!$A:$A,'Product Families'!$E:$E),"")</f>
        <v>48</v>
      </c>
      <c r="F2720" s="7">
        <f t="array" ref="F2720">IFERROR(XLOOKUP($C2720,'Product Families'!$A:$A,'Product Families'!$F:$F),"")</f>
        <v>51</v>
      </c>
      <c r="G2720" s="7">
        <f t="array" ref="G2720">IFERROR(XLOOKUP($C2720,'Product Families'!$A:$A,'Product Families'!$G:$G),"")</f>
        <v>55</v>
      </c>
      <c r="J2720" s="7" t="str">
        <f>IFERROR(ROUND(AVERAGEIF('Week 1 - Making'!$B:$B,'Product List'!$A2720,'Week 1 - Making'!$P:$P),0),"")</f>
        <v/>
      </c>
      <c r="K2720" s="7" t="str">
        <f>IFERROR(ROUND(AVERAGEIF('Week 2 - Making'!$B:$B,'Product List'!$A2720,'Week 2 - Making'!$P:$P),0),"")</f>
        <v/>
      </c>
      <c r="L2720" s="263" t="str">
        <f>IFERROR(ROUND(AVERAGEIF('Week 3 - Making'!$B:$B,'Product List'!$A2720,'Week 3 - Making'!$P:$P),0),"")</f>
        <v/>
      </c>
      <c r="M2720" s="7" t="str">
        <f>IFERROR(ROUND(AVERAGEIF('Week 4 - Making'!$B:$B,'Product List'!$A2720,'Week 4 - Making'!$P:$P),0),"")</f>
        <v/>
      </c>
      <c r="N2720" s="7" t="str">
        <f>IFERROR(ROUND(AVERAGEIF('Week 5 - Making'!$B:$B,'Product List'!$A2720,'Week 5 - Making'!$P:$P),0),"")</f>
        <v/>
      </c>
      <c r="O2720" s="7"/>
      <c r="P2720" s="7">
        <f t="array" ref="P2720">iferror(xlookup(C2720,'Product Families'!A:A,'Product Families'!S:S),"")</f>
        <v>0</v>
      </c>
    </row>
    <row r="2721" ht="14.25" customHeight="1">
      <c r="A2721" s="122" t="s">
        <v>5736</v>
      </c>
      <c r="B2721" s="270" t="s">
        <v>5737</v>
      </c>
      <c r="C2721" s="122" t="s">
        <v>819</v>
      </c>
      <c r="D2721" s="7">
        <f t="array" ref="D2721">IFERROR(XLOOKUP($C2721,'Product Families'!$A:$A,'Product Families'!$D:$D),"")</f>
        <v>50</v>
      </c>
      <c r="E2721" s="7">
        <f t="array" ref="E2721">IFERROR(XLOOKUP($C2721,'Product Families'!$A:$A,'Product Families'!$E:$E),"")</f>
        <v>52</v>
      </c>
      <c r="F2721" s="7">
        <f t="array" ref="F2721">IFERROR(XLOOKUP($C2721,'Product Families'!$A:$A,'Product Families'!$F:$F),"")</f>
        <v>56</v>
      </c>
      <c r="G2721" s="7">
        <f t="array" ref="G2721">IFERROR(XLOOKUP($C2721,'Product Families'!$A:$A,'Product Families'!$G:$G),"")</f>
        <v>60</v>
      </c>
      <c r="J2721" s="7" t="str">
        <f>IFERROR(ROUND(AVERAGEIF('Week 1 - Making'!$B:$B,'Product List'!$A2721,'Week 1 - Making'!$P:$P),0),"")</f>
        <v/>
      </c>
      <c r="K2721" s="7" t="str">
        <f>IFERROR(ROUND(AVERAGEIF('Week 2 - Making'!$B:$B,'Product List'!$A2721,'Week 2 - Making'!$P:$P),0),"")</f>
        <v/>
      </c>
      <c r="L2721" s="263" t="str">
        <f>IFERROR(ROUND(AVERAGEIF('Week 3 - Making'!$B:$B,'Product List'!$A2721,'Week 3 - Making'!$P:$P),0),"")</f>
        <v/>
      </c>
      <c r="M2721" s="7" t="str">
        <f>IFERROR(ROUND(AVERAGEIF('Week 4 - Making'!$B:$B,'Product List'!$A2721,'Week 4 - Making'!$P:$P),0),"")</f>
        <v/>
      </c>
      <c r="N2721" s="7" t="str">
        <f>IFERROR(ROUND(AVERAGEIF('Week 5 - Making'!$B:$B,'Product List'!$A2721,'Week 5 - Making'!$P:$P),0),"")</f>
        <v/>
      </c>
      <c r="O2721" s="7"/>
      <c r="P2721" s="7">
        <f t="array" ref="P2721">iferror(xlookup(C2721,'Product Families'!A:A,'Product Families'!S:S),"")</f>
        <v>0</v>
      </c>
    </row>
    <row r="2722" ht="14.25" customHeight="1">
      <c r="A2722" s="122" t="s">
        <v>5738</v>
      </c>
      <c r="B2722" s="270" t="s">
        <v>5739</v>
      </c>
      <c r="C2722" s="122" t="s">
        <v>805</v>
      </c>
      <c r="D2722" s="7">
        <f t="array" ref="D2722">IFERROR(XLOOKUP($C2722,'Product Families'!$A:$A,'Product Families'!$D:$D),"")</f>
        <v>81</v>
      </c>
      <c r="E2722" s="7">
        <f t="array" ref="E2722">IFERROR(XLOOKUP($C2722,'Product Families'!$A:$A,'Product Families'!$E:$E),"")</f>
        <v>83</v>
      </c>
      <c r="F2722" s="7">
        <f t="array" ref="F2722">IFERROR(XLOOKUP($C2722,'Product Families'!$A:$A,'Product Families'!$F:$F),"")</f>
        <v>90</v>
      </c>
      <c r="G2722" s="7">
        <f t="array" ref="G2722">IFERROR(XLOOKUP($C2722,'Product Families'!$A:$A,'Product Families'!$G:$G),"")</f>
        <v>96</v>
      </c>
      <c r="H2722" s="122"/>
      <c r="I2722" s="122"/>
      <c r="J2722" s="7" t="str">
        <f>IFERROR(ROUND(AVERAGEIF('Week 1 - Making'!$B:$B,'Product List'!$A2722,'Week 1 - Making'!$P:$P),0),"")</f>
        <v/>
      </c>
      <c r="K2722" s="7" t="str">
        <f>IFERROR(ROUND(AVERAGEIF('Week 2 - Making'!$B:$B,'Product List'!$A2722,'Week 2 - Making'!$P:$P),0),"")</f>
        <v/>
      </c>
      <c r="L2722" s="263" t="str">
        <f>IFERROR(ROUND(AVERAGEIF('Week 3 - Making'!$B:$B,'Product List'!$A2722,'Week 3 - Making'!$P:$P),0),"")</f>
        <v/>
      </c>
      <c r="M2722" s="7" t="str">
        <f>IFERROR(ROUND(AVERAGEIF('Week 4 - Making'!$B:$B,'Product List'!$A2722,'Week 4 - Making'!$P:$P),0),"")</f>
        <v/>
      </c>
      <c r="N2722" s="7" t="str">
        <f>IFERROR(ROUND(AVERAGEIF('Week 5 - Making'!$B:$B,'Product List'!$A2722,'Week 5 - Making'!$P:$P),0),"")</f>
        <v/>
      </c>
      <c r="O2722" s="7"/>
      <c r="P2722" s="7">
        <f t="array" ref="P2722">iferror(xlookup(C2722,'Product Families'!A:A,'Product Families'!S:S),"")</f>
        <v>0</v>
      </c>
    </row>
    <row r="2723" ht="14.25" customHeight="1">
      <c r="A2723" s="122" t="s">
        <v>5740</v>
      </c>
      <c r="B2723" s="270" t="s">
        <v>5741</v>
      </c>
      <c r="C2723" s="122" t="s">
        <v>492</v>
      </c>
      <c r="D2723" s="7">
        <f t="array" ref="D2723">IFERROR(XLOOKUP($C2723,'Product Families'!$A:$A,'Product Families'!$D:$D),"")</f>
        <v>185</v>
      </c>
      <c r="E2723" s="7">
        <f t="array" ref="E2723">IFERROR(XLOOKUP($C2723,'Product Families'!$A:$A,'Product Families'!$E:$E),"")</f>
        <v>190</v>
      </c>
      <c r="F2723" s="7">
        <f t="array" ref="F2723">IFERROR(XLOOKUP($C2723,'Product Families'!$A:$A,'Product Families'!$F:$F),"")</f>
        <v>204</v>
      </c>
      <c r="G2723" s="7">
        <f t="array" ref="G2723">IFERROR(XLOOKUP($C2723,'Product Families'!$A:$A,'Product Families'!$G:$G),"")</f>
        <v>219</v>
      </c>
      <c r="J2723" s="7" t="str">
        <f>IFERROR(ROUND(AVERAGEIF('Week 1 - Making'!$B:$B,'Product List'!$A2723,'Week 1 - Making'!$P:$P),0),"")</f>
        <v/>
      </c>
      <c r="K2723" s="7" t="str">
        <f>IFERROR(ROUND(AVERAGEIF('Week 2 - Making'!$B:$B,'Product List'!$A2723,'Week 2 - Making'!$P:$P),0),"")</f>
        <v/>
      </c>
      <c r="L2723" s="263" t="str">
        <f>IFERROR(ROUND(AVERAGEIF('Week 3 - Making'!$B:$B,'Product List'!$A2723,'Week 3 - Making'!$P:$P),0),"")</f>
        <v/>
      </c>
      <c r="M2723" s="7" t="str">
        <f>IFERROR(ROUND(AVERAGEIF('Week 4 - Making'!$B:$B,'Product List'!$A2723,'Week 4 - Making'!$P:$P),0),"")</f>
        <v/>
      </c>
      <c r="N2723" s="7" t="str">
        <f>IFERROR(ROUND(AVERAGEIF('Week 5 - Making'!$B:$B,'Product List'!$A2723,'Week 5 - Making'!$P:$P),0),"")</f>
        <v/>
      </c>
      <c r="O2723" s="7"/>
      <c r="P2723" s="7">
        <f t="array" ref="P2723">iferror(xlookup(C2723,'Product Families'!A:A,'Product Families'!S:S),"")</f>
        <v>0</v>
      </c>
    </row>
    <row r="2724" ht="14.25" customHeight="1">
      <c r="A2724" s="138" t="s">
        <v>5742</v>
      </c>
      <c r="B2724" s="270" t="s">
        <v>5741</v>
      </c>
      <c r="C2724" s="138" t="s">
        <v>728</v>
      </c>
      <c r="D2724" s="7">
        <f t="array" ref="D2724">IFERROR(XLOOKUP($C2724,'Product Families'!$A:$A,'Product Families'!$D:$D),"")</f>
        <v>32</v>
      </c>
      <c r="E2724" s="7">
        <f t="array" ref="E2724">IFERROR(XLOOKUP($C2724,'Product Families'!$A:$A,'Product Families'!$E:$E),"")</f>
        <v>33</v>
      </c>
      <c r="F2724" s="7">
        <f t="array" ref="F2724">IFERROR(XLOOKUP($C2724,'Product Families'!$A:$A,'Product Families'!$F:$F),"")</f>
        <v>36</v>
      </c>
      <c r="G2724" s="7">
        <f t="array" ref="G2724">IFERROR(XLOOKUP($C2724,'Product Families'!$A:$A,'Product Families'!$G:$G),"")</f>
        <v>38</v>
      </c>
      <c r="J2724" s="7" t="str">
        <f>IFERROR(ROUND(AVERAGEIF('Week 1 - Making'!$B:$B,'Product List'!$A2724,'Week 1 - Making'!$P:$P),0),"")</f>
        <v/>
      </c>
      <c r="K2724" s="7" t="str">
        <f>IFERROR(ROUND(AVERAGEIF('Week 2 - Making'!$B:$B,'Product List'!$A2724,'Week 2 - Making'!$P:$P),0),"")</f>
        <v/>
      </c>
      <c r="L2724" s="263" t="str">
        <f>IFERROR(ROUND(AVERAGEIF('Week 3 - Making'!$B:$B,'Product List'!$A2724,'Week 3 - Making'!$P:$P),0),"")</f>
        <v/>
      </c>
      <c r="M2724" s="7" t="str">
        <f>IFERROR(ROUND(AVERAGEIF('Week 4 - Making'!$B:$B,'Product List'!$A2724,'Week 4 - Making'!$P:$P),0),"")</f>
        <v/>
      </c>
      <c r="N2724" s="7" t="str">
        <f>IFERROR(ROUND(AVERAGEIF('Week 5 - Making'!$B:$B,'Product List'!$A2724,'Week 5 - Making'!$P:$P),0),"")</f>
        <v/>
      </c>
      <c r="O2724" s="7"/>
      <c r="P2724" s="7">
        <f t="array" ref="P2724">iferror(xlookup(C2724,'Product Families'!A:A,'Product Families'!S:S),"")</f>
        <v>0</v>
      </c>
    </row>
    <row r="2725" ht="14.25" customHeight="1">
      <c r="A2725" s="122" t="s">
        <v>5743</v>
      </c>
      <c r="B2725" s="270" t="s">
        <v>5744</v>
      </c>
      <c r="C2725" s="122" t="s">
        <v>492</v>
      </c>
      <c r="D2725" s="7">
        <f t="array" ref="D2725">IFERROR(XLOOKUP($C2725,'Product Families'!$A:$A,'Product Families'!$D:$D),"")</f>
        <v>185</v>
      </c>
      <c r="E2725" s="7">
        <f t="array" ref="E2725">IFERROR(XLOOKUP($C2725,'Product Families'!$A:$A,'Product Families'!$E:$E),"")</f>
        <v>190</v>
      </c>
      <c r="F2725" s="7">
        <f t="array" ref="F2725">IFERROR(XLOOKUP($C2725,'Product Families'!$A:$A,'Product Families'!$F:$F),"")</f>
        <v>204</v>
      </c>
      <c r="G2725" s="7">
        <f t="array" ref="G2725">IFERROR(XLOOKUP($C2725,'Product Families'!$A:$A,'Product Families'!$G:$G),"")</f>
        <v>219</v>
      </c>
      <c r="J2725" s="7" t="str">
        <f>IFERROR(ROUND(AVERAGEIF('Week 1 - Making'!$B:$B,'Product List'!$A2725,'Week 1 - Making'!$P:$P),0),"")</f>
        <v/>
      </c>
      <c r="K2725" s="7" t="str">
        <f>IFERROR(ROUND(AVERAGEIF('Week 2 - Making'!$B:$B,'Product List'!$A2725,'Week 2 - Making'!$P:$P),0),"")</f>
        <v/>
      </c>
      <c r="L2725" s="263" t="str">
        <f>IFERROR(ROUND(AVERAGEIF('Week 3 - Making'!$B:$B,'Product List'!$A2725,'Week 3 - Making'!$P:$P),0),"")</f>
        <v/>
      </c>
      <c r="M2725" s="7" t="str">
        <f>IFERROR(ROUND(AVERAGEIF('Week 4 - Making'!$B:$B,'Product List'!$A2725,'Week 4 - Making'!$P:$P),0),"")</f>
        <v/>
      </c>
      <c r="N2725" s="7" t="str">
        <f>IFERROR(ROUND(AVERAGEIF('Week 5 - Making'!$B:$B,'Product List'!$A2725,'Week 5 - Making'!$P:$P),0),"")</f>
        <v/>
      </c>
      <c r="O2725" s="7"/>
      <c r="P2725" s="7">
        <f t="array" ref="P2725">iferror(xlookup(C2725,'Product Families'!A:A,'Product Families'!S:S),"")</f>
        <v>0</v>
      </c>
    </row>
    <row r="2726" ht="14.25" customHeight="1">
      <c r="A2726" s="122" t="s">
        <v>1910</v>
      </c>
      <c r="B2726" s="270" t="s">
        <v>5745</v>
      </c>
      <c r="C2726" s="122" t="s">
        <v>492</v>
      </c>
      <c r="D2726" s="7">
        <f t="array" ref="D2726">IFERROR(XLOOKUP($C2726,'Product Families'!$A:$A,'Product Families'!$D:$D),"")</f>
        <v>185</v>
      </c>
      <c r="E2726" s="7">
        <f t="array" ref="E2726">IFERROR(XLOOKUP($C2726,'Product Families'!$A:$A,'Product Families'!$E:$E),"")</f>
        <v>190</v>
      </c>
      <c r="F2726" s="7">
        <f t="array" ref="F2726">IFERROR(XLOOKUP($C2726,'Product Families'!$A:$A,'Product Families'!$F:$F),"")</f>
        <v>204</v>
      </c>
      <c r="G2726" s="7">
        <f t="array" ref="G2726">IFERROR(XLOOKUP($C2726,'Product Families'!$A:$A,'Product Families'!$G:$G),"")</f>
        <v>219</v>
      </c>
      <c r="J2726" s="7" t="str">
        <f>IFERROR(ROUND(AVERAGEIF('Week 1 - Making'!$B:$B,'Product List'!$A2726,'Week 1 - Making'!$P:$P),0),"")</f>
        <v/>
      </c>
      <c r="K2726" s="7">
        <f>IFERROR(ROUND(AVERAGEIF('Week 2 - Making'!$B:$B,'Product List'!$A2726,'Week 2 - Making'!$P:$P),0),"")</f>
        <v>67</v>
      </c>
      <c r="L2726" s="263" t="str">
        <f>IFERROR(ROUND(AVERAGEIF('Week 3 - Making'!$B:$B,'Product List'!$A2726,'Week 3 - Making'!$P:$P),0),"")</f>
        <v/>
      </c>
      <c r="M2726" s="7" t="str">
        <f>IFERROR(ROUND(AVERAGEIF('Week 4 - Making'!$B:$B,'Product List'!$A2726,'Week 4 - Making'!$P:$P),0),"")</f>
        <v/>
      </c>
      <c r="N2726" s="7" t="str">
        <f>IFERROR(ROUND(AVERAGEIF('Week 5 - Making'!$B:$B,'Product List'!$A2726,'Week 5 - Making'!$P:$P),0),"")</f>
        <v/>
      </c>
      <c r="O2726" s="7"/>
      <c r="P2726" s="7">
        <f t="array" ref="P2726">iferror(xlookup(C2726,'Product Families'!A:A,'Product Families'!S:S),"")</f>
        <v>0</v>
      </c>
    </row>
    <row r="2727" ht="14.25" customHeight="1">
      <c r="A2727" s="138" t="s">
        <v>1919</v>
      </c>
      <c r="B2727" s="270" t="s">
        <v>5745</v>
      </c>
      <c r="C2727" s="138" t="s">
        <v>728</v>
      </c>
      <c r="D2727" s="7">
        <f t="array" ref="D2727">IFERROR(XLOOKUP($C2727,'Product Families'!$A:$A,'Product Families'!$D:$D),"")</f>
        <v>32</v>
      </c>
      <c r="E2727" s="7">
        <f t="array" ref="E2727">IFERROR(XLOOKUP($C2727,'Product Families'!$A:$A,'Product Families'!$E:$E),"")</f>
        <v>33</v>
      </c>
      <c r="F2727" s="7">
        <f t="array" ref="F2727">IFERROR(XLOOKUP($C2727,'Product Families'!$A:$A,'Product Families'!$F:$F),"")</f>
        <v>36</v>
      </c>
      <c r="G2727" s="7">
        <f t="array" ref="G2727">IFERROR(XLOOKUP($C2727,'Product Families'!$A:$A,'Product Families'!$G:$G),"")</f>
        <v>38</v>
      </c>
      <c r="J2727" s="7" t="str">
        <f>IFERROR(ROUND(AVERAGEIF('Week 1 - Making'!$B:$B,'Product List'!$A2727,'Week 1 - Making'!$P:$P),0),"")</f>
        <v/>
      </c>
      <c r="K2727" s="7">
        <f>IFERROR(ROUND(AVERAGEIF('Week 2 - Making'!$B:$B,'Product List'!$A2727,'Week 2 - Making'!$P:$P),0),"")</f>
        <v>63</v>
      </c>
      <c r="L2727" s="263" t="str">
        <f>IFERROR(ROUND(AVERAGEIF('Week 3 - Making'!$B:$B,'Product List'!$A2727,'Week 3 - Making'!$P:$P),0),"")</f>
        <v/>
      </c>
      <c r="M2727" s="7" t="str">
        <f>IFERROR(ROUND(AVERAGEIF('Week 4 - Making'!$B:$B,'Product List'!$A2727,'Week 4 - Making'!$P:$P),0),"")</f>
        <v/>
      </c>
      <c r="N2727" s="7" t="str">
        <f>IFERROR(ROUND(AVERAGEIF('Week 5 - Making'!$B:$B,'Product List'!$A2727,'Week 5 - Making'!$P:$P),0),"")</f>
        <v/>
      </c>
      <c r="O2727" s="7"/>
      <c r="P2727" s="7">
        <f t="array" ref="P2727">iferror(xlookup(C2727,'Product Families'!A:A,'Product Families'!S:S),"")</f>
        <v>0</v>
      </c>
    </row>
    <row r="2728" ht="14.25" customHeight="1">
      <c r="A2728" s="138" t="s">
        <v>5746</v>
      </c>
      <c r="B2728" s="270" t="s">
        <v>5747</v>
      </c>
      <c r="C2728" s="122" t="s">
        <v>492</v>
      </c>
      <c r="D2728" s="7">
        <f t="array" ref="D2728">IFERROR(XLOOKUP($C2728,'Product Families'!$A:$A,'Product Families'!$D:$D),"")</f>
        <v>185</v>
      </c>
      <c r="E2728" s="7">
        <f t="array" ref="E2728">IFERROR(XLOOKUP($C2728,'Product Families'!$A:$A,'Product Families'!$E:$E),"")</f>
        <v>190</v>
      </c>
      <c r="F2728" s="7">
        <f t="array" ref="F2728">IFERROR(XLOOKUP($C2728,'Product Families'!$A:$A,'Product Families'!$F:$F),"")</f>
        <v>204</v>
      </c>
      <c r="G2728" s="7">
        <f t="array" ref="G2728">IFERROR(XLOOKUP($C2728,'Product Families'!$A:$A,'Product Families'!$G:$G),"")</f>
        <v>219</v>
      </c>
      <c r="J2728" s="7" t="str">
        <f>IFERROR(ROUND(AVERAGEIF('Week 1 - Making'!$B:$B,'Product List'!$A2728,'Week 1 - Making'!$P:$P),0),"")</f>
        <v/>
      </c>
      <c r="K2728" s="7" t="str">
        <f>IFERROR(ROUND(AVERAGEIF('Week 2 - Making'!$B:$B,'Product List'!$A2728,'Week 2 - Making'!$P:$P),0),"")</f>
        <v/>
      </c>
      <c r="L2728" s="263" t="str">
        <f>IFERROR(ROUND(AVERAGEIF('Week 3 - Making'!$B:$B,'Product List'!$A2728,'Week 3 - Making'!$P:$P),0),"")</f>
        <v/>
      </c>
      <c r="M2728" s="7" t="str">
        <f>IFERROR(ROUND(AVERAGEIF('Week 4 - Making'!$B:$B,'Product List'!$A2728,'Week 4 - Making'!$P:$P),0),"")</f>
        <v/>
      </c>
      <c r="N2728" s="7" t="str">
        <f>IFERROR(ROUND(AVERAGEIF('Week 5 - Making'!$B:$B,'Product List'!$A2728,'Week 5 - Making'!$P:$P),0),"")</f>
        <v/>
      </c>
      <c r="O2728" s="7"/>
      <c r="P2728" s="7">
        <f t="array" ref="P2728">iferror(xlookup(C2728,'Product Families'!A:A,'Product Families'!S:S),"")</f>
        <v>0</v>
      </c>
    </row>
    <row r="2729" ht="14.25" customHeight="1">
      <c r="A2729" s="138" t="s">
        <v>5748</v>
      </c>
      <c r="B2729" s="270" t="s">
        <v>5747</v>
      </c>
      <c r="C2729" s="138" t="s">
        <v>728</v>
      </c>
      <c r="D2729" s="7">
        <f t="array" ref="D2729">IFERROR(XLOOKUP($C2729,'Product Families'!$A:$A,'Product Families'!$D:$D),"")</f>
        <v>32</v>
      </c>
      <c r="E2729" s="7">
        <f t="array" ref="E2729">IFERROR(XLOOKUP($C2729,'Product Families'!$A:$A,'Product Families'!$E:$E),"")</f>
        <v>33</v>
      </c>
      <c r="F2729" s="7">
        <f t="array" ref="F2729">IFERROR(XLOOKUP($C2729,'Product Families'!$A:$A,'Product Families'!$F:$F),"")</f>
        <v>36</v>
      </c>
      <c r="G2729" s="7">
        <f t="array" ref="G2729">IFERROR(XLOOKUP($C2729,'Product Families'!$A:$A,'Product Families'!$G:$G),"")</f>
        <v>38</v>
      </c>
      <c r="J2729" s="7" t="str">
        <f>IFERROR(ROUND(AVERAGEIF('Week 1 - Making'!$B:$B,'Product List'!$A2729,'Week 1 - Making'!$P:$P),0),"")</f>
        <v/>
      </c>
      <c r="K2729" s="7" t="str">
        <f>IFERROR(ROUND(AVERAGEIF('Week 2 - Making'!$B:$B,'Product List'!$A2729,'Week 2 - Making'!$P:$P),0),"")</f>
        <v/>
      </c>
      <c r="L2729" s="263" t="str">
        <f>IFERROR(ROUND(AVERAGEIF('Week 3 - Making'!$B:$B,'Product List'!$A2729,'Week 3 - Making'!$P:$P),0),"")</f>
        <v/>
      </c>
      <c r="M2729" s="7" t="str">
        <f>IFERROR(ROUND(AVERAGEIF('Week 4 - Making'!$B:$B,'Product List'!$A2729,'Week 4 - Making'!$P:$P),0),"")</f>
        <v/>
      </c>
      <c r="N2729" s="7" t="str">
        <f>IFERROR(ROUND(AVERAGEIF('Week 5 - Making'!$B:$B,'Product List'!$A2729,'Week 5 - Making'!$P:$P),0),"")</f>
        <v/>
      </c>
      <c r="O2729" s="7"/>
      <c r="P2729" s="7">
        <f t="array" ref="P2729">iferror(xlookup(C2729,'Product Families'!A:A,'Product Families'!S:S),"")</f>
        <v>0</v>
      </c>
    </row>
    <row r="2730" ht="14.25" customHeight="1">
      <c r="A2730" s="138" t="s">
        <v>5749</v>
      </c>
      <c r="B2730" s="270" t="s">
        <v>5750</v>
      </c>
      <c r="C2730" s="122" t="s">
        <v>492</v>
      </c>
      <c r="D2730" s="7">
        <f t="array" ref="D2730">IFERROR(XLOOKUP($C2730,'Product Families'!$A:$A,'Product Families'!$D:$D),"")</f>
        <v>185</v>
      </c>
      <c r="E2730" s="7">
        <f t="array" ref="E2730">IFERROR(XLOOKUP($C2730,'Product Families'!$A:$A,'Product Families'!$E:$E),"")</f>
        <v>190</v>
      </c>
      <c r="F2730" s="7">
        <f t="array" ref="F2730">IFERROR(XLOOKUP($C2730,'Product Families'!$A:$A,'Product Families'!$F:$F),"")</f>
        <v>204</v>
      </c>
      <c r="G2730" s="7">
        <f t="array" ref="G2730">IFERROR(XLOOKUP($C2730,'Product Families'!$A:$A,'Product Families'!$G:$G),"")</f>
        <v>219</v>
      </c>
      <c r="J2730" s="7" t="str">
        <f>IFERROR(ROUND(AVERAGEIF('Week 1 - Making'!$B:$B,'Product List'!$A2730,'Week 1 - Making'!$P:$P),0),"")</f>
        <v/>
      </c>
      <c r="K2730" s="7" t="str">
        <f>IFERROR(ROUND(AVERAGEIF('Week 2 - Making'!$B:$B,'Product List'!$A2730,'Week 2 - Making'!$P:$P),0),"")</f>
        <v/>
      </c>
      <c r="L2730" s="263" t="str">
        <f>IFERROR(ROUND(AVERAGEIF('Week 3 - Making'!$B:$B,'Product List'!$A2730,'Week 3 - Making'!$P:$P),0),"")</f>
        <v/>
      </c>
      <c r="M2730" s="7" t="str">
        <f>IFERROR(ROUND(AVERAGEIF('Week 4 - Making'!$B:$B,'Product List'!$A2730,'Week 4 - Making'!$P:$P),0),"")</f>
        <v/>
      </c>
      <c r="N2730" s="7" t="str">
        <f>IFERROR(ROUND(AVERAGEIF('Week 5 - Making'!$B:$B,'Product List'!$A2730,'Week 5 - Making'!$P:$P),0),"")</f>
        <v/>
      </c>
      <c r="O2730" s="7"/>
      <c r="P2730" s="7">
        <f t="array" ref="P2730">iferror(xlookup(C2730,'Product Families'!A:A,'Product Families'!S:S),"")</f>
        <v>0</v>
      </c>
    </row>
    <row r="2731" ht="14.25" customHeight="1">
      <c r="A2731" s="138" t="s">
        <v>5751</v>
      </c>
      <c r="B2731" s="270" t="s">
        <v>5750</v>
      </c>
      <c r="C2731" s="138" t="s">
        <v>728</v>
      </c>
      <c r="D2731" s="7">
        <f t="array" ref="D2731">IFERROR(XLOOKUP($C2731,'Product Families'!$A:$A,'Product Families'!$D:$D),"")</f>
        <v>32</v>
      </c>
      <c r="E2731" s="7">
        <f t="array" ref="E2731">IFERROR(XLOOKUP($C2731,'Product Families'!$A:$A,'Product Families'!$E:$E),"")</f>
        <v>33</v>
      </c>
      <c r="F2731" s="7">
        <f t="array" ref="F2731">IFERROR(XLOOKUP($C2731,'Product Families'!$A:$A,'Product Families'!$F:$F),"")</f>
        <v>36</v>
      </c>
      <c r="G2731" s="7">
        <f t="array" ref="G2731">IFERROR(XLOOKUP($C2731,'Product Families'!$A:$A,'Product Families'!$G:$G),"")</f>
        <v>38</v>
      </c>
      <c r="J2731" s="7" t="str">
        <f>IFERROR(ROUND(AVERAGEIF('Week 1 - Making'!$B:$B,'Product List'!$A2731,'Week 1 - Making'!$P:$P),0),"")</f>
        <v/>
      </c>
      <c r="K2731" s="7" t="str">
        <f>IFERROR(ROUND(AVERAGEIF('Week 2 - Making'!$B:$B,'Product List'!$A2731,'Week 2 - Making'!$P:$P),0),"")</f>
        <v/>
      </c>
      <c r="L2731" s="263" t="str">
        <f>IFERROR(ROUND(AVERAGEIF('Week 3 - Making'!$B:$B,'Product List'!$A2731,'Week 3 - Making'!$P:$P),0),"")</f>
        <v/>
      </c>
      <c r="M2731" s="7" t="str">
        <f>IFERROR(ROUND(AVERAGEIF('Week 4 - Making'!$B:$B,'Product List'!$A2731,'Week 4 - Making'!$P:$P),0),"")</f>
        <v/>
      </c>
      <c r="N2731" s="7" t="str">
        <f>IFERROR(ROUND(AVERAGEIF('Week 5 - Making'!$B:$B,'Product List'!$A2731,'Week 5 - Making'!$P:$P),0),"")</f>
        <v/>
      </c>
      <c r="O2731" s="7"/>
      <c r="P2731" s="7">
        <f t="array" ref="P2731">iferror(xlookup(C2731,'Product Families'!A:A,'Product Families'!S:S),"")</f>
        <v>0</v>
      </c>
    </row>
    <row r="2732" ht="14.25" customHeight="1">
      <c r="A2732" s="122" t="s">
        <v>5752</v>
      </c>
      <c r="B2732" s="270" t="s">
        <v>5753</v>
      </c>
      <c r="C2732" s="122" t="s">
        <v>492</v>
      </c>
      <c r="D2732" s="7">
        <f t="array" ref="D2732">IFERROR(XLOOKUP($C2732,'Product Families'!$A:$A,'Product Families'!$D:$D),"")</f>
        <v>185</v>
      </c>
      <c r="E2732" s="7">
        <f t="array" ref="E2732">IFERROR(XLOOKUP($C2732,'Product Families'!$A:$A,'Product Families'!$E:$E),"")</f>
        <v>190</v>
      </c>
      <c r="F2732" s="7">
        <f t="array" ref="F2732">IFERROR(XLOOKUP($C2732,'Product Families'!$A:$A,'Product Families'!$F:$F),"")</f>
        <v>204</v>
      </c>
      <c r="G2732" s="7">
        <f t="array" ref="G2732">IFERROR(XLOOKUP($C2732,'Product Families'!$A:$A,'Product Families'!$G:$G),"")</f>
        <v>219</v>
      </c>
      <c r="J2732" s="7" t="str">
        <f>IFERROR(ROUND(AVERAGEIF('Week 1 - Making'!$B:$B,'Product List'!$A2732,'Week 1 - Making'!$P:$P),0),"")</f>
        <v/>
      </c>
      <c r="K2732" s="7" t="str">
        <f>IFERROR(ROUND(AVERAGEIF('Week 2 - Making'!$B:$B,'Product List'!$A2732,'Week 2 - Making'!$P:$P),0),"")</f>
        <v/>
      </c>
      <c r="L2732" s="263" t="str">
        <f>IFERROR(ROUND(AVERAGEIF('Week 3 - Making'!$B:$B,'Product List'!$A2732,'Week 3 - Making'!$P:$P),0),"")</f>
        <v/>
      </c>
      <c r="M2732" s="7" t="str">
        <f>IFERROR(ROUND(AVERAGEIF('Week 4 - Making'!$B:$B,'Product List'!$A2732,'Week 4 - Making'!$P:$P),0),"")</f>
        <v/>
      </c>
      <c r="N2732" s="7" t="str">
        <f>IFERROR(ROUND(AVERAGEIF('Week 5 - Making'!$B:$B,'Product List'!$A2732,'Week 5 - Making'!$P:$P),0),"")</f>
        <v/>
      </c>
      <c r="O2732" s="7"/>
      <c r="P2732" s="7">
        <f t="array" ref="P2732">iferror(xlookup(C2732,'Product Families'!A:A,'Product Families'!S:S),"")</f>
        <v>0</v>
      </c>
    </row>
    <row r="2733" ht="14.25" customHeight="1">
      <c r="A2733" s="122" t="s">
        <v>5754</v>
      </c>
      <c r="B2733" s="270" t="s">
        <v>5755</v>
      </c>
      <c r="C2733" s="122" t="s">
        <v>492</v>
      </c>
      <c r="D2733" s="7">
        <f t="array" ref="D2733">IFERROR(XLOOKUP($C2733,'Product Families'!$A:$A,'Product Families'!$D:$D),"")</f>
        <v>185</v>
      </c>
      <c r="E2733" s="7">
        <f t="array" ref="E2733">IFERROR(XLOOKUP($C2733,'Product Families'!$A:$A,'Product Families'!$E:$E),"")</f>
        <v>190</v>
      </c>
      <c r="F2733" s="7">
        <f t="array" ref="F2733">IFERROR(XLOOKUP($C2733,'Product Families'!$A:$A,'Product Families'!$F:$F),"")</f>
        <v>204</v>
      </c>
      <c r="G2733" s="7">
        <f t="array" ref="G2733">IFERROR(XLOOKUP($C2733,'Product Families'!$A:$A,'Product Families'!$G:$G),"")</f>
        <v>219</v>
      </c>
      <c r="J2733" s="7" t="str">
        <f>IFERROR(ROUND(AVERAGEIF('Week 1 - Making'!$B:$B,'Product List'!$A2733,'Week 1 - Making'!$P:$P),0),"")</f>
        <v/>
      </c>
      <c r="K2733" s="7" t="str">
        <f>IFERROR(ROUND(AVERAGEIF('Week 2 - Making'!$B:$B,'Product List'!$A2733,'Week 2 - Making'!$P:$P),0),"")</f>
        <v/>
      </c>
      <c r="L2733" s="263" t="str">
        <f>IFERROR(ROUND(AVERAGEIF('Week 3 - Making'!$B:$B,'Product List'!$A2733,'Week 3 - Making'!$P:$P),0),"")</f>
        <v/>
      </c>
      <c r="M2733" s="7" t="str">
        <f>IFERROR(ROUND(AVERAGEIF('Week 4 - Making'!$B:$B,'Product List'!$A2733,'Week 4 - Making'!$P:$P),0),"")</f>
        <v/>
      </c>
      <c r="N2733" s="7" t="str">
        <f>IFERROR(ROUND(AVERAGEIF('Week 5 - Making'!$B:$B,'Product List'!$A2733,'Week 5 - Making'!$P:$P),0),"")</f>
        <v/>
      </c>
      <c r="O2733" s="7"/>
      <c r="P2733" s="7">
        <f t="array" ref="P2733">iferror(xlookup(C2733,'Product Families'!A:A,'Product Families'!S:S),"")</f>
        <v>0</v>
      </c>
    </row>
    <row r="2734" ht="14.25" customHeight="1">
      <c r="A2734" s="138" t="s">
        <v>5756</v>
      </c>
      <c r="B2734" s="270" t="s">
        <v>5755</v>
      </c>
      <c r="C2734" s="138" t="s">
        <v>728</v>
      </c>
      <c r="D2734" s="7">
        <f t="array" ref="D2734">IFERROR(XLOOKUP($C2734,'Product Families'!$A:$A,'Product Families'!$D:$D),"")</f>
        <v>32</v>
      </c>
      <c r="E2734" s="7">
        <f t="array" ref="E2734">IFERROR(XLOOKUP($C2734,'Product Families'!$A:$A,'Product Families'!$E:$E),"")</f>
        <v>33</v>
      </c>
      <c r="F2734" s="7">
        <f t="array" ref="F2734">IFERROR(XLOOKUP($C2734,'Product Families'!$A:$A,'Product Families'!$F:$F),"")</f>
        <v>36</v>
      </c>
      <c r="G2734" s="7">
        <f t="array" ref="G2734">IFERROR(XLOOKUP($C2734,'Product Families'!$A:$A,'Product Families'!$G:$G),"")</f>
        <v>38</v>
      </c>
      <c r="J2734" s="7" t="str">
        <f>IFERROR(ROUND(AVERAGEIF('Week 1 - Making'!$B:$B,'Product List'!$A2734,'Week 1 - Making'!$P:$P),0),"")</f>
        <v/>
      </c>
      <c r="K2734" s="7" t="str">
        <f>IFERROR(ROUND(AVERAGEIF('Week 2 - Making'!$B:$B,'Product List'!$A2734,'Week 2 - Making'!$P:$P),0),"")</f>
        <v/>
      </c>
      <c r="L2734" s="263" t="str">
        <f>IFERROR(ROUND(AVERAGEIF('Week 3 - Making'!$B:$B,'Product List'!$A2734,'Week 3 - Making'!$P:$P),0),"")</f>
        <v/>
      </c>
      <c r="M2734" s="7" t="str">
        <f>IFERROR(ROUND(AVERAGEIF('Week 4 - Making'!$B:$B,'Product List'!$A2734,'Week 4 - Making'!$P:$P),0),"")</f>
        <v/>
      </c>
      <c r="N2734" s="7" t="str">
        <f>IFERROR(ROUND(AVERAGEIF('Week 5 - Making'!$B:$B,'Product List'!$A2734,'Week 5 - Making'!$P:$P),0),"")</f>
        <v/>
      </c>
      <c r="O2734" s="7"/>
      <c r="P2734" s="7">
        <f t="array" ref="P2734">iferror(xlookup(C2734,'Product Families'!A:A,'Product Families'!S:S),"")</f>
        <v>0</v>
      </c>
    </row>
    <row r="2735" ht="14.25" customHeight="1">
      <c r="A2735" s="122" t="s">
        <v>5757</v>
      </c>
      <c r="B2735" s="270" t="s">
        <v>5758</v>
      </c>
      <c r="C2735" s="122" t="s">
        <v>492</v>
      </c>
      <c r="D2735" s="7">
        <f t="array" ref="D2735">IFERROR(XLOOKUP($C2735,'Product Families'!$A:$A,'Product Families'!$D:$D),"")</f>
        <v>185</v>
      </c>
      <c r="E2735" s="7">
        <f t="array" ref="E2735">IFERROR(XLOOKUP($C2735,'Product Families'!$A:$A,'Product Families'!$E:$E),"")</f>
        <v>190</v>
      </c>
      <c r="F2735" s="7">
        <f t="array" ref="F2735">IFERROR(XLOOKUP($C2735,'Product Families'!$A:$A,'Product Families'!$F:$F),"")</f>
        <v>204</v>
      </c>
      <c r="G2735" s="7">
        <f t="array" ref="G2735">IFERROR(XLOOKUP($C2735,'Product Families'!$A:$A,'Product Families'!$G:$G),"")</f>
        <v>219</v>
      </c>
      <c r="J2735" s="7" t="str">
        <f>IFERROR(ROUND(AVERAGEIF('Week 1 - Making'!$B:$B,'Product List'!$A2735,'Week 1 - Making'!$P:$P),0),"")</f>
        <v/>
      </c>
      <c r="K2735" s="7" t="str">
        <f>IFERROR(ROUND(AVERAGEIF('Week 2 - Making'!$B:$B,'Product List'!$A2735,'Week 2 - Making'!$P:$P),0),"")</f>
        <v/>
      </c>
      <c r="L2735" s="263" t="str">
        <f>IFERROR(ROUND(AVERAGEIF('Week 3 - Making'!$B:$B,'Product List'!$A2735,'Week 3 - Making'!$P:$P),0),"")</f>
        <v/>
      </c>
      <c r="M2735" s="7" t="str">
        <f>IFERROR(ROUND(AVERAGEIF('Week 4 - Making'!$B:$B,'Product List'!$A2735,'Week 4 - Making'!$P:$P),0),"")</f>
        <v/>
      </c>
      <c r="N2735" s="7" t="str">
        <f>IFERROR(ROUND(AVERAGEIF('Week 5 - Making'!$B:$B,'Product List'!$A2735,'Week 5 - Making'!$P:$P),0),"")</f>
        <v/>
      </c>
      <c r="O2735" s="7"/>
      <c r="P2735" s="7">
        <f t="array" ref="P2735">iferror(xlookup(C2735,'Product Families'!A:A,'Product Families'!S:S),"")</f>
        <v>0</v>
      </c>
    </row>
    <row r="2736" ht="14.25" customHeight="1">
      <c r="A2736" s="138" t="s">
        <v>5759</v>
      </c>
      <c r="B2736" s="270" t="s">
        <v>5758</v>
      </c>
      <c r="C2736" s="138" t="s">
        <v>728</v>
      </c>
      <c r="D2736" s="7">
        <f t="array" ref="D2736">IFERROR(XLOOKUP($C2736,'Product Families'!$A:$A,'Product Families'!$D:$D),"")</f>
        <v>32</v>
      </c>
      <c r="E2736" s="7">
        <f t="array" ref="E2736">IFERROR(XLOOKUP($C2736,'Product Families'!$A:$A,'Product Families'!$E:$E),"")</f>
        <v>33</v>
      </c>
      <c r="F2736" s="7">
        <f t="array" ref="F2736">IFERROR(XLOOKUP($C2736,'Product Families'!$A:$A,'Product Families'!$F:$F),"")</f>
        <v>36</v>
      </c>
      <c r="G2736" s="7">
        <f t="array" ref="G2736">IFERROR(XLOOKUP($C2736,'Product Families'!$A:$A,'Product Families'!$G:$G),"")</f>
        <v>38</v>
      </c>
      <c r="J2736" s="7" t="str">
        <f>IFERROR(ROUND(AVERAGEIF('Week 1 - Making'!$B:$B,'Product List'!$A2736,'Week 1 - Making'!$P:$P),0),"")</f>
        <v/>
      </c>
      <c r="K2736" s="7" t="str">
        <f>IFERROR(ROUND(AVERAGEIF('Week 2 - Making'!$B:$B,'Product List'!$A2736,'Week 2 - Making'!$P:$P),0),"")</f>
        <v/>
      </c>
      <c r="L2736" s="263" t="str">
        <f>IFERROR(ROUND(AVERAGEIF('Week 3 - Making'!$B:$B,'Product List'!$A2736,'Week 3 - Making'!$P:$P),0),"")</f>
        <v/>
      </c>
      <c r="M2736" s="7" t="str">
        <f>IFERROR(ROUND(AVERAGEIF('Week 4 - Making'!$B:$B,'Product List'!$A2736,'Week 4 - Making'!$P:$P),0),"")</f>
        <v/>
      </c>
      <c r="N2736" s="7" t="str">
        <f>IFERROR(ROUND(AVERAGEIF('Week 5 - Making'!$B:$B,'Product List'!$A2736,'Week 5 - Making'!$P:$P),0),"")</f>
        <v/>
      </c>
      <c r="O2736" s="7"/>
      <c r="P2736" s="7">
        <f t="array" ref="P2736">iferror(xlookup(C2736,'Product Families'!A:A,'Product Families'!S:S),"")</f>
        <v>0</v>
      </c>
    </row>
    <row r="2737" ht="14.25" customHeight="1">
      <c r="A2737" s="122" t="s">
        <v>1655</v>
      </c>
      <c r="B2737" s="270" t="s">
        <v>5760</v>
      </c>
      <c r="C2737" s="122" t="s">
        <v>492</v>
      </c>
      <c r="D2737" s="7">
        <f t="array" ref="D2737">IFERROR(XLOOKUP($C2737,'Product Families'!$A:$A,'Product Families'!$D:$D),"")</f>
        <v>185</v>
      </c>
      <c r="E2737" s="7">
        <f t="array" ref="E2737">IFERROR(XLOOKUP($C2737,'Product Families'!$A:$A,'Product Families'!$E:$E),"")</f>
        <v>190</v>
      </c>
      <c r="F2737" s="7">
        <f t="array" ref="F2737">IFERROR(XLOOKUP($C2737,'Product Families'!$A:$A,'Product Families'!$F:$F),"")</f>
        <v>204</v>
      </c>
      <c r="G2737" s="7">
        <f t="array" ref="G2737">IFERROR(XLOOKUP($C2737,'Product Families'!$A:$A,'Product Families'!$G:$G),"")</f>
        <v>219</v>
      </c>
      <c r="J2737" s="7" t="str">
        <f>IFERROR(ROUND(AVERAGEIF('Week 1 - Making'!$B:$B,'Product List'!$A2737,'Week 1 - Making'!$P:$P),0),"")</f>
        <v/>
      </c>
      <c r="K2737" s="7">
        <f>IFERROR(ROUND(AVERAGEIF('Week 2 - Making'!$B:$B,'Product List'!$A2737,'Week 2 - Making'!$P:$P),0),"")</f>
        <v>60</v>
      </c>
      <c r="L2737" s="263" t="str">
        <f>IFERROR(ROUND(AVERAGEIF('Week 3 - Making'!$B:$B,'Product List'!$A2737,'Week 3 - Making'!$P:$P),0),"")</f>
        <v/>
      </c>
      <c r="M2737" s="7" t="str">
        <f>IFERROR(ROUND(AVERAGEIF('Week 4 - Making'!$B:$B,'Product List'!$A2737,'Week 4 - Making'!$P:$P),0),"")</f>
        <v/>
      </c>
      <c r="N2737" s="7" t="str">
        <f>IFERROR(ROUND(AVERAGEIF('Week 5 - Making'!$B:$B,'Product List'!$A2737,'Week 5 - Making'!$P:$P),0),"")</f>
        <v/>
      </c>
      <c r="O2737" s="7"/>
      <c r="P2737" s="7">
        <f t="array" ref="P2737">iferror(xlookup(C2737,'Product Families'!A:A,'Product Families'!S:S),"")</f>
        <v>0</v>
      </c>
    </row>
    <row r="2738" ht="14.25" customHeight="1">
      <c r="A2738" s="138" t="s">
        <v>1660</v>
      </c>
      <c r="B2738" s="270" t="s">
        <v>5760</v>
      </c>
      <c r="C2738" s="138" t="s">
        <v>728</v>
      </c>
      <c r="D2738" s="7">
        <f t="array" ref="D2738">IFERROR(XLOOKUP($C2738,'Product Families'!$A:$A,'Product Families'!$D:$D),"")</f>
        <v>32</v>
      </c>
      <c r="E2738" s="7">
        <f t="array" ref="E2738">IFERROR(XLOOKUP($C2738,'Product Families'!$A:$A,'Product Families'!$E:$E),"")</f>
        <v>33</v>
      </c>
      <c r="F2738" s="7">
        <f t="array" ref="F2738">IFERROR(XLOOKUP($C2738,'Product Families'!$A:$A,'Product Families'!$F:$F),"")</f>
        <v>36</v>
      </c>
      <c r="G2738" s="7">
        <f t="array" ref="G2738">IFERROR(XLOOKUP($C2738,'Product Families'!$A:$A,'Product Families'!$G:$G),"")</f>
        <v>38</v>
      </c>
      <c r="J2738" s="7" t="str">
        <f>IFERROR(ROUND(AVERAGEIF('Week 1 - Making'!$B:$B,'Product List'!$A2738,'Week 1 - Making'!$P:$P),0),"")</f>
        <v/>
      </c>
      <c r="K2738" s="7">
        <f>IFERROR(ROUND(AVERAGEIF('Week 2 - Making'!$B:$B,'Product List'!$A2738,'Week 2 - Making'!$P:$P),0),"")</f>
        <v>30</v>
      </c>
      <c r="L2738" s="263" t="str">
        <f>IFERROR(ROUND(AVERAGEIF('Week 3 - Making'!$B:$B,'Product List'!$A2738,'Week 3 - Making'!$P:$P),0),"")</f>
        <v/>
      </c>
      <c r="M2738" s="7" t="str">
        <f>IFERROR(ROUND(AVERAGEIF('Week 4 - Making'!$B:$B,'Product List'!$A2738,'Week 4 - Making'!$P:$P),0),"")</f>
        <v/>
      </c>
      <c r="N2738" s="7" t="str">
        <f>IFERROR(ROUND(AVERAGEIF('Week 5 - Making'!$B:$B,'Product List'!$A2738,'Week 5 - Making'!$P:$P),0),"")</f>
        <v/>
      </c>
      <c r="O2738" s="7"/>
      <c r="P2738" s="7">
        <f t="array" ref="P2738">iferror(xlookup(C2738,'Product Families'!A:A,'Product Families'!S:S),"")</f>
        <v>0</v>
      </c>
    </row>
    <row r="2739" ht="14.25" customHeight="1">
      <c r="A2739" s="122" t="s">
        <v>5761</v>
      </c>
      <c r="B2739" s="270" t="s">
        <v>5762</v>
      </c>
      <c r="C2739" s="122" t="s">
        <v>492</v>
      </c>
      <c r="D2739" s="7">
        <f t="array" ref="D2739">IFERROR(XLOOKUP($C2739,'Product Families'!$A:$A,'Product Families'!$D:$D),"")</f>
        <v>185</v>
      </c>
      <c r="E2739" s="7">
        <f t="array" ref="E2739">IFERROR(XLOOKUP($C2739,'Product Families'!$A:$A,'Product Families'!$E:$E),"")</f>
        <v>190</v>
      </c>
      <c r="F2739" s="7">
        <f t="array" ref="F2739">IFERROR(XLOOKUP($C2739,'Product Families'!$A:$A,'Product Families'!$F:$F),"")</f>
        <v>204</v>
      </c>
      <c r="G2739" s="7">
        <f t="array" ref="G2739">IFERROR(XLOOKUP($C2739,'Product Families'!$A:$A,'Product Families'!$G:$G),"")</f>
        <v>219</v>
      </c>
      <c r="J2739" s="7" t="str">
        <f>IFERROR(ROUND(AVERAGEIF('Week 1 - Making'!$B:$B,'Product List'!$A2739,'Week 1 - Making'!$P:$P),0),"")</f>
        <v/>
      </c>
      <c r="K2739" s="7" t="str">
        <f>IFERROR(ROUND(AVERAGEIF('Week 2 - Making'!$B:$B,'Product List'!$A2739,'Week 2 - Making'!$P:$P),0),"")</f>
        <v/>
      </c>
      <c r="L2739" s="263" t="str">
        <f>IFERROR(ROUND(AVERAGEIF('Week 3 - Making'!$B:$B,'Product List'!$A2739,'Week 3 - Making'!$P:$P),0),"")</f>
        <v/>
      </c>
      <c r="M2739" s="7" t="str">
        <f>IFERROR(ROUND(AVERAGEIF('Week 4 - Making'!$B:$B,'Product List'!$A2739,'Week 4 - Making'!$P:$P),0),"")</f>
        <v/>
      </c>
      <c r="N2739" s="7" t="str">
        <f>IFERROR(ROUND(AVERAGEIF('Week 5 - Making'!$B:$B,'Product List'!$A2739,'Week 5 - Making'!$P:$P),0),"")</f>
        <v/>
      </c>
      <c r="O2739" s="7"/>
      <c r="P2739" s="7">
        <f t="array" ref="P2739">iferror(xlookup(C2739,'Product Families'!A:A,'Product Families'!S:S),"")</f>
        <v>0</v>
      </c>
    </row>
    <row r="2740" ht="14.25" customHeight="1">
      <c r="A2740" s="138" t="s">
        <v>5763</v>
      </c>
      <c r="B2740" s="270" t="s">
        <v>5762</v>
      </c>
      <c r="C2740" s="138" t="s">
        <v>728</v>
      </c>
      <c r="D2740" s="7">
        <f t="array" ref="D2740">IFERROR(XLOOKUP($C2740,'Product Families'!$A:$A,'Product Families'!$D:$D),"")</f>
        <v>32</v>
      </c>
      <c r="E2740" s="7">
        <f t="array" ref="E2740">IFERROR(XLOOKUP($C2740,'Product Families'!$A:$A,'Product Families'!$E:$E),"")</f>
        <v>33</v>
      </c>
      <c r="F2740" s="7">
        <f t="array" ref="F2740">IFERROR(XLOOKUP($C2740,'Product Families'!$A:$A,'Product Families'!$F:$F),"")</f>
        <v>36</v>
      </c>
      <c r="G2740" s="7">
        <f t="array" ref="G2740">IFERROR(XLOOKUP($C2740,'Product Families'!$A:$A,'Product Families'!$G:$G),"")</f>
        <v>38</v>
      </c>
      <c r="J2740" s="7" t="str">
        <f>IFERROR(ROUND(AVERAGEIF('Week 1 - Making'!$B:$B,'Product List'!$A2740,'Week 1 - Making'!$P:$P),0),"")</f>
        <v/>
      </c>
      <c r="K2740" s="7" t="str">
        <f>IFERROR(ROUND(AVERAGEIF('Week 2 - Making'!$B:$B,'Product List'!$A2740,'Week 2 - Making'!$P:$P),0),"")</f>
        <v/>
      </c>
      <c r="L2740" s="263" t="str">
        <f>IFERROR(ROUND(AVERAGEIF('Week 3 - Making'!$B:$B,'Product List'!$A2740,'Week 3 - Making'!$P:$P),0),"")</f>
        <v/>
      </c>
      <c r="M2740" s="7" t="str">
        <f>IFERROR(ROUND(AVERAGEIF('Week 4 - Making'!$B:$B,'Product List'!$A2740,'Week 4 - Making'!$P:$P),0),"")</f>
        <v/>
      </c>
      <c r="N2740" s="7" t="str">
        <f>IFERROR(ROUND(AVERAGEIF('Week 5 - Making'!$B:$B,'Product List'!$A2740,'Week 5 - Making'!$P:$P),0),"")</f>
        <v/>
      </c>
      <c r="O2740" s="7"/>
      <c r="P2740" s="7">
        <f t="array" ref="P2740">iferror(xlookup(C2740,'Product Families'!A:A,'Product Families'!S:S),"")</f>
        <v>0</v>
      </c>
    </row>
    <row r="2741" ht="14.25" customHeight="1">
      <c r="A2741" s="122" t="s">
        <v>5764</v>
      </c>
      <c r="B2741" s="270" t="s">
        <v>5765</v>
      </c>
      <c r="C2741" s="122" t="s">
        <v>492</v>
      </c>
      <c r="D2741" s="7">
        <f t="array" ref="D2741">IFERROR(XLOOKUP($C2741,'Product Families'!$A:$A,'Product Families'!$D:$D),"")</f>
        <v>185</v>
      </c>
      <c r="E2741" s="7">
        <f t="array" ref="E2741">IFERROR(XLOOKUP($C2741,'Product Families'!$A:$A,'Product Families'!$E:$E),"")</f>
        <v>190</v>
      </c>
      <c r="F2741" s="7">
        <f t="array" ref="F2741">IFERROR(XLOOKUP($C2741,'Product Families'!$A:$A,'Product Families'!$F:$F),"")</f>
        <v>204</v>
      </c>
      <c r="G2741" s="7">
        <f t="array" ref="G2741">IFERROR(XLOOKUP($C2741,'Product Families'!$A:$A,'Product Families'!$G:$G),"")</f>
        <v>219</v>
      </c>
      <c r="J2741" s="7" t="str">
        <f>IFERROR(ROUND(AVERAGEIF('Week 1 - Making'!$B:$B,'Product List'!$A2741,'Week 1 - Making'!$P:$P),0),"")</f>
        <v/>
      </c>
      <c r="K2741" s="7" t="str">
        <f>IFERROR(ROUND(AVERAGEIF('Week 2 - Making'!$B:$B,'Product List'!$A2741,'Week 2 - Making'!$P:$P),0),"")</f>
        <v/>
      </c>
      <c r="L2741" s="263" t="str">
        <f>IFERROR(ROUND(AVERAGEIF('Week 3 - Making'!$B:$B,'Product List'!$A2741,'Week 3 - Making'!$P:$P),0),"")</f>
        <v/>
      </c>
      <c r="M2741" s="7" t="str">
        <f>IFERROR(ROUND(AVERAGEIF('Week 4 - Making'!$B:$B,'Product List'!$A2741,'Week 4 - Making'!$P:$P),0),"")</f>
        <v/>
      </c>
      <c r="N2741" s="7" t="str">
        <f>IFERROR(ROUND(AVERAGEIF('Week 5 - Making'!$B:$B,'Product List'!$A2741,'Week 5 - Making'!$P:$P),0),"")</f>
        <v/>
      </c>
      <c r="O2741" s="7"/>
      <c r="P2741" s="7">
        <f t="array" ref="P2741">iferror(xlookup(C2741,'Product Families'!A:A,'Product Families'!S:S),"")</f>
        <v>0</v>
      </c>
    </row>
    <row r="2742" ht="14.25" customHeight="1">
      <c r="A2742" s="138" t="s">
        <v>5766</v>
      </c>
      <c r="B2742" s="270" t="s">
        <v>5765</v>
      </c>
      <c r="C2742" s="138" t="s">
        <v>728</v>
      </c>
      <c r="D2742" s="7">
        <f t="array" ref="D2742">IFERROR(XLOOKUP($C2742,'Product Families'!$A:$A,'Product Families'!$D:$D),"")</f>
        <v>32</v>
      </c>
      <c r="E2742" s="7">
        <f t="array" ref="E2742">IFERROR(XLOOKUP($C2742,'Product Families'!$A:$A,'Product Families'!$E:$E),"")</f>
        <v>33</v>
      </c>
      <c r="F2742" s="7">
        <f t="array" ref="F2742">IFERROR(XLOOKUP($C2742,'Product Families'!$A:$A,'Product Families'!$F:$F),"")</f>
        <v>36</v>
      </c>
      <c r="G2742" s="7">
        <f t="array" ref="G2742">IFERROR(XLOOKUP($C2742,'Product Families'!$A:$A,'Product Families'!$G:$G),"")</f>
        <v>38</v>
      </c>
      <c r="J2742" s="7" t="str">
        <f>IFERROR(ROUND(AVERAGEIF('Week 1 - Making'!$B:$B,'Product List'!$A2742,'Week 1 - Making'!$P:$P),0),"")</f>
        <v/>
      </c>
      <c r="K2742" s="7" t="str">
        <f>IFERROR(ROUND(AVERAGEIF('Week 2 - Making'!$B:$B,'Product List'!$A2742,'Week 2 - Making'!$P:$P),0),"")</f>
        <v/>
      </c>
      <c r="L2742" s="263" t="str">
        <f>IFERROR(ROUND(AVERAGEIF('Week 3 - Making'!$B:$B,'Product List'!$A2742,'Week 3 - Making'!$P:$P),0),"")</f>
        <v/>
      </c>
      <c r="M2742" s="7" t="str">
        <f>IFERROR(ROUND(AVERAGEIF('Week 4 - Making'!$B:$B,'Product List'!$A2742,'Week 4 - Making'!$P:$P),0),"")</f>
        <v/>
      </c>
      <c r="N2742" s="7" t="str">
        <f>IFERROR(ROUND(AVERAGEIF('Week 5 - Making'!$B:$B,'Product List'!$A2742,'Week 5 - Making'!$P:$P),0),"")</f>
        <v/>
      </c>
      <c r="O2742" s="7"/>
      <c r="P2742" s="7">
        <f t="array" ref="P2742">iferror(xlookup(C2742,'Product Families'!A:A,'Product Families'!S:S),"")</f>
        <v>0</v>
      </c>
    </row>
    <row r="2743" ht="14.25" customHeight="1">
      <c r="A2743" s="122" t="s">
        <v>5767</v>
      </c>
      <c r="B2743" s="270" t="s">
        <v>5768</v>
      </c>
      <c r="C2743" s="122" t="s">
        <v>492</v>
      </c>
      <c r="D2743" s="7">
        <f t="array" ref="D2743">IFERROR(XLOOKUP($C2743,'Product Families'!$A:$A,'Product Families'!$D:$D),"")</f>
        <v>185</v>
      </c>
      <c r="E2743" s="7">
        <f t="array" ref="E2743">IFERROR(XLOOKUP($C2743,'Product Families'!$A:$A,'Product Families'!$E:$E),"")</f>
        <v>190</v>
      </c>
      <c r="F2743" s="7">
        <f t="array" ref="F2743">IFERROR(XLOOKUP($C2743,'Product Families'!$A:$A,'Product Families'!$F:$F),"")</f>
        <v>204</v>
      </c>
      <c r="G2743" s="7">
        <f t="array" ref="G2743">IFERROR(XLOOKUP($C2743,'Product Families'!$A:$A,'Product Families'!$G:$G),"")</f>
        <v>219</v>
      </c>
      <c r="J2743" s="7" t="str">
        <f>IFERROR(ROUND(AVERAGEIF('Week 1 - Making'!$B:$B,'Product List'!$A2743,'Week 1 - Making'!$P:$P),0),"")</f>
        <v/>
      </c>
      <c r="K2743" s="7" t="str">
        <f>IFERROR(ROUND(AVERAGEIF('Week 2 - Making'!$B:$B,'Product List'!$A2743,'Week 2 - Making'!$P:$P),0),"")</f>
        <v/>
      </c>
      <c r="L2743" s="263" t="str">
        <f>IFERROR(ROUND(AVERAGEIF('Week 3 - Making'!$B:$B,'Product List'!$A2743,'Week 3 - Making'!$P:$P),0),"")</f>
        <v/>
      </c>
      <c r="M2743" s="7" t="str">
        <f>IFERROR(ROUND(AVERAGEIF('Week 4 - Making'!$B:$B,'Product List'!$A2743,'Week 4 - Making'!$P:$P),0),"")</f>
        <v/>
      </c>
      <c r="N2743" s="7" t="str">
        <f>IFERROR(ROUND(AVERAGEIF('Week 5 - Making'!$B:$B,'Product List'!$A2743,'Week 5 - Making'!$P:$P),0),"")</f>
        <v/>
      </c>
      <c r="O2743" s="7"/>
      <c r="P2743" s="7">
        <f t="array" ref="P2743">iferror(xlookup(C2743,'Product Families'!A:A,'Product Families'!S:S),"")</f>
        <v>0</v>
      </c>
    </row>
    <row r="2744" ht="14.25" customHeight="1">
      <c r="A2744" s="122" t="s">
        <v>2113</v>
      </c>
      <c r="B2744" s="270" t="s">
        <v>5769</v>
      </c>
      <c r="C2744" s="122" t="s">
        <v>492</v>
      </c>
      <c r="D2744" s="7">
        <f t="array" ref="D2744">IFERROR(XLOOKUP($C2744,'Product Families'!$A:$A,'Product Families'!$D:$D),"")</f>
        <v>185</v>
      </c>
      <c r="E2744" s="7">
        <f t="array" ref="E2744">IFERROR(XLOOKUP($C2744,'Product Families'!$A:$A,'Product Families'!$E:$E),"")</f>
        <v>190</v>
      </c>
      <c r="F2744" s="7">
        <f t="array" ref="F2744">IFERROR(XLOOKUP($C2744,'Product Families'!$A:$A,'Product Families'!$F:$F),"")</f>
        <v>204</v>
      </c>
      <c r="G2744" s="7">
        <f t="array" ref="G2744">IFERROR(XLOOKUP($C2744,'Product Families'!$A:$A,'Product Families'!$G:$G),"")</f>
        <v>219</v>
      </c>
      <c r="J2744" s="7">
        <f>IFERROR(ROUND(AVERAGEIF('Week 1 - Making'!$B:$B,'Product List'!$A2744,'Week 1 - Making'!$P:$P),0),"")</f>
        <v>28</v>
      </c>
      <c r="K2744" s="7" t="str">
        <f>IFERROR(ROUND(AVERAGEIF('Week 2 - Making'!$B:$B,'Product List'!$A2744,'Week 2 - Making'!$P:$P),0),"")</f>
        <v/>
      </c>
      <c r="L2744" s="263" t="str">
        <f>IFERROR(ROUND(AVERAGEIF('Week 3 - Making'!$B:$B,'Product List'!$A2744,'Week 3 - Making'!$P:$P),0),"")</f>
        <v/>
      </c>
      <c r="M2744" s="7" t="str">
        <f>IFERROR(ROUND(AVERAGEIF('Week 4 - Making'!$B:$B,'Product List'!$A2744,'Week 4 - Making'!$P:$P),0),"")</f>
        <v/>
      </c>
      <c r="N2744" s="7" t="str">
        <f>IFERROR(ROUND(AVERAGEIF('Week 5 - Making'!$B:$B,'Product List'!$A2744,'Week 5 - Making'!$P:$P),0),"")</f>
        <v/>
      </c>
      <c r="O2744" s="7"/>
      <c r="P2744" s="7">
        <f t="array" ref="P2744">iferror(xlookup(C2744,'Product Families'!A:A,'Product Families'!S:S),"")</f>
        <v>0</v>
      </c>
    </row>
    <row r="2745" ht="14.25" customHeight="1">
      <c r="A2745" s="138" t="s">
        <v>1781</v>
      </c>
      <c r="B2745" s="270" t="s">
        <v>5769</v>
      </c>
      <c r="C2745" s="138" t="s">
        <v>728</v>
      </c>
      <c r="D2745" s="7">
        <f t="array" ref="D2745">IFERROR(XLOOKUP($C2745,'Product Families'!$A:$A,'Product Families'!$D:$D),"")</f>
        <v>32</v>
      </c>
      <c r="E2745" s="7">
        <f t="array" ref="E2745">IFERROR(XLOOKUP($C2745,'Product Families'!$A:$A,'Product Families'!$E:$E),"")</f>
        <v>33</v>
      </c>
      <c r="F2745" s="7">
        <f t="array" ref="F2745">IFERROR(XLOOKUP($C2745,'Product Families'!$A:$A,'Product Families'!$F:$F),"")</f>
        <v>36</v>
      </c>
      <c r="G2745" s="7">
        <f t="array" ref="G2745">IFERROR(XLOOKUP($C2745,'Product Families'!$A:$A,'Product Families'!$G:$G),"")</f>
        <v>38</v>
      </c>
      <c r="J2745" s="7" t="str">
        <f>IFERROR(ROUND(AVERAGEIF('Week 1 - Making'!$B:$B,'Product List'!$A2745,'Week 1 - Making'!$P:$P),0),"")</f>
        <v/>
      </c>
      <c r="K2745" s="7">
        <f>IFERROR(ROUND(AVERAGEIF('Week 2 - Making'!$B:$B,'Product List'!$A2745,'Week 2 - Making'!$P:$P),0),"")</f>
        <v>45</v>
      </c>
      <c r="L2745" s="263" t="str">
        <f>IFERROR(ROUND(AVERAGEIF('Week 3 - Making'!$B:$B,'Product List'!$A2745,'Week 3 - Making'!$P:$P),0),"")</f>
        <v/>
      </c>
      <c r="M2745" s="7" t="str">
        <f>IFERROR(ROUND(AVERAGEIF('Week 4 - Making'!$B:$B,'Product List'!$A2745,'Week 4 - Making'!$P:$P),0),"")</f>
        <v/>
      </c>
      <c r="N2745" s="7" t="str">
        <f>IFERROR(ROUND(AVERAGEIF('Week 5 - Making'!$B:$B,'Product List'!$A2745,'Week 5 - Making'!$P:$P),0),"")</f>
        <v/>
      </c>
      <c r="O2745" s="7"/>
      <c r="P2745" s="7">
        <f t="array" ref="P2745">iferror(xlookup(C2745,'Product Families'!A:A,'Product Families'!S:S),"")</f>
        <v>0</v>
      </c>
    </row>
    <row r="2746" ht="14.25" customHeight="1">
      <c r="A2746" s="138" t="s">
        <v>5770</v>
      </c>
      <c r="B2746" s="122"/>
      <c r="C2746" s="138" t="s">
        <v>975</v>
      </c>
      <c r="D2746" s="7">
        <f t="array" ref="D2746">IFERROR(XLOOKUP($C2746,'Product Families'!$A:$A,'Product Families'!$D:$D),"")</f>
        <v>37</v>
      </c>
      <c r="E2746" s="7">
        <f t="array" ref="E2746">IFERROR(XLOOKUP($C2746,'Product Families'!$A:$A,'Product Families'!$E:$E),"")</f>
        <v>38</v>
      </c>
      <c r="F2746" s="7">
        <f t="array" ref="F2746">IFERROR(XLOOKUP($C2746,'Product Families'!$A:$A,'Product Families'!$F:$F),"")</f>
        <v>41</v>
      </c>
      <c r="G2746" s="7">
        <f t="array" ref="G2746">IFERROR(XLOOKUP($C2746,'Product Families'!$A:$A,'Product Families'!$G:$G),"")</f>
        <v>44</v>
      </c>
      <c r="J2746" s="7" t="str">
        <f>IFERROR(ROUND(AVERAGEIF('Week 1 - Making'!$B:$B,'Product List'!$A2746,'Week 1 - Making'!$P:$P),0),"")</f>
        <v/>
      </c>
      <c r="K2746" s="7" t="str">
        <f>IFERROR(ROUND(AVERAGEIF('Week 2 - Making'!$B:$B,'Product List'!$A2746,'Week 2 - Making'!$P:$P),0),"")</f>
        <v/>
      </c>
      <c r="L2746" s="263" t="str">
        <f>IFERROR(ROUND(AVERAGEIF('Week 3 - Making'!$B:$B,'Product List'!$A2746,'Week 3 - Making'!$P:$P),0),"")</f>
        <v/>
      </c>
      <c r="M2746" s="7" t="str">
        <f>IFERROR(ROUND(AVERAGEIF('Week 4 - Making'!$B:$B,'Product List'!$A2746,'Week 4 - Making'!$P:$P),0),"")</f>
        <v/>
      </c>
      <c r="N2746" s="7" t="str">
        <f>IFERROR(ROUND(AVERAGEIF('Week 5 - Making'!$B:$B,'Product List'!$A2746,'Week 5 - Making'!$P:$P),0),"")</f>
        <v/>
      </c>
      <c r="O2746" s="7"/>
      <c r="P2746" s="7">
        <f t="array" ref="P2746">iferror(xlookup(C2746,'Product Families'!A:A,'Product Families'!S:S),"")</f>
        <v>0</v>
      </c>
    </row>
    <row r="2747" ht="14.25" customHeight="1">
      <c r="A2747" s="122" t="s">
        <v>5771</v>
      </c>
      <c r="B2747" s="270" t="s">
        <v>5772</v>
      </c>
      <c r="C2747" s="122" t="s">
        <v>492</v>
      </c>
      <c r="D2747" s="7">
        <f t="array" ref="D2747">IFERROR(XLOOKUP($C2747,'Product Families'!$A:$A,'Product Families'!$D:$D),"")</f>
        <v>185</v>
      </c>
      <c r="E2747" s="7">
        <f t="array" ref="E2747">IFERROR(XLOOKUP($C2747,'Product Families'!$A:$A,'Product Families'!$E:$E),"")</f>
        <v>190</v>
      </c>
      <c r="F2747" s="7">
        <f t="array" ref="F2747">IFERROR(XLOOKUP($C2747,'Product Families'!$A:$A,'Product Families'!$F:$F),"")</f>
        <v>204</v>
      </c>
      <c r="G2747" s="7">
        <f t="array" ref="G2747">IFERROR(XLOOKUP($C2747,'Product Families'!$A:$A,'Product Families'!$G:$G),"")</f>
        <v>219</v>
      </c>
      <c r="J2747" s="7" t="str">
        <f>IFERROR(ROUND(AVERAGEIF('Week 1 - Making'!$B:$B,'Product List'!$A2747,'Week 1 - Making'!$P:$P),0),"")</f>
        <v/>
      </c>
      <c r="K2747" s="7" t="str">
        <f>IFERROR(ROUND(AVERAGEIF('Week 2 - Making'!$B:$B,'Product List'!$A2747,'Week 2 - Making'!$P:$P),0),"")</f>
        <v/>
      </c>
      <c r="L2747" s="263" t="str">
        <f>IFERROR(ROUND(AVERAGEIF('Week 3 - Making'!$B:$B,'Product List'!$A2747,'Week 3 - Making'!$P:$P),0),"")</f>
        <v/>
      </c>
      <c r="M2747" s="7" t="str">
        <f>IFERROR(ROUND(AVERAGEIF('Week 4 - Making'!$B:$B,'Product List'!$A2747,'Week 4 - Making'!$P:$P),0),"")</f>
        <v/>
      </c>
      <c r="N2747" s="7" t="str">
        <f>IFERROR(ROUND(AVERAGEIF('Week 5 - Making'!$B:$B,'Product List'!$A2747,'Week 5 - Making'!$P:$P),0),"")</f>
        <v/>
      </c>
      <c r="O2747" s="7"/>
      <c r="P2747" s="7">
        <f t="array" ref="P2747">iferror(xlookup(C2747,'Product Families'!A:A,'Product Families'!S:S),"")</f>
        <v>0</v>
      </c>
    </row>
    <row r="2748" ht="14.25" customHeight="1">
      <c r="A2748" s="138" t="s">
        <v>5773</v>
      </c>
      <c r="B2748" s="270" t="s">
        <v>5774</v>
      </c>
      <c r="C2748" s="122" t="s">
        <v>492</v>
      </c>
      <c r="D2748" s="7">
        <f t="array" ref="D2748">IFERROR(XLOOKUP($C2748,'Product Families'!$A:$A,'Product Families'!$D:$D),"")</f>
        <v>185</v>
      </c>
      <c r="E2748" s="7">
        <f t="array" ref="E2748">IFERROR(XLOOKUP($C2748,'Product Families'!$A:$A,'Product Families'!$E:$E),"")</f>
        <v>190</v>
      </c>
      <c r="F2748" s="7">
        <f t="array" ref="F2748">IFERROR(XLOOKUP($C2748,'Product Families'!$A:$A,'Product Families'!$F:$F),"")</f>
        <v>204</v>
      </c>
      <c r="G2748" s="7">
        <f t="array" ref="G2748">IFERROR(XLOOKUP($C2748,'Product Families'!$A:$A,'Product Families'!$G:$G),"")</f>
        <v>219</v>
      </c>
      <c r="J2748" s="7" t="str">
        <f>IFERROR(ROUND(AVERAGEIF('Week 1 - Making'!$B:$B,'Product List'!$A2748,'Week 1 - Making'!$P:$P),0),"")</f>
        <v/>
      </c>
      <c r="K2748" s="7" t="str">
        <f>IFERROR(ROUND(AVERAGEIF('Week 2 - Making'!$B:$B,'Product List'!$A2748,'Week 2 - Making'!$P:$P),0),"")</f>
        <v/>
      </c>
      <c r="L2748" s="263" t="str">
        <f>IFERROR(ROUND(AVERAGEIF('Week 3 - Making'!$B:$B,'Product List'!$A2748,'Week 3 - Making'!$P:$P),0),"")</f>
        <v/>
      </c>
      <c r="M2748" s="7" t="str">
        <f>IFERROR(ROUND(AVERAGEIF('Week 4 - Making'!$B:$B,'Product List'!$A2748,'Week 4 - Making'!$P:$P),0),"")</f>
        <v/>
      </c>
      <c r="N2748" s="7" t="str">
        <f>IFERROR(ROUND(AVERAGEIF('Week 5 - Making'!$B:$B,'Product List'!$A2748,'Week 5 - Making'!$P:$P),0),"")</f>
        <v/>
      </c>
      <c r="O2748" s="7"/>
      <c r="P2748" s="7">
        <f t="array" ref="P2748">iferror(xlookup(C2748,'Product Families'!A:A,'Product Families'!S:S),"")</f>
        <v>0</v>
      </c>
    </row>
    <row r="2749" ht="14.25" customHeight="1">
      <c r="A2749" s="138" t="s">
        <v>5775</v>
      </c>
      <c r="B2749" s="270" t="s">
        <v>5774</v>
      </c>
      <c r="C2749" s="138" t="s">
        <v>728</v>
      </c>
      <c r="D2749" s="7">
        <f t="array" ref="D2749">IFERROR(XLOOKUP($C2749,'Product Families'!$A:$A,'Product Families'!$D:$D),"")</f>
        <v>32</v>
      </c>
      <c r="E2749" s="7">
        <f t="array" ref="E2749">IFERROR(XLOOKUP($C2749,'Product Families'!$A:$A,'Product Families'!$E:$E),"")</f>
        <v>33</v>
      </c>
      <c r="F2749" s="7">
        <f t="array" ref="F2749">IFERROR(XLOOKUP($C2749,'Product Families'!$A:$A,'Product Families'!$F:$F),"")</f>
        <v>36</v>
      </c>
      <c r="G2749" s="7">
        <f t="array" ref="G2749">IFERROR(XLOOKUP($C2749,'Product Families'!$A:$A,'Product Families'!$G:$G),"")</f>
        <v>38</v>
      </c>
      <c r="J2749" s="7" t="str">
        <f>IFERROR(ROUND(AVERAGEIF('Week 1 - Making'!$B:$B,'Product List'!$A2749,'Week 1 - Making'!$P:$P),0),"")</f>
        <v/>
      </c>
      <c r="K2749" s="7" t="str">
        <f>IFERROR(ROUND(AVERAGEIF('Week 2 - Making'!$B:$B,'Product List'!$A2749,'Week 2 - Making'!$P:$P),0),"")</f>
        <v/>
      </c>
      <c r="L2749" s="263" t="str">
        <f>IFERROR(ROUND(AVERAGEIF('Week 3 - Making'!$B:$B,'Product List'!$A2749,'Week 3 - Making'!$P:$P),0),"")</f>
        <v/>
      </c>
      <c r="M2749" s="7" t="str">
        <f>IFERROR(ROUND(AVERAGEIF('Week 4 - Making'!$B:$B,'Product List'!$A2749,'Week 4 - Making'!$P:$P),0),"")</f>
        <v/>
      </c>
      <c r="N2749" s="7" t="str">
        <f>IFERROR(ROUND(AVERAGEIF('Week 5 - Making'!$B:$B,'Product List'!$A2749,'Week 5 - Making'!$P:$P),0),"")</f>
        <v/>
      </c>
      <c r="O2749" s="7"/>
      <c r="P2749" s="7">
        <f t="array" ref="P2749">iferror(xlookup(C2749,'Product Families'!A:A,'Product Families'!S:S),"")</f>
        <v>0</v>
      </c>
    </row>
    <row r="2750" ht="14.25" customHeight="1">
      <c r="A2750" s="122" t="s">
        <v>1657</v>
      </c>
      <c r="B2750" s="270" t="s">
        <v>5776</v>
      </c>
      <c r="C2750" s="122" t="s">
        <v>492</v>
      </c>
      <c r="D2750" s="7">
        <f t="array" ref="D2750">IFERROR(XLOOKUP($C2750,'Product Families'!$A:$A,'Product Families'!$D:$D),"")</f>
        <v>185</v>
      </c>
      <c r="E2750" s="7">
        <f t="array" ref="E2750">IFERROR(XLOOKUP($C2750,'Product Families'!$A:$A,'Product Families'!$E:$E),"")</f>
        <v>190</v>
      </c>
      <c r="F2750" s="7">
        <f t="array" ref="F2750">IFERROR(XLOOKUP($C2750,'Product Families'!$A:$A,'Product Families'!$F:$F),"")</f>
        <v>204</v>
      </c>
      <c r="G2750" s="7">
        <f t="array" ref="G2750">IFERROR(XLOOKUP($C2750,'Product Families'!$A:$A,'Product Families'!$G:$G),"")</f>
        <v>219</v>
      </c>
      <c r="J2750" s="7" t="str">
        <f>IFERROR(ROUND(AVERAGEIF('Week 1 - Making'!$B:$B,'Product List'!$A2750,'Week 1 - Making'!$P:$P),0),"")</f>
        <v/>
      </c>
      <c r="K2750" s="7">
        <f>IFERROR(ROUND(AVERAGEIF('Week 2 - Making'!$B:$B,'Product List'!$A2750,'Week 2 - Making'!$P:$P),0),"")</f>
        <v>62</v>
      </c>
      <c r="L2750" s="263" t="str">
        <f>IFERROR(ROUND(AVERAGEIF('Week 3 - Making'!$B:$B,'Product List'!$A2750,'Week 3 - Making'!$P:$P),0),"")</f>
        <v/>
      </c>
      <c r="M2750" s="7" t="str">
        <f>IFERROR(ROUND(AVERAGEIF('Week 4 - Making'!$B:$B,'Product List'!$A2750,'Week 4 - Making'!$P:$P),0),"")</f>
        <v/>
      </c>
      <c r="N2750" s="7" t="str">
        <f>IFERROR(ROUND(AVERAGEIF('Week 5 - Making'!$B:$B,'Product List'!$A2750,'Week 5 - Making'!$P:$P),0),"")</f>
        <v/>
      </c>
      <c r="O2750" s="7"/>
      <c r="P2750" s="7">
        <f t="array" ref="P2750">iferror(xlookup(C2750,'Product Families'!A:A,'Product Families'!S:S),"")</f>
        <v>0</v>
      </c>
    </row>
    <row r="2751" ht="14.25" customHeight="1">
      <c r="A2751" s="138" t="s">
        <v>1661</v>
      </c>
      <c r="B2751" s="270" t="s">
        <v>5777</v>
      </c>
      <c r="C2751" s="138" t="s">
        <v>728</v>
      </c>
      <c r="D2751" s="7">
        <f t="array" ref="D2751">IFERROR(XLOOKUP($C2751,'Product Families'!$A:$A,'Product Families'!$D:$D),"")</f>
        <v>32</v>
      </c>
      <c r="E2751" s="7">
        <f t="array" ref="E2751">IFERROR(XLOOKUP($C2751,'Product Families'!$A:$A,'Product Families'!$E:$E),"")</f>
        <v>33</v>
      </c>
      <c r="F2751" s="7">
        <f t="array" ref="F2751">IFERROR(XLOOKUP($C2751,'Product Families'!$A:$A,'Product Families'!$F:$F),"")</f>
        <v>36</v>
      </c>
      <c r="G2751" s="7">
        <f t="array" ref="G2751">IFERROR(XLOOKUP($C2751,'Product Families'!$A:$A,'Product Families'!$G:$G),"")</f>
        <v>38</v>
      </c>
      <c r="J2751" s="7" t="str">
        <f>IFERROR(ROUND(AVERAGEIF('Week 1 - Making'!$B:$B,'Product List'!$A2751,'Week 1 - Making'!$P:$P),0),"")</f>
        <v/>
      </c>
      <c r="K2751" s="7">
        <f>IFERROR(ROUND(AVERAGEIF('Week 2 - Making'!$B:$B,'Product List'!$A2751,'Week 2 - Making'!$P:$P),0),"")</f>
        <v>41</v>
      </c>
      <c r="L2751" s="263" t="str">
        <f>IFERROR(ROUND(AVERAGEIF('Week 3 - Making'!$B:$B,'Product List'!$A2751,'Week 3 - Making'!$P:$P),0),"")</f>
        <v/>
      </c>
      <c r="M2751" s="7" t="str">
        <f>IFERROR(ROUND(AVERAGEIF('Week 4 - Making'!$B:$B,'Product List'!$A2751,'Week 4 - Making'!$P:$P),0),"")</f>
        <v/>
      </c>
      <c r="N2751" s="7" t="str">
        <f>IFERROR(ROUND(AVERAGEIF('Week 5 - Making'!$B:$B,'Product List'!$A2751,'Week 5 - Making'!$P:$P),0),"")</f>
        <v/>
      </c>
      <c r="O2751" s="7"/>
      <c r="P2751" s="7">
        <f t="array" ref="P2751">iferror(xlookup(C2751,'Product Families'!A:A,'Product Families'!S:S),"")</f>
        <v>0</v>
      </c>
    </row>
    <row r="2752" ht="14.25" customHeight="1">
      <c r="A2752" s="138" t="s">
        <v>5778</v>
      </c>
      <c r="B2752" s="270" t="s">
        <v>5777</v>
      </c>
      <c r="C2752" s="122" t="s">
        <v>492</v>
      </c>
      <c r="D2752" s="7">
        <f t="array" ref="D2752">IFERROR(XLOOKUP($C2752,'Product Families'!$A:$A,'Product Families'!$D:$D),"")</f>
        <v>185</v>
      </c>
      <c r="E2752" s="7">
        <f t="array" ref="E2752">IFERROR(XLOOKUP($C2752,'Product Families'!$A:$A,'Product Families'!$E:$E),"")</f>
        <v>190</v>
      </c>
      <c r="F2752" s="7">
        <f t="array" ref="F2752">IFERROR(XLOOKUP($C2752,'Product Families'!$A:$A,'Product Families'!$F:$F),"")</f>
        <v>204</v>
      </c>
      <c r="G2752" s="7">
        <f t="array" ref="G2752">IFERROR(XLOOKUP($C2752,'Product Families'!$A:$A,'Product Families'!$G:$G),"")</f>
        <v>219</v>
      </c>
      <c r="J2752" s="7" t="str">
        <f>IFERROR(ROUND(AVERAGEIF('Week 1 - Making'!$B:$B,'Product List'!$A2752,'Week 1 - Making'!$P:$P),0),"")</f>
        <v/>
      </c>
      <c r="K2752" s="7" t="str">
        <f>IFERROR(ROUND(AVERAGEIF('Week 2 - Making'!$B:$B,'Product List'!$A2752,'Week 2 - Making'!$P:$P),0),"")</f>
        <v/>
      </c>
      <c r="L2752" s="263" t="str">
        <f>IFERROR(ROUND(AVERAGEIF('Week 3 - Making'!$B:$B,'Product List'!$A2752,'Week 3 - Making'!$P:$P),0),"")</f>
        <v/>
      </c>
      <c r="M2752" s="7" t="str">
        <f>IFERROR(ROUND(AVERAGEIF('Week 4 - Making'!$B:$B,'Product List'!$A2752,'Week 4 - Making'!$P:$P),0),"")</f>
        <v/>
      </c>
      <c r="N2752" s="7" t="str">
        <f>IFERROR(ROUND(AVERAGEIF('Week 5 - Making'!$B:$B,'Product List'!$A2752,'Week 5 - Making'!$P:$P),0),"")</f>
        <v/>
      </c>
      <c r="O2752" s="7"/>
      <c r="P2752" s="7">
        <f t="array" ref="P2752">iferror(xlookup(C2752,'Product Families'!A:A,'Product Families'!S:S),"")</f>
        <v>0</v>
      </c>
    </row>
    <row r="2753" ht="14.25" customHeight="1">
      <c r="A2753" s="138" t="s">
        <v>5779</v>
      </c>
      <c r="B2753" s="270" t="s">
        <v>5777</v>
      </c>
      <c r="C2753" s="138" t="s">
        <v>728</v>
      </c>
      <c r="D2753" s="7">
        <f t="array" ref="D2753">IFERROR(XLOOKUP($C2753,'Product Families'!$A:$A,'Product Families'!$D:$D),"")</f>
        <v>32</v>
      </c>
      <c r="E2753" s="7">
        <f t="array" ref="E2753">IFERROR(XLOOKUP($C2753,'Product Families'!$A:$A,'Product Families'!$E:$E),"")</f>
        <v>33</v>
      </c>
      <c r="F2753" s="7">
        <f t="array" ref="F2753">IFERROR(XLOOKUP($C2753,'Product Families'!$A:$A,'Product Families'!$F:$F),"")</f>
        <v>36</v>
      </c>
      <c r="G2753" s="7">
        <f t="array" ref="G2753">IFERROR(XLOOKUP($C2753,'Product Families'!$A:$A,'Product Families'!$G:$G),"")</f>
        <v>38</v>
      </c>
      <c r="J2753" s="7" t="str">
        <f>IFERROR(ROUND(AVERAGEIF('Week 1 - Making'!$B:$B,'Product List'!$A2753,'Week 1 - Making'!$P:$P),0),"")</f>
        <v/>
      </c>
      <c r="K2753" s="7" t="str">
        <f>IFERROR(ROUND(AVERAGEIF('Week 2 - Making'!$B:$B,'Product List'!$A2753,'Week 2 - Making'!$P:$P),0),"")</f>
        <v/>
      </c>
      <c r="L2753" s="263" t="str">
        <f>IFERROR(ROUND(AVERAGEIF('Week 3 - Making'!$B:$B,'Product List'!$A2753,'Week 3 - Making'!$P:$P),0),"")</f>
        <v/>
      </c>
      <c r="M2753" s="7" t="str">
        <f>IFERROR(ROUND(AVERAGEIF('Week 4 - Making'!$B:$B,'Product List'!$A2753,'Week 4 - Making'!$P:$P),0),"")</f>
        <v/>
      </c>
      <c r="N2753" s="7" t="str">
        <f>IFERROR(ROUND(AVERAGEIF('Week 5 - Making'!$B:$B,'Product List'!$A2753,'Week 5 - Making'!$P:$P),0),"")</f>
        <v/>
      </c>
      <c r="O2753" s="7"/>
      <c r="P2753" s="7">
        <f t="array" ref="P2753">iferror(xlookup(C2753,'Product Families'!A:A,'Product Families'!S:S),"")</f>
        <v>0</v>
      </c>
    </row>
    <row r="2754" ht="14.25" customHeight="1">
      <c r="A2754" s="138" t="s">
        <v>1692</v>
      </c>
      <c r="B2754" s="270" t="s">
        <v>5780</v>
      </c>
      <c r="C2754" s="122" t="s">
        <v>492</v>
      </c>
      <c r="D2754" s="7">
        <f t="array" ref="D2754">IFERROR(XLOOKUP($C2754,'Product Families'!$A:$A,'Product Families'!$D:$D),"")</f>
        <v>185</v>
      </c>
      <c r="E2754" s="7">
        <f t="array" ref="E2754">IFERROR(XLOOKUP($C2754,'Product Families'!$A:$A,'Product Families'!$E:$E),"")</f>
        <v>190</v>
      </c>
      <c r="F2754" s="7">
        <f t="array" ref="F2754">IFERROR(XLOOKUP($C2754,'Product Families'!$A:$A,'Product Families'!$F:$F),"")</f>
        <v>204</v>
      </c>
      <c r="G2754" s="7">
        <f t="array" ref="G2754">IFERROR(XLOOKUP($C2754,'Product Families'!$A:$A,'Product Families'!$G:$G),"")</f>
        <v>219</v>
      </c>
      <c r="J2754" s="7">
        <f>IFERROR(ROUND(AVERAGEIF('Week 1 - Making'!$B:$B,'Product List'!$A2754,'Week 1 - Making'!$P:$P),0),"")</f>
        <v>62</v>
      </c>
      <c r="K2754" s="7" t="str">
        <f>IFERROR(ROUND(AVERAGEIF('Week 2 - Making'!$B:$B,'Product List'!$A2754,'Week 2 - Making'!$P:$P),0),"")</f>
        <v/>
      </c>
      <c r="L2754" s="263" t="str">
        <f>IFERROR(ROUND(AVERAGEIF('Week 3 - Making'!$B:$B,'Product List'!$A2754,'Week 3 - Making'!$P:$P),0),"")</f>
        <v/>
      </c>
      <c r="M2754" s="7" t="str">
        <f>IFERROR(ROUND(AVERAGEIF('Week 4 - Making'!$B:$B,'Product List'!$A2754,'Week 4 - Making'!$P:$P),0),"")</f>
        <v/>
      </c>
      <c r="N2754" s="7" t="str">
        <f>IFERROR(ROUND(AVERAGEIF('Week 5 - Making'!$B:$B,'Product List'!$A2754,'Week 5 - Making'!$P:$P),0),"")</f>
        <v/>
      </c>
      <c r="O2754" s="7"/>
      <c r="P2754" s="7">
        <f t="array" ref="P2754">iferror(xlookup(C2754,'Product Families'!A:A,'Product Families'!S:S),"")</f>
        <v>0</v>
      </c>
    </row>
    <row r="2755" ht="14.25" customHeight="1">
      <c r="A2755" s="138" t="s">
        <v>5781</v>
      </c>
      <c r="B2755" s="270" t="s">
        <v>5780</v>
      </c>
      <c r="C2755" s="138" t="s">
        <v>728</v>
      </c>
      <c r="D2755" s="7">
        <f t="array" ref="D2755">IFERROR(XLOOKUP($C2755,'Product Families'!$A:$A,'Product Families'!$D:$D),"")</f>
        <v>32</v>
      </c>
      <c r="E2755" s="7">
        <f t="array" ref="E2755">IFERROR(XLOOKUP($C2755,'Product Families'!$A:$A,'Product Families'!$E:$E),"")</f>
        <v>33</v>
      </c>
      <c r="F2755" s="7">
        <f t="array" ref="F2755">IFERROR(XLOOKUP($C2755,'Product Families'!$A:$A,'Product Families'!$F:$F),"")</f>
        <v>36</v>
      </c>
      <c r="G2755" s="7">
        <f t="array" ref="G2755">IFERROR(XLOOKUP($C2755,'Product Families'!$A:$A,'Product Families'!$G:$G),"")</f>
        <v>38</v>
      </c>
      <c r="J2755" s="7" t="str">
        <f>IFERROR(ROUND(AVERAGEIF('Week 1 - Making'!$B:$B,'Product List'!$A2755,'Week 1 - Making'!$P:$P),0),"")</f>
        <v/>
      </c>
      <c r="K2755" s="7" t="str">
        <f>IFERROR(ROUND(AVERAGEIF('Week 2 - Making'!$B:$B,'Product List'!$A2755,'Week 2 - Making'!$P:$P),0),"")</f>
        <v/>
      </c>
      <c r="L2755" s="263" t="str">
        <f>IFERROR(ROUND(AVERAGEIF('Week 3 - Making'!$B:$B,'Product List'!$A2755,'Week 3 - Making'!$P:$P),0),"")</f>
        <v/>
      </c>
      <c r="M2755" s="7" t="str">
        <f>IFERROR(ROUND(AVERAGEIF('Week 4 - Making'!$B:$B,'Product List'!$A2755,'Week 4 - Making'!$P:$P),0),"")</f>
        <v/>
      </c>
      <c r="N2755" s="7" t="str">
        <f>IFERROR(ROUND(AVERAGEIF('Week 5 - Making'!$B:$B,'Product List'!$A2755,'Week 5 - Making'!$P:$P),0),"")</f>
        <v/>
      </c>
      <c r="O2755" s="7"/>
      <c r="P2755" s="7">
        <f t="array" ref="P2755">iferror(xlookup(C2755,'Product Families'!A:A,'Product Families'!S:S),"")</f>
        <v>0</v>
      </c>
    </row>
    <row r="2756" ht="14.25" customHeight="1">
      <c r="A2756" s="138" t="s">
        <v>5782</v>
      </c>
      <c r="B2756" s="270" t="s">
        <v>5783</v>
      </c>
      <c r="C2756" s="122" t="s">
        <v>492</v>
      </c>
      <c r="D2756" s="7">
        <f t="array" ref="D2756">IFERROR(XLOOKUP($C2756,'Product Families'!$A:$A,'Product Families'!$D:$D),"")</f>
        <v>185</v>
      </c>
      <c r="E2756" s="7">
        <f t="array" ref="E2756">IFERROR(XLOOKUP($C2756,'Product Families'!$A:$A,'Product Families'!$E:$E),"")</f>
        <v>190</v>
      </c>
      <c r="F2756" s="7">
        <f t="array" ref="F2756">IFERROR(XLOOKUP($C2756,'Product Families'!$A:$A,'Product Families'!$F:$F),"")</f>
        <v>204</v>
      </c>
      <c r="G2756" s="7">
        <f t="array" ref="G2756">IFERROR(XLOOKUP($C2756,'Product Families'!$A:$A,'Product Families'!$G:$G),"")</f>
        <v>219</v>
      </c>
      <c r="J2756" s="7" t="str">
        <f>IFERROR(ROUND(AVERAGEIF('Week 1 - Making'!$B:$B,'Product List'!$A2756,'Week 1 - Making'!$P:$P),0),"")</f>
        <v/>
      </c>
      <c r="K2756" s="7" t="str">
        <f>IFERROR(ROUND(AVERAGEIF('Week 2 - Making'!$B:$B,'Product List'!$A2756,'Week 2 - Making'!$P:$P),0),"")</f>
        <v/>
      </c>
      <c r="L2756" s="263" t="str">
        <f>IFERROR(ROUND(AVERAGEIF('Week 3 - Making'!$B:$B,'Product List'!$A2756,'Week 3 - Making'!$P:$P),0),"")</f>
        <v/>
      </c>
      <c r="M2756" s="7" t="str">
        <f>IFERROR(ROUND(AVERAGEIF('Week 4 - Making'!$B:$B,'Product List'!$A2756,'Week 4 - Making'!$P:$P),0),"")</f>
        <v/>
      </c>
      <c r="N2756" s="7" t="str">
        <f>IFERROR(ROUND(AVERAGEIF('Week 5 - Making'!$B:$B,'Product List'!$A2756,'Week 5 - Making'!$P:$P),0),"")</f>
        <v/>
      </c>
      <c r="O2756" s="7"/>
      <c r="P2756" s="7">
        <f t="array" ref="P2756">iferror(xlookup(C2756,'Product Families'!A:A,'Product Families'!S:S),"")</f>
        <v>0</v>
      </c>
    </row>
    <row r="2757" ht="14.25" customHeight="1">
      <c r="A2757" s="138" t="s">
        <v>5784</v>
      </c>
      <c r="B2757" s="270" t="s">
        <v>5783</v>
      </c>
      <c r="C2757" s="138" t="s">
        <v>728</v>
      </c>
      <c r="D2757" s="7">
        <f t="array" ref="D2757">IFERROR(XLOOKUP($C2757,'Product Families'!$A:$A,'Product Families'!$D:$D),"")</f>
        <v>32</v>
      </c>
      <c r="E2757" s="7">
        <f t="array" ref="E2757">IFERROR(XLOOKUP($C2757,'Product Families'!$A:$A,'Product Families'!$E:$E),"")</f>
        <v>33</v>
      </c>
      <c r="F2757" s="7">
        <f t="array" ref="F2757">IFERROR(XLOOKUP($C2757,'Product Families'!$A:$A,'Product Families'!$F:$F),"")</f>
        <v>36</v>
      </c>
      <c r="G2757" s="7">
        <f t="array" ref="G2757">IFERROR(XLOOKUP($C2757,'Product Families'!$A:$A,'Product Families'!$G:$G),"")</f>
        <v>38</v>
      </c>
      <c r="J2757" s="7" t="str">
        <f>IFERROR(ROUND(AVERAGEIF('Week 1 - Making'!$B:$B,'Product List'!$A2757,'Week 1 - Making'!$P:$P),0),"")</f>
        <v/>
      </c>
      <c r="K2757" s="7" t="str">
        <f>IFERROR(ROUND(AVERAGEIF('Week 2 - Making'!$B:$B,'Product List'!$A2757,'Week 2 - Making'!$P:$P),0),"")</f>
        <v/>
      </c>
      <c r="L2757" s="263" t="str">
        <f>IFERROR(ROUND(AVERAGEIF('Week 3 - Making'!$B:$B,'Product List'!$A2757,'Week 3 - Making'!$P:$P),0),"")</f>
        <v/>
      </c>
      <c r="M2757" s="7" t="str">
        <f>IFERROR(ROUND(AVERAGEIF('Week 4 - Making'!$B:$B,'Product List'!$A2757,'Week 4 - Making'!$P:$P),0),"")</f>
        <v/>
      </c>
      <c r="N2757" s="7" t="str">
        <f>IFERROR(ROUND(AVERAGEIF('Week 5 - Making'!$B:$B,'Product List'!$A2757,'Week 5 - Making'!$P:$P),0),"")</f>
        <v/>
      </c>
      <c r="O2757" s="7"/>
      <c r="P2757" s="7">
        <f t="array" ref="P2757">iferror(xlookup(C2757,'Product Families'!A:A,'Product Families'!S:S),"")</f>
        <v>0</v>
      </c>
    </row>
    <row r="2758" ht="14.25" customHeight="1">
      <c r="A2758" s="122" t="s">
        <v>1774</v>
      </c>
      <c r="B2758" s="270" t="s">
        <v>5785</v>
      </c>
      <c r="C2758" s="122" t="s">
        <v>492</v>
      </c>
      <c r="D2758" s="7">
        <f t="array" ref="D2758">IFERROR(XLOOKUP($C2758,'Product Families'!$A:$A,'Product Families'!$D:$D),"")</f>
        <v>185</v>
      </c>
      <c r="E2758" s="7">
        <f t="array" ref="E2758">IFERROR(XLOOKUP($C2758,'Product Families'!$A:$A,'Product Families'!$E:$E),"")</f>
        <v>190</v>
      </c>
      <c r="F2758" s="7">
        <f t="array" ref="F2758">IFERROR(XLOOKUP($C2758,'Product Families'!$A:$A,'Product Families'!$F:$F),"")</f>
        <v>204</v>
      </c>
      <c r="G2758" s="7">
        <f t="array" ref="G2758">IFERROR(XLOOKUP($C2758,'Product Families'!$A:$A,'Product Families'!$G:$G),"")</f>
        <v>219</v>
      </c>
      <c r="J2758" s="7" t="str">
        <f>IFERROR(ROUND(AVERAGEIF('Week 1 - Making'!$B:$B,'Product List'!$A2758,'Week 1 - Making'!$P:$P),0),"")</f>
        <v/>
      </c>
      <c r="K2758" s="7">
        <f>IFERROR(ROUND(AVERAGEIF('Week 2 - Making'!$B:$B,'Product List'!$A2758,'Week 2 - Making'!$P:$P),0),"")</f>
        <v>49</v>
      </c>
      <c r="L2758" s="263" t="str">
        <f>IFERROR(ROUND(AVERAGEIF('Week 3 - Making'!$B:$B,'Product List'!$A2758,'Week 3 - Making'!$P:$P),0),"")</f>
        <v/>
      </c>
      <c r="M2758" s="7" t="str">
        <f>IFERROR(ROUND(AVERAGEIF('Week 4 - Making'!$B:$B,'Product List'!$A2758,'Week 4 - Making'!$P:$P),0),"")</f>
        <v/>
      </c>
      <c r="N2758" s="7" t="str">
        <f>IFERROR(ROUND(AVERAGEIF('Week 5 - Making'!$B:$B,'Product List'!$A2758,'Week 5 - Making'!$P:$P),0),"")</f>
        <v/>
      </c>
      <c r="O2758" s="7"/>
      <c r="P2758" s="7">
        <f t="array" ref="P2758">iferror(xlookup(C2758,'Product Families'!A:A,'Product Families'!S:S),"")</f>
        <v>0</v>
      </c>
    </row>
    <row r="2759" ht="14.25" customHeight="1">
      <c r="A2759" s="138" t="s">
        <v>1786</v>
      </c>
      <c r="B2759" s="270" t="s">
        <v>5785</v>
      </c>
      <c r="C2759" s="138" t="s">
        <v>728</v>
      </c>
      <c r="D2759" s="7">
        <f t="array" ref="D2759">IFERROR(XLOOKUP($C2759,'Product Families'!$A:$A,'Product Families'!$D:$D),"")</f>
        <v>32</v>
      </c>
      <c r="E2759" s="7">
        <f t="array" ref="E2759">IFERROR(XLOOKUP($C2759,'Product Families'!$A:$A,'Product Families'!$E:$E),"")</f>
        <v>33</v>
      </c>
      <c r="F2759" s="7">
        <f t="array" ref="F2759">IFERROR(XLOOKUP($C2759,'Product Families'!$A:$A,'Product Families'!$F:$F),"")</f>
        <v>36</v>
      </c>
      <c r="G2759" s="7">
        <f t="array" ref="G2759">IFERROR(XLOOKUP($C2759,'Product Families'!$A:$A,'Product Families'!$G:$G),"")</f>
        <v>38</v>
      </c>
      <c r="J2759" s="7" t="str">
        <f>IFERROR(ROUND(AVERAGEIF('Week 1 - Making'!$B:$B,'Product List'!$A2759,'Week 1 - Making'!$P:$P),0),"")</f>
        <v/>
      </c>
      <c r="K2759" s="7">
        <f>IFERROR(ROUND(AVERAGEIF('Week 2 - Making'!$B:$B,'Product List'!$A2759,'Week 2 - Making'!$P:$P),0),"")</f>
        <v>86</v>
      </c>
      <c r="L2759" s="263" t="str">
        <f>IFERROR(ROUND(AVERAGEIF('Week 3 - Making'!$B:$B,'Product List'!$A2759,'Week 3 - Making'!$P:$P),0),"")</f>
        <v/>
      </c>
      <c r="M2759" s="7" t="str">
        <f>IFERROR(ROUND(AVERAGEIF('Week 4 - Making'!$B:$B,'Product List'!$A2759,'Week 4 - Making'!$P:$P),0),"")</f>
        <v/>
      </c>
      <c r="N2759" s="7" t="str">
        <f>IFERROR(ROUND(AVERAGEIF('Week 5 - Making'!$B:$B,'Product List'!$A2759,'Week 5 - Making'!$P:$P),0),"")</f>
        <v/>
      </c>
      <c r="O2759" s="7"/>
      <c r="P2759" s="7">
        <f t="array" ref="P2759">iferror(xlookup(C2759,'Product Families'!A:A,'Product Families'!S:S),"")</f>
        <v>0</v>
      </c>
    </row>
    <row r="2760" ht="14.25" customHeight="1">
      <c r="A2760" s="122" t="s">
        <v>5786</v>
      </c>
      <c r="B2760" s="270" t="s">
        <v>5787</v>
      </c>
      <c r="C2760" s="122" t="s">
        <v>492</v>
      </c>
      <c r="D2760" s="7">
        <f t="array" ref="D2760">IFERROR(XLOOKUP($C2760,'Product Families'!$A:$A,'Product Families'!$D:$D),"")</f>
        <v>185</v>
      </c>
      <c r="E2760" s="7">
        <f t="array" ref="E2760">IFERROR(XLOOKUP($C2760,'Product Families'!$A:$A,'Product Families'!$E:$E),"")</f>
        <v>190</v>
      </c>
      <c r="F2760" s="7">
        <f t="array" ref="F2760">IFERROR(XLOOKUP($C2760,'Product Families'!$A:$A,'Product Families'!$F:$F),"")</f>
        <v>204</v>
      </c>
      <c r="G2760" s="7">
        <f t="array" ref="G2760">IFERROR(XLOOKUP($C2760,'Product Families'!$A:$A,'Product Families'!$G:$G),"")</f>
        <v>219</v>
      </c>
      <c r="J2760" s="7" t="str">
        <f>IFERROR(ROUND(AVERAGEIF('Week 1 - Making'!$B:$B,'Product List'!$A2760,'Week 1 - Making'!$P:$P),0),"")</f>
        <v/>
      </c>
      <c r="K2760" s="7" t="str">
        <f>IFERROR(ROUND(AVERAGEIF('Week 2 - Making'!$B:$B,'Product List'!$A2760,'Week 2 - Making'!$P:$P),0),"")</f>
        <v/>
      </c>
      <c r="L2760" s="263" t="str">
        <f>IFERROR(ROUND(AVERAGEIF('Week 3 - Making'!$B:$B,'Product List'!$A2760,'Week 3 - Making'!$P:$P),0),"")</f>
        <v/>
      </c>
      <c r="M2760" s="7" t="str">
        <f>IFERROR(ROUND(AVERAGEIF('Week 4 - Making'!$B:$B,'Product List'!$A2760,'Week 4 - Making'!$P:$P),0),"")</f>
        <v/>
      </c>
      <c r="N2760" s="7" t="str">
        <f>IFERROR(ROUND(AVERAGEIF('Week 5 - Making'!$B:$B,'Product List'!$A2760,'Week 5 - Making'!$P:$P),0),"")</f>
        <v/>
      </c>
      <c r="O2760" s="7"/>
      <c r="P2760" s="7">
        <f t="array" ref="P2760">iferror(xlookup(C2760,'Product Families'!A:A,'Product Families'!S:S),"")</f>
        <v>0</v>
      </c>
    </row>
    <row r="2761" ht="14.25" customHeight="1">
      <c r="A2761" s="138" t="s">
        <v>5788</v>
      </c>
      <c r="B2761" s="270" t="s">
        <v>5789</v>
      </c>
      <c r="C2761" s="122" t="s">
        <v>492</v>
      </c>
      <c r="D2761" s="7">
        <f t="array" ref="D2761">IFERROR(XLOOKUP($C2761,'Product Families'!$A:$A,'Product Families'!$D:$D),"")</f>
        <v>185</v>
      </c>
      <c r="E2761" s="7">
        <f t="array" ref="E2761">IFERROR(XLOOKUP($C2761,'Product Families'!$A:$A,'Product Families'!$E:$E),"")</f>
        <v>190</v>
      </c>
      <c r="F2761" s="7">
        <f t="array" ref="F2761">IFERROR(XLOOKUP($C2761,'Product Families'!$A:$A,'Product Families'!$F:$F),"")</f>
        <v>204</v>
      </c>
      <c r="G2761" s="7">
        <f t="array" ref="G2761">IFERROR(XLOOKUP($C2761,'Product Families'!$A:$A,'Product Families'!$G:$G),"")</f>
        <v>219</v>
      </c>
      <c r="J2761" s="7" t="str">
        <f>IFERROR(ROUND(AVERAGEIF('Week 1 - Making'!$B:$B,'Product List'!$A2761,'Week 1 - Making'!$P:$P),0),"")</f>
        <v/>
      </c>
      <c r="K2761" s="7" t="str">
        <f>IFERROR(ROUND(AVERAGEIF('Week 2 - Making'!$B:$B,'Product List'!$A2761,'Week 2 - Making'!$P:$P),0),"")</f>
        <v/>
      </c>
      <c r="L2761" s="263" t="str">
        <f>IFERROR(ROUND(AVERAGEIF('Week 3 - Making'!$B:$B,'Product List'!$A2761,'Week 3 - Making'!$P:$P),0),"")</f>
        <v/>
      </c>
      <c r="M2761" s="7" t="str">
        <f>IFERROR(ROUND(AVERAGEIF('Week 4 - Making'!$B:$B,'Product List'!$A2761,'Week 4 - Making'!$P:$P),0),"")</f>
        <v/>
      </c>
      <c r="N2761" s="7" t="str">
        <f>IFERROR(ROUND(AVERAGEIF('Week 5 - Making'!$B:$B,'Product List'!$A2761,'Week 5 - Making'!$P:$P),0),"")</f>
        <v/>
      </c>
      <c r="O2761" s="7"/>
      <c r="P2761" s="7">
        <f t="array" ref="P2761">iferror(xlookup(C2761,'Product Families'!A:A,'Product Families'!S:S),"")</f>
        <v>0</v>
      </c>
    </row>
    <row r="2762" ht="14.25" customHeight="1">
      <c r="A2762" s="138" t="s">
        <v>5790</v>
      </c>
      <c r="B2762" s="270" t="s">
        <v>5789</v>
      </c>
      <c r="C2762" s="138" t="s">
        <v>728</v>
      </c>
      <c r="D2762" s="7">
        <f t="array" ref="D2762">IFERROR(XLOOKUP($C2762,'Product Families'!$A:$A,'Product Families'!$D:$D),"")</f>
        <v>32</v>
      </c>
      <c r="E2762" s="7">
        <f t="array" ref="E2762">IFERROR(XLOOKUP($C2762,'Product Families'!$A:$A,'Product Families'!$E:$E),"")</f>
        <v>33</v>
      </c>
      <c r="F2762" s="7">
        <f t="array" ref="F2762">IFERROR(XLOOKUP($C2762,'Product Families'!$A:$A,'Product Families'!$F:$F),"")</f>
        <v>36</v>
      </c>
      <c r="G2762" s="7">
        <f t="array" ref="G2762">IFERROR(XLOOKUP($C2762,'Product Families'!$A:$A,'Product Families'!$G:$G),"")</f>
        <v>38</v>
      </c>
      <c r="J2762" s="7" t="str">
        <f>IFERROR(ROUND(AVERAGEIF('Week 1 - Making'!$B:$B,'Product List'!$A2762,'Week 1 - Making'!$P:$P),0),"")</f>
        <v/>
      </c>
      <c r="K2762" s="7" t="str">
        <f>IFERROR(ROUND(AVERAGEIF('Week 2 - Making'!$B:$B,'Product List'!$A2762,'Week 2 - Making'!$P:$P),0),"")</f>
        <v/>
      </c>
      <c r="L2762" s="263" t="str">
        <f>IFERROR(ROUND(AVERAGEIF('Week 3 - Making'!$B:$B,'Product List'!$A2762,'Week 3 - Making'!$P:$P),0),"")</f>
        <v/>
      </c>
      <c r="M2762" s="7" t="str">
        <f>IFERROR(ROUND(AVERAGEIF('Week 4 - Making'!$B:$B,'Product List'!$A2762,'Week 4 - Making'!$P:$P),0),"")</f>
        <v/>
      </c>
      <c r="N2762" s="7" t="str">
        <f>IFERROR(ROUND(AVERAGEIF('Week 5 - Making'!$B:$B,'Product List'!$A2762,'Week 5 - Making'!$P:$P),0),"")</f>
        <v/>
      </c>
      <c r="O2762" s="7"/>
      <c r="P2762" s="7">
        <f t="array" ref="P2762">iferror(xlookup(C2762,'Product Families'!A:A,'Product Families'!S:S),"")</f>
        <v>0</v>
      </c>
    </row>
    <row r="2763" ht="14.25" customHeight="1">
      <c r="A2763" s="122" t="s">
        <v>5791</v>
      </c>
      <c r="B2763" s="270" t="s">
        <v>5792</v>
      </c>
      <c r="C2763" s="122" t="s">
        <v>492</v>
      </c>
      <c r="D2763" s="7">
        <f t="array" ref="D2763">IFERROR(XLOOKUP($C2763,'Product Families'!$A:$A,'Product Families'!$D:$D),"")</f>
        <v>185</v>
      </c>
      <c r="E2763" s="7">
        <f t="array" ref="E2763">IFERROR(XLOOKUP($C2763,'Product Families'!$A:$A,'Product Families'!$E:$E),"")</f>
        <v>190</v>
      </c>
      <c r="F2763" s="7">
        <f t="array" ref="F2763">IFERROR(XLOOKUP($C2763,'Product Families'!$A:$A,'Product Families'!$F:$F),"")</f>
        <v>204</v>
      </c>
      <c r="G2763" s="7">
        <f t="array" ref="G2763">IFERROR(XLOOKUP($C2763,'Product Families'!$A:$A,'Product Families'!$G:$G),"")</f>
        <v>219</v>
      </c>
      <c r="J2763" s="7" t="str">
        <f>IFERROR(ROUND(AVERAGEIF('Week 1 - Making'!$B:$B,'Product List'!$A2763,'Week 1 - Making'!$P:$P),0),"")</f>
        <v/>
      </c>
      <c r="K2763" s="7" t="str">
        <f>IFERROR(ROUND(AVERAGEIF('Week 2 - Making'!$B:$B,'Product List'!$A2763,'Week 2 - Making'!$P:$P),0),"")</f>
        <v/>
      </c>
      <c r="L2763" s="263" t="str">
        <f>IFERROR(ROUND(AVERAGEIF('Week 3 - Making'!$B:$B,'Product List'!$A2763,'Week 3 - Making'!$P:$P),0),"")</f>
        <v/>
      </c>
      <c r="M2763" s="7" t="str">
        <f>IFERROR(ROUND(AVERAGEIF('Week 4 - Making'!$B:$B,'Product List'!$A2763,'Week 4 - Making'!$P:$P),0),"")</f>
        <v/>
      </c>
      <c r="N2763" s="7" t="str">
        <f>IFERROR(ROUND(AVERAGEIF('Week 5 - Making'!$B:$B,'Product List'!$A2763,'Week 5 - Making'!$P:$P),0),"")</f>
        <v/>
      </c>
      <c r="O2763" s="7"/>
      <c r="P2763" s="7">
        <f t="array" ref="P2763">iferror(xlookup(C2763,'Product Families'!A:A,'Product Families'!S:S),"")</f>
        <v>0</v>
      </c>
    </row>
    <row r="2764" ht="14.25" customHeight="1">
      <c r="A2764" s="138" t="s">
        <v>5793</v>
      </c>
      <c r="B2764" s="270" t="s">
        <v>5792</v>
      </c>
      <c r="C2764" s="138" t="s">
        <v>728</v>
      </c>
      <c r="D2764" s="7">
        <f t="array" ref="D2764">IFERROR(XLOOKUP($C2764,'Product Families'!$A:$A,'Product Families'!$D:$D),"")</f>
        <v>32</v>
      </c>
      <c r="E2764" s="7">
        <f t="array" ref="E2764">IFERROR(XLOOKUP($C2764,'Product Families'!$A:$A,'Product Families'!$E:$E),"")</f>
        <v>33</v>
      </c>
      <c r="F2764" s="7">
        <f t="array" ref="F2764">IFERROR(XLOOKUP($C2764,'Product Families'!$A:$A,'Product Families'!$F:$F),"")</f>
        <v>36</v>
      </c>
      <c r="G2764" s="7">
        <f t="array" ref="G2764">IFERROR(XLOOKUP($C2764,'Product Families'!$A:$A,'Product Families'!$G:$G),"")</f>
        <v>38</v>
      </c>
      <c r="J2764" s="7" t="str">
        <f>IFERROR(ROUND(AVERAGEIF('Week 1 - Making'!$B:$B,'Product List'!$A2764,'Week 1 - Making'!$P:$P),0),"")</f>
        <v/>
      </c>
      <c r="K2764" s="7" t="str">
        <f>IFERROR(ROUND(AVERAGEIF('Week 2 - Making'!$B:$B,'Product List'!$A2764,'Week 2 - Making'!$P:$P),0),"")</f>
        <v/>
      </c>
      <c r="L2764" s="263" t="str">
        <f>IFERROR(ROUND(AVERAGEIF('Week 3 - Making'!$B:$B,'Product List'!$A2764,'Week 3 - Making'!$P:$P),0),"")</f>
        <v/>
      </c>
      <c r="M2764" s="7" t="str">
        <f>IFERROR(ROUND(AVERAGEIF('Week 4 - Making'!$B:$B,'Product List'!$A2764,'Week 4 - Making'!$P:$P),0),"")</f>
        <v/>
      </c>
      <c r="N2764" s="7" t="str">
        <f>IFERROR(ROUND(AVERAGEIF('Week 5 - Making'!$B:$B,'Product List'!$A2764,'Week 5 - Making'!$P:$P),0),"")</f>
        <v/>
      </c>
      <c r="O2764" s="7"/>
      <c r="P2764" s="7">
        <f t="array" ref="P2764">iferror(xlookup(C2764,'Product Families'!A:A,'Product Families'!S:S),"")</f>
        <v>0</v>
      </c>
    </row>
    <row r="2765" ht="14.25" customHeight="1">
      <c r="A2765" s="122" t="s">
        <v>1695</v>
      </c>
      <c r="B2765" s="270" t="s">
        <v>5794</v>
      </c>
      <c r="C2765" s="122" t="s">
        <v>492</v>
      </c>
      <c r="D2765" s="7">
        <f t="array" ref="D2765">IFERROR(XLOOKUP($C2765,'Product Families'!$A:$A,'Product Families'!$D:$D),"")</f>
        <v>185</v>
      </c>
      <c r="E2765" s="7">
        <f t="array" ref="E2765">IFERROR(XLOOKUP($C2765,'Product Families'!$A:$A,'Product Families'!$E:$E),"")</f>
        <v>190</v>
      </c>
      <c r="F2765" s="7">
        <f t="array" ref="F2765">IFERROR(XLOOKUP($C2765,'Product Families'!$A:$A,'Product Families'!$F:$F),"")</f>
        <v>204</v>
      </c>
      <c r="G2765" s="7">
        <f t="array" ref="G2765">IFERROR(XLOOKUP($C2765,'Product Families'!$A:$A,'Product Families'!$G:$G),"")</f>
        <v>219</v>
      </c>
      <c r="J2765" s="7">
        <f>IFERROR(ROUND(AVERAGEIF('Week 1 - Making'!$B:$B,'Product List'!$A2765,'Week 1 - Making'!$P:$P),0),"")</f>
        <v>62</v>
      </c>
      <c r="K2765" s="7" t="str">
        <f>IFERROR(ROUND(AVERAGEIF('Week 2 - Making'!$B:$B,'Product List'!$A2765,'Week 2 - Making'!$P:$P),0),"")</f>
        <v/>
      </c>
      <c r="L2765" s="263" t="str">
        <f>IFERROR(ROUND(AVERAGEIF('Week 3 - Making'!$B:$B,'Product List'!$A2765,'Week 3 - Making'!$P:$P),0),"")</f>
        <v/>
      </c>
      <c r="M2765" s="7" t="str">
        <f>IFERROR(ROUND(AVERAGEIF('Week 4 - Making'!$B:$B,'Product List'!$A2765,'Week 4 - Making'!$P:$P),0),"")</f>
        <v/>
      </c>
      <c r="N2765" s="7" t="str">
        <f>IFERROR(ROUND(AVERAGEIF('Week 5 - Making'!$B:$B,'Product List'!$A2765,'Week 5 - Making'!$P:$P),0),"")</f>
        <v/>
      </c>
      <c r="O2765" s="7"/>
      <c r="P2765" s="7">
        <f t="array" ref="P2765">iferror(xlookup(C2765,'Product Families'!A:A,'Product Families'!S:S),"")</f>
        <v>0</v>
      </c>
    </row>
    <row r="2766" ht="14.25" customHeight="1">
      <c r="A2766" s="138" t="s">
        <v>5795</v>
      </c>
      <c r="B2766" s="270" t="s">
        <v>5794</v>
      </c>
      <c r="C2766" s="138" t="s">
        <v>728</v>
      </c>
      <c r="D2766" s="7">
        <f t="array" ref="D2766">IFERROR(XLOOKUP($C2766,'Product Families'!$A:$A,'Product Families'!$D:$D),"")</f>
        <v>32</v>
      </c>
      <c r="E2766" s="7">
        <f t="array" ref="E2766">IFERROR(XLOOKUP($C2766,'Product Families'!$A:$A,'Product Families'!$E:$E),"")</f>
        <v>33</v>
      </c>
      <c r="F2766" s="7">
        <f t="array" ref="F2766">IFERROR(XLOOKUP($C2766,'Product Families'!$A:$A,'Product Families'!$F:$F),"")</f>
        <v>36</v>
      </c>
      <c r="G2766" s="7">
        <f t="array" ref="G2766">IFERROR(XLOOKUP($C2766,'Product Families'!$A:$A,'Product Families'!$G:$G),"")</f>
        <v>38</v>
      </c>
      <c r="J2766" s="7" t="str">
        <f>IFERROR(ROUND(AVERAGEIF('Week 1 - Making'!$B:$B,'Product List'!$A2766,'Week 1 - Making'!$P:$P),0),"")</f>
        <v/>
      </c>
      <c r="K2766" s="7" t="str">
        <f>IFERROR(ROUND(AVERAGEIF('Week 2 - Making'!$B:$B,'Product List'!$A2766,'Week 2 - Making'!$P:$P),0),"")</f>
        <v/>
      </c>
      <c r="L2766" s="263" t="str">
        <f>IFERROR(ROUND(AVERAGEIF('Week 3 - Making'!$B:$B,'Product List'!$A2766,'Week 3 - Making'!$P:$P),0),"")</f>
        <v/>
      </c>
      <c r="M2766" s="7" t="str">
        <f>IFERROR(ROUND(AVERAGEIF('Week 4 - Making'!$B:$B,'Product List'!$A2766,'Week 4 - Making'!$P:$P),0),"")</f>
        <v/>
      </c>
      <c r="N2766" s="7" t="str">
        <f>IFERROR(ROUND(AVERAGEIF('Week 5 - Making'!$B:$B,'Product List'!$A2766,'Week 5 - Making'!$P:$P),0),"")</f>
        <v/>
      </c>
      <c r="O2766" s="7"/>
      <c r="P2766" s="7">
        <f t="array" ref="P2766">iferror(xlookup(C2766,'Product Families'!A:A,'Product Families'!S:S),"")</f>
        <v>0</v>
      </c>
    </row>
    <row r="2767" ht="14.25" customHeight="1">
      <c r="A2767" s="122" t="s">
        <v>5796</v>
      </c>
      <c r="B2767" s="270" t="s">
        <v>5797</v>
      </c>
      <c r="C2767" s="122" t="s">
        <v>492</v>
      </c>
      <c r="D2767" s="7">
        <f t="array" ref="D2767">IFERROR(XLOOKUP($C2767,'Product Families'!$A:$A,'Product Families'!$D:$D),"")</f>
        <v>185</v>
      </c>
      <c r="E2767" s="7">
        <f t="array" ref="E2767">IFERROR(XLOOKUP($C2767,'Product Families'!$A:$A,'Product Families'!$E:$E),"")</f>
        <v>190</v>
      </c>
      <c r="F2767" s="7">
        <f t="array" ref="F2767">IFERROR(XLOOKUP($C2767,'Product Families'!$A:$A,'Product Families'!$F:$F),"")</f>
        <v>204</v>
      </c>
      <c r="G2767" s="7">
        <f t="array" ref="G2767">IFERROR(XLOOKUP($C2767,'Product Families'!$A:$A,'Product Families'!$G:$G),"")</f>
        <v>219</v>
      </c>
      <c r="J2767" s="7" t="str">
        <f>IFERROR(ROUND(AVERAGEIF('Week 1 - Making'!$B:$B,'Product List'!$A2767,'Week 1 - Making'!$P:$P),0),"")</f>
        <v/>
      </c>
      <c r="K2767" s="7" t="str">
        <f>IFERROR(ROUND(AVERAGEIF('Week 2 - Making'!$B:$B,'Product List'!$A2767,'Week 2 - Making'!$P:$P),0),"")</f>
        <v/>
      </c>
      <c r="L2767" s="263" t="str">
        <f>IFERROR(ROUND(AVERAGEIF('Week 3 - Making'!$B:$B,'Product List'!$A2767,'Week 3 - Making'!$P:$P),0),"")</f>
        <v/>
      </c>
      <c r="M2767" s="7" t="str">
        <f>IFERROR(ROUND(AVERAGEIF('Week 4 - Making'!$B:$B,'Product List'!$A2767,'Week 4 - Making'!$P:$P),0),"")</f>
        <v/>
      </c>
      <c r="N2767" s="7" t="str">
        <f>IFERROR(ROUND(AVERAGEIF('Week 5 - Making'!$B:$B,'Product List'!$A2767,'Week 5 - Making'!$P:$P),0),"")</f>
        <v/>
      </c>
      <c r="O2767" s="7"/>
      <c r="P2767" s="7">
        <f t="array" ref="P2767">iferror(xlookup(C2767,'Product Families'!A:A,'Product Families'!S:S),"")</f>
        <v>0</v>
      </c>
    </row>
    <row r="2768" ht="14.25" customHeight="1">
      <c r="A2768" s="288" t="s">
        <v>5798</v>
      </c>
      <c r="B2768" s="289"/>
      <c r="C2768" s="288" t="s">
        <v>728</v>
      </c>
      <c r="D2768" s="7">
        <f t="array" ref="D2768">IFERROR(XLOOKUP($C2768,'Product Families'!$A:$A,'Product Families'!$D:$D),"")</f>
        <v>32</v>
      </c>
      <c r="E2768" s="7">
        <f t="array" ref="E2768">IFERROR(XLOOKUP($C2768,'Product Families'!$A:$A,'Product Families'!$E:$E),"")</f>
        <v>33</v>
      </c>
      <c r="F2768" s="7">
        <f t="array" ref="F2768">IFERROR(XLOOKUP($C2768,'Product Families'!$A:$A,'Product Families'!$F:$F),"")</f>
        <v>36</v>
      </c>
      <c r="G2768" s="7">
        <f t="array" ref="G2768">IFERROR(XLOOKUP($C2768,'Product Families'!$A:$A,'Product Families'!$G:$G),"")</f>
        <v>38</v>
      </c>
      <c r="J2768" s="7" t="str">
        <f>IFERROR(ROUND(AVERAGEIF('Week 1 - Making'!$B:$B,'Product List'!$A2768,'Week 1 - Making'!$P:$P),0),"")</f>
        <v/>
      </c>
      <c r="K2768" s="7" t="str">
        <f>IFERROR(ROUND(AVERAGEIF('Week 2 - Making'!$B:$B,'Product List'!$A2768,'Week 2 - Making'!$P:$P),0),"")</f>
        <v/>
      </c>
      <c r="L2768" s="263" t="str">
        <f>IFERROR(ROUND(AVERAGEIF('Week 3 - Making'!$B:$B,'Product List'!$A2768,'Week 3 - Making'!$P:$P),0),"")</f>
        <v/>
      </c>
      <c r="M2768" s="7" t="str">
        <f>IFERROR(ROUND(AVERAGEIF('Week 4 - Making'!$B:$B,'Product List'!$A2768,'Week 4 - Making'!$P:$P),0),"")</f>
        <v/>
      </c>
      <c r="N2768" s="7" t="str">
        <f>IFERROR(ROUND(AVERAGEIF('Week 5 - Making'!$B:$B,'Product List'!$A2768,'Week 5 - Making'!$P:$P),0),"")</f>
        <v/>
      </c>
      <c r="O2768" s="7"/>
      <c r="P2768" s="7">
        <f t="array" ref="P2768">iferror(xlookup(C2768,'Product Families'!A:A,'Product Families'!S:S),"")</f>
        <v>0</v>
      </c>
    </row>
    <row r="2769" ht="14.25" customHeight="1">
      <c r="A2769" s="288" t="s">
        <v>1777</v>
      </c>
      <c r="B2769" s="289"/>
      <c r="C2769" s="289" t="s">
        <v>492</v>
      </c>
      <c r="D2769" s="7">
        <f t="array" ref="D2769">IFERROR(XLOOKUP($C2769,'Product Families'!$A:$A,'Product Families'!$D:$D),"")</f>
        <v>185</v>
      </c>
      <c r="E2769" s="7">
        <f t="array" ref="E2769">IFERROR(XLOOKUP($C2769,'Product Families'!$A:$A,'Product Families'!$E:$E),"")</f>
        <v>190</v>
      </c>
      <c r="F2769" s="7">
        <f t="array" ref="F2769">IFERROR(XLOOKUP($C2769,'Product Families'!$A:$A,'Product Families'!$F:$F),"")</f>
        <v>204</v>
      </c>
      <c r="G2769" s="7">
        <f t="array" ref="G2769">IFERROR(XLOOKUP($C2769,'Product Families'!$A:$A,'Product Families'!$G:$G),"")</f>
        <v>219</v>
      </c>
      <c r="J2769" s="7" t="str">
        <f>IFERROR(ROUND(AVERAGEIF('Week 1 - Making'!$B:$B,'Product List'!$A2769,'Week 1 - Making'!$P:$P),0),"")</f>
        <v/>
      </c>
      <c r="K2769" s="7">
        <f>IFERROR(ROUND(AVERAGEIF('Week 2 - Making'!$B:$B,'Product List'!$A2769,'Week 2 - Making'!$P:$P),0),"")</f>
        <v>49</v>
      </c>
      <c r="L2769" s="263" t="str">
        <f>IFERROR(ROUND(AVERAGEIF('Week 3 - Making'!$B:$B,'Product List'!$A2769,'Week 3 - Making'!$P:$P),0),"")</f>
        <v/>
      </c>
      <c r="M2769" s="7" t="str">
        <f>IFERROR(ROUND(AVERAGEIF('Week 4 - Making'!$B:$B,'Product List'!$A2769,'Week 4 - Making'!$P:$P),0),"")</f>
        <v/>
      </c>
      <c r="N2769" s="7" t="str">
        <f>IFERROR(ROUND(AVERAGEIF('Week 5 - Making'!$B:$B,'Product List'!$A2769,'Week 5 - Making'!$P:$P),0),"")</f>
        <v/>
      </c>
      <c r="O2769" s="7"/>
      <c r="P2769" s="7">
        <f t="array" ref="P2769">iferror(xlookup(C2769,'Product Families'!A:A,'Product Families'!S:S),"")</f>
        <v>0</v>
      </c>
    </row>
    <row r="2770" ht="14.25" customHeight="1">
      <c r="A2770" s="288" t="s">
        <v>1783</v>
      </c>
      <c r="B2770" s="289"/>
      <c r="C2770" s="288" t="s">
        <v>728</v>
      </c>
      <c r="D2770" s="7">
        <f t="array" ref="D2770">IFERROR(XLOOKUP($C2770,'Product Families'!$A:$A,'Product Families'!$D:$D),"")</f>
        <v>32</v>
      </c>
      <c r="E2770" s="7">
        <f t="array" ref="E2770">IFERROR(XLOOKUP($C2770,'Product Families'!$A:$A,'Product Families'!$E:$E),"")</f>
        <v>33</v>
      </c>
      <c r="F2770" s="7">
        <f t="array" ref="F2770">IFERROR(XLOOKUP($C2770,'Product Families'!$A:$A,'Product Families'!$F:$F),"")</f>
        <v>36</v>
      </c>
      <c r="G2770" s="7">
        <f t="array" ref="G2770">IFERROR(XLOOKUP($C2770,'Product Families'!$A:$A,'Product Families'!$G:$G),"")</f>
        <v>38</v>
      </c>
      <c r="J2770" s="7" t="str">
        <f>IFERROR(ROUND(AVERAGEIF('Week 1 - Making'!$B:$B,'Product List'!$A2770,'Week 1 - Making'!$P:$P),0),"")</f>
        <v/>
      </c>
      <c r="K2770" s="7">
        <f>IFERROR(ROUND(AVERAGEIF('Week 2 - Making'!$B:$B,'Product List'!$A2770,'Week 2 - Making'!$P:$P),0),"")</f>
        <v>83</v>
      </c>
      <c r="L2770" s="263" t="str">
        <f>IFERROR(ROUND(AVERAGEIF('Week 3 - Making'!$B:$B,'Product List'!$A2770,'Week 3 - Making'!$P:$P),0),"")</f>
        <v/>
      </c>
      <c r="M2770" s="7" t="str">
        <f>IFERROR(ROUND(AVERAGEIF('Week 4 - Making'!$B:$B,'Product List'!$A2770,'Week 4 - Making'!$P:$P),0),"")</f>
        <v/>
      </c>
      <c r="N2770" s="7" t="str">
        <f>IFERROR(ROUND(AVERAGEIF('Week 5 - Making'!$B:$B,'Product List'!$A2770,'Week 5 - Making'!$P:$P),0),"")</f>
        <v/>
      </c>
      <c r="O2770" s="7"/>
      <c r="P2770" s="7">
        <f t="array" ref="P2770">iferror(xlookup(C2770,'Product Families'!A:A,'Product Families'!S:S),"")</f>
        <v>0</v>
      </c>
    </row>
    <row r="2771" ht="14.25" customHeight="1">
      <c r="A2771" s="288" t="s">
        <v>5799</v>
      </c>
      <c r="B2771" s="289"/>
      <c r="C2771" s="289" t="s">
        <v>492</v>
      </c>
      <c r="D2771" s="7">
        <f t="array" ref="D2771">IFERROR(XLOOKUP($C2771,'Product Families'!$A:$A,'Product Families'!$D:$D),"")</f>
        <v>185</v>
      </c>
      <c r="E2771" s="7">
        <f t="array" ref="E2771">IFERROR(XLOOKUP($C2771,'Product Families'!$A:$A,'Product Families'!$E:$E),"")</f>
        <v>190</v>
      </c>
      <c r="F2771" s="7">
        <f t="array" ref="F2771">IFERROR(XLOOKUP($C2771,'Product Families'!$A:$A,'Product Families'!$F:$F),"")</f>
        <v>204</v>
      </c>
      <c r="G2771" s="7">
        <f t="array" ref="G2771">IFERROR(XLOOKUP($C2771,'Product Families'!$A:$A,'Product Families'!$G:$G),"")</f>
        <v>219</v>
      </c>
      <c r="J2771" s="7" t="str">
        <f>IFERROR(ROUND(AVERAGEIF('Week 1 - Making'!$B:$B,'Product List'!$A2771,'Week 1 - Making'!$P:$P),0),"")</f>
        <v/>
      </c>
      <c r="K2771" s="7" t="str">
        <f>IFERROR(ROUND(AVERAGEIF('Week 2 - Making'!$B:$B,'Product List'!$A2771,'Week 2 - Making'!$P:$P),0),"")</f>
        <v/>
      </c>
      <c r="L2771" s="263" t="str">
        <f>IFERROR(ROUND(AVERAGEIF('Week 3 - Making'!$B:$B,'Product List'!$A2771,'Week 3 - Making'!$P:$P),0),"")</f>
        <v/>
      </c>
      <c r="M2771" s="7" t="str">
        <f>IFERROR(ROUND(AVERAGEIF('Week 4 - Making'!$B:$B,'Product List'!$A2771,'Week 4 - Making'!$P:$P),0),"")</f>
        <v/>
      </c>
      <c r="N2771" s="7" t="str">
        <f>IFERROR(ROUND(AVERAGEIF('Week 5 - Making'!$B:$B,'Product List'!$A2771,'Week 5 - Making'!$P:$P),0),"")</f>
        <v/>
      </c>
      <c r="O2771" s="7"/>
      <c r="P2771" s="7">
        <f t="array" ref="P2771">iferror(xlookup(C2771,'Product Families'!A:A,'Product Families'!S:S),"")</f>
        <v>0</v>
      </c>
    </row>
    <row r="2772" ht="14.25" customHeight="1">
      <c r="A2772" s="288" t="s">
        <v>5800</v>
      </c>
      <c r="B2772" s="289"/>
      <c r="C2772" s="288" t="s">
        <v>728</v>
      </c>
      <c r="D2772" s="7">
        <f t="array" ref="D2772">IFERROR(XLOOKUP($C2772,'Product Families'!$A:$A,'Product Families'!$D:$D),"")</f>
        <v>32</v>
      </c>
      <c r="E2772" s="7">
        <f t="array" ref="E2772">IFERROR(XLOOKUP($C2772,'Product Families'!$A:$A,'Product Families'!$E:$E),"")</f>
        <v>33</v>
      </c>
      <c r="F2772" s="7">
        <f t="array" ref="F2772">IFERROR(XLOOKUP($C2772,'Product Families'!$A:$A,'Product Families'!$F:$F),"")</f>
        <v>36</v>
      </c>
      <c r="G2772" s="7">
        <f t="array" ref="G2772">IFERROR(XLOOKUP($C2772,'Product Families'!$A:$A,'Product Families'!$G:$G),"")</f>
        <v>38</v>
      </c>
      <c r="J2772" s="7" t="str">
        <f>IFERROR(ROUND(AVERAGEIF('Week 1 - Making'!$B:$B,'Product List'!$A2772,'Week 1 - Making'!$P:$P),0),"")</f>
        <v/>
      </c>
      <c r="K2772" s="7" t="str">
        <f>IFERROR(ROUND(AVERAGEIF('Week 2 - Making'!$B:$B,'Product List'!$A2772,'Week 2 - Making'!$P:$P),0),"")</f>
        <v/>
      </c>
      <c r="L2772" s="263" t="str">
        <f>IFERROR(ROUND(AVERAGEIF('Week 3 - Making'!$B:$B,'Product List'!$A2772,'Week 3 - Making'!$P:$P),0),"")</f>
        <v/>
      </c>
      <c r="M2772" s="7" t="str">
        <f>IFERROR(ROUND(AVERAGEIF('Week 4 - Making'!$B:$B,'Product List'!$A2772,'Week 4 - Making'!$P:$P),0),"")</f>
        <v/>
      </c>
      <c r="N2772" s="7" t="str">
        <f>IFERROR(ROUND(AVERAGEIF('Week 5 - Making'!$B:$B,'Product List'!$A2772,'Week 5 - Making'!$P:$P),0),"")</f>
        <v/>
      </c>
      <c r="O2772" s="7"/>
      <c r="P2772" s="7">
        <f t="array" ref="P2772">iferror(xlookup(C2772,'Product Families'!A:A,'Product Families'!S:S),"")</f>
        <v>0</v>
      </c>
    </row>
    <row r="2773" ht="14.25" customHeight="1">
      <c r="A2773" s="288" t="s">
        <v>5801</v>
      </c>
      <c r="B2773" s="289"/>
      <c r="C2773" s="289" t="s">
        <v>492</v>
      </c>
      <c r="D2773" s="7">
        <f t="array" ref="D2773">IFERROR(XLOOKUP($C2773,'Product Families'!$A:$A,'Product Families'!$D:$D),"")</f>
        <v>185</v>
      </c>
      <c r="E2773" s="7">
        <f t="array" ref="E2773">IFERROR(XLOOKUP($C2773,'Product Families'!$A:$A,'Product Families'!$E:$E),"")</f>
        <v>190</v>
      </c>
      <c r="F2773" s="7">
        <f t="array" ref="F2773">IFERROR(XLOOKUP($C2773,'Product Families'!$A:$A,'Product Families'!$F:$F),"")</f>
        <v>204</v>
      </c>
      <c r="G2773" s="7">
        <f t="array" ref="G2773">IFERROR(XLOOKUP($C2773,'Product Families'!$A:$A,'Product Families'!$G:$G),"")</f>
        <v>219</v>
      </c>
      <c r="J2773" s="7" t="str">
        <f>IFERROR(ROUND(AVERAGEIF('Week 1 - Making'!$B:$B,'Product List'!$A2773,'Week 1 - Making'!$P:$P),0),"")</f>
        <v/>
      </c>
      <c r="K2773" s="7" t="str">
        <f>IFERROR(ROUND(AVERAGEIF('Week 2 - Making'!$B:$B,'Product List'!$A2773,'Week 2 - Making'!$P:$P),0),"")</f>
        <v/>
      </c>
      <c r="L2773" s="263" t="str">
        <f>IFERROR(ROUND(AVERAGEIF('Week 3 - Making'!$B:$B,'Product List'!$A2773,'Week 3 - Making'!$P:$P),0),"")</f>
        <v/>
      </c>
      <c r="M2773" s="7" t="str">
        <f>IFERROR(ROUND(AVERAGEIF('Week 4 - Making'!$B:$B,'Product List'!$A2773,'Week 4 - Making'!$P:$P),0),"")</f>
        <v/>
      </c>
      <c r="N2773" s="7" t="str">
        <f>IFERROR(ROUND(AVERAGEIF('Week 5 - Making'!$B:$B,'Product List'!$A2773,'Week 5 - Making'!$P:$P),0),"")</f>
        <v/>
      </c>
      <c r="O2773" s="7"/>
      <c r="P2773" s="7">
        <f t="array" ref="P2773">iferror(xlookup(C2773,'Product Families'!A:A,'Product Families'!S:S),"")</f>
        <v>0</v>
      </c>
    </row>
    <row r="2774" ht="14.25" customHeight="1">
      <c r="A2774" s="288" t="s">
        <v>5802</v>
      </c>
      <c r="B2774" s="289"/>
      <c r="C2774" s="288" t="s">
        <v>728</v>
      </c>
      <c r="D2774" s="7">
        <f t="array" ref="D2774">IFERROR(XLOOKUP($C2774,'Product Families'!$A:$A,'Product Families'!$D:$D),"")</f>
        <v>32</v>
      </c>
      <c r="E2774" s="7">
        <f t="array" ref="E2774">IFERROR(XLOOKUP($C2774,'Product Families'!$A:$A,'Product Families'!$E:$E),"")</f>
        <v>33</v>
      </c>
      <c r="F2774" s="7">
        <f t="array" ref="F2774">IFERROR(XLOOKUP($C2774,'Product Families'!$A:$A,'Product Families'!$F:$F),"")</f>
        <v>36</v>
      </c>
      <c r="G2774" s="7">
        <f t="array" ref="G2774">IFERROR(XLOOKUP($C2774,'Product Families'!$A:$A,'Product Families'!$G:$G),"")</f>
        <v>38</v>
      </c>
      <c r="J2774" s="7" t="str">
        <f>IFERROR(ROUND(AVERAGEIF('Week 1 - Making'!$B:$B,'Product List'!$A2774,'Week 1 - Making'!$P:$P),0),"")</f>
        <v/>
      </c>
      <c r="K2774" s="7" t="str">
        <f>IFERROR(ROUND(AVERAGEIF('Week 2 - Making'!$B:$B,'Product List'!$A2774,'Week 2 - Making'!$P:$P),0),"")</f>
        <v/>
      </c>
      <c r="L2774" s="263" t="str">
        <f>IFERROR(ROUND(AVERAGEIF('Week 3 - Making'!$B:$B,'Product List'!$A2774,'Week 3 - Making'!$P:$P),0),"")</f>
        <v/>
      </c>
      <c r="M2774" s="7" t="str">
        <f>IFERROR(ROUND(AVERAGEIF('Week 4 - Making'!$B:$B,'Product List'!$A2774,'Week 4 - Making'!$P:$P),0),"")</f>
        <v/>
      </c>
      <c r="N2774" s="7" t="str">
        <f>IFERROR(ROUND(AVERAGEIF('Week 5 - Making'!$B:$B,'Product List'!$A2774,'Week 5 - Making'!$P:$P),0),"")</f>
        <v/>
      </c>
      <c r="O2774" s="7"/>
      <c r="P2774" s="7">
        <f t="array" ref="P2774">iferror(xlookup(C2774,'Product Families'!A:A,'Product Families'!S:S),"")</f>
        <v>0</v>
      </c>
    </row>
    <row r="2775" ht="14.25" customHeight="1">
      <c r="A2775" s="288" t="s">
        <v>5803</v>
      </c>
      <c r="B2775" s="289"/>
      <c r="C2775" s="289" t="s">
        <v>492</v>
      </c>
      <c r="D2775" s="7">
        <f t="array" ref="D2775">IFERROR(XLOOKUP($C2775,'Product Families'!$A:$A,'Product Families'!$D:$D),"")</f>
        <v>185</v>
      </c>
      <c r="E2775" s="7">
        <f t="array" ref="E2775">IFERROR(XLOOKUP($C2775,'Product Families'!$A:$A,'Product Families'!$E:$E),"")</f>
        <v>190</v>
      </c>
      <c r="F2775" s="7">
        <f t="array" ref="F2775">IFERROR(XLOOKUP($C2775,'Product Families'!$A:$A,'Product Families'!$F:$F),"")</f>
        <v>204</v>
      </c>
      <c r="G2775" s="7">
        <f t="array" ref="G2775">IFERROR(XLOOKUP($C2775,'Product Families'!$A:$A,'Product Families'!$G:$G),"")</f>
        <v>219</v>
      </c>
      <c r="J2775" s="7" t="str">
        <f>IFERROR(ROUND(AVERAGEIF('Week 1 - Making'!$B:$B,'Product List'!$A2775,'Week 1 - Making'!$P:$P),0),"")</f>
        <v/>
      </c>
      <c r="K2775" s="7" t="str">
        <f>IFERROR(ROUND(AVERAGEIF('Week 2 - Making'!$B:$B,'Product List'!$A2775,'Week 2 - Making'!$P:$P),0),"")</f>
        <v/>
      </c>
      <c r="L2775" s="263" t="str">
        <f>IFERROR(ROUND(AVERAGEIF('Week 3 - Making'!$B:$B,'Product List'!$A2775,'Week 3 - Making'!$P:$P),0),"")</f>
        <v/>
      </c>
      <c r="M2775" s="7" t="str">
        <f>IFERROR(ROUND(AVERAGEIF('Week 4 - Making'!$B:$B,'Product List'!$A2775,'Week 4 - Making'!$P:$P),0),"")</f>
        <v/>
      </c>
      <c r="N2775" s="7" t="str">
        <f>IFERROR(ROUND(AVERAGEIF('Week 5 - Making'!$B:$B,'Product List'!$A2775,'Week 5 - Making'!$P:$P),0),"")</f>
        <v/>
      </c>
      <c r="O2775" s="7"/>
      <c r="P2775" s="7">
        <f t="array" ref="P2775">iferror(xlookup(C2775,'Product Families'!A:A,'Product Families'!S:S),"")</f>
        <v>0</v>
      </c>
    </row>
    <row r="2776" ht="14.25" customHeight="1">
      <c r="A2776" s="288" t="s">
        <v>5804</v>
      </c>
      <c r="B2776" s="289"/>
      <c r="C2776" s="288" t="s">
        <v>728</v>
      </c>
      <c r="D2776" s="7">
        <f t="array" ref="D2776">IFERROR(XLOOKUP($C2776,'Product Families'!$A:$A,'Product Families'!$D:$D),"")</f>
        <v>32</v>
      </c>
      <c r="E2776" s="7">
        <f t="array" ref="E2776">IFERROR(XLOOKUP($C2776,'Product Families'!$A:$A,'Product Families'!$E:$E),"")</f>
        <v>33</v>
      </c>
      <c r="F2776" s="7">
        <f t="array" ref="F2776">IFERROR(XLOOKUP($C2776,'Product Families'!$A:$A,'Product Families'!$F:$F),"")</f>
        <v>36</v>
      </c>
      <c r="G2776" s="7">
        <f t="array" ref="G2776">IFERROR(XLOOKUP($C2776,'Product Families'!$A:$A,'Product Families'!$G:$G),"")</f>
        <v>38</v>
      </c>
      <c r="J2776" s="7" t="str">
        <f>IFERROR(ROUND(AVERAGEIF('Week 1 - Making'!$B:$B,'Product List'!$A2776,'Week 1 - Making'!$P:$P),0),"")</f>
        <v/>
      </c>
      <c r="K2776" s="7" t="str">
        <f>IFERROR(ROUND(AVERAGEIF('Week 2 - Making'!$B:$B,'Product List'!$A2776,'Week 2 - Making'!$P:$P),0),"")</f>
        <v/>
      </c>
      <c r="L2776" s="263" t="str">
        <f>IFERROR(ROUND(AVERAGEIF('Week 3 - Making'!$B:$B,'Product List'!$A2776,'Week 3 - Making'!$P:$P),0),"")</f>
        <v/>
      </c>
      <c r="M2776" s="7" t="str">
        <f>IFERROR(ROUND(AVERAGEIF('Week 4 - Making'!$B:$B,'Product List'!$A2776,'Week 4 - Making'!$P:$P),0),"")</f>
        <v/>
      </c>
      <c r="N2776" s="7" t="str">
        <f>IFERROR(ROUND(AVERAGEIF('Week 5 - Making'!$B:$B,'Product List'!$A2776,'Week 5 - Making'!$P:$P),0),"")</f>
        <v/>
      </c>
      <c r="O2776" s="7"/>
      <c r="P2776" s="7">
        <f t="array" ref="P2776">iferror(xlookup(C2776,'Product Families'!A:A,'Product Families'!S:S),"")</f>
        <v>0</v>
      </c>
    </row>
    <row r="2777" ht="14.25" customHeight="1">
      <c r="A2777" s="138" t="s">
        <v>5805</v>
      </c>
      <c r="B2777" s="270"/>
      <c r="C2777" s="138" t="s">
        <v>975</v>
      </c>
      <c r="D2777" s="7">
        <f t="array" ref="D2777">IFERROR(XLOOKUP($C2777,'Product Families'!$A:$A,'Product Families'!$D:$D),"")</f>
        <v>37</v>
      </c>
      <c r="E2777" s="7">
        <f t="array" ref="E2777">IFERROR(XLOOKUP($C2777,'Product Families'!$A:$A,'Product Families'!$E:$E),"")</f>
        <v>38</v>
      </c>
      <c r="F2777" s="7">
        <f t="array" ref="F2777">IFERROR(XLOOKUP($C2777,'Product Families'!$A:$A,'Product Families'!$F:$F),"")</f>
        <v>41</v>
      </c>
      <c r="G2777" s="7">
        <f t="array" ref="G2777">IFERROR(XLOOKUP($C2777,'Product Families'!$A:$A,'Product Families'!$G:$G),"")</f>
        <v>44</v>
      </c>
      <c r="J2777" s="7" t="str">
        <f>IFERROR(ROUND(AVERAGEIF('Week 1 - Making'!$B:$B,'Product List'!$A2777,'Week 1 - Making'!$P:$P),0),"")</f>
        <v/>
      </c>
      <c r="K2777" s="7" t="str">
        <f>IFERROR(ROUND(AVERAGEIF('Week 2 - Making'!$B:$B,'Product List'!$A2777,'Week 2 - Making'!$P:$P),0),"")</f>
        <v/>
      </c>
      <c r="L2777" s="263" t="str">
        <f>IFERROR(ROUND(AVERAGEIF('Week 3 - Making'!$B:$B,'Product List'!$A2777,'Week 3 - Making'!$P:$P),0),"")</f>
        <v/>
      </c>
      <c r="M2777" s="7" t="str">
        <f>IFERROR(ROUND(AVERAGEIF('Week 4 - Making'!$B:$B,'Product List'!$A2777,'Week 4 - Making'!$P:$P),0),"")</f>
        <v/>
      </c>
      <c r="N2777" s="7" t="str">
        <f>IFERROR(ROUND(AVERAGEIF('Week 5 - Making'!$B:$B,'Product List'!$A2777,'Week 5 - Making'!$P:$P),0),"")</f>
        <v/>
      </c>
      <c r="O2777" s="7"/>
      <c r="P2777" s="7">
        <f t="array" ref="P2777">iferror(xlookup(C2777,'Product Families'!A:A,'Product Families'!S:S),"")</f>
        <v>0</v>
      </c>
    </row>
    <row r="2778" ht="14.25" customHeight="1">
      <c r="A2778" s="138" t="s">
        <v>5806</v>
      </c>
      <c r="B2778" s="270" t="s">
        <v>5807</v>
      </c>
      <c r="C2778" s="122" t="s">
        <v>1002</v>
      </c>
      <c r="D2778" s="7">
        <f t="array" ref="D2778">IFERROR(XLOOKUP($C2778,'Product Families'!$A:$A,'Product Families'!$D:$D),"")</f>
        <v>21</v>
      </c>
      <c r="E2778" s="7">
        <f t="array" ref="E2778">IFERROR(XLOOKUP($C2778,'Product Families'!$A:$A,'Product Families'!$E:$E),"")</f>
        <v>22</v>
      </c>
      <c r="F2778" s="7">
        <f t="array" ref="F2778">IFERROR(XLOOKUP($C2778,'Product Families'!$A:$A,'Product Families'!$F:$F),"")</f>
        <v>24</v>
      </c>
      <c r="G2778" s="7">
        <f t="array" ref="G2778">IFERROR(XLOOKUP($C2778,'Product Families'!$A:$A,'Product Families'!$G:$G),"")</f>
        <v>25</v>
      </c>
      <c r="J2778" s="7" t="str">
        <f>IFERROR(ROUND(AVERAGEIF('Week 1 - Making'!$B:$B,'Product List'!$A2778,'Week 1 - Making'!$P:$P),0),"")</f>
        <v/>
      </c>
      <c r="K2778" s="7" t="str">
        <f>IFERROR(ROUND(AVERAGEIF('Week 2 - Making'!$B:$B,'Product List'!$A2778,'Week 2 - Making'!$P:$P),0),"")</f>
        <v/>
      </c>
      <c r="L2778" s="263" t="str">
        <f>IFERROR(ROUND(AVERAGEIF('Week 3 - Making'!$B:$B,'Product List'!$A2778,'Week 3 - Making'!$P:$P),0),"")</f>
        <v/>
      </c>
      <c r="M2778" s="7" t="str">
        <f>IFERROR(ROUND(AVERAGEIF('Week 4 - Making'!$B:$B,'Product List'!$A2778,'Week 4 - Making'!$P:$P),0),"")</f>
        <v/>
      </c>
      <c r="N2778" s="7" t="str">
        <f>IFERROR(ROUND(AVERAGEIF('Week 5 - Making'!$B:$B,'Product List'!$A2778,'Week 5 - Making'!$P:$P),0),"")</f>
        <v/>
      </c>
      <c r="O2778" s="7"/>
      <c r="P2778" s="7">
        <f t="array" ref="P2778">iferror(xlookup(C2778,'Product Families'!A:A,'Product Families'!S:S),"")</f>
        <v>0</v>
      </c>
    </row>
    <row r="2779" ht="14.25" customHeight="1">
      <c r="A2779" s="138" t="s">
        <v>5808</v>
      </c>
      <c r="B2779" s="270" t="s">
        <v>5807</v>
      </c>
      <c r="C2779" s="138" t="s">
        <v>1007</v>
      </c>
      <c r="D2779" s="7">
        <f t="array" ref="D2779">IFERROR(XLOOKUP($C2779,'Product Families'!$A:$A,'Product Families'!$D:$D),"")</f>
        <v>65</v>
      </c>
      <c r="E2779" s="7">
        <f t="array" ref="E2779">IFERROR(XLOOKUP($C2779,'Product Families'!$A:$A,'Product Families'!$E:$E),"")</f>
        <v>67</v>
      </c>
      <c r="F2779" s="7">
        <f t="array" ref="F2779">IFERROR(XLOOKUP($C2779,'Product Families'!$A:$A,'Product Families'!$F:$F),"")</f>
        <v>72</v>
      </c>
      <c r="G2779" s="7">
        <f t="array" ref="G2779">IFERROR(XLOOKUP($C2779,'Product Families'!$A:$A,'Product Families'!$G:$G),"")</f>
        <v>77</v>
      </c>
      <c r="J2779" s="7" t="str">
        <f>IFERROR(ROUND(AVERAGEIF('Week 1 - Making'!$B:$B,'Product List'!$A2779,'Week 1 - Making'!$P:$P),0),"")</f>
        <v/>
      </c>
      <c r="K2779" s="7" t="str">
        <f>IFERROR(ROUND(AVERAGEIF('Week 2 - Making'!$B:$B,'Product List'!$A2779,'Week 2 - Making'!$P:$P),0),"")</f>
        <v/>
      </c>
      <c r="L2779" s="263" t="str">
        <f>IFERROR(ROUND(AVERAGEIF('Week 3 - Making'!$B:$B,'Product List'!$A2779,'Week 3 - Making'!$P:$P),0),"")</f>
        <v/>
      </c>
      <c r="M2779" s="7" t="str">
        <f>IFERROR(ROUND(AVERAGEIF('Week 4 - Making'!$B:$B,'Product List'!$A2779,'Week 4 - Making'!$P:$P),0),"")</f>
        <v/>
      </c>
      <c r="N2779" s="7" t="str">
        <f>IFERROR(ROUND(AVERAGEIF('Week 5 - Making'!$B:$B,'Product List'!$A2779,'Week 5 - Making'!$P:$P),0),"")</f>
        <v/>
      </c>
      <c r="O2779" s="7"/>
      <c r="P2779" s="7">
        <f t="array" ref="P2779">iferror(xlookup(C2779,'Product Families'!A:A,'Product Families'!S:S),"")</f>
        <v>0</v>
      </c>
    </row>
    <row r="2780" ht="14.25" customHeight="1">
      <c r="A2780" s="138" t="s">
        <v>5809</v>
      </c>
      <c r="B2780" s="270" t="s">
        <v>5810</v>
      </c>
      <c r="C2780" s="138" t="s">
        <v>1002</v>
      </c>
      <c r="D2780" s="7">
        <f t="array" ref="D2780">IFERROR(XLOOKUP($C2780,'Product Families'!$A:$A,'Product Families'!$D:$D),"")</f>
        <v>21</v>
      </c>
      <c r="E2780" s="7">
        <f t="array" ref="E2780">IFERROR(XLOOKUP($C2780,'Product Families'!$A:$A,'Product Families'!$E:$E),"")</f>
        <v>22</v>
      </c>
      <c r="F2780" s="7">
        <f t="array" ref="F2780">IFERROR(XLOOKUP($C2780,'Product Families'!$A:$A,'Product Families'!$F:$F),"")</f>
        <v>24</v>
      </c>
      <c r="G2780" s="7">
        <f t="array" ref="G2780">IFERROR(XLOOKUP($C2780,'Product Families'!$A:$A,'Product Families'!$G:$G),"")</f>
        <v>25</v>
      </c>
      <c r="J2780" s="7" t="str">
        <f>IFERROR(ROUND(AVERAGEIF('Week 1 - Making'!$B:$B,'Product List'!$A2780,'Week 1 - Making'!$P:$P),0),"")</f>
        <v/>
      </c>
      <c r="K2780" s="7" t="str">
        <f>IFERROR(ROUND(AVERAGEIF('Week 2 - Making'!$B:$B,'Product List'!$A2780,'Week 2 - Making'!$P:$P),0),"")</f>
        <v/>
      </c>
      <c r="L2780" s="263" t="str">
        <f>IFERROR(ROUND(AVERAGEIF('Week 3 - Making'!$B:$B,'Product List'!$A2780,'Week 3 - Making'!$P:$P),0),"")</f>
        <v/>
      </c>
      <c r="M2780" s="7" t="str">
        <f>IFERROR(ROUND(AVERAGEIF('Week 4 - Making'!$B:$B,'Product List'!$A2780,'Week 4 - Making'!$P:$P),0),"")</f>
        <v/>
      </c>
      <c r="N2780" s="7" t="str">
        <f>IFERROR(ROUND(AVERAGEIF('Week 5 - Making'!$B:$B,'Product List'!$A2780,'Week 5 - Making'!$P:$P),0),"")</f>
        <v/>
      </c>
      <c r="O2780" s="7"/>
      <c r="P2780" s="7">
        <f t="array" ref="P2780">iferror(xlookup(C2780,'Product Families'!A:A,'Product Families'!S:S),"")</f>
        <v>0</v>
      </c>
    </row>
    <row r="2781" ht="14.25" customHeight="1">
      <c r="A2781" s="138" t="s">
        <v>5811</v>
      </c>
      <c r="B2781" s="270" t="s">
        <v>5810</v>
      </c>
      <c r="C2781" s="138" t="s">
        <v>1007</v>
      </c>
      <c r="D2781" s="7">
        <f t="array" ref="D2781">IFERROR(XLOOKUP($C2781,'Product Families'!$A:$A,'Product Families'!$D:$D),"")</f>
        <v>65</v>
      </c>
      <c r="E2781" s="7">
        <f t="array" ref="E2781">IFERROR(XLOOKUP($C2781,'Product Families'!$A:$A,'Product Families'!$E:$E),"")</f>
        <v>67</v>
      </c>
      <c r="F2781" s="7">
        <f t="array" ref="F2781">IFERROR(XLOOKUP($C2781,'Product Families'!$A:$A,'Product Families'!$F:$F),"")</f>
        <v>72</v>
      </c>
      <c r="G2781" s="7">
        <f t="array" ref="G2781">IFERROR(XLOOKUP($C2781,'Product Families'!$A:$A,'Product Families'!$G:$G),"")</f>
        <v>77</v>
      </c>
      <c r="J2781" s="7" t="str">
        <f>IFERROR(ROUND(AVERAGEIF('Week 1 - Making'!$B:$B,'Product List'!$A2781,'Week 1 - Making'!$P:$P),0),"")</f>
        <v/>
      </c>
      <c r="K2781" s="7" t="str">
        <f>IFERROR(ROUND(AVERAGEIF('Week 2 - Making'!$B:$B,'Product List'!$A2781,'Week 2 - Making'!$P:$P),0),"")</f>
        <v/>
      </c>
      <c r="L2781" s="263" t="str">
        <f>IFERROR(ROUND(AVERAGEIF('Week 3 - Making'!$B:$B,'Product List'!$A2781,'Week 3 - Making'!$P:$P),0),"")</f>
        <v/>
      </c>
      <c r="M2781" s="7" t="str">
        <f>IFERROR(ROUND(AVERAGEIF('Week 4 - Making'!$B:$B,'Product List'!$A2781,'Week 4 - Making'!$P:$P),0),"")</f>
        <v/>
      </c>
      <c r="N2781" s="7" t="str">
        <f>IFERROR(ROUND(AVERAGEIF('Week 5 - Making'!$B:$B,'Product List'!$A2781,'Week 5 - Making'!$P:$P),0),"")</f>
        <v/>
      </c>
      <c r="O2781" s="7"/>
      <c r="P2781" s="7">
        <f t="array" ref="P2781">iferror(xlookup(C2781,'Product Families'!A:A,'Product Families'!S:S),"")</f>
        <v>0</v>
      </c>
    </row>
    <row r="2782" ht="14.25" customHeight="1">
      <c r="A2782" s="122" t="s">
        <v>5812</v>
      </c>
      <c r="B2782" s="270" t="s">
        <v>5813</v>
      </c>
      <c r="C2782" s="122" t="s">
        <v>1002</v>
      </c>
      <c r="D2782" s="7">
        <f t="array" ref="D2782">IFERROR(XLOOKUP($C2782,'Product Families'!$A:$A,'Product Families'!$D:$D),"")</f>
        <v>21</v>
      </c>
      <c r="E2782" s="7">
        <f t="array" ref="E2782">IFERROR(XLOOKUP($C2782,'Product Families'!$A:$A,'Product Families'!$E:$E),"")</f>
        <v>22</v>
      </c>
      <c r="F2782" s="7">
        <f t="array" ref="F2782">IFERROR(XLOOKUP($C2782,'Product Families'!$A:$A,'Product Families'!$F:$F),"")</f>
        <v>24</v>
      </c>
      <c r="G2782" s="7">
        <f t="array" ref="G2782">IFERROR(XLOOKUP($C2782,'Product Families'!$A:$A,'Product Families'!$G:$G),"")</f>
        <v>25</v>
      </c>
      <c r="J2782" s="7" t="str">
        <f>IFERROR(ROUND(AVERAGEIF('Week 1 - Making'!$B:$B,'Product List'!$A2782,'Week 1 - Making'!$P:$P),0),"")</f>
        <v/>
      </c>
      <c r="K2782" s="7" t="str">
        <f>IFERROR(ROUND(AVERAGEIF('Week 2 - Making'!$B:$B,'Product List'!$A2782,'Week 2 - Making'!$P:$P),0),"")</f>
        <v/>
      </c>
      <c r="L2782" s="263" t="str">
        <f>IFERROR(ROUND(AVERAGEIF('Week 3 - Making'!$B:$B,'Product List'!$A2782,'Week 3 - Making'!$P:$P),0),"")</f>
        <v/>
      </c>
      <c r="M2782" s="7" t="str">
        <f>IFERROR(ROUND(AVERAGEIF('Week 4 - Making'!$B:$B,'Product List'!$A2782,'Week 4 - Making'!$P:$P),0),"")</f>
        <v/>
      </c>
      <c r="N2782" s="7" t="str">
        <f>IFERROR(ROUND(AVERAGEIF('Week 5 - Making'!$B:$B,'Product List'!$A2782,'Week 5 - Making'!$P:$P),0),"")</f>
        <v/>
      </c>
      <c r="O2782" s="7"/>
      <c r="P2782" s="7">
        <f t="array" ref="P2782">iferror(xlookup(C2782,'Product Families'!A:A,'Product Families'!S:S),"")</f>
        <v>0</v>
      </c>
    </row>
    <row r="2783" ht="14.25" customHeight="1">
      <c r="A2783" s="122" t="s">
        <v>5814</v>
      </c>
      <c r="B2783" s="270" t="s">
        <v>5815</v>
      </c>
      <c r="C2783" s="122" t="s">
        <v>1002</v>
      </c>
      <c r="D2783" s="7">
        <f t="array" ref="D2783">IFERROR(XLOOKUP($C2783,'Product Families'!$A:$A,'Product Families'!$D:$D),"")</f>
        <v>21</v>
      </c>
      <c r="E2783" s="7">
        <f t="array" ref="E2783">IFERROR(XLOOKUP($C2783,'Product Families'!$A:$A,'Product Families'!$E:$E),"")</f>
        <v>22</v>
      </c>
      <c r="F2783" s="7">
        <f t="array" ref="F2783">IFERROR(XLOOKUP($C2783,'Product Families'!$A:$A,'Product Families'!$F:$F),"")</f>
        <v>24</v>
      </c>
      <c r="G2783" s="7">
        <f t="array" ref="G2783">IFERROR(XLOOKUP($C2783,'Product Families'!$A:$A,'Product Families'!$G:$G),"")</f>
        <v>25</v>
      </c>
      <c r="J2783" s="7" t="str">
        <f>IFERROR(ROUND(AVERAGEIF('Week 1 - Making'!$B:$B,'Product List'!$A2783,'Week 1 - Making'!$P:$P),0),"")</f>
        <v/>
      </c>
      <c r="K2783" s="7" t="str">
        <f>IFERROR(ROUND(AVERAGEIF('Week 2 - Making'!$B:$B,'Product List'!$A2783,'Week 2 - Making'!$P:$P),0),"")</f>
        <v/>
      </c>
      <c r="L2783" s="263" t="str">
        <f>IFERROR(ROUND(AVERAGEIF('Week 3 - Making'!$B:$B,'Product List'!$A2783,'Week 3 - Making'!$P:$P),0),"")</f>
        <v/>
      </c>
      <c r="M2783" s="7" t="str">
        <f>IFERROR(ROUND(AVERAGEIF('Week 4 - Making'!$B:$B,'Product List'!$A2783,'Week 4 - Making'!$P:$P),0),"")</f>
        <v/>
      </c>
      <c r="N2783" s="7" t="str">
        <f>IFERROR(ROUND(AVERAGEIF('Week 5 - Making'!$B:$B,'Product List'!$A2783,'Week 5 - Making'!$P:$P),0),"")</f>
        <v/>
      </c>
      <c r="O2783" s="7"/>
      <c r="P2783" s="7">
        <f t="array" ref="P2783">iferror(xlookup(C2783,'Product Families'!A:A,'Product Families'!S:S),"")</f>
        <v>0</v>
      </c>
    </row>
    <row r="2784" ht="14.25" customHeight="1">
      <c r="A2784" s="122" t="s">
        <v>5816</v>
      </c>
      <c r="B2784" s="270" t="s">
        <v>5817</v>
      </c>
      <c r="C2784" s="122" t="s">
        <v>1002</v>
      </c>
      <c r="D2784" s="7">
        <f t="array" ref="D2784">IFERROR(XLOOKUP($C2784,'Product Families'!$A:$A,'Product Families'!$D:$D),"")</f>
        <v>21</v>
      </c>
      <c r="E2784" s="7">
        <f t="array" ref="E2784">IFERROR(XLOOKUP($C2784,'Product Families'!$A:$A,'Product Families'!$E:$E),"")</f>
        <v>22</v>
      </c>
      <c r="F2784" s="7">
        <f t="array" ref="F2784">IFERROR(XLOOKUP($C2784,'Product Families'!$A:$A,'Product Families'!$F:$F),"")</f>
        <v>24</v>
      </c>
      <c r="G2784" s="7">
        <f t="array" ref="G2784">IFERROR(XLOOKUP($C2784,'Product Families'!$A:$A,'Product Families'!$G:$G),"")</f>
        <v>25</v>
      </c>
      <c r="J2784" s="7" t="str">
        <f>IFERROR(ROUND(AVERAGEIF('Week 1 - Making'!$B:$B,'Product List'!$A2784,'Week 1 - Making'!$P:$P),0),"")</f>
        <v/>
      </c>
      <c r="K2784" s="7" t="str">
        <f>IFERROR(ROUND(AVERAGEIF('Week 2 - Making'!$B:$B,'Product List'!$A2784,'Week 2 - Making'!$P:$P),0),"")</f>
        <v/>
      </c>
      <c r="L2784" s="263" t="str">
        <f>IFERROR(ROUND(AVERAGEIF('Week 3 - Making'!$B:$B,'Product List'!$A2784,'Week 3 - Making'!$P:$P),0),"")</f>
        <v/>
      </c>
      <c r="M2784" s="7" t="str">
        <f>IFERROR(ROUND(AVERAGEIF('Week 4 - Making'!$B:$B,'Product List'!$A2784,'Week 4 - Making'!$P:$P),0),"")</f>
        <v/>
      </c>
      <c r="N2784" s="7" t="str">
        <f>IFERROR(ROUND(AVERAGEIF('Week 5 - Making'!$B:$B,'Product List'!$A2784,'Week 5 - Making'!$P:$P),0),"")</f>
        <v/>
      </c>
      <c r="O2784" s="7"/>
      <c r="P2784" s="7">
        <f t="array" ref="P2784">iferror(xlookup(C2784,'Product Families'!A:A,'Product Families'!S:S),"")</f>
        <v>0</v>
      </c>
    </row>
    <row r="2785" ht="14.25" customHeight="1">
      <c r="A2785" s="122" t="s">
        <v>5818</v>
      </c>
      <c r="B2785" s="270" t="s">
        <v>5819</v>
      </c>
      <c r="C2785" s="122" t="s">
        <v>1002</v>
      </c>
      <c r="D2785" s="7">
        <f t="array" ref="D2785">IFERROR(XLOOKUP($C2785,'Product Families'!$A:$A,'Product Families'!$D:$D),"")</f>
        <v>21</v>
      </c>
      <c r="E2785" s="7">
        <f t="array" ref="E2785">IFERROR(XLOOKUP($C2785,'Product Families'!$A:$A,'Product Families'!$E:$E),"")</f>
        <v>22</v>
      </c>
      <c r="F2785" s="7">
        <f t="array" ref="F2785">IFERROR(XLOOKUP($C2785,'Product Families'!$A:$A,'Product Families'!$F:$F),"")</f>
        <v>24</v>
      </c>
      <c r="G2785" s="7">
        <f t="array" ref="G2785">IFERROR(XLOOKUP($C2785,'Product Families'!$A:$A,'Product Families'!$G:$G),"")</f>
        <v>25</v>
      </c>
      <c r="J2785" s="7" t="str">
        <f>IFERROR(ROUND(AVERAGEIF('Week 1 - Making'!$B:$B,'Product List'!$A2785,'Week 1 - Making'!$P:$P),0),"")</f>
        <v/>
      </c>
      <c r="K2785" s="7" t="str">
        <f>IFERROR(ROUND(AVERAGEIF('Week 2 - Making'!$B:$B,'Product List'!$A2785,'Week 2 - Making'!$P:$P),0),"")</f>
        <v/>
      </c>
      <c r="L2785" s="263" t="str">
        <f>IFERROR(ROUND(AVERAGEIF('Week 3 - Making'!$B:$B,'Product List'!$A2785,'Week 3 - Making'!$P:$P),0),"")</f>
        <v/>
      </c>
      <c r="M2785" s="7" t="str">
        <f>IFERROR(ROUND(AVERAGEIF('Week 4 - Making'!$B:$B,'Product List'!$A2785,'Week 4 - Making'!$P:$P),0),"")</f>
        <v/>
      </c>
      <c r="N2785" s="7" t="str">
        <f>IFERROR(ROUND(AVERAGEIF('Week 5 - Making'!$B:$B,'Product List'!$A2785,'Week 5 - Making'!$P:$P),0),"")</f>
        <v/>
      </c>
      <c r="O2785" s="7"/>
      <c r="P2785" s="7">
        <f t="array" ref="P2785">iferror(xlookup(C2785,'Product Families'!A:A,'Product Families'!S:S),"")</f>
        <v>0</v>
      </c>
    </row>
    <row r="2786" ht="14.25" customHeight="1">
      <c r="A2786" s="138" t="s">
        <v>5820</v>
      </c>
      <c r="B2786" s="270" t="s">
        <v>5819</v>
      </c>
      <c r="C2786" s="138" t="s">
        <v>1007</v>
      </c>
      <c r="D2786" s="7">
        <f t="array" ref="D2786">IFERROR(XLOOKUP($C2786,'Product Families'!$A:$A,'Product Families'!$D:$D),"")</f>
        <v>65</v>
      </c>
      <c r="E2786" s="7">
        <f t="array" ref="E2786">IFERROR(XLOOKUP($C2786,'Product Families'!$A:$A,'Product Families'!$E:$E),"")</f>
        <v>67</v>
      </c>
      <c r="F2786" s="7">
        <f t="array" ref="F2786">IFERROR(XLOOKUP($C2786,'Product Families'!$A:$A,'Product Families'!$F:$F),"")</f>
        <v>72</v>
      </c>
      <c r="G2786" s="7">
        <f t="array" ref="G2786">IFERROR(XLOOKUP($C2786,'Product Families'!$A:$A,'Product Families'!$G:$G),"")</f>
        <v>77</v>
      </c>
      <c r="J2786" s="7" t="str">
        <f>IFERROR(ROUND(AVERAGEIF('Week 1 - Making'!$B:$B,'Product List'!$A2786,'Week 1 - Making'!$P:$P),0),"")</f>
        <v/>
      </c>
      <c r="K2786" s="7" t="str">
        <f>IFERROR(ROUND(AVERAGEIF('Week 2 - Making'!$B:$B,'Product List'!$A2786,'Week 2 - Making'!$P:$P),0),"")</f>
        <v/>
      </c>
      <c r="L2786" s="263" t="str">
        <f>IFERROR(ROUND(AVERAGEIF('Week 3 - Making'!$B:$B,'Product List'!$A2786,'Week 3 - Making'!$P:$P),0),"")</f>
        <v/>
      </c>
      <c r="M2786" s="7" t="str">
        <f>IFERROR(ROUND(AVERAGEIF('Week 4 - Making'!$B:$B,'Product List'!$A2786,'Week 4 - Making'!$P:$P),0),"")</f>
        <v/>
      </c>
      <c r="N2786" s="7" t="str">
        <f>IFERROR(ROUND(AVERAGEIF('Week 5 - Making'!$B:$B,'Product List'!$A2786,'Week 5 - Making'!$P:$P),0),"")</f>
        <v/>
      </c>
      <c r="O2786" s="7"/>
      <c r="P2786" s="7">
        <f t="array" ref="P2786">iferror(xlookup(C2786,'Product Families'!A:A,'Product Families'!S:S),"")</f>
        <v>0</v>
      </c>
    </row>
    <row r="2787" ht="14.25" customHeight="1">
      <c r="A2787" s="122" t="s">
        <v>5821</v>
      </c>
      <c r="B2787" s="270" t="s">
        <v>5822</v>
      </c>
      <c r="C2787" s="122" t="s">
        <v>1002</v>
      </c>
      <c r="D2787" s="7">
        <f t="array" ref="D2787">IFERROR(XLOOKUP($C2787,'Product Families'!$A:$A,'Product Families'!$D:$D),"")</f>
        <v>21</v>
      </c>
      <c r="E2787" s="7">
        <f t="array" ref="E2787">IFERROR(XLOOKUP($C2787,'Product Families'!$A:$A,'Product Families'!$E:$E),"")</f>
        <v>22</v>
      </c>
      <c r="F2787" s="7">
        <f t="array" ref="F2787">IFERROR(XLOOKUP($C2787,'Product Families'!$A:$A,'Product Families'!$F:$F),"")</f>
        <v>24</v>
      </c>
      <c r="G2787" s="7">
        <f t="array" ref="G2787">IFERROR(XLOOKUP($C2787,'Product Families'!$A:$A,'Product Families'!$G:$G),"")</f>
        <v>25</v>
      </c>
      <c r="J2787" s="7" t="str">
        <f>IFERROR(ROUND(AVERAGEIF('Week 1 - Making'!$B:$B,'Product List'!$A2787,'Week 1 - Making'!$P:$P),0),"")</f>
        <v/>
      </c>
      <c r="K2787" s="7" t="str">
        <f>IFERROR(ROUND(AVERAGEIF('Week 2 - Making'!$B:$B,'Product List'!$A2787,'Week 2 - Making'!$P:$P),0),"")</f>
        <v/>
      </c>
      <c r="L2787" s="263" t="str">
        <f>IFERROR(ROUND(AVERAGEIF('Week 3 - Making'!$B:$B,'Product List'!$A2787,'Week 3 - Making'!$P:$P),0),"")</f>
        <v/>
      </c>
      <c r="M2787" s="7" t="str">
        <f>IFERROR(ROUND(AVERAGEIF('Week 4 - Making'!$B:$B,'Product List'!$A2787,'Week 4 - Making'!$P:$P),0),"")</f>
        <v/>
      </c>
      <c r="N2787" s="7" t="str">
        <f>IFERROR(ROUND(AVERAGEIF('Week 5 - Making'!$B:$B,'Product List'!$A2787,'Week 5 - Making'!$P:$P),0),"")</f>
        <v/>
      </c>
      <c r="O2787" s="7"/>
      <c r="P2787" s="7">
        <f t="array" ref="P2787">iferror(xlookup(C2787,'Product Families'!A:A,'Product Families'!S:S),"")</f>
        <v>0</v>
      </c>
    </row>
    <row r="2788" ht="14.25" customHeight="1">
      <c r="A2788" s="138" t="s">
        <v>5823</v>
      </c>
      <c r="B2788" s="270" t="s">
        <v>5822</v>
      </c>
      <c r="C2788" s="138" t="s">
        <v>1007</v>
      </c>
      <c r="D2788" s="7">
        <f t="array" ref="D2788">IFERROR(XLOOKUP($C2788,'Product Families'!$A:$A,'Product Families'!$D:$D),"")</f>
        <v>65</v>
      </c>
      <c r="E2788" s="7">
        <f t="array" ref="E2788">IFERROR(XLOOKUP($C2788,'Product Families'!$A:$A,'Product Families'!$E:$E),"")</f>
        <v>67</v>
      </c>
      <c r="F2788" s="7">
        <f t="array" ref="F2788">IFERROR(XLOOKUP($C2788,'Product Families'!$A:$A,'Product Families'!$F:$F),"")</f>
        <v>72</v>
      </c>
      <c r="G2788" s="7">
        <f t="array" ref="G2788">IFERROR(XLOOKUP($C2788,'Product Families'!$A:$A,'Product Families'!$G:$G),"")</f>
        <v>77</v>
      </c>
      <c r="J2788" s="7" t="str">
        <f>IFERROR(ROUND(AVERAGEIF('Week 1 - Making'!$B:$B,'Product List'!$A2788,'Week 1 - Making'!$P:$P),0),"")</f>
        <v/>
      </c>
      <c r="K2788" s="7" t="str">
        <f>IFERROR(ROUND(AVERAGEIF('Week 2 - Making'!$B:$B,'Product List'!$A2788,'Week 2 - Making'!$P:$P),0),"")</f>
        <v/>
      </c>
      <c r="L2788" s="263" t="str">
        <f>IFERROR(ROUND(AVERAGEIF('Week 3 - Making'!$B:$B,'Product List'!$A2788,'Week 3 - Making'!$P:$P),0),"")</f>
        <v/>
      </c>
      <c r="M2788" s="7" t="str">
        <f>IFERROR(ROUND(AVERAGEIF('Week 4 - Making'!$B:$B,'Product List'!$A2788,'Week 4 - Making'!$P:$P),0),"")</f>
        <v/>
      </c>
      <c r="N2788" s="7" t="str">
        <f>IFERROR(ROUND(AVERAGEIF('Week 5 - Making'!$B:$B,'Product List'!$A2788,'Week 5 - Making'!$P:$P),0),"")</f>
        <v/>
      </c>
      <c r="O2788" s="7"/>
      <c r="P2788" s="7">
        <f t="array" ref="P2788">iferror(xlookup(C2788,'Product Families'!A:A,'Product Families'!S:S),"")</f>
        <v>0</v>
      </c>
    </row>
    <row r="2789" ht="14.25" customHeight="1">
      <c r="A2789" s="122" t="s">
        <v>5824</v>
      </c>
      <c r="B2789" s="270" t="s">
        <v>5825</v>
      </c>
      <c r="C2789" s="122" t="s">
        <v>1002</v>
      </c>
      <c r="D2789" s="7">
        <f t="array" ref="D2789">IFERROR(XLOOKUP($C2789,'Product Families'!$A:$A,'Product Families'!$D:$D),"")</f>
        <v>21</v>
      </c>
      <c r="E2789" s="7">
        <f t="array" ref="E2789">IFERROR(XLOOKUP($C2789,'Product Families'!$A:$A,'Product Families'!$E:$E),"")</f>
        <v>22</v>
      </c>
      <c r="F2789" s="7">
        <f t="array" ref="F2789">IFERROR(XLOOKUP($C2789,'Product Families'!$A:$A,'Product Families'!$F:$F),"")</f>
        <v>24</v>
      </c>
      <c r="G2789" s="7">
        <f t="array" ref="G2789">IFERROR(XLOOKUP($C2789,'Product Families'!$A:$A,'Product Families'!$G:$G),"")</f>
        <v>25</v>
      </c>
      <c r="J2789" s="7" t="str">
        <f>IFERROR(ROUND(AVERAGEIF('Week 1 - Making'!$B:$B,'Product List'!$A2789,'Week 1 - Making'!$P:$P),0),"")</f>
        <v/>
      </c>
      <c r="K2789" s="7" t="str">
        <f>IFERROR(ROUND(AVERAGEIF('Week 2 - Making'!$B:$B,'Product List'!$A2789,'Week 2 - Making'!$P:$P),0),"")</f>
        <v/>
      </c>
      <c r="L2789" s="263" t="str">
        <f>IFERROR(ROUND(AVERAGEIF('Week 3 - Making'!$B:$B,'Product List'!$A2789,'Week 3 - Making'!$P:$P),0),"")</f>
        <v/>
      </c>
      <c r="M2789" s="7" t="str">
        <f>IFERROR(ROUND(AVERAGEIF('Week 4 - Making'!$B:$B,'Product List'!$A2789,'Week 4 - Making'!$P:$P),0),"")</f>
        <v/>
      </c>
      <c r="N2789" s="7" t="str">
        <f>IFERROR(ROUND(AVERAGEIF('Week 5 - Making'!$B:$B,'Product List'!$A2789,'Week 5 - Making'!$P:$P),0),"")</f>
        <v/>
      </c>
      <c r="O2789" s="7"/>
      <c r="P2789" s="7">
        <f t="array" ref="P2789">iferror(xlookup(C2789,'Product Families'!A:A,'Product Families'!S:S),"")</f>
        <v>0</v>
      </c>
    </row>
    <row r="2790" ht="14.25" customHeight="1">
      <c r="A2790" s="122" t="s">
        <v>5826</v>
      </c>
      <c r="B2790" s="270" t="s">
        <v>5827</v>
      </c>
      <c r="C2790" s="122" t="s">
        <v>1002</v>
      </c>
      <c r="D2790" s="7">
        <f t="array" ref="D2790">IFERROR(XLOOKUP($C2790,'Product Families'!$A:$A,'Product Families'!$D:$D),"")</f>
        <v>21</v>
      </c>
      <c r="E2790" s="7">
        <f t="array" ref="E2790">IFERROR(XLOOKUP($C2790,'Product Families'!$A:$A,'Product Families'!$E:$E),"")</f>
        <v>22</v>
      </c>
      <c r="F2790" s="7">
        <f t="array" ref="F2790">IFERROR(XLOOKUP($C2790,'Product Families'!$A:$A,'Product Families'!$F:$F),"")</f>
        <v>24</v>
      </c>
      <c r="G2790" s="7">
        <f t="array" ref="G2790">IFERROR(XLOOKUP($C2790,'Product Families'!$A:$A,'Product Families'!$G:$G),"")</f>
        <v>25</v>
      </c>
      <c r="J2790" s="7" t="str">
        <f>IFERROR(ROUND(AVERAGEIF('Week 1 - Making'!$B:$B,'Product List'!$A2790,'Week 1 - Making'!$P:$P),0),"")</f>
        <v/>
      </c>
      <c r="K2790" s="7" t="str">
        <f>IFERROR(ROUND(AVERAGEIF('Week 2 - Making'!$B:$B,'Product List'!$A2790,'Week 2 - Making'!$P:$P),0),"")</f>
        <v/>
      </c>
      <c r="L2790" s="263" t="str">
        <f>IFERROR(ROUND(AVERAGEIF('Week 3 - Making'!$B:$B,'Product List'!$A2790,'Week 3 - Making'!$P:$P),0),"")</f>
        <v/>
      </c>
      <c r="M2790" s="7" t="str">
        <f>IFERROR(ROUND(AVERAGEIF('Week 4 - Making'!$B:$B,'Product List'!$A2790,'Week 4 - Making'!$P:$P),0),"")</f>
        <v/>
      </c>
      <c r="N2790" s="7" t="str">
        <f>IFERROR(ROUND(AVERAGEIF('Week 5 - Making'!$B:$B,'Product List'!$A2790,'Week 5 - Making'!$P:$P),0),"")</f>
        <v/>
      </c>
      <c r="O2790" s="7"/>
      <c r="P2790" s="7">
        <f t="array" ref="P2790">iferror(xlookup(C2790,'Product Families'!A:A,'Product Families'!S:S),"")</f>
        <v>0</v>
      </c>
    </row>
    <row r="2791" ht="14.25" customHeight="1">
      <c r="A2791" s="122" t="s">
        <v>5828</v>
      </c>
      <c r="B2791" s="270" t="s">
        <v>5829</v>
      </c>
      <c r="C2791" s="122" t="s">
        <v>1002</v>
      </c>
      <c r="D2791" s="7">
        <f t="array" ref="D2791">IFERROR(XLOOKUP($C2791,'Product Families'!$A:$A,'Product Families'!$D:$D),"")</f>
        <v>21</v>
      </c>
      <c r="E2791" s="7">
        <f t="array" ref="E2791">IFERROR(XLOOKUP($C2791,'Product Families'!$A:$A,'Product Families'!$E:$E),"")</f>
        <v>22</v>
      </c>
      <c r="F2791" s="7">
        <f t="array" ref="F2791">IFERROR(XLOOKUP($C2791,'Product Families'!$A:$A,'Product Families'!$F:$F),"")</f>
        <v>24</v>
      </c>
      <c r="G2791" s="7">
        <f t="array" ref="G2791">IFERROR(XLOOKUP($C2791,'Product Families'!$A:$A,'Product Families'!$G:$G),"")</f>
        <v>25</v>
      </c>
      <c r="J2791" s="7" t="str">
        <f>IFERROR(ROUND(AVERAGEIF('Week 1 - Making'!$B:$B,'Product List'!$A2791,'Week 1 - Making'!$P:$P),0),"")</f>
        <v/>
      </c>
      <c r="K2791" s="7" t="str">
        <f>IFERROR(ROUND(AVERAGEIF('Week 2 - Making'!$B:$B,'Product List'!$A2791,'Week 2 - Making'!$P:$P),0),"")</f>
        <v/>
      </c>
      <c r="L2791" s="263" t="str">
        <f>IFERROR(ROUND(AVERAGEIF('Week 3 - Making'!$B:$B,'Product List'!$A2791,'Week 3 - Making'!$P:$P),0),"")</f>
        <v/>
      </c>
      <c r="M2791" s="7" t="str">
        <f>IFERROR(ROUND(AVERAGEIF('Week 4 - Making'!$B:$B,'Product List'!$A2791,'Week 4 - Making'!$P:$P),0),"")</f>
        <v/>
      </c>
      <c r="N2791" s="7" t="str">
        <f>IFERROR(ROUND(AVERAGEIF('Week 5 - Making'!$B:$B,'Product List'!$A2791,'Week 5 - Making'!$P:$P),0),"")</f>
        <v/>
      </c>
      <c r="O2791" s="7"/>
      <c r="P2791" s="7">
        <f t="array" ref="P2791">iferror(xlookup(C2791,'Product Families'!A:A,'Product Families'!S:S),"")</f>
        <v>0</v>
      </c>
    </row>
    <row r="2792" ht="14.25" customHeight="1">
      <c r="A2792" s="122" t="s">
        <v>5830</v>
      </c>
      <c r="B2792" s="270" t="s">
        <v>5831</v>
      </c>
      <c r="C2792" s="122" t="s">
        <v>851</v>
      </c>
      <c r="D2792" s="7" t="str">
        <f t="array" ref="D2792">IFERROR(XLOOKUP($C2792,'Product Families'!$A:$A,'Product Families'!$D:$D),"")</f>
        <v/>
      </c>
      <c r="E2792" s="7">
        <f t="array" ref="E2792">IFERROR(XLOOKUP($C2792,'Product Families'!$A:$A,'Product Families'!$E:$E),"")</f>
        <v>0</v>
      </c>
      <c r="F2792" s="7">
        <f t="array" ref="F2792">IFERROR(XLOOKUP($C2792,'Product Families'!$A:$A,'Product Families'!$F:$F),"")</f>
        <v>0</v>
      </c>
      <c r="G2792" s="7">
        <f t="array" ref="G2792">IFERROR(XLOOKUP($C2792,'Product Families'!$A:$A,'Product Families'!$G:$G),"")</f>
        <v>0</v>
      </c>
      <c r="J2792" s="7" t="str">
        <f>IFERROR(ROUND(AVERAGEIF('Week 1 - Making'!$B:$B,'Product List'!$A2792,'Week 1 - Making'!$P:$P),0),"")</f>
        <v/>
      </c>
      <c r="K2792" s="7" t="str">
        <f>IFERROR(ROUND(AVERAGEIF('Week 2 - Making'!$B:$B,'Product List'!$A2792,'Week 2 - Making'!$P:$P),0),"")</f>
        <v/>
      </c>
      <c r="L2792" s="263" t="str">
        <f>IFERROR(ROUND(AVERAGEIF('Week 3 - Making'!$B:$B,'Product List'!$A2792,'Week 3 - Making'!$P:$P),0),"")</f>
        <v/>
      </c>
      <c r="M2792" s="7" t="str">
        <f>IFERROR(ROUND(AVERAGEIF('Week 4 - Making'!$B:$B,'Product List'!$A2792,'Week 4 - Making'!$P:$P),0),"")</f>
        <v/>
      </c>
      <c r="N2792" s="7" t="str">
        <f>IFERROR(ROUND(AVERAGEIF('Week 5 - Making'!$B:$B,'Product List'!$A2792,'Week 5 - Making'!$P:$P),0),"")</f>
        <v/>
      </c>
      <c r="O2792" s="7"/>
      <c r="P2792" s="7">
        <f t="array" ref="P2792">iferror(xlookup(C2792,'Product Families'!A:A,'Product Families'!S:S),"")</f>
        <v>0</v>
      </c>
    </row>
    <row r="2793" ht="14.25" customHeight="1">
      <c r="A2793" s="138" t="s">
        <v>5832</v>
      </c>
      <c r="B2793" s="270"/>
      <c r="C2793" s="138" t="s">
        <v>876</v>
      </c>
      <c r="D2793" s="7">
        <f t="array" ref="D2793">IFERROR(XLOOKUP($C2793,'Product Families'!$A:$A,'Product Families'!$D:$D),"")</f>
        <v>46</v>
      </c>
      <c r="E2793" s="7">
        <f t="array" ref="E2793">IFERROR(XLOOKUP($C2793,'Product Families'!$A:$A,'Product Families'!$E:$E),"")</f>
        <v>48</v>
      </c>
      <c r="F2793" s="7">
        <f t="array" ref="F2793">IFERROR(XLOOKUP($C2793,'Product Families'!$A:$A,'Product Families'!$F:$F),"")</f>
        <v>51</v>
      </c>
      <c r="G2793" s="7">
        <f t="array" ref="G2793">IFERROR(XLOOKUP($C2793,'Product Families'!$A:$A,'Product Families'!$G:$G),"")</f>
        <v>55</v>
      </c>
      <c r="J2793" s="7" t="str">
        <f>IFERROR(ROUND(AVERAGEIF('Week 1 - Making'!$B:$B,'Product List'!$A2793,'Week 1 - Making'!$P:$P),0),"")</f>
        <v/>
      </c>
      <c r="K2793" s="7" t="str">
        <f>IFERROR(ROUND(AVERAGEIF('Week 2 - Making'!$B:$B,'Product List'!$A2793,'Week 2 - Making'!$P:$P),0),"")</f>
        <v/>
      </c>
      <c r="L2793" s="263" t="str">
        <f>IFERROR(ROUND(AVERAGEIF('Week 3 - Making'!$B:$B,'Product List'!$A2793,'Week 3 - Making'!$P:$P),0),"")</f>
        <v/>
      </c>
      <c r="M2793" s="7" t="str">
        <f>IFERROR(ROUND(AVERAGEIF('Week 4 - Making'!$B:$B,'Product List'!$A2793,'Week 4 - Making'!$P:$P),0),"")</f>
        <v/>
      </c>
      <c r="N2793" s="7" t="str">
        <f>IFERROR(ROUND(AVERAGEIF('Week 5 - Making'!$B:$B,'Product List'!$A2793,'Week 5 - Making'!$P:$P),0),"")</f>
        <v/>
      </c>
      <c r="O2793" s="7"/>
      <c r="P2793" s="7">
        <f t="array" ref="P2793">iferror(xlookup(C2793,'Product Families'!A:A,'Product Families'!S:S),"")</f>
        <v>0</v>
      </c>
    </row>
    <row r="2794" ht="14.25" customHeight="1">
      <c r="A2794" s="122" t="s">
        <v>5833</v>
      </c>
      <c r="B2794" s="270" t="s">
        <v>5834</v>
      </c>
      <c r="C2794" s="122" t="s">
        <v>851</v>
      </c>
      <c r="D2794" s="7" t="str">
        <f t="array" ref="D2794">IFERROR(XLOOKUP($C2794,'Product Families'!$A:$A,'Product Families'!$D:$D),"")</f>
        <v/>
      </c>
      <c r="E2794" s="7">
        <f t="array" ref="E2794">IFERROR(XLOOKUP($C2794,'Product Families'!$A:$A,'Product Families'!$E:$E),"")</f>
        <v>0</v>
      </c>
      <c r="F2794" s="7">
        <f t="array" ref="F2794">IFERROR(XLOOKUP($C2794,'Product Families'!$A:$A,'Product Families'!$F:$F),"")</f>
        <v>0</v>
      </c>
      <c r="G2794" s="7">
        <f t="array" ref="G2794">IFERROR(XLOOKUP($C2794,'Product Families'!$A:$A,'Product Families'!$G:$G),"")</f>
        <v>0</v>
      </c>
      <c r="J2794" s="7" t="str">
        <f>IFERROR(ROUND(AVERAGEIF('Week 1 - Making'!$B:$B,'Product List'!$A2794,'Week 1 - Making'!$P:$P),0),"")</f>
        <v/>
      </c>
      <c r="K2794" s="7" t="str">
        <f>IFERROR(ROUND(AVERAGEIF('Week 2 - Making'!$B:$B,'Product List'!$A2794,'Week 2 - Making'!$P:$P),0),"")</f>
        <v/>
      </c>
      <c r="L2794" s="263" t="str">
        <f>IFERROR(ROUND(AVERAGEIF('Week 3 - Making'!$B:$B,'Product List'!$A2794,'Week 3 - Making'!$P:$P),0),"")</f>
        <v/>
      </c>
      <c r="M2794" s="7" t="str">
        <f>IFERROR(ROUND(AVERAGEIF('Week 4 - Making'!$B:$B,'Product List'!$A2794,'Week 4 - Making'!$P:$P),0),"")</f>
        <v/>
      </c>
      <c r="N2794" s="7" t="str">
        <f>IFERROR(ROUND(AVERAGEIF('Week 5 - Making'!$B:$B,'Product List'!$A2794,'Week 5 - Making'!$P:$P),0),"")</f>
        <v/>
      </c>
      <c r="O2794" s="7"/>
      <c r="P2794" s="7">
        <f t="array" ref="P2794">iferror(xlookup(C2794,'Product Families'!A:A,'Product Families'!S:S),"")</f>
        <v>0</v>
      </c>
    </row>
    <row r="2795" ht="14.25" customHeight="1">
      <c r="A2795" s="122" t="s">
        <v>5835</v>
      </c>
      <c r="B2795" s="270" t="s">
        <v>5836</v>
      </c>
      <c r="C2795" s="122" t="s">
        <v>851</v>
      </c>
      <c r="D2795" s="7" t="str">
        <f t="array" ref="D2795">IFERROR(XLOOKUP($C2795,'Product Families'!$A:$A,'Product Families'!$D:$D),"")</f>
        <v/>
      </c>
      <c r="E2795" s="7">
        <f t="array" ref="E2795">IFERROR(XLOOKUP($C2795,'Product Families'!$A:$A,'Product Families'!$E:$E),"")</f>
        <v>0</v>
      </c>
      <c r="F2795" s="7">
        <f t="array" ref="F2795">IFERROR(XLOOKUP($C2795,'Product Families'!$A:$A,'Product Families'!$F:$F),"")</f>
        <v>0</v>
      </c>
      <c r="G2795" s="7">
        <f t="array" ref="G2795">IFERROR(XLOOKUP($C2795,'Product Families'!$A:$A,'Product Families'!$G:$G),"")</f>
        <v>0</v>
      </c>
      <c r="J2795" s="7" t="str">
        <f>IFERROR(ROUND(AVERAGEIF('Week 1 - Making'!$B:$B,'Product List'!$A2795,'Week 1 - Making'!$P:$P),0),"")</f>
        <v/>
      </c>
      <c r="K2795" s="7" t="str">
        <f>IFERROR(ROUND(AVERAGEIF('Week 2 - Making'!$B:$B,'Product List'!$A2795,'Week 2 - Making'!$P:$P),0),"")</f>
        <v/>
      </c>
      <c r="L2795" s="263" t="str">
        <f>IFERROR(ROUND(AVERAGEIF('Week 3 - Making'!$B:$B,'Product List'!$A2795,'Week 3 - Making'!$P:$P),0),"")</f>
        <v/>
      </c>
      <c r="M2795" s="7" t="str">
        <f>IFERROR(ROUND(AVERAGEIF('Week 4 - Making'!$B:$B,'Product List'!$A2795,'Week 4 - Making'!$P:$P),0),"")</f>
        <v/>
      </c>
      <c r="N2795" s="7" t="str">
        <f>IFERROR(ROUND(AVERAGEIF('Week 5 - Making'!$B:$B,'Product List'!$A2795,'Week 5 - Making'!$P:$P),0),"")</f>
        <v/>
      </c>
      <c r="O2795" s="7"/>
      <c r="P2795" s="7">
        <f t="array" ref="P2795">iferror(xlookup(C2795,'Product Families'!A:A,'Product Families'!S:S),"")</f>
        <v>0</v>
      </c>
    </row>
    <row r="2796" ht="14.25" customHeight="1">
      <c r="A2796" s="138" t="s">
        <v>5837</v>
      </c>
      <c r="B2796" s="270" t="s">
        <v>5836</v>
      </c>
      <c r="C2796" s="138" t="s">
        <v>876</v>
      </c>
      <c r="D2796" s="7">
        <f t="array" ref="D2796">IFERROR(XLOOKUP($C2796,'Product Families'!$A:$A,'Product Families'!$D:$D),"")</f>
        <v>46</v>
      </c>
      <c r="E2796" s="7">
        <f t="array" ref="E2796">IFERROR(XLOOKUP($C2796,'Product Families'!$A:$A,'Product Families'!$E:$E),"")</f>
        <v>48</v>
      </c>
      <c r="F2796" s="7">
        <f t="array" ref="F2796">IFERROR(XLOOKUP($C2796,'Product Families'!$A:$A,'Product Families'!$F:$F),"")</f>
        <v>51</v>
      </c>
      <c r="G2796" s="7">
        <f t="array" ref="G2796">IFERROR(XLOOKUP($C2796,'Product Families'!$A:$A,'Product Families'!$G:$G),"")</f>
        <v>55</v>
      </c>
      <c r="J2796" s="7" t="str">
        <f>IFERROR(ROUND(AVERAGEIF('Week 1 - Making'!$B:$B,'Product List'!$A2796,'Week 1 - Making'!$P:$P),0),"")</f>
        <v/>
      </c>
      <c r="K2796" s="7" t="str">
        <f>IFERROR(ROUND(AVERAGEIF('Week 2 - Making'!$B:$B,'Product List'!$A2796,'Week 2 - Making'!$P:$P),0),"")</f>
        <v/>
      </c>
      <c r="L2796" s="263" t="str">
        <f>IFERROR(ROUND(AVERAGEIF('Week 3 - Making'!$B:$B,'Product List'!$A2796,'Week 3 - Making'!$P:$P),0),"")</f>
        <v/>
      </c>
      <c r="M2796" s="7" t="str">
        <f>IFERROR(ROUND(AVERAGEIF('Week 4 - Making'!$B:$B,'Product List'!$A2796,'Week 4 - Making'!$P:$P),0),"")</f>
        <v/>
      </c>
      <c r="N2796" s="7" t="str">
        <f>IFERROR(ROUND(AVERAGEIF('Week 5 - Making'!$B:$B,'Product List'!$A2796,'Week 5 - Making'!$P:$P),0),"")</f>
        <v/>
      </c>
      <c r="O2796" s="7"/>
      <c r="P2796" s="7">
        <f t="array" ref="P2796">iferror(xlookup(C2796,'Product Families'!A:A,'Product Families'!S:S),"")</f>
        <v>0</v>
      </c>
    </row>
    <row r="2797" ht="14.25" customHeight="1">
      <c r="A2797" s="122" t="s">
        <v>5838</v>
      </c>
      <c r="B2797" s="270" t="s">
        <v>5839</v>
      </c>
      <c r="C2797" s="122" t="s">
        <v>851</v>
      </c>
      <c r="D2797" s="7" t="str">
        <f t="array" ref="D2797">IFERROR(XLOOKUP($C2797,'Product Families'!$A:$A,'Product Families'!$D:$D),"")</f>
        <v/>
      </c>
      <c r="E2797" s="7">
        <f t="array" ref="E2797">IFERROR(XLOOKUP($C2797,'Product Families'!$A:$A,'Product Families'!$E:$E),"")</f>
        <v>0</v>
      </c>
      <c r="F2797" s="7">
        <f t="array" ref="F2797">IFERROR(XLOOKUP($C2797,'Product Families'!$A:$A,'Product Families'!$F:$F),"")</f>
        <v>0</v>
      </c>
      <c r="G2797" s="7">
        <f t="array" ref="G2797">IFERROR(XLOOKUP($C2797,'Product Families'!$A:$A,'Product Families'!$G:$G),"")</f>
        <v>0</v>
      </c>
      <c r="J2797" s="7" t="str">
        <f>IFERROR(ROUND(AVERAGEIF('Week 1 - Making'!$B:$B,'Product List'!$A2797,'Week 1 - Making'!$P:$P),0),"")</f>
        <v/>
      </c>
      <c r="K2797" s="7" t="str">
        <f>IFERROR(ROUND(AVERAGEIF('Week 2 - Making'!$B:$B,'Product List'!$A2797,'Week 2 - Making'!$P:$P),0),"")</f>
        <v/>
      </c>
      <c r="L2797" s="263" t="str">
        <f>IFERROR(ROUND(AVERAGEIF('Week 3 - Making'!$B:$B,'Product List'!$A2797,'Week 3 - Making'!$P:$P),0),"")</f>
        <v/>
      </c>
      <c r="M2797" s="7" t="str">
        <f>IFERROR(ROUND(AVERAGEIF('Week 4 - Making'!$B:$B,'Product List'!$A2797,'Week 4 - Making'!$P:$P),0),"")</f>
        <v/>
      </c>
      <c r="N2797" s="7" t="str">
        <f>IFERROR(ROUND(AVERAGEIF('Week 5 - Making'!$B:$B,'Product List'!$A2797,'Week 5 - Making'!$P:$P),0),"")</f>
        <v/>
      </c>
      <c r="O2797" s="7"/>
      <c r="P2797" s="7">
        <f t="array" ref="P2797">iferror(xlookup(C2797,'Product Families'!A:A,'Product Families'!S:S),"")</f>
        <v>0</v>
      </c>
    </row>
    <row r="2798" ht="14.25" customHeight="1">
      <c r="A2798" s="122" t="s">
        <v>5840</v>
      </c>
      <c r="B2798" s="270" t="s">
        <v>5841</v>
      </c>
      <c r="C2798" s="122" t="s">
        <v>851</v>
      </c>
      <c r="D2798" s="7" t="str">
        <f t="array" ref="D2798">IFERROR(XLOOKUP($C2798,'Product Families'!$A:$A,'Product Families'!$D:$D),"")</f>
        <v/>
      </c>
      <c r="E2798" s="7">
        <f t="array" ref="E2798">IFERROR(XLOOKUP($C2798,'Product Families'!$A:$A,'Product Families'!$E:$E),"")</f>
        <v>0</v>
      </c>
      <c r="F2798" s="7">
        <f t="array" ref="F2798">IFERROR(XLOOKUP($C2798,'Product Families'!$A:$A,'Product Families'!$F:$F),"")</f>
        <v>0</v>
      </c>
      <c r="G2798" s="7">
        <f t="array" ref="G2798">IFERROR(XLOOKUP($C2798,'Product Families'!$A:$A,'Product Families'!$G:$G),"")</f>
        <v>0</v>
      </c>
      <c r="J2798" s="7" t="str">
        <f>IFERROR(ROUND(AVERAGEIF('Week 1 - Making'!$B:$B,'Product List'!$A2798,'Week 1 - Making'!$P:$P),0),"")</f>
        <v/>
      </c>
      <c r="K2798" s="7" t="str">
        <f>IFERROR(ROUND(AVERAGEIF('Week 2 - Making'!$B:$B,'Product List'!$A2798,'Week 2 - Making'!$P:$P),0),"")</f>
        <v/>
      </c>
      <c r="L2798" s="263" t="str">
        <f>IFERROR(ROUND(AVERAGEIF('Week 3 - Making'!$B:$B,'Product List'!$A2798,'Week 3 - Making'!$P:$P),0),"")</f>
        <v/>
      </c>
      <c r="M2798" s="7" t="str">
        <f>IFERROR(ROUND(AVERAGEIF('Week 4 - Making'!$B:$B,'Product List'!$A2798,'Week 4 - Making'!$P:$P),0),"")</f>
        <v/>
      </c>
      <c r="N2798" s="7" t="str">
        <f>IFERROR(ROUND(AVERAGEIF('Week 5 - Making'!$B:$B,'Product List'!$A2798,'Week 5 - Making'!$P:$P),0),"")</f>
        <v/>
      </c>
      <c r="O2798" s="7"/>
      <c r="P2798" s="7">
        <f t="array" ref="P2798">iferror(xlookup(C2798,'Product Families'!A:A,'Product Families'!S:S),"")</f>
        <v>0</v>
      </c>
    </row>
    <row r="2799" ht="14.25" customHeight="1">
      <c r="A2799" s="138" t="s">
        <v>5842</v>
      </c>
      <c r="B2799" s="122"/>
      <c r="C2799" s="138" t="s">
        <v>876</v>
      </c>
      <c r="D2799" s="7">
        <f t="array" ref="D2799">IFERROR(XLOOKUP($C2799,'Product Families'!$A:$A,'Product Families'!$D:$D),"")</f>
        <v>46</v>
      </c>
      <c r="E2799" s="7">
        <f t="array" ref="E2799">IFERROR(XLOOKUP($C2799,'Product Families'!$A:$A,'Product Families'!$E:$E),"")</f>
        <v>48</v>
      </c>
      <c r="F2799" s="7">
        <f t="array" ref="F2799">IFERROR(XLOOKUP($C2799,'Product Families'!$A:$A,'Product Families'!$F:$F),"")</f>
        <v>51</v>
      </c>
      <c r="G2799" s="7">
        <f t="array" ref="G2799">IFERROR(XLOOKUP($C2799,'Product Families'!$A:$A,'Product Families'!$G:$G),"")</f>
        <v>55</v>
      </c>
      <c r="J2799" s="7" t="str">
        <f>IFERROR(ROUND(AVERAGEIF('Week 1 - Making'!$B:$B,'Product List'!$A2799,'Week 1 - Making'!$P:$P),0),"")</f>
        <v/>
      </c>
      <c r="K2799" s="7" t="str">
        <f>IFERROR(ROUND(AVERAGEIF('Week 2 - Making'!$B:$B,'Product List'!$A2799,'Week 2 - Making'!$P:$P),0),"")</f>
        <v/>
      </c>
      <c r="L2799" s="263" t="str">
        <f>IFERROR(ROUND(AVERAGEIF('Week 3 - Making'!$B:$B,'Product List'!$A2799,'Week 3 - Making'!$P:$P),0),"")</f>
        <v/>
      </c>
      <c r="M2799" s="7" t="str">
        <f>IFERROR(ROUND(AVERAGEIF('Week 4 - Making'!$B:$B,'Product List'!$A2799,'Week 4 - Making'!$P:$P),0),"")</f>
        <v/>
      </c>
      <c r="N2799" s="7" t="str">
        <f>IFERROR(ROUND(AVERAGEIF('Week 5 - Making'!$B:$B,'Product List'!$A2799,'Week 5 - Making'!$P:$P),0),"")</f>
        <v/>
      </c>
      <c r="O2799" s="7"/>
      <c r="P2799" s="7">
        <f t="array" ref="P2799">iferror(xlookup(C2799,'Product Families'!A:A,'Product Families'!S:S),"")</f>
        <v>0</v>
      </c>
    </row>
    <row r="2800" ht="14.25" customHeight="1">
      <c r="A2800" s="138" t="s">
        <v>5843</v>
      </c>
      <c r="B2800" s="270" t="s">
        <v>5844</v>
      </c>
      <c r="C2800" s="138" t="s">
        <v>1030</v>
      </c>
      <c r="D2800" s="7">
        <f t="array" ref="D2800">IFERROR(XLOOKUP($C2800,'Product Families'!$A:$A,'Product Families'!$D:$D),"")</f>
        <v>74</v>
      </c>
      <c r="E2800" s="7">
        <f t="array" ref="E2800">IFERROR(XLOOKUP($C2800,'Product Families'!$A:$A,'Product Families'!$E:$E),"")</f>
        <v>76</v>
      </c>
      <c r="F2800" s="7">
        <f t="array" ref="F2800">IFERROR(XLOOKUP($C2800,'Product Families'!$A:$A,'Product Families'!$F:$F),"")</f>
        <v>82</v>
      </c>
      <c r="G2800" s="7">
        <f t="array" ref="G2800">IFERROR(XLOOKUP($C2800,'Product Families'!$A:$A,'Product Families'!$G:$G),"")</f>
        <v>88</v>
      </c>
      <c r="J2800" s="7" t="str">
        <f>IFERROR(ROUND(AVERAGEIF('Week 1 - Making'!$B:$B,'Product List'!$A2800,'Week 1 - Making'!$P:$P),0),"")</f>
        <v/>
      </c>
      <c r="K2800" s="7" t="str">
        <f>IFERROR(ROUND(AVERAGEIF('Week 2 - Making'!$B:$B,'Product List'!$A2800,'Week 2 - Making'!$P:$P),0),"")</f>
        <v/>
      </c>
      <c r="L2800" s="263" t="str">
        <f>IFERROR(ROUND(AVERAGEIF('Week 3 - Making'!$B:$B,'Product List'!$A2800,'Week 3 - Making'!$P:$P),0),"")</f>
        <v/>
      </c>
      <c r="M2800" s="7" t="str">
        <f>IFERROR(ROUND(AVERAGEIF('Week 4 - Making'!$B:$B,'Product List'!$A2800,'Week 4 - Making'!$P:$P),0),"")</f>
        <v/>
      </c>
      <c r="N2800" s="7" t="str">
        <f>IFERROR(ROUND(AVERAGEIF('Week 5 - Making'!$B:$B,'Product List'!$A2800,'Week 5 - Making'!$P:$P),0),"")</f>
        <v/>
      </c>
      <c r="O2800" s="7"/>
      <c r="P2800" s="7">
        <f t="array" ref="P2800">iferror(xlookup(C2800,'Product Families'!A:A,'Product Families'!S:S),"")</f>
        <v>0</v>
      </c>
    </row>
    <row r="2801" ht="14.25" customHeight="1">
      <c r="A2801" s="138" t="s">
        <v>5845</v>
      </c>
      <c r="B2801" s="270" t="s">
        <v>5844</v>
      </c>
      <c r="C2801" s="138" t="s">
        <v>1035</v>
      </c>
      <c r="D2801" s="7">
        <f t="array" ref="D2801">IFERROR(XLOOKUP($C2801,'Product Families'!$A:$A,'Product Families'!$D:$D),"")</f>
        <v>86</v>
      </c>
      <c r="E2801" s="7">
        <f t="array" ref="E2801">IFERROR(XLOOKUP($C2801,'Product Families'!$A:$A,'Product Families'!$E:$E),"")</f>
        <v>88</v>
      </c>
      <c r="F2801" s="7">
        <f t="array" ref="F2801">IFERROR(XLOOKUP($C2801,'Product Families'!$A:$A,'Product Families'!$F:$F),"")</f>
        <v>95</v>
      </c>
      <c r="G2801" s="7">
        <f t="array" ref="G2801">IFERROR(XLOOKUP($C2801,'Product Families'!$A:$A,'Product Families'!$G:$G),"")</f>
        <v>102</v>
      </c>
      <c r="J2801" s="7" t="str">
        <f>IFERROR(ROUND(AVERAGEIF('Week 1 - Making'!$B:$B,'Product List'!$A2801,'Week 1 - Making'!$P:$P),0),"")</f>
        <v/>
      </c>
      <c r="K2801" s="7" t="str">
        <f>IFERROR(ROUND(AVERAGEIF('Week 2 - Making'!$B:$B,'Product List'!$A2801,'Week 2 - Making'!$P:$P),0),"")</f>
        <v/>
      </c>
      <c r="L2801" s="263" t="str">
        <f>IFERROR(ROUND(AVERAGEIF('Week 3 - Making'!$B:$B,'Product List'!$A2801,'Week 3 - Making'!$P:$P),0),"")</f>
        <v/>
      </c>
      <c r="M2801" s="7" t="str">
        <f>IFERROR(ROUND(AVERAGEIF('Week 4 - Making'!$B:$B,'Product List'!$A2801,'Week 4 - Making'!$P:$P),0),"")</f>
        <v/>
      </c>
      <c r="N2801" s="7" t="str">
        <f>IFERROR(ROUND(AVERAGEIF('Week 5 - Making'!$B:$B,'Product List'!$A2801,'Week 5 - Making'!$P:$P),0),"")</f>
        <v/>
      </c>
      <c r="O2801" s="7"/>
      <c r="P2801" s="7">
        <f t="array" ref="P2801">iferror(xlookup(C2801,'Product Families'!A:A,'Product Families'!S:S),"")</f>
        <v>0</v>
      </c>
    </row>
    <row r="2802" ht="14.25" customHeight="1">
      <c r="A2802" s="138" t="s">
        <v>1886</v>
      </c>
      <c r="B2802" s="270" t="s">
        <v>5846</v>
      </c>
      <c r="C2802" s="138" t="s">
        <v>1030</v>
      </c>
      <c r="D2802" s="7">
        <f t="array" ref="D2802">IFERROR(XLOOKUP($C2802,'Product Families'!$A:$A,'Product Families'!$D:$D),"")</f>
        <v>74</v>
      </c>
      <c r="E2802" s="7">
        <f t="array" ref="E2802">IFERROR(XLOOKUP($C2802,'Product Families'!$A:$A,'Product Families'!$E:$E),"")</f>
        <v>76</v>
      </c>
      <c r="F2802" s="7">
        <f t="array" ref="F2802">IFERROR(XLOOKUP($C2802,'Product Families'!$A:$A,'Product Families'!$F:$F),"")</f>
        <v>82</v>
      </c>
      <c r="G2802" s="7">
        <f t="array" ref="G2802">IFERROR(XLOOKUP($C2802,'Product Families'!$A:$A,'Product Families'!$G:$G),"")</f>
        <v>88</v>
      </c>
      <c r="J2802" s="7" t="str">
        <f>IFERROR(ROUND(AVERAGEIF('Week 1 - Making'!$B:$B,'Product List'!$A2802,'Week 1 - Making'!$P:$P),0),"")</f>
        <v/>
      </c>
      <c r="K2802" s="7">
        <f>IFERROR(ROUND(AVERAGEIF('Week 2 - Making'!$B:$B,'Product List'!$A2802,'Week 2 - Making'!$P:$P),0),"")</f>
        <v>40</v>
      </c>
      <c r="L2802" s="263" t="str">
        <f>IFERROR(ROUND(AVERAGEIF('Week 3 - Making'!$B:$B,'Product List'!$A2802,'Week 3 - Making'!$P:$P),0),"")</f>
        <v/>
      </c>
      <c r="M2802" s="7" t="str">
        <f>IFERROR(ROUND(AVERAGEIF('Week 4 - Making'!$B:$B,'Product List'!$A2802,'Week 4 - Making'!$P:$P),0),"")</f>
        <v/>
      </c>
      <c r="N2802" s="7" t="str">
        <f>IFERROR(ROUND(AVERAGEIF('Week 5 - Making'!$B:$B,'Product List'!$A2802,'Week 5 - Making'!$P:$P),0),"")</f>
        <v/>
      </c>
      <c r="O2802" s="7"/>
      <c r="P2802" s="7">
        <f t="array" ref="P2802">iferror(xlookup(C2802,'Product Families'!A:A,'Product Families'!S:S),"")</f>
        <v>0</v>
      </c>
    </row>
    <row r="2803" ht="14.25" customHeight="1">
      <c r="A2803" s="138" t="s">
        <v>5847</v>
      </c>
      <c r="B2803" s="270" t="s">
        <v>5846</v>
      </c>
      <c r="C2803" s="138" t="s">
        <v>1035</v>
      </c>
      <c r="D2803" s="7">
        <f t="array" ref="D2803">IFERROR(XLOOKUP($C2803,'Product Families'!$A:$A,'Product Families'!$D:$D),"")</f>
        <v>86</v>
      </c>
      <c r="E2803" s="7">
        <f t="array" ref="E2803">IFERROR(XLOOKUP($C2803,'Product Families'!$A:$A,'Product Families'!$E:$E),"")</f>
        <v>88</v>
      </c>
      <c r="F2803" s="7">
        <f t="array" ref="F2803">IFERROR(XLOOKUP($C2803,'Product Families'!$A:$A,'Product Families'!$F:$F),"")</f>
        <v>95</v>
      </c>
      <c r="G2803" s="7">
        <f t="array" ref="G2803">IFERROR(XLOOKUP($C2803,'Product Families'!$A:$A,'Product Families'!$G:$G),"")</f>
        <v>102</v>
      </c>
      <c r="J2803" s="7" t="str">
        <f>IFERROR(ROUND(AVERAGEIF('Week 1 - Making'!$B:$B,'Product List'!$A2803,'Week 1 - Making'!$P:$P),0),"")</f>
        <v/>
      </c>
      <c r="K2803" s="7" t="str">
        <f>IFERROR(ROUND(AVERAGEIF('Week 2 - Making'!$B:$B,'Product List'!$A2803,'Week 2 - Making'!$P:$P),0),"")</f>
        <v/>
      </c>
      <c r="L2803" s="263" t="str">
        <f>IFERROR(ROUND(AVERAGEIF('Week 3 - Making'!$B:$B,'Product List'!$A2803,'Week 3 - Making'!$P:$P),0),"")</f>
        <v/>
      </c>
      <c r="M2803" s="7" t="str">
        <f>IFERROR(ROUND(AVERAGEIF('Week 4 - Making'!$B:$B,'Product List'!$A2803,'Week 4 - Making'!$P:$P),0),"")</f>
        <v/>
      </c>
      <c r="N2803" s="7" t="str">
        <f>IFERROR(ROUND(AVERAGEIF('Week 5 - Making'!$B:$B,'Product List'!$A2803,'Week 5 - Making'!$P:$P),0),"")</f>
        <v/>
      </c>
      <c r="O2803" s="7"/>
      <c r="P2803" s="7">
        <f t="array" ref="P2803">iferror(xlookup(C2803,'Product Families'!A:A,'Product Families'!S:S),"")</f>
        <v>0</v>
      </c>
    </row>
    <row r="2804" ht="14.25" customHeight="1">
      <c r="A2804" s="138" t="s">
        <v>5848</v>
      </c>
      <c r="B2804" s="270" t="s">
        <v>5849</v>
      </c>
      <c r="C2804" s="138" t="s">
        <v>1030</v>
      </c>
      <c r="D2804" s="7">
        <f t="array" ref="D2804">IFERROR(XLOOKUP($C2804,'Product Families'!$A:$A,'Product Families'!$D:$D),"")</f>
        <v>74</v>
      </c>
      <c r="E2804" s="7">
        <f t="array" ref="E2804">IFERROR(XLOOKUP($C2804,'Product Families'!$A:$A,'Product Families'!$E:$E),"")</f>
        <v>76</v>
      </c>
      <c r="F2804" s="7">
        <f t="array" ref="F2804">IFERROR(XLOOKUP($C2804,'Product Families'!$A:$A,'Product Families'!$F:$F),"")</f>
        <v>82</v>
      </c>
      <c r="G2804" s="7">
        <f t="array" ref="G2804">IFERROR(XLOOKUP($C2804,'Product Families'!$A:$A,'Product Families'!$G:$G),"")</f>
        <v>88</v>
      </c>
      <c r="J2804" s="7" t="str">
        <f>IFERROR(ROUND(AVERAGEIF('Week 1 - Making'!$B:$B,'Product List'!$A2804,'Week 1 - Making'!$P:$P),0),"")</f>
        <v/>
      </c>
      <c r="K2804" s="7" t="str">
        <f>IFERROR(ROUND(AVERAGEIF('Week 2 - Making'!$B:$B,'Product List'!$A2804,'Week 2 - Making'!$P:$P),0),"")</f>
        <v/>
      </c>
      <c r="L2804" s="263" t="str">
        <f>IFERROR(ROUND(AVERAGEIF('Week 3 - Making'!$B:$B,'Product List'!$A2804,'Week 3 - Making'!$P:$P),0),"")</f>
        <v/>
      </c>
      <c r="M2804" s="7" t="str">
        <f>IFERROR(ROUND(AVERAGEIF('Week 4 - Making'!$B:$B,'Product List'!$A2804,'Week 4 - Making'!$P:$P),0),"")</f>
        <v/>
      </c>
      <c r="N2804" s="7" t="str">
        <f>IFERROR(ROUND(AVERAGEIF('Week 5 - Making'!$B:$B,'Product List'!$A2804,'Week 5 - Making'!$P:$P),0),"")</f>
        <v/>
      </c>
      <c r="O2804" s="7"/>
      <c r="P2804" s="7">
        <f t="array" ref="P2804">iferror(xlookup(C2804,'Product Families'!A:A,'Product Families'!S:S),"")</f>
        <v>0</v>
      </c>
    </row>
    <row r="2805" ht="14.25" customHeight="1">
      <c r="A2805" s="138" t="s">
        <v>5850</v>
      </c>
      <c r="B2805" s="270" t="s">
        <v>5849</v>
      </c>
      <c r="C2805" s="138" t="s">
        <v>1035</v>
      </c>
      <c r="D2805" s="7">
        <f t="array" ref="D2805">IFERROR(XLOOKUP($C2805,'Product Families'!$A:$A,'Product Families'!$D:$D),"")</f>
        <v>86</v>
      </c>
      <c r="E2805" s="7">
        <f t="array" ref="E2805">IFERROR(XLOOKUP($C2805,'Product Families'!$A:$A,'Product Families'!$E:$E),"")</f>
        <v>88</v>
      </c>
      <c r="F2805" s="7">
        <f t="array" ref="F2805">IFERROR(XLOOKUP($C2805,'Product Families'!$A:$A,'Product Families'!$F:$F),"")</f>
        <v>95</v>
      </c>
      <c r="G2805" s="7">
        <f t="array" ref="G2805">IFERROR(XLOOKUP($C2805,'Product Families'!$A:$A,'Product Families'!$G:$G),"")</f>
        <v>102</v>
      </c>
      <c r="J2805" s="7" t="str">
        <f>IFERROR(ROUND(AVERAGEIF('Week 1 - Making'!$B:$B,'Product List'!$A2805,'Week 1 - Making'!$P:$P),0),"")</f>
        <v/>
      </c>
      <c r="K2805" s="7" t="str">
        <f>IFERROR(ROUND(AVERAGEIF('Week 2 - Making'!$B:$B,'Product List'!$A2805,'Week 2 - Making'!$P:$P),0),"")</f>
        <v/>
      </c>
      <c r="L2805" s="263" t="str">
        <f>IFERROR(ROUND(AVERAGEIF('Week 3 - Making'!$B:$B,'Product List'!$A2805,'Week 3 - Making'!$P:$P),0),"")</f>
        <v/>
      </c>
      <c r="M2805" s="7" t="str">
        <f>IFERROR(ROUND(AVERAGEIF('Week 4 - Making'!$B:$B,'Product List'!$A2805,'Week 4 - Making'!$P:$P),0),"")</f>
        <v/>
      </c>
      <c r="N2805" s="7" t="str">
        <f>IFERROR(ROUND(AVERAGEIF('Week 5 - Making'!$B:$B,'Product List'!$A2805,'Week 5 - Making'!$P:$P),0),"")</f>
        <v/>
      </c>
      <c r="O2805" s="7"/>
      <c r="P2805" s="7">
        <f t="array" ref="P2805">iferror(xlookup(C2805,'Product Families'!A:A,'Product Families'!S:S),"")</f>
        <v>0</v>
      </c>
    </row>
    <row r="2806" ht="14.25" customHeight="1">
      <c r="A2806" s="138" t="s">
        <v>1887</v>
      </c>
      <c r="B2806" s="270" t="s">
        <v>5851</v>
      </c>
      <c r="C2806" s="138" t="s">
        <v>1030</v>
      </c>
      <c r="D2806" s="7">
        <f t="array" ref="D2806">IFERROR(XLOOKUP($C2806,'Product Families'!$A:$A,'Product Families'!$D:$D),"")</f>
        <v>74</v>
      </c>
      <c r="E2806" s="7">
        <f t="array" ref="E2806">IFERROR(XLOOKUP($C2806,'Product Families'!$A:$A,'Product Families'!$E:$E),"")</f>
        <v>76</v>
      </c>
      <c r="F2806" s="7">
        <f t="array" ref="F2806">IFERROR(XLOOKUP($C2806,'Product Families'!$A:$A,'Product Families'!$F:$F),"")</f>
        <v>82</v>
      </c>
      <c r="G2806" s="7">
        <f t="array" ref="G2806">IFERROR(XLOOKUP($C2806,'Product Families'!$A:$A,'Product Families'!$G:$G),"")</f>
        <v>88</v>
      </c>
      <c r="J2806" s="7" t="str">
        <f>IFERROR(ROUND(AVERAGEIF('Week 1 - Making'!$B:$B,'Product List'!$A2806,'Week 1 - Making'!$P:$P),0),"")</f>
        <v/>
      </c>
      <c r="K2806" s="7">
        <f>IFERROR(ROUND(AVERAGEIF('Week 2 - Making'!$B:$B,'Product List'!$A2806,'Week 2 - Making'!$P:$P),0),"")</f>
        <v>62</v>
      </c>
      <c r="L2806" s="263" t="str">
        <f>IFERROR(ROUND(AVERAGEIF('Week 3 - Making'!$B:$B,'Product List'!$A2806,'Week 3 - Making'!$P:$P),0),"")</f>
        <v/>
      </c>
      <c r="M2806" s="7" t="str">
        <f>IFERROR(ROUND(AVERAGEIF('Week 4 - Making'!$B:$B,'Product List'!$A2806,'Week 4 - Making'!$P:$P),0),"")</f>
        <v/>
      </c>
      <c r="N2806" s="7" t="str">
        <f>IFERROR(ROUND(AVERAGEIF('Week 5 - Making'!$B:$B,'Product List'!$A2806,'Week 5 - Making'!$P:$P),0),"")</f>
        <v/>
      </c>
      <c r="O2806" s="7"/>
      <c r="P2806" s="7">
        <f t="array" ref="P2806">iferror(xlookup(C2806,'Product Families'!A:A,'Product Families'!S:S),"")</f>
        <v>0</v>
      </c>
    </row>
    <row r="2807" ht="14.25" customHeight="1">
      <c r="A2807" s="138" t="s">
        <v>5852</v>
      </c>
      <c r="B2807" s="270" t="s">
        <v>5851</v>
      </c>
      <c r="C2807" s="138" t="s">
        <v>1035</v>
      </c>
      <c r="D2807" s="7">
        <f t="array" ref="D2807">IFERROR(XLOOKUP($C2807,'Product Families'!$A:$A,'Product Families'!$D:$D),"")</f>
        <v>86</v>
      </c>
      <c r="E2807" s="7">
        <f t="array" ref="E2807">IFERROR(XLOOKUP($C2807,'Product Families'!$A:$A,'Product Families'!$E:$E),"")</f>
        <v>88</v>
      </c>
      <c r="F2807" s="7">
        <f t="array" ref="F2807">IFERROR(XLOOKUP($C2807,'Product Families'!$A:$A,'Product Families'!$F:$F),"")</f>
        <v>95</v>
      </c>
      <c r="G2807" s="7">
        <f t="array" ref="G2807">IFERROR(XLOOKUP($C2807,'Product Families'!$A:$A,'Product Families'!$G:$G),"")</f>
        <v>102</v>
      </c>
      <c r="J2807" s="7" t="str">
        <f>IFERROR(ROUND(AVERAGEIF('Week 1 - Making'!$B:$B,'Product List'!$A2807,'Week 1 - Making'!$P:$P),0),"")</f>
        <v/>
      </c>
      <c r="K2807" s="7" t="str">
        <f>IFERROR(ROUND(AVERAGEIF('Week 2 - Making'!$B:$B,'Product List'!$A2807,'Week 2 - Making'!$P:$P),0),"")</f>
        <v/>
      </c>
      <c r="L2807" s="263" t="str">
        <f>IFERROR(ROUND(AVERAGEIF('Week 3 - Making'!$B:$B,'Product List'!$A2807,'Week 3 - Making'!$P:$P),0),"")</f>
        <v/>
      </c>
      <c r="M2807" s="7" t="str">
        <f>IFERROR(ROUND(AVERAGEIF('Week 4 - Making'!$B:$B,'Product List'!$A2807,'Week 4 - Making'!$P:$P),0),"")</f>
        <v/>
      </c>
      <c r="N2807" s="7" t="str">
        <f>IFERROR(ROUND(AVERAGEIF('Week 5 - Making'!$B:$B,'Product List'!$A2807,'Week 5 - Making'!$P:$P),0),"")</f>
        <v/>
      </c>
      <c r="O2807" s="7"/>
      <c r="P2807" s="7">
        <f t="array" ref="P2807">iferror(xlookup(C2807,'Product Families'!A:A,'Product Families'!S:S),"")</f>
        <v>0</v>
      </c>
    </row>
    <row r="2808" ht="14.25" customHeight="1">
      <c r="A2808" s="138" t="s">
        <v>5853</v>
      </c>
      <c r="B2808" s="270" t="s">
        <v>5854</v>
      </c>
      <c r="C2808" s="138" t="s">
        <v>1030</v>
      </c>
      <c r="D2808" s="7">
        <f t="array" ref="D2808">IFERROR(XLOOKUP($C2808,'Product Families'!$A:$A,'Product Families'!$D:$D),"")</f>
        <v>74</v>
      </c>
      <c r="E2808" s="7">
        <f t="array" ref="E2808">IFERROR(XLOOKUP($C2808,'Product Families'!$A:$A,'Product Families'!$E:$E),"")</f>
        <v>76</v>
      </c>
      <c r="F2808" s="7">
        <f t="array" ref="F2808">IFERROR(XLOOKUP($C2808,'Product Families'!$A:$A,'Product Families'!$F:$F),"")</f>
        <v>82</v>
      </c>
      <c r="G2808" s="7">
        <f t="array" ref="G2808">IFERROR(XLOOKUP($C2808,'Product Families'!$A:$A,'Product Families'!$G:$G),"")</f>
        <v>88</v>
      </c>
      <c r="J2808" s="7" t="str">
        <f>IFERROR(ROUND(AVERAGEIF('Week 1 - Making'!$B:$B,'Product List'!$A2808,'Week 1 - Making'!$P:$P),0),"")</f>
        <v/>
      </c>
      <c r="K2808" s="7" t="str">
        <f>IFERROR(ROUND(AVERAGEIF('Week 2 - Making'!$B:$B,'Product List'!$A2808,'Week 2 - Making'!$P:$P),0),"")</f>
        <v/>
      </c>
      <c r="L2808" s="263" t="str">
        <f>IFERROR(ROUND(AVERAGEIF('Week 3 - Making'!$B:$B,'Product List'!$A2808,'Week 3 - Making'!$P:$P),0),"")</f>
        <v/>
      </c>
      <c r="M2808" s="7" t="str">
        <f>IFERROR(ROUND(AVERAGEIF('Week 4 - Making'!$B:$B,'Product List'!$A2808,'Week 4 - Making'!$P:$P),0),"")</f>
        <v/>
      </c>
      <c r="N2808" s="7" t="str">
        <f>IFERROR(ROUND(AVERAGEIF('Week 5 - Making'!$B:$B,'Product List'!$A2808,'Week 5 - Making'!$P:$P),0),"")</f>
        <v/>
      </c>
      <c r="O2808" s="7"/>
      <c r="P2808" s="7">
        <f t="array" ref="P2808">iferror(xlookup(C2808,'Product Families'!A:A,'Product Families'!S:S),"")</f>
        <v>0</v>
      </c>
    </row>
    <row r="2809" ht="14.25" customHeight="1">
      <c r="A2809" s="138" t="s">
        <v>5855</v>
      </c>
      <c r="B2809" s="270" t="s">
        <v>5854</v>
      </c>
      <c r="C2809" s="138" t="s">
        <v>1035</v>
      </c>
      <c r="D2809" s="7">
        <f t="array" ref="D2809">IFERROR(XLOOKUP($C2809,'Product Families'!$A:$A,'Product Families'!$D:$D),"")</f>
        <v>86</v>
      </c>
      <c r="E2809" s="7">
        <f t="array" ref="E2809">IFERROR(XLOOKUP($C2809,'Product Families'!$A:$A,'Product Families'!$E:$E),"")</f>
        <v>88</v>
      </c>
      <c r="F2809" s="7">
        <f t="array" ref="F2809">IFERROR(XLOOKUP($C2809,'Product Families'!$A:$A,'Product Families'!$F:$F),"")</f>
        <v>95</v>
      </c>
      <c r="G2809" s="7">
        <f t="array" ref="G2809">IFERROR(XLOOKUP($C2809,'Product Families'!$A:$A,'Product Families'!$G:$G),"")</f>
        <v>102</v>
      </c>
      <c r="J2809" s="7" t="str">
        <f>IFERROR(ROUND(AVERAGEIF('Week 1 - Making'!$B:$B,'Product List'!$A2809,'Week 1 - Making'!$P:$P),0),"")</f>
        <v/>
      </c>
      <c r="K2809" s="7" t="str">
        <f>IFERROR(ROUND(AVERAGEIF('Week 2 - Making'!$B:$B,'Product List'!$A2809,'Week 2 - Making'!$P:$P),0),"")</f>
        <v/>
      </c>
      <c r="L2809" s="263" t="str">
        <f>IFERROR(ROUND(AVERAGEIF('Week 3 - Making'!$B:$B,'Product List'!$A2809,'Week 3 - Making'!$P:$P),0),"")</f>
        <v/>
      </c>
      <c r="M2809" s="7" t="str">
        <f>IFERROR(ROUND(AVERAGEIF('Week 4 - Making'!$B:$B,'Product List'!$A2809,'Week 4 - Making'!$P:$P),0),"")</f>
        <v/>
      </c>
      <c r="N2809" s="7" t="str">
        <f>IFERROR(ROUND(AVERAGEIF('Week 5 - Making'!$B:$B,'Product List'!$A2809,'Week 5 - Making'!$P:$P),0),"")</f>
        <v/>
      </c>
      <c r="O2809" s="7"/>
      <c r="P2809" s="7">
        <f t="array" ref="P2809">iferror(xlookup(C2809,'Product Families'!A:A,'Product Families'!S:S),"")</f>
        <v>0</v>
      </c>
    </row>
    <row r="2810" ht="14.25" customHeight="1">
      <c r="A2810" s="138" t="s">
        <v>5856</v>
      </c>
      <c r="B2810" s="270" t="s">
        <v>5857</v>
      </c>
      <c r="C2810" s="138" t="s">
        <v>1030</v>
      </c>
      <c r="D2810" s="7">
        <f t="array" ref="D2810">IFERROR(XLOOKUP($C2810,'Product Families'!$A:$A,'Product Families'!$D:$D),"")</f>
        <v>74</v>
      </c>
      <c r="E2810" s="7">
        <f t="array" ref="E2810">IFERROR(XLOOKUP($C2810,'Product Families'!$A:$A,'Product Families'!$E:$E),"")</f>
        <v>76</v>
      </c>
      <c r="F2810" s="7">
        <f t="array" ref="F2810">IFERROR(XLOOKUP($C2810,'Product Families'!$A:$A,'Product Families'!$F:$F),"")</f>
        <v>82</v>
      </c>
      <c r="G2810" s="7">
        <f t="array" ref="G2810">IFERROR(XLOOKUP($C2810,'Product Families'!$A:$A,'Product Families'!$G:$G),"")</f>
        <v>88</v>
      </c>
      <c r="J2810" s="7" t="str">
        <f>IFERROR(ROUND(AVERAGEIF('Week 1 - Making'!$B:$B,'Product List'!$A2810,'Week 1 - Making'!$P:$P),0),"")</f>
        <v/>
      </c>
      <c r="K2810" s="7" t="str">
        <f>IFERROR(ROUND(AVERAGEIF('Week 2 - Making'!$B:$B,'Product List'!$A2810,'Week 2 - Making'!$P:$P),0),"")</f>
        <v/>
      </c>
      <c r="L2810" s="263" t="str">
        <f>IFERROR(ROUND(AVERAGEIF('Week 3 - Making'!$B:$B,'Product List'!$A2810,'Week 3 - Making'!$P:$P),0),"")</f>
        <v/>
      </c>
      <c r="M2810" s="7" t="str">
        <f>IFERROR(ROUND(AVERAGEIF('Week 4 - Making'!$B:$B,'Product List'!$A2810,'Week 4 - Making'!$P:$P),0),"")</f>
        <v/>
      </c>
      <c r="N2810" s="7" t="str">
        <f>IFERROR(ROUND(AVERAGEIF('Week 5 - Making'!$B:$B,'Product List'!$A2810,'Week 5 - Making'!$P:$P),0),"")</f>
        <v/>
      </c>
      <c r="O2810" s="7"/>
      <c r="P2810" s="7">
        <f t="array" ref="P2810">iferror(xlookup(C2810,'Product Families'!A:A,'Product Families'!S:S),"")</f>
        <v>0</v>
      </c>
    </row>
    <row r="2811" ht="14.25" customHeight="1">
      <c r="A2811" s="138" t="s">
        <v>5858</v>
      </c>
      <c r="B2811" s="270" t="s">
        <v>5857</v>
      </c>
      <c r="C2811" s="138" t="s">
        <v>1035</v>
      </c>
      <c r="D2811" s="7">
        <f t="array" ref="D2811">IFERROR(XLOOKUP($C2811,'Product Families'!$A:$A,'Product Families'!$D:$D),"")</f>
        <v>86</v>
      </c>
      <c r="E2811" s="7">
        <f t="array" ref="E2811">IFERROR(XLOOKUP($C2811,'Product Families'!$A:$A,'Product Families'!$E:$E),"")</f>
        <v>88</v>
      </c>
      <c r="F2811" s="7">
        <f t="array" ref="F2811">IFERROR(XLOOKUP($C2811,'Product Families'!$A:$A,'Product Families'!$F:$F),"")</f>
        <v>95</v>
      </c>
      <c r="G2811" s="7">
        <f t="array" ref="G2811">IFERROR(XLOOKUP($C2811,'Product Families'!$A:$A,'Product Families'!$G:$G),"")</f>
        <v>102</v>
      </c>
      <c r="J2811" s="7" t="str">
        <f>IFERROR(ROUND(AVERAGEIF('Week 1 - Making'!$B:$B,'Product List'!$A2811,'Week 1 - Making'!$P:$P),0),"")</f>
        <v/>
      </c>
      <c r="K2811" s="7" t="str">
        <f>IFERROR(ROUND(AVERAGEIF('Week 2 - Making'!$B:$B,'Product List'!$A2811,'Week 2 - Making'!$P:$P),0),"")</f>
        <v/>
      </c>
      <c r="L2811" s="263" t="str">
        <f>IFERROR(ROUND(AVERAGEIF('Week 3 - Making'!$B:$B,'Product List'!$A2811,'Week 3 - Making'!$P:$P),0),"")</f>
        <v/>
      </c>
      <c r="M2811" s="7" t="str">
        <f>IFERROR(ROUND(AVERAGEIF('Week 4 - Making'!$B:$B,'Product List'!$A2811,'Week 4 - Making'!$P:$P),0),"")</f>
        <v/>
      </c>
      <c r="N2811" s="7" t="str">
        <f>IFERROR(ROUND(AVERAGEIF('Week 5 - Making'!$B:$B,'Product List'!$A2811,'Week 5 - Making'!$P:$P),0),"")</f>
        <v/>
      </c>
      <c r="O2811" s="7"/>
      <c r="P2811" s="7">
        <f t="array" ref="P2811">iferror(xlookup(C2811,'Product Families'!A:A,'Product Families'!S:S),"")</f>
        <v>0</v>
      </c>
    </row>
    <row r="2812" ht="14.25" customHeight="1">
      <c r="A2812" s="122" t="s">
        <v>5859</v>
      </c>
      <c r="B2812" s="270" t="s">
        <v>5860</v>
      </c>
      <c r="C2812" s="122" t="s">
        <v>1041</v>
      </c>
      <c r="D2812" s="7">
        <f t="array" ref="D2812">IFERROR(XLOOKUP($C2812,'Product Families'!$A:$A,'Product Families'!$D:$D),"")</f>
        <v>96</v>
      </c>
      <c r="E2812" s="7">
        <f t="array" ref="E2812">IFERROR(XLOOKUP($C2812,'Product Families'!$A:$A,'Product Families'!$E:$E),"")</f>
        <v>99</v>
      </c>
      <c r="F2812" s="7">
        <f t="array" ref="F2812">IFERROR(XLOOKUP($C2812,'Product Families'!$A:$A,'Product Families'!$F:$F),"")</f>
        <v>106</v>
      </c>
      <c r="G2812" s="7">
        <f t="array" ref="G2812">IFERROR(XLOOKUP($C2812,'Product Families'!$A:$A,'Product Families'!$G:$G),"")</f>
        <v>114</v>
      </c>
      <c r="J2812" s="7" t="str">
        <f>IFERROR(ROUND(AVERAGEIF('Week 1 - Making'!$B:$B,'Product List'!$A2812,'Week 1 - Making'!$P:$P),0),"")</f>
        <v/>
      </c>
      <c r="K2812" s="7" t="str">
        <f>IFERROR(ROUND(AVERAGEIF('Week 2 - Making'!$B:$B,'Product List'!$A2812,'Week 2 - Making'!$P:$P),0),"")</f>
        <v/>
      </c>
      <c r="L2812" s="263" t="str">
        <f>IFERROR(ROUND(AVERAGEIF('Week 3 - Making'!$B:$B,'Product List'!$A2812,'Week 3 - Making'!$P:$P),0),"")</f>
        <v/>
      </c>
      <c r="M2812" s="7" t="str">
        <f>IFERROR(ROUND(AVERAGEIF('Week 4 - Making'!$B:$B,'Product List'!$A2812,'Week 4 - Making'!$P:$P),0),"")</f>
        <v/>
      </c>
      <c r="N2812" s="7" t="str">
        <f>IFERROR(ROUND(AVERAGEIF('Week 5 - Making'!$B:$B,'Product List'!$A2812,'Week 5 - Making'!$P:$P),0),"")</f>
        <v/>
      </c>
      <c r="O2812" s="7"/>
      <c r="P2812" s="7">
        <f t="array" ref="P2812">iferror(xlookup(C2812,'Product Families'!A:A,'Product Families'!S:S),"")</f>
        <v>0</v>
      </c>
    </row>
    <row r="2813" ht="14.25" customHeight="1">
      <c r="A2813" s="122" t="s">
        <v>5861</v>
      </c>
      <c r="B2813" s="270" t="s">
        <v>5862</v>
      </c>
      <c r="C2813" s="122" t="s">
        <v>1041</v>
      </c>
      <c r="D2813" s="7">
        <f t="array" ref="D2813">IFERROR(XLOOKUP($C2813,'Product Families'!$A:$A,'Product Families'!$D:$D),"")</f>
        <v>96</v>
      </c>
      <c r="E2813" s="7">
        <f t="array" ref="E2813">IFERROR(XLOOKUP($C2813,'Product Families'!$A:$A,'Product Families'!$E:$E),"")</f>
        <v>99</v>
      </c>
      <c r="F2813" s="7">
        <f t="array" ref="F2813">IFERROR(XLOOKUP($C2813,'Product Families'!$A:$A,'Product Families'!$F:$F),"")</f>
        <v>106</v>
      </c>
      <c r="G2813" s="7">
        <f t="array" ref="G2813">IFERROR(XLOOKUP($C2813,'Product Families'!$A:$A,'Product Families'!$G:$G),"")</f>
        <v>114</v>
      </c>
      <c r="J2813" s="7" t="str">
        <f>IFERROR(ROUND(AVERAGEIF('Week 1 - Making'!$B:$B,'Product List'!$A2813,'Week 1 - Making'!$P:$P),0),"")</f>
        <v/>
      </c>
      <c r="K2813" s="7" t="str">
        <f>IFERROR(ROUND(AVERAGEIF('Week 2 - Making'!$B:$B,'Product List'!$A2813,'Week 2 - Making'!$P:$P),0),"")</f>
        <v/>
      </c>
      <c r="L2813" s="263" t="str">
        <f>IFERROR(ROUND(AVERAGEIF('Week 3 - Making'!$B:$B,'Product List'!$A2813,'Week 3 - Making'!$P:$P),0),"")</f>
        <v/>
      </c>
      <c r="M2813" s="7" t="str">
        <f>IFERROR(ROUND(AVERAGEIF('Week 4 - Making'!$B:$B,'Product List'!$A2813,'Week 4 - Making'!$P:$P),0),"")</f>
        <v/>
      </c>
      <c r="N2813" s="7" t="str">
        <f>IFERROR(ROUND(AVERAGEIF('Week 5 - Making'!$B:$B,'Product List'!$A2813,'Week 5 - Making'!$P:$P),0),"")</f>
        <v/>
      </c>
      <c r="O2813" s="7"/>
      <c r="P2813" s="7">
        <f t="array" ref="P2813">iferror(xlookup(C2813,'Product Families'!A:A,'Product Families'!S:S),"")</f>
        <v>0</v>
      </c>
    </row>
    <row r="2814" ht="14.25" customHeight="1">
      <c r="A2814" s="122" t="s">
        <v>5863</v>
      </c>
      <c r="B2814" s="270" t="s">
        <v>5864</v>
      </c>
      <c r="C2814" s="122" t="s">
        <v>1041</v>
      </c>
      <c r="D2814" s="7">
        <f t="array" ref="D2814">IFERROR(XLOOKUP($C2814,'Product Families'!$A:$A,'Product Families'!$D:$D),"")</f>
        <v>96</v>
      </c>
      <c r="E2814" s="7">
        <f t="array" ref="E2814">IFERROR(XLOOKUP($C2814,'Product Families'!$A:$A,'Product Families'!$E:$E),"")</f>
        <v>99</v>
      </c>
      <c r="F2814" s="7">
        <f t="array" ref="F2814">IFERROR(XLOOKUP($C2814,'Product Families'!$A:$A,'Product Families'!$F:$F),"")</f>
        <v>106</v>
      </c>
      <c r="G2814" s="7">
        <f t="array" ref="G2814">IFERROR(XLOOKUP($C2814,'Product Families'!$A:$A,'Product Families'!$G:$G),"")</f>
        <v>114</v>
      </c>
      <c r="J2814" s="7" t="str">
        <f>IFERROR(ROUND(AVERAGEIF('Week 1 - Making'!$B:$B,'Product List'!$A2814,'Week 1 - Making'!$P:$P),0),"")</f>
        <v/>
      </c>
      <c r="K2814" s="7" t="str">
        <f>IFERROR(ROUND(AVERAGEIF('Week 2 - Making'!$B:$B,'Product List'!$A2814,'Week 2 - Making'!$P:$P),0),"")</f>
        <v/>
      </c>
      <c r="L2814" s="263" t="str">
        <f>IFERROR(ROUND(AVERAGEIF('Week 3 - Making'!$B:$B,'Product List'!$A2814,'Week 3 - Making'!$P:$P),0),"")</f>
        <v/>
      </c>
      <c r="M2814" s="7" t="str">
        <f>IFERROR(ROUND(AVERAGEIF('Week 4 - Making'!$B:$B,'Product List'!$A2814,'Week 4 - Making'!$P:$P),0),"")</f>
        <v/>
      </c>
      <c r="N2814" s="7" t="str">
        <f>IFERROR(ROUND(AVERAGEIF('Week 5 - Making'!$B:$B,'Product List'!$A2814,'Week 5 - Making'!$P:$P),0),"")</f>
        <v/>
      </c>
      <c r="O2814" s="7"/>
      <c r="P2814" s="7">
        <f t="array" ref="P2814">iferror(xlookup(C2814,'Product Families'!A:A,'Product Families'!S:S),"")</f>
        <v>0</v>
      </c>
    </row>
    <row r="2815" ht="14.25" customHeight="1">
      <c r="A2815" s="122" t="s">
        <v>5865</v>
      </c>
      <c r="B2815" s="270" t="s">
        <v>5866</v>
      </c>
      <c r="C2815" s="122" t="s">
        <v>1037</v>
      </c>
      <c r="D2815" s="7">
        <f t="array" ref="D2815">IFERROR(XLOOKUP($C2815,'Product Families'!$A:$A,'Product Families'!$D:$D),"")</f>
        <v>10</v>
      </c>
      <c r="E2815" s="7">
        <f t="array" ref="E2815">IFERROR(XLOOKUP($C2815,'Product Families'!$A:$A,'Product Families'!$E:$E),"")</f>
        <v>11</v>
      </c>
      <c r="F2815" s="7">
        <f t="array" ref="F2815">IFERROR(XLOOKUP($C2815,'Product Families'!$A:$A,'Product Families'!$F:$F),"")</f>
        <v>12</v>
      </c>
      <c r="G2815" s="7">
        <f t="array" ref="G2815">IFERROR(XLOOKUP($C2815,'Product Families'!$A:$A,'Product Families'!$G:$G),"")</f>
        <v>13</v>
      </c>
      <c r="J2815" s="7" t="str">
        <f>IFERROR(ROUND(AVERAGEIF('Week 1 - Making'!$B:$B,'Product List'!$A2815,'Week 1 - Making'!$P:$P),0),"")</f>
        <v/>
      </c>
      <c r="K2815" s="7" t="str">
        <f>IFERROR(ROUND(AVERAGEIF('Week 2 - Making'!$B:$B,'Product List'!$A2815,'Week 2 - Making'!$P:$P),0),"")</f>
        <v/>
      </c>
      <c r="L2815" s="263" t="str">
        <f>IFERROR(ROUND(AVERAGEIF('Week 3 - Making'!$B:$B,'Product List'!$A2815,'Week 3 - Making'!$P:$P),0),"")</f>
        <v/>
      </c>
      <c r="M2815" s="7" t="str">
        <f>IFERROR(ROUND(AVERAGEIF('Week 4 - Making'!$B:$B,'Product List'!$A2815,'Week 4 - Making'!$P:$P),0),"")</f>
        <v/>
      </c>
      <c r="N2815" s="7" t="str">
        <f>IFERROR(ROUND(AVERAGEIF('Week 5 - Making'!$B:$B,'Product List'!$A2815,'Week 5 - Making'!$P:$P),0),"")</f>
        <v/>
      </c>
      <c r="O2815" s="7"/>
      <c r="P2815" s="7">
        <f t="array" ref="P2815">iferror(xlookup(C2815,'Product Families'!A:A,'Product Families'!S:S),"")</f>
        <v>0</v>
      </c>
    </row>
    <row r="2816" ht="14.25" customHeight="1">
      <c r="A2816" s="122" t="s">
        <v>5867</v>
      </c>
      <c r="B2816" s="270" t="s">
        <v>5868</v>
      </c>
      <c r="C2816" s="122" t="s">
        <v>1041</v>
      </c>
      <c r="D2816" s="7">
        <f t="array" ref="D2816">IFERROR(XLOOKUP($C2816,'Product Families'!$A:$A,'Product Families'!$D:$D),"")</f>
        <v>96</v>
      </c>
      <c r="E2816" s="7">
        <f t="array" ref="E2816">IFERROR(XLOOKUP($C2816,'Product Families'!$A:$A,'Product Families'!$E:$E),"")</f>
        <v>99</v>
      </c>
      <c r="F2816" s="7">
        <f t="array" ref="F2816">IFERROR(XLOOKUP($C2816,'Product Families'!$A:$A,'Product Families'!$F:$F),"")</f>
        <v>106</v>
      </c>
      <c r="G2816" s="7">
        <f t="array" ref="G2816">IFERROR(XLOOKUP($C2816,'Product Families'!$A:$A,'Product Families'!$G:$G),"")</f>
        <v>114</v>
      </c>
      <c r="J2816" s="7" t="str">
        <f>IFERROR(ROUND(AVERAGEIF('Week 1 - Making'!$B:$B,'Product List'!$A2816,'Week 1 - Making'!$P:$P),0),"")</f>
        <v/>
      </c>
      <c r="K2816" s="7" t="str">
        <f>IFERROR(ROUND(AVERAGEIF('Week 2 - Making'!$B:$B,'Product List'!$A2816,'Week 2 - Making'!$P:$P),0),"")</f>
        <v/>
      </c>
      <c r="L2816" s="263" t="str">
        <f>IFERROR(ROUND(AVERAGEIF('Week 3 - Making'!$B:$B,'Product List'!$A2816,'Week 3 - Making'!$P:$P),0),"")</f>
        <v/>
      </c>
      <c r="M2816" s="7" t="str">
        <f>IFERROR(ROUND(AVERAGEIF('Week 4 - Making'!$B:$B,'Product List'!$A2816,'Week 4 - Making'!$P:$P),0),"")</f>
        <v/>
      </c>
      <c r="N2816" s="7" t="str">
        <f>IFERROR(ROUND(AVERAGEIF('Week 5 - Making'!$B:$B,'Product List'!$A2816,'Week 5 - Making'!$P:$P),0),"")</f>
        <v/>
      </c>
      <c r="O2816" s="7"/>
      <c r="P2816" s="7">
        <f t="array" ref="P2816">iferror(xlookup(C2816,'Product Families'!A:A,'Product Families'!S:S),"")</f>
        <v>0</v>
      </c>
    </row>
    <row r="2817" ht="14.25" customHeight="1">
      <c r="A2817" s="122" t="s">
        <v>5869</v>
      </c>
      <c r="B2817" s="270" t="s">
        <v>5870</v>
      </c>
      <c r="C2817" s="122" t="s">
        <v>1041</v>
      </c>
      <c r="D2817" s="7">
        <f t="array" ref="D2817">IFERROR(XLOOKUP($C2817,'Product Families'!$A:$A,'Product Families'!$D:$D),"")</f>
        <v>96</v>
      </c>
      <c r="E2817" s="7">
        <f t="array" ref="E2817">IFERROR(XLOOKUP($C2817,'Product Families'!$A:$A,'Product Families'!$E:$E),"")</f>
        <v>99</v>
      </c>
      <c r="F2817" s="7">
        <f t="array" ref="F2817">IFERROR(XLOOKUP($C2817,'Product Families'!$A:$A,'Product Families'!$F:$F),"")</f>
        <v>106</v>
      </c>
      <c r="G2817" s="7">
        <f t="array" ref="G2817">IFERROR(XLOOKUP($C2817,'Product Families'!$A:$A,'Product Families'!$G:$G),"")</f>
        <v>114</v>
      </c>
      <c r="J2817" s="7" t="str">
        <f>IFERROR(ROUND(AVERAGEIF('Week 1 - Making'!$B:$B,'Product List'!$A2817,'Week 1 - Making'!$P:$P),0),"")</f>
        <v/>
      </c>
      <c r="K2817" s="7" t="str">
        <f>IFERROR(ROUND(AVERAGEIF('Week 2 - Making'!$B:$B,'Product List'!$A2817,'Week 2 - Making'!$P:$P),0),"")</f>
        <v/>
      </c>
      <c r="L2817" s="263" t="str">
        <f>IFERROR(ROUND(AVERAGEIF('Week 3 - Making'!$B:$B,'Product List'!$A2817,'Week 3 - Making'!$P:$P),0),"")</f>
        <v/>
      </c>
      <c r="M2817" s="7" t="str">
        <f>IFERROR(ROUND(AVERAGEIF('Week 4 - Making'!$B:$B,'Product List'!$A2817,'Week 4 - Making'!$P:$P),0),"")</f>
        <v/>
      </c>
      <c r="N2817" s="7" t="str">
        <f>IFERROR(ROUND(AVERAGEIF('Week 5 - Making'!$B:$B,'Product List'!$A2817,'Week 5 - Making'!$P:$P),0),"")</f>
        <v/>
      </c>
      <c r="O2817" s="7"/>
      <c r="P2817" s="7">
        <f t="array" ref="P2817">iferror(xlookup(C2817,'Product Families'!A:A,'Product Families'!S:S),"")</f>
        <v>0</v>
      </c>
    </row>
    <row r="2818" ht="14.25" customHeight="1">
      <c r="A2818" s="138" t="s">
        <v>5871</v>
      </c>
      <c r="B2818" s="270" t="s">
        <v>5872</v>
      </c>
      <c r="C2818" s="122" t="s">
        <v>1041</v>
      </c>
      <c r="D2818" s="7">
        <f t="array" ref="D2818">IFERROR(XLOOKUP($C2818,'Product Families'!$A:$A,'Product Families'!$D:$D),"")</f>
        <v>96</v>
      </c>
      <c r="E2818" s="7">
        <f t="array" ref="E2818">IFERROR(XLOOKUP($C2818,'Product Families'!$A:$A,'Product Families'!$E:$E),"")</f>
        <v>99</v>
      </c>
      <c r="F2818" s="7">
        <f t="array" ref="F2818">IFERROR(XLOOKUP($C2818,'Product Families'!$A:$A,'Product Families'!$F:$F),"")</f>
        <v>106</v>
      </c>
      <c r="G2818" s="7">
        <f t="array" ref="G2818">IFERROR(XLOOKUP($C2818,'Product Families'!$A:$A,'Product Families'!$G:$G),"")</f>
        <v>114</v>
      </c>
      <c r="J2818" s="7" t="str">
        <f>IFERROR(ROUND(AVERAGEIF('Week 1 - Making'!$B:$B,'Product List'!$A2818,'Week 1 - Making'!$P:$P),0),"")</f>
        <v/>
      </c>
      <c r="K2818" s="7" t="str">
        <f>IFERROR(ROUND(AVERAGEIF('Week 2 - Making'!$B:$B,'Product List'!$A2818,'Week 2 - Making'!$P:$P),0),"")</f>
        <v/>
      </c>
      <c r="L2818" s="263" t="str">
        <f>IFERROR(ROUND(AVERAGEIF('Week 3 - Making'!$B:$B,'Product List'!$A2818,'Week 3 - Making'!$P:$P),0),"")</f>
        <v/>
      </c>
      <c r="M2818" s="7" t="str">
        <f>IFERROR(ROUND(AVERAGEIF('Week 4 - Making'!$B:$B,'Product List'!$A2818,'Week 4 - Making'!$P:$P),0),"")</f>
        <v/>
      </c>
      <c r="N2818" s="7" t="str">
        <f>IFERROR(ROUND(AVERAGEIF('Week 5 - Making'!$B:$B,'Product List'!$A2818,'Week 5 - Making'!$P:$P),0),"")</f>
        <v/>
      </c>
      <c r="O2818" s="7"/>
      <c r="P2818" s="7">
        <f t="array" ref="P2818">iferror(xlookup(C2818,'Product Families'!A:A,'Product Families'!S:S),"")</f>
        <v>0</v>
      </c>
    </row>
    <row r="2819" ht="14.25" customHeight="1">
      <c r="A2819" s="138" t="s">
        <v>5873</v>
      </c>
      <c r="B2819" s="122"/>
      <c r="C2819" s="138" t="s">
        <v>1044</v>
      </c>
      <c r="D2819" s="7">
        <f t="array" ref="D2819">IFERROR(XLOOKUP($C2819,'Product Families'!$A:$A,'Product Families'!$D:$D),"")</f>
        <v>13</v>
      </c>
      <c r="E2819" s="7">
        <f t="array" ref="E2819">IFERROR(XLOOKUP($C2819,'Product Families'!$A:$A,'Product Families'!$E:$E),"")</f>
        <v>14</v>
      </c>
      <c r="F2819" s="7">
        <f t="array" ref="F2819">IFERROR(XLOOKUP($C2819,'Product Families'!$A:$A,'Product Families'!$F:$F),"")</f>
        <v>15</v>
      </c>
      <c r="G2819" s="7">
        <f t="array" ref="G2819">IFERROR(XLOOKUP($C2819,'Product Families'!$A:$A,'Product Families'!$G:$G),"")</f>
        <v>16</v>
      </c>
      <c r="J2819" s="7" t="str">
        <f>IFERROR(ROUND(AVERAGEIF('Week 1 - Making'!$B:$B,'Product List'!$A2819,'Week 1 - Making'!$P:$P),0),"")</f>
        <v/>
      </c>
      <c r="K2819" s="7" t="str">
        <f>IFERROR(ROUND(AVERAGEIF('Week 2 - Making'!$B:$B,'Product List'!$A2819,'Week 2 - Making'!$P:$P),0),"")</f>
        <v/>
      </c>
      <c r="L2819" s="263" t="str">
        <f>IFERROR(ROUND(AVERAGEIF('Week 3 - Making'!$B:$B,'Product List'!$A2819,'Week 3 - Making'!$P:$P),0),"")</f>
        <v/>
      </c>
      <c r="M2819" s="7" t="str">
        <f>IFERROR(ROUND(AVERAGEIF('Week 4 - Making'!$B:$B,'Product List'!$A2819,'Week 4 - Making'!$P:$P),0),"")</f>
        <v/>
      </c>
      <c r="N2819" s="7" t="str">
        <f>IFERROR(ROUND(AVERAGEIF('Week 5 - Making'!$B:$B,'Product List'!$A2819,'Week 5 - Making'!$P:$P),0),"")</f>
        <v/>
      </c>
      <c r="O2819" s="7"/>
      <c r="P2819" s="7">
        <f t="array" ref="P2819">iferror(xlookup(C2819,'Product Families'!A:A,'Product Families'!S:S),"")</f>
        <v>0</v>
      </c>
    </row>
    <row r="2820" ht="14.25" customHeight="1">
      <c r="A2820" s="138" t="s">
        <v>5874</v>
      </c>
      <c r="B2820" s="122"/>
      <c r="C2820" s="138" t="s">
        <v>1044</v>
      </c>
      <c r="D2820" s="7">
        <f t="array" ref="D2820">IFERROR(XLOOKUP($C2820,'Product Families'!$A:$A,'Product Families'!$D:$D),"")</f>
        <v>13</v>
      </c>
      <c r="E2820" s="7">
        <f t="array" ref="E2820">IFERROR(XLOOKUP($C2820,'Product Families'!$A:$A,'Product Families'!$E:$E),"")</f>
        <v>14</v>
      </c>
      <c r="F2820" s="7">
        <f t="array" ref="F2820">IFERROR(XLOOKUP($C2820,'Product Families'!$A:$A,'Product Families'!$F:$F),"")</f>
        <v>15</v>
      </c>
      <c r="G2820" s="7">
        <f t="array" ref="G2820">IFERROR(XLOOKUP($C2820,'Product Families'!$A:$A,'Product Families'!$G:$G),"")</f>
        <v>16</v>
      </c>
      <c r="J2820" s="7" t="str">
        <f>IFERROR(ROUND(AVERAGEIF('Week 1 - Making'!$B:$B,'Product List'!$A2820,'Week 1 - Making'!$P:$P),0),"")</f>
        <v/>
      </c>
      <c r="K2820" s="7" t="str">
        <f>IFERROR(ROUND(AVERAGEIF('Week 2 - Making'!$B:$B,'Product List'!$A2820,'Week 2 - Making'!$P:$P),0),"")</f>
        <v/>
      </c>
      <c r="L2820" s="263" t="str">
        <f>IFERROR(ROUND(AVERAGEIF('Week 3 - Making'!$B:$B,'Product List'!$A2820,'Week 3 - Making'!$P:$P),0),"")</f>
        <v/>
      </c>
      <c r="M2820" s="7" t="str">
        <f>IFERROR(ROUND(AVERAGEIF('Week 4 - Making'!$B:$B,'Product List'!$A2820,'Week 4 - Making'!$P:$P),0),"")</f>
        <v/>
      </c>
      <c r="N2820" s="7" t="str">
        <f>IFERROR(ROUND(AVERAGEIF('Week 5 - Making'!$B:$B,'Product List'!$A2820,'Week 5 - Making'!$P:$P),0),"")</f>
        <v/>
      </c>
      <c r="O2820" s="7"/>
      <c r="P2820" s="7">
        <f t="array" ref="P2820">iferror(xlookup(C2820,'Product Families'!A:A,'Product Families'!S:S),"")</f>
        <v>0</v>
      </c>
    </row>
    <row r="2821" ht="14.25" customHeight="1">
      <c r="A2821" s="138" t="s">
        <v>5875</v>
      </c>
      <c r="B2821" s="122"/>
      <c r="C2821" s="138" t="s">
        <v>1044</v>
      </c>
      <c r="D2821" s="7">
        <f t="array" ref="D2821">IFERROR(XLOOKUP($C2821,'Product Families'!$A:$A,'Product Families'!$D:$D),"")</f>
        <v>13</v>
      </c>
      <c r="E2821" s="7">
        <f t="array" ref="E2821">IFERROR(XLOOKUP($C2821,'Product Families'!$A:$A,'Product Families'!$E:$E),"")</f>
        <v>14</v>
      </c>
      <c r="F2821" s="7">
        <f t="array" ref="F2821">IFERROR(XLOOKUP($C2821,'Product Families'!$A:$A,'Product Families'!$F:$F),"")</f>
        <v>15</v>
      </c>
      <c r="G2821" s="7">
        <f t="array" ref="G2821">IFERROR(XLOOKUP($C2821,'Product Families'!$A:$A,'Product Families'!$G:$G),"")</f>
        <v>16</v>
      </c>
      <c r="J2821" s="7" t="str">
        <f>IFERROR(ROUND(AVERAGEIF('Week 1 - Making'!$B:$B,'Product List'!$A2821,'Week 1 - Making'!$P:$P),0),"")</f>
        <v/>
      </c>
      <c r="K2821" s="7" t="str">
        <f>IFERROR(ROUND(AVERAGEIF('Week 2 - Making'!$B:$B,'Product List'!$A2821,'Week 2 - Making'!$P:$P),0),"")</f>
        <v/>
      </c>
      <c r="L2821" s="263" t="str">
        <f>IFERROR(ROUND(AVERAGEIF('Week 3 - Making'!$B:$B,'Product List'!$A2821,'Week 3 - Making'!$P:$P),0),"")</f>
        <v/>
      </c>
      <c r="M2821" s="7" t="str">
        <f>IFERROR(ROUND(AVERAGEIF('Week 4 - Making'!$B:$B,'Product List'!$A2821,'Week 4 - Making'!$P:$P),0),"")</f>
        <v/>
      </c>
      <c r="N2821" s="7" t="str">
        <f>IFERROR(ROUND(AVERAGEIF('Week 5 - Making'!$B:$B,'Product List'!$A2821,'Week 5 - Making'!$P:$P),0),"")</f>
        <v/>
      </c>
      <c r="O2821" s="7"/>
      <c r="P2821" s="7">
        <f t="array" ref="P2821">iferror(xlookup(C2821,'Product Families'!A:A,'Product Families'!S:S),"")</f>
        <v>0</v>
      </c>
    </row>
    <row r="2822" ht="14.25" customHeight="1">
      <c r="A2822" s="138" t="s">
        <v>5876</v>
      </c>
      <c r="B2822" s="122"/>
      <c r="C2822" s="138" t="s">
        <v>1044</v>
      </c>
      <c r="D2822" s="7">
        <f t="array" ref="D2822">IFERROR(XLOOKUP($C2822,'Product Families'!$A:$A,'Product Families'!$D:$D),"")</f>
        <v>13</v>
      </c>
      <c r="E2822" s="7">
        <f t="array" ref="E2822">IFERROR(XLOOKUP($C2822,'Product Families'!$A:$A,'Product Families'!$E:$E),"")</f>
        <v>14</v>
      </c>
      <c r="F2822" s="7">
        <f t="array" ref="F2822">IFERROR(XLOOKUP($C2822,'Product Families'!$A:$A,'Product Families'!$F:$F),"")</f>
        <v>15</v>
      </c>
      <c r="G2822" s="7">
        <f t="array" ref="G2822">IFERROR(XLOOKUP($C2822,'Product Families'!$A:$A,'Product Families'!$G:$G),"")</f>
        <v>16</v>
      </c>
      <c r="J2822" s="7" t="str">
        <f>IFERROR(ROUND(AVERAGEIF('Week 1 - Making'!$B:$B,'Product List'!$A2822,'Week 1 - Making'!$P:$P),0),"")</f>
        <v/>
      </c>
      <c r="K2822" s="7" t="str">
        <f>IFERROR(ROUND(AVERAGEIF('Week 2 - Making'!$B:$B,'Product List'!$A2822,'Week 2 - Making'!$P:$P),0),"")</f>
        <v/>
      </c>
      <c r="L2822" s="263" t="str">
        <f>IFERROR(ROUND(AVERAGEIF('Week 3 - Making'!$B:$B,'Product List'!$A2822,'Week 3 - Making'!$P:$P),0),"")</f>
        <v/>
      </c>
      <c r="M2822" s="7" t="str">
        <f>IFERROR(ROUND(AVERAGEIF('Week 4 - Making'!$B:$B,'Product List'!$A2822,'Week 4 - Making'!$P:$P),0),"")</f>
        <v/>
      </c>
      <c r="N2822" s="7" t="str">
        <f>IFERROR(ROUND(AVERAGEIF('Week 5 - Making'!$B:$B,'Product List'!$A2822,'Week 5 - Making'!$P:$P),0),"")</f>
        <v/>
      </c>
      <c r="O2822" s="7"/>
      <c r="P2822" s="7">
        <f t="array" ref="P2822">iferror(xlookup(C2822,'Product Families'!A:A,'Product Families'!S:S),"")</f>
        <v>0</v>
      </c>
    </row>
    <row r="2823" ht="14.25" customHeight="1">
      <c r="A2823" s="138" t="s">
        <v>5877</v>
      </c>
      <c r="B2823" s="122"/>
      <c r="C2823" s="138" t="s">
        <v>1044</v>
      </c>
      <c r="D2823" s="7">
        <f t="array" ref="D2823">IFERROR(XLOOKUP($C2823,'Product Families'!$A:$A,'Product Families'!$D:$D),"")</f>
        <v>13</v>
      </c>
      <c r="E2823" s="7">
        <f t="array" ref="E2823">IFERROR(XLOOKUP($C2823,'Product Families'!$A:$A,'Product Families'!$E:$E),"")</f>
        <v>14</v>
      </c>
      <c r="F2823" s="7">
        <f t="array" ref="F2823">IFERROR(XLOOKUP($C2823,'Product Families'!$A:$A,'Product Families'!$F:$F),"")</f>
        <v>15</v>
      </c>
      <c r="G2823" s="7">
        <f t="array" ref="G2823">IFERROR(XLOOKUP($C2823,'Product Families'!$A:$A,'Product Families'!$G:$G),"")</f>
        <v>16</v>
      </c>
      <c r="J2823" s="7" t="str">
        <f>IFERROR(ROUND(AVERAGEIF('Week 1 - Making'!$B:$B,'Product List'!$A2823,'Week 1 - Making'!$P:$P),0),"")</f>
        <v/>
      </c>
      <c r="K2823" s="7" t="str">
        <f>IFERROR(ROUND(AVERAGEIF('Week 2 - Making'!$B:$B,'Product List'!$A2823,'Week 2 - Making'!$P:$P),0),"")</f>
        <v/>
      </c>
      <c r="L2823" s="263" t="str">
        <f>IFERROR(ROUND(AVERAGEIF('Week 3 - Making'!$B:$B,'Product List'!$A2823,'Week 3 - Making'!$P:$P),0),"")</f>
        <v/>
      </c>
      <c r="M2823" s="7" t="str">
        <f>IFERROR(ROUND(AVERAGEIF('Week 4 - Making'!$B:$B,'Product List'!$A2823,'Week 4 - Making'!$P:$P),0),"")</f>
        <v/>
      </c>
      <c r="N2823" s="7" t="str">
        <f>IFERROR(ROUND(AVERAGEIF('Week 5 - Making'!$B:$B,'Product List'!$A2823,'Week 5 - Making'!$P:$P),0),"")</f>
        <v/>
      </c>
      <c r="O2823" s="7"/>
      <c r="P2823" s="7">
        <f t="array" ref="P2823">iferror(xlookup(C2823,'Product Families'!A:A,'Product Families'!S:S),"")</f>
        <v>0</v>
      </c>
    </row>
    <row r="2824" ht="14.25" customHeight="1">
      <c r="A2824" s="138" t="s">
        <v>5878</v>
      </c>
      <c r="B2824" s="122"/>
      <c r="C2824" s="138" t="s">
        <v>1044</v>
      </c>
      <c r="D2824" s="7">
        <f t="array" ref="D2824">IFERROR(XLOOKUP($C2824,'Product Families'!$A:$A,'Product Families'!$D:$D),"")</f>
        <v>13</v>
      </c>
      <c r="E2824" s="7">
        <f t="array" ref="E2824">IFERROR(XLOOKUP($C2824,'Product Families'!$A:$A,'Product Families'!$E:$E),"")</f>
        <v>14</v>
      </c>
      <c r="F2824" s="7">
        <f t="array" ref="F2824">IFERROR(XLOOKUP($C2824,'Product Families'!$A:$A,'Product Families'!$F:$F),"")</f>
        <v>15</v>
      </c>
      <c r="G2824" s="7">
        <f t="array" ref="G2824">IFERROR(XLOOKUP($C2824,'Product Families'!$A:$A,'Product Families'!$G:$G),"")</f>
        <v>16</v>
      </c>
      <c r="J2824" s="7" t="str">
        <f>IFERROR(ROUND(AVERAGEIF('Week 1 - Making'!$B:$B,'Product List'!$A2824,'Week 1 - Making'!$P:$P),0),"")</f>
        <v/>
      </c>
      <c r="K2824" s="7" t="str">
        <f>IFERROR(ROUND(AVERAGEIF('Week 2 - Making'!$B:$B,'Product List'!$A2824,'Week 2 - Making'!$P:$P),0),"")</f>
        <v/>
      </c>
      <c r="L2824" s="263" t="str">
        <f>IFERROR(ROUND(AVERAGEIF('Week 3 - Making'!$B:$B,'Product List'!$A2824,'Week 3 - Making'!$P:$P),0),"")</f>
        <v/>
      </c>
      <c r="M2824" s="7" t="str">
        <f>IFERROR(ROUND(AVERAGEIF('Week 4 - Making'!$B:$B,'Product List'!$A2824,'Week 4 - Making'!$P:$P),0),"")</f>
        <v/>
      </c>
      <c r="N2824" s="7" t="str">
        <f>IFERROR(ROUND(AVERAGEIF('Week 5 - Making'!$B:$B,'Product List'!$A2824,'Week 5 - Making'!$P:$P),0),"")</f>
        <v/>
      </c>
      <c r="O2824" s="7"/>
      <c r="P2824" s="7">
        <f t="array" ref="P2824">iferror(xlookup(C2824,'Product Families'!A:A,'Product Families'!S:S),"")</f>
        <v>0</v>
      </c>
    </row>
    <row r="2825" ht="14.25" customHeight="1">
      <c r="A2825" s="138" t="s">
        <v>5879</v>
      </c>
      <c r="B2825" s="122"/>
      <c r="C2825" s="138" t="s">
        <v>1044</v>
      </c>
      <c r="D2825" s="7">
        <f t="array" ref="D2825">IFERROR(XLOOKUP($C2825,'Product Families'!$A:$A,'Product Families'!$D:$D),"")</f>
        <v>13</v>
      </c>
      <c r="E2825" s="7">
        <f t="array" ref="E2825">IFERROR(XLOOKUP($C2825,'Product Families'!$A:$A,'Product Families'!$E:$E),"")</f>
        <v>14</v>
      </c>
      <c r="F2825" s="7">
        <f t="array" ref="F2825">IFERROR(XLOOKUP($C2825,'Product Families'!$A:$A,'Product Families'!$F:$F),"")</f>
        <v>15</v>
      </c>
      <c r="G2825" s="7">
        <f t="array" ref="G2825">IFERROR(XLOOKUP($C2825,'Product Families'!$A:$A,'Product Families'!$G:$G),"")</f>
        <v>16</v>
      </c>
      <c r="J2825" s="7" t="str">
        <f>IFERROR(ROUND(AVERAGEIF('Week 1 - Making'!$B:$B,'Product List'!$A2825,'Week 1 - Making'!$P:$P),0),"")</f>
        <v/>
      </c>
      <c r="K2825" s="7" t="str">
        <f>IFERROR(ROUND(AVERAGEIF('Week 2 - Making'!$B:$B,'Product List'!$A2825,'Week 2 - Making'!$P:$P),0),"")</f>
        <v/>
      </c>
      <c r="L2825" s="263" t="str">
        <f>IFERROR(ROUND(AVERAGEIF('Week 3 - Making'!$B:$B,'Product List'!$A2825,'Week 3 - Making'!$P:$P),0),"")</f>
        <v/>
      </c>
      <c r="M2825" s="7" t="str">
        <f>IFERROR(ROUND(AVERAGEIF('Week 4 - Making'!$B:$B,'Product List'!$A2825,'Week 4 - Making'!$P:$P),0),"")</f>
        <v/>
      </c>
      <c r="N2825" s="7" t="str">
        <f>IFERROR(ROUND(AVERAGEIF('Week 5 - Making'!$B:$B,'Product List'!$A2825,'Week 5 - Making'!$P:$P),0),"")</f>
        <v/>
      </c>
      <c r="O2825" s="7"/>
      <c r="P2825" s="7">
        <f t="array" ref="P2825">iferror(xlookup(C2825,'Product Families'!A:A,'Product Families'!S:S),"")</f>
        <v>0</v>
      </c>
    </row>
    <row r="2826" ht="14.25" customHeight="1">
      <c r="A2826" s="138" t="s">
        <v>1604</v>
      </c>
      <c r="B2826" s="122"/>
      <c r="C2826" s="138" t="s">
        <v>1053</v>
      </c>
      <c r="D2826" s="7">
        <f t="array" ref="D2826">IFERROR(XLOOKUP($C2826,'Product Families'!$A:$A,'Product Families'!$D:$D),"")</f>
        <v>200</v>
      </c>
      <c r="E2826" s="7">
        <f t="array" ref="E2826">IFERROR(XLOOKUP($C2826,'Product Families'!$A:$A,'Product Families'!$E:$E),"")</f>
        <v>205</v>
      </c>
      <c r="F2826" s="7">
        <f t="array" ref="F2826">IFERROR(XLOOKUP($C2826,'Product Families'!$A:$A,'Product Families'!$F:$F),"")</f>
        <v>221</v>
      </c>
      <c r="G2826" s="7">
        <f t="array" ref="G2826">IFERROR(XLOOKUP($C2826,'Product Families'!$A:$A,'Product Families'!$G:$G),"")</f>
        <v>237</v>
      </c>
      <c r="J2826" s="7">
        <f>IFERROR(ROUND(AVERAGEIF('Week 1 - Making'!$B:$B,'Product List'!$A2826,'Week 1 - Making'!$P:$P),0),"")</f>
        <v>252</v>
      </c>
      <c r="K2826" s="7" t="str">
        <f>IFERROR(ROUND(AVERAGEIF('Week 2 - Making'!$B:$B,'Product List'!$A2826,'Week 2 - Making'!$P:$P),0),"")</f>
        <v/>
      </c>
      <c r="L2826" s="263" t="str">
        <f>IFERROR(ROUND(AVERAGEIF('Week 3 - Making'!$B:$B,'Product List'!$A2826,'Week 3 - Making'!$P:$P),0),"")</f>
        <v/>
      </c>
      <c r="M2826" s="7" t="str">
        <f>IFERROR(ROUND(AVERAGEIF('Week 4 - Making'!$B:$B,'Product List'!$A2826,'Week 4 - Making'!$P:$P),0),"")</f>
        <v/>
      </c>
      <c r="N2826" s="7" t="str">
        <f>IFERROR(ROUND(AVERAGEIF('Week 5 - Making'!$B:$B,'Product List'!$A2826,'Week 5 - Making'!$P:$P),0),"")</f>
        <v/>
      </c>
      <c r="O2826" s="7"/>
      <c r="P2826" s="7">
        <f t="array" ref="P2826">iferror(xlookup(C2826,'Product Families'!A:A,'Product Families'!S:S),"")</f>
        <v>0</v>
      </c>
    </row>
    <row r="2827" ht="14.25" customHeight="1">
      <c r="A2827" s="138" t="s">
        <v>5880</v>
      </c>
      <c r="B2827" s="122"/>
      <c r="C2827" s="138" t="s">
        <v>1057</v>
      </c>
      <c r="D2827" s="7">
        <f t="array" ref="D2827">IFERROR(XLOOKUP($C2827,'Product Families'!$A:$A,'Product Families'!$D:$D),"")</f>
        <v>81</v>
      </c>
      <c r="E2827" s="7">
        <f t="array" ref="E2827">IFERROR(XLOOKUP($C2827,'Product Families'!$A:$A,'Product Families'!$E:$E),"")</f>
        <v>83</v>
      </c>
      <c r="F2827" s="7">
        <f t="array" ref="F2827">IFERROR(XLOOKUP($C2827,'Product Families'!$A:$A,'Product Families'!$F:$F),"")</f>
        <v>90</v>
      </c>
      <c r="G2827" s="7">
        <f t="array" ref="G2827">IFERROR(XLOOKUP($C2827,'Product Families'!$A:$A,'Product Families'!$G:$G),"")</f>
        <v>96</v>
      </c>
      <c r="J2827" s="7" t="str">
        <f>IFERROR(ROUND(AVERAGEIF('Week 1 - Making'!$B:$B,'Product List'!$A2827,'Week 1 - Making'!$P:$P),0),"")</f>
        <v/>
      </c>
      <c r="K2827" s="7" t="str">
        <f>IFERROR(ROUND(AVERAGEIF('Week 2 - Making'!$B:$B,'Product List'!$A2827,'Week 2 - Making'!$P:$P),0),"")</f>
        <v/>
      </c>
      <c r="L2827" s="263" t="str">
        <f>IFERROR(ROUND(AVERAGEIF('Week 3 - Making'!$B:$B,'Product List'!$A2827,'Week 3 - Making'!$P:$P),0),"")</f>
        <v/>
      </c>
      <c r="M2827" s="7" t="str">
        <f>IFERROR(ROUND(AVERAGEIF('Week 4 - Making'!$B:$B,'Product List'!$A2827,'Week 4 - Making'!$P:$P),0),"")</f>
        <v/>
      </c>
      <c r="N2827" s="7" t="str">
        <f>IFERROR(ROUND(AVERAGEIF('Week 5 - Making'!$B:$B,'Product List'!$A2827,'Week 5 - Making'!$P:$P),0),"")</f>
        <v/>
      </c>
      <c r="O2827" s="7"/>
      <c r="P2827" s="7">
        <f t="array" ref="P2827">iferror(xlookup(C2827,'Product Families'!A:A,'Product Families'!S:S),"")</f>
        <v>0</v>
      </c>
    </row>
    <row r="2828" ht="14.25" customHeight="1">
      <c r="A2828" s="138" t="s">
        <v>5881</v>
      </c>
      <c r="B2828" s="270"/>
      <c r="C2828" s="138" t="s">
        <v>1057</v>
      </c>
      <c r="D2828" s="7">
        <f t="array" ref="D2828">IFERROR(XLOOKUP($C2828,'Product Families'!$A:$A,'Product Families'!$D:$D),"")</f>
        <v>81</v>
      </c>
      <c r="E2828" s="7">
        <f t="array" ref="E2828">IFERROR(XLOOKUP($C2828,'Product Families'!$A:$A,'Product Families'!$E:$E),"")</f>
        <v>83</v>
      </c>
      <c r="F2828" s="7">
        <f t="array" ref="F2828">IFERROR(XLOOKUP($C2828,'Product Families'!$A:$A,'Product Families'!$F:$F),"")</f>
        <v>90</v>
      </c>
      <c r="G2828" s="7">
        <f t="array" ref="G2828">IFERROR(XLOOKUP($C2828,'Product Families'!$A:$A,'Product Families'!$G:$G),"")</f>
        <v>96</v>
      </c>
      <c r="J2828" s="7" t="str">
        <f>IFERROR(ROUND(AVERAGEIF('Week 1 - Making'!$B:$B,'Product List'!$A2828,'Week 1 - Making'!$P:$P),0),"")</f>
        <v/>
      </c>
      <c r="K2828" s="7" t="str">
        <f>IFERROR(ROUND(AVERAGEIF('Week 2 - Making'!$B:$B,'Product List'!$A2828,'Week 2 - Making'!$P:$P),0),"")</f>
        <v/>
      </c>
      <c r="L2828" s="263" t="str">
        <f>IFERROR(ROUND(AVERAGEIF('Week 3 - Making'!$B:$B,'Product List'!$A2828,'Week 3 - Making'!$P:$P),0),"")</f>
        <v/>
      </c>
      <c r="M2828" s="7" t="str">
        <f>IFERROR(ROUND(AVERAGEIF('Week 4 - Making'!$B:$B,'Product List'!$A2828,'Week 4 - Making'!$P:$P),0),"")</f>
        <v/>
      </c>
      <c r="N2828" s="7" t="str">
        <f>IFERROR(ROUND(AVERAGEIF('Week 5 - Making'!$B:$B,'Product List'!$A2828,'Week 5 - Making'!$P:$P),0),"")</f>
        <v/>
      </c>
      <c r="O2828" s="7"/>
      <c r="P2828" s="7">
        <f t="array" ref="P2828">iferror(xlookup(C2828,'Product Families'!A:A,'Product Families'!S:S),"")</f>
        <v>0</v>
      </c>
    </row>
    <row r="2829" ht="14.25" customHeight="1">
      <c r="A2829" s="138" t="s">
        <v>5882</v>
      </c>
      <c r="B2829" s="270"/>
      <c r="C2829" s="138" t="s">
        <v>1057</v>
      </c>
      <c r="D2829" s="7">
        <f t="array" ref="D2829">IFERROR(XLOOKUP($C2829,'Product Families'!$A:$A,'Product Families'!$D:$D),"")</f>
        <v>81</v>
      </c>
      <c r="E2829" s="7">
        <f t="array" ref="E2829">IFERROR(XLOOKUP($C2829,'Product Families'!$A:$A,'Product Families'!$E:$E),"")</f>
        <v>83</v>
      </c>
      <c r="F2829" s="7">
        <f t="array" ref="F2829">IFERROR(XLOOKUP($C2829,'Product Families'!$A:$A,'Product Families'!$F:$F),"")</f>
        <v>90</v>
      </c>
      <c r="G2829" s="7">
        <f t="array" ref="G2829">IFERROR(XLOOKUP($C2829,'Product Families'!$A:$A,'Product Families'!$G:$G),"")</f>
        <v>96</v>
      </c>
      <c r="J2829" s="7" t="str">
        <f>IFERROR(ROUND(AVERAGEIF('Week 1 - Making'!$B:$B,'Product List'!$A2829,'Week 1 - Making'!$P:$P),0),"")</f>
        <v/>
      </c>
      <c r="K2829" s="7" t="str">
        <f>IFERROR(ROUND(AVERAGEIF('Week 2 - Making'!$B:$B,'Product List'!$A2829,'Week 2 - Making'!$P:$P),0),"")</f>
        <v/>
      </c>
      <c r="L2829" s="263" t="str">
        <f>IFERROR(ROUND(AVERAGEIF('Week 3 - Making'!$B:$B,'Product List'!$A2829,'Week 3 - Making'!$P:$P),0),"")</f>
        <v/>
      </c>
      <c r="M2829" s="7" t="str">
        <f>IFERROR(ROUND(AVERAGEIF('Week 4 - Making'!$B:$B,'Product List'!$A2829,'Week 4 - Making'!$P:$P),0),"")</f>
        <v/>
      </c>
      <c r="N2829" s="7" t="str">
        <f>IFERROR(ROUND(AVERAGEIF('Week 5 - Making'!$B:$B,'Product List'!$A2829,'Week 5 - Making'!$P:$P),0),"")</f>
        <v/>
      </c>
      <c r="O2829" s="7"/>
      <c r="P2829" s="7">
        <f t="array" ref="P2829">iferror(xlookup(C2829,'Product Families'!A:A,'Product Families'!S:S),"")</f>
        <v>0</v>
      </c>
    </row>
    <row r="2830" ht="14.25" customHeight="1">
      <c r="A2830" s="138" t="s">
        <v>2069</v>
      </c>
      <c r="B2830" s="270"/>
      <c r="C2830" s="138" t="s">
        <v>1057</v>
      </c>
      <c r="D2830" s="7">
        <f t="array" ref="D2830">IFERROR(XLOOKUP($C2830,'Product Families'!$A:$A,'Product Families'!$D:$D),"")</f>
        <v>81</v>
      </c>
      <c r="E2830" s="7">
        <f t="array" ref="E2830">IFERROR(XLOOKUP($C2830,'Product Families'!$A:$A,'Product Families'!$E:$E),"")</f>
        <v>83</v>
      </c>
      <c r="F2830" s="7">
        <f t="array" ref="F2830">IFERROR(XLOOKUP($C2830,'Product Families'!$A:$A,'Product Families'!$F:$F),"")</f>
        <v>90</v>
      </c>
      <c r="G2830" s="7">
        <f t="array" ref="G2830">IFERROR(XLOOKUP($C2830,'Product Families'!$A:$A,'Product Families'!$G:$G),"")</f>
        <v>96</v>
      </c>
      <c r="J2830" s="7" t="str">
        <f>IFERROR(ROUND(AVERAGEIF('Week 1 - Making'!$B:$B,'Product List'!$A2830,'Week 1 - Making'!$P:$P),0),"")</f>
        <v/>
      </c>
      <c r="K2830" s="7">
        <f>IFERROR(ROUND(AVERAGEIF('Week 2 - Making'!$B:$B,'Product List'!$A2830,'Week 2 - Making'!$P:$P),0),"")</f>
        <v>120</v>
      </c>
      <c r="L2830" s="263" t="str">
        <f>IFERROR(ROUND(AVERAGEIF('Week 3 - Making'!$B:$B,'Product List'!$A2830,'Week 3 - Making'!$P:$P),0),"")</f>
        <v/>
      </c>
      <c r="M2830" s="7" t="str">
        <f>IFERROR(ROUND(AVERAGEIF('Week 4 - Making'!$B:$B,'Product List'!$A2830,'Week 4 - Making'!$P:$P),0),"")</f>
        <v/>
      </c>
      <c r="N2830" s="7" t="str">
        <f>IFERROR(ROUND(AVERAGEIF('Week 5 - Making'!$B:$B,'Product List'!$A2830,'Week 5 - Making'!$P:$P),0),"")</f>
        <v/>
      </c>
      <c r="O2830" s="7"/>
      <c r="P2830" s="7">
        <f t="array" ref="P2830">iferror(xlookup(C2830,'Product Families'!A:A,'Product Families'!S:S),"")</f>
        <v>0</v>
      </c>
    </row>
    <row r="2831" ht="14.25" customHeight="1">
      <c r="A2831" s="138" t="s">
        <v>5883</v>
      </c>
      <c r="B2831" s="270"/>
      <c r="C2831" s="138" t="s">
        <v>1057</v>
      </c>
      <c r="D2831" s="7">
        <f t="array" ref="D2831">IFERROR(XLOOKUP($C2831,'Product Families'!$A:$A,'Product Families'!$D:$D),"")</f>
        <v>81</v>
      </c>
      <c r="E2831" s="7">
        <f t="array" ref="E2831">IFERROR(XLOOKUP($C2831,'Product Families'!$A:$A,'Product Families'!$E:$E),"")</f>
        <v>83</v>
      </c>
      <c r="F2831" s="7">
        <f t="array" ref="F2831">IFERROR(XLOOKUP($C2831,'Product Families'!$A:$A,'Product Families'!$F:$F),"")</f>
        <v>90</v>
      </c>
      <c r="G2831" s="7">
        <f t="array" ref="G2831">IFERROR(XLOOKUP($C2831,'Product Families'!$A:$A,'Product Families'!$G:$G),"")</f>
        <v>96</v>
      </c>
      <c r="J2831" s="7" t="str">
        <f>IFERROR(ROUND(AVERAGEIF('Week 1 - Making'!$B:$B,'Product List'!$A2831,'Week 1 - Making'!$P:$P),0),"")</f>
        <v/>
      </c>
      <c r="K2831" s="7" t="str">
        <f>IFERROR(ROUND(AVERAGEIF('Week 2 - Making'!$B:$B,'Product List'!$A2831,'Week 2 - Making'!$P:$P),0),"")</f>
        <v/>
      </c>
      <c r="L2831" s="263" t="str">
        <f>IFERROR(ROUND(AVERAGEIF('Week 3 - Making'!$B:$B,'Product List'!$A2831,'Week 3 - Making'!$P:$P),0),"")</f>
        <v/>
      </c>
      <c r="M2831" s="7" t="str">
        <f>IFERROR(ROUND(AVERAGEIF('Week 4 - Making'!$B:$B,'Product List'!$A2831,'Week 4 - Making'!$P:$P),0),"")</f>
        <v/>
      </c>
      <c r="N2831" s="7" t="str">
        <f>IFERROR(ROUND(AVERAGEIF('Week 5 - Making'!$B:$B,'Product List'!$A2831,'Week 5 - Making'!$P:$P),0),"")</f>
        <v/>
      </c>
      <c r="O2831" s="7"/>
      <c r="P2831" s="7">
        <f t="array" ref="P2831">iferror(xlookup(C2831,'Product Families'!A:A,'Product Families'!S:S),"")</f>
        <v>0</v>
      </c>
    </row>
    <row r="2832" ht="14.25" customHeight="1">
      <c r="A2832" s="138" t="s">
        <v>5884</v>
      </c>
      <c r="B2832" s="270"/>
      <c r="C2832" s="138" t="s">
        <v>1057</v>
      </c>
      <c r="D2832" s="7">
        <f t="array" ref="D2832">IFERROR(XLOOKUP($C2832,'Product Families'!$A:$A,'Product Families'!$D:$D),"")</f>
        <v>81</v>
      </c>
      <c r="E2832" s="7">
        <f t="array" ref="E2832">IFERROR(XLOOKUP($C2832,'Product Families'!$A:$A,'Product Families'!$E:$E),"")</f>
        <v>83</v>
      </c>
      <c r="F2832" s="7">
        <f t="array" ref="F2832">IFERROR(XLOOKUP($C2832,'Product Families'!$A:$A,'Product Families'!$F:$F),"")</f>
        <v>90</v>
      </c>
      <c r="G2832" s="7">
        <f t="array" ref="G2832">IFERROR(XLOOKUP($C2832,'Product Families'!$A:$A,'Product Families'!$G:$G),"")</f>
        <v>96</v>
      </c>
      <c r="J2832" s="7" t="str">
        <f>IFERROR(ROUND(AVERAGEIF('Week 1 - Making'!$B:$B,'Product List'!$A2832,'Week 1 - Making'!$P:$P),0),"")</f>
        <v/>
      </c>
      <c r="K2832" s="7" t="str">
        <f>IFERROR(ROUND(AVERAGEIF('Week 2 - Making'!$B:$B,'Product List'!$A2832,'Week 2 - Making'!$P:$P),0),"")</f>
        <v/>
      </c>
      <c r="L2832" s="263" t="str">
        <f>IFERROR(ROUND(AVERAGEIF('Week 3 - Making'!$B:$B,'Product List'!$A2832,'Week 3 - Making'!$P:$P),0),"")</f>
        <v/>
      </c>
      <c r="M2832" s="7" t="str">
        <f>IFERROR(ROUND(AVERAGEIF('Week 4 - Making'!$B:$B,'Product List'!$A2832,'Week 4 - Making'!$P:$P),0),"")</f>
        <v/>
      </c>
      <c r="N2832" s="7" t="str">
        <f>IFERROR(ROUND(AVERAGEIF('Week 5 - Making'!$B:$B,'Product List'!$A2832,'Week 5 - Making'!$P:$P),0),"")</f>
        <v/>
      </c>
      <c r="O2832" s="7"/>
      <c r="P2832" s="7">
        <f t="array" ref="P2832">iferror(xlookup(C2832,'Product Families'!A:A,'Product Families'!S:S),"")</f>
        <v>0</v>
      </c>
    </row>
    <row r="2833" ht="14.25" customHeight="1">
      <c r="A2833" s="138" t="s">
        <v>5885</v>
      </c>
      <c r="B2833" s="270"/>
      <c r="C2833" s="138" t="s">
        <v>1057</v>
      </c>
      <c r="D2833" s="7">
        <f t="array" ref="D2833">IFERROR(XLOOKUP($C2833,'Product Families'!$A:$A,'Product Families'!$D:$D),"")</f>
        <v>81</v>
      </c>
      <c r="E2833" s="7">
        <f t="array" ref="E2833">IFERROR(XLOOKUP($C2833,'Product Families'!$A:$A,'Product Families'!$E:$E),"")</f>
        <v>83</v>
      </c>
      <c r="F2833" s="7">
        <f t="array" ref="F2833">IFERROR(XLOOKUP($C2833,'Product Families'!$A:$A,'Product Families'!$F:$F),"")</f>
        <v>90</v>
      </c>
      <c r="G2833" s="7">
        <f t="array" ref="G2833">IFERROR(XLOOKUP($C2833,'Product Families'!$A:$A,'Product Families'!$G:$G),"")</f>
        <v>96</v>
      </c>
      <c r="J2833" s="7" t="str">
        <f>IFERROR(ROUND(AVERAGEIF('Week 1 - Making'!$B:$B,'Product List'!$A2833,'Week 1 - Making'!$P:$P),0),"")</f>
        <v/>
      </c>
      <c r="K2833" s="7" t="str">
        <f>IFERROR(ROUND(AVERAGEIF('Week 2 - Making'!$B:$B,'Product List'!$A2833,'Week 2 - Making'!$P:$P),0),"")</f>
        <v/>
      </c>
      <c r="L2833" s="263" t="str">
        <f>IFERROR(ROUND(AVERAGEIF('Week 3 - Making'!$B:$B,'Product List'!$A2833,'Week 3 - Making'!$P:$P),0),"")</f>
        <v/>
      </c>
      <c r="M2833" s="7" t="str">
        <f>IFERROR(ROUND(AVERAGEIF('Week 4 - Making'!$B:$B,'Product List'!$A2833,'Week 4 - Making'!$P:$P),0),"")</f>
        <v/>
      </c>
      <c r="N2833" s="7" t="str">
        <f>IFERROR(ROUND(AVERAGEIF('Week 5 - Making'!$B:$B,'Product List'!$A2833,'Week 5 - Making'!$P:$P),0),"")</f>
        <v/>
      </c>
      <c r="O2833" s="7"/>
      <c r="P2833" s="7">
        <f t="array" ref="P2833">iferror(xlookup(C2833,'Product Families'!A:A,'Product Families'!S:S),"")</f>
        <v>0</v>
      </c>
    </row>
    <row r="2834" ht="14.25" customHeight="1">
      <c r="A2834" s="138" t="s">
        <v>5886</v>
      </c>
      <c r="B2834" s="270"/>
      <c r="C2834" s="138" t="s">
        <v>1057</v>
      </c>
      <c r="D2834" s="7">
        <f t="array" ref="D2834">IFERROR(XLOOKUP($C2834,'Product Families'!$A:$A,'Product Families'!$D:$D),"")</f>
        <v>81</v>
      </c>
      <c r="E2834" s="7">
        <f t="array" ref="E2834">IFERROR(XLOOKUP($C2834,'Product Families'!$A:$A,'Product Families'!$E:$E),"")</f>
        <v>83</v>
      </c>
      <c r="F2834" s="7">
        <f t="array" ref="F2834">IFERROR(XLOOKUP($C2834,'Product Families'!$A:$A,'Product Families'!$F:$F),"")</f>
        <v>90</v>
      </c>
      <c r="G2834" s="7">
        <f t="array" ref="G2834">IFERROR(XLOOKUP($C2834,'Product Families'!$A:$A,'Product Families'!$G:$G),"")</f>
        <v>96</v>
      </c>
      <c r="J2834" s="7" t="str">
        <f>IFERROR(ROUND(AVERAGEIF('Week 1 - Making'!$B:$B,'Product List'!$A2834,'Week 1 - Making'!$P:$P),0),"")</f>
        <v/>
      </c>
      <c r="K2834" s="7" t="str">
        <f>IFERROR(ROUND(AVERAGEIF('Week 2 - Making'!$B:$B,'Product List'!$A2834,'Week 2 - Making'!$P:$P),0),"")</f>
        <v/>
      </c>
      <c r="L2834" s="263" t="str">
        <f>IFERROR(ROUND(AVERAGEIF('Week 3 - Making'!$B:$B,'Product List'!$A2834,'Week 3 - Making'!$P:$P),0),"")</f>
        <v/>
      </c>
      <c r="M2834" s="7" t="str">
        <f>IFERROR(ROUND(AVERAGEIF('Week 4 - Making'!$B:$B,'Product List'!$A2834,'Week 4 - Making'!$P:$P),0),"")</f>
        <v/>
      </c>
      <c r="N2834" s="7" t="str">
        <f>IFERROR(ROUND(AVERAGEIF('Week 5 - Making'!$B:$B,'Product List'!$A2834,'Week 5 - Making'!$P:$P),0),"")</f>
        <v/>
      </c>
      <c r="O2834" s="7"/>
      <c r="P2834" s="7">
        <f t="array" ref="P2834">iferror(xlookup(C2834,'Product Families'!A:A,'Product Families'!S:S),"")</f>
        <v>0</v>
      </c>
    </row>
    <row r="2835" ht="14.25" customHeight="1">
      <c r="A2835" s="138" t="s">
        <v>5887</v>
      </c>
      <c r="B2835" s="270"/>
      <c r="C2835" s="138" t="s">
        <v>1057</v>
      </c>
      <c r="D2835" s="7">
        <f t="array" ref="D2835">IFERROR(XLOOKUP($C2835,'Product Families'!$A:$A,'Product Families'!$D:$D),"")</f>
        <v>81</v>
      </c>
      <c r="E2835" s="7">
        <f t="array" ref="E2835">IFERROR(XLOOKUP($C2835,'Product Families'!$A:$A,'Product Families'!$E:$E),"")</f>
        <v>83</v>
      </c>
      <c r="F2835" s="7">
        <f t="array" ref="F2835">IFERROR(XLOOKUP($C2835,'Product Families'!$A:$A,'Product Families'!$F:$F),"")</f>
        <v>90</v>
      </c>
      <c r="G2835" s="7">
        <f t="array" ref="G2835">IFERROR(XLOOKUP($C2835,'Product Families'!$A:$A,'Product Families'!$G:$G),"")</f>
        <v>96</v>
      </c>
      <c r="J2835" s="7" t="str">
        <f>IFERROR(ROUND(AVERAGEIF('Week 1 - Making'!$B:$B,'Product List'!$A2835,'Week 1 - Making'!$P:$P),0),"")</f>
        <v/>
      </c>
      <c r="K2835" s="7" t="str">
        <f>IFERROR(ROUND(AVERAGEIF('Week 2 - Making'!$B:$B,'Product List'!$A2835,'Week 2 - Making'!$P:$P),0),"")</f>
        <v/>
      </c>
      <c r="L2835" s="263" t="str">
        <f>IFERROR(ROUND(AVERAGEIF('Week 3 - Making'!$B:$B,'Product List'!$A2835,'Week 3 - Making'!$P:$P),0),"")</f>
        <v/>
      </c>
      <c r="M2835" s="7" t="str">
        <f>IFERROR(ROUND(AVERAGEIF('Week 4 - Making'!$B:$B,'Product List'!$A2835,'Week 4 - Making'!$P:$P),0),"")</f>
        <v/>
      </c>
      <c r="N2835" s="7" t="str">
        <f>IFERROR(ROUND(AVERAGEIF('Week 5 - Making'!$B:$B,'Product List'!$A2835,'Week 5 - Making'!$P:$P),0),"")</f>
        <v/>
      </c>
      <c r="O2835" s="7"/>
      <c r="P2835" s="7">
        <f t="array" ref="P2835">iferror(xlookup(C2835,'Product Families'!A:A,'Product Families'!S:S),"")</f>
        <v>0</v>
      </c>
    </row>
    <row r="2836" ht="14.25" customHeight="1">
      <c r="A2836" s="122" t="s">
        <v>5888</v>
      </c>
      <c r="B2836" s="270" t="s">
        <v>5889</v>
      </c>
      <c r="C2836" s="122" t="s">
        <v>1065</v>
      </c>
      <c r="D2836" s="7">
        <f t="array" ref="D2836">IFERROR(XLOOKUP($C2836,'Product Families'!$A:$A,'Product Families'!$D:$D),"")</f>
        <v>200</v>
      </c>
      <c r="E2836" s="7">
        <f t="array" ref="E2836">IFERROR(XLOOKUP($C2836,'Product Families'!$A:$A,'Product Families'!$E:$E),"")</f>
        <v>205</v>
      </c>
      <c r="F2836" s="7">
        <f t="array" ref="F2836">IFERROR(XLOOKUP($C2836,'Product Families'!$A:$A,'Product Families'!$F:$F),"")</f>
        <v>221</v>
      </c>
      <c r="G2836" s="7">
        <f t="array" ref="G2836">IFERROR(XLOOKUP($C2836,'Product Families'!$A:$A,'Product Families'!$G:$G),"")</f>
        <v>237</v>
      </c>
      <c r="J2836" s="7" t="str">
        <f>IFERROR(ROUND(AVERAGEIF('Week 1 - Making'!$B:$B,'Product List'!$A2836,'Week 1 - Making'!$P:$P),0),"")</f>
        <v/>
      </c>
      <c r="K2836" s="7" t="str">
        <f>IFERROR(ROUND(AVERAGEIF('Week 2 - Making'!$B:$B,'Product List'!$A2836,'Week 2 - Making'!$P:$P),0),"")</f>
        <v/>
      </c>
      <c r="L2836" s="263" t="str">
        <f>IFERROR(ROUND(AVERAGEIF('Week 3 - Making'!$B:$B,'Product List'!$A2836,'Week 3 - Making'!$P:$P),0),"")</f>
        <v/>
      </c>
      <c r="M2836" s="7" t="str">
        <f>IFERROR(ROUND(AVERAGEIF('Week 4 - Making'!$B:$B,'Product List'!$A2836,'Week 4 - Making'!$P:$P),0),"")</f>
        <v/>
      </c>
      <c r="N2836" s="7" t="str">
        <f>IFERROR(ROUND(AVERAGEIF('Week 5 - Making'!$B:$B,'Product List'!$A2836,'Week 5 - Making'!$P:$P),0),"")</f>
        <v/>
      </c>
      <c r="O2836" s="7"/>
      <c r="P2836" s="7">
        <f t="array" ref="P2836">iferror(xlookup(C2836,'Product Families'!A:A,'Product Families'!S:S),"")</f>
        <v>0</v>
      </c>
    </row>
    <row r="2837" ht="14.25" customHeight="1">
      <c r="A2837" s="138" t="s">
        <v>5890</v>
      </c>
      <c r="B2837" s="270" t="s">
        <v>5889</v>
      </c>
      <c r="C2837" s="138" t="s">
        <v>1067</v>
      </c>
      <c r="D2837" s="7">
        <f t="array" ref="D2837">IFERROR(XLOOKUP($C2837,'Product Families'!$A:$A,'Product Families'!$D:$D),"")</f>
        <v>34</v>
      </c>
      <c r="E2837" s="7">
        <f t="array" ref="E2837">IFERROR(XLOOKUP($C2837,'Product Families'!$A:$A,'Product Families'!$E:$E),"")</f>
        <v>35</v>
      </c>
      <c r="F2837" s="7">
        <f t="array" ref="F2837">IFERROR(XLOOKUP($C2837,'Product Families'!$A:$A,'Product Families'!$F:$F),"")</f>
        <v>38</v>
      </c>
      <c r="G2837" s="7">
        <f t="array" ref="G2837">IFERROR(XLOOKUP($C2837,'Product Families'!$A:$A,'Product Families'!$G:$G),"")</f>
        <v>41</v>
      </c>
      <c r="J2837" s="7" t="str">
        <f>IFERROR(ROUND(AVERAGEIF('Week 1 - Making'!$B:$B,'Product List'!$A2837,'Week 1 - Making'!$P:$P),0),"")</f>
        <v/>
      </c>
      <c r="K2837" s="7" t="str">
        <f>IFERROR(ROUND(AVERAGEIF('Week 2 - Making'!$B:$B,'Product List'!$A2837,'Week 2 - Making'!$P:$P),0),"")</f>
        <v/>
      </c>
      <c r="L2837" s="263" t="str">
        <f>IFERROR(ROUND(AVERAGEIF('Week 3 - Making'!$B:$B,'Product List'!$A2837,'Week 3 - Making'!$P:$P),0),"")</f>
        <v/>
      </c>
      <c r="M2837" s="7" t="str">
        <f>IFERROR(ROUND(AVERAGEIF('Week 4 - Making'!$B:$B,'Product List'!$A2837,'Week 4 - Making'!$P:$P),0),"")</f>
        <v/>
      </c>
      <c r="N2837" s="7" t="str">
        <f>IFERROR(ROUND(AVERAGEIF('Week 5 - Making'!$B:$B,'Product List'!$A2837,'Week 5 - Making'!$P:$P),0),"")</f>
        <v/>
      </c>
      <c r="O2837" s="7"/>
      <c r="P2837" s="7">
        <f t="array" ref="P2837">iferror(xlookup(C2837,'Product Families'!A:A,'Product Families'!S:S),"")</f>
        <v>0</v>
      </c>
    </row>
    <row r="2838" ht="14.25" customHeight="1">
      <c r="A2838" s="122" t="s">
        <v>5891</v>
      </c>
      <c r="B2838" s="270" t="s">
        <v>5892</v>
      </c>
      <c r="C2838" s="122" t="s">
        <v>1065</v>
      </c>
      <c r="D2838" s="7">
        <f t="array" ref="D2838">IFERROR(XLOOKUP($C2838,'Product Families'!$A:$A,'Product Families'!$D:$D),"")</f>
        <v>200</v>
      </c>
      <c r="E2838" s="7">
        <f t="array" ref="E2838">IFERROR(XLOOKUP($C2838,'Product Families'!$A:$A,'Product Families'!$E:$E),"")</f>
        <v>205</v>
      </c>
      <c r="F2838" s="7">
        <f t="array" ref="F2838">IFERROR(XLOOKUP($C2838,'Product Families'!$A:$A,'Product Families'!$F:$F),"")</f>
        <v>221</v>
      </c>
      <c r="G2838" s="7">
        <f t="array" ref="G2838">IFERROR(XLOOKUP($C2838,'Product Families'!$A:$A,'Product Families'!$G:$G),"")</f>
        <v>237</v>
      </c>
      <c r="J2838" s="7" t="str">
        <f>IFERROR(ROUND(AVERAGEIF('Week 1 - Making'!$B:$B,'Product List'!$A2838,'Week 1 - Making'!$P:$P),0),"")</f>
        <v/>
      </c>
      <c r="K2838" s="7" t="str">
        <f>IFERROR(ROUND(AVERAGEIF('Week 2 - Making'!$B:$B,'Product List'!$A2838,'Week 2 - Making'!$P:$P),0),"")</f>
        <v/>
      </c>
      <c r="L2838" s="263" t="str">
        <f>IFERROR(ROUND(AVERAGEIF('Week 3 - Making'!$B:$B,'Product List'!$A2838,'Week 3 - Making'!$P:$P),0),"")</f>
        <v/>
      </c>
      <c r="M2838" s="7" t="str">
        <f>IFERROR(ROUND(AVERAGEIF('Week 4 - Making'!$B:$B,'Product List'!$A2838,'Week 4 - Making'!$P:$P),0),"")</f>
        <v/>
      </c>
      <c r="N2838" s="7" t="str">
        <f>IFERROR(ROUND(AVERAGEIF('Week 5 - Making'!$B:$B,'Product List'!$A2838,'Week 5 - Making'!$P:$P),0),"")</f>
        <v/>
      </c>
      <c r="O2838" s="7"/>
      <c r="P2838" s="7">
        <f t="array" ref="P2838">iferror(xlookup(C2838,'Product Families'!A:A,'Product Families'!S:S),"")</f>
        <v>0</v>
      </c>
    </row>
    <row r="2839" ht="14.25" customHeight="1">
      <c r="A2839" s="122" t="s">
        <v>5893</v>
      </c>
      <c r="B2839" s="270" t="s">
        <v>5894</v>
      </c>
      <c r="C2839" s="122" t="s">
        <v>1065</v>
      </c>
      <c r="D2839" s="7">
        <f t="array" ref="D2839">IFERROR(XLOOKUP($C2839,'Product Families'!$A:$A,'Product Families'!$D:$D),"")</f>
        <v>200</v>
      </c>
      <c r="E2839" s="7">
        <f t="array" ref="E2839">IFERROR(XLOOKUP($C2839,'Product Families'!$A:$A,'Product Families'!$E:$E),"")</f>
        <v>205</v>
      </c>
      <c r="F2839" s="7">
        <f t="array" ref="F2839">IFERROR(XLOOKUP($C2839,'Product Families'!$A:$A,'Product Families'!$F:$F),"")</f>
        <v>221</v>
      </c>
      <c r="G2839" s="7">
        <f t="array" ref="G2839">IFERROR(XLOOKUP($C2839,'Product Families'!$A:$A,'Product Families'!$G:$G),"")</f>
        <v>237</v>
      </c>
      <c r="J2839" s="7" t="str">
        <f>IFERROR(ROUND(AVERAGEIF('Week 1 - Making'!$B:$B,'Product List'!$A2839,'Week 1 - Making'!$P:$P),0),"")</f>
        <v/>
      </c>
      <c r="K2839" s="7" t="str">
        <f>IFERROR(ROUND(AVERAGEIF('Week 2 - Making'!$B:$B,'Product List'!$A2839,'Week 2 - Making'!$P:$P),0),"")</f>
        <v/>
      </c>
      <c r="L2839" s="263" t="str">
        <f>IFERROR(ROUND(AVERAGEIF('Week 3 - Making'!$B:$B,'Product List'!$A2839,'Week 3 - Making'!$P:$P),0),"")</f>
        <v/>
      </c>
      <c r="M2839" s="7" t="str">
        <f>IFERROR(ROUND(AVERAGEIF('Week 4 - Making'!$B:$B,'Product List'!$A2839,'Week 4 - Making'!$P:$P),0),"")</f>
        <v/>
      </c>
      <c r="N2839" s="7" t="str">
        <f>IFERROR(ROUND(AVERAGEIF('Week 5 - Making'!$B:$B,'Product List'!$A2839,'Week 5 - Making'!$P:$P),0),"")</f>
        <v/>
      </c>
      <c r="O2839" s="7"/>
      <c r="P2839" s="7">
        <f t="array" ref="P2839">iferror(xlookup(C2839,'Product Families'!A:A,'Product Families'!S:S),"")</f>
        <v>0</v>
      </c>
    </row>
    <row r="2840" ht="14.25" customHeight="1">
      <c r="A2840" s="138" t="s">
        <v>5895</v>
      </c>
      <c r="B2840" s="270" t="s">
        <v>5894</v>
      </c>
      <c r="C2840" s="138" t="s">
        <v>1067</v>
      </c>
      <c r="D2840" s="7">
        <f t="array" ref="D2840">IFERROR(XLOOKUP($C2840,'Product Families'!$A:$A,'Product Families'!$D:$D),"")</f>
        <v>34</v>
      </c>
      <c r="E2840" s="7">
        <f t="array" ref="E2840">IFERROR(XLOOKUP($C2840,'Product Families'!$A:$A,'Product Families'!$E:$E),"")</f>
        <v>35</v>
      </c>
      <c r="F2840" s="7">
        <f t="array" ref="F2840">IFERROR(XLOOKUP($C2840,'Product Families'!$A:$A,'Product Families'!$F:$F),"")</f>
        <v>38</v>
      </c>
      <c r="G2840" s="7">
        <f t="array" ref="G2840">IFERROR(XLOOKUP($C2840,'Product Families'!$A:$A,'Product Families'!$G:$G),"")</f>
        <v>41</v>
      </c>
      <c r="J2840" s="7" t="str">
        <f>IFERROR(ROUND(AVERAGEIF('Week 1 - Making'!$B:$B,'Product List'!$A2840,'Week 1 - Making'!$P:$P),0),"")</f>
        <v/>
      </c>
      <c r="K2840" s="7" t="str">
        <f>IFERROR(ROUND(AVERAGEIF('Week 2 - Making'!$B:$B,'Product List'!$A2840,'Week 2 - Making'!$P:$P),0),"")</f>
        <v/>
      </c>
      <c r="L2840" s="263" t="str">
        <f>IFERROR(ROUND(AVERAGEIF('Week 3 - Making'!$B:$B,'Product List'!$A2840,'Week 3 - Making'!$P:$P),0),"")</f>
        <v/>
      </c>
      <c r="M2840" s="7" t="str">
        <f>IFERROR(ROUND(AVERAGEIF('Week 4 - Making'!$B:$B,'Product List'!$A2840,'Week 4 - Making'!$P:$P),0),"")</f>
        <v/>
      </c>
      <c r="N2840" s="7" t="str">
        <f>IFERROR(ROUND(AVERAGEIF('Week 5 - Making'!$B:$B,'Product List'!$A2840,'Week 5 - Making'!$P:$P),0),"")</f>
        <v/>
      </c>
      <c r="O2840" s="7"/>
      <c r="P2840" s="7">
        <f t="array" ref="P2840">iferror(xlookup(C2840,'Product Families'!A:A,'Product Families'!S:S),"")</f>
        <v>0</v>
      </c>
    </row>
    <row r="2841" ht="14.25" customHeight="1">
      <c r="A2841" s="122" t="s">
        <v>5896</v>
      </c>
      <c r="B2841" s="270" t="s">
        <v>5897</v>
      </c>
      <c r="C2841" s="122" t="s">
        <v>1065</v>
      </c>
      <c r="D2841" s="7">
        <f t="array" ref="D2841">IFERROR(XLOOKUP($C2841,'Product Families'!$A:$A,'Product Families'!$D:$D),"")</f>
        <v>200</v>
      </c>
      <c r="E2841" s="7">
        <f t="array" ref="E2841">IFERROR(XLOOKUP($C2841,'Product Families'!$A:$A,'Product Families'!$E:$E),"")</f>
        <v>205</v>
      </c>
      <c r="F2841" s="7">
        <f t="array" ref="F2841">IFERROR(XLOOKUP($C2841,'Product Families'!$A:$A,'Product Families'!$F:$F),"")</f>
        <v>221</v>
      </c>
      <c r="G2841" s="7">
        <f t="array" ref="G2841">IFERROR(XLOOKUP($C2841,'Product Families'!$A:$A,'Product Families'!$G:$G),"")</f>
        <v>237</v>
      </c>
      <c r="J2841" s="7" t="str">
        <f>IFERROR(ROUND(AVERAGEIF('Week 1 - Making'!$B:$B,'Product List'!$A2841,'Week 1 - Making'!$P:$P),0),"")</f>
        <v/>
      </c>
      <c r="K2841" s="7" t="str">
        <f>IFERROR(ROUND(AVERAGEIF('Week 2 - Making'!$B:$B,'Product List'!$A2841,'Week 2 - Making'!$P:$P),0),"")</f>
        <v/>
      </c>
      <c r="L2841" s="263" t="str">
        <f>IFERROR(ROUND(AVERAGEIF('Week 3 - Making'!$B:$B,'Product List'!$A2841,'Week 3 - Making'!$P:$P),0),"")</f>
        <v/>
      </c>
      <c r="M2841" s="7" t="str">
        <f>IFERROR(ROUND(AVERAGEIF('Week 4 - Making'!$B:$B,'Product List'!$A2841,'Week 4 - Making'!$P:$P),0),"")</f>
        <v/>
      </c>
      <c r="N2841" s="7" t="str">
        <f>IFERROR(ROUND(AVERAGEIF('Week 5 - Making'!$B:$B,'Product List'!$A2841,'Week 5 - Making'!$P:$P),0),"")</f>
        <v/>
      </c>
      <c r="O2841" s="7"/>
      <c r="P2841" s="7">
        <f t="array" ref="P2841">iferror(xlookup(C2841,'Product Families'!A:A,'Product Families'!S:S),"")</f>
        <v>0</v>
      </c>
    </row>
    <row r="2842" ht="14.25" customHeight="1">
      <c r="A2842" s="138" t="s">
        <v>5898</v>
      </c>
      <c r="B2842" s="270" t="s">
        <v>5897</v>
      </c>
      <c r="C2842" s="138" t="s">
        <v>1067</v>
      </c>
      <c r="D2842" s="7">
        <f t="array" ref="D2842">IFERROR(XLOOKUP($C2842,'Product Families'!$A:$A,'Product Families'!$D:$D),"")</f>
        <v>34</v>
      </c>
      <c r="E2842" s="7">
        <f t="array" ref="E2842">IFERROR(XLOOKUP($C2842,'Product Families'!$A:$A,'Product Families'!$E:$E),"")</f>
        <v>35</v>
      </c>
      <c r="F2842" s="7">
        <f t="array" ref="F2842">IFERROR(XLOOKUP($C2842,'Product Families'!$A:$A,'Product Families'!$F:$F),"")</f>
        <v>38</v>
      </c>
      <c r="G2842" s="7">
        <f t="array" ref="G2842">IFERROR(XLOOKUP($C2842,'Product Families'!$A:$A,'Product Families'!$G:$G),"")</f>
        <v>41</v>
      </c>
      <c r="J2842" s="7" t="str">
        <f>IFERROR(ROUND(AVERAGEIF('Week 1 - Making'!$B:$B,'Product List'!$A2842,'Week 1 - Making'!$P:$P),0),"")</f>
        <v/>
      </c>
      <c r="K2842" s="7" t="str">
        <f>IFERROR(ROUND(AVERAGEIF('Week 2 - Making'!$B:$B,'Product List'!$A2842,'Week 2 - Making'!$P:$P),0),"")</f>
        <v/>
      </c>
      <c r="L2842" s="263" t="str">
        <f>IFERROR(ROUND(AVERAGEIF('Week 3 - Making'!$B:$B,'Product List'!$A2842,'Week 3 - Making'!$P:$P),0),"")</f>
        <v/>
      </c>
      <c r="M2842" s="7" t="str">
        <f>IFERROR(ROUND(AVERAGEIF('Week 4 - Making'!$B:$B,'Product List'!$A2842,'Week 4 - Making'!$P:$P),0),"")</f>
        <v/>
      </c>
      <c r="N2842" s="7" t="str">
        <f>IFERROR(ROUND(AVERAGEIF('Week 5 - Making'!$B:$B,'Product List'!$A2842,'Week 5 - Making'!$P:$P),0),"")</f>
        <v/>
      </c>
      <c r="O2842" s="7"/>
      <c r="P2842" s="7">
        <f t="array" ref="P2842">iferror(xlookup(C2842,'Product Families'!A:A,'Product Families'!S:S),"")</f>
        <v>0</v>
      </c>
    </row>
    <row r="2843" ht="14.25" customHeight="1">
      <c r="A2843" s="122" t="s">
        <v>5899</v>
      </c>
      <c r="B2843" s="270" t="s">
        <v>5900</v>
      </c>
      <c r="C2843" s="122" t="s">
        <v>1065</v>
      </c>
      <c r="D2843" s="7">
        <f t="array" ref="D2843">IFERROR(XLOOKUP($C2843,'Product Families'!$A:$A,'Product Families'!$D:$D),"")</f>
        <v>200</v>
      </c>
      <c r="E2843" s="7">
        <f t="array" ref="E2843">IFERROR(XLOOKUP($C2843,'Product Families'!$A:$A,'Product Families'!$E:$E),"")</f>
        <v>205</v>
      </c>
      <c r="F2843" s="7">
        <f t="array" ref="F2843">IFERROR(XLOOKUP($C2843,'Product Families'!$A:$A,'Product Families'!$F:$F),"")</f>
        <v>221</v>
      </c>
      <c r="G2843" s="7">
        <f t="array" ref="G2843">IFERROR(XLOOKUP($C2843,'Product Families'!$A:$A,'Product Families'!$G:$G),"")</f>
        <v>237</v>
      </c>
      <c r="J2843" s="7" t="str">
        <f>IFERROR(ROUND(AVERAGEIF('Week 1 - Making'!$B:$B,'Product List'!$A2843,'Week 1 - Making'!$P:$P),0),"")</f>
        <v/>
      </c>
      <c r="K2843" s="7" t="str">
        <f>IFERROR(ROUND(AVERAGEIF('Week 2 - Making'!$B:$B,'Product List'!$A2843,'Week 2 - Making'!$P:$P),0),"")</f>
        <v/>
      </c>
      <c r="L2843" s="263" t="str">
        <f>IFERROR(ROUND(AVERAGEIF('Week 3 - Making'!$B:$B,'Product List'!$A2843,'Week 3 - Making'!$P:$P),0),"")</f>
        <v/>
      </c>
      <c r="M2843" s="7" t="str">
        <f>IFERROR(ROUND(AVERAGEIF('Week 4 - Making'!$B:$B,'Product List'!$A2843,'Week 4 - Making'!$P:$P),0),"")</f>
        <v/>
      </c>
      <c r="N2843" s="7" t="str">
        <f>IFERROR(ROUND(AVERAGEIF('Week 5 - Making'!$B:$B,'Product List'!$A2843,'Week 5 - Making'!$P:$P),0),"")</f>
        <v/>
      </c>
      <c r="O2843" s="7"/>
      <c r="P2843" s="7">
        <f t="array" ref="P2843">iferror(xlookup(C2843,'Product Families'!A:A,'Product Families'!S:S),"")</f>
        <v>0</v>
      </c>
    </row>
    <row r="2844" ht="14.25" customHeight="1">
      <c r="A2844" s="122" t="s">
        <v>5901</v>
      </c>
      <c r="B2844" s="270" t="s">
        <v>5902</v>
      </c>
      <c r="C2844" s="122" t="s">
        <v>1065</v>
      </c>
      <c r="D2844" s="7">
        <f t="array" ref="D2844">IFERROR(XLOOKUP($C2844,'Product Families'!$A:$A,'Product Families'!$D:$D),"")</f>
        <v>200</v>
      </c>
      <c r="E2844" s="7">
        <f t="array" ref="E2844">IFERROR(XLOOKUP($C2844,'Product Families'!$A:$A,'Product Families'!$E:$E),"")</f>
        <v>205</v>
      </c>
      <c r="F2844" s="7">
        <f t="array" ref="F2844">IFERROR(XLOOKUP($C2844,'Product Families'!$A:$A,'Product Families'!$F:$F),"")</f>
        <v>221</v>
      </c>
      <c r="G2844" s="7">
        <f t="array" ref="G2844">IFERROR(XLOOKUP($C2844,'Product Families'!$A:$A,'Product Families'!$G:$G),"")</f>
        <v>237</v>
      </c>
      <c r="J2844" s="7" t="str">
        <f>IFERROR(ROUND(AVERAGEIF('Week 1 - Making'!$B:$B,'Product List'!$A2844,'Week 1 - Making'!$P:$P),0),"")</f>
        <v/>
      </c>
      <c r="K2844" s="7" t="str">
        <f>IFERROR(ROUND(AVERAGEIF('Week 2 - Making'!$B:$B,'Product List'!$A2844,'Week 2 - Making'!$P:$P),0),"")</f>
        <v/>
      </c>
      <c r="L2844" s="263" t="str">
        <f>IFERROR(ROUND(AVERAGEIF('Week 3 - Making'!$B:$B,'Product List'!$A2844,'Week 3 - Making'!$P:$P),0),"")</f>
        <v/>
      </c>
      <c r="M2844" s="7" t="str">
        <f>IFERROR(ROUND(AVERAGEIF('Week 4 - Making'!$B:$B,'Product List'!$A2844,'Week 4 - Making'!$P:$P),0),"")</f>
        <v/>
      </c>
      <c r="N2844" s="7" t="str">
        <f>IFERROR(ROUND(AVERAGEIF('Week 5 - Making'!$B:$B,'Product List'!$A2844,'Week 5 - Making'!$P:$P),0),"")</f>
        <v/>
      </c>
      <c r="O2844" s="7"/>
      <c r="P2844" s="7">
        <f t="array" ref="P2844">iferror(xlookup(C2844,'Product Families'!A:A,'Product Families'!S:S),"")</f>
        <v>0</v>
      </c>
    </row>
    <row r="2845" ht="14.25" customHeight="1">
      <c r="A2845" s="138" t="s">
        <v>5903</v>
      </c>
      <c r="B2845" s="270" t="s">
        <v>5902</v>
      </c>
      <c r="C2845" s="138" t="s">
        <v>1067</v>
      </c>
      <c r="D2845" s="7">
        <f t="array" ref="D2845">IFERROR(XLOOKUP($C2845,'Product Families'!$A:$A,'Product Families'!$D:$D),"")</f>
        <v>34</v>
      </c>
      <c r="E2845" s="7">
        <f t="array" ref="E2845">IFERROR(XLOOKUP($C2845,'Product Families'!$A:$A,'Product Families'!$E:$E),"")</f>
        <v>35</v>
      </c>
      <c r="F2845" s="7">
        <f t="array" ref="F2845">IFERROR(XLOOKUP($C2845,'Product Families'!$A:$A,'Product Families'!$F:$F),"")</f>
        <v>38</v>
      </c>
      <c r="G2845" s="7">
        <f t="array" ref="G2845">IFERROR(XLOOKUP($C2845,'Product Families'!$A:$A,'Product Families'!$G:$G),"")</f>
        <v>41</v>
      </c>
      <c r="J2845" s="7" t="str">
        <f>IFERROR(ROUND(AVERAGEIF('Week 1 - Making'!$B:$B,'Product List'!$A2845,'Week 1 - Making'!$P:$P),0),"")</f>
        <v/>
      </c>
      <c r="K2845" s="7" t="str">
        <f>IFERROR(ROUND(AVERAGEIF('Week 2 - Making'!$B:$B,'Product List'!$A2845,'Week 2 - Making'!$P:$P),0),"")</f>
        <v/>
      </c>
      <c r="L2845" s="263" t="str">
        <f>IFERROR(ROUND(AVERAGEIF('Week 3 - Making'!$B:$B,'Product List'!$A2845,'Week 3 - Making'!$P:$P),0),"")</f>
        <v/>
      </c>
      <c r="M2845" s="7" t="str">
        <f>IFERROR(ROUND(AVERAGEIF('Week 4 - Making'!$B:$B,'Product List'!$A2845,'Week 4 - Making'!$P:$P),0),"")</f>
        <v/>
      </c>
      <c r="N2845" s="7" t="str">
        <f>IFERROR(ROUND(AVERAGEIF('Week 5 - Making'!$B:$B,'Product List'!$A2845,'Week 5 - Making'!$P:$P),0),"")</f>
        <v/>
      </c>
      <c r="O2845" s="7"/>
      <c r="P2845" s="7">
        <f t="array" ref="P2845">iferror(xlookup(C2845,'Product Families'!A:A,'Product Families'!S:S),"")</f>
        <v>0</v>
      </c>
    </row>
    <row r="2846" ht="14.25" customHeight="1">
      <c r="A2846" s="122" t="s">
        <v>5904</v>
      </c>
      <c r="B2846" s="270" t="s">
        <v>5905</v>
      </c>
      <c r="C2846" s="122" t="s">
        <v>1065</v>
      </c>
      <c r="D2846" s="7">
        <f t="array" ref="D2846">IFERROR(XLOOKUP($C2846,'Product Families'!$A:$A,'Product Families'!$D:$D),"")</f>
        <v>200</v>
      </c>
      <c r="E2846" s="7">
        <f t="array" ref="E2846">IFERROR(XLOOKUP($C2846,'Product Families'!$A:$A,'Product Families'!$E:$E),"")</f>
        <v>205</v>
      </c>
      <c r="F2846" s="7">
        <f t="array" ref="F2846">IFERROR(XLOOKUP($C2846,'Product Families'!$A:$A,'Product Families'!$F:$F),"")</f>
        <v>221</v>
      </c>
      <c r="G2846" s="7">
        <f t="array" ref="G2846">IFERROR(XLOOKUP($C2846,'Product Families'!$A:$A,'Product Families'!$G:$G),"")</f>
        <v>237</v>
      </c>
      <c r="J2846" s="7" t="str">
        <f>IFERROR(ROUND(AVERAGEIF('Week 1 - Making'!$B:$B,'Product List'!$A2846,'Week 1 - Making'!$P:$P),0),"")</f>
        <v/>
      </c>
      <c r="K2846" s="7" t="str">
        <f>IFERROR(ROUND(AVERAGEIF('Week 2 - Making'!$B:$B,'Product List'!$A2846,'Week 2 - Making'!$P:$P),0),"")</f>
        <v/>
      </c>
      <c r="L2846" s="263" t="str">
        <f>IFERROR(ROUND(AVERAGEIF('Week 3 - Making'!$B:$B,'Product List'!$A2846,'Week 3 - Making'!$P:$P),0),"")</f>
        <v/>
      </c>
      <c r="M2846" s="7" t="str">
        <f>IFERROR(ROUND(AVERAGEIF('Week 4 - Making'!$B:$B,'Product List'!$A2846,'Week 4 - Making'!$P:$P),0),"")</f>
        <v/>
      </c>
      <c r="N2846" s="7" t="str">
        <f>IFERROR(ROUND(AVERAGEIF('Week 5 - Making'!$B:$B,'Product List'!$A2846,'Week 5 - Making'!$P:$P),0),"")</f>
        <v/>
      </c>
      <c r="O2846" s="7"/>
      <c r="P2846" s="7">
        <f t="array" ref="P2846">iferror(xlookup(C2846,'Product Families'!A:A,'Product Families'!S:S),"")</f>
        <v>0</v>
      </c>
    </row>
    <row r="2847" ht="14.25" customHeight="1">
      <c r="A2847" s="138" t="s">
        <v>5906</v>
      </c>
      <c r="B2847" s="270" t="s">
        <v>5905</v>
      </c>
      <c r="C2847" s="138" t="s">
        <v>1067</v>
      </c>
      <c r="D2847" s="7">
        <f t="array" ref="D2847">IFERROR(XLOOKUP($C2847,'Product Families'!$A:$A,'Product Families'!$D:$D),"")</f>
        <v>34</v>
      </c>
      <c r="E2847" s="7">
        <f t="array" ref="E2847">IFERROR(XLOOKUP($C2847,'Product Families'!$A:$A,'Product Families'!$E:$E),"")</f>
        <v>35</v>
      </c>
      <c r="F2847" s="7">
        <f t="array" ref="F2847">IFERROR(XLOOKUP($C2847,'Product Families'!$A:$A,'Product Families'!$F:$F),"")</f>
        <v>38</v>
      </c>
      <c r="G2847" s="7">
        <f t="array" ref="G2847">IFERROR(XLOOKUP($C2847,'Product Families'!$A:$A,'Product Families'!$G:$G),"")</f>
        <v>41</v>
      </c>
      <c r="J2847" s="7" t="str">
        <f>IFERROR(ROUND(AVERAGEIF('Week 1 - Making'!$B:$B,'Product List'!$A2847,'Week 1 - Making'!$P:$P),0),"")</f>
        <v/>
      </c>
      <c r="K2847" s="7" t="str">
        <f>IFERROR(ROUND(AVERAGEIF('Week 2 - Making'!$B:$B,'Product List'!$A2847,'Week 2 - Making'!$P:$P),0),"")</f>
        <v/>
      </c>
      <c r="L2847" s="263" t="str">
        <f>IFERROR(ROUND(AVERAGEIF('Week 3 - Making'!$B:$B,'Product List'!$A2847,'Week 3 - Making'!$P:$P),0),"")</f>
        <v/>
      </c>
      <c r="M2847" s="7" t="str">
        <f>IFERROR(ROUND(AVERAGEIF('Week 4 - Making'!$B:$B,'Product List'!$A2847,'Week 4 - Making'!$P:$P),0),"")</f>
        <v/>
      </c>
      <c r="N2847" s="7" t="str">
        <f>IFERROR(ROUND(AVERAGEIF('Week 5 - Making'!$B:$B,'Product List'!$A2847,'Week 5 - Making'!$P:$P),0),"")</f>
        <v/>
      </c>
      <c r="O2847" s="7"/>
      <c r="P2847" s="7">
        <f t="array" ref="P2847">iferror(xlookup(C2847,'Product Families'!A:A,'Product Families'!S:S),"")</f>
        <v>0</v>
      </c>
    </row>
    <row r="2848" ht="14.25" customHeight="1">
      <c r="A2848" s="122" t="s">
        <v>5907</v>
      </c>
      <c r="B2848" s="270" t="s">
        <v>5908</v>
      </c>
      <c r="C2848" s="122" t="s">
        <v>1065</v>
      </c>
      <c r="D2848" s="7">
        <f t="array" ref="D2848">IFERROR(XLOOKUP($C2848,'Product Families'!$A:$A,'Product Families'!$D:$D),"")</f>
        <v>200</v>
      </c>
      <c r="E2848" s="7">
        <f t="array" ref="E2848">IFERROR(XLOOKUP($C2848,'Product Families'!$A:$A,'Product Families'!$E:$E),"")</f>
        <v>205</v>
      </c>
      <c r="F2848" s="7">
        <f t="array" ref="F2848">IFERROR(XLOOKUP($C2848,'Product Families'!$A:$A,'Product Families'!$F:$F),"")</f>
        <v>221</v>
      </c>
      <c r="G2848" s="7">
        <f t="array" ref="G2848">IFERROR(XLOOKUP($C2848,'Product Families'!$A:$A,'Product Families'!$G:$G),"")</f>
        <v>237</v>
      </c>
      <c r="J2848" s="7" t="str">
        <f>IFERROR(ROUND(AVERAGEIF('Week 1 - Making'!$B:$B,'Product List'!$A2848,'Week 1 - Making'!$P:$P),0),"")</f>
        <v/>
      </c>
      <c r="K2848" s="7" t="str">
        <f>IFERROR(ROUND(AVERAGEIF('Week 2 - Making'!$B:$B,'Product List'!$A2848,'Week 2 - Making'!$P:$P),0),"")</f>
        <v/>
      </c>
      <c r="L2848" s="263" t="str">
        <f>IFERROR(ROUND(AVERAGEIF('Week 3 - Making'!$B:$B,'Product List'!$A2848,'Week 3 - Making'!$P:$P),0),"")</f>
        <v/>
      </c>
      <c r="M2848" s="7" t="str">
        <f>IFERROR(ROUND(AVERAGEIF('Week 4 - Making'!$B:$B,'Product List'!$A2848,'Week 4 - Making'!$P:$P),0),"")</f>
        <v/>
      </c>
      <c r="N2848" s="7" t="str">
        <f>IFERROR(ROUND(AVERAGEIF('Week 5 - Making'!$B:$B,'Product List'!$A2848,'Week 5 - Making'!$P:$P),0),"")</f>
        <v/>
      </c>
      <c r="O2848" s="7"/>
      <c r="P2848" s="7">
        <f t="array" ref="P2848">iferror(xlookup(C2848,'Product Families'!A:A,'Product Families'!S:S),"")</f>
        <v>0</v>
      </c>
    </row>
    <row r="2849" ht="14.25" customHeight="1">
      <c r="A2849" s="288" t="s">
        <v>5909</v>
      </c>
      <c r="B2849" s="291"/>
      <c r="C2849" s="138" t="s">
        <v>1067</v>
      </c>
      <c r="D2849" s="124">
        <f t="array" ref="D2849">IFERROR(XLOOKUP($C2849,'Product Families'!$A:$A,'Product Families'!$D:$D),"")</f>
        <v>34</v>
      </c>
      <c r="E2849" s="124">
        <f t="array" ref="E2849">IFERROR(XLOOKUP($C2849,'Product Families'!$A:$A,'Product Families'!$E:$E),"")</f>
        <v>35</v>
      </c>
      <c r="F2849" s="124">
        <f t="array" ref="F2849">IFERROR(XLOOKUP($C2849,'Product Families'!$A:$A,'Product Families'!$F:$F),"")</f>
        <v>38</v>
      </c>
      <c r="G2849" s="124">
        <f t="array" ref="G2849">IFERROR(XLOOKUP($C2849,'Product Families'!$A:$A,'Product Families'!$G:$G),"")</f>
        <v>41</v>
      </c>
      <c r="H2849" s="122"/>
      <c r="I2849" s="122"/>
      <c r="J2849" s="122" t="str">
        <f>IFERROR(ROUND(AVERAGEIF('Week 1 - Making'!$B:$B,'Product List'!$A2849,'Week 1 - Making'!$P:$P),0),"")</f>
        <v/>
      </c>
      <c r="K2849" s="122" t="str">
        <f>IFERROR(ROUND(AVERAGEIF('Week 2 - Making'!$B:$B,'Product List'!$A2849,'Week 2 - Making'!$P:$P),0),"")</f>
        <v/>
      </c>
      <c r="L2849" s="122" t="str">
        <f>IFERROR(ROUND(AVERAGEIF('Week 3 - Making'!$B:$B,'Product List'!$A2849,'Week 3 - Making'!$P:$P),0),"")</f>
        <v/>
      </c>
      <c r="M2849" s="122" t="str">
        <f>IFERROR(ROUND(AVERAGEIF('Week 4 - Making'!$B:$B,'Product List'!$A2849,'Week 4 - Making'!$P:$P),0),"")</f>
        <v/>
      </c>
      <c r="N2849" s="122" t="str">
        <f>IFERROR(ROUND(AVERAGEIF('Week 5 - Making'!$B:$B,'Product List'!$A2849,'Week 5 - Making'!$P:$P),0),"")</f>
        <v/>
      </c>
      <c r="O2849" s="122"/>
      <c r="P2849" s="290">
        <f t="array" ref="P2849">iferror(xlookup(C2849,'Product Families'!A:A,'Product Families'!S:S),"")</f>
        <v>0</v>
      </c>
    </row>
    <row r="2850" ht="14.25" customHeight="1">
      <c r="A2850" s="122" t="s">
        <v>5910</v>
      </c>
      <c r="B2850" s="270" t="s">
        <v>5911</v>
      </c>
      <c r="C2850" s="122" t="s">
        <v>1071</v>
      </c>
      <c r="D2850" s="7">
        <f t="array" ref="D2850">IFERROR(XLOOKUP($C2850,'Product Families'!$A:$A,'Product Families'!$D:$D),"")</f>
        <v>9</v>
      </c>
      <c r="E2850" s="7">
        <f t="array" ref="E2850">IFERROR(XLOOKUP($C2850,'Product Families'!$A:$A,'Product Families'!$E:$E),"")</f>
        <v>10</v>
      </c>
      <c r="F2850" s="7">
        <f t="array" ref="F2850">IFERROR(XLOOKUP($C2850,'Product Families'!$A:$A,'Product Families'!$F:$F),"")</f>
        <v>10</v>
      </c>
      <c r="G2850" s="7">
        <f t="array" ref="G2850">IFERROR(XLOOKUP($C2850,'Product Families'!$A:$A,'Product Families'!$G:$G),"")</f>
        <v>11</v>
      </c>
      <c r="J2850" s="7" t="str">
        <f>IFERROR(ROUND(AVERAGEIF('Week 1 - Making'!$B:$B,'Product List'!$A2850,'Week 1 - Making'!$P:$P),0),"")</f>
        <v/>
      </c>
      <c r="K2850" s="7" t="str">
        <f>IFERROR(ROUND(AVERAGEIF('Week 2 - Making'!$B:$B,'Product List'!$A2850,'Week 2 - Making'!$P:$P),0),"")</f>
        <v/>
      </c>
      <c r="L2850" s="263" t="str">
        <f>IFERROR(ROUND(AVERAGEIF('Week 3 - Making'!$B:$B,'Product List'!$A2850,'Week 3 - Making'!$P:$P),0),"")</f>
        <v/>
      </c>
      <c r="M2850" s="7" t="str">
        <f>IFERROR(ROUND(AVERAGEIF('Week 4 - Making'!$B:$B,'Product List'!$A2850,'Week 4 - Making'!$P:$P),0),"")</f>
        <v/>
      </c>
      <c r="N2850" s="7" t="str">
        <f>IFERROR(ROUND(AVERAGEIF('Week 5 - Making'!$B:$B,'Product List'!$A2850,'Week 5 - Making'!$P:$P),0),"")</f>
        <v/>
      </c>
      <c r="O2850" s="7"/>
      <c r="P2850" s="7">
        <f t="array" ref="P2850">iferror(xlookup(C2850,'Product Families'!A:A,'Product Families'!S:S),"")</f>
        <v>0</v>
      </c>
    </row>
    <row r="2851" ht="14.25" customHeight="1">
      <c r="A2851" s="122" t="s">
        <v>5912</v>
      </c>
      <c r="B2851" s="270" t="s">
        <v>5913</v>
      </c>
      <c r="C2851" s="122" t="s">
        <v>1071</v>
      </c>
      <c r="D2851" s="7">
        <f t="array" ref="D2851">IFERROR(XLOOKUP($C2851,'Product Families'!$A:$A,'Product Families'!$D:$D),"")</f>
        <v>9</v>
      </c>
      <c r="E2851" s="7">
        <f t="array" ref="E2851">IFERROR(XLOOKUP($C2851,'Product Families'!$A:$A,'Product Families'!$E:$E),"")</f>
        <v>10</v>
      </c>
      <c r="F2851" s="7">
        <f t="array" ref="F2851">IFERROR(XLOOKUP($C2851,'Product Families'!$A:$A,'Product Families'!$F:$F),"")</f>
        <v>10</v>
      </c>
      <c r="G2851" s="7">
        <f t="array" ref="G2851">IFERROR(XLOOKUP($C2851,'Product Families'!$A:$A,'Product Families'!$G:$G),"")</f>
        <v>11</v>
      </c>
      <c r="J2851" s="7" t="str">
        <f>IFERROR(ROUND(AVERAGEIF('Week 1 - Making'!$B:$B,'Product List'!$A2851,'Week 1 - Making'!$P:$P),0),"")</f>
        <v/>
      </c>
      <c r="K2851" s="7" t="str">
        <f>IFERROR(ROUND(AVERAGEIF('Week 2 - Making'!$B:$B,'Product List'!$A2851,'Week 2 - Making'!$P:$P),0),"")</f>
        <v/>
      </c>
      <c r="L2851" s="263" t="str">
        <f>IFERROR(ROUND(AVERAGEIF('Week 3 - Making'!$B:$B,'Product List'!$A2851,'Week 3 - Making'!$P:$P),0),"")</f>
        <v/>
      </c>
      <c r="M2851" s="7" t="str">
        <f>IFERROR(ROUND(AVERAGEIF('Week 4 - Making'!$B:$B,'Product List'!$A2851,'Week 4 - Making'!$P:$P),0),"")</f>
        <v/>
      </c>
      <c r="N2851" s="7" t="str">
        <f>IFERROR(ROUND(AVERAGEIF('Week 5 - Making'!$B:$B,'Product List'!$A2851,'Week 5 - Making'!$P:$P),0),"")</f>
        <v/>
      </c>
      <c r="O2851" s="7"/>
      <c r="P2851" s="7">
        <f t="array" ref="P2851">iferror(xlookup(C2851,'Product Families'!A:A,'Product Families'!S:S),"")</f>
        <v>0</v>
      </c>
    </row>
    <row r="2852" ht="14.25" customHeight="1">
      <c r="A2852" s="122" t="s">
        <v>5914</v>
      </c>
      <c r="B2852" s="270" t="s">
        <v>5915</v>
      </c>
      <c r="C2852" s="122" t="s">
        <v>1071</v>
      </c>
      <c r="D2852" s="7">
        <f t="array" ref="D2852">IFERROR(XLOOKUP($C2852,'Product Families'!$A:$A,'Product Families'!$D:$D),"")</f>
        <v>9</v>
      </c>
      <c r="E2852" s="7">
        <f t="array" ref="E2852">IFERROR(XLOOKUP($C2852,'Product Families'!$A:$A,'Product Families'!$E:$E),"")</f>
        <v>10</v>
      </c>
      <c r="F2852" s="7">
        <f t="array" ref="F2852">IFERROR(XLOOKUP($C2852,'Product Families'!$A:$A,'Product Families'!$F:$F),"")</f>
        <v>10</v>
      </c>
      <c r="G2852" s="7">
        <f t="array" ref="G2852">IFERROR(XLOOKUP($C2852,'Product Families'!$A:$A,'Product Families'!$G:$G),"")</f>
        <v>11</v>
      </c>
      <c r="J2852" s="7" t="str">
        <f>IFERROR(ROUND(AVERAGEIF('Week 1 - Making'!$B:$B,'Product List'!$A2852,'Week 1 - Making'!$P:$P),0),"")</f>
        <v/>
      </c>
      <c r="K2852" s="7" t="str">
        <f>IFERROR(ROUND(AVERAGEIF('Week 2 - Making'!$B:$B,'Product List'!$A2852,'Week 2 - Making'!$P:$P),0),"")</f>
        <v/>
      </c>
      <c r="L2852" s="263" t="str">
        <f>IFERROR(ROUND(AVERAGEIF('Week 3 - Making'!$B:$B,'Product List'!$A2852,'Week 3 - Making'!$P:$P),0),"")</f>
        <v/>
      </c>
      <c r="M2852" s="7" t="str">
        <f>IFERROR(ROUND(AVERAGEIF('Week 4 - Making'!$B:$B,'Product List'!$A2852,'Week 4 - Making'!$P:$P),0),"")</f>
        <v/>
      </c>
      <c r="N2852" s="7" t="str">
        <f>IFERROR(ROUND(AVERAGEIF('Week 5 - Making'!$B:$B,'Product List'!$A2852,'Week 5 - Making'!$P:$P),0),"")</f>
        <v/>
      </c>
      <c r="O2852" s="7"/>
      <c r="P2852" s="7">
        <f t="array" ref="P2852">iferror(xlookup(C2852,'Product Families'!A:A,'Product Families'!S:S),"")</f>
        <v>0</v>
      </c>
    </row>
    <row r="2853" ht="14.25" customHeight="1">
      <c r="A2853" s="122" t="s">
        <v>5916</v>
      </c>
      <c r="B2853" s="270" t="s">
        <v>5917</v>
      </c>
      <c r="C2853" s="122" t="s">
        <v>1071</v>
      </c>
      <c r="D2853" s="7">
        <f t="array" ref="D2853">IFERROR(XLOOKUP($C2853,'Product Families'!$A:$A,'Product Families'!$D:$D),"")</f>
        <v>9</v>
      </c>
      <c r="E2853" s="7">
        <f t="array" ref="E2853">IFERROR(XLOOKUP($C2853,'Product Families'!$A:$A,'Product Families'!$E:$E),"")</f>
        <v>10</v>
      </c>
      <c r="F2853" s="7">
        <f t="array" ref="F2853">IFERROR(XLOOKUP($C2853,'Product Families'!$A:$A,'Product Families'!$F:$F),"")</f>
        <v>10</v>
      </c>
      <c r="G2853" s="7">
        <f t="array" ref="G2853">IFERROR(XLOOKUP($C2853,'Product Families'!$A:$A,'Product Families'!$G:$G),"")</f>
        <v>11</v>
      </c>
      <c r="J2853" s="7" t="str">
        <f>IFERROR(ROUND(AVERAGEIF('Week 1 - Making'!$B:$B,'Product List'!$A2853,'Week 1 - Making'!$P:$P),0),"")</f>
        <v/>
      </c>
      <c r="K2853" s="7" t="str">
        <f>IFERROR(ROUND(AVERAGEIF('Week 2 - Making'!$B:$B,'Product List'!$A2853,'Week 2 - Making'!$P:$P),0),"")</f>
        <v/>
      </c>
      <c r="L2853" s="263" t="str">
        <f>IFERROR(ROUND(AVERAGEIF('Week 3 - Making'!$B:$B,'Product List'!$A2853,'Week 3 - Making'!$P:$P),0),"")</f>
        <v/>
      </c>
      <c r="M2853" s="7" t="str">
        <f>IFERROR(ROUND(AVERAGEIF('Week 4 - Making'!$B:$B,'Product List'!$A2853,'Week 4 - Making'!$P:$P),0),"")</f>
        <v/>
      </c>
      <c r="N2853" s="7" t="str">
        <f>IFERROR(ROUND(AVERAGEIF('Week 5 - Making'!$B:$B,'Product List'!$A2853,'Week 5 - Making'!$P:$P),0),"")</f>
        <v/>
      </c>
      <c r="O2853" s="7"/>
      <c r="P2853" s="7">
        <f t="array" ref="P2853">iferror(xlookup(C2853,'Product Families'!A:A,'Product Families'!S:S),"")</f>
        <v>0</v>
      </c>
    </row>
    <row r="2854" ht="14.25" customHeight="1">
      <c r="A2854" s="122" t="s">
        <v>5918</v>
      </c>
      <c r="B2854" s="270" t="s">
        <v>5919</v>
      </c>
      <c r="C2854" s="122" t="s">
        <v>1071</v>
      </c>
      <c r="D2854" s="7">
        <f t="array" ref="D2854">IFERROR(XLOOKUP($C2854,'Product Families'!$A:$A,'Product Families'!$D:$D),"")</f>
        <v>9</v>
      </c>
      <c r="E2854" s="7">
        <f t="array" ref="E2854">IFERROR(XLOOKUP($C2854,'Product Families'!$A:$A,'Product Families'!$E:$E),"")</f>
        <v>10</v>
      </c>
      <c r="F2854" s="7">
        <f t="array" ref="F2854">IFERROR(XLOOKUP($C2854,'Product Families'!$A:$A,'Product Families'!$F:$F),"")</f>
        <v>10</v>
      </c>
      <c r="G2854" s="7">
        <f t="array" ref="G2854">IFERROR(XLOOKUP($C2854,'Product Families'!$A:$A,'Product Families'!$G:$G),"")</f>
        <v>11</v>
      </c>
      <c r="J2854" s="7" t="str">
        <f>IFERROR(ROUND(AVERAGEIF('Week 1 - Making'!$B:$B,'Product List'!$A2854,'Week 1 - Making'!$P:$P),0),"")</f>
        <v/>
      </c>
      <c r="K2854" s="7" t="str">
        <f>IFERROR(ROUND(AVERAGEIF('Week 2 - Making'!$B:$B,'Product List'!$A2854,'Week 2 - Making'!$P:$P),0),"")</f>
        <v/>
      </c>
      <c r="L2854" s="263" t="str">
        <f>IFERROR(ROUND(AVERAGEIF('Week 3 - Making'!$B:$B,'Product List'!$A2854,'Week 3 - Making'!$P:$P),0),"")</f>
        <v/>
      </c>
      <c r="M2854" s="7" t="str">
        <f>IFERROR(ROUND(AVERAGEIF('Week 4 - Making'!$B:$B,'Product List'!$A2854,'Week 4 - Making'!$P:$P),0),"")</f>
        <v/>
      </c>
      <c r="N2854" s="7" t="str">
        <f>IFERROR(ROUND(AVERAGEIF('Week 5 - Making'!$B:$B,'Product List'!$A2854,'Week 5 - Making'!$P:$P),0),"")</f>
        <v/>
      </c>
      <c r="O2854" s="7"/>
      <c r="P2854" s="7">
        <f t="array" ref="P2854">iferror(xlookup(C2854,'Product Families'!A:A,'Product Families'!S:S),"")</f>
        <v>0</v>
      </c>
    </row>
    <row r="2855" ht="14.25" customHeight="1">
      <c r="A2855" s="122" t="s">
        <v>5920</v>
      </c>
      <c r="B2855" s="270" t="s">
        <v>5921</v>
      </c>
      <c r="C2855" s="122" t="s">
        <v>1071</v>
      </c>
      <c r="D2855" s="7">
        <f t="array" ref="D2855">IFERROR(XLOOKUP($C2855,'Product Families'!$A:$A,'Product Families'!$D:$D),"")</f>
        <v>9</v>
      </c>
      <c r="E2855" s="7">
        <f t="array" ref="E2855">IFERROR(XLOOKUP($C2855,'Product Families'!$A:$A,'Product Families'!$E:$E),"")</f>
        <v>10</v>
      </c>
      <c r="F2855" s="7">
        <f t="array" ref="F2855">IFERROR(XLOOKUP($C2855,'Product Families'!$A:$A,'Product Families'!$F:$F),"")</f>
        <v>10</v>
      </c>
      <c r="G2855" s="7">
        <f t="array" ref="G2855">IFERROR(XLOOKUP($C2855,'Product Families'!$A:$A,'Product Families'!$G:$G),"")</f>
        <v>11</v>
      </c>
      <c r="J2855" s="7" t="str">
        <f>IFERROR(ROUND(AVERAGEIF('Week 1 - Making'!$B:$B,'Product List'!$A2855,'Week 1 - Making'!$P:$P),0),"")</f>
        <v/>
      </c>
      <c r="K2855" s="7" t="str">
        <f>IFERROR(ROUND(AVERAGEIF('Week 2 - Making'!$B:$B,'Product List'!$A2855,'Week 2 - Making'!$P:$P),0),"")</f>
        <v/>
      </c>
      <c r="L2855" s="263" t="str">
        <f>IFERROR(ROUND(AVERAGEIF('Week 3 - Making'!$B:$B,'Product List'!$A2855,'Week 3 - Making'!$P:$P),0),"")</f>
        <v/>
      </c>
      <c r="M2855" s="7" t="str">
        <f>IFERROR(ROUND(AVERAGEIF('Week 4 - Making'!$B:$B,'Product List'!$A2855,'Week 4 - Making'!$P:$P),0),"")</f>
        <v/>
      </c>
      <c r="N2855" s="7" t="str">
        <f>IFERROR(ROUND(AVERAGEIF('Week 5 - Making'!$B:$B,'Product List'!$A2855,'Week 5 - Making'!$P:$P),0),"")</f>
        <v/>
      </c>
      <c r="O2855" s="7"/>
      <c r="P2855" s="7">
        <f t="array" ref="P2855">iferror(xlookup(C2855,'Product Families'!A:A,'Product Families'!S:S),"")</f>
        <v>0</v>
      </c>
    </row>
    <row r="2856" ht="14.25" customHeight="1">
      <c r="A2856" s="122" t="s">
        <v>5922</v>
      </c>
      <c r="B2856" s="270" t="s">
        <v>5923</v>
      </c>
      <c r="C2856" s="122" t="s">
        <v>1071</v>
      </c>
      <c r="D2856" s="7">
        <f t="array" ref="D2856">IFERROR(XLOOKUP($C2856,'Product Families'!$A:$A,'Product Families'!$D:$D),"")</f>
        <v>9</v>
      </c>
      <c r="E2856" s="7">
        <f t="array" ref="E2856">IFERROR(XLOOKUP($C2856,'Product Families'!$A:$A,'Product Families'!$E:$E),"")</f>
        <v>10</v>
      </c>
      <c r="F2856" s="7">
        <f t="array" ref="F2856">IFERROR(XLOOKUP($C2856,'Product Families'!$A:$A,'Product Families'!$F:$F),"")</f>
        <v>10</v>
      </c>
      <c r="G2856" s="7">
        <f t="array" ref="G2856">IFERROR(XLOOKUP($C2856,'Product Families'!$A:$A,'Product Families'!$G:$G),"")</f>
        <v>11</v>
      </c>
      <c r="J2856" s="7" t="str">
        <f>IFERROR(ROUND(AVERAGEIF('Week 1 - Making'!$B:$B,'Product List'!$A2856,'Week 1 - Making'!$P:$P),0),"")</f>
        <v/>
      </c>
      <c r="K2856" s="7" t="str">
        <f>IFERROR(ROUND(AVERAGEIF('Week 2 - Making'!$B:$B,'Product List'!$A2856,'Week 2 - Making'!$P:$P),0),"")</f>
        <v/>
      </c>
      <c r="L2856" s="263" t="str">
        <f>IFERROR(ROUND(AVERAGEIF('Week 3 - Making'!$B:$B,'Product List'!$A2856,'Week 3 - Making'!$P:$P),0),"")</f>
        <v/>
      </c>
      <c r="M2856" s="7" t="str">
        <f>IFERROR(ROUND(AVERAGEIF('Week 4 - Making'!$B:$B,'Product List'!$A2856,'Week 4 - Making'!$P:$P),0),"")</f>
        <v/>
      </c>
      <c r="N2856" s="7" t="str">
        <f>IFERROR(ROUND(AVERAGEIF('Week 5 - Making'!$B:$B,'Product List'!$A2856,'Week 5 - Making'!$P:$P),0),"")</f>
        <v/>
      </c>
      <c r="O2856" s="7"/>
      <c r="P2856" s="7">
        <f t="array" ref="P2856">iferror(xlookup(C2856,'Product Families'!A:A,'Product Families'!S:S),"")</f>
        <v>0</v>
      </c>
    </row>
    <row r="2857" ht="14.25" customHeight="1">
      <c r="A2857" s="122" t="s">
        <v>5924</v>
      </c>
      <c r="B2857" s="270" t="s">
        <v>5925</v>
      </c>
      <c r="C2857" s="122" t="s">
        <v>1071</v>
      </c>
      <c r="D2857" s="7">
        <f t="array" ref="D2857">IFERROR(XLOOKUP($C2857,'Product Families'!$A:$A,'Product Families'!$D:$D),"")</f>
        <v>9</v>
      </c>
      <c r="E2857" s="7">
        <f t="array" ref="E2857">IFERROR(XLOOKUP($C2857,'Product Families'!$A:$A,'Product Families'!$E:$E),"")</f>
        <v>10</v>
      </c>
      <c r="F2857" s="7">
        <f t="array" ref="F2857">IFERROR(XLOOKUP($C2857,'Product Families'!$A:$A,'Product Families'!$F:$F),"")</f>
        <v>10</v>
      </c>
      <c r="G2857" s="7">
        <f t="array" ref="G2857">IFERROR(XLOOKUP($C2857,'Product Families'!$A:$A,'Product Families'!$G:$G),"")</f>
        <v>11</v>
      </c>
      <c r="J2857" s="7" t="str">
        <f>IFERROR(ROUND(AVERAGEIF('Week 1 - Making'!$B:$B,'Product List'!$A2857,'Week 1 - Making'!$P:$P),0),"")</f>
        <v/>
      </c>
      <c r="K2857" s="7" t="str">
        <f>IFERROR(ROUND(AVERAGEIF('Week 2 - Making'!$B:$B,'Product List'!$A2857,'Week 2 - Making'!$P:$P),0),"")</f>
        <v/>
      </c>
      <c r="L2857" s="263" t="str">
        <f>IFERROR(ROUND(AVERAGEIF('Week 3 - Making'!$B:$B,'Product List'!$A2857,'Week 3 - Making'!$P:$P),0),"")</f>
        <v/>
      </c>
      <c r="M2857" s="7" t="str">
        <f>IFERROR(ROUND(AVERAGEIF('Week 4 - Making'!$B:$B,'Product List'!$A2857,'Week 4 - Making'!$P:$P),0),"")</f>
        <v/>
      </c>
      <c r="N2857" s="7" t="str">
        <f>IFERROR(ROUND(AVERAGEIF('Week 5 - Making'!$B:$B,'Product List'!$A2857,'Week 5 - Making'!$P:$P),0),"")</f>
        <v/>
      </c>
      <c r="O2857" s="7"/>
      <c r="P2857" s="7">
        <f t="array" ref="P2857">iferror(xlookup(C2857,'Product Families'!A:A,'Product Families'!S:S),"")</f>
        <v>0</v>
      </c>
    </row>
    <row r="2858" ht="14.25" customHeight="1">
      <c r="A2858" s="122" t="s">
        <v>5926</v>
      </c>
      <c r="B2858" s="270" t="s">
        <v>5927</v>
      </c>
      <c r="C2858" s="122" t="s">
        <v>1071</v>
      </c>
      <c r="D2858" s="7">
        <f t="array" ref="D2858">IFERROR(XLOOKUP($C2858,'Product Families'!$A:$A,'Product Families'!$D:$D),"")</f>
        <v>9</v>
      </c>
      <c r="E2858" s="7">
        <f t="array" ref="E2858">IFERROR(XLOOKUP($C2858,'Product Families'!$A:$A,'Product Families'!$E:$E),"")</f>
        <v>10</v>
      </c>
      <c r="F2858" s="7">
        <f t="array" ref="F2858">IFERROR(XLOOKUP($C2858,'Product Families'!$A:$A,'Product Families'!$F:$F),"")</f>
        <v>10</v>
      </c>
      <c r="G2858" s="7">
        <f t="array" ref="G2858">IFERROR(XLOOKUP($C2858,'Product Families'!$A:$A,'Product Families'!$G:$G),"")</f>
        <v>11</v>
      </c>
      <c r="J2858" s="7" t="str">
        <f>IFERROR(ROUND(AVERAGEIF('Week 1 - Making'!$B:$B,'Product List'!$A2858,'Week 1 - Making'!$P:$P),0),"")</f>
        <v/>
      </c>
      <c r="K2858" s="7" t="str">
        <f>IFERROR(ROUND(AVERAGEIF('Week 2 - Making'!$B:$B,'Product List'!$A2858,'Week 2 - Making'!$P:$P),0),"")</f>
        <v/>
      </c>
      <c r="L2858" s="263" t="str">
        <f>IFERROR(ROUND(AVERAGEIF('Week 3 - Making'!$B:$B,'Product List'!$A2858,'Week 3 - Making'!$P:$P),0),"")</f>
        <v/>
      </c>
      <c r="M2858" s="7" t="str">
        <f>IFERROR(ROUND(AVERAGEIF('Week 4 - Making'!$B:$B,'Product List'!$A2858,'Week 4 - Making'!$P:$P),0),"")</f>
        <v/>
      </c>
      <c r="N2858" s="7" t="str">
        <f>IFERROR(ROUND(AVERAGEIF('Week 5 - Making'!$B:$B,'Product List'!$A2858,'Week 5 - Making'!$P:$P),0),"")</f>
        <v/>
      </c>
      <c r="O2858" s="7"/>
      <c r="P2858" s="7">
        <f t="array" ref="P2858">iferror(xlookup(C2858,'Product Families'!A:A,'Product Families'!S:S),"")</f>
        <v>0</v>
      </c>
    </row>
    <row r="2859" ht="14.25" customHeight="1">
      <c r="A2859" s="122" t="s">
        <v>5928</v>
      </c>
      <c r="B2859" s="270" t="s">
        <v>5929</v>
      </c>
      <c r="C2859" s="122" t="s">
        <v>1071</v>
      </c>
      <c r="D2859" s="7">
        <f t="array" ref="D2859">IFERROR(XLOOKUP($C2859,'Product Families'!$A:$A,'Product Families'!$D:$D),"")</f>
        <v>9</v>
      </c>
      <c r="E2859" s="7">
        <f t="array" ref="E2859">IFERROR(XLOOKUP($C2859,'Product Families'!$A:$A,'Product Families'!$E:$E),"")</f>
        <v>10</v>
      </c>
      <c r="F2859" s="7">
        <f t="array" ref="F2859">IFERROR(XLOOKUP($C2859,'Product Families'!$A:$A,'Product Families'!$F:$F),"")</f>
        <v>10</v>
      </c>
      <c r="G2859" s="7">
        <f t="array" ref="G2859">IFERROR(XLOOKUP($C2859,'Product Families'!$A:$A,'Product Families'!$G:$G),"")</f>
        <v>11</v>
      </c>
      <c r="J2859" s="7" t="str">
        <f>IFERROR(ROUND(AVERAGEIF('Week 1 - Making'!$B:$B,'Product List'!$A2859,'Week 1 - Making'!$P:$P),0),"")</f>
        <v/>
      </c>
      <c r="K2859" s="7" t="str">
        <f>IFERROR(ROUND(AVERAGEIF('Week 2 - Making'!$B:$B,'Product List'!$A2859,'Week 2 - Making'!$P:$P),0),"")</f>
        <v/>
      </c>
      <c r="L2859" s="263" t="str">
        <f>IFERROR(ROUND(AVERAGEIF('Week 3 - Making'!$B:$B,'Product List'!$A2859,'Week 3 - Making'!$P:$P),0),"")</f>
        <v/>
      </c>
      <c r="M2859" s="7" t="str">
        <f>IFERROR(ROUND(AVERAGEIF('Week 4 - Making'!$B:$B,'Product List'!$A2859,'Week 4 - Making'!$P:$P),0),"")</f>
        <v/>
      </c>
      <c r="N2859" s="7" t="str">
        <f>IFERROR(ROUND(AVERAGEIF('Week 5 - Making'!$B:$B,'Product List'!$A2859,'Week 5 - Making'!$P:$P),0),"")</f>
        <v/>
      </c>
      <c r="O2859" s="7"/>
      <c r="P2859" s="7">
        <f t="array" ref="P2859">iferror(xlookup(C2859,'Product Families'!A:A,'Product Families'!S:S),"")</f>
        <v>0</v>
      </c>
    </row>
    <row r="2860" ht="14.25" customHeight="1">
      <c r="A2860" s="122" t="s">
        <v>5930</v>
      </c>
      <c r="B2860" s="270" t="s">
        <v>5931</v>
      </c>
      <c r="C2860" s="122" t="s">
        <v>495</v>
      </c>
      <c r="D2860" s="7">
        <f t="array" ref="D2860">IFERROR(XLOOKUP($C2860,'Product Families'!$A:$A,'Product Families'!$D:$D),"")</f>
        <v>21</v>
      </c>
      <c r="E2860" s="7">
        <f t="array" ref="E2860">IFERROR(XLOOKUP($C2860,'Product Families'!$A:$A,'Product Families'!$E:$E),"")</f>
        <v>22</v>
      </c>
      <c r="F2860" s="7">
        <f t="array" ref="F2860">IFERROR(XLOOKUP($C2860,'Product Families'!$A:$A,'Product Families'!$F:$F),"")</f>
        <v>24</v>
      </c>
      <c r="G2860" s="7">
        <f t="array" ref="G2860">IFERROR(XLOOKUP($C2860,'Product Families'!$A:$A,'Product Families'!$G:$G),"")</f>
        <v>25</v>
      </c>
      <c r="J2860" s="7" t="str">
        <f>IFERROR(ROUND(AVERAGEIF('Week 1 - Making'!$B:$B,'Product List'!$A2860,'Week 1 - Making'!$P:$P),0),"")</f>
        <v/>
      </c>
      <c r="K2860" s="7" t="str">
        <f>IFERROR(ROUND(AVERAGEIF('Week 2 - Making'!$B:$B,'Product List'!$A2860,'Week 2 - Making'!$P:$P),0),"")</f>
        <v/>
      </c>
      <c r="L2860" s="263" t="str">
        <f>IFERROR(ROUND(AVERAGEIF('Week 3 - Making'!$B:$B,'Product List'!$A2860,'Week 3 - Making'!$P:$P),0),"")</f>
        <v/>
      </c>
      <c r="M2860" s="7" t="str">
        <f>IFERROR(ROUND(AVERAGEIF('Week 4 - Making'!$B:$B,'Product List'!$A2860,'Week 4 - Making'!$P:$P),0),"")</f>
        <v/>
      </c>
      <c r="N2860" s="7" t="str">
        <f>IFERROR(ROUND(AVERAGEIF('Week 5 - Making'!$B:$B,'Product List'!$A2860,'Week 5 - Making'!$P:$P),0),"")</f>
        <v/>
      </c>
      <c r="O2860" s="7"/>
      <c r="P2860" s="7">
        <f t="array" ref="P2860">iferror(xlookup(C2860,'Product Families'!A:A,'Product Families'!S:S),"")</f>
        <v>0</v>
      </c>
    </row>
    <row r="2861" ht="14.25" customHeight="1">
      <c r="A2861" s="138" t="s">
        <v>5932</v>
      </c>
      <c r="B2861" s="270" t="s">
        <v>5931</v>
      </c>
      <c r="C2861" s="138" t="s">
        <v>497</v>
      </c>
      <c r="D2861" s="7">
        <f t="array" ref="D2861">IFERROR(XLOOKUP($C2861,'Product Families'!$A:$A,'Product Families'!$D:$D),"")</f>
        <v>65</v>
      </c>
      <c r="E2861" s="7">
        <f t="array" ref="E2861">IFERROR(XLOOKUP($C2861,'Product Families'!$A:$A,'Product Families'!$E:$E),"")</f>
        <v>67</v>
      </c>
      <c r="F2861" s="7">
        <f t="array" ref="F2861">IFERROR(XLOOKUP($C2861,'Product Families'!$A:$A,'Product Families'!$F:$F),"")</f>
        <v>72</v>
      </c>
      <c r="G2861" s="7">
        <f t="array" ref="G2861">IFERROR(XLOOKUP($C2861,'Product Families'!$A:$A,'Product Families'!$G:$G),"")</f>
        <v>77</v>
      </c>
      <c r="J2861" s="7" t="str">
        <f>IFERROR(ROUND(AVERAGEIF('Week 1 - Making'!$B:$B,'Product List'!$A2861,'Week 1 - Making'!$P:$P),0),"")</f>
        <v/>
      </c>
      <c r="K2861" s="7" t="str">
        <f>IFERROR(ROUND(AVERAGEIF('Week 2 - Making'!$B:$B,'Product List'!$A2861,'Week 2 - Making'!$P:$P),0),"")</f>
        <v/>
      </c>
      <c r="L2861" s="263" t="str">
        <f>IFERROR(ROUND(AVERAGEIF('Week 3 - Making'!$B:$B,'Product List'!$A2861,'Week 3 - Making'!$P:$P),0),"")</f>
        <v/>
      </c>
      <c r="M2861" s="7" t="str">
        <f>IFERROR(ROUND(AVERAGEIF('Week 4 - Making'!$B:$B,'Product List'!$A2861,'Week 4 - Making'!$P:$P),0),"")</f>
        <v/>
      </c>
      <c r="N2861" s="7" t="str">
        <f>IFERROR(ROUND(AVERAGEIF('Week 5 - Making'!$B:$B,'Product List'!$A2861,'Week 5 - Making'!$P:$P),0),"")</f>
        <v/>
      </c>
      <c r="O2861" s="7"/>
      <c r="P2861" s="7">
        <f t="array" ref="P2861">iferror(xlookup(C2861,'Product Families'!A:A,'Product Families'!S:S),"")</f>
        <v>0</v>
      </c>
    </row>
    <row r="2862" ht="14.25" customHeight="1">
      <c r="A2862" s="122" t="s">
        <v>5933</v>
      </c>
      <c r="B2862" s="270" t="s">
        <v>5934</v>
      </c>
      <c r="C2862" s="122" t="s">
        <v>495</v>
      </c>
      <c r="D2862" s="7">
        <f t="array" ref="D2862">IFERROR(XLOOKUP($C2862,'Product Families'!$A:$A,'Product Families'!$D:$D),"")</f>
        <v>21</v>
      </c>
      <c r="E2862" s="7">
        <f t="array" ref="E2862">IFERROR(XLOOKUP($C2862,'Product Families'!$A:$A,'Product Families'!$E:$E),"")</f>
        <v>22</v>
      </c>
      <c r="F2862" s="7">
        <f t="array" ref="F2862">IFERROR(XLOOKUP($C2862,'Product Families'!$A:$A,'Product Families'!$F:$F),"")</f>
        <v>24</v>
      </c>
      <c r="G2862" s="7">
        <f t="array" ref="G2862">IFERROR(XLOOKUP($C2862,'Product Families'!$A:$A,'Product Families'!$G:$G),"")</f>
        <v>25</v>
      </c>
      <c r="J2862" s="7" t="str">
        <f>IFERROR(ROUND(AVERAGEIF('Week 1 - Making'!$B:$B,'Product List'!$A2862,'Week 1 - Making'!$P:$P),0),"")</f>
        <v/>
      </c>
      <c r="K2862" s="7" t="str">
        <f>IFERROR(ROUND(AVERAGEIF('Week 2 - Making'!$B:$B,'Product List'!$A2862,'Week 2 - Making'!$P:$P),0),"")</f>
        <v/>
      </c>
      <c r="L2862" s="263" t="str">
        <f>IFERROR(ROUND(AVERAGEIF('Week 3 - Making'!$B:$B,'Product List'!$A2862,'Week 3 - Making'!$P:$P),0),"")</f>
        <v/>
      </c>
      <c r="M2862" s="7" t="str">
        <f>IFERROR(ROUND(AVERAGEIF('Week 4 - Making'!$B:$B,'Product List'!$A2862,'Week 4 - Making'!$P:$P),0),"")</f>
        <v/>
      </c>
      <c r="N2862" s="7" t="str">
        <f>IFERROR(ROUND(AVERAGEIF('Week 5 - Making'!$B:$B,'Product List'!$A2862,'Week 5 - Making'!$P:$P),0),"")</f>
        <v/>
      </c>
      <c r="O2862" s="7"/>
      <c r="P2862" s="7">
        <f t="array" ref="P2862">iferror(xlookup(C2862,'Product Families'!A:A,'Product Families'!S:S),"")</f>
        <v>0</v>
      </c>
    </row>
    <row r="2863" ht="14.25" customHeight="1">
      <c r="A2863" s="138" t="s">
        <v>5935</v>
      </c>
      <c r="B2863" s="299" t="s">
        <v>5936</v>
      </c>
      <c r="C2863" s="138" t="s">
        <v>497</v>
      </c>
      <c r="D2863" s="7">
        <f t="array" ref="D2863">IFERROR(XLOOKUP($C2863,'Product Families'!$A:$A,'Product Families'!$D:$D),"")</f>
        <v>65</v>
      </c>
      <c r="E2863" s="7">
        <f t="array" ref="E2863">IFERROR(XLOOKUP($C2863,'Product Families'!$A:$A,'Product Families'!$E:$E),"")</f>
        <v>67</v>
      </c>
      <c r="F2863" s="7">
        <f t="array" ref="F2863">IFERROR(XLOOKUP($C2863,'Product Families'!$A:$A,'Product Families'!$F:$F),"")</f>
        <v>72</v>
      </c>
      <c r="G2863" s="7">
        <f t="array" ref="G2863">IFERROR(XLOOKUP($C2863,'Product Families'!$A:$A,'Product Families'!$G:$G),"")</f>
        <v>77</v>
      </c>
      <c r="J2863" s="7" t="str">
        <f>IFERROR(ROUND(AVERAGEIF('Week 1 - Making'!$B:$B,'Product List'!$A2863,'Week 1 - Making'!$P:$P),0),"")</f>
        <v/>
      </c>
      <c r="K2863" s="7" t="str">
        <f>IFERROR(ROUND(AVERAGEIF('Week 2 - Making'!$B:$B,'Product List'!$A2863,'Week 2 - Making'!$P:$P),0),"")</f>
        <v/>
      </c>
      <c r="L2863" s="263" t="str">
        <f>IFERROR(ROUND(AVERAGEIF('Week 3 - Making'!$B:$B,'Product List'!$A2863,'Week 3 - Making'!$P:$P),0),"")</f>
        <v/>
      </c>
      <c r="M2863" s="7" t="str">
        <f>IFERROR(ROUND(AVERAGEIF('Week 4 - Making'!$B:$B,'Product List'!$A2863,'Week 4 - Making'!$P:$P),0),"")</f>
        <v/>
      </c>
      <c r="N2863" s="7" t="str">
        <f>IFERROR(ROUND(AVERAGEIF('Week 5 - Making'!$B:$B,'Product List'!$A2863,'Week 5 - Making'!$P:$P),0),"")</f>
        <v/>
      </c>
      <c r="O2863" s="7"/>
      <c r="P2863" s="7">
        <f t="array" ref="P2863">iferror(xlookup(C2863,'Product Families'!A:A,'Product Families'!S:S),"")</f>
        <v>0</v>
      </c>
    </row>
    <row r="2864" ht="14.25" customHeight="1">
      <c r="A2864" s="122" t="s">
        <v>5937</v>
      </c>
      <c r="B2864" s="270" t="s">
        <v>5938</v>
      </c>
      <c r="C2864" s="122" t="s">
        <v>495</v>
      </c>
      <c r="D2864" s="7">
        <f t="array" ref="D2864">IFERROR(XLOOKUP($C2864,'Product Families'!$A:$A,'Product Families'!$D:$D),"")</f>
        <v>21</v>
      </c>
      <c r="E2864" s="7">
        <f t="array" ref="E2864">IFERROR(XLOOKUP($C2864,'Product Families'!$A:$A,'Product Families'!$E:$E),"")</f>
        <v>22</v>
      </c>
      <c r="F2864" s="7">
        <f t="array" ref="F2864">IFERROR(XLOOKUP($C2864,'Product Families'!$A:$A,'Product Families'!$F:$F),"")</f>
        <v>24</v>
      </c>
      <c r="G2864" s="7">
        <f t="array" ref="G2864">IFERROR(XLOOKUP($C2864,'Product Families'!$A:$A,'Product Families'!$G:$G),"")</f>
        <v>25</v>
      </c>
      <c r="J2864" s="7" t="str">
        <f>IFERROR(ROUND(AVERAGEIF('Week 1 - Making'!$B:$B,'Product List'!$A2864,'Week 1 - Making'!$P:$P),0),"")</f>
        <v/>
      </c>
      <c r="K2864" s="7" t="str">
        <f>IFERROR(ROUND(AVERAGEIF('Week 2 - Making'!$B:$B,'Product List'!$A2864,'Week 2 - Making'!$P:$P),0),"")</f>
        <v/>
      </c>
      <c r="L2864" s="263" t="str">
        <f>IFERROR(ROUND(AVERAGEIF('Week 3 - Making'!$B:$B,'Product List'!$A2864,'Week 3 - Making'!$P:$P),0),"")</f>
        <v/>
      </c>
      <c r="M2864" s="7" t="str">
        <f>IFERROR(ROUND(AVERAGEIF('Week 4 - Making'!$B:$B,'Product List'!$A2864,'Week 4 - Making'!$P:$P),0),"")</f>
        <v/>
      </c>
      <c r="N2864" s="7" t="str">
        <f>IFERROR(ROUND(AVERAGEIF('Week 5 - Making'!$B:$B,'Product List'!$A2864,'Week 5 - Making'!$P:$P),0),"")</f>
        <v/>
      </c>
      <c r="O2864" s="7"/>
      <c r="P2864" s="7">
        <f t="array" ref="P2864">iferror(xlookup(C2864,'Product Families'!A:A,'Product Families'!S:S),"")</f>
        <v>0</v>
      </c>
    </row>
    <row r="2865" ht="14.25" customHeight="1">
      <c r="A2865" s="138" t="s">
        <v>5939</v>
      </c>
      <c r="B2865" s="270" t="s">
        <v>5938</v>
      </c>
      <c r="C2865" s="138" t="s">
        <v>497</v>
      </c>
      <c r="D2865" s="7">
        <f t="array" ref="D2865">IFERROR(XLOOKUP($C2865,'Product Families'!$A:$A,'Product Families'!$D:$D),"")</f>
        <v>65</v>
      </c>
      <c r="E2865" s="7">
        <f t="array" ref="E2865">IFERROR(XLOOKUP($C2865,'Product Families'!$A:$A,'Product Families'!$E:$E),"")</f>
        <v>67</v>
      </c>
      <c r="F2865" s="7">
        <f t="array" ref="F2865">IFERROR(XLOOKUP($C2865,'Product Families'!$A:$A,'Product Families'!$F:$F),"")</f>
        <v>72</v>
      </c>
      <c r="G2865" s="7">
        <f t="array" ref="G2865">IFERROR(XLOOKUP($C2865,'Product Families'!$A:$A,'Product Families'!$G:$G),"")</f>
        <v>77</v>
      </c>
      <c r="J2865" s="7" t="str">
        <f>IFERROR(ROUND(AVERAGEIF('Week 1 - Making'!$B:$B,'Product List'!$A2865,'Week 1 - Making'!$P:$P),0),"")</f>
        <v/>
      </c>
      <c r="K2865" s="7" t="str">
        <f>IFERROR(ROUND(AVERAGEIF('Week 2 - Making'!$B:$B,'Product List'!$A2865,'Week 2 - Making'!$P:$P),0),"")</f>
        <v/>
      </c>
      <c r="L2865" s="263" t="str">
        <f>IFERROR(ROUND(AVERAGEIF('Week 3 - Making'!$B:$B,'Product List'!$A2865,'Week 3 - Making'!$P:$P),0),"")</f>
        <v/>
      </c>
      <c r="M2865" s="7" t="str">
        <f>IFERROR(ROUND(AVERAGEIF('Week 4 - Making'!$B:$B,'Product List'!$A2865,'Week 4 - Making'!$P:$P),0),"")</f>
        <v/>
      </c>
      <c r="N2865" s="7" t="str">
        <f>IFERROR(ROUND(AVERAGEIF('Week 5 - Making'!$B:$B,'Product List'!$A2865,'Week 5 - Making'!$P:$P),0),"")</f>
        <v/>
      </c>
      <c r="O2865" s="7"/>
      <c r="P2865" s="7">
        <f t="array" ref="P2865">iferror(xlookup(C2865,'Product Families'!A:A,'Product Families'!S:S),"")</f>
        <v>0</v>
      </c>
    </row>
    <row r="2866" ht="14.25" customHeight="1">
      <c r="A2866" s="122" t="s">
        <v>5940</v>
      </c>
      <c r="B2866" s="270" t="s">
        <v>5941</v>
      </c>
      <c r="C2866" s="122" t="s">
        <v>495</v>
      </c>
      <c r="D2866" s="7">
        <f t="array" ref="D2866">IFERROR(XLOOKUP($C2866,'Product Families'!$A:$A,'Product Families'!$D:$D),"")</f>
        <v>21</v>
      </c>
      <c r="E2866" s="7">
        <f t="array" ref="E2866">IFERROR(XLOOKUP($C2866,'Product Families'!$A:$A,'Product Families'!$E:$E),"")</f>
        <v>22</v>
      </c>
      <c r="F2866" s="7">
        <f t="array" ref="F2866">IFERROR(XLOOKUP($C2866,'Product Families'!$A:$A,'Product Families'!$F:$F),"")</f>
        <v>24</v>
      </c>
      <c r="G2866" s="7">
        <f t="array" ref="G2866">IFERROR(XLOOKUP($C2866,'Product Families'!$A:$A,'Product Families'!$G:$G),"")</f>
        <v>25</v>
      </c>
      <c r="J2866" s="7" t="str">
        <f>IFERROR(ROUND(AVERAGEIF('Week 1 - Making'!$B:$B,'Product List'!$A2866,'Week 1 - Making'!$P:$P),0),"")</f>
        <v/>
      </c>
      <c r="K2866" s="7" t="str">
        <f>IFERROR(ROUND(AVERAGEIF('Week 2 - Making'!$B:$B,'Product List'!$A2866,'Week 2 - Making'!$P:$P),0),"")</f>
        <v/>
      </c>
      <c r="L2866" s="263" t="str">
        <f>IFERROR(ROUND(AVERAGEIF('Week 3 - Making'!$B:$B,'Product List'!$A2866,'Week 3 - Making'!$P:$P),0),"")</f>
        <v/>
      </c>
      <c r="M2866" s="7" t="str">
        <f>IFERROR(ROUND(AVERAGEIF('Week 4 - Making'!$B:$B,'Product List'!$A2866,'Week 4 - Making'!$P:$P),0),"")</f>
        <v/>
      </c>
      <c r="N2866" s="7" t="str">
        <f>IFERROR(ROUND(AVERAGEIF('Week 5 - Making'!$B:$B,'Product List'!$A2866,'Week 5 - Making'!$P:$P),0),"")</f>
        <v/>
      </c>
      <c r="O2866" s="7"/>
      <c r="P2866" s="7">
        <f t="array" ref="P2866">iferror(xlookup(C2866,'Product Families'!A:A,'Product Families'!S:S),"")</f>
        <v>0</v>
      </c>
    </row>
    <row r="2867" ht="14.25" customHeight="1">
      <c r="A2867" s="288" t="s">
        <v>5942</v>
      </c>
      <c r="B2867" s="291"/>
      <c r="C2867" s="138" t="s">
        <v>497</v>
      </c>
      <c r="D2867" s="124">
        <f t="array" ref="D2867">IFERROR(XLOOKUP($C2867,'Product Families'!$A:$A,'Product Families'!$D:$D),"")</f>
        <v>65</v>
      </c>
      <c r="E2867" s="124">
        <f t="array" ref="E2867">IFERROR(XLOOKUP($C2867,'Product Families'!$A:$A,'Product Families'!$E:$E),"")</f>
        <v>67</v>
      </c>
      <c r="F2867" s="124">
        <f t="array" ref="F2867">IFERROR(XLOOKUP($C2867,'Product Families'!$A:$A,'Product Families'!$F:$F),"")</f>
        <v>72</v>
      </c>
      <c r="G2867" s="124">
        <f t="array" ref="G2867">IFERROR(XLOOKUP($C2867,'Product Families'!$A:$A,'Product Families'!$G:$G),"")</f>
        <v>77</v>
      </c>
      <c r="H2867" s="122"/>
      <c r="I2867" s="122"/>
      <c r="J2867" s="290" t="str">
        <f>IFERROR(ROUND(AVERAGEIF('Week 1 - Making'!$B:$B,'Product List'!$A2867,'Week 1 - Making'!$P:$P),0),"")</f>
        <v/>
      </c>
      <c r="K2867" s="122" t="str">
        <f>IFERROR(ROUND(AVERAGEIF('Week 2 - Making'!$B:$B,'Product List'!$A2867,'Week 2 - Making'!$P:$P),0),"")</f>
        <v/>
      </c>
      <c r="L2867" s="122" t="str">
        <f>IFERROR(ROUND(AVERAGEIF('Week 3 - Making'!$B:$B,'Product List'!$A2867,'Week 3 - Making'!$P:$P),0),"")</f>
        <v/>
      </c>
      <c r="M2867" s="122" t="str">
        <f>IFERROR(ROUND(AVERAGEIF('Week 4 - Making'!$B:$B,'Product List'!$A2867,'Week 4 - Making'!$P:$P),0),"")</f>
        <v/>
      </c>
      <c r="N2867" s="122" t="str">
        <f>IFERROR(ROUND(AVERAGEIF('Week 5 - Making'!$B:$B,'Product List'!$A2867,'Week 5 - Making'!$P:$P),0),"")</f>
        <v/>
      </c>
      <c r="O2867" s="122"/>
      <c r="P2867" s="290">
        <f t="array" ref="P2867">iferror(xlookup(C2867,'Product Families'!A:A,'Product Families'!S:S),"")</f>
        <v>0</v>
      </c>
    </row>
    <row r="2868" ht="14.25" customHeight="1">
      <c r="A2868" s="122" t="s">
        <v>5943</v>
      </c>
      <c r="B2868" s="270" t="s">
        <v>5944</v>
      </c>
      <c r="C2868" s="122" t="s">
        <v>495</v>
      </c>
      <c r="D2868" s="7">
        <f t="array" ref="D2868">IFERROR(XLOOKUP($C2868,'Product Families'!$A:$A,'Product Families'!$D:$D),"")</f>
        <v>21</v>
      </c>
      <c r="E2868" s="7">
        <f t="array" ref="E2868">IFERROR(XLOOKUP($C2868,'Product Families'!$A:$A,'Product Families'!$E:$E),"")</f>
        <v>22</v>
      </c>
      <c r="F2868" s="7">
        <f t="array" ref="F2868">IFERROR(XLOOKUP($C2868,'Product Families'!$A:$A,'Product Families'!$F:$F),"")</f>
        <v>24</v>
      </c>
      <c r="G2868" s="7">
        <f t="array" ref="G2868">IFERROR(XLOOKUP($C2868,'Product Families'!$A:$A,'Product Families'!$G:$G),"")</f>
        <v>25</v>
      </c>
      <c r="J2868" s="7" t="str">
        <f>IFERROR(ROUND(AVERAGEIF('Week 1 - Making'!$B:$B,'Product List'!$A2868,'Week 1 - Making'!$P:$P),0),"")</f>
        <v/>
      </c>
      <c r="K2868" s="7" t="str">
        <f>IFERROR(ROUND(AVERAGEIF('Week 2 - Making'!$B:$B,'Product List'!$A2868,'Week 2 - Making'!$P:$P),0),"")</f>
        <v/>
      </c>
      <c r="L2868" s="263" t="str">
        <f>IFERROR(ROUND(AVERAGEIF('Week 3 - Making'!$B:$B,'Product List'!$A2868,'Week 3 - Making'!$P:$P),0),"")</f>
        <v/>
      </c>
      <c r="M2868" s="7" t="str">
        <f>IFERROR(ROUND(AVERAGEIF('Week 4 - Making'!$B:$B,'Product List'!$A2868,'Week 4 - Making'!$P:$P),0),"")</f>
        <v/>
      </c>
      <c r="N2868" s="7" t="str">
        <f>IFERROR(ROUND(AVERAGEIF('Week 5 - Making'!$B:$B,'Product List'!$A2868,'Week 5 - Making'!$P:$P),0),"")</f>
        <v/>
      </c>
      <c r="O2868" s="7"/>
      <c r="P2868" s="7">
        <f t="array" ref="P2868">iferror(xlookup(C2868,'Product Families'!A:A,'Product Families'!S:S),"")</f>
        <v>0</v>
      </c>
    </row>
    <row r="2869" ht="14.25" customHeight="1">
      <c r="A2869" s="138" t="s">
        <v>5945</v>
      </c>
      <c r="B2869" s="270" t="s">
        <v>5944</v>
      </c>
      <c r="C2869" s="138" t="s">
        <v>497</v>
      </c>
      <c r="D2869" s="7">
        <f t="array" ref="D2869">IFERROR(XLOOKUP($C2869,'Product Families'!$A:$A,'Product Families'!$D:$D),"")</f>
        <v>65</v>
      </c>
      <c r="E2869" s="7">
        <f t="array" ref="E2869">IFERROR(XLOOKUP($C2869,'Product Families'!$A:$A,'Product Families'!$E:$E),"")</f>
        <v>67</v>
      </c>
      <c r="F2869" s="7">
        <f t="array" ref="F2869">IFERROR(XLOOKUP($C2869,'Product Families'!$A:$A,'Product Families'!$F:$F),"")</f>
        <v>72</v>
      </c>
      <c r="G2869" s="7">
        <f t="array" ref="G2869">IFERROR(XLOOKUP($C2869,'Product Families'!$A:$A,'Product Families'!$G:$G),"")</f>
        <v>77</v>
      </c>
      <c r="J2869" s="7" t="str">
        <f>IFERROR(ROUND(AVERAGEIF('Week 1 - Making'!$B:$B,'Product List'!$A2869,'Week 1 - Making'!$P:$P),0),"")</f>
        <v/>
      </c>
      <c r="K2869" s="7" t="str">
        <f>IFERROR(ROUND(AVERAGEIF('Week 2 - Making'!$B:$B,'Product List'!$A2869,'Week 2 - Making'!$P:$P),0),"")</f>
        <v/>
      </c>
      <c r="L2869" s="263" t="str">
        <f>IFERROR(ROUND(AVERAGEIF('Week 3 - Making'!$B:$B,'Product List'!$A2869,'Week 3 - Making'!$P:$P),0),"")</f>
        <v/>
      </c>
      <c r="M2869" s="7" t="str">
        <f>IFERROR(ROUND(AVERAGEIF('Week 4 - Making'!$B:$B,'Product List'!$A2869,'Week 4 - Making'!$P:$P),0),"")</f>
        <v/>
      </c>
      <c r="N2869" s="7" t="str">
        <f>IFERROR(ROUND(AVERAGEIF('Week 5 - Making'!$B:$B,'Product List'!$A2869,'Week 5 - Making'!$P:$P),0),"")</f>
        <v/>
      </c>
      <c r="O2869" s="7"/>
      <c r="P2869" s="7">
        <f t="array" ref="P2869">iferror(xlookup(C2869,'Product Families'!A:A,'Product Families'!S:S),"")</f>
        <v>0</v>
      </c>
    </row>
    <row r="2870" ht="14.25" customHeight="1">
      <c r="A2870" s="122" t="s">
        <v>5946</v>
      </c>
      <c r="B2870" s="270" t="s">
        <v>5947</v>
      </c>
      <c r="C2870" s="122" t="s">
        <v>495</v>
      </c>
      <c r="D2870" s="7">
        <f t="array" ref="D2870">IFERROR(XLOOKUP($C2870,'Product Families'!$A:$A,'Product Families'!$D:$D),"")</f>
        <v>21</v>
      </c>
      <c r="E2870" s="7">
        <f t="array" ref="E2870">IFERROR(XLOOKUP($C2870,'Product Families'!$A:$A,'Product Families'!$E:$E),"")</f>
        <v>22</v>
      </c>
      <c r="F2870" s="7">
        <f t="array" ref="F2870">IFERROR(XLOOKUP($C2870,'Product Families'!$A:$A,'Product Families'!$F:$F),"")</f>
        <v>24</v>
      </c>
      <c r="G2870" s="7">
        <f t="array" ref="G2870">IFERROR(XLOOKUP($C2870,'Product Families'!$A:$A,'Product Families'!$G:$G),"")</f>
        <v>25</v>
      </c>
      <c r="J2870" s="7" t="str">
        <f>IFERROR(ROUND(AVERAGEIF('Week 1 - Making'!$B:$B,'Product List'!$A2870,'Week 1 - Making'!$P:$P),0),"")</f>
        <v/>
      </c>
      <c r="K2870" s="7" t="str">
        <f>IFERROR(ROUND(AVERAGEIF('Week 2 - Making'!$B:$B,'Product List'!$A2870,'Week 2 - Making'!$P:$P),0),"")</f>
        <v/>
      </c>
      <c r="L2870" s="263" t="str">
        <f>IFERROR(ROUND(AVERAGEIF('Week 3 - Making'!$B:$B,'Product List'!$A2870,'Week 3 - Making'!$P:$P),0),"")</f>
        <v/>
      </c>
      <c r="M2870" s="7" t="str">
        <f>IFERROR(ROUND(AVERAGEIF('Week 4 - Making'!$B:$B,'Product List'!$A2870,'Week 4 - Making'!$P:$P),0),"")</f>
        <v/>
      </c>
      <c r="N2870" s="7" t="str">
        <f>IFERROR(ROUND(AVERAGEIF('Week 5 - Making'!$B:$B,'Product List'!$A2870,'Week 5 - Making'!$P:$P),0),"")</f>
        <v/>
      </c>
      <c r="O2870" s="7"/>
      <c r="P2870" s="7">
        <f t="array" ref="P2870">iferror(xlookup(C2870,'Product Families'!A:A,'Product Families'!S:S),"")</f>
        <v>0</v>
      </c>
    </row>
    <row r="2871" ht="14.25" customHeight="1">
      <c r="A2871" s="138" t="s">
        <v>5948</v>
      </c>
      <c r="B2871" s="270" t="s">
        <v>5947</v>
      </c>
      <c r="C2871" s="138" t="s">
        <v>497</v>
      </c>
      <c r="D2871" s="7">
        <f t="array" ref="D2871">IFERROR(XLOOKUP($C2871,'Product Families'!$A:$A,'Product Families'!$D:$D),"")</f>
        <v>65</v>
      </c>
      <c r="E2871" s="7">
        <f t="array" ref="E2871">IFERROR(XLOOKUP($C2871,'Product Families'!$A:$A,'Product Families'!$E:$E),"")</f>
        <v>67</v>
      </c>
      <c r="F2871" s="7">
        <f t="array" ref="F2871">IFERROR(XLOOKUP($C2871,'Product Families'!$A:$A,'Product Families'!$F:$F),"")</f>
        <v>72</v>
      </c>
      <c r="G2871" s="7">
        <f t="array" ref="G2871">IFERROR(XLOOKUP($C2871,'Product Families'!$A:$A,'Product Families'!$G:$G),"")</f>
        <v>77</v>
      </c>
      <c r="J2871" s="7" t="str">
        <f>IFERROR(ROUND(AVERAGEIF('Week 1 - Making'!$B:$B,'Product List'!$A2871,'Week 1 - Making'!$P:$P),0),"")</f>
        <v/>
      </c>
      <c r="K2871" s="7" t="str">
        <f>IFERROR(ROUND(AVERAGEIF('Week 2 - Making'!$B:$B,'Product List'!$A2871,'Week 2 - Making'!$P:$P),0),"")</f>
        <v/>
      </c>
      <c r="L2871" s="263" t="str">
        <f>IFERROR(ROUND(AVERAGEIF('Week 3 - Making'!$B:$B,'Product List'!$A2871,'Week 3 - Making'!$P:$P),0),"")</f>
        <v/>
      </c>
      <c r="M2871" s="7" t="str">
        <f>IFERROR(ROUND(AVERAGEIF('Week 4 - Making'!$B:$B,'Product List'!$A2871,'Week 4 - Making'!$P:$P),0),"")</f>
        <v/>
      </c>
      <c r="N2871" s="7" t="str">
        <f>IFERROR(ROUND(AVERAGEIF('Week 5 - Making'!$B:$B,'Product List'!$A2871,'Week 5 - Making'!$P:$P),0),"")</f>
        <v/>
      </c>
      <c r="O2871" s="7"/>
      <c r="P2871" s="7">
        <f t="array" ref="P2871">iferror(xlookup(C2871,'Product Families'!A:A,'Product Families'!S:S),"")</f>
        <v>0</v>
      </c>
    </row>
    <row r="2872" ht="14.25" customHeight="1">
      <c r="A2872" s="138" t="s">
        <v>5949</v>
      </c>
      <c r="B2872" s="270" t="s">
        <v>5950</v>
      </c>
      <c r="C2872" s="122" t="s">
        <v>495</v>
      </c>
      <c r="D2872" s="7">
        <f t="array" ref="D2872">IFERROR(XLOOKUP($C2872,'Product Families'!$A:$A,'Product Families'!$D:$D),"")</f>
        <v>21</v>
      </c>
      <c r="E2872" s="7">
        <f t="array" ref="E2872">IFERROR(XLOOKUP($C2872,'Product Families'!$A:$A,'Product Families'!$E:$E),"")</f>
        <v>22</v>
      </c>
      <c r="F2872" s="7">
        <f t="array" ref="F2872">IFERROR(XLOOKUP($C2872,'Product Families'!$A:$A,'Product Families'!$F:$F),"")</f>
        <v>24</v>
      </c>
      <c r="G2872" s="7">
        <f t="array" ref="G2872">IFERROR(XLOOKUP($C2872,'Product Families'!$A:$A,'Product Families'!$G:$G),"")</f>
        <v>25</v>
      </c>
      <c r="J2872" s="7" t="str">
        <f>IFERROR(ROUND(AVERAGEIF('Week 1 - Making'!$B:$B,'Product List'!$A2872,'Week 1 - Making'!$P:$P),0),"")</f>
        <v/>
      </c>
      <c r="K2872" s="7" t="str">
        <f>IFERROR(ROUND(AVERAGEIF('Week 2 - Making'!$B:$B,'Product List'!$A2872,'Week 2 - Making'!$P:$P),0),"")</f>
        <v/>
      </c>
      <c r="L2872" s="263" t="str">
        <f>IFERROR(ROUND(AVERAGEIF('Week 3 - Making'!$B:$B,'Product List'!$A2872,'Week 3 - Making'!$P:$P),0),"")</f>
        <v/>
      </c>
      <c r="M2872" s="7" t="str">
        <f>IFERROR(ROUND(AVERAGEIF('Week 4 - Making'!$B:$B,'Product List'!$A2872,'Week 4 - Making'!$P:$P),0),"")</f>
        <v/>
      </c>
      <c r="N2872" s="7" t="str">
        <f>IFERROR(ROUND(AVERAGEIF('Week 5 - Making'!$B:$B,'Product List'!$A2872,'Week 5 - Making'!$P:$P),0),"")</f>
        <v/>
      </c>
      <c r="O2872" s="7"/>
      <c r="P2872" s="7">
        <f t="array" ref="P2872">iferror(xlookup(C2872,'Product Families'!A:A,'Product Families'!S:S),"")</f>
        <v>0</v>
      </c>
    </row>
    <row r="2873" ht="14.25" customHeight="1">
      <c r="A2873" s="138" t="s">
        <v>5951</v>
      </c>
      <c r="B2873" s="270" t="s">
        <v>5950</v>
      </c>
      <c r="C2873" s="138" t="s">
        <v>497</v>
      </c>
      <c r="D2873" s="7">
        <f t="array" ref="D2873">IFERROR(XLOOKUP($C2873,'Product Families'!$A:$A,'Product Families'!$D:$D),"")</f>
        <v>65</v>
      </c>
      <c r="E2873" s="7">
        <f t="array" ref="E2873">IFERROR(XLOOKUP($C2873,'Product Families'!$A:$A,'Product Families'!$E:$E),"")</f>
        <v>67</v>
      </c>
      <c r="F2873" s="7">
        <f t="array" ref="F2873">IFERROR(XLOOKUP($C2873,'Product Families'!$A:$A,'Product Families'!$F:$F),"")</f>
        <v>72</v>
      </c>
      <c r="G2873" s="7">
        <f t="array" ref="G2873">IFERROR(XLOOKUP($C2873,'Product Families'!$A:$A,'Product Families'!$G:$G),"")</f>
        <v>77</v>
      </c>
      <c r="J2873" s="7" t="str">
        <f>IFERROR(ROUND(AVERAGEIF('Week 1 - Making'!$B:$B,'Product List'!$A2873,'Week 1 - Making'!$P:$P),0),"")</f>
        <v/>
      </c>
      <c r="K2873" s="7" t="str">
        <f>IFERROR(ROUND(AVERAGEIF('Week 2 - Making'!$B:$B,'Product List'!$A2873,'Week 2 - Making'!$P:$P),0),"")</f>
        <v/>
      </c>
      <c r="L2873" s="263" t="str">
        <f>IFERROR(ROUND(AVERAGEIF('Week 3 - Making'!$B:$B,'Product List'!$A2873,'Week 3 - Making'!$P:$P),0),"")</f>
        <v/>
      </c>
      <c r="M2873" s="7" t="str">
        <f>IFERROR(ROUND(AVERAGEIF('Week 4 - Making'!$B:$B,'Product List'!$A2873,'Week 4 - Making'!$P:$P),0),"")</f>
        <v/>
      </c>
      <c r="N2873" s="7" t="str">
        <f>IFERROR(ROUND(AVERAGEIF('Week 5 - Making'!$B:$B,'Product List'!$A2873,'Week 5 - Making'!$P:$P),0),"")</f>
        <v/>
      </c>
      <c r="O2873" s="7"/>
      <c r="P2873" s="7">
        <f t="array" ref="P2873">iferror(xlookup(C2873,'Product Families'!A:A,'Product Families'!S:S),"")</f>
        <v>0</v>
      </c>
    </row>
    <row r="2874" ht="14.25" customHeight="1">
      <c r="A2874" s="122" t="s">
        <v>5952</v>
      </c>
      <c r="B2874" s="270" t="s">
        <v>5953</v>
      </c>
      <c r="C2874" s="122" t="s">
        <v>495</v>
      </c>
      <c r="D2874" s="7">
        <f t="array" ref="D2874">IFERROR(XLOOKUP($C2874,'Product Families'!$A:$A,'Product Families'!$D:$D),"")</f>
        <v>21</v>
      </c>
      <c r="E2874" s="7">
        <f t="array" ref="E2874">IFERROR(XLOOKUP($C2874,'Product Families'!$A:$A,'Product Families'!$E:$E),"")</f>
        <v>22</v>
      </c>
      <c r="F2874" s="7">
        <f t="array" ref="F2874">IFERROR(XLOOKUP($C2874,'Product Families'!$A:$A,'Product Families'!$F:$F),"")</f>
        <v>24</v>
      </c>
      <c r="G2874" s="7">
        <f t="array" ref="G2874">IFERROR(XLOOKUP($C2874,'Product Families'!$A:$A,'Product Families'!$G:$G),"")</f>
        <v>25</v>
      </c>
      <c r="J2874" s="7" t="str">
        <f>IFERROR(ROUND(AVERAGEIF('Week 1 - Making'!$B:$B,'Product List'!$A2874,'Week 1 - Making'!$P:$P),0),"")</f>
        <v/>
      </c>
      <c r="K2874" s="7" t="str">
        <f>IFERROR(ROUND(AVERAGEIF('Week 2 - Making'!$B:$B,'Product List'!$A2874,'Week 2 - Making'!$P:$P),0),"")</f>
        <v/>
      </c>
      <c r="L2874" s="263" t="str">
        <f>IFERROR(ROUND(AVERAGEIF('Week 3 - Making'!$B:$B,'Product List'!$A2874,'Week 3 - Making'!$P:$P),0),"")</f>
        <v/>
      </c>
      <c r="M2874" s="7" t="str">
        <f>IFERROR(ROUND(AVERAGEIF('Week 4 - Making'!$B:$B,'Product List'!$A2874,'Week 4 - Making'!$P:$P),0),"")</f>
        <v/>
      </c>
      <c r="N2874" s="7" t="str">
        <f>IFERROR(ROUND(AVERAGEIF('Week 5 - Making'!$B:$B,'Product List'!$A2874,'Week 5 - Making'!$P:$P),0),"")</f>
        <v/>
      </c>
      <c r="O2874" s="7"/>
      <c r="P2874" s="7">
        <f t="array" ref="P2874">iferror(xlookup(C2874,'Product Families'!A:A,'Product Families'!S:S),"")</f>
        <v>0</v>
      </c>
    </row>
    <row r="2875" ht="14.25" customHeight="1">
      <c r="A2875" s="138" t="s">
        <v>5954</v>
      </c>
      <c r="B2875" s="270" t="s">
        <v>5953</v>
      </c>
      <c r="C2875" s="138" t="s">
        <v>497</v>
      </c>
      <c r="D2875" s="7">
        <f t="array" ref="D2875">IFERROR(XLOOKUP($C2875,'Product Families'!$A:$A,'Product Families'!$D:$D),"")</f>
        <v>65</v>
      </c>
      <c r="E2875" s="7">
        <f t="array" ref="E2875">IFERROR(XLOOKUP($C2875,'Product Families'!$A:$A,'Product Families'!$E:$E),"")</f>
        <v>67</v>
      </c>
      <c r="F2875" s="7">
        <f t="array" ref="F2875">IFERROR(XLOOKUP($C2875,'Product Families'!$A:$A,'Product Families'!$F:$F),"")</f>
        <v>72</v>
      </c>
      <c r="G2875" s="7">
        <f t="array" ref="G2875">IFERROR(XLOOKUP($C2875,'Product Families'!$A:$A,'Product Families'!$G:$G),"")</f>
        <v>77</v>
      </c>
      <c r="J2875" s="7" t="str">
        <f>IFERROR(ROUND(AVERAGEIF('Week 1 - Making'!$B:$B,'Product List'!$A2875,'Week 1 - Making'!$P:$P),0),"")</f>
        <v/>
      </c>
      <c r="K2875" s="7" t="str">
        <f>IFERROR(ROUND(AVERAGEIF('Week 2 - Making'!$B:$B,'Product List'!$A2875,'Week 2 - Making'!$P:$P),0),"")</f>
        <v/>
      </c>
      <c r="L2875" s="263" t="str">
        <f>IFERROR(ROUND(AVERAGEIF('Week 3 - Making'!$B:$B,'Product List'!$A2875,'Week 3 - Making'!$P:$P),0),"")</f>
        <v/>
      </c>
      <c r="M2875" s="7" t="str">
        <f>IFERROR(ROUND(AVERAGEIF('Week 4 - Making'!$B:$B,'Product List'!$A2875,'Week 4 - Making'!$P:$P),0),"")</f>
        <v/>
      </c>
      <c r="N2875" s="7" t="str">
        <f>IFERROR(ROUND(AVERAGEIF('Week 5 - Making'!$B:$B,'Product List'!$A2875,'Week 5 - Making'!$P:$P),0),"")</f>
        <v/>
      </c>
      <c r="O2875" s="7"/>
      <c r="P2875" s="7">
        <f t="array" ref="P2875">iferror(xlookup(C2875,'Product Families'!A:A,'Product Families'!S:S),"")</f>
        <v>0</v>
      </c>
    </row>
    <row r="2876" ht="14.25" customHeight="1">
      <c r="A2876" s="138" t="s">
        <v>5955</v>
      </c>
      <c r="B2876" s="122"/>
      <c r="C2876" s="138"/>
      <c r="D2876" s="7"/>
      <c r="E2876" s="7"/>
      <c r="F2876" s="7"/>
      <c r="G2876" s="7"/>
      <c r="J2876" s="7"/>
      <c r="K2876" s="7"/>
      <c r="L2876" s="263"/>
      <c r="M2876" s="7"/>
      <c r="N2876" s="7"/>
      <c r="O2876" s="7"/>
      <c r="P2876" s="7"/>
    </row>
    <row r="2877" ht="14.25" customHeight="1">
      <c r="A2877" s="138" t="s">
        <v>1868</v>
      </c>
      <c r="B2877" s="122"/>
      <c r="C2877" s="138" t="s">
        <v>1078</v>
      </c>
      <c r="D2877" s="7">
        <f t="array" ref="D2877">IFERROR(XLOOKUP($C2877,'Product Families'!$A:$A,'Product Families'!$D:$D),"")</f>
        <v>130</v>
      </c>
      <c r="E2877" s="7">
        <f t="array" ref="E2877">IFERROR(XLOOKUP($C2877,'Product Families'!$A:$A,'Product Families'!$E:$E),"")</f>
        <v>133</v>
      </c>
      <c r="F2877" s="7">
        <f t="array" ref="F2877">IFERROR(XLOOKUP($C2877,'Product Families'!$A:$A,'Product Families'!$F:$F),"")</f>
        <v>144</v>
      </c>
      <c r="G2877" s="7">
        <f t="array" ref="G2877">IFERROR(XLOOKUP($C2877,'Product Families'!$A:$A,'Product Families'!$G:$G),"")</f>
        <v>154</v>
      </c>
      <c r="J2877" s="7">
        <f>IFERROR(ROUND(AVERAGEIF('Week 1 - Making'!$B:$B,'Product List'!$A2877,'Week 1 - Making'!$P:$P),0),"")</f>
        <v>100</v>
      </c>
      <c r="K2877" s="7" t="str">
        <f>IFERROR(ROUND(AVERAGEIF('Week 2 - Making'!$B:$B,'Product List'!$A2877,'Week 2 - Making'!$P:$P),0),"")</f>
        <v/>
      </c>
      <c r="L2877" s="263" t="str">
        <f>IFERROR(ROUND(AVERAGEIF('Week 3 - Making'!$B:$B,'Product List'!$A2877,'Week 3 - Making'!$P:$P),0),"")</f>
        <v/>
      </c>
      <c r="M2877" s="7" t="str">
        <f>IFERROR(ROUND(AVERAGEIF('Week 4 - Making'!$B:$B,'Product List'!$A2877,'Week 4 - Making'!$P:$P),0),"")</f>
        <v/>
      </c>
      <c r="N2877" s="7" t="str">
        <f>IFERROR(ROUND(AVERAGEIF('Week 5 - Making'!$B:$B,'Product List'!$A2877,'Week 5 - Making'!$P:$P),0),"")</f>
        <v/>
      </c>
      <c r="O2877" s="7"/>
      <c r="P2877" s="7">
        <f t="array" ref="P2877">iferror(xlookup(C2877,'Product Families'!A:A,'Product Families'!S:S),"")</f>
        <v>0</v>
      </c>
    </row>
    <row r="2878" ht="14.25" customHeight="1">
      <c r="A2878" s="138" t="s">
        <v>5956</v>
      </c>
      <c r="B2878" s="122"/>
      <c r="C2878" s="138" t="s">
        <v>1078</v>
      </c>
      <c r="D2878" s="7">
        <f t="array" ref="D2878">IFERROR(XLOOKUP($C2878,'Product Families'!$A:$A,'Product Families'!$D:$D),"")</f>
        <v>130</v>
      </c>
      <c r="E2878" s="7">
        <f t="array" ref="E2878">IFERROR(XLOOKUP($C2878,'Product Families'!$A:$A,'Product Families'!$E:$E),"")</f>
        <v>133</v>
      </c>
      <c r="F2878" s="7">
        <f t="array" ref="F2878">IFERROR(XLOOKUP($C2878,'Product Families'!$A:$A,'Product Families'!$F:$F),"")</f>
        <v>144</v>
      </c>
      <c r="G2878" s="7">
        <f t="array" ref="G2878">IFERROR(XLOOKUP($C2878,'Product Families'!$A:$A,'Product Families'!$G:$G),"")</f>
        <v>154</v>
      </c>
      <c r="J2878" s="7" t="str">
        <f>IFERROR(ROUND(AVERAGEIF('Week 1 - Making'!$B:$B,'Product List'!$A2878,'Week 1 - Making'!$P:$P),0),"")</f>
        <v/>
      </c>
      <c r="K2878" s="7" t="str">
        <f>IFERROR(ROUND(AVERAGEIF('Week 2 - Making'!$B:$B,'Product List'!$A2878,'Week 2 - Making'!$P:$P),0),"")</f>
        <v/>
      </c>
      <c r="L2878" s="263" t="str">
        <f>IFERROR(ROUND(AVERAGEIF('Week 3 - Making'!$B:$B,'Product List'!$A2878,'Week 3 - Making'!$P:$P),0),"")</f>
        <v/>
      </c>
      <c r="M2878" s="7" t="str">
        <f>IFERROR(ROUND(AVERAGEIF('Week 4 - Making'!$B:$B,'Product List'!$A2878,'Week 4 - Making'!$P:$P),0),"")</f>
        <v/>
      </c>
      <c r="N2878" s="7" t="str">
        <f>IFERROR(ROUND(AVERAGEIF('Week 5 - Making'!$B:$B,'Product List'!$A2878,'Week 5 - Making'!$P:$P),0),"")</f>
        <v/>
      </c>
      <c r="O2878" s="7"/>
      <c r="P2878" s="7">
        <f t="array" ref="P2878">iferror(xlookup(C2878,'Product Families'!A:A,'Product Families'!S:S),"")</f>
        <v>0</v>
      </c>
    </row>
    <row r="2879" ht="14.25" customHeight="1">
      <c r="A2879" s="138" t="s">
        <v>5957</v>
      </c>
      <c r="B2879" s="122"/>
      <c r="C2879" s="138" t="s">
        <v>1078</v>
      </c>
      <c r="D2879" s="7">
        <f t="array" ref="D2879">IFERROR(XLOOKUP($C2879,'Product Families'!$A:$A,'Product Families'!$D:$D),"")</f>
        <v>130</v>
      </c>
      <c r="E2879" s="7">
        <f t="array" ref="E2879">IFERROR(XLOOKUP($C2879,'Product Families'!$A:$A,'Product Families'!$E:$E),"")</f>
        <v>133</v>
      </c>
      <c r="F2879" s="7">
        <f t="array" ref="F2879">IFERROR(XLOOKUP($C2879,'Product Families'!$A:$A,'Product Families'!$F:$F),"")</f>
        <v>144</v>
      </c>
      <c r="G2879" s="7">
        <f t="array" ref="G2879">IFERROR(XLOOKUP($C2879,'Product Families'!$A:$A,'Product Families'!$G:$G),"")</f>
        <v>154</v>
      </c>
      <c r="J2879" s="7" t="str">
        <f>IFERROR(ROUND(AVERAGEIF('Week 1 - Making'!$B:$B,'Product List'!$A2879,'Week 1 - Making'!$P:$P),0),"")</f>
        <v/>
      </c>
      <c r="K2879" s="7" t="str">
        <f>IFERROR(ROUND(AVERAGEIF('Week 2 - Making'!$B:$B,'Product List'!$A2879,'Week 2 - Making'!$P:$P),0),"")</f>
        <v/>
      </c>
      <c r="L2879" s="263" t="str">
        <f>IFERROR(ROUND(AVERAGEIF('Week 3 - Making'!$B:$B,'Product List'!$A2879,'Week 3 - Making'!$P:$P),0),"")</f>
        <v/>
      </c>
      <c r="M2879" s="7" t="str">
        <f>IFERROR(ROUND(AVERAGEIF('Week 4 - Making'!$B:$B,'Product List'!$A2879,'Week 4 - Making'!$P:$P),0),"")</f>
        <v/>
      </c>
      <c r="N2879" s="7" t="str">
        <f>IFERROR(ROUND(AVERAGEIF('Week 5 - Making'!$B:$B,'Product List'!$A2879,'Week 5 - Making'!$P:$P),0),"")</f>
        <v/>
      </c>
      <c r="O2879" s="7"/>
      <c r="P2879" s="7">
        <f t="array" ref="P2879">iferror(xlookup(C2879,'Product Families'!A:A,'Product Families'!S:S),"")</f>
        <v>0</v>
      </c>
    </row>
    <row r="2880" ht="14.25" customHeight="1">
      <c r="A2880" s="138" t="s">
        <v>5958</v>
      </c>
      <c r="B2880" s="122"/>
      <c r="C2880" s="138" t="s">
        <v>1078</v>
      </c>
      <c r="D2880" s="7">
        <f t="array" ref="D2880">IFERROR(XLOOKUP($C2880,'Product Families'!$A:$A,'Product Families'!$D:$D),"")</f>
        <v>130</v>
      </c>
      <c r="E2880" s="7">
        <f t="array" ref="E2880">IFERROR(XLOOKUP($C2880,'Product Families'!$A:$A,'Product Families'!$E:$E),"")</f>
        <v>133</v>
      </c>
      <c r="F2880" s="7">
        <f t="array" ref="F2880">IFERROR(XLOOKUP($C2880,'Product Families'!$A:$A,'Product Families'!$F:$F),"")</f>
        <v>144</v>
      </c>
      <c r="G2880" s="7">
        <f t="array" ref="G2880">IFERROR(XLOOKUP($C2880,'Product Families'!$A:$A,'Product Families'!$G:$G),"")</f>
        <v>154</v>
      </c>
      <c r="J2880" s="7" t="str">
        <f>IFERROR(ROUND(AVERAGEIF('Week 1 - Making'!$B:$B,'Product List'!$A2880,'Week 1 - Making'!$P:$P),0),"")</f>
        <v/>
      </c>
      <c r="K2880" s="7" t="str">
        <f>IFERROR(ROUND(AVERAGEIF('Week 2 - Making'!$B:$B,'Product List'!$A2880,'Week 2 - Making'!$P:$P),0),"")</f>
        <v/>
      </c>
      <c r="L2880" s="263" t="str">
        <f>IFERROR(ROUND(AVERAGEIF('Week 3 - Making'!$B:$B,'Product List'!$A2880,'Week 3 - Making'!$P:$P),0),"")</f>
        <v/>
      </c>
      <c r="M2880" s="7" t="str">
        <f>IFERROR(ROUND(AVERAGEIF('Week 4 - Making'!$B:$B,'Product List'!$A2880,'Week 4 - Making'!$P:$P),0),"")</f>
        <v/>
      </c>
      <c r="N2880" s="7" t="str">
        <f>IFERROR(ROUND(AVERAGEIF('Week 5 - Making'!$B:$B,'Product List'!$A2880,'Week 5 - Making'!$P:$P),0),"")</f>
        <v/>
      </c>
      <c r="O2880" s="7"/>
      <c r="P2880" s="7">
        <f t="array" ref="P2880">iferror(xlookup(C2880,'Product Families'!A:A,'Product Families'!S:S),"")</f>
        <v>0</v>
      </c>
    </row>
    <row r="2881" ht="14.25" customHeight="1">
      <c r="A2881" s="138" t="s">
        <v>5959</v>
      </c>
      <c r="B2881" s="122"/>
      <c r="C2881" s="138" t="s">
        <v>1078</v>
      </c>
      <c r="D2881" s="7">
        <f t="array" ref="D2881">IFERROR(XLOOKUP($C2881,'Product Families'!$A:$A,'Product Families'!$D:$D),"")</f>
        <v>130</v>
      </c>
      <c r="E2881" s="7">
        <f t="array" ref="E2881">IFERROR(XLOOKUP($C2881,'Product Families'!$A:$A,'Product Families'!$E:$E),"")</f>
        <v>133</v>
      </c>
      <c r="F2881" s="7">
        <f t="array" ref="F2881">IFERROR(XLOOKUP($C2881,'Product Families'!$A:$A,'Product Families'!$F:$F),"")</f>
        <v>144</v>
      </c>
      <c r="G2881" s="7">
        <f t="array" ref="G2881">IFERROR(XLOOKUP($C2881,'Product Families'!$A:$A,'Product Families'!$G:$G),"")</f>
        <v>154</v>
      </c>
      <c r="J2881" s="7" t="str">
        <f>IFERROR(ROUND(AVERAGEIF('Week 1 - Making'!$B:$B,'Product List'!$A2881,'Week 1 - Making'!$P:$P),0),"")</f>
        <v/>
      </c>
      <c r="K2881" s="7" t="str">
        <f>IFERROR(ROUND(AVERAGEIF('Week 2 - Making'!$B:$B,'Product List'!$A2881,'Week 2 - Making'!$P:$P),0),"")</f>
        <v/>
      </c>
      <c r="L2881" s="263" t="str">
        <f>IFERROR(ROUND(AVERAGEIF('Week 3 - Making'!$B:$B,'Product List'!$A2881,'Week 3 - Making'!$P:$P),0),"")</f>
        <v/>
      </c>
      <c r="M2881" s="7" t="str">
        <f>IFERROR(ROUND(AVERAGEIF('Week 4 - Making'!$B:$B,'Product List'!$A2881,'Week 4 - Making'!$P:$P),0),"")</f>
        <v/>
      </c>
      <c r="N2881" s="7" t="str">
        <f>IFERROR(ROUND(AVERAGEIF('Week 5 - Making'!$B:$B,'Product List'!$A2881,'Week 5 - Making'!$P:$P),0),"")</f>
        <v/>
      </c>
      <c r="O2881" s="7"/>
      <c r="P2881" s="7">
        <f t="array" ref="P2881">iferror(xlookup(C2881,'Product Families'!A:A,'Product Families'!S:S),"")</f>
        <v>0</v>
      </c>
    </row>
    <row r="2882" ht="14.25" customHeight="1">
      <c r="A2882" s="138" t="s">
        <v>5960</v>
      </c>
      <c r="B2882" s="122"/>
      <c r="C2882" s="138" t="s">
        <v>1078</v>
      </c>
      <c r="D2882" s="7">
        <f t="array" ref="D2882">IFERROR(XLOOKUP($C2882,'Product Families'!$A:$A,'Product Families'!$D:$D),"")</f>
        <v>130</v>
      </c>
      <c r="E2882" s="7">
        <f t="array" ref="E2882">IFERROR(XLOOKUP($C2882,'Product Families'!$A:$A,'Product Families'!$E:$E),"")</f>
        <v>133</v>
      </c>
      <c r="F2882" s="7">
        <f t="array" ref="F2882">IFERROR(XLOOKUP($C2882,'Product Families'!$A:$A,'Product Families'!$F:$F),"")</f>
        <v>144</v>
      </c>
      <c r="G2882" s="7">
        <f t="array" ref="G2882">IFERROR(XLOOKUP($C2882,'Product Families'!$A:$A,'Product Families'!$G:$G),"")</f>
        <v>154</v>
      </c>
      <c r="J2882" s="7" t="str">
        <f>IFERROR(ROUND(AVERAGEIF('Week 1 - Making'!$B:$B,'Product List'!$A2882,'Week 1 - Making'!$P:$P),0),"")</f>
        <v/>
      </c>
      <c r="K2882" s="7" t="str">
        <f>IFERROR(ROUND(AVERAGEIF('Week 2 - Making'!$B:$B,'Product List'!$A2882,'Week 2 - Making'!$P:$P),0),"")</f>
        <v/>
      </c>
      <c r="L2882" s="263" t="str">
        <f>IFERROR(ROUND(AVERAGEIF('Week 3 - Making'!$B:$B,'Product List'!$A2882,'Week 3 - Making'!$P:$P),0),"")</f>
        <v/>
      </c>
      <c r="M2882" s="7" t="str">
        <f>IFERROR(ROUND(AVERAGEIF('Week 4 - Making'!$B:$B,'Product List'!$A2882,'Week 4 - Making'!$P:$P),0),"")</f>
        <v/>
      </c>
      <c r="N2882" s="7" t="str">
        <f>IFERROR(ROUND(AVERAGEIF('Week 5 - Making'!$B:$B,'Product List'!$A2882,'Week 5 - Making'!$P:$P),0),"")</f>
        <v/>
      </c>
      <c r="O2882" s="7"/>
      <c r="P2882" s="7">
        <f t="array" ref="P2882">iferror(xlookup(C2882,'Product Families'!A:A,'Product Families'!S:S),"")</f>
        <v>0</v>
      </c>
    </row>
    <row r="2883" ht="14.25" customHeight="1">
      <c r="A2883" s="138" t="s">
        <v>2011</v>
      </c>
      <c r="B2883" s="122"/>
      <c r="C2883" s="138" t="s">
        <v>1080</v>
      </c>
      <c r="D2883" s="7">
        <f t="array" ref="D2883">IFERROR(XLOOKUP($C2883,'Product Families'!$A:$A,'Product Families'!$D:$D),"")</f>
        <v>4</v>
      </c>
      <c r="E2883" s="7">
        <f t="array" ref="E2883">IFERROR(XLOOKUP($C2883,'Product Families'!$A:$A,'Product Families'!$E:$E),"")</f>
        <v>5</v>
      </c>
      <c r="F2883" s="7">
        <f t="array" ref="F2883">IFERROR(XLOOKUP($C2883,'Product Families'!$A:$A,'Product Families'!$F:$F),"")</f>
        <v>6</v>
      </c>
      <c r="G2883" s="7">
        <f t="array" ref="G2883">IFERROR(XLOOKUP($C2883,'Product Families'!$A:$A,'Product Families'!$G:$G),"")</f>
        <v>7</v>
      </c>
      <c r="J2883" s="7">
        <f>IFERROR(ROUND(AVERAGEIF('Week 1 - Making'!$B:$B,'Product List'!$A2883,'Week 1 - Making'!$P:$P),0),"")</f>
        <v>100</v>
      </c>
      <c r="K2883" s="7" t="str">
        <f>IFERROR(ROUND(AVERAGEIF('Week 2 - Making'!$B:$B,'Product List'!$A2883,'Week 2 - Making'!$P:$P),0),"")</f>
        <v/>
      </c>
      <c r="L2883" s="263" t="str">
        <f>IFERROR(ROUND(AVERAGEIF('Week 3 - Making'!$B:$B,'Product List'!$A2883,'Week 3 - Making'!$P:$P),0),"")</f>
        <v/>
      </c>
      <c r="M2883" s="7" t="str">
        <f>IFERROR(ROUND(AVERAGEIF('Week 4 - Making'!$B:$B,'Product List'!$A2883,'Week 4 - Making'!$P:$P),0),"")</f>
        <v/>
      </c>
      <c r="N2883" s="7" t="str">
        <f>IFERROR(ROUND(AVERAGEIF('Week 5 - Making'!$B:$B,'Product List'!$A2883,'Week 5 - Making'!$P:$P),0),"")</f>
        <v/>
      </c>
      <c r="O2883" s="7"/>
      <c r="P2883" s="7">
        <f t="array" ref="P2883">iferror(xlookup(C2883,'Product Families'!A:A,'Product Families'!S:S),"")</f>
        <v>0</v>
      </c>
    </row>
    <row r="2884" ht="14.25" customHeight="1">
      <c r="A2884" s="138" t="s">
        <v>5961</v>
      </c>
      <c r="B2884" s="122"/>
      <c r="C2884" s="138" t="s">
        <v>1080</v>
      </c>
      <c r="D2884" s="7">
        <f t="array" ref="D2884">IFERROR(XLOOKUP($C2884,'Product Families'!$A:$A,'Product Families'!$D:$D),"")</f>
        <v>4</v>
      </c>
      <c r="E2884" s="7">
        <f t="array" ref="E2884">IFERROR(XLOOKUP($C2884,'Product Families'!$A:$A,'Product Families'!$E:$E),"")</f>
        <v>5</v>
      </c>
      <c r="F2884" s="7">
        <f t="array" ref="F2884">IFERROR(XLOOKUP($C2884,'Product Families'!$A:$A,'Product Families'!$F:$F),"")</f>
        <v>6</v>
      </c>
      <c r="G2884" s="7">
        <f t="array" ref="G2884">IFERROR(XLOOKUP($C2884,'Product Families'!$A:$A,'Product Families'!$G:$G),"")</f>
        <v>7</v>
      </c>
      <c r="J2884" s="7" t="str">
        <f>IFERROR(ROUND(AVERAGEIF('Week 1 - Making'!$B:$B,'Product List'!$A2884,'Week 1 - Making'!$P:$P),0),"")</f>
        <v/>
      </c>
      <c r="K2884" s="7" t="str">
        <f>IFERROR(ROUND(AVERAGEIF('Week 2 - Making'!$B:$B,'Product List'!$A2884,'Week 2 - Making'!$P:$P),0),"")</f>
        <v/>
      </c>
      <c r="L2884" s="263" t="str">
        <f>IFERROR(ROUND(AVERAGEIF('Week 3 - Making'!$B:$B,'Product List'!$A2884,'Week 3 - Making'!$P:$P),0),"")</f>
        <v/>
      </c>
      <c r="M2884" s="7" t="str">
        <f>IFERROR(ROUND(AVERAGEIF('Week 4 - Making'!$B:$B,'Product List'!$A2884,'Week 4 - Making'!$P:$P),0),"")</f>
        <v/>
      </c>
      <c r="N2884" s="7" t="str">
        <f>IFERROR(ROUND(AVERAGEIF('Week 5 - Making'!$B:$B,'Product List'!$A2884,'Week 5 - Making'!$P:$P),0),"")</f>
        <v/>
      </c>
      <c r="O2884" s="7"/>
      <c r="P2884" s="7">
        <f t="array" ref="P2884">iferror(xlookup(C2884,'Product Families'!A:A,'Product Families'!S:S),"")</f>
        <v>0</v>
      </c>
    </row>
    <row r="2885" ht="14.25" customHeight="1">
      <c r="A2885" s="138" t="s">
        <v>5962</v>
      </c>
      <c r="B2885" s="122"/>
      <c r="C2885" s="138" t="s">
        <v>1080</v>
      </c>
      <c r="D2885" s="7">
        <f t="array" ref="D2885">IFERROR(XLOOKUP($C2885,'Product Families'!$A:$A,'Product Families'!$D:$D),"")</f>
        <v>4</v>
      </c>
      <c r="E2885" s="7">
        <f t="array" ref="E2885">IFERROR(XLOOKUP($C2885,'Product Families'!$A:$A,'Product Families'!$E:$E),"")</f>
        <v>5</v>
      </c>
      <c r="F2885" s="7">
        <f t="array" ref="F2885">IFERROR(XLOOKUP($C2885,'Product Families'!$A:$A,'Product Families'!$F:$F),"")</f>
        <v>6</v>
      </c>
      <c r="G2885" s="7">
        <f t="array" ref="G2885">IFERROR(XLOOKUP($C2885,'Product Families'!$A:$A,'Product Families'!$G:$G),"")</f>
        <v>7</v>
      </c>
      <c r="J2885" s="7" t="str">
        <f>IFERROR(ROUND(AVERAGEIF('Week 1 - Making'!$B:$B,'Product List'!$A2885,'Week 1 - Making'!$P:$P),0),"")</f>
        <v/>
      </c>
      <c r="K2885" s="7" t="str">
        <f>IFERROR(ROUND(AVERAGEIF('Week 2 - Making'!$B:$B,'Product List'!$A2885,'Week 2 - Making'!$P:$P),0),"")</f>
        <v/>
      </c>
      <c r="L2885" s="263" t="str">
        <f>IFERROR(ROUND(AVERAGEIF('Week 3 - Making'!$B:$B,'Product List'!$A2885,'Week 3 - Making'!$P:$P),0),"")</f>
        <v/>
      </c>
      <c r="M2885" s="7" t="str">
        <f>IFERROR(ROUND(AVERAGEIF('Week 4 - Making'!$B:$B,'Product List'!$A2885,'Week 4 - Making'!$P:$P),0),"")</f>
        <v/>
      </c>
      <c r="N2885" s="7" t="str">
        <f>IFERROR(ROUND(AVERAGEIF('Week 5 - Making'!$B:$B,'Product List'!$A2885,'Week 5 - Making'!$P:$P),0),"")</f>
        <v/>
      </c>
      <c r="O2885" s="7"/>
      <c r="P2885" s="7">
        <f t="array" ref="P2885">iferror(xlookup(C2885,'Product Families'!A:A,'Product Families'!S:S),"")</f>
        <v>0</v>
      </c>
    </row>
    <row r="2886" ht="14.25" customHeight="1">
      <c r="A2886" s="138" t="s">
        <v>5963</v>
      </c>
      <c r="B2886" s="122"/>
      <c r="C2886" s="138" t="s">
        <v>1080</v>
      </c>
      <c r="D2886" s="7">
        <f t="array" ref="D2886">IFERROR(XLOOKUP($C2886,'Product Families'!$A:$A,'Product Families'!$D:$D),"")</f>
        <v>4</v>
      </c>
      <c r="E2886" s="7">
        <f t="array" ref="E2886">IFERROR(XLOOKUP($C2886,'Product Families'!$A:$A,'Product Families'!$E:$E),"")</f>
        <v>5</v>
      </c>
      <c r="F2886" s="7">
        <f t="array" ref="F2886">IFERROR(XLOOKUP($C2886,'Product Families'!$A:$A,'Product Families'!$F:$F),"")</f>
        <v>6</v>
      </c>
      <c r="G2886" s="7">
        <f t="array" ref="G2886">IFERROR(XLOOKUP($C2886,'Product Families'!$A:$A,'Product Families'!$G:$G),"")</f>
        <v>7</v>
      </c>
      <c r="J2886" s="7" t="str">
        <f>IFERROR(ROUND(AVERAGEIF('Week 1 - Making'!$B:$B,'Product List'!$A2886,'Week 1 - Making'!$P:$P),0),"")</f>
        <v/>
      </c>
      <c r="K2886" s="7" t="str">
        <f>IFERROR(ROUND(AVERAGEIF('Week 2 - Making'!$B:$B,'Product List'!$A2886,'Week 2 - Making'!$P:$P),0),"")</f>
        <v/>
      </c>
      <c r="L2886" s="263" t="str">
        <f>IFERROR(ROUND(AVERAGEIF('Week 3 - Making'!$B:$B,'Product List'!$A2886,'Week 3 - Making'!$P:$P),0),"")</f>
        <v/>
      </c>
      <c r="M2886" s="7" t="str">
        <f>IFERROR(ROUND(AVERAGEIF('Week 4 - Making'!$B:$B,'Product List'!$A2886,'Week 4 - Making'!$P:$P),0),"")</f>
        <v/>
      </c>
      <c r="N2886" s="7" t="str">
        <f>IFERROR(ROUND(AVERAGEIF('Week 5 - Making'!$B:$B,'Product List'!$A2886,'Week 5 - Making'!$P:$P),0),"")</f>
        <v/>
      </c>
      <c r="O2886" s="7"/>
      <c r="P2886" s="7">
        <f t="array" ref="P2886">iferror(xlookup(C2886,'Product Families'!A:A,'Product Families'!S:S),"")</f>
        <v>0</v>
      </c>
    </row>
    <row r="2887" ht="14.25" customHeight="1">
      <c r="A2887" s="138" t="s">
        <v>5964</v>
      </c>
      <c r="B2887" s="122"/>
      <c r="C2887" s="138" t="s">
        <v>1080</v>
      </c>
      <c r="D2887" s="7">
        <f t="array" ref="D2887">IFERROR(XLOOKUP($C2887,'Product Families'!$A:$A,'Product Families'!$D:$D),"")</f>
        <v>4</v>
      </c>
      <c r="E2887" s="7">
        <f t="array" ref="E2887">IFERROR(XLOOKUP($C2887,'Product Families'!$A:$A,'Product Families'!$E:$E),"")</f>
        <v>5</v>
      </c>
      <c r="F2887" s="7">
        <f t="array" ref="F2887">IFERROR(XLOOKUP($C2887,'Product Families'!$A:$A,'Product Families'!$F:$F),"")</f>
        <v>6</v>
      </c>
      <c r="G2887" s="7">
        <f t="array" ref="G2887">IFERROR(XLOOKUP($C2887,'Product Families'!$A:$A,'Product Families'!$G:$G),"")</f>
        <v>7</v>
      </c>
      <c r="J2887" s="7" t="str">
        <f>IFERROR(ROUND(AVERAGEIF('Week 1 - Making'!$B:$B,'Product List'!$A2887,'Week 1 - Making'!$P:$P),0),"")</f>
        <v/>
      </c>
      <c r="K2887" s="7" t="str">
        <f>IFERROR(ROUND(AVERAGEIF('Week 2 - Making'!$B:$B,'Product List'!$A2887,'Week 2 - Making'!$P:$P),0),"")</f>
        <v/>
      </c>
      <c r="L2887" s="263" t="str">
        <f>IFERROR(ROUND(AVERAGEIF('Week 3 - Making'!$B:$B,'Product List'!$A2887,'Week 3 - Making'!$P:$P),0),"")</f>
        <v/>
      </c>
      <c r="M2887" s="7" t="str">
        <f>IFERROR(ROUND(AVERAGEIF('Week 4 - Making'!$B:$B,'Product List'!$A2887,'Week 4 - Making'!$P:$P),0),"")</f>
        <v/>
      </c>
      <c r="N2887" s="7" t="str">
        <f>IFERROR(ROUND(AVERAGEIF('Week 5 - Making'!$B:$B,'Product List'!$A2887,'Week 5 - Making'!$P:$P),0),"")</f>
        <v/>
      </c>
      <c r="O2887" s="7"/>
      <c r="P2887" s="7">
        <f t="array" ref="P2887">iferror(xlookup(C2887,'Product Families'!A:A,'Product Families'!S:S),"")</f>
        <v>0</v>
      </c>
    </row>
    <row r="2888" ht="14.25" customHeight="1">
      <c r="A2888" s="138" t="s">
        <v>5965</v>
      </c>
      <c r="B2888" s="122"/>
      <c r="C2888" s="138" t="s">
        <v>1080</v>
      </c>
      <c r="D2888" s="7">
        <f t="array" ref="D2888">IFERROR(XLOOKUP($C2888,'Product Families'!$A:$A,'Product Families'!$D:$D),"")</f>
        <v>4</v>
      </c>
      <c r="E2888" s="7">
        <f t="array" ref="E2888">IFERROR(XLOOKUP($C2888,'Product Families'!$A:$A,'Product Families'!$E:$E),"")</f>
        <v>5</v>
      </c>
      <c r="F2888" s="7">
        <f t="array" ref="F2888">IFERROR(XLOOKUP($C2888,'Product Families'!$A:$A,'Product Families'!$F:$F),"")</f>
        <v>6</v>
      </c>
      <c r="G2888" s="7">
        <f t="array" ref="G2888">IFERROR(XLOOKUP($C2888,'Product Families'!$A:$A,'Product Families'!$G:$G),"")</f>
        <v>7</v>
      </c>
      <c r="J2888" s="7" t="str">
        <f>IFERROR(ROUND(AVERAGEIF('Week 1 - Making'!$B:$B,'Product List'!$A2888,'Week 1 - Making'!$P:$P),0),"")</f>
        <v/>
      </c>
      <c r="K2888" s="7" t="str">
        <f>IFERROR(ROUND(AVERAGEIF('Week 2 - Making'!$B:$B,'Product List'!$A2888,'Week 2 - Making'!$P:$P),0),"")</f>
        <v/>
      </c>
      <c r="L2888" s="263" t="str">
        <f>IFERROR(ROUND(AVERAGEIF('Week 3 - Making'!$B:$B,'Product List'!$A2888,'Week 3 - Making'!$P:$P),0),"")</f>
        <v/>
      </c>
      <c r="M2888" s="7" t="str">
        <f>IFERROR(ROUND(AVERAGEIF('Week 4 - Making'!$B:$B,'Product List'!$A2888,'Week 4 - Making'!$P:$P),0),"")</f>
        <v/>
      </c>
      <c r="N2888" s="7" t="str">
        <f>IFERROR(ROUND(AVERAGEIF('Week 5 - Making'!$B:$B,'Product List'!$A2888,'Week 5 - Making'!$P:$P),0),"")</f>
        <v/>
      </c>
      <c r="O2888" s="7"/>
      <c r="P2888" s="7">
        <f t="array" ref="P2888">iferror(xlookup(C2888,'Product Families'!A:A,'Product Families'!S:S),"")</f>
        <v>0</v>
      </c>
    </row>
    <row r="2889" ht="14.25" customHeight="1">
      <c r="A2889" s="138" t="s">
        <v>5966</v>
      </c>
      <c r="B2889" s="270"/>
      <c r="C2889" s="138" t="s">
        <v>1083</v>
      </c>
      <c r="D2889" s="7">
        <f t="array" ref="D2889">IFERROR(XLOOKUP($C2889,'Product Families'!$A:$A,'Product Families'!$D:$D),"")</f>
        <v>130</v>
      </c>
      <c r="E2889" s="7">
        <f t="array" ref="E2889">IFERROR(XLOOKUP($C2889,'Product Families'!$A:$A,'Product Families'!$E:$E),"")</f>
        <v>133</v>
      </c>
      <c r="F2889" s="7">
        <f t="array" ref="F2889">IFERROR(XLOOKUP($C2889,'Product Families'!$A:$A,'Product Families'!$F:$F),"")</f>
        <v>144</v>
      </c>
      <c r="G2889" s="7">
        <f t="array" ref="G2889">IFERROR(XLOOKUP($C2889,'Product Families'!$A:$A,'Product Families'!$G:$G),"")</f>
        <v>154</v>
      </c>
      <c r="J2889" s="7" t="str">
        <f>IFERROR(ROUND(AVERAGEIF('Week 1 - Making'!$B:$B,'Product List'!$A2889,'Week 1 - Making'!$P:$P),0),"")</f>
        <v/>
      </c>
      <c r="K2889" s="7" t="str">
        <f>IFERROR(ROUND(AVERAGEIF('Week 2 - Making'!$B:$B,'Product List'!$A2889,'Week 2 - Making'!$P:$P),0),"")</f>
        <v/>
      </c>
      <c r="L2889" s="263" t="str">
        <f>IFERROR(ROUND(AVERAGEIF('Week 3 - Making'!$B:$B,'Product List'!$A2889,'Week 3 - Making'!$P:$P),0),"")</f>
        <v/>
      </c>
      <c r="M2889" s="7" t="str">
        <f>IFERROR(ROUND(AVERAGEIF('Week 4 - Making'!$B:$B,'Product List'!$A2889,'Week 4 - Making'!$P:$P),0),"")</f>
        <v/>
      </c>
      <c r="N2889" s="7" t="str">
        <f>IFERROR(ROUND(AVERAGEIF('Week 5 - Making'!$B:$B,'Product List'!$A2889,'Week 5 - Making'!$P:$P),0),"")</f>
        <v/>
      </c>
      <c r="O2889" s="7"/>
      <c r="P2889" s="7">
        <f t="array" ref="P2889">iferror(xlookup(C2889,'Product Families'!A:A,'Product Families'!S:S),"")</f>
        <v>0</v>
      </c>
    </row>
    <row r="2890" ht="14.25" customHeight="1">
      <c r="A2890" s="288" t="s">
        <v>5967</v>
      </c>
      <c r="B2890" s="289"/>
      <c r="C2890" s="138" t="s">
        <v>1086</v>
      </c>
      <c r="D2890" s="124">
        <f t="array" ref="D2890">IFERROR(XLOOKUP($C2890,'Product Families'!$A:$A,'Product Families'!$D:$D),"")</f>
        <v>4</v>
      </c>
      <c r="E2890" s="124">
        <f t="array" ref="E2890">IFERROR(XLOOKUP($C2890,'Product Families'!$A:$A,'Product Families'!$E:$E),"")</f>
        <v>5</v>
      </c>
      <c r="F2890" s="124">
        <f t="array" ref="F2890">IFERROR(XLOOKUP($C2890,'Product Families'!$A:$A,'Product Families'!$F:$F),"")</f>
        <v>6</v>
      </c>
      <c r="G2890" s="124">
        <f t="array" ref="G2890">IFERROR(XLOOKUP($C2890,'Product Families'!$A:$A,'Product Families'!$G:$G),"")</f>
        <v>7</v>
      </c>
      <c r="H2890" s="122"/>
      <c r="I2890" s="122"/>
      <c r="J2890" s="122" t="str">
        <f>IFERROR(ROUND(AVERAGEIF('Week 1 - Making'!$B:$B,'Product List'!$A2890,'Week 1 - Making'!$P:$P),0),"")</f>
        <v/>
      </c>
      <c r="K2890" s="122" t="str">
        <f>IFERROR(ROUND(AVERAGEIF('Week 2 - Making'!$B:$B,'Product List'!$A2890,'Week 2 - Making'!$P:$P),0),"")</f>
        <v/>
      </c>
      <c r="L2890" s="122" t="str">
        <f>IFERROR(ROUND(AVERAGEIF('Week 3 - Making'!$B:$B,'Product List'!$A2890,'Week 3 - Making'!$P:$P),0),"")</f>
        <v/>
      </c>
      <c r="M2890" s="122" t="str">
        <f>IFERROR(ROUND(AVERAGEIF('Week 4 - Making'!$B:$B,'Product List'!$A2890,'Week 4 - Making'!$P:$P),0),"")</f>
        <v/>
      </c>
      <c r="N2890" s="122" t="str">
        <f>IFERROR(ROUND(AVERAGEIF('Week 5 - Making'!$B:$B,'Product List'!$A2890,'Week 5 - Making'!$P:$P),0),"")</f>
        <v/>
      </c>
      <c r="O2890" s="122"/>
      <c r="P2890" s="290">
        <f t="array" ref="P2890">iferror(xlookup(C2890,'Product Families'!A:A,'Product Families'!S:S),"")</f>
        <v>0</v>
      </c>
    </row>
    <row r="2891" ht="14.25" customHeight="1">
      <c r="A2891" s="138" t="s">
        <v>5968</v>
      </c>
      <c r="B2891" s="270"/>
      <c r="C2891" s="138" t="s">
        <v>1083</v>
      </c>
      <c r="D2891" s="7">
        <f t="array" ref="D2891">IFERROR(XLOOKUP($C2891,'Product Families'!$A:$A,'Product Families'!$D:$D),"")</f>
        <v>130</v>
      </c>
      <c r="E2891" s="7">
        <f t="array" ref="E2891">IFERROR(XLOOKUP($C2891,'Product Families'!$A:$A,'Product Families'!$E:$E),"")</f>
        <v>133</v>
      </c>
      <c r="F2891" s="7">
        <f t="array" ref="F2891">IFERROR(XLOOKUP($C2891,'Product Families'!$A:$A,'Product Families'!$F:$F),"")</f>
        <v>144</v>
      </c>
      <c r="G2891" s="7">
        <f t="array" ref="G2891">IFERROR(XLOOKUP($C2891,'Product Families'!$A:$A,'Product Families'!$G:$G),"")</f>
        <v>154</v>
      </c>
      <c r="J2891" s="7" t="str">
        <f>IFERROR(ROUND(AVERAGEIF('Week 1 - Making'!$B:$B,'Product List'!$A2891,'Week 1 - Making'!$P:$P),0),"")</f>
        <v/>
      </c>
      <c r="K2891" s="7" t="str">
        <f>IFERROR(ROUND(AVERAGEIF('Week 2 - Making'!$B:$B,'Product List'!$A2891,'Week 2 - Making'!$P:$P),0),"")</f>
        <v/>
      </c>
      <c r="L2891" s="263" t="str">
        <f>IFERROR(ROUND(AVERAGEIF('Week 3 - Making'!$B:$B,'Product List'!$A2891,'Week 3 - Making'!$P:$P),0),"")</f>
        <v/>
      </c>
      <c r="M2891" s="7" t="str">
        <f>IFERROR(ROUND(AVERAGEIF('Week 4 - Making'!$B:$B,'Product List'!$A2891,'Week 4 - Making'!$P:$P),0),"")</f>
        <v/>
      </c>
      <c r="N2891" s="7" t="str">
        <f>IFERROR(ROUND(AVERAGEIF('Week 5 - Making'!$B:$B,'Product List'!$A2891,'Week 5 - Making'!$P:$P),0),"")</f>
        <v/>
      </c>
      <c r="O2891" s="7"/>
      <c r="P2891" s="7">
        <f t="array" ref="P2891">iferror(xlookup(C2891,'Product Families'!A:A,'Product Families'!S:S),"")</f>
        <v>0</v>
      </c>
    </row>
    <row r="2892" ht="14.25" customHeight="1">
      <c r="A2892" s="288" t="s">
        <v>5969</v>
      </c>
      <c r="B2892" s="289"/>
      <c r="C2892" s="138" t="s">
        <v>1086</v>
      </c>
      <c r="D2892" s="124">
        <f t="array" ref="D2892">IFERROR(XLOOKUP($C2892,'Product Families'!$A:$A,'Product Families'!$D:$D),"")</f>
        <v>4</v>
      </c>
      <c r="E2892" s="124">
        <f t="array" ref="E2892">IFERROR(XLOOKUP($C2892,'Product Families'!$A:$A,'Product Families'!$E:$E),"")</f>
        <v>5</v>
      </c>
      <c r="F2892" s="124">
        <f t="array" ref="F2892">IFERROR(XLOOKUP($C2892,'Product Families'!$A:$A,'Product Families'!$F:$F),"")</f>
        <v>6</v>
      </c>
      <c r="G2892" s="124">
        <f t="array" ref="G2892">IFERROR(XLOOKUP($C2892,'Product Families'!$A:$A,'Product Families'!$G:$G),"")</f>
        <v>7</v>
      </c>
      <c r="H2892" s="122"/>
      <c r="I2892" s="122"/>
      <c r="J2892" s="122" t="str">
        <f>IFERROR(ROUND(AVERAGEIF('Week 1 - Making'!$B:$B,'Product List'!$A2892,'Week 1 - Making'!$P:$P),0),"")</f>
        <v/>
      </c>
      <c r="K2892" s="122" t="str">
        <f>IFERROR(ROUND(AVERAGEIF('Week 2 - Making'!$B:$B,'Product List'!$A2892,'Week 2 - Making'!$P:$P),0),"")</f>
        <v/>
      </c>
      <c r="L2892" s="122" t="str">
        <f>IFERROR(ROUND(AVERAGEIF('Week 3 - Making'!$B:$B,'Product List'!$A2892,'Week 3 - Making'!$P:$P),0),"")</f>
        <v/>
      </c>
      <c r="M2892" s="122" t="str">
        <f>IFERROR(ROUND(AVERAGEIF('Week 4 - Making'!$B:$B,'Product List'!$A2892,'Week 4 - Making'!$P:$P),0),"")</f>
        <v/>
      </c>
      <c r="N2892" s="122" t="str">
        <f>IFERROR(ROUND(AVERAGEIF('Week 5 - Making'!$B:$B,'Product List'!$A2892,'Week 5 - Making'!$P:$P),0),"")</f>
        <v/>
      </c>
      <c r="O2892" s="122"/>
      <c r="P2892" s="290">
        <f t="array" ref="P2892">iferror(xlookup(C2892,'Product Families'!A:A,'Product Families'!S:S),"")</f>
        <v>0</v>
      </c>
    </row>
    <row r="2893" ht="14.25" customHeight="1">
      <c r="A2893" s="138" t="s">
        <v>1870</v>
      </c>
      <c r="B2893" s="270"/>
      <c r="C2893" s="138" t="s">
        <v>1083</v>
      </c>
      <c r="D2893" s="7">
        <f t="array" ref="D2893">IFERROR(XLOOKUP($C2893,'Product Families'!$A:$A,'Product Families'!$D:$D),"")</f>
        <v>130</v>
      </c>
      <c r="E2893" s="7">
        <f t="array" ref="E2893">IFERROR(XLOOKUP($C2893,'Product Families'!$A:$A,'Product Families'!$E:$E),"")</f>
        <v>133</v>
      </c>
      <c r="F2893" s="7">
        <f t="array" ref="F2893">IFERROR(XLOOKUP($C2893,'Product Families'!$A:$A,'Product Families'!$F:$F),"")</f>
        <v>144</v>
      </c>
      <c r="G2893" s="7">
        <f t="array" ref="G2893">IFERROR(XLOOKUP($C2893,'Product Families'!$A:$A,'Product Families'!$G:$G),"")</f>
        <v>154</v>
      </c>
      <c r="J2893" s="7">
        <f>IFERROR(ROUND(AVERAGEIF('Week 1 - Making'!$B:$B,'Product List'!$A2893,'Week 1 - Making'!$P:$P),0),"")</f>
        <v>100</v>
      </c>
      <c r="K2893" s="7" t="str">
        <f>IFERROR(ROUND(AVERAGEIF('Week 2 - Making'!$B:$B,'Product List'!$A2893,'Week 2 - Making'!$P:$P),0),"")</f>
        <v/>
      </c>
      <c r="L2893" s="263" t="str">
        <f>IFERROR(ROUND(AVERAGEIF('Week 3 - Making'!$B:$B,'Product List'!$A2893,'Week 3 - Making'!$P:$P),0),"")</f>
        <v/>
      </c>
      <c r="M2893" s="7" t="str">
        <f>IFERROR(ROUND(AVERAGEIF('Week 4 - Making'!$B:$B,'Product List'!$A2893,'Week 4 - Making'!$P:$P),0),"")</f>
        <v/>
      </c>
      <c r="N2893" s="7" t="str">
        <f>IFERROR(ROUND(AVERAGEIF('Week 5 - Making'!$B:$B,'Product List'!$A2893,'Week 5 - Making'!$P:$P),0),"")</f>
        <v/>
      </c>
      <c r="O2893" s="7"/>
      <c r="P2893" s="7">
        <f t="array" ref="P2893">iferror(xlookup(C2893,'Product Families'!A:A,'Product Families'!S:S),"")</f>
        <v>0</v>
      </c>
    </row>
    <row r="2894" ht="14.25" customHeight="1">
      <c r="A2894" s="288" t="s">
        <v>2149</v>
      </c>
      <c r="B2894" s="289"/>
      <c r="C2894" s="138" t="s">
        <v>1086</v>
      </c>
      <c r="D2894" s="124">
        <f t="array" ref="D2894">IFERROR(XLOOKUP($C2894,'Product Families'!$A:$A,'Product Families'!$D:$D),"")</f>
        <v>4</v>
      </c>
      <c r="E2894" s="124">
        <f t="array" ref="E2894">IFERROR(XLOOKUP($C2894,'Product Families'!$A:$A,'Product Families'!$E:$E),"")</f>
        <v>5</v>
      </c>
      <c r="F2894" s="124">
        <f t="array" ref="F2894">IFERROR(XLOOKUP($C2894,'Product Families'!$A:$A,'Product Families'!$F:$F),"")</f>
        <v>6</v>
      </c>
      <c r="G2894" s="124">
        <f t="array" ref="G2894">IFERROR(XLOOKUP($C2894,'Product Families'!$A:$A,'Product Families'!$G:$G),"")</f>
        <v>7</v>
      </c>
      <c r="H2894" s="122"/>
      <c r="I2894" s="122"/>
      <c r="J2894" s="122">
        <f>IFERROR(ROUND(AVERAGEIF('Week 1 - Making'!$B:$B,'Product List'!$A2894,'Week 1 - Making'!$P:$P),0),"")</f>
        <v>100</v>
      </c>
      <c r="K2894" s="122" t="str">
        <f>IFERROR(ROUND(AVERAGEIF('Week 2 - Making'!$B:$B,'Product List'!$A2894,'Week 2 - Making'!$P:$P),0),"")</f>
        <v/>
      </c>
      <c r="L2894" s="122" t="str">
        <f>IFERROR(ROUND(AVERAGEIF('Week 3 - Making'!$B:$B,'Product List'!$A2894,'Week 3 - Making'!$P:$P),0),"")</f>
        <v/>
      </c>
      <c r="M2894" s="122" t="str">
        <f>IFERROR(ROUND(AVERAGEIF('Week 4 - Making'!$B:$B,'Product List'!$A2894,'Week 4 - Making'!$P:$P),0),"")</f>
        <v/>
      </c>
      <c r="N2894" s="122" t="str">
        <f>IFERROR(ROUND(AVERAGEIF('Week 5 - Making'!$B:$B,'Product List'!$A2894,'Week 5 - Making'!$P:$P),0),"")</f>
        <v/>
      </c>
      <c r="O2894" s="122"/>
      <c r="P2894" s="290">
        <f t="array" ref="P2894">iferror(xlookup(C2894,'Product Families'!A:A,'Product Families'!S:S),"")</f>
        <v>0</v>
      </c>
    </row>
    <row r="2895" ht="14.25" customHeight="1">
      <c r="A2895" s="138" t="s">
        <v>5970</v>
      </c>
      <c r="B2895" s="270"/>
      <c r="C2895" s="138" t="s">
        <v>1083</v>
      </c>
      <c r="D2895" s="7">
        <f t="array" ref="D2895">IFERROR(XLOOKUP($C2895,'Product Families'!$A:$A,'Product Families'!$D:$D),"")</f>
        <v>130</v>
      </c>
      <c r="E2895" s="7">
        <f t="array" ref="E2895">IFERROR(XLOOKUP($C2895,'Product Families'!$A:$A,'Product Families'!$E:$E),"")</f>
        <v>133</v>
      </c>
      <c r="F2895" s="7">
        <f t="array" ref="F2895">IFERROR(XLOOKUP($C2895,'Product Families'!$A:$A,'Product Families'!$F:$F),"")</f>
        <v>144</v>
      </c>
      <c r="G2895" s="7">
        <f t="array" ref="G2895">IFERROR(XLOOKUP($C2895,'Product Families'!$A:$A,'Product Families'!$G:$G),"")</f>
        <v>154</v>
      </c>
      <c r="J2895" s="7" t="str">
        <f>IFERROR(ROUND(AVERAGEIF('Week 1 - Making'!$B:$B,'Product List'!$A2895,'Week 1 - Making'!$P:$P),0),"")</f>
        <v/>
      </c>
      <c r="K2895" s="7" t="str">
        <f>IFERROR(ROUND(AVERAGEIF('Week 2 - Making'!$B:$B,'Product List'!$A2895,'Week 2 - Making'!$P:$P),0),"")</f>
        <v/>
      </c>
      <c r="L2895" s="263" t="str">
        <f>IFERROR(ROUND(AVERAGEIF('Week 3 - Making'!$B:$B,'Product List'!$A2895,'Week 3 - Making'!$P:$P),0),"")</f>
        <v/>
      </c>
      <c r="M2895" s="7" t="str">
        <f>IFERROR(ROUND(AVERAGEIF('Week 4 - Making'!$B:$B,'Product List'!$A2895,'Week 4 - Making'!$P:$P),0),"")</f>
        <v/>
      </c>
      <c r="N2895" s="7" t="str">
        <f>IFERROR(ROUND(AVERAGEIF('Week 5 - Making'!$B:$B,'Product List'!$A2895,'Week 5 - Making'!$P:$P),0),"")</f>
        <v/>
      </c>
      <c r="O2895" s="7"/>
      <c r="P2895" s="7">
        <f t="array" ref="P2895">iferror(xlookup(C2895,'Product Families'!A:A,'Product Families'!S:S),"")</f>
        <v>0</v>
      </c>
    </row>
    <row r="2896" ht="14.25" customHeight="1">
      <c r="A2896" s="138" t="s">
        <v>5971</v>
      </c>
      <c r="B2896" s="270"/>
      <c r="C2896" s="138" t="s">
        <v>1086</v>
      </c>
      <c r="D2896" s="7">
        <f t="array" ref="D2896">IFERROR(XLOOKUP($C2896,'Product Families'!$A:$A,'Product Families'!$D:$D),"")</f>
        <v>4</v>
      </c>
      <c r="E2896" s="7">
        <f t="array" ref="E2896">IFERROR(XLOOKUP($C2896,'Product Families'!$A:$A,'Product Families'!$E:$E),"")</f>
        <v>5</v>
      </c>
      <c r="F2896" s="7">
        <f t="array" ref="F2896">IFERROR(XLOOKUP($C2896,'Product Families'!$A:$A,'Product Families'!$F:$F),"")</f>
        <v>6</v>
      </c>
      <c r="G2896" s="7">
        <f t="array" ref="G2896">IFERROR(XLOOKUP($C2896,'Product Families'!$A:$A,'Product Families'!$G:$G),"")</f>
        <v>7</v>
      </c>
      <c r="J2896" s="7" t="str">
        <f>IFERROR(ROUND(AVERAGEIF('Week 1 - Making'!$B:$B,'Product List'!$A2896,'Week 1 - Making'!$P:$P),0),"")</f>
        <v/>
      </c>
      <c r="K2896" s="7" t="str">
        <f>IFERROR(ROUND(AVERAGEIF('Week 2 - Making'!$B:$B,'Product List'!$A2896,'Week 2 - Making'!$P:$P),0),"")</f>
        <v/>
      </c>
      <c r="L2896" s="263" t="str">
        <f>IFERROR(ROUND(AVERAGEIF('Week 3 - Making'!$B:$B,'Product List'!$A2896,'Week 3 - Making'!$P:$P),0),"")</f>
        <v/>
      </c>
      <c r="M2896" s="7" t="str">
        <f>IFERROR(ROUND(AVERAGEIF('Week 4 - Making'!$B:$B,'Product List'!$A2896,'Week 4 - Making'!$P:$P),0),"")</f>
        <v/>
      </c>
      <c r="N2896" s="7" t="str">
        <f>IFERROR(ROUND(AVERAGEIF('Week 5 - Making'!$B:$B,'Product List'!$A2896,'Week 5 - Making'!$P:$P),0),"")</f>
        <v/>
      </c>
      <c r="O2896" s="7"/>
      <c r="P2896" s="7">
        <f t="array" ref="P2896">iferror(xlookup(C2896,'Product Families'!A:A,'Product Families'!S:S),"")</f>
        <v>0</v>
      </c>
    </row>
    <row r="2897" ht="14.25" customHeight="1">
      <c r="A2897" s="138" t="s">
        <v>5972</v>
      </c>
      <c r="B2897" s="270"/>
      <c r="C2897" s="138" t="s">
        <v>1083</v>
      </c>
      <c r="D2897" s="7">
        <f t="array" ref="D2897">IFERROR(XLOOKUP($C2897,'Product Families'!$A:$A,'Product Families'!$D:$D),"")</f>
        <v>130</v>
      </c>
      <c r="E2897" s="7">
        <f t="array" ref="E2897">IFERROR(XLOOKUP($C2897,'Product Families'!$A:$A,'Product Families'!$E:$E),"")</f>
        <v>133</v>
      </c>
      <c r="F2897" s="7">
        <f t="array" ref="F2897">IFERROR(XLOOKUP($C2897,'Product Families'!$A:$A,'Product Families'!$F:$F),"")</f>
        <v>144</v>
      </c>
      <c r="G2897" s="7">
        <f t="array" ref="G2897">IFERROR(XLOOKUP($C2897,'Product Families'!$A:$A,'Product Families'!$G:$G),"")</f>
        <v>154</v>
      </c>
      <c r="J2897" s="7" t="str">
        <f>IFERROR(ROUND(AVERAGEIF('Week 1 - Making'!$B:$B,'Product List'!$A2897,'Week 1 - Making'!$P:$P),0),"")</f>
        <v/>
      </c>
      <c r="K2897" s="7" t="str">
        <f>IFERROR(ROUND(AVERAGEIF('Week 2 - Making'!$B:$B,'Product List'!$A2897,'Week 2 - Making'!$P:$P),0),"")</f>
        <v/>
      </c>
      <c r="L2897" s="263" t="str">
        <f>IFERROR(ROUND(AVERAGEIF('Week 3 - Making'!$B:$B,'Product List'!$A2897,'Week 3 - Making'!$P:$P),0),"")</f>
        <v/>
      </c>
      <c r="M2897" s="7" t="str">
        <f>IFERROR(ROUND(AVERAGEIF('Week 4 - Making'!$B:$B,'Product List'!$A2897,'Week 4 - Making'!$P:$P),0),"")</f>
        <v/>
      </c>
      <c r="N2897" s="7" t="str">
        <f>IFERROR(ROUND(AVERAGEIF('Week 5 - Making'!$B:$B,'Product List'!$A2897,'Week 5 - Making'!$P:$P),0),"")</f>
        <v/>
      </c>
      <c r="O2897" s="7"/>
      <c r="P2897" s="7">
        <f t="array" ref="P2897">iferror(xlookup(C2897,'Product Families'!A:A,'Product Families'!S:S),"")</f>
        <v>0</v>
      </c>
    </row>
    <row r="2898" ht="14.25" customHeight="1">
      <c r="A2898" s="288" t="s">
        <v>5973</v>
      </c>
      <c r="B2898" s="289"/>
      <c r="C2898" s="138" t="s">
        <v>1086</v>
      </c>
      <c r="D2898" s="124">
        <f t="array" ref="D2898">IFERROR(XLOOKUP($C2898,'Product Families'!$A:$A,'Product Families'!$D:$D),"")</f>
        <v>4</v>
      </c>
      <c r="E2898" s="124">
        <f t="array" ref="E2898">IFERROR(XLOOKUP($C2898,'Product Families'!$A:$A,'Product Families'!$E:$E),"")</f>
        <v>5</v>
      </c>
      <c r="F2898" s="124">
        <f t="array" ref="F2898">IFERROR(XLOOKUP($C2898,'Product Families'!$A:$A,'Product Families'!$F:$F),"")</f>
        <v>6</v>
      </c>
      <c r="G2898" s="124">
        <f t="array" ref="G2898">IFERROR(XLOOKUP($C2898,'Product Families'!$A:$A,'Product Families'!$G:$G),"")</f>
        <v>7</v>
      </c>
      <c r="H2898" s="122"/>
      <c r="I2898" s="122"/>
      <c r="J2898" s="122" t="str">
        <f>IFERROR(ROUND(AVERAGEIF('Week 1 - Making'!$B:$B,'Product List'!$A2898,'Week 1 - Making'!$P:$P),0),"")</f>
        <v/>
      </c>
      <c r="K2898" s="122" t="str">
        <f>IFERROR(ROUND(AVERAGEIF('Week 2 - Making'!$B:$B,'Product List'!$A2898,'Week 2 - Making'!$P:$P),0),"")</f>
        <v/>
      </c>
      <c r="L2898" s="122" t="str">
        <f>IFERROR(ROUND(AVERAGEIF('Week 3 - Making'!$B:$B,'Product List'!$A2898,'Week 3 - Making'!$P:$P),0),"")</f>
        <v/>
      </c>
      <c r="M2898" s="122" t="str">
        <f>IFERROR(ROUND(AVERAGEIF('Week 4 - Making'!$B:$B,'Product List'!$A2898,'Week 4 - Making'!$P:$P),0),"")</f>
        <v/>
      </c>
      <c r="N2898" s="122" t="str">
        <f>IFERROR(ROUND(AVERAGEIF('Week 5 - Making'!$B:$B,'Product List'!$A2898,'Week 5 - Making'!$P:$P),0),"")</f>
        <v/>
      </c>
      <c r="O2898" s="122"/>
      <c r="P2898" s="290">
        <f t="array" ref="P2898">iferror(xlookup(C2898,'Product Families'!A:A,'Product Families'!S:S),"")</f>
        <v>0</v>
      </c>
    </row>
    <row r="2899" ht="14.25" customHeight="1">
      <c r="A2899" s="138" t="s">
        <v>5974</v>
      </c>
      <c r="B2899" s="270"/>
      <c r="C2899" s="138" t="s">
        <v>1083</v>
      </c>
      <c r="D2899" s="7">
        <f t="array" ref="D2899">IFERROR(XLOOKUP($C2899,'Product Families'!$A:$A,'Product Families'!$D:$D),"")</f>
        <v>130</v>
      </c>
      <c r="E2899" s="7">
        <f t="array" ref="E2899">IFERROR(XLOOKUP($C2899,'Product Families'!$A:$A,'Product Families'!$E:$E),"")</f>
        <v>133</v>
      </c>
      <c r="F2899" s="7">
        <f t="array" ref="F2899">IFERROR(XLOOKUP($C2899,'Product Families'!$A:$A,'Product Families'!$F:$F),"")</f>
        <v>144</v>
      </c>
      <c r="G2899" s="7">
        <f t="array" ref="G2899">IFERROR(XLOOKUP($C2899,'Product Families'!$A:$A,'Product Families'!$G:$G),"")</f>
        <v>154</v>
      </c>
      <c r="J2899" s="7" t="str">
        <f>IFERROR(ROUND(AVERAGEIF('Week 1 - Making'!$B:$B,'Product List'!$A2899,'Week 1 - Making'!$P:$P),0),"")</f>
        <v/>
      </c>
      <c r="K2899" s="7" t="str">
        <f>IFERROR(ROUND(AVERAGEIF('Week 2 - Making'!$B:$B,'Product List'!$A2899,'Week 2 - Making'!$P:$P),0),"")</f>
        <v/>
      </c>
      <c r="L2899" s="263" t="str">
        <f>IFERROR(ROUND(AVERAGEIF('Week 3 - Making'!$B:$B,'Product List'!$A2899,'Week 3 - Making'!$P:$P),0),"")</f>
        <v/>
      </c>
      <c r="M2899" s="7" t="str">
        <f>IFERROR(ROUND(AVERAGEIF('Week 4 - Making'!$B:$B,'Product List'!$A2899,'Week 4 - Making'!$P:$P),0),"")</f>
        <v/>
      </c>
      <c r="N2899" s="7" t="str">
        <f>IFERROR(ROUND(AVERAGEIF('Week 5 - Making'!$B:$B,'Product List'!$A2899,'Week 5 - Making'!$P:$P),0),"")</f>
        <v/>
      </c>
      <c r="O2899" s="7"/>
      <c r="P2899" s="7">
        <f t="array" ref="P2899">iferror(xlookup(C2899,'Product Families'!A:A,'Product Families'!S:S),"")</f>
        <v>0</v>
      </c>
    </row>
    <row r="2900" ht="14.25" customHeight="1">
      <c r="A2900" s="288" t="s">
        <v>5975</v>
      </c>
      <c r="B2900" s="289"/>
      <c r="C2900" s="138" t="s">
        <v>1086</v>
      </c>
      <c r="D2900" s="124">
        <f t="array" ref="D2900">IFERROR(XLOOKUP($C2900,'Product Families'!$A:$A,'Product Families'!$D:$D),"")</f>
        <v>4</v>
      </c>
      <c r="E2900" s="124">
        <f t="array" ref="E2900">IFERROR(XLOOKUP($C2900,'Product Families'!$A:$A,'Product Families'!$E:$E),"")</f>
        <v>5</v>
      </c>
      <c r="F2900" s="124">
        <f t="array" ref="F2900">IFERROR(XLOOKUP($C2900,'Product Families'!$A:$A,'Product Families'!$F:$F),"")</f>
        <v>6</v>
      </c>
      <c r="G2900" s="124">
        <f t="array" ref="G2900">IFERROR(XLOOKUP($C2900,'Product Families'!$A:$A,'Product Families'!$G:$G),"")</f>
        <v>7</v>
      </c>
      <c r="H2900" s="122"/>
      <c r="I2900" s="122"/>
      <c r="J2900" s="122" t="str">
        <f>IFERROR(ROUND(AVERAGEIF('Week 1 - Making'!$B:$B,'Product List'!$A2900,'Week 1 - Making'!$P:$P),0),"")</f>
        <v/>
      </c>
      <c r="K2900" s="122" t="str">
        <f>IFERROR(ROUND(AVERAGEIF('Week 2 - Making'!$B:$B,'Product List'!$A2900,'Week 2 - Making'!$P:$P),0),"")</f>
        <v/>
      </c>
      <c r="L2900" s="122" t="str">
        <f>IFERROR(ROUND(AVERAGEIF('Week 3 - Making'!$B:$B,'Product List'!$A2900,'Week 3 - Making'!$P:$P),0),"")</f>
        <v/>
      </c>
      <c r="M2900" s="122" t="str">
        <f>IFERROR(ROUND(AVERAGEIF('Week 4 - Making'!$B:$B,'Product List'!$A2900,'Week 4 - Making'!$P:$P),0),"")</f>
        <v/>
      </c>
      <c r="N2900" s="122" t="str">
        <f>IFERROR(ROUND(AVERAGEIF('Week 5 - Making'!$B:$B,'Product List'!$A2900,'Week 5 - Making'!$P:$P),0),"")</f>
        <v/>
      </c>
      <c r="O2900" s="122"/>
      <c r="P2900" s="290">
        <f t="array" ref="P2900">iferror(xlookup(C2900,'Product Families'!A:A,'Product Families'!S:S),"")</f>
        <v>0</v>
      </c>
    </row>
    <row r="2901" ht="14.25" customHeight="1">
      <c r="A2901" s="138" t="s">
        <v>5976</v>
      </c>
      <c r="B2901" s="270"/>
      <c r="C2901" s="138" t="s">
        <v>1088</v>
      </c>
      <c r="D2901" s="7">
        <f t="array" ref="D2901">IFERROR(XLOOKUP($C2901,'Product Families'!$A:$A,'Product Families'!$D:$D),"")</f>
        <v>130</v>
      </c>
      <c r="E2901" s="7">
        <f t="array" ref="E2901">IFERROR(XLOOKUP($C2901,'Product Families'!$A:$A,'Product Families'!$E:$E),"")</f>
        <v>133</v>
      </c>
      <c r="F2901" s="7">
        <f t="array" ref="F2901">IFERROR(XLOOKUP($C2901,'Product Families'!$A:$A,'Product Families'!$F:$F),"")</f>
        <v>144</v>
      </c>
      <c r="G2901" s="7">
        <f t="array" ref="G2901">IFERROR(XLOOKUP($C2901,'Product Families'!$A:$A,'Product Families'!$G:$G),"")</f>
        <v>154</v>
      </c>
      <c r="J2901" s="7" t="str">
        <f>IFERROR(ROUND(AVERAGEIF('Week 1 - Making'!$B:$B,'Product List'!$A2901,'Week 1 - Making'!$P:$P),0),"")</f>
        <v/>
      </c>
      <c r="K2901" s="7" t="str">
        <f>IFERROR(ROUND(AVERAGEIF('Week 2 - Making'!$B:$B,'Product List'!$A2901,'Week 2 - Making'!$P:$P),0),"")</f>
        <v/>
      </c>
      <c r="L2901" s="263" t="str">
        <f>IFERROR(ROUND(AVERAGEIF('Week 3 - Making'!$B:$B,'Product List'!$A2901,'Week 3 - Making'!$P:$P),0),"")</f>
        <v/>
      </c>
      <c r="M2901" s="7" t="str">
        <f>IFERROR(ROUND(AVERAGEIF('Week 4 - Making'!$B:$B,'Product List'!$A2901,'Week 4 - Making'!$P:$P),0),"")</f>
        <v/>
      </c>
      <c r="N2901" s="7" t="str">
        <f>IFERROR(ROUND(AVERAGEIF('Week 5 - Making'!$B:$B,'Product List'!$A2901,'Week 5 - Making'!$P:$P),0),"")</f>
        <v/>
      </c>
      <c r="O2901" s="7"/>
      <c r="P2901" s="7">
        <f t="array" ref="P2901">iferror(xlookup(C2901,'Product Families'!A:A,'Product Families'!S:S),"")</f>
        <v>0</v>
      </c>
    </row>
    <row r="2902" ht="14.25" customHeight="1">
      <c r="A2902" s="138" t="s">
        <v>5977</v>
      </c>
      <c r="B2902" s="270"/>
      <c r="C2902" s="138" t="s">
        <v>1091</v>
      </c>
      <c r="D2902" s="7">
        <f t="array" ref="D2902">IFERROR(XLOOKUP($C2902,'Product Families'!$A:$A,'Product Families'!$D:$D),"")</f>
        <v>4</v>
      </c>
      <c r="E2902" s="7">
        <f t="array" ref="E2902">IFERROR(XLOOKUP($C2902,'Product Families'!$A:$A,'Product Families'!$E:$E),"")</f>
        <v>5</v>
      </c>
      <c r="F2902" s="7">
        <f t="array" ref="F2902">IFERROR(XLOOKUP($C2902,'Product Families'!$A:$A,'Product Families'!$F:$F),"")</f>
        <v>6</v>
      </c>
      <c r="G2902" s="7">
        <f t="array" ref="G2902">IFERROR(XLOOKUP($C2902,'Product Families'!$A:$A,'Product Families'!$G:$G),"")</f>
        <v>7</v>
      </c>
      <c r="J2902" s="7" t="str">
        <f>IFERROR(ROUND(AVERAGEIF('Week 1 - Making'!$B:$B,'Product List'!$A2902,'Week 1 - Making'!$P:$P),0),"")</f>
        <v/>
      </c>
      <c r="K2902" s="7" t="str">
        <f>IFERROR(ROUND(AVERAGEIF('Week 2 - Making'!$B:$B,'Product List'!$A2902,'Week 2 - Making'!$P:$P),0),"")</f>
        <v/>
      </c>
      <c r="L2902" s="263" t="str">
        <f>IFERROR(ROUND(AVERAGEIF('Week 3 - Making'!$B:$B,'Product List'!$A2902,'Week 3 - Making'!$P:$P),0),"")</f>
        <v/>
      </c>
      <c r="M2902" s="7" t="str">
        <f>IFERROR(ROUND(AVERAGEIF('Week 4 - Making'!$B:$B,'Product List'!$A2902,'Week 4 - Making'!$P:$P),0),"")</f>
        <v/>
      </c>
      <c r="N2902" s="7" t="str">
        <f>IFERROR(ROUND(AVERAGEIF('Week 5 - Making'!$B:$B,'Product List'!$A2902,'Week 5 - Making'!$P:$P),0),"")</f>
        <v/>
      </c>
      <c r="O2902" s="7"/>
      <c r="P2902" s="7">
        <f t="array" ref="P2902">iferror(xlookup(C2902,'Product Families'!A:A,'Product Families'!S:S),"")</f>
        <v>0</v>
      </c>
    </row>
    <row r="2903" ht="14.25" customHeight="1">
      <c r="A2903" s="138" t="s">
        <v>2159</v>
      </c>
      <c r="B2903" s="270"/>
      <c r="C2903" s="138" t="s">
        <v>1088</v>
      </c>
      <c r="D2903" s="7">
        <f t="array" ref="D2903">IFERROR(XLOOKUP($C2903,'Product Families'!$A:$A,'Product Families'!$D:$D),"")</f>
        <v>130</v>
      </c>
      <c r="E2903" s="7">
        <f t="array" ref="E2903">IFERROR(XLOOKUP($C2903,'Product Families'!$A:$A,'Product Families'!$E:$E),"")</f>
        <v>133</v>
      </c>
      <c r="F2903" s="7">
        <f t="array" ref="F2903">IFERROR(XLOOKUP($C2903,'Product Families'!$A:$A,'Product Families'!$F:$F),"")</f>
        <v>144</v>
      </c>
      <c r="G2903" s="7">
        <f t="array" ref="G2903">IFERROR(XLOOKUP($C2903,'Product Families'!$A:$A,'Product Families'!$G:$G),"")</f>
        <v>154</v>
      </c>
      <c r="J2903" s="7">
        <f>IFERROR(ROUND(AVERAGEIF('Week 1 - Making'!$B:$B,'Product List'!$A2903,'Week 1 - Making'!$P:$P),0),"")</f>
        <v>100</v>
      </c>
      <c r="K2903" s="7" t="str">
        <f>IFERROR(ROUND(AVERAGEIF('Week 2 - Making'!$B:$B,'Product List'!$A2903,'Week 2 - Making'!$P:$P),0),"")</f>
        <v/>
      </c>
      <c r="L2903" s="263" t="str">
        <f>IFERROR(ROUND(AVERAGEIF('Week 3 - Making'!$B:$B,'Product List'!$A2903,'Week 3 - Making'!$P:$P),0),"")</f>
        <v/>
      </c>
      <c r="M2903" s="7" t="str">
        <f>IFERROR(ROUND(AVERAGEIF('Week 4 - Making'!$B:$B,'Product List'!$A2903,'Week 4 - Making'!$P:$P),0),"")</f>
        <v/>
      </c>
      <c r="N2903" s="7" t="str">
        <f>IFERROR(ROUND(AVERAGEIF('Week 5 - Making'!$B:$B,'Product List'!$A2903,'Week 5 - Making'!$P:$P),0),"")</f>
        <v/>
      </c>
      <c r="O2903" s="7"/>
      <c r="P2903" s="7">
        <f t="array" ref="P2903">iferror(xlookup(C2903,'Product Families'!A:A,'Product Families'!S:S),"")</f>
        <v>0</v>
      </c>
    </row>
    <row r="2904" ht="14.25" customHeight="1">
      <c r="A2904" s="138" t="s">
        <v>5978</v>
      </c>
      <c r="B2904" s="270"/>
      <c r="C2904" s="138" t="s">
        <v>1091</v>
      </c>
      <c r="D2904" s="7">
        <f t="array" ref="D2904">IFERROR(XLOOKUP($C2904,'Product Families'!$A:$A,'Product Families'!$D:$D),"")</f>
        <v>4</v>
      </c>
      <c r="E2904" s="7">
        <f t="array" ref="E2904">IFERROR(XLOOKUP($C2904,'Product Families'!$A:$A,'Product Families'!$E:$E),"")</f>
        <v>5</v>
      </c>
      <c r="F2904" s="7">
        <f t="array" ref="F2904">IFERROR(XLOOKUP($C2904,'Product Families'!$A:$A,'Product Families'!$F:$F),"")</f>
        <v>6</v>
      </c>
      <c r="G2904" s="7">
        <f t="array" ref="G2904">IFERROR(XLOOKUP($C2904,'Product Families'!$A:$A,'Product Families'!$G:$G),"")</f>
        <v>7</v>
      </c>
      <c r="J2904" s="7" t="str">
        <f>IFERROR(ROUND(AVERAGEIF('Week 1 - Making'!$B:$B,'Product List'!$A2904,'Week 1 - Making'!$P:$P),0),"")</f>
        <v/>
      </c>
      <c r="K2904" s="7" t="str">
        <f>IFERROR(ROUND(AVERAGEIF('Week 2 - Making'!$B:$B,'Product List'!$A2904,'Week 2 - Making'!$P:$P),0),"")</f>
        <v/>
      </c>
      <c r="L2904" s="263" t="str">
        <f>IFERROR(ROUND(AVERAGEIF('Week 3 - Making'!$B:$B,'Product List'!$A2904,'Week 3 - Making'!$P:$P),0),"")</f>
        <v/>
      </c>
      <c r="M2904" s="7" t="str">
        <f>IFERROR(ROUND(AVERAGEIF('Week 4 - Making'!$B:$B,'Product List'!$A2904,'Week 4 - Making'!$P:$P),0),"")</f>
        <v/>
      </c>
      <c r="N2904" s="7" t="str">
        <f>IFERROR(ROUND(AVERAGEIF('Week 5 - Making'!$B:$B,'Product List'!$A2904,'Week 5 - Making'!$P:$P),0),"")</f>
        <v/>
      </c>
      <c r="O2904" s="7"/>
      <c r="P2904" s="7">
        <f t="array" ref="P2904">iferror(xlookup(C2904,'Product Families'!A:A,'Product Families'!S:S),"")</f>
        <v>0</v>
      </c>
    </row>
    <row r="2905" ht="14.25" customHeight="1">
      <c r="A2905" s="288" t="s">
        <v>5979</v>
      </c>
      <c r="B2905" s="291"/>
      <c r="C2905" s="138" t="s">
        <v>1088</v>
      </c>
      <c r="D2905" s="7">
        <f t="array" ref="D2905">IFERROR(XLOOKUP($C2905,'Product Families'!$A:$A,'Product Families'!$D:$D),"")</f>
        <v>130</v>
      </c>
      <c r="E2905" s="7">
        <f t="array" ref="E2905">IFERROR(XLOOKUP($C2905,'Product Families'!$A:$A,'Product Families'!$E:$E),"")</f>
        <v>133</v>
      </c>
      <c r="F2905" s="7">
        <f t="array" ref="F2905">IFERROR(XLOOKUP($C2905,'Product Families'!$A:$A,'Product Families'!$F:$F),"")</f>
        <v>144</v>
      </c>
      <c r="G2905" s="7">
        <f t="array" ref="G2905">IFERROR(XLOOKUP($C2905,'Product Families'!$A:$A,'Product Families'!$G:$G),"")</f>
        <v>154</v>
      </c>
      <c r="J2905" s="7" t="str">
        <f>IFERROR(ROUND(AVERAGEIF('Week 1 - Making'!$B:$B,'Product List'!$A2905,'Week 1 - Making'!$P:$P),0),"")</f>
        <v/>
      </c>
      <c r="K2905" s="7" t="str">
        <f>IFERROR(ROUND(AVERAGEIF('Week 2 - Making'!$B:$B,'Product List'!$A2905,'Week 2 - Making'!$P:$P),0),"")</f>
        <v/>
      </c>
      <c r="L2905" s="263" t="str">
        <f>IFERROR(ROUND(AVERAGEIF('Week 3 - Making'!$B:$B,'Product List'!$A2905,'Week 3 - Making'!$P:$P),0),"")</f>
        <v/>
      </c>
      <c r="M2905" s="7" t="str">
        <f>IFERROR(ROUND(AVERAGEIF('Week 4 - Making'!$B:$B,'Product List'!$A2905,'Week 4 - Making'!$P:$P),0),"")</f>
        <v/>
      </c>
      <c r="N2905" s="7" t="str">
        <f>IFERROR(ROUND(AVERAGEIF('Week 5 - Making'!$B:$B,'Product List'!$A2905,'Week 5 - Making'!$P:$P),0),"")</f>
        <v/>
      </c>
      <c r="O2905" s="7"/>
      <c r="P2905" s="7">
        <f t="array" ref="P2905">iferror(xlookup(C2905,'Product Families'!A:A,'Product Families'!S:S),"")</f>
        <v>0</v>
      </c>
    </row>
    <row r="2906" ht="14.25" customHeight="1">
      <c r="A2906" s="288" t="s">
        <v>5980</v>
      </c>
      <c r="B2906" s="291"/>
      <c r="C2906" s="138" t="s">
        <v>1091</v>
      </c>
      <c r="D2906" s="7">
        <f t="array" ref="D2906">IFERROR(XLOOKUP($C2906,'Product Families'!$A:$A,'Product Families'!$D:$D),"")</f>
        <v>4</v>
      </c>
      <c r="E2906" s="7">
        <f t="array" ref="E2906">IFERROR(XLOOKUP($C2906,'Product Families'!$A:$A,'Product Families'!$E:$E),"")</f>
        <v>5</v>
      </c>
      <c r="F2906" s="7">
        <f t="array" ref="F2906">IFERROR(XLOOKUP($C2906,'Product Families'!$A:$A,'Product Families'!$F:$F),"")</f>
        <v>6</v>
      </c>
      <c r="G2906" s="7">
        <f t="array" ref="G2906">IFERROR(XLOOKUP($C2906,'Product Families'!$A:$A,'Product Families'!$G:$G),"")</f>
        <v>7</v>
      </c>
      <c r="J2906" s="7" t="str">
        <f>IFERROR(ROUND(AVERAGEIF('Week 1 - Making'!$B:$B,'Product List'!$A2906,'Week 1 - Making'!$P:$P),0),"")</f>
        <v/>
      </c>
      <c r="K2906" s="7" t="str">
        <f>IFERROR(ROUND(AVERAGEIF('Week 2 - Making'!$B:$B,'Product List'!$A2906,'Week 2 - Making'!$P:$P),0),"")</f>
        <v/>
      </c>
      <c r="L2906" s="263" t="str">
        <f>IFERROR(ROUND(AVERAGEIF('Week 3 - Making'!$B:$B,'Product List'!$A2906,'Week 3 - Making'!$P:$P),0),"")</f>
        <v/>
      </c>
      <c r="M2906" s="7" t="str">
        <f>IFERROR(ROUND(AVERAGEIF('Week 4 - Making'!$B:$B,'Product List'!$A2906,'Week 4 - Making'!$P:$P),0),"")</f>
        <v/>
      </c>
      <c r="N2906" s="7" t="str">
        <f>IFERROR(ROUND(AVERAGEIF('Week 5 - Making'!$B:$B,'Product List'!$A2906,'Week 5 - Making'!$P:$P),0),"")</f>
        <v/>
      </c>
      <c r="O2906" s="7"/>
      <c r="P2906" s="7">
        <f t="array" ref="P2906">iferror(xlookup(C2906,'Product Families'!A:A,'Product Families'!S:S),"")</f>
        <v>0</v>
      </c>
    </row>
    <row r="2907" ht="14.25" customHeight="1">
      <c r="A2907" s="138" t="s">
        <v>5981</v>
      </c>
      <c r="B2907" s="270"/>
      <c r="C2907" s="138" t="s">
        <v>1088</v>
      </c>
      <c r="D2907" s="7">
        <f t="array" ref="D2907">IFERROR(XLOOKUP($C2907,'Product Families'!$A:$A,'Product Families'!$D:$D),"")</f>
        <v>130</v>
      </c>
      <c r="E2907" s="7">
        <f t="array" ref="E2907">IFERROR(XLOOKUP($C2907,'Product Families'!$A:$A,'Product Families'!$E:$E),"")</f>
        <v>133</v>
      </c>
      <c r="F2907" s="7">
        <f t="array" ref="F2907">IFERROR(XLOOKUP($C2907,'Product Families'!$A:$A,'Product Families'!$F:$F),"")</f>
        <v>144</v>
      </c>
      <c r="G2907" s="7">
        <f t="array" ref="G2907">IFERROR(XLOOKUP($C2907,'Product Families'!$A:$A,'Product Families'!$G:$G),"")</f>
        <v>154</v>
      </c>
      <c r="J2907" s="7" t="str">
        <f>IFERROR(ROUND(AVERAGEIF('Week 1 - Making'!$B:$B,'Product List'!$A2907,'Week 1 - Making'!$P:$P),0),"")</f>
        <v/>
      </c>
      <c r="K2907" s="7" t="str">
        <f>IFERROR(ROUND(AVERAGEIF('Week 2 - Making'!$B:$B,'Product List'!$A2907,'Week 2 - Making'!$P:$P),0),"")</f>
        <v/>
      </c>
      <c r="L2907" s="263" t="str">
        <f>IFERROR(ROUND(AVERAGEIF('Week 3 - Making'!$B:$B,'Product List'!$A2907,'Week 3 - Making'!$P:$P),0),"")</f>
        <v/>
      </c>
      <c r="M2907" s="7" t="str">
        <f>IFERROR(ROUND(AVERAGEIF('Week 4 - Making'!$B:$B,'Product List'!$A2907,'Week 4 - Making'!$P:$P),0),"")</f>
        <v/>
      </c>
      <c r="N2907" s="7" t="str">
        <f>IFERROR(ROUND(AVERAGEIF('Week 5 - Making'!$B:$B,'Product List'!$A2907,'Week 5 - Making'!$P:$P),0),"")</f>
        <v/>
      </c>
      <c r="O2907" s="7"/>
      <c r="P2907" s="7">
        <f t="array" ref="P2907">iferror(xlookup(C2907,'Product Families'!A:A,'Product Families'!S:S),"")</f>
        <v>0</v>
      </c>
    </row>
    <row r="2908" ht="14.25" customHeight="1">
      <c r="A2908" s="138" t="s">
        <v>5982</v>
      </c>
      <c r="B2908" s="270"/>
      <c r="C2908" s="138" t="s">
        <v>1091</v>
      </c>
      <c r="D2908" s="7">
        <f t="array" ref="D2908">IFERROR(XLOOKUP($C2908,'Product Families'!$A:$A,'Product Families'!$D:$D),"")</f>
        <v>4</v>
      </c>
      <c r="E2908" s="7">
        <f t="array" ref="E2908">IFERROR(XLOOKUP($C2908,'Product Families'!$A:$A,'Product Families'!$E:$E),"")</f>
        <v>5</v>
      </c>
      <c r="F2908" s="7">
        <f t="array" ref="F2908">IFERROR(XLOOKUP($C2908,'Product Families'!$A:$A,'Product Families'!$F:$F),"")</f>
        <v>6</v>
      </c>
      <c r="G2908" s="7">
        <f t="array" ref="G2908">IFERROR(XLOOKUP($C2908,'Product Families'!$A:$A,'Product Families'!$G:$G),"")</f>
        <v>7</v>
      </c>
      <c r="J2908" s="7" t="str">
        <f>IFERROR(ROUND(AVERAGEIF('Week 1 - Making'!$B:$B,'Product List'!$A2908,'Week 1 - Making'!$P:$P),0),"")</f>
        <v/>
      </c>
      <c r="K2908" s="7" t="str">
        <f>IFERROR(ROUND(AVERAGEIF('Week 2 - Making'!$B:$B,'Product List'!$A2908,'Week 2 - Making'!$P:$P),0),"")</f>
        <v/>
      </c>
      <c r="L2908" s="263" t="str">
        <f>IFERROR(ROUND(AVERAGEIF('Week 3 - Making'!$B:$B,'Product List'!$A2908,'Week 3 - Making'!$P:$P),0),"")</f>
        <v/>
      </c>
      <c r="M2908" s="7" t="str">
        <f>IFERROR(ROUND(AVERAGEIF('Week 4 - Making'!$B:$B,'Product List'!$A2908,'Week 4 - Making'!$P:$P),0),"")</f>
        <v/>
      </c>
      <c r="N2908" s="7" t="str">
        <f>IFERROR(ROUND(AVERAGEIF('Week 5 - Making'!$B:$B,'Product List'!$A2908,'Week 5 - Making'!$P:$P),0),"")</f>
        <v/>
      </c>
      <c r="O2908" s="7"/>
      <c r="P2908" s="7">
        <f t="array" ref="P2908">iferror(xlookup(C2908,'Product Families'!A:A,'Product Families'!S:S),"")</f>
        <v>0</v>
      </c>
    </row>
    <row r="2909" ht="14.25" customHeight="1">
      <c r="A2909" s="138" t="s">
        <v>5983</v>
      </c>
      <c r="B2909" s="270"/>
      <c r="C2909" s="138" t="s">
        <v>1088</v>
      </c>
      <c r="D2909" s="7">
        <f t="array" ref="D2909">IFERROR(XLOOKUP($C2909,'Product Families'!$A:$A,'Product Families'!$D:$D),"")</f>
        <v>130</v>
      </c>
      <c r="E2909" s="7">
        <f t="array" ref="E2909">IFERROR(XLOOKUP($C2909,'Product Families'!$A:$A,'Product Families'!$E:$E),"")</f>
        <v>133</v>
      </c>
      <c r="F2909" s="7">
        <f t="array" ref="F2909">IFERROR(XLOOKUP($C2909,'Product Families'!$A:$A,'Product Families'!$F:$F),"")</f>
        <v>144</v>
      </c>
      <c r="G2909" s="7">
        <f t="array" ref="G2909">IFERROR(XLOOKUP($C2909,'Product Families'!$A:$A,'Product Families'!$G:$G),"")</f>
        <v>154</v>
      </c>
      <c r="J2909" s="7" t="str">
        <f>IFERROR(ROUND(AVERAGEIF('Week 1 - Making'!$B:$B,'Product List'!$A2909,'Week 1 - Making'!$P:$P),0),"")</f>
        <v/>
      </c>
      <c r="K2909" s="7" t="str">
        <f>IFERROR(ROUND(AVERAGEIF('Week 2 - Making'!$B:$B,'Product List'!$A2909,'Week 2 - Making'!$P:$P),0),"")</f>
        <v/>
      </c>
      <c r="L2909" s="263" t="str">
        <f>IFERROR(ROUND(AVERAGEIF('Week 3 - Making'!$B:$B,'Product List'!$A2909,'Week 3 - Making'!$P:$P),0),"")</f>
        <v/>
      </c>
      <c r="M2909" s="7" t="str">
        <f>IFERROR(ROUND(AVERAGEIF('Week 4 - Making'!$B:$B,'Product List'!$A2909,'Week 4 - Making'!$P:$P),0),"")</f>
        <v/>
      </c>
      <c r="N2909" s="7" t="str">
        <f>IFERROR(ROUND(AVERAGEIF('Week 5 - Making'!$B:$B,'Product List'!$A2909,'Week 5 - Making'!$P:$P),0),"")</f>
        <v/>
      </c>
      <c r="O2909" s="7"/>
      <c r="P2909" s="7">
        <f t="array" ref="P2909">iferror(xlookup(C2909,'Product Families'!A:A,'Product Families'!S:S),"")</f>
        <v>0</v>
      </c>
    </row>
    <row r="2910" ht="14.25" customHeight="1">
      <c r="A2910" s="138" t="s">
        <v>5984</v>
      </c>
      <c r="B2910" s="270"/>
      <c r="C2910" s="138" t="s">
        <v>1091</v>
      </c>
      <c r="D2910" s="7">
        <f t="array" ref="D2910">IFERROR(XLOOKUP($C2910,'Product Families'!$A:$A,'Product Families'!$D:$D),"")</f>
        <v>4</v>
      </c>
      <c r="E2910" s="7">
        <f t="array" ref="E2910">IFERROR(XLOOKUP($C2910,'Product Families'!$A:$A,'Product Families'!$E:$E),"")</f>
        <v>5</v>
      </c>
      <c r="F2910" s="7">
        <f t="array" ref="F2910">IFERROR(XLOOKUP($C2910,'Product Families'!$A:$A,'Product Families'!$F:$F),"")</f>
        <v>6</v>
      </c>
      <c r="G2910" s="7">
        <f t="array" ref="G2910">IFERROR(XLOOKUP($C2910,'Product Families'!$A:$A,'Product Families'!$G:$G),"")</f>
        <v>7</v>
      </c>
      <c r="J2910" s="7" t="str">
        <f>IFERROR(ROUND(AVERAGEIF('Week 1 - Making'!$B:$B,'Product List'!$A2910,'Week 1 - Making'!$P:$P),0),"")</f>
        <v/>
      </c>
      <c r="K2910" s="7" t="str">
        <f>IFERROR(ROUND(AVERAGEIF('Week 2 - Making'!$B:$B,'Product List'!$A2910,'Week 2 - Making'!$P:$P),0),"")</f>
        <v/>
      </c>
      <c r="L2910" s="263" t="str">
        <f>IFERROR(ROUND(AVERAGEIF('Week 3 - Making'!$B:$B,'Product List'!$A2910,'Week 3 - Making'!$P:$P),0),"")</f>
        <v/>
      </c>
      <c r="M2910" s="7" t="str">
        <f>IFERROR(ROUND(AVERAGEIF('Week 4 - Making'!$B:$B,'Product List'!$A2910,'Week 4 - Making'!$P:$P),0),"")</f>
        <v/>
      </c>
      <c r="N2910" s="7" t="str">
        <f>IFERROR(ROUND(AVERAGEIF('Week 5 - Making'!$B:$B,'Product List'!$A2910,'Week 5 - Making'!$P:$P),0),"")</f>
        <v/>
      </c>
      <c r="O2910" s="7"/>
      <c r="P2910" s="7">
        <f t="array" ref="P2910">iferror(xlookup(C2910,'Product Families'!A:A,'Product Families'!S:S),"")</f>
        <v>0</v>
      </c>
    </row>
    <row r="2911" ht="14.25" customHeight="1">
      <c r="A2911" s="122" t="s">
        <v>5985</v>
      </c>
      <c r="B2911" s="270" t="s">
        <v>5986</v>
      </c>
      <c r="C2911" s="122" t="s">
        <v>360</v>
      </c>
      <c r="D2911" s="7">
        <f t="array" ref="D2911">IFERROR(XLOOKUP($C2911,'Product Families'!$A:$A,'Product Families'!$D:$D),"")</f>
        <v>20</v>
      </c>
      <c r="E2911" s="7">
        <f t="array" ref="E2911">IFERROR(XLOOKUP($C2911,'Product Families'!$A:$A,'Product Families'!$E:$E),"")</f>
        <v>21</v>
      </c>
      <c r="F2911" s="7">
        <f t="array" ref="F2911">IFERROR(XLOOKUP($C2911,'Product Families'!$A:$A,'Product Families'!$F:$F),"")</f>
        <v>23</v>
      </c>
      <c r="G2911" s="7">
        <f t="array" ref="G2911">IFERROR(XLOOKUP($C2911,'Product Families'!$A:$A,'Product Families'!$G:$G),"")</f>
        <v>24</v>
      </c>
      <c r="J2911" s="7" t="str">
        <f>IFERROR(ROUND(AVERAGEIF('Week 1 - Making'!$B:$B,'Product List'!$A2911,'Week 1 - Making'!$P:$P),0),"")</f>
        <v/>
      </c>
      <c r="K2911" s="7" t="str">
        <f>IFERROR(ROUND(AVERAGEIF('Week 2 - Making'!$B:$B,'Product List'!$A2911,'Week 2 - Making'!$P:$P),0),"")</f>
        <v/>
      </c>
      <c r="L2911" s="263" t="str">
        <f>IFERROR(ROUND(AVERAGEIF('Week 3 - Making'!$B:$B,'Product List'!$A2911,'Week 3 - Making'!$P:$P),0),"")</f>
        <v/>
      </c>
      <c r="M2911" s="7" t="str">
        <f>IFERROR(ROUND(AVERAGEIF('Week 4 - Making'!$B:$B,'Product List'!$A2911,'Week 4 - Making'!$P:$P),0),"")</f>
        <v/>
      </c>
      <c r="N2911" s="7" t="str">
        <f>IFERROR(ROUND(AVERAGEIF('Week 5 - Making'!$B:$B,'Product List'!$A2911,'Week 5 - Making'!$P:$P),0),"")</f>
        <v/>
      </c>
      <c r="O2911" s="7"/>
      <c r="P2911" s="7">
        <f t="array" ref="P2911">iferror(xlookup(C2911,'Product Families'!A:A,'Product Families'!S:S),"")</f>
        <v>0</v>
      </c>
    </row>
    <row r="2912" ht="14.25" customHeight="1">
      <c r="A2912" s="122" t="s">
        <v>5987</v>
      </c>
      <c r="B2912" s="270" t="s">
        <v>5988</v>
      </c>
      <c r="C2912" s="122" t="s">
        <v>360</v>
      </c>
      <c r="D2912" s="7">
        <f t="array" ref="D2912">IFERROR(XLOOKUP($C2912,'Product Families'!$A:$A,'Product Families'!$D:$D),"")</f>
        <v>20</v>
      </c>
      <c r="E2912" s="7">
        <f t="array" ref="E2912">IFERROR(XLOOKUP($C2912,'Product Families'!$A:$A,'Product Families'!$E:$E),"")</f>
        <v>21</v>
      </c>
      <c r="F2912" s="7">
        <f t="array" ref="F2912">IFERROR(XLOOKUP($C2912,'Product Families'!$A:$A,'Product Families'!$F:$F),"")</f>
        <v>23</v>
      </c>
      <c r="G2912" s="7">
        <f t="array" ref="G2912">IFERROR(XLOOKUP($C2912,'Product Families'!$A:$A,'Product Families'!$G:$G),"")</f>
        <v>24</v>
      </c>
      <c r="J2912" s="7" t="str">
        <f>IFERROR(ROUND(AVERAGEIF('Week 1 - Making'!$B:$B,'Product List'!$A2912,'Week 1 - Making'!$P:$P),0),"")</f>
        <v/>
      </c>
      <c r="K2912" s="7" t="str">
        <f>IFERROR(ROUND(AVERAGEIF('Week 2 - Making'!$B:$B,'Product List'!$A2912,'Week 2 - Making'!$P:$P),0),"")</f>
        <v/>
      </c>
      <c r="L2912" s="263" t="str">
        <f>IFERROR(ROUND(AVERAGEIF('Week 3 - Making'!$B:$B,'Product List'!$A2912,'Week 3 - Making'!$P:$P),0),"")</f>
        <v/>
      </c>
      <c r="M2912" s="7" t="str">
        <f>IFERROR(ROUND(AVERAGEIF('Week 4 - Making'!$B:$B,'Product List'!$A2912,'Week 4 - Making'!$P:$P),0),"")</f>
        <v/>
      </c>
      <c r="N2912" s="7" t="str">
        <f>IFERROR(ROUND(AVERAGEIF('Week 5 - Making'!$B:$B,'Product List'!$A2912,'Week 5 - Making'!$P:$P),0),"")</f>
        <v/>
      </c>
      <c r="O2912" s="7"/>
      <c r="P2912" s="7">
        <f t="array" ref="P2912">iferror(xlookup(C2912,'Product Families'!A:A,'Product Families'!S:S),"")</f>
        <v>0</v>
      </c>
    </row>
    <row r="2913" ht="14.25" customHeight="1">
      <c r="A2913" s="122" t="s">
        <v>5989</v>
      </c>
      <c r="B2913" s="270" t="s">
        <v>5990</v>
      </c>
      <c r="C2913" s="122" t="s">
        <v>360</v>
      </c>
      <c r="D2913" s="7">
        <f t="array" ref="D2913">IFERROR(XLOOKUP($C2913,'Product Families'!$A:$A,'Product Families'!$D:$D),"")</f>
        <v>20</v>
      </c>
      <c r="E2913" s="7">
        <f t="array" ref="E2913">IFERROR(XLOOKUP($C2913,'Product Families'!$A:$A,'Product Families'!$E:$E),"")</f>
        <v>21</v>
      </c>
      <c r="F2913" s="7">
        <f t="array" ref="F2913">IFERROR(XLOOKUP($C2913,'Product Families'!$A:$A,'Product Families'!$F:$F),"")</f>
        <v>23</v>
      </c>
      <c r="G2913" s="7">
        <f t="array" ref="G2913">IFERROR(XLOOKUP($C2913,'Product Families'!$A:$A,'Product Families'!$G:$G),"")</f>
        <v>24</v>
      </c>
      <c r="J2913" s="7" t="str">
        <f>IFERROR(ROUND(AVERAGEIF('Week 1 - Making'!$B:$B,'Product List'!$A2913,'Week 1 - Making'!$P:$P),0),"")</f>
        <v/>
      </c>
      <c r="K2913" s="7" t="str">
        <f>IFERROR(ROUND(AVERAGEIF('Week 2 - Making'!$B:$B,'Product List'!$A2913,'Week 2 - Making'!$P:$P),0),"")</f>
        <v/>
      </c>
      <c r="L2913" s="263" t="str">
        <f>IFERROR(ROUND(AVERAGEIF('Week 3 - Making'!$B:$B,'Product List'!$A2913,'Week 3 - Making'!$P:$P),0),"")</f>
        <v/>
      </c>
      <c r="M2913" s="7" t="str">
        <f>IFERROR(ROUND(AVERAGEIF('Week 4 - Making'!$B:$B,'Product List'!$A2913,'Week 4 - Making'!$P:$P),0),"")</f>
        <v/>
      </c>
      <c r="N2913" s="7" t="str">
        <f>IFERROR(ROUND(AVERAGEIF('Week 5 - Making'!$B:$B,'Product List'!$A2913,'Week 5 - Making'!$P:$P),0),"")</f>
        <v/>
      </c>
      <c r="O2913" s="7"/>
      <c r="P2913" s="7">
        <f t="array" ref="P2913">iferror(xlookup(C2913,'Product Families'!A:A,'Product Families'!S:S),"")</f>
        <v>0</v>
      </c>
    </row>
    <row r="2914" ht="14.25" customHeight="1">
      <c r="A2914" s="122" t="s">
        <v>5991</v>
      </c>
      <c r="B2914" s="270" t="s">
        <v>5992</v>
      </c>
      <c r="C2914" s="122" t="s">
        <v>360</v>
      </c>
      <c r="D2914" s="7">
        <f t="array" ref="D2914">IFERROR(XLOOKUP($C2914,'Product Families'!$A:$A,'Product Families'!$D:$D),"")</f>
        <v>20</v>
      </c>
      <c r="E2914" s="7">
        <f t="array" ref="E2914">IFERROR(XLOOKUP($C2914,'Product Families'!$A:$A,'Product Families'!$E:$E),"")</f>
        <v>21</v>
      </c>
      <c r="F2914" s="7">
        <f t="array" ref="F2914">IFERROR(XLOOKUP($C2914,'Product Families'!$A:$A,'Product Families'!$F:$F),"")</f>
        <v>23</v>
      </c>
      <c r="G2914" s="7">
        <f t="array" ref="G2914">IFERROR(XLOOKUP($C2914,'Product Families'!$A:$A,'Product Families'!$G:$G),"")</f>
        <v>24</v>
      </c>
      <c r="J2914" s="7" t="str">
        <f>IFERROR(ROUND(AVERAGEIF('Week 1 - Making'!$B:$B,'Product List'!$A2914,'Week 1 - Making'!$P:$P),0),"")</f>
        <v/>
      </c>
      <c r="K2914" s="7" t="str">
        <f>IFERROR(ROUND(AVERAGEIF('Week 2 - Making'!$B:$B,'Product List'!$A2914,'Week 2 - Making'!$P:$P),0),"")</f>
        <v/>
      </c>
      <c r="L2914" s="263" t="str">
        <f>IFERROR(ROUND(AVERAGEIF('Week 3 - Making'!$B:$B,'Product List'!$A2914,'Week 3 - Making'!$P:$P),0),"")</f>
        <v/>
      </c>
      <c r="M2914" s="7" t="str">
        <f>IFERROR(ROUND(AVERAGEIF('Week 4 - Making'!$B:$B,'Product List'!$A2914,'Week 4 - Making'!$P:$P),0),"")</f>
        <v/>
      </c>
      <c r="N2914" s="7" t="str">
        <f>IFERROR(ROUND(AVERAGEIF('Week 5 - Making'!$B:$B,'Product List'!$A2914,'Week 5 - Making'!$P:$P),0),"")</f>
        <v/>
      </c>
      <c r="O2914" s="7"/>
      <c r="P2914" s="7">
        <f t="array" ref="P2914">iferror(xlookup(C2914,'Product Families'!A:A,'Product Families'!S:S),"")</f>
        <v>0</v>
      </c>
    </row>
    <row r="2915" ht="14.25" customHeight="1">
      <c r="A2915" s="122" t="s">
        <v>5993</v>
      </c>
      <c r="B2915" s="270" t="s">
        <v>5994</v>
      </c>
      <c r="C2915" s="122" t="s">
        <v>360</v>
      </c>
      <c r="D2915" s="7">
        <f t="array" ref="D2915">IFERROR(XLOOKUP($C2915,'Product Families'!$A:$A,'Product Families'!$D:$D),"")</f>
        <v>20</v>
      </c>
      <c r="E2915" s="7">
        <f t="array" ref="E2915">IFERROR(XLOOKUP($C2915,'Product Families'!$A:$A,'Product Families'!$E:$E),"")</f>
        <v>21</v>
      </c>
      <c r="F2915" s="7">
        <f t="array" ref="F2915">IFERROR(XLOOKUP($C2915,'Product Families'!$A:$A,'Product Families'!$F:$F),"")</f>
        <v>23</v>
      </c>
      <c r="G2915" s="7">
        <f t="array" ref="G2915">IFERROR(XLOOKUP($C2915,'Product Families'!$A:$A,'Product Families'!$G:$G),"")</f>
        <v>24</v>
      </c>
      <c r="J2915" s="7" t="str">
        <f>IFERROR(ROUND(AVERAGEIF('Week 1 - Making'!$B:$B,'Product List'!$A2915,'Week 1 - Making'!$P:$P),0),"")</f>
        <v/>
      </c>
      <c r="K2915" s="7" t="str">
        <f>IFERROR(ROUND(AVERAGEIF('Week 2 - Making'!$B:$B,'Product List'!$A2915,'Week 2 - Making'!$P:$P),0),"")</f>
        <v/>
      </c>
      <c r="L2915" s="263" t="str">
        <f>IFERROR(ROUND(AVERAGEIF('Week 3 - Making'!$B:$B,'Product List'!$A2915,'Week 3 - Making'!$P:$P),0),"")</f>
        <v/>
      </c>
      <c r="M2915" s="7" t="str">
        <f>IFERROR(ROUND(AVERAGEIF('Week 4 - Making'!$B:$B,'Product List'!$A2915,'Week 4 - Making'!$P:$P),0),"")</f>
        <v/>
      </c>
      <c r="N2915" s="7" t="str">
        <f>IFERROR(ROUND(AVERAGEIF('Week 5 - Making'!$B:$B,'Product List'!$A2915,'Week 5 - Making'!$P:$P),0),"")</f>
        <v/>
      </c>
      <c r="O2915" s="7"/>
      <c r="P2915" s="7">
        <f t="array" ref="P2915">iferror(xlookup(C2915,'Product Families'!A:A,'Product Families'!S:S),"")</f>
        <v>0</v>
      </c>
    </row>
    <row r="2916" ht="14.25" customHeight="1">
      <c r="A2916" s="122" t="s">
        <v>5995</v>
      </c>
      <c r="B2916" s="270" t="s">
        <v>5996</v>
      </c>
      <c r="C2916" s="122" t="s">
        <v>360</v>
      </c>
      <c r="D2916" s="7">
        <f t="array" ref="D2916">IFERROR(XLOOKUP($C2916,'Product Families'!$A:$A,'Product Families'!$D:$D),"")</f>
        <v>20</v>
      </c>
      <c r="E2916" s="7">
        <f t="array" ref="E2916">IFERROR(XLOOKUP($C2916,'Product Families'!$A:$A,'Product Families'!$E:$E),"")</f>
        <v>21</v>
      </c>
      <c r="F2916" s="7">
        <f t="array" ref="F2916">IFERROR(XLOOKUP($C2916,'Product Families'!$A:$A,'Product Families'!$F:$F),"")</f>
        <v>23</v>
      </c>
      <c r="G2916" s="7">
        <f t="array" ref="G2916">IFERROR(XLOOKUP($C2916,'Product Families'!$A:$A,'Product Families'!$G:$G),"")</f>
        <v>24</v>
      </c>
      <c r="J2916" s="7" t="str">
        <f>IFERROR(ROUND(AVERAGEIF('Week 1 - Making'!$B:$B,'Product List'!$A2916,'Week 1 - Making'!$P:$P),0),"")</f>
        <v/>
      </c>
      <c r="K2916" s="7" t="str">
        <f>IFERROR(ROUND(AVERAGEIF('Week 2 - Making'!$B:$B,'Product List'!$A2916,'Week 2 - Making'!$P:$P),0),"")</f>
        <v/>
      </c>
      <c r="L2916" s="263" t="str">
        <f>IFERROR(ROUND(AVERAGEIF('Week 3 - Making'!$B:$B,'Product List'!$A2916,'Week 3 - Making'!$P:$P),0),"")</f>
        <v/>
      </c>
      <c r="M2916" s="7" t="str">
        <f>IFERROR(ROUND(AVERAGEIF('Week 4 - Making'!$B:$B,'Product List'!$A2916,'Week 4 - Making'!$P:$P),0),"")</f>
        <v/>
      </c>
      <c r="N2916" s="7" t="str">
        <f>IFERROR(ROUND(AVERAGEIF('Week 5 - Making'!$B:$B,'Product List'!$A2916,'Week 5 - Making'!$P:$P),0),"")</f>
        <v/>
      </c>
      <c r="O2916" s="7"/>
      <c r="P2916" s="7">
        <f t="array" ref="P2916">iferror(xlookup(C2916,'Product Families'!A:A,'Product Families'!S:S),"")</f>
        <v>0</v>
      </c>
    </row>
    <row r="2917" ht="14.25" customHeight="1">
      <c r="A2917" s="122" t="s">
        <v>5997</v>
      </c>
      <c r="B2917" s="270" t="s">
        <v>5998</v>
      </c>
      <c r="C2917" s="122" t="s">
        <v>360</v>
      </c>
      <c r="D2917" s="7">
        <f t="array" ref="D2917">IFERROR(XLOOKUP($C2917,'Product Families'!$A:$A,'Product Families'!$D:$D),"")</f>
        <v>20</v>
      </c>
      <c r="E2917" s="7">
        <f t="array" ref="E2917">IFERROR(XLOOKUP($C2917,'Product Families'!$A:$A,'Product Families'!$E:$E),"")</f>
        <v>21</v>
      </c>
      <c r="F2917" s="7">
        <f t="array" ref="F2917">IFERROR(XLOOKUP($C2917,'Product Families'!$A:$A,'Product Families'!$F:$F),"")</f>
        <v>23</v>
      </c>
      <c r="G2917" s="7">
        <f t="array" ref="G2917">IFERROR(XLOOKUP($C2917,'Product Families'!$A:$A,'Product Families'!$G:$G),"")</f>
        <v>24</v>
      </c>
      <c r="J2917" s="7" t="str">
        <f>IFERROR(ROUND(AVERAGEIF('Week 1 - Making'!$B:$B,'Product List'!$A2917,'Week 1 - Making'!$P:$P),0),"")</f>
        <v/>
      </c>
      <c r="K2917" s="7" t="str">
        <f>IFERROR(ROUND(AVERAGEIF('Week 2 - Making'!$B:$B,'Product List'!$A2917,'Week 2 - Making'!$P:$P),0),"")</f>
        <v/>
      </c>
      <c r="L2917" s="263" t="str">
        <f>IFERROR(ROUND(AVERAGEIF('Week 3 - Making'!$B:$B,'Product List'!$A2917,'Week 3 - Making'!$P:$P),0),"")</f>
        <v/>
      </c>
      <c r="M2917" s="7" t="str">
        <f>IFERROR(ROUND(AVERAGEIF('Week 4 - Making'!$B:$B,'Product List'!$A2917,'Week 4 - Making'!$P:$P),0),"")</f>
        <v/>
      </c>
      <c r="N2917" s="7" t="str">
        <f>IFERROR(ROUND(AVERAGEIF('Week 5 - Making'!$B:$B,'Product List'!$A2917,'Week 5 - Making'!$P:$P),0),"")</f>
        <v/>
      </c>
      <c r="O2917" s="7"/>
      <c r="P2917" s="7">
        <f t="array" ref="P2917">iferror(xlookup(C2917,'Product Families'!A:A,'Product Families'!S:S),"")</f>
        <v>0</v>
      </c>
    </row>
    <row r="2918" ht="14.25" customHeight="1">
      <c r="A2918" s="122" t="s">
        <v>5999</v>
      </c>
      <c r="B2918" s="270" t="s">
        <v>6000</v>
      </c>
      <c r="C2918" s="122" t="s">
        <v>360</v>
      </c>
      <c r="D2918" s="7">
        <f t="array" ref="D2918">IFERROR(XLOOKUP($C2918,'Product Families'!$A:$A,'Product Families'!$D:$D),"")</f>
        <v>20</v>
      </c>
      <c r="E2918" s="7">
        <f t="array" ref="E2918">IFERROR(XLOOKUP($C2918,'Product Families'!$A:$A,'Product Families'!$E:$E),"")</f>
        <v>21</v>
      </c>
      <c r="F2918" s="7">
        <f t="array" ref="F2918">IFERROR(XLOOKUP($C2918,'Product Families'!$A:$A,'Product Families'!$F:$F),"")</f>
        <v>23</v>
      </c>
      <c r="G2918" s="7">
        <f t="array" ref="G2918">IFERROR(XLOOKUP($C2918,'Product Families'!$A:$A,'Product Families'!$G:$G),"")</f>
        <v>24</v>
      </c>
      <c r="J2918" s="7" t="str">
        <f>IFERROR(ROUND(AVERAGEIF('Week 1 - Making'!$B:$B,'Product List'!$A2918,'Week 1 - Making'!$P:$P),0),"")</f>
        <v/>
      </c>
      <c r="K2918" s="7" t="str">
        <f>IFERROR(ROUND(AVERAGEIF('Week 2 - Making'!$B:$B,'Product List'!$A2918,'Week 2 - Making'!$P:$P),0),"")</f>
        <v/>
      </c>
      <c r="L2918" s="263" t="str">
        <f>IFERROR(ROUND(AVERAGEIF('Week 3 - Making'!$B:$B,'Product List'!$A2918,'Week 3 - Making'!$P:$P),0),"")</f>
        <v/>
      </c>
      <c r="M2918" s="7" t="str">
        <f>IFERROR(ROUND(AVERAGEIF('Week 4 - Making'!$B:$B,'Product List'!$A2918,'Week 4 - Making'!$P:$P),0),"")</f>
        <v/>
      </c>
      <c r="N2918" s="7" t="str">
        <f>IFERROR(ROUND(AVERAGEIF('Week 5 - Making'!$B:$B,'Product List'!$A2918,'Week 5 - Making'!$P:$P),0),"")</f>
        <v/>
      </c>
      <c r="O2918" s="7"/>
      <c r="P2918" s="7">
        <f t="array" ref="P2918">iferror(xlookup(C2918,'Product Families'!A:A,'Product Families'!S:S),"")</f>
        <v>0</v>
      </c>
    </row>
    <row r="2919" ht="14.25" customHeight="1">
      <c r="A2919" s="122" t="s">
        <v>6001</v>
      </c>
      <c r="B2919" s="270" t="s">
        <v>6002</v>
      </c>
      <c r="C2919" s="122" t="s">
        <v>360</v>
      </c>
      <c r="D2919" s="7">
        <f t="array" ref="D2919">IFERROR(XLOOKUP($C2919,'Product Families'!$A:$A,'Product Families'!$D:$D),"")</f>
        <v>20</v>
      </c>
      <c r="E2919" s="7">
        <f t="array" ref="E2919">IFERROR(XLOOKUP($C2919,'Product Families'!$A:$A,'Product Families'!$E:$E),"")</f>
        <v>21</v>
      </c>
      <c r="F2919" s="7">
        <f t="array" ref="F2919">IFERROR(XLOOKUP($C2919,'Product Families'!$A:$A,'Product Families'!$F:$F),"")</f>
        <v>23</v>
      </c>
      <c r="G2919" s="7">
        <f t="array" ref="G2919">IFERROR(XLOOKUP($C2919,'Product Families'!$A:$A,'Product Families'!$G:$G),"")</f>
        <v>24</v>
      </c>
      <c r="J2919" s="7" t="str">
        <f>IFERROR(ROUND(AVERAGEIF('Week 1 - Making'!$B:$B,'Product List'!$A2919,'Week 1 - Making'!$P:$P),0),"")</f>
        <v/>
      </c>
      <c r="K2919" s="7" t="str">
        <f>IFERROR(ROUND(AVERAGEIF('Week 2 - Making'!$B:$B,'Product List'!$A2919,'Week 2 - Making'!$P:$P),0),"")</f>
        <v/>
      </c>
      <c r="L2919" s="263" t="str">
        <f>IFERROR(ROUND(AVERAGEIF('Week 3 - Making'!$B:$B,'Product List'!$A2919,'Week 3 - Making'!$P:$P),0),"")</f>
        <v/>
      </c>
      <c r="M2919" s="7" t="str">
        <f>IFERROR(ROUND(AVERAGEIF('Week 4 - Making'!$B:$B,'Product List'!$A2919,'Week 4 - Making'!$P:$P),0),"")</f>
        <v/>
      </c>
      <c r="N2919" s="7" t="str">
        <f>IFERROR(ROUND(AVERAGEIF('Week 5 - Making'!$B:$B,'Product List'!$A2919,'Week 5 - Making'!$P:$P),0),"")</f>
        <v/>
      </c>
      <c r="O2919" s="7"/>
      <c r="P2919" s="7">
        <f t="array" ref="P2919">iferror(xlookup(C2919,'Product Families'!A:A,'Product Families'!S:S),"")</f>
        <v>0</v>
      </c>
    </row>
    <row r="2920" ht="14.25" customHeight="1">
      <c r="A2920" s="122" t="s">
        <v>6003</v>
      </c>
      <c r="B2920" s="270" t="s">
        <v>6004</v>
      </c>
      <c r="C2920" s="122" t="s">
        <v>360</v>
      </c>
      <c r="D2920" s="7">
        <f t="array" ref="D2920">IFERROR(XLOOKUP($C2920,'Product Families'!$A:$A,'Product Families'!$D:$D),"")</f>
        <v>20</v>
      </c>
      <c r="E2920" s="7">
        <f t="array" ref="E2920">IFERROR(XLOOKUP($C2920,'Product Families'!$A:$A,'Product Families'!$E:$E),"")</f>
        <v>21</v>
      </c>
      <c r="F2920" s="7">
        <f t="array" ref="F2920">IFERROR(XLOOKUP($C2920,'Product Families'!$A:$A,'Product Families'!$F:$F),"")</f>
        <v>23</v>
      </c>
      <c r="G2920" s="7">
        <f t="array" ref="G2920">IFERROR(XLOOKUP($C2920,'Product Families'!$A:$A,'Product Families'!$G:$G),"")</f>
        <v>24</v>
      </c>
      <c r="J2920" s="7" t="str">
        <f>IFERROR(ROUND(AVERAGEIF('Week 1 - Making'!$B:$B,'Product List'!$A2920,'Week 1 - Making'!$P:$P),0),"")</f>
        <v/>
      </c>
      <c r="K2920" s="7" t="str">
        <f>IFERROR(ROUND(AVERAGEIF('Week 2 - Making'!$B:$B,'Product List'!$A2920,'Week 2 - Making'!$P:$P),0),"")</f>
        <v/>
      </c>
      <c r="L2920" s="263" t="str">
        <f>IFERROR(ROUND(AVERAGEIF('Week 3 - Making'!$B:$B,'Product List'!$A2920,'Week 3 - Making'!$P:$P),0),"")</f>
        <v/>
      </c>
      <c r="M2920" s="7" t="str">
        <f>IFERROR(ROUND(AVERAGEIF('Week 4 - Making'!$B:$B,'Product List'!$A2920,'Week 4 - Making'!$P:$P),0),"")</f>
        <v/>
      </c>
      <c r="N2920" s="7" t="str">
        <f>IFERROR(ROUND(AVERAGEIF('Week 5 - Making'!$B:$B,'Product List'!$A2920,'Week 5 - Making'!$P:$P),0),"")</f>
        <v/>
      </c>
      <c r="O2920" s="7"/>
      <c r="P2920" s="7">
        <f t="array" ref="P2920">iferror(xlookup(C2920,'Product Families'!A:A,'Product Families'!S:S),"")</f>
        <v>0</v>
      </c>
    </row>
    <row r="2921" ht="14.25" customHeight="1">
      <c r="A2921" s="122" t="s">
        <v>6005</v>
      </c>
      <c r="B2921" s="270" t="s">
        <v>6006</v>
      </c>
      <c r="C2921" s="122" t="s">
        <v>360</v>
      </c>
      <c r="D2921" s="7">
        <f t="array" ref="D2921">IFERROR(XLOOKUP($C2921,'Product Families'!$A:$A,'Product Families'!$D:$D),"")</f>
        <v>20</v>
      </c>
      <c r="E2921" s="7">
        <f t="array" ref="E2921">IFERROR(XLOOKUP($C2921,'Product Families'!$A:$A,'Product Families'!$E:$E),"")</f>
        <v>21</v>
      </c>
      <c r="F2921" s="7">
        <f t="array" ref="F2921">IFERROR(XLOOKUP($C2921,'Product Families'!$A:$A,'Product Families'!$F:$F),"")</f>
        <v>23</v>
      </c>
      <c r="G2921" s="7">
        <f t="array" ref="G2921">IFERROR(XLOOKUP($C2921,'Product Families'!$A:$A,'Product Families'!$G:$G),"")</f>
        <v>24</v>
      </c>
      <c r="J2921" s="7" t="str">
        <f>IFERROR(ROUND(AVERAGEIF('Week 1 - Making'!$B:$B,'Product List'!$A2921,'Week 1 - Making'!$P:$P),0),"")</f>
        <v/>
      </c>
      <c r="K2921" s="7" t="str">
        <f>IFERROR(ROUND(AVERAGEIF('Week 2 - Making'!$B:$B,'Product List'!$A2921,'Week 2 - Making'!$P:$P),0),"")</f>
        <v/>
      </c>
      <c r="L2921" s="263" t="str">
        <f>IFERROR(ROUND(AVERAGEIF('Week 3 - Making'!$B:$B,'Product List'!$A2921,'Week 3 - Making'!$P:$P),0),"")</f>
        <v/>
      </c>
      <c r="M2921" s="7" t="str">
        <f>IFERROR(ROUND(AVERAGEIF('Week 4 - Making'!$B:$B,'Product List'!$A2921,'Week 4 - Making'!$P:$P),0),"")</f>
        <v/>
      </c>
      <c r="N2921" s="7" t="str">
        <f>IFERROR(ROUND(AVERAGEIF('Week 5 - Making'!$B:$B,'Product List'!$A2921,'Week 5 - Making'!$P:$P),0),"")</f>
        <v/>
      </c>
      <c r="O2921" s="7"/>
      <c r="P2921" s="7">
        <f t="array" ref="P2921">iferror(xlookup(C2921,'Product Families'!A:A,'Product Families'!S:S),"")</f>
        <v>0</v>
      </c>
    </row>
    <row r="2922" ht="14.25" customHeight="1">
      <c r="A2922" s="122" t="s">
        <v>6007</v>
      </c>
      <c r="B2922" s="270" t="s">
        <v>6008</v>
      </c>
      <c r="C2922" s="122" t="s">
        <v>360</v>
      </c>
      <c r="D2922" s="7">
        <f t="array" ref="D2922">IFERROR(XLOOKUP($C2922,'Product Families'!$A:$A,'Product Families'!$D:$D),"")</f>
        <v>20</v>
      </c>
      <c r="E2922" s="7">
        <f t="array" ref="E2922">IFERROR(XLOOKUP($C2922,'Product Families'!$A:$A,'Product Families'!$E:$E),"")</f>
        <v>21</v>
      </c>
      <c r="F2922" s="7">
        <f t="array" ref="F2922">IFERROR(XLOOKUP($C2922,'Product Families'!$A:$A,'Product Families'!$F:$F),"")</f>
        <v>23</v>
      </c>
      <c r="G2922" s="7">
        <f t="array" ref="G2922">IFERROR(XLOOKUP($C2922,'Product Families'!$A:$A,'Product Families'!$G:$G),"")</f>
        <v>24</v>
      </c>
      <c r="J2922" s="7" t="str">
        <f>IFERROR(ROUND(AVERAGEIF('Week 1 - Making'!$B:$B,'Product List'!$A2922,'Week 1 - Making'!$P:$P),0),"")</f>
        <v/>
      </c>
      <c r="K2922" s="7" t="str">
        <f>IFERROR(ROUND(AVERAGEIF('Week 2 - Making'!$B:$B,'Product List'!$A2922,'Week 2 - Making'!$P:$P),0),"")</f>
        <v/>
      </c>
      <c r="L2922" s="263" t="str">
        <f>IFERROR(ROUND(AVERAGEIF('Week 3 - Making'!$B:$B,'Product List'!$A2922,'Week 3 - Making'!$P:$P),0),"")</f>
        <v/>
      </c>
      <c r="M2922" s="7" t="str">
        <f>IFERROR(ROUND(AVERAGEIF('Week 4 - Making'!$B:$B,'Product List'!$A2922,'Week 4 - Making'!$P:$P),0),"")</f>
        <v/>
      </c>
      <c r="N2922" s="7" t="str">
        <f>IFERROR(ROUND(AVERAGEIF('Week 5 - Making'!$B:$B,'Product List'!$A2922,'Week 5 - Making'!$P:$P),0),"")</f>
        <v/>
      </c>
      <c r="O2922" s="7"/>
      <c r="P2922" s="7">
        <f t="array" ref="P2922">iferror(xlookup(C2922,'Product Families'!A:A,'Product Families'!S:S),"")</f>
        <v>0</v>
      </c>
    </row>
    <row r="2923" ht="15.75" customHeight="1">
      <c r="A2923" s="122" t="s">
        <v>6009</v>
      </c>
      <c r="B2923" s="270" t="s">
        <v>6010</v>
      </c>
      <c r="C2923" s="122" t="s">
        <v>360</v>
      </c>
      <c r="D2923" s="7">
        <f t="array" ref="D2923">IFERROR(XLOOKUP($C2923,'Product Families'!$A:$A,'Product Families'!$D:$D),"")</f>
        <v>20</v>
      </c>
      <c r="E2923" s="7">
        <f t="array" ref="E2923">IFERROR(XLOOKUP($C2923,'Product Families'!$A:$A,'Product Families'!$E:$E),"")</f>
        <v>21</v>
      </c>
      <c r="F2923" s="7">
        <f t="array" ref="F2923">IFERROR(XLOOKUP($C2923,'Product Families'!$A:$A,'Product Families'!$F:$F),"")</f>
        <v>23</v>
      </c>
      <c r="G2923" s="7">
        <f t="array" ref="G2923">IFERROR(XLOOKUP($C2923,'Product Families'!$A:$A,'Product Families'!$G:$G),"")</f>
        <v>24</v>
      </c>
      <c r="J2923" s="7" t="str">
        <f>IFERROR(ROUND(AVERAGEIF('Week 1 - Making'!$B:$B,'Product List'!$A2923,'Week 1 - Making'!$P:$P),0),"")</f>
        <v/>
      </c>
      <c r="K2923" s="7" t="str">
        <f>IFERROR(ROUND(AVERAGEIF('Week 2 - Making'!$B:$B,'Product List'!$A2923,'Week 2 - Making'!$P:$P),0),"")</f>
        <v/>
      </c>
      <c r="L2923" s="263" t="str">
        <f>IFERROR(ROUND(AVERAGEIF('Week 3 - Making'!$B:$B,'Product List'!$A2923,'Week 3 - Making'!$P:$P),0),"")</f>
        <v/>
      </c>
      <c r="M2923" s="7" t="str">
        <f>IFERROR(ROUND(AVERAGEIF('Week 4 - Making'!$B:$B,'Product List'!$A2923,'Week 4 - Making'!$P:$P),0),"")</f>
        <v/>
      </c>
      <c r="N2923" s="7" t="str">
        <f>IFERROR(ROUND(AVERAGEIF('Week 5 - Making'!$B:$B,'Product List'!$A2923,'Week 5 - Making'!$P:$P),0),"")</f>
        <v/>
      </c>
      <c r="O2923" s="7"/>
      <c r="P2923" s="7">
        <f t="array" ref="P2923">iferror(xlookup(C2923,'Product Families'!A:A,'Product Families'!S:S),"")</f>
        <v>0</v>
      </c>
    </row>
    <row r="2924" ht="14.25" customHeight="1">
      <c r="A2924" s="122" t="s">
        <v>6011</v>
      </c>
      <c r="B2924" s="270" t="s">
        <v>6012</v>
      </c>
      <c r="C2924" s="122" t="s">
        <v>360</v>
      </c>
      <c r="D2924" s="7">
        <f t="array" ref="D2924">IFERROR(XLOOKUP($C2924,'Product Families'!$A:$A,'Product Families'!$D:$D),"")</f>
        <v>20</v>
      </c>
      <c r="E2924" s="7">
        <f t="array" ref="E2924">IFERROR(XLOOKUP($C2924,'Product Families'!$A:$A,'Product Families'!$E:$E),"")</f>
        <v>21</v>
      </c>
      <c r="F2924" s="7">
        <f t="array" ref="F2924">IFERROR(XLOOKUP($C2924,'Product Families'!$A:$A,'Product Families'!$F:$F),"")</f>
        <v>23</v>
      </c>
      <c r="G2924" s="7">
        <f t="array" ref="G2924">IFERROR(XLOOKUP($C2924,'Product Families'!$A:$A,'Product Families'!$G:$G),"")</f>
        <v>24</v>
      </c>
      <c r="J2924" s="7" t="str">
        <f>IFERROR(ROUND(AVERAGEIF('Week 1 - Making'!$B:$B,'Product List'!$A2924,'Week 1 - Making'!$P:$P),0),"")</f>
        <v/>
      </c>
      <c r="K2924" s="7" t="str">
        <f>IFERROR(ROUND(AVERAGEIF('Week 2 - Making'!$B:$B,'Product List'!$A2924,'Week 2 - Making'!$P:$P),0),"")</f>
        <v/>
      </c>
      <c r="L2924" s="263" t="str">
        <f>IFERROR(ROUND(AVERAGEIF('Week 3 - Making'!$B:$B,'Product List'!$A2924,'Week 3 - Making'!$P:$P),0),"")</f>
        <v/>
      </c>
      <c r="M2924" s="7" t="str">
        <f>IFERROR(ROUND(AVERAGEIF('Week 4 - Making'!$B:$B,'Product List'!$A2924,'Week 4 - Making'!$P:$P),0),"")</f>
        <v/>
      </c>
      <c r="N2924" s="7" t="str">
        <f>IFERROR(ROUND(AVERAGEIF('Week 5 - Making'!$B:$B,'Product List'!$A2924,'Week 5 - Making'!$P:$P),0),"")</f>
        <v/>
      </c>
      <c r="O2924" s="7"/>
      <c r="P2924" s="7">
        <f t="array" ref="P2924">iferror(xlookup(C2924,'Product Families'!A:A,'Product Families'!S:S),"")</f>
        <v>0</v>
      </c>
    </row>
    <row r="2925" ht="14.25" customHeight="1">
      <c r="A2925" s="122" t="s">
        <v>6013</v>
      </c>
      <c r="B2925" s="270" t="s">
        <v>6014</v>
      </c>
      <c r="C2925" s="122" t="s">
        <v>360</v>
      </c>
      <c r="D2925" s="7">
        <f t="array" ref="D2925">IFERROR(XLOOKUP($C2925,'Product Families'!$A:$A,'Product Families'!$D:$D),"")</f>
        <v>20</v>
      </c>
      <c r="E2925" s="7">
        <f t="array" ref="E2925">IFERROR(XLOOKUP($C2925,'Product Families'!$A:$A,'Product Families'!$E:$E),"")</f>
        <v>21</v>
      </c>
      <c r="F2925" s="7">
        <f t="array" ref="F2925">IFERROR(XLOOKUP($C2925,'Product Families'!$A:$A,'Product Families'!$F:$F),"")</f>
        <v>23</v>
      </c>
      <c r="G2925" s="7">
        <f t="array" ref="G2925">IFERROR(XLOOKUP($C2925,'Product Families'!$A:$A,'Product Families'!$G:$G),"")</f>
        <v>24</v>
      </c>
      <c r="J2925" s="7" t="str">
        <f>IFERROR(ROUND(AVERAGEIF('Week 1 - Making'!$B:$B,'Product List'!$A2925,'Week 1 - Making'!$P:$P),0),"")</f>
        <v/>
      </c>
      <c r="K2925" s="7" t="str">
        <f>IFERROR(ROUND(AVERAGEIF('Week 2 - Making'!$B:$B,'Product List'!$A2925,'Week 2 - Making'!$P:$P),0),"")</f>
        <v/>
      </c>
      <c r="L2925" s="263" t="str">
        <f>IFERROR(ROUND(AVERAGEIF('Week 3 - Making'!$B:$B,'Product List'!$A2925,'Week 3 - Making'!$P:$P),0),"")</f>
        <v/>
      </c>
      <c r="M2925" s="7" t="str">
        <f>IFERROR(ROUND(AVERAGEIF('Week 4 - Making'!$B:$B,'Product List'!$A2925,'Week 4 - Making'!$P:$P),0),"")</f>
        <v/>
      </c>
      <c r="N2925" s="7" t="str">
        <f>IFERROR(ROUND(AVERAGEIF('Week 5 - Making'!$B:$B,'Product List'!$A2925,'Week 5 - Making'!$P:$P),0),"")</f>
        <v/>
      </c>
      <c r="O2925" s="7"/>
      <c r="P2925" s="7">
        <f t="array" ref="P2925">iferror(xlookup(C2925,'Product Families'!A:A,'Product Families'!S:S),"")</f>
        <v>0</v>
      </c>
    </row>
    <row r="2926" ht="14.25" customHeight="1">
      <c r="A2926" s="122" t="s">
        <v>6015</v>
      </c>
      <c r="B2926" s="270" t="s">
        <v>6016</v>
      </c>
      <c r="C2926" s="122" t="s">
        <v>360</v>
      </c>
      <c r="D2926" s="7">
        <f t="array" ref="D2926">IFERROR(XLOOKUP($C2926,'Product Families'!$A:$A,'Product Families'!$D:$D),"")</f>
        <v>20</v>
      </c>
      <c r="E2926" s="7">
        <f t="array" ref="E2926">IFERROR(XLOOKUP($C2926,'Product Families'!$A:$A,'Product Families'!$E:$E),"")</f>
        <v>21</v>
      </c>
      <c r="F2926" s="7">
        <f t="array" ref="F2926">IFERROR(XLOOKUP($C2926,'Product Families'!$A:$A,'Product Families'!$F:$F),"")</f>
        <v>23</v>
      </c>
      <c r="G2926" s="7">
        <f t="array" ref="G2926">IFERROR(XLOOKUP($C2926,'Product Families'!$A:$A,'Product Families'!$G:$G),"")</f>
        <v>24</v>
      </c>
      <c r="J2926" s="7" t="str">
        <f>IFERROR(ROUND(AVERAGEIF('Week 1 - Making'!$B:$B,'Product List'!$A2926,'Week 1 - Making'!$P:$P),0),"")</f>
        <v/>
      </c>
      <c r="K2926" s="7" t="str">
        <f>IFERROR(ROUND(AVERAGEIF('Week 2 - Making'!$B:$B,'Product List'!$A2926,'Week 2 - Making'!$P:$P),0),"")</f>
        <v/>
      </c>
      <c r="L2926" s="263" t="str">
        <f>IFERROR(ROUND(AVERAGEIF('Week 3 - Making'!$B:$B,'Product List'!$A2926,'Week 3 - Making'!$P:$P),0),"")</f>
        <v/>
      </c>
      <c r="M2926" s="7" t="str">
        <f>IFERROR(ROUND(AVERAGEIF('Week 4 - Making'!$B:$B,'Product List'!$A2926,'Week 4 - Making'!$P:$P),0),"")</f>
        <v/>
      </c>
      <c r="N2926" s="7" t="str">
        <f>IFERROR(ROUND(AVERAGEIF('Week 5 - Making'!$B:$B,'Product List'!$A2926,'Week 5 - Making'!$P:$P),0),"")</f>
        <v/>
      </c>
      <c r="O2926" s="7"/>
      <c r="P2926" s="7">
        <f t="array" ref="P2926">iferror(xlookup(C2926,'Product Families'!A:A,'Product Families'!S:S),"")</f>
        <v>0</v>
      </c>
    </row>
    <row r="2927" ht="14.25" customHeight="1">
      <c r="A2927" s="122" t="s">
        <v>6017</v>
      </c>
      <c r="B2927" s="270" t="s">
        <v>6018</v>
      </c>
      <c r="C2927" s="122" t="s">
        <v>360</v>
      </c>
      <c r="D2927" s="7">
        <f t="array" ref="D2927">IFERROR(XLOOKUP($C2927,'Product Families'!$A:$A,'Product Families'!$D:$D),"")</f>
        <v>20</v>
      </c>
      <c r="E2927" s="7">
        <f t="array" ref="E2927">IFERROR(XLOOKUP($C2927,'Product Families'!$A:$A,'Product Families'!$E:$E),"")</f>
        <v>21</v>
      </c>
      <c r="F2927" s="7">
        <f t="array" ref="F2927">IFERROR(XLOOKUP($C2927,'Product Families'!$A:$A,'Product Families'!$F:$F),"")</f>
        <v>23</v>
      </c>
      <c r="G2927" s="7">
        <f t="array" ref="G2927">IFERROR(XLOOKUP($C2927,'Product Families'!$A:$A,'Product Families'!$G:$G),"")</f>
        <v>24</v>
      </c>
      <c r="J2927" s="7" t="str">
        <f>IFERROR(ROUND(AVERAGEIF('Week 1 - Making'!$B:$B,'Product List'!$A2927,'Week 1 - Making'!$P:$P),0),"")</f>
        <v/>
      </c>
      <c r="K2927" s="7" t="str">
        <f>IFERROR(ROUND(AVERAGEIF('Week 2 - Making'!$B:$B,'Product List'!$A2927,'Week 2 - Making'!$P:$P),0),"")</f>
        <v/>
      </c>
      <c r="L2927" s="263" t="str">
        <f>IFERROR(ROUND(AVERAGEIF('Week 3 - Making'!$B:$B,'Product List'!$A2927,'Week 3 - Making'!$P:$P),0),"")</f>
        <v/>
      </c>
      <c r="M2927" s="7" t="str">
        <f>IFERROR(ROUND(AVERAGEIF('Week 4 - Making'!$B:$B,'Product List'!$A2927,'Week 4 - Making'!$P:$P),0),"")</f>
        <v/>
      </c>
      <c r="N2927" s="7" t="str">
        <f>IFERROR(ROUND(AVERAGEIF('Week 5 - Making'!$B:$B,'Product List'!$A2927,'Week 5 - Making'!$P:$P),0),"")</f>
        <v/>
      </c>
      <c r="O2927" s="7"/>
      <c r="P2927" s="7">
        <f t="array" ref="P2927">iferror(xlookup(C2927,'Product Families'!A:A,'Product Families'!S:S),"")</f>
        <v>0</v>
      </c>
    </row>
    <row r="2928" ht="14.25" customHeight="1">
      <c r="A2928" s="122" t="s">
        <v>6019</v>
      </c>
      <c r="B2928" s="270" t="s">
        <v>6020</v>
      </c>
      <c r="C2928" s="122" t="s">
        <v>360</v>
      </c>
      <c r="D2928" s="7">
        <f t="array" ref="D2928">IFERROR(XLOOKUP($C2928,'Product Families'!$A:$A,'Product Families'!$D:$D),"")</f>
        <v>20</v>
      </c>
      <c r="E2928" s="7">
        <f t="array" ref="E2928">IFERROR(XLOOKUP($C2928,'Product Families'!$A:$A,'Product Families'!$E:$E),"")</f>
        <v>21</v>
      </c>
      <c r="F2928" s="7">
        <f t="array" ref="F2928">IFERROR(XLOOKUP($C2928,'Product Families'!$A:$A,'Product Families'!$F:$F),"")</f>
        <v>23</v>
      </c>
      <c r="G2928" s="7">
        <f t="array" ref="G2928">IFERROR(XLOOKUP($C2928,'Product Families'!$A:$A,'Product Families'!$G:$G),"")</f>
        <v>24</v>
      </c>
      <c r="J2928" s="7" t="str">
        <f>IFERROR(ROUND(AVERAGEIF('Week 1 - Making'!$B:$B,'Product List'!$A2928,'Week 1 - Making'!$P:$P),0),"")</f>
        <v/>
      </c>
      <c r="K2928" s="7" t="str">
        <f>IFERROR(ROUND(AVERAGEIF('Week 2 - Making'!$B:$B,'Product List'!$A2928,'Week 2 - Making'!$P:$P),0),"")</f>
        <v/>
      </c>
      <c r="L2928" s="263" t="str">
        <f>IFERROR(ROUND(AVERAGEIF('Week 3 - Making'!$B:$B,'Product List'!$A2928,'Week 3 - Making'!$P:$P),0),"")</f>
        <v/>
      </c>
      <c r="M2928" s="7" t="str">
        <f>IFERROR(ROUND(AVERAGEIF('Week 4 - Making'!$B:$B,'Product List'!$A2928,'Week 4 - Making'!$P:$P),0),"")</f>
        <v/>
      </c>
      <c r="N2928" s="7" t="str">
        <f>IFERROR(ROUND(AVERAGEIF('Week 5 - Making'!$B:$B,'Product List'!$A2928,'Week 5 - Making'!$P:$P),0),"")</f>
        <v/>
      </c>
      <c r="O2928" s="7"/>
      <c r="P2928" s="7">
        <f t="array" ref="P2928">iferror(xlookup(C2928,'Product Families'!A:A,'Product Families'!S:S),"")</f>
        <v>0</v>
      </c>
    </row>
    <row r="2929" ht="14.25" customHeight="1">
      <c r="A2929" s="122" t="s">
        <v>6021</v>
      </c>
      <c r="B2929" s="270" t="s">
        <v>6022</v>
      </c>
      <c r="C2929" s="122" t="s">
        <v>360</v>
      </c>
      <c r="D2929" s="7">
        <f t="array" ref="D2929">IFERROR(XLOOKUP($C2929,'Product Families'!$A:$A,'Product Families'!$D:$D),"")</f>
        <v>20</v>
      </c>
      <c r="E2929" s="7">
        <f t="array" ref="E2929">IFERROR(XLOOKUP($C2929,'Product Families'!$A:$A,'Product Families'!$E:$E),"")</f>
        <v>21</v>
      </c>
      <c r="F2929" s="7">
        <f t="array" ref="F2929">IFERROR(XLOOKUP($C2929,'Product Families'!$A:$A,'Product Families'!$F:$F),"")</f>
        <v>23</v>
      </c>
      <c r="G2929" s="7">
        <f t="array" ref="G2929">IFERROR(XLOOKUP($C2929,'Product Families'!$A:$A,'Product Families'!$G:$G),"")</f>
        <v>24</v>
      </c>
      <c r="J2929" s="7" t="str">
        <f>IFERROR(ROUND(AVERAGEIF('Week 1 - Making'!$B:$B,'Product List'!$A2929,'Week 1 - Making'!$P:$P),0),"")</f>
        <v/>
      </c>
      <c r="K2929" s="7" t="str">
        <f>IFERROR(ROUND(AVERAGEIF('Week 2 - Making'!$B:$B,'Product List'!$A2929,'Week 2 - Making'!$P:$P),0),"")</f>
        <v/>
      </c>
      <c r="L2929" s="263" t="str">
        <f>IFERROR(ROUND(AVERAGEIF('Week 3 - Making'!$B:$B,'Product List'!$A2929,'Week 3 - Making'!$P:$P),0),"")</f>
        <v/>
      </c>
      <c r="M2929" s="7" t="str">
        <f>IFERROR(ROUND(AVERAGEIF('Week 4 - Making'!$B:$B,'Product List'!$A2929,'Week 4 - Making'!$P:$P),0),"")</f>
        <v/>
      </c>
      <c r="N2929" s="7" t="str">
        <f>IFERROR(ROUND(AVERAGEIF('Week 5 - Making'!$B:$B,'Product List'!$A2929,'Week 5 - Making'!$P:$P),0),"")</f>
        <v/>
      </c>
      <c r="O2929" s="7"/>
      <c r="P2929" s="7">
        <f t="array" ref="P2929">iferror(xlookup(C2929,'Product Families'!A:A,'Product Families'!S:S),"")</f>
        <v>0</v>
      </c>
    </row>
    <row r="2930" ht="14.25" customHeight="1">
      <c r="A2930" s="122" t="s">
        <v>6023</v>
      </c>
      <c r="B2930" s="270" t="s">
        <v>6024</v>
      </c>
      <c r="C2930" s="122" t="s">
        <v>360</v>
      </c>
      <c r="D2930" s="7">
        <f t="array" ref="D2930">IFERROR(XLOOKUP($C2930,'Product Families'!$A:$A,'Product Families'!$D:$D),"")</f>
        <v>20</v>
      </c>
      <c r="E2930" s="7">
        <f t="array" ref="E2930">IFERROR(XLOOKUP($C2930,'Product Families'!$A:$A,'Product Families'!$E:$E),"")</f>
        <v>21</v>
      </c>
      <c r="F2930" s="7">
        <f t="array" ref="F2930">IFERROR(XLOOKUP($C2930,'Product Families'!$A:$A,'Product Families'!$F:$F),"")</f>
        <v>23</v>
      </c>
      <c r="G2930" s="7">
        <f t="array" ref="G2930">IFERROR(XLOOKUP($C2930,'Product Families'!$A:$A,'Product Families'!$G:$G),"")</f>
        <v>24</v>
      </c>
      <c r="J2930" s="7" t="str">
        <f>IFERROR(ROUND(AVERAGEIF('Week 1 - Making'!$B:$B,'Product List'!$A2930,'Week 1 - Making'!$P:$P),0),"")</f>
        <v/>
      </c>
      <c r="K2930" s="7" t="str">
        <f>IFERROR(ROUND(AVERAGEIF('Week 2 - Making'!$B:$B,'Product List'!$A2930,'Week 2 - Making'!$P:$P),0),"")</f>
        <v/>
      </c>
      <c r="L2930" s="263" t="str">
        <f>IFERROR(ROUND(AVERAGEIF('Week 3 - Making'!$B:$B,'Product List'!$A2930,'Week 3 - Making'!$P:$P),0),"")</f>
        <v/>
      </c>
      <c r="M2930" s="7" t="str">
        <f>IFERROR(ROUND(AVERAGEIF('Week 4 - Making'!$B:$B,'Product List'!$A2930,'Week 4 - Making'!$P:$P),0),"")</f>
        <v/>
      </c>
      <c r="N2930" s="7" t="str">
        <f>IFERROR(ROUND(AVERAGEIF('Week 5 - Making'!$B:$B,'Product List'!$A2930,'Week 5 - Making'!$P:$P),0),"")</f>
        <v/>
      </c>
      <c r="O2930" s="7"/>
      <c r="P2930" s="7">
        <f t="array" ref="P2930">iferror(xlookup(C2930,'Product Families'!A:A,'Product Families'!S:S),"")</f>
        <v>0</v>
      </c>
    </row>
    <row r="2931" ht="14.25" customHeight="1">
      <c r="A2931" s="122" t="s">
        <v>6025</v>
      </c>
      <c r="B2931" s="270" t="s">
        <v>6026</v>
      </c>
      <c r="C2931" s="122" t="s">
        <v>360</v>
      </c>
      <c r="D2931" s="7">
        <f t="array" ref="D2931">IFERROR(XLOOKUP($C2931,'Product Families'!$A:$A,'Product Families'!$D:$D),"")</f>
        <v>20</v>
      </c>
      <c r="E2931" s="7">
        <f t="array" ref="E2931">IFERROR(XLOOKUP($C2931,'Product Families'!$A:$A,'Product Families'!$E:$E),"")</f>
        <v>21</v>
      </c>
      <c r="F2931" s="7">
        <f t="array" ref="F2931">IFERROR(XLOOKUP($C2931,'Product Families'!$A:$A,'Product Families'!$F:$F),"")</f>
        <v>23</v>
      </c>
      <c r="G2931" s="7">
        <f t="array" ref="G2931">IFERROR(XLOOKUP($C2931,'Product Families'!$A:$A,'Product Families'!$G:$G),"")</f>
        <v>24</v>
      </c>
      <c r="J2931" s="7" t="str">
        <f>IFERROR(ROUND(AVERAGEIF('Week 1 - Making'!$B:$B,'Product List'!$A2931,'Week 1 - Making'!$P:$P),0),"")</f>
        <v/>
      </c>
      <c r="K2931" s="7" t="str">
        <f>IFERROR(ROUND(AVERAGEIF('Week 2 - Making'!$B:$B,'Product List'!$A2931,'Week 2 - Making'!$P:$P),0),"")</f>
        <v/>
      </c>
      <c r="L2931" s="263" t="str">
        <f>IFERROR(ROUND(AVERAGEIF('Week 3 - Making'!$B:$B,'Product List'!$A2931,'Week 3 - Making'!$P:$P),0),"")</f>
        <v/>
      </c>
      <c r="M2931" s="7" t="str">
        <f>IFERROR(ROUND(AVERAGEIF('Week 4 - Making'!$B:$B,'Product List'!$A2931,'Week 4 - Making'!$P:$P),0),"")</f>
        <v/>
      </c>
      <c r="N2931" s="7" t="str">
        <f>IFERROR(ROUND(AVERAGEIF('Week 5 - Making'!$B:$B,'Product List'!$A2931,'Week 5 - Making'!$P:$P),0),"")</f>
        <v/>
      </c>
      <c r="O2931" s="7"/>
      <c r="P2931" s="7">
        <f t="array" ref="P2931">iferror(xlookup(C2931,'Product Families'!A:A,'Product Families'!S:S),"")</f>
        <v>0</v>
      </c>
    </row>
    <row r="2932" ht="14.25" customHeight="1">
      <c r="A2932" s="122" t="s">
        <v>6027</v>
      </c>
      <c r="B2932" s="270" t="s">
        <v>6028</v>
      </c>
      <c r="C2932" s="122" t="s">
        <v>360</v>
      </c>
      <c r="D2932" s="7">
        <f t="array" ref="D2932">IFERROR(XLOOKUP($C2932,'Product Families'!$A:$A,'Product Families'!$D:$D),"")</f>
        <v>20</v>
      </c>
      <c r="E2932" s="7">
        <f t="array" ref="E2932">IFERROR(XLOOKUP($C2932,'Product Families'!$A:$A,'Product Families'!$E:$E),"")</f>
        <v>21</v>
      </c>
      <c r="F2932" s="7">
        <f t="array" ref="F2932">IFERROR(XLOOKUP($C2932,'Product Families'!$A:$A,'Product Families'!$F:$F),"")</f>
        <v>23</v>
      </c>
      <c r="G2932" s="7">
        <f t="array" ref="G2932">IFERROR(XLOOKUP($C2932,'Product Families'!$A:$A,'Product Families'!$G:$G),"")</f>
        <v>24</v>
      </c>
      <c r="J2932" s="7" t="str">
        <f>IFERROR(ROUND(AVERAGEIF('Week 1 - Making'!$B:$B,'Product List'!$A2932,'Week 1 - Making'!$P:$P),0),"")</f>
        <v/>
      </c>
      <c r="K2932" s="7" t="str">
        <f>IFERROR(ROUND(AVERAGEIF('Week 2 - Making'!$B:$B,'Product List'!$A2932,'Week 2 - Making'!$P:$P),0),"")</f>
        <v/>
      </c>
      <c r="L2932" s="263" t="str">
        <f>IFERROR(ROUND(AVERAGEIF('Week 3 - Making'!$B:$B,'Product List'!$A2932,'Week 3 - Making'!$P:$P),0),"")</f>
        <v/>
      </c>
      <c r="M2932" s="7" t="str">
        <f>IFERROR(ROUND(AVERAGEIF('Week 4 - Making'!$B:$B,'Product List'!$A2932,'Week 4 - Making'!$P:$P),0),"")</f>
        <v/>
      </c>
      <c r="N2932" s="7" t="str">
        <f>IFERROR(ROUND(AVERAGEIF('Week 5 - Making'!$B:$B,'Product List'!$A2932,'Week 5 - Making'!$P:$P),0),"")</f>
        <v/>
      </c>
      <c r="O2932" s="7"/>
      <c r="P2932" s="7">
        <f t="array" ref="P2932">iferror(xlookup(C2932,'Product Families'!A:A,'Product Families'!S:S),"")</f>
        <v>0</v>
      </c>
    </row>
    <row r="2933" ht="14.25" customHeight="1">
      <c r="A2933" s="122" t="s">
        <v>6029</v>
      </c>
      <c r="B2933" s="270" t="s">
        <v>6030</v>
      </c>
      <c r="C2933" s="122" t="s">
        <v>360</v>
      </c>
      <c r="D2933" s="7">
        <f t="array" ref="D2933">IFERROR(XLOOKUP($C2933,'Product Families'!$A:$A,'Product Families'!$D:$D),"")</f>
        <v>20</v>
      </c>
      <c r="E2933" s="7">
        <f t="array" ref="E2933">IFERROR(XLOOKUP($C2933,'Product Families'!$A:$A,'Product Families'!$E:$E),"")</f>
        <v>21</v>
      </c>
      <c r="F2933" s="7">
        <f t="array" ref="F2933">IFERROR(XLOOKUP($C2933,'Product Families'!$A:$A,'Product Families'!$F:$F),"")</f>
        <v>23</v>
      </c>
      <c r="G2933" s="7">
        <f t="array" ref="G2933">IFERROR(XLOOKUP($C2933,'Product Families'!$A:$A,'Product Families'!$G:$G),"")</f>
        <v>24</v>
      </c>
      <c r="J2933" s="7" t="str">
        <f>IFERROR(ROUND(AVERAGEIF('Week 1 - Making'!$B:$B,'Product List'!$A2933,'Week 1 - Making'!$P:$P),0),"")</f>
        <v/>
      </c>
      <c r="K2933" s="7" t="str">
        <f>IFERROR(ROUND(AVERAGEIF('Week 2 - Making'!$B:$B,'Product List'!$A2933,'Week 2 - Making'!$P:$P),0),"")</f>
        <v/>
      </c>
      <c r="L2933" s="263" t="str">
        <f>IFERROR(ROUND(AVERAGEIF('Week 3 - Making'!$B:$B,'Product List'!$A2933,'Week 3 - Making'!$P:$P),0),"")</f>
        <v/>
      </c>
      <c r="M2933" s="7" t="str">
        <f>IFERROR(ROUND(AVERAGEIF('Week 4 - Making'!$B:$B,'Product List'!$A2933,'Week 4 - Making'!$P:$P),0),"")</f>
        <v/>
      </c>
      <c r="N2933" s="7" t="str">
        <f>IFERROR(ROUND(AVERAGEIF('Week 5 - Making'!$B:$B,'Product List'!$A2933,'Week 5 - Making'!$P:$P),0),"")</f>
        <v/>
      </c>
      <c r="O2933" s="7"/>
      <c r="P2933" s="7">
        <f t="array" ref="P2933">iferror(xlookup(C2933,'Product Families'!A:A,'Product Families'!S:S),"")</f>
        <v>0</v>
      </c>
    </row>
    <row r="2934" ht="14.25" customHeight="1">
      <c r="A2934" s="122" t="s">
        <v>6031</v>
      </c>
      <c r="B2934" s="270" t="s">
        <v>6032</v>
      </c>
      <c r="C2934" s="122" t="s">
        <v>360</v>
      </c>
      <c r="D2934" s="7">
        <f t="array" ref="D2934">IFERROR(XLOOKUP($C2934,'Product Families'!$A:$A,'Product Families'!$D:$D),"")</f>
        <v>20</v>
      </c>
      <c r="E2934" s="7">
        <f t="array" ref="E2934">IFERROR(XLOOKUP($C2934,'Product Families'!$A:$A,'Product Families'!$E:$E),"")</f>
        <v>21</v>
      </c>
      <c r="F2934" s="7">
        <f t="array" ref="F2934">IFERROR(XLOOKUP($C2934,'Product Families'!$A:$A,'Product Families'!$F:$F),"")</f>
        <v>23</v>
      </c>
      <c r="G2934" s="7">
        <f t="array" ref="G2934">IFERROR(XLOOKUP($C2934,'Product Families'!$A:$A,'Product Families'!$G:$G),"")</f>
        <v>24</v>
      </c>
      <c r="J2934" s="7" t="str">
        <f>IFERROR(ROUND(AVERAGEIF('Week 1 - Making'!$B:$B,'Product List'!$A2934,'Week 1 - Making'!$P:$P),0),"")</f>
        <v/>
      </c>
      <c r="K2934" s="7" t="str">
        <f>IFERROR(ROUND(AVERAGEIF('Week 2 - Making'!$B:$B,'Product List'!$A2934,'Week 2 - Making'!$P:$P),0),"")</f>
        <v/>
      </c>
      <c r="L2934" s="263" t="str">
        <f>IFERROR(ROUND(AVERAGEIF('Week 3 - Making'!$B:$B,'Product List'!$A2934,'Week 3 - Making'!$P:$P),0),"")</f>
        <v/>
      </c>
      <c r="M2934" s="7" t="str">
        <f>IFERROR(ROUND(AVERAGEIF('Week 4 - Making'!$B:$B,'Product List'!$A2934,'Week 4 - Making'!$P:$P),0),"")</f>
        <v/>
      </c>
      <c r="N2934" s="7" t="str">
        <f>IFERROR(ROUND(AVERAGEIF('Week 5 - Making'!$B:$B,'Product List'!$A2934,'Week 5 - Making'!$P:$P),0),"")</f>
        <v/>
      </c>
      <c r="O2934" s="7"/>
      <c r="P2934" s="7">
        <f t="array" ref="P2934">iferror(xlookup(C2934,'Product Families'!A:A,'Product Families'!S:S),"")</f>
        <v>0</v>
      </c>
    </row>
    <row r="2935" ht="14.25" customHeight="1">
      <c r="A2935" s="122" t="s">
        <v>6033</v>
      </c>
      <c r="B2935" s="270" t="s">
        <v>6034</v>
      </c>
      <c r="C2935" s="122" t="s">
        <v>360</v>
      </c>
      <c r="D2935" s="7">
        <f t="array" ref="D2935">IFERROR(XLOOKUP($C2935,'Product Families'!$A:$A,'Product Families'!$D:$D),"")</f>
        <v>20</v>
      </c>
      <c r="E2935" s="7">
        <f t="array" ref="E2935">IFERROR(XLOOKUP($C2935,'Product Families'!$A:$A,'Product Families'!$E:$E),"")</f>
        <v>21</v>
      </c>
      <c r="F2935" s="7">
        <f t="array" ref="F2935">IFERROR(XLOOKUP($C2935,'Product Families'!$A:$A,'Product Families'!$F:$F),"")</f>
        <v>23</v>
      </c>
      <c r="G2935" s="7">
        <f t="array" ref="G2935">IFERROR(XLOOKUP($C2935,'Product Families'!$A:$A,'Product Families'!$G:$G),"")</f>
        <v>24</v>
      </c>
      <c r="J2935" s="7" t="str">
        <f>IFERROR(ROUND(AVERAGEIF('Week 1 - Making'!$B:$B,'Product List'!$A2935,'Week 1 - Making'!$P:$P),0),"")</f>
        <v/>
      </c>
      <c r="K2935" s="7" t="str">
        <f>IFERROR(ROUND(AVERAGEIF('Week 2 - Making'!$B:$B,'Product List'!$A2935,'Week 2 - Making'!$P:$P),0),"")</f>
        <v/>
      </c>
      <c r="L2935" s="263" t="str">
        <f>IFERROR(ROUND(AVERAGEIF('Week 3 - Making'!$B:$B,'Product List'!$A2935,'Week 3 - Making'!$P:$P),0),"")</f>
        <v/>
      </c>
      <c r="M2935" s="7" t="str">
        <f>IFERROR(ROUND(AVERAGEIF('Week 4 - Making'!$B:$B,'Product List'!$A2935,'Week 4 - Making'!$P:$P),0),"")</f>
        <v/>
      </c>
      <c r="N2935" s="7" t="str">
        <f>IFERROR(ROUND(AVERAGEIF('Week 5 - Making'!$B:$B,'Product List'!$A2935,'Week 5 - Making'!$P:$P),0),"")</f>
        <v/>
      </c>
      <c r="O2935" s="7"/>
      <c r="P2935" s="7">
        <f t="array" ref="P2935">iferror(xlookup(C2935,'Product Families'!A:A,'Product Families'!S:S),"")</f>
        <v>0</v>
      </c>
    </row>
    <row r="2936" ht="14.25" customHeight="1">
      <c r="A2936" s="122" t="s">
        <v>6035</v>
      </c>
      <c r="B2936" s="270" t="s">
        <v>6036</v>
      </c>
      <c r="C2936" s="122" t="s">
        <v>360</v>
      </c>
      <c r="D2936" s="7">
        <f t="array" ref="D2936">IFERROR(XLOOKUP($C2936,'Product Families'!$A:$A,'Product Families'!$D:$D),"")</f>
        <v>20</v>
      </c>
      <c r="E2936" s="7">
        <f t="array" ref="E2936">IFERROR(XLOOKUP($C2936,'Product Families'!$A:$A,'Product Families'!$E:$E),"")</f>
        <v>21</v>
      </c>
      <c r="F2936" s="7">
        <f t="array" ref="F2936">IFERROR(XLOOKUP($C2936,'Product Families'!$A:$A,'Product Families'!$F:$F),"")</f>
        <v>23</v>
      </c>
      <c r="G2936" s="7">
        <f t="array" ref="G2936">IFERROR(XLOOKUP($C2936,'Product Families'!$A:$A,'Product Families'!$G:$G),"")</f>
        <v>24</v>
      </c>
      <c r="J2936" s="7" t="str">
        <f>IFERROR(ROUND(AVERAGEIF('Week 1 - Making'!$B:$B,'Product List'!$A2936,'Week 1 - Making'!$P:$P),0),"")</f>
        <v/>
      </c>
      <c r="K2936" s="7" t="str">
        <f>IFERROR(ROUND(AVERAGEIF('Week 2 - Making'!$B:$B,'Product List'!$A2936,'Week 2 - Making'!$P:$P),0),"")</f>
        <v/>
      </c>
      <c r="L2936" s="263" t="str">
        <f>IFERROR(ROUND(AVERAGEIF('Week 3 - Making'!$B:$B,'Product List'!$A2936,'Week 3 - Making'!$P:$P),0),"")</f>
        <v/>
      </c>
      <c r="M2936" s="7" t="str">
        <f>IFERROR(ROUND(AVERAGEIF('Week 4 - Making'!$B:$B,'Product List'!$A2936,'Week 4 - Making'!$P:$P),0),"")</f>
        <v/>
      </c>
      <c r="N2936" s="7" t="str">
        <f>IFERROR(ROUND(AVERAGEIF('Week 5 - Making'!$B:$B,'Product List'!$A2936,'Week 5 - Making'!$P:$P),0),"")</f>
        <v/>
      </c>
      <c r="O2936" s="7"/>
      <c r="P2936" s="7">
        <f t="array" ref="P2936">iferror(xlookup(C2936,'Product Families'!A:A,'Product Families'!S:S),"")</f>
        <v>0</v>
      </c>
    </row>
    <row r="2937" ht="14.25" customHeight="1">
      <c r="A2937" s="122" t="s">
        <v>6037</v>
      </c>
      <c r="B2937" s="270" t="s">
        <v>6038</v>
      </c>
      <c r="C2937" s="122" t="s">
        <v>360</v>
      </c>
      <c r="D2937" s="7">
        <f t="array" ref="D2937">IFERROR(XLOOKUP($C2937,'Product Families'!$A:$A,'Product Families'!$D:$D),"")</f>
        <v>20</v>
      </c>
      <c r="E2937" s="7">
        <f t="array" ref="E2937">IFERROR(XLOOKUP($C2937,'Product Families'!$A:$A,'Product Families'!$E:$E),"")</f>
        <v>21</v>
      </c>
      <c r="F2937" s="7">
        <f t="array" ref="F2937">IFERROR(XLOOKUP($C2937,'Product Families'!$A:$A,'Product Families'!$F:$F),"")</f>
        <v>23</v>
      </c>
      <c r="G2937" s="7">
        <f t="array" ref="G2937">IFERROR(XLOOKUP($C2937,'Product Families'!$A:$A,'Product Families'!$G:$G),"")</f>
        <v>24</v>
      </c>
      <c r="J2937" s="7" t="str">
        <f>IFERROR(ROUND(AVERAGEIF('Week 1 - Making'!$B:$B,'Product List'!$A2937,'Week 1 - Making'!$P:$P),0),"")</f>
        <v/>
      </c>
      <c r="K2937" s="7" t="str">
        <f>IFERROR(ROUND(AVERAGEIF('Week 2 - Making'!$B:$B,'Product List'!$A2937,'Week 2 - Making'!$P:$P),0),"")</f>
        <v/>
      </c>
      <c r="L2937" s="263" t="str">
        <f>IFERROR(ROUND(AVERAGEIF('Week 3 - Making'!$B:$B,'Product List'!$A2937,'Week 3 - Making'!$P:$P),0),"")</f>
        <v/>
      </c>
      <c r="M2937" s="7" t="str">
        <f>IFERROR(ROUND(AVERAGEIF('Week 4 - Making'!$B:$B,'Product List'!$A2937,'Week 4 - Making'!$P:$P),0),"")</f>
        <v/>
      </c>
      <c r="N2937" s="7" t="str">
        <f>IFERROR(ROUND(AVERAGEIF('Week 5 - Making'!$B:$B,'Product List'!$A2937,'Week 5 - Making'!$P:$P),0),"")</f>
        <v/>
      </c>
      <c r="O2937" s="7"/>
      <c r="P2937" s="7">
        <f t="array" ref="P2937">iferror(xlookup(C2937,'Product Families'!A:A,'Product Families'!S:S),"")</f>
        <v>0</v>
      </c>
    </row>
    <row r="2938" ht="14.25" customHeight="1">
      <c r="A2938" s="122" t="s">
        <v>6039</v>
      </c>
      <c r="B2938" s="270" t="s">
        <v>6040</v>
      </c>
      <c r="C2938" s="122" t="s">
        <v>360</v>
      </c>
      <c r="D2938" s="7">
        <f t="array" ref="D2938">IFERROR(XLOOKUP($C2938,'Product Families'!$A:$A,'Product Families'!$D:$D),"")</f>
        <v>20</v>
      </c>
      <c r="E2938" s="7">
        <f t="array" ref="E2938">IFERROR(XLOOKUP($C2938,'Product Families'!$A:$A,'Product Families'!$E:$E),"")</f>
        <v>21</v>
      </c>
      <c r="F2938" s="7">
        <f t="array" ref="F2938">IFERROR(XLOOKUP($C2938,'Product Families'!$A:$A,'Product Families'!$F:$F),"")</f>
        <v>23</v>
      </c>
      <c r="G2938" s="7">
        <f t="array" ref="G2938">IFERROR(XLOOKUP($C2938,'Product Families'!$A:$A,'Product Families'!$G:$G),"")</f>
        <v>24</v>
      </c>
      <c r="J2938" s="7" t="str">
        <f>IFERROR(ROUND(AVERAGEIF('Week 1 - Making'!$B:$B,'Product List'!$A2938,'Week 1 - Making'!$P:$P),0),"")</f>
        <v/>
      </c>
      <c r="K2938" s="7" t="str">
        <f>IFERROR(ROUND(AVERAGEIF('Week 2 - Making'!$B:$B,'Product List'!$A2938,'Week 2 - Making'!$P:$P),0),"")</f>
        <v/>
      </c>
      <c r="L2938" s="263" t="str">
        <f>IFERROR(ROUND(AVERAGEIF('Week 3 - Making'!$B:$B,'Product List'!$A2938,'Week 3 - Making'!$P:$P),0),"")</f>
        <v/>
      </c>
      <c r="M2938" s="7" t="str">
        <f>IFERROR(ROUND(AVERAGEIF('Week 4 - Making'!$B:$B,'Product List'!$A2938,'Week 4 - Making'!$P:$P),0),"")</f>
        <v/>
      </c>
      <c r="N2938" s="7" t="str">
        <f>IFERROR(ROUND(AVERAGEIF('Week 5 - Making'!$B:$B,'Product List'!$A2938,'Week 5 - Making'!$P:$P),0),"")</f>
        <v/>
      </c>
      <c r="O2938" s="7"/>
      <c r="P2938" s="7">
        <f t="array" ref="P2938">iferror(xlookup(C2938,'Product Families'!A:A,'Product Families'!S:S),"")</f>
        <v>0</v>
      </c>
    </row>
    <row r="2939" ht="14.25" customHeight="1">
      <c r="A2939" s="122" t="s">
        <v>6041</v>
      </c>
      <c r="B2939" s="270" t="s">
        <v>6042</v>
      </c>
      <c r="C2939" s="122" t="s">
        <v>360</v>
      </c>
      <c r="D2939" s="7">
        <f t="array" ref="D2939">IFERROR(XLOOKUP($C2939,'Product Families'!$A:$A,'Product Families'!$D:$D),"")</f>
        <v>20</v>
      </c>
      <c r="E2939" s="7">
        <f t="array" ref="E2939">IFERROR(XLOOKUP($C2939,'Product Families'!$A:$A,'Product Families'!$E:$E),"")</f>
        <v>21</v>
      </c>
      <c r="F2939" s="7">
        <f t="array" ref="F2939">IFERROR(XLOOKUP($C2939,'Product Families'!$A:$A,'Product Families'!$F:$F),"")</f>
        <v>23</v>
      </c>
      <c r="G2939" s="7">
        <f t="array" ref="G2939">IFERROR(XLOOKUP($C2939,'Product Families'!$A:$A,'Product Families'!$G:$G),"")</f>
        <v>24</v>
      </c>
      <c r="J2939" s="7" t="str">
        <f>IFERROR(ROUND(AVERAGEIF('Week 1 - Making'!$B:$B,'Product List'!$A2939,'Week 1 - Making'!$P:$P),0),"")</f>
        <v/>
      </c>
      <c r="K2939" s="7" t="str">
        <f>IFERROR(ROUND(AVERAGEIF('Week 2 - Making'!$B:$B,'Product List'!$A2939,'Week 2 - Making'!$P:$P),0),"")</f>
        <v/>
      </c>
      <c r="L2939" s="263" t="str">
        <f>IFERROR(ROUND(AVERAGEIF('Week 3 - Making'!$B:$B,'Product List'!$A2939,'Week 3 - Making'!$P:$P),0),"")</f>
        <v/>
      </c>
      <c r="M2939" s="7" t="str">
        <f>IFERROR(ROUND(AVERAGEIF('Week 4 - Making'!$B:$B,'Product List'!$A2939,'Week 4 - Making'!$P:$P),0),"")</f>
        <v/>
      </c>
      <c r="N2939" s="7" t="str">
        <f>IFERROR(ROUND(AVERAGEIF('Week 5 - Making'!$B:$B,'Product List'!$A2939,'Week 5 - Making'!$P:$P),0),"")</f>
        <v/>
      </c>
      <c r="O2939" s="7"/>
      <c r="P2939" s="7">
        <f t="array" ref="P2939">iferror(xlookup(C2939,'Product Families'!A:A,'Product Families'!S:S),"")</f>
        <v>0</v>
      </c>
    </row>
    <row r="2940" ht="14.25" customHeight="1">
      <c r="A2940" s="122" t="s">
        <v>6043</v>
      </c>
      <c r="B2940" s="270" t="s">
        <v>6044</v>
      </c>
      <c r="C2940" s="122" t="s">
        <v>360</v>
      </c>
      <c r="D2940" s="7">
        <f t="array" ref="D2940">IFERROR(XLOOKUP($C2940,'Product Families'!$A:$A,'Product Families'!$D:$D),"")</f>
        <v>20</v>
      </c>
      <c r="E2940" s="7">
        <f t="array" ref="E2940">IFERROR(XLOOKUP($C2940,'Product Families'!$A:$A,'Product Families'!$E:$E),"")</f>
        <v>21</v>
      </c>
      <c r="F2940" s="7">
        <f t="array" ref="F2940">IFERROR(XLOOKUP($C2940,'Product Families'!$A:$A,'Product Families'!$F:$F),"")</f>
        <v>23</v>
      </c>
      <c r="G2940" s="7">
        <f t="array" ref="G2940">IFERROR(XLOOKUP($C2940,'Product Families'!$A:$A,'Product Families'!$G:$G),"")</f>
        <v>24</v>
      </c>
      <c r="J2940" s="7" t="str">
        <f>IFERROR(ROUND(AVERAGEIF('Week 1 - Making'!$B:$B,'Product List'!$A2940,'Week 1 - Making'!$P:$P),0),"")</f>
        <v/>
      </c>
      <c r="K2940" s="7" t="str">
        <f>IFERROR(ROUND(AVERAGEIF('Week 2 - Making'!$B:$B,'Product List'!$A2940,'Week 2 - Making'!$P:$P),0),"")</f>
        <v/>
      </c>
      <c r="L2940" s="263" t="str">
        <f>IFERROR(ROUND(AVERAGEIF('Week 3 - Making'!$B:$B,'Product List'!$A2940,'Week 3 - Making'!$P:$P),0),"")</f>
        <v/>
      </c>
      <c r="M2940" s="7" t="str">
        <f>IFERROR(ROUND(AVERAGEIF('Week 4 - Making'!$B:$B,'Product List'!$A2940,'Week 4 - Making'!$P:$P),0),"")</f>
        <v/>
      </c>
      <c r="N2940" s="7" t="str">
        <f>IFERROR(ROUND(AVERAGEIF('Week 5 - Making'!$B:$B,'Product List'!$A2940,'Week 5 - Making'!$P:$P),0),"")</f>
        <v/>
      </c>
      <c r="O2940" s="7"/>
      <c r="P2940" s="7">
        <f t="array" ref="P2940">iferror(xlookup(C2940,'Product Families'!A:A,'Product Families'!S:S),"")</f>
        <v>0</v>
      </c>
    </row>
    <row r="2941" ht="14.25" customHeight="1">
      <c r="A2941" s="122" t="s">
        <v>6045</v>
      </c>
      <c r="B2941" s="270" t="s">
        <v>6046</v>
      </c>
      <c r="C2941" s="122" t="s">
        <v>360</v>
      </c>
      <c r="D2941" s="7">
        <f t="array" ref="D2941">IFERROR(XLOOKUP($C2941,'Product Families'!$A:$A,'Product Families'!$D:$D),"")</f>
        <v>20</v>
      </c>
      <c r="E2941" s="7">
        <f t="array" ref="E2941">IFERROR(XLOOKUP($C2941,'Product Families'!$A:$A,'Product Families'!$E:$E),"")</f>
        <v>21</v>
      </c>
      <c r="F2941" s="7">
        <f t="array" ref="F2941">IFERROR(XLOOKUP($C2941,'Product Families'!$A:$A,'Product Families'!$F:$F),"")</f>
        <v>23</v>
      </c>
      <c r="G2941" s="7">
        <f t="array" ref="G2941">IFERROR(XLOOKUP($C2941,'Product Families'!$A:$A,'Product Families'!$G:$G),"")</f>
        <v>24</v>
      </c>
      <c r="J2941" s="7" t="str">
        <f>IFERROR(ROUND(AVERAGEIF('Week 1 - Making'!$B:$B,'Product List'!$A2941,'Week 1 - Making'!$P:$P),0),"")</f>
        <v/>
      </c>
      <c r="K2941" s="7" t="str">
        <f>IFERROR(ROUND(AVERAGEIF('Week 2 - Making'!$B:$B,'Product List'!$A2941,'Week 2 - Making'!$P:$P),0),"")</f>
        <v/>
      </c>
      <c r="L2941" s="263" t="str">
        <f>IFERROR(ROUND(AVERAGEIF('Week 3 - Making'!$B:$B,'Product List'!$A2941,'Week 3 - Making'!$P:$P),0),"")</f>
        <v/>
      </c>
      <c r="M2941" s="7" t="str">
        <f>IFERROR(ROUND(AVERAGEIF('Week 4 - Making'!$B:$B,'Product List'!$A2941,'Week 4 - Making'!$P:$P),0),"")</f>
        <v/>
      </c>
      <c r="N2941" s="7" t="str">
        <f>IFERROR(ROUND(AVERAGEIF('Week 5 - Making'!$B:$B,'Product List'!$A2941,'Week 5 - Making'!$P:$P),0),"")</f>
        <v/>
      </c>
      <c r="O2941" s="7"/>
      <c r="P2941" s="7">
        <f t="array" ref="P2941">iferror(xlookup(C2941,'Product Families'!A:A,'Product Families'!S:S),"")</f>
        <v>0</v>
      </c>
    </row>
    <row r="2942" ht="14.25" customHeight="1">
      <c r="A2942" s="122" t="s">
        <v>6047</v>
      </c>
      <c r="B2942" s="270" t="s">
        <v>6048</v>
      </c>
      <c r="C2942" s="122" t="s">
        <v>360</v>
      </c>
      <c r="D2942" s="7">
        <f t="array" ref="D2942">IFERROR(XLOOKUP($C2942,'Product Families'!$A:$A,'Product Families'!$D:$D),"")</f>
        <v>20</v>
      </c>
      <c r="E2942" s="7">
        <f t="array" ref="E2942">IFERROR(XLOOKUP($C2942,'Product Families'!$A:$A,'Product Families'!$E:$E),"")</f>
        <v>21</v>
      </c>
      <c r="F2942" s="7">
        <f t="array" ref="F2942">IFERROR(XLOOKUP($C2942,'Product Families'!$A:$A,'Product Families'!$F:$F),"")</f>
        <v>23</v>
      </c>
      <c r="G2942" s="7">
        <f t="array" ref="G2942">IFERROR(XLOOKUP($C2942,'Product Families'!$A:$A,'Product Families'!$G:$G),"")</f>
        <v>24</v>
      </c>
      <c r="J2942" s="7" t="str">
        <f>IFERROR(ROUND(AVERAGEIF('Week 1 - Making'!$B:$B,'Product List'!$A2942,'Week 1 - Making'!$P:$P),0),"")</f>
        <v/>
      </c>
      <c r="K2942" s="7" t="str">
        <f>IFERROR(ROUND(AVERAGEIF('Week 2 - Making'!$B:$B,'Product List'!$A2942,'Week 2 - Making'!$P:$P),0),"")</f>
        <v/>
      </c>
      <c r="L2942" s="263" t="str">
        <f>IFERROR(ROUND(AVERAGEIF('Week 3 - Making'!$B:$B,'Product List'!$A2942,'Week 3 - Making'!$P:$P),0),"")</f>
        <v/>
      </c>
      <c r="M2942" s="7" t="str">
        <f>IFERROR(ROUND(AVERAGEIF('Week 4 - Making'!$B:$B,'Product List'!$A2942,'Week 4 - Making'!$P:$P),0),"")</f>
        <v/>
      </c>
      <c r="N2942" s="7" t="str">
        <f>IFERROR(ROUND(AVERAGEIF('Week 5 - Making'!$B:$B,'Product List'!$A2942,'Week 5 - Making'!$P:$P),0),"")</f>
        <v/>
      </c>
      <c r="O2942" s="7"/>
      <c r="P2942" s="7">
        <f t="array" ref="P2942">iferror(xlookup(C2942,'Product Families'!A:A,'Product Families'!S:S),"")</f>
        <v>0</v>
      </c>
    </row>
    <row r="2943" ht="14.25" customHeight="1">
      <c r="A2943" s="122" t="s">
        <v>6049</v>
      </c>
      <c r="B2943" s="270" t="s">
        <v>6050</v>
      </c>
      <c r="C2943" s="122" t="s">
        <v>360</v>
      </c>
      <c r="D2943" s="7">
        <f t="array" ref="D2943">IFERROR(XLOOKUP($C2943,'Product Families'!$A:$A,'Product Families'!$D:$D),"")</f>
        <v>20</v>
      </c>
      <c r="E2943" s="7">
        <f t="array" ref="E2943">IFERROR(XLOOKUP($C2943,'Product Families'!$A:$A,'Product Families'!$E:$E),"")</f>
        <v>21</v>
      </c>
      <c r="F2943" s="7">
        <f t="array" ref="F2943">IFERROR(XLOOKUP($C2943,'Product Families'!$A:$A,'Product Families'!$F:$F),"")</f>
        <v>23</v>
      </c>
      <c r="G2943" s="7">
        <f t="array" ref="G2943">IFERROR(XLOOKUP($C2943,'Product Families'!$A:$A,'Product Families'!$G:$G),"")</f>
        <v>24</v>
      </c>
      <c r="J2943" s="7" t="str">
        <f>IFERROR(ROUND(AVERAGEIF('Week 1 - Making'!$B:$B,'Product List'!$A2943,'Week 1 - Making'!$P:$P),0),"")</f>
        <v/>
      </c>
      <c r="K2943" s="7" t="str">
        <f>IFERROR(ROUND(AVERAGEIF('Week 2 - Making'!$B:$B,'Product List'!$A2943,'Week 2 - Making'!$P:$P),0),"")</f>
        <v/>
      </c>
      <c r="L2943" s="263" t="str">
        <f>IFERROR(ROUND(AVERAGEIF('Week 3 - Making'!$B:$B,'Product List'!$A2943,'Week 3 - Making'!$P:$P),0),"")</f>
        <v/>
      </c>
      <c r="M2943" s="7" t="str">
        <f>IFERROR(ROUND(AVERAGEIF('Week 4 - Making'!$B:$B,'Product List'!$A2943,'Week 4 - Making'!$P:$P),0),"")</f>
        <v/>
      </c>
      <c r="N2943" s="7" t="str">
        <f>IFERROR(ROUND(AVERAGEIF('Week 5 - Making'!$B:$B,'Product List'!$A2943,'Week 5 - Making'!$P:$P),0),"")</f>
        <v/>
      </c>
      <c r="O2943" s="7"/>
      <c r="P2943" s="7">
        <f t="array" ref="P2943">iferror(xlookup(C2943,'Product Families'!A:A,'Product Families'!S:S),"")</f>
        <v>0</v>
      </c>
    </row>
    <row r="2944" ht="14.25" customHeight="1">
      <c r="A2944" s="122" t="s">
        <v>6051</v>
      </c>
      <c r="B2944" s="270" t="s">
        <v>6052</v>
      </c>
      <c r="C2944" s="122" t="s">
        <v>360</v>
      </c>
      <c r="D2944" s="7">
        <f t="array" ref="D2944">IFERROR(XLOOKUP($C2944,'Product Families'!$A:$A,'Product Families'!$D:$D),"")</f>
        <v>20</v>
      </c>
      <c r="E2944" s="7">
        <f t="array" ref="E2944">IFERROR(XLOOKUP($C2944,'Product Families'!$A:$A,'Product Families'!$E:$E),"")</f>
        <v>21</v>
      </c>
      <c r="F2944" s="7">
        <f t="array" ref="F2944">IFERROR(XLOOKUP($C2944,'Product Families'!$A:$A,'Product Families'!$F:$F),"")</f>
        <v>23</v>
      </c>
      <c r="G2944" s="7">
        <f t="array" ref="G2944">IFERROR(XLOOKUP($C2944,'Product Families'!$A:$A,'Product Families'!$G:$G),"")</f>
        <v>24</v>
      </c>
      <c r="J2944" s="7" t="str">
        <f>IFERROR(ROUND(AVERAGEIF('Week 1 - Making'!$B:$B,'Product List'!$A2944,'Week 1 - Making'!$P:$P),0),"")</f>
        <v/>
      </c>
      <c r="K2944" s="7" t="str">
        <f>IFERROR(ROUND(AVERAGEIF('Week 2 - Making'!$B:$B,'Product List'!$A2944,'Week 2 - Making'!$P:$P),0),"")</f>
        <v/>
      </c>
      <c r="L2944" s="263" t="str">
        <f>IFERROR(ROUND(AVERAGEIF('Week 3 - Making'!$B:$B,'Product List'!$A2944,'Week 3 - Making'!$P:$P),0),"")</f>
        <v/>
      </c>
      <c r="M2944" s="7" t="str">
        <f>IFERROR(ROUND(AVERAGEIF('Week 4 - Making'!$B:$B,'Product List'!$A2944,'Week 4 - Making'!$P:$P),0),"")</f>
        <v/>
      </c>
      <c r="N2944" s="7" t="str">
        <f>IFERROR(ROUND(AVERAGEIF('Week 5 - Making'!$B:$B,'Product List'!$A2944,'Week 5 - Making'!$P:$P),0),"")</f>
        <v/>
      </c>
      <c r="O2944" s="7"/>
      <c r="P2944" s="7">
        <f t="array" ref="P2944">iferror(xlookup(C2944,'Product Families'!A:A,'Product Families'!S:S),"")</f>
        <v>0</v>
      </c>
    </row>
    <row r="2945" ht="14.25" customHeight="1">
      <c r="A2945" s="122" t="s">
        <v>6053</v>
      </c>
      <c r="B2945" s="270" t="s">
        <v>6054</v>
      </c>
      <c r="C2945" s="122" t="s">
        <v>360</v>
      </c>
      <c r="D2945" s="7">
        <f t="array" ref="D2945">IFERROR(XLOOKUP($C2945,'Product Families'!$A:$A,'Product Families'!$D:$D),"")</f>
        <v>20</v>
      </c>
      <c r="E2945" s="7">
        <f t="array" ref="E2945">IFERROR(XLOOKUP($C2945,'Product Families'!$A:$A,'Product Families'!$E:$E),"")</f>
        <v>21</v>
      </c>
      <c r="F2945" s="7">
        <f t="array" ref="F2945">IFERROR(XLOOKUP($C2945,'Product Families'!$A:$A,'Product Families'!$F:$F),"")</f>
        <v>23</v>
      </c>
      <c r="G2945" s="7">
        <f t="array" ref="G2945">IFERROR(XLOOKUP($C2945,'Product Families'!$A:$A,'Product Families'!$G:$G),"")</f>
        <v>24</v>
      </c>
      <c r="J2945" s="7" t="str">
        <f>IFERROR(ROUND(AVERAGEIF('Week 1 - Making'!$B:$B,'Product List'!$A2945,'Week 1 - Making'!$P:$P),0),"")</f>
        <v/>
      </c>
      <c r="K2945" s="7" t="str">
        <f>IFERROR(ROUND(AVERAGEIF('Week 2 - Making'!$B:$B,'Product List'!$A2945,'Week 2 - Making'!$P:$P),0),"")</f>
        <v/>
      </c>
      <c r="L2945" s="263" t="str">
        <f>IFERROR(ROUND(AVERAGEIF('Week 3 - Making'!$B:$B,'Product List'!$A2945,'Week 3 - Making'!$P:$P),0),"")</f>
        <v/>
      </c>
      <c r="M2945" s="7" t="str">
        <f>IFERROR(ROUND(AVERAGEIF('Week 4 - Making'!$B:$B,'Product List'!$A2945,'Week 4 - Making'!$P:$P),0),"")</f>
        <v/>
      </c>
      <c r="N2945" s="7" t="str">
        <f>IFERROR(ROUND(AVERAGEIF('Week 5 - Making'!$B:$B,'Product List'!$A2945,'Week 5 - Making'!$P:$P),0),"")</f>
        <v/>
      </c>
      <c r="O2945" s="7"/>
      <c r="P2945" s="7">
        <f t="array" ref="P2945">iferror(xlookup(C2945,'Product Families'!A:A,'Product Families'!S:S),"")</f>
        <v>0</v>
      </c>
    </row>
    <row r="2946" ht="14.25" customHeight="1">
      <c r="A2946" s="122" t="s">
        <v>6055</v>
      </c>
      <c r="B2946" s="270" t="s">
        <v>6056</v>
      </c>
      <c r="C2946" s="122" t="s">
        <v>360</v>
      </c>
      <c r="D2946" s="7">
        <f t="array" ref="D2946">IFERROR(XLOOKUP($C2946,'Product Families'!$A:$A,'Product Families'!$D:$D),"")</f>
        <v>20</v>
      </c>
      <c r="E2946" s="7">
        <f t="array" ref="E2946">IFERROR(XLOOKUP($C2946,'Product Families'!$A:$A,'Product Families'!$E:$E),"")</f>
        <v>21</v>
      </c>
      <c r="F2946" s="7">
        <f t="array" ref="F2946">IFERROR(XLOOKUP($C2946,'Product Families'!$A:$A,'Product Families'!$F:$F),"")</f>
        <v>23</v>
      </c>
      <c r="G2946" s="7">
        <f t="array" ref="G2946">IFERROR(XLOOKUP($C2946,'Product Families'!$A:$A,'Product Families'!$G:$G),"")</f>
        <v>24</v>
      </c>
      <c r="J2946" s="7" t="str">
        <f>IFERROR(ROUND(AVERAGEIF('Week 1 - Making'!$B:$B,'Product List'!$A2946,'Week 1 - Making'!$P:$P),0),"")</f>
        <v/>
      </c>
      <c r="K2946" s="7" t="str">
        <f>IFERROR(ROUND(AVERAGEIF('Week 2 - Making'!$B:$B,'Product List'!$A2946,'Week 2 - Making'!$P:$P),0),"")</f>
        <v/>
      </c>
      <c r="L2946" s="263" t="str">
        <f>IFERROR(ROUND(AVERAGEIF('Week 3 - Making'!$B:$B,'Product List'!$A2946,'Week 3 - Making'!$P:$P),0),"")</f>
        <v/>
      </c>
      <c r="M2946" s="7" t="str">
        <f>IFERROR(ROUND(AVERAGEIF('Week 4 - Making'!$B:$B,'Product List'!$A2946,'Week 4 - Making'!$P:$P),0),"")</f>
        <v/>
      </c>
      <c r="N2946" s="7" t="str">
        <f>IFERROR(ROUND(AVERAGEIF('Week 5 - Making'!$B:$B,'Product List'!$A2946,'Week 5 - Making'!$P:$P),0),"")</f>
        <v/>
      </c>
      <c r="O2946" s="7"/>
      <c r="P2946" s="7">
        <f t="array" ref="P2946">iferror(xlookup(C2946,'Product Families'!A:A,'Product Families'!S:S),"")</f>
        <v>0</v>
      </c>
    </row>
    <row r="2947" ht="14.25" customHeight="1">
      <c r="A2947" s="122" t="s">
        <v>6057</v>
      </c>
      <c r="B2947" s="270" t="s">
        <v>6058</v>
      </c>
      <c r="C2947" s="122" t="s">
        <v>360</v>
      </c>
      <c r="D2947" s="7">
        <f t="array" ref="D2947">IFERROR(XLOOKUP($C2947,'Product Families'!$A:$A,'Product Families'!$D:$D),"")</f>
        <v>20</v>
      </c>
      <c r="E2947" s="7">
        <f t="array" ref="E2947">IFERROR(XLOOKUP($C2947,'Product Families'!$A:$A,'Product Families'!$E:$E),"")</f>
        <v>21</v>
      </c>
      <c r="F2947" s="7">
        <f t="array" ref="F2947">IFERROR(XLOOKUP($C2947,'Product Families'!$A:$A,'Product Families'!$F:$F),"")</f>
        <v>23</v>
      </c>
      <c r="G2947" s="7">
        <f t="array" ref="G2947">IFERROR(XLOOKUP($C2947,'Product Families'!$A:$A,'Product Families'!$G:$G),"")</f>
        <v>24</v>
      </c>
      <c r="J2947" s="7" t="str">
        <f>IFERROR(ROUND(AVERAGEIF('Week 1 - Making'!$B:$B,'Product List'!$A2947,'Week 1 - Making'!$P:$P),0),"")</f>
        <v/>
      </c>
      <c r="K2947" s="7" t="str">
        <f>IFERROR(ROUND(AVERAGEIF('Week 2 - Making'!$B:$B,'Product List'!$A2947,'Week 2 - Making'!$P:$P),0),"")</f>
        <v/>
      </c>
      <c r="L2947" s="263" t="str">
        <f>IFERROR(ROUND(AVERAGEIF('Week 3 - Making'!$B:$B,'Product List'!$A2947,'Week 3 - Making'!$P:$P),0),"")</f>
        <v/>
      </c>
      <c r="M2947" s="7" t="str">
        <f>IFERROR(ROUND(AVERAGEIF('Week 4 - Making'!$B:$B,'Product List'!$A2947,'Week 4 - Making'!$P:$P),0),"")</f>
        <v/>
      </c>
      <c r="N2947" s="7" t="str">
        <f>IFERROR(ROUND(AVERAGEIF('Week 5 - Making'!$B:$B,'Product List'!$A2947,'Week 5 - Making'!$P:$P),0),"")</f>
        <v/>
      </c>
      <c r="O2947" s="7"/>
      <c r="P2947" s="7">
        <f t="array" ref="P2947">iferror(xlookup(C2947,'Product Families'!A:A,'Product Families'!S:S),"")</f>
        <v>0</v>
      </c>
    </row>
    <row r="2948" ht="14.25" customHeight="1">
      <c r="A2948" s="122" t="s">
        <v>6059</v>
      </c>
      <c r="B2948" s="270" t="s">
        <v>6060</v>
      </c>
      <c r="C2948" s="122" t="s">
        <v>360</v>
      </c>
      <c r="D2948" s="7">
        <f t="array" ref="D2948">IFERROR(XLOOKUP($C2948,'Product Families'!$A:$A,'Product Families'!$D:$D),"")</f>
        <v>20</v>
      </c>
      <c r="E2948" s="7">
        <f t="array" ref="E2948">IFERROR(XLOOKUP($C2948,'Product Families'!$A:$A,'Product Families'!$E:$E),"")</f>
        <v>21</v>
      </c>
      <c r="F2948" s="7">
        <f t="array" ref="F2948">IFERROR(XLOOKUP($C2948,'Product Families'!$A:$A,'Product Families'!$F:$F),"")</f>
        <v>23</v>
      </c>
      <c r="G2948" s="7">
        <f t="array" ref="G2948">IFERROR(XLOOKUP($C2948,'Product Families'!$A:$A,'Product Families'!$G:$G),"")</f>
        <v>24</v>
      </c>
      <c r="J2948" s="7" t="str">
        <f>IFERROR(ROUND(AVERAGEIF('Week 1 - Making'!$B:$B,'Product List'!$A2948,'Week 1 - Making'!$P:$P),0),"")</f>
        <v/>
      </c>
      <c r="K2948" s="7" t="str">
        <f>IFERROR(ROUND(AVERAGEIF('Week 2 - Making'!$B:$B,'Product List'!$A2948,'Week 2 - Making'!$P:$P),0),"")</f>
        <v/>
      </c>
      <c r="L2948" s="263" t="str">
        <f>IFERROR(ROUND(AVERAGEIF('Week 3 - Making'!$B:$B,'Product List'!$A2948,'Week 3 - Making'!$P:$P),0),"")</f>
        <v/>
      </c>
      <c r="M2948" s="7" t="str">
        <f>IFERROR(ROUND(AVERAGEIF('Week 4 - Making'!$B:$B,'Product List'!$A2948,'Week 4 - Making'!$P:$P),0),"")</f>
        <v/>
      </c>
      <c r="N2948" s="7" t="str">
        <f>IFERROR(ROUND(AVERAGEIF('Week 5 - Making'!$B:$B,'Product List'!$A2948,'Week 5 - Making'!$P:$P),0),"")</f>
        <v/>
      </c>
      <c r="O2948" s="7"/>
      <c r="P2948" s="7">
        <f t="array" ref="P2948">iferror(xlookup(C2948,'Product Families'!A:A,'Product Families'!S:S),"")</f>
        <v>0</v>
      </c>
    </row>
    <row r="2949" ht="14.25" customHeight="1">
      <c r="A2949" s="122" t="s">
        <v>6061</v>
      </c>
      <c r="B2949" s="270" t="s">
        <v>6062</v>
      </c>
      <c r="C2949" s="122" t="s">
        <v>360</v>
      </c>
      <c r="D2949" s="7">
        <f t="array" ref="D2949">IFERROR(XLOOKUP($C2949,'Product Families'!$A:$A,'Product Families'!$D:$D),"")</f>
        <v>20</v>
      </c>
      <c r="E2949" s="7">
        <f t="array" ref="E2949">IFERROR(XLOOKUP($C2949,'Product Families'!$A:$A,'Product Families'!$E:$E),"")</f>
        <v>21</v>
      </c>
      <c r="F2949" s="7">
        <f t="array" ref="F2949">IFERROR(XLOOKUP($C2949,'Product Families'!$A:$A,'Product Families'!$F:$F),"")</f>
        <v>23</v>
      </c>
      <c r="G2949" s="7">
        <f t="array" ref="G2949">IFERROR(XLOOKUP($C2949,'Product Families'!$A:$A,'Product Families'!$G:$G),"")</f>
        <v>24</v>
      </c>
      <c r="J2949" s="7" t="str">
        <f>IFERROR(ROUND(AVERAGEIF('Week 1 - Making'!$B:$B,'Product List'!$A2949,'Week 1 - Making'!$P:$P),0),"")</f>
        <v/>
      </c>
      <c r="K2949" s="7" t="str">
        <f>IFERROR(ROUND(AVERAGEIF('Week 2 - Making'!$B:$B,'Product List'!$A2949,'Week 2 - Making'!$P:$P),0),"")</f>
        <v/>
      </c>
      <c r="L2949" s="263" t="str">
        <f>IFERROR(ROUND(AVERAGEIF('Week 3 - Making'!$B:$B,'Product List'!$A2949,'Week 3 - Making'!$P:$P),0),"")</f>
        <v/>
      </c>
      <c r="M2949" s="7" t="str">
        <f>IFERROR(ROUND(AVERAGEIF('Week 4 - Making'!$B:$B,'Product List'!$A2949,'Week 4 - Making'!$P:$P),0),"")</f>
        <v/>
      </c>
      <c r="N2949" s="7" t="str">
        <f>IFERROR(ROUND(AVERAGEIF('Week 5 - Making'!$B:$B,'Product List'!$A2949,'Week 5 - Making'!$P:$P),0),"")</f>
        <v/>
      </c>
      <c r="O2949" s="7"/>
      <c r="P2949" s="7">
        <f t="array" ref="P2949">iferror(xlookup(C2949,'Product Families'!A:A,'Product Families'!S:S),"")</f>
        <v>0</v>
      </c>
    </row>
    <row r="2950" ht="14.25" customHeight="1">
      <c r="A2950" s="122" t="s">
        <v>6063</v>
      </c>
      <c r="B2950" s="270" t="s">
        <v>6064</v>
      </c>
      <c r="C2950" s="122" t="s">
        <v>360</v>
      </c>
      <c r="D2950" s="7">
        <f t="array" ref="D2950">IFERROR(XLOOKUP($C2950,'Product Families'!$A:$A,'Product Families'!$D:$D),"")</f>
        <v>20</v>
      </c>
      <c r="E2950" s="7">
        <f t="array" ref="E2950">IFERROR(XLOOKUP($C2950,'Product Families'!$A:$A,'Product Families'!$E:$E),"")</f>
        <v>21</v>
      </c>
      <c r="F2950" s="7">
        <f t="array" ref="F2950">IFERROR(XLOOKUP($C2950,'Product Families'!$A:$A,'Product Families'!$F:$F),"")</f>
        <v>23</v>
      </c>
      <c r="G2950" s="7">
        <f t="array" ref="G2950">IFERROR(XLOOKUP($C2950,'Product Families'!$A:$A,'Product Families'!$G:$G),"")</f>
        <v>24</v>
      </c>
      <c r="J2950" s="7" t="str">
        <f>IFERROR(ROUND(AVERAGEIF('Week 1 - Making'!$B:$B,'Product List'!$A2950,'Week 1 - Making'!$P:$P),0),"")</f>
        <v/>
      </c>
      <c r="K2950" s="7" t="str">
        <f>IFERROR(ROUND(AVERAGEIF('Week 2 - Making'!$B:$B,'Product List'!$A2950,'Week 2 - Making'!$P:$P),0),"")</f>
        <v/>
      </c>
      <c r="L2950" s="263" t="str">
        <f>IFERROR(ROUND(AVERAGEIF('Week 3 - Making'!$B:$B,'Product List'!$A2950,'Week 3 - Making'!$P:$P),0),"")</f>
        <v/>
      </c>
      <c r="M2950" s="7" t="str">
        <f>IFERROR(ROUND(AVERAGEIF('Week 4 - Making'!$B:$B,'Product List'!$A2950,'Week 4 - Making'!$P:$P),0),"")</f>
        <v/>
      </c>
      <c r="N2950" s="7" t="str">
        <f>IFERROR(ROUND(AVERAGEIF('Week 5 - Making'!$B:$B,'Product List'!$A2950,'Week 5 - Making'!$P:$P),0),"")</f>
        <v/>
      </c>
      <c r="O2950" s="7"/>
      <c r="P2950" s="7">
        <f t="array" ref="P2950">iferror(xlookup(C2950,'Product Families'!A:A,'Product Families'!S:S),"")</f>
        <v>0</v>
      </c>
    </row>
    <row r="2951" ht="14.25" customHeight="1">
      <c r="A2951" s="122" t="s">
        <v>6065</v>
      </c>
      <c r="B2951" s="270" t="s">
        <v>6066</v>
      </c>
      <c r="C2951" s="122" t="s">
        <v>360</v>
      </c>
      <c r="D2951" s="7">
        <f t="array" ref="D2951">IFERROR(XLOOKUP($C2951,'Product Families'!$A:$A,'Product Families'!$D:$D),"")</f>
        <v>20</v>
      </c>
      <c r="E2951" s="7">
        <f t="array" ref="E2951">IFERROR(XLOOKUP($C2951,'Product Families'!$A:$A,'Product Families'!$E:$E),"")</f>
        <v>21</v>
      </c>
      <c r="F2951" s="7">
        <f t="array" ref="F2951">IFERROR(XLOOKUP($C2951,'Product Families'!$A:$A,'Product Families'!$F:$F),"")</f>
        <v>23</v>
      </c>
      <c r="G2951" s="7">
        <f t="array" ref="G2951">IFERROR(XLOOKUP($C2951,'Product Families'!$A:$A,'Product Families'!$G:$G),"")</f>
        <v>24</v>
      </c>
      <c r="J2951" s="7" t="str">
        <f>IFERROR(ROUND(AVERAGEIF('Week 1 - Making'!$B:$B,'Product List'!$A2951,'Week 1 - Making'!$P:$P),0),"")</f>
        <v/>
      </c>
      <c r="K2951" s="7" t="str">
        <f>IFERROR(ROUND(AVERAGEIF('Week 2 - Making'!$B:$B,'Product List'!$A2951,'Week 2 - Making'!$P:$P),0),"")</f>
        <v/>
      </c>
      <c r="L2951" s="263" t="str">
        <f>IFERROR(ROUND(AVERAGEIF('Week 3 - Making'!$B:$B,'Product List'!$A2951,'Week 3 - Making'!$P:$P),0),"")</f>
        <v/>
      </c>
      <c r="M2951" s="7" t="str">
        <f>IFERROR(ROUND(AVERAGEIF('Week 4 - Making'!$B:$B,'Product List'!$A2951,'Week 4 - Making'!$P:$P),0),"")</f>
        <v/>
      </c>
      <c r="N2951" s="7" t="str">
        <f>IFERROR(ROUND(AVERAGEIF('Week 5 - Making'!$B:$B,'Product List'!$A2951,'Week 5 - Making'!$P:$P),0),"")</f>
        <v/>
      </c>
      <c r="O2951" s="7"/>
      <c r="P2951" s="7">
        <f t="array" ref="P2951">iferror(xlookup(C2951,'Product Families'!A:A,'Product Families'!S:S),"")</f>
        <v>0</v>
      </c>
    </row>
    <row r="2952" ht="14.25" customHeight="1">
      <c r="A2952" s="122" t="s">
        <v>6067</v>
      </c>
      <c r="B2952" s="270" t="s">
        <v>6068</v>
      </c>
      <c r="C2952" s="122" t="s">
        <v>360</v>
      </c>
      <c r="D2952" s="7">
        <f t="array" ref="D2952">IFERROR(XLOOKUP($C2952,'Product Families'!$A:$A,'Product Families'!$D:$D),"")</f>
        <v>20</v>
      </c>
      <c r="E2952" s="7">
        <f t="array" ref="E2952">IFERROR(XLOOKUP($C2952,'Product Families'!$A:$A,'Product Families'!$E:$E),"")</f>
        <v>21</v>
      </c>
      <c r="F2952" s="7">
        <f t="array" ref="F2952">IFERROR(XLOOKUP($C2952,'Product Families'!$A:$A,'Product Families'!$F:$F),"")</f>
        <v>23</v>
      </c>
      <c r="G2952" s="7">
        <f t="array" ref="G2952">IFERROR(XLOOKUP($C2952,'Product Families'!$A:$A,'Product Families'!$G:$G),"")</f>
        <v>24</v>
      </c>
      <c r="J2952" s="7" t="str">
        <f>IFERROR(ROUND(AVERAGEIF('Week 1 - Making'!$B:$B,'Product List'!$A2952,'Week 1 - Making'!$P:$P),0),"")</f>
        <v/>
      </c>
      <c r="K2952" s="7" t="str">
        <f>IFERROR(ROUND(AVERAGEIF('Week 2 - Making'!$B:$B,'Product List'!$A2952,'Week 2 - Making'!$P:$P),0),"")</f>
        <v/>
      </c>
      <c r="L2952" s="263" t="str">
        <f>IFERROR(ROUND(AVERAGEIF('Week 3 - Making'!$B:$B,'Product List'!$A2952,'Week 3 - Making'!$P:$P),0),"")</f>
        <v/>
      </c>
      <c r="M2952" s="7" t="str">
        <f>IFERROR(ROUND(AVERAGEIF('Week 4 - Making'!$B:$B,'Product List'!$A2952,'Week 4 - Making'!$P:$P),0),"")</f>
        <v/>
      </c>
      <c r="N2952" s="7" t="str">
        <f>IFERROR(ROUND(AVERAGEIF('Week 5 - Making'!$B:$B,'Product List'!$A2952,'Week 5 - Making'!$P:$P),0),"")</f>
        <v/>
      </c>
      <c r="O2952" s="7"/>
      <c r="P2952" s="7">
        <f t="array" ref="P2952">iferror(xlookup(C2952,'Product Families'!A:A,'Product Families'!S:S),"")</f>
        <v>0</v>
      </c>
    </row>
    <row r="2953" ht="14.25" customHeight="1">
      <c r="A2953" s="122" t="s">
        <v>6069</v>
      </c>
      <c r="B2953" s="270" t="s">
        <v>6070</v>
      </c>
      <c r="C2953" s="122" t="s">
        <v>360</v>
      </c>
      <c r="D2953" s="7">
        <f t="array" ref="D2953">IFERROR(XLOOKUP($C2953,'Product Families'!$A:$A,'Product Families'!$D:$D),"")</f>
        <v>20</v>
      </c>
      <c r="E2953" s="7">
        <f t="array" ref="E2953">IFERROR(XLOOKUP($C2953,'Product Families'!$A:$A,'Product Families'!$E:$E),"")</f>
        <v>21</v>
      </c>
      <c r="F2953" s="7">
        <f t="array" ref="F2953">IFERROR(XLOOKUP($C2953,'Product Families'!$A:$A,'Product Families'!$F:$F),"")</f>
        <v>23</v>
      </c>
      <c r="G2953" s="7">
        <f t="array" ref="G2953">IFERROR(XLOOKUP($C2953,'Product Families'!$A:$A,'Product Families'!$G:$G),"")</f>
        <v>24</v>
      </c>
      <c r="J2953" s="7" t="str">
        <f>IFERROR(ROUND(AVERAGEIF('Week 1 - Making'!$B:$B,'Product List'!$A2953,'Week 1 - Making'!$P:$P),0),"")</f>
        <v/>
      </c>
      <c r="K2953" s="7" t="str">
        <f>IFERROR(ROUND(AVERAGEIF('Week 2 - Making'!$B:$B,'Product List'!$A2953,'Week 2 - Making'!$P:$P),0),"")</f>
        <v/>
      </c>
      <c r="L2953" s="263" t="str">
        <f>IFERROR(ROUND(AVERAGEIF('Week 3 - Making'!$B:$B,'Product List'!$A2953,'Week 3 - Making'!$P:$P),0),"")</f>
        <v/>
      </c>
      <c r="M2953" s="7" t="str">
        <f>IFERROR(ROUND(AVERAGEIF('Week 4 - Making'!$B:$B,'Product List'!$A2953,'Week 4 - Making'!$P:$P),0),"")</f>
        <v/>
      </c>
      <c r="N2953" s="7" t="str">
        <f>IFERROR(ROUND(AVERAGEIF('Week 5 - Making'!$B:$B,'Product List'!$A2953,'Week 5 - Making'!$P:$P),0),"")</f>
        <v/>
      </c>
      <c r="O2953" s="7"/>
      <c r="P2953" s="7">
        <f t="array" ref="P2953">iferror(xlookup(C2953,'Product Families'!A:A,'Product Families'!S:S),"")</f>
        <v>0</v>
      </c>
    </row>
    <row r="2954" ht="14.25" customHeight="1">
      <c r="A2954" s="122" t="s">
        <v>6071</v>
      </c>
      <c r="B2954" s="270" t="s">
        <v>6072</v>
      </c>
      <c r="C2954" s="122" t="s">
        <v>360</v>
      </c>
      <c r="D2954" s="7">
        <f t="array" ref="D2954">IFERROR(XLOOKUP($C2954,'Product Families'!$A:$A,'Product Families'!$D:$D),"")</f>
        <v>20</v>
      </c>
      <c r="E2954" s="7">
        <f t="array" ref="E2954">IFERROR(XLOOKUP($C2954,'Product Families'!$A:$A,'Product Families'!$E:$E),"")</f>
        <v>21</v>
      </c>
      <c r="F2954" s="7">
        <f t="array" ref="F2954">IFERROR(XLOOKUP($C2954,'Product Families'!$A:$A,'Product Families'!$F:$F),"")</f>
        <v>23</v>
      </c>
      <c r="G2954" s="7">
        <f t="array" ref="G2954">IFERROR(XLOOKUP($C2954,'Product Families'!$A:$A,'Product Families'!$G:$G),"")</f>
        <v>24</v>
      </c>
      <c r="J2954" s="7" t="str">
        <f>IFERROR(ROUND(AVERAGEIF('Week 1 - Making'!$B:$B,'Product List'!$A2954,'Week 1 - Making'!$P:$P),0),"")</f>
        <v/>
      </c>
      <c r="K2954" s="7" t="str">
        <f>IFERROR(ROUND(AVERAGEIF('Week 2 - Making'!$B:$B,'Product List'!$A2954,'Week 2 - Making'!$P:$P),0),"")</f>
        <v/>
      </c>
      <c r="L2954" s="263" t="str">
        <f>IFERROR(ROUND(AVERAGEIF('Week 3 - Making'!$B:$B,'Product List'!$A2954,'Week 3 - Making'!$P:$P),0),"")</f>
        <v/>
      </c>
      <c r="M2954" s="7" t="str">
        <f>IFERROR(ROUND(AVERAGEIF('Week 4 - Making'!$B:$B,'Product List'!$A2954,'Week 4 - Making'!$P:$P),0),"")</f>
        <v/>
      </c>
      <c r="N2954" s="7" t="str">
        <f>IFERROR(ROUND(AVERAGEIF('Week 5 - Making'!$B:$B,'Product List'!$A2954,'Week 5 - Making'!$P:$P),0),"")</f>
        <v/>
      </c>
      <c r="O2954" s="7"/>
      <c r="P2954" s="7">
        <f t="array" ref="P2954">iferror(xlookup(C2954,'Product Families'!A:A,'Product Families'!S:S),"")</f>
        <v>0</v>
      </c>
    </row>
    <row r="2955" ht="14.25" customHeight="1">
      <c r="A2955" s="122" t="s">
        <v>6073</v>
      </c>
      <c r="B2955" s="270" t="s">
        <v>6074</v>
      </c>
      <c r="C2955" s="122" t="s">
        <v>360</v>
      </c>
      <c r="D2955" s="7">
        <f t="array" ref="D2955">IFERROR(XLOOKUP($C2955,'Product Families'!$A:$A,'Product Families'!$D:$D),"")</f>
        <v>20</v>
      </c>
      <c r="E2955" s="7">
        <f t="array" ref="E2955">IFERROR(XLOOKUP($C2955,'Product Families'!$A:$A,'Product Families'!$E:$E),"")</f>
        <v>21</v>
      </c>
      <c r="F2955" s="7">
        <f t="array" ref="F2955">IFERROR(XLOOKUP($C2955,'Product Families'!$A:$A,'Product Families'!$F:$F),"")</f>
        <v>23</v>
      </c>
      <c r="G2955" s="7">
        <f t="array" ref="G2955">IFERROR(XLOOKUP($C2955,'Product Families'!$A:$A,'Product Families'!$G:$G),"")</f>
        <v>24</v>
      </c>
      <c r="J2955" s="7" t="str">
        <f>IFERROR(ROUND(AVERAGEIF('Week 1 - Making'!$B:$B,'Product List'!$A2955,'Week 1 - Making'!$P:$P),0),"")</f>
        <v/>
      </c>
      <c r="K2955" s="7" t="str">
        <f>IFERROR(ROUND(AVERAGEIF('Week 2 - Making'!$B:$B,'Product List'!$A2955,'Week 2 - Making'!$P:$P),0),"")</f>
        <v/>
      </c>
      <c r="L2955" s="263" t="str">
        <f>IFERROR(ROUND(AVERAGEIF('Week 3 - Making'!$B:$B,'Product List'!$A2955,'Week 3 - Making'!$P:$P),0),"")</f>
        <v/>
      </c>
      <c r="M2955" s="7" t="str">
        <f>IFERROR(ROUND(AVERAGEIF('Week 4 - Making'!$B:$B,'Product List'!$A2955,'Week 4 - Making'!$P:$P),0),"")</f>
        <v/>
      </c>
      <c r="N2955" s="7" t="str">
        <f>IFERROR(ROUND(AVERAGEIF('Week 5 - Making'!$B:$B,'Product List'!$A2955,'Week 5 - Making'!$P:$P),0),"")</f>
        <v/>
      </c>
      <c r="O2955" s="7"/>
      <c r="P2955" s="7">
        <f t="array" ref="P2955">iferror(xlookup(C2955,'Product Families'!A:A,'Product Families'!S:S),"")</f>
        <v>0</v>
      </c>
    </row>
    <row r="2956" ht="14.25" customHeight="1">
      <c r="A2956" s="122" t="s">
        <v>6075</v>
      </c>
      <c r="B2956" s="270" t="s">
        <v>6076</v>
      </c>
      <c r="C2956" s="122" t="s">
        <v>360</v>
      </c>
      <c r="D2956" s="7">
        <f t="array" ref="D2956">IFERROR(XLOOKUP($C2956,'Product Families'!$A:$A,'Product Families'!$D:$D),"")</f>
        <v>20</v>
      </c>
      <c r="E2956" s="7">
        <f t="array" ref="E2956">IFERROR(XLOOKUP($C2956,'Product Families'!$A:$A,'Product Families'!$E:$E),"")</f>
        <v>21</v>
      </c>
      <c r="F2956" s="7">
        <f t="array" ref="F2956">IFERROR(XLOOKUP($C2956,'Product Families'!$A:$A,'Product Families'!$F:$F),"")</f>
        <v>23</v>
      </c>
      <c r="G2956" s="7">
        <f t="array" ref="G2956">IFERROR(XLOOKUP($C2956,'Product Families'!$A:$A,'Product Families'!$G:$G),"")</f>
        <v>24</v>
      </c>
      <c r="J2956" s="7" t="str">
        <f>IFERROR(ROUND(AVERAGEIF('Week 1 - Making'!$B:$B,'Product List'!$A2956,'Week 1 - Making'!$P:$P),0),"")</f>
        <v/>
      </c>
      <c r="K2956" s="7" t="str">
        <f>IFERROR(ROUND(AVERAGEIF('Week 2 - Making'!$B:$B,'Product List'!$A2956,'Week 2 - Making'!$P:$P),0),"")</f>
        <v/>
      </c>
      <c r="L2956" s="263" t="str">
        <f>IFERROR(ROUND(AVERAGEIF('Week 3 - Making'!$B:$B,'Product List'!$A2956,'Week 3 - Making'!$P:$P),0),"")</f>
        <v/>
      </c>
      <c r="M2956" s="7" t="str">
        <f>IFERROR(ROUND(AVERAGEIF('Week 4 - Making'!$B:$B,'Product List'!$A2956,'Week 4 - Making'!$P:$P),0),"")</f>
        <v/>
      </c>
      <c r="N2956" s="7" t="str">
        <f>IFERROR(ROUND(AVERAGEIF('Week 5 - Making'!$B:$B,'Product List'!$A2956,'Week 5 - Making'!$P:$P),0),"")</f>
        <v/>
      </c>
      <c r="O2956" s="7"/>
      <c r="P2956" s="7">
        <f t="array" ref="P2956">iferror(xlookup(C2956,'Product Families'!A:A,'Product Families'!S:S),"")</f>
        <v>0</v>
      </c>
    </row>
    <row r="2957" ht="14.25" customHeight="1">
      <c r="A2957" s="122" t="s">
        <v>6077</v>
      </c>
      <c r="B2957" s="270" t="s">
        <v>6078</v>
      </c>
      <c r="C2957" s="122" t="s">
        <v>360</v>
      </c>
      <c r="D2957" s="7">
        <f t="array" ref="D2957">IFERROR(XLOOKUP($C2957,'Product Families'!$A:$A,'Product Families'!$D:$D),"")</f>
        <v>20</v>
      </c>
      <c r="E2957" s="7">
        <f t="array" ref="E2957">IFERROR(XLOOKUP($C2957,'Product Families'!$A:$A,'Product Families'!$E:$E),"")</f>
        <v>21</v>
      </c>
      <c r="F2957" s="7">
        <f t="array" ref="F2957">IFERROR(XLOOKUP($C2957,'Product Families'!$A:$A,'Product Families'!$F:$F),"")</f>
        <v>23</v>
      </c>
      <c r="G2957" s="7">
        <f t="array" ref="G2957">IFERROR(XLOOKUP($C2957,'Product Families'!$A:$A,'Product Families'!$G:$G),"")</f>
        <v>24</v>
      </c>
      <c r="J2957" s="7" t="str">
        <f>IFERROR(ROUND(AVERAGEIF('Week 1 - Making'!$B:$B,'Product List'!$A2957,'Week 1 - Making'!$P:$P),0),"")</f>
        <v/>
      </c>
      <c r="K2957" s="7" t="str">
        <f>IFERROR(ROUND(AVERAGEIF('Week 2 - Making'!$B:$B,'Product List'!$A2957,'Week 2 - Making'!$P:$P),0),"")</f>
        <v/>
      </c>
      <c r="L2957" s="263" t="str">
        <f>IFERROR(ROUND(AVERAGEIF('Week 3 - Making'!$B:$B,'Product List'!$A2957,'Week 3 - Making'!$P:$P),0),"")</f>
        <v/>
      </c>
      <c r="M2957" s="7" t="str">
        <f>IFERROR(ROUND(AVERAGEIF('Week 4 - Making'!$B:$B,'Product List'!$A2957,'Week 4 - Making'!$P:$P),0),"")</f>
        <v/>
      </c>
      <c r="N2957" s="7" t="str">
        <f>IFERROR(ROUND(AVERAGEIF('Week 5 - Making'!$B:$B,'Product List'!$A2957,'Week 5 - Making'!$P:$P),0),"")</f>
        <v/>
      </c>
      <c r="O2957" s="7"/>
      <c r="P2957" s="7">
        <f t="array" ref="P2957">iferror(xlookup(C2957,'Product Families'!A:A,'Product Families'!S:S),"")</f>
        <v>0</v>
      </c>
    </row>
    <row r="2958" ht="14.25" customHeight="1">
      <c r="A2958" s="122" t="s">
        <v>6079</v>
      </c>
      <c r="B2958" s="270" t="s">
        <v>6080</v>
      </c>
      <c r="C2958" s="122" t="s">
        <v>360</v>
      </c>
      <c r="D2958" s="7">
        <f t="array" ref="D2958">IFERROR(XLOOKUP($C2958,'Product Families'!$A:$A,'Product Families'!$D:$D),"")</f>
        <v>20</v>
      </c>
      <c r="E2958" s="7">
        <f t="array" ref="E2958">IFERROR(XLOOKUP($C2958,'Product Families'!$A:$A,'Product Families'!$E:$E),"")</f>
        <v>21</v>
      </c>
      <c r="F2958" s="7">
        <f t="array" ref="F2958">IFERROR(XLOOKUP($C2958,'Product Families'!$A:$A,'Product Families'!$F:$F),"")</f>
        <v>23</v>
      </c>
      <c r="G2958" s="7">
        <f t="array" ref="G2958">IFERROR(XLOOKUP($C2958,'Product Families'!$A:$A,'Product Families'!$G:$G),"")</f>
        <v>24</v>
      </c>
      <c r="J2958" s="7" t="str">
        <f>IFERROR(ROUND(AVERAGEIF('Week 1 - Making'!$B:$B,'Product List'!$A2958,'Week 1 - Making'!$P:$P),0),"")</f>
        <v/>
      </c>
      <c r="K2958" s="7" t="str">
        <f>IFERROR(ROUND(AVERAGEIF('Week 2 - Making'!$B:$B,'Product List'!$A2958,'Week 2 - Making'!$P:$P),0),"")</f>
        <v/>
      </c>
      <c r="L2958" s="263" t="str">
        <f>IFERROR(ROUND(AVERAGEIF('Week 3 - Making'!$B:$B,'Product List'!$A2958,'Week 3 - Making'!$P:$P),0),"")</f>
        <v/>
      </c>
      <c r="M2958" s="7" t="str">
        <f>IFERROR(ROUND(AVERAGEIF('Week 4 - Making'!$B:$B,'Product List'!$A2958,'Week 4 - Making'!$P:$P),0),"")</f>
        <v/>
      </c>
      <c r="N2958" s="7" t="str">
        <f>IFERROR(ROUND(AVERAGEIF('Week 5 - Making'!$B:$B,'Product List'!$A2958,'Week 5 - Making'!$P:$P),0),"")</f>
        <v/>
      </c>
      <c r="O2958" s="7"/>
      <c r="P2958" s="7">
        <f t="array" ref="P2958">iferror(xlookup(C2958,'Product Families'!A:A,'Product Families'!S:S),"")</f>
        <v>0</v>
      </c>
    </row>
    <row r="2959" ht="14.25" customHeight="1">
      <c r="A2959" s="122" t="s">
        <v>6081</v>
      </c>
      <c r="B2959" s="270" t="s">
        <v>6082</v>
      </c>
      <c r="C2959" s="122" t="s">
        <v>360</v>
      </c>
      <c r="D2959" s="7">
        <f t="array" ref="D2959">IFERROR(XLOOKUP($C2959,'Product Families'!$A:$A,'Product Families'!$D:$D),"")</f>
        <v>20</v>
      </c>
      <c r="E2959" s="7">
        <f t="array" ref="E2959">IFERROR(XLOOKUP($C2959,'Product Families'!$A:$A,'Product Families'!$E:$E),"")</f>
        <v>21</v>
      </c>
      <c r="F2959" s="7">
        <f t="array" ref="F2959">IFERROR(XLOOKUP($C2959,'Product Families'!$A:$A,'Product Families'!$F:$F),"")</f>
        <v>23</v>
      </c>
      <c r="G2959" s="7">
        <f t="array" ref="G2959">IFERROR(XLOOKUP($C2959,'Product Families'!$A:$A,'Product Families'!$G:$G),"")</f>
        <v>24</v>
      </c>
      <c r="J2959" s="7" t="str">
        <f>IFERROR(ROUND(AVERAGEIF('Week 1 - Making'!$B:$B,'Product List'!$A2959,'Week 1 - Making'!$P:$P),0),"")</f>
        <v/>
      </c>
      <c r="K2959" s="7" t="str">
        <f>IFERROR(ROUND(AVERAGEIF('Week 2 - Making'!$B:$B,'Product List'!$A2959,'Week 2 - Making'!$P:$P),0),"")</f>
        <v/>
      </c>
      <c r="L2959" s="263" t="str">
        <f>IFERROR(ROUND(AVERAGEIF('Week 3 - Making'!$B:$B,'Product List'!$A2959,'Week 3 - Making'!$P:$P),0),"")</f>
        <v/>
      </c>
      <c r="M2959" s="7" t="str">
        <f>IFERROR(ROUND(AVERAGEIF('Week 4 - Making'!$B:$B,'Product List'!$A2959,'Week 4 - Making'!$P:$P),0),"")</f>
        <v/>
      </c>
      <c r="N2959" s="7" t="str">
        <f>IFERROR(ROUND(AVERAGEIF('Week 5 - Making'!$B:$B,'Product List'!$A2959,'Week 5 - Making'!$P:$P),0),"")</f>
        <v/>
      </c>
      <c r="O2959" s="7"/>
      <c r="P2959" s="7">
        <f t="array" ref="P2959">iferror(xlookup(C2959,'Product Families'!A:A,'Product Families'!S:S),"")</f>
        <v>0</v>
      </c>
    </row>
    <row r="2960" ht="14.25" customHeight="1">
      <c r="A2960" s="122" t="s">
        <v>6083</v>
      </c>
      <c r="B2960" s="270" t="s">
        <v>6084</v>
      </c>
      <c r="C2960" s="122" t="s">
        <v>360</v>
      </c>
      <c r="D2960" s="7">
        <f t="array" ref="D2960">IFERROR(XLOOKUP($C2960,'Product Families'!$A:$A,'Product Families'!$D:$D),"")</f>
        <v>20</v>
      </c>
      <c r="E2960" s="7">
        <f t="array" ref="E2960">IFERROR(XLOOKUP($C2960,'Product Families'!$A:$A,'Product Families'!$E:$E),"")</f>
        <v>21</v>
      </c>
      <c r="F2960" s="7">
        <f t="array" ref="F2960">IFERROR(XLOOKUP($C2960,'Product Families'!$A:$A,'Product Families'!$F:$F),"")</f>
        <v>23</v>
      </c>
      <c r="G2960" s="7">
        <f t="array" ref="G2960">IFERROR(XLOOKUP($C2960,'Product Families'!$A:$A,'Product Families'!$G:$G),"")</f>
        <v>24</v>
      </c>
      <c r="J2960" s="7" t="str">
        <f>IFERROR(ROUND(AVERAGEIF('Week 1 - Making'!$B:$B,'Product List'!$A2960,'Week 1 - Making'!$P:$P),0),"")</f>
        <v/>
      </c>
      <c r="K2960" s="7" t="str">
        <f>IFERROR(ROUND(AVERAGEIF('Week 2 - Making'!$B:$B,'Product List'!$A2960,'Week 2 - Making'!$P:$P),0),"")</f>
        <v/>
      </c>
      <c r="L2960" s="263" t="str">
        <f>IFERROR(ROUND(AVERAGEIF('Week 3 - Making'!$B:$B,'Product List'!$A2960,'Week 3 - Making'!$P:$P),0),"")</f>
        <v/>
      </c>
      <c r="M2960" s="7" t="str">
        <f>IFERROR(ROUND(AVERAGEIF('Week 4 - Making'!$B:$B,'Product List'!$A2960,'Week 4 - Making'!$P:$P),0),"")</f>
        <v/>
      </c>
      <c r="N2960" s="7" t="str">
        <f>IFERROR(ROUND(AVERAGEIF('Week 5 - Making'!$B:$B,'Product List'!$A2960,'Week 5 - Making'!$P:$P),0),"")</f>
        <v/>
      </c>
      <c r="O2960" s="7"/>
      <c r="P2960" s="7">
        <f t="array" ref="P2960">iferror(xlookup(C2960,'Product Families'!A:A,'Product Families'!S:S),"")</f>
        <v>0</v>
      </c>
    </row>
    <row r="2961" ht="14.25" customHeight="1">
      <c r="A2961" s="122" t="s">
        <v>6085</v>
      </c>
      <c r="B2961" s="270" t="s">
        <v>6086</v>
      </c>
      <c r="C2961" s="122" t="s">
        <v>360</v>
      </c>
      <c r="D2961" s="7">
        <f t="array" ref="D2961">IFERROR(XLOOKUP($C2961,'Product Families'!$A:$A,'Product Families'!$D:$D),"")</f>
        <v>20</v>
      </c>
      <c r="E2961" s="7">
        <f t="array" ref="E2961">IFERROR(XLOOKUP($C2961,'Product Families'!$A:$A,'Product Families'!$E:$E),"")</f>
        <v>21</v>
      </c>
      <c r="F2961" s="7">
        <f t="array" ref="F2961">IFERROR(XLOOKUP($C2961,'Product Families'!$A:$A,'Product Families'!$F:$F),"")</f>
        <v>23</v>
      </c>
      <c r="G2961" s="7">
        <f t="array" ref="G2961">IFERROR(XLOOKUP($C2961,'Product Families'!$A:$A,'Product Families'!$G:$G),"")</f>
        <v>24</v>
      </c>
      <c r="J2961" s="7" t="str">
        <f>IFERROR(ROUND(AVERAGEIF('Week 1 - Making'!$B:$B,'Product List'!$A2961,'Week 1 - Making'!$P:$P),0),"")</f>
        <v/>
      </c>
      <c r="K2961" s="7" t="str">
        <f>IFERROR(ROUND(AVERAGEIF('Week 2 - Making'!$B:$B,'Product List'!$A2961,'Week 2 - Making'!$P:$P),0),"")</f>
        <v/>
      </c>
      <c r="L2961" s="263" t="str">
        <f>IFERROR(ROUND(AVERAGEIF('Week 3 - Making'!$B:$B,'Product List'!$A2961,'Week 3 - Making'!$P:$P),0),"")</f>
        <v/>
      </c>
      <c r="M2961" s="7" t="str">
        <f>IFERROR(ROUND(AVERAGEIF('Week 4 - Making'!$B:$B,'Product List'!$A2961,'Week 4 - Making'!$P:$P),0),"")</f>
        <v/>
      </c>
      <c r="N2961" s="7" t="str">
        <f>IFERROR(ROUND(AVERAGEIF('Week 5 - Making'!$B:$B,'Product List'!$A2961,'Week 5 - Making'!$P:$P),0),"")</f>
        <v/>
      </c>
      <c r="O2961" s="7"/>
      <c r="P2961" s="7">
        <f t="array" ref="P2961">iferror(xlookup(C2961,'Product Families'!A:A,'Product Families'!S:S),"")</f>
        <v>0</v>
      </c>
    </row>
    <row r="2962" ht="14.25" customHeight="1">
      <c r="A2962" s="122" t="s">
        <v>6087</v>
      </c>
      <c r="B2962" s="270" t="s">
        <v>6088</v>
      </c>
      <c r="C2962" s="122" t="s">
        <v>360</v>
      </c>
      <c r="D2962" s="7">
        <f t="array" ref="D2962">IFERROR(XLOOKUP($C2962,'Product Families'!$A:$A,'Product Families'!$D:$D),"")</f>
        <v>20</v>
      </c>
      <c r="E2962" s="7">
        <f t="array" ref="E2962">IFERROR(XLOOKUP($C2962,'Product Families'!$A:$A,'Product Families'!$E:$E),"")</f>
        <v>21</v>
      </c>
      <c r="F2962" s="7">
        <f t="array" ref="F2962">IFERROR(XLOOKUP($C2962,'Product Families'!$A:$A,'Product Families'!$F:$F),"")</f>
        <v>23</v>
      </c>
      <c r="G2962" s="7">
        <f t="array" ref="G2962">IFERROR(XLOOKUP($C2962,'Product Families'!$A:$A,'Product Families'!$G:$G),"")</f>
        <v>24</v>
      </c>
      <c r="J2962" s="7" t="str">
        <f>IFERROR(ROUND(AVERAGEIF('Week 1 - Making'!$B:$B,'Product List'!$A2962,'Week 1 - Making'!$P:$P),0),"")</f>
        <v/>
      </c>
      <c r="K2962" s="7" t="str">
        <f>IFERROR(ROUND(AVERAGEIF('Week 2 - Making'!$B:$B,'Product List'!$A2962,'Week 2 - Making'!$P:$P),0),"")</f>
        <v/>
      </c>
      <c r="L2962" s="263" t="str">
        <f>IFERROR(ROUND(AVERAGEIF('Week 3 - Making'!$B:$B,'Product List'!$A2962,'Week 3 - Making'!$P:$P),0),"")</f>
        <v/>
      </c>
      <c r="M2962" s="7" t="str">
        <f>IFERROR(ROUND(AVERAGEIF('Week 4 - Making'!$B:$B,'Product List'!$A2962,'Week 4 - Making'!$P:$P),0),"")</f>
        <v/>
      </c>
      <c r="N2962" s="7" t="str">
        <f>IFERROR(ROUND(AVERAGEIF('Week 5 - Making'!$B:$B,'Product List'!$A2962,'Week 5 - Making'!$P:$P),0),"")</f>
        <v/>
      </c>
      <c r="O2962" s="7"/>
      <c r="P2962" s="7">
        <f t="array" ref="P2962">iferror(xlookup(C2962,'Product Families'!A:A,'Product Families'!S:S),"")</f>
        <v>0</v>
      </c>
    </row>
    <row r="2963" ht="14.25" customHeight="1">
      <c r="A2963" s="122" t="s">
        <v>6089</v>
      </c>
      <c r="B2963" s="270" t="s">
        <v>6090</v>
      </c>
      <c r="C2963" s="122" t="s">
        <v>360</v>
      </c>
      <c r="D2963" s="7">
        <f t="array" ref="D2963">IFERROR(XLOOKUP($C2963,'Product Families'!$A:$A,'Product Families'!$D:$D),"")</f>
        <v>20</v>
      </c>
      <c r="E2963" s="7">
        <f t="array" ref="E2963">IFERROR(XLOOKUP($C2963,'Product Families'!$A:$A,'Product Families'!$E:$E),"")</f>
        <v>21</v>
      </c>
      <c r="F2963" s="7">
        <f t="array" ref="F2963">IFERROR(XLOOKUP($C2963,'Product Families'!$A:$A,'Product Families'!$F:$F),"")</f>
        <v>23</v>
      </c>
      <c r="G2963" s="7">
        <f t="array" ref="G2963">IFERROR(XLOOKUP($C2963,'Product Families'!$A:$A,'Product Families'!$G:$G),"")</f>
        <v>24</v>
      </c>
      <c r="J2963" s="7" t="str">
        <f>IFERROR(ROUND(AVERAGEIF('Week 1 - Making'!$B:$B,'Product List'!$A2963,'Week 1 - Making'!$P:$P),0),"")</f>
        <v/>
      </c>
      <c r="K2963" s="7" t="str">
        <f>IFERROR(ROUND(AVERAGEIF('Week 2 - Making'!$B:$B,'Product List'!$A2963,'Week 2 - Making'!$P:$P),0),"")</f>
        <v/>
      </c>
      <c r="L2963" s="263" t="str">
        <f>IFERROR(ROUND(AVERAGEIF('Week 3 - Making'!$B:$B,'Product List'!$A2963,'Week 3 - Making'!$P:$P),0),"")</f>
        <v/>
      </c>
      <c r="M2963" s="7" t="str">
        <f>IFERROR(ROUND(AVERAGEIF('Week 4 - Making'!$B:$B,'Product List'!$A2963,'Week 4 - Making'!$P:$P),0),"")</f>
        <v/>
      </c>
      <c r="N2963" s="7" t="str">
        <f>IFERROR(ROUND(AVERAGEIF('Week 5 - Making'!$B:$B,'Product List'!$A2963,'Week 5 - Making'!$P:$P),0),"")</f>
        <v/>
      </c>
      <c r="O2963" s="7"/>
      <c r="P2963" s="7">
        <f t="array" ref="P2963">iferror(xlookup(C2963,'Product Families'!A:A,'Product Families'!S:S),"")</f>
        <v>0</v>
      </c>
    </row>
    <row r="2964" ht="14.25" customHeight="1">
      <c r="A2964" s="122" t="s">
        <v>6091</v>
      </c>
      <c r="B2964" s="270" t="s">
        <v>6092</v>
      </c>
      <c r="C2964" s="122" t="s">
        <v>360</v>
      </c>
      <c r="D2964" s="7">
        <f t="array" ref="D2964">IFERROR(XLOOKUP($C2964,'Product Families'!$A:$A,'Product Families'!$D:$D),"")</f>
        <v>20</v>
      </c>
      <c r="E2964" s="7">
        <f t="array" ref="E2964">IFERROR(XLOOKUP($C2964,'Product Families'!$A:$A,'Product Families'!$E:$E),"")</f>
        <v>21</v>
      </c>
      <c r="F2964" s="7">
        <f t="array" ref="F2964">IFERROR(XLOOKUP($C2964,'Product Families'!$A:$A,'Product Families'!$F:$F),"")</f>
        <v>23</v>
      </c>
      <c r="G2964" s="7">
        <f t="array" ref="G2964">IFERROR(XLOOKUP($C2964,'Product Families'!$A:$A,'Product Families'!$G:$G),"")</f>
        <v>24</v>
      </c>
      <c r="J2964" s="7" t="str">
        <f>IFERROR(ROUND(AVERAGEIF('Week 1 - Making'!$B:$B,'Product List'!$A2964,'Week 1 - Making'!$P:$P),0),"")</f>
        <v/>
      </c>
      <c r="K2964" s="7" t="str">
        <f>IFERROR(ROUND(AVERAGEIF('Week 2 - Making'!$B:$B,'Product List'!$A2964,'Week 2 - Making'!$P:$P),0),"")</f>
        <v/>
      </c>
      <c r="L2964" s="263" t="str">
        <f>IFERROR(ROUND(AVERAGEIF('Week 3 - Making'!$B:$B,'Product List'!$A2964,'Week 3 - Making'!$P:$P),0),"")</f>
        <v/>
      </c>
      <c r="M2964" s="7" t="str">
        <f>IFERROR(ROUND(AVERAGEIF('Week 4 - Making'!$B:$B,'Product List'!$A2964,'Week 4 - Making'!$P:$P),0),"")</f>
        <v/>
      </c>
      <c r="N2964" s="7" t="str">
        <f>IFERROR(ROUND(AVERAGEIF('Week 5 - Making'!$B:$B,'Product List'!$A2964,'Week 5 - Making'!$P:$P),0),"")</f>
        <v/>
      </c>
      <c r="O2964" s="7"/>
      <c r="P2964" s="7">
        <f t="array" ref="P2964">iferror(xlookup(C2964,'Product Families'!A:A,'Product Families'!S:S),"")</f>
        <v>0</v>
      </c>
    </row>
    <row r="2965" ht="14.25" customHeight="1">
      <c r="A2965" s="122" t="s">
        <v>6093</v>
      </c>
      <c r="B2965" s="270" t="s">
        <v>6094</v>
      </c>
      <c r="C2965" s="122" t="s">
        <v>360</v>
      </c>
      <c r="D2965" s="7">
        <f t="array" ref="D2965">IFERROR(XLOOKUP($C2965,'Product Families'!$A:$A,'Product Families'!$D:$D),"")</f>
        <v>20</v>
      </c>
      <c r="E2965" s="7">
        <f t="array" ref="E2965">IFERROR(XLOOKUP($C2965,'Product Families'!$A:$A,'Product Families'!$E:$E),"")</f>
        <v>21</v>
      </c>
      <c r="F2965" s="7">
        <f t="array" ref="F2965">IFERROR(XLOOKUP($C2965,'Product Families'!$A:$A,'Product Families'!$F:$F),"")</f>
        <v>23</v>
      </c>
      <c r="G2965" s="7">
        <f t="array" ref="G2965">IFERROR(XLOOKUP($C2965,'Product Families'!$A:$A,'Product Families'!$G:$G),"")</f>
        <v>24</v>
      </c>
      <c r="J2965" s="7" t="str">
        <f>IFERROR(ROUND(AVERAGEIF('Week 1 - Making'!$B:$B,'Product List'!$A2965,'Week 1 - Making'!$P:$P),0),"")</f>
        <v/>
      </c>
      <c r="K2965" s="7" t="str">
        <f>IFERROR(ROUND(AVERAGEIF('Week 2 - Making'!$B:$B,'Product List'!$A2965,'Week 2 - Making'!$P:$P),0),"")</f>
        <v/>
      </c>
      <c r="L2965" s="263" t="str">
        <f>IFERROR(ROUND(AVERAGEIF('Week 3 - Making'!$B:$B,'Product List'!$A2965,'Week 3 - Making'!$P:$P),0),"")</f>
        <v/>
      </c>
      <c r="M2965" s="7" t="str">
        <f>IFERROR(ROUND(AVERAGEIF('Week 4 - Making'!$B:$B,'Product List'!$A2965,'Week 4 - Making'!$P:$P),0),"")</f>
        <v/>
      </c>
      <c r="N2965" s="7" t="str">
        <f>IFERROR(ROUND(AVERAGEIF('Week 5 - Making'!$B:$B,'Product List'!$A2965,'Week 5 - Making'!$P:$P),0),"")</f>
        <v/>
      </c>
      <c r="O2965" s="7"/>
      <c r="P2965" s="7">
        <f t="array" ref="P2965">iferror(xlookup(C2965,'Product Families'!A:A,'Product Families'!S:S),"")</f>
        <v>0</v>
      </c>
    </row>
    <row r="2966" ht="14.25" customHeight="1">
      <c r="A2966" s="122" t="s">
        <v>6095</v>
      </c>
      <c r="B2966" s="270" t="s">
        <v>6096</v>
      </c>
      <c r="C2966" s="122" t="s">
        <v>360</v>
      </c>
      <c r="D2966" s="7">
        <f t="array" ref="D2966">IFERROR(XLOOKUP($C2966,'Product Families'!$A:$A,'Product Families'!$D:$D),"")</f>
        <v>20</v>
      </c>
      <c r="E2966" s="7">
        <f t="array" ref="E2966">IFERROR(XLOOKUP($C2966,'Product Families'!$A:$A,'Product Families'!$E:$E),"")</f>
        <v>21</v>
      </c>
      <c r="F2966" s="7">
        <f t="array" ref="F2966">IFERROR(XLOOKUP($C2966,'Product Families'!$A:$A,'Product Families'!$F:$F),"")</f>
        <v>23</v>
      </c>
      <c r="G2966" s="7">
        <f t="array" ref="G2966">IFERROR(XLOOKUP($C2966,'Product Families'!$A:$A,'Product Families'!$G:$G),"")</f>
        <v>24</v>
      </c>
      <c r="J2966" s="7" t="str">
        <f>IFERROR(ROUND(AVERAGEIF('Week 1 - Making'!$B:$B,'Product List'!$A2966,'Week 1 - Making'!$P:$P),0),"")</f>
        <v/>
      </c>
      <c r="K2966" s="7" t="str">
        <f>IFERROR(ROUND(AVERAGEIF('Week 2 - Making'!$B:$B,'Product List'!$A2966,'Week 2 - Making'!$P:$P),0),"")</f>
        <v/>
      </c>
      <c r="L2966" s="263" t="str">
        <f>IFERROR(ROUND(AVERAGEIF('Week 3 - Making'!$B:$B,'Product List'!$A2966,'Week 3 - Making'!$P:$P),0),"")</f>
        <v/>
      </c>
      <c r="M2966" s="7" t="str">
        <f>IFERROR(ROUND(AVERAGEIF('Week 4 - Making'!$B:$B,'Product List'!$A2966,'Week 4 - Making'!$P:$P),0),"")</f>
        <v/>
      </c>
      <c r="N2966" s="7" t="str">
        <f>IFERROR(ROUND(AVERAGEIF('Week 5 - Making'!$B:$B,'Product List'!$A2966,'Week 5 - Making'!$P:$P),0),"")</f>
        <v/>
      </c>
      <c r="O2966" s="7"/>
      <c r="P2966" s="7">
        <f t="array" ref="P2966">iferror(xlookup(C2966,'Product Families'!A:A,'Product Families'!S:S),"")</f>
        <v>0</v>
      </c>
    </row>
    <row r="2967" ht="14.25" customHeight="1">
      <c r="A2967" s="122" t="s">
        <v>6097</v>
      </c>
      <c r="B2967" s="270" t="s">
        <v>6098</v>
      </c>
      <c r="C2967" s="122" t="s">
        <v>360</v>
      </c>
      <c r="D2967" s="7">
        <f t="array" ref="D2967">IFERROR(XLOOKUP($C2967,'Product Families'!$A:$A,'Product Families'!$D:$D),"")</f>
        <v>20</v>
      </c>
      <c r="E2967" s="7">
        <f t="array" ref="E2967">IFERROR(XLOOKUP($C2967,'Product Families'!$A:$A,'Product Families'!$E:$E),"")</f>
        <v>21</v>
      </c>
      <c r="F2967" s="7">
        <f t="array" ref="F2967">IFERROR(XLOOKUP($C2967,'Product Families'!$A:$A,'Product Families'!$F:$F),"")</f>
        <v>23</v>
      </c>
      <c r="G2967" s="7">
        <f t="array" ref="G2967">IFERROR(XLOOKUP($C2967,'Product Families'!$A:$A,'Product Families'!$G:$G),"")</f>
        <v>24</v>
      </c>
      <c r="J2967" s="7" t="str">
        <f>IFERROR(ROUND(AVERAGEIF('Week 1 - Making'!$B:$B,'Product List'!$A2967,'Week 1 - Making'!$P:$P),0),"")</f>
        <v/>
      </c>
      <c r="K2967" s="7" t="str">
        <f>IFERROR(ROUND(AVERAGEIF('Week 2 - Making'!$B:$B,'Product List'!$A2967,'Week 2 - Making'!$P:$P),0),"")</f>
        <v/>
      </c>
      <c r="L2967" s="263" t="str">
        <f>IFERROR(ROUND(AVERAGEIF('Week 3 - Making'!$B:$B,'Product List'!$A2967,'Week 3 - Making'!$P:$P),0),"")</f>
        <v/>
      </c>
      <c r="M2967" s="7" t="str">
        <f>IFERROR(ROUND(AVERAGEIF('Week 4 - Making'!$B:$B,'Product List'!$A2967,'Week 4 - Making'!$P:$P),0),"")</f>
        <v/>
      </c>
      <c r="N2967" s="7" t="str">
        <f>IFERROR(ROUND(AVERAGEIF('Week 5 - Making'!$B:$B,'Product List'!$A2967,'Week 5 - Making'!$P:$P),0),"")</f>
        <v/>
      </c>
      <c r="O2967" s="7"/>
      <c r="P2967" s="7">
        <f t="array" ref="P2967">iferror(xlookup(C2967,'Product Families'!A:A,'Product Families'!S:S),"")</f>
        <v>0</v>
      </c>
    </row>
    <row r="2968" ht="14.25" customHeight="1">
      <c r="A2968" s="122" t="s">
        <v>6099</v>
      </c>
      <c r="B2968" s="270" t="s">
        <v>6100</v>
      </c>
      <c r="C2968" s="122" t="s">
        <v>360</v>
      </c>
      <c r="D2968" s="7">
        <f t="array" ref="D2968">IFERROR(XLOOKUP($C2968,'Product Families'!$A:$A,'Product Families'!$D:$D),"")</f>
        <v>20</v>
      </c>
      <c r="E2968" s="7">
        <f t="array" ref="E2968">IFERROR(XLOOKUP($C2968,'Product Families'!$A:$A,'Product Families'!$E:$E),"")</f>
        <v>21</v>
      </c>
      <c r="F2968" s="7">
        <f t="array" ref="F2968">IFERROR(XLOOKUP($C2968,'Product Families'!$A:$A,'Product Families'!$F:$F),"")</f>
        <v>23</v>
      </c>
      <c r="G2968" s="7">
        <f t="array" ref="G2968">IFERROR(XLOOKUP($C2968,'Product Families'!$A:$A,'Product Families'!$G:$G),"")</f>
        <v>24</v>
      </c>
      <c r="J2968" s="7" t="str">
        <f>IFERROR(ROUND(AVERAGEIF('Week 1 - Making'!$B:$B,'Product List'!$A2968,'Week 1 - Making'!$P:$P),0),"")</f>
        <v/>
      </c>
      <c r="K2968" s="7" t="str">
        <f>IFERROR(ROUND(AVERAGEIF('Week 2 - Making'!$B:$B,'Product List'!$A2968,'Week 2 - Making'!$P:$P),0),"")</f>
        <v/>
      </c>
      <c r="L2968" s="263" t="str">
        <f>IFERROR(ROUND(AVERAGEIF('Week 3 - Making'!$B:$B,'Product List'!$A2968,'Week 3 - Making'!$P:$P),0),"")</f>
        <v/>
      </c>
      <c r="M2968" s="7" t="str">
        <f>IFERROR(ROUND(AVERAGEIF('Week 4 - Making'!$B:$B,'Product List'!$A2968,'Week 4 - Making'!$P:$P),0),"")</f>
        <v/>
      </c>
      <c r="N2968" s="7" t="str">
        <f>IFERROR(ROUND(AVERAGEIF('Week 5 - Making'!$B:$B,'Product List'!$A2968,'Week 5 - Making'!$P:$P),0),"")</f>
        <v/>
      </c>
      <c r="O2968" s="7"/>
      <c r="P2968" s="7">
        <f t="array" ref="P2968">iferror(xlookup(C2968,'Product Families'!A:A,'Product Families'!S:S),"")</f>
        <v>0</v>
      </c>
    </row>
    <row r="2969" ht="14.25" customHeight="1">
      <c r="A2969" s="122" t="s">
        <v>6101</v>
      </c>
      <c r="B2969" s="270" t="s">
        <v>6102</v>
      </c>
      <c r="C2969" s="122" t="s">
        <v>360</v>
      </c>
      <c r="D2969" s="7">
        <f t="array" ref="D2969">IFERROR(XLOOKUP($C2969,'Product Families'!$A:$A,'Product Families'!$D:$D),"")</f>
        <v>20</v>
      </c>
      <c r="E2969" s="7">
        <f t="array" ref="E2969">IFERROR(XLOOKUP($C2969,'Product Families'!$A:$A,'Product Families'!$E:$E),"")</f>
        <v>21</v>
      </c>
      <c r="F2969" s="7">
        <f t="array" ref="F2969">IFERROR(XLOOKUP($C2969,'Product Families'!$A:$A,'Product Families'!$F:$F),"")</f>
        <v>23</v>
      </c>
      <c r="G2969" s="7">
        <f t="array" ref="G2969">IFERROR(XLOOKUP($C2969,'Product Families'!$A:$A,'Product Families'!$G:$G),"")</f>
        <v>24</v>
      </c>
      <c r="J2969" s="7" t="str">
        <f>IFERROR(ROUND(AVERAGEIF('Week 1 - Making'!$B:$B,'Product List'!$A2969,'Week 1 - Making'!$P:$P),0),"")</f>
        <v/>
      </c>
      <c r="K2969" s="7" t="str">
        <f>IFERROR(ROUND(AVERAGEIF('Week 2 - Making'!$B:$B,'Product List'!$A2969,'Week 2 - Making'!$P:$P),0),"")</f>
        <v/>
      </c>
      <c r="L2969" s="263" t="str">
        <f>IFERROR(ROUND(AVERAGEIF('Week 3 - Making'!$B:$B,'Product List'!$A2969,'Week 3 - Making'!$P:$P),0),"")</f>
        <v/>
      </c>
      <c r="M2969" s="7" t="str">
        <f>IFERROR(ROUND(AVERAGEIF('Week 4 - Making'!$B:$B,'Product List'!$A2969,'Week 4 - Making'!$P:$P),0),"")</f>
        <v/>
      </c>
      <c r="N2969" s="7" t="str">
        <f>IFERROR(ROUND(AVERAGEIF('Week 5 - Making'!$B:$B,'Product List'!$A2969,'Week 5 - Making'!$P:$P),0),"")</f>
        <v/>
      </c>
      <c r="O2969" s="7"/>
      <c r="P2969" s="7">
        <f t="array" ref="P2969">iferror(xlookup(C2969,'Product Families'!A:A,'Product Families'!S:S),"")</f>
        <v>0</v>
      </c>
    </row>
    <row r="2970" ht="14.25" customHeight="1">
      <c r="A2970" s="122" t="s">
        <v>6103</v>
      </c>
      <c r="B2970" s="270" t="s">
        <v>6104</v>
      </c>
      <c r="C2970" s="122" t="s">
        <v>360</v>
      </c>
      <c r="D2970" s="7">
        <f t="array" ref="D2970">IFERROR(XLOOKUP($C2970,'Product Families'!$A:$A,'Product Families'!$D:$D),"")</f>
        <v>20</v>
      </c>
      <c r="E2970" s="7">
        <f t="array" ref="E2970">IFERROR(XLOOKUP($C2970,'Product Families'!$A:$A,'Product Families'!$E:$E),"")</f>
        <v>21</v>
      </c>
      <c r="F2970" s="7">
        <f t="array" ref="F2970">IFERROR(XLOOKUP($C2970,'Product Families'!$A:$A,'Product Families'!$F:$F),"")</f>
        <v>23</v>
      </c>
      <c r="G2970" s="7">
        <f t="array" ref="G2970">IFERROR(XLOOKUP($C2970,'Product Families'!$A:$A,'Product Families'!$G:$G),"")</f>
        <v>24</v>
      </c>
      <c r="J2970" s="7" t="str">
        <f>IFERROR(ROUND(AVERAGEIF('Week 1 - Making'!$B:$B,'Product List'!$A2970,'Week 1 - Making'!$P:$P),0),"")</f>
        <v/>
      </c>
      <c r="K2970" s="7" t="str">
        <f>IFERROR(ROUND(AVERAGEIF('Week 2 - Making'!$B:$B,'Product List'!$A2970,'Week 2 - Making'!$P:$P),0),"")</f>
        <v/>
      </c>
      <c r="L2970" s="263" t="str">
        <f>IFERROR(ROUND(AVERAGEIF('Week 3 - Making'!$B:$B,'Product List'!$A2970,'Week 3 - Making'!$P:$P),0),"")</f>
        <v/>
      </c>
      <c r="M2970" s="7" t="str">
        <f>IFERROR(ROUND(AVERAGEIF('Week 4 - Making'!$B:$B,'Product List'!$A2970,'Week 4 - Making'!$P:$P),0),"")</f>
        <v/>
      </c>
      <c r="N2970" s="7" t="str">
        <f>IFERROR(ROUND(AVERAGEIF('Week 5 - Making'!$B:$B,'Product List'!$A2970,'Week 5 - Making'!$P:$P),0),"")</f>
        <v/>
      </c>
      <c r="O2970" s="7"/>
      <c r="P2970" s="7">
        <f t="array" ref="P2970">iferror(xlookup(C2970,'Product Families'!A:A,'Product Families'!S:S),"")</f>
        <v>0</v>
      </c>
    </row>
    <row r="2971" ht="14.25" customHeight="1">
      <c r="A2971" s="122" t="s">
        <v>6105</v>
      </c>
      <c r="B2971" s="270" t="s">
        <v>6106</v>
      </c>
      <c r="C2971" s="122" t="s">
        <v>360</v>
      </c>
      <c r="D2971" s="7">
        <f t="array" ref="D2971">IFERROR(XLOOKUP($C2971,'Product Families'!$A:$A,'Product Families'!$D:$D),"")</f>
        <v>20</v>
      </c>
      <c r="E2971" s="7">
        <f t="array" ref="E2971">IFERROR(XLOOKUP($C2971,'Product Families'!$A:$A,'Product Families'!$E:$E),"")</f>
        <v>21</v>
      </c>
      <c r="F2971" s="7">
        <f t="array" ref="F2971">IFERROR(XLOOKUP($C2971,'Product Families'!$A:$A,'Product Families'!$F:$F),"")</f>
        <v>23</v>
      </c>
      <c r="G2971" s="7">
        <f t="array" ref="G2971">IFERROR(XLOOKUP($C2971,'Product Families'!$A:$A,'Product Families'!$G:$G),"")</f>
        <v>24</v>
      </c>
      <c r="J2971" s="7" t="str">
        <f>IFERROR(ROUND(AVERAGEIF('Week 1 - Making'!$B:$B,'Product List'!$A2971,'Week 1 - Making'!$P:$P),0),"")</f>
        <v/>
      </c>
      <c r="K2971" s="7" t="str">
        <f>IFERROR(ROUND(AVERAGEIF('Week 2 - Making'!$B:$B,'Product List'!$A2971,'Week 2 - Making'!$P:$P),0),"")</f>
        <v/>
      </c>
      <c r="L2971" s="263" t="str">
        <f>IFERROR(ROUND(AVERAGEIF('Week 3 - Making'!$B:$B,'Product List'!$A2971,'Week 3 - Making'!$P:$P),0),"")</f>
        <v/>
      </c>
      <c r="M2971" s="7" t="str">
        <f>IFERROR(ROUND(AVERAGEIF('Week 4 - Making'!$B:$B,'Product List'!$A2971,'Week 4 - Making'!$P:$P),0),"")</f>
        <v/>
      </c>
      <c r="N2971" s="7" t="str">
        <f>IFERROR(ROUND(AVERAGEIF('Week 5 - Making'!$B:$B,'Product List'!$A2971,'Week 5 - Making'!$P:$P),0),"")</f>
        <v/>
      </c>
      <c r="O2971" s="7"/>
      <c r="P2971" s="7">
        <f t="array" ref="P2971">iferror(xlookup(C2971,'Product Families'!A:A,'Product Families'!S:S),"")</f>
        <v>0</v>
      </c>
    </row>
    <row r="2972" ht="14.25" customHeight="1">
      <c r="A2972" s="122" t="s">
        <v>6107</v>
      </c>
      <c r="B2972" s="270" t="s">
        <v>6108</v>
      </c>
      <c r="C2972" s="122" t="s">
        <v>360</v>
      </c>
      <c r="D2972" s="7">
        <f t="array" ref="D2972">IFERROR(XLOOKUP($C2972,'Product Families'!$A:$A,'Product Families'!$D:$D),"")</f>
        <v>20</v>
      </c>
      <c r="E2972" s="7">
        <f t="array" ref="E2972">IFERROR(XLOOKUP($C2972,'Product Families'!$A:$A,'Product Families'!$E:$E),"")</f>
        <v>21</v>
      </c>
      <c r="F2972" s="7">
        <f t="array" ref="F2972">IFERROR(XLOOKUP($C2972,'Product Families'!$A:$A,'Product Families'!$F:$F),"")</f>
        <v>23</v>
      </c>
      <c r="G2972" s="7">
        <f t="array" ref="G2972">IFERROR(XLOOKUP($C2972,'Product Families'!$A:$A,'Product Families'!$G:$G),"")</f>
        <v>24</v>
      </c>
      <c r="J2972" s="7" t="str">
        <f>IFERROR(ROUND(AVERAGEIF('Week 1 - Making'!$B:$B,'Product List'!$A2972,'Week 1 - Making'!$P:$P),0),"")</f>
        <v/>
      </c>
      <c r="K2972" s="7" t="str">
        <f>IFERROR(ROUND(AVERAGEIF('Week 2 - Making'!$B:$B,'Product List'!$A2972,'Week 2 - Making'!$P:$P),0),"")</f>
        <v/>
      </c>
      <c r="L2972" s="263" t="str">
        <f>IFERROR(ROUND(AVERAGEIF('Week 3 - Making'!$B:$B,'Product List'!$A2972,'Week 3 - Making'!$P:$P),0),"")</f>
        <v/>
      </c>
      <c r="M2972" s="7" t="str">
        <f>IFERROR(ROUND(AVERAGEIF('Week 4 - Making'!$B:$B,'Product List'!$A2972,'Week 4 - Making'!$P:$P),0),"")</f>
        <v/>
      </c>
      <c r="N2972" s="7" t="str">
        <f>IFERROR(ROUND(AVERAGEIF('Week 5 - Making'!$B:$B,'Product List'!$A2972,'Week 5 - Making'!$P:$P),0),"")</f>
        <v/>
      </c>
      <c r="O2972" s="7"/>
      <c r="P2972" s="7">
        <f t="array" ref="P2972">iferror(xlookup(C2972,'Product Families'!A:A,'Product Families'!S:S),"")</f>
        <v>0</v>
      </c>
    </row>
    <row r="2973" ht="14.25" customHeight="1">
      <c r="A2973" s="122" t="s">
        <v>6109</v>
      </c>
      <c r="B2973" s="270" t="s">
        <v>6110</v>
      </c>
      <c r="C2973" s="122" t="s">
        <v>360</v>
      </c>
      <c r="D2973" s="7">
        <f t="array" ref="D2973">IFERROR(XLOOKUP($C2973,'Product Families'!$A:$A,'Product Families'!$D:$D),"")</f>
        <v>20</v>
      </c>
      <c r="E2973" s="7">
        <f t="array" ref="E2973">IFERROR(XLOOKUP($C2973,'Product Families'!$A:$A,'Product Families'!$E:$E),"")</f>
        <v>21</v>
      </c>
      <c r="F2973" s="7">
        <f t="array" ref="F2973">IFERROR(XLOOKUP($C2973,'Product Families'!$A:$A,'Product Families'!$F:$F),"")</f>
        <v>23</v>
      </c>
      <c r="G2973" s="7">
        <f t="array" ref="G2973">IFERROR(XLOOKUP($C2973,'Product Families'!$A:$A,'Product Families'!$G:$G),"")</f>
        <v>24</v>
      </c>
      <c r="J2973" s="7" t="str">
        <f>IFERROR(ROUND(AVERAGEIF('Week 1 - Making'!$B:$B,'Product List'!$A2973,'Week 1 - Making'!$P:$P),0),"")</f>
        <v/>
      </c>
      <c r="K2973" s="7" t="str">
        <f>IFERROR(ROUND(AVERAGEIF('Week 2 - Making'!$B:$B,'Product List'!$A2973,'Week 2 - Making'!$P:$P),0),"")</f>
        <v/>
      </c>
      <c r="L2973" s="263" t="str">
        <f>IFERROR(ROUND(AVERAGEIF('Week 3 - Making'!$B:$B,'Product List'!$A2973,'Week 3 - Making'!$P:$P),0),"")</f>
        <v/>
      </c>
      <c r="M2973" s="7" t="str">
        <f>IFERROR(ROUND(AVERAGEIF('Week 4 - Making'!$B:$B,'Product List'!$A2973,'Week 4 - Making'!$P:$P),0),"")</f>
        <v/>
      </c>
      <c r="N2973" s="7" t="str">
        <f>IFERROR(ROUND(AVERAGEIF('Week 5 - Making'!$B:$B,'Product List'!$A2973,'Week 5 - Making'!$P:$P),0),"")</f>
        <v/>
      </c>
      <c r="O2973" s="7"/>
      <c r="P2973" s="7">
        <f t="array" ref="P2973">iferror(xlookup(C2973,'Product Families'!A:A,'Product Families'!S:S),"")</f>
        <v>0</v>
      </c>
    </row>
    <row r="2974" ht="14.25" customHeight="1">
      <c r="A2974" s="122" t="s">
        <v>6111</v>
      </c>
      <c r="B2974" s="270" t="s">
        <v>6112</v>
      </c>
      <c r="C2974" s="122" t="s">
        <v>360</v>
      </c>
      <c r="D2974" s="7">
        <f t="array" ref="D2974">IFERROR(XLOOKUP($C2974,'Product Families'!$A:$A,'Product Families'!$D:$D),"")</f>
        <v>20</v>
      </c>
      <c r="E2974" s="7">
        <f t="array" ref="E2974">IFERROR(XLOOKUP($C2974,'Product Families'!$A:$A,'Product Families'!$E:$E),"")</f>
        <v>21</v>
      </c>
      <c r="F2974" s="7">
        <f t="array" ref="F2974">IFERROR(XLOOKUP($C2974,'Product Families'!$A:$A,'Product Families'!$F:$F),"")</f>
        <v>23</v>
      </c>
      <c r="G2974" s="7">
        <f t="array" ref="G2974">IFERROR(XLOOKUP($C2974,'Product Families'!$A:$A,'Product Families'!$G:$G),"")</f>
        <v>24</v>
      </c>
      <c r="J2974" s="7" t="str">
        <f>IFERROR(ROUND(AVERAGEIF('Week 1 - Making'!$B:$B,'Product List'!$A2974,'Week 1 - Making'!$P:$P),0),"")</f>
        <v/>
      </c>
      <c r="K2974" s="7" t="str">
        <f>IFERROR(ROUND(AVERAGEIF('Week 2 - Making'!$B:$B,'Product List'!$A2974,'Week 2 - Making'!$P:$P),0),"")</f>
        <v/>
      </c>
      <c r="L2974" s="263" t="str">
        <f>IFERROR(ROUND(AVERAGEIF('Week 3 - Making'!$B:$B,'Product List'!$A2974,'Week 3 - Making'!$P:$P),0),"")</f>
        <v/>
      </c>
      <c r="M2974" s="7" t="str">
        <f>IFERROR(ROUND(AVERAGEIF('Week 4 - Making'!$B:$B,'Product List'!$A2974,'Week 4 - Making'!$P:$P),0),"")</f>
        <v/>
      </c>
      <c r="N2974" s="7" t="str">
        <f>IFERROR(ROUND(AVERAGEIF('Week 5 - Making'!$B:$B,'Product List'!$A2974,'Week 5 - Making'!$P:$P),0),"")</f>
        <v/>
      </c>
      <c r="O2974" s="7"/>
      <c r="P2974" s="7">
        <f t="array" ref="P2974">iferror(xlookup(C2974,'Product Families'!A:A,'Product Families'!S:S),"")</f>
        <v>0</v>
      </c>
    </row>
    <row r="2975" ht="14.25" customHeight="1">
      <c r="A2975" s="122" t="s">
        <v>6113</v>
      </c>
      <c r="B2975" s="270" t="s">
        <v>6114</v>
      </c>
      <c r="C2975" s="122" t="s">
        <v>360</v>
      </c>
      <c r="D2975" s="7">
        <f t="array" ref="D2975">IFERROR(XLOOKUP($C2975,'Product Families'!$A:$A,'Product Families'!$D:$D),"")</f>
        <v>20</v>
      </c>
      <c r="E2975" s="7">
        <f t="array" ref="E2975">IFERROR(XLOOKUP($C2975,'Product Families'!$A:$A,'Product Families'!$E:$E),"")</f>
        <v>21</v>
      </c>
      <c r="F2975" s="7">
        <f t="array" ref="F2975">IFERROR(XLOOKUP($C2975,'Product Families'!$A:$A,'Product Families'!$F:$F),"")</f>
        <v>23</v>
      </c>
      <c r="G2975" s="7">
        <f t="array" ref="G2975">IFERROR(XLOOKUP($C2975,'Product Families'!$A:$A,'Product Families'!$G:$G),"")</f>
        <v>24</v>
      </c>
      <c r="J2975" s="7" t="str">
        <f>IFERROR(ROUND(AVERAGEIF('Week 1 - Making'!$B:$B,'Product List'!$A2975,'Week 1 - Making'!$P:$P),0),"")</f>
        <v/>
      </c>
      <c r="K2975" s="7" t="str">
        <f>IFERROR(ROUND(AVERAGEIF('Week 2 - Making'!$B:$B,'Product List'!$A2975,'Week 2 - Making'!$P:$P),0),"")</f>
        <v/>
      </c>
      <c r="L2975" s="263" t="str">
        <f>IFERROR(ROUND(AVERAGEIF('Week 3 - Making'!$B:$B,'Product List'!$A2975,'Week 3 - Making'!$P:$P),0),"")</f>
        <v/>
      </c>
      <c r="M2975" s="7" t="str">
        <f>IFERROR(ROUND(AVERAGEIF('Week 4 - Making'!$B:$B,'Product List'!$A2975,'Week 4 - Making'!$P:$P),0),"")</f>
        <v/>
      </c>
      <c r="N2975" s="7" t="str">
        <f>IFERROR(ROUND(AVERAGEIF('Week 5 - Making'!$B:$B,'Product List'!$A2975,'Week 5 - Making'!$P:$P),0),"")</f>
        <v/>
      </c>
      <c r="O2975" s="7"/>
      <c r="P2975" s="7">
        <f t="array" ref="P2975">iferror(xlookup(C2975,'Product Families'!A:A,'Product Families'!S:S),"")</f>
        <v>0</v>
      </c>
    </row>
    <row r="2976" ht="14.25" customHeight="1">
      <c r="A2976" s="122" t="s">
        <v>6115</v>
      </c>
      <c r="B2976" s="270" t="s">
        <v>6116</v>
      </c>
      <c r="C2976" s="122" t="s">
        <v>360</v>
      </c>
      <c r="D2976" s="7">
        <f t="array" ref="D2976">IFERROR(XLOOKUP($C2976,'Product Families'!$A:$A,'Product Families'!$D:$D),"")</f>
        <v>20</v>
      </c>
      <c r="E2976" s="7">
        <f t="array" ref="E2976">IFERROR(XLOOKUP($C2976,'Product Families'!$A:$A,'Product Families'!$E:$E),"")</f>
        <v>21</v>
      </c>
      <c r="F2976" s="7">
        <f t="array" ref="F2976">IFERROR(XLOOKUP($C2976,'Product Families'!$A:$A,'Product Families'!$F:$F),"")</f>
        <v>23</v>
      </c>
      <c r="G2976" s="7">
        <f t="array" ref="G2976">IFERROR(XLOOKUP($C2976,'Product Families'!$A:$A,'Product Families'!$G:$G),"")</f>
        <v>24</v>
      </c>
      <c r="J2976" s="7" t="str">
        <f>IFERROR(ROUND(AVERAGEIF('Week 1 - Making'!$B:$B,'Product List'!$A2976,'Week 1 - Making'!$P:$P),0),"")</f>
        <v/>
      </c>
      <c r="K2976" s="7" t="str">
        <f>IFERROR(ROUND(AVERAGEIF('Week 2 - Making'!$B:$B,'Product List'!$A2976,'Week 2 - Making'!$P:$P),0),"")</f>
        <v/>
      </c>
      <c r="L2976" s="263" t="str">
        <f>IFERROR(ROUND(AVERAGEIF('Week 3 - Making'!$B:$B,'Product List'!$A2976,'Week 3 - Making'!$P:$P),0),"")</f>
        <v/>
      </c>
      <c r="M2976" s="7" t="str">
        <f>IFERROR(ROUND(AVERAGEIF('Week 4 - Making'!$B:$B,'Product List'!$A2976,'Week 4 - Making'!$P:$P),0),"")</f>
        <v/>
      </c>
      <c r="N2976" s="7" t="str">
        <f>IFERROR(ROUND(AVERAGEIF('Week 5 - Making'!$B:$B,'Product List'!$A2976,'Week 5 - Making'!$P:$P),0),"")</f>
        <v/>
      </c>
      <c r="O2976" s="7"/>
      <c r="P2976" s="7">
        <f t="array" ref="P2976">iferror(xlookup(C2976,'Product Families'!A:A,'Product Families'!S:S),"")</f>
        <v>0</v>
      </c>
    </row>
    <row r="2977" ht="14.25" customHeight="1">
      <c r="A2977" s="122" t="s">
        <v>6117</v>
      </c>
      <c r="B2977" s="270" t="s">
        <v>6118</v>
      </c>
      <c r="C2977" s="122" t="s">
        <v>360</v>
      </c>
      <c r="D2977" s="7">
        <f t="array" ref="D2977">IFERROR(XLOOKUP($C2977,'Product Families'!$A:$A,'Product Families'!$D:$D),"")</f>
        <v>20</v>
      </c>
      <c r="E2977" s="7">
        <f t="array" ref="E2977">IFERROR(XLOOKUP($C2977,'Product Families'!$A:$A,'Product Families'!$E:$E),"")</f>
        <v>21</v>
      </c>
      <c r="F2977" s="7">
        <f t="array" ref="F2977">IFERROR(XLOOKUP($C2977,'Product Families'!$A:$A,'Product Families'!$F:$F),"")</f>
        <v>23</v>
      </c>
      <c r="G2977" s="7">
        <f t="array" ref="G2977">IFERROR(XLOOKUP($C2977,'Product Families'!$A:$A,'Product Families'!$G:$G),"")</f>
        <v>24</v>
      </c>
      <c r="J2977" s="7" t="str">
        <f>IFERROR(ROUND(AVERAGEIF('Week 1 - Making'!$B:$B,'Product List'!$A2977,'Week 1 - Making'!$P:$P),0),"")</f>
        <v/>
      </c>
      <c r="K2977" s="7" t="str">
        <f>IFERROR(ROUND(AVERAGEIF('Week 2 - Making'!$B:$B,'Product List'!$A2977,'Week 2 - Making'!$P:$P),0),"")</f>
        <v/>
      </c>
      <c r="L2977" s="263" t="str">
        <f>IFERROR(ROUND(AVERAGEIF('Week 3 - Making'!$B:$B,'Product List'!$A2977,'Week 3 - Making'!$P:$P),0),"")</f>
        <v/>
      </c>
      <c r="M2977" s="7" t="str">
        <f>IFERROR(ROUND(AVERAGEIF('Week 4 - Making'!$B:$B,'Product List'!$A2977,'Week 4 - Making'!$P:$P),0),"")</f>
        <v/>
      </c>
      <c r="N2977" s="7" t="str">
        <f>IFERROR(ROUND(AVERAGEIF('Week 5 - Making'!$B:$B,'Product List'!$A2977,'Week 5 - Making'!$P:$P),0),"")</f>
        <v/>
      </c>
      <c r="O2977" s="7"/>
      <c r="P2977" s="7">
        <f t="array" ref="P2977">iferror(xlookup(C2977,'Product Families'!A:A,'Product Families'!S:S),"")</f>
        <v>0</v>
      </c>
    </row>
    <row r="2978" ht="14.25" customHeight="1">
      <c r="A2978" s="122" t="s">
        <v>6119</v>
      </c>
      <c r="B2978" s="270" t="s">
        <v>6120</v>
      </c>
      <c r="C2978" s="122" t="s">
        <v>360</v>
      </c>
      <c r="D2978" s="7">
        <f t="array" ref="D2978">IFERROR(XLOOKUP($C2978,'Product Families'!$A:$A,'Product Families'!$D:$D),"")</f>
        <v>20</v>
      </c>
      <c r="E2978" s="7">
        <f t="array" ref="E2978">IFERROR(XLOOKUP($C2978,'Product Families'!$A:$A,'Product Families'!$E:$E),"")</f>
        <v>21</v>
      </c>
      <c r="F2978" s="7">
        <f t="array" ref="F2978">IFERROR(XLOOKUP($C2978,'Product Families'!$A:$A,'Product Families'!$F:$F),"")</f>
        <v>23</v>
      </c>
      <c r="G2978" s="7">
        <f t="array" ref="G2978">IFERROR(XLOOKUP($C2978,'Product Families'!$A:$A,'Product Families'!$G:$G),"")</f>
        <v>24</v>
      </c>
      <c r="J2978" s="7" t="str">
        <f>IFERROR(ROUND(AVERAGEIF('Week 1 - Making'!$B:$B,'Product List'!$A2978,'Week 1 - Making'!$P:$P),0),"")</f>
        <v/>
      </c>
      <c r="K2978" s="7" t="str">
        <f>IFERROR(ROUND(AVERAGEIF('Week 2 - Making'!$B:$B,'Product List'!$A2978,'Week 2 - Making'!$P:$P),0),"")</f>
        <v/>
      </c>
      <c r="L2978" s="263" t="str">
        <f>IFERROR(ROUND(AVERAGEIF('Week 3 - Making'!$B:$B,'Product List'!$A2978,'Week 3 - Making'!$P:$P),0),"")</f>
        <v/>
      </c>
      <c r="M2978" s="7" t="str">
        <f>IFERROR(ROUND(AVERAGEIF('Week 4 - Making'!$B:$B,'Product List'!$A2978,'Week 4 - Making'!$P:$P),0),"")</f>
        <v/>
      </c>
      <c r="N2978" s="7" t="str">
        <f>IFERROR(ROUND(AVERAGEIF('Week 5 - Making'!$B:$B,'Product List'!$A2978,'Week 5 - Making'!$P:$P),0),"")</f>
        <v/>
      </c>
      <c r="O2978" s="7"/>
      <c r="P2978" s="7">
        <f t="array" ref="P2978">iferror(xlookup(C2978,'Product Families'!A:A,'Product Families'!S:S),"")</f>
        <v>0</v>
      </c>
    </row>
    <row r="2979" ht="14.25" customHeight="1">
      <c r="A2979" s="122" t="s">
        <v>6121</v>
      </c>
      <c r="B2979" s="270" t="s">
        <v>6122</v>
      </c>
      <c r="C2979" s="122" t="s">
        <v>360</v>
      </c>
      <c r="D2979" s="7">
        <f t="array" ref="D2979">IFERROR(XLOOKUP($C2979,'Product Families'!$A:$A,'Product Families'!$D:$D),"")</f>
        <v>20</v>
      </c>
      <c r="E2979" s="7">
        <f t="array" ref="E2979">IFERROR(XLOOKUP($C2979,'Product Families'!$A:$A,'Product Families'!$E:$E),"")</f>
        <v>21</v>
      </c>
      <c r="F2979" s="7">
        <f t="array" ref="F2979">IFERROR(XLOOKUP($C2979,'Product Families'!$A:$A,'Product Families'!$F:$F),"")</f>
        <v>23</v>
      </c>
      <c r="G2979" s="7">
        <f t="array" ref="G2979">IFERROR(XLOOKUP($C2979,'Product Families'!$A:$A,'Product Families'!$G:$G),"")</f>
        <v>24</v>
      </c>
      <c r="J2979" s="7" t="str">
        <f>IFERROR(ROUND(AVERAGEIF('Week 1 - Making'!$B:$B,'Product List'!$A2979,'Week 1 - Making'!$P:$P),0),"")</f>
        <v/>
      </c>
      <c r="K2979" s="7" t="str">
        <f>IFERROR(ROUND(AVERAGEIF('Week 2 - Making'!$B:$B,'Product List'!$A2979,'Week 2 - Making'!$P:$P),0),"")</f>
        <v/>
      </c>
      <c r="L2979" s="263" t="str">
        <f>IFERROR(ROUND(AVERAGEIF('Week 3 - Making'!$B:$B,'Product List'!$A2979,'Week 3 - Making'!$P:$P),0),"")</f>
        <v/>
      </c>
      <c r="M2979" s="7" t="str">
        <f>IFERROR(ROUND(AVERAGEIF('Week 4 - Making'!$B:$B,'Product List'!$A2979,'Week 4 - Making'!$P:$P),0),"")</f>
        <v/>
      </c>
      <c r="N2979" s="7" t="str">
        <f>IFERROR(ROUND(AVERAGEIF('Week 5 - Making'!$B:$B,'Product List'!$A2979,'Week 5 - Making'!$P:$P),0),"")</f>
        <v/>
      </c>
      <c r="O2979" s="7"/>
      <c r="P2979" s="7">
        <f t="array" ref="P2979">iferror(xlookup(C2979,'Product Families'!A:A,'Product Families'!S:S),"")</f>
        <v>0</v>
      </c>
    </row>
    <row r="2980" ht="14.25" customHeight="1">
      <c r="A2980" s="122" t="s">
        <v>6123</v>
      </c>
      <c r="B2980" s="270" t="s">
        <v>6124</v>
      </c>
      <c r="C2980" s="122" t="s">
        <v>360</v>
      </c>
      <c r="D2980" s="7">
        <f t="array" ref="D2980">IFERROR(XLOOKUP($C2980,'Product Families'!$A:$A,'Product Families'!$D:$D),"")</f>
        <v>20</v>
      </c>
      <c r="E2980" s="7">
        <f t="array" ref="E2980">IFERROR(XLOOKUP($C2980,'Product Families'!$A:$A,'Product Families'!$E:$E),"")</f>
        <v>21</v>
      </c>
      <c r="F2980" s="7">
        <f t="array" ref="F2980">IFERROR(XLOOKUP($C2980,'Product Families'!$A:$A,'Product Families'!$F:$F),"")</f>
        <v>23</v>
      </c>
      <c r="G2980" s="7">
        <f t="array" ref="G2980">IFERROR(XLOOKUP($C2980,'Product Families'!$A:$A,'Product Families'!$G:$G),"")</f>
        <v>24</v>
      </c>
      <c r="J2980" s="7" t="str">
        <f>IFERROR(ROUND(AVERAGEIF('Week 1 - Making'!$B:$B,'Product List'!$A2980,'Week 1 - Making'!$P:$P),0),"")</f>
        <v/>
      </c>
      <c r="K2980" s="7" t="str">
        <f>IFERROR(ROUND(AVERAGEIF('Week 2 - Making'!$B:$B,'Product List'!$A2980,'Week 2 - Making'!$P:$P),0),"")</f>
        <v/>
      </c>
      <c r="L2980" s="263" t="str">
        <f>IFERROR(ROUND(AVERAGEIF('Week 3 - Making'!$B:$B,'Product List'!$A2980,'Week 3 - Making'!$P:$P),0),"")</f>
        <v/>
      </c>
      <c r="M2980" s="7" t="str">
        <f>IFERROR(ROUND(AVERAGEIF('Week 4 - Making'!$B:$B,'Product List'!$A2980,'Week 4 - Making'!$P:$P),0),"")</f>
        <v/>
      </c>
      <c r="N2980" s="7" t="str">
        <f>IFERROR(ROUND(AVERAGEIF('Week 5 - Making'!$B:$B,'Product List'!$A2980,'Week 5 - Making'!$P:$P),0),"")</f>
        <v/>
      </c>
      <c r="O2980" s="7"/>
      <c r="P2980" s="7">
        <f t="array" ref="P2980">iferror(xlookup(C2980,'Product Families'!A:A,'Product Families'!S:S),"")</f>
        <v>0</v>
      </c>
    </row>
    <row r="2981" ht="14.25" customHeight="1">
      <c r="A2981" s="122" t="s">
        <v>6125</v>
      </c>
      <c r="B2981" s="270" t="s">
        <v>6126</v>
      </c>
      <c r="C2981" s="122" t="s">
        <v>360</v>
      </c>
      <c r="D2981" s="7">
        <f t="array" ref="D2981">IFERROR(XLOOKUP($C2981,'Product Families'!$A:$A,'Product Families'!$D:$D),"")</f>
        <v>20</v>
      </c>
      <c r="E2981" s="7">
        <f t="array" ref="E2981">IFERROR(XLOOKUP($C2981,'Product Families'!$A:$A,'Product Families'!$E:$E),"")</f>
        <v>21</v>
      </c>
      <c r="F2981" s="7">
        <f t="array" ref="F2981">IFERROR(XLOOKUP($C2981,'Product Families'!$A:$A,'Product Families'!$F:$F),"")</f>
        <v>23</v>
      </c>
      <c r="G2981" s="7">
        <f t="array" ref="G2981">IFERROR(XLOOKUP($C2981,'Product Families'!$A:$A,'Product Families'!$G:$G),"")</f>
        <v>24</v>
      </c>
      <c r="J2981" s="7" t="str">
        <f>IFERROR(ROUND(AVERAGEIF('Week 1 - Making'!$B:$B,'Product List'!$A2981,'Week 1 - Making'!$P:$P),0),"")</f>
        <v/>
      </c>
      <c r="K2981" s="7" t="str">
        <f>IFERROR(ROUND(AVERAGEIF('Week 2 - Making'!$B:$B,'Product List'!$A2981,'Week 2 - Making'!$P:$P),0),"")</f>
        <v/>
      </c>
      <c r="L2981" s="263" t="str">
        <f>IFERROR(ROUND(AVERAGEIF('Week 3 - Making'!$B:$B,'Product List'!$A2981,'Week 3 - Making'!$P:$P),0),"")</f>
        <v/>
      </c>
      <c r="M2981" s="7" t="str">
        <f>IFERROR(ROUND(AVERAGEIF('Week 4 - Making'!$B:$B,'Product List'!$A2981,'Week 4 - Making'!$P:$P),0),"")</f>
        <v/>
      </c>
      <c r="N2981" s="7" t="str">
        <f>IFERROR(ROUND(AVERAGEIF('Week 5 - Making'!$B:$B,'Product List'!$A2981,'Week 5 - Making'!$P:$P),0),"")</f>
        <v/>
      </c>
      <c r="O2981" s="7"/>
      <c r="P2981" s="7">
        <f t="array" ref="P2981">iferror(xlookup(C2981,'Product Families'!A:A,'Product Families'!S:S),"")</f>
        <v>0</v>
      </c>
    </row>
    <row r="2982" ht="14.25" customHeight="1">
      <c r="A2982" s="122" t="s">
        <v>6127</v>
      </c>
      <c r="B2982" s="270" t="s">
        <v>6128</v>
      </c>
      <c r="C2982" s="122" t="s">
        <v>360</v>
      </c>
      <c r="D2982" s="7">
        <f t="array" ref="D2982">IFERROR(XLOOKUP($C2982,'Product Families'!$A:$A,'Product Families'!$D:$D),"")</f>
        <v>20</v>
      </c>
      <c r="E2982" s="7">
        <f t="array" ref="E2982">IFERROR(XLOOKUP($C2982,'Product Families'!$A:$A,'Product Families'!$E:$E),"")</f>
        <v>21</v>
      </c>
      <c r="F2982" s="7">
        <f t="array" ref="F2982">IFERROR(XLOOKUP($C2982,'Product Families'!$A:$A,'Product Families'!$F:$F),"")</f>
        <v>23</v>
      </c>
      <c r="G2982" s="7">
        <f t="array" ref="G2982">IFERROR(XLOOKUP($C2982,'Product Families'!$A:$A,'Product Families'!$G:$G),"")</f>
        <v>24</v>
      </c>
      <c r="J2982" s="7" t="str">
        <f>IFERROR(ROUND(AVERAGEIF('Week 1 - Making'!$B:$B,'Product List'!$A2982,'Week 1 - Making'!$P:$P),0),"")</f>
        <v/>
      </c>
      <c r="K2982" s="7" t="str">
        <f>IFERROR(ROUND(AVERAGEIF('Week 2 - Making'!$B:$B,'Product List'!$A2982,'Week 2 - Making'!$P:$P),0),"")</f>
        <v/>
      </c>
      <c r="L2982" s="263" t="str">
        <f>IFERROR(ROUND(AVERAGEIF('Week 3 - Making'!$B:$B,'Product List'!$A2982,'Week 3 - Making'!$P:$P),0),"")</f>
        <v/>
      </c>
      <c r="M2982" s="7" t="str">
        <f>IFERROR(ROUND(AVERAGEIF('Week 4 - Making'!$B:$B,'Product List'!$A2982,'Week 4 - Making'!$P:$P),0),"")</f>
        <v/>
      </c>
      <c r="N2982" s="7" t="str">
        <f>IFERROR(ROUND(AVERAGEIF('Week 5 - Making'!$B:$B,'Product List'!$A2982,'Week 5 - Making'!$P:$P),0),"")</f>
        <v/>
      </c>
      <c r="O2982" s="7"/>
      <c r="P2982" s="7">
        <f t="array" ref="P2982">iferror(xlookup(C2982,'Product Families'!A:A,'Product Families'!S:S),"")</f>
        <v>0</v>
      </c>
    </row>
    <row r="2983" ht="14.25" customHeight="1">
      <c r="A2983" s="122" t="s">
        <v>6129</v>
      </c>
      <c r="B2983" s="270" t="s">
        <v>6130</v>
      </c>
      <c r="C2983" s="122" t="s">
        <v>360</v>
      </c>
      <c r="D2983" s="7">
        <f t="array" ref="D2983">IFERROR(XLOOKUP($C2983,'Product Families'!$A:$A,'Product Families'!$D:$D),"")</f>
        <v>20</v>
      </c>
      <c r="E2983" s="7">
        <f t="array" ref="E2983">IFERROR(XLOOKUP($C2983,'Product Families'!$A:$A,'Product Families'!$E:$E),"")</f>
        <v>21</v>
      </c>
      <c r="F2983" s="7">
        <f t="array" ref="F2983">IFERROR(XLOOKUP($C2983,'Product Families'!$A:$A,'Product Families'!$F:$F),"")</f>
        <v>23</v>
      </c>
      <c r="G2983" s="7">
        <f t="array" ref="G2983">IFERROR(XLOOKUP($C2983,'Product Families'!$A:$A,'Product Families'!$G:$G),"")</f>
        <v>24</v>
      </c>
      <c r="J2983" s="7" t="str">
        <f>IFERROR(ROUND(AVERAGEIF('Week 1 - Making'!$B:$B,'Product List'!$A2983,'Week 1 - Making'!$P:$P),0),"")</f>
        <v/>
      </c>
      <c r="K2983" s="7" t="str">
        <f>IFERROR(ROUND(AVERAGEIF('Week 2 - Making'!$B:$B,'Product List'!$A2983,'Week 2 - Making'!$P:$P),0),"")</f>
        <v/>
      </c>
      <c r="L2983" s="263" t="str">
        <f>IFERROR(ROUND(AVERAGEIF('Week 3 - Making'!$B:$B,'Product List'!$A2983,'Week 3 - Making'!$P:$P),0),"")</f>
        <v/>
      </c>
      <c r="M2983" s="7" t="str">
        <f>IFERROR(ROUND(AVERAGEIF('Week 4 - Making'!$B:$B,'Product List'!$A2983,'Week 4 - Making'!$P:$P),0),"")</f>
        <v/>
      </c>
      <c r="N2983" s="7" t="str">
        <f>IFERROR(ROUND(AVERAGEIF('Week 5 - Making'!$B:$B,'Product List'!$A2983,'Week 5 - Making'!$P:$P),0),"")</f>
        <v/>
      </c>
      <c r="O2983" s="7"/>
      <c r="P2983" s="7">
        <f t="array" ref="P2983">iferror(xlookup(C2983,'Product Families'!A:A,'Product Families'!S:S),"")</f>
        <v>0</v>
      </c>
    </row>
    <row r="2984" ht="14.25" customHeight="1">
      <c r="A2984" s="122" t="s">
        <v>6131</v>
      </c>
      <c r="B2984" s="270" t="s">
        <v>6132</v>
      </c>
      <c r="C2984" s="122" t="s">
        <v>360</v>
      </c>
      <c r="D2984" s="7">
        <f t="array" ref="D2984">IFERROR(XLOOKUP($C2984,'Product Families'!$A:$A,'Product Families'!$D:$D),"")</f>
        <v>20</v>
      </c>
      <c r="E2984" s="7">
        <f t="array" ref="E2984">IFERROR(XLOOKUP($C2984,'Product Families'!$A:$A,'Product Families'!$E:$E),"")</f>
        <v>21</v>
      </c>
      <c r="F2984" s="7">
        <f t="array" ref="F2984">IFERROR(XLOOKUP($C2984,'Product Families'!$A:$A,'Product Families'!$F:$F),"")</f>
        <v>23</v>
      </c>
      <c r="G2984" s="7">
        <f t="array" ref="G2984">IFERROR(XLOOKUP($C2984,'Product Families'!$A:$A,'Product Families'!$G:$G),"")</f>
        <v>24</v>
      </c>
      <c r="J2984" s="7" t="str">
        <f>IFERROR(ROUND(AVERAGEIF('Week 1 - Making'!$B:$B,'Product List'!$A2984,'Week 1 - Making'!$P:$P),0),"")</f>
        <v/>
      </c>
      <c r="K2984" s="7" t="str">
        <f>IFERROR(ROUND(AVERAGEIF('Week 2 - Making'!$B:$B,'Product List'!$A2984,'Week 2 - Making'!$P:$P),0),"")</f>
        <v/>
      </c>
      <c r="L2984" s="263" t="str">
        <f>IFERROR(ROUND(AVERAGEIF('Week 3 - Making'!$B:$B,'Product List'!$A2984,'Week 3 - Making'!$P:$P),0),"")</f>
        <v/>
      </c>
      <c r="M2984" s="7" t="str">
        <f>IFERROR(ROUND(AVERAGEIF('Week 4 - Making'!$B:$B,'Product List'!$A2984,'Week 4 - Making'!$P:$P),0),"")</f>
        <v/>
      </c>
      <c r="N2984" s="7" t="str">
        <f>IFERROR(ROUND(AVERAGEIF('Week 5 - Making'!$B:$B,'Product List'!$A2984,'Week 5 - Making'!$P:$P),0),"")</f>
        <v/>
      </c>
      <c r="O2984" s="7"/>
      <c r="P2984" s="7">
        <f t="array" ref="P2984">iferror(xlookup(C2984,'Product Families'!A:A,'Product Families'!S:S),"")</f>
        <v>0</v>
      </c>
    </row>
    <row r="2985" ht="14.25" customHeight="1">
      <c r="A2985" s="122" t="s">
        <v>6133</v>
      </c>
      <c r="B2985" s="270" t="s">
        <v>6134</v>
      </c>
      <c r="C2985" s="122" t="s">
        <v>360</v>
      </c>
      <c r="D2985" s="7">
        <f t="array" ref="D2985">IFERROR(XLOOKUP($C2985,'Product Families'!$A:$A,'Product Families'!$D:$D),"")</f>
        <v>20</v>
      </c>
      <c r="E2985" s="7">
        <f t="array" ref="E2985">IFERROR(XLOOKUP($C2985,'Product Families'!$A:$A,'Product Families'!$E:$E),"")</f>
        <v>21</v>
      </c>
      <c r="F2985" s="7">
        <f t="array" ref="F2985">IFERROR(XLOOKUP($C2985,'Product Families'!$A:$A,'Product Families'!$F:$F),"")</f>
        <v>23</v>
      </c>
      <c r="G2985" s="7">
        <f t="array" ref="G2985">IFERROR(XLOOKUP($C2985,'Product Families'!$A:$A,'Product Families'!$G:$G),"")</f>
        <v>24</v>
      </c>
      <c r="J2985" s="7" t="str">
        <f>IFERROR(ROUND(AVERAGEIF('Week 1 - Making'!$B:$B,'Product List'!$A2985,'Week 1 - Making'!$P:$P),0),"")</f>
        <v/>
      </c>
      <c r="K2985" s="7" t="str">
        <f>IFERROR(ROUND(AVERAGEIF('Week 2 - Making'!$B:$B,'Product List'!$A2985,'Week 2 - Making'!$P:$P),0),"")</f>
        <v/>
      </c>
      <c r="L2985" s="263" t="str">
        <f>IFERROR(ROUND(AVERAGEIF('Week 3 - Making'!$B:$B,'Product List'!$A2985,'Week 3 - Making'!$P:$P),0),"")</f>
        <v/>
      </c>
      <c r="M2985" s="7" t="str">
        <f>IFERROR(ROUND(AVERAGEIF('Week 4 - Making'!$B:$B,'Product List'!$A2985,'Week 4 - Making'!$P:$P),0),"")</f>
        <v/>
      </c>
      <c r="N2985" s="7" t="str">
        <f>IFERROR(ROUND(AVERAGEIF('Week 5 - Making'!$B:$B,'Product List'!$A2985,'Week 5 - Making'!$P:$P),0),"")</f>
        <v/>
      </c>
      <c r="O2985" s="7"/>
      <c r="P2985" s="7">
        <f t="array" ref="P2985">iferror(xlookup(C2985,'Product Families'!A:A,'Product Families'!S:S),"")</f>
        <v>0</v>
      </c>
    </row>
    <row r="2986" ht="14.25" customHeight="1">
      <c r="A2986" s="122" t="s">
        <v>6135</v>
      </c>
      <c r="B2986" s="270" t="s">
        <v>6136</v>
      </c>
      <c r="C2986" s="122" t="s">
        <v>360</v>
      </c>
      <c r="D2986" s="7">
        <f t="array" ref="D2986">IFERROR(XLOOKUP($C2986,'Product Families'!$A:$A,'Product Families'!$D:$D),"")</f>
        <v>20</v>
      </c>
      <c r="E2986" s="7">
        <f t="array" ref="E2986">IFERROR(XLOOKUP($C2986,'Product Families'!$A:$A,'Product Families'!$E:$E),"")</f>
        <v>21</v>
      </c>
      <c r="F2986" s="7">
        <f t="array" ref="F2986">IFERROR(XLOOKUP($C2986,'Product Families'!$A:$A,'Product Families'!$F:$F),"")</f>
        <v>23</v>
      </c>
      <c r="G2986" s="7">
        <f t="array" ref="G2986">IFERROR(XLOOKUP($C2986,'Product Families'!$A:$A,'Product Families'!$G:$G),"")</f>
        <v>24</v>
      </c>
      <c r="J2986" s="7" t="str">
        <f>IFERROR(ROUND(AVERAGEIF('Week 1 - Making'!$B:$B,'Product List'!$A2986,'Week 1 - Making'!$P:$P),0),"")</f>
        <v/>
      </c>
      <c r="K2986" s="7" t="str">
        <f>IFERROR(ROUND(AVERAGEIF('Week 2 - Making'!$B:$B,'Product List'!$A2986,'Week 2 - Making'!$P:$P),0),"")</f>
        <v/>
      </c>
      <c r="L2986" s="263" t="str">
        <f>IFERROR(ROUND(AVERAGEIF('Week 3 - Making'!$B:$B,'Product List'!$A2986,'Week 3 - Making'!$P:$P),0),"")</f>
        <v/>
      </c>
      <c r="M2986" s="7" t="str">
        <f>IFERROR(ROUND(AVERAGEIF('Week 4 - Making'!$B:$B,'Product List'!$A2986,'Week 4 - Making'!$P:$P),0),"")</f>
        <v/>
      </c>
      <c r="N2986" s="7" t="str">
        <f>IFERROR(ROUND(AVERAGEIF('Week 5 - Making'!$B:$B,'Product List'!$A2986,'Week 5 - Making'!$P:$P),0),"")</f>
        <v/>
      </c>
      <c r="O2986" s="7"/>
      <c r="P2986" s="7">
        <f t="array" ref="P2986">iferror(xlookup(C2986,'Product Families'!A:A,'Product Families'!S:S),"")</f>
        <v>0</v>
      </c>
    </row>
    <row r="2987" ht="14.25" customHeight="1">
      <c r="A2987" s="122" t="s">
        <v>6137</v>
      </c>
      <c r="B2987" s="270" t="s">
        <v>6138</v>
      </c>
      <c r="C2987" s="122" t="s">
        <v>360</v>
      </c>
      <c r="D2987" s="7">
        <f t="array" ref="D2987">IFERROR(XLOOKUP($C2987,'Product Families'!$A:$A,'Product Families'!$D:$D),"")</f>
        <v>20</v>
      </c>
      <c r="E2987" s="7">
        <f t="array" ref="E2987">IFERROR(XLOOKUP($C2987,'Product Families'!$A:$A,'Product Families'!$E:$E),"")</f>
        <v>21</v>
      </c>
      <c r="F2987" s="7">
        <f t="array" ref="F2987">IFERROR(XLOOKUP($C2987,'Product Families'!$A:$A,'Product Families'!$F:$F),"")</f>
        <v>23</v>
      </c>
      <c r="G2987" s="7">
        <f t="array" ref="G2987">IFERROR(XLOOKUP($C2987,'Product Families'!$A:$A,'Product Families'!$G:$G),"")</f>
        <v>24</v>
      </c>
      <c r="J2987" s="7" t="str">
        <f>IFERROR(ROUND(AVERAGEIF('Week 1 - Making'!$B:$B,'Product List'!$A2987,'Week 1 - Making'!$P:$P),0),"")</f>
        <v/>
      </c>
      <c r="K2987" s="7" t="str">
        <f>IFERROR(ROUND(AVERAGEIF('Week 2 - Making'!$B:$B,'Product List'!$A2987,'Week 2 - Making'!$P:$P),0),"")</f>
        <v/>
      </c>
      <c r="L2987" s="263" t="str">
        <f>IFERROR(ROUND(AVERAGEIF('Week 3 - Making'!$B:$B,'Product List'!$A2987,'Week 3 - Making'!$P:$P),0),"")</f>
        <v/>
      </c>
      <c r="M2987" s="7" t="str">
        <f>IFERROR(ROUND(AVERAGEIF('Week 4 - Making'!$B:$B,'Product List'!$A2987,'Week 4 - Making'!$P:$P),0),"")</f>
        <v/>
      </c>
      <c r="N2987" s="7" t="str">
        <f>IFERROR(ROUND(AVERAGEIF('Week 5 - Making'!$B:$B,'Product List'!$A2987,'Week 5 - Making'!$P:$P),0),"")</f>
        <v/>
      </c>
      <c r="O2987" s="7"/>
      <c r="P2987" s="7">
        <f t="array" ref="P2987">iferror(xlookup(C2987,'Product Families'!A:A,'Product Families'!S:S),"")</f>
        <v>0</v>
      </c>
    </row>
    <row r="2988" ht="14.25" customHeight="1">
      <c r="A2988" s="122" t="s">
        <v>6139</v>
      </c>
      <c r="B2988" s="270" t="s">
        <v>6140</v>
      </c>
      <c r="C2988" s="122" t="s">
        <v>360</v>
      </c>
      <c r="D2988" s="7">
        <f t="array" ref="D2988">IFERROR(XLOOKUP($C2988,'Product Families'!$A:$A,'Product Families'!$D:$D),"")</f>
        <v>20</v>
      </c>
      <c r="E2988" s="7">
        <f t="array" ref="E2988">IFERROR(XLOOKUP($C2988,'Product Families'!$A:$A,'Product Families'!$E:$E),"")</f>
        <v>21</v>
      </c>
      <c r="F2988" s="7">
        <f t="array" ref="F2988">IFERROR(XLOOKUP($C2988,'Product Families'!$A:$A,'Product Families'!$F:$F),"")</f>
        <v>23</v>
      </c>
      <c r="G2988" s="7">
        <f t="array" ref="G2988">IFERROR(XLOOKUP($C2988,'Product Families'!$A:$A,'Product Families'!$G:$G),"")</f>
        <v>24</v>
      </c>
      <c r="J2988" s="7" t="str">
        <f>IFERROR(ROUND(AVERAGEIF('Week 1 - Making'!$B:$B,'Product List'!$A2988,'Week 1 - Making'!$P:$P),0),"")</f>
        <v/>
      </c>
      <c r="K2988" s="7" t="str">
        <f>IFERROR(ROUND(AVERAGEIF('Week 2 - Making'!$B:$B,'Product List'!$A2988,'Week 2 - Making'!$P:$P),0),"")</f>
        <v/>
      </c>
      <c r="L2988" s="263" t="str">
        <f>IFERROR(ROUND(AVERAGEIF('Week 3 - Making'!$B:$B,'Product List'!$A2988,'Week 3 - Making'!$P:$P),0),"")</f>
        <v/>
      </c>
      <c r="M2988" s="7" t="str">
        <f>IFERROR(ROUND(AVERAGEIF('Week 4 - Making'!$B:$B,'Product List'!$A2988,'Week 4 - Making'!$P:$P),0),"")</f>
        <v/>
      </c>
      <c r="N2988" s="7" t="str">
        <f>IFERROR(ROUND(AVERAGEIF('Week 5 - Making'!$B:$B,'Product List'!$A2988,'Week 5 - Making'!$P:$P),0),"")</f>
        <v/>
      </c>
      <c r="O2988" s="7"/>
      <c r="P2988" s="7">
        <f t="array" ref="P2988">iferror(xlookup(C2988,'Product Families'!A:A,'Product Families'!S:S),"")</f>
        <v>0</v>
      </c>
    </row>
    <row r="2989" ht="14.25" customHeight="1">
      <c r="A2989" s="122" t="s">
        <v>6141</v>
      </c>
      <c r="B2989" s="270" t="s">
        <v>6142</v>
      </c>
      <c r="C2989" s="122" t="s">
        <v>360</v>
      </c>
      <c r="D2989" s="7">
        <f t="array" ref="D2989">IFERROR(XLOOKUP($C2989,'Product Families'!$A:$A,'Product Families'!$D:$D),"")</f>
        <v>20</v>
      </c>
      <c r="E2989" s="7">
        <f t="array" ref="E2989">IFERROR(XLOOKUP($C2989,'Product Families'!$A:$A,'Product Families'!$E:$E),"")</f>
        <v>21</v>
      </c>
      <c r="F2989" s="7">
        <f t="array" ref="F2989">IFERROR(XLOOKUP($C2989,'Product Families'!$A:$A,'Product Families'!$F:$F),"")</f>
        <v>23</v>
      </c>
      <c r="G2989" s="7">
        <f t="array" ref="G2989">IFERROR(XLOOKUP($C2989,'Product Families'!$A:$A,'Product Families'!$G:$G),"")</f>
        <v>24</v>
      </c>
      <c r="J2989" s="7" t="str">
        <f>IFERROR(ROUND(AVERAGEIF('Week 1 - Making'!$B:$B,'Product List'!$A2989,'Week 1 - Making'!$P:$P),0),"")</f>
        <v/>
      </c>
      <c r="K2989" s="7" t="str">
        <f>IFERROR(ROUND(AVERAGEIF('Week 2 - Making'!$B:$B,'Product List'!$A2989,'Week 2 - Making'!$P:$P),0),"")</f>
        <v/>
      </c>
      <c r="L2989" s="263" t="str">
        <f>IFERROR(ROUND(AVERAGEIF('Week 3 - Making'!$B:$B,'Product List'!$A2989,'Week 3 - Making'!$P:$P),0),"")</f>
        <v/>
      </c>
      <c r="M2989" s="7" t="str">
        <f>IFERROR(ROUND(AVERAGEIF('Week 4 - Making'!$B:$B,'Product List'!$A2989,'Week 4 - Making'!$P:$P),0),"")</f>
        <v/>
      </c>
      <c r="N2989" s="7" t="str">
        <f>IFERROR(ROUND(AVERAGEIF('Week 5 - Making'!$B:$B,'Product List'!$A2989,'Week 5 - Making'!$P:$P),0),"")</f>
        <v/>
      </c>
      <c r="O2989" s="7"/>
      <c r="P2989" s="7">
        <f t="array" ref="P2989">iferror(xlookup(C2989,'Product Families'!A:A,'Product Families'!S:S),"")</f>
        <v>0</v>
      </c>
    </row>
    <row r="2990" ht="14.25" customHeight="1">
      <c r="A2990" s="122" t="s">
        <v>6143</v>
      </c>
      <c r="B2990" s="270" t="s">
        <v>6144</v>
      </c>
      <c r="C2990" s="122" t="s">
        <v>360</v>
      </c>
      <c r="D2990" s="7">
        <f t="array" ref="D2990">IFERROR(XLOOKUP($C2990,'Product Families'!$A:$A,'Product Families'!$D:$D),"")</f>
        <v>20</v>
      </c>
      <c r="E2990" s="7">
        <f t="array" ref="E2990">IFERROR(XLOOKUP($C2990,'Product Families'!$A:$A,'Product Families'!$E:$E),"")</f>
        <v>21</v>
      </c>
      <c r="F2990" s="7">
        <f t="array" ref="F2990">IFERROR(XLOOKUP($C2990,'Product Families'!$A:$A,'Product Families'!$F:$F),"")</f>
        <v>23</v>
      </c>
      <c r="G2990" s="7">
        <f t="array" ref="G2990">IFERROR(XLOOKUP($C2990,'Product Families'!$A:$A,'Product Families'!$G:$G),"")</f>
        <v>24</v>
      </c>
      <c r="J2990" s="7" t="str">
        <f>IFERROR(ROUND(AVERAGEIF('Week 1 - Making'!$B:$B,'Product List'!$A2990,'Week 1 - Making'!$P:$P),0),"")</f>
        <v/>
      </c>
      <c r="K2990" s="7" t="str">
        <f>IFERROR(ROUND(AVERAGEIF('Week 2 - Making'!$B:$B,'Product List'!$A2990,'Week 2 - Making'!$P:$P),0),"")</f>
        <v/>
      </c>
      <c r="L2990" s="263" t="str">
        <f>IFERROR(ROUND(AVERAGEIF('Week 3 - Making'!$B:$B,'Product List'!$A2990,'Week 3 - Making'!$P:$P),0),"")</f>
        <v/>
      </c>
      <c r="M2990" s="7" t="str">
        <f>IFERROR(ROUND(AVERAGEIF('Week 4 - Making'!$B:$B,'Product List'!$A2990,'Week 4 - Making'!$P:$P),0),"")</f>
        <v/>
      </c>
      <c r="N2990" s="7" t="str">
        <f>IFERROR(ROUND(AVERAGEIF('Week 5 - Making'!$B:$B,'Product List'!$A2990,'Week 5 - Making'!$P:$P),0),"")</f>
        <v/>
      </c>
      <c r="O2990" s="7"/>
      <c r="P2990" s="7">
        <f t="array" ref="P2990">iferror(xlookup(C2990,'Product Families'!A:A,'Product Families'!S:S),"")</f>
        <v>0</v>
      </c>
    </row>
    <row r="2991" ht="14.25" customHeight="1">
      <c r="A2991" s="122" t="s">
        <v>6145</v>
      </c>
      <c r="B2991" s="270" t="s">
        <v>6146</v>
      </c>
      <c r="C2991" s="122" t="s">
        <v>360</v>
      </c>
      <c r="D2991" s="7">
        <f t="array" ref="D2991">IFERROR(XLOOKUP($C2991,'Product Families'!$A:$A,'Product Families'!$D:$D),"")</f>
        <v>20</v>
      </c>
      <c r="E2991" s="7">
        <f t="array" ref="E2991">IFERROR(XLOOKUP($C2991,'Product Families'!$A:$A,'Product Families'!$E:$E),"")</f>
        <v>21</v>
      </c>
      <c r="F2991" s="7">
        <f t="array" ref="F2991">IFERROR(XLOOKUP($C2991,'Product Families'!$A:$A,'Product Families'!$F:$F),"")</f>
        <v>23</v>
      </c>
      <c r="G2991" s="7">
        <f t="array" ref="G2991">IFERROR(XLOOKUP($C2991,'Product Families'!$A:$A,'Product Families'!$G:$G),"")</f>
        <v>24</v>
      </c>
      <c r="J2991" s="7" t="str">
        <f>IFERROR(ROUND(AVERAGEIF('Week 1 - Making'!$B:$B,'Product List'!$A2991,'Week 1 - Making'!$P:$P),0),"")</f>
        <v/>
      </c>
      <c r="K2991" s="7" t="str">
        <f>IFERROR(ROUND(AVERAGEIF('Week 2 - Making'!$B:$B,'Product List'!$A2991,'Week 2 - Making'!$P:$P),0),"")</f>
        <v/>
      </c>
      <c r="L2991" s="263" t="str">
        <f>IFERROR(ROUND(AVERAGEIF('Week 3 - Making'!$B:$B,'Product List'!$A2991,'Week 3 - Making'!$P:$P),0),"")</f>
        <v/>
      </c>
      <c r="M2991" s="7" t="str">
        <f>IFERROR(ROUND(AVERAGEIF('Week 4 - Making'!$B:$B,'Product List'!$A2991,'Week 4 - Making'!$P:$P),0),"")</f>
        <v/>
      </c>
      <c r="N2991" s="7" t="str">
        <f>IFERROR(ROUND(AVERAGEIF('Week 5 - Making'!$B:$B,'Product List'!$A2991,'Week 5 - Making'!$P:$P),0),"")</f>
        <v/>
      </c>
      <c r="O2991" s="7"/>
      <c r="P2991" s="7">
        <f t="array" ref="P2991">iferror(xlookup(C2991,'Product Families'!A:A,'Product Families'!S:S),"")</f>
        <v>0</v>
      </c>
    </row>
    <row r="2992" ht="14.25" customHeight="1">
      <c r="A2992" s="122" t="s">
        <v>6147</v>
      </c>
      <c r="B2992" s="270" t="s">
        <v>6148</v>
      </c>
      <c r="C2992" s="122" t="s">
        <v>360</v>
      </c>
      <c r="D2992" s="7">
        <f t="array" ref="D2992">IFERROR(XLOOKUP($C2992,'Product Families'!$A:$A,'Product Families'!$D:$D),"")</f>
        <v>20</v>
      </c>
      <c r="E2992" s="7">
        <f t="array" ref="E2992">IFERROR(XLOOKUP($C2992,'Product Families'!$A:$A,'Product Families'!$E:$E),"")</f>
        <v>21</v>
      </c>
      <c r="F2992" s="7">
        <f t="array" ref="F2992">IFERROR(XLOOKUP($C2992,'Product Families'!$A:$A,'Product Families'!$F:$F),"")</f>
        <v>23</v>
      </c>
      <c r="G2992" s="7">
        <f t="array" ref="G2992">IFERROR(XLOOKUP($C2992,'Product Families'!$A:$A,'Product Families'!$G:$G),"")</f>
        <v>24</v>
      </c>
      <c r="J2992" s="7" t="str">
        <f>IFERROR(ROUND(AVERAGEIF('Week 1 - Making'!$B:$B,'Product List'!$A2992,'Week 1 - Making'!$P:$P),0),"")</f>
        <v/>
      </c>
      <c r="K2992" s="7" t="str">
        <f>IFERROR(ROUND(AVERAGEIF('Week 2 - Making'!$B:$B,'Product List'!$A2992,'Week 2 - Making'!$P:$P),0),"")</f>
        <v/>
      </c>
      <c r="L2992" s="263" t="str">
        <f>IFERROR(ROUND(AVERAGEIF('Week 3 - Making'!$B:$B,'Product List'!$A2992,'Week 3 - Making'!$P:$P),0),"")</f>
        <v/>
      </c>
      <c r="M2992" s="7" t="str">
        <f>IFERROR(ROUND(AVERAGEIF('Week 4 - Making'!$B:$B,'Product List'!$A2992,'Week 4 - Making'!$P:$P),0),"")</f>
        <v/>
      </c>
      <c r="N2992" s="7" t="str">
        <f>IFERROR(ROUND(AVERAGEIF('Week 5 - Making'!$B:$B,'Product List'!$A2992,'Week 5 - Making'!$P:$P),0),"")</f>
        <v/>
      </c>
      <c r="O2992" s="7"/>
      <c r="P2992" s="7">
        <f t="array" ref="P2992">iferror(xlookup(C2992,'Product Families'!A:A,'Product Families'!S:S),"")</f>
        <v>0</v>
      </c>
    </row>
    <row r="2993" ht="14.25" customHeight="1">
      <c r="A2993" s="122" t="s">
        <v>6149</v>
      </c>
      <c r="B2993" s="270" t="s">
        <v>6150</v>
      </c>
      <c r="C2993" s="122" t="s">
        <v>360</v>
      </c>
      <c r="D2993" s="7">
        <f t="array" ref="D2993">IFERROR(XLOOKUP($C2993,'Product Families'!$A:$A,'Product Families'!$D:$D),"")</f>
        <v>20</v>
      </c>
      <c r="E2993" s="7">
        <f t="array" ref="E2993">IFERROR(XLOOKUP($C2993,'Product Families'!$A:$A,'Product Families'!$E:$E),"")</f>
        <v>21</v>
      </c>
      <c r="F2993" s="7">
        <f t="array" ref="F2993">IFERROR(XLOOKUP($C2993,'Product Families'!$A:$A,'Product Families'!$F:$F),"")</f>
        <v>23</v>
      </c>
      <c r="G2993" s="7">
        <f t="array" ref="G2993">IFERROR(XLOOKUP($C2993,'Product Families'!$A:$A,'Product Families'!$G:$G),"")</f>
        <v>24</v>
      </c>
      <c r="J2993" s="7" t="str">
        <f>IFERROR(ROUND(AVERAGEIF('Week 1 - Making'!$B:$B,'Product List'!$A2993,'Week 1 - Making'!$P:$P),0),"")</f>
        <v/>
      </c>
      <c r="K2993" s="7" t="str">
        <f>IFERROR(ROUND(AVERAGEIF('Week 2 - Making'!$B:$B,'Product List'!$A2993,'Week 2 - Making'!$P:$P),0),"")</f>
        <v/>
      </c>
      <c r="L2993" s="263" t="str">
        <f>IFERROR(ROUND(AVERAGEIF('Week 3 - Making'!$B:$B,'Product List'!$A2993,'Week 3 - Making'!$P:$P),0),"")</f>
        <v/>
      </c>
      <c r="M2993" s="7" t="str">
        <f>IFERROR(ROUND(AVERAGEIF('Week 4 - Making'!$B:$B,'Product List'!$A2993,'Week 4 - Making'!$P:$P),0),"")</f>
        <v/>
      </c>
      <c r="N2993" s="7" t="str">
        <f>IFERROR(ROUND(AVERAGEIF('Week 5 - Making'!$B:$B,'Product List'!$A2993,'Week 5 - Making'!$P:$P),0),"")</f>
        <v/>
      </c>
      <c r="O2993" s="7"/>
      <c r="P2993" s="7">
        <f t="array" ref="P2993">iferror(xlookup(C2993,'Product Families'!A:A,'Product Families'!S:S),"")</f>
        <v>0</v>
      </c>
    </row>
    <row r="2994" ht="14.25" customHeight="1">
      <c r="A2994" s="122" t="s">
        <v>6151</v>
      </c>
      <c r="B2994" s="270" t="s">
        <v>6152</v>
      </c>
      <c r="C2994" s="122" t="s">
        <v>360</v>
      </c>
      <c r="D2994" s="7">
        <f t="array" ref="D2994">IFERROR(XLOOKUP($C2994,'Product Families'!$A:$A,'Product Families'!$D:$D),"")</f>
        <v>20</v>
      </c>
      <c r="E2994" s="7">
        <f t="array" ref="E2994">IFERROR(XLOOKUP($C2994,'Product Families'!$A:$A,'Product Families'!$E:$E),"")</f>
        <v>21</v>
      </c>
      <c r="F2994" s="7">
        <f t="array" ref="F2994">IFERROR(XLOOKUP($C2994,'Product Families'!$A:$A,'Product Families'!$F:$F),"")</f>
        <v>23</v>
      </c>
      <c r="G2994" s="7">
        <f t="array" ref="G2994">IFERROR(XLOOKUP($C2994,'Product Families'!$A:$A,'Product Families'!$G:$G),"")</f>
        <v>24</v>
      </c>
      <c r="J2994" s="7" t="str">
        <f>IFERROR(ROUND(AVERAGEIF('Week 1 - Making'!$B:$B,'Product List'!$A2994,'Week 1 - Making'!$P:$P),0),"")</f>
        <v/>
      </c>
      <c r="K2994" s="7" t="str">
        <f>IFERROR(ROUND(AVERAGEIF('Week 2 - Making'!$B:$B,'Product List'!$A2994,'Week 2 - Making'!$P:$P),0),"")</f>
        <v/>
      </c>
      <c r="L2994" s="263" t="str">
        <f>IFERROR(ROUND(AVERAGEIF('Week 3 - Making'!$B:$B,'Product List'!$A2994,'Week 3 - Making'!$P:$P),0),"")</f>
        <v/>
      </c>
      <c r="M2994" s="7" t="str">
        <f>IFERROR(ROUND(AVERAGEIF('Week 4 - Making'!$B:$B,'Product List'!$A2994,'Week 4 - Making'!$P:$P),0),"")</f>
        <v/>
      </c>
      <c r="N2994" s="7" t="str">
        <f>IFERROR(ROUND(AVERAGEIF('Week 5 - Making'!$B:$B,'Product List'!$A2994,'Week 5 - Making'!$P:$P),0),"")</f>
        <v/>
      </c>
      <c r="O2994" s="7"/>
      <c r="P2994" s="7">
        <f t="array" ref="P2994">iferror(xlookup(C2994,'Product Families'!A:A,'Product Families'!S:S),"")</f>
        <v>0</v>
      </c>
    </row>
    <row r="2995" ht="14.25" customHeight="1">
      <c r="A2995" s="122" t="s">
        <v>6153</v>
      </c>
      <c r="B2995" s="270" t="s">
        <v>6154</v>
      </c>
      <c r="C2995" s="122" t="s">
        <v>360</v>
      </c>
      <c r="D2995" s="7">
        <f t="array" ref="D2995">IFERROR(XLOOKUP($C2995,'Product Families'!$A:$A,'Product Families'!$D:$D),"")</f>
        <v>20</v>
      </c>
      <c r="E2995" s="7">
        <f t="array" ref="E2995">IFERROR(XLOOKUP($C2995,'Product Families'!$A:$A,'Product Families'!$E:$E),"")</f>
        <v>21</v>
      </c>
      <c r="F2995" s="7">
        <f t="array" ref="F2995">IFERROR(XLOOKUP($C2995,'Product Families'!$A:$A,'Product Families'!$F:$F),"")</f>
        <v>23</v>
      </c>
      <c r="G2995" s="7">
        <f t="array" ref="G2995">IFERROR(XLOOKUP($C2995,'Product Families'!$A:$A,'Product Families'!$G:$G),"")</f>
        <v>24</v>
      </c>
      <c r="J2995" s="7" t="str">
        <f>IFERROR(ROUND(AVERAGEIF('Week 1 - Making'!$B:$B,'Product List'!$A2995,'Week 1 - Making'!$P:$P),0),"")</f>
        <v/>
      </c>
      <c r="K2995" s="7" t="str">
        <f>IFERROR(ROUND(AVERAGEIF('Week 2 - Making'!$B:$B,'Product List'!$A2995,'Week 2 - Making'!$P:$P),0),"")</f>
        <v/>
      </c>
      <c r="L2995" s="263" t="str">
        <f>IFERROR(ROUND(AVERAGEIF('Week 3 - Making'!$B:$B,'Product List'!$A2995,'Week 3 - Making'!$P:$P),0),"")</f>
        <v/>
      </c>
      <c r="M2995" s="7" t="str">
        <f>IFERROR(ROUND(AVERAGEIF('Week 4 - Making'!$B:$B,'Product List'!$A2995,'Week 4 - Making'!$P:$P),0),"")</f>
        <v/>
      </c>
      <c r="N2995" s="7" t="str">
        <f>IFERROR(ROUND(AVERAGEIF('Week 5 - Making'!$B:$B,'Product List'!$A2995,'Week 5 - Making'!$P:$P),0),"")</f>
        <v/>
      </c>
      <c r="O2995" s="7"/>
      <c r="P2995" s="7">
        <f t="array" ref="P2995">iferror(xlookup(C2995,'Product Families'!A:A,'Product Families'!S:S),"")</f>
        <v>0</v>
      </c>
    </row>
    <row r="2996" ht="14.25" customHeight="1">
      <c r="A2996" s="122" t="s">
        <v>6155</v>
      </c>
      <c r="B2996" s="270" t="s">
        <v>6156</v>
      </c>
      <c r="C2996" s="122" t="s">
        <v>360</v>
      </c>
      <c r="D2996" s="7">
        <f t="array" ref="D2996">IFERROR(XLOOKUP($C2996,'Product Families'!$A:$A,'Product Families'!$D:$D),"")</f>
        <v>20</v>
      </c>
      <c r="E2996" s="7">
        <f t="array" ref="E2996">IFERROR(XLOOKUP($C2996,'Product Families'!$A:$A,'Product Families'!$E:$E),"")</f>
        <v>21</v>
      </c>
      <c r="F2996" s="7">
        <f t="array" ref="F2996">IFERROR(XLOOKUP($C2996,'Product Families'!$A:$A,'Product Families'!$F:$F),"")</f>
        <v>23</v>
      </c>
      <c r="G2996" s="7">
        <f t="array" ref="G2996">IFERROR(XLOOKUP($C2996,'Product Families'!$A:$A,'Product Families'!$G:$G),"")</f>
        <v>24</v>
      </c>
      <c r="J2996" s="7" t="str">
        <f>IFERROR(ROUND(AVERAGEIF('Week 1 - Making'!$B:$B,'Product List'!$A2996,'Week 1 - Making'!$P:$P),0),"")</f>
        <v/>
      </c>
      <c r="K2996" s="7" t="str">
        <f>IFERROR(ROUND(AVERAGEIF('Week 2 - Making'!$B:$B,'Product List'!$A2996,'Week 2 - Making'!$P:$P),0),"")</f>
        <v/>
      </c>
      <c r="L2996" s="263" t="str">
        <f>IFERROR(ROUND(AVERAGEIF('Week 3 - Making'!$B:$B,'Product List'!$A2996,'Week 3 - Making'!$P:$P),0),"")</f>
        <v/>
      </c>
      <c r="M2996" s="7" t="str">
        <f>IFERROR(ROUND(AVERAGEIF('Week 4 - Making'!$B:$B,'Product List'!$A2996,'Week 4 - Making'!$P:$P),0),"")</f>
        <v/>
      </c>
      <c r="N2996" s="7" t="str">
        <f>IFERROR(ROUND(AVERAGEIF('Week 5 - Making'!$B:$B,'Product List'!$A2996,'Week 5 - Making'!$P:$P),0),"")</f>
        <v/>
      </c>
      <c r="O2996" s="7"/>
      <c r="P2996" s="7">
        <f t="array" ref="P2996">iferror(xlookup(C2996,'Product Families'!A:A,'Product Families'!S:S),"")</f>
        <v>0</v>
      </c>
    </row>
    <row r="2997" ht="14.25" customHeight="1">
      <c r="A2997" s="122" t="s">
        <v>6157</v>
      </c>
      <c r="B2997" s="270" t="s">
        <v>6158</v>
      </c>
      <c r="C2997" s="122" t="s">
        <v>360</v>
      </c>
      <c r="D2997" s="7">
        <f t="array" ref="D2997">IFERROR(XLOOKUP($C2997,'Product Families'!$A:$A,'Product Families'!$D:$D),"")</f>
        <v>20</v>
      </c>
      <c r="E2997" s="7">
        <f t="array" ref="E2997">IFERROR(XLOOKUP($C2997,'Product Families'!$A:$A,'Product Families'!$E:$E),"")</f>
        <v>21</v>
      </c>
      <c r="F2997" s="7">
        <f t="array" ref="F2997">IFERROR(XLOOKUP($C2997,'Product Families'!$A:$A,'Product Families'!$F:$F),"")</f>
        <v>23</v>
      </c>
      <c r="G2997" s="7">
        <f t="array" ref="G2997">IFERROR(XLOOKUP($C2997,'Product Families'!$A:$A,'Product Families'!$G:$G),"")</f>
        <v>24</v>
      </c>
      <c r="J2997" s="7" t="str">
        <f>IFERROR(ROUND(AVERAGEIF('Week 1 - Making'!$B:$B,'Product List'!$A2997,'Week 1 - Making'!$P:$P),0),"")</f>
        <v/>
      </c>
      <c r="K2997" s="7" t="str">
        <f>IFERROR(ROUND(AVERAGEIF('Week 2 - Making'!$B:$B,'Product List'!$A2997,'Week 2 - Making'!$P:$P),0),"")</f>
        <v/>
      </c>
      <c r="L2997" s="263" t="str">
        <f>IFERROR(ROUND(AVERAGEIF('Week 3 - Making'!$B:$B,'Product List'!$A2997,'Week 3 - Making'!$P:$P),0),"")</f>
        <v/>
      </c>
      <c r="M2997" s="7" t="str">
        <f>IFERROR(ROUND(AVERAGEIF('Week 4 - Making'!$B:$B,'Product List'!$A2997,'Week 4 - Making'!$P:$P),0),"")</f>
        <v/>
      </c>
      <c r="N2997" s="7" t="str">
        <f>IFERROR(ROUND(AVERAGEIF('Week 5 - Making'!$B:$B,'Product List'!$A2997,'Week 5 - Making'!$P:$P),0),"")</f>
        <v/>
      </c>
      <c r="O2997" s="7"/>
      <c r="P2997" s="7">
        <f t="array" ref="P2997">iferror(xlookup(C2997,'Product Families'!A:A,'Product Families'!S:S),"")</f>
        <v>0</v>
      </c>
    </row>
    <row r="2998" ht="14.25" customHeight="1">
      <c r="A2998" s="122" t="s">
        <v>6159</v>
      </c>
      <c r="B2998" s="270" t="s">
        <v>6160</v>
      </c>
      <c r="C2998" s="122" t="s">
        <v>360</v>
      </c>
      <c r="D2998" s="7">
        <f t="array" ref="D2998">IFERROR(XLOOKUP($C2998,'Product Families'!$A:$A,'Product Families'!$D:$D),"")</f>
        <v>20</v>
      </c>
      <c r="E2998" s="7">
        <f t="array" ref="E2998">IFERROR(XLOOKUP($C2998,'Product Families'!$A:$A,'Product Families'!$E:$E),"")</f>
        <v>21</v>
      </c>
      <c r="F2998" s="7">
        <f t="array" ref="F2998">IFERROR(XLOOKUP($C2998,'Product Families'!$A:$A,'Product Families'!$F:$F),"")</f>
        <v>23</v>
      </c>
      <c r="G2998" s="7">
        <f t="array" ref="G2998">IFERROR(XLOOKUP($C2998,'Product Families'!$A:$A,'Product Families'!$G:$G),"")</f>
        <v>24</v>
      </c>
      <c r="J2998" s="7" t="str">
        <f>IFERROR(ROUND(AVERAGEIF('Week 1 - Making'!$B:$B,'Product List'!$A2998,'Week 1 - Making'!$P:$P),0),"")</f>
        <v/>
      </c>
      <c r="K2998" s="7" t="str">
        <f>IFERROR(ROUND(AVERAGEIF('Week 2 - Making'!$B:$B,'Product List'!$A2998,'Week 2 - Making'!$P:$P),0),"")</f>
        <v/>
      </c>
      <c r="L2998" s="263" t="str">
        <f>IFERROR(ROUND(AVERAGEIF('Week 3 - Making'!$B:$B,'Product List'!$A2998,'Week 3 - Making'!$P:$P),0),"")</f>
        <v/>
      </c>
      <c r="M2998" s="7" t="str">
        <f>IFERROR(ROUND(AVERAGEIF('Week 4 - Making'!$B:$B,'Product List'!$A2998,'Week 4 - Making'!$P:$P),0),"")</f>
        <v/>
      </c>
      <c r="N2998" s="7" t="str">
        <f>IFERROR(ROUND(AVERAGEIF('Week 5 - Making'!$B:$B,'Product List'!$A2998,'Week 5 - Making'!$P:$P),0),"")</f>
        <v/>
      </c>
      <c r="O2998" s="7"/>
      <c r="P2998" s="7">
        <f t="array" ref="P2998">iferror(xlookup(C2998,'Product Families'!A:A,'Product Families'!S:S),"")</f>
        <v>0</v>
      </c>
    </row>
    <row r="2999" ht="14.25" customHeight="1">
      <c r="A2999" s="122" t="s">
        <v>6161</v>
      </c>
      <c r="B2999" s="270" t="s">
        <v>6162</v>
      </c>
      <c r="C2999" s="122" t="s">
        <v>360</v>
      </c>
      <c r="D2999" s="7">
        <f t="array" ref="D2999">IFERROR(XLOOKUP($C2999,'Product Families'!$A:$A,'Product Families'!$D:$D),"")</f>
        <v>20</v>
      </c>
      <c r="E2999" s="7">
        <f t="array" ref="E2999">IFERROR(XLOOKUP($C2999,'Product Families'!$A:$A,'Product Families'!$E:$E),"")</f>
        <v>21</v>
      </c>
      <c r="F2999" s="7">
        <f t="array" ref="F2999">IFERROR(XLOOKUP($C2999,'Product Families'!$A:$A,'Product Families'!$F:$F),"")</f>
        <v>23</v>
      </c>
      <c r="G2999" s="7">
        <f t="array" ref="G2999">IFERROR(XLOOKUP($C2999,'Product Families'!$A:$A,'Product Families'!$G:$G),"")</f>
        <v>24</v>
      </c>
      <c r="J2999" s="7" t="str">
        <f>IFERROR(ROUND(AVERAGEIF('Week 1 - Making'!$B:$B,'Product List'!$A2999,'Week 1 - Making'!$P:$P),0),"")</f>
        <v/>
      </c>
      <c r="K2999" s="7" t="str">
        <f>IFERROR(ROUND(AVERAGEIF('Week 2 - Making'!$B:$B,'Product List'!$A2999,'Week 2 - Making'!$P:$P),0),"")</f>
        <v/>
      </c>
      <c r="L2999" s="263" t="str">
        <f>IFERROR(ROUND(AVERAGEIF('Week 3 - Making'!$B:$B,'Product List'!$A2999,'Week 3 - Making'!$P:$P),0),"")</f>
        <v/>
      </c>
      <c r="M2999" s="7" t="str">
        <f>IFERROR(ROUND(AVERAGEIF('Week 4 - Making'!$B:$B,'Product List'!$A2999,'Week 4 - Making'!$P:$P),0),"")</f>
        <v/>
      </c>
      <c r="N2999" s="7" t="str">
        <f>IFERROR(ROUND(AVERAGEIF('Week 5 - Making'!$B:$B,'Product List'!$A2999,'Week 5 - Making'!$P:$P),0),"")</f>
        <v/>
      </c>
      <c r="O2999" s="7"/>
      <c r="P2999" s="7">
        <f t="array" ref="P2999">iferror(xlookup(C2999,'Product Families'!A:A,'Product Families'!S:S),"")</f>
        <v>0</v>
      </c>
    </row>
    <row r="3000" ht="14.25" customHeight="1">
      <c r="A3000" s="122" t="s">
        <v>6163</v>
      </c>
      <c r="B3000" s="270" t="s">
        <v>6164</v>
      </c>
      <c r="C3000" s="122" t="s">
        <v>360</v>
      </c>
      <c r="D3000" s="7">
        <f t="array" ref="D3000">IFERROR(XLOOKUP($C3000,'Product Families'!$A:$A,'Product Families'!$D:$D),"")</f>
        <v>20</v>
      </c>
      <c r="E3000" s="7">
        <f t="array" ref="E3000">IFERROR(XLOOKUP($C3000,'Product Families'!$A:$A,'Product Families'!$E:$E),"")</f>
        <v>21</v>
      </c>
      <c r="F3000" s="7">
        <f t="array" ref="F3000">IFERROR(XLOOKUP($C3000,'Product Families'!$A:$A,'Product Families'!$F:$F),"")</f>
        <v>23</v>
      </c>
      <c r="G3000" s="7">
        <f t="array" ref="G3000">IFERROR(XLOOKUP($C3000,'Product Families'!$A:$A,'Product Families'!$G:$G),"")</f>
        <v>24</v>
      </c>
      <c r="J3000" s="7" t="str">
        <f>IFERROR(ROUND(AVERAGEIF('Week 1 - Making'!$B:$B,'Product List'!$A3000,'Week 1 - Making'!$P:$P),0),"")</f>
        <v/>
      </c>
      <c r="K3000" s="7" t="str">
        <f>IFERROR(ROUND(AVERAGEIF('Week 2 - Making'!$B:$B,'Product List'!$A3000,'Week 2 - Making'!$P:$P),0),"")</f>
        <v/>
      </c>
      <c r="L3000" s="263" t="str">
        <f>IFERROR(ROUND(AVERAGEIF('Week 3 - Making'!$B:$B,'Product List'!$A3000,'Week 3 - Making'!$P:$P),0),"")</f>
        <v/>
      </c>
      <c r="M3000" s="7" t="str">
        <f>IFERROR(ROUND(AVERAGEIF('Week 4 - Making'!$B:$B,'Product List'!$A3000,'Week 4 - Making'!$P:$P),0),"")</f>
        <v/>
      </c>
      <c r="N3000" s="7" t="str">
        <f>IFERROR(ROUND(AVERAGEIF('Week 5 - Making'!$B:$B,'Product List'!$A3000,'Week 5 - Making'!$P:$P),0),"")</f>
        <v/>
      </c>
      <c r="O3000" s="7"/>
      <c r="P3000" s="7">
        <f t="array" ref="P3000">iferror(xlookup(C3000,'Product Families'!A:A,'Product Families'!S:S),"")</f>
        <v>0</v>
      </c>
    </row>
    <row r="3001" ht="14.25" customHeight="1">
      <c r="A3001" s="122" t="s">
        <v>6165</v>
      </c>
      <c r="B3001" s="270" t="s">
        <v>6166</v>
      </c>
      <c r="C3001" s="122" t="s">
        <v>360</v>
      </c>
      <c r="D3001" s="7">
        <f t="array" ref="D3001">IFERROR(XLOOKUP($C3001,'Product Families'!$A:$A,'Product Families'!$D:$D),"")</f>
        <v>20</v>
      </c>
      <c r="E3001" s="7">
        <f t="array" ref="E3001">IFERROR(XLOOKUP($C3001,'Product Families'!$A:$A,'Product Families'!$E:$E),"")</f>
        <v>21</v>
      </c>
      <c r="F3001" s="7">
        <f t="array" ref="F3001">IFERROR(XLOOKUP($C3001,'Product Families'!$A:$A,'Product Families'!$F:$F),"")</f>
        <v>23</v>
      </c>
      <c r="G3001" s="7">
        <f t="array" ref="G3001">IFERROR(XLOOKUP($C3001,'Product Families'!$A:$A,'Product Families'!$G:$G),"")</f>
        <v>24</v>
      </c>
      <c r="J3001" s="7" t="str">
        <f>IFERROR(ROUND(AVERAGEIF('Week 1 - Making'!$B:$B,'Product List'!$A3001,'Week 1 - Making'!$P:$P),0),"")</f>
        <v/>
      </c>
      <c r="K3001" s="7" t="str">
        <f>IFERROR(ROUND(AVERAGEIF('Week 2 - Making'!$B:$B,'Product List'!$A3001,'Week 2 - Making'!$P:$P),0),"")</f>
        <v/>
      </c>
      <c r="L3001" s="263" t="str">
        <f>IFERROR(ROUND(AVERAGEIF('Week 3 - Making'!$B:$B,'Product List'!$A3001,'Week 3 - Making'!$P:$P),0),"")</f>
        <v/>
      </c>
      <c r="M3001" s="7" t="str">
        <f>IFERROR(ROUND(AVERAGEIF('Week 4 - Making'!$B:$B,'Product List'!$A3001,'Week 4 - Making'!$P:$P),0),"")</f>
        <v/>
      </c>
      <c r="N3001" s="7" t="str">
        <f>IFERROR(ROUND(AVERAGEIF('Week 5 - Making'!$B:$B,'Product List'!$A3001,'Week 5 - Making'!$P:$P),0),"")</f>
        <v/>
      </c>
      <c r="O3001" s="7"/>
      <c r="P3001" s="7">
        <f t="array" ref="P3001">iferror(xlookup(C3001,'Product Families'!A:A,'Product Families'!S:S),"")</f>
        <v>0</v>
      </c>
    </row>
    <row r="3002" ht="14.25" customHeight="1">
      <c r="A3002" s="122" t="s">
        <v>6167</v>
      </c>
      <c r="B3002" s="270" t="s">
        <v>6168</v>
      </c>
      <c r="C3002" s="122" t="s">
        <v>360</v>
      </c>
      <c r="D3002" s="7">
        <f t="array" ref="D3002">IFERROR(XLOOKUP($C3002,'Product Families'!$A:$A,'Product Families'!$D:$D),"")</f>
        <v>20</v>
      </c>
      <c r="E3002" s="7">
        <f t="array" ref="E3002">IFERROR(XLOOKUP($C3002,'Product Families'!$A:$A,'Product Families'!$E:$E),"")</f>
        <v>21</v>
      </c>
      <c r="F3002" s="7">
        <f t="array" ref="F3002">IFERROR(XLOOKUP($C3002,'Product Families'!$A:$A,'Product Families'!$F:$F),"")</f>
        <v>23</v>
      </c>
      <c r="G3002" s="7">
        <f t="array" ref="G3002">IFERROR(XLOOKUP($C3002,'Product Families'!$A:$A,'Product Families'!$G:$G),"")</f>
        <v>24</v>
      </c>
      <c r="J3002" s="7" t="str">
        <f>IFERROR(ROUND(AVERAGEIF('Week 1 - Making'!$B:$B,'Product List'!$A3002,'Week 1 - Making'!$P:$P),0),"")</f>
        <v/>
      </c>
      <c r="K3002" s="7" t="str">
        <f>IFERROR(ROUND(AVERAGEIF('Week 2 - Making'!$B:$B,'Product List'!$A3002,'Week 2 - Making'!$P:$P),0),"")</f>
        <v/>
      </c>
      <c r="L3002" s="263" t="str">
        <f>IFERROR(ROUND(AVERAGEIF('Week 3 - Making'!$B:$B,'Product List'!$A3002,'Week 3 - Making'!$P:$P),0),"")</f>
        <v/>
      </c>
      <c r="M3002" s="7" t="str">
        <f>IFERROR(ROUND(AVERAGEIF('Week 4 - Making'!$B:$B,'Product List'!$A3002,'Week 4 - Making'!$P:$P),0),"")</f>
        <v/>
      </c>
      <c r="N3002" s="7" t="str">
        <f>IFERROR(ROUND(AVERAGEIF('Week 5 - Making'!$B:$B,'Product List'!$A3002,'Week 5 - Making'!$P:$P),0),"")</f>
        <v/>
      </c>
      <c r="O3002" s="7"/>
      <c r="P3002" s="7">
        <f t="array" ref="P3002">iferror(xlookup(C3002,'Product Families'!A:A,'Product Families'!S:S),"")</f>
        <v>0</v>
      </c>
    </row>
    <row r="3003" ht="14.25" customHeight="1">
      <c r="A3003" s="122" t="s">
        <v>6169</v>
      </c>
      <c r="B3003" s="270" t="s">
        <v>6170</v>
      </c>
      <c r="C3003" s="122" t="s">
        <v>360</v>
      </c>
      <c r="D3003" s="7">
        <f t="array" ref="D3003">IFERROR(XLOOKUP($C3003,'Product Families'!$A:$A,'Product Families'!$D:$D),"")</f>
        <v>20</v>
      </c>
      <c r="E3003" s="7">
        <f t="array" ref="E3003">IFERROR(XLOOKUP($C3003,'Product Families'!$A:$A,'Product Families'!$E:$E),"")</f>
        <v>21</v>
      </c>
      <c r="F3003" s="7">
        <f t="array" ref="F3003">IFERROR(XLOOKUP($C3003,'Product Families'!$A:$A,'Product Families'!$F:$F),"")</f>
        <v>23</v>
      </c>
      <c r="G3003" s="7">
        <f t="array" ref="G3003">IFERROR(XLOOKUP($C3003,'Product Families'!$A:$A,'Product Families'!$G:$G),"")</f>
        <v>24</v>
      </c>
      <c r="J3003" s="7" t="str">
        <f>IFERROR(ROUND(AVERAGEIF('Week 1 - Making'!$B:$B,'Product List'!$A3003,'Week 1 - Making'!$P:$P),0),"")</f>
        <v/>
      </c>
      <c r="K3003" s="7" t="str">
        <f>IFERROR(ROUND(AVERAGEIF('Week 2 - Making'!$B:$B,'Product List'!$A3003,'Week 2 - Making'!$P:$P),0),"")</f>
        <v/>
      </c>
      <c r="L3003" s="263" t="str">
        <f>IFERROR(ROUND(AVERAGEIF('Week 3 - Making'!$B:$B,'Product List'!$A3003,'Week 3 - Making'!$P:$P),0),"")</f>
        <v/>
      </c>
      <c r="M3003" s="7" t="str">
        <f>IFERROR(ROUND(AVERAGEIF('Week 4 - Making'!$B:$B,'Product List'!$A3003,'Week 4 - Making'!$P:$P),0),"")</f>
        <v/>
      </c>
      <c r="N3003" s="7" t="str">
        <f>IFERROR(ROUND(AVERAGEIF('Week 5 - Making'!$B:$B,'Product List'!$A3003,'Week 5 - Making'!$P:$P),0),"")</f>
        <v/>
      </c>
      <c r="O3003" s="7"/>
      <c r="P3003" s="7">
        <f t="array" ref="P3003">iferror(xlookup(C3003,'Product Families'!A:A,'Product Families'!S:S),"")</f>
        <v>0</v>
      </c>
    </row>
    <row r="3004" ht="14.25" customHeight="1">
      <c r="A3004" s="122" t="s">
        <v>6171</v>
      </c>
      <c r="B3004" s="270" t="s">
        <v>6172</v>
      </c>
      <c r="C3004" s="122" t="s">
        <v>360</v>
      </c>
      <c r="D3004" s="7">
        <f t="array" ref="D3004">IFERROR(XLOOKUP($C3004,'Product Families'!$A:$A,'Product Families'!$D:$D),"")</f>
        <v>20</v>
      </c>
      <c r="E3004" s="7">
        <f t="array" ref="E3004">IFERROR(XLOOKUP($C3004,'Product Families'!$A:$A,'Product Families'!$E:$E),"")</f>
        <v>21</v>
      </c>
      <c r="F3004" s="7">
        <f t="array" ref="F3004">IFERROR(XLOOKUP($C3004,'Product Families'!$A:$A,'Product Families'!$F:$F),"")</f>
        <v>23</v>
      </c>
      <c r="G3004" s="7">
        <f t="array" ref="G3004">IFERROR(XLOOKUP($C3004,'Product Families'!$A:$A,'Product Families'!$G:$G),"")</f>
        <v>24</v>
      </c>
      <c r="J3004" s="7" t="str">
        <f>IFERROR(ROUND(AVERAGEIF('Week 1 - Making'!$B:$B,'Product List'!$A3004,'Week 1 - Making'!$P:$P),0),"")</f>
        <v/>
      </c>
      <c r="K3004" s="7" t="str">
        <f>IFERROR(ROUND(AVERAGEIF('Week 2 - Making'!$B:$B,'Product List'!$A3004,'Week 2 - Making'!$P:$P),0),"")</f>
        <v/>
      </c>
      <c r="L3004" s="263" t="str">
        <f>IFERROR(ROUND(AVERAGEIF('Week 3 - Making'!$B:$B,'Product List'!$A3004,'Week 3 - Making'!$P:$P),0),"")</f>
        <v/>
      </c>
      <c r="M3004" s="7" t="str">
        <f>IFERROR(ROUND(AVERAGEIF('Week 4 - Making'!$B:$B,'Product List'!$A3004,'Week 4 - Making'!$P:$P),0),"")</f>
        <v/>
      </c>
      <c r="N3004" s="7" t="str">
        <f>IFERROR(ROUND(AVERAGEIF('Week 5 - Making'!$B:$B,'Product List'!$A3004,'Week 5 - Making'!$P:$P),0),"")</f>
        <v/>
      </c>
      <c r="O3004" s="7"/>
      <c r="P3004" s="7">
        <f t="array" ref="P3004">iferror(xlookup(C3004,'Product Families'!A:A,'Product Families'!S:S),"")</f>
        <v>0</v>
      </c>
    </row>
    <row r="3005" ht="14.25" customHeight="1">
      <c r="A3005" s="122" t="s">
        <v>6173</v>
      </c>
      <c r="B3005" s="270" t="s">
        <v>6174</v>
      </c>
      <c r="C3005" s="122" t="s">
        <v>360</v>
      </c>
      <c r="D3005" s="7">
        <f t="array" ref="D3005">IFERROR(XLOOKUP($C3005,'Product Families'!$A:$A,'Product Families'!$D:$D),"")</f>
        <v>20</v>
      </c>
      <c r="E3005" s="7">
        <f t="array" ref="E3005">IFERROR(XLOOKUP($C3005,'Product Families'!$A:$A,'Product Families'!$E:$E),"")</f>
        <v>21</v>
      </c>
      <c r="F3005" s="7">
        <f t="array" ref="F3005">IFERROR(XLOOKUP($C3005,'Product Families'!$A:$A,'Product Families'!$F:$F),"")</f>
        <v>23</v>
      </c>
      <c r="G3005" s="7">
        <f t="array" ref="G3005">IFERROR(XLOOKUP($C3005,'Product Families'!$A:$A,'Product Families'!$G:$G),"")</f>
        <v>24</v>
      </c>
      <c r="J3005" s="7" t="str">
        <f>IFERROR(ROUND(AVERAGEIF('Week 1 - Making'!$B:$B,'Product List'!$A3005,'Week 1 - Making'!$P:$P),0),"")</f>
        <v/>
      </c>
      <c r="K3005" s="7" t="str">
        <f>IFERROR(ROUND(AVERAGEIF('Week 2 - Making'!$B:$B,'Product List'!$A3005,'Week 2 - Making'!$P:$P),0),"")</f>
        <v/>
      </c>
      <c r="L3005" s="263" t="str">
        <f>IFERROR(ROUND(AVERAGEIF('Week 3 - Making'!$B:$B,'Product List'!$A3005,'Week 3 - Making'!$P:$P),0),"")</f>
        <v/>
      </c>
      <c r="M3005" s="7" t="str">
        <f>IFERROR(ROUND(AVERAGEIF('Week 4 - Making'!$B:$B,'Product List'!$A3005,'Week 4 - Making'!$P:$P),0),"")</f>
        <v/>
      </c>
      <c r="N3005" s="7" t="str">
        <f>IFERROR(ROUND(AVERAGEIF('Week 5 - Making'!$B:$B,'Product List'!$A3005,'Week 5 - Making'!$P:$P),0),"")</f>
        <v/>
      </c>
      <c r="O3005" s="7"/>
      <c r="P3005" s="7">
        <f t="array" ref="P3005">iferror(xlookup(C3005,'Product Families'!A:A,'Product Families'!S:S),"")</f>
        <v>0</v>
      </c>
    </row>
    <row r="3006" ht="14.25" customHeight="1">
      <c r="A3006" s="122" t="s">
        <v>6175</v>
      </c>
      <c r="B3006" s="270" t="s">
        <v>6176</v>
      </c>
      <c r="C3006" s="122" t="s">
        <v>360</v>
      </c>
      <c r="D3006" s="7">
        <f t="array" ref="D3006">IFERROR(XLOOKUP($C3006,'Product Families'!$A:$A,'Product Families'!$D:$D),"")</f>
        <v>20</v>
      </c>
      <c r="E3006" s="7">
        <f t="array" ref="E3006">IFERROR(XLOOKUP($C3006,'Product Families'!$A:$A,'Product Families'!$E:$E),"")</f>
        <v>21</v>
      </c>
      <c r="F3006" s="7">
        <f t="array" ref="F3006">IFERROR(XLOOKUP($C3006,'Product Families'!$A:$A,'Product Families'!$F:$F),"")</f>
        <v>23</v>
      </c>
      <c r="G3006" s="7">
        <f t="array" ref="G3006">IFERROR(XLOOKUP($C3006,'Product Families'!$A:$A,'Product Families'!$G:$G),"")</f>
        <v>24</v>
      </c>
      <c r="J3006" s="7" t="str">
        <f>IFERROR(ROUND(AVERAGEIF('Week 1 - Making'!$B:$B,'Product List'!$A3006,'Week 1 - Making'!$P:$P),0),"")</f>
        <v/>
      </c>
      <c r="K3006" s="7" t="str">
        <f>IFERROR(ROUND(AVERAGEIF('Week 2 - Making'!$B:$B,'Product List'!$A3006,'Week 2 - Making'!$P:$P),0),"")</f>
        <v/>
      </c>
      <c r="L3006" s="263" t="str">
        <f>IFERROR(ROUND(AVERAGEIF('Week 3 - Making'!$B:$B,'Product List'!$A3006,'Week 3 - Making'!$P:$P),0),"")</f>
        <v/>
      </c>
      <c r="M3006" s="7" t="str">
        <f>IFERROR(ROUND(AVERAGEIF('Week 4 - Making'!$B:$B,'Product List'!$A3006,'Week 4 - Making'!$P:$P),0),"")</f>
        <v/>
      </c>
      <c r="N3006" s="7" t="str">
        <f>IFERROR(ROUND(AVERAGEIF('Week 5 - Making'!$B:$B,'Product List'!$A3006,'Week 5 - Making'!$P:$P),0),"")</f>
        <v/>
      </c>
      <c r="O3006" s="7"/>
      <c r="P3006" s="7">
        <f t="array" ref="P3006">iferror(xlookup(C3006,'Product Families'!A:A,'Product Families'!S:S),"")</f>
        <v>0</v>
      </c>
    </row>
    <row r="3007" ht="14.25" customHeight="1">
      <c r="A3007" s="138" t="s">
        <v>550</v>
      </c>
      <c r="B3007" s="299" t="s">
        <v>6177</v>
      </c>
      <c r="C3007" s="138" t="s">
        <v>1119</v>
      </c>
      <c r="D3007" s="7">
        <f t="array" ref="D3007">IFERROR(XLOOKUP($C3007,'Product Families'!$A:$A,'Product Families'!$D:$D),"")</f>
        <v>86</v>
      </c>
      <c r="E3007" s="7">
        <f t="array" ref="E3007">IFERROR(XLOOKUP($C3007,'Product Families'!$A:$A,'Product Families'!$E:$E),"")</f>
        <v>88</v>
      </c>
      <c r="F3007" s="7">
        <f t="array" ref="F3007">IFERROR(XLOOKUP($C3007,'Product Families'!$A:$A,'Product Families'!$F:$F),"")</f>
        <v>95</v>
      </c>
      <c r="G3007" s="7">
        <f t="array" ref="G3007">IFERROR(XLOOKUP($C3007,'Product Families'!$A:$A,'Product Families'!$G:$G),"")</f>
        <v>102</v>
      </c>
      <c r="J3007" s="7" t="str">
        <f>IFERROR(ROUND(AVERAGEIF('Week 1 - Making'!$B:$B,'Product List'!$A3007,'Week 1 - Making'!$P:$P),0),"")</f>
        <v/>
      </c>
      <c r="K3007" s="7" t="str">
        <f>IFERROR(ROUND(AVERAGEIF('Week 2 - Making'!$B:$B,'Product List'!$A3007,'Week 2 - Making'!$P:$P),0),"")</f>
        <v/>
      </c>
      <c r="L3007" s="263" t="str">
        <f>IFERROR(ROUND(AVERAGEIF('Week 3 - Making'!$B:$B,'Product List'!$A3007,'Week 3 - Making'!$P:$P),0),"")</f>
        <v/>
      </c>
      <c r="M3007" s="7" t="str">
        <f>IFERROR(ROUND(AVERAGEIF('Week 4 - Making'!$B:$B,'Product List'!$A3007,'Week 4 - Making'!$P:$P),0),"")</f>
        <v/>
      </c>
      <c r="N3007" s="7" t="str">
        <f>IFERROR(ROUND(AVERAGEIF('Week 5 - Making'!$B:$B,'Product List'!$A3007,'Week 5 - Making'!$P:$P),0),"")</f>
        <v/>
      </c>
      <c r="O3007" s="7"/>
      <c r="P3007" s="7">
        <f t="array" ref="P3007">iferror(xlookup(C3007,'Product Families'!A:A,'Product Families'!S:S),"")</f>
        <v>0</v>
      </c>
    </row>
    <row r="3008" ht="14.25" customHeight="1">
      <c r="A3008" s="138" t="s">
        <v>6178</v>
      </c>
      <c r="B3008" s="122"/>
      <c r="C3008" s="138" t="s">
        <v>921</v>
      </c>
      <c r="D3008" s="7">
        <f t="array" ref="D3008">IFERROR(XLOOKUP($C3008,'Product Families'!$A:$A,'Product Families'!$D:$D),"")</f>
        <v>200</v>
      </c>
      <c r="E3008" s="7">
        <f t="array" ref="E3008">IFERROR(XLOOKUP($C3008,'Product Families'!$A:$A,'Product Families'!$E:$E),"")</f>
        <v>205</v>
      </c>
      <c r="F3008" s="7">
        <f t="array" ref="F3008">IFERROR(XLOOKUP($C3008,'Product Families'!$A:$A,'Product Families'!$F:$F),"")</f>
        <v>221</v>
      </c>
      <c r="G3008" s="7">
        <f t="array" ref="G3008">IFERROR(XLOOKUP($C3008,'Product Families'!$A:$A,'Product Families'!$G:$G),"")</f>
        <v>237</v>
      </c>
      <c r="J3008" s="7" t="str">
        <f>IFERROR(ROUND(AVERAGEIF('Week 1 - Making'!$B:$B,'Product List'!$A3008,'Week 1 - Making'!$P:$P),0),"")</f>
        <v/>
      </c>
      <c r="K3008" s="7" t="str">
        <f>IFERROR(ROUND(AVERAGEIF('Week 2 - Making'!$B:$B,'Product List'!$A3008,'Week 2 - Making'!$P:$P),0),"")</f>
        <v/>
      </c>
      <c r="L3008" s="263" t="str">
        <f>IFERROR(ROUND(AVERAGEIF('Week 3 - Making'!$B:$B,'Product List'!$A3008,'Week 3 - Making'!$P:$P),0),"")</f>
        <v/>
      </c>
      <c r="M3008" s="7" t="str">
        <f>IFERROR(ROUND(AVERAGEIF('Week 4 - Making'!$B:$B,'Product List'!$A3008,'Week 4 - Making'!$P:$P),0),"")</f>
        <v/>
      </c>
      <c r="N3008" s="7" t="str">
        <f>IFERROR(ROUND(AVERAGEIF('Week 5 - Making'!$B:$B,'Product List'!$A3008,'Week 5 - Making'!$P:$P),0),"")</f>
        <v/>
      </c>
      <c r="O3008" s="7"/>
      <c r="P3008" s="7">
        <f t="array" ref="P3008">iferror(xlookup(C3008,'Product Families'!A:A,'Product Families'!S:S),"")</f>
        <v>0</v>
      </c>
    </row>
    <row r="3009" ht="14.25" customHeight="1">
      <c r="A3009" s="138" t="s">
        <v>6179</v>
      </c>
      <c r="B3009" s="122"/>
      <c r="C3009" s="138" t="s">
        <v>938</v>
      </c>
      <c r="D3009" s="7">
        <f t="array" ref="D3009">IFERROR(XLOOKUP($C3009,'Product Families'!$A:$A,'Product Families'!$D:$D),"")</f>
        <v>43</v>
      </c>
      <c r="E3009" s="7">
        <f t="array" ref="E3009">IFERROR(XLOOKUP($C3009,'Product Families'!$A:$A,'Product Families'!$E:$E),"")</f>
        <v>44</v>
      </c>
      <c r="F3009" s="7">
        <f t="array" ref="F3009">IFERROR(XLOOKUP($C3009,'Product Families'!$A:$A,'Product Families'!$F:$F),"")</f>
        <v>48</v>
      </c>
      <c r="G3009" s="7">
        <f t="array" ref="G3009">IFERROR(XLOOKUP($C3009,'Product Families'!$A:$A,'Product Families'!$G:$G),"")</f>
        <v>51</v>
      </c>
      <c r="J3009" s="7" t="str">
        <f>IFERROR(ROUND(AVERAGEIF('Week 1 - Making'!$B:$B,'Product List'!$A3009,'Week 1 - Making'!$P:$P),0),"")</f>
        <v/>
      </c>
      <c r="K3009" s="7" t="str">
        <f>IFERROR(ROUND(AVERAGEIF('Week 2 - Making'!$B:$B,'Product List'!$A3009,'Week 2 - Making'!$P:$P),0),"")</f>
        <v/>
      </c>
      <c r="L3009" s="263" t="str">
        <f>IFERROR(ROUND(AVERAGEIF('Week 3 - Making'!$B:$B,'Product List'!$A3009,'Week 3 - Making'!$P:$P),0),"")</f>
        <v/>
      </c>
      <c r="M3009" s="7" t="str">
        <f>IFERROR(ROUND(AVERAGEIF('Week 4 - Making'!$B:$B,'Product List'!$A3009,'Week 4 - Making'!$P:$P),0),"")</f>
        <v/>
      </c>
      <c r="N3009" s="7" t="str">
        <f>IFERROR(ROUND(AVERAGEIF('Week 5 - Making'!$B:$B,'Product List'!$A3009,'Week 5 - Making'!$P:$P),0),"")</f>
        <v/>
      </c>
      <c r="O3009" s="7"/>
      <c r="P3009" s="7">
        <f t="array" ref="P3009">iferror(xlookup(C3009,'Product Families'!A:A,'Product Families'!S:S),"")</f>
        <v>0</v>
      </c>
    </row>
    <row r="3010" ht="14.25" customHeight="1">
      <c r="A3010" s="138" t="s">
        <v>6180</v>
      </c>
      <c r="B3010" s="122"/>
      <c r="C3010" s="138" t="s">
        <v>1114</v>
      </c>
      <c r="D3010" s="7">
        <f t="array" ref="D3010">IFERROR(XLOOKUP($C3010,'Product Families'!$A:$A,'Product Families'!$D:$D),"")</f>
        <v>86</v>
      </c>
      <c r="E3010" s="7">
        <f t="array" ref="E3010">IFERROR(XLOOKUP($C3010,'Product Families'!$A:$A,'Product Families'!$E:$E),"")</f>
        <v>88</v>
      </c>
      <c r="F3010" s="7">
        <f t="array" ref="F3010">IFERROR(XLOOKUP($C3010,'Product Families'!$A:$A,'Product Families'!$F:$F),"")</f>
        <v>95</v>
      </c>
      <c r="G3010" s="7">
        <f t="array" ref="G3010">IFERROR(XLOOKUP($C3010,'Product Families'!$A:$A,'Product Families'!$G:$G),"")</f>
        <v>102</v>
      </c>
      <c r="J3010" s="7" t="str">
        <f>IFERROR(ROUND(AVERAGEIF('Week 1 - Making'!$B:$B,'Product List'!$A3010,'Week 1 - Making'!$P:$P),0),"")</f>
        <v/>
      </c>
      <c r="K3010" s="7" t="str">
        <f>IFERROR(ROUND(AVERAGEIF('Week 2 - Making'!$B:$B,'Product List'!$A3010,'Week 2 - Making'!$P:$P),0),"")</f>
        <v/>
      </c>
      <c r="L3010" s="263" t="str">
        <f>IFERROR(ROUND(AVERAGEIF('Week 3 - Making'!$B:$B,'Product List'!$A3010,'Week 3 - Making'!$P:$P),0),"")</f>
        <v/>
      </c>
      <c r="M3010" s="7" t="str">
        <f>IFERROR(ROUND(AVERAGEIF('Week 4 - Making'!$B:$B,'Product List'!$A3010,'Week 4 - Making'!$P:$P),0),"")</f>
        <v/>
      </c>
      <c r="N3010" s="7" t="str">
        <f>IFERROR(ROUND(AVERAGEIF('Week 5 - Making'!$B:$B,'Product List'!$A3010,'Week 5 - Making'!$P:$P),0),"")</f>
        <v/>
      </c>
      <c r="O3010" s="7"/>
      <c r="P3010" s="7">
        <f t="array" ref="P3010">iferror(xlookup(C3010,'Product Families'!A:A,'Product Families'!S:S),"")</f>
        <v>0</v>
      </c>
    </row>
    <row r="3011" ht="14.25" customHeight="1">
      <c r="A3011" s="138" t="s">
        <v>6181</v>
      </c>
      <c r="B3011" s="122"/>
      <c r="C3011" s="138" t="s">
        <v>1117</v>
      </c>
      <c r="D3011" s="7">
        <f t="array" ref="D3011">IFERROR(XLOOKUP($C3011,'Product Families'!$A:$A,'Product Families'!$D:$D),"")</f>
        <v>21</v>
      </c>
      <c r="E3011" s="7">
        <f t="array" ref="E3011">IFERROR(XLOOKUP($C3011,'Product Families'!$A:$A,'Product Families'!$E:$E),"")</f>
        <v>22</v>
      </c>
      <c r="F3011" s="7">
        <f t="array" ref="F3011">IFERROR(XLOOKUP($C3011,'Product Families'!$A:$A,'Product Families'!$F:$F),"")</f>
        <v>24</v>
      </c>
      <c r="G3011" s="7">
        <f t="array" ref="G3011">IFERROR(XLOOKUP($C3011,'Product Families'!$A:$A,'Product Families'!$G:$G),"")</f>
        <v>25</v>
      </c>
      <c r="J3011" s="7" t="str">
        <f>IFERROR(ROUND(AVERAGEIF('Week 1 - Making'!$B:$B,'Product List'!$A3011,'Week 1 - Making'!$P:$P),0),"")</f>
        <v/>
      </c>
      <c r="K3011" s="7" t="str">
        <f>IFERROR(ROUND(AVERAGEIF('Week 2 - Making'!$B:$B,'Product List'!$A3011,'Week 2 - Making'!$P:$P),0),"")</f>
        <v/>
      </c>
      <c r="L3011" s="263" t="str">
        <f>IFERROR(ROUND(AVERAGEIF('Week 3 - Making'!$B:$B,'Product List'!$A3011,'Week 3 - Making'!$P:$P),0),"")</f>
        <v/>
      </c>
      <c r="M3011" s="7" t="str">
        <f>IFERROR(ROUND(AVERAGEIF('Week 4 - Making'!$B:$B,'Product List'!$A3011,'Week 4 - Making'!$P:$P),0),"")</f>
        <v/>
      </c>
      <c r="N3011" s="7" t="str">
        <f>IFERROR(ROUND(AVERAGEIF('Week 5 - Making'!$B:$B,'Product List'!$A3011,'Week 5 - Making'!$P:$P),0),"")</f>
        <v/>
      </c>
      <c r="O3011" s="7"/>
      <c r="P3011" s="7">
        <f t="array" ref="P3011">iferror(xlookup(C3011,'Product Families'!A:A,'Product Families'!S:S),"")</f>
        <v>0</v>
      </c>
    </row>
    <row r="3012" ht="14.25" customHeight="1">
      <c r="A3012" s="138" t="s">
        <v>6182</v>
      </c>
      <c r="B3012" s="122"/>
      <c r="C3012" s="138" t="s">
        <v>550</v>
      </c>
      <c r="D3012" s="7">
        <f t="array" ref="D3012">IFERROR(XLOOKUP($C3012,'Product Families'!$A:$A,'Product Families'!$D:$D),"")</f>
        <v>72</v>
      </c>
      <c r="E3012" s="7">
        <f t="array" ref="E3012">IFERROR(XLOOKUP($C3012,'Product Families'!$A:$A,'Product Families'!$E:$E),"")</f>
        <v>74</v>
      </c>
      <c r="F3012" s="7">
        <f t="array" ref="F3012">IFERROR(XLOOKUP($C3012,'Product Families'!$A:$A,'Product Families'!$F:$F),"")</f>
        <v>80</v>
      </c>
      <c r="G3012" s="7">
        <f t="array" ref="G3012">IFERROR(XLOOKUP($C3012,'Product Families'!$A:$A,'Product Families'!$G:$G),"")</f>
        <v>85</v>
      </c>
      <c r="J3012" s="7" t="str">
        <f>IFERROR(ROUND(AVERAGEIF('Week 1 - Making'!$B:$B,'Product List'!$A3012,'Week 1 - Making'!$P:$P),0),"")</f>
        <v/>
      </c>
      <c r="K3012" s="7" t="str">
        <f>IFERROR(ROUND(AVERAGEIF('Week 2 - Making'!$B:$B,'Product List'!$A3012,'Week 2 - Making'!$P:$P),0),"")</f>
        <v/>
      </c>
      <c r="L3012" s="263" t="str">
        <f>IFERROR(ROUND(AVERAGEIF('Week 3 - Making'!$B:$B,'Product List'!$A3012,'Week 3 - Making'!$P:$P),0),"")</f>
        <v/>
      </c>
      <c r="M3012" s="7" t="str">
        <f>IFERROR(ROUND(AVERAGEIF('Week 4 - Making'!$B:$B,'Product List'!$A3012,'Week 4 - Making'!$P:$P),0),"")</f>
        <v/>
      </c>
      <c r="N3012" s="7" t="str">
        <f>IFERROR(ROUND(AVERAGEIF('Week 5 - Making'!$B:$B,'Product List'!$A3012,'Week 5 - Making'!$P:$P),0),"")</f>
        <v/>
      </c>
      <c r="O3012" s="7"/>
      <c r="P3012" s="7">
        <f t="array" ref="P3012">iferror(xlookup(C3012,'Product Families'!A:A,'Product Families'!S:S),"")</f>
        <v>0</v>
      </c>
    </row>
    <row r="3013" ht="14.25" customHeight="1">
      <c r="A3013" s="138" t="s">
        <v>1996</v>
      </c>
      <c r="B3013" s="122"/>
      <c r="C3013" s="138" t="s">
        <v>1119</v>
      </c>
      <c r="D3013" s="7">
        <f t="array" ref="D3013">IFERROR(XLOOKUP($C3013,'Product Families'!$A:$A,'Product Families'!$D:$D),"")</f>
        <v>86</v>
      </c>
      <c r="E3013" s="7">
        <f t="array" ref="E3013">IFERROR(XLOOKUP($C3013,'Product Families'!$A:$A,'Product Families'!$E:$E),"")</f>
        <v>88</v>
      </c>
      <c r="F3013" s="7">
        <f t="array" ref="F3013">IFERROR(XLOOKUP($C3013,'Product Families'!$A:$A,'Product Families'!$F:$F),"")</f>
        <v>95</v>
      </c>
      <c r="G3013" s="7">
        <f t="array" ref="G3013">IFERROR(XLOOKUP($C3013,'Product Families'!$A:$A,'Product Families'!$G:$G),"")</f>
        <v>102</v>
      </c>
      <c r="J3013" s="7">
        <f>IFERROR(ROUND(AVERAGEIF('Week 1 - Making'!$B:$B,'Product List'!$A3013,'Week 1 - Making'!$P:$P),0),"")</f>
        <v>103</v>
      </c>
      <c r="K3013" s="7" t="str">
        <f>IFERROR(ROUND(AVERAGEIF('Week 2 - Making'!$B:$B,'Product List'!$A3013,'Week 2 - Making'!$P:$P),0),"")</f>
        <v/>
      </c>
      <c r="L3013" s="263" t="str">
        <f>IFERROR(ROUND(AVERAGEIF('Week 3 - Making'!$B:$B,'Product List'!$A3013,'Week 3 - Making'!$P:$P),0),"")</f>
        <v/>
      </c>
      <c r="M3013" s="7" t="str">
        <f>IFERROR(ROUND(AVERAGEIF('Week 4 - Making'!$B:$B,'Product List'!$A3013,'Week 4 - Making'!$P:$P),0),"")</f>
        <v/>
      </c>
      <c r="N3013" s="7" t="str">
        <f>IFERROR(ROUND(AVERAGEIF('Week 5 - Making'!$B:$B,'Product List'!$A3013,'Week 5 - Making'!$P:$P),0),"")</f>
        <v/>
      </c>
      <c r="O3013" s="7"/>
      <c r="P3013" s="7">
        <f t="array" ref="P3013">iferror(xlookup(C3013,'Product Families'!A:A,'Product Families'!S:S),"")</f>
        <v>0</v>
      </c>
    </row>
    <row r="3014" ht="14.25" customHeight="1">
      <c r="A3014" s="122" t="s">
        <v>6183</v>
      </c>
      <c r="B3014" s="270" t="s">
        <v>6184</v>
      </c>
      <c r="C3014" s="122" t="s">
        <v>563</v>
      </c>
      <c r="D3014" s="7">
        <f t="array" ref="D3014">IFERROR(XLOOKUP($C3014,'Product Families'!$A:$A,'Product Families'!$D:$D),"")</f>
        <v>72</v>
      </c>
      <c r="E3014" s="7">
        <f t="array" ref="E3014">IFERROR(XLOOKUP($C3014,'Product Families'!$A:$A,'Product Families'!$E:$E),"")</f>
        <v>74</v>
      </c>
      <c r="F3014" s="7">
        <f t="array" ref="F3014">IFERROR(XLOOKUP($C3014,'Product Families'!$A:$A,'Product Families'!$F:$F),"")</f>
        <v>80</v>
      </c>
      <c r="G3014" s="7">
        <f t="array" ref="G3014">IFERROR(XLOOKUP($C3014,'Product Families'!$A:$A,'Product Families'!$G:$G),"")</f>
        <v>85</v>
      </c>
      <c r="J3014" s="7" t="str">
        <f>IFERROR(ROUND(AVERAGEIF('Week 1 - Making'!$B:$B,'Product List'!$A3014,'Week 1 - Making'!$P:$P),0),"")</f>
        <v/>
      </c>
      <c r="K3014" s="7" t="str">
        <f>IFERROR(ROUND(AVERAGEIF('Week 2 - Making'!$B:$B,'Product List'!$A3014,'Week 2 - Making'!$P:$P),0),"")</f>
        <v/>
      </c>
      <c r="L3014" s="263" t="str">
        <f>IFERROR(ROUND(AVERAGEIF('Week 3 - Making'!$B:$B,'Product List'!$A3014,'Week 3 - Making'!$P:$P),0),"")</f>
        <v/>
      </c>
      <c r="M3014" s="7" t="str">
        <f>IFERROR(ROUND(AVERAGEIF('Week 4 - Making'!$B:$B,'Product List'!$A3014,'Week 4 - Making'!$P:$P),0),"")</f>
        <v/>
      </c>
      <c r="N3014" s="7" t="str">
        <f>IFERROR(ROUND(AVERAGEIF('Week 5 - Making'!$B:$B,'Product List'!$A3014,'Week 5 - Making'!$P:$P),0),"")</f>
        <v/>
      </c>
      <c r="O3014" s="7"/>
      <c r="P3014" s="7">
        <f t="array" ref="P3014">iferror(xlookup(C3014,'Product Families'!A:A,'Product Families'!S:S),"")</f>
        <v>0</v>
      </c>
    </row>
    <row r="3015" ht="14.25" customHeight="1">
      <c r="A3015" s="122" t="s">
        <v>6185</v>
      </c>
      <c r="B3015" s="270" t="s">
        <v>6186</v>
      </c>
      <c r="C3015" s="122" t="s">
        <v>563</v>
      </c>
      <c r="D3015" s="7">
        <f t="array" ref="D3015">IFERROR(XLOOKUP($C3015,'Product Families'!$A:$A,'Product Families'!$D:$D),"")</f>
        <v>72</v>
      </c>
      <c r="E3015" s="7">
        <f t="array" ref="E3015">IFERROR(XLOOKUP($C3015,'Product Families'!$A:$A,'Product Families'!$E:$E),"")</f>
        <v>74</v>
      </c>
      <c r="F3015" s="7">
        <f t="array" ref="F3015">IFERROR(XLOOKUP($C3015,'Product Families'!$A:$A,'Product Families'!$F:$F),"")</f>
        <v>80</v>
      </c>
      <c r="G3015" s="7">
        <f t="array" ref="G3015">IFERROR(XLOOKUP($C3015,'Product Families'!$A:$A,'Product Families'!$G:$G),"")</f>
        <v>85</v>
      </c>
      <c r="J3015" s="7" t="str">
        <f>IFERROR(ROUND(AVERAGEIF('Week 1 - Making'!$B:$B,'Product List'!$A3015,'Week 1 - Making'!$P:$P),0),"")</f>
        <v/>
      </c>
      <c r="K3015" s="7" t="str">
        <f>IFERROR(ROUND(AVERAGEIF('Week 2 - Making'!$B:$B,'Product List'!$A3015,'Week 2 - Making'!$P:$P),0),"")</f>
        <v/>
      </c>
      <c r="L3015" s="263" t="str">
        <f>IFERROR(ROUND(AVERAGEIF('Week 3 - Making'!$B:$B,'Product List'!$A3015,'Week 3 - Making'!$P:$P),0),"")</f>
        <v/>
      </c>
      <c r="M3015" s="7" t="str">
        <f>IFERROR(ROUND(AVERAGEIF('Week 4 - Making'!$B:$B,'Product List'!$A3015,'Week 4 - Making'!$P:$P),0),"")</f>
        <v/>
      </c>
      <c r="N3015" s="7" t="str">
        <f>IFERROR(ROUND(AVERAGEIF('Week 5 - Making'!$B:$B,'Product List'!$A3015,'Week 5 - Making'!$P:$P),0),"")</f>
        <v/>
      </c>
      <c r="O3015" s="7"/>
      <c r="P3015" s="7">
        <f t="array" ref="P3015">iferror(xlookup(C3015,'Product Families'!A:A,'Product Families'!S:S),"")</f>
        <v>0</v>
      </c>
    </row>
    <row r="3016" ht="14.25" customHeight="1">
      <c r="A3016" s="122" t="s">
        <v>6187</v>
      </c>
      <c r="B3016" s="270" t="s">
        <v>6188</v>
      </c>
      <c r="C3016" s="122" t="s">
        <v>563</v>
      </c>
      <c r="D3016" s="7">
        <f t="array" ref="D3016">IFERROR(XLOOKUP($C3016,'Product Families'!$A:$A,'Product Families'!$D:$D),"")</f>
        <v>72</v>
      </c>
      <c r="E3016" s="7">
        <f t="array" ref="E3016">IFERROR(XLOOKUP($C3016,'Product Families'!$A:$A,'Product Families'!$E:$E),"")</f>
        <v>74</v>
      </c>
      <c r="F3016" s="7">
        <f t="array" ref="F3016">IFERROR(XLOOKUP($C3016,'Product Families'!$A:$A,'Product Families'!$F:$F),"")</f>
        <v>80</v>
      </c>
      <c r="G3016" s="7">
        <f t="array" ref="G3016">IFERROR(XLOOKUP($C3016,'Product Families'!$A:$A,'Product Families'!$G:$G),"")</f>
        <v>85</v>
      </c>
      <c r="J3016" s="7" t="str">
        <f>IFERROR(ROUND(AVERAGEIF('Week 1 - Making'!$B:$B,'Product List'!$A3016,'Week 1 - Making'!$P:$P),0),"")</f>
        <v/>
      </c>
      <c r="K3016" s="7" t="str">
        <f>IFERROR(ROUND(AVERAGEIF('Week 2 - Making'!$B:$B,'Product List'!$A3016,'Week 2 - Making'!$P:$P),0),"")</f>
        <v/>
      </c>
      <c r="L3016" s="263" t="str">
        <f>IFERROR(ROUND(AVERAGEIF('Week 3 - Making'!$B:$B,'Product List'!$A3016,'Week 3 - Making'!$P:$P),0),"")</f>
        <v/>
      </c>
      <c r="M3016" s="7" t="str">
        <f>IFERROR(ROUND(AVERAGEIF('Week 4 - Making'!$B:$B,'Product List'!$A3016,'Week 4 - Making'!$P:$P),0),"")</f>
        <v/>
      </c>
      <c r="N3016" s="7" t="str">
        <f>IFERROR(ROUND(AVERAGEIF('Week 5 - Making'!$B:$B,'Product List'!$A3016,'Week 5 - Making'!$P:$P),0),"")</f>
        <v/>
      </c>
      <c r="O3016" s="7"/>
      <c r="P3016" s="7">
        <f t="array" ref="P3016">iferror(xlookup(C3016,'Product Families'!A:A,'Product Families'!S:S),"")</f>
        <v>0</v>
      </c>
    </row>
    <row r="3017" ht="14.25" customHeight="1">
      <c r="A3017" s="122" t="s">
        <v>1747</v>
      </c>
      <c r="B3017" s="270" t="s">
        <v>6189</v>
      </c>
      <c r="C3017" s="122" t="s">
        <v>563</v>
      </c>
      <c r="D3017" s="7">
        <f t="array" ref="D3017">IFERROR(XLOOKUP($C3017,'Product Families'!$A:$A,'Product Families'!$D:$D),"")</f>
        <v>72</v>
      </c>
      <c r="E3017" s="7">
        <f t="array" ref="E3017">IFERROR(XLOOKUP($C3017,'Product Families'!$A:$A,'Product Families'!$E:$E),"")</f>
        <v>74</v>
      </c>
      <c r="F3017" s="7">
        <f t="array" ref="F3017">IFERROR(XLOOKUP($C3017,'Product Families'!$A:$A,'Product Families'!$F:$F),"")</f>
        <v>80</v>
      </c>
      <c r="G3017" s="7">
        <f t="array" ref="G3017">IFERROR(XLOOKUP($C3017,'Product Families'!$A:$A,'Product Families'!$G:$G),"")</f>
        <v>85</v>
      </c>
      <c r="J3017" s="7">
        <f>IFERROR(ROUND(AVERAGEIF('Week 1 - Making'!$B:$B,'Product List'!$A3017,'Week 1 - Making'!$P:$P),0),"")</f>
        <v>89</v>
      </c>
      <c r="K3017" s="7">
        <f>IFERROR(ROUND(AVERAGEIF('Week 2 - Making'!$B:$B,'Product List'!$A3017,'Week 2 - Making'!$P:$P),0),"")</f>
        <v>89</v>
      </c>
      <c r="L3017" s="263" t="str">
        <f>IFERROR(ROUND(AVERAGEIF('Week 3 - Making'!$B:$B,'Product List'!$A3017,'Week 3 - Making'!$P:$P),0),"")</f>
        <v/>
      </c>
      <c r="M3017" s="7" t="str">
        <f>IFERROR(ROUND(AVERAGEIF('Week 4 - Making'!$B:$B,'Product List'!$A3017,'Week 4 - Making'!$P:$P),0),"")</f>
        <v/>
      </c>
      <c r="N3017" s="7" t="str">
        <f>IFERROR(ROUND(AVERAGEIF('Week 5 - Making'!$B:$B,'Product List'!$A3017,'Week 5 - Making'!$P:$P),0),"")</f>
        <v/>
      </c>
      <c r="O3017" s="7"/>
      <c r="P3017" s="7">
        <f t="array" ref="P3017">iferror(xlookup(C3017,'Product Families'!A:A,'Product Families'!S:S),"")</f>
        <v>0</v>
      </c>
    </row>
    <row r="3018" ht="14.25" customHeight="1">
      <c r="A3018" s="122" t="s">
        <v>6190</v>
      </c>
      <c r="B3018" s="270" t="s">
        <v>6191</v>
      </c>
      <c r="C3018" s="122" t="s">
        <v>563</v>
      </c>
      <c r="D3018" s="7">
        <f t="array" ref="D3018">IFERROR(XLOOKUP($C3018,'Product Families'!$A:$A,'Product Families'!$D:$D),"")</f>
        <v>72</v>
      </c>
      <c r="E3018" s="7">
        <f t="array" ref="E3018">IFERROR(XLOOKUP($C3018,'Product Families'!$A:$A,'Product Families'!$E:$E),"")</f>
        <v>74</v>
      </c>
      <c r="F3018" s="7">
        <f t="array" ref="F3018">IFERROR(XLOOKUP($C3018,'Product Families'!$A:$A,'Product Families'!$F:$F),"")</f>
        <v>80</v>
      </c>
      <c r="G3018" s="7">
        <f t="array" ref="G3018">IFERROR(XLOOKUP($C3018,'Product Families'!$A:$A,'Product Families'!$G:$G),"")</f>
        <v>85</v>
      </c>
      <c r="J3018" s="7" t="str">
        <f>IFERROR(ROUND(AVERAGEIF('Week 1 - Making'!$B:$B,'Product List'!$A3018,'Week 1 - Making'!$P:$P),0),"")</f>
        <v/>
      </c>
      <c r="K3018" s="7" t="str">
        <f>IFERROR(ROUND(AVERAGEIF('Week 2 - Making'!$B:$B,'Product List'!$A3018,'Week 2 - Making'!$P:$P),0),"")</f>
        <v/>
      </c>
      <c r="L3018" s="263" t="str">
        <f>IFERROR(ROUND(AVERAGEIF('Week 3 - Making'!$B:$B,'Product List'!$A3018,'Week 3 - Making'!$P:$P),0),"")</f>
        <v/>
      </c>
      <c r="M3018" s="7" t="str">
        <f>IFERROR(ROUND(AVERAGEIF('Week 4 - Making'!$B:$B,'Product List'!$A3018,'Week 4 - Making'!$P:$P),0),"")</f>
        <v/>
      </c>
      <c r="N3018" s="7" t="str">
        <f>IFERROR(ROUND(AVERAGEIF('Week 5 - Making'!$B:$B,'Product List'!$A3018,'Week 5 - Making'!$P:$P),0),"")</f>
        <v/>
      </c>
      <c r="O3018" s="7"/>
      <c r="P3018" s="7">
        <f t="array" ref="P3018">iferror(xlookup(C3018,'Product Families'!A:A,'Product Families'!S:S),"")</f>
        <v>0</v>
      </c>
    </row>
    <row r="3019" ht="14.25" customHeight="1">
      <c r="A3019" s="138" t="s">
        <v>6192</v>
      </c>
      <c r="B3019" s="122"/>
      <c r="C3019" s="138" t="s">
        <v>6193</v>
      </c>
      <c r="D3019" s="7" t="str">
        <f t="array" ref="D3019">IFERROR(XLOOKUP($C3019,'Product Families'!$A:$A,'Product Families'!$D:$D),"")</f>
        <v/>
      </c>
      <c r="E3019" s="7" t="str">
        <f t="array" ref="E3019">IFERROR(XLOOKUP($C3019,'Product Families'!$A:$A,'Product Families'!$E:$E),"")</f>
        <v/>
      </c>
      <c r="F3019" s="7" t="str">
        <f t="array" ref="F3019">IFERROR(XLOOKUP($C3019,'Product Families'!$A:$A,'Product Families'!$F:$F),"")</f>
        <v/>
      </c>
      <c r="G3019" s="7" t="str">
        <f t="array" ref="G3019">IFERROR(XLOOKUP($C3019,'Product Families'!$A:$A,'Product Families'!$G:$G),"")</f>
        <v/>
      </c>
      <c r="J3019" s="7" t="str">
        <f>IFERROR(ROUND(AVERAGEIF('Week 1 - Making'!$B:$B,'Product List'!$A3019,'Week 1 - Making'!$P:$P),0),"")</f>
        <v/>
      </c>
      <c r="K3019" s="7" t="str">
        <f>IFERROR(ROUND(AVERAGEIF('Week 2 - Making'!$B:$B,'Product List'!$A3019,'Week 2 - Making'!$P:$P),0),"")</f>
        <v/>
      </c>
      <c r="L3019" s="263" t="str">
        <f>IFERROR(ROUND(AVERAGEIF('Week 3 - Making'!$B:$B,'Product List'!$A3019,'Week 3 - Making'!$P:$P),0),"")</f>
        <v/>
      </c>
      <c r="M3019" s="7" t="str">
        <f>IFERROR(ROUND(AVERAGEIF('Week 4 - Making'!$B:$B,'Product List'!$A3019,'Week 4 - Making'!$P:$P),0),"")</f>
        <v/>
      </c>
      <c r="N3019" s="7" t="str">
        <f>IFERROR(ROUND(AVERAGEIF('Week 5 - Making'!$B:$B,'Product List'!$A3019,'Week 5 - Making'!$P:$P),0),"")</f>
        <v/>
      </c>
      <c r="O3019" s="7"/>
      <c r="P3019" s="7" t="str">
        <f t="array" ref="P3019">iferror(xlookup(C3019,'Product Families'!A:A,'Product Families'!S:S),"")</f>
        <v/>
      </c>
    </row>
    <row r="3020" ht="14.25" customHeight="1">
      <c r="A3020" s="122" t="s">
        <v>6194</v>
      </c>
      <c r="B3020" s="270" t="s">
        <v>6195</v>
      </c>
      <c r="C3020" s="122" t="s">
        <v>563</v>
      </c>
      <c r="D3020" s="7">
        <f t="array" ref="D3020">IFERROR(XLOOKUP($C3020,'Product Families'!$A:$A,'Product Families'!$D:$D),"")</f>
        <v>72</v>
      </c>
      <c r="E3020" s="7">
        <f t="array" ref="E3020">IFERROR(XLOOKUP($C3020,'Product Families'!$A:$A,'Product Families'!$E:$E),"")</f>
        <v>74</v>
      </c>
      <c r="F3020" s="7">
        <f t="array" ref="F3020">IFERROR(XLOOKUP($C3020,'Product Families'!$A:$A,'Product Families'!$F:$F),"")</f>
        <v>80</v>
      </c>
      <c r="G3020" s="7">
        <f t="array" ref="G3020">IFERROR(XLOOKUP($C3020,'Product Families'!$A:$A,'Product Families'!$G:$G),"")</f>
        <v>85</v>
      </c>
      <c r="J3020" s="7" t="str">
        <f>IFERROR(ROUND(AVERAGEIF('Week 1 - Making'!$B:$B,'Product List'!$A3020,'Week 1 - Making'!$P:$P),0),"")</f>
        <v/>
      </c>
      <c r="K3020" s="7" t="str">
        <f>IFERROR(ROUND(AVERAGEIF('Week 2 - Making'!$B:$B,'Product List'!$A3020,'Week 2 - Making'!$P:$P),0),"")</f>
        <v/>
      </c>
      <c r="L3020" s="263" t="str">
        <f>IFERROR(ROUND(AVERAGEIF('Week 3 - Making'!$B:$B,'Product List'!$A3020,'Week 3 - Making'!$P:$P),0),"")</f>
        <v/>
      </c>
      <c r="M3020" s="7" t="str">
        <f>IFERROR(ROUND(AVERAGEIF('Week 4 - Making'!$B:$B,'Product List'!$A3020,'Week 4 - Making'!$P:$P),0),"")</f>
        <v/>
      </c>
      <c r="N3020" s="7" t="str">
        <f>IFERROR(ROUND(AVERAGEIF('Week 5 - Making'!$B:$B,'Product List'!$A3020,'Week 5 - Making'!$P:$P),0),"")</f>
        <v/>
      </c>
      <c r="O3020" s="7"/>
      <c r="P3020" s="7">
        <f t="array" ref="P3020">iferror(xlookup(C3020,'Product Families'!A:A,'Product Families'!S:S),"")</f>
        <v>0</v>
      </c>
    </row>
    <row r="3021" ht="14.25" customHeight="1">
      <c r="A3021" s="122" t="s">
        <v>6196</v>
      </c>
      <c r="B3021" s="270" t="s">
        <v>6197</v>
      </c>
      <c r="C3021" s="122" t="s">
        <v>563</v>
      </c>
      <c r="D3021" s="7">
        <f t="array" ref="D3021">IFERROR(XLOOKUP($C3021,'Product Families'!$A:$A,'Product Families'!$D:$D),"")</f>
        <v>72</v>
      </c>
      <c r="E3021" s="7">
        <f t="array" ref="E3021">IFERROR(XLOOKUP($C3021,'Product Families'!$A:$A,'Product Families'!$E:$E),"")</f>
        <v>74</v>
      </c>
      <c r="F3021" s="7">
        <f t="array" ref="F3021">IFERROR(XLOOKUP($C3021,'Product Families'!$A:$A,'Product Families'!$F:$F),"")</f>
        <v>80</v>
      </c>
      <c r="G3021" s="7">
        <f t="array" ref="G3021">IFERROR(XLOOKUP($C3021,'Product Families'!$A:$A,'Product Families'!$G:$G),"")</f>
        <v>85</v>
      </c>
      <c r="J3021" s="7" t="str">
        <f>IFERROR(ROUND(AVERAGEIF('Week 1 - Making'!$B:$B,'Product List'!$A3021,'Week 1 - Making'!$P:$P),0),"")</f>
        <v/>
      </c>
      <c r="K3021" s="7" t="str">
        <f>IFERROR(ROUND(AVERAGEIF('Week 2 - Making'!$B:$B,'Product List'!$A3021,'Week 2 - Making'!$P:$P),0),"")</f>
        <v/>
      </c>
      <c r="L3021" s="263" t="str">
        <f>IFERROR(ROUND(AVERAGEIF('Week 3 - Making'!$B:$B,'Product List'!$A3021,'Week 3 - Making'!$P:$P),0),"")</f>
        <v/>
      </c>
      <c r="M3021" s="7" t="str">
        <f>IFERROR(ROUND(AVERAGEIF('Week 4 - Making'!$B:$B,'Product List'!$A3021,'Week 4 - Making'!$P:$P),0),"")</f>
        <v/>
      </c>
      <c r="N3021" s="7" t="str">
        <f>IFERROR(ROUND(AVERAGEIF('Week 5 - Making'!$B:$B,'Product List'!$A3021,'Week 5 - Making'!$P:$P),0),"")</f>
        <v/>
      </c>
      <c r="O3021" s="7"/>
      <c r="P3021" s="7">
        <f t="array" ref="P3021">iferror(xlookup(C3021,'Product Families'!A:A,'Product Families'!S:S),"")</f>
        <v>0</v>
      </c>
    </row>
    <row r="3022" ht="14.25" customHeight="1">
      <c r="A3022" s="138" t="s">
        <v>6198</v>
      </c>
      <c r="B3022" s="122"/>
      <c r="C3022" s="138" t="s">
        <v>6193</v>
      </c>
      <c r="D3022" s="7" t="str">
        <f t="array" ref="D3022">IFERROR(XLOOKUP($C3022,'Product Families'!$A:$A,'Product Families'!$D:$D),"")</f>
        <v/>
      </c>
      <c r="E3022" s="7" t="str">
        <f t="array" ref="E3022">IFERROR(XLOOKUP($C3022,'Product Families'!$A:$A,'Product Families'!$E:$E),"")</f>
        <v/>
      </c>
      <c r="F3022" s="7" t="str">
        <f t="array" ref="F3022">IFERROR(XLOOKUP($C3022,'Product Families'!$A:$A,'Product Families'!$F:$F),"")</f>
        <v/>
      </c>
      <c r="G3022" s="7" t="str">
        <f t="array" ref="G3022">IFERROR(XLOOKUP($C3022,'Product Families'!$A:$A,'Product Families'!$G:$G),"")</f>
        <v/>
      </c>
      <c r="J3022" s="7" t="str">
        <f>IFERROR(ROUND(AVERAGEIF('Week 1 - Making'!$B:$B,'Product List'!$A3022,'Week 1 - Making'!$P:$P),0),"")</f>
        <v/>
      </c>
      <c r="K3022" s="7" t="str">
        <f>IFERROR(ROUND(AVERAGEIF('Week 2 - Making'!$B:$B,'Product List'!$A3022,'Week 2 - Making'!$P:$P),0),"")</f>
        <v/>
      </c>
      <c r="L3022" s="263" t="str">
        <f>IFERROR(ROUND(AVERAGEIF('Week 3 - Making'!$B:$B,'Product List'!$A3022,'Week 3 - Making'!$P:$P),0),"")</f>
        <v/>
      </c>
      <c r="M3022" s="7" t="str">
        <f>IFERROR(ROUND(AVERAGEIF('Week 4 - Making'!$B:$B,'Product List'!$A3022,'Week 4 - Making'!$P:$P),0),"")</f>
        <v/>
      </c>
      <c r="N3022" s="7" t="str">
        <f>IFERROR(ROUND(AVERAGEIF('Week 5 - Making'!$B:$B,'Product List'!$A3022,'Week 5 - Making'!$P:$P),0),"")</f>
        <v/>
      </c>
      <c r="O3022" s="7"/>
      <c r="P3022" s="7" t="str">
        <f t="array" ref="P3022">iferror(xlookup(C3022,'Product Families'!A:A,'Product Families'!S:S),"")</f>
        <v/>
      </c>
    </row>
    <row r="3023" ht="14.25" customHeight="1">
      <c r="A3023" s="122" t="s">
        <v>6199</v>
      </c>
      <c r="B3023" s="270" t="s">
        <v>6200</v>
      </c>
      <c r="C3023" s="122" t="s">
        <v>563</v>
      </c>
      <c r="D3023" s="7">
        <f t="array" ref="D3023">IFERROR(XLOOKUP($C3023,'Product Families'!$A:$A,'Product Families'!$D:$D),"")</f>
        <v>72</v>
      </c>
      <c r="E3023" s="7">
        <f t="array" ref="E3023">IFERROR(XLOOKUP($C3023,'Product Families'!$A:$A,'Product Families'!$E:$E),"")</f>
        <v>74</v>
      </c>
      <c r="F3023" s="7">
        <f t="array" ref="F3023">IFERROR(XLOOKUP($C3023,'Product Families'!$A:$A,'Product Families'!$F:$F),"")</f>
        <v>80</v>
      </c>
      <c r="G3023" s="7">
        <f t="array" ref="G3023">IFERROR(XLOOKUP($C3023,'Product Families'!$A:$A,'Product Families'!$G:$G),"")</f>
        <v>85</v>
      </c>
      <c r="J3023" s="7" t="str">
        <f>IFERROR(ROUND(AVERAGEIF('Week 1 - Making'!$B:$B,'Product List'!$A3023,'Week 1 - Making'!$P:$P),0),"")</f>
        <v/>
      </c>
      <c r="K3023" s="7" t="str">
        <f>IFERROR(ROUND(AVERAGEIF('Week 2 - Making'!$B:$B,'Product List'!$A3023,'Week 2 - Making'!$P:$P),0),"")</f>
        <v/>
      </c>
      <c r="L3023" s="263" t="str">
        <f>IFERROR(ROUND(AVERAGEIF('Week 3 - Making'!$B:$B,'Product List'!$A3023,'Week 3 - Making'!$P:$P),0),"")</f>
        <v/>
      </c>
      <c r="M3023" s="7" t="str">
        <f>IFERROR(ROUND(AVERAGEIF('Week 4 - Making'!$B:$B,'Product List'!$A3023,'Week 4 - Making'!$P:$P),0),"")</f>
        <v/>
      </c>
      <c r="N3023" s="7" t="str">
        <f>IFERROR(ROUND(AVERAGEIF('Week 5 - Making'!$B:$B,'Product List'!$A3023,'Week 5 - Making'!$P:$P),0),"")</f>
        <v/>
      </c>
      <c r="O3023" s="7"/>
      <c r="P3023" s="7">
        <f t="array" ref="P3023">iferror(xlookup(C3023,'Product Families'!A:A,'Product Families'!S:S),"")</f>
        <v>0</v>
      </c>
    </row>
    <row r="3024" ht="14.25" customHeight="1">
      <c r="A3024" s="122" t="s">
        <v>6201</v>
      </c>
      <c r="B3024" s="270" t="s">
        <v>6202</v>
      </c>
      <c r="C3024" s="122" t="s">
        <v>563</v>
      </c>
      <c r="D3024" s="7">
        <f t="array" ref="D3024">IFERROR(XLOOKUP($C3024,'Product Families'!$A:$A,'Product Families'!$D:$D),"")</f>
        <v>72</v>
      </c>
      <c r="E3024" s="7">
        <f t="array" ref="E3024">IFERROR(XLOOKUP($C3024,'Product Families'!$A:$A,'Product Families'!$E:$E),"")</f>
        <v>74</v>
      </c>
      <c r="F3024" s="7">
        <f t="array" ref="F3024">IFERROR(XLOOKUP($C3024,'Product Families'!$A:$A,'Product Families'!$F:$F),"")</f>
        <v>80</v>
      </c>
      <c r="G3024" s="7">
        <f t="array" ref="G3024">IFERROR(XLOOKUP($C3024,'Product Families'!$A:$A,'Product Families'!$G:$G),"")</f>
        <v>85</v>
      </c>
      <c r="J3024" s="7" t="str">
        <f>IFERROR(ROUND(AVERAGEIF('Week 1 - Making'!$B:$B,'Product List'!$A3024,'Week 1 - Making'!$P:$P),0),"")</f>
        <v/>
      </c>
      <c r="K3024" s="7" t="str">
        <f>IFERROR(ROUND(AVERAGEIF('Week 2 - Making'!$B:$B,'Product List'!$A3024,'Week 2 - Making'!$P:$P),0),"")</f>
        <v/>
      </c>
      <c r="L3024" s="263" t="str">
        <f>IFERROR(ROUND(AVERAGEIF('Week 3 - Making'!$B:$B,'Product List'!$A3024,'Week 3 - Making'!$P:$P),0),"")</f>
        <v/>
      </c>
      <c r="M3024" s="7" t="str">
        <f>IFERROR(ROUND(AVERAGEIF('Week 4 - Making'!$B:$B,'Product List'!$A3024,'Week 4 - Making'!$P:$P),0),"")</f>
        <v/>
      </c>
      <c r="N3024" s="7" t="str">
        <f>IFERROR(ROUND(AVERAGEIF('Week 5 - Making'!$B:$B,'Product List'!$A3024,'Week 5 - Making'!$P:$P),0),"")</f>
        <v/>
      </c>
      <c r="O3024" s="7"/>
      <c r="P3024" s="7">
        <f t="array" ref="P3024">iferror(xlookup(C3024,'Product Families'!A:A,'Product Families'!S:S),"")</f>
        <v>0</v>
      </c>
    </row>
    <row r="3025" ht="14.25" customHeight="1">
      <c r="A3025" s="122" t="s">
        <v>6203</v>
      </c>
      <c r="B3025" s="270" t="s">
        <v>6204</v>
      </c>
      <c r="C3025" s="122" t="s">
        <v>563</v>
      </c>
      <c r="D3025" s="7">
        <f t="array" ref="D3025">IFERROR(XLOOKUP($C3025,'Product Families'!$A:$A,'Product Families'!$D:$D),"")</f>
        <v>72</v>
      </c>
      <c r="E3025" s="7">
        <f t="array" ref="E3025">IFERROR(XLOOKUP($C3025,'Product Families'!$A:$A,'Product Families'!$E:$E),"")</f>
        <v>74</v>
      </c>
      <c r="F3025" s="7">
        <f t="array" ref="F3025">IFERROR(XLOOKUP($C3025,'Product Families'!$A:$A,'Product Families'!$F:$F),"")</f>
        <v>80</v>
      </c>
      <c r="G3025" s="7">
        <f t="array" ref="G3025">IFERROR(XLOOKUP($C3025,'Product Families'!$A:$A,'Product Families'!$G:$G),"")</f>
        <v>85</v>
      </c>
      <c r="J3025" s="7" t="str">
        <f>IFERROR(ROUND(AVERAGEIF('Week 1 - Making'!$B:$B,'Product List'!$A3025,'Week 1 - Making'!$P:$P),0),"")</f>
        <v/>
      </c>
      <c r="K3025" s="7" t="str">
        <f>IFERROR(ROUND(AVERAGEIF('Week 2 - Making'!$B:$B,'Product List'!$A3025,'Week 2 - Making'!$P:$P),0),"")</f>
        <v/>
      </c>
      <c r="L3025" s="263" t="str">
        <f>IFERROR(ROUND(AVERAGEIF('Week 3 - Making'!$B:$B,'Product List'!$A3025,'Week 3 - Making'!$P:$P),0),"")</f>
        <v/>
      </c>
      <c r="M3025" s="7" t="str">
        <f>IFERROR(ROUND(AVERAGEIF('Week 4 - Making'!$B:$B,'Product List'!$A3025,'Week 4 - Making'!$P:$P),0),"")</f>
        <v/>
      </c>
      <c r="N3025" s="7" t="str">
        <f>IFERROR(ROUND(AVERAGEIF('Week 5 - Making'!$B:$B,'Product List'!$A3025,'Week 5 - Making'!$P:$P),0),"")</f>
        <v/>
      </c>
      <c r="O3025" s="7"/>
      <c r="P3025" s="7">
        <f t="array" ref="P3025">iferror(xlookup(C3025,'Product Families'!A:A,'Product Families'!S:S),"")</f>
        <v>0</v>
      </c>
    </row>
    <row r="3026" ht="14.25" customHeight="1">
      <c r="A3026" s="138" t="s">
        <v>6205</v>
      </c>
      <c r="B3026" s="122"/>
      <c r="C3026" s="138" t="s">
        <v>6193</v>
      </c>
      <c r="D3026" s="7" t="str">
        <f t="array" ref="D3026">IFERROR(XLOOKUP($C3026,'Product Families'!$A:$A,'Product Families'!$D:$D),"")</f>
        <v/>
      </c>
      <c r="E3026" s="7" t="str">
        <f t="array" ref="E3026">IFERROR(XLOOKUP($C3026,'Product Families'!$A:$A,'Product Families'!$E:$E),"")</f>
        <v/>
      </c>
      <c r="F3026" s="7" t="str">
        <f t="array" ref="F3026">IFERROR(XLOOKUP($C3026,'Product Families'!$A:$A,'Product Families'!$F:$F),"")</f>
        <v/>
      </c>
      <c r="G3026" s="7" t="str">
        <f t="array" ref="G3026">IFERROR(XLOOKUP($C3026,'Product Families'!$A:$A,'Product Families'!$G:$G),"")</f>
        <v/>
      </c>
      <c r="J3026" s="7" t="str">
        <f>IFERROR(ROUND(AVERAGEIF('Week 1 - Making'!$B:$B,'Product List'!$A3026,'Week 1 - Making'!$P:$P),0),"")</f>
        <v/>
      </c>
      <c r="K3026" s="7" t="str">
        <f>IFERROR(ROUND(AVERAGEIF('Week 2 - Making'!$B:$B,'Product List'!$A3026,'Week 2 - Making'!$P:$P),0),"")</f>
        <v/>
      </c>
      <c r="L3026" s="263" t="str">
        <f>IFERROR(ROUND(AVERAGEIF('Week 3 - Making'!$B:$B,'Product List'!$A3026,'Week 3 - Making'!$P:$P),0),"")</f>
        <v/>
      </c>
      <c r="M3026" s="7" t="str">
        <f>IFERROR(ROUND(AVERAGEIF('Week 4 - Making'!$B:$B,'Product List'!$A3026,'Week 4 - Making'!$P:$P),0),"")</f>
        <v/>
      </c>
      <c r="N3026" s="7" t="str">
        <f>IFERROR(ROUND(AVERAGEIF('Week 5 - Making'!$B:$B,'Product List'!$A3026,'Week 5 - Making'!$P:$P),0),"")</f>
        <v/>
      </c>
      <c r="O3026" s="7"/>
      <c r="P3026" s="7" t="str">
        <f t="array" ref="P3026">iferror(xlookup(C3026,'Product Families'!A:A,'Product Families'!S:S),"")</f>
        <v/>
      </c>
    </row>
    <row r="3027" ht="14.25" customHeight="1">
      <c r="A3027" s="122" t="s">
        <v>6206</v>
      </c>
      <c r="B3027" s="270" t="s">
        <v>6207</v>
      </c>
      <c r="C3027" s="122" t="s">
        <v>563</v>
      </c>
      <c r="D3027" s="7">
        <f t="array" ref="D3027">IFERROR(XLOOKUP($C3027,'Product Families'!$A:$A,'Product Families'!$D:$D),"")</f>
        <v>72</v>
      </c>
      <c r="E3027" s="7">
        <f t="array" ref="E3027">IFERROR(XLOOKUP($C3027,'Product Families'!$A:$A,'Product Families'!$E:$E),"")</f>
        <v>74</v>
      </c>
      <c r="F3027" s="7">
        <f t="array" ref="F3027">IFERROR(XLOOKUP($C3027,'Product Families'!$A:$A,'Product Families'!$F:$F),"")</f>
        <v>80</v>
      </c>
      <c r="G3027" s="7">
        <f t="array" ref="G3027">IFERROR(XLOOKUP($C3027,'Product Families'!$A:$A,'Product Families'!$G:$G),"")</f>
        <v>85</v>
      </c>
      <c r="J3027" s="7" t="str">
        <f>IFERROR(ROUND(AVERAGEIF('Week 1 - Making'!$B:$B,'Product List'!$A3027,'Week 1 - Making'!$P:$P),0),"")</f>
        <v/>
      </c>
      <c r="K3027" s="7" t="str">
        <f>IFERROR(ROUND(AVERAGEIF('Week 2 - Making'!$B:$B,'Product List'!$A3027,'Week 2 - Making'!$P:$P),0),"")</f>
        <v/>
      </c>
      <c r="L3027" s="263" t="str">
        <f>IFERROR(ROUND(AVERAGEIF('Week 3 - Making'!$B:$B,'Product List'!$A3027,'Week 3 - Making'!$P:$P),0),"")</f>
        <v/>
      </c>
      <c r="M3027" s="7" t="str">
        <f>IFERROR(ROUND(AVERAGEIF('Week 4 - Making'!$B:$B,'Product List'!$A3027,'Week 4 - Making'!$P:$P),0),"")</f>
        <v/>
      </c>
      <c r="N3027" s="7" t="str">
        <f>IFERROR(ROUND(AVERAGEIF('Week 5 - Making'!$B:$B,'Product List'!$A3027,'Week 5 - Making'!$P:$P),0),"")</f>
        <v/>
      </c>
      <c r="O3027" s="7"/>
      <c r="P3027" s="7">
        <f t="array" ref="P3027">iferror(xlookup(C3027,'Product Families'!A:A,'Product Families'!S:S),"")</f>
        <v>0</v>
      </c>
    </row>
    <row r="3028" ht="14.25" customHeight="1">
      <c r="A3028" s="122" t="s">
        <v>6208</v>
      </c>
      <c r="B3028" s="270" t="s">
        <v>6209</v>
      </c>
      <c r="C3028" s="122" t="s">
        <v>563</v>
      </c>
      <c r="D3028" s="7">
        <f t="array" ref="D3028">IFERROR(XLOOKUP($C3028,'Product Families'!$A:$A,'Product Families'!$D:$D),"")</f>
        <v>72</v>
      </c>
      <c r="E3028" s="7">
        <f t="array" ref="E3028">IFERROR(XLOOKUP($C3028,'Product Families'!$A:$A,'Product Families'!$E:$E),"")</f>
        <v>74</v>
      </c>
      <c r="F3028" s="7">
        <f t="array" ref="F3028">IFERROR(XLOOKUP($C3028,'Product Families'!$A:$A,'Product Families'!$F:$F),"")</f>
        <v>80</v>
      </c>
      <c r="G3028" s="7">
        <f t="array" ref="G3028">IFERROR(XLOOKUP($C3028,'Product Families'!$A:$A,'Product Families'!$G:$G),"")</f>
        <v>85</v>
      </c>
      <c r="J3028" s="7" t="str">
        <f>IFERROR(ROUND(AVERAGEIF('Week 1 - Making'!$B:$B,'Product List'!$A3028,'Week 1 - Making'!$P:$P),0),"")</f>
        <v/>
      </c>
      <c r="K3028" s="7" t="str">
        <f>IFERROR(ROUND(AVERAGEIF('Week 2 - Making'!$B:$B,'Product List'!$A3028,'Week 2 - Making'!$P:$P),0),"")</f>
        <v/>
      </c>
      <c r="L3028" s="263" t="str">
        <f>IFERROR(ROUND(AVERAGEIF('Week 3 - Making'!$B:$B,'Product List'!$A3028,'Week 3 - Making'!$P:$P),0),"")</f>
        <v/>
      </c>
      <c r="M3028" s="7" t="str">
        <f>IFERROR(ROUND(AVERAGEIF('Week 4 - Making'!$B:$B,'Product List'!$A3028,'Week 4 - Making'!$P:$P),0),"")</f>
        <v/>
      </c>
      <c r="N3028" s="7" t="str">
        <f>IFERROR(ROUND(AVERAGEIF('Week 5 - Making'!$B:$B,'Product List'!$A3028,'Week 5 - Making'!$P:$P),0),"")</f>
        <v/>
      </c>
      <c r="O3028" s="7"/>
      <c r="P3028" s="7">
        <f t="array" ref="P3028">iferror(xlookup(C3028,'Product Families'!A:A,'Product Families'!S:S),"")</f>
        <v>0</v>
      </c>
    </row>
    <row r="3029" ht="14.25" customHeight="1">
      <c r="A3029" s="122" t="s">
        <v>6210</v>
      </c>
      <c r="B3029" s="270" t="s">
        <v>6211</v>
      </c>
      <c r="C3029" s="122" t="s">
        <v>563</v>
      </c>
      <c r="D3029" s="7">
        <f t="array" ref="D3029">IFERROR(XLOOKUP($C3029,'Product Families'!$A:$A,'Product Families'!$D:$D),"")</f>
        <v>72</v>
      </c>
      <c r="E3029" s="7">
        <f t="array" ref="E3029">IFERROR(XLOOKUP($C3029,'Product Families'!$A:$A,'Product Families'!$E:$E),"")</f>
        <v>74</v>
      </c>
      <c r="F3029" s="7">
        <f t="array" ref="F3029">IFERROR(XLOOKUP($C3029,'Product Families'!$A:$A,'Product Families'!$F:$F),"")</f>
        <v>80</v>
      </c>
      <c r="G3029" s="7">
        <f t="array" ref="G3029">IFERROR(XLOOKUP($C3029,'Product Families'!$A:$A,'Product Families'!$G:$G),"")</f>
        <v>85</v>
      </c>
      <c r="J3029" s="7" t="str">
        <f>IFERROR(ROUND(AVERAGEIF('Week 1 - Making'!$B:$B,'Product List'!$A3029,'Week 1 - Making'!$P:$P),0),"")</f>
        <v/>
      </c>
      <c r="K3029" s="7" t="str">
        <f>IFERROR(ROUND(AVERAGEIF('Week 2 - Making'!$B:$B,'Product List'!$A3029,'Week 2 - Making'!$P:$P),0),"")</f>
        <v/>
      </c>
      <c r="L3029" s="263" t="str">
        <f>IFERROR(ROUND(AVERAGEIF('Week 3 - Making'!$B:$B,'Product List'!$A3029,'Week 3 - Making'!$P:$P),0),"")</f>
        <v/>
      </c>
      <c r="M3029" s="7" t="str">
        <f>IFERROR(ROUND(AVERAGEIF('Week 4 - Making'!$B:$B,'Product List'!$A3029,'Week 4 - Making'!$P:$P),0),"")</f>
        <v/>
      </c>
      <c r="N3029" s="7" t="str">
        <f>IFERROR(ROUND(AVERAGEIF('Week 5 - Making'!$B:$B,'Product List'!$A3029,'Week 5 - Making'!$P:$P),0),"")</f>
        <v/>
      </c>
      <c r="O3029" s="7"/>
      <c r="P3029" s="7">
        <f t="array" ref="P3029">iferror(xlookup(C3029,'Product Families'!A:A,'Product Families'!S:S),"")</f>
        <v>0</v>
      </c>
    </row>
    <row r="3030" ht="14.25" customHeight="1">
      <c r="A3030" s="122" t="s">
        <v>6212</v>
      </c>
      <c r="B3030" s="122"/>
      <c r="C3030" s="122" t="s">
        <v>563</v>
      </c>
      <c r="D3030" s="7">
        <f t="array" ref="D3030">IFERROR(XLOOKUP($C3030,'Product Families'!$A:$A,'Product Families'!$D:$D),"")</f>
        <v>72</v>
      </c>
      <c r="E3030" s="7">
        <f t="array" ref="E3030">IFERROR(XLOOKUP($C3030,'Product Families'!$A:$A,'Product Families'!$E:$E),"")</f>
        <v>74</v>
      </c>
      <c r="F3030" s="7">
        <f t="array" ref="F3030">IFERROR(XLOOKUP($C3030,'Product Families'!$A:$A,'Product Families'!$F:$F),"")</f>
        <v>80</v>
      </c>
      <c r="G3030" s="7">
        <f t="array" ref="G3030">IFERROR(XLOOKUP($C3030,'Product Families'!$A:$A,'Product Families'!$G:$G),"")</f>
        <v>85</v>
      </c>
      <c r="J3030" s="7" t="str">
        <f>IFERROR(ROUND(AVERAGEIF('Week 1 - Making'!$B:$B,'Product List'!$A3030,'Week 1 - Making'!$P:$P),0),"")</f>
        <v/>
      </c>
      <c r="K3030" s="7" t="str">
        <f>IFERROR(ROUND(AVERAGEIF('Week 2 - Making'!$B:$B,'Product List'!$A3030,'Week 2 - Making'!$P:$P),0),"")</f>
        <v/>
      </c>
      <c r="L3030" s="263" t="str">
        <f>IFERROR(ROUND(AVERAGEIF('Week 3 - Making'!$B:$B,'Product List'!$A3030,'Week 3 - Making'!$P:$P),0),"")</f>
        <v/>
      </c>
      <c r="M3030" s="7" t="str">
        <f>IFERROR(ROUND(AVERAGEIF('Week 4 - Making'!$B:$B,'Product List'!$A3030,'Week 4 - Making'!$P:$P),0),"")</f>
        <v/>
      </c>
      <c r="N3030" s="7" t="str">
        <f>IFERROR(ROUND(AVERAGEIF('Week 5 - Making'!$B:$B,'Product List'!$A3030,'Week 5 - Making'!$P:$P),0),"")</f>
        <v/>
      </c>
      <c r="O3030" s="7"/>
      <c r="P3030" s="7">
        <f t="array" ref="P3030">iferror(xlookup(C3030,'Product Families'!A:A,'Product Families'!S:S),"")</f>
        <v>0</v>
      </c>
    </row>
    <row r="3031" ht="14.25" customHeight="1">
      <c r="A3031" s="138" t="s">
        <v>6213</v>
      </c>
      <c r="B3031" s="122"/>
      <c r="C3031" s="138" t="s">
        <v>6193</v>
      </c>
      <c r="D3031" s="7" t="str">
        <f t="array" ref="D3031">IFERROR(XLOOKUP($C3031,'Product Families'!$A:$A,'Product Families'!$D:$D),"")</f>
        <v/>
      </c>
      <c r="E3031" s="7" t="str">
        <f t="array" ref="E3031">IFERROR(XLOOKUP($C3031,'Product Families'!$A:$A,'Product Families'!$E:$E),"")</f>
        <v/>
      </c>
      <c r="F3031" s="7" t="str">
        <f t="array" ref="F3031">IFERROR(XLOOKUP($C3031,'Product Families'!$A:$A,'Product Families'!$F:$F),"")</f>
        <v/>
      </c>
      <c r="G3031" s="7" t="str">
        <f t="array" ref="G3031">IFERROR(XLOOKUP($C3031,'Product Families'!$A:$A,'Product Families'!$G:$G),"")</f>
        <v/>
      </c>
      <c r="J3031" s="7" t="str">
        <f>IFERROR(ROUND(AVERAGEIF('Week 1 - Making'!$B:$B,'Product List'!$A3031,'Week 1 - Making'!$P:$P),0),"")</f>
        <v/>
      </c>
      <c r="K3031" s="7" t="str">
        <f>IFERROR(ROUND(AVERAGEIF('Week 2 - Making'!$B:$B,'Product List'!$A3031,'Week 2 - Making'!$P:$P),0),"")</f>
        <v/>
      </c>
      <c r="L3031" s="263" t="str">
        <f>IFERROR(ROUND(AVERAGEIF('Week 3 - Making'!$B:$B,'Product List'!$A3031,'Week 3 - Making'!$P:$P),0),"")</f>
        <v/>
      </c>
      <c r="M3031" s="7" t="str">
        <f>IFERROR(ROUND(AVERAGEIF('Week 4 - Making'!$B:$B,'Product List'!$A3031,'Week 4 - Making'!$P:$P),0),"")</f>
        <v/>
      </c>
      <c r="N3031" s="7" t="str">
        <f>IFERROR(ROUND(AVERAGEIF('Week 5 - Making'!$B:$B,'Product List'!$A3031,'Week 5 - Making'!$P:$P),0),"")</f>
        <v/>
      </c>
      <c r="O3031" s="7"/>
      <c r="P3031" s="7" t="str">
        <f t="array" ref="P3031">iferror(xlookup(C3031,'Product Families'!A:A,'Product Families'!S:S),"")</f>
        <v/>
      </c>
    </row>
    <row r="3032" ht="14.25" customHeight="1">
      <c r="A3032" s="138" t="s">
        <v>1755</v>
      </c>
      <c r="B3032" s="122"/>
      <c r="C3032" s="122" t="s">
        <v>563</v>
      </c>
      <c r="D3032" s="7">
        <f t="array" ref="D3032">IFERROR(XLOOKUP($C3032,'Product Families'!$A:$A,'Product Families'!$D:$D),"")</f>
        <v>72</v>
      </c>
      <c r="E3032" s="7">
        <f t="array" ref="E3032">IFERROR(XLOOKUP($C3032,'Product Families'!$A:$A,'Product Families'!$E:$E),"")</f>
        <v>74</v>
      </c>
      <c r="F3032" s="7">
        <f t="array" ref="F3032">IFERROR(XLOOKUP($C3032,'Product Families'!$A:$A,'Product Families'!$F:$F),"")</f>
        <v>80</v>
      </c>
      <c r="G3032" s="7">
        <f t="array" ref="G3032">IFERROR(XLOOKUP($C3032,'Product Families'!$A:$A,'Product Families'!$G:$G),"")</f>
        <v>85</v>
      </c>
      <c r="J3032" s="7" t="str">
        <f>IFERROR(ROUND(AVERAGEIF('Week 1 - Making'!$B:$B,'Product List'!$A3032,'Week 1 - Making'!$P:$P),0),"")</f>
        <v/>
      </c>
      <c r="K3032" s="7">
        <f>IFERROR(ROUND(AVERAGEIF('Week 2 - Making'!$B:$B,'Product List'!$A3032,'Week 2 - Making'!$P:$P),0),"")</f>
        <v>86</v>
      </c>
      <c r="L3032" s="263" t="str">
        <f>IFERROR(ROUND(AVERAGEIF('Week 3 - Making'!$B:$B,'Product List'!$A3032,'Week 3 - Making'!$P:$P),0),"")</f>
        <v/>
      </c>
      <c r="M3032" s="7" t="str">
        <f>IFERROR(ROUND(AVERAGEIF('Week 4 - Making'!$B:$B,'Product List'!$A3032,'Week 4 - Making'!$P:$P),0),"")</f>
        <v/>
      </c>
      <c r="N3032" s="7" t="str">
        <f>IFERROR(ROUND(AVERAGEIF('Week 5 - Making'!$B:$B,'Product List'!$A3032,'Week 5 - Making'!$P:$P),0),"")</f>
        <v/>
      </c>
      <c r="O3032" s="7"/>
      <c r="P3032" s="7">
        <f t="array" ref="P3032">iferror(xlookup(C3032,'Product Families'!A:A,'Product Families'!S:S),"")</f>
        <v>0</v>
      </c>
    </row>
    <row r="3033" ht="14.25" customHeight="1">
      <c r="A3033" s="138" t="s">
        <v>6214</v>
      </c>
      <c r="B3033" s="122"/>
      <c r="C3033" s="138" t="s">
        <v>6193</v>
      </c>
      <c r="D3033" s="7" t="str">
        <f t="array" ref="D3033">IFERROR(XLOOKUP($C3033,'Product Families'!$A:$A,'Product Families'!$D:$D),"")</f>
        <v/>
      </c>
      <c r="E3033" s="7" t="str">
        <f t="array" ref="E3033">IFERROR(XLOOKUP($C3033,'Product Families'!$A:$A,'Product Families'!$E:$E),"")</f>
        <v/>
      </c>
      <c r="F3033" s="7" t="str">
        <f t="array" ref="F3033">IFERROR(XLOOKUP($C3033,'Product Families'!$A:$A,'Product Families'!$F:$F),"")</f>
        <v/>
      </c>
      <c r="G3033" s="7" t="str">
        <f t="array" ref="G3033">IFERROR(XLOOKUP($C3033,'Product Families'!$A:$A,'Product Families'!$G:$G),"")</f>
        <v/>
      </c>
      <c r="J3033" s="7" t="str">
        <f>IFERROR(ROUND(AVERAGEIF('Week 1 - Making'!$B:$B,'Product List'!$A3033,'Week 1 - Making'!$P:$P),0),"")</f>
        <v/>
      </c>
      <c r="K3033" s="7" t="str">
        <f>IFERROR(ROUND(AVERAGEIF('Week 2 - Making'!$B:$B,'Product List'!$A3033,'Week 2 - Making'!$P:$P),0),"")</f>
        <v/>
      </c>
      <c r="L3033" s="263" t="str">
        <f>IFERROR(ROUND(AVERAGEIF('Week 3 - Making'!$B:$B,'Product List'!$A3033,'Week 3 - Making'!$P:$P),0),"")</f>
        <v/>
      </c>
      <c r="M3033" s="7" t="str">
        <f>IFERROR(ROUND(AVERAGEIF('Week 4 - Making'!$B:$B,'Product List'!$A3033,'Week 4 - Making'!$P:$P),0),"")</f>
        <v/>
      </c>
      <c r="N3033" s="7" t="str">
        <f>IFERROR(ROUND(AVERAGEIF('Week 5 - Making'!$B:$B,'Product List'!$A3033,'Week 5 - Making'!$P:$P),0),"")</f>
        <v/>
      </c>
      <c r="O3033" s="7"/>
      <c r="P3033" s="7" t="str">
        <f t="array" ref="P3033">iferror(xlookup(C3033,'Product Families'!A:A,'Product Families'!S:S),"")</f>
        <v/>
      </c>
    </row>
    <row r="3034" ht="14.25" customHeight="1">
      <c r="A3034" s="138" t="s">
        <v>6215</v>
      </c>
      <c r="B3034" s="122"/>
      <c r="C3034" s="122" t="s">
        <v>563</v>
      </c>
      <c r="D3034" s="7">
        <f t="array" ref="D3034">IFERROR(XLOOKUP($C3034,'Product Families'!$A:$A,'Product Families'!$D:$D),"")</f>
        <v>72</v>
      </c>
      <c r="E3034" s="7">
        <f t="array" ref="E3034">IFERROR(XLOOKUP($C3034,'Product Families'!$A:$A,'Product Families'!$E:$E),"")</f>
        <v>74</v>
      </c>
      <c r="F3034" s="7">
        <f t="array" ref="F3034">IFERROR(XLOOKUP($C3034,'Product Families'!$A:$A,'Product Families'!$F:$F),"")</f>
        <v>80</v>
      </c>
      <c r="G3034" s="7">
        <f t="array" ref="G3034">IFERROR(XLOOKUP($C3034,'Product Families'!$A:$A,'Product Families'!$G:$G),"")</f>
        <v>85</v>
      </c>
      <c r="J3034" s="7" t="str">
        <f>IFERROR(ROUND(AVERAGEIF('Week 1 - Making'!$B:$B,'Product List'!$A3034,'Week 1 - Making'!$P:$P),0),"")</f>
        <v/>
      </c>
      <c r="K3034" s="7" t="str">
        <f>IFERROR(ROUND(AVERAGEIF('Week 2 - Making'!$B:$B,'Product List'!$A3034,'Week 2 - Making'!$P:$P),0),"")</f>
        <v/>
      </c>
      <c r="L3034" s="263" t="str">
        <f>IFERROR(ROUND(AVERAGEIF('Week 3 - Making'!$B:$B,'Product List'!$A3034,'Week 3 - Making'!$P:$P),0),"")</f>
        <v/>
      </c>
      <c r="M3034" s="7" t="str">
        <f>IFERROR(ROUND(AVERAGEIF('Week 4 - Making'!$B:$B,'Product List'!$A3034,'Week 4 - Making'!$P:$P),0),"")</f>
        <v/>
      </c>
      <c r="N3034" s="7" t="str">
        <f>IFERROR(ROUND(AVERAGEIF('Week 5 - Making'!$B:$B,'Product List'!$A3034,'Week 5 - Making'!$P:$P),0),"")</f>
        <v/>
      </c>
      <c r="O3034" s="7"/>
      <c r="P3034" s="7">
        <f t="array" ref="P3034">iferror(xlookup(C3034,'Product Families'!A:A,'Product Families'!S:S),"")</f>
        <v>0</v>
      </c>
    </row>
    <row r="3035" ht="14.25" customHeight="1">
      <c r="A3035" s="138" t="s">
        <v>6216</v>
      </c>
      <c r="B3035" s="122"/>
      <c r="C3035" s="138" t="s">
        <v>6193</v>
      </c>
      <c r="D3035" s="7" t="str">
        <f t="array" ref="D3035">IFERROR(XLOOKUP($C3035,'Product Families'!$A:$A,'Product Families'!$D:$D),"")</f>
        <v/>
      </c>
      <c r="E3035" s="7" t="str">
        <f t="array" ref="E3035">IFERROR(XLOOKUP($C3035,'Product Families'!$A:$A,'Product Families'!$E:$E),"")</f>
        <v/>
      </c>
      <c r="F3035" s="7" t="str">
        <f t="array" ref="F3035">IFERROR(XLOOKUP($C3035,'Product Families'!$A:$A,'Product Families'!$F:$F),"")</f>
        <v/>
      </c>
      <c r="G3035" s="7" t="str">
        <f t="array" ref="G3035">IFERROR(XLOOKUP($C3035,'Product Families'!$A:$A,'Product Families'!$G:$G),"")</f>
        <v/>
      </c>
      <c r="J3035" s="7" t="str">
        <f>IFERROR(ROUND(AVERAGEIF('Week 1 - Making'!$B:$B,'Product List'!$A3035,'Week 1 - Making'!$P:$P),0),"")</f>
        <v/>
      </c>
      <c r="K3035" s="7" t="str">
        <f>IFERROR(ROUND(AVERAGEIF('Week 2 - Making'!$B:$B,'Product List'!$A3035,'Week 2 - Making'!$P:$P),0),"")</f>
        <v/>
      </c>
      <c r="L3035" s="263" t="str">
        <f>IFERROR(ROUND(AVERAGEIF('Week 3 - Making'!$B:$B,'Product List'!$A3035,'Week 3 - Making'!$P:$P),0),"")</f>
        <v/>
      </c>
      <c r="M3035" s="7" t="str">
        <f>IFERROR(ROUND(AVERAGEIF('Week 4 - Making'!$B:$B,'Product List'!$A3035,'Week 4 - Making'!$P:$P),0),"")</f>
        <v/>
      </c>
      <c r="N3035" s="7" t="str">
        <f>IFERROR(ROUND(AVERAGEIF('Week 5 - Making'!$B:$B,'Product List'!$A3035,'Week 5 - Making'!$P:$P),0),"")</f>
        <v/>
      </c>
      <c r="O3035" s="7"/>
      <c r="P3035" s="7" t="str">
        <f t="array" ref="P3035">iferror(xlookup(C3035,'Product Families'!A:A,'Product Families'!S:S),"")</f>
        <v/>
      </c>
    </row>
    <row r="3036" ht="14.25" customHeight="1">
      <c r="A3036" s="138" t="s">
        <v>6217</v>
      </c>
      <c r="B3036" s="122"/>
      <c r="C3036" s="122" t="s">
        <v>563</v>
      </c>
      <c r="D3036" s="7">
        <f t="array" ref="D3036">IFERROR(XLOOKUP($C3036,'Product Families'!$A:$A,'Product Families'!$D:$D),"")</f>
        <v>72</v>
      </c>
      <c r="E3036" s="7">
        <f t="array" ref="E3036">IFERROR(XLOOKUP($C3036,'Product Families'!$A:$A,'Product Families'!$E:$E),"")</f>
        <v>74</v>
      </c>
      <c r="F3036" s="7">
        <f t="array" ref="F3036">IFERROR(XLOOKUP($C3036,'Product Families'!$A:$A,'Product Families'!$F:$F),"")</f>
        <v>80</v>
      </c>
      <c r="G3036" s="7">
        <f t="array" ref="G3036">IFERROR(XLOOKUP($C3036,'Product Families'!$A:$A,'Product Families'!$G:$G),"")</f>
        <v>85</v>
      </c>
      <c r="J3036" s="7" t="str">
        <f>IFERROR(ROUND(AVERAGEIF('Week 1 - Making'!$B:$B,'Product List'!$A3036,'Week 1 - Making'!$P:$P),0),"")</f>
        <v/>
      </c>
      <c r="K3036" s="7" t="str">
        <f>IFERROR(ROUND(AVERAGEIF('Week 2 - Making'!$B:$B,'Product List'!$A3036,'Week 2 - Making'!$P:$P),0),"")</f>
        <v/>
      </c>
      <c r="L3036" s="263" t="str">
        <f>IFERROR(ROUND(AVERAGEIF('Week 3 - Making'!$B:$B,'Product List'!$A3036,'Week 3 - Making'!$P:$P),0),"")</f>
        <v/>
      </c>
      <c r="M3036" s="7" t="str">
        <f>IFERROR(ROUND(AVERAGEIF('Week 4 - Making'!$B:$B,'Product List'!$A3036,'Week 4 - Making'!$P:$P),0),"")</f>
        <v/>
      </c>
      <c r="N3036" s="7" t="str">
        <f>IFERROR(ROUND(AVERAGEIF('Week 5 - Making'!$B:$B,'Product List'!$A3036,'Week 5 - Making'!$P:$P),0),"")</f>
        <v/>
      </c>
      <c r="O3036" s="7"/>
      <c r="P3036" s="7">
        <f t="array" ref="P3036">iferror(xlookup(C3036,'Product Families'!A:A,'Product Families'!S:S),"")</f>
        <v>0</v>
      </c>
    </row>
    <row r="3037" ht="14.25" customHeight="1">
      <c r="A3037" s="138" t="s">
        <v>6218</v>
      </c>
      <c r="B3037" s="122"/>
      <c r="C3037" s="138" t="s">
        <v>6193</v>
      </c>
      <c r="D3037" s="7" t="str">
        <f t="array" ref="D3037">IFERROR(XLOOKUP($C3037,'Product Families'!$A:$A,'Product Families'!$D:$D),"")</f>
        <v/>
      </c>
      <c r="E3037" s="7" t="str">
        <f t="array" ref="E3037">IFERROR(XLOOKUP($C3037,'Product Families'!$A:$A,'Product Families'!$E:$E),"")</f>
        <v/>
      </c>
      <c r="F3037" s="7" t="str">
        <f t="array" ref="F3037">IFERROR(XLOOKUP($C3037,'Product Families'!$A:$A,'Product Families'!$F:$F),"")</f>
        <v/>
      </c>
      <c r="G3037" s="7" t="str">
        <f t="array" ref="G3037">IFERROR(XLOOKUP($C3037,'Product Families'!$A:$A,'Product Families'!$G:$G),"")</f>
        <v/>
      </c>
      <c r="J3037" s="7" t="str">
        <f>IFERROR(ROUND(AVERAGEIF('Week 1 - Making'!$B:$B,'Product List'!$A3037,'Week 1 - Making'!$P:$P),0),"")</f>
        <v/>
      </c>
      <c r="K3037" s="7" t="str">
        <f>IFERROR(ROUND(AVERAGEIF('Week 2 - Making'!$B:$B,'Product List'!$A3037,'Week 2 - Making'!$P:$P),0),"")</f>
        <v/>
      </c>
      <c r="L3037" s="263" t="str">
        <f>IFERROR(ROUND(AVERAGEIF('Week 3 - Making'!$B:$B,'Product List'!$A3037,'Week 3 - Making'!$P:$P),0),"")</f>
        <v/>
      </c>
      <c r="M3037" s="7" t="str">
        <f>IFERROR(ROUND(AVERAGEIF('Week 4 - Making'!$B:$B,'Product List'!$A3037,'Week 4 - Making'!$P:$P),0),"")</f>
        <v/>
      </c>
      <c r="N3037" s="7" t="str">
        <f>IFERROR(ROUND(AVERAGEIF('Week 5 - Making'!$B:$B,'Product List'!$A3037,'Week 5 - Making'!$P:$P),0),"")</f>
        <v/>
      </c>
      <c r="O3037" s="7"/>
      <c r="P3037" s="7" t="str">
        <f t="array" ref="P3037">iferror(xlookup(C3037,'Product Families'!A:A,'Product Families'!S:S),"")</f>
        <v/>
      </c>
    </row>
    <row r="3038" ht="14.25" customHeight="1">
      <c r="A3038" s="288" t="s">
        <v>6219</v>
      </c>
      <c r="B3038" s="289"/>
      <c r="C3038" s="289" t="s">
        <v>563</v>
      </c>
      <c r="D3038" s="7">
        <v>72.0</v>
      </c>
      <c r="E3038" s="7">
        <v>74.0</v>
      </c>
      <c r="F3038" s="7">
        <v>80.0</v>
      </c>
      <c r="G3038" s="7">
        <v>86.0</v>
      </c>
      <c r="J3038" s="7" t="s">
        <v>6220</v>
      </c>
      <c r="K3038" s="7" t="s">
        <v>6220</v>
      </c>
      <c r="L3038" s="263">
        <v>83.0</v>
      </c>
      <c r="M3038" s="7" t="s">
        <v>6220</v>
      </c>
      <c r="N3038" s="7" t="s">
        <v>6220</v>
      </c>
      <c r="O3038" s="7"/>
      <c r="P3038" s="7">
        <v>0.0</v>
      </c>
    </row>
    <row r="3039" ht="14.25" customHeight="1">
      <c r="A3039" s="288" t="s">
        <v>6221</v>
      </c>
      <c r="B3039" s="289"/>
      <c r="C3039" s="289" t="s">
        <v>563</v>
      </c>
      <c r="D3039" s="7">
        <f t="array" ref="D3039">IFERROR(XLOOKUP($C3039,'Product Families'!$A:$A,'Product Families'!$D:$D),"")</f>
        <v>72</v>
      </c>
      <c r="E3039" s="7">
        <f t="array" ref="E3039">IFERROR(XLOOKUP($C3039,'Product Families'!$A:$A,'Product Families'!$E:$E),"")</f>
        <v>74</v>
      </c>
      <c r="F3039" s="7">
        <f t="array" ref="F3039">IFERROR(XLOOKUP($C3039,'Product Families'!$A:$A,'Product Families'!$F:$F),"")</f>
        <v>80</v>
      </c>
      <c r="G3039" s="7">
        <f t="array" ref="G3039">IFERROR(XLOOKUP($C3039,'Product Families'!$A:$A,'Product Families'!$G:$G),"")</f>
        <v>85</v>
      </c>
      <c r="J3039" s="7" t="str">
        <f>IFERROR(ROUND(AVERAGEIF('Week 1 - Making'!$B:$B,'Product List'!$A3039,'Week 1 - Making'!$P:$P),0),"")</f>
        <v/>
      </c>
      <c r="K3039" s="7" t="str">
        <f>IFERROR(ROUND(AVERAGEIF('Week 2 - Making'!$B:$B,'Product List'!$A3039,'Week 2 - Making'!$P:$P),0),"")</f>
        <v/>
      </c>
      <c r="L3039" s="263" t="str">
        <f>IFERROR(ROUND(AVERAGEIF('Week 3 - Making'!$B:$B,'Product List'!$A3039,'Week 3 - Making'!$P:$P),0),"")</f>
        <v/>
      </c>
      <c r="M3039" s="7" t="str">
        <f>IFERROR(ROUND(AVERAGEIF('Week 4 - Making'!$B:$B,'Product List'!$A3039,'Week 4 - Making'!$P:$P),0),"")</f>
        <v/>
      </c>
      <c r="N3039" s="7" t="str">
        <f>IFERROR(ROUND(AVERAGEIF('Week 5 - Making'!$B:$B,'Product List'!$A3039,'Week 5 - Making'!$P:$P),0),"")</f>
        <v/>
      </c>
      <c r="O3039" s="7"/>
      <c r="P3039" s="7">
        <f t="array" ref="P3039">iferror(xlookup(C3039,'Product Families'!A:A,'Product Families'!S:S),"")</f>
        <v>0</v>
      </c>
    </row>
    <row r="3040" ht="14.25" customHeight="1">
      <c r="A3040" s="288" t="s">
        <v>6222</v>
      </c>
      <c r="B3040" s="289"/>
      <c r="C3040" s="289" t="s">
        <v>6193</v>
      </c>
      <c r="D3040" s="7" t="s">
        <v>6220</v>
      </c>
      <c r="E3040" s="7" t="s">
        <v>6220</v>
      </c>
      <c r="F3040" s="7" t="s">
        <v>6220</v>
      </c>
      <c r="G3040" s="7" t="s">
        <v>6220</v>
      </c>
      <c r="J3040" s="7" t="s">
        <v>6220</v>
      </c>
      <c r="K3040" s="7" t="s">
        <v>6220</v>
      </c>
      <c r="L3040" s="263" t="s">
        <v>6220</v>
      </c>
      <c r="M3040" s="7" t="s">
        <v>6220</v>
      </c>
      <c r="N3040" s="7" t="s">
        <v>6220</v>
      </c>
      <c r="O3040" s="7"/>
      <c r="P3040" s="7" t="s">
        <v>6220</v>
      </c>
    </row>
    <row r="3041" ht="14.25" customHeight="1">
      <c r="A3041" s="288" t="s">
        <v>6223</v>
      </c>
      <c r="B3041" s="289"/>
      <c r="C3041" s="289" t="s">
        <v>563</v>
      </c>
      <c r="D3041" s="7">
        <f t="array" ref="D3041">IFERROR(XLOOKUP($C3041,'Product Families'!$A:$A,'Product Families'!$D:$D),"")</f>
        <v>72</v>
      </c>
      <c r="E3041" s="7">
        <f t="array" ref="E3041">IFERROR(XLOOKUP($C3041,'Product Families'!$A:$A,'Product Families'!$E:$E),"")</f>
        <v>74</v>
      </c>
      <c r="F3041" s="7">
        <f t="array" ref="F3041">IFERROR(XLOOKUP($C3041,'Product Families'!$A:$A,'Product Families'!$F:$F),"")</f>
        <v>80</v>
      </c>
      <c r="G3041" s="7">
        <f t="array" ref="G3041">IFERROR(XLOOKUP($C3041,'Product Families'!$A:$A,'Product Families'!$G:$G),"")</f>
        <v>85</v>
      </c>
      <c r="J3041" s="7" t="str">
        <f>IFERROR(ROUND(AVERAGEIF('Week 1 - Making'!$B:$B,'Product List'!$A3041,'Week 1 - Making'!$P:$P),0),"")</f>
        <v/>
      </c>
      <c r="K3041" s="7" t="str">
        <f>IFERROR(ROUND(AVERAGEIF('Week 2 - Making'!$B:$B,'Product List'!$A3041,'Week 2 - Making'!$P:$P),0),"")</f>
        <v/>
      </c>
      <c r="L3041" s="263" t="str">
        <f>IFERROR(ROUND(AVERAGEIF('Week 3 - Making'!$B:$B,'Product List'!$A3041,'Week 3 - Making'!$P:$P),0),"")</f>
        <v/>
      </c>
      <c r="M3041" s="7" t="str">
        <f>IFERROR(ROUND(AVERAGEIF('Week 4 - Making'!$B:$B,'Product List'!$A3041,'Week 4 - Making'!$P:$P),0),"")</f>
        <v/>
      </c>
      <c r="N3041" s="7" t="str">
        <f>IFERROR(ROUND(AVERAGEIF('Week 5 - Making'!$B:$B,'Product List'!$A3041,'Week 5 - Making'!$P:$P),0),"")</f>
        <v/>
      </c>
      <c r="O3041" s="7"/>
      <c r="P3041" s="7">
        <f t="array" ref="P3041">iferror(xlookup(C3041,'Product Families'!A:A,'Product Families'!S:S),"")</f>
        <v>0</v>
      </c>
    </row>
    <row r="3042" ht="14.25" customHeight="1">
      <c r="A3042" s="288" t="s">
        <v>6224</v>
      </c>
      <c r="B3042" s="289"/>
      <c r="C3042" s="289" t="s">
        <v>6193</v>
      </c>
      <c r="D3042" s="7" t="s">
        <v>6220</v>
      </c>
      <c r="E3042" s="7" t="s">
        <v>6220</v>
      </c>
      <c r="F3042" s="7" t="s">
        <v>6220</v>
      </c>
      <c r="G3042" s="7" t="s">
        <v>6220</v>
      </c>
      <c r="J3042" s="7" t="s">
        <v>6220</v>
      </c>
      <c r="K3042" s="7" t="s">
        <v>6220</v>
      </c>
      <c r="L3042" s="263" t="s">
        <v>6220</v>
      </c>
      <c r="M3042" s="7" t="s">
        <v>6220</v>
      </c>
      <c r="N3042" s="7" t="s">
        <v>6220</v>
      </c>
      <c r="O3042" s="7"/>
      <c r="P3042" s="7" t="s">
        <v>6220</v>
      </c>
    </row>
    <row r="3043" ht="14.25" customHeight="1">
      <c r="A3043" s="288" t="s">
        <v>2209</v>
      </c>
      <c r="B3043" s="289"/>
      <c r="C3043" s="289" t="s">
        <v>563</v>
      </c>
      <c r="D3043" s="7">
        <f t="array" ref="D3043">IFERROR(XLOOKUP($C3043,'Product Families'!$A:$A,'Product Families'!$D:$D),"")</f>
        <v>72</v>
      </c>
      <c r="E3043" s="7">
        <f t="array" ref="E3043">IFERROR(XLOOKUP($C3043,'Product Families'!$A:$A,'Product Families'!$E:$E),"")</f>
        <v>74</v>
      </c>
      <c r="F3043" s="7">
        <f t="array" ref="F3043">IFERROR(XLOOKUP($C3043,'Product Families'!$A:$A,'Product Families'!$F:$F),"")</f>
        <v>80</v>
      </c>
      <c r="G3043" s="7">
        <f t="array" ref="G3043">IFERROR(XLOOKUP($C3043,'Product Families'!$A:$A,'Product Families'!$G:$G),"")</f>
        <v>85</v>
      </c>
      <c r="J3043" s="7">
        <f>IFERROR(ROUND(AVERAGEIF('Week 1 - Making'!$B:$B,'Product List'!$A3043,'Week 1 - Making'!$P:$P),0),"")</f>
        <v>90</v>
      </c>
      <c r="K3043" s="7" t="str">
        <f>IFERROR(ROUND(AVERAGEIF('Week 2 - Making'!$B:$B,'Product List'!$A3043,'Week 2 - Making'!$P:$P),0),"")</f>
        <v/>
      </c>
      <c r="L3043" s="263" t="str">
        <f>IFERROR(ROUND(AVERAGEIF('Week 3 - Making'!$B:$B,'Product List'!$A3043,'Week 3 - Making'!$P:$P),0),"")</f>
        <v/>
      </c>
      <c r="M3043" s="7" t="str">
        <f>IFERROR(ROUND(AVERAGEIF('Week 4 - Making'!$B:$B,'Product List'!$A3043,'Week 4 - Making'!$P:$P),0),"")</f>
        <v/>
      </c>
      <c r="N3043" s="7" t="str">
        <f>IFERROR(ROUND(AVERAGEIF('Week 5 - Making'!$B:$B,'Product List'!$A3043,'Week 5 - Making'!$P:$P),0),"")</f>
        <v/>
      </c>
      <c r="O3043" s="7"/>
      <c r="P3043" s="7">
        <f t="array" ref="P3043">iferror(xlookup(C3043,'Product Families'!A:A,'Product Families'!S:S),"")</f>
        <v>0</v>
      </c>
    </row>
    <row r="3044" ht="14.25" customHeight="1">
      <c r="A3044" s="138" t="s">
        <v>6225</v>
      </c>
      <c r="B3044" s="122"/>
      <c r="C3044" s="122" t="s">
        <v>563</v>
      </c>
      <c r="D3044" s="7">
        <f t="array" ref="D3044">IFERROR(XLOOKUP($C3044,'Product Families'!$A:$A,'Product Families'!$D:$D),"")</f>
        <v>72</v>
      </c>
      <c r="E3044" s="7">
        <f t="array" ref="E3044">IFERROR(XLOOKUP($C3044,'Product Families'!$A:$A,'Product Families'!$E:$E),"")</f>
        <v>74</v>
      </c>
      <c r="F3044" s="7">
        <f t="array" ref="F3044">IFERROR(XLOOKUP($C3044,'Product Families'!$A:$A,'Product Families'!$F:$F),"")</f>
        <v>80</v>
      </c>
      <c r="G3044" s="7">
        <f t="array" ref="G3044">IFERROR(XLOOKUP($C3044,'Product Families'!$A:$A,'Product Families'!$G:$G),"")</f>
        <v>85</v>
      </c>
      <c r="J3044" s="7" t="str">
        <f>IFERROR(ROUND(AVERAGEIF('Week 1 - Making'!$B:$B,'Product List'!$A3044,'Week 1 - Making'!$P:$P),0),"")</f>
        <v/>
      </c>
      <c r="K3044" s="7" t="str">
        <f>IFERROR(ROUND(AVERAGEIF('Week 2 - Making'!$B:$B,'Product List'!$A3044,'Week 2 - Making'!$P:$P),0),"")</f>
        <v/>
      </c>
      <c r="L3044" s="263" t="str">
        <f>IFERROR(ROUND(AVERAGEIF('Week 3 - Making'!$B:$B,'Product List'!$A3044,'Week 3 - Making'!$P:$P),0),"")</f>
        <v/>
      </c>
      <c r="M3044" s="7" t="str">
        <f>IFERROR(ROUND(AVERAGEIF('Week 4 - Making'!$B:$B,'Product List'!$A3044,'Week 4 - Making'!$P:$P),0),"")</f>
        <v/>
      </c>
      <c r="N3044" s="7" t="str">
        <f>IFERROR(ROUND(AVERAGEIF('Week 5 - Making'!$B:$B,'Product List'!$A3044,'Week 5 - Making'!$P:$P),0),"")</f>
        <v/>
      </c>
      <c r="O3044" s="7"/>
      <c r="P3044" s="7">
        <f t="array" ref="P3044">iferror(xlookup(C3044,'Product Families'!A:A,'Product Families'!S:S),"")</f>
        <v>0</v>
      </c>
    </row>
    <row r="3045" ht="14.25" customHeight="1">
      <c r="A3045" s="288" t="s">
        <v>6226</v>
      </c>
      <c r="B3045" s="289"/>
      <c r="C3045" s="289" t="s">
        <v>563</v>
      </c>
      <c r="D3045" s="7">
        <f t="array" ref="D3045">IFERROR(XLOOKUP($C3045,'Product Families'!$A:$A,'Product Families'!$D:$D),"")</f>
        <v>72</v>
      </c>
      <c r="E3045" s="7">
        <f t="array" ref="E3045">IFERROR(XLOOKUP($C3045,'Product Families'!$A:$A,'Product Families'!$E:$E),"")</f>
        <v>74</v>
      </c>
      <c r="F3045" s="7">
        <f t="array" ref="F3045">IFERROR(XLOOKUP($C3045,'Product Families'!$A:$A,'Product Families'!$F:$F),"")</f>
        <v>80</v>
      </c>
      <c r="G3045" s="7">
        <f t="array" ref="G3045">IFERROR(XLOOKUP($C3045,'Product Families'!$A:$A,'Product Families'!$G:$G),"")</f>
        <v>85</v>
      </c>
      <c r="J3045" s="7" t="str">
        <f>IFERROR(ROUND(AVERAGEIF('Week 1 - Making'!$B:$B,'Product List'!$A3045,'Week 1 - Making'!$P:$P),0),"")</f>
        <v/>
      </c>
      <c r="K3045" s="7" t="str">
        <f>IFERROR(ROUND(AVERAGEIF('Week 2 - Making'!$B:$B,'Product List'!$A3045,'Week 2 - Making'!$P:$P),0),"")</f>
        <v/>
      </c>
      <c r="L3045" s="263" t="str">
        <f>IFERROR(ROUND(AVERAGEIF('Week 3 - Making'!$B:$B,'Product List'!$A3045,'Week 3 - Making'!$P:$P),0),"")</f>
        <v/>
      </c>
      <c r="M3045" s="7" t="str">
        <f>IFERROR(ROUND(AVERAGEIF('Week 4 - Making'!$B:$B,'Product List'!$A3045,'Week 4 - Making'!$P:$P),0),"")</f>
        <v/>
      </c>
      <c r="N3045" s="7" t="str">
        <f>IFERROR(ROUND(AVERAGEIF('Week 5 - Making'!$B:$B,'Product List'!$A3045,'Week 5 - Making'!$P:$P),0),"")</f>
        <v/>
      </c>
      <c r="O3045" s="7"/>
      <c r="P3045" s="7">
        <f t="array" ref="P3045">iferror(xlookup(C3045,'Product Families'!A:A,'Product Families'!S:S),"")</f>
        <v>0</v>
      </c>
    </row>
    <row r="3046" ht="14.25" customHeight="1">
      <c r="A3046" s="288" t="s">
        <v>6227</v>
      </c>
      <c r="B3046" s="289"/>
      <c r="C3046" s="289" t="s">
        <v>563</v>
      </c>
      <c r="D3046" s="7">
        <f t="array" ref="D3046">IFERROR(XLOOKUP($C3046,'Product Families'!$A:$A,'Product Families'!$D:$D),"")</f>
        <v>72</v>
      </c>
      <c r="E3046" s="7">
        <f t="array" ref="E3046">IFERROR(XLOOKUP($C3046,'Product Families'!$A:$A,'Product Families'!$E:$E),"")</f>
        <v>74</v>
      </c>
      <c r="F3046" s="7">
        <f t="array" ref="F3046">IFERROR(XLOOKUP($C3046,'Product Families'!$A:$A,'Product Families'!$F:$F),"")</f>
        <v>80</v>
      </c>
      <c r="G3046" s="7">
        <f t="array" ref="G3046">IFERROR(XLOOKUP($C3046,'Product Families'!$A:$A,'Product Families'!$G:$G),"")</f>
        <v>85</v>
      </c>
      <c r="J3046" s="7" t="str">
        <f>IFERROR(ROUND(AVERAGEIF('Week 1 - Making'!$B:$B,'Product List'!$A3046,'Week 1 - Making'!$P:$P),0),"")</f>
        <v/>
      </c>
      <c r="K3046" s="7" t="str">
        <f>IFERROR(ROUND(AVERAGEIF('Week 2 - Making'!$B:$B,'Product List'!$A3046,'Week 2 - Making'!$P:$P),0),"")</f>
        <v/>
      </c>
      <c r="L3046" s="263" t="str">
        <f>IFERROR(ROUND(AVERAGEIF('Week 3 - Making'!$B:$B,'Product List'!$A3046,'Week 3 - Making'!$P:$P),0),"")</f>
        <v/>
      </c>
      <c r="M3046" s="7" t="str">
        <f>IFERROR(ROUND(AVERAGEIF('Week 4 - Making'!$B:$B,'Product List'!$A3046,'Week 4 - Making'!$P:$P),0),"")</f>
        <v/>
      </c>
      <c r="N3046" s="7" t="str">
        <f>IFERROR(ROUND(AVERAGEIF('Week 5 - Making'!$B:$B,'Product List'!$A3046,'Week 5 - Making'!$P:$P),0),"")</f>
        <v/>
      </c>
      <c r="O3046" s="7"/>
      <c r="P3046" s="7">
        <f t="array" ref="P3046">iferror(xlookup(C3046,'Product Families'!A:A,'Product Families'!S:S),"")</f>
        <v>0</v>
      </c>
    </row>
    <row r="3047" ht="14.25" customHeight="1">
      <c r="A3047" s="138" t="s">
        <v>6228</v>
      </c>
      <c r="B3047" s="122"/>
      <c r="C3047" s="122" t="s">
        <v>563</v>
      </c>
      <c r="D3047" s="7">
        <f t="array" ref="D3047">IFERROR(XLOOKUP($C3047,'Product Families'!$A:$A,'Product Families'!$D:$D),"")</f>
        <v>72</v>
      </c>
      <c r="E3047" s="7">
        <f t="array" ref="E3047">IFERROR(XLOOKUP($C3047,'Product Families'!$A:$A,'Product Families'!$E:$E),"")</f>
        <v>74</v>
      </c>
      <c r="F3047" s="7">
        <f t="array" ref="F3047">IFERROR(XLOOKUP($C3047,'Product Families'!$A:$A,'Product Families'!$F:$F),"")</f>
        <v>80</v>
      </c>
      <c r="G3047" s="7">
        <f t="array" ref="G3047">IFERROR(XLOOKUP($C3047,'Product Families'!$A:$A,'Product Families'!$G:$G),"")</f>
        <v>85</v>
      </c>
      <c r="J3047" s="7" t="str">
        <f>IFERROR(ROUND(AVERAGEIF('Week 1 - Making'!$B:$B,'Product List'!$A3047,'Week 1 - Making'!$P:$P),0),"")</f>
        <v/>
      </c>
      <c r="K3047" s="7" t="str">
        <f>IFERROR(ROUND(AVERAGEIF('Week 2 - Making'!$B:$B,'Product List'!$A3047,'Week 2 - Making'!$P:$P),0),"")</f>
        <v/>
      </c>
      <c r="L3047" s="263" t="str">
        <f>IFERROR(ROUND(AVERAGEIF('Week 3 - Making'!$B:$B,'Product List'!$A3047,'Week 3 - Making'!$P:$P),0),"")</f>
        <v/>
      </c>
      <c r="M3047" s="7" t="str">
        <f>IFERROR(ROUND(AVERAGEIF('Week 4 - Making'!$B:$B,'Product List'!$A3047,'Week 4 - Making'!$P:$P),0),"")</f>
        <v/>
      </c>
      <c r="N3047" s="7" t="str">
        <f>IFERROR(ROUND(AVERAGEIF('Week 5 - Making'!$B:$B,'Product List'!$A3047,'Week 5 - Making'!$P:$P),0),"")</f>
        <v/>
      </c>
      <c r="O3047" s="7"/>
      <c r="P3047" s="7">
        <f t="array" ref="P3047">iferror(xlookup(C3047,'Product Families'!A:A,'Product Families'!S:S),"")</f>
        <v>0</v>
      </c>
    </row>
    <row r="3048" ht="14.25" customHeight="1">
      <c r="A3048" s="288" t="s">
        <v>6229</v>
      </c>
      <c r="B3048" s="289"/>
      <c r="C3048" s="289" t="s">
        <v>563</v>
      </c>
      <c r="D3048" s="7">
        <f t="array" ref="D3048">IFERROR(XLOOKUP($C3048,'Product Families'!$A:$A,'Product Families'!$D:$D),"")</f>
        <v>72</v>
      </c>
      <c r="E3048" s="7">
        <f t="array" ref="E3048">IFERROR(XLOOKUP($C3048,'Product Families'!$A:$A,'Product Families'!$E:$E),"")</f>
        <v>74</v>
      </c>
      <c r="F3048" s="7">
        <f t="array" ref="F3048">IFERROR(XLOOKUP($C3048,'Product Families'!$A:$A,'Product Families'!$F:$F),"")</f>
        <v>80</v>
      </c>
      <c r="G3048" s="7">
        <f t="array" ref="G3048">IFERROR(XLOOKUP($C3048,'Product Families'!$A:$A,'Product Families'!$G:$G),"")</f>
        <v>85</v>
      </c>
      <c r="J3048" s="7" t="str">
        <f>IFERROR(ROUND(AVERAGEIF('Week 1 - Making'!$B:$B,'Product List'!$A3048,'Week 1 - Making'!$P:$P),0),"")</f>
        <v/>
      </c>
      <c r="K3048" s="7" t="str">
        <f>IFERROR(ROUND(AVERAGEIF('Week 2 - Making'!$B:$B,'Product List'!$A3048,'Week 2 - Making'!$P:$P),0),"")</f>
        <v/>
      </c>
      <c r="L3048" s="263" t="str">
        <f>IFERROR(ROUND(AVERAGEIF('Week 3 - Making'!$B:$B,'Product List'!$A3048,'Week 3 - Making'!$P:$P),0),"")</f>
        <v/>
      </c>
      <c r="M3048" s="7" t="str">
        <f>IFERROR(ROUND(AVERAGEIF('Week 4 - Making'!$B:$B,'Product List'!$A3048,'Week 4 - Making'!$P:$P),0),"")</f>
        <v/>
      </c>
      <c r="N3048" s="7" t="str">
        <f>IFERROR(ROUND(AVERAGEIF('Week 5 - Making'!$B:$B,'Product List'!$A3048,'Week 5 - Making'!$P:$P),0),"")</f>
        <v/>
      </c>
      <c r="O3048" s="7"/>
      <c r="P3048" s="7">
        <f t="array" ref="P3048">iferror(xlookup(C3048,'Product Families'!A:A,'Product Families'!S:S),"")</f>
        <v>0</v>
      </c>
    </row>
    <row r="3049" ht="14.25" customHeight="1">
      <c r="A3049" s="288" t="s">
        <v>6230</v>
      </c>
      <c r="B3049" s="289"/>
      <c r="C3049" s="289" t="s">
        <v>563</v>
      </c>
      <c r="D3049" s="124">
        <f t="array" ref="D3049">IFERROR(XLOOKUP($C3049,'Product Families'!$A:$A,'Product Families'!$D:$D),"")</f>
        <v>72</v>
      </c>
      <c r="E3049" s="124">
        <f t="array" ref="E3049">IFERROR(XLOOKUP($C3049,'Product Families'!$A:$A,'Product Families'!$E:$E),"")</f>
        <v>74</v>
      </c>
      <c r="F3049" s="124">
        <f t="array" ref="F3049">IFERROR(XLOOKUP($C3049,'Product Families'!$A:$A,'Product Families'!$F:$F),"")</f>
        <v>80</v>
      </c>
      <c r="G3049" s="124">
        <f t="array" ref="G3049">IFERROR(XLOOKUP($C3049,'Product Families'!$A:$A,'Product Families'!$G:$G),"")</f>
        <v>85</v>
      </c>
      <c r="H3049" s="122"/>
      <c r="I3049" s="122"/>
      <c r="J3049" s="122" t="str">
        <f>IFERROR(ROUND(AVERAGEIF('Week 1 - Making'!$B:$B,'Product List'!$A3049,'Week 1 - Making'!$P:$P),0),"")</f>
        <v/>
      </c>
      <c r="K3049" s="122" t="str">
        <f>IFERROR(ROUND(AVERAGEIF('Week 2 - Making'!$B:$B,'Product List'!$A3049,'Week 2 - Making'!$P:$P),0),"")</f>
        <v/>
      </c>
      <c r="L3049" s="122" t="str">
        <f>IFERROR(ROUND(AVERAGEIF('Week 3 - Making'!$B:$B,'Product List'!$A3049,'Week 3 - Making'!$P:$P),0),"")</f>
        <v/>
      </c>
      <c r="M3049" s="122" t="str">
        <f>IFERROR(ROUND(AVERAGEIF('Week 4 - Making'!$B:$B,'Product List'!$A3049,'Week 4 - Making'!$P:$P),0),"")</f>
        <v/>
      </c>
      <c r="N3049" s="122" t="str">
        <f>IFERROR(ROUND(AVERAGEIF('Week 5 - Making'!$B:$B,'Product List'!$A3049,'Week 5 - Making'!$P:$P),0),"")</f>
        <v/>
      </c>
      <c r="O3049" s="122"/>
      <c r="P3049" s="290">
        <f t="array" ref="P3049">iferror(xlookup(C3049,'Product Families'!A:A,'Product Families'!S:S),"")</f>
        <v>0</v>
      </c>
    </row>
    <row r="3050" ht="14.25" customHeight="1">
      <c r="A3050" s="288" t="s">
        <v>1630</v>
      </c>
      <c r="B3050" s="289"/>
      <c r="C3050" s="138" t="s">
        <v>583</v>
      </c>
      <c r="D3050" s="124">
        <f t="array" ref="D3050">IFERROR(XLOOKUP($C3050,'Product Families'!$A:$A,'Product Families'!$D:$D),"")</f>
        <v>72</v>
      </c>
      <c r="E3050" s="124">
        <f t="array" ref="E3050">IFERROR(XLOOKUP($C3050,'Product Families'!$A:$A,'Product Families'!$E:$E),"")</f>
        <v>74</v>
      </c>
      <c r="F3050" s="124">
        <f t="array" ref="F3050">IFERROR(XLOOKUP($C3050,'Product Families'!$A:$A,'Product Families'!$F:$F),"")</f>
        <v>80</v>
      </c>
      <c r="G3050" s="124">
        <f t="array" ref="G3050">IFERROR(XLOOKUP($C3050,'Product Families'!$A:$A,'Product Families'!$G:$G),"")</f>
        <v>85</v>
      </c>
      <c r="H3050" s="122"/>
      <c r="I3050" s="122"/>
      <c r="J3050" s="122">
        <f>IFERROR(ROUND(AVERAGEIF('Week 1 - Making'!$B:$B,'Product List'!$A3050,'Week 1 - Making'!$P:$P),0),"")</f>
        <v>86</v>
      </c>
      <c r="K3050" s="124" t="str">
        <f>IFERROR(ROUND(AVERAGEIF('Week 2 - Making'!$B:$B,'Product List'!$A3050,'Week 2 - Making'!$P:$P),0),"")</f>
        <v/>
      </c>
      <c r="L3050" s="122" t="str">
        <f>IFERROR(ROUND(AVERAGEIF('Week 3 - Making'!$B:$B,'Product List'!$A3050,'Week 3 - Making'!$P:$P),0),"")</f>
        <v/>
      </c>
      <c r="M3050" s="122" t="str">
        <f>IFERROR(ROUND(AVERAGEIF('Week 4 - Making'!$B:$B,'Product List'!$A3050,'Week 4 - Making'!$P:$P),0),"")</f>
        <v/>
      </c>
      <c r="N3050" s="122" t="str">
        <f>IFERROR(ROUND(AVERAGEIF('Week 5 - Making'!$B:$B,'Product List'!$A3050,'Week 5 - Making'!$P:$P),0),"")</f>
        <v/>
      </c>
      <c r="O3050" s="122"/>
      <c r="P3050" s="290">
        <f t="array" ref="P3050">iferror(xlookup(C3050,'Product Families'!A:A,'Product Families'!S:S),"")</f>
        <v>0</v>
      </c>
    </row>
    <row r="3051" ht="14.25" customHeight="1">
      <c r="A3051" s="288" t="s">
        <v>1768</v>
      </c>
      <c r="B3051" s="289"/>
      <c r="C3051" s="138" t="s">
        <v>595</v>
      </c>
      <c r="D3051" s="124">
        <f t="array" ref="D3051">IFERROR(XLOOKUP($C3051,'Product Families'!$A:$A,'Product Families'!$D:$D),"")</f>
        <v>32</v>
      </c>
      <c r="E3051" s="124">
        <f t="array" ref="E3051">IFERROR(XLOOKUP($C3051,'Product Families'!$A:$A,'Product Families'!$E:$E),"")</f>
        <v>33</v>
      </c>
      <c r="F3051" s="124">
        <f t="array" ref="F3051">IFERROR(XLOOKUP($C3051,'Product Families'!$A:$A,'Product Families'!$F:$F),"")</f>
        <v>36</v>
      </c>
      <c r="G3051" s="124">
        <f t="array" ref="G3051">IFERROR(XLOOKUP($C3051,'Product Families'!$A:$A,'Product Families'!$G:$G),"")</f>
        <v>38</v>
      </c>
      <c r="H3051" s="122"/>
      <c r="I3051" s="122"/>
      <c r="J3051" s="122">
        <f>IFERROR(ROUND(AVERAGEIF('Week 1 - Making'!$B:$B,'Product List'!$A3051,'Week 1 - Making'!$P:$P),0),"")</f>
        <v>40</v>
      </c>
      <c r="K3051" s="290" t="str">
        <f>IFERROR(ROUND(AVERAGEIF('Week 2 - Making'!$B:$B,'Product List'!$A3051,'Week 2 - Making'!$P:$P),0),"")</f>
        <v/>
      </c>
      <c r="L3051" s="122" t="str">
        <f>IFERROR(ROUND(AVERAGEIF('Week 3 - Making'!$B:$B,'Product List'!$A3051,'Week 3 - Making'!$P:$P),0),"")</f>
        <v/>
      </c>
      <c r="M3051" s="122" t="str">
        <f>IFERROR(ROUND(AVERAGEIF('Week 4 - Making'!$B:$B,'Product List'!$A3051,'Week 4 - Making'!$P:$P),0),"")</f>
        <v/>
      </c>
      <c r="N3051" s="122" t="str">
        <f>IFERROR(ROUND(AVERAGEIF('Week 5 - Making'!$B:$B,'Product List'!$A3051,'Week 5 - Making'!$P:$P),0),"")</f>
        <v/>
      </c>
      <c r="O3051" s="122"/>
      <c r="P3051" s="290">
        <f t="array" ref="P3051">iferror(xlookup(C3051,'Product Families'!A:A,'Product Families'!S:S),"")</f>
        <v>0</v>
      </c>
    </row>
    <row r="3052" ht="14.25" customHeight="1">
      <c r="A3052" s="288" t="s">
        <v>6231</v>
      </c>
      <c r="B3052" s="289"/>
      <c r="C3052" s="138" t="s">
        <v>583</v>
      </c>
      <c r="D3052" s="124">
        <f t="array" ref="D3052">IFERROR(XLOOKUP($C3052,'Product Families'!$A:$A,'Product Families'!$D:$D),"")</f>
        <v>72</v>
      </c>
      <c r="E3052" s="124">
        <f t="array" ref="E3052">IFERROR(XLOOKUP($C3052,'Product Families'!$A:$A,'Product Families'!$E:$E),"")</f>
        <v>74</v>
      </c>
      <c r="F3052" s="124">
        <f t="array" ref="F3052">IFERROR(XLOOKUP($C3052,'Product Families'!$A:$A,'Product Families'!$F:$F),"")</f>
        <v>80</v>
      </c>
      <c r="G3052" s="124">
        <f t="array" ref="G3052">IFERROR(XLOOKUP($C3052,'Product Families'!$A:$A,'Product Families'!$G:$G),"")</f>
        <v>85</v>
      </c>
      <c r="H3052" s="122"/>
      <c r="I3052" s="122"/>
      <c r="J3052" s="122" t="str">
        <f>IFERROR(ROUND(AVERAGEIF('Week 1 - Making'!$B:$B,'Product List'!$A3052,'Week 1 - Making'!$P:$P),0),"")</f>
        <v/>
      </c>
      <c r="K3052" s="122" t="str">
        <f>IFERROR(ROUND(AVERAGEIF('Week 2 - Making'!$B:$B,'Product List'!$A3052,'Week 2 - Making'!$P:$P),0),"")</f>
        <v/>
      </c>
      <c r="L3052" s="122" t="str">
        <f>IFERROR(ROUND(AVERAGEIF('Week 3 - Making'!$B:$B,'Product List'!$A3052,'Week 3 - Making'!$P:$P),0),"")</f>
        <v/>
      </c>
      <c r="M3052" s="122" t="str">
        <f>IFERROR(ROUND(AVERAGEIF('Week 4 - Making'!$B:$B,'Product List'!$A3052,'Week 4 - Making'!$P:$P),0),"")</f>
        <v/>
      </c>
      <c r="N3052" s="122" t="str">
        <f>IFERROR(ROUND(AVERAGEIF('Week 5 - Making'!$B:$B,'Product List'!$A3052,'Week 5 - Making'!$P:$P),0),"")</f>
        <v/>
      </c>
      <c r="O3052" s="122"/>
      <c r="P3052" s="290">
        <f t="array" ref="P3052">iferror(xlookup(C3052,'Product Families'!A:A,'Product Families'!S:S),"")</f>
        <v>0</v>
      </c>
    </row>
    <row r="3053" ht="14.25" customHeight="1">
      <c r="A3053" s="288" t="s">
        <v>6232</v>
      </c>
      <c r="B3053" s="289"/>
      <c r="C3053" s="138" t="s">
        <v>595</v>
      </c>
      <c r="D3053" s="124">
        <f t="array" ref="D3053">IFERROR(XLOOKUP($C3053,'Product Families'!$A:$A,'Product Families'!$D:$D),"")</f>
        <v>32</v>
      </c>
      <c r="E3053" s="124">
        <f t="array" ref="E3053">IFERROR(XLOOKUP($C3053,'Product Families'!$A:$A,'Product Families'!$E:$E),"")</f>
        <v>33</v>
      </c>
      <c r="F3053" s="124">
        <f t="array" ref="F3053">IFERROR(XLOOKUP($C3053,'Product Families'!$A:$A,'Product Families'!$F:$F),"")</f>
        <v>36</v>
      </c>
      <c r="G3053" s="124">
        <f t="array" ref="G3053">IFERROR(XLOOKUP($C3053,'Product Families'!$A:$A,'Product Families'!$G:$G),"")</f>
        <v>38</v>
      </c>
      <c r="H3053" s="122"/>
      <c r="I3053" s="122"/>
      <c r="J3053" s="122" t="str">
        <f>IFERROR(ROUND(AVERAGEIF('Week 1 - Making'!$B:$B,'Product List'!$A3053,'Week 1 - Making'!$P:$P),0),"")</f>
        <v/>
      </c>
      <c r="K3053" s="122" t="str">
        <f>IFERROR(ROUND(AVERAGEIF('Week 2 - Making'!$B:$B,'Product List'!$A3053,'Week 2 - Making'!$P:$P),0),"")</f>
        <v/>
      </c>
      <c r="L3053" s="122" t="str">
        <f>IFERROR(ROUND(AVERAGEIF('Week 3 - Making'!$B:$B,'Product List'!$A3053,'Week 3 - Making'!$P:$P),0),"")</f>
        <v/>
      </c>
      <c r="M3053" s="122" t="str">
        <f>IFERROR(ROUND(AVERAGEIF('Week 4 - Making'!$B:$B,'Product List'!$A3053,'Week 4 - Making'!$P:$P),0),"")</f>
        <v/>
      </c>
      <c r="N3053" s="122" t="str">
        <f>IFERROR(ROUND(AVERAGEIF('Week 5 - Making'!$B:$B,'Product List'!$A3053,'Week 5 - Making'!$P:$P),0),"")</f>
        <v/>
      </c>
      <c r="O3053" s="122"/>
      <c r="P3053" s="290">
        <f t="array" ref="P3053">iferror(xlookup(C3053,'Product Families'!A:A,'Product Families'!S:S),"")</f>
        <v>0</v>
      </c>
    </row>
    <row r="3054" ht="14.25" customHeight="1">
      <c r="A3054" s="138" t="s">
        <v>6233</v>
      </c>
      <c r="B3054" s="122"/>
      <c r="C3054" s="138" t="s">
        <v>1127</v>
      </c>
      <c r="D3054" s="7">
        <f t="array" ref="D3054">IFERROR(XLOOKUP($C3054,'Product Families'!$A:$A,'Product Families'!$D:$D),"")</f>
        <v>46</v>
      </c>
      <c r="E3054" s="7">
        <f t="array" ref="E3054">IFERROR(XLOOKUP($C3054,'Product Families'!$A:$A,'Product Families'!$E:$E),"")</f>
        <v>48</v>
      </c>
      <c r="F3054" s="7">
        <f t="array" ref="F3054">IFERROR(XLOOKUP($C3054,'Product Families'!$A:$A,'Product Families'!$F:$F),"")</f>
        <v>51</v>
      </c>
      <c r="G3054" s="7">
        <f t="array" ref="G3054">IFERROR(XLOOKUP($C3054,'Product Families'!$A:$A,'Product Families'!$G:$G),"")</f>
        <v>55</v>
      </c>
      <c r="J3054" s="7" t="str">
        <f>IFERROR(ROUND(AVERAGEIF('Week 1 - Making'!$B:$B,'Product List'!$A3054,'Week 1 - Making'!$P:$P),0),"")</f>
        <v/>
      </c>
      <c r="K3054" s="7" t="str">
        <f>IFERROR(ROUND(AVERAGEIF('Week 2 - Making'!$B:$B,'Product List'!$A3054,'Week 2 - Making'!$P:$P),0),"")</f>
        <v/>
      </c>
      <c r="L3054" s="263" t="str">
        <f>IFERROR(ROUND(AVERAGEIF('Week 3 - Making'!$B:$B,'Product List'!$A3054,'Week 3 - Making'!$P:$P),0),"")</f>
        <v/>
      </c>
      <c r="M3054" s="7" t="str">
        <f>IFERROR(ROUND(AVERAGEIF('Week 4 - Making'!$B:$B,'Product List'!$A3054,'Week 4 - Making'!$P:$P),0),"")</f>
        <v/>
      </c>
      <c r="N3054" s="7" t="str">
        <f>IFERROR(ROUND(AVERAGEIF('Week 5 - Making'!$B:$B,'Product List'!$A3054,'Week 5 - Making'!$P:$P),0),"")</f>
        <v/>
      </c>
      <c r="O3054" s="7"/>
      <c r="P3054" s="7">
        <f t="array" ref="P3054">iferror(xlookup(C3054,'Product Families'!A:A,'Product Families'!S:S),"")</f>
        <v>0</v>
      </c>
    </row>
    <row r="3055" ht="14.25" customHeight="1">
      <c r="A3055" s="138" t="s">
        <v>6234</v>
      </c>
      <c r="B3055" s="122"/>
      <c r="C3055" s="138" t="s">
        <v>583</v>
      </c>
      <c r="D3055" s="7">
        <f t="array" ref="D3055">IFERROR(XLOOKUP($C3055,'Product Families'!$A:$A,'Product Families'!$D:$D),"")</f>
        <v>72</v>
      </c>
      <c r="E3055" s="7">
        <f t="array" ref="E3055">IFERROR(XLOOKUP($C3055,'Product Families'!$A:$A,'Product Families'!$E:$E),"")</f>
        <v>74</v>
      </c>
      <c r="F3055" s="7">
        <f t="array" ref="F3055">IFERROR(XLOOKUP($C3055,'Product Families'!$A:$A,'Product Families'!$F:$F),"")</f>
        <v>80</v>
      </c>
      <c r="G3055" s="7">
        <f t="array" ref="G3055">IFERROR(XLOOKUP($C3055,'Product Families'!$A:$A,'Product Families'!$G:$G),"")</f>
        <v>85</v>
      </c>
      <c r="J3055" s="7" t="str">
        <f>IFERROR(ROUND(AVERAGEIF('Week 1 - Making'!$B:$B,'Product List'!$A3055,'Week 1 - Making'!$P:$P),0),"")</f>
        <v/>
      </c>
      <c r="K3055" s="7" t="str">
        <f>IFERROR(ROUND(AVERAGEIF('Week 2 - Making'!$B:$B,'Product List'!$A3055,'Week 2 - Making'!$P:$P),0),"")</f>
        <v/>
      </c>
      <c r="L3055" s="263" t="str">
        <f>IFERROR(ROUND(AVERAGEIF('Week 3 - Making'!$B:$B,'Product List'!$A3055,'Week 3 - Making'!$P:$P),0),"")</f>
        <v/>
      </c>
      <c r="M3055" s="7" t="str">
        <f>IFERROR(ROUND(AVERAGEIF('Week 4 - Making'!$B:$B,'Product List'!$A3055,'Week 4 - Making'!$P:$P),0),"")</f>
        <v/>
      </c>
      <c r="N3055" s="7" t="str">
        <f>IFERROR(ROUND(AVERAGEIF('Week 5 - Making'!$B:$B,'Product List'!$A3055,'Week 5 - Making'!$P:$P),0),"")</f>
        <v/>
      </c>
      <c r="O3055" s="7"/>
      <c r="P3055" s="7">
        <f t="array" ref="P3055">iferror(xlookup(C3055,'Product Families'!A:A,'Product Families'!S:S),"")</f>
        <v>0</v>
      </c>
    </row>
    <row r="3056" ht="14.25" customHeight="1">
      <c r="A3056" s="138" t="s">
        <v>6235</v>
      </c>
      <c r="B3056" s="122"/>
      <c r="C3056" s="138" t="s">
        <v>595</v>
      </c>
      <c r="D3056" s="7">
        <f t="array" ref="D3056">IFERROR(XLOOKUP($C3056,'Product Families'!$A:$A,'Product Families'!$D:$D),"")</f>
        <v>32</v>
      </c>
      <c r="E3056" s="7">
        <f t="array" ref="E3056">IFERROR(XLOOKUP($C3056,'Product Families'!$A:$A,'Product Families'!$E:$E),"")</f>
        <v>33</v>
      </c>
      <c r="F3056" s="7">
        <f t="array" ref="F3056">IFERROR(XLOOKUP($C3056,'Product Families'!$A:$A,'Product Families'!$F:$F),"")</f>
        <v>36</v>
      </c>
      <c r="G3056" s="7">
        <f t="array" ref="G3056">IFERROR(XLOOKUP($C3056,'Product Families'!$A:$A,'Product Families'!$G:$G),"")</f>
        <v>38</v>
      </c>
      <c r="J3056" s="7" t="str">
        <f>IFERROR(ROUND(AVERAGEIF('Week 1 - Making'!$B:$B,'Product List'!$A3056,'Week 1 - Making'!$P:$P),0),"")</f>
        <v/>
      </c>
      <c r="K3056" s="7" t="str">
        <f>IFERROR(ROUND(AVERAGEIF('Week 2 - Making'!$B:$B,'Product List'!$A3056,'Week 2 - Making'!$P:$P),0),"")</f>
        <v/>
      </c>
      <c r="L3056" s="263" t="str">
        <f>IFERROR(ROUND(AVERAGEIF('Week 3 - Making'!$B:$B,'Product List'!$A3056,'Week 3 - Making'!$P:$P),0),"")</f>
        <v/>
      </c>
      <c r="M3056" s="7" t="str">
        <f>IFERROR(ROUND(AVERAGEIF('Week 4 - Making'!$B:$B,'Product List'!$A3056,'Week 4 - Making'!$P:$P),0),"")</f>
        <v/>
      </c>
      <c r="N3056" s="7" t="str">
        <f>IFERROR(ROUND(AVERAGEIF('Week 5 - Making'!$B:$B,'Product List'!$A3056,'Week 5 - Making'!$P:$P),0),"")</f>
        <v/>
      </c>
      <c r="O3056" s="7"/>
      <c r="P3056" s="7">
        <f t="array" ref="P3056">iferror(xlookup(C3056,'Product Families'!A:A,'Product Families'!S:S),"")</f>
        <v>0</v>
      </c>
    </row>
    <row r="3057" ht="14.25" customHeight="1">
      <c r="A3057" s="288" t="s">
        <v>6236</v>
      </c>
      <c r="B3057" s="289"/>
      <c r="C3057" s="138" t="s">
        <v>583</v>
      </c>
      <c r="D3057" s="124">
        <f t="array" ref="D3057">IFERROR(XLOOKUP($C3057,'Product Families'!$A:$A,'Product Families'!$D:$D),"")</f>
        <v>72</v>
      </c>
      <c r="E3057" s="124">
        <f t="array" ref="E3057">IFERROR(XLOOKUP($C3057,'Product Families'!$A:$A,'Product Families'!$E:$E),"")</f>
        <v>74</v>
      </c>
      <c r="F3057" s="124">
        <f t="array" ref="F3057">IFERROR(XLOOKUP($C3057,'Product Families'!$A:$A,'Product Families'!$F:$F),"")</f>
        <v>80</v>
      </c>
      <c r="G3057" s="124">
        <f t="array" ref="G3057">IFERROR(XLOOKUP($C3057,'Product Families'!$A:$A,'Product Families'!$G:$G),"")</f>
        <v>85</v>
      </c>
      <c r="H3057" s="122"/>
      <c r="I3057" s="122"/>
      <c r="J3057" s="122" t="str">
        <f>IFERROR(ROUND(AVERAGEIF('Week 1 - Making'!$B:$B,'Product List'!$A3057,'Week 1 - Making'!$P:$P),0),"")</f>
        <v/>
      </c>
      <c r="K3057" s="122" t="str">
        <f>IFERROR(ROUND(AVERAGEIF('Week 2 - Making'!$B:$B,'Product List'!$A3057,'Week 2 - Making'!$P:$P),0),"")</f>
        <v/>
      </c>
      <c r="L3057" s="122" t="str">
        <f>IFERROR(ROUND(AVERAGEIF('Week 3 - Making'!$B:$B,'Product List'!$A3057,'Week 3 - Making'!$P:$P),0),"")</f>
        <v/>
      </c>
      <c r="M3057" s="122" t="str">
        <f>IFERROR(ROUND(AVERAGEIF('Week 4 - Making'!$B:$B,'Product List'!$A3057,'Week 4 - Making'!$P:$P),0),"")</f>
        <v/>
      </c>
      <c r="N3057" s="122" t="str">
        <f>IFERROR(ROUND(AVERAGEIF('Week 5 - Making'!$B:$B,'Product List'!$A3057,'Week 5 - Making'!$P:$P),0),"")</f>
        <v/>
      </c>
      <c r="O3057" s="122"/>
      <c r="P3057" s="290">
        <f t="array" ref="P3057">iferror(xlookup(C3057,'Product Families'!A:A,'Product Families'!S:S),"")</f>
        <v>0</v>
      </c>
    </row>
    <row r="3058" ht="14.25" customHeight="1">
      <c r="A3058" s="288" t="s">
        <v>6237</v>
      </c>
      <c r="B3058" s="289"/>
      <c r="C3058" s="138" t="s">
        <v>595</v>
      </c>
      <c r="D3058" s="124">
        <f t="array" ref="D3058">IFERROR(XLOOKUP($C3058,'Product Families'!$A:$A,'Product Families'!$D:$D),"")</f>
        <v>32</v>
      </c>
      <c r="E3058" s="124">
        <f t="array" ref="E3058">IFERROR(XLOOKUP($C3058,'Product Families'!$A:$A,'Product Families'!$E:$E),"")</f>
        <v>33</v>
      </c>
      <c r="F3058" s="124">
        <f t="array" ref="F3058">IFERROR(XLOOKUP($C3058,'Product Families'!$A:$A,'Product Families'!$F:$F),"")</f>
        <v>36</v>
      </c>
      <c r="G3058" s="124">
        <f t="array" ref="G3058">IFERROR(XLOOKUP($C3058,'Product Families'!$A:$A,'Product Families'!$G:$G),"")</f>
        <v>38</v>
      </c>
      <c r="H3058" s="122"/>
      <c r="I3058" s="122"/>
      <c r="J3058" s="122" t="str">
        <f>IFERROR(ROUND(AVERAGEIF('Week 1 - Making'!$B:$B,'Product List'!$A3058,'Week 1 - Making'!$P:$P),0),"")</f>
        <v/>
      </c>
      <c r="K3058" s="122" t="str">
        <f>IFERROR(ROUND(AVERAGEIF('Week 2 - Making'!$B:$B,'Product List'!$A3058,'Week 2 - Making'!$P:$P),0),"")</f>
        <v/>
      </c>
      <c r="L3058" s="122" t="str">
        <f>IFERROR(ROUND(AVERAGEIF('Week 3 - Making'!$B:$B,'Product List'!$A3058,'Week 3 - Making'!$P:$P),0),"")</f>
        <v/>
      </c>
      <c r="M3058" s="122" t="str">
        <f>IFERROR(ROUND(AVERAGEIF('Week 4 - Making'!$B:$B,'Product List'!$A3058,'Week 4 - Making'!$P:$P),0),"")</f>
        <v/>
      </c>
      <c r="N3058" s="122" t="str">
        <f>IFERROR(ROUND(AVERAGEIF('Week 5 - Making'!$B:$B,'Product List'!$A3058,'Week 5 - Making'!$P:$P),0),"")</f>
        <v/>
      </c>
      <c r="O3058" s="122"/>
      <c r="P3058" s="290">
        <f t="array" ref="P3058">iferror(xlookup(C3058,'Product Families'!A:A,'Product Families'!S:S),"")</f>
        <v>0</v>
      </c>
    </row>
    <row r="3059" ht="14.25" customHeight="1">
      <c r="A3059" s="138" t="s">
        <v>6238</v>
      </c>
      <c r="B3059" s="122"/>
      <c r="C3059" s="138" t="s">
        <v>1127</v>
      </c>
      <c r="D3059" s="7">
        <f t="array" ref="D3059">IFERROR(XLOOKUP($C3059,'Product Families'!$A:$A,'Product Families'!$D:$D),"")</f>
        <v>46</v>
      </c>
      <c r="E3059" s="7">
        <f t="array" ref="E3059">IFERROR(XLOOKUP($C3059,'Product Families'!$A:$A,'Product Families'!$E:$E),"")</f>
        <v>48</v>
      </c>
      <c r="F3059" s="7">
        <f t="array" ref="F3059">IFERROR(XLOOKUP($C3059,'Product Families'!$A:$A,'Product Families'!$F:$F),"")</f>
        <v>51</v>
      </c>
      <c r="G3059" s="7">
        <f t="array" ref="G3059">IFERROR(XLOOKUP($C3059,'Product Families'!$A:$A,'Product Families'!$G:$G),"")</f>
        <v>55</v>
      </c>
      <c r="J3059" s="7" t="str">
        <f>IFERROR(ROUND(AVERAGEIF('Week 1 - Making'!$B:$B,'Product List'!$A3059,'Week 1 - Making'!$P:$P),0),"")</f>
        <v/>
      </c>
      <c r="K3059" s="7" t="str">
        <f>IFERROR(ROUND(AVERAGEIF('Week 2 - Making'!$B:$B,'Product List'!$A3059,'Week 2 - Making'!$P:$P),0),"")</f>
        <v/>
      </c>
      <c r="L3059" s="263" t="str">
        <f>IFERROR(ROUND(AVERAGEIF('Week 3 - Making'!$B:$B,'Product List'!$A3059,'Week 3 - Making'!$P:$P),0),"")</f>
        <v/>
      </c>
      <c r="M3059" s="7" t="str">
        <f>IFERROR(ROUND(AVERAGEIF('Week 4 - Making'!$B:$B,'Product List'!$A3059,'Week 4 - Making'!$P:$P),0),"")</f>
        <v/>
      </c>
      <c r="N3059" s="7" t="str">
        <f>IFERROR(ROUND(AVERAGEIF('Week 5 - Making'!$B:$B,'Product List'!$A3059,'Week 5 - Making'!$P:$P),0),"")</f>
        <v/>
      </c>
      <c r="O3059" s="7"/>
      <c r="P3059" s="7">
        <f t="array" ref="P3059">iferror(xlookup(C3059,'Product Families'!A:A,'Product Families'!S:S),"")</f>
        <v>0</v>
      </c>
    </row>
    <row r="3060" ht="14.25" customHeight="1">
      <c r="A3060" s="288" t="s">
        <v>6239</v>
      </c>
      <c r="B3060" s="289"/>
      <c r="C3060" s="138" t="s">
        <v>583</v>
      </c>
      <c r="D3060" s="124">
        <f t="array" ref="D3060">IFERROR(XLOOKUP($C3060,'Product Families'!$A:$A,'Product Families'!$D:$D),"")</f>
        <v>72</v>
      </c>
      <c r="E3060" s="124">
        <f t="array" ref="E3060">IFERROR(XLOOKUP($C3060,'Product Families'!$A:$A,'Product Families'!$E:$E),"")</f>
        <v>74</v>
      </c>
      <c r="F3060" s="124">
        <f t="array" ref="F3060">IFERROR(XLOOKUP($C3060,'Product Families'!$A:$A,'Product Families'!$F:$F),"")</f>
        <v>80</v>
      </c>
      <c r="G3060" s="124">
        <f t="array" ref="G3060">IFERROR(XLOOKUP($C3060,'Product Families'!$A:$A,'Product Families'!$G:$G),"")</f>
        <v>85</v>
      </c>
      <c r="H3060" s="122"/>
      <c r="I3060" s="122"/>
      <c r="J3060" s="122" t="str">
        <f>IFERROR(ROUND(AVERAGEIF('Week 1 - Making'!$B:$B,'Product List'!$A3060,'Week 1 - Making'!$P:$P),0),"")</f>
        <v/>
      </c>
      <c r="K3060" s="124" t="str">
        <f>IFERROR(ROUND(AVERAGEIF('Week 2 - Making'!$B:$B,'Product List'!$A3060,'Week 2 - Making'!$P:$P),0),"")</f>
        <v/>
      </c>
      <c r="L3060" s="122" t="str">
        <f>IFERROR(ROUND(AVERAGEIF('Week 3 - Making'!$B:$B,'Product List'!$A3060,'Week 3 - Making'!$P:$P),0),"")</f>
        <v/>
      </c>
      <c r="M3060" s="122" t="str">
        <f>IFERROR(ROUND(AVERAGEIF('Week 4 - Making'!$B:$B,'Product List'!$A3060,'Week 4 - Making'!$P:$P),0),"")</f>
        <v/>
      </c>
      <c r="N3060" s="122" t="str">
        <f>IFERROR(ROUND(AVERAGEIF('Week 5 - Making'!$B:$B,'Product List'!$A3060,'Week 5 - Making'!$P:$P),0),"")</f>
        <v/>
      </c>
      <c r="O3060" s="122"/>
      <c r="P3060" s="290">
        <f t="array" ref="P3060">iferror(xlookup(C3060,'Product Families'!A:A,'Product Families'!S:S),"")</f>
        <v>0</v>
      </c>
    </row>
    <row r="3061" ht="14.25" customHeight="1">
      <c r="A3061" s="288" t="s">
        <v>6240</v>
      </c>
      <c r="B3061" s="289"/>
      <c r="C3061" s="138" t="s">
        <v>595</v>
      </c>
      <c r="D3061" s="124">
        <f t="array" ref="D3061">IFERROR(XLOOKUP($C3061,'Product Families'!$A:$A,'Product Families'!$D:$D),"")</f>
        <v>32</v>
      </c>
      <c r="E3061" s="124">
        <f t="array" ref="E3061">IFERROR(XLOOKUP($C3061,'Product Families'!$A:$A,'Product Families'!$E:$E),"")</f>
        <v>33</v>
      </c>
      <c r="F3061" s="124">
        <f t="array" ref="F3061">IFERROR(XLOOKUP($C3061,'Product Families'!$A:$A,'Product Families'!$F:$F),"")</f>
        <v>36</v>
      </c>
      <c r="G3061" s="124">
        <f t="array" ref="G3061">IFERROR(XLOOKUP($C3061,'Product Families'!$A:$A,'Product Families'!$G:$G),"")</f>
        <v>38</v>
      </c>
      <c r="H3061" s="122"/>
      <c r="I3061" s="122"/>
      <c r="J3061" s="122" t="str">
        <f>IFERROR(ROUND(AVERAGEIF('Week 1 - Making'!$B:$B,'Product List'!$A3061,'Week 1 - Making'!$P:$P),0),"")</f>
        <v/>
      </c>
      <c r="K3061" s="124" t="str">
        <f>IFERROR(ROUND(AVERAGEIF('Week 2 - Making'!$B:$B,'Product List'!$A3061,'Week 2 - Making'!$P:$P),0),"")</f>
        <v/>
      </c>
      <c r="L3061" s="122" t="str">
        <f>IFERROR(ROUND(AVERAGEIF('Week 3 - Making'!$B:$B,'Product List'!$A3061,'Week 3 - Making'!$P:$P),0),"")</f>
        <v/>
      </c>
      <c r="M3061" s="122" t="str">
        <f>IFERROR(ROUND(AVERAGEIF('Week 4 - Making'!$B:$B,'Product List'!$A3061,'Week 4 - Making'!$P:$P),0),"")</f>
        <v/>
      </c>
      <c r="N3061" s="122" t="str">
        <f>IFERROR(ROUND(AVERAGEIF('Week 5 - Making'!$B:$B,'Product List'!$A3061,'Week 5 - Making'!$P:$P),0),"")</f>
        <v/>
      </c>
      <c r="O3061" s="122"/>
      <c r="P3061" s="290">
        <f t="array" ref="P3061">iferror(xlookup(C3061,'Product Families'!A:A,'Product Families'!S:S),"")</f>
        <v>0</v>
      </c>
    </row>
    <row r="3062" ht="14.25" customHeight="1">
      <c r="A3062" s="485" t="s">
        <v>6241</v>
      </c>
      <c r="B3062" s="122"/>
      <c r="C3062" s="485" t="s">
        <v>583</v>
      </c>
      <c r="D3062" s="7">
        <f t="array" ref="D3062">IFERROR(XLOOKUP($C3062,'Product Families'!$A:$A,'Product Families'!$D:$D),"")</f>
        <v>72</v>
      </c>
      <c r="E3062" s="7">
        <f t="array" ref="E3062">IFERROR(XLOOKUP($C3062,'Product Families'!$A:$A,'Product Families'!$E:$E),"")</f>
        <v>74</v>
      </c>
      <c r="F3062" s="7">
        <f t="array" ref="F3062">IFERROR(XLOOKUP($C3062,'Product Families'!$A:$A,'Product Families'!$F:$F),"")</f>
        <v>80</v>
      </c>
      <c r="G3062" s="7">
        <f t="array" ref="G3062">IFERROR(XLOOKUP($C3062,'Product Families'!$A:$A,'Product Families'!$G:$G),"")</f>
        <v>85</v>
      </c>
      <c r="J3062" s="7" t="str">
        <f>IFERROR(ROUND(AVERAGEIF('Week 1 - Making'!$B:$B,'Product List'!$A3062,'Week 1 - Making'!$P:$P),0),"")</f>
        <v/>
      </c>
      <c r="K3062" s="7" t="str">
        <f>IFERROR(ROUND(AVERAGEIF('Week 2 - Making'!$B:$B,'Product List'!$A3062,'Week 2 - Making'!$P:$P),0),"")</f>
        <v/>
      </c>
      <c r="L3062" s="263" t="str">
        <f>IFERROR(ROUND(AVERAGEIF('Week 3 - Making'!$B:$B,'Product List'!$A3062,'Week 3 - Making'!$P:$P),0),"")</f>
        <v/>
      </c>
      <c r="M3062" s="7" t="str">
        <f>IFERROR(ROUND(AVERAGEIF('Week 4 - Making'!$B:$B,'Product List'!$A3062,'Week 4 - Making'!$P:$P),0),"")</f>
        <v/>
      </c>
      <c r="N3062" s="7" t="str">
        <f>IFERROR(ROUND(AVERAGEIF('Week 5 - Making'!$B:$B,'Product List'!$A3062,'Week 5 - Making'!$P:$P),0),"")</f>
        <v/>
      </c>
      <c r="O3062" s="7"/>
      <c r="P3062" s="7">
        <f t="array" ref="P3062">iferror(xlookup(C3062,'Product Families'!A:A,'Product Families'!S:S),"")</f>
        <v>0</v>
      </c>
    </row>
    <row r="3063" ht="14.25" customHeight="1">
      <c r="A3063" s="138" t="s">
        <v>6242</v>
      </c>
      <c r="B3063" s="122"/>
      <c r="C3063" s="138" t="s">
        <v>595</v>
      </c>
      <c r="D3063" s="7">
        <f t="array" ref="D3063">IFERROR(XLOOKUP($C3063,'Product Families'!$A:$A,'Product Families'!$D:$D),"")</f>
        <v>32</v>
      </c>
      <c r="E3063" s="7">
        <f t="array" ref="E3063">IFERROR(XLOOKUP($C3063,'Product Families'!$A:$A,'Product Families'!$E:$E),"")</f>
        <v>33</v>
      </c>
      <c r="F3063" s="7">
        <f t="array" ref="F3063">IFERROR(XLOOKUP($C3063,'Product Families'!$A:$A,'Product Families'!$F:$F),"")</f>
        <v>36</v>
      </c>
      <c r="G3063" s="7">
        <f t="array" ref="G3063">IFERROR(XLOOKUP($C3063,'Product Families'!$A:$A,'Product Families'!$G:$G),"")</f>
        <v>38</v>
      </c>
      <c r="J3063" s="7" t="str">
        <f>IFERROR(ROUND(AVERAGEIF('Week 1 - Making'!$B:$B,'Product List'!$A3063,'Week 1 - Making'!$P:$P),0),"")</f>
        <v/>
      </c>
      <c r="K3063" s="7" t="str">
        <f>IFERROR(ROUND(AVERAGEIF('Week 2 - Making'!$B:$B,'Product List'!$A3063,'Week 2 - Making'!$P:$P),0),"")</f>
        <v/>
      </c>
      <c r="L3063" s="263" t="str">
        <f>IFERROR(ROUND(AVERAGEIF('Week 3 - Making'!$B:$B,'Product List'!$A3063,'Week 3 - Making'!$P:$P),0),"")</f>
        <v/>
      </c>
      <c r="M3063" s="7" t="str">
        <f>IFERROR(ROUND(AVERAGEIF('Week 4 - Making'!$B:$B,'Product List'!$A3063,'Week 4 - Making'!$P:$P),0),"")</f>
        <v/>
      </c>
      <c r="N3063" s="7" t="str">
        <f>IFERROR(ROUND(AVERAGEIF('Week 5 - Making'!$B:$B,'Product List'!$A3063,'Week 5 - Making'!$P:$P),0),"")</f>
        <v/>
      </c>
      <c r="O3063" s="7"/>
      <c r="P3063" s="7">
        <f t="array" ref="P3063">iferror(xlookup(C3063,'Product Families'!A:A,'Product Families'!S:S),"")</f>
        <v>0</v>
      </c>
    </row>
    <row r="3064" ht="14.25" customHeight="1">
      <c r="A3064" s="485" t="s">
        <v>1635</v>
      </c>
      <c r="B3064" s="122"/>
      <c r="C3064" s="485" t="s">
        <v>583</v>
      </c>
      <c r="D3064" s="7">
        <f t="array" ref="D3064">IFERROR(XLOOKUP($C3064,'Product Families'!$A:$A,'Product Families'!$D:$D),"")</f>
        <v>72</v>
      </c>
      <c r="E3064" s="7">
        <f t="array" ref="E3064">IFERROR(XLOOKUP($C3064,'Product Families'!$A:$A,'Product Families'!$E:$E),"")</f>
        <v>74</v>
      </c>
      <c r="F3064" s="7">
        <f t="array" ref="F3064">IFERROR(XLOOKUP($C3064,'Product Families'!$A:$A,'Product Families'!$F:$F),"")</f>
        <v>80</v>
      </c>
      <c r="G3064" s="7">
        <f t="array" ref="G3064">IFERROR(XLOOKUP($C3064,'Product Families'!$A:$A,'Product Families'!$G:$G),"")</f>
        <v>85</v>
      </c>
      <c r="J3064" s="7">
        <f>IFERROR(ROUND(AVERAGEIF('Week 1 - Making'!$B:$B,'Product List'!$A3064,'Week 1 - Making'!$P:$P),0),"")</f>
        <v>79</v>
      </c>
      <c r="K3064" s="7" t="str">
        <f>IFERROR(ROUND(AVERAGEIF('Week 2 - Making'!$B:$B,'Product List'!$A3064,'Week 2 - Making'!$P:$P),0),"")</f>
        <v/>
      </c>
      <c r="L3064" s="263" t="str">
        <f>IFERROR(ROUND(AVERAGEIF('Week 3 - Making'!$B:$B,'Product List'!$A3064,'Week 3 - Making'!$P:$P),0),"")</f>
        <v/>
      </c>
      <c r="M3064" s="7" t="str">
        <f>IFERROR(ROUND(AVERAGEIF('Week 4 - Making'!$B:$B,'Product List'!$A3064,'Week 4 - Making'!$P:$P),0),"")</f>
        <v/>
      </c>
      <c r="N3064" s="7" t="str">
        <f>IFERROR(ROUND(AVERAGEIF('Week 5 - Making'!$B:$B,'Product List'!$A3064,'Week 5 - Making'!$P:$P),0),"")</f>
        <v/>
      </c>
      <c r="O3064" s="7"/>
      <c r="P3064" s="7">
        <f t="array" ref="P3064">iferror(xlookup(C3064,'Product Families'!A:A,'Product Families'!S:S),"")</f>
        <v>0</v>
      </c>
    </row>
    <row r="3065" ht="14.25" customHeight="1">
      <c r="A3065" s="288" t="s">
        <v>1770</v>
      </c>
      <c r="B3065" s="289"/>
      <c r="C3065" s="138" t="s">
        <v>595</v>
      </c>
      <c r="D3065" s="7">
        <v>32.0</v>
      </c>
      <c r="E3065" s="7">
        <v>33.0</v>
      </c>
      <c r="F3065" s="7">
        <v>36.0</v>
      </c>
      <c r="G3065" s="7">
        <v>39.0</v>
      </c>
      <c r="J3065" s="7" t="s">
        <v>6220</v>
      </c>
      <c r="K3065" s="7" t="s">
        <v>6220</v>
      </c>
      <c r="L3065" s="263" t="s">
        <v>6220</v>
      </c>
      <c r="M3065" s="7" t="s">
        <v>6220</v>
      </c>
      <c r="N3065" s="7" t="s">
        <v>6220</v>
      </c>
      <c r="O3065" s="7"/>
      <c r="P3065" s="7">
        <v>0.0</v>
      </c>
    </row>
    <row r="3066" ht="14.25" customHeight="1">
      <c r="A3066" s="288" t="s">
        <v>6243</v>
      </c>
      <c r="B3066" s="289"/>
      <c r="C3066" s="138" t="s">
        <v>583</v>
      </c>
      <c r="D3066" s="7">
        <f t="array" ref="D3066">IFERROR(XLOOKUP($C3066,'Product Families'!$A:$A,'Product Families'!$D:$D),"")</f>
        <v>72</v>
      </c>
      <c r="E3066" s="7">
        <f t="array" ref="E3066">IFERROR(XLOOKUP($C3066,'Product Families'!$A:$A,'Product Families'!$E:$E),"")</f>
        <v>74</v>
      </c>
      <c r="F3066" s="7">
        <f t="array" ref="F3066">IFERROR(XLOOKUP($C3066,'Product Families'!$A:$A,'Product Families'!$F:$F),"")</f>
        <v>80</v>
      </c>
      <c r="G3066" s="7">
        <f t="array" ref="G3066">IFERROR(XLOOKUP($C3066,'Product Families'!$A:$A,'Product Families'!$G:$G),"")</f>
        <v>85</v>
      </c>
      <c r="J3066" s="7" t="str">
        <f>IFERROR(ROUND(AVERAGEIF('Week 1 - Making'!$B:$B,'Product List'!$A3066,'Week 1 - Making'!$P:$P),0),"")</f>
        <v/>
      </c>
      <c r="K3066" s="7" t="str">
        <f>IFERROR(ROUND(AVERAGEIF('Week 2 - Making'!$B:$B,'Product List'!$A3066,'Week 2 - Making'!$P:$P),0),"")</f>
        <v/>
      </c>
      <c r="L3066" s="263" t="str">
        <f>IFERROR(ROUND(AVERAGEIF('Week 3 - Making'!$B:$B,'Product List'!$A3066,'Week 3 - Making'!$P:$P),0),"")</f>
        <v/>
      </c>
      <c r="M3066" s="7" t="str">
        <f>IFERROR(ROUND(AVERAGEIF('Week 4 - Making'!$B:$B,'Product List'!$A3066,'Week 4 - Making'!$P:$P),0),"")</f>
        <v/>
      </c>
      <c r="N3066" s="7" t="str">
        <f>IFERROR(ROUND(AVERAGEIF('Week 5 - Making'!$B:$B,'Product List'!$A3066,'Week 5 - Making'!$P:$P),0),"")</f>
        <v/>
      </c>
      <c r="O3066" s="7"/>
      <c r="P3066" s="7">
        <f t="array" ref="P3066">iferror(xlookup(C3066,'Product Families'!A:A,'Product Families'!S:S),"")</f>
        <v>0</v>
      </c>
    </row>
    <row r="3067" ht="14.25" customHeight="1">
      <c r="A3067" s="288" t="s">
        <v>6244</v>
      </c>
      <c r="B3067" s="289"/>
      <c r="C3067" s="138" t="s">
        <v>595</v>
      </c>
      <c r="D3067" s="7">
        <f t="array" ref="D3067">IFERROR(XLOOKUP($C3067,'Product Families'!$A:$A,'Product Families'!$D:$D),"")</f>
        <v>32</v>
      </c>
      <c r="E3067" s="7">
        <f t="array" ref="E3067">IFERROR(XLOOKUP($C3067,'Product Families'!$A:$A,'Product Families'!$E:$E),"")</f>
        <v>33</v>
      </c>
      <c r="F3067" s="7">
        <f t="array" ref="F3067">IFERROR(XLOOKUP($C3067,'Product Families'!$A:$A,'Product Families'!$F:$F),"")</f>
        <v>36</v>
      </c>
      <c r="G3067" s="7">
        <f t="array" ref="G3067">IFERROR(XLOOKUP($C3067,'Product Families'!$A:$A,'Product Families'!$G:$G),"")</f>
        <v>38</v>
      </c>
      <c r="J3067" s="7" t="str">
        <f>IFERROR(ROUND(AVERAGEIF('Week 1 - Making'!$B:$B,'Product List'!$A3067,'Week 1 - Making'!$P:$P),0),"")</f>
        <v/>
      </c>
      <c r="K3067" s="7" t="str">
        <f>IFERROR(ROUND(AVERAGEIF('Week 2 - Making'!$B:$B,'Product List'!$A3067,'Week 2 - Making'!$P:$P),0),"")</f>
        <v/>
      </c>
      <c r="L3067" s="263" t="str">
        <f>IFERROR(ROUND(AVERAGEIF('Week 3 - Making'!$B:$B,'Product List'!$A3067,'Week 3 - Making'!$P:$P),0),"")</f>
        <v/>
      </c>
      <c r="M3067" s="7" t="str">
        <f>IFERROR(ROUND(AVERAGEIF('Week 4 - Making'!$B:$B,'Product List'!$A3067,'Week 4 - Making'!$P:$P),0),"")</f>
        <v/>
      </c>
      <c r="N3067" s="7" t="str">
        <f>IFERROR(ROUND(AVERAGEIF('Week 5 - Making'!$B:$B,'Product List'!$A3067,'Week 5 - Making'!$P:$P),0),"")</f>
        <v/>
      </c>
      <c r="O3067" s="7"/>
      <c r="P3067" s="7">
        <f t="array" ref="P3067">iferror(xlookup(C3067,'Product Families'!A:A,'Product Families'!S:S),"")</f>
        <v>0</v>
      </c>
    </row>
    <row r="3068" ht="14.25" customHeight="1">
      <c r="A3068" s="288" t="s">
        <v>6245</v>
      </c>
      <c r="B3068" s="289"/>
      <c r="C3068" s="138" t="s">
        <v>583</v>
      </c>
      <c r="D3068" s="7">
        <f t="array" ref="D3068">IFERROR(XLOOKUP($C3068,'Product Families'!$A:$A,'Product Families'!$D:$D),"")</f>
        <v>72</v>
      </c>
      <c r="E3068" s="7">
        <f t="array" ref="E3068">IFERROR(XLOOKUP($C3068,'Product Families'!$A:$A,'Product Families'!$E:$E),"")</f>
        <v>74</v>
      </c>
      <c r="F3068" s="7">
        <f t="array" ref="F3068">IFERROR(XLOOKUP($C3068,'Product Families'!$A:$A,'Product Families'!$F:$F),"")</f>
        <v>80</v>
      </c>
      <c r="G3068" s="7">
        <f t="array" ref="G3068">IFERROR(XLOOKUP($C3068,'Product Families'!$A:$A,'Product Families'!$G:$G),"")</f>
        <v>85</v>
      </c>
      <c r="J3068" s="7" t="str">
        <f>IFERROR(ROUND(AVERAGEIF('Week 1 - Making'!$B:$B,'Product List'!$A3068,'Week 1 - Making'!$P:$P),0),"")</f>
        <v/>
      </c>
      <c r="K3068" s="7" t="str">
        <f>IFERROR(ROUND(AVERAGEIF('Week 2 - Making'!$B:$B,'Product List'!$A3068,'Week 2 - Making'!$P:$P),0),"")</f>
        <v/>
      </c>
      <c r="L3068" s="263" t="str">
        <f>IFERROR(ROUND(AVERAGEIF('Week 3 - Making'!$B:$B,'Product List'!$A3068,'Week 3 - Making'!$P:$P),0),"")</f>
        <v/>
      </c>
      <c r="M3068" s="7" t="str">
        <f>IFERROR(ROUND(AVERAGEIF('Week 4 - Making'!$B:$B,'Product List'!$A3068,'Week 4 - Making'!$P:$P),0),"")</f>
        <v/>
      </c>
      <c r="N3068" s="7" t="str">
        <f>IFERROR(ROUND(AVERAGEIF('Week 5 - Making'!$B:$B,'Product List'!$A3068,'Week 5 - Making'!$P:$P),0),"")</f>
        <v/>
      </c>
      <c r="O3068" s="7"/>
      <c r="P3068" s="7">
        <f t="array" ref="P3068">iferror(xlookup(C3068,'Product Families'!A:A,'Product Families'!S:S),"")</f>
        <v>0</v>
      </c>
    </row>
    <row r="3069" ht="14.25" customHeight="1">
      <c r="A3069" s="288" t="s">
        <v>6246</v>
      </c>
      <c r="B3069" s="289"/>
      <c r="C3069" s="138" t="s">
        <v>595</v>
      </c>
      <c r="D3069" s="7">
        <f t="array" ref="D3069">IFERROR(XLOOKUP($C3069,'Product Families'!$A:$A,'Product Families'!$D:$D),"")</f>
        <v>32</v>
      </c>
      <c r="E3069" s="7">
        <f t="array" ref="E3069">IFERROR(XLOOKUP($C3069,'Product Families'!$A:$A,'Product Families'!$E:$E),"")</f>
        <v>33</v>
      </c>
      <c r="F3069" s="7">
        <f t="array" ref="F3069">IFERROR(XLOOKUP($C3069,'Product Families'!$A:$A,'Product Families'!$F:$F),"")</f>
        <v>36</v>
      </c>
      <c r="G3069" s="7">
        <f t="array" ref="G3069">IFERROR(XLOOKUP($C3069,'Product Families'!$A:$A,'Product Families'!$G:$G),"")</f>
        <v>38</v>
      </c>
      <c r="J3069" s="7" t="str">
        <f>IFERROR(ROUND(AVERAGEIF('Week 1 - Making'!$B:$B,'Product List'!$A3069,'Week 1 - Making'!$P:$P),0),"")</f>
        <v/>
      </c>
      <c r="K3069" s="7" t="str">
        <f>IFERROR(ROUND(AVERAGEIF('Week 2 - Making'!$B:$B,'Product List'!$A3069,'Week 2 - Making'!$P:$P),0),"")</f>
        <v/>
      </c>
      <c r="L3069" s="263" t="str">
        <f>IFERROR(ROUND(AVERAGEIF('Week 3 - Making'!$B:$B,'Product List'!$A3069,'Week 3 - Making'!$P:$P),0),"")</f>
        <v/>
      </c>
      <c r="M3069" s="7" t="str">
        <f>IFERROR(ROUND(AVERAGEIF('Week 4 - Making'!$B:$B,'Product List'!$A3069,'Week 4 - Making'!$P:$P),0),"")</f>
        <v/>
      </c>
      <c r="N3069" s="7" t="str">
        <f>IFERROR(ROUND(AVERAGEIF('Week 5 - Making'!$B:$B,'Product List'!$A3069,'Week 5 - Making'!$P:$P),0),"")</f>
        <v/>
      </c>
      <c r="O3069" s="7"/>
      <c r="P3069" s="7">
        <f t="array" ref="P3069">iferror(xlookup(C3069,'Product Families'!A:A,'Product Families'!S:S),"")</f>
        <v>0</v>
      </c>
    </row>
    <row r="3070" ht="14.25" customHeight="1">
      <c r="A3070" s="138" t="s">
        <v>6247</v>
      </c>
      <c r="B3070" s="122"/>
      <c r="C3070" s="138" t="s">
        <v>583</v>
      </c>
      <c r="D3070" s="7">
        <f t="array" ref="D3070">IFERROR(XLOOKUP($C3070,'Product Families'!$A:$A,'Product Families'!$D:$D),"")</f>
        <v>72</v>
      </c>
      <c r="E3070" s="7">
        <f t="array" ref="E3070">IFERROR(XLOOKUP($C3070,'Product Families'!$A:$A,'Product Families'!$E:$E),"")</f>
        <v>74</v>
      </c>
      <c r="F3070" s="7">
        <f t="array" ref="F3070">IFERROR(XLOOKUP($C3070,'Product Families'!$A:$A,'Product Families'!$F:$F),"")</f>
        <v>80</v>
      </c>
      <c r="G3070" s="7">
        <f t="array" ref="G3070">IFERROR(XLOOKUP($C3070,'Product Families'!$A:$A,'Product Families'!$G:$G),"")</f>
        <v>85</v>
      </c>
      <c r="J3070" s="7" t="str">
        <f>IFERROR(ROUND(AVERAGEIF('Week 1 - Making'!$B:$B,'Product List'!$A3070,'Week 1 - Making'!$P:$P),0),"")</f>
        <v/>
      </c>
      <c r="K3070" s="7" t="str">
        <f>IFERROR(ROUND(AVERAGEIF('Week 2 - Making'!$B:$B,'Product List'!$A3070,'Week 2 - Making'!$P:$P),0),"")</f>
        <v/>
      </c>
      <c r="L3070" s="263" t="str">
        <f>IFERROR(ROUND(AVERAGEIF('Week 3 - Making'!$B:$B,'Product List'!$A3070,'Week 3 - Making'!$P:$P),0),"")</f>
        <v/>
      </c>
      <c r="M3070" s="7" t="str">
        <f>IFERROR(ROUND(AVERAGEIF('Week 4 - Making'!$B:$B,'Product List'!$A3070,'Week 4 - Making'!$P:$P),0),"")</f>
        <v/>
      </c>
      <c r="N3070" s="7" t="str">
        <f>IFERROR(ROUND(AVERAGEIF('Week 5 - Making'!$B:$B,'Product List'!$A3070,'Week 5 - Making'!$P:$P),0),"")</f>
        <v/>
      </c>
      <c r="O3070" s="7"/>
      <c r="P3070" s="7">
        <f t="array" ref="P3070">iferror(xlookup(C3070,'Product Families'!A:A,'Product Families'!S:S),"")</f>
        <v>0</v>
      </c>
    </row>
    <row r="3071" ht="14.25" customHeight="1">
      <c r="A3071" s="138" t="s">
        <v>6248</v>
      </c>
      <c r="B3071" s="122"/>
      <c r="C3071" s="138" t="s">
        <v>595</v>
      </c>
      <c r="D3071" s="7">
        <f t="array" ref="D3071">IFERROR(XLOOKUP($C3071,'Product Families'!$A:$A,'Product Families'!$D:$D),"")</f>
        <v>32</v>
      </c>
      <c r="E3071" s="7">
        <f t="array" ref="E3071">IFERROR(XLOOKUP($C3071,'Product Families'!$A:$A,'Product Families'!$E:$E),"")</f>
        <v>33</v>
      </c>
      <c r="F3071" s="7">
        <f t="array" ref="F3071">IFERROR(XLOOKUP($C3071,'Product Families'!$A:$A,'Product Families'!$F:$F),"")</f>
        <v>36</v>
      </c>
      <c r="G3071" s="7">
        <f t="array" ref="G3071">IFERROR(XLOOKUP($C3071,'Product Families'!$A:$A,'Product Families'!$G:$G),"")</f>
        <v>38</v>
      </c>
      <c r="J3071" s="7" t="str">
        <f>IFERROR(ROUND(AVERAGEIF('Week 1 - Making'!$B:$B,'Product List'!$A3071,'Week 1 - Making'!$P:$P),0),"")</f>
        <v/>
      </c>
      <c r="K3071" s="7" t="str">
        <f>IFERROR(ROUND(AVERAGEIF('Week 2 - Making'!$B:$B,'Product List'!$A3071,'Week 2 - Making'!$P:$P),0),"")</f>
        <v/>
      </c>
      <c r="L3071" s="263" t="str">
        <f>IFERROR(ROUND(AVERAGEIF('Week 3 - Making'!$B:$B,'Product List'!$A3071,'Week 3 - Making'!$P:$P),0),"")</f>
        <v/>
      </c>
      <c r="M3071" s="7" t="str">
        <f>IFERROR(ROUND(AVERAGEIF('Week 4 - Making'!$B:$B,'Product List'!$A3071,'Week 4 - Making'!$P:$P),0),"")</f>
        <v/>
      </c>
      <c r="N3071" s="7" t="str">
        <f>IFERROR(ROUND(AVERAGEIF('Week 5 - Making'!$B:$B,'Product List'!$A3071,'Week 5 - Making'!$P:$P),0),"")</f>
        <v/>
      </c>
      <c r="O3071" s="7"/>
      <c r="P3071" s="7">
        <f t="array" ref="P3071">iferror(xlookup(C3071,'Product Families'!A:A,'Product Families'!S:S),"")</f>
        <v>0</v>
      </c>
    </row>
    <row r="3072" ht="14.25" customHeight="1">
      <c r="A3072" s="138" t="s">
        <v>6249</v>
      </c>
      <c r="B3072" s="122"/>
      <c r="C3072" s="138" t="s">
        <v>583</v>
      </c>
      <c r="D3072" s="7">
        <f t="array" ref="D3072">IFERROR(XLOOKUP($C3072,'Product Families'!$A:$A,'Product Families'!$D:$D),"")</f>
        <v>72</v>
      </c>
      <c r="E3072" s="7">
        <f t="array" ref="E3072">IFERROR(XLOOKUP($C3072,'Product Families'!$A:$A,'Product Families'!$E:$E),"")</f>
        <v>74</v>
      </c>
      <c r="F3072" s="7">
        <f t="array" ref="F3072">IFERROR(XLOOKUP($C3072,'Product Families'!$A:$A,'Product Families'!$F:$F),"")</f>
        <v>80</v>
      </c>
      <c r="G3072" s="7">
        <f t="array" ref="G3072">IFERROR(XLOOKUP($C3072,'Product Families'!$A:$A,'Product Families'!$G:$G),"")</f>
        <v>85</v>
      </c>
      <c r="J3072" s="7" t="str">
        <f>IFERROR(ROUND(AVERAGEIF('Week 1 - Making'!$B:$B,'Product List'!$A3072,'Week 1 - Making'!$P:$P),0),"")</f>
        <v/>
      </c>
      <c r="K3072" s="7" t="str">
        <f>IFERROR(ROUND(AVERAGEIF('Week 2 - Making'!$B:$B,'Product List'!$A3072,'Week 2 - Making'!$P:$P),0),"")</f>
        <v/>
      </c>
      <c r="L3072" s="263" t="str">
        <f>IFERROR(ROUND(AVERAGEIF('Week 3 - Making'!$B:$B,'Product List'!$A3072,'Week 3 - Making'!$P:$P),0),"")</f>
        <v/>
      </c>
      <c r="M3072" s="7" t="str">
        <f>IFERROR(ROUND(AVERAGEIF('Week 4 - Making'!$B:$B,'Product List'!$A3072,'Week 4 - Making'!$P:$P),0),"")</f>
        <v/>
      </c>
      <c r="N3072" s="7" t="str">
        <f>IFERROR(ROUND(AVERAGEIF('Week 5 - Making'!$B:$B,'Product List'!$A3072,'Week 5 - Making'!$P:$P),0),"")</f>
        <v/>
      </c>
      <c r="O3072" s="7"/>
      <c r="P3072" s="7">
        <f t="array" ref="P3072">iferror(xlookup(C3072,'Product Families'!A:A,'Product Families'!S:S),"")</f>
        <v>0</v>
      </c>
    </row>
    <row r="3073" ht="14.25" customHeight="1">
      <c r="A3073" s="138" t="s">
        <v>6250</v>
      </c>
      <c r="B3073" s="122"/>
      <c r="C3073" s="138" t="s">
        <v>595</v>
      </c>
      <c r="D3073" s="7">
        <f t="array" ref="D3073">IFERROR(XLOOKUP($C3073,'Product Families'!$A:$A,'Product Families'!$D:$D),"")</f>
        <v>32</v>
      </c>
      <c r="E3073" s="7">
        <f t="array" ref="E3073">IFERROR(XLOOKUP($C3073,'Product Families'!$A:$A,'Product Families'!$E:$E),"")</f>
        <v>33</v>
      </c>
      <c r="F3073" s="7">
        <f t="array" ref="F3073">IFERROR(XLOOKUP($C3073,'Product Families'!$A:$A,'Product Families'!$F:$F),"")</f>
        <v>36</v>
      </c>
      <c r="G3073" s="7">
        <f t="array" ref="G3073">IFERROR(XLOOKUP($C3073,'Product Families'!$A:$A,'Product Families'!$G:$G),"")</f>
        <v>38</v>
      </c>
      <c r="J3073" s="7" t="str">
        <f>IFERROR(ROUND(AVERAGEIF('Week 1 - Making'!$B:$B,'Product List'!$A3073,'Week 1 - Making'!$P:$P),0),"")</f>
        <v/>
      </c>
      <c r="K3073" s="7" t="str">
        <f>IFERROR(ROUND(AVERAGEIF('Week 2 - Making'!$B:$B,'Product List'!$A3073,'Week 2 - Making'!$P:$P),0),"")</f>
        <v/>
      </c>
      <c r="L3073" s="263" t="str">
        <f>IFERROR(ROUND(AVERAGEIF('Week 3 - Making'!$B:$B,'Product List'!$A3073,'Week 3 - Making'!$P:$P),0),"")</f>
        <v/>
      </c>
      <c r="M3073" s="7" t="str">
        <f>IFERROR(ROUND(AVERAGEIF('Week 4 - Making'!$B:$B,'Product List'!$A3073,'Week 4 - Making'!$P:$P),0),"")</f>
        <v/>
      </c>
      <c r="N3073" s="7" t="str">
        <f>IFERROR(ROUND(AVERAGEIF('Week 5 - Making'!$B:$B,'Product List'!$A3073,'Week 5 - Making'!$P:$P),0),"")</f>
        <v/>
      </c>
      <c r="O3073" s="7"/>
      <c r="P3073" s="7">
        <f t="array" ref="P3073">iferror(xlookup(C3073,'Product Families'!A:A,'Product Families'!S:S),"")</f>
        <v>0</v>
      </c>
    </row>
    <row r="3074" ht="14.25" customHeight="1">
      <c r="A3074" s="138" t="s">
        <v>6251</v>
      </c>
      <c r="B3074" s="122"/>
      <c r="C3074" s="138" t="s">
        <v>583</v>
      </c>
      <c r="D3074" s="7">
        <f t="array" ref="D3074">IFERROR(XLOOKUP($C3074,'Product Families'!$A:$A,'Product Families'!$D:$D),"")</f>
        <v>72</v>
      </c>
      <c r="E3074" s="7">
        <f t="array" ref="E3074">IFERROR(XLOOKUP($C3074,'Product Families'!$A:$A,'Product Families'!$E:$E),"")</f>
        <v>74</v>
      </c>
      <c r="F3074" s="7">
        <f t="array" ref="F3074">IFERROR(XLOOKUP($C3074,'Product Families'!$A:$A,'Product Families'!$F:$F),"")</f>
        <v>80</v>
      </c>
      <c r="G3074" s="7">
        <f t="array" ref="G3074">IFERROR(XLOOKUP($C3074,'Product Families'!$A:$A,'Product Families'!$G:$G),"")</f>
        <v>85</v>
      </c>
      <c r="J3074" s="7" t="str">
        <f>IFERROR(ROUND(AVERAGEIF('Week 1 - Making'!$B:$B,'Product List'!$A3074,'Week 1 - Making'!$P:$P),0),"")</f>
        <v/>
      </c>
      <c r="K3074" s="7" t="str">
        <f>IFERROR(ROUND(AVERAGEIF('Week 2 - Making'!$B:$B,'Product List'!$A3074,'Week 2 - Making'!$P:$P),0),"")</f>
        <v/>
      </c>
      <c r="L3074" s="263" t="str">
        <f>IFERROR(ROUND(AVERAGEIF('Week 3 - Making'!$B:$B,'Product List'!$A3074,'Week 3 - Making'!$P:$P),0),"")</f>
        <v/>
      </c>
      <c r="M3074" s="7" t="str">
        <f>IFERROR(ROUND(AVERAGEIF('Week 4 - Making'!$B:$B,'Product List'!$A3074,'Week 4 - Making'!$P:$P),0),"")</f>
        <v/>
      </c>
      <c r="N3074" s="7" t="str">
        <f>IFERROR(ROUND(AVERAGEIF('Week 5 - Making'!$B:$B,'Product List'!$A3074,'Week 5 - Making'!$P:$P),0),"")</f>
        <v/>
      </c>
      <c r="O3074" s="7"/>
      <c r="P3074" s="7">
        <f t="array" ref="P3074">iferror(xlookup(C3074,'Product Families'!A:A,'Product Families'!S:S),"")</f>
        <v>0</v>
      </c>
    </row>
    <row r="3075" ht="14.25" customHeight="1">
      <c r="A3075" s="288" t="s">
        <v>6252</v>
      </c>
      <c r="B3075" s="289"/>
      <c r="C3075" s="288" t="s">
        <v>595</v>
      </c>
      <c r="D3075" s="124">
        <f t="array" ref="D3075">IFERROR(XLOOKUP($C3075,'Product Families'!$A:$A,'Product Families'!$D:$D),"")</f>
        <v>32</v>
      </c>
      <c r="E3075" s="124">
        <f t="array" ref="E3075">IFERROR(XLOOKUP($C3075,'Product Families'!$A:$A,'Product Families'!$E:$E),"")</f>
        <v>33</v>
      </c>
      <c r="F3075" s="124">
        <f t="array" ref="F3075">IFERROR(XLOOKUP($C3075,'Product Families'!$A:$A,'Product Families'!$F:$F),"")</f>
        <v>36</v>
      </c>
      <c r="G3075" s="124">
        <f t="array" ref="G3075">IFERROR(XLOOKUP($C3075,'Product Families'!$A:$A,'Product Families'!$G:$G),"")</f>
        <v>38</v>
      </c>
      <c r="H3075" s="122"/>
      <c r="I3075" s="122"/>
      <c r="J3075" s="124" t="str">
        <f>IFERROR(ROUND(AVERAGEIF('Week 1 - Making'!$B:$B,'Product List'!$A3075,'Week 1 - Making'!$P:$P),0),"")</f>
        <v/>
      </c>
      <c r="K3075" s="122" t="str">
        <f>IFERROR(ROUND(AVERAGEIF('Week 2 - Making'!$B:$B,'Product List'!$A3075,'Week 2 - Making'!$P:$P),0),"")</f>
        <v/>
      </c>
      <c r="L3075" s="122" t="str">
        <f>IFERROR(ROUND(AVERAGEIF('Week 3 - Making'!$B:$B,'Product List'!$A3075,'Week 3 - Making'!$P:$P),0),"")</f>
        <v/>
      </c>
      <c r="M3075" s="122" t="str">
        <f>IFERROR(ROUND(AVERAGEIF('Week 4 - Making'!$B:$B,'Product List'!$A3075,'Week 4 - Making'!$P:$P),0),"")</f>
        <v/>
      </c>
      <c r="N3075" s="122" t="str">
        <f>IFERROR(ROUND(AVERAGEIF('Week 5 - Making'!$B:$B,'Product List'!$A3075,'Week 5 - Making'!$P:$P),0),"")</f>
        <v/>
      </c>
      <c r="O3075" s="122"/>
      <c r="P3075" s="290">
        <f t="array" ref="P3075">iferror(xlookup(C3075,'Product Families'!A:A,'Product Families'!S:S),"")</f>
        <v>0</v>
      </c>
    </row>
    <row r="3076" ht="14.25" customHeight="1">
      <c r="A3076" s="288" t="s">
        <v>6253</v>
      </c>
      <c r="B3076" s="289"/>
      <c r="C3076" s="288" t="s">
        <v>583</v>
      </c>
      <c r="D3076" s="124">
        <f t="array" ref="D3076">IFERROR(XLOOKUP($C3076,'Product Families'!$A:$A,'Product Families'!$D:$D),"")</f>
        <v>72</v>
      </c>
      <c r="E3076" s="124">
        <f t="array" ref="E3076">IFERROR(XLOOKUP($C3076,'Product Families'!$A:$A,'Product Families'!$E:$E),"")</f>
        <v>74</v>
      </c>
      <c r="F3076" s="124">
        <f t="array" ref="F3076">IFERROR(XLOOKUP($C3076,'Product Families'!$A:$A,'Product Families'!$F:$F),"")</f>
        <v>80</v>
      </c>
      <c r="G3076" s="124">
        <f t="array" ref="G3076">IFERROR(XLOOKUP($C3076,'Product Families'!$A:$A,'Product Families'!$G:$G),"")</f>
        <v>85</v>
      </c>
      <c r="H3076" s="122"/>
      <c r="I3076" s="122"/>
      <c r="J3076" s="122" t="str">
        <f>IFERROR(ROUND(AVERAGEIF('Week 1 - Making'!$B:$B,'Product List'!$A3076,'Week 1 - Making'!$P:$P),0),"")</f>
        <v/>
      </c>
      <c r="K3076" s="122" t="str">
        <f>IFERROR(ROUND(AVERAGEIF('Week 2 - Making'!$B:$B,'Product List'!$A3076,'Week 2 - Making'!$P:$P),0),"")</f>
        <v/>
      </c>
      <c r="L3076" s="122" t="str">
        <f>IFERROR(ROUND(AVERAGEIF('Week 3 - Making'!$B:$B,'Product List'!$A3076,'Week 3 - Making'!$P:$P),0),"")</f>
        <v/>
      </c>
      <c r="M3076" s="122" t="str">
        <f>IFERROR(ROUND(AVERAGEIF('Week 4 - Making'!$B:$B,'Product List'!$A3076,'Week 4 - Making'!$P:$P),0),"")</f>
        <v/>
      </c>
      <c r="N3076" s="122" t="str">
        <f>IFERROR(ROUND(AVERAGEIF('Week 5 - Making'!$B:$B,'Product List'!$A3076,'Week 5 - Making'!$P:$P),0),"")</f>
        <v/>
      </c>
      <c r="O3076" s="122"/>
      <c r="P3076" s="290">
        <f t="array" ref="P3076">iferror(xlookup(C3076,'Product Families'!A:A,'Product Families'!S:S),"")</f>
        <v>0</v>
      </c>
    </row>
    <row r="3077" ht="14.25" customHeight="1">
      <c r="A3077" s="288" t="s">
        <v>6254</v>
      </c>
      <c r="B3077" s="289"/>
      <c r="C3077" s="288" t="s">
        <v>595</v>
      </c>
      <c r="D3077" s="124">
        <f t="array" ref="D3077">IFERROR(XLOOKUP($C3077,'Product Families'!$A:$A,'Product Families'!$D:$D),"")</f>
        <v>32</v>
      </c>
      <c r="E3077" s="124">
        <f t="array" ref="E3077">IFERROR(XLOOKUP($C3077,'Product Families'!$A:$A,'Product Families'!$E:$E),"")</f>
        <v>33</v>
      </c>
      <c r="F3077" s="124">
        <f t="array" ref="F3077">IFERROR(XLOOKUP($C3077,'Product Families'!$A:$A,'Product Families'!$F:$F),"")</f>
        <v>36</v>
      </c>
      <c r="G3077" s="124">
        <f t="array" ref="G3077">IFERROR(XLOOKUP($C3077,'Product Families'!$A:$A,'Product Families'!$G:$G),"")</f>
        <v>38</v>
      </c>
      <c r="H3077" s="122"/>
      <c r="I3077" s="122"/>
      <c r="J3077" s="122" t="str">
        <f>IFERROR(ROUND(AVERAGEIF('Week 1 - Making'!$B:$B,'Product List'!$A3077,'Week 1 - Making'!$P:$P),0),"")</f>
        <v/>
      </c>
      <c r="K3077" s="122" t="str">
        <f>IFERROR(ROUND(AVERAGEIF('Week 2 - Making'!$B:$B,'Product List'!$A3077,'Week 2 - Making'!$P:$P),0),"")</f>
        <v/>
      </c>
      <c r="L3077" s="122" t="str">
        <f>IFERROR(ROUND(AVERAGEIF('Week 3 - Making'!$B:$B,'Product List'!$A3077,'Week 3 - Making'!$P:$P),0),"")</f>
        <v/>
      </c>
      <c r="M3077" s="122" t="str">
        <f>IFERROR(ROUND(AVERAGEIF('Week 4 - Making'!$B:$B,'Product List'!$A3077,'Week 4 - Making'!$P:$P),0),"")</f>
        <v/>
      </c>
      <c r="N3077" s="122" t="str">
        <f>IFERROR(ROUND(AVERAGEIF('Week 5 - Making'!$B:$B,'Product List'!$A3077,'Week 5 - Making'!$P:$P),0),"")</f>
        <v/>
      </c>
      <c r="O3077" s="122"/>
      <c r="P3077" s="290">
        <f t="array" ref="P3077">iferror(xlookup(C3077,'Product Families'!A:A,'Product Families'!S:S),"")</f>
        <v>0</v>
      </c>
    </row>
    <row r="3078" ht="14.25" customHeight="1">
      <c r="A3078" s="485" t="s">
        <v>6255</v>
      </c>
      <c r="B3078" s="122"/>
      <c r="C3078" s="138" t="s">
        <v>583</v>
      </c>
      <c r="D3078" s="7">
        <f t="array" ref="D3078">IFERROR(XLOOKUP($C3078,'Product Families'!$A:$A,'Product Families'!$D:$D),"")</f>
        <v>72</v>
      </c>
      <c r="E3078" s="7">
        <f t="array" ref="E3078">IFERROR(XLOOKUP($C3078,'Product Families'!$A:$A,'Product Families'!$E:$E),"")</f>
        <v>74</v>
      </c>
      <c r="F3078" s="7">
        <f t="array" ref="F3078">IFERROR(XLOOKUP($C3078,'Product Families'!$A:$A,'Product Families'!$F:$F),"")</f>
        <v>80</v>
      </c>
      <c r="G3078" s="7">
        <f t="array" ref="G3078">IFERROR(XLOOKUP($C3078,'Product Families'!$A:$A,'Product Families'!$G:$G),"")</f>
        <v>85</v>
      </c>
      <c r="J3078" s="7" t="str">
        <f>IFERROR(ROUND(AVERAGEIF('Week 1 - Making'!$B:$B,'Product List'!$A3078,'Week 1 - Making'!$P:$P),0),"")</f>
        <v/>
      </c>
      <c r="K3078" s="7" t="str">
        <f>IFERROR(ROUND(AVERAGEIF('Week 2 - Making'!$B:$B,'Product List'!$A3078,'Week 2 - Making'!$P:$P),0),"")</f>
        <v/>
      </c>
      <c r="L3078" s="263" t="str">
        <f>IFERROR(ROUND(AVERAGEIF('Week 3 - Making'!$B:$B,'Product List'!$A3078,'Week 3 - Making'!$P:$P),0),"")</f>
        <v/>
      </c>
      <c r="M3078" s="7" t="str">
        <f>IFERROR(ROUND(AVERAGEIF('Week 4 - Making'!$B:$B,'Product List'!$A3078,'Week 4 - Making'!$P:$P),0),"")</f>
        <v/>
      </c>
      <c r="N3078" s="7" t="str">
        <f>IFERROR(ROUND(AVERAGEIF('Week 5 - Making'!$B:$B,'Product List'!$A3078,'Week 5 - Making'!$P:$P),0),"")</f>
        <v/>
      </c>
      <c r="O3078" s="7"/>
      <c r="P3078" s="7">
        <f t="array" ref="P3078">iferror(xlookup(C3078,'Product Families'!A:A,'Product Families'!S:S),"")</f>
        <v>0</v>
      </c>
    </row>
    <row r="3079" ht="14.25" customHeight="1">
      <c r="A3079" s="288" t="s">
        <v>6256</v>
      </c>
      <c r="B3079" s="289"/>
      <c r="C3079" s="288" t="s">
        <v>595</v>
      </c>
      <c r="D3079" s="124">
        <f t="array" ref="D3079">IFERROR(XLOOKUP($C3079,'Product Families'!$A:$A,'Product Families'!$D:$D),"")</f>
        <v>32</v>
      </c>
      <c r="E3079" s="124">
        <f t="array" ref="E3079">IFERROR(XLOOKUP($C3079,'Product Families'!$A:$A,'Product Families'!$E:$E),"")</f>
        <v>33</v>
      </c>
      <c r="F3079" s="124">
        <f t="array" ref="F3079">IFERROR(XLOOKUP($C3079,'Product Families'!$A:$A,'Product Families'!$F:$F),"")</f>
        <v>36</v>
      </c>
      <c r="G3079" s="124">
        <f t="array" ref="G3079">IFERROR(XLOOKUP($C3079,'Product Families'!$A:$A,'Product Families'!$G:$G),"")</f>
        <v>38</v>
      </c>
      <c r="H3079" s="122"/>
      <c r="I3079" s="122"/>
      <c r="J3079" s="122" t="str">
        <f>IFERROR(ROUND(AVERAGEIF('Week 1 - Making'!$B:$B,'Product List'!$A3079,'Week 1 - Making'!$P:$P),0),"")</f>
        <v/>
      </c>
      <c r="K3079" s="290" t="str">
        <f>IFERROR(ROUND(AVERAGEIF('Week 2 - Making'!$B:$B,'Product List'!$A3079,'Week 2 - Making'!$P:$P),0),"")</f>
        <v/>
      </c>
      <c r="L3079" s="122" t="str">
        <f>IFERROR(ROUND(AVERAGEIF('Week 3 - Making'!$B:$B,'Product List'!$A3079,'Week 3 - Making'!$P:$P),0),"")</f>
        <v/>
      </c>
      <c r="M3079" s="122" t="str">
        <f>IFERROR(ROUND(AVERAGEIF('Week 4 - Making'!$B:$B,'Product List'!$A3079,'Week 4 - Making'!$P:$P),0),"")</f>
        <v/>
      </c>
      <c r="N3079" s="122" t="str">
        <f>IFERROR(ROUND(AVERAGEIF('Week 5 - Making'!$B:$B,'Product List'!$A3079,'Week 5 - Making'!$P:$P),0),"")</f>
        <v/>
      </c>
      <c r="O3079" s="122"/>
      <c r="P3079" s="290">
        <f t="array" ref="P3079">iferror(xlookup(C3079,'Product Families'!A:A,'Product Families'!S:S),"")</f>
        <v>0</v>
      </c>
    </row>
    <row r="3080" ht="14.25" customHeight="1">
      <c r="A3080" s="485" t="s">
        <v>6257</v>
      </c>
      <c r="B3080" s="122"/>
      <c r="C3080" s="138" t="s">
        <v>583</v>
      </c>
      <c r="D3080" s="7">
        <f t="array" ref="D3080">IFERROR(XLOOKUP($C3080,'Product Families'!$A:$A,'Product Families'!$D:$D),"")</f>
        <v>72</v>
      </c>
      <c r="E3080" s="7">
        <f t="array" ref="E3080">IFERROR(XLOOKUP($C3080,'Product Families'!$A:$A,'Product Families'!$E:$E),"")</f>
        <v>74</v>
      </c>
      <c r="F3080" s="7">
        <f t="array" ref="F3080">IFERROR(XLOOKUP($C3080,'Product Families'!$A:$A,'Product Families'!$F:$F),"")</f>
        <v>80</v>
      </c>
      <c r="G3080" s="7">
        <f t="array" ref="G3080">IFERROR(XLOOKUP($C3080,'Product Families'!$A:$A,'Product Families'!$G:$G),"")</f>
        <v>85</v>
      </c>
      <c r="J3080" s="7" t="str">
        <f>IFERROR(ROUND(AVERAGEIF('Week 1 - Making'!$B:$B,'Product List'!$A3080,'Week 1 - Making'!$P:$P),0),"")</f>
        <v/>
      </c>
      <c r="K3080" s="7" t="str">
        <f>IFERROR(ROUND(AVERAGEIF('Week 2 - Making'!$B:$B,'Product List'!$A3080,'Week 2 - Making'!$P:$P),0),"")</f>
        <v/>
      </c>
      <c r="L3080" s="263" t="str">
        <f>IFERROR(ROUND(AVERAGEIF('Week 3 - Making'!$B:$B,'Product List'!$A3080,'Week 3 - Making'!$P:$P),0),"")</f>
        <v/>
      </c>
      <c r="M3080" s="7" t="str">
        <f>IFERROR(ROUND(AVERAGEIF('Week 4 - Making'!$B:$B,'Product List'!$A3080,'Week 4 - Making'!$P:$P),0),"")</f>
        <v/>
      </c>
      <c r="N3080" s="7" t="str">
        <f>IFERROR(ROUND(AVERAGEIF('Week 5 - Making'!$B:$B,'Product List'!$A3080,'Week 5 - Making'!$P:$P),0),"")</f>
        <v/>
      </c>
      <c r="O3080" s="7"/>
      <c r="P3080" s="7">
        <f t="array" ref="P3080">iferror(xlookup(C3080,'Product Families'!A:A,'Product Families'!S:S),"")</f>
        <v>0</v>
      </c>
    </row>
    <row r="3081" ht="14.25" customHeight="1">
      <c r="A3081" s="288" t="s">
        <v>1625</v>
      </c>
      <c r="B3081" s="289"/>
      <c r="C3081" s="288" t="s">
        <v>595</v>
      </c>
      <c r="D3081" s="124">
        <f t="array" ref="D3081">IFERROR(XLOOKUP($C3081,'Product Families'!$A:$A,'Product Families'!$D:$D),"")</f>
        <v>32</v>
      </c>
      <c r="E3081" s="124">
        <f t="array" ref="E3081">IFERROR(XLOOKUP($C3081,'Product Families'!$A:$A,'Product Families'!$E:$E),"")</f>
        <v>33</v>
      </c>
      <c r="F3081" s="124">
        <f t="array" ref="F3081">IFERROR(XLOOKUP($C3081,'Product Families'!$A:$A,'Product Families'!$F:$F),"")</f>
        <v>36</v>
      </c>
      <c r="G3081" s="124">
        <f t="array" ref="G3081">IFERROR(XLOOKUP($C3081,'Product Families'!$A:$A,'Product Families'!$G:$G),"")</f>
        <v>38</v>
      </c>
      <c r="H3081" s="122"/>
      <c r="I3081" s="122"/>
      <c r="J3081" s="122">
        <f>IFERROR(ROUND(AVERAGEIF('Week 1 - Making'!$B:$B,'Product List'!$A3081,'Week 1 - Making'!$P:$P),0),"")</f>
        <v>41</v>
      </c>
      <c r="K3081" s="122" t="str">
        <f>IFERROR(ROUND(AVERAGEIF('Week 2 - Making'!$B:$B,'Product List'!$A3081,'Week 2 - Making'!$P:$P),0),"")</f>
        <v/>
      </c>
      <c r="L3081" s="122" t="str">
        <f>IFERROR(ROUND(AVERAGEIF('Week 3 - Making'!$B:$B,'Product List'!$A3081,'Week 3 - Making'!$P:$P),0),"")</f>
        <v/>
      </c>
      <c r="M3081" s="122" t="str">
        <f>IFERROR(ROUND(AVERAGEIF('Week 4 - Making'!$B:$B,'Product List'!$A3081,'Week 4 - Making'!$P:$P),0),"")</f>
        <v/>
      </c>
      <c r="N3081" s="122" t="str">
        <f>IFERROR(ROUND(AVERAGEIF('Week 5 - Making'!$B:$B,'Product List'!$A3081,'Week 5 - Making'!$P:$P),0),"")</f>
        <v/>
      </c>
      <c r="O3081" s="122"/>
      <c r="P3081" s="290">
        <f t="array" ref="P3081">iferror(xlookup(C3081,'Product Families'!A:A,'Product Families'!S:S),"")</f>
        <v>0</v>
      </c>
    </row>
    <row r="3082" ht="14.25" customHeight="1">
      <c r="A3082" s="609" t="s">
        <v>1950</v>
      </c>
      <c r="B3082" s="289"/>
      <c r="C3082" s="138" t="s">
        <v>583</v>
      </c>
      <c r="D3082" s="7">
        <v>72.0</v>
      </c>
      <c r="E3082" s="7">
        <v>74.0</v>
      </c>
      <c r="F3082" s="7">
        <v>80.0</v>
      </c>
      <c r="G3082" s="7">
        <v>86.0</v>
      </c>
      <c r="J3082" s="7" t="s">
        <v>6220</v>
      </c>
      <c r="K3082" s="7" t="s">
        <v>6220</v>
      </c>
      <c r="L3082" s="263" t="s">
        <v>6220</v>
      </c>
      <c r="M3082" s="7" t="s">
        <v>6220</v>
      </c>
      <c r="N3082" s="7" t="s">
        <v>6220</v>
      </c>
      <c r="O3082" s="7"/>
      <c r="P3082" s="7">
        <v>0.0</v>
      </c>
    </row>
    <row r="3083" ht="14.25" customHeight="1">
      <c r="A3083" s="138" t="s">
        <v>2071</v>
      </c>
      <c r="B3083" s="122"/>
      <c r="C3083" s="138" t="s">
        <v>595</v>
      </c>
      <c r="D3083" s="7">
        <f t="array" ref="D3083">IFERROR(XLOOKUP($C3083,'Product Families'!$A:$A,'Product Families'!$D:$D),"")</f>
        <v>32</v>
      </c>
      <c r="E3083" s="7">
        <f t="array" ref="E3083">IFERROR(XLOOKUP($C3083,'Product Families'!$A:$A,'Product Families'!$E:$E),"")</f>
        <v>33</v>
      </c>
      <c r="F3083" s="7">
        <f t="array" ref="F3083">IFERROR(XLOOKUP($C3083,'Product Families'!$A:$A,'Product Families'!$F:$F),"")</f>
        <v>36</v>
      </c>
      <c r="G3083" s="7">
        <f t="array" ref="G3083">IFERROR(XLOOKUP($C3083,'Product Families'!$A:$A,'Product Families'!$G:$G),"")</f>
        <v>38</v>
      </c>
      <c r="J3083" s="7">
        <f>IFERROR(ROUND(AVERAGEIF('Week 1 - Making'!$B:$B,'Product List'!$A3083,'Week 1 - Making'!$P:$P),0),"")</f>
        <v>44</v>
      </c>
      <c r="K3083" s="7" t="str">
        <f>IFERROR(ROUND(AVERAGEIF('Week 2 - Making'!$B:$B,'Product List'!$A3083,'Week 2 - Making'!$P:$P),0),"")</f>
        <v/>
      </c>
      <c r="L3083" s="263" t="str">
        <f>IFERROR(ROUND(AVERAGEIF('Week 3 - Making'!$B:$B,'Product List'!$A3083,'Week 3 - Making'!$P:$P),0),"")</f>
        <v/>
      </c>
      <c r="M3083" s="7" t="str">
        <f>IFERROR(ROUND(AVERAGEIF('Week 4 - Making'!$B:$B,'Product List'!$A3083,'Week 4 - Making'!$P:$P),0),"")</f>
        <v/>
      </c>
      <c r="N3083" s="7" t="str">
        <f>IFERROR(ROUND(AVERAGEIF('Week 5 - Making'!$B:$B,'Product List'!$A3083,'Week 5 - Making'!$P:$P),0),"")</f>
        <v/>
      </c>
      <c r="O3083" s="7"/>
      <c r="P3083" s="7">
        <f t="array" ref="P3083">iferror(xlookup(C3083,'Product Families'!A:A,'Product Families'!S:S),"")</f>
        <v>0</v>
      </c>
    </row>
    <row r="3084" ht="14.25" customHeight="1">
      <c r="A3084" s="138" t="s">
        <v>6258</v>
      </c>
      <c r="B3084" s="122"/>
      <c r="C3084" s="138" t="s">
        <v>583</v>
      </c>
      <c r="D3084" s="7">
        <f t="array" ref="D3084">IFERROR(XLOOKUP($C3084,'Product Families'!$A:$A,'Product Families'!$D:$D),"")</f>
        <v>72</v>
      </c>
      <c r="E3084" s="7">
        <f t="array" ref="E3084">IFERROR(XLOOKUP($C3084,'Product Families'!$A:$A,'Product Families'!$E:$E),"")</f>
        <v>74</v>
      </c>
      <c r="F3084" s="7">
        <f t="array" ref="F3084">IFERROR(XLOOKUP($C3084,'Product Families'!$A:$A,'Product Families'!$F:$F),"")</f>
        <v>80</v>
      </c>
      <c r="G3084" s="7">
        <f t="array" ref="G3084">IFERROR(XLOOKUP($C3084,'Product Families'!$A:$A,'Product Families'!$G:$G),"")</f>
        <v>85</v>
      </c>
      <c r="J3084" s="7" t="str">
        <f>IFERROR(ROUND(AVERAGEIF('Week 1 - Making'!$B:$B,'Product List'!$A3084,'Week 1 - Making'!$P:$P),0),"")</f>
        <v/>
      </c>
      <c r="K3084" s="7" t="str">
        <f>IFERROR(ROUND(AVERAGEIF('Week 2 - Making'!$B:$B,'Product List'!$A3084,'Week 2 - Making'!$P:$P),0),"")</f>
        <v/>
      </c>
      <c r="L3084" s="263" t="str">
        <f>IFERROR(ROUND(AVERAGEIF('Week 3 - Making'!$B:$B,'Product List'!$A3084,'Week 3 - Making'!$P:$P),0),"")</f>
        <v/>
      </c>
      <c r="M3084" s="7" t="str">
        <f>IFERROR(ROUND(AVERAGEIF('Week 4 - Making'!$B:$B,'Product List'!$A3084,'Week 4 - Making'!$P:$P),0),"")</f>
        <v/>
      </c>
      <c r="N3084" s="7" t="str">
        <f>IFERROR(ROUND(AVERAGEIF('Week 5 - Making'!$B:$B,'Product List'!$A3084,'Week 5 - Making'!$P:$P),0),"")</f>
        <v/>
      </c>
      <c r="O3084" s="7"/>
      <c r="P3084" s="7">
        <f t="array" ref="P3084">iferror(xlookup(C3084,'Product Families'!A:A,'Product Families'!S:S),"")</f>
        <v>0</v>
      </c>
    </row>
    <row r="3085" ht="14.25" customHeight="1">
      <c r="A3085" s="288" t="s">
        <v>6259</v>
      </c>
      <c r="B3085" s="289"/>
      <c r="C3085" s="288" t="s">
        <v>595</v>
      </c>
      <c r="D3085" s="124">
        <f t="array" ref="D3085">IFERROR(XLOOKUP($C3085,'Product Families'!$A:$A,'Product Families'!$D:$D),"")</f>
        <v>32</v>
      </c>
      <c r="E3085" s="124">
        <f t="array" ref="E3085">IFERROR(XLOOKUP($C3085,'Product Families'!$A:$A,'Product Families'!$E:$E),"")</f>
        <v>33</v>
      </c>
      <c r="F3085" s="124">
        <f t="array" ref="F3085">IFERROR(XLOOKUP($C3085,'Product Families'!$A:$A,'Product Families'!$F:$F),"")</f>
        <v>36</v>
      </c>
      <c r="G3085" s="124">
        <f t="array" ref="G3085">IFERROR(XLOOKUP($C3085,'Product Families'!$A:$A,'Product Families'!$G:$G),"")</f>
        <v>38</v>
      </c>
      <c r="H3085" s="122"/>
      <c r="I3085" s="122"/>
      <c r="J3085" s="122" t="str">
        <f>IFERROR(ROUND(AVERAGEIF('Week 1 - Making'!$B:$B,'Product List'!$A3085,'Week 1 - Making'!$P:$P),0),"")</f>
        <v/>
      </c>
      <c r="K3085" s="122" t="str">
        <f>IFERROR(ROUND(AVERAGEIF('Week 2 - Making'!$B:$B,'Product List'!$A3085,'Week 2 - Making'!$P:$P),0),"")</f>
        <v/>
      </c>
      <c r="L3085" s="122" t="str">
        <f>IFERROR(ROUND(AVERAGEIF('Week 3 - Making'!$B:$B,'Product List'!$A3085,'Week 3 - Making'!$P:$P),0),"")</f>
        <v/>
      </c>
      <c r="M3085" s="122" t="str">
        <f>IFERROR(ROUND(AVERAGEIF('Week 4 - Making'!$B:$B,'Product List'!$A3085,'Week 4 - Making'!$P:$P),0),"")</f>
        <v/>
      </c>
      <c r="N3085" s="122" t="str">
        <f>IFERROR(ROUND(AVERAGEIF('Week 5 - Making'!$B:$B,'Product List'!$A3085,'Week 5 - Making'!$P:$P),0),"")</f>
        <v/>
      </c>
      <c r="O3085" s="122"/>
      <c r="P3085" s="290">
        <f t="array" ref="P3085">iferror(xlookup(C3085,'Product Families'!A:A,'Product Families'!S:S),"")</f>
        <v>0</v>
      </c>
    </row>
    <row r="3086" ht="14.25" customHeight="1">
      <c r="A3086" s="288" t="s">
        <v>6260</v>
      </c>
      <c r="B3086" s="289"/>
      <c r="C3086" s="288" t="s">
        <v>583</v>
      </c>
      <c r="D3086" s="7">
        <f t="array" ref="D3086">IFERROR(XLOOKUP($C3086,'Product Families'!$A:$A,'Product Families'!$D:$D),"")</f>
        <v>72</v>
      </c>
      <c r="E3086" s="7">
        <f t="array" ref="E3086">IFERROR(XLOOKUP($C3086,'Product Families'!$A:$A,'Product Families'!$E:$E),"")</f>
        <v>74</v>
      </c>
      <c r="F3086" s="7">
        <f t="array" ref="F3086">IFERROR(XLOOKUP($C3086,'Product Families'!$A:$A,'Product Families'!$F:$F),"")</f>
        <v>80</v>
      </c>
      <c r="G3086" s="7">
        <f t="array" ref="G3086">IFERROR(XLOOKUP($C3086,'Product Families'!$A:$A,'Product Families'!$G:$G),"")</f>
        <v>85</v>
      </c>
      <c r="J3086" s="7" t="str">
        <f>IFERROR(ROUND(AVERAGEIF('Week 1 - Making'!$B:$B,'Product List'!$A3086,'Week 1 - Making'!$P:$P),0),"")</f>
        <v/>
      </c>
      <c r="K3086" s="7" t="str">
        <f>IFERROR(ROUND(AVERAGEIF('Week 2 - Making'!$B:$B,'Product List'!$A3086,'Week 2 - Making'!$P:$P),0),"")</f>
        <v/>
      </c>
      <c r="L3086" s="263" t="str">
        <f>IFERROR(ROUND(AVERAGEIF('Week 3 - Making'!$B:$B,'Product List'!$A3086,'Week 3 - Making'!$P:$P),0),"")</f>
        <v/>
      </c>
      <c r="M3086" s="7" t="str">
        <f>IFERROR(ROUND(AVERAGEIF('Week 4 - Making'!$B:$B,'Product List'!$A3086,'Week 4 - Making'!$P:$P),0),"")</f>
        <v/>
      </c>
      <c r="N3086" s="7" t="str">
        <f>IFERROR(ROUND(AVERAGEIF('Week 5 - Making'!$B:$B,'Product List'!$A3086,'Week 5 - Making'!$P:$P),0),"")</f>
        <v/>
      </c>
      <c r="O3086" s="7"/>
      <c r="P3086" s="7">
        <f t="array" ref="P3086">iferror(xlookup(C3086,'Product Families'!A:A,'Product Families'!S:S),"")</f>
        <v>0</v>
      </c>
    </row>
    <row r="3087" ht="14.25" customHeight="1">
      <c r="A3087" s="288" t="s">
        <v>1621</v>
      </c>
      <c r="B3087" s="289"/>
      <c r="C3087" s="288" t="s">
        <v>595</v>
      </c>
      <c r="D3087" s="7">
        <f t="array" ref="D3087">IFERROR(XLOOKUP($C3087,'Product Families'!$A:$A,'Product Families'!$D:$D),"")</f>
        <v>32</v>
      </c>
      <c r="E3087" s="7">
        <f t="array" ref="E3087">IFERROR(XLOOKUP($C3087,'Product Families'!$A:$A,'Product Families'!$E:$E),"")</f>
        <v>33</v>
      </c>
      <c r="F3087" s="7">
        <f t="array" ref="F3087">IFERROR(XLOOKUP($C3087,'Product Families'!$A:$A,'Product Families'!$F:$F),"")</f>
        <v>36</v>
      </c>
      <c r="G3087" s="7">
        <f t="array" ref="G3087">IFERROR(XLOOKUP($C3087,'Product Families'!$A:$A,'Product Families'!$G:$G),"")</f>
        <v>38</v>
      </c>
      <c r="J3087" s="7">
        <f>IFERROR(ROUND(AVERAGEIF('Week 1 - Making'!$B:$B,'Product List'!$A3087,'Week 1 - Making'!$P:$P),0),"")</f>
        <v>40</v>
      </c>
      <c r="K3087" s="7" t="str">
        <f>IFERROR(ROUND(AVERAGEIF('Week 2 - Making'!$B:$B,'Product List'!$A3087,'Week 2 - Making'!$P:$P),0),"")</f>
        <v/>
      </c>
      <c r="L3087" s="263" t="str">
        <f>IFERROR(ROUND(AVERAGEIF('Week 3 - Making'!$B:$B,'Product List'!$A3087,'Week 3 - Making'!$P:$P),0),"")</f>
        <v/>
      </c>
      <c r="M3087" s="7" t="str">
        <f>IFERROR(ROUND(AVERAGEIF('Week 4 - Making'!$B:$B,'Product List'!$A3087,'Week 4 - Making'!$P:$P),0),"")</f>
        <v/>
      </c>
      <c r="N3087" s="7" t="str">
        <f>IFERROR(ROUND(AVERAGEIF('Week 5 - Making'!$B:$B,'Product List'!$A3087,'Week 5 - Making'!$P:$P),0),"")</f>
        <v/>
      </c>
      <c r="O3087" s="7"/>
      <c r="P3087" s="7">
        <f t="array" ref="P3087">iferror(xlookup(C3087,'Product Families'!A:A,'Product Families'!S:S),"")</f>
        <v>0</v>
      </c>
    </row>
    <row r="3088" ht="14.25" customHeight="1">
      <c r="A3088" s="609" t="s">
        <v>6261</v>
      </c>
      <c r="B3088" s="289"/>
      <c r="C3088" s="609" t="s">
        <v>583</v>
      </c>
      <c r="D3088" s="7">
        <f t="array" ref="D3088">IFERROR(XLOOKUP($C3088,'Product Families'!$A:$A,'Product Families'!$D:$D),"")</f>
        <v>72</v>
      </c>
      <c r="E3088" s="7">
        <f t="array" ref="E3088">IFERROR(XLOOKUP($C3088,'Product Families'!$A:$A,'Product Families'!$E:$E),"")</f>
        <v>74</v>
      </c>
      <c r="F3088" s="7">
        <f t="array" ref="F3088">IFERROR(XLOOKUP($C3088,'Product Families'!$A:$A,'Product Families'!$F:$F),"")</f>
        <v>80</v>
      </c>
      <c r="G3088" s="7">
        <f t="array" ref="G3088">IFERROR(XLOOKUP($C3088,'Product Families'!$A:$A,'Product Families'!$G:$G),"")</f>
        <v>85</v>
      </c>
      <c r="J3088" s="7" t="str">
        <f>IFERROR(ROUND(AVERAGEIF('Week 1 - Making'!$B:$B,'Product List'!$A3088,'Week 1 - Making'!$P:$P),0),"")</f>
        <v/>
      </c>
      <c r="K3088" s="7" t="str">
        <f>IFERROR(ROUND(AVERAGEIF('Week 2 - Making'!$B:$B,'Product List'!$A3088,'Week 2 - Making'!$P:$P),0),"")</f>
        <v/>
      </c>
      <c r="L3088" s="263" t="str">
        <f>IFERROR(ROUND(AVERAGEIF('Week 3 - Making'!$B:$B,'Product List'!$A3088,'Week 3 - Making'!$P:$P),0),"")</f>
        <v/>
      </c>
      <c r="M3088" s="7" t="str">
        <f>IFERROR(ROUND(AVERAGEIF('Week 4 - Making'!$B:$B,'Product List'!$A3088,'Week 4 - Making'!$P:$P),0),"")</f>
        <v/>
      </c>
      <c r="N3088" s="7" t="str">
        <f>IFERROR(ROUND(AVERAGEIF('Week 5 - Making'!$B:$B,'Product List'!$A3088,'Week 5 - Making'!$P:$P),0),"")</f>
        <v/>
      </c>
      <c r="O3088" s="7"/>
      <c r="P3088" s="7">
        <f t="array" ref="P3088">iferror(xlookup(C3088,'Product Families'!A:A,'Product Families'!S:S),"")</f>
        <v>0</v>
      </c>
    </row>
    <row r="3089" ht="14.25" customHeight="1">
      <c r="A3089" s="288" t="s">
        <v>6262</v>
      </c>
      <c r="B3089" s="289"/>
      <c r="C3089" s="288" t="s">
        <v>595</v>
      </c>
      <c r="D3089" s="7">
        <f t="array" ref="D3089">IFERROR(XLOOKUP($C3089,'Product Families'!$A:$A,'Product Families'!$D:$D),"")</f>
        <v>32</v>
      </c>
      <c r="E3089" s="7">
        <f t="array" ref="E3089">IFERROR(XLOOKUP($C3089,'Product Families'!$A:$A,'Product Families'!$E:$E),"")</f>
        <v>33</v>
      </c>
      <c r="F3089" s="7">
        <f t="array" ref="F3089">IFERROR(XLOOKUP($C3089,'Product Families'!$A:$A,'Product Families'!$F:$F),"")</f>
        <v>36</v>
      </c>
      <c r="G3089" s="7">
        <f t="array" ref="G3089">IFERROR(XLOOKUP($C3089,'Product Families'!$A:$A,'Product Families'!$G:$G),"")</f>
        <v>38</v>
      </c>
      <c r="J3089" s="7" t="str">
        <f>IFERROR(ROUND(AVERAGEIF('Week 1 - Making'!$B:$B,'Product List'!$A3089,'Week 1 - Making'!$P:$P),0),"")</f>
        <v/>
      </c>
      <c r="K3089" s="7" t="str">
        <f>IFERROR(ROUND(AVERAGEIF('Week 2 - Making'!$B:$B,'Product List'!$A3089,'Week 2 - Making'!$P:$P),0),"")</f>
        <v/>
      </c>
      <c r="L3089" s="263" t="str">
        <f>IFERROR(ROUND(AVERAGEIF('Week 3 - Making'!$B:$B,'Product List'!$A3089,'Week 3 - Making'!$P:$P),0),"")</f>
        <v/>
      </c>
      <c r="M3089" s="7" t="str">
        <f>IFERROR(ROUND(AVERAGEIF('Week 4 - Making'!$B:$B,'Product List'!$A3089,'Week 4 - Making'!$P:$P),0),"")</f>
        <v/>
      </c>
      <c r="N3089" s="7" t="str">
        <f>IFERROR(ROUND(AVERAGEIF('Week 5 - Making'!$B:$B,'Product List'!$A3089,'Week 5 - Making'!$P:$P),0),"")</f>
        <v/>
      </c>
      <c r="O3089" s="7"/>
      <c r="P3089" s="7">
        <f t="array" ref="P3089">iferror(xlookup(C3089,'Product Families'!A:A,'Product Families'!S:S),"")</f>
        <v>0</v>
      </c>
    </row>
    <row r="3090" ht="14.25" customHeight="1">
      <c r="A3090" s="609" t="s">
        <v>6263</v>
      </c>
      <c r="B3090" s="289"/>
      <c r="C3090" s="609" t="s">
        <v>583</v>
      </c>
      <c r="D3090" s="124">
        <f t="array" ref="D3090">IFERROR(XLOOKUP($C3090,'Product Families'!$A:$A,'Product Families'!$D:$D),"")</f>
        <v>72</v>
      </c>
      <c r="E3090" s="124">
        <f t="array" ref="E3090">IFERROR(XLOOKUP($C3090,'Product Families'!$A:$A,'Product Families'!$E:$E),"")</f>
        <v>74</v>
      </c>
      <c r="F3090" s="124">
        <f t="array" ref="F3090">IFERROR(XLOOKUP($C3090,'Product Families'!$A:$A,'Product Families'!$F:$F),"")</f>
        <v>80</v>
      </c>
      <c r="G3090" s="124">
        <f t="array" ref="G3090">IFERROR(XLOOKUP($C3090,'Product Families'!$A:$A,'Product Families'!$G:$G),"")</f>
        <v>85</v>
      </c>
      <c r="H3090" s="122"/>
      <c r="I3090" s="122"/>
      <c r="J3090" s="122" t="str">
        <f>IFERROR(ROUND(AVERAGEIF('Week 1 - Making'!$B:$B,'Product List'!$A3090,'Week 1 - Making'!$P:$P),0),"")</f>
        <v/>
      </c>
      <c r="K3090" s="122" t="str">
        <f>IFERROR(ROUND(AVERAGEIF('Week 2 - Making'!$B:$B,'Product List'!$A3090,'Week 2 - Making'!$P:$P),0),"")</f>
        <v/>
      </c>
      <c r="L3090" s="122" t="str">
        <f>IFERROR(ROUND(AVERAGEIF('Week 3 - Making'!$B:$B,'Product List'!$A3090,'Week 3 - Making'!$P:$P),0),"")</f>
        <v/>
      </c>
      <c r="M3090" s="122" t="str">
        <f>IFERROR(ROUND(AVERAGEIF('Week 4 - Making'!$B:$B,'Product List'!$A3090,'Week 4 - Making'!$P:$P),0),"")</f>
        <v/>
      </c>
      <c r="N3090" s="122" t="str">
        <f>IFERROR(ROUND(AVERAGEIF('Week 5 - Making'!$B:$B,'Product List'!$A3090,'Week 5 - Making'!$P:$P),0),"")</f>
        <v/>
      </c>
      <c r="O3090" s="122"/>
      <c r="P3090" s="290">
        <f t="array" ref="P3090">iferror(xlookup(C3090,'Product Families'!A:A,'Product Families'!S:S),"")</f>
        <v>0</v>
      </c>
    </row>
    <row r="3091" ht="14.25" customHeight="1">
      <c r="A3091" s="288" t="s">
        <v>6264</v>
      </c>
      <c r="B3091" s="289"/>
      <c r="C3091" s="288" t="s">
        <v>595</v>
      </c>
      <c r="D3091" s="124">
        <f t="array" ref="D3091">IFERROR(XLOOKUP($C3091,'Product Families'!$A:$A,'Product Families'!$D:$D),"")</f>
        <v>32</v>
      </c>
      <c r="E3091" s="124">
        <f t="array" ref="E3091">IFERROR(XLOOKUP($C3091,'Product Families'!$A:$A,'Product Families'!$E:$E),"")</f>
        <v>33</v>
      </c>
      <c r="F3091" s="124">
        <f t="array" ref="F3091">IFERROR(XLOOKUP($C3091,'Product Families'!$A:$A,'Product Families'!$F:$F),"")</f>
        <v>36</v>
      </c>
      <c r="G3091" s="124">
        <f t="array" ref="G3091">IFERROR(XLOOKUP($C3091,'Product Families'!$A:$A,'Product Families'!$G:$G),"")</f>
        <v>38</v>
      </c>
      <c r="H3091" s="122"/>
      <c r="I3091" s="122"/>
      <c r="J3091" s="122" t="str">
        <f>IFERROR(ROUND(AVERAGEIF('Week 1 - Making'!$B:$B,'Product List'!$A3091,'Week 1 - Making'!$P:$P),0),"")</f>
        <v/>
      </c>
      <c r="K3091" s="122" t="str">
        <f>IFERROR(ROUND(AVERAGEIF('Week 2 - Making'!$B:$B,'Product List'!$A3091,'Week 2 - Making'!$P:$P),0),"")</f>
        <v/>
      </c>
      <c r="L3091" s="124" t="str">
        <f>IFERROR(ROUND(AVERAGEIF('Week 3 - Making'!$B:$B,'Product List'!$A3091,'Week 3 - Making'!$P:$P),0),"")</f>
        <v/>
      </c>
      <c r="M3091" s="122" t="str">
        <f>IFERROR(ROUND(AVERAGEIF('Week 4 - Making'!$B:$B,'Product List'!$A3091,'Week 4 - Making'!$P:$P),0),"")</f>
        <v/>
      </c>
      <c r="N3091" s="122" t="str">
        <f>IFERROR(ROUND(AVERAGEIF('Week 5 - Making'!$B:$B,'Product List'!$A3091,'Week 5 - Making'!$P:$P),0),"")</f>
        <v/>
      </c>
      <c r="O3091" s="122"/>
      <c r="P3091" s="290">
        <f t="array" ref="P3091">iferror(xlookup(C3091,'Product Families'!A:A,'Product Families'!S:S),"")</f>
        <v>0</v>
      </c>
    </row>
    <row r="3092" ht="14.25" customHeight="1">
      <c r="A3092" s="609" t="s">
        <v>1778</v>
      </c>
      <c r="B3092" s="289"/>
      <c r="C3092" s="609" t="s">
        <v>583</v>
      </c>
      <c r="D3092" s="7">
        <f t="array" ref="D3092">IFERROR(XLOOKUP($C3092,'Product Families'!$A:$A,'Product Families'!$D:$D),"")</f>
        <v>72</v>
      </c>
      <c r="E3092" s="7">
        <f t="array" ref="E3092">IFERROR(XLOOKUP($C3092,'Product Families'!$A:$A,'Product Families'!$E:$E),"")</f>
        <v>74</v>
      </c>
      <c r="F3092" s="7">
        <f t="array" ref="F3092">IFERROR(XLOOKUP($C3092,'Product Families'!$A:$A,'Product Families'!$F:$F),"")</f>
        <v>80</v>
      </c>
      <c r="G3092" s="7">
        <f t="array" ref="G3092">IFERROR(XLOOKUP($C3092,'Product Families'!$A:$A,'Product Families'!$G:$G),"")</f>
        <v>85</v>
      </c>
      <c r="J3092" s="7">
        <f>IFERROR(ROUND(AVERAGEIF('Week 1 - Making'!$B:$B,'Product List'!$A3092,'Week 1 - Making'!$P:$P),0),"")</f>
        <v>95</v>
      </c>
      <c r="K3092" s="7" t="str">
        <f>IFERROR(ROUND(AVERAGEIF('Week 2 - Making'!$B:$B,'Product List'!$A3092,'Week 2 - Making'!$P:$P),0),"")</f>
        <v/>
      </c>
      <c r="L3092" s="263" t="str">
        <f>IFERROR(ROUND(AVERAGEIF('Week 3 - Making'!$B:$B,'Product List'!$A3092,'Week 3 - Making'!$P:$P),0),"")</f>
        <v/>
      </c>
      <c r="M3092" s="7" t="str">
        <f>IFERROR(ROUND(AVERAGEIF('Week 4 - Making'!$B:$B,'Product List'!$A3092,'Week 4 - Making'!$P:$P),0),"")</f>
        <v/>
      </c>
      <c r="N3092" s="7" t="str">
        <f>IFERROR(ROUND(AVERAGEIF('Week 5 - Making'!$B:$B,'Product List'!$A3092,'Week 5 - Making'!$P:$P),0),"")</f>
        <v/>
      </c>
      <c r="O3092" s="7"/>
      <c r="P3092" s="7">
        <f t="array" ref="P3092">iferror(xlookup(C3092,'Product Families'!A:A,'Product Families'!S:S),"")</f>
        <v>0</v>
      </c>
    </row>
    <row r="3093" ht="14.25" customHeight="1">
      <c r="A3093" s="288" t="s">
        <v>1934</v>
      </c>
      <c r="B3093" s="289"/>
      <c r="C3093" s="288" t="s">
        <v>595</v>
      </c>
      <c r="D3093" s="7">
        <f t="array" ref="D3093">IFERROR(XLOOKUP($C3093,'Product Families'!$A:$A,'Product Families'!$D:$D),"")</f>
        <v>32</v>
      </c>
      <c r="E3093" s="7">
        <f t="array" ref="E3093">IFERROR(XLOOKUP($C3093,'Product Families'!$A:$A,'Product Families'!$E:$E),"")</f>
        <v>33</v>
      </c>
      <c r="F3093" s="7">
        <f t="array" ref="F3093">IFERROR(XLOOKUP($C3093,'Product Families'!$A:$A,'Product Families'!$F:$F),"")</f>
        <v>36</v>
      </c>
      <c r="G3093" s="7">
        <f t="array" ref="G3093">IFERROR(XLOOKUP($C3093,'Product Families'!$A:$A,'Product Families'!$G:$G),"")</f>
        <v>38</v>
      </c>
      <c r="J3093" s="7">
        <f>IFERROR(ROUND(AVERAGEIF('Week 1 - Making'!$B:$B,'Product List'!$A3093,'Week 1 - Making'!$P:$P),0),"")</f>
        <v>44</v>
      </c>
      <c r="K3093" s="7" t="str">
        <f>IFERROR(ROUND(AVERAGEIF('Week 2 - Making'!$B:$B,'Product List'!$A3093,'Week 2 - Making'!$P:$P),0),"")</f>
        <v/>
      </c>
      <c r="L3093" s="263" t="str">
        <f>IFERROR(ROUND(AVERAGEIF('Week 3 - Making'!$B:$B,'Product List'!$A3093,'Week 3 - Making'!$P:$P),0),"")</f>
        <v/>
      </c>
      <c r="M3093" s="7" t="str">
        <f>IFERROR(ROUND(AVERAGEIF('Week 4 - Making'!$B:$B,'Product List'!$A3093,'Week 4 - Making'!$P:$P),0),"")</f>
        <v/>
      </c>
      <c r="N3093" s="7" t="str">
        <f>IFERROR(ROUND(AVERAGEIF('Week 5 - Making'!$B:$B,'Product List'!$A3093,'Week 5 - Making'!$P:$P),0),"")</f>
        <v/>
      </c>
      <c r="O3093" s="7"/>
      <c r="P3093" s="7">
        <f t="array" ref="P3093">iferror(xlookup(C3093,'Product Families'!A:A,'Product Families'!S:S),"")</f>
        <v>0</v>
      </c>
    </row>
    <row r="3094" ht="14.25" customHeight="1">
      <c r="A3094" s="288" t="s">
        <v>6265</v>
      </c>
      <c r="B3094" s="289"/>
      <c r="C3094" s="288" t="s">
        <v>583</v>
      </c>
      <c r="D3094" s="7">
        <f t="array" ref="D3094">IFERROR(XLOOKUP($C3094,'Product Families'!$A:$A,'Product Families'!$D:$D),"")</f>
        <v>72</v>
      </c>
      <c r="E3094" s="7">
        <f t="array" ref="E3094">IFERROR(XLOOKUP($C3094,'Product Families'!$A:$A,'Product Families'!$E:$E),"")</f>
        <v>74</v>
      </c>
      <c r="F3094" s="7">
        <f t="array" ref="F3094">IFERROR(XLOOKUP($C3094,'Product Families'!$A:$A,'Product Families'!$F:$F),"")</f>
        <v>80</v>
      </c>
      <c r="G3094" s="7">
        <f t="array" ref="G3094">IFERROR(XLOOKUP($C3094,'Product Families'!$A:$A,'Product Families'!$G:$G),"")</f>
        <v>85</v>
      </c>
      <c r="J3094" s="7" t="str">
        <f>IFERROR(ROUND(AVERAGEIF('Week 1 - Making'!$B:$B,'Product List'!$A3094,'Week 1 - Making'!$P:$P),0),"")</f>
        <v/>
      </c>
      <c r="K3094" s="7" t="str">
        <f>IFERROR(ROUND(AVERAGEIF('Week 2 - Making'!$B:$B,'Product List'!$A3094,'Week 2 - Making'!$P:$P),0),"")</f>
        <v/>
      </c>
      <c r="L3094" s="263" t="str">
        <f>IFERROR(ROUND(AVERAGEIF('Week 3 - Making'!$B:$B,'Product List'!$A3094,'Week 3 - Making'!$P:$P),0),"")</f>
        <v/>
      </c>
      <c r="M3094" s="7" t="str">
        <f>IFERROR(ROUND(AVERAGEIF('Week 4 - Making'!$B:$B,'Product List'!$A3094,'Week 4 - Making'!$P:$P),0),"")</f>
        <v/>
      </c>
      <c r="N3094" s="7" t="str">
        <f>IFERROR(ROUND(AVERAGEIF('Week 5 - Making'!$B:$B,'Product List'!$A3094,'Week 5 - Making'!$P:$P),0),"")</f>
        <v/>
      </c>
      <c r="O3094" s="7"/>
      <c r="P3094" s="7">
        <f t="array" ref="P3094">iferror(xlookup(C3094,'Product Families'!A:A,'Product Families'!S:S),"")</f>
        <v>0</v>
      </c>
    </row>
    <row r="3095" ht="14.25" customHeight="1">
      <c r="A3095" s="138" t="s">
        <v>6266</v>
      </c>
      <c r="B3095" s="122"/>
      <c r="C3095" s="138" t="s">
        <v>595</v>
      </c>
      <c r="D3095" s="7">
        <f t="array" ref="D3095">IFERROR(XLOOKUP($C3095,'Product Families'!$A:$A,'Product Families'!$D:$D),"")</f>
        <v>32</v>
      </c>
      <c r="E3095" s="7">
        <f t="array" ref="E3095">IFERROR(XLOOKUP($C3095,'Product Families'!$A:$A,'Product Families'!$E:$E),"")</f>
        <v>33</v>
      </c>
      <c r="F3095" s="7">
        <f t="array" ref="F3095">IFERROR(XLOOKUP($C3095,'Product Families'!$A:$A,'Product Families'!$F:$F),"")</f>
        <v>36</v>
      </c>
      <c r="G3095" s="7">
        <f t="array" ref="G3095">IFERROR(XLOOKUP($C3095,'Product Families'!$A:$A,'Product Families'!$G:$G),"")</f>
        <v>38</v>
      </c>
      <c r="J3095" s="7" t="str">
        <f>IFERROR(ROUND(AVERAGEIF('Week 1 - Making'!$B:$B,'Product List'!$A3095,'Week 1 - Making'!$P:$P),0),"")</f>
        <v/>
      </c>
      <c r="K3095" s="7" t="str">
        <f>IFERROR(ROUND(AVERAGEIF('Week 2 - Making'!$B:$B,'Product List'!$A3095,'Week 2 - Making'!$P:$P),0),"")</f>
        <v/>
      </c>
      <c r="L3095" s="263" t="str">
        <f>IFERROR(ROUND(AVERAGEIF('Week 3 - Making'!$B:$B,'Product List'!$A3095,'Week 3 - Making'!$P:$P),0),"")</f>
        <v/>
      </c>
      <c r="M3095" s="7" t="str">
        <f>IFERROR(ROUND(AVERAGEIF('Week 4 - Making'!$B:$B,'Product List'!$A3095,'Week 4 - Making'!$P:$P),0),"")</f>
        <v/>
      </c>
      <c r="N3095" s="7" t="str">
        <f>IFERROR(ROUND(AVERAGEIF('Week 5 - Making'!$B:$B,'Product List'!$A3095,'Week 5 - Making'!$P:$P),0),"")</f>
        <v/>
      </c>
      <c r="O3095" s="7"/>
      <c r="P3095" s="7">
        <f t="array" ref="P3095">iferror(xlookup(C3095,'Product Families'!A:A,'Product Families'!S:S),"")</f>
        <v>0</v>
      </c>
    </row>
    <row r="3096" ht="14.25" customHeight="1">
      <c r="A3096" s="288" t="s">
        <v>2083</v>
      </c>
      <c r="B3096" s="289"/>
      <c r="C3096" s="288" t="s">
        <v>583</v>
      </c>
      <c r="D3096" s="7">
        <f t="array" ref="D3096">IFERROR(XLOOKUP($C3096,'Product Families'!$A:$A,'Product Families'!$D:$D),"")</f>
        <v>72</v>
      </c>
      <c r="E3096" s="7">
        <f t="array" ref="E3096">IFERROR(XLOOKUP($C3096,'Product Families'!$A:$A,'Product Families'!$E:$E),"")</f>
        <v>74</v>
      </c>
      <c r="F3096" s="7">
        <f t="array" ref="F3096">IFERROR(XLOOKUP($C3096,'Product Families'!$A:$A,'Product Families'!$F:$F),"")</f>
        <v>80</v>
      </c>
      <c r="G3096" s="7">
        <f t="array" ref="G3096">IFERROR(XLOOKUP($C3096,'Product Families'!$A:$A,'Product Families'!$G:$G),"")</f>
        <v>85</v>
      </c>
      <c r="J3096" s="7">
        <f>IFERROR(ROUND(AVERAGEIF('Week 1 - Making'!$B:$B,'Product List'!$A3096,'Week 1 - Making'!$P:$P),0),"")</f>
        <v>92</v>
      </c>
      <c r="K3096" s="7" t="str">
        <f>IFERROR(ROUND(AVERAGEIF('Week 2 - Making'!$B:$B,'Product List'!$A3096,'Week 2 - Making'!$P:$P),0),"")</f>
        <v/>
      </c>
      <c r="L3096" s="263" t="str">
        <f>IFERROR(ROUND(AVERAGEIF('Week 3 - Making'!$B:$B,'Product List'!$A3096,'Week 3 - Making'!$P:$P),0),"")</f>
        <v/>
      </c>
      <c r="M3096" s="7" t="str">
        <f>IFERROR(ROUND(AVERAGEIF('Week 4 - Making'!$B:$B,'Product List'!$A3096,'Week 4 - Making'!$P:$P),0),"")</f>
        <v/>
      </c>
      <c r="N3096" s="7" t="str">
        <f>IFERROR(ROUND(AVERAGEIF('Week 5 - Making'!$B:$B,'Product List'!$A3096,'Week 5 - Making'!$P:$P),0),"")</f>
        <v/>
      </c>
      <c r="O3096" s="7"/>
      <c r="P3096" s="7">
        <f t="array" ref="P3096">iferror(xlookup(C3096,'Product Families'!A:A,'Product Families'!S:S),"")</f>
        <v>0</v>
      </c>
    </row>
    <row r="3097" ht="14.25" customHeight="1">
      <c r="A3097" s="288" t="s">
        <v>2206</v>
      </c>
      <c r="B3097" s="289"/>
      <c r="C3097" s="138" t="s">
        <v>595</v>
      </c>
      <c r="D3097" s="7">
        <f t="array" ref="D3097">IFERROR(XLOOKUP($C3097,'Product Families'!$A:$A,'Product Families'!$D:$D),"")</f>
        <v>32</v>
      </c>
      <c r="E3097" s="7">
        <f t="array" ref="E3097">IFERROR(XLOOKUP($C3097,'Product Families'!$A:$A,'Product Families'!$E:$E),"")</f>
        <v>33</v>
      </c>
      <c r="F3097" s="7">
        <f t="array" ref="F3097">IFERROR(XLOOKUP($C3097,'Product Families'!$A:$A,'Product Families'!$F:$F),"")</f>
        <v>36</v>
      </c>
      <c r="G3097" s="7">
        <f t="array" ref="G3097">IFERROR(XLOOKUP($C3097,'Product Families'!$A:$A,'Product Families'!$G:$G),"")</f>
        <v>38</v>
      </c>
      <c r="J3097" s="7">
        <f>IFERROR(ROUND(AVERAGEIF('Week 1 - Making'!$B:$B,'Product List'!$A3097,'Week 1 - Making'!$P:$P),0),"")</f>
        <v>38</v>
      </c>
      <c r="K3097" s="7" t="str">
        <f>IFERROR(ROUND(AVERAGEIF('Week 2 - Making'!$B:$B,'Product List'!$A3097,'Week 2 - Making'!$P:$P),0),"")</f>
        <v/>
      </c>
      <c r="L3097" s="263" t="str">
        <f>IFERROR(ROUND(AVERAGEIF('Week 3 - Making'!$B:$B,'Product List'!$A3097,'Week 3 - Making'!$P:$P),0),"")</f>
        <v/>
      </c>
      <c r="M3097" s="7" t="str">
        <f>IFERROR(ROUND(AVERAGEIF('Week 4 - Making'!$B:$B,'Product List'!$A3097,'Week 4 - Making'!$P:$P),0),"")</f>
        <v/>
      </c>
      <c r="N3097" s="7" t="str">
        <f>IFERROR(ROUND(AVERAGEIF('Week 5 - Making'!$B:$B,'Product List'!$A3097,'Week 5 - Making'!$P:$P),0),"")</f>
        <v/>
      </c>
      <c r="O3097" s="7"/>
      <c r="P3097" s="7">
        <f t="array" ref="P3097">iferror(xlookup(C3097,'Product Families'!A:A,'Product Families'!S:S),"")</f>
        <v>0</v>
      </c>
    </row>
    <row r="3098" ht="14.25" customHeight="1">
      <c r="A3098" s="288" t="s">
        <v>6267</v>
      </c>
      <c r="B3098" s="289"/>
      <c r="C3098" s="288" t="s">
        <v>583</v>
      </c>
      <c r="D3098" s="7">
        <f t="array" ref="D3098">IFERROR(XLOOKUP($C3098,'Product Families'!$A:$A,'Product Families'!$D:$D),"")</f>
        <v>72</v>
      </c>
      <c r="E3098" s="7">
        <f t="array" ref="E3098">IFERROR(XLOOKUP($C3098,'Product Families'!$A:$A,'Product Families'!$E:$E),"")</f>
        <v>74</v>
      </c>
      <c r="F3098" s="7">
        <f t="array" ref="F3098">IFERROR(XLOOKUP($C3098,'Product Families'!$A:$A,'Product Families'!$F:$F),"")</f>
        <v>80</v>
      </c>
      <c r="G3098" s="7">
        <f t="array" ref="G3098">IFERROR(XLOOKUP($C3098,'Product Families'!$A:$A,'Product Families'!$G:$G),"")</f>
        <v>85</v>
      </c>
      <c r="J3098" s="7" t="str">
        <f>IFERROR(ROUND(AVERAGEIF('Week 1 - Making'!$B:$B,'Product List'!$A3098,'Week 1 - Making'!$P:$P),0),"")</f>
        <v/>
      </c>
      <c r="K3098" s="7" t="str">
        <f>IFERROR(ROUND(AVERAGEIF('Week 2 - Making'!$B:$B,'Product List'!$A3098,'Week 2 - Making'!$P:$P),0),"")</f>
        <v/>
      </c>
      <c r="L3098" s="263" t="str">
        <f>IFERROR(ROUND(AVERAGEIF('Week 3 - Making'!$B:$B,'Product List'!$A3098,'Week 3 - Making'!$P:$P),0),"")</f>
        <v/>
      </c>
      <c r="M3098" s="7" t="str">
        <f>IFERROR(ROUND(AVERAGEIF('Week 4 - Making'!$B:$B,'Product List'!$A3098,'Week 4 - Making'!$P:$P),0),"")</f>
        <v/>
      </c>
      <c r="N3098" s="7" t="str">
        <f>IFERROR(ROUND(AVERAGEIF('Week 5 - Making'!$B:$B,'Product List'!$A3098,'Week 5 - Making'!$P:$P),0),"")</f>
        <v/>
      </c>
      <c r="O3098" s="7"/>
      <c r="P3098" s="7">
        <f t="array" ref="P3098">iferror(xlookup(C3098,'Product Families'!A:A,'Product Families'!S:S),"")</f>
        <v>0</v>
      </c>
    </row>
    <row r="3099" ht="14.25" customHeight="1">
      <c r="A3099" s="288" t="s">
        <v>6268</v>
      </c>
      <c r="B3099" s="122"/>
      <c r="C3099" s="138" t="s">
        <v>595</v>
      </c>
      <c r="D3099" s="7">
        <f t="array" ref="D3099">IFERROR(XLOOKUP($C3099,'Product Families'!$A:$A,'Product Families'!$D:$D),"")</f>
        <v>32</v>
      </c>
      <c r="E3099" s="7">
        <f t="array" ref="E3099">IFERROR(XLOOKUP($C3099,'Product Families'!$A:$A,'Product Families'!$E:$E),"")</f>
        <v>33</v>
      </c>
      <c r="F3099" s="7">
        <f t="array" ref="F3099">IFERROR(XLOOKUP($C3099,'Product Families'!$A:$A,'Product Families'!$F:$F),"")</f>
        <v>36</v>
      </c>
      <c r="G3099" s="7">
        <f t="array" ref="G3099">IFERROR(XLOOKUP($C3099,'Product Families'!$A:$A,'Product Families'!$G:$G),"")</f>
        <v>38</v>
      </c>
      <c r="J3099" s="7" t="str">
        <f>IFERROR(ROUND(AVERAGEIF('Week 1 - Making'!$B:$B,'Product List'!$A3099,'Week 1 - Making'!$P:$P),0),"")</f>
        <v/>
      </c>
      <c r="K3099" s="7" t="str">
        <f>IFERROR(ROUND(AVERAGEIF('Week 2 - Making'!$B:$B,'Product List'!$A3099,'Week 2 - Making'!$P:$P),0),"")</f>
        <v/>
      </c>
      <c r="L3099" s="263" t="str">
        <f>IFERROR(ROUND(AVERAGEIF('Week 3 - Making'!$B:$B,'Product List'!$A3099,'Week 3 - Making'!$P:$P),0),"")</f>
        <v/>
      </c>
      <c r="M3099" s="7" t="str">
        <f>IFERROR(ROUND(AVERAGEIF('Week 4 - Making'!$B:$B,'Product List'!$A3099,'Week 4 - Making'!$P:$P),0),"")</f>
        <v/>
      </c>
      <c r="N3099" s="7" t="str">
        <f>IFERROR(ROUND(AVERAGEIF('Week 5 - Making'!$B:$B,'Product List'!$A3099,'Week 5 - Making'!$P:$P),0),"")</f>
        <v/>
      </c>
      <c r="O3099" s="7"/>
      <c r="P3099" s="7">
        <f t="array" ref="P3099">iferror(xlookup(C3099,'Product Families'!A:A,'Product Families'!S:S),"")</f>
        <v>0</v>
      </c>
    </row>
    <row r="3100" ht="14.25" customHeight="1">
      <c r="A3100" s="288" t="s">
        <v>1941</v>
      </c>
      <c r="B3100" s="289"/>
      <c r="C3100" s="288" t="s">
        <v>583</v>
      </c>
      <c r="D3100" s="124">
        <f t="array" ref="D3100">IFERROR(XLOOKUP($C3100,'Product Families'!$A:$A,'Product Families'!$D:$D),"")</f>
        <v>72</v>
      </c>
      <c r="E3100" s="124">
        <f t="array" ref="E3100">IFERROR(XLOOKUP($C3100,'Product Families'!$A:$A,'Product Families'!$E:$E),"")</f>
        <v>74</v>
      </c>
      <c r="F3100" s="124">
        <f t="array" ref="F3100">IFERROR(XLOOKUP($C3100,'Product Families'!$A:$A,'Product Families'!$F:$F),"")</f>
        <v>80</v>
      </c>
      <c r="G3100" s="124">
        <f t="array" ref="G3100">IFERROR(XLOOKUP($C3100,'Product Families'!$A:$A,'Product Families'!$G:$G),"")</f>
        <v>85</v>
      </c>
      <c r="H3100" s="122"/>
      <c r="I3100" s="122"/>
      <c r="J3100" s="122">
        <f>IFERROR(ROUND(AVERAGEIF('Week 1 - Making'!$B:$B,'Product List'!$A3100,'Week 1 - Making'!$P:$P),0),"")</f>
        <v>105</v>
      </c>
      <c r="K3100" s="122" t="str">
        <f>IFERROR(ROUND(AVERAGEIF('Week 2 - Making'!$B:$B,'Product List'!$A3100,'Week 2 - Making'!$P:$P),0),"")</f>
        <v/>
      </c>
      <c r="L3100" s="122" t="str">
        <f>IFERROR(ROUND(AVERAGEIF('Week 3 - Making'!$B:$B,'Product List'!$A3100,'Week 3 - Making'!$P:$P),0),"")</f>
        <v/>
      </c>
      <c r="M3100" s="122" t="str">
        <f>IFERROR(ROUND(AVERAGEIF('Week 4 - Making'!$B:$B,'Product List'!$A3100,'Week 4 - Making'!$P:$P),0),"")</f>
        <v/>
      </c>
      <c r="N3100" s="122" t="str">
        <f>IFERROR(ROUND(AVERAGEIF('Week 5 - Making'!$B:$B,'Product List'!$A3100,'Week 5 - Making'!$P:$P),0),"")</f>
        <v/>
      </c>
      <c r="O3100" s="122"/>
      <c r="P3100" s="290">
        <f t="array" ref="P3100">iferror(xlookup(C3100,'Product Families'!A:A,'Product Families'!S:S),"")</f>
        <v>0</v>
      </c>
    </row>
    <row r="3101" ht="14.25" customHeight="1">
      <c r="A3101" s="288" t="s">
        <v>2075</v>
      </c>
      <c r="B3101" s="289"/>
      <c r="C3101" s="138" t="s">
        <v>595</v>
      </c>
      <c r="D3101" s="124">
        <f t="array" ref="D3101">IFERROR(XLOOKUP($C3101,'Product Families'!$A:$A,'Product Families'!$D:$D),"")</f>
        <v>32</v>
      </c>
      <c r="E3101" s="124">
        <f t="array" ref="E3101">IFERROR(XLOOKUP($C3101,'Product Families'!$A:$A,'Product Families'!$E:$E),"")</f>
        <v>33</v>
      </c>
      <c r="F3101" s="124">
        <f t="array" ref="F3101">IFERROR(XLOOKUP($C3101,'Product Families'!$A:$A,'Product Families'!$F:$F),"")</f>
        <v>36</v>
      </c>
      <c r="G3101" s="124">
        <f t="array" ref="G3101">IFERROR(XLOOKUP($C3101,'Product Families'!$A:$A,'Product Families'!$G:$G),"")</f>
        <v>38</v>
      </c>
      <c r="H3101" s="122"/>
      <c r="I3101" s="122"/>
      <c r="J3101" s="122">
        <f>IFERROR(ROUND(AVERAGEIF('Week 1 - Making'!$B:$B,'Product List'!$A3101,'Week 1 - Making'!$P:$P),0),"")</f>
        <v>45</v>
      </c>
      <c r="K3101" s="122" t="str">
        <f>IFERROR(ROUND(AVERAGEIF('Week 2 - Making'!$B:$B,'Product List'!$A3101,'Week 2 - Making'!$P:$P),0),"")</f>
        <v/>
      </c>
      <c r="L3101" s="122" t="str">
        <f>IFERROR(ROUND(AVERAGEIF('Week 3 - Making'!$B:$B,'Product List'!$A3101,'Week 3 - Making'!$P:$P),0),"")</f>
        <v/>
      </c>
      <c r="M3101" s="122" t="str">
        <f>IFERROR(ROUND(AVERAGEIF('Week 4 - Making'!$B:$B,'Product List'!$A3101,'Week 4 - Making'!$P:$P),0),"")</f>
        <v/>
      </c>
      <c r="N3101" s="122" t="str">
        <f>IFERROR(ROUND(AVERAGEIF('Week 5 - Making'!$B:$B,'Product List'!$A3101,'Week 5 - Making'!$P:$P),0),"")</f>
        <v/>
      </c>
      <c r="O3101" s="122"/>
      <c r="P3101" s="290">
        <f t="array" ref="P3101">iferror(xlookup(C3101,'Product Families'!A:A,'Product Families'!S:S),"")</f>
        <v>0</v>
      </c>
    </row>
    <row r="3102" ht="14.25" customHeight="1">
      <c r="A3102" s="288" t="s">
        <v>1772</v>
      </c>
      <c r="B3102" s="289"/>
      <c r="C3102" s="288" t="s">
        <v>583</v>
      </c>
      <c r="D3102" s="7">
        <f t="array" ref="D3102">IFERROR(XLOOKUP($C3102,'Product Families'!$A:$A,'Product Families'!$D:$D),"")</f>
        <v>72</v>
      </c>
      <c r="E3102" s="7">
        <f t="array" ref="E3102">IFERROR(XLOOKUP($C3102,'Product Families'!$A:$A,'Product Families'!$E:$E),"")</f>
        <v>74</v>
      </c>
      <c r="F3102" s="7">
        <f t="array" ref="F3102">IFERROR(XLOOKUP($C3102,'Product Families'!$A:$A,'Product Families'!$F:$F),"")</f>
        <v>80</v>
      </c>
      <c r="G3102" s="7">
        <f t="array" ref="G3102">IFERROR(XLOOKUP($C3102,'Product Families'!$A:$A,'Product Families'!$G:$G),"")</f>
        <v>85</v>
      </c>
      <c r="J3102" s="7">
        <f>IFERROR(ROUND(AVERAGEIF('Week 1 - Making'!$B:$B,'Product List'!$A3102,'Week 1 - Making'!$P:$P),0),"")</f>
        <v>88</v>
      </c>
      <c r="K3102" s="7" t="str">
        <f>IFERROR(ROUND(AVERAGEIF('Week 2 - Making'!$B:$B,'Product List'!$A3102,'Week 2 - Making'!$P:$P),0),"")</f>
        <v/>
      </c>
      <c r="L3102" s="263" t="str">
        <f>IFERROR(ROUND(AVERAGEIF('Week 3 - Making'!$B:$B,'Product List'!$A3102,'Week 3 - Making'!$P:$P),0),"")</f>
        <v/>
      </c>
      <c r="M3102" s="7" t="str">
        <f>IFERROR(ROUND(AVERAGEIF('Week 4 - Making'!$B:$B,'Product List'!$A3102,'Week 4 - Making'!$P:$P),0),"")</f>
        <v/>
      </c>
      <c r="N3102" s="7" t="str">
        <f>IFERROR(ROUND(AVERAGEIF('Week 5 - Making'!$B:$B,'Product List'!$A3102,'Week 5 - Making'!$P:$P),0),"")</f>
        <v/>
      </c>
      <c r="O3102" s="7"/>
      <c r="P3102" s="7">
        <f t="array" ref="P3102">iferror(xlookup(C3102,'Product Families'!A:A,'Product Families'!S:S),"")</f>
        <v>0</v>
      </c>
    </row>
    <row r="3103" ht="14.25" customHeight="1">
      <c r="A3103" s="288" t="s">
        <v>1929</v>
      </c>
      <c r="B3103" s="289"/>
      <c r="C3103" s="138" t="s">
        <v>595</v>
      </c>
      <c r="D3103" s="7">
        <f t="array" ref="D3103">IFERROR(XLOOKUP($C3103,'Product Families'!$A:$A,'Product Families'!$D:$D),"")</f>
        <v>32</v>
      </c>
      <c r="E3103" s="7">
        <f t="array" ref="E3103">IFERROR(XLOOKUP($C3103,'Product Families'!$A:$A,'Product Families'!$E:$E),"")</f>
        <v>33</v>
      </c>
      <c r="F3103" s="7">
        <f t="array" ref="F3103">IFERROR(XLOOKUP($C3103,'Product Families'!$A:$A,'Product Families'!$F:$F),"")</f>
        <v>36</v>
      </c>
      <c r="G3103" s="7">
        <f t="array" ref="G3103">IFERROR(XLOOKUP($C3103,'Product Families'!$A:$A,'Product Families'!$G:$G),"")</f>
        <v>38</v>
      </c>
      <c r="J3103" s="7">
        <f>IFERROR(ROUND(AVERAGEIF('Week 1 - Making'!$B:$B,'Product List'!$A3103,'Week 1 - Making'!$P:$P),0),"")</f>
        <v>44</v>
      </c>
      <c r="K3103" s="7" t="str">
        <f>IFERROR(ROUND(AVERAGEIF('Week 2 - Making'!$B:$B,'Product List'!$A3103,'Week 2 - Making'!$P:$P),0),"")</f>
        <v/>
      </c>
      <c r="L3103" s="263" t="str">
        <f>IFERROR(ROUND(AVERAGEIF('Week 3 - Making'!$B:$B,'Product List'!$A3103,'Week 3 - Making'!$P:$P),0),"")</f>
        <v/>
      </c>
      <c r="M3103" s="7" t="str">
        <f>IFERROR(ROUND(AVERAGEIF('Week 4 - Making'!$B:$B,'Product List'!$A3103,'Week 4 - Making'!$P:$P),0),"")</f>
        <v/>
      </c>
      <c r="N3103" s="7" t="str">
        <f>IFERROR(ROUND(AVERAGEIF('Week 5 - Making'!$B:$B,'Product List'!$A3103,'Week 5 - Making'!$P:$P),0),"")</f>
        <v/>
      </c>
      <c r="O3103" s="7"/>
      <c r="P3103" s="7">
        <f t="array" ref="P3103">iferror(xlookup(C3103,'Product Families'!A:A,'Product Families'!S:S),"")</f>
        <v>0</v>
      </c>
    </row>
    <row r="3104" ht="14.25" customHeight="1">
      <c r="A3104" s="288" t="s">
        <v>6269</v>
      </c>
      <c r="B3104" s="289"/>
      <c r="C3104" s="288" t="s">
        <v>583</v>
      </c>
      <c r="D3104" s="7">
        <f t="array" ref="D3104">IFERROR(XLOOKUP($C3104,'Product Families'!$A:$A,'Product Families'!$D:$D),"")</f>
        <v>72</v>
      </c>
      <c r="E3104" s="7">
        <f t="array" ref="E3104">IFERROR(XLOOKUP($C3104,'Product Families'!$A:$A,'Product Families'!$E:$E),"")</f>
        <v>74</v>
      </c>
      <c r="F3104" s="7">
        <f t="array" ref="F3104">IFERROR(XLOOKUP($C3104,'Product Families'!$A:$A,'Product Families'!$F:$F),"")</f>
        <v>80</v>
      </c>
      <c r="G3104" s="7">
        <f t="array" ref="G3104">IFERROR(XLOOKUP($C3104,'Product Families'!$A:$A,'Product Families'!$G:$G),"")</f>
        <v>85</v>
      </c>
      <c r="J3104" s="7" t="str">
        <f>IFERROR(ROUND(AVERAGEIF('Week 1 - Making'!$B:$B,'Product List'!$A3104,'Week 1 - Making'!$P:$P),0),"")</f>
        <v/>
      </c>
      <c r="K3104" s="7" t="str">
        <f>IFERROR(ROUND(AVERAGEIF('Week 2 - Making'!$B:$B,'Product List'!$A3104,'Week 2 - Making'!$P:$P),0),"")</f>
        <v/>
      </c>
      <c r="L3104" s="263" t="str">
        <f>IFERROR(ROUND(AVERAGEIF('Week 3 - Making'!$B:$B,'Product List'!$A3104,'Week 3 - Making'!$P:$P),0),"")</f>
        <v/>
      </c>
      <c r="M3104" s="7" t="str">
        <f>IFERROR(ROUND(AVERAGEIF('Week 4 - Making'!$B:$B,'Product List'!$A3104,'Week 4 - Making'!$P:$P),0),"")</f>
        <v/>
      </c>
      <c r="N3104" s="7" t="str">
        <f>IFERROR(ROUND(AVERAGEIF('Week 5 - Making'!$B:$B,'Product List'!$A3104,'Week 5 - Making'!$P:$P),0),"")</f>
        <v/>
      </c>
      <c r="O3104" s="7"/>
      <c r="P3104" s="7">
        <f t="array" ref="P3104">iferror(xlookup(C3104,'Product Families'!A:A,'Product Families'!S:S),"")</f>
        <v>0</v>
      </c>
    </row>
    <row r="3105" ht="14.25" customHeight="1">
      <c r="A3105" s="288" t="s">
        <v>6270</v>
      </c>
      <c r="B3105" s="289"/>
      <c r="C3105" s="138" t="s">
        <v>595</v>
      </c>
      <c r="D3105" s="7">
        <f t="array" ref="D3105">IFERROR(XLOOKUP($C3105,'Product Families'!$A:$A,'Product Families'!$D:$D),"")</f>
        <v>32</v>
      </c>
      <c r="E3105" s="7">
        <f t="array" ref="E3105">IFERROR(XLOOKUP($C3105,'Product Families'!$A:$A,'Product Families'!$E:$E),"")</f>
        <v>33</v>
      </c>
      <c r="F3105" s="7">
        <f t="array" ref="F3105">IFERROR(XLOOKUP($C3105,'Product Families'!$A:$A,'Product Families'!$F:$F),"")</f>
        <v>36</v>
      </c>
      <c r="G3105" s="7">
        <f t="array" ref="G3105">IFERROR(XLOOKUP($C3105,'Product Families'!$A:$A,'Product Families'!$G:$G),"")</f>
        <v>38</v>
      </c>
      <c r="J3105" s="7" t="str">
        <f>IFERROR(ROUND(AVERAGEIF('Week 1 - Making'!$B:$B,'Product List'!$A3105,'Week 1 - Making'!$P:$P),0),"")</f>
        <v/>
      </c>
      <c r="K3105" s="7" t="str">
        <f>IFERROR(ROUND(AVERAGEIF('Week 2 - Making'!$B:$B,'Product List'!$A3105,'Week 2 - Making'!$P:$P),0),"")</f>
        <v/>
      </c>
      <c r="L3105" s="263" t="str">
        <f>IFERROR(ROUND(AVERAGEIF('Week 3 - Making'!$B:$B,'Product List'!$A3105,'Week 3 - Making'!$P:$P),0),"")</f>
        <v/>
      </c>
      <c r="M3105" s="7" t="str">
        <f>IFERROR(ROUND(AVERAGEIF('Week 4 - Making'!$B:$B,'Product List'!$A3105,'Week 4 - Making'!$P:$P),0),"")</f>
        <v/>
      </c>
      <c r="N3105" s="7" t="str">
        <f>IFERROR(ROUND(AVERAGEIF('Week 5 - Making'!$B:$B,'Product List'!$A3105,'Week 5 - Making'!$P:$P),0),"")</f>
        <v/>
      </c>
      <c r="O3105" s="7"/>
      <c r="P3105" s="7">
        <f t="array" ref="P3105">iferror(xlookup(C3105,'Product Families'!A:A,'Product Families'!S:S),"")</f>
        <v>0</v>
      </c>
    </row>
    <row r="3106" ht="14.25" customHeight="1">
      <c r="A3106" s="138" t="s">
        <v>6271</v>
      </c>
      <c r="B3106" s="270" t="s">
        <v>6272</v>
      </c>
      <c r="C3106" s="138" t="s">
        <v>621</v>
      </c>
      <c r="D3106" s="7">
        <f t="array" ref="D3106">IFERROR(XLOOKUP($C3106,'Product Families'!$A:$A,'Product Families'!$D:$D),"")</f>
        <v>52</v>
      </c>
      <c r="E3106" s="7">
        <f t="array" ref="E3106">IFERROR(XLOOKUP($C3106,'Product Families'!$A:$A,'Product Families'!$E:$E),"")</f>
        <v>54</v>
      </c>
      <c r="F3106" s="7">
        <f t="array" ref="F3106">IFERROR(XLOOKUP($C3106,'Product Families'!$A:$A,'Product Families'!$F:$F),"")</f>
        <v>58</v>
      </c>
      <c r="G3106" s="7">
        <f t="array" ref="G3106">IFERROR(XLOOKUP($C3106,'Product Families'!$A:$A,'Product Families'!$G:$G),"")</f>
        <v>62</v>
      </c>
      <c r="J3106" s="7" t="str">
        <f>IFERROR(ROUND(AVERAGEIF('Week 1 - Making'!$B:$B,'Product List'!$A3106,'Week 1 - Making'!$P:$P),0),"")</f>
        <v/>
      </c>
      <c r="K3106" s="7" t="str">
        <f>IFERROR(ROUND(AVERAGEIF('Week 2 - Making'!$B:$B,'Product List'!$A3106,'Week 2 - Making'!$P:$P),0),"")</f>
        <v/>
      </c>
      <c r="L3106" s="263" t="str">
        <f>IFERROR(ROUND(AVERAGEIF('Week 3 - Making'!$B:$B,'Product List'!$A3106,'Week 3 - Making'!$P:$P),0),"")</f>
        <v/>
      </c>
      <c r="M3106" s="7" t="str">
        <f>IFERROR(ROUND(AVERAGEIF('Week 4 - Making'!$B:$B,'Product List'!$A3106,'Week 4 - Making'!$P:$P),0),"")</f>
        <v/>
      </c>
      <c r="N3106" s="7" t="str">
        <f>IFERROR(ROUND(AVERAGEIF('Week 5 - Making'!$B:$B,'Product List'!$A3106,'Week 5 - Making'!$P:$P),0),"")</f>
        <v/>
      </c>
      <c r="O3106" s="7"/>
      <c r="P3106" s="7">
        <f t="array" ref="P3106">iferror(xlookup(C3106,'Product Families'!A:A,'Product Families'!S:S),"")</f>
        <v>0</v>
      </c>
    </row>
    <row r="3107" ht="14.25" customHeight="1">
      <c r="A3107" s="138" t="s">
        <v>6273</v>
      </c>
      <c r="B3107" s="270" t="s">
        <v>6274</v>
      </c>
      <c r="C3107" s="138" t="s">
        <v>621</v>
      </c>
      <c r="D3107" s="7">
        <f t="array" ref="D3107">IFERROR(XLOOKUP($C3107,'Product Families'!$A:$A,'Product Families'!$D:$D),"")</f>
        <v>52</v>
      </c>
      <c r="E3107" s="7">
        <f t="array" ref="E3107">IFERROR(XLOOKUP($C3107,'Product Families'!$A:$A,'Product Families'!$E:$E),"")</f>
        <v>54</v>
      </c>
      <c r="F3107" s="7">
        <f t="array" ref="F3107">IFERROR(XLOOKUP($C3107,'Product Families'!$A:$A,'Product Families'!$F:$F),"")</f>
        <v>58</v>
      </c>
      <c r="G3107" s="7">
        <f t="array" ref="G3107">IFERROR(XLOOKUP($C3107,'Product Families'!$A:$A,'Product Families'!$G:$G),"")</f>
        <v>62</v>
      </c>
      <c r="J3107" s="7" t="str">
        <f>IFERROR(ROUND(AVERAGEIF('Week 1 - Making'!$B:$B,'Product List'!$A3107,'Week 1 - Making'!$P:$P),0),"")</f>
        <v/>
      </c>
      <c r="K3107" s="7" t="str">
        <f>IFERROR(ROUND(AVERAGEIF('Week 2 - Making'!$B:$B,'Product List'!$A3107,'Week 2 - Making'!$P:$P),0),"")</f>
        <v/>
      </c>
      <c r="L3107" s="263" t="str">
        <f>IFERROR(ROUND(AVERAGEIF('Week 3 - Making'!$B:$B,'Product List'!$A3107,'Week 3 - Making'!$P:$P),0),"")</f>
        <v/>
      </c>
      <c r="M3107" s="7" t="str">
        <f>IFERROR(ROUND(AVERAGEIF('Week 4 - Making'!$B:$B,'Product List'!$A3107,'Week 4 - Making'!$P:$P),0),"")</f>
        <v/>
      </c>
      <c r="N3107" s="7" t="str">
        <f>IFERROR(ROUND(AVERAGEIF('Week 5 - Making'!$B:$B,'Product List'!$A3107,'Week 5 - Making'!$P:$P),0),"")</f>
        <v/>
      </c>
      <c r="O3107" s="7"/>
      <c r="P3107" s="7">
        <f t="array" ref="P3107">iferror(xlookup(C3107,'Product Families'!A:A,'Product Families'!S:S),"")</f>
        <v>0</v>
      </c>
    </row>
    <row r="3108" ht="14.25" customHeight="1">
      <c r="A3108" s="138" t="s">
        <v>6275</v>
      </c>
      <c r="B3108" s="270" t="s">
        <v>6276</v>
      </c>
      <c r="C3108" s="138" t="s">
        <v>621</v>
      </c>
      <c r="D3108" s="7">
        <f t="array" ref="D3108">IFERROR(XLOOKUP($C3108,'Product Families'!$A:$A,'Product Families'!$D:$D),"")</f>
        <v>52</v>
      </c>
      <c r="E3108" s="7">
        <f t="array" ref="E3108">IFERROR(XLOOKUP($C3108,'Product Families'!$A:$A,'Product Families'!$E:$E),"")</f>
        <v>54</v>
      </c>
      <c r="F3108" s="7">
        <f t="array" ref="F3108">IFERROR(XLOOKUP($C3108,'Product Families'!$A:$A,'Product Families'!$F:$F),"")</f>
        <v>58</v>
      </c>
      <c r="G3108" s="7">
        <f t="array" ref="G3108">IFERROR(XLOOKUP($C3108,'Product Families'!$A:$A,'Product Families'!$G:$G),"")</f>
        <v>62</v>
      </c>
      <c r="J3108" s="7" t="str">
        <f>IFERROR(ROUND(AVERAGEIF('Week 1 - Making'!$B:$B,'Product List'!$A3108,'Week 1 - Making'!$P:$P),0),"")</f>
        <v/>
      </c>
      <c r="K3108" s="7" t="str">
        <f>IFERROR(ROUND(AVERAGEIF('Week 2 - Making'!$B:$B,'Product List'!$A3108,'Week 2 - Making'!$P:$P),0),"")</f>
        <v/>
      </c>
      <c r="L3108" s="263" t="str">
        <f>IFERROR(ROUND(AVERAGEIF('Week 3 - Making'!$B:$B,'Product List'!$A3108,'Week 3 - Making'!$P:$P),0),"")</f>
        <v/>
      </c>
      <c r="M3108" s="7" t="str">
        <f>IFERROR(ROUND(AVERAGEIF('Week 4 - Making'!$B:$B,'Product List'!$A3108,'Week 4 - Making'!$P:$P),0),"")</f>
        <v/>
      </c>
      <c r="N3108" s="7" t="str">
        <f>IFERROR(ROUND(AVERAGEIF('Week 5 - Making'!$B:$B,'Product List'!$A3108,'Week 5 - Making'!$P:$P),0),"")</f>
        <v/>
      </c>
      <c r="O3108" s="7"/>
      <c r="P3108" s="7">
        <f t="array" ref="P3108">iferror(xlookup(C3108,'Product Families'!A:A,'Product Families'!S:S),"")</f>
        <v>0</v>
      </c>
    </row>
    <row r="3109" ht="14.25" customHeight="1">
      <c r="A3109" s="138" t="s">
        <v>6277</v>
      </c>
      <c r="B3109" s="270" t="s">
        <v>6278</v>
      </c>
      <c r="C3109" s="138" t="s">
        <v>621</v>
      </c>
      <c r="D3109" s="7">
        <f t="array" ref="D3109">IFERROR(XLOOKUP($C3109,'Product Families'!$A:$A,'Product Families'!$D:$D),"")</f>
        <v>52</v>
      </c>
      <c r="E3109" s="7">
        <f t="array" ref="E3109">IFERROR(XLOOKUP($C3109,'Product Families'!$A:$A,'Product Families'!$E:$E),"")</f>
        <v>54</v>
      </c>
      <c r="F3109" s="7">
        <f t="array" ref="F3109">IFERROR(XLOOKUP($C3109,'Product Families'!$A:$A,'Product Families'!$F:$F),"")</f>
        <v>58</v>
      </c>
      <c r="G3109" s="7">
        <f t="array" ref="G3109">IFERROR(XLOOKUP($C3109,'Product Families'!$A:$A,'Product Families'!$G:$G),"")</f>
        <v>62</v>
      </c>
      <c r="J3109" s="7" t="str">
        <f>IFERROR(ROUND(AVERAGEIF('Week 1 - Making'!$B:$B,'Product List'!$A3109,'Week 1 - Making'!$P:$P),0),"")</f>
        <v/>
      </c>
      <c r="K3109" s="7" t="str">
        <f>IFERROR(ROUND(AVERAGEIF('Week 2 - Making'!$B:$B,'Product List'!$A3109,'Week 2 - Making'!$P:$P),0),"")</f>
        <v/>
      </c>
      <c r="L3109" s="263" t="str">
        <f>IFERROR(ROUND(AVERAGEIF('Week 3 - Making'!$B:$B,'Product List'!$A3109,'Week 3 - Making'!$P:$P),0),"")</f>
        <v/>
      </c>
      <c r="M3109" s="7" t="str">
        <f>IFERROR(ROUND(AVERAGEIF('Week 4 - Making'!$B:$B,'Product List'!$A3109,'Week 4 - Making'!$P:$P),0),"")</f>
        <v/>
      </c>
      <c r="N3109" s="7" t="str">
        <f>IFERROR(ROUND(AVERAGEIF('Week 5 - Making'!$B:$B,'Product List'!$A3109,'Week 5 - Making'!$P:$P),0),"")</f>
        <v/>
      </c>
      <c r="O3109" s="7"/>
      <c r="P3109" s="7">
        <f t="array" ref="P3109">iferror(xlookup(C3109,'Product Families'!A:A,'Product Families'!S:S),"")</f>
        <v>0</v>
      </c>
    </row>
    <row r="3110" ht="14.25" customHeight="1">
      <c r="A3110" s="138" t="s">
        <v>6279</v>
      </c>
      <c r="B3110" s="270" t="s">
        <v>6280</v>
      </c>
      <c r="C3110" s="138" t="s">
        <v>621</v>
      </c>
      <c r="D3110" s="7">
        <f t="array" ref="D3110">IFERROR(XLOOKUP($C3110,'Product Families'!$A:$A,'Product Families'!$D:$D),"")</f>
        <v>52</v>
      </c>
      <c r="E3110" s="7">
        <f t="array" ref="E3110">IFERROR(XLOOKUP($C3110,'Product Families'!$A:$A,'Product Families'!$E:$E),"")</f>
        <v>54</v>
      </c>
      <c r="F3110" s="7">
        <f t="array" ref="F3110">IFERROR(XLOOKUP($C3110,'Product Families'!$A:$A,'Product Families'!$F:$F),"")</f>
        <v>58</v>
      </c>
      <c r="G3110" s="7">
        <f t="array" ref="G3110">IFERROR(XLOOKUP($C3110,'Product Families'!$A:$A,'Product Families'!$G:$G),"")</f>
        <v>62</v>
      </c>
      <c r="J3110" s="7" t="str">
        <f>IFERROR(ROUND(AVERAGEIF('Week 1 - Making'!$B:$B,'Product List'!$A3110,'Week 1 - Making'!$P:$P),0),"")</f>
        <v/>
      </c>
      <c r="K3110" s="7" t="str">
        <f>IFERROR(ROUND(AVERAGEIF('Week 2 - Making'!$B:$B,'Product List'!$A3110,'Week 2 - Making'!$P:$P),0),"")</f>
        <v/>
      </c>
      <c r="L3110" s="263" t="str">
        <f>IFERROR(ROUND(AVERAGEIF('Week 3 - Making'!$B:$B,'Product List'!$A3110,'Week 3 - Making'!$P:$P),0),"")</f>
        <v/>
      </c>
      <c r="M3110" s="7" t="str">
        <f>IFERROR(ROUND(AVERAGEIF('Week 4 - Making'!$B:$B,'Product List'!$A3110,'Week 4 - Making'!$P:$P),0),"")</f>
        <v/>
      </c>
      <c r="N3110" s="7" t="str">
        <f>IFERROR(ROUND(AVERAGEIF('Week 5 - Making'!$B:$B,'Product List'!$A3110,'Week 5 - Making'!$P:$P),0),"")</f>
        <v/>
      </c>
      <c r="O3110" s="7"/>
      <c r="P3110" s="7">
        <f t="array" ref="P3110">iferror(xlookup(C3110,'Product Families'!A:A,'Product Families'!S:S),"")</f>
        <v>0</v>
      </c>
    </row>
    <row r="3111" ht="14.25" customHeight="1">
      <c r="A3111" s="138" t="s">
        <v>6281</v>
      </c>
      <c r="B3111" s="270" t="s">
        <v>6282</v>
      </c>
      <c r="C3111" s="138" t="s">
        <v>621</v>
      </c>
      <c r="D3111" s="7">
        <f t="array" ref="D3111">IFERROR(XLOOKUP($C3111,'Product Families'!$A:$A,'Product Families'!$D:$D),"")</f>
        <v>52</v>
      </c>
      <c r="E3111" s="7">
        <f t="array" ref="E3111">IFERROR(XLOOKUP($C3111,'Product Families'!$A:$A,'Product Families'!$E:$E),"")</f>
        <v>54</v>
      </c>
      <c r="F3111" s="7">
        <f t="array" ref="F3111">IFERROR(XLOOKUP($C3111,'Product Families'!$A:$A,'Product Families'!$F:$F),"")</f>
        <v>58</v>
      </c>
      <c r="G3111" s="7">
        <f t="array" ref="G3111">IFERROR(XLOOKUP($C3111,'Product Families'!$A:$A,'Product Families'!$G:$G),"")</f>
        <v>62</v>
      </c>
      <c r="J3111" s="7" t="str">
        <f>IFERROR(ROUND(AVERAGEIF('Week 1 - Making'!$B:$B,'Product List'!$A3111,'Week 1 - Making'!$P:$P),0),"")</f>
        <v/>
      </c>
      <c r="K3111" s="7" t="str">
        <f>IFERROR(ROUND(AVERAGEIF('Week 2 - Making'!$B:$B,'Product List'!$A3111,'Week 2 - Making'!$P:$P),0),"")</f>
        <v/>
      </c>
      <c r="L3111" s="263" t="str">
        <f>IFERROR(ROUND(AVERAGEIF('Week 3 - Making'!$B:$B,'Product List'!$A3111,'Week 3 - Making'!$P:$P),0),"")</f>
        <v/>
      </c>
      <c r="M3111" s="7" t="str">
        <f>IFERROR(ROUND(AVERAGEIF('Week 4 - Making'!$B:$B,'Product List'!$A3111,'Week 4 - Making'!$P:$P),0),"")</f>
        <v/>
      </c>
      <c r="N3111" s="7" t="str">
        <f>IFERROR(ROUND(AVERAGEIF('Week 5 - Making'!$B:$B,'Product List'!$A3111,'Week 5 - Making'!$P:$P),0),"")</f>
        <v/>
      </c>
      <c r="O3111" s="7"/>
      <c r="P3111" s="7">
        <f t="array" ref="P3111">iferror(xlookup(C3111,'Product Families'!A:A,'Product Families'!S:S),"")</f>
        <v>0</v>
      </c>
    </row>
    <row r="3112" ht="14.25" customHeight="1">
      <c r="A3112" s="138" t="s">
        <v>6283</v>
      </c>
      <c r="B3112" s="270" t="s">
        <v>6284</v>
      </c>
      <c r="C3112" s="138" t="s">
        <v>621</v>
      </c>
      <c r="D3112" s="7">
        <f t="array" ref="D3112">IFERROR(XLOOKUP($C3112,'Product Families'!$A:$A,'Product Families'!$D:$D),"")</f>
        <v>52</v>
      </c>
      <c r="E3112" s="7">
        <f t="array" ref="E3112">IFERROR(XLOOKUP($C3112,'Product Families'!$A:$A,'Product Families'!$E:$E),"")</f>
        <v>54</v>
      </c>
      <c r="F3112" s="7">
        <f t="array" ref="F3112">IFERROR(XLOOKUP($C3112,'Product Families'!$A:$A,'Product Families'!$F:$F),"")</f>
        <v>58</v>
      </c>
      <c r="G3112" s="7">
        <f t="array" ref="G3112">IFERROR(XLOOKUP($C3112,'Product Families'!$A:$A,'Product Families'!$G:$G),"")</f>
        <v>62</v>
      </c>
      <c r="J3112" s="7" t="str">
        <f>IFERROR(ROUND(AVERAGEIF('Week 1 - Making'!$B:$B,'Product List'!$A3112,'Week 1 - Making'!$P:$P),0),"")</f>
        <v/>
      </c>
      <c r="K3112" s="7" t="str">
        <f>IFERROR(ROUND(AVERAGEIF('Week 2 - Making'!$B:$B,'Product List'!$A3112,'Week 2 - Making'!$P:$P),0),"")</f>
        <v/>
      </c>
      <c r="L3112" s="263" t="str">
        <f>IFERROR(ROUND(AVERAGEIF('Week 3 - Making'!$B:$B,'Product List'!$A3112,'Week 3 - Making'!$P:$P),0),"")</f>
        <v/>
      </c>
      <c r="M3112" s="7" t="str">
        <f>IFERROR(ROUND(AVERAGEIF('Week 4 - Making'!$B:$B,'Product List'!$A3112,'Week 4 - Making'!$P:$P),0),"")</f>
        <v/>
      </c>
      <c r="N3112" s="7" t="str">
        <f>IFERROR(ROUND(AVERAGEIF('Week 5 - Making'!$B:$B,'Product List'!$A3112,'Week 5 - Making'!$P:$P),0),"")</f>
        <v/>
      </c>
      <c r="O3112" s="7"/>
      <c r="P3112" s="7">
        <f t="array" ref="P3112">iferror(xlookup(C3112,'Product Families'!A:A,'Product Families'!S:S),"")</f>
        <v>0</v>
      </c>
    </row>
    <row r="3113" ht="14.25" customHeight="1">
      <c r="A3113" s="122" t="s">
        <v>6285</v>
      </c>
      <c r="B3113" s="270" t="s">
        <v>6286</v>
      </c>
      <c r="C3113" s="122" t="s">
        <v>1135</v>
      </c>
      <c r="D3113" s="7">
        <f t="array" ref="D3113">IFERROR(XLOOKUP($C3113,'Product Families'!$A:$A,'Product Families'!$D:$D),"")</f>
        <v>81</v>
      </c>
      <c r="E3113" s="7">
        <f t="array" ref="E3113">IFERROR(XLOOKUP($C3113,'Product Families'!$A:$A,'Product Families'!$E:$E),"")</f>
        <v>83</v>
      </c>
      <c r="F3113" s="7">
        <f t="array" ref="F3113">IFERROR(XLOOKUP($C3113,'Product Families'!$A:$A,'Product Families'!$F:$F),"")</f>
        <v>90</v>
      </c>
      <c r="G3113" s="7">
        <f t="array" ref="G3113">IFERROR(XLOOKUP($C3113,'Product Families'!$A:$A,'Product Families'!$G:$G),"")</f>
        <v>96</v>
      </c>
      <c r="J3113" s="7" t="str">
        <f>IFERROR(ROUND(AVERAGEIF('Week 1 - Making'!$B:$B,'Product List'!$A3113,'Week 1 - Making'!$P:$P),0),"")</f>
        <v/>
      </c>
      <c r="K3113" s="7" t="str">
        <f>IFERROR(ROUND(AVERAGEIF('Week 2 - Making'!$B:$B,'Product List'!$A3113,'Week 2 - Making'!$P:$P),0),"")</f>
        <v/>
      </c>
      <c r="L3113" s="263" t="str">
        <f>IFERROR(ROUND(AVERAGEIF('Week 3 - Making'!$B:$B,'Product List'!$A3113,'Week 3 - Making'!$P:$P),0),"")</f>
        <v/>
      </c>
      <c r="M3113" s="7" t="str">
        <f>IFERROR(ROUND(AVERAGEIF('Week 4 - Making'!$B:$B,'Product List'!$A3113,'Week 4 - Making'!$P:$P),0),"")</f>
        <v/>
      </c>
      <c r="N3113" s="7" t="str">
        <f>IFERROR(ROUND(AVERAGEIF('Week 5 - Making'!$B:$B,'Product List'!$A3113,'Week 5 - Making'!$P:$P),0),"")</f>
        <v/>
      </c>
      <c r="O3113" s="7"/>
      <c r="P3113" s="7">
        <f t="array" ref="P3113">iferror(xlookup(C3113,'Product Families'!A:A,'Product Families'!S:S),"")</f>
        <v>0</v>
      </c>
    </row>
    <row r="3114" ht="14.25" customHeight="1">
      <c r="A3114" s="122" t="s">
        <v>6287</v>
      </c>
      <c r="B3114" s="270" t="s">
        <v>6288</v>
      </c>
      <c r="C3114" s="122" t="s">
        <v>1135</v>
      </c>
      <c r="D3114" s="7">
        <f t="array" ref="D3114">IFERROR(XLOOKUP($C3114,'Product Families'!$A:$A,'Product Families'!$D:$D),"")</f>
        <v>81</v>
      </c>
      <c r="E3114" s="7">
        <f t="array" ref="E3114">IFERROR(XLOOKUP($C3114,'Product Families'!$A:$A,'Product Families'!$E:$E),"")</f>
        <v>83</v>
      </c>
      <c r="F3114" s="7">
        <f t="array" ref="F3114">IFERROR(XLOOKUP($C3114,'Product Families'!$A:$A,'Product Families'!$F:$F),"")</f>
        <v>90</v>
      </c>
      <c r="G3114" s="7">
        <f t="array" ref="G3114">IFERROR(XLOOKUP($C3114,'Product Families'!$A:$A,'Product Families'!$G:$G),"")</f>
        <v>96</v>
      </c>
      <c r="J3114" s="7" t="str">
        <f>IFERROR(ROUND(AVERAGEIF('Week 1 - Making'!$B:$B,'Product List'!$A3114,'Week 1 - Making'!$P:$P),0),"")</f>
        <v/>
      </c>
      <c r="K3114" s="7" t="str">
        <f>IFERROR(ROUND(AVERAGEIF('Week 2 - Making'!$B:$B,'Product List'!$A3114,'Week 2 - Making'!$P:$P),0),"")</f>
        <v/>
      </c>
      <c r="L3114" s="263" t="str">
        <f>IFERROR(ROUND(AVERAGEIF('Week 3 - Making'!$B:$B,'Product List'!$A3114,'Week 3 - Making'!$P:$P),0),"")</f>
        <v/>
      </c>
      <c r="M3114" s="7" t="str">
        <f>IFERROR(ROUND(AVERAGEIF('Week 4 - Making'!$B:$B,'Product List'!$A3114,'Week 4 - Making'!$P:$P),0),"")</f>
        <v/>
      </c>
      <c r="N3114" s="7" t="str">
        <f>IFERROR(ROUND(AVERAGEIF('Week 5 - Making'!$B:$B,'Product List'!$A3114,'Week 5 - Making'!$P:$P),0),"")</f>
        <v/>
      </c>
      <c r="O3114" s="7"/>
      <c r="P3114" s="7">
        <f t="array" ref="P3114">iferror(xlookup(C3114,'Product Families'!A:A,'Product Families'!S:S),"")</f>
        <v>0</v>
      </c>
    </row>
    <row r="3115" ht="14.25" customHeight="1">
      <c r="A3115" s="122" t="s">
        <v>2162</v>
      </c>
      <c r="B3115" s="270" t="s">
        <v>6289</v>
      </c>
      <c r="C3115" s="138" t="s">
        <v>1135</v>
      </c>
      <c r="D3115" s="7">
        <f t="array" ref="D3115">IFERROR(XLOOKUP($C3115,'Product Families'!$A:$A,'Product Families'!$D:$D),"")</f>
        <v>81</v>
      </c>
      <c r="E3115" s="7">
        <f t="array" ref="E3115">IFERROR(XLOOKUP($C3115,'Product Families'!$A:$A,'Product Families'!$E:$E),"")</f>
        <v>83</v>
      </c>
      <c r="F3115" s="7">
        <f t="array" ref="F3115">IFERROR(XLOOKUP($C3115,'Product Families'!$A:$A,'Product Families'!$F:$F),"")</f>
        <v>90</v>
      </c>
      <c r="G3115" s="7">
        <f t="array" ref="G3115">IFERROR(XLOOKUP($C3115,'Product Families'!$A:$A,'Product Families'!$G:$G),"")</f>
        <v>96</v>
      </c>
      <c r="J3115" s="7">
        <f>IFERROR(ROUND(AVERAGEIF('Week 1 - Making'!$B:$B,'Product List'!$A3115,'Week 1 - Making'!$P:$P),0),"")</f>
        <v>70</v>
      </c>
      <c r="K3115" s="7" t="str">
        <f>IFERROR(ROUND(AVERAGEIF('Week 2 - Making'!$B:$B,'Product List'!$A3115,'Week 2 - Making'!$P:$P),0),"")</f>
        <v/>
      </c>
      <c r="L3115" s="263" t="str">
        <f>IFERROR(ROUND(AVERAGEIF('Week 3 - Making'!$B:$B,'Product List'!$A3115,'Week 3 - Making'!$P:$P),0),"")</f>
        <v/>
      </c>
      <c r="M3115" s="7" t="str">
        <f>IFERROR(ROUND(AVERAGEIF('Week 4 - Making'!$B:$B,'Product List'!$A3115,'Week 4 - Making'!$P:$P),0),"")</f>
        <v/>
      </c>
      <c r="N3115" s="7" t="str">
        <f>IFERROR(ROUND(AVERAGEIF('Week 5 - Making'!$B:$B,'Product List'!$A3115,'Week 5 - Making'!$P:$P),0),"")</f>
        <v/>
      </c>
      <c r="O3115" s="7"/>
      <c r="P3115" s="7">
        <f t="array" ref="P3115">iferror(xlookup(C3115,'Product Families'!A:A,'Product Families'!S:S),"")</f>
        <v>0</v>
      </c>
    </row>
    <row r="3116" ht="14.25" customHeight="1">
      <c r="A3116" s="122" t="s">
        <v>6290</v>
      </c>
      <c r="B3116" s="270" t="s">
        <v>6291</v>
      </c>
      <c r="C3116" s="122" t="s">
        <v>1135</v>
      </c>
      <c r="D3116" s="7">
        <f t="array" ref="D3116">IFERROR(XLOOKUP($C3116,'Product Families'!$A:$A,'Product Families'!$D:$D),"")</f>
        <v>81</v>
      </c>
      <c r="E3116" s="7">
        <f t="array" ref="E3116">IFERROR(XLOOKUP($C3116,'Product Families'!$A:$A,'Product Families'!$E:$E),"")</f>
        <v>83</v>
      </c>
      <c r="F3116" s="7">
        <f t="array" ref="F3116">IFERROR(XLOOKUP($C3116,'Product Families'!$A:$A,'Product Families'!$F:$F),"")</f>
        <v>90</v>
      </c>
      <c r="G3116" s="7">
        <f t="array" ref="G3116">IFERROR(XLOOKUP($C3116,'Product Families'!$A:$A,'Product Families'!$G:$G),"")</f>
        <v>96</v>
      </c>
      <c r="J3116" s="7" t="str">
        <f>IFERROR(ROUND(AVERAGEIF('Week 1 - Making'!$B:$B,'Product List'!$A3116,'Week 1 - Making'!$P:$P),0),"")</f>
        <v/>
      </c>
      <c r="K3116" s="7" t="str">
        <f>IFERROR(ROUND(AVERAGEIF('Week 2 - Making'!$B:$B,'Product List'!$A3116,'Week 2 - Making'!$P:$P),0),"")</f>
        <v/>
      </c>
      <c r="L3116" s="263" t="str">
        <f>IFERROR(ROUND(AVERAGEIF('Week 3 - Making'!$B:$B,'Product List'!$A3116,'Week 3 - Making'!$P:$P),0),"")</f>
        <v/>
      </c>
      <c r="M3116" s="7" t="str">
        <f>IFERROR(ROUND(AVERAGEIF('Week 4 - Making'!$B:$B,'Product List'!$A3116,'Week 4 - Making'!$P:$P),0),"")</f>
        <v/>
      </c>
      <c r="N3116" s="7" t="str">
        <f>IFERROR(ROUND(AVERAGEIF('Week 5 - Making'!$B:$B,'Product List'!$A3116,'Week 5 - Making'!$P:$P),0),"")</f>
        <v/>
      </c>
      <c r="O3116" s="7"/>
      <c r="P3116" s="7">
        <f t="array" ref="P3116">iferror(xlookup(C3116,'Product Families'!A:A,'Product Families'!S:S),"")</f>
        <v>0</v>
      </c>
    </row>
    <row r="3117" ht="14.25" customHeight="1">
      <c r="A3117" s="138" t="s">
        <v>6292</v>
      </c>
      <c r="B3117" s="270" t="s">
        <v>6286</v>
      </c>
      <c r="C3117" s="138" t="s">
        <v>1137</v>
      </c>
      <c r="D3117" s="7">
        <f t="array" ref="D3117">IFERROR(XLOOKUP($C3117,'Product Families'!$A:$A,'Product Families'!$D:$D),"")</f>
        <v>6</v>
      </c>
      <c r="E3117" s="7">
        <f t="array" ref="E3117">IFERROR(XLOOKUP($C3117,'Product Families'!$A:$A,'Product Families'!$E:$E),"")</f>
        <v>7</v>
      </c>
      <c r="F3117" s="7">
        <f t="array" ref="F3117">IFERROR(XLOOKUP($C3117,'Product Families'!$A:$A,'Product Families'!$F:$F),"")</f>
        <v>8</v>
      </c>
      <c r="G3117" s="7">
        <f t="array" ref="G3117">IFERROR(XLOOKUP($C3117,'Product Families'!$A:$A,'Product Families'!$G:$G),"")</f>
        <v>9</v>
      </c>
      <c r="J3117" s="7" t="str">
        <f>IFERROR(ROUND(AVERAGEIF('Week 1 - Making'!$B:$B,'Product List'!$A3117,'Week 1 - Making'!$P:$P),0),"")</f>
        <v/>
      </c>
      <c r="K3117" s="7" t="str">
        <f>IFERROR(ROUND(AVERAGEIF('Week 2 - Making'!$B:$B,'Product List'!$A3117,'Week 2 - Making'!$P:$P),0),"")</f>
        <v/>
      </c>
      <c r="L3117" s="263" t="str">
        <f>IFERROR(ROUND(AVERAGEIF('Week 3 - Making'!$B:$B,'Product List'!$A3117,'Week 3 - Making'!$P:$P),0),"")</f>
        <v/>
      </c>
      <c r="M3117" s="7" t="str">
        <f>IFERROR(ROUND(AVERAGEIF('Week 4 - Making'!$B:$B,'Product List'!$A3117,'Week 4 - Making'!$P:$P),0),"")</f>
        <v/>
      </c>
      <c r="N3117" s="7" t="str">
        <f>IFERROR(ROUND(AVERAGEIF('Week 5 - Making'!$B:$B,'Product List'!$A3117,'Week 5 - Making'!$P:$P),0),"")</f>
        <v/>
      </c>
      <c r="O3117" s="7"/>
      <c r="P3117" s="7">
        <f t="array" ref="P3117">iferror(xlookup(C3117,'Product Families'!A:A,'Product Families'!S:S),"")</f>
        <v>0</v>
      </c>
    </row>
    <row r="3118" ht="14.25" customHeight="1">
      <c r="A3118" s="138" t="s">
        <v>2019</v>
      </c>
      <c r="B3118" s="270" t="s">
        <v>6288</v>
      </c>
      <c r="C3118" s="138" t="s">
        <v>1137</v>
      </c>
      <c r="D3118" s="7">
        <f t="array" ref="D3118">IFERROR(XLOOKUP($C3118,'Product Families'!$A:$A,'Product Families'!$D:$D),"")</f>
        <v>6</v>
      </c>
      <c r="E3118" s="7">
        <f t="array" ref="E3118">IFERROR(XLOOKUP($C3118,'Product Families'!$A:$A,'Product Families'!$E:$E),"")</f>
        <v>7</v>
      </c>
      <c r="F3118" s="7">
        <f t="array" ref="F3118">IFERROR(XLOOKUP($C3118,'Product Families'!$A:$A,'Product Families'!$F:$F),"")</f>
        <v>8</v>
      </c>
      <c r="G3118" s="7">
        <f t="array" ref="G3118">IFERROR(XLOOKUP($C3118,'Product Families'!$A:$A,'Product Families'!$G:$G),"")</f>
        <v>9</v>
      </c>
      <c r="J3118" s="7">
        <f>IFERROR(ROUND(AVERAGEIF('Week 1 - Making'!$B:$B,'Product List'!$A3118,'Week 1 - Making'!$P:$P),0),"")</f>
        <v>6</v>
      </c>
      <c r="K3118" s="7" t="str">
        <f>IFERROR(ROUND(AVERAGEIF('Week 2 - Making'!$B:$B,'Product List'!$A3118,'Week 2 - Making'!$P:$P),0),"")</f>
        <v/>
      </c>
      <c r="L3118" s="263" t="str">
        <f>IFERROR(ROUND(AVERAGEIF('Week 3 - Making'!$B:$B,'Product List'!$A3118,'Week 3 - Making'!$P:$P),0),"")</f>
        <v/>
      </c>
      <c r="M3118" s="7" t="str">
        <f>IFERROR(ROUND(AVERAGEIF('Week 4 - Making'!$B:$B,'Product List'!$A3118,'Week 4 - Making'!$P:$P),0),"")</f>
        <v/>
      </c>
      <c r="N3118" s="7" t="str">
        <f>IFERROR(ROUND(AVERAGEIF('Week 5 - Making'!$B:$B,'Product List'!$A3118,'Week 5 - Making'!$P:$P),0),"")</f>
        <v/>
      </c>
      <c r="O3118" s="7"/>
      <c r="P3118" s="7">
        <f t="array" ref="P3118">iferror(xlookup(C3118,'Product Families'!A:A,'Product Families'!S:S),"")</f>
        <v>0</v>
      </c>
    </row>
    <row r="3119" ht="14.25" customHeight="1">
      <c r="A3119" s="138" t="s">
        <v>2154</v>
      </c>
      <c r="B3119" s="270" t="s">
        <v>6289</v>
      </c>
      <c r="C3119" s="138" t="s">
        <v>1137</v>
      </c>
      <c r="D3119" s="7">
        <f t="array" ref="D3119">IFERROR(XLOOKUP($C3119,'Product Families'!$A:$A,'Product Families'!$D:$D),"")</f>
        <v>6</v>
      </c>
      <c r="E3119" s="7">
        <f t="array" ref="E3119">IFERROR(XLOOKUP($C3119,'Product Families'!$A:$A,'Product Families'!$E:$E),"")</f>
        <v>7</v>
      </c>
      <c r="F3119" s="7">
        <f t="array" ref="F3119">IFERROR(XLOOKUP($C3119,'Product Families'!$A:$A,'Product Families'!$F:$F),"")</f>
        <v>8</v>
      </c>
      <c r="G3119" s="7">
        <f t="array" ref="G3119">IFERROR(XLOOKUP($C3119,'Product Families'!$A:$A,'Product Families'!$G:$G),"")</f>
        <v>9</v>
      </c>
      <c r="J3119" s="7">
        <f>IFERROR(ROUND(AVERAGEIF('Week 1 - Making'!$B:$B,'Product List'!$A3119,'Week 1 - Making'!$P:$P),0),"")</f>
        <v>5</v>
      </c>
      <c r="K3119" s="7" t="str">
        <f>IFERROR(ROUND(AVERAGEIF('Week 2 - Making'!$B:$B,'Product List'!$A3119,'Week 2 - Making'!$P:$P),0),"")</f>
        <v/>
      </c>
      <c r="L3119" s="263" t="str">
        <f>IFERROR(ROUND(AVERAGEIF('Week 3 - Making'!$B:$B,'Product List'!$A3119,'Week 3 - Making'!$P:$P),0),"")</f>
        <v/>
      </c>
      <c r="M3119" s="7" t="str">
        <f>IFERROR(ROUND(AVERAGEIF('Week 4 - Making'!$B:$B,'Product List'!$A3119,'Week 4 - Making'!$P:$P),0),"")</f>
        <v/>
      </c>
      <c r="N3119" s="7" t="str">
        <f>IFERROR(ROUND(AVERAGEIF('Week 5 - Making'!$B:$B,'Product List'!$A3119,'Week 5 - Making'!$P:$P),0),"")</f>
        <v/>
      </c>
      <c r="O3119" s="7"/>
      <c r="P3119" s="7">
        <f t="array" ref="P3119">iferror(xlookup(C3119,'Product Families'!A:A,'Product Families'!S:S),"")</f>
        <v>0</v>
      </c>
    </row>
    <row r="3120" ht="14.25" customHeight="1">
      <c r="A3120" s="138" t="s">
        <v>2022</v>
      </c>
      <c r="B3120" s="270" t="s">
        <v>6291</v>
      </c>
      <c r="C3120" s="138" t="s">
        <v>1137</v>
      </c>
      <c r="D3120" s="7">
        <f t="array" ref="D3120">IFERROR(XLOOKUP($C3120,'Product Families'!$A:$A,'Product Families'!$D:$D),"")</f>
        <v>6</v>
      </c>
      <c r="E3120" s="7">
        <f t="array" ref="E3120">IFERROR(XLOOKUP($C3120,'Product Families'!$A:$A,'Product Families'!$E:$E),"")</f>
        <v>7</v>
      </c>
      <c r="F3120" s="7">
        <f t="array" ref="F3120">IFERROR(XLOOKUP($C3120,'Product Families'!$A:$A,'Product Families'!$F:$F),"")</f>
        <v>8</v>
      </c>
      <c r="G3120" s="7">
        <f t="array" ref="G3120">IFERROR(XLOOKUP($C3120,'Product Families'!$A:$A,'Product Families'!$G:$G),"")</f>
        <v>9</v>
      </c>
      <c r="J3120" s="7">
        <f>IFERROR(ROUND(AVERAGEIF('Week 1 - Making'!$B:$B,'Product List'!$A3120,'Week 1 - Making'!$P:$P),0),"")</f>
        <v>6</v>
      </c>
      <c r="K3120" s="7" t="str">
        <f>IFERROR(ROUND(AVERAGEIF('Week 2 - Making'!$B:$B,'Product List'!$A3120,'Week 2 - Making'!$P:$P),0),"")</f>
        <v/>
      </c>
      <c r="L3120" s="263" t="str">
        <f>IFERROR(ROUND(AVERAGEIF('Week 3 - Making'!$B:$B,'Product List'!$A3120,'Week 3 - Making'!$P:$P),0),"")</f>
        <v/>
      </c>
      <c r="M3120" s="7" t="str">
        <f>IFERROR(ROUND(AVERAGEIF('Week 4 - Making'!$B:$B,'Product List'!$A3120,'Week 4 - Making'!$P:$P),0),"")</f>
        <v/>
      </c>
      <c r="N3120" s="7" t="str">
        <f>IFERROR(ROUND(AVERAGEIF('Week 5 - Making'!$B:$B,'Product List'!$A3120,'Week 5 - Making'!$P:$P),0),"")</f>
        <v/>
      </c>
      <c r="O3120" s="7"/>
      <c r="P3120" s="7">
        <f t="array" ref="P3120">iferror(xlookup(C3120,'Product Families'!A:A,'Product Families'!S:S),"")</f>
        <v>0</v>
      </c>
    </row>
    <row r="3121" ht="14.25" customHeight="1">
      <c r="A3121" s="122" t="s">
        <v>6293</v>
      </c>
      <c r="B3121" s="270" t="s">
        <v>6294</v>
      </c>
      <c r="C3121" s="122" t="s">
        <v>981</v>
      </c>
      <c r="D3121" s="7">
        <f t="array" ref="D3121">IFERROR(XLOOKUP($C3121,'Product Families'!$A:$A,'Product Families'!$D:$D),"")</f>
        <v>108</v>
      </c>
      <c r="E3121" s="7">
        <f t="array" ref="E3121">IFERROR(XLOOKUP($C3121,'Product Families'!$A:$A,'Product Families'!$E:$E),"")</f>
        <v>111</v>
      </c>
      <c r="F3121" s="7">
        <f t="array" ref="F3121">IFERROR(XLOOKUP($C3121,'Product Families'!$A:$A,'Product Families'!$F:$F),"")</f>
        <v>119</v>
      </c>
      <c r="G3121" s="7">
        <f t="array" ref="G3121">IFERROR(XLOOKUP($C3121,'Product Families'!$A:$A,'Product Families'!$G:$G),"")</f>
        <v>128</v>
      </c>
      <c r="J3121" s="7" t="str">
        <f>IFERROR(ROUND(AVERAGEIF('Week 1 - Making'!$B:$B,'Product List'!$A3121,'Week 1 - Making'!$P:$P),0),"")</f>
        <v/>
      </c>
      <c r="K3121" s="7" t="str">
        <f>IFERROR(ROUND(AVERAGEIF('Week 2 - Making'!$B:$B,'Product List'!$A3121,'Week 2 - Making'!$P:$P),0),"")</f>
        <v/>
      </c>
      <c r="L3121" s="263" t="str">
        <f>IFERROR(ROUND(AVERAGEIF('Week 3 - Making'!$B:$B,'Product List'!$A3121,'Week 3 - Making'!$P:$P),0),"")</f>
        <v/>
      </c>
      <c r="M3121" s="7" t="str">
        <f>IFERROR(ROUND(AVERAGEIF('Week 4 - Making'!$B:$B,'Product List'!$A3121,'Week 4 - Making'!$P:$P),0),"")</f>
        <v/>
      </c>
      <c r="N3121" s="7" t="str">
        <f>IFERROR(ROUND(AVERAGEIF('Week 5 - Making'!$B:$B,'Product List'!$A3121,'Week 5 - Making'!$P:$P),0),"")</f>
        <v/>
      </c>
      <c r="O3121" s="7"/>
      <c r="P3121" s="7">
        <f t="array" ref="P3121">iferror(xlookup(C3121,'Product Families'!A:A,'Product Families'!S:S),"")</f>
        <v>0</v>
      </c>
    </row>
    <row r="3122" ht="14.25" customHeight="1">
      <c r="A3122" s="138" t="s">
        <v>6295</v>
      </c>
      <c r="B3122" s="270" t="s">
        <v>6294</v>
      </c>
      <c r="C3122" s="138" t="s">
        <v>995</v>
      </c>
      <c r="D3122" s="7">
        <f t="array" ref="D3122">IFERROR(XLOOKUP($C3122,'Product Families'!$A:$A,'Product Families'!$D:$D),"")</f>
        <v>32</v>
      </c>
      <c r="E3122" s="7">
        <f t="array" ref="E3122">IFERROR(XLOOKUP($C3122,'Product Families'!$A:$A,'Product Families'!$E:$E),"")</f>
        <v>33</v>
      </c>
      <c r="F3122" s="7">
        <f t="array" ref="F3122">IFERROR(XLOOKUP($C3122,'Product Families'!$A:$A,'Product Families'!$F:$F),"")</f>
        <v>36</v>
      </c>
      <c r="G3122" s="7">
        <f t="array" ref="G3122">IFERROR(XLOOKUP($C3122,'Product Families'!$A:$A,'Product Families'!$G:$G),"")</f>
        <v>38</v>
      </c>
      <c r="J3122" s="7" t="str">
        <f>IFERROR(ROUND(AVERAGEIF('Week 1 - Making'!$B:$B,'Product List'!$A3122,'Week 1 - Making'!$P:$P),0),"")</f>
        <v/>
      </c>
      <c r="K3122" s="7" t="str">
        <f>IFERROR(ROUND(AVERAGEIF('Week 2 - Making'!$B:$B,'Product List'!$A3122,'Week 2 - Making'!$P:$P),0),"")</f>
        <v/>
      </c>
      <c r="L3122" s="263" t="str">
        <f>IFERROR(ROUND(AVERAGEIF('Week 3 - Making'!$B:$B,'Product List'!$A3122,'Week 3 - Making'!$P:$P),0),"")</f>
        <v/>
      </c>
      <c r="M3122" s="7" t="str">
        <f>IFERROR(ROUND(AVERAGEIF('Week 4 - Making'!$B:$B,'Product List'!$A3122,'Week 4 - Making'!$P:$P),0),"")</f>
        <v/>
      </c>
      <c r="N3122" s="7" t="str">
        <f>IFERROR(ROUND(AVERAGEIF('Week 5 - Making'!$B:$B,'Product List'!$A3122,'Week 5 - Making'!$P:$P),0),"")</f>
        <v/>
      </c>
      <c r="O3122" s="7"/>
      <c r="P3122" s="7">
        <f t="array" ref="P3122">iferror(xlookup(C3122,'Product Families'!A:A,'Product Families'!S:S),"")</f>
        <v>0</v>
      </c>
    </row>
    <row r="3123" ht="14.25" customHeight="1">
      <c r="A3123" s="122" t="s">
        <v>6296</v>
      </c>
      <c r="B3123" s="270" t="s">
        <v>6297</v>
      </c>
      <c r="C3123" s="122" t="s">
        <v>981</v>
      </c>
      <c r="D3123" s="7">
        <f t="array" ref="D3123">IFERROR(XLOOKUP($C3123,'Product Families'!$A:$A,'Product Families'!$D:$D),"")</f>
        <v>108</v>
      </c>
      <c r="E3123" s="7">
        <f t="array" ref="E3123">IFERROR(XLOOKUP($C3123,'Product Families'!$A:$A,'Product Families'!$E:$E),"")</f>
        <v>111</v>
      </c>
      <c r="F3123" s="7">
        <f t="array" ref="F3123">IFERROR(XLOOKUP($C3123,'Product Families'!$A:$A,'Product Families'!$F:$F),"")</f>
        <v>119</v>
      </c>
      <c r="G3123" s="7">
        <f t="array" ref="G3123">IFERROR(XLOOKUP($C3123,'Product Families'!$A:$A,'Product Families'!$G:$G),"")</f>
        <v>128</v>
      </c>
      <c r="J3123" s="7" t="str">
        <f>IFERROR(ROUND(AVERAGEIF('Week 1 - Making'!$B:$B,'Product List'!$A3123,'Week 1 - Making'!$P:$P),0),"")</f>
        <v/>
      </c>
      <c r="K3123" s="7" t="str">
        <f>IFERROR(ROUND(AVERAGEIF('Week 2 - Making'!$B:$B,'Product List'!$A3123,'Week 2 - Making'!$P:$P),0),"")</f>
        <v/>
      </c>
      <c r="L3123" s="263" t="str">
        <f>IFERROR(ROUND(AVERAGEIF('Week 3 - Making'!$B:$B,'Product List'!$A3123,'Week 3 - Making'!$P:$P),0),"")</f>
        <v/>
      </c>
      <c r="M3123" s="7" t="str">
        <f>IFERROR(ROUND(AVERAGEIF('Week 4 - Making'!$B:$B,'Product List'!$A3123,'Week 4 - Making'!$P:$P),0),"")</f>
        <v/>
      </c>
      <c r="N3123" s="7" t="str">
        <f>IFERROR(ROUND(AVERAGEIF('Week 5 - Making'!$B:$B,'Product List'!$A3123,'Week 5 - Making'!$P:$P),0),"")</f>
        <v/>
      </c>
      <c r="O3123" s="7"/>
      <c r="P3123" s="7">
        <f t="array" ref="P3123">iferror(xlookup(C3123,'Product Families'!A:A,'Product Families'!S:S),"")</f>
        <v>0</v>
      </c>
    </row>
    <row r="3124" ht="14.25" customHeight="1">
      <c r="A3124" s="138" t="s">
        <v>6298</v>
      </c>
      <c r="B3124" s="270" t="s">
        <v>6297</v>
      </c>
      <c r="C3124" s="138" t="s">
        <v>995</v>
      </c>
      <c r="D3124" s="7">
        <f t="array" ref="D3124">IFERROR(XLOOKUP($C3124,'Product Families'!$A:$A,'Product Families'!$D:$D),"")</f>
        <v>32</v>
      </c>
      <c r="E3124" s="7">
        <f t="array" ref="E3124">IFERROR(XLOOKUP($C3124,'Product Families'!$A:$A,'Product Families'!$E:$E),"")</f>
        <v>33</v>
      </c>
      <c r="F3124" s="7">
        <f t="array" ref="F3124">IFERROR(XLOOKUP($C3124,'Product Families'!$A:$A,'Product Families'!$F:$F),"")</f>
        <v>36</v>
      </c>
      <c r="G3124" s="7">
        <f t="array" ref="G3124">IFERROR(XLOOKUP($C3124,'Product Families'!$A:$A,'Product Families'!$G:$G),"")</f>
        <v>38</v>
      </c>
      <c r="J3124" s="7" t="str">
        <f>IFERROR(ROUND(AVERAGEIF('Week 1 - Making'!$B:$B,'Product List'!$A3124,'Week 1 - Making'!$P:$P),0),"")</f>
        <v/>
      </c>
      <c r="K3124" s="7" t="str">
        <f>IFERROR(ROUND(AVERAGEIF('Week 2 - Making'!$B:$B,'Product List'!$A3124,'Week 2 - Making'!$P:$P),0),"")</f>
        <v/>
      </c>
      <c r="L3124" s="263" t="str">
        <f>IFERROR(ROUND(AVERAGEIF('Week 3 - Making'!$B:$B,'Product List'!$A3124,'Week 3 - Making'!$P:$P),0),"")</f>
        <v/>
      </c>
      <c r="M3124" s="7" t="str">
        <f>IFERROR(ROUND(AVERAGEIF('Week 4 - Making'!$B:$B,'Product List'!$A3124,'Week 4 - Making'!$P:$P),0),"")</f>
        <v/>
      </c>
      <c r="N3124" s="7" t="str">
        <f>IFERROR(ROUND(AVERAGEIF('Week 5 - Making'!$B:$B,'Product List'!$A3124,'Week 5 - Making'!$P:$P),0),"")</f>
        <v/>
      </c>
      <c r="O3124" s="7"/>
      <c r="P3124" s="7">
        <f t="array" ref="P3124">iferror(xlookup(C3124,'Product Families'!A:A,'Product Families'!S:S),"")</f>
        <v>0</v>
      </c>
    </row>
    <row r="3125" ht="14.25" customHeight="1">
      <c r="A3125" s="122" t="s">
        <v>6299</v>
      </c>
      <c r="B3125" s="270" t="s">
        <v>6300</v>
      </c>
      <c r="C3125" s="122" t="s">
        <v>981</v>
      </c>
      <c r="D3125" s="7">
        <f t="array" ref="D3125">IFERROR(XLOOKUP($C3125,'Product Families'!$A:$A,'Product Families'!$D:$D),"")</f>
        <v>108</v>
      </c>
      <c r="E3125" s="7">
        <f t="array" ref="E3125">IFERROR(XLOOKUP($C3125,'Product Families'!$A:$A,'Product Families'!$E:$E),"")</f>
        <v>111</v>
      </c>
      <c r="F3125" s="7">
        <f t="array" ref="F3125">IFERROR(XLOOKUP($C3125,'Product Families'!$A:$A,'Product Families'!$F:$F),"")</f>
        <v>119</v>
      </c>
      <c r="G3125" s="7">
        <f t="array" ref="G3125">IFERROR(XLOOKUP($C3125,'Product Families'!$A:$A,'Product Families'!$G:$G),"")</f>
        <v>128</v>
      </c>
      <c r="J3125" s="7" t="str">
        <f>IFERROR(ROUND(AVERAGEIF('Week 1 - Making'!$B:$B,'Product List'!$A3125,'Week 1 - Making'!$P:$P),0),"")</f>
        <v/>
      </c>
      <c r="K3125" s="7" t="str">
        <f>IFERROR(ROUND(AVERAGEIF('Week 2 - Making'!$B:$B,'Product List'!$A3125,'Week 2 - Making'!$P:$P),0),"")</f>
        <v/>
      </c>
      <c r="L3125" s="263" t="str">
        <f>IFERROR(ROUND(AVERAGEIF('Week 3 - Making'!$B:$B,'Product List'!$A3125,'Week 3 - Making'!$P:$P),0),"")</f>
        <v/>
      </c>
      <c r="M3125" s="7" t="str">
        <f>IFERROR(ROUND(AVERAGEIF('Week 4 - Making'!$B:$B,'Product List'!$A3125,'Week 4 - Making'!$P:$P),0),"")</f>
        <v/>
      </c>
      <c r="N3125" s="7" t="str">
        <f>IFERROR(ROUND(AVERAGEIF('Week 5 - Making'!$B:$B,'Product List'!$A3125,'Week 5 - Making'!$P:$P),0),"")</f>
        <v/>
      </c>
      <c r="O3125" s="7"/>
      <c r="P3125" s="7">
        <f t="array" ref="P3125">iferror(xlookup(C3125,'Product Families'!A:A,'Product Families'!S:S),"")</f>
        <v>0</v>
      </c>
    </row>
    <row r="3126" ht="14.25" customHeight="1">
      <c r="A3126" s="138" t="s">
        <v>6301</v>
      </c>
      <c r="B3126" s="270" t="s">
        <v>6300</v>
      </c>
      <c r="C3126" s="138" t="s">
        <v>995</v>
      </c>
      <c r="D3126" s="7">
        <f t="array" ref="D3126">IFERROR(XLOOKUP($C3126,'Product Families'!$A:$A,'Product Families'!$D:$D),"")</f>
        <v>32</v>
      </c>
      <c r="E3126" s="7">
        <f t="array" ref="E3126">IFERROR(XLOOKUP($C3126,'Product Families'!$A:$A,'Product Families'!$E:$E),"")</f>
        <v>33</v>
      </c>
      <c r="F3126" s="7">
        <f t="array" ref="F3126">IFERROR(XLOOKUP($C3126,'Product Families'!$A:$A,'Product Families'!$F:$F),"")</f>
        <v>36</v>
      </c>
      <c r="G3126" s="7">
        <f t="array" ref="G3126">IFERROR(XLOOKUP($C3126,'Product Families'!$A:$A,'Product Families'!$G:$G),"")</f>
        <v>38</v>
      </c>
      <c r="J3126" s="7" t="str">
        <f>IFERROR(ROUND(AVERAGEIF('Week 1 - Making'!$B:$B,'Product List'!$A3126,'Week 1 - Making'!$P:$P),0),"")</f>
        <v/>
      </c>
      <c r="K3126" s="7" t="str">
        <f>IFERROR(ROUND(AVERAGEIF('Week 2 - Making'!$B:$B,'Product List'!$A3126,'Week 2 - Making'!$P:$P),0),"")</f>
        <v/>
      </c>
      <c r="L3126" s="263" t="str">
        <f>IFERROR(ROUND(AVERAGEIF('Week 3 - Making'!$B:$B,'Product List'!$A3126,'Week 3 - Making'!$P:$P),0),"")</f>
        <v/>
      </c>
      <c r="M3126" s="7" t="str">
        <f>IFERROR(ROUND(AVERAGEIF('Week 4 - Making'!$B:$B,'Product List'!$A3126,'Week 4 - Making'!$P:$P),0),"")</f>
        <v/>
      </c>
      <c r="N3126" s="7" t="str">
        <f>IFERROR(ROUND(AVERAGEIF('Week 5 - Making'!$B:$B,'Product List'!$A3126,'Week 5 - Making'!$P:$P),0),"")</f>
        <v/>
      </c>
      <c r="O3126" s="7"/>
      <c r="P3126" s="7">
        <f t="array" ref="P3126">iferror(xlookup(C3126,'Product Families'!A:A,'Product Families'!S:S),"")</f>
        <v>0</v>
      </c>
    </row>
    <row r="3127" ht="14.25" customHeight="1">
      <c r="A3127" s="122" t="s">
        <v>6302</v>
      </c>
      <c r="B3127" s="270" t="s">
        <v>6303</v>
      </c>
      <c r="C3127" s="122" t="s">
        <v>981</v>
      </c>
      <c r="D3127" s="7">
        <f t="array" ref="D3127">IFERROR(XLOOKUP($C3127,'Product Families'!$A:$A,'Product Families'!$D:$D),"")</f>
        <v>108</v>
      </c>
      <c r="E3127" s="7">
        <f t="array" ref="E3127">IFERROR(XLOOKUP($C3127,'Product Families'!$A:$A,'Product Families'!$E:$E),"")</f>
        <v>111</v>
      </c>
      <c r="F3127" s="7">
        <f t="array" ref="F3127">IFERROR(XLOOKUP($C3127,'Product Families'!$A:$A,'Product Families'!$F:$F),"")</f>
        <v>119</v>
      </c>
      <c r="G3127" s="7">
        <f t="array" ref="G3127">IFERROR(XLOOKUP($C3127,'Product Families'!$A:$A,'Product Families'!$G:$G),"")</f>
        <v>128</v>
      </c>
      <c r="J3127" s="7" t="str">
        <f>IFERROR(ROUND(AVERAGEIF('Week 1 - Making'!$B:$B,'Product List'!$A3127,'Week 1 - Making'!$P:$P),0),"")</f>
        <v/>
      </c>
      <c r="K3127" s="7" t="str">
        <f>IFERROR(ROUND(AVERAGEIF('Week 2 - Making'!$B:$B,'Product List'!$A3127,'Week 2 - Making'!$P:$P),0),"")</f>
        <v/>
      </c>
      <c r="L3127" s="263" t="str">
        <f>IFERROR(ROUND(AVERAGEIF('Week 3 - Making'!$B:$B,'Product List'!$A3127,'Week 3 - Making'!$P:$P),0),"")</f>
        <v/>
      </c>
      <c r="M3127" s="7" t="str">
        <f>IFERROR(ROUND(AVERAGEIF('Week 4 - Making'!$B:$B,'Product List'!$A3127,'Week 4 - Making'!$P:$P),0),"")</f>
        <v/>
      </c>
      <c r="N3127" s="7" t="str">
        <f>IFERROR(ROUND(AVERAGEIF('Week 5 - Making'!$B:$B,'Product List'!$A3127,'Week 5 - Making'!$P:$P),0),"")</f>
        <v/>
      </c>
      <c r="O3127" s="7"/>
      <c r="P3127" s="7">
        <f t="array" ref="P3127">iferror(xlookup(C3127,'Product Families'!A:A,'Product Families'!S:S),"")</f>
        <v>0</v>
      </c>
    </row>
    <row r="3128" ht="14.25" customHeight="1">
      <c r="A3128" s="138" t="s">
        <v>6304</v>
      </c>
      <c r="B3128" s="270" t="s">
        <v>6303</v>
      </c>
      <c r="C3128" s="138" t="s">
        <v>995</v>
      </c>
      <c r="D3128" s="7">
        <f t="array" ref="D3128">IFERROR(XLOOKUP($C3128,'Product Families'!$A:$A,'Product Families'!$D:$D),"")</f>
        <v>32</v>
      </c>
      <c r="E3128" s="7">
        <f t="array" ref="E3128">IFERROR(XLOOKUP($C3128,'Product Families'!$A:$A,'Product Families'!$E:$E),"")</f>
        <v>33</v>
      </c>
      <c r="F3128" s="7">
        <f t="array" ref="F3128">IFERROR(XLOOKUP($C3128,'Product Families'!$A:$A,'Product Families'!$F:$F),"")</f>
        <v>36</v>
      </c>
      <c r="G3128" s="7">
        <f t="array" ref="G3128">IFERROR(XLOOKUP($C3128,'Product Families'!$A:$A,'Product Families'!$G:$G),"")</f>
        <v>38</v>
      </c>
      <c r="J3128" s="7" t="str">
        <f>IFERROR(ROUND(AVERAGEIF('Week 1 - Making'!$B:$B,'Product List'!$A3128,'Week 1 - Making'!$P:$P),0),"")</f>
        <v/>
      </c>
      <c r="K3128" s="7" t="str">
        <f>IFERROR(ROUND(AVERAGEIF('Week 2 - Making'!$B:$B,'Product List'!$A3128,'Week 2 - Making'!$P:$P),0),"")</f>
        <v/>
      </c>
      <c r="L3128" s="263" t="str">
        <f>IFERROR(ROUND(AVERAGEIF('Week 3 - Making'!$B:$B,'Product List'!$A3128,'Week 3 - Making'!$P:$P),0),"")</f>
        <v/>
      </c>
      <c r="M3128" s="7" t="str">
        <f>IFERROR(ROUND(AVERAGEIF('Week 4 - Making'!$B:$B,'Product List'!$A3128,'Week 4 - Making'!$P:$P),0),"")</f>
        <v/>
      </c>
      <c r="N3128" s="7" t="str">
        <f>IFERROR(ROUND(AVERAGEIF('Week 5 - Making'!$B:$B,'Product List'!$A3128,'Week 5 - Making'!$P:$P),0),"")</f>
        <v/>
      </c>
      <c r="O3128" s="7"/>
      <c r="P3128" s="7">
        <f t="array" ref="P3128">iferror(xlookup(C3128,'Product Families'!A:A,'Product Families'!S:S),"")</f>
        <v>0</v>
      </c>
    </row>
    <row r="3129" ht="14.25" customHeight="1">
      <c r="A3129" s="122" t="s">
        <v>6305</v>
      </c>
      <c r="B3129" s="270" t="s">
        <v>6306</v>
      </c>
      <c r="C3129" s="122" t="s">
        <v>981</v>
      </c>
      <c r="D3129" s="7">
        <f t="array" ref="D3129">IFERROR(XLOOKUP($C3129,'Product Families'!$A:$A,'Product Families'!$D:$D),"")</f>
        <v>108</v>
      </c>
      <c r="E3129" s="7">
        <f t="array" ref="E3129">IFERROR(XLOOKUP($C3129,'Product Families'!$A:$A,'Product Families'!$E:$E),"")</f>
        <v>111</v>
      </c>
      <c r="F3129" s="7">
        <f t="array" ref="F3129">IFERROR(XLOOKUP($C3129,'Product Families'!$A:$A,'Product Families'!$F:$F),"")</f>
        <v>119</v>
      </c>
      <c r="G3129" s="7">
        <f t="array" ref="G3129">IFERROR(XLOOKUP($C3129,'Product Families'!$A:$A,'Product Families'!$G:$G),"")</f>
        <v>128</v>
      </c>
      <c r="J3129" s="7" t="str">
        <f>IFERROR(ROUND(AVERAGEIF('Week 1 - Making'!$B:$B,'Product List'!$A3129,'Week 1 - Making'!$P:$P),0),"")</f>
        <v/>
      </c>
      <c r="K3129" s="7" t="str">
        <f>IFERROR(ROUND(AVERAGEIF('Week 2 - Making'!$B:$B,'Product List'!$A3129,'Week 2 - Making'!$P:$P),0),"")</f>
        <v/>
      </c>
      <c r="L3129" s="263" t="str">
        <f>IFERROR(ROUND(AVERAGEIF('Week 3 - Making'!$B:$B,'Product List'!$A3129,'Week 3 - Making'!$P:$P),0),"")</f>
        <v/>
      </c>
      <c r="M3129" s="7" t="str">
        <f>IFERROR(ROUND(AVERAGEIF('Week 4 - Making'!$B:$B,'Product List'!$A3129,'Week 4 - Making'!$P:$P),0),"")</f>
        <v/>
      </c>
      <c r="N3129" s="7" t="str">
        <f>IFERROR(ROUND(AVERAGEIF('Week 5 - Making'!$B:$B,'Product List'!$A3129,'Week 5 - Making'!$P:$P),0),"")</f>
        <v/>
      </c>
      <c r="O3129" s="7"/>
      <c r="P3129" s="7">
        <f t="array" ref="P3129">iferror(xlookup(C3129,'Product Families'!A:A,'Product Families'!S:S),"")</f>
        <v>0</v>
      </c>
    </row>
    <row r="3130" ht="14.25" customHeight="1">
      <c r="A3130" s="138" t="s">
        <v>6307</v>
      </c>
      <c r="B3130" s="270" t="s">
        <v>6306</v>
      </c>
      <c r="C3130" s="138" t="s">
        <v>995</v>
      </c>
      <c r="D3130" s="7">
        <f t="array" ref="D3130">IFERROR(XLOOKUP($C3130,'Product Families'!$A:$A,'Product Families'!$D:$D),"")</f>
        <v>32</v>
      </c>
      <c r="E3130" s="7">
        <f t="array" ref="E3130">IFERROR(XLOOKUP($C3130,'Product Families'!$A:$A,'Product Families'!$E:$E),"")</f>
        <v>33</v>
      </c>
      <c r="F3130" s="7">
        <f t="array" ref="F3130">IFERROR(XLOOKUP($C3130,'Product Families'!$A:$A,'Product Families'!$F:$F),"")</f>
        <v>36</v>
      </c>
      <c r="G3130" s="7">
        <f t="array" ref="G3130">IFERROR(XLOOKUP($C3130,'Product Families'!$A:$A,'Product Families'!$G:$G),"")</f>
        <v>38</v>
      </c>
      <c r="J3130" s="7" t="str">
        <f>IFERROR(ROUND(AVERAGEIF('Week 1 - Making'!$B:$B,'Product List'!$A3130,'Week 1 - Making'!$P:$P),0),"")</f>
        <v/>
      </c>
      <c r="K3130" s="7" t="str">
        <f>IFERROR(ROUND(AVERAGEIF('Week 2 - Making'!$B:$B,'Product List'!$A3130,'Week 2 - Making'!$P:$P),0),"")</f>
        <v/>
      </c>
      <c r="L3130" s="263" t="str">
        <f>IFERROR(ROUND(AVERAGEIF('Week 3 - Making'!$B:$B,'Product List'!$A3130,'Week 3 - Making'!$P:$P),0),"")</f>
        <v/>
      </c>
      <c r="M3130" s="7" t="str">
        <f>IFERROR(ROUND(AVERAGEIF('Week 4 - Making'!$B:$B,'Product List'!$A3130,'Week 4 - Making'!$P:$P),0),"")</f>
        <v/>
      </c>
      <c r="N3130" s="7" t="str">
        <f>IFERROR(ROUND(AVERAGEIF('Week 5 - Making'!$B:$B,'Product List'!$A3130,'Week 5 - Making'!$P:$P),0),"")</f>
        <v/>
      </c>
      <c r="O3130" s="7"/>
      <c r="P3130" s="7">
        <f t="array" ref="P3130">iferror(xlookup(C3130,'Product Families'!A:A,'Product Families'!S:S),"")</f>
        <v>0</v>
      </c>
    </row>
    <row r="3131" ht="14.25" customHeight="1">
      <c r="A3131" s="122" t="s">
        <v>6308</v>
      </c>
      <c r="B3131" s="270" t="s">
        <v>6309</v>
      </c>
      <c r="C3131" s="122" t="s">
        <v>981</v>
      </c>
      <c r="D3131" s="7">
        <f t="array" ref="D3131">IFERROR(XLOOKUP($C3131,'Product Families'!$A:$A,'Product Families'!$D:$D),"")</f>
        <v>108</v>
      </c>
      <c r="E3131" s="7">
        <f t="array" ref="E3131">IFERROR(XLOOKUP($C3131,'Product Families'!$A:$A,'Product Families'!$E:$E),"")</f>
        <v>111</v>
      </c>
      <c r="F3131" s="7">
        <f t="array" ref="F3131">IFERROR(XLOOKUP($C3131,'Product Families'!$A:$A,'Product Families'!$F:$F),"")</f>
        <v>119</v>
      </c>
      <c r="G3131" s="7">
        <f t="array" ref="G3131">IFERROR(XLOOKUP($C3131,'Product Families'!$A:$A,'Product Families'!$G:$G),"")</f>
        <v>128</v>
      </c>
      <c r="J3131" s="7" t="str">
        <f>IFERROR(ROUND(AVERAGEIF('Week 1 - Making'!$B:$B,'Product List'!$A3131,'Week 1 - Making'!$P:$P),0),"")</f>
        <v/>
      </c>
      <c r="K3131" s="7" t="str">
        <f>IFERROR(ROUND(AVERAGEIF('Week 2 - Making'!$B:$B,'Product List'!$A3131,'Week 2 - Making'!$P:$P),0),"")</f>
        <v/>
      </c>
      <c r="L3131" s="263" t="str">
        <f>IFERROR(ROUND(AVERAGEIF('Week 3 - Making'!$B:$B,'Product List'!$A3131,'Week 3 - Making'!$P:$P),0),"")</f>
        <v/>
      </c>
      <c r="M3131" s="7" t="str">
        <f>IFERROR(ROUND(AVERAGEIF('Week 4 - Making'!$B:$B,'Product List'!$A3131,'Week 4 - Making'!$P:$P),0),"")</f>
        <v/>
      </c>
      <c r="N3131" s="7" t="str">
        <f>IFERROR(ROUND(AVERAGEIF('Week 5 - Making'!$B:$B,'Product List'!$A3131,'Week 5 - Making'!$P:$P),0),"")</f>
        <v/>
      </c>
      <c r="O3131" s="7"/>
      <c r="P3131" s="7">
        <f t="array" ref="P3131">iferror(xlookup(C3131,'Product Families'!A:A,'Product Families'!S:S),"")</f>
        <v>0</v>
      </c>
    </row>
    <row r="3132" ht="14.25" customHeight="1">
      <c r="A3132" s="138" t="s">
        <v>6310</v>
      </c>
      <c r="B3132" s="270" t="s">
        <v>6309</v>
      </c>
      <c r="C3132" s="138" t="s">
        <v>995</v>
      </c>
      <c r="D3132" s="7">
        <f t="array" ref="D3132">IFERROR(XLOOKUP($C3132,'Product Families'!$A:$A,'Product Families'!$D:$D),"")</f>
        <v>32</v>
      </c>
      <c r="E3132" s="7">
        <f t="array" ref="E3132">IFERROR(XLOOKUP($C3132,'Product Families'!$A:$A,'Product Families'!$E:$E),"")</f>
        <v>33</v>
      </c>
      <c r="F3132" s="7">
        <f t="array" ref="F3132">IFERROR(XLOOKUP($C3132,'Product Families'!$A:$A,'Product Families'!$F:$F),"")</f>
        <v>36</v>
      </c>
      <c r="G3132" s="7">
        <f t="array" ref="G3132">IFERROR(XLOOKUP($C3132,'Product Families'!$A:$A,'Product Families'!$G:$G),"")</f>
        <v>38</v>
      </c>
      <c r="J3132" s="7" t="str">
        <f>IFERROR(ROUND(AVERAGEIF('Week 1 - Making'!$B:$B,'Product List'!$A3132,'Week 1 - Making'!$P:$P),0),"")</f>
        <v/>
      </c>
      <c r="K3132" s="7" t="str">
        <f>IFERROR(ROUND(AVERAGEIF('Week 2 - Making'!$B:$B,'Product List'!$A3132,'Week 2 - Making'!$P:$P),0),"")</f>
        <v/>
      </c>
      <c r="L3132" s="263" t="str">
        <f>IFERROR(ROUND(AVERAGEIF('Week 3 - Making'!$B:$B,'Product List'!$A3132,'Week 3 - Making'!$P:$P),0),"")</f>
        <v/>
      </c>
      <c r="M3132" s="7" t="str">
        <f>IFERROR(ROUND(AVERAGEIF('Week 4 - Making'!$B:$B,'Product List'!$A3132,'Week 4 - Making'!$P:$P),0),"")</f>
        <v/>
      </c>
      <c r="N3132" s="7" t="str">
        <f>IFERROR(ROUND(AVERAGEIF('Week 5 - Making'!$B:$B,'Product List'!$A3132,'Week 5 - Making'!$P:$P),0),"")</f>
        <v/>
      </c>
      <c r="O3132" s="7"/>
      <c r="P3132" s="7">
        <f t="array" ref="P3132">iferror(xlookup(C3132,'Product Families'!A:A,'Product Families'!S:S),"")</f>
        <v>0</v>
      </c>
    </row>
    <row r="3133" ht="14.25" customHeight="1">
      <c r="A3133" s="122" t="s">
        <v>6311</v>
      </c>
      <c r="B3133" s="270" t="s">
        <v>6312</v>
      </c>
      <c r="C3133" s="122" t="s">
        <v>1151</v>
      </c>
      <c r="D3133" s="7">
        <f t="array" ref="D3133">IFERROR(XLOOKUP($C3133,'Product Families'!$A:$A,'Product Families'!$D:$D),"")</f>
        <v>8</v>
      </c>
      <c r="E3133" s="7">
        <f t="array" ref="E3133">IFERROR(XLOOKUP($C3133,'Product Families'!$A:$A,'Product Families'!$E:$E),"")</f>
        <v>9</v>
      </c>
      <c r="F3133" s="7">
        <f t="array" ref="F3133">IFERROR(XLOOKUP($C3133,'Product Families'!$A:$A,'Product Families'!$F:$F),"")</f>
        <v>10</v>
      </c>
      <c r="G3133" s="7">
        <f t="array" ref="G3133">IFERROR(XLOOKUP($C3133,'Product Families'!$A:$A,'Product Families'!$G:$G),"")</f>
        <v>11</v>
      </c>
      <c r="J3133" s="7" t="str">
        <f>IFERROR(ROUND(AVERAGEIF('Week 1 - Making'!$B:$B,'Product List'!$A3133,'Week 1 - Making'!$P:$P),0),"")</f>
        <v/>
      </c>
      <c r="K3133" s="7" t="str">
        <f>IFERROR(ROUND(AVERAGEIF('Week 2 - Making'!$B:$B,'Product List'!$A3133,'Week 2 - Making'!$P:$P),0),"")</f>
        <v/>
      </c>
      <c r="L3133" s="263" t="str">
        <f>IFERROR(ROUND(AVERAGEIF('Week 3 - Making'!$B:$B,'Product List'!$A3133,'Week 3 - Making'!$P:$P),0),"")</f>
        <v/>
      </c>
      <c r="M3133" s="7" t="str">
        <f>IFERROR(ROUND(AVERAGEIF('Week 4 - Making'!$B:$B,'Product List'!$A3133,'Week 4 - Making'!$P:$P),0),"")</f>
        <v/>
      </c>
      <c r="N3133" s="7" t="str">
        <f>IFERROR(ROUND(AVERAGEIF('Week 5 - Making'!$B:$B,'Product List'!$A3133,'Week 5 - Making'!$P:$P),0),"")</f>
        <v/>
      </c>
      <c r="O3133" s="7"/>
      <c r="P3133" s="7">
        <f t="array" ref="P3133">iferror(xlookup(C3133,'Product Families'!A:A,'Product Families'!S:S),"")</f>
        <v>0</v>
      </c>
    </row>
    <row r="3134" ht="14.25" customHeight="1">
      <c r="A3134" s="122" t="s">
        <v>6313</v>
      </c>
      <c r="B3134" s="270" t="s">
        <v>6314</v>
      </c>
      <c r="C3134" s="122" t="s">
        <v>1151</v>
      </c>
      <c r="D3134" s="7">
        <f t="array" ref="D3134">IFERROR(XLOOKUP($C3134,'Product Families'!$A:$A,'Product Families'!$D:$D),"")</f>
        <v>8</v>
      </c>
      <c r="E3134" s="7">
        <f t="array" ref="E3134">IFERROR(XLOOKUP($C3134,'Product Families'!$A:$A,'Product Families'!$E:$E),"")</f>
        <v>9</v>
      </c>
      <c r="F3134" s="7">
        <f t="array" ref="F3134">IFERROR(XLOOKUP($C3134,'Product Families'!$A:$A,'Product Families'!$F:$F),"")</f>
        <v>10</v>
      </c>
      <c r="G3134" s="7">
        <f t="array" ref="G3134">IFERROR(XLOOKUP($C3134,'Product Families'!$A:$A,'Product Families'!$G:$G),"")</f>
        <v>11</v>
      </c>
      <c r="J3134" s="7" t="str">
        <f>IFERROR(ROUND(AVERAGEIF('Week 1 - Making'!$B:$B,'Product List'!$A3134,'Week 1 - Making'!$P:$P),0),"")</f>
        <v/>
      </c>
      <c r="K3134" s="7" t="str">
        <f>IFERROR(ROUND(AVERAGEIF('Week 2 - Making'!$B:$B,'Product List'!$A3134,'Week 2 - Making'!$P:$P),0),"")</f>
        <v/>
      </c>
      <c r="L3134" s="263" t="str">
        <f>IFERROR(ROUND(AVERAGEIF('Week 3 - Making'!$B:$B,'Product List'!$A3134,'Week 3 - Making'!$P:$P),0),"")</f>
        <v/>
      </c>
      <c r="M3134" s="7" t="str">
        <f>IFERROR(ROUND(AVERAGEIF('Week 4 - Making'!$B:$B,'Product List'!$A3134,'Week 4 - Making'!$P:$P),0),"")</f>
        <v/>
      </c>
      <c r="N3134" s="7" t="str">
        <f>IFERROR(ROUND(AVERAGEIF('Week 5 - Making'!$B:$B,'Product List'!$A3134,'Week 5 - Making'!$P:$P),0),"")</f>
        <v/>
      </c>
      <c r="O3134" s="7"/>
      <c r="P3134" s="7">
        <f t="array" ref="P3134">iferror(xlookup(C3134,'Product Families'!A:A,'Product Families'!S:S),"")</f>
        <v>0</v>
      </c>
    </row>
    <row r="3135" ht="14.25" customHeight="1">
      <c r="A3135" s="138" t="s">
        <v>6315</v>
      </c>
      <c r="B3135" s="270" t="s">
        <v>6316</v>
      </c>
      <c r="C3135" s="138" t="s">
        <v>1157</v>
      </c>
      <c r="D3135" s="7">
        <f t="array" ref="D3135">IFERROR(XLOOKUP($C3135,'Product Families'!$A:$A,'Product Families'!$D:$D),"")</f>
        <v>74</v>
      </c>
      <c r="E3135" s="7">
        <f t="array" ref="E3135">IFERROR(XLOOKUP($C3135,'Product Families'!$A:$A,'Product Families'!$E:$E),"")</f>
        <v>76</v>
      </c>
      <c r="F3135" s="7">
        <f t="array" ref="F3135">IFERROR(XLOOKUP($C3135,'Product Families'!$A:$A,'Product Families'!$F:$F),"")</f>
        <v>82</v>
      </c>
      <c r="G3135" s="7">
        <f t="array" ref="G3135">IFERROR(XLOOKUP($C3135,'Product Families'!$A:$A,'Product Families'!$G:$G),"")</f>
        <v>88</v>
      </c>
      <c r="J3135" s="7" t="str">
        <f>IFERROR(ROUND(AVERAGEIF('Week 1 - Making'!$B:$B,'Product List'!$A3135,'Week 1 - Making'!$P:$P),0),"")</f>
        <v/>
      </c>
      <c r="K3135" s="7" t="str">
        <f>IFERROR(ROUND(AVERAGEIF('Week 2 - Making'!$B:$B,'Product List'!$A3135,'Week 2 - Making'!$P:$P),0),"")</f>
        <v/>
      </c>
      <c r="L3135" s="263" t="str">
        <f>IFERROR(ROUND(AVERAGEIF('Week 3 - Making'!$B:$B,'Product List'!$A3135,'Week 3 - Making'!$P:$P),0),"")</f>
        <v/>
      </c>
      <c r="M3135" s="7" t="str">
        <f>IFERROR(ROUND(AVERAGEIF('Week 4 - Making'!$B:$B,'Product List'!$A3135,'Week 4 - Making'!$P:$P),0),"")</f>
        <v/>
      </c>
      <c r="N3135" s="7" t="str">
        <f>IFERROR(ROUND(AVERAGEIF('Week 5 - Making'!$B:$B,'Product List'!$A3135,'Week 5 - Making'!$P:$P),0),"")</f>
        <v/>
      </c>
      <c r="O3135" s="7"/>
      <c r="P3135" s="7">
        <f t="array" ref="P3135">iferror(xlookup(C3135,'Product Families'!A:A,'Product Families'!S:S),"")</f>
        <v>0</v>
      </c>
    </row>
    <row r="3136" ht="14.25" customHeight="1">
      <c r="A3136" s="138" t="s">
        <v>6317</v>
      </c>
      <c r="B3136" s="270" t="s">
        <v>6316</v>
      </c>
      <c r="C3136" s="138" t="s">
        <v>1159</v>
      </c>
      <c r="D3136" s="7">
        <f t="array" ref="D3136">IFERROR(XLOOKUP($C3136,'Product Families'!$A:$A,'Product Families'!$D:$D),"")</f>
        <v>6</v>
      </c>
      <c r="E3136" s="7">
        <f t="array" ref="E3136">IFERROR(XLOOKUP($C3136,'Product Families'!$A:$A,'Product Families'!$E:$E),"")</f>
        <v>7</v>
      </c>
      <c r="F3136" s="7">
        <f t="array" ref="F3136">IFERROR(XLOOKUP($C3136,'Product Families'!$A:$A,'Product Families'!$F:$F),"")</f>
        <v>8</v>
      </c>
      <c r="G3136" s="7">
        <f t="array" ref="G3136">IFERROR(XLOOKUP($C3136,'Product Families'!$A:$A,'Product Families'!$G:$G),"")</f>
        <v>9</v>
      </c>
      <c r="J3136" s="7" t="str">
        <f>IFERROR(ROUND(AVERAGEIF('Week 1 - Making'!$B:$B,'Product List'!$A3136,'Week 1 - Making'!$P:$P),0),"")</f>
        <v/>
      </c>
      <c r="K3136" s="7" t="str">
        <f>IFERROR(ROUND(AVERAGEIF('Week 2 - Making'!$B:$B,'Product List'!$A3136,'Week 2 - Making'!$P:$P),0),"")</f>
        <v/>
      </c>
      <c r="L3136" s="263" t="str">
        <f>IFERROR(ROUND(AVERAGEIF('Week 3 - Making'!$B:$B,'Product List'!$A3136,'Week 3 - Making'!$P:$P),0),"")</f>
        <v/>
      </c>
      <c r="M3136" s="7" t="str">
        <f>IFERROR(ROUND(AVERAGEIF('Week 4 - Making'!$B:$B,'Product List'!$A3136,'Week 4 - Making'!$P:$P),0),"")</f>
        <v/>
      </c>
      <c r="N3136" s="7" t="str">
        <f>IFERROR(ROUND(AVERAGEIF('Week 5 - Making'!$B:$B,'Product List'!$A3136,'Week 5 - Making'!$P:$P),0),"")</f>
        <v/>
      </c>
      <c r="O3136" s="7"/>
      <c r="P3136" s="7">
        <f t="array" ref="P3136">iferror(xlookup(C3136,'Product Families'!A:A,'Product Families'!S:S),"")</f>
        <v>0</v>
      </c>
    </row>
    <row r="3137" ht="14.25" customHeight="1">
      <c r="A3137" s="138" t="s">
        <v>6318</v>
      </c>
      <c r="B3137" s="270" t="s">
        <v>6319</v>
      </c>
      <c r="C3137" s="138" t="s">
        <v>1157</v>
      </c>
      <c r="D3137" s="7">
        <f t="array" ref="D3137">IFERROR(XLOOKUP($C3137,'Product Families'!$A:$A,'Product Families'!$D:$D),"")</f>
        <v>74</v>
      </c>
      <c r="E3137" s="7">
        <f t="array" ref="E3137">IFERROR(XLOOKUP($C3137,'Product Families'!$A:$A,'Product Families'!$E:$E),"")</f>
        <v>76</v>
      </c>
      <c r="F3137" s="7">
        <f t="array" ref="F3137">IFERROR(XLOOKUP($C3137,'Product Families'!$A:$A,'Product Families'!$F:$F),"")</f>
        <v>82</v>
      </c>
      <c r="G3137" s="7">
        <f t="array" ref="G3137">IFERROR(XLOOKUP($C3137,'Product Families'!$A:$A,'Product Families'!$G:$G),"")</f>
        <v>88</v>
      </c>
      <c r="J3137" s="7" t="str">
        <f>IFERROR(ROUND(AVERAGEIF('Week 1 - Making'!$B:$B,'Product List'!$A3137,'Week 1 - Making'!$P:$P),0),"")</f>
        <v/>
      </c>
      <c r="K3137" s="7" t="str">
        <f>IFERROR(ROUND(AVERAGEIF('Week 2 - Making'!$B:$B,'Product List'!$A3137,'Week 2 - Making'!$P:$P),0),"")</f>
        <v/>
      </c>
      <c r="L3137" s="263" t="str">
        <f>IFERROR(ROUND(AVERAGEIF('Week 3 - Making'!$B:$B,'Product List'!$A3137,'Week 3 - Making'!$P:$P),0),"")</f>
        <v/>
      </c>
      <c r="M3137" s="7" t="str">
        <f>IFERROR(ROUND(AVERAGEIF('Week 4 - Making'!$B:$B,'Product List'!$A3137,'Week 4 - Making'!$P:$P),0),"")</f>
        <v/>
      </c>
      <c r="N3137" s="7" t="str">
        <f>IFERROR(ROUND(AVERAGEIF('Week 5 - Making'!$B:$B,'Product List'!$A3137,'Week 5 - Making'!$P:$P),0),"")</f>
        <v/>
      </c>
      <c r="O3137" s="7"/>
      <c r="P3137" s="7">
        <f t="array" ref="P3137">iferror(xlookup(C3137,'Product Families'!A:A,'Product Families'!S:S),"")</f>
        <v>0</v>
      </c>
    </row>
    <row r="3138" ht="14.25" customHeight="1">
      <c r="A3138" s="138" t="s">
        <v>6320</v>
      </c>
      <c r="B3138" s="270" t="s">
        <v>6319</v>
      </c>
      <c r="C3138" s="138" t="s">
        <v>1159</v>
      </c>
      <c r="D3138" s="7">
        <f t="array" ref="D3138">IFERROR(XLOOKUP($C3138,'Product Families'!$A:$A,'Product Families'!$D:$D),"")</f>
        <v>6</v>
      </c>
      <c r="E3138" s="7">
        <f t="array" ref="E3138">IFERROR(XLOOKUP($C3138,'Product Families'!$A:$A,'Product Families'!$E:$E),"")</f>
        <v>7</v>
      </c>
      <c r="F3138" s="7">
        <f t="array" ref="F3138">IFERROR(XLOOKUP($C3138,'Product Families'!$A:$A,'Product Families'!$F:$F),"")</f>
        <v>8</v>
      </c>
      <c r="G3138" s="7">
        <f t="array" ref="G3138">IFERROR(XLOOKUP($C3138,'Product Families'!$A:$A,'Product Families'!$G:$G),"")</f>
        <v>9</v>
      </c>
      <c r="J3138" s="7" t="str">
        <f>IFERROR(ROUND(AVERAGEIF('Week 1 - Making'!$B:$B,'Product List'!$A3138,'Week 1 - Making'!$P:$P),0),"")</f>
        <v/>
      </c>
      <c r="K3138" s="7" t="str">
        <f>IFERROR(ROUND(AVERAGEIF('Week 2 - Making'!$B:$B,'Product List'!$A3138,'Week 2 - Making'!$P:$P),0),"")</f>
        <v/>
      </c>
      <c r="L3138" s="263" t="str">
        <f>IFERROR(ROUND(AVERAGEIF('Week 3 - Making'!$B:$B,'Product List'!$A3138,'Week 3 - Making'!$P:$P),0),"")</f>
        <v/>
      </c>
      <c r="M3138" s="7" t="str">
        <f>IFERROR(ROUND(AVERAGEIF('Week 4 - Making'!$B:$B,'Product List'!$A3138,'Week 4 - Making'!$P:$P),0),"")</f>
        <v/>
      </c>
      <c r="N3138" s="7" t="str">
        <f>IFERROR(ROUND(AVERAGEIF('Week 5 - Making'!$B:$B,'Product List'!$A3138,'Week 5 - Making'!$P:$P),0),"")</f>
        <v/>
      </c>
      <c r="O3138" s="7"/>
      <c r="P3138" s="7">
        <f t="array" ref="P3138">iferror(xlookup(C3138,'Product Families'!A:A,'Product Families'!S:S),"")</f>
        <v>0</v>
      </c>
    </row>
    <row r="3139" ht="14.25" customHeight="1">
      <c r="A3139" s="138" t="s">
        <v>6321</v>
      </c>
      <c r="B3139" s="270" t="s">
        <v>6322</v>
      </c>
      <c r="C3139" s="138" t="s">
        <v>1157</v>
      </c>
      <c r="D3139" s="7">
        <f t="array" ref="D3139">IFERROR(XLOOKUP($C3139,'Product Families'!$A:$A,'Product Families'!$D:$D),"")</f>
        <v>74</v>
      </c>
      <c r="E3139" s="7">
        <f t="array" ref="E3139">IFERROR(XLOOKUP($C3139,'Product Families'!$A:$A,'Product Families'!$E:$E),"")</f>
        <v>76</v>
      </c>
      <c r="F3139" s="7">
        <f t="array" ref="F3139">IFERROR(XLOOKUP($C3139,'Product Families'!$A:$A,'Product Families'!$F:$F),"")</f>
        <v>82</v>
      </c>
      <c r="G3139" s="7">
        <f t="array" ref="G3139">IFERROR(XLOOKUP($C3139,'Product Families'!$A:$A,'Product Families'!$G:$G),"")</f>
        <v>88</v>
      </c>
      <c r="J3139" s="7" t="str">
        <f>IFERROR(ROUND(AVERAGEIF('Week 1 - Making'!$B:$B,'Product List'!$A3139,'Week 1 - Making'!$P:$P),0),"")</f>
        <v/>
      </c>
      <c r="K3139" s="7" t="str">
        <f>IFERROR(ROUND(AVERAGEIF('Week 2 - Making'!$B:$B,'Product List'!$A3139,'Week 2 - Making'!$P:$P),0),"")</f>
        <v/>
      </c>
      <c r="L3139" s="263" t="str">
        <f>IFERROR(ROUND(AVERAGEIF('Week 3 - Making'!$B:$B,'Product List'!$A3139,'Week 3 - Making'!$P:$P),0),"")</f>
        <v/>
      </c>
      <c r="M3139" s="7" t="str">
        <f>IFERROR(ROUND(AVERAGEIF('Week 4 - Making'!$B:$B,'Product List'!$A3139,'Week 4 - Making'!$P:$P),0),"")</f>
        <v/>
      </c>
      <c r="N3139" s="7" t="str">
        <f>IFERROR(ROUND(AVERAGEIF('Week 5 - Making'!$B:$B,'Product List'!$A3139,'Week 5 - Making'!$P:$P),0),"")</f>
        <v/>
      </c>
      <c r="O3139" s="7"/>
      <c r="P3139" s="7">
        <f t="array" ref="P3139">iferror(xlookup(C3139,'Product Families'!A:A,'Product Families'!S:S),"")</f>
        <v>0</v>
      </c>
    </row>
    <row r="3140" ht="14.25" customHeight="1">
      <c r="A3140" s="138" t="s">
        <v>6323</v>
      </c>
      <c r="B3140" s="270" t="s">
        <v>6322</v>
      </c>
      <c r="C3140" s="138" t="s">
        <v>1159</v>
      </c>
      <c r="D3140" s="7">
        <f t="array" ref="D3140">IFERROR(XLOOKUP($C3140,'Product Families'!$A:$A,'Product Families'!$D:$D),"")</f>
        <v>6</v>
      </c>
      <c r="E3140" s="7">
        <f t="array" ref="E3140">IFERROR(XLOOKUP($C3140,'Product Families'!$A:$A,'Product Families'!$E:$E),"")</f>
        <v>7</v>
      </c>
      <c r="F3140" s="7">
        <f t="array" ref="F3140">IFERROR(XLOOKUP($C3140,'Product Families'!$A:$A,'Product Families'!$F:$F),"")</f>
        <v>8</v>
      </c>
      <c r="G3140" s="7">
        <f t="array" ref="G3140">IFERROR(XLOOKUP($C3140,'Product Families'!$A:$A,'Product Families'!$G:$G),"")</f>
        <v>9</v>
      </c>
      <c r="J3140" s="7" t="str">
        <f>IFERROR(ROUND(AVERAGEIF('Week 1 - Making'!$B:$B,'Product List'!$A3140,'Week 1 - Making'!$P:$P),0),"")</f>
        <v/>
      </c>
      <c r="K3140" s="7" t="str">
        <f>IFERROR(ROUND(AVERAGEIF('Week 2 - Making'!$B:$B,'Product List'!$A3140,'Week 2 - Making'!$P:$P),0),"")</f>
        <v/>
      </c>
      <c r="L3140" s="263" t="str">
        <f>IFERROR(ROUND(AVERAGEIF('Week 3 - Making'!$B:$B,'Product List'!$A3140,'Week 3 - Making'!$P:$P),0),"")</f>
        <v/>
      </c>
      <c r="M3140" s="7" t="str">
        <f>IFERROR(ROUND(AVERAGEIF('Week 4 - Making'!$B:$B,'Product List'!$A3140,'Week 4 - Making'!$P:$P),0),"")</f>
        <v/>
      </c>
      <c r="N3140" s="7" t="str">
        <f>IFERROR(ROUND(AVERAGEIF('Week 5 - Making'!$B:$B,'Product List'!$A3140,'Week 5 - Making'!$P:$P),0),"")</f>
        <v/>
      </c>
      <c r="O3140" s="7"/>
      <c r="P3140" s="7">
        <f t="array" ref="P3140">iferror(xlookup(C3140,'Product Families'!A:A,'Product Families'!S:S),"")</f>
        <v>0</v>
      </c>
    </row>
    <row r="3141" ht="14.25" customHeight="1">
      <c r="A3141" s="122" t="s">
        <v>6324</v>
      </c>
      <c r="B3141" s="270" t="s">
        <v>6325</v>
      </c>
      <c r="C3141" s="122" t="s">
        <v>1154</v>
      </c>
      <c r="D3141" s="7">
        <f t="array" ref="D3141">IFERROR(XLOOKUP($C3141,'Product Families'!$A:$A,'Product Families'!$D:$D),"")</f>
        <v>78</v>
      </c>
      <c r="E3141" s="7">
        <f t="array" ref="E3141">IFERROR(XLOOKUP($C3141,'Product Families'!$A:$A,'Product Families'!$E:$E),"")</f>
        <v>80</v>
      </c>
      <c r="F3141" s="7">
        <f t="array" ref="F3141">IFERROR(XLOOKUP($C3141,'Product Families'!$A:$A,'Product Families'!$F:$F),"")</f>
        <v>86</v>
      </c>
      <c r="G3141" s="7">
        <f t="array" ref="G3141">IFERROR(XLOOKUP($C3141,'Product Families'!$A:$A,'Product Families'!$G:$G),"")</f>
        <v>93</v>
      </c>
      <c r="J3141" s="7" t="str">
        <f>IFERROR(ROUND(AVERAGEIF('Week 1 - Making'!$B:$B,'Product List'!$A3141,'Week 1 - Making'!$P:$P),0),"")</f>
        <v/>
      </c>
      <c r="K3141" s="7" t="str">
        <f>IFERROR(ROUND(AVERAGEIF('Week 2 - Making'!$B:$B,'Product List'!$A3141,'Week 2 - Making'!$P:$P),0),"")</f>
        <v/>
      </c>
      <c r="L3141" s="263" t="str">
        <f>IFERROR(ROUND(AVERAGEIF('Week 3 - Making'!$B:$B,'Product List'!$A3141,'Week 3 - Making'!$P:$P),0),"")</f>
        <v/>
      </c>
      <c r="M3141" s="7" t="str">
        <f>IFERROR(ROUND(AVERAGEIF('Week 4 - Making'!$B:$B,'Product List'!$A3141,'Week 4 - Making'!$P:$P),0),"")</f>
        <v/>
      </c>
      <c r="N3141" s="7" t="str">
        <f>IFERROR(ROUND(AVERAGEIF('Week 5 - Making'!$B:$B,'Product List'!$A3141,'Week 5 - Making'!$P:$P),0),"")</f>
        <v/>
      </c>
      <c r="O3141" s="7"/>
      <c r="P3141" s="7">
        <f t="array" ref="P3141">iferror(xlookup(C3141,'Product Families'!A:A,'Product Families'!S:S),"")</f>
        <v>0</v>
      </c>
    </row>
    <row r="3142" ht="14.25" customHeight="1">
      <c r="A3142" s="138" t="s">
        <v>6326</v>
      </c>
      <c r="B3142" s="270" t="s">
        <v>6325</v>
      </c>
      <c r="C3142" s="138" t="s">
        <v>1159</v>
      </c>
      <c r="D3142" s="7">
        <f t="array" ref="D3142">IFERROR(XLOOKUP($C3142,'Product Families'!$A:$A,'Product Families'!$D:$D),"")</f>
        <v>6</v>
      </c>
      <c r="E3142" s="7">
        <f t="array" ref="E3142">IFERROR(XLOOKUP($C3142,'Product Families'!$A:$A,'Product Families'!$E:$E),"")</f>
        <v>7</v>
      </c>
      <c r="F3142" s="7">
        <f t="array" ref="F3142">IFERROR(XLOOKUP($C3142,'Product Families'!$A:$A,'Product Families'!$F:$F),"")</f>
        <v>8</v>
      </c>
      <c r="G3142" s="7">
        <f t="array" ref="G3142">IFERROR(XLOOKUP($C3142,'Product Families'!$A:$A,'Product Families'!$G:$G),"")</f>
        <v>9</v>
      </c>
      <c r="J3142" s="7" t="str">
        <f>IFERROR(ROUND(AVERAGEIF('Week 1 - Making'!$B:$B,'Product List'!$A3142,'Week 1 - Making'!$P:$P),0),"")</f>
        <v/>
      </c>
      <c r="K3142" s="7" t="str">
        <f>IFERROR(ROUND(AVERAGEIF('Week 2 - Making'!$B:$B,'Product List'!$A3142,'Week 2 - Making'!$P:$P),0),"")</f>
        <v/>
      </c>
      <c r="L3142" s="263" t="str">
        <f>IFERROR(ROUND(AVERAGEIF('Week 3 - Making'!$B:$B,'Product List'!$A3142,'Week 3 - Making'!$P:$P),0),"")</f>
        <v/>
      </c>
      <c r="M3142" s="7" t="str">
        <f>IFERROR(ROUND(AVERAGEIF('Week 4 - Making'!$B:$B,'Product List'!$A3142,'Week 4 - Making'!$P:$P),0),"")</f>
        <v/>
      </c>
      <c r="N3142" s="7" t="str">
        <f>IFERROR(ROUND(AVERAGEIF('Week 5 - Making'!$B:$B,'Product List'!$A3142,'Week 5 - Making'!$P:$P),0),"")</f>
        <v/>
      </c>
      <c r="O3142" s="7"/>
      <c r="P3142" s="7">
        <f t="array" ref="P3142">iferror(xlookup(C3142,'Product Families'!A:A,'Product Families'!S:S),"")</f>
        <v>0</v>
      </c>
    </row>
    <row r="3143" ht="14.25" customHeight="1">
      <c r="A3143" s="122" t="s">
        <v>6327</v>
      </c>
      <c r="B3143" s="270" t="s">
        <v>6328</v>
      </c>
      <c r="C3143" s="138" t="s">
        <v>1154</v>
      </c>
      <c r="D3143" s="7">
        <f t="array" ref="D3143">IFERROR(XLOOKUP($C3143,'Product Families'!$A:$A,'Product Families'!$D:$D),"")</f>
        <v>78</v>
      </c>
      <c r="E3143" s="7">
        <f t="array" ref="E3143">IFERROR(XLOOKUP($C3143,'Product Families'!$A:$A,'Product Families'!$E:$E),"")</f>
        <v>80</v>
      </c>
      <c r="F3143" s="7">
        <f t="array" ref="F3143">IFERROR(XLOOKUP($C3143,'Product Families'!$A:$A,'Product Families'!$F:$F),"")</f>
        <v>86</v>
      </c>
      <c r="G3143" s="7">
        <f t="array" ref="G3143">IFERROR(XLOOKUP($C3143,'Product Families'!$A:$A,'Product Families'!$G:$G),"")</f>
        <v>93</v>
      </c>
      <c r="J3143" s="7" t="str">
        <f>IFERROR(ROUND(AVERAGEIF('Week 1 - Making'!$B:$B,'Product List'!$A3143,'Week 1 - Making'!$P:$P),0),"")</f>
        <v/>
      </c>
      <c r="K3143" s="7" t="str">
        <f>IFERROR(ROUND(AVERAGEIF('Week 2 - Making'!$B:$B,'Product List'!$A3143,'Week 2 - Making'!$P:$P),0),"")</f>
        <v/>
      </c>
      <c r="L3143" s="263" t="str">
        <f>IFERROR(ROUND(AVERAGEIF('Week 3 - Making'!$B:$B,'Product List'!$A3143,'Week 3 - Making'!$P:$P),0),"")</f>
        <v/>
      </c>
      <c r="M3143" s="7" t="str">
        <f>IFERROR(ROUND(AVERAGEIF('Week 4 - Making'!$B:$B,'Product List'!$A3143,'Week 4 - Making'!$P:$P),0),"")</f>
        <v/>
      </c>
      <c r="N3143" s="7" t="str">
        <f>IFERROR(ROUND(AVERAGEIF('Week 5 - Making'!$B:$B,'Product List'!$A3143,'Week 5 - Making'!$P:$P),0),"")</f>
        <v/>
      </c>
      <c r="O3143" s="7"/>
      <c r="P3143" s="7">
        <f t="array" ref="P3143">iferror(xlookup(C3143,'Product Families'!A:A,'Product Families'!S:S),"")</f>
        <v>0</v>
      </c>
    </row>
    <row r="3144" ht="14.25" customHeight="1">
      <c r="A3144" s="138" t="s">
        <v>6329</v>
      </c>
      <c r="B3144" s="270" t="s">
        <v>6328</v>
      </c>
      <c r="C3144" s="138" t="s">
        <v>1159</v>
      </c>
      <c r="D3144" s="7">
        <f t="array" ref="D3144">IFERROR(XLOOKUP($C3144,'Product Families'!$A:$A,'Product Families'!$D:$D),"")</f>
        <v>6</v>
      </c>
      <c r="E3144" s="7">
        <f t="array" ref="E3144">IFERROR(XLOOKUP($C3144,'Product Families'!$A:$A,'Product Families'!$E:$E),"")</f>
        <v>7</v>
      </c>
      <c r="F3144" s="7">
        <f t="array" ref="F3144">IFERROR(XLOOKUP($C3144,'Product Families'!$A:$A,'Product Families'!$F:$F),"")</f>
        <v>8</v>
      </c>
      <c r="G3144" s="7">
        <f t="array" ref="G3144">IFERROR(XLOOKUP($C3144,'Product Families'!$A:$A,'Product Families'!$G:$G),"")</f>
        <v>9</v>
      </c>
      <c r="J3144" s="7" t="str">
        <f>IFERROR(ROUND(AVERAGEIF('Week 1 - Making'!$B:$B,'Product List'!$A3144,'Week 1 - Making'!$P:$P),0),"")</f>
        <v/>
      </c>
      <c r="K3144" s="7" t="str">
        <f>IFERROR(ROUND(AVERAGEIF('Week 2 - Making'!$B:$B,'Product List'!$A3144,'Week 2 - Making'!$P:$P),0),"")</f>
        <v/>
      </c>
      <c r="L3144" s="263" t="str">
        <f>IFERROR(ROUND(AVERAGEIF('Week 3 - Making'!$B:$B,'Product List'!$A3144,'Week 3 - Making'!$P:$P),0),"")</f>
        <v/>
      </c>
      <c r="M3144" s="7" t="str">
        <f>IFERROR(ROUND(AVERAGEIF('Week 4 - Making'!$B:$B,'Product List'!$A3144,'Week 4 - Making'!$P:$P),0),"")</f>
        <v/>
      </c>
      <c r="N3144" s="7" t="str">
        <f>IFERROR(ROUND(AVERAGEIF('Week 5 - Making'!$B:$B,'Product List'!$A3144,'Week 5 - Making'!$P:$P),0),"")</f>
        <v/>
      </c>
      <c r="O3144" s="7"/>
      <c r="P3144" s="7">
        <f t="array" ref="P3144">iferror(xlookup(C3144,'Product Families'!A:A,'Product Families'!S:S),"")</f>
        <v>0</v>
      </c>
    </row>
    <row r="3145" ht="14.25" customHeight="1">
      <c r="A3145" s="138" t="s">
        <v>6330</v>
      </c>
      <c r="B3145" s="122"/>
      <c r="C3145" s="138" t="s">
        <v>1162</v>
      </c>
      <c r="D3145" s="7">
        <f t="array" ref="D3145">IFERROR(XLOOKUP($C3145,'Product Families'!$A:$A,'Product Families'!$D:$D),"")</f>
        <v>6</v>
      </c>
      <c r="E3145" s="7">
        <f t="array" ref="E3145">IFERROR(XLOOKUP($C3145,'Product Families'!$A:$A,'Product Families'!$E:$E),"")</f>
        <v>7</v>
      </c>
      <c r="F3145" s="7">
        <f t="array" ref="F3145">IFERROR(XLOOKUP($C3145,'Product Families'!$A:$A,'Product Families'!$F:$F),"")</f>
        <v>8</v>
      </c>
      <c r="G3145" s="7">
        <f t="array" ref="G3145">IFERROR(XLOOKUP($C3145,'Product Families'!$A:$A,'Product Families'!$G:$G),"")</f>
        <v>9</v>
      </c>
      <c r="J3145" s="7" t="str">
        <f>IFERROR(ROUND(AVERAGEIF('Week 1 - Making'!$B:$B,'Product List'!$A3145,'Week 1 - Making'!$P:$P),0),"")</f>
        <v/>
      </c>
      <c r="K3145" s="7" t="str">
        <f>IFERROR(ROUND(AVERAGEIF('Week 2 - Making'!$B:$B,'Product List'!$A3145,'Week 2 - Making'!$P:$P),0),"")</f>
        <v/>
      </c>
      <c r="L3145" s="263" t="str">
        <f>IFERROR(ROUND(AVERAGEIF('Week 3 - Making'!$B:$B,'Product List'!$A3145,'Week 3 - Making'!$P:$P),0),"")</f>
        <v/>
      </c>
      <c r="M3145" s="7" t="str">
        <f>IFERROR(ROUND(AVERAGEIF('Week 4 - Making'!$B:$B,'Product List'!$A3145,'Week 4 - Making'!$P:$P),0),"")</f>
        <v/>
      </c>
      <c r="N3145" s="7" t="str">
        <f>IFERROR(ROUND(AVERAGEIF('Week 5 - Making'!$B:$B,'Product List'!$A3145,'Week 5 - Making'!$P:$P),0),"")</f>
        <v/>
      </c>
      <c r="O3145" s="7"/>
      <c r="P3145" s="7">
        <f t="array" ref="P3145">iferror(xlookup(C3145,'Product Families'!A:A,'Product Families'!S:S),"")</f>
        <v>0</v>
      </c>
    </row>
    <row r="3146" ht="14.25" customHeight="1">
      <c r="A3146" s="122" t="s">
        <v>6331</v>
      </c>
      <c r="B3146" s="270" t="s">
        <v>6332</v>
      </c>
      <c r="C3146" s="122"/>
      <c r="D3146" s="7" t="str">
        <f t="array" ref="D3146">IFERROR(XLOOKUP($C3146,'Product Families'!$A:$A,'Product Families'!$D:$D),"")</f>
        <v/>
      </c>
      <c r="E3146" s="7" t="str">
        <f t="array" ref="E3146">IFERROR(XLOOKUP($C3146,'Product Families'!$A:$A,'Product Families'!$E:$E),"")</f>
        <v/>
      </c>
      <c r="F3146" s="7" t="str">
        <f t="array" ref="F3146">IFERROR(XLOOKUP($C3146,'Product Families'!$A:$A,'Product Families'!$F:$F),"")</f>
        <v/>
      </c>
      <c r="G3146" s="7" t="str">
        <f t="array" ref="G3146">IFERROR(XLOOKUP($C3146,'Product Families'!$A:$A,'Product Families'!$G:$G),"")</f>
        <v/>
      </c>
      <c r="J3146" s="7" t="str">
        <f>IFERROR(ROUND(AVERAGEIF('Week 1 - Making'!$B:$B,'Product List'!$A3146,'Week 1 - Making'!$P:$P),0),"")</f>
        <v/>
      </c>
      <c r="K3146" s="7" t="str">
        <f>IFERROR(ROUND(AVERAGEIF('Week 2 - Making'!$B:$B,'Product List'!$A3146,'Week 2 - Making'!$P:$P),0),"")</f>
        <v/>
      </c>
      <c r="L3146" s="263" t="str">
        <f>IFERROR(ROUND(AVERAGEIF('Week 3 - Making'!$B:$B,'Product List'!$A3146,'Week 3 - Making'!$P:$P),0),"")</f>
        <v/>
      </c>
      <c r="M3146" s="7" t="str">
        <f>IFERROR(ROUND(AVERAGEIF('Week 4 - Making'!$B:$B,'Product List'!$A3146,'Week 4 - Making'!$P:$P),0),"")</f>
        <v/>
      </c>
      <c r="N3146" s="7" t="str">
        <f>IFERROR(ROUND(AVERAGEIF('Week 5 - Making'!$B:$B,'Product List'!$A3146,'Week 5 - Making'!$P:$P),0),"")</f>
        <v/>
      </c>
      <c r="O3146" s="7"/>
      <c r="P3146" s="7" t="str">
        <f t="array" ref="P3146">iferror(xlookup(C3146,'Product Families'!A:A,'Product Families'!S:S),"")</f>
        <v/>
      </c>
    </row>
    <row r="3147" ht="14.25" customHeight="1">
      <c r="A3147" s="122" t="s">
        <v>6333</v>
      </c>
      <c r="B3147" s="270" t="s">
        <v>6334</v>
      </c>
      <c r="C3147" s="122"/>
      <c r="D3147" s="7" t="str">
        <f t="array" ref="D3147">IFERROR(XLOOKUP($C3147,'Product Families'!$A:$A,'Product Families'!$D:$D),"")</f>
        <v/>
      </c>
      <c r="E3147" s="7" t="str">
        <f t="array" ref="E3147">IFERROR(XLOOKUP($C3147,'Product Families'!$A:$A,'Product Families'!$E:$E),"")</f>
        <v/>
      </c>
      <c r="F3147" s="7" t="str">
        <f t="array" ref="F3147">IFERROR(XLOOKUP($C3147,'Product Families'!$A:$A,'Product Families'!$F:$F),"")</f>
        <v/>
      </c>
      <c r="G3147" s="7" t="str">
        <f t="array" ref="G3147">IFERROR(XLOOKUP($C3147,'Product Families'!$A:$A,'Product Families'!$G:$G),"")</f>
        <v/>
      </c>
      <c r="J3147" s="7" t="str">
        <f>IFERROR(ROUND(AVERAGEIF('Week 1 - Making'!$B:$B,'Product List'!$A3147,'Week 1 - Making'!$P:$P),0),"")</f>
        <v/>
      </c>
      <c r="K3147" s="7" t="str">
        <f>IFERROR(ROUND(AVERAGEIF('Week 2 - Making'!$B:$B,'Product List'!$A3147,'Week 2 - Making'!$P:$P),0),"")</f>
        <v/>
      </c>
      <c r="L3147" s="263" t="str">
        <f>IFERROR(ROUND(AVERAGEIF('Week 3 - Making'!$B:$B,'Product List'!$A3147,'Week 3 - Making'!$P:$P),0),"")</f>
        <v/>
      </c>
      <c r="M3147" s="7" t="str">
        <f>IFERROR(ROUND(AVERAGEIF('Week 4 - Making'!$B:$B,'Product List'!$A3147,'Week 4 - Making'!$P:$P),0),"")</f>
        <v/>
      </c>
      <c r="N3147" s="7" t="str">
        <f>IFERROR(ROUND(AVERAGEIF('Week 5 - Making'!$B:$B,'Product List'!$A3147,'Week 5 - Making'!$P:$P),0),"")</f>
        <v/>
      </c>
      <c r="O3147" s="7"/>
      <c r="P3147" s="7" t="str">
        <f t="array" ref="P3147">iferror(xlookup(C3147,'Product Families'!A:A,'Product Families'!S:S),"")</f>
        <v/>
      </c>
    </row>
    <row r="3148" ht="14.25" customHeight="1">
      <c r="A3148" s="122" t="s">
        <v>6335</v>
      </c>
      <c r="B3148" s="270" t="s">
        <v>6336</v>
      </c>
      <c r="C3148" s="122"/>
      <c r="D3148" s="7" t="str">
        <f t="array" ref="D3148">IFERROR(XLOOKUP($C3148,'Product Families'!$A:$A,'Product Families'!$D:$D),"")</f>
        <v/>
      </c>
      <c r="E3148" s="7" t="str">
        <f t="array" ref="E3148">IFERROR(XLOOKUP($C3148,'Product Families'!$A:$A,'Product Families'!$E:$E),"")</f>
        <v/>
      </c>
      <c r="F3148" s="7" t="str">
        <f t="array" ref="F3148">IFERROR(XLOOKUP($C3148,'Product Families'!$A:$A,'Product Families'!$F:$F),"")</f>
        <v/>
      </c>
      <c r="G3148" s="7" t="str">
        <f t="array" ref="G3148">IFERROR(XLOOKUP($C3148,'Product Families'!$A:$A,'Product Families'!$G:$G),"")</f>
        <v/>
      </c>
      <c r="J3148" s="7" t="str">
        <f>IFERROR(ROUND(AVERAGEIF('Week 1 - Making'!$B:$B,'Product List'!$A3148,'Week 1 - Making'!$P:$P),0),"")</f>
        <v/>
      </c>
      <c r="K3148" s="7" t="str">
        <f>IFERROR(ROUND(AVERAGEIF('Week 2 - Making'!$B:$B,'Product List'!$A3148,'Week 2 - Making'!$P:$P),0),"")</f>
        <v/>
      </c>
      <c r="L3148" s="263" t="str">
        <f>IFERROR(ROUND(AVERAGEIF('Week 3 - Making'!$B:$B,'Product List'!$A3148,'Week 3 - Making'!$P:$P),0),"")</f>
        <v/>
      </c>
      <c r="M3148" s="7" t="str">
        <f>IFERROR(ROUND(AVERAGEIF('Week 4 - Making'!$B:$B,'Product List'!$A3148,'Week 4 - Making'!$P:$P),0),"")</f>
        <v/>
      </c>
      <c r="N3148" s="7" t="str">
        <f>IFERROR(ROUND(AVERAGEIF('Week 5 - Making'!$B:$B,'Product List'!$A3148,'Week 5 - Making'!$P:$P),0),"")</f>
        <v/>
      </c>
      <c r="O3148" s="7"/>
      <c r="P3148" s="7" t="str">
        <f t="array" ref="P3148">iferror(xlookup(C3148,'Product Families'!A:A,'Product Families'!S:S),"")</f>
        <v/>
      </c>
    </row>
    <row r="3149" ht="14.25" customHeight="1">
      <c r="A3149" s="122" t="s">
        <v>6337</v>
      </c>
      <c r="B3149" s="270" t="s">
        <v>6338</v>
      </c>
      <c r="C3149" s="122"/>
      <c r="D3149" s="7" t="str">
        <f t="array" ref="D3149">IFERROR(XLOOKUP($C3149,'Product Families'!$A:$A,'Product Families'!$D:$D),"")</f>
        <v/>
      </c>
      <c r="E3149" s="7" t="str">
        <f t="array" ref="E3149">IFERROR(XLOOKUP($C3149,'Product Families'!$A:$A,'Product Families'!$E:$E),"")</f>
        <v/>
      </c>
      <c r="F3149" s="7" t="str">
        <f t="array" ref="F3149">IFERROR(XLOOKUP($C3149,'Product Families'!$A:$A,'Product Families'!$F:$F),"")</f>
        <v/>
      </c>
      <c r="G3149" s="7" t="str">
        <f t="array" ref="G3149">IFERROR(XLOOKUP($C3149,'Product Families'!$A:$A,'Product Families'!$G:$G),"")</f>
        <v/>
      </c>
      <c r="J3149" s="7" t="str">
        <f>IFERROR(ROUND(AVERAGEIF('Week 1 - Making'!$B:$B,'Product List'!$A3149,'Week 1 - Making'!$P:$P),0),"")</f>
        <v/>
      </c>
      <c r="K3149" s="7" t="str">
        <f>IFERROR(ROUND(AVERAGEIF('Week 2 - Making'!$B:$B,'Product List'!$A3149,'Week 2 - Making'!$P:$P),0),"")</f>
        <v/>
      </c>
      <c r="L3149" s="263" t="str">
        <f>IFERROR(ROUND(AVERAGEIF('Week 3 - Making'!$B:$B,'Product List'!$A3149,'Week 3 - Making'!$P:$P),0),"")</f>
        <v/>
      </c>
      <c r="M3149" s="7" t="str">
        <f>IFERROR(ROUND(AVERAGEIF('Week 4 - Making'!$B:$B,'Product List'!$A3149,'Week 4 - Making'!$P:$P),0),"")</f>
        <v/>
      </c>
      <c r="N3149" s="7" t="str">
        <f>IFERROR(ROUND(AVERAGEIF('Week 5 - Making'!$B:$B,'Product List'!$A3149,'Week 5 - Making'!$P:$P),0),"")</f>
        <v/>
      </c>
      <c r="O3149" s="7"/>
      <c r="P3149" s="7" t="str">
        <f t="array" ref="P3149">iferror(xlookup(C3149,'Product Families'!A:A,'Product Families'!S:S),"")</f>
        <v/>
      </c>
    </row>
    <row r="3150" ht="14.25" customHeight="1">
      <c r="A3150" s="122" t="s">
        <v>6339</v>
      </c>
      <c r="B3150" s="270" t="s">
        <v>6340</v>
      </c>
      <c r="C3150" s="122"/>
      <c r="D3150" s="7" t="str">
        <f t="array" ref="D3150">IFERROR(XLOOKUP($C3150,'Product Families'!$A:$A,'Product Families'!$D:$D),"")</f>
        <v/>
      </c>
      <c r="E3150" s="7" t="str">
        <f t="array" ref="E3150">IFERROR(XLOOKUP($C3150,'Product Families'!$A:$A,'Product Families'!$E:$E),"")</f>
        <v/>
      </c>
      <c r="F3150" s="7" t="str">
        <f t="array" ref="F3150">IFERROR(XLOOKUP($C3150,'Product Families'!$A:$A,'Product Families'!$F:$F),"")</f>
        <v/>
      </c>
      <c r="G3150" s="7" t="str">
        <f t="array" ref="G3150">IFERROR(XLOOKUP($C3150,'Product Families'!$A:$A,'Product Families'!$G:$G),"")</f>
        <v/>
      </c>
      <c r="J3150" s="7" t="str">
        <f>IFERROR(ROUND(AVERAGEIF('Week 1 - Making'!$B:$B,'Product List'!$A3150,'Week 1 - Making'!$P:$P),0),"")</f>
        <v/>
      </c>
      <c r="K3150" s="7" t="str">
        <f>IFERROR(ROUND(AVERAGEIF('Week 2 - Making'!$B:$B,'Product List'!$A3150,'Week 2 - Making'!$P:$P),0),"")</f>
        <v/>
      </c>
      <c r="L3150" s="263" t="str">
        <f>IFERROR(ROUND(AVERAGEIF('Week 3 - Making'!$B:$B,'Product List'!$A3150,'Week 3 - Making'!$P:$P),0),"")</f>
        <v/>
      </c>
      <c r="M3150" s="7" t="str">
        <f>IFERROR(ROUND(AVERAGEIF('Week 4 - Making'!$B:$B,'Product List'!$A3150,'Week 4 - Making'!$P:$P),0),"")</f>
        <v/>
      </c>
      <c r="N3150" s="7" t="str">
        <f>IFERROR(ROUND(AVERAGEIF('Week 5 - Making'!$B:$B,'Product List'!$A3150,'Week 5 - Making'!$P:$P),0),"")</f>
        <v/>
      </c>
      <c r="O3150" s="7"/>
      <c r="P3150" s="7" t="str">
        <f t="array" ref="P3150">iferror(xlookup(C3150,'Product Families'!A:A,'Product Families'!S:S),"")</f>
        <v/>
      </c>
    </row>
    <row r="3151" ht="14.25" customHeight="1">
      <c r="A3151" s="122" t="s">
        <v>6341</v>
      </c>
      <c r="B3151" s="270" t="s">
        <v>6342</v>
      </c>
      <c r="C3151" s="122"/>
      <c r="D3151" s="7" t="str">
        <f t="array" ref="D3151">IFERROR(XLOOKUP($C3151,'Product Families'!$A:$A,'Product Families'!$D:$D),"")</f>
        <v/>
      </c>
      <c r="E3151" s="7" t="str">
        <f t="array" ref="E3151">IFERROR(XLOOKUP($C3151,'Product Families'!$A:$A,'Product Families'!$E:$E),"")</f>
        <v/>
      </c>
      <c r="F3151" s="7" t="str">
        <f t="array" ref="F3151">IFERROR(XLOOKUP($C3151,'Product Families'!$A:$A,'Product Families'!$F:$F),"")</f>
        <v/>
      </c>
      <c r="G3151" s="7" t="str">
        <f t="array" ref="G3151">IFERROR(XLOOKUP($C3151,'Product Families'!$A:$A,'Product Families'!$G:$G),"")</f>
        <v/>
      </c>
      <c r="J3151" s="7" t="str">
        <f>IFERROR(ROUND(AVERAGEIF('Week 1 - Making'!$B:$B,'Product List'!$A3151,'Week 1 - Making'!$P:$P),0),"")</f>
        <v/>
      </c>
      <c r="K3151" s="7" t="str">
        <f>IFERROR(ROUND(AVERAGEIF('Week 2 - Making'!$B:$B,'Product List'!$A3151,'Week 2 - Making'!$P:$P),0),"")</f>
        <v/>
      </c>
      <c r="L3151" s="263" t="str">
        <f>IFERROR(ROUND(AVERAGEIF('Week 3 - Making'!$B:$B,'Product List'!$A3151,'Week 3 - Making'!$P:$P),0),"")</f>
        <v/>
      </c>
      <c r="M3151" s="7" t="str">
        <f>IFERROR(ROUND(AVERAGEIF('Week 4 - Making'!$B:$B,'Product List'!$A3151,'Week 4 - Making'!$P:$P),0),"")</f>
        <v/>
      </c>
      <c r="N3151" s="7" t="str">
        <f>IFERROR(ROUND(AVERAGEIF('Week 5 - Making'!$B:$B,'Product List'!$A3151,'Week 5 - Making'!$P:$P),0),"")</f>
        <v/>
      </c>
      <c r="O3151" s="7"/>
      <c r="P3151" s="7" t="str">
        <f t="array" ref="P3151">iferror(xlookup(C3151,'Product Families'!A:A,'Product Families'!S:S),"")</f>
        <v/>
      </c>
    </row>
    <row r="3152" ht="14.25" customHeight="1">
      <c r="A3152" s="122" t="s">
        <v>6343</v>
      </c>
      <c r="B3152" s="270" t="s">
        <v>6344</v>
      </c>
      <c r="C3152" s="122"/>
      <c r="D3152" s="7" t="str">
        <f t="array" ref="D3152">IFERROR(XLOOKUP($C3152,'Product Families'!$A:$A,'Product Families'!$D:$D),"")</f>
        <v/>
      </c>
      <c r="E3152" s="7" t="str">
        <f t="array" ref="E3152">IFERROR(XLOOKUP($C3152,'Product Families'!$A:$A,'Product Families'!$E:$E),"")</f>
        <v/>
      </c>
      <c r="F3152" s="7" t="str">
        <f t="array" ref="F3152">IFERROR(XLOOKUP($C3152,'Product Families'!$A:$A,'Product Families'!$F:$F),"")</f>
        <v/>
      </c>
      <c r="G3152" s="7" t="str">
        <f t="array" ref="G3152">IFERROR(XLOOKUP($C3152,'Product Families'!$A:$A,'Product Families'!$G:$G),"")</f>
        <v/>
      </c>
      <c r="J3152" s="7" t="str">
        <f>IFERROR(ROUND(AVERAGEIF('Week 1 - Making'!$B:$B,'Product List'!$A3152,'Week 1 - Making'!$P:$P),0),"")</f>
        <v/>
      </c>
      <c r="K3152" s="7" t="str">
        <f>IFERROR(ROUND(AVERAGEIF('Week 2 - Making'!$B:$B,'Product List'!$A3152,'Week 2 - Making'!$P:$P),0),"")</f>
        <v/>
      </c>
      <c r="L3152" s="263" t="str">
        <f>IFERROR(ROUND(AVERAGEIF('Week 3 - Making'!$B:$B,'Product List'!$A3152,'Week 3 - Making'!$P:$P),0),"")</f>
        <v/>
      </c>
      <c r="M3152" s="7" t="str">
        <f>IFERROR(ROUND(AVERAGEIF('Week 4 - Making'!$B:$B,'Product List'!$A3152,'Week 4 - Making'!$P:$P),0),"")</f>
        <v/>
      </c>
      <c r="N3152" s="7" t="str">
        <f>IFERROR(ROUND(AVERAGEIF('Week 5 - Making'!$B:$B,'Product List'!$A3152,'Week 5 - Making'!$P:$P),0),"")</f>
        <v/>
      </c>
      <c r="O3152" s="7"/>
      <c r="P3152" s="7" t="str">
        <f t="array" ref="P3152">iferror(xlookup(C3152,'Product Families'!A:A,'Product Families'!S:S),"")</f>
        <v/>
      </c>
    </row>
    <row r="3153" ht="14.25" customHeight="1">
      <c r="A3153" s="122" t="s">
        <v>6345</v>
      </c>
      <c r="B3153" s="270" t="s">
        <v>6346</v>
      </c>
      <c r="C3153" s="122"/>
      <c r="D3153" s="7" t="str">
        <f t="array" ref="D3153">IFERROR(XLOOKUP($C3153,'Product Families'!$A:$A,'Product Families'!$D:$D),"")</f>
        <v/>
      </c>
      <c r="E3153" s="7" t="str">
        <f t="array" ref="E3153">IFERROR(XLOOKUP($C3153,'Product Families'!$A:$A,'Product Families'!$E:$E),"")</f>
        <v/>
      </c>
      <c r="F3153" s="7" t="str">
        <f t="array" ref="F3153">IFERROR(XLOOKUP($C3153,'Product Families'!$A:$A,'Product Families'!$F:$F),"")</f>
        <v/>
      </c>
      <c r="G3153" s="7" t="str">
        <f t="array" ref="G3153">IFERROR(XLOOKUP($C3153,'Product Families'!$A:$A,'Product Families'!$G:$G),"")</f>
        <v/>
      </c>
      <c r="J3153" s="7" t="str">
        <f>IFERROR(ROUND(AVERAGEIF('Week 1 - Making'!$B:$B,'Product List'!$A3153,'Week 1 - Making'!$P:$P),0),"")</f>
        <v/>
      </c>
      <c r="K3153" s="7" t="str">
        <f>IFERROR(ROUND(AVERAGEIF('Week 2 - Making'!$B:$B,'Product List'!$A3153,'Week 2 - Making'!$P:$P),0),"")</f>
        <v/>
      </c>
      <c r="L3153" s="263" t="str">
        <f>IFERROR(ROUND(AVERAGEIF('Week 3 - Making'!$B:$B,'Product List'!$A3153,'Week 3 - Making'!$P:$P),0),"")</f>
        <v/>
      </c>
      <c r="M3153" s="7" t="str">
        <f>IFERROR(ROUND(AVERAGEIF('Week 4 - Making'!$B:$B,'Product List'!$A3153,'Week 4 - Making'!$P:$P),0),"")</f>
        <v/>
      </c>
      <c r="N3153" s="7" t="str">
        <f>IFERROR(ROUND(AVERAGEIF('Week 5 - Making'!$B:$B,'Product List'!$A3153,'Week 5 - Making'!$P:$P),0),"")</f>
        <v/>
      </c>
      <c r="O3153" s="7"/>
      <c r="P3153" s="7" t="str">
        <f t="array" ref="P3153">iferror(xlookup(C3153,'Product Families'!A:A,'Product Families'!S:S),"")</f>
        <v/>
      </c>
    </row>
    <row r="3154" ht="14.25" customHeight="1">
      <c r="A3154" s="122" t="s">
        <v>6347</v>
      </c>
      <c r="B3154" s="270" t="s">
        <v>6348</v>
      </c>
      <c r="C3154" s="122"/>
      <c r="D3154" s="7" t="str">
        <f t="array" ref="D3154">IFERROR(XLOOKUP($C3154,'Product Families'!$A:$A,'Product Families'!$D:$D),"")</f>
        <v/>
      </c>
      <c r="E3154" s="7" t="str">
        <f t="array" ref="E3154">IFERROR(XLOOKUP($C3154,'Product Families'!$A:$A,'Product Families'!$E:$E),"")</f>
        <v/>
      </c>
      <c r="F3154" s="7" t="str">
        <f t="array" ref="F3154">IFERROR(XLOOKUP($C3154,'Product Families'!$A:$A,'Product Families'!$F:$F),"")</f>
        <v/>
      </c>
      <c r="G3154" s="7" t="str">
        <f t="array" ref="G3154">IFERROR(XLOOKUP($C3154,'Product Families'!$A:$A,'Product Families'!$G:$G),"")</f>
        <v/>
      </c>
      <c r="J3154" s="7" t="str">
        <f>IFERROR(ROUND(AVERAGEIF('Week 1 - Making'!$B:$B,'Product List'!$A3154,'Week 1 - Making'!$P:$P),0),"")</f>
        <v/>
      </c>
      <c r="K3154" s="7" t="str">
        <f>IFERROR(ROUND(AVERAGEIF('Week 2 - Making'!$B:$B,'Product List'!$A3154,'Week 2 - Making'!$P:$P),0),"")</f>
        <v/>
      </c>
      <c r="L3154" s="263" t="str">
        <f>IFERROR(ROUND(AVERAGEIF('Week 3 - Making'!$B:$B,'Product List'!$A3154,'Week 3 - Making'!$P:$P),0),"")</f>
        <v/>
      </c>
      <c r="M3154" s="7" t="str">
        <f>IFERROR(ROUND(AVERAGEIF('Week 4 - Making'!$B:$B,'Product List'!$A3154,'Week 4 - Making'!$P:$P),0),"")</f>
        <v/>
      </c>
      <c r="N3154" s="7" t="str">
        <f>IFERROR(ROUND(AVERAGEIF('Week 5 - Making'!$B:$B,'Product List'!$A3154,'Week 5 - Making'!$P:$P),0),"")</f>
        <v/>
      </c>
      <c r="O3154" s="7"/>
      <c r="P3154" s="7" t="str">
        <f t="array" ref="P3154">iferror(xlookup(C3154,'Product Families'!A:A,'Product Families'!S:S),"")</f>
        <v/>
      </c>
    </row>
    <row r="3155" ht="14.25" customHeight="1">
      <c r="A3155" s="122" t="s">
        <v>6349</v>
      </c>
      <c r="B3155" s="270" t="s">
        <v>6350</v>
      </c>
      <c r="C3155" s="122"/>
      <c r="D3155" s="7" t="str">
        <f t="array" ref="D3155">IFERROR(XLOOKUP($C3155,'Product Families'!$A:$A,'Product Families'!$D:$D),"")</f>
        <v/>
      </c>
      <c r="E3155" s="7" t="str">
        <f t="array" ref="E3155">IFERROR(XLOOKUP($C3155,'Product Families'!$A:$A,'Product Families'!$E:$E),"")</f>
        <v/>
      </c>
      <c r="F3155" s="7" t="str">
        <f t="array" ref="F3155">IFERROR(XLOOKUP($C3155,'Product Families'!$A:$A,'Product Families'!$F:$F),"")</f>
        <v/>
      </c>
      <c r="G3155" s="7" t="str">
        <f t="array" ref="G3155">IFERROR(XLOOKUP($C3155,'Product Families'!$A:$A,'Product Families'!$G:$G),"")</f>
        <v/>
      </c>
      <c r="J3155" s="7" t="str">
        <f>IFERROR(ROUND(AVERAGEIF('Week 1 - Making'!$B:$B,'Product List'!$A3155,'Week 1 - Making'!$P:$P),0),"")</f>
        <v/>
      </c>
      <c r="K3155" s="7" t="str">
        <f>IFERROR(ROUND(AVERAGEIF('Week 2 - Making'!$B:$B,'Product List'!$A3155,'Week 2 - Making'!$P:$P),0),"")</f>
        <v/>
      </c>
      <c r="L3155" s="263" t="str">
        <f>IFERROR(ROUND(AVERAGEIF('Week 3 - Making'!$B:$B,'Product List'!$A3155,'Week 3 - Making'!$P:$P),0),"")</f>
        <v/>
      </c>
      <c r="M3155" s="7" t="str">
        <f>IFERROR(ROUND(AVERAGEIF('Week 4 - Making'!$B:$B,'Product List'!$A3155,'Week 4 - Making'!$P:$P),0),"")</f>
        <v/>
      </c>
      <c r="N3155" s="7" t="str">
        <f>IFERROR(ROUND(AVERAGEIF('Week 5 - Making'!$B:$B,'Product List'!$A3155,'Week 5 - Making'!$P:$P),0),"")</f>
        <v/>
      </c>
      <c r="O3155" s="7"/>
      <c r="P3155" s="7" t="str">
        <f t="array" ref="P3155">iferror(xlookup(C3155,'Product Families'!A:A,'Product Families'!S:S),"")</f>
        <v/>
      </c>
    </row>
    <row r="3156" ht="14.25" customHeight="1">
      <c r="A3156" s="138" t="s">
        <v>6351</v>
      </c>
      <c r="B3156" s="122"/>
      <c r="C3156" s="138" t="s">
        <v>1187</v>
      </c>
      <c r="D3156" s="7">
        <f t="array" ref="D3156">IFERROR(XLOOKUP($C3156,'Product Families'!$A:$A,'Product Families'!$D:$D),"")</f>
        <v>60</v>
      </c>
      <c r="E3156" s="7">
        <f t="array" ref="E3156">IFERROR(XLOOKUP($C3156,'Product Families'!$A:$A,'Product Families'!$E:$E),"")</f>
        <v>62</v>
      </c>
      <c r="F3156" s="7">
        <f t="array" ref="F3156">IFERROR(XLOOKUP($C3156,'Product Families'!$A:$A,'Product Families'!$F:$F),"")</f>
        <v>67</v>
      </c>
      <c r="G3156" s="7">
        <f t="array" ref="G3156">IFERROR(XLOOKUP($C3156,'Product Families'!$A:$A,'Product Families'!$G:$G),"")</f>
        <v>71</v>
      </c>
      <c r="J3156" s="7" t="str">
        <f>IFERROR(ROUND(AVERAGEIF('Week 1 - Making'!$B:$B,'Product List'!$A3156,'Week 1 - Making'!$P:$P),0),"")</f>
        <v/>
      </c>
      <c r="K3156" s="7" t="str">
        <f>IFERROR(ROUND(AVERAGEIF('Week 2 - Making'!$B:$B,'Product List'!$A3156,'Week 2 - Making'!$P:$P),0),"")</f>
        <v/>
      </c>
      <c r="L3156" s="263" t="str">
        <f>IFERROR(ROUND(AVERAGEIF('Week 3 - Making'!$B:$B,'Product List'!$A3156,'Week 3 - Making'!$P:$P),0),"")</f>
        <v/>
      </c>
      <c r="M3156" s="7" t="str">
        <f>IFERROR(ROUND(AVERAGEIF('Week 4 - Making'!$B:$B,'Product List'!$A3156,'Week 4 - Making'!$P:$P),0),"")</f>
        <v/>
      </c>
      <c r="N3156" s="7" t="str">
        <f>IFERROR(ROUND(AVERAGEIF('Week 5 - Making'!$B:$B,'Product List'!$A3156,'Week 5 - Making'!$P:$P),0),"")</f>
        <v/>
      </c>
      <c r="O3156" s="7"/>
      <c r="P3156" s="7" t="str">
        <f t="array" ref="P3156">iferror(xlookup(C3156,'Product Families'!A:A,'Product Families'!S:S),"")</f>
        <v/>
      </c>
    </row>
    <row r="3157" ht="14.25" customHeight="1">
      <c r="A3157" s="138" t="s">
        <v>6352</v>
      </c>
      <c r="B3157" s="122"/>
      <c r="C3157" s="138" t="s">
        <v>1187</v>
      </c>
      <c r="D3157" s="7">
        <f t="array" ref="D3157">IFERROR(XLOOKUP($C3157,'Product Families'!$A:$A,'Product Families'!$D:$D),"")</f>
        <v>60</v>
      </c>
      <c r="E3157" s="7">
        <f t="array" ref="E3157">IFERROR(XLOOKUP($C3157,'Product Families'!$A:$A,'Product Families'!$E:$E),"")</f>
        <v>62</v>
      </c>
      <c r="F3157" s="7">
        <f t="array" ref="F3157">IFERROR(XLOOKUP($C3157,'Product Families'!$A:$A,'Product Families'!$F:$F),"")</f>
        <v>67</v>
      </c>
      <c r="G3157" s="7">
        <f t="array" ref="G3157">IFERROR(XLOOKUP($C3157,'Product Families'!$A:$A,'Product Families'!$G:$G),"")</f>
        <v>71</v>
      </c>
      <c r="J3157" s="7" t="str">
        <f>IFERROR(ROUND(AVERAGEIF('Week 1 - Making'!$B:$B,'Product List'!$A3157,'Week 1 - Making'!$P:$P),0),"")</f>
        <v/>
      </c>
      <c r="K3157" s="7" t="str">
        <f>IFERROR(ROUND(AVERAGEIF('Week 2 - Making'!$B:$B,'Product List'!$A3157,'Week 2 - Making'!$P:$P),0),"")</f>
        <v/>
      </c>
      <c r="L3157" s="263" t="str">
        <f>IFERROR(ROUND(AVERAGEIF('Week 3 - Making'!$B:$B,'Product List'!$A3157,'Week 3 - Making'!$P:$P),0),"")</f>
        <v/>
      </c>
      <c r="M3157" s="7" t="str">
        <f>IFERROR(ROUND(AVERAGEIF('Week 4 - Making'!$B:$B,'Product List'!$A3157,'Week 4 - Making'!$P:$P),0),"")</f>
        <v/>
      </c>
      <c r="N3157" s="7" t="str">
        <f>IFERROR(ROUND(AVERAGEIF('Week 5 - Making'!$B:$B,'Product List'!$A3157,'Week 5 - Making'!$P:$P),0),"")</f>
        <v/>
      </c>
      <c r="O3157" s="7"/>
      <c r="P3157" s="7" t="str">
        <f t="array" ref="P3157">iferror(xlookup(C3157,'Product Families'!A:A,'Product Families'!S:S),"")</f>
        <v/>
      </c>
    </row>
    <row r="3158" ht="14.25" customHeight="1">
      <c r="A3158" s="138" t="s">
        <v>6353</v>
      </c>
      <c r="B3158" s="122"/>
      <c r="C3158" s="138" t="s">
        <v>1187</v>
      </c>
      <c r="D3158" s="7">
        <f t="array" ref="D3158">IFERROR(XLOOKUP($C3158,'Product Families'!$A:$A,'Product Families'!$D:$D),"")</f>
        <v>60</v>
      </c>
      <c r="E3158" s="7">
        <f t="array" ref="E3158">IFERROR(XLOOKUP($C3158,'Product Families'!$A:$A,'Product Families'!$E:$E),"")</f>
        <v>62</v>
      </c>
      <c r="F3158" s="7">
        <f t="array" ref="F3158">IFERROR(XLOOKUP($C3158,'Product Families'!$A:$A,'Product Families'!$F:$F),"")</f>
        <v>67</v>
      </c>
      <c r="G3158" s="7">
        <f t="array" ref="G3158">IFERROR(XLOOKUP($C3158,'Product Families'!$A:$A,'Product Families'!$G:$G),"")</f>
        <v>71</v>
      </c>
      <c r="J3158" s="7" t="str">
        <f>IFERROR(ROUND(AVERAGEIF('Week 1 - Making'!$B:$B,'Product List'!$A3158,'Week 1 - Making'!$P:$P),0),"")</f>
        <v/>
      </c>
      <c r="K3158" s="7" t="str">
        <f>IFERROR(ROUND(AVERAGEIF('Week 2 - Making'!$B:$B,'Product List'!$A3158,'Week 2 - Making'!$P:$P),0),"")</f>
        <v/>
      </c>
      <c r="L3158" s="263" t="str">
        <f>IFERROR(ROUND(AVERAGEIF('Week 3 - Making'!$B:$B,'Product List'!$A3158,'Week 3 - Making'!$P:$P),0),"")</f>
        <v/>
      </c>
      <c r="M3158" s="7" t="str">
        <f>IFERROR(ROUND(AVERAGEIF('Week 4 - Making'!$B:$B,'Product List'!$A3158,'Week 4 - Making'!$P:$P),0),"")</f>
        <v/>
      </c>
      <c r="N3158" s="7" t="str">
        <f>IFERROR(ROUND(AVERAGEIF('Week 5 - Making'!$B:$B,'Product List'!$A3158,'Week 5 - Making'!$P:$P),0),"")</f>
        <v/>
      </c>
      <c r="O3158" s="7"/>
      <c r="P3158" s="7" t="str">
        <f t="array" ref="P3158">iferror(xlookup(C3158,'Product Families'!A:A,'Product Families'!S:S),"")</f>
        <v/>
      </c>
    </row>
    <row r="3159" ht="14.25" customHeight="1">
      <c r="A3159" s="138" t="s">
        <v>6354</v>
      </c>
      <c r="B3159" s="122"/>
      <c r="C3159" s="497" t="s">
        <v>1184</v>
      </c>
      <c r="D3159" s="7">
        <f t="array" ref="D3159">IFERROR(XLOOKUP($C3159,'Product Families'!$A:$A,'Product Families'!$D:$D),"")</f>
        <v>7</v>
      </c>
      <c r="E3159" s="7">
        <f t="array" ref="E3159">IFERROR(XLOOKUP($C3159,'Product Families'!$A:$A,'Product Families'!$E:$E),"")</f>
        <v>8</v>
      </c>
      <c r="F3159" s="7">
        <f t="array" ref="F3159">IFERROR(XLOOKUP($C3159,'Product Families'!$A:$A,'Product Families'!$F:$F),"")</f>
        <v>9</v>
      </c>
      <c r="G3159" s="7">
        <f t="array" ref="G3159">IFERROR(XLOOKUP($C3159,'Product Families'!$A:$A,'Product Families'!$G:$G),"")</f>
        <v>10</v>
      </c>
      <c r="J3159" s="7" t="str">
        <f>IFERROR(ROUND(AVERAGEIF('Week 1 - Making'!$B:$B,'Product List'!$A3159,'Week 1 - Making'!$P:$P),0),"")</f>
        <v/>
      </c>
      <c r="K3159" s="7" t="str">
        <f>IFERROR(ROUND(AVERAGEIF('Week 2 - Making'!$B:$B,'Product List'!$A3159,'Week 2 - Making'!$P:$P),0),"")</f>
        <v/>
      </c>
      <c r="L3159" s="263" t="str">
        <f>IFERROR(ROUND(AVERAGEIF('Week 3 - Making'!$B:$B,'Product List'!$A3159,'Week 3 - Making'!$P:$P),0),"")</f>
        <v/>
      </c>
      <c r="M3159" s="7" t="str">
        <f>IFERROR(ROUND(AVERAGEIF('Week 4 - Making'!$B:$B,'Product List'!$A3159,'Week 4 - Making'!$P:$P),0),"")</f>
        <v/>
      </c>
      <c r="N3159" s="7" t="str">
        <f>IFERROR(ROUND(AVERAGEIF('Week 5 - Making'!$B:$B,'Product List'!$A3159,'Week 5 - Making'!$P:$P),0),"")</f>
        <v/>
      </c>
      <c r="O3159" s="7"/>
      <c r="P3159" s="7">
        <f t="array" ref="P3159">iferror(xlookup(C3159,'Product Families'!A:A,'Product Families'!S:S),"")</f>
        <v>0</v>
      </c>
    </row>
    <row r="3160" ht="14.25" customHeight="1">
      <c r="A3160" s="138" t="s">
        <v>6355</v>
      </c>
      <c r="B3160" s="122"/>
      <c r="C3160" s="497" t="s">
        <v>1184</v>
      </c>
      <c r="D3160" s="7">
        <f t="array" ref="D3160">IFERROR(XLOOKUP($C3160,'Product Families'!$A:$A,'Product Families'!$D:$D),"")</f>
        <v>7</v>
      </c>
      <c r="E3160" s="7">
        <f t="array" ref="E3160">IFERROR(XLOOKUP($C3160,'Product Families'!$A:$A,'Product Families'!$E:$E),"")</f>
        <v>8</v>
      </c>
      <c r="F3160" s="7">
        <f t="array" ref="F3160">IFERROR(XLOOKUP($C3160,'Product Families'!$A:$A,'Product Families'!$F:$F),"")</f>
        <v>9</v>
      </c>
      <c r="G3160" s="7">
        <f t="array" ref="G3160">IFERROR(XLOOKUP($C3160,'Product Families'!$A:$A,'Product Families'!$G:$G),"")</f>
        <v>10</v>
      </c>
      <c r="J3160" s="7" t="str">
        <f>IFERROR(ROUND(AVERAGEIF('Week 1 - Making'!$B:$B,'Product List'!$A3160,'Week 1 - Making'!$P:$P),0),"")</f>
        <v/>
      </c>
      <c r="K3160" s="7" t="str">
        <f>IFERROR(ROUND(AVERAGEIF('Week 2 - Making'!$B:$B,'Product List'!$A3160,'Week 2 - Making'!$P:$P),0),"")</f>
        <v/>
      </c>
      <c r="L3160" s="263" t="str">
        <f>IFERROR(ROUND(AVERAGEIF('Week 3 - Making'!$B:$B,'Product List'!$A3160,'Week 3 - Making'!$P:$P),0),"")</f>
        <v/>
      </c>
      <c r="M3160" s="7" t="str">
        <f>IFERROR(ROUND(AVERAGEIF('Week 4 - Making'!$B:$B,'Product List'!$A3160,'Week 4 - Making'!$P:$P),0),"")</f>
        <v/>
      </c>
      <c r="N3160" s="7" t="str">
        <f>IFERROR(ROUND(AVERAGEIF('Week 5 - Making'!$B:$B,'Product List'!$A3160,'Week 5 - Making'!$P:$P),0),"")</f>
        <v/>
      </c>
      <c r="O3160" s="7"/>
      <c r="P3160" s="7">
        <f t="array" ref="P3160">iferror(xlookup(C3160,'Product Families'!A:A,'Product Families'!S:S),"")</f>
        <v>0</v>
      </c>
    </row>
    <row r="3161" ht="14.25" customHeight="1">
      <c r="A3161" s="138" t="s">
        <v>6356</v>
      </c>
      <c r="B3161" s="122"/>
      <c r="C3161" s="497" t="s">
        <v>1184</v>
      </c>
      <c r="D3161" s="7">
        <f t="array" ref="D3161">IFERROR(XLOOKUP($C3161,'Product Families'!$A:$A,'Product Families'!$D:$D),"")</f>
        <v>7</v>
      </c>
      <c r="E3161" s="7">
        <f t="array" ref="E3161">IFERROR(XLOOKUP($C3161,'Product Families'!$A:$A,'Product Families'!$E:$E),"")</f>
        <v>8</v>
      </c>
      <c r="F3161" s="7">
        <f t="array" ref="F3161">IFERROR(XLOOKUP($C3161,'Product Families'!$A:$A,'Product Families'!$F:$F),"")</f>
        <v>9</v>
      </c>
      <c r="G3161" s="7">
        <f t="array" ref="G3161">IFERROR(XLOOKUP($C3161,'Product Families'!$A:$A,'Product Families'!$G:$G),"")</f>
        <v>10</v>
      </c>
      <c r="J3161" s="7" t="str">
        <f>IFERROR(ROUND(AVERAGEIF('Week 1 - Making'!$B:$B,'Product List'!$A3161,'Week 1 - Making'!$P:$P),0),"")</f>
        <v/>
      </c>
      <c r="K3161" s="7" t="str">
        <f>IFERROR(ROUND(AVERAGEIF('Week 2 - Making'!$B:$B,'Product List'!$A3161,'Week 2 - Making'!$P:$P),0),"")</f>
        <v/>
      </c>
      <c r="L3161" s="263" t="str">
        <f>IFERROR(ROUND(AVERAGEIF('Week 3 - Making'!$B:$B,'Product List'!$A3161,'Week 3 - Making'!$P:$P),0),"")</f>
        <v/>
      </c>
      <c r="M3161" s="7" t="str">
        <f>IFERROR(ROUND(AVERAGEIF('Week 4 - Making'!$B:$B,'Product List'!$A3161,'Week 4 - Making'!$P:$P),0),"")</f>
        <v/>
      </c>
      <c r="N3161" s="7" t="str">
        <f>IFERROR(ROUND(AVERAGEIF('Week 5 - Making'!$B:$B,'Product List'!$A3161,'Week 5 - Making'!$P:$P),0),"")</f>
        <v/>
      </c>
      <c r="O3161" s="7"/>
      <c r="P3161" s="7">
        <f t="array" ref="P3161">iferror(xlookup(C3161,'Product Families'!A:A,'Product Families'!S:S),"")</f>
        <v>0</v>
      </c>
    </row>
    <row r="3162" ht="14.25" customHeight="1">
      <c r="A3162" s="138" t="s">
        <v>6357</v>
      </c>
      <c r="B3162" s="122"/>
      <c r="C3162" s="497" t="s">
        <v>1167</v>
      </c>
      <c r="D3162" s="7">
        <f t="array" ref="D3162">IFERROR(XLOOKUP($C3162,'Product Families'!$A:$A,'Product Families'!$D:$D),"")</f>
        <v>78</v>
      </c>
      <c r="E3162" s="7">
        <f t="array" ref="E3162">IFERROR(XLOOKUP($C3162,'Product Families'!$A:$A,'Product Families'!$E:$E),"")</f>
        <v>80</v>
      </c>
      <c r="F3162" s="7">
        <f t="array" ref="F3162">IFERROR(XLOOKUP($C3162,'Product Families'!$A:$A,'Product Families'!$F:$F),"")</f>
        <v>86</v>
      </c>
      <c r="G3162" s="7">
        <f t="array" ref="G3162">IFERROR(XLOOKUP($C3162,'Product Families'!$A:$A,'Product Families'!$G:$G),"")</f>
        <v>93</v>
      </c>
      <c r="J3162" s="7" t="str">
        <f>IFERROR(ROUND(AVERAGEIF('Week 1 - Making'!$B:$B,'Product List'!$A3162,'Week 1 - Making'!$P:$P),0),"")</f>
        <v/>
      </c>
      <c r="K3162" s="7" t="str">
        <f>IFERROR(ROUND(AVERAGEIF('Week 2 - Making'!$B:$B,'Product List'!$A3162,'Week 2 - Making'!$P:$P),0),"")</f>
        <v/>
      </c>
      <c r="L3162" s="263" t="str">
        <f>IFERROR(ROUND(AVERAGEIF('Week 3 - Making'!$B:$B,'Product List'!$A3162,'Week 3 - Making'!$P:$P),0),"")</f>
        <v/>
      </c>
      <c r="M3162" s="7" t="str">
        <f>IFERROR(ROUND(AVERAGEIF('Week 4 - Making'!$B:$B,'Product List'!$A3162,'Week 4 - Making'!$P:$P),0),"")</f>
        <v/>
      </c>
      <c r="N3162" s="7" t="str">
        <f>IFERROR(ROUND(AVERAGEIF('Week 5 - Making'!$B:$B,'Product List'!$A3162,'Week 5 - Making'!$P:$P),0),"")</f>
        <v/>
      </c>
      <c r="O3162" s="7"/>
      <c r="P3162" s="7">
        <f t="array" ref="P3162">iferror(xlookup(C3162,'Product Families'!A:A,'Product Families'!S:S),"")</f>
        <v>0</v>
      </c>
    </row>
    <row r="3163" ht="14.25" customHeight="1">
      <c r="A3163" s="138" t="s">
        <v>6358</v>
      </c>
      <c r="B3163" s="122"/>
      <c r="C3163" s="497" t="s">
        <v>506</v>
      </c>
      <c r="D3163" s="7">
        <f t="array" ref="D3163">IFERROR(XLOOKUP($C3163,'Product Families'!$A:$A,'Product Families'!$D:$D),"")</f>
        <v>13</v>
      </c>
      <c r="E3163" s="7">
        <f t="array" ref="E3163">IFERROR(XLOOKUP($C3163,'Product Families'!$A:$A,'Product Families'!$E:$E),"")</f>
        <v>14</v>
      </c>
      <c r="F3163" s="7">
        <f t="array" ref="F3163">IFERROR(XLOOKUP($C3163,'Product Families'!$A:$A,'Product Families'!$F:$F),"")</f>
        <v>15</v>
      </c>
      <c r="G3163" s="7">
        <f t="array" ref="G3163">IFERROR(XLOOKUP($C3163,'Product Families'!$A:$A,'Product Families'!$G:$G),"")</f>
        <v>16</v>
      </c>
      <c r="J3163" s="7" t="str">
        <f>IFERROR(ROUND(AVERAGEIF('Week 1 - Making'!$B:$B,'Product List'!$A3163,'Week 1 - Making'!$P:$P),0),"")</f>
        <v/>
      </c>
      <c r="K3163" s="7" t="str">
        <f>IFERROR(ROUND(AVERAGEIF('Week 2 - Making'!$B:$B,'Product List'!$A3163,'Week 2 - Making'!$P:$P),0),"")</f>
        <v/>
      </c>
      <c r="L3163" s="263" t="str">
        <f>IFERROR(ROUND(AVERAGEIF('Week 3 - Making'!$B:$B,'Product List'!$A3163,'Week 3 - Making'!$P:$P),0),"")</f>
        <v/>
      </c>
      <c r="M3163" s="7" t="str">
        <f>IFERROR(ROUND(AVERAGEIF('Week 4 - Making'!$B:$B,'Product List'!$A3163,'Week 4 - Making'!$P:$P),0),"")</f>
        <v/>
      </c>
      <c r="N3163" s="7" t="str">
        <f>IFERROR(ROUND(AVERAGEIF('Week 5 - Making'!$B:$B,'Product List'!$A3163,'Week 5 - Making'!$P:$P),0),"")</f>
        <v/>
      </c>
      <c r="O3163" s="7"/>
      <c r="P3163" s="7">
        <f t="array" ref="P3163">iferror(xlookup(C3163,'Product Families'!A:A,'Product Families'!S:S),"")</f>
        <v>0</v>
      </c>
    </row>
    <row r="3164" ht="14.25" customHeight="1">
      <c r="A3164" s="138" t="s">
        <v>6359</v>
      </c>
      <c r="B3164" s="122"/>
      <c r="C3164" s="138" t="s">
        <v>1170</v>
      </c>
      <c r="D3164" s="7">
        <f t="array" ref="D3164">IFERROR(XLOOKUP($C3164,'Product Families'!$A:$A,'Product Families'!$D:$D),"")</f>
        <v>200</v>
      </c>
      <c r="E3164" s="7">
        <f t="array" ref="E3164">IFERROR(XLOOKUP($C3164,'Product Families'!$A:$A,'Product Families'!$E:$E),"")</f>
        <v>205</v>
      </c>
      <c r="F3164" s="7">
        <f t="array" ref="F3164">IFERROR(XLOOKUP($C3164,'Product Families'!$A:$A,'Product Families'!$F:$F),"")</f>
        <v>221</v>
      </c>
      <c r="G3164" s="7">
        <f t="array" ref="G3164">IFERROR(XLOOKUP($C3164,'Product Families'!$A:$A,'Product Families'!$G:$G),"")</f>
        <v>237</v>
      </c>
      <c r="J3164" s="7" t="str">
        <f>IFERROR(ROUND(AVERAGEIF('Week 1 - Making'!$B:$B,'Product List'!$A3164,'Week 1 - Making'!$P:$P),0),"")</f>
        <v/>
      </c>
      <c r="K3164" s="7" t="str">
        <f>IFERROR(ROUND(AVERAGEIF('Week 2 - Making'!$B:$B,'Product List'!$A3164,'Week 2 - Making'!$P:$P),0),"")</f>
        <v/>
      </c>
      <c r="L3164" s="263" t="str">
        <f>IFERROR(ROUND(AVERAGEIF('Week 3 - Making'!$B:$B,'Product List'!$A3164,'Week 3 - Making'!$P:$P),0),"")</f>
        <v/>
      </c>
      <c r="M3164" s="7" t="str">
        <f>IFERROR(ROUND(AVERAGEIF('Week 4 - Making'!$B:$B,'Product List'!$A3164,'Week 4 - Making'!$P:$P),0),"")</f>
        <v/>
      </c>
      <c r="N3164" s="7" t="str">
        <f>IFERROR(ROUND(AVERAGEIF('Week 5 - Making'!$B:$B,'Product List'!$A3164,'Week 5 - Making'!$P:$P),0),"")</f>
        <v/>
      </c>
      <c r="O3164" s="7"/>
      <c r="P3164" s="7">
        <f t="array" ref="P3164">iferror(xlookup(C3164,'Product Families'!A:A,'Product Families'!S:S),"")</f>
        <v>0</v>
      </c>
    </row>
    <row r="3165" ht="14.25" customHeight="1">
      <c r="A3165" s="138" t="s">
        <v>6360</v>
      </c>
      <c r="B3165" s="122"/>
      <c r="C3165" s="138" t="s">
        <v>1172</v>
      </c>
      <c r="D3165" s="7">
        <f t="array" ref="D3165">IFERROR(XLOOKUP($C3165,'Product Families'!$A:$A,'Product Families'!$D:$D),"")</f>
        <v>34</v>
      </c>
      <c r="E3165" s="7">
        <f t="array" ref="E3165">IFERROR(XLOOKUP($C3165,'Product Families'!$A:$A,'Product Families'!$E:$E),"")</f>
        <v>35</v>
      </c>
      <c r="F3165" s="7">
        <f t="array" ref="F3165">IFERROR(XLOOKUP($C3165,'Product Families'!$A:$A,'Product Families'!$F:$F),"")</f>
        <v>38</v>
      </c>
      <c r="G3165" s="7">
        <f t="array" ref="G3165">IFERROR(XLOOKUP($C3165,'Product Families'!$A:$A,'Product Families'!$G:$G),"")</f>
        <v>41</v>
      </c>
      <c r="J3165" s="7" t="str">
        <f>IFERROR(ROUND(AVERAGEIF('Week 1 - Making'!$B:$B,'Product List'!$A3165,'Week 1 - Making'!$P:$P),0),"")</f>
        <v/>
      </c>
      <c r="K3165" s="7" t="str">
        <f>IFERROR(ROUND(AVERAGEIF('Week 2 - Making'!$B:$B,'Product List'!$A3165,'Week 2 - Making'!$P:$P),0),"")</f>
        <v/>
      </c>
      <c r="L3165" s="263" t="str">
        <f>IFERROR(ROUND(AVERAGEIF('Week 3 - Making'!$B:$B,'Product List'!$A3165,'Week 3 - Making'!$P:$P),0),"")</f>
        <v/>
      </c>
      <c r="M3165" s="7" t="str">
        <f>IFERROR(ROUND(AVERAGEIF('Week 4 - Making'!$B:$B,'Product List'!$A3165,'Week 4 - Making'!$P:$P),0),"")</f>
        <v/>
      </c>
      <c r="N3165" s="7" t="str">
        <f>IFERROR(ROUND(AVERAGEIF('Week 5 - Making'!$B:$B,'Product List'!$A3165,'Week 5 - Making'!$P:$P),0),"")</f>
        <v/>
      </c>
      <c r="O3165" s="7"/>
      <c r="P3165" s="7">
        <f t="array" ref="P3165">iferror(xlookup(C3165,'Product Families'!A:A,'Product Families'!S:S),"")</f>
        <v>0</v>
      </c>
    </row>
    <row r="3166" ht="14.25" customHeight="1">
      <c r="A3166" s="138" t="s">
        <v>6361</v>
      </c>
      <c r="B3166" s="122"/>
      <c r="C3166" s="138" t="s">
        <v>1170</v>
      </c>
      <c r="D3166" s="7">
        <f t="array" ref="D3166">IFERROR(XLOOKUP($C3166,'Product Families'!$A:$A,'Product Families'!$D:$D),"")</f>
        <v>200</v>
      </c>
      <c r="E3166" s="7">
        <f t="array" ref="E3166">IFERROR(XLOOKUP($C3166,'Product Families'!$A:$A,'Product Families'!$E:$E),"")</f>
        <v>205</v>
      </c>
      <c r="F3166" s="7">
        <f t="array" ref="F3166">IFERROR(XLOOKUP($C3166,'Product Families'!$A:$A,'Product Families'!$F:$F),"")</f>
        <v>221</v>
      </c>
      <c r="G3166" s="7">
        <f t="array" ref="G3166">IFERROR(XLOOKUP($C3166,'Product Families'!$A:$A,'Product Families'!$G:$G),"")</f>
        <v>237</v>
      </c>
      <c r="J3166" s="7" t="str">
        <f>IFERROR(ROUND(AVERAGEIF('Week 1 - Making'!$B:$B,'Product List'!$A3166,'Week 1 - Making'!$P:$P),0),"")</f>
        <v/>
      </c>
      <c r="K3166" s="7" t="str">
        <f>IFERROR(ROUND(AVERAGEIF('Week 2 - Making'!$B:$B,'Product List'!$A3166,'Week 2 - Making'!$P:$P),0),"")</f>
        <v/>
      </c>
      <c r="L3166" s="263" t="str">
        <f>IFERROR(ROUND(AVERAGEIF('Week 3 - Making'!$B:$B,'Product List'!$A3166,'Week 3 - Making'!$P:$P),0),"")</f>
        <v/>
      </c>
      <c r="M3166" s="7" t="str">
        <f>IFERROR(ROUND(AVERAGEIF('Week 4 - Making'!$B:$B,'Product List'!$A3166,'Week 4 - Making'!$P:$P),0),"")</f>
        <v/>
      </c>
      <c r="N3166" s="7" t="str">
        <f>IFERROR(ROUND(AVERAGEIF('Week 5 - Making'!$B:$B,'Product List'!$A3166,'Week 5 - Making'!$P:$P),0),"")</f>
        <v/>
      </c>
      <c r="O3166" s="7"/>
      <c r="P3166" s="7">
        <f t="array" ref="P3166">iferror(xlookup(C3166,'Product Families'!A:A,'Product Families'!S:S),"")</f>
        <v>0</v>
      </c>
    </row>
    <row r="3167" ht="14.25" customHeight="1">
      <c r="A3167" s="138" t="s">
        <v>6362</v>
      </c>
      <c r="B3167" s="122"/>
      <c r="C3167" s="138" t="s">
        <v>1172</v>
      </c>
      <c r="D3167" s="7">
        <f t="array" ref="D3167">IFERROR(XLOOKUP($C3167,'Product Families'!$A:$A,'Product Families'!$D:$D),"")</f>
        <v>34</v>
      </c>
      <c r="E3167" s="7">
        <f t="array" ref="E3167">IFERROR(XLOOKUP($C3167,'Product Families'!$A:$A,'Product Families'!$E:$E),"")</f>
        <v>35</v>
      </c>
      <c r="F3167" s="7">
        <f t="array" ref="F3167">IFERROR(XLOOKUP($C3167,'Product Families'!$A:$A,'Product Families'!$F:$F),"")</f>
        <v>38</v>
      </c>
      <c r="G3167" s="7">
        <f t="array" ref="G3167">IFERROR(XLOOKUP($C3167,'Product Families'!$A:$A,'Product Families'!$G:$G),"")</f>
        <v>41</v>
      </c>
      <c r="J3167" s="7" t="str">
        <f>IFERROR(ROUND(AVERAGEIF('Week 1 - Making'!$B:$B,'Product List'!$A3167,'Week 1 - Making'!$P:$P),0),"")</f>
        <v/>
      </c>
      <c r="K3167" s="7" t="str">
        <f>IFERROR(ROUND(AVERAGEIF('Week 2 - Making'!$B:$B,'Product List'!$A3167,'Week 2 - Making'!$P:$P),0),"")</f>
        <v/>
      </c>
      <c r="L3167" s="263" t="str">
        <f>IFERROR(ROUND(AVERAGEIF('Week 3 - Making'!$B:$B,'Product List'!$A3167,'Week 3 - Making'!$P:$P),0),"")</f>
        <v/>
      </c>
      <c r="M3167" s="7" t="str">
        <f>IFERROR(ROUND(AVERAGEIF('Week 4 - Making'!$B:$B,'Product List'!$A3167,'Week 4 - Making'!$P:$P),0),"")</f>
        <v/>
      </c>
      <c r="N3167" s="7" t="str">
        <f>IFERROR(ROUND(AVERAGEIF('Week 5 - Making'!$B:$B,'Product List'!$A3167,'Week 5 - Making'!$P:$P),0),"")</f>
        <v/>
      </c>
      <c r="O3167" s="7"/>
      <c r="P3167" s="7">
        <f t="array" ref="P3167">iferror(xlookup(C3167,'Product Families'!A:A,'Product Families'!S:S),"")</f>
        <v>0</v>
      </c>
    </row>
    <row r="3168" ht="14.25" customHeight="1">
      <c r="A3168" s="138" t="s">
        <v>6363</v>
      </c>
      <c r="B3168" s="122"/>
      <c r="C3168" s="138" t="s">
        <v>1170</v>
      </c>
      <c r="D3168" s="7">
        <f t="array" ref="D3168">IFERROR(XLOOKUP($C3168,'Product Families'!$A:$A,'Product Families'!$D:$D),"")</f>
        <v>200</v>
      </c>
      <c r="E3168" s="7">
        <f t="array" ref="E3168">IFERROR(XLOOKUP($C3168,'Product Families'!$A:$A,'Product Families'!$E:$E),"")</f>
        <v>205</v>
      </c>
      <c r="F3168" s="7">
        <f t="array" ref="F3168">IFERROR(XLOOKUP($C3168,'Product Families'!$A:$A,'Product Families'!$F:$F),"")</f>
        <v>221</v>
      </c>
      <c r="G3168" s="7">
        <f t="array" ref="G3168">IFERROR(XLOOKUP($C3168,'Product Families'!$A:$A,'Product Families'!$G:$G),"")</f>
        <v>237</v>
      </c>
      <c r="J3168" s="7" t="str">
        <f>IFERROR(ROUND(AVERAGEIF('Week 1 - Making'!$B:$B,'Product List'!$A3168,'Week 1 - Making'!$P:$P),0),"")</f>
        <v/>
      </c>
      <c r="K3168" s="7" t="str">
        <f>IFERROR(ROUND(AVERAGEIF('Week 2 - Making'!$B:$B,'Product List'!$A3168,'Week 2 - Making'!$P:$P),0),"")</f>
        <v/>
      </c>
      <c r="L3168" s="263" t="str">
        <f>IFERROR(ROUND(AVERAGEIF('Week 3 - Making'!$B:$B,'Product List'!$A3168,'Week 3 - Making'!$P:$P),0),"")</f>
        <v/>
      </c>
      <c r="M3168" s="7" t="str">
        <f>IFERROR(ROUND(AVERAGEIF('Week 4 - Making'!$B:$B,'Product List'!$A3168,'Week 4 - Making'!$P:$P),0),"")</f>
        <v/>
      </c>
      <c r="N3168" s="7" t="str">
        <f>IFERROR(ROUND(AVERAGEIF('Week 5 - Making'!$B:$B,'Product List'!$A3168,'Week 5 - Making'!$P:$P),0),"")</f>
        <v/>
      </c>
      <c r="O3168" s="7"/>
      <c r="P3168" s="7">
        <f t="array" ref="P3168">iferror(xlookup(C3168,'Product Families'!A:A,'Product Families'!S:S),"")</f>
        <v>0</v>
      </c>
    </row>
    <row r="3169" ht="14.25" customHeight="1">
      <c r="A3169" s="138" t="s">
        <v>6364</v>
      </c>
      <c r="B3169" s="122"/>
      <c r="C3169" s="138" t="s">
        <v>1172</v>
      </c>
      <c r="D3169" s="7">
        <f t="array" ref="D3169">IFERROR(XLOOKUP($C3169,'Product Families'!$A:$A,'Product Families'!$D:$D),"")</f>
        <v>34</v>
      </c>
      <c r="E3169" s="7">
        <f t="array" ref="E3169">IFERROR(XLOOKUP($C3169,'Product Families'!$A:$A,'Product Families'!$E:$E),"")</f>
        <v>35</v>
      </c>
      <c r="F3169" s="7">
        <f t="array" ref="F3169">IFERROR(XLOOKUP($C3169,'Product Families'!$A:$A,'Product Families'!$F:$F),"")</f>
        <v>38</v>
      </c>
      <c r="G3169" s="7">
        <f t="array" ref="G3169">IFERROR(XLOOKUP($C3169,'Product Families'!$A:$A,'Product Families'!$G:$G),"")</f>
        <v>41</v>
      </c>
      <c r="J3169" s="7" t="str">
        <f>IFERROR(ROUND(AVERAGEIF('Week 1 - Making'!$B:$B,'Product List'!$A3169,'Week 1 - Making'!$P:$P),0),"")</f>
        <v/>
      </c>
      <c r="K3169" s="7" t="str">
        <f>IFERROR(ROUND(AVERAGEIF('Week 2 - Making'!$B:$B,'Product List'!$A3169,'Week 2 - Making'!$P:$P),0),"")</f>
        <v/>
      </c>
      <c r="L3169" s="263" t="str">
        <f>IFERROR(ROUND(AVERAGEIF('Week 3 - Making'!$B:$B,'Product List'!$A3169,'Week 3 - Making'!$P:$P),0),"")</f>
        <v/>
      </c>
      <c r="M3169" s="7" t="str">
        <f>IFERROR(ROUND(AVERAGEIF('Week 4 - Making'!$B:$B,'Product List'!$A3169,'Week 4 - Making'!$P:$P),0),"")</f>
        <v/>
      </c>
      <c r="N3169" s="7" t="str">
        <f>IFERROR(ROUND(AVERAGEIF('Week 5 - Making'!$B:$B,'Product List'!$A3169,'Week 5 - Making'!$P:$P),0),"")</f>
        <v/>
      </c>
      <c r="O3169" s="7"/>
      <c r="P3169" s="7">
        <f t="array" ref="P3169">iferror(xlookup(C3169,'Product Families'!A:A,'Product Families'!S:S),"")</f>
        <v>0</v>
      </c>
    </row>
    <row r="3170" ht="14.25" customHeight="1">
      <c r="A3170" s="138" t="s">
        <v>6365</v>
      </c>
      <c r="B3170" s="122"/>
      <c r="C3170" s="138" t="s">
        <v>1170</v>
      </c>
      <c r="D3170" s="7">
        <f t="array" ref="D3170">IFERROR(XLOOKUP($C3170,'Product Families'!$A:$A,'Product Families'!$D:$D),"")</f>
        <v>200</v>
      </c>
      <c r="E3170" s="7">
        <f t="array" ref="E3170">IFERROR(XLOOKUP($C3170,'Product Families'!$A:$A,'Product Families'!$E:$E),"")</f>
        <v>205</v>
      </c>
      <c r="F3170" s="7">
        <f t="array" ref="F3170">IFERROR(XLOOKUP($C3170,'Product Families'!$A:$A,'Product Families'!$F:$F),"")</f>
        <v>221</v>
      </c>
      <c r="G3170" s="7">
        <f t="array" ref="G3170">IFERROR(XLOOKUP($C3170,'Product Families'!$A:$A,'Product Families'!$G:$G),"")</f>
        <v>237</v>
      </c>
      <c r="J3170" s="7" t="str">
        <f>IFERROR(ROUND(AVERAGEIF('Week 1 - Making'!$B:$B,'Product List'!$A3170,'Week 1 - Making'!$P:$P),0),"")</f>
        <v/>
      </c>
      <c r="K3170" s="7" t="str">
        <f>IFERROR(ROUND(AVERAGEIF('Week 2 - Making'!$B:$B,'Product List'!$A3170,'Week 2 - Making'!$P:$P),0),"")</f>
        <v/>
      </c>
      <c r="L3170" s="263" t="str">
        <f>IFERROR(ROUND(AVERAGEIF('Week 3 - Making'!$B:$B,'Product List'!$A3170,'Week 3 - Making'!$P:$P),0),"")</f>
        <v/>
      </c>
      <c r="M3170" s="7" t="str">
        <f>IFERROR(ROUND(AVERAGEIF('Week 4 - Making'!$B:$B,'Product List'!$A3170,'Week 4 - Making'!$P:$P),0),"")</f>
        <v/>
      </c>
      <c r="N3170" s="7" t="str">
        <f>IFERROR(ROUND(AVERAGEIF('Week 5 - Making'!$B:$B,'Product List'!$A3170,'Week 5 - Making'!$P:$P),0),"")</f>
        <v/>
      </c>
      <c r="O3170" s="7"/>
      <c r="P3170" s="7">
        <f t="array" ref="P3170">iferror(xlookup(C3170,'Product Families'!A:A,'Product Families'!S:S),"")</f>
        <v>0</v>
      </c>
    </row>
    <row r="3171" ht="14.25" customHeight="1">
      <c r="A3171" s="138" t="s">
        <v>6366</v>
      </c>
      <c r="B3171" s="122"/>
      <c r="C3171" s="138" t="s">
        <v>1172</v>
      </c>
      <c r="D3171" s="7">
        <f t="array" ref="D3171">IFERROR(XLOOKUP($C3171,'Product Families'!$A:$A,'Product Families'!$D:$D),"")</f>
        <v>34</v>
      </c>
      <c r="E3171" s="7">
        <f t="array" ref="E3171">IFERROR(XLOOKUP($C3171,'Product Families'!$A:$A,'Product Families'!$E:$E),"")</f>
        <v>35</v>
      </c>
      <c r="F3171" s="7">
        <f t="array" ref="F3171">IFERROR(XLOOKUP($C3171,'Product Families'!$A:$A,'Product Families'!$F:$F),"")</f>
        <v>38</v>
      </c>
      <c r="G3171" s="7">
        <f t="array" ref="G3171">IFERROR(XLOOKUP($C3171,'Product Families'!$A:$A,'Product Families'!$G:$G),"")</f>
        <v>41</v>
      </c>
      <c r="J3171" s="7" t="str">
        <f>IFERROR(ROUND(AVERAGEIF('Week 1 - Making'!$B:$B,'Product List'!$A3171,'Week 1 - Making'!$P:$P),0),"")</f>
        <v/>
      </c>
      <c r="K3171" s="7" t="str">
        <f>IFERROR(ROUND(AVERAGEIF('Week 2 - Making'!$B:$B,'Product List'!$A3171,'Week 2 - Making'!$P:$P),0),"")</f>
        <v/>
      </c>
      <c r="L3171" s="263" t="str">
        <f>IFERROR(ROUND(AVERAGEIF('Week 3 - Making'!$B:$B,'Product List'!$A3171,'Week 3 - Making'!$P:$P),0),"")</f>
        <v/>
      </c>
      <c r="M3171" s="7" t="str">
        <f>IFERROR(ROUND(AVERAGEIF('Week 4 - Making'!$B:$B,'Product List'!$A3171,'Week 4 - Making'!$P:$P),0),"")</f>
        <v/>
      </c>
      <c r="N3171" s="7" t="str">
        <f>IFERROR(ROUND(AVERAGEIF('Week 5 - Making'!$B:$B,'Product List'!$A3171,'Week 5 - Making'!$P:$P),0),"")</f>
        <v/>
      </c>
      <c r="O3171" s="7"/>
      <c r="P3171" s="7">
        <f t="array" ref="P3171">iferror(xlookup(C3171,'Product Families'!A:A,'Product Families'!S:S),"")</f>
        <v>0</v>
      </c>
    </row>
    <row r="3172" ht="14.25" customHeight="1">
      <c r="A3172" s="138" t="s">
        <v>6367</v>
      </c>
      <c r="B3172" s="122"/>
      <c r="C3172" s="138" t="s">
        <v>1170</v>
      </c>
      <c r="D3172" s="7">
        <f t="array" ref="D3172">IFERROR(XLOOKUP($C3172,'Product Families'!$A:$A,'Product Families'!$D:$D),"")</f>
        <v>200</v>
      </c>
      <c r="E3172" s="7">
        <f t="array" ref="E3172">IFERROR(XLOOKUP($C3172,'Product Families'!$A:$A,'Product Families'!$E:$E),"")</f>
        <v>205</v>
      </c>
      <c r="F3172" s="7">
        <f t="array" ref="F3172">IFERROR(XLOOKUP($C3172,'Product Families'!$A:$A,'Product Families'!$F:$F),"")</f>
        <v>221</v>
      </c>
      <c r="G3172" s="7">
        <f t="array" ref="G3172">IFERROR(XLOOKUP($C3172,'Product Families'!$A:$A,'Product Families'!$G:$G),"")</f>
        <v>237</v>
      </c>
      <c r="J3172" s="7" t="str">
        <f>IFERROR(ROUND(AVERAGEIF('Week 1 - Making'!$B:$B,'Product List'!$A3172,'Week 1 - Making'!$P:$P),0),"")</f>
        <v/>
      </c>
      <c r="K3172" s="7" t="str">
        <f>IFERROR(ROUND(AVERAGEIF('Week 2 - Making'!$B:$B,'Product List'!$A3172,'Week 2 - Making'!$P:$P),0),"")</f>
        <v/>
      </c>
      <c r="L3172" s="263" t="str">
        <f>IFERROR(ROUND(AVERAGEIF('Week 3 - Making'!$B:$B,'Product List'!$A3172,'Week 3 - Making'!$P:$P),0),"")</f>
        <v/>
      </c>
      <c r="M3172" s="7" t="str">
        <f>IFERROR(ROUND(AVERAGEIF('Week 4 - Making'!$B:$B,'Product List'!$A3172,'Week 4 - Making'!$P:$P),0),"")</f>
        <v/>
      </c>
      <c r="N3172" s="7" t="str">
        <f>IFERROR(ROUND(AVERAGEIF('Week 5 - Making'!$B:$B,'Product List'!$A3172,'Week 5 - Making'!$P:$P),0),"")</f>
        <v/>
      </c>
      <c r="O3172" s="7"/>
      <c r="P3172" s="7">
        <f t="array" ref="P3172">iferror(xlookup(C3172,'Product Families'!A:A,'Product Families'!S:S),"")</f>
        <v>0</v>
      </c>
    </row>
    <row r="3173" ht="14.25" customHeight="1">
      <c r="A3173" s="138" t="s">
        <v>6368</v>
      </c>
      <c r="B3173" s="122"/>
      <c r="C3173" s="138" t="s">
        <v>1172</v>
      </c>
      <c r="D3173" s="7">
        <f t="array" ref="D3173">IFERROR(XLOOKUP($C3173,'Product Families'!$A:$A,'Product Families'!$D:$D),"")</f>
        <v>34</v>
      </c>
      <c r="E3173" s="7">
        <f t="array" ref="E3173">IFERROR(XLOOKUP($C3173,'Product Families'!$A:$A,'Product Families'!$E:$E),"")</f>
        <v>35</v>
      </c>
      <c r="F3173" s="7">
        <f t="array" ref="F3173">IFERROR(XLOOKUP($C3173,'Product Families'!$A:$A,'Product Families'!$F:$F),"")</f>
        <v>38</v>
      </c>
      <c r="G3173" s="7">
        <f t="array" ref="G3173">IFERROR(XLOOKUP($C3173,'Product Families'!$A:$A,'Product Families'!$G:$G),"")</f>
        <v>41</v>
      </c>
      <c r="J3173" s="7" t="str">
        <f>IFERROR(ROUND(AVERAGEIF('Week 1 - Making'!$B:$B,'Product List'!$A3173,'Week 1 - Making'!$P:$P),0),"")</f>
        <v/>
      </c>
      <c r="K3173" s="7" t="str">
        <f>IFERROR(ROUND(AVERAGEIF('Week 2 - Making'!$B:$B,'Product List'!$A3173,'Week 2 - Making'!$P:$P),0),"")</f>
        <v/>
      </c>
      <c r="L3173" s="263" t="str">
        <f>IFERROR(ROUND(AVERAGEIF('Week 3 - Making'!$B:$B,'Product List'!$A3173,'Week 3 - Making'!$P:$P),0),"")</f>
        <v/>
      </c>
      <c r="M3173" s="7" t="str">
        <f>IFERROR(ROUND(AVERAGEIF('Week 4 - Making'!$B:$B,'Product List'!$A3173,'Week 4 - Making'!$P:$P),0),"")</f>
        <v/>
      </c>
      <c r="N3173" s="7" t="str">
        <f>IFERROR(ROUND(AVERAGEIF('Week 5 - Making'!$B:$B,'Product List'!$A3173,'Week 5 - Making'!$P:$P),0),"")</f>
        <v/>
      </c>
      <c r="O3173" s="7"/>
      <c r="P3173" s="7">
        <f t="array" ref="P3173">iferror(xlookup(C3173,'Product Families'!A:A,'Product Families'!S:S),"")</f>
        <v>0</v>
      </c>
    </row>
    <row r="3174" ht="14.25" customHeight="1">
      <c r="A3174" s="138" t="s">
        <v>6369</v>
      </c>
      <c r="B3174" s="122"/>
      <c r="C3174" s="138" t="s">
        <v>1170</v>
      </c>
      <c r="D3174" s="7">
        <f t="array" ref="D3174">IFERROR(XLOOKUP($C3174,'Product Families'!$A:$A,'Product Families'!$D:$D),"")</f>
        <v>200</v>
      </c>
      <c r="E3174" s="7">
        <f t="array" ref="E3174">IFERROR(XLOOKUP($C3174,'Product Families'!$A:$A,'Product Families'!$E:$E),"")</f>
        <v>205</v>
      </c>
      <c r="F3174" s="7">
        <f t="array" ref="F3174">IFERROR(XLOOKUP($C3174,'Product Families'!$A:$A,'Product Families'!$F:$F),"")</f>
        <v>221</v>
      </c>
      <c r="G3174" s="7">
        <f t="array" ref="G3174">IFERROR(XLOOKUP($C3174,'Product Families'!$A:$A,'Product Families'!$G:$G),"")</f>
        <v>237</v>
      </c>
      <c r="J3174" s="7" t="str">
        <f>IFERROR(ROUND(AVERAGEIF('Week 1 - Making'!$B:$B,'Product List'!$A3174,'Week 1 - Making'!$P:$P),0),"")</f>
        <v/>
      </c>
      <c r="K3174" s="7" t="str">
        <f>IFERROR(ROUND(AVERAGEIF('Week 2 - Making'!$B:$B,'Product List'!$A3174,'Week 2 - Making'!$P:$P),0),"")</f>
        <v/>
      </c>
      <c r="L3174" s="263" t="str">
        <f>IFERROR(ROUND(AVERAGEIF('Week 3 - Making'!$B:$B,'Product List'!$A3174,'Week 3 - Making'!$P:$P),0),"")</f>
        <v/>
      </c>
      <c r="M3174" s="7" t="str">
        <f>IFERROR(ROUND(AVERAGEIF('Week 4 - Making'!$B:$B,'Product List'!$A3174,'Week 4 - Making'!$P:$P),0),"")</f>
        <v/>
      </c>
      <c r="N3174" s="7" t="str">
        <f>IFERROR(ROUND(AVERAGEIF('Week 5 - Making'!$B:$B,'Product List'!$A3174,'Week 5 - Making'!$P:$P),0),"")</f>
        <v/>
      </c>
      <c r="O3174" s="7"/>
      <c r="P3174" s="7">
        <f t="array" ref="P3174">iferror(xlookup(C3174,'Product Families'!A:A,'Product Families'!S:S),"")</f>
        <v>0</v>
      </c>
    </row>
    <row r="3175" ht="14.25" customHeight="1">
      <c r="A3175" s="138" t="s">
        <v>6370</v>
      </c>
      <c r="B3175" s="122"/>
      <c r="C3175" s="138" t="s">
        <v>1172</v>
      </c>
      <c r="D3175" s="7">
        <f t="array" ref="D3175">IFERROR(XLOOKUP($C3175,'Product Families'!$A:$A,'Product Families'!$D:$D),"")</f>
        <v>34</v>
      </c>
      <c r="E3175" s="7">
        <f t="array" ref="E3175">IFERROR(XLOOKUP($C3175,'Product Families'!$A:$A,'Product Families'!$E:$E),"")</f>
        <v>35</v>
      </c>
      <c r="F3175" s="7">
        <f t="array" ref="F3175">IFERROR(XLOOKUP($C3175,'Product Families'!$A:$A,'Product Families'!$F:$F),"")</f>
        <v>38</v>
      </c>
      <c r="G3175" s="7">
        <f t="array" ref="G3175">IFERROR(XLOOKUP($C3175,'Product Families'!$A:$A,'Product Families'!$G:$G),"")</f>
        <v>41</v>
      </c>
      <c r="J3175" s="7" t="str">
        <f>IFERROR(ROUND(AVERAGEIF('Week 1 - Making'!$B:$B,'Product List'!$A3175,'Week 1 - Making'!$P:$P),0),"")</f>
        <v/>
      </c>
      <c r="K3175" s="7" t="str">
        <f>IFERROR(ROUND(AVERAGEIF('Week 2 - Making'!$B:$B,'Product List'!$A3175,'Week 2 - Making'!$P:$P),0),"")</f>
        <v/>
      </c>
      <c r="L3175" s="263" t="str">
        <f>IFERROR(ROUND(AVERAGEIF('Week 3 - Making'!$B:$B,'Product List'!$A3175,'Week 3 - Making'!$P:$P),0),"")</f>
        <v/>
      </c>
      <c r="M3175" s="7" t="str">
        <f>IFERROR(ROUND(AVERAGEIF('Week 4 - Making'!$B:$B,'Product List'!$A3175,'Week 4 - Making'!$P:$P),0),"")</f>
        <v/>
      </c>
      <c r="N3175" s="7" t="str">
        <f>IFERROR(ROUND(AVERAGEIF('Week 5 - Making'!$B:$B,'Product List'!$A3175,'Week 5 - Making'!$P:$P),0),"")</f>
        <v/>
      </c>
      <c r="O3175" s="7"/>
      <c r="P3175" s="7">
        <f t="array" ref="P3175">iferror(xlookup(C3175,'Product Families'!A:A,'Product Families'!S:S),"")</f>
        <v>0</v>
      </c>
    </row>
    <row r="3176" ht="14.25" customHeight="1">
      <c r="A3176" s="138" t="s">
        <v>6371</v>
      </c>
      <c r="B3176" s="122"/>
      <c r="C3176" s="138" t="s">
        <v>990</v>
      </c>
      <c r="D3176" s="7">
        <f t="array" ref="D3176">IFERROR(XLOOKUP($C3176,'Product Families'!$A:$A,'Product Families'!$D:$D),"")</f>
        <v>108</v>
      </c>
      <c r="E3176" s="7">
        <f t="array" ref="E3176">IFERROR(XLOOKUP($C3176,'Product Families'!$A:$A,'Product Families'!$E:$E),"")</f>
        <v>111</v>
      </c>
      <c r="F3176" s="7">
        <f t="array" ref="F3176">IFERROR(XLOOKUP($C3176,'Product Families'!$A:$A,'Product Families'!$F:$F),"")</f>
        <v>119</v>
      </c>
      <c r="G3176" s="7">
        <f t="array" ref="G3176">IFERROR(XLOOKUP($C3176,'Product Families'!$A:$A,'Product Families'!$G:$G),"")</f>
        <v>128</v>
      </c>
      <c r="J3176" s="7" t="str">
        <f>IFERROR(ROUND(AVERAGEIF('Week 1 - Making'!$B:$B,'Product List'!$A3176,'Week 1 - Making'!$P:$P),0),"")</f>
        <v/>
      </c>
      <c r="K3176" s="7" t="str">
        <f>IFERROR(ROUND(AVERAGEIF('Week 2 - Making'!$B:$B,'Product List'!$A3176,'Week 2 - Making'!$P:$P),0),"")</f>
        <v/>
      </c>
      <c r="L3176" s="263" t="str">
        <f>IFERROR(ROUND(AVERAGEIF('Week 3 - Making'!$B:$B,'Product List'!$A3176,'Week 3 - Making'!$P:$P),0),"")</f>
        <v/>
      </c>
      <c r="M3176" s="7" t="str">
        <f>IFERROR(ROUND(AVERAGEIF('Week 4 - Making'!$B:$B,'Product List'!$A3176,'Week 4 - Making'!$P:$P),0),"")</f>
        <v/>
      </c>
      <c r="N3176" s="7" t="str">
        <f>IFERROR(ROUND(AVERAGEIF('Week 5 - Making'!$B:$B,'Product List'!$A3176,'Week 5 - Making'!$P:$P),0),"")</f>
        <v/>
      </c>
      <c r="O3176" s="7"/>
      <c r="P3176" s="7">
        <f t="array" ref="P3176">iferror(xlookup(C3176,'Product Families'!A:A,'Product Families'!S:S),"")</f>
        <v>0</v>
      </c>
    </row>
    <row r="3177" ht="14.25" customHeight="1">
      <c r="A3177" s="138" t="s">
        <v>6372</v>
      </c>
      <c r="B3177" s="122"/>
      <c r="C3177" s="138" t="s">
        <v>1006</v>
      </c>
      <c r="D3177" s="7">
        <f t="array" ref="D3177">IFERROR(XLOOKUP($C3177,'Product Families'!$A:$A,'Product Families'!$D:$D),"")</f>
        <v>26</v>
      </c>
      <c r="E3177" s="7">
        <f t="array" ref="E3177">IFERROR(XLOOKUP($C3177,'Product Families'!$A:$A,'Product Families'!$E:$E),"")</f>
        <v>27</v>
      </c>
      <c r="F3177" s="7">
        <f t="array" ref="F3177">IFERROR(XLOOKUP($C3177,'Product Families'!$A:$A,'Product Families'!$F:$F),"")</f>
        <v>29</v>
      </c>
      <c r="G3177" s="7">
        <f t="array" ref="G3177">IFERROR(XLOOKUP($C3177,'Product Families'!$A:$A,'Product Families'!$G:$G),"")</f>
        <v>31</v>
      </c>
      <c r="J3177" s="7" t="str">
        <f>IFERROR(ROUND(AVERAGEIF('Week 1 - Making'!$B:$B,'Product List'!$A3177,'Week 1 - Making'!$P:$P),0),"")</f>
        <v/>
      </c>
      <c r="K3177" s="7" t="str">
        <f>IFERROR(ROUND(AVERAGEIF('Week 2 - Making'!$B:$B,'Product List'!$A3177,'Week 2 - Making'!$P:$P),0),"")</f>
        <v/>
      </c>
      <c r="L3177" s="263" t="str">
        <f>IFERROR(ROUND(AVERAGEIF('Week 3 - Making'!$B:$B,'Product List'!$A3177,'Week 3 - Making'!$P:$P),0),"")</f>
        <v/>
      </c>
      <c r="M3177" s="7" t="str">
        <f>IFERROR(ROUND(AVERAGEIF('Week 4 - Making'!$B:$B,'Product List'!$A3177,'Week 4 - Making'!$P:$P),0),"")</f>
        <v/>
      </c>
      <c r="N3177" s="7" t="str">
        <f>IFERROR(ROUND(AVERAGEIF('Week 5 - Making'!$B:$B,'Product List'!$A3177,'Week 5 - Making'!$P:$P),0),"")</f>
        <v/>
      </c>
      <c r="O3177" s="7"/>
      <c r="P3177" s="7">
        <f t="array" ref="P3177">iferror(xlookup(C3177,'Product Families'!A:A,'Product Families'!S:S),"")</f>
        <v>0</v>
      </c>
    </row>
    <row r="3178" ht="14.25" customHeight="1">
      <c r="A3178" s="138" t="s">
        <v>6373</v>
      </c>
      <c r="B3178" s="122"/>
      <c r="C3178" s="138" t="s">
        <v>990</v>
      </c>
      <c r="D3178" s="7">
        <f t="array" ref="D3178">IFERROR(XLOOKUP($C3178,'Product Families'!$A:$A,'Product Families'!$D:$D),"")</f>
        <v>108</v>
      </c>
      <c r="E3178" s="7">
        <f t="array" ref="E3178">IFERROR(XLOOKUP($C3178,'Product Families'!$A:$A,'Product Families'!$E:$E),"")</f>
        <v>111</v>
      </c>
      <c r="F3178" s="7">
        <f t="array" ref="F3178">IFERROR(XLOOKUP($C3178,'Product Families'!$A:$A,'Product Families'!$F:$F),"")</f>
        <v>119</v>
      </c>
      <c r="G3178" s="7">
        <f t="array" ref="G3178">IFERROR(XLOOKUP($C3178,'Product Families'!$A:$A,'Product Families'!$G:$G),"")</f>
        <v>128</v>
      </c>
      <c r="J3178" s="7" t="str">
        <f>IFERROR(ROUND(AVERAGEIF('Week 1 - Making'!$B:$B,'Product List'!$A3178,'Week 1 - Making'!$P:$P),0),"")</f>
        <v/>
      </c>
      <c r="K3178" s="7" t="str">
        <f>IFERROR(ROUND(AVERAGEIF('Week 2 - Making'!$B:$B,'Product List'!$A3178,'Week 2 - Making'!$P:$P),0),"")</f>
        <v/>
      </c>
      <c r="L3178" s="263" t="str">
        <f>IFERROR(ROUND(AVERAGEIF('Week 3 - Making'!$B:$B,'Product List'!$A3178,'Week 3 - Making'!$P:$P),0),"")</f>
        <v/>
      </c>
      <c r="M3178" s="7" t="str">
        <f>IFERROR(ROUND(AVERAGEIF('Week 4 - Making'!$B:$B,'Product List'!$A3178,'Week 4 - Making'!$P:$P),0),"")</f>
        <v/>
      </c>
      <c r="N3178" s="7" t="str">
        <f>IFERROR(ROUND(AVERAGEIF('Week 5 - Making'!$B:$B,'Product List'!$A3178,'Week 5 - Making'!$P:$P),0),"")</f>
        <v/>
      </c>
      <c r="O3178" s="7"/>
      <c r="P3178" s="7">
        <f t="array" ref="P3178">iferror(xlookup(C3178,'Product Families'!A:A,'Product Families'!S:S),"")</f>
        <v>0</v>
      </c>
    </row>
    <row r="3179" ht="14.25" customHeight="1">
      <c r="A3179" s="138" t="s">
        <v>6374</v>
      </c>
      <c r="B3179" s="122"/>
      <c r="C3179" s="138" t="s">
        <v>1006</v>
      </c>
      <c r="D3179" s="7">
        <f t="array" ref="D3179">IFERROR(XLOOKUP($C3179,'Product Families'!$A:$A,'Product Families'!$D:$D),"")</f>
        <v>26</v>
      </c>
      <c r="E3179" s="7">
        <f t="array" ref="E3179">IFERROR(XLOOKUP($C3179,'Product Families'!$A:$A,'Product Families'!$E:$E),"")</f>
        <v>27</v>
      </c>
      <c r="F3179" s="7">
        <f t="array" ref="F3179">IFERROR(XLOOKUP($C3179,'Product Families'!$A:$A,'Product Families'!$F:$F),"")</f>
        <v>29</v>
      </c>
      <c r="G3179" s="7">
        <f t="array" ref="G3179">IFERROR(XLOOKUP($C3179,'Product Families'!$A:$A,'Product Families'!$G:$G),"")</f>
        <v>31</v>
      </c>
      <c r="J3179" s="7" t="str">
        <f>IFERROR(ROUND(AVERAGEIF('Week 1 - Making'!$B:$B,'Product List'!$A3179,'Week 1 - Making'!$P:$P),0),"")</f>
        <v/>
      </c>
      <c r="K3179" s="7" t="str">
        <f>IFERROR(ROUND(AVERAGEIF('Week 2 - Making'!$B:$B,'Product List'!$A3179,'Week 2 - Making'!$P:$P),0),"")</f>
        <v/>
      </c>
      <c r="L3179" s="263" t="str">
        <f>IFERROR(ROUND(AVERAGEIF('Week 3 - Making'!$B:$B,'Product List'!$A3179,'Week 3 - Making'!$P:$P),0),"")</f>
        <v/>
      </c>
      <c r="M3179" s="7" t="str">
        <f>IFERROR(ROUND(AVERAGEIF('Week 4 - Making'!$B:$B,'Product List'!$A3179,'Week 4 - Making'!$P:$P),0),"")</f>
        <v/>
      </c>
      <c r="N3179" s="7" t="str">
        <f>IFERROR(ROUND(AVERAGEIF('Week 5 - Making'!$B:$B,'Product List'!$A3179,'Week 5 - Making'!$P:$P),0),"")</f>
        <v/>
      </c>
      <c r="O3179" s="7"/>
      <c r="P3179" s="7">
        <f t="array" ref="P3179">iferror(xlookup(C3179,'Product Families'!A:A,'Product Families'!S:S),"")</f>
        <v>0</v>
      </c>
    </row>
    <row r="3180" ht="14.25" customHeight="1">
      <c r="A3180" s="138" t="s">
        <v>6375</v>
      </c>
      <c r="B3180" s="122"/>
      <c r="C3180" s="138" t="s">
        <v>990</v>
      </c>
      <c r="D3180" s="7">
        <f t="array" ref="D3180">IFERROR(XLOOKUP($C3180,'Product Families'!$A:$A,'Product Families'!$D:$D),"")</f>
        <v>108</v>
      </c>
      <c r="E3180" s="7">
        <f t="array" ref="E3180">IFERROR(XLOOKUP($C3180,'Product Families'!$A:$A,'Product Families'!$E:$E),"")</f>
        <v>111</v>
      </c>
      <c r="F3180" s="7">
        <f t="array" ref="F3180">IFERROR(XLOOKUP($C3180,'Product Families'!$A:$A,'Product Families'!$F:$F),"")</f>
        <v>119</v>
      </c>
      <c r="G3180" s="7">
        <f t="array" ref="G3180">IFERROR(XLOOKUP($C3180,'Product Families'!$A:$A,'Product Families'!$G:$G),"")</f>
        <v>128</v>
      </c>
      <c r="J3180" s="7" t="str">
        <f>IFERROR(ROUND(AVERAGEIF('Week 1 - Making'!$B:$B,'Product List'!$A3180,'Week 1 - Making'!$P:$P),0),"")</f>
        <v/>
      </c>
      <c r="K3180" s="7" t="str">
        <f>IFERROR(ROUND(AVERAGEIF('Week 2 - Making'!$B:$B,'Product List'!$A3180,'Week 2 - Making'!$P:$P),0),"")</f>
        <v/>
      </c>
      <c r="L3180" s="263" t="str">
        <f>IFERROR(ROUND(AVERAGEIF('Week 3 - Making'!$B:$B,'Product List'!$A3180,'Week 3 - Making'!$P:$P),0),"")</f>
        <v/>
      </c>
      <c r="M3180" s="7" t="str">
        <f>IFERROR(ROUND(AVERAGEIF('Week 4 - Making'!$B:$B,'Product List'!$A3180,'Week 4 - Making'!$P:$P),0),"")</f>
        <v/>
      </c>
      <c r="N3180" s="7" t="str">
        <f>IFERROR(ROUND(AVERAGEIF('Week 5 - Making'!$B:$B,'Product List'!$A3180,'Week 5 - Making'!$P:$P),0),"")</f>
        <v/>
      </c>
      <c r="O3180" s="7"/>
      <c r="P3180" s="7">
        <f t="array" ref="P3180">iferror(xlookup(C3180,'Product Families'!A:A,'Product Families'!S:S),"")</f>
        <v>0</v>
      </c>
    </row>
    <row r="3181" ht="14.25" customHeight="1">
      <c r="A3181" s="138" t="s">
        <v>6376</v>
      </c>
      <c r="B3181" s="122"/>
      <c r="C3181" s="138" t="s">
        <v>1006</v>
      </c>
      <c r="D3181" s="7">
        <f t="array" ref="D3181">IFERROR(XLOOKUP($C3181,'Product Families'!$A:$A,'Product Families'!$D:$D),"")</f>
        <v>26</v>
      </c>
      <c r="E3181" s="7">
        <f t="array" ref="E3181">IFERROR(XLOOKUP($C3181,'Product Families'!$A:$A,'Product Families'!$E:$E),"")</f>
        <v>27</v>
      </c>
      <c r="F3181" s="7">
        <f t="array" ref="F3181">IFERROR(XLOOKUP($C3181,'Product Families'!$A:$A,'Product Families'!$F:$F),"")</f>
        <v>29</v>
      </c>
      <c r="G3181" s="7">
        <f t="array" ref="G3181">IFERROR(XLOOKUP($C3181,'Product Families'!$A:$A,'Product Families'!$G:$G),"")</f>
        <v>31</v>
      </c>
      <c r="J3181" s="7" t="str">
        <f>IFERROR(ROUND(AVERAGEIF('Week 1 - Making'!$B:$B,'Product List'!$A3181,'Week 1 - Making'!$P:$P),0),"")</f>
        <v/>
      </c>
      <c r="K3181" s="7" t="str">
        <f>IFERROR(ROUND(AVERAGEIF('Week 2 - Making'!$B:$B,'Product List'!$A3181,'Week 2 - Making'!$P:$P),0),"")</f>
        <v/>
      </c>
      <c r="L3181" s="263" t="str">
        <f>IFERROR(ROUND(AVERAGEIF('Week 3 - Making'!$B:$B,'Product List'!$A3181,'Week 3 - Making'!$P:$P),0),"")</f>
        <v/>
      </c>
      <c r="M3181" s="7" t="str">
        <f>IFERROR(ROUND(AVERAGEIF('Week 4 - Making'!$B:$B,'Product List'!$A3181,'Week 4 - Making'!$P:$P),0),"")</f>
        <v/>
      </c>
      <c r="N3181" s="7" t="str">
        <f>IFERROR(ROUND(AVERAGEIF('Week 5 - Making'!$B:$B,'Product List'!$A3181,'Week 5 - Making'!$P:$P),0),"")</f>
        <v/>
      </c>
      <c r="O3181" s="7"/>
      <c r="P3181" s="7">
        <f t="array" ref="P3181">iferror(xlookup(C3181,'Product Families'!A:A,'Product Families'!S:S),"")</f>
        <v>0</v>
      </c>
    </row>
    <row r="3182" ht="14.25" customHeight="1">
      <c r="A3182" s="138" t="s">
        <v>6377</v>
      </c>
      <c r="B3182" s="122"/>
      <c r="C3182" s="138" t="s">
        <v>990</v>
      </c>
      <c r="D3182" s="7">
        <f t="array" ref="D3182">IFERROR(XLOOKUP($C3182,'Product Families'!$A:$A,'Product Families'!$D:$D),"")</f>
        <v>108</v>
      </c>
      <c r="E3182" s="7">
        <f t="array" ref="E3182">IFERROR(XLOOKUP($C3182,'Product Families'!$A:$A,'Product Families'!$E:$E),"")</f>
        <v>111</v>
      </c>
      <c r="F3182" s="7">
        <f t="array" ref="F3182">IFERROR(XLOOKUP($C3182,'Product Families'!$A:$A,'Product Families'!$F:$F),"")</f>
        <v>119</v>
      </c>
      <c r="G3182" s="7">
        <f t="array" ref="G3182">IFERROR(XLOOKUP($C3182,'Product Families'!$A:$A,'Product Families'!$G:$G),"")</f>
        <v>128</v>
      </c>
      <c r="J3182" s="7" t="str">
        <f>IFERROR(ROUND(AVERAGEIF('Week 1 - Making'!$B:$B,'Product List'!$A3182,'Week 1 - Making'!$P:$P),0),"")</f>
        <v/>
      </c>
      <c r="K3182" s="7" t="str">
        <f>IFERROR(ROUND(AVERAGEIF('Week 2 - Making'!$B:$B,'Product List'!$A3182,'Week 2 - Making'!$P:$P),0),"")</f>
        <v/>
      </c>
      <c r="L3182" s="263" t="str">
        <f>IFERROR(ROUND(AVERAGEIF('Week 3 - Making'!$B:$B,'Product List'!$A3182,'Week 3 - Making'!$P:$P),0),"")</f>
        <v/>
      </c>
      <c r="M3182" s="7" t="str">
        <f>IFERROR(ROUND(AVERAGEIF('Week 4 - Making'!$B:$B,'Product List'!$A3182,'Week 4 - Making'!$P:$P),0),"")</f>
        <v/>
      </c>
      <c r="N3182" s="7" t="str">
        <f>IFERROR(ROUND(AVERAGEIF('Week 5 - Making'!$B:$B,'Product List'!$A3182,'Week 5 - Making'!$P:$P),0),"")</f>
        <v/>
      </c>
      <c r="O3182" s="7"/>
      <c r="P3182" s="7">
        <f t="array" ref="P3182">iferror(xlookup(C3182,'Product Families'!A:A,'Product Families'!S:S),"")</f>
        <v>0</v>
      </c>
    </row>
    <row r="3183" ht="14.25" customHeight="1">
      <c r="A3183" s="138" t="s">
        <v>6378</v>
      </c>
      <c r="B3183" s="122"/>
      <c r="C3183" s="138" t="s">
        <v>1006</v>
      </c>
      <c r="D3183" s="7">
        <f t="array" ref="D3183">IFERROR(XLOOKUP($C3183,'Product Families'!$A:$A,'Product Families'!$D:$D),"")</f>
        <v>26</v>
      </c>
      <c r="E3183" s="7">
        <f t="array" ref="E3183">IFERROR(XLOOKUP($C3183,'Product Families'!$A:$A,'Product Families'!$E:$E),"")</f>
        <v>27</v>
      </c>
      <c r="F3183" s="7">
        <f t="array" ref="F3183">IFERROR(XLOOKUP($C3183,'Product Families'!$A:$A,'Product Families'!$F:$F),"")</f>
        <v>29</v>
      </c>
      <c r="G3183" s="7">
        <f t="array" ref="G3183">IFERROR(XLOOKUP($C3183,'Product Families'!$A:$A,'Product Families'!$G:$G),"")</f>
        <v>31</v>
      </c>
      <c r="J3183" s="7" t="str">
        <f>IFERROR(ROUND(AVERAGEIF('Week 1 - Making'!$B:$B,'Product List'!$A3183,'Week 1 - Making'!$P:$P),0),"")</f>
        <v/>
      </c>
      <c r="K3183" s="7" t="str">
        <f>IFERROR(ROUND(AVERAGEIF('Week 2 - Making'!$B:$B,'Product List'!$A3183,'Week 2 - Making'!$P:$P),0),"")</f>
        <v/>
      </c>
      <c r="L3183" s="263" t="str">
        <f>IFERROR(ROUND(AVERAGEIF('Week 3 - Making'!$B:$B,'Product List'!$A3183,'Week 3 - Making'!$P:$P),0),"")</f>
        <v/>
      </c>
      <c r="M3183" s="7" t="str">
        <f>IFERROR(ROUND(AVERAGEIF('Week 4 - Making'!$B:$B,'Product List'!$A3183,'Week 4 - Making'!$P:$P),0),"")</f>
        <v/>
      </c>
      <c r="N3183" s="7" t="str">
        <f>IFERROR(ROUND(AVERAGEIF('Week 5 - Making'!$B:$B,'Product List'!$A3183,'Week 5 - Making'!$P:$P),0),"")</f>
        <v/>
      </c>
      <c r="O3183" s="7"/>
      <c r="P3183" s="7">
        <f t="array" ref="P3183">iferror(xlookup(C3183,'Product Families'!A:A,'Product Families'!S:S),"")</f>
        <v>0</v>
      </c>
    </row>
    <row r="3184" ht="14.25" customHeight="1">
      <c r="A3184" s="138" t="s">
        <v>6379</v>
      </c>
      <c r="B3184" s="122"/>
      <c r="C3184" s="138" t="s">
        <v>990</v>
      </c>
      <c r="D3184" s="7">
        <f t="array" ref="D3184">IFERROR(XLOOKUP($C3184,'Product Families'!$A:$A,'Product Families'!$D:$D),"")</f>
        <v>108</v>
      </c>
      <c r="E3184" s="7">
        <f t="array" ref="E3184">IFERROR(XLOOKUP($C3184,'Product Families'!$A:$A,'Product Families'!$E:$E),"")</f>
        <v>111</v>
      </c>
      <c r="F3184" s="7">
        <f t="array" ref="F3184">IFERROR(XLOOKUP($C3184,'Product Families'!$A:$A,'Product Families'!$F:$F),"")</f>
        <v>119</v>
      </c>
      <c r="G3184" s="7">
        <f t="array" ref="G3184">IFERROR(XLOOKUP($C3184,'Product Families'!$A:$A,'Product Families'!$G:$G),"")</f>
        <v>128</v>
      </c>
      <c r="J3184" s="7" t="str">
        <f>IFERROR(ROUND(AVERAGEIF('Week 1 - Making'!$B:$B,'Product List'!$A3184,'Week 1 - Making'!$P:$P),0),"")</f>
        <v/>
      </c>
      <c r="K3184" s="7" t="str">
        <f>IFERROR(ROUND(AVERAGEIF('Week 2 - Making'!$B:$B,'Product List'!$A3184,'Week 2 - Making'!$P:$P),0),"")</f>
        <v/>
      </c>
      <c r="L3184" s="263" t="str">
        <f>IFERROR(ROUND(AVERAGEIF('Week 3 - Making'!$B:$B,'Product List'!$A3184,'Week 3 - Making'!$P:$P),0),"")</f>
        <v/>
      </c>
      <c r="M3184" s="7" t="str">
        <f>IFERROR(ROUND(AVERAGEIF('Week 4 - Making'!$B:$B,'Product List'!$A3184,'Week 4 - Making'!$P:$P),0),"")</f>
        <v/>
      </c>
      <c r="N3184" s="7" t="str">
        <f>IFERROR(ROUND(AVERAGEIF('Week 5 - Making'!$B:$B,'Product List'!$A3184,'Week 5 - Making'!$P:$P),0),"")</f>
        <v/>
      </c>
      <c r="O3184" s="7"/>
      <c r="P3184" s="7">
        <f t="array" ref="P3184">iferror(xlookup(C3184,'Product Families'!A:A,'Product Families'!S:S),"")</f>
        <v>0</v>
      </c>
    </row>
    <row r="3185" ht="14.25" customHeight="1">
      <c r="A3185" s="138" t="s">
        <v>6380</v>
      </c>
      <c r="B3185" s="122"/>
      <c r="C3185" s="138" t="s">
        <v>1006</v>
      </c>
      <c r="D3185" s="7">
        <f t="array" ref="D3185">IFERROR(XLOOKUP($C3185,'Product Families'!$A:$A,'Product Families'!$D:$D),"")</f>
        <v>26</v>
      </c>
      <c r="E3185" s="7">
        <f t="array" ref="E3185">IFERROR(XLOOKUP($C3185,'Product Families'!$A:$A,'Product Families'!$E:$E),"")</f>
        <v>27</v>
      </c>
      <c r="F3185" s="7">
        <f t="array" ref="F3185">IFERROR(XLOOKUP($C3185,'Product Families'!$A:$A,'Product Families'!$F:$F),"")</f>
        <v>29</v>
      </c>
      <c r="G3185" s="7">
        <f t="array" ref="G3185">IFERROR(XLOOKUP($C3185,'Product Families'!$A:$A,'Product Families'!$G:$G),"")</f>
        <v>31</v>
      </c>
      <c r="J3185" s="7" t="str">
        <f>IFERROR(ROUND(AVERAGEIF('Week 1 - Making'!$B:$B,'Product List'!$A3185,'Week 1 - Making'!$P:$P),0),"")</f>
        <v/>
      </c>
      <c r="K3185" s="7" t="str">
        <f>IFERROR(ROUND(AVERAGEIF('Week 2 - Making'!$B:$B,'Product List'!$A3185,'Week 2 - Making'!$P:$P),0),"")</f>
        <v/>
      </c>
      <c r="L3185" s="263" t="str">
        <f>IFERROR(ROUND(AVERAGEIF('Week 3 - Making'!$B:$B,'Product List'!$A3185,'Week 3 - Making'!$P:$P),0),"")</f>
        <v/>
      </c>
      <c r="M3185" s="7" t="str">
        <f>IFERROR(ROUND(AVERAGEIF('Week 4 - Making'!$B:$B,'Product List'!$A3185,'Week 4 - Making'!$P:$P),0),"")</f>
        <v/>
      </c>
      <c r="N3185" s="7" t="str">
        <f>IFERROR(ROUND(AVERAGEIF('Week 5 - Making'!$B:$B,'Product List'!$A3185,'Week 5 - Making'!$P:$P),0),"")</f>
        <v/>
      </c>
      <c r="O3185" s="7"/>
      <c r="P3185" s="7">
        <f t="array" ref="P3185">iferror(xlookup(C3185,'Product Families'!A:A,'Product Families'!S:S),"")</f>
        <v>0</v>
      </c>
    </row>
    <row r="3186" ht="14.25" customHeight="1">
      <c r="A3186" s="138" t="s">
        <v>6381</v>
      </c>
      <c r="B3186" s="122"/>
      <c r="C3186" s="138" t="s">
        <v>990</v>
      </c>
      <c r="D3186" s="7">
        <f t="array" ref="D3186">IFERROR(XLOOKUP($C3186,'Product Families'!$A:$A,'Product Families'!$D:$D),"")</f>
        <v>108</v>
      </c>
      <c r="E3186" s="7">
        <f t="array" ref="E3186">IFERROR(XLOOKUP($C3186,'Product Families'!$A:$A,'Product Families'!$E:$E),"")</f>
        <v>111</v>
      </c>
      <c r="F3186" s="7">
        <f t="array" ref="F3186">IFERROR(XLOOKUP($C3186,'Product Families'!$A:$A,'Product Families'!$F:$F),"")</f>
        <v>119</v>
      </c>
      <c r="G3186" s="7">
        <f t="array" ref="G3186">IFERROR(XLOOKUP($C3186,'Product Families'!$A:$A,'Product Families'!$G:$G),"")</f>
        <v>128</v>
      </c>
      <c r="J3186" s="7" t="str">
        <f>IFERROR(ROUND(AVERAGEIF('Week 1 - Making'!$B:$B,'Product List'!$A3186,'Week 1 - Making'!$P:$P),0),"")</f>
        <v/>
      </c>
      <c r="K3186" s="7" t="str">
        <f>IFERROR(ROUND(AVERAGEIF('Week 2 - Making'!$B:$B,'Product List'!$A3186,'Week 2 - Making'!$P:$P),0),"")</f>
        <v/>
      </c>
      <c r="L3186" s="263" t="str">
        <f>IFERROR(ROUND(AVERAGEIF('Week 3 - Making'!$B:$B,'Product List'!$A3186,'Week 3 - Making'!$P:$P),0),"")</f>
        <v/>
      </c>
      <c r="M3186" s="7" t="str">
        <f>IFERROR(ROUND(AVERAGEIF('Week 4 - Making'!$B:$B,'Product List'!$A3186,'Week 4 - Making'!$P:$P),0),"")</f>
        <v/>
      </c>
      <c r="N3186" s="7" t="str">
        <f>IFERROR(ROUND(AVERAGEIF('Week 5 - Making'!$B:$B,'Product List'!$A3186,'Week 5 - Making'!$P:$P),0),"")</f>
        <v/>
      </c>
      <c r="O3186" s="7"/>
      <c r="P3186" s="7">
        <f t="array" ref="P3186">iferror(xlookup(C3186,'Product Families'!A:A,'Product Families'!S:S),"")</f>
        <v>0</v>
      </c>
    </row>
    <row r="3187" ht="14.25" customHeight="1">
      <c r="A3187" s="138" t="s">
        <v>6382</v>
      </c>
      <c r="B3187" s="122"/>
      <c r="C3187" s="138" t="s">
        <v>1006</v>
      </c>
      <c r="D3187" s="7">
        <f t="array" ref="D3187">IFERROR(XLOOKUP($C3187,'Product Families'!$A:$A,'Product Families'!$D:$D),"")</f>
        <v>26</v>
      </c>
      <c r="E3187" s="7">
        <f t="array" ref="E3187">IFERROR(XLOOKUP($C3187,'Product Families'!$A:$A,'Product Families'!$E:$E),"")</f>
        <v>27</v>
      </c>
      <c r="F3187" s="7">
        <f t="array" ref="F3187">IFERROR(XLOOKUP($C3187,'Product Families'!$A:$A,'Product Families'!$F:$F),"")</f>
        <v>29</v>
      </c>
      <c r="G3187" s="7">
        <f t="array" ref="G3187">IFERROR(XLOOKUP($C3187,'Product Families'!$A:$A,'Product Families'!$G:$G),"")</f>
        <v>31</v>
      </c>
      <c r="J3187" s="7" t="str">
        <f>IFERROR(ROUND(AVERAGEIF('Week 1 - Making'!$B:$B,'Product List'!$A3187,'Week 1 - Making'!$P:$P),0),"")</f>
        <v/>
      </c>
      <c r="K3187" s="7" t="str">
        <f>IFERROR(ROUND(AVERAGEIF('Week 2 - Making'!$B:$B,'Product List'!$A3187,'Week 2 - Making'!$P:$P),0),"")</f>
        <v/>
      </c>
      <c r="L3187" s="263" t="str">
        <f>IFERROR(ROUND(AVERAGEIF('Week 3 - Making'!$B:$B,'Product List'!$A3187,'Week 3 - Making'!$P:$P),0),"")</f>
        <v/>
      </c>
      <c r="M3187" s="7" t="str">
        <f>IFERROR(ROUND(AVERAGEIF('Week 4 - Making'!$B:$B,'Product List'!$A3187,'Week 4 - Making'!$P:$P),0),"")</f>
        <v/>
      </c>
      <c r="N3187" s="7" t="str">
        <f>IFERROR(ROUND(AVERAGEIF('Week 5 - Making'!$B:$B,'Product List'!$A3187,'Week 5 - Making'!$P:$P),0),"")</f>
        <v/>
      </c>
      <c r="O3187" s="7"/>
      <c r="P3187" s="7">
        <f t="array" ref="P3187">iferror(xlookup(C3187,'Product Families'!A:A,'Product Families'!S:S),"")</f>
        <v>0</v>
      </c>
    </row>
    <row r="3188" ht="14.25" customHeight="1">
      <c r="A3188" s="138" t="s">
        <v>6383</v>
      </c>
      <c r="B3188" s="122"/>
      <c r="C3188" s="138" t="s">
        <v>1174</v>
      </c>
      <c r="D3188" s="7">
        <f t="array" ref="D3188">IFERROR(XLOOKUP($C3188,'Product Families'!$A:$A,'Product Families'!$D:$D),"")</f>
        <v>472</v>
      </c>
      <c r="E3188" s="7">
        <f t="array" ref="E3188">IFERROR(XLOOKUP($C3188,'Product Families'!$A:$A,'Product Families'!$E:$E),"")</f>
        <v>483</v>
      </c>
      <c r="F3188" s="7">
        <f t="array" ref="F3188">IFERROR(XLOOKUP($C3188,'Product Families'!$A:$A,'Product Families'!$F:$F),"")</f>
        <v>520</v>
      </c>
      <c r="G3188" s="7">
        <f t="array" ref="G3188">IFERROR(XLOOKUP($C3188,'Product Families'!$A:$A,'Product Families'!$G:$G),"")</f>
        <v>558</v>
      </c>
      <c r="J3188" s="7" t="str">
        <f>IFERROR(ROUND(AVERAGEIF('Week 1 - Making'!$B:$B,'Product List'!$A3188,'Week 1 - Making'!$P:$P),0),"")</f>
        <v/>
      </c>
      <c r="K3188" s="7" t="str">
        <f>IFERROR(ROUND(AVERAGEIF('Week 2 - Making'!$B:$B,'Product List'!$A3188,'Week 2 - Making'!$P:$P),0),"")</f>
        <v/>
      </c>
      <c r="L3188" s="263" t="str">
        <f>IFERROR(ROUND(AVERAGEIF('Week 3 - Making'!$B:$B,'Product List'!$A3188,'Week 3 - Making'!$P:$P),0),"")</f>
        <v/>
      </c>
      <c r="M3188" s="7" t="str">
        <f>IFERROR(ROUND(AVERAGEIF('Week 4 - Making'!$B:$B,'Product List'!$A3188,'Week 4 - Making'!$P:$P),0),"")</f>
        <v/>
      </c>
      <c r="N3188" s="7" t="str">
        <f>IFERROR(ROUND(AVERAGEIF('Week 5 - Making'!$B:$B,'Product List'!$A3188,'Week 5 - Making'!$P:$P),0),"")</f>
        <v/>
      </c>
      <c r="O3188" s="7"/>
      <c r="P3188" s="7">
        <f t="array" ref="P3188">iferror(xlookup(C3188,'Product Families'!A:A,'Product Families'!S:S),"")</f>
        <v>0</v>
      </c>
    </row>
    <row r="3189" ht="14.25" customHeight="1">
      <c r="A3189" s="138" t="s">
        <v>6384</v>
      </c>
      <c r="B3189" s="299" t="s">
        <v>6385</v>
      </c>
      <c r="C3189" s="138" t="s">
        <v>1182</v>
      </c>
      <c r="D3189" s="7">
        <f t="array" ref="D3189">IFERROR(XLOOKUP($C3189,'Product Families'!$A:$A,'Product Families'!$D:$D),"")</f>
        <v>24</v>
      </c>
      <c r="E3189" s="7">
        <f t="array" ref="E3189">IFERROR(XLOOKUP($C3189,'Product Families'!$A:$A,'Product Families'!$E:$E),"")</f>
        <v>25</v>
      </c>
      <c r="F3189" s="7">
        <f t="array" ref="F3189">IFERROR(XLOOKUP($C3189,'Product Families'!$A:$A,'Product Families'!$F:$F),"")</f>
        <v>27</v>
      </c>
      <c r="G3189" s="7">
        <f t="array" ref="G3189">IFERROR(XLOOKUP($C3189,'Product Families'!$A:$A,'Product Families'!$G:$G),"")</f>
        <v>29</v>
      </c>
      <c r="J3189" s="7" t="str">
        <f>IFERROR(ROUND(AVERAGEIF('Week 1 - Making'!$B:$B,'Product List'!$A3189,'Week 1 - Making'!$P:$P),0),"")</f>
        <v/>
      </c>
      <c r="K3189" s="7" t="str">
        <f>IFERROR(ROUND(AVERAGEIF('Week 2 - Making'!$B:$B,'Product List'!$A3189,'Week 2 - Making'!$P:$P),0),"")</f>
        <v/>
      </c>
      <c r="L3189" s="263" t="str">
        <f>IFERROR(ROUND(AVERAGEIF('Week 3 - Making'!$B:$B,'Product List'!$A3189,'Week 3 - Making'!$P:$P),0),"")</f>
        <v/>
      </c>
      <c r="M3189" s="7" t="str">
        <f>IFERROR(ROUND(AVERAGEIF('Week 4 - Making'!$B:$B,'Product List'!$A3189,'Week 4 - Making'!$P:$P),0),"")</f>
        <v/>
      </c>
      <c r="N3189" s="7" t="str">
        <f>IFERROR(ROUND(AVERAGEIF('Week 5 - Making'!$B:$B,'Product List'!$A3189,'Week 5 - Making'!$P:$P),0),"")</f>
        <v/>
      </c>
      <c r="O3189" s="7"/>
      <c r="P3189" s="7">
        <f t="array" ref="P3189">iferror(xlookup(C3189,'Product Families'!A:A,'Product Families'!S:S),"")</f>
        <v>0</v>
      </c>
    </row>
    <row r="3190" ht="14.25" customHeight="1">
      <c r="A3190" s="138" t="s">
        <v>6386</v>
      </c>
      <c r="B3190" s="122"/>
      <c r="C3190" s="138" t="s">
        <v>1176</v>
      </c>
      <c r="D3190" s="7">
        <f t="array" ref="D3190">IFERROR(XLOOKUP($C3190,'Product Families'!$A:$A,'Product Families'!$D:$D),"")</f>
        <v>472</v>
      </c>
      <c r="E3190" s="7">
        <f t="array" ref="E3190">IFERROR(XLOOKUP($C3190,'Product Families'!$A:$A,'Product Families'!$E:$E),"")</f>
        <v>483</v>
      </c>
      <c r="F3190" s="7">
        <f t="array" ref="F3190">IFERROR(XLOOKUP($C3190,'Product Families'!$A:$A,'Product Families'!$F:$F),"")</f>
        <v>520</v>
      </c>
      <c r="G3190" s="7">
        <f t="array" ref="G3190">IFERROR(XLOOKUP($C3190,'Product Families'!$A:$A,'Product Families'!$G:$G),"")</f>
        <v>558</v>
      </c>
      <c r="J3190" s="7" t="str">
        <f>IFERROR(ROUND(AVERAGEIF('Week 1 - Making'!$B:$B,'Product List'!$A3190,'Week 1 - Making'!$P:$P),0),"")</f>
        <v/>
      </c>
      <c r="K3190" s="7" t="str">
        <f>IFERROR(ROUND(AVERAGEIF('Week 2 - Making'!$B:$B,'Product List'!$A3190,'Week 2 - Making'!$P:$P),0),"")</f>
        <v/>
      </c>
      <c r="L3190" s="263" t="str">
        <f>IFERROR(ROUND(AVERAGEIF('Week 3 - Making'!$B:$B,'Product List'!$A3190,'Week 3 - Making'!$P:$P),0),"")</f>
        <v/>
      </c>
      <c r="M3190" s="7" t="str">
        <f>IFERROR(ROUND(AVERAGEIF('Week 4 - Making'!$B:$B,'Product List'!$A3190,'Week 4 - Making'!$P:$P),0),"")</f>
        <v/>
      </c>
      <c r="N3190" s="7" t="str">
        <f>IFERROR(ROUND(AVERAGEIF('Week 5 - Making'!$B:$B,'Product List'!$A3190,'Week 5 - Making'!$P:$P),0),"")</f>
        <v/>
      </c>
      <c r="O3190" s="7"/>
      <c r="P3190" s="7">
        <f t="array" ref="P3190">iferror(xlookup(C3190,'Product Families'!A:A,'Product Families'!S:S),"")</f>
        <v>0</v>
      </c>
    </row>
    <row r="3191" ht="14.25" customHeight="1">
      <c r="A3191" s="138" t="s">
        <v>6387</v>
      </c>
      <c r="B3191" s="122"/>
      <c r="C3191" s="138" t="s">
        <v>1179</v>
      </c>
      <c r="D3191" s="7">
        <f t="array" ref="D3191">IFERROR(XLOOKUP($C3191,'Product Families'!$A:$A,'Product Families'!$D:$D),"")</f>
        <v>472</v>
      </c>
      <c r="E3191" s="7">
        <f t="array" ref="E3191">IFERROR(XLOOKUP($C3191,'Product Families'!$A:$A,'Product Families'!$E:$E),"")</f>
        <v>483</v>
      </c>
      <c r="F3191" s="7">
        <f t="array" ref="F3191">IFERROR(XLOOKUP($C3191,'Product Families'!$A:$A,'Product Families'!$F:$F),"")</f>
        <v>520</v>
      </c>
      <c r="G3191" s="7">
        <f t="array" ref="G3191">IFERROR(XLOOKUP($C3191,'Product Families'!$A:$A,'Product Families'!$G:$G),"")</f>
        <v>558</v>
      </c>
      <c r="J3191" s="7" t="str">
        <f>IFERROR(ROUND(AVERAGEIF('Week 1 - Making'!$B:$B,'Product List'!$A3191,'Week 1 - Making'!$P:$P),0),"")</f>
        <v/>
      </c>
      <c r="K3191" s="7" t="str">
        <f>IFERROR(ROUND(AVERAGEIF('Week 2 - Making'!$B:$B,'Product List'!$A3191,'Week 2 - Making'!$P:$P),0),"")</f>
        <v/>
      </c>
      <c r="L3191" s="263" t="str">
        <f>IFERROR(ROUND(AVERAGEIF('Week 3 - Making'!$B:$B,'Product List'!$A3191,'Week 3 - Making'!$P:$P),0),"")</f>
        <v/>
      </c>
      <c r="M3191" s="7" t="str">
        <f>IFERROR(ROUND(AVERAGEIF('Week 4 - Making'!$B:$B,'Product List'!$A3191,'Week 4 - Making'!$P:$P),0),"")</f>
        <v/>
      </c>
      <c r="N3191" s="7" t="str">
        <f>IFERROR(ROUND(AVERAGEIF('Week 5 - Making'!$B:$B,'Product List'!$A3191,'Week 5 - Making'!$P:$P),0),"")</f>
        <v/>
      </c>
      <c r="O3191" s="7"/>
      <c r="P3191" s="7">
        <f t="array" ref="P3191">iferror(xlookup(C3191,'Product Families'!A:A,'Product Families'!S:S),"")</f>
        <v>0</v>
      </c>
    </row>
    <row r="3192" ht="14.25" customHeight="1">
      <c r="A3192" s="138" t="s">
        <v>6388</v>
      </c>
      <c r="B3192" s="122"/>
      <c r="C3192" s="138" t="s">
        <v>1174</v>
      </c>
      <c r="D3192" s="7">
        <f t="array" ref="D3192">IFERROR(XLOOKUP($C3192,'Product Families'!$A:$A,'Product Families'!$D:$D),"")</f>
        <v>472</v>
      </c>
      <c r="E3192" s="7">
        <f t="array" ref="E3192">IFERROR(XLOOKUP($C3192,'Product Families'!$A:$A,'Product Families'!$E:$E),"")</f>
        <v>483</v>
      </c>
      <c r="F3192" s="7">
        <f t="array" ref="F3192">IFERROR(XLOOKUP($C3192,'Product Families'!$A:$A,'Product Families'!$F:$F),"")</f>
        <v>520</v>
      </c>
      <c r="G3192" s="7">
        <f t="array" ref="G3192">IFERROR(XLOOKUP($C3192,'Product Families'!$A:$A,'Product Families'!$G:$G),"")</f>
        <v>558</v>
      </c>
      <c r="J3192" s="7" t="str">
        <f>IFERROR(ROUND(AVERAGEIF('Week 1 - Making'!$B:$B,'Product List'!$A3192,'Week 1 - Making'!$P:$P),0),"")</f>
        <v/>
      </c>
      <c r="K3192" s="7" t="str">
        <f>IFERROR(ROUND(AVERAGEIF('Week 2 - Making'!$B:$B,'Product List'!$A3192,'Week 2 - Making'!$P:$P),0),"")</f>
        <v/>
      </c>
      <c r="L3192" s="263" t="str">
        <f>IFERROR(ROUND(AVERAGEIF('Week 3 - Making'!$B:$B,'Product List'!$A3192,'Week 3 - Making'!$P:$P),0),"")</f>
        <v/>
      </c>
      <c r="M3192" s="7" t="str">
        <f>IFERROR(ROUND(AVERAGEIF('Week 4 - Making'!$B:$B,'Product List'!$A3192,'Week 4 - Making'!$P:$P),0),"")</f>
        <v/>
      </c>
      <c r="N3192" s="7" t="str">
        <f>IFERROR(ROUND(AVERAGEIF('Week 5 - Making'!$B:$B,'Product List'!$A3192,'Week 5 - Making'!$P:$P),0),"")</f>
        <v/>
      </c>
      <c r="O3192" s="7"/>
      <c r="P3192" s="7">
        <f t="array" ref="P3192">iferror(xlookup(C3192,'Product Families'!A:A,'Product Families'!S:S),"")</f>
        <v>0</v>
      </c>
    </row>
    <row r="3193" ht="14.25" customHeight="1">
      <c r="A3193" s="138" t="s">
        <v>6389</v>
      </c>
      <c r="B3193" s="299" t="s">
        <v>6385</v>
      </c>
      <c r="C3193" s="138" t="s">
        <v>1182</v>
      </c>
      <c r="D3193" s="7">
        <f t="array" ref="D3193">IFERROR(XLOOKUP($C3193,'Product Families'!$A:$A,'Product Families'!$D:$D),"")</f>
        <v>24</v>
      </c>
      <c r="E3193" s="7">
        <f t="array" ref="E3193">IFERROR(XLOOKUP($C3193,'Product Families'!$A:$A,'Product Families'!$E:$E),"")</f>
        <v>25</v>
      </c>
      <c r="F3193" s="7">
        <f t="array" ref="F3193">IFERROR(XLOOKUP($C3193,'Product Families'!$A:$A,'Product Families'!$F:$F),"")</f>
        <v>27</v>
      </c>
      <c r="G3193" s="7">
        <f t="array" ref="G3193">IFERROR(XLOOKUP($C3193,'Product Families'!$A:$A,'Product Families'!$G:$G),"")</f>
        <v>29</v>
      </c>
      <c r="J3193" s="7" t="str">
        <f>IFERROR(ROUND(AVERAGEIF('Week 1 - Making'!$B:$B,'Product List'!$A3193,'Week 1 - Making'!$P:$P),0),"")</f>
        <v/>
      </c>
      <c r="K3193" s="7" t="str">
        <f>IFERROR(ROUND(AVERAGEIF('Week 2 - Making'!$B:$B,'Product List'!$A3193,'Week 2 - Making'!$P:$P),0),"")</f>
        <v/>
      </c>
      <c r="L3193" s="263" t="str">
        <f>IFERROR(ROUND(AVERAGEIF('Week 3 - Making'!$B:$B,'Product List'!$A3193,'Week 3 - Making'!$P:$P),0),"")</f>
        <v/>
      </c>
      <c r="M3193" s="7" t="str">
        <f>IFERROR(ROUND(AVERAGEIF('Week 4 - Making'!$B:$B,'Product List'!$A3193,'Week 4 - Making'!$P:$P),0),"")</f>
        <v/>
      </c>
      <c r="N3193" s="7" t="str">
        <f>IFERROR(ROUND(AVERAGEIF('Week 5 - Making'!$B:$B,'Product List'!$A3193,'Week 5 - Making'!$P:$P),0),"")</f>
        <v/>
      </c>
      <c r="O3193" s="7"/>
      <c r="P3193" s="7">
        <f t="array" ref="P3193">iferror(xlookup(C3193,'Product Families'!A:A,'Product Families'!S:S),"")</f>
        <v>0</v>
      </c>
    </row>
    <row r="3194" ht="14.25" customHeight="1">
      <c r="A3194" s="138" t="s">
        <v>6390</v>
      </c>
      <c r="B3194" s="122"/>
      <c r="C3194" s="138" t="s">
        <v>1174</v>
      </c>
      <c r="D3194" s="7">
        <f t="array" ref="D3194">IFERROR(XLOOKUP($C3194,'Product Families'!$A:$A,'Product Families'!$D:$D),"")</f>
        <v>472</v>
      </c>
      <c r="E3194" s="7">
        <f t="array" ref="E3194">IFERROR(XLOOKUP($C3194,'Product Families'!$A:$A,'Product Families'!$E:$E),"")</f>
        <v>483</v>
      </c>
      <c r="F3194" s="7">
        <f t="array" ref="F3194">IFERROR(XLOOKUP($C3194,'Product Families'!$A:$A,'Product Families'!$F:$F),"")</f>
        <v>520</v>
      </c>
      <c r="G3194" s="7">
        <f t="array" ref="G3194">IFERROR(XLOOKUP($C3194,'Product Families'!$A:$A,'Product Families'!$G:$G),"")</f>
        <v>558</v>
      </c>
      <c r="J3194" s="7" t="str">
        <f>IFERROR(ROUND(AVERAGEIF('Week 1 - Making'!$B:$B,'Product List'!$A3194,'Week 1 - Making'!$P:$P),0),"")</f>
        <v/>
      </c>
      <c r="K3194" s="7" t="str">
        <f>IFERROR(ROUND(AVERAGEIF('Week 2 - Making'!$B:$B,'Product List'!$A3194,'Week 2 - Making'!$P:$P),0),"")</f>
        <v/>
      </c>
      <c r="L3194" s="263" t="str">
        <f>IFERROR(ROUND(AVERAGEIF('Week 3 - Making'!$B:$B,'Product List'!$A3194,'Week 3 - Making'!$P:$P),0),"")</f>
        <v/>
      </c>
      <c r="M3194" s="7" t="str">
        <f>IFERROR(ROUND(AVERAGEIF('Week 4 - Making'!$B:$B,'Product List'!$A3194,'Week 4 - Making'!$P:$P),0),"")</f>
        <v/>
      </c>
      <c r="N3194" s="7" t="str">
        <f>IFERROR(ROUND(AVERAGEIF('Week 5 - Making'!$B:$B,'Product List'!$A3194,'Week 5 - Making'!$P:$P),0),"")</f>
        <v/>
      </c>
      <c r="O3194" s="7"/>
      <c r="P3194" s="7">
        <f t="array" ref="P3194">iferror(xlookup(C3194,'Product Families'!A:A,'Product Families'!S:S),"")</f>
        <v>0</v>
      </c>
    </row>
    <row r="3195" ht="14.25" customHeight="1">
      <c r="A3195" s="138" t="s">
        <v>6391</v>
      </c>
      <c r="B3195" s="299" t="s">
        <v>6385</v>
      </c>
      <c r="C3195" s="138" t="s">
        <v>1182</v>
      </c>
      <c r="D3195" s="7">
        <f t="array" ref="D3195">IFERROR(XLOOKUP($C3195,'Product Families'!$A:$A,'Product Families'!$D:$D),"")</f>
        <v>24</v>
      </c>
      <c r="E3195" s="7">
        <f t="array" ref="E3195">IFERROR(XLOOKUP($C3195,'Product Families'!$A:$A,'Product Families'!$E:$E),"")</f>
        <v>25</v>
      </c>
      <c r="F3195" s="7">
        <f t="array" ref="F3195">IFERROR(XLOOKUP($C3195,'Product Families'!$A:$A,'Product Families'!$F:$F),"")</f>
        <v>27</v>
      </c>
      <c r="G3195" s="7">
        <f t="array" ref="G3195">IFERROR(XLOOKUP($C3195,'Product Families'!$A:$A,'Product Families'!$G:$G),"")</f>
        <v>29</v>
      </c>
      <c r="J3195" s="7" t="str">
        <f>IFERROR(ROUND(AVERAGEIF('Week 1 - Making'!$B:$B,'Product List'!$A3195,'Week 1 - Making'!$P:$P),0),"")</f>
        <v/>
      </c>
      <c r="K3195" s="7" t="str">
        <f>IFERROR(ROUND(AVERAGEIF('Week 2 - Making'!$B:$B,'Product List'!$A3195,'Week 2 - Making'!$P:$P),0),"")</f>
        <v/>
      </c>
      <c r="L3195" s="263" t="str">
        <f>IFERROR(ROUND(AVERAGEIF('Week 3 - Making'!$B:$B,'Product List'!$A3195,'Week 3 - Making'!$P:$P),0),"")</f>
        <v/>
      </c>
      <c r="M3195" s="7" t="str">
        <f>IFERROR(ROUND(AVERAGEIF('Week 4 - Making'!$B:$B,'Product List'!$A3195,'Week 4 - Making'!$P:$P),0),"")</f>
        <v/>
      </c>
      <c r="N3195" s="7" t="str">
        <f>IFERROR(ROUND(AVERAGEIF('Week 5 - Making'!$B:$B,'Product List'!$A3195,'Week 5 - Making'!$P:$P),0),"")</f>
        <v/>
      </c>
      <c r="O3195" s="7"/>
      <c r="P3195" s="7">
        <f t="array" ref="P3195">iferror(xlookup(C3195,'Product Families'!A:A,'Product Families'!S:S),"")</f>
        <v>0</v>
      </c>
    </row>
    <row r="3196" ht="14.25" customHeight="1">
      <c r="A3196" s="138" t="s">
        <v>6392</v>
      </c>
      <c r="B3196" s="122"/>
      <c r="C3196" s="138" t="s">
        <v>1174</v>
      </c>
      <c r="D3196" s="7">
        <f t="array" ref="D3196">IFERROR(XLOOKUP($C3196,'Product Families'!$A:$A,'Product Families'!$D:$D),"")</f>
        <v>472</v>
      </c>
      <c r="E3196" s="7">
        <f t="array" ref="E3196">IFERROR(XLOOKUP($C3196,'Product Families'!$A:$A,'Product Families'!$E:$E),"")</f>
        <v>483</v>
      </c>
      <c r="F3196" s="7">
        <f t="array" ref="F3196">IFERROR(XLOOKUP($C3196,'Product Families'!$A:$A,'Product Families'!$F:$F),"")</f>
        <v>520</v>
      </c>
      <c r="G3196" s="7">
        <f t="array" ref="G3196">IFERROR(XLOOKUP($C3196,'Product Families'!$A:$A,'Product Families'!$G:$G),"")</f>
        <v>558</v>
      </c>
      <c r="J3196" s="7" t="str">
        <f>IFERROR(ROUND(AVERAGEIF('Week 1 - Making'!$B:$B,'Product List'!$A3196,'Week 1 - Making'!$P:$P),0),"")</f>
        <v/>
      </c>
      <c r="K3196" s="7" t="str">
        <f>IFERROR(ROUND(AVERAGEIF('Week 2 - Making'!$B:$B,'Product List'!$A3196,'Week 2 - Making'!$P:$P),0),"")</f>
        <v/>
      </c>
      <c r="L3196" s="263" t="str">
        <f>IFERROR(ROUND(AVERAGEIF('Week 3 - Making'!$B:$B,'Product List'!$A3196,'Week 3 - Making'!$P:$P),0),"")</f>
        <v/>
      </c>
      <c r="M3196" s="7" t="str">
        <f>IFERROR(ROUND(AVERAGEIF('Week 4 - Making'!$B:$B,'Product List'!$A3196,'Week 4 - Making'!$P:$P),0),"")</f>
        <v/>
      </c>
      <c r="N3196" s="7" t="str">
        <f>IFERROR(ROUND(AVERAGEIF('Week 5 - Making'!$B:$B,'Product List'!$A3196,'Week 5 - Making'!$P:$P),0),"")</f>
        <v/>
      </c>
      <c r="O3196" s="7"/>
      <c r="P3196" s="7">
        <f t="array" ref="P3196">iferror(xlookup(C3196,'Product Families'!A:A,'Product Families'!S:S),"")</f>
        <v>0</v>
      </c>
    </row>
    <row r="3197" ht="14.25" customHeight="1">
      <c r="A3197" s="138" t="s">
        <v>6393</v>
      </c>
      <c r="B3197" s="299" t="s">
        <v>6385</v>
      </c>
      <c r="C3197" s="138" t="s">
        <v>1182</v>
      </c>
      <c r="D3197" s="7">
        <f t="array" ref="D3197">IFERROR(XLOOKUP($C3197,'Product Families'!$A:$A,'Product Families'!$D:$D),"")</f>
        <v>24</v>
      </c>
      <c r="E3197" s="7">
        <f t="array" ref="E3197">IFERROR(XLOOKUP($C3197,'Product Families'!$A:$A,'Product Families'!$E:$E),"")</f>
        <v>25</v>
      </c>
      <c r="F3197" s="7">
        <f t="array" ref="F3197">IFERROR(XLOOKUP($C3197,'Product Families'!$A:$A,'Product Families'!$F:$F),"")</f>
        <v>27</v>
      </c>
      <c r="G3197" s="7">
        <f t="array" ref="G3197">IFERROR(XLOOKUP($C3197,'Product Families'!$A:$A,'Product Families'!$G:$G),"")</f>
        <v>29</v>
      </c>
      <c r="J3197" s="7" t="str">
        <f>IFERROR(ROUND(AVERAGEIF('Week 1 - Making'!$B:$B,'Product List'!$A3197,'Week 1 - Making'!$P:$P),0),"")</f>
        <v/>
      </c>
      <c r="K3197" s="7" t="str">
        <f>IFERROR(ROUND(AVERAGEIF('Week 2 - Making'!$B:$B,'Product List'!$A3197,'Week 2 - Making'!$P:$P),0),"")</f>
        <v/>
      </c>
      <c r="L3197" s="263" t="str">
        <f>IFERROR(ROUND(AVERAGEIF('Week 3 - Making'!$B:$B,'Product List'!$A3197,'Week 3 - Making'!$P:$P),0),"")</f>
        <v/>
      </c>
      <c r="M3197" s="7" t="str">
        <f>IFERROR(ROUND(AVERAGEIF('Week 4 - Making'!$B:$B,'Product List'!$A3197,'Week 4 - Making'!$P:$P),0),"")</f>
        <v/>
      </c>
      <c r="N3197" s="7" t="str">
        <f>IFERROR(ROUND(AVERAGEIF('Week 5 - Making'!$B:$B,'Product List'!$A3197,'Week 5 - Making'!$P:$P),0),"")</f>
        <v/>
      </c>
      <c r="O3197" s="7"/>
      <c r="P3197" s="7">
        <f t="array" ref="P3197">iferror(xlookup(C3197,'Product Families'!A:A,'Product Families'!S:S),"")</f>
        <v>0</v>
      </c>
    </row>
    <row r="3198" ht="14.25" customHeight="1">
      <c r="A3198" s="138" t="s">
        <v>6394</v>
      </c>
      <c r="B3198" s="122"/>
      <c r="C3198" s="138" t="s">
        <v>1176</v>
      </c>
      <c r="D3198" s="7">
        <f t="array" ref="D3198">IFERROR(XLOOKUP($C3198,'Product Families'!$A:$A,'Product Families'!$D:$D),"")</f>
        <v>472</v>
      </c>
      <c r="E3198" s="7">
        <f t="array" ref="E3198">IFERROR(XLOOKUP($C3198,'Product Families'!$A:$A,'Product Families'!$E:$E),"")</f>
        <v>483</v>
      </c>
      <c r="F3198" s="7">
        <f t="array" ref="F3198">IFERROR(XLOOKUP($C3198,'Product Families'!$A:$A,'Product Families'!$F:$F),"")</f>
        <v>520</v>
      </c>
      <c r="G3198" s="7">
        <f t="array" ref="G3198">IFERROR(XLOOKUP($C3198,'Product Families'!$A:$A,'Product Families'!$G:$G),"")</f>
        <v>558</v>
      </c>
      <c r="J3198" s="7" t="str">
        <f>IFERROR(ROUND(AVERAGEIF('Week 1 - Making'!$B:$B,'Product List'!$A3198,'Week 1 - Making'!$P:$P),0),"")</f>
        <v/>
      </c>
      <c r="K3198" s="7" t="str">
        <f>IFERROR(ROUND(AVERAGEIF('Week 2 - Making'!$B:$B,'Product List'!$A3198,'Week 2 - Making'!$P:$P),0),"")</f>
        <v/>
      </c>
      <c r="L3198" s="263" t="str">
        <f>IFERROR(ROUND(AVERAGEIF('Week 3 - Making'!$B:$B,'Product List'!$A3198,'Week 3 - Making'!$P:$P),0),"")</f>
        <v/>
      </c>
      <c r="M3198" s="7" t="str">
        <f>IFERROR(ROUND(AVERAGEIF('Week 4 - Making'!$B:$B,'Product List'!$A3198,'Week 4 - Making'!$P:$P),0),"")</f>
        <v/>
      </c>
      <c r="N3198" s="7" t="str">
        <f>IFERROR(ROUND(AVERAGEIF('Week 5 - Making'!$B:$B,'Product List'!$A3198,'Week 5 - Making'!$P:$P),0),"")</f>
        <v/>
      </c>
      <c r="O3198" s="7"/>
      <c r="P3198" s="7">
        <f t="array" ref="P3198">iferror(xlookup(C3198,'Product Families'!A:A,'Product Families'!S:S),"")</f>
        <v>0</v>
      </c>
    </row>
    <row r="3199" ht="14.25" customHeight="1">
      <c r="A3199" s="138" t="s">
        <v>6395</v>
      </c>
      <c r="B3199" s="122"/>
      <c r="C3199" s="138" t="s">
        <v>1179</v>
      </c>
      <c r="D3199" s="7">
        <f t="array" ref="D3199">IFERROR(XLOOKUP($C3199,'Product Families'!$A:$A,'Product Families'!$D:$D),"")</f>
        <v>472</v>
      </c>
      <c r="E3199" s="7">
        <f t="array" ref="E3199">IFERROR(XLOOKUP($C3199,'Product Families'!$A:$A,'Product Families'!$E:$E),"")</f>
        <v>483</v>
      </c>
      <c r="F3199" s="7">
        <f t="array" ref="F3199">IFERROR(XLOOKUP($C3199,'Product Families'!$A:$A,'Product Families'!$F:$F),"")</f>
        <v>520</v>
      </c>
      <c r="G3199" s="7">
        <f t="array" ref="G3199">IFERROR(XLOOKUP($C3199,'Product Families'!$A:$A,'Product Families'!$G:$G),"")</f>
        <v>558</v>
      </c>
      <c r="J3199" s="7" t="str">
        <f>IFERROR(ROUND(AVERAGEIF('Week 1 - Making'!$B:$B,'Product List'!$A3199,'Week 1 - Making'!$P:$P),0),"")</f>
        <v/>
      </c>
      <c r="K3199" s="7" t="str">
        <f>IFERROR(ROUND(AVERAGEIF('Week 2 - Making'!$B:$B,'Product List'!$A3199,'Week 2 - Making'!$P:$P),0),"")</f>
        <v/>
      </c>
      <c r="L3199" s="263" t="str">
        <f>IFERROR(ROUND(AVERAGEIF('Week 3 - Making'!$B:$B,'Product List'!$A3199,'Week 3 - Making'!$P:$P),0),"")</f>
        <v/>
      </c>
      <c r="M3199" s="7" t="str">
        <f>IFERROR(ROUND(AVERAGEIF('Week 4 - Making'!$B:$B,'Product List'!$A3199,'Week 4 - Making'!$P:$P),0),"")</f>
        <v/>
      </c>
      <c r="N3199" s="7" t="str">
        <f>IFERROR(ROUND(AVERAGEIF('Week 5 - Making'!$B:$B,'Product List'!$A3199,'Week 5 - Making'!$P:$P),0),"")</f>
        <v/>
      </c>
      <c r="O3199" s="7"/>
      <c r="P3199" s="7">
        <f t="array" ref="P3199">iferror(xlookup(C3199,'Product Families'!A:A,'Product Families'!S:S),"")</f>
        <v>0</v>
      </c>
    </row>
    <row r="3200" ht="14.25" customHeight="1">
      <c r="A3200" s="138" t="s">
        <v>6396</v>
      </c>
      <c r="B3200" s="122"/>
      <c r="C3200" s="138" t="s">
        <v>1174</v>
      </c>
      <c r="D3200" s="7">
        <f t="array" ref="D3200">IFERROR(XLOOKUP($C3200,'Product Families'!$A:$A,'Product Families'!$D:$D),"")</f>
        <v>472</v>
      </c>
      <c r="E3200" s="7">
        <f t="array" ref="E3200">IFERROR(XLOOKUP($C3200,'Product Families'!$A:$A,'Product Families'!$E:$E),"")</f>
        <v>483</v>
      </c>
      <c r="F3200" s="7">
        <f t="array" ref="F3200">IFERROR(XLOOKUP($C3200,'Product Families'!$A:$A,'Product Families'!$F:$F),"")</f>
        <v>520</v>
      </c>
      <c r="G3200" s="7">
        <f t="array" ref="G3200">IFERROR(XLOOKUP($C3200,'Product Families'!$A:$A,'Product Families'!$G:$G),"")</f>
        <v>558</v>
      </c>
      <c r="J3200" s="7" t="str">
        <f>IFERROR(ROUND(AVERAGEIF('Week 1 - Making'!$B:$B,'Product List'!$A3200,'Week 1 - Making'!$P:$P),0),"")</f>
        <v/>
      </c>
      <c r="K3200" s="7" t="str">
        <f>IFERROR(ROUND(AVERAGEIF('Week 2 - Making'!$B:$B,'Product List'!$A3200,'Week 2 - Making'!$P:$P),0),"")</f>
        <v/>
      </c>
      <c r="L3200" s="263" t="str">
        <f>IFERROR(ROUND(AVERAGEIF('Week 3 - Making'!$B:$B,'Product List'!$A3200,'Week 3 - Making'!$P:$P),0),"")</f>
        <v/>
      </c>
      <c r="M3200" s="7" t="str">
        <f>IFERROR(ROUND(AVERAGEIF('Week 4 - Making'!$B:$B,'Product List'!$A3200,'Week 4 - Making'!$P:$P),0),"")</f>
        <v/>
      </c>
      <c r="N3200" s="7" t="str">
        <f>IFERROR(ROUND(AVERAGEIF('Week 5 - Making'!$B:$B,'Product List'!$A3200,'Week 5 - Making'!$P:$P),0),"")</f>
        <v/>
      </c>
      <c r="O3200" s="7"/>
      <c r="P3200" s="7">
        <f t="array" ref="P3200">iferror(xlookup(C3200,'Product Families'!A:A,'Product Families'!S:S),"")</f>
        <v>0</v>
      </c>
    </row>
    <row r="3201" ht="14.25" customHeight="1">
      <c r="A3201" s="138" t="s">
        <v>6397</v>
      </c>
      <c r="B3201" s="299" t="s">
        <v>6385</v>
      </c>
      <c r="C3201" s="138" t="s">
        <v>1182</v>
      </c>
      <c r="D3201" s="7">
        <f t="array" ref="D3201">IFERROR(XLOOKUP($C3201,'Product Families'!$A:$A,'Product Families'!$D:$D),"")</f>
        <v>24</v>
      </c>
      <c r="E3201" s="7">
        <f t="array" ref="E3201">IFERROR(XLOOKUP($C3201,'Product Families'!$A:$A,'Product Families'!$E:$E),"")</f>
        <v>25</v>
      </c>
      <c r="F3201" s="7">
        <f t="array" ref="F3201">IFERROR(XLOOKUP($C3201,'Product Families'!$A:$A,'Product Families'!$F:$F),"")</f>
        <v>27</v>
      </c>
      <c r="G3201" s="7">
        <f t="array" ref="G3201">IFERROR(XLOOKUP($C3201,'Product Families'!$A:$A,'Product Families'!$G:$G),"")</f>
        <v>29</v>
      </c>
      <c r="J3201" s="7" t="str">
        <f>IFERROR(ROUND(AVERAGEIF('Week 1 - Making'!$B:$B,'Product List'!$A3201,'Week 1 - Making'!$P:$P),0),"")</f>
        <v/>
      </c>
      <c r="K3201" s="7" t="str">
        <f>IFERROR(ROUND(AVERAGEIF('Week 2 - Making'!$B:$B,'Product List'!$A3201,'Week 2 - Making'!$P:$P),0),"")</f>
        <v/>
      </c>
      <c r="L3201" s="263" t="str">
        <f>IFERROR(ROUND(AVERAGEIF('Week 3 - Making'!$B:$B,'Product List'!$A3201,'Week 3 - Making'!$P:$P),0),"")</f>
        <v/>
      </c>
      <c r="M3201" s="7" t="str">
        <f>IFERROR(ROUND(AVERAGEIF('Week 4 - Making'!$B:$B,'Product List'!$A3201,'Week 4 - Making'!$P:$P),0),"")</f>
        <v/>
      </c>
      <c r="N3201" s="7" t="str">
        <f>IFERROR(ROUND(AVERAGEIF('Week 5 - Making'!$B:$B,'Product List'!$A3201,'Week 5 - Making'!$P:$P),0),"")</f>
        <v/>
      </c>
      <c r="O3201" s="7"/>
      <c r="P3201" s="7">
        <f t="array" ref="P3201">iferror(xlookup(C3201,'Product Families'!A:A,'Product Families'!S:S),"")</f>
        <v>0</v>
      </c>
    </row>
    <row r="3202" ht="14.25" customHeight="1">
      <c r="A3202" s="138" t="s">
        <v>6398</v>
      </c>
      <c r="B3202" s="122"/>
      <c r="C3202" s="138" t="s">
        <v>1174</v>
      </c>
      <c r="D3202" s="7">
        <f t="array" ref="D3202">IFERROR(XLOOKUP($C3202,'Product Families'!$A:$A,'Product Families'!$D:$D),"")</f>
        <v>472</v>
      </c>
      <c r="E3202" s="7">
        <f t="array" ref="E3202">IFERROR(XLOOKUP($C3202,'Product Families'!$A:$A,'Product Families'!$E:$E),"")</f>
        <v>483</v>
      </c>
      <c r="F3202" s="7">
        <f t="array" ref="F3202">IFERROR(XLOOKUP($C3202,'Product Families'!$A:$A,'Product Families'!$F:$F),"")</f>
        <v>520</v>
      </c>
      <c r="G3202" s="7">
        <f t="array" ref="G3202">IFERROR(XLOOKUP($C3202,'Product Families'!$A:$A,'Product Families'!$G:$G),"")</f>
        <v>558</v>
      </c>
      <c r="J3202" s="7" t="str">
        <f>IFERROR(ROUND(AVERAGEIF('Week 1 - Making'!$B:$B,'Product List'!$A3202,'Week 1 - Making'!$P:$P),0),"")</f>
        <v/>
      </c>
      <c r="K3202" s="7" t="str">
        <f>IFERROR(ROUND(AVERAGEIF('Week 2 - Making'!$B:$B,'Product List'!$A3202,'Week 2 - Making'!$P:$P),0),"")</f>
        <v/>
      </c>
      <c r="L3202" s="263" t="str">
        <f>IFERROR(ROUND(AVERAGEIF('Week 3 - Making'!$B:$B,'Product List'!$A3202,'Week 3 - Making'!$P:$P),0),"")</f>
        <v/>
      </c>
      <c r="M3202" s="7" t="str">
        <f>IFERROR(ROUND(AVERAGEIF('Week 4 - Making'!$B:$B,'Product List'!$A3202,'Week 4 - Making'!$P:$P),0),"")</f>
        <v/>
      </c>
      <c r="N3202" s="7" t="str">
        <f>IFERROR(ROUND(AVERAGEIF('Week 5 - Making'!$B:$B,'Product List'!$A3202,'Week 5 - Making'!$P:$P),0),"")</f>
        <v/>
      </c>
      <c r="O3202" s="7"/>
      <c r="P3202" s="7">
        <f t="array" ref="P3202">iferror(xlookup(C3202,'Product Families'!A:A,'Product Families'!S:S),"")</f>
        <v>0</v>
      </c>
    </row>
    <row r="3203" ht="14.25" customHeight="1">
      <c r="A3203" s="138" t="s">
        <v>6399</v>
      </c>
      <c r="B3203" s="299" t="s">
        <v>6385</v>
      </c>
      <c r="C3203" s="138" t="s">
        <v>1182</v>
      </c>
      <c r="D3203" s="7">
        <f t="array" ref="D3203">IFERROR(XLOOKUP($C3203,'Product Families'!$A:$A,'Product Families'!$D:$D),"")</f>
        <v>24</v>
      </c>
      <c r="E3203" s="7">
        <f t="array" ref="E3203">IFERROR(XLOOKUP($C3203,'Product Families'!$A:$A,'Product Families'!$E:$E),"")</f>
        <v>25</v>
      </c>
      <c r="F3203" s="7">
        <f t="array" ref="F3203">IFERROR(XLOOKUP($C3203,'Product Families'!$A:$A,'Product Families'!$F:$F),"")</f>
        <v>27</v>
      </c>
      <c r="G3203" s="7">
        <f t="array" ref="G3203">IFERROR(XLOOKUP($C3203,'Product Families'!$A:$A,'Product Families'!$G:$G),"")</f>
        <v>29</v>
      </c>
      <c r="J3203" s="7" t="str">
        <f>IFERROR(ROUND(AVERAGEIF('Week 1 - Making'!$B:$B,'Product List'!$A3203,'Week 1 - Making'!$P:$P),0),"")</f>
        <v/>
      </c>
      <c r="K3203" s="7" t="str">
        <f>IFERROR(ROUND(AVERAGEIF('Week 2 - Making'!$B:$B,'Product List'!$A3203,'Week 2 - Making'!$P:$P),0),"")</f>
        <v/>
      </c>
      <c r="L3203" s="263" t="str">
        <f>IFERROR(ROUND(AVERAGEIF('Week 3 - Making'!$B:$B,'Product List'!$A3203,'Week 3 - Making'!$P:$P),0),"")</f>
        <v/>
      </c>
      <c r="M3203" s="7" t="str">
        <f>IFERROR(ROUND(AVERAGEIF('Week 4 - Making'!$B:$B,'Product List'!$A3203,'Week 4 - Making'!$P:$P),0),"")</f>
        <v/>
      </c>
      <c r="N3203" s="7" t="str">
        <f>IFERROR(ROUND(AVERAGEIF('Week 5 - Making'!$B:$B,'Product List'!$A3203,'Week 5 - Making'!$P:$P),0),"")</f>
        <v/>
      </c>
      <c r="O3203" s="7"/>
      <c r="P3203" s="7">
        <f t="array" ref="P3203">iferror(xlookup(C3203,'Product Families'!A:A,'Product Families'!S:S),"")</f>
        <v>0</v>
      </c>
    </row>
    <row r="3204" ht="14.25" customHeight="1">
      <c r="A3204" s="138" t="s">
        <v>6400</v>
      </c>
      <c r="B3204" s="122"/>
      <c r="C3204" s="138" t="s">
        <v>1174</v>
      </c>
      <c r="D3204" s="7">
        <f t="array" ref="D3204">IFERROR(XLOOKUP($C3204,'Product Families'!$A:$A,'Product Families'!$D:$D),"")</f>
        <v>472</v>
      </c>
      <c r="E3204" s="7">
        <f t="array" ref="E3204">IFERROR(XLOOKUP($C3204,'Product Families'!$A:$A,'Product Families'!$E:$E),"")</f>
        <v>483</v>
      </c>
      <c r="F3204" s="7">
        <f t="array" ref="F3204">IFERROR(XLOOKUP($C3204,'Product Families'!$A:$A,'Product Families'!$F:$F),"")</f>
        <v>520</v>
      </c>
      <c r="G3204" s="7">
        <f t="array" ref="G3204">IFERROR(XLOOKUP($C3204,'Product Families'!$A:$A,'Product Families'!$G:$G),"")</f>
        <v>558</v>
      </c>
      <c r="J3204" s="7" t="str">
        <f>IFERROR(ROUND(AVERAGEIF('Week 1 - Making'!$B:$B,'Product List'!$A3204,'Week 1 - Making'!$P:$P),0),"")</f>
        <v/>
      </c>
      <c r="K3204" s="7" t="str">
        <f>IFERROR(ROUND(AVERAGEIF('Week 2 - Making'!$B:$B,'Product List'!$A3204,'Week 2 - Making'!$P:$P),0),"")</f>
        <v/>
      </c>
      <c r="L3204" s="263" t="str">
        <f>IFERROR(ROUND(AVERAGEIF('Week 3 - Making'!$B:$B,'Product List'!$A3204,'Week 3 - Making'!$P:$P),0),"")</f>
        <v/>
      </c>
      <c r="M3204" s="7" t="str">
        <f>IFERROR(ROUND(AVERAGEIF('Week 4 - Making'!$B:$B,'Product List'!$A3204,'Week 4 - Making'!$P:$P),0),"")</f>
        <v/>
      </c>
      <c r="N3204" s="7" t="str">
        <f>IFERROR(ROUND(AVERAGEIF('Week 5 - Making'!$B:$B,'Product List'!$A3204,'Week 5 - Making'!$P:$P),0),"")</f>
        <v/>
      </c>
      <c r="O3204" s="7"/>
      <c r="P3204" s="7">
        <f t="array" ref="P3204">iferror(xlookup(C3204,'Product Families'!A:A,'Product Families'!S:S),"")</f>
        <v>0</v>
      </c>
    </row>
    <row r="3205" ht="14.25" customHeight="1">
      <c r="A3205" s="138" t="s">
        <v>6401</v>
      </c>
      <c r="B3205" s="299" t="s">
        <v>6385</v>
      </c>
      <c r="C3205" s="138" t="s">
        <v>1182</v>
      </c>
      <c r="D3205" s="7">
        <f t="array" ref="D3205">IFERROR(XLOOKUP($C3205,'Product Families'!$A:$A,'Product Families'!$D:$D),"")</f>
        <v>24</v>
      </c>
      <c r="E3205" s="7">
        <f t="array" ref="E3205">IFERROR(XLOOKUP($C3205,'Product Families'!$A:$A,'Product Families'!$E:$E),"")</f>
        <v>25</v>
      </c>
      <c r="F3205" s="7">
        <f t="array" ref="F3205">IFERROR(XLOOKUP($C3205,'Product Families'!$A:$A,'Product Families'!$F:$F),"")</f>
        <v>27</v>
      </c>
      <c r="G3205" s="7">
        <f t="array" ref="G3205">IFERROR(XLOOKUP($C3205,'Product Families'!$A:$A,'Product Families'!$G:$G),"")</f>
        <v>29</v>
      </c>
      <c r="J3205" s="7" t="str">
        <f>IFERROR(ROUND(AVERAGEIF('Week 1 - Making'!$B:$B,'Product List'!$A3205,'Week 1 - Making'!$P:$P),0),"")</f>
        <v/>
      </c>
      <c r="K3205" s="7" t="str">
        <f>IFERROR(ROUND(AVERAGEIF('Week 2 - Making'!$B:$B,'Product List'!$A3205,'Week 2 - Making'!$P:$P),0),"")</f>
        <v/>
      </c>
      <c r="L3205" s="263" t="str">
        <f>IFERROR(ROUND(AVERAGEIF('Week 3 - Making'!$B:$B,'Product List'!$A3205,'Week 3 - Making'!$P:$P),0),"")</f>
        <v/>
      </c>
      <c r="M3205" s="7" t="str">
        <f>IFERROR(ROUND(AVERAGEIF('Week 4 - Making'!$B:$B,'Product List'!$A3205,'Week 4 - Making'!$P:$P),0),"")</f>
        <v/>
      </c>
      <c r="N3205" s="7" t="str">
        <f>IFERROR(ROUND(AVERAGEIF('Week 5 - Making'!$B:$B,'Product List'!$A3205,'Week 5 - Making'!$P:$P),0),"")</f>
        <v/>
      </c>
      <c r="O3205" s="7"/>
      <c r="P3205" s="7">
        <f t="array" ref="P3205">iferror(xlookup(C3205,'Product Families'!A:A,'Product Families'!S:S),"")</f>
        <v>0</v>
      </c>
    </row>
    <row r="3206" ht="14.25" customHeight="1">
      <c r="A3206" s="138" t="s">
        <v>6402</v>
      </c>
      <c r="B3206" s="122"/>
      <c r="C3206" s="138" t="s">
        <v>1174</v>
      </c>
      <c r="D3206" s="7">
        <f t="array" ref="D3206">IFERROR(XLOOKUP($C3206,'Product Families'!$A:$A,'Product Families'!$D:$D),"")</f>
        <v>472</v>
      </c>
      <c r="E3206" s="7">
        <f t="array" ref="E3206">IFERROR(XLOOKUP($C3206,'Product Families'!$A:$A,'Product Families'!$E:$E),"")</f>
        <v>483</v>
      </c>
      <c r="F3206" s="7">
        <f t="array" ref="F3206">IFERROR(XLOOKUP($C3206,'Product Families'!$A:$A,'Product Families'!$F:$F),"")</f>
        <v>520</v>
      </c>
      <c r="G3206" s="7">
        <f t="array" ref="G3206">IFERROR(XLOOKUP($C3206,'Product Families'!$A:$A,'Product Families'!$G:$G),"")</f>
        <v>558</v>
      </c>
      <c r="J3206" s="7" t="str">
        <f>IFERROR(ROUND(AVERAGEIF('Week 1 - Making'!$B:$B,'Product List'!$A3206,'Week 1 - Making'!$P:$P),0),"")</f>
        <v/>
      </c>
      <c r="K3206" s="7" t="str">
        <f>IFERROR(ROUND(AVERAGEIF('Week 2 - Making'!$B:$B,'Product List'!$A3206,'Week 2 - Making'!$P:$P),0),"")</f>
        <v/>
      </c>
      <c r="L3206" s="263" t="str">
        <f>IFERROR(ROUND(AVERAGEIF('Week 3 - Making'!$B:$B,'Product List'!$A3206,'Week 3 - Making'!$P:$P),0),"")</f>
        <v/>
      </c>
      <c r="M3206" s="7" t="str">
        <f>IFERROR(ROUND(AVERAGEIF('Week 4 - Making'!$B:$B,'Product List'!$A3206,'Week 4 - Making'!$P:$P),0),"")</f>
        <v/>
      </c>
      <c r="N3206" s="7" t="str">
        <f>IFERROR(ROUND(AVERAGEIF('Week 5 - Making'!$B:$B,'Product List'!$A3206,'Week 5 - Making'!$P:$P),0),"")</f>
        <v/>
      </c>
      <c r="O3206" s="7"/>
      <c r="P3206" s="7">
        <f t="array" ref="P3206">iferror(xlookup(C3206,'Product Families'!A:A,'Product Families'!S:S),"")</f>
        <v>0</v>
      </c>
    </row>
    <row r="3207" ht="14.25" customHeight="1">
      <c r="A3207" s="138" t="s">
        <v>6403</v>
      </c>
      <c r="B3207" s="299" t="s">
        <v>6385</v>
      </c>
      <c r="C3207" s="138" t="s">
        <v>1182</v>
      </c>
      <c r="D3207" s="7">
        <f t="array" ref="D3207">IFERROR(XLOOKUP($C3207,'Product Families'!$A:$A,'Product Families'!$D:$D),"")</f>
        <v>24</v>
      </c>
      <c r="E3207" s="7">
        <f t="array" ref="E3207">IFERROR(XLOOKUP($C3207,'Product Families'!$A:$A,'Product Families'!$E:$E),"")</f>
        <v>25</v>
      </c>
      <c r="F3207" s="7">
        <f t="array" ref="F3207">IFERROR(XLOOKUP($C3207,'Product Families'!$A:$A,'Product Families'!$F:$F),"")</f>
        <v>27</v>
      </c>
      <c r="G3207" s="7">
        <f t="array" ref="G3207">IFERROR(XLOOKUP($C3207,'Product Families'!$A:$A,'Product Families'!$G:$G),"")</f>
        <v>29</v>
      </c>
      <c r="J3207" s="7" t="str">
        <f>IFERROR(ROUND(AVERAGEIF('Week 1 - Making'!$B:$B,'Product List'!$A3207,'Week 1 - Making'!$P:$P),0),"")</f>
        <v/>
      </c>
      <c r="K3207" s="7" t="str">
        <f>IFERROR(ROUND(AVERAGEIF('Week 2 - Making'!$B:$B,'Product List'!$A3207,'Week 2 - Making'!$P:$P),0),"")</f>
        <v/>
      </c>
      <c r="L3207" s="263" t="str">
        <f>IFERROR(ROUND(AVERAGEIF('Week 3 - Making'!$B:$B,'Product List'!$A3207,'Week 3 - Making'!$P:$P),0),"")</f>
        <v/>
      </c>
      <c r="M3207" s="7" t="str">
        <f>IFERROR(ROUND(AVERAGEIF('Week 4 - Making'!$B:$B,'Product List'!$A3207,'Week 4 - Making'!$P:$P),0),"")</f>
        <v/>
      </c>
      <c r="N3207" s="7" t="str">
        <f>IFERROR(ROUND(AVERAGEIF('Week 5 - Making'!$B:$B,'Product List'!$A3207,'Week 5 - Making'!$P:$P),0),"")</f>
        <v/>
      </c>
      <c r="O3207" s="7"/>
      <c r="P3207" s="7">
        <f t="array" ref="P3207">iferror(xlookup(C3207,'Product Families'!A:A,'Product Families'!S:S),"")</f>
        <v>0</v>
      </c>
    </row>
    <row r="3208" ht="14.25" customHeight="1">
      <c r="A3208" s="138" t="s">
        <v>6404</v>
      </c>
      <c r="B3208" s="122"/>
      <c r="C3208" s="138" t="s">
        <v>1174</v>
      </c>
      <c r="D3208" s="7">
        <f t="array" ref="D3208">IFERROR(XLOOKUP($C3208,'Product Families'!$A:$A,'Product Families'!$D:$D),"")</f>
        <v>472</v>
      </c>
      <c r="E3208" s="7">
        <f t="array" ref="E3208">IFERROR(XLOOKUP($C3208,'Product Families'!$A:$A,'Product Families'!$E:$E),"")</f>
        <v>483</v>
      </c>
      <c r="F3208" s="7">
        <f t="array" ref="F3208">IFERROR(XLOOKUP($C3208,'Product Families'!$A:$A,'Product Families'!$F:$F),"")</f>
        <v>520</v>
      </c>
      <c r="G3208" s="7">
        <f t="array" ref="G3208">IFERROR(XLOOKUP($C3208,'Product Families'!$A:$A,'Product Families'!$G:$G),"")</f>
        <v>558</v>
      </c>
      <c r="J3208" s="7" t="str">
        <f>IFERROR(ROUND(AVERAGEIF('Week 1 - Making'!$B:$B,'Product List'!$A3208,'Week 1 - Making'!$P:$P),0),"")</f>
        <v/>
      </c>
      <c r="K3208" s="7" t="str">
        <f>IFERROR(ROUND(AVERAGEIF('Week 2 - Making'!$B:$B,'Product List'!$A3208,'Week 2 - Making'!$P:$P),0),"")</f>
        <v/>
      </c>
      <c r="L3208" s="263" t="str">
        <f>IFERROR(ROUND(AVERAGEIF('Week 3 - Making'!$B:$B,'Product List'!$A3208,'Week 3 - Making'!$P:$P),0),"")</f>
        <v/>
      </c>
      <c r="M3208" s="7" t="str">
        <f>IFERROR(ROUND(AVERAGEIF('Week 4 - Making'!$B:$B,'Product List'!$A3208,'Week 4 - Making'!$P:$P),0),"")</f>
        <v/>
      </c>
      <c r="N3208" s="7" t="str">
        <f>IFERROR(ROUND(AVERAGEIF('Week 5 - Making'!$B:$B,'Product List'!$A3208,'Week 5 - Making'!$P:$P),0),"")</f>
        <v/>
      </c>
      <c r="O3208" s="7"/>
      <c r="P3208" s="7">
        <f t="array" ref="P3208">iferror(xlookup(C3208,'Product Families'!A:A,'Product Families'!S:S),"")</f>
        <v>0</v>
      </c>
    </row>
    <row r="3209" ht="14.25" customHeight="1">
      <c r="A3209" s="138" t="s">
        <v>6405</v>
      </c>
      <c r="B3209" s="299" t="s">
        <v>6385</v>
      </c>
      <c r="C3209" s="138" t="s">
        <v>1182</v>
      </c>
      <c r="D3209" s="7">
        <f t="array" ref="D3209">IFERROR(XLOOKUP($C3209,'Product Families'!$A:$A,'Product Families'!$D:$D),"")</f>
        <v>24</v>
      </c>
      <c r="E3209" s="7">
        <f t="array" ref="E3209">IFERROR(XLOOKUP($C3209,'Product Families'!$A:$A,'Product Families'!$E:$E),"")</f>
        <v>25</v>
      </c>
      <c r="F3209" s="7">
        <f t="array" ref="F3209">IFERROR(XLOOKUP($C3209,'Product Families'!$A:$A,'Product Families'!$F:$F),"")</f>
        <v>27</v>
      </c>
      <c r="G3209" s="7">
        <f t="array" ref="G3209">IFERROR(XLOOKUP($C3209,'Product Families'!$A:$A,'Product Families'!$G:$G),"")</f>
        <v>29</v>
      </c>
      <c r="J3209" s="7" t="str">
        <f>IFERROR(ROUND(AVERAGEIF('Week 1 - Making'!$B:$B,'Product List'!$A3209,'Week 1 - Making'!$P:$P),0),"")</f>
        <v/>
      </c>
      <c r="K3209" s="7" t="str">
        <f>IFERROR(ROUND(AVERAGEIF('Week 2 - Making'!$B:$B,'Product List'!$A3209,'Week 2 - Making'!$P:$P),0),"")</f>
        <v/>
      </c>
      <c r="L3209" s="263" t="str">
        <f>IFERROR(ROUND(AVERAGEIF('Week 3 - Making'!$B:$B,'Product List'!$A3209,'Week 3 - Making'!$P:$P),0),"")</f>
        <v/>
      </c>
      <c r="M3209" s="7" t="str">
        <f>IFERROR(ROUND(AVERAGEIF('Week 4 - Making'!$B:$B,'Product List'!$A3209,'Week 4 - Making'!$P:$P),0),"")</f>
        <v/>
      </c>
      <c r="N3209" s="7" t="str">
        <f>IFERROR(ROUND(AVERAGEIF('Week 5 - Making'!$B:$B,'Product List'!$A3209,'Week 5 - Making'!$P:$P),0),"")</f>
        <v/>
      </c>
      <c r="O3209" s="7"/>
      <c r="P3209" s="7">
        <f t="array" ref="P3209">iferror(xlookup(C3209,'Product Families'!A:A,'Product Families'!S:S),"")</f>
        <v>0</v>
      </c>
    </row>
    <row r="3210" ht="14.25" customHeight="1">
      <c r="A3210" s="138" t="s">
        <v>6406</v>
      </c>
      <c r="B3210" s="122"/>
      <c r="C3210" s="138" t="s">
        <v>1176</v>
      </c>
      <c r="D3210" s="7">
        <f t="array" ref="D3210">IFERROR(XLOOKUP($C3210,'Product Families'!$A:$A,'Product Families'!$D:$D),"")</f>
        <v>472</v>
      </c>
      <c r="E3210" s="7">
        <f t="array" ref="E3210">IFERROR(XLOOKUP($C3210,'Product Families'!$A:$A,'Product Families'!$E:$E),"")</f>
        <v>483</v>
      </c>
      <c r="F3210" s="7">
        <f t="array" ref="F3210">IFERROR(XLOOKUP($C3210,'Product Families'!$A:$A,'Product Families'!$F:$F),"")</f>
        <v>520</v>
      </c>
      <c r="G3210" s="7">
        <f t="array" ref="G3210">IFERROR(XLOOKUP($C3210,'Product Families'!$A:$A,'Product Families'!$G:$G),"")</f>
        <v>558</v>
      </c>
      <c r="J3210" s="7" t="str">
        <f>IFERROR(ROUND(AVERAGEIF('Week 1 - Making'!$B:$B,'Product List'!$A3210,'Week 1 - Making'!$P:$P),0),"")</f>
        <v/>
      </c>
      <c r="K3210" s="7" t="str">
        <f>IFERROR(ROUND(AVERAGEIF('Week 2 - Making'!$B:$B,'Product List'!$A3210,'Week 2 - Making'!$P:$P),0),"")</f>
        <v/>
      </c>
      <c r="L3210" s="263" t="str">
        <f>IFERROR(ROUND(AVERAGEIF('Week 3 - Making'!$B:$B,'Product List'!$A3210,'Week 3 - Making'!$P:$P),0),"")</f>
        <v/>
      </c>
      <c r="M3210" s="7" t="str">
        <f>IFERROR(ROUND(AVERAGEIF('Week 4 - Making'!$B:$B,'Product List'!$A3210,'Week 4 - Making'!$P:$P),0),"")</f>
        <v/>
      </c>
      <c r="N3210" s="7" t="str">
        <f>IFERROR(ROUND(AVERAGEIF('Week 5 - Making'!$B:$B,'Product List'!$A3210,'Week 5 - Making'!$P:$P),0),"")</f>
        <v/>
      </c>
      <c r="O3210" s="7"/>
      <c r="P3210" s="7">
        <f t="array" ref="P3210">iferror(xlookup(C3210,'Product Families'!A:A,'Product Families'!S:S),"")</f>
        <v>0</v>
      </c>
    </row>
    <row r="3211" ht="14.25" customHeight="1">
      <c r="A3211" s="138" t="s">
        <v>6407</v>
      </c>
      <c r="B3211" s="122"/>
      <c r="C3211" s="138" t="s">
        <v>1179</v>
      </c>
      <c r="D3211" s="7">
        <f t="array" ref="D3211">IFERROR(XLOOKUP($C3211,'Product Families'!$A:$A,'Product Families'!$D:$D),"")</f>
        <v>472</v>
      </c>
      <c r="E3211" s="7">
        <f t="array" ref="E3211">IFERROR(XLOOKUP($C3211,'Product Families'!$A:$A,'Product Families'!$E:$E),"")</f>
        <v>483</v>
      </c>
      <c r="F3211" s="7">
        <f t="array" ref="F3211">IFERROR(XLOOKUP($C3211,'Product Families'!$A:$A,'Product Families'!$F:$F),"")</f>
        <v>520</v>
      </c>
      <c r="G3211" s="7">
        <f t="array" ref="G3211">IFERROR(XLOOKUP($C3211,'Product Families'!$A:$A,'Product Families'!$G:$G),"")</f>
        <v>558</v>
      </c>
      <c r="J3211" s="7" t="str">
        <f>IFERROR(ROUND(AVERAGEIF('Week 1 - Making'!$B:$B,'Product List'!$A3211,'Week 1 - Making'!$P:$P),0),"")</f>
        <v/>
      </c>
      <c r="K3211" s="7" t="str">
        <f>IFERROR(ROUND(AVERAGEIF('Week 2 - Making'!$B:$B,'Product List'!$A3211,'Week 2 - Making'!$P:$P),0),"")</f>
        <v/>
      </c>
      <c r="L3211" s="263" t="str">
        <f>IFERROR(ROUND(AVERAGEIF('Week 3 - Making'!$B:$B,'Product List'!$A3211,'Week 3 - Making'!$P:$P),0),"")</f>
        <v/>
      </c>
      <c r="M3211" s="7" t="str">
        <f>IFERROR(ROUND(AVERAGEIF('Week 4 - Making'!$B:$B,'Product List'!$A3211,'Week 4 - Making'!$P:$P),0),"")</f>
        <v/>
      </c>
      <c r="N3211" s="7" t="str">
        <f>IFERROR(ROUND(AVERAGEIF('Week 5 - Making'!$B:$B,'Product List'!$A3211,'Week 5 - Making'!$P:$P),0),"")</f>
        <v/>
      </c>
      <c r="O3211" s="7"/>
      <c r="P3211" s="7">
        <f t="array" ref="P3211">iferror(xlookup(C3211,'Product Families'!A:A,'Product Families'!S:S),"")</f>
        <v>0</v>
      </c>
    </row>
    <row r="3212" ht="14.25" customHeight="1">
      <c r="A3212" s="138" t="s">
        <v>6408</v>
      </c>
      <c r="B3212" s="122"/>
      <c r="C3212" s="138" t="s">
        <v>1174</v>
      </c>
      <c r="D3212" s="7">
        <f t="array" ref="D3212">IFERROR(XLOOKUP($C3212,'Product Families'!$A:$A,'Product Families'!$D:$D),"")</f>
        <v>472</v>
      </c>
      <c r="E3212" s="7">
        <f t="array" ref="E3212">IFERROR(XLOOKUP($C3212,'Product Families'!$A:$A,'Product Families'!$E:$E),"")</f>
        <v>483</v>
      </c>
      <c r="F3212" s="7">
        <f t="array" ref="F3212">IFERROR(XLOOKUP($C3212,'Product Families'!$A:$A,'Product Families'!$F:$F),"")</f>
        <v>520</v>
      </c>
      <c r="G3212" s="7">
        <f t="array" ref="G3212">IFERROR(XLOOKUP($C3212,'Product Families'!$A:$A,'Product Families'!$G:$G),"")</f>
        <v>558</v>
      </c>
      <c r="J3212" s="7" t="str">
        <f>IFERROR(ROUND(AVERAGEIF('Week 1 - Making'!$B:$B,'Product List'!$A3212,'Week 1 - Making'!$P:$P),0),"")</f>
        <v/>
      </c>
      <c r="K3212" s="7" t="str">
        <f>IFERROR(ROUND(AVERAGEIF('Week 2 - Making'!$B:$B,'Product List'!$A3212,'Week 2 - Making'!$P:$P),0),"")</f>
        <v/>
      </c>
      <c r="L3212" s="263" t="str">
        <f>IFERROR(ROUND(AVERAGEIF('Week 3 - Making'!$B:$B,'Product List'!$A3212,'Week 3 - Making'!$P:$P),0),"")</f>
        <v/>
      </c>
      <c r="M3212" s="7" t="str">
        <f>IFERROR(ROUND(AVERAGEIF('Week 4 - Making'!$B:$B,'Product List'!$A3212,'Week 4 - Making'!$P:$P),0),"")</f>
        <v/>
      </c>
      <c r="N3212" s="7" t="str">
        <f>IFERROR(ROUND(AVERAGEIF('Week 5 - Making'!$B:$B,'Product List'!$A3212,'Week 5 - Making'!$P:$P),0),"")</f>
        <v/>
      </c>
      <c r="O3212" s="7"/>
      <c r="P3212" s="7">
        <f t="array" ref="P3212">iferror(xlookup(C3212,'Product Families'!A:A,'Product Families'!S:S),"")</f>
        <v>0</v>
      </c>
    </row>
    <row r="3213" ht="14.25" customHeight="1">
      <c r="A3213" s="138" t="s">
        <v>6409</v>
      </c>
      <c r="B3213" s="299" t="s">
        <v>6385</v>
      </c>
      <c r="C3213" s="138" t="s">
        <v>1182</v>
      </c>
      <c r="D3213" s="7">
        <f t="array" ref="D3213">IFERROR(XLOOKUP($C3213,'Product Families'!$A:$A,'Product Families'!$D:$D),"")</f>
        <v>24</v>
      </c>
      <c r="E3213" s="7">
        <f t="array" ref="E3213">IFERROR(XLOOKUP($C3213,'Product Families'!$A:$A,'Product Families'!$E:$E),"")</f>
        <v>25</v>
      </c>
      <c r="F3213" s="7">
        <f t="array" ref="F3213">IFERROR(XLOOKUP($C3213,'Product Families'!$A:$A,'Product Families'!$F:$F),"")</f>
        <v>27</v>
      </c>
      <c r="G3213" s="7">
        <f t="array" ref="G3213">IFERROR(XLOOKUP($C3213,'Product Families'!$A:$A,'Product Families'!$G:$G),"")</f>
        <v>29</v>
      </c>
      <c r="J3213" s="7" t="str">
        <f>IFERROR(ROUND(AVERAGEIF('Week 1 - Making'!$B:$B,'Product List'!$A3213,'Week 1 - Making'!$P:$P),0),"")</f>
        <v/>
      </c>
      <c r="K3213" s="7" t="str">
        <f>IFERROR(ROUND(AVERAGEIF('Week 2 - Making'!$B:$B,'Product List'!$A3213,'Week 2 - Making'!$P:$P),0),"")</f>
        <v/>
      </c>
      <c r="L3213" s="263" t="str">
        <f>IFERROR(ROUND(AVERAGEIF('Week 3 - Making'!$B:$B,'Product List'!$A3213,'Week 3 - Making'!$P:$P),0),"")</f>
        <v/>
      </c>
      <c r="M3213" s="7" t="str">
        <f>IFERROR(ROUND(AVERAGEIF('Week 4 - Making'!$B:$B,'Product List'!$A3213,'Week 4 - Making'!$P:$P),0),"")</f>
        <v/>
      </c>
      <c r="N3213" s="7" t="str">
        <f>IFERROR(ROUND(AVERAGEIF('Week 5 - Making'!$B:$B,'Product List'!$A3213,'Week 5 - Making'!$P:$P),0),"")</f>
        <v/>
      </c>
      <c r="O3213" s="7"/>
      <c r="P3213" s="7">
        <f t="array" ref="P3213">iferror(xlookup(C3213,'Product Families'!A:A,'Product Families'!S:S),"")</f>
        <v>0</v>
      </c>
    </row>
    <row r="3214" ht="14.25" customHeight="1">
      <c r="A3214" s="138" t="s">
        <v>6410</v>
      </c>
      <c r="B3214" s="122"/>
      <c r="C3214" s="138" t="s">
        <v>1174</v>
      </c>
      <c r="D3214" s="7">
        <f t="array" ref="D3214">IFERROR(XLOOKUP($C3214,'Product Families'!$A:$A,'Product Families'!$D:$D),"")</f>
        <v>472</v>
      </c>
      <c r="E3214" s="7">
        <f t="array" ref="E3214">IFERROR(XLOOKUP($C3214,'Product Families'!$A:$A,'Product Families'!$E:$E),"")</f>
        <v>483</v>
      </c>
      <c r="F3214" s="7">
        <f t="array" ref="F3214">IFERROR(XLOOKUP($C3214,'Product Families'!$A:$A,'Product Families'!$F:$F),"")</f>
        <v>520</v>
      </c>
      <c r="G3214" s="7">
        <f t="array" ref="G3214">IFERROR(XLOOKUP($C3214,'Product Families'!$A:$A,'Product Families'!$G:$G),"")</f>
        <v>558</v>
      </c>
      <c r="J3214" s="7" t="str">
        <f>IFERROR(ROUND(AVERAGEIF('Week 1 - Making'!$B:$B,'Product List'!$A3214,'Week 1 - Making'!$P:$P),0),"")</f>
        <v/>
      </c>
      <c r="K3214" s="7" t="str">
        <f>IFERROR(ROUND(AVERAGEIF('Week 2 - Making'!$B:$B,'Product List'!$A3214,'Week 2 - Making'!$P:$P),0),"")</f>
        <v/>
      </c>
      <c r="L3214" s="263" t="str">
        <f>IFERROR(ROUND(AVERAGEIF('Week 3 - Making'!$B:$B,'Product List'!$A3214,'Week 3 - Making'!$P:$P),0),"")</f>
        <v/>
      </c>
      <c r="M3214" s="7" t="str">
        <f>IFERROR(ROUND(AVERAGEIF('Week 4 - Making'!$B:$B,'Product List'!$A3214,'Week 4 - Making'!$P:$P),0),"")</f>
        <v/>
      </c>
      <c r="N3214" s="7" t="str">
        <f>IFERROR(ROUND(AVERAGEIF('Week 5 - Making'!$B:$B,'Product List'!$A3214,'Week 5 - Making'!$P:$P),0),"")</f>
        <v/>
      </c>
      <c r="O3214" s="7"/>
      <c r="P3214" s="7">
        <f t="array" ref="P3214">iferror(xlookup(C3214,'Product Families'!A:A,'Product Families'!S:S),"")</f>
        <v>0</v>
      </c>
    </row>
    <row r="3215" ht="14.25" customHeight="1">
      <c r="A3215" s="138" t="s">
        <v>6411</v>
      </c>
      <c r="B3215" s="299" t="s">
        <v>6385</v>
      </c>
      <c r="C3215" s="138" t="s">
        <v>1182</v>
      </c>
      <c r="D3215" s="7">
        <f t="array" ref="D3215">IFERROR(XLOOKUP($C3215,'Product Families'!$A:$A,'Product Families'!$D:$D),"")</f>
        <v>24</v>
      </c>
      <c r="E3215" s="7">
        <f t="array" ref="E3215">IFERROR(XLOOKUP($C3215,'Product Families'!$A:$A,'Product Families'!$E:$E),"")</f>
        <v>25</v>
      </c>
      <c r="F3215" s="7">
        <f t="array" ref="F3215">IFERROR(XLOOKUP($C3215,'Product Families'!$A:$A,'Product Families'!$F:$F),"")</f>
        <v>27</v>
      </c>
      <c r="G3215" s="7">
        <f t="array" ref="G3215">IFERROR(XLOOKUP($C3215,'Product Families'!$A:$A,'Product Families'!$G:$G),"")</f>
        <v>29</v>
      </c>
      <c r="J3215" s="7" t="str">
        <f>IFERROR(ROUND(AVERAGEIF('Week 1 - Making'!$B:$B,'Product List'!$A3215,'Week 1 - Making'!$P:$P),0),"")</f>
        <v/>
      </c>
      <c r="K3215" s="7" t="str">
        <f>IFERROR(ROUND(AVERAGEIF('Week 2 - Making'!$B:$B,'Product List'!$A3215,'Week 2 - Making'!$P:$P),0),"")</f>
        <v/>
      </c>
      <c r="L3215" s="263" t="str">
        <f>IFERROR(ROUND(AVERAGEIF('Week 3 - Making'!$B:$B,'Product List'!$A3215,'Week 3 - Making'!$P:$P),0),"")</f>
        <v/>
      </c>
      <c r="M3215" s="7" t="str">
        <f>IFERROR(ROUND(AVERAGEIF('Week 4 - Making'!$B:$B,'Product List'!$A3215,'Week 4 - Making'!$P:$P),0),"")</f>
        <v/>
      </c>
      <c r="N3215" s="7" t="str">
        <f>IFERROR(ROUND(AVERAGEIF('Week 5 - Making'!$B:$B,'Product List'!$A3215,'Week 5 - Making'!$P:$P),0),"")</f>
        <v/>
      </c>
      <c r="O3215" s="7"/>
      <c r="P3215" s="7">
        <f t="array" ref="P3215">iferror(xlookup(C3215,'Product Families'!A:A,'Product Families'!S:S),"")</f>
        <v>0</v>
      </c>
    </row>
    <row r="3216" ht="14.25" customHeight="1">
      <c r="A3216" s="138" t="s">
        <v>6412</v>
      </c>
      <c r="B3216" s="122"/>
      <c r="C3216" s="138" t="s">
        <v>1174</v>
      </c>
      <c r="D3216" s="7">
        <f t="array" ref="D3216">IFERROR(XLOOKUP($C3216,'Product Families'!$A:$A,'Product Families'!$D:$D),"")</f>
        <v>472</v>
      </c>
      <c r="E3216" s="7">
        <f t="array" ref="E3216">IFERROR(XLOOKUP($C3216,'Product Families'!$A:$A,'Product Families'!$E:$E),"")</f>
        <v>483</v>
      </c>
      <c r="F3216" s="7">
        <f t="array" ref="F3216">IFERROR(XLOOKUP($C3216,'Product Families'!$A:$A,'Product Families'!$F:$F),"")</f>
        <v>520</v>
      </c>
      <c r="G3216" s="7">
        <f t="array" ref="G3216">IFERROR(XLOOKUP($C3216,'Product Families'!$A:$A,'Product Families'!$G:$G),"")</f>
        <v>558</v>
      </c>
      <c r="J3216" s="7" t="str">
        <f>IFERROR(ROUND(AVERAGEIF('Week 1 - Making'!$B:$B,'Product List'!$A3216,'Week 1 - Making'!$P:$P),0),"")</f>
        <v/>
      </c>
      <c r="K3216" s="7" t="str">
        <f>IFERROR(ROUND(AVERAGEIF('Week 2 - Making'!$B:$B,'Product List'!$A3216,'Week 2 - Making'!$P:$P),0),"")</f>
        <v/>
      </c>
      <c r="L3216" s="263" t="str">
        <f>IFERROR(ROUND(AVERAGEIF('Week 3 - Making'!$B:$B,'Product List'!$A3216,'Week 3 - Making'!$P:$P),0),"")</f>
        <v/>
      </c>
      <c r="M3216" s="7" t="str">
        <f>IFERROR(ROUND(AVERAGEIF('Week 4 - Making'!$B:$B,'Product List'!$A3216,'Week 4 - Making'!$P:$P),0),"")</f>
        <v/>
      </c>
      <c r="N3216" s="7" t="str">
        <f>IFERROR(ROUND(AVERAGEIF('Week 5 - Making'!$B:$B,'Product List'!$A3216,'Week 5 - Making'!$P:$P),0),"")</f>
        <v/>
      </c>
      <c r="O3216" s="7"/>
      <c r="P3216" s="7">
        <f t="array" ref="P3216">iferror(xlookup(C3216,'Product Families'!A:A,'Product Families'!S:S),"")</f>
        <v>0</v>
      </c>
    </row>
    <row r="3217" ht="14.25" customHeight="1">
      <c r="A3217" s="138" t="s">
        <v>6413</v>
      </c>
      <c r="B3217" s="299" t="s">
        <v>6385</v>
      </c>
      <c r="C3217" s="138" t="s">
        <v>1182</v>
      </c>
      <c r="D3217" s="7">
        <f t="array" ref="D3217">IFERROR(XLOOKUP($C3217,'Product Families'!$A:$A,'Product Families'!$D:$D),"")</f>
        <v>24</v>
      </c>
      <c r="E3217" s="7">
        <f t="array" ref="E3217">IFERROR(XLOOKUP($C3217,'Product Families'!$A:$A,'Product Families'!$E:$E),"")</f>
        <v>25</v>
      </c>
      <c r="F3217" s="7">
        <f t="array" ref="F3217">IFERROR(XLOOKUP($C3217,'Product Families'!$A:$A,'Product Families'!$F:$F),"")</f>
        <v>27</v>
      </c>
      <c r="G3217" s="7">
        <f t="array" ref="G3217">IFERROR(XLOOKUP($C3217,'Product Families'!$A:$A,'Product Families'!$G:$G),"")</f>
        <v>29</v>
      </c>
      <c r="J3217" s="7" t="str">
        <f>IFERROR(ROUND(AVERAGEIF('Week 1 - Making'!$B:$B,'Product List'!$A3217,'Week 1 - Making'!$P:$P),0),"")</f>
        <v/>
      </c>
      <c r="K3217" s="7" t="str">
        <f>IFERROR(ROUND(AVERAGEIF('Week 2 - Making'!$B:$B,'Product List'!$A3217,'Week 2 - Making'!$P:$P),0),"")</f>
        <v/>
      </c>
      <c r="L3217" s="263" t="str">
        <f>IFERROR(ROUND(AVERAGEIF('Week 3 - Making'!$B:$B,'Product List'!$A3217,'Week 3 - Making'!$P:$P),0),"")</f>
        <v/>
      </c>
      <c r="M3217" s="7" t="str">
        <f>IFERROR(ROUND(AVERAGEIF('Week 4 - Making'!$B:$B,'Product List'!$A3217,'Week 4 - Making'!$P:$P),0),"")</f>
        <v/>
      </c>
      <c r="N3217" s="7" t="str">
        <f>IFERROR(ROUND(AVERAGEIF('Week 5 - Making'!$B:$B,'Product List'!$A3217,'Week 5 - Making'!$P:$P),0),"")</f>
        <v/>
      </c>
      <c r="O3217" s="7"/>
      <c r="P3217" s="7">
        <f t="array" ref="P3217">iferror(xlookup(C3217,'Product Families'!A:A,'Product Families'!S:S),"")</f>
        <v>0</v>
      </c>
    </row>
    <row r="3218" ht="14.25" customHeight="1">
      <c r="A3218" s="288" t="s">
        <v>6414</v>
      </c>
      <c r="B3218" s="289"/>
      <c r="C3218" s="138" t="s">
        <v>1174</v>
      </c>
      <c r="D3218" s="7">
        <f t="array" ref="D3218">IFERROR(XLOOKUP($C3218,'Product Families'!$A:$A,'Product Families'!$D:$D),"")</f>
        <v>472</v>
      </c>
      <c r="E3218" s="7">
        <f t="array" ref="E3218">IFERROR(XLOOKUP($C3218,'Product Families'!$A:$A,'Product Families'!$E:$E),"")</f>
        <v>483</v>
      </c>
      <c r="F3218" s="7">
        <f t="array" ref="F3218">IFERROR(XLOOKUP($C3218,'Product Families'!$A:$A,'Product Families'!$F:$F),"")</f>
        <v>520</v>
      </c>
      <c r="G3218" s="7">
        <f t="array" ref="G3218">IFERROR(XLOOKUP($C3218,'Product Families'!$A:$A,'Product Families'!$G:$G),"")</f>
        <v>558</v>
      </c>
      <c r="J3218" s="7" t="str">
        <f>IFERROR(ROUND(AVERAGEIF('Week 1 - Making'!$B:$B,'Product List'!$A3218,'Week 1 - Making'!$P:$P),0),"")</f>
        <v/>
      </c>
      <c r="K3218" s="7" t="str">
        <f>IFERROR(ROUND(AVERAGEIF('Week 2 - Making'!$B:$B,'Product List'!$A3218,'Week 2 - Making'!$P:$P),0),"")</f>
        <v/>
      </c>
      <c r="L3218" s="263" t="str">
        <f>IFERROR(ROUND(AVERAGEIF('Week 3 - Making'!$B:$B,'Product List'!$A3218,'Week 3 - Making'!$P:$P),0),"")</f>
        <v/>
      </c>
      <c r="M3218" s="7" t="str">
        <f>IFERROR(ROUND(AVERAGEIF('Week 4 - Making'!$B:$B,'Product List'!$A3218,'Week 4 - Making'!$P:$P),0),"")</f>
        <v/>
      </c>
      <c r="N3218" s="7" t="str">
        <f>IFERROR(ROUND(AVERAGEIF('Week 5 - Making'!$B:$B,'Product List'!$A3218,'Week 5 - Making'!$P:$P),0),"")</f>
        <v/>
      </c>
      <c r="O3218" s="7"/>
      <c r="P3218" s="7">
        <f t="array" ref="P3218">iferror(xlookup(C3218,'Product Families'!A:A,'Product Families'!S:S),"")</f>
        <v>0</v>
      </c>
    </row>
    <row r="3219" ht="14.25" customHeight="1">
      <c r="A3219" s="288" t="s">
        <v>6415</v>
      </c>
      <c r="B3219" s="610" t="s">
        <v>6385</v>
      </c>
      <c r="C3219" s="138" t="s">
        <v>1182</v>
      </c>
      <c r="D3219" s="7">
        <f t="array" ref="D3219">IFERROR(XLOOKUP($C3219,'Product Families'!$A:$A,'Product Families'!$D:$D),"")</f>
        <v>24</v>
      </c>
      <c r="E3219" s="7">
        <f t="array" ref="E3219">IFERROR(XLOOKUP($C3219,'Product Families'!$A:$A,'Product Families'!$E:$E),"")</f>
        <v>25</v>
      </c>
      <c r="F3219" s="7">
        <f t="array" ref="F3219">IFERROR(XLOOKUP($C3219,'Product Families'!$A:$A,'Product Families'!$F:$F),"")</f>
        <v>27</v>
      </c>
      <c r="G3219" s="7">
        <f t="array" ref="G3219">IFERROR(XLOOKUP($C3219,'Product Families'!$A:$A,'Product Families'!$G:$G),"")</f>
        <v>29</v>
      </c>
      <c r="J3219" s="7" t="str">
        <f>IFERROR(ROUND(AVERAGEIF('Week 1 - Making'!$B:$B,'Product List'!$A3219,'Week 1 - Making'!$P:$P),0),"")</f>
        <v/>
      </c>
      <c r="K3219" s="7" t="str">
        <f>IFERROR(ROUND(AVERAGEIF('Week 2 - Making'!$B:$B,'Product List'!$A3219,'Week 2 - Making'!$P:$P),0),"")</f>
        <v/>
      </c>
      <c r="L3219" s="263" t="str">
        <f>IFERROR(ROUND(AVERAGEIF('Week 3 - Making'!$B:$B,'Product List'!$A3219,'Week 3 - Making'!$P:$P),0),"")</f>
        <v/>
      </c>
      <c r="M3219" s="7" t="str">
        <f>IFERROR(ROUND(AVERAGEIF('Week 4 - Making'!$B:$B,'Product List'!$A3219,'Week 4 - Making'!$P:$P),0),"")</f>
        <v/>
      </c>
      <c r="N3219" s="7" t="str">
        <f>IFERROR(ROUND(AVERAGEIF('Week 5 - Making'!$B:$B,'Product List'!$A3219,'Week 5 - Making'!$P:$P),0),"")</f>
        <v/>
      </c>
      <c r="O3219" s="7"/>
      <c r="P3219" s="7">
        <f t="array" ref="P3219">iferror(xlookup(C3219,'Product Families'!A:A,'Product Families'!S:S),"")</f>
        <v>0</v>
      </c>
    </row>
    <row r="3220" ht="14.25" customHeight="1">
      <c r="A3220" s="288" t="s">
        <v>6416</v>
      </c>
      <c r="B3220" s="289"/>
      <c r="C3220" s="138" t="s">
        <v>1174</v>
      </c>
      <c r="D3220" s="7">
        <f t="array" ref="D3220">IFERROR(XLOOKUP($C3220,'Product Families'!$A:$A,'Product Families'!$D:$D),"")</f>
        <v>472</v>
      </c>
      <c r="E3220" s="7">
        <f t="array" ref="E3220">IFERROR(XLOOKUP($C3220,'Product Families'!$A:$A,'Product Families'!$E:$E),"")</f>
        <v>483</v>
      </c>
      <c r="F3220" s="7">
        <f t="array" ref="F3220">IFERROR(XLOOKUP($C3220,'Product Families'!$A:$A,'Product Families'!$F:$F),"")</f>
        <v>520</v>
      </c>
      <c r="G3220" s="7">
        <f t="array" ref="G3220">IFERROR(XLOOKUP($C3220,'Product Families'!$A:$A,'Product Families'!$G:$G),"")</f>
        <v>558</v>
      </c>
      <c r="J3220" s="7" t="str">
        <f>IFERROR(ROUND(AVERAGEIF('Week 1 - Making'!$B:$B,'Product List'!$A3220,'Week 1 - Making'!$P:$P),0),"")</f>
        <v/>
      </c>
      <c r="K3220" s="7" t="str">
        <f>IFERROR(ROUND(AVERAGEIF('Week 2 - Making'!$B:$B,'Product List'!$A3220,'Week 2 - Making'!$P:$P),0),"")</f>
        <v/>
      </c>
      <c r="L3220" s="263" t="str">
        <f>IFERROR(ROUND(AVERAGEIF('Week 3 - Making'!$B:$B,'Product List'!$A3220,'Week 3 - Making'!$P:$P),0),"")</f>
        <v/>
      </c>
      <c r="M3220" s="7" t="str">
        <f>IFERROR(ROUND(AVERAGEIF('Week 4 - Making'!$B:$B,'Product List'!$A3220,'Week 4 - Making'!$P:$P),0),"")</f>
        <v/>
      </c>
      <c r="N3220" s="7" t="str">
        <f>IFERROR(ROUND(AVERAGEIF('Week 5 - Making'!$B:$B,'Product List'!$A3220,'Week 5 - Making'!$P:$P),0),"")</f>
        <v/>
      </c>
      <c r="O3220" s="7"/>
      <c r="P3220" s="7">
        <f t="array" ref="P3220">iferror(xlookup(C3220,'Product Families'!A:A,'Product Families'!S:S),"")</f>
        <v>0</v>
      </c>
    </row>
    <row r="3221" ht="14.25" customHeight="1">
      <c r="A3221" s="288" t="s">
        <v>6417</v>
      </c>
      <c r="B3221" s="610" t="s">
        <v>6385</v>
      </c>
      <c r="C3221" s="138" t="s">
        <v>1182</v>
      </c>
      <c r="D3221" s="7">
        <f t="array" ref="D3221">IFERROR(XLOOKUP($C3221,'Product Families'!$A:$A,'Product Families'!$D:$D),"")</f>
        <v>24</v>
      </c>
      <c r="E3221" s="7">
        <f t="array" ref="E3221">IFERROR(XLOOKUP($C3221,'Product Families'!$A:$A,'Product Families'!$E:$E),"")</f>
        <v>25</v>
      </c>
      <c r="F3221" s="7">
        <f t="array" ref="F3221">IFERROR(XLOOKUP($C3221,'Product Families'!$A:$A,'Product Families'!$F:$F),"")</f>
        <v>27</v>
      </c>
      <c r="G3221" s="7">
        <f t="array" ref="G3221">IFERROR(XLOOKUP($C3221,'Product Families'!$A:$A,'Product Families'!$G:$G),"")</f>
        <v>29</v>
      </c>
      <c r="J3221" s="7" t="str">
        <f>IFERROR(ROUND(AVERAGEIF('Week 1 - Making'!$B:$B,'Product List'!$A3221,'Week 1 - Making'!$P:$P),0),"")</f>
        <v/>
      </c>
      <c r="K3221" s="7" t="str">
        <f>IFERROR(ROUND(AVERAGEIF('Week 2 - Making'!$B:$B,'Product List'!$A3221,'Week 2 - Making'!$P:$P),0),"")</f>
        <v/>
      </c>
      <c r="L3221" s="263" t="str">
        <f>IFERROR(ROUND(AVERAGEIF('Week 3 - Making'!$B:$B,'Product List'!$A3221,'Week 3 - Making'!$P:$P),0),"")</f>
        <v/>
      </c>
      <c r="M3221" s="7" t="str">
        <f>IFERROR(ROUND(AVERAGEIF('Week 4 - Making'!$B:$B,'Product List'!$A3221,'Week 4 - Making'!$P:$P),0),"")</f>
        <v/>
      </c>
      <c r="N3221" s="7" t="str">
        <f>IFERROR(ROUND(AVERAGEIF('Week 5 - Making'!$B:$B,'Product List'!$A3221,'Week 5 - Making'!$P:$P),0),"")</f>
        <v/>
      </c>
      <c r="O3221" s="7"/>
      <c r="P3221" s="7">
        <f t="array" ref="P3221">iferror(xlookup(C3221,'Product Families'!A:A,'Product Families'!S:S),"")</f>
        <v>0</v>
      </c>
    </row>
    <row r="3222" ht="14.25" customHeight="1">
      <c r="A3222" s="138" t="s">
        <v>6418</v>
      </c>
      <c r="B3222" s="270" t="s">
        <v>6419</v>
      </c>
      <c r="C3222" s="122" t="s">
        <v>1190</v>
      </c>
      <c r="D3222" s="7">
        <f t="array" ref="D3222">IFERROR(XLOOKUP($C3222,'Product Families'!$A:$A,'Product Families'!$D:$D),"")</f>
        <v>47</v>
      </c>
      <c r="E3222" s="7">
        <f t="array" ref="E3222">IFERROR(XLOOKUP($C3222,'Product Families'!$A:$A,'Product Families'!$E:$E),"")</f>
        <v>49</v>
      </c>
      <c r="F3222" s="7">
        <f t="array" ref="F3222">IFERROR(XLOOKUP($C3222,'Product Families'!$A:$A,'Product Families'!$F:$F),"")</f>
        <v>52</v>
      </c>
      <c r="G3222" s="7">
        <f t="array" ref="G3222">IFERROR(XLOOKUP($C3222,'Product Families'!$A:$A,'Product Families'!$G:$G),"")</f>
        <v>56</v>
      </c>
      <c r="J3222" s="7" t="str">
        <f>IFERROR(ROUND(AVERAGEIF('Week 1 - Making'!$B:$B,'Product List'!$A3222,'Week 1 - Making'!$P:$P),0),"")</f>
        <v/>
      </c>
      <c r="K3222" s="7" t="str">
        <f>IFERROR(ROUND(AVERAGEIF('Week 2 - Making'!$B:$B,'Product List'!$A3222,'Week 2 - Making'!$P:$P),0),"")</f>
        <v/>
      </c>
      <c r="L3222" s="263" t="str">
        <f>IFERROR(ROUND(AVERAGEIF('Week 3 - Making'!$B:$B,'Product List'!$A3222,'Week 3 - Making'!$P:$P),0),"")</f>
        <v/>
      </c>
      <c r="M3222" s="7" t="str">
        <f>IFERROR(ROUND(AVERAGEIF('Week 4 - Making'!$B:$B,'Product List'!$A3222,'Week 4 - Making'!$P:$P),0),"")</f>
        <v/>
      </c>
      <c r="N3222" s="7" t="str">
        <f>IFERROR(ROUND(AVERAGEIF('Week 5 - Making'!$B:$B,'Product List'!$A3222,'Week 5 - Making'!$P:$P),0),"")</f>
        <v/>
      </c>
      <c r="O3222" s="7"/>
      <c r="P3222" s="7">
        <f t="array" ref="P3222">iferror(xlookup(C3222,'Product Families'!A:A,'Product Families'!S:S),"")</f>
        <v>0</v>
      </c>
    </row>
    <row r="3223" ht="14.25" customHeight="1">
      <c r="A3223" s="138" t="s">
        <v>6420</v>
      </c>
      <c r="B3223" s="270" t="s">
        <v>6419</v>
      </c>
      <c r="C3223" s="138" t="s">
        <v>1192</v>
      </c>
      <c r="D3223" s="7">
        <f t="array" ref="D3223">IFERROR(XLOOKUP($C3223,'Product Families'!$A:$A,'Product Families'!$D:$D),"")</f>
        <v>119</v>
      </c>
      <c r="E3223" s="7">
        <f t="array" ref="E3223">IFERROR(XLOOKUP($C3223,'Product Families'!$A:$A,'Product Families'!$E:$E),"")</f>
        <v>122</v>
      </c>
      <c r="F3223" s="7">
        <f t="array" ref="F3223">IFERROR(XLOOKUP($C3223,'Product Families'!$A:$A,'Product Families'!$F:$F),"")</f>
        <v>132</v>
      </c>
      <c r="G3223" s="7">
        <f t="array" ref="G3223">IFERROR(XLOOKUP($C3223,'Product Families'!$A:$A,'Product Families'!$G:$G),"")</f>
        <v>141</v>
      </c>
      <c r="J3223" s="7" t="str">
        <f>IFERROR(ROUND(AVERAGEIF('Week 1 - Making'!$B:$B,'Product List'!$A3223,'Week 1 - Making'!$P:$P),0),"")</f>
        <v/>
      </c>
      <c r="K3223" s="7" t="str">
        <f>IFERROR(ROUND(AVERAGEIF('Week 2 - Making'!$B:$B,'Product List'!$A3223,'Week 2 - Making'!$P:$P),0),"")</f>
        <v/>
      </c>
      <c r="L3223" s="263" t="str">
        <f>IFERROR(ROUND(AVERAGEIF('Week 3 - Making'!$B:$B,'Product List'!$A3223,'Week 3 - Making'!$P:$P),0),"")</f>
        <v/>
      </c>
      <c r="M3223" s="7" t="str">
        <f>IFERROR(ROUND(AVERAGEIF('Week 4 - Making'!$B:$B,'Product List'!$A3223,'Week 4 - Making'!$P:$P),0),"")</f>
        <v/>
      </c>
      <c r="N3223" s="7" t="str">
        <f>IFERROR(ROUND(AVERAGEIF('Week 5 - Making'!$B:$B,'Product List'!$A3223,'Week 5 - Making'!$P:$P),0),"")</f>
        <v/>
      </c>
      <c r="O3223" s="7"/>
      <c r="P3223" s="7">
        <f t="array" ref="P3223">iferror(xlookup(C3223,'Product Families'!A:A,'Product Families'!S:S),"")</f>
        <v>0</v>
      </c>
    </row>
    <row r="3224" ht="14.25" customHeight="1">
      <c r="A3224" s="138" t="s">
        <v>6421</v>
      </c>
      <c r="B3224" s="270" t="s">
        <v>6422</v>
      </c>
      <c r="C3224" s="122" t="s">
        <v>1190</v>
      </c>
      <c r="D3224" s="7">
        <f t="array" ref="D3224">IFERROR(XLOOKUP($C3224,'Product Families'!$A:$A,'Product Families'!$D:$D),"")</f>
        <v>47</v>
      </c>
      <c r="E3224" s="7">
        <f t="array" ref="E3224">IFERROR(XLOOKUP($C3224,'Product Families'!$A:$A,'Product Families'!$E:$E),"")</f>
        <v>49</v>
      </c>
      <c r="F3224" s="7">
        <f t="array" ref="F3224">IFERROR(XLOOKUP($C3224,'Product Families'!$A:$A,'Product Families'!$F:$F),"")</f>
        <v>52</v>
      </c>
      <c r="G3224" s="7">
        <f t="array" ref="G3224">IFERROR(XLOOKUP($C3224,'Product Families'!$A:$A,'Product Families'!$G:$G),"")</f>
        <v>56</v>
      </c>
      <c r="J3224" s="7" t="str">
        <f>IFERROR(ROUND(AVERAGEIF('Week 1 - Making'!$B:$B,'Product List'!$A3224,'Week 1 - Making'!$P:$P),0),"")</f>
        <v/>
      </c>
      <c r="K3224" s="7" t="str">
        <f>IFERROR(ROUND(AVERAGEIF('Week 2 - Making'!$B:$B,'Product List'!$A3224,'Week 2 - Making'!$P:$P),0),"")</f>
        <v/>
      </c>
      <c r="L3224" s="263" t="str">
        <f>IFERROR(ROUND(AVERAGEIF('Week 3 - Making'!$B:$B,'Product List'!$A3224,'Week 3 - Making'!$P:$P),0),"")</f>
        <v/>
      </c>
      <c r="M3224" s="7" t="str">
        <f>IFERROR(ROUND(AVERAGEIF('Week 4 - Making'!$B:$B,'Product List'!$A3224,'Week 4 - Making'!$P:$P),0),"")</f>
        <v/>
      </c>
      <c r="N3224" s="7" t="str">
        <f>IFERROR(ROUND(AVERAGEIF('Week 5 - Making'!$B:$B,'Product List'!$A3224,'Week 5 - Making'!$P:$P),0),"")</f>
        <v/>
      </c>
      <c r="O3224" s="7"/>
      <c r="P3224" s="7">
        <f t="array" ref="P3224">iferror(xlookup(C3224,'Product Families'!A:A,'Product Families'!S:S),"")</f>
        <v>0</v>
      </c>
    </row>
    <row r="3225" ht="14.25" customHeight="1">
      <c r="A3225" s="138" t="s">
        <v>6423</v>
      </c>
      <c r="B3225" s="270" t="s">
        <v>6422</v>
      </c>
      <c r="C3225" s="138" t="s">
        <v>1192</v>
      </c>
      <c r="D3225" s="7">
        <f t="array" ref="D3225">IFERROR(XLOOKUP($C3225,'Product Families'!$A:$A,'Product Families'!$D:$D),"")</f>
        <v>119</v>
      </c>
      <c r="E3225" s="7">
        <f t="array" ref="E3225">IFERROR(XLOOKUP($C3225,'Product Families'!$A:$A,'Product Families'!$E:$E),"")</f>
        <v>122</v>
      </c>
      <c r="F3225" s="7">
        <f t="array" ref="F3225">IFERROR(XLOOKUP($C3225,'Product Families'!$A:$A,'Product Families'!$F:$F),"")</f>
        <v>132</v>
      </c>
      <c r="G3225" s="7">
        <f t="array" ref="G3225">IFERROR(XLOOKUP($C3225,'Product Families'!$A:$A,'Product Families'!$G:$G),"")</f>
        <v>141</v>
      </c>
      <c r="J3225" s="7" t="str">
        <f>IFERROR(ROUND(AVERAGEIF('Week 1 - Making'!$B:$B,'Product List'!$A3225,'Week 1 - Making'!$P:$P),0),"")</f>
        <v/>
      </c>
      <c r="K3225" s="7" t="str">
        <f>IFERROR(ROUND(AVERAGEIF('Week 2 - Making'!$B:$B,'Product List'!$A3225,'Week 2 - Making'!$P:$P),0),"")</f>
        <v/>
      </c>
      <c r="L3225" s="263" t="str">
        <f>IFERROR(ROUND(AVERAGEIF('Week 3 - Making'!$B:$B,'Product List'!$A3225,'Week 3 - Making'!$P:$P),0),"")</f>
        <v/>
      </c>
      <c r="M3225" s="7" t="str">
        <f>IFERROR(ROUND(AVERAGEIF('Week 4 - Making'!$B:$B,'Product List'!$A3225,'Week 4 - Making'!$P:$P),0),"")</f>
        <v/>
      </c>
      <c r="N3225" s="7" t="str">
        <f>IFERROR(ROUND(AVERAGEIF('Week 5 - Making'!$B:$B,'Product List'!$A3225,'Week 5 - Making'!$P:$P),0),"")</f>
        <v/>
      </c>
      <c r="O3225" s="7"/>
      <c r="P3225" s="7">
        <f t="array" ref="P3225">iferror(xlookup(C3225,'Product Families'!A:A,'Product Families'!S:S),"")</f>
        <v>0</v>
      </c>
    </row>
    <row r="3226" ht="14.25" customHeight="1">
      <c r="A3226" s="138" t="s">
        <v>6424</v>
      </c>
      <c r="B3226" s="270" t="s">
        <v>6425</v>
      </c>
      <c r="C3226" s="122" t="s">
        <v>1190</v>
      </c>
      <c r="D3226" s="7">
        <f t="array" ref="D3226">IFERROR(XLOOKUP($C3226,'Product Families'!$A:$A,'Product Families'!$D:$D),"")</f>
        <v>47</v>
      </c>
      <c r="E3226" s="7">
        <f t="array" ref="E3226">IFERROR(XLOOKUP($C3226,'Product Families'!$A:$A,'Product Families'!$E:$E),"")</f>
        <v>49</v>
      </c>
      <c r="F3226" s="7">
        <f t="array" ref="F3226">IFERROR(XLOOKUP($C3226,'Product Families'!$A:$A,'Product Families'!$F:$F),"")</f>
        <v>52</v>
      </c>
      <c r="G3226" s="7">
        <f t="array" ref="G3226">IFERROR(XLOOKUP($C3226,'Product Families'!$A:$A,'Product Families'!$G:$G),"")</f>
        <v>56</v>
      </c>
      <c r="J3226" s="7" t="str">
        <f>IFERROR(ROUND(AVERAGEIF('Week 1 - Making'!$B:$B,'Product List'!$A3226,'Week 1 - Making'!$P:$P),0),"")</f>
        <v/>
      </c>
      <c r="K3226" s="7" t="str">
        <f>IFERROR(ROUND(AVERAGEIF('Week 2 - Making'!$B:$B,'Product List'!$A3226,'Week 2 - Making'!$P:$P),0),"")</f>
        <v/>
      </c>
      <c r="L3226" s="263" t="str">
        <f>IFERROR(ROUND(AVERAGEIF('Week 3 - Making'!$B:$B,'Product List'!$A3226,'Week 3 - Making'!$P:$P),0),"")</f>
        <v/>
      </c>
      <c r="M3226" s="7" t="str">
        <f>IFERROR(ROUND(AVERAGEIF('Week 4 - Making'!$B:$B,'Product List'!$A3226,'Week 4 - Making'!$P:$P),0),"")</f>
        <v/>
      </c>
      <c r="N3226" s="7" t="str">
        <f>IFERROR(ROUND(AVERAGEIF('Week 5 - Making'!$B:$B,'Product List'!$A3226,'Week 5 - Making'!$P:$P),0),"")</f>
        <v/>
      </c>
      <c r="O3226" s="7"/>
      <c r="P3226" s="7">
        <f t="array" ref="P3226">iferror(xlookup(C3226,'Product Families'!A:A,'Product Families'!S:S),"")</f>
        <v>0</v>
      </c>
    </row>
    <row r="3227" ht="14.25" customHeight="1">
      <c r="A3227" s="138" t="s">
        <v>6426</v>
      </c>
      <c r="B3227" s="270" t="s">
        <v>6425</v>
      </c>
      <c r="C3227" s="138" t="s">
        <v>1192</v>
      </c>
      <c r="D3227" s="7">
        <f t="array" ref="D3227">IFERROR(XLOOKUP($C3227,'Product Families'!$A:$A,'Product Families'!$D:$D),"")</f>
        <v>119</v>
      </c>
      <c r="E3227" s="7">
        <f t="array" ref="E3227">IFERROR(XLOOKUP($C3227,'Product Families'!$A:$A,'Product Families'!$E:$E),"")</f>
        <v>122</v>
      </c>
      <c r="F3227" s="7">
        <f t="array" ref="F3227">IFERROR(XLOOKUP($C3227,'Product Families'!$A:$A,'Product Families'!$F:$F),"")</f>
        <v>132</v>
      </c>
      <c r="G3227" s="7">
        <f t="array" ref="G3227">IFERROR(XLOOKUP($C3227,'Product Families'!$A:$A,'Product Families'!$G:$G),"")</f>
        <v>141</v>
      </c>
      <c r="J3227" s="7" t="str">
        <f>IFERROR(ROUND(AVERAGEIF('Week 1 - Making'!$B:$B,'Product List'!$A3227,'Week 1 - Making'!$P:$P),0),"")</f>
        <v/>
      </c>
      <c r="K3227" s="7" t="str">
        <f>IFERROR(ROUND(AVERAGEIF('Week 2 - Making'!$B:$B,'Product List'!$A3227,'Week 2 - Making'!$P:$P),0),"")</f>
        <v/>
      </c>
      <c r="L3227" s="263" t="str">
        <f>IFERROR(ROUND(AVERAGEIF('Week 3 - Making'!$B:$B,'Product List'!$A3227,'Week 3 - Making'!$P:$P),0),"")</f>
        <v/>
      </c>
      <c r="M3227" s="7" t="str">
        <f>IFERROR(ROUND(AVERAGEIF('Week 4 - Making'!$B:$B,'Product List'!$A3227,'Week 4 - Making'!$P:$P),0),"")</f>
        <v/>
      </c>
      <c r="N3227" s="7" t="str">
        <f>IFERROR(ROUND(AVERAGEIF('Week 5 - Making'!$B:$B,'Product List'!$A3227,'Week 5 - Making'!$P:$P),0),"")</f>
        <v/>
      </c>
      <c r="O3227" s="7"/>
      <c r="P3227" s="7">
        <f t="array" ref="P3227">iferror(xlookup(C3227,'Product Families'!A:A,'Product Families'!S:S),"")</f>
        <v>0</v>
      </c>
    </row>
    <row r="3228" ht="14.25" customHeight="1">
      <c r="A3228" s="138" t="s">
        <v>6427</v>
      </c>
      <c r="B3228" s="270" t="s">
        <v>6428</v>
      </c>
      <c r="C3228" s="122" t="s">
        <v>1190</v>
      </c>
      <c r="D3228" s="7">
        <f t="array" ref="D3228">IFERROR(XLOOKUP($C3228,'Product Families'!$A:$A,'Product Families'!$D:$D),"")</f>
        <v>47</v>
      </c>
      <c r="E3228" s="7">
        <f t="array" ref="E3228">IFERROR(XLOOKUP($C3228,'Product Families'!$A:$A,'Product Families'!$E:$E),"")</f>
        <v>49</v>
      </c>
      <c r="F3228" s="7">
        <f t="array" ref="F3228">IFERROR(XLOOKUP($C3228,'Product Families'!$A:$A,'Product Families'!$F:$F),"")</f>
        <v>52</v>
      </c>
      <c r="G3228" s="7">
        <f t="array" ref="G3228">IFERROR(XLOOKUP($C3228,'Product Families'!$A:$A,'Product Families'!$G:$G),"")</f>
        <v>56</v>
      </c>
      <c r="J3228" s="7" t="str">
        <f>IFERROR(ROUND(AVERAGEIF('Week 1 - Making'!$B:$B,'Product List'!$A3228,'Week 1 - Making'!$P:$P),0),"")</f>
        <v/>
      </c>
      <c r="K3228" s="7" t="str">
        <f>IFERROR(ROUND(AVERAGEIF('Week 2 - Making'!$B:$B,'Product List'!$A3228,'Week 2 - Making'!$P:$P),0),"")</f>
        <v/>
      </c>
      <c r="L3228" s="263" t="str">
        <f>IFERROR(ROUND(AVERAGEIF('Week 3 - Making'!$B:$B,'Product List'!$A3228,'Week 3 - Making'!$P:$P),0),"")</f>
        <v/>
      </c>
      <c r="M3228" s="7" t="str">
        <f>IFERROR(ROUND(AVERAGEIF('Week 4 - Making'!$B:$B,'Product List'!$A3228,'Week 4 - Making'!$P:$P),0),"")</f>
        <v/>
      </c>
      <c r="N3228" s="7" t="str">
        <f>IFERROR(ROUND(AVERAGEIF('Week 5 - Making'!$B:$B,'Product List'!$A3228,'Week 5 - Making'!$P:$P),0),"")</f>
        <v/>
      </c>
      <c r="O3228" s="7"/>
      <c r="P3228" s="7">
        <f t="array" ref="P3228">iferror(xlookup(C3228,'Product Families'!A:A,'Product Families'!S:S),"")</f>
        <v>0</v>
      </c>
    </row>
    <row r="3229" ht="14.25" customHeight="1">
      <c r="A3229" s="138" t="s">
        <v>6429</v>
      </c>
      <c r="B3229" s="270" t="s">
        <v>6428</v>
      </c>
      <c r="C3229" s="138" t="s">
        <v>1192</v>
      </c>
      <c r="D3229" s="7">
        <f t="array" ref="D3229">IFERROR(XLOOKUP($C3229,'Product Families'!$A:$A,'Product Families'!$D:$D),"")</f>
        <v>119</v>
      </c>
      <c r="E3229" s="7">
        <f t="array" ref="E3229">IFERROR(XLOOKUP($C3229,'Product Families'!$A:$A,'Product Families'!$E:$E),"")</f>
        <v>122</v>
      </c>
      <c r="F3229" s="7">
        <f t="array" ref="F3229">IFERROR(XLOOKUP($C3229,'Product Families'!$A:$A,'Product Families'!$F:$F),"")</f>
        <v>132</v>
      </c>
      <c r="G3229" s="7">
        <f t="array" ref="G3229">IFERROR(XLOOKUP($C3229,'Product Families'!$A:$A,'Product Families'!$G:$G),"")</f>
        <v>141</v>
      </c>
      <c r="J3229" s="7" t="str">
        <f>IFERROR(ROUND(AVERAGEIF('Week 1 - Making'!$B:$B,'Product List'!$A3229,'Week 1 - Making'!$P:$P),0),"")</f>
        <v/>
      </c>
      <c r="K3229" s="7" t="str">
        <f>IFERROR(ROUND(AVERAGEIF('Week 2 - Making'!$B:$B,'Product List'!$A3229,'Week 2 - Making'!$P:$P),0),"")</f>
        <v/>
      </c>
      <c r="L3229" s="263" t="str">
        <f>IFERROR(ROUND(AVERAGEIF('Week 3 - Making'!$B:$B,'Product List'!$A3229,'Week 3 - Making'!$P:$P),0),"")</f>
        <v/>
      </c>
      <c r="M3229" s="7" t="str">
        <f>IFERROR(ROUND(AVERAGEIF('Week 4 - Making'!$B:$B,'Product List'!$A3229,'Week 4 - Making'!$P:$P),0),"")</f>
        <v/>
      </c>
      <c r="N3229" s="7" t="str">
        <f>IFERROR(ROUND(AVERAGEIF('Week 5 - Making'!$B:$B,'Product List'!$A3229,'Week 5 - Making'!$P:$P),0),"")</f>
        <v/>
      </c>
      <c r="O3229" s="7"/>
      <c r="P3229" s="7">
        <f t="array" ref="P3229">iferror(xlookup(C3229,'Product Families'!A:A,'Product Families'!S:S),"")</f>
        <v>0</v>
      </c>
    </row>
    <row r="3230" ht="14.25" customHeight="1">
      <c r="A3230" s="138" t="s">
        <v>6430</v>
      </c>
      <c r="B3230" s="270" t="s">
        <v>6431</v>
      </c>
      <c r="C3230" s="122" t="s">
        <v>1190</v>
      </c>
      <c r="D3230" s="7">
        <f t="array" ref="D3230">IFERROR(XLOOKUP($C3230,'Product Families'!$A:$A,'Product Families'!$D:$D),"")</f>
        <v>47</v>
      </c>
      <c r="E3230" s="7">
        <f t="array" ref="E3230">IFERROR(XLOOKUP($C3230,'Product Families'!$A:$A,'Product Families'!$E:$E),"")</f>
        <v>49</v>
      </c>
      <c r="F3230" s="7">
        <f t="array" ref="F3230">IFERROR(XLOOKUP($C3230,'Product Families'!$A:$A,'Product Families'!$F:$F),"")</f>
        <v>52</v>
      </c>
      <c r="G3230" s="7">
        <f t="array" ref="G3230">IFERROR(XLOOKUP($C3230,'Product Families'!$A:$A,'Product Families'!$G:$G),"")</f>
        <v>56</v>
      </c>
      <c r="J3230" s="7" t="str">
        <f>IFERROR(ROUND(AVERAGEIF('Week 1 - Making'!$B:$B,'Product List'!$A3230,'Week 1 - Making'!$P:$P),0),"")</f>
        <v/>
      </c>
      <c r="K3230" s="7" t="str">
        <f>IFERROR(ROUND(AVERAGEIF('Week 2 - Making'!$B:$B,'Product List'!$A3230,'Week 2 - Making'!$P:$P),0),"")</f>
        <v/>
      </c>
      <c r="L3230" s="263" t="str">
        <f>IFERROR(ROUND(AVERAGEIF('Week 3 - Making'!$B:$B,'Product List'!$A3230,'Week 3 - Making'!$P:$P),0),"")</f>
        <v/>
      </c>
      <c r="M3230" s="7" t="str">
        <f>IFERROR(ROUND(AVERAGEIF('Week 4 - Making'!$B:$B,'Product List'!$A3230,'Week 4 - Making'!$P:$P),0),"")</f>
        <v/>
      </c>
      <c r="N3230" s="7" t="str">
        <f>IFERROR(ROUND(AVERAGEIF('Week 5 - Making'!$B:$B,'Product List'!$A3230,'Week 5 - Making'!$P:$P),0),"")</f>
        <v/>
      </c>
      <c r="O3230" s="7"/>
      <c r="P3230" s="7">
        <f t="array" ref="P3230">iferror(xlookup(C3230,'Product Families'!A:A,'Product Families'!S:S),"")</f>
        <v>0</v>
      </c>
    </row>
    <row r="3231" ht="14.25" customHeight="1">
      <c r="A3231" s="138" t="s">
        <v>6432</v>
      </c>
      <c r="B3231" s="270" t="s">
        <v>6431</v>
      </c>
      <c r="C3231" s="138" t="s">
        <v>1192</v>
      </c>
      <c r="D3231" s="7">
        <f t="array" ref="D3231">IFERROR(XLOOKUP($C3231,'Product Families'!$A:$A,'Product Families'!$D:$D),"")</f>
        <v>119</v>
      </c>
      <c r="E3231" s="7">
        <f t="array" ref="E3231">IFERROR(XLOOKUP($C3231,'Product Families'!$A:$A,'Product Families'!$E:$E),"")</f>
        <v>122</v>
      </c>
      <c r="F3231" s="7">
        <f t="array" ref="F3231">IFERROR(XLOOKUP($C3231,'Product Families'!$A:$A,'Product Families'!$F:$F),"")</f>
        <v>132</v>
      </c>
      <c r="G3231" s="7">
        <f t="array" ref="G3231">IFERROR(XLOOKUP($C3231,'Product Families'!$A:$A,'Product Families'!$G:$G),"")</f>
        <v>141</v>
      </c>
      <c r="J3231" s="7" t="str">
        <f>IFERROR(ROUND(AVERAGEIF('Week 1 - Making'!$B:$B,'Product List'!$A3231,'Week 1 - Making'!$P:$P),0),"")</f>
        <v/>
      </c>
      <c r="K3231" s="7" t="str">
        <f>IFERROR(ROUND(AVERAGEIF('Week 2 - Making'!$B:$B,'Product List'!$A3231,'Week 2 - Making'!$P:$P),0),"")</f>
        <v/>
      </c>
      <c r="L3231" s="263" t="str">
        <f>IFERROR(ROUND(AVERAGEIF('Week 3 - Making'!$B:$B,'Product List'!$A3231,'Week 3 - Making'!$P:$P),0),"")</f>
        <v/>
      </c>
      <c r="M3231" s="7" t="str">
        <f>IFERROR(ROUND(AVERAGEIF('Week 4 - Making'!$B:$B,'Product List'!$A3231,'Week 4 - Making'!$P:$P),0),"")</f>
        <v/>
      </c>
      <c r="N3231" s="7" t="str">
        <f>IFERROR(ROUND(AVERAGEIF('Week 5 - Making'!$B:$B,'Product List'!$A3231,'Week 5 - Making'!$P:$P),0),"")</f>
        <v/>
      </c>
      <c r="O3231" s="7"/>
      <c r="P3231" s="7">
        <f t="array" ref="P3231">iferror(xlookup(C3231,'Product Families'!A:A,'Product Families'!S:S),"")</f>
        <v>0</v>
      </c>
    </row>
    <row r="3232" ht="14.25" customHeight="1">
      <c r="A3232" s="138" t="s">
        <v>6433</v>
      </c>
      <c r="B3232" s="270" t="s">
        <v>6434</v>
      </c>
      <c r="C3232" s="122" t="s">
        <v>1190</v>
      </c>
      <c r="D3232" s="7">
        <f t="array" ref="D3232">IFERROR(XLOOKUP($C3232,'Product Families'!$A:$A,'Product Families'!$D:$D),"")</f>
        <v>47</v>
      </c>
      <c r="E3232" s="7">
        <f t="array" ref="E3232">IFERROR(XLOOKUP($C3232,'Product Families'!$A:$A,'Product Families'!$E:$E),"")</f>
        <v>49</v>
      </c>
      <c r="F3232" s="7">
        <f t="array" ref="F3232">IFERROR(XLOOKUP($C3232,'Product Families'!$A:$A,'Product Families'!$F:$F),"")</f>
        <v>52</v>
      </c>
      <c r="G3232" s="7">
        <f t="array" ref="G3232">IFERROR(XLOOKUP($C3232,'Product Families'!$A:$A,'Product Families'!$G:$G),"")</f>
        <v>56</v>
      </c>
      <c r="J3232" s="7" t="str">
        <f>IFERROR(ROUND(AVERAGEIF('Week 1 - Making'!$B:$B,'Product List'!$A3232,'Week 1 - Making'!$P:$P),0),"")</f>
        <v/>
      </c>
      <c r="K3232" s="7" t="str">
        <f>IFERROR(ROUND(AVERAGEIF('Week 2 - Making'!$B:$B,'Product List'!$A3232,'Week 2 - Making'!$P:$P),0),"")</f>
        <v/>
      </c>
      <c r="L3232" s="263" t="str">
        <f>IFERROR(ROUND(AVERAGEIF('Week 3 - Making'!$B:$B,'Product List'!$A3232,'Week 3 - Making'!$P:$P),0),"")</f>
        <v/>
      </c>
      <c r="M3232" s="7" t="str">
        <f>IFERROR(ROUND(AVERAGEIF('Week 4 - Making'!$B:$B,'Product List'!$A3232,'Week 4 - Making'!$P:$P),0),"")</f>
        <v/>
      </c>
      <c r="N3232" s="7" t="str">
        <f>IFERROR(ROUND(AVERAGEIF('Week 5 - Making'!$B:$B,'Product List'!$A3232,'Week 5 - Making'!$P:$P),0),"")</f>
        <v/>
      </c>
      <c r="O3232" s="7"/>
      <c r="P3232" s="7">
        <f t="array" ref="P3232">iferror(xlookup(C3232,'Product Families'!A:A,'Product Families'!S:S),"")</f>
        <v>0</v>
      </c>
    </row>
    <row r="3233" ht="14.25" customHeight="1">
      <c r="A3233" s="138" t="s">
        <v>6435</v>
      </c>
      <c r="B3233" s="270" t="s">
        <v>6434</v>
      </c>
      <c r="C3233" s="138" t="s">
        <v>1192</v>
      </c>
      <c r="D3233" s="7">
        <f t="array" ref="D3233">IFERROR(XLOOKUP($C3233,'Product Families'!$A:$A,'Product Families'!$D:$D),"")</f>
        <v>119</v>
      </c>
      <c r="E3233" s="7">
        <f t="array" ref="E3233">IFERROR(XLOOKUP($C3233,'Product Families'!$A:$A,'Product Families'!$E:$E),"")</f>
        <v>122</v>
      </c>
      <c r="F3233" s="7">
        <f t="array" ref="F3233">IFERROR(XLOOKUP($C3233,'Product Families'!$A:$A,'Product Families'!$F:$F),"")</f>
        <v>132</v>
      </c>
      <c r="G3233" s="7">
        <f t="array" ref="G3233">IFERROR(XLOOKUP($C3233,'Product Families'!$A:$A,'Product Families'!$G:$G),"")</f>
        <v>141</v>
      </c>
      <c r="J3233" s="7" t="str">
        <f>IFERROR(ROUND(AVERAGEIF('Week 1 - Making'!$B:$B,'Product List'!$A3233,'Week 1 - Making'!$P:$P),0),"")</f>
        <v/>
      </c>
      <c r="K3233" s="7" t="str">
        <f>IFERROR(ROUND(AVERAGEIF('Week 2 - Making'!$B:$B,'Product List'!$A3233,'Week 2 - Making'!$P:$P),0),"")</f>
        <v/>
      </c>
      <c r="L3233" s="263" t="str">
        <f>IFERROR(ROUND(AVERAGEIF('Week 3 - Making'!$B:$B,'Product List'!$A3233,'Week 3 - Making'!$P:$P),0),"")</f>
        <v/>
      </c>
      <c r="M3233" s="7" t="str">
        <f>IFERROR(ROUND(AVERAGEIF('Week 4 - Making'!$B:$B,'Product List'!$A3233,'Week 4 - Making'!$P:$P),0),"")</f>
        <v/>
      </c>
      <c r="N3233" s="7" t="str">
        <f>IFERROR(ROUND(AVERAGEIF('Week 5 - Making'!$B:$B,'Product List'!$A3233,'Week 5 - Making'!$P:$P),0),"")</f>
        <v/>
      </c>
      <c r="O3233" s="7"/>
      <c r="P3233" s="7">
        <f t="array" ref="P3233">iferror(xlookup(C3233,'Product Families'!A:A,'Product Families'!S:S),"")</f>
        <v>0</v>
      </c>
    </row>
    <row r="3234" ht="14.25" customHeight="1">
      <c r="A3234" s="138" t="s">
        <v>6436</v>
      </c>
      <c r="B3234" s="270" t="s">
        <v>6437</v>
      </c>
      <c r="C3234" s="122" t="s">
        <v>1190</v>
      </c>
      <c r="D3234" s="7">
        <f t="array" ref="D3234">IFERROR(XLOOKUP($C3234,'Product Families'!$A:$A,'Product Families'!$D:$D),"")</f>
        <v>47</v>
      </c>
      <c r="E3234" s="7">
        <f t="array" ref="E3234">IFERROR(XLOOKUP($C3234,'Product Families'!$A:$A,'Product Families'!$E:$E),"")</f>
        <v>49</v>
      </c>
      <c r="F3234" s="7">
        <f t="array" ref="F3234">IFERROR(XLOOKUP($C3234,'Product Families'!$A:$A,'Product Families'!$F:$F),"")</f>
        <v>52</v>
      </c>
      <c r="G3234" s="7">
        <f t="array" ref="G3234">IFERROR(XLOOKUP($C3234,'Product Families'!$A:$A,'Product Families'!$G:$G),"")</f>
        <v>56</v>
      </c>
      <c r="J3234" s="7" t="str">
        <f>IFERROR(ROUND(AVERAGEIF('Week 1 - Making'!$B:$B,'Product List'!$A3234,'Week 1 - Making'!$P:$P),0),"")</f>
        <v/>
      </c>
      <c r="K3234" s="7" t="str">
        <f>IFERROR(ROUND(AVERAGEIF('Week 2 - Making'!$B:$B,'Product List'!$A3234,'Week 2 - Making'!$P:$P),0),"")</f>
        <v/>
      </c>
      <c r="L3234" s="263" t="str">
        <f>IFERROR(ROUND(AVERAGEIF('Week 3 - Making'!$B:$B,'Product List'!$A3234,'Week 3 - Making'!$P:$P),0),"")</f>
        <v/>
      </c>
      <c r="M3234" s="7" t="str">
        <f>IFERROR(ROUND(AVERAGEIF('Week 4 - Making'!$B:$B,'Product List'!$A3234,'Week 4 - Making'!$P:$P),0),"")</f>
        <v/>
      </c>
      <c r="N3234" s="7" t="str">
        <f>IFERROR(ROUND(AVERAGEIF('Week 5 - Making'!$B:$B,'Product List'!$A3234,'Week 5 - Making'!$P:$P),0),"")</f>
        <v/>
      </c>
      <c r="O3234" s="7"/>
      <c r="P3234" s="7">
        <f t="array" ref="P3234">iferror(xlookup(C3234,'Product Families'!A:A,'Product Families'!S:S),"")</f>
        <v>0</v>
      </c>
    </row>
    <row r="3235" ht="14.25" customHeight="1">
      <c r="A3235" s="138" t="s">
        <v>6438</v>
      </c>
      <c r="B3235" s="270" t="s">
        <v>6437</v>
      </c>
      <c r="C3235" s="138" t="s">
        <v>1192</v>
      </c>
      <c r="D3235" s="7">
        <f t="array" ref="D3235">IFERROR(XLOOKUP($C3235,'Product Families'!$A:$A,'Product Families'!$D:$D),"")</f>
        <v>119</v>
      </c>
      <c r="E3235" s="7">
        <f t="array" ref="E3235">IFERROR(XLOOKUP($C3235,'Product Families'!$A:$A,'Product Families'!$E:$E),"")</f>
        <v>122</v>
      </c>
      <c r="F3235" s="7">
        <f t="array" ref="F3235">IFERROR(XLOOKUP($C3235,'Product Families'!$A:$A,'Product Families'!$F:$F),"")</f>
        <v>132</v>
      </c>
      <c r="G3235" s="7">
        <f t="array" ref="G3235">IFERROR(XLOOKUP($C3235,'Product Families'!$A:$A,'Product Families'!$G:$G),"")</f>
        <v>141</v>
      </c>
      <c r="J3235" s="7" t="str">
        <f>IFERROR(ROUND(AVERAGEIF('Week 1 - Making'!$B:$B,'Product List'!$A3235,'Week 1 - Making'!$P:$P),0),"")</f>
        <v/>
      </c>
      <c r="K3235" s="7" t="str">
        <f>IFERROR(ROUND(AVERAGEIF('Week 2 - Making'!$B:$B,'Product List'!$A3235,'Week 2 - Making'!$P:$P),0),"")</f>
        <v/>
      </c>
      <c r="L3235" s="263" t="str">
        <f>IFERROR(ROUND(AVERAGEIF('Week 3 - Making'!$B:$B,'Product List'!$A3235,'Week 3 - Making'!$P:$P),0),"")</f>
        <v/>
      </c>
      <c r="M3235" s="7" t="str">
        <f>IFERROR(ROUND(AVERAGEIF('Week 4 - Making'!$B:$B,'Product List'!$A3235,'Week 4 - Making'!$P:$P),0),"")</f>
        <v/>
      </c>
      <c r="N3235" s="7" t="str">
        <f>IFERROR(ROUND(AVERAGEIF('Week 5 - Making'!$B:$B,'Product List'!$A3235,'Week 5 - Making'!$P:$P),0),"")</f>
        <v/>
      </c>
      <c r="O3235" s="7"/>
      <c r="P3235" s="7">
        <f t="array" ref="P3235">iferror(xlookup(C3235,'Product Families'!A:A,'Product Families'!S:S),"")</f>
        <v>0</v>
      </c>
    </row>
    <row r="3236" ht="14.25" customHeight="1">
      <c r="A3236" s="138" t="s">
        <v>6439</v>
      </c>
      <c r="B3236" s="270" t="s">
        <v>6440</v>
      </c>
      <c r="C3236" s="122" t="s">
        <v>1190</v>
      </c>
      <c r="D3236" s="7">
        <f t="array" ref="D3236">IFERROR(XLOOKUP($C3236,'Product Families'!$A:$A,'Product Families'!$D:$D),"")</f>
        <v>47</v>
      </c>
      <c r="E3236" s="7">
        <f t="array" ref="E3236">IFERROR(XLOOKUP($C3236,'Product Families'!$A:$A,'Product Families'!$E:$E),"")</f>
        <v>49</v>
      </c>
      <c r="F3236" s="7">
        <f t="array" ref="F3236">IFERROR(XLOOKUP($C3236,'Product Families'!$A:$A,'Product Families'!$F:$F),"")</f>
        <v>52</v>
      </c>
      <c r="G3236" s="7">
        <f t="array" ref="G3236">IFERROR(XLOOKUP($C3236,'Product Families'!$A:$A,'Product Families'!$G:$G),"")</f>
        <v>56</v>
      </c>
      <c r="J3236" s="7" t="str">
        <f>IFERROR(ROUND(AVERAGEIF('Week 1 - Making'!$B:$B,'Product List'!$A3236,'Week 1 - Making'!$P:$P),0),"")</f>
        <v/>
      </c>
      <c r="K3236" s="7" t="str">
        <f>IFERROR(ROUND(AVERAGEIF('Week 2 - Making'!$B:$B,'Product List'!$A3236,'Week 2 - Making'!$P:$P),0),"")</f>
        <v/>
      </c>
      <c r="L3236" s="263" t="str">
        <f>IFERROR(ROUND(AVERAGEIF('Week 3 - Making'!$B:$B,'Product List'!$A3236,'Week 3 - Making'!$P:$P),0),"")</f>
        <v/>
      </c>
      <c r="M3236" s="7" t="str">
        <f>IFERROR(ROUND(AVERAGEIF('Week 4 - Making'!$B:$B,'Product List'!$A3236,'Week 4 - Making'!$P:$P),0),"")</f>
        <v/>
      </c>
      <c r="N3236" s="7" t="str">
        <f>IFERROR(ROUND(AVERAGEIF('Week 5 - Making'!$B:$B,'Product List'!$A3236,'Week 5 - Making'!$P:$P),0),"")</f>
        <v/>
      </c>
      <c r="O3236" s="7"/>
      <c r="P3236" s="7">
        <f t="array" ref="P3236">iferror(xlookup(C3236,'Product Families'!A:A,'Product Families'!S:S),"")</f>
        <v>0</v>
      </c>
    </row>
    <row r="3237" ht="14.25" customHeight="1">
      <c r="A3237" s="138" t="s">
        <v>6441</v>
      </c>
      <c r="B3237" s="270" t="s">
        <v>6440</v>
      </c>
      <c r="C3237" s="138" t="s">
        <v>1192</v>
      </c>
      <c r="D3237" s="7">
        <f t="array" ref="D3237">IFERROR(XLOOKUP($C3237,'Product Families'!$A:$A,'Product Families'!$D:$D),"")</f>
        <v>119</v>
      </c>
      <c r="E3237" s="7">
        <f t="array" ref="E3237">IFERROR(XLOOKUP($C3237,'Product Families'!$A:$A,'Product Families'!$E:$E),"")</f>
        <v>122</v>
      </c>
      <c r="F3237" s="7">
        <f t="array" ref="F3237">IFERROR(XLOOKUP($C3237,'Product Families'!$A:$A,'Product Families'!$F:$F),"")</f>
        <v>132</v>
      </c>
      <c r="G3237" s="7">
        <f t="array" ref="G3237">IFERROR(XLOOKUP($C3237,'Product Families'!$A:$A,'Product Families'!$G:$G),"")</f>
        <v>141</v>
      </c>
      <c r="J3237" s="7" t="str">
        <f>IFERROR(ROUND(AVERAGEIF('Week 1 - Making'!$B:$B,'Product List'!$A3237,'Week 1 - Making'!$P:$P),0),"")</f>
        <v/>
      </c>
      <c r="K3237" s="7" t="str">
        <f>IFERROR(ROUND(AVERAGEIF('Week 2 - Making'!$B:$B,'Product List'!$A3237,'Week 2 - Making'!$P:$P),0),"")</f>
        <v/>
      </c>
      <c r="L3237" s="263" t="str">
        <f>IFERROR(ROUND(AVERAGEIF('Week 3 - Making'!$B:$B,'Product List'!$A3237,'Week 3 - Making'!$P:$P),0),"")</f>
        <v/>
      </c>
      <c r="M3237" s="7" t="str">
        <f>IFERROR(ROUND(AVERAGEIF('Week 4 - Making'!$B:$B,'Product List'!$A3237,'Week 4 - Making'!$P:$P),0),"")</f>
        <v/>
      </c>
      <c r="N3237" s="7" t="str">
        <f>IFERROR(ROUND(AVERAGEIF('Week 5 - Making'!$B:$B,'Product List'!$A3237,'Week 5 - Making'!$P:$P),0),"")</f>
        <v/>
      </c>
      <c r="O3237" s="7"/>
      <c r="P3237" s="7">
        <f t="array" ref="P3237">iferror(xlookup(C3237,'Product Families'!A:A,'Product Families'!S:S),"")</f>
        <v>0</v>
      </c>
    </row>
    <row r="3238" ht="14.25" customHeight="1">
      <c r="A3238" s="138" t="s">
        <v>6442</v>
      </c>
      <c r="B3238" s="270" t="s">
        <v>6443</v>
      </c>
      <c r="C3238" s="122" t="s">
        <v>1190</v>
      </c>
      <c r="D3238" s="7">
        <f t="array" ref="D3238">IFERROR(XLOOKUP($C3238,'Product Families'!$A:$A,'Product Families'!$D:$D),"")</f>
        <v>47</v>
      </c>
      <c r="E3238" s="7">
        <f t="array" ref="E3238">IFERROR(XLOOKUP($C3238,'Product Families'!$A:$A,'Product Families'!$E:$E),"")</f>
        <v>49</v>
      </c>
      <c r="F3238" s="7">
        <f t="array" ref="F3238">IFERROR(XLOOKUP($C3238,'Product Families'!$A:$A,'Product Families'!$F:$F),"")</f>
        <v>52</v>
      </c>
      <c r="G3238" s="7">
        <f t="array" ref="G3238">IFERROR(XLOOKUP($C3238,'Product Families'!$A:$A,'Product Families'!$G:$G),"")</f>
        <v>56</v>
      </c>
      <c r="J3238" s="7" t="str">
        <f>IFERROR(ROUND(AVERAGEIF('Week 1 - Making'!$B:$B,'Product List'!$A3238,'Week 1 - Making'!$P:$P),0),"")</f>
        <v/>
      </c>
      <c r="K3238" s="7" t="str">
        <f>IFERROR(ROUND(AVERAGEIF('Week 2 - Making'!$B:$B,'Product List'!$A3238,'Week 2 - Making'!$P:$P),0),"")</f>
        <v/>
      </c>
      <c r="L3238" s="263" t="str">
        <f>IFERROR(ROUND(AVERAGEIF('Week 3 - Making'!$B:$B,'Product List'!$A3238,'Week 3 - Making'!$P:$P),0),"")</f>
        <v/>
      </c>
      <c r="M3238" s="7" t="str">
        <f>IFERROR(ROUND(AVERAGEIF('Week 4 - Making'!$B:$B,'Product List'!$A3238,'Week 4 - Making'!$P:$P),0),"")</f>
        <v/>
      </c>
      <c r="N3238" s="7" t="str">
        <f>IFERROR(ROUND(AVERAGEIF('Week 5 - Making'!$B:$B,'Product List'!$A3238,'Week 5 - Making'!$P:$P),0),"")</f>
        <v/>
      </c>
      <c r="O3238" s="7"/>
      <c r="P3238" s="7">
        <f t="array" ref="P3238">iferror(xlookup(C3238,'Product Families'!A:A,'Product Families'!S:S),"")</f>
        <v>0</v>
      </c>
    </row>
    <row r="3239" ht="14.25" customHeight="1">
      <c r="A3239" s="138" t="s">
        <v>6444</v>
      </c>
      <c r="B3239" s="270" t="s">
        <v>6443</v>
      </c>
      <c r="C3239" s="138" t="s">
        <v>1192</v>
      </c>
      <c r="D3239" s="7">
        <f t="array" ref="D3239">IFERROR(XLOOKUP($C3239,'Product Families'!$A:$A,'Product Families'!$D:$D),"")</f>
        <v>119</v>
      </c>
      <c r="E3239" s="7">
        <f t="array" ref="E3239">IFERROR(XLOOKUP($C3239,'Product Families'!$A:$A,'Product Families'!$E:$E),"")</f>
        <v>122</v>
      </c>
      <c r="F3239" s="7">
        <f t="array" ref="F3239">IFERROR(XLOOKUP($C3239,'Product Families'!$A:$A,'Product Families'!$F:$F),"")</f>
        <v>132</v>
      </c>
      <c r="G3239" s="7">
        <f t="array" ref="G3239">IFERROR(XLOOKUP($C3239,'Product Families'!$A:$A,'Product Families'!$G:$G),"")</f>
        <v>141</v>
      </c>
      <c r="J3239" s="7" t="str">
        <f>IFERROR(ROUND(AVERAGEIF('Week 1 - Making'!$B:$B,'Product List'!$A3239,'Week 1 - Making'!$P:$P),0),"")</f>
        <v/>
      </c>
      <c r="K3239" s="7" t="str">
        <f>IFERROR(ROUND(AVERAGEIF('Week 2 - Making'!$B:$B,'Product List'!$A3239,'Week 2 - Making'!$P:$P),0),"")</f>
        <v/>
      </c>
      <c r="L3239" s="263" t="str">
        <f>IFERROR(ROUND(AVERAGEIF('Week 3 - Making'!$B:$B,'Product List'!$A3239,'Week 3 - Making'!$P:$P),0),"")</f>
        <v/>
      </c>
      <c r="M3239" s="7" t="str">
        <f>IFERROR(ROUND(AVERAGEIF('Week 4 - Making'!$B:$B,'Product List'!$A3239,'Week 4 - Making'!$P:$P),0),"")</f>
        <v/>
      </c>
      <c r="N3239" s="7" t="str">
        <f>IFERROR(ROUND(AVERAGEIF('Week 5 - Making'!$B:$B,'Product List'!$A3239,'Week 5 - Making'!$P:$P),0),"")</f>
        <v/>
      </c>
      <c r="O3239" s="7"/>
      <c r="P3239" s="7">
        <f t="array" ref="P3239">iferror(xlookup(C3239,'Product Families'!A:A,'Product Families'!S:S),"")</f>
        <v>0</v>
      </c>
    </row>
    <row r="3240" ht="14.25" customHeight="1">
      <c r="A3240" s="138" t="s">
        <v>6445</v>
      </c>
      <c r="B3240" s="270" t="s">
        <v>6446</v>
      </c>
      <c r="C3240" s="122" t="s">
        <v>1190</v>
      </c>
      <c r="D3240" s="7">
        <f t="array" ref="D3240">IFERROR(XLOOKUP($C3240,'Product Families'!$A:$A,'Product Families'!$D:$D),"")</f>
        <v>47</v>
      </c>
      <c r="E3240" s="7">
        <f t="array" ref="E3240">IFERROR(XLOOKUP($C3240,'Product Families'!$A:$A,'Product Families'!$E:$E),"")</f>
        <v>49</v>
      </c>
      <c r="F3240" s="7">
        <f t="array" ref="F3240">IFERROR(XLOOKUP($C3240,'Product Families'!$A:$A,'Product Families'!$F:$F),"")</f>
        <v>52</v>
      </c>
      <c r="G3240" s="7">
        <f t="array" ref="G3240">IFERROR(XLOOKUP($C3240,'Product Families'!$A:$A,'Product Families'!$G:$G),"")</f>
        <v>56</v>
      </c>
      <c r="J3240" s="7" t="str">
        <f>IFERROR(ROUND(AVERAGEIF('Week 1 - Making'!$B:$B,'Product List'!$A3240,'Week 1 - Making'!$P:$P),0),"")</f>
        <v/>
      </c>
      <c r="K3240" s="7" t="str">
        <f>IFERROR(ROUND(AVERAGEIF('Week 2 - Making'!$B:$B,'Product List'!$A3240,'Week 2 - Making'!$P:$P),0),"")</f>
        <v/>
      </c>
      <c r="L3240" s="263" t="str">
        <f>IFERROR(ROUND(AVERAGEIF('Week 3 - Making'!$B:$B,'Product List'!$A3240,'Week 3 - Making'!$P:$P),0),"")</f>
        <v/>
      </c>
      <c r="M3240" s="7" t="str">
        <f>IFERROR(ROUND(AVERAGEIF('Week 4 - Making'!$B:$B,'Product List'!$A3240,'Week 4 - Making'!$P:$P),0),"")</f>
        <v/>
      </c>
      <c r="N3240" s="7" t="str">
        <f>IFERROR(ROUND(AVERAGEIF('Week 5 - Making'!$B:$B,'Product List'!$A3240,'Week 5 - Making'!$P:$P),0),"")</f>
        <v/>
      </c>
      <c r="O3240" s="7"/>
      <c r="P3240" s="7">
        <f t="array" ref="P3240">iferror(xlookup(C3240,'Product Families'!A:A,'Product Families'!S:S),"")</f>
        <v>0</v>
      </c>
    </row>
    <row r="3241" ht="14.25" customHeight="1">
      <c r="A3241" s="138" t="s">
        <v>6447</v>
      </c>
      <c r="B3241" s="270" t="s">
        <v>6446</v>
      </c>
      <c r="C3241" s="138" t="s">
        <v>1192</v>
      </c>
      <c r="D3241" s="7">
        <f t="array" ref="D3241">IFERROR(XLOOKUP($C3241,'Product Families'!$A:$A,'Product Families'!$D:$D),"")</f>
        <v>119</v>
      </c>
      <c r="E3241" s="7">
        <f t="array" ref="E3241">IFERROR(XLOOKUP($C3241,'Product Families'!$A:$A,'Product Families'!$E:$E),"")</f>
        <v>122</v>
      </c>
      <c r="F3241" s="7">
        <f t="array" ref="F3241">IFERROR(XLOOKUP($C3241,'Product Families'!$A:$A,'Product Families'!$F:$F),"")</f>
        <v>132</v>
      </c>
      <c r="G3241" s="7">
        <f t="array" ref="G3241">IFERROR(XLOOKUP($C3241,'Product Families'!$A:$A,'Product Families'!$G:$G),"")</f>
        <v>141</v>
      </c>
      <c r="J3241" s="7" t="str">
        <f>IFERROR(ROUND(AVERAGEIF('Week 1 - Making'!$B:$B,'Product List'!$A3241,'Week 1 - Making'!$P:$P),0),"")</f>
        <v/>
      </c>
      <c r="K3241" s="7" t="str">
        <f>IFERROR(ROUND(AVERAGEIF('Week 2 - Making'!$B:$B,'Product List'!$A3241,'Week 2 - Making'!$P:$P),0),"")</f>
        <v/>
      </c>
      <c r="L3241" s="263" t="str">
        <f>IFERROR(ROUND(AVERAGEIF('Week 3 - Making'!$B:$B,'Product List'!$A3241,'Week 3 - Making'!$P:$P),0),"")</f>
        <v/>
      </c>
      <c r="M3241" s="7" t="str">
        <f>IFERROR(ROUND(AVERAGEIF('Week 4 - Making'!$B:$B,'Product List'!$A3241,'Week 4 - Making'!$P:$P),0),"")</f>
        <v/>
      </c>
      <c r="N3241" s="7" t="str">
        <f>IFERROR(ROUND(AVERAGEIF('Week 5 - Making'!$B:$B,'Product List'!$A3241,'Week 5 - Making'!$P:$P),0),"")</f>
        <v/>
      </c>
      <c r="O3241" s="7"/>
      <c r="P3241" s="7">
        <f t="array" ref="P3241">iferror(xlookup(C3241,'Product Families'!A:A,'Product Families'!S:S),"")</f>
        <v>0</v>
      </c>
    </row>
    <row r="3242" ht="14.25" customHeight="1">
      <c r="A3242" s="138" t="s">
        <v>6448</v>
      </c>
      <c r="B3242" s="270" t="s">
        <v>6449</v>
      </c>
      <c r="C3242" s="122" t="s">
        <v>1190</v>
      </c>
      <c r="D3242" s="7">
        <f t="array" ref="D3242">IFERROR(XLOOKUP($C3242,'Product Families'!$A:$A,'Product Families'!$D:$D),"")</f>
        <v>47</v>
      </c>
      <c r="E3242" s="7">
        <f t="array" ref="E3242">IFERROR(XLOOKUP($C3242,'Product Families'!$A:$A,'Product Families'!$E:$E),"")</f>
        <v>49</v>
      </c>
      <c r="F3242" s="7">
        <f t="array" ref="F3242">IFERROR(XLOOKUP($C3242,'Product Families'!$A:$A,'Product Families'!$F:$F),"")</f>
        <v>52</v>
      </c>
      <c r="G3242" s="7">
        <f t="array" ref="G3242">IFERROR(XLOOKUP($C3242,'Product Families'!$A:$A,'Product Families'!$G:$G),"")</f>
        <v>56</v>
      </c>
      <c r="J3242" s="7" t="str">
        <f>IFERROR(ROUND(AVERAGEIF('Week 1 - Making'!$B:$B,'Product List'!$A3242,'Week 1 - Making'!$P:$P),0),"")</f>
        <v/>
      </c>
      <c r="K3242" s="7" t="str">
        <f>IFERROR(ROUND(AVERAGEIF('Week 2 - Making'!$B:$B,'Product List'!$A3242,'Week 2 - Making'!$P:$P),0),"")</f>
        <v/>
      </c>
      <c r="L3242" s="263" t="str">
        <f>IFERROR(ROUND(AVERAGEIF('Week 3 - Making'!$B:$B,'Product List'!$A3242,'Week 3 - Making'!$P:$P),0),"")</f>
        <v/>
      </c>
      <c r="M3242" s="7" t="str">
        <f>IFERROR(ROUND(AVERAGEIF('Week 4 - Making'!$B:$B,'Product List'!$A3242,'Week 4 - Making'!$P:$P),0),"")</f>
        <v/>
      </c>
      <c r="N3242" s="7" t="str">
        <f>IFERROR(ROUND(AVERAGEIF('Week 5 - Making'!$B:$B,'Product List'!$A3242,'Week 5 - Making'!$P:$P),0),"")</f>
        <v/>
      </c>
      <c r="O3242" s="7"/>
      <c r="P3242" s="7">
        <f t="array" ref="P3242">iferror(xlookup(C3242,'Product Families'!A:A,'Product Families'!S:S),"")</f>
        <v>0</v>
      </c>
    </row>
    <row r="3243" ht="14.25" customHeight="1">
      <c r="A3243" s="138" t="s">
        <v>6450</v>
      </c>
      <c r="B3243" s="270" t="s">
        <v>6449</v>
      </c>
      <c r="C3243" s="138" t="s">
        <v>1192</v>
      </c>
      <c r="D3243" s="7">
        <f t="array" ref="D3243">IFERROR(XLOOKUP($C3243,'Product Families'!$A:$A,'Product Families'!$D:$D),"")</f>
        <v>119</v>
      </c>
      <c r="E3243" s="7">
        <f t="array" ref="E3243">IFERROR(XLOOKUP($C3243,'Product Families'!$A:$A,'Product Families'!$E:$E),"")</f>
        <v>122</v>
      </c>
      <c r="F3243" s="7">
        <f t="array" ref="F3243">IFERROR(XLOOKUP($C3243,'Product Families'!$A:$A,'Product Families'!$F:$F),"")</f>
        <v>132</v>
      </c>
      <c r="G3243" s="7">
        <f t="array" ref="G3243">IFERROR(XLOOKUP($C3243,'Product Families'!$A:$A,'Product Families'!$G:$G),"")</f>
        <v>141</v>
      </c>
      <c r="J3243" s="7" t="str">
        <f>IFERROR(ROUND(AVERAGEIF('Week 1 - Making'!$B:$B,'Product List'!$A3243,'Week 1 - Making'!$P:$P),0),"")</f>
        <v/>
      </c>
      <c r="K3243" s="7" t="str">
        <f>IFERROR(ROUND(AVERAGEIF('Week 2 - Making'!$B:$B,'Product List'!$A3243,'Week 2 - Making'!$P:$P),0),"")</f>
        <v/>
      </c>
      <c r="L3243" s="263" t="str">
        <f>IFERROR(ROUND(AVERAGEIF('Week 3 - Making'!$B:$B,'Product List'!$A3243,'Week 3 - Making'!$P:$P),0),"")</f>
        <v/>
      </c>
      <c r="M3243" s="7" t="str">
        <f>IFERROR(ROUND(AVERAGEIF('Week 4 - Making'!$B:$B,'Product List'!$A3243,'Week 4 - Making'!$P:$P),0),"")</f>
        <v/>
      </c>
      <c r="N3243" s="7" t="str">
        <f>IFERROR(ROUND(AVERAGEIF('Week 5 - Making'!$B:$B,'Product List'!$A3243,'Week 5 - Making'!$P:$P),0),"")</f>
        <v/>
      </c>
      <c r="O3243" s="7"/>
      <c r="P3243" s="7">
        <f t="array" ref="P3243">iferror(xlookup(C3243,'Product Families'!A:A,'Product Families'!S:S),"")</f>
        <v>0</v>
      </c>
    </row>
    <row r="3244" ht="14.25" customHeight="1">
      <c r="A3244" s="138" t="s">
        <v>6451</v>
      </c>
      <c r="B3244" s="270" t="s">
        <v>6452</v>
      </c>
      <c r="C3244" s="122" t="s">
        <v>1190</v>
      </c>
      <c r="D3244" s="7">
        <f t="array" ref="D3244">IFERROR(XLOOKUP($C3244,'Product Families'!$A:$A,'Product Families'!$D:$D),"")</f>
        <v>47</v>
      </c>
      <c r="E3244" s="7">
        <f t="array" ref="E3244">IFERROR(XLOOKUP($C3244,'Product Families'!$A:$A,'Product Families'!$E:$E),"")</f>
        <v>49</v>
      </c>
      <c r="F3244" s="7">
        <f t="array" ref="F3244">IFERROR(XLOOKUP($C3244,'Product Families'!$A:$A,'Product Families'!$F:$F),"")</f>
        <v>52</v>
      </c>
      <c r="G3244" s="7">
        <f t="array" ref="G3244">IFERROR(XLOOKUP($C3244,'Product Families'!$A:$A,'Product Families'!$G:$G),"")</f>
        <v>56</v>
      </c>
      <c r="J3244" s="7" t="str">
        <f>IFERROR(ROUND(AVERAGEIF('Week 1 - Making'!$B:$B,'Product List'!$A3244,'Week 1 - Making'!$P:$P),0),"")</f>
        <v/>
      </c>
      <c r="K3244" s="7" t="str">
        <f>IFERROR(ROUND(AVERAGEIF('Week 2 - Making'!$B:$B,'Product List'!$A3244,'Week 2 - Making'!$P:$P),0),"")</f>
        <v/>
      </c>
      <c r="L3244" s="263" t="str">
        <f>IFERROR(ROUND(AVERAGEIF('Week 3 - Making'!$B:$B,'Product List'!$A3244,'Week 3 - Making'!$P:$P),0),"")</f>
        <v/>
      </c>
      <c r="M3244" s="7" t="str">
        <f>IFERROR(ROUND(AVERAGEIF('Week 4 - Making'!$B:$B,'Product List'!$A3244,'Week 4 - Making'!$P:$P),0),"")</f>
        <v/>
      </c>
      <c r="N3244" s="7" t="str">
        <f>IFERROR(ROUND(AVERAGEIF('Week 5 - Making'!$B:$B,'Product List'!$A3244,'Week 5 - Making'!$P:$P),0),"")</f>
        <v/>
      </c>
      <c r="O3244" s="7"/>
      <c r="P3244" s="7">
        <f t="array" ref="P3244">iferror(xlookup(C3244,'Product Families'!A:A,'Product Families'!S:S),"")</f>
        <v>0</v>
      </c>
    </row>
    <row r="3245" ht="14.25" customHeight="1">
      <c r="A3245" s="138" t="s">
        <v>6453</v>
      </c>
      <c r="B3245" s="270" t="s">
        <v>6452</v>
      </c>
      <c r="C3245" s="138" t="s">
        <v>1192</v>
      </c>
      <c r="D3245" s="7">
        <f t="array" ref="D3245">IFERROR(XLOOKUP($C3245,'Product Families'!$A:$A,'Product Families'!$D:$D),"")</f>
        <v>119</v>
      </c>
      <c r="E3245" s="7">
        <f t="array" ref="E3245">IFERROR(XLOOKUP($C3245,'Product Families'!$A:$A,'Product Families'!$E:$E),"")</f>
        <v>122</v>
      </c>
      <c r="F3245" s="7">
        <f t="array" ref="F3245">IFERROR(XLOOKUP($C3245,'Product Families'!$A:$A,'Product Families'!$F:$F),"")</f>
        <v>132</v>
      </c>
      <c r="G3245" s="7">
        <f t="array" ref="G3245">IFERROR(XLOOKUP($C3245,'Product Families'!$A:$A,'Product Families'!$G:$G),"")</f>
        <v>141</v>
      </c>
      <c r="J3245" s="7" t="str">
        <f>IFERROR(ROUND(AVERAGEIF('Week 1 - Making'!$B:$B,'Product List'!$A3245,'Week 1 - Making'!$P:$P),0),"")</f>
        <v/>
      </c>
      <c r="K3245" s="7" t="str">
        <f>IFERROR(ROUND(AVERAGEIF('Week 2 - Making'!$B:$B,'Product List'!$A3245,'Week 2 - Making'!$P:$P),0),"")</f>
        <v/>
      </c>
      <c r="L3245" s="263" t="str">
        <f>IFERROR(ROUND(AVERAGEIF('Week 3 - Making'!$B:$B,'Product List'!$A3245,'Week 3 - Making'!$P:$P),0),"")</f>
        <v/>
      </c>
      <c r="M3245" s="7" t="str">
        <f>IFERROR(ROUND(AVERAGEIF('Week 4 - Making'!$B:$B,'Product List'!$A3245,'Week 4 - Making'!$P:$P),0),"")</f>
        <v/>
      </c>
      <c r="N3245" s="7" t="str">
        <f>IFERROR(ROUND(AVERAGEIF('Week 5 - Making'!$B:$B,'Product List'!$A3245,'Week 5 - Making'!$P:$P),0),"")</f>
        <v/>
      </c>
      <c r="O3245" s="7"/>
      <c r="P3245" s="7">
        <f t="array" ref="P3245">iferror(xlookup(C3245,'Product Families'!A:A,'Product Families'!S:S),"")</f>
        <v>0</v>
      </c>
    </row>
    <row r="3246" ht="14.25" customHeight="1">
      <c r="A3246" s="138" t="s">
        <v>6454</v>
      </c>
      <c r="B3246" s="270"/>
      <c r="C3246" s="138" t="s">
        <v>399</v>
      </c>
      <c r="D3246" s="7">
        <f t="array" ref="D3246">IFERROR(XLOOKUP($C3246,'Product Families'!$A:$A,'Product Families'!$D:$D),"")</f>
        <v>100</v>
      </c>
      <c r="E3246" s="7">
        <f t="array" ref="E3246">IFERROR(XLOOKUP($C3246,'Product Families'!$A:$A,'Product Families'!$E:$E),"")</f>
        <v>103</v>
      </c>
      <c r="F3246" s="7">
        <f t="array" ref="F3246">IFERROR(XLOOKUP($C3246,'Product Families'!$A:$A,'Product Families'!$F:$F),"")</f>
        <v>111</v>
      </c>
      <c r="G3246" s="7">
        <f t="array" ref="G3246">IFERROR(XLOOKUP($C3246,'Product Families'!$A:$A,'Product Families'!$G:$G),"")</f>
        <v>119</v>
      </c>
      <c r="J3246" s="7" t="str">
        <f>IFERROR(ROUND(AVERAGEIF('Week 1 - Making'!$B:$B,'Product List'!$A3246,'Week 1 - Making'!$P:$P),0),"")</f>
        <v/>
      </c>
      <c r="K3246" s="7" t="str">
        <f>IFERROR(ROUND(AVERAGEIF('Week 2 - Making'!$B:$B,'Product List'!$A3246,'Week 2 - Making'!$P:$P),0),"")</f>
        <v/>
      </c>
      <c r="L3246" s="263" t="str">
        <f>IFERROR(ROUND(AVERAGEIF('Week 3 - Making'!$B:$B,'Product List'!$A3246,'Week 3 - Making'!$P:$P),0),"")</f>
        <v/>
      </c>
      <c r="M3246" s="7" t="str">
        <f>IFERROR(ROUND(AVERAGEIF('Week 4 - Making'!$B:$B,'Product List'!$A3246,'Week 4 - Making'!$P:$P),0),"")</f>
        <v/>
      </c>
      <c r="N3246" s="7" t="str">
        <f>IFERROR(ROUND(AVERAGEIF('Week 5 - Making'!$B:$B,'Product List'!$A3246,'Week 5 - Making'!$P:$P),0),"")</f>
        <v/>
      </c>
      <c r="O3246" s="7"/>
      <c r="P3246" s="7">
        <f t="array" ref="P3246">iferror(xlookup(C3246,'Product Families'!A:A,'Product Families'!S:S),"")</f>
        <v>0</v>
      </c>
    </row>
    <row r="3247" ht="14.25" customHeight="1">
      <c r="A3247" s="138" t="s">
        <v>6455</v>
      </c>
      <c r="B3247" s="270"/>
      <c r="C3247" s="138" t="s">
        <v>399</v>
      </c>
      <c r="D3247" s="7">
        <f t="array" ref="D3247">IFERROR(XLOOKUP($C3247,'Product Families'!$A:$A,'Product Families'!$D:$D),"")</f>
        <v>100</v>
      </c>
      <c r="E3247" s="7">
        <f t="array" ref="E3247">IFERROR(XLOOKUP($C3247,'Product Families'!$A:$A,'Product Families'!$E:$E),"")</f>
        <v>103</v>
      </c>
      <c r="F3247" s="7">
        <f t="array" ref="F3247">IFERROR(XLOOKUP($C3247,'Product Families'!$A:$A,'Product Families'!$F:$F),"")</f>
        <v>111</v>
      </c>
      <c r="G3247" s="7">
        <f t="array" ref="G3247">IFERROR(XLOOKUP($C3247,'Product Families'!$A:$A,'Product Families'!$G:$G),"")</f>
        <v>119</v>
      </c>
      <c r="J3247" s="7" t="str">
        <f>IFERROR(ROUND(AVERAGEIF('Week 1 - Making'!$B:$B,'Product List'!$A3247,'Week 1 - Making'!$P:$P),0),"")</f>
        <v/>
      </c>
      <c r="K3247" s="7" t="str">
        <f>IFERROR(ROUND(AVERAGEIF('Week 2 - Making'!$B:$B,'Product List'!$A3247,'Week 2 - Making'!$P:$P),0),"")</f>
        <v/>
      </c>
      <c r="L3247" s="263" t="str">
        <f>IFERROR(ROUND(AVERAGEIF('Week 3 - Making'!$B:$B,'Product List'!$A3247,'Week 3 - Making'!$P:$P),0),"")</f>
        <v/>
      </c>
      <c r="M3247" s="7" t="str">
        <f>IFERROR(ROUND(AVERAGEIF('Week 4 - Making'!$B:$B,'Product List'!$A3247,'Week 4 - Making'!$P:$P),0),"")</f>
        <v/>
      </c>
      <c r="N3247" s="7" t="str">
        <f>IFERROR(ROUND(AVERAGEIF('Week 5 - Making'!$B:$B,'Product List'!$A3247,'Week 5 - Making'!$P:$P),0),"")</f>
        <v/>
      </c>
      <c r="O3247" s="7"/>
      <c r="P3247" s="7">
        <f t="array" ref="P3247">iferror(xlookup(C3247,'Product Families'!A:A,'Product Families'!S:S),"")</f>
        <v>0</v>
      </c>
    </row>
    <row r="3248" ht="14.25" customHeight="1">
      <c r="A3248" s="138" t="s">
        <v>6456</v>
      </c>
      <c r="B3248" s="270"/>
      <c r="C3248" s="138" t="s">
        <v>399</v>
      </c>
      <c r="D3248" s="7">
        <f t="array" ref="D3248">IFERROR(XLOOKUP($C3248,'Product Families'!$A:$A,'Product Families'!$D:$D),"")</f>
        <v>100</v>
      </c>
      <c r="E3248" s="7">
        <f t="array" ref="E3248">IFERROR(XLOOKUP($C3248,'Product Families'!$A:$A,'Product Families'!$E:$E),"")</f>
        <v>103</v>
      </c>
      <c r="F3248" s="7">
        <f t="array" ref="F3248">IFERROR(XLOOKUP($C3248,'Product Families'!$A:$A,'Product Families'!$F:$F),"")</f>
        <v>111</v>
      </c>
      <c r="G3248" s="7">
        <f t="array" ref="G3248">IFERROR(XLOOKUP($C3248,'Product Families'!$A:$A,'Product Families'!$G:$G),"")</f>
        <v>119</v>
      </c>
      <c r="J3248" s="7" t="str">
        <f>IFERROR(ROUND(AVERAGEIF('Week 1 - Making'!$B:$B,'Product List'!$A3248,'Week 1 - Making'!$P:$P),0),"")</f>
        <v/>
      </c>
      <c r="K3248" s="7" t="str">
        <f>IFERROR(ROUND(AVERAGEIF('Week 2 - Making'!$B:$B,'Product List'!$A3248,'Week 2 - Making'!$P:$P),0),"")</f>
        <v/>
      </c>
      <c r="L3248" s="263" t="str">
        <f>IFERROR(ROUND(AVERAGEIF('Week 3 - Making'!$B:$B,'Product List'!$A3248,'Week 3 - Making'!$P:$P),0),"")</f>
        <v/>
      </c>
      <c r="M3248" s="7" t="str">
        <f>IFERROR(ROUND(AVERAGEIF('Week 4 - Making'!$B:$B,'Product List'!$A3248,'Week 4 - Making'!$P:$P),0),"")</f>
        <v/>
      </c>
      <c r="N3248" s="7" t="str">
        <f>IFERROR(ROUND(AVERAGEIF('Week 5 - Making'!$B:$B,'Product List'!$A3248,'Week 5 - Making'!$P:$P),0),"")</f>
        <v/>
      </c>
      <c r="O3248" s="7"/>
      <c r="P3248" s="7">
        <f t="array" ref="P3248">iferror(xlookup(C3248,'Product Families'!A:A,'Product Families'!S:S),"")</f>
        <v>0</v>
      </c>
    </row>
    <row r="3249" ht="14.25" customHeight="1">
      <c r="A3249" s="138" t="s">
        <v>6457</v>
      </c>
      <c r="B3249" s="270"/>
      <c r="C3249" s="138" t="s">
        <v>382</v>
      </c>
      <c r="D3249" s="7">
        <f t="array" ref="D3249">IFERROR(XLOOKUP($C3249,'Product Families'!$A:$A,'Product Families'!$D:$D),"")</f>
        <v>108</v>
      </c>
      <c r="E3249" s="7">
        <f t="array" ref="E3249">IFERROR(XLOOKUP($C3249,'Product Families'!$A:$A,'Product Families'!$E:$E),"")</f>
        <v>111</v>
      </c>
      <c r="F3249" s="7">
        <f t="array" ref="F3249">IFERROR(XLOOKUP($C3249,'Product Families'!$A:$A,'Product Families'!$F:$F),"")</f>
        <v>119</v>
      </c>
      <c r="G3249" s="7">
        <f t="array" ref="G3249">IFERROR(XLOOKUP($C3249,'Product Families'!$A:$A,'Product Families'!$G:$G),"")</f>
        <v>128</v>
      </c>
      <c r="J3249" s="7" t="str">
        <f>IFERROR(ROUND(AVERAGEIF('Week 1 - Making'!$B:$B,'Product List'!$A3249,'Week 1 - Making'!$P:$P),0),"")</f>
        <v/>
      </c>
      <c r="K3249" s="7" t="str">
        <f>IFERROR(ROUND(AVERAGEIF('Week 2 - Making'!$B:$B,'Product List'!$A3249,'Week 2 - Making'!$P:$P),0),"")</f>
        <v/>
      </c>
      <c r="L3249" s="263" t="str">
        <f>IFERROR(ROUND(AVERAGEIF('Week 3 - Making'!$B:$B,'Product List'!$A3249,'Week 3 - Making'!$P:$P),0),"")</f>
        <v/>
      </c>
      <c r="M3249" s="7" t="str">
        <f>IFERROR(ROUND(AVERAGEIF('Week 4 - Making'!$B:$B,'Product List'!$A3249,'Week 4 - Making'!$P:$P),0),"")</f>
        <v/>
      </c>
      <c r="N3249" s="7" t="str">
        <f>IFERROR(ROUND(AVERAGEIF('Week 5 - Making'!$B:$B,'Product List'!$A3249,'Week 5 - Making'!$P:$P),0),"")</f>
        <v/>
      </c>
      <c r="O3249" s="7"/>
      <c r="P3249" s="7">
        <f t="array" ref="P3249">iferror(xlookup(C3249,'Product Families'!A:A,'Product Families'!S:S),"")</f>
        <v>0</v>
      </c>
    </row>
    <row r="3250" ht="14.25" customHeight="1">
      <c r="A3250" s="138" t="s">
        <v>6458</v>
      </c>
      <c r="B3250" s="270"/>
      <c r="C3250" s="138" t="s">
        <v>399</v>
      </c>
      <c r="D3250" s="7">
        <f t="array" ref="D3250">IFERROR(XLOOKUP($C3250,'Product Families'!$A:$A,'Product Families'!$D:$D),"")</f>
        <v>100</v>
      </c>
      <c r="E3250" s="7">
        <f t="array" ref="E3250">IFERROR(XLOOKUP($C3250,'Product Families'!$A:$A,'Product Families'!$E:$E),"")</f>
        <v>103</v>
      </c>
      <c r="F3250" s="7">
        <f t="array" ref="F3250">IFERROR(XLOOKUP($C3250,'Product Families'!$A:$A,'Product Families'!$F:$F),"")</f>
        <v>111</v>
      </c>
      <c r="G3250" s="7">
        <f t="array" ref="G3250">IFERROR(XLOOKUP($C3250,'Product Families'!$A:$A,'Product Families'!$G:$G),"")</f>
        <v>119</v>
      </c>
      <c r="J3250" s="7" t="str">
        <f>IFERROR(ROUND(AVERAGEIF('Week 1 - Making'!$B:$B,'Product List'!$A3250,'Week 1 - Making'!$P:$P),0),"")</f>
        <v/>
      </c>
      <c r="K3250" s="7" t="str">
        <f>IFERROR(ROUND(AVERAGEIF('Week 2 - Making'!$B:$B,'Product List'!$A3250,'Week 2 - Making'!$P:$P),0),"")</f>
        <v/>
      </c>
      <c r="L3250" s="263" t="str">
        <f>IFERROR(ROUND(AVERAGEIF('Week 3 - Making'!$B:$B,'Product List'!$A3250,'Week 3 - Making'!$P:$P),0),"")</f>
        <v/>
      </c>
      <c r="M3250" s="7" t="str">
        <f>IFERROR(ROUND(AVERAGEIF('Week 4 - Making'!$B:$B,'Product List'!$A3250,'Week 4 - Making'!$P:$P),0),"")</f>
        <v/>
      </c>
      <c r="N3250" s="7" t="str">
        <f>IFERROR(ROUND(AVERAGEIF('Week 5 - Making'!$B:$B,'Product List'!$A3250,'Week 5 - Making'!$P:$P),0),"")</f>
        <v/>
      </c>
      <c r="O3250" s="7"/>
      <c r="P3250" s="7">
        <f t="array" ref="P3250">iferror(xlookup(C3250,'Product Families'!A:A,'Product Families'!S:S),"")</f>
        <v>0</v>
      </c>
    </row>
    <row r="3251" ht="14.25" customHeight="1">
      <c r="A3251" s="138" t="s">
        <v>6459</v>
      </c>
      <c r="B3251" s="270"/>
      <c r="C3251" s="138" t="s">
        <v>399</v>
      </c>
      <c r="D3251" s="7">
        <f t="array" ref="D3251">IFERROR(XLOOKUP($C3251,'Product Families'!$A:$A,'Product Families'!$D:$D),"")</f>
        <v>100</v>
      </c>
      <c r="E3251" s="7">
        <f t="array" ref="E3251">IFERROR(XLOOKUP($C3251,'Product Families'!$A:$A,'Product Families'!$E:$E),"")</f>
        <v>103</v>
      </c>
      <c r="F3251" s="7">
        <f t="array" ref="F3251">IFERROR(XLOOKUP($C3251,'Product Families'!$A:$A,'Product Families'!$F:$F),"")</f>
        <v>111</v>
      </c>
      <c r="G3251" s="7">
        <f t="array" ref="G3251">IFERROR(XLOOKUP($C3251,'Product Families'!$A:$A,'Product Families'!$G:$G),"")</f>
        <v>119</v>
      </c>
      <c r="J3251" s="7" t="str">
        <f>IFERROR(ROUND(AVERAGEIF('Week 1 - Making'!$B:$B,'Product List'!$A3251,'Week 1 - Making'!$P:$P),0),"")</f>
        <v/>
      </c>
      <c r="K3251" s="7" t="str">
        <f>IFERROR(ROUND(AVERAGEIF('Week 2 - Making'!$B:$B,'Product List'!$A3251,'Week 2 - Making'!$P:$P),0),"")</f>
        <v/>
      </c>
      <c r="L3251" s="263" t="str">
        <f>IFERROR(ROUND(AVERAGEIF('Week 3 - Making'!$B:$B,'Product List'!$A3251,'Week 3 - Making'!$P:$P),0),"")</f>
        <v/>
      </c>
      <c r="M3251" s="7" t="str">
        <f>IFERROR(ROUND(AVERAGEIF('Week 4 - Making'!$B:$B,'Product List'!$A3251,'Week 4 - Making'!$P:$P),0),"")</f>
        <v/>
      </c>
      <c r="N3251" s="7" t="str">
        <f>IFERROR(ROUND(AVERAGEIF('Week 5 - Making'!$B:$B,'Product List'!$A3251,'Week 5 - Making'!$P:$P),0),"")</f>
        <v/>
      </c>
      <c r="O3251" s="7"/>
      <c r="P3251" s="7">
        <f t="array" ref="P3251">iferror(xlookup(C3251,'Product Families'!A:A,'Product Families'!S:S),"")</f>
        <v>0</v>
      </c>
    </row>
    <row r="3252" ht="14.25" customHeight="1">
      <c r="A3252" s="138" t="s">
        <v>6460</v>
      </c>
      <c r="B3252" s="270"/>
      <c r="C3252" s="138" t="s">
        <v>382</v>
      </c>
      <c r="D3252" s="7">
        <f t="array" ref="D3252">IFERROR(XLOOKUP($C3252,'Product Families'!$A:$A,'Product Families'!$D:$D),"")</f>
        <v>108</v>
      </c>
      <c r="E3252" s="7">
        <f t="array" ref="E3252">IFERROR(XLOOKUP($C3252,'Product Families'!$A:$A,'Product Families'!$E:$E),"")</f>
        <v>111</v>
      </c>
      <c r="F3252" s="7">
        <f t="array" ref="F3252">IFERROR(XLOOKUP($C3252,'Product Families'!$A:$A,'Product Families'!$F:$F),"")</f>
        <v>119</v>
      </c>
      <c r="G3252" s="7">
        <f t="array" ref="G3252">IFERROR(XLOOKUP($C3252,'Product Families'!$A:$A,'Product Families'!$G:$G),"")</f>
        <v>128</v>
      </c>
      <c r="J3252" s="7" t="str">
        <f>IFERROR(ROUND(AVERAGEIF('Week 1 - Making'!$B:$B,'Product List'!$A3252,'Week 1 - Making'!$P:$P),0),"")</f>
        <v/>
      </c>
      <c r="K3252" s="7" t="str">
        <f>IFERROR(ROUND(AVERAGEIF('Week 2 - Making'!$B:$B,'Product List'!$A3252,'Week 2 - Making'!$P:$P),0),"")</f>
        <v/>
      </c>
      <c r="L3252" s="263" t="str">
        <f>IFERROR(ROUND(AVERAGEIF('Week 3 - Making'!$B:$B,'Product List'!$A3252,'Week 3 - Making'!$P:$P),0),"")</f>
        <v/>
      </c>
      <c r="M3252" s="7" t="str">
        <f>IFERROR(ROUND(AVERAGEIF('Week 4 - Making'!$B:$B,'Product List'!$A3252,'Week 4 - Making'!$P:$P),0),"")</f>
        <v/>
      </c>
      <c r="N3252" s="7" t="str">
        <f>IFERROR(ROUND(AVERAGEIF('Week 5 - Making'!$B:$B,'Product List'!$A3252,'Week 5 - Making'!$P:$P),0),"")</f>
        <v/>
      </c>
      <c r="O3252" s="7"/>
      <c r="P3252" s="7">
        <f t="array" ref="P3252">iferror(xlookup(C3252,'Product Families'!A:A,'Product Families'!S:S),"")</f>
        <v>0</v>
      </c>
    </row>
    <row r="3253" ht="14.25" customHeight="1">
      <c r="A3253" s="138" t="s">
        <v>6461</v>
      </c>
      <c r="B3253" s="270"/>
      <c r="C3253" s="138" t="s">
        <v>382</v>
      </c>
      <c r="D3253" s="7">
        <f t="array" ref="D3253">IFERROR(XLOOKUP($C3253,'Product Families'!$A:$A,'Product Families'!$D:$D),"")</f>
        <v>108</v>
      </c>
      <c r="E3253" s="7">
        <f t="array" ref="E3253">IFERROR(XLOOKUP($C3253,'Product Families'!$A:$A,'Product Families'!$E:$E),"")</f>
        <v>111</v>
      </c>
      <c r="F3253" s="7">
        <f t="array" ref="F3253">IFERROR(XLOOKUP($C3253,'Product Families'!$A:$A,'Product Families'!$F:$F),"")</f>
        <v>119</v>
      </c>
      <c r="G3253" s="7">
        <f t="array" ref="G3253">IFERROR(XLOOKUP($C3253,'Product Families'!$A:$A,'Product Families'!$G:$G),"")</f>
        <v>128</v>
      </c>
      <c r="J3253" s="7" t="str">
        <f>IFERROR(ROUND(AVERAGEIF('Week 1 - Making'!$B:$B,'Product List'!$A3253,'Week 1 - Making'!$P:$P),0),"")</f>
        <v/>
      </c>
      <c r="K3253" s="7" t="str">
        <f>IFERROR(ROUND(AVERAGEIF('Week 2 - Making'!$B:$B,'Product List'!$A3253,'Week 2 - Making'!$P:$P),0),"")</f>
        <v/>
      </c>
      <c r="L3253" s="263" t="str">
        <f>IFERROR(ROUND(AVERAGEIF('Week 3 - Making'!$B:$B,'Product List'!$A3253,'Week 3 - Making'!$P:$P),0),"")</f>
        <v/>
      </c>
      <c r="M3253" s="7" t="str">
        <f>IFERROR(ROUND(AVERAGEIF('Week 4 - Making'!$B:$B,'Product List'!$A3253,'Week 4 - Making'!$P:$P),0),"")</f>
        <v/>
      </c>
      <c r="N3253" s="7" t="str">
        <f>IFERROR(ROUND(AVERAGEIF('Week 5 - Making'!$B:$B,'Product List'!$A3253,'Week 5 - Making'!$P:$P),0),"")</f>
        <v/>
      </c>
      <c r="O3253" s="7"/>
      <c r="P3253" s="7">
        <f t="array" ref="P3253">iferror(xlookup(C3253,'Product Families'!A:A,'Product Families'!S:S),"")</f>
        <v>0</v>
      </c>
    </row>
    <row r="3254" ht="14.25" customHeight="1">
      <c r="A3254" s="138" t="s">
        <v>6462</v>
      </c>
      <c r="B3254" s="270"/>
      <c r="C3254" s="138" t="s">
        <v>399</v>
      </c>
      <c r="D3254" s="7">
        <f t="array" ref="D3254">IFERROR(XLOOKUP($C3254,'Product Families'!$A:$A,'Product Families'!$D:$D),"")</f>
        <v>100</v>
      </c>
      <c r="E3254" s="7">
        <f t="array" ref="E3254">IFERROR(XLOOKUP($C3254,'Product Families'!$A:$A,'Product Families'!$E:$E),"")</f>
        <v>103</v>
      </c>
      <c r="F3254" s="7">
        <f t="array" ref="F3254">IFERROR(XLOOKUP($C3254,'Product Families'!$A:$A,'Product Families'!$F:$F),"")</f>
        <v>111</v>
      </c>
      <c r="G3254" s="7">
        <f t="array" ref="G3254">IFERROR(XLOOKUP($C3254,'Product Families'!$A:$A,'Product Families'!$G:$G),"")</f>
        <v>119</v>
      </c>
      <c r="J3254" s="7" t="str">
        <f>IFERROR(ROUND(AVERAGEIF('Week 1 - Making'!$B:$B,'Product List'!$A3254,'Week 1 - Making'!$P:$P),0),"")</f>
        <v/>
      </c>
      <c r="K3254" s="7" t="str">
        <f>IFERROR(ROUND(AVERAGEIF('Week 2 - Making'!$B:$B,'Product List'!$A3254,'Week 2 - Making'!$P:$P),0),"")</f>
        <v/>
      </c>
      <c r="L3254" s="263" t="str">
        <f>IFERROR(ROUND(AVERAGEIF('Week 3 - Making'!$B:$B,'Product List'!$A3254,'Week 3 - Making'!$P:$P),0),"")</f>
        <v/>
      </c>
      <c r="M3254" s="7" t="str">
        <f>IFERROR(ROUND(AVERAGEIF('Week 4 - Making'!$B:$B,'Product List'!$A3254,'Week 4 - Making'!$P:$P),0),"")</f>
        <v/>
      </c>
      <c r="N3254" s="7" t="str">
        <f>IFERROR(ROUND(AVERAGEIF('Week 5 - Making'!$B:$B,'Product List'!$A3254,'Week 5 - Making'!$P:$P),0),"")</f>
        <v/>
      </c>
      <c r="O3254" s="7"/>
      <c r="P3254" s="7">
        <f t="array" ref="P3254">iferror(xlookup(C3254,'Product Families'!A:A,'Product Families'!S:S),"")</f>
        <v>0</v>
      </c>
    </row>
    <row r="3255" ht="14.25" customHeight="1">
      <c r="A3255" s="138" t="s">
        <v>6463</v>
      </c>
      <c r="B3255" s="270"/>
      <c r="C3255" s="138" t="s">
        <v>399</v>
      </c>
      <c r="D3255" s="7">
        <f t="array" ref="D3255">IFERROR(XLOOKUP($C3255,'Product Families'!$A:$A,'Product Families'!$D:$D),"")</f>
        <v>100</v>
      </c>
      <c r="E3255" s="7">
        <f t="array" ref="E3255">IFERROR(XLOOKUP($C3255,'Product Families'!$A:$A,'Product Families'!$E:$E),"")</f>
        <v>103</v>
      </c>
      <c r="F3255" s="7">
        <f t="array" ref="F3255">IFERROR(XLOOKUP($C3255,'Product Families'!$A:$A,'Product Families'!$F:$F),"")</f>
        <v>111</v>
      </c>
      <c r="G3255" s="7">
        <f t="array" ref="G3255">IFERROR(XLOOKUP($C3255,'Product Families'!$A:$A,'Product Families'!$G:$G),"")</f>
        <v>119</v>
      </c>
      <c r="J3255" s="7" t="str">
        <f>IFERROR(ROUND(AVERAGEIF('Week 1 - Making'!$B:$B,'Product List'!$A3255,'Week 1 - Making'!$P:$P),0),"")</f>
        <v/>
      </c>
      <c r="K3255" s="7" t="str">
        <f>IFERROR(ROUND(AVERAGEIF('Week 2 - Making'!$B:$B,'Product List'!$A3255,'Week 2 - Making'!$P:$P),0),"")</f>
        <v/>
      </c>
      <c r="L3255" s="263" t="str">
        <f>IFERROR(ROUND(AVERAGEIF('Week 3 - Making'!$B:$B,'Product List'!$A3255,'Week 3 - Making'!$P:$P),0),"")</f>
        <v/>
      </c>
      <c r="M3255" s="7" t="str">
        <f>IFERROR(ROUND(AVERAGEIF('Week 4 - Making'!$B:$B,'Product List'!$A3255,'Week 4 - Making'!$P:$P),0),"")</f>
        <v/>
      </c>
      <c r="N3255" s="7" t="str">
        <f>IFERROR(ROUND(AVERAGEIF('Week 5 - Making'!$B:$B,'Product List'!$A3255,'Week 5 - Making'!$P:$P),0),"")</f>
        <v/>
      </c>
      <c r="O3255" s="7"/>
      <c r="P3255" s="7">
        <f t="array" ref="P3255">iferror(xlookup(C3255,'Product Families'!A:A,'Product Families'!S:S),"")</f>
        <v>0</v>
      </c>
    </row>
    <row r="3256" ht="14.25" customHeight="1">
      <c r="A3256" s="138" t="s">
        <v>6464</v>
      </c>
      <c r="B3256" s="270"/>
      <c r="C3256" s="138" t="s">
        <v>382</v>
      </c>
      <c r="D3256" s="7">
        <f t="array" ref="D3256">IFERROR(XLOOKUP($C3256,'Product Families'!$A:$A,'Product Families'!$D:$D),"")</f>
        <v>108</v>
      </c>
      <c r="E3256" s="7">
        <f t="array" ref="E3256">IFERROR(XLOOKUP($C3256,'Product Families'!$A:$A,'Product Families'!$E:$E),"")</f>
        <v>111</v>
      </c>
      <c r="F3256" s="7">
        <f t="array" ref="F3256">IFERROR(XLOOKUP($C3256,'Product Families'!$A:$A,'Product Families'!$F:$F),"")</f>
        <v>119</v>
      </c>
      <c r="G3256" s="7">
        <f t="array" ref="G3256">IFERROR(XLOOKUP($C3256,'Product Families'!$A:$A,'Product Families'!$G:$G),"")</f>
        <v>128</v>
      </c>
      <c r="J3256" s="7" t="str">
        <f>IFERROR(ROUND(AVERAGEIF('Week 1 - Making'!$B:$B,'Product List'!$A3256,'Week 1 - Making'!$P:$P),0),"")</f>
        <v/>
      </c>
      <c r="K3256" s="7" t="str">
        <f>IFERROR(ROUND(AVERAGEIF('Week 2 - Making'!$B:$B,'Product List'!$A3256,'Week 2 - Making'!$P:$P),0),"")</f>
        <v/>
      </c>
      <c r="L3256" s="263" t="str">
        <f>IFERROR(ROUND(AVERAGEIF('Week 3 - Making'!$B:$B,'Product List'!$A3256,'Week 3 - Making'!$P:$P),0),"")</f>
        <v/>
      </c>
      <c r="M3256" s="7" t="str">
        <f>IFERROR(ROUND(AVERAGEIF('Week 4 - Making'!$B:$B,'Product List'!$A3256,'Week 4 - Making'!$P:$P),0),"")</f>
        <v/>
      </c>
      <c r="N3256" s="7" t="str">
        <f>IFERROR(ROUND(AVERAGEIF('Week 5 - Making'!$B:$B,'Product List'!$A3256,'Week 5 - Making'!$P:$P),0),"")</f>
        <v/>
      </c>
      <c r="O3256" s="7"/>
      <c r="P3256" s="7">
        <f t="array" ref="P3256">iferror(xlookup(C3256,'Product Families'!A:A,'Product Families'!S:S),"")</f>
        <v>0</v>
      </c>
    </row>
    <row r="3257" ht="14.25" customHeight="1">
      <c r="A3257" s="138" t="s">
        <v>6465</v>
      </c>
      <c r="B3257" s="270"/>
      <c r="C3257" s="138" t="s">
        <v>399</v>
      </c>
      <c r="D3257" s="7">
        <f t="array" ref="D3257">IFERROR(XLOOKUP($C3257,'Product Families'!$A:$A,'Product Families'!$D:$D),"")</f>
        <v>100</v>
      </c>
      <c r="E3257" s="7">
        <f t="array" ref="E3257">IFERROR(XLOOKUP($C3257,'Product Families'!$A:$A,'Product Families'!$E:$E),"")</f>
        <v>103</v>
      </c>
      <c r="F3257" s="7">
        <f t="array" ref="F3257">IFERROR(XLOOKUP($C3257,'Product Families'!$A:$A,'Product Families'!$F:$F),"")</f>
        <v>111</v>
      </c>
      <c r="G3257" s="7">
        <f t="array" ref="G3257">IFERROR(XLOOKUP($C3257,'Product Families'!$A:$A,'Product Families'!$G:$G),"")</f>
        <v>119</v>
      </c>
      <c r="J3257" s="7" t="str">
        <f>IFERROR(ROUND(AVERAGEIF('Week 1 - Making'!$B:$B,'Product List'!$A3257,'Week 1 - Making'!$P:$P),0),"")</f>
        <v/>
      </c>
      <c r="K3257" s="7" t="str">
        <f>IFERROR(ROUND(AVERAGEIF('Week 2 - Making'!$B:$B,'Product List'!$A3257,'Week 2 - Making'!$P:$P),0),"")</f>
        <v/>
      </c>
      <c r="L3257" s="263" t="str">
        <f>IFERROR(ROUND(AVERAGEIF('Week 3 - Making'!$B:$B,'Product List'!$A3257,'Week 3 - Making'!$P:$P),0),"")</f>
        <v/>
      </c>
      <c r="M3257" s="7" t="str">
        <f>IFERROR(ROUND(AVERAGEIF('Week 4 - Making'!$B:$B,'Product List'!$A3257,'Week 4 - Making'!$P:$P),0),"")</f>
        <v/>
      </c>
      <c r="N3257" s="7" t="str">
        <f>IFERROR(ROUND(AVERAGEIF('Week 5 - Making'!$B:$B,'Product List'!$A3257,'Week 5 - Making'!$P:$P),0),"")</f>
        <v/>
      </c>
      <c r="O3257" s="7"/>
      <c r="P3257" s="7">
        <f t="array" ref="P3257">iferror(xlookup(C3257,'Product Families'!A:A,'Product Families'!S:S),"")</f>
        <v>0</v>
      </c>
    </row>
    <row r="3258" ht="14.25" customHeight="1">
      <c r="A3258" s="138" t="s">
        <v>6466</v>
      </c>
      <c r="B3258" s="270" t="s">
        <v>6467</v>
      </c>
      <c r="C3258" s="122" t="s">
        <v>1016</v>
      </c>
      <c r="D3258" s="7">
        <f t="array" ref="D3258">IFERROR(XLOOKUP($C3258,'Product Families'!$A:$A,'Product Families'!$D:$D),"")</f>
        <v>200</v>
      </c>
      <c r="E3258" s="7">
        <f t="array" ref="E3258">IFERROR(XLOOKUP($C3258,'Product Families'!$A:$A,'Product Families'!$E:$E),"")</f>
        <v>205</v>
      </c>
      <c r="F3258" s="7">
        <f t="array" ref="F3258">IFERROR(XLOOKUP($C3258,'Product Families'!$A:$A,'Product Families'!$F:$F),"")</f>
        <v>221</v>
      </c>
      <c r="G3258" s="7">
        <f t="array" ref="G3258">IFERROR(XLOOKUP($C3258,'Product Families'!$A:$A,'Product Families'!$G:$G),"")</f>
        <v>237</v>
      </c>
      <c r="J3258" s="7" t="str">
        <f>IFERROR(ROUND(AVERAGEIF('Week 1 - Making'!$B:$B,'Product List'!$A3258,'Week 1 - Making'!$P:$P),0),"")</f>
        <v/>
      </c>
      <c r="K3258" s="7" t="str">
        <f>IFERROR(ROUND(AVERAGEIF('Week 2 - Making'!$B:$B,'Product List'!$A3258,'Week 2 - Making'!$P:$P),0),"")</f>
        <v/>
      </c>
      <c r="L3258" s="263" t="str">
        <f>IFERROR(ROUND(AVERAGEIF('Week 3 - Making'!$B:$B,'Product List'!$A3258,'Week 3 - Making'!$P:$P),0),"")</f>
        <v/>
      </c>
      <c r="M3258" s="7" t="str">
        <f>IFERROR(ROUND(AVERAGEIF('Week 4 - Making'!$B:$B,'Product List'!$A3258,'Week 4 - Making'!$P:$P),0),"")</f>
        <v/>
      </c>
      <c r="N3258" s="7" t="str">
        <f>IFERROR(ROUND(AVERAGEIF('Week 5 - Making'!$B:$B,'Product List'!$A3258,'Week 5 - Making'!$P:$P),0),"")</f>
        <v/>
      </c>
      <c r="O3258" s="7"/>
      <c r="P3258" s="7">
        <f t="array" ref="P3258">iferror(xlookup(C3258,'Product Families'!A:A,'Product Families'!S:S),"")</f>
        <v>0</v>
      </c>
    </row>
    <row r="3259" ht="14.25" customHeight="1">
      <c r="A3259" s="138" t="s">
        <v>6468</v>
      </c>
      <c r="B3259" s="270" t="s">
        <v>6467</v>
      </c>
      <c r="C3259" s="138" t="s">
        <v>1029</v>
      </c>
      <c r="D3259" s="7">
        <f t="array" ref="D3259">IFERROR(XLOOKUP($C3259,'Product Families'!$A:$A,'Product Families'!$D:$D),"")</f>
        <v>81</v>
      </c>
      <c r="E3259" s="7">
        <f t="array" ref="E3259">IFERROR(XLOOKUP($C3259,'Product Families'!$A:$A,'Product Families'!$E:$E),"")</f>
        <v>83</v>
      </c>
      <c r="F3259" s="7">
        <f t="array" ref="F3259">IFERROR(XLOOKUP($C3259,'Product Families'!$A:$A,'Product Families'!$F:$F),"")</f>
        <v>90</v>
      </c>
      <c r="G3259" s="7">
        <f t="array" ref="G3259">IFERROR(XLOOKUP($C3259,'Product Families'!$A:$A,'Product Families'!$G:$G),"")</f>
        <v>96</v>
      </c>
      <c r="J3259" s="7" t="str">
        <f>IFERROR(ROUND(AVERAGEIF('Week 1 - Making'!$B:$B,'Product List'!$A3259,'Week 1 - Making'!$P:$P),0),"")</f>
        <v/>
      </c>
      <c r="K3259" s="7" t="str">
        <f>IFERROR(ROUND(AVERAGEIF('Week 2 - Making'!$B:$B,'Product List'!$A3259,'Week 2 - Making'!$P:$P),0),"")</f>
        <v/>
      </c>
      <c r="L3259" s="263" t="str">
        <f>IFERROR(ROUND(AVERAGEIF('Week 3 - Making'!$B:$B,'Product List'!$A3259,'Week 3 - Making'!$P:$P),0),"")</f>
        <v/>
      </c>
      <c r="M3259" s="7" t="str">
        <f>IFERROR(ROUND(AVERAGEIF('Week 4 - Making'!$B:$B,'Product List'!$A3259,'Week 4 - Making'!$P:$P),0),"")</f>
        <v/>
      </c>
      <c r="N3259" s="7" t="str">
        <f>IFERROR(ROUND(AVERAGEIF('Week 5 - Making'!$B:$B,'Product List'!$A3259,'Week 5 - Making'!$P:$P),0),"")</f>
        <v/>
      </c>
      <c r="O3259" s="7"/>
      <c r="P3259" s="7">
        <f t="array" ref="P3259">iferror(xlookup(C3259,'Product Families'!A:A,'Product Families'!S:S),"")</f>
        <v>0</v>
      </c>
    </row>
    <row r="3260" ht="14.25" customHeight="1">
      <c r="A3260" s="138" t="s">
        <v>6469</v>
      </c>
      <c r="B3260" s="270" t="s">
        <v>6470</v>
      </c>
      <c r="C3260" s="122" t="s">
        <v>1016</v>
      </c>
      <c r="D3260" s="7">
        <f t="array" ref="D3260">IFERROR(XLOOKUP($C3260,'Product Families'!$A:$A,'Product Families'!$D:$D),"")</f>
        <v>200</v>
      </c>
      <c r="E3260" s="7">
        <f t="array" ref="E3260">IFERROR(XLOOKUP($C3260,'Product Families'!$A:$A,'Product Families'!$E:$E),"")</f>
        <v>205</v>
      </c>
      <c r="F3260" s="7">
        <f t="array" ref="F3260">IFERROR(XLOOKUP($C3260,'Product Families'!$A:$A,'Product Families'!$F:$F),"")</f>
        <v>221</v>
      </c>
      <c r="G3260" s="7">
        <f t="array" ref="G3260">IFERROR(XLOOKUP($C3260,'Product Families'!$A:$A,'Product Families'!$G:$G),"")</f>
        <v>237</v>
      </c>
      <c r="J3260" s="7" t="str">
        <f>IFERROR(ROUND(AVERAGEIF('Week 1 - Making'!$B:$B,'Product List'!$A3260,'Week 1 - Making'!$P:$P),0),"")</f>
        <v/>
      </c>
      <c r="K3260" s="7" t="str">
        <f>IFERROR(ROUND(AVERAGEIF('Week 2 - Making'!$B:$B,'Product List'!$A3260,'Week 2 - Making'!$P:$P),0),"")</f>
        <v/>
      </c>
      <c r="L3260" s="263" t="str">
        <f>IFERROR(ROUND(AVERAGEIF('Week 3 - Making'!$B:$B,'Product List'!$A3260,'Week 3 - Making'!$P:$P),0),"")</f>
        <v/>
      </c>
      <c r="M3260" s="7" t="str">
        <f>IFERROR(ROUND(AVERAGEIF('Week 4 - Making'!$B:$B,'Product List'!$A3260,'Week 4 - Making'!$P:$P),0),"")</f>
        <v/>
      </c>
      <c r="N3260" s="7" t="str">
        <f>IFERROR(ROUND(AVERAGEIF('Week 5 - Making'!$B:$B,'Product List'!$A3260,'Week 5 - Making'!$P:$P),0),"")</f>
        <v/>
      </c>
      <c r="O3260" s="7"/>
      <c r="P3260" s="7">
        <f t="array" ref="P3260">iferror(xlookup(C3260,'Product Families'!A:A,'Product Families'!S:S),"")</f>
        <v>0</v>
      </c>
    </row>
    <row r="3261" ht="14.25" customHeight="1">
      <c r="A3261" s="138" t="s">
        <v>6471</v>
      </c>
      <c r="B3261" s="270" t="s">
        <v>6470</v>
      </c>
      <c r="C3261" s="138" t="s">
        <v>1029</v>
      </c>
      <c r="D3261" s="7">
        <f t="array" ref="D3261">IFERROR(XLOOKUP($C3261,'Product Families'!$A:$A,'Product Families'!$D:$D),"")</f>
        <v>81</v>
      </c>
      <c r="E3261" s="7">
        <f t="array" ref="E3261">IFERROR(XLOOKUP($C3261,'Product Families'!$A:$A,'Product Families'!$E:$E),"")</f>
        <v>83</v>
      </c>
      <c r="F3261" s="7">
        <f t="array" ref="F3261">IFERROR(XLOOKUP($C3261,'Product Families'!$A:$A,'Product Families'!$F:$F),"")</f>
        <v>90</v>
      </c>
      <c r="G3261" s="7">
        <f t="array" ref="G3261">IFERROR(XLOOKUP($C3261,'Product Families'!$A:$A,'Product Families'!$G:$G),"")</f>
        <v>96</v>
      </c>
      <c r="J3261" s="7" t="str">
        <f>IFERROR(ROUND(AVERAGEIF('Week 1 - Making'!$B:$B,'Product List'!$A3261,'Week 1 - Making'!$P:$P),0),"")</f>
        <v/>
      </c>
      <c r="K3261" s="7" t="str">
        <f>IFERROR(ROUND(AVERAGEIF('Week 2 - Making'!$B:$B,'Product List'!$A3261,'Week 2 - Making'!$P:$P),0),"")</f>
        <v/>
      </c>
      <c r="L3261" s="263" t="str">
        <f>IFERROR(ROUND(AVERAGEIF('Week 3 - Making'!$B:$B,'Product List'!$A3261,'Week 3 - Making'!$P:$P),0),"")</f>
        <v/>
      </c>
      <c r="M3261" s="7" t="str">
        <f>IFERROR(ROUND(AVERAGEIF('Week 4 - Making'!$B:$B,'Product List'!$A3261,'Week 4 - Making'!$P:$P),0),"")</f>
        <v/>
      </c>
      <c r="N3261" s="7" t="str">
        <f>IFERROR(ROUND(AVERAGEIF('Week 5 - Making'!$B:$B,'Product List'!$A3261,'Week 5 - Making'!$P:$P),0),"")</f>
        <v/>
      </c>
      <c r="O3261" s="7"/>
      <c r="P3261" s="7">
        <f t="array" ref="P3261">iferror(xlookup(C3261,'Product Families'!A:A,'Product Families'!S:S),"")</f>
        <v>0</v>
      </c>
    </row>
    <row r="3262" ht="14.25" customHeight="1">
      <c r="A3262" s="138" t="s">
        <v>6472</v>
      </c>
      <c r="B3262" s="270" t="s">
        <v>6473</v>
      </c>
      <c r="C3262" s="122" t="s">
        <v>1016</v>
      </c>
      <c r="D3262" s="7">
        <f t="array" ref="D3262">IFERROR(XLOOKUP($C3262,'Product Families'!$A:$A,'Product Families'!$D:$D),"")</f>
        <v>200</v>
      </c>
      <c r="E3262" s="7">
        <f t="array" ref="E3262">IFERROR(XLOOKUP($C3262,'Product Families'!$A:$A,'Product Families'!$E:$E),"")</f>
        <v>205</v>
      </c>
      <c r="F3262" s="7">
        <f t="array" ref="F3262">IFERROR(XLOOKUP($C3262,'Product Families'!$A:$A,'Product Families'!$F:$F),"")</f>
        <v>221</v>
      </c>
      <c r="G3262" s="7">
        <f t="array" ref="G3262">IFERROR(XLOOKUP($C3262,'Product Families'!$A:$A,'Product Families'!$G:$G),"")</f>
        <v>237</v>
      </c>
      <c r="J3262" s="7" t="str">
        <f>IFERROR(ROUND(AVERAGEIF('Week 1 - Making'!$B:$B,'Product List'!$A3262,'Week 1 - Making'!$P:$P),0),"")</f>
        <v/>
      </c>
      <c r="K3262" s="7" t="str">
        <f>IFERROR(ROUND(AVERAGEIF('Week 2 - Making'!$B:$B,'Product List'!$A3262,'Week 2 - Making'!$P:$P),0),"")</f>
        <v/>
      </c>
      <c r="L3262" s="263" t="str">
        <f>IFERROR(ROUND(AVERAGEIF('Week 3 - Making'!$B:$B,'Product List'!$A3262,'Week 3 - Making'!$P:$P),0),"")</f>
        <v/>
      </c>
      <c r="M3262" s="7" t="str">
        <f>IFERROR(ROUND(AVERAGEIF('Week 4 - Making'!$B:$B,'Product List'!$A3262,'Week 4 - Making'!$P:$P),0),"")</f>
        <v/>
      </c>
      <c r="N3262" s="7" t="str">
        <f>IFERROR(ROUND(AVERAGEIF('Week 5 - Making'!$B:$B,'Product List'!$A3262,'Week 5 - Making'!$P:$P),0),"")</f>
        <v/>
      </c>
      <c r="O3262" s="7"/>
      <c r="P3262" s="7">
        <f t="array" ref="P3262">iferror(xlookup(C3262,'Product Families'!A:A,'Product Families'!S:S),"")</f>
        <v>0</v>
      </c>
    </row>
    <row r="3263" ht="14.25" customHeight="1">
      <c r="A3263" s="138" t="s">
        <v>1590</v>
      </c>
      <c r="B3263" s="270" t="s">
        <v>6473</v>
      </c>
      <c r="C3263" s="138" t="s">
        <v>1029</v>
      </c>
      <c r="D3263" s="7">
        <f t="array" ref="D3263">IFERROR(XLOOKUP($C3263,'Product Families'!$A:$A,'Product Families'!$D:$D),"")</f>
        <v>81</v>
      </c>
      <c r="E3263" s="7">
        <f t="array" ref="E3263">IFERROR(XLOOKUP($C3263,'Product Families'!$A:$A,'Product Families'!$E:$E),"")</f>
        <v>83</v>
      </c>
      <c r="F3263" s="7">
        <f t="array" ref="F3263">IFERROR(XLOOKUP($C3263,'Product Families'!$A:$A,'Product Families'!$F:$F),"")</f>
        <v>90</v>
      </c>
      <c r="G3263" s="7">
        <f t="array" ref="G3263">IFERROR(XLOOKUP($C3263,'Product Families'!$A:$A,'Product Families'!$G:$G),"")</f>
        <v>96</v>
      </c>
      <c r="J3263" s="7">
        <f>IFERROR(ROUND(AVERAGEIF('Week 1 - Making'!$B:$B,'Product List'!$A3263,'Week 1 - Making'!$P:$P),0),"")</f>
        <v>67</v>
      </c>
      <c r="K3263" s="7" t="str">
        <f>IFERROR(ROUND(AVERAGEIF('Week 2 - Making'!$B:$B,'Product List'!$A3263,'Week 2 - Making'!$P:$P),0),"")</f>
        <v/>
      </c>
      <c r="L3263" s="263" t="str">
        <f>IFERROR(ROUND(AVERAGEIF('Week 3 - Making'!$B:$B,'Product List'!$A3263,'Week 3 - Making'!$P:$P),0),"")</f>
        <v/>
      </c>
      <c r="M3263" s="7" t="str">
        <f>IFERROR(ROUND(AVERAGEIF('Week 4 - Making'!$B:$B,'Product List'!$A3263,'Week 4 - Making'!$P:$P),0),"")</f>
        <v/>
      </c>
      <c r="N3263" s="7" t="str">
        <f>IFERROR(ROUND(AVERAGEIF('Week 5 - Making'!$B:$B,'Product List'!$A3263,'Week 5 - Making'!$P:$P),0),"")</f>
        <v/>
      </c>
      <c r="O3263" s="7"/>
      <c r="P3263" s="7">
        <f t="array" ref="P3263">iferror(xlookup(C3263,'Product Families'!A:A,'Product Families'!S:S),"")</f>
        <v>0</v>
      </c>
    </row>
    <row r="3264" ht="14.25" customHeight="1">
      <c r="A3264" s="138" t="s">
        <v>6474</v>
      </c>
      <c r="B3264" s="270" t="s">
        <v>6475</v>
      </c>
      <c r="C3264" s="122" t="s">
        <v>1016</v>
      </c>
      <c r="D3264" s="7">
        <f t="array" ref="D3264">IFERROR(XLOOKUP($C3264,'Product Families'!$A:$A,'Product Families'!$D:$D),"")</f>
        <v>200</v>
      </c>
      <c r="E3264" s="7">
        <f t="array" ref="E3264">IFERROR(XLOOKUP($C3264,'Product Families'!$A:$A,'Product Families'!$E:$E),"")</f>
        <v>205</v>
      </c>
      <c r="F3264" s="7">
        <f t="array" ref="F3264">IFERROR(XLOOKUP($C3264,'Product Families'!$A:$A,'Product Families'!$F:$F),"")</f>
        <v>221</v>
      </c>
      <c r="G3264" s="7">
        <f t="array" ref="G3264">IFERROR(XLOOKUP($C3264,'Product Families'!$A:$A,'Product Families'!$G:$G),"")</f>
        <v>237</v>
      </c>
      <c r="J3264" s="7" t="str">
        <f>IFERROR(ROUND(AVERAGEIF('Week 1 - Making'!$B:$B,'Product List'!$A3264,'Week 1 - Making'!$P:$P),0),"")</f>
        <v/>
      </c>
      <c r="K3264" s="7" t="str">
        <f>IFERROR(ROUND(AVERAGEIF('Week 2 - Making'!$B:$B,'Product List'!$A3264,'Week 2 - Making'!$P:$P),0),"")</f>
        <v/>
      </c>
      <c r="L3264" s="263" t="str">
        <f>IFERROR(ROUND(AVERAGEIF('Week 3 - Making'!$B:$B,'Product List'!$A3264,'Week 3 - Making'!$P:$P),0),"")</f>
        <v/>
      </c>
      <c r="M3264" s="7" t="str">
        <f>IFERROR(ROUND(AVERAGEIF('Week 4 - Making'!$B:$B,'Product List'!$A3264,'Week 4 - Making'!$P:$P),0),"")</f>
        <v/>
      </c>
      <c r="N3264" s="7" t="str">
        <f>IFERROR(ROUND(AVERAGEIF('Week 5 - Making'!$B:$B,'Product List'!$A3264,'Week 5 - Making'!$P:$P),0),"")</f>
        <v/>
      </c>
      <c r="O3264" s="7"/>
      <c r="P3264" s="7">
        <f t="array" ref="P3264">iferror(xlookup(C3264,'Product Families'!A:A,'Product Families'!S:S),"")</f>
        <v>0</v>
      </c>
    </row>
    <row r="3265" ht="14.25" customHeight="1">
      <c r="A3265" s="138" t="s">
        <v>6476</v>
      </c>
      <c r="B3265" s="270" t="s">
        <v>6475</v>
      </c>
      <c r="C3265" s="138" t="s">
        <v>1029</v>
      </c>
      <c r="D3265" s="7">
        <f t="array" ref="D3265">IFERROR(XLOOKUP($C3265,'Product Families'!$A:$A,'Product Families'!$D:$D),"")</f>
        <v>81</v>
      </c>
      <c r="E3265" s="7">
        <f t="array" ref="E3265">IFERROR(XLOOKUP($C3265,'Product Families'!$A:$A,'Product Families'!$E:$E),"")</f>
        <v>83</v>
      </c>
      <c r="F3265" s="7">
        <f t="array" ref="F3265">IFERROR(XLOOKUP($C3265,'Product Families'!$A:$A,'Product Families'!$F:$F),"")</f>
        <v>90</v>
      </c>
      <c r="G3265" s="7">
        <f t="array" ref="G3265">IFERROR(XLOOKUP($C3265,'Product Families'!$A:$A,'Product Families'!$G:$G),"")</f>
        <v>96</v>
      </c>
      <c r="J3265" s="7" t="str">
        <f>IFERROR(ROUND(AVERAGEIF('Week 1 - Making'!$B:$B,'Product List'!$A3265,'Week 1 - Making'!$P:$P),0),"")</f>
        <v/>
      </c>
      <c r="K3265" s="7" t="str">
        <f>IFERROR(ROUND(AVERAGEIF('Week 2 - Making'!$B:$B,'Product List'!$A3265,'Week 2 - Making'!$P:$P),0),"")</f>
        <v/>
      </c>
      <c r="L3265" s="263" t="str">
        <f>IFERROR(ROUND(AVERAGEIF('Week 3 - Making'!$B:$B,'Product List'!$A3265,'Week 3 - Making'!$P:$P),0),"")</f>
        <v/>
      </c>
      <c r="M3265" s="7" t="str">
        <f>IFERROR(ROUND(AVERAGEIF('Week 4 - Making'!$B:$B,'Product List'!$A3265,'Week 4 - Making'!$P:$P),0),"")</f>
        <v/>
      </c>
      <c r="N3265" s="7" t="str">
        <f>IFERROR(ROUND(AVERAGEIF('Week 5 - Making'!$B:$B,'Product List'!$A3265,'Week 5 - Making'!$P:$P),0),"")</f>
        <v/>
      </c>
      <c r="O3265" s="7"/>
      <c r="P3265" s="7">
        <f t="array" ref="P3265">iferror(xlookup(C3265,'Product Families'!A:A,'Product Families'!S:S),"")</f>
        <v>0</v>
      </c>
    </row>
    <row r="3266" ht="14.25" customHeight="1">
      <c r="A3266" s="138" t="s">
        <v>6477</v>
      </c>
      <c r="B3266" s="270" t="s">
        <v>6478</v>
      </c>
      <c r="C3266" s="122" t="s">
        <v>1016</v>
      </c>
      <c r="D3266" s="7">
        <f t="array" ref="D3266">IFERROR(XLOOKUP($C3266,'Product Families'!$A:$A,'Product Families'!$D:$D),"")</f>
        <v>200</v>
      </c>
      <c r="E3266" s="7">
        <f t="array" ref="E3266">IFERROR(XLOOKUP($C3266,'Product Families'!$A:$A,'Product Families'!$E:$E),"")</f>
        <v>205</v>
      </c>
      <c r="F3266" s="7">
        <f t="array" ref="F3266">IFERROR(XLOOKUP($C3266,'Product Families'!$A:$A,'Product Families'!$F:$F),"")</f>
        <v>221</v>
      </c>
      <c r="G3266" s="7">
        <f t="array" ref="G3266">IFERROR(XLOOKUP($C3266,'Product Families'!$A:$A,'Product Families'!$G:$G),"")</f>
        <v>237</v>
      </c>
      <c r="J3266" s="7" t="str">
        <f>IFERROR(ROUND(AVERAGEIF('Week 1 - Making'!$B:$B,'Product List'!$A3266,'Week 1 - Making'!$P:$P),0),"")</f>
        <v/>
      </c>
      <c r="K3266" s="7" t="str">
        <f>IFERROR(ROUND(AVERAGEIF('Week 2 - Making'!$B:$B,'Product List'!$A3266,'Week 2 - Making'!$P:$P),0),"")</f>
        <v/>
      </c>
      <c r="L3266" s="263" t="str">
        <f>IFERROR(ROUND(AVERAGEIF('Week 3 - Making'!$B:$B,'Product List'!$A3266,'Week 3 - Making'!$P:$P),0),"")</f>
        <v/>
      </c>
      <c r="M3266" s="7" t="str">
        <f>IFERROR(ROUND(AVERAGEIF('Week 4 - Making'!$B:$B,'Product List'!$A3266,'Week 4 - Making'!$P:$P),0),"")</f>
        <v/>
      </c>
      <c r="N3266" s="7" t="str">
        <f>IFERROR(ROUND(AVERAGEIF('Week 5 - Making'!$B:$B,'Product List'!$A3266,'Week 5 - Making'!$P:$P),0),"")</f>
        <v/>
      </c>
      <c r="O3266" s="7"/>
      <c r="P3266" s="7">
        <f t="array" ref="P3266">iferror(xlookup(C3266,'Product Families'!A:A,'Product Families'!S:S),"")</f>
        <v>0</v>
      </c>
    </row>
    <row r="3267" ht="14.25" customHeight="1">
      <c r="A3267" s="138" t="s">
        <v>6479</v>
      </c>
      <c r="B3267" s="270" t="s">
        <v>6478</v>
      </c>
      <c r="C3267" s="138" t="s">
        <v>1029</v>
      </c>
      <c r="D3267" s="7">
        <f t="array" ref="D3267">IFERROR(XLOOKUP($C3267,'Product Families'!$A:$A,'Product Families'!$D:$D),"")</f>
        <v>81</v>
      </c>
      <c r="E3267" s="7">
        <f t="array" ref="E3267">IFERROR(XLOOKUP($C3267,'Product Families'!$A:$A,'Product Families'!$E:$E),"")</f>
        <v>83</v>
      </c>
      <c r="F3267" s="7">
        <f t="array" ref="F3267">IFERROR(XLOOKUP($C3267,'Product Families'!$A:$A,'Product Families'!$F:$F),"")</f>
        <v>90</v>
      </c>
      <c r="G3267" s="7">
        <f t="array" ref="G3267">IFERROR(XLOOKUP($C3267,'Product Families'!$A:$A,'Product Families'!$G:$G),"")</f>
        <v>96</v>
      </c>
      <c r="J3267" s="7" t="str">
        <f>IFERROR(ROUND(AVERAGEIF('Week 1 - Making'!$B:$B,'Product List'!$A3267,'Week 1 - Making'!$P:$P),0),"")</f>
        <v/>
      </c>
      <c r="K3267" s="7" t="str">
        <f>IFERROR(ROUND(AVERAGEIF('Week 2 - Making'!$B:$B,'Product List'!$A3267,'Week 2 - Making'!$P:$P),0),"")</f>
        <v/>
      </c>
      <c r="L3267" s="263" t="str">
        <f>IFERROR(ROUND(AVERAGEIF('Week 3 - Making'!$B:$B,'Product List'!$A3267,'Week 3 - Making'!$P:$P),0),"")</f>
        <v/>
      </c>
      <c r="M3267" s="7" t="str">
        <f>IFERROR(ROUND(AVERAGEIF('Week 4 - Making'!$B:$B,'Product List'!$A3267,'Week 4 - Making'!$P:$P),0),"")</f>
        <v/>
      </c>
      <c r="N3267" s="7" t="str">
        <f>IFERROR(ROUND(AVERAGEIF('Week 5 - Making'!$B:$B,'Product List'!$A3267,'Week 5 - Making'!$P:$P),0),"")</f>
        <v/>
      </c>
      <c r="O3267" s="7"/>
      <c r="P3267" s="7">
        <f t="array" ref="P3267">iferror(xlookup(C3267,'Product Families'!A:A,'Product Families'!S:S),"")</f>
        <v>0</v>
      </c>
    </row>
    <row r="3268" ht="14.25" customHeight="1">
      <c r="A3268" s="138" t="s">
        <v>6480</v>
      </c>
      <c r="B3268" s="270" t="s">
        <v>6481</v>
      </c>
      <c r="C3268" s="122" t="s">
        <v>1016</v>
      </c>
      <c r="D3268" s="7">
        <f t="array" ref="D3268">IFERROR(XLOOKUP($C3268,'Product Families'!$A:$A,'Product Families'!$D:$D),"")</f>
        <v>200</v>
      </c>
      <c r="E3268" s="7">
        <f t="array" ref="E3268">IFERROR(XLOOKUP($C3268,'Product Families'!$A:$A,'Product Families'!$E:$E),"")</f>
        <v>205</v>
      </c>
      <c r="F3268" s="7">
        <f t="array" ref="F3268">IFERROR(XLOOKUP($C3268,'Product Families'!$A:$A,'Product Families'!$F:$F),"")</f>
        <v>221</v>
      </c>
      <c r="G3268" s="7">
        <f t="array" ref="G3268">IFERROR(XLOOKUP($C3268,'Product Families'!$A:$A,'Product Families'!$G:$G),"")</f>
        <v>237</v>
      </c>
      <c r="J3268" s="7" t="str">
        <f>IFERROR(ROUND(AVERAGEIF('Week 1 - Making'!$B:$B,'Product List'!$A3268,'Week 1 - Making'!$P:$P),0),"")</f>
        <v/>
      </c>
      <c r="K3268" s="7" t="str">
        <f>IFERROR(ROUND(AVERAGEIF('Week 2 - Making'!$B:$B,'Product List'!$A3268,'Week 2 - Making'!$P:$P),0),"")</f>
        <v/>
      </c>
      <c r="L3268" s="263" t="str">
        <f>IFERROR(ROUND(AVERAGEIF('Week 3 - Making'!$B:$B,'Product List'!$A3268,'Week 3 - Making'!$P:$P),0),"")</f>
        <v/>
      </c>
      <c r="M3268" s="7" t="str">
        <f>IFERROR(ROUND(AVERAGEIF('Week 4 - Making'!$B:$B,'Product List'!$A3268,'Week 4 - Making'!$P:$P),0),"")</f>
        <v/>
      </c>
      <c r="N3268" s="7" t="str">
        <f>IFERROR(ROUND(AVERAGEIF('Week 5 - Making'!$B:$B,'Product List'!$A3268,'Week 5 - Making'!$P:$P),0),"")</f>
        <v/>
      </c>
      <c r="O3268" s="7"/>
      <c r="P3268" s="7">
        <f t="array" ref="P3268">iferror(xlookup(C3268,'Product Families'!A:A,'Product Families'!S:S),"")</f>
        <v>0</v>
      </c>
    </row>
    <row r="3269" ht="14.25" customHeight="1">
      <c r="A3269" s="138" t="s">
        <v>6482</v>
      </c>
      <c r="B3269" s="270" t="s">
        <v>6481</v>
      </c>
      <c r="C3269" s="138" t="s">
        <v>1029</v>
      </c>
      <c r="D3269" s="7">
        <f t="array" ref="D3269">IFERROR(XLOOKUP($C3269,'Product Families'!$A:$A,'Product Families'!$D:$D),"")</f>
        <v>81</v>
      </c>
      <c r="E3269" s="7">
        <f t="array" ref="E3269">IFERROR(XLOOKUP($C3269,'Product Families'!$A:$A,'Product Families'!$E:$E),"")</f>
        <v>83</v>
      </c>
      <c r="F3269" s="7">
        <f t="array" ref="F3269">IFERROR(XLOOKUP($C3269,'Product Families'!$A:$A,'Product Families'!$F:$F),"")</f>
        <v>90</v>
      </c>
      <c r="G3269" s="7">
        <f t="array" ref="G3269">IFERROR(XLOOKUP($C3269,'Product Families'!$A:$A,'Product Families'!$G:$G),"")</f>
        <v>96</v>
      </c>
      <c r="J3269" s="7" t="str">
        <f>IFERROR(ROUND(AVERAGEIF('Week 1 - Making'!$B:$B,'Product List'!$A3269,'Week 1 - Making'!$P:$P),0),"")</f>
        <v/>
      </c>
      <c r="K3269" s="7" t="str">
        <f>IFERROR(ROUND(AVERAGEIF('Week 2 - Making'!$B:$B,'Product List'!$A3269,'Week 2 - Making'!$P:$P),0),"")</f>
        <v/>
      </c>
      <c r="L3269" s="263" t="str">
        <f>IFERROR(ROUND(AVERAGEIF('Week 3 - Making'!$B:$B,'Product List'!$A3269,'Week 3 - Making'!$P:$P),0),"")</f>
        <v/>
      </c>
      <c r="M3269" s="7" t="str">
        <f>IFERROR(ROUND(AVERAGEIF('Week 4 - Making'!$B:$B,'Product List'!$A3269,'Week 4 - Making'!$P:$P),0),"")</f>
        <v/>
      </c>
      <c r="N3269" s="7" t="str">
        <f>IFERROR(ROUND(AVERAGEIF('Week 5 - Making'!$B:$B,'Product List'!$A3269,'Week 5 - Making'!$P:$P),0),"")</f>
        <v/>
      </c>
      <c r="O3269" s="7"/>
      <c r="P3269" s="7">
        <f t="array" ref="P3269">iferror(xlookup(C3269,'Product Families'!A:A,'Product Families'!S:S),"")</f>
        <v>0</v>
      </c>
    </row>
    <row r="3270" ht="14.25" customHeight="1">
      <c r="A3270" s="288" t="s">
        <v>6483</v>
      </c>
      <c r="B3270" s="289"/>
      <c r="C3270" s="138" t="s">
        <v>1050</v>
      </c>
      <c r="D3270" s="124">
        <f t="array" ref="D3270">IFERROR(XLOOKUP($C3270,'Product Families'!$A:$A,'Product Families'!$D:$D),"")</f>
        <v>200</v>
      </c>
      <c r="E3270" s="124">
        <f t="array" ref="E3270">IFERROR(XLOOKUP($C3270,'Product Families'!$A:$A,'Product Families'!$E:$E),"")</f>
        <v>205</v>
      </c>
      <c r="F3270" s="124">
        <f t="array" ref="F3270">IFERROR(XLOOKUP($C3270,'Product Families'!$A:$A,'Product Families'!$F:$F),"")</f>
        <v>221</v>
      </c>
      <c r="G3270" s="124">
        <f t="array" ref="G3270">IFERROR(XLOOKUP($C3270,'Product Families'!$A:$A,'Product Families'!$G:$G),"")</f>
        <v>237</v>
      </c>
      <c r="H3270" s="122"/>
      <c r="I3270" s="122"/>
      <c r="J3270" s="122" t="str">
        <f>IFERROR(ROUND(AVERAGEIF('Week 1 - Making'!$B:$B,'Product List'!$A3270,'Week 1 - Making'!$P:$P),0),"")</f>
        <v/>
      </c>
      <c r="K3270" s="124" t="str">
        <f>IFERROR(ROUND(AVERAGEIF('Week 2 - Making'!$B:$B,'Product List'!$A3270,'Week 2 - Making'!$P:$P),0),"")</f>
        <v/>
      </c>
      <c r="L3270" s="124" t="str">
        <f>IFERROR(ROUND(AVERAGEIF('Week 3 - Making'!$B:$B,'Product List'!$A3270,'Week 3 - Making'!$P:$P),0),"")</f>
        <v/>
      </c>
      <c r="M3270" s="122" t="str">
        <f>IFERROR(ROUND(AVERAGEIF('Week 4 - Making'!$B:$B,'Product List'!$A3270,'Week 4 - Making'!$P:$P),0),"")</f>
        <v/>
      </c>
      <c r="N3270" s="122" t="str">
        <f>IFERROR(ROUND(AVERAGEIF('Week 5 - Making'!$B:$B,'Product List'!$A3270,'Week 5 - Making'!$P:$P),0),"")</f>
        <v/>
      </c>
      <c r="O3270" s="122"/>
      <c r="P3270" s="290">
        <f t="array" ref="P3270">iferror(xlookup(C3270,'Product Families'!A:A,'Product Families'!S:S),"")</f>
        <v>0.4</v>
      </c>
    </row>
    <row r="3271" ht="14.25" customHeight="1">
      <c r="A3271" s="288" t="s">
        <v>6484</v>
      </c>
      <c r="B3271" s="289"/>
      <c r="C3271" s="138" t="s">
        <v>1069</v>
      </c>
      <c r="D3271" s="124">
        <f t="array" ref="D3271">IFERROR(XLOOKUP($C3271,'Product Families'!$A:$A,'Product Families'!$D:$D),"")</f>
        <v>34</v>
      </c>
      <c r="E3271" s="124">
        <f t="array" ref="E3271">IFERROR(XLOOKUP($C3271,'Product Families'!$A:$A,'Product Families'!$E:$E),"")</f>
        <v>35</v>
      </c>
      <c r="F3271" s="124">
        <f t="array" ref="F3271">IFERROR(XLOOKUP($C3271,'Product Families'!$A:$A,'Product Families'!$F:$F),"")</f>
        <v>38</v>
      </c>
      <c r="G3271" s="124">
        <f t="array" ref="G3271">IFERROR(XLOOKUP($C3271,'Product Families'!$A:$A,'Product Families'!$G:$G),"")</f>
        <v>41</v>
      </c>
      <c r="H3271" s="122"/>
      <c r="I3271" s="122"/>
      <c r="J3271" s="122" t="str">
        <f>IFERROR(ROUND(AVERAGEIF('Week 1 - Making'!$B:$B,'Product List'!$A3271,'Week 1 - Making'!$P:$P),0),"")</f>
        <v/>
      </c>
      <c r="K3271" s="122" t="str">
        <f>IFERROR(ROUND(AVERAGEIF('Week 2 - Making'!$B:$B,'Product List'!$A3271,'Week 2 - Making'!$P:$P),0),"")</f>
        <v/>
      </c>
      <c r="L3271" s="122" t="str">
        <f>IFERROR(ROUND(AVERAGEIF('Week 3 - Making'!$B:$B,'Product List'!$A3271,'Week 3 - Making'!$P:$P),0),"")</f>
        <v/>
      </c>
      <c r="M3271" s="122" t="str">
        <f>IFERROR(ROUND(AVERAGEIF('Week 4 - Making'!$B:$B,'Product List'!$A3271,'Week 4 - Making'!$P:$P),0),"")</f>
        <v/>
      </c>
      <c r="N3271" s="122" t="str">
        <f>IFERROR(ROUND(AVERAGEIF('Week 5 - Making'!$B:$B,'Product List'!$A3271,'Week 5 - Making'!$P:$P),0),"")</f>
        <v/>
      </c>
      <c r="O3271" s="122"/>
      <c r="P3271" s="290">
        <f t="array" ref="P3271">iferror(xlookup(C3271,'Product Families'!A:A,'Product Families'!S:S),"")</f>
        <v>2.56</v>
      </c>
    </row>
    <row r="3272" ht="14.25" customHeight="1">
      <c r="A3272" s="138" t="s">
        <v>6485</v>
      </c>
      <c r="B3272" s="122"/>
      <c r="C3272" s="138" t="s">
        <v>1050</v>
      </c>
      <c r="D3272" s="7">
        <f t="array" ref="D3272">IFERROR(XLOOKUP($C3272,'Product Families'!$A:$A,'Product Families'!$D:$D),"")</f>
        <v>200</v>
      </c>
      <c r="E3272" s="7">
        <f t="array" ref="E3272">IFERROR(XLOOKUP($C3272,'Product Families'!$A:$A,'Product Families'!$E:$E),"")</f>
        <v>205</v>
      </c>
      <c r="F3272" s="7">
        <f t="array" ref="F3272">IFERROR(XLOOKUP($C3272,'Product Families'!$A:$A,'Product Families'!$F:$F),"")</f>
        <v>221</v>
      </c>
      <c r="G3272" s="7">
        <f t="array" ref="G3272">IFERROR(XLOOKUP($C3272,'Product Families'!$A:$A,'Product Families'!$G:$G),"")</f>
        <v>237</v>
      </c>
      <c r="J3272" s="7" t="str">
        <f>IFERROR(ROUND(AVERAGEIF('Week 1 - Making'!$B:$B,'Product List'!$A3272,'Week 1 - Making'!$P:$P),0),"")</f>
        <v/>
      </c>
      <c r="K3272" s="7" t="str">
        <f>IFERROR(ROUND(AVERAGEIF('Week 2 - Making'!$B:$B,'Product List'!$A3272,'Week 2 - Making'!$P:$P),0),"")</f>
        <v/>
      </c>
      <c r="L3272" s="263" t="str">
        <f>IFERROR(ROUND(AVERAGEIF('Week 3 - Making'!$B:$B,'Product List'!$A3272,'Week 3 - Making'!$P:$P),0),"")</f>
        <v/>
      </c>
      <c r="M3272" s="7" t="str">
        <f>IFERROR(ROUND(AVERAGEIF('Week 4 - Making'!$B:$B,'Product List'!$A3272,'Week 4 - Making'!$P:$P),0),"")</f>
        <v/>
      </c>
      <c r="N3272" s="7" t="str">
        <f>IFERROR(ROUND(AVERAGEIF('Week 5 - Making'!$B:$B,'Product List'!$A3272,'Week 5 - Making'!$P:$P),0),"")</f>
        <v/>
      </c>
      <c r="O3272" s="7"/>
      <c r="P3272" s="7">
        <f t="array" ref="P3272">iferror(xlookup(C3272,'Product Families'!A:A,'Product Families'!S:S),"")</f>
        <v>0.4</v>
      </c>
    </row>
    <row r="3273" ht="14.25" customHeight="1">
      <c r="A3273" s="138" t="s">
        <v>6486</v>
      </c>
      <c r="B3273" s="122"/>
      <c r="C3273" s="138" t="s">
        <v>1069</v>
      </c>
      <c r="D3273" s="7">
        <f t="array" ref="D3273">IFERROR(XLOOKUP($C3273,'Product Families'!$A:$A,'Product Families'!$D:$D),"")</f>
        <v>34</v>
      </c>
      <c r="E3273" s="7">
        <f t="array" ref="E3273">IFERROR(XLOOKUP($C3273,'Product Families'!$A:$A,'Product Families'!$E:$E),"")</f>
        <v>35</v>
      </c>
      <c r="F3273" s="7">
        <f t="array" ref="F3273">IFERROR(XLOOKUP($C3273,'Product Families'!$A:$A,'Product Families'!$F:$F),"")</f>
        <v>38</v>
      </c>
      <c r="G3273" s="7">
        <f t="array" ref="G3273">IFERROR(XLOOKUP($C3273,'Product Families'!$A:$A,'Product Families'!$G:$G),"")</f>
        <v>41</v>
      </c>
      <c r="J3273" s="7" t="str">
        <f>IFERROR(ROUND(AVERAGEIF('Week 1 - Making'!$B:$B,'Product List'!$A3273,'Week 1 - Making'!$P:$P),0),"")</f>
        <v/>
      </c>
      <c r="K3273" s="7" t="str">
        <f>IFERROR(ROUND(AVERAGEIF('Week 2 - Making'!$B:$B,'Product List'!$A3273,'Week 2 - Making'!$P:$P),0),"")</f>
        <v/>
      </c>
      <c r="L3273" s="263" t="str">
        <f>IFERROR(ROUND(AVERAGEIF('Week 3 - Making'!$B:$B,'Product List'!$A3273,'Week 3 - Making'!$P:$P),0),"")</f>
        <v/>
      </c>
      <c r="M3273" s="7" t="str">
        <f>IFERROR(ROUND(AVERAGEIF('Week 4 - Making'!$B:$B,'Product List'!$A3273,'Week 4 - Making'!$P:$P),0),"")</f>
        <v/>
      </c>
      <c r="N3273" s="7" t="str">
        <f>IFERROR(ROUND(AVERAGEIF('Week 5 - Making'!$B:$B,'Product List'!$A3273,'Week 5 - Making'!$P:$P),0),"")</f>
        <v/>
      </c>
      <c r="O3273" s="7"/>
      <c r="P3273" s="7">
        <f t="array" ref="P3273">iferror(xlookup(C3273,'Product Families'!A:A,'Product Families'!S:S),"")</f>
        <v>2.56</v>
      </c>
    </row>
    <row r="3274" ht="14.25" customHeight="1">
      <c r="A3274" s="138" t="s">
        <v>6487</v>
      </c>
      <c r="B3274" s="122"/>
      <c r="C3274" s="138" t="s">
        <v>1050</v>
      </c>
      <c r="D3274" s="7">
        <f t="array" ref="D3274">IFERROR(XLOOKUP($C3274,'Product Families'!$A:$A,'Product Families'!$D:$D),"")</f>
        <v>200</v>
      </c>
      <c r="E3274" s="7">
        <f t="array" ref="E3274">IFERROR(XLOOKUP($C3274,'Product Families'!$A:$A,'Product Families'!$E:$E),"")</f>
        <v>205</v>
      </c>
      <c r="F3274" s="7">
        <f t="array" ref="F3274">IFERROR(XLOOKUP($C3274,'Product Families'!$A:$A,'Product Families'!$F:$F),"")</f>
        <v>221</v>
      </c>
      <c r="G3274" s="7">
        <f t="array" ref="G3274">IFERROR(XLOOKUP($C3274,'Product Families'!$A:$A,'Product Families'!$G:$G),"")</f>
        <v>237</v>
      </c>
      <c r="J3274" s="7" t="str">
        <f>IFERROR(ROUND(AVERAGEIF('Week 1 - Making'!$B:$B,'Product List'!$A3274,'Week 1 - Making'!$P:$P),0),"")</f>
        <v/>
      </c>
      <c r="K3274" s="7" t="str">
        <f>IFERROR(ROUND(AVERAGEIF('Week 2 - Making'!$B:$B,'Product List'!$A3274,'Week 2 - Making'!$P:$P),0),"")</f>
        <v/>
      </c>
      <c r="L3274" s="263" t="str">
        <f>IFERROR(ROUND(AVERAGEIF('Week 3 - Making'!$B:$B,'Product List'!$A3274,'Week 3 - Making'!$P:$P),0),"")</f>
        <v/>
      </c>
      <c r="M3274" s="7" t="str">
        <f>IFERROR(ROUND(AVERAGEIF('Week 4 - Making'!$B:$B,'Product List'!$A3274,'Week 4 - Making'!$P:$P),0),"")</f>
        <v/>
      </c>
      <c r="N3274" s="7" t="str">
        <f>IFERROR(ROUND(AVERAGEIF('Week 5 - Making'!$B:$B,'Product List'!$A3274,'Week 5 - Making'!$P:$P),0),"")</f>
        <v/>
      </c>
      <c r="O3274" s="7"/>
      <c r="P3274" s="7">
        <f t="array" ref="P3274">iferror(xlookup(C3274,'Product Families'!A:A,'Product Families'!S:S),"")</f>
        <v>0.4</v>
      </c>
    </row>
    <row r="3275" ht="14.25" customHeight="1">
      <c r="A3275" s="138" t="s">
        <v>6488</v>
      </c>
      <c r="B3275" s="122"/>
      <c r="C3275" s="138" t="s">
        <v>1069</v>
      </c>
      <c r="D3275" s="7">
        <f t="array" ref="D3275">IFERROR(XLOOKUP($C3275,'Product Families'!$A:$A,'Product Families'!$D:$D),"")</f>
        <v>34</v>
      </c>
      <c r="E3275" s="7">
        <f t="array" ref="E3275">IFERROR(XLOOKUP($C3275,'Product Families'!$A:$A,'Product Families'!$E:$E),"")</f>
        <v>35</v>
      </c>
      <c r="F3275" s="7">
        <f t="array" ref="F3275">IFERROR(XLOOKUP($C3275,'Product Families'!$A:$A,'Product Families'!$F:$F),"")</f>
        <v>38</v>
      </c>
      <c r="G3275" s="7">
        <f t="array" ref="G3275">IFERROR(XLOOKUP($C3275,'Product Families'!$A:$A,'Product Families'!$G:$G),"")</f>
        <v>41</v>
      </c>
      <c r="J3275" s="7" t="str">
        <f>IFERROR(ROUND(AVERAGEIF('Week 1 - Making'!$B:$B,'Product List'!$A3275,'Week 1 - Making'!$P:$P),0),"")</f>
        <v/>
      </c>
      <c r="K3275" s="7" t="str">
        <f>IFERROR(ROUND(AVERAGEIF('Week 2 - Making'!$B:$B,'Product List'!$A3275,'Week 2 - Making'!$P:$P),0),"")</f>
        <v/>
      </c>
      <c r="L3275" s="263" t="str">
        <f>IFERROR(ROUND(AVERAGEIF('Week 3 - Making'!$B:$B,'Product List'!$A3275,'Week 3 - Making'!$P:$P),0),"")</f>
        <v/>
      </c>
      <c r="M3275" s="7" t="str">
        <f>IFERROR(ROUND(AVERAGEIF('Week 4 - Making'!$B:$B,'Product List'!$A3275,'Week 4 - Making'!$P:$P),0),"")</f>
        <v/>
      </c>
      <c r="N3275" s="7" t="str">
        <f>IFERROR(ROUND(AVERAGEIF('Week 5 - Making'!$B:$B,'Product List'!$A3275,'Week 5 - Making'!$P:$P),0),"")</f>
        <v/>
      </c>
      <c r="O3275" s="7"/>
      <c r="P3275" s="7">
        <f t="array" ref="P3275">iferror(xlookup(C3275,'Product Families'!A:A,'Product Families'!S:S),"")</f>
        <v>2.56</v>
      </c>
    </row>
    <row r="3276" ht="14.25" customHeight="1">
      <c r="A3276" s="138" t="s">
        <v>6489</v>
      </c>
      <c r="B3276" s="122"/>
      <c r="C3276" s="138" t="s">
        <v>1050</v>
      </c>
      <c r="D3276" s="7">
        <f t="array" ref="D3276">IFERROR(XLOOKUP($C3276,'Product Families'!$A:$A,'Product Families'!$D:$D),"")</f>
        <v>200</v>
      </c>
      <c r="E3276" s="7">
        <f t="array" ref="E3276">IFERROR(XLOOKUP($C3276,'Product Families'!$A:$A,'Product Families'!$E:$E),"")</f>
        <v>205</v>
      </c>
      <c r="F3276" s="7">
        <f t="array" ref="F3276">IFERROR(XLOOKUP($C3276,'Product Families'!$A:$A,'Product Families'!$F:$F),"")</f>
        <v>221</v>
      </c>
      <c r="G3276" s="7">
        <f t="array" ref="G3276">IFERROR(XLOOKUP($C3276,'Product Families'!$A:$A,'Product Families'!$G:$G),"")</f>
        <v>237</v>
      </c>
      <c r="J3276" s="7" t="str">
        <f>IFERROR(ROUND(AVERAGEIF('Week 1 - Making'!$B:$B,'Product List'!$A3276,'Week 1 - Making'!$P:$P),0),"")</f>
        <v/>
      </c>
      <c r="K3276" s="7" t="str">
        <f>IFERROR(ROUND(AVERAGEIF('Week 2 - Making'!$B:$B,'Product List'!$A3276,'Week 2 - Making'!$P:$P),0),"")</f>
        <v/>
      </c>
      <c r="L3276" s="263" t="str">
        <f>IFERROR(ROUND(AVERAGEIF('Week 3 - Making'!$B:$B,'Product List'!$A3276,'Week 3 - Making'!$P:$P),0),"")</f>
        <v/>
      </c>
      <c r="M3276" s="7" t="str">
        <f>IFERROR(ROUND(AVERAGEIF('Week 4 - Making'!$B:$B,'Product List'!$A3276,'Week 4 - Making'!$P:$P),0),"")</f>
        <v/>
      </c>
      <c r="N3276" s="7" t="str">
        <f>IFERROR(ROUND(AVERAGEIF('Week 5 - Making'!$B:$B,'Product List'!$A3276,'Week 5 - Making'!$P:$P),0),"")</f>
        <v/>
      </c>
      <c r="O3276" s="7"/>
      <c r="P3276" s="7">
        <f t="array" ref="P3276">iferror(xlookup(C3276,'Product Families'!A:A,'Product Families'!S:S),"")</f>
        <v>0.4</v>
      </c>
    </row>
    <row r="3277" ht="14.25" customHeight="1">
      <c r="A3277" s="138" t="s">
        <v>6490</v>
      </c>
      <c r="B3277" s="122"/>
      <c r="C3277" s="138" t="s">
        <v>1069</v>
      </c>
      <c r="D3277" s="7">
        <f t="array" ref="D3277">IFERROR(XLOOKUP($C3277,'Product Families'!$A:$A,'Product Families'!$D:$D),"")</f>
        <v>34</v>
      </c>
      <c r="E3277" s="7">
        <f t="array" ref="E3277">IFERROR(XLOOKUP($C3277,'Product Families'!$A:$A,'Product Families'!$E:$E),"")</f>
        <v>35</v>
      </c>
      <c r="F3277" s="7">
        <f t="array" ref="F3277">IFERROR(XLOOKUP($C3277,'Product Families'!$A:$A,'Product Families'!$F:$F),"")</f>
        <v>38</v>
      </c>
      <c r="G3277" s="7">
        <f t="array" ref="G3277">IFERROR(XLOOKUP($C3277,'Product Families'!$A:$A,'Product Families'!$G:$G),"")</f>
        <v>41</v>
      </c>
      <c r="J3277" s="7" t="str">
        <f>IFERROR(ROUND(AVERAGEIF('Week 1 - Making'!$B:$B,'Product List'!$A3277,'Week 1 - Making'!$P:$P),0),"")</f>
        <v/>
      </c>
      <c r="K3277" s="7" t="str">
        <f>IFERROR(ROUND(AVERAGEIF('Week 2 - Making'!$B:$B,'Product List'!$A3277,'Week 2 - Making'!$P:$P),0),"")</f>
        <v/>
      </c>
      <c r="L3277" s="263" t="str">
        <f>IFERROR(ROUND(AVERAGEIF('Week 3 - Making'!$B:$B,'Product List'!$A3277,'Week 3 - Making'!$P:$P),0),"")</f>
        <v/>
      </c>
      <c r="M3277" s="7" t="str">
        <f>IFERROR(ROUND(AVERAGEIF('Week 4 - Making'!$B:$B,'Product List'!$A3277,'Week 4 - Making'!$P:$P),0),"")</f>
        <v/>
      </c>
      <c r="N3277" s="7" t="str">
        <f>IFERROR(ROUND(AVERAGEIF('Week 5 - Making'!$B:$B,'Product List'!$A3277,'Week 5 - Making'!$P:$P),0),"")</f>
        <v/>
      </c>
      <c r="O3277" s="7"/>
      <c r="P3277" s="7">
        <f t="array" ref="P3277">iferror(xlookup(C3277,'Product Families'!A:A,'Product Families'!S:S),"")</f>
        <v>2.56</v>
      </c>
    </row>
    <row r="3278" ht="14.25" customHeight="1">
      <c r="A3278" s="288" t="s">
        <v>6491</v>
      </c>
      <c r="B3278" s="289"/>
      <c r="C3278" s="138" t="s">
        <v>1050</v>
      </c>
      <c r="D3278" s="7">
        <f t="array" ref="D3278">IFERROR(XLOOKUP($C3278,'Product Families'!$A:$A,'Product Families'!$D:$D),"")</f>
        <v>200</v>
      </c>
      <c r="E3278" s="7">
        <f t="array" ref="E3278">IFERROR(XLOOKUP($C3278,'Product Families'!$A:$A,'Product Families'!$E:$E),"")</f>
        <v>205</v>
      </c>
      <c r="F3278" s="7">
        <f t="array" ref="F3278">IFERROR(XLOOKUP($C3278,'Product Families'!$A:$A,'Product Families'!$F:$F),"")</f>
        <v>221</v>
      </c>
      <c r="G3278" s="7">
        <f t="array" ref="G3278">IFERROR(XLOOKUP($C3278,'Product Families'!$A:$A,'Product Families'!$G:$G),"")</f>
        <v>237</v>
      </c>
      <c r="J3278" s="7" t="str">
        <f>IFERROR(ROUND(AVERAGEIF('Week 1 - Making'!$B:$B,'Product List'!$A3278,'Week 1 - Making'!$P:$P),0),"")</f>
        <v/>
      </c>
      <c r="K3278" s="7" t="str">
        <f>IFERROR(ROUND(AVERAGEIF('Week 2 - Making'!$B:$B,'Product List'!$A3278,'Week 2 - Making'!$P:$P),0),"")</f>
        <v/>
      </c>
      <c r="L3278" s="263" t="str">
        <f>IFERROR(ROUND(AVERAGEIF('Week 3 - Making'!$B:$B,'Product List'!$A3278,'Week 3 - Making'!$P:$P),0),"")</f>
        <v/>
      </c>
      <c r="M3278" s="7" t="str">
        <f>IFERROR(ROUND(AVERAGEIF('Week 4 - Making'!$B:$B,'Product List'!$A3278,'Week 4 - Making'!$P:$P),0),"")</f>
        <v/>
      </c>
      <c r="N3278" s="7" t="str">
        <f>IFERROR(ROUND(AVERAGEIF('Week 5 - Making'!$B:$B,'Product List'!$A3278,'Week 5 - Making'!$P:$P),0),"")</f>
        <v/>
      </c>
      <c r="O3278" s="7"/>
      <c r="P3278" s="7">
        <f t="array" ref="P3278">iferror(xlookup(C3278,'Product Families'!A:A,'Product Families'!S:S),"")</f>
        <v>0.4</v>
      </c>
    </row>
    <row r="3279" ht="14.25" customHeight="1">
      <c r="A3279" s="138" t="s">
        <v>6492</v>
      </c>
      <c r="B3279" s="122"/>
      <c r="C3279" s="138" t="s">
        <v>1069</v>
      </c>
      <c r="D3279" s="7">
        <f t="array" ref="D3279">IFERROR(XLOOKUP($C3279,'Product Families'!$A:$A,'Product Families'!$D:$D),"")</f>
        <v>34</v>
      </c>
      <c r="E3279" s="7">
        <f t="array" ref="E3279">IFERROR(XLOOKUP($C3279,'Product Families'!$A:$A,'Product Families'!$E:$E),"")</f>
        <v>35</v>
      </c>
      <c r="F3279" s="7">
        <f t="array" ref="F3279">IFERROR(XLOOKUP($C3279,'Product Families'!$A:$A,'Product Families'!$F:$F),"")</f>
        <v>38</v>
      </c>
      <c r="G3279" s="7">
        <f t="array" ref="G3279">IFERROR(XLOOKUP($C3279,'Product Families'!$A:$A,'Product Families'!$G:$G),"")</f>
        <v>41</v>
      </c>
      <c r="J3279" s="7" t="str">
        <f>IFERROR(ROUND(AVERAGEIF('Week 1 - Making'!$B:$B,'Product List'!$A3279,'Week 1 - Making'!$P:$P),0),"")</f>
        <v/>
      </c>
      <c r="K3279" s="7" t="str">
        <f>IFERROR(ROUND(AVERAGEIF('Week 2 - Making'!$B:$B,'Product List'!$A3279,'Week 2 - Making'!$P:$P),0),"")</f>
        <v/>
      </c>
      <c r="L3279" s="263" t="str">
        <f>IFERROR(ROUND(AVERAGEIF('Week 3 - Making'!$B:$B,'Product List'!$A3279,'Week 3 - Making'!$P:$P),0),"")</f>
        <v/>
      </c>
      <c r="M3279" s="7" t="str">
        <f>IFERROR(ROUND(AVERAGEIF('Week 4 - Making'!$B:$B,'Product List'!$A3279,'Week 4 - Making'!$P:$P),0),"")</f>
        <v/>
      </c>
      <c r="N3279" s="7" t="str">
        <f>IFERROR(ROUND(AVERAGEIF('Week 5 - Making'!$B:$B,'Product List'!$A3279,'Week 5 - Making'!$P:$P),0),"")</f>
        <v/>
      </c>
      <c r="O3279" s="7"/>
      <c r="P3279" s="7">
        <f t="array" ref="P3279">iferror(xlookup(C3279,'Product Families'!A:A,'Product Families'!S:S),"")</f>
        <v>2.56</v>
      </c>
    </row>
    <row r="3280" ht="14.25" customHeight="1">
      <c r="A3280" s="138" t="s">
        <v>6493</v>
      </c>
      <c r="B3280" s="122"/>
      <c r="C3280" s="138" t="s">
        <v>1050</v>
      </c>
      <c r="D3280" s="7">
        <f t="array" ref="D3280">IFERROR(XLOOKUP($C3280,'Product Families'!$A:$A,'Product Families'!$D:$D),"")</f>
        <v>200</v>
      </c>
      <c r="E3280" s="7">
        <f t="array" ref="E3280">IFERROR(XLOOKUP($C3280,'Product Families'!$A:$A,'Product Families'!$E:$E),"")</f>
        <v>205</v>
      </c>
      <c r="F3280" s="7">
        <f t="array" ref="F3280">IFERROR(XLOOKUP($C3280,'Product Families'!$A:$A,'Product Families'!$F:$F),"")</f>
        <v>221</v>
      </c>
      <c r="G3280" s="7">
        <f t="array" ref="G3280">IFERROR(XLOOKUP($C3280,'Product Families'!$A:$A,'Product Families'!$G:$G),"")</f>
        <v>237</v>
      </c>
      <c r="J3280" s="7" t="str">
        <f>IFERROR(ROUND(AVERAGEIF('Week 1 - Making'!$B:$B,'Product List'!$A3280,'Week 1 - Making'!$P:$P),0),"")</f>
        <v/>
      </c>
      <c r="K3280" s="7" t="str">
        <f>IFERROR(ROUND(AVERAGEIF('Week 2 - Making'!$B:$B,'Product List'!$A3280,'Week 2 - Making'!$P:$P),0),"")</f>
        <v/>
      </c>
      <c r="L3280" s="263" t="str">
        <f>IFERROR(ROUND(AVERAGEIF('Week 3 - Making'!$B:$B,'Product List'!$A3280,'Week 3 - Making'!$P:$P),0),"")</f>
        <v/>
      </c>
      <c r="M3280" s="7" t="str">
        <f>IFERROR(ROUND(AVERAGEIF('Week 4 - Making'!$B:$B,'Product List'!$A3280,'Week 4 - Making'!$P:$P),0),"")</f>
        <v/>
      </c>
      <c r="N3280" s="7" t="str">
        <f>IFERROR(ROUND(AVERAGEIF('Week 5 - Making'!$B:$B,'Product List'!$A3280,'Week 5 - Making'!$P:$P),0),"")</f>
        <v/>
      </c>
      <c r="O3280" s="7"/>
      <c r="P3280" s="7">
        <f t="array" ref="P3280">iferror(xlookup(C3280,'Product Families'!A:A,'Product Families'!S:S),"")</f>
        <v>0.4</v>
      </c>
    </row>
    <row r="3281" ht="14.25" customHeight="1">
      <c r="A3281" s="611" t="s">
        <v>6494</v>
      </c>
      <c r="B3281" s="299"/>
      <c r="C3281" s="138" t="s">
        <v>454</v>
      </c>
      <c r="D3281" s="7" t="str">
        <f t="array" ref="D3281">IFERROR(XLOOKUP($C3281,'Product Families'!$A:$A,'Product Families'!$D:$D),"")</f>
        <v/>
      </c>
      <c r="E3281" s="7" t="str">
        <f t="array" ref="E3281">IFERROR(XLOOKUP($C3281,'Product Families'!$A:$A,'Product Families'!$E:$E),"")</f>
        <v/>
      </c>
      <c r="F3281" s="7" t="str">
        <f t="array" ref="F3281">IFERROR(XLOOKUP($C3281,'Product Families'!$A:$A,'Product Families'!$F:$F),"")</f>
        <v/>
      </c>
      <c r="G3281" s="7" t="str">
        <f t="array" ref="G3281">IFERROR(XLOOKUP($C3281,'Product Families'!$A:$A,'Product Families'!$G:$G),"")</f>
        <v/>
      </c>
      <c r="J3281" s="7" t="str">
        <f>IFERROR(ROUND(AVERAGEIF('Week 1 - Making'!$B:$B,'Product List'!$A3281,'Week 1 - Making'!$P:$P),0),"")</f>
        <v/>
      </c>
      <c r="K3281" s="7" t="str">
        <f>IFERROR(ROUND(AVERAGEIF('Week 2 - Making'!$B:$B,'Product List'!$A3281,'Week 2 - Making'!$P:$P),0),"")</f>
        <v/>
      </c>
      <c r="L3281" s="263" t="str">
        <f>IFERROR(ROUND(AVERAGEIF('Week 3 - Making'!$B:$B,'Product List'!$A3281,'Week 3 - Making'!$P:$P),0),"")</f>
        <v/>
      </c>
      <c r="M3281" s="7" t="str">
        <f>IFERROR(ROUND(AVERAGEIF('Week 4 - Making'!$B:$B,'Product List'!$A3281,'Week 4 - Making'!$P:$P),0),"")</f>
        <v/>
      </c>
      <c r="N3281" s="7" t="str">
        <f>IFERROR(ROUND(AVERAGEIF('Week 5 - Making'!$B:$B,'Product List'!$A3281,'Week 5 - Making'!$P:$P),0),"")</f>
        <v/>
      </c>
      <c r="O3281" s="7"/>
      <c r="P3281" s="7">
        <f t="array" ref="P3281">iferror(xlookup(C3281,'Product Families'!A:A,'Product Families'!S:S),"")</f>
        <v>0</v>
      </c>
    </row>
    <row r="3282" ht="14.25" customHeight="1">
      <c r="A3282" s="611" t="s">
        <v>6494</v>
      </c>
      <c r="B3282" s="299"/>
      <c r="C3282" s="138" t="s">
        <v>454</v>
      </c>
      <c r="D3282" s="7" t="str">
        <f t="array" ref="D3282">IFERROR(XLOOKUP($C3282,'Product Families'!$A:$A,'Product Families'!$D:$D),"")</f>
        <v/>
      </c>
      <c r="E3282" s="7" t="str">
        <f t="array" ref="E3282">IFERROR(XLOOKUP($C3282,'Product Families'!$A:$A,'Product Families'!$E:$E),"")</f>
        <v/>
      </c>
      <c r="F3282" s="7" t="str">
        <f t="array" ref="F3282">IFERROR(XLOOKUP($C3282,'Product Families'!$A:$A,'Product Families'!$F:$F),"")</f>
        <v/>
      </c>
      <c r="G3282" s="7" t="str">
        <f t="array" ref="G3282">IFERROR(XLOOKUP($C3282,'Product Families'!$A:$A,'Product Families'!$G:$G),"")</f>
        <v/>
      </c>
      <c r="J3282" s="7" t="str">
        <f>IFERROR(ROUND(AVERAGEIF('Week 1 - Making'!$B:$B,'Product List'!$A3282,'Week 1 - Making'!$P:$P),0),"")</f>
        <v/>
      </c>
      <c r="K3282" s="7" t="str">
        <f>IFERROR(ROUND(AVERAGEIF('Week 2 - Making'!$B:$B,'Product List'!$A3282,'Week 2 - Making'!$P:$P),0),"")</f>
        <v/>
      </c>
      <c r="L3282" s="263" t="str">
        <f>IFERROR(ROUND(AVERAGEIF('Week 3 - Making'!$B:$B,'Product List'!$A3282,'Week 3 - Making'!$P:$P),0),"")</f>
        <v/>
      </c>
      <c r="M3282" s="7" t="str">
        <f>IFERROR(ROUND(AVERAGEIF('Week 4 - Making'!$B:$B,'Product List'!$A3282,'Week 4 - Making'!$P:$P),0),"")</f>
        <v/>
      </c>
      <c r="N3282" s="7" t="str">
        <f>IFERROR(ROUND(AVERAGEIF('Week 5 - Making'!$B:$B,'Product List'!$A3282,'Week 5 - Making'!$P:$P),0),"")</f>
        <v/>
      </c>
      <c r="O3282" s="7"/>
      <c r="P3282" s="7">
        <f t="array" ref="P3282">iferror(xlookup(C3282,'Product Families'!A:A,'Product Families'!S:S),"")</f>
        <v>0</v>
      </c>
    </row>
    <row r="3283" ht="14.25" customHeight="1">
      <c r="A3283" s="611" t="s">
        <v>6494</v>
      </c>
      <c r="B3283" s="299"/>
      <c r="C3283" s="138" t="s">
        <v>454</v>
      </c>
      <c r="D3283" s="7" t="str">
        <f t="array" ref="D3283">IFERROR(XLOOKUP($C3283,'Product Families'!$A:$A,'Product Families'!$D:$D),"")</f>
        <v/>
      </c>
      <c r="E3283" s="7" t="str">
        <f t="array" ref="E3283">IFERROR(XLOOKUP($C3283,'Product Families'!$A:$A,'Product Families'!$E:$E),"")</f>
        <v/>
      </c>
      <c r="F3283" s="7" t="str">
        <f t="array" ref="F3283">IFERROR(XLOOKUP($C3283,'Product Families'!$A:$A,'Product Families'!$F:$F),"")</f>
        <v/>
      </c>
      <c r="G3283" s="7" t="str">
        <f t="array" ref="G3283">IFERROR(XLOOKUP($C3283,'Product Families'!$A:$A,'Product Families'!$G:$G),"")</f>
        <v/>
      </c>
      <c r="J3283" s="7" t="str">
        <f>IFERROR(ROUND(AVERAGEIF('Week 1 - Making'!$B:$B,'Product List'!$A3283,'Week 1 - Making'!$P:$P),0),"")</f>
        <v/>
      </c>
      <c r="K3283" s="7" t="str">
        <f>IFERROR(ROUND(AVERAGEIF('Week 2 - Making'!$B:$B,'Product List'!$A3283,'Week 2 - Making'!$P:$P),0),"")</f>
        <v/>
      </c>
      <c r="L3283" s="263" t="str">
        <f>IFERROR(ROUND(AVERAGEIF('Week 3 - Making'!$B:$B,'Product List'!$A3283,'Week 3 - Making'!$P:$P),0),"")</f>
        <v/>
      </c>
      <c r="M3283" s="7" t="str">
        <f>IFERROR(ROUND(AVERAGEIF('Week 4 - Making'!$B:$B,'Product List'!$A3283,'Week 4 - Making'!$P:$P),0),"")</f>
        <v/>
      </c>
      <c r="N3283" s="7" t="str">
        <f>IFERROR(ROUND(AVERAGEIF('Week 5 - Making'!$B:$B,'Product List'!$A3283,'Week 5 - Making'!$P:$P),0),"")</f>
        <v/>
      </c>
      <c r="O3283" s="7"/>
      <c r="P3283" s="7">
        <f t="array" ref="P3283">iferror(xlookup(C3283,'Product Families'!A:A,'Product Families'!S:S),"")</f>
        <v>0</v>
      </c>
    </row>
    <row r="3284" ht="14.25" customHeight="1">
      <c r="A3284" s="611" t="s">
        <v>6494</v>
      </c>
      <c r="B3284" s="122"/>
      <c r="C3284" s="138" t="s">
        <v>454</v>
      </c>
      <c r="D3284" s="7" t="str">
        <f t="array" ref="D3284">IFERROR(XLOOKUP($C3284,'Product Families'!$A:$A,'Product Families'!$D:$D),"")</f>
        <v/>
      </c>
      <c r="E3284" s="7" t="str">
        <f t="array" ref="E3284">IFERROR(XLOOKUP($C3284,'Product Families'!$A:$A,'Product Families'!$E:$E),"")</f>
        <v/>
      </c>
      <c r="F3284" s="7" t="str">
        <f t="array" ref="F3284">IFERROR(XLOOKUP($C3284,'Product Families'!$A:$A,'Product Families'!$F:$F),"")</f>
        <v/>
      </c>
      <c r="G3284" s="7" t="str">
        <f t="array" ref="G3284">IFERROR(XLOOKUP($C3284,'Product Families'!$A:$A,'Product Families'!$G:$G),"")</f>
        <v/>
      </c>
      <c r="J3284" s="7" t="str">
        <f>IFERROR(ROUND(AVERAGEIF('Week 1 - Making'!$B:$B,'Product List'!$A3284,'Week 1 - Making'!$P:$P),0),"")</f>
        <v/>
      </c>
      <c r="K3284" s="7" t="str">
        <f>IFERROR(ROUND(AVERAGEIF('Week 2 - Making'!$B:$B,'Product List'!$A3284,'Week 2 - Making'!$P:$P),0),"")</f>
        <v/>
      </c>
      <c r="L3284" s="263" t="str">
        <f>IFERROR(ROUND(AVERAGEIF('Week 3 - Making'!$B:$B,'Product List'!$A3284,'Week 3 - Making'!$P:$P),0),"")</f>
        <v/>
      </c>
      <c r="M3284" s="7" t="str">
        <f>IFERROR(ROUND(AVERAGEIF('Week 4 - Making'!$B:$B,'Product List'!$A3284,'Week 4 - Making'!$P:$P),0),"")</f>
        <v/>
      </c>
      <c r="N3284" s="7" t="str">
        <f>IFERROR(ROUND(AVERAGEIF('Week 5 - Making'!$B:$B,'Product List'!$A3284,'Week 5 - Making'!$P:$P),0),"")</f>
        <v/>
      </c>
      <c r="O3284" s="7"/>
      <c r="P3284" s="7">
        <f t="array" ref="P3284">iferror(xlookup(C3284,'Product Families'!A:A,'Product Families'!S:S),"")</f>
        <v>0</v>
      </c>
    </row>
    <row r="3285" ht="14.25" customHeight="1">
      <c r="A3285" s="611" t="s">
        <v>6494</v>
      </c>
      <c r="B3285" s="122"/>
      <c r="C3285" s="138" t="s">
        <v>454</v>
      </c>
      <c r="D3285" s="7" t="str">
        <f t="array" ref="D3285">IFERROR(XLOOKUP($C3285,'Product Families'!$A:$A,'Product Families'!$D:$D),"")</f>
        <v/>
      </c>
      <c r="E3285" s="7" t="str">
        <f t="array" ref="E3285">IFERROR(XLOOKUP($C3285,'Product Families'!$A:$A,'Product Families'!$E:$E),"")</f>
        <v/>
      </c>
      <c r="F3285" s="7" t="str">
        <f t="array" ref="F3285">IFERROR(XLOOKUP($C3285,'Product Families'!$A:$A,'Product Families'!$F:$F),"")</f>
        <v/>
      </c>
      <c r="G3285" s="7" t="str">
        <f t="array" ref="G3285">IFERROR(XLOOKUP($C3285,'Product Families'!$A:$A,'Product Families'!$G:$G),"")</f>
        <v/>
      </c>
      <c r="J3285" s="7" t="str">
        <f>IFERROR(ROUND(AVERAGEIF('Week 1 - Making'!$B:$B,'Product List'!$A3285,'Week 1 - Making'!$P:$P),0),"")</f>
        <v/>
      </c>
      <c r="K3285" s="7" t="str">
        <f>IFERROR(ROUND(AVERAGEIF('Week 2 - Making'!$B:$B,'Product List'!$A3285,'Week 2 - Making'!$P:$P),0),"")</f>
        <v/>
      </c>
      <c r="L3285" s="263" t="str">
        <f>IFERROR(ROUND(AVERAGEIF('Week 3 - Making'!$B:$B,'Product List'!$A3285,'Week 3 - Making'!$P:$P),0),"")</f>
        <v/>
      </c>
      <c r="M3285" s="7" t="str">
        <f>IFERROR(ROUND(AVERAGEIF('Week 4 - Making'!$B:$B,'Product List'!$A3285,'Week 4 - Making'!$P:$P),0),"")</f>
        <v/>
      </c>
      <c r="N3285" s="7" t="str">
        <f>IFERROR(ROUND(AVERAGEIF('Week 5 - Making'!$B:$B,'Product List'!$A3285,'Week 5 - Making'!$P:$P),0),"")</f>
        <v/>
      </c>
      <c r="O3285" s="7"/>
      <c r="P3285" s="7">
        <f t="array" ref="P3285">iferror(xlookup(C3285,'Product Families'!A:A,'Product Families'!S:S),"")</f>
        <v>0</v>
      </c>
    </row>
    <row r="3286" ht="14.25" customHeight="1">
      <c r="A3286" s="611" t="s">
        <v>6494</v>
      </c>
      <c r="B3286" s="299" t="s">
        <v>6495</v>
      </c>
      <c r="C3286" s="138" t="s">
        <v>454</v>
      </c>
      <c r="D3286" s="7" t="str">
        <f t="array" ref="D3286">IFERROR(XLOOKUP($C3286,'Product Families'!$A:$A,'Product Families'!$D:$D),"")</f>
        <v/>
      </c>
      <c r="E3286" s="7" t="str">
        <f t="array" ref="E3286">IFERROR(XLOOKUP($C3286,'Product Families'!$A:$A,'Product Families'!$E:$E),"")</f>
        <v/>
      </c>
      <c r="F3286" s="7" t="str">
        <f t="array" ref="F3286">IFERROR(XLOOKUP($C3286,'Product Families'!$A:$A,'Product Families'!$F:$F),"")</f>
        <v/>
      </c>
      <c r="G3286" s="7" t="str">
        <f t="array" ref="G3286">IFERROR(XLOOKUP($C3286,'Product Families'!$A:$A,'Product Families'!$G:$G),"")</f>
        <v/>
      </c>
      <c r="J3286" s="7" t="str">
        <f>IFERROR(ROUND(AVERAGEIF('Week 1 - Making'!$B:$B,'Product List'!$A3286,'Week 1 - Making'!$P:$P),0),"")</f>
        <v/>
      </c>
      <c r="K3286" s="7" t="str">
        <f>IFERROR(ROUND(AVERAGEIF('Week 2 - Making'!$B:$B,'Product List'!$A3286,'Week 2 - Making'!$P:$P),0),"")</f>
        <v/>
      </c>
      <c r="L3286" s="263" t="str">
        <f>IFERROR(ROUND(AVERAGEIF('Week 3 - Making'!$B:$B,'Product List'!$A3286,'Week 3 - Making'!$P:$P),0),"")</f>
        <v/>
      </c>
      <c r="M3286" s="7" t="str">
        <f>IFERROR(ROUND(AVERAGEIF('Week 4 - Making'!$B:$B,'Product List'!$A3286,'Week 4 - Making'!$P:$P),0),"")</f>
        <v/>
      </c>
      <c r="N3286" s="7" t="str">
        <f>IFERROR(ROUND(AVERAGEIF('Week 5 - Making'!$B:$B,'Product List'!$A3286,'Week 5 - Making'!$P:$P),0),"")</f>
        <v/>
      </c>
      <c r="O3286" s="7"/>
      <c r="P3286" s="7">
        <f t="array" ref="P3286">iferror(xlookup(C3286,'Product Families'!A:A,'Product Families'!S:S),"")</f>
        <v>0</v>
      </c>
    </row>
    <row r="3287" ht="14.25" customHeight="1">
      <c r="A3287" s="611" t="s">
        <v>6494</v>
      </c>
      <c r="B3287" s="270"/>
      <c r="C3287" s="138" t="s">
        <v>454</v>
      </c>
      <c r="D3287" s="7" t="str">
        <f t="array" ref="D3287">IFERROR(XLOOKUP($C3287,'Product Families'!$A:$A,'Product Families'!$D:$D),"")</f>
        <v/>
      </c>
      <c r="E3287" s="7" t="str">
        <f t="array" ref="E3287">IFERROR(XLOOKUP($C3287,'Product Families'!$A:$A,'Product Families'!$E:$E),"")</f>
        <v/>
      </c>
      <c r="F3287" s="7" t="str">
        <f t="array" ref="F3287">IFERROR(XLOOKUP($C3287,'Product Families'!$A:$A,'Product Families'!$F:$F),"")</f>
        <v/>
      </c>
      <c r="G3287" s="7" t="str">
        <f t="array" ref="G3287">IFERROR(XLOOKUP($C3287,'Product Families'!$A:$A,'Product Families'!$G:$G),"")</f>
        <v/>
      </c>
      <c r="J3287" s="7" t="str">
        <f>IFERROR(ROUND(AVERAGEIF('Week 1 - Making'!$B:$B,'Product List'!$A3287,'Week 1 - Making'!$P:$P),0),"")</f>
        <v/>
      </c>
      <c r="K3287" s="7" t="str">
        <f>IFERROR(ROUND(AVERAGEIF('Week 2 - Making'!$B:$B,'Product List'!$A3287,'Week 2 - Making'!$P:$P),0),"")</f>
        <v/>
      </c>
      <c r="L3287" s="263" t="str">
        <f>IFERROR(ROUND(AVERAGEIF('Week 3 - Making'!$B:$B,'Product List'!$A3287,'Week 3 - Making'!$P:$P),0),"")</f>
        <v/>
      </c>
      <c r="M3287" s="7" t="str">
        <f>IFERROR(ROUND(AVERAGEIF('Week 4 - Making'!$B:$B,'Product List'!$A3287,'Week 4 - Making'!$P:$P),0),"")</f>
        <v/>
      </c>
      <c r="N3287" s="7" t="str">
        <f>IFERROR(ROUND(AVERAGEIF('Week 5 - Making'!$B:$B,'Product List'!$A3287,'Week 5 - Making'!$P:$P),0),"")</f>
        <v/>
      </c>
      <c r="O3287" s="7"/>
      <c r="P3287" s="7">
        <f t="array" ref="P3287">iferror(xlookup(C3287,'Product Families'!A:A,'Product Families'!S:S),"")</f>
        <v>0</v>
      </c>
    </row>
    <row r="3288" ht="14.25" customHeight="1">
      <c r="A3288" s="611" t="s">
        <v>6494</v>
      </c>
      <c r="B3288" s="299"/>
      <c r="C3288" s="138" t="s">
        <v>454</v>
      </c>
      <c r="D3288" s="7" t="str">
        <f t="array" ref="D3288">IFERROR(XLOOKUP($C3288,'Product Families'!$A:$A,'Product Families'!$D:$D),"")</f>
        <v/>
      </c>
      <c r="E3288" s="7" t="str">
        <f t="array" ref="E3288">IFERROR(XLOOKUP($C3288,'Product Families'!$A:$A,'Product Families'!$E:$E),"")</f>
        <v/>
      </c>
      <c r="F3288" s="7" t="str">
        <f t="array" ref="F3288">IFERROR(XLOOKUP($C3288,'Product Families'!$A:$A,'Product Families'!$F:$F),"")</f>
        <v/>
      </c>
      <c r="G3288" s="7" t="str">
        <f t="array" ref="G3288">IFERROR(XLOOKUP($C3288,'Product Families'!$A:$A,'Product Families'!$G:$G),"")</f>
        <v/>
      </c>
      <c r="J3288" s="7" t="str">
        <f>IFERROR(ROUND(AVERAGEIF('Week 1 - Making'!$B:$B,'Product List'!$A3288,'Week 1 - Making'!$P:$P),0),"")</f>
        <v/>
      </c>
      <c r="K3288" s="7" t="str">
        <f>IFERROR(ROUND(AVERAGEIF('Week 2 - Making'!$B:$B,'Product List'!$A3288,'Week 2 - Making'!$P:$P),0),"")</f>
        <v/>
      </c>
      <c r="L3288" s="263" t="str">
        <f>IFERROR(ROUND(AVERAGEIF('Week 3 - Making'!$B:$B,'Product List'!$A3288,'Week 3 - Making'!$P:$P),0),"")</f>
        <v/>
      </c>
      <c r="M3288" s="7" t="str">
        <f>IFERROR(ROUND(AVERAGEIF('Week 4 - Making'!$B:$B,'Product List'!$A3288,'Week 4 - Making'!$P:$P),0),"")</f>
        <v/>
      </c>
      <c r="N3288" s="7" t="str">
        <f>IFERROR(ROUND(AVERAGEIF('Week 5 - Making'!$B:$B,'Product List'!$A3288,'Week 5 - Making'!$P:$P),0),"")</f>
        <v/>
      </c>
      <c r="O3288" s="7"/>
      <c r="P3288" s="7">
        <f t="array" ref="P3288">iferror(xlookup(C3288,'Product Families'!A:A,'Product Families'!S:S),"")</f>
        <v>0</v>
      </c>
    </row>
    <row r="3289" ht="14.25" customHeight="1">
      <c r="A3289" s="611" t="s">
        <v>6494</v>
      </c>
      <c r="B3289" s="270"/>
      <c r="C3289" s="138" t="s">
        <v>454</v>
      </c>
      <c r="D3289" s="7" t="str">
        <f t="array" ref="D3289">IFERROR(XLOOKUP($C3289,'Product Families'!$A:$A,'Product Families'!$D:$D),"")</f>
        <v/>
      </c>
      <c r="E3289" s="7" t="str">
        <f t="array" ref="E3289">IFERROR(XLOOKUP($C3289,'Product Families'!$A:$A,'Product Families'!$E:$E),"")</f>
        <v/>
      </c>
      <c r="F3289" s="7" t="str">
        <f t="array" ref="F3289">IFERROR(XLOOKUP($C3289,'Product Families'!$A:$A,'Product Families'!$F:$F),"")</f>
        <v/>
      </c>
      <c r="G3289" s="7" t="str">
        <f t="array" ref="G3289">IFERROR(XLOOKUP($C3289,'Product Families'!$A:$A,'Product Families'!$G:$G),"")</f>
        <v/>
      </c>
      <c r="J3289" s="7" t="str">
        <f>IFERROR(ROUND(AVERAGEIF('Week 1 - Making'!$B:$B,'Product List'!$A3289,'Week 1 - Making'!$P:$P),0),"")</f>
        <v/>
      </c>
      <c r="K3289" s="7" t="str">
        <f>IFERROR(ROUND(AVERAGEIF('Week 2 - Making'!$B:$B,'Product List'!$A3289,'Week 2 - Making'!$P:$P),0),"")</f>
        <v/>
      </c>
      <c r="L3289" s="263" t="str">
        <f>IFERROR(ROUND(AVERAGEIF('Week 3 - Making'!$B:$B,'Product List'!$A3289,'Week 3 - Making'!$P:$P),0),"")</f>
        <v/>
      </c>
      <c r="M3289" s="7" t="str">
        <f>IFERROR(ROUND(AVERAGEIF('Week 4 - Making'!$B:$B,'Product List'!$A3289,'Week 4 - Making'!$P:$P),0),"")</f>
        <v/>
      </c>
      <c r="N3289" s="7" t="str">
        <f>IFERROR(ROUND(AVERAGEIF('Week 5 - Making'!$B:$B,'Product List'!$A3289,'Week 5 - Making'!$P:$P),0),"")</f>
        <v/>
      </c>
      <c r="O3289" s="7"/>
      <c r="P3289" s="7">
        <f t="array" ref="P3289">iferror(xlookup(C3289,'Product Families'!A:A,'Product Families'!S:S),"")</f>
        <v>0</v>
      </c>
    </row>
    <row r="3290" ht="14.25" customHeight="1">
      <c r="A3290" s="611" t="s">
        <v>6494</v>
      </c>
      <c r="B3290" s="122"/>
      <c r="C3290" s="138" t="s">
        <v>454</v>
      </c>
      <c r="D3290" s="7" t="str">
        <f t="array" ref="D3290">IFERROR(XLOOKUP($C3290,'Product Families'!$A:$A,'Product Families'!$D:$D),"")</f>
        <v/>
      </c>
      <c r="E3290" s="7" t="str">
        <f t="array" ref="E3290">IFERROR(XLOOKUP($C3290,'Product Families'!$A:$A,'Product Families'!$E:$E),"")</f>
        <v/>
      </c>
      <c r="F3290" s="7" t="str">
        <f t="array" ref="F3290">IFERROR(XLOOKUP($C3290,'Product Families'!$A:$A,'Product Families'!$F:$F),"")</f>
        <v/>
      </c>
      <c r="G3290" s="7" t="str">
        <f t="array" ref="G3290">IFERROR(XLOOKUP($C3290,'Product Families'!$A:$A,'Product Families'!$G:$G),"")</f>
        <v/>
      </c>
      <c r="J3290" s="7" t="str">
        <f>IFERROR(ROUND(AVERAGEIF('Week 1 - Making'!$B:$B,'Product List'!$A3290,'Week 1 - Making'!$P:$P),0),"")</f>
        <v/>
      </c>
      <c r="K3290" s="7" t="str">
        <f>IFERROR(ROUND(AVERAGEIF('Week 2 - Making'!$B:$B,'Product List'!$A3290,'Week 2 - Making'!$P:$P),0),"")</f>
        <v/>
      </c>
      <c r="L3290" s="263" t="str">
        <f>IFERROR(ROUND(AVERAGEIF('Week 3 - Making'!$B:$B,'Product List'!$A3290,'Week 3 - Making'!$P:$P),0),"")</f>
        <v/>
      </c>
      <c r="M3290" s="7" t="str">
        <f>IFERROR(ROUND(AVERAGEIF('Week 4 - Making'!$B:$B,'Product List'!$A3290,'Week 4 - Making'!$P:$P),0),"")</f>
        <v/>
      </c>
      <c r="N3290" s="7" t="str">
        <f>IFERROR(ROUND(AVERAGEIF('Week 5 - Making'!$B:$B,'Product List'!$A3290,'Week 5 - Making'!$P:$P),0),"")</f>
        <v/>
      </c>
      <c r="O3290" s="7"/>
      <c r="P3290" s="7">
        <f t="array" ref="P3290">iferror(xlookup(C3290,'Product Families'!A:A,'Product Families'!S:S),"")</f>
        <v>0</v>
      </c>
    </row>
    <row r="3291" ht="14.25" customHeight="1">
      <c r="A3291" s="611" t="s">
        <v>6494</v>
      </c>
      <c r="B3291" s="122"/>
      <c r="C3291" s="138" t="s">
        <v>454</v>
      </c>
      <c r="D3291" s="7" t="str">
        <f t="array" ref="D3291">IFERROR(XLOOKUP($C3291,'Product Families'!$A:$A,'Product Families'!$D:$D),"")</f>
        <v/>
      </c>
      <c r="E3291" s="7" t="str">
        <f t="array" ref="E3291">IFERROR(XLOOKUP($C3291,'Product Families'!$A:$A,'Product Families'!$E:$E),"")</f>
        <v/>
      </c>
      <c r="F3291" s="7" t="str">
        <f t="array" ref="F3291">IFERROR(XLOOKUP($C3291,'Product Families'!$A:$A,'Product Families'!$F:$F),"")</f>
        <v/>
      </c>
      <c r="G3291" s="7" t="str">
        <f t="array" ref="G3291">IFERROR(XLOOKUP($C3291,'Product Families'!$A:$A,'Product Families'!$G:$G),"")</f>
        <v/>
      </c>
      <c r="J3291" s="7" t="str">
        <f>IFERROR(ROUND(AVERAGEIF('Week 1 - Making'!$B:$B,'Product List'!$A3291,'Week 1 - Making'!$P:$P),0),"")</f>
        <v/>
      </c>
      <c r="K3291" s="7" t="str">
        <f>IFERROR(ROUND(AVERAGEIF('Week 2 - Making'!$B:$B,'Product List'!$A3291,'Week 2 - Making'!$P:$P),0),"")</f>
        <v/>
      </c>
      <c r="L3291" s="263" t="str">
        <f>IFERROR(ROUND(AVERAGEIF('Week 3 - Making'!$B:$B,'Product List'!$A3291,'Week 3 - Making'!$P:$P),0),"")</f>
        <v/>
      </c>
      <c r="M3291" s="7" t="str">
        <f>IFERROR(ROUND(AVERAGEIF('Week 4 - Making'!$B:$B,'Product List'!$A3291,'Week 4 - Making'!$P:$P),0),"")</f>
        <v/>
      </c>
      <c r="N3291" s="7" t="str">
        <f>IFERROR(ROUND(AVERAGEIF('Week 5 - Making'!$B:$B,'Product List'!$A3291,'Week 5 - Making'!$P:$P),0),"")</f>
        <v/>
      </c>
      <c r="O3291" s="7"/>
      <c r="P3291" s="7">
        <f t="array" ref="P3291">iferror(xlookup(C3291,'Product Families'!A:A,'Product Families'!S:S),"")</f>
        <v>0</v>
      </c>
    </row>
    <row r="3292" ht="14.25" customHeight="1">
      <c r="A3292" s="611" t="s">
        <v>6494</v>
      </c>
      <c r="B3292" s="122"/>
      <c r="C3292" s="138" t="s">
        <v>454</v>
      </c>
      <c r="D3292" s="7" t="str">
        <f t="array" ref="D3292">IFERROR(XLOOKUP($C3292,'Product Families'!$A:$A,'Product Families'!$D:$D),"")</f>
        <v/>
      </c>
      <c r="E3292" s="7" t="str">
        <f t="array" ref="E3292">IFERROR(XLOOKUP($C3292,'Product Families'!$A:$A,'Product Families'!$E:$E),"")</f>
        <v/>
      </c>
      <c r="F3292" s="7" t="str">
        <f t="array" ref="F3292">IFERROR(XLOOKUP($C3292,'Product Families'!$A:$A,'Product Families'!$F:$F),"")</f>
        <v/>
      </c>
      <c r="G3292" s="7" t="str">
        <f t="array" ref="G3292">IFERROR(XLOOKUP($C3292,'Product Families'!$A:$A,'Product Families'!$G:$G),"")</f>
        <v/>
      </c>
      <c r="J3292" s="7" t="str">
        <f>IFERROR(ROUND(AVERAGEIF('Week 1 - Making'!$B:$B,'Product List'!$A3292,'Week 1 - Making'!$P:$P),0),"")</f>
        <v/>
      </c>
      <c r="K3292" s="7" t="str">
        <f>IFERROR(ROUND(AVERAGEIF('Week 2 - Making'!$B:$B,'Product List'!$A3292,'Week 2 - Making'!$P:$P),0),"")</f>
        <v/>
      </c>
      <c r="L3292" s="263" t="str">
        <f>IFERROR(ROUND(AVERAGEIF('Week 3 - Making'!$B:$B,'Product List'!$A3292,'Week 3 - Making'!$P:$P),0),"")</f>
        <v/>
      </c>
      <c r="M3292" s="7" t="str">
        <f>IFERROR(ROUND(AVERAGEIF('Week 4 - Making'!$B:$B,'Product List'!$A3292,'Week 4 - Making'!$P:$P),0),"")</f>
        <v/>
      </c>
      <c r="N3292" s="7" t="str">
        <f>IFERROR(ROUND(AVERAGEIF('Week 5 - Making'!$B:$B,'Product List'!$A3292,'Week 5 - Making'!$P:$P),0),"")</f>
        <v/>
      </c>
      <c r="O3292" s="7"/>
      <c r="P3292" s="7">
        <f t="array" ref="P3292">iferror(xlookup(C3292,'Product Families'!A:A,'Product Families'!S:S),"")</f>
        <v>0</v>
      </c>
    </row>
    <row r="3293" ht="14.25" customHeight="1">
      <c r="A3293" s="611" t="s">
        <v>6494</v>
      </c>
      <c r="B3293" s="122"/>
      <c r="C3293" s="138" t="s">
        <v>454</v>
      </c>
      <c r="D3293" s="7" t="str">
        <f t="array" ref="D3293">IFERROR(XLOOKUP($C3293,'Product Families'!$A:$A,'Product Families'!$D:$D),"")</f>
        <v/>
      </c>
      <c r="E3293" s="7" t="str">
        <f t="array" ref="E3293">IFERROR(XLOOKUP($C3293,'Product Families'!$A:$A,'Product Families'!$E:$E),"")</f>
        <v/>
      </c>
      <c r="F3293" s="7" t="str">
        <f t="array" ref="F3293">IFERROR(XLOOKUP($C3293,'Product Families'!$A:$A,'Product Families'!$F:$F),"")</f>
        <v/>
      </c>
      <c r="G3293" s="7" t="str">
        <f t="array" ref="G3293">IFERROR(XLOOKUP($C3293,'Product Families'!$A:$A,'Product Families'!$G:$G),"")</f>
        <v/>
      </c>
      <c r="J3293" s="7" t="str">
        <f>IFERROR(ROUND(AVERAGEIF('Week 1 - Making'!$B:$B,'Product List'!$A3293,'Week 1 - Making'!$P:$P),0),"")</f>
        <v/>
      </c>
      <c r="K3293" s="7" t="str">
        <f>IFERROR(ROUND(AVERAGEIF('Week 2 - Making'!$B:$B,'Product List'!$A3293,'Week 2 - Making'!$P:$P),0),"")</f>
        <v/>
      </c>
      <c r="L3293" s="263" t="str">
        <f>IFERROR(ROUND(AVERAGEIF('Week 3 - Making'!$B:$B,'Product List'!$A3293,'Week 3 - Making'!$P:$P),0),"")</f>
        <v/>
      </c>
      <c r="M3293" s="7" t="str">
        <f>IFERROR(ROUND(AVERAGEIF('Week 4 - Making'!$B:$B,'Product List'!$A3293,'Week 4 - Making'!$P:$P),0),"")</f>
        <v/>
      </c>
      <c r="N3293" s="7" t="str">
        <f>IFERROR(ROUND(AVERAGEIF('Week 5 - Making'!$B:$B,'Product List'!$A3293,'Week 5 - Making'!$P:$P),0),"")</f>
        <v/>
      </c>
      <c r="O3293" s="7"/>
      <c r="P3293" s="7">
        <f t="array" ref="P3293">iferror(xlookup(C3293,'Product Families'!A:A,'Product Families'!S:S),"")</f>
        <v>0</v>
      </c>
    </row>
    <row r="3294" ht="14.25" customHeight="1">
      <c r="A3294" s="611" t="s">
        <v>6494</v>
      </c>
      <c r="B3294" s="122"/>
      <c r="C3294" s="138" t="s">
        <v>454</v>
      </c>
      <c r="D3294" s="7"/>
      <c r="E3294" s="7"/>
      <c r="F3294" s="7"/>
      <c r="G3294" s="7"/>
      <c r="J3294" s="7"/>
      <c r="K3294" s="7"/>
      <c r="L3294" s="263"/>
      <c r="M3294" s="7"/>
      <c r="N3294" s="7"/>
      <c r="O3294" s="7"/>
      <c r="P3294" s="7">
        <f t="array" ref="P3294">iferror(xlookup(C3294,'Product Families'!A:A,'Product Families'!S:S),"")</f>
        <v>0</v>
      </c>
    </row>
    <row r="3295" ht="14.25" customHeight="1">
      <c r="A3295" s="611" t="s">
        <v>6494</v>
      </c>
      <c r="B3295" s="122"/>
      <c r="C3295" s="138" t="s">
        <v>454</v>
      </c>
      <c r="D3295" s="7" t="str">
        <f t="array" ref="D3295">IFERROR(XLOOKUP($C3295,'Product Families'!$A:$A,'Product Families'!$D:$D),"")</f>
        <v/>
      </c>
      <c r="E3295" s="7" t="str">
        <f t="array" ref="E3295">IFERROR(XLOOKUP($C3295,'Product Families'!$A:$A,'Product Families'!$E:$E),"")</f>
        <v/>
      </c>
      <c r="F3295" s="7" t="str">
        <f t="array" ref="F3295">IFERROR(XLOOKUP($C3295,'Product Families'!$A:$A,'Product Families'!$F:$F),"")</f>
        <v/>
      </c>
      <c r="G3295" s="7" t="str">
        <f t="array" ref="G3295">IFERROR(XLOOKUP($C3295,'Product Families'!$A:$A,'Product Families'!$G:$G),"")</f>
        <v/>
      </c>
      <c r="J3295" s="7" t="str">
        <f>IFERROR(ROUND(AVERAGEIF('Week 1 - Making'!$B:$B,'Product List'!$A3295,'Week 1 - Making'!$P:$P),0),"")</f>
        <v/>
      </c>
      <c r="K3295" s="7" t="str">
        <f>IFERROR(ROUND(AVERAGEIF('Week 2 - Making'!$B:$B,'Product List'!$A3295,'Week 2 - Making'!$P:$P),0),"")</f>
        <v/>
      </c>
      <c r="L3295" s="263" t="str">
        <f>IFERROR(ROUND(AVERAGEIF('Week 3 - Making'!$B:$B,'Product List'!$A3295,'Week 3 - Making'!$P:$P),0),"")</f>
        <v/>
      </c>
      <c r="M3295" s="7" t="str">
        <f>IFERROR(ROUND(AVERAGEIF('Week 4 - Making'!$B:$B,'Product List'!$A3295,'Week 4 - Making'!$P:$P),0),"")</f>
        <v/>
      </c>
      <c r="N3295" s="7" t="str">
        <f>IFERROR(ROUND(AVERAGEIF('Week 5 - Making'!$B:$B,'Product List'!$A3295,'Week 5 - Making'!$P:$P),0),"")</f>
        <v/>
      </c>
      <c r="O3295" s="7"/>
      <c r="P3295" s="7">
        <f t="array" ref="P3295">iferror(xlookup(C3295,'Product Families'!A:A,'Product Families'!S:S),"")</f>
        <v>0</v>
      </c>
    </row>
    <row r="3296" ht="14.25" customHeight="1">
      <c r="A3296" s="611" t="s">
        <v>6494</v>
      </c>
      <c r="B3296" s="122"/>
      <c r="C3296" s="138" t="s">
        <v>454</v>
      </c>
      <c r="D3296" s="7" t="str">
        <f t="array" ref="D3296">IFERROR(XLOOKUP($C3296,'Product Families'!$A:$A,'Product Families'!$D:$D),"")</f>
        <v/>
      </c>
      <c r="E3296" s="7" t="str">
        <f t="array" ref="E3296">IFERROR(XLOOKUP($C3296,'Product Families'!$A:$A,'Product Families'!$E:$E),"")</f>
        <v/>
      </c>
      <c r="F3296" s="7" t="str">
        <f t="array" ref="F3296">IFERROR(XLOOKUP($C3296,'Product Families'!$A:$A,'Product Families'!$F:$F),"")</f>
        <v/>
      </c>
      <c r="G3296" s="7" t="str">
        <f t="array" ref="G3296">IFERROR(XLOOKUP($C3296,'Product Families'!$A:$A,'Product Families'!$G:$G),"")</f>
        <v/>
      </c>
      <c r="J3296" s="7" t="str">
        <f>IFERROR(ROUND(AVERAGEIF('Week 1 - Making'!$B:$B,'Product List'!$A3296,'Week 1 - Making'!$P:$P),0),"")</f>
        <v/>
      </c>
      <c r="K3296" s="7" t="str">
        <f>IFERROR(ROUND(AVERAGEIF('Week 2 - Making'!$B:$B,'Product List'!$A3296,'Week 2 - Making'!$P:$P),0),"")</f>
        <v/>
      </c>
      <c r="L3296" s="263" t="str">
        <f>IFERROR(ROUND(AVERAGEIF('Week 3 - Making'!$B:$B,'Product List'!$A3296,'Week 3 - Making'!$P:$P),0),"")</f>
        <v/>
      </c>
      <c r="M3296" s="7" t="str">
        <f>IFERROR(ROUND(AVERAGEIF('Week 4 - Making'!$B:$B,'Product List'!$A3296,'Week 4 - Making'!$P:$P),0),"")</f>
        <v/>
      </c>
      <c r="N3296" s="7" t="str">
        <f>IFERROR(ROUND(AVERAGEIF('Week 5 - Making'!$B:$B,'Product List'!$A3296,'Week 5 - Making'!$P:$P),0),"")</f>
        <v/>
      </c>
      <c r="O3296" s="7"/>
      <c r="P3296" s="7">
        <f t="array" ref="P3296">iferror(xlookup(C3296,'Product Families'!A:A,'Product Families'!S:S),"")</f>
        <v>0</v>
      </c>
    </row>
    <row r="3297" ht="14.25" customHeight="1">
      <c r="A3297" s="611" t="s">
        <v>6494</v>
      </c>
      <c r="B3297" s="122"/>
      <c r="C3297" s="138" t="s">
        <v>454</v>
      </c>
      <c r="D3297" s="7" t="str">
        <f t="array" ref="D3297">IFERROR(XLOOKUP($C3297,'Product Families'!$A:$A,'Product Families'!$D:$D),"")</f>
        <v/>
      </c>
      <c r="E3297" s="7" t="str">
        <f t="array" ref="E3297">IFERROR(XLOOKUP($C3297,'Product Families'!$A:$A,'Product Families'!$E:$E),"")</f>
        <v/>
      </c>
      <c r="F3297" s="7" t="str">
        <f t="array" ref="F3297">IFERROR(XLOOKUP($C3297,'Product Families'!$A:$A,'Product Families'!$F:$F),"")</f>
        <v/>
      </c>
      <c r="G3297" s="7" t="str">
        <f t="array" ref="G3297">IFERROR(XLOOKUP($C3297,'Product Families'!$A:$A,'Product Families'!$G:$G),"")</f>
        <v/>
      </c>
      <c r="J3297" s="7" t="str">
        <f>IFERROR(ROUND(AVERAGEIF('Week 1 - Making'!$B:$B,'Product List'!$A3297,'Week 1 - Making'!$P:$P),0),"")</f>
        <v/>
      </c>
      <c r="K3297" s="7" t="str">
        <f>IFERROR(ROUND(AVERAGEIF('Week 2 - Making'!$B:$B,'Product List'!$A3297,'Week 2 - Making'!$P:$P),0),"")</f>
        <v/>
      </c>
      <c r="L3297" s="263" t="str">
        <f>IFERROR(ROUND(AVERAGEIF('Week 3 - Making'!$B:$B,'Product List'!$A3297,'Week 3 - Making'!$P:$P),0),"")</f>
        <v/>
      </c>
      <c r="M3297" s="7" t="str">
        <f>IFERROR(ROUND(AVERAGEIF('Week 4 - Making'!$B:$B,'Product List'!$A3297,'Week 4 - Making'!$P:$P),0),"")</f>
        <v/>
      </c>
      <c r="N3297" s="7" t="str">
        <f>IFERROR(ROUND(AVERAGEIF('Week 5 - Making'!$B:$B,'Product List'!$A3297,'Week 5 - Making'!$P:$P),0),"")</f>
        <v/>
      </c>
      <c r="O3297" s="7"/>
      <c r="P3297" s="7">
        <f t="array" ref="P3297">iferror(xlookup(C3297,'Product Families'!A:A,'Product Families'!S:S),"")</f>
        <v>0</v>
      </c>
    </row>
    <row r="3298" ht="14.25" customHeight="1">
      <c r="A3298" s="611" t="s">
        <v>6494</v>
      </c>
      <c r="B3298" s="122"/>
      <c r="C3298" s="138" t="s">
        <v>454</v>
      </c>
      <c r="D3298" s="7" t="str">
        <f t="array" ref="D3298">IFERROR(XLOOKUP($C3298,'Product Families'!$A:$A,'Product Families'!$D:$D),"")</f>
        <v/>
      </c>
      <c r="E3298" s="7" t="str">
        <f t="array" ref="E3298">IFERROR(XLOOKUP($C3298,'Product Families'!$A:$A,'Product Families'!$E:$E),"")</f>
        <v/>
      </c>
      <c r="F3298" s="7" t="str">
        <f t="array" ref="F3298">IFERROR(XLOOKUP($C3298,'Product Families'!$A:$A,'Product Families'!$F:$F),"")</f>
        <v/>
      </c>
      <c r="G3298" s="7" t="str">
        <f t="array" ref="G3298">IFERROR(XLOOKUP($C3298,'Product Families'!$A:$A,'Product Families'!$G:$G),"")</f>
        <v/>
      </c>
      <c r="J3298" s="7" t="str">
        <f>IFERROR(ROUND(AVERAGEIF('Week 1 - Making'!$B:$B,'Product List'!$A3298,'Week 1 - Making'!$P:$P),0),"")</f>
        <v/>
      </c>
      <c r="K3298" s="7" t="str">
        <f>IFERROR(ROUND(AVERAGEIF('Week 2 - Making'!$B:$B,'Product List'!$A3298,'Week 2 - Making'!$P:$P),0),"")</f>
        <v/>
      </c>
      <c r="L3298" s="263" t="str">
        <f>IFERROR(ROUND(AVERAGEIF('Week 3 - Making'!$B:$B,'Product List'!$A3298,'Week 3 - Making'!$P:$P),0),"")</f>
        <v/>
      </c>
      <c r="M3298" s="7" t="str">
        <f>IFERROR(ROUND(AVERAGEIF('Week 4 - Making'!$B:$B,'Product List'!$A3298,'Week 4 - Making'!$P:$P),0),"")</f>
        <v/>
      </c>
      <c r="N3298" s="7" t="str">
        <f>IFERROR(ROUND(AVERAGEIF('Week 5 - Making'!$B:$B,'Product List'!$A3298,'Week 5 - Making'!$P:$P),0),"")</f>
        <v/>
      </c>
      <c r="O3298" s="7"/>
      <c r="P3298" s="7">
        <f t="array" ref="P3298">iferror(xlookup(C3298,'Product Families'!A:A,'Product Families'!S:S),"")</f>
        <v>0</v>
      </c>
    </row>
    <row r="3299" ht="14.25" customHeight="1">
      <c r="A3299" s="611" t="s">
        <v>6494</v>
      </c>
      <c r="B3299" s="122"/>
      <c r="C3299" s="138" t="s">
        <v>454</v>
      </c>
      <c r="D3299" s="7" t="str">
        <f t="array" ref="D3299">IFERROR(XLOOKUP($C3299,'Product Families'!$A:$A,'Product Families'!$D:$D),"")</f>
        <v/>
      </c>
      <c r="E3299" s="7" t="str">
        <f t="array" ref="E3299">IFERROR(XLOOKUP($C3299,'Product Families'!$A:$A,'Product Families'!$E:$E),"")</f>
        <v/>
      </c>
      <c r="F3299" s="7" t="str">
        <f t="array" ref="F3299">IFERROR(XLOOKUP($C3299,'Product Families'!$A:$A,'Product Families'!$F:$F),"")</f>
        <v/>
      </c>
      <c r="G3299" s="7" t="str">
        <f t="array" ref="G3299">IFERROR(XLOOKUP($C3299,'Product Families'!$A:$A,'Product Families'!$G:$G),"")</f>
        <v/>
      </c>
      <c r="J3299" s="7" t="str">
        <f>IFERROR(ROUND(AVERAGEIF('Week 1 - Making'!$B:$B,'Product List'!$A3299,'Week 1 - Making'!$P:$P),0),"")</f>
        <v/>
      </c>
      <c r="K3299" s="7" t="str">
        <f>IFERROR(ROUND(AVERAGEIF('Week 2 - Making'!$B:$B,'Product List'!$A3299,'Week 2 - Making'!$P:$P),0),"")</f>
        <v/>
      </c>
      <c r="L3299" s="263" t="str">
        <f>IFERROR(ROUND(AVERAGEIF('Week 3 - Making'!$B:$B,'Product List'!$A3299,'Week 3 - Making'!$P:$P),0),"")</f>
        <v/>
      </c>
      <c r="M3299" s="7" t="str">
        <f>IFERROR(ROUND(AVERAGEIF('Week 4 - Making'!$B:$B,'Product List'!$A3299,'Week 4 - Making'!$P:$P),0),"")</f>
        <v/>
      </c>
      <c r="N3299" s="7" t="str">
        <f>IFERROR(ROUND(AVERAGEIF('Week 5 - Making'!$B:$B,'Product List'!$A3299,'Week 5 - Making'!$P:$P),0),"")</f>
        <v/>
      </c>
      <c r="O3299" s="7"/>
      <c r="P3299" s="7">
        <f t="array" ref="P3299">iferror(xlookup(C3299,'Product Families'!A:A,'Product Families'!S:S),"")</f>
        <v>0</v>
      </c>
    </row>
    <row r="3300" ht="14.25" customHeight="1">
      <c r="A3300" s="611" t="s">
        <v>6494</v>
      </c>
      <c r="B3300" s="122"/>
      <c r="C3300" s="138" t="s">
        <v>454</v>
      </c>
      <c r="D3300" s="7" t="str">
        <f t="array" ref="D3300">IFERROR(XLOOKUP($C3300,'Product Families'!$A:$A,'Product Families'!$D:$D),"")</f>
        <v/>
      </c>
      <c r="E3300" s="7" t="str">
        <f t="array" ref="E3300">IFERROR(XLOOKUP($C3300,'Product Families'!$A:$A,'Product Families'!$E:$E),"")</f>
        <v/>
      </c>
      <c r="F3300" s="7" t="str">
        <f t="array" ref="F3300">IFERROR(XLOOKUP($C3300,'Product Families'!$A:$A,'Product Families'!$F:$F),"")</f>
        <v/>
      </c>
      <c r="G3300" s="7" t="str">
        <f t="array" ref="G3300">IFERROR(XLOOKUP($C3300,'Product Families'!$A:$A,'Product Families'!$G:$G),"")</f>
        <v/>
      </c>
      <c r="J3300" s="7" t="str">
        <f>IFERROR(ROUND(AVERAGEIF('Week 1 - Making'!$B:$B,'Product List'!$A3300,'Week 1 - Making'!$P:$P),0),"")</f>
        <v/>
      </c>
      <c r="K3300" s="7" t="str">
        <f>IFERROR(ROUND(AVERAGEIF('Week 2 - Making'!$B:$B,'Product List'!$A3300,'Week 2 - Making'!$P:$P),0),"")</f>
        <v/>
      </c>
      <c r="L3300" s="263" t="str">
        <f>IFERROR(ROUND(AVERAGEIF('Week 3 - Making'!$B:$B,'Product List'!$A3300,'Week 3 - Making'!$P:$P),0),"")</f>
        <v/>
      </c>
      <c r="M3300" s="7" t="str">
        <f>IFERROR(ROUND(AVERAGEIF('Week 4 - Making'!$B:$B,'Product List'!$A3300,'Week 4 - Making'!$P:$P),0),"")</f>
        <v/>
      </c>
      <c r="N3300" s="7" t="str">
        <f>IFERROR(ROUND(AVERAGEIF('Week 5 - Making'!$B:$B,'Product List'!$A3300,'Week 5 - Making'!$P:$P),0),"")</f>
        <v/>
      </c>
      <c r="O3300" s="7"/>
      <c r="P3300" s="7">
        <f t="array" ref="P3300">iferror(xlookup(C3300,'Product Families'!A:A,'Product Families'!S:S),"")</f>
        <v>0</v>
      </c>
    </row>
    <row r="3301" ht="14.25" customHeight="1">
      <c r="A3301" s="611" t="s">
        <v>6494</v>
      </c>
      <c r="B3301" s="122"/>
      <c r="C3301" s="138" t="s">
        <v>454</v>
      </c>
      <c r="D3301" s="7" t="str">
        <f t="array" ref="D3301">IFERROR(XLOOKUP($C3301,'Product Families'!$A:$A,'Product Families'!$D:$D),"")</f>
        <v/>
      </c>
      <c r="E3301" s="7" t="str">
        <f t="array" ref="E3301">IFERROR(XLOOKUP($C3301,'Product Families'!$A:$A,'Product Families'!$E:$E),"")</f>
        <v/>
      </c>
      <c r="F3301" s="7" t="str">
        <f t="array" ref="F3301">IFERROR(XLOOKUP($C3301,'Product Families'!$A:$A,'Product Families'!$F:$F),"")</f>
        <v/>
      </c>
      <c r="G3301" s="7" t="str">
        <f t="array" ref="G3301">IFERROR(XLOOKUP($C3301,'Product Families'!$A:$A,'Product Families'!$G:$G),"")</f>
        <v/>
      </c>
      <c r="J3301" s="7" t="str">
        <f>IFERROR(ROUND(AVERAGEIF('Week 1 - Making'!$B:$B,'Product List'!$A3301,'Week 1 - Making'!$P:$P),0),"")</f>
        <v/>
      </c>
      <c r="K3301" s="7" t="str">
        <f>IFERROR(ROUND(AVERAGEIF('Week 2 - Making'!$B:$B,'Product List'!$A3301,'Week 2 - Making'!$P:$P),0),"")</f>
        <v/>
      </c>
      <c r="L3301" s="263" t="str">
        <f>IFERROR(ROUND(AVERAGEIF('Week 3 - Making'!$B:$B,'Product List'!$A3301,'Week 3 - Making'!$P:$P),0),"")</f>
        <v/>
      </c>
      <c r="M3301" s="7" t="str">
        <f>IFERROR(ROUND(AVERAGEIF('Week 4 - Making'!$B:$B,'Product List'!$A3301,'Week 4 - Making'!$P:$P),0),"")</f>
        <v/>
      </c>
      <c r="N3301" s="7" t="str">
        <f>IFERROR(ROUND(AVERAGEIF('Week 5 - Making'!$B:$B,'Product List'!$A3301,'Week 5 - Making'!$P:$P),0),"")</f>
        <v/>
      </c>
      <c r="O3301" s="7"/>
      <c r="P3301" s="7">
        <f t="array" ref="P3301">iferror(xlookup(C3301,'Product Families'!A:A,'Product Families'!S:S),"")</f>
        <v>0</v>
      </c>
    </row>
    <row r="3302" ht="14.25" customHeight="1">
      <c r="A3302" s="611" t="s">
        <v>6494</v>
      </c>
      <c r="B3302" s="122"/>
      <c r="C3302" s="138" t="s">
        <v>454</v>
      </c>
      <c r="D3302" s="7" t="str">
        <f t="array" ref="D3302">IFERROR(XLOOKUP($C3302,'Product Families'!$A:$A,'Product Families'!$D:$D),"")</f>
        <v/>
      </c>
      <c r="E3302" s="7" t="str">
        <f t="array" ref="E3302">IFERROR(XLOOKUP($C3302,'Product Families'!$A:$A,'Product Families'!$E:$E),"")</f>
        <v/>
      </c>
      <c r="F3302" s="7" t="str">
        <f t="array" ref="F3302">IFERROR(XLOOKUP($C3302,'Product Families'!$A:$A,'Product Families'!$F:$F),"")</f>
        <v/>
      </c>
      <c r="G3302" s="7" t="str">
        <f t="array" ref="G3302">IFERROR(XLOOKUP($C3302,'Product Families'!$A:$A,'Product Families'!$G:$G),"")</f>
        <v/>
      </c>
      <c r="J3302" s="7" t="str">
        <f>IFERROR(ROUND(AVERAGEIF('Week 1 - Making'!$B:$B,'Product List'!$A3302,'Week 1 - Making'!$P:$P),0),"")</f>
        <v/>
      </c>
      <c r="K3302" s="7" t="str">
        <f>IFERROR(ROUND(AVERAGEIF('Week 2 - Making'!$B:$B,'Product List'!$A3302,'Week 2 - Making'!$P:$P),0),"")</f>
        <v/>
      </c>
      <c r="L3302" s="263" t="str">
        <f>IFERROR(ROUND(AVERAGEIF('Week 3 - Making'!$B:$B,'Product List'!$A3302,'Week 3 - Making'!$P:$P),0),"")</f>
        <v/>
      </c>
      <c r="M3302" s="7" t="str">
        <f>IFERROR(ROUND(AVERAGEIF('Week 4 - Making'!$B:$B,'Product List'!$A3302,'Week 4 - Making'!$P:$P),0),"")</f>
        <v/>
      </c>
      <c r="N3302" s="7" t="str">
        <f>IFERROR(ROUND(AVERAGEIF('Week 5 - Making'!$B:$B,'Product List'!$A3302,'Week 5 - Making'!$P:$P),0),"")</f>
        <v/>
      </c>
      <c r="O3302" s="7"/>
      <c r="P3302" s="7">
        <f t="array" ref="P3302">iferror(xlookup(C3302,'Product Families'!A:A,'Product Families'!S:S),"")</f>
        <v>0</v>
      </c>
    </row>
    <row r="3303" ht="14.25" customHeight="1">
      <c r="A3303" s="611" t="s">
        <v>6494</v>
      </c>
      <c r="B3303" s="122"/>
      <c r="C3303" s="138" t="s">
        <v>454</v>
      </c>
      <c r="D3303" s="7" t="str">
        <f t="array" ref="D3303">IFERROR(XLOOKUP($C3303,'Product Families'!$A:$A,'Product Families'!$D:$D),"")</f>
        <v/>
      </c>
      <c r="E3303" s="7" t="str">
        <f t="array" ref="E3303">IFERROR(XLOOKUP($C3303,'Product Families'!$A:$A,'Product Families'!$E:$E),"")</f>
        <v/>
      </c>
      <c r="F3303" s="7" t="str">
        <f t="array" ref="F3303">IFERROR(XLOOKUP($C3303,'Product Families'!$A:$A,'Product Families'!$F:$F),"")</f>
        <v/>
      </c>
      <c r="G3303" s="7" t="str">
        <f t="array" ref="G3303">IFERROR(XLOOKUP($C3303,'Product Families'!$A:$A,'Product Families'!$G:$G),"")</f>
        <v/>
      </c>
      <c r="J3303" s="7" t="str">
        <f>IFERROR(ROUND(AVERAGEIF('Week 1 - Making'!$B:$B,'Product List'!$A3303,'Week 1 - Making'!$P:$P),0),"")</f>
        <v/>
      </c>
      <c r="K3303" s="7" t="str">
        <f>IFERROR(ROUND(AVERAGEIF('Week 2 - Making'!$B:$B,'Product List'!$A3303,'Week 2 - Making'!$P:$P),0),"")</f>
        <v/>
      </c>
      <c r="L3303" s="263" t="str">
        <f>IFERROR(ROUND(AVERAGEIF('Week 3 - Making'!$B:$B,'Product List'!$A3303,'Week 3 - Making'!$P:$P),0),"")</f>
        <v/>
      </c>
      <c r="M3303" s="7" t="str">
        <f>IFERROR(ROUND(AVERAGEIF('Week 4 - Making'!$B:$B,'Product List'!$A3303,'Week 4 - Making'!$P:$P),0),"")</f>
        <v/>
      </c>
      <c r="N3303" s="7" t="str">
        <f>IFERROR(ROUND(AVERAGEIF('Week 5 - Making'!$B:$B,'Product List'!$A3303,'Week 5 - Making'!$P:$P),0),"")</f>
        <v/>
      </c>
      <c r="O3303" s="7"/>
      <c r="P3303" s="7">
        <f t="array" ref="P3303">iferror(xlookup(C3303,'Product Families'!A:A,'Product Families'!S:S),"")</f>
        <v>0</v>
      </c>
    </row>
    <row r="3304" ht="14.25" customHeight="1">
      <c r="A3304" s="611" t="s">
        <v>6494</v>
      </c>
      <c r="B3304" s="122"/>
      <c r="C3304" s="138" t="s">
        <v>454</v>
      </c>
      <c r="D3304" s="7" t="str">
        <f t="array" ref="D3304">IFERROR(XLOOKUP($C3304,'Product Families'!$A:$A,'Product Families'!$D:$D),"")</f>
        <v/>
      </c>
      <c r="E3304" s="7" t="str">
        <f t="array" ref="E3304">IFERROR(XLOOKUP($C3304,'Product Families'!$A:$A,'Product Families'!$E:$E),"")</f>
        <v/>
      </c>
      <c r="F3304" s="7" t="str">
        <f t="array" ref="F3304">IFERROR(XLOOKUP($C3304,'Product Families'!$A:$A,'Product Families'!$F:$F),"")</f>
        <v/>
      </c>
      <c r="G3304" s="7" t="str">
        <f t="array" ref="G3304">IFERROR(XLOOKUP($C3304,'Product Families'!$A:$A,'Product Families'!$G:$G),"")</f>
        <v/>
      </c>
      <c r="J3304" s="7" t="str">
        <f>IFERROR(ROUND(AVERAGEIF('Week 1 - Making'!$B:$B,'Product List'!$A3304,'Week 1 - Making'!$P:$P),0),"")</f>
        <v/>
      </c>
      <c r="K3304" s="7" t="str">
        <f>IFERROR(ROUND(AVERAGEIF('Week 2 - Making'!$B:$B,'Product List'!$A3304,'Week 2 - Making'!$P:$P),0),"")</f>
        <v/>
      </c>
      <c r="L3304" s="263" t="str">
        <f>IFERROR(ROUND(AVERAGEIF('Week 3 - Making'!$B:$B,'Product List'!$A3304,'Week 3 - Making'!$P:$P),0),"")</f>
        <v/>
      </c>
      <c r="M3304" s="7" t="str">
        <f>IFERROR(ROUND(AVERAGEIF('Week 4 - Making'!$B:$B,'Product List'!$A3304,'Week 4 - Making'!$P:$P),0),"")</f>
        <v/>
      </c>
      <c r="N3304" s="7" t="str">
        <f>IFERROR(ROUND(AVERAGEIF('Week 5 - Making'!$B:$B,'Product List'!$A3304,'Week 5 - Making'!$P:$P),0),"")</f>
        <v/>
      </c>
      <c r="O3304" s="7"/>
      <c r="P3304" s="7">
        <f t="array" ref="P3304">iferror(xlookup(C3304,'Product Families'!A:A,'Product Families'!S:S),"")</f>
        <v>0</v>
      </c>
    </row>
    <row r="3305" ht="14.25" customHeight="1">
      <c r="A3305" s="611" t="s">
        <v>6494</v>
      </c>
      <c r="B3305" s="122"/>
      <c r="C3305" s="138" t="s">
        <v>454</v>
      </c>
      <c r="D3305" s="7" t="str">
        <f t="array" ref="D3305">IFERROR(XLOOKUP($C3305,'Product Families'!$A:$A,'Product Families'!$D:$D),"")</f>
        <v/>
      </c>
      <c r="E3305" s="7" t="str">
        <f t="array" ref="E3305">IFERROR(XLOOKUP($C3305,'Product Families'!$A:$A,'Product Families'!$E:$E),"")</f>
        <v/>
      </c>
      <c r="F3305" s="7" t="str">
        <f t="array" ref="F3305">IFERROR(XLOOKUP($C3305,'Product Families'!$A:$A,'Product Families'!$F:$F),"")</f>
        <v/>
      </c>
      <c r="G3305" s="7" t="str">
        <f t="array" ref="G3305">IFERROR(XLOOKUP($C3305,'Product Families'!$A:$A,'Product Families'!$G:$G),"")</f>
        <v/>
      </c>
      <c r="J3305" s="7" t="str">
        <f>IFERROR(ROUND(AVERAGEIF('Week 1 - Making'!$B:$B,'Product List'!$A3305,'Week 1 - Making'!$P:$P),0),"")</f>
        <v/>
      </c>
      <c r="K3305" s="7" t="str">
        <f>IFERROR(ROUND(AVERAGEIF('Week 2 - Making'!$B:$B,'Product List'!$A3305,'Week 2 - Making'!$P:$P),0),"")</f>
        <v/>
      </c>
      <c r="L3305" s="263" t="str">
        <f>IFERROR(ROUND(AVERAGEIF('Week 3 - Making'!$B:$B,'Product List'!$A3305,'Week 3 - Making'!$P:$P),0),"")</f>
        <v/>
      </c>
      <c r="M3305" s="7" t="str">
        <f>IFERROR(ROUND(AVERAGEIF('Week 4 - Making'!$B:$B,'Product List'!$A3305,'Week 4 - Making'!$P:$P),0),"")</f>
        <v/>
      </c>
      <c r="N3305" s="7" t="str">
        <f>IFERROR(ROUND(AVERAGEIF('Week 5 - Making'!$B:$B,'Product List'!$A3305,'Week 5 - Making'!$P:$P),0),"")</f>
        <v/>
      </c>
      <c r="O3305" s="7"/>
      <c r="P3305" s="7">
        <f t="array" ref="P3305">iferror(xlookup(C3305,'Product Families'!A:A,'Product Families'!S:S),"")</f>
        <v>0</v>
      </c>
    </row>
    <row r="3306" ht="14.25" customHeight="1">
      <c r="A3306" s="611" t="s">
        <v>6494</v>
      </c>
      <c r="B3306" s="122"/>
      <c r="C3306" s="138" t="s">
        <v>454</v>
      </c>
      <c r="D3306" s="7" t="str">
        <f t="array" ref="D3306">IFERROR(XLOOKUP($C3306,'Product Families'!$A:$A,'Product Families'!$D:$D),"")</f>
        <v/>
      </c>
      <c r="E3306" s="7" t="str">
        <f t="array" ref="E3306">IFERROR(XLOOKUP($C3306,'Product Families'!$A:$A,'Product Families'!$E:$E),"")</f>
        <v/>
      </c>
      <c r="F3306" s="7" t="str">
        <f t="array" ref="F3306">IFERROR(XLOOKUP($C3306,'Product Families'!$A:$A,'Product Families'!$F:$F),"")</f>
        <v/>
      </c>
      <c r="G3306" s="7" t="str">
        <f t="array" ref="G3306">IFERROR(XLOOKUP($C3306,'Product Families'!$A:$A,'Product Families'!$G:$G),"")</f>
        <v/>
      </c>
      <c r="J3306" s="7" t="str">
        <f>IFERROR(ROUND(AVERAGEIF('Week 1 - Making'!$B:$B,'Product List'!$A3306,'Week 1 - Making'!$P:$P),0),"")</f>
        <v/>
      </c>
      <c r="K3306" s="7" t="str">
        <f>IFERROR(ROUND(AVERAGEIF('Week 2 - Making'!$B:$B,'Product List'!$A3306,'Week 2 - Making'!$P:$P),0),"")</f>
        <v/>
      </c>
      <c r="L3306" s="263" t="str">
        <f>IFERROR(ROUND(AVERAGEIF('Week 3 - Making'!$B:$B,'Product List'!$A3306,'Week 3 - Making'!$P:$P),0),"")</f>
        <v/>
      </c>
      <c r="M3306" s="7" t="str">
        <f>IFERROR(ROUND(AVERAGEIF('Week 4 - Making'!$B:$B,'Product List'!$A3306,'Week 4 - Making'!$P:$P),0),"")</f>
        <v/>
      </c>
      <c r="N3306" s="7" t="str">
        <f>IFERROR(ROUND(AVERAGEIF('Week 5 - Making'!$B:$B,'Product List'!$A3306,'Week 5 - Making'!$P:$P),0),"")</f>
        <v/>
      </c>
      <c r="O3306" s="7"/>
      <c r="P3306" s="7">
        <f t="array" ref="P3306">iferror(xlookup(C3306,'Product Families'!A:A,'Product Families'!S:S),"")</f>
        <v>0</v>
      </c>
    </row>
    <row r="3307" ht="14.25" customHeight="1">
      <c r="A3307" s="611" t="s">
        <v>6494</v>
      </c>
      <c r="B3307" s="122"/>
      <c r="C3307" s="138" t="s">
        <v>454</v>
      </c>
      <c r="D3307" s="7" t="str">
        <f t="array" ref="D3307">IFERROR(XLOOKUP($C3307,'Product Families'!$A:$A,'Product Families'!$D:$D),"")</f>
        <v/>
      </c>
      <c r="E3307" s="7" t="str">
        <f t="array" ref="E3307">IFERROR(XLOOKUP($C3307,'Product Families'!$A:$A,'Product Families'!$E:$E),"")</f>
        <v/>
      </c>
      <c r="F3307" s="7" t="str">
        <f t="array" ref="F3307">IFERROR(XLOOKUP($C3307,'Product Families'!$A:$A,'Product Families'!$F:$F),"")</f>
        <v/>
      </c>
      <c r="G3307" s="7" t="str">
        <f t="array" ref="G3307">IFERROR(XLOOKUP($C3307,'Product Families'!$A:$A,'Product Families'!$G:$G),"")</f>
        <v/>
      </c>
      <c r="J3307" s="7" t="str">
        <f>IFERROR(ROUND(AVERAGEIF('Week 1 - Making'!$B:$B,'Product List'!$A3307,'Week 1 - Making'!$P:$P),0),"")</f>
        <v/>
      </c>
      <c r="K3307" s="7" t="str">
        <f>IFERROR(ROUND(AVERAGEIF('Week 2 - Making'!$B:$B,'Product List'!$A3307,'Week 2 - Making'!$P:$P),0),"")</f>
        <v/>
      </c>
      <c r="L3307" s="263" t="str">
        <f>IFERROR(ROUND(AVERAGEIF('Week 3 - Making'!$B:$B,'Product List'!$A3307,'Week 3 - Making'!$P:$P),0),"")</f>
        <v/>
      </c>
      <c r="M3307" s="7" t="str">
        <f>IFERROR(ROUND(AVERAGEIF('Week 4 - Making'!$B:$B,'Product List'!$A3307,'Week 4 - Making'!$P:$P),0),"")</f>
        <v/>
      </c>
      <c r="N3307" s="7" t="str">
        <f>IFERROR(ROUND(AVERAGEIF('Week 5 - Making'!$B:$B,'Product List'!$A3307,'Week 5 - Making'!$P:$P),0),"")</f>
        <v/>
      </c>
      <c r="O3307" s="7"/>
      <c r="P3307" s="7">
        <f t="array" ref="P3307">iferror(xlookup(C3307,'Product Families'!A:A,'Product Families'!S:S),"")</f>
        <v>0</v>
      </c>
    </row>
    <row r="3308" ht="14.25" customHeight="1">
      <c r="A3308" s="611" t="s">
        <v>6494</v>
      </c>
      <c r="B3308" s="122"/>
      <c r="C3308" s="138" t="s">
        <v>454</v>
      </c>
      <c r="D3308" s="7" t="str">
        <f t="array" ref="D3308">IFERROR(XLOOKUP($C3308,'Product Families'!$A:$A,'Product Families'!$D:$D),"")</f>
        <v/>
      </c>
      <c r="E3308" s="7" t="str">
        <f t="array" ref="E3308">IFERROR(XLOOKUP($C3308,'Product Families'!$A:$A,'Product Families'!$E:$E),"")</f>
        <v/>
      </c>
      <c r="F3308" s="7" t="str">
        <f t="array" ref="F3308">IFERROR(XLOOKUP($C3308,'Product Families'!$A:$A,'Product Families'!$F:$F),"")</f>
        <v/>
      </c>
      <c r="G3308" s="7" t="str">
        <f t="array" ref="G3308">IFERROR(XLOOKUP($C3308,'Product Families'!$A:$A,'Product Families'!$G:$G),"")</f>
        <v/>
      </c>
      <c r="J3308" s="7" t="str">
        <f>IFERROR(ROUND(AVERAGEIF('Week 1 - Making'!$B:$B,'Product List'!$A3308,'Week 1 - Making'!$P:$P),0),"")</f>
        <v/>
      </c>
      <c r="K3308" s="7" t="str">
        <f>IFERROR(ROUND(AVERAGEIF('Week 2 - Making'!$B:$B,'Product List'!$A3308,'Week 2 - Making'!$P:$P),0),"")</f>
        <v/>
      </c>
      <c r="L3308" s="263" t="str">
        <f>IFERROR(ROUND(AVERAGEIF('Week 3 - Making'!$B:$B,'Product List'!$A3308,'Week 3 - Making'!$P:$P),0),"")</f>
        <v/>
      </c>
      <c r="M3308" s="7" t="str">
        <f>IFERROR(ROUND(AVERAGEIF('Week 4 - Making'!$B:$B,'Product List'!$A3308,'Week 4 - Making'!$P:$P),0),"")</f>
        <v/>
      </c>
      <c r="N3308" s="7" t="str">
        <f>IFERROR(ROUND(AVERAGEIF('Week 5 - Making'!$B:$B,'Product List'!$A3308,'Week 5 - Making'!$P:$P),0),"")</f>
        <v/>
      </c>
      <c r="O3308" s="7"/>
      <c r="P3308" s="7">
        <f t="array" ref="P3308">iferror(xlookup(C3308,'Product Families'!A:A,'Product Families'!S:S),"")</f>
        <v>0</v>
      </c>
    </row>
    <row r="3309" ht="14.25" customHeight="1">
      <c r="A3309" s="611" t="s">
        <v>6494</v>
      </c>
      <c r="B3309" s="122"/>
      <c r="C3309" s="138" t="s">
        <v>454</v>
      </c>
      <c r="D3309" s="7" t="str">
        <f t="array" ref="D3309">IFERROR(XLOOKUP($C3309,'Product Families'!$A:$A,'Product Families'!$D:$D),"")</f>
        <v/>
      </c>
      <c r="E3309" s="7" t="str">
        <f t="array" ref="E3309">IFERROR(XLOOKUP($C3309,'Product Families'!$A:$A,'Product Families'!$E:$E),"")</f>
        <v/>
      </c>
      <c r="F3309" s="7" t="str">
        <f t="array" ref="F3309">IFERROR(XLOOKUP($C3309,'Product Families'!$A:$A,'Product Families'!$F:$F),"")</f>
        <v/>
      </c>
      <c r="G3309" s="7" t="str">
        <f t="array" ref="G3309">IFERROR(XLOOKUP($C3309,'Product Families'!$A:$A,'Product Families'!$G:$G),"")</f>
        <v/>
      </c>
      <c r="J3309" s="7" t="str">
        <f>IFERROR(ROUND(AVERAGEIF('Week 1 - Making'!$B:$B,'Product List'!$A3309,'Week 1 - Making'!$P:$P),0),"")</f>
        <v/>
      </c>
      <c r="K3309" s="7" t="str">
        <f>IFERROR(ROUND(AVERAGEIF('Week 2 - Making'!$B:$B,'Product List'!$A3309,'Week 2 - Making'!$P:$P),0),"")</f>
        <v/>
      </c>
      <c r="L3309" s="263" t="str">
        <f>IFERROR(ROUND(AVERAGEIF('Week 3 - Making'!$B:$B,'Product List'!$A3309,'Week 3 - Making'!$P:$P),0),"")</f>
        <v/>
      </c>
      <c r="M3309" s="7" t="str">
        <f>IFERROR(ROUND(AVERAGEIF('Week 4 - Making'!$B:$B,'Product List'!$A3309,'Week 4 - Making'!$P:$P),0),"")</f>
        <v/>
      </c>
      <c r="N3309" s="7" t="str">
        <f>IFERROR(ROUND(AVERAGEIF('Week 5 - Making'!$B:$B,'Product List'!$A3309,'Week 5 - Making'!$P:$P),0),"")</f>
        <v/>
      </c>
      <c r="O3309" s="7"/>
      <c r="P3309" s="7">
        <f t="array" ref="P3309">iferror(xlookup(C3309,'Product Families'!A:A,'Product Families'!S:S),"")</f>
        <v>0</v>
      </c>
    </row>
    <row r="3310" ht="14.25" customHeight="1">
      <c r="A3310" s="611" t="s">
        <v>6494</v>
      </c>
      <c r="B3310" s="122"/>
      <c r="C3310" s="138" t="s">
        <v>454</v>
      </c>
      <c r="D3310" s="7" t="str">
        <f t="array" ref="D3310">IFERROR(XLOOKUP($C3310,'Product Families'!$A:$A,'Product Families'!$D:$D),"")</f>
        <v/>
      </c>
      <c r="E3310" s="7" t="str">
        <f t="array" ref="E3310">IFERROR(XLOOKUP($C3310,'Product Families'!$A:$A,'Product Families'!$E:$E),"")</f>
        <v/>
      </c>
      <c r="F3310" s="7" t="str">
        <f t="array" ref="F3310">IFERROR(XLOOKUP($C3310,'Product Families'!$A:$A,'Product Families'!$F:$F),"")</f>
        <v/>
      </c>
      <c r="G3310" s="7" t="str">
        <f t="array" ref="G3310">IFERROR(XLOOKUP($C3310,'Product Families'!$A:$A,'Product Families'!$G:$G),"")</f>
        <v/>
      </c>
      <c r="J3310" s="7" t="str">
        <f>IFERROR(ROUND(AVERAGEIF('Week 1 - Making'!$B:$B,'Product List'!$A3310,'Week 1 - Making'!$P:$P),0),"")</f>
        <v/>
      </c>
      <c r="K3310" s="7" t="str">
        <f>IFERROR(ROUND(AVERAGEIF('Week 2 - Making'!$B:$B,'Product List'!$A3310,'Week 2 - Making'!$P:$P),0),"")</f>
        <v/>
      </c>
      <c r="L3310" s="263" t="str">
        <f>IFERROR(ROUND(AVERAGEIF('Week 3 - Making'!$B:$B,'Product List'!$A3310,'Week 3 - Making'!$P:$P),0),"")</f>
        <v/>
      </c>
      <c r="M3310" s="7" t="str">
        <f>IFERROR(ROUND(AVERAGEIF('Week 4 - Making'!$B:$B,'Product List'!$A3310,'Week 4 - Making'!$P:$P),0),"")</f>
        <v/>
      </c>
      <c r="N3310" s="7" t="str">
        <f>IFERROR(ROUND(AVERAGEIF('Week 5 - Making'!$B:$B,'Product List'!$A3310,'Week 5 - Making'!$P:$P),0),"")</f>
        <v/>
      </c>
      <c r="O3310" s="7"/>
      <c r="P3310" s="7">
        <f t="array" ref="P3310">iferror(xlookup(C3310,'Product Families'!A:A,'Product Families'!S:S),"")</f>
        <v>0</v>
      </c>
    </row>
    <row r="3311" ht="14.25" customHeight="1">
      <c r="A3311" s="611" t="s">
        <v>6494</v>
      </c>
      <c r="B3311" s="122"/>
      <c r="C3311" s="138" t="s">
        <v>454</v>
      </c>
      <c r="D3311" s="7" t="str">
        <f t="array" ref="D3311">IFERROR(XLOOKUP($C3311,'Product Families'!$A:$A,'Product Families'!$D:$D),"")</f>
        <v/>
      </c>
      <c r="E3311" s="7" t="str">
        <f t="array" ref="E3311">IFERROR(XLOOKUP($C3311,'Product Families'!$A:$A,'Product Families'!$E:$E),"")</f>
        <v/>
      </c>
      <c r="F3311" s="7" t="str">
        <f t="array" ref="F3311">IFERROR(XLOOKUP($C3311,'Product Families'!$A:$A,'Product Families'!$F:$F),"")</f>
        <v/>
      </c>
      <c r="G3311" s="7" t="str">
        <f t="array" ref="G3311">IFERROR(XLOOKUP($C3311,'Product Families'!$A:$A,'Product Families'!$G:$G),"")</f>
        <v/>
      </c>
      <c r="J3311" s="7" t="str">
        <f>IFERROR(ROUND(AVERAGEIF('Week 1 - Making'!$B:$B,'Product List'!$A3311,'Week 1 - Making'!$P:$P),0),"")</f>
        <v/>
      </c>
      <c r="K3311" s="7" t="str">
        <f>IFERROR(ROUND(AVERAGEIF('Week 2 - Making'!$B:$B,'Product List'!$A3311,'Week 2 - Making'!$P:$P),0),"")</f>
        <v/>
      </c>
      <c r="L3311" s="263" t="str">
        <f>IFERROR(ROUND(AVERAGEIF('Week 3 - Making'!$B:$B,'Product List'!$A3311,'Week 3 - Making'!$P:$P),0),"")</f>
        <v/>
      </c>
      <c r="M3311" s="7" t="str">
        <f>IFERROR(ROUND(AVERAGEIF('Week 4 - Making'!$B:$B,'Product List'!$A3311,'Week 4 - Making'!$P:$P),0),"")</f>
        <v/>
      </c>
      <c r="N3311" s="7" t="str">
        <f>IFERROR(ROUND(AVERAGEIF('Week 5 - Making'!$B:$B,'Product List'!$A3311,'Week 5 - Making'!$P:$P),0),"")</f>
        <v/>
      </c>
      <c r="O3311" s="7"/>
      <c r="P3311" s="7">
        <f t="array" ref="P3311">iferror(xlookup(C3311,'Product Families'!A:A,'Product Families'!S:S),"")</f>
        <v>0</v>
      </c>
    </row>
    <row r="3312" ht="14.25" customHeight="1">
      <c r="A3312" s="611" t="s">
        <v>6494</v>
      </c>
      <c r="B3312" s="122"/>
      <c r="C3312" s="138" t="s">
        <v>454</v>
      </c>
      <c r="D3312" s="7" t="str">
        <f t="array" ref="D3312">IFERROR(XLOOKUP($C3312,'Product Families'!$A:$A,'Product Families'!$D:$D),"")</f>
        <v/>
      </c>
      <c r="E3312" s="7" t="str">
        <f t="array" ref="E3312">IFERROR(XLOOKUP($C3312,'Product Families'!$A:$A,'Product Families'!$E:$E),"")</f>
        <v/>
      </c>
      <c r="F3312" s="7" t="str">
        <f t="array" ref="F3312">IFERROR(XLOOKUP($C3312,'Product Families'!$A:$A,'Product Families'!$F:$F),"")</f>
        <v/>
      </c>
      <c r="G3312" s="7" t="str">
        <f t="array" ref="G3312">IFERROR(XLOOKUP($C3312,'Product Families'!$A:$A,'Product Families'!$G:$G),"")</f>
        <v/>
      </c>
      <c r="J3312" s="7" t="str">
        <f>IFERROR(ROUND(AVERAGEIF('Week 1 - Making'!$B:$B,'Product List'!$A3312,'Week 1 - Making'!$P:$P),0),"")</f>
        <v/>
      </c>
      <c r="K3312" s="7" t="str">
        <f>IFERROR(ROUND(AVERAGEIF('Week 2 - Making'!$B:$B,'Product List'!$A3312,'Week 2 - Making'!$P:$P),0),"")</f>
        <v/>
      </c>
      <c r="L3312" s="263" t="str">
        <f>IFERROR(ROUND(AVERAGEIF('Week 3 - Making'!$B:$B,'Product List'!$A3312,'Week 3 - Making'!$P:$P),0),"")</f>
        <v/>
      </c>
      <c r="M3312" s="7" t="str">
        <f>IFERROR(ROUND(AVERAGEIF('Week 4 - Making'!$B:$B,'Product List'!$A3312,'Week 4 - Making'!$P:$P),0),"")</f>
        <v/>
      </c>
      <c r="N3312" s="7" t="str">
        <f>IFERROR(ROUND(AVERAGEIF('Week 5 - Making'!$B:$B,'Product List'!$A3312,'Week 5 - Making'!$P:$P),0),"")</f>
        <v/>
      </c>
      <c r="O3312" s="7"/>
      <c r="P3312" s="7">
        <f t="array" ref="P3312">iferror(xlookup(C3312,'Product Families'!A:A,'Product Families'!S:S),"")</f>
        <v>0</v>
      </c>
    </row>
    <row r="3313" ht="14.25" customHeight="1">
      <c r="A3313" s="611" t="s">
        <v>6494</v>
      </c>
      <c r="B3313" s="122"/>
      <c r="C3313" s="138" t="s">
        <v>454</v>
      </c>
      <c r="D3313" s="7" t="str">
        <f t="array" ref="D3313">IFERROR(XLOOKUP($C3313,'Product Families'!$A:$A,'Product Families'!$D:$D),"")</f>
        <v/>
      </c>
      <c r="E3313" s="7" t="str">
        <f t="array" ref="E3313">IFERROR(XLOOKUP($C3313,'Product Families'!$A:$A,'Product Families'!$E:$E),"")</f>
        <v/>
      </c>
      <c r="F3313" s="7" t="str">
        <f t="array" ref="F3313">IFERROR(XLOOKUP($C3313,'Product Families'!$A:$A,'Product Families'!$F:$F),"")</f>
        <v/>
      </c>
      <c r="G3313" s="7" t="str">
        <f t="array" ref="G3313">IFERROR(XLOOKUP($C3313,'Product Families'!$A:$A,'Product Families'!$G:$G),"")</f>
        <v/>
      </c>
      <c r="J3313" s="7" t="str">
        <f>IFERROR(ROUND(AVERAGEIF('Week 1 - Making'!$B:$B,'Product List'!$A3313,'Week 1 - Making'!$P:$P),0),"")</f>
        <v/>
      </c>
      <c r="K3313" s="7" t="str">
        <f>IFERROR(ROUND(AVERAGEIF('Week 2 - Making'!$B:$B,'Product List'!$A3313,'Week 2 - Making'!$P:$P),0),"")</f>
        <v/>
      </c>
      <c r="L3313" s="263" t="str">
        <f>IFERROR(ROUND(AVERAGEIF('Week 3 - Making'!$B:$B,'Product List'!$A3313,'Week 3 - Making'!$P:$P),0),"")</f>
        <v/>
      </c>
      <c r="M3313" s="7" t="str">
        <f>IFERROR(ROUND(AVERAGEIF('Week 4 - Making'!$B:$B,'Product List'!$A3313,'Week 4 - Making'!$P:$P),0),"")</f>
        <v/>
      </c>
      <c r="N3313" s="7" t="str">
        <f>IFERROR(ROUND(AVERAGEIF('Week 5 - Making'!$B:$B,'Product List'!$A3313,'Week 5 - Making'!$P:$P),0),"")</f>
        <v/>
      </c>
      <c r="O3313" s="7"/>
      <c r="P3313" s="7">
        <f t="array" ref="P3313">iferror(xlookup(C3313,'Product Families'!A:A,'Product Families'!S:S),"")</f>
        <v>0</v>
      </c>
    </row>
    <row r="3314" ht="14.25" customHeight="1">
      <c r="A3314" s="611" t="s">
        <v>6494</v>
      </c>
      <c r="B3314" s="122"/>
      <c r="C3314" s="138" t="s">
        <v>454</v>
      </c>
      <c r="D3314" s="7" t="str">
        <f t="array" ref="D3314">IFERROR(XLOOKUP($C3314,'Product Families'!$A:$A,'Product Families'!$D:$D),"")</f>
        <v/>
      </c>
      <c r="E3314" s="7" t="str">
        <f t="array" ref="E3314">IFERROR(XLOOKUP($C3314,'Product Families'!$A:$A,'Product Families'!$E:$E),"")</f>
        <v/>
      </c>
      <c r="F3314" s="7" t="str">
        <f t="array" ref="F3314">IFERROR(XLOOKUP($C3314,'Product Families'!$A:$A,'Product Families'!$F:$F),"")</f>
        <v/>
      </c>
      <c r="G3314" s="7" t="str">
        <f t="array" ref="G3314">IFERROR(XLOOKUP($C3314,'Product Families'!$A:$A,'Product Families'!$G:$G),"")</f>
        <v/>
      </c>
      <c r="J3314" s="7" t="str">
        <f>IFERROR(ROUND(AVERAGEIF('Week 1 - Making'!$B:$B,'Product List'!$A3314,'Week 1 - Making'!$P:$P),0),"")</f>
        <v/>
      </c>
      <c r="K3314" s="7" t="str">
        <f>IFERROR(ROUND(AVERAGEIF('Week 2 - Making'!$B:$B,'Product List'!$A3314,'Week 2 - Making'!$P:$P),0),"")</f>
        <v/>
      </c>
      <c r="L3314" s="263" t="str">
        <f>IFERROR(ROUND(AVERAGEIF('Week 3 - Making'!$B:$B,'Product List'!$A3314,'Week 3 - Making'!$P:$P),0),"")</f>
        <v/>
      </c>
      <c r="M3314" s="7" t="str">
        <f>IFERROR(ROUND(AVERAGEIF('Week 4 - Making'!$B:$B,'Product List'!$A3314,'Week 4 - Making'!$P:$P),0),"")</f>
        <v/>
      </c>
      <c r="N3314" s="7" t="str">
        <f>IFERROR(ROUND(AVERAGEIF('Week 5 - Making'!$B:$B,'Product List'!$A3314,'Week 5 - Making'!$P:$P),0),"")</f>
        <v/>
      </c>
      <c r="O3314" s="7"/>
      <c r="P3314" s="7">
        <f t="array" ref="P3314">iferror(xlookup(C3314,'Product Families'!A:A,'Product Families'!S:S),"")</f>
        <v>0</v>
      </c>
    </row>
    <row r="3315" ht="14.25" customHeight="1">
      <c r="A3315" s="611" t="s">
        <v>6494</v>
      </c>
      <c r="B3315" s="122"/>
      <c r="C3315" s="138" t="s">
        <v>454</v>
      </c>
      <c r="D3315" s="7" t="str">
        <f t="array" ref="D3315">IFERROR(XLOOKUP($C3315,'Product Families'!$A:$A,'Product Families'!$D:$D),"")</f>
        <v/>
      </c>
      <c r="E3315" s="7" t="str">
        <f t="array" ref="E3315">IFERROR(XLOOKUP($C3315,'Product Families'!$A:$A,'Product Families'!$E:$E),"")</f>
        <v/>
      </c>
      <c r="F3315" s="7" t="str">
        <f t="array" ref="F3315">IFERROR(XLOOKUP($C3315,'Product Families'!$A:$A,'Product Families'!$F:$F),"")</f>
        <v/>
      </c>
      <c r="G3315" s="7" t="str">
        <f t="array" ref="G3315">IFERROR(XLOOKUP($C3315,'Product Families'!$A:$A,'Product Families'!$G:$G),"")</f>
        <v/>
      </c>
      <c r="J3315" s="7" t="str">
        <f>IFERROR(ROUND(AVERAGEIF('Week 1 - Making'!$B:$B,'Product List'!$A3315,'Week 1 - Making'!$P:$P),0),"")</f>
        <v/>
      </c>
      <c r="K3315" s="7" t="str">
        <f>IFERROR(ROUND(AVERAGEIF('Week 2 - Making'!$B:$B,'Product List'!$A3315,'Week 2 - Making'!$P:$P),0),"")</f>
        <v/>
      </c>
      <c r="L3315" s="263" t="str">
        <f>IFERROR(ROUND(AVERAGEIF('Week 3 - Making'!$B:$B,'Product List'!$A3315,'Week 3 - Making'!$P:$P),0),"")</f>
        <v/>
      </c>
      <c r="M3315" s="7" t="str">
        <f>IFERROR(ROUND(AVERAGEIF('Week 4 - Making'!$B:$B,'Product List'!$A3315,'Week 4 - Making'!$P:$P),0),"")</f>
        <v/>
      </c>
      <c r="N3315" s="7" t="str">
        <f>IFERROR(ROUND(AVERAGEIF('Week 5 - Making'!$B:$B,'Product List'!$A3315,'Week 5 - Making'!$P:$P),0),"")</f>
        <v/>
      </c>
      <c r="O3315" s="7"/>
      <c r="P3315" s="7">
        <f t="array" ref="P3315">iferror(xlookup(C3315,'Product Families'!A:A,'Product Families'!S:S),"")</f>
        <v>0</v>
      </c>
    </row>
    <row r="3316" ht="14.25" customHeight="1">
      <c r="A3316" s="611" t="s">
        <v>6494</v>
      </c>
      <c r="B3316" s="311"/>
      <c r="C3316" s="331" t="s">
        <v>454</v>
      </c>
      <c r="D3316" s="316" t="str">
        <f t="array" ref="D3316">IFERROR(XLOOKUP($C3316,'Product Families'!$A:$A,'Product Families'!$D:$D),"")</f>
        <v/>
      </c>
      <c r="E3316" s="316" t="str">
        <f t="array" ref="E3316">IFERROR(XLOOKUP($C3316,'Product Families'!$A:$A,'Product Families'!$E:$E),"")</f>
        <v/>
      </c>
      <c r="F3316" s="316" t="str">
        <f t="array" ref="F3316">IFERROR(XLOOKUP($C3316,'Product Families'!$A:$A,'Product Families'!$F:$F),"")</f>
        <v/>
      </c>
      <c r="G3316" s="316" t="str">
        <f t="array" ref="G3316">IFERROR(XLOOKUP($C3316,'Product Families'!$A:$A,'Product Families'!$G:$G),"")</f>
        <v/>
      </c>
      <c r="H3316" s="316"/>
      <c r="I3316" s="316"/>
      <c r="J3316" s="316" t="str">
        <f>IFERROR(ROUND(AVERAGEIF('Week 1 - Making'!$B:$B,'Product List'!$A3316,'Week 1 - Making'!$P:$P),0),"")</f>
        <v/>
      </c>
      <c r="K3316" s="316" t="str">
        <f>IFERROR(ROUND(AVERAGEIF('Week 2 - Making'!$B:$B,'Product List'!$A3316,'Week 2 - Making'!$P:$P),0),"")</f>
        <v/>
      </c>
      <c r="L3316" s="315" t="str">
        <f>IFERROR(ROUND(AVERAGEIF('Week 3 - Making'!$B:$B,'Product List'!$A3316,'Week 3 - Making'!$P:$P),0),"")</f>
        <v/>
      </c>
      <c r="M3316" s="316" t="str">
        <f>IFERROR(ROUND(AVERAGEIF('Week 4 - Making'!$B:$B,'Product List'!$A3316,'Week 4 - Making'!$P:$P),0),"")</f>
        <v/>
      </c>
      <c r="N3316" s="316" t="str">
        <f>IFERROR(ROUND(AVERAGEIF('Week 5 - Making'!$B:$B,'Product List'!$A3316,'Week 5 - Making'!$P:$P),0),"")</f>
        <v/>
      </c>
      <c r="O3316" s="316"/>
      <c r="P3316" s="316">
        <f t="array" ref="P3316">iferror(xlookup(C3316,'Product Families'!A:A,'Product Families'!S:S),"")</f>
        <v>0</v>
      </c>
    </row>
    <row r="3317" ht="14.25" customHeight="1">
      <c r="A3317" s="138"/>
      <c r="B3317" s="122"/>
      <c r="C3317" s="138"/>
      <c r="D3317" s="7"/>
      <c r="E3317" s="7"/>
      <c r="F3317" s="7"/>
      <c r="G3317" s="7"/>
      <c r="J3317" s="7"/>
      <c r="K3317" s="7"/>
      <c r="L3317" s="263"/>
      <c r="M3317" s="7"/>
      <c r="N3317" s="7"/>
      <c r="O3317" s="7"/>
      <c r="P3317" s="7"/>
    </row>
    <row r="3318" ht="14.25" customHeight="1">
      <c r="A3318" s="122"/>
      <c r="B3318" s="122"/>
      <c r="C3318" s="138"/>
      <c r="D3318" s="7" t="str">
        <f t="array" ref="D3318">IFERROR(XLOOKUP($C3318,'Product Families'!$A:$A,'Product Families'!$D:$D),"")</f>
        <v/>
      </c>
      <c r="E3318" s="7" t="str">
        <f t="array" ref="E3318">IFERROR(XLOOKUP($C3318,'Product Families'!$A:$A,'Product Families'!$E:$E),"")</f>
        <v/>
      </c>
      <c r="F3318" s="7" t="str">
        <f t="array" ref="F3318">IFERROR(XLOOKUP($C3318,'Product Families'!$A:$A,'Product Families'!$F:$F),"")</f>
        <v/>
      </c>
      <c r="G3318" s="7" t="str">
        <f t="array" ref="G3318">IFERROR(XLOOKUP($C3318,'Product Families'!$A:$A,'Product Families'!$G:$G),"")</f>
        <v/>
      </c>
      <c r="J3318" s="7" t="str">
        <f>IFERROR(ROUND(AVERAGEIF('Week 1 - Making'!$B:$B,'Product List'!$A3318,'Week 1 - Making'!$P:$P),0),"")</f>
        <v/>
      </c>
      <c r="K3318" s="7" t="str">
        <f>IFERROR(ROUND(AVERAGEIF('Week 2 - Making'!$B:$B,'Product List'!$A3318,'Week 2 - Making'!$P:$P),0),"")</f>
        <v/>
      </c>
      <c r="L3318" s="263" t="str">
        <f>IFERROR(ROUND(AVERAGEIF('Week 3 - Making'!$B:$B,'Product List'!$A3318,'Week 3 - Making'!$P:$P),0),"")</f>
        <v/>
      </c>
      <c r="M3318" s="7" t="str">
        <f>IFERROR(ROUND(AVERAGEIF('Week 4 - Making'!$B:$B,'Product List'!$A3318,'Week 4 - Making'!$P:$P),0),"")</f>
        <v/>
      </c>
      <c r="N3318" s="7" t="str">
        <f>IFERROR(ROUND(AVERAGEIF('Week 5 - Making'!$B:$B,'Product List'!$A3318,'Week 5 - Making'!$P:$P),0),"")</f>
        <v/>
      </c>
      <c r="O3318" s="7"/>
      <c r="P3318" s="7" t="str">
        <f t="array" ref="P3318">iferror(xlookup(C3318,'Product Families'!A:A,'Product Families'!S:S),"")</f>
        <v/>
      </c>
    </row>
    <row r="3319" ht="14.25" customHeight="1">
      <c r="A3319" s="122"/>
      <c r="B3319" s="122"/>
      <c r="C3319" s="122"/>
      <c r="D3319" s="7" t="str">
        <f t="array" ref="D3319">IFERROR(XLOOKUP($C3319,'Product Families'!$A:$A,'Product Families'!$D:$D),"")</f>
        <v/>
      </c>
      <c r="E3319" s="7" t="str">
        <f t="array" ref="E3319">IFERROR(XLOOKUP($C3319,'Product Families'!$A:$A,'Product Families'!$E:$E),"")</f>
        <v/>
      </c>
      <c r="F3319" s="7" t="str">
        <f t="array" ref="F3319">IFERROR(XLOOKUP($C3319,'Product Families'!$A:$A,'Product Families'!$F:$F),"")</f>
        <v/>
      </c>
      <c r="G3319" s="7" t="str">
        <f t="array" ref="G3319">IFERROR(XLOOKUP($C3319,'Product Families'!$A:$A,'Product Families'!$G:$G),"")</f>
        <v/>
      </c>
      <c r="J3319" s="7" t="str">
        <f>IFERROR(ROUND(AVERAGEIF('Week 1 - Making'!$B:$B,'Product List'!$A3319,'Week 1 - Making'!$P:$P),0),"")</f>
        <v/>
      </c>
      <c r="K3319" s="7" t="str">
        <f>IFERROR(ROUND(AVERAGEIF('Week 2 - Making'!$B:$B,'Product List'!$A3319,'Week 2 - Making'!$P:$P),0),"")</f>
        <v/>
      </c>
      <c r="L3319" s="263" t="str">
        <f>IFERROR(ROUND(AVERAGEIF('Week 3 - Making'!$B:$B,'Product List'!$A3319,'Week 3 - Making'!$P:$P),0),"")</f>
        <v/>
      </c>
      <c r="M3319" s="7" t="str">
        <f>IFERROR(ROUND(AVERAGEIF('Week 4 - Making'!$B:$B,'Product List'!$A3319,'Week 4 - Making'!$P:$P),0),"")</f>
        <v/>
      </c>
      <c r="N3319" s="7" t="str">
        <f>IFERROR(ROUND(AVERAGEIF('Week 5 - Making'!$B:$B,'Product List'!$A3319,'Week 5 - Making'!$P:$P),0),"")</f>
        <v/>
      </c>
      <c r="O3319" s="7"/>
      <c r="P3319" s="7" t="str">
        <f t="array" ref="P3319">iferror(xlookup(C3319,'Product Families'!A:A,'Product Families'!S:S),"")</f>
        <v/>
      </c>
    </row>
    <row r="3320" ht="14.25" customHeight="1">
      <c r="A3320" s="122"/>
      <c r="B3320" s="122"/>
      <c r="C3320" s="122"/>
      <c r="D3320" s="7" t="str">
        <f t="array" ref="D3320">IFERROR(XLOOKUP($C3320,'Product Families'!$A:$A,'Product Families'!$D:$D),"")</f>
        <v/>
      </c>
      <c r="E3320" s="7" t="str">
        <f t="array" ref="E3320">IFERROR(XLOOKUP($C3320,'Product Families'!$A:$A,'Product Families'!$E:$E),"")</f>
        <v/>
      </c>
      <c r="F3320" s="7" t="str">
        <f t="array" ref="F3320">IFERROR(XLOOKUP($C3320,'Product Families'!$A:$A,'Product Families'!$F:$F),"")</f>
        <v/>
      </c>
      <c r="G3320" s="7" t="str">
        <f t="array" ref="G3320">IFERROR(XLOOKUP($C3320,'Product Families'!$A:$A,'Product Families'!$G:$G),"")</f>
        <v/>
      </c>
      <c r="J3320" s="7" t="str">
        <f>IFERROR(ROUND(AVERAGEIF('Week 1 - Making'!$B:$B,'Product List'!$A3320,'Week 1 - Making'!$P:$P),0),"")</f>
        <v/>
      </c>
      <c r="K3320" s="7" t="str">
        <f>IFERROR(ROUND(AVERAGEIF('Week 2 - Making'!$B:$B,'Product List'!$A3320,'Week 2 - Making'!$P:$P),0),"")</f>
        <v/>
      </c>
      <c r="L3320" s="263" t="str">
        <f>IFERROR(ROUND(AVERAGEIF('Week 3 - Making'!$B:$B,'Product List'!$A3320,'Week 3 - Making'!$P:$P),0),"")</f>
        <v/>
      </c>
      <c r="M3320" s="7" t="str">
        <f>IFERROR(ROUND(AVERAGEIF('Week 4 - Making'!$B:$B,'Product List'!$A3320,'Week 4 - Making'!$P:$P),0),"")</f>
        <v/>
      </c>
      <c r="N3320" s="7" t="str">
        <f>IFERROR(ROUND(AVERAGEIF('Week 5 - Making'!$B:$B,'Product List'!$A3320,'Week 5 - Making'!$P:$P),0),"")</f>
        <v/>
      </c>
      <c r="O3320" s="7"/>
      <c r="P3320" s="7" t="str">
        <f t="array" ref="P3320">iferror(xlookup(C3320,'Product Families'!A:A,'Product Families'!S:S),"")</f>
        <v/>
      </c>
    </row>
    <row r="3321" ht="14.25" customHeight="1">
      <c r="A3321" s="122"/>
      <c r="B3321" s="122"/>
      <c r="C3321" s="122"/>
      <c r="D3321" s="7" t="str">
        <f t="array" ref="D3321">IFERROR(XLOOKUP($C3321,'Product Families'!$A:$A,'Product Families'!$D:$D),"")</f>
        <v/>
      </c>
      <c r="E3321" s="7" t="str">
        <f t="array" ref="E3321">IFERROR(XLOOKUP($C3321,'Product Families'!$A:$A,'Product Families'!$E:$E),"")</f>
        <v/>
      </c>
      <c r="F3321" s="7" t="str">
        <f t="array" ref="F3321">IFERROR(XLOOKUP($C3321,'Product Families'!$A:$A,'Product Families'!$F:$F),"")</f>
        <v/>
      </c>
      <c r="G3321" s="7" t="str">
        <f t="array" ref="G3321">IFERROR(XLOOKUP($C3321,'Product Families'!$A:$A,'Product Families'!$G:$G),"")</f>
        <v/>
      </c>
      <c r="J3321" s="7" t="str">
        <f>IFERROR(ROUND(AVERAGEIF('Week 1 - Making'!$B:$B,'Product List'!$A3321,'Week 1 - Making'!$P:$P),0),"")</f>
        <v/>
      </c>
      <c r="K3321" s="7" t="str">
        <f>IFERROR(ROUND(AVERAGEIF('Week 2 - Making'!$B:$B,'Product List'!$A3321,'Week 2 - Making'!$P:$P),0),"")</f>
        <v/>
      </c>
      <c r="L3321" s="263" t="str">
        <f>IFERROR(ROUND(AVERAGEIF('Week 3 - Making'!$B:$B,'Product List'!$A3321,'Week 3 - Making'!$P:$P),0),"")</f>
        <v/>
      </c>
      <c r="M3321" s="7" t="str">
        <f>IFERROR(ROUND(AVERAGEIF('Week 4 - Making'!$B:$B,'Product List'!$A3321,'Week 4 - Making'!$P:$P),0),"")</f>
        <v/>
      </c>
      <c r="N3321" s="7" t="str">
        <f>IFERROR(ROUND(AVERAGEIF('Week 5 - Making'!$B:$B,'Product List'!$A3321,'Week 5 - Making'!$P:$P),0),"")</f>
        <v/>
      </c>
      <c r="O3321" s="7"/>
      <c r="P3321" s="7" t="str">
        <f t="array" ref="P3321">iferror(xlookup(C3321,'Product Families'!A:A,'Product Families'!S:S),"")</f>
        <v/>
      </c>
    </row>
    <row r="3322" ht="14.25" customHeight="1">
      <c r="A3322" s="122"/>
      <c r="B3322" s="270"/>
      <c r="C3322" s="122"/>
      <c r="D3322" s="7" t="str">
        <f t="array" ref="D3322">IFERROR(XLOOKUP($C3322,'Product Families'!$A:$A,'Product Families'!$D:$D),"")</f>
        <v/>
      </c>
      <c r="E3322" s="7" t="str">
        <f t="array" ref="E3322">IFERROR(XLOOKUP($C3322,'Product Families'!$A:$A,'Product Families'!$E:$E),"")</f>
        <v/>
      </c>
      <c r="F3322" s="7" t="str">
        <f t="array" ref="F3322">IFERROR(XLOOKUP($C3322,'Product Families'!$A:$A,'Product Families'!$F:$F),"")</f>
        <v/>
      </c>
      <c r="G3322" s="7" t="str">
        <f t="array" ref="G3322">IFERROR(XLOOKUP($C3322,'Product Families'!$A:$A,'Product Families'!$G:$G),"")</f>
        <v/>
      </c>
      <c r="J3322" s="7" t="str">
        <f>IFERROR(ROUND(AVERAGEIF('Week 1 - Making'!$B:$B,'Product List'!$A3322,'Week 1 - Making'!$P:$P),0),"")</f>
        <v/>
      </c>
      <c r="K3322" s="7" t="str">
        <f>IFERROR(ROUND(AVERAGEIF('Week 2 - Making'!$B:$B,'Product List'!$A3322,'Week 2 - Making'!$P:$P),0),"")</f>
        <v/>
      </c>
      <c r="L3322" s="263" t="str">
        <f>IFERROR(ROUND(AVERAGEIF('Week 3 - Making'!$B:$B,'Product List'!$A3322,'Week 3 - Making'!$P:$P),0),"")</f>
        <v/>
      </c>
      <c r="M3322" s="7" t="str">
        <f>IFERROR(ROUND(AVERAGEIF('Week 4 - Making'!$B:$B,'Product List'!$A3322,'Week 4 - Making'!$P:$P),0),"")</f>
        <v/>
      </c>
      <c r="N3322" s="7" t="str">
        <f>IFERROR(ROUND(AVERAGEIF('Week 5 - Making'!$B:$B,'Product List'!$A3322,'Week 5 - Making'!$P:$P),0),"")</f>
        <v/>
      </c>
      <c r="O3322" s="7"/>
      <c r="P3322" s="7" t="str">
        <f t="array" ref="P3322">iferror(xlookup(C3322,'Product Families'!A:A,'Product Families'!S:S),"")</f>
        <v/>
      </c>
    </row>
    <row r="3323" ht="14.25" customHeight="1">
      <c r="A3323" s="122"/>
      <c r="B3323" s="270"/>
      <c r="C3323" s="122"/>
      <c r="D3323" s="7" t="str">
        <f t="array" ref="D3323">IFERROR(XLOOKUP($C3323,'Product Families'!$A:$A,'Product Families'!$D:$D),"")</f>
        <v/>
      </c>
      <c r="E3323" s="7" t="str">
        <f t="array" ref="E3323">IFERROR(XLOOKUP($C3323,'Product Families'!$A:$A,'Product Families'!$E:$E),"")</f>
        <v/>
      </c>
      <c r="F3323" s="7" t="str">
        <f t="array" ref="F3323">IFERROR(XLOOKUP($C3323,'Product Families'!$A:$A,'Product Families'!$F:$F),"")</f>
        <v/>
      </c>
      <c r="G3323" s="7" t="str">
        <f t="array" ref="G3323">IFERROR(XLOOKUP($C3323,'Product Families'!$A:$A,'Product Families'!$G:$G),"")</f>
        <v/>
      </c>
      <c r="J3323" s="7" t="str">
        <f>IFERROR(ROUND(AVERAGEIF('Week 1 - Making'!$B:$B,'Product List'!$A3323,'Week 1 - Making'!$P:$P),0),"")</f>
        <v/>
      </c>
      <c r="K3323" s="7" t="str">
        <f>IFERROR(ROUND(AVERAGEIF('Week 2 - Making'!$B:$B,'Product List'!$A3323,'Week 2 - Making'!$P:$P),0),"")</f>
        <v/>
      </c>
      <c r="L3323" s="263" t="str">
        <f>IFERROR(ROUND(AVERAGEIF('Week 3 - Making'!$B:$B,'Product List'!$A3323,'Week 3 - Making'!$P:$P),0),"")</f>
        <v/>
      </c>
      <c r="M3323" s="7" t="str">
        <f>IFERROR(ROUND(AVERAGEIF('Week 4 - Making'!$B:$B,'Product List'!$A3323,'Week 4 - Making'!$P:$P),0),"")</f>
        <v/>
      </c>
      <c r="N3323" s="7" t="str">
        <f>IFERROR(ROUND(AVERAGEIF('Week 5 - Making'!$B:$B,'Product List'!$A3323,'Week 5 - Making'!$P:$P),0),"")</f>
        <v/>
      </c>
      <c r="O3323" s="7"/>
      <c r="P3323" s="7" t="str">
        <f t="array" ref="P3323">iferror(xlookup(C3323,'Product Families'!A:A,'Product Families'!S:S),"")</f>
        <v/>
      </c>
    </row>
    <row r="3324" ht="14.25" customHeight="1">
      <c r="A3324" s="122"/>
      <c r="B3324" s="270"/>
      <c r="C3324" s="122"/>
      <c r="D3324" s="7" t="str">
        <f t="array" ref="D3324">IFERROR(XLOOKUP($C3324,'Product Families'!$A:$A,'Product Families'!$D:$D),"")</f>
        <v/>
      </c>
      <c r="E3324" s="7" t="str">
        <f t="array" ref="E3324">IFERROR(XLOOKUP($C3324,'Product Families'!$A:$A,'Product Families'!$E:$E),"")</f>
        <v/>
      </c>
      <c r="F3324" s="7" t="str">
        <f t="array" ref="F3324">IFERROR(XLOOKUP($C3324,'Product Families'!$A:$A,'Product Families'!$F:$F),"")</f>
        <v/>
      </c>
      <c r="G3324" s="7" t="str">
        <f t="array" ref="G3324">IFERROR(XLOOKUP($C3324,'Product Families'!$A:$A,'Product Families'!$G:$G),"")</f>
        <v/>
      </c>
      <c r="J3324" s="7" t="str">
        <f>IFERROR(ROUND(AVERAGEIF('Week 1 - Making'!$B:$B,'Product List'!$A3324,'Week 1 - Making'!$P:$P),0),"")</f>
        <v/>
      </c>
      <c r="K3324" s="7" t="str">
        <f>IFERROR(ROUND(AVERAGEIF('Week 2 - Making'!$B:$B,'Product List'!$A3324,'Week 2 - Making'!$P:$P),0),"")</f>
        <v/>
      </c>
      <c r="L3324" s="263" t="str">
        <f>IFERROR(ROUND(AVERAGEIF('Week 3 - Making'!$B:$B,'Product List'!$A3324,'Week 3 - Making'!$P:$P),0),"")</f>
        <v/>
      </c>
      <c r="M3324" s="7" t="str">
        <f>IFERROR(ROUND(AVERAGEIF('Week 4 - Making'!$B:$B,'Product List'!$A3324,'Week 4 - Making'!$P:$P),0),"")</f>
        <v/>
      </c>
      <c r="N3324" s="7" t="str">
        <f>IFERROR(ROUND(AVERAGEIF('Week 5 - Making'!$B:$B,'Product List'!$A3324,'Week 5 - Making'!$P:$P),0),"")</f>
        <v/>
      </c>
      <c r="O3324" s="7"/>
      <c r="P3324" s="7" t="str">
        <f t="array" ref="P3324">iferror(xlookup(C3324,'Product Families'!A:A,'Product Families'!S:S),"")</f>
        <v/>
      </c>
    </row>
    <row r="3325" ht="14.25" customHeight="1">
      <c r="A3325" s="122"/>
      <c r="B3325" s="270"/>
      <c r="C3325" s="122"/>
      <c r="D3325" s="7" t="str">
        <f t="array" ref="D3325">IFERROR(XLOOKUP($C3325,'Product Families'!$A:$A,'Product Families'!$D:$D),"")</f>
        <v/>
      </c>
      <c r="E3325" s="7" t="str">
        <f t="array" ref="E3325">IFERROR(XLOOKUP($C3325,'Product Families'!$A:$A,'Product Families'!$E:$E),"")</f>
        <v/>
      </c>
      <c r="F3325" s="7" t="str">
        <f t="array" ref="F3325">IFERROR(XLOOKUP($C3325,'Product Families'!$A:$A,'Product Families'!$F:$F),"")</f>
        <v/>
      </c>
      <c r="G3325" s="7" t="str">
        <f t="array" ref="G3325">IFERROR(XLOOKUP($C3325,'Product Families'!$A:$A,'Product Families'!$G:$G),"")</f>
        <v/>
      </c>
      <c r="J3325" s="7" t="str">
        <f>IFERROR(ROUND(AVERAGEIF('Week 1 - Making'!$B:$B,'Product List'!$A3325,'Week 1 - Making'!$P:$P),0),"")</f>
        <v/>
      </c>
      <c r="K3325" s="7" t="str">
        <f>IFERROR(ROUND(AVERAGEIF('Week 2 - Making'!$B:$B,'Product List'!$A3325,'Week 2 - Making'!$P:$P),0),"")</f>
        <v/>
      </c>
      <c r="L3325" s="263" t="str">
        <f>IFERROR(ROUND(AVERAGEIF('Week 3 - Making'!$B:$B,'Product List'!$A3325,'Week 3 - Making'!$P:$P),0),"")</f>
        <v/>
      </c>
      <c r="M3325" s="7" t="str">
        <f>IFERROR(ROUND(AVERAGEIF('Week 4 - Making'!$B:$B,'Product List'!$A3325,'Week 4 - Making'!$P:$P),0),"")</f>
        <v/>
      </c>
      <c r="N3325" s="7" t="str">
        <f>IFERROR(ROUND(AVERAGEIF('Week 5 - Making'!$B:$B,'Product List'!$A3325,'Week 5 - Making'!$P:$P),0),"")</f>
        <v/>
      </c>
      <c r="O3325" s="7"/>
      <c r="P3325" s="7" t="str">
        <f t="array" ref="P3325">iferror(xlookup(C3325,'Product Families'!A:A,'Product Families'!S:S),"")</f>
        <v/>
      </c>
    </row>
    <row r="3326" ht="14.25" customHeight="1">
      <c r="A3326" s="122"/>
      <c r="B3326" s="270"/>
      <c r="C3326" s="122"/>
      <c r="D3326" s="7" t="str">
        <f t="array" ref="D3326">IFERROR(XLOOKUP($C3326,'Product Families'!$A:$A,'Product Families'!$D:$D),"")</f>
        <v/>
      </c>
      <c r="E3326" s="7" t="str">
        <f t="array" ref="E3326">IFERROR(XLOOKUP($C3326,'Product Families'!$A:$A,'Product Families'!$E:$E),"")</f>
        <v/>
      </c>
      <c r="F3326" s="7" t="str">
        <f t="array" ref="F3326">IFERROR(XLOOKUP($C3326,'Product Families'!$A:$A,'Product Families'!$F:$F),"")</f>
        <v/>
      </c>
      <c r="G3326" s="7" t="str">
        <f t="array" ref="G3326">IFERROR(XLOOKUP($C3326,'Product Families'!$A:$A,'Product Families'!$G:$G),"")</f>
        <v/>
      </c>
      <c r="J3326" s="7" t="str">
        <f>IFERROR(ROUND(AVERAGEIF('Week 1 - Making'!$B:$B,'Product List'!$A3326,'Week 1 - Making'!$P:$P),0),"")</f>
        <v/>
      </c>
      <c r="K3326" s="7" t="str">
        <f>IFERROR(ROUND(AVERAGEIF('Week 2 - Making'!$B:$B,'Product List'!$A3326,'Week 2 - Making'!$P:$P),0),"")</f>
        <v/>
      </c>
      <c r="L3326" s="263" t="str">
        <f>IFERROR(ROUND(AVERAGEIF('Week 3 - Making'!$B:$B,'Product List'!$A3326,'Week 3 - Making'!$P:$P),0),"")</f>
        <v/>
      </c>
      <c r="M3326" s="7" t="str">
        <f>IFERROR(ROUND(AVERAGEIF('Week 4 - Making'!$B:$B,'Product List'!$A3326,'Week 4 - Making'!$P:$P),0),"")</f>
        <v/>
      </c>
      <c r="N3326" s="7" t="str">
        <f>IFERROR(ROUND(AVERAGEIF('Week 5 - Making'!$B:$B,'Product List'!$A3326,'Week 5 - Making'!$P:$P),0),"")</f>
        <v/>
      </c>
      <c r="O3326" s="7"/>
      <c r="P3326" s="7" t="str">
        <f t="array" ref="P3326">iferror(xlookup(C3326,'Product Families'!A:A,'Product Families'!S:S),"")</f>
        <v/>
      </c>
    </row>
    <row r="3327" ht="14.25" customHeight="1">
      <c r="A3327" s="122"/>
      <c r="B3327" s="270"/>
      <c r="C3327" s="122"/>
      <c r="D3327" s="7" t="str">
        <f t="array" ref="D3327">IFERROR(XLOOKUP($C3327,'Product Families'!$A:$A,'Product Families'!$D:$D),"")</f>
        <v/>
      </c>
      <c r="E3327" s="7" t="str">
        <f t="array" ref="E3327">IFERROR(XLOOKUP($C3327,'Product Families'!$A:$A,'Product Families'!$E:$E),"")</f>
        <v/>
      </c>
      <c r="F3327" s="7" t="str">
        <f t="array" ref="F3327">IFERROR(XLOOKUP($C3327,'Product Families'!$A:$A,'Product Families'!$F:$F),"")</f>
        <v/>
      </c>
      <c r="G3327" s="7" t="str">
        <f t="array" ref="G3327">IFERROR(XLOOKUP($C3327,'Product Families'!$A:$A,'Product Families'!$G:$G),"")</f>
        <v/>
      </c>
      <c r="J3327" s="7" t="str">
        <f>IFERROR(ROUND(AVERAGEIF('Week 1 - Making'!$B:$B,'Product List'!$A3327,'Week 1 - Making'!$P:$P),0),"")</f>
        <v/>
      </c>
      <c r="K3327" s="7" t="str">
        <f>IFERROR(ROUND(AVERAGEIF('Week 2 - Making'!$B:$B,'Product List'!$A3327,'Week 2 - Making'!$P:$P),0),"")</f>
        <v/>
      </c>
      <c r="L3327" s="263" t="str">
        <f>IFERROR(ROUND(AVERAGEIF('Week 3 - Making'!$B:$B,'Product List'!$A3327,'Week 3 - Making'!$P:$P),0),"")</f>
        <v/>
      </c>
      <c r="M3327" s="7" t="str">
        <f>IFERROR(ROUND(AVERAGEIF('Week 4 - Making'!$B:$B,'Product List'!$A3327,'Week 4 - Making'!$P:$P),0),"")</f>
        <v/>
      </c>
      <c r="N3327" s="7" t="str">
        <f>IFERROR(ROUND(AVERAGEIF('Week 5 - Making'!$B:$B,'Product List'!$A3327,'Week 5 - Making'!$P:$P),0),"")</f>
        <v/>
      </c>
      <c r="O3327" s="7"/>
      <c r="P3327" s="7" t="str">
        <f t="array" ref="P3327">iferror(xlookup(C3327,'Product Families'!A:A,'Product Families'!S:S),"")</f>
        <v/>
      </c>
    </row>
    <row r="3328" ht="14.25" customHeight="1">
      <c r="A3328" s="122"/>
      <c r="B3328" s="270"/>
      <c r="C3328" s="122"/>
      <c r="D3328" s="7" t="str">
        <f t="array" ref="D3328">IFERROR(XLOOKUP($C3328,'Product Families'!$A:$A,'Product Families'!$D:$D),"")</f>
        <v/>
      </c>
      <c r="E3328" s="7" t="str">
        <f t="array" ref="E3328">IFERROR(XLOOKUP($C3328,'Product Families'!$A:$A,'Product Families'!$E:$E),"")</f>
        <v/>
      </c>
      <c r="F3328" s="7" t="str">
        <f t="array" ref="F3328">IFERROR(XLOOKUP($C3328,'Product Families'!$A:$A,'Product Families'!$F:$F),"")</f>
        <v/>
      </c>
      <c r="G3328" s="7" t="str">
        <f t="array" ref="G3328">IFERROR(XLOOKUP($C3328,'Product Families'!$A:$A,'Product Families'!$G:$G),"")</f>
        <v/>
      </c>
      <c r="J3328" s="7" t="str">
        <f>IFERROR(ROUND(AVERAGEIF('Week 1 - Making'!$B:$B,'Product List'!$A3328,'Week 1 - Making'!$P:$P),0),"")</f>
        <v/>
      </c>
      <c r="K3328" s="7" t="str">
        <f>IFERROR(ROUND(AVERAGEIF('Week 2 - Making'!$B:$B,'Product List'!$A3328,'Week 2 - Making'!$P:$P),0),"")</f>
        <v/>
      </c>
      <c r="L3328" s="263" t="str">
        <f>IFERROR(ROUND(AVERAGEIF('Week 3 - Making'!$B:$B,'Product List'!$A3328,'Week 3 - Making'!$P:$P),0),"")</f>
        <v/>
      </c>
      <c r="M3328" s="7" t="str">
        <f>IFERROR(ROUND(AVERAGEIF('Week 4 - Making'!$B:$B,'Product List'!$A3328,'Week 4 - Making'!$P:$P),0),"")</f>
        <v/>
      </c>
      <c r="N3328" s="7" t="str">
        <f>IFERROR(ROUND(AVERAGEIF('Week 5 - Making'!$B:$B,'Product List'!$A3328,'Week 5 - Making'!$P:$P),0),"")</f>
        <v/>
      </c>
      <c r="O3328" s="7"/>
      <c r="P3328" s="7" t="str">
        <f t="array" ref="P3328">iferror(xlookup(C3328,'Product Families'!A:A,'Product Families'!S:S),"")</f>
        <v/>
      </c>
    </row>
    <row r="3329" ht="14.25" customHeight="1">
      <c r="A3329" s="122"/>
      <c r="B3329" s="270"/>
      <c r="C3329" s="122"/>
      <c r="D3329" s="7" t="str">
        <f t="array" ref="D3329">IFERROR(XLOOKUP($C3329,'Product Families'!$A:$A,'Product Families'!$D:$D),"")</f>
        <v/>
      </c>
      <c r="E3329" s="7" t="str">
        <f t="array" ref="E3329">IFERROR(XLOOKUP($C3329,'Product Families'!$A:$A,'Product Families'!$E:$E),"")</f>
        <v/>
      </c>
      <c r="F3329" s="7" t="str">
        <f t="array" ref="F3329">IFERROR(XLOOKUP($C3329,'Product Families'!$A:$A,'Product Families'!$F:$F),"")</f>
        <v/>
      </c>
      <c r="G3329" s="7" t="str">
        <f t="array" ref="G3329">IFERROR(XLOOKUP($C3329,'Product Families'!$A:$A,'Product Families'!$G:$G),"")</f>
        <v/>
      </c>
      <c r="J3329" s="7" t="str">
        <f>IFERROR(ROUND(AVERAGEIF('Week 1 - Making'!$B:$B,'Product List'!$A3329,'Week 1 - Making'!$P:$P),0),"")</f>
        <v/>
      </c>
      <c r="K3329" s="7" t="str">
        <f>IFERROR(ROUND(AVERAGEIF('Week 2 - Making'!$B:$B,'Product List'!$A3329,'Week 2 - Making'!$P:$P),0),"")</f>
        <v/>
      </c>
      <c r="L3329" s="263" t="str">
        <f>IFERROR(ROUND(AVERAGEIF('Week 3 - Making'!$B:$B,'Product List'!$A3329,'Week 3 - Making'!$P:$P),0),"")</f>
        <v/>
      </c>
      <c r="M3329" s="7" t="str">
        <f>IFERROR(ROUND(AVERAGEIF('Week 4 - Making'!$B:$B,'Product List'!$A3329,'Week 4 - Making'!$P:$P),0),"")</f>
        <v/>
      </c>
      <c r="N3329" s="7" t="str">
        <f>IFERROR(ROUND(AVERAGEIF('Week 5 - Making'!$B:$B,'Product List'!$A3329,'Week 5 - Making'!$P:$P),0),"")</f>
        <v/>
      </c>
      <c r="O3329" s="7"/>
      <c r="P3329" s="7" t="str">
        <f t="array" ref="P3329">iferror(xlookup(C3329,'Product Families'!A:A,'Product Families'!S:S),"")</f>
        <v/>
      </c>
    </row>
    <row r="3330" ht="14.25" customHeight="1">
      <c r="A3330" s="122"/>
      <c r="B3330" s="270"/>
      <c r="C3330" s="122"/>
      <c r="D3330" s="7" t="str">
        <f t="array" ref="D3330">IFERROR(XLOOKUP($C3330,'Product Families'!$A:$A,'Product Families'!$D:$D),"")</f>
        <v/>
      </c>
      <c r="E3330" s="7" t="str">
        <f t="array" ref="E3330">IFERROR(XLOOKUP($C3330,'Product Families'!$A:$A,'Product Families'!$E:$E),"")</f>
        <v/>
      </c>
      <c r="F3330" s="7" t="str">
        <f t="array" ref="F3330">IFERROR(XLOOKUP($C3330,'Product Families'!$A:$A,'Product Families'!$F:$F),"")</f>
        <v/>
      </c>
      <c r="G3330" s="7" t="str">
        <f t="array" ref="G3330">IFERROR(XLOOKUP($C3330,'Product Families'!$A:$A,'Product Families'!$G:$G),"")</f>
        <v/>
      </c>
      <c r="J3330" s="7" t="str">
        <f>IFERROR(ROUND(AVERAGEIF('Week 1 - Making'!$B:$B,'Product List'!$A3330,'Week 1 - Making'!$P:$P),0),"")</f>
        <v/>
      </c>
      <c r="K3330" s="7" t="str">
        <f>IFERROR(ROUND(AVERAGEIF('Week 2 - Making'!$B:$B,'Product List'!$A3330,'Week 2 - Making'!$P:$P),0),"")</f>
        <v/>
      </c>
      <c r="L3330" s="263" t="str">
        <f>IFERROR(ROUND(AVERAGEIF('Week 3 - Making'!$B:$B,'Product List'!$A3330,'Week 3 - Making'!$P:$P),0),"")</f>
        <v/>
      </c>
      <c r="M3330" s="7" t="str">
        <f>IFERROR(ROUND(AVERAGEIF('Week 4 - Making'!$B:$B,'Product List'!$A3330,'Week 4 - Making'!$P:$P),0),"")</f>
        <v/>
      </c>
      <c r="N3330" s="7" t="str">
        <f>IFERROR(ROUND(AVERAGEIF('Week 5 - Making'!$B:$B,'Product List'!$A3330,'Week 5 - Making'!$P:$P),0),"")</f>
        <v/>
      </c>
      <c r="O3330" s="7"/>
      <c r="P3330" s="7" t="str">
        <f t="array" ref="P3330">iferror(xlookup(C3330,'Product Families'!A:A,'Product Families'!S:S),"")</f>
        <v/>
      </c>
    </row>
    <row r="3331" ht="14.25" customHeight="1">
      <c r="A3331" s="122"/>
      <c r="B3331" s="270"/>
      <c r="C3331" s="122"/>
      <c r="D3331" s="7" t="str">
        <f t="array" ref="D3331">IFERROR(XLOOKUP($C3331,'Product Families'!$A:$A,'Product Families'!$D:$D),"")</f>
        <v/>
      </c>
      <c r="E3331" s="7" t="str">
        <f t="array" ref="E3331">IFERROR(XLOOKUP($C3331,'Product Families'!$A:$A,'Product Families'!$E:$E),"")</f>
        <v/>
      </c>
      <c r="F3331" s="7" t="str">
        <f t="array" ref="F3331">IFERROR(XLOOKUP($C3331,'Product Families'!$A:$A,'Product Families'!$F:$F),"")</f>
        <v/>
      </c>
      <c r="G3331" s="7" t="str">
        <f t="array" ref="G3331">IFERROR(XLOOKUP($C3331,'Product Families'!$A:$A,'Product Families'!$G:$G),"")</f>
        <v/>
      </c>
      <c r="J3331" s="7" t="str">
        <f>IFERROR(ROUND(AVERAGEIF('Week 1 - Making'!$B:$B,'Product List'!$A3331,'Week 1 - Making'!$P:$P),0),"")</f>
        <v/>
      </c>
      <c r="K3331" s="7" t="str">
        <f>IFERROR(ROUND(AVERAGEIF('Week 2 - Making'!$B:$B,'Product List'!$A3331,'Week 2 - Making'!$P:$P),0),"")</f>
        <v/>
      </c>
      <c r="L3331" s="263" t="str">
        <f>IFERROR(ROUND(AVERAGEIF('Week 3 - Making'!$B:$B,'Product List'!$A3331,'Week 3 - Making'!$P:$P),0),"")</f>
        <v/>
      </c>
      <c r="M3331" s="7" t="str">
        <f>IFERROR(ROUND(AVERAGEIF('Week 4 - Making'!$B:$B,'Product List'!$A3331,'Week 4 - Making'!$P:$P),0),"")</f>
        <v/>
      </c>
      <c r="N3331" s="7" t="str">
        <f>IFERROR(ROUND(AVERAGEIF('Week 5 - Making'!$B:$B,'Product List'!$A3331,'Week 5 - Making'!$P:$P),0),"")</f>
        <v/>
      </c>
      <c r="O3331" s="7"/>
      <c r="P3331" s="7" t="str">
        <f t="array" ref="P3331">iferror(xlookup(C3331,'Product Families'!A:A,'Product Families'!S:S),"")</f>
        <v/>
      </c>
    </row>
    <row r="3332" ht="14.25" customHeight="1">
      <c r="A3332" s="122"/>
      <c r="B3332" s="270"/>
      <c r="C3332" s="122"/>
      <c r="D3332" s="7" t="str">
        <f t="array" ref="D3332">IFERROR(XLOOKUP($C3332,'Product Families'!$A:$A,'Product Families'!$D:$D),"")</f>
        <v/>
      </c>
      <c r="E3332" s="7" t="str">
        <f t="array" ref="E3332">IFERROR(XLOOKUP($C3332,'Product Families'!$A:$A,'Product Families'!$E:$E),"")</f>
        <v/>
      </c>
      <c r="F3332" s="7" t="str">
        <f t="array" ref="F3332">IFERROR(XLOOKUP($C3332,'Product Families'!$A:$A,'Product Families'!$F:$F),"")</f>
        <v/>
      </c>
      <c r="G3332" s="7" t="str">
        <f t="array" ref="G3332">IFERROR(XLOOKUP($C3332,'Product Families'!$A:$A,'Product Families'!$G:$G),"")</f>
        <v/>
      </c>
      <c r="J3332" s="7" t="str">
        <f>IFERROR(ROUND(AVERAGEIF('Week 1 - Making'!$B:$B,'Product List'!$A3332,'Week 1 - Making'!$P:$P),0),"")</f>
        <v/>
      </c>
      <c r="K3332" s="7" t="str">
        <f>IFERROR(ROUND(AVERAGEIF('Week 2 - Making'!$B:$B,'Product List'!$A3332,'Week 2 - Making'!$P:$P),0),"")</f>
        <v/>
      </c>
      <c r="L3332" s="263" t="str">
        <f>IFERROR(ROUND(AVERAGEIF('Week 3 - Making'!$B:$B,'Product List'!$A3332,'Week 3 - Making'!$P:$P),0),"")</f>
        <v/>
      </c>
      <c r="M3332" s="7" t="str">
        <f>IFERROR(ROUND(AVERAGEIF('Week 4 - Making'!$B:$B,'Product List'!$A3332,'Week 4 - Making'!$P:$P),0),"")</f>
        <v/>
      </c>
      <c r="N3332" s="7" t="str">
        <f>IFERROR(ROUND(AVERAGEIF('Week 5 - Making'!$B:$B,'Product List'!$A3332,'Week 5 - Making'!$P:$P),0),"")</f>
        <v/>
      </c>
      <c r="O3332" s="7"/>
      <c r="P3332" s="7" t="str">
        <f t="array" ref="P3332">iferror(xlookup(C3332,'Product Families'!A:A,'Product Families'!S:S),"")</f>
        <v/>
      </c>
    </row>
    <row r="3333" ht="14.25" customHeight="1">
      <c r="A3333" s="122"/>
      <c r="B3333" s="270"/>
      <c r="C3333" s="122"/>
      <c r="D3333" s="7" t="str">
        <f t="array" ref="D3333">IFERROR(XLOOKUP($C3333,'Product Families'!$A:$A,'Product Families'!$D:$D),"")</f>
        <v/>
      </c>
      <c r="E3333" s="7" t="str">
        <f t="array" ref="E3333">IFERROR(XLOOKUP($C3333,'Product Families'!$A:$A,'Product Families'!$E:$E),"")</f>
        <v/>
      </c>
      <c r="F3333" s="7" t="str">
        <f t="array" ref="F3333">IFERROR(XLOOKUP($C3333,'Product Families'!$A:$A,'Product Families'!$F:$F),"")</f>
        <v/>
      </c>
      <c r="G3333" s="7" t="str">
        <f t="array" ref="G3333">IFERROR(XLOOKUP($C3333,'Product Families'!$A:$A,'Product Families'!$G:$G),"")</f>
        <v/>
      </c>
      <c r="J3333" s="7" t="str">
        <f>IFERROR(ROUND(AVERAGEIF('Week 1 - Making'!$B:$B,'Product List'!$A3333,'Week 1 - Making'!$P:$P),0),"")</f>
        <v/>
      </c>
      <c r="K3333" s="7" t="str">
        <f>IFERROR(ROUND(AVERAGEIF('Week 2 - Making'!$B:$B,'Product List'!$A3333,'Week 2 - Making'!$P:$P),0),"")</f>
        <v/>
      </c>
      <c r="L3333" s="263" t="str">
        <f>IFERROR(ROUND(AVERAGEIF('Week 3 - Making'!$B:$B,'Product List'!$A3333,'Week 3 - Making'!$P:$P),0),"")</f>
        <v/>
      </c>
      <c r="M3333" s="7" t="str">
        <f>IFERROR(ROUND(AVERAGEIF('Week 4 - Making'!$B:$B,'Product List'!$A3333,'Week 4 - Making'!$P:$P),0),"")</f>
        <v/>
      </c>
      <c r="N3333" s="7" t="str">
        <f>IFERROR(ROUND(AVERAGEIF('Week 5 - Making'!$B:$B,'Product List'!$A3333,'Week 5 - Making'!$P:$P),0),"")</f>
        <v/>
      </c>
      <c r="O3333" s="7"/>
      <c r="P3333" s="7" t="str">
        <f t="array" ref="P3333">iferror(xlookup(C3333,'Product Families'!A:A,'Product Families'!S:S),"")</f>
        <v/>
      </c>
    </row>
    <row r="3334" ht="14.25" customHeight="1">
      <c r="A3334" s="122"/>
      <c r="B3334" s="270"/>
      <c r="C3334" s="122"/>
      <c r="D3334" s="7" t="str">
        <f t="array" ref="D3334">IFERROR(XLOOKUP($C3334,'Product Families'!$A:$A,'Product Families'!$D:$D),"")</f>
        <v/>
      </c>
      <c r="E3334" s="7" t="str">
        <f t="array" ref="E3334">IFERROR(XLOOKUP($C3334,'Product Families'!$A:$A,'Product Families'!$E:$E),"")</f>
        <v/>
      </c>
      <c r="F3334" s="7" t="str">
        <f t="array" ref="F3334">IFERROR(XLOOKUP($C3334,'Product Families'!$A:$A,'Product Families'!$F:$F),"")</f>
        <v/>
      </c>
      <c r="G3334" s="7" t="str">
        <f t="array" ref="G3334">IFERROR(XLOOKUP($C3334,'Product Families'!$A:$A,'Product Families'!$G:$G),"")</f>
        <v/>
      </c>
      <c r="J3334" s="7" t="str">
        <f>IFERROR(ROUND(AVERAGEIF('Week 1 - Making'!$B:$B,'Product List'!$A3334,'Week 1 - Making'!$P:$P),0),"")</f>
        <v/>
      </c>
      <c r="K3334" s="7" t="str">
        <f>IFERROR(ROUND(AVERAGEIF('Week 2 - Making'!$B:$B,'Product List'!$A3334,'Week 2 - Making'!$P:$P),0),"")</f>
        <v/>
      </c>
      <c r="L3334" s="263" t="str">
        <f>IFERROR(ROUND(AVERAGEIF('Week 3 - Making'!$B:$B,'Product List'!$A3334,'Week 3 - Making'!$P:$P),0),"")</f>
        <v/>
      </c>
      <c r="M3334" s="7" t="str">
        <f>IFERROR(ROUND(AVERAGEIF('Week 4 - Making'!$B:$B,'Product List'!$A3334,'Week 4 - Making'!$P:$P),0),"")</f>
        <v/>
      </c>
      <c r="N3334" s="7" t="str">
        <f>IFERROR(ROUND(AVERAGEIF('Week 5 - Making'!$B:$B,'Product List'!$A3334,'Week 5 - Making'!$P:$P),0),"")</f>
        <v/>
      </c>
      <c r="O3334" s="7"/>
      <c r="P3334" s="7" t="str">
        <f t="array" ref="P3334">iferror(xlookup(C3334,'Product Families'!A:A,'Product Families'!S:S),"")</f>
        <v/>
      </c>
    </row>
    <row r="3335" ht="14.25" customHeight="1">
      <c r="A3335" s="122"/>
      <c r="B3335" s="270"/>
      <c r="C3335" s="122"/>
      <c r="D3335" s="7" t="str">
        <f t="array" ref="D3335">IFERROR(XLOOKUP($C3335,'Product Families'!$A:$A,'Product Families'!$D:$D),"")</f>
        <v/>
      </c>
      <c r="E3335" s="7" t="str">
        <f t="array" ref="E3335">IFERROR(XLOOKUP($C3335,'Product Families'!$A:$A,'Product Families'!$E:$E),"")</f>
        <v/>
      </c>
      <c r="F3335" s="7" t="str">
        <f t="array" ref="F3335">IFERROR(XLOOKUP($C3335,'Product Families'!$A:$A,'Product Families'!$F:$F),"")</f>
        <v/>
      </c>
      <c r="G3335" s="7" t="str">
        <f t="array" ref="G3335">IFERROR(XLOOKUP($C3335,'Product Families'!$A:$A,'Product Families'!$G:$G),"")</f>
        <v/>
      </c>
      <c r="J3335" s="7" t="str">
        <f>IFERROR(ROUND(AVERAGEIF('Week 1 - Making'!$B:$B,'Product List'!$A3335,'Week 1 - Making'!$P:$P),0),"")</f>
        <v/>
      </c>
      <c r="K3335" s="7" t="str">
        <f>IFERROR(ROUND(AVERAGEIF('Week 2 - Making'!$B:$B,'Product List'!$A3335,'Week 2 - Making'!$P:$P),0),"")</f>
        <v/>
      </c>
      <c r="L3335" s="263" t="str">
        <f>IFERROR(ROUND(AVERAGEIF('Week 3 - Making'!$B:$B,'Product List'!$A3335,'Week 3 - Making'!$P:$P),0),"")</f>
        <v/>
      </c>
      <c r="M3335" s="7" t="str">
        <f>IFERROR(ROUND(AVERAGEIF('Week 4 - Making'!$B:$B,'Product List'!$A3335,'Week 4 - Making'!$P:$P),0),"")</f>
        <v/>
      </c>
      <c r="N3335" s="7" t="str">
        <f>IFERROR(ROUND(AVERAGEIF('Week 5 - Making'!$B:$B,'Product List'!$A3335,'Week 5 - Making'!$P:$P),0),"")</f>
        <v/>
      </c>
      <c r="O3335" s="7"/>
      <c r="P3335" s="7" t="str">
        <f t="array" ref="P3335">iferror(xlookup(C3335,'Product Families'!A:A,'Product Families'!S:S),"")</f>
        <v/>
      </c>
    </row>
    <row r="3336" ht="14.25" customHeight="1">
      <c r="A3336" s="122"/>
      <c r="B3336" s="270"/>
      <c r="C3336" s="122"/>
      <c r="D3336" s="7" t="str">
        <f t="array" ref="D3336">IFERROR(XLOOKUP($C3336,'Product Families'!$A:$A,'Product Families'!$D:$D),"")</f>
        <v/>
      </c>
      <c r="E3336" s="7" t="str">
        <f t="array" ref="E3336">IFERROR(XLOOKUP($C3336,'Product Families'!$A:$A,'Product Families'!$E:$E),"")</f>
        <v/>
      </c>
      <c r="F3336" s="7" t="str">
        <f t="array" ref="F3336">IFERROR(XLOOKUP($C3336,'Product Families'!$A:$A,'Product Families'!$F:$F),"")</f>
        <v/>
      </c>
      <c r="G3336" s="7" t="str">
        <f t="array" ref="G3336">IFERROR(XLOOKUP($C3336,'Product Families'!$A:$A,'Product Families'!$G:$G),"")</f>
        <v/>
      </c>
      <c r="J3336" s="7" t="str">
        <f>IFERROR(ROUND(AVERAGEIF('Week 1 - Making'!$B:$B,'Product List'!$A3336,'Week 1 - Making'!$P:$P),0),"")</f>
        <v/>
      </c>
      <c r="K3336" s="7" t="str">
        <f>IFERROR(ROUND(AVERAGEIF('Week 2 - Making'!$B:$B,'Product List'!$A3336,'Week 2 - Making'!$P:$P),0),"")</f>
        <v/>
      </c>
      <c r="L3336" s="263" t="str">
        <f>IFERROR(ROUND(AVERAGEIF('Week 3 - Making'!$B:$B,'Product List'!$A3336,'Week 3 - Making'!$P:$P),0),"")</f>
        <v/>
      </c>
      <c r="M3336" s="7" t="str">
        <f>IFERROR(ROUND(AVERAGEIF('Week 4 - Making'!$B:$B,'Product List'!$A3336,'Week 4 - Making'!$P:$P),0),"")</f>
        <v/>
      </c>
      <c r="N3336" s="7" t="str">
        <f>IFERROR(ROUND(AVERAGEIF('Week 5 - Making'!$B:$B,'Product List'!$A3336,'Week 5 - Making'!$P:$P),0),"")</f>
        <v/>
      </c>
      <c r="O3336" s="7"/>
      <c r="P3336" s="7" t="str">
        <f t="array" ref="P3336">iferror(xlookup(C3336,'Product Families'!A:A,'Product Families'!S:S),"")</f>
        <v/>
      </c>
    </row>
    <row r="3337" ht="14.25" customHeight="1">
      <c r="A3337" s="122"/>
      <c r="B3337" s="270"/>
      <c r="C3337" s="122"/>
      <c r="D3337" s="7" t="str">
        <f t="array" ref="D3337">IFERROR(XLOOKUP($C3337,'Product Families'!$A:$A,'Product Families'!$D:$D),"")</f>
        <v/>
      </c>
      <c r="E3337" s="7" t="str">
        <f t="array" ref="E3337">IFERROR(XLOOKUP($C3337,'Product Families'!$A:$A,'Product Families'!$E:$E),"")</f>
        <v/>
      </c>
      <c r="F3337" s="7" t="str">
        <f t="array" ref="F3337">IFERROR(XLOOKUP($C3337,'Product Families'!$A:$A,'Product Families'!$F:$F),"")</f>
        <v/>
      </c>
      <c r="G3337" s="7" t="str">
        <f t="array" ref="G3337">IFERROR(XLOOKUP($C3337,'Product Families'!$A:$A,'Product Families'!$G:$G),"")</f>
        <v/>
      </c>
      <c r="J3337" s="7" t="str">
        <f>IFERROR(ROUND(AVERAGEIF('Week 1 - Making'!$B:$B,'Product List'!$A3337,'Week 1 - Making'!$P:$P),0),"")</f>
        <v/>
      </c>
      <c r="K3337" s="7" t="str">
        <f>IFERROR(ROUND(AVERAGEIF('Week 2 - Making'!$B:$B,'Product List'!$A3337,'Week 2 - Making'!$P:$P),0),"")</f>
        <v/>
      </c>
      <c r="L3337" s="263" t="str">
        <f>IFERROR(ROUND(AVERAGEIF('Week 3 - Making'!$B:$B,'Product List'!$A3337,'Week 3 - Making'!$P:$P),0),"")</f>
        <v/>
      </c>
      <c r="M3337" s="7" t="str">
        <f>IFERROR(ROUND(AVERAGEIF('Week 4 - Making'!$B:$B,'Product List'!$A3337,'Week 4 - Making'!$P:$P),0),"")</f>
        <v/>
      </c>
      <c r="N3337" s="7" t="str">
        <f>IFERROR(ROUND(AVERAGEIF('Week 5 - Making'!$B:$B,'Product List'!$A3337,'Week 5 - Making'!$P:$P),0),"")</f>
        <v/>
      </c>
      <c r="O3337" s="7"/>
      <c r="P3337" s="7" t="str">
        <f t="array" ref="P3337">iferror(xlookup(C3337,'Product Families'!A:A,'Product Families'!S:S),"")</f>
        <v/>
      </c>
    </row>
    <row r="3338" ht="14.25" customHeight="1">
      <c r="A3338" s="122"/>
      <c r="B3338" s="270"/>
      <c r="C3338" s="122"/>
      <c r="D3338" s="7" t="str">
        <f t="array" ref="D3338">IFERROR(XLOOKUP($C3338,'Product Families'!$A:$A,'Product Families'!$D:$D),"")</f>
        <v/>
      </c>
      <c r="E3338" s="7" t="str">
        <f t="array" ref="E3338">IFERROR(XLOOKUP($C3338,'Product Families'!$A:$A,'Product Families'!$E:$E),"")</f>
        <v/>
      </c>
      <c r="F3338" s="7" t="str">
        <f t="array" ref="F3338">IFERROR(XLOOKUP($C3338,'Product Families'!$A:$A,'Product Families'!$F:$F),"")</f>
        <v/>
      </c>
      <c r="G3338" s="7" t="str">
        <f t="array" ref="G3338">IFERROR(XLOOKUP($C3338,'Product Families'!$A:$A,'Product Families'!$G:$G),"")</f>
        <v/>
      </c>
      <c r="J3338" s="7" t="str">
        <f>IFERROR(ROUND(AVERAGEIF('Week 1 - Making'!$B:$B,'Product List'!$A3338,'Week 1 - Making'!$P:$P),0),"")</f>
        <v/>
      </c>
      <c r="K3338" s="7" t="str">
        <f>IFERROR(ROUND(AVERAGEIF('Week 2 - Making'!$B:$B,'Product List'!$A3338,'Week 2 - Making'!$P:$P),0),"")</f>
        <v/>
      </c>
      <c r="L3338" s="263" t="str">
        <f>IFERROR(ROUND(AVERAGEIF('Week 3 - Making'!$B:$B,'Product List'!$A3338,'Week 3 - Making'!$P:$P),0),"")</f>
        <v/>
      </c>
      <c r="M3338" s="7" t="str">
        <f>IFERROR(ROUND(AVERAGEIF('Week 4 - Making'!$B:$B,'Product List'!$A3338,'Week 4 - Making'!$P:$P),0),"")</f>
        <v/>
      </c>
      <c r="N3338" s="7" t="str">
        <f>IFERROR(ROUND(AVERAGEIF('Week 5 - Making'!$B:$B,'Product List'!$A3338,'Week 5 - Making'!$P:$P),0),"")</f>
        <v/>
      </c>
      <c r="O3338" s="7"/>
      <c r="P3338" s="7" t="str">
        <f t="array" ref="P3338">iferror(xlookup(C3338,'Product Families'!A:A,'Product Families'!S:S),"")</f>
        <v/>
      </c>
    </row>
    <row r="3339" ht="14.25" customHeight="1">
      <c r="A3339" s="122"/>
      <c r="B3339" s="270"/>
      <c r="C3339" s="122"/>
      <c r="D3339" s="7" t="str">
        <f t="array" ref="D3339">IFERROR(XLOOKUP($C3339,'Product Families'!$A:$A,'Product Families'!$D:$D),"")</f>
        <v/>
      </c>
      <c r="E3339" s="7" t="str">
        <f t="array" ref="E3339">IFERROR(XLOOKUP($C3339,'Product Families'!$A:$A,'Product Families'!$E:$E),"")</f>
        <v/>
      </c>
      <c r="F3339" s="7" t="str">
        <f t="array" ref="F3339">IFERROR(XLOOKUP($C3339,'Product Families'!$A:$A,'Product Families'!$F:$F),"")</f>
        <v/>
      </c>
      <c r="G3339" s="7" t="str">
        <f t="array" ref="G3339">IFERROR(XLOOKUP($C3339,'Product Families'!$A:$A,'Product Families'!$G:$G),"")</f>
        <v/>
      </c>
      <c r="J3339" s="7" t="str">
        <f>IFERROR(ROUND(AVERAGEIF('Week 1 - Making'!$B:$B,'Product List'!$A3339,'Week 1 - Making'!$P:$P),0),"")</f>
        <v/>
      </c>
      <c r="K3339" s="7" t="str">
        <f>IFERROR(ROUND(AVERAGEIF('Week 2 - Making'!$B:$B,'Product List'!$A3339,'Week 2 - Making'!$P:$P),0),"")</f>
        <v/>
      </c>
      <c r="L3339" s="263" t="str">
        <f>IFERROR(ROUND(AVERAGEIF('Week 3 - Making'!$B:$B,'Product List'!$A3339,'Week 3 - Making'!$P:$P),0),"")</f>
        <v/>
      </c>
      <c r="M3339" s="7" t="str">
        <f>IFERROR(ROUND(AVERAGEIF('Week 4 - Making'!$B:$B,'Product List'!$A3339,'Week 4 - Making'!$P:$P),0),"")</f>
        <v/>
      </c>
      <c r="N3339" s="7" t="str">
        <f>IFERROR(ROUND(AVERAGEIF('Week 5 - Making'!$B:$B,'Product List'!$A3339,'Week 5 - Making'!$P:$P),0),"")</f>
        <v/>
      </c>
      <c r="O3339" s="7"/>
      <c r="P3339" s="7" t="str">
        <f t="array" ref="P3339">iferror(xlookup(C3339,'Product Families'!A:A,'Product Families'!S:S),"")</f>
        <v/>
      </c>
    </row>
    <row r="3340" ht="14.25" customHeight="1">
      <c r="A3340" s="122"/>
      <c r="B3340" s="270"/>
      <c r="C3340" s="122"/>
      <c r="D3340" s="7" t="str">
        <f t="array" ref="D3340">IFERROR(XLOOKUP($C3340,'Product Families'!$A:$A,'Product Families'!$D:$D),"")</f>
        <v/>
      </c>
      <c r="E3340" s="7" t="str">
        <f t="array" ref="E3340">IFERROR(XLOOKUP($C3340,'Product Families'!$A:$A,'Product Families'!$E:$E),"")</f>
        <v/>
      </c>
      <c r="F3340" s="7" t="str">
        <f t="array" ref="F3340">IFERROR(XLOOKUP($C3340,'Product Families'!$A:$A,'Product Families'!$F:$F),"")</f>
        <v/>
      </c>
      <c r="G3340" s="7" t="str">
        <f t="array" ref="G3340">IFERROR(XLOOKUP($C3340,'Product Families'!$A:$A,'Product Families'!$G:$G),"")</f>
        <v/>
      </c>
      <c r="J3340" s="7" t="str">
        <f>IFERROR(ROUND(AVERAGEIF('Week 1 - Making'!$B:$B,'Product List'!$A3340,'Week 1 - Making'!$P:$P),0),"")</f>
        <v/>
      </c>
      <c r="K3340" s="7" t="str">
        <f>IFERROR(ROUND(AVERAGEIF('Week 2 - Making'!$B:$B,'Product List'!$A3340,'Week 2 - Making'!$P:$P),0),"")</f>
        <v/>
      </c>
      <c r="L3340" s="263" t="str">
        <f>IFERROR(ROUND(AVERAGEIF('Week 3 - Making'!$B:$B,'Product List'!$A3340,'Week 3 - Making'!$P:$P),0),"")</f>
        <v/>
      </c>
      <c r="M3340" s="7" t="str">
        <f>IFERROR(ROUND(AVERAGEIF('Week 4 - Making'!$B:$B,'Product List'!$A3340,'Week 4 - Making'!$P:$P),0),"")</f>
        <v/>
      </c>
      <c r="N3340" s="7" t="str">
        <f>IFERROR(ROUND(AVERAGEIF('Week 5 - Making'!$B:$B,'Product List'!$A3340,'Week 5 - Making'!$P:$P),0),"")</f>
        <v/>
      </c>
      <c r="O3340" s="7"/>
      <c r="P3340" s="7" t="str">
        <f t="array" ref="P3340">iferror(xlookup(C3340,'Product Families'!A:A,'Product Families'!S:S),"")</f>
        <v/>
      </c>
    </row>
    <row r="3341" ht="14.25" customHeight="1">
      <c r="A3341" s="122"/>
      <c r="B3341" s="270"/>
      <c r="C3341" s="122"/>
      <c r="D3341" s="7" t="str">
        <f t="array" ref="D3341">IFERROR(XLOOKUP($C3341,'Product Families'!$A:$A,'Product Families'!$D:$D),"")</f>
        <v/>
      </c>
      <c r="E3341" s="7" t="str">
        <f t="array" ref="E3341">IFERROR(XLOOKUP($C3341,'Product Families'!$A:$A,'Product Families'!$E:$E),"")</f>
        <v/>
      </c>
      <c r="F3341" s="7" t="str">
        <f t="array" ref="F3341">IFERROR(XLOOKUP($C3341,'Product Families'!$A:$A,'Product Families'!$F:$F),"")</f>
        <v/>
      </c>
      <c r="G3341" s="7" t="str">
        <f t="array" ref="G3341">IFERROR(XLOOKUP($C3341,'Product Families'!$A:$A,'Product Families'!$G:$G),"")</f>
        <v/>
      </c>
      <c r="J3341" s="7" t="str">
        <f>IFERROR(ROUND(AVERAGEIF('Week 1 - Making'!$B:$B,'Product List'!$A3341,'Week 1 - Making'!$P:$P),0),"")</f>
        <v/>
      </c>
      <c r="K3341" s="7" t="str">
        <f>IFERROR(ROUND(AVERAGEIF('Week 2 - Making'!$B:$B,'Product List'!$A3341,'Week 2 - Making'!$P:$P),0),"")</f>
        <v/>
      </c>
      <c r="L3341" s="263" t="str">
        <f>IFERROR(ROUND(AVERAGEIF('Week 3 - Making'!$B:$B,'Product List'!$A3341,'Week 3 - Making'!$P:$P),0),"")</f>
        <v/>
      </c>
      <c r="M3341" s="7" t="str">
        <f>IFERROR(ROUND(AVERAGEIF('Week 4 - Making'!$B:$B,'Product List'!$A3341,'Week 4 - Making'!$P:$P),0),"")</f>
        <v/>
      </c>
      <c r="N3341" s="7" t="str">
        <f>IFERROR(ROUND(AVERAGEIF('Week 5 - Making'!$B:$B,'Product List'!$A3341,'Week 5 - Making'!$P:$P),0),"")</f>
        <v/>
      </c>
      <c r="O3341" s="7"/>
      <c r="P3341" s="7" t="str">
        <f t="array" ref="P3341">iferror(xlookup(C3341,'Product Families'!A:A,'Product Families'!S:S),"")</f>
        <v/>
      </c>
    </row>
    <row r="3342" ht="14.25" customHeight="1">
      <c r="A3342" s="122"/>
      <c r="B3342" s="270"/>
      <c r="C3342" s="122"/>
      <c r="D3342" s="7" t="str">
        <f t="array" ref="D3342">IFERROR(XLOOKUP($C3342,'Product Families'!$A:$A,'Product Families'!$D:$D),"")</f>
        <v/>
      </c>
      <c r="E3342" s="7" t="str">
        <f t="array" ref="E3342">IFERROR(XLOOKUP($C3342,'Product Families'!$A:$A,'Product Families'!$E:$E),"")</f>
        <v/>
      </c>
      <c r="F3342" s="7" t="str">
        <f t="array" ref="F3342">IFERROR(XLOOKUP($C3342,'Product Families'!$A:$A,'Product Families'!$F:$F),"")</f>
        <v/>
      </c>
      <c r="G3342" s="7" t="str">
        <f t="array" ref="G3342">IFERROR(XLOOKUP($C3342,'Product Families'!$A:$A,'Product Families'!$G:$G),"")</f>
        <v/>
      </c>
      <c r="J3342" s="7" t="str">
        <f>IFERROR(ROUND(AVERAGEIF('Week 1 - Making'!$B:$B,'Product List'!$A3342,'Week 1 - Making'!$P:$P),0),"")</f>
        <v/>
      </c>
      <c r="K3342" s="7" t="str">
        <f>IFERROR(ROUND(AVERAGEIF('Week 2 - Making'!$B:$B,'Product List'!$A3342,'Week 2 - Making'!$P:$P),0),"")</f>
        <v/>
      </c>
      <c r="L3342" s="263" t="str">
        <f>IFERROR(ROUND(AVERAGEIF('Week 3 - Making'!$B:$B,'Product List'!$A3342,'Week 3 - Making'!$P:$P),0),"")</f>
        <v/>
      </c>
      <c r="M3342" s="7" t="str">
        <f>IFERROR(ROUND(AVERAGEIF('Week 4 - Making'!$B:$B,'Product List'!$A3342,'Week 4 - Making'!$P:$P),0),"")</f>
        <v/>
      </c>
      <c r="N3342" s="7" t="str">
        <f>IFERROR(ROUND(AVERAGEIF('Week 5 - Making'!$B:$B,'Product List'!$A3342,'Week 5 - Making'!$P:$P),0),"")</f>
        <v/>
      </c>
      <c r="O3342" s="7"/>
      <c r="P3342" s="7" t="str">
        <f t="array" ref="P3342">iferror(xlookup(C3342,'Product Families'!A:A,'Product Families'!S:S),"")</f>
        <v/>
      </c>
    </row>
    <row r="3343" ht="14.25" customHeight="1">
      <c r="A3343" s="122"/>
      <c r="B3343" s="270"/>
      <c r="C3343" s="122"/>
      <c r="D3343" s="7" t="str">
        <f t="array" ref="D3343">IFERROR(XLOOKUP($C3343,'Product Families'!$A:$A,'Product Families'!$D:$D),"")</f>
        <v/>
      </c>
      <c r="E3343" s="7" t="str">
        <f t="array" ref="E3343">IFERROR(XLOOKUP($C3343,'Product Families'!$A:$A,'Product Families'!$E:$E),"")</f>
        <v/>
      </c>
      <c r="F3343" s="7" t="str">
        <f t="array" ref="F3343">IFERROR(XLOOKUP($C3343,'Product Families'!$A:$A,'Product Families'!$F:$F),"")</f>
        <v/>
      </c>
      <c r="G3343" s="7" t="str">
        <f t="array" ref="G3343">IFERROR(XLOOKUP($C3343,'Product Families'!$A:$A,'Product Families'!$G:$G),"")</f>
        <v/>
      </c>
      <c r="J3343" s="7" t="str">
        <f>IFERROR(ROUND(AVERAGEIF('Week 1 - Making'!$B:$B,'Product List'!$A3343,'Week 1 - Making'!$P:$P),0),"")</f>
        <v/>
      </c>
      <c r="K3343" s="7" t="str">
        <f>IFERROR(ROUND(AVERAGEIF('Week 2 - Making'!$B:$B,'Product List'!$A3343,'Week 2 - Making'!$P:$P),0),"")</f>
        <v/>
      </c>
      <c r="L3343" s="263" t="str">
        <f>IFERROR(ROUND(AVERAGEIF('Week 3 - Making'!$B:$B,'Product List'!$A3343,'Week 3 - Making'!$P:$P),0),"")</f>
        <v/>
      </c>
      <c r="M3343" s="7" t="str">
        <f>IFERROR(ROUND(AVERAGEIF('Week 4 - Making'!$B:$B,'Product List'!$A3343,'Week 4 - Making'!$P:$P),0),"")</f>
        <v/>
      </c>
      <c r="N3343" s="7" t="str">
        <f>IFERROR(ROUND(AVERAGEIF('Week 5 - Making'!$B:$B,'Product List'!$A3343,'Week 5 - Making'!$P:$P),0),"")</f>
        <v/>
      </c>
      <c r="O3343" s="7"/>
      <c r="P3343" s="7" t="str">
        <f t="array" ref="P3343">iferror(xlookup(C3343,'Product Families'!A:A,'Product Families'!S:S),"")</f>
        <v/>
      </c>
    </row>
    <row r="3344" ht="14.25" customHeight="1">
      <c r="A3344" s="122"/>
      <c r="B3344" s="270"/>
      <c r="C3344" s="122"/>
      <c r="D3344" s="7" t="str">
        <f t="array" ref="D3344">IFERROR(XLOOKUP($C3344,'Product Families'!$A:$A,'Product Families'!$D:$D),"")</f>
        <v/>
      </c>
      <c r="E3344" s="7" t="str">
        <f t="array" ref="E3344">IFERROR(XLOOKUP($C3344,'Product Families'!$A:$A,'Product Families'!$E:$E),"")</f>
        <v/>
      </c>
      <c r="F3344" s="7" t="str">
        <f t="array" ref="F3344">IFERROR(XLOOKUP($C3344,'Product Families'!$A:$A,'Product Families'!$F:$F),"")</f>
        <v/>
      </c>
      <c r="G3344" s="7" t="str">
        <f t="array" ref="G3344">IFERROR(XLOOKUP($C3344,'Product Families'!$A:$A,'Product Families'!$G:$G),"")</f>
        <v/>
      </c>
      <c r="J3344" s="7" t="str">
        <f>IFERROR(ROUND(AVERAGEIF('Week 1 - Making'!$B:$B,'Product List'!$A3344,'Week 1 - Making'!$P:$P),0),"")</f>
        <v/>
      </c>
      <c r="K3344" s="7" t="str">
        <f>IFERROR(ROUND(AVERAGEIF('Week 2 - Making'!$B:$B,'Product List'!$A3344,'Week 2 - Making'!$P:$P),0),"")</f>
        <v/>
      </c>
      <c r="L3344" s="263" t="str">
        <f>IFERROR(ROUND(AVERAGEIF('Week 3 - Making'!$B:$B,'Product List'!$A3344,'Week 3 - Making'!$P:$P),0),"")</f>
        <v/>
      </c>
      <c r="M3344" s="7" t="str">
        <f>IFERROR(ROUND(AVERAGEIF('Week 4 - Making'!$B:$B,'Product List'!$A3344,'Week 4 - Making'!$P:$P),0),"")</f>
        <v/>
      </c>
      <c r="N3344" s="7" t="str">
        <f>IFERROR(ROUND(AVERAGEIF('Week 5 - Making'!$B:$B,'Product List'!$A3344,'Week 5 - Making'!$P:$P),0),"")</f>
        <v/>
      </c>
      <c r="O3344" s="7"/>
      <c r="P3344" s="7" t="str">
        <f t="array" ref="P3344">iferror(xlookup(C3344,'Product Families'!A:A,'Product Families'!S:S),"")</f>
        <v/>
      </c>
    </row>
    <row r="3345" ht="14.25" customHeight="1">
      <c r="A3345" s="122"/>
      <c r="B3345" s="270"/>
      <c r="C3345" s="122"/>
      <c r="D3345" s="7" t="str">
        <f t="array" ref="D3345">IFERROR(XLOOKUP($C3345,'Product Families'!$A:$A,'Product Families'!$D:$D),"")</f>
        <v/>
      </c>
      <c r="E3345" s="7" t="str">
        <f t="array" ref="E3345">IFERROR(XLOOKUP($C3345,'Product Families'!$A:$A,'Product Families'!$E:$E),"")</f>
        <v/>
      </c>
      <c r="F3345" s="7" t="str">
        <f t="array" ref="F3345">IFERROR(XLOOKUP($C3345,'Product Families'!$A:$A,'Product Families'!$F:$F),"")</f>
        <v/>
      </c>
      <c r="G3345" s="7" t="str">
        <f t="array" ref="G3345">IFERROR(XLOOKUP($C3345,'Product Families'!$A:$A,'Product Families'!$G:$G),"")</f>
        <v/>
      </c>
      <c r="J3345" s="7" t="str">
        <f>IFERROR(ROUND(AVERAGEIF('Week 1 - Making'!$B:$B,'Product List'!$A3345,'Week 1 - Making'!$P:$P),0),"")</f>
        <v/>
      </c>
      <c r="K3345" s="7" t="str">
        <f>IFERROR(ROUND(AVERAGEIF('Week 2 - Making'!$B:$B,'Product List'!$A3345,'Week 2 - Making'!$P:$P),0),"")</f>
        <v/>
      </c>
      <c r="L3345" s="263" t="str">
        <f>IFERROR(ROUND(AVERAGEIF('Week 3 - Making'!$B:$B,'Product List'!$A3345,'Week 3 - Making'!$P:$P),0),"")</f>
        <v/>
      </c>
      <c r="M3345" s="7" t="str">
        <f>IFERROR(ROUND(AVERAGEIF('Week 4 - Making'!$B:$B,'Product List'!$A3345,'Week 4 - Making'!$P:$P),0),"")</f>
        <v/>
      </c>
      <c r="N3345" s="7" t="str">
        <f>IFERROR(ROUND(AVERAGEIF('Week 5 - Making'!$B:$B,'Product List'!$A3345,'Week 5 - Making'!$P:$P),0),"")</f>
        <v/>
      </c>
      <c r="O3345" s="7"/>
      <c r="P3345" s="7" t="str">
        <f t="array" ref="P3345">iferror(xlookup(C3345,'Product Families'!A:A,'Product Families'!S:S),"")</f>
        <v/>
      </c>
    </row>
    <row r="3346" ht="14.25" customHeight="1">
      <c r="A3346" s="122"/>
      <c r="B3346" s="270"/>
      <c r="C3346" s="122"/>
      <c r="D3346" s="7" t="str">
        <f t="array" ref="D3346">IFERROR(XLOOKUP($C3346,'Product Families'!$A:$A,'Product Families'!$D:$D),"")</f>
        <v/>
      </c>
      <c r="E3346" s="7" t="str">
        <f t="array" ref="E3346">IFERROR(XLOOKUP($C3346,'Product Families'!$A:$A,'Product Families'!$E:$E),"")</f>
        <v/>
      </c>
      <c r="F3346" s="7" t="str">
        <f t="array" ref="F3346">IFERROR(XLOOKUP($C3346,'Product Families'!$A:$A,'Product Families'!$F:$F),"")</f>
        <v/>
      </c>
      <c r="G3346" s="7" t="str">
        <f t="array" ref="G3346">IFERROR(XLOOKUP($C3346,'Product Families'!$A:$A,'Product Families'!$G:$G),"")</f>
        <v/>
      </c>
      <c r="J3346" s="7" t="str">
        <f>IFERROR(ROUND(AVERAGEIF('Week 1 - Making'!$B:$B,'Product List'!$A3346,'Week 1 - Making'!$P:$P),0),"")</f>
        <v/>
      </c>
      <c r="K3346" s="7" t="str">
        <f>IFERROR(ROUND(AVERAGEIF('Week 2 - Making'!$B:$B,'Product List'!$A3346,'Week 2 - Making'!$P:$P),0),"")</f>
        <v/>
      </c>
      <c r="L3346" s="263" t="str">
        <f>IFERROR(ROUND(AVERAGEIF('Week 3 - Making'!$B:$B,'Product List'!$A3346,'Week 3 - Making'!$P:$P),0),"")</f>
        <v/>
      </c>
      <c r="M3346" s="7" t="str">
        <f>IFERROR(ROUND(AVERAGEIF('Week 4 - Making'!$B:$B,'Product List'!$A3346,'Week 4 - Making'!$P:$P),0),"")</f>
        <v/>
      </c>
      <c r="N3346" s="7" t="str">
        <f>IFERROR(ROUND(AVERAGEIF('Week 5 - Making'!$B:$B,'Product List'!$A3346,'Week 5 - Making'!$P:$P),0),"")</f>
        <v/>
      </c>
      <c r="O3346" s="7"/>
      <c r="P3346" s="7" t="str">
        <f t="array" ref="P3346">iferror(xlookup(C3346,'Product Families'!A:A,'Product Families'!S:S),"")</f>
        <v/>
      </c>
    </row>
    <row r="3347" ht="14.25" customHeight="1">
      <c r="A3347" s="122"/>
      <c r="B3347" s="270"/>
      <c r="C3347" s="122"/>
      <c r="D3347" s="7" t="str">
        <f t="array" ref="D3347">IFERROR(XLOOKUP($C3347,'Product Families'!$A:$A,'Product Families'!$D:$D),"")</f>
        <v/>
      </c>
      <c r="E3347" s="7" t="str">
        <f t="array" ref="E3347">IFERROR(XLOOKUP($C3347,'Product Families'!$A:$A,'Product Families'!$E:$E),"")</f>
        <v/>
      </c>
      <c r="F3347" s="7" t="str">
        <f t="array" ref="F3347">IFERROR(XLOOKUP($C3347,'Product Families'!$A:$A,'Product Families'!$F:$F),"")</f>
        <v/>
      </c>
      <c r="G3347" s="7" t="str">
        <f t="array" ref="G3347">IFERROR(XLOOKUP($C3347,'Product Families'!$A:$A,'Product Families'!$G:$G),"")</f>
        <v/>
      </c>
      <c r="J3347" s="7" t="str">
        <f>IFERROR(ROUND(AVERAGEIF('Week 1 - Making'!$B:$B,'Product List'!$A3347,'Week 1 - Making'!$P:$P),0),"")</f>
        <v/>
      </c>
      <c r="K3347" s="7" t="str">
        <f>IFERROR(ROUND(AVERAGEIF('Week 2 - Making'!$B:$B,'Product List'!$A3347,'Week 2 - Making'!$P:$P),0),"")</f>
        <v/>
      </c>
      <c r="L3347" s="263" t="str">
        <f>IFERROR(ROUND(AVERAGEIF('Week 3 - Making'!$B:$B,'Product List'!$A3347,'Week 3 - Making'!$P:$P),0),"")</f>
        <v/>
      </c>
      <c r="M3347" s="7" t="str">
        <f>IFERROR(ROUND(AVERAGEIF('Week 4 - Making'!$B:$B,'Product List'!$A3347,'Week 4 - Making'!$P:$P),0),"")</f>
        <v/>
      </c>
      <c r="N3347" s="7" t="str">
        <f>IFERROR(ROUND(AVERAGEIF('Week 5 - Making'!$B:$B,'Product List'!$A3347,'Week 5 - Making'!$P:$P),0),"")</f>
        <v/>
      </c>
      <c r="O3347" s="7"/>
      <c r="P3347" s="7" t="str">
        <f t="array" ref="P3347">iferror(xlookup(C3347,'Product Families'!A:A,'Product Families'!S:S),"")</f>
        <v/>
      </c>
    </row>
    <row r="3348" ht="14.25" customHeight="1">
      <c r="A3348" s="122"/>
      <c r="B3348" s="270"/>
      <c r="C3348" s="122"/>
      <c r="D3348" s="7" t="str">
        <f t="array" ref="D3348">IFERROR(XLOOKUP($C3348,'Product Families'!$A:$A,'Product Families'!$D:$D),"")</f>
        <v/>
      </c>
      <c r="E3348" s="7" t="str">
        <f t="array" ref="E3348">IFERROR(XLOOKUP($C3348,'Product Families'!$A:$A,'Product Families'!$E:$E),"")</f>
        <v/>
      </c>
      <c r="F3348" s="7" t="str">
        <f t="array" ref="F3348">IFERROR(XLOOKUP($C3348,'Product Families'!$A:$A,'Product Families'!$F:$F),"")</f>
        <v/>
      </c>
      <c r="G3348" s="7" t="str">
        <f t="array" ref="G3348">IFERROR(XLOOKUP($C3348,'Product Families'!$A:$A,'Product Families'!$G:$G),"")</f>
        <v/>
      </c>
      <c r="J3348" s="7" t="str">
        <f>IFERROR(ROUND(AVERAGEIF('Week 1 - Making'!$B:$B,'Product List'!$A3348,'Week 1 - Making'!$P:$P),0),"")</f>
        <v/>
      </c>
      <c r="K3348" s="7" t="str">
        <f>IFERROR(ROUND(AVERAGEIF('Week 2 - Making'!$B:$B,'Product List'!$A3348,'Week 2 - Making'!$P:$P),0),"")</f>
        <v/>
      </c>
      <c r="L3348" s="263" t="str">
        <f>IFERROR(ROUND(AVERAGEIF('Week 3 - Making'!$B:$B,'Product List'!$A3348,'Week 3 - Making'!$P:$P),0),"")</f>
        <v/>
      </c>
      <c r="M3348" s="7" t="str">
        <f>IFERROR(ROUND(AVERAGEIF('Week 4 - Making'!$B:$B,'Product List'!$A3348,'Week 4 - Making'!$P:$P),0),"")</f>
        <v/>
      </c>
      <c r="N3348" s="7" t="str">
        <f>IFERROR(ROUND(AVERAGEIF('Week 5 - Making'!$B:$B,'Product List'!$A3348,'Week 5 - Making'!$P:$P),0),"")</f>
        <v/>
      </c>
      <c r="O3348" s="7"/>
      <c r="P3348" s="7" t="str">
        <f t="array" ref="P3348">iferror(xlookup(C3348,'Product Families'!A:A,'Product Families'!S:S),"")</f>
        <v/>
      </c>
    </row>
    <row r="3349" ht="14.25" customHeight="1">
      <c r="A3349" s="122"/>
      <c r="B3349" s="270"/>
      <c r="C3349" s="122"/>
      <c r="D3349" s="7" t="str">
        <f t="array" ref="D3349">IFERROR(XLOOKUP($C3349,'Product Families'!$A:$A,'Product Families'!$D:$D),"")</f>
        <v/>
      </c>
      <c r="E3349" s="7" t="str">
        <f t="array" ref="E3349">IFERROR(XLOOKUP($C3349,'Product Families'!$A:$A,'Product Families'!$E:$E),"")</f>
        <v/>
      </c>
      <c r="F3349" s="7" t="str">
        <f t="array" ref="F3349">IFERROR(XLOOKUP($C3349,'Product Families'!$A:$A,'Product Families'!$F:$F),"")</f>
        <v/>
      </c>
      <c r="G3349" s="7" t="str">
        <f t="array" ref="G3349">IFERROR(XLOOKUP($C3349,'Product Families'!$A:$A,'Product Families'!$G:$G),"")</f>
        <v/>
      </c>
      <c r="J3349" s="7" t="str">
        <f>IFERROR(ROUND(AVERAGEIF('Week 1 - Making'!$B:$B,'Product List'!$A3349,'Week 1 - Making'!$P:$P),0),"")</f>
        <v/>
      </c>
      <c r="K3349" s="7" t="str">
        <f>IFERROR(ROUND(AVERAGEIF('Week 2 - Making'!$B:$B,'Product List'!$A3349,'Week 2 - Making'!$P:$P),0),"")</f>
        <v/>
      </c>
      <c r="L3349" s="263" t="str">
        <f>IFERROR(ROUND(AVERAGEIF('Week 3 - Making'!$B:$B,'Product List'!$A3349,'Week 3 - Making'!$P:$P),0),"")</f>
        <v/>
      </c>
      <c r="M3349" s="7" t="str">
        <f>IFERROR(ROUND(AVERAGEIF('Week 4 - Making'!$B:$B,'Product List'!$A3349,'Week 4 - Making'!$P:$P),0),"")</f>
        <v/>
      </c>
      <c r="N3349" s="7" t="str">
        <f>IFERROR(ROUND(AVERAGEIF('Week 5 - Making'!$B:$B,'Product List'!$A3349,'Week 5 - Making'!$P:$P),0),"")</f>
        <v/>
      </c>
      <c r="O3349" s="7"/>
      <c r="P3349" s="7" t="str">
        <f t="array" ref="P3349">iferror(xlookup(C3349,'Product Families'!A:A,'Product Families'!S:S),"")</f>
        <v/>
      </c>
    </row>
    <row r="3350" ht="14.25" customHeight="1">
      <c r="A3350" s="122"/>
      <c r="B3350" s="270"/>
      <c r="C3350" s="122"/>
      <c r="D3350" s="7" t="str">
        <f t="array" ref="D3350">IFERROR(XLOOKUP($C3350,'Product Families'!$A:$A,'Product Families'!$D:$D),"")</f>
        <v/>
      </c>
      <c r="E3350" s="7" t="str">
        <f t="array" ref="E3350">IFERROR(XLOOKUP($C3350,'Product Families'!$A:$A,'Product Families'!$E:$E),"")</f>
        <v/>
      </c>
      <c r="F3350" s="7" t="str">
        <f t="array" ref="F3350">IFERROR(XLOOKUP($C3350,'Product Families'!$A:$A,'Product Families'!$F:$F),"")</f>
        <v/>
      </c>
      <c r="G3350" s="7" t="str">
        <f t="array" ref="G3350">IFERROR(XLOOKUP($C3350,'Product Families'!$A:$A,'Product Families'!$G:$G),"")</f>
        <v/>
      </c>
      <c r="J3350" s="7" t="str">
        <f>IFERROR(ROUND(AVERAGEIF('Week 1 - Making'!$B:$B,'Product List'!$A3350,'Week 1 - Making'!$P:$P),0),"")</f>
        <v/>
      </c>
      <c r="K3350" s="7" t="str">
        <f>IFERROR(ROUND(AVERAGEIF('Week 2 - Making'!$B:$B,'Product List'!$A3350,'Week 2 - Making'!$P:$P),0),"")</f>
        <v/>
      </c>
      <c r="L3350" s="263" t="str">
        <f>IFERROR(ROUND(AVERAGEIF('Week 3 - Making'!$B:$B,'Product List'!$A3350,'Week 3 - Making'!$P:$P),0),"")</f>
        <v/>
      </c>
      <c r="M3350" s="7" t="str">
        <f>IFERROR(ROUND(AVERAGEIF('Week 4 - Making'!$B:$B,'Product List'!$A3350,'Week 4 - Making'!$P:$P),0),"")</f>
        <v/>
      </c>
      <c r="N3350" s="7" t="str">
        <f>IFERROR(ROUND(AVERAGEIF('Week 5 - Making'!$B:$B,'Product List'!$A3350,'Week 5 - Making'!$P:$P),0),"")</f>
        <v/>
      </c>
      <c r="O3350" s="7"/>
      <c r="P3350" s="7" t="str">
        <f t="array" ref="P3350">iferror(xlookup(C3350,'Product Families'!A:A,'Product Families'!S:S),"")</f>
        <v/>
      </c>
    </row>
    <row r="3351" ht="14.25" customHeight="1">
      <c r="A3351" s="122"/>
      <c r="B3351" s="270"/>
      <c r="C3351" s="122"/>
      <c r="D3351" s="7" t="str">
        <f t="array" ref="D3351">IFERROR(XLOOKUP($C3351,'Product Families'!$A:$A,'Product Families'!$D:$D),"")</f>
        <v/>
      </c>
      <c r="E3351" s="7" t="str">
        <f t="array" ref="E3351">IFERROR(XLOOKUP($C3351,'Product Families'!$A:$A,'Product Families'!$E:$E),"")</f>
        <v/>
      </c>
      <c r="F3351" s="7" t="str">
        <f t="array" ref="F3351">IFERROR(XLOOKUP($C3351,'Product Families'!$A:$A,'Product Families'!$F:$F),"")</f>
        <v/>
      </c>
      <c r="G3351" s="7" t="str">
        <f t="array" ref="G3351">IFERROR(XLOOKUP($C3351,'Product Families'!$A:$A,'Product Families'!$G:$G),"")</f>
        <v/>
      </c>
      <c r="J3351" s="7" t="str">
        <f>IFERROR(ROUND(AVERAGEIF('Week 1 - Making'!$B:$B,'Product List'!$A3351,'Week 1 - Making'!$P:$P),0),"")</f>
        <v/>
      </c>
      <c r="K3351" s="7" t="str">
        <f>IFERROR(ROUND(AVERAGEIF('Week 2 - Making'!$B:$B,'Product List'!$A3351,'Week 2 - Making'!$P:$P),0),"")</f>
        <v/>
      </c>
      <c r="L3351" s="263" t="str">
        <f>IFERROR(ROUND(AVERAGEIF('Week 3 - Making'!$B:$B,'Product List'!$A3351,'Week 3 - Making'!$P:$P),0),"")</f>
        <v/>
      </c>
      <c r="M3351" s="7" t="str">
        <f>IFERROR(ROUND(AVERAGEIF('Week 4 - Making'!$B:$B,'Product List'!$A3351,'Week 4 - Making'!$P:$P),0),"")</f>
        <v/>
      </c>
      <c r="N3351" s="7" t="str">
        <f>IFERROR(ROUND(AVERAGEIF('Week 5 - Making'!$B:$B,'Product List'!$A3351,'Week 5 - Making'!$P:$P),0),"")</f>
        <v/>
      </c>
      <c r="O3351" s="7"/>
      <c r="P3351" s="7" t="str">
        <f t="array" ref="P3351">iferror(xlookup(C3351,'Product Families'!A:A,'Product Families'!S:S),"")</f>
        <v/>
      </c>
    </row>
    <row r="3352" ht="14.25" customHeight="1">
      <c r="A3352" s="122"/>
      <c r="B3352" s="270"/>
      <c r="C3352" s="122"/>
      <c r="D3352" s="7" t="str">
        <f t="array" ref="D3352">IFERROR(XLOOKUP($C3352,'Product Families'!$A:$A,'Product Families'!$D:$D),"")</f>
        <v/>
      </c>
      <c r="E3352" s="7" t="str">
        <f t="array" ref="E3352">IFERROR(XLOOKUP($C3352,'Product Families'!$A:$A,'Product Families'!$E:$E),"")</f>
        <v/>
      </c>
      <c r="F3352" s="7" t="str">
        <f t="array" ref="F3352">IFERROR(XLOOKUP($C3352,'Product Families'!$A:$A,'Product Families'!$F:$F),"")</f>
        <v/>
      </c>
      <c r="G3352" s="7" t="str">
        <f t="array" ref="G3352">IFERROR(XLOOKUP($C3352,'Product Families'!$A:$A,'Product Families'!$G:$G),"")</f>
        <v/>
      </c>
      <c r="J3352" s="7" t="str">
        <f>IFERROR(ROUND(AVERAGEIF('Week 1 - Making'!$B:$B,'Product List'!$A3352,'Week 1 - Making'!$P:$P),0),"")</f>
        <v/>
      </c>
      <c r="K3352" s="7" t="str">
        <f>IFERROR(ROUND(AVERAGEIF('Week 2 - Making'!$B:$B,'Product List'!$A3352,'Week 2 - Making'!$P:$P),0),"")</f>
        <v/>
      </c>
      <c r="L3352" s="263" t="str">
        <f>IFERROR(ROUND(AVERAGEIF('Week 3 - Making'!$B:$B,'Product List'!$A3352,'Week 3 - Making'!$P:$P),0),"")</f>
        <v/>
      </c>
      <c r="M3352" s="7" t="str">
        <f>IFERROR(ROUND(AVERAGEIF('Week 4 - Making'!$B:$B,'Product List'!$A3352,'Week 4 - Making'!$P:$P),0),"")</f>
        <v/>
      </c>
      <c r="N3352" s="7" t="str">
        <f>IFERROR(ROUND(AVERAGEIF('Week 5 - Making'!$B:$B,'Product List'!$A3352,'Week 5 - Making'!$P:$P),0),"")</f>
        <v/>
      </c>
      <c r="O3352" s="7"/>
      <c r="P3352" s="7" t="str">
        <f t="array" ref="P3352">iferror(xlookup(C3352,'Product Families'!A:A,'Product Families'!S:S),"")</f>
        <v/>
      </c>
    </row>
    <row r="3353" ht="14.25" customHeight="1">
      <c r="A3353" s="122"/>
      <c r="B3353" s="270"/>
      <c r="C3353" s="122"/>
      <c r="D3353" s="7" t="str">
        <f t="array" ref="D3353">IFERROR(XLOOKUP($C3353,'Product Families'!$A:$A,'Product Families'!$D:$D),"")</f>
        <v/>
      </c>
      <c r="E3353" s="7" t="str">
        <f t="array" ref="E3353">IFERROR(XLOOKUP($C3353,'Product Families'!$A:$A,'Product Families'!$E:$E),"")</f>
        <v/>
      </c>
      <c r="F3353" s="7" t="str">
        <f t="array" ref="F3353">IFERROR(XLOOKUP($C3353,'Product Families'!$A:$A,'Product Families'!$F:$F),"")</f>
        <v/>
      </c>
      <c r="G3353" s="7" t="str">
        <f t="array" ref="G3353">IFERROR(XLOOKUP($C3353,'Product Families'!$A:$A,'Product Families'!$G:$G),"")</f>
        <v/>
      </c>
      <c r="J3353" s="7" t="str">
        <f>IFERROR(ROUND(AVERAGEIF('Week 1 - Making'!$B:$B,'Product List'!$A3353,'Week 1 - Making'!$P:$P),0),"")</f>
        <v/>
      </c>
      <c r="K3353" s="7" t="str">
        <f>IFERROR(ROUND(AVERAGEIF('Week 2 - Making'!$B:$B,'Product List'!$A3353,'Week 2 - Making'!$P:$P),0),"")</f>
        <v/>
      </c>
      <c r="L3353" s="263" t="str">
        <f>IFERROR(ROUND(AVERAGEIF('Week 3 - Making'!$B:$B,'Product List'!$A3353,'Week 3 - Making'!$P:$P),0),"")</f>
        <v/>
      </c>
      <c r="M3353" s="7" t="str">
        <f>IFERROR(ROUND(AVERAGEIF('Week 4 - Making'!$B:$B,'Product List'!$A3353,'Week 4 - Making'!$P:$P),0),"")</f>
        <v/>
      </c>
      <c r="N3353" s="7" t="str">
        <f>IFERROR(ROUND(AVERAGEIF('Week 5 - Making'!$B:$B,'Product List'!$A3353,'Week 5 - Making'!$P:$P),0),"")</f>
        <v/>
      </c>
      <c r="O3353" s="7"/>
      <c r="P3353" s="7" t="str">
        <f t="array" ref="P3353">iferror(xlookup(C3353,'Product Families'!A:A,'Product Families'!S:S),"")</f>
        <v/>
      </c>
    </row>
    <row r="3354" ht="14.25" customHeight="1">
      <c r="A3354" s="122"/>
      <c r="B3354" s="270"/>
      <c r="C3354" s="122"/>
      <c r="D3354" s="7" t="str">
        <f t="array" ref="D3354">IFERROR(XLOOKUP($C3354,'Product Families'!$A:$A,'Product Families'!$D:$D),"")</f>
        <v/>
      </c>
      <c r="E3354" s="7" t="str">
        <f t="array" ref="E3354">IFERROR(XLOOKUP($C3354,'Product Families'!$A:$A,'Product Families'!$E:$E),"")</f>
        <v/>
      </c>
      <c r="F3354" s="7" t="str">
        <f t="array" ref="F3354">IFERROR(XLOOKUP($C3354,'Product Families'!$A:$A,'Product Families'!$F:$F),"")</f>
        <v/>
      </c>
      <c r="G3354" s="7" t="str">
        <f t="array" ref="G3354">IFERROR(XLOOKUP($C3354,'Product Families'!$A:$A,'Product Families'!$G:$G),"")</f>
        <v/>
      </c>
      <c r="J3354" s="7" t="str">
        <f>IFERROR(ROUND(AVERAGEIF('Week 1 - Making'!$B:$B,'Product List'!$A3354,'Week 1 - Making'!$P:$P),0),"")</f>
        <v/>
      </c>
      <c r="K3354" s="7" t="str">
        <f>IFERROR(ROUND(AVERAGEIF('Week 2 - Making'!$B:$B,'Product List'!$A3354,'Week 2 - Making'!$P:$P),0),"")</f>
        <v/>
      </c>
      <c r="L3354" s="263" t="str">
        <f>IFERROR(ROUND(AVERAGEIF('Week 3 - Making'!$B:$B,'Product List'!$A3354,'Week 3 - Making'!$P:$P),0),"")</f>
        <v/>
      </c>
      <c r="M3354" s="7" t="str">
        <f>IFERROR(ROUND(AVERAGEIF('Week 4 - Making'!$B:$B,'Product List'!$A3354,'Week 4 - Making'!$P:$P),0),"")</f>
        <v/>
      </c>
      <c r="N3354" s="7" t="str">
        <f>IFERROR(ROUND(AVERAGEIF('Week 5 - Making'!$B:$B,'Product List'!$A3354,'Week 5 - Making'!$P:$P),0),"")</f>
        <v/>
      </c>
      <c r="O3354" s="7"/>
      <c r="P3354" s="7" t="str">
        <f t="array" ref="P3354">iferror(xlookup(C3354,'Product Families'!A:A,'Product Families'!S:S),"")</f>
        <v/>
      </c>
    </row>
    <row r="3355" ht="14.25" customHeight="1">
      <c r="A3355" s="122"/>
      <c r="B3355" s="270"/>
      <c r="C3355" s="122"/>
      <c r="D3355" s="7" t="str">
        <f t="array" ref="D3355">IFERROR(XLOOKUP($C3355,'Product Families'!$A:$A,'Product Families'!$D:$D),"")</f>
        <v/>
      </c>
      <c r="E3355" s="7" t="str">
        <f t="array" ref="E3355">IFERROR(XLOOKUP($C3355,'Product Families'!$A:$A,'Product Families'!$E:$E),"")</f>
        <v/>
      </c>
      <c r="F3355" s="7" t="str">
        <f t="array" ref="F3355">IFERROR(XLOOKUP($C3355,'Product Families'!$A:$A,'Product Families'!$F:$F),"")</f>
        <v/>
      </c>
      <c r="G3355" s="7" t="str">
        <f t="array" ref="G3355">IFERROR(XLOOKUP($C3355,'Product Families'!$A:$A,'Product Families'!$G:$G),"")</f>
        <v/>
      </c>
      <c r="J3355" s="7" t="str">
        <f>IFERROR(ROUND(AVERAGEIF('Week 1 - Making'!$B:$B,'Product List'!$A3355,'Week 1 - Making'!$P:$P),0),"")</f>
        <v/>
      </c>
      <c r="K3355" s="7" t="str">
        <f>IFERROR(ROUND(AVERAGEIF('Week 2 - Making'!$B:$B,'Product List'!$A3355,'Week 2 - Making'!$P:$P),0),"")</f>
        <v/>
      </c>
      <c r="L3355" s="263" t="str">
        <f>IFERROR(ROUND(AVERAGEIF('Week 3 - Making'!$B:$B,'Product List'!$A3355,'Week 3 - Making'!$P:$P),0),"")</f>
        <v/>
      </c>
      <c r="M3355" s="7" t="str">
        <f>IFERROR(ROUND(AVERAGEIF('Week 4 - Making'!$B:$B,'Product List'!$A3355,'Week 4 - Making'!$P:$P),0),"")</f>
        <v/>
      </c>
      <c r="N3355" s="7" t="str">
        <f>IFERROR(ROUND(AVERAGEIF('Week 5 - Making'!$B:$B,'Product List'!$A3355,'Week 5 - Making'!$P:$P),0),"")</f>
        <v/>
      </c>
      <c r="O3355" s="7"/>
      <c r="P3355" s="7" t="str">
        <f t="array" ref="P3355">iferror(xlookup(C3355,'Product Families'!A:A,'Product Families'!S:S),"")</f>
        <v/>
      </c>
    </row>
    <row r="3356" ht="14.25" customHeight="1">
      <c r="A3356" s="122"/>
      <c r="B3356" s="270"/>
      <c r="C3356" s="122"/>
      <c r="D3356" s="7" t="str">
        <f t="array" ref="D3356">IFERROR(XLOOKUP($C3356,'Product Families'!$A:$A,'Product Families'!$D:$D),"")</f>
        <v/>
      </c>
      <c r="E3356" s="7" t="str">
        <f t="array" ref="E3356">IFERROR(XLOOKUP($C3356,'Product Families'!$A:$A,'Product Families'!$E:$E),"")</f>
        <v/>
      </c>
      <c r="F3356" s="7" t="str">
        <f t="array" ref="F3356">IFERROR(XLOOKUP($C3356,'Product Families'!$A:$A,'Product Families'!$F:$F),"")</f>
        <v/>
      </c>
      <c r="G3356" s="7" t="str">
        <f t="array" ref="G3356">IFERROR(XLOOKUP($C3356,'Product Families'!$A:$A,'Product Families'!$G:$G),"")</f>
        <v/>
      </c>
      <c r="J3356" s="7" t="str">
        <f>IFERROR(ROUND(AVERAGEIF('Week 1 - Making'!$B:$B,'Product List'!$A3356,'Week 1 - Making'!$P:$P),0),"")</f>
        <v/>
      </c>
      <c r="K3356" s="7" t="str">
        <f>IFERROR(ROUND(AVERAGEIF('Week 2 - Making'!$B:$B,'Product List'!$A3356,'Week 2 - Making'!$P:$P),0),"")</f>
        <v/>
      </c>
      <c r="L3356" s="263" t="str">
        <f>IFERROR(ROUND(AVERAGEIF('Week 3 - Making'!$B:$B,'Product List'!$A3356,'Week 3 - Making'!$P:$P),0),"")</f>
        <v/>
      </c>
      <c r="M3356" s="7" t="str">
        <f>IFERROR(ROUND(AVERAGEIF('Week 4 - Making'!$B:$B,'Product List'!$A3356,'Week 4 - Making'!$P:$P),0),"")</f>
        <v/>
      </c>
      <c r="N3356" s="7" t="str">
        <f>IFERROR(ROUND(AVERAGEIF('Week 5 - Making'!$B:$B,'Product List'!$A3356,'Week 5 - Making'!$P:$P),0),"")</f>
        <v/>
      </c>
      <c r="O3356" s="7"/>
      <c r="P3356" s="7" t="str">
        <f t="array" ref="P3356">iferror(xlookup(C3356,'Product Families'!A:A,'Product Families'!S:S),"")</f>
        <v/>
      </c>
    </row>
    <row r="3357" ht="14.25" customHeight="1">
      <c r="A3357" s="122"/>
      <c r="B3357" s="270"/>
      <c r="C3357" s="122"/>
      <c r="D3357" s="7" t="str">
        <f t="array" ref="D3357">IFERROR(XLOOKUP($C3357,'Product Families'!$A:$A,'Product Families'!$D:$D),"")</f>
        <v/>
      </c>
      <c r="E3357" s="7" t="str">
        <f t="array" ref="E3357">IFERROR(XLOOKUP($C3357,'Product Families'!$A:$A,'Product Families'!$E:$E),"")</f>
        <v/>
      </c>
      <c r="F3357" s="7" t="str">
        <f t="array" ref="F3357">IFERROR(XLOOKUP($C3357,'Product Families'!$A:$A,'Product Families'!$F:$F),"")</f>
        <v/>
      </c>
      <c r="G3357" s="7" t="str">
        <f t="array" ref="G3357">IFERROR(XLOOKUP($C3357,'Product Families'!$A:$A,'Product Families'!$G:$G),"")</f>
        <v/>
      </c>
      <c r="J3357" s="7" t="str">
        <f>IFERROR(ROUND(AVERAGEIF('Week 1 - Making'!$B:$B,'Product List'!$A3357,'Week 1 - Making'!$P:$P),0),"")</f>
        <v/>
      </c>
      <c r="K3357" s="7" t="str">
        <f>IFERROR(ROUND(AVERAGEIF('Week 2 - Making'!$B:$B,'Product List'!$A3357,'Week 2 - Making'!$P:$P),0),"")</f>
        <v/>
      </c>
      <c r="L3357" s="263" t="str">
        <f>IFERROR(ROUND(AVERAGEIF('Week 3 - Making'!$B:$B,'Product List'!$A3357,'Week 3 - Making'!$P:$P),0),"")</f>
        <v/>
      </c>
      <c r="M3357" s="7" t="str">
        <f>IFERROR(ROUND(AVERAGEIF('Week 4 - Making'!$B:$B,'Product List'!$A3357,'Week 4 - Making'!$P:$P),0),"")</f>
        <v/>
      </c>
      <c r="N3357" s="7" t="str">
        <f>IFERROR(ROUND(AVERAGEIF('Week 5 - Making'!$B:$B,'Product List'!$A3357,'Week 5 - Making'!$P:$P),0),"")</f>
        <v/>
      </c>
      <c r="O3357" s="7"/>
      <c r="P3357" s="7" t="str">
        <f t="array" ref="P3357">iferror(xlookup(C3357,'Product Families'!A:A,'Product Families'!S:S),"")</f>
        <v/>
      </c>
    </row>
    <row r="3358" ht="14.25" customHeight="1">
      <c r="A3358" s="122"/>
      <c r="B3358" s="270"/>
      <c r="C3358" s="122"/>
      <c r="D3358" s="7" t="str">
        <f t="array" ref="D3358">IFERROR(XLOOKUP($C3358,'Product Families'!$A:$A,'Product Families'!$D:$D),"")</f>
        <v/>
      </c>
      <c r="E3358" s="7" t="str">
        <f t="array" ref="E3358">IFERROR(XLOOKUP($C3358,'Product Families'!$A:$A,'Product Families'!$E:$E),"")</f>
        <v/>
      </c>
      <c r="F3358" s="7" t="str">
        <f t="array" ref="F3358">IFERROR(XLOOKUP($C3358,'Product Families'!$A:$A,'Product Families'!$F:$F),"")</f>
        <v/>
      </c>
      <c r="G3358" s="7" t="str">
        <f t="array" ref="G3358">IFERROR(XLOOKUP($C3358,'Product Families'!$A:$A,'Product Families'!$G:$G),"")</f>
        <v/>
      </c>
      <c r="J3358" s="7" t="str">
        <f>IFERROR(ROUND(AVERAGEIF('Week 1 - Making'!$B:$B,'Product List'!$A3358,'Week 1 - Making'!$P:$P),0),"")</f>
        <v/>
      </c>
      <c r="K3358" s="7" t="str">
        <f>IFERROR(ROUND(AVERAGEIF('Week 2 - Making'!$B:$B,'Product List'!$A3358,'Week 2 - Making'!$P:$P),0),"")</f>
        <v/>
      </c>
      <c r="L3358" s="263" t="str">
        <f>IFERROR(ROUND(AVERAGEIF('Week 3 - Making'!$B:$B,'Product List'!$A3358,'Week 3 - Making'!$P:$P),0),"")</f>
        <v/>
      </c>
      <c r="M3358" s="7" t="str">
        <f>IFERROR(ROUND(AVERAGEIF('Week 4 - Making'!$B:$B,'Product List'!$A3358,'Week 4 - Making'!$P:$P),0),"")</f>
        <v/>
      </c>
      <c r="N3358" s="7" t="str">
        <f>IFERROR(ROUND(AVERAGEIF('Week 5 - Making'!$B:$B,'Product List'!$A3358,'Week 5 - Making'!$P:$P),0),"")</f>
        <v/>
      </c>
      <c r="O3358" s="7"/>
      <c r="P3358" s="7" t="str">
        <f t="array" ref="P3358">iferror(xlookup(C3358,'Product Families'!A:A,'Product Families'!S:S),"")</f>
        <v/>
      </c>
    </row>
    <row r="3359" ht="14.25" customHeight="1">
      <c r="A3359" s="122"/>
      <c r="B3359" s="270"/>
      <c r="C3359" s="122"/>
      <c r="D3359" s="7" t="str">
        <f t="array" ref="D3359">IFERROR(XLOOKUP($C3359,'Product Families'!$A:$A,'Product Families'!$D:$D),"")</f>
        <v/>
      </c>
      <c r="E3359" s="7" t="str">
        <f t="array" ref="E3359">IFERROR(XLOOKUP($C3359,'Product Families'!$A:$A,'Product Families'!$E:$E),"")</f>
        <v/>
      </c>
      <c r="F3359" s="7" t="str">
        <f t="array" ref="F3359">IFERROR(XLOOKUP($C3359,'Product Families'!$A:$A,'Product Families'!$F:$F),"")</f>
        <v/>
      </c>
      <c r="G3359" s="7" t="str">
        <f t="array" ref="G3359">IFERROR(XLOOKUP($C3359,'Product Families'!$A:$A,'Product Families'!$G:$G),"")</f>
        <v/>
      </c>
      <c r="J3359" s="7" t="str">
        <f>IFERROR(ROUND(AVERAGEIF('Week 1 - Making'!$B:$B,'Product List'!$A3359,'Week 1 - Making'!$P:$P),0),"")</f>
        <v/>
      </c>
      <c r="K3359" s="7" t="str">
        <f>IFERROR(ROUND(AVERAGEIF('Week 2 - Making'!$B:$B,'Product List'!$A3359,'Week 2 - Making'!$P:$P),0),"")</f>
        <v/>
      </c>
      <c r="L3359" s="263" t="str">
        <f>IFERROR(ROUND(AVERAGEIF('Week 3 - Making'!$B:$B,'Product List'!$A3359,'Week 3 - Making'!$P:$P),0),"")</f>
        <v/>
      </c>
      <c r="M3359" s="7" t="str">
        <f>IFERROR(ROUND(AVERAGEIF('Week 4 - Making'!$B:$B,'Product List'!$A3359,'Week 4 - Making'!$P:$P),0),"")</f>
        <v/>
      </c>
      <c r="N3359" s="7" t="str">
        <f>IFERROR(ROUND(AVERAGEIF('Week 5 - Making'!$B:$B,'Product List'!$A3359,'Week 5 - Making'!$P:$P),0),"")</f>
        <v/>
      </c>
      <c r="O3359" s="7"/>
      <c r="P3359" s="7" t="str">
        <f t="array" ref="P3359">iferror(xlookup(C3359,'Product Families'!A:A,'Product Families'!S:S),"")</f>
        <v/>
      </c>
    </row>
    <row r="3360" ht="14.25" customHeight="1">
      <c r="A3360" s="122"/>
      <c r="B3360" s="270"/>
      <c r="C3360" s="122"/>
      <c r="D3360" s="7" t="str">
        <f t="array" ref="D3360">IFERROR(XLOOKUP($C3360,'Product Families'!$A:$A,'Product Families'!$D:$D),"")</f>
        <v/>
      </c>
      <c r="E3360" s="7" t="str">
        <f t="array" ref="E3360">IFERROR(XLOOKUP($C3360,'Product Families'!$A:$A,'Product Families'!$E:$E),"")</f>
        <v/>
      </c>
      <c r="F3360" s="7" t="str">
        <f t="array" ref="F3360">IFERROR(XLOOKUP($C3360,'Product Families'!$A:$A,'Product Families'!$F:$F),"")</f>
        <v/>
      </c>
      <c r="G3360" s="7" t="str">
        <f t="array" ref="G3360">IFERROR(XLOOKUP($C3360,'Product Families'!$A:$A,'Product Families'!$G:$G),"")</f>
        <v/>
      </c>
      <c r="J3360" s="7" t="str">
        <f>IFERROR(ROUND(AVERAGEIF('Week 1 - Making'!$B:$B,'Product List'!$A3360,'Week 1 - Making'!$P:$P),0),"")</f>
        <v/>
      </c>
      <c r="K3360" s="7" t="str">
        <f>IFERROR(ROUND(AVERAGEIF('Week 2 - Making'!$B:$B,'Product List'!$A3360,'Week 2 - Making'!$P:$P),0),"")</f>
        <v/>
      </c>
      <c r="L3360" s="263" t="str">
        <f>IFERROR(ROUND(AVERAGEIF('Week 3 - Making'!$B:$B,'Product List'!$A3360,'Week 3 - Making'!$P:$P),0),"")</f>
        <v/>
      </c>
      <c r="M3360" s="7" t="str">
        <f>IFERROR(ROUND(AVERAGEIF('Week 4 - Making'!$B:$B,'Product List'!$A3360,'Week 4 - Making'!$P:$P),0),"")</f>
        <v/>
      </c>
      <c r="N3360" s="7" t="str">
        <f>IFERROR(ROUND(AVERAGEIF('Week 5 - Making'!$B:$B,'Product List'!$A3360,'Week 5 - Making'!$P:$P),0),"")</f>
        <v/>
      </c>
      <c r="O3360" s="7"/>
      <c r="P3360" s="7" t="str">
        <f t="array" ref="P3360">iferror(xlookup(C3360,'Product Families'!A:A,'Product Families'!S:S),"")</f>
        <v/>
      </c>
    </row>
    <row r="3361" ht="14.25" customHeight="1">
      <c r="A3361" s="122"/>
      <c r="B3361" s="270"/>
      <c r="C3361" s="122"/>
      <c r="D3361" s="7" t="str">
        <f t="array" ref="D3361">IFERROR(XLOOKUP($C3361,'Product Families'!$A:$A,'Product Families'!$D:$D),"")</f>
        <v/>
      </c>
      <c r="E3361" s="7" t="str">
        <f t="array" ref="E3361">IFERROR(XLOOKUP($C3361,'Product Families'!$A:$A,'Product Families'!$E:$E),"")</f>
        <v/>
      </c>
      <c r="F3361" s="7" t="str">
        <f t="array" ref="F3361">IFERROR(XLOOKUP($C3361,'Product Families'!$A:$A,'Product Families'!$F:$F),"")</f>
        <v/>
      </c>
      <c r="G3361" s="7" t="str">
        <f t="array" ref="G3361">IFERROR(XLOOKUP($C3361,'Product Families'!$A:$A,'Product Families'!$G:$G),"")</f>
        <v/>
      </c>
      <c r="J3361" s="7" t="str">
        <f>IFERROR(ROUND(AVERAGEIF('Week 1 - Making'!$B:$B,'Product List'!$A3361,'Week 1 - Making'!$P:$P),0),"")</f>
        <v/>
      </c>
      <c r="K3361" s="7" t="str">
        <f>IFERROR(ROUND(AVERAGEIF('Week 2 - Making'!$B:$B,'Product List'!$A3361,'Week 2 - Making'!$P:$P),0),"")</f>
        <v/>
      </c>
      <c r="L3361" s="263" t="str">
        <f>IFERROR(ROUND(AVERAGEIF('Week 3 - Making'!$B:$B,'Product List'!$A3361,'Week 3 - Making'!$P:$P),0),"")</f>
        <v/>
      </c>
      <c r="M3361" s="7" t="str">
        <f>IFERROR(ROUND(AVERAGEIF('Week 4 - Making'!$B:$B,'Product List'!$A3361,'Week 4 - Making'!$P:$P),0),"")</f>
        <v/>
      </c>
      <c r="N3361" s="7" t="str">
        <f>IFERROR(ROUND(AVERAGEIF('Week 5 - Making'!$B:$B,'Product List'!$A3361,'Week 5 - Making'!$P:$P),0),"")</f>
        <v/>
      </c>
      <c r="O3361" s="7"/>
      <c r="P3361" s="7" t="str">
        <f t="array" ref="P3361">iferror(xlookup(C3361,'Product Families'!A:A,'Product Families'!S:S),"")</f>
        <v/>
      </c>
    </row>
    <row r="3362" ht="14.25" customHeight="1">
      <c r="A3362" s="122"/>
      <c r="B3362" s="270"/>
      <c r="C3362" s="122"/>
      <c r="D3362" s="7" t="str">
        <f t="array" ref="D3362">IFERROR(XLOOKUP($C3362,'Product Families'!$A:$A,'Product Families'!$D:$D),"")</f>
        <v/>
      </c>
      <c r="E3362" s="7" t="str">
        <f t="array" ref="E3362">IFERROR(XLOOKUP($C3362,'Product Families'!$A:$A,'Product Families'!$E:$E),"")</f>
        <v/>
      </c>
      <c r="F3362" s="7" t="str">
        <f t="array" ref="F3362">IFERROR(XLOOKUP($C3362,'Product Families'!$A:$A,'Product Families'!$F:$F),"")</f>
        <v/>
      </c>
      <c r="G3362" s="7" t="str">
        <f t="array" ref="G3362">IFERROR(XLOOKUP($C3362,'Product Families'!$A:$A,'Product Families'!$G:$G),"")</f>
        <v/>
      </c>
      <c r="J3362" s="7" t="str">
        <f>IFERROR(ROUND(AVERAGEIF('Week 1 - Making'!$B:$B,'Product List'!$A3362,'Week 1 - Making'!$P:$P),0),"")</f>
        <v/>
      </c>
      <c r="K3362" s="7" t="str">
        <f>IFERROR(ROUND(AVERAGEIF('Week 2 - Making'!$B:$B,'Product List'!$A3362,'Week 2 - Making'!$P:$P),0),"")</f>
        <v/>
      </c>
      <c r="L3362" s="263" t="str">
        <f>IFERROR(ROUND(AVERAGEIF('Week 3 - Making'!$B:$B,'Product List'!$A3362,'Week 3 - Making'!$P:$P),0),"")</f>
        <v/>
      </c>
      <c r="M3362" s="7" t="str">
        <f>IFERROR(ROUND(AVERAGEIF('Week 4 - Making'!$B:$B,'Product List'!$A3362,'Week 4 - Making'!$P:$P),0),"")</f>
        <v/>
      </c>
      <c r="N3362" s="7" t="str">
        <f>IFERROR(ROUND(AVERAGEIF('Week 5 - Making'!$B:$B,'Product List'!$A3362,'Week 5 - Making'!$P:$P),0),"")</f>
        <v/>
      </c>
      <c r="O3362" s="7"/>
      <c r="P3362" s="7" t="str">
        <f t="array" ref="P3362">iferror(xlookup(C3362,'Product Families'!A:A,'Product Families'!S:S),"")</f>
        <v/>
      </c>
    </row>
    <row r="3363" ht="14.25" customHeight="1">
      <c r="A3363" s="122"/>
      <c r="B3363" s="270"/>
      <c r="C3363" s="122"/>
      <c r="D3363" s="7" t="str">
        <f t="array" ref="D3363">IFERROR(XLOOKUP($C3363,'Product Families'!$A:$A,'Product Families'!$D:$D),"")</f>
        <v/>
      </c>
      <c r="E3363" s="7" t="str">
        <f t="array" ref="E3363">IFERROR(XLOOKUP($C3363,'Product Families'!$A:$A,'Product Families'!$E:$E),"")</f>
        <v/>
      </c>
      <c r="F3363" s="7" t="str">
        <f t="array" ref="F3363">IFERROR(XLOOKUP($C3363,'Product Families'!$A:$A,'Product Families'!$F:$F),"")</f>
        <v/>
      </c>
      <c r="G3363" s="7" t="str">
        <f t="array" ref="G3363">IFERROR(XLOOKUP($C3363,'Product Families'!$A:$A,'Product Families'!$G:$G),"")</f>
        <v/>
      </c>
      <c r="J3363" s="7" t="str">
        <f>IFERROR(ROUND(AVERAGEIF('Week 1 - Making'!$B:$B,'Product List'!$A3363,'Week 1 - Making'!$P:$P),0),"")</f>
        <v/>
      </c>
      <c r="K3363" s="7" t="str">
        <f>IFERROR(ROUND(AVERAGEIF('Week 2 - Making'!$B:$B,'Product List'!$A3363,'Week 2 - Making'!$P:$P),0),"")</f>
        <v/>
      </c>
      <c r="L3363" s="263" t="str">
        <f>IFERROR(ROUND(AVERAGEIF('Week 3 - Making'!$B:$B,'Product List'!$A3363,'Week 3 - Making'!$P:$P),0),"")</f>
        <v/>
      </c>
      <c r="M3363" s="7" t="str">
        <f>IFERROR(ROUND(AVERAGEIF('Week 4 - Making'!$B:$B,'Product List'!$A3363,'Week 4 - Making'!$P:$P),0),"")</f>
        <v/>
      </c>
      <c r="N3363" s="7" t="str">
        <f>IFERROR(ROUND(AVERAGEIF('Week 5 - Making'!$B:$B,'Product List'!$A3363,'Week 5 - Making'!$P:$P),0),"")</f>
        <v/>
      </c>
      <c r="O3363" s="7"/>
      <c r="P3363" s="7" t="str">
        <f t="array" ref="P3363">iferror(xlookup(C3363,'Product Families'!A:A,'Product Families'!S:S),"")</f>
        <v/>
      </c>
    </row>
    <row r="3364" ht="14.25" customHeight="1">
      <c r="A3364" s="122"/>
      <c r="B3364" s="270"/>
      <c r="C3364" s="122"/>
      <c r="D3364" s="7" t="str">
        <f t="array" ref="D3364">IFERROR(XLOOKUP($C3364,'Product Families'!$A:$A,'Product Families'!$D:$D),"")</f>
        <v/>
      </c>
      <c r="E3364" s="7" t="str">
        <f t="array" ref="E3364">IFERROR(XLOOKUP($C3364,'Product Families'!$A:$A,'Product Families'!$E:$E),"")</f>
        <v/>
      </c>
      <c r="F3364" s="7" t="str">
        <f t="array" ref="F3364">IFERROR(XLOOKUP($C3364,'Product Families'!$A:$A,'Product Families'!$F:$F),"")</f>
        <v/>
      </c>
      <c r="G3364" s="7" t="str">
        <f t="array" ref="G3364">IFERROR(XLOOKUP($C3364,'Product Families'!$A:$A,'Product Families'!$G:$G),"")</f>
        <v/>
      </c>
      <c r="J3364" s="7" t="str">
        <f>IFERROR(ROUND(AVERAGEIF('Week 1 - Making'!$B:$B,'Product List'!$A3364,'Week 1 - Making'!$P:$P),0),"")</f>
        <v/>
      </c>
      <c r="K3364" s="7" t="str">
        <f>IFERROR(ROUND(AVERAGEIF('Week 2 - Making'!$B:$B,'Product List'!$A3364,'Week 2 - Making'!$P:$P),0),"")</f>
        <v/>
      </c>
      <c r="L3364" s="263" t="str">
        <f>IFERROR(ROUND(AVERAGEIF('Week 3 - Making'!$B:$B,'Product List'!$A3364,'Week 3 - Making'!$P:$P),0),"")</f>
        <v/>
      </c>
      <c r="M3364" s="7" t="str">
        <f>IFERROR(ROUND(AVERAGEIF('Week 4 - Making'!$B:$B,'Product List'!$A3364,'Week 4 - Making'!$P:$P),0),"")</f>
        <v/>
      </c>
      <c r="N3364" s="7" t="str">
        <f>IFERROR(ROUND(AVERAGEIF('Week 5 - Making'!$B:$B,'Product List'!$A3364,'Week 5 - Making'!$P:$P),0),"")</f>
        <v/>
      </c>
      <c r="O3364" s="7"/>
      <c r="P3364" s="7" t="str">
        <f t="array" ref="P3364">iferror(xlookup(C3364,'Product Families'!A:A,'Product Families'!S:S),"")</f>
        <v/>
      </c>
    </row>
    <row r="3365" ht="14.25" customHeight="1">
      <c r="A3365" s="122"/>
      <c r="B3365" s="270"/>
      <c r="C3365" s="122"/>
      <c r="D3365" s="7" t="str">
        <f t="array" ref="D3365">IFERROR(XLOOKUP($C3365,'Product Families'!$A:$A,'Product Families'!$D:$D),"")</f>
        <v/>
      </c>
      <c r="E3365" s="7" t="str">
        <f t="array" ref="E3365">IFERROR(XLOOKUP($C3365,'Product Families'!$A:$A,'Product Families'!$E:$E),"")</f>
        <v/>
      </c>
      <c r="F3365" s="7" t="str">
        <f t="array" ref="F3365">IFERROR(XLOOKUP($C3365,'Product Families'!$A:$A,'Product Families'!$F:$F),"")</f>
        <v/>
      </c>
      <c r="G3365" s="7" t="str">
        <f t="array" ref="G3365">IFERROR(XLOOKUP($C3365,'Product Families'!$A:$A,'Product Families'!$G:$G),"")</f>
        <v/>
      </c>
      <c r="J3365" s="7" t="str">
        <f>IFERROR(ROUND(AVERAGEIF('Week 1 - Making'!$B:$B,'Product List'!$A3365,'Week 1 - Making'!$P:$P),0),"")</f>
        <v/>
      </c>
      <c r="K3365" s="7" t="str">
        <f>IFERROR(ROUND(AVERAGEIF('Week 2 - Making'!$B:$B,'Product List'!$A3365,'Week 2 - Making'!$P:$P),0),"")</f>
        <v/>
      </c>
      <c r="L3365" s="263" t="str">
        <f>IFERROR(ROUND(AVERAGEIF('Week 3 - Making'!$B:$B,'Product List'!$A3365,'Week 3 - Making'!$P:$P),0),"")</f>
        <v/>
      </c>
      <c r="M3365" s="7" t="str">
        <f>IFERROR(ROUND(AVERAGEIF('Week 4 - Making'!$B:$B,'Product List'!$A3365,'Week 4 - Making'!$P:$P),0),"")</f>
        <v/>
      </c>
      <c r="N3365" s="7" t="str">
        <f>IFERROR(ROUND(AVERAGEIF('Week 5 - Making'!$B:$B,'Product List'!$A3365,'Week 5 - Making'!$P:$P),0),"")</f>
        <v/>
      </c>
      <c r="O3365" s="7"/>
      <c r="P3365" s="7" t="str">
        <f t="array" ref="P3365">iferror(xlookup(C3365,'Product Families'!A:A,'Product Families'!S:S),"")</f>
        <v/>
      </c>
    </row>
    <row r="3366" ht="14.25" customHeight="1">
      <c r="A3366" s="122"/>
      <c r="B3366" s="270"/>
      <c r="C3366" s="122"/>
      <c r="D3366" s="7" t="str">
        <f t="array" ref="D3366">IFERROR(XLOOKUP($C3366,'Product Families'!$A:$A,'Product Families'!$D:$D),"")</f>
        <v/>
      </c>
      <c r="E3366" s="7" t="str">
        <f t="array" ref="E3366">IFERROR(XLOOKUP($C3366,'Product Families'!$A:$A,'Product Families'!$E:$E),"")</f>
        <v/>
      </c>
      <c r="F3366" s="7" t="str">
        <f t="array" ref="F3366">IFERROR(XLOOKUP($C3366,'Product Families'!$A:$A,'Product Families'!$F:$F),"")</f>
        <v/>
      </c>
      <c r="G3366" s="7" t="str">
        <f t="array" ref="G3366">IFERROR(XLOOKUP($C3366,'Product Families'!$A:$A,'Product Families'!$G:$G),"")</f>
        <v/>
      </c>
      <c r="J3366" s="7" t="str">
        <f>IFERROR(ROUND(AVERAGEIF('Week 1 - Making'!$B:$B,'Product List'!$A3366,'Week 1 - Making'!$P:$P),0),"")</f>
        <v/>
      </c>
      <c r="K3366" s="7" t="str">
        <f>IFERROR(ROUND(AVERAGEIF('Week 2 - Making'!$B:$B,'Product List'!$A3366,'Week 2 - Making'!$P:$P),0),"")</f>
        <v/>
      </c>
      <c r="L3366" s="263" t="str">
        <f>IFERROR(ROUND(AVERAGEIF('Week 3 - Making'!$B:$B,'Product List'!$A3366,'Week 3 - Making'!$P:$P),0),"")</f>
        <v/>
      </c>
      <c r="M3366" s="7" t="str">
        <f>IFERROR(ROUND(AVERAGEIF('Week 4 - Making'!$B:$B,'Product List'!$A3366,'Week 4 - Making'!$P:$P),0),"")</f>
        <v/>
      </c>
      <c r="N3366" s="7" t="str">
        <f>IFERROR(ROUND(AVERAGEIF('Week 5 - Making'!$B:$B,'Product List'!$A3366,'Week 5 - Making'!$P:$P),0),"")</f>
        <v/>
      </c>
      <c r="O3366" s="7"/>
      <c r="P3366" s="7" t="str">
        <f t="array" ref="P3366">iferror(xlookup(C3366,'Product Families'!A:A,'Product Families'!S:S),"")</f>
        <v/>
      </c>
    </row>
    <row r="3367" ht="14.25" customHeight="1">
      <c r="A3367" s="122"/>
      <c r="B3367" s="270"/>
      <c r="C3367" s="122"/>
      <c r="D3367" s="7" t="str">
        <f t="array" ref="D3367">IFERROR(XLOOKUP($C3367,'Product Families'!$A:$A,'Product Families'!$D:$D),"")</f>
        <v/>
      </c>
      <c r="E3367" s="7" t="str">
        <f t="array" ref="E3367">IFERROR(XLOOKUP($C3367,'Product Families'!$A:$A,'Product Families'!$E:$E),"")</f>
        <v/>
      </c>
      <c r="F3367" s="7" t="str">
        <f t="array" ref="F3367">IFERROR(XLOOKUP($C3367,'Product Families'!$A:$A,'Product Families'!$F:$F),"")</f>
        <v/>
      </c>
      <c r="G3367" s="7" t="str">
        <f t="array" ref="G3367">IFERROR(XLOOKUP($C3367,'Product Families'!$A:$A,'Product Families'!$G:$G),"")</f>
        <v/>
      </c>
      <c r="J3367" s="7" t="str">
        <f>IFERROR(ROUND(AVERAGEIF('Week 1 - Making'!$B:$B,'Product List'!$A3367,'Week 1 - Making'!$P:$P),0),"")</f>
        <v/>
      </c>
      <c r="K3367" s="7" t="str">
        <f>IFERROR(ROUND(AVERAGEIF('Week 2 - Making'!$B:$B,'Product List'!$A3367,'Week 2 - Making'!$P:$P),0),"")</f>
        <v/>
      </c>
      <c r="L3367" s="263" t="str">
        <f>IFERROR(ROUND(AVERAGEIF('Week 3 - Making'!$B:$B,'Product List'!$A3367,'Week 3 - Making'!$P:$P),0),"")</f>
        <v/>
      </c>
      <c r="M3367" s="7" t="str">
        <f>IFERROR(ROUND(AVERAGEIF('Week 4 - Making'!$B:$B,'Product List'!$A3367,'Week 4 - Making'!$P:$P),0),"")</f>
        <v/>
      </c>
      <c r="N3367" s="7" t="str">
        <f>IFERROR(ROUND(AVERAGEIF('Week 5 - Making'!$B:$B,'Product List'!$A3367,'Week 5 - Making'!$P:$P),0),"")</f>
        <v/>
      </c>
      <c r="O3367" s="7"/>
      <c r="P3367" s="7" t="str">
        <f t="array" ref="P3367">iferror(xlookup(C3367,'Product Families'!A:A,'Product Families'!S:S),"")</f>
        <v/>
      </c>
    </row>
    <row r="3368" ht="14.25" customHeight="1">
      <c r="A3368" s="122"/>
      <c r="B3368" s="270"/>
      <c r="C3368" s="122"/>
      <c r="D3368" s="7" t="str">
        <f t="array" ref="D3368">IFERROR(XLOOKUP($C3368,'Product Families'!$A:$A,'Product Families'!$D:$D),"")</f>
        <v/>
      </c>
      <c r="E3368" s="7" t="str">
        <f t="array" ref="E3368">IFERROR(XLOOKUP($C3368,'Product Families'!$A:$A,'Product Families'!$E:$E),"")</f>
        <v/>
      </c>
      <c r="F3368" s="7" t="str">
        <f t="array" ref="F3368">IFERROR(XLOOKUP($C3368,'Product Families'!$A:$A,'Product Families'!$F:$F),"")</f>
        <v/>
      </c>
      <c r="G3368" s="7" t="str">
        <f t="array" ref="G3368">IFERROR(XLOOKUP($C3368,'Product Families'!$A:$A,'Product Families'!$G:$G),"")</f>
        <v/>
      </c>
      <c r="J3368" s="7" t="str">
        <f>IFERROR(ROUND(AVERAGEIF('Week 1 - Making'!$B:$B,'Product List'!$A3368,'Week 1 - Making'!$P:$P),0),"")</f>
        <v/>
      </c>
      <c r="K3368" s="7" t="str">
        <f>IFERROR(ROUND(AVERAGEIF('Week 2 - Making'!$B:$B,'Product List'!$A3368,'Week 2 - Making'!$P:$P),0),"")</f>
        <v/>
      </c>
      <c r="L3368" s="263" t="str">
        <f>IFERROR(ROUND(AVERAGEIF('Week 3 - Making'!$B:$B,'Product List'!$A3368,'Week 3 - Making'!$P:$P),0),"")</f>
        <v/>
      </c>
      <c r="M3368" s="7" t="str">
        <f>IFERROR(ROUND(AVERAGEIF('Week 4 - Making'!$B:$B,'Product List'!$A3368,'Week 4 - Making'!$P:$P),0),"")</f>
        <v/>
      </c>
      <c r="N3368" s="7" t="str">
        <f>IFERROR(ROUND(AVERAGEIF('Week 5 - Making'!$B:$B,'Product List'!$A3368,'Week 5 - Making'!$P:$P),0),"")</f>
        <v/>
      </c>
      <c r="O3368" s="7"/>
      <c r="P3368" s="7" t="str">
        <f t="array" ref="P3368">iferror(xlookup(C3368,'Product Families'!A:A,'Product Families'!S:S),"")</f>
        <v/>
      </c>
    </row>
    <row r="3369" ht="14.25" customHeight="1">
      <c r="A3369" s="122"/>
      <c r="B3369" s="270"/>
      <c r="C3369" s="122"/>
      <c r="D3369" s="7" t="str">
        <f t="array" ref="D3369">IFERROR(XLOOKUP($C3369,'Product Families'!$A:$A,'Product Families'!$D:$D),"")</f>
        <v/>
      </c>
      <c r="E3369" s="7" t="str">
        <f t="array" ref="E3369">IFERROR(XLOOKUP($C3369,'Product Families'!$A:$A,'Product Families'!$E:$E),"")</f>
        <v/>
      </c>
      <c r="F3369" s="7" t="str">
        <f t="array" ref="F3369">IFERROR(XLOOKUP($C3369,'Product Families'!$A:$A,'Product Families'!$F:$F),"")</f>
        <v/>
      </c>
      <c r="G3369" s="7" t="str">
        <f t="array" ref="G3369">IFERROR(XLOOKUP($C3369,'Product Families'!$A:$A,'Product Families'!$G:$G),"")</f>
        <v/>
      </c>
      <c r="J3369" s="7" t="str">
        <f>IFERROR(ROUND(AVERAGEIF('Week 1 - Making'!$B:$B,'Product List'!$A3369,'Week 1 - Making'!$P:$P),0),"")</f>
        <v/>
      </c>
      <c r="K3369" s="7" t="str">
        <f>IFERROR(ROUND(AVERAGEIF('Week 2 - Making'!$B:$B,'Product List'!$A3369,'Week 2 - Making'!$P:$P),0),"")</f>
        <v/>
      </c>
      <c r="L3369" s="263" t="str">
        <f>IFERROR(ROUND(AVERAGEIF('Week 3 - Making'!$B:$B,'Product List'!$A3369,'Week 3 - Making'!$P:$P),0),"")</f>
        <v/>
      </c>
      <c r="M3369" s="7" t="str">
        <f>IFERROR(ROUND(AVERAGEIF('Week 4 - Making'!$B:$B,'Product List'!$A3369,'Week 4 - Making'!$P:$P),0),"")</f>
        <v/>
      </c>
      <c r="N3369" s="7" t="str">
        <f>IFERROR(ROUND(AVERAGEIF('Week 5 - Making'!$B:$B,'Product List'!$A3369,'Week 5 - Making'!$P:$P),0),"")</f>
        <v/>
      </c>
      <c r="O3369" s="7"/>
      <c r="P3369" s="7" t="str">
        <f t="array" ref="P3369">iferror(xlookup(C3369,'Product Families'!A:A,'Product Families'!S:S),"")</f>
        <v/>
      </c>
    </row>
    <row r="3370" ht="14.25" customHeight="1">
      <c r="A3370" s="122"/>
      <c r="B3370" s="270"/>
      <c r="C3370" s="122"/>
      <c r="D3370" s="7" t="str">
        <f t="array" ref="D3370">IFERROR(XLOOKUP($C3370,'Product Families'!$A:$A,'Product Families'!$D:$D),"")</f>
        <v/>
      </c>
      <c r="E3370" s="7" t="str">
        <f t="array" ref="E3370">IFERROR(XLOOKUP($C3370,'Product Families'!$A:$A,'Product Families'!$E:$E),"")</f>
        <v/>
      </c>
      <c r="F3370" s="7" t="str">
        <f t="array" ref="F3370">IFERROR(XLOOKUP($C3370,'Product Families'!$A:$A,'Product Families'!$F:$F),"")</f>
        <v/>
      </c>
      <c r="G3370" s="7" t="str">
        <f t="array" ref="G3370">IFERROR(XLOOKUP($C3370,'Product Families'!$A:$A,'Product Families'!$G:$G),"")</f>
        <v/>
      </c>
      <c r="J3370" s="7" t="str">
        <f>IFERROR(ROUND(AVERAGEIF('Week 1 - Making'!$B:$B,'Product List'!$A3370,'Week 1 - Making'!$P:$P),0),"")</f>
        <v/>
      </c>
      <c r="K3370" s="7" t="str">
        <f>IFERROR(ROUND(AVERAGEIF('Week 2 - Making'!$B:$B,'Product List'!$A3370,'Week 2 - Making'!$P:$P),0),"")</f>
        <v/>
      </c>
      <c r="L3370" s="263" t="str">
        <f>IFERROR(ROUND(AVERAGEIF('Week 3 - Making'!$B:$B,'Product List'!$A3370,'Week 3 - Making'!$P:$P),0),"")</f>
        <v/>
      </c>
      <c r="M3370" s="7" t="str">
        <f>IFERROR(ROUND(AVERAGEIF('Week 4 - Making'!$B:$B,'Product List'!$A3370,'Week 4 - Making'!$P:$P),0),"")</f>
        <v/>
      </c>
      <c r="N3370" s="7" t="str">
        <f>IFERROR(ROUND(AVERAGEIF('Week 5 - Making'!$B:$B,'Product List'!$A3370,'Week 5 - Making'!$P:$P),0),"")</f>
        <v/>
      </c>
      <c r="O3370" s="7"/>
      <c r="P3370" s="7" t="str">
        <f t="array" ref="P3370">iferror(xlookup(C3370,'Product Families'!A:A,'Product Families'!S:S),"")</f>
        <v/>
      </c>
    </row>
    <row r="3371" ht="14.25" customHeight="1">
      <c r="A3371" s="122"/>
      <c r="B3371" s="270"/>
      <c r="C3371" s="122"/>
      <c r="D3371" s="7" t="str">
        <f t="array" ref="D3371">IFERROR(XLOOKUP($C3371,'Product Families'!$A:$A,'Product Families'!$D:$D),"")</f>
        <v/>
      </c>
      <c r="E3371" s="7" t="str">
        <f t="array" ref="E3371">IFERROR(XLOOKUP($C3371,'Product Families'!$A:$A,'Product Families'!$E:$E),"")</f>
        <v/>
      </c>
      <c r="F3371" s="7" t="str">
        <f t="array" ref="F3371">IFERROR(XLOOKUP($C3371,'Product Families'!$A:$A,'Product Families'!$F:$F),"")</f>
        <v/>
      </c>
      <c r="G3371" s="7" t="str">
        <f t="array" ref="G3371">IFERROR(XLOOKUP($C3371,'Product Families'!$A:$A,'Product Families'!$G:$G),"")</f>
        <v/>
      </c>
      <c r="J3371" s="7" t="str">
        <f>IFERROR(ROUND(AVERAGEIF('Week 1 - Making'!$B:$B,'Product List'!$A3371,'Week 1 - Making'!$P:$P),0),"")</f>
        <v/>
      </c>
      <c r="K3371" s="7" t="str">
        <f>IFERROR(ROUND(AVERAGEIF('Week 2 - Making'!$B:$B,'Product List'!$A3371,'Week 2 - Making'!$P:$P),0),"")</f>
        <v/>
      </c>
      <c r="L3371" s="263" t="str">
        <f>IFERROR(ROUND(AVERAGEIF('Week 3 - Making'!$B:$B,'Product List'!$A3371,'Week 3 - Making'!$P:$P),0),"")</f>
        <v/>
      </c>
      <c r="M3371" s="7" t="str">
        <f>IFERROR(ROUND(AVERAGEIF('Week 4 - Making'!$B:$B,'Product List'!$A3371,'Week 4 - Making'!$P:$P),0),"")</f>
        <v/>
      </c>
      <c r="N3371" s="7" t="str">
        <f>IFERROR(ROUND(AVERAGEIF('Week 5 - Making'!$B:$B,'Product List'!$A3371,'Week 5 - Making'!$P:$P),0),"")</f>
        <v/>
      </c>
      <c r="O3371" s="7"/>
      <c r="P3371" s="7" t="str">
        <f t="array" ref="P3371">iferror(xlookup(C3371,'Product Families'!A:A,'Product Families'!S:S),"")</f>
        <v/>
      </c>
    </row>
    <row r="3372" ht="14.25" customHeight="1">
      <c r="A3372" s="122"/>
      <c r="B3372" s="270"/>
      <c r="C3372" s="122"/>
      <c r="D3372" s="7" t="str">
        <f t="array" ref="D3372">IFERROR(XLOOKUP($C3372,'Product Families'!$A:$A,'Product Families'!$D:$D),"")</f>
        <v/>
      </c>
      <c r="E3372" s="7" t="str">
        <f t="array" ref="E3372">IFERROR(XLOOKUP($C3372,'Product Families'!$A:$A,'Product Families'!$E:$E),"")</f>
        <v/>
      </c>
      <c r="F3372" s="7" t="str">
        <f t="array" ref="F3372">IFERROR(XLOOKUP($C3372,'Product Families'!$A:$A,'Product Families'!$F:$F),"")</f>
        <v/>
      </c>
      <c r="G3372" s="7" t="str">
        <f t="array" ref="G3372">IFERROR(XLOOKUP($C3372,'Product Families'!$A:$A,'Product Families'!$G:$G),"")</f>
        <v/>
      </c>
      <c r="J3372" s="7" t="str">
        <f>IFERROR(ROUND(AVERAGEIF('Week 1 - Making'!$B:$B,'Product List'!$A3372,'Week 1 - Making'!$P:$P),0),"")</f>
        <v/>
      </c>
      <c r="K3372" s="7" t="str">
        <f>IFERROR(ROUND(AVERAGEIF('Week 2 - Making'!$B:$B,'Product List'!$A3372,'Week 2 - Making'!$P:$P),0),"")</f>
        <v/>
      </c>
      <c r="L3372" s="263" t="str">
        <f>IFERROR(ROUND(AVERAGEIF('Week 3 - Making'!$B:$B,'Product List'!$A3372,'Week 3 - Making'!$P:$P),0),"")</f>
        <v/>
      </c>
      <c r="M3372" s="7" t="str">
        <f>IFERROR(ROUND(AVERAGEIF('Week 4 - Making'!$B:$B,'Product List'!$A3372,'Week 4 - Making'!$P:$P),0),"")</f>
        <v/>
      </c>
      <c r="N3372" s="7" t="str">
        <f>IFERROR(ROUND(AVERAGEIF('Week 5 - Making'!$B:$B,'Product List'!$A3372,'Week 5 - Making'!$P:$P),0),"")</f>
        <v/>
      </c>
      <c r="O3372" s="7"/>
      <c r="P3372" s="7" t="str">
        <f t="array" ref="P3372">iferror(xlookup(C3372,'Product Families'!A:A,'Product Families'!S:S),"")</f>
        <v/>
      </c>
    </row>
    <row r="3373" ht="14.25" customHeight="1">
      <c r="A3373" s="122"/>
      <c r="B3373" s="270"/>
      <c r="C3373" s="122"/>
      <c r="D3373" s="7" t="str">
        <f t="array" ref="D3373">IFERROR(XLOOKUP($C3373,'Product Families'!$A:$A,'Product Families'!$D:$D),"")</f>
        <v/>
      </c>
      <c r="E3373" s="7" t="str">
        <f t="array" ref="E3373">IFERROR(XLOOKUP($C3373,'Product Families'!$A:$A,'Product Families'!$E:$E),"")</f>
        <v/>
      </c>
      <c r="F3373" s="7" t="str">
        <f t="array" ref="F3373">IFERROR(XLOOKUP($C3373,'Product Families'!$A:$A,'Product Families'!$F:$F),"")</f>
        <v/>
      </c>
      <c r="G3373" s="7" t="str">
        <f t="array" ref="G3373">IFERROR(XLOOKUP($C3373,'Product Families'!$A:$A,'Product Families'!$G:$G),"")</f>
        <v/>
      </c>
      <c r="J3373" s="7" t="str">
        <f>IFERROR(ROUND(AVERAGEIF('Week 1 - Making'!$B:$B,'Product List'!$A3373,'Week 1 - Making'!$P:$P),0),"")</f>
        <v/>
      </c>
      <c r="K3373" s="7" t="str">
        <f>IFERROR(ROUND(AVERAGEIF('Week 2 - Making'!$B:$B,'Product List'!$A3373,'Week 2 - Making'!$P:$P),0),"")</f>
        <v/>
      </c>
      <c r="L3373" s="263" t="str">
        <f>IFERROR(ROUND(AVERAGEIF('Week 3 - Making'!$B:$B,'Product List'!$A3373,'Week 3 - Making'!$P:$P),0),"")</f>
        <v/>
      </c>
      <c r="M3373" s="7" t="str">
        <f>IFERROR(ROUND(AVERAGEIF('Week 4 - Making'!$B:$B,'Product List'!$A3373,'Week 4 - Making'!$P:$P),0),"")</f>
        <v/>
      </c>
      <c r="N3373" s="7" t="str">
        <f>IFERROR(ROUND(AVERAGEIF('Week 5 - Making'!$B:$B,'Product List'!$A3373,'Week 5 - Making'!$P:$P),0),"")</f>
        <v/>
      </c>
      <c r="O3373" s="7"/>
      <c r="P3373" s="7" t="str">
        <f t="array" ref="P3373">iferror(xlookup(C3373,'Product Families'!A:A,'Product Families'!S:S),"")</f>
        <v/>
      </c>
    </row>
    <row r="3374" ht="14.25" customHeight="1">
      <c r="A3374" s="122"/>
      <c r="B3374" s="270"/>
      <c r="C3374" s="122"/>
      <c r="D3374" s="7" t="str">
        <f t="array" ref="D3374">IFERROR(XLOOKUP($C3374,'Product Families'!$A:$A,'Product Families'!$D:$D),"")</f>
        <v/>
      </c>
      <c r="E3374" s="7" t="str">
        <f t="array" ref="E3374">IFERROR(XLOOKUP($C3374,'Product Families'!$A:$A,'Product Families'!$E:$E),"")</f>
        <v/>
      </c>
      <c r="F3374" s="7" t="str">
        <f t="array" ref="F3374">IFERROR(XLOOKUP($C3374,'Product Families'!$A:$A,'Product Families'!$F:$F),"")</f>
        <v/>
      </c>
      <c r="G3374" s="7" t="str">
        <f t="array" ref="G3374">IFERROR(XLOOKUP($C3374,'Product Families'!$A:$A,'Product Families'!$G:$G),"")</f>
        <v/>
      </c>
      <c r="J3374" s="7" t="str">
        <f>IFERROR(ROUND(AVERAGEIF('Week 1 - Making'!$B:$B,'Product List'!$A3374,'Week 1 - Making'!$P:$P),0),"")</f>
        <v/>
      </c>
      <c r="K3374" s="7" t="str">
        <f>IFERROR(ROUND(AVERAGEIF('Week 2 - Making'!$B:$B,'Product List'!$A3374,'Week 2 - Making'!$P:$P),0),"")</f>
        <v/>
      </c>
      <c r="L3374" s="263" t="str">
        <f>IFERROR(ROUND(AVERAGEIF('Week 3 - Making'!$B:$B,'Product List'!$A3374,'Week 3 - Making'!$P:$P),0),"")</f>
        <v/>
      </c>
      <c r="M3374" s="7" t="str">
        <f>IFERROR(ROUND(AVERAGEIF('Week 4 - Making'!$B:$B,'Product List'!$A3374,'Week 4 - Making'!$P:$P),0),"")</f>
        <v/>
      </c>
      <c r="N3374" s="7" t="str">
        <f>IFERROR(ROUND(AVERAGEIF('Week 5 - Making'!$B:$B,'Product List'!$A3374,'Week 5 - Making'!$P:$P),0),"")</f>
        <v/>
      </c>
      <c r="O3374" s="7"/>
      <c r="P3374" s="7" t="str">
        <f t="array" ref="P3374">iferror(xlookup(C3374,'Product Families'!A:A,'Product Families'!S:S),"")</f>
        <v/>
      </c>
    </row>
    <row r="3375" ht="14.25" customHeight="1">
      <c r="A3375" s="122"/>
      <c r="B3375" s="270"/>
      <c r="C3375" s="122"/>
      <c r="D3375" s="7" t="str">
        <f t="array" ref="D3375">IFERROR(XLOOKUP($C3375,'Product Families'!$A:$A,'Product Families'!$D:$D),"")</f>
        <v/>
      </c>
      <c r="E3375" s="7" t="str">
        <f t="array" ref="E3375">IFERROR(XLOOKUP($C3375,'Product Families'!$A:$A,'Product Families'!$E:$E),"")</f>
        <v/>
      </c>
      <c r="F3375" s="7" t="str">
        <f t="array" ref="F3375">IFERROR(XLOOKUP($C3375,'Product Families'!$A:$A,'Product Families'!$F:$F),"")</f>
        <v/>
      </c>
      <c r="G3375" s="7" t="str">
        <f t="array" ref="G3375">IFERROR(XLOOKUP($C3375,'Product Families'!$A:$A,'Product Families'!$G:$G),"")</f>
        <v/>
      </c>
      <c r="J3375" s="7" t="str">
        <f>IFERROR(ROUND(AVERAGEIF('Week 1 - Making'!$B:$B,'Product List'!$A3375,'Week 1 - Making'!$P:$P),0),"")</f>
        <v/>
      </c>
      <c r="K3375" s="7" t="str">
        <f>IFERROR(ROUND(AVERAGEIF('Week 2 - Making'!$B:$B,'Product List'!$A3375,'Week 2 - Making'!$P:$P),0),"")</f>
        <v/>
      </c>
      <c r="L3375" s="263" t="str">
        <f>IFERROR(ROUND(AVERAGEIF('Week 3 - Making'!$B:$B,'Product List'!$A3375,'Week 3 - Making'!$P:$P),0),"")</f>
        <v/>
      </c>
      <c r="M3375" s="7" t="str">
        <f>IFERROR(ROUND(AVERAGEIF('Week 4 - Making'!$B:$B,'Product List'!$A3375,'Week 4 - Making'!$P:$P),0),"")</f>
        <v/>
      </c>
      <c r="N3375" s="7" t="str">
        <f>IFERROR(ROUND(AVERAGEIF('Week 5 - Making'!$B:$B,'Product List'!$A3375,'Week 5 - Making'!$P:$P),0),"")</f>
        <v/>
      </c>
      <c r="O3375" s="7"/>
      <c r="P3375" s="7" t="str">
        <f t="array" ref="P3375">iferror(xlookup(C3375,'Product Families'!A:A,'Product Families'!S:S),"")</f>
        <v/>
      </c>
    </row>
    <row r="3376" ht="14.25" customHeight="1">
      <c r="A3376" s="122"/>
      <c r="B3376" s="270"/>
      <c r="C3376" s="122"/>
      <c r="D3376" s="7" t="str">
        <f t="array" ref="D3376">IFERROR(XLOOKUP($C3376,'Product Families'!$A:$A,'Product Families'!$D:$D),"")</f>
        <v/>
      </c>
      <c r="E3376" s="7" t="str">
        <f t="array" ref="E3376">IFERROR(XLOOKUP($C3376,'Product Families'!$A:$A,'Product Families'!$E:$E),"")</f>
        <v/>
      </c>
      <c r="F3376" s="7" t="str">
        <f t="array" ref="F3376">IFERROR(XLOOKUP($C3376,'Product Families'!$A:$A,'Product Families'!$F:$F),"")</f>
        <v/>
      </c>
      <c r="G3376" s="7" t="str">
        <f t="array" ref="G3376">IFERROR(XLOOKUP($C3376,'Product Families'!$A:$A,'Product Families'!$G:$G),"")</f>
        <v/>
      </c>
      <c r="J3376" s="7" t="str">
        <f>IFERROR(ROUND(AVERAGEIF('Week 1 - Making'!$B:$B,'Product List'!$A3376,'Week 1 - Making'!$P:$P),0),"")</f>
        <v/>
      </c>
      <c r="K3376" s="7" t="str">
        <f>IFERROR(ROUND(AVERAGEIF('Week 2 - Making'!$B:$B,'Product List'!$A3376,'Week 2 - Making'!$P:$P),0),"")</f>
        <v/>
      </c>
      <c r="L3376" s="263" t="str">
        <f>IFERROR(ROUND(AVERAGEIF('Week 3 - Making'!$B:$B,'Product List'!$A3376,'Week 3 - Making'!$P:$P),0),"")</f>
        <v/>
      </c>
      <c r="M3376" s="7" t="str">
        <f>IFERROR(ROUND(AVERAGEIF('Week 4 - Making'!$B:$B,'Product List'!$A3376,'Week 4 - Making'!$P:$P),0),"")</f>
        <v/>
      </c>
      <c r="N3376" s="7" t="str">
        <f>IFERROR(ROUND(AVERAGEIF('Week 5 - Making'!$B:$B,'Product List'!$A3376,'Week 5 - Making'!$P:$P),0),"")</f>
        <v/>
      </c>
      <c r="O3376" s="7"/>
      <c r="P3376" s="7" t="str">
        <f t="array" ref="P3376">iferror(xlookup(C3376,'Product Families'!A:A,'Product Families'!S:S),"")</f>
        <v/>
      </c>
    </row>
    <row r="3377" ht="14.25" customHeight="1">
      <c r="A3377" s="122"/>
      <c r="B3377" s="270"/>
      <c r="C3377" s="122"/>
      <c r="D3377" s="7" t="str">
        <f t="array" ref="D3377">IFERROR(XLOOKUP($C3377,'Product Families'!$A:$A,'Product Families'!$D:$D),"")</f>
        <v/>
      </c>
      <c r="E3377" s="7" t="str">
        <f t="array" ref="E3377">IFERROR(XLOOKUP($C3377,'Product Families'!$A:$A,'Product Families'!$E:$E),"")</f>
        <v/>
      </c>
      <c r="F3377" s="7" t="str">
        <f t="array" ref="F3377">IFERROR(XLOOKUP($C3377,'Product Families'!$A:$A,'Product Families'!$F:$F),"")</f>
        <v/>
      </c>
      <c r="G3377" s="7" t="str">
        <f t="array" ref="G3377">IFERROR(XLOOKUP($C3377,'Product Families'!$A:$A,'Product Families'!$G:$G),"")</f>
        <v/>
      </c>
      <c r="J3377" s="7" t="str">
        <f>IFERROR(ROUND(AVERAGEIF('Week 1 - Making'!$B:$B,'Product List'!$A3377,'Week 1 - Making'!$P:$P),0),"")</f>
        <v/>
      </c>
      <c r="K3377" s="7" t="str">
        <f>IFERROR(ROUND(AVERAGEIF('Week 2 - Making'!$B:$B,'Product List'!$A3377,'Week 2 - Making'!$P:$P),0),"")</f>
        <v/>
      </c>
      <c r="L3377" s="263" t="str">
        <f>IFERROR(ROUND(AVERAGEIF('Week 3 - Making'!$B:$B,'Product List'!$A3377,'Week 3 - Making'!$P:$P),0),"")</f>
        <v/>
      </c>
      <c r="M3377" s="7" t="str">
        <f>IFERROR(ROUND(AVERAGEIF('Week 4 - Making'!$B:$B,'Product List'!$A3377,'Week 4 - Making'!$P:$P),0),"")</f>
        <v/>
      </c>
      <c r="N3377" s="7" t="str">
        <f>IFERROR(ROUND(AVERAGEIF('Week 5 - Making'!$B:$B,'Product List'!$A3377,'Week 5 - Making'!$P:$P),0),"")</f>
        <v/>
      </c>
      <c r="O3377" s="7"/>
      <c r="P3377" s="7" t="str">
        <f t="array" ref="P3377">iferror(xlookup(C3377,'Product Families'!A:A,'Product Families'!S:S),"")</f>
        <v/>
      </c>
    </row>
    <row r="3378" ht="14.25" customHeight="1">
      <c r="A3378" s="122"/>
      <c r="B3378" s="270"/>
      <c r="C3378" s="122"/>
      <c r="D3378" s="7" t="str">
        <f t="array" ref="D3378">IFERROR(XLOOKUP($C3378,'Product Families'!$A:$A,'Product Families'!$D:$D),"")</f>
        <v/>
      </c>
      <c r="E3378" s="7" t="str">
        <f t="array" ref="E3378">IFERROR(XLOOKUP($C3378,'Product Families'!$A:$A,'Product Families'!$E:$E),"")</f>
        <v/>
      </c>
      <c r="F3378" s="7" t="str">
        <f t="array" ref="F3378">IFERROR(XLOOKUP($C3378,'Product Families'!$A:$A,'Product Families'!$F:$F),"")</f>
        <v/>
      </c>
      <c r="G3378" s="7" t="str">
        <f t="array" ref="G3378">IFERROR(XLOOKUP($C3378,'Product Families'!$A:$A,'Product Families'!$G:$G),"")</f>
        <v/>
      </c>
      <c r="J3378" s="7" t="str">
        <f>IFERROR(ROUND(AVERAGEIF('Week 1 - Making'!$B:$B,'Product List'!$A3378,'Week 1 - Making'!$P:$P),0),"")</f>
        <v/>
      </c>
      <c r="K3378" s="7" t="str">
        <f>IFERROR(ROUND(AVERAGEIF('Week 2 - Making'!$B:$B,'Product List'!$A3378,'Week 2 - Making'!$P:$P),0),"")</f>
        <v/>
      </c>
      <c r="L3378" s="263" t="str">
        <f>IFERROR(ROUND(AVERAGEIF('Week 3 - Making'!$B:$B,'Product List'!$A3378,'Week 3 - Making'!$P:$P),0),"")</f>
        <v/>
      </c>
      <c r="M3378" s="7" t="str">
        <f>IFERROR(ROUND(AVERAGEIF('Week 4 - Making'!$B:$B,'Product List'!$A3378,'Week 4 - Making'!$P:$P),0),"")</f>
        <v/>
      </c>
      <c r="N3378" s="7" t="str">
        <f>IFERROR(ROUND(AVERAGEIF('Week 5 - Making'!$B:$B,'Product List'!$A3378,'Week 5 - Making'!$P:$P),0),"")</f>
        <v/>
      </c>
      <c r="O3378" s="7"/>
      <c r="P3378" s="7" t="str">
        <f t="array" ref="P3378">iferror(xlookup(C3378,'Product Families'!A:A,'Product Families'!S:S),"")</f>
        <v/>
      </c>
    </row>
    <row r="3379" ht="14.25" customHeight="1">
      <c r="A3379" s="122"/>
      <c r="B3379" s="270"/>
      <c r="C3379" s="122"/>
      <c r="D3379" s="7" t="str">
        <f t="array" ref="D3379">IFERROR(XLOOKUP($C3379,'Product Families'!$A:$A,'Product Families'!$D:$D),"")</f>
        <v/>
      </c>
      <c r="E3379" s="7" t="str">
        <f t="array" ref="E3379">IFERROR(XLOOKUP($C3379,'Product Families'!$A:$A,'Product Families'!$E:$E),"")</f>
        <v/>
      </c>
      <c r="F3379" s="7" t="str">
        <f t="array" ref="F3379">IFERROR(XLOOKUP($C3379,'Product Families'!$A:$A,'Product Families'!$F:$F),"")</f>
        <v/>
      </c>
      <c r="G3379" s="7" t="str">
        <f t="array" ref="G3379">IFERROR(XLOOKUP($C3379,'Product Families'!$A:$A,'Product Families'!$G:$G),"")</f>
        <v/>
      </c>
      <c r="J3379" s="7" t="str">
        <f>IFERROR(ROUND(AVERAGEIF('Week 1 - Making'!$B:$B,'Product List'!$A3379,'Week 1 - Making'!$P:$P),0),"")</f>
        <v/>
      </c>
      <c r="K3379" s="7" t="str">
        <f>IFERROR(ROUND(AVERAGEIF('Week 2 - Making'!$B:$B,'Product List'!$A3379,'Week 2 - Making'!$P:$P),0),"")</f>
        <v/>
      </c>
      <c r="L3379" s="263" t="str">
        <f>IFERROR(ROUND(AVERAGEIF('Week 3 - Making'!$B:$B,'Product List'!$A3379,'Week 3 - Making'!$P:$P),0),"")</f>
        <v/>
      </c>
      <c r="M3379" s="7" t="str">
        <f>IFERROR(ROUND(AVERAGEIF('Week 4 - Making'!$B:$B,'Product List'!$A3379,'Week 4 - Making'!$P:$P),0),"")</f>
        <v/>
      </c>
      <c r="N3379" s="7" t="str">
        <f>IFERROR(ROUND(AVERAGEIF('Week 5 - Making'!$B:$B,'Product List'!$A3379,'Week 5 - Making'!$P:$P),0),"")</f>
        <v/>
      </c>
      <c r="O3379" s="7"/>
      <c r="P3379" s="7" t="str">
        <f t="array" ref="P3379">iferror(xlookup(C3379,'Product Families'!A:A,'Product Families'!S:S),"")</f>
        <v/>
      </c>
    </row>
    <row r="3380" ht="14.25" customHeight="1">
      <c r="A3380" s="122"/>
      <c r="B3380" s="270"/>
      <c r="C3380" s="122"/>
      <c r="D3380" s="7" t="str">
        <f t="array" ref="D3380">IFERROR(XLOOKUP($C3380,'Product Families'!$A:$A,'Product Families'!$D:$D),"")</f>
        <v/>
      </c>
      <c r="E3380" s="7" t="str">
        <f t="array" ref="E3380">IFERROR(XLOOKUP($C3380,'Product Families'!$A:$A,'Product Families'!$E:$E),"")</f>
        <v/>
      </c>
      <c r="F3380" s="7" t="str">
        <f t="array" ref="F3380">IFERROR(XLOOKUP($C3380,'Product Families'!$A:$A,'Product Families'!$F:$F),"")</f>
        <v/>
      </c>
      <c r="G3380" s="7" t="str">
        <f t="array" ref="G3380">IFERROR(XLOOKUP($C3380,'Product Families'!$A:$A,'Product Families'!$G:$G),"")</f>
        <v/>
      </c>
      <c r="J3380" s="7" t="str">
        <f>IFERROR(ROUND(AVERAGEIF('Week 1 - Making'!$B:$B,'Product List'!$A3380,'Week 1 - Making'!$P:$P),0),"")</f>
        <v/>
      </c>
      <c r="K3380" s="7" t="str">
        <f>IFERROR(ROUND(AVERAGEIF('Week 2 - Making'!$B:$B,'Product List'!$A3380,'Week 2 - Making'!$P:$P),0),"")</f>
        <v/>
      </c>
      <c r="L3380" s="263" t="str">
        <f>IFERROR(ROUND(AVERAGEIF('Week 3 - Making'!$B:$B,'Product List'!$A3380,'Week 3 - Making'!$P:$P),0),"")</f>
        <v/>
      </c>
      <c r="M3380" s="7" t="str">
        <f>IFERROR(ROUND(AVERAGEIF('Week 4 - Making'!$B:$B,'Product List'!$A3380,'Week 4 - Making'!$P:$P),0),"")</f>
        <v/>
      </c>
      <c r="N3380" s="7" t="str">
        <f>IFERROR(ROUND(AVERAGEIF('Week 5 - Making'!$B:$B,'Product List'!$A3380,'Week 5 - Making'!$P:$P),0),"")</f>
        <v/>
      </c>
      <c r="O3380" s="7"/>
      <c r="P3380" s="7" t="str">
        <f t="array" ref="P3380">iferror(xlookup(C3380,'Product Families'!A:A,'Product Families'!S:S),"")</f>
        <v/>
      </c>
    </row>
    <row r="3381" ht="14.25" customHeight="1">
      <c r="A3381" s="122"/>
      <c r="B3381" s="270"/>
      <c r="C3381" s="122"/>
      <c r="D3381" s="7" t="str">
        <f t="array" ref="D3381">IFERROR(XLOOKUP($C3381,'Product Families'!$A:$A,'Product Families'!$D:$D),"")</f>
        <v/>
      </c>
      <c r="E3381" s="7" t="str">
        <f t="array" ref="E3381">IFERROR(XLOOKUP($C3381,'Product Families'!$A:$A,'Product Families'!$E:$E),"")</f>
        <v/>
      </c>
      <c r="F3381" s="7" t="str">
        <f t="array" ref="F3381">IFERROR(XLOOKUP($C3381,'Product Families'!$A:$A,'Product Families'!$F:$F),"")</f>
        <v/>
      </c>
      <c r="G3381" s="7" t="str">
        <f t="array" ref="G3381">IFERROR(XLOOKUP($C3381,'Product Families'!$A:$A,'Product Families'!$G:$G),"")</f>
        <v/>
      </c>
      <c r="J3381" s="7" t="str">
        <f>IFERROR(ROUND(AVERAGEIF('Week 1 - Making'!$B:$B,'Product List'!$A3381,'Week 1 - Making'!$P:$P),0),"")</f>
        <v/>
      </c>
      <c r="K3381" s="7" t="str">
        <f>IFERROR(ROUND(AVERAGEIF('Week 2 - Making'!$B:$B,'Product List'!$A3381,'Week 2 - Making'!$P:$P),0),"")</f>
        <v/>
      </c>
      <c r="L3381" s="263" t="str">
        <f>IFERROR(ROUND(AVERAGEIF('Week 3 - Making'!$B:$B,'Product List'!$A3381,'Week 3 - Making'!$P:$P),0),"")</f>
        <v/>
      </c>
      <c r="M3381" s="7" t="str">
        <f>IFERROR(ROUND(AVERAGEIF('Week 4 - Making'!$B:$B,'Product List'!$A3381,'Week 4 - Making'!$P:$P),0),"")</f>
        <v/>
      </c>
      <c r="N3381" s="7" t="str">
        <f>IFERROR(ROUND(AVERAGEIF('Week 5 - Making'!$B:$B,'Product List'!$A3381,'Week 5 - Making'!$P:$P),0),"")</f>
        <v/>
      </c>
      <c r="O3381" s="7"/>
      <c r="P3381" s="7" t="str">
        <f t="array" ref="P3381">iferror(xlookup(C3381,'Product Families'!A:A,'Product Families'!S:S),"")</f>
        <v/>
      </c>
    </row>
    <row r="3382" ht="14.25" customHeight="1">
      <c r="A3382" s="122"/>
      <c r="B3382" s="270"/>
      <c r="C3382" s="122"/>
      <c r="D3382" s="7" t="str">
        <f t="array" ref="D3382">IFERROR(XLOOKUP($C3382,'Product Families'!$A:$A,'Product Families'!$D:$D),"")</f>
        <v/>
      </c>
      <c r="E3382" s="7" t="str">
        <f t="array" ref="E3382">IFERROR(XLOOKUP($C3382,'Product Families'!$A:$A,'Product Families'!$E:$E),"")</f>
        <v/>
      </c>
      <c r="F3382" s="7" t="str">
        <f t="array" ref="F3382">IFERROR(XLOOKUP($C3382,'Product Families'!$A:$A,'Product Families'!$F:$F),"")</f>
        <v/>
      </c>
      <c r="G3382" s="7" t="str">
        <f t="array" ref="G3382">IFERROR(XLOOKUP($C3382,'Product Families'!$A:$A,'Product Families'!$G:$G),"")</f>
        <v/>
      </c>
      <c r="J3382" s="7" t="str">
        <f>IFERROR(ROUND(AVERAGEIF('Week 1 - Making'!$B:$B,'Product List'!$A3382,'Week 1 - Making'!$P:$P),0),"")</f>
        <v/>
      </c>
      <c r="K3382" s="7" t="str">
        <f>IFERROR(ROUND(AVERAGEIF('Week 2 - Making'!$B:$B,'Product List'!$A3382,'Week 2 - Making'!$P:$P),0),"")</f>
        <v/>
      </c>
      <c r="L3382" s="263" t="str">
        <f>IFERROR(ROUND(AVERAGEIF('Week 3 - Making'!$B:$B,'Product List'!$A3382,'Week 3 - Making'!$P:$P),0),"")</f>
        <v/>
      </c>
      <c r="M3382" s="7" t="str">
        <f>IFERROR(ROUND(AVERAGEIF('Week 4 - Making'!$B:$B,'Product List'!$A3382,'Week 4 - Making'!$P:$P),0),"")</f>
        <v/>
      </c>
      <c r="N3382" s="7" t="str">
        <f>IFERROR(ROUND(AVERAGEIF('Week 5 - Making'!$B:$B,'Product List'!$A3382,'Week 5 - Making'!$P:$P),0),"")</f>
        <v/>
      </c>
      <c r="O3382" s="7"/>
      <c r="P3382" s="7" t="str">
        <f t="array" ref="P3382">iferror(xlookup(C3382,'Product Families'!A:A,'Product Families'!S:S),"")</f>
        <v/>
      </c>
    </row>
    <row r="3383" ht="14.25" customHeight="1">
      <c r="A3383" s="122"/>
      <c r="B3383" s="270"/>
      <c r="C3383" s="122"/>
      <c r="D3383" s="7" t="str">
        <f t="array" ref="D3383">IFERROR(XLOOKUP($C3383,'Product Families'!$A:$A,'Product Families'!$D:$D),"")</f>
        <v/>
      </c>
      <c r="E3383" s="7" t="str">
        <f t="array" ref="E3383">IFERROR(XLOOKUP($C3383,'Product Families'!$A:$A,'Product Families'!$E:$E),"")</f>
        <v/>
      </c>
      <c r="F3383" s="7" t="str">
        <f t="array" ref="F3383">IFERROR(XLOOKUP($C3383,'Product Families'!$A:$A,'Product Families'!$F:$F),"")</f>
        <v/>
      </c>
      <c r="G3383" s="7" t="str">
        <f t="array" ref="G3383">IFERROR(XLOOKUP($C3383,'Product Families'!$A:$A,'Product Families'!$G:$G),"")</f>
        <v/>
      </c>
      <c r="J3383" s="7" t="str">
        <f>IFERROR(ROUND(AVERAGEIF('Week 1 - Making'!$B:$B,'Product List'!$A3383,'Week 1 - Making'!$P:$P),0),"")</f>
        <v/>
      </c>
      <c r="K3383" s="7" t="str">
        <f>IFERROR(ROUND(AVERAGEIF('Week 2 - Making'!$B:$B,'Product List'!$A3383,'Week 2 - Making'!$P:$P),0),"")</f>
        <v/>
      </c>
      <c r="L3383" s="263" t="str">
        <f>IFERROR(ROUND(AVERAGEIF('Week 3 - Making'!$B:$B,'Product List'!$A3383,'Week 3 - Making'!$P:$P),0),"")</f>
        <v/>
      </c>
      <c r="M3383" s="7" t="str">
        <f>IFERROR(ROUND(AVERAGEIF('Week 4 - Making'!$B:$B,'Product List'!$A3383,'Week 4 - Making'!$P:$P),0),"")</f>
        <v/>
      </c>
      <c r="N3383" s="7" t="str">
        <f>IFERROR(ROUND(AVERAGEIF('Week 5 - Making'!$B:$B,'Product List'!$A3383,'Week 5 - Making'!$P:$P),0),"")</f>
        <v/>
      </c>
      <c r="O3383" s="7"/>
      <c r="P3383" s="7" t="str">
        <f t="array" ref="P3383">iferror(xlookup(C3383,'Product Families'!A:A,'Product Families'!S:S),"")</f>
        <v/>
      </c>
    </row>
    <row r="3384" ht="14.25" customHeight="1">
      <c r="A3384" s="122"/>
      <c r="B3384" s="270"/>
      <c r="C3384" s="122"/>
      <c r="D3384" s="7" t="str">
        <f t="array" ref="D3384">IFERROR(XLOOKUP($C3384,'Product Families'!$A:$A,'Product Families'!$D:$D),"")</f>
        <v/>
      </c>
      <c r="E3384" s="7" t="str">
        <f t="array" ref="E3384">IFERROR(XLOOKUP($C3384,'Product Families'!$A:$A,'Product Families'!$E:$E),"")</f>
        <v/>
      </c>
      <c r="F3384" s="7" t="str">
        <f t="array" ref="F3384">IFERROR(XLOOKUP($C3384,'Product Families'!$A:$A,'Product Families'!$F:$F),"")</f>
        <v/>
      </c>
      <c r="G3384" s="7" t="str">
        <f t="array" ref="G3384">IFERROR(XLOOKUP($C3384,'Product Families'!$A:$A,'Product Families'!$G:$G),"")</f>
        <v/>
      </c>
      <c r="J3384" s="7" t="str">
        <f>IFERROR(ROUND(AVERAGEIF('Week 1 - Making'!$B:$B,'Product List'!$A3384,'Week 1 - Making'!$P:$P),0),"")</f>
        <v/>
      </c>
      <c r="K3384" s="7" t="str">
        <f>IFERROR(ROUND(AVERAGEIF('Week 2 - Making'!$B:$B,'Product List'!$A3384,'Week 2 - Making'!$P:$P),0),"")</f>
        <v/>
      </c>
      <c r="L3384" s="263" t="str">
        <f>IFERROR(ROUND(AVERAGEIF('Week 3 - Making'!$B:$B,'Product List'!$A3384,'Week 3 - Making'!$P:$P),0),"")</f>
        <v/>
      </c>
      <c r="M3384" s="7" t="str">
        <f>IFERROR(ROUND(AVERAGEIF('Week 4 - Making'!$B:$B,'Product List'!$A3384,'Week 4 - Making'!$P:$P),0),"")</f>
        <v/>
      </c>
      <c r="N3384" s="7" t="str">
        <f>IFERROR(ROUND(AVERAGEIF('Week 5 - Making'!$B:$B,'Product List'!$A3384,'Week 5 - Making'!$P:$P),0),"")</f>
        <v/>
      </c>
      <c r="O3384" s="7"/>
      <c r="P3384" s="7" t="str">
        <f t="array" ref="P3384">iferror(xlookup(C3384,'Product Families'!A:A,'Product Families'!S:S),"")</f>
        <v/>
      </c>
    </row>
    <row r="3385" ht="14.25" customHeight="1">
      <c r="A3385" s="122"/>
      <c r="B3385" s="270"/>
      <c r="C3385" s="122"/>
      <c r="D3385" s="7" t="str">
        <f t="array" ref="D3385">IFERROR(XLOOKUP($C3385,'Product Families'!$A:$A,'Product Families'!$D:$D),"")</f>
        <v/>
      </c>
      <c r="E3385" s="7" t="str">
        <f t="array" ref="E3385">IFERROR(XLOOKUP($C3385,'Product Families'!$A:$A,'Product Families'!$E:$E),"")</f>
        <v/>
      </c>
      <c r="F3385" s="7" t="str">
        <f t="array" ref="F3385">IFERROR(XLOOKUP($C3385,'Product Families'!$A:$A,'Product Families'!$F:$F),"")</f>
        <v/>
      </c>
      <c r="G3385" s="7" t="str">
        <f t="array" ref="G3385">IFERROR(XLOOKUP($C3385,'Product Families'!$A:$A,'Product Families'!$G:$G),"")</f>
        <v/>
      </c>
      <c r="J3385" s="7" t="str">
        <f>IFERROR(ROUND(AVERAGEIF('Week 1 - Making'!$B:$B,'Product List'!$A3385,'Week 1 - Making'!$P:$P),0),"")</f>
        <v/>
      </c>
      <c r="K3385" s="7" t="str">
        <f>IFERROR(ROUND(AVERAGEIF('Week 2 - Making'!$B:$B,'Product List'!$A3385,'Week 2 - Making'!$P:$P),0),"")</f>
        <v/>
      </c>
      <c r="L3385" s="263" t="str">
        <f>IFERROR(ROUND(AVERAGEIF('Week 3 - Making'!$B:$B,'Product List'!$A3385,'Week 3 - Making'!$P:$P),0),"")</f>
        <v/>
      </c>
      <c r="M3385" s="7" t="str">
        <f>IFERROR(ROUND(AVERAGEIF('Week 4 - Making'!$B:$B,'Product List'!$A3385,'Week 4 - Making'!$P:$P),0),"")</f>
        <v/>
      </c>
      <c r="N3385" s="7" t="str">
        <f>IFERROR(ROUND(AVERAGEIF('Week 5 - Making'!$B:$B,'Product List'!$A3385,'Week 5 - Making'!$P:$P),0),"")</f>
        <v/>
      </c>
      <c r="O3385" s="7"/>
      <c r="P3385" s="7" t="str">
        <f t="array" ref="P3385">iferror(xlookup(C3385,'Product Families'!A:A,'Product Families'!S:S),"")</f>
        <v/>
      </c>
    </row>
    <row r="3386" ht="14.25" customHeight="1">
      <c r="A3386" s="122"/>
      <c r="B3386" s="270"/>
      <c r="C3386" s="122"/>
      <c r="D3386" s="7" t="str">
        <f t="array" ref="D3386">IFERROR(XLOOKUP($C3386,'Product Families'!$A:$A,'Product Families'!$D:$D),"")</f>
        <v/>
      </c>
      <c r="E3386" s="7" t="str">
        <f t="array" ref="E3386">IFERROR(XLOOKUP($C3386,'Product Families'!$A:$A,'Product Families'!$E:$E),"")</f>
        <v/>
      </c>
      <c r="F3386" s="7" t="str">
        <f t="array" ref="F3386">IFERROR(XLOOKUP($C3386,'Product Families'!$A:$A,'Product Families'!$F:$F),"")</f>
        <v/>
      </c>
      <c r="G3386" s="7" t="str">
        <f t="array" ref="G3386">IFERROR(XLOOKUP($C3386,'Product Families'!$A:$A,'Product Families'!$G:$G),"")</f>
        <v/>
      </c>
      <c r="J3386" s="7" t="str">
        <f>IFERROR(ROUND(AVERAGEIF('Week 1 - Making'!$B:$B,'Product List'!$A3386,'Week 1 - Making'!$P:$P),0),"")</f>
        <v/>
      </c>
      <c r="K3386" s="7" t="str">
        <f>IFERROR(ROUND(AVERAGEIF('Week 2 - Making'!$B:$B,'Product List'!$A3386,'Week 2 - Making'!$P:$P),0),"")</f>
        <v/>
      </c>
      <c r="L3386" s="263" t="str">
        <f>IFERROR(ROUND(AVERAGEIF('Week 3 - Making'!$B:$B,'Product List'!$A3386,'Week 3 - Making'!$P:$P),0),"")</f>
        <v/>
      </c>
      <c r="M3386" s="7" t="str">
        <f>IFERROR(ROUND(AVERAGEIF('Week 4 - Making'!$B:$B,'Product List'!$A3386,'Week 4 - Making'!$P:$P),0),"")</f>
        <v/>
      </c>
      <c r="N3386" s="7" t="str">
        <f>IFERROR(ROUND(AVERAGEIF('Week 5 - Making'!$B:$B,'Product List'!$A3386,'Week 5 - Making'!$P:$P),0),"")</f>
        <v/>
      </c>
      <c r="O3386" s="7"/>
      <c r="P3386" s="7" t="str">
        <f t="array" ref="P3386">iferror(xlookup(C3386,'Product Families'!A:A,'Product Families'!S:S),"")</f>
        <v/>
      </c>
    </row>
    <row r="3387" ht="14.25" customHeight="1">
      <c r="A3387" s="122"/>
      <c r="B3387" s="270"/>
      <c r="C3387" s="122"/>
      <c r="D3387" s="7" t="str">
        <f t="array" ref="D3387">IFERROR(XLOOKUP($C3387,'Product Families'!$A:$A,'Product Families'!$D:$D),"")</f>
        <v/>
      </c>
      <c r="E3387" s="7" t="str">
        <f t="array" ref="E3387">IFERROR(XLOOKUP($C3387,'Product Families'!$A:$A,'Product Families'!$E:$E),"")</f>
        <v/>
      </c>
      <c r="F3387" s="7" t="str">
        <f t="array" ref="F3387">IFERROR(XLOOKUP($C3387,'Product Families'!$A:$A,'Product Families'!$F:$F),"")</f>
        <v/>
      </c>
      <c r="G3387" s="7" t="str">
        <f t="array" ref="G3387">IFERROR(XLOOKUP($C3387,'Product Families'!$A:$A,'Product Families'!$G:$G),"")</f>
        <v/>
      </c>
      <c r="J3387" s="7" t="str">
        <f>IFERROR(ROUND(AVERAGEIF('Week 1 - Making'!$B:$B,'Product List'!$A3387,'Week 1 - Making'!$P:$P),0),"")</f>
        <v/>
      </c>
      <c r="K3387" s="7" t="str">
        <f>IFERROR(ROUND(AVERAGEIF('Week 2 - Making'!$B:$B,'Product List'!$A3387,'Week 2 - Making'!$P:$P),0),"")</f>
        <v/>
      </c>
      <c r="L3387" s="263" t="str">
        <f>IFERROR(ROUND(AVERAGEIF('Week 3 - Making'!$B:$B,'Product List'!$A3387,'Week 3 - Making'!$P:$P),0),"")</f>
        <v/>
      </c>
      <c r="M3387" s="7" t="str">
        <f>IFERROR(ROUND(AVERAGEIF('Week 4 - Making'!$B:$B,'Product List'!$A3387,'Week 4 - Making'!$P:$P),0),"")</f>
        <v/>
      </c>
      <c r="N3387" s="7" t="str">
        <f>IFERROR(ROUND(AVERAGEIF('Week 5 - Making'!$B:$B,'Product List'!$A3387,'Week 5 - Making'!$P:$P),0),"")</f>
        <v/>
      </c>
      <c r="O3387" s="7"/>
      <c r="P3387" s="7" t="str">
        <f t="array" ref="P3387">iferror(xlookup(C3387,'Product Families'!A:A,'Product Families'!S:S),"")</f>
        <v/>
      </c>
    </row>
    <row r="3388" ht="14.25" customHeight="1">
      <c r="A3388" s="122"/>
      <c r="B3388" s="270"/>
      <c r="C3388" s="122"/>
      <c r="D3388" s="7" t="str">
        <f t="array" ref="D3388">IFERROR(XLOOKUP($C3388,'Product Families'!$A:$A,'Product Families'!$D:$D),"")</f>
        <v/>
      </c>
      <c r="E3388" s="7" t="str">
        <f t="array" ref="E3388">IFERROR(XLOOKUP($C3388,'Product Families'!$A:$A,'Product Families'!$E:$E),"")</f>
        <v/>
      </c>
      <c r="F3388" s="7" t="str">
        <f t="array" ref="F3388">IFERROR(XLOOKUP($C3388,'Product Families'!$A:$A,'Product Families'!$F:$F),"")</f>
        <v/>
      </c>
      <c r="G3388" s="7" t="str">
        <f t="array" ref="G3388">IFERROR(XLOOKUP($C3388,'Product Families'!$A:$A,'Product Families'!$G:$G),"")</f>
        <v/>
      </c>
      <c r="J3388" s="7" t="str">
        <f>IFERROR(ROUND(AVERAGEIF('Week 1 - Making'!$B:$B,'Product List'!$A3388,'Week 1 - Making'!$P:$P),0),"")</f>
        <v/>
      </c>
      <c r="K3388" s="7" t="str">
        <f>IFERROR(ROUND(AVERAGEIF('Week 2 - Making'!$B:$B,'Product List'!$A3388,'Week 2 - Making'!$P:$P),0),"")</f>
        <v/>
      </c>
      <c r="L3388" s="263" t="str">
        <f>IFERROR(ROUND(AVERAGEIF('Week 3 - Making'!$B:$B,'Product List'!$A3388,'Week 3 - Making'!$P:$P),0),"")</f>
        <v/>
      </c>
      <c r="M3388" s="7" t="str">
        <f>IFERROR(ROUND(AVERAGEIF('Week 4 - Making'!$B:$B,'Product List'!$A3388,'Week 4 - Making'!$P:$P),0),"")</f>
        <v/>
      </c>
      <c r="N3388" s="7" t="str">
        <f>IFERROR(ROUND(AVERAGEIF('Week 5 - Making'!$B:$B,'Product List'!$A3388,'Week 5 - Making'!$P:$P),0),"")</f>
        <v/>
      </c>
      <c r="O3388" s="7"/>
      <c r="P3388" s="7" t="str">
        <f t="array" ref="P3388">iferror(xlookup(C3388,'Product Families'!A:A,'Product Families'!S:S),"")</f>
        <v/>
      </c>
    </row>
    <row r="3389" ht="14.25" customHeight="1">
      <c r="A3389" s="122"/>
      <c r="B3389" s="270"/>
      <c r="C3389" s="122"/>
      <c r="D3389" s="7" t="str">
        <f t="array" ref="D3389">IFERROR(XLOOKUP($C3389,'Product Families'!$A:$A,'Product Families'!$D:$D),"")</f>
        <v/>
      </c>
      <c r="E3389" s="7" t="str">
        <f t="array" ref="E3389">IFERROR(XLOOKUP($C3389,'Product Families'!$A:$A,'Product Families'!$E:$E),"")</f>
        <v/>
      </c>
      <c r="F3389" s="7" t="str">
        <f t="array" ref="F3389">IFERROR(XLOOKUP($C3389,'Product Families'!$A:$A,'Product Families'!$F:$F),"")</f>
        <v/>
      </c>
      <c r="G3389" s="7" t="str">
        <f t="array" ref="G3389">IFERROR(XLOOKUP($C3389,'Product Families'!$A:$A,'Product Families'!$G:$G),"")</f>
        <v/>
      </c>
      <c r="J3389" s="7" t="str">
        <f>IFERROR(ROUND(AVERAGEIF('Week 1 - Making'!$B:$B,'Product List'!$A3389,'Week 1 - Making'!$P:$P),0),"")</f>
        <v/>
      </c>
      <c r="K3389" s="7" t="str">
        <f>IFERROR(ROUND(AVERAGEIF('Week 2 - Making'!$B:$B,'Product List'!$A3389,'Week 2 - Making'!$P:$P),0),"")</f>
        <v/>
      </c>
      <c r="L3389" s="263" t="str">
        <f>IFERROR(ROUND(AVERAGEIF('Week 3 - Making'!$B:$B,'Product List'!$A3389,'Week 3 - Making'!$P:$P),0),"")</f>
        <v/>
      </c>
      <c r="M3389" s="7" t="str">
        <f>IFERROR(ROUND(AVERAGEIF('Week 4 - Making'!$B:$B,'Product List'!$A3389,'Week 4 - Making'!$P:$P),0),"")</f>
        <v/>
      </c>
      <c r="N3389" s="7" t="str">
        <f>IFERROR(ROUND(AVERAGEIF('Week 5 - Making'!$B:$B,'Product List'!$A3389,'Week 5 - Making'!$P:$P),0),"")</f>
        <v/>
      </c>
      <c r="O3389" s="7"/>
      <c r="P3389" s="7" t="str">
        <f t="array" ref="P3389">iferror(xlookup(C3389,'Product Families'!A:A,'Product Families'!S:S),"")</f>
        <v/>
      </c>
    </row>
    <row r="3390" ht="14.25" customHeight="1">
      <c r="A3390" s="122"/>
      <c r="B3390" s="270"/>
      <c r="C3390" s="122"/>
      <c r="D3390" s="7" t="str">
        <f t="array" ref="D3390">IFERROR(XLOOKUP($C3390,'Product Families'!$A:$A,'Product Families'!$D:$D),"")</f>
        <v/>
      </c>
      <c r="E3390" s="7" t="str">
        <f t="array" ref="E3390">IFERROR(XLOOKUP($C3390,'Product Families'!$A:$A,'Product Families'!$E:$E),"")</f>
        <v/>
      </c>
      <c r="F3390" s="7" t="str">
        <f t="array" ref="F3390">IFERROR(XLOOKUP($C3390,'Product Families'!$A:$A,'Product Families'!$F:$F),"")</f>
        <v/>
      </c>
      <c r="G3390" s="7" t="str">
        <f t="array" ref="G3390">IFERROR(XLOOKUP($C3390,'Product Families'!$A:$A,'Product Families'!$G:$G),"")</f>
        <v/>
      </c>
      <c r="J3390" s="7" t="str">
        <f>IFERROR(ROUND(AVERAGEIF('Week 1 - Making'!$B:$B,'Product List'!$A3390,'Week 1 - Making'!$P:$P),0),"")</f>
        <v/>
      </c>
      <c r="K3390" s="7" t="str">
        <f>IFERROR(ROUND(AVERAGEIF('Week 2 - Making'!$B:$B,'Product List'!$A3390,'Week 2 - Making'!$P:$P),0),"")</f>
        <v/>
      </c>
      <c r="L3390" s="263" t="str">
        <f>IFERROR(ROUND(AVERAGEIF('Week 3 - Making'!$B:$B,'Product List'!$A3390,'Week 3 - Making'!$P:$P),0),"")</f>
        <v/>
      </c>
      <c r="M3390" s="7" t="str">
        <f>IFERROR(ROUND(AVERAGEIF('Week 4 - Making'!$B:$B,'Product List'!$A3390,'Week 4 - Making'!$P:$P),0),"")</f>
        <v/>
      </c>
      <c r="N3390" s="7" t="str">
        <f>IFERROR(ROUND(AVERAGEIF('Week 5 - Making'!$B:$B,'Product List'!$A3390,'Week 5 - Making'!$P:$P),0),"")</f>
        <v/>
      </c>
      <c r="O3390" s="7"/>
      <c r="P3390" s="7" t="str">
        <f t="array" ref="P3390">iferror(xlookup(C3390,'Product Families'!A:A,'Product Families'!S:S),"")</f>
        <v/>
      </c>
    </row>
    <row r="3391" ht="14.25" customHeight="1">
      <c r="A3391" s="122"/>
      <c r="B3391" s="270"/>
      <c r="C3391" s="122"/>
      <c r="D3391" s="7" t="str">
        <f t="array" ref="D3391">IFERROR(XLOOKUP($C3391,'Product Families'!$A:$A,'Product Families'!$D:$D),"")</f>
        <v/>
      </c>
      <c r="E3391" s="7" t="str">
        <f t="array" ref="E3391">IFERROR(XLOOKUP($C3391,'Product Families'!$A:$A,'Product Families'!$E:$E),"")</f>
        <v/>
      </c>
      <c r="F3391" s="7" t="str">
        <f t="array" ref="F3391">IFERROR(XLOOKUP($C3391,'Product Families'!$A:$A,'Product Families'!$F:$F),"")</f>
        <v/>
      </c>
      <c r="G3391" s="7" t="str">
        <f t="array" ref="G3391">IFERROR(XLOOKUP($C3391,'Product Families'!$A:$A,'Product Families'!$G:$G),"")</f>
        <v/>
      </c>
      <c r="J3391" s="7" t="str">
        <f>IFERROR(ROUND(AVERAGEIF('Week 1 - Making'!$B:$B,'Product List'!$A3391,'Week 1 - Making'!$P:$P),0),"")</f>
        <v/>
      </c>
      <c r="K3391" s="7" t="str">
        <f>IFERROR(ROUND(AVERAGEIF('Week 2 - Making'!$B:$B,'Product List'!$A3391,'Week 2 - Making'!$P:$P),0),"")</f>
        <v/>
      </c>
      <c r="L3391" s="263" t="str">
        <f>IFERROR(ROUND(AVERAGEIF('Week 3 - Making'!$B:$B,'Product List'!$A3391,'Week 3 - Making'!$P:$P),0),"")</f>
        <v/>
      </c>
      <c r="M3391" s="7" t="str">
        <f>IFERROR(ROUND(AVERAGEIF('Week 4 - Making'!$B:$B,'Product List'!$A3391,'Week 4 - Making'!$P:$P),0),"")</f>
        <v/>
      </c>
      <c r="N3391" s="7" t="str">
        <f>IFERROR(ROUND(AVERAGEIF('Week 5 - Making'!$B:$B,'Product List'!$A3391,'Week 5 - Making'!$P:$P),0),"")</f>
        <v/>
      </c>
      <c r="O3391" s="7"/>
      <c r="P3391" s="7" t="str">
        <f t="array" ref="P3391">iferror(xlookup(C3391,'Product Families'!A:A,'Product Families'!S:S),"")</f>
        <v/>
      </c>
    </row>
    <row r="3392" ht="14.25" customHeight="1">
      <c r="A3392" s="122"/>
      <c r="B3392" s="270"/>
      <c r="C3392" s="122"/>
      <c r="D3392" s="7" t="str">
        <f t="array" ref="D3392">IFERROR(XLOOKUP($C3392,'Product Families'!$A:$A,'Product Families'!$D:$D),"")</f>
        <v/>
      </c>
      <c r="E3392" s="7" t="str">
        <f t="array" ref="E3392">IFERROR(XLOOKUP($C3392,'Product Families'!$A:$A,'Product Families'!$E:$E),"")</f>
        <v/>
      </c>
      <c r="F3392" s="7" t="str">
        <f t="array" ref="F3392">IFERROR(XLOOKUP($C3392,'Product Families'!$A:$A,'Product Families'!$F:$F),"")</f>
        <v/>
      </c>
      <c r="G3392" s="7" t="str">
        <f t="array" ref="G3392">IFERROR(XLOOKUP($C3392,'Product Families'!$A:$A,'Product Families'!$G:$G),"")</f>
        <v/>
      </c>
      <c r="J3392" s="7" t="str">
        <f>IFERROR(ROUND(AVERAGEIF('Week 1 - Making'!$B:$B,'Product List'!$A3392,'Week 1 - Making'!$P:$P),0),"")</f>
        <v/>
      </c>
      <c r="K3392" s="7" t="str">
        <f>IFERROR(ROUND(AVERAGEIF('Week 2 - Making'!$B:$B,'Product List'!$A3392,'Week 2 - Making'!$P:$P),0),"")</f>
        <v/>
      </c>
      <c r="L3392" s="263" t="str">
        <f>IFERROR(ROUND(AVERAGEIF('Week 3 - Making'!$B:$B,'Product List'!$A3392,'Week 3 - Making'!$P:$P),0),"")</f>
        <v/>
      </c>
      <c r="M3392" s="7" t="str">
        <f>IFERROR(ROUND(AVERAGEIF('Week 4 - Making'!$B:$B,'Product List'!$A3392,'Week 4 - Making'!$P:$P),0),"")</f>
        <v/>
      </c>
      <c r="N3392" s="7" t="str">
        <f>IFERROR(ROUND(AVERAGEIF('Week 5 - Making'!$B:$B,'Product List'!$A3392,'Week 5 - Making'!$P:$P),0),"")</f>
        <v/>
      </c>
      <c r="O3392" s="7"/>
      <c r="P3392" s="7" t="str">
        <f t="array" ref="P3392">iferror(xlookup(C3392,'Product Families'!A:A,'Product Families'!S:S),"")</f>
        <v/>
      </c>
    </row>
    <row r="3393" ht="14.25" customHeight="1">
      <c r="A3393" s="122"/>
      <c r="B3393" s="270"/>
      <c r="C3393" s="122"/>
      <c r="D3393" s="7" t="str">
        <f t="array" ref="D3393">IFERROR(XLOOKUP($C3393,'Product Families'!$A:$A,'Product Families'!$D:$D),"")</f>
        <v/>
      </c>
      <c r="E3393" s="7" t="str">
        <f t="array" ref="E3393">IFERROR(XLOOKUP($C3393,'Product Families'!$A:$A,'Product Families'!$E:$E),"")</f>
        <v/>
      </c>
      <c r="F3393" s="7" t="str">
        <f t="array" ref="F3393">IFERROR(XLOOKUP($C3393,'Product Families'!$A:$A,'Product Families'!$F:$F),"")</f>
        <v/>
      </c>
      <c r="G3393" s="7" t="str">
        <f t="array" ref="G3393">IFERROR(XLOOKUP($C3393,'Product Families'!$A:$A,'Product Families'!$G:$G),"")</f>
        <v/>
      </c>
      <c r="J3393" s="7" t="str">
        <f>IFERROR(ROUND(AVERAGEIF('Week 1 - Making'!$B:$B,'Product List'!$A3393,'Week 1 - Making'!$P:$P),0),"")</f>
        <v/>
      </c>
      <c r="K3393" s="7" t="str">
        <f>IFERROR(ROUND(AVERAGEIF('Week 2 - Making'!$B:$B,'Product List'!$A3393,'Week 2 - Making'!$P:$P),0),"")</f>
        <v/>
      </c>
      <c r="L3393" s="263" t="str">
        <f>IFERROR(ROUND(AVERAGEIF('Week 3 - Making'!$B:$B,'Product List'!$A3393,'Week 3 - Making'!$P:$P),0),"")</f>
        <v/>
      </c>
      <c r="M3393" s="7" t="str">
        <f>IFERROR(ROUND(AVERAGEIF('Week 4 - Making'!$B:$B,'Product List'!$A3393,'Week 4 - Making'!$P:$P),0),"")</f>
        <v/>
      </c>
      <c r="N3393" s="7" t="str">
        <f>IFERROR(ROUND(AVERAGEIF('Week 5 - Making'!$B:$B,'Product List'!$A3393,'Week 5 - Making'!$P:$P),0),"")</f>
        <v/>
      </c>
      <c r="O3393" s="7"/>
      <c r="P3393" s="7" t="str">
        <f t="array" ref="P3393">iferror(xlookup(C3393,'Product Families'!A:A,'Product Families'!S:S),"")</f>
        <v/>
      </c>
    </row>
    <row r="3394" ht="14.25" customHeight="1">
      <c r="A3394" s="122"/>
      <c r="B3394" s="270"/>
      <c r="C3394" s="122"/>
      <c r="D3394" s="7" t="str">
        <f t="array" ref="D3394">IFERROR(XLOOKUP($C3394,'Product Families'!$A:$A,'Product Families'!$D:$D),"")</f>
        <v/>
      </c>
      <c r="E3394" s="7" t="str">
        <f t="array" ref="E3394">IFERROR(XLOOKUP($C3394,'Product Families'!$A:$A,'Product Families'!$E:$E),"")</f>
        <v/>
      </c>
      <c r="F3394" s="7" t="str">
        <f t="array" ref="F3394">IFERROR(XLOOKUP($C3394,'Product Families'!$A:$A,'Product Families'!$F:$F),"")</f>
        <v/>
      </c>
      <c r="G3394" s="7" t="str">
        <f t="array" ref="G3394">IFERROR(XLOOKUP($C3394,'Product Families'!$A:$A,'Product Families'!$G:$G),"")</f>
        <v/>
      </c>
      <c r="J3394" s="7" t="str">
        <f>IFERROR(ROUND(AVERAGEIF('Week 1 - Making'!$B:$B,'Product List'!$A3394,'Week 1 - Making'!$P:$P),0),"")</f>
        <v/>
      </c>
      <c r="K3394" s="7" t="str">
        <f>IFERROR(ROUND(AVERAGEIF('Week 2 - Making'!$B:$B,'Product List'!$A3394,'Week 2 - Making'!$P:$P),0),"")</f>
        <v/>
      </c>
      <c r="L3394" s="263" t="str">
        <f>IFERROR(ROUND(AVERAGEIF('Week 3 - Making'!$B:$B,'Product List'!$A3394,'Week 3 - Making'!$P:$P),0),"")</f>
        <v/>
      </c>
      <c r="M3394" s="7" t="str">
        <f>IFERROR(ROUND(AVERAGEIF('Week 4 - Making'!$B:$B,'Product List'!$A3394,'Week 4 - Making'!$P:$P),0),"")</f>
        <v/>
      </c>
      <c r="N3394" s="7" t="str">
        <f>IFERROR(ROUND(AVERAGEIF('Week 5 - Making'!$B:$B,'Product List'!$A3394,'Week 5 - Making'!$P:$P),0),"")</f>
        <v/>
      </c>
      <c r="O3394" s="7"/>
      <c r="P3394" s="7" t="str">
        <f t="array" ref="P3394">iferror(xlookup(C3394,'Product Families'!A:A,'Product Families'!S:S),"")</f>
        <v/>
      </c>
    </row>
    <row r="3395" ht="14.25" customHeight="1">
      <c r="A3395" s="122"/>
      <c r="B3395" s="270"/>
      <c r="C3395" s="122"/>
      <c r="D3395" s="7" t="str">
        <f t="array" ref="D3395">IFERROR(XLOOKUP($C3395,'Product Families'!$A:$A,'Product Families'!$D:$D),"")</f>
        <v/>
      </c>
      <c r="E3395" s="7" t="str">
        <f t="array" ref="E3395">IFERROR(XLOOKUP($C3395,'Product Families'!$A:$A,'Product Families'!$E:$E),"")</f>
        <v/>
      </c>
      <c r="F3395" s="7" t="str">
        <f t="array" ref="F3395">IFERROR(XLOOKUP($C3395,'Product Families'!$A:$A,'Product Families'!$F:$F),"")</f>
        <v/>
      </c>
      <c r="G3395" s="7" t="str">
        <f t="array" ref="G3395">IFERROR(XLOOKUP($C3395,'Product Families'!$A:$A,'Product Families'!$G:$G),"")</f>
        <v/>
      </c>
      <c r="J3395" s="7" t="str">
        <f>IFERROR(ROUND(AVERAGEIF('Week 1 - Making'!$B:$B,'Product List'!$A3395,'Week 1 - Making'!$P:$P),0),"")</f>
        <v/>
      </c>
      <c r="K3395" s="7" t="str">
        <f>IFERROR(ROUND(AVERAGEIF('Week 2 - Making'!$B:$B,'Product List'!$A3395,'Week 2 - Making'!$P:$P),0),"")</f>
        <v/>
      </c>
      <c r="L3395" s="263" t="str">
        <f>IFERROR(ROUND(AVERAGEIF('Week 3 - Making'!$B:$B,'Product List'!$A3395,'Week 3 - Making'!$P:$P),0),"")</f>
        <v/>
      </c>
      <c r="M3395" s="7" t="str">
        <f>IFERROR(ROUND(AVERAGEIF('Week 4 - Making'!$B:$B,'Product List'!$A3395,'Week 4 - Making'!$P:$P),0),"")</f>
        <v/>
      </c>
      <c r="N3395" s="7" t="str">
        <f>IFERROR(ROUND(AVERAGEIF('Week 5 - Making'!$B:$B,'Product List'!$A3395,'Week 5 - Making'!$P:$P),0),"")</f>
        <v/>
      </c>
      <c r="O3395" s="7"/>
      <c r="P3395" s="7" t="str">
        <f t="array" ref="P3395">iferror(xlookup(C3395,'Product Families'!A:A,'Product Families'!S:S),"")</f>
        <v/>
      </c>
    </row>
    <row r="3396" ht="14.25" customHeight="1">
      <c r="A3396" s="122"/>
      <c r="B3396" s="270"/>
      <c r="C3396" s="122"/>
      <c r="D3396" s="7" t="str">
        <f t="array" ref="D3396">IFERROR(XLOOKUP($C3396,'Product Families'!$A:$A,'Product Families'!$D:$D),"")</f>
        <v/>
      </c>
      <c r="E3396" s="7" t="str">
        <f t="array" ref="E3396">IFERROR(XLOOKUP($C3396,'Product Families'!$A:$A,'Product Families'!$E:$E),"")</f>
        <v/>
      </c>
      <c r="F3396" s="7" t="str">
        <f t="array" ref="F3396">IFERROR(XLOOKUP($C3396,'Product Families'!$A:$A,'Product Families'!$F:$F),"")</f>
        <v/>
      </c>
      <c r="G3396" s="7" t="str">
        <f t="array" ref="G3396">IFERROR(XLOOKUP($C3396,'Product Families'!$A:$A,'Product Families'!$G:$G),"")</f>
        <v/>
      </c>
      <c r="J3396" s="7" t="str">
        <f>IFERROR(ROUND(AVERAGEIF('Week 1 - Making'!$B:$B,'Product List'!$A3396,'Week 1 - Making'!$P:$P),0),"")</f>
        <v/>
      </c>
      <c r="K3396" s="7" t="str">
        <f>IFERROR(ROUND(AVERAGEIF('Week 2 - Making'!$B:$B,'Product List'!$A3396,'Week 2 - Making'!$P:$P),0),"")</f>
        <v/>
      </c>
      <c r="L3396" s="263" t="str">
        <f>IFERROR(ROUND(AVERAGEIF('Week 3 - Making'!$B:$B,'Product List'!$A3396,'Week 3 - Making'!$P:$P),0),"")</f>
        <v/>
      </c>
      <c r="M3396" s="7" t="str">
        <f>IFERROR(ROUND(AVERAGEIF('Week 4 - Making'!$B:$B,'Product List'!$A3396,'Week 4 - Making'!$P:$P),0),"")</f>
        <v/>
      </c>
      <c r="N3396" s="7" t="str">
        <f>IFERROR(ROUND(AVERAGEIF('Week 5 - Making'!$B:$B,'Product List'!$A3396,'Week 5 - Making'!$P:$P),0),"")</f>
        <v/>
      </c>
      <c r="O3396" s="7"/>
      <c r="P3396" s="7" t="str">
        <f t="array" ref="P3396">iferror(xlookup(C3396,'Product Families'!A:A,'Product Families'!S:S),"")</f>
        <v/>
      </c>
    </row>
    <row r="3397" ht="14.25" customHeight="1">
      <c r="A3397" s="122"/>
      <c r="B3397" s="270"/>
      <c r="C3397" s="122"/>
      <c r="D3397" s="7" t="str">
        <f t="array" ref="D3397">IFERROR(XLOOKUP($C3397,'Product Families'!$A:$A,'Product Families'!$D:$D),"")</f>
        <v/>
      </c>
      <c r="E3397" s="7" t="str">
        <f t="array" ref="E3397">IFERROR(XLOOKUP($C3397,'Product Families'!$A:$A,'Product Families'!$E:$E),"")</f>
        <v/>
      </c>
      <c r="F3397" s="7" t="str">
        <f t="array" ref="F3397">IFERROR(XLOOKUP($C3397,'Product Families'!$A:$A,'Product Families'!$F:$F),"")</f>
        <v/>
      </c>
      <c r="G3397" s="7" t="str">
        <f t="array" ref="G3397">IFERROR(XLOOKUP($C3397,'Product Families'!$A:$A,'Product Families'!$G:$G),"")</f>
        <v/>
      </c>
      <c r="J3397" s="7" t="str">
        <f>IFERROR(ROUND(AVERAGEIF('Week 1 - Making'!$B:$B,'Product List'!$A3397,'Week 1 - Making'!$P:$P),0),"")</f>
        <v/>
      </c>
      <c r="K3397" s="7" t="str">
        <f>IFERROR(ROUND(AVERAGEIF('Week 2 - Making'!$B:$B,'Product List'!$A3397,'Week 2 - Making'!$P:$P),0),"")</f>
        <v/>
      </c>
      <c r="L3397" s="263" t="str">
        <f>IFERROR(ROUND(AVERAGEIF('Week 3 - Making'!$B:$B,'Product List'!$A3397,'Week 3 - Making'!$P:$P),0),"")</f>
        <v/>
      </c>
      <c r="M3397" s="7" t="str">
        <f>IFERROR(ROUND(AVERAGEIF('Week 4 - Making'!$B:$B,'Product List'!$A3397,'Week 4 - Making'!$P:$P),0),"")</f>
        <v/>
      </c>
      <c r="N3397" s="7" t="str">
        <f>IFERROR(ROUND(AVERAGEIF('Week 5 - Making'!$B:$B,'Product List'!$A3397,'Week 5 - Making'!$P:$P),0),"")</f>
        <v/>
      </c>
      <c r="O3397" s="7"/>
      <c r="P3397" s="7" t="str">
        <f t="array" ref="P3397">iferror(xlookup(C3397,'Product Families'!A:A,'Product Families'!S:S),"")</f>
        <v/>
      </c>
    </row>
    <row r="3398" ht="14.25" customHeight="1">
      <c r="A3398" s="122"/>
      <c r="B3398" s="270"/>
      <c r="C3398" s="122"/>
      <c r="D3398" s="7" t="str">
        <f t="array" ref="D3398">IFERROR(XLOOKUP($C3398,'Product Families'!$A:$A,'Product Families'!$D:$D),"")</f>
        <v/>
      </c>
      <c r="E3398" s="7" t="str">
        <f t="array" ref="E3398">IFERROR(XLOOKUP($C3398,'Product Families'!$A:$A,'Product Families'!$E:$E),"")</f>
        <v/>
      </c>
      <c r="F3398" s="7" t="str">
        <f t="array" ref="F3398">IFERROR(XLOOKUP($C3398,'Product Families'!$A:$A,'Product Families'!$F:$F),"")</f>
        <v/>
      </c>
      <c r="G3398" s="7" t="str">
        <f t="array" ref="G3398">IFERROR(XLOOKUP($C3398,'Product Families'!$A:$A,'Product Families'!$G:$G),"")</f>
        <v/>
      </c>
      <c r="J3398" s="7" t="str">
        <f>IFERROR(ROUND(AVERAGEIF('Week 1 - Making'!$B:$B,'Product List'!$A3398,'Week 1 - Making'!$P:$P),0),"")</f>
        <v/>
      </c>
      <c r="K3398" s="7" t="str">
        <f>IFERROR(ROUND(AVERAGEIF('Week 2 - Making'!$B:$B,'Product List'!$A3398,'Week 2 - Making'!$P:$P),0),"")</f>
        <v/>
      </c>
      <c r="L3398" s="263" t="str">
        <f>IFERROR(ROUND(AVERAGEIF('Week 3 - Making'!$B:$B,'Product List'!$A3398,'Week 3 - Making'!$P:$P),0),"")</f>
        <v/>
      </c>
      <c r="M3398" s="7" t="str">
        <f>IFERROR(ROUND(AVERAGEIF('Week 4 - Making'!$B:$B,'Product List'!$A3398,'Week 4 - Making'!$P:$P),0),"")</f>
        <v/>
      </c>
      <c r="N3398" s="7" t="str">
        <f>IFERROR(ROUND(AVERAGEIF('Week 5 - Making'!$B:$B,'Product List'!$A3398,'Week 5 - Making'!$P:$P),0),"")</f>
        <v/>
      </c>
      <c r="O3398" s="7"/>
      <c r="P3398" s="7" t="str">
        <f t="array" ref="P3398">iferror(xlookup(C3398,'Product Families'!A:A,'Product Families'!S:S),"")</f>
        <v/>
      </c>
    </row>
    <row r="3399" ht="14.25" customHeight="1">
      <c r="A3399" s="122"/>
      <c r="B3399" s="270"/>
      <c r="C3399" s="122"/>
      <c r="D3399" s="7" t="str">
        <f t="array" ref="D3399">IFERROR(XLOOKUP($C3399,'Product Families'!$A:$A,'Product Families'!$D:$D),"")</f>
        <v/>
      </c>
      <c r="E3399" s="7" t="str">
        <f t="array" ref="E3399">IFERROR(XLOOKUP($C3399,'Product Families'!$A:$A,'Product Families'!$E:$E),"")</f>
        <v/>
      </c>
      <c r="F3399" s="7" t="str">
        <f t="array" ref="F3399">IFERROR(XLOOKUP($C3399,'Product Families'!$A:$A,'Product Families'!$F:$F),"")</f>
        <v/>
      </c>
      <c r="G3399" s="7" t="str">
        <f t="array" ref="G3399">IFERROR(XLOOKUP($C3399,'Product Families'!$A:$A,'Product Families'!$G:$G),"")</f>
        <v/>
      </c>
      <c r="J3399" s="7" t="str">
        <f>IFERROR(ROUND(AVERAGEIF('Week 1 - Making'!$B:$B,'Product List'!$A3399,'Week 1 - Making'!$P:$P),0),"")</f>
        <v/>
      </c>
      <c r="K3399" s="7" t="str">
        <f>IFERROR(ROUND(AVERAGEIF('Week 2 - Making'!$B:$B,'Product List'!$A3399,'Week 2 - Making'!$P:$P),0),"")</f>
        <v/>
      </c>
      <c r="L3399" s="263" t="str">
        <f>IFERROR(ROUND(AVERAGEIF('Week 3 - Making'!$B:$B,'Product List'!$A3399,'Week 3 - Making'!$P:$P),0),"")</f>
        <v/>
      </c>
      <c r="M3399" s="7" t="str">
        <f>IFERROR(ROUND(AVERAGEIF('Week 4 - Making'!$B:$B,'Product List'!$A3399,'Week 4 - Making'!$P:$P),0),"")</f>
        <v/>
      </c>
      <c r="N3399" s="7" t="str">
        <f>IFERROR(ROUND(AVERAGEIF('Week 5 - Making'!$B:$B,'Product List'!$A3399,'Week 5 - Making'!$P:$P),0),"")</f>
        <v/>
      </c>
      <c r="O3399" s="7"/>
      <c r="P3399" s="7" t="str">
        <f t="array" ref="P3399">iferror(xlookup(C3399,'Product Families'!A:A,'Product Families'!S:S),"")</f>
        <v/>
      </c>
    </row>
    <row r="3400" ht="14.25" customHeight="1">
      <c r="A3400" s="122"/>
      <c r="B3400" s="270"/>
      <c r="C3400" s="122"/>
      <c r="D3400" s="7" t="str">
        <f t="array" ref="D3400">IFERROR(XLOOKUP($C3400,'Product Families'!$A:$A,'Product Families'!$D:$D),"")</f>
        <v/>
      </c>
      <c r="E3400" s="7" t="str">
        <f t="array" ref="E3400">IFERROR(XLOOKUP($C3400,'Product Families'!$A:$A,'Product Families'!$E:$E),"")</f>
        <v/>
      </c>
      <c r="F3400" s="7" t="str">
        <f t="array" ref="F3400">IFERROR(XLOOKUP($C3400,'Product Families'!$A:$A,'Product Families'!$F:$F),"")</f>
        <v/>
      </c>
      <c r="G3400" s="7" t="str">
        <f t="array" ref="G3400">IFERROR(XLOOKUP($C3400,'Product Families'!$A:$A,'Product Families'!$G:$G),"")</f>
        <v/>
      </c>
      <c r="J3400" s="7" t="str">
        <f>IFERROR(ROUND(AVERAGEIF('Week 1 - Making'!$B:$B,'Product List'!$A3400,'Week 1 - Making'!$P:$P),0),"")</f>
        <v/>
      </c>
      <c r="K3400" s="7" t="str">
        <f>IFERROR(ROUND(AVERAGEIF('Week 2 - Making'!$B:$B,'Product List'!$A3400,'Week 2 - Making'!$P:$P),0),"")</f>
        <v/>
      </c>
      <c r="L3400" s="263" t="str">
        <f>IFERROR(ROUND(AVERAGEIF('Week 3 - Making'!$B:$B,'Product List'!$A3400,'Week 3 - Making'!$P:$P),0),"")</f>
        <v/>
      </c>
      <c r="M3400" s="7" t="str">
        <f>IFERROR(ROUND(AVERAGEIF('Week 4 - Making'!$B:$B,'Product List'!$A3400,'Week 4 - Making'!$P:$P),0),"")</f>
        <v/>
      </c>
      <c r="N3400" s="7" t="str">
        <f>IFERROR(ROUND(AVERAGEIF('Week 5 - Making'!$B:$B,'Product List'!$A3400,'Week 5 - Making'!$P:$P),0),"")</f>
        <v/>
      </c>
      <c r="O3400" s="7"/>
      <c r="P3400" s="7" t="str">
        <f t="array" ref="P3400">iferror(xlookup(C3400,'Product Families'!A:A,'Product Families'!S:S),"")</f>
        <v/>
      </c>
    </row>
    <row r="3401" ht="14.25" customHeight="1">
      <c r="A3401" s="122"/>
      <c r="B3401" s="270"/>
      <c r="C3401" s="122"/>
      <c r="D3401" s="7" t="str">
        <f t="array" ref="D3401">IFERROR(XLOOKUP($C3401,'Product Families'!$A:$A,'Product Families'!$D:$D),"")</f>
        <v/>
      </c>
      <c r="E3401" s="7" t="str">
        <f t="array" ref="E3401">IFERROR(XLOOKUP($C3401,'Product Families'!$A:$A,'Product Families'!$E:$E),"")</f>
        <v/>
      </c>
      <c r="F3401" s="7" t="str">
        <f t="array" ref="F3401">IFERROR(XLOOKUP($C3401,'Product Families'!$A:$A,'Product Families'!$F:$F),"")</f>
        <v/>
      </c>
      <c r="G3401" s="7" t="str">
        <f t="array" ref="G3401">IFERROR(XLOOKUP($C3401,'Product Families'!$A:$A,'Product Families'!$G:$G),"")</f>
        <v/>
      </c>
      <c r="J3401" s="7" t="str">
        <f>IFERROR(ROUND(AVERAGEIF('Week 1 - Making'!$B:$B,'Product List'!$A3401,'Week 1 - Making'!$P:$P),0),"")</f>
        <v/>
      </c>
      <c r="K3401" s="7" t="str">
        <f>IFERROR(ROUND(AVERAGEIF('Week 2 - Making'!$B:$B,'Product List'!$A3401,'Week 2 - Making'!$P:$P),0),"")</f>
        <v/>
      </c>
      <c r="L3401" s="263" t="str">
        <f>IFERROR(ROUND(AVERAGEIF('Week 3 - Making'!$B:$B,'Product List'!$A3401,'Week 3 - Making'!$P:$P),0),"")</f>
        <v/>
      </c>
      <c r="M3401" s="7" t="str">
        <f>IFERROR(ROUND(AVERAGEIF('Week 4 - Making'!$B:$B,'Product List'!$A3401,'Week 4 - Making'!$P:$P),0),"")</f>
        <v/>
      </c>
      <c r="N3401" s="7" t="str">
        <f>IFERROR(ROUND(AVERAGEIF('Week 5 - Making'!$B:$B,'Product List'!$A3401,'Week 5 - Making'!$P:$P),0),"")</f>
        <v/>
      </c>
      <c r="O3401" s="7"/>
      <c r="P3401" s="7" t="str">
        <f t="array" ref="P3401">iferror(xlookup(C3401,'Product Families'!A:A,'Product Families'!S:S),"")</f>
        <v/>
      </c>
    </row>
    <row r="3402" ht="14.25" customHeight="1">
      <c r="A3402" s="122"/>
      <c r="B3402" s="270"/>
      <c r="C3402" s="122"/>
      <c r="D3402" s="7" t="str">
        <f t="array" ref="D3402">IFERROR(XLOOKUP($C3402,'Product Families'!$A:$A,'Product Families'!$D:$D),"")</f>
        <v/>
      </c>
      <c r="E3402" s="7" t="str">
        <f t="array" ref="E3402">IFERROR(XLOOKUP($C3402,'Product Families'!$A:$A,'Product Families'!$E:$E),"")</f>
        <v/>
      </c>
      <c r="F3402" s="7" t="str">
        <f t="array" ref="F3402">IFERROR(XLOOKUP($C3402,'Product Families'!$A:$A,'Product Families'!$F:$F),"")</f>
        <v/>
      </c>
      <c r="G3402" s="7" t="str">
        <f t="array" ref="G3402">IFERROR(XLOOKUP($C3402,'Product Families'!$A:$A,'Product Families'!$G:$G),"")</f>
        <v/>
      </c>
      <c r="J3402" s="7" t="str">
        <f>IFERROR(ROUND(AVERAGEIF('Week 1 - Making'!$B:$B,'Product List'!$A3402,'Week 1 - Making'!$P:$P),0),"")</f>
        <v/>
      </c>
      <c r="K3402" s="7" t="str">
        <f>IFERROR(ROUND(AVERAGEIF('Week 2 - Making'!$B:$B,'Product List'!$A3402,'Week 2 - Making'!$P:$P),0),"")</f>
        <v/>
      </c>
      <c r="L3402" s="263" t="str">
        <f>IFERROR(ROUND(AVERAGEIF('Week 3 - Making'!$B:$B,'Product List'!$A3402,'Week 3 - Making'!$P:$P),0),"")</f>
        <v/>
      </c>
      <c r="M3402" s="7" t="str">
        <f>IFERROR(ROUND(AVERAGEIF('Week 4 - Making'!$B:$B,'Product List'!$A3402,'Week 4 - Making'!$P:$P),0),"")</f>
        <v/>
      </c>
      <c r="N3402" s="7" t="str">
        <f>IFERROR(ROUND(AVERAGEIF('Week 5 - Making'!$B:$B,'Product List'!$A3402,'Week 5 - Making'!$P:$P),0),"")</f>
        <v/>
      </c>
      <c r="O3402" s="7"/>
      <c r="P3402" s="7" t="str">
        <f t="array" ref="P3402">iferror(xlookup(C3402,'Product Families'!A:A,'Product Families'!S:S),"")</f>
        <v/>
      </c>
    </row>
    <row r="3403" ht="14.25" customHeight="1">
      <c r="A3403" s="122"/>
      <c r="B3403" s="270"/>
      <c r="C3403" s="122"/>
      <c r="D3403" s="7" t="str">
        <f t="array" ref="D3403">IFERROR(XLOOKUP($C3403,'Product Families'!$A:$A,'Product Families'!$D:$D),"")</f>
        <v/>
      </c>
      <c r="E3403" s="7" t="str">
        <f t="array" ref="E3403">IFERROR(XLOOKUP($C3403,'Product Families'!$A:$A,'Product Families'!$E:$E),"")</f>
        <v/>
      </c>
      <c r="F3403" s="7" t="str">
        <f t="array" ref="F3403">IFERROR(XLOOKUP($C3403,'Product Families'!$A:$A,'Product Families'!$F:$F),"")</f>
        <v/>
      </c>
      <c r="G3403" s="7" t="str">
        <f t="array" ref="G3403">IFERROR(XLOOKUP($C3403,'Product Families'!$A:$A,'Product Families'!$G:$G),"")</f>
        <v/>
      </c>
      <c r="J3403" s="7" t="str">
        <f>IFERROR(ROUND(AVERAGEIF('Week 1 - Making'!$B:$B,'Product List'!$A3403,'Week 1 - Making'!$P:$P),0),"")</f>
        <v/>
      </c>
      <c r="K3403" s="7" t="str">
        <f>IFERROR(ROUND(AVERAGEIF('Week 2 - Making'!$B:$B,'Product List'!$A3403,'Week 2 - Making'!$P:$P),0),"")</f>
        <v/>
      </c>
      <c r="L3403" s="263" t="str">
        <f>IFERROR(ROUND(AVERAGEIF('Week 3 - Making'!$B:$B,'Product List'!$A3403,'Week 3 - Making'!$P:$P),0),"")</f>
        <v/>
      </c>
      <c r="M3403" s="7" t="str">
        <f>IFERROR(ROUND(AVERAGEIF('Week 4 - Making'!$B:$B,'Product List'!$A3403,'Week 4 - Making'!$P:$P),0),"")</f>
        <v/>
      </c>
      <c r="N3403" s="7" t="str">
        <f>IFERROR(ROUND(AVERAGEIF('Week 5 - Making'!$B:$B,'Product List'!$A3403,'Week 5 - Making'!$P:$P),0),"")</f>
        <v/>
      </c>
      <c r="O3403" s="7"/>
      <c r="P3403" s="7" t="str">
        <f t="array" ref="P3403">iferror(xlookup(C3403,'Product Families'!A:A,'Product Families'!S:S),"")</f>
        <v/>
      </c>
    </row>
    <row r="3404" ht="14.25" customHeight="1">
      <c r="A3404" s="122"/>
      <c r="B3404" s="270"/>
      <c r="C3404" s="122"/>
      <c r="D3404" s="7" t="str">
        <f t="array" ref="D3404">IFERROR(XLOOKUP($C3404,'Product Families'!$A:$A,'Product Families'!$D:$D),"")</f>
        <v/>
      </c>
      <c r="E3404" s="7" t="str">
        <f t="array" ref="E3404">IFERROR(XLOOKUP($C3404,'Product Families'!$A:$A,'Product Families'!$E:$E),"")</f>
        <v/>
      </c>
      <c r="F3404" s="7" t="str">
        <f t="array" ref="F3404">IFERROR(XLOOKUP($C3404,'Product Families'!$A:$A,'Product Families'!$F:$F),"")</f>
        <v/>
      </c>
      <c r="G3404" s="7" t="str">
        <f t="array" ref="G3404">IFERROR(XLOOKUP($C3404,'Product Families'!$A:$A,'Product Families'!$G:$G),"")</f>
        <v/>
      </c>
      <c r="J3404" s="7" t="str">
        <f>IFERROR(ROUND(AVERAGEIF('Week 1 - Making'!$B:$B,'Product List'!$A3404,'Week 1 - Making'!$P:$P),0),"")</f>
        <v/>
      </c>
      <c r="K3404" s="7" t="str">
        <f>IFERROR(ROUND(AVERAGEIF('Week 2 - Making'!$B:$B,'Product List'!$A3404,'Week 2 - Making'!$P:$P),0),"")</f>
        <v/>
      </c>
      <c r="L3404" s="263" t="str">
        <f>IFERROR(ROUND(AVERAGEIF('Week 3 - Making'!$B:$B,'Product List'!$A3404,'Week 3 - Making'!$P:$P),0),"")</f>
        <v/>
      </c>
      <c r="M3404" s="7" t="str">
        <f>IFERROR(ROUND(AVERAGEIF('Week 4 - Making'!$B:$B,'Product List'!$A3404,'Week 4 - Making'!$P:$P),0),"")</f>
        <v/>
      </c>
      <c r="N3404" s="7" t="str">
        <f>IFERROR(ROUND(AVERAGEIF('Week 5 - Making'!$B:$B,'Product List'!$A3404,'Week 5 - Making'!$P:$P),0),"")</f>
        <v/>
      </c>
      <c r="O3404" s="7"/>
      <c r="P3404" s="7" t="str">
        <f t="array" ref="P3404">iferror(xlookup(C3404,'Product Families'!A:A,'Product Families'!S:S),"")</f>
        <v/>
      </c>
    </row>
    <row r="3405" ht="14.25" customHeight="1">
      <c r="A3405" s="122"/>
      <c r="B3405" s="270"/>
      <c r="C3405" s="122"/>
      <c r="D3405" s="7" t="str">
        <f t="array" ref="D3405">IFERROR(XLOOKUP($C3405,'Product Families'!$A:$A,'Product Families'!$D:$D),"")</f>
        <v/>
      </c>
      <c r="E3405" s="7" t="str">
        <f t="array" ref="E3405">IFERROR(XLOOKUP($C3405,'Product Families'!$A:$A,'Product Families'!$E:$E),"")</f>
        <v/>
      </c>
      <c r="F3405" s="7" t="str">
        <f t="array" ref="F3405">IFERROR(XLOOKUP($C3405,'Product Families'!$A:$A,'Product Families'!$F:$F),"")</f>
        <v/>
      </c>
      <c r="G3405" s="7" t="str">
        <f t="array" ref="G3405">IFERROR(XLOOKUP($C3405,'Product Families'!$A:$A,'Product Families'!$G:$G),"")</f>
        <v/>
      </c>
      <c r="J3405" s="7" t="str">
        <f>IFERROR(ROUND(AVERAGEIF('Week 1 - Making'!$B:$B,'Product List'!$A3405,'Week 1 - Making'!$P:$P),0),"")</f>
        <v/>
      </c>
      <c r="K3405" s="7" t="str">
        <f>IFERROR(ROUND(AVERAGEIF('Week 2 - Making'!$B:$B,'Product List'!$A3405,'Week 2 - Making'!$P:$P),0),"")</f>
        <v/>
      </c>
      <c r="L3405" s="263" t="str">
        <f>IFERROR(ROUND(AVERAGEIF('Week 3 - Making'!$B:$B,'Product List'!$A3405,'Week 3 - Making'!$P:$P),0),"")</f>
        <v/>
      </c>
      <c r="M3405" s="7" t="str">
        <f>IFERROR(ROUND(AVERAGEIF('Week 4 - Making'!$B:$B,'Product List'!$A3405,'Week 4 - Making'!$P:$P),0),"")</f>
        <v/>
      </c>
      <c r="N3405" s="7" t="str">
        <f>IFERROR(ROUND(AVERAGEIF('Week 5 - Making'!$B:$B,'Product List'!$A3405,'Week 5 - Making'!$P:$P),0),"")</f>
        <v/>
      </c>
      <c r="O3405" s="7"/>
      <c r="P3405" s="7" t="str">
        <f t="array" ref="P3405">iferror(xlookup(C3405,'Product Families'!A:A,'Product Families'!S:S),"")</f>
        <v/>
      </c>
    </row>
    <row r="3406" ht="14.25" customHeight="1">
      <c r="A3406" s="122"/>
      <c r="B3406" s="270"/>
      <c r="C3406" s="122"/>
      <c r="D3406" s="7" t="str">
        <f t="array" ref="D3406">IFERROR(XLOOKUP($C3406,'Product Families'!$A:$A,'Product Families'!$D:$D),"")</f>
        <v/>
      </c>
      <c r="E3406" s="7" t="str">
        <f t="array" ref="E3406">IFERROR(XLOOKUP($C3406,'Product Families'!$A:$A,'Product Families'!$E:$E),"")</f>
        <v/>
      </c>
      <c r="F3406" s="7" t="str">
        <f t="array" ref="F3406">IFERROR(XLOOKUP($C3406,'Product Families'!$A:$A,'Product Families'!$F:$F),"")</f>
        <v/>
      </c>
      <c r="G3406" s="7" t="str">
        <f t="array" ref="G3406">IFERROR(XLOOKUP($C3406,'Product Families'!$A:$A,'Product Families'!$G:$G),"")</f>
        <v/>
      </c>
      <c r="J3406" s="7" t="str">
        <f>IFERROR(ROUND(AVERAGEIF('Week 1 - Making'!$B:$B,'Product List'!$A3406,'Week 1 - Making'!$P:$P),0),"")</f>
        <v/>
      </c>
      <c r="K3406" s="7" t="str">
        <f>IFERROR(ROUND(AVERAGEIF('Week 2 - Making'!$B:$B,'Product List'!$A3406,'Week 2 - Making'!$P:$P),0),"")</f>
        <v/>
      </c>
      <c r="L3406" s="263" t="str">
        <f>IFERROR(ROUND(AVERAGEIF('Week 3 - Making'!$B:$B,'Product List'!$A3406,'Week 3 - Making'!$P:$P),0),"")</f>
        <v/>
      </c>
      <c r="M3406" s="7" t="str">
        <f>IFERROR(ROUND(AVERAGEIF('Week 4 - Making'!$B:$B,'Product List'!$A3406,'Week 4 - Making'!$P:$P),0),"")</f>
        <v/>
      </c>
      <c r="N3406" s="7" t="str">
        <f>IFERROR(ROUND(AVERAGEIF('Week 5 - Making'!$B:$B,'Product List'!$A3406,'Week 5 - Making'!$P:$P),0),"")</f>
        <v/>
      </c>
      <c r="O3406" s="7"/>
      <c r="P3406" s="7" t="str">
        <f t="array" ref="P3406">iferror(xlookup(C3406,'Product Families'!A:A,'Product Families'!S:S),"")</f>
        <v/>
      </c>
    </row>
    <row r="3407" ht="14.25" customHeight="1">
      <c r="A3407" s="122"/>
      <c r="B3407" s="270"/>
      <c r="C3407" s="122"/>
      <c r="D3407" s="7" t="str">
        <f t="array" ref="D3407">IFERROR(XLOOKUP($C3407,'Product Families'!$A:$A,'Product Families'!$D:$D),"")</f>
        <v/>
      </c>
      <c r="E3407" s="7" t="str">
        <f t="array" ref="E3407">IFERROR(XLOOKUP($C3407,'Product Families'!$A:$A,'Product Families'!$E:$E),"")</f>
        <v/>
      </c>
      <c r="F3407" s="7" t="str">
        <f t="array" ref="F3407">IFERROR(XLOOKUP($C3407,'Product Families'!$A:$A,'Product Families'!$F:$F),"")</f>
        <v/>
      </c>
      <c r="G3407" s="7" t="str">
        <f t="array" ref="G3407">IFERROR(XLOOKUP($C3407,'Product Families'!$A:$A,'Product Families'!$G:$G),"")</f>
        <v/>
      </c>
      <c r="J3407" s="7" t="str">
        <f>IFERROR(ROUND(AVERAGEIF('Week 1 - Making'!$B:$B,'Product List'!$A3407,'Week 1 - Making'!$P:$P),0),"")</f>
        <v/>
      </c>
      <c r="K3407" s="7" t="str">
        <f>IFERROR(ROUND(AVERAGEIF('Week 2 - Making'!$B:$B,'Product List'!$A3407,'Week 2 - Making'!$P:$P),0),"")</f>
        <v/>
      </c>
      <c r="L3407" s="263" t="str">
        <f>IFERROR(ROUND(AVERAGEIF('Week 3 - Making'!$B:$B,'Product List'!$A3407,'Week 3 - Making'!$P:$P),0),"")</f>
        <v/>
      </c>
      <c r="M3407" s="7" t="str">
        <f>IFERROR(ROUND(AVERAGEIF('Week 4 - Making'!$B:$B,'Product List'!$A3407,'Week 4 - Making'!$P:$P),0),"")</f>
        <v/>
      </c>
      <c r="N3407" s="7" t="str">
        <f>IFERROR(ROUND(AVERAGEIF('Week 5 - Making'!$B:$B,'Product List'!$A3407,'Week 5 - Making'!$P:$P),0),"")</f>
        <v/>
      </c>
      <c r="O3407" s="7"/>
      <c r="P3407" s="7" t="str">
        <f t="array" ref="P3407">iferror(xlookup(C3407,'Product Families'!A:A,'Product Families'!S:S),"")</f>
        <v/>
      </c>
    </row>
    <row r="3408" ht="14.25" customHeight="1">
      <c r="A3408" s="122"/>
      <c r="B3408" s="270"/>
      <c r="C3408" s="122"/>
      <c r="D3408" s="7" t="str">
        <f t="array" ref="D3408">IFERROR(XLOOKUP($C3408,'Product Families'!$A:$A,'Product Families'!$D:$D),"")</f>
        <v/>
      </c>
      <c r="E3408" s="7" t="str">
        <f t="array" ref="E3408">IFERROR(XLOOKUP($C3408,'Product Families'!$A:$A,'Product Families'!$E:$E),"")</f>
        <v/>
      </c>
      <c r="F3408" s="7" t="str">
        <f t="array" ref="F3408">IFERROR(XLOOKUP($C3408,'Product Families'!$A:$A,'Product Families'!$F:$F),"")</f>
        <v/>
      </c>
      <c r="G3408" s="7" t="str">
        <f t="array" ref="G3408">IFERROR(XLOOKUP($C3408,'Product Families'!$A:$A,'Product Families'!$G:$G),"")</f>
        <v/>
      </c>
      <c r="J3408" s="7" t="str">
        <f>IFERROR(ROUND(AVERAGEIF('Week 1 - Making'!$B:$B,'Product List'!$A3408,'Week 1 - Making'!$P:$P),0),"")</f>
        <v/>
      </c>
      <c r="K3408" s="7" t="str">
        <f>IFERROR(ROUND(AVERAGEIF('Week 2 - Making'!$B:$B,'Product List'!$A3408,'Week 2 - Making'!$P:$P),0),"")</f>
        <v/>
      </c>
      <c r="L3408" s="263" t="str">
        <f>IFERROR(ROUND(AVERAGEIF('Week 3 - Making'!$B:$B,'Product List'!$A3408,'Week 3 - Making'!$P:$P),0),"")</f>
        <v/>
      </c>
      <c r="M3408" s="7" t="str">
        <f>IFERROR(ROUND(AVERAGEIF('Week 4 - Making'!$B:$B,'Product List'!$A3408,'Week 4 - Making'!$P:$P),0),"")</f>
        <v/>
      </c>
      <c r="N3408" s="7" t="str">
        <f>IFERROR(ROUND(AVERAGEIF('Week 5 - Making'!$B:$B,'Product List'!$A3408,'Week 5 - Making'!$P:$P),0),"")</f>
        <v/>
      </c>
      <c r="O3408" s="7"/>
      <c r="P3408" s="7" t="str">
        <f t="array" ref="P3408">iferror(xlookup(C3408,'Product Families'!A:A,'Product Families'!S:S),"")</f>
        <v/>
      </c>
    </row>
    <row r="3409" ht="14.25" customHeight="1">
      <c r="A3409" s="122"/>
      <c r="B3409" s="270"/>
      <c r="C3409" s="122"/>
      <c r="D3409" s="7" t="str">
        <f t="array" ref="D3409">IFERROR(XLOOKUP($C3409,'Product Families'!$A:$A,'Product Families'!$D:$D),"")</f>
        <v/>
      </c>
      <c r="E3409" s="7" t="str">
        <f t="array" ref="E3409">IFERROR(XLOOKUP($C3409,'Product Families'!$A:$A,'Product Families'!$E:$E),"")</f>
        <v/>
      </c>
      <c r="F3409" s="7" t="str">
        <f t="array" ref="F3409">IFERROR(XLOOKUP($C3409,'Product Families'!$A:$A,'Product Families'!$F:$F),"")</f>
        <v/>
      </c>
      <c r="G3409" s="7" t="str">
        <f t="array" ref="G3409">IFERROR(XLOOKUP($C3409,'Product Families'!$A:$A,'Product Families'!$G:$G),"")</f>
        <v/>
      </c>
      <c r="J3409" s="7" t="str">
        <f>IFERROR(ROUND(AVERAGEIF('Week 1 - Making'!$B:$B,'Product List'!$A3409,'Week 1 - Making'!$P:$P),0),"")</f>
        <v/>
      </c>
      <c r="K3409" s="7" t="str">
        <f>IFERROR(ROUND(AVERAGEIF('Week 2 - Making'!$B:$B,'Product List'!$A3409,'Week 2 - Making'!$P:$P),0),"")</f>
        <v/>
      </c>
      <c r="L3409" s="263" t="str">
        <f>IFERROR(ROUND(AVERAGEIF('Week 3 - Making'!$B:$B,'Product List'!$A3409,'Week 3 - Making'!$P:$P),0),"")</f>
        <v/>
      </c>
      <c r="M3409" s="7" t="str">
        <f>IFERROR(ROUND(AVERAGEIF('Week 4 - Making'!$B:$B,'Product List'!$A3409,'Week 4 - Making'!$P:$P),0),"")</f>
        <v/>
      </c>
      <c r="N3409" s="7" t="str">
        <f>IFERROR(ROUND(AVERAGEIF('Week 5 - Making'!$B:$B,'Product List'!$A3409,'Week 5 - Making'!$P:$P),0),"")</f>
        <v/>
      </c>
      <c r="O3409" s="7"/>
      <c r="P3409" s="7" t="str">
        <f t="array" ref="P3409">iferror(xlookup(C3409,'Product Families'!A:A,'Product Families'!S:S),"")</f>
        <v/>
      </c>
    </row>
    <row r="3410" ht="14.25" customHeight="1">
      <c r="A3410" s="122"/>
      <c r="B3410" s="270"/>
      <c r="C3410" s="122"/>
      <c r="D3410" s="7" t="str">
        <f t="array" ref="D3410">IFERROR(XLOOKUP($C3410,'Product Families'!$A:$A,'Product Families'!$D:$D),"")</f>
        <v/>
      </c>
      <c r="E3410" s="7" t="str">
        <f t="array" ref="E3410">IFERROR(XLOOKUP($C3410,'Product Families'!$A:$A,'Product Families'!$E:$E),"")</f>
        <v/>
      </c>
      <c r="F3410" s="7" t="str">
        <f t="array" ref="F3410">IFERROR(XLOOKUP($C3410,'Product Families'!$A:$A,'Product Families'!$F:$F),"")</f>
        <v/>
      </c>
      <c r="G3410" s="7" t="str">
        <f t="array" ref="G3410">IFERROR(XLOOKUP($C3410,'Product Families'!$A:$A,'Product Families'!$G:$G),"")</f>
        <v/>
      </c>
      <c r="J3410" s="7" t="str">
        <f>IFERROR(ROUND(AVERAGEIF('Week 1 - Making'!$B:$B,'Product List'!$A3410,'Week 1 - Making'!$P:$P),0),"")</f>
        <v/>
      </c>
      <c r="K3410" s="7" t="str">
        <f>IFERROR(ROUND(AVERAGEIF('Week 2 - Making'!$B:$B,'Product List'!$A3410,'Week 2 - Making'!$P:$P),0),"")</f>
        <v/>
      </c>
      <c r="L3410" s="263" t="str">
        <f>IFERROR(ROUND(AVERAGEIF('Week 3 - Making'!$B:$B,'Product List'!$A3410,'Week 3 - Making'!$P:$P),0),"")</f>
        <v/>
      </c>
      <c r="M3410" s="7" t="str">
        <f>IFERROR(ROUND(AVERAGEIF('Week 4 - Making'!$B:$B,'Product List'!$A3410,'Week 4 - Making'!$P:$P),0),"")</f>
        <v/>
      </c>
      <c r="N3410" s="7" t="str">
        <f>IFERROR(ROUND(AVERAGEIF('Week 5 - Making'!$B:$B,'Product List'!$A3410,'Week 5 - Making'!$P:$P),0),"")</f>
        <v/>
      </c>
      <c r="O3410" s="7"/>
      <c r="P3410" s="7" t="str">
        <f t="array" ref="P3410">iferror(xlookup(C3410,'Product Families'!A:A,'Product Families'!S:S),"")</f>
        <v/>
      </c>
    </row>
    <row r="3411" ht="14.25" customHeight="1">
      <c r="A3411" s="122"/>
      <c r="B3411" s="270"/>
      <c r="C3411" s="122"/>
      <c r="D3411" s="7" t="str">
        <f t="array" ref="D3411">IFERROR(XLOOKUP($C3411,'Product Families'!$A:$A,'Product Families'!$D:$D),"")</f>
        <v/>
      </c>
      <c r="E3411" s="7" t="str">
        <f t="array" ref="E3411">IFERROR(XLOOKUP($C3411,'Product Families'!$A:$A,'Product Families'!$E:$E),"")</f>
        <v/>
      </c>
      <c r="F3411" s="7" t="str">
        <f t="array" ref="F3411">IFERROR(XLOOKUP($C3411,'Product Families'!$A:$A,'Product Families'!$F:$F),"")</f>
        <v/>
      </c>
      <c r="G3411" s="7" t="str">
        <f t="array" ref="G3411">IFERROR(XLOOKUP($C3411,'Product Families'!$A:$A,'Product Families'!$G:$G),"")</f>
        <v/>
      </c>
      <c r="J3411" s="7" t="str">
        <f>IFERROR(ROUND(AVERAGEIF('Week 1 - Making'!$B:$B,'Product List'!$A3411,'Week 1 - Making'!$P:$P),0),"")</f>
        <v/>
      </c>
      <c r="K3411" s="7" t="str">
        <f>IFERROR(ROUND(AVERAGEIF('Week 2 - Making'!$B:$B,'Product List'!$A3411,'Week 2 - Making'!$P:$P),0),"")</f>
        <v/>
      </c>
      <c r="L3411" s="263" t="str">
        <f>IFERROR(ROUND(AVERAGEIF('Week 3 - Making'!$B:$B,'Product List'!$A3411,'Week 3 - Making'!$P:$P),0),"")</f>
        <v/>
      </c>
      <c r="M3411" s="7" t="str">
        <f>IFERROR(ROUND(AVERAGEIF('Week 4 - Making'!$B:$B,'Product List'!$A3411,'Week 4 - Making'!$P:$P),0),"")</f>
        <v/>
      </c>
      <c r="N3411" s="7" t="str">
        <f>IFERROR(ROUND(AVERAGEIF('Week 5 - Making'!$B:$B,'Product List'!$A3411,'Week 5 - Making'!$P:$P),0),"")</f>
        <v/>
      </c>
      <c r="O3411" s="7"/>
      <c r="P3411" s="7" t="str">
        <f t="array" ref="P3411">iferror(xlookup(C3411,'Product Families'!A:A,'Product Families'!S:S),"")</f>
        <v/>
      </c>
    </row>
    <row r="3412" ht="14.25" customHeight="1">
      <c r="A3412" s="122"/>
      <c r="B3412" s="270"/>
      <c r="C3412" s="122"/>
      <c r="D3412" s="7" t="str">
        <f t="array" ref="D3412">IFERROR(XLOOKUP($C3412,'Product Families'!$A:$A,'Product Families'!$D:$D),"")</f>
        <v/>
      </c>
      <c r="E3412" s="7" t="str">
        <f t="array" ref="E3412">IFERROR(XLOOKUP($C3412,'Product Families'!$A:$A,'Product Families'!$E:$E),"")</f>
        <v/>
      </c>
      <c r="F3412" s="7" t="str">
        <f t="array" ref="F3412">IFERROR(XLOOKUP($C3412,'Product Families'!$A:$A,'Product Families'!$F:$F),"")</f>
        <v/>
      </c>
      <c r="G3412" s="7" t="str">
        <f t="array" ref="G3412">IFERROR(XLOOKUP($C3412,'Product Families'!$A:$A,'Product Families'!$G:$G),"")</f>
        <v/>
      </c>
      <c r="J3412" s="7" t="str">
        <f>IFERROR(ROUND(AVERAGEIF('Week 1 - Making'!$B:$B,'Product List'!$A3412,'Week 1 - Making'!$P:$P),0),"")</f>
        <v/>
      </c>
      <c r="K3412" s="7" t="str">
        <f>IFERROR(ROUND(AVERAGEIF('Week 2 - Making'!$B:$B,'Product List'!$A3412,'Week 2 - Making'!$P:$P),0),"")</f>
        <v/>
      </c>
      <c r="L3412" s="263" t="str">
        <f>IFERROR(ROUND(AVERAGEIF('Week 3 - Making'!$B:$B,'Product List'!$A3412,'Week 3 - Making'!$P:$P),0),"")</f>
        <v/>
      </c>
      <c r="M3412" s="7" t="str">
        <f>IFERROR(ROUND(AVERAGEIF('Week 4 - Making'!$B:$B,'Product List'!$A3412,'Week 4 - Making'!$P:$P),0),"")</f>
        <v/>
      </c>
      <c r="N3412" s="7" t="str">
        <f>IFERROR(ROUND(AVERAGEIF('Week 5 - Making'!$B:$B,'Product List'!$A3412,'Week 5 - Making'!$P:$P),0),"")</f>
        <v/>
      </c>
      <c r="O3412" s="7"/>
      <c r="P3412" s="7" t="str">
        <f t="array" ref="P3412">iferror(xlookup(C3412,'Product Families'!A:A,'Product Families'!S:S),"")</f>
        <v/>
      </c>
    </row>
    <row r="3413" ht="14.25" customHeight="1">
      <c r="A3413" s="122"/>
      <c r="B3413" s="270"/>
      <c r="C3413" s="122"/>
      <c r="D3413" s="7" t="str">
        <f t="array" ref="D3413">IFERROR(XLOOKUP($C3413,'Product Families'!$A:$A,'Product Families'!$D:$D),"")</f>
        <v/>
      </c>
      <c r="E3413" s="7" t="str">
        <f t="array" ref="E3413">IFERROR(XLOOKUP($C3413,'Product Families'!$A:$A,'Product Families'!$E:$E),"")</f>
        <v/>
      </c>
      <c r="F3413" s="7" t="str">
        <f t="array" ref="F3413">IFERROR(XLOOKUP($C3413,'Product Families'!$A:$A,'Product Families'!$F:$F),"")</f>
        <v/>
      </c>
      <c r="G3413" s="7" t="str">
        <f t="array" ref="G3413">IFERROR(XLOOKUP($C3413,'Product Families'!$A:$A,'Product Families'!$G:$G),"")</f>
        <v/>
      </c>
      <c r="J3413" s="7" t="str">
        <f>IFERROR(ROUND(AVERAGEIF('Week 1 - Making'!$B:$B,'Product List'!$A3413,'Week 1 - Making'!$P:$P),0),"")</f>
        <v/>
      </c>
      <c r="K3413" s="7" t="str">
        <f>IFERROR(ROUND(AVERAGEIF('Week 2 - Making'!$B:$B,'Product List'!$A3413,'Week 2 - Making'!$P:$P),0),"")</f>
        <v/>
      </c>
      <c r="L3413" s="263" t="str">
        <f>IFERROR(ROUND(AVERAGEIF('Week 3 - Making'!$B:$B,'Product List'!$A3413,'Week 3 - Making'!$P:$P),0),"")</f>
        <v/>
      </c>
      <c r="M3413" s="7" t="str">
        <f>IFERROR(ROUND(AVERAGEIF('Week 4 - Making'!$B:$B,'Product List'!$A3413,'Week 4 - Making'!$P:$P),0),"")</f>
        <v/>
      </c>
      <c r="N3413" s="7" t="str">
        <f>IFERROR(ROUND(AVERAGEIF('Week 5 - Making'!$B:$B,'Product List'!$A3413,'Week 5 - Making'!$P:$P),0),"")</f>
        <v/>
      </c>
      <c r="O3413" s="7"/>
      <c r="P3413" s="7" t="str">
        <f t="array" ref="P3413">iferror(xlookup(C3413,'Product Families'!A:A,'Product Families'!S:S),"")</f>
        <v/>
      </c>
    </row>
    <row r="3414" ht="14.25" customHeight="1">
      <c r="A3414" s="122"/>
      <c r="B3414" s="270"/>
      <c r="C3414" s="122"/>
      <c r="D3414" s="7" t="str">
        <f t="array" ref="D3414">IFERROR(XLOOKUP($C3414,'Product Families'!$A:$A,'Product Families'!$D:$D),"")</f>
        <v/>
      </c>
      <c r="E3414" s="7" t="str">
        <f t="array" ref="E3414">IFERROR(XLOOKUP($C3414,'Product Families'!$A:$A,'Product Families'!$E:$E),"")</f>
        <v/>
      </c>
      <c r="F3414" s="7" t="str">
        <f t="array" ref="F3414">IFERROR(XLOOKUP($C3414,'Product Families'!$A:$A,'Product Families'!$F:$F),"")</f>
        <v/>
      </c>
      <c r="G3414" s="7" t="str">
        <f t="array" ref="G3414">IFERROR(XLOOKUP($C3414,'Product Families'!$A:$A,'Product Families'!$G:$G),"")</f>
        <v/>
      </c>
      <c r="J3414" s="7" t="str">
        <f>IFERROR(ROUND(AVERAGEIF('Week 1 - Making'!$B:$B,'Product List'!$A3414,'Week 1 - Making'!$P:$P),0),"")</f>
        <v/>
      </c>
      <c r="K3414" s="7" t="str">
        <f>IFERROR(ROUND(AVERAGEIF('Week 2 - Making'!$B:$B,'Product List'!$A3414,'Week 2 - Making'!$P:$P),0),"")</f>
        <v/>
      </c>
      <c r="L3414" s="263" t="str">
        <f>IFERROR(ROUND(AVERAGEIF('Week 3 - Making'!$B:$B,'Product List'!$A3414,'Week 3 - Making'!$P:$P),0),"")</f>
        <v/>
      </c>
      <c r="M3414" s="7" t="str">
        <f>IFERROR(ROUND(AVERAGEIF('Week 4 - Making'!$B:$B,'Product List'!$A3414,'Week 4 - Making'!$P:$P),0),"")</f>
        <v/>
      </c>
      <c r="N3414" s="7" t="str">
        <f>IFERROR(ROUND(AVERAGEIF('Week 5 - Making'!$B:$B,'Product List'!$A3414,'Week 5 - Making'!$P:$P),0),"")</f>
        <v/>
      </c>
      <c r="O3414" s="7"/>
      <c r="P3414" s="7" t="str">
        <f t="array" ref="P3414">iferror(xlookup(C3414,'Product Families'!A:A,'Product Families'!S:S),"")</f>
        <v/>
      </c>
    </row>
    <row r="3415" ht="14.25" customHeight="1">
      <c r="A3415" s="122"/>
      <c r="B3415" s="270"/>
      <c r="C3415" s="122"/>
      <c r="D3415" s="7" t="str">
        <f t="array" ref="D3415">IFERROR(XLOOKUP($C3415,'Product Families'!$A:$A,'Product Families'!$D:$D),"")</f>
        <v/>
      </c>
      <c r="E3415" s="7" t="str">
        <f t="array" ref="E3415">IFERROR(XLOOKUP($C3415,'Product Families'!$A:$A,'Product Families'!$E:$E),"")</f>
        <v/>
      </c>
      <c r="F3415" s="7" t="str">
        <f t="array" ref="F3415">IFERROR(XLOOKUP($C3415,'Product Families'!$A:$A,'Product Families'!$F:$F),"")</f>
        <v/>
      </c>
      <c r="G3415" s="7" t="str">
        <f t="array" ref="G3415">IFERROR(XLOOKUP($C3415,'Product Families'!$A:$A,'Product Families'!$G:$G),"")</f>
        <v/>
      </c>
      <c r="J3415" s="7" t="str">
        <f>IFERROR(ROUND(AVERAGEIF('Week 1 - Making'!$B:$B,'Product List'!$A3415,'Week 1 - Making'!$P:$P),0),"")</f>
        <v/>
      </c>
      <c r="K3415" s="7" t="str">
        <f>IFERROR(ROUND(AVERAGEIF('Week 2 - Making'!$B:$B,'Product List'!$A3415,'Week 2 - Making'!$P:$P),0),"")</f>
        <v/>
      </c>
      <c r="L3415" s="263" t="str">
        <f>IFERROR(ROUND(AVERAGEIF('Week 3 - Making'!$B:$B,'Product List'!$A3415,'Week 3 - Making'!$P:$P),0),"")</f>
        <v/>
      </c>
      <c r="M3415" s="7" t="str">
        <f>IFERROR(ROUND(AVERAGEIF('Week 4 - Making'!$B:$B,'Product List'!$A3415,'Week 4 - Making'!$P:$P),0),"")</f>
        <v/>
      </c>
      <c r="N3415" s="7" t="str">
        <f>IFERROR(ROUND(AVERAGEIF('Week 5 - Making'!$B:$B,'Product List'!$A3415,'Week 5 - Making'!$P:$P),0),"")</f>
        <v/>
      </c>
      <c r="O3415" s="7"/>
      <c r="P3415" s="7" t="str">
        <f t="array" ref="P3415">iferror(xlookup(C3415,'Product Families'!A:A,'Product Families'!S:S),"")</f>
        <v/>
      </c>
    </row>
    <row r="3416" ht="14.25" customHeight="1">
      <c r="A3416" s="122"/>
      <c r="B3416" s="270"/>
      <c r="C3416" s="122"/>
      <c r="D3416" s="7" t="str">
        <f t="array" ref="D3416">IFERROR(XLOOKUP($C3416,'Product Families'!$A:$A,'Product Families'!$D:$D),"")</f>
        <v/>
      </c>
      <c r="E3416" s="7" t="str">
        <f t="array" ref="E3416">IFERROR(XLOOKUP($C3416,'Product Families'!$A:$A,'Product Families'!$E:$E),"")</f>
        <v/>
      </c>
      <c r="F3416" s="7" t="str">
        <f t="array" ref="F3416">IFERROR(XLOOKUP($C3416,'Product Families'!$A:$A,'Product Families'!$F:$F),"")</f>
        <v/>
      </c>
      <c r="G3416" s="7" t="str">
        <f t="array" ref="G3416">IFERROR(XLOOKUP($C3416,'Product Families'!$A:$A,'Product Families'!$G:$G),"")</f>
        <v/>
      </c>
      <c r="J3416" s="7" t="str">
        <f>IFERROR(ROUND(AVERAGEIF('Week 1 - Making'!$B:$B,'Product List'!$A3416,'Week 1 - Making'!$P:$P),0),"")</f>
        <v/>
      </c>
      <c r="K3416" s="7" t="str">
        <f>IFERROR(ROUND(AVERAGEIF('Week 2 - Making'!$B:$B,'Product List'!$A3416,'Week 2 - Making'!$P:$P),0),"")</f>
        <v/>
      </c>
      <c r="L3416" s="263" t="str">
        <f>IFERROR(ROUND(AVERAGEIF('Week 3 - Making'!$B:$B,'Product List'!$A3416,'Week 3 - Making'!$P:$P),0),"")</f>
        <v/>
      </c>
      <c r="M3416" s="7" t="str">
        <f>IFERROR(ROUND(AVERAGEIF('Week 4 - Making'!$B:$B,'Product List'!$A3416,'Week 4 - Making'!$P:$P),0),"")</f>
        <v/>
      </c>
      <c r="N3416" s="7" t="str">
        <f>IFERROR(ROUND(AVERAGEIF('Week 5 - Making'!$B:$B,'Product List'!$A3416,'Week 5 - Making'!$P:$P),0),"")</f>
        <v/>
      </c>
      <c r="O3416" s="7"/>
      <c r="P3416" s="7" t="str">
        <f t="array" ref="P3416">iferror(xlookup(C3416,'Product Families'!A:A,'Product Families'!S:S),"")</f>
        <v/>
      </c>
    </row>
    <row r="3417" ht="14.25" customHeight="1">
      <c r="A3417" s="122"/>
      <c r="B3417" s="270"/>
      <c r="C3417" s="122"/>
      <c r="D3417" s="7" t="str">
        <f t="array" ref="D3417">IFERROR(XLOOKUP($C3417,'Product Families'!$A:$A,'Product Families'!$D:$D),"")</f>
        <v/>
      </c>
      <c r="E3417" s="7" t="str">
        <f t="array" ref="E3417">IFERROR(XLOOKUP($C3417,'Product Families'!$A:$A,'Product Families'!$E:$E),"")</f>
        <v/>
      </c>
      <c r="F3417" s="7" t="str">
        <f t="array" ref="F3417">IFERROR(XLOOKUP($C3417,'Product Families'!$A:$A,'Product Families'!$F:$F),"")</f>
        <v/>
      </c>
      <c r="G3417" s="7" t="str">
        <f t="array" ref="G3417">IFERROR(XLOOKUP($C3417,'Product Families'!$A:$A,'Product Families'!$G:$G),"")</f>
        <v/>
      </c>
      <c r="J3417" s="7" t="str">
        <f>IFERROR(ROUND(AVERAGEIF('Week 1 - Making'!$B:$B,'Product List'!$A3417,'Week 1 - Making'!$P:$P),0),"")</f>
        <v/>
      </c>
      <c r="K3417" s="7" t="str">
        <f>IFERROR(ROUND(AVERAGEIF('Week 2 - Making'!$B:$B,'Product List'!$A3417,'Week 2 - Making'!$P:$P),0),"")</f>
        <v/>
      </c>
      <c r="L3417" s="263" t="str">
        <f>IFERROR(ROUND(AVERAGEIF('Week 3 - Making'!$B:$B,'Product List'!$A3417,'Week 3 - Making'!$P:$P),0),"")</f>
        <v/>
      </c>
      <c r="M3417" s="7" t="str">
        <f>IFERROR(ROUND(AVERAGEIF('Week 4 - Making'!$B:$B,'Product List'!$A3417,'Week 4 - Making'!$P:$P),0),"")</f>
        <v/>
      </c>
      <c r="N3417" s="7" t="str">
        <f>IFERROR(ROUND(AVERAGEIF('Week 5 - Making'!$B:$B,'Product List'!$A3417,'Week 5 - Making'!$P:$P),0),"")</f>
        <v/>
      </c>
      <c r="O3417" s="7"/>
      <c r="P3417" s="7" t="str">
        <f t="array" ref="P3417">iferror(xlookup(C3417,'Product Families'!A:A,'Product Families'!S:S),"")</f>
        <v/>
      </c>
    </row>
    <row r="3418" ht="14.25" customHeight="1">
      <c r="A3418" s="122"/>
      <c r="B3418" s="270"/>
      <c r="C3418" s="122"/>
      <c r="D3418" s="7" t="str">
        <f t="array" ref="D3418">IFERROR(XLOOKUP($C3418,'Product Families'!$A:$A,'Product Families'!$D:$D),"")</f>
        <v/>
      </c>
      <c r="E3418" s="7" t="str">
        <f t="array" ref="E3418">IFERROR(XLOOKUP($C3418,'Product Families'!$A:$A,'Product Families'!$E:$E),"")</f>
        <v/>
      </c>
      <c r="F3418" s="7" t="str">
        <f t="array" ref="F3418">IFERROR(XLOOKUP($C3418,'Product Families'!$A:$A,'Product Families'!$F:$F),"")</f>
        <v/>
      </c>
      <c r="G3418" s="7" t="str">
        <f t="array" ref="G3418">IFERROR(XLOOKUP($C3418,'Product Families'!$A:$A,'Product Families'!$G:$G),"")</f>
        <v/>
      </c>
      <c r="J3418" s="7" t="str">
        <f>IFERROR(ROUND(AVERAGEIF('Week 1 - Making'!$B:$B,'Product List'!$A3418,'Week 1 - Making'!$P:$P),0),"")</f>
        <v/>
      </c>
      <c r="K3418" s="7" t="str">
        <f>IFERROR(ROUND(AVERAGEIF('Week 2 - Making'!$B:$B,'Product List'!$A3418,'Week 2 - Making'!$P:$P),0),"")</f>
        <v/>
      </c>
      <c r="L3418" s="263" t="str">
        <f>IFERROR(ROUND(AVERAGEIF('Week 3 - Making'!$B:$B,'Product List'!$A3418,'Week 3 - Making'!$P:$P),0),"")</f>
        <v/>
      </c>
      <c r="M3418" s="7" t="str">
        <f>IFERROR(ROUND(AVERAGEIF('Week 4 - Making'!$B:$B,'Product List'!$A3418,'Week 4 - Making'!$P:$P),0),"")</f>
        <v/>
      </c>
      <c r="N3418" s="7" t="str">
        <f>IFERROR(ROUND(AVERAGEIF('Week 5 - Making'!$B:$B,'Product List'!$A3418,'Week 5 - Making'!$P:$P),0),"")</f>
        <v/>
      </c>
      <c r="O3418" s="7"/>
      <c r="P3418" s="7" t="str">
        <f t="array" ref="P3418">iferror(xlookup(C3418,'Product Families'!A:A,'Product Families'!S:S),"")</f>
        <v/>
      </c>
    </row>
    <row r="3419" ht="14.25" customHeight="1">
      <c r="A3419" s="122"/>
      <c r="B3419" s="270"/>
      <c r="C3419" s="122"/>
      <c r="D3419" s="7" t="str">
        <f t="array" ref="D3419">IFERROR(XLOOKUP($C3419,'Product Families'!$A:$A,'Product Families'!$D:$D),"")</f>
        <v/>
      </c>
      <c r="E3419" s="7" t="str">
        <f t="array" ref="E3419">IFERROR(XLOOKUP($C3419,'Product Families'!$A:$A,'Product Families'!$E:$E),"")</f>
        <v/>
      </c>
      <c r="F3419" s="7" t="str">
        <f t="array" ref="F3419">IFERROR(XLOOKUP($C3419,'Product Families'!$A:$A,'Product Families'!$F:$F),"")</f>
        <v/>
      </c>
      <c r="G3419" s="7" t="str">
        <f t="array" ref="G3419">IFERROR(XLOOKUP($C3419,'Product Families'!$A:$A,'Product Families'!$G:$G),"")</f>
        <v/>
      </c>
      <c r="J3419" s="7" t="str">
        <f>IFERROR(ROUND(AVERAGEIF('Week 1 - Making'!$B:$B,'Product List'!$A3419,'Week 1 - Making'!$P:$P),0),"")</f>
        <v/>
      </c>
      <c r="K3419" s="7" t="str">
        <f>IFERROR(ROUND(AVERAGEIF('Week 2 - Making'!$B:$B,'Product List'!$A3419,'Week 2 - Making'!$P:$P),0),"")</f>
        <v/>
      </c>
      <c r="L3419" s="263" t="str">
        <f>IFERROR(ROUND(AVERAGEIF('Week 3 - Making'!$B:$B,'Product List'!$A3419,'Week 3 - Making'!$P:$P),0),"")</f>
        <v/>
      </c>
      <c r="M3419" s="7" t="str">
        <f>IFERROR(ROUND(AVERAGEIF('Week 4 - Making'!$B:$B,'Product List'!$A3419,'Week 4 - Making'!$P:$P),0),"")</f>
        <v/>
      </c>
      <c r="N3419" s="7" t="str">
        <f>IFERROR(ROUND(AVERAGEIF('Week 5 - Making'!$B:$B,'Product List'!$A3419,'Week 5 - Making'!$P:$P),0),"")</f>
        <v/>
      </c>
      <c r="O3419" s="7"/>
      <c r="P3419" s="7" t="str">
        <f t="array" ref="P3419">iferror(xlookup(C3419,'Product Families'!A:A,'Product Families'!S:S),"")</f>
        <v/>
      </c>
    </row>
    <row r="3420" ht="14.25" customHeight="1">
      <c r="A3420" s="122"/>
      <c r="B3420" s="270"/>
      <c r="C3420" s="122"/>
      <c r="D3420" s="7" t="str">
        <f t="array" ref="D3420">IFERROR(XLOOKUP($C3420,'Product Families'!$A:$A,'Product Families'!$D:$D),"")</f>
        <v/>
      </c>
      <c r="E3420" s="7" t="str">
        <f t="array" ref="E3420">IFERROR(XLOOKUP($C3420,'Product Families'!$A:$A,'Product Families'!$E:$E),"")</f>
        <v/>
      </c>
      <c r="F3420" s="7" t="str">
        <f t="array" ref="F3420">IFERROR(XLOOKUP($C3420,'Product Families'!$A:$A,'Product Families'!$F:$F),"")</f>
        <v/>
      </c>
      <c r="G3420" s="7" t="str">
        <f t="array" ref="G3420">IFERROR(XLOOKUP($C3420,'Product Families'!$A:$A,'Product Families'!$G:$G),"")</f>
        <v/>
      </c>
      <c r="J3420" s="7" t="str">
        <f>IFERROR(ROUND(AVERAGEIF('Week 1 - Making'!$B:$B,'Product List'!$A3420,'Week 1 - Making'!$P:$P),0),"")</f>
        <v/>
      </c>
      <c r="K3420" s="7" t="str">
        <f>IFERROR(ROUND(AVERAGEIF('Week 2 - Making'!$B:$B,'Product List'!$A3420,'Week 2 - Making'!$P:$P),0),"")</f>
        <v/>
      </c>
      <c r="L3420" s="263" t="str">
        <f>IFERROR(ROUND(AVERAGEIF('Week 3 - Making'!$B:$B,'Product List'!$A3420,'Week 3 - Making'!$P:$P),0),"")</f>
        <v/>
      </c>
      <c r="M3420" s="7" t="str">
        <f>IFERROR(ROUND(AVERAGEIF('Week 4 - Making'!$B:$B,'Product List'!$A3420,'Week 4 - Making'!$P:$P),0),"")</f>
        <v/>
      </c>
      <c r="N3420" s="7" t="str">
        <f>IFERROR(ROUND(AVERAGEIF('Week 5 - Making'!$B:$B,'Product List'!$A3420,'Week 5 - Making'!$P:$P),0),"")</f>
        <v/>
      </c>
      <c r="O3420" s="7"/>
      <c r="P3420" s="7" t="str">
        <f t="array" ref="P3420">iferror(xlookup(C3420,'Product Families'!A:A,'Product Families'!S:S),"")</f>
        <v/>
      </c>
    </row>
    <row r="3421" ht="14.25" customHeight="1">
      <c r="A3421" s="122"/>
      <c r="B3421" s="270"/>
      <c r="C3421" s="122"/>
      <c r="D3421" s="7" t="str">
        <f t="array" ref="D3421">IFERROR(XLOOKUP($C3421,'Product Families'!$A:$A,'Product Families'!$D:$D),"")</f>
        <v/>
      </c>
      <c r="E3421" s="7" t="str">
        <f t="array" ref="E3421">IFERROR(XLOOKUP($C3421,'Product Families'!$A:$A,'Product Families'!$E:$E),"")</f>
        <v/>
      </c>
      <c r="F3421" s="7" t="str">
        <f t="array" ref="F3421">IFERROR(XLOOKUP($C3421,'Product Families'!$A:$A,'Product Families'!$F:$F),"")</f>
        <v/>
      </c>
      <c r="G3421" s="7" t="str">
        <f t="array" ref="G3421">IFERROR(XLOOKUP($C3421,'Product Families'!$A:$A,'Product Families'!$G:$G),"")</f>
        <v/>
      </c>
      <c r="J3421" s="7" t="str">
        <f>IFERROR(ROUND(AVERAGEIF('Week 1 - Making'!$B:$B,'Product List'!$A3421,'Week 1 - Making'!$P:$P),0),"")</f>
        <v/>
      </c>
      <c r="K3421" s="7" t="str">
        <f>IFERROR(ROUND(AVERAGEIF('Week 2 - Making'!$B:$B,'Product List'!$A3421,'Week 2 - Making'!$P:$P),0),"")</f>
        <v/>
      </c>
      <c r="L3421" s="263" t="str">
        <f>IFERROR(ROUND(AVERAGEIF('Week 3 - Making'!$B:$B,'Product List'!$A3421,'Week 3 - Making'!$P:$P),0),"")</f>
        <v/>
      </c>
      <c r="M3421" s="7" t="str">
        <f>IFERROR(ROUND(AVERAGEIF('Week 4 - Making'!$B:$B,'Product List'!$A3421,'Week 4 - Making'!$P:$P),0),"")</f>
        <v/>
      </c>
      <c r="N3421" s="7" t="str">
        <f>IFERROR(ROUND(AVERAGEIF('Week 5 - Making'!$B:$B,'Product List'!$A3421,'Week 5 - Making'!$P:$P),0),"")</f>
        <v/>
      </c>
      <c r="O3421" s="7"/>
      <c r="P3421" s="7" t="str">
        <f t="array" ref="P3421">iferror(xlookup(C3421,'Product Families'!A:A,'Product Families'!S:S),"")</f>
        <v/>
      </c>
    </row>
    <row r="3422" ht="14.25" customHeight="1">
      <c r="A3422" s="122"/>
      <c r="B3422" s="270"/>
      <c r="C3422" s="122"/>
      <c r="D3422" s="7" t="str">
        <f t="array" ref="D3422">IFERROR(XLOOKUP($C3422,'Product Families'!$A:$A,'Product Families'!$D:$D),"")</f>
        <v/>
      </c>
      <c r="E3422" s="7" t="str">
        <f t="array" ref="E3422">IFERROR(XLOOKUP($C3422,'Product Families'!$A:$A,'Product Families'!$E:$E),"")</f>
        <v/>
      </c>
      <c r="F3422" s="7" t="str">
        <f t="array" ref="F3422">IFERROR(XLOOKUP($C3422,'Product Families'!$A:$A,'Product Families'!$F:$F),"")</f>
        <v/>
      </c>
      <c r="G3422" s="7" t="str">
        <f t="array" ref="G3422">IFERROR(XLOOKUP($C3422,'Product Families'!$A:$A,'Product Families'!$G:$G),"")</f>
        <v/>
      </c>
      <c r="J3422" s="7" t="str">
        <f>IFERROR(ROUND(AVERAGEIF('Week 1 - Making'!$B:$B,'Product List'!$A3422,'Week 1 - Making'!$P:$P),0),"")</f>
        <v/>
      </c>
      <c r="K3422" s="7" t="str">
        <f>IFERROR(ROUND(AVERAGEIF('Week 2 - Making'!$B:$B,'Product List'!$A3422,'Week 2 - Making'!$P:$P),0),"")</f>
        <v/>
      </c>
      <c r="L3422" s="263" t="str">
        <f>IFERROR(ROUND(AVERAGEIF('Week 3 - Making'!$B:$B,'Product List'!$A3422,'Week 3 - Making'!$P:$P),0),"")</f>
        <v/>
      </c>
      <c r="M3422" s="7" t="str">
        <f>IFERROR(ROUND(AVERAGEIF('Week 4 - Making'!$B:$B,'Product List'!$A3422,'Week 4 - Making'!$P:$P),0),"")</f>
        <v/>
      </c>
      <c r="N3422" s="7" t="str">
        <f>IFERROR(ROUND(AVERAGEIF('Week 5 - Making'!$B:$B,'Product List'!$A3422,'Week 5 - Making'!$P:$P),0),"")</f>
        <v/>
      </c>
      <c r="O3422" s="7"/>
      <c r="P3422" s="7" t="str">
        <f t="array" ref="P3422">iferror(xlookup(C3422,'Product Families'!A:A,'Product Families'!S:S),"")</f>
        <v/>
      </c>
    </row>
    <row r="3423" ht="14.25" customHeight="1">
      <c r="A3423" s="122"/>
      <c r="B3423" s="270"/>
      <c r="C3423" s="122"/>
      <c r="D3423" s="7" t="str">
        <f t="array" ref="D3423">IFERROR(XLOOKUP($C3423,'Product Families'!$A:$A,'Product Families'!$D:$D),"")</f>
        <v/>
      </c>
      <c r="E3423" s="7" t="str">
        <f t="array" ref="E3423">IFERROR(XLOOKUP($C3423,'Product Families'!$A:$A,'Product Families'!$E:$E),"")</f>
        <v/>
      </c>
      <c r="F3423" s="7" t="str">
        <f t="array" ref="F3423">IFERROR(XLOOKUP($C3423,'Product Families'!$A:$A,'Product Families'!$F:$F),"")</f>
        <v/>
      </c>
      <c r="G3423" s="7" t="str">
        <f t="array" ref="G3423">IFERROR(XLOOKUP($C3423,'Product Families'!$A:$A,'Product Families'!$G:$G),"")</f>
        <v/>
      </c>
      <c r="J3423" s="7" t="str">
        <f>IFERROR(ROUND(AVERAGEIF('Week 1 - Making'!$B:$B,'Product List'!$A3423,'Week 1 - Making'!$P:$P),0),"")</f>
        <v/>
      </c>
      <c r="K3423" s="7" t="str">
        <f>IFERROR(ROUND(AVERAGEIF('Week 2 - Making'!$B:$B,'Product List'!$A3423,'Week 2 - Making'!$P:$P),0),"")</f>
        <v/>
      </c>
      <c r="L3423" s="263" t="str">
        <f>IFERROR(ROUND(AVERAGEIF('Week 3 - Making'!$B:$B,'Product List'!$A3423,'Week 3 - Making'!$P:$P),0),"")</f>
        <v/>
      </c>
      <c r="M3423" s="7" t="str">
        <f>IFERROR(ROUND(AVERAGEIF('Week 4 - Making'!$B:$B,'Product List'!$A3423,'Week 4 - Making'!$P:$P),0),"")</f>
        <v/>
      </c>
      <c r="N3423" s="7" t="str">
        <f>IFERROR(ROUND(AVERAGEIF('Week 5 - Making'!$B:$B,'Product List'!$A3423,'Week 5 - Making'!$P:$P),0),"")</f>
        <v/>
      </c>
      <c r="O3423" s="7"/>
      <c r="P3423" s="7" t="str">
        <f t="array" ref="P3423">iferror(xlookup(C3423,'Product Families'!A:A,'Product Families'!S:S),"")</f>
        <v/>
      </c>
    </row>
    <row r="3424" ht="14.25" customHeight="1">
      <c r="A3424" s="122"/>
      <c r="B3424" s="270"/>
      <c r="C3424" s="122"/>
      <c r="D3424" s="7" t="str">
        <f t="array" ref="D3424">IFERROR(XLOOKUP($C3424,'Product Families'!$A:$A,'Product Families'!$D:$D),"")</f>
        <v/>
      </c>
      <c r="E3424" s="7" t="str">
        <f t="array" ref="E3424">IFERROR(XLOOKUP($C3424,'Product Families'!$A:$A,'Product Families'!$E:$E),"")</f>
        <v/>
      </c>
      <c r="F3424" s="7" t="str">
        <f t="array" ref="F3424">IFERROR(XLOOKUP($C3424,'Product Families'!$A:$A,'Product Families'!$F:$F),"")</f>
        <v/>
      </c>
      <c r="G3424" s="7" t="str">
        <f t="array" ref="G3424">IFERROR(XLOOKUP($C3424,'Product Families'!$A:$A,'Product Families'!$G:$G),"")</f>
        <v/>
      </c>
      <c r="J3424" s="7" t="str">
        <f>IFERROR(ROUND(AVERAGEIF('Week 1 - Making'!$B:$B,'Product List'!$A3424,'Week 1 - Making'!$P:$P),0),"")</f>
        <v/>
      </c>
      <c r="K3424" s="7" t="str">
        <f>IFERROR(ROUND(AVERAGEIF('Week 2 - Making'!$B:$B,'Product List'!$A3424,'Week 2 - Making'!$P:$P),0),"")</f>
        <v/>
      </c>
      <c r="L3424" s="263" t="str">
        <f>IFERROR(ROUND(AVERAGEIF('Week 3 - Making'!$B:$B,'Product List'!$A3424,'Week 3 - Making'!$P:$P),0),"")</f>
        <v/>
      </c>
      <c r="M3424" s="7" t="str">
        <f>IFERROR(ROUND(AVERAGEIF('Week 4 - Making'!$B:$B,'Product List'!$A3424,'Week 4 - Making'!$P:$P),0),"")</f>
        <v/>
      </c>
      <c r="N3424" s="7" t="str">
        <f>IFERROR(ROUND(AVERAGEIF('Week 5 - Making'!$B:$B,'Product List'!$A3424,'Week 5 - Making'!$P:$P),0),"")</f>
        <v/>
      </c>
      <c r="O3424" s="7"/>
      <c r="P3424" s="7" t="str">
        <f t="array" ref="P3424">iferror(xlookup(C3424,'Product Families'!A:A,'Product Families'!S:S),"")</f>
        <v/>
      </c>
    </row>
    <row r="3425" ht="14.25" customHeight="1">
      <c r="A3425" s="122"/>
      <c r="B3425" s="270"/>
      <c r="C3425" s="122"/>
      <c r="D3425" s="7" t="str">
        <f t="array" ref="D3425">IFERROR(XLOOKUP($C3425,'Product Families'!$A:$A,'Product Families'!$D:$D),"")</f>
        <v/>
      </c>
      <c r="E3425" s="7" t="str">
        <f t="array" ref="E3425">IFERROR(XLOOKUP($C3425,'Product Families'!$A:$A,'Product Families'!$E:$E),"")</f>
        <v/>
      </c>
      <c r="F3425" s="7" t="str">
        <f t="array" ref="F3425">IFERROR(XLOOKUP($C3425,'Product Families'!$A:$A,'Product Families'!$F:$F),"")</f>
        <v/>
      </c>
      <c r="G3425" s="7" t="str">
        <f t="array" ref="G3425">IFERROR(XLOOKUP($C3425,'Product Families'!$A:$A,'Product Families'!$G:$G),"")</f>
        <v/>
      </c>
      <c r="J3425" s="7" t="str">
        <f>IFERROR(ROUND(AVERAGEIF('Week 1 - Making'!$B:$B,'Product List'!$A3425,'Week 1 - Making'!$P:$P),0),"")</f>
        <v/>
      </c>
      <c r="K3425" s="7" t="str">
        <f>IFERROR(ROUND(AVERAGEIF('Week 2 - Making'!$B:$B,'Product List'!$A3425,'Week 2 - Making'!$P:$P),0),"")</f>
        <v/>
      </c>
      <c r="L3425" s="263" t="str">
        <f>IFERROR(ROUND(AVERAGEIF('Week 3 - Making'!$B:$B,'Product List'!$A3425,'Week 3 - Making'!$P:$P),0),"")</f>
        <v/>
      </c>
      <c r="M3425" s="7" t="str">
        <f>IFERROR(ROUND(AVERAGEIF('Week 4 - Making'!$B:$B,'Product List'!$A3425,'Week 4 - Making'!$P:$P),0),"")</f>
        <v/>
      </c>
      <c r="N3425" s="7" t="str">
        <f>IFERROR(ROUND(AVERAGEIF('Week 5 - Making'!$B:$B,'Product List'!$A3425,'Week 5 - Making'!$P:$P),0),"")</f>
        <v/>
      </c>
      <c r="O3425" s="7"/>
      <c r="P3425" s="7" t="str">
        <f t="array" ref="P3425">iferror(xlookup(C3425,'Product Families'!A:A,'Product Families'!S:S),"")</f>
        <v/>
      </c>
    </row>
    <row r="3426" ht="14.25" customHeight="1">
      <c r="A3426" s="122"/>
      <c r="B3426" s="270"/>
      <c r="C3426" s="122"/>
      <c r="D3426" s="7" t="str">
        <f t="array" ref="D3426">IFERROR(XLOOKUP($C3426,'Product Families'!$A:$A,'Product Families'!$D:$D),"")</f>
        <v/>
      </c>
      <c r="E3426" s="7" t="str">
        <f t="array" ref="E3426">IFERROR(XLOOKUP($C3426,'Product Families'!$A:$A,'Product Families'!$E:$E),"")</f>
        <v/>
      </c>
      <c r="F3426" s="7" t="str">
        <f t="array" ref="F3426">IFERROR(XLOOKUP($C3426,'Product Families'!$A:$A,'Product Families'!$F:$F),"")</f>
        <v/>
      </c>
      <c r="G3426" s="7" t="str">
        <f t="array" ref="G3426">IFERROR(XLOOKUP($C3426,'Product Families'!$A:$A,'Product Families'!$G:$G),"")</f>
        <v/>
      </c>
      <c r="J3426" s="7" t="str">
        <f>IFERROR(ROUND(AVERAGEIF('Week 1 - Making'!$B:$B,'Product List'!$A3426,'Week 1 - Making'!$P:$P),0),"")</f>
        <v/>
      </c>
      <c r="K3426" s="7" t="str">
        <f>IFERROR(ROUND(AVERAGEIF('Week 2 - Making'!$B:$B,'Product List'!$A3426,'Week 2 - Making'!$P:$P),0),"")</f>
        <v/>
      </c>
      <c r="L3426" s="263" t="str">
        <f>IFERROR(ROUND(AVERAGEIF('Week 3 - Making'!$B:$B,'Product List'!$A3426,'Week 3 - Making'!$P:$P),0),"")</f>
        <v/>
      </c>
      <c r="M3426" s="7" t="str">
        <f>IFERROR(ROUND(AVERAGEIF('Week 4 - Making'!$B:$B,'Product List'!$A3426,'Week 4 - Making'!$P:$P),0),"")</f>
        <v/>
      </c>
      <c r="N3426" s="7" t="str">
        <f>IFERROR(ROUND(AVERAGEIF('Week 5 - Making'!$B:$B,'Product List'!$A3426,'Week 5 - Making'!$P:$P),0),"")</f>
        <v/>
      </c>
      <c r="O3426" s="7"/>
      <c r="P3426" s="7" t="str">
        <f t="array" ref="P3426">iferror(xlookup(C3426,'Product Families'!A:A,'Product Families'!S:S),"")</f>
        <v/>
      </c>
    </row>
    <row r="3427" ht="14.25" customHeight="1">
      <c r="A3427" s="122"/>
      <c r="B3427" s="270"/>
      <c r="C3427" s="122"/>
      <c r="D3427" s="7" t="str">
        <f t="array" ref="D3427">IFERROR(XLOOKUP($C3427,'Product Families'!$A:$A,'Product Families'!$D:$D),"")</f>
        <v/>
      </c>
      <c r="E3427" s="7" t="str">
        <f t="array" ref="E3427">IFERROR(XLOOKUP($C3427,'Product Families'!$A:$A,'Product Families'!$E:$E),"")</f>
        <v/>
      </c>
      <c r="F3427" s="7" t="str">
        <f t="array" ref="F3427">IFERROR(XLOOKUP($C3427,'Product Families'!$A:$A,'Product Families'!$F:$F),"")</f>
        <v/>
      </c>
      <c r="G3427" s="7" t="str">
        <f t="array" ref="G3427">IFERROR(XLOOKUP($C3427,'Product Families'!$A:$A,'Product Families'!$G:$G),"")</f>
        <v/>
      </c>
      <c r="J3427" s="7" t="str">
        <f>IFERROR(ROUND(AVERAGEIF('Week 1 - Making'!$B:$B,'Product List'!$A3427,'Week 1 - Making'!$P:$P),0),"")</f>
        <v/>
      </c>
      <c r="K3427" s="7" t="str">
        <f>IFERROR(ROUND(AVERAGEIF('Week 2 - Making'!$B:$B,'Product List'!$A3427,'Week 2 - Making'!$P:$P),0),"")</f>
        <v/>
      </c>
      <c r="L3427" s="263" t="str">
        <f>IFERROR(ROUND(AVERAGEIF('Week 3 - Making'!$B:$B,'Product List'!$A3427,'Week 3 - Making'!$P:$P),0),"")</f>
        <v/>
      </c>
      <c r="M3427" s="7" t="str">
        <f>IFERROR(ROUND(AVERAGEIF('Week 4 - Making'!$B:$B,'Product List'!$A3427,'Week 4 - Making'!$P:$P),0),"")</f>
        <v/>
      </c>
      <c r="N3427" s="7" t="str">
        <f>IFERROR(ROUND(AVERAGEIF('Week 5 - Making'!$B:$B,'Product List'!$A3427,'Week 5 - Making'!$P:$P),0),"")</f>
        <v/>
      </c>
      <c r="O3427" s="7"/>
      <c r="P3427" s="7" t="str">
        <f t="array" ref="P3427">iferror(xlookup(C3427,'Product Families'!A:A,'Product Families'!S:S),"")</f>
        <v/>
      </c>
    </row>
    <row r="3428" ht="14.25" customHeight="1">
      <c r="A3428" s="122"/>
      <c r="B3428" s="270"/>
      <c r="C3428" s="122"/>
      <c r="D3428" s="7" t="str">
        <f t="array" ref="D3428">IFERROR(XLOOKUP($C3428,'Product Families'!$A:$A,'Product Families'!$D:$D),"")</f>
        <v/>
      </c>
      <c r="E3428" s="7" t="str">
        <f t="array" ref="E3428">IFERROR(XLOOKUP($C3428,'Product Families'!$A:$A,'Product Families'!$E:$E),"")</f>
        <v/>
      </c>
      <c r="F3428" s="7" t="str">
        <f t="array" ref="F3428">IFERROR(XLOOKUP($C3428,'Product Families'!$A:$A,'Product Families'!$F:$F),"")</f>
        <v/>
      </c>
      <c r="G3428" s="7" t="str">
        <f t="array" ref="G3428">IFERROR(XLOOKUP($C3428,'Product Families'!$A:$A,'Product Families'!$G:$G),"")</f>
        <v/>
      </c>
      <c r="J3428" s="7" t="str">
        <f>IFERROR(ROUND(AVERAGEIF('Week 1 - Making'!$B:$B,'Product List'!$A3428,'Week 1 - Making'!$P:$P),0),"")</f>
        <v/>
      </c>
      <c r="K3428" s="7" t="str">
        <f>IFERROR(ROUND(AVERAGEIF('Week 2 - Making'!$B:$B,'Product List'!$A3428,'Week 2 - Making'!$P:$P),0),"")</f>
        <v/>
      </c>
      <c r="L3428" s="263" t="str">
        <f>IFERROR(ROUND(AVERAGEIF('Week 3 - Making'!$B:$B,'Product List'!$A3428,'Week 3 - Making'!$P:$P),0),"")</f>
        <v/>
      </c>
      <c r="M3428" s="7" t="str">
        <f>IFERROR(ROUND(AVERAGEIF('Week 4 - Making'!$B:$B,'Product List'!$A3428,'Week 4 - Making'!$P:$P),0),"")</f>
        <v/>
      </c>
      <c r="N3428" s="7" t="str">
        <f>IFERROR(ROUND(AVERAGEIF('Week 5 - Making'!$B:$B,'Product List'!$A3428,'Week 5 - Making'!$P:$P),0),"")</f>
        <v/>
      </c>
      <c r="O3428" s="7"/>
      <c r="P3428" s="7" t="str">
        <f t="array" ref="P3428">iferror(xlookup(C3428,'Product Families'!A:A,'Product Families'!S:S),"")</f>
        <v/>
      </c>
    </row>
    <row r="3429" ht="14.25" customHeight="1">
      <c r="A3429" s="122"/>
      <c r="B3429" s="270"/>
      <c r="C3429" s="122"/>
      <c r="D3429" s="7" t="str">
        <f t="array" ref="D3429">IFERROR(XLOOKUP($C3429,'Product Families'!$A:$A,'Product Families'!$D:$D),"")</f>
        <v/>
      </c>
      <c r="E3429" s="7" t="str">
        <f t="array" ref="E3429">IFERROR(XLOOKUP($C3429,'Product Families'!$A:$A,'Product Families'!$E:$E),"")</f>
        <v/>
      </c>
      <c r="F3429" s="7" t="str">
        <f t="array" ref="F3429">IFERROR(XLOOKUP($C3429,'Product Families'!$A:$A,'Product Families'!$F:$F),"")</f>
        <v/>
      </c>
      <c r="G3429" s="7" t="str">
        <f t="array" ref="G3429">IFERROR(XLOOKUP($C3429,'Product Families'!$A:$A,'Product Families'!$G:$G),"")</f>
        <v/>
      </c>
      <c r="J3429" s="7" t="str">
        <f>IFERROR(ROUND(AVERAGEIF('Week 1 - Making'!$B:$B,'Product List'!$A3429,'Week 1 - Making'!$P:$P),0),"")</f>
        <v/>
      </c>
      <c r="K3429" s="7" t="str">
        <f>IFERROR(ROUND(AVERAGEIF('Week 2 - Making'!$B:$B,'Product List'!$A3429,'Week 2 - Making'!$P:$P),0),"")</f>
        <v/>
      </c>
      <c r="L3429" s="263" t="str">
        <f>IFERROR(ROUND(AVERAGEIF('Week 3 - Making'!$B:$B,'Product List'!$A3429,'Week 3 - Making'!$P:$P),0),"")</f>
        <v/>
      </c>
      <c r="M3429" s="7" t="str">
        <f>IFERROR(ROUND(AVERAGEIF('Week 4 - Making'!$B:$B,'Product List'!$A3429,'Week 4 - Making'!$P:$P),0),"")</f>
        <v/>
      </c>
      <c r="N3429" s="7" t="str">
        <f>IFERROR(ROUND(AVERAGEIF('Week 5 - Making'!$B:$B,'Product List'!$A3429,'Week 5 - Making'!$P:$P),0),"")</f>
        <v/>
      </c>
      <c r="O3429" s="7"/>
      <c r="P3429" s="7" t="str">
        <f t="array" ref="P3429">iferror(xlookup(C3429,'Product Families'!A:A,'Product Families'!S:S),"")</f>
        <v/>
      </c>
    </row>
    <row r="3430" ht="14.25" customHeight="1">
      <c r="A3430" s="122"/>
      <c r="B3430" s="270"/>
      <c r="C3430" s="122"/>
      <c r="D3430" s="7" t="str">
        <f t="array" ref="D3430">IFERROR(XLOOKUP($C3430,'Product Families'!$A:$A,'Product Families'!$D:$D),"")</f>
        <v/>
      </c>
      <c r="E3430" s="7" t="str">
        <f t="array" ref="E3430">IFERROR(XLOOKUP($C3430,'Product Families'!$A:$A,'Product Families'!$E:$E),"")</f>
        <v/>
      </c>
      <c r="F3430" s="7" t="str">
        <f t="array" ref="F3430">IFERROR(XLOOKUP($C3430,'Product Families'!$A:$A,'Product Families'!$F:$F),"")</f>
        <v/>
      </c>
      <c r="G3430" s="7" t="str">
        <f t="array" ref="G3430">IFERROR(XLOOKUP($C3430,'Product Families'!$A:$A,'Product Families'!$G:$G),"")</f>
        <v/>
      </c>
      <c r="J3430" s="7" t="str">
        <f>IFERROR(ROUND(AVERAGEIF('Week 1 - Making'!$B:$B,'Product List'!$A3430,'Week 1 - Making'!$P:$P),0),"")</f>
        <v/>
      </c>
      <c r="K3430" s="7" t="str">
        <f>IFERROR(ROUND(AVERAGEIF('Week 2 - Making'!$B:$B,'Product List'!$A3430,'Week 2 - Making'!$P:$P),0),"")</f>
        <v/>
      </c>
      <c r="L3430" s="263" t="str">
        <f>IFERROR(ROUND(AVERAGEIF('Week 3 - Making'!$B:$B,'Product List'!$A3430,'Week 3 - Making'!$P:$P),0),"")</f>
        <v/>
      </c>
      <c r="M3430" s="7" t="str">
        <f>IFERROR(ROUND(AVERAGEIF('Week 4 - Making'!$B:$B,'Product List'!$A3430,'Week 4 - Making'!$P:$P),0),"")</f>
        <v/>
      </c>
      <c r="N3430" s="7" t="str">
        <f>IFERROR(ROUND(AVERAGEIF('Week 5 - Making'!$B:$B,'Product List'!$A3430,'Week 5 - Making'!$P:$P),0),"")</f>
        <v/>
      </c>
      <c r="O3430" s="7"/>
      <c r="P3430" s="7" t="str">
        <f t="array" ref="P3430">iferror(xlookup(C3430,'Product Families'!A:A,'Product Families'!S:S),"")</f>
        <v/>
      </c>
    </row>
    <row r="3431" ht="14.25" customHeight="1">
      <c r="A3431" s="122"/>
      <c r="B3431" s="270"/>
      <c r="C3431" s="122"/>
      <c r="D3431" s="7" t="str">
        <f t="array" ref="D3431">IFERROR(XLOOKUP($C3431,'Product Families'!$A:$A,'Product Families'!$D:$D),"")</f>
        <v/>
      </c>
      <c r="E3431" s="7" t="str">
        <f t="array" ref="E3431">IFERROR(XLOOKUP($C3431,'Product Families'!$A:$A,'Product Families'!$E:$E),"")</f>
        <v/>
      </c>
      <c r="F3431" s="7" t="str">
        <f t="array" ref="F3431">IFERROR(XLOOKUP($C3431,'Product Families'!$A:$A,'Product Families'!$F:$F),"")</f>
        <v/>
      </c>
      <c r="G3431" s="7" t="str">
        <f t="array" ref="G3431">IFERROR(XLOOKUP($C3431,'Product Families'!$A:$A,'Product Families'!$G:$G),"")</f>
        <v/>
      </c>
      <c r="J3431" s="7" t="str">
        <f>IFERROR(ROUND(AVERAGEIF('Week 1 - Making'!$B:$B,'Product List'!$A3431,'Week 1 - Making'!$P:$P),0),"")</f>
        <v/>
      </c>
      <c r="K3431" s="7" t="str">
        <f>IFERROR(ROUND(AVERAGEIF('Week 2 - Making'!$B:$B,'Product List'!$A3431,'Week 2 - Making'!$P:$P),0),"")</f>
        <v/>
      </c>
      <c r="L3431" s="263" t="str">
        <f>IFERROR(ROUND(AVERAGEIF('Week 3 - Making'!$B:$B,'Product List'!$A3431,'Week 3 - Making'!$P:$P),0),"")</f>
        <v/>
      </c>
      <c r="M3431" s="7" t="str">
        <f>IFERROR(ROUND(AVERAGEIF('Week 4 - Making'!$B:$B,'Product List'!$A3431,'Week 4 - Making'!$P:$P),0),"")</f>
        <v/>
      </c>
      <c r="N3431" s="7" t="str">
        <f>IFERROR(ROUND(AVERAGEIF('Week 5 - Making'!$B:$B,'Product List'!$A3431,'Week 5 - Making'!$P:$P),0),"")</f>
        <v/>
      </c>
      <c r="O3431" s="7"/>
      <c r="P3431" s="7" t="str">
        <f t="array" ref="P3431">iferror(xlookup(C3431,'Product Families'!A:A,'Product Families'!S:S),"")</f>
        <v/>
      </c>
    </row>
    <row r="3432" ht="14.25" customHeight="1">
      <c r="A3432" s="122"/>
      <c r="B3432" s="270"/>
      <c r="C3432" s="122"/>
      <c r="D3432" s="7" t="str">
        <f t="array" ref="D3432">IFERROR(XLOOKUP($C3432,'Product Families'!$A:$A,'Product Families'!$D:$D),"")</f>
        <v/>
      </c>
      <c r="E3432" s="7" t="str">
        <f t="array" ref="E3432">IFERROR(XLOOKUP($C3432,'Product Families'!$A:$A,'Product Families'!$E:$E),"")</f>
        <v/>
      </c>
      <c r="F3432" s="7" t="str">
        <f t="array" ref="F3432">IFERROR(XLOOKUP($C3432,'Product Families'!$A:$A,'Product Families'!$F:$F),"")</f>
        <v/>
      </c>
      <c r="G3432" s="7" t="str">
        <f t="array" ref="G3432">IFERROR(XLOOKUP($C3432,'Product Families'!$A:$A,'Product Families'!$G:$G),"")</f>
        <v/>
      </c>
      <c r="J3432" s="7" t="str">
        <f>IFERROR(ROUND(AVERAGEIF('Week 1 - Making'!$B:$B,'Product List'!$A3432,'Week 1 - Making'!$P:$P),0),"")</f>
        <v/>
      </c>
      <c r="K3432" s="7" t="str">
        <f>IFERROR(ROUND(AVERAGEIF('Week 2 - Making'!$B:$B,'Product List'!$A3432,'Week 2 - Making'!$P:$P),0),"")</f>
        <v/>
      </c>
      <c r="L3432" s="263" t="str">
        <f>IFERROR(ROUND(AVERAGEIF('Week 3 - Making'!$B:$B,'Product List'!$A3432,'Week 3 - Making'!$P:$P),0),"")</f>
        <v/>
      </c>
      <c r="M3432" s="7" t="str">
        <f>IFERROR(ROUND(AVERAGEIF('Week 4 - Making'!$B:$B,'Product List'!$A3432,'Week 4 - Making'!$P:$P),0),"")</f>
        <v/>
      </c>
      <c r="N3432" s="7" t="str">
        <f>IFERROR(ROUND(AVERAGEIF('Week 5 - Making'!$B:$B,'Product List'!$A3432,'Week 5 - Making'!$P:$P),0),"")</f>
        <v/>
      </c>
      <c r="O3432" s="7"/>
      <c r="P3432" s="7" t="str">
        <f t="array" ref="P3432">iferror(xlookup(C3432,'Product Families'!A:A,'Product Families'!S:S),"")</f>
        <v/>
      </c>
    </row>
    <row r="3433" ht="14.25" customHeight="1">
      <c r="A3433" s="122"/>
      <c r="B3433" s="270"/>
      <c r="C3433" s="122"/>
      <c r="D3433" s="7" t="str">
        <f t="array" ref="D3433">IFERROR(XLOOKUP($C3433,'Product Families'!$A:$A,'Product Families'!$D:$D),"")</f>
        <v/>
      </c>
      <c r="E3433" s="7" t="str">
        <f t="array" ref="E3433">IFERROR(XLOOKUP($C3433,'Product Families'!$A:$A,'Product Families'!$E:$E),"")</f>
        <v/>
      </c>
      <c r="F3433" s="7" t="str">
        <f t="array" ref="F3433">IFERROR(XLOOKUP($C3433,'Product Families'!$A:$A,'Product Families'!$F:$F),"")</f>
        <v/>
      </c>
      <c r="G3433" s="7" t="str">
        <f t="array" ref="G3433">IFERROR(XLOOKUP($C3433,'Product Families'!$A:$A,'Product Families'!$G:$G),"")</f>
        <v/>
      </c>
      <c r="J3433" s="7" t="str">
        <f>IFERROR(ROUND(AVERAGEIF('Week 1 - Making'!$B:$B,'Product List'!$A3433,'Week 1 - Making'!$P:$P),0),"")</f>
        <v/>
      </c>
      <c r="K3433" s="7" t="str">
        <f>IFERROR(ROUND(AVERAGEIF('Week 2 - Making'!$B:$B,'Product List'!$A3433,'Week 2 - Making'!$P:$P),0),"")</f>
        <v/>
      </c>
      <c r="L3433" s="263" t="str">
        <f>IFERROR(ROUND(AVERAGEIF('Week 3 - Making'!$B:$B,'Product List'!$A3433,'Week 3 - Making'!$P:$P),0),"")</f>
        <v/>
      </c>
      <c r="M3433" s="7" t="str">
        <f>IFERROR(ROUND(AVERAGEIF('Week 4 - Making'!$B:$B,'Product List'!$A3433,'Week 4 - Making'!$P:$P),0),"")</f>
        <v/>
      </c>
      <c r="N3433" s="7" t="str">
        <f>IFERROR(ROUND(AVERAGEIF('Week 5 - Making'!$B:$B,'Product List'!$A3433,'Week 5 - Making'!$P:$P),0),"")</f>
        <v/>
      </c>
      <c r="O3433" s="7"/>
      <c r="P3433" s="7" t="str">
        <f t="array" ref="P3433">iferror(xlookup(C3433,'Product Families'!A:A,'Product Families'!S:S),"")</f>
        <v/>
      </c>
    </row>
    <row r="3434" ht="14.25" customHeight="1">
      <c r="A3434" s="122"/>
      <c r="B3434" s="270"/>
      <c r="C3434" s="122"/>
      <c r="D3434" s="7" t="str">
        <f t="array" ref="D3434">IFERROR(XLOOKUP($C3434,'Product Families'!$A:$A,'Product Families'!$D:$D),"")</f>
        <v/>
      </c>
      <c r="E3434" s="7" t="str">
        <f t="array" ref="E3434">IFERROR(XLOOKUP($C3434,'Product Families'!$A:$A,'Product Families'!$E:$E),"")</f>
        <v/>
      </c>
      <c r="F3434" s="7" t="str">
        <f t="array" ref="F3434">IFERROR(XLOOKUP($C3434,'Product Families'!$A:$A,'Product Families'!$F:$F),"")</f>
        <v/>
      </c>
      <c r="G3434" s="7" t="str">
        <f t="array" ref="G3434">IFERROR(XLOOKUP($C3434,'Product Families'!$A:$A,'Product Families'!$G:$G),"")</f>
        <v/>
      </c>
      <c r="J3434" s="7" t="str">
        <f>IFERROR(ROUND(AVERAGEIF('Week 1 - Making'!$B:$B,'Product List'!$A3434,'Week 1 - Making'!$P:$P),0),"")</f>
        <v/>
      </c>
      <c r="K3434" s="7" t="str">
        <f>IFERROR(ROUND(AVERAGEIF('Week 2 - Making'!$B:$B,'Product List'!$A3434,'Week 2 - Making'!$P:$P),0),"")</f>
        <v/>
      </c>
      <c r="L3434" s="263" t="str">
        <f>IFERROR(ROUND(AVERAGEIF('Week 3 - Making'!$B:$B,'Product List'!$A3434,'Week 3 - Making'!$P:$P),0),"")</f>
        <v/>
      </c>
      <c r="M3434" s="7" t="str">
        <f>IFERROR(ROUND(AVERAGEIF('Week 4 - Making'!$B:$B,'Product List'!$A3434,'Week 4 - Making'!$P:$P),0),"")</f>
        <v/>
      </c>
      <c r="N3434" s="7" t="str">
        <f>IFERROR(ROUND(AVERAGEIF('Week 5 - Making'!$B:$B,'Product List'!$A3434,'Week 5 - Making'!$P:$P),0),"")</f>
        <v/>
      </c>
      <c r="O3434" s="7"/>
      <c r="P3434" s="7" t="str">
        <f t="array" ref="P3434">iferror(xlookup(C3434,'Product Families'!A:A,'Product Families'!S:S),"")</f>
        <v/>
      </c>
    </row>
    <row r="3435" ht="14.25" customHeight="1">
      <c r="A3435" s="122"/>
      <c r="B3435" s="270"/>
      <c r="C3435" s="122"/>
      <c r="D3435" s="7" t="str">
        <f t="array" ref="D3435">IFERROR(XLOOKUP($C3435,'Product Families'!$A:$A,'Product Families'!$D:$D),"")</f>
        <v/>
      </c>
      <c r="E3435" s="7" t="str">
        <f t="array" ref="E3435">IFERROR(XLOOKUP($C3435,'Product Families'!$A:$A,'Product Families'!$E:$E),"")</f>
        <v/>
      </c>
      <c r="F3435" s="7" t="str">
        <f t="array" ref="F3435">IFERROR(XLOOKUP($C3435,'Product Families'!$A:$A,'Product Families'!$F:$F),"")</f>
        <v/>
      </c>
      <c r="G3435" s="7" t="str">
        <f t="array" ref="G3435">IFERROR(XLOOKUP($C3435,'Product Families'!$A:$A,'Product Families'!$G:$G),"")</f>
        <v/>
      </c>
      <c r="J3435" s="7" t="str">
        <f>IFERROR(ROUND(AVERAGEIF('Week 1 - Making'!$B:$B,'Product List'!$A3435,'Week 1 - Making'!$P:$P),0),"")</f>
        <v/>
      </c>
      <c r="K3435" s="7" t="str">
        <f>IFERROR(ROUND(AVERAGEIF('Week 2 - Making'!$B:$B,'Product List'!$A3435,'Week 2 - Making'!$P:$P),0),"")</f>
        <v/>
      </c>
      <c r="L3435" s="263" t="str">
        <f>IFERROR(ROUND(AVERAGEIF('Week 3 - Making'!$B:$B,'Product List'!$A3435,'Week 3 - Making'!$P:$P),0),"")</f>
        <v/>
      </c>
      <c r="M3435" s="7" t="str">
        <f>IFERROR(ROUND(AVERAGEIF('Week 4 - Making'!$B:$B,'Product List'!$A3435,'Week 4 - Making'!$P:$P),0),"")</f>
        <v/>
      </c>
      <c r="N3435" s="7" t="str">
        <f>IFERROR(ROUND(AVERAGEIF('Week 5 - Making'!$B:$B,'Product List'!$A3435,'Week 5 - Making'!$P:$P),0),"")</f>
        <v/>
      </c>
      <c r="O3435" s="7"/>
      <c r="P3435" s="7" t="str">
        <f t="array" ref="P3435">iferror(xlookup(C3435,'Product Families'!A:A,'Product Families'!S:S),"")</f>
        <v/>
      </c>
    </row>
    <row r="3436" ht="14.25" customHeight="1">
      <c r="A3436" s="122"/>
      <c r="B3436" s="270"/>
      <c r="C3436" s="122"/>
      <c r="D3436" s="7" t="str">
        <f t="array" ref="D3436">IFERROR(XLOOKUP($C3436,'Product Families'!$A:$A,'Product Families'!$D:$D),"")</f>
        <v/>
      </c>
      <c r="E3436" s="7" t="str">
        <f t="array" ref="E3436">IFERROR(XLOOKUP($C3436,'Product Families'!$A:$A,'Product Families'!$E:$E),"")</f>
        <v/>
      </c>
      <c r="F3436" s="7" t="str">
        <f t="array" ref="F3436">IFERROR(XLOOKUP($C3436,'Product Families'!$A:$A,'Product Families'!$F:$F),"")</f>
        <v/>
      </c>
      <c r="G3436" s="7" t="str">
        <f t="array" ref="G3436">IFERROR(XLOOKUP($C3436,'Product Families'!$A:$A,'Product Families'!$G:$G),"")</f>
        <v/>
      </c>
      <c r="J3436" s="7" t="str">
        <f>IFERROR(ROUND(AVERAGEIF('Week 1 - Making'!$B:$B,'Product List'!$A3436,'Week 1 - Making'!$P:$P),0),"")</f>
        <v/>
      </c>
      <c r="K3436" s="7" t="str">
        <f>IFERROR(ROUND(AVERAGEIF('Week 2 - Making'!$B:$B,'Product List'!$A3436,'Week 2 - Making'!$P:$P),0),"")</f>
        <v/>
      </c>
      <c r="L3436" s="263" t="str">
        <f>IFERROR(ROUND(AVERAGEIF('Week 3 - Making'!$B:$B,'Product List'!$A3436,'Week 3 - Making'!$P:$P),0),"")</f>
        <v/>
      </c>
      <c r="M3436" s="7" t="str">
        <f>IFERROR(ROUND(AVERAGEIF('Week 4 - Making'!$B:$B,'Product List'!$A3436,'Week 4 - Making'!$P:$P),0),"")</f>
        <v/>
      </c>
      <c r="N3436" s="7" t="str">
        <f>IFERROR(ROUND(AVERAGEIF('Week 5 - Making'!$B:$B,'Product List'!$A3436,'Week 5 - Making'!$P:$P),0),"")</f>
        <v/>
      </c>
      <c r="O3436" s="7"/>
      <c r="P3436" s="7" t="str">
        <f t="array" ref="P3436">iferror(xlookup(C3436,'Product Families'!A:A,'Product Families'!S:S),"")</f>
        <v/>
      </c>
    </row>
    <row r="3437" ht="14.25" customHeight="1">
      <c r="A3437" s="122"/>
      <c r="B3437" s="270"/>
      <c r="C3437" s="122"/>
      <c r="D3437" s="7" t="str">
        <f t="array" ref="D3437">IFERROR(XLOOKUP($C3437,'Product Families'!$A:$A,'Product Families'!$D:$D),"")</f>
        <v/>
      </c>
      <c r="E3437" s="7" t="str">
        <f t="array" ref="E3437">IFERROR(XLOOKUP($C3437,'Product Families'!$A:$A,'Product Families'!$E:$E),"")</f>
        <v/>
      </c>
      <c r="F3437" s="7" t="str">
        <f t="array" ref="F3437">IFERROR(XLOOKUP($C3437,'Product Families'!$A:$A,'Product Families'!$F:$F),"")</f>
        <v/>
      </c>
      <c r="G3437" s="7" t="str">
        <f t="array" ref="G3437">IFERROR(XLOOKUP($C3437,'Product Families'!$A:$A,'Product Families'!$G:$G),"")</f>
        <v/>
      </c>
      <c r="J3437" s="7" t="str">
        <f>IFERROR(ROUND(AVERAGEIF('Week 1 - Making'!$B:$B,'Product List'!$A3437,'Week 1 - Making'!$P:$P),0),"")</f>
        <v/>
      </c>
      <c r="K3437" s="7" t="str">
        <f>IFERROR(ROUND(AVERAGEIF('Week 2 - Making'!$B:$B,'Product List'!$A3437,'Week 2 - Making'!$P:$P),0),"")</f>
        <v/>
      </c>
      <c r="L3437" s="263" t="str">
        <f>IFERROR(ROUND(AVERAGEIF('Week 3 - Making'!$B:$B,'Product List'!$A3437,'Week 3 - Making'!$P:$P),0),"")</f>
        <v/>
      </c>
      <c r="M3437" s="7" t="str">
        <f>IFERROR(ROUND(AVERAGEIF('Week 4 - Making'!$B:$B,'Product List'!$A3437,'Week 4 - Making'!$P:$P),0),"")</f>
        <v/>
      </c>
      <c r="N3437" s="7" t="str">
        <f>IFERROR(ROUND(AVERAGEIF('Week 5 - Making'!$B:$B,'Product List'!$A3437,'Week 5 - Making'!$P:$P),0),"")</f>
        <v/>
      </c>
      <c r="O3437" s="7"/>
      <c r="P3437" s="7" t="str">
        <f t="array" ref="P3437">iferror(xlookup(C3437,'Product Families'!A:A,'Product Families'!S:S),"")</f>
        <v/>
      </c>
    </row>
    <row r="3438" ht="14.25" customHeight="1">
      <c r="A3438" s="122"/>
      <c r="B3438" s="270"/>
      <c r="C3438" s="122"/>
      <c r="D3438" s="7" t="str">
        <f t="array" ref="D3438">IFERROR(XLOOKUP($C3438,'Product Families'!$A:$A,'Product Families'!$D:$D),"")</f>
        <v/>
      </c>
      <c r="E3438" s="7" t="str">
        <f t="array" ref="E3438">IFERROR(XLOOKUP($C3438,'Product Families'!$A:$A,'Product Families'!$E:$E),"")</f>
        <v/>
      </c>
      <c r="F3438" s="7" t="str">
        <f t="array" ref="F3438">IFERROR(XLOOKUP($C3438,'Product Families'!$A:$A,'Product Families'!$F:$F),"")</f>
        <v/>
      </c>
      <c r="G3438" s="7" t="str">
        <f t="array" ref="G3438">IFERROR(XLOOKUP($C3438,'Product Families'!$A:$A,'Product Families'!$G:$G),"")</f>
        <v/>
      </c>
      <c r="J3438" s="7" t="str">
        <f>IFERROR(ROUND(AVERAGEIF('Week 1 - Making'!$B:$B,'Product List'!$A3438,'Week 1 - Making'!$P:$P),0),"")</f>
        <v/>
      </c>
      <c r="K3438" s="7" t="str">
        <f>IFERROR(ROUND(AVERAGEIF('Week 2 - Making'!$B:$B,'Product List'!$A3438,'Week 2 - Making'!$P:$P),0),"")</f>
        <v/>
      </c>
      <c r="L3438" s="263" t="str">
        <f>IFERROR(ROUND(AVERAGEIF('Week 3 - Making'!$B:$B,'Product List'!$A3438,'Week 3 - Making'!$P:$P),0),"")</f>
        <v/>
      </c>
      <c r="M3438" s="7" t="str">
        <f>IFERROR(ROUND(AVERAGEIF('Week 4 - Making'!$B:$B,'Product List'!$A3438,'Week 4 - Making'!$P:$P),0),"")</f>
        <v/>
      </c>
      <c r="N3438" s="7" t="str">
        <f>IFERROR(ROUND(AVERAGEIF('Week 5 - Making'!$B:$B,'Product List'!$A3438,'Week 5 - Making'!$P:$P),0),"")</f>
        <v/>
      </c>
      <c r="O3438" s="7"/>
      <c r="P3438" s="7" t="str">
        <f t="array" ref="P3438">iferror(xlookup(C3438,'Product Families'!A:A,'Product Families'!S:S),"")</f>
        <v/>
      </c>
    </row>
    <row r="3439" ht="14.25" customHeight="1">
      <c r="A3439" s="122"/>
      <c r="B3439" s="270"/>
      <c r="C3439" s="122"/>
      <c r="D3439" s="7" t="str">
        <f t="array" ref="D3439">IFERROR(XLOOKUP($C3439,'Product Families'!$A:$A,'Product Families'!$D:$D),"")</f>
        <v/>
      </c>
      <c r="E3439" s="7" t="str">
        <f t="array" ref="E3439">IFERROR(XLOOKUP($C3439,'Product Families'!$A:$A,'Product Families'!$E:$E),"")</f>
        <v/>
      </c>
      <c r="F3439" s="7" t="str">
        <f t="array" ref="F3439">IFERROR(XLOOKUP($C3439,'Product Families'!$A:$A,'Product Families'!$F:$F),"")</f>
        <v/>
      </c>
      <c r="G3439" s="7" t="str">
        <f t="array" ref="G3439">IFERROR(XLOOKUP($C3439,'Product Families'!$A:$A,'Product Families'!$G:$G),"")</f>
        <v/>
      </c>
      <c r="J3439" s="7" t="str">
        <f>IFERROR(ROUND(AVERAGEIF('Week 1 - Making'!$B:$B,'Product List'!$A3439,'Week 1 - Making'!$P:$P),0),"")</f>
        <v/>
      </c>
      <c r="K3439" s="7" t="str">
        <f>IFERROR(ROUND(AVERAGEIF('Week 2 - Making'!$B:$B,'Product List'!$A3439,'Week 2 - Making'!$P:$P),0),"")</f>
        <v/>
      </c>
      <c r="L3439" s="263" t="str">
        <f>IFERROR(ROUND(AVERAGEIF('Week 3 - Making'!$B:$B,'Product List'!$A3439,'Week 3 - Making'!$P:$P),0),"")</f>
        <v/>
      </c>
      <c r="M3439" s="7" t="str">
        <f>IFERROR(ROUND(AVERAGEIF('Week 4 - Making'!$B:$B,'Product List'!$A3439,'Week 4 - Making'!$P:$P),0),"")</f>
        <v/>
      </c>
      <c r="N3439" s="7" t="str">
        <f>IFERROR(ROUND(AVERAGEIF('Week 5 - Making'!$B:$B,'Product List'!$A3439,'Week 5 - Making'!$P:$P),0),"")</f>
        <v/>
      </c>
      <c r="O3439" s="7"/>
      <c r="P3439" s="7" t="str">
        <f t="array" ref="P3439">iferror(xlookup(C3439,'Product Families'!A:A,'Product Families'!S:S),"")</f>
        <v/>
      </c>
    </row>
    <row r="3440" ht="14.25" customHeight="1">
      <c r="A3440" s="122"/>
      <c r="B3440" s="270"/>
      <c r="C3440" s="122"/>
      <c r="D3440" s="7" t="str">
        <f t="array" ref="D3440">IFERROR(XLOOKUP($C3440,'Product Families'!$A:$A,'Product Families'!$D:$D),"")</f>
        <v/>
      </c>
      <c r="E3440" s="7" t="str">
        <f t="array" ref="E3440">IFERROR(XLOOKUP($C3440,'Product Families'!$A:$A,'Product Families'!$E:$E),"")</f>
        <v/>
      </c>
      <c r="F3440" s="7" t="str">
        <f t="array" ref="F3440">IFERROR(XLOOKUP($C3440,'Product Families'!$A:$A,'Product Families'!$F:$F),"")</f>
        <v/>
      </c>
      <c r="G3440" s="7" t="str">
        <f t="array" ref="G3440">IFERROR(XLOOKUP($C3440,'Product Families'!$A:$A,'Product Families'!$G:$G),"")</f>
        <v/>
      </c>
      <c r="J3440" s="7" t="str">
        <f>IFERROR(ROUND(AVERAGEIF('Week 1 - Making'!$B:$B,'Product List'!$A3440,'Week 1 - Making'!$P:$P),0),"")</f>
        <v/>
      </c>
      <c r="K3440" s="7" t="str">
        <f>IFERROR(ROUND(AVERAGEIF('Week 2 - Making'!$B:$B,'Product List'!$A3440,'Week 2 - Making'!$P:$P),0),"")</f>
        <v/>
      </c>
      <c r="L3440" s="263" t="str">
        <f>IFERROR(ROUND(AVERAGEIF('Week 3 - Making'!$B:$B,'Product List'!$A3440,'Week 3 - Making'!$P:$P),0),"")</f>
        <v/>
      </c>
      <c r="M3440" s="7" t="str">
        <f>IFERROR(ROUND(AVERAGEIF('Week 4 - Making'!$B:$B,'Product List'!$A3440,'Week 4 - Making'!$P:$P),0),"")</f>
        <v/>
      </c>
      <c r="N3440" s="7" t="str">
        <f>IFERROR(ROUND(AVERAGEIF('Week 5 - Making'!$B:$B,'Product List'!$A3440,'Week 5 - Making'!$P:$P),0),"")</f>
        <v/>
      </c>
      <c r="O3440" s="7"/>
      <c r="P3440" s="7" t="str">
        <f t="array" ref="P3440">iferror(xlookup(C3440,'Product Families'!A:A,'Product Families'!S:S),"")</f>
        <v/>
      </c>
    </row>
    <row r="3441" ht="14.25" customHeight="1">
      <c r="A3441" s="122"/>
      <c r="B3441" s="270"/>
      <c r="C3441" s="122"/>
      <c r="D3441" s="7" t="str">
        <f t="array" ref="D3441">IFERROR(XLOOKUP($C3441,'Product Families'!$A:$A,'Product Families'!$D:$D),"")</f>
        <v/>
      </c>
      <c r="E3441" s="7" t="str">
        <f t="array" ref="E3441">IFERROR(XLOOKUP($C3441,'Product Families'!$A:$A,'Product Families'!$E:$E),"")</f>
        <v/>
      </c>
      <c r="F3441" s="7" t="str">
        <f t="array" ref="F3441">IFERROR(XLOOKUP($C3441,'Product Families'!$A:$A,'Product Families'!$F:$F),"")</f>
        <v/>
      </c>
      <c r="G3441" s="7" t="str">
        <f t="array" ref="G3441">IFERROR(XLOOKUP($C3441,'Product Families'!$A:$A,'Product Families'!$G:$G),"")</f>
        <v/>
      </c>
      <c r="J3441" s="7" t="str">
        <f>IFERROR(ROUND(AVERAGEIF('Week 1 - Making'!$B:$B,'Product List'!$A3441,'Week 1 - Making'!$P:$P),0),"")</f>
        <v/>
      </c>
      <c r="K3441" s="7" t="str">
        <f>IFERROR(ROUND(AVERAGEIF('Week 2 - Making'!$B:$B,'Product List'!$A3441,'Week 2 - Making'!$P:$P),0),"")</f>
        <v/>
      </c>
      <c r="L3441" s="263" t="str">
        <f>IFERROR(ROUND(AVERAGEIF('Week 3 - Making'!$B:$B,'Product List'!$A3441,'Week 3 - Making'!$P:$P),0),"")</f>
        <v/>
      </c>
      <c r="M3441" s="7" t="str">
        <f>IFERROR(ROUND(AVERAGEIF('Week 4 - Making'!$B:$B,'Product List'!$A3441,'Week 4 - Making'!$P:$P),0),"")</f>
        <v/>
      </c>
      <c r="N3441" s="7" t="str">
        <f>IFERROR(ROUND(AVERAGEIF('Week 5 - Making'!$B:$B,'Product List'!$A3441,'Week 5 - Making'!$P:$P),0),"")</f>
        <v/>
      </c>
      <c r="O3441" s="7"/>
      <c r="P3441" s="7" t="str">
        <f t="array" ref="P3441">iferror(xlookup(C3441,'Product Families'!A:A,'Product Families'!S:S),"")</f>
        <v/>
      </c>
    </row>
    <row r="3442" ht="14.25" customHeight="1">
      <c r="A3442" s="122"/>
      <c r="B3442" s="270"/>
      <c r="C3442" s="122"/>
      <c r="D3442" s="7" t="str">
        <f t="array" ref="D3442">IFERROR(XLOOKUP($C3442,'Product Families'!$A:$A,'Product Families'!$D:$D),"")</f>
        <v/>
      </c>
      <c r="E3442" s="7" t="str">
        <f t="array" ref="E3442">IFERROR(XLOOKUP($C3442,'Product Families'!$A:$A,'Product Families'!$E:$E),"")</f>
        <v/>
      </c>
      <c r="F3442" s="7" t="str">
        <f t="array" ref="F3442">IFERROR(XLOOKUP($C3442,'Product Families'!$A:$A,'Product Families'!$F:$F),"")</f>
        <v/>
      </c>
      <c r="G3442" s="7" t="str">
        <f t="array" ref="G3442">IFERROR(XLOOKUP($C3442,'Product Families'!$A:$A,'Product Families'!$G:$G),"")</f>
        <v/>
      </c>
      <c r="J3442" s="7" t="str">
        <f>IFERROR(ROUND(AVERAGEIF('Week 1 - Making'!$B:$B,'Product List'!$A3442,'Week 1 - Making'!$P:$P),0),"")</f>
        <v/>
      </c>
      <c r="K3442" s="7" t="str">
        <f>IFERROR(ROUND(AVERAGEIF('Week 2 - Making'!$B:$B,'Product List'!$A3442,'Week 2 - Making'!$P:$P),0),"")</f>
        <v/>
      </c>
      <c r="L3442" s="263" t="str">
        <f>IFERROR(ROUND(AVERAGEIF('Week 3 - Making'!$B:$B,'Product List'!$A3442,'Week 3 - Making'!$P:$P),0),"")</f>
        <v/>
      </c>
      <c r="M3442" s="7" t="str">
        <f>IFERROR(ROUND(AVERAGEIF('Week 4 - Making'!$B:$B,'Product List'!$A3442,'Week 4 - Making'!$P:$P),0),"")</f>
        <v/>
      </c>
      <c r="N3442" s="7" t="str">
        <f>IFERROR(ROUND(AVERAGEIF('Week 5 - Making'!$B:$B,'Product List'!$A3442,'Week 5 - Making'!$P:$P),0),"")</f>
        <v/>
      </c>
      <c r="O3442" s="7"/>
      <c r="P3442" s="7" t="str">
        <f t="array" ref="P3442">iferror(xlookup(C3442,'Product Families'!A:A,'Product Families'!S:S),"")</f>
        <v/>
      </c>
    </row>
    <row r="3443" ht="14.25" customHeight="1">
      <c r="A3443" s="122"/>
      <c r="B3443" s="270"/>
      <c r="C3443" s="122"/>
      <c r="D3443" s="7" t="str">
        <f t="array" ref="D3443">IFERROR(XLOOKUP($C3443,'Product Families'!$A:$A,'Product Families'!$D:$D),"")</f>
        <v/>
      </c>
      <c r="E3443" s="7" t="str">
        <f t="array" ref="E3443">IFERROR(XLOOKUP($C3443,'Product Families'!$A:$A,'Product Families'!$E:$E),"")</f>
        <v/>
      </c>
      <c r="F3443" s="7" t="str">
        <f t="array" ref="F3443">IFERROR(XLOOKUP($C3443,'Product Families'!$A:$A,'Product Families'!$F:$F),"")</f>
        <v/>
      </c>
      <c r="G3443" s="7" t="str">
        <f t="array" ref="G3443">IFERROR(XLOOKUP($C3443,'Product Families'!$A:$A,'Product Families'!$G:$G),"")</f>
        <v/>
      </c>
      <c r="J3443" s="7" t="str">
        <f>IFERROR(ROUND(AVERAGEIF('Week 1 - Making'!$B:$B,'Product List'!$A3443,'Week 1 - Making'!$P:$P),0),"")</f>
        <v/>
      </c>
      <c r="K3443" s="7" t="str">
        <f>IFERROR(ROUND(AVERAGEIF('Week 2 - Making'!$B:$B,'Product List'!$A3443,'Week 2 - Making'!$P:$P),0),"")</f>
        <v/>
      </c>
      <c r="L3443" s="263" t="str">
        <f>IFERROR(ROUND(AVERAGEIF('Week 3 - Making'!$B:$B,'Product List'!$A3443,'Week 3 - Making'!$P:$P),0),"")</f>
        <v/>
      </c>
      <c r="M3443" s="7" t="str">
        <f>IFERROR(ROUND(AVERAGEIF('Week 4 - Making'!$B:$B,'Product List'!$A3443,'Week 4 - Making'!$P:$P),0),"")</f>
        <v/>
      </c>
      <c r="N3443" s="7" t="str">
        <f>IFERROR(ROUND(AVERAGEIF('Week 5 - Making'!$B:$B,'Product List'!$A3443,'Week 5 - Making'!$P:$P),0),"")</f>
        <v/>
      </c>
      <c r="O3443" s="7"/>
      <c r="P3443" s="7" t="str">
        <f t="array" ref="P3443">iferror(xlookup(C3443,'Product Families'!A:A,'Product Families'!S:S),"")</f>
        <v/>
      </c>
    </row>
    <row r="3444" ht="14.25" customHeight="1">
      <c r="A3444" s="122"/>
      <c r="B3444" s="270"/>
      <c r="C3444" s="122"/>
      <c r="D3444" s="7" t="str">
        <f t="array" ref="D3444">IFERROR(XLOOKUP($C3444,'Product Families'!$A:$A,'Product Families'!$D:$D),"")</f>
        <v/>
      </c>
      <c r="E3444" s="7" t="str">
        <f t="array" ref="E3444">IFERROR(XLOOKUP($C3444,'Product Families'!$A:$A,'Product Families'!$E:$E),"")</f>
        <v/>
      </c>
      <c r="F3444" s="7" t="str">
        <f t="array" ref="F3444">IFERROR(XLOOKUP($C3444,'Product Families'!$A:$A,'Product Families'!$F:$F),"")</f>
        <v/>
      </c>
      <c r="G3444" s="7" t="str">
        <f t="array" ref="G3444">IFERROR(XLOOKUP($C3444,'Product Families'!$A:$A,'Product Families'!$G:$G),"")</f>
        <v/>
      </c>
      <c r="J3444" s="7" t="str">
        <f>IFERROR(ROUND(AVERAGEIF('Week 1 - Making'!$B:$B,'Product List'!$A3444,'Week 1 - Making'!$P:$P),0),"")</f>
        <v/>
      </c>
      <c r="K3444" s="7" t="str">
        <f>IFERROR(ROUND(AVERAGEIF('Week 2 - Making'!$B:$B,'Product List'!$A3444,'Week 2 - Making'!$P:$P),0),"")</f>
        <v/>
      </c>
      <c r="L3444" s="263" t="str">
        <f>IFERROR(ROUND(AVERAGEIF('Week 3 - Making'!$B:$B,'Product List'!$A3444,'Week 3 - Making'!$P:$P),0),"")</f>
        <v/>
      </c>
      <c r="M3444" s="7" t="str">
        <f>IFERROR(ROUND(AVERAGEIF('Week 4 - Making'!$B:$B,'Product List'!$A3444,'Week 4 - Making'!$P:$P),0),"")</f>
        <v/>
      </c>
      <c r="N3444" s="7" t="str">
        <f>IFERROR(ROUND(AVERAGEIF('Week 5 - Making'!$B:$B,'Product List'!$A3444,'Week 5 - Making'!$P:$P),0),"")</f>
        <v/>
      </c>
      <c r="O3444" s="7"/>
      <c r="P3444" s="7" t="str">
        <f t="array" ref="P3444">iferror(xlookup(C3444,'Product Families'!A:A,'Product Families'!S:S),"")</f>
        <v/>
      </c>
    </row>
    <row r="3445" ht="14.25" customHeight="1">
      <c r="A3445" s="122"/>
      <c r="B3445" s="270"/>
      <c r="C3445" s="122"/>
      <c r="D3445" s="7" t="str">
        <f t="array" ref="D3445">IFERROR(XLOOKUP($C3445,'Product Families'!$A:$A,'Product Families'!$D:$D),"")</f>
        <v/>
      </c>
      <c r="E3445" s="7" t="str">
        <f t="array" ref="E3445">IFERROR(XLOOKUP($C3445,'Product Families'!$A:$A,'Product Families'!$E:$E),"")</f>
        <v/>
      </c>
      <c r="F3445" s="7" t="str">
        <f t="array" ref="F3445">IFERROR(XLOOKUP($C3445,'Product Families'!$A:$A,'Product Families'!$F:$F),"")</f>
        <v/>
      </c>
      <c r="G3445" s="7" t="str">
        <f t="array" ref="G3445">IFERROR(XLOOKUP($C3445,'Product Families'!$A:$A,'Product Families'!$G:$G),"")</f>
        <v/>
      </c>
      <c r="J3445" s="7" t="str">
        <f>IFERROR(ROUND(AVERAGEIF('Week 1 - Making'!$B:$B,'Product List'!$A3445,'Week 1 - Making'!$P:$P),0),"")</f>
        <v/>
      </c>
      <c r="K3445" s="7" t="str">
        <f>IFERROR(ROUND(AVERAGEIF('Week 2 - Making'!$B:$B,'Product List'!$A3445,'Week 2 - Making'!$P:$P),0),"")</f>
        <v/>
      </c>
      <c r="L3445" s="263" t="str">
        <f>IFERROR(ROUND(AVERAGEIF('Week 3 - Making'!$B:$B,'Product List'!$A3445,'Week 3 - Making'!$P:$P),0),"")</f>
        <v/>
      </c>
      <c r="M3445" s="7" t="str">
        <f>IFERROR(ROUND(AVERAGEIF('Week 4 - Making'!$B:$B,'Product List'!$A3445,'Week 4 - Making'!$P:$P),0),"")</f>
        <v/>
      </c>
      <c r="N3445" s="7" t="str">
        <f>IFERROR(ROUND(AVERAGEIF('Week 5 - Making'!$B:$B,'Product List'!$A3445,'Week 5 - Making'!$P:$P),0),"")</f>
        <v/>
      </c>
      <c r="O3445" s="7"/>
      <c r="P3445" s="7" t="str">
        <f t="array" ref="P3445">iferror(xlookup(C3445,'Product Families'!A:A,'Product Families'!S:S),"")</f>
        <v/>
      </c>
    </row>
    <row r="3446" ht="14.25" customHeight="1">
      <c r="A3446" s="122"/>
      <c r="B3446" s="270"/>
      <c r="C3446" s="122"/>
      <c r="D3446" s="7" t="str">
        <f t="array" ref="D3446">IFERROR(XLOOKUP($C3446,'Product Families'!$A:$A,'Product Families'!$D:$D),"")</f>
        <v/>
      </c>
      <c r="E3446" s="7" t="str">
        <f t="array" ref="E3446">IFERROR(XLOOKUP($C3446,'Product Families'!$A:$A,'Product Families'!$E:$E),"")</f>
        <v/>
      </c>
      <c r="F3446" s="7" t="str">
        <f t="array" ref="F3446">IFERROR(XLOOKUP($C3446,'Product Families'!$A:$A,'Product Families'!$F:$F),"")</f>
        <v/>
      </c>
      <c r="G3446" s="7" t="str">
        <f t="array" ref="G3446">IFERROR(XLOOKUP($C3446,'Product Families'!$A:$A,'Product Families'!$G:$G),"")</f>
        <v/>
      </c>
      <c r="J3446" s="7" t="str">
        <f>IFERROR(ROUND(AVERAGEIF('Week 1 - Making'!$B:$B,'Product List'!$A3446,'Week 1 - Making'!$P:$P),0),"")</f>
        <v/>
      </c>
      <c r="K3446" s="7" t="str">
        <f>IFERROR(ROUND(AVERAGEIF('Week 2 - Making'!$B:$B,'Product List'!$A3446,'Week 2 - Making'!$P:$P),0),"")</f>
        <v/>
      </c>
      <c r="L3446" s="263" t="str">
        <f>IFERROR(ROUND(AVERAGEIF('Week 3 - Making'!$B:$B,'Product List'!$A3446,'Week 3 - Making'!$P:$P),0),"")</f>
        <v/>
      </c>
      <c r="M3446" s="7" t="str">
        <f>IFERROR(ROUND(AVERAGEIF('Week 4 - Making'!$B:$B,'Product List'!$A3446,'Week 4 - Making'!$P:$P),0),"")</f>
        <v/>
      </c>
      <c r="N3446" s="7" t="str">
        <f>IFERROR(ROUND(AVERAGEIF('Week 5 - Making'!$B:$B,'Product List'!$A3446,'Week 5 - Making'!$P:$P),0),"")</f>
        <v/>
      </c>
      <c r="O3446" s="7"/>
      <c r="P3446" s="7" t="str">
        <f t="array" ref="P3446">iferror(xlookup(C3446,'Product Families'!A:A,'Product Families'!S:S),"")</f>
        <v/>
      </c>
    </row>
    <row r="3447" ht="14.25" customHeight="1">
      <c r="A3447" s="122"/>
      <c r="B3447" s="270"/>
      <c r="C3447" s="122"/>
      <c r="D3447" s="7" t="str">
        <f t="array" ref="D3447">IFERROR(XLOOKUP($C3447,'Product Families'!$A:$A,'Product Families'!$D:$D),"")</f>
        <v/>
      </c>
      <c r="E3447" s="7" t="str">
        <f t="array" ref="E3447">IFERROR(XLOOKUP($C3447,'Product Families'!$A:$A,'Product Families'!$E:$E),"")</f>
        <v/>
      </c>
      <c r="F3447" s="7" t="str">
        <f t="array" ref="F3447">IFERROR(XLOOKUP($C3447,'Product Families'!$A:$A,'Product Families'!$F:$F),"")</f>
        <v/>
      </c>
      <c r="G3447" s="7" t="str">
        <f t="array" ref="G3447">IFERROR(XLOOKUP($C3447,'Product Families'!$A:$A,'Product Families'!$G:$G),"")</f>
        <v/>
      </c>
      <c r="J3447" s="7" t="str">
        <f>IFERROR(ROUND(AVERAGEIF('Week 1 - Making'!$B:$B,'Product List'!$A3447,'Week 1 - Making'!$P:$P),0),"")</f>
        <v/>
      </c>
      <c r="K3447" s="7" t="str">
        <f>IFERROR(ROUND(AVERAGEIF('Week 2 - Making'!$B:$B,'Product List'!$A3447,'Week 2 - Making'!$P:$P),0),"")</f>
        <v/>
      </c>
      <c r="L3447" s="263" t="str">
        <f>IFERROR(ROUND(AVERAGEIF('Week 3 - Making'!$B:$B,'Product List'!$A3447,'Week 3 - Making'!$P:$P),0),"")</f>
        <v/>
      </c>
      <c r="M3447" s="7" t="str">
        <f>IFERROR(ROUND(AVERAGEIF('Week 4 - Making'!$B:$B,'Product List'!$A3447,'Week 4 - Making'!$P:$P),0),"")</f>
        <v/>
      </c>
      <c r="N3447" s="7" t="str">
        <f>IFERROR(ROUND(AVERAGEIF('Week 5 - Making'!$B:$B,'Product List'!$A3447,'Week 5 - Making'!$P:$P),0),"")</f>
        <v/>
      </c>
      <c r="O3447" s="7"/>
      <c r="P3447" s="7" t="str">
        <f t="array" ref="P3447">iferror(xlookup(C3447,'Product Families'!A:A,'Product Families'!S:S),"")</f>
        <v/>
      </c>
    </row>
    <row r="3448" ht="14.25" customHeight="1">
      <c r="A3448" s="122"/>
      <c r="B3448" s="270"/>
      <c r="C3448" s="122"/>
      <c r="D3448" s="7" t="str">
        <f t="array" ref="D3448">IFERROR(XLOOKUP($C3448,'Product Families'!$A:$A,'Product Families'!$D:$D),"")</f>
        <v/>
      </c>
      <c r="E3448" s="7" t="str">
        <f t="array" ref="E3448">IFERROR(XLOOKUP($C3448,'Product Families'!$A:$A,'Product Families'!$E:$E),"")</f>
        <v/>
      </c>
      <c r="F3448" s="7" t="str">
        <f t="array" ref="F3448">IFERROR(XLOOKUP($C3448,'Product Families'!$A:$A,'Product Families'!$F:$F),"")</f>
        <v/>
      </c>
      <c r="G3448" s="7" t="str">
        <f t="array" ref="G3448">IFERROR(XLOOKUP($C3448,'Product Families'!$A:$A,'Product Families'!$G:$G),"")</f>
        <v/>
      </c>
      <c r="J3448" s="7" t="str">
        <f>IFERROR(ROUND(AVERAGEIF('Week 1 - Making'!$B:$B,'Product List'!$A3448,'Week 1 - Making'!$P:$P),0),"")</f>
        <v/>
      </c>
      <c r="K3448" s="7" t="str">
        <f>IFERROR(ROUND(AVERAGEIF('Week 2 - Making'!$B:$B,'Product List'!$A3448,'Week 2 - Making'!$P:$P),0),"")</f>
        <v/>
      </c>
      <c r="L3448" s="263" t="str">
        <f>IFERROR(ROUND(AVERAGEIF('Week 3 - Making'!$B:$B,'Product List'!$A3448,'Week 3 - Making'!$P:$P),0),"")</f>
        <v/>
      </c>
      <c r="M3448" s="7" t="str">
        <f>IFERROR(ROUND(AVERAGEIF('Week 4 - Making'!$B:$B,'Product List'!$A3448,'Week 4 - Making'!$P:$P),0),"")</f>
        <v/>
      </c>
      <c r="N3448" s="7" t="str">
        <f>IFERROR(ROUND(AVERAGEIF('Week 5 - Making'!$B:$B,'Product List'!$A3448,'Week 5 - Making'!$P:$P),0),"")</f>
        <v/>
      </c>
      <c r="O3448" s="7"/>
      <c r="P3448" s="7" t="str">
        <f t="array" ref="P3448">iferror(xlookup(C3448,'Product Families'!A:A,'Product Families'!S:S),"")</f>
        <v/>
      </c>
    </row>
    <row r="3449" ht="14.25" customHeight="1">
      <c r="A3449" s="122"/>
      <c r="B3449" s="270"/>
      <c r="C3449" s="122"/>
      <c r="D3449" s="7" t="str">
        <f t="array" ref="D3449">IFERROR(XLOOKUP($C3449,'Product Families'!$A:$A,'Product Families'!$D:$D),"")</f>
        <v/>
      </c>
      <c r="E3449" s="7" t="str">
        <f t="array" ref="E3449">IFERROR(XLOOKUP($C3449,'Product Families'!$A:$A,'Product Families'!$E:$E),"")</f>
        <v/>
      </c>
      <c r="F3449" s="7" t="str">
        <f t="array" ref="F3449">IFERROR(XLOOKUP($C3449,'Product Families'!$A:$A,'Product Families'!$F:$F),"")</f>
        <v/>
      </c>
      <c r="G3449" s="7" t="str">
        <f t="array" ref="G3449">IFERROR(XLOOKUP($C3449,'Product Families'!$A:$A,'Product Families'!$G:$G),"")</f>
        <v/>
      </c>
      <c r="J3449" s="7" t="str">
        <f>IFERROR(ROUND(AVERAGEIF('Week 1 - Making'!$B:$B,'Product List'!$A3449,'Week 1 - Making'!$P:$P),0),"")</f>
        <v/>
      </c>
      <c r="K3449" s="7" t="str">
        <f>IFERROR(ROUND(AVERAGEIF('Week 2 - Making'!$B:$B,'Product List'!$A3449,'Week 2 - Making'!$P:$P),0),"")</f>
        <v/>
      </c>
      <c r="L3449" s="263" t="str">
        <f>IFERROR(ROUND(AVERAGEIF('Week 3 - Making'!$B:$B,'Product List'!$A3449,'Week 3 - Making'!$P:$P),0),"")</f>
        <v/>
      </c>
      <c r="M3449" s="7" t="str">
        <f>IFERROR(ROUND(AVERAGEIF('Week 4 - Making'!$B:$B,'Product List'!$A3449,'Week 4 - Making'!$P:$P),0),"")</f>
        <v/>
      </c>
      <c r="N3449" s="7" t="str">
        <f>IFERROR(ROUND(AVERAGEIF('Week 5 - Making'!$B:$B,'Product List'!$A3449,'Week 5 - Making'!$P:$P),0),"")</f>
        <v/>
      </c>
      <c r="O3449" s="7"/>
      <c r="P3449" s="7" t="str">
        <f t="array" ref="P3449">iferror(xlookup(C3449,'Product Families'!A:A,'Product Families'!S:S),"")</f>
        <v/>
      </c>
    </row>
    <row r="3450" ht="14.25" customHeight="1">
      <c r="A3450" s="122"/>
      <c r="B3450" s="270"/>
      <c r="C3450" s="122"/>
      <c r="D3450" s="7" t="str">
        <f t="array" ref="D3450">IFERROR(XLOOKUP($C3450,'Product Families'!$A:$A,'Product Families'!$D:$D),"")</f>
        <v/>
      </c>
      <c r="E3450" s="7" t="str">
        <f t="array" ref="E3450">IFERROR(XLOOKUP($C3450,'Product Families'!$A:$A,'Product Families'!$E:$E),"")</f>
        <v/>
      </c>
      <c r="F3450" s="7" t="str">
        <f t="array" ref="F3450">IFERROR(XLOOKUP($C3450,'Product Families'!$A:$A,'Product Families'!$F:$F),"")</f>
        <v/>
      </c>
      <c r="G3450" s="7" t="str">
        <f t="array" ref="G3450">IFERROR(XLOOKUP($C3450,'Product Families'!$A:$A,'Product Families'!$G:$G),"")</f>
        <v/>
      </c>
      <c r="J3450" s="7" t="str">
        <f>IFERROR(ROUND(AVERAGEIF('Week 1 - Making'!$B:$B,'Product List'!$A3450,'Week 1 - Making'!$P:$P),0),"")</f>
        <v/>
      </c>
      <c r="K3450" s="7" t="str">
        <f>IFERROR(ROUND(AVERAGEIF('Week 2 - Making'!$B:$B,'Product List'!$A3450,'Week 2 - Making'!$P:$P),0),"")</f>
        <v/>
      </c>
      <c r="L3450" s="263" t="str">
        <f>IFERROR(ROUND(AVERAGEIF('Week 3 - Making'!$B:$B,'Product List'!$A3450,'Week 3 - Making'!$P:$P),0),"")</f>
        <v/>
      </c>
      <c r="M3450" s="7" t="str">
        <f>IFERROR(ROUND(AVERAGEIF('Week 4 - Making'!$B:$B,'Product List'!$A3450,'Week 4 - Making'!$P:$P),0),"")</f>
        <v/>
      </c>
      <c r="N3450" s="7" t="str">
        <f>IFERROR(ROUND(AVERAGEIF('Week 5 - Making'!$B:$B,'Product List'!$A3450,'Week 5 - Making'!$P:$P),0),"")</f>
        <v/>
      </c>
      <c r="O3450" s="7"/>
      <c r="P3450" s="7" t="str">
        <f t="array" ref="P3450">iferror(xlookup(C3450,'Product Families'!A:A,'Product Families'!S:S),"")</f>
        <v/>
      </c>
    </row>
    <row r="3451" ht="14.25" customHeight="1">
      <c r="A3451" s="122"/>
      <c r="B3451" s="270"/>
      <c r="C3451" s="122"/>
      <c r="D3451" s="7" t="str">
        <f t="array" ref="D3451">IFERROR(XLOOKUP($C3451,'Product Families'!$A:$A,'Product Families'!$D:$D),"")</f>
        <v/>
      </c>
      <c r="E3451" s="7" t="str">
        <f t="array" ref="E3451">IFERROR(XLOOKUP($C3451,'Product Families'!$A:$A,'Product Families'!$E:$E),"")</f>
        <v/>
      </c>
      <c r="F3451" s="7" t="str">
        <f t="array" ref="F3451">IFERROR(XLOOKUP($C3451,'Product Families'!$A:$A,'Product Families'!$F:$F),"")</f>
        <v/>
      </c>
      <c r="G3451" s="7" t="str">
        <f t="array" ref="G3451">IFERROR(XLOOKUP($C3451,'Product Families'!$A:$A,'Product Families'!$G:$G),"")</f>
        <v/>
      </c>
      <c r="J3451" s="7" t="str">
        <f>IFERROR(ROUND(AVERAGEIF('Week 1 - Making'!$B:$B,'Product List'!$A3451,'Week 1 - Making'!$P:$P),0),"")</f>
        <v/>
      </c>
      <c r="K3451" s="7" t="str">
        <f>IFERROR(ROUND(AVERAGEIF('Week 2 - Making'!$B:$B,'Product List'!$A3451,'Week 2 - Making'!$P:$P),0),"")</f>
        <v/>
      </c>
      <c r="L3451" s="263" t="str">
        <f>IFERROR(ROUND(AVERAGEIF('Week 3 - Making'!$B:$B,'Product List'!$A3451,'Week 3 - Making'!$P:$P),0),"")</f>
        <v/>
      </c>
      <c r="M3451" s="7" t="str">
        <f>IFERROR(ROUND(AVERAGEIF('Week 4 - Making'!$B:$B,'Product List'!$A3451,'Week 4 - Making'!$P:$P),0),"")</f>
        <v/>
      </c>
      <c r="N3451" s="7" t="str">
        <f>IFERROR(ROUND(AVERAGEIF('Week 5 - Making'!$B:$B,'Product List'!$A3451,'Week 5 - Making'!$P:$P),0),"")</f>
        <v/>
      </c>
      <c r="O3451" s="7"/>
      <c r="P3451" s="7" t="str">
        <f t="array" ref="P3451">iferror(xlookup(C3451,'Product Families'!A:A,'Product Families'!S:S),"")</f>
        <v/>
      </c>
    </row>
    <row r="3452" ht="14.25" customHeight="1">
      <c r="A3452" s="122"/>
      <c r="B3452" s="270"/>
      <c r="C3452" s="122"/>
      <c r="D3452" s="7" t="str">
        <f t="array" ref="D3452">IFERROR(XLOOKUP($C3452,'Product Families'!$A:$A,'Product Families'!$D:$D),"")</f>
        <v/>
      </c>
      <c r="E3452" s="7" t="str">
        <f t="array" ref="E3452">IFERROR(XLOOKUP($C3452,'Product Families'!$A:$A,'Product Families'!$E:$E),"")</f>
        <v/>
      </c>
      <c r="F3452" s="7" t="str">
        <f t="array" ref="F3452">IFERROR(XLOOKUP($C3452,'Product Families'!$A:$A,'Product Families'!$F:$F),"")</f>
        <v/>
      </c>
      <c r="G3452" s="7" t="str">
        <f t="array" ref="G3452">IFERROR(XLOOKUP($C3452,'Product Families'!$A:$A,'Product Families'!$G:$G),"")</f>
        <v/>
      </c>
      <c r="J3452" s="7" t="str">
        <f>IFERROR(ROUND(AVERAGEIF('Week 1 - Making'!$B:$B,'Product List'!$A3452,'Week 1 - Making'!$P:$P),0),"")</f>
        <v/>
      </c>
      <c r="K3452" s="7" t="str">
        <f>IFERROR(ROUND(AVERAGEIF('Week 2 - Making'!$B:$B,'Product List'!$A3452,'Week 2 - Making'!$P:$P),0),"")</f>
        <v/>
      </c>
      <c r="L3452" s="263" t="str">
        <f>IFERROR(ROUND(AVERAGEIF('Week 3 - Making'!$B:$B,'Product List'!$A3452,'Week 3 - Making'!$P:$P),0),"")</f>
        <v/>
      </c>
      <c r="M3452" s="7" t="str">
        <f>IFERROR(ROUND(AVERAGEIF('Week 4 - Making'!$B:$B,'Product List'!$A3452,'Week 4 - Making'!$P:$P),0),"")</f>
        <v/>
      </c>
      <c r="N3452" s="7" t="str">
        <f>IFERROR(ROUND(AVERAGEIF('Week 5 - Making'!$B:$B,'Product List'!$A3452,'Week 5 - Making'!$P:$P),0),"")</f>
        <v/>
      </c>
      <c r="O3452" s="7"/>
      <c r="P3452" s="7" t="str">
        <f t="array" ref="P3452">iferror(xlookup(C3452,'Product Families'!A:A,'Product Families'!S:S),"")</f>
        <v/>
      </c>
    </row>
    <row r="3453" ht="14.25" customHeight="1">
      <c r="A3453" s="122"/>
      <c r="B3453" s="270"/>
      <c r="C3453" s="122"/>
      <c r="D3453" s="7" t="str">
        <f t="array" ref="D3453">IFERROR(XLOOKUP($C3453,'Product Families'!$A:$A,'Product Families'!$D:$D),"")</f>
        <v/>
      </c>
      <c r="E3453" s="7" t="str">
        <f t="array" ref="E3453">IFERROR(XLOOKUP($C3453,'Product Families'!$A:$A,'Product Families'!$E:$E),"")</f>
        <v/>
      </c>
      <c r="F3453" s="7" t="str">
        <f t="array" ref="F3453">IFERROR(XLOOKUP($C3453,'Product Families'!$A:$A,'Product Families'!$F:$F),"")</f>
        <v/>
      </c>
      <c r="G3453" s="7" t="str">
        <f t="array" ref="G3453">IFERROR(XLOOKUP($C3453,'Product Families'!$A:$A,'Product Families'!$G:$G),"")</f>
        <v/>
      </c>
      <c r="J3453" s="7" t="str">
        <f>IFERROR(ROUND(AVERAGEIF('Week 1 - Making'!$B:$B,'Product List'!$A3453,'Week 1 - Making'!$P:$P),0),"")</f>
        <v/>
      </c>
      <c r="K3453" s="7" t="str">
        <f>IFERROR(ROUND(AVERAGEIF('Week 2 - Making'!$B:$B,'Product List'!$A3453,'Week 2 - Making'!$P:$P),0),"")</f>
        <v/>
      </c>
      <c r="L3453" s="263" t="str">
        <f>IFERROR(ROUND(AVERAGEIF('Week 3 - Making'!$B:$B,'Product List'!$A3453,'Week 3 - Making'!$P:$P),0),"")</f>
        <v/>
      </c>
      <c r="M3453" s="7" t="str">
        <f>IFERROR(ROUND(AVERAGEIF('Week 4 - Making'!$B:$B,'Product List'!$A3453,'Week 4 - Making'!$P:$P),0),"")</f>
        <v/>
      </c>
      <c r="N3453" s="7" t="str">
        <f>IFERROR(ROUND(AVERAGEIF('Week 5 - Making'!$B:$B,'Product List'!$A3453,'Week 5 - Making'!$P:$P),0),"")</f>
        <v/>
      </c>
      <c r="O3453" s="7"/>
      <c r="P3453" s="7" t="str">
        <f t="array" ref="P3453">iferror(xlookup(C3453,'Product Families'!A:A,'Product Families'!S:S),"")</f>
        <v/>
      </c>
    </row>
    <row r="3454" ht="14.25" customHeight="1">
      <c r="A3454" s="122"/>
      <c r="B3454" s="270"/>
      <c r="C3454" s="122"/>
      <c r="D3454" s="7" t="str">
        <f t="array" ref="D3454">IFERROR(XLOOKUP($C3454,'Product Families'!$A:$A,'Product Families'!$D:$D),"")</f>
        <v/>
      </c>
      <c r="E3454" s="7" t="str">
        <f t="array" ref="E3454">IFERROR(XLOOKUP($C3454,'Product Families'!$A:$A,'Product Families'!$E:$E),"")</f>
        <v/>
      </c>
      <c r="F3454" s="7" t="str">
        <f t="array" ref="F3454">IFERROR(XLOOKUP($C3454,'Product Families'!$A:$A,'Product Families'!$F:$F),"")</f>
        <v/>
      </c>
      <c r="G3454" s="7" t="str">
        <f t="array" ref="G3454">IFERROR(XLOOKUP($C3454,'Product Families'!$A:$A,'Product Families'!$G:$G),"")</f>
        <v/>
      </c>
      <c r="J3454" s="7" t="str">
        <f>IFERROR(ROUND(AVERAGEIF('Week 1 - Making'!$B:$B,'Product List'!$A3454,'Week 1 - Making'!$P:$P),0),"")</f>
        <v/>
      </c>
      <c r="K3454" s="7" t="str">
        <f>IFERROR(ROUND(AVERAGEIF('Week 2 - Making'!$B:$B,'Product List'!$A3454,'Week 2 - Making'!$P:$P),0),"")</f>
        <v/>
      </c>
      <c r="L3454" s="263" t="str">
        <f>IFERROR(ROUND(AVERAGEIF('Week 3 - Making'!$B:$B,'Product List'!$A3454,'Week 3 - Making'!$P:$P),0),"")</f>
        <v/>
      </c>
      <c r="M3454" s="7" t="str">
        <f>IFERROR(ROUND(AVERAGEIF('Week 4 - Making'!$B:$B,'Product List'!$A3454,'Week 4 - Making'!$P:$P),0),"")</f>
        <v/>
      </c>
      <c r="N3454" s="7" t="str">
        <f>IFERROR(ROUND(AVERAGEIF('Week 5 - Making'!$B:$B,'Product List'!$A3454,'Week 5 - Making'!$P:$P),0),"")</f>
        <v/>
      </c>
      <c r="O3454" s="7"/>
      <c r="P3454" s="7" t="str">
        <f t="array" ref="P3454">iferror(xlookup(C3454,'Product Families'!A:A,'Product Families'!S:S),"")</f>
        <v/>
      </c>
    </row>
    <row r="3455" ht="14.25" customHeight="1">
      <c r="A3455" s="122"/>
      <c r="B3455" s="270"/>
      <c r="C3455" s="122"/>
      <c r="D3455" s="7" t="str">
        <f t="array" ref="D3455">IFERROR(XLOOKUP($C3455,'Product Families'!$A:$A,'Product Families'!$D:$D),"")</f>
        <v/>
      </c>
      <c r="E3455" s="7" t="str">
        <f t="array" ref="E3455">IFERROR(XLOOKUP($C3455,'Product Families'!$A:$A,'Product Families'!$E:$E),"")</f>
        <v/>
      </c>
      <c r="F3455" s="7" t="str">
        <f t="array" ref="F3455">IFERROR(XLOOKUP($C3455,'Product Families'!$A:$A,'Product Families'!$F:$F),"")</f>
        <v/>
      </c>
      <c r="G3455" s="7" t="str">
        <f t="array" ref="G3455">IFERROR(XLOOKUP($C3455,'Product Families'!$A:$A,'Product Families'!$G:$G),"")</f>
        <v/>
      </c>
      <c r="J3455" s="7" t="str">
        <f>IFERROR(ROUND(AVERAGEIF('Week 1 - Making'!$B:$B,'Product List'!$A3455,'Week 1 - Making'!$P:$P),0),"")</f>
        <v/>
      </c>
      <c r="K3455" s="7" t="str">
        <f>IFERROR(ROUND(AVERAGEIF('Week 2 - Making'!$B:$B,'Product List'!$A3455,'Week 2 - Making'!$P:$P),0),"")</f>
        <v/>
      </c>
      <c r="L3455" s="263" t="str">
        <f>IFERROR(ROUND(AVERAGEIF('Week 3 - Making'!$B:$B,'Product List'!$A3455,'Week 3 - Making'!$P:$P),0),"")</f>
        <v/>
      </c>
      <c r="M3455" s="7" t="str">
        <f>IFERROR(ROUND(AVERAGEIF('Week 4 - Making'!$B:$B,'Product List'!$A3455,'Week 4 - Making'!$P:$P),0),"")</f>
        <v/>
      </c>
      <c r="N3455" s="7" t="str">
        <f>IFERROR(ROUND(AVERAGEIF('Week 5 - Making'!$B:$B,'Product List'!$A3455,'Week 5 - Making'!$P:$P),0),"")</f>
        <v/>
      </c>
      <c r="O3455" s="7"/>
      <c r="P3455" s="7" t="str">
        <f t="array" ref="P3455">iferror(xlookup(C3455,'Product Families'!A:A,'Product Families'!S:S),"")</f>
        <v/>
      </c>
    </row>
    <row r="3456" ht="14.25" customHeight="1">
      <c r="A3456" s="122"/>
      <c r="B3456" s="270"/>
      <c r="C3456" s="122"/>
      <c r="D3456" s="7" t="str">
        <f t="array" ref="D3456">IFERROR(XLOOKUP($C3456,'Product Families'!$A:$A,'Product Families'!$D:$D),"")</f>
        <v/>
      </c>
      <c r="E3456" s="7" t="str">
        <f t="array" ref="E3456">IFERROR(XLOOKUP($C3456,'Product Families'!$A:$A,'Product Families'!$E:$E),"")</f>
        <v/>
      </c>
      <c r="F3456" s="7" t="str">
        <f t="array" ref="F3456">IFERROR(XLOOKUP($C3456,'Product Families'!$A:$A,'Product Families'!$F:$F),"")</f>
        <v/>
      </c>
      <c r="G3456" s="7" t="str">
        <f t="array" ref="G3456">IFERROR(XLOOKUP($C3456,'Product Families'!$A:$A,'Product Families'!$G:$G),"")</f>
        <v/>
      </c>
      <c r="J3456" s="7" t="str">
        <f>IFERROR(ROUND(AVERAGEIF('Week 1 - Making'!$B:$B,'Product List'!$A3456,'Week 1 - Making'!$P:$P),0),"")</f>
        <v/>
      </c>
      <c r="K3456" s="7" t="str">
        <f>IFERROR(ROUND(AVERAGEIF('Week 2 - Making'!$B:$B,'Product List'!$A3456,'Week 2 - Making'!$P:$P),0),"")</f>
        <v/>
      </c>
      <c r="L3456" s="263" t="str">
        <f>IFERROR(ROUND(AVERAGEIF('Week 3 - Making'!$B:$B,'Product List'!$A3456,'Week 3 - Making'!$P:$P),0),"")</f>
        <v/>
      </c>
      <c r="M3456" s="7" t="str">
        <f>IFERROR(ROUND(AVERAGEIF('Week 4 - Making'!$B:$B,'Product List'!$A3456,'Week 4 - Making'!$P:$P),0),"")</f>
        <v/>
      </c>
      <c r="N3456" s="7" t="str">
        <f>IFERROR(ROUND(AVERAGEIF('Week 5 - Making'!$B:$B,'Product List'!$A3456,'Week 5 - Making'!$P:$P),0),"")</f>
        <v/>
      </c>
      <c r="O3456" s="7"/>
      <c r="P3456" s="7" t="str">
        <f t="array" ref="P3456">iferror(xlookup(C3456,'Product Families'!A:A,'Product Families'!S:S),"")</f>
        <v/>
      </c>
    </row>
    <row r="3457" ht="14.25" customHeight="1">
      <c r="A3457" s="122"/>
      <c r="B3457" s="270"/>
      <c r="C3457" s="122"/>
      <c r="D3457" s="7" t="str">
        <f t="array" ref="D3457">IFERROR(XLOOKUP($C3457,'Product Families'!$A:$A,'Product Families'!$D:$D),"")</f>
        <v/>
      </c>
      <c r="E3457" s="7" t="str">
        <f t="array" ref="E3457">IFERROR(XLOOKUP($C3457,'Product Families'!$A:$A,'Product Families'!$E:$E),"")</f>
        <v/>
      </c>
      <c r="F3457" s="7" t="str">
        <f t="array" ref="F3457">IFERROR(XLOOKUP($C3457,'Product Families'!$A:$A,'Product Families'!$F:$F),"")</f>
        <v/>
      </c>
      <c r="G3457" s="7" t="str">
        <f t="array" ref="G3457">IFERROR(XLOOKUP($C3457,'Product Families'!$A:$A,'Product Families'!$G:$G),"")</f>
        <v/>
      </c>
      <c r="J3457" s="7" t="str">
        <f>IFERROR(ROUND(AVERAGEIF('Week 1 - Making'!$B:$B,'Product List'!$A3457,'Week 1 - Making'!$P:$P),0),"")</f>
        <v/>
      </c>
      <c r="K3457" s="7" t="str">
        <f>IFERROR(ROUND(AVERAGEIF('Week 2 - Making'!$B:$B,'Product List'!$A3457,'Week 2 - Making'!$P:$P),0),"")</f>
        <v/>
      </c>
      <c r="L3457" s="263" t="str">
        <f>IFERROR(ROUND(AVERAGEIF('Week 3 - Making'!$B:$B,'Product List'!$A3457,'Week 3 - Making'!$P:$P),0),"")</f>
        <v/>
      </c>
      <c r="M3457" s="7" t="str">
        <f>IFERROR(ROUND(AVERAGEIF('Week 4 - Making'!$B:$B,'Product List'!$A3457,'Week 4 - Making'!$P:$P),0),"")</f>
        <v/>
      </c>
      <c r="N3457" s="7" t="str">
        <f>IFERROR(ROUND(AVERAGEIF('Week 5 - Making'!$B:$B,'Product List'!$A3457,'Week 5 - Making'!$P:$P),0),"")</f>
        <v/>
      </c>
      <c r="O3457" s="7"/>
      <c r="P3457" s="7" t="str">
        <f t="array" ref="P3457">iferror(xlookup(C3457,'Product Families'!A:A,'Product Families'!S:S),"")</f>
        <v/>
      </c>
    </row>
    <row r="3458" ht="14.25" customHeight="1">
      <c r="A3458" s="122"/>
      <c r="B3458" s="270"/>
      <c r="C3458" s="122"/>
      <c r="D3458" s="7" t="str">
        <f t="array" ref="D3458">IFERROR(XLOOKUP($C3458,'Product Families'!$A:$A,'Product Families'!$D:$D),"")</f>
        <v/>
      </c>
      <c r="E3458" s="7" t="str">
        <f t="array" ref="E3458">IFERROR(XLOOKUP($C3458,'Product Families'!$A:$A,'Product Families'!$E:$E),"")</f>
        <v/>
      </c>
      <c r="F3458" s="7" t="str">
        <f t="array" ref="F3458">IFERROR(XLOOKUP($C3458,'Product Families'!$A:$A,'Product Families'!$F:$F),"")</f>
        <v/>
      </c>
      <c r="G3458" s="7" t="str">
        <f t="array" ref="G3458">IFERROR(XLOOKUP($C3458,'Product Families'!$A:$A,'Product Families'!$G:$G),"")</f>
        <v/>
      </c>
      <c r="J3458" s="7" t="str">
        <f>IFERROR(ROUND(AVERAGEIF('Week 1 - Making'!$B:$B,'Product List'!$A3458,'Week 1 - Making'!$P:$P),0),"")</f>
        <v/>
      </c>
      <c r="K3458" s="7" t="str">
        <f>IFERROR(ROUND(AVERAGEIF('Week 2 - Making'!$B:$B,'Product List'!$A3458,'Week 2 - Making'!$P:$P),0),"")</f>
        <v/>
      </c>
      <c r="L3458" s="263" t="str">
        <f>IFERROR(ROUND(AVERAGEIF('Week 3 - Making'!$B:$B,'Product List'!$A3458,'Week 3 - Making'!$P:$P),0),"")</f>
        <v/>
      </c>
      <c r="M3458" s="7" t="str">
        <f>IFERROR(ROUND(AVERAGEIF('Week 4 - Making'!$B:$B,'Product List'!$A3458,'Week 4 - Making'!$P:$P),0),"")</f>
        <v/>
      </c>
      <c r="N3458" s="7" t="str">
        <f>IFERROR(ROUND(AVERAGEIF('Week 5 - Making'!$B:$B,'Product List'!$A3458,'Week 5 - Making'!$P:$P),0),"")</f>
        <v/>
      </c>
      <c r="O3458" s="7"/>
      <c r="P3458" s="7" t="str">
        <f t="array" ref="P3458">iferror(xlookup(C3458,'Product Families'!A:A,'Product Families'!S:S),"")</f>
        <v/>
      </c>
    </row>
    <row r="3459" ht="14.25" customHeight="1">
      <c r="A3459" s="122"/>
      <c r="B3459" s="270"/>
      <c r="C3459" s="122"/>
      <c r="D3459" s="7" t="str">
        <f t="array" ref="D3459">IFERROR(XLOOKUP($C3459,'Product Families'!$A:$A,'Product Families'!$D:$D),"")</f>
        <v/>
      </c>
      <c r="E3459" s="7" t="str">
        <f t="array" ref="E3459">IFERROR(XLOOKUP($C3459,'Product Families'!$A:$A,'Product Families'!$E:$E),"")</f>
        <v/>
      </c>
      <c r="F3459" s="7" t="str">
        <f t="array" ref="F3459">IFERROR(XLOOKUP($C3459,'Product Families'!$A:$A,'Product Families'!$F:$F),"")</f>
        <v/>
      </c>
      <c r="G3459" s="7" t="str">
        <f t="array" ref="G3459">IFERROR(XLOOKUP($C3459,'Product Families'!$A:$A,'Product Families'!$G:$G),"")</f>
        <v/>
      </c>
      <c r="J3459" s="7" t="str">
        <f>IFERROR(ROUND(AVERAGEIF('Week 1 - Making'!$B:$B,'Product List'!$A3459,'Week 1 - Making'!$P:$P),0),"")</f>
        <v/>
      </c>
      <c r="K3459" s="7" t="str">
        <f>IFERROR(ROUND(AVERAGEIF('Week 2 - Making'!$B:$B,'Product List'!$A3459,'Week 2 - Making'!$P:$P),0),"")</f>
        <v/>
      </c>
      <c r="L3459" s="263" t="str">
        <f>IFERROR(ROUND(AVERAGEIF('Week 3 - Making'!$B:$B,'Product List'!$A3459,'Week 3 - Making'!$P:$P),0),"")</f>
        <v/>
      </c>
      <c r="M3459" s="7" t="str">
        <f>IFERROR(ROUND(AVERAGEIF('Week 4 - Making'!$B:$B,'Product List'!$A3459,'Week 4 - Making'!$P:$P),0),"")</f>
        <v/>
      </c>
      <c r="N3459" s="7" t="str">
        <f>IFERROR(ROUND(AVERAGEIF('Week 5 - Making'!$B:$B,'Product List'!$A3459,'Week 5 - Making'!$P:$P),0),"")</f>
        <v/>
      </c>
      <c r="O3459" s="7"/>
      <c r="P3459" s="7" t="str">
        <f t="array" ref="P3459">iferror(xlookup(C3459,'Product Families'!A:A,'Product Families'!S:S),"")</f>
        <v/>
      </c>
    </row>
    <row r="3460" ht="14.25" customHeight="1">
      <c r="A3460" s="122"/>
      <c r="B3460" s="270"/>
      <c r="C3460" s="122"/>
      <c r="D3460" s="7" t="str">
        <f t="array" ref="D3460">IFERROR(XLOOKUP($C3460,'Product Families'!$A:$A,'Product Families'!$D:$D),"")</f>
        <v/>
      </c>
      <c r="E3460" s="7" t="str">
        <f t="array" ref="E3460">IFERROR(XLOOKUP($C3460,'Product Families'!$A:$A,'Product Families'!$E:$E),"")</f>
        <v/>
      </c>
      <c r="F3460" s="7" t="str">
        <f t="array" ref="F3460">IFERROR(XLOOKUP($C3460,'Product Families'!$A:$A,'Product Families'!$F:$F),"")</f>
        <v/>
      </c>
      <c r="G3460" s="7" t="str">
        <f t="array" ref="G3460">IFERROR(XLOOKUP($C3460,'Product Families'!$A:$A,'Product Families'!$G:$G),"")</f>
        <v/>
      </c>
      <c r="J3460" s="7" t="str">
        <f>IFERROR(ROUND(AVERAGEIF('Week 1 - Making'!$B:$B,'Product List'!$A3460,'Week 1 - Making'!$P:$P),0),"")</f>
        <v/>
      </c>
      <c r="K3460" s="7" t="str">
        <f>IFERROR(ROUND(AVERAGEIF('Week 2 - Making'!$B:$B,'Product List'!$A3460,'Week 2 - Making'!$P:$P),0),"")</f>
        <v/>
      </c>
      <c r="L3460" s="263" t="str">
        <f>IFERROR(ROUND(AVERAGEIF('Week 3 - Making'!$B:$B,'Product List'!$A3460,'Week 3 - Making'!$P:$P),0),"")</f>
        <v/>
      </c>
      <c r="M3460" s="7" t="str">
        <f>IFERROR(ROUND(AVERAGEIF('Week 4 - Making'!$B:$B,'Product List'!$A3460,'Week 4 - Making'!$P:$P),0),"")</f>
        <v/>
      </c>
      <c r="N3460" s="7" t="str">
        <f>IFERROR(ROUND(AVERAGEIF('Week 5 - Making'!$B:$B,'Product List'!$A3460,'Week 5 - Making'!$P:$P),0),"")</f>
        <v/>
      </c>
      <c r="O3460" s="7"/>
      <c r="P3460" s="7" t="str">
        <f t="array" ref="P3460">iferror(xlookup(C3460,'Product Families'!A:A,'Product Families'!S:S),"")</f>
        <v/>
      </c>
    </row>
    <row r="3461" ht="14.25" customHeight="1">
      <c r="A3461" s="122"/>
      <c r="B3461" s="270"/>
      <c r="C3461" s="122"/>
      <c r="D3461" s="7" t="str">
        <f t="array" ref="D3461">IFERROR(XLOOKUP($C3461,'Product Families'!$A:$A,'Product Families'!$D:$D),"")</f>
        <v/>
      </c>
      <c r="E3461" s="7" t="str">
        <f t="array" ref="E3461">IFERROR(XLOOKUP($C3461,'Product Families'!$A:$A,'Product Families'!$E:$E),"")</f>
        <v/>
      </c>
      <c r="F3461" s="7" t="str">
        <f t="array" ref="F3461">IFERROR(XLOOKUP($C3461,'Product Families'!$A:$A,'Product Families'!$F:$F),"")</f>
        <v/>
      </c>
      <c r="G3461" s="7" t="str">
        <f t="array" ref="G3461">IFERROR(XLOOKUP($C3461,'Product Families'!$A:$A,'Product Families'!$G:$G),"")</f>
        <v/>
      </c>
      <c r="J3461" s="7" t="str">
        <f>IFERROR(ROUND(AVERAGEIF('Week 1 - Making'!$B:$B,'Product List'!$A3461,'Week 1 - Making'!$P:$P),0),"")</f>
        <v/>
      </c>
      <c r="K3461" s="7" t="str">
        <f>IFERROR(ROUND(AVERAGEIF('Week 2 - Making'!$B:$B,'Product List'!$A3461,'Week 2 - Making'!$P:$P),0),"")</f>
        <v/>
      </c>
      <c r="L3461" s="263" t="str">
        <f>IFERROR(ROUND(AVERAGEIF('Week 3 - Making'!$B:$B,'Product List'!$A3461,'Week 3 - Making'!$P:$P),0),"")</f>
        <v/>
      </c>
      <c r="M3461" s="7" t="str">
        <f>IFERROR(ROUND(AVERAGEIF('Week 4 - Making'!$B:$B,'Product List'!$A3461,'Week 4 - Making'!$P:$P),0),"")</f>
        <v/>
      </c>
      <c r="N3461" s="7" t="str">
        <f>IFERROR(ROUND(AVERAGEIF('Week 5 - Making'!$B:$B,'Product List'!$A3461,'Week 5 - Making'!$P:$P),0),"")</f>
        <v/>
      </c>
      <c r="O3461" s="7"/>
      <c r="P3461" s="7" t="str">
        <f t="array" ref="P3461">iferror(xlookup(C3461,'Product Families'!A:A,'Product Families'!S:S),"")</f>
        <v/>
      </c>
    </row>
    <row r="3462" ht="14.25" customHeight="1">
      <c r="A3462" s="122"/>
      <c r="B3462" s="270"/>
      <c r="C3462" s="122"/>
      <c r="D3462" s="7" t="str">
        <f t="array" ref="D3462">IFERROR(XLOOKUP($C3462,'Product Families'!$A:$A,'Product Families'!$D:$D),"")</f>
        <v/>
      </c>
      <c r="E3462" s="7" t="str">
        <f t="array" ref="E3462">IFERROR(XLOOKUP($C3462,'Product Families'!$A:$A,'Product Families'!$E:$E),"")</f>
        <v/>
      </c>
      <c r="F3462" s="7" t="str">
        <f t="array" ref="F3462">IFERROR(XLOOKUP($C3462,'Product Families'!$A:$A,'Product Families'!$F:$F),"")</f>
        <v/>
      </c>
      <c r="G3462" s="7" t="str">
        <f t="array" ref="G3462">IFERROR(XLOOKUP($C3462,'Product Families'!$A:$A,'Product Families'!$G:$G),"")</f>
        <v/>
      </c>
      <c r="J3462" s="7" t="str">
        <f>IFERROR(ROUND(AVERAGEIF('Week 1 - Making'!$B:$B,'Product List'!$A3462,'Week 1 - Making'!$P:$P),0),"")</f>
        <v/>
      </c>
      <c r="K3462" s="7" t="str">
        <f>IFERROR(ROUND(AVERAGEIF('Week 2 - Making'!$B:$B,'Product List'!$A3462,'Week 2 - Making'!$P:$P),0),"")</f>
        <v/>
      </c>
      <c r="L3462" s="263" t="str">
        <f>IFERROR(ROUND(AVERAGEIF('Week 3 - Making'!$B:$B,'Product List'!$A3462,'Week 3 - Making'!$P:$P),0),"")</f>
        <v/>
      </c>
      <c r="M3462" s="7" t="str">
        <f>IFERROR(ROUND(AVERAGEIF('Week 4 - Making'!$B:$B,'Product List'!$A3462,'Week 4 - Making'!$P:$P),0),"")</f>
        <v/>
      </c>
      <c r="N3462" s="7" t="str">
        <f>IFERROR(ROUND(AVERAGEIF('Week 5 - Making'!$B:$B,'Product List'!$A3462,'Week 5 - Making'!$P:$P),0),"")</f>
        <v/>
      </c>
      <c r="O3462" s="7"/>
      <c r="P3462" s="7" t="str">
        <f t="array" ref="P3462">iferror(xlookup(C3462,'Product Families'!A:A,'Product Families'!S:S),"")</f>
        <v/>
      </c>
    </row>
    <row r="3463" ht="14.25" customHeight="1">
      <c r="A3463" s="122"/>
      <c r="B3463" s="270"/>
      <c r="C3463" s="122"/>
      <c r="D3463" s="7" t="str">
        <f t="array" ref="D3463">IFERROR(XLOOKUP($C3463,'Product Families'!$A:$A,'Product Families'!$D:$D),"")</f>
        <v/>
      </c>
      <c r="E3463" s="7" t="str">
        <f t="array" ref="E3463">IFERROR(XLOOKUP($C3463,'Product Families'!$A:$A,'Product Families'!$E:$E),"")</f>
        <v/>
      </c>
      <c r="F3463" s="7" t="str">
        <f t="array" ref="F3463">IFERROR(XLOOKUP($C3463,'Product Families'!$A:$A,'Product Families'!$F:$F),"")</f>
        <v/>
      </c>
      <c r="G3463" s="7" t="str">
        <f t="array" ref="G3463">IFERROR(XLOOKUP($C3463,'Product Families'!$A:$A,'Product Families'!$G:$G),"")</f>
        <v/>
      </c>
      <c r="J3463" s="7" t="str">
        <f>IFERROR(ROUND(AVERAGEIF('Week 1 - Making'!$B:$B,'Product List'!$A3463,'Week 1 - Making'!$P:$P),0),"")</f>
        <v/>
      </c>
      <c r="K3463" s="7" t="str">
        <f>IFERROR(ROUND(AVERAGEIF('Week 2 - Making'!$B:$B,'Product List'!$A3463,'Week 2 - Making'!$P:$P),0),"")</f>
        <v/>
      </c>
      <c r="L3463" s="263" t="str">
        <f>IFERROR(ROUND(AVERAGEIF('Week 3 - Making'!$B:$B,'Product List'!$A3463,'Week 3 - Making'!$P:$P),0),"")</f>
        <v/>
      </c>
      <c r="M3463" s="7" t="str">
        <f>IFERROR(ROUND(AVERAGEIF('Week 4 - Making'!$B:$B,'Product List'!$A3463,'Week 4 - Making'!$P:$P),0),"")</f>
        <v/>
      </c>
      <c r="N3463" s="7" t="str">
        <f>IFERROR(ROUND(AVERAGEIF('Week 5 - Making'!$B:$B,'Product List'!$A3463,'Week 5 - Making'!$P:$P),0),"")</f>
        <v/>
      </c>
      <c r="O3463" s="7"/>
      <c r="P3463" s="7" t="str">
        <f t="array" ref="P3463">iferror(xlookup(C3463,'Product Families'!A:A,'Product Families'!S:S),"")</f>
        <v/>
      </c>
    </row>
    <row r="3464" ht="14.25" customHeight="1">
      <c r="A3464" s="122"/>
      <c r="B3464" s="270"/>
      <c r="C3464" s="122"/>
      <c r="D3464" s="7" t="str">
        <f t="array" ref="D3464">IFERROR(XLOOKUP($C3464,'Product Families'!$A:$A,'Product Families'!$D:$D),"")</f>
        <v/>
      </c>
      <c r="E3464" s="7" t="str">
        <f t="array" ref="E3464">IFERROR(XLOOKUP($C3464,'Product Families'!$A:$A,'Product Families'!$E:$E),"")</f>
        <v/>
      </c>
      <c r="F3464" s="7" t="str">
        <f t="array" ref="F3464">IFERROR(XLOOKUP($C3464,'Product Families'!$A:$A,'Product Families'!$F:$F),"")</f>
        <v/>
      </c>
      <c r="G3464" s="7" t="str">
        <f t="array" ref="G3464">IFERROR(XLOOKUP($C3464,'Product Families'!$A:$A,'Product Families'!$G:$G),"")</f>
        <v/>
      </c>
      <c r="J3464" s="7" t="str">
        <f>IFERROR(ROUND(AVERAGEIF('Week 1 - Making'!$B:$B,'Product List'!$A3464,'Week 1 - Making'!$P:$P),0),"")</f>
        <v/>
      </c>
      <c r="K3464" s="7" t="str">
        <f>IFERROR(ROUND(AVERAGEIF('Week 2 - Making'!$B:$B,'Product List'!$A3464,'Week 2 - Making'!$P:$P),0),"")</f>
        <v/>
      </c>
      <c r="L3464" s="263" t="str">
        <f>IFERROR(ROUND(AVERAGEIF('Week 3 - Making'!$B:$B,'Product List'!$A3464,'Week 3 - Making'!$P:$P),0),"")</f>
        <v/>
      </c>
      <c r="M3464" s="7" t="str">
        <f>IFERROR(ROUND(AVERAGEIF('Week 4 - Making'!$B:$B,'Product List'!$A3464,'Week 4 - Making'!$P:$P),0),"")</f>
        <v/>
      </c>
      <c r="N3464" s="7" t="str">
        <f>IFERROR(ROUND(AVERAGEIF('Week 5 - Making'!$B:$B,'Product List'!$A3464,'Week 5 - Making'!$P:$P),0),"")</f>
        <v/>
      </c>
      <c r="O3464" s="7"/>
      <c r="P3464" s="7" t="str">
        <f t="array" ref="P3464">iferror(xlookup(C3464,'Product Families'!A:A,'Product Families'!S:S),"")</f>
        <v/>
      </c>
    </row>
    <row r="3465" ht="14.25" customHeight="1">
      <c r="A3465" s="122"/>
      <c r="B3465" s="270"/>
      <c r="C3465" s="122"/>
      <c r="D3465" s="7" t="str">
        <f t="array" ref="D3465">IFERROR(XLOOKUP($C3465,'Product Families'!$A:$A,'Product Families'!$D:$D),"")</f>
        <v/>
      </c>
      <c r="E3465" s="7" t="str">
        <f t="array" ref="E3465">IFERROR(XLOOKUP($C3465,'Product Families'!$A:$A,'Product Families'!$E:$E),"")</f>
        <v/>
      </c>
      <c r="F3465" s="7" t="str">
        <f t="array" ref="F3465">IFERROR(XLOOKUP($C3465,'Product Families'!$A:$A,'Product Families'!$F:$F),"")</f>
        <v/>
      </c>
      <c r="G3465" s="7" t="str">
        <f t="array" ref="G3465">IFERROR(XLOOKUP($C3465,'Product Families'!$A:$A,'Product Families'!$G:$G),"")</f>
        <v/>
      </c>
      <c r="J3465" s="7" t="str">
        <f>IFERROR(ROUND(AVERAGEIF('Week 1 - Making'!$B:$B,'Product List'!$A3465,'Week 1 - Making'!$P:$P),0),"")</f>
        <v/>
      </c>
      <c r="K3465" s="7" t="str">
        <f>IFERROR(ROUND(AVERAGEIF('Week 2 - Making'!$B:$B,'Product List'!$A3465,'Week 2 - Making'!$P:$P),0),"")</f>
        <v/>
      </c>
      <c r="L3465" s="263" t="str">
        <f>IFERROR(ROUND(AVERAGEIF('Week 3 - Making'!$B:$B,'Product List'!$A3465,'Week 3 - Making'!$P:$P),0),"")</f>
        <v/>
      </c>
      <c r="M3465" s="7" t="str">
        <f>IFERROR(ROUND(AVERAGEIF('Week 4 - Making'!$B:$B,'Product List'!$A3465,'Week 4 - Making'!$P:$P),0),"")</f>
        <v/>
      </c>
      <c r="N3465" s="7" t="str">
        <f>IFERROR(ROUND(AVERAGEIF('Week 5 - Making'!$B:$B,'Product List'!$A3465,'Week 5 - Making'!$P:$P),0),"")</f>
        <v/>
      </c>
      <c r="O3465" s="7"/>
      <c r="P3465" s="7" t="str">
        <f t="array" ref="P3465">iferror(xlookup(C3465,'Product Families'!A:A,'Product Families'!S:S),"")</f>
        <v/>
      </c>
    </row>
    <row r="3466" ht="14.25" customHeight="1">
      <c r="A3466" s="122"/>
      <c r="B3466" s="270"/>
      <c r="C3466" s="122"/>
      <c r="D3466" s="7" t="str">
        <f t="array" ref="D3466">IFERROR(XLOOKUP($C3466,'Product Families'!$A:$A,'Product Families'!$D:$D),"")</f>
        <v/>
      </c>
      <c r="E3466" s="7" t="str">
        <f t="array" ref="E3466">IFERROR(XLOOKUP($C3466,'Product Families'!$A:$A,'Product Families'!$E:$E),"")</f>
        <v/>
      </c>
      <c r="F3466" s="7" t="str">
        <f t="array" ref="F3466">IFERROR(XLOOKUP($C3466,'Product Families'!$A:$A,'Product Families'!$F:$F),"")</f>
        <v/>
      </c>
      <c r="G3466" s="7" t="str">
        <f t="array" ref="G3466">IFERROR(XLOOKUP($C3466,'Product Families'!$A:$A,'Product Families'!$G:$G),"")</f>
        <v/>
      </c>
      <c r="J3466" s="7" t="str">
        <f>IFERROR(ROUND(AVERAGEIF('Week 1 - Making'!$B:$B,'Product List'!$A3466,'Week 1 - Making'!$P:$P),0),"")</f>
        <v/>
      </c>
      <c r="K3466" s="7" t="str">
        <f>IFERROR(ROUND(AVERAGEIF('Week 2 - Making'!$B:$B,'Product List'!$A3466,'Week 2 - Making'!$P:$P),0),"")</f>
        <v/>
      </c>
      <c r="L3466" s="263" t="str">
        <f>IFERROR(ROUND(AVERAGEIF('Week 3 - Making'!$B:$B,'Product List'!$A3466,'Week 3 - Making'!$P:$P),0),"")</f>
        <v/>
      </c>
      <c r="M3466" s="7" t="str">
        <f>IFERROR(ROUND(AVERAGEIF('Week 4 - Making'!$B:$B,'Product List'!$A3466,'Week 4 - Making'!$P:$P),0),"")</f>
        <v/>
      </c>
      <c r="N3466" s="7" t="str">
        <f>IFERROR(ROUND(AVERAGEIF('Week 5 - Making'!$B:$B,'Product List'!$A3466,'Week 5 - Making'!$P:$P),0),"")</f>
        <v/>
      </c>
      <c r="O3466" s="7"/>
      <c r="P3466" s="7" t="str">
        <f t="array" ref="P3466">iferror(xlookup(C3466,'Product Families'!A:A,'Product Families'!S:S),"")</f>
        <v/>
      </c>
    </row>
    <row r="3467" ht="14.25" customHeight="1">
      <c r="A3467" s="122"/>
      <c r="B3467" s="270"/>
      <c r="C3467" s="122"/>
      <c r="D3467" s="7" t="str">
        <f t="array" ref="D3467">IFERROR(XLOOKUP($C3467,'Product Families'!$A:$A,'Product Families'!$D:$D),"")</f>
        <v/>
      </c>
      <c r="E3467" s="7" t="str">
        <f t="array" ref="E3467">IFERROR(XLOOKUP($C3467,'Product Families'!$A:$A,'Product Families'!$E:$E),"")</f>
        <v/>
      </c>
      <c r="F3467" s="7" t="str">
        <f t="array" ref="F3467">IFERROR(XLOOKUP($C3467,'Product Families'!$A:$A,'Product Families'!$F:$F),"")</f>
        <v/>
      </c>
      <c r="G3467" s="7" t="str">
        <f t="array" ref="G3467">IFERROR(XLOOKUP($C3467,'Product Families'!$A:$A,'Product Families'!$G:$G),"")</f>
        <v/>
      </c>
      <c r="J3467" s="7" t="str">
        <f>IFERROR(ROUND(AVERAGEIF('Week 1 - Making'!$B:$B,'Product List'!$A3467,'Week 1 - Making'!$P:$P),0),"")</f>
        <v/>
      </c>
      <c r="K3467" s="7" t="str">
        <f>IFERROR(ROUND(AVERAGEIF('Week 2 - Making'!$B:$B,'Product List'!$A3467,'Week 2 - Making'!$P:$P),0),"")</f>
        <v/>
      </c>
      <c r="L3467" s="263" t="str">
        <f>IFERROR(ROUND(AVERAGEIF('Week 3 - Making'!$B:$B,'Product List'!$A3467,'Week 3 - Making'!$P:$P),0),"")</f>
        <v/>
      </c>
      <c r="M3467" s="7" t="str">
        <f>IFERROR(ROUND(AVERAGEIF('Week 4 - Making'!$B:$B,'Product List'!$A3467,'Week 4 - Making'!$P:$P),0),"")</f>
        <v/>
      </c>
      <c r="N3467" s="7" t="str">
        <f>IFERROR(ROUND(AVERAGEIF('Week 5 - Making'!$B:$B,'Product List'!$A3467,'Week 5 - Making'!$P:$P),0),"")</f>
        <v/>
      </c>
      <c r="O3467" s="7"/>
      <c r="P3467" s="7" t="str">
        <f t="array" ref="P3467">iferror(xlookup(C3467,'Product Families'!A:A,'Product Families'!S:S),"")</f>
        <v/>
      </c>
    </row>
    <row r="3468" ht="14.25" customHeight="1">
      <c r="A3468" s="122"/>
      <c r="B3468" s="270"/>
      <c r="C3468" s="122"/>
      <c r="D3468" s="7" t="str">
        <f t="array" ref="D3468">IFERROR(XLOOKUP($C3468,'Product Families'!$A:$A,'Product Families'!$D:$D),"")</f>
        <v/>
      </c>
      <c r="E3468" s="7" t="str">
        <f t="array" ref="E3468">IFERROR(XLOOKUP($C3468,'Product Families'!$A:$A,'Product Families'!$E:$E),"")</f>
        <v/>
      </c>
      <c r="F3468" s="7" t="str">
        <f t="array" ref="F3468">IFERROR(XLOOKUP($C3468,'Product Families'!$A:$A,'Product Families'!$F:$F),"")</f>
        <v/>
      </c>
      <c r="G3468" s="7" t="str">
        <f t="array" ref="G3468">IFERROR(XLOOKUP($C3468,'Product Families'!$A:$A,'Product Families'!$G:$G),"")</f>
        <v/>
      </c>
      <c r="J3468" s="7" t="str">
        <f>IFERROR(ROUND(AVERAGEIF('Week 1 - Making'!$B:$B,'Product List'!$A3468,'Week 1 - Making'!$P:$P),0),"")</f>
        <v/>
      </c>
      <c r="K3468" s="7" t="str">
        <f>IFERROR(ROUND(AVERAGEIF('Week 2 - Making'!$B:$B,'Product List'!$A3468,'Week 2 - Making'!$P:$P),0),"")</f>
        <v/>
      </c>
      <c r="L3468" s="263" t="str">
        <f>IFERROR(ROUND(AVERAGEIF('Week 3 - Making'!$B:$B,'Product List'!$A3468,'Week 3 - Making'!$P:$P),0),"")</f>
        <v/>
      </c>
      <c r="M3468" s="7" t="str">
        <f>IFERROR(ROUND(AVERAGEIF('Week 4 - Making'!$B:$B,'Product List'!$A3468,'Week 4 - Making'!$P:$P),0),"")</f>
        <v/>
      </c>
      <c r="N3468" s="7" t="str">
        <f>IFERROR(ROUND(AVERAGEIF('Week 5 - Making'!$B:$B,'Product List'!$A3468,'Week 5 - Making'!$P:$P),0),"")</f>
        <v/>
      </c>
      <c r="O3468" s="7"/>
      <c r="P3468" s="7" t="str">
        <f t="array" ref="P3468">iferror(xlookup(C3468,'Product Families'!A:A,'Product Families'!S:S),"")</f>
        <v/>
      </c>
    </row>
    <row r="3469" ht="14.25" customHeight="1">
      <c r="A3469" s="122"/>
      <c r="B3469" s="270"/>
      <c r="C3469" s="122"/>
      <c r="D3469" s="7" t="str">
        <f t="array" ref="D3469">IFERROR(XLOOKUP($C3469,'Product Families'!$A:$A,'Product Families'!$D:$D),"")</f>
        <v/>
      </c>
      <c r="E3469" s="7" t="str">
        <f t="array" ref="E3469">IFERROR(XLOOKUP($C3469,'Product Families'!$A:$A,'Product Families'!$E:$E),"")</f>
        <v/>
      </c>
      <c r="F3469" s="7" t="str">
        <f t="array" ref="F3469">IFERROR(XLOOKUP($C3469,'Product Families'!$A:$A,'Product Families'!$F:$F),"")</f>
        <v/>
      </c>
      <c r="G3469" s="7" t="str">
        <f t="array" ref="G3469">IFERROR(XLOOKUP($C3469,'Product Families'!$A:$A,'Product Families'!$G:$G),"")</f>
        <v/>
      </c>
      <c r="J3469" s="7" t="str">
        <f>IFERROR(ROUND(AVERAGEIF('Week 1 - Making'!$B:$B,'Product List'!$A3469,'Week 1 - Making'!$P:$P),0),"")</f>
        <v/>
      </c>
      <c r="K3469" s="7" t="str">
        <f>IFERROR(ROUND(AVERAGEIF('Week 2 - Making'!$B:$B,'Product List'!$A3469,'Week 2 - Making'!$P:$P),0),"")</f>
        <v/>
      </c>
      <c r="L3469" s="263" t="str">
        <f>IFERROR(ROUND(AVERAGEIF('Week 3 - Making'!$B:$B,'Product List'!$A3469,'Week 3 - Making'!$P:$P),0),"")</f>
        <v/>
      </c>
      <c r="M3469" s="7" t="str">
        <f>IFERROR(ROUND(AVERAGEIF('Week 4 - Making'!$B:$B,'Product List'!$A3469,'Week 4 - Making'!$P:$P),0),"")</f>
        <v/>
      </c>
      <c r="N3469" s="7" t="str">
        <f>IFERROR(ROUND(AVERAGEIF('Week 5 - Making'!$B:$B,'Product List'!$A3469,'Week 5 - Making'!$P:$P),0),"")</f>
        <v/>
      </c>
      <c r="O3469" s="7"/>
      <c r="P3469" s="7" t="str">
        <f t="array" ref="P3469">iferror(xlookup(C3469,'Product Families'!A:A,'Product Families'!S:S),"")</f>
        <v/>
      </c>
    </row>
    <row r="3470" ht="14.25" customHeight="1">
      <c r="A3470" s="122"/>
      <c r="B3470" s="270"/>
      <c r="C3470" s="122"/>
      <c r="D3470" s="7" t="str">
        <f t="array" ref="D3470">IFERROR(XLOOKUP($C3470,'Product Families'!$A:$A,'Product Families'!$D:$D),"")</f>
        <v/>
      </c>
      <c r="E3470" s="7" t="str">
        <f t="array" ref="E3470">IFERROR(XLOOKUP($C3470,'Product Families'!$A:$A,'Product Families'!$E:$E),"")</f>
        <v/>
      </c>
      <c r="F3470" s="7" t="str">
        <f t="array" ref="F3470">IFERROR(XLOOKUP($C3470,'Product Families'!$A:$A,'Product Families'!$F:$F),"")</f>
        <v/>
      </c>
      <c r="G3470" s="7" t="str">
        <f t="array" ref="G3470">IFERROR(XLOOKUP($C3470,'Product Families'!$A:$A,'Product Families'!$G:$G),"")</f>
        <v/>
      </c>
      <c r="J3470" s="7" t="str">
        <f>IFERROR(ROUND(AVERAGEIF('Week 1 - Making'!$B:$B,'Product List'!$A3470,'Week 1 - Making'!$P:$P),0),"")</f>
        <v/>
      </c>
      <c r="K3470" s="7" t="str">
        <f>IFERROR(ROUND(AVERAGEIF('Week 2 - Making'!$B:$B,'Product List'!$A3470,'Week 2 - Making'!$P:$P),0),"")</f>
        <v/>
      </c>
      <c r="L3470" s="263" t="str">
        <f>IFERROR(ROUND(AVERAGEIF('Week 3 - Making'!$B:$B,'Product List'!$A3470,'Week 3 - Making'!$P:$P),0),"")</f>
        <v/>
      </c>
      <c r="M3470" s="7" t="str">
        <f>IFERROR(ROUND(AVERAGEIF('Week 4 - Making'!$B:$B,'Product List'!$A3470,'Week 4 - Making'!$P:$P),0),"")</f>
        <v/>
      </c>
      <c r="N3470" s="7" t="str">
        <f>IFERROR(ROUND(AVERAGEIF('Week 5 - Making'!$B:$B,'Product List'!$A3470,'Week 5 - Making'!$P:$P),0),"")</f>
        <v/>
      </c>
      <c r="O3470" s="7"/>
      <c r="P3470" s="7" t="str">
        <f t="array" ref="P3470">iferror(xlookup(C3470,'Product Families'!A:A,'Product Families'!S:S),"")</f>
        <v/>
      </c>
    </row>
    <row r="3471" ht="14.25" customHeight="1">
      <c r="A3471" s="122"/>
      <c r="B3471" s="270"/>
      <c r="C3471" s="122"/>
      <c r="D3471" s="7" t="str">
        <f t="array" ref="D3471">IFERROR(XLOOKUP($C3471,'Product Families'!$A:$A,'Product Families'!$D:$D),"")</f>
        <v/>
      </c>
      <c r="E3471" s="7" t="str">
        <f t="array" ref="E3471">IFERROR(XLOOKUP($C3471,'Product Families'!$A:$A,'Product Families'!$E:$E),"")</f>
        <v/>
      </c>
      <c r="F3471" s="7" t="str">
        <f t="array" ref="F3471">IFERROR(XLOOKUP($C3471,'Product Families'!$A:$A,'Product Families'!$F:$F),"")</f>
        <v/>
      </c>
      <c r="G3471" s="7" t="str">
        <f t="array" ref="G3471">IFERROR(XLOOKUP($C3471,'Product Families'!$A:$A,'Product Families'!$G:$G),"")</f>
        <v/>
      </c>
      <c r="J3471" s="7" t="str">
        <f>IFERROR(ROUND(AVERAGEIF('Week 1 - Making'!$B:$B,'Product List'!$A3471,'Week 1 - Making'!$P:$P),0),"")</f>
        <v/>
      </c>
      <c r="K3471" s="7" t="str">
        <f>IFERROR(ROUND(AVERAGEIF('Week 2 - Making'!$B:$B,'Product List'!$A3471,'Week 2 - Making'!$P:$P),0),"")</f>
        <v/>
      </c>
      <c r="L3471" s="263" t="str">
        <f>IFERROR(ROUND(AVERAGEIF('Week 3 - Making'!$B:$B,'Product List'!$A3471,'Week 3 - Making'!$P:$P),0),"")</f>
        <v/>
      </c>
      <c r="M3471" s="7" t="str">
        <f>IFERROR(ROUND(AVERAGEIF('Week 4 - Making'!$B:$B,'Product List'!$A3471,'Week 4 - Making'!$P:$P),0),"")</f>
        <v/>
      </c>
      <c r="N3471" s="7" t="str">
        <f>IFERROR(ROUND(AVERAGEIF('Week 5 - Making'!$B:$B,'Product List'!$A3471,'Week 5 - Making'!$P:$P),0),"")</f>
        <v/>
      </c>
      <c r="O3471" s="7"/>
      <c r="P3471" s="7" t="str">
        <f t="array" ref="P3471">iferror(xlookup(C3471,'Product Families'!A:A,'Product Families'!S:S),"")</f>
        <v/>
      </c>
    </row>
    <row r="3472" ht="14.25" customHeight="1">
      <c r="A3472" s="122"/>
      <c r="B3472" s="270"/>
      <c r="C3472" s="122"/>
      <c r="D3472" s="7" t="str">
        <f t="array" ref="D3472">IFERROR(XLOOKUP($C3472,'Product Families'!$A:$A,'Product Families'!$D:$D),"")</f>
        <v/>
      </c>
      <c r="E3472" s="7" t="str">
        <f t="array" ref="E3472">IFERROR(XLOOKUP($C3472,'Product Families'!$A:$A,'Product Families'!$E:$E),"")</f>
        <v/>
      </c>
      <c r="F3472" s="7" t="str">
        <f t="array" ref="F3472">IFERROR(XLOOKUP($C3472,'Product Families'!$A:$A,'Product Families'!$F:$F),"")</f>
        <v/>
      </c>
      <c r="G3472" s="7" t="str">
        <f t="array" ref="G3472">IFERROR(XLOOKUP($C3472,'Product Families'!$A:$A,'Product Families'!$G:$G),"")</f>
        <v/>
      </c>
      <c r="J3472" s="7" t="str">
        <f>IFERROR(ROUND(AVERAGEIF('Week 1 - Making'!$B:$B,'Product List'!$A3472,'Week 1 - Making'!$P:$P),0),"")</f>
        <v/>
      </c>
      <c r="K3472" s="7" t="str">
        <f>IFERROR(ROUND(AVERAGEIF('Week 2 - Making'!$B:$B,'Product List'!$A3472,'Week 2 - Making'!$P:$P),0),"")</f>
        <v/>
      </c>
      <c r="L3472" s="263" t="str">
        <f>IFERROR(ROUND(AVERAGEIF('Week 3 - Making'!$B:$B,'Product List'!$A3472,'Week 3 - Making'!$P:$P),0),"")</f>
        <v/>
      </c>
      <c r="M3472" s="7" t="str">
        <f>IFERROR(ROUND(AVERAGEIF('Week 4 - Making'!$B:$B,'Product List'!$A3472,'Week 4 - Making'!$P:$P),0),"")</f>
        <v/>
      </c>
      <c r="N3472" s="7" t="str">
        <f>IFERROR(ROUND(AVERAGEIF('Week 5 - Making'!$B:$B,'Product List'!$A3472,'Week 5 - Making'!$P:$P),0),"")</f>
        <v/>
      </c>
      <c r="O3472" s="7"/>
      <c r="P3472" s="7" t="str">
        <f t="array" ref="P3472">iferror(xlookup(C3472,'Product Families'!A:A,'Product Families'!S:S),"")</f>
        <v/>
      </c>
    </row>
    <row r="3473" ht="14.25" customHeight="1">
      <c r="A3473" s="122"/>
      <c r="B3473" s="270"/>
      <c r="C3473" s="122"/>
      <c r="D3473" s="7" t="str">
        <f t="array" ref="D3473">IFERROR(XLOOKUP($C3473,'Product Families'!$A:$A,'Product Families'!$D:$D),"")</f>
        <v/>
      </c>
      <c r="E3473" s="7" t="str">
        <f t="array" ref="E3473">IFERROR(XLOOKUP($C3473,'Product Families'!$A:$A,'Product Families'!$E:$E),"")</f>
        <v/>
      </c>
      <c r="F3473" s="7" t="str">
        <f t="array" ref="F3473">IFERROR(XLOOKUP($C3473,'Product Families'!$A:$A,'Product Families'!$F:$F),"")</f>
        <v/>
      </c>
      <c r="G3473" s="7" t="str">
        <f t="array" ref="G3473">IFERROR(XLOOKUP($C3473,'Product Families'!$A:$A,'Product Families'!$G:$G),"")</f>
        <v/>
      </c>
      <c r="J3473" s="7" t="str">
        <f>IFERROR(ROUND(AVERAGEIF('Week 1 - Making'!$B:$B,'Product List'!$A3473,'Week 1 - Making'!$P:$P),0),"")</f>
        <v/>
      </c>
      <c r="K3473" s="7" t="str">
        <f>IFERROR(ROUND(AVERAGEIF('Week 2 - Making'!$B:$B,'Product List'!$A3473,'Week 2 - Making'!$P:$P),0),"")</f>
        <v/>
      </c>
      <c r="L3473" s="263" t="str">
        <f>IFERROR(ROUND(AVERAGEIF('Week 3 - Making'!$B:$B,'Product List'!$A3473,'Week 3 - Making'!$P:$P),0),"")</f>
        <v/>
      </c>
      <c r="M3473" s="7" t="str">
        <f>IFERROR(ROUND(AVERAGEIF('Week 4 - Making'!$B:$B,'Product List'!$A3473,'Week 4 - Making'!$P:$P),0),"")</f>
        <v/>
      </c>
      <c r="N3473" s="7" t="str">
        <f>IFERROR(ROUND(AVERAGEIF('Week 5 - Making'!$B:$B,'Product List'!$A3473,'Week 5 - Making'!$P:$P),0),"")</f>
        <v/>
      </c>
      <c r="O3473" s="7"/>
      <c r="P3473" s="7" t="str">
        <f t="array" ref="P3473">iferror(xlookup(C3473,'Product Families'!A:A,'Product Families'!S:S),"")</f>
        <v/>
      </c>
    </row>
    <row r="3474" ht="14.25" customHeight="1">
      <c r="A3474" s="122"/>
      <c r="B3474" s="270"/>
      <c r="C3474" s="122"/>
      <c r="D3474" s="7" t="str">
        <f t="array" ref="D3474">IFERROR(XLOOKUP($C3474,'Product Families'!$A:$A,'Product Families'!$D:$D),"")</f>
        <v/>
      </c>
      <c r="E3474" s="7" t="str">
        <f t="array" ref="E3474">IFERROR(XLOOKUP($C3474,'Product Families'!$A:$A,'Product Families'!$E:$E),"")</f>
        <v/>
      </c>
      <c r="F3474" s="7" t="str">
        <f t="array" ref="F3474">IFERROR(XLOOKUP($C3474,'Product Families'!$A:$A,'Product Families'!$F:$F),"")</f>
        <v/>
      </c>
      <c r="G3474" s="7" t="str">
        <f t="array" ref="G3474">IFERROR(XLOOKUP($C3474,'Product Families'!$A:$A,'Product Families'!$G:$G),"")</f>
        <v/>
      </c>
      <c r="J3474" s="7" t="str">
        <f>IFERROR(ROUND(AVERAGEIF('Week 1 - Making'!$B:$B,'Product List'!$A3474,'Week 1 - Making'!$P:$P),0),"")</f>
        <v/>
      </c>
      <c r="K3474" s="7" t="str">
        <f>IFERROR(ROUND(AVERAGEIF('Week 2 - Making'!$B:$B,'Product List'!$A3474,'Week 2 - Making'!$P:$P),0),"")</f>
        <v/>
      </c>
      <c r="L3474" s="263" t="str">
        <f>IFERROR(ROUND(AVERAGEIF('Week 3 - Making'!$B:$B,'Product List'!$A3474,'Week 3 - Making'!$P:$P),0),"")</f>
        <v/>
      </c>
      <c r="M3474" s="7" t="str">
        <f>IFERROR(ROUND(AVERAGEIF('Week 4 - Making'!$B:$B,'Product List'!$A3474,'Week 4 - Making'!$P:$P),0),"")</f>
        <v/>
      </c>
      <c r="N3474" s="7" t="str">
        <f>IFERROR(ROUND(AVERAGEIF('Week 5 - Making'!$B:$B,'Product List'!$A3474,'Week 5 - Making'!$P:$P),0),"")</f>
        <v/>
      </c>
      <c r="O3474" s="7"/>
      <c r="P3474" s="7" t="str">
        <f t="array" ref="P3474">iferror(xlookup(C3474,'Product Families'!A:A,'Product Families'!S:S),"")</f>
        <v/>
      </c>
    </row>
    <row r="3475" ht="14.25" customHeight="1">
      <c r="A3475" s="122"/>
      <c r="B3475" s="270"/>
      <c r="C3475" s="122"/>
      <c r="D3475" s="7" t="str">
        <f t="array" ref="D3475">IFERROR(XLOOKUP($C3475,'Product Families'!$A:$A,'Product Families'!$D:$D),"")</f>
        <v/>
      </c>
      <c r="E3475" s="7" t="str">
        <f t="array" ref="E3475">IFERROR(XLOOKUP($C3475,'Product Families'!$A:$A,'Product Families'!$E:$E),"")</f>
        <v/>
      </c>
      <c r="F3475" s="7" t="str">
        <f t="array" ref="F3475">IFERROR(XLOOKUP($C3475,'Product Families'!$A:$A,'Product Families'!$F:$F),"")</f>
        <v/>
      </c>
      <c r="G3475" s="7" t="str">
        <f t="array" ref="G3475">IFERROR(XLOOKUP($C3475,'Product Families'!$A:$A,'Product Families'!$G:$G),"")</f>
        <v/>
      </c>
      <c r="J3475" s="7" t="str">
        <f>IFERROR(ROUND(AVERAGEIF('Week 1 - Making'!$B:$B,'Product List'!$A3475,'Week 1 - Making'!$P:$P),0),"")</f>
        <v/>
      </c>
      <c r="K3475" s="7" t="str">
        <f>IFERROR(ROUND(AVERAGEIF('Week 2 - Making'!$B:$B,'Product List'!$A3475,'Week 2 - Making'!$P:$P),0),"")</f>
        <v/>
      </c>
      <c r="L3475" s="263" t="str">
        <f>IFERROR(ROUND(AVERAGEIF('Week 3 - Making'!$B:$B,'Product List'!$A3475,'Week 3 - Making'!$P:$P),0),"")</f>
        <v/>
      </c>
      <c r="M3475" s="7" t="str">
        <f>IFERROR(ROUND(AVERAGEIF('Week 4 - Making'!$B:$B,'Product List'!$A3475,'Week 4 - Making'!$P:$P),0),"")</f>
        <v/>
      </c>
      <c r="N3475" s="7" t="str">
        <f>IFERROR(ROUND(AVERAGEIF('Week 5 - Making'!$B:$B,'Product List'!$A3475,'Week 5 - Making'!$P:$P),0),"")</f>
        <v/>
      </c>
      <c r="O3475" s="7"/>
      <c r="P3475" s="7" t="str">
        <f t="array" ref="P3475">iferror(xlookup(C3475,'Product Families'!A:A,'Product Families'!S:S),"")</f>
        <v/>
      </c>
    </row>
    <row r="3476" ht="14.25" customHeight="1">
      <c r="A3476" s="122"/>
      <c r="B3476" s="270"/>
      <c r="C3476" s="122"/>
      <c r="D3476" s="7" t="str">
        <f t="array" ref="D3476">IFERROR(XLOOKUP($C3476,'Product Families'!$A:$A,'Product Families'!$D:$D),"")</f>
        <v/>
      </c>
      <c r="E3476" s="7" t="str">
        <f t="array" ref="E3476">IFERROR(XLOOKUP($C3476,'Product Families'!$A:$A,'Product Families'!$E:$E),"")</f>
        <v/>
      </c>
      <c r="F3476" s="7" t="str">
        <f t="array" ref="F3476">IFERROR(XLOOKUP($C3476,'Product Families'!$A:$A,'Product Families'!$F:$F),"")</f>
        <v/>
      </c>
      <c r="G3476" s="7" t="str">
        <f t="array" ref="G3476">IFERROR(XLOOKUP($C3476,'Product Families'!$A:$A,'Product Families'!$G:$G),"")</f>
        <v/>
      </c>
      <c r="J3476" s="7" t="str">
        <f>IFERROR(ROUND(AVERAGEIF('Week 1 - Making'!$B:$B,'Product List'!$A3476,'Week 1 - Making'!$P:$P),0),"")</f>
        <v/>
      </c>
      <c r="K3476" s="7" t="str">
        <f>IFERROR(ROUND(AVERAGEIF('Week 2 - Making'!$B:$B,'Product List'!$A3476,'Week 2 - Making'!$P:$P),0),"")</f>
        <v/>
      </c>
      <c r="L3476" s="263" t="str">
        <f>IFERROR(ROUND(AVERAGEIF('Week 3 - Making'!$B:$B,'Product List'!$A3476,'Week 3 - Making'!$P:$P),0),"")</f>
        <v/>
      </c>
      <c r="M3476" s="7" t="str">
        <f>IFERROR(ROUND(AVERAGEIF('Week 4 - Making'!$B:$B,'Product List'!$A3476,'Week 4 - Making'!$P:$P),0),"")</f>
        <v/>
      </c>
      <c r="N3476" s="7" t="str">
        <f>IFERROR(ROUND(AVERAGEIF('Week 5 - Making'!$B:$B,'Product List'!$A3476,'Week 5 - Making'!$P:$P),0),"")</f>
        <v/>
      </c>
      <c r="O3476" s="7"/>
      <c r="P3476" s="7" t="str">
        <f t="array" ref="P3476">iferror(xlookup(C3476,'Product Families'!A:A,'Product Families'!S:S),"")</f>
        <v/>
      </c>
    </row>
    <row r="3477" ht="14.25" customHeight="1">
      <c r="A3477" s="122"/>
      <c r="B3477" s="270"/>
      <c r="C3477" s="122"/>
      <c r="D3477" s="7" t="str">
        <f t="array" ref="D3477">IFERROR(XLOOKUP($C3477,'Product Families'!$A:$A,'Product Families'!$D:$D),"")</f>
        <v/>
      </c>
      <c r="E3477" s="7" t="str">
        <f t="array" ref="E3477">IFERROR(XLOOKUP($C3477,'Product Families'!$A:$A,'Product Families'!$E:$E),"")</f>
        <v/>
      </c>
      <c r="F3477" s="7" t="str">
        <f t="array" ref="F3477">IFERROR(XLOOKUP($C3477,'Product Families'!$A:$A,'Product Families'!$F:$F),"")</f>
        <v/>
      </c>
      <c r="G3477" s="7" t="str">
        <f t="array" ref="G3477">IFERROR(XLOOKUP($C3477,'Product Families'!$A:$A,'Product Families'!$G:$G),"")</f>
        <v/>
      </c>
      <c r="J3477" s="7" t="str">
        <f>IFERROR(ROUND(AVERAGEIF('Week 1 - Making'!$B:$B,'Product List'!$A3477,'Week 1 - Making'!$P:$P),0),"")</f>
        <v/>
      </c>
      <c r="K3477" s="7" t="str">
        <f>IFERROR(ROUND(AVERAGEIF('Week 2 - Making'!$B:$B,'Product List'!$A3477,'Week 2 - Making'!$P:$P),0),"")</f>
        <v/>
      </c>
      <c r="L3477" s="263" t="str">
        <f>IFERROR(ROUND(AVERAGEIF('Week 3 - Making'!$B:$B,'Product List'!$A3477,'Week 3 - Making'!$P:$P),0),"")</f>
        <v/>
      </c>
      <c r="M3477" s="7" t="str">
        <f>IFERROR(ROUND(AVERAGEIF('Week 4 - Making'!$B:$B,'Product List'!$A3477,'Week 4 - Making'!$P:$P),0),"")</f>
        <v/>
      </c>
      <c r="N3477" s="7" t="str">
        <f>IFERROR(ROUND(AVERAGEIF('Week 5 - Making'!$B:$B,'Product List'!$A3477,'Week 5 - Making'!$P:$P),0),"")</f>
        <v/>
      </c>
      <c r="O3477" s="7"/>
      <c r="P3477" s="7" t="str">
        <f t="array" ref="P3477">iferror(xlookup(C3477,'Product Families'!A:A,'Product Families'!S:S),"")</f>
        <v/>
      </c>
    </row>
    <row r="3478" ht="14.25" customHeight="1">
      <c r="A3478" s="122"/>
      <c r="B3478" s="270"/>
      <c r="C3478" s="122"/>
      <c r="D3478" s="7" t="str">
        <f t="array" ref="D3478">IFERROR(XLOOKUP($C3478,'Product Families'!$A:$A,'Product Families'!$D:$D),"")</f>
        <v/>
      </c>
      <c r="E3478" s="7" t="str">
        <f t="array" ref="E3478">IFERROR(XLOOKUP($C3478,'Product Families'!$A:$A,'Product Families'!$E:$E),"")</f>
        <v/>
      </c>
      <c r="F3478" s="7" t="str">
        <f t="array" ref="F3478">IFERROR(XLOOKUP($C3478,'Product Families'!$A:$A,'Product Families'!$F:$F),"")</f>
        <v/>
      </c>
      <c r="G3478" s="7" t="str">
        <f t="array" ref="G3478">IFERROR(XLOOKUP($C3478,'Product Families'!$A:$A,'Product Families'!$G:$G),"")</f>
        <v/>
      </c>
      <c r="J3478" s="7" t="str">
        <f>IFERROR(ROUND(AVERAGEIF('Week 1 - Making'!$B:$B,'Product List'!$A3478,'Week 1 - Making'!$P:$P),0),"")</f>
        <v/>
      </c>
      <c r="K3478" s="7" t="str">
        <f>IFERROR(ROUND(AVERAGEIF('Week 2 - Making'!$B:$B,'Product List'!$A3478,'Week 2 - Making'!$P:$P),0),"")</f>
        <v/>
      </c>
      <c r="L3478" s="263" t="str">
        <f>IFERROR(ROUND(AVERAGEIF('Week 3 - Making'!$B:$B,'Product List'!$A3478,'Week 3 - Making'!$P:$P),0),"")</f>
        <v/>
      </c>
      <c r="M3478" s="7" t="str">
        <f>IFERROR(ROUND(AVERAGEIF('Week 4 - Making'!$B:$B,'Product List'!$A3478,'Week 4 - Making'!$P:$P),0),"")</f>
        <v/>
      </c>
      <c r="N3478" s="7" t="str">
        <f>IFERROR(ROUND(AVERAGEIF('Week 5 - Making'!$B:$B,'Product List'!$A3478,'Week 5 - Making'!$P:$P),0),"")</f>
        <v/>
      </c>
      <c r="O3478" s="7"/>
      <c r="P3478" s="7" t="str">
        <f t="array" ref="P3478">iferror(xlookup(C3478,'Product Families'!A:A,'Product Families'!S:S),"")</f>
        <v/>
      </c>
    </row>
    <row r="3479" ht="14.25" customHeight="1">
      <c r="A3479" s="122"/>
      <c r="B3479" s="270"/>
      <c r="C3479" s="122"/>
      <c r="D3479" s="7" t="str">
        <f t="array" ref="D3479">IFERROR(XLOOKUP($C3479,'Product Families'!$A:$A,'Product Families'!$D:$D),"")</f>
        <v/>
      </c>
      <c r="E3479" s="7" t="str">
        <f t="array" ref="E3479">IFERROR(XLOOKUP($C3479,'Product Families'!$A:$A,'Product Families'!$E:$E),"")</f>
        <v/>
      </c>
      <c r="F3479" s="7" t="str">
        <f t="array" ref="F3479">IFERROR(XLOOKUP($C3479,'Product Families'!$A:$A,'Product Families'!$F:$F),"")</f>
        <v/>
      </c>
      <c r="G3479" s="7" t="str">
        <f t="array" ref="G3479">IFERROR(XLOOKUP($C3479,'Product Families'!$A:$A,'Product Families'!$G:$G),"")</f>
        <v/>
      </c>
      <c r="J3479" s="7" t="str">
        <f>IFERROR(ROUND(AVERAGEIF('Week 1 - Making'!$B:$B,'Product List'!$A3479,'Week 1 - Making'!$P:$P),0),"")</f>
        <v/>
      </c>
      <c r="K3479" s="7" t="str">
        <f>IFERROR(ROUND(AVERAGEIF('Week 2 - Making'!$B:$B,'Product List'!$A3479,'Week 2 - Making'!$P:$P),0),"")</f>
        <v/>
      </c>
      <c r="L3479" s="263" t="str">
        <f>IFERROR(ROUND(AVERAGEIF('Week 3 - Making'!$B:$B,'Product List'!$A3479,'Week 3 - Making'!$P:$P),0),"")</f>
        <v/>
      </c>
      <c r="M3479" s="7" t="str">
        <f>IFERROR(ROUND(AVERAGEIF('Week 4 - Making'!$B:$B,'Product List'!$A3479,'Week 4 - Making'!$P:$P),0),"")</f>
        <v/>
      </c>
      <c r="N3479" s="7" t="str">
        <f>IFERROR(ROUND(AVERAGEIF('Week 5 - Making'!$B:$B,'Product List'!$A3479,'Week 5 - Making'!$P:$P),0),"")</f>
        <v/>
      </c>
      <c r="O3479" s="7"/>
      <c r="P3479" s="7" t="str">
        <f t="array" ref="P3479">iferror(xlookup(C3479,'Product Families'!A:A,'Product Families'!S:S),"")</f>
        <v/>
      </c>
    </row>
    <row r="3480" ht="14.25" customHeight="1">
      <c r="A3480" s="122"/>
      <c r="B3480" s="270"/>
      <c r="C3480" s="122"/>
      <c r="D3480" s="7" t="str">
        <f t="array" ref="D3480">IFERROR(XLOOKUP($C3480,'Product Families'!$A:$A,'Product Families'!$D:$D),"")</f>
        <v/>
      </c>
      <c r="E3480" s="7" t="str">
        <f t="array" ref="E3480">IFERROR(XLOOKUP($C3480,'Product Families'!$A:$A,'Product Families'!$E:$E),"")</f>
        <v/>
      </c>
      <c r="F3480" s="7" t="str">
        <f t="array" ref="F3480">IFERROR(XLOOKUP($C3480,'Product Families'!$A:$A,'Product Families'!$F:$F),"")</f>
        <v/>
      </c>
      <c r="G3480" s="7" t="str">
        <f t="array" ref="G3480">IFERROR(XLOOKUP($C3480,'Product Families'!$A:$A,'Product Families'!$G:$G),"")</f>
        <v/>
      </c>
      <c r="J3480" s="7" t="str">
        <f>IFERROR(ROUND(AVERAGEIF('Week 1 - Making'!$B:$B,'Product List'!$A3480,'Week 1 - Making'!$P:$P),0),"")</f>
        <v/>
      </c>
      <c r="K3480" s="7" t="str">
        <f>IFERROR(ROUND(AVERAGEIF('Week 2 - Making'!$B:$B,'Product List'!$A3480,'Week 2 - Making'!$P:$P),0),"")</f>
        <v/>
      </c>
      <c r="L3480" s="263" t="str">
        <f>IFERROR(ROUND(AVERAGEIF('Week 3 - Making'!$B:$B,'Product List'!$A3480,'Week 3 - Making'!$P:$P),0),"")</f>
        <v/>
      </c>
      <c r="M3480" s="7" t="str">
        <f>IFERROR(ROUND(AVERAGEIF('Week 4 - Making'!$B:$B,'Product List'!$A3480,'Week 4 - Making'!$P:$P),0),"")</f>
        <v/>
      </c>
      <c r="N3480" s="7" t="str">
        <f>IFERROR(ROUND(AVERAGEIF('Week 5 - Making'!$B:$B,'Product List'!$A3480,'Week 5 - Making'!$P:$P),0),"")</f>
        <v/>
      </c>
      <c r="O3480" s="7"/>
      <c r="P3480" s="7" t="str">
        <f t="array" ref="P3480">iferror(xlookup(C3480,'Product Families'!A:A,'Product Families'!S:S),"")</f>
        <v/>
      </c>
    </row>
    <row r="3481" ht="14.25" customHeight="1">
      <c r="A3481" s="122"/>
      <c r="B3481" s="270"/>
      <c r="C3481" s="122"/>
      <c r="D3481" s="7" t="str">
        <f t="array" ref="D3481">IFERROR(XLOOKUP($C3481,'Product Families'!$A:$A,'Product Families'!$D:$D),"")</f>
        <v/>
      </c>
      <c r="E3481" s="7" t="str">
        <f t="array" ref="E3481">IFERROR(XLOOKUP($C3481,'Product Families'!$A:$A,'Product Families'!$E:$E),"")</f>
        <v/>
      </c>
      <c r="F3481" s="7" t="str">
        <f t="array" ref="F3481">IFERROR(XLOOKUP($C3481,'Product Families'!$A:$A,'Product Families'!$F:$F),"")</f>
        <v/>
      </c>
      <c r="G3481" s="7" t="str">
        <f t="array" ref="G3481">IFERROR(XLOOKUP($C3481,'Product Families'!$A:$A,'Product Families'!$G:$G),"")</f>
        <v/>
      </c>
      <c r="J3481" s="7" t="str">
        <f>IFERROR(ROUND(AVERAGEIF('Week 1 - Making'!$B:$B,'Product List'!$A3481,'Week 1 - Making'!$P:$P),0),"")</f>
        <v/>
      </c>
      <c r="K3481" s="7" t="str">
        <f>IFERROR(ROUND(AVERAGEIF('Week 2 - Making'!$B:$B,'Product List'!$A3481,'Week 2 - Making'!$P:$P),0),"")</f>
        <v/>
      </c>
      <c r="L3481" s="263" t="str">
        <f>IFERROR(ROUND(AVERAGEIF('Week 3 - Making'!$B:$B,'Product List'!$A3481,'Week 3 - Making'!$P:$P),0),"")</f>
        <v/>
      </c>
      <c r="M3481" s="7" t="str">
        <f>IFERROR(ROUND(AVERAGEIF('Week 4 - Making'!$B:$B,'Product List'!$A3481,'Week 4 - Making'!$P:$P),0),"")</f>
        <v/>
      </c>
      <c r="N3481" s="7" t="str">
        <f>IFERROR(ROUND(AVERAGEIF('Week 5 - Making'!$B:$B,'Product List'!$A3481,'Week 5 - Making'!$P:$P),0),"")</f>
        <v/>
      </c>
      <c r="O3481" s="7"/>
      <c r="P3481" s="7" t="str">
        <f t="array" ref="P3481">iferror(xlookup(C3481,'Product Families'!A:A,'Product Families'!S:S),"")</f>
        <v/>
      </c>
    </row>
    <row r="3482" ht="14.25" customHeight="1">
      <c r="A3482" s="122"/>
      <c r="B3482" s="270"/>
      <c r="C3482" s="122"/>
      <c r="D3482" s="7" t="str">
        <f t="array" ref="D3482">IFERROR(XLOOKUP($C3482,'Product Families'!$A:$A,'Product Families'!$D:$D),"")</f>
        <v/>
      </c>
      <c r="E3482" s="7" t="str">
        <f t="array" ref="E3482">IFERROR(XLOOKUP($C3482,'Product Families'!$A:$A,'Product Families'!$E:$E),"")</f>
        <v/>
      </c>
      <c r="F3482" s="7" t="str">
        <f t="array" ref="F3482">IFERROR(XLOOKUP($C3482,'Product Families'!$A:$A,'Product Families'!$F:$F),"")</f>
        <v/>
      </c>
      <c r="G3482" s="7" t="str">
        <f t="array" ref="G3482">IFERROR(XLOOKUP($C3482,'Product Families'!$A:$A,'Product Families'!$G:$G),"")</f>
        <v/>
      </c>
      <c r="J3482" s="7" t="str">
        <f>IFERROR(ROUND(AVERAGEIF('Week 1 - Making'!$B:$B,'Product List'!$A3482,'Week 1 - Making'!$P:$P),0),"")</f>
        <v/>
      </c>
      <c r="K3482" s="7" t="str">
        <f>IFERROR(ROUND(AVERAGEIF('Week 2 - Making'!$B:$B,'Product List'!$A3482,'Week 2 - Making'!$P:$P),0),"")</f>
        <v/>
      </c>
      <c r="L3482" s="263" t="str">
        <f>IFERROR(ROUND(AVERAGEIF('Week 3 - Making'!$B:$B,'Product List'!$A3482,'Week 3 - Making'!$P:$P),0),"")</f>
        <v/>
      </c>
      <c r="M3482" s="7" t="str">
        <f>IFERROR(ROUND(AVERAGEIF('Week 4 - Making'!$B:$B,'Product List'!$A3482,'Week 4 - Making'!$P:$P),0),"")</f>
        <v/>
      </c>
      <c r="N3482" s="7" t="str">
        <f>IFERROR(ROUND(AVERAGEIF('Week 5 - Making'!$B:$B,'Product List'!$A3482,'Week 5 - Making'!$P:$P),0),"")</f>
        <v/>
      </c>
      <c r="O3482" s="7"/>
      <c r="P3482" s="7" t="str">
        <f t="array" ref="P3482">iferror(xlookup(C3482,'Product Families'!A:A,'Product Families'!S:S),"")</f>
        <v/>
      </c>
    </row>
    <row r="3483" ht="14.25" customHeight="1">
      <c r="A3483" s="122"/>
      <c r="B3483" s="270"/>
      <c r="C3483" s="122"/>
      <c r="D3483" s="7" t="str">
        <f t="array" ref="D3483">IFERROR(XLOOKUP($C3483,'Product Families'!$A:$A,'Product Families'!$D:$D),"")</f>
        <v/>
      </c>
      <c r="E3483" s="7" t="str">
        <f t="array" ref="E3483">IFERROR(XLOOKUP($C3483,'Product Families'!$A:$A,'Product Families'!$E:$E),"")</f>
        <v/>
      </c>
      <c r="F3483" s="7" t="str">
        <f t="array" ref="F3483">IFERROR(XLOOKUP($C3483,'Product Families'!$A:$A,'Product Families'!$F:$F),"")</f>
        <v/>
      </c>
      <c r="G3483" s="7" t="str">
        <f t="array" ref="G3483">IFERROR(XLOOKUP($C3483,'Product Families'!$A:$A,'Product Families'!$G:$G),"")</f>
        <v/>
      </c>
      <c r="J3483" s="7" t="str">
        <f>IFERROR(ROUND(AVERAGEIF('Week 1 - Making'!$B:$B,'Product List'!$A3483,'Week 1 - Making'!$P:$P),0),"")</f>
        <v/>
      </c>
      <c r="K3483" s="7" t="str">
        <f>IFERROR(ROUND(AVERAGEIF('Week 2 - Making'!$B:$B,'Product List'!$A3483,'Week 2 - Making'!$P:$P),0),"")</f>
        <v/>
      </c>
      <c r="L3483" s="263" t="str">
        <f>IFERROR(ROUND(AVERAGEIF('Week 3 - Making'!$B:$B,'Product List'!$A3483,'Week 3 - Making'!$P:$P),0),"")</f>
        <v/>
      </c>
      <c r="M3483" s="7" t="str">
        <f>IFERROR(ROUND(AVERAGEIF('Week 4 - Making'!$B:$B,'Product List'!$A3483,'Week 4 - Making'!$P:$P),0),"")</f>
        <v/>
      </c>
      <c r="N3483" s="7" t="str">
        <f>IFERROR(ROUND(AVERAGEIF('Week 5 - Making'!$B:$B,'Product List'!$A3483,'Week 5 - Making'!$P:$P),0),"")</f>
        <v/>
      </c>
      <c r="O3483" s="7"/>
      <c r="P3483" s="7" t="str">
        <f t="array" ref="P3483">iferror(xlookup(C3483,'Product Families'!A:A,'Product Families'!S:S),"")</f>
        <v/>
      </c>
    </row>
    <row r="3484" ht="14.25" customHeight="1">
      <c r="A3484" s="122"/>
      <c r="B3484" s="270"/>
      <c r="C3484" s="122"/>
      <c r="D3484" s="7" t="str">
        <f t="array" ref="D3484">IFERROR(XLOOKUP($C3484,'Product Families'!$A:$A,'Product Families'!$D:$D),"")</f>
        <v/>
      </c>
      <c r="E3484" s="7" t="str">
        <f t="array" ref="E3484">IFERROR(XLOOKUP($C3484,'Product Families'!$A:$A,'Product Families'!$E:$E),"")</f>
        <v/>
      </c>
      <c r="F3484" s="7" t="str">
        <f t="array" ref="F3484">IFERROR(XLOOKUP($C3484,'Product Families'!$A:$A,'Product Families'!$F:$F),"")</f>
        <v/>
      </c>
      <c r="G3484" s="7" t="str">
        <f t="array" ref="G3484">IFERROR(XLOOKUP($C3484,'Product Families'!$A:$A,'Product Families'!$G:$G),"")</f>
        <v/>
      </c>
      <c r="J3484" s="7" t="str">
        <f>IFERROR(ROUND(AVERAGEIF('Week 1 - Making'!$B:$B,'Product List'!$A3484,'Week 1 - Making'!$P:$P),0),"")</f>
        <v/>
      </c>
      <c r="K3484" s="7" t="str">
        <f>IFERROR(ROUND(AVERAGEIF('Week 2 - Making'!$B:$B,'Product List'!$A3484,'Week 2 - Making'!$P:$P),0),"")</f>
        <v/>
      </c>
      <c r="L3484" s="263" t="str">
        <f>IFERROR(ROUND(AVERAGEIF('Week 3 - Making'!$B:$B,'Product List'!$A3484,'Week 3 - Making'!$P:$P),0),"")</f>
        <v/>
      </c>
      <c r="M3484" s="7" t="str">
        <f>IFERROR(ROUND(AVERAGEIF('Week 4 - Making'!$B:$B,'Product List'!$A3484,'Week 4 - Making'!$P:$P),0),"")</f>
        <v/>
      </c>
      <c r="N3484" s="7" t="str">
        <f>IFERROR(ROUND(AVERAGEIF('Week 5 - Making'!$B:$B,'Product List'!$A3484,'Week 5 - Making'!$P:$P),0),"")</f>
        <v/>
      </c>
      <c r="O3484" s="7"/>
      <c r="P3484" s="7" t="str">
        <f t="array" ref="P3484">iferror(xlookup(C3484,'Product Families'!A:A,'Product Families'!S:S),"")</f>
        <v/>
      </c>
    </row>
    <row r="3485" ht="14.25" customHeight="1">
      <c r="A3485" s="122"/>
      <c r="B3485" s="270"/>
      <c r="C3485" s="122"/>
      <c r="D3485" s="7" t="str">
        <f t="array" ref="D3485">IFERROR(XLOOKUP($C3485,'Product Families'!$A:$A,'Product Families'!$D:$D),"")</f>
        <v/>
      </c>
      <c r="E3485" s="7" t="str">
        <f t="array" ref="E3485">IFERROR(XLOOKUP($C3485,'Product Families'!$A:$A,'Product Families'!$E:$E),"")</f>
        <v/>
      </c>
      <c r="F3485" s="7" t="str">
        <f t="array" ref="F3485">IFERROR(XLOOKUP($C3485,'Product Families'!$A:$A,'Product Families'!$F:$F),"")</f>
        <v/>
      </c>
      <c r="G3485" s="7" t="str">
        <f t="array" ref="G3485">IFERROR(XLOOKUP($C3485,'Product Families'!$A:$A,'Product Families'!$G:$G),"")</f>
        <v/>
      </c>
      <c r="J3485" s="7" t="str">
        <f>IFERROR(ROUND(AVERAGEIF('Week 1 - Making'!$B:$B,'Product List'!$A3485,'Week 1 - Making'!$P:$P),0),"")</f>
        <v/>
      </c>
      <c r="K3485" s="7" t="str">
        <f>IFERROR(ROUND(AVERAGEIF('Week 2 - Making'!$B:$B,'Product List'!$A3485,'Week 2 - Making'!$P:$P),0),"")</f>
        <v/>
      </c>
      <c r="L3485" s="263" t="str">
        <f>IFERROR(ROUND(AVERAGEIF('Week 3 - Making'!$B:$B,'Product List'!$A3485,'Week 3 - Making'!$P:$P),0),"")</f>
        <v/>
      </c>
      <c r="M3485" s="7" t="str">
        <f>IFERROR(ROUND(AVERAGEIF('Week 4 - Making'!$B:$B,'Product List'!$A3485,'Week 4 - Making'!$P:$P),0),"")</f>
        <v/>
      </c>
      <c r="N3485" s="7" t="str">
        <f>IFERROR(ROUND(AVERAGEIF('Week 5 - Making'!$B:$B,'Product List'!$A3485,'Week 5 - Making'!$P:$P),0),"")</f>
        <v/>
      </c>
      <c r="O3485" s="7"/>
      <c r="P3485" s="7" t="str">
        <f t="array" ref="P3485">iferror(xlookup(C3485,'Product Families'!A:A,'Product Families'!S:S),"")</f>
        <v/>
      </c>
    </row>
    <row r="3486" ht="14.25" customHeight="1">
      <c r="A3486" s="122"/>
      <c r="B3486" s="270"/>
      <c r="C3486" s="122"/>
      <c r="D3486" s="7" t="str">
        <f t="array" ref="D3486">IFERROR(XLOOKUP($C3486,'Product Families'!$A:$A,'Product Families'!$D:$D),"")</f>
        <v/>
      </c>
      <c r="E3486" s="7" t="str">
        <f t="array" ref="E3486">IFERROR(XLOOKUP($C3486,'Product Families'!$A:$A,'Product Families'!$E:$E),"")</f>
        <v/>
      </c>
      <c r="F3486" s="7" t="str">
        <f t="array" ref="F3486">IFERROR(XLOOKUP($C3486,'Product Families'!$A:$A,'Product Families'!$F:$F),"")</f>
        <v/>
      </c>
      <c r="G3486" s="7" t="str">
        <f t="array" ref="G3486">IFERROR(XLOOKUP($C3486,'Product Families'!$A:$A,'Product Families'!$G:$G),"")</f>
        <v/>
      </c>
      <c r="J3486" s="7" t="str">
        <f>IFERROR(ROUND(AVERAGEIF('Week 1 - Making'!$B:$B,'Product List'!$A3486,'Week 1 - Making'!$P:$P),0),"")</f>
        <v/>
      </c>
      <c r="K3486" s="7" t="str">
        <f>IFERROR(ROUND(AVERAGEIF('Week 2 - Making'!$B:$B,'Product List'!$A3486,'Week 2 - Making'!$P:$P),0),"")</f>
        <v/>
      </c>
      <c r="L3486" s="263" t="str">
        <f>IFERROR(ROUND(AVERAGEIF('Week 3 - Making'!$B:$B,'Product List'!$A3486,'Week 3 - Making'!$P:$P),0),"")</f>
        <v/>
      </c>
      <c r="M3486" s="7" t="str">
        <f>IFERROR(ROUND(AVERAGEIF('Week 4 - Making'!$B:$B,'Product List'!$A3486,'Week 4 - Making'!$P:$P),0),"")</f>
        <v/>
      </c>
      <c r="N3486" s="7" t="str">
        <f>IFERROR(ROUND(AVERAGEIF('Week 5 - Making'!$B:$B,'Product List'!$A3486,'Week 5 - Making'!$P:$P),0),"")</f>
        <v/>
      </c>
      <c r="O3486" s="7"/>
      <c r="P3486" s="7" t="str">
        <f t="array" ref="P3486">iferror(xlookup(C3486,'Product Families'!A:A,'Product Families'!S:S),"")</f>
        <v/>
      </c>
    </row>
    <row r="3487" ht="14.25" customHeight="1">
      <c r="A3487" s="122"/>
      <c r="B3487" s="270"/>
      <c r="C3487" s="122"/>
      <c r="D3487" s="7" t="str">
        <f t="array" ref="D3487">IFERROR(XLOOKUP($C3487,'Product Families'!$A:$A,'Product Families'!$D:$D),"")</f>
        <v/>
      </c>
      <c r="E3487" s="7" t="str">
        <f t="array" ref="E3487">IFERROR(XLOOKUP($C3487,'Product Families'!$A:$A,'Product Families'!$E:$E),"")</f>
        <v/>
      </c>
      <c r="F3487" s="7" t="str">
        <f t="array" ref="F3487">IFERROR(XLOOKUP($C3487,'Product Families'!$A:$A,'Product Families'!$F:$F),"")</f>
        <v/>
      </c>
      <c r="G3487" s="7" t="str">
        <f t="array" ref="G3487">IFERROR(XLOOKUP($C3487,'Product Families'!$A:$A,'Product Families'!$G:$G),"")</f>
        <v/>
      </c>
      <c r="J3487" s="7" t="str">
        <f>IFERROR(ROUND(AVERAGEIF('Week 1 - Making'!$B:$B,'Product List'!$A3487,'Week 1 - Making'!$P:$P),0),"")</f>
        <v/>
      </c>
      <c r="K3487" s="7" t="str">
        <f>IFERROR(ROUND(AVERAGEIF('Week 2 - Making'!$B:$B,'Product List'!$A3487,'Week 2 - Making'!$P:$P),0),"")</f>
        <v/>
      </c>
      <c r="L3487" s="263" t="str">
        <f>IFERROR(ROUND(AVERAGEIF('Week 3 - Making'!$B:$B,'Product List'!$A3487,'Week 3 - Making'!$P:$P),0),"")</f>
        <v/>
      </c>
      <c r="M3487" s="7" t="str">
        <f>IFERROR(ROUND(AVERAGEIF('Week 4 - Making'!$B:$B,'Product List'!$A3487,'Week 4 - Making'!$P:$P),0),"")</f>
        <v/>
      </c>
      <c r="N3487" s="7" t="str">
        <f>IFERROR(ROUND(AVERAGEIF('Week 5 - Making'!$B:$B,'Product List'!$A3487,'Week 5 - Making'!$P:$P),0),"")</f>
        <v/>
      </c>
      <c r="O3487" s="7"/>
      <c r="P3487" s="7" t="str">
        <f t="array" ref="P3487">iferror(xlookup(C3487,'Product Families'!A:A,'Product Families'!S:S),"")</f>
        <v/>
      </c>
    </row>
    <row r="3488" ht="14.25" customHeight="1">
      <c r="A3488" s="122"/>
      <c r="B3488" s="270"/>
      <c r="C3488" s="122"/>
      <c r="D3488" s="7" t="str">
        <f t="array" ref="D3488">IFERROR(XLOOKUP($C3488,'Product Families'!$A:$A,'Product Families'!$D:$D),"")</f>
        <v/>
      </c>
      <c r="E3488" s="7" t="str">
        <f t="array" ref="E3488">IFERROR(XLOOKUP($C3488,'Product Families'!$A:$A,'Product Families'!$E:$E),"")</f>
        <v/>
      </c>
      <c r="F3488" s="7" t="str">
        <f t="array" ref="F3488">IFERROR(XLOOKUP($C3488,'Product Families'!$A:$A,'Product Families'!$F:$F),"")</f>
        <v/>
      </c>
      <c r="G3488" s="7" t="str">
        <f t="array" ref="G3488">IFERROR(XLOOKUP($C3488,'Product Families'!$A:$A,'Product Families'!$G:$G),"")</f>
        <v/>
      </c>
      <c r="J3488" s="7" t="str">
        <f>IFERROR(ROUND(AVERAGEIF('Week 1 - Making'!$B:$B,'Product List'!$A3488,'Week 1 - Making'!$P:$P),0),"")</f>
        <v/>
      </c>
      <c r="K3488" s="7" t="str">
        <f>IFERROR(ROUND(AVERAGEIF('Week 2 - Making'!$B:$B,'Product List'!$A3488,'Week 2 - Making'!$P:$P),0),"")</f>
        <v/>
      </c>
      <c r="L3488" s="263" t="str">
        <f>IFERROR(ROUND(AVERAGEIF('Week 3 - Making'!$B:$B,'Product List'!$A3488,'Week 3 - Making'!$P:$P),0),"")</f>
        <v/>
      </c>
      <c r="M3488" s="7" t="str">
        <f>IFERROR(ROUND(AVERAGEIF('Week 4 - Making'!$B:$B,'Product List'!$A3488,'Week 4 - Making'!$P:$P),0),"")</f>
        <v/>
      </c>
      <c r="N3488" s="7" t="str">
        <f>IFERROR(ROUND(AVERAGEIF('Week 5 - Making'!$B:$B,'Product List'!$A3488,'Week 5 - Making'!$P:$P),0),"")</f>
        <v/>
      </c>
      <c r="O3488" s="7"/>
      <c r="P3488" s="7" t="str">
        <f t="array" ref="P3488">iferror(xlookup(C3488,'Product Families'!A:A,'Product Families'!S:S),"")</f>
        <v/>
      </c>
    </row>
    <row r="3489" ht="14.25" customHeight="1">
      <c r="A3489" s="122"/>
      <c r="B3489" s="270"/>
      <c r="C3489" s="122"/>
      <c r="D3489" s="7" t="str">
        <f t="array" ref="D3489">IFERROR(XLOOKUP($C3489,'Product Families'!$A:$A,'Product Families'!$D:$D),"")</f>
        <v/>
      </c>
      <c r="E3489" s="7" t="str">
        <f t="array" ref="E3489">IFERROR(XLOOKUP($C3489,'Product Families'!$A:$A,'Product Families'!$E:$E),"")</f>
        <v/>
      </c>
      <c r="F3489" s="7" t="str">
        <f t="array" ref="F3489">IFERROR(XLOOKUP($C3489,'Product Families'!$A:$A,'Product Families'!$F:$F),"")</f>
        <v/>
      </c>
      <c r="G3489" s="7" t="str">
        <f t="array" ref="G3489">IFERROR(XLOOKUP($C3489,'Product Families'!$A:$A,'Product Families'!$G:$G),"")</f>
        <v/>
      </c>
      <c r="J3489" s="7" t="str">
        <f>IFERROR(ROUND(AVERAGEIF('Week 1 - Making'!$B:$B,'Product List'!$A3489,'Week 1 - Making'!$P:$P),0),"")</f>
        <v/>
      </c>
      <c r="K3489" s="7" t="str">
        <f>IFERROR(ROUND(AVERAGEIF('Week 2 - Making'!$B:$B,'Product List'!$A3489,'Week 2 - Making'!$P:$P),0),"")</f>
        <v/>
      </c>
      <c r="L3489" s="263" t="str">
        <f>IFERROR(ROUND(AVERAGEIF('Week 3 - Making'!$B:$B,'Product List'!$A3489,'Week 3 - Making'!$P:$P),0),"")</f>
        <v/>
      </c>
      <c r="M3489" s="7" t="str">
        <f>IFERROR(ROUND(AVERAGEIF('Week 4 - Making'!$B:$B,'Product List'!$A3489,'Week 4 - Making'!$P:$P),0),"")</f>
        <v/>
      </c>
      <c r="N3489" s="7" t="str">
        <f>IFERROR(ROUND(AVERAGEIF('Week 5 - Making'!$B:$B,'Product List'!$A3489,'Week 5 - Making'!$P:$P),0),"")</f>
        <v/>
      </c>
      <c r="O3489" s="7"/>
      <c r="P3489" s="7" t="str">
        <f t="array" ref="P3489">iferror(xlookup(C3489,'Product Families'!A:A,'Product Families'!S:S),"")</f>
        <v/>
      </c>
    </row>
    <row r="3490" ht="14.25" customHeight="1">
      <c r="A3490" s="122"/>
      <c r="B3490" s="270"/>
      <c r="C3490" s="122"/>
      <c r="D3490" s="7" t="str">
        <f t="array" ref="D3490">IFERROR(XLOOKUP($C3490,'Product Families'!$A:$A,'Product Families'!$D:$D),"")</f>
        <v/>
      </c>
      <c r="E3490" s="7" t="str">
        <f t="array" ref="E3490">IFERROR(XLOOKUP($C3490,'Product Families'!$A:$A,'Product Families'!$E:$E),"")</f>
        <v/>
      </c>
      <c r="F3490" s="7" t="str">
        <f t="array" ref="F3490">IFERROR(XLOOKUP($C3490,'Product Families'!$A:$A,'Product Families'!$F:$F),"")</f>
        <v/>
      </c>
      <c r="G3490" s="7" t="str">
        <f t="array" ref="G3490">IFERROR(XLOOKUP($C3490,'Product Families'!$A:$A,'Product Families'!$G:$G),"")</f>
        <v/>
      </c>
      <c r="J3490" s="7" t="str">
        <f>IFERROR(ROUND(AVERAGEIF('Week 1 - Making'!$B:$B,'Product List'!$A3490,'Week 1 - Making'!$P:$P),0),"")</f>
        <v/>
      </c>
      <c r="K3490" s="7" t="str">
        <f>IFERROR(ROUND(AVERAGEIF('Week 2 - Making'!$B:$B,'Product List'!$A3490,'Week 2 - Making'!$P:$P),0),"")</f>
        <v/>
      </c>
      <c r="L3490" s="263" t="str">
        <f>IFERROR(ROUND(AVERAGEIF('Week 3 - Making'!$B:$B,'Product List'!$A3490,'Week 3 - Making'!$P:$P),0),"")</f>
        <v/>
      </c>
      <c r="M3490" s="7" t="str">
        <f>IFERROR(ROUND(AVERAGEIF('Week 4 - Making'!$B:$B,'Product List'!$A3490,'Week 4 - Making'!$P:$P),0),"")</f>
        <v/>
      </c>
      <c r="N3490" s="7" t="str">
        <f>IFERROR(ROUND(AVERAGEIF('Week 5 - Making'!$B:$B,'Product List'!$A3490,'Week 5 - Making'!$P:$P),0),"")</f>
        <v/>
      </c>
      <c r="O3490" s="7"/>
      <c r="P3490" s="7" t="str">
        <f t="array" ref="P3490">iferror(xlookup(C3490,'Product Families'!A:A,'Product Families'!S:S),"")</f>
        <v/>
      </c>
    </row>
    <row r="3491" ht="14.25" customHeight="1">
      <c r="A3491" s="122"/>
      <c r="B3491" s="270"/>
      <c r="C3491" s="122"/>
      <c r="D3491" s="7" t="str">
        <f t="array" ref="D3491">IFERROR(XLOOKUP($C3491,'Product Families'!$A:$A,'Product Families'!$D:$D),"")</f>
        <v/>
      </c>
      <c r="E3491" s="7" t="str">
        <f t="array" ref="E3491">IFERROR(XLOOKUP($C3491,'Product Families'!$A:$A,'Product Families'!$E:$E),"")</f>
        <v/>
      </c>
      <c r="F3491" s="7" t="str">
        <f t="array" ref="F3491">IFERROR(XLOOKUP($C3491,'Product Families'!$A:$A,'Product Families'!$F:$F),"")</f>
        <v/>
      </c>
      <c r="G3491" s="7" t="str">
        <f t="array" ref="G3491">IFERROR(XLOOKUP($C3491,'Product Families'!$A:$A,'Product Families'!$G:$G),"")</f>
        <v/>
      </c>
      <c r="J3491" s="7" t="str">
        <f>IFERROR(ROUND(AVERAGEIF('Week 1 - Making'!$B:$B,'Product List'!$A3491,'Week 1 - Making'!$P:$P),0),"")</f>
        <v/>
      </c>
      <c r="K3491" s="7" t="str">
        <f>IFERROR(ROUND(AVERAGEIF('Week 2 - Making'!$B:$B,'Product List'!$A3491,'Week 2 - Making'!$P:$P),0),"")</f>
        <v/>
      </c>
      <c r="L3491" s="263" t="str">
        <f>IFERROR(ROUND(AVERAGEIF('Week 3 - Making'!$B:$B,'Product List'!$A3491,'Week 3 - Making'!$P:$P),0),"")</f>
        <v/>
      </c>
      <c r="M3491" s="7" t="str">
        <f>IFERROR(ROUND(AVERAGEIF('Week 4 - Making'!$B:$B,'Product List'!$A3491,'Week 4 - Making'!$P:$P),0),"")</f>
        <v/>
      </c>
      <c r="N3491" s="7" t="str">
        <f>IFERROR(ROUND(AVERAGEIF('Week 5 - Making'!$B:$B,'Product List'!$A3491,'Week 5 - Making'!$P:$P),0),"")</f>
        <v/>
      </c>
      <c r="O3491" s="7"/>
      <c r="P3491" s="7" t="str">
        <f t="array" ref="P3491">iferror(xlookup(C3491,'Product Families'!A:A,'Product Families'!S:S),"")</f>
        <v/>
      </c>
    </row>
    <row r="3492" ht="14.25" customHeight="1">
      <c r="A3492" s="122"/>
      <c r="B3492" s="270"/>
      <c r="C3492" s="122"/>
      <c r="D3492" s="7" t="str">
        <f t="array" ref="D3492">IFERROR(XLOOKUP($C3492,'Product Families'!$A:$A,'Product Families'!$D:$D),"")</f>
        <v/>
      </c>
      <c r="E3492" s="7" t="str">
        <f t="array" ref="E3492">IFERROR(XLOOKUP($C3492,'Product Families'!$A:$A,'Product Families'!$E:$E),"")</f>
        <v/>
      </c>
      <c r="F3492" s="7" t="str">
        <f t="array" ref="F3492">IFERROR(XLOOKUP($C3492,'Product Families'!$A:$A,'Product Families'!$F:$F),"")</f>
        <v/>
      </c>
      <c r="G3492" s="7" t="str">
        <f t="array" ref="G3492">IFERROR(XLOOKUP($C3492,'Product Families'!$A:$A,'Product Families'!$G:$G),"")</f>
        <v/>
      </c>
      <c r="J3492" s="7" t="str">
        <f>IFERROR(ROUND(AVERAGEIF('Week 1 - Making'!$B:$B,'Product List'!$A3492,'Week 1 - Making'!$P:$P),0),"")</f>
        <v/>
      </c>
      <c r="K3492" s="7" t="str">
        <f>IFERROR(ROUND(AVERAGEIF('Week 2 - Making'!$B:$B,'Product List'!$A3492,'Week 2 - Making'!$P:$P),0),"")</f>
        <v/>
      </c>
      <c r="L3492" s="263" t="str">
        <f>IFERROR(ROUND(AVERAGEIF('Week 3 - Making'!$B:$B,'Product List'!$A3492,'Week 3 - Making'!$P:$P),0),"")</f>
        <v/>
      </c>
      <c r="M3492" s="7" t="str">
        <f>IFERROR(ROUND(AVERAGEIF('Week 4 - Making'!$B:$B,'Product List'!$A3492,'Week 4 - Making'!$P:$P),0),"")</f>
        <v/>
      </c>
      <c r="N3492" s="7" t="str">
        <f>IFERROR(ROUND(AVERAGEIF('Week 5 - Making'!$B:$B,'Product List'!$A3492,'Week 5 - Making'!$P:$P),0),"")</f>
        <v/>
      </c>
      <c r="O3492" s="7"/>
      <c r="P3492" s="7" t="str">
        <f t="array" ref="P3492">iferror(xlookup(C3492,'Product Families'!A:A,'Product Families'!S:S),"")</f>
        <v/>
      </c>
    </row>
    <row r="3493" ht="14.25" customHeight="1">
      <c r="A3493" s="122"/>
      <c r="B3493" s="270"/>
      <c r="C3493" s="122"/>
      <c r="D3493" s="7" t="str">
        <f t="array" ref="D3493">IFERROR(XLOOKUP($C3493,'Product Families'!$A:$A,'Product Families'!$D:$D),"")</f>
        <v/>
      </c>
      <c r="E3493" s="7" t="str">
        <f t="array" ref="E3493">IFERROR(XLOOKUP($C3493,'Product Families'!$A:$A,'Product Families'!$E:$E),"")</f>
        <v/>
      </c>
      <c r="F3493" s="7" t="str">
        <f t="array" ref="F3493">IFERROR(XLOOKUP($C3493,'Product Families'!$A:$A,'Product Families'!$F:$F),"")</f>
        <v/>
      </c>
      <c r="G3493" s="7" t="str">
        <f t="array" ref="G3493">IFERROR(XLOOKUP($C3493,'Product Families'!$A:$A,'Product Families'!$G:$G),"")</f>
        <v/>
      </c>
      <c r="J3493" s="7" t="str">
        <f>IFERROR(ROUND(AVERAGEIF('Week 1 - Making'!$B:$B,'Product List'!$A3493,'Week 1 - Making'!$P:$P),0),"")</f>
        <v/>
      </c>
      <c r="K3493" s="7" t="str">
        <f>IFERROR(ROUND(AVERAGEIF('Week 2 - Making'!$B:$B,'Product List'!$A3493,'Week 2 - Making'!$P:$P),0),"")</f>
        <v/>
      </c>
      <c r="L3493" s="263" t="str">
        <f>IFERROR(ROUND(AVERAGEIF('Week 3 - Making'!$B:$B,'Product List'!$A3493,'Week 3 - Making'!$P:$P),0),"")</f>
        <v/>
      </c>
      <c r="M3493" s="7" t="str">
        <f>IFERROR(ROUND(AVERAGEIF('Week 4 - Making'!$B:$B,'Product List'!$A3493,'Week 4 - Making'!$P:$P),0),"")</f>
        <v/>
      </c>
      <c r="N3493" s="7" t="str">
        <f>IFERROR(ROUND(AVERAGEIF('Week 5 - Making'!$B:$B,'Product List'!$A3493,'Week 5 - Making'!$P:$P),0),"")</f>
        <v/>
      </c>
      <c r="O3493" s="7"/>
      <c r="P3493" s="7" t="str">
        <f t="array" ref="P3493">iferror(xlookup(C3493,'Product Families'!A:A,'Product Families'!S:S),"")</f>
        <v/>
      </c>
    </row>
    <row r="3494" ht="14.25" customHeight="1">
      <c r="A3494" s="122"/>
      <c r="B3494" s="270"/>
      <c r="C3494" s="122"/>
      <c r="D3494" s="7" t="str">
        <f t="array" ref="D3494">IFERROR(XLOOKUP($C3494,'Product Families'!$A:$A,'Product Families'!$D:$D),"")</f>
        <v/>
      </c>
      <c r="E3494" s="7" t="str">
        <f t="array" ref="E3494">IFERROR(XLOOKUP($C3494,'Product Families'!$A:$A,'Product Families'!$E:$E),"")</f>
        <v/>
      </c>
      <c r="F3494" s="7" t="str">
        <f t="array" ref="F3494">IFERROR(XLOOKUP($C3494,'Product Families'!$A:$A,'Product Families'!$F:$F),"")</f>
        <v/>
      </c>
      <c r="G3494" s="7" t="str">
        <f t="array" ref="G3494">IFERROR(XLOOKUP($C3494,'Product Families'!$A:$A,'Product Families'!$G:$G),"")</f>
        <v/>
      </c>
      <c r="J3494" s="7" t="str">
        <f>IFERROR(ROUND(AVERAGEIF('Week 1 - Making'!$B:$B,'Product List'!$A3494,'Week 1 - Making'!$P:$P),0),"")</f>
        <v/>
      </c>
      <c r="K3494" s="7" t="str">
        <f>IFERROR(ROUND(AVERAGEIF('Week 2 - Making'!$B:$B,'Product List'!$A3494,'Week 2 - Making'!$P:$P),0),"")</f>
        <v/>
      </c>
      <c r="L3494" s="263" t="str">
        <f>IFERROR(ROUND(AVERAGEIF('Week 3 - Making'!$B:$B,'Product List'!$A3494,'Week 3 - Making'!$P:$P),0),"")</f>
        <v/>
      </c>
      <c r="M3494" s="7" t="str">
        <f>IFERROR(ROUND(AVERAGEIF('Week 4 - Making'!$B:$B,'Product List'!$A3494,'Week 4 - Making'!$P:$P),0),"")</f>
        <v/>
      </c>
      <c r="N3494" s="7" t="str">
        <f>IFERROR(ROUND(AVERAGEIF('Week 5 - Making'!$B:$B,'Product List'!$A3494,'Week 5 - Making'!$P:$P),0),"")</f>
        <v/>
      </c>
      <c r="O3494" s="7"/>
      <c r="P3494" s="7" t="str">
        <f t="array" ref="P3494">iferror(xlookup(C3494,'Product Families'!A:A,'Product Families'!S:S),"")</f>
        <v/>
      </c>
    </row>
    <row r="3495" ht="14.25" customHeight="1">
      <c r="A3495" s="122"/>
      <c r="B3495" s="270"/>
      <c r="C3495" s="122"/>
      <c r="D3495" s="7" t="str">
        <f t="array" ref="D3495">IFERROR(XLOOKUP($C3495,'Product Families'!$A:$A,'Product Families'!$D:$D),"")</f>
        <v/>
      </c>
      <c r="E3495" s="7" t="str">
        <f t="array" ref="E3495">IFERROR(XLOOKUP($C3495,'Product Families'!$A:$A,'Product Families'!$E:$E),"")</f>
        <v/>
      </c>
      <c r="F3495" s="7" t="str">
        <f t="array" ref="F3495">IFERROR(XLOOKUP($C3495,'Product Families'!$A:$A,'Product Families'!$F:$F),"")</f>
        <v/>
      </c>
      <c r="G3495" s="7" t="str">
        <f t="array" ref="G3495">IFERROR(XLOOKUP($C3495,'Product Families'!$A:$A,'Product Families'!$G:$G),"")</f>
        <v/>
      </c>
      <c r="J3495" s="7" t="str">
        <f>IFERROR(ROUND(AVERAGEIF('Week 1 - Making'!$B:$B,'Product List'!$A3495,'Week 1 - Making'!$P:$P),0),"")</f>
        <v/>
      </c>
      <c r="K3495" s="7" t="str">
        <f>IFERROR(ROUND(AVERAGEIF('Week 2 - Making'!$B:$B,'Product List'!$A3495,'Week 2 - Making'!$P:$P),0),"")</f>
        <v/>
      </c>
      <c r="L3495" s="263" t="str">
        <f>IFERROR(ROUND(AVERAGEIF('Week 3 - Making'!$B:$B,'Product List'!$A3495,'Week 3 - Making'!$P:$P),0),"")</f>
        <v/>
      </c>
      <c r="M3495" s="7" t="str">
        <f>IFERROR(ROUND(AVERAGEIF('Week 4 - Making'!$B:$B,'Product List'!$A3495,'Week 4 - Making'!$P:$P),0),"")</f>
        <v/>
      </c>
      <c r="N3495" s="7" t="str">
        <f>IFERROR(ROUND(AVERAGEIF('Week 5 - Making'!$B:$B,'Product List'!$A3495,'Week 5 - Making'!$P:$P),0),"")</f>
        <v/>
      </c>
      <c r="O3495" s="7"/>
      <c r="P3495" s="7" t="str">
        <f t="array" ref="P3495">iferror(xlookup(C3495,'Product Families'!A:A,'Product Families'!S:S),"")</f>
        <v/>
      </c>
    </row>
    <row r="3496" ht="14.25" customHeight="1">
      <c r="A3496" s="122"/>
      <c r="B3496" s="270"/>
      <c r="C3496" s="122"/>
      <c r="D3496" s="7" t="str">
        <f t="array" ref="D3496">IFERROR(XLOOKUP($C3496,'Product Families'!$A:$A,'Product Families'!$D:$D),"")</f>
        <v/>
      </c>
      <c r="E3496" s="7" t="str">
        <f t="array" ref="E3496">IFERROR(XLOOKUP($C3496,'Product Families'!$A:$A,'Product Families'!$E:$E),"")</f>
        <v/>
      </c>
      <c r="F3496" s="7" t="str">
        <f t="array" ref="F3496">IFERROR(XLOOKUP($C3496,'Product Families'!$A:$A,'Product Families'!$F:$F),"")</f>
        <v/>
      </c>
      <c r="G3496" s="7" t="str">
        <f t="array" ref="G3496">IFERROR(XLOOKUP($C3496,'Product Families'!$A:$A,'Product Families'!$G:$G),"")</f>
        <v/>
      </c>
      <c r="J3496" s="7" t="str">
        <f>IFERROR(ROUND(AVERAGEIF('Week 1 - Making'!$B:$B,'Product List'!$A3496,'Week 1 - Making'!$P:$P),0),"")</f>
        <v/>
      </c>
      <c r="K3496" s="7" t="str">
        <f>IFERROR(ROUND(AVERAGEIF('Week 2 - Making'!$B:$B,'Product List'!$A3496,'Week 2 - Making'!$P:$P),0),"")</f>
        <v/>
      </c>
      <c r="L3496" s="263" t="str">
        <f>IFERROR(ROUND(AVERAGEIF('Week 3 - Making'!$B:$B,'Product List'!$A3496,'Week 3 - Making'!$P:$P),0),"")</f>
        <v/>
      </c>
      <c r="M3496" s="7" t="str">
        <f>IFERROR(ROUND(AVERAGEIF('Week 4 - Making'!$B:$B,'Product List'!$A3496,'Week 4 - Making'!$P:$P),0),"")</f>
        <v/>
      </c>
      <c r="N3496" s="7" t="str">
        <f>IFERROR(ROUND(AVERAGEIF('Week 5 - Making'!$B:$B,'Product List'!$A3496,'Week 5 - Making'!$P:$P),0),"")</f>
        <v/>
      </c>
      <c r="O3496" s="7"/>
      <c r="P3496" s="7" t="str">
        <f t="array" ref="P3496">iferror(xlookup(C3496,'Product Families'!A:A,'Product Families'!S:S),"")</f>
        <v/>
      </c>
    </row>
    <row r="3497" ht="14.25" customHeight="1">
      <c r="A3497" s="122"/>
      <c r="B3497" s="270"/>
      <c r="C3497" s="122"/>
      <c r="D3497" s="7" t="str">
        <f t="array" ref="D3497">IFERROR(XLOOKUP($C3497,'Product Families'!$A:$A,'Product Families'!$D:$D),"")</f>
        <v/>
      </c>
      <c r="E3497" s="7" t="str">
        <f t="array" ref="E3497">IFERROR(XLOOKUP($C3497,'Product Families'!$A:$A,'Product Families'!$E:$E),"")</f>
        <v/>
      </c>
      <c r="F3497" s="7" t="str">
        <f t="array" ref="F3497">IFERROR(XLOOKUP($C3497,'Product Families'!$A:$A,'Product Families'!$F:$F),"")</f>
        <v/>
      </c>
      <c r="G3497" s="7" t="str">
        <f t="array" ref="G3497">IFERROR(XLOOKUP($C3497,'Product Families'!$A:$A,'Product Families'!$G:$G),"")</f>
        <v/>
      </c>
      <c r="J3497" s="7" t="str">
        <f>IFERROR(ROUND(AVERAGEIF('Week 1 - Making'!$B:$B,'Product List'!$A3497,'Week 1 - Making'!$P:$P),0),"")</f>
        <v/>
      </c>
      <c r="K3497" s="7" t="str">
        <f>IFERROR(ROUND(AVERAGEIF('Week 2 - Making'!$B:$B,'Product List'!$A3497,'Week 2 - Making'!$P:$P),0),"")</f>
        <v/>
      </c>
      <c r="L3497" s="263" t="str">
        <f>IFERROR(ROUND(AVERAGEIF('Week 3 - Making'!$B:$B,'Product List'!$A3497,'Week 3 - Making'!$P:$P),0),"")</f>
        <v/>
      </c>
      <c r="M3497" s="7" t="str">
        <f>IFERROR(ROUND(AVERAGEIF('Week 4 - Making'!$B:$B,'Product List'!$A3497,'Week 4 - Making'!$P:$P),0),"")</f>
        <v/>
      </c>
      <c r="N3497" s="7" t="str">
        <f>IFERROR(ROUND(AVERAGEIF('Week 5 - Making'!$B:$B,'Product List'!$A3497,'Week 5 - Making'!$P:$P),0),"")</f>
        <v/>
      </c>
      <c r="O3497" s="7"/>
      <c r="P3497" s="7" t="str">
        <f t="array" ref="P3497">iferror(xlookup(C3497,'Product Families'!A:A,'Product Families'!S:S),"")</f>
        <v/>
      </c>
    </row>
    <row r="3498" ht="14.25" customHeight="1">
      <c r="A3498" s="122"/>
      <c r="B3498" s="270"/>
      <c r="C3498" s="122"/>
      <c r="D3498" s="7" t="str">
        <f t="array" ref="D3498">IFERROR(XLOOKUP($C3498,'Product Families'!$A:$A,'Product Families'!$D:$D),"")</f>
        <v/>
      </c>
      <c r="E3498" s="7" t="str">
        <f t="array" ref="E3498">IFERROR(XLOOKUP($C3498,'Product Families'!$A:$A,'Product Families'!$E:$E),"")</f>
        <v/>
      </c>
      <c r="F3498" s="7" t="str">
        <f t="array" ref="F3498">IFERROR(XLOOKUP($C3498,'Product Families'!$A:$A,'Product Families'!$F:$F),"")</f>
        <v/>
      </c>
      <c r="G3498" s="7" t="str">
        <f t="array" ref="G3498">IFERROR(XLOOKUP($C3498,'Product Families'!$A:$A,'Product Families'!$G:$G),"")</f>
        <v/>
      </c>
      <c r="J3498" s="7" t="str">
        <f>IFERROR(ROUND(AVERAGEIF('Week 1 - Making'!$B:$B,'Product List'!$A3498,'Week 1 - Making'!$P:$P),0),"")</f>
        <v/>
      </c>
      <c r="K3498" s="7" t="str">
        <f>IFERROR(ROUND(AVERAGEIF('Week 2 - Making'!$B:$B,'Product List'!$A3498,'Week 2 - Making'!$P:$P),0),"")</f>
        <v/>
      </c>
      <c r="L3498" s="263" t="str">
        <f>IFERROR(ROUND(AVERAGEIF('Week 3 - Making'!$B:$B,'Product List'!$A3498,'Week 3 - Making'!$P:$P),0),"")</f>
        <v/>
      </c>
      <c r="M3498" s="7" t="str">
        <f>IFERROR(ROUND(AVERAGEIF('Week 4 - Making'!$B:$B,'Product List'!$A3498,'Week 4 - Making'!$P:$P),0),"")</f>
        <v/>
      </c>
      <c r="N3498" s="7" t="str">
        <f>IFERROR(ROUND(AVERAGEIF('Week 5 - Making'!$B:$B,'Product List'!$A3498,'Week 5 - Making'!$P:$P),0),"")</f>
        <v/>
      </c>
      <c r="O3498" s="7"/>
      <c r="P3498" s="7" t="str">
        <f t="array" ref="P3498">iferror(xlookup(C3498,'Product Families'!A:A,'Product Families'!S:S),"")</f>
        <v/>
      </c>
    </row>
    <row r="3499" ht="14.25" customHeight="1">
      <c r="A3499" s="122"/>
      <c r="B3499" s="270"/>
      <c r="C3499" s="122"/>
      <c r="D3499" s="7" t="str">
        <f t="array" ref="D3499">IFERROR(XLOOKUP($C3499,'Product Families'!$A:$A,'Product Families'!$D:$D),"")</f>
        <v/>
      </c>
      <c r="E3499" s="7" t="str">
        <f t="array" ref="E3499">IFERROR(XLOOKUP($C3499,'Product Families'!$A:$A,'Product Families'!$E:$E),"")</f>
        <v/>
      </c>
      <c r="F3499" s="7" t="str">
        <f t="array" ref="F3499">IFERROR(XLOOKUP($C3499,'Product Families'!$A:$A,'Product Families'!$F:$F),"")</f>
        <v/>
      </c>
      <c r="G3499" s="7" t="str">
        <f t="array" ref="G3499">IFERROR(XLOOKUP($C3499,'Product Families'!$A:$A,'Product Families'!$G:$G),"")</f>
        <v/>
      </c>
      <c r="J3499" s="7" t="str">
        <f>IFERROR(ROUND(AVERAGEIF('Week 1 - Making'!$B:$B,'Product List'!$A3499,'Week 1 - Making'!$P:$P),0),"")</f>
        <v/>
      </c>
      <c r="K3499" s="7" t="str">
        <f>IFERROR(ROUND(AVERAGEIF('Week 2 - Making'!$B:$B,'Product List'!$A3499,'Week 2 - Making'!$P:$P),0),"")</f>
        <v/>
      </c>
      <c r="L3499" s="263" t="str">
        <f>IFERROR(ROUND(AVERAGEIF('Week 3 - Making'!$B:$B,'Product List'!$A3499,'Week 3 - Making'!$P:$P),0),"")</f>
        <v/>
      </c>
      <c r="M3499" s="7" t="str">
        <f>IFERROR(ROUND(AVERAGEIF('Week 4 - Making'!$B:$B,'Product List'!$A3499,'Week 4 - Making'!$P:$P),0),"")</f>
        <v/>
      </c>
      <c r="N3499" s="7" t="str">
        <f>IFERROR(ROUND(AVERAGEIF('Week 5 - Making'!$B:$B,'Product List'!$A3499,'Week 5 - Making'!$P:$P),0),"")</f>
        <v/>
      </c>
      <c r="O3499" s="7"/>
      <c r="P3499" s="7" t="str">
        <f t="array" ref="P3499">iferror(xlookup(C3499,'Product Families'!A:A,'Product Families'!S:S),"")</f>
        <v/>
      </c>
    </row>
    <row r="3500" ht="14.25" customHeight="1">
      <c r="A3500" s="122"/>
      <c r="B3500" s="270"/>
      <c r="C3500" s="122"/>
      <c r="D3500" s="7" t="str">
        <f t="array" ref="D3500">IFERROR(XLOOKUP($C3500,'Product Families'!$A:$A,'Product Families'!$D:$D),"")</f>
        <v/>
      </c>
      <c r="E3500" s="7" t="str">
        <f t="array" ref="E3500">IFERROR(XLOOKUP($C3500,'Product Families'!$A:$A,'Product Families'!$E:$E),"")</f>
        <v/>
      </c>
      <c r="F3500" s="7" t="str">
        <f t="array" ref="F3500">IFERROR(XLOOKUP($C3500,'Product Families'!$A:$A,'Product Families'!$F:$F),"")</f>
        <v/>
      </c>
      <c r="G3500" s="7" t="str">
        <f t="array" ref="G3500">IFERROR(XLOOKUP($C3500,'Product Families'!$A:$A,'Product Families'!$G:$G),"")</f>
        <v/>
      </c>
      <c r="J3500" s="7" t="str">
        <f>IFERROR(ROUND(AVERAGEIF('Week 1 - Making'!$B:$B,'Product List'!$A3500,'Week 1 - Making'!$P:$P),0),"")</f>
        <v/>
      </c>
      <c r="K3500" s="7" t="str">
        <f>IFERROR(ROUND(AVERAGEIF('Week 2 - Making'!$B:$B,'Product List'!$A3500,'Week 2 - Making'!$P:$P),0),"")</f>
        <v/>
      </c>
      <c r="L3500" s="263" t="str">
        <f>IFERROR(ROUND(AVERAGEIF('Week 3 - Making'!$B:$B,'Product List'!$A3500,'Week 3 - Making'!$P:$P),0),"")</f>
        <v/>
      </c>
      <c r="M3500" s="7" t="str">
        <f>IFERROR(ROUND(AVERAGEIF('Week 4 - Making'!$B:$B,'Product List'!$A3500,'Week 4 - Making'!$P:$P),0),"")</f>
        <v/>
      </c>
      <c r="N3500" s="7" t="str">
        <f>IFERROR(ROUND(AVERAGEIF('Week 5 - Making'!$B:$B,'Product List'!$A3500,'Week 5 - Making'!$P:$P),0),"")</f>
        <v/>
      </c>
      <c r="O3500" s="7"/>
      <c r="P3500" s="7" t="str">
        <f t="array" ref="P3500">iferror(xlookup(C3500,'Product Families'!A:A,'Product Families'!S:S),"")</f>
        <v/>
      </c>
    </row>
    <row r="3501" ht="14.25" customHeight="1">
      <c r="A3501" s="122"/>
      <c r="B3501" s="270"/>
      <c r="C3501" s="122"/>
      <c r="D3501" s="7" t="str">
        <f t="array" ref="D3501">IFERROR(XLOOKUP($C3501,'Product Families'!$A:$A,'Product Families'!$D:$D),"")</f>
        <v/>
      </c>
      <c r="E3501" s="7" t="str">
        <f t="array" ref="E3501">IFERROR(XLOOKUP($C3501,'Product Families'!$A:$A,'Product Families'!$E:$E),"")</f>
        <v/>
      </c>
      <c r="F3501" s="7" t="str">
        <f t="array" ref="F3501">IFERROR(XLOOKUP($C3501,'Product Families'!$A:$A,'Product Families'!$F:$F),"")</f>
        <v/>
      </c>
      <c r="G3501" s="7" t="str">
        <f t="array" ref="G3501">IFERROR(XLOOKUP($C3501,'Product Families'!$A:$A,'Product Families'!$G:$G),"")</f>
        <v/>
      </c>
      <c r="J3501" s="7" t="str">
        <f>IFERROR(ROUND(AVERAGEIF('Week 1 - Making'!$B:$B,'Product List'!$A3501,'Week 1 - Making'!$P:$P),0),"")</f>
        <v/>
      </c>
      <c r="K3501" s="7" t="str">
        <f>IFERROR(ROUND(AVERAGEIF('Week 2 - Making'!$B:$B,'Product List'!$A3501,'Week 2 - Making'!$P:$P),0),"")</f>
        <v/>
      </c>
      <c r="L3501" s="263" t="str">
        <f>IFERROR(ROUND(AVERAGEIF('Week 3 - Making'!$B:$B,'Product List'!$A3501,'Week 3 - Making'!$P:$P),0),"")</f>
        <v/>
      </c>
      <c r="M3501" s="7" t="str">
        <f>IFERROR(ROUND(AVERAGEIF('Week 4 - Making'!$B:$B,'Product List'!$A3501,'Week 4 - Making'!$P:$P),0),"")</f>
        <v/>
      </c>
      <c r="N3501" s="7" t="str">
        <f>IFERROR(ROUND(AVERAGEIF('Week 5 - Making'!$B:$B,'Product List'!$A3501,'Week 5 - Making'!$P:$P),0),"")</f>
        <v/>
      </c>
      <c r="O3501" s="7"/>
      <c r="P3501" s="7" t="str">
        <f t="array" ref="P3501">iferror(xlookup(C3501,'Product Families'!A:A,'Product Families'!S:S),"")</f>
        <v/>
      </c>
    </row>
    <row r="3502" ht="14.25" customHeight="1">
      <c r="A3502" s="122"/>
      <c r="B3502" s="270"/>
      <c r="C3502" s="122"/>
      <c r="D3502" s="7" t="str">
        <f t="array" ref="D3502">IFERROR(XLOOKUP($C3502,'Product Families'!$A:$A,'Product Families'!$D:$D),"")</f>
        <v/>
      </c>
      <c r="E3502" s="7" t="str">
        <f t="array" ref="E3502">IFERROR(XLOOKUP($C3502,'Product Families'!$A:$A,'Product Families'!$E:$E),"")</f>
        <v/>
      </c>
      <c r="F3502" s="7" t="str">
        <f t="array" ref="F3502">IFERROR(XLOOKUP($C3502,'Product Families'!$A:$A,'Product Families'!$F:$F),"")</f>
        <v/>
      </c>
      <c r="G3502" s="7" t="str">
        <f t="array" ref="G3502">IFERROR(XLOOKUP($C3502,'Product Families'!$A:$A,'Product Families'!$G:$G),"")</f>
        <v/>
      </c>
      <c r="J3502" s="7" t="str">
        <f>IFERROR(ROUND(AVERAGEIF('Week 1 - Making'!$B:$B,'Product List'!$A3502,'Week 1 - Making'!$P:$P),0),"")</f>
        <v/>
      </c>
      <c r="K3502" s="7" t="str">
        <f>IFERROR(ROUND(AVERAGEIF('Week 2 - Making'!$B:$B,'Product List'!$A3502,'Week 2 - Making'!$P:$P),0),"")</f>
        <v/>
      </c>
      <c r="L3502" s="263" t="str">
        <f>IFERROR(ROUND(AVERAGEIF('Week 3 - Making'!$B:$B,'Product List'!$A3502,'Week 3 - Making'!$P:$P),0),"")</f>
        <v/>
      </c>
      <c r="M3502" s="7" t="str">
        <f>IFERROR(ROUND(AVERAGEIF('Week 4 - Making'!$B:$B,'Product List'!$A3502,'Week 4 - Making'!$P:$P),0),"")</f>
        <v/>
      </c>
      <c r="N3502" s="7" t="str">
        <f>IFERROR(ROUND(AVERAGEIF('Week 5 - Making'!$B:$B,'Product List'!$A3502,'Week 5 - Making'!$P:$P),0),"")</f>
        <v/>
      </c>
      <c r="O3502" s="7"/>
      <c r="P3502" s="7" t="str">
        <f t="array" ref="P3502">iferror(xlookup(C3502,'Product Families'!A:A,'Product Families'!S:S),"")</f>
        <v/>
      </c>
    </row>
    <row r="3503" ht="14.25" customHeight="1">
      <c r="A3503" s="122"/>
      <c r="B3503" s="270"/>
      <c r="C3503" s="122"/>
      <c r="D3503" s="7" t="str">
        <f t="array" ref="D3503">IFERROR(XLOOKUP($C3503,'Product Families'!$A:$A,'Product Families'!$D:$D),"")</f>
        <v/>
      </c>
      <c r="E3503" s="7" t="str">
        <f t="array" ref="E3503">IFERROR(XLOOKUP($C3503,'Product Families'!$A:$A,'Product Families'!$E:$E),"")</f>
        <v/>
      </c>
      <c r="F3503" s="7" t="str">
        <f t="array" ref="F3503">IFERROR(XLOOKUP($C3503,'Product Families'!$A:$A,'Product Families'!$F:$F),"")</f>
        <v/>
      </c>
      <c r="G3503" s="7" t="str">
        <f t="array" ref="G3503">IFERROR(XLOOKUP($C3503,'Product Families'!$A:$A,'Product Families'!$G:$G),"")</f>
        <v/>
      </c>
      <c r="J3503" s="7" t="str">
        <f>IFERROR(ROUND(AVERAGEIF('Week 1 - Making'!$B:$B,'Product List'!$A3503,'Week 1 - Making'!$P:$P),0),"")</f>
        <v/>
      </c>
      <c r="K3503" s="7" t="str">
        <f>IFERROR(ROUND(AVERAGEIF('Week 2 - Making'!$B:$B,'Product List'!$A3503,'Week 2 - Making'!$P:$P),0),"")</f>
        <v/>
      </c>
      <c r="L3503" s="263" t="str">
        <f>IFERROR(ROUND(AVERAGEIF('Week 3 - Making'!$B:$B,'Product List'!$A3503,'Week 3 - Making'!$P:$P),0),"")</f>
        <v/>
      </c>
      <c r="M3503" s="7" t="str">
        <f>IFERROR(ROUND(AVERAGEIF('Week 4 - Making'!$B:$B,'Product List'!$A3503,'Week 4 - Making'!$P:$P),0),"")</f>
        <v/>
      </c>
      <c r="N3503" s="7" t="str">
        <f>IFERROR(ROUND(AVERAGEIF('Week 5 - Making'!$B:$B,'Product List'!$A3503,'Week 5 - Making'!$P:$P),0),"")</f>
        <v/>
      </c>
      <c r="O3503" s="7"/>
      <c r="P3503" s="7" t="str">
        <f t="array" ref="P3503">iferror(xlookup(C3503,'Product Families'!A:A,'Product Families'!S:S),"")</f>
        <v/>
      </c>
    </row>
    <row r="3504" ht="14.25" customHeight="1">
      <c r="A3504" s="122"/>
      <c r="B3504" s="270"/>
      <c r="C3504" s="122"/>
      <c r="D3504" s="7" t="str">
        <f t="array" ref="D3504">IFERROR(XLOOKUP($C3504,'Product Families'!$A:$A,'Product Families'!$D:$D),"")</f>
        <v/>
      </c>
      <c r="E3504" s="7" t="str">
        <f t="array" ref="E3504">IFERROR(XLOOKUP($C3504,'Product Families'!$A:$A,'Product Families'!$E:$E),"")</f>
        <v/>
      </c>
      <c r="F3504" s="7" t="str">
        <f t="array" ref="F3504">IFERROR(XLOOKUP($C3504,'Product Families'!$A:$A,'Product Families'!$F:$F),"")</f>
        <v/>
      </c>
      <c r="G3504" s="7" t="str">
        <f t="array" ref="G3504">IFERROR(XLOOKUP($C3504,'Product Families'!$A:$A,'Product Families'!$G:$G),"")</f>
        <v/>
      </c>
      <c r="J3504" s="7" t="str">
        <f>IFERROR(ROUND(AVERAGEIF('Week 1 - Making'!$B:$B,'Product List'!$A3504,'Week 1 - Making'!$P:$P),0),"")</f>
        <v/>
      </c>
      <c r="K3504" s="7" t="str">
        <f>IFERROR(ROUND(AVERAGEIF('Week 2 - Making'!$B:$B,'Product List'!$A3504,'Week 2 - Making'!$P:$P),0),"")</f>
        <v/>
      </c>
      <c r="L3504" s="263" t="str">
        <f>IFERROR(ROUND(AVERAGEIF('Week 3 - Making'!$B:$B,'Product List'!$A3504,'Week 3 - Making'!$P:$P),0),"")</f>
        <v/>
      </c>
      <c r="M3504" s="7" t="str">
        <f>IFERROR(ROUND(AVERAGEIF('Week 4 - Making'!$B:$B,'Product List'!$A3504,'Week 4 - Making'!$P:$P),0),"")</f>
        <v/>
      </c>
      <c r="N3504" s="7" t="str">
        <f>IFERROR(ROUND(AVERAGEIF('Week 5 - Making'!$B:$B,'Product List'!$A3504,'Week 5 - Making'!$P:$P),0),"")</f>
        <v/>
      </c>
      <c r="O3504" s="7"/>
      <c r="P3504" s="7" t="str">
        <f t="array" ref="P3504">iferror(xlookup(C3504,'Product Families'!A:A,'Product Families'!S:S),"")</f>
        <v/>
      </c>
    </row>
    <row r="3505" ht="14.25" customHeight="1">
      <c r="A3505" s="122"/>
      <c r="B3505" s="270"/>
      <c r="C3505" s="122"/>
      <c r="D3505" s="7" t="str">
        <f t="array" ref="D3505">IFERROR(XLOOKUP($C3505,'Product Families'!$A:$A,'Product Families'!$D:$D),"")</f>
        <v/>
      </c>
      <c r="E3505" s="7" t="str">
        <f t="array" ref="E3505">IFERROR(XLOOKUP($C3505,'Product Families'!$A:$A,'Product Families'!$E:$E),"")</f>
        <v/>
      </c>
      <c r="F3505" s="7" t="str">
        <f t="array" ref="F3505">IFERROR(XLOOKUP($C3505,'Product Families'!$A:$A,'Product Families'!$F:$F),"")</f>
        <v/>
      </c>
      <c r="G3505" s="7" t="str">
        <f t="array" ref="G3505">IFERROR(XLOOKUP($C3505,'Product Families'!$A:$A,'Product Families'!$G:$G),"")</f>
        <v/>
      </c>
      <c r="J3505" s="7" t="str">
        <f>IFERROR(ROUND(AVERAGEIF('Week 1 - Making'!$B:$B,'Product List'!$A3505,'Week 1 - Making'!$P:$P),0),"")</f>
        <v/>
      </c>
      <c r="K3505" s="7" t="str">
        <f>IFERROR(ROUND(AVERAGEIF('Week 2 - Making'!$B:$B,'Product List'!$A3505,'Week 2 - Making'!$P:$P),0),"")</f>
        <v/>
      </c>
      <c r="L3505" s="263" t="str">
        <f>IFERROR(ROUND(AVERAGEIF('Week 3 - Making'!$B:$B,'Product List'!$A3505,'Week 3 - Making'!$P:$P),0),"")</f>
        <v/>
      </c>
      <c r="M3505" s="7" t="str">
        <f>IFERROR(ROUND(AVERAGEIF('Week 4 - Making'!$B:$B,'Product List'!$A3505,'Week 4 - Making'!$P:$P),0),"")</f>
        <v/>
      </c>
      <c r="N3505" s="7" t="str">
        <f>IFERROR(ROUND(AVERAGEIF('Week 5 - Making'!$B:$B,'Product List'!$A3505,'Week 5 - Making'!$P:$P),0),"")</f>
        <v/>
      </c>
      <c r="O3505" s="7"/>
      <c r="P3505" s="7" t="str">
        <f t="array" ref="P3505">iferror(xlookup(C3505,'Product Families'!A:A,'Product Families'!S:S),"")</f>
        <v/>
      </c>
    </row>
    <row r="3506" ht="14.25" customHeight="1">
      <c r="A3506" s="122"/>
      <c r="B3506" s="270"/>
      <c r="C3506" s="122"/>
      <c r="D3506" s="7" t="str">
        <f t="array" ref="D3506">IFERROR(XLOOKUP($C3506,'Product Families'!$A:$A,'Product Families'!$D:$D),"")</f>
        <v/>
      </c>
      <c r="E3506" s="7" t="str">
        <f t="array" ref="E3506">IFERROR(XLOOKUP($C3506,'Product Families'!$A:$A,'Product Families'!$E:$E),"")</f>
        <v/>
      </c>
      <c r="F3506" s="7" t="str">
        <f t="array" ref="F3506">IFERROR(XLOOKUP($C3506,'Product Families'!$A:$A,'Product Families'!$F:$F),"")</f>
        <v/>
      </c>
      <c r="G3506" s="7" t="str">
        <f t="array" ref="G3506">IFERROR(XLOOKUP($C3506,'Product Families'!$A:$A,'Product Families'!$G:$G),"")</f>
        <v/>
      </c>
      <c r="J3506" s="7" t="str">
        <f>IFERROR(ROUND(AVERAGEIF('Week 1 - Making'!$B:$B,'Product List'!$A3506,'Week 1 - Making'!$P:$P),0),"")</f>
        <v/>
      </c>
      <c r="K3506" s="7" t="str">
        <f>IFERROR(ROUND(AVERAGEIF('Week 2 - Making'!$B:$B,'Product List'!$A3506,'Week 2 - Making'!$P:$P),0),"")</f>
        <v/>
      </c>
      <c r="L3506" s="263" t="str">
        <f>IFERROR(ROUND(AVERAGEIF('Week 3 - Making'!$B:$B,'Product List'!$A3506,'Week 3 - Making'!$P:$P),0),"")</f>
        <v/>
      </c>
      <c r="M3506" s="7" t="str">
        <f>IFERROR(ROUND(AVERAGEIF('Week 4 - Making'!$B:$B,'Product List'!$A3506,'Week 4 - Making'!$P:$P),0),"")</f>
        <v/>
      </c>
      <c r="N3506" s="7" t="str">
        <f>IFERROR(ROUND(AVERAGEIF('Week 5 - Making'!$B:$B,'Product List'!$A3506,'Week 5 - Making'!$P:$P),0),"")</f>
        <v/>
      </c>
      <c r="O3506" s="7"/>
      <c r="P3506" s="7" t="str">
        <f t="array" ref="P3506">iferror(xlookup(C3506,'Product Families'!A:A,'Product Families'!S:S),"")</f>
        <v/>
      </c>
    </row>
    <row r="3507" ht="14.25" customHeight="1">
      <c r="A3507" s="122"/>
      <c r="B3507" s="270"/>
      <c r="C3507" s="122"/>
      <c r="D3507" s="7" t="str">
        <f t="array" ref="D3507">IFERROR(XLOOKUP($C3507,'Product Families'!$A:$A,'Product Families'!$D:$D),"")</f>
        <v/>
      </c>
      <c r="E3507" s="7" t="str">
        <f t="array" ref="E3507">IFERROR(XLOOKUP($C3507,'Product Families'!$A:$A,'Product Families'!$E:$E),"")</f>
        <v/>
      </c>
      <c r="F3507" s="7" t="str">
        <f t="array" ref="F3507">IFERROR(XLOOKUP($C3507,'Product Families'!$A:$A,'Product Families'!$F:$F),"")</f>
        <v/>
      </c>
      <c r="G3507" s="7" t="str">
        <f t="array" ref="G3507">IFERROR(XLOOKUP($C3507,'Product Families'!$A:$A,'Product Families'!$G:$G),"")</f>
        <v/>
      </c>
      <c r="J3507" s="7" t="str">
        <f>IFERROR(ROUND(AVERAGEIF('Week 1 - Making'!$B:$B,'Product List'!$A3507,'Week 1 - Making'!$P:$P),0),"")</f>
        <v/>
      </c>
      <c r="K3507" s="7" t="str">
        <f>IFERROR(ROUND(AVERAGEIF('Week 2 - Making'!$B:$B,'Product List'!$A3507,'Week 2 - Making'!$P:$P),0),"")</f>
        <v/>
      </c>
      <c r="L3507" s="263" t="str">
        <f>IFERROR(ROUND(AVERAGEIF('Week 3 - Making'!$B:$B,'Product List'!$A3507,'Week 3 - Making'!$P:$P),0),"")</f>
        <v/>
      </c>
      <c r="M3507" s="7" t="str">
        <f>IFERROR(ROUND(AVERAGEIF('Week 4 - Making'!$B:$B,'Product List'!$A3507,'Week 4 - Making'!$P:$P),0),"")</f>
        <v/>
      </c>
      <c r="N3507" s="7" t="str">
        <f>IFERROR(ROUND(AVERAGEIF('Week 5 - Making'!$B:$B,'Product List'!$A3507,'Week 5 - Making'!$P:$P),0),"")</f>
        <v/>
      </c>
      <c r="O3507" s="7"/>
      <c r="P3507" s="7" t="str">
        <f t="array" ref="P3507">iferror(xlookup(C3507,'Product Families'!A:A,'Product Families'!S:S),"")</f>
        <v/>
      </c>
    </row>
    <row r="3508" ht="14.25" customHeight="1">
      <c r="A3508" s="122"/>
      <c r="B3508" s="270"/>
      <c r="C3508" s="122"/>
      <c r="D3508" s="7" t="str">
        <f t="array" ref="D3508">IFERROR(XLOOKUP($C3508,'Product Families'!$A:$A,'Product Families'!$D:$D),"")</f>
        <v/>
      </c>
      <c r="E3508" s="7" t="str">
        <f t="array" ref="E3508">IFERROR(XLOOKUP($C3508,'Product Families'!$A:$A,'Product Families'!$E:$E),"")</f>
        <v/>
      </c>
      <c r="F3508" s="7" t="str">
        <f t="array" ref="F3508">IFERROR(XLOOKUP($C3508,'Product Families'!$A:$A,'Product Families'!$F:$F),"")</f>
        <v/>
      </c>
      <c r="G3508" s="7" t="str">
        <f t="array" ref="G3508">IFERROR(XLOOKUP($C3508,'Product Families'!$A:$A,'Product Families'!$G:$G),"")</f>
        <v/>
      </c>
      <c r="J3508" s="7" t="str">
        <f>IFERROR(ROUND(AVERAGEIF('Week 1 - Making'!$B:$B,'Product List'!$A3508,'Week 1 - Making'!$P:$P),0),"")</f>
        <v/>
      </c>
      <c r="K3508" s="7" t="str">
        <f>IFERROR(ROUND(AVERAGEIF('Week 2 - Making'!$B:$B,'Product List'!$A3508,'Week 2 - Making'!$P:$P),0),"")</f>
        <v/>
      </c>
      <c r="L3508" s="263" t="str">
        <f>IFERROR(ROUND(AVERAGEIF('Week 3 - Making'!$B:$B,'Product List'!$A3508,'Week 3 - Making'!$P:$P),0),"")</f>
        <v/>
      </c>
      <c r="M3508" s="7" t="str">
        <f>IFERROR(ROUND(AVERAGEIF('Week 4 - Making'!$B:$B,'Product List'!$A3508,'Week 4 - Making'!$P:$P),0),"")</f>
        <v/>
      </c>
      <c r="N3508" s="7" t="str">
        <f>IFERROR(ROUND(AVERAGEIF('Week 5 - Making'!$B:$B,'Product List'!$A3508,'Week 5 - Making'!$P:$P),0),"")</f>
        <v/>
      </c>
      <c r="O3508" s="7"/>
      <c r="P3508" s="7" t="str">
        <f t="array" ref="P3508">iferror(xlookup(C3508,'Product Families'!A:A,'Product Families'!S:S),"")</f>
        <v/>
      </c>
    </row>
    <row r="3509" ht="14.25" customHeight="1">
      <c r="A3509" s="122"/>
      <c r="B3509" s="270"/>
      <c r="C3509" s="122"/>
      <c r="D3509" s="7" t="str">
        <f t="array" ref="D3509">IFERROR(XLOOKUP($C3509,'Product Families'!$A:$A,'Product Families'!$D:$D),"")</f>
        <v/>
      </c>
      <c r="E3509" s="7" t="str">
        <f t="array" ref="E3509">IFERROR(XLOOKUP($C3509,'Product Families'!$A:$A,'Product Families'!$E:$E),"")</f>
        <v/>
      </c>
      <c r="F3509" s="7" t="str">
        <f t="array" ref="F3509">IFERROR(XLOOKUP($C3509,'Product Families'!$A:$A,'Product Families'!$F:$F),"")</f>
        <v/>
      </c>
      <c r="G3509" s="7" t="str">
        <f t="array" ref="G3509">IFERROR(XLOOKUP($C3509,'Product Families'!$A:$A,'Product Families'!$G:$G),"")</f>
        <v/>
      </c>
      <c r="J3509" s="7" t="str">
        <f>IFERROR(ROUND(AVERAGEIF('Week 1 - Making'!$B:$B,'Product List'!$A3509,'Week 1 - Making'!$P:$P),0),"")</f>
        <v/>
      </c>
      <c r="K3509" s="7" t="str">
        <f>IFERROR(ROUND(AVERAGEIF('Week 2 - Making'!$B:$B,'Product List'!$A3509,'Week 2 - Making'!$P:$P),0),"")</f>
        <v/>
      </c>
      <c r="L3509" s="263" t="str">
        <f>IFERROR(ROUND(AVERAGEIF('Week 3 - Making'!$B:$B,'Product List'!$A3509,'Week 3 - Making'!$P:$P),0),"")</f>
        <v/>
      </c>
      <c r="M3509" s="7" t="str">
        <f>IFERROR(ROUND(AVERAGEIF('Week 4 - Making'!$B:$B,'Product List'!$A3509,'Week 4 - Making'!$P:$P),0),"")</f>
        <v/>
      </c>
      <c r="N3509" s="7" t="str">
        <f>IFERROR(ROUND(AVERAGEIF('Week 5 - Making'!$B:$B,'Product List'!$A3509,'Week 5 - Making'!$P:$P),0),"")</f>
        <v/>
      </c>
      <c r="O3509" s="7"/>
      <c r="P3509" s="7" t="str">
        <f t="array" ref="P3509">iferror(xlookup(C3509,'Product Families'!A:A,'Product Families'!S:S),"")</f>
        <v/>
      </c>
    </row>
    <row r="3510" ht="14.25" customHeight="1">
      <c r="A3510" s="122"/>
      <c r="B3510" s="270"/>
      <c r="C3510" s="122"/>
      <c r="D3510" s="7" t="str">
        <f t="array" ref="D3510">IFERROR(XLOOKUP($C3510,'Product Families'!$A:$A,'Product Families'!$D:$D),"")</f>
        <v/>
      </c>
      <c r="E3510" s="7" t="str">
        <f t="array" ref="E3510">IFERROR(XLOOKUP($C3510,'Product Families'!$A:$A,'Product Families'!$E:$E),"")</f>
        <v/>
      </c>
      <c r="F3510" s="7" t="str">
        <f t="array" ref="F3510">IFERROR(XLOOKUP($C3510,'Product Families'!$A:$A,'Product Families'!$F:$F),"")</f>
        <v/>
      </c>
      <c r="G3510" s="7" t="str">
        <f t="array" ref="G3510">IFERROR(XLOOKUP($C3510,'Product Families'!$A:$A,'Product Families'!$G:$G),"")</f>
        <v/>
      </c>
      <c r="J3510" s="7" t="str">
        <f>IFERROR(ROUND(AVERAGEIF('Week 1 - Making'!$B:$B,'Product List'!$A3510,'Week 1 - Making'!$P:$P),0),"")</f>
        <v/>
      </c>
      <c r="K3510" s="7" t="str">
        <f>IFERROR(ROUND(AVERAGEIF('Week 2 - Making'!$B:$B,'Product List'!$A3510,'Week 2 - Making'!$P:$P),0),"")</f>
        <v/>
      </c>
      <c r="L3510" s="263" t="str">
        <f>IFERROR(ROUND(AVERAGEIF('Week 3 - Making'!$B:$B,'Product List'!$A3510,'Week 3 - Making'!$P:$P),0),"")</f>
        <v/>
      </c>
      <c r="M3510" s="7" t="str">
        <f>IFERROR(ROUND(AVERAGEIF('Week 4 - Making'!$B:$B,'Product List'!$A3510,'Week 4 - Making'!$P:$P),0),"")</f>
        <v/>
      </c>
      <c r="N3510" s="7" t="str">
        <f>IFERROR(ROUND(AVERAGEIF('Week 5 - Making'!$B:$B,'Product List'!$A3510,'Week 5 - Making'!$P:$P),0),"")</f>
        <v/>
      </c>
      <c r="O3510" s="7"/>
      <c r="P3510" s="7" t="str">
        <f t="array" ref="P3510">iferror(xlookup(C3510,'Product Families'!A:A,'Product Families'!S:S),"")</f>
        <v/>
      </c>
    </row>
    <row r="3511" ht="14.25" customHeight="1">
      <c r="A3511" s="122"/>
      <c r="B3511" s="270"/>
      <c r="C3511" s="122"/>
      <c r="D3511" s="7" t="str">
        <f t="array" ref="D3511">IFERROR(XLOOKUP($C3511,'Product Families'!$A:$A,'Product Families'!$D:$D),"")</f>
        <v/>
      </c>
      <c r="E3511" s="7" t="str">
        <f t="array" ref="E3511">IFERROR(XLOOKUP($C3511,'Product Families'!$A:$A,'Product Families'!$E:$E),"")</f>
        <v/>
      </c>
      <c r="F3511" s="7" t="str">
        <f t="array" ref="F3511">IFERROR(XLOOKUP($C3511,'Product Families'!$A:$A,'Product Families'!$F:$F),"")</f>
        <v/>
      </c>
      <c r="G3511" s="7" t="str">
        <f t="array" ref="G3511">IFERROR(XLOOKUP($C3511,'Product Families'!$A:$A,'Product Families'!$G:$G),"")</f>
        <v/>
      </c>
      <c r="J3511" s="7" t="str">
        <f>IFERROR(ROUND(AVERAGEIF('Week 1 - Making'!$B:$B,'Product List'!$A3511,'Week 1 - Making'!$P:$P),0),"")</f>
        <v/>
      </c>
      <c r="K3511" s="7" t="str">
        <f>IFERROR(ROUND(AVERAGEIF('Week 2 - Making'!$B:$B,'Product List'!$A3511,'Week 2 - Making'!$P:$P),0),"")</f>
        <v/>
      </c>
      <c r="L3511" s="263" t="str">
        <f>IFERROR(ROUND(AVERAGEIF('Week 3 - Making'!$B:$B,'Product List'!$A3511,'Week 3 - Making'!$P:$P),0),"")</f>
        <v/>
      </c>
      <c r="M3511" s="7" t="str">
        <f>IFERROR(ROUND(AVERAGEIF('Week 4 - Making'!$B:$B,'Product List'!$A3511,'Week 4 - Making'!$P:$P),0),"")</f>
        <v/>
      </c>
      <c r="N3511" s="7" t="str">
        <f>IFERROR(ROUND(AVERAGEIF('Week 5 - Making'!$B:$B,'Product List'!$A3511,'Week 5 - Making'!$P:$P),0),"")</f>
        <v/>
      </c>
      <c r="O3511" s="7"/>
      <c r="P3511" s="7" t="str">
        <f t="array" ref="P3511">iferror(xlookup(C3511,'Product Families'!A:A,'Product Families'!S:S),"")</f>
        <v/>
      </c>
    </row>
    <row r="3512" ht="14.25" customHeight="1">
      <c r="A3512" s="122"/>
      <c r="B3512" s="270"/>
      <c r="C3512" s="122"/>
      <c r="D3512" s="7" t="str">
        <f t="array" ref="D3512">IFERROR(XLOOKUP($C3512,'Product Families'!$A:$A,'Product Families'!$D:$D),"")</f>
        <v/>
      </c>
      <c r="E3512" s="7" t="str">
        <f t="array" ref="E3512">IFERROR(XLOOKUP($C3512,'Product Families'!$A:$A,'Product Families'!$E:$E),"")</f>
        <v/>
      </c>
      <c r="F3512" s="7" t="str">
        <f t="array" ref="F3512">IFERROR(XLOOKUP($C3512,'Product Families'!$A:$A,'Product Families'!$F:$F),"")</f>
        <v/>
      </c>
      <c r="G3512" s="7" t="str">
        <f t="array" ref="G3512">IFERROR(XLOOKUP($C3512,'Product Families'!$A:$A,'Product Families'!$G:$G),"")</f>
        <v/>
      </c>
      <c r="J3512" s="7" t="str">
        <f>IFERROR(ROUND(AVERAGEIF('Week 1 - Making'!$B:$B,'Product List'!$A3512,'Week 1 - Making'!$P:$P),0),"")</f>
        <v/>
      </c>
      <c r="K3512" s="7" t="str">
        <f>IFERROR(ROUND(AVERAGEIF('Week 2 - Making'!$B:$B,'Product List'!$A3512,'Week 2 - Making'!$P:$P),0),"")</f>
        <v/>
      </c>
      <c r="L3512" s="263" t="str">
        <f>IFERROR(ROUND(AVERAGEIF('Week 3 - Making'!$B:$B,'Product List'!$A3512,'Week 3 - Making'!$P:$P),0),"")</f>
        <v/>
      </c>
      <c r="M3512" s="7" t="str">
        <f>IFERROR(ROUND(AVERAGEIF('Week 4 - Making'!$B:$B,'Product List'!$A3512,'Week 4 - Making'!$P:$P),0),"")</f>
        <v/>
      </c>
      <c r="N3512" s="7" t="str">
        <f>IFERROR(ROUND(AVERAGEIF('Week 5 - Making'!$B:$B,'Product List'!$A3512,'Week 5 - Making'!$P:$P),0),"")</f>
        <v/>
      </c>
      <c r="O3512" s="7"/>
      <c r="P3512" s="7" t="str">
        <f t="array" ref="P3512">iferror(xlookup(C3512,'Product Families'!A:A,'Product Families'!S:S),"")</f>
        <v/>
      </c>
    </row>
    <row r="3513" ht="14.25" customHeight="1">
      <c r="A3513" s="122"/>
      <c r="B3513" s="270"/>
      <c r="C3513" s="122"/>
      <c r="D3513" s="7" t="str">
        <f t="array" ref="D3513">IFERROR(XLOOKUP($C3513,'Product Families'!$A:$A,'Product Families'!$D:$D),"")</f>
        <v/>
      </c>
      <c r="E3513" s="7" t="str">
        <f t="array" ref="E3513">IFERROR(XLOOKUP($C3513,'Product Families'!$A:$A,'Product Families'!$E:$E),"")</f>
        <v/>
      </c>
      <c r="F3513" s="7" t="str">
        <f t="array" ref="F3513">IFERROR(XLOOKUP($C3513,'Product Families'!$A:$A,'Product Families'!$F:$F),"")</f>
        <v/>
      </c>
      <c r="G3513" s="7" t="str">
        <f t="array" ref="G3513">IFERROR(XLOOKUP($C3513,'Product Families'!$A:$A,'Product Families'!$G:$G),"")</f>
        <v/>
      </c>
      <c r="J3513" s="7" t="str">
        <f>IFERROR(ROUND(AVERAGEIF('Week 1 - Making'!$B:$B,'Product List'!$A3513,'Week 1 - Making'!$P:$P),0),"")</f>
        <v/>
      </c>
      <c r="K3513" s="7" t="str">
        <f>IFERROR(ROUND(AVERAGEIF('Week 2 - Making'!$B:$B,'Product List'!$A3513,'Week 2 - Making'!$P:$P),0),"")</f>
        <v/>
      </c>
      <c r="L3513" s="263" t="str">
        <f>IFERROR(ROUND(AVERAGEIF('Week 3 - Making'!$B:$B,'Product List'!$A3513,'Week 3 - Making'!$P:$P),0),"")</f>
        <v/>
      </c>
      <c r="M3513" s="7" t="str">
        <f>IFERROR(ROUND(AVERAGEIF('Week 4 - Making'!$B:$B,'Product List'!$A3513,'Week 4 - Making'!$P:$P),0),"")</f>
        <v/>
      </c>
      <c r="N3513" s="7" t="str">
        <f>IFERROR(ROUND(AVERAGEIF('Week 5 - Making'!$B:$B,'Product List'!$A3513,'Week 5 - Making'!$P:$P),0),"")</f>
        <v/>
      </c>
      <c r="O3513" s="7"/>
      <c r="P3513" s="7" t="str">
        <f t="array" ref="P3513">iferror(xlookup(C3513,'Product Families'!A:A,'Product Families'!S:S),"")</f>
        <v/>
      </c>
    </row>
    <row r="3514" ht="14.25" customHeight="1">
      <c r="A3514" s="122"/>
      <c r="B3514" s="270"/>
      <c r="C3514" s="122"/>
      <c r="D3514" s="7" t="str">
        <f t="array" ref="D3514">IFERROR(XLOOKUP($C3514,'Product Families'!$A:$A,'Product Families'!$D:$D),"")</f>
        <v/>
      </c>
      <c r="E3514" s="7" t="str">
        <f t="array" ref="E3514">IFERROR(XLOOKUP($C3514,'Product Families'!$A:$A,'Product Families'!$E:$E),"")</f>
        <v/>
      </c>
      <c r="F3514" s="7" t="str">
        <f t="array" ref="F3514">IFERROR(XLOOKUP($C3514,'Product Families'!$A:$A,'Product Families'!$F:$F),"")</f>
        <v/>
      </c>
      <c r="G3514" s="7" t="str">
        <f t="array" ref="G3514">IFERROR(XLOOKUP($C3514,'Product Families'!$A:$A,'Product Families'!$G:$G),"")</f>
        <v/>
      </c>
      <c r="J3514" s="7" t="str">
        <f>IFERROR(ROUND(AVERAGEIF('Week 1 - Making'!$B:$B,'Product List'!$A3514,'Week 1 - Making'!$P:$P),0),"")</f>
        <v/>
      </c>
      <c r="K3514" s="7" t="str">
        <f>IFERROR(ROUND(AVERAGEIF('Week 2 - Making'!$B:$B,'Product List'!$A3514,'Week 2 - Making'!$P:$P),0),"")</f>
        <v/>
      </c>
      <c r="L3514" s="263" t="str">
        <f>IFERROR(ROUND(AVERAGEIF('Week 3 - Making'!$B:$B,'Product List'!$A3514,'Week 3 - Making'!$P:$P),0),"")</f>
        <v/>
      </c>
      <c r="M3514" s="7" t="str">
        <f>IFERROR(ROUND(AVERAGEIF('Week 4 - Making'!$B:$B,'Product List'!$A3514,'Week 4 - Making'!$P:$P),0),"")</f>
        <v/>
      </c>
      <c r="N3514" s="7" t="str">
        <f>IFERROR(ROUND(AVERAGEIF('Week 5 - Making'!$B:$B,'Product List'!$A3514,'Week 5 - Making'!$P:$P),0),"")</f>
        <v/>
      </c>
      <c r="O3514" s="7"/>
      <c r="P3514" s="7" t="str">
        <f t="array" ref="P3514">iferror(xlookup(C3514,'Product Families'!A:A,'Product Families'!S:S),"")</f>
        <v/>
      </c>
    </row>
    <row r="3515" ht="14.25" customHeight="1">
      <c r="A3515" s="122"/>
      <c r="B3515" s="270"/>
      <c r="C3515" s="122"/>
      <c r="D3515" s="7" t="str">
        <f t="array" ref="D3515">IFERROR(XLOOKUP($C3515,'Product Families'!$A:$A,'Product Families'!$D:$D),"")</f>
        <v/>
      </c>
      <c r="E3515" s="7" t="str">
        <f t="array" ref="E3515">IFERROR(XLOOKUP($C3515,'Product Families'!$A:$A,'Product Families'!$E:$E),"")</f>
        <v/>
      </c>
      <c r="F3515" s="7" t="str">
        <f t="array" ref="F3515">IFERROR(XLOOKUP($C3515,'Product Families'!$A:$A,'Product Families'!$F:$F),"")</f>
        <v/>
      </c>
      <c r="G3515" s="7" t="str">
        <f t="array" ref="G3515">IFERROR(XLOOKUP($C3515,'Product Families'!$A:$A,'Product Families'!$G:$G),"")</f>
        <v/>
      </c>
      <c r="J3515" s="7" t="str">
        <f>IFERROR(ROUND(AVERAGEIF('Week 1 - Making'!$B:$B,'Product List'!$A3515,'Week 1 - Making'!$P:$P),0),"")</f>
        <v/>
      </c>
      <c r="K3515" s="7" t="str">
        <f>IFERROR(ROUND(AVERAGEIF('Week 2 - Making'!$B:$B,'Product List'!$A3515,'Week 2 - Making'!$P:$P),0),"")</f>
        <v/>
      </c>
      <c r="L3515" s="263" t="str">
        <f>IFERROR(ROUND(AVERAGEIF('Week 3 - Making'!$B:$B,'Product List'!$A3515,'Week 3 - Making'!$P:$P),0),"")</f>
        <v/>
      </c>
      <c r="M3515" s="7" t="str">
        <f>IFERROR(ROUND(AVERAGEIF('Week 4 - Making'!$B:$B,'Product List'!$A3515,'Week 4 - Making'!$P:$P),0),"")</f>
        <v/>
      </c>
      <c r="N3515" s="7" t="str">
        <f>IFERROR(ROUND(AVERAGEIF('Week 5 - Making'!$B:$B,'Product List'!$A3515,'Week 5 - Making'!$P:$P),0),"")</f>
        <v/>
      </c>
      <c r="O3515" s="7"/>
      <c r="P3515" s="7" t="str">
        <f t="array" ref="P3515">iferror(xlookup(C3515,'Product Families'!A:A,'Product Families'!S:S),"")</f>
        <v/>
      </c>
    </row>
    <row r="3516" ht="14.25" customHeight="1">
      <c r="A3516" s="122"/>
      <c r="B3516" s="270"/>
      <c r="C3516" s="122"/>
      <c r="D3516" s="7" t="str">
        <f t="array" ref="D3516">IFERROR(XLOOKUP($C3516,'Product Families'!$A:$A,'Product Families'!$D:$D),"")</f>
        <v/>
      </c>
      <c r="E3516" s="7" t="str">
        <f t="array" ref="E3516">IFERROR(XLOOKUP($C3516,'Product Families'!$A:$A,'Product Families'!$E:$E),"")</f>
        <v/>
      </c>
      <c r="F3516" s="7" t="str">
        <f t="array" ref="F3516">IFERROR(XLOOKUP($C3516,'Product Families'!$A:$A,'Product Families'!$F:$F),"")</f>
        <v/>
      </c>
      <c r="G3516" s="7" t="str">
        <f t="array" ref="G3516">IFERROR(XLOOKUP($C3516,'Product Families'!$A:$A,'Product Families'!$G:$G),"")</f>
        <v/>
      </c>
      <c r="J3516" s="7" t="str">
        <f>IFERROR(ROUND(AVERAGEIF('Week 1 - Making'!$B:$B,'Product List'!$A3516,'Week 1 - Making'!$P:$P),0),"")</f>
        <v/>
      </c>
      <c r="K3516" s="7" t="str">
        <f>IFERROR(ROUND(AVERAGEIF('Week 2 - Making'!$B:$B,'Product List'!$A3516,'Week 2 - Making'!$P:$P),0),"")</f>
        <v/>
      </c>
      <c r="L3516" s="263" t="str">
        <f>IFERROR(ROUND(AVERAGEIF('Week 3 - Making'!$B:$B,'Product List'!$A3516,'Week 3 - Making'!$P:$P),0),"")</f>
        <v/>
      </c>
      <c r="M3516" s="7" t="str">
        <f>IFERROR(ROUND(AVERAGEIF('Week 4 - Making'!$B:$B,'Product List'!$A3516,'Week 4 - Making'!$P:$P),0),"")</f>
        <v/>
      </c>
      <c r="N3516" s="7" t="str">
        <f>IFERROR(ROUND(AVERAGEIF('Week 5 - Making'!$B:$B,'Product List'!$A3516,'Week 5 - Making'!$P:$P),0),"")</f>
        <v/>
      </c>
      <c r="O3516" s="7"/>
      <c r="P3516" s="7" t="str">
        <f t="array" ref="P3516">iferror(xlookup(C3516,'Product Families'!A:A,'Product Families'!S:S),"")</f>
        <v/>
      </c>
    </row>
    <row r="3517" ht="14.25" customHeight="1">
      <c r="A3517" s="122"/>
      <c r="B3517" s="270"/>
      <c r="C3517" s="122"/>
      <c r="D3517" s="7" t="str">
        <f t="array" ref="D3517">IFERROR(XLOOKUP($C3517,'Product Families'!$A:$A,'Product Families'!$D:$D),"")</f>
        <v/>
      </c>
      <c r="E3517" s="7" t="str">
        <f t="array" ref="E3517">IFERROR(XLOOKUP($C3517,'Product Families'!$A:$A,'Product Families'!$E:$E),"")</f>
        <v/>
      </c>
      <c r="F3517" s="7" t="str">
        <f t="array" ref="F3517">IFERROR(XLOOKUP($C3517,'Product Families'!$A:$A,'Product Families'!$F:$F),"")</f>
        <v/>
      </c>
      <c r="G3517" s="7" t="str">
        <f t="array" ref="G3517">IFERROR(XLOOKUP($C3517,'Product Families'!$A:$A,'Product Families'!$G:$G),"")</f>
        <v/>
      </c>
      <c r="J3517" s="7" t="str">
        <f>IFERROR(ROUND(AVERAGEIF('Week 1 - Making'!$B:$B,'Product List'!$A3517,'Week 1 - Making'!$P:$P),0),"")</f>
        <v/>
      </c>
      <c r="K3517" s="7" t="str">
        <f>IFERROR(ROUND(AVERAGEIF('Week 2 - Making'!$B:$B,'Product List'!$A3517,'Week 2 - Making'!$P:$P),0),"")</f>
        <v/>
      </c>
      <c r="L3517" s="263" t="str">
        <f>IFERROR(ROUND(AVERAGEIF('Week 3 - Making'!$B:$B,'Product List'!$A3517,'Week 3 - Making'!$P:$P),0),"")</f>
        <v/>
      </c>
      <c r="M3517" s="7" t="str">
        <f>IFERROR(ROUND(AVERAGEIF('Week 4 - Making'!$B:$B,'Product List'!$A3517,'Week 4 - Making'!$P:$P),0),"")</f>
        <v/>
      </c>
      <c r="N3517" s="7" t="str">
        <f>IFERROR(ROUND(AVERAGEIF('Week 5 - Making'!$B:$B,'Product List'!$A3517,'Week 5 - Making'!$P:$P),0),"")</f>
        <v/>
      </c>
      <c r="O3517" s="7"/>
      <c r="P3517" s="7" t="str">
        <f t="array" ref="P3517">iferror(xlookup(C3517,'Product Families'!A:A,'Product Families'!S:S),"")</f>
        <v/>
      </c>
    </row>
    <row r="3518" ht="14.25" customHeight="1">
      <c r="A3518" s="122"/>
      <c r="B3518" s="270"/>
      <c r="C3518" s="122"/>
      <c r="D3518" s="7" t="str">
        <f t="array" ref="D3518">IFERROR(XLOOKUP($C3518,'Product Families'!$A:$A,'Product Families'!$D:$D),"")</f>
        <v/>
      </c>
      <c r="E3518" s="7" t="str">
        <f t="array" ref="E3518">IFERROR(XLOOKUP($C3518,'Product Families'!$A:$A,'Product Families'!$E:$E),"")</f>
        <v/>
      </c>
      <c r="F3518" s="7" t="str">
        <f t="array" ref="F3518">IFERROR(XLOOKUP($C3518,'Product Families'!$A:$A,'Product Families'!$F:$F),"")</f>
        <v/>
      </c>
      <c r="G3518" s="7" t="str">
        <f t="array" ref="G3518">IFERROR(XLOOKUP($C3518,'Product Families'!$A:$A,'Product Families'!$G:$G),"")</f>
        <v/>
      </c>
      <c r="J3518" s="7" t="str">
        <f>IFERROR(ROUND(AVERAGEIF('Week 1 - Making'!$B:$B,'Product List'!$A3518,'Week 1 - Making'!$P:$P),0),"")</f>
        <v/>
      </c>
      <c r="K3518" s="7" t="str">
        <f>IFERROR(ROUND(AVERAGEIF('Week 2 - Making'!$B:$B,'Product List'!$A3518,'Week 2 - Making'!$P:$P),0),"")</f>
        <v/>
      </c>
      <c r="L3518" s="263" t="str">
        <f>IFERROR(ROUND(AVERAGEIF('Week 3 - Making'!$B:$B,'Product List'!$A3518,'Week 3 - Making'!$P:$P),0),"")</f>
        <v/>
      </c>
      <c r="M3518" s="7" t="str">
        <f>IFERROR(ROUND(AVERAGEIF('Week 4 - Making'!$B:$B,'Product List'!$A3518,'Week 4 - Making'!$P:$P),0),"")</f>
        <v/>
      </c>
      <c r="N3518" s="7" t="str">
        <f>IFERROR(ROUND(AVERAGEIF('Week 5 - Making'!$B:$B,'Product List'!$A3518,'Week 5 - Making'!$P:$P),0),"")</f>
        <v/>
      </c>
      <c r="O3518" s="7"/>
      <c r="P3518" s="7" t="str">
        <f t="array" ref="P3518">iferror(xlookup(C3518,'Product Families'!A:A,'Product Families'!S:S),"")</f>
        <v/>
      </c>
    </row>
    <row r="3519" ht="14.25" customHeight="1">
      <c r="A3519" s="122"/>
      <c r="B3519" s="270"/>
      <c r="C3519" s="122"/>
      <c r="D3519" s="7" t="str">
        <f t="array" ref="D3519">IFERROR(XLOOKUP($C3519,'Product Families'!$A:$A,'Product Families'!$D:$D),"")</f>
        <v/>
      </c>
      <c r="E3519" s="7" t="str">
        <f t="array" ref="E3519">IFERROR(XLOOKUP($C3519,'Product Families'!$A:$A,'Product Families'!$E:$E),"")</f>
        <v/>
      </c>
      <c r="F3519" s="7" t="str">
        <f t="array" ref="F3519">IFERROR(XLOOKUP($C3519,'Product Families'!$A:$A,'Product Families'!$F:$F),"")</f>
        <v/>
      </c>
      <c r="G3519" s="7" t="str">
        <f t="array" ref="G3519">IFERROR(XLOOKUP($C3519,'Product Families'!$A:$A,'Product Families'!$G:$G),"")</f>
        <v/>
      </c>
      <c r="J3519" s="7" t="str">
        <f>IFERROR(ROUND(AVERAGEIF('Week 1 - Making'!$B:$B,'Product List'!$A3519,'Week 1 - Making'!$P:$P),0),"")</f>
        <v/>
      </c>
      <c r="K3519" s="7" t="str">
        <f>IFERROR(ROUND(AVERAGEIF('Week 2 - Making'!$B:$B,'Product List'!$A3519,'Week 2 - Making'!$P:$P),0),"")</f>
        <v/>
      </c>
      <c r="L3519" s="263" t="str">
        <f>IFERROR(ROUND(AVERAGEIF('Week 3 - Making'!$B:$B,'Product List'!$A3519,'Week 3 - Making'!$P:$P),0),"")</f>
        <v/>
      </c>
      <c r="M3519" s="7" t="str">
        <f>IFERROR(ROUND(AVERAGEIF('Week 4 - Making'!$B:$B,'Product List'!$A3519,'Week 4 - Making'!$P:$P),0),"")</f>
        <v/>
      </c>
      <c r="N3519" s="7" t="str">
        <f>IFERROR(ROUND(AVERAGEIF('Week 5 - Making'!$B:$B,'Product List'!$A3519,'Week 5 - Making'!$P:$P),0),"")</f>
        <v/>
      </c>
      <c r="O3519" s="7"/>
      <c r="P3519" s="7" t="str">
        <f t="array" ref="P3519">iferror(xlookup(C3519,'Product Families'!A:A,'Product Families'!S:S),"")</f>
        <v/>
      </c>
    </row>
    <row r="3520" ht="14.25" customHeight="1">
      <c r="A3520" s="122"/>
      <c r="B3520" s="270"/>
      <c r="C3520" s="122"/>
      <c r="D3520" s="7" t="str">
        <f t="array" ref="D3520">IFERROR(XLOOKUP($C3520,'Product Families'!$A:$A,'Product Families'!$D:$D),"")</f>
        <v/>
      </c>
      <c r="E3520" s="7" t="str">
        <f t="array" ref="E3520">IFERROR(XLOOKUP($C3520,'Product Families'!$A:$A,'Product Families'!$E:$E),"")</f>
        <v/>
      </c>
      <c r="F3520" s="7" t="str">
        <f t="array" ref="F3520">IFERROR(XLOOKUP($C3520,'Product Families'!$A:$A,'Product Families'!$F:$F),"")</f>
        <v/>
      </c>
      <c r="G3520" s="7" t="str">
        <f t="array" ref="G3520">IFERROR(XLOOKUP($C3520,'Product Families'!$A:$A,'Product Families'!$G:$G),"")</f>
        <v/>
      </c>
      <c r="J3520" s="7" t="str">
        <f>IFERROR(ROUND(AVERAGEIF('Week 1 - Making'!$B:$B,'Product List'!$A3520,'Week 1 - Making'!$P:$P),0),"")</f>
        <v/>
      </c>
      <c r="K3520" s="7" t="str">
        <f>IFERROR(ROUND(AVERAGEIF('Week 2 - Making'!$B:$B,'Product List'!$A3520,'Week 2 - Making'!$P:$P),0),"")</f>
        <v/>
      </c>
      <c r="L3520" s="263" t="str">
        <f>IFERROR(ROUND(AVERAGEIF('Week 3 - Making'!$B:$B,'Product List'!$A3520,'Week 3 - Making'!$P:$P),0),"")</f>
        <v/>
      </c>
      <c r="M3520" s="7" t="str">
        <f>IFERROR(ROUND(AVERAGEIF('Week 4 - Making'!$B:$B,'Product List'!$A3520,'Week 4 - Making'!$P:$P),0),"")</f>
        <v/>
      </c>
      <c r="N3520" s="7" t="str">
        <f>IFERROR(ROUND(AVERAGEIF('Week 5 - Making'!$B:$B,'Product List'!$A3520,'Week 5 - Making'!$P:$P),0),"")</f>
        <v/>
      </c>
      <c r="O3520" s="7"/>
      <c r="P3520" s="7" t="str">
        <f t="array" ref="P3520">iferror(xlookup(C3520,'Product Families'!A:A,'Product Families'!S:S),"")</f>
        <v/>
      </c>
    </row>
    <row r="3521" ht="14.25" customHeight="1">
      <c r="A3521" s="122"/>
      <c r="B3521" s="270"/>
      <c r="C3521" s="122"/>
      <c r="D3521" s="7" t="str">
        <f t="array" ref="D3521">IFERROR(XLOOKUP($C3521,'Product Families'!$A:$A,'Product Families'!$D:$D),"")</f>
        <v/>
      </c>
      <c r="E3521" s="7" t="str">
        <f t="array" ref="E3521">IFERROR(XLOOKUP($C3521,'Product Families'!$A:$A,'Product Families'!$E:$E),"")</f>
        <v/>
      </c>
      <c r="F3521" s="7" t="str">
        <f t="array" ref="F3521">IFERROR(XLOOKUP($C3521,'Product Families'!$A:$A,'Product Families'!$F:$F),"")</f>
        <v/>
      </c>
      <c r="G3521" s="7" t="str">
        <f t="array" ref="G3521">IFERROR(XLOOKUP($C3521,'Product Families'!$A:$A,'Product Families'!$G:$G),"")</f>
        <v/>
      </c>
      <c r="J3521" s="7" t="str">
        <f>IFERROR(ROUND(AVERAGEIF('Week 1 - Making'!$B:$B,'Product List'!$A3521,'Week 1 - Making'!$P:$P),0),"")</f>
        <v/>
      </c>
      <c r="K3521" s="7" t="str">
        <f>IFERROR(ROUND(AVERAGEIF('Week 2 - Making'!$B:$B,'Product List'!$A3521,'Week 2 - Making'!$P:$P),0),"")</f>
        <v/>
      </c>
      <c r="L3521" s="263" t="str">
        <f>IFERROR(ROUND(AVERAGEIF('Week 3 - Making'!$B:$B,'Product List'!$A3521,'Week 3 - Making'!$P:$P),0),"")</f>
        <v/>
      </c>
      <c r="M3521" s="7" t="str">
        <f>IFERROR(ROUND(AVERAGEIF('Week 4 - Making'!$B:$B,'Product List'!$A3521,'Week 4 - Making'!$P:$P),0),"")</f>
        <v/>
      </c>
      <c r="N3521" s="7" t="str">
        <f>IFERROR(ROUND(AVERAGEIF('Week 5 - Making'!$B:$B,'Product List'!$A3521,'Week 5 - Making'!$P:$P),0),"")</f>
        <v/>
      </c>
      <c r="O3521" s="7"/>
      <c r="P3521" s="7" t="str">
        <f t="array" ref="P3521">iferror(xlookup(C3521,'Product Families'!A:A,'Product Families'!S:S),"")</f>
        <v/>
      </c>
    </row>
    <row r="3522" ht="14.25" customHeight="1">
      <c r="A3522" s="122"/>
      <c r="B3522" s="270"/>
      <c r="C3522" s="122"/>
      <c r="D3522" s="7" t="str">
        <f t="array" ref="D3522">IFERROR(XLOOKUP($C3522,'Product Families'!$A:$A,'Product Families'!$D:$D),"")</f>
        <v/>
      </c>
      <c r="E3522" s="7" t="str">
        <f t="array" ref="E3522">IFERROR(XLOOKUP($C3522,'Product Families'!$A:$A,'Product Families'!$E:$E),"")</f>
        <v/>
      </c>
      <c r="F3522" s="7" t="str">
        <f t="array" ref="F3522">IFERROR(XLOOKUP($C3522,'Product Families'!$A:$A,'Product Families'!$F:$F),"")</f>
        <v/>
      </c>
      <c r="G3522" s="7" t="str">
        <f t="array" ref="G3522">IFERROR(XLOOKUP($C3522,'Product Families'!$A:$A,'Product Families'!$G:$G),"")</f>
        <v/>
      </c>
      <c r="J3522" s="7" t="str">
        <f>IFERROR(ROUND(AVERAGEIF('Week 1 - Making'!$B:$B,'Product List'!$A3522,'Week 1 - Making'!$P:$P),0),"")</f>
        <v/>
      </c>
      <c r="K3522" s="7" t="str">
        <f>IFERROR(ROUND(AVERAGEIF('Week 2 - Making'!$B:$B,'Product List'!$A3522,'Week 2 - Making'!$P:$P),0),"")</f>
        <v/>
      </c>
      <c r="L3522" s="263" t="str">
        <f>IFERROR(ROUND(AVERAGEIF('Week 3 - Making'!$B:$B,'Product List'!$A3522,'Week 3 - Making'!$P:$P),0),"")</f>
        <v/>
      </c>
      <c r="M3522" s="7" t="str">
        <f>IFERROR(ROUND(AVERAGEIF('Week 4 - Making'!$B:$B,'Product List'!$A3522,'Week 4 - Making'!$P:$P),0),"")</f>
        <v/>
      </c>
      <c r="N3522" s="7" t="str">
        <f>IFERROR(ROUND(AVERAGEIF('Week 5 - Making'!$B:$B,'Product List'!$A3522,'Week 5 - Making'!$P:$P),0),"")</f>
        <v/>
      </c>
      <c r="O3522" s="7"/>
      <c r="P3522" s="7" t="str">
        <f t="array" ref="P3522">iferror(xlookup(C3522,'Product Families'!A:A,'Product Families'!S:S),"")</f>
        <v/>
      </c>
    </row>
    <row r="3523" ht="14.25" customHeight="1">
      <c r="A3523" s="122"/>
      <c r="B3523" s="270"/>
      <c r="C3523" s="122"/>
      <c r="D3523" s="7" t="str">
        <f t="array" ref="D3523">IFERROR(XLOOKUP($C3523,'Product Families'!$A:$A,'Product Families'!$D:$D),"")</f>
        <v/>
      </c>
      <c r="E3523" s="7" t="str">
        <f t="array" ref="E3523">IFERROR(XLOOKUP($C3523,'Product Families'!$A:$A,'Product Families'!$E:$E),"")</f>
        <v/>
      </c>
      <c r="F3523" s="7" t="str">
        <f t="array" ref="F3523">IFERROR(XLOOKUP($C3523,'Product Families'!$A:$A,'Product Families'!$F:$F),"")</f>
        <v/>
      </c>
      <c r="G3523" s="7" t="str">
        <f t="array" ref="G3523">IFERROR(XLOOKUP($C3523,'Product Families'!$A:$A,'Product Families'!$G:$G),"")</f>
        <v/>
      </c>
      <c r="J3523" s="7" t="str">
        <f>IFERROR(ROUND(AVERAGEIF('Week 1 - Making'!$B:$B,'Product List'!$A3523,'Week 1 - Making'!$P:$P),0),"")</f>
        <v/>
      </c>
      <c r="K3523" s="7" t="str">
        <f>IFERROR(ROUND(AVERAGEIF('Week 2 - Making'!$B:$B,'Product List'!$A3523,'Week 2 - Making'!$P:$P),0),"")</f>
        <v/>
      </c>
      <c r="L3523" s="263" t="str">
        <f>IFERROR(ROUND(AVERAGEIF('Week 3 - Making'!$B:$B,'Product List'!$A3523,'Week 3 - Making'!$P:$P),0),"")</f>
        <v/>
      </c>
      <c r="M3523" s="7" t="str">
        <f>IFERROR(ROUND(AVERAGEIF('Week 4 - Making'!$B:$B,'Product List'!$A3523,'Week 4 - Making'!$P:$P),0),"")</f>
        <v/>
      </c>
      <c r="N3523" s="7" t="str">
        <f>IFERROR(ROUND(AVERAGEIF('Week 5 - Making'!$B:$B,'Product List'!$A3523,'Week 5 - Making'!$P:$P),0),"")</f>
        <v/>
      </c>
      <c r="O3523" s="7"/>
      <c r="P3523" s="7" t="str">
        <f t="array" ref="P3523">iferror(xlookup(C3523,'Product Families'!A:A,'Product Families'!S:S),"")</f>
        <v/>
      </c>
    </row>
    <row r="3524" ht="14.25" customHeight="1">
      <c r="A3524" s="122"/>
      <c r="B3524" s="270"/>
      <c r="C3524" s="122"/>
      <c r="D3524" s="7" t="str">
        <f t="array" ref="D3524">IFERROR(XLOOKUP($C3524,'Product Families'!$A:$A,'Product Families'!$D:$D),"")</f>
        <v/>
      </c>
      <c r="E3524" s="7" t="str">
        <f t="array" ref="E3524">IFERROR(XLOOKUP($C3524,'Product Families'!$A:$A,'Product Families'!$E:$E),"")</f>
        <v/>
      </c>
      <c r="F3524" s="7" t="str">
        <f t="array" ref="F3524">IFERROR(XLOOKUP($C3524,'Product Families'!$A:$A,'Product Families'!$F:$F),"")</f>
        <v/>
      </c>
      <c r="G3524" s="7" t="str">
        <f t="array" ref="G3524">IFERROR(XLOOKUP($C3524,'Product Families'!$A:$A,'Product Families'!$G:$G),"")</f>
        <v/>
      </c>
      <c r="J3524" s="7" t="str">
        <f>IFERROR(ROUND(AVERAGEIF('Week 1 - Making'!$B:$B,'Product List'!$A3524,'Week 1 - Making'!$P:$P),0),"")</f>
        <v/>
      </c>
      <c r="K3524" s="7" t="str">
        <f>IFERROR(ROUND(AVERAGEIF('Week 2 - Making'!$B:$B,'Product List'!$A3524,'Week 2 - Making'!$P:$P),0),"")</f>
        <v/>
      </c>
      <c r="L3524" s="263" t="str">
        <f>IFERROR(ROUND(AVERAGEIF('Week 3 - Making'!$B:$B,'Product List'!$A3524,'Week 3 - Making'!$P:$P),0),"")</f>
        <v/>
      </c>
      <c r="M3524" s="7" t="str">
        <f>IFERROR(ROUND(AVERAGEIF('Week 4 - Making'!$B:$B,'Product List'!$A3524,'Week 4 - Making'!$P:$P),0),"")</f>
        <v/>
      </c>
      <c r="N3524" s="7" t="str">
        <f>IFERROR(ROUND(AVERAGEIF('Week 5 - Making'!$B:$B,'Product List'!$A3524,'Week 5 - Making'!$P:$P),0),"")</f>
        <v/>
      </c>
      <c r="O3524" s="7"/>
      <c r="P3524" s="7" t="str">
        <f t="array" ref="P3524">iferror(xlookup(C3524,'Product Families'!A:A,'Product Families'!S:S),"")</f>
        <v/>
      </c>
    </row>
    <row r="3525" ht="14.25" customHeight="1">
      <c r="A3525" s="122"/>
      <c r="B3525" s="270"/>
      <c r="C3525" s="122"/>
      <c r="D3525" s="7" t="str">
        <f t="array" ref="D3525">IFERROR(XLOOKUP($C3525,'Product Families'!$A:$A,'Product Families'!$D:$D),"")</f>
        <v/>
      </c>
      <c r="E3525" s="7" t="str">
        <f t="array" ref="E3525">IFERROR(XLOOKUP($C3525,'Product Families'!$A:$A,'Product Families'!$E:$E),"")</f>
        <v/>
      </c>
      <c r="F3525" s="7" t="str">
        <f t="array" ref="F3525">IFERROR(XLOOKUP($C3525,'Product Families'!$A:$A,'Product Families'!$F:$F),"")</f>
        <v/>
      </c>
      <c r="G3525" s="7" t="str">
        <f t="array" ref="G3525">IFERROR(XLOOKUP($C3525,'Product Families'!$A:$A,'Product Families'!$G:$G),"")</f>
        <v/>
      </c>
      <c r="J3525" s="7" t="str">
        <f>IFERROR(ROUND(AVERAGEIF('Week 1 - Making'!$B:$B,'Product List'!$A3525,'Week 1 - Making'!$P:$P),0),"")</f>
        <v/>
      </c>
      <c r="K3525" s="7" t="str">
        <f>IFERROR(ROUND(AVERAGEIF('Week 2 - Making'!$B:$B,'Product List'!$A3525,'Week 2 - Making'!$P:$P),0),"")</f>
        <v/>
      </c>
      <c r="L3525" s="263" t="str">
        <f>IFERROR(ROUND(AVERAGEIF('Week 3 - Making'!$B:$B,'Product List'!$A3525,'Week 3 - Making'!$P:$P),0),"")</f>
        <v/>
      </c>
      <c r="M3525" s="7" t="str">
        <f>IFERROR(ROUND(AVERAGEIF('Week 4 - Making'!$B:$B,'Product List'!$A3525,'Week 4 - Making'!$P:$P),0),"")</f>
        <v/>
      </c>
      <c r="N3525" s="7" t="str">
        <f>IFERROR(ROUND(AVERAGEIF('Week 5 - Making'!$B:$B,'Product List'!$A3525,'Week 5 - Making'!$P:$P),0),"")</f>
        <v/>
      </c>
      <c r="O3525" s="7"/>
      <c r="P3525" s="7" t="str">
        <f t="array" ref="P3525">iferror(xlookup(C3525,'Product Families'!A:A,'Product Families'!S:S),"")</f>
        <v/>
      </c>
    </row>
    <row r="3526" ht="14.25" customHeight="1">
      <c r="A3526" s="122"/>
      <c r="B3526" s="270"/>
      <c r="C3526" s="122"/>
      <c r="D3526" s="7" t="str">
        <f t="array" ref="D3526">IFERROR(XLOOKUP($C3526,'Product Families'!$A:$A,'Product Families'!$D:$D),"")</f>
        <v/>
      </c>
      <c r="E3526" s="7" t="str">
        <f t="array" ref="E3526">IFERROR(XLOOKUP($C3526,'Product Families'!$A:$A,'Product Families'!$E:$E),"")</f>
        <v/>
      </c>
      <c r="F3526" s="7" t="str">
        <f t="array" ref="F3526">IFERROR(XLOOKUP($C3526,'Product Families'!$A:$A,'Product Families'!$F:$F),"")</f>
        <v/>
      </c>
      <c r="G3526" s="7" t="str">
        <f t="array" ref="G3526">IFERROR(XLOOKUP($C3526,'Product Families'!$A:$A,'Product Families'!$G:$G),"")</f>
        <v/>
      </c>
      <c r="J3526" s="7" t="str">
        <f>IFERROR(ROUND(AVERAGEIF('Week 1 - Making'!$B:$B,'Product List'!$A3526,'Week 1 - Making'!$P:$P),0),"")</f>
        <v/>
      </c>
      <c r="K3526" s="7" t="str">
        <f>IFERROR(ROUND(AVERAGEIF('Week 2 - Making'!$B:$B,'Product List'!$A3526,'Week 2 - Making'!$P:$P),0),"")</f>
        <v/>
      </c>
      <c r="L3526" s="263" t="str">
        <f>IFERROR(ROUND(AVERAGEIF('Week 3 - Making'!$B:$B,'Product List'!$A3526,'Week 3 - Making'!$P:$P),0),"")</f>
        <v/>
      </c>
      <c r="M3526" s="7" t="str">
        <f>IFERROR(ROUND(AVERAGEIF('Week 4 - Making'!$B:$B,'Product List'!$A3526,'Week 4 - Making'!$P:$P),0),"")</f>
        <v/>
      </c>
      <c r="N3526" s="7" t="str">
        <f>IFERROR(ROUND(AVERAGEIF('Week 5 - Making'!$B:$B,'Product List'!$A3526,'Week 5 - Making'!$P:$P),0),"")</f>
        <v/>
      </c>
      <c r="O3526" s="7"/>
      <c r="P3526" s="7" t="str">
        <f t="array" ref="P3526">iferror(xlookup(C3526,'Product Families'!A:A,'Product Families'!S:S),"")</f>
        <v/>
      </c>
    </row>
    <row r="3527" ht="14.25" customHeight="1">
      <c r="A3527" s="122"/>
      <c r="B3527" s="270"/>
      <c r="C3527" s="122"/>
      <c r="D3527" s="7" t="str">
        <f t="array" ref="D3527">IFERROR(XLOOKUP($C3527,'Product Families'!$A:$A,'Product Families'!$D:$D),"")</f>
        <v/>
      </c>
      <c r="E3527" s="7" t="str">
        <f t="array" ref="E3527">IFERROR(XLOOKUP($C3527,'Product Families'!$A:$A,'Product Families'!$E:$E),"")</f>
        <v/>
      </c>
      <c r="F3527" s="7" t="str">
        <f t="array" ref="F3527">IFERROR(XLOOKUP($C3527,'Product Families'!$A:$A,'Product Families'!$F:$F),"")</f>
        <v/>
      </c>
      <c r="G3527" s="7" t="str">
        <f t="array" ref="G3527">IFERROR(XLOOKUP($C3527,'Product Families'!$A:$A,'Product Families'!$G:$G),"")</f>
        <v/>
      </c>
      <c r="J3527" s="7" t="str">
        <f>IFERROR(ROUND(AVERAGEIF('Week 1 - Making'!$B:$B,'Product List'!$A3527,'Week 1 - Making'!$P:$P),0),"")</f>
        <v/>
      </c>
      <c r="K3527" s="7" t="str">
        <f>IFERROR(ROUND(AVERAGEIF('Week 2 - Making'!$B:$B,'Product List'!$A3527,'Week 2 - Making'!$P:$P),0),"")</f>
        <v/>
      </c>
      <c r="L3527" s="263" t="str">
        <f>IFERROR(ROUND(AVERAGEIF('Week 3 - Making'!$B:$B,'Product List'!$A3527,'Week 3 - Making'!$P:$P),0),"")</f>
        <v/>
      </c>
      <c r="M3527" s="7" t="str">
        <f>IFERROR(ROUND(AVERAGEIF('Week 4 - Making'!$B:$B,'Product List'!$A3527,'Week 4 - Making'!$P:$P),0),"")</f>
        <v/>
      </c>
      <c r="N3527" s="7" t="str">
        <f>IFERROR(ROUND(AVERAGEIF('Week 5 - Making'!$B:$B,'Product List'!$A3527,'Week 5 - Making'!$P:$P),0),"")</f>
        <v/>
      </c>
      <c r="O3527" s="7"/>
      <c r="P3527" s="7" t="str">
        <f t="array" ref="P3527">iferror(xlookup(C3527,'Product Families'!A:A,'Product Families'!S:S),"")</f>
        <v/>
      </c>
    </row>
    <row r="3528" ht="14.25" customHeight="1">
      <c r="A3528" s="122"/>
      <c r="B3528" s="270"/>
      <c r="C3528" s="122"/>
      <c r="D3528" s="7" t="str">
        <f t="array" ref="D3528">IFERROR(XLOOKUP($C3528,'Product Families'!$A:$A,'Product Families'!$D:$D),"")</f>
        <v/>
      </c>
      <c r="E3528" s="7" t="str">
        <f t="array" ref="E3528">IFERROR(XLOOKUP($C3528,'Product Families'!$A:$A,'Product Families'!$E:$E),"")</f>
        <v/>
      </c>
      <c r="F3528" s="7" t="str">
        <f t="array" ref="F3528">IFERROR(XLOOKUP($C3528,'Product Families'!$A:$A,'Product Families'!$F:$F),"")</f>
        <v/>
      </c>
      <c r="G3528" s="7" t="str">
        <f t="array" ref="G3528">IFERROR(XLOOKUP($C3528,'Product Families'!$A:$A,'Product Families'!$G:$G),"")</f>
        <v/>
      </c>
      <c r="J3528" s="7" t="str">
        <f>IFERROR(ROUND(AVERAGEIF('Week 1 - Making'!$B:$B,'Product List'!$A3528,'Week 1 - Making'!$P:$P),0),"")</f>
        <v/>
      </c>
      <c r="K3528" s="7" t="str">
        <f>IFERROR(ROUND(AVERAGEIF('Week 2 - Making'!$B:$B,'Product List'!$A3528,'Week 2 - Making'!$P:$P),0),"")</f>
        <v/>
      </c>
      <c r="L3528" s="263" t="str">
        <f>IFERROR(ROUND(AVERAGEIF('Week 3 - Making'!$B:$B,'Product List'!$A3528,'Week 3 - Making'!$P:$P),0),"")</f>
        <v/>
      </c>
      <c r="M3528" s="7" t="str">
        <f>IFERROR(ROUND(AVERAGEIF('Week 4 - Making'!$B:$B,'Product List'!$A3528,'Week 4 - Making'!$P:$P),0),"")</f>
        <v/>
      </c>
      <c r="N3528" s="7" t="str">
        <f>IFERROR(ROUND(AVERAGEIF('Week 5 - Making'!$B:$B,'Product List'!$A3528,'Week 5 - Making'!$P:$P),0),"")</f>
        <v/>
      </c>
      <c r="O3528" s="7"/>
      <c r="P3528" s="7" t="str">
        <f t="array" ref="P3528">iferror(xlookup(C3528,'Product Families'!A:A,'Product Families'!S:S),"")</f>
        <v/>
      </c>
    </row>
    <row r="3529" ht="14.25" customHeight="1">
      <c r="A3529" s="122"/>
      <c r="B3529" s="270"/>
      <c r="C3529" s="122"/>
      <c r="D3529" s="7" t="str">
        <f t="array" ref="D3529">IFERROR(XLOOKUP($C3529,'Product Families'!$A:$A,'Product Families'!$D:$D),"")</f>
        <v/>
      </c>
      <c r="E3529" s="7" t="str">
        <f t="array" ref="E3529">IFERROR(XLOOKUP($C3529,'Product Families'!$A:$A,'Product Families'!$E:$E),"")</f>
        <v/>
      </c>
      <c r="F3529" s="7" t="str">
        <f t="array" ref="F3529">IFERROR(XLOOKUP($C3529,'Product Families'!$A:$A,'Product Families'!$F:$F),"")</f>
        <v/>
      </c>
      <c r="G3529" s="7" t="str">
        <f t="array" ref="G3529">IFERROR(XLOOKUP($C3529,'Product Families'!$A:$A,'Product Families'!$G:$G),"")</f>
        <v/>
      </c>
      <c r="J3529" s="7" t="str">
        <f>IFERROR(ROUND(AVERAGEIF('Week 1 - Making'!$B:$B,'Product List'!$A3529,'Week 1 - Making'!$P:$P),0),"")</f>
        <v/>
      </c>
      <c r="K3529" s="7" t="str">
        <f>IFERROR(ROUND(AVERAGEIF('Week 2 - Making'!$B:$B,'Product List'!$A3529,'Week 2 - Making'!$P:$P),0),"")</f>
        <v/>
      </c>
      <c r="L3529" s="263" t="str">
        <f>IFERROR(ROUND(AVERAGEIF('Week 3 - Making'!$B:$B,'Product List'!$A3529,'Week 3 - Making'!$P:$P),0),"")</f>
        <v/>
      </c>
      <c r="M3529" s="7" t="str">
        <f>IFERROR(ROUND(AVERAGEIF('Week 4 - Making'!$B:$B,'Product List'!$A3529,'Week 4 - Making'!$P:$P),0),"")</f>
        <v/>
      </c>
      <c r="N3529" s="7" t="str">
        <f>IFERROR(ROUND(AVERAGEIF('Week 5 - Making'!$B:$B,'Product List'!$A3529,'Week 5 - Making'!$P:$P),0),"")</f>
        <v/>
      </c>
      <c r="O3529" s="7"/>
      <c r="P3529" s="7" t="str">
        <f t="array" ref="P3529">iferror(xlookup(C3529,'Product Families'!A:A,'Product Families'!S:S),"")</f>
        <v/>
      </c>
    </row>
    <row r="3530" ht="14.25" customHeight="1">
      <c r="A3530" s="122"/>
      <c r="B3530" s="270"/>
      <c r="C3530" s="122"/>
      <c r="D3530" s="7" t="str">
        <f t="array" ref="D3530">IFERROR(XLOOKUP($C3530,'Product Families'!$A:$A,'Product Families'!$D:$D),"")</f>
        <v/>
      </c>
      <c r="E3530" s="7" t="str">
        <f t="array" ref="E3530">IFERROR(XLOOKUP($C3530,'Product Families'!$A:$A,'Product Families'!$E:$E),"")</f>
        <v/>
      </c>
      <c r="F3530" s="7" t="str">
        <f t="array" ref="F3530">IFERROR(XLOOKUP($C3530,'Product Families'!$A:$A,'Product Families'!$F:$F),"")</f>
        <v/>
      </c>
      <c r="G3530" s="7" t="str">
        <f t="array" ref="G3530">IFERROR(XLOOKUP($C3530,'Product Families'!$A:$A,'Product Families'!$G:$G),"")</f>
        <v/>
      </c>
      <c r="J3530" s="7" t="str">
        <f>IFERROR(ROUND(AVERAGEIF('Week 1 - Making'!$B:$B,'Product List'!$A3530,'Week 1 - Making'!$P:$P),0),"")</f>
        <v/>
      </c>
      <c r="K3530" s="7" t="str">
        <f>IFERROR(ROUND(AVERAGEIF('Week 2 - Making'!$B:$B,'Product List'!$A3530,'Week 2 - Making'!$P:$P),0),"")</f>
        <v/>
      </c>
      <c r="L3530" s="263" t="str">
        <f>IFERROR(ROUND(AVERAGEIF('Week 3 - Making'!$B:$B,'Product List'!$A3530,'Week 3 - Making'!$P:$P),0),"")</f>
        <v/>
      </c>
      <c r="M3530" s="7" t="str">
        <f>IFERROR(ROUND(AVERAGEIF('Week 4 - Making'!$B:$B,'Product List'!$A3530,'Week 4 - Making'!$P:$P),0),"")</f>
        <v/>
      </c>
      <c r="N3530" s="7" t="str">
        <f>IFERROR(ROUND(AVERAGEIF('Week 5 - Making'!$B:$B,'Product List'!$A3530,'Week 5 - Making'!$P:$P),0),"")</f>
        <v/>
      </c>
      <c r="O3530" s="7"/>
      <c r="P3530" s="7" t="str">
        <f t="array" ref="P3530">iferror(xlookup(C3530,'Product Families'!A:A,'Product Families'!S:S),"")</f>
        <v/>
      </c>
    </row>
    <row r="3531" ht="14.25" customHeight="1">
      <c r="A3531" s="122"/>
      <c r="B3531" s="270"/>
      <c r="C3531" s="122"/>
      <c r="D3531" s="7" t="str">
        <f t="array" ref="D3531">IFERROR(XLOOKUP($C3531,'Product Families'!$A:$A,'Product Families'!$D:$D),"")</f>
        <v/>
      </c>
      <c r="E3531" s="7" t="str">
        <f t="array" ref="E3531">IFERROR(XLOOKUP($C3531,'Product Families'!$A:$A,'Product Families'!$E:$E),"")</f>
        <v/>
      </c>
      <c r="F3531" s="7" t="str">
        <f t="array" ref="F3531">IFERROR(XLOOKUP($C3531,'Product Families'!$A:$A,'Product Families'!$F:$F),"")</f>
        <v/>
      </c>
      <c r="G3531" s="7" t="str">
        <f t="array" ref="G3531">IFERROR(XLOOKUP($C3531,'Product Families'!$A:$A,'Product Families'!$G:$G),"")</f>
        <v/>
      </c>
      <c r="J3531" s="7" t="str">
        <f>IFERROR(ROUND(AVERAGEIF('Week 1 - Making'!$B:$B,'Product List'!$A3531,'Week 1 - Making'!$P:$P),0),"")</f>
        <v/>
      </c>
      <c r="K3531" s="7" t="str">
        <f>IFERROR(ROUND(AVERAGEIF('Week 2 - Making'!$B:$B,'Product List'!$A3531,'Week 2 - Making'!$P:$P),0),"")</f>
        <v/>
      </c>
      <c r="L3531" s="263" t="str">
        <f>IFERROR(ROUND(AVERAGEIF('Week 3 - Making'!$B:$B,'Product List'!$A3531,'Week 3 - Making'!$P:$P),0),"")</f>
        <v/>
      </c>
      <c r="M3531" s="7" t="str">
        <f>IFERROR(ROUND(AVERAGEIF('Week 4 - Making'!$B:$B,'Product List'!$A3531,'Week 4 - Making'!$P:$P),0),"")</f>
        <v/>
      </c>
      <c r="N3531" s="7" t="str">
        <f>IFERROR(ROUND(AVERAGEIF('Week 5 - Making'!$B:$B,'Product List'!$A3531,'Week 5 - Making'!$P:$P),0),"")</f>
        <v/>
      </c>
      <c r="O3531" s="7"/>
      <c r="P3531" s="7" t="str">
        <f t="array" ref="P3531">iferror(xlookup(C3531,'Product Families'!A:A,'Product Families'!S:S),"")</f>
        <v/>
      </c>
    </row>
    <row r="3532" ht="14.25" customHeight="1">
      <c r="A3532" s="122"/>
      <c r="B3532" s="270"/>
      <c r="C3532" s="122"/>
      <c r="D3532" s="7" t="str">
        <f t="array" ref="D3532">IFERROR(XLOOKUP($C3532,'Product Families'!$A:$A,'Product Families'!$D:$D),"")</f>
        <v/>
      </c>
      <c r="E3532" s="7" t="str">
        <f t="array" ref="E3532">IFERROR(XLOOKUP($C3532,'Product Families'!$A:$A,'Product Families'!$E:$E),"")</f>
        <v/>
      </c>
      <c r="F3532" s="7" t="str">
        <f t="array" ref="F3532">IFERROR(XLOOKUP($C3532,'Product Families'!$A:$A,'Product Families'!$F:$F),"")</f>
        <v/>
      </c>
      <c r="G3532" s="7" t="str">
        <f t="array" ref="G3532">IFERROR(XLOOKUP($C3532,'Product Families'!$A:$A,'Product Families'!$G:$G),"")</f>
        <v/>
      </c>
      <c r="J3532" s="7" t="str">
        <f>IFERROR(ROUND(AVERAGEIF('Week 1 - Making'!$B:$B,'Product List'!$A3532,'Week 1 - Making'!$P:$P),0),"")</f>
        <v/>
      </c>
      <c r="K3532" s="7" t="str">
        <f>IFERROR(ROUND(AVERAGEIF('Week 2 - Making'!$B:$B,'Product List'!$A3532,'Week 2 - Making'!$P:$P),0),"")</f>
        <v/>
      </c>
      <c r="L3532" s="263" t="str">
        <f>IFERROR(ROUND(AVERAGEIF('Week 3 - Making'!$B:$B,'Product List'!$A3532,'Week 3 - Making'!$P:$P),0),"")</f>
        <v/>
      </c>
      <c r="M3532" s="7" t="str">
        <f>IFERROR(ROUND(AVERAGEIF('Week 4 - Making'!$B:$B,'Product List'!$A3532,'Week 4 - Making'!$P:$P),0),"")</f>
        <v/>
      </c>
      <c r="N3532" s="7" t="str">
        <f>IFERROR(ROUND(AVERAGEIF('Week 5 - Making'!$B:$B,'Product List'!$A3532,'Week 5 - Making'!$P:$P),0),"")</f>
        <v/>
      </c>
      <c r="O3532" s="7"/>
      <c r="P3532" s="7" t="str">
        <f t="array" ref="P3532">iferror(xlookup(C3532,'Product Families'!A:A,'Product Families'!S:S),"")</f>
        <v/>
      </c>
    </row>
    <row r="3533" ht="14.25" customHeight="1">
      <c r="A3533" s="122"/>
      <c r="B3533" s="270"/>
      <c r="C3533" s="122"/>
      <c r="D3533" s="7" t="str">
        <f t="array" ref="D3533">IFERROR(XLOOKUP($C3533,'Product Families'!$A:$A,'Product Families'!$D:$D),"")</f>
        <v/>
      </c>
      <c r="E3533" s="7" t="str">
        <f t="array" ref="E3533">IFERROR(XLOOKUP($C3533,'Product Families'!$A:$A,'Product Families'!$E:$E),"")</f>
        <v/>
      </c>
      <c r="F3533" s="7" t="str">
        <f t="array" ref="F3533">IFERROR(XLOOKUP($C3533,'Product Families'!$A:$A,'Product Families'!$F:$F),"")</f>
        <v/>
      </c>
      <c r="G3533" s="7" t="str">
        <f t="array" ref="G3533">IFERROR(XLOOKUP($C3533,'Product Families'!$A:$A,'Product Families'!$G:$G),"")</f>
        <v/>
      </c>
      <c r="J3533" s="7" t="str">
        <f>IFERROR(ROUND(AVERAGEIF('Week 1 - Making'!$B:$B,'Product List'!$A3533,'Week 1 - Making'!$P:$P),0),"")</f>
        <v/>
      </c>
      <c r="K3533" s="7" t="str">
        <f>IFERROR(ROUND(AVERAGEIF('Week 2 - Making'!$B:$B,'Product List'!$A3533,'Week 2 - Making'!$P:$P),0),"")</f>
        <v/>
      </c>
      <c r="L3533" s="263" t="str">
        <f>IFERROR(ROUND(AVERAGEIF('Week 3 - Making'!$B:$B,'Product List'!$A3533,'Week 3 - Making'!$P:$P),0),"")</f>
        <v/>
      </c>
      <c r="M3533" s="7" t="str">
        <f>IFERROR(ROUND(AVERAGEIF('Week 4 - Making'!$B:$B,'Product List'!$A3533,'Week 4 - Making'!$P:$P),0),"")</f>
        <v/>
      </c>
      <c r="N3533" s="7" t="str">
        <f>IFERROR(ROUND(AVERAGEIF('Week 5 - Making'!$B:$B,'Product List'!$A3533,'Week 5 - Making'!$P:$P),0),"")</f>
        <v/>
      </c>
      <c r="O3533" s="7"/>
      <c r="P3533" s="7" t="str">
        <f t="array" ref="P3533">iferror(xlookup(C3533,'Product Families'!A:A,'Product Families'!S:S),"")</f>
        <v/>
      </c>
    </row>
    <row r="3534" ht="14.25" customHeight="1">
      <c r="A3534" s="122"/>
      <c r="B3534" s="270"/>
      <c r="C3534" s="122"/>
      <c r="D3534" s="7" t="str">
        <f t="array" ref="D3534">IFERROR(XLOOKUP($C3534,'Product Families'!$A:$A,'Product Families'!$D:$D),"")</f>
        <v/>
      </c>
      <c r="E3534" s="7" t="str">
        <f t="array" ref="E3534">IFERROR(XLOOKUP($C3534,'Product Families'!$A:$A,'Product Families'!$E:$E),"")</f>
        <v/>
      </c>
      <c r="F3534" s="7" t="str">
        <f t="array" ref="F3534">IFERROR(XLOOKUP($C3534,'Product Families'!$A:$A,'Product Families'!$F:$F),"")</f>
        <v/>
      </c>
      <c r="G3534" s="7" t="str">
        <f t="array" ref="G3534">IFERROR(XLOOKUP($C3534,'Product Families'!$A:$A,'Product Families'!$G:$G),"")</f>
        <v/>
      </c>
      <c r="J3534" s="7" t="str">
        <f>IFERROR(ROUND(AVERAGEIF('Week 1 - Making'!$B:$B,'Product List'!$A3534,'Week 1 - Making'!$P:$P),0),"")</f>
        <v/>
      </c>
      <c r="K3534" s="7" t="str">
        <f>IFERROR(ROUND(AVERAGEIF('Week 2 - Making'!$B:$B,'Product List'!$A3534,'Week 2 - Making'!$P:$P),0),"")</f>
        <v/>
      </c>
      <c r="L3534" s="263" t="str">
        <f>IFERROR(ROUND(AVERAGEIF('Week 3 - Making'!$B:$B,'Product List'!$A3534,'Week 3 - Making'!$P:$P),0),"")</f>
        <v/>
      </c>
      <c r="M3534" s="7" t="str">
        <f>IFERROR(ROUND(AVERAGEIF('Week 4 - Making'!$B:$B,'Product List'!$A3534,'Week 4 - Making'!$P:$P),0),"")</f>
        <v/>
      </c>
      <c r="N3534" s="7" t="str">
        <f>IFERROR(ROUND(AVERAGEIF('Week 5 - Making'!$B:$B,'Product List'!$A3534,'Week 5 - Making'!$P:$P),0),"")</f>
        <v/>
      </c>
      <c r="O3534" s="7"/>
      <c r="P3534" s="7" t="str">
        <f t="array" ref="P3534">iferror(xlookup(C3534,'Product Families'!A:A,'Product Families'!S:S),"")</f>
        <v/>
      </c>
    </row>
    <row r="3535" ht="14.25" customHeight="1">
      <c r="A3535" s="122"/>
      <c r="B3535" s="270"/>
      <c r="C3535" s="122"/>
      <c r="D3535" s="7" t="str">
        <f t="array" ref="D3535">IFERROR(XLOOKUP($C3535,'Product Families'!$A:$A,'Product Families'!$D:$D),"")</f>
        <v/>
      </c>
      <c r="E3535" s="7" t="str">
        <f t="array" ref="E3535">IFERROR(XLOOKUP($C3535,'Product Families'!$A:$A,'Product Families'!$E:$E),"")</f>
        <v/>
      </c>
      <c r="F3535" s="7" t="str">
        <f t="array" ref="F3535">IFERROR(XLOOKUP($C3535,'Product Families'!$A:$A,'Product Families'!$F:$F),"")</f>
        <v/>
      </c>
      <c r="G3535" s="7" t="str">
        <f t="array" ref="G3535">IFERROR(XLOOKUP($C3535,'Product Families'!$A:$A,'Product Families'!$G:$G),"")</f>
        <v/>
      </c>
      <c r="J3535" s="7" t="str">
        <f>IFERROR(ROUND(AVERAGEIF('Week 1 - Making'!$B:$B,'Product List'!$A3535,'Week 1 - Making'!$P:$P),0),"")</f>
        <v/>
      </c>
      <c r="K3535" s="7" t="str">
        <f>IFERROR(ROUND(AVERAGEIF('Week 2 - Making'!$B:$B,'Product List'!$A3535,'Week 2 - Making'!$P:$P),0),"")</f>
        <v/>
      </c>
      <c r="L3535" s="263" t="str">
        <f>IFERROR(ROUND(AVERAGEIF('Week 3 - Making'!$B:$B,'Product List'!$A3535,'Week 3 - Making'!$P:$P),0),"")</f>
        <v/>
      </c>
      <c r="M3535" s="7" t="str">
        <f>IFERROR(ROUND(AVERAGEIF('Week 4 - Making'!$B:$B,'Product List'!$A3535,'Week 4 - Making'!$P:$P),0),"")</f>
        <v/>
      </c>
      <c r="N3535" s="7" t="str">
        <f>IFERROR(ROUND(AVERAGEIF('Week 5 - Making'!$B:$B,'Product List'!$A3535,'Week 5 - Making'!$P:$P),0),"")</f>
        <v/>
      </c>
      <c r="O3535" s="7"/>
      <c r="P3535" s="7" t="str">
        <f t="array" ref="P3535">iferror(xlookup(C3535,'Product Families'!A:A,'Product Families'!S:S),"")</f>
        <v/>
      </c>
    </row>
    <row r="3536" ht="14.25" customHeight="1">
      <c r="A3536" s="122"/>
      <c r="B3536" s="270"/>
      <c r="C3536" s="122"/>
      <c r="D3536" s="7" t="str">
        <f t="array" ref="D3536">IFERROR(XLOOKUP($C3536,'Product Families'!$A:$A,'Product Families'!$D:$D),"")</f>
        <v/>
      </c>
      <c r="E3536" s="7" t="str">
        <f t="array" ref="E3536">IFERROR(XLOOKUP($C3536,'Product Families'!$A:$A,'Product Families'!$E:$E),"")</f>
        <v/>
      </c>
      <c r="F3536" s="7" t="str">
        <f t="array" ref="F3536">IFERROR(XLOOKUP($C3536,'Product Families'!$A:$A,'Product Families'!$F:$F),"")</f>
        <v/>
      </c>
      <c r="G3536" s="7" t="str">
        <f t="array" ref="G3536">IFERROR(XLOOKUP($C3536,'Product Families'!$A:$A,'Product Families'!$G:$G),"")</f>
        <v/>
      </c>
      <c r="J3536" s="7" t="str">
        <f>IFERROR(ROUND(AVERAGEIF('Week 1 - Making'!$B:$B,'Product List'!$A3536,'Week 1 - Making'!$P:$P),0),"")</f>
        <v/>
      </c>
      <c r="K3536" s="7" t="str">
        <f>IFERROR(ROUND(AVERAGEIF('Week 2 - Making'!$B:$B,'Product List'!$A3536,'Week 2 - Making'!$P:$P),0),"")</f>
        <v/>
      </c>
      <c r="L3536" s="263" t="str">
        <f>IFERROR(ROUND(AVERAGEIF('Week 3 - Making'!$B:$B,'Product List'!$A3536,'Week 3 - Making'!$P:$P),0),"")</f>
        <v/>
      </c>
      <c r="M3536" s="7" t="str">
        <f>IFERROR(ROUND(AVERAGEIF('Week 4 - Making'!$B:$B,'Product List'!$A3536,'Week 4 - Making'!$P:$P),0),"")</f>
        <v/>
      </c>
      <c r="N3536" s="7" t="str">
        <f>IFERROR(ROUND(AVERAGEIF('Week 5 - Making'!$B:$B,'Product List'!$A3536,'Week 5 - Making'!$P:$P),0),"")</f>
        <v/>
      </c>
      <c r="O3536" s="7"/>
      <c r="P3536" s="7" t="str">
        <f t="array" ref="P3536">iferror(xlookup(C3536,'Product Families'!A:A,'Product Families'!S:S),"")</f>
        <v/>
      </c>
    </row>
    <row r="3537" ht="14.25" customHeight="1">
      <c r="A3537" s="122"/>
      <c r="B3537" s="270"/>
      <c r="C3537" s="122"/>
      <c r="D3537" s="7" t="str">
        <f t="array" ref="D3537">IFERROR(XLOOKUP($C3537,'Product Families'!$A:$A,'Product Families'!$D:$D),"")</f>
        <v/>
      </c>
      <c r="E3537" s="7" t="str">
        <f t="array" ref="E3537">IFERROR(XLOOKUP($C3537,'Product Families'!$A:$A,'Product Families'!$E:$E),"")</f>
        <v/>
      </c>
      <c r="F3537" s="7" t="str">
        <f t="array" ref="F3537">IFERROR(XLOOKUP($C3537,'Product Families'!$A:$A,'Product Families'!$F:$F),"")</f>
        <v/>
      </c>
      <c r="G3537" s="7" t="str">
        <f t="array" ref="G3537">IFERROR(XLOOKUP($C3537,'Product Families'!$A:$A,'Product Families'!$G:$G),"")</f>
        <v/>
      </c>
      <c r="J3537" s="7" t="str">
        <f>IFERROR(ROUND(AVERAGEIF('Week 1 - Making'!$B:$B,'Product List'!$A3537,'Week 1 - Making'!$P:$P),0),"")</f>
        <v/>
      </c>
      <c r="K3537" s="7" t="str">
        <f>IFERROR(ROUND(AVERAGEIF('Week 2 - Making'!$B:$B,'Product List'!$A3537,'Week 2 - Making'!$P:$P),0),"")</f>
        <v/>
      </c>
      <c r="L3537" s="263" t="str">
        <f>IFERROR(ROUND(AVERAGEIF('Week 3 - Making'!$B:$B,'Product List'!$A3537,'Week 3 - Making'!$P:$P),0),"")</f>
        <v/>
      </c>
      <c r="M3537" s="7" t="str">
        <f>IFERROR(ROUND(AVERAGEIF('Week 4 - Making'!$B:$B,'Product List'!$A3537,'Week 4 - Making'!$P:$P),0),"")</f>
        <v/>
      </c>
      <c r="N3537" s="7" t="str">
        <f>IFERROR(ROUND(AVERAGEIF('Week 5 - Making'!$B:$B,'Product List'!$A3537,'Week 5 - Making'!$P:$P),0),"")</f>
        <v/>
      </c>
      <c r="O3537" s="7"/>
      <c r="P3537" s="7" t="str">
        <f t="array" ref="P3537">iferror(xlookup(C3537,'Product Families'!A:A,'Product Families'!S:S),"")</f>
        <v/>
      </c>
    </row>
    <row r="3538" ht="14.25" customHeight="1">
      <c r="A3538" s="122"/>
      <c r="B3538" s="270"/>
      <c r="C3538" s="122"/>
      <c r="D3538" s="7" t="str">
        <f t="array" ref="D3538">IFERROR(XLOOKUP($C3538,'Product Families'!$A:$A,'Product Families'!$D:$D),"")</f>
        <v/>
      </c>
      <c r="E3538" s="7" t="str">
        <f t="array" ref="E3538">IFERROR(XLOOKUP($C3538,'Product Families'!$A:$A,'Product Families'!$E:$E),"")</f>
        <v/>
      </c>
      <c r="F3538" s="7" t="str">
        <f t="array" ref="F3538">IFERROR(XLOOKUP($C3538,'Product Families'!$A:$A,'Product Families'!$F:$F),"")</f>
        <v/>
      </c>
      <c r="G3538" s="7" t="str">
        <f t="array" ref="G3538">IFERROR(XLOOKUP($C3538,'Product Families'!$A:$A,'Product Families'!$G:$G),"")</f>
        <v/>
      </c>
      <c r="J3538" s="7" t="str">
        <f>IFERROR(ROUND(AVERAGEIF('Week 1 - Making'!$B:$B,'Product List'!$A3538,'Week 1 - Making'!$P:$P),0),"")</f>
        <v/>
      </c>
      <c r="K3538" s="7" t="str">
        <f>IFERROR(ROUND(AVERAGEIF('Week 2 - Making'!$B:$B,'Product List'!$A3538,'Week 2 - Making'!$P:$P),0),"")</f>
        <v/>
      </c>
      <c r="L3538" s="263" t="str">
        <f>IFERROR(ROUND(AVERAGEIF('Week 3 - Making'!$B:$B,'Product List'!$A3538,'Week 3 - Making'!$P:$P),0),"")</f>
        <v/>
      </c>
      <c r="M3538" s="7" t="str">
        <f>IFERROR(ROUND(AVERAGEIF('Week 4 - Making'!$B:$B,'Product List'!$A3538,'Week 4 - Making'!$P:$P),0),"")</f>
        <v/>
      </c>
      <c r="N3538" s="7" t="str">
        <f>IFERROR(ROUND(AVERAGEIF('Week 5 - Making'!$B:$B,'Product List'!$A3538,'Week 5 - Making'!$P:$P),0),"")</f>
        <v/>
      </c>
      <c r="O3538" s="7"/>
      <c r="P3538" s="7" t="str">
        <f t="array" ref="P3538">iferror(xlookup(C3538,'Product Families'!A:A,'Product Families'!S:S),"")</f>
        <v/>
      </c>
    </row>
    <row r="3539" ht="14.25" customHeight="1">
      <c r="A3539" s="122"/>
      <c r="B3539" s="270"/>
      <c r="C3539" s="122"/>
      <c r="D3539" s="7" t="str">
        <f t="array" ref="D3539">IFERROR(XLOOKUP($C3539,'Product Families'!$A:$A,'Product Families'!$D:$D),"")</f>
        <v/>
      </c>
      <c r="E3539" s="7" t="str">
        <f t="array" ref="E3539">IFERROR(XLOOKUP($C3539,'Product Families'!$A:$A,'Product Families'!$E:$E),"")</f>
        <v/>
      </c>
      <c r="F3539" s="7" t="str">
        <f t="array" ref="F3539">IFERROR(XLOOKUP($C3539,'Product Families'!$A:$A,'Product Families'!$F:$F),"")</f>
        <v/>
      </c>
      <c r="G3539" s="7" t="str">
        <f t="array" ref="G3539">IFERROR(XLOOKUP($C3539,'Product Families'!$A:$A,'Product Families'!$G:$G),"")</f>
        <v/>
      </c>
      <c r="J3539" s="7" t="str">
        <f>IFERROR(ROUND(AVERAGEIF('Week 1 - Making'!$B:$B,'Product List'!$A3539,'Week 1 - Making'!$P:$P),0),"")</f>
        <v/>
      </c>
      <c r="K3539" s="7" t="str">
        <f>IFERROR(ROUND(AVERAGEIF('Week 2 - Making'!$B:$B,'Product List'!$A3539,'Week 2 - Making'!$P:$P),0),"")</f>
        <v/>
      </c>
      <c r="L3539" s="263" t="str">
        <f>IFERROR(ROUND(AVERAGEIF('Week 3 - Making'!$B:$B,'Product List'!$A3539,'Week 3 - Making'!$P:$P),0),"")</f>
        <v/>
      </c>
      <c r="M3539" s="7" t="str">
        <f>IFERROR(ROUND(AVERAGEIF('Week 4 - Making'!$B:$B,'Product List'!$A3539,'Week 4 - Making'!$P:$P),0),"")</f>
        <v/>
      </c>
      <c r="N3539" s="7" t="str">
        <f>IFERROR(ROUND(AVERAGEIF('Week 5 - Making'!$B:$B,'Product List'!$A3539,'Week 5 - Making'!$P:$P),0),"")</f>
        <v/>
      </c>
      <c r="O3539" s="7"/>
      <c r="P3539" s="7" t="str">
        <f t="array" ref="P3539">iferror(xlookup(C3539,'Product Families'!A:A,'Product Families'!S:S),"")</f>
        <v/>
      </c>
    </row>
    <row r="3540" ht="14.25" customHeight="1">
      <c r="A3540" s="122"/>
      <c r="B3540" s="270"/>
      <c r="C3540" s="122"/>
      <c r="D3540" s="7" t="str">
        <f t="array" ref="D3540">IFERROR(XLOOKUP($C3540,'Product Families'!$A:$A,'Product Families'!$D:$D),"")</f>
        <v/>
      </c>
      <c r="E3540" s="7" t="str">
        <f t="array" ref="E3540">IFERROR(XLOOKUP($C3540,'Product Families'!$A:$A,'Product Families'!$E:$E),"")</f>
        <v/>
      </c>
      <c r="F3540" s="7" t="str">
        <f t="array" ref="F3540">IFERROR(XLOOKUP($C3540,'Product Families'!$A:$A,'Product Families'!$F:$F),"")</f>
        <v/>
      </c>
      <c r="G3540" s="7" t="str">
        <f t="array" ref="G3540">IFERROR(XLOOKUP($C3540,'Product Families'!$A:$A,'Product Families'!$G:$G),"")</f>
        <v/>
      </c>
      <c r="J3540" s="7" t="str">
        <f>IFERROR(ROUND(AVERAGEIF('Week 1 - Making'!$B:$B,'Product List'!$A3540,'Week 1 - Making'!$P:$P),0),"")</f>
        <v/>
      </c>
      <c r="K3540" s="7" t="str">
        <f>IFERROR(ROUND(AVERAGEIF('Week 2 - Making'!$B:$B,'Product List'!$A3540,'Week 2 - Making'!$P:$P),0),"")</f>
        <v/>
      </c>
      <c r="L3540" s="263" t="str">
        <f>IFERROR(ROUND(AVERAGEIF('Week 3 - Making'!$B:$B,'Product List'!$A3540,'Week 3 - Making'!$P:$P),0),"")</f>
        <v/>
      </c>
      <c r="M3540" s="7" t="str">
        <f>IFERROR(ROUND(AVERAGEIF('Week 4 - Making'!$B:$B,'Product List'!$A3540,'Week 4 - Making'!$P:$P),0),"")</f>
        <v/>
      </c>
      <c r="N3540" s="7" t="str">
        <f>IFERROR(ROUND(AVERAGEIF('Week 5 - Making'!$B:$B,'Product List'!$A3540,'Week 5 - Making'!$P:$P),0),"")</f>
        <v/>
      </c>
      <c r="O3540" s="7"/>
      <c r="P3540" s="7" t="str">
        <f t="array" ref="P3540">iferror(xlookup(C3540,'Product Families'!A:A,'Product Families'!S:S),"")</f>
        <v/>
      </c>
    </row>
    <row r="3541" ht="14.25" customHeight="1">
      <c r="A3541" s="122"/>
      <c r="B3541" s="270"/>
      <c r="C3541" s="122"/>
      <c r="D3541" s="7" t="str">
        <f t="array" ref="D3541">IFERROR(XLOOKUP($C3541,'Product Families'!$A:$A,'Product Families'!$D:$D),"")</f>
        <v/>
      </c>
      <c r="E3541" s="7" t="str">
        <f t="array" ref="E3541">IFERROR(XLOOKUP($C3541,'Product Families'!$A:$A,'Product Families'!$E:$E),"")</f>
        <v/>
      </c>
      <c r="F3541" s="7" t="str">
        <f t="array" ref="F3541">IFERROR(XLOOKUP($C3541,'Product Families'!$A:$A,'Product Families'!$F:$F),"")</f>
        <v/>
      </c>
      <c r="G3541" s="7" t="str">
        <f t="array" ref="G3541">IFERROR(XLOOKUP($C3541,'Product Families'!$A:$A,'Product Families'!$G:$G),"")</f>
        <v/>
      </c>
      <c r="J3541" s="7" t="str">
        <f>IFERROR(ROUND(AVERAGEIF('Week 1 - Making'!$B:$B,'Product List'!$A3541,'Week 1 - Making'!$P:$P),0),"")</f>
        <v/>
      </c>
      <c r="K3541" s="7" t="str">
        <f>IFERROR(ROUND(AVERAGEIF('Week 2 - Making'!$B:$B,'Product List'!$A3541,'Week 2 - Making'!$P:$P),0),"")</f>
        <v/>
      </c>
      <c r="L3541" s="263" t="str">
        <f>IFERROR(ROUND(AVERAGEIF('Week 3 - Making'!$B:$B,'Product List'!$A3541,'Week 3 - Making'!$P:$P),0),"")</f>
        <v/>
      </c>
      <c r="M3541" s="7" t="str">
        <f>IFERROR(ROUND(AVERAGEIF('Week 4 - Making'!$B:$B,'Product List'!$A3541,'Week 4 - Making'!$P:$P),0),"")</f>
        <v/>
      </c>
      <c r="N3541" s="7" t="str">
        <f>IFERROR(ROUND(AVERAGEIF('Week 5 - Making'!$B:$B,'Product List'!$A3541,'Week 5 - Making'!$P:$P),0),"")</f>
        <v/>
      </c>
      <c r="O3541" s="7"/>
      <c r="P3541" s="7" t="str">
        <f t="array" ref="P3541">iferror(xlookup(C3541,'Product Families'!A:A,'Product Families'!S:S),"")</f>
        <v/>
      </c>
    </row>
    <row r="3542" ht="14.25" customHeight="1">
      <c r="A3542" s="122"/>
      <c r="B3542" s="270"/>
      <c r="C3542" s="122"/>
      <c r="D3542" s="7" t="str">
        <f t="array" ref="D3542">IFERROR(XLOOKUP($C3542,'Product Families'!$A:$A,'Product Families'!$D:$D),"")</f>
        <v/>
      </c>
      <c r="E3542" s="7" t="str">
        <f t="array" ref="E3542">IFERROR(XLOOKUP($C3542,'Product Families'!$A:$A,'Product Families'!$E:$E),"")</f>
        <v/>
      </c>
      <c r="F3542" s="7" t="str">
        <f t="array" ref="F3542">IFERROR(XLOOKUP($C3542,'Product Families'!$A:$A,'Product Families'!$F:$F),"")</f>
        <v/>
      </c>
      <c r="G3542" s="7" t="str">
        <f t="array" ref="G3542">IFERROR(XLOOKUP($C3542,'Product Families'!$A:$A,'Product Families'!$G:$G),"")</f>
        <v/>
      </c>
      <c r="J3542" s="7" t="str">
        <f>IFERROR(ROUND(AVERAGEIF('Week 1 - Making'!$B:$B,'Product List'!$A3542,'Week 1 - Making'!$P:$P),0),"")</f>
        <v/>
      </c>
      <c r="K3542" s="7" t="str">
        <f>IFERROR(ROUND(AVERAGEIF('Week 2 - Making'!$B:$B,'Product List'!$A3542,'Week 2 - Making'!$P:$P),0),"")</f>
        <v/>
      </c>
      <c r="L3542" s="263" t="str">
        <f>IFERROR(ROUND(AVERAGEIF('Week 3 - Making'!$B:$B,'Product List'!$A3542,'Week 3 - Making'!$P:$P),0),"")</f>
        <v/>
      </c>
      <c r="M3542" s="7" t="str">
        <f>IFERROR(ROUND(AVERAGEIF('Week 4 - Making'!$B:$B,'Product List'!$A3542,'Week 4 - Making'!$P:$P),0),"")</f>
        <v/>
      </c>
      <c r="N3542" s="7" t="str">
        <f>IFERROR(ROUND(AVERAGEIF('Week 5 - Making'!$B:$B,'Product List'!$A3542,'Week 5 - Making'!$P:$P),0),"")</f>
        <v/>
      </c>
      <c r="O3542" s="7"/>
      <c r="P3542" s="7" t="str">
        <f t="array" ref="P3542">iferror(xlookup(C3542,'Product Families'!A:A,'Product Families'!S:S),"")</f>
        <v/>
      </c>
    </row>
    <row r="3543" ht="14.25" customHeight="1">
      <c r="A3543" s="122"/>
      <c r="B3543" s="270"/>
      <c r="C3543" s="122"/>
      <c r="D3543" s="7" t="str">
        <f t="array" ref="D3543">IFERROR(XLOOKUP($C3543,'Product Families'!$A:$A,'Product Families'!$D:$D),"")</f>
        <v/>
      </c>
      <c r="E3543" s="7" t="str">
        <f t="array" ref="E3543">IFERROR(XLOOKUP($C3543,'Product Families'!$A:$A,'Product Families'!$E:$E),"")</f>
        <v/>
      </c>
      <c r="F3543" s="7" t="str">
        <f t="array" ref="F3543">IFERROR(XLOOKUP($C3543,'Product Families'!$A:$A,'Product Families'!$F:$F),"")</f>
        <v/>
      </c>
      <c r="G3543" s="7" t="str">
        <f t="array" ref="G3543">IFERROR(XLOOKUP($C3543,'Product Families'!$A:$A,'Product Families'!$G:$G),"")</f>
        <v/>
      </c>
      <c r="J3543" s="7" t="str">
        <f>IFERROR(ROUND(AVERAGEIF('Week 1 - Making'!$B:$B,'Product List'!$A3543,'Week 1 - Making'!$P:$P),0),"")</f>
        <v/>
      </c>
      <c r="K3543" s="7" t="str">
        <f>IFERROR(ROUND(AVERAGEIF('Week 2 - Making'!$B:$B,'Product List'!$A3543,'Week 2 - Making'!$P:$P),0),"")</f>
        <v/>
      </c>
      <c r="L3543" s="263" t="str">
        <f>IFERROR(ROUND(AVERAGEIF('Week 3 - Making'!$B:$B,'Product List'!$A3543,'Week 3 - Making'!$P:$P),0),"")</f>
        <v/>
      </c>
      <c r="M3543" s="7" t="str">
        <f>IFERROR(ROUND(AVERAGEIF('Week 4 - Making'!$B:$B,'Product List'!$A3543,'Week 4 - Making'!$P:$P),0),"")</f>
        <v/>
      </c>
      <c r="N3543" s="7" t="str">
        <f>IFERROR(ROUND(AVERAGEIF('Week 5 - Making'!$B:$B,'Product List'!$A3543,'Week 5 - Making'!$P:$P),0),"")</f>
        <v/>
      </c>
      <c r="O3543" s="7"/>
      <c r="P3543" s="7" t="str">
        <f t="array" ref="P3543">iferror(xlookup(C3543,'Product Families'!A:A,'Product Families'!S:S),"")</f>
        <v/>
      </c>
    </row>
    <row r="3544" ht="14.25" customHeight="1">
      <c r="A3544" s="122"/>
      <c r="B3544" s="270"/>
      <c r="C3544" s="122"/>
      <c r="D3544" s="7" t="str">
        <f t="array" ref="D3544">IFERROR(XLOOKUP($C3544,'Product Families'!$A:$A,'Product Families'!$D:$D),"")</f>
        <v/>
      </c>
      <c r="E3544" s="7" t="str">
        <f t="array" ref="E3544">IFERROR(XLOOKUP($C3544,'Product Families'!$A:$A,'Product Families'!$E:$E),"")</f>
        <v/>
      </c>
      <c r="F3544" s="7" t="str">
        <f t="array" ref="F3544">IFERROR(XLOOKUP($C3544,'Product Families'!$A:$A,'Product Families'!$F:$F),"")</f>
        <v/>
      </c>
      <c r="G3544" s="7" t="str">
        <f t="array" ref="G3544">IFERROR(XLOOKUP($C3544,'Product Families'!$A:$A,'Product Families'!$G:$G),"")</f>
        <v/>
      </c>
      <c r="J3544" s="7" t="str">
        <f>IFERROR(ROUND(AVERAGEIF('Week 1 - Making'!$B:$B,'Product List'!$A3544,'Week 1 - Making'!$P:$P),0),"")</f>
        <v/>
      </c>
      <c r="K3544" s="7" t="str">
        <f>IFERROR(ROUND(AVERAGEIF('Week 2 - Making'!$B:$B,'Product List'!$A3544,'Week 2 - Making'!$P:$P),0),"")</f>
        <v/>
      </c>
      <c r="L3544" s="263" t="str">
        <f>IFERROR(ROUND(AVERAGEIF('Week 3 - Making'!$B:$B,'Product List'!$A3544,'Week 3 - Making'!$P:$P),0),"")</f>
        <v/>
      </c>
      <c r="M3544" s="7" t="str">
        <f>IFERROR(ROUND(AVERAGEIF('Week 4 - Making'!$B:$B,'Product List'!$A3544,'Week 4 - Making'!$P:$P),0),"")</f>
        <v/>
      </c>
      <c r="N3544" s="7" t="str">
        <f>IFERROR(ROUND(AVERAGEIF('Week 5 - Making'!$B:$B,'Product List'!$A3544,'Week 5 - Making'!$P:$P),0),"")</f>
        <v/>
      </c>
      <c r="O3544" s="7"/>
      <c r="P3544" s="7" t="str">
        <f t="array" ref="P3544">iferror(xlookup(C3544,'Product Families'!A:A,'Product Families'!S:S),"")</f>
        <v/>
      </c>
    </row>
    <row r="3545" ht="14.25" customHeight="1">
      <c r="A3545" s="122"/>
      <c r="B3545" s="270"/>
      <c r="C3545" s="122"/>
      <c r="D3545" s="7" t="str">
        <f t="array" ref="D3545">IFERROR(XLOOKUP($C3545,'Product Families'!$A:$A,'Product Families'!$D:$D),"")</f>
        <v/>
      </c>
      <c r="E3545" s="7" t="str">
        <f t="array" ref="E3545">IFERROR(XLOOKUP($C3545,'Product Families'!$A:$A,'Product Families'!$E:$E),"")</f>
        <v/>
      </c>
      <c r="F3545" s="7" t="str">
        <f t="array" ref="F3545">IFERROR(XLOOKUP($C3545,'Product Families'!$A:$A,'Product Families'!$F:$F),"")</f>
        <v/>
      </c>
      <c r="G3545" s="7" t="str">
        <f t="array" ref="G3545">IFERROR(XLOOKUP($C3545,'Product Families'!$A:$A,'Product Families'!$G:$G),"")</f>
        <v/>
      </c>
      <c r="J3545" s="7" t="str">
        <f>IFERROR(ROUND(AVERAGEIF('Week 1 - Making'!$B:$B,'Product List'!$A3545,'Week 1 - Making'!$P:$P),0),"")</f>
        <v/>
      </c>
      <c r="K3545" s="7" t="str">
        <f>IFERROR(ROUND(AVERAGEIF('Week 2 - Making'!$B:$B,'Product List'!$A3545,'Week 2 - Making'!$P:$P),0),"")</f>
        <v/>
      </c>
      <c r="L3545" s="263" t="str">
        <f>IFERROR(ROUND(AVERAGEIF('Week 3 - Making'!$B:$B,'Product List'!$A3545,'Week 3 - Making'!$P:$P),0),"")</f>
        <v/>
      </c>
      <c r="M3545" s="7" t="str">
        <f>IFERROR(ROUND(AVERAGEIF('Week 4 - Making'!$B:$B,'Product List'!$A3545,'Week 4 - Making'!$P:$P),0),"")</f>
        <v/>
      </c>
      <c r="N3545" s="7" t="str">
        <f>IFERROR(ROUND(AVERAGEIF('Week 5 - Making'!$B:$B,'Product List'!$A3545,'Week 5 - Making'!$P:$P),0),"")</f>
        <v/>
      </c>
      <c r="O3545" s="7"/>
      <c r="P3545" s="7" t="str">
        <f t="array" ref="P3545">iferror(xlookup(C3545,'Product Families'!A:A,'Product Families'!S:S),"")</f>
        <v/>
      </c>
    </row>
    <row r="3546" ht="14.25" customHeight="1">
      <c r="A3546" s="122"/>
      <c r="B3546" s="270"/>
      <c r="C3546" s="122"/>
      <c r="D3546" s="7" t="str">
        <f t="array" ref="D3546">IFERROR(XLOOKUP($C3546,'Product Families'!$A:$A,'Product Families'!$D:$D),"")</f>
        <v/>
      </c>
      <c r="E3546" s="7" t="str">
        <f t="array" ref="E3546">IFERROR(XLOOKUP($C3546,'Product Families'!$A:$A,'Product Families'!$E:$E),"")</f>
        <v/>
      </c>
      <c r="F3546" s="7" t="str">
        <f t="array" ref="F3546">IFERROR(XLOOKUP($C3546,'Product Families'!$A:$A,'Product Families'!$F:$F),"")</f>
        <v/>
      </c>
      <c r="G3546" s="7" t="str">
        <f t="array" ref="G3546">IFERROR(XLOOKUP($C3546,'Product Families'!$A:$A,'Product Families'!$G:$G),"")</f>
        <v/>
      </c>
      <c r="J3546" s="7" t="str">
        <f>IFERROR(ROUND(AVERAGEIF('Week 1 - Making'!$B:$B,'Product List'!$A3546,'Week 1 - Making'!$P:$P),0),"")</f>
        <v/>
      </c>
      <c r="K3546" s="7" t="str">
        <f>IFERROR(ROUND(AVERAGEIF('Week 2 - Making'!$B:$B,'Product List'!$A3546,'Week 2 - Making'!$P:$P),0),"")</f>
        <v/>
      </c>
      <c r="L3546" s="263" t="str">
        <f>IFERROR(ROUND(AVERAGEIF('Week 3 - Making'!$B:$B,'Product List'!$A3546,'Week 3 - Making'!$P:$P),0),"")</f>
        <v/>
      </c>
      <c r="M3546" s="7" t="str">
        <f>IFERROR(ROUND(AVERAGEIF('Week 4 - Making'!$B:$B,'Product List'!$A3546,'Week 4 - Making'!$P:$P),0),"")</f>
        <v/>
      </c>
      <c r="N3546" s="7" t="str">
        <f>IFERROR(ROUND(AVERAGEIF('Week 5 - Making'!$B:$B,'Product List'!$A3546,'Week 5 - Making'!$P:$P),0),"")</f>
        <v/>
      </c>
      <c r="O3546" s="7"/>
      <c r="P3546" s="7" t="str">
        <f t="array" ref="P3546">iferror(xlookup(C3546,'Product Families'!A:A,'Product Families'!S:S),"")</f>
        <v/>
      </c>
    </row>
    <row r="3547" ht="14.25" customHeight="1">
      <c r="A3547" s="122"/>
      <c r="B3547" s="270"/>
      <c r="C3547" s="122"/>
      <c r="D3547" s="7" t="str">
        <f t="array" ref="D3547">IFERROR(XLOOKUP($C3547,'Product Families'!$A:$A,'Product Families'!$D:$D),"")</f>
        <v/>
      </c>
      <c r="E3547" s="7" t="str">
        <f t="array" ref="E3547">IFERROR(XLOOKUP($C3547,'Product Families'!$A:$A,'Product Families'!$E:$E),"")</f>
        <v/>
      </c>
      <c r="F3547" s="7" t="str">
        <f t="array" ref="F3547">IFERROR(XLOOKUP($C3547,'Product Families'!$A:$A,'Product Families'!$F:$F),"")</f>
        <v/>
      </c>
      <c r="G3547" s="7" t="str">
        <f t="array" ref="G3547">IFERROR(XLOOKUP($C3547,'Product Families'!$A:$A,'Product Families'!$G:$G),"")</f>
        <v/>
      </c>
      <c r="J3547" s="7" t="str">
        <f>IFERROR(ROUND(AVERAGEIF('Week 1 - Making'!$B:$B,'Product List'!$A3547,'Week 1 - Making'!$P:$P),0),"")</f>
        <v/>
      </c>
      <c r="K3547" s="7" t="str">
        <f>IFERROR(ROUND(AVERAGEIF('Week 2 - Making'!$B:$B,'Product List'!$A3547,'Week 2 - Making'!$P:$P),0),"")</f>
        <v/>
      </c>
      <c r="L3547" s="263" t="str">
        <f>IFERROR(ROUND(AVERAGEIF('Week 3 - Making'!$B:$B,'Product List'!$A3547,'Week 3 - Making'!$P:$P),0),"")</f>
        <v/>
      </c>
      <c r="M3547" s="7" t="str">
        <f>IFERROR(ROUND(AVERAGEIF('Week 4 - Making'!$B:$B,'Product List'!$A3547,'Week 4 - Making'!$P:$P),0),"")</f>
        <v/>
      </c>
      <c r="N3547" s="7" t="str">
        <f>IFERROR(ROUND(AVERAGEIF('Week 5 - Making'!$B:$B,'Product List'!$A3547,'Week 5 - Making'!$P:$P),0),"")</f>
        <v/>
      </c>
      <c r="O3547" s="7"/>
      <c r="P3547" s="7" t="str">
        <f t="array" ref="P3547">iferror(xlookup(C3547,'Product Families'!A:A,'Product Families'!S:S),"")</f>
        <v/>
      </c>
    </row>
    <row r="3548" ht="14.25" customHeight="1">
      <c r="A3548" s="122"/>
      <c r="B3548" s="270"/>
      <c r="C3548" s="122"/>
      <c r="D3548" s="7" t="str">
        <f t="array" ref="D3548">IFERROR(XLOOKUP($C3548,'Product Families'!$A:$A,'Product Families'!$D:$D),"")</f>
        <v/>
      </c>
      <c r="E3548" s="7" t="str">
        <f t="array" ref="E3548">IFERROR(XLOOKUP($C3548,'Product Families'!$A:$A,'Product Families'!$E:$E),"")</f>
        <v/>
      </c>
      <c r="F3548" s="7" t="str">
        <f t="array" ref="F3548">IFERROR(XLOOKUP($C3548,'Product Families'!$A:$A,'Product Families'!$F:$F),"")</f>
        <v/>
      </c>
      <c r="G3548" s="7" t="str">
        <f t="array" ref="G3548">IFERROR(XLOOKUP($C3548,'Product Families'!$A:$A,'Product Families'!$G:$G),"")</f>
        <v/>
      </c>
      <c r="J3548" s="7" t="str">
        <f>IFERROR(ROUND(AVERAGEIF('Week 1 - Making'!$B:$B,'Product List'!$A3548,'Week 1 - Making'!$P:$P),0),"")</f>
        <v/>
      </c>
      <c r="K3548" s="7" t="str">
        <f>IFERROR(ROUND(AVERAGEIF('Week 2 - Making'!$B:$B,'Product List'!$A3548,'Week 2 - Making'!$P:$P),0),"")</f>
        <v/>
      </c>
      <c r="L3548" s="263" t="str">
        <f>IFERROR(ROUND(AVERAGEIF('Week 3 - Making'!$B:$B,'Product List'!$A3548,'Week 3 - Making'!$P:$P),0),"")</f>
        <v/>
      </c>
      <c r="M3548" s="7" t="str">
        <f>IFERROR(ROUND(AVERAGEIF('Week 4 - Making'!$B:$B,'Product List'!$A3548,'Week 4 - Making'!$P:$P),0),"")</f>
        <v/>
      </c>
      <c r="N3548" s="7" t="str">
        <f>IFERROR(ROUND(AVERAGEIF('Week 5 - Making'!$B:$B,'Product List'!$A3548,'Week 5 - Making'!$P:$P),0),"")</f>
        <v/>
      </c>
      <c r="O3548" s="7"/>
      <c r="P3548" s="7" t="str">
        <f t="array" ref="P3548">iferror(xlookup(C3548,'Product Families'!A:A,'Product Families'!S:S),"")</f>
        <v/>
      </c>
    </row>
    <row r="3549" ht="14.25" customHeight="1">
      <c r="A3549" s="122"/>
      <c r="B3549" s="270"/>
      <c r="C3549" s="122"/>
      <c r="D3549" s="7" t="str">
        <f t="array" ref="D3549">IFERROR(XLOOKUP($C3549,'Product Families'!$A:$A,'Product Families'!$D:$D),"")</f>
        <v/>
      </c>
      <c r="E3549" s="7" t="str">
        <f t="array" ref="E3549">IFERROR(XLOOKUP($C3549,'Product Families'!$A:$A,'Product Families'!$E:$E),"")</f>
        <v/>
      </c>
      <c r="F3549" s="7" t="str">
        <f t="array" ref="F3549">IFERROR(XLOOKUP($C3549,'Product Families'!$A:$A,'Product Families'!$F:$F),"")</f>
        <v/>
      </c>
      <c r="G3549" s="7" t="str">
        <f t="array" ref="G3549">IFERROR(XLOOKUP($C3549,'Product Families'!$A:$A,'Product Families'!$G:$G),"")</f>
        <v/>
      </c>
      <c r="J3549" s="7" t="str">
        <f>IFERROR(ROUND(AVERAGEIF('Week 1 - Making'!$B:$B,'Product List'!$A3549,'Week 1 - Making'!$P:$P),0),"")</f>
        <v/>
      </c>
      <c r="K3549" s="7" t="str">
        <f>IFERROR(ROUND(AVERAGEIF('Week 2 - Making'!$B:$B,'Product List'!$A3549,'Week 2 - Making'!$P:$P),0),"")</f>
        <v/>
      </c>
      <c r="L3549" s="263" t="str">
        <f>IFERROR(ROUND(AVERAGEIF('Week 3 - Making'!$B:$B,'Product List'!$A3549,'Week 3 - Making'!$P:$P),0),"")</f>
        <v/>
      </c>
      <c r="M3549" s="7" t="str">
        <f>IFERROR(ROUND(AVERAGEIF('Week 4 - Making'!$B:$B,'Product List'!$A3549,'Week 4 - Making'!$P:$P),0),"")</f>
        <v/>
      </c>
      <c r="N3549" s="7" t="str">
        <f>IFERROR(ROUND(AVERAGEIF('Week 5 - Making'!$B:$B,'Product List'!$A3549,'Week 5 - Making'!$P:$P),0),"")</f>
        <v/>
      </c>
      <c r="O3549" s="7"/>
      <c r="P3549" s="7" t="str">
        <f t="array" ref="P3549">iferror(xlookup(C3549,'Product Families'!A:A,'Product Families'!S:S),"")</f>
        <v/>
      </c>
    </row>
    <row r="3550" ht="14.25" customHeight="1">
      <c r="A3550" s="122"/>
      <c r="B3550" s="270"/>
      <c r="C3550" s="122"/>
      <c r="D3550" s="7" t="str">
        <f t="array" ref="D3550">IFERROR(XLOOKUP($C3550,'Product Families'!$A:$A,'Product Families'!$D:$D),"")</f>
        <v/>
      </c>
      <c r="E3550" s="7" t="str">
        <f t="array" ref="E3550">IFERROR(XLOOKUP($C3550,'Product Families'!$A:$A,'Product Families'!$E:$E),"")</f>
        <v/>
      </c>
      <c r="F3550" s="7" t="str">
        <f t="array" ref="F3550">IFERROR(XLOOKUP($C3550,'Product Families'!$A:$A,'Product Families'!$F:$F),"")</f>
        <v/>
      </c>
      <c r="G3550" s="7" t="str">
        <f t="array" ref="G3550">IFERROR(XLOOKUP($C3550,'Product Families'!$A:$A,'Product Families'!$G:$G),"")</f>
        <v/>
      </c>
      <c r="J3550" s="7" t="str">
        <f>IFERROR(ROUND(AVERAGEIF('Week 1 - Making'!$B:$B,'Product List'!$A3550,'Week 1 - Making'!$P:$P),0),"")</f>
        <v/>
      </c>
      <c r="K3550" s="7" t="str">
        <f>IFERROR(ROUND(AVERAGEIF('Week 2 - Making'!$B:$B,'Product List'!$A3550,'Week 2 - Making'!$P:$P),0),"")</f>
        <v/>
      </c>
      <c r="L3550" s="263" t="str">
        <f>IFERROR(ROUND(AVERAGEIF('Week 3 - Making'!$B:$B,'Product List'!$A3550,'Week 3 - Making'!$P:$P),0),"")</f>
        <v/>
      </c>
      <c r="M3550" s="7" t="str">
        <f>IFERROR(ROUND(AVERAGEIF('Week 4 - Making'!$B:$B,'Product List'!$A3550,'Week 4 - Making'!$P:$P),0),"")</f>
        <v/>
      </c>
      <c r="N3550" s="7" t="str">
        <f>IFERROR(ROUND(AVERAGEIF('Week 5 - Making'!$B:$B,'Product List'!$A3550,'Week 5 - Making'!$P:$P),0),"")</f>
        <v/>
      </c>
      <c r="O3550" s="7"/>
      <c r="P3550" s="7" t="str">
        <f t="array" ref="P3550">iferror(xlookup(C3550,'Product Families'!A:A,'Product Families'!S:S),"")</f>
        <v/>
      </c>
    </row>
    <row r="3551" ht="14.25" customHeight="1">
      <c r="A3551" s="122"/>
      <c r="B3551" s="270"/>
      <c r="C3551" s="122"/>
      <c r="D3551" s="7" t="str">
        <f t="array" ref="D3551">IFERROR(XLOOKUP($C3551,'Product Families'!$A:$A,'Product Families'!$D:$D),"")</f>
        <v/>
      </c>
      <c r="E3551" s="7" t="str">
        <f t="array" ref="E3551">IFERROR(XLOOKUP($C3551,'Product Families'!$A:$A,'Product Families'!$E:$E),"")</f>
        <v/>
      </c>
      <c r="F3551" s="7" t="str">
        <f t="array" ref="F3551">IFERROR(XLOOKUP($C3551,'Product Families'!$A:$A,'Product Families'!$F:$F),"")</f>
        <v/>
      </c>
      <c r="G3551" s="7" t="str">
        <f t="array" ref="G3551">IFERROR(XLOOKUP($C3551,'Product Families'!$A:$A,'Product Families'!$G:$G),"")</f>
        <v/>
      </c>
      <c r="J3551" s="7" t="str">
        <f>IFERROR(ROUND(AVERAGEIF('Week 1 - Making'!$B:$B,'Product List'!$A3551,'Week 1 - Making'!$P:$P),0),"")</f>
        <v/>
      </c>
      <c r="K3551" s="7" t="str">
        <f>IFERROR(ROUND(AVERAGEIF('Week 2 - Making'!$B:$B,'Product List'!$A3551,'Week 2 - Making'!$P:$P),0),"")</f>
        <v/>
      </c>
      <c r="L3551" s="263" t="str">
        <f>IFERROR(ROUND(AVERAGEIF('Week 3 - Making'!$B:$B,'Product List'!$A3551,'Week 3 - Making'!$P:$P),0),"")</f>
        <v/>
      </c>
      <c r="M3551" s="7" t="str">
        <f>IFERROR(ROUND(AVERAGEIF('Week 4 - Making'!$B:$B,'Product List'!$A3551,'Week 4 - Making'!$P:$P),0),"")</f>
        <v/>
      </c>
      <c r="N3551" s="7" t="str">
        <f>IFERROR(ROUND(AVERAGEIF('Week 5 - Making'!$B:$B,'Product List'!$A3551,'Week 5 - Making'!$P:$P),0),"")</f>
        <v/>
      </c>
      <c r="O3551" s="7"/>
      <c r="P3551" s="7" t="str">
        <f t="array" ref="P3551">iferror(xlookup(C3551,'Product Families'!A:A,'Product Families'!S:S),"")</f>
        <v/>
      </c>
    </row>
    <row r="3552" ht="14.25" customHeight="1">
      <c r="A3552" s="122"/>
      <c r="B3552" s="270"/>
      <c r="C3552" s="122"/>
      <c r="D3552" s="7" t="str">
        <f t="array" ref="D3552">IFERROR(XLOOKUP($C3552,'Product Families'!$A:$A,'Product Families'!$D:$D),"")</f>
        <v/>
      </c>
      <c r="E3552" s="7" t="str">
        <f t="array" ref="E3552">IFERROR(XLOOKUP($C3552,'Product Families'!$A:$A,'Product Families'!$E:$E),"")</f>
        <v/>
      </c>
      <c r="F3552" s="7" t="str">
        <f t="array" ref="F3552">IFERROR(XLOOKUP($C3552,'Product Families'!$A:$A,'Product Families'!$F:$F),"")</f>
        <v/>
      </c>
      <c r="G3552" s="7" t="str">
        <f t="array" ref="G3552">IFERROR(XLOOKUP($C3552,'Product Families'!$A:$A,'Product Families'!$G:$G),"")</f>
        <v/>
      </c>
      <c r="J3552" s="7" t="str">
        <f>IFERROR(ROUND(AVERAGEIF('Week 1 - Making'!$B:$B,'Product List'!$A3552,'Week 1 - Making'!$P:$P),0),"")</f>
        <v/>
      </c>
      <c r="K3552" s="7" t="str">
        <f>IFERROR(ROUND(AVERAGEIF('Week 2 - Making'!$B:$B,'Product List'!$A3552,'Week 2 - Making'!$P:$P),0),"")</f>
        <v/>
      </c>
      <c r="L3552" s="263" t="str">
        <f>IFERROR(ROUND(AVERAGEIF('Week 3 - Making'!$B:$B,'Product List'!$A3552,'Week 3 - Making'!$P:$P),0),"")</f>
        <v/>
      </c>
      <c r="M3552" s="7" t="str">
        <f>IFERROR(ROUND(AVERAGEIF('Week 4 - Making'!$B:$B,'Product List'!$A3552,'Week 4 - Making'!$P:$P),0),"")</f>
        <v/>
      </c>
      <c r="N3552" s="7" t="str">
        <f>IFERROR(ROUND(AVERAGEIF('Week 5 - Making'!$B:$B,'Product List'!$A3552,'Week 5 - Making'!$P:$P),0),"")</f>
        <v/>
      </c>
      <c r="O3552" s="7"/>
      <c r="P3552" s="7" t="str">
        <f t="array" ref="P3552">iferror(xlookup(C3552,'Product Families'!A:A,'Product Families'!S:S),"")</f>
        <v/>
      </c>
    </row>
    <row r="3553" ht="14.25" customHeight="1">
      <c r="A3553" s="122"/>
      <c r="B3553" s="270"/>
      <c r="C3553" s="122"/>
      <c r="D3553" s="7" t="str">
        <f t="array" ref="D3553">IFERROR(XLOOKUP($C3553,'Product Families'!$A:$A,'Product Families'!$D:$D),"")</f>
        <v/>
      </c>
      <c r="E3553" s="7" t="str">
        <f t="array" ref="E3553">IFERROR(XLOOKUP($C3553,'Product Families'!$A:$A,'Product Families'!$E:$E),"")</f>
        <v/>
      </c>
      <c r="F3553" s="7" t="str">
        <f t="array" ref="F3553">IFERROR(XLOOKUP($C3553,'Product Families'!$A:$A,'Product Families'!$F:$F),"")</f>
        <v/>
      </c>
      <c r="G3553" s="7" t="str">
        <f t="array" ref="G3553">IFERROR(XLOOKUP($C3553,'Product Families'!$A:$A,'Product Families'!$G:$G),"")</f>
        <v/>
      </c>
      <c r="J3553" s="7" t="str">
        <f>IFERROR(ROUND(AVERAGEIF('Week 1 - Making'!$B:$B,'Product List'!$A3553,'Week 1 - Making'!$P:$P),0),"")</f>
        <v/>
      </c>
      <c r="K3553" s="7" t="str">
        <f>IFERROR(ROUND(AVERAGEIF('Week 2 - Making'!$B:$B,'Product List'!$A3553,'Week 2 - Making'!$P:$P),0),"")</f>
        <v/>
      </c>
      <c r="L3553" s="263" t="str">
        <f>IFERROR(ROUND(AVERAGEIF('Week 3 - Making'!$B:$B,'Product List'!$A3553,'Week 3 - Making'!$P:$P),0),"")</f>
        <v/>
      </c>
      <c r="M3553" s="7" t="str">
        <f>IFERROR(ROUND(AVERAGEIF('Week 4 - Making'!$B:$B,'Product List'!$A3553,'Week 4 - Making'!$P:$P),0),"")</f>
        <v/>
      </c>
      <c r="N3553" s="7" t="str">
        <f>IFERROR(ROUND(AVERAGEIF('Week 5 - Making'!$B:$B,'Product List'!$A3553,'Week 5 - Making'!$P:$P),0),"")</f>
        <v/>
      </c>
      <c r="O3553" s="7"/>
      <c r="P3553" s="7" t="str">
        <f t="array" ref="P3553">iferror(xlookup(C3553,'Product Families'!A:A,'Product Families'!S:S),"")</f>
        <v/>
      </c>
    </row>
    <row r="3554" ht="14.25" customHeight="1">
      <c r="A3554" s="122"/>
      <c r="B3554" s="270"/>
      <c r="C3554" s="122"/>
      <c r="D3554" s="7" t="str">
        <f t="array" ref="D3554">IFERROR(XLOOKUP($C3554,'Product Families'!$A:$A,'Product Families'!$D:$D),"")</f>
        <v/>
      </c>
      <c r="E3554" s="7" t="str">
        <f t="array" ref="E3554">IFERROR(XLOOKUP($C3554,'Product Families'!$A:$A,'Product Families'!$E:$E),"")</f>
        <v/>
      </c>
      <c r="F3554" s="7" t="str">
        <f t="array" ref="F3554">IFERROR(XLOOKUP($C3554,'Product Families'!$A:$A,'Product Families'!$F:$F),"")</f>
        <v/>
      </c>
      <c r="G3554" s="7" t="str">
        <f t="array" ref="G3554">IFERROR(XLOOKUP($C3554,'Product Families'!$A:$A,'Product Families'!$G:$G),"")</f>
        <v/>
      </c>
      <c r="J3554" s="7" t="str">
        <f>IFERROR(ROUND(AVERAGEIF('Week 1 - Making'!$B:$B,'Product List'!$A3554,'Week 1 - Making'!$P:$P),0),"")</f>
        <v/>
      </c>
      <c r="K3554" s="7" t="str">
        <f>IFERROR(ROUND(AVERAGEIF('Week 2 - Making'!$B:$B,'Product List'!$A3554,'Week 2 - Making'!$P:$P),0),"")</f>
        <v/>
      </c>
      <c r="L3554" s="263" t="str">
        <f>IFERROR(ROUND(AVERAGEIF('Week 3 - Making'!$B:$B,'Product List'!$A3554,'Week 3 - Making'!$P:$P),0),"")</f>
        <v/>
      </c>
      <c r="M3554" s="7" t="str">
        <f>IFERROR(ROUND(AVERAGEIF('Week 4 - Making'!$B:$B,'Product List'!$A3554,'Week 4 - Making'!$P:$P),0),"")</f>
        <v/>
      </c>
      <c r="N3554" s="7" t="str">
        <f>IFERROR(ROUND(AVERAGEIF('Week 5 - Making'!$B:$B,'Product List'!$A3554,'Week 5 - Making'!$P:$P),0),"")</f>
        <v/>
      </c>
      <c r="O3554" s="7"/>
      <c r="P3554" s="7" t="str">
        <f t="array" ref="P3554">iferror(xlookup(C3554,'Product Families'!A:A,'Product Families'!S:S),"")</f>
        <v/>
      </c>
    </row>
    <row r="3555" ht="14.25" customHeight="1">
      <c r="A3555" s="122"/>
      <c r="B3555" s="270"/>
      <c r="C3555" s="122"/>
      <c r="D3555" s="7" t="str">
        <f t="array" ref="D3555">IFERROR(XLOOKUP($C3555,'Product Families'!$A:$A,'Product Families'!$D:$D),"")</f>
        <v/>
      </c>
      <c r="E3555" s="7" t="str">
        <f t="array" ref="E3555">IFERROR(XLOOKUP($C3555,'Product Families'!$A:$A,'Product Families'!$E:$E),"")</f>
        <v/>
      </c>
      <c r="F3555" s="7" t="str">
        <f t="array" ref="F3555">IFERROR(XLOOKUP($C3555,'Product Families'!$A:$A,'Product Families'!$F:$F),"")</f>
        <v/>
      </c>
      <c r="G3555" s="7" t="str">
        <f t="array" ref="G3555">IFERROR(XLOOKUP($C3555,'Product Families'!$A:$A,'Product Families'!$G:$G),"")</f>
        <v/>
      </c>
      <c r="J3555" s="7" t="str">
        <f>IFERROR(ROUND(AVERAGEIF('Week 1 - Making'!$B:$B,'Product List'!$A3555,'Week 1 - Making'!$P:$P),0),"")</f>
        <v/>
      </c>
      <c r="K3555" s="7" t="str">
        <f>IFERROR(ROUND(AVERAGEIF('Week 2 - Making'!$B:$B,'Product List'!$A3555,'Week 2 - Making'!$P:$P),0),"")</f>
        <v/>
      </c>
      <c r="L3555" s="263" t="str">
        <f>IFERROR(ROUND(AVERAGEIF('Week 3 - Making'!$B:$B,'Product List'!$A3555,'Week 3 - Making'!$P:$P),0),"")</f>
        <v/>
      </c>
      <c r="M3555" s="7" t="str">
        <f>IFERROR(ROUND(AVERAGEIF('Week 4 - Making'!$B:$B,'Product List'!$A3555,'Week 4 - Making'!$P:$P),0),"")</f>
        <v/>
      </c>
      <c r="N3555" s="7" t="str">
        <f>IFERROR(ROUND(AVERAGEIF('Week 5 - Making'!$B:$B,'Product List'!$A3555,'Week 5 - Making'!$P:$P),0),"")</f>
        <v/>
      </c>
      <c r="O3555" s="7"/>
      <c r="P3555" s="7" t="str">
        <f t="array" ref="P3555">iferror(xlookup(C3555,'Product Families'!A:A,'Product Families'!S:S),"")</f>
        <v/>
      </c>
    </row>
    <row r="3556" ht="14.25" customHeight="1">
      <c r="A3556" s="122"/>
      <c r="B3556" s="270"/>
      <c r="C3556" s="122"/>
      <c r="D3556" s="7" t="str">
        <f t="array" ref="D3556">IFERROR(XLOOKUP($C3556,'Product Families'!$A:$A,'Product Families'!$D:$D),"")</f>
        <v/>
      </c>
      <c r="E3556" s="7" t="str">
        <f t="array" ref="E3556">IFERROR(XLOOKUP($C3556,'Product Families'!$A:$A,'Product Families'!$E:$E),"")</f>
        <v/>
      </c>
      <c r="F3556" s="7" t="str">
        <f t="array" ref="F3556">IFERROR(XLOOKUP($C3556,'Product Families'!$A:$A,'Product Families'!$F:$F),"")</f>
        <v/>
      </c>
      <c r="G3556" s="7" t="str">
        <f t="array" ref="G3556">IFERROR(XLOOKUP($C3556,'Product Families'!$A:$A,'Product Families'!$G:$G),"")</f>
        <v/>
      </c>
      <c r="J3556" s="7" t="str">
        <f>IFERROR(ROUND(AVERAGEIF('Week 1 - Making'!$B:$B,'Product List'!$A3556,'Week 1 - Making'!$P:$P),0),"")</f>
        <v/>
      </c>
      <c r="K3556" s="7" t="str">
        <f>IFERROR(ROUND(AVERAGEIF('Week 2 - Making'!$B:$B,'Product List'!$A3556,'Week 2 - Making'!$P:$P),0),"")</f>
        <v/>
      </c>
      <c r="L3556" s="263" t="str">
        <f>IFERROR(ROUND(AVERAGEIF('Week 3 - Making'!$B:$B,'Product List'!$A3556,'Week 3 - Making'!$P:$P),0),"")</f>
        <v/>
      </c>
      <c r="M3556" s="7" t="str">
        <f>IFERROR(ROUND(AVERAGEIF('Week 4 - Making'!$B:$B,'Product List'!$A3556,'Week 4 - Making'!$P:$P),0),"")</f>
        <v/>
      </c>
      <c r="N3556" s="7" t="str">
        <f>IFERROR(ROUND(AVERAGEIF('Week 5 - Making'!$B:$B,'Product List'!$A3556,'Week 5 - Making'!$P:$P),0),"")</f>
        <v/>
      </c>
      <c r="O3556" s="7"/>
      <c r="P3556" s="7" t="str">
        <f t="array" ref="P3556">iferror(xlookup(C3556,'Product Families'!A:A,'Product Families'!S:S),"")</f>
        <v/>
      </c>
    </row>
    <row r="3557" ht="14.25" customHeight="1">
      <c r="A3557" s="122"/>
      <c r="B3557" s="270"/>
      <c r="C3557" s="122"/>
      <c r="D3557" s="7" t="str">
        <f t="array" ref="D3557">IFERROR(XLOOKUP($C3557,'Product Families'!$A:$A,'Product Families'!$D:$D),"")</f>
        <v/>
      </c>
      <c r="E3557" s="7" t="str">
        <f t="array" ref="E3557">IFERROR(XLOOKUP($C3557,'Product Families'!$A:$A,'Product Families'!$E:$E),"")</f>
        <v/>
      </c>
      <c r="F3557" s="7" t="str">
        <f t="array" ref="F3557">IFERROR(XLOOKUP($C3557,'Product Families'!$A:$A,'Product Families'!$F:$F),"")</f>
        <v/>
      </c>
      <c r="G3557" s="7" t="str">
        <f t="array" ref="G3557">IFERROR(XLOOKUP($C3557,'Product Families'!$A:$A,'Product Families'!$G:$G),"")</f>
        <v/>
      </c>
      <c r="J3557" s="7" t="str">
        <f>IFERROR(ROUND(AVERAGEIF('Week 1 - Making'!$B:$B,'Product List'!$A3557,'Week 1 - Making'!$P:$P),0),"")</f>
        <v/>
      </c>
      <c r="K3557" s="7" t="str">
        <f>IFERROR(ROUND(AVERAGEIF('Week 2 - Making'!$B:$B,'Product List'!$A3557,'Week 2 - Making'!$P:$P),0),"")</f>
        <v/>
      </c>
      <c r="L3557" s="263" t="str">
        <f>IFERROR(ROUND(AVERAGEIF('Week 3 - Making'!$B:$B,'Product List'!$A3557,'Week 3 - Making'!$P:$P),0),"")</f>
        <v/>
      </c>
      <c r="M3557" s="7" t="str">
        <f>IFERROR(ROUND(AVERAGEIF('Week 4 - Making'!$B:$B,'Product List'!$A3557,'Week 4 - Making'!$P:$P),0),"")</f>
        <v/>
      </c>
      <c r="N3557" s="7" t="str">
        <f>IFERROR(ROUND(AVERAGEIF('Week 5 - Making'!$B:$B,'Product List'!$A3557,'Week 5 - Making'!$P:$P),0),"")</f>
        <v/>
      </c>
      <c r="O3557" s="7"/>
      <c r="P3557" s="7" t="str">
        <f t="array" ref="P3557">iferror(xlookup(C3557,'Product Families'!A:A,'Product Families'!S:S),"")</f>
        <v/>
      </c>
    </row>
    <row r="3558" ht="14.25" customHeight="1">
      <c r="A3558" s="122"/>
      <c r="B3558" s="270"/>
      <c r="C3558" s="122"/>
      <c r="D3558" s="7" t="str">
        <f t="array" ref="D3558">IFERROR(XLOOKUP($C3558,'Product Families'!$A:$A,'Product Families'!$D:$D),"")</f>
        <v/>
      </c>
      <c r="E3558" s="7" t="str">
        <f t="array" ref="E3558">IFERROR(XLOOKUP($C3558,'Product Families'!$A:$A,'Product Families'!$E:$E),"")</f>
        <v/>
      </c>
      <c r="F3558" s="7" t="str">
        <f t="array" ref="F3558">IFERROR(XLOOKUP($C3558,'Product Families'!$A:$A,'Product Families'!$F:$F),"")</f>
        <v/>
      </c>
      <c r="G3558" s="7" t="str">
        <f t="array" ref="G3558">IFERROR(XLOOKUP($C3558,'Product Families'!$A:$A,'Product Families'!$G:$G),"")</f>
        <v/>
      </c>
      <c r="J3558" s="7" t="str">
        <f>IFERROR(ROUND(AVERAGEIF('Week 1 - Making'!$B:$B,'Product List'!$A3558,'Week 1 - Making'!$P:$P),0),"")</f>
        <v/>
      </c>
      <c r="K3558" s="7" t="str">
        <f>IFERROR(ROUND(AVERAGEIF('Week 2 - Making'!$B:$B,'Product List'!$A3558,'Week 2 - Making'!$P:$P),0),"")</f>
        <v/>
      </c>
      <c r="L3558" s="263" t="str">
        <f>IFERROR(ROUND(AVERAGEIF('Week 3 - Making'!$B:$B,'Product List'!$A3558,'Week 3 - Making'!$P:$P),0),"")</f>
        <v/>
      </c>
      <c r="M3558" s="7" t="str">
        <f>IFERROR(ROUND(AVERAGEIF('Week 4 - Making'!$B:$B,'Product List'!$A3558,'Week 4 - Making'!$P:$P),0),"")</f>
        <v/>
      </c>
      <c r="N3558" s="7" t="str">
        <f>IFERROR(ROUND(AVERAGEIF('Week 5 - Making'!$B:$B,'Product List'!$A3558,'Week 5 - Making'!$P:$P),0),"")</f>
        <v/>
      </c>
      <c r="O3558" s="7"/>
      <c r="P3558" s="7" t="str">
        <f t="array" ref="P3558">iferror(xlookup(C3558,'Product Families'!A:A,'Product Families'!S:S),"")</f>
        <v/>
      </c>
    </row>
    <row r="3559" ht="14.25" customHeight="1">
      <c r="A3559" s="122"/>
      <c r="B3559" s="270"/>
      <c r="C3559" s="122"/>
      <c r="D3559" s="7" t="str">
        <f t="array" ref="D3559">IFERROR(XLOOKUP($C3559,'Product Families'!$A:$A,'Product Families'!$D:$D),"")</f>
        <v/>
      </c>
      <c r="E3559" s="7" t="str">
        <f t="array" ref="E3559">IFERROR(XLOOKUP($C3559,'Product Families'!$A:$A,'Product Families'!$E:$E),"")</f>
        <v/>
      </c>
      <c r="F3559" s="7" t="str">
        <f t="array" ref="F3559">IFERROR(XLOOKUP($C3559,'Product Families'!$A:$A,'Product Families'!$F:$F),"")</f>
        <v/>
      </c>
      <c r="G3559" s="7" t="str">
        <f t="array" ref="G3559">IFERROR(XLOOKUP($C3559,'Product Families'!$A:$A,'Product Families'!$G:$G),"")</f>
        <v/>
      </c>
      <c r="J3559" s="7" t="str">
        <f>IFERROR(ROUND(AVERAGEIF('Week 1 - Making'!$B:$B,'Product List'!$A3559,'Week 1 - Making'!$P:$P),0),"")</f>
        <v/>
      </c>
      <c r="K3559" s="7" t="str">
        <f>IFERROR(ROUND(AVERAGEIF('Week 2 - Making'!$B:$B,'Product List'!$A3559,'Week 2 - Making'!$P:$P),0),"")</f>
        <v/>
      </c>
      <c r="L3559" s="263" t="str">
        <f>IFERROR(ROUND(AVERAGEIF('Week 3 - Making'!$B:$B,'Product List'!$A3559,'Week 3 - Making'!$P:$P),0),"")</f>
        <v/>
      </c>
      <c r="M3559" s="7" t="str">
        <f>IFERROR(ROUND(AVERAGEIF('Week 4 - Making'!$B:$B,'Product List'!$A3559,'Week 4 - Making'!$P:$P),0),"")</f>
        <v/>
      </c>
      <c r="N3559" s="7" t="str">
        <f>IFERROR(ROUND(AVERAGEIF('Week 5 - Making'!$B:$B,'Product List'!$A3559,'Week 5 - Making'!$P:$P),0),"")</f>
        <v/>
      </c>
      <c r="O3559" s="7"/>
      <c r="P3559" s="7" t="str">
        <f t="array" ref="P3559">iferror(xlookup(C3559,'Product Families'!A:A,'Product Families'!S:S),"")</f>
        <v/>
      </c>
    </row>
    <row r="3560" ht="14.25" customHeight="1">
      <c r="A3560" s="122"/>
      <c r="B3560" s="270"/>
      <c r="C3560" s="122"/>
      <c r="D3560" s="7" t="str">
        <f t="array" ref="D3560">IFERROR(XLOOKUP($C3560,'Product Families'!$A:$A,'Product Families'!$D:$D),"")</f>
        <v/>
      </c>
      <c r="E3560" s="7" t="str">
        <f t="array" ref="E3560">IFERROR(XLOOKUP($C3560,'Product Families'!$A:$A,'Product Families'!$E:$E),"")</f>
        <v/>
      </c>
      <c r="F3560" s="7" t="str">
        <f t="array" ref="F3560">IFERROR(XLOOKUP($C3560,'Product Families'!$A:$A,'Product Families'!$F:$F),"")</f>
        <v/>
      </c>
      <c r="G3560" s="7" t="str">
        <f t="array" ref="G3560">IFERROR(XLOOKUP($C3560,'Product Families'!$A:$A,'Product Families'!$G:$G),"")</f>
        <v/>
      </c>
      <c r="J3560" s="7" t="str">
        <f>IFERROR(ROUND(AVERAGEIF('Week 1 - Making'!$B:$B,'Product List'!$A3560,'Week 1 - Making'!$P:$P),0),"")</f>
        <v/>
      </c>
      <c r="K3560" s="7" t="str">
        <f>IFERROR(ROUND(AVERAGEIF('Week 2 - Making'!$B:$B,'Product List'!$A3560,'Week 2 - Making'!$P:$P),0),"")</f>
        <v/>
      </c>
      <c r="L3560" s="263" t="str">
        <f>IFERROR(ROUND(AVERAGEIF('Week 3 - Making'!$B:$B,'Product List'!$A3560,'Week 3 - Making'!$P:$P),0),"")</f>
        <v/>
      </c>
      <c r="M3560" s="7" t="str">
        <f>IFERROR(ROUND(AVERAGEIF('Week 4 - Making'!$B:$B,'Product List'!$A3560,'Week 4 - Making'!$P:$P),0),"")</f>
        <v/>
      </c>
      <c r="N3560" s="7" t="str">
        <f>IFERROR(ROUND(AVERAGEIF('Week 5 - Making'!$B:$B,'Product List'!$A3560,'Week 5 - Making'!$P:$P),0),"")</f>
        <v/>
      </c>
      <c r="O3560" s="7"/>
      <c r="P3560" s="7" t="str">
        <f t="array" ref="P3560">iferror(xlookup(C3560,'Product Families'!A:A,'Product Families'!S:S),"")</f>
        <v/>
      </c>
    </row>
    <row r="3561" ht="14.25" customHeight="1">
      <c r="A3561" s="122"/>
      <c r="B3561" s="270"/>
      <c r="C3561" s="122"/>
      <c r="D3561" s="7" t="str">
        <f t="array" ref="D3561">IFERROR(XLOOKUP($C3561,'Product Families'!$A:$A,'Product Families'!$D:$D),"")</f>
        <v/>
      </c>
      <c r="E3561" s="7" t="str">
        <f t="array" ref="E3561">IFERROR(XLOOKUP($C3561,'Product Families'!$A:$A,'Product Families'!$E:$E),"")</f>
        <v/>
      </c>
      <c r="F3561" s="7" t="str">
        <f t="array" ref="F3561">IFERROR(XLOOKUP($C3561,'Product Families'!$A:$A,'Product Families'!$F:$F),"")</f>
        <v/>
      </c>
      <c r="G3561" s="7" t="str">
        <f t="array" ref="G3561">IFERROR(XLOOKUP($C3561,'Product Families'!$A:$A,'Product Families'!$G:$G),"")</f>
        <v/>
      </c>
      <c r="J3561" s="7" t="str">
        <f>IFERROR(ROUND(AVERAGEIF('Week 1 - Making'!$B:$B,'Product List'!$A3561,'Week 1 - Making'!$P:$P),0),"")</f>
        <v/>
      </c>
      <c r="K3561" s="7" t="str">
        <f>IFERROR(ROUND(AVERAGEIF('Week 2 - Making'!$B:$B,'Product List'!$A3561,'Week 2 - Making'!$P:$P),0),"")</f>
        <v/>
      </c>
      <c r="L3561" s="263" t="str">
        <f>IFERROR(ROUND(AVERAGEIF('Week 3 - Making'!$B:$B,'Product List'!$A3561,'Week 3 - Making'!$P:$P),0),"")</f>
        <v/>
      </c>
      <c r="M3561" s="7" t="str">
        <f>IFERROR(ROUND(AVERAGEIF('Week 4 - Making'!$B:$B,'Product List'!$A3561,'Week 4 - Making'!$P:$P),0),"")</f>
        <v/>
      </c>
      <c r="N3561" s="7" t="str">
        <f>IFERROR(ROUND(AVERAGEIF('Week 5 - Making'!$B:$B,'Product List'!$A3561,'Week 5 - Making'!$P:$P),0),"")</f>
        <v/>
      </c>
      <c r="O3561" s="7"/>
      <c r="P3561" s="7" t="str">
        <f t="array" ref="P3561">iferror(xlookup(C3561,'Product Families'!A:A,'Product Families'!S:S),"")</f>
        <v/>
      </c>
    </row>
    <row r="3562" ht="14.25" customHeight="1">
      <c r="A3562" s="122"/>
      <c r="B3562" s="270"/>
      <c r="C3562" s="122"/>
      <c r="D3562" s="7" t="str">
        <f t="array" ref="D3562">IFERROR(XLOOKUP($C3562,'Product Families'!$A:$A,'Product Families'!$D:$D),"")</f>
        <v/>
      </c>
      <c r="E3562" s="7" t="str">
        <f t="array" ref="E3562">IFERROR(XLOOKUP($C3562,'Product Families'!$A:$A,'Product Families'!$E:$E),"")</f>
        <v/>
      </c>
      <c r="F3562" s="7" t="str">
        <f t="array" ref="F3562">IFERROR(XLOOKUP($C3562,'Product Families'!$A:$A,'Product Families'!$F:$F),"")</f>
        <v/>
      </c>
      <c r="G3562" s="7" t="str">
        <f t="array" ref="G3562">IFERROR(XLOOKUP($C3562,'Product Families'!$A:$A,'Product Families'!$G:$G),"")</f>
        <v/>
      </c>
      <c r="J3562" s="7" t="str">
        <f>IFERROR(ROUND(AVERAGEIF('Week 1 - Making'!$B:$B,'Product List'!$A3562,'Week 1 - Making'!$P:$P),0),"")</f>
        <v/>
      </c>
      <c r="K3562" s="7" t="str">
        <f>IFERROR(ROUND(AVERAGEIF('Week 2 - Making'!$B:$B,'Product List'!$A3562,'Week 2 - Making'!$P:$P),0),"")</f>
        <v/>
      </c>
      <c r="L3562" s="263" t="str">
        <f>IFERROR(ROUND(AVERAGEIF('Week 3 - Making'!$B:$B,'Product List'!$A3562,'Week 3 - Making'!$P:$P),0),"")</f>
        <v/>
      </c>
      <c r="M3562" s="7" t="str">
        <f>IFERROR(ROUND(AVERAGEIF('Week 4 - Making'!$B:$B,'Product List'!$A3562,'Week 4 - Making'!$P:$P),0),"")</f>
        <v/>
      </c>
      <c r="N3562" s="7" t="str">
        <f>IFERROR(ROUND(AVERAGEIF('Week 5 - Making'!$B:$B,'Product List'!$A3562,'Week 5 - Making'!$P:$P),0),"")</f>
        <v/>
      </c>
      <c r="O3562" s="7"/>
      <c r="P3562" s="7" t="str">
        <f t="array" ref="P3562">iferror(xlookup(C3562,'Product Families'!A:A,'Product Families'!S:S),"")</f>
        <v/>
      </c>
    </row>
    <row r="3563" ht="14.25" customHeight="1">
      <c r="A3563" s="122"/>
      <c r="B3563" s="270"/>
      <c r="C3563" s="122"/>
      <c r="D3563" s="7" t="str">
        <f t="array" ref="D3563">IFERROR(XLOOKUP($C3563,'Product Families'!$A:$A,'Product Families'!$D:$D),"")</f>
        <v/>
      </c>
      <c r="E3563" s="7" t="str">
        <f t="array" ref="E3563">IFERROR(XLOOKUP($C3563,'Product Families'!$A:$A,'Product Families'!$E:$E),"")</f>
        <v/>
      </c>
      <c r="F3563" s="7" t="str">
        <f t="array" ref="F3563">IFERROR(XLOOKUP($C3563,'Product Families'!$A:$A,'Product Families'!$F:$F),"")</f>
        <v/>
      </c>
      <c r="G3563" s="7" t="str">
        <f t="array" ref="G3563">IFERROR(XLOOKUP($C3563,'Product Families'!$A:$A,'Product Families'!$G:$G),"")</f>
        <v/>
      </c>
      <c r="J3563" s="7" t="str">
        <f>IFERROR(ROUND(AVERAGEIF('Week 1 - Making'!$B:$B,'Product List'!$A3563,'Week 1 - Making'!$P:$P),0),"")</f>
        <v/>
      </c>
      <c r="K3563" s="7" t="str">
        <f>IFERROR(ROUND(AVERAGEIF('Week 2 - Making'!$B:$B,'Product List'!$A3563,'Week 2 - Making'!$P:$P),0),"")</f>
        <v/>
      </c>
      <c r="L3563" s="263" t="str">
        <f>IFERROR(ROUND(AVERAGEIF('Week 3 - Making'!$B:$B,'Product List'!$A3563,'Week 3 - Making'!$P:$P),0),"")</f>
        <v/>
      </c>
      <c r="M3563" s="7" t="str">
        <f>IFERROR(ROUND(AVERAGEIF('Week 4 - Making'!$B:$B,'Product List'!$A3563,'Week 4 - Making'!$P:$P),0),"")</f>
        <v/>
      </c>
      <c r="N3563" s="7" t="str">
        <f>IFERROR(ROUND(AVERAGEIF('Week 5 - Making'!$B:$B,'Product List'!$A3563,'Week 5 - Making'!$P:$P),0),"")</f>
        <v/>
      </c>
      <c r="O3563" s="7"/>
      <c r="P3563" s="7" t="str">
        <f t="array" ref="P3563">iferror(xlookup(C3563,'Product Families'!A:A,'Product Families'!S:S),"")</f>
        <v/>
      </c>
    </row>
    <row r="3564" ht="14.25" customHeight="1">
      <c r="A3564" s="122"/>
      <c r="B3564" s="270"/>
      <c r="C3564" s="122"/>
      <c r="D3564" s="7" t="str">
        <f t="array" ref="D3564">IFERROR(XLOOKUP($C3564,'Product Families'!$A:$A,'Product Families'!$D:$D),"")</f>
        <v/>
      </c>
      <c r="E3564" s="7" t="str">
        <f t="array" ref="E3564">IFERROR(XLOOKUP($C3564,'Product Families'!$A:$A,'Product Families'!$E:$E),"")</f>
        <v/>
      </c>
      <c r="F3564" s="7" t="str">
        <f t="array" ref="F3564">IFERROR(XLOOKUP($C3564,'Product Families'!$A:$A,'Product Families'!$F:$F),"")</f>
        <v/>
      </c>
      <c r="G3564" s="7" t="str">
        <f t="array" ref="G3564">IFERROR(XLOOKUP($C3564,'Product Families'!$A:$A,'Product Families'!$G:$G),"")</f>
        <v/>
      </c>
      <c r="J3564" s="7" t="str">
        <f>IFERROR(ROUND(AVERAGEIF('Week 1 - Making'!$B:$B,'Product List'!$A3564,'Week 1 - Making'!$P:$P),0),"")</f>
        <v/>
      </c>
      <c r="K3564" s="7" t="str">
        <f>IFERROR(ROUND(AVERAGEIF('Week 2 - Making'!$B:$B,'Product List'!$A3564,'Week 2 - Making'!$P:$P),0),"")</f>
        <v/>
      </c>
      <c r="L3564" s="263" t="str">
        <f>IFERROR(ROUND(AVERAGEIF('Week 3 - Making'!$B:$B,'Product List'!$A3564,'Week 3 - Making'!$P:$P),0),"")</f>
        <v/>
      </c>
      <c r="M3564" s="7" t="str">
        <f>IFERROR(ROUND(AVERAGEIF('Week 4 - Making'!$B:$B,'Product List'!$A3564,'Week 4 - Making'!$P:$P),0),"")</f>
        <v/>
      </c>
      <c r="N3564" s="7" t="str">
        <f>IFERROR(ROUND(AVERAGEIF('Week 5 - Making'!$B:$B,'Product List'!$A3564,'Week 5 - Making'!$P:$P),0),"")</f>
        <v/>
      </c>
      <c r="O3564" s="7"/>
      <c r="P3564" s="7" t="str">
        <f t="array" ref="P3564">iferror(xlookup(C3564,'Product Families'!A:A,'Product Families'!S:S),"")</f>
        <v/>
      </c>
    </row>
    <row r="3565" ht="14.25" customHeight="1">
      <c r="A3565" s="122"/>
      <c r="B3565" s="270"/>
      <c r="C3565" s="122"/>
      <c r="D3565" s="7" t="str">
        <f t="array" ref="D3565">IFERROR(XLOOKUP($C3565,'Product Families'!$A:$A,'Product Families'!$D:$D),"")</f>
        <v/>
      </c>
      <c r="E3565" s="7" t="str">
        <f t="array" ref="E3565">IFERROR(XLOOKUP($C3565,'Product Families'!$A:$A,'Product Families'!$E:$E),"")</f>
        <v/>
      </c>
      <c r="F3565" s="7" t="str">
        <f t="array" ref="F3565">IFERROR(XLOOKUP($C3565,'Product Families'!$A:$A,'Product Families'!$F:$F),"")</f>
        <v/>
      </c>
      <c r="G3565" s="7" t="str">
        <f t="array" ref="G3565">IFERROR(XLOOKUP($C3565,'Product Families'!$A:$A,'Product Families'!$G:$G),"")</f>
        <v/>
      </c>
      <c r="J3565" s="7" t="str">
        <f>IFERROR(ROUND(AVERAGEIF('Week 1 - Making'!$B:$B,'Product List'!$A3565,'Week 1 - Making'!$P:$P),0),"")</f>
        <v/>
      </c>
      <c r="K3565" s="7" t="str">
        <f>IFERROR(ROUND(AVERAGEIF('Week 2 - Making'!$B:$B,'Product List'!$A3565,'Week 2 - Making'!$P:$P),0),"")</f>
        <v/>
      </c>
      <c r="L3565" s="263" t="str">
        <f>IFERROR(ROUND(AVERAGEIF('Week 3 - Making'!$B:$B,'Product List'!$A3565,'Week 3 - Making'!$P:$P),0),"")</f>
        <v/>
      </c>
      <c r="M3565" s="7" t="str">
        <f>IFERROR(ROUND(AVERAGEIF('Week 4 - Making'!$B:$B,'Product List'!$A3565,'Week 4 - Making'!$P:$P),0),"")</f>
        <v/>
      </c>
      <c r="N3565" s="7" t="str">
        <f>IFERROR(ROUND(AVERAGEIF('Week 5 - Making'!$B:$B,'Product List'!$A3565,'Week 5 - Making'!$P:$P),0),"")</f>
        <v/>
      </c>
      <c r="O3565" s="7"/>
      <c r="P3565" s="7" t="str">
        <f t="array" ref="P3565">iferror(xlookup(C3565,'Product Families'!A:A,'Product Families'!S:S),"")</f>
        <v/>
      </c>
    </row>
    <row r="3566" ht="14.25" customHeight="1">
      <c r="A3566" s="122"/>
      <c r="B3566" s="270"/>
      <c r="C3566" s="122"/>
      <c r="D3566" s="7" t="str">
        <f t="array" ref="D3566">IFERROR(XLOOKUP($C3566,'Product Families'!$A:$A,'Product Families'!$D:$D),"")</f>
        <v/>
      </c>
      <c r="E3566" s="7" t="str">
        <f t="array" ref="E3566">IFERROR(XLOOKUP($C3566,'Product Families'!$A:$A,'Product Families'!$E:$E),"")</f>
        <v/>
      </c>
      <c r="F3566" s="7" t="str">
        <f t="array" ref="F3566">IFERROR(XLOOKUP($C3566,'Product Families'!$A:$A,'Product Families'!$F:$F),"")</f>
        <v/>
      </c>
      <c r="G3566" s="7" t="str">
        <f t="array" ref="G3566">IFERROR(XLOOKUP($C3566,'Product Families'!$A:$A,'Product Families'!$G:$G),"")</f>
        <v/>
      </c>
      <c r="J3566" s="7" t="str">
        <f>IFERROR(ROUND(AVERAGEIF('Week 1 - Making'!$B:$B,'Product List'!$A3566,'Week 1 - Making'!$P:$P),0),"")</f>
        <v/>
      </c>
      <c r="K3566" s="7" t="str">
        <f>IFERROR(ROUND(AVERAGEIF('Week 2 - Making'!$B:$B,'Product List'!$A3566,'Week 2 - Making'!$P:$P),0),"")</f>
        <v/>
      </c>
      <c r="L3566" s="263" t="str">
        <f>IFERROR(ROUND(AVERAGEIF('Week 3 - Making'!$B:$B,'Product List'!$A3566,'Week 3 - Making'!$P:$P),0),"")</f>
        <v/>
      </c>
      <c r="M3566" s="7" t="str">
        <f>IFERROR(ROUND(AVERAGEIF('Week 4 - Making'!$B:$B,'Product List'!$A3566,'Week 4 - Making'!$P:$P),0),"")</f>
        <v/>
      </c>
      <c r="N3566" s="7" t="str">
        <f>IFERROR(ROUND(AVERAGEIF('Week 5 - Making'!$B:$B,'Product List'!$A3566,'Week 5 - Making'!$P:$P),0),"")</f>
        <v/>
      </c>
      <c r="O3566" s="7"/>
      <c r="P3566" s="7" t="str">
        <f t="array" ref="P3566">iferror(xlookup(C3566,'Product Families'!A:A,'Product Families'!S:S),"")</f>
        <v/>
      </c>
    </row>
    <row r="3567" ht="14.25" customHeight="1">
      <c r="A3567" s="122"/>
      <c r="B3567" s="270"/>
      <c r="C3567" s="122"/>
      <c r="D3567" s="7" t="str">
        <f t="array" ref="D3567">IFERROR(XLOOKUP($C3567,'Product Families'!$A:$A,'Product Families'!$D:$D),"")</f>
        <v/>
      </c>
      <c r="E3567" s="7" t="str">
        <f t="array" ref="E3567">IFERROR(XLOOKUP($C3567,'Product Families'!$A:$A,'Product Families'!$E:$E),"")</f>
        <v/>
      </c>
      <c r="F3567" s="7" t="str">
        <f t="array" ref="F3567">IFERROR(XLOOKUP($C3567,'Product Families'!$A:$A,'Product Families'!$F:$F),"")</f>
        <v/>
      </c>
      <c r="G3567" s="7" t="str">
        <f t="array" ref="G3567">IFERROR(XLOOKUP($C3567,'Product Families'!$A:$A,'Product Families'!$G:$G),"")</f>
        <v/>
      </c>
      <c r="J3567" s="7" t="str">
        <f>IFERROR(ROUND(AVERAGEIF('Week 1 - Making'!$B:$B,'Product List'!$A3567,'Week 1 - Making'!$P:$P),0),"")</f>
        <v/>
      </c>
      <c r="K3567" s="7" t="str">
        <f>IFERROR(ROUND(AVERAGEIF('Week 2 - Making'!$B:$B,'Product List'!$A3567,'Week 2 - Making'!$P:$P),0),"")</f>
        <v/>
      </c>
      <c r="L3567" s="263" t="str">
        <f>IFERROR(ROUND(AVERAGEIF('Week 3 - Making'!$B:$B,'Product List'!$A3567,'Week 3 - Making'!$P:$P),0),"")</f>
        <v/>
      </c>
      <c r="M3567" s="7" t="str">
        <f>IFERROR(ROUND(AVERAGEIF('Week 4 - Making'!$B:$B,'Product List'!$A3567,'Week 4 - Making'!$P:$P),0),"")</f>
        <v/>
      </c>
      <c r="N3567" s="7" t="str">
        <f>IFERROR(ROUND(AVERAGEIF('Week 5 - Making'!$B:$B,'Product List'!$A3567,'Week 5 - Making'!$P:$P),0),"")</f>
        <v/>
      </c>
      <c r="O3567" s="7"/>
      <c r="P3567" s="7" t="str">
        <f t="array" ref="P3567">iferror(xlookup(C3567,'Product Families'!A:A,'Product Families'!S:S),"")</f>
        <v/>
      </c>
    </row>
    <row r="3568" ht="14.25" customHeight="1">
      <c r="A3568" s="122"/>
      <c r="B3568" s="270"/>
      <c r="C3568" s="122"/>
      <c r="D3568" s="7" t="str">
        <f t="array" ref="D3568">IFERROR(XLOOKUP($C3568,'Product Families'!$A:$A,'Product Families'!$D:$D),"")</f>
        <v/>
      </c>
      <c r="E3568" s="7" t="str">
        <f t="array" ref="E3568">IFERROR(XLOOKUP($C3568,'Product Families'!$A:$A,'Product Families'!$E:$E),"")</f>
        <v/>
      </c>
      <c r="F3568" s="7" t="str">
        <f t="array" ref="F3568">IFERROR(XLOOKUP($C3568,'Product Families'!$A:$A,'Product Families'!$F:$F),"")</f>
        <v/>
      </c>
      <c r="G3568" s="7" t="str">
        <f t="array" ref="G3568">IFERROR(XLOOKUP($C3568,'Product Families'!$A:$A,'Product Families'!$G:$G),"")</f>
        <v/>
      </c>
      <c r="J3568" s="7" t="str">
        <f>IFERROR(ROUND(AVERAGEIF('Week 1 - Making'!$B:$B,'Product List'!$A3568,'Week 1 - Making'!$P:$P),0),"")</f>
        <v/>
      </c>
      <c r="K3568" s="7" t="str">
        <f>IFERROR(ROUND(AVERAGEIF('Week 2 - Making'!$B:$B,'Product List'!$A3568,'Week 2 - Making'!$P:$P),0),"")</f>
        <v/>
      </c>
      <c r="L3568" s="263" t="str">
        <f>IFERROR(ROUND(AVERAGEIF('Week 3 - Making'!$B:$B,'Product List'!$A3568,'Week 3 - Making'!$P:$P),0),"")</f>
        <v/>
      </c>
      <c r="M3568" s="7" t="str">
        <f>IFERROR(ROUND(AVERAGEIF('Week 4 - Making'!$B:$B,'Product List'!$A3568,'Week 4 - Making'!$P:$P),0),"")</f>
        <v/>
      </c>
      <c r="N3568" s="7" t="str">
        <f>IFERROR(ROUND(AVERAGEIF('Week 5 - Making'!$B:$B,'Product List'!$A3568,'Week 5 - Making'!$P:$P),0),"")</f>
        <v/>
      </c>
      <c r="O3568" s="7"/>
      <c r="P3568" s="7" t="str">
        <f t="array" ref="P3568">iferror(xlookup(C3568,'Product Families'!A:A,'Product Families'!S:S),"")</f>
        <v/>
      </c>
    </row>
    <row r="3569" ht="14.25" customHeight="1">
      <c r="A3569" s="122"/>
      <c r="B3569" s="270"/>
      <c r="C3569" s="122"/>
      <c r="D3569" s="7" t="str">
        <f t="array" ref="D3569">IFERROR(XLOOKUP($C3569,'Product Families'!$A:$A,'Product Families'!$D:$D),"")</f>
        <v/>
      </c>
      <c r="E3569" s="7" t="str">
        <f t="array" ref="E3569">IFERROR(XLOOKUP($C3569,'Product Families'!$A:$A,'Product Families'!$E:$E),"")</f>
        <v/>
      </c>
      <c r="F3569" s="7" t="str">
        <f t="array" ref="F3569">IFERROR(XLOOKUP($C3569,'Product Families'!$A:$A,'Product Families'!$F:$F),"")</f>
        <v/>
      </c>
      <c r="G3569" s="7" t="str">
        <f t="array" ref="G3569">IFERROR(XLOOKUP($C3569,'Product Families'!$A:$A,'Product Families'!$G:$G),"")</f>
        <v/>
      </c>
      <c r="J3569" s="7" t="str">
        <f>IFERROR(ROUND(AVERAGEIF('Week 1 - Making'!$B:$B,'Product List'!$A3569,'Week 1 - Making'!$P:$P),0),"")</f>
        <v/>
      </c>
      <c r="K3569" s="7" t="str">
        <f>IFERROR(ROUND(AVERAGEIF('Week 2 - Making'!$B:$B,'Product List'!$A3569,'Week 2 - Making'!$P:$P),0),"")</f>
        <v/>
      </c>
      <c r="L3569" s="263" t="str">
        <f>IFERROR(ROUND(AVERAGEIF('Week 3 - Making'!$B:$B,'Product List'!$A3569,'Week 3 - Making'!$P:$P),0),"")</f>
        <v/>
      </c>
      <c r="M3569" s="7" t="str">
        <f>IFERROR(ROUND(AVERAGEIF('Week 4 - Making'!$B:$B,'Product List'!$A3569,'Week 4 - Making'!$P:$P),0),"")</f>
        <v/>
      </c>
      <c r="N3569" s="7" t="str">
        <f>IFERROR(ROUND(AVERAGEIF('Week 5 - Making'!$B:$B,'Product List'!$A3569,'Week 5 - Making'!$P:$P),0),"")</f>
        <v/>
      </c>
      <c r="O3569" s="7"/>
      <c r="P3569" s="7" t="str">
        <f t="array" ref="P3569">iferror(xlookup(C3569,'Product Families'!A:A,'Product Families'!S:S),"")</f>
        <v/>
      </c>
    </row>
    <row r="3570" ht="14.25" customHeight="1">
      <c r="A3570" s="122"/>
      <c r="B3570" s="270"/>
      <c r="C3570" s="122"/>
      <c r="D3570" s="7" t="str">
        <f t="array" ref="D3570">IFERROR(XLOOKUP($C3570,'Product Families'!$A:$A,'Product Families'!$D:$D),"")</f>
        <v/>
      </c>
      <c r="E3570" s="7" t="str">
        <f t="array" ref="E3570">IFERROR(XLOOKUP($C3570,'Product Families'!$A:$A,'Product Families'!$E:$E),"")</f>
        <v/>
      </c>
      <c r="F3570" s="7" t="str">
        <f t="array" ref="F3570">IFERROR(XLOOKUP($C3570,'Product Families'!$A:$A,'Product Families'!$F:$F),"")</f>
        <v/>
      </c>
      <c r="G3570" s="7" t="str">
        <f t="array" ref="G3570">IFERROR(XLOOKUP($C3570,'Product Families'!$A:$A,'Product Families'!$G:$G),"")</f>
        <v/>
      </c>
      <c r="J3570" s="7" t="str">
        <f>IFERROR(ROUND(AVERAGEIF('Week 1 - Making'!$B:$B,'Product List'!$A3570,'Week 1 - Making'!$P:$P),0),"")</f>
        <v/>
      </c>
      <c r="K3570" s="7" t="str">
        <f>IFERROR(ROUND(AVERAGEIF('Week 2 - Making'!$B:$B,'Product List'!$A3570,'Week 2 - Making'!$P:$P),0),"")</f>
        <v/>
      </c>
      <c r="L3570" s="263" t="str">
        <f>IFERROR(ROUND(AVERAGEIF('Week 3 - Making'!$B:$B,'Product List'!$A3570,'Week 3 - Making'!$P:$P),0),"")</f>
        <v/>
      </c>
      <c r="M3570" s="7" t="str">
        <f>IFERROR(ROUND(AVERAGEIF('Week 4 - Making'!$B:$B,'Product List'!$A3570,'Week 4 - Making'!$P:$P),0),"")</f>
        <v/>
      </c>
      <c r="N3570" s="7" t="str">
        <f>IFERROR(ROUND(AVERAGEIF('Week 5 - Making'!$B:$B,'Product List'!$A3570,'Week 5 - Making'!$P:$P),0),"")</f>
        <v/>
      </c>
      <c r="O3570" s="7"/>
      <c r="P3570" s="7" t="str">
        <f t="array" ref="P3570">iferror(xlookup(C3570,'Product Families'!A:A,'Product Families'!S:S),"")</f>
        <v/>
      </c>
    </row>
    <row r="3571" ht="14.25" customHeight="1">
      <c r="A3571" s="122"/>
      <c r="B3571" s="270"/>
      <c r="C3571" s="122"/>
      <c r="D3571" s="7" t="str">
        <f t="array" ref="D3571">IFERROR(XLOOKUP($C3571,'Product Families'!$A:$A,'Product Families'!$D:$D),"")</f>
        <v/>
      </c>
      <c r="E3571" s="7" t="str">
        <f t="array" ref="E3571">IFERROR(XLOOKUP($C3571,'Product Families'!$A:$A,'Product Families'!$E:$E),"")</f>
        <v/>
      </c>
      <c r="F3571" s="7" t="str">
        <f t="array" ref="F3571">IFERROR(XLOOKUP($C3571,'Product Families'!$A:$A,'Product Families'!$F:$F),"")</f>
        <v/>
      </c>
      <c r="G3571" s="7" t="str">
        <f t="array" ref="G3571">IFERROR(XLOOKUP($C3571,'Product Families'!$A:$A,'Product Families'!$G:$G),"")</f>
        <v/>
      </c>
      <c r="J3571" s="7" t="str">
        <f>IFERROR(ROUND(AVERAGEIF('Week 1 - Making'!$B:$B,'Product List'!$A3571,'Week 1 - Making'!$P:$P),0),"")</f>
        <v/>
      </c>
      <c r="K3571" s="7" t="str">
        <f>IFERROR(ROUND(AVERAGEIF('Week 2 - Making'!$B:$B,'Product List'!$A3571,'Week 2 - Making'!$P:$P),0),"")</f>
        <v/>
      </c>
      <c r="L3571" s="263" t="str">
        <f>IFERROR(ROUND(AVERAGEIF('Week 3 - Making'!$B:$B,'Product List'!$A3571,'Week 3 - Making'!$P:$P),0),"")</f>
        <v/>
      </c>
      <c r="M3571" s="7" t="str">
        <f>IFERROR(ROUND(AVERAGEIF('Week 4 - Making'!$B:$B,'Product List'!$A3571,'Week 4 - Making'!$P:$P),0),"")</f>
        <v/>
      </c>
      <c r="N3571" s="7" t="str">
        <f>IFERROR(ROUND(AVERAGEIF('Week 5 - Making'!$B:$B,'Product List'!$A3571,'Week 5 - Making'!$P:$P),0),"")</f>
        <v/>
      </c>
      <c r="O3571" s="7"/>
      <c r="P3571" s="7" t="str">
        <f t="array" ref="P3571">iferror(xlookup(C3571,'Product Families'!A:A,'Product Families'!S:S),"")</f>
        <v/>
      </c>
    </row>
    <row r="3572" ht="14.25" customHeight="1">
      <c r="A3572" s="122"/>
      <c r="B3572" s="270"/>
      <c r="C3572" s="122"/>
      <c r="D3572" s="7" t="str">
        <f t="array" ref="D3572">IFERROR(XLOOKUP($C3572,'Product Families'!$A:$A,'Product Families'!$D:$D),"")</f>
        <v/>
      </c>
      <c r="E3572" s="7" t="str">
        <f t="array" ref="E3572">IFERROR(XLOOKUP($C3572,'Product Families'!$A:$A,'Product Families'!$E:$E),"")</f>
        <v/>
      </c>
      <c r="F3572" s="7" t="str">
        <f t="array" ref="F3572">IFERROR(XLOOKUP($C3572,'Product Families'!$A:$A,'Product Families'!$F:$F),"")</f>
        <v/>
      </c>
      <c r="G3572" s="7" t="str">
        <f t="array" ref="G3572">IFERROR(XLOOKUP($C3572,'Product Families'!$A:$A,'Product Families'!$G:$G),"")</f>
        <v/>
      </c>
      <c r="J3572" s="7" t="str">
        <f>IFERROR(ROUND(AVERAGEIF('Week 1 - Making'!$B:$B,'Product List'!$A3572,'Week 1 - Making'!$P:$P),0),"")</f>
        <v/>
      </c>
      <c r="K3572" s="7" t="str">
        <f>IFERROR(ROUND(AVERAGEIF('Week 2 - Making'!$B:$B,'Product List'!$A3572,'Week 2 - Making'!$P:$P),0),"")</f>
        <v/>
      </c>
      <c r="L3572" s="263" t="str">
        <f>IFERROR(ROUND(AVERAGEIF('Week 3 - Making'!$B:$B,'Product List'!$A3572,'Week 3 - Making'!$P:$P),0),"")</f>
        <v/>
      </c>
      <c r="M3572" s="7" t="str">
        <f>IFERROR(ROUND(AVERAGEIF('Week 4 - Making'!$B:$B,'Product List'!$A3572,'Week 4 - Making'!$P:$P),0),"")</f>
        <v/>
      </c>
      <c r="N3572" s="7" t="str">
        <f>IFERROR(ROUND(AVERAGEIF('Week 5 - Making'!$B:$B,'Product List'!$A3572,'Week 5 - Making'!$P:$P),0),"")</f>
        <v/>
      </c>
      <c r="O3572" s="7"/>
      <c r="P3572" s="7" t="str">
        <f t="array" ref="P3572">iferror(xlookup(C3572,'Product Families'!A:A,'Product Families'!S:S),"")</f>
        <v/>
      </c>
    </row>
    <row r="3573" ht="14.25" customHeight="1">
      <c r="A3573" s="122"/>
      <c r="B3573" s="270"/>
      <c r="C3573" s="122"/>
      <c r="D3573" s="7" t="str">
        <f t="array" ref="D3573">IFERROR(XLOOKUP($C3573,'Product Families'!$A:$A,'Product Families'!$D:$D),"")</f>
        <v/>
      </c>
      <c r="E3573" s="7" t="str">
        <f t="array" ref="E3573">IFERROR(XLOOKUP($C3573,'Product Families'!$A:$A,'Product Families'!$E:$E),"")</f>
        <v/>
      </c>
      <c r="F3573" s="7" t="str">
        <f t="array" ref="F3573">IFERROR(XLOOKUP($C3573,'Product Families'!$A:$A,'Product Families'!$F:$F),"")</f>
        <v/>
      </c>
      <c r="G3573" s="7" t="str">
        <f t="array" ref="G3573">IFERROR(XLOOKUP($C3573,'Product Families'!$A:$A,'Product Families'!$G:$G),"")</f>
        <v/>
      </c>
      <c r="J3573" s="7" t="str">
        <f>IFERROR(ROUND(AVERAGEIF('Week 1 - Making'!$B:$B,'Product List'!$A3573,'Week 1 - Making'!$P:$P),0),"")</f>
        <v/>
      </c>
      <c r="K3573" s="7" t="str">
        <f>IFERROR(ROUND(AVERAGEIF('Week 2 - Making'!$B:$B,'Product List'!$A3573,'Week 2 - Making'!$P:$P),0),"")</f>
        <v/>
      </c>
      <c r="L3573" s="263" t="str">
        <f>IFERROR(ROUND(AVERAGEIF('Week 3 - Making'!$B:$B,'Product List'!$A3573,'Week 3 - Making'!$P:$P),0),"")</f>
        <v/>
      </c>
      <c r="M3573" s="7" t="str">
        <f>IFERROR(ROUND(AVERAGEIF('Week 4 - Making'!$B:$B,'Product List'!$A3573,'Week 4 - Making'!$P:$P),0),"")</f>
        <v/>
      </c>
      <c r="N3573" s="7" t="str">
        <f>IFERROR(ROUND(AVERAGEIF('Week 5 - Making'!$B:$B,'Product List'!$A3573,'Week 5 - Making'!$P:$P),0),"")</f>
        <v/>
      </c>
      <c r="O3573" s="7"/>
      <c r="P3573" s="7" t="str">
        <f t="array" ref="P3573">iferror(xlookup(C3573,'Product Families'!A:A,'Product Families'!S:S),"")</f>
        <v/>
      </c>
    </row>
    <row r="3574" ht="14.25" customHeight="1">
      <c r="A3574" s="122"/>
      <c r="B3574" s="270"/>
      <c r="C3574" s="122"/>
      <c r="D3574" s="7" t="str">
        <f t="array" ref="D3574">IFERROR(XLOOKUP($C3574,'Product Families'!$A:$A,'Product Families'!$D:$D),"")</f>
        <v/>
      </c>
      <c r="E3574" s="7" t="str">
        <f t="array" ref="E3574">IFERROR(XLOOKUP($C3574,'Product Families'!$A:$A,'Product Families'!$E:$E),"")</f>
        <v/>
      </c>
      <c r="F3574" s="7" t="str">
        <f t="array" ref="F3574">IFERROR(XLOOKUP($C3574,'Product Families'!$A:$A,'Product Families'!$F:$F),"")</f>
        <v/>
      </c>
      <c r="G3574" s="7" t="str">
        <f t="array" ref="G3574">IFERROR(XLOOKUP($C3574,'Product Families'!$A:$A,'Product Families'!$G:$G),"")</f>
        <v/>
      </c>
      <c r="J3574" s="7" t="str">
        <f>IFERROR(ROUND(AVERAGEIF('Week 1 - Making'!$B:$B,'Product List'!$A3574,'Week 1 - Making'!$P:$P),0),"")</f>
        <v/>
      </c>
      <c r="K3574" s="7" t="str">
        <f>IFERROR(ROUND(AVERAGEIF('Week 2 - Making'!$B:$B,'Product List'!$A3574,'Week 2 - Making'!$P:$P),0),"")</f>
        <v/>
      </c>
      <c r="L3574" s="263" t="str">
        <f>IFERROR(ROUND(AVERAGEIF('Week 3 - Making'!$B:$B,'Product List'!$A3574,'Week 3 - Making'!$P:$P),0),"")</f>
        <v/>
      </c>
      <c r="M3574" s="7" t="str">
        <f>IFERROR(ROUND(AVERAGEIF('Week 4 - Making'!$B:$B,'Product List'!$A3574,'Week 4 - Making'!$P:$P),0),"")</f>
        <v/>
      </c>
      <c r="N3574" s="7" t="str">
        <f>IFERROR(ROUND(AVERAGEIF('Week 5 - Making'!$B:$B,'Product List'!$A3574,'Week 5 - Making'!$P:$P),0),"")</f>
        <v/>
      </c>
      <c r="O3574" s="7"/>
      <c r="P3574" s="7" t="str">
        <f t="array" ref="P3574">iferror(xlookup(C3574,'Product Families'!A:A,'Product Families'!S:S),"")</f>
        <v/>
      </c>
    </row>
    <row r="3575" ht="14.25" customHeight="1">
      <c r="A3575" s="122"/>
      <c r="B3575" s="270"/>
      <c r="C3575" s="122"/>
      <c r="D3575" s="7" t="str">
        <f t="array" ref="D3575">IFERROR(XLOOKUP($C3575,'Product Families'!$A:$A,'Product Families'!$D:$D),"")</f>
        <v/>
      </c>
      <c r="E3575" s="7" t="str">
        <f t="array" ref="E3575">IFERROR(XLOOKUP($C3575,'Product Families'!$A:$A,'Product Families'!$E:$E),"")</f>
        <v/>
      </c>
      <c r="F3575" s="7" t="str">
        <f t="array" ref="F3575">IFERROR(XLOOKUP($C3575,'Product Families'!$A:$A,'Product Families'!$F:$F),"")</f>
        <v/>
      </c>
      <c r="G3575" s="7" t="str">
        <f t="array" ref="G3575">IFERROR(XLOOKUP($C3575,'Product Families'!$A:$A,'Product Families'!$G:$G),"")</f>
        <v/>
      </c>
      <c r="J3575" s="7" t="str">
        <f>IFERROR(ROUND(AVERAGEIF('Week 1 - Making'!$B:$B,'Product List'!$A3575,'Week 1 - Making'!$P:$P),0),"")</f>
        <v/>
      </c>
      <c r="K3575" s="7" t="str">
        <f>IFERROR(ROUND(AVERAGEIF('Week 2 - Making'!$B:$B,'Product List'!$A3575,'Week 2 - Making'!$P:$P),0),"")</f>
        <v/>
      </c>
      <c r="L3575" s="263" t="str">
        <f>IFERROR(ROUND(AVERAGEIF('Week 3 - Making'!$B:$B,'Product List'!$A3575,'Week 3 - Making'!$P:$P),0),"")</f>
        <v/>
      </c>
      <c r="M3575" s="7" t="str">
        <f>IFERROR(ROUND(AVERAGEIF('Week 4 - Making'!$B:$B,'Product List'!$A3575,'Week 4 - Making'!$P:$P),0),"")</f>
        <v/>
      </c>
      <c r="N3575" s="7" t="str">
        <f>IFERROR(ROUND(AVERAGEIF('Week 5 - Making'!$B:$B,'Product List'!$A3575,'Week 5 - Making'!$P:$P),0),"")</f>
        <v/>
      </c>
      <c r="O3575" s="7"/>
      <c r="P3575" s="7" t="str">
        <f t="array" ref="P3575">iferror(xlookup(C3575,'Product Families'!A:A,'Product Families'!S:S),"")</f>
        <v/>
      </c>
    </row>
    <row r="3576" ht="14.25" customHeight="1">
      <c r="A3576" s="122"/>
      <c r="B3576" s="270"/>
      <c r="C3576" s="122"/>
      <c r="D3576" s="7" t="str">
        <f t="array" ref="D3576">IFERROR(XLOOKUP($C3576,'Product Families'!$A:$A,'Product Families'!$D:$D),"")</f>
        <v/>
      </c>
      <c r="E3576" s="7" t="str">
        <f t="array" ref="E3576">IFERROR(XLOOKUP($C3576,'Product Families'!$A:$A,'Product Families'!$E:$E),"")</f>
        <v/>
      </c>
      <c r="F3576" s="7" t="str">
        <f t="array" ref="F3576">IFERROR(XLOOKUP($C3576,'Product Families'!$A:$A,'Product Families'!$F:$F),"")</f>
        <v/>
      </c>
      <c r="G3576" s="7" t="str">
        <f t="array" ref="G3576">IFERROR(XLOOKUP($C3576,'Product Families'!$A:$A,'Product Families'!$G:$G),"")</f>
        <v/>
      </c>
      <c r="J3576" s="7" t="str">
        <f>IFERROR(ROUND(AVERAGEIF('Week 1 - Making'!$B:$B,'Product List'!$A3576,'Week 1 - Making'!$P:$P),0),"")</f>
        <v/>
      </c>
      <c r="K3576" s="7" t="str">
        <f>IFERROR(ROUND(AVERAGEIF('Week 2 - Making'!$B:$B,'Product List'!$A3576,'Week 2 - Making'!$P:$P),0),"")</f>
        <v/>
      </c>
      <c r="L3576" s="263" t="str">
        <f>IFERROR(ROUND(AVERAGEIF('Week 3 - Making'!$B:$B,'Product List'!$A3576,'Week 3 - Making'!$P:$P),0),"")</f>
        <v/>
      </c>
      <c r="M3576" s="7" t="str">
        <f>IFERROR(ROUND(AVERAGEIF('Week 4 - Making'!$B:$B,'Product List'!$A3576,'Week 4 - Making'!$P:$P),0),"")</f>
        <v/>
      </c>
      <c r="N3576" s="7" t="str">
        <f>IFERROR(ROUND(AVERAGEIF('Week 5 - Making'!$B:$B,'Product List'!$A3576,'Week 5 - Making'!$P:$P),0),"")</f>
        <v/>
      </c>
      <c r="O3576" s="7"/>
      <c r="P3576" s="7" t="str">
        <f t="array" ref="P3576">iferror(xlookup(C3576,'Product Families'!A:A,'Product Families'!S:S),"")</f>
        <v/>
      </c>
    </row>
    <row r="3577" ht="14.25" customHeight="1">
      <c r="A3577" s="122"/>
      <c r="B3577" s="270"/>
      <c r="C3577" s="122"/>
      <c r="D3577" s="7" t="str">
        <f t="array" ref="D3577">IFERROR(XLOOKUP($C3577,'Product Families'!$A:$A,'Product Families'!$D:$D),"")</f>
        <v/>
      </c>
      <c r="E3577" s="7" t="str">
        <f t="array" ref="E3577">IFERROR(XLOOKUP($C3577,'Product Families'!$A:$A,'Product Families'!$E:$E),"")</f>
        <v/>
      </c>
      <c r="F3577" s="7" t="str">
        <f t="array" ref="F3577">IFERROR(XLOOKUP($C3577,'Product Families'!$A:$A,'Product Families'!$F:$F),"")</f>
        <v/>
      </c>
      <c r="G3577" s="7" t="str">
        <f t="array" ref="G3577">IFERROR(XLOOKUP($C3577,'Product Families'!$A:$A,'Product Families'!$G:$G),"")</f>
        <v/>
      </c>
      <c r="J3577" s="7" t="str">
        <f>IFERROR(ROUND(AVERAGEIF('Week 1 - Making'!$B:$B,'Product List'!$A3577,'Week 1 - Making'!$P:$P),0),"")</f>
        <v/>
      </c>
      <c r="K3577" s="7" t="str">
        <f>IFERROR(ROUND(AVERAGEIF('Week 2 - Making'!$B:$B,'Product List'!$A3577,'Week 2 - Making'!$P:$P),0),"")</f>
        <v/>
      </c>
      <c r="L3577" s="263" t="str">
        <f>IFERROR(ROUND(AVERAGEIF('Week 3 - Making'!$B:$B,'Product List'!$A3577,'Week 3 - Making'!$P:$P),0),"")</f>
        <v/>
      </c>
      <c r="M3577" s="7" t="str">
        <f>IFERROR(ROUND(AVERAGEIF('Week 4 - Making'!$B:$B,'Product List'!$A3577,'Week 4 - Making'!$P:$P),0),"")</f>
        <v/>
      </c>
      <c r="N3577" s="7" t="str">
        <f>IFERROR(ROUND(AVERAGEIF('Week 5 - Making'!$B:$B,'Product List'!$A3577,'Week 5 - Making'!$P:$P),0),"")</f>
        <v/>
      </c>
      <c r="O3577" s="7"/>
      <c r="P3577" s="7" t="str">
        <f t="array" ref="P3577">iferror(xlookup(C3577,'Product Families'!A:A,'Product Families'!S:S),"")</f>
        <v/>
      </c>
    </row>
    <row r="3578" ht="14.25" customHeight="1">
      <c r="A3578" s="122"/>
      <c r="B3578" s="270"/>
      <c r="C3578" s="122"/>
      <c r="D3578" s="7" t="str">
        <f t="array" ref="D3578">IFERROR(XLOOKUP($C3578,'Product Families'!$A:$A,'Product Families'!$D:$D),"")</f>
        <v/>
      </c>
      <c r="E3578" s="7" t="str">
        <f t="array" ref="E3578">IFERROR(XLOOKUP($C3578,'Product Families'!$A:$A,'Product Families'!$E:$E),"")</f>
        <v/>
      </c>
      <c r="F3578" s="7" t="str">
        <f t="array" ref="F3578">IFERROR(XLOOKUP($C3578,'Product Families'!$A:$A,'Product Families'!$F:$F),"")</f>
        <v/>
      </c>
      <c r="G3578" s="7" t="str">
        <f t="array" ref="G3578">IFERROR(XLOOKUP($C3578,'Product Families'!$A:$A,'Product Families'!$G:$G),"")</f>
        <v/>
      </c>
      <c r="J3578" s="7" t="str">
        <f>IFERROR(ROUND(AVERAGEIF('Week 1 - Making'!$B:$B,'Product List'!$A3578,'Week 1 - Making'!$P:$P),0),"")</f>
        <v/>
      </c>
      <c r="K3578" s="7" t="str">
        <f>IFERROR(ROUND(AVERAGEIF('Week 2 - Making'!$B:$B,'Product List'!$A3578,'Week 2 - Making'!$P:$P),0),"")</f>
        <v/>
      </c>
      <c r="L3578" s="263" t="str">
        <f>IFERROR(ROUND(AVERAGEIF('Week 3 - Making'!$B:$B,'Product List'!$A3578,'Week 3 - Making'!$P:$P),0),"")</f>
        <v/>
      </c>
      <c r="M3578" s="7" t="str">
        <f>IFERROR(ROUND(AVERAGEIF('Week 4 - Making'!$B:$B,'Product List'!$A3578,'Week 4 - Making'!$P:$P),0),"")</f>
        <v/>
      </c>
      <c r="N3578" s="7" t="str">
        <f>IFERROR(ROUND(AVERAGEIF('Week 5 - Making'!$B:$B,'Product List'!$A3578,'Week 5 - Making'!$P:$P),0),"")</f>
        <v/>
      </c>
      <c r="O3578" s="7"/>
      <c r="P3578" s="7" t="str">
        <f t="array" ref="P3578">iferror(xlookup(C3578,'Product Families'!A:A,'Product Families'!S:S),"")</f>
        <v/>
      </c>
    </row>
    <row r="3579" ht="14.25" customHeight="1">
      <c r="A3579" s="122"/>
      <c r="B3579" s="270"/>
      <c r="C3579" s="122"/>
      <c r="D3579" s="7" t="str">
        <f t="array" ref="D3579">IFERROR(XLOOKUP($C3579,'Product Families'!$A:$A,'Product Families'!$D:$D),"")</f>
        <v/>
      </c>
      <c r="E3579" s="7" t="str">
        <f t="array" ref="E3579">IFERROR(XLOOKUP($C3579,'Product Families'!$A:$A,'Product Families'!$E:$E),"")</f>
        <v/>
      </c>
      <c r="F3579" s="7" t="str">
        <f t="array" ref="F3579">IFERROR(XLOOKUP($C3579,'Product Families'!$A:$A,'Product Families'!$F:$F),"")</f>
        <v/>
      </c>
      <c r="G3579" s="7" t="str">
        <f t="array" ref="G3579">IFERROR(XLOOKUP($C3579,'Product Families'!$A:$A,'Product Families'!$G:$G),"")</f>
        <v/>
      </c>
      <c r="J3579" s="7" t="str">
        <f>IFERROR(ROUND(AVERAGEIF('Week 1 - Making'!$B:$B,'Product List'!$A3579,'Week 1 - Making'!$P:$P),0),"")</f>
        <v/>
      </c>
      <c r="K3579" s="7" t="str">
        <f>IFERROR(ROUND(AVERAGEIF('Week 2 - Making'!$B:$B,'Product List'!$A3579,'Week 2 - Making'!$P:$P),0),"")</f>
        <v/>
      </c>
      <c r="L3579" s="263" t="str">
        <f>IFERROR(ROUND(AVERAGEIF('Week 3 - Making'!$B:$B,'Product List'!$A3579,'Week 3 - Making'!$P:$P),0),"")</f>
        <v/>
      </c>
      <c r="M3579" s="7" t="str">
        <f>IFERROR(ROUND(AVERAGEIF('Week 4 - Making'!$B:$B,'Product List'!$A3579,'Week 4 - Making'!$P:$P),0),"")</f>
        <v/>
      </c>
      <c r="N3579" s="7" t="str">
        <f>IFERROR(ROUND(AVERAGEIF('Week 5 - Making'!$B:$B,'Product List'!$A3579,'Week 5 - Making'!$P:$P),0),"")</f>
        <v/>
      </c>
      <c r="O3579" s="7"/>
      <c r="P3579" s="7" t="str">
        <f t="array" ref="P3579">iferror(xlookup(C3579,'Product Families'!A:A,'Product Families'!S:S),"")</f>
        <v/>
      </c>
    </row>
    <row r="3580" ht="14.25" customHeight="1">
      <c r="A3580" s="122"/>
      <c r="B3580" s="270"/>
      <c r="C3580" s="122"/>
      <c r="D3580" s="7" t="str">
        <f t="array" ref="D3580">IFERROR(XLOOKUP($C3580,'Product Families'!$A:$A,'Product Families'!$D:$D),"")</f>
        <v/>
      </c>
      <c r="E3580" s="7" t="str">
        <f t="array" ref="E3580">IFERROR(XLOOKUP($C3580,'Product Families'!$A:$A,'Product Families'!$E:$E),"")</f>
        <v/>
      </c>
      <c r="F3580" s="7" t="str">
        <f t="array" ref="F3580">IFERROR(XLOOKUP($C3580,'Product Families'!$A:$A,'Product Families'!$F:$F),"")</f>
        <v/>
      </c>
      <c r="G3580" s="7" t="str">
        <f t="array" ref="G3580">IFERROR(XLOOKUP($C3580,'Product Families'!$A:$A,'Product Families'!$G:$G),"")</f>
        <v/>
      </c>
      <c r="J3580" s="7" t="str">
        <f>IFERROR(ROUND(AVERAGEIF('Week 1 - Making'!$B:$B,'Product List'!$A3580,'Week 1 - Making'!$P:$P),0),"")</f>
        <v/>
      </c>
      <c r="K3580" s="7" t="str">
        <f>IFERROR(ROUND(AVERAGEIF('Week 2 - Making'!$B:$B,'Product List'!$A3580,'Week 2 - Making'!$P:$P),0),"")</f>
        <v/>
      </c>
      <c r="L3580" s="263" t="str">
        <f>IFERROR(ROUND(AVERAGEIF('Week 3 - Making'!$B:$B,'Product List'!$A3580,'Week 3 - Making'!$P:$P),0),"")</f>
        <v/>
      </c>
      <c r="M3580" s="7" t="str">
        <f>IFERROR(ROUND(AVERAGEIF('Week 4 - Making'!$B:$B,'Product List'!$A3580,'Week 4 - Making'!$P:$P),0),"")</f>
        <v/>
      </c>
      <c r="N3580" s="7" t="str">
        <f>IFERROR(ROUND(AVERAGEIF('Week 5 - Making'!$B:$B,'Product List'!$A3580,'Week 5 - Making'!$P:$P),0),"")</f>
        <v/>
      </c>
      <c r="O3580" s="7"/>
      <c r="P3580" s="7" t="str">
        <f t="array" ref="P3580">iferror(xlookup(C3580,'Product Families'!A:A,'Product Families'!S:S),"")</f>
        <v/>
      </c>
    </row>
    <row r="3581" ht="14.25" customHeight="1">
      <c r="A3581" s="122"/>
      <c r="B3581" s="270"/>
      <c r="C3581" s="122"/>
      <c r="D3581" s="7" t="str">
        <f t="array" ref="D3581">IFERROR(XLOOKUP($C3581,'Product Families'!$A:$A,'Product Families'!$D:$D),"")</f>
        <v/>
      </c>
      <c r="E3581" s="7" t="str">
        <f t="array" ref="E3581">IFERROR(XLOOKUP($C3581,'Product Families'!$A:$A,'Product Families'!$E:$E),"")</f>
        <v/>
      </c>
      <c r="F3581" s="7" t="str">
        <f t="array" ref="F3581">IFERROR(XLOOKUP($C3581,'Product Families'!$A:$A,'Product Families'!$F:$F),"")</f>
        <v/>
      </c>
      <c r="G3581" s="7" t="str">
        <f t="array" ref="G3581">IFERROR(XLOOKUP($C3581,'Product Families'!$A:$A,'Product Families'!$G:$G),"")</f>
        <v/>
      </c>
      <c r="J3581" s="7" t="str">
        <f>IFERROR(ROUND(AVERAGEIF('Week 1 - Making'!$B:$B,'Product List'!$A3581,'Week 1 - Making'!$P:$P),0),"")</f>
        <v/>
      </c>
      <c r="K3581" s="7" t="str">
        <f>IFERROR(ROUND(AVERAGEIF('Week 2 - Making'!$B:$B,'Product List'!$A3581,'Week 2 - Making'!$P:$P),0),"")</f>
        <v/>
      </c>
      <c r="L3581" s="263" t="str">
        <f>IFERROR(ROUND(AVERAGEIF('Week 3 - Making'!$B:$B,'Product List'!$A3581,'Week 3 - Making'!$P:$P),0),"")</f>
        <v/>
      </c>
      <c r="M3581" s="7" t="str">
        <f>IFERROR(ROUND(AVERAGEIF('Week 4 - Making'!$B:$B,'Product List'!$A3581,'Week 4 - Making'!$P:$P),0),"")</f>
        <v/>
      </c>
      <c r="N3581" s="7" t="str">
        <f>IFERROR(ROUND(AVERAGEIF('Week 5 - Making'!$B:$B,'Product List'!$A3581,'Week 5 - Making'!$P:$P),0),"")</f>
        <v/>
      </c>
      <c r="O3581" s="7"/>
      <c r="P3581" s="7" t="str">
        <f t="array" ref="P3581">iferror(xlookup(C3581,'Product Families'!A:A,'Product Families'!S:S),"")</f>
        <v/>
      </c>
    </row>
    <row r="3582" ht="14.25" customHeight="1">
      <c r="A3582" s="122"/>
      <c r="B3582" s="270"/>
      <c r="C3582" s="122"/>
      <c r="D3582" s="7" t="str">
        <f t="array" ref="D3582">IFERROR(XLOOKUP($C3582,'Product Families'!$A:$A,'Product Families'!$D:$D),"")</f>
        <v/>
      </c>
      <c r="E3582" s="7" t="str">
        <f t="array" ref="E3582">IFERROR(XLOOKUP($C3582,'Product Families'!$A:$A,'Product Families'!$E:$E),"")</f>
        <v/>
      </c>
      <c r="F3582" s="7" t="str">
        <f t="array" ref="F3582">IFERROR(XLOOKUP($C3582,'Product Families'!$A:$A,'Product Families'!$F:$F),"")</f>
        <v/>
      </c>
      <c r="G3582" s="7" t="str">
        <f t="array" ref="G3582">IFERROR(XLOOKUP($C3582,'Product Families'!$A:$A,'Product Families'!$G:$G),"")</f>
        <v/>
      </c>
      <c r="J3582" s="7" t="str">
        <f>IFERROR(ROUND(AVERAGEIF('Week 1 - Making'!$B:$B,'Product List'!$A3582,'Week 1 - Making'!$P:$P),0),"")</f>
        <v/>
      </c>
      <c r="K3582" s="7" t="str">
        <f>IFERROR(ROUND(AVERAGEIF('Week 2 - Making'!$B:$B,'Product List'!$A3582,'Week 2 - Making'!$P:$P),0),"")</f>
        <v/>
      </c>
      <c r="L3582" s="263" t="str">
        <f>IFERROR(ROUND(AVERAGEIF('Week 3 - Making'!$B:$B,'Product List'!$A3582,'Week 3 - Making'!$P:$P),0),"")</f>
        <v/>
      </c>
      <c r="M3582" s="7" t="str">
        <f>IFERROR(ROUND(AVERAGEIF('Week 4 - Making'!$B:$B,'Product List'!$A3582,'Week 4 - Making'!$P:$P),0),"")</f>
        <v/>
      </c>
      <c r="N3582" s="7" t="str">
        <f>IFERROR(ROUND(AVERAGEIF('Week 5 - Making'!$B:$B,'Product List'!$A3582,'Week 5 - Making'!$P:$P),0),"")</f>
        <v/>
      </c>
      <c r="O3582" s="7"/>
      <c r="P3582" s="7" t="str">
        <f t="array" ref="P3582">iferror(xlookup(C3582,'Product Families'!A:A,'Product Families'!S:S),"")</f>
        <v/>
      </c>
    </row>
    <row r="3583" ht="14.25" customHeight="1">
      <c r="A3583" s="122"/>
      <c r="B3583" s="270"/>
      <c r="C3583" s="122"/>
      <c r="D3583" s="7" t="str">
        <f t="array" ref="D3583">IFERROR(XLOOKUP($C3583,'Product Families'!$A:$A,'Product Families'!$D:$D),"")</f>
        <v/>
      </c>
      <c r="E3583" s="7" t="str">
        <f t="array" ref="E3583">IFERROR(XLOOKUP($C3583,'Product Families'!$A:$A,'Product Families'!$E:$E),"")</f>
        <v/>
      </c>
      <c r="F3583" s="7" t="str">
        <f t="array" ref="F3583">IFERROR(XLOOKUP($C3583,'Product Families'!$A:$A,'Product Families'!$F:$F),"")</f>
        <v/>
      </c>
      <c r="G3583" s="7" t="str">
        <f t="array" ref="G3583">IFERROR(XLOOKUP($C3583,'Product Families'!$A:$A,'Product Families'!$G:$G),"")</f>
        <v/>
      </c>
      <c r="J3583" s="7" t="str">
        <f>IFERROR(ROUND(AVERAGEIF('Week 1 - Making'!$B:$B,'Product List'!$A3583,'Week 1 - Making'!$P:$P),0),"")</f>
        <v/>
      </c>
      <c r="K3583" s="7" t="str">
        <f>IFERROR(ROUND(AVERAGEIF('Week 2 - Making'!$B:$B,'Product List'!$A3583,'Week 2 - Making'!$P:$P),0),"")</f>
        <v/>
      </c>
      <c r="L3583" s="263" t="str">
        <f>IFERROR(ROUND(AVERAGEIF('Week 3 - Making'!$B:$B,'Product List'!$A3583,'Week 3 - Making'!$P:$P),0),"")</f>
        <v/>
      </c>
      <c r="M3583" s="7" t="str">
        <f>IFERROR(ROUND(AVERAGEIF('Week 4 - Making'!$B:$B,'Product List'!$A3583,'Week 4 - Making'!$P:$P),0),"")</f>
        <v/>
      </c>
      <c r="N3583" s="7" t="str">
        <f>IFERROR(ROUND(AVERAGEIF('Week 5 - Making'!$B:$B,'Product List'!$A3583,'Week 5 - Making'!$P:$P),0),"")</f>
        <v/>
      </c>
      <c r="O3583" s="7"/>
      <c r="P3583" s="7" t="str">
        <f t="array" ref="P3583">iferror(xlookup(C3583,'Product Families'!A:A,'Product Families'!S:S),"")</f>
        <v/>
      </c>
    </row>
    <row r="3584" ht="14.25" customHeight="1">
      <c r="A3584" s="122"/>
      <c r="B3584" s="270"/>
      <c r="C3584" s="122"/>
      <c r="D3584" s="7" t="str">
        <f t="array" ref="D3584">IFERROR(XLOOKUP($C3584,'Product Families'!$A:$A,'Product Families'!$D:$D),"")</f>
        <v/>
      </c>
      <c r="E3584" s="7" t="str">
        <f t="array" ref="E3584">IFERROR(XLOOKUP($C3584,'Product Families'!$A:$A,'Product Families'!$E:$E),"")</f>
        <v/>
      </c>
      <c r="F3584" s="7" t="str">
        <f t="array" ref="F3584">IFERROR(XLOOKUP($C3584,'Product Families'!$A:$A,'Product Families'!$F:$F),"")</f>
        <v/>
      </c>
      <c r="G3584" s="7" t="str">
        <f t="array" ref="G3584">IFERROR(XLOOKUP($C3584,'Product Families'!$A:$A,'Product Families'!$G:$G),"")</f>
        <v/>
      </c>
      <c r="J3584" s="7" t="str">
        <f>IFERROR(ROUND(AVERAGEIF('Week 1 - Making'!$B:$B,'Product List'!$A3584,'Week 1 - Making'!$P:$P),0),"")</f>
        <v/>
      </c>
      <c r="K3584" s="7" t="str">
        <f>IFERROR(ROUND(AVERAGEIF('Week 2 - Making'!$B:$B,'Product List'!$A3584,'Week 2 - Making'!$P:$P),0),"")</f>
        <v/>
      </c>
      <c r="L3584" s="263" t="str">
        <f>IFERROR(ROUND(AVERAGEIF('Week 3 - Making'!$B:$B,'Product List'!$A3584,'Week 3 - Making'!$P:$P),0),"")</f>
        <v/>
      </c>
      <c r="M3584" s="7" t="str">
        <f>IFERROR(ROUND(AVERAGEIF('Week 4 - Making'!$B:$B,'Product List'!$A3584,'Week 4 - Making'!$P:$P),0),"")</f>
        <v/>
      </c>
      <c r="N3584" s="7" t="str">
        <f>IFERROR(ROUND(AVERAGEIF('Week 5 - Making'!$B:$B,'Product List'!$A3584,'Week 5 - Making'!$P:$P),0),"")</f>
        <v/>
      </c>
      <c r="O3584" s="7"/>
      <c r="P3584" s="7" t="str">
        <f t="array" ref="P3584">iferror(xlookup(C3584,'Product Families'!A:A,'Product Families'!S:S),"")</f>
        <v/>
      </c>
    </row>
    <row r="3585" ht="14.25" customHeight="1">
      <c r="A3585" s="122"/>
      <c r="B3585" s="270"/>
      <c r="C3585" s="122"/>
      <c r="D3585" s="7" t="str">
        <f t="array" ref="D3585">IFERROR(XLOOKUP($C3585,'Product Families'!$A:$A,'Product Families'!$D:$D),"")</f>
        <v/>
      </c>
      <c r="E3585" s="7" t="str">
        <f t="array" ref="E3585">IFERROR(XLOOKUP($C3585,'Product Families'!$A:$A,'Product Families'!$E:$E),"")</f>
        <v/>
      </c>
      <c r="F3585" s="7" t="str">
        <f t="array" ref="F3585">IFERROR(XLOOKUP($C3585,'Product Families'!$A:$A,'Product Families'!$F:$F),"")</f>
        <v/>
      </c>
      <c r="G3585" s="7" t="str">
        <f t="array" ref="G3585">IFERROR(XLOOKUP($C3585,'Product Families'!$A:$A,'Product Families'!$G:$G),"")</f>
        <v/>
      </c>
      <c r="J3585" s="7" t="str">
        <f>IFERROR(ROUND(AVERAGEIF('Week 1 - Making'!$B:$B,'Product List'!$A3585,'Week 1 - Making'!$P:$P),0),"")</f>
        <v/>
      </c>
      <c r="K3585" s="7" t="str">
        <f>IFERROR(ROUND(AVERAGEIF('Week 2 - Making'!$B:$B,'Product List'!$A3585,'Week 2 - Making'!$P:$P),0),"")</f>
        <v/>
      </c>
      <c r="L3585" s="263" t="str">
        <f>IFERROR(ROUND(AVERAGEIF('Week 3 - Making'!$B:$B,'Product List'!$A3585,'Week 3 - Making'!$P:$P),0),"")</f>
        <v/>
      </c>
      <c r="M3585" s="7" t="str">
        <f>IFERROR(ROUND(AVERAGEIF('Week 4 - Making'!$B:$B,'Product List'!$A3585,'Week 4 - Making'!$P:$P),0),"")</f>
        <v/>
      </c>
      <c r="N3585" s="7" t="str">
        <f>IFERROR(ROUND(AVERAGEIF('Week 5 - Making'!$B:$B,'Product List'!$A3585,'Week 5 - Making'!$P:$P),0),"")</f>
        <v/>
      </c>
      <c r="O3585" s="7"/>
      <c r="P3585" s="7" t="str">
        <f t="array" ref="P3585">iferror(xlookup(C3585,'Product Families'!A:A,'Product Families'!S:S),"")</f>
        <v/>
      </c>
    </row>
    <row r="3586" ht="14.25" customHeight="1">
      <c r="A3586" s="122"/>
      <c r="B3586" s="270"/>
      <c r="C3586" s="122"/>
      <c r="D3586" s="7" t="str">
        <f t="array" ref="D3586">IFERROR(XLOOKUP($C3586,'Product Families'!$A:$A,'Product Families'!$D:$D),"")</f>
        <v/>
      </c>
      <c r="E3586" s="7" t="str">
        <f t="array" ref="E3586">IFERROR(XLOOKUP($C3586,'Product Families'!$A:$A,'Product Families'!$E:$E),"")</f>
        <v/>
      </c>
      <c r="F3586" s="7" t="str">
        <f t="array" ref="F3586">IFERROR(XLOOKUP($C3586,'Product Families'!$A:$A,'Product Families'!$F:$F),"")</f>
        <v/>
      </c>
      <c r="G3586" s="7" t="str">
        <f t="array" ref="G3586">IFERROR(XLOOKUP($C3586,'Product Families'!$A:$A,'Product Families'!$G:$G),"")</f>
        <v/>
      </c>
      <c r="J3586" s="7" t="str">
        <f>IFERROR(ROUND(AVERAGEIF('Week 1 - Making'!$B:$B,'Product List'!$A3586,'Week 1 - Making'!$P:$P),0),"")</f>
        <v/>
      </c>
      <c r="K3586" s="7" t="str">
        <f>IFERROR(ROUND(AVERAGEIF('Week 2 - Making'!$B:$B,'Product List'!$A3586,'Week 2 - Making'!$P:$P),0),"")</f>
        <v/>
      </c>
      <c r="L3586" s="263" t="str">
        <f>IFERROR(ROUND(AVERAGEIF('Week 3 - Making'!$B:$B,'Product List'!$A3586,'Week 3 - Making'!$P:$P),0),"")</f>
        <v/>
      </c>
      <c r="M3586" s="7" t="str">
        <f>IFERROR(ROUND(AVERAGEIF('Week 4 - Making'!$B:$B,'Product List'!$A3586,'Week 4 - Making'!$P:$P),0),"")</f>
        <v/>
      </c>
      <c r="N3586" s="7" t="str">
        <f>IFERROR(ROUND(AVERAGEIF('Week 5 - Making'!$B:$B,'Product List'!$A3586,'Week 5 - Making'!$P:$P),0),"")</f>
        <v/>
      </c>
      <c r="O3586" s="7"/>
      <c r="P3586" s="7" t="str">
        <f t="array" ref="P3586">iferror(xlookup(C3586,'Product Families'!A:A,'Product Families'!S:S),"")</f>
        <v/>
      </c>
    </row>
    <row r="3587" ht="14.25" customHeight="1">
      <c r="A3587" s="122"/>
      <c r="B3587" s="270"/>
      <c r="C3587" s="122"/>
      <c r="D3587" s="7" t="str">
        <f t="array" ref="D3587">IFERROR(XLOOKUP($C3587,'Product Families'!$A:$A,'Product Families'!$D:$D),"")</f>
        <v/>
      </c>
      <c r="E3587" s="7" t="str">
        <f t="array" ref="E3587">IFERROR(XLOOKUP($C3587,'Product Families'!$A:$A,'Product Families'!$E:$E),"")</f>
        <v/>
      </c>
      <c r="F3587" s="7" t="str">
        <f t="array" ref="F3587">IFERROR(XLOOKUP($C3587,'Product Families'!$A:$A,'Product Families'!$F:$F),"")</f>
        <v/>
      </c>
      <c r="G3587" s="7" t="str">
        <f t="array" ref="G3587">IFERROR(XLOOKUP($C3587,'Product Families'!$A:$A,'Product Families'!$G:$G),"")</f>
        <v/>
      </c>
      <c r="J3587" s="7" t="str">
        <f>IFERROR(ROUND(AVERAGEIF('Week 1 - Making'!$B:$B,'Product List'!$A3587,'Week 1 - Making'!$P:$P),0),"")</f>
        <v/>
      </c>
      <c r="K3587" s="7" t="str">
        <f>IFERROR(ROUND(AVERAGEIF('Week 2 - Making'!$B:$B,'Product List'!$A3587,'Week 2 - Making'!$P:$P),0),"")</f>
        <v/>
      </c>
      <c r="L3587" s="263" t="str">
        <f>IFERROR(ROUND(AVERAGEIF('Week 3 - Making'!$B:$B,'Product List'!$A3587,'Week 3 - Making'!$P:$P),0),"")</f>
        <v/>
      </c>
      <c r="M3587" s="7" t="str">
        <f>IFERROR(ROUND(AVERAGEIF('Week 4 - Making'!$B:$B,'Product List'!$A3587,'Week 4 - Making'!$P:$P),0),"")</f>
        <v/>
      </c>
      <c r="N3587" s="7" t="str">
        <f>IFERROR(ROUND(AVERAGEIF('Week 5 - Making'!$B:$B,'Product List'!$A3587,'Week 5 - Making'!$P:$P),0),"")</f>
        <v/>
      </c>
      <c r="O3587" s="7"/>
      <c r="P3587" s="7" t="str">
        <f t="array" ref="P3587">iferror(xlookup(C3587,'Product Families'!A:A,'Product Families'!S:S),"")</f>
        <v/>
      </c>
    </row>
    <row r="3588" ht="14.25" customHeight="1">
      <c r="A3588" s="122"/>
      <c r="B3588" s="270"/>
      <c r="C3588" s="122"/>
      <c r="D3588" s="7" t="str">
        <f t="array" ref="D3588">IFERROR(XLOOKUP($C3588,'Product Families'!$A:$A,'Product Families'!$D:$D),"")</f>
        <v/>
      </c>
      <c r="E3588" s="7" t="str">
        <f t="array" ref="E3588">IFERROR(XLOOKUP($C3588,'Product Families'!$A:$A,'Product Families'!$E:$E),"")</f>
        <v/>
      </c>
      <c r="F3588" s="7" t="str">
        <f t="array" ref="F3588">IFERROR(XLOOKUP($C3588,'Product Families'!$A:$A,'Product Families'!$F:$F),"")</f>
        <v/>
      </c>
      <c r="G3588" s="7" t="str">
        <f t="array" ref="G3588">IFERROR(XLOOKUP($C3588,'Product Families'!$A:$A,'Product Families'!$G:$G),"")</f>
        <v/>
      </c>
      <c r="J3588" s="7" t="str">
        <f>IFERROR(ROUND(AVERAGEIF('Week 1 - Making'!$B:$B,'Product List'!$A3588,'Week 1 - Making'!$P:$P),0),"")</f>
        <v/>
      </c>
      <c r="K3588" s="7" t="str">
        <f>IFERROR(ROUND(AVERAGEIF('Week 2 - Making'!$B:$B,'Product List'!$A3588,'Week 2 - Making'!$P:$P),0),"")</f>
        <v/>
      </c>
      <c r="L3588" s="263" t="str">
        <f>IFERROR(ROUND(AVERAGEIF('Week 3 - Making'!$B:$B,'Product List'!$A3588,'Week 3 - Making'!$P:$P),0),"")</f>
        <v/>
      </c>
      <c r="M3588" s="7" t="str">
        <f>IFERROR(ROUND(AVERAGEIF('Week 4 - Making'!$B:$B,'Product List'!$A3588,'Week 4 - Making'!$P:$P),0),"")</f>
        <v/>
      </c>
      <c r="N3588" s="7" t="str">
        <f>IFERROR(ROUND(AVERAGEIF('Week 5 - Making'!$B:$B,'Product List'!$A3588,'Week 5 - Making'!$P:$P),0),"")</f>
        <v/>
      </c>
      <c r="O3588" s="7"/>
      <c r="P3588" s="7" t="str">
        <f t="array" ref="P3588">iferror(xlookup(C3588,'Product Families'!A:A,'Product Families'!S:S),"")</f>
        <v/>
      </c>
    </row>
    <row r="3589" ht="14.25" customHeight="1">
      <c r="A3589" s="122"/>
      <c r="B3589" s="270"/>
      <c r="C3589" s="122"/>
      <c r="D3589" s="7" t="str">
        <f t="array" ref="D3589">IFERROR(XLOOKUP($C3589,'Product Families'!$A:$A,'Product Families'!$D:$D),"")</f>
        <v/>
      </c>
      <c r="E3589" s="7" t="str">
        <f t="array" ref="E3589">IFERROR(XLOOKUP($C3589,'Product Families'!$A:$A,'Product Families'!$E:$E),"")</f>
        <v/>
      </c>
      <c r="F3589" s="7" t="str">
        <f t="array" ref="F3589">IFERROR(XLOOKUP($C3589,'Product Families'!$A:$A,'Product Families'!$F:$F),"")</f>
        <v/>
      </c>
      <c r="G3589" s="7" t="str">
        <f t="array" ref="G3589">IFERROR(XLOOKUP($C3589,'Product Families'!$A:$A,'Product Families'!$G:$G),"")</f>
        <v/>
      </c>
      <c r="J3589" s="7" t="str">
        <f>IFERROR(ROUND(AVERAGEIF('Week 1 - Making'!$B:$B,'Product List'!$A3589,'Week 1 - Making'!$P:$P),0),"")</f>
        <v/>
      </c>
      <c r="K3589" s="7" t="str">
        <f>IFERROR(ROUND(AVERAGEIF('Week 2 - Making'!$B:$B,'Product List'!$A3589,'Week 2 - Making'!$P:$P),0),"")</f>
        <v/>
      </c>
      <c r="L3589" s="263" t="str">
        <f>IFERROR(ROUND(AVERAGEIF('Week 3 - Making'!$B:$B,'Product List'!$A3589,'Week 3 - Making'!$P:$P),0),"")</f>
        <v/>
      </c>
      <c r="M3589" s="7" t="str">
        <f>IFERROR(ROUND(AVERAGEIF('Week 4 - Making'!$B:$B,'Product List'!$A3589,'Week 4 - Making'!$P:$P),0),"")</f>
        <v/>
      </c>
      <c r="N3589" s="7" t="str">
        <f>IFERROR(ROUND(AVERAGEIF('Week 5 - Making'!$B:$B,'Product List'!$A3589,'Week 5 - Making'!$P:$P),0),"")</f>
        <v/>
      </c>
      <c r="O3589" s="7"/>
      <c r="P3589" s="7" t="str">
        <f t="array" ref="P3589">iferror(xlookup(C3589,'Product Families'!A:A,'Product Families'!S:S),"")</f>
        <v/>
      </c>
    </row>
    <row r="3590" ht="14.25" customHeight="1">
      <c r="A3590" s="122"/>
      <c r="B3590" s="270"/>
      <c r="C3590" s="122"/>
      <c r="D3590" s="7" t="str">
        <f t="array" ref="D3590">IFERROR(XLOOKUP($C3590,'Product Families'!$A:$A,'Product Families'!$D:$D),"")</f>
        <v/>
      </c>
      <c r="E3590" s="7" t="str">
        <f t="array" ref="E3590">IFERROR(XLOOKUP($C3590,'Product Families'!$A:$A,'Product Families'!$E:$E),"")</f>
        <v/>
      </c>
      <c r="F3590" s="7" t="str">
        <f t="array" ref="F3590">IFERROR(XLOOKUP($C3590,'Product Families'!$A:$A,'Product Families'!$F:$F),"")</f>
        <v/>
      </c>
      <c r="G3590" s="7" t="str">
        <f t="array" ref="G3590">IFERROR(XLOOKUP($C3590,'Product Families'!$A:$A,'Product Families'!$G:$G),"")</f>
        <v/>
      </c>
      <c r="J3590" s="7" t="str">
        <f>IFERROR(ROUND(AVERAGEIF('Week 1 - Making'!$B:$B,'Product List'!$A3590,'Week 1 - Making'!$P:$P),0),"")</f>
        <v/>
      </c>
      <c r="K3590" s="7" t="str">
        <f>IFERROR(ROUND(AVERAGEIF('Week 2 - Making'!$B:$B,'Product List'!$A3590,'Week 2 - Making'!$P:$P),0),"")</f>
        <v/>
      </c>
      <c r="L3590" s="263" t="str">
        <f>IFERROR(ROUND(AVERAGEIF('Week 3 - Making'!$B:$B,'Product List'!$A3590,'Week 3 - Making'!$P:$P),0),"")</f>
        <v/>
      </c>
      <c r="M3590" s="7" t="str">
        <f>IFERROR(ROUND(AVERAGEIF('Week 4 - Making'!$B:$B,'Product List'!$A3590,'Week 4 - Making'!$P:$P),0),"")</f>
        <v/>
      </c>
      <c r="N3590" s="7" t="str">
        <f>IFERROR(ROUND(AVERAGEIF('Week 5 - Making'!$B:$B,'Product List'!$A3590,'Week 5 - Making'!$P:$P),0),"")</f>
        <v/>
      </c>
      <c r="O3590" s="7"/>
      <c r="P3590" s="7" t="str">
        <f t="array" ref="P3590">iferror(xlookup(C3590,'Product Families'!A:A,'Product Families'!S:S),"")</f>
        <v/>
      </c>
    </row>
    <row r="3591" ht="14.25" customHeight="1">
      <c r="A3591" s="122"/>
      <c r="B3591" s="270"/>
      <c r="C3591" s="122"/>
      <c r="D3591" s="7" t="str">
        <f t="array" ref="D3591">IFERROR(XLOOKUP($C3591,'Product Families'!$A:$A,'Product Families'!$D:$D),"")</f>
        <v/>
      </c>
      <c r="E3591" s="7" t="str">
        <f t="array" ref="E3591">IFERROR(XLOOKUP($C3591,'Product Families'!$A:$A,'Product Families'!$E:$E),"")</f>
        <v/>
      </c>
      <c r="F3591" s="7" t="str">
        <f t="array" ref="F3591">IFERROR(XLOOKUP($C3591,'Product Families'!$A:$A,'Product Families'!$F:$F),"")</f>
        <v/>
      </c>
      <c r="G3591" s="7" t="str">
        <f t="array" ref="G3591">IFERROR(XLOOKUP($C3591,'Product Families'!$A:$A,'Product Families'!$G:$G),"")</f>
        <v/>
      </c>
      <c r="J3591" s="7" t="str">
        <f>IFERROR(ROUND(AVERAGEIF('Week 1 - Making'!$B:$B,'Product List'!$A3591,'Week 1 - Making'!$P:$P),0),"")</f>
        <v/>
      </c>
      <c r="K3591" s="7" t="str">
        <f>IFERROR(ROUND(AVERAGEIF('Week 2 - Making'!$B:$B,'Product List'!$A3591,'Week 2 - Making'!$P:$P),0),"")</f>
        <v/>
      </c>
      <c r="L3591" s="263" t="str">
        <f>IFERROR(ROUND(AVERAGEIF('Week 3 - Making'!$B:$B,'Product List'!$A3591,'Week 3 - Making'!$P:$P),0),"")</f>
        <v/>
      </c>
      <c r="M3591" s="7" t="str">
        <f>IFERROR(ROUND(AVERAGEIF('Week 4 - Making'!$B:$B,'Product List'!$A3591,'Week 4 - Making'!$P:$P),0),"")</f>
        <v/>
      </c>
      <c r="N3591" s="7" t="str">
        <f>IFERROR(ROUND(AVERAGEIF('Week 5 - Making'!$B:$B,'Product List'!$A3591,'Week 5 - Making'!$P:$P),0),"")</f>
        <v/>
      </c>
      <c r="O3591" s="7"/>
      <c r="P3591" s="7" t="str">
        <f t="array" ref="P3591">iferror(xlookup(C3591,'Product Families'!A:A,'Product Families'!S:S),"")</f>
        <v/>
      </c>
    </row>
    <row r="3592" ht="14.25" customHeight="1">
      <c r="A3592" s="122"/>
      <c r="B3592" s="270"/>
      <c r="C3592" s="122"/>
      <c r="D3592" s="7" t="str">
        <f t="array" ref="D3592">IFERROR(XLOOKUP($C3592,'Product Families'!$A:$A,'Product Families'!$D:$D),"")</f>
        <v/>
      </c>
      <c r="E3592" s="7" t="str">
        <f t="array" ref="E3592">IFERROR(XLOOKUP($C3592,'Product Families'!$A:$A,'Product Families'!$E:$E),"")</f>
        <v/>
      </c>
      <c r="F3592" s="7" t="str">
        <f t="array" ref="F3592">IFERROR(XLOOKUP($C3592,'Product Families'!$A:$A,'Product Families'!$F:$F),"")</f>
        <v/>
      </c>
      <c r="G3592" s="7" t="str">
        <f t="array" ref="G3592">IFERROR(XLOOKUP($C3592,'Product Families'!$A:$A,'Product Families'!$G:$G),"")</f>
        <v/>
      </c>
      <c r="J3592" s="7" t="str">
        <f>IFERROR(ROUND(AVERAGEIF('Week 1 - Making'!$B:$B,'Product List'!$A3592,'Week 1 - Making'!$P:$P),0),"")</f>
        <v/>
      </c>
      <c r="K3592" s="7" t="str">
        <f>IFERROR(ROUND(AVERAGEIF('Week 2 - Making'!$B:$B,'Product List'!$A3592,'Week 2 - Making'!$P:$P),0),"")</f>
        <v/>
      </c>
      <c r="L3592" s="263" t="str">
        <f>IFERROR(ROUND(AVERAGEIF('Week 3 - Making'!$B:$B,'Product List'!$A3592,'Week 3 - Making'!$P:$P),0),"")</f>
        <v/>
      </c>
      <c r="M3592" s="7" t="str">
        <f>IFERROR(ROUND(AVERAGEIF('Week 4 - Making'!$B:$B,'Product List'!$A3592,'Week 4 - Making'!$P:$P),0),"")</f>
        <v/>
      </c>
      <c r="N3592" s="7" t="str">
        <f>IFERROR(ROUND(AVERAGEIF('Week 5 - Making'!$B:$B,'Product List'!$A3592,'Week 5 - Making'!$P:$P),0),"")</f>
        <v/>
      </c>
      <c r="O3592" s="7"/>
      <c r="P3592" s="7" t="str">
        <f t="array" ref="P3592">iferror(xlookup(C3592,'Product Families'!A:A,'Product Families'!S:S),"")</f>
        <v/>
      </c>
    </row>
    <row r="3593" ht="14.25" customHeight="1">
      <c r="A3593" s="122"/>
      <c r="B3593" s="270"/>
      <c r="C3593" s="122"/>
      <c r="D3593" s="7" t="str">
        <f t="array" ref="D3593">IFERROR(XLOOKUP($C3593,'Product Families'!$A:$A,'Product Families'!$D:$D),"")</f>
        <v/>
      </c>
      <c r="E3593" s="7" t="str">
        <f t="array" ref="E3593">IFERROR(XLOOKUP($C3593,'Product Families'!$A:$A,'Product Families'!$E:$E),"")</f>
        <v/>
      </c>
      <c r="F3593" s="7" t="str">
        <f t="array" ref="F3593">IFERROR(XLOOKUP($C3593,'Product Families'!$A:$A,'Product Families'!$F:$F),"")</f>
        <v/>
      </c>
      <c r="G3593" s="7" t="str">
        <f t="array" ref="G3593">IFERROR(XLOOKUP($C3593,'Product Families'!$A:$A,'Product Families'!$G:$G),"")</f>
        <v/>
      </c>
      <c r="J3593" s="7" t="str">
        <f>IFERROR(ROUND(AVERAGEIF('Week 1 - Making'!$B:$B,'Product List'!$A3593,'Week 1 - Making'!$P:$P),0),"")</f>
        <v/>
      </c>
      <c r="K3593" s="7" t="str">
        <f>IFERROR(ROUND(AVERAGEIF('Week 2 - Making'!$B:$B,'Product List'!$A3593,'Week 2 - Making'!$P:$P),0),"")</f>
        <v/>
      </c>
      <c r="L3593" s="263" t="str">
        <f>IFERROR(ROUND(AVERAGEIF('Week 3 - Making'!$B:$B,'Product List'!$A3593,'Week 3 - Making'!$P:$P),0),"")</f>
        <v/>
      </c>
      <c r="M3593" s="7" t="str">
        <f>IFERROR(ROUND(AVERAGEIF('Week 4 - Making'!$B:$B,'Product List'!$A3593,'Week 4 - Making'!$P:$P),0),"")</f>
        <v/>
      </c>
      <c r="N3593" s="7" t="str">
        <f>IFERROR(ROUND(AVERAGEIF('Week 5 - Making'!$B:$B,'Product List'!$A3593,'Week 5 - Making'!$P:$P),0),"")</f>
        <v/>
      </c>
      <c r="O3593" s="7"/>
      <c r="P3593" s="7" t="str">
        <f t="array" ref="P3593">iferror(xlookup(C3593,'Product Families'!A:A,'Product Families'!S:S),"")</f>
        <v/>
      </c>
    </row>
    <row r="3594" ht="14.25" customHeight="1">
      <c r="A3594" s="122"/>
      <c r="B3594" s="270"/>
      <c r="C3594" s="122"/>
      <c r="D3594" s="7" t="str">
        <f t="array" ref="D3594">IFERROR(XLOOKUP($C3594,'Product Families'!$A:$A,'Product Families'!$D:$D),"")</f>
        <v/>
      </c>
      <c r="E3594" s="7" t="str">
        <f t="array" ref="E3594">IFERROR(XLOOKUP($C3594,'Product Families'!$A:$A,'Product Families'!$E:$E),"")</f>
        <v/>
      </c>
      <c r="F3594" s="7" t="str">
        <f t="array" ref="F3594">IFERROR(XLOOKUP($C3594,'Product Families'!$A:$A,'Product Families'!$F:$F),"")</f>
        <v/>
      </c>
      <c r="G3594" s="7" t="str">
        <f t="array" ref="G3594">IFERROR(XLOOKUP($C3594,'Product Families'!$A:$A,'Product Families'!$G:$G),"")</f>
        <v/>
      </c>
      <c r="J3594" s="7" t="str">
        <f>IFERROR(ROUND(AVERAGEIF('Week 1 - Making'!$B:$B,'Product List'!$A3594,'Week 1 - Making'!$P:$P),0),"")</f>
        <v/>
      </c>
      <c r="K3594" s="7" t="str">
        <f>IFERROR(ROUND(AVERAGEIF('Week 2 - Making'!$B:$B,'Product List'!$A3594,'Week 2 - Making'!$P:$P),0),"")</f>
        <v/>
      </c>
      <c r="L3594" s="263" t="str">
        <f>IFERROR(ROUND(AVERAGEIF('Week 3 - Making'!$B:$B,'Product List'!$A3594,'Week 3 - Making'!$P:$P),0),"")</f>
        <v/>
      </c>
      <c r="M3594" s="7" t="str">
        <f>IFERROR(ROUND(AVERAGEIF('Week 4 - Making'!$B:$B,'Product List'!$A3594,'Week 4 - Making'!$P:$P),0),"")</f>
        <v/>
      </c>
      <c r="N3594" s="7" t="str">
        <f>IFERROR(ROUND(AVERAGEIF('Week 5 - Making'!$B:$B,'Product List'!$A3594,'Week 5 - Making'!$P:$P),0),"")</f>
        <v/>
      </c>
      <c r="O3594" s="7"/>
      <c r="P3594" s="7" t="str">
        <f t="array" ref="P3594">iferror(xlookup(C3594,'Product Families'!A:A,'Product Families'!S:S),"")</f>
        <v/>
      </c>
    </row>
    <row r="3595" ht="14.25" customHeight="1">
      <c r="A3595" s="122"/>
      <c r="B3595" s="270"/>
      <c r="C3595" s="122"/>
      <c r="D3595" s="7" t="str">
        <f t="array" ref="D3595">IFERROR(XLOOKUP($C3595,'Product Families'!$A:$A,'Product Families'!$D:$D),"")</f>
        <v/>
      </c>
      <c r="E3595" s="7" t="str">
        <f t="array" ref="E3595">IFERROR(XLOOKUP($C3595,'Product Families'!$A:$A,'Product Families'!$E:$E),"")</f>
        <v/>
      </c>
      <c r="F3595" s="7" t="str">
        <f t="array" ref="F3595">IFERROR(XLOOKUP($C3595,'Product Families'!$A:$A,'Product Families'!$F:$F),"")</f>
        <v/>
      </c>
      <c r="G3595" s="7" t="str">
        <f t="array" ref="G3595">IFERROR(XLOOKUP($C3595,'Product Families'!$A:$A,'Product Families'!$G:$G),"")</f>
        <v/>
      </c>
      <c r="J3595" s="7" t="str">
        <f>IFERROR(ROUND(AVERAGEIF('Week 1 - Making'!$B:$B,'Product List'!$A3595,'Week 1 - Making'!$P:$P),0),"")</f>
        <v/>
      </c>
      <c r="K3595" s="7" t="str">
        <f>IFERROR(ROUND(AVERAGEIF('Week 2 - Making'!$B:$B,'Product List'!$A3595,'Week 2 - Making'!$P:$P),0),"")</f>
        <v/>
      </c>
      <c r="L3595" s="263" t="str">
        <f>IFERROR(ROUND(AVERAGEIF('Week 3 - Making'!$B:$B,'Product List'!$A3595,'Week 3 - Making'!$P:$P),0),"")</f>
        <v/>
      </c>
      <c r="M3595" s="7" t="str">
        <f>IFERROR(ROUND(AVERAGEIF('Week 4 - Making'!$B:$B,'Product List'!$A3595,'Week 4 - Making'!$P:$P),0),"")</f>
        <v/>
      </c>
      <c r="N3595" s="7" t="str">
        <f>IFERROR(ROUND(AVERAGEIF('Week 5 - Making'!$B:$B,'Product List'!$A3595,'Week 5 - Making'!$P:$P),0),"")</f>
        <v/>
      </c>
      <c r="O3595" s="7"/>
      <c r="P3595" s="7" t="str">
        <f t="array" ref="P3595">iferror(xlookup(C3595,'Product Families'!A:A,'Product Families'!S:S),"")</f>
        <v/>
      </c>
    </row>
    <row r="3596" ht="14.25" customHeight="1">
      <c r="A3596" s="122"/>
      <c r="B3596" s="270"/>
      <c r="C3596" s="122"/>
      <c r="D3596" s="7" t="str">
        <f t="array" ref="D3596">IFERROR(XLOOKUP($C3596,'Product Families'!$A:$A,'Product Families'!$D:$D),"")</f>
        <v/>
      </c>
      <c r="E3596" s="7" t="str">
        <f t="array" ref="E3596">IFERROR(XLOOKUP($C3596,'Product Families'!$A:$A,'Product Families'!$E:$E),"")</f>
        <v/>
      </c>
      <c r="F3596" s="7" t="str">
        <f t="array" ref="F3596">IFERROR(XLOOKUP($C3596,'Product Families'!$A:$A,'Product Families'!$F:$F),"")</f>
        <v/>
      </c>
      <c r="G3596" s="7" t="str">
        <f t="array" ref="G3596">IFERROR(XLOOKUP($C3596,'Product Families'!$A:$A,'Product Families'!$G:$G),"")</f>
        <v/>
      </c>
      <c r="J3596" s="7" t="str">
        <f>IFERROR(ROUND(AVERAGEIF('Week 1 - Making'!$B:$B,'Product List'!$A3596,'Week 1 - Making'!$P:$P),0),"")</f>
        <v/>
      </c>
      <c r="K3596" s="7" t="str">
        <f>IFERROR(ROUND(AVERAGEIF('Week 2 - Making'!$B:$B,'Product List'!$A3596,'Week 2 - Making'!$P:$P),0),"")</f>
        <v/>
      </c>
      <c r="L3596" s="263" t="str">
        <f>IFERROR(ROUND(AVERAGEIF('Week 3 - Making'!$B:$B,'Product List'!$A3596,'Week 3 - Making'!$P:$P),0),"")</f>
        <v/>
      </c>
      <c r="M3596" s="7" t="str">
        <f>IFERROR(ROUND(AVERAGEIF('Week 4 - Making'!$B:$B,'Product List'!$A3596,'Week 4 - Making'!$P:$P),0),"")</f>
        <v/>
      </c>
      <c r="N3596" s="7" t="str">
        <f>IFERROR(ROUND(AVERAGEIF('Week 5 - Making'!$B:$B,'Product List'!$A3596,'Week 5 - Making'!$P:$P),0),"")</f>
        <v/>
      </c>
      <c r="O3596" s="7"/>
      <c r="P3596" s="7" t="str">
        <f t="array" ref="P3596">iferror(xlookup(C3596,'Product Families'!A:A,'Product Families'!S:S),"")</f>
        <v/>
      </c>
    </row>
    <row r="3597" ht="14.25" customHeight="1">
      <c r="A3597" s="122"/>
      <c r="B3597" s="270"/>
      <c r="C3597" s="122"/>
      <c r="D3597" s="7" t="str">
        <f t="array" ref="D3597">IFERROR(XLOOKUP($C3597,'Product Families'!$A:$A,'Product Families'!$D:$D),"")</f>
        <v/>
      </c>
      <c r="E3597" s="7" t="str">
        <f t="array" ref="E3597">IFERROR(XLOOKUP($C3597,'Product Families'!$A:$A,'Product Families'!$E:$E),"")</f>
        <v/>
      </c>
      <c r="F3597" s="7" t="str">
        <f t="array" ref="F3597">IFERROR(XLOOKUP($C3597,'Product Families'!$A:$A,'Product Families'!$F:$F),"")</f>
        <v/>
      </c>
      <c r="G3597" s="7" t="str">
        <f t="array" ref="G3597">IFERROR(XLOOKUP($C3597,'Product Families'!$A:$A,'Product Families'!$G:$G),"")</f>
        <v/>
      </c>
      <c r="J3597" s="7" t="str">
        <f>IFERROR(ROUND(AVERAGEIF('Week 1 - Making'!$B:$B,'Product List'!$A3597,'Week 1 - Making'!$P:$P),0),"")</f>
        <v/>
      </c>
      <c r="K3597" s="7" t="str">
        <f>IFERROR(ROUND(AVERAGEIF('Week 2 - Making'!$B:$B,'Product List'!$A3597,'Week 2 - Making'!$P:$P),0),"")</f>
        <v/>
      </c>
      <c r="L3597" s="263" t="str">
        <f>IFERROR(ROUND(AVERAGEIF('Week 3 - Making'!$B:$B,'Product List'!$A3597,'Week 3 - Making'!$P:$P),0),"")</f>
        <v/>
      </c>
      <c r="M3597" s="7" t="str">
        <f>IFERROR(ROUND(AVERAGEIF('Week 4 - Making'!$B:$B,'Product List'!$A3597,'Week 4 - Making'!$P:$P),0),"")</f>
        <v/>
      </c>
      <c r="N3597" s="7" t="str">
        <f>IFERROR(ROUND(AVERAGEIF('Week 5 - Making'!$B:$B,'Product List'!$A3597,'Week 5 - Making'!$P:$P),0),"")</f>
        <v/>
      </c>
      <c r="O3597" s="7"/>
      <c r="P3597" s="7" t="str">
        <f t="array" ref="P3597">iferror(xlookup(C3597,'Product Families'!A:A,'Product Families'!S:S),"")</f>
        <v/>
      </c>
    </row>
    <row r="3598" ht="14.25" customHeight="1">
      <c r="A3598" s="122"/>
      <c r="B3598" s="270"/>
      <c r="C3598" s="122"/>
      <c r="D3598" s="7" t="str">
        <f t="array" ref="D3598">IFERROR(XLOOKUP($C3598,'Product Families'!$A:$A,'Product Families'!$D:$D),"")</f>
        <v/>
      </c>
      <c r="E3598" s="7" t="str">
        <f t="array" ref="E3598">IFERROR(XLOOKUP($C3598,'Product Families'!$A:$A,'Product Families'!$E:$E),"")</f>
        <v/>
      </c>
      <c r="F3598" s="7" t="str">
        <f t="array" ref="F3598">IFERROR(XLOOKUP($C3598,'Product Families'!$A:$A,'Product Families'!$F:$F),"")</f>
        <v/>
      </c>
      <c r="G3598" s="7" t="str">
        <f t="array" ref="G3598">IFERROR(XLOOKUP($C3598,'Product Families'!$A:$A,'Product Families'!$G:$G),"")</f>
        <v/>
      </c>
      <c r="J3598" s="7" t="str">
        <f>IFERROR(ROUND(AVERAGEIF('Week 1 - Making'!$B:$B,'Product List'!$A3598,'Week 1 - Making'!$P:$P),0),"")</f>
        <v/>
      </c>
      <c r="K3598" s="7" t="str">
        <f>IFERROR(ROUND(AVERAGEIF('Week 2 - Making'!$B:$B,'Product List'!$A3598,'Week 2 - Making'!$P:$P),0),"")</f>
        <v/>
      </c>
      <c r="L3598" s="263" t="str">
        <f>IFERROR(ROUND(AVERAGEIF('Week 3 - Making'!$B:$B,'Product List'!$A3598,'Week 3 - Making'!$P:$P),0),"")</f>
        <v/>
      </c>
      <c r="M3598" s="7" t="str">
        <f>IFERROR(ROUND(AVERAGEIF('Week 4 - Making'!$B:$B,'Product List'!$A3598,'Week 4 - Making'!$P:$P),0),"")</f>
        <v/>
      </c>
      <c r="N3598" s="7" t="str">
        <f>IFERROR(ROUND(AVERAGEIF('Week 5 - Making'!$B:$B,'Product List'!$A3598,'Week 5 - Making'!$P:$P),0),"")</f>
        <v/>
      </c>
      <c r="O3598" s="7"/>
      <c r="P3598" s="7" t="str">
        <f t="array" ref="P3598">iferror(xlookup(C3598,'Product Families'!A:A,'Product Families'!S:S),"")</f>
        <v/>
      </c>
    </row>
    <row r="3599" ht="14.25" customHeight="1">
      <c r="A3599" s="122"/>
      <c r="B3599" s="270"/>
      <c r="C3599" s="122"/>
      <c r="D3599" s="7" t="str">
        <f t="array" ref="D3599">IFERROR(XLOOKUP($C3599,'Product Families'!$A:$A,'Product Families'!$D:$D),"")</f>
        <v/>
      </c>
      <c r="E3599" s="7" t="str">
        <f t="array" ref="E3599">IFERROR(XLOOKUP($C3599,'Product Families'!$A:$A,'Product Families'!$E:$E),"")</f>
        <v/>
      </c>
      <c r="F3599" s="7" t="str">
        <f t="array" ref="F3599">IFERROR(XLOOKUP($C3599,'Product Families'!$A:$A,'Product Families'!$F:$F),"")</f>
        <v/>
      </c>
      <c r="G3599" s="7" t="str">
        <f t="array" ref="G3599">IFERROR(XLOOKUP($C3599,'Product Families'!$A:$A,'Product Families'!$G:$G),"")</f>
        <v/>
      </c>
      <c r="J3599" s="7" t="str">
        <f>IFERROR(ROUND(AVERAGEIF('Week 1 - Making'!$B:$B,'Product List'!$A3599,'Week 1 - Making'!$P:$P),0),"")</f>
        <v/>
      </c>
      <c r="K3599" s="7" t="str">
        <f>IFERROR(ROUND(AVERAGEIF('Week 2 - Making'!$B:$B,'Product List'!$A3599,'Week 2 - Making'!$P:$P),0),"")</f>
        <v/>
      </c>
      <c r="L3599" s="263" t="str">
        <f>IFERROR(ROUND(AVERAGEIF('Week 3 - Making'!$B:$B,'Product List'!$A3599,'Week 3 - Making'!$P:$P),0),"")</f>
        <v/>
      </c>
      <c r="M3599" s="7" t="str">
        <f>IFERROR(ROUND(AVERAGEIF('Week 4 - Making'!$B:$B,'Product List'!$A3599,'Week 4 - Making'!$P:$P),0),"")</f>
        <v/>
      </c>
      <c r="N3599" s="7" t="str">
        <f>IFERROR(ROUND(AVERAGEIF('Week 5 - Making'!$B:$B,'Product List'!$A3599,'Week 5 - Making'!$P:$P),0),"")</f>
        <v/>
      </c>
      <c r="O3599" s="7"/>
      <c r="P3599" s="7" t="str">
        <f t="array" ref="P3599">iferror(xlookup(C3599,'Product Families'!A:A,'Product Families'!S:S),"")</f>
        <v/>
      </c>
    </row>
    <row r="3600" ht="14.25" customHeight="1">
      <c r="A3600" s="122"/>
      <c r="B3600" s="270"/>
      <c r="C3600" s="122"/>
      <c r="D3600" s="7" t="str">
        <f t="array" ref="D3600">IFERROR(XLOOKUP($C3600,'Product Families'!$A:$A,'Product Families'!$D:$D),"")</f>
        <v/>
      </c>
      <c r="E3600" s="7" t="str">
        <f t="array" ref="E3600">IFERROR(XLOOKUP($C3600,'Product Families'!$A:$A,'Product Families'!$E:$E),"")</f>
        <v/>
      </c>
      <c r="F3600" s="7" t="str">
        <f t="array" ref="F3600">IFERROR(XLOOKUP($C3600,'Product Families'!$A:$A,'Product Families'!$F:$F),"")</f>
        <v/>
      </c>
      <c r="G3600" s="7" t="str">
        <f t="array" ref="G3600">IFERROR(XLOOKUP($C3600,'Product Families'!$A:$A,'Product Families'!$G:$G),"")</f>
        <v/>
      </c>
      <c r="J3600" s="7" t="str">
        <f>IFERROR(ROUND(AVERAGEIF('Week 1 - Making'!$B:$B,'Product List'!$A3600,'Week 1 - Making'!$P:$P),0),"")</f>
        <v/>
      </c>
      <c r="K3600" s="7" t="str">
        <f>IFERROR(ROUND(AVERAGEIF('Week 2 - Making'!$B:$B,'Product List'!$A3600,'Week 2 - Making'!$P:$P),0),"")</f>
        <v/>
      </c>
      <c r="L3600" s="263" t="str">
        <f>IFERROR(ROUND(AVERAGEIF('Week 3 - Making'!$B:$B,'Product List'!$A3600,'Week 3 - Making'!$P:$P),0),"")</f>
        <v/>
      </c>
      <c r="M3600" s="7" t="str">
        <f>IFERROR(ROUND(AVERAGEIF('Week 4 - Making'!$B:$B,'Product List'!$A3600,'Week 4 - Making'!$P:$P),0),"")</f>
        <v/>
      </c>
      <c r="N3600" s="7" t="str">
        <f>IFERROR(ROUND(AVERAGEIF('Week 5 - Making'!$B:$B,'Product List'!$A3600,'Week 5 - Making'!$P:$P),0),"")</f>
        <v/>
      </c>
      <c r="O3600" s="7"/>
      <c r="P3600" s="7" t="str">
        <f t="array" ref="P3600">iferror(xlookup(C3600,'Product Families'!A:A,'Product Families'!S:S),"")</f>
        <v/>
      </c>
    </row>
    <row r="3601" ht="14.25" customHeight="1">
      <c r="A3601" s="122"/>
      <c r="B3601" s="270"/>
      <c r="C3601" s="122"/>
      <c r="D3601" s="7" t="str">
        <f t="array" ref="D3601">IFERROR(XLOOKUP($C3601,'Product Families'!$A:$A,'Product Families'!$D:$D),"")</f>
        <v/>
      </c>
      <c r="E3601" s="7" t="str">
        <f t="array" ref="E3601">IFERROR(XLOOKUP($C3601,'Product Families'!$A:$A,'Product Families'!$E:$E),"")</f>
        <v/>
      </c>
      <c r="F3601" s="7" t="str">
        <f t="array" ref="F3601">IFERROR(XLOOKUP($C3601,'Product Families'!$A:$A,'Product Families'!$F:$F),"")</f>
        <v/>
      </c>
      <c r="G3601" s="7" t="str">
        <f t="array" ref="G3601">IFERROR(XLOOKUP($C3601,'Product Families'!$A:$A,'Product Families'!$G:$G),"")</f>
        <v/>
      </c>
      <c r="J3601" s="7" t="str">
        <f>IFERROR(ROUND(AVERAGEIF('Week 1 - Making'!$B:$B,'Product List'!$A3601,'Week 1 - Making'!$P:$P),0),"")</f>
        <v/>
      </c>
      <c r="K3601" s="7" t="str">
        <f>IFERROR(ROUND(AVERAGEIF('Week 2 - Making'!$B:$B,'Product List'!$A3601,'Week 2 - Making'!$P:$P),0),"")</f>
        <v/>
      </c>
      <c r="L3601" s="263" t="str">
        <f>IFERROR(ROUND(AVERAGEIF('Week 3 - Making'!$B:$B,'Product List'!$A3601,'Week 3 - Making'!$P:$P),0),"")</f>
        <v/>
      </c>
      <c r="M3601" s="7" t="str">
        <f>IFERROR(ROUND(AVERAGEIF('Week 4 - Making'!$B:$B,'Product List'!$A3601,'Week 4 - Making'!$P:$P),0),"")</f>
        <v/>
      </c>
      <c r="N3601" s="7" t="str">
        <f>IFERROR(ROUND(AVERAGEIF('Week 5 - Making'!$B:$B,'Product List'!$A3601,'Week 5 - Making'!$P:$P),0),"")</f>
        <v/>
      </c>
      <c r="O3601" s="7"/>
      <c r="P3601" s="7" t="str">
        <f t="array" ref="P3601">iferror(xlookup(C3601,'Product Families'!A:A,'Product Families'!S:S),"")</f>
        <v/>
      </c>
    </row>
    <row r="3602" ht="14.25" customHeight="1">
      <c r="A3602" s="122"/>
      <c r="B3602" s="270"/>
      <c r="C3602" s="122"/>
      <c r="D3602" s="7" t="str">
        <f t="array" ref="D3602">IFERROR(XLOOKUP($C3602,'Product Families'!$A:$A,'Product Families'!$D:$D),"")</f>
        <v/>
      </c>
      <c r="E3602" s="7" t="str">
        <f t="array" ref="E3602">IFERROR(XLOOKUP($C3602,'Product Families'!$A:$A,'Product Families'!$E:$E),"")</f>
        <v/>
      </c>
      <c r="F3602" s="7" t="str">
        <f t="array" ref="F3602">IFERROR(XLOOKUP($C3602,'Product Families'!$A:$A,'Product Families'!$F:$F),"")</f>
        <v/>
      </c>
      <c r="G3602" s="7" t="str">
        <f t="array" ref="G3602">IFERROR(XLOOKUP($C3602,'Product Families'!$A:$A,'Product Families'!$G:$G),"")</f>
        <v/>
      </c>
      <c r="J3602" s="7" t="str">
        <f>IFERROR(ROUND(AVERAGEIF('Week 1 - Making'!$B:$B,'Product List'!$A3602,'Week 1 - Making'!$P:$P),0),"")</f>
        <v/>
      </c>
      <c r="K3602" s="7" t="str">
        <f>IFERROR(ROUND(AVERAGEIF('Week 2 - Making'!$B:$B,'Product List'!$A3602,'Week 2 - Making'!$P:$P),0),"")</f>
        <v/>
      </c>
      <c r="L3602" s="263" t="str">
        <f>IFERROR(ROUND(AVERAGEIF('Week 3 - Making'!$B:$B,'Product List'!$A3602,'Week 3 - Making'!$P:$P),0),"")</f>
        <v/>
      </c>
      <c r="M3602" s="7" t="str">
        <f>IFERROR(ROUND(AVERAGEIF('Week 4 - Making'!$B:$B,'Product List'!$A3602,'Week 4 - Making'!$P:$P),0),"")</f>
        <v/>
      </c>
      <c r="N3602" s="7" t="str">
        <f>IFERROR(ROUND(AVERAGEIF('Week 5 - Making'!$B:$B,'Product List'!$A3602,'Week 5 - Making'!$P:$P),0),"")</f>
        <v/>
      </c>
      <c r="O3602" s="7"/>
      <c r="P3602" s="7" t="str">
        <f t="array" ref="P3602">iferror(xlookup(C3602,'Product Families'!A:A,'Product Families'!S:S),"")</f>
        <v/>
      </c>
    </row>
    <row r="3603" ht="14.25" customHeight="1">
      <c r="A3603" s="122"/>
      <c r="B3603" s="270"/>
      <c r="C3603" s="122"/>
      <c r="D3603" s="7" t="str">
        <f t="array" ref="D3603">IFERROR(XLOOKUP($C3603,'Product Families'!$A:$A,'Product Families'!$D:$D),"")</f>
        <v/>
      </c>
      <c r="E3603" s="7" t="str">
        <f t="array" ref="E3603">IFERROR(XLOOKUP($C3603,'Product Families'!$A:$A,'Product Families'!$E:$E),"")</f>
        <v/>
      </c>
      <c r="F3603" s="7" t="str">
        <f t="array" ref="F3603">IFERROR(XLOOKUP($C3603,'Product Families'!$A:$A,'Product Families'!$F:$F),"")</f>
        <v/>
      </c>
      <c r="G3603" s="7" t="str">
        <f t="array" ref="G3603">IFERROR(XLOOKUP($C3603,'Product Families'!$A:$A,'Product Families'!$G:$G),"")</f>
        <v/>
      </c>
      <c r="J3603" s="7" t="str">
        <f>IFERROR(ROUND(AVERAGEIF('Week 1 - Making'!$B:$B,'Product List'!$A3603,'Week 1 - Making'!$P:$P),0),"")</f>
        <v/>
      </c>
      <c r="K3603" s="7" t="str">
        <f>IFERROR(ROUND(AVERAGEIF('Week 2 - Making'!$B:$B,'Product List'!$A3603,'Week 2 - Making'!$P:$P),0),"")</f>
        <v/>
      </c>
      <c r="L3603" s="263" t="str">
        <f>IFERROR(ROUND(AVERAGEIF('Week 3 - Making'!$B:$B,'Product List'!$A3603,'Week 3 - Making'!$P:$P),0),"")</f>
        <v/>
      </c>
      <c r="M3603" s="7" t="str">
        <f>IFERROR(ROUND(AVERAGEIF('Week 4 - Making'!$B:$B,'Product List'!$A3603,'Week 4 - Making'!$P:$P),0),"")</f>
        <v/>
      </c>
      <c r="N3603" s="7" t="str">
        <f>IFERROR(ROUND(AVERAGEIF('Week 5 - Making'!$B:$B,'Product List'!$A3603,'Week 5 - Making'!$P:$P),0),"")</f>
        <v/>
      </c>
      <c r="O3603" s="7"/>
      <c r="P3603" s="7" t="str">
        <f t="array" ref="P3603">iferror(xlookup(C3603,'Product Families'!A:A,'Product Families'!S:S),"")</f>
        <v/>
      </c>
    </row>
    <row r="3604" ht="14.25" customHeight="1">
      <c r="A3604" s="122"/>
      <c r="B3604" s="270"/>
      <c r="C3604" s="122"/>
      <c r="D3604" s="7" t="str">
        <f t="array" ref="D3604">IFERROR(XLOOKUP($C3604,'Product Families'!$A:$A,'Product Families'!$D:$D),"")</f>
        <v/>
      </c>
      <c r="E3604" s="7" t="str">
        <f t="array" ref="E3604">IFERROR(XLOOKUP($C3604,'Product Families'!$A:$A,'Product Families'!$E:$E),"")</f>
        <v/>
      </c>
      <c r="F3604" s="7" t="str">
        <f t="array" ref="F3604">IFERROR(XLOOKUP($C3604,'Product Families'!$A:$A,'Product Families'!$F:$F),"")</f>
        <v/>
      </c>
      <c r="G3604" s="7" t="str">
        <f t="array" ref="G3604">IFERROR(XLOOKUP($C3604,'Product Families'!$A:$A,'Product Families'!$G:$G),"")</f>
        <v/>
      </c>
      <c r="J3604" s="7" t="str">
        <f>IFERROR(ROUND(AVERAGEIF('Week 1 - Making'!$B:$B,'Product List'!$A3604,'Week 1 - Making'!$P:$P),0),"")</f>
        <v/>
      </c>
      <c r="K3604" s="7" t="str">
        <f>IFERROR(ROUND(AVERAGEIF('Week 2 - Making'!$B:$B,'Product List'!$A3604,'Week 2 - Making'!$P:$P),0),"")</f>
        <v/>
      </c>
      <c r="L3604" s="263" t="str">
        <f>IFERROR(ROUND(AVERAGEIF('Week 3 - Making'!$B:$B,'Product List'!$A3604,'Week 3 - Making'!$P:$P),0),"")</f>
        <v/>
      </c>
      <c r="M3604" s="7" t="str">
        <f>IFERROR(ROUND(AVERAGEIF('Week 4 - Making'!$B:$B,'Product List'!$A3604,'Week 4 - Making'!$P:$P),0),"")</f>
        <v/>
      </c>
      <c r="N3604" s="7" t="str">
        <f>IFERROR(ROUND(AVERAGEIF('Week 5 - Making'!$B:$B,'Product List'!$A3604,'Week 5 - Making'!$P:$P),0),"")</f>
        <v/>
      </c>
      <c r="O3604" s="7"/>
      <c r="P3604" s="7" t="str">
        <f t="array" ref="P3604">iferror(xlookup(C3604,'Product Families'!A:A,'Product Families'!S:S),"")</f>
        <v/>
      </c>
    </row>
    <row r="3605" ht="14.25" customHeight="1">
      <c r="A3605" s="122"/>
      <c r="B3605" s="270"/>
      <c r="C3605" s="122"/>
      <c r="D3605" s="7" t="str">
        <f t="array" ref="D3605">IFERROR(XLOOKUP($C3605,'Product Families'!$A:$A,'Product Families'!$D:$D),"")</f>
        <v/>
      </c>
      <c r="E3605" s="7" t="str">
        <f t="array" ref="E3605">IFERROR(XLOOKUP($C3605,'Product Families'!$A:$A,'Product Families'!$E:$E),"")</f>
        <v/>
      </c>
      <c r="F3605" s="7" t="str">
        <f t="array" ref="F3605">IFERROR(XLOOKUP($C3605,'Product Families'!$A:$A,'Product Families'!$F:$F),"")</f>
        <v/>
      </c>
      <c r="G3605" s="7" t="str">
        <f t="array" ref="G3605">IFERROR(XLOOKUP($C3605,'Product Families'!$A:$A,'Product Families'!$G:$G),"")</f>
        <v/>
      </c>
      <c r="J3605" s="7" t="str">
        <f>IFERROR(ROUND(AVERAGEIF('Week 1 - Making'!$B:$B,'Product List'!$A3605,'Week 1 - Making'!$P:$P),0),"")</f>
        <v/>
      </c>
      <c r="K3605" s="7" t="str">
        <f>IFERROR(ROUND(AVERAGEIF('Week 2 - Making'!$B:$B,'Product List'!$A3605,'Week 2 - Making'!$P:$P),0),"")</f>
        <v/>
      </c>
      <c r="L3605" s="263" t="str">
        <f>IFERROR(ROUND(AVERAGEIF('Week 3 - Making'!$B:$B,'Product List'!$A3605,'Week 3 - Making'!$P:$P),0),"")</f>
        <v/>
      </c>
      <c r="M3605" s="7" t="str">
        <f>IFERROR(ROUND(AVERAGEIF('Week 4 - Making'!$B:$B,'Product List'!$A3605,'Week 4 - Making'!$P:$P),0),"")</f>
        <v/>
      </c>
      <c r="N3605" s="7" t="str">
        <f>IFERROR(ROUND(AVERAGEIF('Week 5 - Making'!$B:$B,'Product List'!$A3605,'Week 5 - Making'!$P:$P),0),"")</f>
        <v/>
      </c>
      <c r="O3605" s="7"/>
      <c r="P3605" s="7" t="str">
        <f t="array" ref="P3605">iferror(xlookup(C3605,'Product Families'!A:A,'Product Families'!S:S),"")</f>
        <v/>
      </c>
    </row>
    <row r="3606" ht="14.25" customHeight="1">
      <c r="A3606" s="122"/>
      <c r="B3606" s="270"/>
      <c r="C3606" s="122"/>
      <c r="D3606" s="7" t="str">
        <f t="array" ref="D3606">IFERROR(XLOOKUP($C3606,'Product Families'!$A:$A,'Product Families'!$D:$D),"")</f>
        <v/>
      </c>
      <c r="E3606" s="7" t="str">
        <f t="array" ref="E3606">IFERROR(XLOOKUP($C3606,'Product Families'!$A:$A,'Product Families'!$E:$E),"")</f>
        <v/>
      </c>
      <c r="F3606" s="7" t="str">
        <f t="array" ref="F3606">IFERROR(XLOOKUP($C3606,'Product Families'!$A:$A,'Product Families'!$F:$F),"")</f>
        <v/>
      </c>
      <c r="G3606" s="7" t="str">
        <f t="array" ref="G3606">IFERROR(XLOOKUP($C3606,'Product Families'!$A:$A,'Product Families'!$G:$G),"")</f>
        <v/>
      </c>
      <c r="J3606" s="7" t="str">
        <f>IFERROR(ROUND(AVERAGEIF('Week 1 - Making'!$B:$B,'Product List'!$A3606,'Week 1 - Making'!$P:$P),0),"")</f>
        <v/>
      </c>
      <c r="K3606" s="7" t="str">
        <f>IFERROR(ROUND(AVERAGEIF('Week 2 - Making'!$B:$B,'Product List'!$A3606,'Week 2 - Making'!$P:$P),0),"")</f>
        <v/>
      </c>
      <c r="L3606" s="263" t="str">
        <f>IFERROR(ROUND(AVERAGEIF('Week 3 - Making'!$B:$B,'Product List'!$A3606,'Week 3 - Making'!$P:$P),0),"")</f>
        <v/>
      </c>
      <c r="M3606" s="7" t="str">
        <f>IFERROR(ROUND(AVERAGEIF('Week 4 - Making'!$B:$B,'Product List'!$A3606,'Week 4 - Making'!$P:$P),0),"")</f>
        <v/>
      </c>
      <c r="N3606" s="7" t="str">
        <f>IFERROR(ROUND(AVERAGEIF('Week 5 - Making'!$B:$B,'Product List'!$A3606,'Week 5 - Making'!$P:$P),0),"")</f>
        <v/>
      </c>
      <c r="O3606" s="7"/>
      <c r="P3606" s="7" t="str">
        <f t="array" ref="P3606">iferror(xlookup(C3606,'Product Families'!A:A,'Product Families'!S:S),"")</f>
        <v/>
      </c>
    </row>
    <row r="3607" ht="14.25" customHeight="1">
      <c r="A3607" s="122"/>
      <c r="B3607" s="270"/>
      <c r="C3607" s="122"/>
      <c r="D3607" s="7" t="str">
        <f t="array" ref="D3607">IFERROR(XLOOKUP($C3607,'Product Families'!$A:$A,'Product Families'!$D:$D),"")</f>
        <v/>
      </c>
      <c r="E3607" s="7" t="str">
        <f t="array" ref="E3607">IFERROR(XLOOKUP($C3607,'Product Families'!$A:$A,'Product Families'!$E:$E),"")</f>
        <v/>
      </c>
      <c r="F3607" s="7" t="str">
        <f t="array" ref="F3607">IFERROR(XLOOKUP($C3607,'Product Families'!$A:$A,'Product Families'!$F:$F),"")</f>
        <v/>
      </c>
      <c r="G3607" s="7" t="str">
        <f t="array" ref="G3607">IFERROR(XLOOKUP($C3607,'Product Families'!$A:$A,'Product Families'!$G:$G),"")</f>
        <v/>
      </c>
      <c r="J3607" s="7" t="str">
        <f>IFERROR(ROUND(AVERAGEIF('Week 1 - Making'!$B:$B,'Product List'!$A3607,'Week 1 - Making'!$P:$P),0),"")</f>
        <v/>
      </c>
      <c r="K3607" s="7" t="str">
        <f>IFERROR(ROUND(AVERAGEIF('Week 2 - Making'!$B:$B,'Product List'!$A3607,'Week 2 - Making'!$P:$P),0),"")</f>
        <v/>
      </c>
      <c r="L3607" s="263" t="str">
        <f>IFERROR(ROUND(AVERAGEIF('Week 3 - Making'!$B:$B,'Product List'!$A3607,'Week 3 - Making'!$P:$P),0),"")</f>
        <v/>
      </c>
      <c r="M3607" s="7" t="str">
        <f>IFERROR(ROUND(AVERAGEIF('Week 4 - Making'!$B:$B,'Product List'!$A3607,'Week 4 - Making'!$P:$P),0),"")</f>
        <v/>
      </c>
      <c r="N3607" s="7" t="str">
        <f>IFERROR(ROUND(AVERAGEIF('Week 5 - Making'!$B:$B,'Product List'!$A3607,'Week 5 - Making'!$P:$P),0),"")</f>
        <v/>
      </c>
      <c r="O3607" s="7"/>
      <c r="P3607" s="7" t="str">
        <f t="array" ref="P3607">iferror(xlookup(C3607,'Product Families'!A:A,'Product Families'!S:S),"")</f>
        <v/>
      </c>
    </row>
    <row r="3608" ht="14.25" customHeight="1">
      <c r="A3608" s="122"/>
      <c r="B3608" s="270"/>
      <c r="C3608" s="122"/>
      <c r="D3608" s="7" t="str">
        <f t="array" ref="D3608">IFERROR(XLOOKUP($C3608,'Product Families'!$A:$A,'Product Families'!$D:$D),"")</f>
        <v/>
      </c>
      <c r="E3608" s="7" t="str">
        <f t="array" ref="E3608">IFERROR(XLOOKUP($C3608,'Product Families'!$A:$A,'Product Families'!$E:$E),"")</f>
        <v/>
      </c>
      <c r="F3608" s="7" t="str">
        <f t="array" ref="F3608">IFERROR(XLOOKUP($C3608,'Product Families'!$A:$A,'Product Families'!$F:$F),"")</f>
        <v/>
      </c>
      <c r="G3608" s="7" t="str">
        <f t="array" ref="G3608">IFERROR(XLOOKUP($C3608,'Product Families'!$A:$A,'Product Families'!$G:$G),"")</f>
        <v/>
      </c>
      <c r="J3608" s="7" t="str">
        <f>IFERROR(ROUND(AVERAGEIF('Week 1 - Making'!$B:$B,'Product List'!$A3608,'Week 1 - Making'!$P:$P),0),"")</f>
        <v/>
      </c>
      <c r="K3608" s="7" t="str">
        <f>IFERROR(ROUND(AVERAGEIF('Week 2 - Making'!$B:$B,'Product List'!$A3608,'Week 2 - Making'!$P:$P),0),"")</f>
        <v/>
      </c>
      <c r="L3608" s="263" t="str">
        <f>IFERROR(ROUND(AVERAGEIF('Week 3 - Making'!$B:$B,'Product List'!$A3608,'Week 3 - Making'!$P:$P),0),"")</f>
        <v/>
      </c>
      <c r="M3608" s="7" t="str">
        <f>IFERROR(ROUND(AVERAGEIF('Week 4 - Making'!$B:$B,'Product List'!$A3608,'Week 4 - Making'!$P:$P),0),"")</f>
        <v/>
      </c>
      <c r="N3608" s="7" t="str">
        <f>IFERROR(ROUND(AVERAGEIF('Week 5 - Making'!$B:$B,'Product List'!$A3608,'Week 5 - Making'!$P:$P),0),"")</f>
        <v/>
      </c>
      <c r="O3608" s="7"/>
      <c r="P3608" s="7" t="str">
        <f t="array" ref="P3608">iferror(xlookup(C3608,'Product Families'!A:A,'Product Families'!S:S),"")</f>
        <v/>
      </c>
    </row>
    <row r="3609" ht="14.25" customHeight="1">
      <c r="A3609" s="122"/>
      <c r="B3609" s="270"/>
      <c r="C3609" s="122"/>
      <c r="D3609" s="7" t="str">
        <f t="array" ref="D3609">IFERROR(XLOOKUP($C3609,'Product Families'!$A:$A,'Product Families'!$D:$D),"")</f>
        <v/>
      </c>
      <c r="E3609" s="7" t="str">
        <f t="array" ref="E3609">IFERROR(XLOOKUP($C3609,'Product Families'!$A:$A,'Product Families'!$E:$E),"")</f>
        <v/>
      </c>
      <c r="F3609" s="7" t="str">
        <f t="array" ref="F3609">IFERROR(XLOOKUP($C3609,'Product Families'!$A:$A,'Product Families'!$F:$F),"")</f>
        <v/>
      </c>
      <c r="G3609" s="7" t="str">
        <f t="array" ref="G3609">IFERROR(XLOOKUP($C3609,'Product Families'!$A:$A,'Product Families'!$G:$G),"")</f>
        <v/>
      </c>
      <c r="J3609" s="7" t="str">
        <f>IFERROR(ROUND(AVERAGEIF('Week 1 - Making'!$B:$B,'Product List'!$A3609,'Week 1 - Making'!$P:$P),0),"")</f>
        <v/>
      </c>
      <c r="K3609" s="7" t="str">
        <f>IFERROR(ROUND(AVERAGEIF('Week 2 - Making'!$B:$B,'Product List'!$A3609,'Week 2 - Making'!$P:$P),0),"")</f>
        <v/>
      </c>
      <c r="L3609" s="263" t="str">
        <f>IFERROR(ROUND(AVERAGEIF('Week 3 - Making'!$B:$B,'Product List'!$A3609,'Week 3 - Making'!$P:$P),0),"")</f>
        <v/>
      </c>
      <c r="M3609" s="7" t="str">
        <f>IFERROR(ROUND(AVERAGEIF('Week 4 - Making'!$B:$B,'Product List'!$A3609,'Week 4 - Making'!$P:$P),0),"")</f>
        <v/>
      </c>
      <c r="N3609" s="7" t="str">
        <f>IFERROR(ROUND(AVERAGEIF('Week 5 - Making'!$B:$B,'Product List'!$A3609,'Week 5 - Making'!$P:$P),0),"")</f>
        <v/>
      </c>
      <c r="O3609" s="7"/>
      <c r="P3609" s="7" t="str">
        <f t="array" ref="P3609">iferror(xlookup(C3609,'Product Families'!A:A,'Product Families'!S:S),"")</f>
        <v/>
      </c>
    </row>
    <row r="3610" ht="14.25" customHeight="1">
      <c r="A3610" s="122"/>
      <c r="B3610" s="270"/>
      <c r="C3610" s="122"/>
      <c r="D3610" s="7" t="str">
        <f t="array" ref="D3610">IFERROR(XLOOKUP($C3610,'Product Families'!$A:$A,'Product Families'!$D:$D),"")</f>
        <v/>
      </c>
      <c r="E3610" s="7" t="str">
        <f t="array" ref="E3610">IFERROR(XLOOKUP($C3610,'Product Families'!$A:$A,'Product Families'!$E:$E),"")</f>
        <v/>
      </c>
      <c r="F3610" s="7" t="str">
        <f t="array" ref="F3610">IFERROR(XLOOKUP($C3610,'Product Families'!$A:$A,'Product Families'!$F:$F),"")</f>
        <v/>
      </c>
      <c r="G3610" s="7" t="str">
        <f t="array" ref="G3610">IFERROR(XLOOKUP($C3610,'Product Families'!$A:$A,'Product Families'!$G:$G),"")</f>
        <v/>
      </c>
      <c r="J3610" s="7" t="str">
        <f>IFERROR(ROUND(AVERAGEIF('Week 1 - Making'!$B:$B,'Product List'!$A3610,'Week 1 - Making'!$P:$P),0),"")</f>
        <v/>
      </c>
      <c r="K3610" s="7" t="str">
        <f>IFERROR(ROUND(AVERAGEIF('Week 2 - Making'!$B:$B,'Product List'!$A3610,'Week 2 - Making'!$P:$P),0),"")</f>
        <v/>
      </c>
      <c r="L3610" s="263" t="str">
        <f>IFERROR(ROUND(AVERAGEIF('Week 3 - Making'!$B:$B,'Product List'!$A3610,'Week 3 - Making'!$P:$P),0),"")</f>
        <v/>
      </c>
      <c r="M3610" s="7" t="str">
        <f>IFERROR(ROUND(AVERAGEIF('Week 4 - Making'!$B:$B,'Product List'!$A3610,'Week 4 - Making'!$P:$P),0),"")</f>
        <v/>
      </c>
      <c r="N3610" s="7" t="str">
        <f>IFERROR(ROUND(AVERAGEIF('Week 5 - Making'!$B:$B,'Product List'!$A3610,'Week 5 - Making'!$P:$P),0),"")</f>
        <v/>
      </c>
      <c r="O3610" s="7"/>
      <c r="P3610" s="7" t="str">
        <f t="array" ref="P3610">iferror(xlookup(C3610,'Product Families'!A:A,'Product Families'!S:S),"")</f>
        <v/>
      </c>
    </row>
    <row r="3611" ht="14.25" customHeight="1">
      <c r="A3611" s="122"/>
      <c r="B3611" s="270"/>
      <c r="C3611" s="122"/>
      <c r="D3611" s="7" t="str">
        <f t="array" ref="D3611">IFERROR(XLOOKUP($C3611,'Product Families'!$A:$A,'Product Families'!$D:$D),"")</f>
        <v/>
      </c>
      <c r="E3611" s="7" t="str">
        <f t="array" ref="E3611">IFERROR(XLOOKUP($C3611,'Product Families'!$A:$A,'Product Families'!$E:$E),"")</f>
        <v/>
      </c>
      <c r="F3611" s="7" t="str">
        <f t="array" ref="F3611">IFERROR(XLOOKUP($C3611,'Product Families'!$A:$A,'Product Families'!$F:$F),"")</f>
        <v/>
      </c>
      <c r="G3611" s="7" t="str">
        <f t="array" ref="G3611">IFERROR(XLOOKUP($C3611,'Product Families'!$A:$A,'Product Families'!$G:$G),"")</f>
        <v/>
      </c>
      <c r="J3611" s="7" t="str">
        <f>IFERROR(ROUND(AVERAGEIF('Week 1 - Making'!$B:$B,'Product List'!$A3611,'Week 1 - Making'!$P:$P),0),"")</f>
        <v/>
      </c>
      <c r="K3611" s="7" t="str">
        <f>IFERROR(ROUND(AVERAGEIF('Week 2 - Making'!$B:$B,'Product List'!$A3611,'Week 2 - Making'!$P:$P),0),"")</f>
        <v/>
      </c>
      <c r="L3611" s="263" t="str">
        <f>IFERROR(ROUND(AVERAGEIF('Week 3 - Making'!$B:$B,'Product List'!$A3611,'Week 3 - Making'!$P:$P),0),"")</f>
        <v/>
      </c>
      <c r="M3611" s="7" t="str">
        <f>IFERROR(ROUND(AVERAGEIF('Week 4 - Making'!$B:$B,'Product List'!$A3611,'Week 4 - Making'!$P:$P),0),"")</f>
        <v/>
      </c>
      <c r="N3611" s="7" t="str">
        <f>IFERROR(ROUND(AVERAGEIF('Week 5 - Making'!$B:$B,'Product List'!$A3611,'Week 5 - Making'!$P:$P),0),"")</f>
        <v/>
      </c>
      <c r="O3611" s="7"/>
      <c r="P3611" s="7" t="str">
        <f t="array" ref="P3611">iferror(xlookup(C3611,'Product Families'!A:A,'Product Families'!S:S),"")</f>
        <v/>
      </c>
    </row>
    <row r="3612" ht="14.25" customHeight="1">
      <c r="A3612" s="122"/>
      <c r="B3612" s="270"/>
      <c r="C3612" s="122"/>
      <c r="D3612" s="7" t="str">
        <f t="array" ref="D3612">IFERROR(XLOOKUP($C3612,'Product Families'!$A:$A,'Product Families'!$D:$D),"")</f>
        <v/>
      </c>
      <c r="E3612" s="7" t="str">
        <f t="array" ref="E3612">IFERROR(XLOOKUP($C3612,'Product Families'!$A:$A,'Product Families'!$E:$E),"")</f>
        <v/>
      </c>
      <c r="F3612" s="7" t="str">
        <f t="array" ref="F3612">IFERROR(XLOOKUP($C3612,'Product Families'!$A:$A,'Product Families'!$F:$F),"")</f>
        <v/>
      </c>
      <c r="G3612" s="7" t="str">
        <f t="array" ref="G3612">IFERROR(XLOOKUP($C3612,'Product Families'!$A:$A,'Product Families'!$G:$G),"")</f>
        <v/>
      </c>
      <c r="J3612" s="7" t="str">
        <f>IFERROR(ROUND(AVERAGEIF('Week 1 - Making'!$B:$B,'Product List'!$A3612,'Week 1 - Making'!$P:$P),0),"")</f>
        <v/>
      </c>
      <c r="K3612" s="7" t="str">
        <f>IFERROR(ROUND(AVERAGEIF('Week 2 - Making'!$B:$B,'Product List'!$A3612,'Week 2 - Making'!$P:$P),0),"")</f>
        <v/>
      </c>
      <c r="L3612" s="263" t="str">
        <f>IFERROR(ROUND(AVERAGEIF('Week 3 - Making'!$B:$B,'Product List'!$A3612,'Week 3 - Making'!$P:$P),0),"")</f>
        <v/>
      </c>
      <c r="M3612" s="7" t="str">
        <f>IFERROR(ROUND(AVERAGEIF('Week 4 - Making'!$B:$B,'Product List'!$A3612,'Week 4 - Making'!$P:$P),0),"")</f>
        <v/>
      </c>
      <c r="N3612" s="7" t="str">
        <f>IFERROR(ROUND(AVERAGEIF('Week 5 - Making'!$B:$B,'Product List'!$A3612,'Week 5 - Making'!$P:$P),0),"")</f>
        <v/>
      </c>
      <c r="O3612" s="7"/>
      <c r="P3612" s="7" t="str">
        <f t="array" ref="P3612">iferror(xlookup(C3612,'Product Families'!A:A,'Product Families'!S:S),"")</f>
        <v/>
      </c>
    </row>
    <row r="3613" ht="14.25" customHeight="1">
      <c r="A3613" s="122"/>
      <c r="B3613" s="270"/>
      <c r="C3613" s="122"/>
      <c r="D3613" s="7" t="str">
        <f t="array" ref="D3613">IFERROR(XLOOKUP($C3613,'Product Families'!$A:$A,'Product Families'!$D:$D),"")</f>
        <v/>
      </c>
      <c r="E3613" s="7" t="str">
        <f t="array" ref="E3613">IFERROR(XLOOKUP($C3613,'Product Families'!$A:$A,'Product Families'!$E:$E),"")</f>
        <v/>
      </c>
      <c r="F3613" s="7" t="str">
        <f t="array" ref="F3613">IFERROR(XLOOKUP($C3613,'Product Families'!$A:$A,'Product Families'!$F:$F),"")</f>
        <v/>
      </c>
      <c r="G3613" s="7" t="str">
        <f t="array" ref="G3613">IFERROR(XLOOKUP($C3613,'Product Families'!$A:$A,'Product Families'!$G:$G),"")</f>
        <v/>
      </c>
      <c r="J3613" s="7" t="str">
        <f>IFERROR(ROUND(AVERAGEIF('Week 1 - Making'!$B:$B,'Product List'!$A3613,'Week 1 - Making'!$P:$P),0),"")</f>
        <v/>
      </c>
      <c r="K3613" s="7" t="str">
        <f>IFERROR(ROUND(AVERAGEIF('Week 2 - Making'!$B:$B,'Product List'!$A3613,'Week 2 - Making'!$P:$P),0),"")</f>
        <v/>
      </c>
      <c r="L3613" s="263" t="str">
        <f>IFERROR(ROUND(AVERAGEIF('Week 3 - Making'!$B:$B,'Product List'!$A3613,'Week 3 - Making'!$P:$P),0),"")</f>
        <v/>
      </c>
      <c r="M3613" s="7" t="str">
        <f>IFERROR(ROUND(AVERAGEIF('Week 4 - Making'!$B:$B,'Product List'!$A3613,'Week 4 - Making'!$P:$P),0),"")</f>
        <v/>
      </c>
      <c r="N3613" s="7" t="str">
        <f>IFERROR(ROUND(AVERAGEIF('Week 5 - Making'!$B:$B,'Product List'!$A3613,'Week 5 - Making'!$P:$P),0),"")</f>
        <v/>
      </c>
      <c r="O3613" s="7"/>
      <c r="P3613" s="7" t="str">
        <f t="array" ref="P3613">iferror(xlookup(C3613,'Product Families'!A:A,'Product Families'!S:S),"")</f>
        <v/>
      </c>
    </row>
    <row r="3614" ht="14.25" customHeight="1">
      <c r="A3614" s="122"/>
      <c r="B3614" s="270"/>
      <c r="C3614" s="122"/>
      <c r="D3614" s="7" t="str">
        <f t="array" ref="D3614">IFERROR(XLOOKUP($C3614,'Product Families'!$A:$A,'Product Families'!$D:$D),"")</f>
        <v/>
      </c>
      <c r="E3614" s="7" t="str">
        <f t="array" ref="E3614">IFERROR(XLOOKUP($C3614,'Product Families'!$A:$A,'Product Families'!$E:$E),"")</f>
        <v/>
      </c>
      <c r="F3614" s="7" t="str">
        <f t="array" ref="F3614">IFERROR(XLOOKUP($C3614,'Product Families'!$A:$A,'Product Families'!$F:$F),"")</f>
        <v/>
      </c>
      <c r="G3614" s="7" t="str">
        <f t="array" ref="G3614">IFERROR(XLOOKUP($C3614,'Product Families'!$A:$A,'Product Families'!$G:$G),"")</f>
        <v/>
      </c>
      <c r="J3614" s="7" t="str">
        <f>IFERROR(ROUND(AVERAGEIF('Week 1 - Making'!$B:$B,'Product List'!$A3614,'Week 1 - Making'!$P:$P),0),"")</f>
        <v/>
      </c>
      <c r="K3614" s="7" t="str">
        <f>IFERROR(ROUND(AVERAGEIF('Week 2 - Making'!$B:$B,'Product List'!$A3614,'Week 2 - Making'!$P:$P),0),"")</f>
        <v/>
      </c>
      <c r="L3614" s="263" t="str">
        <f>IFERROR(ROUND(AVERAGEIF('Week 3 - Making'!$B:$B,'Product List'!$A3614,'Week 3 - Making'!$P:$P),0),"")</f>
        <v/>
      </c>
      <c r="M3614" s="7" t="str">
        <f>IFERROR(ROUND(AVERAGEIF('Week 4 - Making'!$B:$B,'Product List'!$A3614,'Week 4 - Making'!$P:$P),0),"")</f>
        <v/>
      </c>
      <c r="N3614" s="7" t="str">
        <f>IFERROR(ROUND(AVERAGEIF('Week 5 - Making'!$B:$B,'Product List'!$A3614,'Week 5 - Making'!$P:$P),0),"")</f>
        <v/>
      </c>
      <c r="O3614" s="7"/>
      <c r="P3614" s="7" t="str">
        <f t="array" ref="P3614">iferror(xlookup(C3614,'Product Families'!A:A,'Product Families'!S:S),"")</f>
        <v/>
      </c>
    </row>
    <row r="3615" ht="14.25" customHeight="1">
      <c r="A3615" s="122"/>
      <c r="B3615" s="270"/>
      <c r="C3615" s="122"/>
      <c r="D3615" s="7" t="str">
        <f t="array" ref="D3615">IFERROR(XLOOKUP($C3615,'Product Families'!$A:$A,'Product Families'!$D:$D),"")</f>
        <v/>
      </c>
      <c r="E3615" s="7" t="str">
        <f t="array" ref="E3615">IFERROR(XLOOKUP($C3615,'Product Families'!$A:$A,'Product Families'!$E:$E),"")</f>
        <v/>
      </c>
      <c r="F3615" s="7" t="str">
        <f t="array" ref="F3615">IFERROR(XLOOKUP($C3615,'Product Families'!$A:$A,'Product Families'!$F:$F),"")</f>
        <v/>
      </c>
      <c r="G3615" s="7" t="str">
        <f t="array" ref="G3615">IFERROR(XLOOKUP($C3615,'Product Families'!$A:$A,'Product Families'!$G:$G),"")</f>
        <v/>
      </c>
      <c r="J3615" s="7" t="str">
        <f>IFERROR(ROUND(AVERAGEIF('Week 1 - Making'!$B:$B,'Product List'!$A3615,'Week 1 - Making'!$P:$P),0),"")</f>
        <v/>
      </c>
      <c r="K3615" s="7" t="str">
        <f>IFERROR(ROUND(AVERAGEIF('Week 2 - Making'!$B:$B,'Product List'!$A3615,'Week 2 - Making'!$P:$P),0),"")</f>
        <v/>
      </c>
      <c r="L3615" s="263" t="str">
        <f>IFERROR(ROUND(AVERAGEIF('Week 3 - Making'!$B:$B,'Product List'!$A3615,'Week 3 - Making'!$P:$P),0),"")</f>
        <v/>
      </c>
      <c r="M3615" s="7" t="str">
        <f>IFERROR(ROUND(AVERAGEIF('Week 4 - Making'!$B:$B,'Product List'!$A3615,'Week 4 - Making'!$P:$P),0),"")</f>
        <v/>
      </c>
      <c r="N3615" s="7" t="str">
        <f>IFERROR(ROUND(AVERAGEIF('Week 5 - Making'!$B:$B,'Product List'!$A3615,'Week 5 - Making'!$P:$P),0),"")</f>
        <v/>
      </c>
      <c r="O3615" s="7"/>
      <c r="P3615" s="7" t="str">
        <f t="array" ref="P3615">iferror(xlookup(C3615,'Product Families'!A:A,'Product Families'!S:S),"")</f>
        <v/>
      </c>
    </row>
    <row r="3616" ht="14.25" customHeight="1">
      <c r="A3616" s="122"/>
      <c r="B3616" s="270"/>
      <c r="C3616" s="122"/>
      <c r="D3616" s="7" t="str">
        <f t="array" ref="D3616">IFERROR(XLOOKUP($C3616,'Product Families'!$A:$A,'Product Families'!$D:$D),"")</f>
        <v/>
      </c>
      <c r="E3616" s="7" t="str">
        <f t="array" ref="E3616">IFERROR(XLOOKUP($C3616,'Product Families'!$A:$A,'Product Families'!$E:$E),"")</f>
        <v/>
      </c>
      <c r="F3616" s="7" t="str">
        <f t="array" ref="F3616">IFERROR(XLOOKUP($C3616,'Product Families'!$A:$A,'Product Families'!$F:$F),"")</f>
        <v/>
      </c>
      <c r="G3616" s="7" t="str">
        <f t="array" ref="G3616">IFERROR(XLOOKUP($C3616,'Product Families'!$A:$A,'Product Families'!$G:$G),"")</f>
        <v/>
      </c>
      <c r="J3616" s="7" t="str">
        <f>IFERROR(ROUND(AVERAGEIF('Week 1 - Making'!$B:$B,'Product List'!$A3616,'Week 1 - Making'!$P:$P),0),"")</f>
        <v/>
      </c>
      <c r="K3616" s="7" t="str">
        <f>IFERROR(ROUND(AVERAGEIF('Week 2 - Making'!$B:$B,'Product List'!$A3616,'Week 2 - Making'!$P:$P),0),"")</f>
        <v/>
      </c>
      <c r="L3616" s="263" t="str">
        <f>IFERROR(ROUND(AVERAGEIF('Week 3 - Making'!$B:$B,'Product List'!$A3616,'Week 3 - Making'!$P:$P),0),"")</f>
        <v/>
      </c>
      <c r="M3616" s="7" t="str">
        <f>IFERROR(ROUND(AVERAGEIF('Week 4 - Making'!$B:$B,'Product List'!$A3616,'Week 4 - Making'!$P:$P),0),"")</f>
        <v/>
      </c>
      <c r="N3616" s="7" t="str">
        <f>IFERROR(ROUND(AVERAGEIF('Week 5 - Making'!$B:$B,'Product List'!$A3616,'Week 5 - Making'!$P:$P),0),"")</f>
        <v/>
      </c>
      <c r="O3616" s="7"/>
      <c r="P3616" s="7" t="str">
        <f t="array" ref="P3616">iferror(xlookup(C3616,'Product Families'!A:A,'Product Families'!S:S),"")</f>
        <v/>
      </c>
    </row>
    <row r="3617" ht="14.25" customHeight="1">
      <c r="A3617" s="122"/>
      <c r="B3617" s="270"/>
      <c r="C3617" s="122"/>
      <c r="D3617" s="7" t="str">
        <f t="array" ref="D3617">IFERROR(XLOOKUP($C3617,'Product Families'!$A:$A,'Product Families'!$D:$D),"")</f>
        <v/>
      </c>
      <c r="E3617" s="7" t="str">
        <f t="array" ref="E3617">IFERROR(XLOOKUP($C3617,'Product Families'!$A:$A,'Product Families'!$E:$E),"")</f>
        <v/>
      </c>
      <c r="F3617" s="7" t="str">
        <f t="array" ref="F3617">IFERROR(XLOOKUP($C3617,'Product Families'!$A:$A,'Product Families'!$F:$F),"")</f>
        <v/>
      </c>
      <c r="G3617" s="7" t="str">
        <f t="array" ref="G3617">IFERROR(XLOOKUP($C3617,'Product Families'!$A:$A,'Product Families'!$G:$G),"")</f>
        <v/>
      </c>
      <c r="J3617" s="7" t="str">
        <f>IFERROR(ROUND(AVERAGEIF('Week 1 - Making'!$B:$B,'Product List'!$A3617,'Week 1 - Making'!$P:$P),0),"")</f>
        <v/>
      </c>
      <c r="K3617" s="7" t="str">
        <f>IFERROR(ROUND(AVERAGEIF('Week 2 - Making'!$B:$B,'Product List'!$A3617,'Week 2 - Making'!$P:$P),0),"")</f>
        <v/>
      </c>
      <c r="L3617" s="263" t="str">
        <f>IFERROR(ROUND(AVERAGEIF('Week 3 - Making'!$B:$B,'Product List'!$A3617,'Week 3 - Making'!$P:$P),0),"")</f>
        <v/>
      </c>
      <c r="M3617" s="7" t="str">
        <f>IFERROR(ROUND(AVERAGEIF('Week 4 - Making'!$B:$B,'Product List'!$A3617,'Week 4 - Making'!$P:$P),0),"")</f>
        <v/>
      </c>
      <c r="N3617" s="7" t="str">
        <f>IFERROR(ROUND(AVERAGEIF('Week 5 - Making'!$B:$B,'Product List'!$A3617,'Week 5 - Making'!$P:$P),0),"")</f>
        <v/>
      </c>
      <c r="O3617" s="7"/>
      <c r="P3617" s="7" t="str">
        <f t="array" ref="P3617">iferror(xlookup(C3617,'Product Families'!A:A,'Product Families'!S:S),"")</f>
        <v/>
      </c>
    </row>
    <row r="3618" ht="14.25" customHeight="1">
      <c r="A3618" s="122"/>
      <c r="B3618" s="270"/>
      <c r="C3618" s="122"/>
      <c r="D3618" s="7" t="str">
        <f t="array" ref="D3618">IFERROR(XLOOKUP($C3618,'Product Families'!$A:$A,'Product Families'!$D:$D),"")</f>
        <v/>
      </c>
      <c r="E3618" s="7" t="str">
        <f t="array" ref="E3618">IFERROR(XLOOKUP($C3618,'Product Families'!$A:$A,'Product Families'!$E:$E),"")</f>
        <v/>
      </c>
      <c r="F3618" s="7" t="str">
        <f t="array" ref="F3618">IFERROR(XLOOKUP($C3618,'Product Families'!$A:$A,'Product Families'!$F:$F),"")</f>
        <v/>
      </c>
      <c r="G3618" s="7" t="str">
        <f t="array" ref="G3618">IFERROR(XLOOKUP($C3618,'Product Families'!$A:$A,'Product Families'!$G:$G),"")</f>
        <v/>
      </c>
      <c r="J3618" s="7" t="str">
        <f>IFERROR(ROUND(AVERAGEIF('Week 1 - Making'!$B:$B,'Product List'!$A3618,'Week 1 - Making'!$P:$P),0),"")</f>
        <v/>
      </c>
      <c r="K3618" s="7" t="str">
        <f>IFERROR(ROUND(AVERAGEIF('Week 2 - Making'!$B:$B,'Product List'!$A3618,'Week 2 - Making'!$P:$P),0),"")</f>
        <v/>
      </c>
      <c r="L3618" s="263" t="str">
        <f>IFERROR(ROUND(AVERAGEIF('Week 3 - Making'!$B:$B,'Product List'!$A3618,'Week 3 - Making'!$P:$P),0),"")</f>
        <v/>
      </c>
      <c r="M3618" s="7" t="str">
        <f>IFERROR(ROUND(AVERAGEIF('Week 4 - Making'!$B:$B,'Product List'!$A3618,'Week 4 - Making'!$P:$P),0),"")</f>
        <v/>
      </c>
      <c r="N3618" s="7" t="str">
        <f>IFERROR(ROUND(AVERAGEIF('Week 5 - Making'!$B:$B,'Product List'!$A3618,'Week 5 - Making'!$P:$P),0),"")</f>
        <v/>
      </c>
      <c r="O3618" s="7"/>
      <c r="P3618" s="7" t="str">
        <f t="array" ref="P3618">iferror(xlookup(C3618,'Product Families'!A:A,'Product Families'!S:S),"")</f>
        <v/>
      </c>
    </row>
    <row r="3619" ht="14.25" customHeight="1">
      <c r="A3619" s="122"/>
      <c r="B3619" s="270"/>
      <c r="C3619" s="122"/>
      <c r="D3619" s="7" t="str">
        <f t="array" ref="D3619">IFERROR(XLOOKUP($C3619,'Product Families'!$A:$A,'Product Families'!$D:$D),"")</f>
        <v/>
      </c>
      <c r="E3619" s="7" t="str">
        <f t="array" ref="E3619">IFERROR(XLOOKUP($C3619,'Product Families'!$A:$A,'Product Families'!$E:$E),"")</f>
        <v/>
      </c>
      <c r="F3619" s="7" t="str">
        <f t="array" ref="F3619">IFERROR(XLOOKUP($C3619,'Product Families'!$A:$A,'Product Families'!$F:$F),"")</f>
        <v/>
      </c>
      <c r="G3619" s="7" t="str">
        <f t="array" ref="G3619">IFERROR(XLOOKUP($C3619,'Product Families'!$A:$A,'Product Families'!$G:$G),"")</f>
        <v/>
      </c>
      <c r="J3619" s="7" t="str">
        <f>IFERROR(ROUND(AVERAGEIF('Week 1 - Making'!$B:$B,'Product List'!$A3619,'Week 1 - Making'!$P:$P),0),"")</f>
        <v/>
      </c>
      <c r="K3619" s="7" t="str">
        <f>IFERROR(ROUND(AVERAGEIF('Week 2 - Making'!$B:$B,'Product List'!$A3619,'Week 2 - Making'!$P:$P),0),"")</f>
        <v/>
      </c>
      <c r="L3619" s="263" t="str">
        <f>IFERROR(ROUND(AVERAGEIF('Week 3 - Making'!$B:$B,'Product List'!$A3619,'Week 3 - Making'!$P:$P),0),"")</f>
        <v/>
      </c>
      <c r="M3619" s="7" t="str">
        <f>IFERROR(ROUND(AVERAGEIF('Week 4 - Making'!$B:$B,'Product List'!$A3619,'Week 4 - Making'!$P:$P),0),"")</f>
        <v/>
      </c>
      <c r="N3619" s="7" t="str">
        <f>IFERROR(ROUND(AVERAGEIF('Week 5 - Making'!$B:$B,'Product List'!$A3619,'Week 5 - Making'!$P:$P),0),"")</f>
        <v/>
      </c>
      <c r="O3619" s="7"/>
      <c r="P3619" s="7" t="str">
        <f t="array" ref="P3619">iferror(xlookup(C3619,'Product Families'!A:A,'Product Families'!S:S),"")</f>
        <v/>
      </c>
    </row>
    <row r="3620" ht="14.25" customHeight="1">
      <c r="A3620" s="122"/>
      <c r="B3620" s="270"/>
      <c r="C3620" s="122"/>
      <c r="D3620" s="7" t="str">
        <f t="array" ref="D3620">IFERROR(XLOOKUP($C3620,'Product Families'!$A:$A,'Product Families'!$D:$D),"")</f>
        <v/>
      </c>
      <c r="E3620" s="7" t="str">
        <f t="array" ref="E3620">IFERROR(XLOOKUP($C3620,'Product Families'!$A:$A,'Product Families'!$E:$E),"")</f>
        <v/>
      </c>
      <c r="F3620" s="7" t="str">
        <f t="array" ref="F3620">IFERROR(XLOOKUP($C3620,'Product Families'!$A:$A,'Product Families'!$F:$F),"")</f>
        <v/>
      </c>
      <c r="G3620" s="7" t="str">
        <f t="array" ref="G3620">IFERROR(XLOOKUP($C3620,'Product Families'!$A:$A,'Product Families'!$G:$G),"")</f>
        <v/>
      </c>
      <c r="J3620" s="7" t="str">
        <f>IFERROR(ROUND(AVERAGEIF('Week 1 - Making'!$B:$B,'Product List'!$A3620,'Week 1 - Making'!$P:$P),0),"")</f>
        <v/>
      </c>
      <c r="K3620" s="7" t="str">
        <f>IFERROR(ROUND(AVERAGEIF('Week 2 - Making'!$B:$B,'Product List'!$A3620,'Week 2 - Making'!$P:$P),0),"")</f>
        <v/>
      </c>
      <c r="L3620" s="263" t="str">
        <f>IFERROR(ROUND(AVERAGEIF('Week 3 - Making'!$B:$B,'Product List'!$A3620,'Week 3 - Making'!$P:$P),0),"")</f>
        <v/>
      </c>
      <c r="M3620" s="7" t="str">
        <f>IFERROR(ROUND(AVERAGEIF('Week 4 - Making'!$B:$B,'Product List'!$A3620,'Week 4 - Making'!$P:$P),0),"")</f>
        <v/>
      </c>
      <c r="N3620" s="7" t="str">
        <f>IFERROR(ROUND(AVERAGEIF('Week 5 - Making'!$B:$B,'Product List'!$A3620,'Week 5 - Making'!$P:$P),0),"")</f>
        <v/>
      </c>
      <c r="O3620" s="7"/>
      <c r="P3620" s="7" t="str">
        <f t="array" ref="P3620">iferror(xlookup(C3620,'Product Families'!A:A,'Product Families'!S:S),"")</f>
        <v/>
      </c>
    </row>
    <row r="3621" ht="14.25" customHeight="1">
      <c r="A3621" s="122"/>
      <c r="B3621" s="270"/>
      <c r="C3621" s="122"/>
      <c r="D3621" s="7" t="str">
        <f t="array" ref="D3621">IFERROR(XLOOKUP($C3621,'Product Families'!$A:$A,'Product Families'!$D:$D),"")</f>
        <v/>
      </c>
      <c r="E3621" s="7" t="str">
        <f t="array" ref="E3621">IFERROR(XLOOKUP($C3621,'Product Families'!$A:$A,'Product Families'!$E:$E),"")</f>
        <v/>
      </c>
      <c r="F3621" s="7" t="str">
        <f t="array" ref="F3621">IFERROR(XLOOKUP($C3621,'Product Families'!$A:$A,'Product Families'!$F:$F),"")</f>
        <v/>
      </c>
      <c r="G3621" s="7" t="str">
        <f t="array" ref="G3621">IFERROR(XLOOKUP($C3621,'Product Families'!$A:$A,'Product Families'!$G:$G),"")</f>
        <v/>
      </c>
      <c r="J3621" s="7" t="str">
        <f>IFERROR(ROUND(AVERAGEIF('Week 1 - Making'!$B:$B,'Product List'!$A3621,'Week 1 - Making'!$P:$P),0),"")</f>
        <v/>
      </c>
      <c r="K3621" s="7" t="str">
        <f>IFERROR(ROUND(AVERAGEIF('Week 2 - Making'!$B:$B,'Product List'!$A3621,'Week 2 - Making'!$P:$P),0),"")</f>
        <v/>
      </c>
      <c r="L3621" s="263" t="str">
        <f>IFERROR(ROUND(AVERAGEIF('Week 3 - Making'!$B:$B,'Product List'!$A3621,'Week 3 - Making'!$P:$P),0),"")</f>
        <v/>
      </c>
      <c r="M3621" s="7" t="str">
        <f>IFERROR(ROUND(AVERAGEIF('Week 4 - Making'!$B:$B,'Product List'!$A3621,'Week 4 - Making'!$P:$P),0),"")</f>
        <v/>
      </c>
      <c r="N3621" s="7" t="str">
        <f>IFERROR(ROUND(AVERAGEIF('Week 5 - Making'!$B:$B,'Product List'!$A3621,'Week 5 - Making'!$P:$P),0),"")</f>
        <v/>
      </c>
      <c r="O3621" s="7"/>
      <c r="P3621" s="7" t="str">
        <f t="array" ref="P3621">iferror(xlookup(C3621,'Product Families'!A:A,'Product Families'!S:S),"")</f>
        <v/>
      </c>
    </row>
    <row r="3622" ht="14.25" customHeight="1">
      <c r="A3622" s="122"/>
      <c r="B3622" s="270"/>
      <c r="C3622" s="122"/>
      <c r="D3622" s="7" t="str">
        <f t="array" ref="D3622">IFERROR(XLOOKUP($C3622,'Product Families'!$A:$A,'Product Families'!$D:$D),"")</f>
        <v/>
      </c>
      <c r="E3622" s="7" t="str">
        <f t="array" ref="E3622">IFERROR(XLOOKUP($C3622,'Product Families'!$A:$A,'Product Families'!$E:$E),"")</f>
        <v/>
      </c>
      <c r="F3622" s="7" t="str">
        <f t="array" ref="F3622">IFERROR(XLOOKUP($C3622,'Product Families'!$A:$A,'Product Families'!$F:$F),"")</f>
        <v/>
      </c>
      <c r="G3622" s="7" t="str">
        <f t="array" ref="G3622">IFERROR(XLOOKUP($C3622,'Product Families'!$A:$A,'Product Families'!$G:$G),"")</f>
        <v/>
      </c>
      <c r="J3622" s="7" t="str">
        <f>IFERROR(ROUND(AVERAGEIF('Week 1 - Making'!$B:$B,'Product List'!$A3622,'Week 1 - Making'!$P:$P),0),"")</f>
        <v/>
      </c>
      <c r="K3622" s="7" t="str">
        <f>IFERROR(ROUND(AVERAGEIF('Week 2 - Making'!$B:$B,'Product List'!$A3622,'Week 2 - Making'!$P:$P),0),"")</f>
        <v/>
      </c>
      <c r="L3622" s="263" t="str">
        <f>IFERROR(ROUND(AVERAGEIF('Week 3 - Making'!$B:$B,'Product List'!$A3622,'Week 3 - Making'!$P:$P),0),"")</f>
        <v/>
      </c>
      <c r="M3622" s="7" t="str">
        <f>IFERROR(ROUND(AVERAGEIF('Week 4 - Making'!$B:$B,'Product List'!$A3622,'Week 4 - Making'!$P:$P),0),"")</f>
        <v/>
      </c>
      <c r="N3622" s="7" t="str">
        <f>IFERROR(ROUND(AVERAGEIF('Week 5 - Making'!$B:$B,'Product List'!$A3622,'Week 5 - Making'!$P:$P),0),"")</f>
        <v/>
      </c>
      <c r="O3622" s="7"/>
      <c r="P3622" s="7" t="str">
        <f t="array" ref="P3622">iferror(xlookup(C3622,'Product Families'!A:A,'Product Families'!S:S),"")</f>
        <v/>
      </c>
    </row>
    <row r="3623" ht="14.25" customHeight="1">
      <c r="A3623" s="122"/>
      <c r="B3623" s="270"/>
      <c r="C3623" s="122"/>
      <c r="D3623" s="7" t="str">
        <f t="array" ref="D3623">IFERROR(XLOOKUP($C3623,'Product Families'!$A:$A,'Product Families'!$D:$D),"")</f>
        <v/>
      </c>
      <c r="E3623" s="7" t="str">
        <f t="array" ref="E3623">IFERROR(XLOOKUP($C3623,'Product Families'!$A:$A,'Product Families'!$E:$E),"")</f>
        <v/>
      </c>
      <c r="F3623" s="7" t="str">
        <f t="array" ref="F3623">IFERROR(XLOOKUP($C3623,'Product Families'!$A:$A,'Product Families'!$F:$F),"")</f>
        <v/>
      </c>
      <c r="G3623" s="7" t="str">
        <f t="array" ref="G3623">IFERROR(XLOOKUP($C3623,'Product Families'!$A:$A,'Product Families'!$G:$G),"")</f>
        <v/>
      </c>
      <c r="J3623" s="7" t="str">
        <f>IFERROR(ROUND(AVERAGEIF('Week 1 - Making'!$B:$B,'Product List'!$A3623,'Week 1 - Making'!$P:$P),0),"")</f>
        <v/>
      </c>
      <c r="K3623" s="7" t="str">
        <f>IFERROR(ROUND(AVERAGEIF('Week 2 - Making'!$B:$B,'Product List'!$A3623,'Week 2 - Making'!$P:$P),0),"")</f>
        <v/>
      </c>
      <c r="L3623" s="263" t="str">
        <f>IFERROR(ROUND(AVERAGEIF('Week 3 - Making'!$B:$B,'Product List'!$A3623,'Week 3 - Making'!$P:$P),0),"")</f>
        <v/>
      </c>
      <c r="M3623" s="7" t="str">
        <f>IFERROR(ROUND(AVERAGEIF('Week 4 - Making'!$B:$B,'Product List'!$A3623,'Week 4 - Making'!$P:$P),0),"")</f>
        <v/>
      </c>
      <c r="N3623" s="7" t="str">
        <f>IFERROR(ROUND(AVERAGEIF('Week 5 - Making'!$B:$B,'Product List'!$A3623,'Week 5 - Making'!$P:$P),0),"")</f>
        <v/>
      </c>
      <c r="O3623" s="7"/>
      <c r="P3623" s="7" t="str">
        <f t="array" ref="P3623">iferror(xlookup(C3623,'Product Families'!A:A,'Product Families'!S:S),"")</f>
        <v/>
      </c>
    </row>
    <row r="3624" ht="14.25" customHeight="1">
      <c r="A3624" s="122"/>
      <c r="B3624" s="270"/>
      <c r="C3624" s="122"/>
      <c r="D3624" s="7" t="str">
        <f t="array" ref="D3624">IFERROR(XLOOKUP($C3624,'Product Families'!$A:$A,'Product Families'!$D:$D),"")</f>
        <v/>
      </c>
      <c r="E3624" s="7" t="str">
        <f t="array" ref="E3624">IFERROR(XLOOKUP($C3624,'Product Families'!$A:$A,'Product Families'!$E:$E),"")</f>
        <v/>
      </c>
      <c r="F3624" s="7" t="str">
        <f t="array" ref="F3624">IFERROR(XLOOKUP($C3624,'Product Families'!$A:$A,'Product Families'!$F:$F),"")</f>
        <v/>
      </c>
      <c r="G3624" s="7" t="str">
        <f t="array" ref="G3624">IFERROR(XLOOKUP($C3624,'Product Families'!$A:$A,'Product Families'!$G:$G),"")</f>
        <v/>
      </c>
      <c r="J3624" s="7" t="str">
        <f>IFERROR(ROUND(AVERAGEIF('Week 1 - Making'!$B:$B,'Product List'!$A3624,'Week 1 - Making'!$P:$P),0),"")</f>
        <v/>
      </c>
      <c r="K3624" s="7" t="str">
        <f>IFERROR(ROUND(AVERAGEIF('Week 2 - Making'!$B:$B,'Product List'!$A3624,'Week 2 - Making'!$P:$P),0),"")</f>
        <v/>
      </c>
      <c r="L3624" s="263" t="str">
        <f>IFERROR(ROUND(AVERAGEIF('Week 3 - Making'!$B:$B,'Product List'!$A3624,'Week 3 - Making'!$P:$P),0),"")</f>
        <v/>
      </c>
      <c r="M3624" s="7" t="str">
        <f>IFERROR(ROUND(AVERAGEIF('Week 4 - Making'!$B:$B,'Product List'!$A3624,'Week 4 - Making'!$P:$P),0),"")</f>
        <v/>
      </c>
      <c r="N3624" s="7" t="str">
        <f>IFERROR(ROUND(AVERAGEIF('Week 5 - Making'!$B:$B,'Product List'!$A3624,'Week 5 - Making'!$P:$P),0),"")</f>
        <v/>
      </c>
      <c r="O3624" s="7"/>
      <c r="P3624" s="7" t="str">
        <f t="array" ref="P3624">iferror(xlookup(C3624,'Product Families'!A:A,'Product Families'!S:S),"")</f>
        <v/>
      </c>
    </row>
    <row r="3625" ht="14.25" customHeight="1">
      <c r="A3625" s="122"/>
      <c r="B3625" s="270"/>
      <c r="C3625" s="122"/>
      <c r="D3625" s="7" t="str">
        <f t="array" ref="D3625">IFERROR(XLOOKUP($C3625,'Product Families'!$A:$A,'Product Families'!$D:$D),"")</f>
        <v/>
      </c>
      <c r="E3625" s="7" t="str">
        <f t="array" ref="E3625">IFERROR(XLOOKUP($C3625,'Product Families'!$A:$A,'Product Families'!$E:$E),"")</f>
        <v/>
      </c>
      <c r="F3625" s="7" t="str">
        <f t="array" ref="F3625">IFERROR(XLOOKUP($C3625,'Product Families'!$A:$A,'Product Families'!$F:$F),"")</f>
        <v/>
      </c>
      <c r="G3625" s="7" t="str">
        <f t="array" ref="G3625">IFERROR(XLOOKUP($C3625,'Product Families'!$A:$A,'Product Families'!$G:$G),"")</f>
        <v/>
      </c>
      <c r="J3625" s="7" t="str">
        <f>IFERROR(ROUND(AVERAGEIF('Week 1 - Making'!$B:$B,'Product List'!$A3625,'Week 1 - Making'!$P:$P),0),"")</f>
        <v/>
      </c>
      <c r="K3625" s="7" t="str">
        <f>IFERROR(ROUND(AVERAGEIF('Week 2 - Making'!$B:$B,'Product List'!$A3625,'Week 2 - Making'!$P:$P),0),"")</f>
        <v/>
      </c>
      <c r="L3625" s="263" t="str">
        <f>IFERROR(ROUND(AVERAGEIF('Week 3 - Making'!$B:$B,'Product List'!$A3625,'Week 3 - Making'!$P:$P),0),"")</f>
        <v/>
      </c>
      <c r="M3625" s="7" t="str">
        <f>IFERROR(ROUND(AVERAGEIF('Week 4 - Making'!$B:$B,'Product List'!$A3625,'Week 4 - Making'!$P:$P),0),"")</f>
        <v/>
      </c>
      <c r="N3625" s="7" t="str">
        <f>IFERROR(ROUND(AVERAGEIF('Week 5 - Making'!$B:$B,'Product List'!$A3625,'Week 5 - Making'!$P:$P),0),"")</f>
        <v/>
      </c>
      <c r="O3625" s="7"/>
      <c r="P3625" s="7" t="str">
        <f t="array" ref="P3625">iferror(xlookup(C3625,'Product Families'!A:A,'Product Families'!S:S),"")</f>
        <v/>
      </c>
    </row>
    <row r="3626" ht="14.25" customHeight="1">
      <c r="A3626" s="122"/>
      <c r="B3626" s="270"/>
      <c r="C3626" s="122"/>
      <c r="D3626" s="7" t="str">
        <f t="array" ref="D3626">IFERROR(XLOOKUP($C3626,'Product Families'!$A:$A,'Product Families'!$D:$D),"")</f>
        <v/>
      </c>
      <c r="E3626" s="7" t="str">
        <f t="array" ref="E3626">IFERROR(XLOOKUP($C3626,'Product Families'!$A:$A,'Product Families'!$E:$E),"")</f>
        <v/>
      </c>
      <c r="F3626" s="7" t="str">
        <f t="array" ref="F3626">IFERROR(XLOOKUP($C3626,'Product Families'!$A:$A,'Product Families'!$F:$F),"")</f>
        <v/>
      </c>
      <c r="G3626" s="7" t="str">
        <f t="array" ref="G3626">IFERROR(XLOOKUP($C3626,'Product Families'!$A:$A,'Product Families'!$G:$G),"")</f>
        <v/>
      </c>
      <c r="J3626" s="7" t="str">
        <f>IFERROR(ROUND(AVERAGEIF('Week 1 - Making'!$B:$B,'Product List'!$A3626,'Week 1 - Making'!$P:$P),0),"")</f>
        <v/>
      </c>
      <c r="K3626" s="7" t="str">
        <f>IFERROR(ROUND(AVERAGEIF('Week 2 - Making'!$B:$B,'Product List'!$A3626,'Week 2 - Making'!$P:$P),0),"")</f>
        <v/>
      </c>
      <c r="L3626" s="263" t="str">
        <f>IFERROR(ROUND(AVERAGEIF('Week 3 - Making'!$B:$B,'Product List'!$A3626,'Week 3 - Making'!$P:$P),0),"")</f>
        <v/>
      </c>
      <c r="M3626" s="7" t="str">
        <f>IFERROR(ROUND(AVERAGEIF('Week 4 - Making'!$B:$B,'Product List'!$A3626,'Week 4 - Making'!$P:$P),0),"")</f>
        <v/>
      </c>
      <c r="N3626" s="7" t="str">
        <f>IFERROR(ROUND(AVERAGEIF('Week 5 - Making'!$B:$B,'Product List'!$A3626,'Week 5 - Making'!$P:$P),0),"")</f>
        <v/>
      </c>
      <c r="O3626" s="7"/>
      <c r="P3626" s="7" t="str">
        <f t="array" ref="P3626">iferror(xlookup(C3626,'Product Families'!A:A,'Product Families'!S:S),"")</f>
        <v/>
      </c>
    </row>
    <row r="3627" ht="14.25" customHeight="1">
      <c r="A3627" s="122"/>
      <c r="B3627" s="270"/>
      <c r="C3627" s="122"/>
      <c r="D3627" s="7" t="str">
        <f t="array" ref="D3627">IFERROR(XLOOKUP($C3627,'Product Families'!$A:$A,'Product Families'!$D:$D),"")</f>
        <v/>
      </c>
      <c r="E3627" s="7" t="str">
        <f t="array" ref="E3627">IFERROR(XLOOKUP($C3627,'Product Families'!$A:$A,'Product Families'!$E:$E),"")</f>
        <v/>
      </c>
      <c r="F3627" s="7" t="str">
        <f t="array" ref="F3627">IFERROR(XLOOKUP($C3627,'Product Families'!$A:$A,'Product Families'!$F:$F),"")</f>
        <v/>
      </c>
      <c r="G3627" s="7" t="str">
        <f t="array" ref="G3627">IFERROR(XLOOKUP($C3627,'Product Families'!$A:$A,'Product Families'!$G:$G),"")</f>
        <v/>
      </c>
      <c r="J3627" s="7" t="str">
        <f>IFERROR(ROUND(AVERAGEIF('Week 1 - Making'!$B:$B,'Product List'!$A3627,'Week 1 - Making'!$P:$P),0),"")</f>
        <v/>
      </c>
      <c r="K3627" s="7" t="str">
        <f>IFERROR(ROUND(AVERAGEIF('Week 2 - Making'!$B:$B,'Product List'!$A3627,'Week 2 - Making'!$P:$P),0),"")</f>
        <v/>
      </c>
      <c r="L3627" s="263" t="str">
        <f>IFERROR(ROUND(AVERAGEIF('Week 3 - Making'!$B:$B,'Product List'!$A3627,'Week 3 - Making'!$P:$P),0),"")</f>
        <v/>
      </c>
      <c r="M3627" s="7" t="str">
        <f>IFERROR(ROUND(AVERAGEIF('Week 4 - Making'!$B:$B,'Product List'!$A3627,'Week 4 - Making'!$P:$P),0),"")</f>
        <v/>
      </c>
      <c r="N3627" s="7" t="str">
        <f>IFERROR(ROUND(AVERAGEIF('Week 5 - Making'!$B:$B,'Product List'!$A3627,'Week 5 - Making'!$P:$P),0),"")</f>
        <v/>
      </c>
      <c r="O3627" s="7"/>
      <c r="P3627" s="7" t="str">
        <f t="array" ref="P3627">iferror(xlookup(C3627,'Product Families'!A:A,'Product Families'!S:S),"")</f>
        <v/>
      </c>
    </row>
    <row r="3628" ht="14.25" customHeight="1">
      <c r="A3628" s="122"/>
      <c r="B3628" s="270"/>
      <c r="C3628" s="122"/>
      <c r="D3628" s="7" t="str">
        <f t="array" ref="D3628">IFERROR(XLOOKUP($C3628,'Product Families'!$A:$A,'Product Families'!$D:$D),"")</f>
        <v/>
      </c>
      <c r="E3628" s="7" t="str">
        <f t="array" ref="E3628">IFERROR(XLOOKUP($C3628,'Product Families'!$A:$A,'Product Families'!$E:$E),"")</f>
        <v/>
      </c>
      <c r="F3628" s="7" t="str">
        <f t="array" ref="F3628">IFERROR(XLOOKUP($C3628,'Product Families'!$A:$A,'Product Families'!$F:$F),"")</f>
        <v/>
      </c>
      <c r="G3628" s="7" t="str">
        <f t="array" ref="G3628">IFERROR(XLOOKUP($C3628,'Product Families'!$A:$A,'Product Families'!$G:$G),"")</f>
        <v/>
      </c>
      <c r="J3628" s="7" t="str">
        <f>IFERROR(ROUND(AVERAGEIF('Week 1 - Making'!$B:$B,'Product List'!$A3628,'Week 1 - Making'!$P:$P),0),"")</f>
        <v/>
      </c>
      <c r="K3628" s="7" t="str">
        <f>IFERROR(ROUND(AVERAGEIF('Week 2 - Making'!$B:$B,'Product List'!$A3628,'Week 2 - Making'!$P:$P),0),"")</f>
        <v/>
      </c>
      <c r="L3628" s="263" t="str">
        <f>IFERROR(ROUND(AVERAGEIF('Week 3 - Making'!$B:$B,'Product List'!$A3628,'Week 3 - Making'!$P:$P),0),"")</f>
        <v/>
      </c>
      <c r="M3628" s="7" t="str">
        <f>IFERROR(ROUND(AVERAGEIF('Week 4 - Making'!$B:$B,'Product List'!$A3628,'Week 4 - Making'!$P:$P),0),"")</f>
        <v/>
      </c>
      <c r="N3628" s="7" t="str">
        <f>IFERROR(ROUND(AVERAGEIF('Week 5 - Making'!$B:$B,'Product List'!$A3628,'Week 5 - Making'!$P:$P),0),"")</f>
        <v/>
      </c>
      <c r="O3628" s="7"/>
      <c r="P3628" s="7" t="str">
        <f t="array" ref="P3628">iferror(xlookup(C3628,'Product Families'!A:A,'Product Families'!S:S),"")</f>
        <v/>
      </c>
    </row>
    <row r="3629" ht="14.25" customHeight="1">
      <c r="A3629" s="122"/>
      <c r="B3629" s="270"/>
      <c r="C3629" s="122"/>
      <c r="D3629" s="7" t="str">
        <f t="array" ref="D3629">IFERROR(XLOOKUP($C3629,'Product Families'!$A:$A,'Product Families'!$D:$D),"")</f>
        <v/>
      </c>
      <c r="E3629" s="7" t="str">
        <f t="array" ref="E3629">IFERROR(XLOOKUP($C3629,'Product Families'!$A:$A,'Product Families'!$E:$E),"")</f>
        <v/>
      </c>
      <c r="F3629" s="7" t="str">
        <f t="array" ref="F3629">IFERROR(XLOOKUP($C3629,'Product Families'!$A:$A,'Product Families'!$F:$F),"")</f>
        <v/>
      </c>
      <c r="G3629" s="7" t="str">
        <f t="array" ref="G3629">IFERROR(XLOOKUP($C3629,'Product Families'!$A:$A,'Product Families'!$G:$G),"")</f>
        <v/>
      </c>
      <c r="J3629" s="7" t="str">
        <f>IFERROR(ROUND(AVERAGEIF('Week 1 - Making'!$B:$B,'Product List'!$A3629,'Week 1 - Making'!$P:$P),0),"")</f>
        <v/>
      </c>
      <c r="K3629" s="7" t="str">
        <f>IFERROR(ROUND(AVERAGEIF('Week 2 - Making'!$B:$B,'Product List'!$A3629,'Week 2 - Making'!$P:$P),0),"")</f>
        <v/>
      </c>
      <c r="L3629" s="263" t="str">
        <f>IFERROR(ROUND(AVERAGEIF('Week 3 - Making'!$B:$B,'Product List'!$A3629,'Week 3 - Making'!$P:$P),0),"")</f>
        <v/>
      </c>
      <c r="M3629" s="7" t="str">
        <f>IFERROR(ROUND(AVERAGEIF('Week 4 - Making'!$B:$B,'Product List'!$A3629,'Week 4 - Making'!$P:$P),0),"")</f>
        <v/>
      </c>
      <c r="N3629" s="7" t="str">
        <f>IFERROR(ROUND(AVERAGEIF('Week 5 - Making'!$B:$B,'Product List'!$A3629,'Week 5 - Making'!$P:$P),0),"")</f>
        <v/>
      </c>
      <c r="O3629" s="7"/>
      <c r="P3629" s="7" t="str">
        <f t="array" ref="P3629">iferror(xlookup(C3629,'Product Families'!A:A,'Product Families'!S:S),"")</f>
        <v/>
      </c>
    </row>
    <row r="3630" ht="14.25" customHeight="1">
      <c r="A3630" s="122"/>
      <c r="B3630" s="270"/>
      <c r="C3630" s="122"/>
      <c r="D3630" s="7" t="str">
        <f t="array" ref="D3630">IFERROR(XLOOKUP($C3630,'Product Families'!$A:$A,'Product Families'!$D:$D),"")</f>
        <v/>
      </c>
      <c r="E3630" s="7" t="str">
        <f t="array" ref="E3630">IFERROR(XLOOKUP($C3630,'Product Families'!$A:$A,'Product Families'!$E:$E),"")</f>
        <v/>
      </c>
      <c r="F3630" s="7" t="str">
        <f t="array" ref="F3630">IFERROR(XLOOKUP($C3630,'Product Families'!$A:$A,'Product Families'!$F:$F),"")</f>
        <v/>
      </c>
      <c r="G3630" s="7" t="str">
        <f t="array" ref="G3630">IFERROR(XLOOKUP($C3630,'Product Families'!$A:$A,'Product Families'!$G:$G),"")</f>
        <v/>
      </c>
      <c r="J3630" s="7" t="str">
        <f>IFERROR(ROUND(AVERAGEIF('Week 1 - Making'!$B:$B,'Product List'!$A3630,'Week 1 - Making'!$P:$P),0),"")</f>
        <v/>
      </c>
      <c r="K3630" s="7" t="str">
        <f>IFERROR(ROUND(AVERAGEIF('Week 2 - Making'!$B:$B,'Product List'!$A3630,'Week 2 - Making'!$P:$P),0),"")</f>
        <v/>
      </c>
      <c r="L3630" s="263" t="str">
        <f>IFERROR(ROUND(AVERAGEIF('Week 3 - Making'!$B:$B,'Product List'!$A3630,'Week 3 - Making'!$P:$P),0),"")</f>
        <v/>
      </c>
      <c r="M3630" s="7" t="str">
        <f>IFERROR(ROUND(AVERAGEIF('Week 4 - Making'!$B:$B,'Product List'!$A3630,'Week 4 - Making'!$P:$P),0),"")</f>
        <v/>
      </c>
      <c r="N3630" s="7" t="str">
        <f>IFERROR(ROUND(AVERAGEIF('Week 5 - Making'!$B:$B,'Product List'!$A3630,'Week 5 - Making'!$P:$P),0),"")</f>
        <v/>
      </c>
      <c r="O3630" s="7"/>
      <c r="P3630" s="7" t="str">
        <f t="array" ref="P3630">iferror(xlookup(C3630,'Product Families'!A:A,'Product Families'!S:S),"")</f>
        <v/>
      </c>
    </row>
    <row r="3631" ht="14.25" customHeight="1">
      <c r="A3631" s="122"/>
      <c r="B3631" s="270"/>
      <c r="C3631" s="122"/>
      <c r="D3631" s="7" t="str">
        <f t="array" ref="D3631">IFERROR(XLOOKUP($C3631,'Product Families'!$A:$A,'Product Families'!$D:$D),"")</f>
        <v/>
      </c>
      <c r="E3631" s="7" t="str">
        <f t="array" ref="E3631">IFERROR(XLOOKUP($C3631,'Product Families'!$A:$A,'Product Families'!$E:$E),"")</f>
        <v/>
      </c>
      <c r="F3631" s="7" t="str">
        <f t="array" ref="F3631">IFERROR(XLOOKUP($C3631,'Product Families'!$A:$A,'Product Families'!$F:$F),"")</f>
        <v/>
      </c>
      <c r="G3631" s="7" t="str">
        <f t="array" ref="G3631">IFERROR(XLOOKUP($C3631,'Product Families'!$A:$A,'Product Families'!$G:$G),"")</f>
        <v/>
      </c>
      <c r="J3631" s="7" t="str">
        <f>IFERROR(ROUND(AVERAGEIF('Week 1 - Making'!$B:$B,'Product List'!$A3631,'Week 1 - Making'!$P:$P),0),"")</f>
        <v/>
      </c>
      <c r="K3631" s="7" t="str">
        <f>IFERROR(ROUND(AVERAGEIF('Week 2 - Making'!$B:$B,'Product List'!$A3631,'Week 2 - Making'!$P:$P),0),"")</f>
        <v/>
      </c>
      <c r="L3631" s="263" t="str">
        <f>IFERROR(ROUND(AVERAGEIF('Week 3 - Making'!$B:$B,'Product List'!$A3631,'Week 3 - Making'!$P:$P),0),"")</f>
        <v/>
      </c>
      <c r="M3631" s="7" t="str">
        <f>IFERROR(ROUND(AVERAGEIF('Week 4 - Making'!$B:$B,'Product List'!$A3631,'Week 4 - Making'!$P:$P),0),"")</f>
        <v/>
      </c>
      <c r="N3631" s="7" t="str">
        <f>IFERROR(ROUND(AVERAGEIF('Week 5 - Making'!$B:$B,'Product List'!$A3631,'Week 5 - Making'!$P:$P),0),"")</f>
        <v/>
      </c>
      <c r="O3631" s="7"/>
      <c r="P3631" s="7" t="str">
        <f t="array" ref="P3631">iferror(xlookup(C3631,'Product Families'!A:A,'Product Families'!S:S),"")</f>
        <v/>
      </c>
    </row>
    <row r="3632" ht="14.25" customHeight="1">
      <c r="A3632" s="122"/>
      <c r="B3632" s="270"/>
      <c r="C3632" s="122"/>
      <c r="D3632" s="7" t="str">
        <f t="array" ref="D3632">IFERROR(XLOOKUP($C3632,'Product Families'!$A:$A,'Product Families'!$D:$D),"")</f>
        <v/>
      </c>
      <c r="E3632" s="7" t="str">
        <f t="array" ref="E3632">IFERROR(XLOOKUP($C3632,'Product Families'!$A:$A,'Product Families'!$E:$E),"")</f>
        <v/>
      </c>
      <c r="F3632" s="7" t="str">
        <f t="array" ref="F3632">IFERROR(XLOOKUP($C3632,'Product Families'!$A:$A,'Product Families'!$F:$F),"")</f>
        <v/>
      </c>
      <c r="G3632" s="7" t="str">
        <f t="array" ref="G3632">IFERROR(XLOOKUP($C3632,'Product Families'!$A:$A,'Product Families'!$G:$G),"")</f>
        <v/>
      </c>
      <c r="J3632" s="7" t="str">
        <f>IFERROR(ROUND(AVERAGEIF('Week 1 - Making'!$B:$B,'Product List'!$A3632,'Week 1 - Making'!$P:$P),0),"")</f>
        <v/>
      </c>
      <c r="K3632" s="7" t="str">
        <f>IFERROR(ROUND(AVERAGEIF('Week 2 - Making'!$B:$B,'Product List'!$A3632,'Week 2 - Making'!$P:$P),0),"")</f>
        <v/>
      </c>
      <c r="L3632" s="263" t="str">
        <f>IFERROR(ROUND(AVERAGEIF('Week 3 - Making'!$B:$B,'Product List'!$A3632,'Week 3 - Making'!$P:$P),0),"")</f>
        <v/>
      </c>
      <c r="M3632" s="7" t="str">
        <f>IFERROR(ROUND(AVERAGEIF('Week 4 - Making'!$B:$B,'Product List'!$A3632,'Week 4 - Making'!$P:$P),0),"")</f>
        <v/>
      </c>
      <c r="N3632" s="7" t="str">
        <f>IFERROR(ROUND(AVERAGEIF('Week 5 - Making'!$B:$B,'Product List'!$A3632,'Week 5 - Making'!$P:$P),0),"")</f>
        <v/>
      </c>
      <c r="O3632" s="7"/>
      <c r="P3632" s="7" t="str">
        <f t="array" ref="P3632">iferror(xlookup(C3632,'Product Families'!A:A,'Product Families'!S:S),"")</f>
        <v/>
      </c>
    </row>
    <row r="3633" ht="14.25" customHeight="1">
      <c r="A3633" s="122"/>
      <c r="B3633" s="270"/>
      <c r="C3633" s="122"/>
      <c r="D3633" s="7" t="str">
        <f t="array" ref="D3633">IFERROR(XLOOKUP($C3633,'Product Families'!$A:$A,'Product Families'!$D:$D),"")</f>
        <v/>
      </c>
      <c r="E3633" s="7" t="str">
        <f t="array" ref="E3633">IFERROR(XLOOKUP($C3633,'Product Families'!$A:$A,'Product Families'!$E:$E),"")</f>
        <v/>
      </c>
      <c r="F3633" s="7" t="str">
        <f t="array" ref="F3633">IFERROR(XLOOKUP($C3633,'Product Families'!$A:$A,'Product Families'!$F:$F),"")</f>
        <v/>
      </c>
      <c r="G3633" s="7" t="str">
        <f t="array" ref="G3633">IFERROR(XLOOKUP($C3633,'Product Families'!$A:$A,'Product Families'!$G:$G),"")</f>
        <v/>
      </c>
      <c r="J3633" s="7" t="str">
        <f>IFERROR(ROUND(AVERAGEIF('Week 1 - Making'!$B:$B,'Product List'!$A3633,'Week 1 - Making'!$P:$P),0),"")</f>
        <v/>
      </c>
      <c r="K3633" s="7" t="str">
        <f>IFERROR(ROUND(AVERAGEIF('Week 2 - Making'!$B:$B,'Product List'!$A3633,'Week 2 - Making'!$P:$P),0),"")</f>
        <v/>
      </c>
      <c r="L3633" s="263" t="str">
        <f>IFERROR(ROUND(AVERAGEIF('Week 3 - Making'!$B:$B,'Product List'!$A3633,'Week 3 - Making'!$P:$P),0),"")</f>
        <v/>
      </c>
      <c r="M3633" s="7" t="str">
        <f>IFERROR(ROUND(AVERAGEIF('Week 4 - Making'!$B:$B,'Product List'!$A3633,'Week 4 - Making'!$P:$P),0),"")</f>
        <v/>
      </c>
      <c r="N3633" s="7" t="str">
        <f>IFERROR(ROUND(AVERAGEIF('Week 5 - Making'!$B:$B,'Product List'!$A3633,'Week 5 - Making'!$P:$P),0),"")</f>
        <v/>
      </c>
      <c r="O3633" s="7"/>
      <c r="P3633" s="7" t="str">
        <f t="array" ref="P3633">iferror(xlookup(C3633,'Product Families'!A:A,'Product Families'!S:S),"")</f>
        <v/>
      </c>
    </row>
    <row r="3634" ht="14.25" customHeight="1">
      <c r="A3634" s="122"/>
      <c r="B3634" s="270"/>
      <c r="C3634" s="122"/>
      <c r="D3634" s="7" t="str">
        <f t="array" ref="D3634">IFERROR(XLOOKUP($C3634,'Product Families'!$A:$A,'Product Families'!$D:$D),"")</f>
        <v/>
      </c>
      <c r="E3634" s="7" t="str">
        <f t="array" ref="E3634">IFERROR(XLOOKUP($C3634,'Product Families'!$A:$A,'Product Families'!$E:$E),"")</f>
        <v/>
      </c>
      <c r="F3634" s="7" t="str">
        <f t="array" ref="F3634">IFERROR(XLOOKUP($C3634,'Product Families'!$A:$A,'Product Families'!$F:$F),"")</f>
        <v/>
      </c>
      <c r="G3634" s="7" t="str">
        <f t="array" ref="G3634">IFERROR(XLOOKUP($C3634,'Product Families'!$A:$A,'Product Families'!$G:$G),"")</f>
        <v/>
      </c>
      <c r="J3634" s="7" t="str">
        <f>IFERROR(ROUND(AVERAGEIF('Week 1 - Making'!$B:$B,'Product List'!$A3634,'Week 1 - Making'!$P:$P),0),"")</f>
        <v/>
      </c>
      <c r="K3634" s="7" t="str">
        <f>IFERROR(ROUND(AVERAGEIF('Week 2 - Making'!$B:$B,'Product List'!$A3634,'Week 2 - Making'!$P:$P),0),"")</f>
        <v/>
      </c>
      <c r="L3634" s="263" t="str">
        <f>IFERROR(ROUND(AVERAGEIF('Week 3 - Making'!$B:$B,'Product List'!$A3634,'Week 3 - Making'!$P:$P),0),"")</f>
        <v/>
      </c>
      <c r="M3634" s="7" t="str">
        <f>IFERROR(ROUND(AVERAGEIF('Week 4 - Making'!$B:$B,'Product List'!$A3634,'Week 4 - Making'!$P:$P),0),"")</f>
        <v/>
      </c>
      <c r="N3634" s="7" t="str">
        <f>IFERROR(ROUND(AVERAGEIF('Week 5 - Making'!$B:$B,'Product List'!$A3634,'Week 5 - Making'!$P:$P),0),"")</f>
        <v/>
      </c>
      <c r="O3634" s="7"/>
      <c r="P3634" s="7" t="str">
        <f t="array" ref="P3634">iferror(xlookup(C3634,'Product Families'!A:A,'Product Families'!S:S),"")</f>
        <v/>
      </c>
    </row>
    <row r="3635" ht="14.25" customHeight="1">
      <c r="A3635" s="122"/>
      <c r="B3635" s="270"/>
      <c r="C3635" s="122"/>
      <c r="D3635" s="7" t="str">
        <f t="array" ref="D3635">IFERROR(XLOOKUP($C3635,'Product Families'!$A:$A,'Product Families'!$D:$D),"")</f>
        <v/>
      </c>
      <c r="E3635" s="7" t="str">
        <f t="array" ref="E3635">IFERROR(XLOOKUP($C3635,'Product Families'!$A:$A,'Product Families'!$E:$E),"")</f>
        <v/>
      </c>
      <c r="F3635" s="7" t="str">
        <f t="array" ref="F3635">IFERROR(XLOOKUP($C3635,'Product Families'!$A:$A,'Product Families'!$F:$F),"")</f>
        <v/>
      </c>
      <c r="G3635" s="7" t="str">
        <f t="array" ref="G3635">IFERROR(XLOOKUP($C3635,'Product Families'!$A:$A,'Product Families'!$G:$G),"")</f>
        <v/>
      </c>
      <c r="J3635" s="7" t="str">
        <f>IFERROR(ROUND(AVERAGEIF('Week 1 - Making'!$B:$B,'Product List'!$A3635,'Week 1 - Making'!$P:$P),0),"")</f>
        <v/>
      </c>
      <c r="K3635" s="7" t="str">
        <f>IFERROR(ROUND(AVERAGEIF('Week 2 - Making'!$B:$B,'Product List'!$A3635,'Week 2 - Making'!$P:$P),0),"")</f>
        <v/>
      </c>
      <c r="L3635" s="263" t="str">
        <f>IFERROR(ROUND(AVERAGEIF('Week 3 - Making'!$B:$B,'Product List'!$A3635,'Week 3 - Making'!$P:$P),0),"")</f>
        <v/>
      </c>
      <c r="M3635" s="7" t="str">
        <f>IFERROR(ROUND(AVERAGEIF('Week 4 - Making'!$B:$B,'Product List'!$A3635,'Week 4 - Making'!$P:$P),0),"")</f>
        <v/>
      </c>
      <c r="N3635" s="7" t="str">
        <f>IFERROR(ROUND(AVERAGEIF('Week 5 - Making'!$B:$B,'Product List'!$A3635,'Week 5 - Making'!$P:$P),0),"")</f>
        <v/>
      </c>
      <c r="O3635" s="7"/>
      <c r="P3635" s="7" t="str">
        <f t="array" ref="P3635">iferror(xlookup(C3635,'Product Families'!A:A,'Product Families'!S:S),"")</f>
        <v/>
      </c>
    </row>
    <row r="3636" ht="14.25" customHeight="1">
      <c r="A3636" s="122"/>
      <c r="B3636" s="270"/>
      <c r="C3636" s="122"/>
      <c r="D3636" s="7" t="str">
        <f t="array" ref="D3636">IFERROR(XLOOKUP($C3636,'Product Families'!$A:$A,'Product Families'!$D:$D),"")</f>
        <v/>
      </c>
      <c r="E3636" s="7" t="str">
        <f t="array" ref="E3636">IFERROR(XLOOKUP($C3636,'Product Families'!$A:$A,'Product Families'!$E:$E),"")</f>
        <v/>
      </c>
      <c r="F3636" s="7" t="str">
        <f t="array" ref="F3636">IFERROR(XLOOKUP($C3636,'Product Families'!$A:$A,'Product Families'!$F:$F),"")</f>
        <v/>
      </c>
      <c r="G3636" s="7" t="str">
        <f t="array" ref="G3636">IFERROR(XLOOKUP($C3636,'Product Families'!$A:$A,'Product Families'!$G:$G),"")</f>
        <v/>
      </c>
      <c r="J3636" s="7" t="str">
        <f>IFERROR(ROUND(AVERAGEIF('Week 1 - Making'!$B:$B,'Product List'!$A3636,'Week 1 - Making'!$P:$P),0),"")</f>
        <v/>
      </c>
      <c r="K3636" s="7" t="str">
        <f>IFERROR(ROUND(AVERAGEIF('Week 2 - Making'!$B:$B,'Product List'!$A3636,'Week 2 - Making'!$P:$P),0),"")</f>
        <v/>
      </c>
      <c r="L3636" s="263" t="str">
        <f>IFERROR(ROUND(AVERAGEIF('Week 3 - Making'!$B:$B,'Product List'!$A3636,'Week 3 - Making'!$P:$P),0),"")</f>
        <v/>
      </c>
      <c r="M3636" s="7" t="str">
        <f>IFERROR(ROUND(AVERAGEIF('Week 4 - Making'!$B:$B,'Product List'!$A3636,'Week 4 - Making'!$P:$P),0),"")</f>
        <v/>
      </c>
      <c r="N3636" s="7" t="str">
        <f>IFERROR(ROUND(AVERAGEIF('Week 5 - Making'!$B:$B,'Product List'!$A3636,'Week 5 - Making'!$P:$P),0),"")</f>
        <v/>
      </c>
      <c r="O3636" s="7"/>
      <c r="P3636" s="7" t="str">
        <f t="array" ref="P3636">iferror(xlookup(C3636,'Product Families'!A:A,'Product Families'!S:S),"")</f>
        <v/>
      </c>
    </row>
    <row r="3637" ht="14.25" customHeight="1">
      <c r="A3637" s="122"/>
      <c r="B3637" s="270"/>
      <c r="C3637" s="122"/>
      <c r="D3637" s="7" t="str">
        <f t="array" ref="D3637">IFERROR(XLOOKUP($C3637,'Product Families'!$A:$A,'Product Families'!$D:$D),"")</f>
        <v/>
      </c>
      <c r="E3637" s="7" t="str">
        <f t="array" ref="E3637">IFERROR(XLOOKUP($C3637,'Product Families'!$A:$A,'Product Families'!$E:$E),"")</f>
        <v/>
      </c>
      <c r="F3637" s="7" t="str">
        <f t="array" ref="F3637">IFERROR(XLOOKUP($C3637,'Product Families'!$A:$A,'Product Families'!$F:$F),"")</f>
        <v/>
      </c>
      <c r="G3637" s="7" t="str">
        <f t="array" ref="G3637">IFERROR(XLOOKUP($C3637,'Product Families'!$A:$A,'Product Families'!$G:$G),"")</f>
        <v/>
      </c>
      <c r="J3637" s="7" t="str">
        <f>IFERROR(ROUND(AVERAGEIF('Week 1 - Making'!$B:$B,'Product List'!$A3637,'Week 1 - Making'!$P:$P),0),"")</f>
        <v/>
      </c>
      <c r="K3637" s="7" t="str">
        <f>IFERROR(ROUND(AVERAGEIF('Week 2 - Making'!$B:$B,'Product List'!$A3637,'Week 2 - Making'!$P:$P),0),"")</f>
        <v/>
      </c>
      <c r="L3637" s="263" t="str">
        <f>IFERROR(ROUND(AVERAGEIF('Week 3 - Making'!$B:$B,'Product List'!$A3637,'Week 3 - Making'!$P:$P),0),"")</f>
        <v/>
      </c>
      <c r="M3637" s="7" t="str">
        <f>IFERROR(ROUND(AVERAGEIF('Week 4 - Making'!$B:$B,'Product List'!$A3637,'Week 4 - Making'!$P:$P),0),"")</f>
        <v/>
      </c>
      <c r="N3637" s="7" t="str">
        <f>IFERROR(ROUND(AVERAGEIF('Week 5 - Making'!$B:$B,'Product List'!$A3637,'Week 5 - Making'!$P:$P),0),"")</f>
        <v/>
      </c>
      <c r="O3637" s="7"/>
      <c r="P3637" s="7" t="str">
        <f t="array" ref="P3637">iferror(xlookup(C3637,'Product Families'!A:A,'Product Families'!S:S),"")</f>
        <v/>
      </c>
    </row>
    <row r="3638" ht="14.25" customHeight="1">
      <c r="A3638" s="122"/>
      <c r="B3638" s="270"/>
      <c r="C3638" s="122"/>
      <c r="D3638" s="7" t="str">
        <f t="array" ref="D3638">IFERROR(XLOOKUP($C3638,'Product Families'!$A:$A,'Product Families'!$D:$D),"")</f>
        <v/>
      </c>
      <c r="E3638" s="7" t="str">
        <f t="array" ref="E3638">IFERROR(XLOOKUP($C3638,'Product Families'!$A:$A,'Product Families'!$E:$E),"")</f>
        <v/>
      </c>
      <c r="F3638" s="7" t="str">
        <f t="array" ref="F3638">IFERROR(XLOOKUP($C3638,'Product Families'!$A:$A,'Product Families'!$F:$F),"")</f>
        <v/>
      </c>
      <c r="G3638" s="7" t="str">
        <f t="array" ref="G3638">IFERROR(XLOOKUP($C3638,'Product Families'!$A:$A,'Product Families'!$G:$G),"")</f>
        <v/>
      </c>
      <c r="J3638" s="7" t="str">
        <f>IFERROR(ROUND(AVERAGEIF('Week 1 - Making'!$B:$B,'Product List'!$A3638,'Week 1 - Making'!$P:$P),0),"")</f>
        <v/>
      </c>
      <c r="K3638" s="7" t="str">
        <f>IFERROR(ROUND(AVERAGEIF('Week 2 - Making'!$B:$B,'Product List'!$A3638,'Week 2 - Making'!$P:$P),0),"")</f>
        <v/>
      </c>
      <c r="L3638" s="263" t="str">
        <f>IFERROR(ROUND(AVERAGEIF('Week 3 - Making'!$B:$B,'Product List'!$A3638,'Week 3 - Making'!$P:$P),0),"")</f>
        <v/>
      </c>
      <c r="M3638" s="7" t="str">
        <f>IFERROR(ROUND(AVERAGEIF('Week 4 - Making'!$B:$B,'Product List'!$A3638,'Week 4 - Making'!$P:$P),0),"")</f>
        <v/>
      </c>
      <c r="N3638" s="7" t="str">
        <f>IFERROR(ROUND(AVERAGEIF('Week 5 - Making'!$B:$B,'Product List'!$A3638,'Week 5 - Making'!$P:$P),0),"")</f>
        <v/>
      </c>
      <c r="O3638" s="7"/>
      <c r="P3638" s="7" t="str">
        <f t="array" ref="P3638">iferror(xlookup(C3638,'Product Families'!A:A,'Product Families'!S:S),"")</f>
        <v/>
      </c>
    </row>
    <row r="3639" ht="14.25" customHeight="1">
      <c r="A3639" s="122"/>
      <c r="B3639" s="270"/>
      <c r="C3639" s="122"/>
      <c r="D3639" s="7" t="str">
        <f t="array" ref="D3639">IFERROR(XLOOKUP($C3639,'Product Families'!$A:$A,'Product Families'!$D:$D),"")</f>
        <v/>
      </c>
      <c r="E3639" s="7" t="str">
        <f t="array" ref="E3639">IFERROR(XLOOKUP($C3639,'Product Families'!$A:$A,'Product Families'!$E:$E),"")</f>
        <v/>
      </c>
      <c r="F3639" s="7" t="str">
        <f t="array" ref="F3639">IFERROR(XLOOKUP($C3639,'Product Families'!$A:$A,'Product Families'!$F:$F),"")</f>
        <v/>
      </c>
      <c r="G3639" s="7" t="str">
        <f t="array" ref="G3639">IFERROR(XLOOKUP($C3639,'Product Families'!$A:$A,'Product Families'!$G:$G),"")</f>
        <v/>
      </c>
      <c r="J3639" s="7" t="str">
        <f>IFERROR(ROUND(AVERAGEIF('Week 1 - Making'!$B:$B,'Product List'!$A3639,'Week 1 - Making'!$P:$P),0),"")</f>
        <v/>
      </c>
      <c r="K3639" s="7" t="str">
        <f>IFERROR(ROUND(AVERAGEIF('Week 2 - Making'!$B:$B,'Product List'!$A3639,'Week 2 - Making'!$P:$P),0),"")</f>
        <v/>
      </c>
      <c r="L3639" s="263" t="str">
        <f>IFERROR(ROUND(AVERAGEIF('Week 3 - Making'!$B:$B,'Product List'!$A3639,'Week 3 - Making'!$P:$P),0),"")</f>
        <v/>
      </c>
      <c r="M3639" s="7" t="str">
        <f>IFERROR(ROUND(AVERAGEIF('Week 4 - Making'!$B:$B,'Product List'!$A3639,'Week 4 - Making'!$P:$P),0),"")</f>
        <v/>
      </c>
      <c r="N3639" s="7" t="str">
        <f>IFERROR(ROUND(AVERAGEIF('Week 5 - Making'!$B:$B,'Product List'!$A3639,'Week 5 - Making'!$P:$P),0),"")</f>
        <v/>
      </c>
      <c r="O3639" s="7"/>
      <c r="P3639" s="7" t="str">
        <f t="array" ref="P3639">iferror(xlookup(C3639,'Product Families'!A:A,'Product Families'!S:S),"")</f>
        <v/>
      </c>
    </row>
    <row r="3640" ht="14.25" customHeight="1">
      <c r="A3640" s="122"/>
      <c r="B3640" s="270"/>
      <c r="C3640" s="122"/>
      <c r="D3640" s="7" t="str">
        <f t="array" ref="D3640">IFERROR(XLOOKUP($C3640,'Product Families'!$A:$A,'Product Families'!$D:$D),"")</f>
        <v/>
      </c>
      <c r="E3640" s="7" t="str">
        <f t="array" ref="E3640">IFERROR(XLOOKUP($C3640,'Product Families'!$A:$A,'Product Families'!$E:$E),"")</f>
        <v/>
      </c>
      <c r="F3640" s="7" t="str">
        <f t="array" ref="F3640">IFERROR(XLOOKUP($C3640,'Product Families'!$A:$A,'Product Families'!$F:$F),"")</f>
        <v/>
      </c>
      <c r="G3640" s="7" t="str">
        <f t="array" ref="G3640">IFERROR(XLOOKUP($C3640,'Product Families'!$A:$A,'Product Families'!$G:$G),"")</f>
        <v/>
      </c>
      <c r="J3640" s="7" t="str">
        <f>IFERROR(ROUND(AVERAGEIF('Week 1 - Making'!$B:$B,'Product List'!$A3640,'Week 1 - Making'!$P:$P),0),"")</f>
        <v/>
      </c>
      <c r="K3640" s="7" t="str">
        <f>IFERROR(ROUND(AVERAGEIF('Week 2 - Making'!$B:$B,'Product List'!$A3640,'Week 2 - Making'!$P:$P),0),"")</f>
        <v/>
      </c>
      <c r="L3640" s="263" t="str">
        <f>IFERROR(ROUND(AVERAGEIF('Week 3 - Making'!$B:$B,'Product List'!$A3640,'Week 3 - Making'!$P:$P),0),"")</f>
        <v/>
      </c>
      <c r="M3640" s="7" t="str">
        <f>IFERROR(ROUND(AVERAGEIF('Week 4 - Making'!$B:$B,'Product List'!$A3640,'Week 4 - Making'!$P:$P),0),"")</f>
        <v/>
      </c>
      <c r="N3640" s="7" t="str">
        <f>IFERROR(ROUND(AVERAGEIF('Week 5 - Making'!$B:$B,'Product List'!$A3640,'Week 5 - Making'!$P:$P),0),"")</f>
        <v/>
      </c>
      <c r="O3640" s="7"/>
      <c r="P3640" s="7" t="str">
        <f t="array" ref="P3640">iferror(xlookup(C3640,'Product Families'!A:A,'Product Families'!S:S),"")</f>
        <v/>
      </c>
    </row>
    <row r="3641" ht="14.25" customHeight="1">
      <c r="A3641" s="122"/>
      <c r="B3641" s="270"/>
      <c r="C3641" s="122"/>
      <c r="D3641" s="7" t="str">
        <f t="array" ref="D3641">IFERROR(XLOOKUP($C3641,'Product Families'!$A:$A,'Product Families'!$D:$D),"")</f>
        <v/>
      </c>
      <c r="E3641" s="7" t="str">
        <f t="array" ref="E3641">IFERROR(XLOOKUP($C3641,'Product Families'!$A:$A,'Product Families'!$E:$E),"")</f>
        <v/>
      </c>
      <c r="F3641" s="7" t="str">
        <f t="array" ref="F3641">IFERROR(XLOOKUP($C3641,'Product Families'!$A:$A,'Product Families'!$F:$F),"")</f>
        <v/>
      </c>
      <c r="G3641" s="7" t="str">
        <f t="array" ref="G3641">IFERROR(XLOOKUP($C3641,'Product Families'!$A:$A,'Product Families'!$G:$G),"")</f>
        <v/>
      </c>
      <c r="J3641" s="7" t="str">
        <f>IFERROR(ROUND(AVERAGEIF('Week 1 - Making'!$B:$B,'Product List'!$A3641,'Week 1 - Making'!$P:$P),0),"")</f>
        <v/>
      </c>
      <c r="K3641" s="7" t="str">
        <f>IFERROR(ROUND(AVERAGEIF('Week 2 - Making'!$B:$B,'Product List'!$A3641,'Week 2 - Making'!$P:$P),0),"")</f>
        <v/>
      </c>
      <c r="L3641" s="263" t="str">
        <f>IFERROR(ROUND(AVERAGEIF('Week 3 - Making'!$B:$B,'Product List'!$A3641,'Week 3 - Making'!$P:$P),0),"")</f>
        <v/>
      </c>
      <c r="M3641" s="7" t="str">
        <f>IFERROR(ROUND(AVERAGEIF('Week 4 - Making'!$B:$B,'Product List'!$A3641,'Week 4 - Making'!$P:$P),0),"")</f>
        <v/>
      </c>
      <c r="N3641" s="7" t="str">
        <f>IFERROR(ROUND(AVERAGEIF('Week 5 - Making'!$B:$B,'Product List'!$A3641,'Week 5 - Making'!$P:$P),0),"")</f>
        <v/>
      </c>
      <c r="O3641" s="7"/>
      <c r="P3641" s="7" t="str">
        <f t="array" ref="P3641">iferror(xlookup(C3641,'Product Families'!A:A,'Product Families'!S:S),"")</f>
        <v/>
      </c>
    </row>
    <row r="3642" ht="14.25" customHeight="1">
      <c r="A3642" s="122"/>
      <c r="B3642" s="270"/>
      <c r="C3642" s="122"/>
      <c r="D3642" s="7" t="str">
        <f t="array" ref="D3642">IFERROR(XLOOKUP($C3642,'Product Families'!$A:$A,'Product Families'!$D:$D),"")</f>
        <v/>
      </c>
      <c r="E3642" s="7" t="str">
        <f t="array" ref="E3642">IFERROR(XLOOKUP($C3642,'Product Families'!$A:$A,'Product Families'!$E:$E),"")</f>
        <v/>
      </c>
      <c r="F3642" s="7" t="str">
        <f t="array" ref="F3642">IFERROR(XLOOKUP($C3642,'Product Families'!$A:$A,'Product Families'!$F:$F),"")</f>
        <v/>
      </c>
      <c r="G3642" s="7" t="str">
        <f t="array" ref="G3642">IFERROR(XLOOKUP($C3642,'Product Families'!$A:$A,'Product Families'!$G:$G),"")</f>
        <v/>
      </c>
      <c r="J3642" s="7" t="str">
        <f>IFERROR(ROUND(AVERAGEIF('Week 1 - Making'!$B:$B,'Product List'!$A3642,'Week 1 - Making'!$P:$P),0),"")</f>
        <v/>
      </c>
      <c r="K3642" s="7" t="str">
        <f>IFERROR(ROUND(AVERAGEIF('Week 2 - Making'!$B:$B,'Product List'!$A3642,'Week 2 - Making'!$P:$P),0),"")</f>
        <v/>
      </c>
      <c r="L3642" s="263" t="str">
        <f>IFERROR(ROUND(AVERAGEIF('Week 3 - Making'!$B:$B,'Product List'!$A3642,'Week 3 - Making'!$P:$P),0),"")</f>
        <v/>
      </c>
      <c r="M3642" s="7" t="str">
        <f>IFERROR(ROUND(AVERAGEIF('Week 4 - Making'!$B:$B,'Product List'!$A3642,'Week 4 - Making'!$P:$P),0),"")</f>
        <v/>
      </c>
      <c r="N3642" s="7" t="str">
        <f>IFERROR(ROUND(AVERAGEIF('Week 5 - Making'!$B:$B,'Product List'!$A3642,'Week 5 - Making'!$P:$P),0),"")</f>
        <v/>
      </c>
      <c r="O3642" s="7"/>
      <c r="P3642" s="7" t="str">
        <f t="array" ref="P3642">iferror(xlookup(C3642,'Product Families'!A:A,'Product Families'!S:S),"")</f>
        <v/>
      </c>
    </row>
    <row r="3643" ht="14.25" customHeight="1">
      <c r="A3643" s="122"/>
      <c r="B3643" s="270"/>
      <c r="C3643" s="122"/>
      <c r="D3643" s="7" t="str">
        <f t="array" ref="D3643">IFERROR(XLOOKUP($C3643,'Product Families'!$A:$A,'Product Families'!$D:$D),"")</f>
        <v/>
      </c>
      <c r="E3643" s="7" t="str">
        <f t="array" ref="E3643">IFERROR(XLOOKUP($C3643,'Product Families'!$A:$A,'Product Families'!$E:$E),"")</f>
        <v/>
      </c>
      <c r="F3643" s="7" t="str">
        <f t="array" ref="F3643">IFERROR(XLOOKUP($C3643,'Product Families'!$A:$A,'Product Families'!$F:$F),"")</f>
        <v/>
      </c>
      <c r="G3643" s="7" t="str">
        <f t="array" ref="G3643">IFERROR(XLOOKUP($C3643,'Product Families'!$A:$A,'Product Families'!$G:$G),"")</f>
        <v/>
      </c>
      <c r="J3643" s="7" t="str">
        <f>IFERROR(ROUND(AVERAGEIF('Week 1 - Making'!$B:$B,'Product List'!$A3643,'Week 1 - Making'!$P:$P),0),"")</f>
        <v/>
      </c>
      <c r="K3643" s="7" t="str">
        <f>IFERROR(ROUND(AVERAGEIF('Week 2 - Making'!$B:$B,'Product List'!$A3643,'Week 2 - Making'!$P:$P),0),"")</f>
        <v/>
      </c>
      <c r="L3643" s="263" t="str">
        <f>IFERROR(ROUND(AVERAGEIF('Week 3 - Making'!$B:$B,'Product List'!$A3643,'Week 3 - Making'!$P:$P),0),"")</f>
        <v/>
      </c>
      <c r="M3643" s="7" t="str">
        <f>IFERROR(ROUND(AVERAGEIF('Week 4 - Making'!$B:$B,'Product List'!$A3643,'Week 4 - Making'!$P:$P),0),"")</f>
        <v/>
      </c>
      <c r="N3643" s="7" t="str">
        <f>IFERROR(ROUND(AVERAGEIF('Week 5 - Making'!$B:$B,'Product List'!$A3643,'Week 5 - Making'!$P:$P),0),"")</f>
        <v/>
      </c>
      <c r="O3643" s="7"/>
      <c r="P3643" s="7" t="str">
        <f t="array" ref="P3643">iferror(xlookup(C3643,'Product Families'!A:A,'Product Families'!S:S),"")</f>
        <v/>
      </c>
    </row>
    <row r="3644" ht="14.25" customHeight="1">
      <c r="A3644" s="122"/>
      <c r="B3644" s="270"/>
      <c r="C3644" s="122"/>
      <c r="D3644" s="7" t="str">
        <f t="array" ref="D3644">IFERROR(XLOOKUP($C3644,'Product Families'!$A:$A,'Product Families'!$D:$D),"")</f>
        <v/>
      </c>
      <c r="E3644" s="7" t="str">
        <f t="array" ref="E3644">IFERROR(XLOOKUP($C3644,'Product Families'!$A:$A,'Product Families'!$E:$E),"")</f>
        <v/>
      </c>
      <c r="F3644" s="7" t="str">
        <f t="array" ref="F3644">IFERROR(XLOOKUP($C3644,'Product Families'!$A:$A,'Product Families'!$F:$F),"")</f>
        <v/>
      </c>
      <c r="G3644" s="7" t="str">
        <f t="array" ref="G3644">IFERROR(XLOOKUP($C3644,'Product Families'!$A:$A,'Product Families'!$G:$G),"")</f>
        <v/>
      </c>
      <c r="J3644" s="7" t="str">
        <f>IFERROR(ROUND(AVERAGEIF('Week 1 - Making'!$B:$B,'Product List'!$A3644,'Week 1 - Making'!$P:$P),0),"")</f>
        <v/>
      </c>
      <c r="K3644" s="7" t="str">
        <f>IFERROR(ROUND(AVERAGEIF('Week 2 - Making'!$B:$B,'Product List'!$A3644,'Week 2 - Making'!$P:$P),0),"")</f>
        <v/>
      </c>
      <c r="L3644" s="263" t="str">
        <f>IFERROR(ROUND(AVERAGEIF('Week 3 - Making'!$B:$B,'Product List'!$A3644,'Week 3 - Making'!$P:$P),0),"")</f>
        <v/>
      </c>
      <c r="M3644" s="7" t="str">
        <f>IFERROR(ROUND(AVERAGEIF('Week 4 - Making'!$B:$B,'Product List'!$A3644,'Week 4 - Making'!$P:$P),0),"")</f>
        <v/>
      </c>
      <c r="N3644" s="7" t="str">
        <f>IFERROR(ROUND(AVERAGEIF('Week 5 - Making'!$B:$B,'Product List'!$A3644,'Week 5 - Making'!$P:$P),0),"")</f>
        <v/>
      </c>
      <c r="O3644" s="7"/>
      <c r="P3644" s="7" t="str">
        <f t="array" ref="P3644">iferror(xlookup(C3644,'Product Families'!A:A,'Product Families'!S:S),"")</f>
        <v/>
      </c>
    </row>
    <row r="3645" ht="14.25" customHeight="1">
      <c r="A3645" s="122"/>
      <c r="B3645" s="270"/>
      <c r="C3645" s="122"/>
      <c r="D3645" s="7" t="str">
        <f t="array" ref="D3645">IFERROR(XLOOKUP($C3645,'Product Families'!$A:$A,'Product Families'!$D:$D),"")</f>
        <v/>
      </c>
      <c r="E3645" s="7" t="str">
        <f t="array" ref="E3645">IFERROR(XLOOKUP($C3645,'Product Families'!$A:$A,'Product Families'!$E:$E),"")</f>
        <v/>
      </c>
      <c r="F3645" s="7" t="str">
        <f t="array" ref="F3645">IFERROR(XLOOKUP($C3645,'Product Families'!$A:$A,'Product Families'!$F:$F),"")</f>
        <v/>
      </c>
      <c r="G3645" s="7" t="str">
        <f t="array" ref="G3645">IFERROR(XLOOKUP($C3645,'Product Families'!$A:$A,'Product Families'!$G:$G),"")</f>
        <v/>
      </c>
      <c r="J3645" s="7" t="str">
        <f>IFERROR(ROUND(AVERAGEIF('Week 1 - Making'!$B:$B,'Product List'!$A3645,'Week 1 - Making'!$P:$P),0),"")</f>
        <v/>
      </c>
      <c r="K3645" s="7" t="str">
        <f>IFERROR(ROUND(AVERAGEIF('Week 2 - Making'!$B:$B,'Product List'!$A3645,'Week 2 - Making'!$P:$P),0),"")</f>
        <v/>
      </c>
      <c r="L3645" s="263" t="str">
        <f>IFERROR(ROUND(AVERAGEIF('Week 3 - Making'!$B:$B,'Product List'!$A3645,'Week 3 - Making'!$P:$P),0),"")</f>
        <v/>
      </c>
      <c r="M3645" s="7" t="str">
        <f>IFERROR(ROUND(AVERAGEIF('Week 4 - Making'!$B:$B,'Product List'!$A3645,'Week 4 - Making'!$P:$P),0),"")</f>
        <v/>
      </c>
      <c r="N3645" s="7" t="str">
        <f>IFERROR(ROUND(AVERAGEIF('Week 5 - Making'!$B:$B,'Product List'!$A3645,'Week 5 - Making'!$P:$P),0),"")</f>
        <v/>
      </c>
      <c r="O3645" s="7"/>
      <c r="P3645" s="7" t="str">
        <f t="array" ref="P3645">iferror(xlookup(C3645,'Product Families'!A:A,'Product Families'!S:S),"")</f>
        <v/>
      </c>
    </row>
    <row r="3646" ht="14.25" customHeight="1">
      <c r="A3646" s="122"/>
      <c r="B3646" s="270"/>
      <c r="C3646" s="122"/>
      <c r="D3646" s="7" t="str">
        <f t="array" ref="D3646">IFERROR(XLOOKUP($C3646,'Product Families'!$A:$A,'Product Families'!$D:$D),"")</f>
        <v/>
      </c>
      <c r="E3646" s="7" t="str">
        <f t="array" ref="E3646">IFERROR(XLOOKUP($C3646,'Product Families'!$A:$A,'Product Families'!$E:$E),"")</f>
        <v/>
      </c>
      <c r="F3646" s="7" t="str">
        <f t="array" ref="F3646">IFERROR(XLOOKUP($C3646,'Product Families'!$A:$A,'Product Families'!$F:$F),"")</f>
        <v/>
      </c>
      <c r="G3646" s="7" t="str">
        <f t="array" ref="G3646">IFERROR(XLOOKUP($C3646,'Product Families'!$A:$A,'Product Families'!$G:$G),"")</f>
        <v/>
      </c>
      <c r="J3646" s="7" t="str">
        <f>IFERROR(ROUND(AVERAGEIF('Week 1 - Making'!$B:$B,'Product List'!$A3646,'Week 1 - Making'!$P:$P),0),"")</f>
        <v/>
      </c>
      <c r="K3646" s="7" t="str">
        <f>IFERROR(ROUND(AVERAGEIF('Week 2 - Making'!$B:$B,'Product List'!$A3646,'Week 2 - Making'!$P:$P),0),"")</f>
        <v/>
      </c>
      <c r="L3646" s="263" t="str">
        <f>IFERROR(ROUND(AVERAGEIF('Week 3 - Making'!$B:$B,'Product List'!$A3646,'Week 3 - Making'!$P:$P),0),"")</f>
        <v/>
      </c>
      <c r="M3646" s="7" t="str">
        <f>IFERROR(ROUND(AVERAGEIF('Week 4 - Making'!$B:$B,'Product List'!$A3646,'Week 4 - Making'!$P:$P),0),"")</f>
        <v/>
      </c>
      <c r="N3646" s="7" t="str">
        <f>IFERROR(ROUND(AVERAGEIF('Week 5 - Making'!$B:$B,'Product List'!$A3646,'Week 5 - Making'!$P:$P),0),"")</f>
        <v/>
      </c>
      <c r="O3646" s="7"/>
      <c r="P3646" s="7" t="str">
        <f t="array" ref="P3646">iferror(xlookup(C3646,'Product Families'!A:A,'Product Families'!S:S),"")</f>
        <v/>
      </c>
    </row>
    <row r="3647" ht="14.25" customHeight="1">
      <c r="A3647" s="122"/>
      <c r="B3647" s="270"/>
      <c r="C3647" s="122"/>
      <c r="D3647" s="7" t="str">
        <f t="array" ref="D3647">IFERROR(XLOOKUP($C3647,'Product Families'!$A:$A,'Product Families'!$D:$D),"")</f>
        <v/>
      </c>
      <c r="E3647" s="7" t="str">
        <f t="array" ref="E3647">IFERROR(XLOOKUP($C3647,'Product Families'!$A:$A,'Product Families'!$E:$E),"")</f>
        <v/>
      </c>
      <c r="F3647" s="7" t="str">
        <f t="array" ref="F3647">IFERROR(XLOOKUP($C3647,'Product Families'!$A:$A,'Product Families'!$F:$F),"")</f>
        <v/>
      </c>
      <c r="G3647" s="7" t="str">
        <f t="array" ref="G3647">IFERROR(XLOOKUP($C3647,'Product Families'!$A:$A,'Product Families'!$G:$G),"")</f>
        <v/>
      </c>
      <c r="J3647" s="7" t="str">
        <f>IFERROR(ROUND(AVERAGEIF('Week 1 - Making'!$B:$B,'Product List'!$A3647,'Week 1 - Making'!$P:$P),0),"")</f>
        <v/>
      </c>
      <c r="K3647" s="7" t="str">
        <f>IFERROR(ROUND(AVERAGEIF('Week 2 - Making'!$B:$B,'Product List'!$A3647,'Week 2 - Making'!$P:$P),0),"")</f>
        <v/>
      </c>
      <c r="L3647" s="263" t="str">
        <f>IFERROR(ROUND(AVERAGEIF('Week 3 - Making'!$B:$B,'Product List'!$A3647,'Week 3 - Making'!$P:$P),0),"")</f>
        <v/>
      </c>
      <c r="M3647" s="7" t="str">
        <f>IFERROR(ROUND(AVERAGEIF('Week 4 - Making'!$B:$B,'Product List'!$A3647,'Week 4 - Making'!$P:$P),0),"")</f>
        <v/>
      </c>
      <c r="N3647" s="7" t="str">
        <f>IFERROR(ROUND(AVERAGEIF('Week 5 - Making'!$B:$B,'Product List'!$A3647,'Week 5 - Making'!$P:$P),0),"")</f>
        <v/>
      </c>
      <c r="O3647" s="7"/>
      <c r="P3647" s="7" t="str">
        <f t="array" ref="P3647">iferror(xlookup(C3647,'Product Families'!A:A,'Product Families'!S:S),"")</f>
        <v/>
      </c>
    </row>
    <row r="3648" ht="14.25" customHeight="1">
      <c r="A3648" s="122"/>
      <c r="B3648" s="270"/>
      <c r="C3648" s="122"/>
      <c r="D3648" s="7" t="str">
        <f t="array" ref="D3648">IFERROR(XLOOKUP($C3648,'Product Families'!$A:$A,'Product Families'!$D:$D),"")</f>
        <v/>
      </c>
      <c r="E3648" s="7" t="str">
        <f t="array" ref="E3648">IFERROR(XLOOKUP($C3648,'Product Families'!$A:$A,'Product Families'!$E:$E),"")</f>
        <v/>
      </c>
      <c r="F3648" s="7" t="str">
        <f t="array" ref="F3648">IFERROR(XLOOKUP($C3648,'Product Families'!$A:$A,'Product Families'!$F:$F),"")</f>
        <v/>
      </c>
      <c r="G3648" s="7" t="str">
        <f t="array" ref="G3648">IFERROR(XLOOKUP($C3648,'Product Families'!$A:$A,'Product Families'!$G:$G),"")</f>
        <v/>
      </c>
      <c r="J3648" s="7" t="str">
        <f>IFERROR(ROUND(AVERAGEIF('Week 1 - Making'!$B:$B,'Product List'!$A3648,'Week 1 - Making'!$P:$P),0),"")</f>
        <v/>
      </c>
      <c r="K3648" s="7" t="str">
        <f>IFERROR(ROUND(AVERAGEIF('Week 2 - Making'!$B:$B,'Product List'!$A3648,'Week 2 - Making'!$P:$P),0),"")</f>
        <v/>
      </c>
      <c r="L3648" s="263" t="str">
        <f>IFERROR(ROUND(AVERAGEIF('Week 3 - Making'!$B:$B,'Product List'!$A3648,'Week 3 - Making'!$P:$P),0),"")</f>
        <v/>
      </c>
      <c r="M3648" s="7" t="str">
        <f>IFERROR(ROUND(AVERAGEIF('Week 4 - Making'!$B:$B,'Product List'!$A3648,'Week 4 - Making'!$P:$P),0),"")</f>
        <v/>
      </c>
      <c r="N3648" s="7" t="str">
        <f>IFERROR(ROUND(AVERAGEIF('Week 5 - Making'!$B:$B,'Product List'!$A3648,'Week 5 - Making'!$P:$P),0),"")</f>
        <v/>
      </c>
      <c r="O3648" s="7"/>
      <c r="P3648" s="7" t="str">
        <f t="array" ref="P3648">iferror(xlookup(C3648,'Product Families'!A:A,'Product Families'!S:S),"")</f>
        <v/>
      </c>
    </row>
    <row r="3649" ht="14.25" customHeight="1">
      <c r="A3649" s="122"/>
      <c r="B3649" s="270"/>
      <c r="C3649" s="122"/>
      <c r="D3649" s="7" t="str">
        <f t="array" ref="D3649">IFERROR(XLOOKUP($C3649,'Product Families'!$A:$A,'Product Families'!$D:$D),"")</f>
        <v/>
      </c>
      <c r="E3649" s="7" t="str">
        <f t="array" ref="E3649">IFERROR(XLOOKUP($C3649,'Product Families'!$A:$A,'Product Families'!$E:$E),"")</f>
        <v/>
      </c>
      <c r="F3649" s="7" t="str">
        <f t="array" ref="F3649">IFERROR(XLOOKUP($C3649,'Product Families'!$A:$A,'Product Families'!$F:$F),"")</f>
        <v/>
      </c>
      <c r="G3649" s="7" t="str">
        <f t="array" ref="G3649">IFERROR(XLOOKUP($C3649,'Product Families'!$A:$A,'Product Families'!$G:$G),"")</f>
        <v/>
      </c>
      <c r="J3649" s="7" t="str">
        <f>IFERROR(ROUND(AVERAGEIF('Week 1 - Making'!$B:$B,'Product List'!$A3649,'Week 1 - Making'!$P:$P),0),"")</f>
        <v/>
      </c>
      <c r="K3649" s="7" t="str">
        <f>IFERROR(ROUND(AVERAGEIF('Week 2 - Making'!$B:$B,'Product List'!$A3649,'Week 2 - Making'!$P:$P),0),"")</f>
        <v/>
      </c>
      <c r="L3649" s="263" t="str">
        <f>IFERROR(ROUND(AVERAGEIF('Week 3 - Making'!$B:$B,'Product List'!$A3649,'Week 3 - Making'!$P:$P),0),"")</f>
        <v/>
      </c>
      <c r="M3649" s="7" t="str">
        <f>IFERROR(ROUND(AVERAGEIF('Week 4 - Making'!$B:$B,'Product List'!$A3649,'Week 4 - Making'!$P:$P),0),"")</f>
        <v/>
      </c>
      <c r="N3649" s="7" t="str">
        <f>IFERROR(ROUND(AVERAGEIF('Week 5 - Making'!$B:$B,'Product List'!$A3649,'Week 5 - Making'!$P:$P),0),"")</f>
        <v/>
      </c>
      <c r="O3649" s="7"/>
      <c r="P3649" s="7" t="str">
        <f t="array" ref="P3649">iferror(xlookup(C3649,'Product Families'!A:A,'Product Families'!S:S),"")</f>
        <v/>
      </c>
    </row>
    <row r="3650" ht="14.25" customHeight="1">
      <c r="A3650" s="122"/>
      <c r="B3650" s="270"/>
      <c r="C3650" s="122"/>
      <c r="D3650" s="7" t="str">
        <f t="array" ref="D3650">IFERROR(XLOOKUP($C3650,'Product Families'!$A:$A,'Product Families'!$D:$D),"")</f>
        <v/>
      </c>
      <c r="E3650" s="7" t="str">
        <f t="array" ref="E3650">IFERROR(XLOOKUP($C3650,'Product Families'!$A:$A,'Product Families'!$E:$E),"")</f>
        <v/>
      </c>
      <c r="F3650" s="7" t="str">
        <f t="array" ref="F3650">IFERROR(XLOOKUP($C3650,'Product Families'!$A:$A,'Product Families'!$F:$F),"")</f>
        <v/>
      </c>
      <c r="G3650" s="7" t="str">
        <f t="array" ref="G3650">IFERROR(XLOOKUP($C3650,'Product Families'!$A:$A,'Product Families'!$G:$G),"")</f>
        <v/>
      </c>
      <c r="J3650" s="7" t="str">
        <f>IFERROR(ROUND(AVERAGEIF('Week 1 - Making'!$B:$B,'Product List'!$A3650,'Week 1 - Making'!$P:$P),0),"")</f>
        <v/>
      </c>
      <c r="K3650" s="7" t="str">
        <f>IFERROR(ROUND(AVERAGEIF('Week 2 - Making'!$B:$B,'Product List'!$A3650,'Week 2 - Making'!$P:$P),0),"")</f>
        <v/>
      </c>
      <c r="L3650" s="263" t="str">
        <f>IFERROR(ROUND(AVERAGEIF('Week 3 - Making'!$B:$B,'Product List'!$A3650,'Week 3 - Making'!$P:$P),0),"")</f>
        <v/>
      </c>
      <c r="M3650" s="7" t="str">
        <f>IFERROR(ROUND(AVERAGEIF('Week 4 - Making'!$B:$B,'Product List'!$A3650,'Week 4 - Making'!$P:$P),0),"")</f>
        <v/>
      </c>
      <c r="N3650" s="7" t="str">
        <f>IFERROR(ROUND(AVERAGEIF('Week 5 - Making'!$B:$B,'Product List'!$A3650,'Week 5 - Making'!$P:$P),0),"")</f>
        <v/>
      </c>
      <c r="O3650" s="7"/>
      <c r="P3650" s="7" t="str">
        <f t="array" ref="P3650">iferror(xlookup(C3650,'Product Families'!A:A,'Product Families'!S:S),"")</f>
        <v/>
      </c>
    </row>
    <row r="3651" ht="14.25" customHeight="1">
      <c r="A3651" s="122"/>
      <c r="B3651" s="270"/>
      <c r="C3651" s="122"/>
      <c r="D3651" s="7" t="str">
        <f t="array" ref="D3651">IFERROR(XLOOKUP($C3651,'Product Families'!$A:$A,'Product Families'!$D:$D),"")</f>
        <v/>
      </c>
      <c r="E3651" s="7" t="str">
        <f t="array" ref="E3651">IFERROR(XLOOKUP($C3651,'Product Families'!$A:$A,'Product Families'!$E:$E),"")</f>
        <v/>
      </c>
      <c r="F3651" s="7" t="str">
        <f t="array" ref="F3651">IFERROR(XLOOKUP($C3651,'Product Families'!$A:$A,'Product Families'!$F:$F),"")</f>
        <v/>
      </c>
      <c r="G3651" s="7" t="str">
        <f t="array" ref="G3651">IFERROR(XLOOKUP($C3651,'Product Families'!$A:$A,'Product Families'!$G:$G),"")</f>
        <v/>
      </c>
      <c r="J3651" s="7" t="str">
        <f>IFERROR(ROUND(AVERAGEIF('Week 1 - Making'!$B:$B,'Product List'!$A3651,'Week 1 - Making'!$P:$P),0),"")</f>
        <v/>
      </c>
      <c r="K3651" s="7" t="str">
        <f>IFERROR(ROUND(AVERAGEIF('Week 2 - Making'!$B:$B,'Product List'!$A3651,'Week 2 - Making'!$P:$P),0),"")</f>
        <v/>
      </c>
      <c r="L3651" s="263" t="str">
        <f>IFERROR(ROUND(AVERAGEIF('Week 3 - Making'!$B:$B,'Product List'!$A3651,'Week 3 - Making'!$P:$P),0),"")</f>
        <v/>
      </c>
      <c r="M3651" s="7" t="str">
        <f>IFERROR(ROUND(AVERAGEIF('Week 4 - Making'!$B:$B,'Product List'!$A3651,'Week 4 - Making'!$P:$P),0),"")</f>
        <v/>
      </c>
      <c r="N3651" s="7" t="str">
        <f>IFERROR(ROUND(AVERAGEIF('Week 5 - Making'!$B:$B,'Product List'!$A3651,'Week 5 - Making'!$P:$P),0),"")</f>
        <v/>
      </c>
      <c r="O3651" s="7"/>
      <c r="P3651" s="7" t="str">
        <f t="array" ref="P3651">iferror(xlookup(C3651,'Product Families'!A:A,'Product Families'!S:S),"")</f>
        <v/>
      </c>
    </row>
    <row r="3652" ht="14.25" customHeight="1">
      <c r="A3652" s="122"/>
      <c r="B3652" s="270"/>
      <c r="C3652" s="122"/>
      <c r="D3652" s="7" t="str">
        <f t="array" ref="D3652">IFERROR(XLOOKUP($C3652,'Product Families'!$A:$A,'Product Families'!$D:$D),"")</f>
        <v/>
      </c>
      <c r="E3652" s="7" t="str">
        <f t="array" ref="E3652">IFERROR(XLOOKUP($C3652,'Product Families'!$A:$A,'Product Families'!$E:$E),"")</f>
        <v/>
      </c>
      <c r="F3652" s="7" t="str">
        <f t="array" ref="F3652">IFERROR(XLOOKUP($C3652,'Product Families'!$A:$A,'Product Families'!$F:$F),"")</f>
        <v/>
      </c>
      <c r="G3652" s="7" t="str">
        <f t="array" ref="G3652">IFERROR(XLOOKUP($C3652,'Product Families'!$A:$A,'Product Families'!$G:$G),"")</f>
        <v/>
      </c>
      <c r="J3652" s="7" t="str">
        <f>IFERROR(ROUND(AVERAGEIF('Week 1 - Making'!$B:$B,'Product List'!$A3652,'Week 1 - Making'!$P:$P),0),"")</f>
        <v/>
      </c>
      <c r="K3652" s="7" t="str">
        <f>IFERROR(ROUND(AVERAGEIF('Week 2 - Making'!$B:$B,'Product List'!$A3652,'Week 2 - Making'!$P:$P),0),"")</f>
        <v/>
      </c>
      <c r="L3652" s="263" t="str">
        <f>IFERROR(ROUND(AVERAGEIF('Week 3 - Making'!$B:$B,'Product List'!$A3652,'Week 3 - Making'!$P:$P),0),"")</f>
        <v/>
      </c>
      <c r="M3652" s="7" t="str">
        <f>IFERROR(ROUND(AVERAGEIF('Week 4 - Making'!$B:$B,'Product List'!$A3652,'Week 4 - Making'!$P:$P),0),"")</f>
        <v/>
      </c>
      <c r="N3652" s="7" t="str">
        <f>IFERROR(ROUND(AVERAGEIF('Week 5 - Making'!$B:$B,'Product List'!$A3652,'Week 5 - Making'!$P:$P),0),"")</f>
        <v/>
      </c>
      <c r="O3652" s="7"/>
      <c r="P3652" s="7" t="str">
        <f t="array" ref="P3652">iferror(xlookup(C3652,'Product Families'!A:A,'Product Families'!S:S),"")</f>
        <v/>
      </c>
    </row>
    <row r="3653" ht="14.25" customHeight="1">
      <c r="A3653" s="122"/>
      <c r="B3653" s="270"/>
      <c r="C3653" s="122"/>
      <c r="D3653" s="7" t="str">
        <f t="array" ref="D3653">IFERROR(XLOOKUP($C3653,'Product Families'!$A:$A,'Product Families'!$D:$D),"")</f>
        <v/>
      </c>
      <c r="E3653" s="7" t="str">
        <f t="array" ref="E3653">IFERROR(XLOOKUP($C3653,'Product Families'!$A:$A,'Product Families'!$E:$E),"")</f>
        <v/>
      </c>
      <c r="F3653" s="7" t="str">
        <f t="array" ref="F3653">IFERROR(XLOOKUP($C3653,'Product Families'!$A:$A,'Product Families'!$F:$F),"")</f>
        <v/>
      </c>
      <c r="G3653" s="7" t="str">
        <f t="array" ref="G3653">IFERROR(XLOOKUP($C3653,'Product Families'!$A:$A,'Product Families'!$G:$G),"")</f>
        <v/>
      </c>
      <c r="J3653" s="7" t="str">
        <f>IFERROR(ROUND(AVERAGEIF('Week 1 - Making'!$B:$B,'Product List'!$A3653,'Week 1 - Making'!$P:$P),0),"")</f>
        <v/>
      </c>
      <c r="K3653" s="7" t="str">
        <f>IFERROR(ROUND(AVERAGEIF('Week 2 - Making'!$B:$B,'Product List'!$A3653,'Week 2 - Making'!$P:$P),0),"")</f>
        <v/>
      </c>
      <c r="L3653" s="263" t="str">
        <f>IFERROR(ROUND(AVERAGEIF('Week 3 - Making'!$B:$B,'Product List'!$A3653,'Week 3 - Making'!$P:$P),0),"")</f>
        <v/>
      </c>
      <c r="M3653" s="7" t="str">
        <f>IFERROR(ROUND(AVERAGEIF('Week 4 - Making'!$B:$B,'Product List'!$A3653,'Week 4 - Making'!$P:$P),0),"")</f>
        <v/>
      </c>
      <c r="N3653" s="7" t="str">
        <f>IFERROR(ROUND(AVERAGEIF('Week 5 - Making'!$B:$B,'Product List'!$A3653,'Week 5 - Making'!$P:$P),0),"")</f>
        <v/>
      </c>
      <c r="O3653" s="7"/>
      <c r="P3653" s="7" t="str">
        <f t="array" ref="P3653">iferror(xlookup(C3653,'Product Families'!A:A,'Product Families'!S:S),"")</f>
        <v/>
      </c>
    </row>
    <row r="3654" ht="14.25" customHeight="1">
      <c r="A3654" s="122"/>
      <c r="B3654" s="270"/>
      <c r="C3654" s="122"/>
      <c r="D3654" s="7" t="str">
        <f t="array" ref="D3654">IFERROR(XLOOKUP($C3654,'Product Families'!$A:$A,'Product Families'!$D:$D),"")</f>
        <v/>
      </c>
      <c r="E3654" s="7" t="str">
        <f t="array" ref="E3654">IFERROR(XLOOKUP($C3654,'Product Families'!$A:$A,'Product Families'!$E:$E),"")</f>
        <v/>
      </c>
      <c r="F3654" s="7" t="str">
        <f t="array" ref="F3654">IFERROR(XLOOKUP($C3654,'Product Families'!$A:$A,'Product Families'!$F:$F),"")</f>
        <v/>
      </c>
      <c r="G3654" s="7" t="str">
        <f t="array" ref="G3654">IFERROR(XLOOKUP($C3654,'Product Families'!$A:$A,'Product Families'!$G:$G),"")</f>
        <v/>
      </c>
      <c r="J3654" s="7" t="str">
        <f>IFERROR(ROUND(AVERAGEIF('Week 1 - Making'!$B:$B,'Product List'!$A3654,'Week 1 - Making'!$P:$P),0),"")</f>
        <v/>
      </c>
      <c r="K3654" s="7" t="str">
        <f>IFERROR(ROUND(AVERAGEIF('Week 2 - Making'!$B:$B,'Product List'!$A3654,'Week 2 - Making'!$P:$P),0),"")</f>
        <v/>
      </c>
      <c r="L3654" s="263" t="str">
        <f>IFERROR(ROUND(AVERAGEIF('Week 3 - Making'!$B:$B,'Product List'!$A3654,'Week 3 - Making'!$P:$P),0),"")</f>
        <v/>
      </c>
      <c r="M3654" s="7" t="str">
        <f>IFERROR(ROUND(AVERAGEIF('Week 4 - Making'!$B:$B,'Product List'!$A3654,'Week 4 - Making'!$P:$P),0),"")</f>
        <v/>
      </c>
      <c r="N3654" s="7" t="str">
        <f>IFERROR(ROUND(AVERAGEIF('Week 5 - Making'!$B:$B,'Product List'!$A3654,'Week 5 - Making'!$P:$P),0),"")</f>
        <v/>
      </c>
      <c r="O3654" s="7"/>
      <c r="P3654" s="7" t="str">
        <f t="array" ref="P3654">iferror(xlookup(C3654,'Product Families'!A:A,'Product Families'!S:S),"")</f>
        <v/>
      </c>
    </row>
    <row r="3655" ht="14.25" customHeight="1">
      <c r="A3655" s="122"/>
      <c r="B3655" s="270"/>
      <c r="C3655" s="122"/>
      <c r="D3655" s="7" t="str">
        <f t="array" ref="D3655">IFERROR(XLOOKUP($C3655,'Product Families'!$A:$A,'Product Families'!$D:$D),"")</f>
        <v/>
      </c>
      <c r="E3655" s="7" t="str">
        <f t="array" ref="E3655">IFERROR(XLOOKUP($C3655,'Product Families'!$A:$A,'Product Families'!$E:$E),"")</f>
        <v/>
      </c>
      <c r="F3655" s="7" t="str">
        <f t="array" ref="F3655">IFERROR(XLOOKUP($C3655,'Product Families'!$A:$A,'Product Families'!$F:$F),"")</f>
        <v/>
      </c>
      <c r="G3655" s="7" t="str">
        <f t="array" ref="G3655">IFERROR(XLOOKUP($C3655,'Product Families'!$A:$A,'Product Families'!$G:$G),"")</f>
        <v/>
      </c>
      <c r="J3655" s="7" t="str">
        <f>IFERROR(ROUND(AVERAGEIF('Week 1 - Making'!$B:$B,'Product List'!$A3655,'Week 1 - Making'!$P:$P),0),"")</f>
        <v/>
      </c>
      <c r="K3655" s="7" t="str">
        <f>IFERROR(ROUND(AVERAGEIF('Week 2 - Making'!$B:$B,'Product List'!$A3655,'Week 2 - Making'!$P:$P),0),"")</f>
        <v/>
      </c>
      <c r="L3655" s="263" t="str">
        <f>IFERROR(ROUND(AVERAGEIF('Week 3 - Making'!$B:$B,'Product List'!$A3655,'Week 3 - Making'!$P:$P),0),"")</f>
        <v/>
      </c>
      <c r="M3655" s="7" t="str">
        <f>IFERROR(ROUND(AVERAGEIF('Week 4 - Making'!$B:$B,'Product List'!$A3655,'Week 4 - Making'!$P:$P),0),"")</f>
        <v/>
      </c>
      <c r="N3655" s="7" t="str">
        <f>IFERROR(ROUND(AVERAGEIF('Week 5 - Making'!$B:$B,'Product List'!$A3655,'Week 5 - Making'!$P:$P),0),"")</f>
        <v/>
      </c>
      <c r="O3655" s="7"/>
      <c r="P3655" s="7" t="str">
        <f t="array" ref="P3655">iferror(xlookup(C3655,'Product Families'!A:A,'Product Families'!S:S),"")</f>
        <v/>
      </c>
    </row>
    <row r="3656" ht="14.25" customHeight="1">
      <c r="A3656" s="122"/>
      <c r="B3656" s="270"/>
      <c r="C3656" s="122"/>
      <c r="D3656" s="7" t="str">
        <f t="array" ref="D3656">IFERROR(XLOOKUP($C3656,'Product Families'!$A:$A,'Product Families'!$D:$D),"")</f>
        <v/>
      </c>
      <c r="E3656" s="7" t="str">
        <f t="array" ref="E3656">IFERROR(XLOOKUP($C3656,'Product Families'!$A:$A,'Product Families'!$E:$E),"")</f>
        <v/>
      </c>
      <c r="F3656" s="7" t="str">
        <f t="array" ref="F3656">IFERROR(XLOOKUP($C3656,'Product Families'!$A:$A,'Product Families'!$F:$F),"")</f>
        <v/>
      </c>
      <c r="G3656" s="7" t="str">
        <f t="array" ref="G3656">IFERROR(XLOOKUP($C3656,'Product Families'!$A:$A,'Product Families'!$G:$G),"")</f>
        <v/>
      </c>
      <c r="J3656" s="7" t="str">
        <f>IFERROR(ROUND(AVERAGEIF('Week 1 - Making'!$B:$B,'Product List'!$A3656,'Week 1 - Making'!$P:$P),0),"")</f>
        <v/>
      </c>
      <c r="K3656" s="7" t="str">
        <f>IFERROR(ROUND(AVERAGEIF('Week 2 - Making'!$B:$B,'Product List'!$A3656,'Week 2 - Making'!$P:$P),0),"")</f>
        <v/>
      </c>
      <c r="L3656" s="263" t="str">
        <f>IFERROR(ROUND(AVERAGEIF('Week 3 - Making'!$B:$B,'Product List'!$A3656,'Week 3 - Making'!$P:$P),0),"")</f>
        <v/>
      </c>
      <c r="M3656" s="7" t="str">
        <f>IFERROR(ROUND(AVERAGEIF('Week 4 - Making'!$B:$B,'Product List'!$A3656,'Week 4 - Making'!$P:$P),0),"")</f>
        <v/>
      </c>
      <c r="N3656" s="7" t="str">
        <f>IFERROR(ROUND(AVERAGEIF('Week 5 - Making'!$B:$B,'Product List'!$A3656,'Week 5 - Making'!$P:$P),0),"")</f>
        <v/>
      </c>
      <c r="O3656" s="7"/>
      <c r="P3656" s="7" t="str">
        <f t="array" ref="P3656">iferror(xlookup(C3656,'Product Families'!A:A,'Product Families'!S:S),"")</f>
        <v/>
      </c>
    </row>
    <row r="3657" ht="14.25" customHeight="1">
      <c r="A3657" s="122"/>
      <c r="B3657" s="270"/>
      <c r="C3657" s="122"/>
      <c r="D3657" s="7" t="str">
        <f t="array" ref="D3657">IFERROR(XLOOKUP($C3657,'Product Families'!$A:$A,'Product Families'!$D:$D),"")</f>
        <v/>
      </c>
      <c r="E3657" s="7" t="str">
        <f t="array" ref="E3657">IFERROR(XLOOKUP($C3657,'Product Families'!$A:$A,'Product Families'!$E:$E),"")</f>
        <v/>
      </c>
      <c r="F3657" s="7" t="str">
        <f t="array" ref="F3657">IFERROR(XLOOKUP($C3657,'Product Families'!$A:$A,'Product Families'!$F:$F),"")</f>
        <v/>
      </c>
      <c r="G3657" s="7" t="str">
        <f t="array" ref="G3657">IFERROR(XLOOKUP($C3657,'Product Families'!$A:$A,'Product Families'!$G:$G),"")</f>
        <v/>
      </c>
      <c r="J3657" s="7" t="str">
        <f>IFERROR(ROUND(AVERAGEIF('Week 1 - Making'!$B:$B,'Product List'!$A3657,'Week 1 - Making'!$P:$P),0),"")</f>
        <v/>
      </c>
      <c r="K3657" s="7" t="str">
        <f>IFERROR(ROUND(AVERAGEIF('Week 2 - Making'!$B:$B,'Product List'!$A3657,'Week 2 - Making'!$P:$P),0),"")</f>
        <v/>
      </c>
      <c r="L3657" s="263" t="str">
        <f>IFERROR(ROUND(AVERAGEIF('Week 3 - Making'!$B:$B,'Product List'!$A3657,'Week 3 - Making'!$P:$P),0),"")</f>
        <v/>
      </c>
      <c r="M3657" s="7" t="str">
        <f>IFERROR(ROUND(AVERAGEIF('Week 4 - Making'!$B:$B,'Product List'!$A3657,'Week 4 - Making'!$P:$P),0),"")</f>
        <v/>
      </c>
      <c r="N3657" s="7" t="str">
        <f>IFERROR(ROUND(AVERAGEIF('Week 5 - Making'!$B:$B,'Product List'!$A3657,'Week 5 - Making'!$P:$P),0),"")</f>
        <v/>
      </c>
      <c r="O3657" s="7"/>
      <c r="P3657" s="7" t="str">
        <f t="array" ref="P3657">iferror(xlookup(C3657,'Product Families'!A:A,'Product Families'!S:S),"")</f>
        <v/>
      </c>
    </row>
    <row r="3658" ht="14.25" customHeight="1">
      <c r="A3658" s="122"/>
      <c r="B3658" s="270"/>
      <c r="C3658" s="122"/>
      <c r="D3658" s="7" t="str">
        <f t="array" ref="D3658">IFERROR(XLOOKUP($C3658,'Product Families'!$A:$A,'Product Families'!$D:$D),"")</f>
        <v/>
      </c>
      <c r="E3658" s="7" t="str">
        <f t="array" ref="E3658">IFERROR(XLOOKUP($C3658,'Product Families'!$A:$A,'Product Families'!$E:$E),"")</f>
        <v/>
      </c>
      <c r="F3658" s="7" t="str">
        <f t="array" ref="F3658">IFERROR(XLOOKUP($C3658,'Product Families'!$A:$A,'Product Families'!$F:$F),"")</f>
        <v/>
      </c>
      <c r="G3658" s="7" t="str">
        <f t="array" ref="G3658">IFERROR(XLOOKUP($C3658,'Product Families'!$A:$A,'Product Families'!$G:$G),"")</f>
        <v/>
      </c>
      <c r="J3658" s="7" t="str">
        <f>IFERROR(ROUND(AVERAGEIF('Week 1 - Making'!$B:$B,'Product List'!$A3658,'Week 1 - Making'!$P:$P),0),"")</f>
        <v/>
      </c>
      <c r="K3658" s="7" t="str">
        <f>IFERROR(ROUND(AVERAGEIF('Week 2 - Making'!$B:$B,'Product List'!$A3658,'Week 2 - Making'!$P:$P),0),"")</f>
        <v/>
      </c>
      <c r="L3658" s="263" t="str">
        <f>IFERROR(ROUND(AVERAGEIF('Week 3 - Making'!$B:$B,'Product List'!$A3658,'Week 3 - Making'!$P:$P),0),"")</f>
        <v/>
      </c>
      <c r="M3658" s="7" t="str">
        <f>IFERROR(ROUND(AVERAGEIF('Week 4 - Making'!$B:$B,'Product List'!$A3658,'Week 4 - Making'!$P:$P),0),"")</f>
        <v/>
      </c>
      <c r="N3658" s="7" t="str">
        <f>IFERROR(ROUND(AVERAGEIF('Week 5 - Making'!$B:$B,'Product List'!$A3658,'Week 5 - Making'!$P:$P),0),"")</f>
        <v/>
      </c>
      <c r="O3658" s="7"/>
      <c r="P3658" s="7" t="str">
        <f t="array" ref="P3658">iferror(xlookup(C3658,'Product Families'!A:A,'Product Families'!S:S),"")</f>
        <v/>
      </c>
    </row>
    <row r="3659" ht="14.25" customHeight="1">
      <c r="A3659" s="122"/>
      <c r="B3659" s="270"/>
      <c r="C3659" s="122"/>
      <c r="D3659" s="7" t="str">
        <f t="array" ref="D3659">IFERROR(XLOOKUP($C3659,'Product Families'!$A:$A,'Product Families'!$D:$D),"")</f>
        <v/>
      </c>
      <c r="E3659" s="7" t="str">
        <f t="array" ref="E3659">IFERROR(XLOOKUP($C3659,'Product Families'!$A:$A,'Product Families'!$E:$E),"")</f>
        <v/>
      </c>
      <c r="F3659" s="7" t="str">
        <f t="array" ref="F3659">IFERROR(XLOOKUP($C3659,'Product Families'!$A:$A,'Product Families'!$F:$F),"")</f>
        <v/>
      </c>
      <c r="G3659" s="7" t="str">
        <f t="array" ref="G3659">IFERROR(XLOOKUP($C3659,'Product Families'!$A:$A,'Product Families'!$G:$G),"")</f>
        <v/>
      </c>
      <c r="J3659" s="7" t="str">
        <f>IFERROR(ROUND(AVERAGEIF('Week 1 - Making'!$B:$B,'Product List'!$A3659,'Week 1 - Making'!$P:$P),0),"")</f>
        <v/>
      </c>
      <c r="K3659" s="7" t="str">
        <f>IFERROR(ROUND(AVERAGEIF('Week 2 - Making'!$B:$B,'Product List'!$A3659,'Week 2 - Making'!$P:$P),0),"")</f>
        <v/>
      </c>
      <c r="L3659" s="263" t="str">
        <f>IFERROR(ROUND(AVERAGEIF('Week 3 - Making'!$B:$B,'Product List'!$A3659,'Week 3 - Making'!$P:$P),0),"")</f>
        <v/>
      </c>
      <c r="M3659" s="7" t="str">
        <f>IFERROR(ROUND(AVERAGEIF('Week 4 - Making'!$B:$B,'Product List'!$A3659,'Week 4 - Making'!$P:$P),0),"")</f>
        <v/>
      </c>
      <c r="N3659" s="7" t="str">
        <f>IFERROR(ROUND(AVERAGEIF('Week 5 - Making'!$B:$B,'Product List'!$A3659,'Week 5 - Making'!$P:$P),0),"")</f>
        <v/>
      </c>
      <c r="O3659" s="7"/>
      <c r="P3659" s="7" t="str">
        <f t="array" ref="P3659">iferror(xlookup(C3659,'Product Families'!A:A,'Product Families'!S:S),"")</f>
        <v/>
      </c>
    </row>
    <row r="3660" ht="14.25" customHeight="1">
      <c r="A3660" s="122"/>
      <c r="B3660" s="270"/>
      <c r="C3660" s="122"/>
      <c r="D3660" s="7" t="str">
        <f t="array" ref="D3660">IFERROR(XLOOKUP($C3660,'Product Families'!$A:$A,'Product Families'!$D:$D),"")</f>
        <v/>
      </c>
      <c r="E3660" s="7" t="str">
        <f t="array" ref="E3660">IFERROR(XLOOKUP($C3660,'Product Families'!$A:$A,'Product Families'!$E:$E),"")</f>
        <v/>
      </c>
      <c r="F3660" s="7" t="str">
        <f t="array" ref="F3660">IFERROR(XLOOKUP($C3660,'Product Families'!$A:$A,'Product Families'!$F:$F),"")</f>
        <v/>
      </c>
      <c r="G3660" s="7" t="str">
        <f t="array" ref="G3660">IFERROR(XLOOKUP($C3660,'Product Families'!$A:$A,'Product Families'!$G:$G),"")</f>
        <v/>
      </c>
      <c r="J3660" s="7" t="str">
        <f>IFERROR(ROUND(AVERAGEIF('Week 1 - Making'!$B:$B,'Product List'!$A3660,'Week 1 - Making'!$P:$P),0),"")</f>
        <v/>
      </c>
      <c r="K3660" s="7" t="str">
        <f>IFERROR(ROUND(AVERAGEIF('Week 2 - Making'!$B:$B,'Product List'!$A3660,'Week 2 - Making'!$P:$P),0),"")</f>
        <v/>
      </c>
      <c r="L3660" s="263" t="str">
        <f>IFERROR(ROUND(AVERAGEIF('Week 3 - Making'!$B:$B,'Product List'!$A3660,'Week 3 - Making'!$P:$P),0),"")</f>
        <v/>
      </c>
      <c r="M3660" s="7" t="str">
        <f>IFERROR(ROUND(AVERAGEIF('Week 4 - Making'!$B:$B,'Product List'!$A3660,'Week 4 - Making'!$P:$P),0),"")</f>
        <v/>
      </c>
      <c r="N3660" s="7" t="str">
        <f>IFERROR(ROUND(AVERAGEIF('Week 5 - Making'!$B:$B,'Product List'!$A3660,'Week 5 - Making'!$P:$P),0),"")</f>
        <v/>
      </c>
      <c r="O3660" s="7"/>
      <c r="P3660" s="7" t="str">
        <f t="array" ref="P3660">iferror(xlookup(C3660,'Product Families'!A:A,'Product Families'!S:S),"")</f>
        <v/>
      </c>
    </row>
    <row r="3661" ht="14.25" customHeight="1">
      <c r="A3661" s="122"/>
      <c r="B3661" s="270"/>
      <c r="C3661" s="122"/>
      <c r="D3661" s="7" t="str">
        <f t="array" ref="D3661">IFERROR(XLOOKUP($C3661,'Product Families'!$A:$A,'Product Families'!$D:$D),"")</f>
        <v/>
      </c>
      <c r="E3661" s="7" t="str">
        <f t="array" ref="E3661">IFERROR(XLOOKUP($C3661,'Product Families'!$A:$A,'Product Families'!$E:$E),"")</f>
        <v/>
      </c>
      <c r="F3661" s="7" t="str">
        <f t="array" ref="F3661">IFERROR(XLOOKUP($C3661,'Product Families'!$A:$A,'Product Families'!$F:$F),"")</f>
        <v/>
      </c>
      <c r="G3661" s="7" t="str">
        <f t="array" ref="G3661">IFERROR(XLOOKUP($C3661,'Product Families'!$A:$A,'Product Families'!$G:$G),"")</f>
        <v/>
      </c>
      <c r="J3661" s="7" t="str">
        <f>IFERROR(ROUND(AVERAGEIF('Week 1 - Making'!$B:$B,'Product List'!$A3661,'Week 1 - Making'!$P:$P),0),"")</f>
        <v/>
      </c>
      <c r="K3661" s="7" t="str">
        <f>IFERROR(ROUND(AVERAGEIF('Week 2 - Making'!$B:$B,'Product List'!$A3661,'Week 2 - Making'!$P:$P),0),"")</f>
        <v/>
      </c>
      <c r="L3661" s="263" t="str">
        <f>IFERROR(ROUND(AVERAGEIF('Week 3 - Making'!$B:$B,'Product List'!$A3661,'Week 3 - Making'!$P:$P),0),"")</f>
        <v/>
      </c>
      <c r="M3661" s="7" t="str">
        <f>IFERROR(ROUND(AVERAGEIF('Week 4 - Making'!$B:$B,'Product List'!$A3661,'Week 4 - Making'!$P:$P),0),"")</f>
        <v/>
      </c>
      <c r="N3661" s="7" t="str">
        <f>IFERROR(ROUND(AVERAGEIF('Week 5 - Making'!$B:$B,'Product List'!$A3661,'Week 5 - Making'!$P:$P),0),"")</f>
        <v/>
      </c>
      <c r="O3661" s="7"/>
      <c r="P3661" s="7" t="str">
        <f t="array" ref="P3661">iferror(xlookup(C3661,'Product Families'!A:A,'Product Families'!S:S),"")</f>
        <v/>
      </c>
    </row>
    <row r="3662" ht="14.25" customHeight="1">
      <c r="A3662" s="122"/>
      <c r="B3662" s="270"/>
      <c r="C3662" s="122"/>
      <c r="D3662" s="7" t="str">
        <f t="array" ref="D3662">IFERROR(XLOOKUP($C3662,'Product Families'!$A:$A,'Product Families'!$D:$D),"")</f>
        <v/>
      </c>
      <c r="E3662" s="7" t="str">
        <f t="array" ref="E3662">IFERROR(XLOOKUP($C3662,'Product Families'!$A:$A,'Product Families'!$E:$E),"")</f>
        <v/>
      </c>
      <c r="F3662" s="7" t="str">
        <f t="array" ref="F3662">IFERROR(XLOOKUP($C3662,'Product Families'!$A:$A,'Product Families'!$F:$F),"")</f>
        <v/>
      </c>
      <c r="G3662" s="7" t="str">
        <f t="array" ref="G3662">IFERROR(XLOOKUP($C3662,'Product Families'!$A:$A,'Product Families'!$G:$G),"")</f>
        <v/>
      </c>
      <c r="J3662" s="7" t="str">
        <f>IFERROR(ROUND(AVERAGEIF('Week 1 - Making'!$B:$B,'Product List'!$A3662,'Week 1 - Making'!$P:$P),0),"")</f>
        <v/>
      </c>
      <c r="K3662" s="7" t="str">
        <f>IFERROR(ROUND(AVERAGEIF('Week 2 - Making'!$B:$B,'Product List'!$A3662,'Week 2 - Making'!$P:$P),0),"")</f>
        <v/>
      </c>
      <c r="L3662" s="263" t="str">
        <f>IFERROR(ROUND(AVERAGEIF('Week 3 - Making'!$B:$B,'Product List'!$A3662,'Week 3 - Making'!$P:$P),0),"")</f>
        <v/>
      </c>
      <c r="M3662" s="7" t="str">
        <f>IFERROR(ROUND(AVERAGEIF('Week 4 - Making'!$B:$B,'Product List'!$A3662,'Week 4 - Making'!$P:$P),0),"")</f>
        <v/>
      </c>
      <c r="N3662" s="7" t="str">
        <f>IFERROR(ROUND(AVERAGEIF('Week 5 - Making'!$B:$B,'Product List'!$A3662,'Week 5 - Making'!$P:$P),0),"")</f>
        <v/>
      </c>
      <c r="O3662" s="7"/>
      <c r="P3662" s="7" t="str">
        <f t="array" ref="P3662">iferror(xlookup(C3662,'Product Families'!A:A,'Product Families'!S:S),"")</f>
        <v/>
      </c>
    </row>
    <row r="3663" ht="14.25" customHeight="1">
      <c r="A3663" s="122"/>
      <c r="B3663" s="270"/>
      <c r="C3663" s="122"/>
      <c r="D3663" s="7" t="str">
        <f t="array" ref="D3663">IFERROR(XLOOKUP($C3663,'Product Families'!$A:$A,'Product Families'!$D:$D),"")</f>
        <v/>
      </c>
      <c r="E3663" s="7" t="str">
        <f t="array" ref="E3663">IFERROR(XLOOKUP($C3663,'Product Families'!$A:$A,'Product Families'!$E:$E),"")</f>
        <v/>
      </c>
      <c r="F3663" s="7" t="str">
        <f t="array" ref="F3663">IFERROR(XLOOKUP($C3663,'Product Families'!$A:$A,'Product Families'!$F:$F),"")</f>
        <v/>
      </c>
      <c r="G3663" s="7" t="str">
        <f t="array" ref="G3663">IFERROR(XLOOKUP($C3663,'Product Families'!$A:$A,'Product Families'!$G:$G),"")</f>
        <v/>
      </c>
      <c r="J3663" s="7" t="str">
        <f>IFERROR(ROUND(AVERAGEIF('Week 1 - Making'!$B:$B,'Product List'!$A3663,'Week 1 - Making'!$P:$P),0),"")</f>
        <v/>
      </c>
      <c r="K3663" s="7" t="str">
        <f>IFERROR(ROUND(AVERAGEIF('Week 2 - Making'!$B:$B,'Product List'!$A3663,'Week 2 - Making'!$P:$P),0),"")</f>
        <v/>
      </c>
      <c r="L3663" s="263" t="str">
        <f>IFERROR(ROUND(AVERAGEIF('Week 3 - Making'!$B:$B,'Product List'!$A3663,'Week 3 - Making'!$P:$P),0),"")</f>
        <v/>
      </c>
      <c r="M3663" s="7" t="str">
        <f>IFERROR(ROUND(AVERAGEIF('Week 4 - Making'!$B:$B,'Product List'!$A3663,'Week 4 - Making'!$P:$P),0),"")</f>
        <v/>
      </c>
      <c r="N3663" s="7" t="str">
        <f>IFERROR(ROUND(AVERAGEIF('Week 5 - Making'!$B:$B,'Product List'!$A3663,'Week 5 - Making'!$P:$P),0),"")</f>
        <v/>
      </c>
      <c r="O3663" s="7"/>
      <c r="P3663" s="7" t="str">
        <f t="array" ref="P3663">iferror(xlookup(C3663,'Product Families'!A:A,'Product Families'!S:S),"")</f>
        <v/>
      </c>
    </row>
    <row r="3664" ht="14.25" customHeight="1">
      <c r="A3664" s="122"/>
      <c r="B3664" s="270"/>
      <c r="C3664" s="122"/>
      <c r="D3664" s="7" t="str">
        <f t="array" ref="D3664">IFERROR(XLOOKUP($C3664,'Product Families'!$A:$A,'Product Families'!$D:$D),"")</f>
        <v/>
      </c>
      <c r="E3664" s="7" t="str">
        <f t="array" ref="E3664">IFERROR(XLOOKUP($C3664,'Product Families'!$A:$A,'Product Families'!$E:$E),"")</f>
        <v/>
      </c>
      <c r="F3664" s="7" t="str">
        <f t="array" ref="F3664">IFERROR(XLOOKUP($C3664,'Product Families'!$A:$A,'Product Families'!$F:$F),"")</f>
        <v/>
      </c>
      <c r="G3664" s="7" t="str">
        <f t="array" ref="G3664">IFERROR(XLOOKUP($C3664,'Product Families'!$A:$A,'Product Families'!$G:$G),"")</f>
        <v/>
      </c>
      <c r="J3664" s="7" t="str">
        <f>IFERROR(ROUND(AVERAGEIF('Week 1 - Making'!$B:$B,'Product List'!$A3664,'Week 1 - Making'!$P:$P),0),"")</f>
        <v/>
      </c>
      <c r="K3664" s="7" t="str">
        <f>IFERROR(ROUND(AVERAGEIF('Week 2 - Making'!$B:$B,'Product List'!$A3664,'Week 2 - Making'!$P:$P),0),"")</f>
        <v/>
      </c>
      <c r="L3664" s="263" t="str">
        <f>IFERROR(ROUND(AVERAGEIF('Week 3 - Making'!$B:$B,'Product List'!$A3664,'Week 3 - Making'!$P:$P),0),"")</f>
        <v/>
      </c>
      <c r="M3664" s="7" t="str">
        <f>IFERROR(ROUND(AVERAGEIF('Week 4 - Making'!$B:$B,'Product List'!$A3664,'Week 4 - Making'!$P:$P),0),"")</f>
        <v/>
      </c>
      <c r="N3664" s="7" t="str">
        <f>IFERROR(ROUND(AVERAGEIF('Week 5 - Making'!$B:$B,'Product List'!$A3664,'Week 5 - Making'!$P:$P),0),"")</f>
        <v/>
      </c>
      <c r="O3664" s="7"/>
      <c r="P3664" s="7" t="str">
        <f t="array" ref="P3664">iferror(xlookup(C3664,'Product Families'!A:A,'Product Families'!S:S),"")</f>
        <v/>
      </c>
    </row>
    <row r="3665" ht="14.25" customHeight="1">
      <c r="A3665" s="122"/>
      <c r="B3665" s="270"/>
      <c r="C3665" s="122"/>
      <c r="D3665" s="7" t="str">
        <f t="array" ref="D3665">IFERROR(XLOOKUP($C3665,'Product Families'!$A:$A,'Product Families'!$D:$D),"")</f>
        <v/>
      </c>
      <c r="E3665" s="7" t="str">
        <f t="array" ref="E3665">IFERROR(XLOOKUP($C3665,'Product Families'!$A:$A,'Product Families'!$E:$E),"")</f>
        <v/>
      </c>
      <c r="F3665" s="7" t="str">
        <f t="array" ref="F3665">IFERROR(XLOOKUP($C3665,'Product Families'!$A:$A,'Product Families'!$F:$F),"")</f>
        <v/>
      </c>
      <c r="G3665" s="7" t="str">
        <f t="array" ref="G3665">IFERROR(XLOOKUP($C3665,'Product Families'!$A:$A,'Product Families'!$G:$G),"")</f>
        <v/>
      </c>
      <c r="J3665" s="7" t="str">
        <f>IFERROR(ROUND(AVERAGEIF('Week 1 - Making'!$B:$B,'Product List'!$A3665,'Week 1 - Making'!$P:$P),0),"")</f>
        <v/>
      </c>
      <c r="K3665" s="7" t="str">
        <f>IFERROR(ROUND(AVERAGEIF('Week 2 - Making'!$B:$B,'Product List'!$A3665,'Week 2 - Making'!$P:$P),0),"")</f>
        <v/>
      </c>
      <c r="L3665" s="263" t="str">
        <f>IFERROR(ROUND(AVERAGEIF('Week 3 - Making'!$B:$B,'Product List'!$A3665,'Week 3 - Making'!$P:$P),0),"")</f>
        <v/>
      </c>
      <c r="M3665" s="7" t="str">
        <f>IFERROR(ROUND(AVERAGEIF('Week 4 - Making'!$B:$B,'Product List'!$A3665,'Week 4 - Making'!$P:$P),0),"")</f>
        <v/>
      </c>
      <c r="N3665" s="7" t="str">
        <f>IFERROR(ROUND(AVERAGEIF('Week 5 - Making'!$B:$B,'Product List'!$A3665,'Week 5 - Making'!$P:$P),0),"")</f>
        <v/>
      </c>
      <c r="O3665" s="7"/>
      <c r="P3665" s="7" t="str">
        <f t="array" ref="P3665">iferror(xlookup(C3665,'Product Families'!A:A,'Product Families'!S:S),"")</f>
        <v/>
      </c>
    </row>
    <row r="3666" ht="14.25" customHeight="1">
      <c r="A3666" s="122"/>
      <c r="B3666" s="270"/>
      <c r="C3666" s="122"/>
      <c r="D3666" s="7" t="str">
        <f t="array" ref="D3666">IFERROR(XLOOKUP($C3666,'Product Families'!$A:$A,'Product Families'!$D:$D),"")</f>
        <v/>
      </c>
      <c r="E3666" s="7" t="str">
        <f t="array" ref="E3666">IFERROR(XLOOKUP($C3666,'Product Families'!$A:$A,'Product Families'!$E:$E),"")</f>
        <v/>
      </c>
      <c r="F3666" s="7" t="str">
        <f t="array" ref="F3666">IFERROR(XLOOKUP($C3666,'Product Families'!$A:$A,'Product Families'!$F:$F),"")</f>
        <v/>
      </c>
      <c r="G3666" s="7" t="str">
        <f t="array" ref="G3666">IFERROR(XLOOKUP($C3666,'Product Families'!$A:$A,'Product Families'!$G:$G),"")</f>
        <v/>
      </c>
      <c r="J3666" s="7" t="str">
        <f>IFERROR(ROUND(AVERAGEIF('Week 1 - Making'!$B:$B,'Product List'!$A3666,'Week 1 - Making'!$P:$P),0),"")</f>
        <v/>
      </c>
      <c r="K3666" s="7" t="str">
        <f>IFERROR(ROUND(AVERAGEIF('Week 2 - Making'!$B:$B,'Product List'!$A3666,'Week 2 - Making'!$P:$P),0),"")</f>
        <v/>
      </c>
      <c r="L3666" s="263" t="str">
        <f>IFERROR(ROUND(AVERAGEIF('Week 3 - Making'!$B:$B,'Product List'!$A3666,'Week 3 - Making'!$P:$P),0),"")</f>
        <v/>
      </c>
      <c r="M3666" s="7" t="str">
        <f>IFERROR(ROUND(AVERAGEIF('Week 4 - Making'!$B:$B,'Product List'!$A3666,'Week 4 - Making'!$P:$P),0),"")</f>
        <v/>
      </c>
      <c r="N3666" s="7" t="str">
        <f>IFERROR(ROUND(AVERAGEIF('Week 5 - Making'!$B:$B,'Product List'!$A3666,'Week 5 - Making'!$P:$P),0),"")</f>
        <v/>
      </c>
      <c r="O3666" s="7"/>
      <c r="P3666" s="7" t="str">
        <f t="array" ref="P3666">iferror(xlookup(C3666,'Product Families'!A:A,'Product Families'!S:S),"")</f>
        <v/>
      </c>
    </row>
    <row r="3667" ht="14.25" customHeight="1">
      <c r="A3667" s="122"/>
      <c r="B3667" s="270"/>
      <c r="C3667" s="122"/>
      <c r="D3667" s="7" t="str">
        <f t="array" ref="D3667">IFERROR(XLOOKUP($C3667,'Product Families'!$A:$A,'Product Families'!$D:$D),"")</f>
        <v/>
      </c>
      <c r="E3667" s="7" t="str">
        <f t="array" ref="E3667">IFERROR(XLOOKUP($C3667,'Product Families'!$A:$A,'Product Families'!$E:$E),"")</f>
        <v/>
      </c>
      <c r="F3667" s="7" t="str">
        <f t="array" ref="F3667">IFERROR(XLOOKUP($C3667,'Product Families'!$A:$A,'Product Families'!$F:$F),"")</f>
        <v/>
      </c>
      <c r="G3667" s="7" t="str">
        <f t="array" ref="G3667">IFERROR(XLOOKUP($C3667,'Product Families'!$A:$A,'Product Families'!$G:$G),"")</f>
        <v/>
      </c>
      <c r="J3667" s="7" t="str">
        <f>IFERROR(ROUND(AVERAGEIF('Week 1 - Making'!$B:$B,'Product List'!$A3667,'Week 1 - Making'!$P:$P),0),"")</f>
        <v/>
      </c>
      <c r="K3667" s="7" t="str">
        <f>IFERROR(ROUND(AVERAGEIF('Week 2 - Making'!$B:$B,'Product List'!$A3667,'Week 2 - Making'!$P:$P),0),"")</f>
        <v/>
      </c>
      <c r="L3667" s="263" t="str">
        <f>IFERROR(ROUND(AVERAGEIF('Week 3 - Making'!$B:$B,'Product List'!$A3667,'Week 3 - Making'!$P:$P),0),"")</f>
        <v/>
      </c>
      <c r="M3667" s="7" t="str">
        <f>IFERROR(ROUND(AVERAGEIF('Week 4 - Making'!$B:$B,'Product List'!$A3667,'Week 4 - Making'!$P:$P),0),"")</f>
        <v/>
      </c>
      <c r="N3667" s="7" t="str">
        <f>IFERROR(ROUND(AVERAGEIF('Week 5 - Making'!$B:$B,'Product List'!$A3667,'Week 5 - Making'!$P:$P),0),"")</f>
        <v/>
      </c>
      <c r="O3667" s="7"/>
      <c r="P3667" s="7" t="str">
        <f t="array" ref="P3667">iferror(xlookup(C3667,'Product Families'!A:A,'Product Families'!S:S),"")</f>
        <v/>
      </c>
    </row>
    <row r="3668" ht="14.25" customHeight="1">
      <c r="A3668" s="122"/>
      <c r="B3668" s="270"/>
      <c r="C3668" s="122"/>
      <c r="D3668" s="7" t="str">
        <f t="array" ref="D3668">IFERROR(XLOOKUP($C3668,'Product Families'!$A:$A,'Product Families'!$D:$D),"")</f>
        <v/>
      </c>
      <c r="E3668" s="7" t="str">
        <f t="array" ref="E3668">IFERROR(XLOOKUP($C3668,'Product Families'!$A:$A,'Product Families'!$E:$E),"")</f>
        <v/>
      </c>
      <c r="F3668" s="7" t="str">
        <f t="array" ref="F3668">IFERROR(XLOOKUP($C3668,'Product Families'!$A:$A,'Product Families'!$F:$F),"")</f>
        <v/>
      </c>
      <c r="G3668" s="7" t="str">
        <f t="array" ref="G3668">IFERROR(XLOOKUP($C3668,'Product Families'!$A:$A,'Product Families'!$G:$G),"")</f>
        <v/>
      </c>
      <c r="J3668" s="7" t="str">
        <f>IFERROR(ROUND(AVERAGEIF('Week 1 - Making'!$B:$B,'Product List'!$A3668,'Week 1 - Making'!$P:$P),0),"")</f>
        <v/>
      </c>
      <c r="K3668" s="7" t="str">
        <f>IFERROR(ROUND(AVERAGEIF('Week 2 - Making'!$B:$B,'Product List'!$A3668,'Week 2 - Making'!$P:$P),0),"")</f>
        <v/>
      </c>
      <c r="L3668" s="263" t="str">
        <f>IFERROR(ROUND(AVERAGEIF('Week 3 - Making'!$B:$B,'Product List'!$A3668,'Week 3 - Making'!$P:$P),0),"")</f>
        <v/>
      </c>
      <c r="M3668" s="7" t="str">
        <f>IFERROR(ROUND(AVERAGEIF('Week 4 - Making'!$B:$B,'Product List'!$A3668,'Week 4 - Making'!$P:$P),0),"")</f>
        <v/>
      </c>
      <c r="N3668" s="7" t="str">
        <f>IFERROR(ROUND(AVERAGEIF('Week 5 - Making'!$B:$B,'Product List'!$A3668,'Week 5 - Making'!$P:$P),0),"")</f>
        <v/>
      </c>
      <c r="O3668" s="7"/>
      <c r="P3668" s="7" t="str">
        <f t="array" ref="P3668">iferror(xlookup(C3668,'Product Families'!A:A,'Product Families'!S:S),"")</f>
        <v/>
      </c>
    </row>
    <row r="3669" ht="14.25" customHeight="1">
      <c r="A3669" s="122"/>
      <c r="B3669" s="270"/>
      <c r="C3669" s="122"/>
      <c r="D3669" s="7" t="str">
        <f t="array" ref="D3669">IFERROR(XLOOKUP($C3669,'Product Families'!$A:$A,'Product Families'!$D:$D),"")</f>
        <v/>
      </c>
      <c r="E3669" s="7" t="str">
        <f t="array" ref="E3669">IFERROR(XLOOKUP($C3669,'Product Families'!$A:$A,'Product Families'!$E:$E),"")</f>
        <v/>
      </c>
      <c r="F3669" s="7" t="str">
        <f t="array" ref="F3669">IFERROR(XLOOKUP($C3669,'Product Families'!$A:$A,'Product Families'!$F:$F),"")</f>
        <v/>
      </c>
      <c r="G3669" s="7" t="str">
        <f t="array" ref="G3669">IFERROR(XLOOKUP($C3669,'Product Families'!$A:$A,'Product Families'!$G:$G),"")</f>
        <v/>
      </c>
      <c r="J3669" s="7" t="str">
        <f>IFERROR(ROUND(AVERAGEIF('Week 1 - Making'!$B:$B,'Product List'!$A3669,'Week 1 - Making'!$P:$P),0),"")</f>
        <v/>
      </c>
      <c r="K3669" s="7" t="str">
        <f>IFERROR(ROUND(AVERAGEIF('Week 2 - Making'!$B:$B,'Product List'!$A3669,'Week 2 - Making'!$P:$P),0),"")</f>
        <v/>
      </c>
      <c r="L3669" s="263" t="str">
        <f>IFERROR(ROUND(AVERAGEIF('Week 3 - Making'!$B:$B,'Product List'!$A3669,'Week 3 - Making'!$P:$P),0),"")</f>
        <v/>
      </c>
      <c r="M3669" s="7" t="str">
        <f>IFERROR(ROUND(AVERAGEIF('Week 4 - Making'!$B:$B,'Product List'!$A3669,'Week 4 - Making'!$P:$P),0),"")</f>
        <v/>
      </c>
      <c r="N3669" s="7" t="str">
        <f>IFERROR(ROUND(AVERAGEIF('Week 5 - Making'!$B:$B,'Product List'!$A3669,'Week 5 - Making'!$P:$P),0),"")</f>
        <v/>
      </c>
      <c r="O3669" s="7"/>
      <c r="P3669" s="7" t="str">
        <f t="array" ref="P3669">iferror(xlookup(C3669,'Product Families'!A:A,'Product Families'!S:S),"")</f>
        <v/>
      </c>
    </row>
    <row r="3670" ht="14.25" customHeight="1">
      <c r="A3670" s="122"/>
      <c r="B3670" s="270"/>
      <c r="C3670" s="122"/>
      <c r="D3670" s="7" t="str">
        <f t="array" ref="D3670">IFERROR(XLOOKUP($C3670,'Product Families'!$A:$A,'Product Families'!$D:$D),"")</f>
        <v/>
      </c>
      <c r="E3670" s="7" t="str">
        <f t="array" ref="E3670">IFERROR(XLOOKUP($C3670,'Product Families'!$A:$A,'Product Families'!$E:$E),"")</f>
        <v/>
      </c>
      <c r="F3670" s="7" t="str">
        <f t="array" ref="F3670">IFERROR(XLOOKUP($C3670,'Product Families'!$A:$A,'Product Families'!$F:$F),"")</f>
        <v/>
      </c>
      <c r="G3670" s="7" t="str">
        <f t="array" ref="G3670">IFERROR(XLOOKUP($C3670,'Product Families'!$A:$A,'Product Families'!$G:$G),"")</f>
        <v/>
      </c>
      <c r="J3670" s="7" t="str">
        <f>IFERROR(ROUND(AVERAGEIF('Week 1 - Making'!$B:$B,'Product List'!$A3670,'Week 1 - Making'!$P:$P),0),"")</f>
        <v/>
      </c>
      <c r="K3670" s="7" t="str">
        <f>IFERROR(ROUND(AVERAGEIF('Week 2 - Making'!$B:$B,'Product List'!$A3670,'Week 2 - Making'!$P:$P),0),"")</f>
        <v/>
      </c>
      <c r="L3670" s="263" t="str">
        <f>IFERROR(ROUND(AVERAGEIF('Week 3 - Making'!$B:$B,'Product List'!$A3670,'Week 3 - Making'!$P:$P),0),"")</f>
        <v/>
      </c>
      <c r="M3670" s="7" t="str">
        <f>IFERROR(ROUND(AVERAGEIF('Week 4 - Making'!$B:$B,'Product List'!$A3670,'Week 4 - Making'!$P:$P),0),"")</f>
        <v/>
      </c>
      <c r="N3670" s="7" t="str">
        <f>IFERROR(ROUND(AVERAGEIF('Week 5 - Making'!$B:$B,'Product List'!$A3670,'Week 5 - Making'!$P:$P),0),"")</f>
        <v/>
      </c>
      <c r="O3670" s="7"/>
      <c r="P3670" s="7" t="str">
        <f t="array" ref="P3670">iferror(xlookup(C3670,'Product Families'!A:A,'Product Families'!S:S),"")</f>
        <v/>
      </c>
    </row>
    <row r="3671" ht="14.25" customHeight="1">
      <c r="A3671" s="122"/>
      <c r="B3671" s="270"/>
      <c r="C3671" s="122"/>
      <c r="D3671" s="7" t="str">
        <f t="array" ref="D3671">IFERROR(XLOOKUP($C3671,'Product Families'!$A:$A,'Product Families'!$D:$D),"")</f>
        <v/>
      </c>
      <c r="E3671" s="7" t="str">
        <f t="array" ref="E3671">IFERROR(XLOOKUP($C3671,'Product Families'!$A:$A,'Product Families'!$E:$E),"")</f>
        <v/>
      </c>
      <c r="F3671" s="7" t="str">
        <f t="array" ref="F3671">IFERROR(XLOOKUP($C3671,'Product Families'!$A:$A,'Product Families'!$F:$F),"")</f>
        <v/>
      </c>
      <c r="G3671" s="7" t="str">
        <f t="array" ref="G3671">IFERROR(XLOOKUP($C3671,'Product Families'!$A:$A,'Product Families'!$G:$G),"")</f>
        <v/>
      </c>
      <c r="J3671" s="7" t="str">
        <f>IFERROR(ROUND(AVERAGEIF('Week 1 - Making'!$B:$B,'Product List'!$A3671,'Week 1 - Making'!$P:$P),0),"")</f>
        <v/>
      </c>
      <c r="K3671" s="7" t="str">
        <f>IFERROR(ROUND(AVERAGEIF('Week 2 - Making'!$B:$B,'Product List'!$A3671,'Week 2 - Making'!$P:$P),0),"")</f>
        <v/>
      </c>
      <c r="L3671" s="263" t="str">
        <f>IFERROR(ROUND(AVERAGEIF('Week 3 - Making'!$B:$B,'Product List'!$A3671,'Week 3 - Making'!$P:$P),0),"")</f>
        <v/>
      </c>
      <c r="M3671" s="7" t="str">
        <f>IFERROR(ROUND(AVERAGEIF('Week 4 - Making'!$B:$B,'Product List'!$A3671,'Week 4 - Making'!$P:$P),0),"")</f>
        <v/>
      </c>
      <c r="N3671" s="7" t="str">
        <f>IFERROR(ROUND(AVERAGEIF('Week 5 - Making'!$B:$B,'Product List'!$A3671,'Week 5 - Making'!$P:$P),0),"")</f>
        <v/>
      </c>
      <c r="O3671" s="7"/>
      <c r="P3671" s="7" t="str">
        <f t="array" ref="P3671">iferror(xlookup(C3671,'Product Families'!A:A,'Product Families'!S:S),"")</f>
        <v/>
      </c>
    </row>
    <row r="3672" ht="14.25" customHeight="1">
      <c r="A3672" s="122"/>
      <c r="B3672" s="270"/>
      <c r="C3672" s="122"/>
      <c r="D3672" s="7" t="str">
        <f t="array" ref="D3672">IFERROR(XLOOKUP($C3672,'Product Families'!$A:$A,'Product Families'!$D:$D),"")</f>
        <v/>
      </c>
      <c r="E3672" s="7" t="str">
        <f t="array" ref="E3672">IFERROR(XLOOKUP($C3672,'Product Families'!$A:$A,'Product Families'!$E:$E),"")</f>
        <v/>
      </c>
      <c r="F3672" s="7" t="str">
        <f t="array" ref="F3672">IFERROR(XLOOKUP($C3672,'Product Families'!$A:$A,'Product Families'!$F:$F),"")</f>
        <v/>
      </c>
      <c r="G3672" s="7" t="str">
        <f t="array" ref="G3672">IFERROR(XLOOKUP($C3672,'Product Families'!$A:$A,'Product Families'!$G:$G),"")</f>
        <v/>
      </c>
      <c r="J3672" s="7" t="str">
        <f>IFERROR(ROUND(AVERAGEIF('Week 1 - Making'!$B:$B,'Product List'!$A3672,'Week 1 - Making'!$P:$P),0),"")</f>
        <v/>
      </c>
      <c r="K3672" s="7" t="str">
        <f>IFERROR(ROUND(AVERAGEIF('Week 2 - Making'!$B:$B,'Product List'!$A3672,'Week 2 - Making'!$P:$P),0),"")</f>
        <v/>
      </c>
      <c r="L3672" s="263" t="str">
        <f>IFERROR(ROUND(AVERAGEIF('Week 3 - Making'!$B:$B,'Product List'!$A3672,'Week 3 - Making'!$P:$P),0),"")</f>
        <v/>
      </c>
      <c r="M3672" s="7" t="str">
        <f>IFERROR(ROUND(AVERAGEIF('Week 4 - Making'!$B:$B,'Product List'!$A3672,'Week 4 - Making'!$P:$P),0),"")</f>
        <v/>
      </c>
      <c r="N3672" s="7" t="str">
        <f>IFERROR(ROUND(AVERAGEIF('Week 5 - Making'!$B:$B,'Product List'!$A3672,'Week 5 - Making'!$P:$P),0),"")</f>
        <v/>
      </c>
      <c r="O3672" s="7"/>
      <c r="P3672" s="7" t="str">
        <f t="array" ref="P3672">iferror(xlookup(C3672,'Product Families'!A:A,'Product Families'!S:S),"")</f>
        <v/>
      </c>
    </row>
    <row r="3673" ht="14.25" customHeight="1">
      <c r="A3673" s="122"/>
      <c r="B3673" s="270"/>
      <c r="C3673" s="122"/>
      <c r="D3673" s="7" t="str">
        <f t="array" ref="D3673">IFERROR(XLOOKUP($C3673,'Product Families'!$A:$A,'Product Families'!$D:$D),"")</f>
        <v/>
      </c>
      <c r="E3673" s="7" t="str">
        <f t="array" ref="E3673">IFERROR(XLOOKUP($C3673,'Product Families'!$A:$A,'Product Families'!$E:$E),"")</f>
        <v/>
      </c>
      <c r="F3673" s="7" t="str">
        <f t="array" ref="F3673">IFERROR(XLOOKUP($C3673,'Product Families'!$A:$A,'Product Families'!$F:$F),"")</f>
        <v/>
      </c>
      <c r="G3673" s="7" t="str">
        <f t="array" ref="G3673">IFERROR(XLOOKUP($C3673,'Product Families'!$A:$A,'Product Families'!$G:$G),"")</f>
        <v/>
      </c>
      <c r="J3673" s="7" t="str">
        <f>IFERROR(ROUND(AVERAGEIF('Week 1 - Making'!$B:$B,'Product List'!$A3673,'Week 1 - Making'!$P:$P),0),"")</f>
        <v/>
      </c>
      <c r="K3673" s="7" t="str">
        <f>IFERROR(ROUND(AVERAGEIF('Week 2 - Making'!$B:$B,'Product List'!$A3673,'Week 2 - Making'!$P:$P),0),"")</f>
        <v/>
      </c>
      <c r="L3673" s="263" t="str">
        <f>IFERROR(ROUND(AVERAGEIF('Week 3 - Making'!$B:$B,'Product List'!$A3673,'Week 3 - Making'!$P:$P),0),"")</f>
        <v/>
      </c>
      <c r="M3673" s="7" t="str">
        <f>IFERROR(ROUND(AVERAGEIF('Week 4 - Making'!$B:$B,'Product List'!$A3673,'Week 4 - Making'!$P:$P),0),"")</f>
        <v/>
      </c>
      <c r="N3673" s="7" t="str">
        <f>IFERROR(ROUND(AVERAGEIF('Week 5 - Making'!$B:$B,'Product List'!$A3673,'Week 5 - Making'!$P:$P),0),"")</f>
        <v/>
      </c>
      <c r="O3673" s="7"/>
      <c r="P3673" s="7" t="str">
        <f t="array" ref="P3673">iferror(xlookup(C3673,'Product Families'!A:A,'Product Families'!S:S),"")</f>
        <v/>
      </c>
    </row>
    <row r="3674" ht="14.25" customHeight="1">
      <c r="A3674" s="122"/>
      <c r="B3674" s="270"/>
      <c r="C3674" s="122"/>
      <c r="D3674" s="7" t="str">
        <f t="array" ref="D3674">IFERROR(XLOOKUP($C3674,'Product Families'!$A:$A,'Product Families'!$D:$D),"")</f>
        <v/>
      </c>
      <c r="E3674" s="7" t="str">
        <f t="array" ref="E3674">IFERROR(XLOOKUP($C3674,'Product Families'!$A:$A,'Product Families'!$E:$E),"")</f>
        <v/>
      </c>
      <c r="F3674" s="7" t="str">
        <f t="array" ref="F3674">IFERROR(XLOOKUP($C3674,'Product Families'!$A:$A,'Product Families'!$F:$F),"")</f>
        <v/>
      </c>
      <c r="G3674" s="7" t="str">
        <f t="array" ref="G3674">IFERROR(XLOOKUP($C3674,'Product Families'!$A:$A,'Product Families'!$G:$G),"")</f>
        <v/>
      </c>
      <c r="J3674" s="7" t="str">
        <f>IFERROR(ROUND(AVERAGEIF('Week 1 - Making'!$B:$B,'Product List'!$A3674,'Week 1 - Making'!$P:$P),0),"")</f>
        <v/>
      </c>
      <c r="K3674" s="7" t="str">
        <f>IFERROR(ROUND(AVERAGEIF('Week 2 - Making'!$B:$B,'Product List'!$A3674,'Week 2 - Making'!$P:$P),0),"")</f>
        <v/>
      </c>
      <c r="L3674" s="263" t="str">
        <f>IFERROR(ROUND(AVERAGEIF('Week 3 - Making'!$B:$B,'Product List'!$A3674,'Week 3 - Making'!$P:$P),0),"")</f>
        <v/>
      </c>
      <c r="M3674" s="7" t="str">
        <f>IFERROR(ROUND(AVERAGEIF('Week 4 - Making'!$B:$B,'Product List'!$A3674,'Week 4 - Making'!$P:$P),0),"")</f>
        <v/>
      </c>
      <c r="N3674" s="7" t="str">
        <f>IFERROR(ROUND(AVERAGEIF('Week 5 - Making'!$B:$B,'Product List'!$A3674,'Week 5 - Making'!$P:$P),0),"")</f>
        <v/>
      </c>
      <c r="O3674" s="7"/>
      <c r="P3674" s="7" t="str">
        <f t="array" ref="P3674">iferror(xlookup(C3674,'Product Families'!A:A,'Product Families'!S:S),"")</f>
        <v/>
      </c>
    </row>
    <row r="3675" ht="14.25" customHeight="1">
      <c r="A3675" s="122"/>
      <c r="B3675" s="270"/>
      <c r="C3675" s="122"/>
      <c r="D3675" s="7" t="str">
        <f t="array" ref="D3675">IFERROR(XLOOKUP($C3675,'Product Families'!$A:$A,'Product Families'!$D:$D),"")</f>
        <v/>
      </c>
      <c r="E3675" s="7" t="str">
        <f t="array" ref="E3675">IFERROR(XLOOKUP($C3675,'Product Families'!$A:$A,'Product Families'!$E:$E),"")</f>
        <v/>
      </c>
      <c r="F3675" s="7" t="str">
        <f t="array" ref="F3675">IFERROR(XLOOKUP($C3675,'Product Families'!$A:$A,'Product Families'!$F:$F),"")</f>
        <v/>
      </c>
      <c r="G3675" s="7" t="str">
        <f t="array" ref="G3675">IFERROR(XLOOKUP($C3675,'Product Families'!$A:$A,'Product Families'!$G:$G),"")</f>
        <v/>
      </c>
      <c r="J3675" s="7" t="str">
        <f>IFERROR(ROUND(AVERAGEIF('Week 1 - Making'!$B:$B,'Product List'!$A3675,'Week 1 - Making'!$P:$P),0),"")</f>
        <v/>
      </c>
      <c r="K3675" s="7" t="str">
        <f>IFERROR(ROUND(AVERAGEIF('Week 2 - Making'!$B:$B,'Product List'!$A3675,'Week 2 - Making'!$P:$P),0),"")</f>
        <v/>
      </c>
      <c r="L3675" s="263" t="str">
        <f>IFERROR(ROUND(AVERAGEIF('Week 3 - Making'!$B:$B,'Product List'!$A3675,'Week 3 - Making'!$P:$P),0),"")</f>
        <v/>
      </c>
      <c r="M3675" s="7" t="str">
        <f>IFERROR(ROUND(AVERAGEIF('Week 4 - Making'!$B:$B,'Product List'!$A3675,'Week 4 - Making'!$P:$P),0),"")</f>
        <v/>
      </c>
      <c r="N3675" s="7" t="str">
        <f>IFERROR(ROUND(AVERAGEIF('Week 5 - Making'!$B:$B,'Product List'!$A3675,'Week 5 - Making'!$P:$P),0),"")</f>
        <v/>
      </c>
      <c r="O3675" s="7"/>
      <c r="P3675" s="7" t="str">
        <f t="array" ref="P3675">iferror(xlookup(C3675,'Product Families'!A:A,'Product Families'!S:S),"")</f>
        <v/>
      </c>
    </row>
    <row r="3676" ht="14.25" customHeight="1">
      <c r="A3676" s="122"/>
      <c r="B3676" s="270"/>
      <c r="C3676" s="122"/>
      <c r="D3676" s="7" t="str">
        <f t="array" ref="D3676">IFERROR(XLOOKUP($C3676,'Product Families'!$A:$A,'Product Families'!$D:$D),"")</f>
        <v/>
      </c>
      <c r="E3676" s="7" t="str">
        <f t="array" ref="E3676">IFERROR(XLOOKUP($C3676,'Product Families'!$A:$A,'Product Families'!$E:$E),"")</f>
        <v/>
      </c>
      <c r="F3676" s="7" t="str">
        <f t="array" ref="F3676">IFERROR(XLOOKUP($C3676,'Product Families'!$A:$A,'Product Families'!$F:$F),"")</f>
        <v/>
      </c>
      <c r="G3676" s="7" t="str">
        <f t="array" ref="G3676">IFERROR(XLOOKUP($C3676,'Product Families'!$A:$A,'Product Families'!$G:$G),"")</f>
        <v/>
      </c>
      <c r="J3676" s="7" t="str">
        <f>IFERROR(ROUND(AVERAGEIF('Week 1 - Making'!$B:$B,'Product List'!$A3676,'Week 1 - Making'!$P:$P),0),"")</f>
        <v/>
      </c>
      <c r="K3676" s="7" t="str">
        <f>IFERROR(ROUND(AVERAGEIF('Week 2 - Making'!$B:$B,'Product List'!$A3676,'Week 2 - Making'!$P:$P),0),"")</f>
        <v/>
      </c>
      <c r="L3676" s="263" t="str">
        <f>IFERROR(ROUND(AVERAGEIF('Week 3 - Making'!$B:$B,'Product List'!$A3676,'Week 3 - Making'!$P:$P),0),"")</f>
        <v/>
      </c>
      <c r="M3676" s="7" t="str">
        <f>IFERROR(ROUND(AVERAGEIF('Week 4 - Making'!$B:$B,'Product List'!$A3676,'Week 4 - Making'!$P:$P),0),"")</f>
        <v/>
      </c>
      <c r="N3676" s="7" t="str">
        <f>IFERROR(ROUND(AVERAGEIF('Week 5 - Making'!$B:$B,'Product List'!$A3676,'Week 5 - Making'!$P:$P),0),"")</f>
        <v/>
      </c>
      <c r="O3676" s="7"/>
      <c r="P3676" s="7" t="str">
        <f t="array" ref="P3676">iferror(xlookup(C3676,'Product Families'!A:A,'Product Families'!S:S),"")</f>
        <v/>
      </c>
    </row>
    <row r="3677" ht="14.25" customHeight="1">
      <c r="A3677" s="122"/>
      <c r="B3677" s="270"/>
      <c r="C3677" s="122"/>
      <c r="D3677" s="7" t="str">
        <f t="array" ref="D3677">IFERROR(XLOOKUP($C3677,'Product Families'!$A:$A,'Product Families'!$D:$D),"")</f>
        <v/>
      </c>
      <c r="E3677" s="7" t="str">
        <f t="array" ref="E3677">IFERROR(XLOOKUP($C3677,'Product Families'!$A:$A,'Product Families'!$E:$E),"")</f>
        <v/>
      </c>
      <c r="F3677" s="7" t="str">
        <f t="array" ref="F3677">IFERROR(XLOOKUP($C3677,'Product Families'!$A:$A,'Product Families'!$F:$F),"")</f>
        <v/>
      </c>
      <c r="G3677" s="7" t="str">
        <f t="array" ref="G3677">IFERROR(XLOOKUP($C3677,'Product Families'!$A:$A,'Product Families'!$G:$G),"")</f>
        <v/>
      </c>
      <c r="J3677" s="7" t="str">
        <f>IFERROR(ROUND(AVERAGEIF('Week 1 - Making'!$B:$B,'Product List'!$A3677,'Week 1 - Making'!$P:$P),0),"")</f>
        <v/>
      </c>
      <c r="K3677" s="7" t="str">
        <f>IFERROR(ROUND(AVERAGEIF('Week 2 - Making'!$B:$B,'Product List'!$A3677,'Week 2 - Making'!$P:$P),0),"")</f>
        <v/>
      </c>
      <c r="L3677" s="263" t="str">
        <f>IFERROR(ROUND(AVERAGEIF('Week 3 - Making'!$B:$B,'Product List'!$A3677,'Week 3 - Making'!$P:$P),0),"")</f>
        <v/>
      </c>
      <c r="M3677" s="7" t="str">
        <f>IFERROR(ROUND(AVERAGEIF('Week 4 - Making'!$B:$B,'Product List'!$A3677,'Week 4 - Making'!$P:$P),0),"")</f>
        <v/>
      </c>
      <c r="N3677" s="7" t="str">
        <f>IFERROR(ROUND(AVERAGEIF('Week 5 - Making'!$B:$B,'Product List'!$A3677,'Week 5 - Making'!$P:$P),0),"")</f>
        <v/>
      </c>
      <c r="O3677" s="7"/>
      <c r="P3677" s="7" t="str">
        <f t="array" ref="P3677">iferror(xlookup(C3677,'Product Families'!A:A,'Product Families'!S:S),"")</f>
        <v/>
      </c>
    </row>
    <row r="3678" ht="14.25" customHeight="1">
      <c r="A3678" s="122"/>
      <c r="B3678" s="270"/>
      <c r="C3678" s="122"/>
      <c r="D3678" s="7" t="str">
        <f t="array" ref="D3678">IFERROR(XLOOKUP($C3678,'Product Families'!$A:$A,'Product Families'!$D:$D),"")</f>
        <v/>
      </c>
      <c r="E3678" s="7" t="str">
        <f t="array" ref="E3678">IFERROR(XLOOKUP($C3678,'Product Families'!$A:$A,'Product Families'!$E:$E),"")</f>
        <v/>
      </c>
      <c r="F3678" s="7" t="str">
        <f t="array" ref="F3678">IFERROR(XLOOKUP($C3678,'Product Families'!$A:$A,'Product Families'!$F:$F),"")</f>
        <v/>
      </c>
      <c r="G3678" s="7" t="str">
        <f t="array" ref="G3678">IFERROR(XLOOKUP($C3678,'Product Families'!$A:$A,'Product Families'!$G:$G),"")</f>
        <v/>
      </c>
      <c r="J3678" s="7" t="str">
        <f>IFERROR(ROUND(AVERAGEIF('Week 1 - Making'!$B:$B,'Product List'!$A3678,'Week 1 - Making'!$P:$P),0),"")</f>
        <v/>
      </c>
      <c r="K3678" s="7" t="str">
        <f>IFERROR(ROUND(AVERAGEIF('Week 2 - Making'!$B:$B,'Product List'!$A3678,'Week 2 - Making'!$P:$P),0),"")</f>
        <v/>
      </c>
      <c r="L3678" s="263" t="str">
        <f>IFERROR(ROUND(AVERAGEIF('Week 3 - Making'!$B:$B,'Product List'!$A3678,'Week 3 - Making'!$P:$P),0),"")</f>
        <v/>
      </c>
      <c r="M3678" s="7" t="str">
        <f>IFERROR(ROUND(AVERAGEIF('Week 4 - Making'!$B:$B,'Product List'!$A3678,'Week 4 - Making'!$P:$P),0),"")</f>
        <v/>
      </c>
      <c r="N3678" s="7" t="str">
        <f>IFERROR(ROUND(AVERAGEIF('Week 5 - Making'!$B:$B,'Product List'!$A3678,'Week 5 - Making'!$P:$P),0),"")</f>
        <v/>
      </c>
      <c r="O3678" s="7"/>
      <c r="P3678" s="7" t="str">
        <f t="array" ref="P3678">iferror(xlookup(C3678,'Product Families'!A:A,'Product Families'!S:S),"")</f>
        <v/>
      </c>
    </row>
    <row r="3679" ht="14.25" customHeight="1">
      <c r="A3679" s="122"/>
      <c r="B3679" s="270"/>
      <c r="C3679" s="122"/>
      <c r="D3679" s="7" t="str">
        <f t="array" ref="D3679">IFERROR(XLOOKUP($C3679,'Product Families'!$A:$A,'Product Families'!$D:$D),"")</f>
        <v/>
      </c>
      <c r="E3679" s="7" t="str">
        <f t="array" ref="E3679">IFERROR(XLOOKUP($C3679,'Product Families'!$A:$A,'Product Families'!$E:$E),"")</f>
        <v/>
      </c>
      <c r="F3679" s="7" t="str">
        <f t="array" ref="F3679">IFERROR(XLOOKUP($C3679,'Product Families'!$A:$A,'Product Families'!$F:$F),"")</f>
        <v/>
      </c>
      <c r="G3679" s="7" t="str">
        <f t="array" ref="G3679">IFERROR(XLOOKUP($C3679,'Product Families'!$A:$A,'Product Families'!$G:$G),"")</f>
        <v/>
      </c>
      <c r="J3679" s="7" t="str">
        <f>IFERROR(ROUND(AVERAGEIF('Week 1 - Making'!$B:$B,'Product List'!$A3679,'Week 1 - Making'!$P:$P),0),"")</f>
        <v/>
      </c>
      <c r="K3679" s="7" t="str">
        <f>IFERROR(ROUND(AVERAGEIF('Week 2 - Making'!$B:$B,'Product List'!$A3679,'Week 2 - Making'!$P:$P),0),"")</f>
        <v/>
      </c>
      <c r="L3679" s="263" t="str">
        <f>IFERROR(ROUND(AVERAGEIF('Week 3 - Making'!$B:$B,'Product List'!$A3679,'Week 3 - Making'!$P:$P),0),"")</f>
        <v/>
      </c>
      <c r="M3679" s="7" t="str">
        <f>IFERROR(ROUND(AVERAGEIF('Week 4 - Making'!$B:$B,'Product List'!$A3679,'Week 4 - Making'!$P:$P),0),"")</f>
        <v/>
      </c>
      <c r="N3679" s="7" t="str">
        <f>IFERROR(ROUND(AVERAGEIF('Week 5 - Making'!$B:$B,'Product List'!$A3679,'Week 5 - Making'!$P:$P),0),"")</f>
        <v/>
      </c>
      <c r="O3679" s="7"/>
      <c r="P3679" s="7" t="str">
        <f t="array" ref="P3679">iferror(xlookup(C3679,'Product Families'!A:A,'Product Families'!S:S),"")</f>
        <v/>
      </c>
    </row>
    <row r="3680" ht="14.25" customHeight="1">
      <c r="A3680" s="122"/>
      <c r="B3680" s="270"/>
      <c r="C3680" s="122"/>
      <c r="D3680" s="7" t="str">
        <f t="array" ref="D3680">IFERROR(XLOOKUP($C3680,'Product Families'!$A:$A,'Product Families'!$D:$D),"")</f>
        <v/>
      </c>
      <c r="E3680" s="7" t="str">
        <f t="array" ref="E3680">IFERROR(XLOOKUP($C3680,'Product Families'!$A:$A,'Product Families'!$E:$E),"")</f>
        <v/>
      </c>
      <c r="F3680" s="7" t="str">
        <f t="array" ref="F3680">IFERROR(XLOOKUP($C3680,'Product Families'!$A:$A,'Product Families'!$F:$F),"")</f>
        <v/>
      </c>
      <c r="G3680" s="7" t="str">
        <f t="array" ref="G3680">IFERROR(XLOOKUP($C3680,'Product Families'!$A:$A,'Product Families'!$G:$G),"")</f>
        <v/>
      </c>
      <c r="J3680" s="7" t="str">
        <f>IFERROR(ROUND(AVERAGEIF('Week 1 - Making'!$B:$B,'Product List'!$A3680,'Week 1 - Making'!$P:$P),0),"")</f>
        <v/>
      </c>
      <c r="K3680" s="7" t="str">
        <f>IFERROR(ROUND(AVERAGEIF('Week 2 - Making'!$B:$B,'Product List'!$A3680,'Week 2 - Making'!$P:$P),0),"")</f>
        <v/>
      </c>
      <c r="L3680" s="263" t="str">
        <f>IFERROR(ROUND(AVERAGEIF('Week 3 - Making'!$B:$B,'Product List'!$A3680,'Week 3 - Making'!$P:$P),0),"")</f>
        <v/>
      </c>
      <c r="M3680" s="7" t="str">
        <f>IFERROR(ROUND(AVERAGEIF('Week 4 - Making'!$B:$B,'Product List'!$A3680,'Week 4 - Making'!$P:$P),0),"")</f>
        <v/>
      </c>
      <c r="N3680" s="7" t="str">
        <f>IFERROR(ROUND(AVERAGEIF('Week 5 - Making'!$B:$B,'Product List'!$A3680,'Week 5 - Making'!$P:$P),0),"")</f>
        <v/>
      </c>
      <c r="O3680" s="7"/>
      <c r="P3680" s="7" t="str">
        <f t="array" ref="P3680">iferror(xlookup(C3680,'Product Families'!A:A,'Product Families'!S:S),"")</f>
        <v/>
      </c>
    </row>
    <row r="3681" ht="14.25" customHeight="1">
      <c r="A3681" s="122"/>
      <c r="B3681" s="270"/>
      <c r="C3681" s="122"/>
      <c r="D3681" s="7" t="str">
        <f t="array" ref="D3681">IFERROR(XLOOKUP($C3681,'Product Families'!$A:$A,'Product Families'!$D:$D),"")</f>
        <v/>
      </c>
      <c r="E3681" s="7" t="str">
        <f t="array" ref="E3681">IFERROR(XLOOKUP($C3681,'Product Families'!$A:$A,'Product Families'!$E:$E),"")</f>
        <v/>
      </c>
      <c r="F3681" s="7" t="str">
        <f t="array" ref="F3681">IFERROR(XLOOKUP($C3681,'Product Families'!$A:$A,'Product Families'!$F:$F),"")</f>
        <v/>
      </c>
      <c r="G3681" s="7" t="str">
        <f t="array" ref="G3681">IFERROR(XLOOKUP($C3681,'Product Families'!$A:$A,'Product Families'!$G:$G),"")</f>
        <v/>
      </c>
      <c r="J3681" s="7" t="str">
        <f>IFERROR(ROUND(AVERAGEIF('Week 1 - Making'!$B:$B,'Product List'!$A3681,'Week 1 - Making'!$P:$P),0),"")</f>
        <v/>
      </c>
      <c r="K3681" s="7" t="str">
        <f>IFERROR(ROUND(AVERAGEIF('Week 2 - Making'!$B:$B,'Product List'!$A3681,'Week 2 - Making'!$P:$P),0),"")</f>
        <v/>
      </c>
      <c r="L3681" s="263" t="str">
        <f>IFERROR(ROUND(AVERAGEIF('Week 3 - Making'!$B:$B,'Product List'!$A3681,'Week 3 - Making'!$P:$P),0),"")</f>
        <v/>
      </c>
      <c r="M3681" s="7" t="str">
        <f>IFERROR(ROUND(AVERAGEIF('Week 4 - Making'!$B:$B,'Product List'!$A3681,'Week 4 - Making'!$P:$P),0),"")</f>
        <v/>
      </c>
      <c r="N3681" s="7" t="str">
        <f>IFERROR(ROUND(AVERAGEIF('Week 5 - Making'!$B:$B,'Product List'!$A3681,'Week 5 - Making'!$P:$P),0),"")</f>
        <v/>
      </c>
      <c r="O3681" s="7"/>
      <c r="P3681" s="7" t="str">
        <f t="array" ref="P3681">iferror(xlookup(C3681,'Product Families'!A:A,'Product Families'!S:S),"")</f>
        <v/>
      </c>
    </row>
    <row r="3682" ht="14.25" customHeight="1">
      <c r="A3682" s="122"/>
      <c r="B3682" s="270"/>
      <c r="C3682" s="122"/>
      <c r="D3682" s="7" t="str">
        <f t="array" ref="D3682">IFERROR(XLOOKUP($C3682,'Product Families'!$A:$A,'Product Families'!$D:$D),"")</f>
        <v/>
      </c>
      <c r="E3682" s="7" t="str">
        <f t="array" ref="E3682">IFERROR(XLOOKUP($C3682,'Product Families'!$A:$A,'Product Families'!$E:$E),"")</f>
        <v/>
      </c>
      <c r="F3682" s="7" t="str">
        <f t="array" ref="F3682">IFERROR(XLOOKUP($C3682,'Product Families'!$A:$A,'Product Families'!$F:$F),"")</f>
        <v/>
      </c>
      <c r="G3682" s="7" t="str">
        <f t="array" ref="G3682">IFERROR(XLOOKUP($C3682,'Product Families'!$A:$A,'Product Families'!$G:$G),"")</f>
        <v/>
      </c>
      <c r="J3682" s="7" t="str">
        <f>IFERROR(ROUND(AVERAGEIF('Week 1 - Making'!$B:$B,'Product List'!$A3682,'Week 1 - Making'!$P:$P),0),"")</f>
        <v/>
      </c>
      <c r="K3682" s="7" t="str">
        <f>IFERROR(ROUND(AVERAGEIF('Week 2 - Making'!$B:$B,'Product List'!$A3682,'Week 2 - Making'!$P:$P),0),"")</f>
        <v/>
      </c>
      <c r="L3682" s="263" t="str">
        <f>IFERROR(ROUND(AVERAGEIF('Week 3 - Making'!$B:$B,'Product List'!$A3682,'Week 3 - Making'!$P:$P),0),"")</f>
        <v/>
      </c>
      <c r="M3682" s="7" t="str">
        <f>IFERROR(ROUND(AVERAGEIF('Week 4 - Making'!$B:$B,'Product List'!$A3682,'Week 4 - Making'!$P:$P),0),"")</f>
        <v/>
      </c>
      <c r="N3682" s="7" t="str">
        <f>IFERROR(ROUND(AVERAGEIF('Week 5 - Making'!$B:$B,'Product List'!$A3682,'Week 5 - Making'!$P:$P),0),"")</f>
        <v/>
      </c>
      <c r="O3682" s="7"/>
      <c r="P3682" s="7" t="str">
        <f t="array" ref="P3682">iferror(xlookup(C3682,'Product Families'!A:A,'Product Families'!S:S),"")</f>
        <v/>
      </c>
    </row>
    <row r="3683" ht="14.25" customHeight="1">
      <c r="A3683" s="122"/>
      <c r="B3683" s="270"/>
      <c r="C3683" s="122"/>
      <c r="D3683" s="7" t="str">
        <f t="array" ref="D3683">IFERROR(XLOOKUP($C3683,'Product Families'!$A:$A,'Product Families'!$D:$D),"")</f>
        <v/>
      </c>
      <c r="E3683" s="7" t="str">
        <f t="array" ref="E3683">IFERROR(XLOOKUP($C3683,'Product Families'!$A:$A,'Product Families'!$E:$E),"")</f>
        <v/>
      </c>
      <c r="F3683" s="7" t="str">
        <f t="array" ref="F3683">IFERROR(XLOOKUP($C3683,'Product Families'!$A:$A,'Product Families'!$F:$F),"")</f>
        <v/>
      </c>
      <c r="G3683" s="7" t="str">
        <f t="array" ref="G3683">IFERROR(XLOOKUP($C3683,'Product Families'!$A:$A,'Product Families'!$G:$G),"")</f>
        <v/>
      </c>
      <c r="J3683" s="7" t="str">
        <f>IFERROR(ROUND(AVERAGEIF('Week 1 - Making'!$B:$B,'Product List'!$A3683,'Week 1 - Making'!$P:$P),0),"")</f>
        <v/>
      </c>
      <c r="K3683" s="7" t="str">
        <f>IFERROR(ROUND(AVERAGEIF('Week 2 - Making'!$B:$B,'Product List'!$A3683,'Week 2 - Making'!$P:$P),0),"")</f>
        <v/>
      </c>
      <c r="L3683" s="263" t="str">
        <f>IFERROR(ROUND(AVERAGEIF('Week 3 - Making'!$B:$B,'Product List'!$A3683,'Week 3 - Making'!$P:$P),0),"")</f>
        <v/>
      </c>
      <c r="M3683" s="7" t="str">
        <f>IFERROR(ROUND(AVERAGEIF('Week 4 - Making'!$B:$B,'Product List'!$A3683,'Week 4 - Making'!$P:$P),0),"")</f>
        <v/>
      </c>
      <c r="N3683" s="7" t="str">
        <f>IFERROR(ROUND(AVERAGEIF('Week 5 - Making'!$B:$B,'Product List'!$A3683,'Week 5 - Making'!$P:$P),0),"")</f>
        <v/>
      </c>
      <c r="O3683" s="7"/>
      <c r="P3683" s="7" t="str">
        <f t="array" ref="P3683">iferror(xlookup(C3683,'Product Families'!A:A,'Product Families'!S:S),"")</f>
        <v/>
      </c>
    </row>
    <row r="3684" ht="14.25" customHeight="1">
      <c r="A3684" s="122"/>
      <c r="B3684" s="270"/>
      <c r="C3684" s="122"/>
      <c r="D3684" s="7" t="str">
        <f t="array" ref="D3684">IFERROR(XLOOKUP($C3684,'Product Families'!$A:$A,'Product Families'!$D:$D),"")</f>
        <v/>
      </c>
      <c r="E3684" s="7" t="str">
        <f t="array" ref="E3684">IFERROR(XLOOKUP($C3684,'Product Families'!$A:$A,'Product Families'!$E:$E),"")</f>
        <v/>
      </c>
      <c r="F3684" s="7" t="str">
        <f t="array" ref="F3684">IFERROR(XLOOKUP($C3684,'Product Families'!$A:$A,'Product Families'!$F:$F),"")</f>
        <v/>
      </c>
      <c r="G3684" s="7" t="str">
        <f t="array" ref="G3684">IFERROR(XLOOKUP($C3684,'Product Families'!$A:$A,'Product Families'!$G:$G),"")</f>
        <v/>
      </c>
      <c r="J3684" s="7" t="str">
        <f>IFERROR(ROUND(AVERAGEIF('Week 1 - Making'!$B:$B,'Product List'!$A3684,'Week 1 - Making'!$P:$P),0),"")</f>
        <v/>
      </c>
      <c r="K3684" s="7" t="str">
        <f>IFERROR(ROUND(AVERAGEIF('Week 2 - Making'!$B:$B,'Product List'!$A3684,'Week 2 - Making'!$P:$P),0),"")</f>
        <v/>
      </c>
      <c r="L3684" s="263" t="str">
        <f>IFERROR(ROUND(AVERAGEIF('Week 3 - Making'!$B:$B,'Product List'!$A3684,'Week 3 - Making'!$P:$P),0),"")</f>
        <v/>
      </c>
      <c r="M3684" s="7" t="str">
        <f>IFERROR(ROUND(AVERAGEIF('Week 4 - Making'!$B:$B,'Product List'!$A3684,'Week 4 - Making'!$P:$P),0),"")</f>
        <v/>
      </c>
      <c r="N3684" s="7" t="str">
        <f>IFERROR(ROUND(AVERAGEIF('Week 5 - Making'!$B:$B,'Product List'!$A3684,'Week 5 - Making'!$P:$P),0),"")</f>
        <v/>
      </c>
      <c r="O3684" s="7"/>
      <c r="P3684" s="7" t="str">
        <f t="array" ref="P3684">iferror(xlookup(C3684,'Product Families'!A:A,'Product Families'!S:S),"")</f>
        <v/>
      </c>
    </row>
    <row r="3685" ht="14.25" customHeight="1">
      <c r="A3685" s="122"/>
      <c r="B3685" s="270"/>
      <c r="C3685" s="122"/>
      <c r="D3685" s="7" t="str">
        <f t="array" ref="D3685">IFERROR(XLOOKUP($C3685,'Product Families'!$A:$A,'Product Families'!$D:$D),"")</f>
        <v/>
      </c>
      <c r="E3685" s="7" t="str">
        <f t="array" ref="E3685">IFERROR(XLOOKUP($C3685,'Product Families'!$A:$A,'Product Families'!$E:$E),"")</f>
        <v/>
      </c>
      <c r="F3685" s="7" t="str">
        <f t="array" ref="F3685">IFERROR(XLOOKUP($C3685,'Product Families'!$A:$A,'Product Families'!$F:$F),"")</f>
        <v/>
      </c>
      <c r="G3685" s="7" t="str">
        <f t="array" ref="G3685">IFERROR(XLOOKUP($C3685,'Product Families'!$A:$A,'Product Families'!$G:$G),"")</f>
        <v/>
      </c>
      <c r="J3685" s="7" t="str">
        <f>IFERROR(ROUND(AVERAGEIF('Week 1 - Making'!$B:$B,'Product List'!$A3685,'Week 1 - Making'!$P:$P),0),"")</f>
        <v/>
      </c>
      <c r="K3685" s="7" t="str">
        <f>IFERROR(ROUND(AVERAGEIF('Week 2 - Making'!$B:$B,'Product List'!$A3685,'Week 2 - Making'!$P:$P),0),"")</f>
        <v/>
      </c>
      <c r="L3685" s="263" t="str">
        <f>IFERROR(ROUND(AVERAGEIF('Week 3 - Making'!$B:$B,'Product List'!$A3685,'Week 3 - Making'!$P:$P),0),"")</f>
        <v/>
      </c>
      <c r="M3685" s="7" t="str">
        <f>IFERROR(ROUND(AVERAGEIF('Week 4 - Making'!$B:$B,'Product List'!$A3685,'Week 4 - Making'!$P:$P),0),"")</f>
        <v/>
      </c>
      <c r="N3685" s="7" t="str">
        <f>IFERROR(ROUND(AVERAGEIF('Week 5 - Making'!$B:$B,'Product List'!$A3685,'Week 5 - Making'!$P:$P),0),"")</f>
        <v/>
      </c>
      <c r="O3685" s="7"/>
      <c r="P3685" s="7" t="str">
        <f t="array" ref="P3685">iferror(xlookup(C3685,'Product Families'!A:A,'Product Families'!S:S),"")</f>
        <v/>
      </c>
    </row>
    <row r="3686" ht="14.25" customHeight="1">
      <c r="A3686" s="122"/>
      <c r="B3686" s="270"/>
      <c r="C3686" s="122"/>
      <c r="D3686" s="7" t="str">
        <f t="array" ref="D3686">IFERROR(XLOOKUP($C3686,'Product Families'!$A:$A,'Product Families'!$D:$D),"")</f>
        <v/>
      </c>
      <c r="E3686" s="7" t="str">
        <f t="array" ref="E3686">IFERROR(XLOOKUP($C3686,'Product Families'!$A:$A,'Product Families'!$E:$E),"")</f>
        <v/>
      </c>
      <c r="F3686" s="7" t="str">
        <f t="array" ref="F3686">IFERROR(XLOOKUP($C3686,'Product Families'!$A:$A,'Product Families'!$F:$F),"")</f>
        <v/>
      </c>
      <c r="G3686" s="7" t="str">
        <f t="array" ref="G3686">IFERROR(XLOOKUP($C3686,'Product Families'!$A:$A,'Product Families'!$G:$G),"")</f>
        <v/>
      </c>
      <c r="J3686" s="7" t="str">
        <f>IFERROR(ROUND(AVERAGEIF('Week 1 - Making'!$B:$B,'Product List'!$A3686,'Week 1 - Making'!$P:$P),0),"")</f>
        <v/>
      </c>
      <c r="K3686" s="7" t="str">
        <f>IFERROR(ROUND(AVERAGEIF('Week 2 - Making'!$B:$B,'Product List'!$A3686,'Week 2 - Making'!$P:$P),0),"")</f>
        <v/>
      </c>
      <c r="L3686" s="263" t="str">
        <f>IFERROR(ROUND(AVERAGEIF('Week 3 - Making'!$B:$B,'Product List'!$A3686,'Week 3 - Making'!$P:$P),0),"")</f>
        <v/>
      </c>
      <c r="M3686" s="7" t="str">
        <f>IFERROR(ROUND(AVERAGEIF('Week 4 - Making'!$B:$B,'Product List'!$A3686,'Week 4 - Making'!$P:$P),0),"")</f>
        <v/>
      </c>
      <c r="N3686" s="7" t="str">
        <f>IFERROR(ROUND(AVERAGEIF('Week 5 - Making'!$B:$B,'Product List'!$A3686,'Week 5 - Making'!$P:$P),0),"")</f>
        <v/>
      </c>
      <c r="O3686" s="7"/>
      <c r="P3686" s="7" t="str">
        <f t="array" ref="P3686">iferror(xlookup(C3686,'Product Families'!A:A,'Product Families'!S:S),"")</f>
        <v/>
      </c>
    </row>
    <row r="3687" ht="14.25" customHeight="1">
      <c r="A3687" s="122"/>
      <c r="B3687" s="270"/>
      <c r="C3687" s="122"/>
      <c r="D3687" s="7" t="str">
        <f t="array" ref="D3687">IFERROR(XLOOKUP($C3687,'Product Families'!$A:$A,'Product Families'!$D:$D),"")</f>
        <v/>
      </c>
      <c r="E3687" s="7" t="str">
        <f t="array" ref="E3687">IFERROR(XLOOKUP($C3687,'Product Families'!$A:$A,'Product Families'!$E:$E),"")</f>
        <v/>
      </c>
      <c r="F3687" s="7" t="str">
        <f t="array" ref="F3687">IFERROR(XLOOKUP($C3687,'Product Families'!$A:$A,'Product Families'!$F:$F),"")</f>
        <v/>
      </c>
      <c r="G3687" s="7" t="str">
        <f t="array" ref="G3687">IFERROR(XLOOKUP($C3687,'Product Families'!$A:$A,'Product Families'!$G:$G),"")</f>
        <v/>
      </c>
      <c r="J3687" s="7" t="str">
        <f>IFERROR(ROUND(AVERAGEIF('Week 1 - Making'!$B:$B,'Product List'!$A3687,'Week 1 - Making'!$P:$P),0),"")</f>
        <v/>
      </c>
      <c r="K3687" s="7" t="str">
        <f>IFERROR(ROUND(AVERAGEIF('Week 2 - Making'!$B:$B,'Product List'!$A3687,'Week 2 - Making'!$P:$P),0),"")</f>
        <v/>
      </c>
      <c r="L3687" s="263" t="str">
        <f>IFERROR(ROUND(AVERAGEIF('Week 3 - Making'!$B:$B,'Product List'!$A3687,'Week 3 - Making'!$P:$P),0),"")</f>
        <v/>
      </c>
      <c r="M3687" s="7" t="str">
        <f>IFERROR(ROUND(AVERAGEIF('Week 4 - Making'!$B:$B,'Product List'!$A3687,'Week 4 - Making'!$P:$P),0),"")</f>
        <v/>
      </c>
      <c r="N3687" s="7" t="str">
        <f>IFERROR(ROUND(AVERAGEIF('Week 5 - Making'!$B:$B,'Product List'!$A3687,'Week 5 - Making'!$P:$P),0),"")</f>
        <v/>
      </c>
      <c r="O3687" s="7"/>
      <c r="P3687" s="7" t="str">
        <f t="array" ref="P3687">iferror(xlookup(C3687,'Product Families'!A:A,'Product Families'!S:S),"")</f>
        <v/>
      </c>
    </row>
    <row r="3688" ht="14.25" customHeight="1">
      <c r="A3688" s="122"/>
      <c r="B3688" s="270"/>
      <c r="C3688" s="122"/>
      <c r="D3688" s="7" t="str">
        <f t="array" ref="D3688">IFERROR(XLOOKUP($C3688,'Product Families'!$A:$A,'Product Families'!$D:$D),"")</f>
        <v/>
      </c>
      <c r="E3688" s="7" t="str">
        <f t="array" ref="E3688">IFERROR(XLOOKUP($C3688,'Product Families'!$A:$A,'Product Families'!$E:$E),"")</f>
        <v/>
      </c>
      <c r="F3688" s="7" t="str">
        <f t="array" ref="F3688">IFERROR(XLOOKUP($C3688,'Product Families'!$A:$A,'Product Families'!$F:$F),"")</f>
        <v/>
      </c>
      <c r="G3688" s="7" t="str">
        <f t="array" ref="G3688">IFERROR(XLOOKUP($C3688,'Product Families'!$A:$A,'Product Families'!$G:$G),"")</f>
        <v/>
      </c>
      <c r="J3688" s="7" t="str">
        <f>IFERROR(ROUND(AVERAGEIF('Week 1 - Making'!$B:$B,'Product List'!$A3688,'Week 1 - Making'!$P:$P),0),"")</f>
        <v/>
      </c>
      <c r="K3688" s="7" t="str">
        <f>IFERROR(ROUND(AVERAGEIF('Week 2 - Making'!$B:$B,'Product List'!$A3688,'Week 2 - Making'!$P:$P),0),"")</f>
        <v/>
      </c>
      <c r="L3688" s="263" t="str">
        <f>IFERROR(ROUND(AVERAGEIF('Week 3 - Making'!$B:$B,'Product List'!$A3688,'Week 3 - Making'!$P:$P),0),"")</f>
        <v/>
      </c>
      <c r="M3688" s="7" t="str">
        <f>IFERROR(ROUND(AVERAGEIF('Week 4 - Making'!$B:$B,'Product List'!$A3688,'Week 4 - Making'!$P:$P),0),"")</f>
        <v/>
      </c>
      <c r="N3688" s="7" t="str">
        <f>IFERROR(ROUND(AVERAGEIF('Week 5 - Making'!$B:$B,'Product List'!$A3688,'Week 5 - Making'!$P:$P),0),"")</f>
        <v/>
      </c>
      <c r="O3688" s="7"/>
      <c r="P3688" s="7" t="str">
        <f t="array" ref="P3688">iferror(xlookup(C3688,'Product Families'!A:A,'Product Families'!S:S),"")</f>
        <v/>
      </c>
    </row>
    <row r="3689" ht="14.25" customHeight="1">
      <c r="A3689" s="122"/>
      <c r="B3689" s="270"/>
      <c r="C3689" s="122"/>
      <c r="D3689" s="7" t="str">
        <f t="array" ref="D3689">IFERROR(XLOOKUP($C3689,'Product Families'!$A:$A,'Product Families'!$D:$D),"")</f>
        <v/>
      </c>
      <c r="E3689" s="7" t="str">
        <f t="array" ref="E3689">IFERROR(XLOOKUP($C3689,'Product Families'!$A:$A,'Product Families'!$E:$E),"")</f>
        <v/>
      </c>
      <c r="F3689" s="7" t="str">
        <f t="array" ref="F3689">IFERROR(XLOOKUP($C3689,'Product Families'!$A:$A,'Product Families'!$F:$F),"")</f>
        <v/>
      </c>
      <c r="G3689" s="7" t="str">
        <f t="array" ref="G3689">IFERROR(XLOOKUP($C3689,'Product Families'!$A:$A,'Product Families'!$G:$G),"")</f>
        <v/>
      </c>
      <c r="J3689" s="7" t="str">
        <f>IFERROR(ROUND(AVERAGEIF('Week 1 - Making'!$B:$B,'Product List'!$A3689,'Week 1 - Making'!$P:$P),0),"")</f>
        <v/>
      </c>
      <c r="K3689" s="7" t="str">
        <f>IFERROR(ROUND(AVERAGEIF('Week 2 - Making'!$B:$B,'Product List'!$A3689,'Week 2 - Making'!$P:$P),0),"")</f>
        <v/>
      </c>
      <c r="L3689" s="263" t="str">
        <f>IFERROR(ROUND(AVERAGEIF('Week 3 - Making'!$B:$B,'Product List'!$A3689,'Week 3 - Making'!$P:$P),0),"")</f>
        <v/>
      </c>
      <c r="M3689" s="7" t="str">
        <f>IFERROR(ROUND(AVERAGEIF('Week 4 - Making'!$B:$B,'Product List'!$A3689,'Week 4 - Making'!$P:$P),0),"")</f>
        <v/>
      </c>
      <c r="N3689" s="7" t="str">
        <f>IFERROR(ROUND(AVERAGEIF('Week 5 - Making'!$B:$B,'Product List'!$A3689,'Week 5 - Making'!$P:$P),0),"")</f>
        <v/>
      </c>
      <c r="O3689" s="7"/>
      <c r="P3689" s="7" t="str">
        <f t="array" ref="P3689">iferror(xlookup(C3689,'Product Families'!A:A,'Product Families'!S:S),"")</f>
        <v/>
      </c>
    </row>
    <row r="3690" ht="14.25" customHeight="1">
      <c r="A3690" s="122"/>
      <c r="B3690" s="270"/>
      <c r="C3690" s="122"/>
      <c r="D3690" s="7" t="str">
        <f t="array" ref="D3690">IFERROR(XLOOKUP($C3690,'Product Families'!$A:$A,'Product Families'!$D:$D),"")</f>
        <v/>
      </c>
      <c r="E3690" s="7" t="str">
        <f t="array" ref="E3690">IFERROR(XLOOKUP($C3690,'Product Families'!$A:$A,'Product Families'!$E:$E),"")</f>
        <v/>
      </c>
      <c r="F3690" s="7" t="str">
        <f t="array" ref="F3690">IFERROR(XLOOKUP($C3690,'Product Families'!$A:$A,'Product Families'!$F:$F),"")</f>
        <v/>
      </c>
      <c r="G3690" s="7" t="str">
        <f t="array" ref="G3690">IFERROR(XLOOKUP($C3690,'Product Families'!$A:$A,'Product Families'!$G:$G),"")</f>
        <v/>
      </c>
      <c r="J3690" s="7" t="str">
        <f>IFERROR(ROUND(AVERAGEIF('Week 1 - Making'!$B:$B,'Product List'!$A3690,'Week 1 - Making'!$P:$P),0),"")</f>
        <v/>
      </c>
      <c r="K3690" s="7" t="str">
        <f>IFERROR(ROUND(AVERAGEIF('Week 2 - Making'!$B:$B,'Product List'!$A3690,'Week 2 - Making'!$P:$P),0),"")</f>
        <v/>
      </c>
      <c r="L3690" s="263" t="str">
        <f>IFERROR(ROUND(AVERAGEIF('Week 3 - Making'!$B:$B,'Product List'!$A3690,'Week 3 - Making'!$P:$P),0),"")</f>
        <v/>
      </c>
      <c r="M3690" s="7" t="str">
        <f>IFERROR(ROUND(AVERAGEIF('Week 4 - Making'!$B:$B,'Product List'!$A3690,'Week 4 - Making'!$P:$P),0),"")</f>
        <v/>
      </c>
      <c r="N3690" s="7" t="str">
        <f>IFERROR(ROUND(AVERAGEIF('Week 5 - Making'!$B:$B,'Product List'!$A3690,'Week 5 - Making'!$P:$P),0),"")</f>
        <v/>
      </c>
      <c r="O3690" s="7"/>
      <c r="P3690" s="7" t="str">
        <f t="array" ref="P3690">iferror(xlookup(C3690,'Product Families'!A:A,'Product Families'!S:S),"")</f>
        <v/>
      </c>
    </row>
    <row r="3691" ht="14.25" customHeight="1">
      <c r="A3691" s="122"/>
      <c r="B3691" s="270"/>
      <c r="C3691" s="122"/>
      <c r="D3691" s="7" t="str">
        <f t="array" ref="D3691">IFERROR(XLOOKUP($C3691,'Product Families'!$A:$A,'Product Families'!$D:$D),"")</f>
        <v/>
      </c>
      <c r="E3691" s="7" t="str">
        <f t="array" ref="E3691">IFERROR(XLOOKUP($C3691,'Product Families'!$A:$A,'Product Families'!$E:$E),"")</f>
        <v/>
      </c>
      <c r="F3691" s="7" t="str">
        <f t="array" ref="F3691">IFERROR(XLOOKUP($C3691,'Product Families'!$A:$A,'Product Families'!$F:$F),"")</f>
        <v/>
      </c>
      <c r="G3691" s="7" t="str">
        <f t="array" ref="G3691">IFERROR(XLOOKUP($C3691,'Product Families'!$A:$A,'Product Families'!$G:$G),"")</f>
        <v/>
      </c>
      <c r="J3691" s="7" t="str">
        <f>IFERROR(ROUND(AVERAGEIF('Week 1 - Making'!$B:$B,'Product List'!$A3691,'Week 1 - Making'!$P:$P),0),"")</f>
        <v/>
      </c>
      <c r="K3691" s="7" t="str">
        <f>IFERROR(ROUND(AVERAGEIF('Week 2 - Making'!$B:$B,'Product List'!$A3691,'Week 2 - Making'!$P:$P),0),"")</f>
        <v/>
      </c>
      <c r="L3691" s="263" t="str">
        <f>IFERROR(ROUND(AVERAGEIF('Week 3 - Making'!$B:$B,'Product List'!$A3691,'Week 3 - Making'!$P:$P),0),"")</f>
        <v/>
      </c>
      <c r="M3691" s="7" t="str">
        <f>IFERROR(ROUND(AVERAGEIF('Week 4 - Making'!$B:$B,'Product List'!$A3691,'Week 4 - Making'!$P:$P),0),"")</f>
        <v/>
      </c>
      <c r="N3691" s="7" t="str">
        <f>IFERROR(ROUND(AVERAGEIF('Week 5 - Making'!$B:$B,'Product List'!$A3691,'Week 5 - Making'!$P:$P),0),"")</f>
        <v/>
      </c>
      <c r="O3691" s="7"/>
      <c r="P3691" s="7" t="str">
        <f t="array" ref="P3691">iferror(xlookup(C3691,'Product Families'!A:A,'Product Families'!S:S),"")</f>
        <v/>
      </c>
    </row>
    <row r="3692" ht="14.25" customHeight="1">
      <c r="A3692" s="122"/>
      <c r="B3692" s="270"/>
      <c r="C3692" s="122"/>
      <c r="D3692" s="7" t="str">
        <f t="array" ref="D3692">IFERROR(XLOOKUP($C3692,'Product Families'!$A:$A,'Product Families'!$D:$D),"")</f>
        <v/>
      </c>
      <c r="E3692" s="7" t="str">
        <f t="array" ref="E3692">IFERROR(XLOOKUP($C3692,'Product Families'!$A:$A,'Product Families'!$E:$E),"")</f>
        <v/>
      </c>
      <c r="F3692" s="7" t="str">
        <f t="array" ref="F3692">IFERROR(XLOOKUP($C3692,'Product Families'!$A:$A,'Product Families'!$F:$F),"")</f>
        <v/>
      </c>
      <c r="G3692" s="7" t="str">
        <f t="array" ref="G3692">IFERROR(XLOOKUP($C3692,'Product Families'!$A:$A,'Product Families'!$G:$G),"")</f>
        <v/>
      </c>
      <c r="J3692" s="7" t="str">
        <f>IFERROR(ROUND(AVERAGEIF('Week 1 - Making'!$B:$B,'Product List'!$A3692,'Week 1 - Making'!$P:$P),0),"")</f>
        <v/>
      </c>
      <c r="K3692" s="7" t="str">
        <f>IFERROR(ROUND(AVERAGEIF('Week 2 - Making'!$B:$B,'Product List'!$A3692,'Week 2 - Making'!$P:$P),0),"")</f>
        <v/>
      </c>
      <c r="L3692" s="263" t="str">
        <f>IFERROR(ROUND(AVERAGEIF('Week 3 - Making'!$B:$B,'Product List'!$A3692,'Week 3 - Making'!$P:$P),0),"")</f>
        <v/>
      </c>
      <c r="M3692" s="7" t="str">
        <f>IFERROR(ROUND(AVERAGEIF('Week 4 - Making'!$B:$B,'Product List'!$A3692,'Week 4 - Making'!$P:$P),0),"")</f>
        <v/>
      </c>
      <c r="N3692" s="7" t="str">
        <f>IFERROR(ROUND(AVERAGEIF('Week 5 - Making'!$B:$B,'Product List'!$A3692,'Week 5 - Making'!$P:$P),0),"")</f>
        <v/>
      </c>
      <c r="O3692" s="7"/>
      <c r="P3692" s="7" t="str">
        <f t="array" ref="P3692">iferror(xlookup(C3692,'Product Families'!A:A,'Product Families'!S:S),"")</f>
        <v/>
      </c>
    </row>
    <row r="3693" ht="14.25" customHeight="1">
      <c r="A3693" s="122"/>
      <c r="B3693" s="270"/>
      <c r="C3693" s="122"/>
      <c r="D3693" s="7" t="str">
        <f t="array" ref="D3693">IFERROR(XLOOKUP($C3693,'Product Families'!$A:$A,'Product Families'!$D:$D),"")</f>
        <v/>
      </c>
      <c r="E3693" s="7" t="str">
        <f t="array" ref="E3693">IFERROR(XLOOKUP($C3693,'Product Families'!$A:$A,'Product Families'!$E:$E),"")</f>
        <v/>
      </c>
      <c r="F3693" s="7" t="str">
        <f t="array" ref="F3693">IFERROR(XLOOKUP($C3693,'Product Families'!$A:$A,'Product Families'!$F:$F),"")</f>
        <v/>
      </c>
      <c r="G3693" s="7" t="str">
        <f t="array" ref="G3693">IFERROR(XLOOKUP($C3693,'Product Families'!$A:$A,'Product Families'!$G:$G),"")</f>
        <v/>
      </c>
      <c r="J3693" s="7" t="str">
        <f>IFERROR(ROUND(AVERAGEIF('Week 1 - Making'!$B:$B,'Product List'!$A3693,'Week 1 - Making'!$P:$P),0),"")</f>
        <v/>
      </c>
      <c r="K3693" s="7" t="str">
        <f>IFERROR(ROUND(AVERAGEIF('Week 2 - Making'!$B:$B,'Product List'!$A3693,'Week 2 - Making'!$P:$P),0),"")</f>
        <v/>
      </c>
      <c r="L3693" s="263" t="str">
        <f>IFERROR(ROUND(AVERAGEIF('Week 3 - Making'!$B:$B,'Product List'!$A3693,'Week 3 - Making'!$P:$P),0),"")</f>
        <v/>
      </c>
      <c r="M3693" s="7" t="str">
        <f>IFERROR(ROUND(AVERAGEIF('Week 4 - Making'!$B:$B,'Product List'!$A3693,'Week 4 - Making'!$P:$P),0),"")</f>
        <v/>
      </c>
      <c r="N3693" s="7" t="str">
        <f>IFERROR(ROUND(AVERAGEIF('Week 5 - Making'!$B:$B,'Product List'!$A3693,'Week 5 - Making'!$P:$P),0),"")</f>
        <v/>
      </c>
      <c r="O3693" s="7"/>
      <c r="P3693" s="7" t="str">
        <f t="array" ref="P3693">iferror(xlookup(C3693,'Product Families'!A:A,'Product Families'!S:S),"")</f>
        <v/>
      </c>
    </row>
    <row r="3694" ht="14.25" customHeight="1">
      <c r="A3694" s="122"/>
      <c r="B3694" s="270"/>
      <c r="C3694" s="122"/>
      <c r="D3694" s="7" t="str">
        <f t="array" ref="D3694">IFERROR(XLOOKUP($C3694,'Product Families'!$A:$A,'Product Families'!$D:$D),"")</f>
        <v/>
      </c>
      <c r="E3694" s="7" t="str">
        <f t="array" ref="E3694">IFERROR(XLOOKUP($C3694,'Product Families'!$A:$A,'Product Families'!$E:$E),"")</f>
        <v/>
      </c>
      <c r="F3694" s="7" t="str">
        <f t="array" ref="F3694">IFERROR(XLOOKUP($C3694,'Product Families'!$A:$A,'Product Families'!$F:$F),"")</f>
        <v/>
      </c>
      <c r="G3694" s="7" t="str">
        <f t="array" ref="G3694">IFERROR(XLOOKUP($C3694,'Product Families'!$A:$A,'Product Families'!$G:$G),"")</f>
        <v/>
      </c>
      <c r="J3694" s="7" t="str">
        <f>IFERROR(ROUND(AVERAGEIF('Week 1 - Making'!$B:$B,'Product List'!$A3694,'Week 1 - Making'!$P:$P),0),"")</f>
        <v/>
      </c>
      <c r="K3694" s="7" t="str">
        <f>IFERROR(ROUND(AVERAGEIF('Week 2 - Making'!$B:$B,'Product List'!$A3694,'Week 2 - Making'!$P:$P),0),"")</f>
        <v/>
      </c>
      <c r="L3694" s="263" t="str">
        <f>IFERROR(ROUND(AVERAGEIF('Week 3 - Making'!$B:$B,'Product List'!$A3694,'Week 3 - Making'!$P:$P),0),"")</f>
        <v/>
      </c>
      <c r="M3694" s="7" t="str">
        <f>IFERROR(ROUND(AVERAGEIF('Week 4 - Making'!$B:$B,'Product List'!$A3694,'Week 4 - Making'!$P:$P),0),"")</f>
        <v/>
      </c>
      <c r="N3694" s="7" t="str">
        <f>IFERROR(ROUND(AVERAGEIF('Week 5 - Making'!$B:$B,'Product List'!$A3694,'Week 5 - Making'!$P:$P),0),"")</f>
        <v/>
      </c>
      <c r="O3694" s="7"/>
      <c r="P3694" s="7" t="str">
        <f t="array" ref="P3694">iferror(xlookup(C3694,'Product Families'!A:A,'Product Families'!S:S),"")</f>
        <v/>
      </c>
    </row>
    <row r="3695" ht="14.25" customHeight="1">
      <c r="A3695" s="122"/>
      <c r="B3695" s="270"/>
      <c r="C3695" s="122"/>
      <c r="D3695" s="7" t="str">
        <f t="array" ref="D3695">IFERROR(XLOOKUP($C3695,'Product Families'!$A:$A,'Product Families'!$D:$D),"")</f>
        <v/>
      </c>
      <c r="E3695" s="7" t="str">
        <f t="array" ref="E3695">IFERROR(XLOOKUP($C3695,'Product Families'!$A:$A,'Product Families'!$E:$E),"")</f>
        <v/>
      </c>
      <c r="F3695" s="7" t="str">
        <f t="array" ref="F3695">IFERROR(XLOOKUP($C3695,'Product Families'!$A:$A,'Product Families'!$F:$F),"")</f>
        <v/>
      </c>
      <c r="G3695" s="7" t="str">
        <f t="array" ref="G3695">IFERROR(XLOOKUP($C3695,'Product Families'!$A:$A,'Product Families'!$G:$G),"")</f>
        <v/>
      </c>
      <c r="J3695" s="7" t="str">
        <f>IFERROR(ROUND(AVERAGEIF('Week 1 - Making'!$B:$B,'Product List'!$A3695,'Week 1 - Making'!$P:$P),0),"")</f>
        <v/>
      </c>
      <c r="K3695" s="7" t="str">
        <f>IFERROR(ROUND(AVERAGEIF('Week 2 - Making'!$B:$B,'Product List'!$A3695,'Week 2 - Making'!$P:$P),0),"")</f>
        <v/>
      </c>
      <c r="L3695" s="263" t="str">
        <f>IFERROR(ROUND(AVERAGEIF('Week 3 - Making'!$B:$B,'Product List'!$A3695,'Week 3 - Making'!$P:$P),0),"")</f>
        <v/>
      </c>
      <c r="M3695" s="7" t="str">
        <f>IFERROR(ROUND(AVERAGEIF('Week 4 - Making'!$B:$B,'Product List'!$A3695,'Week 4 - Making'!$P:$P),0),"")</f>
        <v/>
      </c>
      <c r="N3695" s="7" t="str">
        <f>IFERROR(ROUND(AVERAGEIF('Week 5 - Making'!$B:$B,'Product List'!$A3695,'Week 5 - Making'!$P:$P),0),"")</f>
        <v/>
      </c>
      <c r="O3695" s="7"/>
      <c r="P3695" s="7" t="str">
        <f t="array" ref="P3695">iferror(xlookup(C3695,'Product Families'!A:A,'Product Families'!S:S),"")</f>
        <v/>
      </c>
    </row>
    <row r="3696" ht="14.25" customHeight="1">
      <c r="A3696" s="122"/>
      <c r="B3696" s="270"/>
      <c r="C3696" s="122"/>
      <c r="D3696" s="7" t="str">
        <f t="array" ref="D3696">IFERROR(XLOOKUP($C3696,'Product Families'!$A:$A,'Product Families'!$D:$D),"")</f>
        <v/>
      </c>
      <c r="E3696" s="7" t="str">
        <f t="array" ref="E3696">IFERROR(XLOOKUP($C3696,'Product Families'!$A:$A,'Product Families'!$E:$E),"")</f>
        <v/>
      </c>
      <c r="F3696" s="7" t="str">
        <f t="array" ref="F3696">IFERROR(XLOOKUP($C3696,'Product Families'!$A:$A,'Product Families'!$F:$F),"")</f>
        <v/>
      </c>
      <c r="G3696" s="7" t="str">
        <f t="array" ref="G3696">IFERROR(XLOOKUP($C3696,'Product Families'!$A:$A,'Product Families'!$G:$G),"")</f>
        <v/>
      </c>
      <c r="J3696" s="7" t="str">
        <f>IFERROR(ROUND(AVERAGEIF('Week 1 - Making'!$B:$B,'Product List'!$A3696,'Week 1 - Making'!$P:$P),0),"")</f>
        <v/>
      </c>
      <c r="K3696" s="7" t="str">
        <f>IFERROR(ROUND(AVERAGEIF('Week 2 - Making'!$B:$B,'Product List'!$A3696,'Week 2 - Making'!$P:$P),0),"")</f>
        <v/>
      </c>
      <c r="L3696" s="263" t="str">
        <f>IFERROR(ROUND(AVERAGEIF('Week 3 - Making'!$B:$B,'Product List'!$A3696,'Week 3 - Making'!$P:$P),0),"")</f>
        <v/>
      </c>
      <c r="M3696" s="7" t="str">
        <f>IFERROR(ROUND(AVERAGEIF('Week 4 - Making'!$B:$B,'Product List'!$A3696,'Week 4 - Making'!$P:$P),0),"")</f>
        <v/>
      </c>
      <c r="N3696" s="7" t="str">
        <f>IFERROR(ROUND(AVERAGEIF('Week 5 - Making'!$B:$B,'Product List'!$A3696,'Week 5 - Making'!$P:$P),0),"")</f>
        <v/>
      </c>
      <c r="O3696" s="7"/>
      <c r="P3696" s="7" t="str">
        <f t="array" ref="P3696">iferror(xlookup(C3696,'Product Families'!A:A,'Product Families'!S:S),"")</f>
        <v/>
      </c>
    </row>
    <row r="3697" ht="14.25" customHeight="1">
      <c r="A3697" s="122"/>
      <c r="B3697" s="270"/>
      <c r="C3697" s="122"/>
      <c r="D3697" s="7" t="str">
        <f t="array" ref="D3697">IFERROR(XLOOKUP($C3697,'Product Families'!$A:$A,'Product Families'!$D:$D),"")</f>
        <v/>
      </c>
      <c r="E3697" s="7" t="str">
        <f t="array" ref="E3697">IFERROR(XLOOKUP($C3697,'Product Families'!$A:$A,'Product Families'!$E:$E),"")</f>
        <v/>
      </c>
      <c r="F3697" s="7" t="str">
        <f t="array" ref="F3697">IFERROR(XLOOKUP($C3697,'Product Families'!$A:$A,'Product Families'!$F:$F),"")</f>
        <v/>
      </c>
      <c r="G3697" s="7" t="str">
        <f t="array" ref="G3697">IFERROR(XLOOKUP($C3697,'Product Families'!$A:$A,'Product Families'!$G:$G),"")</f>
        <v/>
      </c>
      <c r="J3697" s="7" t="str">
        <f>IFERROR(ROUND(AVERAGEIF('Week 1 - Making'!$B:$B,'Product List'!$A3697,'Week 1 - Making'!$P:$P),0),"")</f>
        <v/>
      </c>
      <c r="K3697" s="7" t="str">
        <f>IFERROR(ROUND(AVERAGEIF('Week 2 - Making'!$B:$B,'Product List'!$A3697,'Week 2 - Making'!$P:$P),0),"")</f>
        <v/>
      </c>
      <c r="L3697" s="263" t="str">
        <f>IFERROR(ROUND(AVERAGEIF('Week 3 - Making'!$B:$B,'Product List'!$A3697,'Week 3 - Making'!$P:$P),0),"")</f>
        <v/>
      </c>
      <c r="M3697" s="7" t="str">
        <f>IFERROR(ROUND(AVERAGEIF('Week 4 - Making'!$B:$B,'Product List'!$A3697,'Week 4 - Making'!$P:$P),0),"")</f>
        <v/>
      </c>
      <c r="N3697" s="7" t="str">
        <f>IFERROR(ROUND(AVERAGEIF('Week 5 - Making'!$B:$B,'Product List'!$A3697,'Week 5 - Making'!$P:$P),0),"")</f>
        <v/>
      </c>
      <c r="O3697" s="7"/>
      <c r="P3697" s="7" t="str">
        <f t="array" ref="P3697">iferror(xlookup(C3697,'Product Families'!A:A,'Product Families'!S:S),"")</f>
        <v/>
      </c>
    </row>
    <row r="3698" ht="14.25" customHeight="1">
      <c r="A3698" s="122"/>
      <c r="B3698" s="270"/>
      <c r="C3698" s="122"/>
      <c r="D3698" s="7" t="str">
        <f t="array" ref="D3698">IFERROR(XLOOKUP($C3698,'Product Families'!$A:$A,'Product Families'!$D:$D),"")</f>
        <v/>
      </c>
      <c r="E3698" s="7" t="str">
        <f t="array" ref="E3698">IFERROR(XLOOKUP($C3698,'Product Families'!$A:$A,'Product Families'!$E:$E),"")</f>
        <v/>
      </c>
      <c r="F3698" s="7" t="str">
        <f t="array" ref="F3698">IFERROR(XLOOKUP($C3698,'Product Families'!$A:$A,'Product Families'!$F:$F),"")</f>
        <v/>
      </c>
      <c r="G3698" s="7" t="str">
        <f t="array" ref="G3698">IFERROR(XLOOKUP($C3698,'Product Families'!$A:$A,'Product Families'!$G:$G),"")</f>
        <v/>
      </c>
      <c r="J3698" s="7" t="str">
        <f>IFERROR(ROUND(AVERAGEIF('Week 1 - Making'!$B:$B,'Product List'!$A3698,'Week 1 - Making'!$P:$P),0),"")</f>
        <v/>
      </c>
      <c r="K3698" s="7" t="str">
        <f>IFERROR(ROUND(AVERAGEIF('Week 2 - Making'!$B:$B,'Product List'!$A3698,'Week 2 - Making'!$P:$P),0),"")</f>
        <v/>
      </c>
      <c r="L3698" s="263" t="str">
        <f>IFERROR(ROUND(AVERAGEIF('Week 3 - Making'!$B:$B,'Product List'!$A3698,'Week 3 - Making'!$P:$P),0),"")</f>
        <v/>
      </c>
      <c r="M3698" s="7" t="str">
        <f>IFERROR(ROUND(AVERAGEIF('Week 4 - Making'!$B:$B,'Product List'!$A3698,'Week 4 - Making'!$P:$P),0),"")</f>
        <v/>
      </c>
      <c r="N3698" s="7" t="str">
        <f>IFERROR(ROUND(AVERAGEIF('Week 5 - Making'!$B:$B,'Product List'!$A3698,'Week 5 - Making'!$P:$P),0),"")</f>
        <v/>
      </c>
      <c r="O3698" s="7"/>
      <c r="P3698" s="7" t="str">
        <f t="array" ref="P3698">iferror(xlookup(C3698,'Product Families'!A:A,'Product Families'!S:S),"")</f>
        <v/>
      </c>
    </row>
    <row r="3699" ht="14.25" customHeight="1">
      <c r="A3699" s="122"/>
      <c r="B3699" s="270"/>
      <c r="C3699" s="122"/>
      <c r="D3699" s="7" t="str">
        <f t="array" ref="D3699">IFERROR(XLOOKUP($C3699,'Product Families'!$A:$A,'Product Families'!$D:$D),"")</f>
        <v/>
      </c>
      <c r="E3699" s="7" t="str">
        <f t="array" ref="E3699">IFERROR(XLOOKUP($C3699,'Product Families'!$A:$A,'Product Families'!$E:$E),"")</f>
        <v/>
      </c>
      <c r="F3699" s="7" t="str">
        <f t="array" ref="F3699">IFERROR(XLOOKUP($C3699,'Product Families'!$A:$A,'Product Families'!$F:$F),"")</f>
        <v/>
      </c>
      <c r="G3699" s="7" t="str">
        <f t="array" ref="G3699">IFERROR(XLOOKUP($C3699,'Product Families'!$A:$A,'Product Families'!$G:$G),"")</f>
        <v/>
      </c>
      <c r="J3699" s="7" t="str">
        <f>IFERROR(ROUND(AVERAGEIF('Week 1 - Making'!$B:$B,'Product List'!$A3699,'Week 1 - Making'!$P:$P),0),"")</f>
        <v/>
      </c>
      <c r="K3699" s="7" t="str">
        <f>IFERROR(ROUND(AVERAGEIF('Week 2 - Making'!$B:$B,'Product List'!$A3699,'Week 2 - Making'!$P:$P),0),"")</f>
        <v/>
      </c>
      <c r="L3699" s="263" t="str">
        <f>IFERROR(ROUND(AVERAGEIF('Week 3 - Making'!$B:$B,'Product List'!$A3699,'Week 3 - Making'!$P:$P),0),"")</f>
        <v/>
      </c>
      <c r="M3699" s="7" t="str">
        <f>IFERROR(ROUND(AVERAGEIF('Week 4 - Making'!$B:$B,'Product List'!$A3699,'Week 4 - Making'!$P:$P),0),"")</f>
        <v/>
      </c>
      <c r="N3699" s="7" t="str">
        <f>IFERROR(ROUND(AVERAGEIF('Week 5 - Making'!$B:$B,'Product List'!$A3699,'Week 5 - Making'!$P:$P),0),"")</f>
        <v/>
      </c>
      <c r="O3699" s="7"/>
      <c r="P3699" s="7" t="str">
        <f t="array" ref="P3699">iferror(xlookup(C3699,'Product Families'!A:A,'Product Families'!S:S),"")</f>
        <v/>
      </c>
    </row>
    <row r="3700" ht="14.25" customHeight="1">
      <c r="A3700" s="122"/>
      <c r="B3700" s="270"/>
      <c r="C3700" s="122"/>
      <c r="D3700" s="7" t="str">
        <f t="array" ref="D3700">IFERROR(XLOOKUP($C3700,'Product Families'!$A:$A,'Product Families'!$D:$D),"")</f>
        <v/>
      </c>
      <c r="E3700" s="7" t="str">
        <f t="array" ref="E3700">IFERROR(XLOOKUP($C3700,'Product Families'!$A:$A,'Product Families'!$E:$E),"")</f>
        <v/>
      </c>
      <c r="F3700" s="7" t="str">
        <f t="array" ref="F3700">IFERROR(XLOOKUP($C3700,'Product Families'!$A:$A,'Product Families'!$F:$F),"")</f>
        <v/>
      </c>
      <c r="G3700" s="7" t="str">
        <f t="array" ref="G3700">IFERROR(XLOOKUP($C3700,'Product Families'!$A:$A,'Product Families'!$G:$G),"")</f>
        <v/>
      </c>
      <c r="J3700" s="7" t="str">
        <f>IFERROR(ROUND(AVERAGEIF('Week 1 - Making'!$B:$B,'Product List'!$A3700,'Week 1 - Making'!$P:$P),0),"")</f>
        <v/>
      </c>
      <c r="K3700" s="7" t="str">
        <f>IFERROR(ROUND(AVERAGEIF('Week 2 - Making'!$B:$B,'Product List'!$A3700,'Week 2 - Making'!$P:$P),0),"")</f>
        <v/>
      </c>
      <c r="L3700" s="263" t="str">
        <f>IFERROR(ROUND(AVERAGEIF('Week 3 - Making'!$B:$B,'Product List'!$A3700,'Week 3 - Making'!$P:$P),0),"")</f>
        <v/>
      </c>
      <c r="M3700" s="7" t="str">
        <f>IFERROR(ROUND(AVERAGEIF('Week 4 - Making'!$B:$B,'Product List'!$A3700,'Week 4 - Making'!$P:$P),0),"")</f>
        <v/>
      </c>
      <c r="N3700" s="7" t="str">
        <f>IFERROR(ROUND(AVERAGEIF('Week 5 - Making'!$B:$B,'Product List'!$A3700,'Week 5 - Making'!$P:$P),0),"")</f>
        <v/>
      </c>
      <c r="O3700" s="7"/>
      <c r="P3700" s="7" t="str">
        <f t="array" ref="P3700">iferror(xlookup(C3700,'Product Families'!A:A,'Product Families'!S:S),"")</f>
        <v/>
      </c>
    </row>
    <row r="3701" ht="14.25" customHeight="1">
      <c r="A3701" s="122"/>
      <c r="B3701" s="270"/>
      <c r="C3701" s="122"/>
      <c r="D3701" s="7" t="str">
        <f t="array" ref="D3701">IFERROR(XLOOKUP($C3701,'Product Families'!$A:$A,'Product Families'!$D:$D),"")</f>
        <v/>
      </c>
      <c r="E3701" s="7" t="str">
        <f t="array" ref="E3701">IFERROR(XLOOKUP($C3701,'Product Families'!$A:$A,'Product Families'!$E:$E),"")</f>
        <v/>
      </c>
      <c r="F3701" s="7" t="str">
        <f t="array" ref="F3701">IFERROR(XLOOKUP($C3701,'Product Families'!$A:$A,'Product Families'!$F:$F),"")</f>
        <v/>
      </c>
      <c r="G3701" s="7" t="str">
        <f t="array" ref="G3701">IFERROR(XLOOKUP($C3701,'Product Families'!$A:$A,'Product Families'!$G:$G),"")</f>
        <v/>
      </c>
      <c r="J3701" s="7" t="str">
        <f>IFERROR(ROUND(AVERAGEIF('Week 1 - Making'!$B:$B,'Product List'!$A3701,'Week 1 - Making'!$P:$P),0),"")</f>
        <v/>
      </c>
      <c r="K3701" s="7" t="str">
        <f>IFERROR(ROUND(AVERAGEIF('Week 2 - Making'!$B:$B,'Product List'!$A3701,'Week 2 - Making'!$P:$P),0),"")</f>
        <v/>
      </c>
      <c r="L3701" s="263" t="str">
        <f>IFERROR(ROUND(AVERAGEIF('Week 3 - Making'!$B:$B,'Product List'!$A3701,'Week 3 - Making'!$P:$P),0),"")</f>
        <v/>
      </c>
      <c r="M3701" s="7" t="str">
        <f>IFERROR(ROUND(AVERAGEIF('Week 4 - Making'!$B:$B,'Product List'!$A3701,'Week 4 - Making'!$P:$P),0),"")</f>
        <v/>
      </c>
      <c r="N3701" s="7" t="str">
        <f>IFERROR(ROUND(AVERAGEIF('Week 5 - Making'!$B:$B,'Product List'!$A3701,'Week 5 - Making'!$P:$P),0),"")</f>
        <v/>
      </c>
      <c r="O3701" s="7"/>
      <c r="P3701" s="7" t="str">
        <f t="array" ref="P3701">iferror(xlookup(C3701,'Product Families'!A:A,'Product Families'!S:S),"")</f>
        <v/>
      </c>
    </row>
    <row r="3702" ht="14.25" customHeight="1">
      <c r="A3702" s="122"/>
      <c r="B3702" s="270"/>
      <c r="C3702" s="122"/>
      <c r="D3702" s="7" t="str">
        <f t="array" ref="D3702">IFERROR(XLOOKUP($C3702,'Product Families'!$A:$A,'Product Families'!$D:$D),"")</f>
        <v/>
      </c>
      <c r="E3702" s="7" t="str">
        <f t="array" ref="E3702">IFERROR(XLOOKUP($C3702,'Product Families'!$A:$A,'Product Families'!$E:$E),"")</f>
        <v/>
      </c>
      <c r="F3702" s="7" t="str">
        <f t="array" ref="F3702">IFERROR(XLOOKUP($C3702,'Product Families'!$A:$A,'Product Families'!$F:$F),"")</f>
        <v/>
      </c>
      <c r="G3702" s="7" t="str">
        <f t="array" ref="G3702">IFERROR(XLOOKUP($C3702,'Product Families'!$A:$A,'Product Families'!$G:$G),"")</f>
        <v/>
      </c>
      <c r="J3702" s="7" t="str">
        <f>IFERROR(ROUND(AVERAGEIF('Week 1 - Making'!$B:$B,'Product List'!$A3702,'Week 1 - Making'!$P:$P),0),"")</f>
        <v/>
      </c>
      <c r="K3702" s="7" t="str">
        <f>IFERROR(ROUND(AVERAGEIF('Week 2 - Making'!$B:$B,'Product List'!$A3702,'Week 2 - Making'!$P:$P),0),"")</f>
        <v/>
      </c>
      <c r="L3702" s="263" t="str">
        <f>IFERROR(ROUND(AVERAGEIF('Week 3 - Making'!$B:$B,'Product List'!$A3702,'Week 3 - Making'!$P:$P),0),"")</f>
        <v/>
      </c>
      <c r="M3702" s="7" t="str">
        <f>IFERROR(ROUND(AVERAGEIF('Week 4 - Making'!$B:$B,'Product List'!$A3702,'Week 4 - Making'!$P:$P),0),"")</f>
        <v/>
      </c>
      <c r="N3702" s="7" t="str">
        <f>IFERROR(ROUND(AVERAGEIF('Week 5 - Making'!$B:$B,'Product List'!$A3702,'Week 5 - Making'!$P:$P),0),"")</f>
        <v/>
      </c>
      <c r="O3702" s="7"/>
      <c r="P3702" s="7" t="str">
        <f t="array" ref="P3702">iferror(xlookup(C3702,'Product Families'!A:A,'Product Families'!S:S),"")</f>
        <v/>
      </c>
    </row>
    <row r="3703" ht="14.25" customHeight="1">
      <c r="A3703" s="122"/>
      <c r="B3703" s="270"/>
      <c r="C3703" s="122"/>
      <c r="D3703" s="7" t="str">
        <f t="array" ref="D3703">IFERROR(XLOOKUP($C3703,'Product Families'!$A:$A,'Product Families'!$D:$D),"")</f>
        <v/>
      </c>
      <c r="E3703" s="7" t="str">
        <f t="array" ref="E3703">IFERROR(XLOOKUP($C3703,'Product Families'!$A:$A,'Product Families'!$E:$E),"")</f>
        <v/>
      </c>
      <c r="F3703" s="7" t="str">
        <f t="array" ref="F3703">IFERROR(XLOOKUP($C3703,'Product Families'!$A:$A,'Product Families'!$F:$F),"")</f>
        <v/>
      </c>
      <c r="G3703" s="7" t="str">
        <f t="array" ref="G3703">IFERROR(XLOOKUP($C3703,'Product Families'!$A:$A,'Product Families'!$G:$G),"")</f>
        <v/>
      </c>
      <c r="J3703" s="7" t="str">
        <f>IFERROR(ROUND(AVERAGEIF('Week 1 - Making'!$B:$B,'Product List'!$A3703,'Week 1 - Making'!$P:$P),0),"")</f>
        <v/>
      </c>
      <c r="K3703" s="7" t="str">
        <f>IFERROR(ROUND(AVERAGEIF('Week 2 - Making'!$B:$B,'Product List'!$A3703,'Week 2 - Making'!$P:$P),0),"")</f>
        <v/>
      </c>
      <c r="L3703" s="263" t="str">
        <f>IFERROR(ROUND(AVERAGEIF('Week 3 - Making'!$B:$B,'Product List'!$A3703,'Week 3 - Making'!$P:$P),0),"")</f>
        <v/>
      </c>
      <c r="M3703" s="7" t="str">
        <f>IFERROR(ROUND(AVERAGEIF('Week 4 - Making'!$B:$B,'Product List'!$A3703,'Week 4 - Making'!$P:$P),0),"")</f>
        <v/>
      </c>
      <c r="N3703" s="7" t="str">
        <f>IFERROR(ROUND(AVERAGEIF('Week 5 - Making'!$B:$B,'Product List'!$A3703,'Week 5 - Making'!$P:$P),0),"")</f>
        <v/>
      </c>
      <c r="O3703" s="7"/>
      <c r="P3703" s="7" t="str">
        <f t="array" ref="P3703">iferror(xlookup(C3703,'Product Families'!A:A,'Product Families'!S:S),"")</f>
        <v/>
      </c>
    </row>
    <row r="3704" ht="14.25" customHeight="1">
      <c r="A3704" s="122"/>
      <c r="B3704" s="270"/>
      <c r="C3704" s="122"/>
      <c r="D3704" s="7" t="str">
        <f t="array" ref="D3704">IFERROR(XLOOKUP($C3704,'Product Families'!$A:$A,'Product Families'!$D:$D),"")</f>
        <v/>
      </c>
      <c r="E3704" s="7" t="str">
        <f t="array" ref="E3704">IFERROR(XLOOKUP($C3704,'Product Families'!$A:$A,'Product Families'!$E:$E),"")</f>
        <v/>
      </c>
      <c r="F3704" s="7" t="str">
        <f t="array" ref="F3704">IFERROR(XLOOKUP($C3704,'Product Families'!$A:$A,'Product Families'!$F:$F),"")</f>
        <v/>
      </c>
      <c r="G3704" s="7" t="str">
        <f t="array" ref="G3704">IFERROR(XLOOKUP($C3704,'Product Families'!$A:$A,'Product Families'!$G:$G),"")</f>
        <v/>
      </c>
      <c r="J3704" s="7" t="str">
        <f>IFERROR(ROUND(AVERAGEIF('Week 1 - Making'!$B:$B,'Product List'!$A3704,'Week 1 - Making'!$P:$P),0),"")</f>
        <v/>
      </c>
      <c r="K3704" s="7" t="str">
        <f>IFERROR(ROUND(AVERAGEIF('Week 2 - Making'!$B:$B,'Product List'!$A3704,'Week 2 - Making'!$P:$P),0),"")</f>
        <v/>
      </c>
      <c r="L3704" s="263" t="str">
        <f>IFERROR(ROUND(AVERAGEIF('Week 3 - Making'!$B:$B,'Product List'!$A3704,'Week 3 - Making'!$P:$P),0),"")</f>
        <v/>
      </c>
      <c r="M3704" s="7" t="str">
        <f>IFERROR(ROUND(AVERAGEIF('Week 4 - Making'!$B:$B,'Product List'!$A3704,'Week 4 - Making'!$P:$P),0),"")</f>
        <v/>
      </c>
      <c r="N3704" s="7" t="str">
        <f>IFERROR(ROUND(AVERAGEIF('Week 5 - Making'!$B:$B,'Product List'!$A3704,'Week 5 - Making'!$P:$P),0),"")</f>
        <v/>
      </c>
      <c r="O3704" s="7"/>
      <c r="P3704" s="7" t="str">
        <f t="array" ref="P3704">iferror(xlookup(C3704,'Product Families'!A:A,'Product Families'!S:S),"")</f>
        <v/>
      </c>
    </row>
    <row r="3705" ht="14.25" customHeight="1">
      <c r="A3705" s="122"/>
      <c r="B3705" s="270"/>
      <c r="C3705" s="122"/>
      <c r="D3705" s="7" t="str">
        <f t="array" ref="D3705">IFERROR(XLOOKUP($C3705,'Product Families'!$A:$A,'Product Families'!$D:$D),"")</f>
        <v/>
      </c>
      <c r="E3705" s="7" t="str">
        <f t="array" ref="E3705">IFERROR(XLOOKUP($C3705,'Product Families'!$A:$A,'Product Families'!$E:$E),"")</f>
        <v/>
      </c>
      <c r="F3705" s="7" t="str">
        <f t="array" ref="F3705">IFERROR(XLOOKUP($C3705,'Product Families'!$A:$A,'Product Families'!$F:$F),"")</f>
        <v/>
      </c>
      <c r="G3705" s="7" t="str">
        <f t="array" ref="G3705">IFERROR(XLOOKUP($C3705,'Product Families'!$A:$A,'Product Families'!$G:$G),"")</f>
        <v/>
      </c>
      <c r="J3705" s="7" t="str">
        <f>IFERROR(ROUND(AVERAGEIF('Week 1 - Making'!$B:$B,'Product List'!$A3705,'Week 1 - Making'!$P:$P),0),"")</f>
        <v/>
      </c>
      <c r="K3705" s="7" t="str">
        <f>IFERROR(ROUND(AVERAGEIF('Week 2 - Making'!$B:$B,'Product List'!$A3705,'Week 2 - Making'!$P:$P),0),"")</f>
        <v/>
      </c>
      <c r="L3705" s="263" t="str">
        <f>IFERROR(ROUND(AVERAGEIF('Week 3 - Making'!$B:$B,'Product List'!$A3705,'Week 3 - Making'!$P:$P),0),"")</f>
        <v/>
      </c>
      <c r="M3705" s="7" t="str">
        <f>IFERROR(ROUND(AVERAGEIF('Week 4 - Making'!$B:$B,'Product List'!$A3705,'Week 4 - Making'!$P:$P),0),"")</f>
        <v/>
      </c>
      <c r="N3705" s="7" t="str">
        <f>IFERROR(ROUND(AVERAGEIF('Week 5 - Making'!$B:$B,'Product List'!$A3705,'Week 5 - Making'!$P:$P),0),"")</f>
        <v/>
      </c>
      <c r="O3705" s="7"/>
      <c r="P3705" s="7" t="str">
        <f t="array" ref="P3705">iferror(xlookup(C3705,'Product Families'!A:A,'Product Families'!S:S),"")</f>
        <v/>
      </c>
    </row>
    <row r="3706" ht="14.25" customHeight="1">
      <c r="A3706" s="122"/>
      <c r="B3706" s="270"/>
      <c r="C3706" s="122"/>
      <c r="D3706" s="7" t="str">
        <f t="array" ref="D3706">IFERROR(XLOOKUP($C3706,'Product Families'!$A:$A,'Product Families'!$D:$D),"")</f>
        <v/>
      </c>
      <c r="E3706" s="7" t="str">
        <f t="array" ref="E3706">IFERROR(XLOOKUP($C3706,'Product Families'!$A:$A,'Product Families'!$E:$E),"")</f>
        <v/>
      </c>
      <c r="F3706" s="7" t="str">
        <f t="array" ref="F3706">IFERROR(XLOOKUP($C3706,'Product Families'!$A:$A,'Product Families'!$F:$F),"")</f>
        <v/>
      </c>
      <c r="G3706" s="7" t="str">
        <f t="array" ref="G3706">IFERROR(XLOOKUP($C3706,'Product Families'!$A:$A,'Product Families'!$G:$G),"")</f>
        <v/>
      </c>
      <c r="J3706" s="7" t="str">
        <f>IFERROR(ROUND(AVERAGEIF('Week 1 - Making'!$B:$B,'Product List'!$A3706,'Week 1 - Making'!$P:$P),0),"")</f>
        <v/>
      </c>
      <c r="K3706" s="7" t="str">
        <f>IFERROR(ROUND(AVERAGEIF('Week 2 - Making'!$B:$B,'Product List'!$A3706,'Week 2 - Making'!$P:$P),0),"")</f>
        <v/>
      </c>
      <c r="L3706" s="263" t="str">
        <f>IFERROR(ROUND(AVERAGEIF('Week 3 - Making'!$B:$B,'Product List'!$A3706,'Week 3 - Making'!$P:$P),0),"")</f>
        <v/>
      </c>
      <c r="M3706" s="7" t="str">
        <f>IFERROR(ROUND(AVERAGEIF('Week 4 - Making'!$B:$B,'Product List'!$A3706,'Week 4 - Making'!$P:$P),0),"")</f>
        <v/>
      </c>
      <c r="N3706" s="7" t="str">
        <f>IFERROR(ROUND(AVERAGEIF('Week 5 - Making'!$B:$B,'Product List'!$A3706,'Week 5 - Making'!$P:$P),0),"")</f>
        <v/>
      </c>
      <c r="O3706" s="7"/>
      <c r="P3706" s="7" t="str">
        <f t="array" ref="P3706">iferror(xlookup(C3706,'Product Families'!A:A,'Product Families'!S:S),"")</f>
        <v/>
      </c>
    </row>
    <row r="3707" ht="14.25" customHeight="1">
      <c r="A3707" s="122"/>
      <c r="B3707" s="270"/>
      <c r="C3707" s="122"/>
      <c r="D3707" s="7" t="str">
        <f t="array" ref="D3707">IFERROR(XLOOKUP($C3707,'Product Families'!$A:$A,'Product Families'!$D:$D),"")</f>
        <v/>
      </c>
      <c r="E3707" s="7" t="str">
        <f t="array" ref="E3707">IFERROR(XLOOKUP($C3707,'Product Families'!$A:$A,'Product Families'!$E:$E),"")</f>
        <v/>
      </c>
      <c r="F3707" s="7" t="str">
        <f t="array" ref="F3707">IFERROR(XLOOKUP($C3707,'Product Families'!$A:$A,'Product Families'!$F:$F),"")</f>
        <v/>
      </c>
      <c r="G3707" s="7" t="str">
        <f t="array" ref="G3707">IFERROR(XLOOKUP($C3707,'Product Families'!$A:$A,'Product Families'!$G:$G),"")</f>
        <v/>
      </c>
      <c r="J3707" s="7" t="str">
        <f>IFERROR(ROUND(AVERAGEIF('Week 1 - Making'!$B:$B,'Product List'!$A3707,'Week 1 - Making'!$P:$P),0),"")</f>
        <v/>
      </c>
      <c r="K3707" s="7" t="str">
        <f>IFERROR(ROUND(AVERAGEIF('Week 2 - Making'!$B:$B,'Product List'!$A3707,'Week 2 - Making'!$P:$P),0),"")</f>
        <v/>
      </c>
      <c r="L3707" s="263" t="str">
        <f>IFERROR(ROUND(AVERAGEIF('Week 3 - Making'!$B:$B,'Product List'!$A3707,'Week 3 - Making'!$P:$P),0),"")</f>
        <v/>
      </c>
      <c r="M3707" s="7" t="str">
        <f>IFERROR(ROUND(AVERAGEIF('Week 4 - Making'!$B:$B,'Product List'!$A3707,'Week 4 - Making'!$P:$P),0),"")</f>
        <v/>
      </c>
      <c r="N3707" s="7" t="str">
        <f>IFERROR(ROUND(AVERAGEIF('Week 5 - Making'!$B:$B,'Product List'!$A3707,'Week 5 - Making'!$P:$P),0),"")</f>
        <v/>
      </c>
      <c r="O3707" s="7"/>
      <c r="P3707" s="7" t="str">
        <f t="array" ref="P3707">iferror(xlookup(C3707,'Product Families'!A:A,'Product Families'!S:S),"")</f>
        <v/>
      </c>
    </row>
    <row r="3708" ht="14.25" customHeight="1">
      <c r="A3708" s="122"/>
      <c r="B3708" s="270"/>
      <c r="C3708" s="122"/>
      <c r="D3708" s="7" t="str">
        <f t="array" ref="D3708">IFERROR(XLOOKUP($C3708,'Product Families'!$A:$A,'Product Families'!$D:$D),"")</f>
        <v/>
      </c>
      <c r="E3708" s="7" t="str">
        <f t="array" ref="E3708">IFERROR(XLOOKUP($C3708,'Product Families'!$A:$A,'Product Families'!$E:$E),"")</f>
        <v/>
      </c>
      <c r="F3708" s="7" t="str">
        <f t="array" ref="F3708">IFERROR(XLOOKUP($C3708,'Product Families'!$A:$A,'Product Families'!$F:$F),"")</f>
        <v/>
      </c>
      <c r="G3708" s="7" t="str">
        <f t="array" ref="G3708">IFERROR(XLOOKUP($C3708,'Product Families'!$A:$A,'Product Families'!$G:$G),"")</f>
        <v/>
      </c>
      <c r="J3708" s="7" t="str">
        <f>IFERROR(ROUND(AVERAGEIF('Week 1 - Making'!$B:$B,'Product List'!$A3708,'Week 1 - Making'!$P:$P),0),"")</f>
        <v/>
      </c>
      <c r="K3708" s="7" t="str">
        <f>IFERROR(ROUND(AVERAGEIF('Week 2 - Making'!$B:$B,'Product List'!$A3708,'Week 2 - Making'!$P:$P),0),"")</f>
        <v/>
      </c>
      <c r="L3708" s="263" t="str">
        <f>IFERROR(ROUND(AVERAGEIF('Week 3 - Making'!$B:$B,'Product List'!$A3708,'Week 3 - Making'!$P:$P),0),"")</f>
        <v/>
      </c>
      <c r="M3708" s="7" t="str">
        <f>IFERROR(ROUND(AVERAGEIF('Week 4 - Making'!$B:$B,'Product List'!$A3708,'Week 4 - Making'!$P:$P),0),"")</f>
        <v/>
      </c>
      <c r="N3708" s="7" t="str">
        <f>IFERROR(ROUND(AVERAGEIF('Week 5 - Making'!$B:$B,'Product List'!$A3708,'Week 5 - Making'!$P:$P),0),"")</f>
        <v/>
      </c>
      <c r="O3708" s="7"/>
      <c r="P3708" s="7" t="str">
        <f t="array" ref="P3708">iferror(xlookup(C3708,'Product Families'!A:A,'Product Families'!S:S),"")</f>
        <v/>
      </c>
    </row>
    <row r="3709" ht="14.25" customHeight="1">
      <c r="A3709" s="122"/>
      <c r="B3709" s="270"/>
      <c r="C3709" s="122"/>
      <c r="D3709" s="7" t="str">
        <f t="array" ref="D3709">IFERROR(XLOOKUP($C3709,'Product Families'!$A:$A,'Product Families'!$D:$D),"")</f>
        <v/>
      </c>
      <c r="E3709" s="7" t="str">
        <f t="array" ref="E3709">IFERROR(XLOOKUP($C3709,'Product Families'!$A:$A,'Product Families'!$E:$E),"")</f>
        <v/>
      </c>
      <c r="F3709" s="7" t="str">
        <f t="array" ref="F3709">IFERROR(XLOOKUP($C3709,'Product Families'!$A:$A,'Product Families'!$F:$F),"")</f>
        <v/>
      </c>
      <c r="G3709" s="7" t="str">
        <f t="array" ref="G3709">IFERROR(XLOOKUP($C3709,'Product Families'!$A:$A,'Product Families'!$G:$G),"")</f>
        <v/>
      </c>
      <c r="J3709" s="7" t="str">
        <f>IFERROR(ROUND(AVERAGEIF('Week 1 - Making'!$B:$B,'Product List'!$A3709,'Week 1 - Making'!$P:$P),0),"")</f>
        <v/>
      </c>
      <c r="K3709" s="7" t="str">
        <f>IFERROR(ROUND(AVERAGEIF('Week 2 - Making'!$B:$B,'Product List'!$A3709,'Week 2 - Making'!$P:$P),0),"")</f>
        <v/>
      </c>
      <c r="L3709" s="263" t="str">
        <f>IFERROR(ROUND(AVERAGEIF('Week 3 - Making'!$B:$B,'Product List'!$A3709,'Week 3 - Making'!$P:$P),0),"")</f>
        <v/>
      </c>
      <c r="M3709" s="7" t="str">
        <f>IFERROR(ROUND(AVERAGEIF('Week 4 - Making'!$B:$B,'Product List'!$A3709,'Week 4 - Making'!$P:$P),0),"")</f>
        <v/>
      </c>
      <c r="N3709" s="7" t="str">
        <f>IFERROR(ROUND(AVERAGEIF('Week 5 - Making'!$B:$B,'Product List'!$A3709,'Week 5 - Making'!$P:$P),0),"")</f>
        <v/>
      </c>
      <c r="O3709" s="7"/>
      <c r="P3709" s="7" t="str">
        <f t="array" ref="P3709">iferror(xlookup(C3709,'Product Families'!A:A,'Product Families'!S:S),"")</f>
        <v/>
      </c>
    </row>
    <row r="3710" ht="14.25" customHeight="1">
      <c r="A3710" s="122"/>
      <c r="B3710" s="270"/>
      <c r="C3710" s="122"/>
      <c r="D3710" s="7" t="str">
        <f t="array" ref="D3710">IFERROR(XLOOKUP($C3710,'Product Families'!$A:$A,'Product Families'!$D:$D),"")</f>
        <v/>
      </c>
      <c r="E3710" s="7" t="str">
        <f t="array" ref="E3710">IFERROR(XLOOKUP($C3710,'Product Families'!$A:$A,'Product Families'!$E:$E),"")</f>
        <v/>
      </c>
      <c r="F3710" s="7" t="str">
        <f t="array" ref="F3710">IFERROR(XLOOKUP($C3710,'Product Families'!$A:$A,'Product Families'!$F:$F),"")</f>
        <v/>
      </c>
      <c r="G3710" s="7" t="str">
        <f t="array" ref="G3710">IFERROR(XLOOKUP($C3710,'Product Families'!$A:$A,'Product Families'!$G:$G),"")</f>
        <v/>
      </c>
      <c r="J3710" s="7" t="str">
        <f>IFERROR(ROUND(AVERAGEIF('Week 1 - Making'!$B:$B,'Product List'!$A3710,'Week 1 - Making'!$P:$P),0),"")</f>
        <v/>
      </c>
      <c r="K3710" s="7" t="str">
        <f>IFERROR(ROUND(AVERAGEIF('Week 2 - Making'!$B:$B,'Product List'!$A3710,'Week 2 - Making'!$P:$P),0),"")</f>
        <v/>
      </c>
      <c r="L3710" s="263" t="str">
        <f>IFERROR(ROUND(AVERAGEIF('Week 3 - Making'!$B:$B,'Product List'!$A3710,'Week 3 - Making'!$P:$P),0),"")</f>
        <v/>
      </c>
      <c r="M3710" s="7" t="str">
        <f>IFERROR(ROUND(AVERAGEIF('Week 4 - Making'!$B:$B,'Product List'!$A3710,'Week 4 - Making'!$P:$P),0),"")</f>
        <v/>
      </c>
      <c r="N3710" s="7" t="str">
        <f>IFERROR(ROUND(AVERAGEIF('Week 5 - Making'!$B:$B,'Product List'!$A3710,'Week 5 - Making'!$P:$P),0),"")</f>
        <v/>
      </c>
      <c r="O3710" s="7"/>
      <c r="P3710" s="7" t="str">
        <f t="array" ref="P3710">iferror(xlookup(C3710,'Product Families'!A:A,'Product Families'!S:S),"")</f>
        <v/>
      </c>
    </row>
    <row r="3711" ht="14.25" customHeight="1">
      <c r="A3711" s="122"/>
      <c r="B3711" s="270"/>
      <c r="C3711" s="122"/>
      <c r="D3711" s="7" t="str">
        <f t="array" ref="D3711">IFERROR(XLOOKUP($C3711,'Product Families'!$A:$A,'Product Families'!$D:$D),"")</f>
        <v/>
      </c>
      <c r="E3711" s="7" t="str">
        <f t="array" ref="E3711">IFERROR(XLOOKUP($C3711,'Product Families'!$A:$A,'Product Families'!$E:$E),"")</f>
        <v/>
      </c>
      <c r="F3711" s="7" t="str">
        <f t="array" ref="F3711">IFERROR(XLOOKUP($C3711,'Product Families'!$A:$A,'Product Families'!$F:$F),"")</f>
        <v/>
      </c>
      <c r="G3711" s="7" t="str">
        <f t="array" ref="G3711">IFERROR(XLOOKUP($C3711,'Product Families'!$A:$A,'Product Families'!$G:$G),"")</f>
        <v/>
      </c>
      <c r="J3711" s="7" t="str">
        <f>IFERROR(ROUND(AVERAGEIF('Week 1 - Making'!$B:$B,'Product List'!$A3711,'Week 1 - Making'!$P:$P),0),"")</f>
        <v/>
      </c>
      <c r="K3711" s="7" t="str">
        <f>IFERROR(ROUND(AVERAGEIF('Week 2 - Making'!$B:$B,'Product List'!$A3711,'Week 2 - Making'!$P:$P),0),"")</f>
        <v/>
      </c>
      <c r="L3711" s="263" t="str">
        <f>IFERROR(ROUND(AVERAGEIF('Week 3 - Making'!$B:$B,'Product List'!$A3711,'Week 3 - Making'!$P:$P),0),"")</f>
        <v/>
      </c>
      <c r="M3711" s="7" t="str">
        <f>IFERROR(ROUND(AVERAGEIF('Week 4 - Making'!$B:$B,'Product List'!$A3711,'Week 4 - Making'!$P:$P),0),"")</f>
        <v/>
      </c>
      <c r="N3711" s="7" t="str">
        <f>IFERROR(ROUND(AVERAGEIF('Week 5 - Making'!$B:$B,'Product List'!$A3711,'Week 5 - Making'!$P:$P),0),"")</f>
        <v/>
      </c>
      <c r="O3711" s="7"/>
      <c r="P3711" s="7" t="str">
        <f t="array" ref="P3711">iferror(xlookup(C3711,'Product Families'!A:A,'Product Families'!S:S),"")</f>
        <v/>
      </c>
    </row>
    <row r="3712" ht="14.25" customHeight="1">
      <c r="A3712" s="122"/>
      <c r="B3712" s="270"/>
      <c r="C3712" s="122"/>
      <c r="D3712" s="7" t="str">
        <f t="array" ref="D3712">IFERROR(XLOOKUP($C3712,'Product Families'!$A:$A,'Product Families'!$D:$D),"")</f>
        <v/>
      </c>
      <c r="E3712" s="7" t="str">
        <f t="array" ref="E3712">IFERROR(XLOOKUP($C3712,'Product Families'!$A:$A,'Product Families'!$E:$E),"")</f>
        <v/>
      </c>
      <c r="F3712" s="7" t="str">
        <f t="array" ref="F3712">IFERROR(XLOOKUP($C3712,'Product Families'!$A:$A,'Product Families'!$F:$F),"")</f>
        <v/>
      </c>
      <c r="G3712" s="7" t="str">
        <f t="array" ref="G3712">IFERROR(XLOOKUP($C3712,'Product Families'!$A:$A,'Product Families'!$G:$G),"")</f>
        <v/>
      </c>
      <c r="J3712" s="7" t="str">
        <f>IFERROR(ROUND(AVERAGEIF('Week 1 - Making'!$B:$B,'Product List'!$A3712,'Week 1 - Making'!$P:$P),0),"")</f>
        <v/>
      </c>
      <c r="K3712" s="7" t="str">
        <f>IFERROR(ROUND(AVERAGEIF('Week 2 - Making'!$B:$B,'Product List'!$A3712,'Week 2 - Making'!$P:$P),0),"")</f>
        <v/>
      </c>
      <c r="L3712" s="263" t="str">
        <f>IFERROR(ROUND(AVERAGEIF('Week 3 - Making'!$B:$B,'Product List'!$A3712,'Week 3 - Making'!$P:$P),0),"")</f>
        <v/>
      </c>
      <c r="M3712" s="7" t="str">
        <f>IFERROR(ROUND(AVERAGEIF('Week 4 - Making'!$B:$B,'Product List'!$A3712,'Week 4 - Making'!$P:$P),0),"")</f>
        <v/>
      </c>
      <c r="N3712" s="7" t="str">
        <f>IFERROR(ROUND(AVERAGEIF('Week 5 - Making'!$B:$B,'Product List'!$A3712,'Week 5 - Making'!$P:$P),0),"")</f>
        <v/>
      </c>
      <c r="O3712" s="7"/>
      <c r="P3712" s="7" t="str">
        <f t="array" ref="P3712">iferror(xlookup(C3712,'Product Families'!A:A,'Product Families'!S:S),"")</f>
        <v/>
      </c>
    </row>
    <row r="3713" ht="14.25" customHeight="1">
      <c r="A3713" s="122"/>
      <c r="B3713" s="270"/>
      <c r="C3713" s="122"/>
      <c r="D3713" s="7" t="str">
        <f t="array" ref="D3713">IFERROR(XLOOKUP($C3713,'Product Families'!$A:$A,'Product Families'!$D:$D),"")</f>
        <v/>
      </c>
      <c r="E3713" s="7" t="str">
        <f t="array" ref="E3713">IFERROR(XLOOKUP($C3713,'Product Families'!$A:$A,'Product Families'!$E:$E),"")</f>
        <v/>
      </c>
      <c r="F3713" s="7" t="str">
        <f t="array" ref="F3713">IFERROR(XLOOKUP($C3713,'Product Families'!$A:$A,'Product Families'!$F:$F),"")</f>
        <v/>
      </c>
      <c r="G3713" s="7" t="str">
        <f t="array" ref="G3713">IFERROR(XLOOKUP($C3713,'Product Families'!$A:$A,'Product Families'!$G:$G),"")</f>
        <v/>
      </c>
      <c r="J3713" s="7" t="str">
        <f>IFERROR(ROUND(AVERAGEIF('Week 1 - Making'!$B:$B,'Product List'!$A3713,'Week 1 - Making'!$P:$P),0),"")</f>
        <v/>
      </c>
      <c r="K3713" s="7" t="str">
        <f>IFERROR(ROUND(AVERAGEIF('Week 2 - Making'!$B:$B,'Product List'!$A3713,'Week 2 - Making'!$P:$P),0),"")</f>
        <v/>
      </c>
      <c r="L3713" s="263" t="str">
        <f>IFERROR(ROUND(AVERAGEIF('Week 3 - Making'!$B:$B,'Product List'!$A3713,'Week 3 - Making'!$P:$P),0),"")</f>
        <v/>
      </c>
      <c r="M3713" s="7" t="str">
        <f>IFERROR(ROUND(AVERAGEIF('Week 4 - Making'!$B:$B,'Product List'!$A3713,'Week 4 - Making'!$P:$P),0),"")</f>
        <v/>
      </c>
      <c r="N3713" s="7" t="str">
        <f>IFERROR(ROUND(AVERAGEIF('Week 5 - Making'!$B:$B,'Product List'!$A3713,'Week 5 - Making'!$P:$P),0),"")</f>
        <v/>
      </c>
      <c r="O3713" s="7"/>
      <c r="P3713" s="7" t="str">
        <f t="array" ref="P3713">iferror(xlookup(C3713,'Product Families'!A:A,'Product Families'!S:S),"")</f>
        <v/>
      </c>
    </row>
    <row r="3714" ht="14.25" customHeight="1">
      <c r="A3714" s="122"/>
      <c r="B3714" s="270"/>
      <c r="C3714" s="122"/>
      <c r="D3714" s="7" t="str">
        <f t="array" ref="D3714">IFERROR(XLOOKUP($C3714,'Product Families'!$A:$A,'Product Families'!$D:$D),"")</f>
        <v/>
      </c>
      <c r="E3714" s="7" t="str">
        <f t="array" ref="E3714">IFERROR(XLOOKUP($C3714,'Product Families'!$A:$A,'Product Families'!$E:$E),"")</f>
        <v/>
      </c>
      <c r="F3714" s="7" t="str">
        <f t="array" ref="F3714">IFERROR(XLOOKUP($C3714,'Product Families'!$A:$A,'Product Families'!$F:$F),"")</f>
        <v/>
      </c>
      <c r="G3714" s="7" t="str">
        <f t="array" ref="G3714">IFERROR(XLOOKUP($C3714,'Product Families'!$A:$A,'Product Families'!$G:$G),"")</f>
        <v/>
      </c>
      <c r="J3714" s="7" t="str">
        <f>IFERROR(ROUND(AVERAGEIF('Week 1 - Making'!$B:$B,'Product List'!$A3714,'Week 1 - Making'!$P:$P),0),"")</f>
        <v/>
      </c>
      <c r="K3714" s="7" t="str">
        <f>IFERROR(ROUND(AVERAGEIF('Week 2 - Making'!$B:$B,'Product List'!$A3714,'Week 2 - Making'!$P:$P),0),"")</f>
        <v/>
      </c>
      <c r="L3714" s="263" t="str">
        <f>IFERROR(ROUND(AVERAGEIF('Week 3 - Making'!$B:$B,'Product List'!$A3714,'Week 3 - Making'!$P:$P),0),"")</f>
        <v/>
      </c>
      <c r="M3714" s="7" t="str">
        <f>IFERROR(ROUND(AVERAGEIF('Week 4 - Making'!$B:$B,'Product List'!$A3714,'Week 4 - Making'!$P:$P),0),"")</f>
        <v/>
      </c>
      <c r="N3714" s="7" t="str">
        <f>IFERROR(ROUND(AVERAGEIF('Week 5 - Making'!$B:$B,'Product List'!$A3714,'Week 5 - Making'!$P:$P),0),"")</f>
        <v/>
      </c>
      <c r="O3714" s="7"/>
      <c r="P3714" s="7" t="str">
        <f t="array" ref="P3714">iferror(xlookup(C3714,'Product Families'!A:A,'Product Families'!S:S),"")</f>
        <v/>
      </c>
    </row>
    <row r="3715" ht="14.25" customHeight="1">
      <c r="A3715" s="122"/>
      <c r="B3715" s="270"/>
      <c r="C3715" s="122"/>
      <c r="D3715" s="7" t="str">
        <f t="array" ref="D3715">IFERROR(XLOOKUP($C3715,'Product Families'!$A:$A,'Product Families'!$D:$D),"")</f>
        <v/>
      </c>
      <c r="E3715" s="7" t="str">
        <f t="array" ref="E3715">IFERROR(XLOOKUP($C3715,'Product Families'!$A:$A,'Product Families'!$E:$E),"")</f>
        <v/>
      </c>
      <c r="F3715" s="7" t="str">
        <f t="array" ref="F3715">IFERROR(XLOOKUP($C3715,'Product Families'!$A:$A,'Product Families'!$F:$F),"")</f>
        <v/>
      </c>
      <c r="G3715" s="7" t="str">
        <f t="array" ref="G3715">IFERROR(XLOOKUP($C3715,'Product Families'!$A:$A,'Product Families'!$G:$G),"")</f>
        <v/>
      </c>
      <c r="J3715" s="7" t="str">
        <f>IFERROR(ROUND(AVERAGEIF('Week 1 - Making'!$B:$B,'Product List'!$A3715,'Week 1 - Making'!$P:$P),0),"")</f>
        <v/>
      </c>
      <c r="K3715" s="7" t="str">
        <f>IFERROR(ROUND(AVERAGEIF('Week 2 - Making'!$B:$B,'Product List'!$A3715,'Week 2 - Making'!$P:$P),0),"")</f>
        <v/>
      </c>
      <c r="L3715" s="263" t="str">
        <f>IFERROR(ROUND(AVERAGEIF('Week 3 - Making'!$B:$B,'Product List'!$A3715,'Week 3 - Making'!$P:$P),0),"")</f>
        <v/>
      </c>
      <c r="M3715" s="7" t="str">
        <f>IFERROR(ROUND(AVERAGEIF('Week 4 - Making'!$B:$B,'Product List'!$A3715,'Week 4 - Making'!$P:$P),0),"")</f>
        <v/>
      </c>
      <c r="N3715" s="7" t="str">
        <f>IFERROR(ROUND(AVERAGEIF('Week 5 - Making'!$B:$B,'Product List'!$A3715,'Week 5 - Making'!$P:$P),0),"")</f>
        <v/>
      </c>
      <c r="O3715" s="7"/>
      <c r="P3715" s="7" t="str">
        <f t="array" ref="P3715">iferror(xlookup(C3715,'Product Families'!A:A,'Product Families'!S:S),"")</f>
        <v/>
      </c>
    </row>
    <row r="3716" ht="14.25" customHeight="1">
      <c r="A3716" s="122"/>
      <c r="B3716" s="270"/>
      <c r="C3716" s="122"/>
      <c r="D3716" s="7" t="str">
        <f t="array" ref="D3716">IFERROR(XLOOKUP($C3716,'Product Families'!$A:$A,'Product Families'!$D:$D),"")</f>
        <v/>
      </c>
      <c r="E3716" s="7" t="str">
        <f t="array" ref="E3716">IFERROR(XLOOKUP($C3716,'Product Families'!$A:$A,'Product Families'!$E:$E),"")</f>
        <v/>
      </c>
      <c r="F3716" s="7" t="str">
        <f t="array" ref="F3716">IFERROR(XLOOKUP($C3716,'Product Families'!$A:$A,'Product Families'!$F:$F),"")</f>
        <v/>
      </c>
      <c r="G3716" s="7" t="str">
        <f t="array" ref="G3716">IFERROR(XLOOKUP($C3716,'Product Families'!$A:$A,'Product Families'!$G:$G),"")</f>
        <v/>
      </c>
      <c r="J3716" s="7" t="str">
        <f>IFERROR(ROUND(AVERAGEIF('Week 1 - Making'!$B:$B,'Product List'!$A3716,'Week 1 - Making'!$P:$P),0),"")</f>
        <v/>
      </c>
      <c r="K3716" s="7" t="str">
        <f>IFERROR(ROUND(AVERAGEIF('Week 2 - Making'!$B:$B,'Product List'!$A3716,'Week 2 - Making'!$P:$P),0),"")</f>
        <v/>
      </c>
      <c r="L3716" s="263" t="str">
        <f>IFERROR(ROUND(AVERAGEIF('Week 3 - Making'!$B:$B,'Product List'!$A3716,'Week 3 - Making'!$P:$P),0),"")</f>
        <v/>
      </c>
      <c r="M3716" s="7" t="str">
        <f>IFERROR(ROUND(AVERAGEIF('Week 4 - Making'!$B:$B,'Product List'!$A3716,'Week 4 - Making'!$P:$P),0),"")</f>
        <v/>
      </c>
      <c r="N3716" s="7" t="str">
        <f>IFERROR(ROUND(AVERAGEIF('Week 5 - Making'!$B:$B,'Product List'!$A3716,'Week 5 - Making'!$P:$P),0),"")</f>
        <v/>
      </c>
      <c r="O3716" s="7"/>
      <c r="P3716" s="7" t="str">
        <f t="array" ref="P3716">iferror(xlookup(C3716,'Product Families'!A:A,'Product Families'!S:S),"")</f>
        <v/>
      </c>
    </row>
    <row r="3717" ht="14.25" customHeight="1">
      <c r="A3717" s="122"/>
      <c r="B3717" s="270"/>
      <c r="C3717" s="122"/>
      <c r="D3717" s="7" t="str">
        <f t="array" ref="D3717">IFERROR(XLOOKUP($C3717,'Product Families'!$A:$A,'Product Families'!$D:$D),"")</f>
        <v/>
      </c>
      <c r="E3717" s="7" t="str">
        <f t="array" ref="E3717">IFERROR(XLOOKUP($C3717,'Product Families'!$A:$A,'Product Families'!$E:$E),"")</f>
        <v/>
      </c>
      <c r="F3717" s="7" t="str">
        <f t="array" ref="F3717">IFERROR(XLOOKUP($C3717,'Product Families'!$A:$A,'Product Families'!$F:$F),"")</f>
        <v/>
      </c>
      <c r="G3717" s="7" t="str">
        <f t="array" ref="G3717">IFERROR(XLOOKUP($C3717,'Product Families'!$A:$A,'Product Families'!$G:$G),"")</f>
        <v/>
      </c>
      <c r="J3717" s="7" t="str">
        <f>IFERROR(ROUND(AVERAGEIF('Week 1 - Making'!$B:$B,'Product List'!$A3717,'Week 1 - Making'!$P:$P),0),"")</f>
        <v/>
      </c>
      <c r="K3717" s="7" t="str">
        <f>IFERROR(ROUND(AVERAGEIF('Week 2 - Making'!$B:$B,'Product List'!$A3717,'Week 2 - Making'!$P:$P),0),"")</f>
        <v/>
      </c>
      <c r="L3717" s="263" t="str">
        <f>IFERROR(ROUND(AVERAGEIF('Week 3 - Making'!$B:$B,'Product List'!$A3717,'Week 3 - Making'!$P:$P),0),"")</f>
        <v/>
      </c>
      <c r="M3717" s="7" t="str">
        <f>IFERROR(ROUND(AVERAGEIF('Week 4 - Making'!$B:$B,'Product List'!$A3717,'Week 4 - Making'!$P:$P),0),"")</f>
        <v/>
      </c>
      <c r="N3717" s="7" t="str">
        <f>IFERROR(ROUND(AVERAGEIF('Week 5 - Making'!$B:$B,'Product List'!$A3717,'Week 5 - Making'!$P:$P),0),"")</f>
        <v/>
      </c>
      <c r="O3717" s="7"/>
      <c r="P3717" s="7" t="str">
        <f t="array" ref="P3717">iferror(xlookup(C3717,'Product Families'!A:A,'Product Families'!S:S),"")</f>
        <v/>
      </c>
    </row>
    <row r="3718" ht="14.25" customHeight="1">
      <c r="A3718" s="122"/>
      <c r="B3718" s="270"/>
      <c r="C3718" s="122"/>
      <c r="D3718" s="7" t="str">
        <f t="array" ref="D3718">IFERROR(XLOOKUP($C3718,'Product Families'!$A:$A,'Product Families'!$D:$D),"")</f>
        <v/>
      </c>
      <c r="E3718" s="7" t="str">
        <f t="array" ref="E3718">IFERROR(XLOOKUP($C3718,'Product Families'!$A:$A,'Product Families'!$E:$E),"")</f>
        <v/>
      </c>
      <c r="F3718" s="7" t="str">
        <f t="array" ref="F3718">IFERROR(XLOOKUP($C3718,'Product Families'!$A:$A,'Product Families'!$F:$F),"")</f>
        <v/>
      </c>
      <c r="G3718" s="7" t="str">
        <f t="array" ref="G3718">IFERROR(XLOOKUP($C3718,'Product Families'!$A:$A,'Product Families'!$G:$G),"")</f>
        <v/>
      </c>
      <c r="J3718" s="7" t="str">
        <f>IFERROR(ROUND(AVERAGEIF('Week 1 - Making'!$B:$B,'Product List'!$A3718,'Week 1 - Making'!$P:$P),0),"")</f>
        <v/>
      </c>
      <c r="K3718" s="7" t="str">
        <f>IFERROR(ROUND(AVERAGEIF('Week 2 - Making'!$B:$B,'Product List'!$A3718,'Week 2 - Making'!$P:$P),0),"")</f>
        <v/>
      </c>
      <c r="L3718" s="263" t="str">
        <f>IFERROR(ROUND(AVERAGEIF('Week 3 - Making'!$B:$B,'Product List'!$A3718,'Week 3 - Making'!$P:$P),0),"")</f>
        <v/>
      </c>
      <c r="M3718" s="7" t="str">
        <f>IFERROR(ROUND(AVERAGEIF('Week 4 - Making'!$B:$B,'Product List'!$A3718,'Week 4 - Making'!$P:$P),0),"")</f>
        <v/>
      </c>
      <c r="N3718" s="7" t="str">
        <f>IFERROR(ROUND(AVERAGEIF('Week 5 - Making'!$B:$B,'Product List'!$A3718,'Week 5 - Making'!$P:$P),0),"")</f>
        <v/>
      </c>
      <c r="O3718" s="7"/>
      <c r="P3718" s="7" t="str">
        <f t="array" ref="P3718">iferror(xlookup(C3718,'Product Families'!A:A,'Product Families'!S:S),"")</f>
        <v/>
      </c>
    </row>
    <row r="3719" ht="14.25" customHeight="1">
      <c r="A3719" s="122"/>
      <c r="B3719" s="270"/>
      <c r="C3719" s="122"/>
      <c r="D3719" s="7" t="str">
        <f t="array" ref="D3719">IFERROR(XLOOKUP($C3719,'Product Families'!$A:$A,'Product Families'!$D:$D),"")</f>
        <v/>
      </c>
      <c r="E3719" s="7" t="str">
        <f t="array" ref="E3719">IFERROR(XLOOKUP($C3719,'Product Families'!$A:$A,'Product Families'!$E:$E),"")</f>
        <v/>
      </c>
      <c r="F3719" s="7" t="str">
        <f t="array" ref="F3719">IFERROR(XLOOKUP($C3719,'Product Families'!$A:$A,'Product Families'!$F:$F),"")</f>
        <v/>
      </c>
      <c r="G3719" s="7" t="str">
        <f t="array" ref="G3719">IFERROR(XLOOKUP($C3719,'Product Families'!$A:$A,'Product Families'!$G:$G),"")</f>
        <v/>
      </c>
      <c r="J3719" s="7" t="str">
        <f>IFERROR(ROUND(AVERAGEIF('Week 1 - Making'!$B:$B,'Product List'!$A3719,'Week 1 - Making'!$P:$P),0),"")</f>
        <v/>
      </c>
      <c r="K3719" s="7" t="str">
        <f>IFERROR(ROUND(AVERAGEIF('Week 2 - Making'!$B:$B,'Product List'!$A3719,'Week 2 - Making'!$P:$P),0),"")</f>
        <v/>
      </c>
      <c r="L3719" s="263" t="str">
        <f>IFERROR(ROUND(AVERAGEIF('Week 3 - Making'!$B:$B,'Product List'!$A3719,'Week 3 - Making'!$P:$P),0),"")</f>
        <v/>
      </c>
      <c r="M3719" s="7" t="str">
        <f>IFERROR(ROUND(AVERAGEIF('Week 4 - Making'!$B:$B,'Product List'!$A3719,'Week 4 - Making'!$P:$P),0),"")</f>
        <v/>
      </c>
      <c r="N3719" s="7" t="str">
        <f>IFERROR(ROUND(AVERAGEIF('Week 5 - Making'!$B:$B,'Product List'!$A3719,'Week 5 - Making'!$P:$P),0),"")</f>
        <v/>
      </c>
      <c r="O3719" s="7"/>
      <c r="P3719" s="7" t="str">
        <f t="array" ref="P3719">iferror(xlookup(C3719,'Product Families'!A:A,'Product Families'!S:S),"")</f>
        <v/>
      </c>
    </row>
    <row r="3720" ht="14.25" customHeight="1">
      <c r="A3720" s="122"/>
      <c r="B3720" s="270"/>
      <c r="C3720" s="122"/>
      <c r="D3720" s="7" t="str">
        <f t="array" ref="D3720">IFERROR(XLOOKUP($C3720,'Product Families'!$A:$A,'Product Families'!$D:$D),"")</f>
        <v/>
      </c>
      <c r="E3720" s="7" t="str">
        <f t="array" ref="E3720">IFERROR(XLOOKUP($C3720,'Product Families'!$A:$A,'Product Families'!$E:$E),"")</f>
        <v/>
      </c>
      <c r="F3720" s="7" t="str">
        <f t="array" ref="F3720">IFERROR(XLOOKUP($C3720,'Product Families'!$A:$A,'Product Families'!$F:$F),"")</f>
        <v/>
      </c>
      <c r="G3720" s="7" t="str">
        <f t="array" ref="G3720">IFERROR(XLOOKUP($C3720,'Product Families'!$A:$A,'Product Families'!$G:$G),"")</f>
        <v/>
      </c>
      <c r="J3720" s="7" t="str">
        <f>IFERROR(ROUND(AVERAGEIF('Week 1 - Making'!$B:$B,'Product List'!$A3720,'Week 1 - Making'!$P:$P),0),"")</f>
        <v/>
      </c>
      <c r="K3720" s="7" t="str">
        <f>IFERROR(ROUND(AVERAGEIF('Week 2 - Making'!$B:$B,'Product List'!$A3720,'Week 2 - Making'!$P:$P),0),"")</f>
        <v/>
      </c>
      <c r="L3720" s="263" t="str">
        <f>IFERROR(ROUND(AVERAGEIF('Week 3 - Making'!$B:$B,'Product List'!$A3720,'Week 3 - Making'!$P:$P),0),"")</f>
        <v/>
      </c>
      <c r="M3720" s="7" t="str">
        <f>IFERROR(ROUND(AVERAGEIF('Week 4 - Making'!$B:$B,'Product List'!$A3720,'Week 4 - Making'!$P:$P),0),"")</f>
        <v/>
      </c>
      <c r="N3720" s="7" t="str">
        <f>IFERROR(ROUND(AVERAGEIF('Week 5 - Making'!$B:$B,'Product List'!$A3720,'Week 5 - Making'!$P:$P),0),"")</f>
        <v/>
      </c>
      <c r="O3720" s="7"/>
      <c r="P3720" s="7" t="str">
        <f t="array" ref="P3720">iferror(xlookup(C3720,'Product Families'!A:A,'Product Families'!S:S),"")</f>
        <v/>
      </c>
    </row>
    <row r="3721" ht="14.25" customHeight="1">
      <c r="A3721" s="122"/>
      <c r="B3721" s="270"/>
      <c r="C3721" s="122"/>
      <c r="D3721" s="7" t="str">
        <f t="array" ref="D3721">IFERROR(XLOOKUP($C3721,'Product Families'!$A:$A,'Product Families'!$D:$D),"")</f>
        <v/>
      </c>
      <c r="E3721" s="7" t="str">
        <f t="array" ref="E3721">IFERROR(XLOOKUP($C3721,'Product Families'!$A:$A,'Product Families'!$E:$E),"")</f>
        <v/>
      </c>
      <c r="F3721" s="7" t="str">
        <f t="array" ref="F3721">IFERROR(XLOOKUP($C3721,'Product Families'!$A:$A,'Product Families'!$F:$F),"")</f>
        <v/>
      </c>
      <c r="G3721" s="7" t="str">
        <f t="array" ref="G3721">IFERROR(XLOOKUP($C3721,'Product Families'!$A:$A,'Product Families'!$G:$G),"")</f>
        <v/>
      </c>
      <c r="J3721" s="7" t="str">
        <f>IFERROR(ROUND(AVERAGEIF('Week 1 - Making'!$B:$B,'Product List'!$A3721,'Week 1 - Making'!$P:$P),0),"")</f>
        <v/>
      </c>
      <c r="K3721" s="7" t="str">
        <f>IFERROR(ROUND(AVERAGEIF('Week 2 - Making'!$B:$B,'Product List'!$A3721,'Week 2 - Making'!$P:$P),0),"")</f>
        <v/>
      </c>
      <c r="L3721" s="263" t="str">
        <f>IFERROR(ROUND(AVERAGEIF('Week 3 - Making'!$B:$B,'Product List'!$A3721,'Week 3 - Making'!$P:$P),0),"")</f>
        <v/>
      </c>
      <c r="M3721" s="7" t="str">
        <f>IFERROR(ROUND(AVERAGEIF('Week 4 - Making'!$B:$B,'Product List'!$A3721,'Week 4 - Making'!$P:$P),0),"")</f>
        <v/>
      </c>
      <c r="N3721" s="7" t="str">
        <f>IFERROR(ROUND(AVERAGEIF('Week 5 - Making'!$B:$B,'Product List'!$A3721,'Week 5 - Making'!$P:$P),0),"")</f>
        <v/>
      </c>
      <c r="O3721" s="7"/>
      <c r="P3721" s="7" t="str">
        <f t="array" ref="P3721">iferror(xlookup(C3721,'Product Families'!A:A,'Product Families'!S:S),"")</f>
        <v/>
      </c>
    </row>
    <row r="3722" ht="14.25" customHeight="1">
      <c r="A3722" s="122"/>
      <c r="B3722" s="270"/>
      <c r="C3722" s="122"/>
      <c r="D3722" s="7" t="str">
        <f t="array" ref="D3722">IFERROR(XLOOKUP($C3722,'Product Families'!$A:$A,'Product Families'!$D:$D),"")</f>
        <v/>
      </c>
      <c r="E3722" s="7" t="str">
        <f t="array" ref="E3722">IFERROR(XLOOKUP($C3722,'Product Families'!$A:$A,'Product Families'!$E:$E),"")</f>
        <v/>
      </c>
      <c r="F3722" s="7" t="str">
        <f t="array" ref="F3722">IFERROR(XLOOKUP($C3722,'Product Families'!$A:$A,'Product Families'!$F:$F),"")</f>
        <v/>
      </c>
      <c r="G3722" s="7" t="str">
        <f t="array" ref="G3722">IFERROR(XLOOKUP($C3722,'Product Families'!$A:$A,'Product Families'!$G:$G),"")</f>
        <v/>
      </c>
      <c r="J3722" s="7" t="str">
        <f>IFERROR(ROUND(AVERAGEIF('Week 1 - Making'!$B:$B,'Product List'!$A3722,'Week 1 - Making'!$P:$P),0),"")</f>
        <v/>
      </c>
      <c r="K3722" s="7" t="str">
        <f>IFERROR(ROUND(AVERAGEIF('Week 2 - Making'!$B:$B,'Product List'!$A3722,'Week 2 - Making'!$P:$P),0),"")</f>
        <v/>
      </c>
      <c r="L3722" s="263" t="str">
        <f>IFERROR(ROUND(AVERAGEIF('Week 3 - Making'!$B:$B,'Product List'!$A3722,'Week 3 - Making'!$P:$P),0),"")</f>
        <v/>
      </c>
      <c r="M3722" s="7" t="str">
        <f>IFERROR(ROUND(AVERAGEIF('Week 4 - Making'!$B:$B,'Product List'!$A3722,'Week 4 - Making'!$P:$P),0),"")</f>
        <v/>
      </c>
      <c r="N3722" s="7" t="str">
        <f>IFERROR(ROUND(AVERAGEIF('Week 5 - Making'!$B:$B,'Product List'!$A3722,'Week 5 - Making'!$P:$P),0),"")</f>
        <v/>
      </c>
      <c r="O3722" s="7"/>
      <c r="P3722" s="7" t="str">
        <f t="array" ref="P3722">iferror(xlookup(C3722,'Product Families'!A:A,'Product Families'!S:S),"")</f>
        <v/>
      </c>
    </row>
    <row r="3723" ht="14.25" customHeight="1">
      <c r="A3723" s="122"/>
      <c r="B3723" s="270"/>
      <c r="C3723" s="122"/>
      <c r="D3723" s="7" t="str">
        <f t="array" ref="D3723">IFERROR(XLOOKUP($C3723,'Product Families'!$A:$A,'Product Families'!$D:$D),"")</f>
        <v/>
      </c>
      <c r="E3723" s="7" t="str">
        <f t="array" ref="E3723">IFERROR(XLOOKUP($C3723,'Product Families'!$A:$A,'Product Families'!$E:$E),"")</f>
        <v/>
      </c>
      <c r="F3723" s="7" t="str">
        <f t="array" ref="F3723">IFERROR(XLOOKUP($C3723,'Product Families'!$A:$A,'Product Families'!$F:$F),"")</f>
        <v/>
      </c>
      <c r="G3723" s="7" t="str">
        <f t="array" ref="G3723">IFERROR(XLOOKUP($C3723,'Product Families'!$A:$A,'Product Families'!$G:$G),"")</f>
        <v/>
      </c>
      <c r="J3723" s="7" t="str">
        <f>IFERROR(ROUND(AVERAGEIF('Week 1 - Making'!$B:$B,'Product List'!$A3723,'Week 1 - Making'!$P:$P),0),"")</f>
        <v/>
      </c>
      <c r="K3723" s="7" t="str">
        <f>IFERROR(ROUND(AVERAGEIF('Week 2 - Making'!$B:$B,'Product List'!$A3723,'Week 2 - Making'!$P:$P),0),"")</f>
        <v/>
      </c>
      <c r="L3723" s="263" t="str">
        <f>IFERROR(ROUND(AVERAGEIF('Week 3 - Making'!$B:$B,'Product List'!$A3723,'Week 3 - Making'!$P:$P),0),"")</f>
        <v/>
      </c>
      <c r="M3723" s="7" t="str">
        <f>IFERROR(ROUND(AVERAGEIF('Week 4 - Making'!$B:$B,'Product List'!$A3723,'Week 4 - Making'!$P:$P),0),"")</f>
        <v/>
      </c>
      <c r="N3723" s="7" t="str">
        <f>IFERROR(ROUND(AVERAGEIF('Week 5 - Making'!$B:$B,'Product List'!$A3723,'Week 5 - Making'!$P:$P),0),"")</f>
        <v/>
      </c>
      <c r="O3723" s="7"/>
      <c r="P3723" s="7" t="str">
        <f t="array" ref="P3723">iferror(xlookup(C3723,'Product Families'!A:A,'Product Families'!S:S),"")</f>
        <v/>
      </c>
    </row>
    <row r="3724" ht="14.25" customHeight="1">
      <c r="A3724" s="122"/>
      <c r="B3724" s="270"/>
      <c r="C3724" s="122"/>
      <c r="D3724" s="7" t="str">
        <f t="array" ref="D3724">IFERROR(XLOOKUP($C3724,'Product Families'!$A:$A,'Product Families'!$D:$D),"")</f>
        <v/>
      </c>
      <c r="E3724" s="7" t="str">
        <f t="array" ref="E3724">IFERROR(XLOOKUP($C3724,'Product Families'!$A:$A,'Product Families'!$E:$E),"")</f>
        <v/>
      </c>
      <c r="F3724" s="7" t="str">
        <f t="array" ref="F3724">IFERROR(XLOOKUP($C3724,'Product Families'!$A:$A,'Product Families'!$F:$F),"")</f>
        <v/>
      </c>
      <c r="G3724" s="7" t="str">
        <f t="array" ref="G3724">IFERROR(XLOOKUP($C3724,'Product Families'!$A:$A,'Product Families'!$G:$G),"")</f>
        <v/>
      </c>
      <c r="J3724" s="7" t="str">
        <f>IFERROR(ROUND(AVERAGEIF('Week 1 - Making'!$B:$B,'Product List'!$A3724,'Week 1 - Making'!$P:$P),0),"")</f>
        <v/>
      </c>
      <c r="K3724" s="7" t="str">
        <f>IFERROR(ROUND(AVERAGEIF('Week 2 - Making'!$B:$B,'Product List'!$A3724,'Week 2 - Making'!$P:$P),0),"")</f>
        <v/>
      </c>
      <c r="L3724" s="263" t="str">
        <f>IFERROR(ROUND(AVERAGEIF('Week 3 - Making'!$B:$B,'Product List'!$A3724,'Week 3 - Making'!$P:$P),0),"")</f>
        <v/>
      </c>
      <c r="M3724" s="7" t="str">
        <f>IFERROR(ROUND(AVERAGEIF('Week 4 - Making'!$B:$B,'Product List'!$A3724,'Week 4 - Making'!$P:$P),0),"")</f>
        <v/>
      </c>
      <c r="N3724" s="7" t="str">
        <f>IFERROR(ROUND(AVERAGEIF('Week 5 - Making'!$B:$B,'Product List'!$A3724,'Week 5 - Making'!$P:$P),0),"")</f>
        <v/>
      </c>
      <c r="O3724" s="7"/>
      <c r="P3724" s="7" t="str">
        <f t="array" ref="P3724">iferror(xlookup(C3724,'Product Families'!A:A,'Product Families'!S:S),"")</f>
        <v/>
      </c>
    </row>
    <row r="3725" ht="14.25" customHeight="1">
      <c r="A3725" s="122"/>
      <c r="B3725" s="270"/>
      <c r="C3725" s="122"/>
      <c r="D3725" s="7" t="str">
        <f t="array" ref="D3725">IFERROR(XLOOKUP($C3725,'Product Families'!$A:$A,'Product Families'!$D:$D),"")</f>
        <v/>
      </c>
      <c r="E3725" s="7" t="str">
        <f t="array" ref="E3725">IFERROR(XLOOKUP($C3725,'Product Families'!$A:$A,'Product Families'!$E:$E),"")</f>
        <v/>
      </c>
      <c r="F3725" s="7" t="str">
        <f t="array" ref="F3725">IFERROR(XLOOKUP($C3725,'Product Families'!$A:$A,'Product Families'!$F:$F),"")</f>
        <v/>
      </c>
      <c r="G3725" s="7" t="str">
        <f t="array" ref="G3725">IFERROR(XLOOKUP($C3725,'Product Families'!$A:$A,'Product Families'!$G:$G),"")</f>
        <v/>
      </c>
      <c r="J3725" s="7" t="str">
        <f>IFERROR(ROUND(AVERAGEIF('Week 1 - Making'!$B:$B,'Product List'!$A3725,'Week 1 - Making'!$P:$P),0),"")</f>
        <v/>
      </c>
      <c r="K3725" s="7" t="str">
        <f>IFERROR(ROUND(AVERAGEIF('Week 2 - Making'!$B:$B,'Product List'!$A3725,'Week 2 - Making'!$P:$P),0),"")</f>
        <v/>
      </c>
      <c r="L3725" s="263" t="str">
        <f>IFERROR(ROUND(AVERAGEIF('Week 3 - Making'!$B:$B,'Product List'!$A3725,'Week 3 - Making'!$P:$P),0),"")</f>
        <v/>
      </c>
      <c r="M3725" s="7" t="str">
        <f>IFERROR(ROUND(AVERAGEIF('Week 4 - Making'!$B:$B,'Product List'!$A3725,'Week 4 - Making'!$P:$P),0),"")</f>
        <v/>
      </c>
      <c r="N3725" s="7" t="str">
        <f>IFERROR(ROUND(AVERAGEIF('Week 5 - Making'!$B:$B,'Product List'!$A3725,'Week 5 - Making'!$P:$P),0),"")</f>
        <v/>
      </c>
      <c r="O3725" s="7"/>
      <c r="P3725" s="7" t="str">
        <f t="array" ref="P3725">iferror(xlookup(C3725,'Product Families'!A:A,'Product Families'!S:S),"")</f>
        <v/>
      </c>
    </row>
    <row r="3726" ht="14.25" customHeight="1">
      <c r="A3726" s="122"/>
      <c r="B3726" s="270"/>
      <c r="C3726" s="122"/>
      <c r="D3726" s="7" t="str">
        <f t="array" ref="D3726">IFERROR(XLOOKUP($C3726,'Product Families'!$A:$A,'Product Families'!$D:$D),"")</f>
        <v/>
      </c>
      <c r="E3726" s="7" t="str">
        <f t="array" ref="E3726">IFERROR(XLOOKUP($C3726,'Product Families'!$A:$A,'Product Families'!$E:$E),"")</f>
        <v/>
      </c>
      <c r="F3726" s="7" t="str">
        <f t="array" ref="F3726">IFERROR(XLOOKUP($C3726,'Product Families'!$A:$A,'Product Families'!$F:$F),"")</f>
        <v/>
      </c>
      <c r="G3726" s="7" t="str">
        <f t="array" ref="G3726">IFERROR(XLOOKUP($C3726,'Product Families'!$A:$A,'Product Families'!$G:$G),"")</f>
        <v/>
      </c>
      <c r="J3726" s="7" t="str">
        <f>IFERROR(ROUND(AVERAGEIF('Week 1 - Making'!$B:$B,'Product List'!$A3726,'Week 1 - Making'!$P:$P),0),"")</f>
        <v/>
      </c>
      <c r="K3726" s="7" t="str">
        <f>IFERROR(ROUND(AVERAGEIF('Week 2 - Making'!$B:$B,'Product List'!$A3726,'Week 2 - Making'!$P:$P),0),"")</f>
        <v/>
      </c>
      <c r="L3726" s="263" t="str">
        <f>IFERROR(ROUND(AVERAGEIF('Week 3 - Making'!$B:$B,'Product List'!$A3726,'Week 3 - Making'!$P:$P),0),"")</f>
        <v/>
      </c>
      <c r="M3726" s="7" t="str">
        <f>IFERROR(ROUND(AVERAGEIF('Week 4 - Making'!$B:$B,'Product List'!$A3726,'Week 4 - Making'!$P:$P),0),"")</f>
        <v/>
      </c>
      <c r="N3726" s="7" t="str">
        <f>IFERROR(ROUND(AVERAGEIF('Week 5 - Making'!$B:$B,'Product List'!$A3726,'Week 5 - Making'!$P:$P),0),"")</f>
        <v/>
      </c>
      <c r="O3726" s="7"/>
      <c r="P3726" s="7" t="str">
        <f t="array" ref="P3726">iferror(xlookup(C3726,'Product Families'!A:A,'Product Families'!S:S),"")</f>
        <v/>
      </c>
    </row>
    <row r="3727" ht="14.25" customHeight="1">
      <c r="A3727" s="122"/>
      <c r="B3727" s="270"/>
      <c r="C3727" s="122"/>
      <c r="D3727" s="7" t="str">
        <f t="array" ref="D3727">IFERROR(XLOOKUP($C3727,'Product Families'!$A:$A,'Product Families'!$D:$D),"")</f>
        <v/>
      </c>
      <c r="E3727" s="7" t="str">
        <f t="array" ref="E3727">IFERROR(XLOOKUP($C3727,'Product Families'!$A:$A,'Product Families'!$E:$E),"")</f>
        <v/>
      </c>
      <c r="F3727" s="7" t="str">
        <f t="array" ref="F3727">IFERROR(XLOOKUP($C3727,'Product Families'!$A:$A,'Product Families'!$F:$F),"")</f>
        <v/>
      </c>
      <c r="G3727" s="7" t="str">
        <f t="array" ref="G3727">IFERROR(XLOOKUP($C3727,'Product Families'!$A:$A,'Product Families'!$G:$G),"")</f>
        <v/>
      </c>
      <c r="J3727" s="7" t="str">
        <f>IFERROR(ROUND(AVERAGEIF('Week 1 - Making'!$B:$B,'Product List'!$A3727,'Week 1 - Making'!$P:$P),0),"")</f>
        <v/>
      </c>
      <c r="K3727" s="7" t="str">
        <f>IFERROR(ROUND(AVERAGEIF('Week 2 - Making'!$B:$B,'Product List'!$A3727,'Week 2 - Making'!$P:$P),0),"")</f>
        <v/>
      </c>
      <c r="L3727" s="263" t="str">
        <f>IFERROR(ROUND(AVERAGEIF('Week 3 - Making'!$B:$B,'Product List'!$A3727,'Week 3 - Making'!$P:$P),0),"")</f>
        <v/>
      </c>
      <c r="M3727" s="7" t="str">
        <f>IFERROR(ROUND(AVERAGEIF('Week 4 - Making'!$B:$B,'Product List'!$A3727,'Week 4 - Making'!$P:$P),0),"")</f>
        <v/>
      </c>
      <c r="N3727" s="7" t="str">
        <f>IFERROR(ROUND(AVERAGEIF('Week 5 - Making'!$B:$B,'Product List'!$A3727,'Week 5 - Making'!$P:$P),0),"")</f>
        <v/>
      </c>
      <c r="O3727" s="7"/>
      <c r="P3727" s="7" t="str">
        <f t="array" ref="P3727">iferror(xlookup(C3727,'Product Families'!A:A,'Product Families'!S:S),"")</f>
        <v/>
      </c>
    </row>
    <row r="3728" ht="14.25" customHeight="1">
      <c r="A3728" s="122"/>
      <c r="B3728" s="270"/>
      <c r="C3728" s="122"/>
      <c r="D3728" s="7" t="str">
        <f t="array" ref="D3728">IFERROR(XLOOKUP($C3728,'Product Families'!$A:$A,'Product Families'!$D:$D),"")</f>
        <v/>
      </c>
      <c r="E3728" s="7" t="str">
        <f t="array" ref="E3728">IFERROR(XLOOKUP($C3728,'Product Families'!$A:$A,'Product Families'!$E:$E),"")</f>
        <v/>
      </c>
      <c r="F3728" s="7" t="str">
        <f t="array" ref="F3728">IFERROR(XLOOKUP($C3728,'Product Families'!$A:$A,'Product Families'!$F:$F),"")</f>
        <v/>
      </c>
      <c r="G3728" s="7" t="str">
        <f t="array" ref="G3728">IFERROR(XLOOKUP($C3728,'Product Families'!$A:$A,'Product Families'!$G:$G),"")</f>
        <v/>
      </c>
      <c r="J3728" s="7" t="str">
        <f>IFERROR(ROUND(AVERAGEIF('Week 1 - Making'!$B:$B,'Product List'!$A3728,'Week 1 - Making'!$P:$P),0),"")</f>
        <v/>
      </c>
      <c r="K3728" s="7" t="str">
        <f>IFERROR(ROUND(AVERAGEIF('Week 2 - Making'!$B:$B,'Product List'!$A3728,'Week 2 - Making'!$P:$P),0),"")</f>
        <v/>
      </c>
      <c r="L3728" s="263" t="str">
        <f>IFERROR(ROUND(AVERAGEIF('Week 3 - Making'!$B:$B,'Product List'!$A3728,'Week 3 - Making'!$P:$P),0),"")</f>
        <v/>
      </c>
      <c r="M3728" s="7" t="str">
        <f>IFERROR(ROUND(AVERAGEIF('Week 4 - Making'!$B:$B,'Product List'!$A3728,'Week 4 - Making'!$P:$P),0),"")</f>
        <v/>
      </c>
      <c r="N3728" s="7" t="str">
        <f>IFERROR(ROUND(AVERAGEIF('Week 5 - Making'!$B:$B,'Product List'!$A3728,'Week 5 - Making'!$P:$P),0),"")</f>
        <v/>
      </c>
      <c r="O3728" s="7"/>
      <c r="P3728" s="7" t="str">
        <f t="array" ref="P3728">iferror(xlookup(C3728,'Product Families'!A:A,'Product Families'!S:S),"")</f>
        <v/>
      </c>
    </row>
    <row r="3729" ht="14.25" customHeight="1">
      <c r="A3729" s="122"/>
      <c r="B3729" s="270"/>
      <c r="C3729" s="122"/>
      <c r="D3729" s="7" t="str">
        <f t="array" ref="D3729">IFERROR(XLOOKUP($C3729,'Product Families'!$A:$A,'Product Families'!$D:$D),"")</f>
        <v/>
      </c>
      <c r="E3729" s="7" t="str">
        <f t="array" ref="E3729">IFERROR(XLOOKUP($C3729,'Product Families'!$A:$A,'Product Families'!$E:$E),"")</f>
        <v/>
      </c>
      <c r="F3729" s="7" t="str">
        <f t="array" ref="F3729">IFERROR(XLOOKUP($C3729,'Product Families'!$A:$A,'Product Families'!$F:$F),"")</f>
        <v/>
      </c>
      <c r="G3729" s="7" t="str">
        <f t="array" ref="G3729">IFERROR(XLOOKUP($C3729,'Product Families'!$A:$A,'Product Families'!$G:$G),"")</f>
        <v/>
      </c>
      <c r="J3729" s="7" t="str">
        <f>IFERROR(ROUND(AVERAGEIF('Week 1 - Making'!$B:$B,'Product List'!$A3729,'Week 1 - Making'!$P:$P),0),"")</f>
        <v/>
      </c>
      <c r="K3729" s="7" t="str">
        <f>IFERROR(ROUND(AVERAGEIF('Week 2 - Making'!$B:$B,'Product List'!$A3729,'Week 2 - Making'!$P:$P),0),"")</f>
        <v/>
      </c>
      <c r="L3729" s="263" t="str">
        <f>IFERROR(ROUND(AVERAGEIF('Week 3 - Making'!$B:$B,'Product List'!$A3729,'Week 3 - Making'!$P:$P),0),"")</f>
        <v/>
      </c>
      <c r="M3729" s="7" t="str">
        <f>IFERROR(ROUND(AVERAGEIF('Week 4 - Making'!$B:$B,'Product List'!$A3729,'Week 4 - Making'!$P:$P),0),"")</f>
        <v/>
      </c>
      <c r="N3729" s="7" t="str">
        <f>IFERROR(ROUND(AVERAGEIF('Week 5 - Making'!$B:$B,'Product List'!$A3729,'Week 5 - Making'!$P:$P),0),"")</f>
        <v/>
      </c>
      <c r="O3729" s="7"/>
      <c r="P3729" s="7" t="str">
        <f t="array" ref="P3729">iferror(xlookup(C3729,'Product Families'!A:A,'Product Families'!S:S),"")</f>
        <v/>
      </c>
    </row>
    <row r="3730" ht="14.25" customHeight="1">
      <c r="A3730" s="122"/>
      <c r="B3730" s="270"/>
      <c r="C3730" s="122"/>
      <c r="D3730" s="7" t="str">
        <f t="array" ref="D3730">IFERROR(XLOOKUP($C3730,'Product Families'!$A:$A,'Product Families'!$D:$D),"")</f>
        <v/>
      </c>
      <c r="E3730" s="7" t="str">
        <f t="array" ref="E3730">IFERROR(XLOOKUP($C3730,'Product Families'!$A:$A,'Product Families'!$E:$E),"")</f>
        <v/>
      </c>
      <c r="F3730" s="7" t="str">
        <f t="array" ref="F3730">IFERROR(XLOOKUP($C3730,'Product Families'!$A:$A,'Product Families'!$F:$F),"")</f>
        <v/>
      </c>
      <c r="G3730" s="7" t="str">
        <f t="array" ref="G3730">IFERROR(XLOOKUP($C3730,'Product Families'!$A:$A,'Product Families'!$G:$G),"")</f>
        <v/>
      </c>
      <c r="J3730" s="7" t="str">
        <f>IFERROR(ROUND(AVERAGEIF('Week 1 - Making'!$B:$B,'Product List'!$A3730,'Week 1 - Making'!$P:$P),0),"")</f>
        <v/>
      </c>
      <c r="K3730" s="7" t="str">
        <f>IFERROR(ROUND(AVERAGEIF('Week 2 - Making'!$B:$B,'Product List'!$A3730,'Week 2 - Making'!$P:$P),0),"")</f>
        <v/>
      </c>
      <c r="L3730" s="263" t="str">
        <f>IFERROR(ROUND(AVERAGEIF('Week 3 - Making'!$B:$B,'Product List'!$A3730,'Week 3 - Making'!$P:$P),0),"")</f>
        <v/>
      </c>
      <c r="M3730" s="7" t="str">
        <f>IFERROR(ROUND(AVERAGEIF('Week 4 - Making'!$B:$B,'Product List'!$A3730,'Week 4 - Making'!$P:$P),0),"")</f>
        <v/>
      </c>
      <c r="N3730" s="7" t="str">
        <f>IFERROR(ROUND(AVERAGEIF('Week 5 - Making'!$B:$B,'Product List'!$A3730,'Week 5 - Making'!$P:$P),0),"")</f>
        <v/>
      </c>
      <c r="O3730" s="7"/>
      <c r="P3730" s="7" t="str">
        <f t="array" ref="P3730">iferror(xlookup(C3730,'Product Families'!A:A,'Product Families'!S:S),"")</f>
        <v/>
      </c>
    </row>
    <row r="3731" ht="14.25" customHeight="1">
      <c r="A3731" s="122"/>
      <c r="B3731" s="270"/>
      <c r="C3731" s="122"/>
      <c r="D3731" s="7" t="str">
        <f t="array" ref="D3731">IFERROR(XLOOKUP($C3731,'Product Families'!$A:$A,'Product Families'!$D:$D),"")</f>
        <v/>
      </c>
      <c r="E3731" s="7" t="str">
        <f t="array" ref="E3731">IFERROR(XLOOKUP($C3731,'Product Families'!$A:$A,'Product Families'!$E:$E),"")</f>
        <v/>
      </c>
      <c r="F3731" s="7" t="str">
        <f t="array" ref="F3731">IFERROR(XLOOKUP($C3731,'Product Families'!$A:$A,'Product Families'!$F:$F),"")</f>
        <v/>
      </c>
      <c r="G3731" s="7" t="str">
        <f t="array" ref="G3731">IFERROR(XLOOKUP($C3731,'Product Families'!$A:$A,'Product Families'!$G:$G),"")</f>
        <v/>
      </c>
      <c r="J3731" s="7" t="str">
        <f>IFERROR(ROUND(AVERAGEIF('Week 1 - Making'!$B:$B,'Product List'!$A3731,'Week 1 - Making'!$P:$P),0),"")</f>
        <v/>
      </c>
      <c r="K3731" s="7" t="str">
        <f>IFERROR(ROUND(AVERAGEIF('Week 2 - Making'!$B:$B,'Product List'!$A3731,'Week 2 - Making'!$P:$P),0),"")</f>
        <v/>
      </c>
      <c r="L3731" s="263" t="str">
        <f>IFERROR(ROUND(AVERAGEIF('Week 3 - Making'!$B:$B,'Product List'!$A3731,'Week 3 - Making'!$P:$P),0),"")</f>
        <v/>
      </c>
      <c r="M3731" s="7" t="str">
        <f>IFERROR(ROUND(AVERAGEIF('Week 4 - Making'!$B:$B,'Product List'!$A3731,'Week 4 - Making'!$P:$P),0),"")</f>
        <v/>
      </c>
      <c r="N3731" s="7" t="str">
        <f>IFERROR(ROUND(AVERAGEIF('Week 5 - Making'!$B:$B,'Product List'!$A3731,'Week 5 - Making'!$P:$P),0),"")</f>
        <v/>
      </c>
      <c r="O3731" s="7"/>
      <c r="P3731" s="7" t="str">
        <f t="array" ref="P3731">iferror(xlookup(C3731,'Product Families'!A:A,'Product Families'!S:S),"")</f>
        <v/>
      </c>
    </row>
    <row r="3732" ht="14.25" customHeight="1">
      <c r="A3732" s="122"/>
      <c r="B3732" s="270"/>
      <c r="C3732" s="122"/>
      <c r="D3732" s="7" t="str">
        <f t="array" ref="D3732">IFERROR(XLOOKUP($C3732,'Product Families'!$A:$A,'Product Families'!$D:$D),"")</f>
        <v/>
      </c>
      <c r="E3732" s="7" t="str">
        <f t="array" ref="E3732">IFERROR(XLOOKUP($C3732,'Product Families'!$A:$A,'Product Families'!$E:$E),"")</f>
        <v/>
      </c>
      <c r="F3732" s="7" t="str">
        <f t="array" ref="F3732">IFERROR(XLOOKUP($C3732,'Product Families'!$A:$A,'Product Families'!$F:$F),"")</f>
        <v/>
      </c>
      <c r="G3732" s="7" t="str">
        <f t="array" ref="G3732">IFERROR(XLOOKUP($C3732,'Product Families'!$A:$A,'Product Families'!$G:$G),"")</f>
        <v/>
      </c>
      <c r="J3732" s="7" t="str">
        <f>IFERROR(ROUND(AVERAGEIF('Week 1 - Making'!$B:$B,'Product List'!$A3732,'Week 1 - Making'!$P:$P),0),"")</f>
        <v/>
      </c>
      <c r="K3732" s="7" t="str">
        <f>IFERROR(ROUND(AVERAGEIF('Week 2 - Making'!$B:$B,'Product List'!$A3732,'Week 2 - Making'!$P:$P),0),"")</f>
        <v/>
      </c>
      <c r="L3732" s="263" t="str">
        <f>IFERROR(ROUND(AVERAGEIF('Week 3 - Making'!$B:$B,'Product List'!$A3732,'Week 3 - Making'!$P:$P),0),"")</f>
        <v/>
      </c>
      <c r="M3732" s="7" t="str">
        <f>IFERROR(ROUND(AVERAGEIF('Week 4 - Making'!$B:$B,'Product List'!$A3732,'Week 4 - Making'!$P:$P),0),"")</f>
        <v/>
      </c>
      <c r="N3732" s="7" t="str">
        <f>IFERROR(ROUND(AVERAGEIF('Week 5 - Making'!$B:$B,'Product List'!$A3732,'Week 5 - Making'!$P:$P),0),"")</f>
        <v/>
      </c>
      <c r="O3732" s="7"/>
      <c r="P3732" s="7" t="str">
        <f t="array" ref="P3732">iferror(xlookup(C3732,'Product Families'!A:A,'Product Families'!S:S),"")</f>
        <v/>
      </c>
    </row>
    <row r="3733" ht="14.25" customHeight="1">
      <c r="A3733" s="122"/>
      <c r="B3733" s="270"/>
      <c r="C3733" s="122"/>
      <c r="D3733" s="7" t="str">
        <f t="array" ref="D3733">IFERROR(XLOOKUP($C3733,'Product Families'!$A:$A,'Product Families'!$D:$D),"")</f>
        <v/>
      </c>
      <c r="E3733" s="7" t="str">
        <f t="array" ref="E3733">IFERROR(XLOOKUP($C3733,'Product Families'!$A:$A,'Product Families'!$E:$E),"")</f>
        <v/>
      </c>
      <c r="F3733" s="7" t="str">
        <f t="array" ref="F3733">IFERROR(XLOOKUP($C3733,'Product Families'!$A:$A,'Product Families'!$F:$F),"")</f>
        <v/>
      </c>
      <c r="G3733" s="7" t="str">
        <f t="array" ref="G3733">IFERROR(XLOOKUP($C3733,'Product Families'!$A:$A,'Product Families'!$G:$G),"")</f>
        <v/>
      </c>
      <c r="J3733" s="7" t="str">
        <f>IFERROR(ROUND(AVERAGEIF('Week 1 - Making'!$B:$B,'Product List'!$A3733,'Week 1 - Making'!$P:$P),0),"")</f>
        <v/>
      </c>
      <c r="K3733" s="7" t="str">
        <f>IFERROR(ROUND(AVERAGEIF('Week 2 - Making'!$B:$B,'Product List'!$A3733,'Week 2 - Making'!$P:$P),0),"")</f>
        <v/>
      </c>
      <c r="L3733" s="263" t="str">
        <f>IFERROR(ROUND(AVERAGEIF('Week 3 - Making'!$B:$B,'Product List'!$A3733,'Week 3 - Making'!$P:$P),0),"")</f>
        <v/>
      </c>
      <c r="M3733" s="7" t="str">
        <f>IFERROR(ROUND(AVERAGEIF('Week 4 - Making'!$B:$B,'Product List'!$A3733,'Week 4 - Making'!$P:$P),0),"")</f>
        <v/>
      </c>
      <c r="N3733" s="7" t="str">
        <f>IFERROR(ROUND(AVERAGEIF('Week 5 - Making'!$B:$B,'Product List'!$A3733,'Week 5 - Making'!$P:$P),0),"")</f>
        <v/>
      </c>
      <c r="O3733" s="7"/>
      <c r="P3733" s="7" t="str">
        <f t="array" ref="P3733">iferror(xlookup(C3733,'Product Families'!A:A,'Product Families'!S:S),"")</f>
        <v/>
      </c>
    </row>
    <row r="3734" ht="14.25" customHeight="1">
      <c r="A3734" s="122"/>
      <c r="B3734" s="270"/>
      <c r="C3734" s="122"/>
      <c r="D3734" s="7" t="str">
        <f t="array" ref="D3734">IFERROR(XLOOKUP($C3734,'Product Families'!$A:$A,'Product Families'!$D:$D),"")</f>
        <v/>
      </c>
      <c r="E3734" s="7" t="str">
        <f t="array" ref="E3734">IFERROR(XLOOKUP($C3734,'Product Families'!$A:$A,'Product Families'!$E:$E),"")</f>
        <v/>
      </c>
      <c r="F3734" s="7" t="str">
        <f t="array" ref="F3734">IFERROR(XLOOKUP($C3734,'Product Families'!$A:$A,'Product Families'!$F:$F),"")</f>
        <v/>
      </c>
      <c r="G3734" s="7" t="str">
        <f t="array" ref="G3734">IFERROR(XLOOKUP($C3734,'Product Families'!$A:$A,'Product Families'!$G:$G),"")</f>
        <v/>
      </c>
      <c r="J3734" s="7" t="str">
        <f>IFERROR(ROUND(AVERAGEIF('Week 1 - Making'!$B:$B,'Product List'!$A3734,'Week 1 - Making'!$P:$P),0),"")</f>
        <v/>
      </c>
      <c r="K3734" s="7" t="str">
        <f>IFERROR(ROUND(AVERAGEIF('Week 2 - Making'!$B:$B,'Product List'!$A3734,'Week 2 - Making'!$P:$P),0),"")</f>
        <v/>
      </c>
      <c r="L3734" s="263" t="str">
        <f>IFERROR(ROUND(AVERAGEIF('Week 3 - Making'!$B:$B,'Product List'!$A3734,'Week 3 - Making'!$P:$P),0),"")</f>
        <v/>
      </c>
      <c r="M3734" s="7" t="str">
        <f>IFERROR(ROUND(AVERAGEIF('Week 4 - Making'!$B:$B,'Product List'!$A3734,'Week 4 - Making'!$P:$P),0),"")</f>
        <v/>
      </c>
      <c r="N3734" s="7" t="str">
        <f>IFERROR(ROUND(AVERAGEIF('Week 5 - Making'!$B:$B,'Product List'!$A3734,'Week 5 - Making'!$P:$P),0),"")</f>
        <v/>
      </c>
      <c r="O3734" s="7"/>
      <c r="P3734" s="7" t="str">
        <f t="array" ref="P3734">iferror(xlookup(C3734,'Product Families'!A:A,'Product Families'!S:S),"")</f>
        <v/>
      </c>
    </row>
    <row r="3735" ht="14.25" customHeight="1">
      <c r="A3735" s="122"/>
      <c r="B3735" s="270"/>
      <c r="C3735" s="122"/>
      <c r="D3735" s="7" t="str">
        <f t="array" ref="D3735">IFERROR(XLOOKUP($C3735,'Product Families'!$A:$A,'Product Families'!$D:$D),"")</f>
        <v/>
      </c>
      <c r="E3735" s="7" t="str">
        <f t="array" ref="E3735">IFERROR(XLOOKUP($C3735,'Product Families'!$A:$A,'Product Families'!$E:$E),"")</f>
        <v/>
      </c>
      <c r="F3735" s="7" t="str">
        <f t="array" ref="F3735">IFERROR(XLOOKUP($C3735,'Product Families'!$A:$A,'Product Families'!$F:$F),"")</f>
        <v/>
      </c>
      <c r="G3735" s="7" t="str">
        <f t="array" ref="G3735">IFERROR(XLOOKUP($C3735,'Product Families'!$A:$A,'Product Families'!$G:$G),"")</f>
        <v/>
      </c>
      <c r="J3735" s="7" t="str">
        <f>IFERROR(ROUND(AVERAGEIF('Week 1 - Making'!$B:$B,'Product List'!$A3735,'Week 1 - Making'!$P:$P),0),"")</f>
        <v/>
      </c>
      <c r="K3735" s="7" t="str">
        <f>IFERROR(ROUND(AVERAGEIF('Week 2 - Making'!$B:$B,'Product List'!$A3735,'Week 2 - Making'!$P:$P),0),"")</f>
        <v/>
      </c>
      <c r="L3735" s="263" t="str">
        <f>IFERROR(ROUND(AVERAGEIF('Week 3 - Making'!$B:$B,'Product List'!$A3735,'Week 3 - Making'!$P:$P),0),"")</f>
        <v/>
      </c>
      <c r="M3735" s="7" t="str">
        <f>IFERROR(ROUND(AVERAGEIF('Week 4 - Making'!$B:$B,'Product List'!$A3735,'Week 4 - Making'!$P:$P),0),"")</f>
        <v/>
      </c>
      <c r="N3735" s="7" t="str">
        <f>IFERROR(ROUND(AVERAGEIF('Week 5 - Making'!$B:$B,'Product List'!$A3735,'Week 5 - Making'!$P:$P),0),"")</f>
        <v/>
      </c>
      <c r="O3735" s="7"/>
      <c r="P3735" s="7" t="str">
        <f t="array" ref="P3735">iferror(xlookup(C3735,'Product Families'!A:A,'Product Families'!S:S),"")</f>
        <v/>
      </c>
    </row>
    <row r="3736" ht="14.25" customHeight="1">
      <c r="A3736" s="122"/>
      <c r="B3736" s="270"/>
      <c r="C3736" s="122"/>
      <c r="D3736" s="7" t="str">
        <f t="array" ref="D3736">IFERROR(XLOOKUP($C3736,'Product Families'!$A:$A,'Product Families'!$D:$D),"")</f>
        <v/>
      </c>
      <c r="E3736" s="7" t="str">
        <f t="array" ref="E3736">IFERROR(XLOOKUP($C3736,'Product Families'!$A:$A,'Product Families'!$E:$E),"")</f>
        <v/>
      </c>
      <c r="F3736" s="7" t="str">
        <f t="array" ref="F3736">IFERROR(XLOOKUP($C3736,'Product Families'!$A:$A,'Product Families'!$F:$F),"")</f>
        <v/>
      </c>
      <c r="G3736" s="7" t="str">
        <f t="array" ref="G3736">IFERROR(XLOOKUP($C3736,'Product Families'!$A:$A,'Product Families'!$G:$G),"")</f>
        <v/>
      </c>
      <c r="J3736" s="7" t="str">
        <f>IFERROR(ROUND(AVERAGEIF('Week 1 - Making'!$B:$B,'Product List'!$A3736,'Week 1 - Making'!$P:$P),0),"")</f>
        <v/>
      </c>
      <c r="K3736" s="7" t="str">
        <f>IFERROR(ROUND(AVERAGEIF('Week 2 - Making'!$B:$B,'Product List'!$A3736,'Week 2 - Making'!$P:$P),0),"")</f>
        <v/>
      </c>
      <c r="L3736" s="263" t="str">
        <f>IFERROR(ROUND(AVERAGEIF('Week 3 - Making'!$B:$B,'Product List'!$A3736,'Week 3 - Making'!$P:$P),0),"")</f>
        <v/>
      </c>
      <c r="M3736" s="7" t="str">
        <f>IFERROR(ROUND(AVERAGEIF('Week 4 - Making'!$B:$B,'Product List'!$A3736,'Week 4 - Making'!$P:$P),0),"")</f>
        <v/>
      </c>
      <c r="N3736" s="7" t="str">
        <f>IFERROR(ROUND(AVERAGEIF('Week 5 - Making'!$B:$B,'Product List'!$A3736,'Week 5 - Making'!$P:$P),0),"")</f>
        <v/>
      </c>
      <c r="O3736" s="7"/>
      <c r="P3736" s="7" t="str">
        <f t="array" ref="P3736">iferror(xlookup(C3736,'Product Families'!A:A,'Product Families'!S:S),"")</f>
        <v/>
      </c>
    </row>
    <row r="3737" ht="14.25" customHeight="1">
      <c r="A3737" s="122"/>
      <c r="B3737" s="270"/>
      <c r="C3737" s="122"/>
      <c r="D3737" s="7" t="str">
        <f t="array" ref="D3737">IFERROR(XLOOKUP($C3737,'Product Families'!$A:$A,'Product Families'!$D:$D),"")</f>
        <v/>
      </c>
      <c r="E3737" s="7" t="str">
        <f t="array" ref="E3737">IFERROR(XLOOKUP($C3737,'Product Families'!$A:$A,'Product Families'!$E:$E),"")</f>
        <v/>
      </c>
      <c r="F3737" s="7" t="str">
        <f t="array" ref="F3737">IFERROR(XLOOKUP($C3737,'Product Families'!$A:$A,'Product Families'!$F:$F),"")</f>
        <v/>
      </c>
      <c r="G3737" s="7" t="str">
        <f t="array" ref="G3737">IFERROR(XLOOKUP($C3737,'Product Families'!$A:$A,'Product Families'!$G:$G),"")</f>
        <v/>
      </c>
      <c r="J3737" s="7" t="str">
        <f>IFERROR(ROUND(AVERAGEIF('Week 1 - Making'!$B:$B,'Product List'!$A3737,'Week 1 - Making'!$P:$P),0),"")</f>
        <v/>
      </c>
      <c r="K3737" s="7" t="str">
        <f>IFERROR(ROUND(AVERAGEIF('Week 2 - Making'!$B:$B,'Product List'!$A3737,'Week 2 - Making'!$P:$P),0),"")</f>
        <v/>
      </c>
      <c r="L3737" s="263" t="str">
        <f>IFERROR(ROUND(AVERAGEIF('Week 3 - Making'!$B:$B,'Product List'!$A3737,'Week 3 - Making'!$P:$P),0),"")</f>
        <v/>
      </c>
      <c r="M3737" s="7" t="str">
        <f>IFERROR(ROUND(AVERAGEIF('Week 4 - Making'!$B:$B,'Product List'!$A3737,'Week 4 - Making'!$P:$P),0),"")</f>
        <v/>
      </c>
      <c r="N3737" s="7" t="str">
        <f>IFERROR(ROUND(AVERAGEIF('Week 5 - Making'!$B:$B,'Product List'!$A3737,'Week 5 - Making'!$P:$P),0),"")</f>
        <v/>
      </c>
      <c r="O3737" s="7"/>
      <c r="P3737" s="7" t="str">
        <f t="array" ref="P3737">iferror(xlookup(C3737,'Product Families'!A:A,'Product Families'!S:S),"")</f>
        <v/>
      </c>
    </row>
    <row r="3738" ht="14.25" customHeight="1">
      <c r="A3738" s="122"/>
      <c r="B3738" s="270"/>
      <c r="C3738" s="122"/>
      <c r="D3738" s="7" t="str">
        <f t="array" ref="D3738">IFERROR(XLOOKUP($C3738,'Product Families'!$A:$A,'Product Families'!$D:$D),"")</f>
        <v/>
      </c>
      <c r="E3738" s="7" t="str">
        <f t="array" ref="E3738">IFERROR(XLOOKUP($C3738,'Product Families'!$A:$A,'Product Families'!$E:$E),"")</f>
        <v/>
      </c>
      <c r="F3738" s="7" t="str">
        <f t="array" ref="F3738">IFERROR(XLOOKUP($C3738,'Product Families'!$A:$A,'Product Families'!$F:$F),"")</f>
        <v/>
      </c>
      <c r="G3738" s="7" t="str">
        <f t="array" ref="G3738">IFERROR(XLOOKUP($C3738,'Product Families'!$A:$A,'Product Families'!$G:$G),"")</f>
        <v/>
      </c>
      <c r="J3738" s="7" t="str">
        <f>IFERROR(ROUND(AVERAGEIF('Week 1 - Making'!$B:$B,'Product List'!$A3738,'Week 1 - Making'!$P:$P),0),"")</f>
        <v/>
      </c>
      <c r="K3738" s="7" t="str">
        <f>IFERROR(ROUND(AVERAGEIF('Week 2 - Making'!$B:$B,'Product List'!$A3738,'Week 2 - Making'!$P:$P),0),"")</f>
        <v/>
      </c>
      <c r="L3738" s="263" t="str">
        <f>IFERROR(ROUND(AVERAGEIF('Week 3 - Making'!$B:$B,'Product List'!$A3738,'Week 3 - Making'!$P:$P),0),"")</f>
        <v/>
      </c>
      <c r="M3738" s="7" t="str">
        <f>IFERROR(ROUND(AVERAGEIF('Week 4 - Making'!$B:$B,'Product List'!$A3738,'Week 4 - Making'!$P:$P),0),"")</f>
        <v/>
      </c>
      <c r="N3738" s="7" t="str">
        <f>IFERROR(ROUND(AVERAGEIF('Week 5 - Making'!$B:$B,'Product List'!$A3738,'Week 5 - Making'!$P:$P),0),"")</f>
        <v/>
      </c>
      <c r="O3738" s="7"/>
      <c r="P3738" s="7" t="str">
        <f t="array" ref="P3738">iferror(xlookup(C3738,'Product Families'!A:A,'Product Families'!S:S),"")</f>
        <v/>
      </c>
    </row>
    <row r="3739" ht="14.25" customHeight="1">
      <c r="A3739" s="122"/>
      <c r="B3739" s="270"/>
      <c r="C3739" s="122"/>
      <c r="D3739" s="7" t="str">
        <f t="array" ref="D3739">IFERROR(XLOOKUP($C3739,'Product Families'!$A:$A,'Product Families'!$D:$D),"")</f>
        <v/>
      </c>
      <c r="E3739" s="7" t="str">
        <f t="array" ref="E3739">IFERROR(XLOOKUP($C3739,'Product Families'!$A:$A,'Product Families'!$E:$E),"")</f>
        <v/>
      </c>
      <c r="F3739" s="7" t="str">
        <f t="array" ref="F3739">IFERROR(XLOOKUP($C3739,'Product Families'!$A:$A,'Product Families'!$F:$F),"")</f>
        <v/>
      </c>
      <c r="G3739" s="7" t="str">
        <f t="array" ref="G3739">IFERROR(XLOOKUP($C3739,'Product Families'!$A:$A,'Product Families'!$G:$G),"")</f>
        <v/>
      </c>
      <c r="J3739" s="7" t="str">
        <f>IFERROR(ROUND(AVERAGEIF('Week 1 - Making'!$B:$B,'Product List'!$A3739,'Week 1 - Making'!$P:$P),0),"")</f>
        <v/>
      </c>
      <c r="K3739" s="7" t="str">
        <f>IFERROR(ROUND(AVERAGEIF('Week 2 - Making'!$B:$B,'Product List'!$A3739,'Week 2 - Making'!$P:$P),0),"")</f>
        <v/>
      </c>
      <c r="L3739" s="263" t="str">
        <f>IFERROR(ROUND(AVERAGEIF('Week 3 - Making'!$B:$B,'Product List'!$A3739,'Week 3 - Making'!$P:$P),0),"")</f>
        <v/>
      </c>
      <c r="M3739" s="7" t="str">
        <f>IFERROR(ROUND(AVERAGEIF('Week 4 - Making'!$B:$B,'Product List'!$A3739,'Week 4 - Making'!$P:$P),0),"")</f>
        <v/>
      </c>
      <c r="N3739" s="7" t="str">
        <f>IFERROR(ROUND(AVERAGEIF('Week 5 - Making'!$B:$B,'Product List'!$A3739,'Week 5 - Making'!$P:$P),0),"")</f>
        <v/>
      </c>
      <c r="O3739" s="7"/>
      <c r="P3739" s="7" t="str">
        <f t="array" ref="P3739">iferror(xlookup(C3739,'Product Families'!A:A,'Product Families'!S:S),"")</f>
        <v/>
      </c>
    </row>
    <row r="3740" ht="14.25" customHeight="1">
      <c r="A3740" s="122"/>
      <c r="B3740" s="270"/>
      <c r="C3740" s="122"/>
      <c r="D3740" s="7" t="str">
        <f t="array" ref="D3740">IFERROR(XLOOKUP($C3740,'Product Families'!$A:$A,'Product Families'!$D:$D),"")</f>
        <v/>
      </c>
      <c r="E3740" s="7" t="str">
        <f t="array" ref="E3740">IFERROR(XLOOKUP($C3740,'Product Families'!$A:$A,'Product Families'!$E:$E),"")</f>
        <v/>
      </c>
      <c r="F3740" s="7" t="str">
        <f t="array" ref="F3740">IFERROR(XLOOKUP($C3740,'Product Families'!$A:$A,'Product Families'!$F:$F),"")</f>
        <v/>
      </c>
      <c r="G3740" s="7" t="str">
        <f t="array" ref="G3740">IFERROR(XLOOKUP($C3740,'Product Families'!$A:$A,'Product Families'!$G:$G),"")</f>
        <v/>
      </c>
      <c r="J3740" s="7" t="str">
        <f>IFERROR(ROUND(AVERAGEIF('Week 1 - Making'!$B:$B,'Product List'!$A3740,'Week 1 - Making'!$P:$P),0),"")</f>
        <v/>
      </c>
      <c r="K3740" s="7" t="str">
        <f>IFERROR(ROUND(AVERAGEIF('Week 2 - Making'!$B:$B,'Product List'!$A3740,'Week 2 - Making'!$P:$P),0),"")</f>
        <v/>
      </c>
      <c r="L3740" s="263" t="str">
        <f>IFERROR(ROUND(AVERAGEIF('Week 3 - Making'!$B:$B,'Product List'!$A3740,'Week 3 - Making'!$P:$P),0),"")</f>
        <v/>
      </c>
      <c r="M3740" s="7" t="str">
        <f>IFERROR(ROUND(AVERAGEIF('Week 4 - Making'!$B:$B,'Product List'!$A3740,'Week 4 - Making'!$P:$P),0),"")</f>
        <v/>
      </c>
      <c r="N3740" s="7" t="str">
        <f>IFERROR(ROUND(AVERAGEIF('Week 5 - Making'!$B:$B,'Product List'!$A3740,'Week 5 - Making'!$P:$P),0),"")</f>
        <v/>
      </c>
      <c r="O3740" s="7"/>
      <c r="P3740" s="7" t="str">
        <f t="array" ref="P3740">iferror(xlookup(C3740,'Product Families'!A:A,'Product Families'!S:S),"")</f>
        <v/>
      </c>
    </row>
    <row r="3741" ht="14.25" customHeight="1">
      <c r="A3741" s="122"/>
      <c r="B3741" s="270"/>
      <c r="C3741" s="122"/>
      <c r="D3741" s="7" t="str">
        <f t="array" ref="D3741">IFERROR(XLOOKUP($C3741,'Product Families'!$A:$A,'Product Families'!$D:$D),"")</f>
        <v/>
      </c>
      <c r="E3741" s="7" t="str">
        <f t="array" ref="E3741">IFERROR(XLOOKUP($C3741,'Product Families'!$A:$A,'Product Families'!$E:$E),"")</f>
        <v/>
      </c>
      <c r="F3741" s="7" t="str">
        <f t="array" ref="F3741">IFERROR(XLOOKUP($C3741,'Product Families'!$A:$A,'Product Families'!$F:$F),"")</f>
        <v/>
      </c>
      <c r="G3741" s="7" t="str">
        <f t="array" ref="G3741">IFERROR(XLOOKUP($C3741,'Product Families'!$A:$A,'Product Families'!$G:$G),"")</f>
        <v/>
      </c>
      <c r="J3741" s="7" t="str">
        <f>IFERROR(ROUND(AVERAGEIF('Week 1 - Making'!$B:$B,'Product List'!$A3741,'Week 1 - Making'!$P:$P),0),"")</f>
        <v/>
      </c>
      <c r="K3741" s="7" t="str">
        <f>IFERROR(ROUND(AVERAGEIF('Week 2 - Making'!$B:$B,'Product List'!$A3741,'Week 2 - Making'!$P:$P),0),"")</f>
        <v/>
      </c>
      <c r="L3741" s="263" t="str">
        <f>IFERROR(ROUND(AVERAGEIF('Week 3 - Making'!$B:$B,'Product List'!$A3741,'Week 3 - Making'!$P:$P),0),"")</f>
        <v/>
      </c>
      <c r="M3741" s="7" t="str">
        <f>IFERROR(ROUND(AVERAGEIF('Week 4 - Making'!$B:$B,'Product List'!$A3741,'Week 4 - Making'!$P:$P),0),"")</f>
        <v/>
      </c>
      <c r="N3741" s="7" t="str">
        <f>IFERROR(ROUND(AVERAGEIF('Week 5 - Making'!$B:$B,'Product List'!$A3741,'Week 5 - Making'!$P:$P),0),"")</f>
        <v/>
      </c>
      <c r="O3741" s="7"/>
      <c r="P3741" s="7" t="str">
        <f t="array" ref="P3741">iferror(xlookup(C3741,'Product Families'!A:A,'Product Families'!S:S),"")</f>
        <v/>
      </c>
    </row>
    <row r="3742" ht="14.25" customHeight="1">
      <c r="A3742" s="122"/>
      <c r="B3742" s="270"/>
      <c r="C3742" s="122"/>
      <c r="D3742" s="7" t="str">
        <f t="array" ref="D3742">IFERROR(XLOOKUP($C3742,'Product Families'!$A:$A,'Product Families'!$D:$D),"")</f>
        <v/>
      </c>
      <c r="E3742" s="7" t="str">
        <f t="array" ref="E3742">IFERROR(XLOOKUP($C3742,'Product Families'!$A:$A,'Product Families'!$E:$E),"")</f>
        <v/>
      </c>
      <c r="F3742" s="7" t="str">
        <f t="array" ref="F3742">IFERROR(XLOOKUP($C3742,'Product Families'!$A:$A,'Product Families'!$F:$F),"")</f>
        <v/>
      </c>
      <c r="G3742" s="7" t="str">
        <f t="array" ref="G3742">IFERROR(XLOOKUP($C3742,'Product Families'!$A:$A,'Product Families'!$G:$G),"")</f>
        <v/>
      </c>
      <c r="J3742" s="7" t="str">
        <f>IFERROR(ROUND(AVERAGEIF('Week 1 - Making'!$B:$B,'Product List'!$A3742,'Week 1 - Making'!$P:$P),0),"")</f>
        <v/>
      </c>
      <c r="K3742" s="7" t="str">
        <f>IFERROR(ROUND(AVERAGEIF('Week 2 - Making'!$B:$B,'Product List'!$A3742,'Week 2 - Making'!$P:$P),0),"")</f>
        <v/>
      </c>
      <c r="L3742" s="263" t="str">
        <f>IFERROR(ROUND(AVERAGEIF('Week 3 - Making'!$B:$B,'Product List'!$A3742,'Week 3 - Making'!$P:$P),0),"")</f>
        <v/>
      </c>
      <c r="M3742" s="7" t="str">
        <f>IFERROR(ROUND(AVERAGEIF('Week 4 - Making'!$B:$B,'Product List'!$A3742,'Week 4 - Making'!$P:$P),0),"")</f>
        <v/>
      </c>
      <c r="N3742" s="7" t="str">
        <f>IFERROR(ROUND(AVERAGEIF('Week 5 - Making'!$B:$B,'Product List'!$A3742,'Week 5 - Making'!$P:$P),0),"")</f>
        <v/>
      </c>
      <c r="O3742" s="7"/>
      <c r="P3742" s="7" t="str">
        <f t="array" ref="P3742">iferror(xlookup(C3742,'Product Families'!A:A,'Product Families'!S:S),"")</f>
        <v/>
      </c>
    </row>
    <row r="3743" ht="14.25" customHeight="1">
      <c r="A3743" s="122"/>
      <c r="B3743" s="270"/>
      <c r="C3743" s="122"/>
      <c r="D3743" s="7" t="str">
        <f t="array" ref="D3743">IFERROR(XLOOKUP($C3743,'Product Families'!$A:$A,'Product Families'!$D:$D),"")</f>
        <v/>
      </c>
      <c r="E3743" s="7" t="str">
        <f t="array" ref="E3743">IFERROR(XLOOKUP($C3743,'Product Families'!$A:$A,'Product Families'!$E:$E),"")</f>
        <v/>
      </c>
      <c r="F3743" s="7" t="str">
        <f t="array" ref="F3743">IFERROR(XLOOKUP($C3743,'Product Families'!$A:$A,'Product Families'!$F:$F),"")</f>
        <v/>
      </c>
      <c r="G3743" s="7" t="str">
        <f t="array" ref="G3743">IFERROR(XLOOKUP($C3743,'Product Families'!$A:$A,'Product Families'!$G:$G),"")</f>
        <v/>
      </c>
      <c r="J3743" s="7" t="str">
        <f>IFERROR(ROUND(AVERAGEIF('Week 1 - Making'!$B:$B,'Product List'!$A3743,'Week 1 - Making'!$P:$P),0),"")</f>
        <v/>
      </c>
      <c r="K3743" s="7" t="str">
        <f>IFERROR(ROUND(AVERAGEIF('Week 2 - Making'!$B:$B,'Product List'!$A3743,'Week 2 - Making'!$P:$P),0),"")</f>
        <v/>
      </c>
      <c r="L3743" s="263" t="str">
        <f>IFERROR(ROUND(AVERAGEIF('Week 3 - Making'!$B:$B,'Product List'!$A3743,'Week 3 - Making'!$P:$P),0),"")</f>
        <v/>
      </c>
      <c r="M3743" s="7" t="str">
        <f>IFERROR(ROUND(AVERAGEIF('Week 4 - Making'!$B:$B,'Product List'!$A3743,'Week 4 - Making'!$P:$P),0),"")</f>
        <v/>
      </c>
      <c r="N3743" s="7" t="str">
        <f>IFERROR(ROUND(AVERAGEIF('Week 5 - Making'!$B:$B,'Product List'!$A3743,'Week 5 - Making'!$P:$P),0),"")</f>
        <v/>
      </c>
      <c r="O3743" s="7"/>
      <c r="P3743" s="7" t="str">
        <f t="array" ref="P3743">iferror(xlookup(C3743,'Product Families'!A:A,'Product Families'!S:S),"")</f>
        <v/>
      </c>
    </row>
    <row r="3744" ht="14.25" customHeight="1">
      <c r="A3744" s="122"/>
      <c r="B3744" s="270"/>
      <c r="C3744" s="122"/>
      <c r="D3744" s="7" t="str">
        <f t="array" ref="D3744">IFERROR(XLOOKUP($C3744,'Product Families'!$A:$A,'Product Families'!$D:$D),"")</f>
        <v/>
      </c>
      <c r="E3744" s="7" t="str">
        <f t="array" ref="E3744">IFERROR(XLOOKUP($C3744,'Product Families'!$A:$A,'Product Families'!$E:$E),"")</f>
        <v/>
      </c>
      <c r="F3744" s="7" t="str">
        <f t="array" ref="F3744">IFERROR(XLOOKUP($C3744,'Product Families'!$A:$A,'Product Families'!$F:$F),"")</f>
        <v/>
      </c>
      <c r="G3744" s="7" t="str">
        <f t="array" ref="G3744">IFERROR(XLOOKUP($C3744,'Product Families'!$A:$A,'Product Families'!$G:$G),"")</f>
        <v/>
      </c>
      <c r="J3744" s="7" t="str">
        <f>IFERROR(ROUND(AVERAGEIF('Week 1 - Making'!$B:$B,'Product List'!$A3744,'Week 1 - Making'!$P:$P),0),"")</f>
        <v/>
      </c>
      <c r="K3744" s="7" t="str">
        <f>IFERROR(ROUND(AVERAGEIF('Week 2 - Making'!$B:$B,'Product List'!$A3744,'Week 2 - Making'!$P:$P),0),"")</f>
        <v/>
      </c>
      <c r="L3744" s="263" t="str">
        <f>IFERROR(ROUND(AVERAGEIF('Week 3 - Making'!$B:$B,'Product List'!$A3744,'Week 3 - Making'!$P:$P),0),"")</f>
        <v/>
      </c>
      <c r="M3744" s="7" t="str">
        <f>IFERROR(ROUND(AVERAGEIF('Week 4 - Making'!$B:$B,'Product List'!$A3744,'Week 4 - Making'!$P:$P),0),"")</f>
        <v/>
      </c>
      <c r="N3744" s="7" t="str">
        <f>IFERROR(ROUND(AVERAGEIF('Week 5 - Making'!$B:$B,'Product List'!$A3744,'Week 5 - Making'!$P:$P),0),"")</f>
        <v/>
      </c>
      <c r="O3744" s="7"/>
      <c r="P3744" s="7" t="str">
        <f t="array" ref="P3744">iferror(xlookup(C3744,'Product Families'!A:A,'Product Families'!S:S),"")</f>
        <v/>
      </c>
    </row>
    <row r="3745" ht="14.25" customHeight="1">
      <c r="A3745" s="122"/>
      <c r="B3745" s="270"/>
      <c r="C3745" s="122"/>
      <c r="D3745" s="7" t="str">
        <f t="array" ref="D3745">IFERROR(XLOOKUP($C3745,'Product Families'!$A:$A,'Product Families'!$D:$D),"")</f>
        <v/>
      </c>
      <c r="E3745" s="7" t="str">
        <f t="array" ref="E3745">IFERROR(XLOOKUP($C3745,'Product Families'!$A:$A,'Product Families'!$E:$E),"")</f>
        <v/>
      </c>
      <c r="F3745" s="7" t="str">
        <f t="array" ref="F3745">IFERROR(XLOOKUP($C3745,'Product Families'!$A:$A,'Product Families'!$F:$F),"")</f>
        <v/>
      </c>
      <c r="G3745" s="7" t="str">
        <f t="array" ref="G3745">IFERROR(XLOOKUP($C3745,'Product Families'!$A:$A,'Product Families'!$G:$G),"")</f>
        <v/>
      </c>
      <c r="J3745" s="7" t="str">
        <f>IFERROR(ROUND(AVERAGEIF('Week 1 - Making'!$B:$B,'Product List'!$A3745,'Week 1 - Making'!$P:$P),0),"")</f>
        <v/>
      </c>
      <c r="K3745" s="7" t="str">
        <f>IFERROR(ROUND(AVERAGEIF('Week 2 - Making'!$B:$B,'Product List'!$A3745,'Week 2 - Making'!$P:$P),0),"")</f>
        <v/>
      </c>
      <c r="L3745" s="263" t="str">
        <f>IFERROR(ROUND(AVERAGEIF('Week 3 - Making'!$B:$B,'Product List'!$A3745,'Week 3 - Making'!$P:$P),0),"")</f>
        <v/>
      </c>
      <c r="M3745" s="7" t="str">
        <f>IFERROR(ROUND(AVERAGEIF('Week 4 - Making'!$B:$B,'Product List'!$A3745,'Week 4 - Making'!$P:$P),0),"")</f>
        <v/>
      </c>
      <c r="N3745" s="7" t="str">
        <f>IFERROR(ROUND(AVERAGEIF('Week 5 - Making'!$B:$B,'Product List'!$A3745,'Week 5 - Making'!$P:$P),0),"")</f>
        <v/>
      </c>
      <c r="O3745" s="7"/>
      <c r="P3745" s="7" t="str">
        <f t="array" ref="P3745">iferror(xlookup(C3745,'Product Families'!A:A,'Product Families'!S:S),"")</f>
        <v/>
      </c>
    </row>
    <row r="3746" ht="14.25" customHeight="1">
      <c r="A3746" s="122"/>
      <c r="B3746" s="270"/>
      <c r="C3746" s="122"/>
      <c r="D3746" s="7" t="str">
        <f t="array" ref="D3746">IFERROR(XLOOKUP($C3746,'Product Families'!$A:$A,'Product Families'!$D:$D),"")</f>
        <v/>
      </c>
      <c r="E3746" s="7" t="str">
        <f t="array" ref="E3746">IFERROR(XLOOKUP($C3746,'Product Families'!$A:$A,'Product Families'!$E:$E),"")</f>
        <v/>
      </c>
      <c r="F3746" s="7" t="str">
        <f t="array" ref="F3746">IFERROR(XLOOKUP($C3746,'Product Families'!$A:$A,'Product Families'!$F:$F),"")</f>
        <v/>
      </c>
      <c r="G3746" s="7" t="str">
        <f t="array" ref="G3746">IFERROR(XLOOKUP($C3746,'Product Families'!$A:$A,'Product Families'!$G:$G),"")</f>
        <v/>
      </c>
      <c r="J3746" s="7" t="str">
        <f>IFERROR(ROUND(AVERAGEIF('Week 1 - Making'!$B:$B,'Product List'!$A3746,'Week 1 - Making'!$P:$P),0),"")</f>
        <v/>
      </c>
      <c r="K3746" s="7" t="str">
        <f>IFERROR(ROUND(AVERAGEIF('Week 2 - Making'!$B:$B,'Product List'!$A3746,'Week 2 - Making'!$P:$P),0),"")</f>
        <v/>
      </c>
      <c r="L3746" s="263" t="str">
        <f>IFERROR(ROUND(AVERAGEIF('Week 3 - Making'!$B:$B,'Product List'!$A3746,'Week 3 - Making'!$P:$P),0),"")</f>
        <v/>
      </c>
      <c r="M3746" s="7" t="str">
        <f>IFERROR(ROUND(AVERAGEIF('Week 4 - Making'!$B:$B,'Product List'!$A3746,'Week 4 - Making'!$P:$P),0),"")</f>
        <v/>
      </c>
      <c r="N3746" s="7" t="str">
        <f>IFERROR(ROUND(AVERAGEIF('Week 5 - Making'!$B:$B,'Product List'!$A3746,'Week 5 - Making'!$P:$P),0),"")</f>
        <v/>
      </c>
      <c r="O3746" s="7"/>
      <c r="P3746" s="7" t="str">
        <f t="array" ref="P3746">iferror(xlookup(C3746,'Product Families'!A:A,'Product Families'!S:S),"")</f>
        <v/>
      </c>
    </row>
    <row r="3747" ht="14.25" customHeight="1">
      <c r="A3747" s="122"/>
      <c r="B3747" s="270"/>
      <c r="C3747" s="122"/>
      <c r="D3747" s="7" t="str">
        <f t="array" ref="D3747">IFERROR(XLOOKUP($C3747,'Product Families'!$A:$A,'Product Families'!$D:$D),"")</f>
        <v/>
      </c>
      <c r="E3747" s="7" t="str">
        <f t="array" ref="E3747">IFERROR(XLOOKUP($C3747,'Product Families'!$A:$A,'Product Families'!$E:$E),"")</f>
        <v/>
      </c>
      <c r="F3747" s="7" t="str">
        <f t="array" ref="F3747">IFERROR(XLOOKUP($C3747,'Product Families'!$A:$A,'Product Families'!$F:$F),"")</f>
        <v/>
      </c>
      <c r="G3747" s="7" t="str">
        <f t="array" ref="G3747">IFERROR(XLOOKUP($C3747,'Product Families'!$A:$A,'Product Families'!$G:$G),"")</f>
        <v/>
      </c>
      <c r="J3747" s="7" t="str">
        <f>IFERROR(ROUND(AVERAGEIF('Week 1 - Making'!$B:$B,'Product List'!$A3747,'Week 1 - Making'!$P:$P),0),"")</f>
        <v/>
      </c>
      <c r="K3747" s="7" t="str">
        <f>IFERROR(ROUND(AVERAGEIF('Week 2 - Making'!$B:$B,'Product List'!$A3747,'Week 2 - Making'!$P:$P),0),"")</f>
        <v/>
      </c>
      <c r="L3747" s="263" t="str">
        <f>IFERROR(ROUND(AVERAGEIF('Week 3 - Making'!$B:$B,'Product List'!$A3747,'Week 3 - Making'!$P:$P),0),"")</f>
        <v/>
      </c>
      <c r="M3747" s="7" t="str">
        <f>IFERROR(ROUND(AVERAGEIF('Week 4 - Making'!$B:$B,'Product List'!$A3747,'Week 4 - Making'!$P:$P),0),"")</f>
        <v/>
      </c>
      <c r="N3747" s="7" t="str">
        <f>IFERROR(ROUND(AVERAGEIF('Week 5 - Making'!$B:$B,'Product List'!$A3747,'Week 5 - Making'!$P:$P),0),"")</f>
        <v/>
      </c>
      <c r="O3747" s="7"/>
      <c r="P3747" s="7" t="str">
        <f t="array" ref="P3747">iferror(xlookup(C3747,'Product Families'!A:A,'Product Families'!S:S),"")</f>
        <v/>
      </c>
    </row>
    <row r="3748" ht="14.25" customHeight="1">
      <c r="A3748" s="122"/>
      <c r="B3748" s="270"/>
      <c r="C3748" s="122"/>
      <c r="D3748" s="7" t="str">
        <f t="array" ref="D3748">IFERROR(XLOOKUP($C3748,'Product Families'!$A:$A,'Product Families'!$D:$D),"")</f>
        <v/>
      </c>
      <c r="E3748" s="7" t="str">
        <f t="array" ref="E3748">IFERROR(XLOOKUP($C3748,'Product Families'!$A:$A,'Product Families'!$E:$E),"")</f>
        <v/>
      </c>
      <c r="F3748" s="7" t="str">
        <f t="array" ref="F3748">IFERROR(XLOOKUP($C3748,'Product Families'!$A:$A,'Product Families'!$F:$F),"")</f>
        <v/>
      </c>
      <c r="G3748" s="7" t="str">
        <f t="array" ref="G3748">IFERROR(XLOOKUP($C3748,'Product Families'!$A:$A,'Product Families'!$G:$G),"")</f>
        <v/>
      </c>
      <c r="J3748" s="7" t="str">
        <f>IFERROR(ROUND(AVERAGEIF('Week 1 - Making'!$B:$B,'Product List'!$A3748,'Week 1 - Making'!$P:$P),0),"")</f>
        <v/>
      </c>
      <c r="K3748" s="7" t="str">
        <f>IFERROR(ROUND(AVERAGEIF('Week 2 - Making'!$B:$B,'Product List'!$A3748,'Week 2 - Making'!$P:$P),0),"")</f>
        <v/>
      </c>
      <c r="L3748" s="263" t="str">
        <f>IFERROR(ROUND(AVERAGEIF('Week 3 - Making'!$B:$B,'Product List'!$A3748,'Week 3 - Making'!$P:$P),0),"")</f>
        <v/>
      </c>
      <c r="M3748" s="7" t="str">
        <f>IFERROR(ROUND(AVERAGEIF('Week 4 - Making'!$B:$B,'Product List'!$A3748,'Week 4 - Making'!$P:$P),0),"")</f>
        <v/>
      </c>
      <c r="N3748" s="7" t="str">
        <f>IFERROR(ROUND(AVERAGEIF('Week 5 - Making'!$B:$B,'Product List'!$A3748,'Week 5 - Making'!$P:$P),0),"")</f>
        <v/>
      </c>
      <c r="O3748" s="7"/>
      <c r="P3748" s="7" t="str">
        <f t="array" ref="P3748">iferror(xlookup(C3748,'Product Families'!A:A,'Product Families'!S:S),"")</f>
        <v/>
      </c>
    </row>
    <row r="3749" ht="14.25" customHeight="1">
      <c r="A3749" s="122"/>
      <c r="B3749" s="270"/>
      <c r="C3749" s="122"/>
      <c r="D3749" s="7" t="str">
        <f t="array" ref="D3749">IFERROR(XLOOKUP($C3749,'Product Families'!$A:$A,'Product Families'!$D:$D),"")</f>
        <v/>
      </c>
      <c r="E3749" s="7" t="str">
        <f t="array" ref="E3749">IFERROR(XLOOKUP($C3749,'Product Families'!$A:$A,'Product Families'!$E:$E),"")</f>
        <v/>
      </c>
      <c r="F3749" s="7" t="str">
        <f t="array" ref="F3749">IFERROR(XLOOKUP($C3749,'Product Families'!$A:$A,'Product Families'!$F:$F),"")</f>
        <v/>
      </c>
      <c r="G3749" s="7" t="str">
        <f t="array" ref="G3749">IFERROR(XLOOKUP($C3749,'Product Families'!$A:$A,'Product Families'!$G:$G),"")</f>
        <v/>
      </c>
      <c r="J3749" s="7" t="str">
        <f>IFERROR(ROUND(AVERAGEIF('Week 1 - Making'!$B:$B,'Product List'!$A3749,'Week 1 - Making'!$P:$P),0),"")</f>
        <v/>
      </c>
      <c r="K3749" s="7" t="str">
        <f>IFERROR(ROUND(AVERAGEIF('Week 2 - Making'!$B:$B,'Product List'!$A3749,'Week 2 - Making'!$P:$P),0),"")</f>
        <v/>
      </c>
      <c r="L3749" s="263" t="str">
        <f>IFERROR(ROUND(AVERAGEIF('Week 3 - Making'!$B:$B,'Product List'!$A3749,'Week 3 - Making'!$P:$P),0),"")</f>
        <v/>
      </c>
      <c r="M3749" s="7" t="str">
        <f>IFERROR(ROUND(AVERAGEIF('Week 4 - Making'!$B:$B,'Product List'!$A3749,'Week 4 - Making'!$P:$P),0),"")</f>
        <v/>
      </c>
      <c r="N3749" s="7" t="str">
        <f>IFERROR(ROUND(AVERAGEIF('Week 5 - Making'!$B:$B,'Product List'!$A3749,'Week 5 - Making'!$P:$P),0),"")</f>
        <v/>
      </c>
      <c r="O3749" s="7"/>
      <c r="P3749" s="7" t="str">
        <f t="array" ref="P3749">iferror(xlookup(C3749,'Product Families'!A:A,'Product Families'!S:S),"")</f>
        <v/>
      </c>
    </row>
    <row r="3750" ht="14.25" customHeight="1">
      <c r="A3750" s="122"/>
      <c r="B3750" s="270"/>
      <c r="C3750" s="122"/>
      <c r="D3750" s="7" t="str">
        <f t="array" ref="D3750">IFERROR(XLOOKUP($C3750,'Product Families'!$A:$A,'Product Families'!$D:$D),"")</f>
        <v/>
      </c>
      <c r="E3750" s="7" t="str">
        <f t="array" ref="E3750">IFERROR(XLOOKUP($C3750,'Product Families'!$A:$A,'Product Families'!$E:$E),"")</f>
        <v/>
      </c>
      <c r="F3750" s="7" t="str">
        <f t="array" ref="F3750">IFERROR(XLOOKUP($C3750,'Product Families'!$A:$A,'Product Families'!$F:$F),"")</f>
        <v/>
      </c>
      <c r="G3750" s="7" t="str">
        <f t="array" ref="G3750">IFERROR(XLOOKUP($C3750,'Product Families'!$A:$A,'Product Families'!$G:$G),"")</f>
        <v/>
      </c>
      <c r="J3750" s="7" t="str">
        <f>IFERROR(ROUND(AVERAGEIF('Week 1 - Making'!$B:$B,'Product List'!$A3750,'Week 1 - Making'!$P:$P),0),"")</f>
        <v/>
      </c>
      <c r="K3750" s="7" t="str">
        <f>IFERROR(ROUND(AVERAGEIF('Week 2 - Making'!$B:$B,'Product List'!$A3750,'Week 2 - Making'!$P:$P),0),"")</f>
        <v/>
      </c>
      <c r="L3750" s="263" t="str">
        <f>IFERROR(ROUND(AVERAGEIF('Week 3 - Making'!$B:$B,'Product List'!$A3750,'Week 3 - Making'!$P:$P),0),"")</f>
        <v/>
      </c>
      <c r="M3750" s="7" t="str">
        <f>IFERROR(ROUND(AVERAGEIF('Week 4 - Making'!$B:$B,'Product List'!$A3750,'Week 4 - Making'!$P:$P),0),"")</f>
        <v/>
      </c>
      <c r="N3750" s="7" t="str">
        <f>IFERROR(ROUND(AVERAGEIF('Week 5 - Making'!$B:$B,'Product List'!$A3750,'Week 5 - Making'!$P:$P),0),"")</f>
        <v/>
      </c>
      <c r="O3750" s="7"/>
      <c r="P3750" s="7" t="str">
        <f t="array" ref="P3750">iferror(xlookup(C3750,'Product Families'!A:A,'Product Families'!S:S),"")</f>
        <v/>
      </c>
    </row>
    <row r="3751" ht="14.25" customHeight="1">
      <c r="A3751" s="122"/>
      <c r="B3751" s="270"/>
      <c r="C3751" s="122"/>
      <c r="D3751" s="7" t="str">
        <f t="array" ref="D3751">IFERROR(XLOOKUP($C3751,'Product Families'!$A:$A,'Product Families'!$D:$D),"")</f>
        <v/>
      </c>
      <c r="E3751" s="7" t="str">
        <f t="array" ref="E3751">IFERROR(XLOOKUP($C3751,'Product Families'!$A:$A,'Product Families'!$E:$E),"")</f>
        <v/>
      </c>
      <c r="F3751" s="7" t="str">
        <f t="array" ref="F3751">IFERROR(XLOOKUP($C3751,'Product Families'!$A:$A,'Product Families'!$F:$F),"")</f>
        <v/>
      </c>
      <c r="G3751" s="7" t="str">
        <f t="array" ref="G3751">IFERROR(XLOOKUP($C3751,'Product Families'!$A:$A,'Product Families'!$G:$G),"")</f>
        <v/>
      </c>
      <c r="J3751" s="7" t="str">
        <f>IFERROR(ROUND(AVERAGEIF('Week 1 - Making'!$B:$B,'Product List'!$A3751,'Week 1 - Making'!$P:$P),0),"")</f>
        <v/>
      </c>
      <c r="K3751" s="7" t="str">
        <f>IFERROR(ROUND(AVERAGEIF('Week 2 - Making'!$B:$B,'Product List'!$A3751,'Week 2 - Making'!$P:$P),0),"")</f>
        <v/>
      </c>
      <c r="L3751" s="263" t="str">
        <f>IFERROR(ROUND(AVERAGEIF('Week 3 - Making'!$B:$B,'Product List'!$A3751,'Week 3 - Making'!$P:$P),0),"")</f>
        <v/>
      </c>
      <c r="M3751" s="7" t="str">
        <f>IFERROR(ROUND(AVERAGEIF('Week 4 - Making'!$B:$B,'Product List'!$A3751,'Week 4 - Making'!$P:$P),0),"")</f>
        <v/>
      </c>
      <c r="N3751" s="7" t="str">
        <f>IFERROR(ROUND(AVERAGEIF('Week 5 - Making'!$B:$B,'Product List'!$A3751,'Week 5 - Making'!$P:$P),0),"")</f>
        <v/>
      </c>
      <c r="O3751" s="7"/>
      <c r="P3751" s="7" t="str">
        <f t="array" ref="P3751">iferror(xlookup(C3751,'Product Families'!A:A,'Product Families'!S:S),"")</f>
        <v/>
      </c>
    </row>
    <row r="3752" ht="14.25" customHeight="1">
      <c r="A3752" s="122"/>
      <c r="B3752" s="270"/>
      <c r="C3752" s="122"/>
      <c r="D3752" s="7" t="str">
        <f t="array" ref="D3752">IFERROR(XLOOKUP($C3752,'Product Families'!$A:$A,'Product Families'!$D:$D),"")</f>
        <v/>
      </c>
      <c r="E3752" s="7" t="str">
        <f t="array" ref="E3752">IFERROR(XLOOKUP($C3752,'Product Families'!$A:$A,'Product Families'!$E:$E),"")</f>
        <v/>
      </c>
      <c r="F3752" s="7" t="str">
        <f t="array" ref="F3752">IFERROR(XLOOKUP($C3752,'Product Families'!$A:$A,'Product Families'!$F:$F),"")</f>
        <v/>
      </c>
      <c r="G3752" s="7" t="str">
        <f t="array" ref="G3752">IFERROR(XLOOKUP($C3752,'Product Families'!$A:$A,'Product Families'!$G:$G),"")</f>
        <v/>
      </c>
      <c r="J3752" s="7" t="str">
        <f>IFERROR(ROUND(AVERAGEIF('Week 1 - Making'!$B:$B,'Product List'!$A3752,'Week 1 - Making'!$P:$P),0),"")</f>
        <v/>
      </c>
      <c r="K3752" s="7" t="str">
        <f>IFERROR(ROUND(AVERAGEIF('Week 2 - Making'!$B:$B,'Product List'!$A3752,'Week 2 - Making'!$P:$P),0),"")</f>
        <v/>
      </c>
      <c r="L3752" s="263" t="str">
        <f>IFERROR(ROUND(AVERAGEIF('Week 3 - Making'!$B:$B,'Product List'!$A3752,'Week 3 - Making'!$P:$P),0),"")</f>
        <v/>
      </c>
      <c r="M3752" s="7" t="str">
        <f>IFERROR(ROUND(AVERAGEIF('Week 4 - Making'!$B:$B,'Product List'!$A3752,'Week 4 - Making'!$P:$P),0),"")</f>
        <v/>
      </c>
      <c r="N3752" s="7" t="str">
        <f>IFERROR(ROUND(AVERAGEIF('Week 5 - Making'!$B:$B,'Product List'!$A3752,'Week 5 - Making'!$P:$P),0),"")</f>
        <v/>
      </c>
      <c r="O3752" s="7"/>
      <c r="P3752" s="7" t="str">
        <f t="array" ref="P3752">iferror(xlookup(C3752,'Product Families'!A:A,'Product Families'!S:S),"")</f>
        <v/>
      </c>
    </row>
    <row r="3753" ht="14.25" customHeight="1">
      <c r="A3753" s="122"/>
      <c r="B3753" s="270"/>
      <c r="C3753" s="122"/>
      <c r="D3753" s="7" t="str">
        <f t="array" ref="D3753">IFERROR(XLOOKUP($C3753,'Product Families'!$A:$A,'Product Families'!$D:$D),"")</f>
        <v/>
      </c>
      <c r="E3753" s="7" t="str">
        <f t="array" ref="E3753">IFERROR(XLOOKUP($C3753,'Product Families'!$A:$A,'Product Families'!$E:$E),"")</f>
        <v/>
      </c>
      <c r="F3753" s="7" t="str">
        <f t="array" ref="F3753">IFERROR(XLOOKUP($C3753,'Product Families'!$A:$A,'Product Families'!$F:$F),"")</f>
        <v/>
      </c>
      <c r="G3753" s="7" t="str">
        <f t="array" ref="G3753">IFERROR(XLOOKUP($C3753,'Product Families'!$A:$A,'Product Families'!$G:$G),"")</f>
        <v/>
      </c>
      <c r="J3753" s="7" t="str">
        <f>IFERROR(ROUND(AVERAGEIF('Week 1 - Making'!$B:$B,'Product List'!$A3753,'Week 1 - Making'!$P:$P),0),"")</f>
        <v/>
      </c>
      <c r="K3753" s="7" t="str">
        <f>IFERROR(ROUND(AVERAGEIF('Week 2 - Making'!$B:$B,'Product List'!$A3753,'Week 2 - Making'!$P:$P),0),"")</f>
        <v/>
      </c>
      <c r="L3753" s="263" t="str">
        <f>IFERROR(ROUND(AVERAGEIF('Week 3 - Making'!$B:$B,'Product List'!$A3753,'Week 3 - Making'!$P:$P),0),"")</f>
        <v/>
      </c>
      <c r="M3753" s="7" t="str">
        <f>IFERROR(ROUND(AVERAGEIF('Week 4 - Making'!$B:$B,'Product List'!$A3753,'Week 4 - Making'!$P:$P),0),"")</f>
        <v/>
      </c>
      <c r="N3753" s="7" t="str">
        <f>IFERROR(ROUND(AVERAGEIF('Week 5 - Making'!$B:$B,'Product List'!$A3753,'Week 5 - Making'!$P:$P),0),"")</f>
        <v/>
      </c>
      <c r="O3753" s="7"/>
      <c r="P3753" s="7" t="str">
        <f t="array" ref="P3753">iferror(xlookup(C3753,'Product Families'!A:A,'Product Families'!S:S),"")</f>
        <v/>
      </c>
    </row>
    <row r="3754" ht="14.25" customHeight="1">
      <c r="A3754" s="122"/>
      <c r="B3754" s="270"/>
      <c r="C3754" s="122"/>
      <c r="D3754" s="7" t="str">
        <f t="array" ref="D3754">IFERROR(XLOOKUP($C3754,'Product Families'!$A:$A,'Product Families'!$D:$D),"")</f>
        <v/>
      </c>
      <c r="E3754" s="7" t="str">
        <f t="array" ref="E3754">IFERROR(XLOOKUP($C3754,'Product Families'!$A:$A,'Product Families'!$E:$E),"")</f>
        <v/>
      </c>
      <c r="F3754" s="7" t="str">
        <f t="array" ref="F3754">IFERROR(XLOOKUP($C3754,'Product Families'!$A:$A,'Product Families'!$F:$F),"")</f>
        <v/>
      </c>
      <c r="G3754" s="7" t="str">
        <f t="array" ref="G3754">IFERROR(XLOOKUP($C3754,'Product Families'!$A:$A,'Product Families'!$G:$G),"")</f>
        <v/>
      </c>
      <c r="J3754" s="7" t="str">
        <f>IFERROR(ROUND(AVERAGEIF('Week 1 - Making'!$B:$B,'Product List'!$A3754,'Week 1 - Making'!$P:$P),0),"")</f>
        <v/>
      </c>
      <c r="K3754" s="7" t="str">
        <f>IFERROR(ROUND(AVERAGEIF('Week 2 - Making'!$B:$B,'Product List'!$A3754,'Week 2 - Making'!$P:$P),0),"")</f>
        <v/>
      </c>
      <c r="L3754" s="263" t="str">
        <f>IFERROR(ROUND(AVERAGEIF('Week 3 - Making'!$B:$B,'Product List'!$A3754,'Week 3 - Making'!$P:$P),0),"")</f>
        <v/>
      </c>
      <c r="M3754" s="7" t="str">
        <f>IFERROR(ROUND(AVERAGEIF('Week 4 - Making'!$B:$B,'Product List'!$A3754,'Week 4 - Making'!$P:$P),0),"")</f>
        <v/>
      </c>
      <c r="N3754" s="7" t="str">
        <f>IFERROR(ROUND(AVERAGEIF('Week 5 - Making'!$B:$B,'Product List'!$A3754,'Week 5 - Making'!$P:$P),0),"")</f>
        <v/>
      </c>
      <c r="O3754" s="7"/>
      <c r="P3754" s="7" t="str">
        <f t="array" ref="P3754">iferror(xlookup(C3754,'Product Families'!A:A,'Product Families'!S:S),"")</f>
        <v/>
      </c>
    </row>
    <row r="3755" ht="14.25" customHeight="1">
      <c r="A3755" s="122"/>
      <c r="B3755" s="270"/>
      <c r="C3755" s="122"/>
      <c r="D3755" s="7" t="str">
        <f t="array" ref="D3755">IFERROR(XLOOKUP($C3755,'Product Families'!$A:$A,'Product Families'!$D:$D),"")</f>
        <v/>
      </c>
      <c r="E3755" s="7" t="str">
        <f t="array" ref="E3755">IFERROR(XLOOKUP($C3755,'Product Families'!$A:$A,'Product Families'!$E:$E),"")</f>
        <v/>
      </c>
      <c r="F3755" s="7" t="str">
        <f t="array" ref="F3755">IFERROR(XLOOKUP($C3755,'Product Families'!$A:$A,'Product Families'!$F:$F),"")</f>
        <v/>
      </c>
      <c r="G3755" s="7" t="str">
        <f t="array" ref="G3755">IFERROR(XLOOKUP($C3755,'Product Families'!$A:$A,'Product Families'!$G:$G),"")</f>
        <v/>
      </c>
      <c r="J3755" s="7" t="str">
        <f>IFERROR(ROUND(AVERAGEIF('Week 1 - Making'!$B:$B,'Product List'!$A3755,'Week 1 - Making'!$P:$P),0),"")</f>
        <v/>
      </c>
      <c r="K3755" s="7" t="str">
        <f>IFERROR(ROUND(AVERAGEIF('Week 2 - Making'!$B:$B,'Product List'!$A3755,'Week 2 - Making'!$P:$P),0),"")</f>
        <v/>
      </c>
      <c r="L3755" s="263" t="str">
        <f>IFERROR(ROUND(AVERAGEIF('Week 3 - Making'!$B:$B,'Product List'!$A3755,'Week 3 - Making'!$P:$P),0),"")</f>
        <v/>
      </c>
      <c r="M3755" s="7" t="str">
        <f>IFERROR(ROUND(AVERAGEIF('Week 4 - Making'!$B:$B,'Product List'!$A3755,'Week 4 - Making'!$P:$P),0),"")</f>
        <v/>
      </c>
      <c r="N3755" s="7" t="str">
        <f>IFERROR(ROUND(AVERAGEIF('Week 5 - Making'!$B:$B,'Product List'!$A3755,'Week 5 - Making'!$P:$P),0),"")</f>
        <v/>
      </c>
      <c r="O3755" s="7"/>
      <c r="P3755" s="7" t="str">
        <f t="array" ref="P3755">iferror(xlookup(C3755,'Product Families'!A:A,'Product Families'!S:S),"")</f>
        <v/>
      </c>
    </row>
    <row r="3756" ht="14.25" customHeight="1">
      <c r="A3756" s="122"/>
      <c r="B3756" s="270"/>
      <c r="C3756" s="122"/>
      <c r="D3756" s="7" t="str">
        <f t="array" ref="D3756">IFERROR(XLOOKUP($C3756,'Product Families'!$A:$A,'Product Families'!$D:$D),"")</f>
        <v/>
      </c>
      <c r="E3756" s="7" t="str">
        <f t="array" ref="E3756">IFERROR(XLOOKUP($C3756,'Product Families'!$A:$A,'Product Families'!$E:$E),"")</f>
        <v/>
      </c>
      <c r="F3756" s="7" t="str">
        <f t="array" ref="F3756">IFERROR(XLOOKUP($C3756,'Product Families'!$A:$A,'Product Families'!$F:$F),"")</f>
        <v/>
      </c>
      <c r="G3756" s="7" t="str">
        <f t="array" ref="G3756">IFERROR(XLOOKUP($C3756,'Product Families'!$A:$A,'Product Families'!$G:$G),"")</f>
        <v/>
      </c>
      <c r="J3756" s="7" t="str">
        <f>IFERROR(ROUND(AVERAGEIF('Week 1 - Making'!$B:$B,'Product List'!$A3756,'Week 1 - Making'!$P:$P),0),"")</f>
        <v/>
      </c>
      <c r="K3756" s="7" t="str">
        <f>IFERROR(ROUND(AVERAGEIF('Week 2 - Making'!$B:$B,'Product List'!$A3756,'Week 2 - Making'!$P:$P),0),"")</f>
        <v/>
      </c>
      <c r="L3756" s="263" t="str">
        <f>IFERROR(ROUND(AVERAGEIF('Week 3 - Making'!$B:$B,'Product List'!$A3756,'Week 3 - Making'!$P:$P),0),"")</f>
        <v/>
      </c>
      <c r="M3756" s="7" t="str">
        <f>IFERROR(ROUND(AVERAGEIF('Week 4 - Making'!$B:$B,'Product List'!$A3756,'Week 4 - Making'!$P:$P),0),"")</f>
        <v/>
      </c>
      <c r="N3756" s="7" t="str">
        <f>IFERROR(ROUND(AVERAGEIF('Week 5 - Making'!$B:$B,'Product List'!$A3756,'Week 5 - Making'!$P:$P),0),"")</f>
        <v/>
      </c>
      <c r="O3756" s="7"/>
      <c r="P3756" s="7" t="str">
        <f t="array" ref="P3756">iferror(xlookup(C3756,'Product Families'!A:A,'Product Families'!S:S),"")</f>
        <v/>
      </c>
    </row>
    <row r="3757" ht="14.25" customHeight="1">
      <c r="A3757" s="122"/>
      <c r="B3757" s="270"/>
      <c r="C3757" s="122"/>
      <c r="D3757" s="7" t="str">
        <f t="array" ref="D3757">IFERROR(XLOOKUP($C3757,'Product Families'!$A:$A,'Product Families'!$D:$D),"")</f>
        <v/>
      </c>
      <c r="E3757" s="7" t="str">
        <f t="array" ref="E3757">IFERROR(XLOOKUP($C3757,'Product Families'!$A:$A,'Product Families'!$E:$E),"")</f>
        <v/>
      </c>
      <c r="F3757" s="7" t="str">
        <f t="array" ref="F3757">IFERROR(XLOOKUP($C3757,'Product Families'!$A:$A,'Product Families'!$F:$F),"")</f>
        <v/>
      </c>
      <c r="G3757" s="7" t="str">
        <f t="array" ref="G3757">IFERROR(XLOOKUP($C3757,'Product Families'!$A:$A,'Product Families'!$G:$G),"")</f>
        <v/>
      </c>
      <c r="J3757" s="7" t="str">
        <f>IFERROR(ROUND(AVERAGEIF('Week 1 - Making'!$B:$B,'Product List'!$A3757,'Week 1 - Making'!$P:$P),0),"")</f>
        <v/>
      </c>
      <c r="K3757" s="7" t="str">
        <f>IFERROR(ROUND(AVERAGEIF('Week 2 - Making'!$B:$B,'Product List'!$A3757,'Week 2 - Making'!$P:$P),0),"")</f>
        <v/>
      </c>
      <c r="L3757" s="263" t="str">
        <f>IFERROR(ROUND(AVERAGEIF('Week 3 - Making'!$B:$B,'Product List'!$A3757,'Week 3 - Making'!$P:$P),0),"")</f>
        <v/>
      </c>
      <c r="M3757" s="7" t="str">
        <f>IFERROR(ROUND(AVERAGEIF('Week 4 - Making'!$B:$B,'Product List'!$A3757,'Week 4 - Making'!$P:$P),0),"")</f>
        <v/>
      </c>
      <c r="N3757" s="7" t="str">
        <f>IFERROR(ROUND(AVERAGEIF('Week 5 - Making'!$B:$B,'Product List'!$A3757,'Week 5 - Making'!$P:$P),0),"")</f>
        <v/>
      </c>
      <c r="O3757" s="7"/>
      <c r="P3757" s="7" t="str">
        <f t="array" ref="P3757">iferror(xlookup(C3757,'Product Families'!A:A,'Product Families'!S:S),"")</f>
        <v/>
      </c>
    </row>
    <row r="3758" ht="14.25" customHeight="1">
      <c r="A3758" s="122"/>
      <c r="B3758" s="270"/>
      <c r="C3758" s="122"/>
      <c r="D3758" s="7" t="str">
        <f t="array" ref="D3758">IFERROR(XLOOKUP($C3758,'Product Families'!$A:$A,'Product Families'!$D:$D),"")</f>
        <v/>
      </c>
      <c r="E3758" s="7" t="str">
        <f t="array" ref="E3758">IFERROR(XLOOKUP($C3758,'Product Families'!$A:$A,'Product Families'!$E:$E),"")</f>
        <v/>
      </c>
      <c r="F3758" s="7" t="str">
        <f t="array" ref="F3758">IFERROR(XLOOKUP($C3758,'Product Families'!$A:$A,'Product Families'!$F:$F),"")</f>
        <v/>
      </c>
      <c r="G3758" s="7" t="str">
        <f t="array" ref="G3758">IFERROR(XLOOKUP($C3758,'Product Families'!$A:$A,'Product Families'!$G:$G),"")</f>
        <v/>
      </c>
      <c r="J3758" s="7" t="str">
        <f>IFERROR(ROUND(AVERAGEIF('Week 1 - Making'!$B:$B,'Product List'!$A3758,'Week 1 - Making'!$P:$P),0),"")</f>
        <v/>
      </c>
      <c r="K3758" s="7" t="str">
        <f>IFERROR(ROUND(AVERAGEIF('Week 2 - Making'!$B:$B,'Product List'!$A3758,'Week 2 - Making'!$P:$P),0),"")</f>
        <v/>
      </c>
      <c r="L3758" s="263" t="str">
        <f>IFERROR(ROUND(AVERAGEIF('Week 3 - Making'!$B:$B,'Product List'!$A3758,'Week 3 - Making'!$P:$P),0),"")</f>
        <v/>
      </c>
      <c r="M3758" s="7" t="str">
        <f>IFERROR(ROUND(AVERAGEIF('Week 4 - Making'!$B:$B,'Product List'!$A3758,'Week 4 - Making'!$P:$P),0),"")</f>
        <v/>
      </c>
      <c r="N3758" s="7" t="str">
        <f>IFERROR(ROUND(AVERAGEIF('Week 5 - Making'!$B:$B,'Product List'!$A3758,'Week 5 - Making'!$P:$P),0),"")</f>
        <v/>
      </c>
      <c r="O3758" s="7"/>
      <c r="P3758" s="7" t="str">
        <f t="array" ref="P3758">iferror(xlookup(C3758,'Product Families'!A:A,'Product Families'!S:S),"")</f>
        <v/>
      </c>
    </row>
    <row r="3759" ht="14.25" customHeight="1">
      <c r="A3759" s="122"/>
      <c r="B3759" s="270"/>
      <c r="C3759" s="122"/>
      <c r="D3759" s="7" t="str">
        <f t="array" ref="D3759">IFERROR(XLOOKUP($C3759,'Product Families'!$A:$A,'Product Families'!$D:$D),"")</f>
        <v/>
      </c>
      <c r="E3759" s="7" t="str">
        <f t="array" ref="E3759">IFERROR(XLOOKUP($C3759,'Product Families'!$A:$A,'Product Families'!$E:$E),"")</f>
        <v/>
      </c>
      <c r="F3759" s="7" t="str">
        <f t="array" ref="F3759">IFERROR(XLOOKUP($C3759,'Product Families'!$A:$A,'Product Families'!$F:$F),"")</f>
        <v/>
      </c>
      <c r="G3759" s="7" t="str">
        <f t="array" ref="G3759">IFERROR(XLOOKUP($C3759,'Product Families'!$A:$A,'Product Families'!$G:$G),"")</f>
        <v/>
      </c>
      <c r="J3759" s="7" t="str">
        <f>IFERROR(ROUND(AVERAGEIF('Week 1 - Making'!$B:$B,'Product List'!$A3759,'Week 1 - Making'!$P:$P),0),"")</f>
        <v/>
      </c>
      <c r="K3759" s="7" t="str">
        <f>IFERROR(ROUND(AVERAGEIF('Week 2 - Making'!$B:$B,'Product List'!$A3759,'Week 2 - Making'!$P:$P),0),"")</f>
        <v/>
      </c>
      <c r="L3759" s="263" t="str">
        <f>IFERROR(ROUND(AVERAGEIF('Week 3 - Making'!$B:$B,'Product List'!$A3759,'Week 3 - Making'!$P:$P),0),"")</f>
        <v/>
      </c>
      <c r="M3759" s="7" t="str">
        <f>IFERROR(ROUND(AVERAGEIF('Week 4 - Making'!$B:$B,'Product List'!$A3759,'Week 4 - Making'!$P:$P),0),"")</f>
        <v/>
      </c>
      <c r="N3759" s="7" t="str">
        <f>IFERROR(ROUND(AVERAGEIF('Week 5 - Making'!$B:$B,'Product List'!$A3759,'Week 5 - Making'!$P:$P),0),"")</f>
        <v/>
      </c>
      <c r="O3759" s="7"/>
      <c r="P3759" s="7" t="str">
        <f t="array" ref="P3759">iferror(xlookup(C3759,'Product Families'!A:A,'Product Families'!S:S),"")</f>
        <v/>
      </c>
    </row>
    <row r="3760" ht="14.25" customHeight="1">
      <c r="A3760" s="122"/>
      <c r="B3760" s="270"/>
      <c r="C3760" s="122"/>
      <c r="D3760" s="7" t="str">
        <f t="array" ref="D3760">IFERROR(XLOOKUP($C3760,'Product Families'!$A:$A,'Product Families'!$D:$D),"")</f>
        <v/>
      </c>
      <c r="E3760" s="7" t="str">
        <f t="array" ref="E3760">IFERROR(XLOOKUP($C3760,'Product Families'!$A:$A,'Product Families'!$E:$E),"")</f>
        <v/>
      </c>
      <c r="F3760" s="7" t="str">
        <f t="array" ref="F3760">IFERROR(XLOOKUP($C3760,'Product Families'!$A:$A,'Product Families'!$F:$F),"")</f>
        <v/>
      </c>
      <c r="G3760" s="7" t="str">
        <f t="array" ref="G3760">IFERROR(XLOOKUP($C3760,'Product Families'!$A:$A,'Product Families'!$G:$G),"")</f>
        <v/>
      </c>
      <c r="J3760" s="7" t="str">
        <f>IFERROR(ROUND(AVERAGEIF('Week 1 - Making'!$B:$B,'Product List'!$A3760,'Week 1 - Making'!$P:$P),0),"")</f>
        <v/>
      </c>
      <c r="K3760" s="7" t="str">
        <f>IFERROR(ROUND(AVERAGEIF('Week 2 - Making'!$B:$B,'Product List'!$A3760,'Week 2 - Making'!$P:$P),0),"")</f>
        <v/>
      </c>
      <c r="L3760" s="263" t="str">
        <f>IFERROR(ROUND(AVERAGEIF('Week 3 - Making'!$B:$B,'Product List'!$A3760,'Week 3 - Making'!$P:$P),0),"")</f>
        <v/>
      </c>
      <c r="M3760" s="7" t="str">
        <f>IFERROR(ROUND(AVERAGEIF('Week 4 - Making'!$B:$B,'Product List'!$A3760,'Week 4 - Making'!$P:$P),0),"")</f>
        <v/>
      </c>
      <c r="N3760" s="7" t="str">
        <f>IFERROR(ROUND(AVERAGEIF('Week 5 - Making'!$B:$B,'Product List'!$A3760,'Week 5 - Making'!$P:$P),0),"")</f>
        <v/>
      </c>
      <c r="O3760" s="7"/>
      <c r="P3760" s="7" t="str">
        <f t="array" ref="P3760">iferror(xlookup(C3760,'Product Families'!A:A,'Product Families'!S:S),"")</f>
        <v/>
      </c>
    </row>
    <row r="3761" ht="14.25" customHeight="1">
      <c r="A3761" s="122"/>
      <c r="B3761" s="270"/>
      <c r="C3761" s="122"/>
      <c r="D3761" s="7" t="str">
        <f t="array" ref="D3761">IFERROR(XLOOKUP($C3761,'Product Families'!$A:$A,'Product Families'!$D:$D),"")</f>
        <v/>
      </c>
      <c r="E3761" s="7" t="str">
        <f t="array" ref="E3761">IFERROR(XLOOKUP($C3761,'Product Families'!$A:$A,'Product Families'!$E:$E),"")</f>
        <v/>
      </c>
      <c r="F3761" s="7" t="str">
        <f t="array" ref="F3761">IFERROR(XLOOKUP($C3761,'Product Families'!$A:$A,'Product Families'!$F:$F),"")</f>
        <v/>
      </c>
      <c r="G3761" s="7" t="str">
        <f t="array" ref="G3761">IFERROR(XLOOKUP($C3761,'Product Families'!$A:$A,'Product Families'!$G:$G),"")</f>
        <v/>
      </c>
      <c r="J3761" s="7" t="str">
        <f>IFERROR(ROUND(AVERAGEIF('Week 1 - Making'!$B:$B,'Product List'!$A3761,'Week 1 - Making'!$P:$P),0),"")</f>
        <v/>
      </c>
      <c r="K3761" s="7" t="str">
        <f>IFERROR(ROUND(AVERAGEIF('Week 2 - Making'!$B:$B,'Product List'!$A3761,'Week 2 - Making'!$P:$P),0),"")</f>
        <v/>
      </c>
      <c r="L3761" s="263" t="str">
        <f>IFERROR(ROUND(AVERAGEIF('Week 3 - Making'!$B:$B,'Product List'!$A3761,'Week 3 - Making'!$P:$P),0),"")</f>
        <v/>
      </c>
      <c r="M3761" s="7" t="str">
        <f>IFERROR(ROUND(AVERAGEIF('Week 4 - Making'!$B:$B,'Product List'!$A3761,'Week 4 - Making'!$P:$P),0),"")</f>
        <v/>
      </c>
      <c r="N3761" s="7" t="str">
        <f>IFERROR(ROUND(AVERAGEIF('Week 5 - Making'!$B:$B,'Product List'!$A3761,'Week 5 - Making'!$P:$P),0),"")</f>
        <v/>
      </c>
      <c r="O3761" s="7"/>
      <c r="P3761" s="7" t="str">
        <f t="array" ref="P3761">iferror(xlookup(C3761,'Product Families'!A:A,'Product Families'!S:S),"")</f>
        <v/>
      </c>
    </row>
    <row r="3762" ht="14.25" customHeight="1">
      <c r="A3762" s="122"/>
      <c r="B3762" s="270"/>
      <c r="C3762" s="122"/>
      <c r="D3762" s="7" t="str">
        <f t="array" ref="D3762">IFERROR(XLOOKUP($C3762,'Product Families'!$A:$A,'Product Families'!$D:$D),"")</f>
        <v/>
      </c>
      <c r="E3762" s="7" t="str">
        <f t="array" ref="E3762">IFERROR(XLOOKUP($C3762,'Product Families'!$A:$A,'Product Families'!$E:$E),"")</f>
        <v/>
      </c>
      <c r="F3762" s="7" t="str">
        <f t="array" ref="F3762">IFERROR(XLOOKUP($C3762,'Product Families'!$A:$A,'Product Families'!$F:$F),"")</f>
        <v/>
      </c>
      <c r="G3762" s="7" t="str">
        <f t="array" ref="G3762">IFERROR(XLOOKUP($C3762,'Product Families'!$A:$A,'Product Families'!$G:$G),"")</f>
        <v/>
      </c>
      <c r="J3762" s="7" t="str">
        <f>IFERROR(ROUND(AVERAGEIF('Week 1 - Making'!$B:$B,'Product List'!$A3762,'Week 1 - Making'!$P:$P),0),"")</f>
        <v/>
      </c>
      <c r="K3762" s="7" t="str">
        <f>IFERROR(ROUND(AVERAGEIF('Week 2 - Making'!$B:$B,'Product List'!$A3762,'Week 2 - Making'!$P:$P),0),"")</f>
        <v/>
      </c>
      <c r="L3762" s="263" t="str">
        <f>IFERROR(ROUND(AVERAGEIF('Week 3 - Making'!$B:$B,'Product List'!$A3762,'Week 3 - Making'!$P:$P),0),"")</f>
        <v/>
      </c>
      <c r="M3762" s="7" t="str">
        <f>IFERROR(ROUND(AVERAGEIF('Week 4 - Making'!$B:$B,'Product List'!$A3762,'Week 4 - Making'!$P:$P),0),"")</f>
        <v/>
      </c>
      <c r="N3762" s="7" t="str">
        <f>IFERROR(ROUND(AVERAGEIF('Week 5 - Making'!$B:$B,'Product List'!$A3762,'Week 5 - Making'!$P:$P),0),"")</f>
        <v/>
      </c>
      <c r="O3762" s="7"/>
      <c r="P3762" s="7" t="str">
        <f t="array" ref="P3762">iferror(xlookup(C3762,'Product Families'!A:A,'Product Families'!S:S),"")</f>
        <v/>
      </c>
    </row>
    <row r="3763" ht="14.25" customHeight="1">
      <c r="A3763" s="122"/>
      <c r="B3763" s="270"/>
      <c r="C3763" s="122"/>
      <c r="D3763" s="7" t="str">
        <f t="array" ref="D3763">IFERROR(XLOOKUP($C3763,'Product Families'!$A:$A,'Product Families'!$D:$D),"")</f>
        <v/>
      </c>
      <c r="E3763" s="7" t="str">
        <f t="array" ref="E3763">IFERROR(XLOOKUP($C3763,'Product Families'!$A:$A,'Product Families'!$E:$E),"")</f>
        <v/>
      </c>
      <c r="F3763" s="7" t="str">
        <f t="array" ref="F3763">IFERROR(XLOOKUP($C3763,'Product Families'!$A:$A,'Product Families'!$F:$F),"")</f>
        <v/>
      </c>
      <c r="G3763" s="7" t="str">
        <f t="array" ref="G3763">IFERROR(XLOOKUP($C3763,'Product Families'!$A:$A,'Product Families'!$G:$G),"")</f>
        <v/>
      </c>
      <c r="J3763" s="7" t="str">
        <f>IFERROR(ROUND(AVERAGEIF('Week 1 - Making'!$B:$B,'Product List'!$A3763,'Week 1 - Making'!$P:$P),0),"")</f>
        <v/>
      </c>
      <c r="K3763" s="7" t="str">
        <f>IFERROR(ROUND(AVERAGEIF('Week 2 - Making'!$B:$B,'Product List'!$A3763,'Week 2 - Making'!$P:$P),0),"")</f>
        <v/>
      </c>
      <c r="L3763" s="263" t="str">
        <f>IFERROR(ROUND(AVERAGEIF('Week 3 - Making'!$B:$B,'Product List'!$A3763,'Week 3 - Making'!$P:$P),0),"")</f>
        <v/>
      </c>
      <c r="M3763" s="7" t="str">
        <f>IFERROR(ROUND(AVERAGEIF('Week 4 - Making'!$B:$B,'Product List'!$A3763,'Week 4 - Making'!$P:$P),0),"")</f>
        <v/>
      </c>
      <c r="N3763" s="7" t="str">
        <f>IFERROR(ROUND(AVERAGEIF('Week 5 - Making'!$B:$B,'Product List'!$A3763,'Week 5 - Making'!$P:$P),0),"")</f>
        <v/>
      </c>
      <c r="O3763" s="7"/>
      <c r="P3763" s="7" t="str">
        <f t="array" ref="P3763">iferror(xlookup(C3763,'Product Families'!A:A,'Product Families'!S:S),"")</f>
        <v/>
      </c>
    </row>
    <row r="3764" ht="14.25" customHeight="1">
      <c r="A3764" s="122"/>
      <c r="B3764" s="270"/>
      <c r="C3764" s="122"/>
      <c r="D3764" s="7" t="str">
        <f t="array" ref="D3764">IFERROR(XLOOKUP($C3764,'Product Families'!$A:$A,'Product Families'!$D:$D),"")</f>
        <v/>
      </c>
      <c r="E3764" s="7" t="str">
        <f t="array" ref="E3764">IFERROR(XLOOKUP($C3764,'Product Families'!$A:$A,'Product Families'!$E:$E),"")</f>
        <v/>
      </c>
      <c r="F3764" s="7" t="str">
        <f t="array" ref="F3764">IFERROR(XLOOKUP($C3764,'Product Families'!$A:$A,'Product Families'!$F:$F),"")</f>
        <v/>
      </c>
      <c r="G3764" s="7" t="str">
        <f t="array" ref="G3764">IFERROR(XLOOKUP($C3764,'Product Families'!$A:$A,'Product Families'!$G:$G),"")</f>
        <v/>
      </c>
      <c r="J3764" s="7" t="str">
        <f>IFERROR(ROUND(AVERAGEIF('Week 1 - Making'!$B:$B,'Product List'!$A3764,'Week 1 - Making'!$P:$P),0),"")</f>
        <v/>
      </c>
      <c r="K3764" s="7" t="str">
        <f>IFERROR(ROUND(AVERAGEIF('Week 2 - Making'!$B:$B,'Product List'!$A3764,'Week 2 - Making'!$P:$P),0),"")</f>
        <v/>
      </c>
      <c r="L3764" s="263" t="str">
        <f>IFERROR(ROUND(AVERAGEIF('Week 3 - Making'!$B:$B,'Product List'!$A3764,'Week 3 - Making'!$P:$P),0),"")</f>
        <v/>
      </c>
      <c r="M3764" s="7" t="str">
        <f>IFERROR(ROUND(AVERAGEIF('Week 4 - Making'!$B:$B,'Product List'!$A3764,'Week 4 - Making'!$P:$P),0),"")</f>
        <v/>
      </c>
      <c r="N3764" s="7" t="str">
        <f>IFERROR(ROUND(AVERAGEIF('Week 5 - Making'!$B:$B,'Product List'!$A3764,'Week 5 - Making'!$P:$P),0),"")</f>
        <v/>
      </c>
      <c r="O3764" s="7"/>
      <c r="P3764" s="7" t="str">
        <f t="array" ref="P3764">iferror(xlookup(C3764,'Product Families'!A:A,'Product Families'!S:S),"")</f>
        <v/>
      </c>
    </row>
    <row r="3765" ht="14.25" customHeight="1">
      <c r="A3765" s="122"/>
      <c r="B3765" s="270"/>
      <c r="C3765" s="122"/>
      <c r="D3765" s="7" t="str">
        <f t="array" ref="D3765">IFERROR(XLOOKUP($C3765,'Product Families'!$A:$A,'Product Families'!$D:$D),"")</f>
        <v/>
      </c>
      <c r="E3765" s="7" t="str">
        <f t="array" ref="E3765">IFERROR(XLOOKUP($C3765,'Product Families'!$A:$A,'Product Families'!$E:$E),"")</f>
        <v/>
      </c>
      <c r="F3765" s="7" t="str">
        <f t="array" ref="F3765">IFERROR(XLOOKUP($C3765,'Product Families'!$A:$A,'Product Families'!$F:$F),"")</f>
        <v/>
      </c>
      <c r="G3765" s="7" t="str">
        <f t="array" ref="G3765">IFERROR(XLOOKUP($C3765,'Product Families'!$A:$A,'Product Families'!$G:$G),"")</f>
        <v/>
      </c>
      <c r="J3765" s="7" t="str">
        <f>IFERROR(ROUND(AVERAGEIF('Week 1 - Making'!$B:$B,'Product List'!$A3765,'Week 1 - Making'!$P:$P),0),"")</f>
        <v/>
      </c>
      <c r="K3765" s="7" t="str">
        <f>IFERROR(ROUND(AVERAGEIF('Week 2 - Making'!$B:$B,'Product List'!$A3765,'Week 2 - Making'!$P:$P),0),"")</f>
        <v/>
      </c>
      <c r="L3765" s="263" t="str">
        <f>IFERROR(ROUND(AVERAGEIF('Week 3 - Making'!$B:$B,'Product List'!$A3765,'Week 3 - Making'!$P:$P),0),"")</f>
        <v/>
      </c>
      <c r="M3765" s="7" t="str">
        <f>IFERROR(ROUND(AVERAGEIF('Week 4 - Making'!$B:$B,'Product List'!$A3765,'Week 4 - Making'!$P:$P),0),"")</f>
        <v/>
      </c>
      <c r="N3765" s="7" t="str">
        <f>IFERROR(ROUND(AVERAGEIF('Week 5 - Making'!$B:$B,'Product List'!$A3765,'Week 5 - Making'!$P:$P),0),"")</f>
        <v/>
      </c>
      <c r="O3765" s="7"/>
      <c r="P3765" s="7" t="str">
        <f t="array" ref="P3765">iferror(xlookup(C3765,'Product Families'!A:A,'Product Families'!S:S),"")</f>
        <v/>
      </c>
    </row>
    <row r="3766" ht="14.25" customHeight="1">
      <c r="A3766" s="122"/>
      <c r="B3766" s="270"/>
      <c r="C3766" s="122"/>
      <c r="D3766" s="7" t="str">
        <f t="array" ref="D3766">IFERROR(XLOOKUP($C3766,'Product Families'!$A:$A,'Product Families'!$D:$D),"")</f>
        <v/>
      </c>
      <c r="E3766" s="7" t="str">
        <f t="array" ref="E3766">IFERROR(XLOOKUP($C3766,'Product Families'!$A:$A,'Product Families'!$E:$E),"")</f>
        <v/>
      </c>
      <c r="F3766" s="7" t="str">
        <f t="array" ref="F3766">IFERROR(XLOOKUP($C3766,'Product Families'!$A:$A,'Product Families'!$F:$F),"")</f>
        <v/>
      </c>
      <c r="G3766" s="7" t="str">
        <f t="array" ref="G3766">IFERROR(XLOOKUP($C3766,'Product Families'!$A:$A,'Product Families'!$G:$G),"")</f>
        <v/>
      </c>
      <c r="J3766" s="7" t="str">
        <f>IFERROR(ROUND(AVERAGEIF('Week 1 - Making'!$B:$B,'Product List'!$A3766,'Week 1 - Making'!$P:$P),0),"")</f>
        <v/>
      </c>
      <c r="K3766" s="7" t="str">
        <f>IFERROR(ROUND(AVERAGEIF('Week 2 - Making'!$B:$B,'Product List'!$A3766,'Week 2 - Making'!$P:$P),0),"")</f>
        <v/>
      </c>
      <c r="L3766" s="263" t="str">
        <f>IFERROR(ROUND(AVERAGEIF('Week 3 - Making'!$B:$B,'Product List'!$A3766,'Week 3 - Making'!$P:$P),0),"")</f>
        <v/>
      </c>
      <c r="M3766" s="7" t="str">
        <f>IFERROR(ROUND(AVERAGEIF('Week 4 - Making'!$B:$B,'Product List'!$A3766,'Week 4 - Making'!$P:$P),0),"")</f>
        <v/>
      </c>
      <c r="N3766" s="7" t="str">
        <f>IFERROR(ROUND(AVERAGEIF('Week 5 - Making'!$B:$B,'Product List'!$A3766,'Week 5 - Making'!$P:$P),0),"")</f>
        <v/>
      </c>
      <c r="O3766" s="7"/>
      <c r="P3766" s="7" t="str">
        <f t="array" ref="P3766">iferror(xlookup(C3766,'Product Families'!A:A,'Product Families'!S:S),"")</f>
        <v/>
      </c>
    </row>
    <row r="3767" ht="14.25" customHeight="1">
      <c r="A3767" s="122"/>
      <c r="B3767" s="270"/>
      <c r="C3767" s="122"/>
      <c r="D3767" s="7" t="str">
        <f t="array" ref="D3767">IFERROR(XLOOKUP($C3767,'Product Families'!$A:$A,'Product Families'!$D:$D),"")</f>
        <v/>
      </c>
      <c r="E3767" s="7" t="str">
        <f t="array" ref="E3767">IFERROR(XLOOKUP($C3767,'Product Families'!$A:$A,'Product Families'!$E:$E),"")</f>
        <v/>
      </c>
      <c r="F3767" s="7" t="str">
        <f t="array" ref="F3767">IFERROR(XLOOKUP($C3767,'Product Families'!$A:$A,'Product Families'!$F:$F),"")</f>
        <v/>
      </c>
      <c r="G3767" s="7" t="str">
        <f t="array" ref="G3767">IFERROR(XLOOKUP($C3767,'Product Families'!$A:$A,'Product Families'!$G:$G),"")</f>
        <v/>
      </c>
      <c r="J3767" s="7" t="str">
        <f>IFERROR(ROUND(AVERAGEIF('Week 1 - Making'!$B:$B,'Product List'!$A3767,'Week 1 - Making'!$P:$P),0),"")</f>
        <v/>
      </c>
      <c r="K3767" s="7" t="str">
        <f>IFERROR(ROUND(AVERAGEIF('Week 2 - Making'!$B:$B,'Product List'!$A3767,'Week 2 - Making'!$P:$P),0),"")</f>
        <v/>
      </c>
      <c r="L3767" s="263" t="str">
        <f>IFERROR(ROUND(AVERAGEIF('Week 3 - Making'!$B:$B,'Product List'!$A3767,'Week 3 - Making'!$P:$P),0),"")</f>
        <v/>
      </c>
      <c r="M3767" s="7" t="str">
        <f>IFERROR(ROUND(AVERAGEIF('Week 4 - Making'!$B:$B,'Product List'!$A3767,'Week 4 - Making'!$P:$P),0),"")</f>
        <v/>
      </c>
      <c r="N3767" s="7" t="str">
        <f>IFERROR(ROUND(AVERAGEIF('Week 5 - Making'!$B:$B,'Product List'!$A3767,'Week 5 - Making'!$P:$P),0),"")</f>
        <v/>
      </c>
      <c r="O3767" s="7"/>
      <c r="P3767" s="7" t="str">
        <f t="array" ref="P3767">iferror(xlookup(C3767,'Product Families'!A:A,'Product Families'!S:S),"")</f>
        <v/>
      </c>
    </row>
    <row r="3768" ht="14.25" customHeight="1">
      <c r="A3768" s="122"/>
      <c r="B3768" s="270"/>
      <c r="C3768" s="122"/>
      <c r="D3768" s="7" t="str">
        <f t="array" ref="D3768">IFERROR(XLOOKUP($C3768,'Product Families'!$A:$A,'Product Families'!$D:$D),"")</f>
        <v/>
      </c>
      <c r="E3768" s="7" t="str">
        <f t="array" ref="E3768">IFERROR(XLOOKUP($C3768,'Product Families'!$A:$A,'Product Families'!$E:$E),"")</f>
        <v/>
      </c>
      <c r="F3768" s="7" t="str">
        <f t="array" ref="F3768">IFERROR(XLOOKUP($C3768,'Product Families'!$A:$A,'Product Families'!$F:$F),"")</f>
        <v/>
      </c>
      <c r="G3768" s="7" t="str">
        <f t="array" ref="G3768">IFERROR(XLOOKUP($C3768,'Product Families'!$A:$A,'Product Families'!$G:$G),"")</f>
        <v/>
      </c>
      <c r="J3768" s="7" t="str">
        <f>IFERROR(ROUND(AVERAGEIF('Week 1 - Making'!$B:$B,'Product List'!$A3768,'Week 1 - Making'!$P:$P),0),"")</f>
        <v/>
      </c>
      <c r="K3768" s="7" t="str">
        <f>IFERROR(ROUND(AVERAGEIF('Week 2 - Making'!$B:$B,'Product List'!$A3768,'Week 2 - Making'!$P:$P),0),"")</f>
        <v/>
      </c>
      <c r="L3768" s="263" t="str">
        <f>IFERROR(ROUND(AVERAGEIF('Week 3 - Making'!$B:$B,'Product List'!$A3768,'Week 3 - Making'!$P:$P),0),"")</f>
        <v/>
      </c>
      <c r="M3768" s="7" t="str">
        <f>IFERROR(ROUND(AVERAGEIF('Week 4 - Making'!$B:$B,'Product List'!$A3768,'Week 4 - Making'!$P:$P),0),"")</f>
        <v/>
      </c>
      <c r="N3768" s="7" t="str">
        <f>IFERROR(ROUND(AVERAGEIF('Week 5 - Making'!$B:$B,'Product List'!$A3768,'Week 5 - Making'!$P:$P),0),"")</f>
        <v/>
      </c>
      <c r="O3768" s="7"/>
      <c r="P3768" s="7" t="str">
        <f t="array" ref="P3768">iferror(xlookup(C3768,'Product Families'!A:A,'Product Families'!S:S),"")</f>
        <v/>
      </c>
    </row>
    <row r="3769" ht="14.25" customHeight="1">
      <c r="A3769" s="122"/>
      <c r="B3769" s="270"/>
      <c r="C3769" s="122"/>
      <c r="D3769" s="7" t="str">
        <f t="array" ref="D3769">IFERROR(XLOOKUP($C3769,'Product Families'!$A:$A,'Product Families'!$D:$D),"")</f>
        <v/>
      </c>
      <c r="E3769" s="7" t="str">
        <f t="array" ref="E3769">IFERROR(XLOOKUP($C3769,'Product Families'!$A:$A,'Product Families'!$E:$E),"")</f>
        <v/>
      </c>
      <c r="F3769" s="7" t="str">
        <f t="array" ref="F3769">IFERROR(XLOOKUP($C3769,'Product Families'!$A:$A,'Product Families'!$F:$F),"")</f>
        <v/>
      </c>
      <c r="G3769" s="7" t="str">
        <f t="array" ref="G3769">IFERROR(XLOOKUP($C3769,'Product Families'!$A:$A,'Product Families'!$G:$G),"")</f>
        <v/>
      </c>
      <c r="J3769" s="7" t="str">
        <f>IFERROR(ROUND(AVERAGEIF('Week 1 - Making'!$B:$B,'Product List'!$A3769,'Week 1 - Making'!$P:$P),0),"")</f>
        <v/>
      </c>
      <c r="K3769" s="7" t="str">
        <f>IFERROR(ROUND(AVERAGEIF('Week 2 - Making'!$B:$B,'Product List'!$A3769,'Week 2 - Making'!$P:$P),0),"")</f>
        <v/>
      </c>
      <c r="L3769" s="263" t="str">
        <f>IFERROR(ROUND(AVERAGEIF('Week 3 - Making'!$B:$B,'Product List'!$A3769,'Week 3 - Making'!$P:$P),0),"")</f>
        <v/>
      </c>
      <c r="M3769" s="7" t="str">
        <f>IFERROR(ROUND(AVERAGEIF('Week 4 - Making'!$B:$B,'Product List'!$A3769,'Week 4 - Making'!$P:$P),0),"")</f>
        <v/>
      </c>
      <c r="N3769" s="7" t="str">
        <f>IFERROR(ROUND(AVERAGEIF('Week 5 - Making'!$B:$B,'Product List'!$A3769,'Week 5 - Making'!$P:$P),0),"")</f>
        <v/>
      </c>
      <c r="O3769" s="7"/>
      <c r="P3769" s="7" t="str">
        <f t="array" ref="P3769">iferror(xlookup(C3769,'Product Families'!A:A,'Product Families'!S:S),"")</f>
        <v/>
      </c>
    </row>
    <row r="3770" ht="14.25" customHeight="1">
      <c r="A3770" s="122"/>
      <c r="B3770" s="270"/>
      <c r="C3770" s="122"/>
      <c r="D3770" s="7" t="str">
        <f t="array" ref="D3770">IFERROR(XLOOKUP($C3770,'Product Families'!$A:$A,'Product Families'!$D:$D),"")</f>
        <v/>
      </c>
      <c r="E3770" s="7" t="str">
        <f t="array" ref="E3770">IFERROR(XLOOKUP($C3770,'Product Families'!$A:$A,'Product Families'!$E:$E),"")</f>
        <v/>
      </c>
      <c r="F3770" s="7" t="str">
        <f t="array" ref="F3770">IFERROR(XLOOKUP($C3770,'Product Families'!$A:$A,'Product Families'!$F:$F),"")</f>
        <v/>
      </c>
      <c r="G3770" s="7" t="str">
        <f t="array" ref="G3770">IFERROR(XLOOKUP($C3770,'Product Families'!$A:$A,'Product Families'!$G:$G),"")</f>
        <v/>
      </c>
      <c r="J3770" s="7" t="str">
        <f>IFERROR(ROUND(AVERAGEIF('Week 1 - Making'!$B:$B,'Product List'!$A3770,'Week 1 - Making'!$P:$P),0),"")</f>
        <v/>
      </c>
      <c r="K3770" s="7" t="str">
        <f>IFERROR(ROUND(AVERAGEIF('Week 2 - Making'!$B:$B,'Product List'!$A3770,'Week 2 - Making'!$P:$P),0),"")</f>
        <v/>
      </c>
      <c r="L3770" s="263" t="str">
        <f>IFERROR(ROUND(AVERAGEIF('Week 3 - Making'!$B:$B,'Product List'!$A3770,'Week 3 - Making'!$P:$P),0),"")</f>
        <v/>
      </c>
      <c r="M3770" s="7" t="str">
        <f>IFERROR(ROUND(AVERAGEIF('Week 4 - Making'!$B:$B,'Product List'!$A3770,'Week 4 - Making'!$P:$P),0),"")</f>
        <v/>
      </c>
      <c r="N3770" s="7" t="str">
        <f>IFERROR(ROUND(AVERAGEIF('Week 5 - Making'!$B:$B,'Product List'!$A3770,'Week 5 - Making'!$P:$P),0),"")</f>
        <v/>
      </c>
      <c r="O3770" s="7"/>
      <c r="P3770" s="7" t="str">
        <f t="array" ref="P3770">iferror(xlookup(C3770,'Product Families'!A:A,'Product Families'!S:S),"")</f>
        <v/>
      </c>
    </row>
    <row r="3771" ht="14.25" customHeight="1">
      <c r="A3771" s="122"/>
      <c r="B3771" s="270"/>
      <c r="C3771" s="122"/>
      <c r="D3771" s="7" t="str">
        <f t="array" ref="D3771">IFERROR(XLOOKUP($C3771,'Product Families'!$A:$A,'Product Families'!$D:$D),"")</f>
        <v/>
      </c>
      <c r="E3771" s="7" t="str">
        <f t="array" ref="E3771">IFERROR(XLOOKUP($C3771,'Product Families'!$A:$A,'Product Families'!$E:$E),"")</f>
        <v/>
      </c>
      <c r="F3771" s="7" t="str">
        <f t="array" ref="F3771">IFERROR(XLOOKUP($C3771,'Product Families'!$A:$A,'Product Families'!$F:$F),"")</f>
        <v/>
      </c>
      <c r="G3771" s="7" t="str">
        <f t="array" ref="G3771">IFERROR(XLOOKUP($C3771,'Product Families'!$A:$A,'Product Families'!$G:$G),"")</f>
        <v/>
      </c>
      <c r="J3771" s="7" t="str">
        <f>IFERROR(ROUND(AVERAGEIF('Week 1 - Making'!$B:$B,'Product List'!$A3771,'Week 1 - Making'!$P:$P),0),"")</f>
        <v/>
      </c>
      <c r="K3771" s="7" t="str">
        <f>IFERROR(ROUND(AVERAGEIF('Week 2 - Making'!$B:$B,'Product List'!$A3771,'Week 2 - Making'!$P:$P),0),"")</f>
        <v/>
      </c>
      <c r="L3771" s="263" t="str">
        <f>IFERROR(ROUND(AVERAGEIF('Week 3 - Making'!$B:$B,'Product List'!$A3771,'Week 3 - Making'!$P:$P),0),"")</f>
        <v/>
      </c>
      <c r="M3771" s="7" t="str">
        <f>IFERROR(ROUND(AVERAGEIF('Week 4 - Making'!$B:$B,'Product List'!$A3771,'Week 4 - Making'!$P:$P),0),"")</f>
        <v/>
      </c>
      <c r="N3771" s="7" t="str">
        <f>IFERROR(ROUND(AVERAGEIF('Week 5 - Making'!$B:$B,'Product List'!$A3771,'Week 5 - Making'!$P:$P),0),"")</f>
        <v/>
      </c>
      <c r="O3771" s="7"/>
      <c r="P3771" s="7" t="str">
        <f t="array" ref="P3771">iferror(xlookup(C3771,'Product Families'!A:A,'Product Families'!S:S),"")</f>
        <v/>
      </c>
    </row>
    <row r="3772" ht="14.25" customHeight="1">
      <c r="A3772" s="122"/>
      <c r="B3772" s="270"/>
      <c r="C3772" s="122"/>
      <c r="D3772" s="7" t="str">
        <f t="array" ref="D3772">IFERROR(XLOOKUP($C3772,'Product Families'!$A:$A,'Product Families'!$D:$D),"")</f>
        <v/>
      </c>
      <c r="E3772" s="7" t="str">
        <f t="array" ref="E3772">IFERROR(XLOOKUP($C3772,'Product Families'!$A:$A,'Product Families'!$E:$E),"")</f>
        <v/>
      </c>
      <c r="F3772" s="7" t="str">
        <f t="array" ref="F3772">IFERROR(XLOOKUP($C3772,'Product Families'!$A:$A,'Product Families'!$F:$F),"")</f>
        <v/>
      </c>
      <c r="G3772" s="7" t="str">
        <f t="array" ref="G3772">IFERROR(XLOOKUP($C3772,'Product Families'!$A:$A,'Product Families'!$G:$G),"")</f>
        <v/>
      </c>
      <c r="J3772" s="7" t="str">
        <f>IFERROR(ROUND(AVERAGEIF('Week 1 - Making'!$B:$B,'Product List'!$A3772,'Week 1 - Making'!$P:$P),0),"")</f>
        <v/>
      </c>
      <c r="K3772" s="7" t="str">
        <f>IFERROR(ROUND(AVERAGEIF('Week 2 - Making'!$B:$B,'Product List'!$A3772,'Week 2 - Making'!$P:$P),0),"")</f>
        <v/>
      </c>
      <c r="L3772" s="263" t="str">
        <f>IFERROR(ROUND(AVERAGEIF('Week 3 - Making'!$B:$B,'Product List'!$A3772,'Week 3 - Making'!$P:$P),0),"")</f>
        <v/>
      </c>
      <c r="M3772" s="7" t="str">
        <f>IFERROR(ROUND(AVERAGEIF('Week 4 - Making'!$B:$B,'Product List'!$A3772,'Week 4 - Making'!$P:$P),0),"")</f>
        <v/>
      </c>
      <c r="N3772" s="7" t="str">
        <f>IFERROR(ROUND(AVERAGEIF('Week 5 - Making'!$B:$B,'Product List'!$A3772,'Week 5 - Making'!$P:$P),0),"")</f>
        <v/>
      </c>
      <c r="O3772" s="7"/>
      <c r="P3772" s="7" t="str">
        <f t="array" ref="P3772">iferror(xlookup(C3772,'Product Families'!A:A,'Product Families'!S:S),"")</f>
        <v/>
      </c>
    </row>
    <row r="3773" ht="14.25" customHeight="1">
      <c r="A3773" s="122"/>
      <c r="B3773" s="270"/>
      <c r="C3773" s="122"/>
      <c r="D3773" s="7" t="str">
        <f t="array" ref="D3773">IFERROR(XLOOKUP($C3773,'Product Families'!$A:$A,'Product Families'!$D:$D),"")</f>
        <v/>
      </c>
      <c r="E3773" s="7" t="str">
        <f t="array" ref="E3773">IFERROR(XLOOKUP($C3773,'Product Families'!$A:$A,'Product Families'!$E:$E),"")</f>
        <v/>
      </c>
      <c r="F3773" s="7" t="str">
        <f t="array" ref="F3773">IFERROR(XLOOKUP($C3773,'Product Families'!$A:$A,'Product Families'!$F:$F),"")</f>
        <v/>
      </c>
      <c r="G3773" s="7" t="str">
        <f t="array" ref="G3773">IFERROR(XLOOKUP($C3773,'Product Families'!$A:$A,'Product Families'!$G:$G),"")</f>
        <v/>
      </c>
      <c r="J3773" s="7" t="str">
        <f>IFERROR(ROUND(AVERAGEIF('Week 1 - Making'!$B:$B,'Product List'!$A3773,'Week 1 - Making'!$P:$P),0),"")</f>
        <v/>
      </c>
      <c r="K3773" s="7" t="str">
        <f>IFERROR(ROUND(AVERAGEIF('Week 2 - Making'!$B:$B,'Product List'!$A3773,'Week 2 - Making'!$P:$P),0),"")</f>
        <v/>
      </c>
      <c r="L3773" s="263" t="str">
        <f>IFERROR(ROUND(AVERAGEIF('Week 3 - Making'!$B:$B,'Product List'!$A3773,'Week 3 - Making'!$P:$P),0),"")</f>
        <v/>
      </c>
      <c r="M3773" s="7" t="str">
        <f>IFERROR(ROUND(AVERAGEIF('Week 4 - Making'!$B:$B,'Product List'!$A3773,'Week 4 - Making'!$P:$P),0),"")</f>
        <v/>
      </c>
      <c r="N3773" s="7" t="str">
        <f>IFERROR(ROUND(AVERAGEIF('Week 5 - Making'!$B:$B,'Product List'!$A3773,'Week 5 - Making'!$P:$P),0),"")</f>
        <v/>
      </c>
      <c r="O3773" s="7"/>
      <c r="P3773" s="7" t="str">
        <f t="array" ref="P3773">iferror(xlookup(C3773,'Product Families'!A:A,'Product Families'!S:S),"")</f>
        <v/>
      </c>
    </row>
    <row r="3774" ht="14.25" customHeight="1">
      <c r="A3774" s="122"/>
      <c r="B3774" s="270"/>
      <c r="C3774" s="122"/>
      <c r="D3774" s="7" t="str">
        <f t="array" ref="D3774">IFERROR(XLOOKUP($C3774,'Product Families'!$A:$A,'Product Families'!$D:$D),"")</f>
        <v/>
      </c>
      <c r="E3774" s="7" t="str">
        <f t="array" ref="E3774">IFERROR(XLOOKUP($C3774,'Product Families'!$A:$A,'Product Families'!$E:$E),"")</f>
        <v/>
      </c>
      <c r="F3774" s="7" t="str">
        <f t="array" ref="F3774">IFERROR(XLOOKUP($C3774,'Product Families'!$A:$A,'Product Families'!$F:$F),"")</f>
        <v/>
      </c>
      <c r="G3774" s="7" t="str">
        <f t="array" ref="G3774">IFERROR(XLOOKUP($C3774,'Product Families'!$A:$A,'Product Families'!$G:$G),"")</f>
        <v/>
      </c>
      <c r="J3774" s="7" t="str">
        <f>IFERROR(ROUND(AVERAGEIF('Week 1 - Making'!$B:$B,'Product List'!$A3774,'Week 1 - Making'!$P:$P),0),"")</f>
        <v/>
      </c>
      <c r="K3774" s="7" t="str">
        <f>IFERROR(ROUND(AVERAGEIF('Week 2 - Making'!$B:$B,'Product List'!$A3774,'Week 2 - Making'!$P:$P),0),"")</f>
        <v/>
      </c>
      <c r="L3774" s="263" t="str">
        <f>IFERROR(ROUND(AVERAGEIF('Week 3 - Making'!$B:$B,'Product List'!$A3774,'Week 3 - Making'!$P:$P),0),"")</f>
        <v/>
      </c>
      <c r="M3774" s="7" t="str">
        <f>IFERROR(ROUND(AVERAGEIF('Week 4 - Making'!$B:$B,'Product List'!$A3774,'Week 4 - Making'!$P:$P),0),"")</f>
        <v/>
      </c>
      <c r="N3774" s="7" t="str">
        <f>IFERROR(ROUND(AVERAGEIF('Week 5 - Making'!$B:$B,'Product List'!$A3774,'Week 5 - Making'!$P:$P),0),"")</f>
        <v/>
      </c>
      <c r="O3774" s="7"/>
      <c r="P3774" s="7" t="str">
        <f t="array" ref="P3774">iferror(xlookup(C3774,'Product Families'!A:A,'Product Families'!S:S),"")</f>
        <v/>
      </c>
    </row>
    <row r="3775" ht="14.25" customHeight="1">
      <c r="A3775" s="122"/>
      <c r="B3775" s="270"/>
      <c r="C3775" s="122"/>
      <c r="D3775" s="7" t="str">
        <f t="array" ref="D3775">IFERROR(XLOOKUP($C3775,'Product Families'!$A:$A,'Product Families'!$D:$D),"")</f>
        <v/>
      </c>
      <c r="E3775" s="7" t="str">
        <f t="array" ref="E3775">IFERROR(XLOOKUP($C3775,'Product Families'!$A:$A,'Product Families'!$E:$E),"")</f>
        <v/>
      </c>
      <c r="F3775" s="7" t="str">
        <f t="array" ref="F3775">IFERROR(XLOOKUP($C3775,'Product Families'!$A:$A,'Product Families'!$F:$F),"")</f>
        <v/>
      </c>
      <c r="G3775" s="7" t="str">
        <f t="array" ref="G3775">IFERROR(XLOOKUP($C3775,'Product Families'!$A:$A,'Product Families'!$G:$G),"")</f>
        <v/>
      </c>
      <c r="J3775" s="7" t="str">
        <f>IFERROR(ROUND(AVERAGEIF('Week 1 - Making'!$B:$B,'Product List'!$A3775,'Week 1 - Making'!$P:$P),0),"")</f>
        <v/>
      </c>
      <c r="K3775" s="7" t="str">
        <f>IFERROR(ROUND(AVERAGEIF('Week 2 - Making'!$B:$B,'Product List'!$A3775,'Week 2 - Making'!$P:$P),0),"")</f>
        <v/>
      </c>
      <c r="L3775" s="263" t="str">
        <f>IFERROR(ROUND(AVERAGEIF('Week 3 - Making'!$B:$B,'Product List'!$A3775,'Week 3 - Making'!$P:$P),0),"")</f>
        <v/>
      </c>
      <c r="M3775" s="7" t="str">
        <f>IFERROR(ROUND(AVERAGEIF('Week 4 - Making'!$B:$B,'Product List'!$A3775,'Week 4 - Making'!$P:$P),0),"")</f>
        <v/>
      </c>
      <c r="N3775" s="7" t="str">
        <f>IFERROR(ROUND(AVERAGEIF('Week 5 - Making'!$B:$B,'Product List'!$A3775,'Week 5 - Making'!$P:$P),0),"")</f>
        <v/>
      </c>
      <c r="O3775" s="7"/>
      <c r="P3775" s="7" t="str">
        <f t="array" ref="P3775">iferror(xlookup(C3775,'Product Families'!A:A,'Product Families'!S:S),"")</f>
        <v/>
      </c>
    </row>
    <row r="3776" ht="14.25" customHeight="1">
      <c r="A3776" s="122"/>
      <c r="B3776" s="270"/>
      <c r="C3776" s="122"/>
      <c r="D3776" s="7" t="str">
        <f t="array" ref="D3776">IFERROR(XLOOKUP($C3776,'Product Families'!$A:$A,'Product Families'!$D:$D),"")</f>
        <v/>
      </c>
      <c r="E3776" s="7" t="str">
        <f t="array" ref="E3776">IFERROR(XLOOKUP($C3776,'Product Families'!$A:$A,'Product Families'!$E:$E),"")</f>
        <v/>
      </c>
      <c r="F3776" s="7" t="str">
        <f t="array" ref="F3776">IFERROR(XLOOKUP($C3776,'Product Families'!$A:$A,'Product Families'!$F:$F),"")</f>
        <v/>
      </c>
      <c r="G3776" s="7" t="str">
        <f t="array" ref="G3776">IFERROR(XLOOKUP($C3776,'Product Families'!$A:$A,'Product Families'!$G:$G),"")</f>
        <v/>
      </c>
      <c r="J3776" s="7" t="str">
        <f>IFERROR(ROUND(AVERAGEIF('Week 1 - Making'!$B:$B,'Product List'!$A3776,'Week 1 - Making'!$P:$P),0),"")</f>
        <v/>
      </c>
      <c r="K3776" s="7" t="str">
        <f>IFERROR(ROUND(AVERAGEIF('Week 2 - Making'!$B:$B,'Product List'!$A3776,'Week 2 - Making'!$P:$P),0),"")</f>
        <v/>
      </c>
      <c r="L3776" s="263" t="str">
        <f>IFERROR(ROUND(AVERAGEIF('Week 3 - Making'!$B:$B,'Product List'!$A3776,'Week 3 - Making'!$P:$P),0),"")</f>
        <v/>
      </c>
      <c r="M3776" s="7" t="str">
        <f>IFERROR(ROUND(AVERAGEIF('Week 4 - Making'!$B:$B,'Product List'!$A3776,'Week 4 - Making'!$P:$P),0),"")</f>
        <v/>
      </c>
      <c r="N3776" s="7" t="str">
        <f>IFERROR(ROUND(AVERAGEIF('Week 5 - Making'!$B:$B,'Product List'!$A3776,'Week 5 - Making'!$P:$P),0),"")</f>
        <v/>
      </c>
      <c r="O3776" s="7"/>
      <c r="P3776" s="7" t="str">
        <f t="array" ref="P3776">iferror(xlookup(C3776,'Product Families'!A:A,'Product Families'!S:S),"")</f>
        <v/>
      </c>
    </row>
    <row r="3777" ht="14.25" customHeight="1">
      <c r="A3777" s="122"/>
      <c r="B3777" s="270"/>
      <c r="C3777" s="122"/>
      <c r="D3777" s="7" t="str">
        <f t="array" ref="D3777">IFERROR(XLOOKUP($C3777,'Product Families'!$A:$A,'Product Families'!$D:$D),"")</f>
        <v/>
      </c>
      <c r="E3777" s="7" t="str">
        <f t="array" ref="E3777">IFERROR(XLOOKUP($C3777,'Product Families'!$A:$A,'Product Families'!$E:$E),"")</f>
        <v/>
      </c>
      <c r="F3777" s="7" t="str">
        <f t="array" ref="F3777">IFERROR(XLOOKUP($C3777,'Product Families'!$A:$A,'Product Families'!$F:$F),"")</f>
        <v/>
      </c>
      <c r="G3777" s="7" t="str">
        <f t="array" ref="G3777">IFERROR(XLOOKUP($C3777,'Product Families'!$A:$A,'Product Families'!$G:$G),"")</f>
        <v/>
      </c>
      <c r="J3777" s="7" t="str">
        <f>IFERROR(ROUND(AVERAGEIF('Week 1 - Making'!$B:$B,'Product List'!$A3777,'Week 1 - Making'!$P:$P),0),"")</f>
        <v/>
      </c>
      <c r="K3777" s="7" t="str">
        <f>IFERROR(ROUND(AVERAGEIF('Week 2 - Making'!$B:$B,'Product List'!$A3777,'Week 2 - Making'!$P:$P),0),"")</f>
        <v/>
      </c>
      <c r="L3777" s="263" t="str">
        <f>IFERROR(ROUND(AVERAGEIF('Week 3 - Making'!$B:$B,'Product List'!$A3777,'Week 3 - Making'!$P:$P),0),"")</f>
        <v/>
      </c>
      <c r="M3777" s="7" t="str">
        <f>IFERROR(ROUND(AVERAGEIF('Week 4 - Making'!$B:$B,'Product List'!$A3777,'Week 4 - Making'!$P:$P),0),"")</f>
        <v/>
      </c>
      <c r="N3777" s="7" t="str">
        <f>IFERROR(ROUND(AVERAGEIF('Week 5 - Making'!$B:$B,'Product List'!$A3777,'Week 5 - Making'!$P:$P),0),"")</f>
        <v/>
      </c>
      <c r="O3777" s="7"/>
      <c r="P3777" s="7" t="str">
        <f t="array" ref="P3777">iferror(xlookup(C3777,'Product Families'!A:A,'Product Families'!S:S),"")</f>
        <v/>
      </c>
    </row>
    <row r="3778" ht="14.25" customHeight="1">
      <c r="A3778" s="122"/>
      <c r="B3778" s="270"/>
      <c r="C3778" s="122"/>
      <c r="D3778" s="7" t="str">
        <f t="array" ref="D3778">IFERROR(XLOOKUP($C3778,'Product Families'!$A:$A,'Product Families'!$D:$D),"")</f>
        <v/>
      </c>
      <c r="E3778" s="7" t="str">
        <f t="array" ref="E3778">IFERROR(XLOOKUP($C3778,'Product Families'!$A:$A,'Product Families'!$E:$E),"")</f>
        <v/>
      </c>
      <c r="F3778" s="7" t="str">
        <f t="array" ref="F3778">IFERROR(XLOOKUP($C3778,'Product Families'!$A:$A,'Product Families'!$F:$F),"")</f>
        <v/>
      </c>
      <c r="G3778" s="7" t="str">
        <f t="array" ref="G3778">IFERROR(XLOOKUP($C3778,'Product Families'!$A:$A,'Product Families'!$G:$G),"")</f>
        <v/>
      </c>
      <c r="J3778" s="7" t="str">
        <f>IFERROR(ROUND(AVERAGEIF('Week 1 - Making'!$B:$B,'Product List'!$A3778,'Week 1 - Making'!$P:$P),0),"")</f>
        <v/>
      </c>
      <c r="K3778" s="7" t="str">
        <f>IFERROR(ROUND(AVERAGEIF('Week 2 - Making'!$B:$B,'Product List'!$A3778,'Week 2 - Making'!$P:$P),0),"")</f>
        <v/>
      </c>
      <c r="L3778" s="263" t="str">
        <f>IFERROR(ROUND(AVERAGEIF('Week 3 - Making'!$B:$B,'Product List'!$A3778,'Week 3 - Making'!$P:$P),0),"")</f>
        <v/>
      </c>
      <c r="M3778" s="7" t="str">
        <f>IFERROR(ROUND(AVERAGEIF('Week 4 - Making'!$B:$B,'Product List'!$A3778,'Week 4 - Making'!$P:$P),0),"")</f>
        <v/>
      </c>
      <c r="N3778" s="7" t="str">
        <f>IFERROR(ROUND(AVERAGEIF('Week 5 - Making'!$B:$B,'Product List'!$A3778,'Week 5 - Making'!$P:$P),0),"")</f>
        <v/>
      </c>
      <c r="O3778" s="7"/>
      <c r="P3778" s="7" t="str">
        <f t="array" ref="P3778">iferror(xlookup(C3778,'Product Families'!A:A,'Product Families'!S:S),"")</f>
        <v/>
      </c>
    </row>
    <row r="3779" ht="14.25" customHeight="1">
      <c r="A3779" s="122"/>
      <c r="B3779" s="270"/>
      <c r="C3779" s="122"/>
      <c r="D3779" s="7" t="str">
        <f t="array" ref="D3779">IFERROR(XLOOKUP($C3779,'Product Families'!$A:$A,'Product Families'!$D:$D),"")</f>
        <v/>
      </c>
      <c r="E3779" s="7" t="str">
        <f t="array" ref="E3779">IFERROR(XLOOKUP($C3779,'Product Families'!$A:$A,'Product Families'!$E:$E),"")</f>
        <v/>
      </c>
      <c r="F3779" s="7" t="str">
        <f t="array" ref="F3779">IFERROR(XLOOKUP($C3779,'Product Families'!$A:$A,'Product Families'!$F:$F),"")</f>
        <v/>
      </c>
      <c r="G3779" s="7" t="str">
        <f t="array" ref="G3779">IFERROR(XLOOKUP($C3779,'Product Families'!$A:$A,'Product Families'!$G:$G),"")</f>
        <v/>
      </c>
      <c r="J3779" s="7" t="str">
        <f>IFERROR(ROUND(AVERAGEIF('Week 1 - Making'!$B:$B,'Product List'!$A3779,'Week 1 - Making'!$P:$P),0),"")</f>
        <v/>
      </c>
      <c r="K3779" s="7" t="str">
        <f>IFERROR(ROUND(AVERAGEIF('Week 2 - Making'!$B:$B,'Product List'!$A3779,'Week 2 - Making'!$P:$P),0),"")</f>
        <v/>
      </c>
      <c r="L3779" s="263" t="str">
        <f>IFERROR(ROUND(AVERAGEIF('Week 3 - Making'!$B:$B,'Product List'!$A3779,'Week 3 - Making'!$P:$P),0),"")</f>
        <v/>
      </c>
      <c r="M3779" s="7" t="str">
        <f>IFERROR(ROUND(AVERAGEIF('Week 4 - Making'!$B:$B,'Product List'!$A3779,'Week 4 - Making'!$P:$P),0),"")</f>
        <v/>
      </c>
      <c r="N3779" s="7" t="str">
        <f>IFERROR(ROUND(AVERAGEIF('Week 5 - Making'!$B:$B,'Product List'!$A3779,'Week 5 - Making'!$P:$P),0),"")</f>
        <v/>
      </c>
      <c r="O3779" s="7"/>
      <c r="P3779" s="7" t="str">
        <f t="array" ref="P3779">iferror(xlookup(C3779,'Product Families'!A:A,'Product Families'!S:S),"")</f>
        <v/>
      </c>
    </row>
    <row r="3780" ht="14.25" customHeight="1">
      <c r="A3780" s="122"/>
      <c r="B3780" s="270"/>
      <c r="C3780" s="122"/>
      <c r="D3780" s="7" t="str">
        <f t="array" ref="D3780">IFERROR(XLOOKUP($C3780,'Product Families'!$A:$A,'Product Families'!$D:$D),"")</f>
        <v/>
      </c>
      <c r="E3780" s="7" t="str">
        <f t="array" ref="E3780">IFERROR(XLOOKUP($C3780,'Product Families'!$A:$A,'Product Families'!$E:$E),"")</f>
        <v/>
      </c>
      <c r="F3780" s="7" t="str">
        <f t="array" ref="F3780">IFERROR(XLOOKUP($C3780,'Product Families'!$A:$A,'Product Families'!$F:$F),"")</f>
        <v/>
      </c>
      <c r="G3780" s="7" t="str">
        <f t="array" ref="G3780">IFERROR(XLOOKUP($C3780,'Product Families'!$A:$A,'Product Families'!$G:$G),"")</f>
        <v/>
      </c>
      <c r="J3780" s="7" t="str">
        <f>IFERROR(ROUND(AVERAGEIF('Week 1 - Making'!$B:$B,'Product List'!$A3780,'Week 1 - Making'!$P:$P),0),"")</f>
        <v/>
      </c>
      <c r="K3780" s="7" t="str">
        <f>IFERROR(ROUND(AVERAGEIF('Week 2 - Making'!$B:$B,'Product List'!$A3780,'Week 2 - Making'!$P:$P),0),"")</f>
        <v/>
      </c>
      <c r="L3780" s="263" t="str">
        <f>IFERROR(ROUND(AVERAGEIF('Week 3 - Making'!$B:$B,'Product List'!$A3780,'Week 3 - Making'!$P:$P),0),"")</f>
        <v/>
      </c>
      <c r="M3780" s="7" t="str">
        <f>IFERROR(ROUND(AVERAGEIF('Week 4 - Making'!$B:$B,'Product List'!$A3780,'Week 4 - Making'!$P:$P),0),"")</f>
        <v/>
      </c>
      <c r="N3780" s="7" t="str">
        <f>IFERROR(ROUND(AVERAGEIF('Week 5 - Making'!$B:$B,'Product List'!$A3780,'Week 5 - Making'!$P:$P),0),"")</f>
        <v/>
      </c>
      <c r="O3780" s="7"/>
      <c r="P3780" s="7" t="str">
        <f t="array" ref="P3780">iferror(xlookup(C3780,'Product Families'!A:A,'Product Families'!S:S),"")</f>
        <v/>
      </c>
    </row>
    <row r="3781" ht="14.25" customHeight="1">
      <c r="A3781" s="122"/>
      <c r="B3781" s="270"/>
      <c r="C3781" s="122"/>
      <c r="D3781" s="7" t="str">
        <f t="array" ref="D3781">IFERROR(XLOOKUP($C3781,'Product Families'!$A:$A,'Product Families'!$D:$D),"")</f>
        <v/>
      </c>
      <c r="E3781" s="7" t="str">
        <f t="array" ref="E3781">IFERROR(XLOOKUP($C3781,'Product Families'!$A:$A,'Product Families'!$E:$E),"")</f>
        <v/>
      </c>
      <c r="F3781" s="7" t="str">
        <f t="array" ref="F3781">IFERROR(XLOOKUP($C3781,'Product Families'!$A:$A,'Product Families'!$F:$F),"")</f>
        <v/>
      </c>
      <c r="G3781" s="7" t="str">
        <f t="array" ref="G3781">IFERROR(XLOOKUP($C3781,'Product Families'!$A:$A,'Product Families'!$G:$G),"")</f>
        <v/>
      </c>
      <c r="J3781" s="7" t="str">
        <f>IFERROR(ROUND(AVERAGEIF('Week 1 - Making'!$B:$B,'Product List'!$A3781,'Week 1 - Making'!$P:$P),0),"")</f>
        <v/>
      </c>
      <c r="K3781" s="7" t="str">
        <f>IFERROR(ROUND(AVERAGEIF('Week 2 - Making'!$B:$B,'Product List'!$A3781,'Week 2 - Making'!$P:$P),0),"")</f>
        <v/>
      </c>
      <c r="L3781" s="263" t="str">
        <f>IFERROR(ROUND(AVERAGEIF('Week 3 - Making'!$B:$B,'Product List'!$A3781,'Week 3 - Making'!$P:$P),0),"")</f>
        <v/>
      </c>
      <c r="M3781" s="7" t="str">
        <f>IFERROR(ROUND(AVERAGEIF('Week 4 - Making'!$B:$B,'Product List'!$A3781,'Week 4 - Making'!$P:$P),0),"")</f>
        <v/>
      </c>
      <c r="N3781" s="7" t="str">
        <f>IFERROR(ROUND(AVERAGEIF('Week 5 - Making'!$B:$B,'Product List'!$A3781,'Week 5 - Making'!$P:$P),0),"")</f>
        <v/>
      </c>
      <c r="O3781" s="7"/>
      <c r="P3781" s="7" t="str">
        <f t="array" ref="P3781">iferror(xlookup(C3781,'Product Families'!A:A,'Product Families'!S:S),"")</f>
        <v/>
      </c>
    </row>
    <row r="3782" ht="14.25" customHeight="1">
      <c r="A3782" s="122"/>
      <c r="B3782" s="270"/>
      <c r="C3782" s="122"/>
      <c r="D3782" s="7" t="str">
        <f t="array" ref="D3782">IFERROR(XLOOKUP($C3782,'Product Families'!$A:$A,'Product Families'!$D:$D),"")</f>
        <v/>
      </c>
      <c r="E3782" s="7" t="str">
        <f t="array" ref="E3782">IFERROR(XLOOKUP($C3782,'Product Families'!$A:$A,'Product Families'!$E:$E),"")</f>
        <v/>
      </c>
      <c r="F3782" s="7" t="str">
        <f t="array" ref="F3782">IFERROR(XLOOKUP($C3782,'Product Families'!$A:$A,'Product Families'!$F:$F),"")</f>
        <v/>
      </c>
      <c r="G3782" s="7" t="str">
        <f t="array" ref="G3782">IFERROR(XLOOKUP($C3782,'Product Families'!$A:$A,'Product Families'!$G:$G),"")</f>
        <v/>
      </c>
      <c r="J3782" s="7" t="str">
        <f>IFERROR(ROUND(AVERAGEIF('Week 1 - Making'!$B:$B,'Product List'!$A3782,'Week 1 - Making'!$P:$P),0),"")</f>
        <v/>
      </c>
      <c r="K3782" s="7" t="str">
        <f>IFERROR(ROUND(AVERAGEIF('Week 2 - Making'!$B:$B,'Product List'!$A3782,'Week 2 - Making'!$P:$P),0),"")</f>
        <v/>
      </c>
      <c r="L3782" s="263" t="str">
        <f>IFERROR(ROUND(AVERAGEIF('Week 3 - Making'!$B:$B,'Product List'!$A3782,'Week 3 - Making'!$P:$P),0),"")</f>
        <v/>
      </c>
      <c r="M3782" s="7" t="str">
        <f>IFERROR(ROUND(AVERAGEIF('Week 4 - Making'!$B:$B,'Product List'!$A3782,'Week 4 - Making'!$P:$P),0),"")</f>
        <v/>
      </c>
      <c r="N3782" s="7" t="str">
        <f>IFERROR(ROUND(AVERAGEIF('Week 5 - Making'!$B:$B,'Product List'!$A3782,'Week 5 - Making'!$P:$P),0),"")</f>
        <v/>
      </c>
      <c r="O3782" s="7"/>
      <c r="P3782" s="7" t="str">
        <f t="array" ref="P3782">iferror(xlookup(C3782,'Product Families'!A:A,'Product Families'!S:S),"")</f>
        <v/>
      </c>
    </row>
    <row r="3783" ht="14.25" customHeight="1">
      <c r="A3783" s="122"/>
      <c r="B3783" s="270"/>
      <c r="C3783" s="122"/>
      <c r="D3783" s="7" t="str">
        <f t="array" ref="D3783">IFERROR(XLOOKUP($C3783,'Product Families'!$A:$A,'Product Families'!$D:$D),"")</f>
        <v/>
      </c>
      <c r="E3783" s="7" t="str">
        <f t="array" ref="E3783">IFERROR(XLOOKUP($C3783,'Product Families'!$A:$A,'Product Families'!$E:$E),"")</f>
        <v/>
      </c>
      <c r="F3783" s="7" t="str">
        <f t="array" ref="F3783">IFERROR(XLOOKUP($C3783,'Product Families'!$A:$A,'Product Families'!$F:$F),"")</f>
        <v/>
      </c>
      <c r="G3783" s="7" t="str">
        <f t="array" ref="G3783">IFERROR(XLOOKUP($C3783,'Product Families'!$A:$A,'Product Families'!$G:$G),"")</f>
        <v/>
      </c>
      <c r="J3783" s="7" t="str">
        <f>IFERROR(ROUND(AVERAGEIF('Week 1 - Making'!$B:$B,'Product List'!$A3783,'Week 1 - Making'!$P:$P),0),"")</f>
        <v/>
      </c>
      <c r="K3783" s="7" t="str">
        <f>IFERROR(ROUND(AVERAGEIF('Week 2 - Making'!$B:$B,'Product List'!$A3783,'Week 2 - Making'!$P:$P),0),"")</f>
        <v/>
      </c>
      <c r="L3783" s="263" t="str">
        <f>IFERROR(ROUND(AVERAGEIF('Week 3 - Making'!$B:$B,'Product List'!$A3783,'Week 3 - Making'!$P:$P),0),"")</f>
        <v/>
      </c>
      <c r="M3783" s="7" t="str">
        <f>IFERROR(ROUND(AVERAGEIF('Week 4 - Making'!$B:$B,'Product List'!$A3783,'Week 4 - Making'!$P:$P),0),"")</f>
        <v/>
      </c>
      <c r="N3783" s="7" t="str">
        <f>IFERROR(ROUND(AVERAGEIF('Week 5 - Making'!$B:$B,'Product List'!$A3783,'Week 5 - Making'!$P:$P),0),"")</f>
        <v/>
      </c>
      <c r="O3783" s="7"/>
      <c r="P3783" s="7" t="str">
        <f t="array" ref="P3783">iferror(xlookup(C3783,'Product Families'!A:A,'Product Families'!S:S),"")</f>
        <v/>
      </c>
    </row>
    <row r="3784" ht="14.25" customHeight="1">
      <c r="A3784" s="122"/>
      <c r="B3784" s="270"/>
      <c r="C3784" s="122"/>
      <c r="D3784" s="7" t="str">
        <f t="array" ref="D3784">IFERROR(XLOOKUP($C3784,'Product Families'!$A:$A,'Product Families'!$D:$D),"")</f>
        <v/>
      </c>
      <c r="E3784" s="7" t="str">
        <f t="array" ref="E3784">IFERROR(XLOOKUP($C3784,'Product Families'!$A:$A,'Product Families'!$E:$E),"")</f>
        <v/>
      </c>
      <c r="F3784" s="7" t="str">
        <f t="array" ref="F3784">IFERROR(XLOOKUP($C3784,'Product Families'!$A:$A,'Product Families'!$F:$F),"")</f>
        <v/>
      </c>
      <c r="G3784" s="7" t="str">
        <f t="array" ref="G3784">IFERROR(XLOOKUP($C3784,'Product Families'!$A:$A,'Product Families'!$G:$G),"")</f>
        <v/>
      </c>
      <c r="J3784" s="7" t="str">
        <f>IFERROR(ROUND(AVERAGEIF('Week 1 - Making'!$B:$B,'Product List'!$A3784,'Week 1 - Making'!$P:$P),0),"")</f>
        <v/>
      </c>
      <c r="K3784" s="7" t="str">
        <f>IFERROR(ROUND(AVERAGEIF('Week 2 - Making'!$B:$B,'Product List'!$A3784,'Week 2 - Making'!$P:$P),0),"")</f>
        <v/>
      </c>
      <c r="L3784" s="263" t="str">
        <f>IFERROR(ROUND(AVERAGEIF('Week 3 - Making'!$B:$B,'Product List'!$A3784,'Week 3 - Making'!$P:$P),0),"")</f>
        <v/>
      </c>
      <c r="M3784" s="7" t="str">
        <f>IFERROR(ROUND(AVERAGEIF('Week 4 - Making'!$B:$B,'Product List'!$A3784,'Week 4 - Making'!$P:$P),0),"")</f>
        <v/>
      </c>
      <c r="N3784" s="7" t="str">
        <f>IFERROR(ROUND(AVERAGEIF('Week 5 - Making'!$B:$B,'Product List'!$A3784,'Week 5 - Making'!$P:$P),0),"")</f>
        <v/>
      </c>
      <c r="O3784" s="7"/>
      <c r="P3784" s="7" t="str">
        <f t="array" ref="P3784">iferror(xlookup(C3784,'Product Families'!A:A,'Product Families'!S:S),"")</f>
        <v/>
      </c>
    </row>
    <row r="3785" ht="14.25" customHeight="1">
      <c r="A3785" s="122"/>
      <c r="B3785" s="270"/>
      <c r="C3785" s="122"/>
      <c r="D3785" s="7" t="str">
        <f t="array" ref="D3785">IFERROR(XLOOKUP($C3785,'Product Families'!$A:$A,'Product Families'!$D:$D),"")</f>
        <v/>
      </c>
      <c r="E3785" s="7" t="str">
        <f t="array" ref="E3785">IFERROR(XLOOKUP($C3785,'Product Families'!$A:$A,'Product Families'!$E:$E),"")</f>
        <v/>
      </c>
      <c r="F3785" s="7" t="str">
        <f t="array" ref="F3785">IFERROR(XLOOKUP($C3785,'Product Families'!$A:$A,'Product Families'!$F:$F),"")</f>
        <v/>
      </c>
      <c r="G3785" s="7" t="str">
        <f t="array" ref="G3785">IFERROR(XLOOKUP($C3785,'Product Families'!$A:$A,'Product Families'!$G:$G),"")</f>
        <v/>
      </c>
      <c r="J3785" s="7" t="str">
        <f>IFERROR(ROUND(AVERAGEIF('Week 1 - Making'!$B:$B,'Product List'!$A3785,'Week 1 - Making'!$P:$P),0),"")</f>
        <v/>
      </c>
      <c r="K3785" s="7" t="str">
        <f>IFERROR(ROUND(AVERAGEIF('Week 2 - Making'!$B:$B,'Product List'!$A3785,'Week 2 - Making'!$P:$P),0),"")</f>
        <v/>
      </c>
      <c r="L3785" s="263" t="str">
        <f>IFERROR(ROUND(AVERAGEIF('Week 3 - Making'!$B:$B,'Product List'!$A3785,'Week 3 - Making'!$P:$P),0),"")</f>
        <v/>
      </c>
      <c r="M3785" s="7" t="str">
        <f>IFERROR(ROUND(AVERAGEIF('Week 4 - Making'!$B:$B,'Product List'!$A3785,'Week 4 - Making'!$P:$P),0),"")</f>
        <v/>
      </c>
      <c r="N3785" s="7" t="str">
        <f>IFERROR(ROUND(AVERAGEIF('Week 5 - Making'!$B:$B,'Product List'!$A3785,'Week 5 - Making'!$P:$P),0),"")</f>
        <v/>
      </c>
      <c r="O3785" s="7"/>
      <c r="P3785" s="7" t="str">
        <f t="array" ref="P3785">iferror(xlookup(C3785,'Product Families'!A:A,'Product Families'!S:S),"")</f>
        <v/>
      </c>
    </row>
    <row r="3786" ht="14.25" customHeight="1">
      <c r="A3786" s="122"/>
      <c r="B3786" s="270"/>
      <c r="C3786" s="122"/>
      <c r="D3786" s="7" t="str">
        <f t="array" ref="D3786">IFERROR(XLOOKUP($C3786,'Product Families'!$A:$A,'Product Families'!$D:$D),"")</f>
        <v/>
      </c>
      <c r="E3786" s="7" t="str">
        <f t="array" ref="E3786">IFERROR(XLOOKUP($C3786,'Product Families'!$A:$A,'Product Families'!$E:$E),"")</f>
        <v/>
      </c>
      <c r="F3786" s="7" t="str">
        <f t="array" ref="F3786">IFERROR(XLOOKUP($C3786,'Product Families'!$A:$A,'Product Families'!$F:$F),"")</f>
        <v/>
      </c>
      <c r="G3786" s="7" t="str">
        <f t="array" ref="G3786">IFERROR(XLOOKUP($C3786,'Product Families'!$A:$A,'Product Families'!$G:$G),"")</f>
        <v/>
      </c>
      <c r="J3786" s="7" t="str">
        <f>IFERROR(ROUND(AVERAGEIF('Week 1 - Making'!$B:$B,'Product List'!$A3786,'Week 1 - Making'!$P:$P),0),"")</f>
        <v/>
      </c>
      <c r="K3786" s="7" t="str">
        <f>IFERROR(ROUND(AVERAGEIF('Week 2 - Making'!$B:$B,'Product List'!$A3786,'Week 2 - Making'!$P:$P),0),"")</f>
        <v/>
      </c>
      <c r="L3786" s="263" t="str">
        <f>IFERROR(ROUND(AVERAGEIF('Week 3 - Making'!$B:$B,'Product List'!$A3786,'Week 3 - Making'!$P:$P),0),"")</f>
        <v/>
      </c>
      <c r="M3786" s="7" t="str">
        <f>IFERROR(ROUND(AVERAGEIF('Week 4 - Making'!$B:$B,'Product List'!$A3786,'Week 4 - Making'!$P:$P),0),"")</f>
        <v/>
      </c>
      <c r="N3786" s="7" t="str">
        <f>IFERROR(ROUND(AVERAGEIF('Week 5 - Making'!$B:$B,'Product List'!$A3786,'Week 5 - Making'!$P:$P),0),"")</f>
        <v/>
      </c>
      <c r="O3786" s="7"/>
      <c r="P3786" s="7" t="str">
        <f t="array" ref="P3786">iferror(xlookup(C3786,'Product Families'!A:A,'Product Families'!S:S),"")</f>
        <v/>
      </c>
    </row>
    <row r="3787" ht="14.25" customHeight="1">
      <c r="A3787" s="122"/>
      <c r="B3787" s="270"/>
      <c r="C3787" s="122"/>
      <c r="D3787" s="7" t="str">
        <f t="array" ref="D3787">IFERROR(XLOOKUP($C3787,'Product Families'!$A:$A,'Product Families'!$D:$D),"")</f>
        <v/>
      </c>
      <c r="E3787" s="7" t="str">
        <f t="array" ref="E3787">IFERROR(XLOOKUP($C3787,'Product Families'!$A:$A,'Product Families'!$E:$E),"")</f>
        <v/>
      </c>
      <c r="F3787" s="7" t="str">
        <f t="array" ref="F3787">IFERROR(XLOOKUP($C3787,'Product Families'!$A:$A,'Product Families'!$F:$F),"")</f>
        <v/>
      </c>
      <c r="G3787" s="7" t="str">
        <f t="array" ref="G3787">IFERROR(XLOOKUP($C3787,'Product Families'!$A:$A,'Product Families'!$G:$G),"")</f>
        <v/>
      </c>
      <c r="J3787" s="7" t="str">
        <f>IFERROR(ROUND(AVERAGEIF('Week 1 - Making'!$B:$B,'Product List'!$A3787,'Week 1 - Making'!$P:$P),0),"")</f>
        <v/>
      </c>
      <c r="K3787" s="7" t="str">
        <f>IFERROR(ROUND(AVERAGEIF('Week 2 - Making'!$B:$B,'Product List'!$A3787,'Week 2 - Making'!$P:$P),0),"")</f>
        <v/>
      </c>
      <c r="L3787" s="263" t="str">
        <f>IFERROR(ROUND(AVERAGEIF('Week 3 - Making'!$B:$B,'Product List'!$A3787,'Week 3 - Making'!$P:$P),0),"")</f>
        <v/>
      </c>
      <c r="M3787" s="7" t="str">
        <f>IFERROR(ROUND(AVERAGEIF('Week 4 - Making'!$B:$B,'Product List'!$A3787,'Week 4 - Making'!$P:$P),0),"")</f>
        <v/>
      </c>
      <c r="N3787" s="7" t="str">
        <f>IFERROR(ROUND(AVERAGEIF('Week 5 - Making'!$B:$B,'Product List'!$A3787,'Week 5 - Making'!$P:$P),0),"")</f>
        <v/>
      </c>
      <c r="O3787" s="7"/>
      <c r="P3787" s="7" t="str">
        <f t="array" ref="P3787">iferror(xlookup(C3787,'Product Families'!A:A,'Product Families'!S:S),"")</f>
        <v/>
      </c>
    </row>
    <row r="3788" ht="14.25" customHeight="1">
      <c r="A3788" s="122"/>
      <c r="B3788" s="270"/>
      <c r="C3788" s="122"/>
      <c r="D3788" s="7" t="str">
        <f t="array" ref="D3788">IFERROR(XLOOKUP($C3788,'Product Families'!$A:$A,'Product Families'!$D:$D),"")</f>
        <v/>
      </c>
      <c r="E3788" s="7" t="str">
        <f t="array" ref="E3788">IFERROR(XLOOKUP($C3788,'Product Families'!$A:$A,'Product Families'!$E:$E),"")</f>
        <v/>
      </c>
      <c r="F3788" s="7" t="str">
        <f t="array" ref="F3788">IFERROR(XLOOKUP($C3788,'Product Families'!$A:$A,'Product Families'!$F:$F),"")</f>
        <v/>
      </c>
      <c r="G3788" s="7" t="str">
        <f t="array" ref="G3788">IFERROR(XLOOKUP($C3788,'Product Families'!$A:$A,'Product Families'!$G:$G),"")</f>
        <v/>
      </c>
      <c r="J3788" s="7" t="str">
        <f>IFERROR(ROUND(AVERAGEIF('Week 1 - Making'!$B:$B,'Product List'!$A3788,'Week 1 - Making'!$P:$P),0),"")</f>
        <v/>
      </c>
      <c r="K3788" s="7" t="str">
        <f>IFERROR(ROUND(AVERAGEIF('Week 2 - Making'!$B:$B,'Product List'!$A3788,'Week 2 - Making'!$P:$P),0),"")</f>
        <v/>
      </c>
      <c r="L3788" s="263" t="str">
        <f>IFERROR(ROUND(AVERAGEIF('Week 3 - Making'!$B:$B,'Product List'!$A3788,'Week 3 - Making'!$P:$P),0),"")</f>
        <v/>
      </c>
      <c r="M3788" s="7" t="str">
        <f>IFERROR(ROUND(AVERAGEIF('Week 4 - Making'!$B:$B,'Product List'!$A3788,'Week 4 - Making'!$P:$P),0),"")</f>
        <v/>
      </c>
      <c r="N3788" s="7" t="str">
        <f>IFERROR(ROUND(AVERAGEIF('Week 5 - Making'!$B:$B,'Product List'!$A3788,'Week 5 - Making'!$P:$P),0),"")</f>
        <v/>
      </c>
      <c r="O3788" s="7"/>
      <c r="P3788" s="7" t="str">
        <f t="array" ref="P3788">iferror(xlookup(C3788,'Product Families'!A:A,'Product Families'!S:S),"")</f>
        <v/>
      </c>
    </row>
    <row r="3789" ht="14.25" customHeight="1">
      <c r="A3789" s="122"/>
      <c r="B3789" s="270"/>
      <c r="C3789" s="122"/>
      <c r="D3789" s="7" t="str">
        <f t="array" ref="D3789">IFERROR(XLOOKUP($C3789,'Product Families'!$A:$A,'Product Families'!$D:$D),"")</f>
        <v/>
      </c>
      <c r="E3789" s="7" t="str">
        <f t="array" ref="E3789">IFERROR(XLOOKUP($C3789,'Product Families'!$A:$A,'Product Families'!$E:$E),"")</f>
        <v/>
      </c>
      <c r="F3789" s="7" t="str">
        <f t="array" ref="F3789">IFERROR(XLOOKUP($C3789,'Product Families'!$A:$A,'Product Families'!$F:$F),"")</f>
        <v/>
      </c>
      <c r="G3789" s="7" t="str">
        <f t="array" ref="G3789">IFERROR(XLOOKUP($C3789,'Product Families'!$A:$A,'Product Families'!$G:$G),"")</f>
        <v/>
      </c>
      <c r="J3789" s="7" t="str">
        <f>IFERROR(ROUND(AVERAGEIF('Week 1 - Making'!$B:$B,'Product List'!$A3789,'Week 1 - Making'!$P:$P),0),"")</f>
        <v/>
      </c>
      <c r="K3789" s="7" t="str">
        <f>IFERROR(ROUND(AVERAGEIF('Week 2 - Making'!$B:$B,'Product List'!$A3789,'Week 2 - Making'!$P:$P),0),"")</f>
        <v/>
      </c>
      <c r="L3789" s="263" t="str">
        <f>IFERROR(ROUND(AVERAGEIF('Week 3 - Making'!$B:$B,'Product List'!$A3789,'Week 3 - Making'!$P:$P),0),"")</f>
        <v/>
      </c>
      <c r="M3789" s="7" t="str">
        <f>IFERROR(ROUND(AVERAGEIF('Week 4 - Making'!$B:$B,'Product List'!$A3789,'Week 4 - Making'!$P:$P),0),"")</f>
        <v/>
      </c>
      <c r="N3789" s="7" t="str">
        <f>IFERROR(ROUND(AVERAGEIF('Week 5 - Making'!$B:$B,'Product List'!$A3789,'Week 5 - Making'!$P:$P),0),"")</f>
        <v/>
      </c>
      <c r="O3789" s="7"/>
      <c r="P3789" s="7" t="str">
        <f t="array" ref="P3789">iferror(xlookup(C3789,'Product Families'!A:A,'Product Families'!S:S),"")</f>
        <v/>
      </c>
    </row>
    <row r="3790" ht="14.25" customHeight="1">
      <c r="A3790" s="122"/>
      <c r="B3790" s="270"/>
      <c r="C3790" s="122"/>
      <c r="D3790" s="7" t="str">
        <f t="array" ref="D3790">IFERROR(XLOOKUP($C3790,'Product Families'!$A:$A,'Product Families'!$D:$D),"")</f>
        <v/>
      </c>
      <c r="E3790" s="7" t="str">
        <f t="array" ref="E3790">IFERROR(XLOOKUP($C3790,'Product Families'!$A:$A,'Product Families'!$E:$E),"")</f>
        <v/>
      </c>
      <c r="F3790" s="7" t="str">
        <f t="array" ref="F3790">IFERROR(XLOOKUP($C3790,'Product Families'!$A:$A,'Product Families'!$F:$F),"")</f>
        <v/>
      </c>
      <c r="G3790" s="7" t="str">
        <f t="array" ref="G3790">IFERROR(XLOOKUP($C3790,'Product Families'!$A:$A,'Product Families'!$G:$G),"")</f>
        <v/>
      </c>
      <c r="J3790" s="7" t="str">
        <f>IFERROR(ROUND(AVERAGEIF('Week 1 - Making'!$B:$B,'Product List'!$A3790,'Week 1 - Making'!$P:$P),0),"")</f>
        <v/>
      </c>
      <c r="K3790" s="7" t="str">
        <f>IFERROR(ROUND(AVERAGEIF('Week 2 - Making'!$B:$B,'Product List'!$A3790,'Week 2 - Making'!$P:$P),0),"")</f>
        <v/>
      </c>
      <c r="L3790" s="263" t="str">
        <f>IFERROR(ROUND(AVERAGEIF('Week 3 - Making'!$B:$B,'Product List'!$A3790,'Week 3 - Making'!$P:$P),0),"")</f>
        <v/>
      </c>
      <c r="M3790" s="7" t="str">
        <f>IFERROR(ROUND(AVERAGEIF('Week 4 - Making'!$B:$B,'Product List'!$A3790,'Week 4 - Making'!$P:$P),0),"")</f>
        <v/>
      </c>
      <c r="N3790" s="7" t="str">
        <f>IFERROR(ROUND(AVERAGEIF('Week 5 - Making'!$B:$B,'Product List'!$A3790,'Week 5 - Making'!$P:$P),0),"")</f>
        <v/>
      </c>
      <c r="O3790" s="7"/>
      <c r="P3790" s="7" t="str">
        <f t="array" ref="P3790">iferror(xlookup(C3790,'Product Families'!A:A,'Product Families'!S:S),"")</f>
        <v/>
      </c>
    </row>
    <row r="3791" ht="14.25" customHeight="1">
      <c r="A3791" s="122"/>
      <c r="B3791" s="270"/>
      <c r="C3791" s="122"/>
      <c r="D3791" s="7" t="str">
        <f t="array" ref="D3791">IFERROR(XLOOKUP($C3791,'Product Families'!$A:$A,'Product Families'!$D:$D),"")</f>
        <v/>
      </c>
      <c r="E3791" s="7" t="str">
        <f t="array" ref="E3791">IFERROR(XLOOKUP($C3791,'Product Families'!$A:$A,'Product Families'!$E:$E),"")</f>
        <v/>
      </c>
      <c r="F3791" s="7" t="str">
        <f t="array" ref="F3791">IFERROR(XLOOKUP($C3791,'Product Families'!$A:$A,'Product Families'!$F:$F),"")</f>
        <v/>
      </c>
      <c r="G3791" s="7" t="str">
        <f t="array" ref="G3791">IFERROR(XLOOKUP($C3791,'Product Families'!$A:$A,'Product Families'!$G:$G),"")</f>
        <v/>
      </c>
      <c r="J3791" s="7" t="str">
        <f>IFERROR(ROUND(AVERAGEIF('Week 1 - Making'!$B:$B,'Product List'!$A3791,'Week 1 - Making'!$P:$P),0),"")</f>
        <v/>
      </c>
      <c r="K3791" s="7" t="str">
        <f>IFERROR(ROUND(AVERAGEIF('Week 2 - Making'!$B:$B,'Product List'!$A3791,'Week 2 - Making'!$P:$P),0),"")</f>
        <v/>
      </c>
      <c r="L3791" s="263" t="str">
        <f>IFERROR(ROUND(AVERAGEIF('Week 3 - Making'!$B:$B,'Product List'!$A3791,'Week 3 - Making'!$P:$P),0),"")</f>
        <v/>
      </c>
      <c r="M3791" s="7" t="str">
        <f>IFERROR(ROUND(AVERAGEIF('Week 4 - Making'!$B:$B,'Product List'!$A3791,'Week 4 - Making'!$P:$P),0),"")</f>
        <v/>
      </c>
      <c r="N3791" s="7" t="str">
        <f>IFERROR(ROUND(AVERAGEIF('Week 5 - Making'!$B:$B,'Product List'!$A3791,'Week 5 - Making'!$P:$P),0),"")</f>
        <v/>
      </c>
      <c r="O3791" s="7"/>
      <c r="P3791" s="7" t="str">
        <f t="array" ref="P3791">iferror(xlookup(C3791,'Product Families'!A:A,'Product Families'!S:S),"")</f>
        <v/>
      </c>
    </row>
    <row r="3792" ht="14.25" customHeight="1">
      <c r="A3792" s="122"/>
      <c r="B3792" s="270"/>
      <c r="C3792" s="122"/>
      <c r="D3792" s="7" t="str">
        <f t="array" ref="D3792">IFERROR(XLOOKUP($C3792,'Product Families'!$A:$A,'Product Families'!$D:$D),"")</f>
        <v/>
      </c>
      <c r="E3792" s="7" t="str">
        <f t="array" ref="E3792">IFERROR(XLOOKUP($C3792,'Product Families'!$A:$A,'Product Families'!$E:$E),"")</f>
        <v/>
      </c>
      <c r="F3792" s="7" t="str">
        <f t="array" ref="F3792">IFERROR(XLOOKUP($C3792,'Product Families'!$A:$A,'Product Families'!$F:$F),"")</f>
        <v/>
      </c>
      <c r="G3792" s="7" t="str">
        <f t="array" ref="G3792">IFERROR(XLOOKUP($C3792,'Product Families'!$A:$A,'Product Families'!$G:$G),"")</f>
        <v/>
      </c>
      <c r="J3792" s="7" t="str">
        <f>IFERROR(ROUND(AVERAGEIF('Week 1 - Making'!$B:$B,'Product List'!$A3792,'Week 1 - Making'!$P:$P),0),"")</f>
        <v/>
      </c>
      <c r="K3792" s="7" t="str">
        <f>IFERROR(ROUND(AVERAGEIF('Week 2 - Making'!$B:$B,'Product List'!$A3792,'Week 2 - Making'!$P:$P),0),"")</f>
        <v/>
      </c>
      <c r="L3792" s="263" t="str">
        <f>IFERROR(ROUND(AVERAGEIF('Week 3 - Making'!$B:$B,'Product List'!$A3792,'Week 3 - Making'!$P:$P),0),"")</f>
        <v/>
      </c>
      <c r="M3792" s="7" t="str">
        <f>IFERROR(ROUND(AVERAGEIF('Week 4 - Making'!$B:$B,'Product List'!$A3792,'Week 4 - Making'!$P:$P),0),"")</f>
        <v/>
      </c>
      <c r="N3792" s="7" t="str">
        <f>IFERROR(ROUND(AVERAGEIF('Week 5 - Making'!$B:$B,'Product List'!$A3792,'Week 5 - Making'!$P:$P),0),"")</f>
        <v/>
      </c>
      <c r="O3792" s="7"/>
      <c r="P3792" s="7" t="str">
        <f t="array" ref="P3792">iferror(xlookup(C3792,'Product Families'!A:A,'Product Families'!S:S),"")</f>
        <v/>
      </c>
    </row>
    <row r="3793" ht="14.25" customHeight="1">
      <c r="A3793" s="122"/>
      <c r="B3793" s="270"/>
      <c r="C3793" s="122"/>
      <c r="D3793" s="7" t="str">
        <f t="array" ref="D3793">IFERROR(XLOOKUP($C3793,'Product Families'!$A:$A,'Product Families'!$D:$D),"")</f>
        <v/>
      </c>
      <c r="E3793" s="7" t="str">
        <f t="array" ref="E3793">IFERROR(XLOOKUP($C3793,'Product Families'!$A:$A,'Product Families'!$E:$E),"")</f>
        <v/>
      </c>
      <c r="F3793" s="7" t="str">
        <f t="array" ref="F3793">IFERROR(XLOOKUP($C3793,'Product Families'!$A:$A,'Product Families'!$F:$F),"")</f>
        <v/>
      </c>
      <c r="G3793" s="7" t="str">
        <f t="array" ref="G3793">IFERROR(XLOOKUP($C3793,'Product Families'!$A:$A,'Product Families'!$G:$G),"")</f>
        <v/>
      </c>
      <c r="J3793" s="7" t="str">
        <f>IFERROR(ROUND(AVERAGEIF('Week 1 - Making'!$B:$B,'Product List'!$A3793,'Week 1 - Making'!$P:$P),0),"")</f>
        <v/>
      </c>
      <c r="K3793" s="7" t="str">
        <f>IFERROR(ROUND(AVERAGEIF('Week 2 - Making'!$B:$B,'Product List'!$A3793,'Week 2 - Making'!$P:$P),0),"")</f>
        <v/>
      </c>
      <c r="L3793" s="263" t="str">
        <f>IFERROR(ROUND(AVERAGEIF('Week 3 - Making'!$B:$B,'Product List'!$A3793,'Week 3 - Making'!$P:$P),0),"")</f>
        <v/>
      </c>
      <c r="M3793" s="7" t="str">
        <f>IFERROR(ROUND(AVERAGEIF('Week 4 - Making'!$B:$B,'Product List'!$A3793,'Week 4 - Making'!$P:$P),0),"")</f>
        <v/>
      </c>
      <c r="N3793" s="7" t="str">
        <f>IFERROR(ROUND(AVERAGEIF('Week 5 - Making'!$B:$B,'Product List'!$A3793,'Week 5 - Making'!$P:$P),0),"")</f>
        <v/>
      </c>
      <c r="O3793" s="7"/>
      <c r="P3793" s="7" t="str">
        <f t="array" ref="P3793">iferror(xlookup(C3793,'Product Families'!A:A,'Product Families'!S:S),"")</f>
        <v/>
      </c>
    </row>
    <row r="3794" ht="14.25" customHeight="1">
      <c r="A3794" s="122"/>
      <c r="B3794" s="270"/>
      <c r="C3794" s="122"/>
      <c r="D3794" s="7" t="str">
        <f t="array" ref="D3794">IFERROR(XLOOKUP($C3794,'Product Families'!$A:$A,'Product Families'!$D:$D),"")</f>
        <v/>
      </c>
      <c r="E3794" s="7" t="str">
        <f t="array" ref="E3794">IFERROR(XLOOKUP($C3794,'Product Families'!$A:$A,'Product Families'!$E:$E),"")</f>
        <v/>
      </c>
      <c r="F3794" s="7" t="str">
        <f t="array" ref="F3794">IFERROR(XLOOKUP($C3794,'Product Families'!$A:$A,'Product Families'!$F:$F),"")</f>
        <v/>
      </c>
      <c r="G3794" s="7" t="str">
        <f t="array" ref="G3794">IFERROR(XLOOKUP($C3794,'Product Families'!$A:$A,'Product Families'!$G:$G),"")</f>
        <v/>
      </c>
      <c r="J3794" s="7" t="str">
        <f>IFERROR(ROUND(AVERAGEIF('Week 1 - Making'!$B:$B,'Product List'!$A3794,'Week 1 - Making'!$P:$P),0),"")</f>
        <v/>
      </c>
      <c r="K3794" s="7" t="str">
        <f>IFERROR(ROUND(AVERAGEIF('Week 2 - Making'!$B:$B,'Product List'!$A3794,'Week 2 - Making'!$P:$P),0),"")</f>
        <v/>
      </c>
      <c r="L3794" s="263" t="str">
        <f>IFERROR(ROUND(AVERAGEIF('Week 3 - Making'!$B:$B,'Product List'!$A3794,'Week 3 - Making'!$P:$P),0),"")</f>
        <v/>
      </c>
      <c r="M3794" s="7" t="str">
        <f>IFERROR(ROUND(AVERAGEIF('Week 4 - Making'!$B:$B,'Product List'!$A3794,'Week 4 - Making'!$P:$P),0),"")</f>
        <v/>
      </c>
      <c r="N3794" s="7" t="str">
        <f>IFERROR(ROUND(AVERAGEIF('Week 5 - Making'!$B:$B,'Product List'!$A3794,'Week 5 - Making'!$P:$P),0),"")</f>
        <v/>
      </c>
      <c r="O3794" s="7"/>
      <c r="P3794" s="7" t="str">
        <f t="array" ref="P3794">iferror(xlookup(C3794,'Product Families'!A:A,'Product Families'!S:S),"")</f>
        <v/>
      </c>
    </row>
    <row r="3795" ht="14.25" customHeight="1">
      <c r="A3795" s="122"/>
      <c r="B3795" s="270"/>
      <c r="C3795" s="122"/>
      <c r="D3795" s="7" t="str">
        <f t="array" ref="D3795">IFERROR(XLOOKUP($C3795,'Product Families'!$A:$A,'Product Families'!$D:$D),"")</f>
        <v/>
      </c>
      <c r="E3795" s="7" t="str">
        <f t="array" ref="E3795">IFERROR(XLOOKUP($C3795,'Product Families'!$A:$A,'Product Families'!$E:$E),"")</f>
        <v/>
      </c>
      <c r="F3795" s="7" t="str">
        <f t="array" ref="F3795">IFERROR(XLOOKUP($C3795,'Product Families'!$A:$A,'Product Families'!$F:$F),"")</f>
        <v/>
      </c>
      <c r="G3795" s="7" t="str">
        <f t="array" ref="G3795">IFERROR(XLOOKUP($C3795,'Product Families'!$A:$A,'Product Families'!$G:$G),"")</f>
        <v/>
      </c>
      <c r="J3795" s="7" t="str">
        <f>IFERROR(ROUND(AVERAGEIF('Week 1 - Making'!$B:$B,'Product List'!$A3795,'Week 1 - Making'!$P:$P),0),"")</f>
        <v/>
      </c>
      <c r="K3795" s="7" t="str">
        <f>IFERROR(ROUND(AVERAGEIF('Week 2 - Making'!$B:$B,'Product List'!$A3795,'Week 2 - Making'!$P:$P),0),"")</f>
        <v/>
      </c>
      <c r="L3795" s="263" t="str">
        <f>IFERROR(ROUND(AVERAGEIF('Week 3 - Making'!$B:$B,'Product List'!$A3795,'Week 3 - Making'!$P:$P),0),"")</f>
        <v/>
      </c>
      <c r="M3795" s="7" t="str">
        <f>IFERROR(ROUND(AVERAGEIF('Week 4 - Making'!$B:$B,'Product List'!$A3795,'Week 4 - Making'!$P:$P),0),"")</f>
        <v/>
      </c>
      <c r="N3795" s="7" t="str">
        <f>IFERROR(ROUND(AVERAGEIF('Week 5 - Making'!$B:$B,'Product List'!$A3795,'Week 5 - Making'!$P:$P),0),"")</f>
        <v/>
      </c>
      <c r="O3795" s="7"/>
      <c r="P3795" s="7" t="str">
        <f t="array" ref="P3795">iferror(xlookup(C3795,'Product Families'!A:A,'Product Families'!S:S),"")</f>
        <v/>
      </c>
    </row>
    <row r="3796" ht="14.25" customHeight="1">
      <c r="A3796" s="122"/>
      <c r="B3796" s="270"/>
      <c r="C3796" s="122"/>
      <c r="D3796" s="7" t="str">
        <f t="array" ref="D3796">IFERROR(XLOOKUP($C3796,'Product Families'!$A:$A,'Product Families'!$D:$D),"")</f>
        <v/>
      </c>
      <c r="E3796" s="7" t="str">
        <f t="array" ref="E3796">IFERROR(XLOOKUP($C3796,'Product Families'!$A:$A,'Product Families'!$E:$E),"")</f>
        <v/>
      </c>
      <c r="F3796" s="7" t="str">
        <f t="array" ref="F3796">IFERROR(XLOOKUP($C3796,'Product Families'!$A:$A,'Product Families'!$F:$F),"")</f>
        <v/>
      </c>
      <c r="G3796" s="7" t="str">
        <f t="array" ref="G3796">IFERROR(XLOOKUP($C3796,'Product Families'!$A:$A,'Product Families'!$G:$G),"")</f>
        <v/>
      </c>
      <c r="J3796" s="7" t="str">
        <f>IFERROR(ROUND(AVERAGEIF('Week 1 - Making'!$B:$B,'Product List'!$A3796,'Week 1 - Making'!$P:$P),0),"")</f>
        <v/>
      </c>
      <c r="K3796" s="7" t="str">
        <f>IFERROR(ROUND(AVERAGEIF('Week 2 - Making'!$B:$B,'Product List'!$A3796,'Week 2 - Making'!$P:$P),0),"")</f>
        <v/>
      </c>
      <c r="L3796" s="263" t="str">
        <f>IFERROR(ROUND(AVERAGEIF('Week 3 - Making'!$B:$B,'Product List'!$A3796,'Week 3 - Making'!$P:$P),0),"")</f>
        <v/>
      </c>
      <c r="M3796" s="7" t="str">
        <f>IFERROR(ROUND(AVERAGEIF('Week 4 - Making'!$B:$B,'Product List'!$A3796,'Week 4 - Making'!$P:$P),0),"")</f>
        <v/>
      </c>
      <c r="N3796" s="7" t="str">
        <f>IFERROR(ROUND(AVERAGEIF('Week 5 - Making'!$B:$B,'Product List'!$A3796,'Week 5 - Making'!$P:$P),0),"")</f>
        <v/>
      </c>
      <c r="O3796" s="7"/>
      <c r="P3796" s="7" t="str">
        <f t="array" ref="P3796">iferror(xlookup(C3796,'Product Families'!A:A,'Product Families'!S:S),"")</f>
        <v/>
      </c>
    </row>
    <row r="3797" ht="14.25" customHeight="1">
      <c r="A3797" s="122"/>
      <c r="B3797" s="270"/>
      <c r="C3797" s="122"/>
      <c r="D3797" s="7" t="str">
        <f t="array" ref="D3797">IFERROR(XLOOKUP($C3797,'Product Families'!$A:$A,'Product Families'!$D:$D),"")</f>
        <v/>
      </c>
      <c r="E3797" s="7" t="str">
        <f t="array" ref="E3797">IFERROR(XLOOKUP($C3797,'Product Families'!$A:$A,'Product Families'!$E:$E),"")</f>
        <v/>
      </c>
      <c r="F3797" s="7" t="str">
        <f t="array" ref="F3797">IFERROR(XLOOKUP($C3797,'Product Families'!$A:$A,'Product Families'!$F:$F),"")</f>
        <v/>
      </c>
      <c r="G3797" s="7" t="str">
        <f t="array" ref="G3797">IFERROR(XLOOKUP($C3797,'Product Families'!$A:$A,'Product Families'!$G:$G),"")</f>
        <v/>
      </c>
      <c r="J3797" s="7" t="str">
        <f>IFERROR(ROUND(AVERAGEIF('Week 1 - Making'!$B:$B,'Product List'!$A3797,'Week 1 - Making'!$P:$P),0),"")</f>
        <v/>
      </c>
      <c r="K3797" s="7" t="str">
        <f>IFERROR(ROUND(AVERAGEIF('Week 2 - Making'!$B:$B,'Product List'!$A3797,'Week 2 - Making'!$P:$P),0),"")</f>
        <v/>
      </c>
      <c r="L3797" s="263" t="str">
        <f>IFERROR(ROUND(AVERAGEIF('Week 3 - Making'!$B:$B,'Product List'!$A3797,'Week 3 - Making'!$P:$P),0),"")</f>
        <v/>
      </c>
      <c r="M3797" s="7" t="str">
        <f>IFERROR(ROUND(AVERAGEIF('Week 4 - Making'!$B:$B,'Product List'!$A3797,'Week 4 - Making'!$P:$P),0),"")</f>
        <v/>
      </c>
      <c r="N3797" s="7" t="str">
        <f>IFERROR(ROUND(AVERAGEIF('Week 5 - Making'!$B:$B,'Product List'!$A3797,'Week 5 - Making'!$P:$P),0),"")</f>
        <v/>
      </c>
      <c r="O3797" s="7"/>
      <c r="P3797" s="7" t="str">
        <f t="array" ref="P3797">iferror(xlookup(C3797,'Product Families'!A:A,'Product Families'!S:S),"")</f>
        <v/>
      </c>
    </row>
    <row r="3798" ht="14.25" customHeight="1">
      <c r="A3798" s="122"/>
      <c r="B3798" s="270"/>
      <c r="C3798" s="122"/>
      <c r="D3798" s="7" t="str">
        <f t="array" ref="D3798">IFERROR(XLOOKUP($C3798,'Product Families'!$A:$A,'Product Families'!$D:$D),"")</f>
        <v/>
      </c>
      <c r="E3798" s="7" t="str">
        <f t="array" ref="E3798">IFERROR(XLOOKUP($C3798,'Product Families'!$A:$A,'Product Families'!$E:$E),"")</f>
        <v/>
      </c>
      <c r="F3798" s="7" t="str">
        <f t="array" ref="F3798">IFERROR(XLOOKUP($C3798,'Product Families'!$A:$A,'Product Families'!$F:$F),"")</f>
        <v/>
      </c>
      <c r="G3798" s="7" t="str">
        <f t="array" ref="G3798">IFERROR(XLOOKUP($C3798,'Product Families'!$A:$A,'Product Families'!$G:$G),"")</f>
        <v/>
      </c>
      <c r="J3798" s="7" t="str">
        <f>IFERROR(ROUND(AVERAGEIF('Week 1 - Making'!$B:$B,'Product List'!$A3798,'Week 1 - Making'!$P:$P),0),"")</f>
        <v/>
      </c>
      <c r="K3798" s="7" t="str">
        <f>IFERROR(ROUND(AVERAGEIF('Week 2 - Making'!$B:$B,'Product List'!$A3798,'Week 2 - Making'!$P:$P),0),"")</f>
        <v/>
      </c>
      <c r="L3798" s="263" t="str">
        <f>IFERROR(ROUND(AVERAGEIF('Week 3 - Making'!$B:$B,'Product List'!$A3798,'Week 3 - Making'!$P:$P),0),"")</f>
        <v/>
      </c>
      <c r="M3798" s="7" t="str">
        <f>IFERROR(ROUND(AVERAGEIF('Week 4 - Making'!$B:$B,'Product List'!$A3798,'Week 4 - Making'!$P:$P),0),"")</f>
        <v/>
      </c>
      <c r="N3798" s="7" t="str">
        <f>IFERROR(ROUND(AVERAGEIF('Week 5 - Making'!$B:$B,'Product List'!$A3798,'Week 5 - Making'!$P:$P),0),"")</f>
        <v/>
      </c>
      <c r="O3798" s="7"/>
      <c r="P3798" s="7" t="str">
        <f t="array" ref="P3798">iferror(xlookup(C3798,'Product Families'!A:A,'Product Families'!S:S),"")</f>
        <v/>
      </c>
    </row>
    <row r="3799" ht="14.25" customHeight="1">
      <c r="A3799" s="122"/>
      <c r="B3799" s="270"/>
      <c r="C3799" s="122"/>
      <c r="D3799" s="7" t="str">
        <f t="array" ref="D3799">IFERROR(XLOOKUP($C3799,'Product Families'!$A:$A,'Product Families'!$D:$D),"")</f>
        <v/>
      </c>
      <c r="E3799" s="7" t="str">
        <f t="array" ref="E3799">IFERROR(XLOOKUP($C3799,'Product Families'!$A:$A,'Product Families'!$E:$E),"")</f>
        <v/>
      </c>
      <c r="F3799" s="7" t="str">
        <f t="array" ref="F3799">IFERROR(XLOOKUP($C3799,'Product Families'!$A:$A,'Product Families'!$F:$F),"")</f>
        <v/>
      </c>
      <c r="G3799" s="7" t="str">
        <f t="array" ref="G3799">IFERROR(XLOOKUP($C3799,'Product Families'!$A:$A,'Product Families'!$G:$G),"")</f>
        <v/>
      </c>
      <c r="J3799" s="7" t="str">
        <f>IFERROR(ROUND(AVERAGEIF('Week 1 - Making'!$B:$B,'Product List'!$A3799,'Week 1 - Making'!$P:$P),0),"")</f>
        <v/>
      </c>
      <c r="K3799" s="7" t="str">
        <f>IFERROR(ROUND(AVERAGEIF('Week 2 - Making'!$B:$B,'Product List'!$A3799,'Week 2 - Making'!$P:$P),0),"")</f>
        <v/>
      </c>
      <c r="L3799" s="263" t="str">
        <f>IFERROR(ROUND(AVERAGEIF('Week 3 - Making'!$B:$B,'Product List'!$A3799,'Week 3 - Making'!$P:$P),0),"")</f>
        <v/>
      </c>
      <c r="M3799" s="7" t="str">
        <f>IFERROR(ROUND(AVERAGEIF('Week 4 - Making'!$B:$B,'Product List'!$A3799,'Week 4 - Making'!$P:$P),0),"")</f>
        <v/>
      </c>
      <c r="N3799" s="7" t="str">
        <f>IFERROR(ROUND(AVERAGEIF('Week 5 - Making'!$B:$B,'Product List'!$A3799,'Week 5 - Making'!$P:$P),0),"")</f>
        <v/>
      </c>
      <c r="O3799" s="7"/>
      <c r="P3799" s="7" t="str">
        <f t="array" ref="P3799">iferror(xlookup(C3799,'Product Families'!A:A,'Product Families'!S:S),"")</f>
        <v/>
      </c>
    </row>
    <row r="3800" ht="14.25" customHeight="1">
      <c r="A3800" s="122"/>
      <c r="B3800" s="270"/>
      <c r="C3800" s="122"/>
      <c r="D3800" s="7" t="str">
        <f t="array" ref="D3800">IFERROR(XLOOKUP($C3800,'Product Families'!$A:$A,'Product Families'!$D:$D),"")</f>
        <v/>
      </c>
      <c r="E3800" s="7" t="str">
        <f t="array" ref="E3800">IFERROR(XLOOKUP($C3800,'Product Families'!$A:$A,'Product Families'!$E:$E),"")</f>
        <v/>
      </c>
      <c r="F3800" s="7" t="str">
        <f t="array" ref="F3800">IFERROR(XLOOKUP($C3800,'Product Families'!$A:$A,'Product Families'!$F:$F),"")</f>
        <v/>
      </c>
      <c r="G3800" s="7" t="str">
        <f t="array" ref="G3800">IFERROR(XLOOKUP($C3800,'Product Families'!$A:$A,'Product Families'!$G:$G),"")</f>
        <v/>
      </c>
      <c r="J3800" s="7" t="str">
        <f>IFERROR(ROUND(AVERAGEIF('Week 1 - Making'!$B:$B,'Product List'!$A3800,'Week 1 - Making'!$P:$P),0),"")</f>
        <v/>
      </c>
      <c r="K3800" s="7" t="str">
        <f>IFERROR(ROUND(AVERAGEIF('Week 2 - Making'!$B:$B,'Product List'!$A3800,'Week 2 - Making'!$P:$P),0),"")</f>
        <v/>
      </c>
      <c r="L3800" s="263" t="str">
        <f>IFERROR(ROUND(AVERAGEIF('Week 3 - Making'!$B:$B,'Product List'!$A3800,'Week 3 - Making'!$P:$P),0),"")</f>
        <v/>
      </c>
      <c r="M3800" s="7" t="str">
        <f>IFERROR(ROUND(AVERAGEIF('Week 4 - Making'!$B:$B,'Product List'!$A3800,'Week 4 - Making'!$P:$P),0),"")</f>
        <v/>
      </c>
      <c r="N3800" s="7" t="str">
        <f>IFERROR(ROUND(AVERAGEIF('Week 5 - Making'!$B:$B,'Product List'!$A3800,'Week 5 - Making'!$P:$P),0),"")</f>
        <v/>
      </c>
      <c r="O3800" s="7"/>
      <c r="P3800" s="7" t="str">
        <f t="array" ref="P3800">iferror(xlookup(C3800,'Product Families'!A:A,'Product Families'!S:S),"")</f>
        <v/>
      </c>
    </row>
    <row r="3801" ht="14.25" customHeight="1">
      <c r="A3801" s="122"/>
      <c r="B3801" s="270"/>
      <c r="C3801" s="122"/>
      <c r="D3801" s="7" t="str">
        <f t="array" ref="D3801">IFERROR(XLOOKUP($C3801,'Product Families'!$A:$A,'Product Families'!$D:$D),"")</f>
        <v/>
      </c>
      <c r="E3801" s="7" t="str">
        <f t="array" ref="E3801">IFERROR(XLOOKUP($C3801,'Product Families'!$A:$A,'Product Families'!$E:$E),"")</f>
        <v/>
      </c>
      <c r="F3801" s="7" t="str">
        <f t="array" ref="F3801">IFERROR(XLOOKUP($C3801,'Product Families'!$A:$A,'Product Families'!$F:$F),"")</f>
        <v/>
      </c>
      <c r="G3801" s="7" t="str">
        <f t="array" ref="G3801">IFERROR(XLOOKUP($C3801,'Product Families'!$A:$A,'Product Families'!$G:$G),"")</f>
        <v/>
      </c>
      <c r="J3801" s="7" t="str">
        <f>IFERROR(ROUND(AVERAGEIF('Week 1 - Making'!$B:$B,'Product List'!$A3801,'Week 1 - Making'!$P:$P),0),"")</f>
        <v/>
      </c>
      <c r="K3801" s="7" t="str">
        <f>IFERROR(ROUND(AVERAGEIF('Week 2 - Making'!$B:$B,'Product List'!$A3801,'Week 2 - Making'!$P:$P),0),"")</f>
        <v/>
      </c>
      <c r="L3801" s="263" t="str">
        <f>IFERROR(ROUND(AVERAGEIF('Week 3 - Making'!$B:$B,'Product List'!$A3801,'Week 3 - Making'!$P:$P),0),"")</f>
        <v/>
      </c>
      <c r="M3801" s="7" t="str">
        <f>IFERROR(ROUND(AVERAGEIF('Week 4 - Making'!$B:$B,'Product List'!$A3801,'Week 4 - Making'!$P:$P),0),"")</f>
        <v/>
      </c>
      <c r="N3801" s="7" t="str">
        <f>IFERROR(ROUND(AVERAGEIF('Week 5 - Making'!$B:$B,'Product List'!$A3801,'Week 5 - Making'!$P:$P),0),"")</f>
        <v/>
      </c>
      <c r="O3801" s="7"/>
      <c r="P3801" s="7" t="str">
        <f t="array" ref="P3801">iferror(xlookup(C3801,'Product Families'!A:A,'Product Families'!S:S),"")</f>
        <v/>
      </c>
    </row>
    <row r="3802" ht="14.25" customHeight="1">
      <c r="A3802" s="122"/>
      <c r="B3802" s="270"/>
      <c r="C3802" s="122"/>
      <c r="D3802" s="7" t="str">
        <f t="array" ref="D3802">IFERROR(XLOOKUP($C3802,'Product Families'!$A:$A,'Product Families'!$D:$D),"")</f>
        <v/>
      </c>
      <c r="E3802" s="7" t="str">
        <f t="array" ref="E3802">IFERROR(XLOOKUP($C3802,'Product Families'!$A:$A,'Product Families'!$E:$E),"")</f>
        <v/>
      </c>
      <c r="F3802" s="7" t="str">
        <f t="array" ref="F3802">IFERROR(XLOOKUP($C3802,'Product Families'!$A:$A,'Product Families'!$F:$F),"")</f>
        <v/>
      </c>
      <c r="G3802" s="7" t="str">
        <f t="array" ref="G3802">IFERROR(XLOOKUP($C3802,'Product Families'!$A:$A,'Product Families'!$G:$G),"")</f>
        <v/>
      </c>
      <c r="J3802" s="7" t="str">
        <f>IFERROR(ROUND(AVERAGEIF('Week 1 - Making'!$B:$B,'Product List'!$A3802,'Week 1 - Making'!$P:$P),0),"")</f>
        <v/>
      </c>
      <c r="K3802" s="7" t="str">
        <f>IFERROR(ROUND(AVERAGEIF('Week 2 - Making'!$B:$B,'Product List'!$A3802,'Week 2 - Making'!$P:$P),0),"")</f>
        <v/>
      </c>
      <c r="L3802" s="263" t="str">
        <f>IFERROR(ROUND(AVERAGEIF('Week 3 - Making'!$B:$B,'Product List'!$A3802,'Week 3 - Making'!$P:$P),0),"")</f>
        <v/>
      </c>
      <c r="M3802" s="7" t="str">
        <f>IFERROR(ROUND(AVERAGEIF('Week 4 - Making'!$B:$B,'Product List'!$A3802,'Week 4 - Making'!$P:$P),0),"")</f>
        <v/>
      </c>
      <c r="N3802" s="7" t="str">
        <f>IFERROR(ROUND(AVERAGEIF('Week 5 - Making'!$B:$B,'Product List'!$A3802,'Week 5 - Making'!$P:$P),0),"")</f>
        <v/>
      </c>
      <c r="O3802" s="7"/>
      <c r="P3802" s="7" t="str">
        <f t="array" ref="P3802">iferror(xlookup(C3802,'Product Families'!A:A,'Product Families'!S:S),"")</f>
        <v/>
      </c>
    </row>
    <row r="3803" ht="14.25" customHeight="1">
      <c r="A3803" s="122"/>
      <c r="B3803" s="270"/>
      <c r="C3803" s="122"/>
      <c r="D3803" s="7" t="str">
        <f t="array" ref="D3803">IFERROR(XLOOKUP($C3803,'Product Families'!$A:$A,'Product Families'!$D:$D),"")</f>
        <v/>
      </c>
      <c r="E3803" s="7" t="str">
        <f t="array" ref="E3803">IFERROR(XLOOKUP($C3803,'Product Families'!$A:$A,'Product Families'!$E:$E),"")</f>
        <v/>
      </c>
      <c r="F3803" s="7" t="str">
        <f t="array" ref="F3803">IFERROR(XLOOKUP($C3803,'Product Families'!$A:$A,'Product Families'!$F:$F),"")</f>
        <v/>
      </c>
      <c r="G3803" s="7" t="str">
        <f t="array" ref="G3803">IFERROR(XLOOKUP($C3803,'Product Families'!$A:$A,'Product Families'!$G:$G),"")</f>
        <v/>
      </c>
      <c r="J3803" s="7" t="str">
        <f>IFERROR(ROUND(AVERAGEIF('Week 1 - Making'!$B:$B,'Product List'!$A3803,'Week 1 - Making'!$P:$P),0),"")</f>
        <v/>
      </c>
      <c r="K3803" s="7" t="str">
        <f>IFERROR(ROUND(AVERAGEIF('Week 2 - Making'!$B:$B,'Product List'!$A3803,'Week 2 - Making'!$P:$P),0),"")</f>
        <v/>
      </c>
      <c r="L3803" s="263" t="str">
        <f>IFERROR(ROUND(AVERAGEIF('Week 3 - Making'!$B:$B,'Product List'!$A3803,'Week 3 - Making'!$P:$P),0),"")</f>
        <v/>
      </c>
      <c r="M3803" s="7" t="str">
        <f>IFERROR(ROUND(AVERAGEIF('Week 4 - Making'!$B:$B,'Product List'!$A3803,'Week 4 - Making'!$P:$P),0),"")</f>
        <v/>
      </c>
      <c r="N3803" s="7" t="str">
        <f>IFERROR(ROUND(AVERAGEIF('Week 5 - Making'!$B:$B,'Product List'!$A3803,'Week 5 - Making'!$P:$P),0),"")</f>
        <v/>
      </c>
      <c r="O3803" s="7"/>
      <c r="P3803" s="7" t="str">
        <f t="array" ref="P3803">iferror(xlookup(C3803,'Product Families'!A:A,'Product Families'!S:S),"")</f>
        <v/>
      </c>
    </row>
    <row r="3804" ht="14.25" customHeight="1">
      <c r="A3804" s="122"/>
      <c r="B3804" s="270"/>
      <c r="C3804" s="122"/>
      <c r="D3804" s="7" t="str">
        <f t="array" ref="D3804">IFERROR(XLOOKUP($C3804,'Product Families'!$A:$A,'Product Families'!$D:$D),"")</f>
        <v/>
      </c>
      <c r="E3804" s="7" t="str">
        <f t="array" ref="E3804">IFERROR(XLOOKUP($C3804,'Product Families'!$A:$A,'Product Families'!$E:$E),"")</f>
        <v/>
      </c>
      <c r="F3804" s="7" t="str">
        <f t="array" ref="F3804">IFERROR(XLOOKUP($C3804,'Product Families'!$A:$A,'Product Families'!$F:$F),"")</f>
        <v/>
      </c>
      <c r="G3804" s="7" t="str">
        <f t="array" ref="G3804">IFERROR(XLOOKUP($C3804,'Product Families'!$A:$A,'Product Families'!$G:$G),"")</f>
        <v/>
      </c>
      <c r="J3804" s="7" t="str">
        <f>IFERROR(ROUND(AVERAGEIF('Week 1 - Making'!$B:$B,'Product List'!$A3804,'Week 1 - Making'!$P:$P),0),"")</f>
        <v/>
      </c>
      <c r="K3804" s="7" t="str">
        <f>IFERROR(ROUND(AVERAGEIF('Week 2 - Making'!$B:$B,'Product List'!$A3804,'Week 2 - Making'!$P:$P),0),"")</f>
        <v/>
      </c>
      <c r="L3804" s="263" t="str">
        <f>IFERROR(ROUND(AVERAGEIF('Week 3 - Making'!$B:$B,'Product List'!$A3804,'Week 3 - Making'!$P:$P),0),"")</f>
        <v/>
      </c>
      <c r="M3804" s="7" t="str">
        <f>IFERROR(ROUND(AVERAGEIF('Week 4 - Making'!$B:$B,'Product List'!$A3804,'Week 4 - Making'!$P:$P),0),"")</f>
        <v/>
      </c>
      <c r="N3804" s="7" t="str">
        <f>IFERROR(ROUND(AVERAGEIF('Week 5 - Making'!$B:$B,'Product List'!$A3804,'Week 5 - Making'!$P:$P),0),"")</f>
        <v/>
      </c>
      <c r="O3804" s="7"/>
      <c r="P3804" s="7" t="str">
        <f t="array" ref="P3804">iferror(xlookup(C3804,'Product Families'!A:A,'Product Families'!S:S),"")</f>
        <v/>
      </c>
    </row>
    <row r="3805" ht="14.25" customHeight="1">
      <c r="A3805" s="122"/>
      <c r="B3805" s="270"/>
      <c r="C3805" s="122"/>
      <c r="D3805" s="7" t="str">
        <f t="array" ref="D3805">IFERROR(XLOOKUP($C3805,'Product Families'!$A:$A,'Product Families'!$D:$D),"")</f>
        <v/>
      </c>
      <c r="E3805" s="7" t="str">
        <f t="array" ref="E3805">IFERROR(XLOOKUP($C3805,'Product Families'!$A:$A,'Product Families'!$E:$E),"")</f>
        <v/>
      </c>
      <c r="F3805" s="7" t="str">
        <f t="array" ref="F3805">IFERROR(XLOOKUP($C3805,'Product Families'!$A:$A,'Product Families'!$F:$F),"")</f>
        <v/>
      </c>
      <c r="G3805" s="7" t="str">
        <f t="array" ref="G3805">IFERROR(XLOOKUP($C3805,'Product Families'!$A:$A,'Product Families'!$G:$G),"")</f>
        <v/>
      </c>
      <c r="J3805" s="7" t="str">
        <f>IFERROR(ROUND(AVERAGEIF('Week 1 - Making'!$B:$B,'Product List'!$A3805,'Week 1 - Making'!$P:$P),0),"")</f>
        <v/>
      </c>
      <c r="K3805" s="7" t="str">
        <f>IFERROR(ROUND(AVERAGEIF('Week 2 - Making'!$B:$B,'Product List'!$A3805,'Week 2 - Making'!$P:$P),0),"")</f>
        <v/>
      </c>
      <c r="L3805" s="263" t="str">
        <f>IFERROR(ROUND(AVERAGEIF('Week 3 - Making'!$B:$B,'Product List'!$A3805,'Week 3 - Making'!$P:$P),0),"")</f>
        <v/>
      </c>
      <c r="M3805" s="7" t="str">
        <f>IFERROR(ROUND(AVERAGEIF('Week 4 - Making'!$B:$B,'Product List'!$A3805,'Week 4 - Making'!$P:$P),0),"")</f>
        <v/>
      </c>
      <c r="N3805" s="7" t="str">
        <f>IFERROR(ROUND(AVERAGEIF('Week 5 - Making'!$B:$B,'Product List'!$A3805,'Week 5 - Making'!$P:$P),0),"")</f>
        <v/>
      </c>
      <c r="O3805" s="7"/>
      <c r="P3805" s="7" t="str">
        <f t="array" ref="P3805">iferror(xlookup(C3805,'Product Families'!A:A,'Product Families'!S:S),"")</f>
        <v/>
      </c>
    </row>
    <row r="3806" ht="14.25" customHeight="1">
      <c r="A3806" s="122"/>
      <c r="B3806" s="270"/>
      <c r="C3806" s="122"/>
      <c r="D3806" s="7" t="str">
        <f t="array" ref="D3806">IFERROR(XLOOKUP($C3806,'Product Families'!$A:$A,'Product Families'!$D:$D),"")</f>
        <v/>
      </c>
      <c r="E3806" s="7" t="str">
        <f t="array" ref="E3806">IFERROR(XLOOKUP($C3806,'Product Families'!$A:$A,'Product Families'!$E:$E),"")</f>
        <v/>
      </c>
      <c r="F3806" s="7" t="str">
        <f t="array" ref="F3806">IFERROR(XLOOKUP($C3806,'Product Families'!$A:$A,'Product Families'!$F:$F),"")</f>
        <v/>
      </c>
      <c r="G3806" s="7" t="str">
        <f t="array" ref="G3806">IFERROR(XLOOKUP($C3806,'Product Families'!$A:$A,'Product Families'!$G:$G),"")</f>
        <v/>
      </c>
      <c r="J3806" s="7" t="str">
        <f>IFERROR(ROUND(AVERAGEIF('Week 1 - Making'!$B:$B,'Product List'!$A3806,'Week 1 - Making'!$P:$P),0),"")</f>
        <v/>
      </c>
      <c r="K3806" s="7" t="str">
        <f>IFERROR(ROUND(AVERAGEIF('Week 2 - Making'!$B:$B,'Product List'!$A3806,'Week 2 - Making'!$P:$P),0),"")</f>
        <v/>
      </c>
      <c r="L3806" s="263" t="str">
        <f>IFERROR(ROUND(AVERAGEIF('Week 3 - Making'!$B:$B,'Product List'!$A3806,'Week 3 - Making'!$P:$P),0),"")</f>
        <v/>
      </c>
      <c r="M3806" s="7" t="str">
        <f>IFERROR(ROUND(AVERAGEIF('Week 4 - Making'!$B:$B,'Product List'!$A3806,'Week 4 - Making'!$P:$P),0),"")</f>
        <v/>
      </c>
      <c r="N3806" s="7" t="str">
        <f>IFERROR(ROUND(AVERAGEIF('Week 5 - Making'!$B:$B,'Product List'!$A3806,'Week 5 - Making'!$P:$P),0),"")</f>
        <v/>
      </c>
      <c r="O3806" s="7"/>
      <c r="P3806" s="7" t="str">
        <f t="array" ref="P3806">iferror(xlookup(C3806,'Product Families'!A:A,'Product Families'!S:S),"")</f>
        <v/>
      </c>
    </row>
    <row r="3807" ht="14.25" customHeight="1">
      <c r="A3807" s="122"/>
      <c r="B3807" s="270"/>
      <c r="C3807" s="122"/>
      <c r="D3807" s="7" t="str">
        <f t="array" ref="D3807">IFERROR(XLOOKUP($C3807,'Product Families'!$A:$A,'Product Families'!$D:$D),"")</f>
        <v/>
      </c>
      <c r="E3807" s="7" t="str">
        <f t="array" ref="E3807">IFERROR(XLOOKUP($C3807,'Product Families'!$A:$A,'Product Families'!$E:$E),"")</f>
        <v/>
      </c>
      <c r="F3807" s="7" t="str">
        <f t="array" ref="F3807">IFERROR(XLOOKUP($C3807,'Product Families'!$A:$A,'Product Families'!$F:$F),"")</f>
        <v/>
      </c>
      <c r="G3807" s="7" t="str">
        <f t="array" ref="G3807">IFERROR(XLOOKUP($C3807,'Product Families'!$A:$A,'Product Families'!$G:$G),"")</f>
        <v/>
      </c>
      <c r="J3807" s="7" t="str">
        <f>IFERROR(ROUND(AVERAGEIF('Week 1 - Making'!$B:$B,'Product List'!$A3807,'Week 1 - Making'!$P:$P),0),"")</f>
        <v/>
      </c>
      <c r="K3807" s="7" t="str">
        <f>IFERROR(ROUND(AVERAGEIF('Week 2 - Making'!$B:$B,'Product List'!$A3807,'Week 2 - Making'!$P:$P),0),"")</f>
        <v/>
      </c>
      <c r="L3807" s="263" t="str">
        <f>IFERROR(ROUND(AVERAGEIF('Week 3 - Making'!$B:$B,'Product List'!$A3807,'Week 3 - Making'!$P:$P),0),"")</f>
        <v/>
      </c>
      <c r="M3807" s="7" t="str">
        <f>IFERROR(ROUND(AVERAGEIF('Week 4 - Making'!$B:$B,'Product List'!$A3807,'Week 4 - Making'!$P:$P),0),"")</f>
        <v/>
      </c>
      <c r="N3807" s="7" t="str">
        <f>IFERROR(ROUND(AVERAGEIF('Week 5 - Making'!$B:$B,'Product List'!$A3807,'Week 5 - Making'!$P:$P),0),"")</f>
        <v/>
      </c>
      <c r="O3807" s="7"/>
      <c r="P3807" s="7" t="str">
        <f t="array" ref="P3807">iferror(xlookup(C3807,'Product Families'!A:A,'Product Families'!S:S),"")</f>
        <v/>
      </c>
    </row>
    <row r="3808" ht="14.25" customHeight="1">
      <c r="A3808" s="122"/>
      <c r="B3808" s="270"/>
      <c r="C3808" s="122"/>
      <c r="D3808" s="7" t="str">
        <f t="array" ref="D3808">IFERROR(XLOOKUP($C3808,'Product Families'!$A:$A,'Product Families'!$D:$D),"")</f>
        <v/>
      </c>
      <c r="E3808" s="7" t="str">
        <f t="array" ref="E3808">IFERROR(XLOOKUP($C3808,'Product Families'!$A:$A,'Product Families'!$E:$E),"")</f>
        <v/>
      </c>
      <c r="F3808" s="7" t="str">
        <f t="array" ref="F3808">IFERROR(XLOOKUP($C3808,'Product Families'!$A:$A,'Product Families'!$F:$F),"")</f>
        <v/>
      </c>
      <c r="G3808" s="7" t="str">
        <f t="array" ref="G3808">IFERROR(XLOOKUP($C3808,'Product Families'!$A:$A,'Product Families'!$G:$G),"")</f>
        <v/>
      </c>
      <c r="J3808" s="7" t="str">
        <f>IFERROR(ROUND(AVERAGEIF('Week 1 - Making'!$B:$B,'Product List'!$A3808,'Week 1 - Making'!$P:$P),0),"")</f>
        <v/>
      </c>
      <c r="K3808" s="7" t="str">
        <f>IFERROR(ROUND(AVERAGEIF('Week 2 - Making'!$B:$B,'Product List'!$A3808,'Week 2 - Making'!$P:$P),0),"")</f>
        <v/>
      </c>
      <c r="L3808" s="263" t="str">
        <f>IFERROR(ROUND(AVERAGEIF('Week 3 - Making'!$B:$B,'Product List'!$A3808,'Week 3 - Making'!$P:$P),0),"")</f>
        <v/>
      </c>
      <c r="M3808" s="7" t="str">
        <f>IFERROR(ROUND(AVERAGEIF('Week 4 - Making'!$B:$B,'Product List'!$A3808,'Week 4 - Making'!$P:$P),0),"")</f>
        <v/>
      </c>
      <c r="N3808" s="7" t="str">
        <f>IFERROR(ROUND(AVERAGEIF('Week 5 - Making'!$B:$B,'Product List'!$A3808,'Week 5 - Making'!$P:$P),0),"")</f>
        <v/>
      </c>
      <c r="O3808" s="7"/>
      <c r="P3808" s="7" t="str">
        <f t="array" ref="P3808">iferror(xlookup(C3808,'Product Families'!A:A,'Product Families'!S:S),"")</f>
        <v/>
      </c>
    </row>
    <row r="3809" ht="14.25" customHeight="1">
      <c r="A3809" s="122"/>
      <c r="B3809" s="270"/>
      <c r="C3809" s="122"/>
      <c r="D3809" s="7" t="str">
        <f t="array" ref="D3809">IFERROR(XLOOKUP($C3809,'Product Families'!$A:$A,'Product Families'!$D:$D),"")</f>
        <v/>
      </c>
      <c r="E3809" s="7" t="str">
        <f t="array" ref="E3809">IFERROR(XLOOKUP($C3809,'Product Families'!$A:$A,'Product Families'!$E:$E),"")</f>
        <v/>
      </c>
      <c r="F3809" s="7" t="str">
        <f t="array" ref="F3809">IFERROR(XLOOKUP($C3809,'Product Families'!$A:$A,'Product Families'!$F:$F),"")</f>
        <v/>
      </c>
      <c r="G3809" s="7" t="str">
        <f t="array" ref="G3809">IFERROR(XLOOKUP($C3809,'Product Families'!$A:$A,'Product Families'!$G:$G),"")</f>
        <v/>
      </c>
      <c r="J3809" s="7" t="str">
        <f>IFERROR(ROUND(AVERAGEIF('Week 1 - Making'!$B:$B,'Product List'!$A3809,'Week 1 - Making'!$P:$P),0),"")</f>
        <v/>
      </c>
      <c r="K3809" s="7" t="str">
        <f>IFERROR(ROUND(AVERAGEIF('Week 2 - Making'!$B:$B,'Product List'!$A3809,'Week 2 - Making'!$P:$P),0),"")</f>
        <v/>
      </c>
      <c r="L3809" s="263" t="str">
        <f>IFERROR(ROUND(AVERAGEIF('Week 3 - Making'!$B:$B,'Product List'!$A3809,'Week 3 - Making'!$P:$P),0),"")</f>
        <v/>
      </c>
      <c r="M3809" s="7" t="str">
        <f>IFERROR(ROUND(AVERAGEIF('Week 4 - Making'!$B:$B,'Product List'!$A3809,'Week 4 - Making'!$P:$P),0),"")</f>
        <v/>
      </c>
      <c r="N3809" s="7" t="str">
        <f>IFERROR(ROUND(AVERAGEIF('Week 5 - Making'!$B:$B,'Product List'!$A3809,'Week 5 - Making'!$P:$P),0),"")</f>
        <v/>
      </c>
      <c r="O3809" s="7"/>
      <c r="P3809" s="7" t="str">
        <f t="array" ref="P3809">iferror(xlookup(C3809,'Product Families'!A:A,'Product Families'!S:S),"")</f>
        <v/>
      </c>
    </row>
    <row r="3810" ht="14.25" customHeight="1">
      <c r="A3810" s="122"/>
      <c r="B3810" s="270"/>
      <c r="C3810" s="122"/>
      <c r="D3810" s="7" t="str">
        <f t="array" ref="D3810">IFERROR(XLOOKUP($C3810,'Product Families'!$A:$A,'Product Families'!$D:$D),"")</f>
        <v/>
      </c>
      <c r="E3810" s="7" t="str">
        <f t="array" ref="E3810">IFERROR(XLOOKUP($C3810,'Product Families'!$A:$A,'Product Families'!$E:$E),"")</f>
        <v/>
      </c>
      <c r="F3810" s="7" t="str">
        <f t="array" ref="F3810">IFERROR(XLOOKUP($C3810,'Product Families'!$A:$A,'Product Families'!$F:$F),"")</f>
        <v/>
      </c>
      <c r="G3810" s="7" t="str">
        <f t="array" ref="G3810">IFERROR(XLOOKUP($C3810,'Product Families'!$A:$A,'Product Families'!$G:$G),"")</f>
        <v/>
      </c>
      <c r="J3810" s="7" t="str">
        <f>IFERROR(ROUND(AVERAGEIF('Week 1 - Making'!$B:$B,'Product List'!$A3810,'Week 1 - Making'!$P:$P),0),"")</f>
        <v/>
      </c>
      <c r="K3810" s="7" t="str">
        <f>IFERROR(ROUND(AVERAGEIF('Week 2 - Making'!$B:$B,'Product List'!$A3810,'Week 2 - Making'!$P:$P),0),"")</f>
        <v/>
      </c>
      <c r="L3810" s="263" t="str">
        <f>IFERROR(ROUND(AVERAGEIF('Week 3 - Making'!$B:$B,'Product List'!$A3810,'Week 3 - Making'!$P:$P),0),"")</f>
        <v/>
      </c>
      <c r="M3810" s="7" t="str">
        <f>IFERROR(ROUND(AVERAGEIF('Week 4 - Making'!$B:$B,'Product List'!$A3810,'Week 4 - Making'!$P:$P),0),"")</f>
        <v/>
      </c>
      <c r="N3810" s="7" t="str">
        <f>IFERROR(ROUND(AVERAGEIF('Week 5 - Making'!$B:$B,'Product List'!$A3810,'Week 5 - Making'!$P:$P),0),"")</f>
        <v/>
      </c>
      <c r="O3810" s="7"/>
      <c r="P3810" s="7" t="str">
        <f t="array" ref="P3810">iferror(xlookup(C3810,'Product Families'!A:A,'Product Families'!S:S),"")</f>
        <v/>
      </c>
    </row>
    <row r="3811" ht="14.25" customHeight="1">
      <c r="A3811" s="122"/>
      <c r="B3811" s="270"/>
      <c r="C3811" s="122"/>
      <c r="D3811" s="7" t="str">
        <f t="array" ref="D3811">IFERROR(XLOOKUP($C3811,'Product Families'!$A:$A,'Product Families'!$D:$D),"")</f>
        <v/>
      </c>
      <c r="E3811" s="7" t="str">
        <f t="array" ref="E3811">IFERROR(XLOOKUP($C3811,'Product Families'!$A:$A,'Product Families'!$E:$E),"")</f>
        <v/>
      </c>
      <c r="F3811" s="7" t="str">
        <f t="array" ref="F3811">IFERROR(XLOOKUP($C3811,'Product Families'!$A:$A,'Product Families'!$F:$F),"")</f>
        <v/>
      </c>
      <c r="G3811" s="7" t="str">
        <f t="array" ref="G3811">IFERROR(XLOOKUP($C3811,'Product Families'!$A:$A,'Product Families'!$G:$G),"")</f>
        <v/>
      </c>
      <c r="J3811" s="7" t="str">
        <f>IFERROR(ROUND(AVERAGEIF('Week 1 - Making'!$B:$B,'Product List'!$A3811,'Week 1 - Making'!$P:$P),0),"")</f>
        <v/>
      </c>
      <c r="K3811" s="7" t="str">
        <f>IFERROR(ROUND(AVERAGEIF('Week 2 - Making'!$B:$B,'Product List'!$A3811,'Week 2 - Making'!$P:$P),0),"")</f>
        <v/>
      </c>
      <c r="L3811" s="263" t="str">
        <f>IFERROR(ROUND(AVERAGEIF('Week 3 - Making'!$B:$B,'Product List'!$A3811,'Week 3 - Making'!$P:$P),0),"")</f>
        <v/>
      </c>
      <c r="M3811" s="7" t="str">
        <f>IFERROR(ROUND(AVERAGEIF('Week 4 - Making'!$B:$B,'Product List'!$A3811,'Week 4 - Making'!$P:$P),0),"")</f>
        <v/>
      </c>
      <c r="N3811" s="7" t="str">
        <f>IFERROR(ROUND(AVERAGEIF('Week 5 - Making'!$B:$B,'Product List'!$A3811,'Week 5 - Making'!$P:$P),0),"")</f>
        <v/>
      </c>
      <c r="O3811" s="7"/>
      <c r="P3811" s="7" t="str">
        <f t="array" ref="P3811">iferror(xlookup(C3811,'Product Families'!A:A,'Product Families'!S:S),"")</f>
        <v/>
      </c>
    </row>
    <row r="3812" ht="14.25" customHeight="1">
      <c r="A3812" s="122"/>
      <c r="B3812" s="270"/>
      <c r="C3812" s="122"/>
      <c r="D3812" s="7" t="str">
        <f t="array" ref="D3812">IFERROR(XLOOKUP($C3812,'Product Families'!$A:$A,'Product Families'!$D:$D),"")</f>
        <v/>
      </c>
      <c r="E3812" s="7" t="str">
        <f t="array" ref="E3812">IFERROR(XLOOKUP($C3812,'Product Families'!$A:$A,'Product Families'!$E:$E),"")</f>
        <v/>
      </c>
      <c r="F3812" s="7" t="str">
        <f t="array" ref="F3812">IFERROR(XLOOKUP($C3812,'Product Families'!$A:$A,'Product Families'!$F:$F),"")</f>
        <v/>
      </c>
      <c r="G3812" s="7" t="str">
        <f t="array" ref="G3812">IFERROR(XLOOKUP($C3812,'Product Families'!$A:$A,'Product Families'!$G:$G),"")</f>
        <v/>
      </c>
      <c r="J3812" s="7" t="str">
        <f>IFERROR(ROUND(AVERAGEIF('Week 1 - Making'!$B:$B,'Product List'!$A3812,'Week 1 - Making'!$P:$P),0),"")</f>
        <v/>
      </c>
      <c r="K3812" s="7" t="str">
        <f>IFERROR(ROUND(AVERAGEIF('Week 2 - Making'!$B:$B,'Product List'!$A3812,'Week 2 - Making'!$P:$P),0),"")</f>
        <v/>
      </c>
      <c r="L3812" s="263" t="str">
        <f>IFERROR(ROUND(AVERAGEIF('Week 3 - Making'!$B:$B,'Product List'!$A3812,'Week 3 - Making'!$P:$P),0),"")</f>
        <v/>
      </c>
      <c r="M3812" s="7" t="str">
        <f>IFERROR(ROUND(AVERAGEIF('Week 4 - Making'!$B:$B,'Product List'!$A3812,'Week 4 - Making'!$P:$P),0),"")</f>
        <v/>
      </c>
      <c r="N3812" s="7" t="str">
        <f>IFERROR(ROUND(AVERAGEIF('Week 5 - Making'!$B:$B,'Product List'!$A3812,'Week 5 - Making'!$P:$P),0),"")</f>
        <v/>
      </c>
      <c r="O3812" s="7"/>
      <c r="P3812" s="7" t="str">
        <f t="array" ref="P3812">iferror(xlookup(C3812,'Product Families'!A:A,'Product Families'!S:S),"")</f>
        <v/>
      </c>
    </row>
    <row r="3813" ht="14.25" customHeight="1">
      <c r="A3813" s="122"/>
      <c r="B3813" s="270"/>
      <c r="C3813" s="122"/>
      <c r="D3813" s="7" t="str">
        <f t="array" ref="D3813">IFERROR(XLOOKUP($C3813,'Product Families'!$A:$A,'Product Families'!$D:$D),"")</f>
        <v/>
      </c>
      <c r="E3813" s="7" t="str">
        <f t="array" ref="E3813">IFERROR(XLOOKUP($C3813,'Product Families'!$A:$A,'Product Families'!$E:$E),"")</f>
        <v/>
      </c>
      <c r="F3813" s="7" t="str">
        <f t="array" ref="F3813">IFERROR(XLOOKUP($C3813,'Product Families'!$A:$A,'Product Families'!$F:$F),"")</f>
        <v/>
      </c>
      <c r="G3813" s="7" t="str">
        <f t="array" ref="G3813">IFERROR(XLOOKUP($C3813,'Product Families'!$A:$A,'Product Families'!$G:$G),"")</f>
        <v/>
      </c>
      <c r="J3813" s="7" t="str">
        <f>IFERROR(ROUND(AVERAGEIF('Week 1 - Making'!$B:$B,'Product List'!$A3813,'Week 1 - Making'!$P:$P),0),"")</f>
        <v/>
      </c>
      <c r="K3813" s="7" t="str">
        <f>IFERROR(ROUND(AVERAGEIF('Week 2 - Making'!$B:$B,'Product List'!$A3813,'Week 2 - Making'!$P:$P),0),"")</f>
        <v/>
      </c>
      <c r="L3813" s="263" t="str">
        <f>IFERROR(ROUND(AVERAGEIF('Week 3 - Making'!$B:$B,'Product List'!$A3813,'Week 3 - Making'!$P:$P),0),"")</f>
        <v/>
      </c>
      <c r="M3813" s="7" t="str">
        <f>IFERROR(ROUND(AVERAGEIF('Week 4 - Making'!$B:$B,'Product List'!$A3813,'Week 4 - Making'!$P:$P),0),"")</f>
        <v/>
      </c>
      <c r="N3813" s="7" t="str">
        <f>IFERROR(ROUND(AVERAGEIF('Week 5 - Making'!$B:$B,'Product List'!$A3813,'Week 5 - Making'!$P:$P),0),"")</f>
        <v/>
      </c>
      <c r="O3813" s="7"/>
      <c r="P3813" s="7" t="str">
        <f t="array" ref="P3813">iferror(xlookup(C3813,'Product Families'!A:A,'Product Families'!S:S),"")</f>
        <v/>
      </c>
    </row>
    <row r="3814" ht="14.25" customHeight="1">
      <c r="A3814" s="122"/>
      <c r="B3814" s="270"/>
      <c r="C3814" s="122"/>
      <c r="D3814" s="7" t="str">
        <f t="array" ref="D3814">IFERROR(XLOOKUP($C3814,'Product Families'!$A:$A,'Product Families'!$D:$D),"")</f>
        <v/>
      </c>
      <c r="E3814" s="7" t="str">
        <f t="array" ref="E3814">IFERROR(XLOOKUP($C3814,'Product Families'!$A:$A,'Product Families'!$E:$E),"")</f>
        <v/>
      </c>
      <c r="F3814" s="7" t="str">
        <f t="array" ref="F3814">IFERROR(XLOOKUP($C3814,'Product Families'!$A:$A,'Product Families'!$F:$F),"")</f>
        <v/>
      </c>
      <c r="G3814" s="7" t="str">
        <f t="array" ref="G3814">IFERROR(XLOOKUP($C3814,'Product Families'!$A:$A,'Product Families'!$G:$G),"")</f>
        <v/>
      </c>
      <c r="J3814" s="7" t="str">
        <f>IFERROR(ROUND(AVERAGEIF('Week 1 - Making'!$B:$B,'Product List'!$A3814,'Week 1 - Making'!$P:$P),0),"")</f>
        <v/>
      </c>
      <c r="K3814" s="7" t="str">
        <f>IFERROR(ROUND(AVERAGEIF('Week 2 - Making'!$B:$B,'Product List'!$A3814,'Week 2 - Making'!$P:$P),0),"")</f>
        <v/>
      </c>
      <c r="L3814" s="263" t="str">
        <f>IFERROR(ROUND(AVERAGEIF('Week 3 - Making'!$B:$B,'Product List'!$A3814,'Week 3 - Making'!$P:$P),0),"")</f>
        <v/>
      </c>
      <c r="M3814" s="7" t="str">
        <f>IFERROR(ROUND(AVERAGEIF('Week 4 - Making'!$B:$B,'Product List'!$A3814,'Week 4 - Making'!$P:$P),0),"")</f>
        <v/>
      </c>
      <c r="N3814" s="7" t="str">
        <f>IFERROR(ROUND(AVERAGEIF('Week 5 - Making'!$B:$B,'Product List'!$A3814,'Week 5 - Making'!$P:$P),0),"")</f>
        <v/>
      </c>
      <c r="O3814" s="7"/>
      <c r="P3814" s="7" t="str">
        <f t="array" ref="P3814">iferror(xlookup(C3814,'Product Families'!A:A,'Product Families'!S:S),"")</f>
        <v/>
      </c>
    </row>
    <row r="3815" ht="14.25" customHeight="1">
      <c r="A3815" s="122"/>
      <c r="B3815" s="270"/>
      <c r="C3815" s="122"/>
      <c r="D3815" s="7" t="str">
        <f t="array" ref="D3815">IFERROR(XLOOKUP($C3815,'Product Families'!$A:$A,'Product Families'!$D:$D),"")</f>
        <v/>
      </c>
      <c r="E3815" s="7" t="str">
        <f t="array" ref="E3815">IFERROR(XLOOKUP($C3815,'Product Families'!$A:$A,'Product Families'!$E:$E),"")</f>
        <v/>
      </c>
      <c r="F3815" s="7" t="str">
        <f t="array" ref="F3815">IFERROR(XLOOKUP($C3815,'Product Families'!$A:$A,'Product Families'!$F:$F),"")</f>
        <v/>
      </c>
      <c r="G3815" s="7" t="str">
        <f t="array" ref="G3815">IFERROR(XLOOKUP($C3815,'Product Families'!$A:$A,'Product Families'!$G:$G),"")</f>
        <v/>
      </c>
      <c r="J3815" s="7" t="str">
        <f>IFERROR(ROUND(AVERAGEIF('Week 1 - Making'!$B:$B,'Product List'!$A3815,'Week 1 - Making'!$P:$P),0),"")</f>
        <v/>
      </c>
      <c r="K3815" s="7" t="str">
        <f>IFERROR(ROUND(AVERAGEIF('Week 2 - Making'!$B:$B,'Product List'!$A3815,'Week 2 - Making'!$P:$P),0),"")</f>
        <v/>
      </c>
      <c r="L3815" s="263" t="str">
        <f>IFERROR(ROUND(AVERAGEIF('Week 3 - Making'!$B:$B,'Product List'!$A3815,'Week 3 - Making'!$P:$P),0),"")</f>
        <v/>
      </c>
      <c r="M3815" s="7" t="str">
        <f>IFERROR(ROUND(AVERAGEIF('Week 4 - Making'!$B:$B,'Product List'!$A3815,'Week 4 - Making'!$P:$P),0),"")</f>
        <v/>
      </c>
      <c r="N3815" s="7" t="str">
        <f>IFERROR(ROUND(AVERAGEIF('Week 5 - Making'!$B:$B,'Product List'!$A3815,'Week 5 - Making'!$P:$P),0),"")</f>
        <v/>
      </c>
      <c r="O3815" s="7"/>
      <c r="P3815" s="7" t="str">
        <f t="array" ref="P3815">iferror(xlookup(C3815,'Product Families'!A:A,'Product Families'!S:S),"")</f>
        <v/>
      </c>
    </row>
    <row r="3816" ht="14.25" customHeight="1">
      <c r="A3816" s="122"/>
      <c r="B3816" s="270"/>
      <c r="C3816" s="122"/>
      <c r="D3816" s="7" t="str">
        <f t="array" ref="D3816">IFERROR(XLOOKUP($C3816,'Product Families'!$A:$A,'Product Families'!$D:$D),"")</f>
        <v/>
      </c>
      <c r="E3816" s="7" t="str">
        <f t="array" ref="E3816">IFERROR(XLOOKUP($C3816,'Product Families'!$A:$A,'Product Families'!$E:$E),"")</f>
        <v/>
      </c>
      <c r="F3816" s="7" t="str">
        <f t="array" ref="F3816">IFERROR(XLOOKUP($C3816,'Product Families'!$A:$A,'Product Families'!$F:$F),"")</f>
        <v/>
      </c>
      <c r="G3816" s="7" t="str">
        <f t="array" ref="G3816">IFERROR(XLOOKUP($C3816,'Product Families'!$A:$A,'Product Families'!$G:$G),"")</f>
        <v/>
      </c>
      <c r="J3816" s="7" t="str">
        <f>IFERROR(ROUND(AVERAGEIF('Week 1 - Making'!$B:$B,'Product List'!$A3816,'Week 1 - Making'!$P:$P),0),"")</f>
        <v/>
      </c>
      <c r="K3816" s="7" t="str">
        <f>IFERROR(ROUND(AVERAGEIF('Week 2 - Making'!$B:$B,'Product List'!$A3816,'Week 2 - Making'!$P:$P),0),"")</f>
        <v/>
      </c>
      <c r="L3816" s="263" t="str">
        <f>IFERROR(ROUND(AVERAGEIF('Week 3 - Making'!$B:$B,'Product List'!$A3816,'Week 3 - Making'!$P:$P),0),"")</f>
        <v/>
      </c>
      <c r="M3816" s="7" t="str">
        <f>IFERROR(ROUND(AVERAGEIF('Week 4 - Making'!$B:$B,'Product List'!$A3816,'Week 4 - Making'!$P:$P),0),"")</f>
        <v/>
      </c>
      <c r="N3816" s="7" t="str">
        <f>IFERROR(ROUND(AVERAGEIF('Week 5 - Making'!$B:$B,'Product List'!$A3816,'Week 5 - Making'!$P:$P),0),"")</f>
        <v/>
      </c>
      <c r="O3816" s="7"/>
      <c r="P3816" s="7" t="str">
        <f t="array" ref="P3816">iferror(xlookup(C3816,'Product Families'!A:A,'Product Families'!S:S),"")</f>
        <v/>
      </c>
    </row>
    <row r="3817" ht="14.25" customHeight="1">
      <c r="A3817" s="122"/>
      <c r="B3817" s="270"/>
      <c r="C3817" s="122"/>
      <c r="D3817" s="7" t="str">
        <f t="array" ref="D3817">IFERROR(XLOOKUP($C3817,'Product Families'!$A:$A,'Product Families'!$D:$D),"")</f>
        <v/>
      </c>
      <c r="E3817" s="7" t="str">
        <f t="array" ref="E3817">IFERROR(XLOOKUP($C3817,'Product Families'!$A:$A,'Product Families'!$E:$E),"")</f>
        <v/>
      </c>
      <c r="F3817" s="7" t="str">
        <f t="array" ref="F3817">IFERROR(XLOOKUP($C3817,'Product Families'!$A:$A,'Product Families'!$F:$F),"")</f>
        <v/>
      </c>
      <c r="G3817" s="7" t="str">
        <f t="array" ref="G3817">IFERROR(XLOOKUP($C3817,'Product Families'!$A:$A,'Product Families'!$G:$G),"")</f>
        <v/>
      </c>
      <c r="J3817" s="7" t="str">
        <f>IFERROR(ROUND(AVERAGEIF('Week 1 - Making'!$B:$B,'Product List'!$A3817,'Week 1 - Making'!$P:$P),0),"")</f>
        <v/>
      </c>
      <c r="K3817" s="7" t="str">
        <f>IFERROR(ROUND(AVERAGEIF('Week 2 - Making'!$B:$B,'Product List'!$A3817,'Week 2 - Making'!$P:$P),0),"")</f>
        <v/>
      </c>
      <c r="L3817" s="263" t="str">
        <f>IFERROR(ROUND(AVERAGEIF('Week 3 - Making'!$B:$B,'Product List'!$A3817,'Week 3 - Making'!$P:$P),0),"")</f>
        <v/>
      </c>
      <c r="M3817" s="7" t="str">
        <f>IFERROR(ROUND(AVERAGEIF('Week 4 - Making'!$B:$B,'Product List'!$A3817,'Week 4 - Making'!$P:$P),0),"")</f>
        <v/>
      </c>
      <c r="N3817" s="7" t="str">
        <f>IFERROR(ROUND(AVERAGEIF('Week 5 - Making'!$B:$B,'Product List'!$A3817,'Week 5 - Making'!$P:$P),0),"")</f>
        <v/>
      </c>
      <c r="O3817" s="7"/>
      <c r="P3817" s="7" t="str">
        <f t="array" ref="P3817">iferror(xlookup(C3817,'Product Families'!A:A,'Product Families'!S:S),"")</f>
        <v/>
      </c>
    </row>
    <row r="3818" ht="14.25" customHeight="1">
      <c r="A3818" s="122"/>
      <c r="B3818" s="270"/>
      <c r="C3818" s="122"/>
      <c r="D3818" s="7" t="str">
        <f t="array" ref="D3818">IFERROR(XLOOKUP($C3818,'Product Families'!$A:$A,'Product Families'!$D:$D),"")</f>
        <v/>
      </c>
      <c r="E3818" s="7" t="str">
        <f t="array" ref="E3818">IFERROR(XLOOKUP($C3818,'Product Families'!$A:$A,'Product Families'!$E:$E),"")</f>
        <v/>
      </c>
      <c r="F3818" s="7" t="str">
        <f t="array" ref="F3818">IFERROR(XLOOKUP($C3818,'Product Families'!$A:$A,'Product Families'!$F:$F),"")</f>
        <v/>
      </c>
      <c r="G3818" s="7" t="str">
        <f t="array" ref="G3818">IFERROR(XLOOKUP($C3818,'Product Families'!$A:$A,'Product Families'!$G:$G),"")</f>
        <v/>
      </c>
      <c r="J3818" s="7" t="str">
        <f>IFERROR(ROUND(AVERAGEIF('Week 1 - Making'!$B:$B,'Product List'!$A3818,'Week 1 - Making'!$P:$P),0),"")</f>
        <v/>
      </c>
      <c r="K3818" s="7" t="str">
        <f>IFERROR(ROUND(AVERAGEIF('Week 2 - Making'!$B:$B,'Product List'!$A3818,'Week 2 - Making'!$P:$P),0),"")</f>
        <v/>
      </c>
      <c r="L3818" s="263" t="str">
        <f>IFERROR(ROUND(AVERAGEIF('Week 3 - Making'!$B:$B,'Product List'!$A3818,'Week 3 - Making'!$P:$P),0),"")</f>
        <v/>
      </c>
      <c r="M3818" s="7" t="str">
        <f>IFERROR(ROUND(AVERAGEIF('Week 4 - Making'!$B:$B,'Product List'!$A3818,'Week 4 - Making'!$P:$P),0),"")</f>
        <v/>
      </c>
      <c r="N3818" s="7" t="str">
        <f>IFERROR(ROUND(AVERAGEIF('Week 5 - Making'!$B:$B,'Product List'!$A3818,'Week 5 - Making'!$P:$P),0),"")</f>
        <v/>
      </c>
      <c r="O3818" s="7"/>
      <c r="P3818" s="7" t="str">
        <f t="array" ref="P3818">iferror(xlookup(C3818,'Product Families'!A:A,'Product Families'!S:S),"")</f>
        <v/>
      </c>
    </row>
    <row r="3819" ht="14.25" customHeight="1">
      <c r="A3819" s="122"/>
      <c r="B3819" s="270"/>
      <c r="C3819" s="122"/>
      <c r="D3819" s="7" t="str">
        <f t="array" ref="D3819">IFERROR(XLOOKUP($C3819,'Product Families'!$A:$A,'Product Families'!$D:$D),"")</f>
        <v/>
      </c>
      <c r="E3819" s="7" t="str">
        <f t="array" ref="E3819">IFERROR(XLOOKUP($C3819,'Product Families'!$A:$A,'Product Families'!$E:$E),"")</f>
        <v/>
      </c>
      <c r="F3819" s="7" t="str">
        <f t="array" ref="F3819">IFERROR(XLOOKUP($C3819,'Product Families'!$A:$A,'Product Families'!$F:$F),"")</f>
        <v/>
      </c>
      <c r="G3819" s="7" t="str">
        <f t="array" ref="G3819">IFERROR(XLOOKUP($C3819,'Product Families'!$A:$A,'Product Families'!$G:$G),"")</f>
        <v/>
      </c>
      <c r="J3819" s="7" t="str">
        <f>IFERROR(ROUND(AVERAGEIF('Week 1 - Making'!$B:$B,'Product List'!$A3819,'Week 1 - Making'!$P:$P),0),"")</f>
        <v/>
      </c>
      <c r="K3819" s="7" t="str">
        <f>IFERROR(ROUND(AVERAGEIF('Week 2 - Making'!$B:$B,'Product List'!$A3819,'Week 2 - Making'!$P:$P),0),"")</f>
        <v/>
      </c>
      <c r="L3819" s="263" t="str">
        <f>IFERROR(ROUND(AVERAGEIF('Week 3 - Making'!$B:$B,'Product List'!$A3819,'Week 3 - Making'!$P:$P),0),"")</f>
        <v/>
      </c>
      <c r="M3819" s="7" t="str">
        <f>IFERROR(ROUND(AVERAGEIF('Week 4 - Making'!$B:$B,'Product List'!$A3819,'Week 4 - Making'!$P:$P),0),"")</f>
        <v/>
      </c>
      <c r="N3819" s="7" t="str">
        <f>IFERROR(ROUND(AVERAGEIF('Week 5 - Making'!$B:$B,'Product List'!$A3819,'Week 5 - Making'!$P:$P),0),"")</f>
        <v/>
      </c>
      <c r="O3819" s="7"/>
      <c r="P3819" s="7" t="str">
        <f t="array" ref="P3819">iferror(xlookup(C3819,'Product Families'!A:A,'Product Families'!S:S),"")</f>
        <v/>
      </c>
    </row>
    <row r="3820" ht="14.25" customHeight="1">
      <c r="A3820" s="122"/>
      <c r="B3820" s="270"/>
      <c r="C3820" s="122"/>
      <c r="D3820" s="7" t="str">
        <f t="array" ref="D3820">IFERROR(XLOOKUP($C3820,'Product Families'!$A:$A,'Product Families'!$D:$D),"")</f>
        <v/>
      </c>
      <c r="E3820" s="7" t="str">
        <f t="array" ref="E3820">IFERROR(XLOOKUP($C3820,'Product Families'!$A:$A,'Product Families'!$E:$E),"")</f>
        <v/>
      </c>
      <c r="F3820" s="7" t="str">
        <f t="array" ref="F3820">IFERROR(XLOOKUP($C3820,'Product Families'!$A:$A,'Product Families'!$F:$F),"")</f>
        <v/>
      </c>
      <c r="G3820" s="7" t="str">
        <f t="array" ref="G3820">IFERROR(XLOOKUP($C3820,'Product Families'!$A:$A,'Product Families'!$G:$G),"")</f>
        <v/>
      </c>
      <c r="J3820" s="7" t="str">
        <f>IFERROR(ROUND(AVERAGEIF('Week 1 - Making'!$B:$B,'Product List'!$A3820,'Week 1 - Making'!$P:$P),0),"")</f>
        <v/>
      </c>
      <c r="K3820" s="7" t="str">
        <f>IFERROR(ROUND(AVERAGEIF('Week 2 - Making'!$B:$B,'Product List'!$A3820,'Week 2 - Making'!$P:$P),0),"")</f>
        <v/>
      </c>
      <c r="L3820" s="263" t="str">
        <f>IFERROR(ROUND(AVERAGEIF('Week 3 - Making'!$B:$B,'Product List'!$A3820,'Week 3 - Making'!$P:$P),0),"")</f>
        <v/>
      </c>
      <c r="M3820" s="7" t="str">
        <f>IFERROR(ROUND(AVERAGEIF('Week 4 - Making'!$B:$B,'Product List'!$A3820,'Week 4 - Making'!$P:$P),0),"")</f>
        <v/>
      </c>
      <c r="N3820" s="7" t="str">
        <f>IFERROR(ROUND(AVERAGEIF('Week 5 - Making'!$B:$B,'Product List'!$A3820,'Week 5 - Making'!$P:$P),0),"")</f>
        <v/>
      </c>
      <c r="O3820" s="7"/>
      <c r="P3820" s="7" t="str">
        <f t="array" ref="P3820">iferror(xlookup(C3820,'Product Families'!A:A,'Product Families'!S:S),"")</f>
        <v/>
      </c>
    </row>
    <row r="3821" ht="14.25" customHeight="1">
      <c r="A3821" s="122"/>
      <c r="B3821" s="270"/>
      <c r="C3821" s="122"/>
      <c r="D3821" s="7" t="str">
        <f t="array" ref="D3821">IFERROR(XLOOKUP($C3821,'Product Families'!$A:$A,'Product Families'!$D:$D),"")</f>
        <v/>
      </c>
      <c r="E3821" s="7" t="str">
        <f t="array" ref="E3821">IFERROR(XLOOKUP($C3821,'Product Families'!$A:$A,'Product Families'!$E:$E),"")</f>
        <v/>
      </c>
      <c r="F3821" s="7" t="str">
        <f t="array" ref="F3821">IFERROR(XLOOKUP($C3821,'Product Families'!$A:$A,'Product Families'!$F:$F),"")</f>
        <v/>
      </c>
      <c r="G3821" s="7" t="str">
        <f t="array" ref="G3821">IFERROR(XLOOKUP($C3821,'Product Families'!$A:$A,'Product Families'!$G:$G),"")</f>
        <v/>
      </c>
      <c r="J3821" s="7" t="str">
        <f>IFERROR(ROUND(AVERAGEIF('Week 1 - Making'!$B:$B,'Product List'!$A3821,'Week 1 - Making'!$P:$P),0),"")</f>
        <v/>
      </c>
      <c r="K3821" s="7" t="str">
        <f>IFERROR(ROUND(AVERAGEIF('Week 2 - Making'!$B:$B,'Product List'!$A3821,'Week 2 - Making'!$P:$P),0),"")</f>
        <v/>
      </c>
      <c r="L3821" s="263" t="str">
        <f>IFERROR(ROUND(AVERAGEIF('Week 3 - Making'!$B:$B,'Product List'!$A3821,'Week 3 - Making'!$P:$P),0),"")</f>
        <v/>
      </c>
      <c r="M3821" s="7" t="str">
        <f>IFERROR(ROUND(AVERAGEIF('Week 4 - Making'!$B:$B,'Product List'!$A3821,'Week 4 - Making'!$P:$P),0),"")</f>
        <v/>
      </c>
      <c r="N3821" s="7" t="str">
        <f>IFERROR(ROUND(AVERAGEIF('Week 5 - Making'!$B:$B,'Product List'!$A3821,'Week 5 - Making'!$P:$P),0),"")</f>
        <v/>
      </c>
      <c r="O3821" s="7"/>
      <c r="P3821" s="7" t="str">
        <f t="array" ref="P3821">iferror(xlookup(C3821,'Product Families'!A:A,'Product Families'!S:S),"")</f>
        <v/>
      </c>
    </row>
    <row r="3822" ht="14.25" customHeight="1">
      <c r="A3822" s="122"/>
      <c r="B3822" s="270"/>
      <c r="C3822" s="122"/>
      <c r="D3822" s="7" t="str">
        <f t="array" ref="D3822">IFERROR(XLOOKUP($C3822,'Product Families'!$A:$A,'Product Families'!$D:$D),"")</f>
        <v/>
      </c>
      <c r="E3822" s="7" t="str">
        <f t="array" ref="E3822">IFERROR(XLOOKUP($C3822,'Product Families'!$A:$A,'Product Families'!$E:$E),"")</f>
        <v/>
      </c>
      <c r="F3822" s="7" t="str">
        <f t="array" ref="F3822">IFERROR(XLOOKUP($C3822,'Product Families'!$A:$A,'Product Families'!$F:$F),"")</f>
        <v/>
      </c>
      <c r="G3822" s="7" t="str">
        <f t="array" ref="G3822">IFERROR(XLOOKUP($C3822,'Product Families'!$A:$A,'Product Families'!$G:$G),"")</f>
        <v/>
      </c>
      <c r="J3822" s="7" t="str">
        <f>IFERROR(ROUND(AVERAGEIF('Week 1 - Making'!$B:$B,'Product List'!$A3822,'Week 1 - Making'!$P:$P),0),"")</f>
        <v/>
      </c>
      <c r="K3822" s="7" t="str">
        <f>IFERROR(ROUND(AVERAGEIF('Week 2 - Making'!$B:$B,'Product List'!$A3822,'Week 2 - Making'!$P:$P),0),"")</f>
        <v/>
      </c>
      <c r="L3822" s="263" t="str">
        <f>IFERROR(ROUND(AVERAGEIF('Week 3 - Making'!$B:$B,'Product List'!$A3822,'Week 3 - Making'!$P:$P),0),"")</f>
        <v/>
      </c>
      <c r="M3822" s="7" t="str">
        <f>IFERROR(ROUND(AVERAGEIF('Week 4 - Making'!$B:$B,'Product List'!$A3822,'Week 4 - Making'!$P:$P),0),"")</f>
        <v/>
      </c>
      <c r="N3822" s="7" t="str">
        <f>IFERROR(ROUND(AVERAGEIF('Week 5 - Making'!$B:$B,'Product List'!$A3822,'Week 5 - Making'!$P:$P),0),"")</f>
        <v/>
      </c>
      <c r="O3822" s="7"/>
      <c r="P3822" s="7" t="str">
        <f t="array" ref="P3822">iferror(xlookup(C3822,'Product Families'!A:A,'Product Families'!S:S),"")</f>
        <v/>
      </c>
    </row>
    <row r="3823" ht="14.25" customHeight="1">
      <c r="A3823" s="122"/>
      <c r="B3823" s="270"/>
      <c r="C3823" s="122"/>
      <c r="D3823" s="7" t="str">
        <f t="array" ref="D3823">IFERROR(XLOOKUP($C3823,'Product Families'!$A:$A,'Product Families'!$D:$D),"")</f>
        <v/>
      </c>
      <c r="E3823" s="7" t="str">
        <f t="array" ref="E3823">IFERROR(XLOOKUP($C3823,'Product Families'!$A:$A,'Product Families'!$E:$E),"")</f>
        <v/>
      </c>
      <c r="F3823" s="7" t="str">
        <f t="array" ref="F3823">IFERROR(XLOOKUP($C3823,'Product Families'!$A:$A,'Product Families'!$F:$F),"")</f>
        <v/>
      </c>
      <c r="G3823" s="7" t="str">
        <f t="array" ref="G3823">IFERROR(XLOOKUP($C3823,'Product Families'!$A:$A,'Product Families'!$G:$G),"")</f>
        <v/>
      </c>
      <c r="J3823" s="7" t="str">
        <f>IFERROR(ROUND(AVERAGEIF('Week 1 - Making'!$B:$B,'Product List'!$A3823,'Week 1 - Making'!$P:$P),0),"")</f>
        <v/>
      </c>
      <c r="K3823" s="7" t="str">
        <f>IFERROR(ROUND(AVERAGEIF('Week 2 - Making'!$B:$B,'Product List'!$A3823,'Week 2 - Making'!$P:$P),0),"")</f>
        <v/>
      </c>
      <c r="L3823" s="263" t="str">
        <f>IFERROR(ROUND(AVERAGEIF('Week 3 - Making'!$B:$B,'Product List'!$A3823,'Week 3 - Making'!$P:$P),0),"")</f>
        <v/>
      </c>
      <c r="M3823" s="7" t="str">
        <f>IFERROR(ROUND(AVERAGEIF('Week 4 - Making'!$B:$B,'Product List'!$A3823,'Week 4 - Making'!$P:$P),0),"")</f>
        <v/>
      </c>
      <c r="N3823" s="7" t="str">
        <f>IFERROR(ROUND(AVERAGEIF('Week 5 - Making'!$B:$B,'Product List'!$A3823,'Week 5 - Making'!$P:$P),0),"")</f>
        <v/>
      </c>
      <c r="O3823" s="7"/>
      <c r="P3823" s="7" t="str">
        <f t="array" ref="P3823">iferror(xlookup(C3823,'Product Families'!A:A,'Product Families'!S:S),"")</f>
        <v/>
      </c>
    </row>
    <row r="3824" ht="14.25" customHeight="1">
      <c r="A3824" s="122"/>
      <c r="B3824" s="270"/>
      <c r="C3824" s="122"/>
      <c r="D3824" s="7" t="str">
        <f t="array" ref="D3824">IFERROR(XLOOKUP($C3824,'Product Families'!$A:$A,'Product Families'!$D:$D),"")</f>
        <v/>
      </c>
      <c r="E3824" s="7" t="str">
        <f t="array" ref="E3824">IFERROR(XLOOKUP($C3824,'Product Families'!$A:$A,'Product Families'!$E:$E),"")</f>
        <v/>
      </c>
      <c r="F3824" s="7" t="str">
        <f t="array" ref="F3824">IFERROR(XLOOKUP($C3824,'Product Families'!$A:$A,'Product Families'!$F:$F),"")</f>
        <v/>
      </c>
      <c r="G3824" s="7" t="str">
        <f t="array" ref="G3824">IFERROR(XLOOKUP($C3824,'Product Families'!$A:$A,'Product Families'!$G:$G),"")</f>
        <v/>
      </c>
      <c r="J3824" s="7" t="str">
        <f>IFERROR(ROUND(AVERAGEIF('Week 1 - Making'!$B:$B,'Product List'!$A3824,'Week 1 - Making'!$P:$P),0),"")</f>
        <v/>
      </c>
      <c r="K3824" s="7" t="str">
        <f>IFERROR(ROUND(AVERAGEIF('Week 2 - Making'!$B:$B,'Product List'!$A3824,'Week 2 - Making'!$P:$P),0),"")</f>
        <v/>
      </c>
      <c r="L3824" s="263" t="str">
        <f>IFERROR(ROUND(AVERAGEIF('Week 3 - Making'!$B:$B,'Product List'!$A3824,'Week 3 - Making'!$P:$P),0),"")</f>
        <v/>
      </c>
      <c r="M3824" s="7" t="str">
        <f>IFERROR(ROUND(AVERAGEIF('Week 4 - Making'!$B:$B,'Product List'!$A3824,'Week 4 - Making'!$P:$P),0),"")</f>
        <v/>
      </c>
      <c r="N3824" s="7" t="str">
        <f>IFERROR(ROUND(AVERAGEIF('Week 5 - Making'!$B:$B,'Product List'!$A3824,'Week 5 - Making'!$P:$P),0),"")</f>
        <v/>
      </c>
      <c r="O3824" s="7"/>
      <c r="P3824" s="7" t="str">
        <f t="array" ref="P3824">iferror(xlookup(C3824,'Product Families'!A:A,'Product Families'!S:S),"")</f>
        <v/>
      </c>
    </row>
    <row r="3825" ht="14.25" customHeight="1">
      <c r="A3825" s="122"/>
      <c r="B3825" s="270"/>
      <c r="C3825" s="122"/>
      <c r="D3825" s="7" t="str">
        <f t="array" ref="D3825">IFERROR(XLOOKUP($C3825,'Product Families'!$A:$A,'Product Families'!$D:$D),"")</f>
        <v/>
      </c>
      <c r="E3825" s="7" t="str">
        <f t="array" ref="E3825">IFERROR(XLOOKUP($C3825,'Product Families'!$A:$A,'Product Families'!$E:$E),"")</f>
        <v/>
      </c>
      <c r="F3825" s="7" t="str">
        <f t="array" ref="F3825">IFERROR(XLOOKUP($C3825,'Product Families'!$A:$A,'Product Families'!$F:$F),"")</f>
        <v/>
      </c>
      <c r="G3825" s="7" t="str">
        <f t="array" ref="G3825">IFERROR(XLOOKUP($C3825,'Product Families'!$A:$A,'Product Families'!$G:$G),"")</f>
        <v/>
      </c>
      <c r="J3825" s="7" t="str">
        <f>IFERROR(ROUND(AVERAGEIF('Week 1 - Making'!$B:$B,'Product List'!$A3825,'Week 1 - Making'!$P:$P),0),"")</f>
        <v/>
      </c>
      <c r="K3825" s="7" t="str">
        <f>IFERROR(ROUND(AVERAGEIF('Week 2 - Making'!$B:$B,'Product List'!$A3825,'Week 2 - Making'!$P:$P),0),"")</f>
        <v/>
      </c>
      <c r="L3825" s="263" t="str">
        <f>IFERROR(ROUND(AVERAGEIF('Week 3 - Making'!$B:$B,'Product List'!$A3825,'Week 3 - Making'!$P:$P),0),"")</f>
        <v/>
      </c>
      <c r="M3825" s="7" t="str">
        <f>IFERROR(ROUND(AVERAGEIF('Week 4 - Making'!$B:$B,'Product List'!$A3825,'Week 4 - Making'!$P:$P),0),"")</f>
        <v/>
      </c>
      <c r="N3825" s="7" t="str">
        <f>IFERROR(ROUND(AVERAGEIF('Week 5 - Making'!$B:$B,'Product List'!$A3825,'Week 5 - Making'!$P:$P),0),"")</f>
        <v/>
      </c>
      <c r="O3825" s="7"/>
      <c r="P3825" s="7" t="str">
        <f t="array" ref="P3825">iferror(xlookup(C3825,'Product Families'!A:A,'Product Families'!S:S),"")</f>
        <v/>
      </c>
    </row>
    <row r="3826" ht="14.25" customHeight="1">
      <c r="A3826" s="122"/>
      <c r="B3826" s="270"/>
      <c r="C3826" s="122"/>
      <c r="D3826" s="7" t="str">
        <f t="array" ref="D3826">IFERROR(XLOOKUP($C3826,'Product Families'!$A:$A,'Product Families'!$D:$D),"")</f>
        <v/>
      </c>
      <c r="E3826" s="7" t="str">
        <f t="array" ref="E3826">IFERROR(XLOOKUP($C3826,'Product Families'!$A:$A,'Product Families'!$E:$E),"")</f>
        <v/>
      </c>
      <c r="F3826" s="7" t="str">
        <f t="array" ref="F3826">IFERROR(XLOOKUP($C3826,'Product Families'!$A:$A,'Product Families'!$F:$F),"")</f>
        <v/>
      </c>
      <c r="G3826" s="7" t="str">
        <f t="array" ref="G3826">IFERROR(XLOOKUP($C3826,'Product Families'!$A:$A,'Product Families'!$G:$G),"")</f>
        <v/>
      </c>
      <c r="J3826" s="7" t="str">
        <f>IFERROR(ROUND(AVERAGEIF('Week 1 - Making'!$B:$B,'Product List'!$A3826,'Week 1 - Making'!$P:$P),0),"")</f>
        <v/>
      </c>
      <c r="K3826" s="7" t="str">
        <f>IFERROR(ROUND(AVERAGEIF('Week 2 - Making'!$B:$B,'Product List'!$A3826,'Week 2 - Making'!$P:$P),0),"")</f>
        <v/>
      </c>
      <c r="L3826" s="263" t="str">
        <f>IFERROR(ROUND(AVERAGEIF('Week 3 - Making'!$B:$B,'Product List'!$A3826,'Week 3 - Making'!$P:$P),0),"")</f>
        <v/>
      </c>
      <c r="M3826" s="7" t="str">
        <f>IFERROR(ROUND(AVERAGEIF('Week 4 - Making'!$B:$B,'Product List'!$A3826,'Week 4 - Making'!$P:$P),0),"")</f>
        <v/>
      </c>
      <c r="N3826" s="7" t="str">
        <f>IFERROR(ROUND(AVERAGEIF('Week 5 - Making'!$B:$B,'Product List'!$A3826,'Week 5 - Making'!$P:$P),0),"")</f>
        <v/>
      </c>
      <c r="O3826" s="7"/>
      <c r="P3826" s="7" t="str">
        <f t="array" ref="P3826">iferror(xlookup(C3826,'Product Families'!A:A,'Product Families'!S:S),"")</f>
        <v/>
      </c>
    </row>
    <row r="3827" ht="14.25" customHeight="1">
      <c r="A3827" s="122"/>
      <c r="B3827" s="270"/>
      <c r="C3827" s="122"/>
      <c r="D3827" s="7" t="str">
        <f t="array" ref="D3827">IFERROR(XLOOKUP($C3827,'Product Families'!$A:$A,'Product Families'!$D:$D),"")</f>
        <v/>
      </c>
      <c r="E3827" s="7" t="str">
        <f t="array" ref="E3827">IFERROR(XLOOKUP($C3827,'Product Families'!$A:$A,'Product Families'!$E:$E),"")</f>
        <v/>
      </c>
      <c r="F3827" s="7" t="str">
        <f t="array" ref="F3827">IFERROR(XLOOKUP($C3827,'Product Families'!$A:$A,'Product Families'!$F:$F),"")</f>
        <v/>
      </c>
      <c r="G3827" s="7" t="str">
        <f t="array" ref="G3827">IFERROR(XLOOKUP($C3827,'Product Families'!$A:$A,'Product Families'!$G:$G),"")</f>
        <v/>
      </c>
      <c r="J3827" s="7" t="str">
        <f>IFERROR(ROUND(AVERAGEIF('Week 1 - Making'!$B:$B,'Product List'!$A3827,'Week 1 - Making'!$P:$P),0),"")</f>
        <v/>
      </c>
      <c r="K3827" s="7" t="str">
        <f>IFERROR(ROUND(AVERAGEIF('Week 2 - Making'!$B:$B,'Product List'!$A3827,'Week 2 - Making'!$P:$P),0),"")</f>
        <v/>
      </c>
      <c r="L3827" s="263" t="str">
        <f>IFERROR(ROUND(AVERAGEIF('Week 3 - Making'!$B:$B,'Product List'!$A3827,'Week 3 - Making'!$P:$P),0),"")</f>
        <v/>
      </c>
      <c r="M3827" s="7" t="str">
        <f>IFERROR(ROUND(AVERAGEIF('Week 4 - Making'!$B:$B,'Product List'!$A3827,'Week 4 - Making'!$P:$P),0),"")</f>
        <v/>
      </c>
      <c r="N3827" s="7" t="str">
        <f>IFERROR(ROUND(AVERAGEIF('Week 5 - Making'!$B:$B,'Product List'!$A3827,'Week 5 - Making'!$P:$P),0),"")</f>
        <v/>
      </c>
      <c r="O3827" s="7"/>
      <c r="P3827" s="7" t="str">
        <f t="array" ref="P3827">iferror(xlookup(C3827,'Product Families'!A:A,'Product Families'!S:S),"")</f>
        <v/>
      </c>
    </row>
    <row r="3828" ht="14.25" customHeight="1">
      <c r="A3828" s="122"/>
      <c r="B3828" s="270"/>
      <c r="C3828" s="122"/>
      <c r="D3828" s="7" t="str">
        <f t="array" ref="D3828">IFERROR(XLOOKUP($C3828,'Product Families'!$A:$A,'Product Families'!$D:$D),"")</f>
        <v/>
      </c>
      <c r="E3828" s="7" t="str">
        <f t="array" ref="E3828">IFERROR(XLOOKUP($C3828,'Product Families'!$A:$A,'Product Families'!$E:$E),"")</f>
        <v/>
      </c>
      <c r="F3828" s="7" t="str">
        <f t="array" ref="F3828">IFERROR(XLOOKUP($C3828,'Product Families'!$A:$A,'Product Families'!$F:$F),"")</f>
        <v/>
      </c>
      <c r="G3828" s="7" t="str">
        <f t="array" ref="G3828">IFERROR(XLOOKUP($C3828,'Product Families'!$A:$A,'Product Families'!$G:$G),"")</f>
        <v/>
      </c>
      <c r="J3828" s="7" t="str">
        <f>IFERROR(ROUND(AVERAGEIF('Week 1 - Making'!$B:$B,'Product List'!$A3828,'Week 1 - Making'!$P:$P),0),"")</f>
        <v/>
      </c>
      <c r="K3828" s="7" t="str">
        <f>IFERROR(ROUND(AVERAGEIF('Week 2 - Making'!$B:$B,'Product List'!$A3828,'Week 2 - Making'!$P:$P),0),"")</f>
        <v/>
      </c>
      <c r="L3828" s="263" t="str">
        <f>IFERROR(ROUND(AVERAGEIF('Week 3 - Making'!$B:$B,'Product List'!$A3828,'Week 3 - Making'!$P:$P),0),"")</f>
        <v/>
      </c>
      <c r="M3828" s="7" t="str">
        <f>IFERROR(ROUND(AVERAGEIF('Week 4 - Making'!$B:$B,'Product List'!$A3828,'Week 4 - Making'!$P:$P),0),"")</f>
        <v/>
      </c>
      <c r="N3828" s="7" t="str">
        <f>IFERROR(ROUND(AVERAGEIF('Week 5 - Making'!$B:$B,'Product List'!$A3828,'Week 5 - Making'!$P:$P),0),"")</f>
        <v/>
      </c>
      <c r="O3828" s="7"/>
      <c r="P3828" s="7" t="str">
        <f t="array" ref="P3828">iferror(xlookup(C3828,'Product Families'!A:A,'Product Families'!S:S),"")</f>
        <v/>
      </c>
    </row>
    <row r="3829" ht="14.25" customHeight="1">
      <c r="A3829" s="122"/>
      <c r="B3829" s="270"/>
      <c r="C3829" s="122"/>
      <c r="D3829" s="7" t="str">
        <f t="array" ref="D3829">IFERROR(XLOOKUP($C3829,'Product Families'!$A:$A,'Product Families'!$D:$D),"")</f>
        <v/>
      </c>
      <c r="E3829" s="7" t="str">
        <f t="array" ref="E3829">IFERROR(XLOOKUP($C3829,'Product Families'!$A:$A,'Product Families'!$E:$E),"")</f>
        <v/>
      </c>
      <c r="F3829" s="7" t="str">
        <f t="array" ref="F3829">IFERROR(XLOOKUP($C3829,'Product Families'!$A:$A,'Product Families'!$F:$F),"")</f>
        <v/>
      </c>
      <c r="G3829" s="7" t="str">
        <f t="array" ref="G3829">IFERROR(XLOOKUP($C3829,'Product Families'!$A:$A,'Product Families'!$G:$G),"")</f>
        <v/>
      </c>
      <c r="J3829" s="7" t="str">
        <f>IFERROR(ROUND(AVERAGEIF('Week 1 - Making'!$B:$B,'Product List'!$A3829,'Week 1 - Making'!$P:$P),0),"")</f>
        <v/>
      </c>
      <c r="K3829" s="7" t="str">
        <f>IFERROR(ROUND(AVERAGEIF('Week 2 - Making'!$B:$B,'Product List'!$A3829,'Week 2 - Making'!$P:$P),0),"")</f>
        <v/>
      </c>
      <c r="L3829" s="263" t="str">
        <f>IFERROR(ROUND(AVERAGEIF('Week 3 - Making'!$B:$B,'Product List'!$A3829,'Week 3 - Making'!$P:$P),0),"")</f>
        <v/>
      </c>
      <c r="M3829" s="7" t="str">
        <f>IFERROR(ROUND(AVERAGEIF('Week 4 - Making'!$B:$B,'Product List'!$A3829,'Week 4 - Making'!$P:$P),0),"")</f>
        <v/>
      </c>
      <c r="N3829" s="7" t="str">
        <f>IFERROR(ROUND(AVERAGEIF('Week 5 - Making'!$B:$B,'Product List'!$A3829,'Week 5 - Making'!$P:$P),0),"")</f>
        <v/>
      </c>
      <c r="O3829" s="7"/>
      <c r="P3829" s="7" t="str">
        <f t="array" ref="P3829">iferror(xlookup(C3829,'Product Families'!A:A,'Product Families'!S:S),"")</f>
        <v/>
      </c>
    </row>
    <row r="3830" ht="14.25" customHeight="1">
      <c r="A3830" s="122"/>
      <c r="B3830" s="270"/>
      <c r="C3830" s="122"/>
      <c r="D3830" s="7" t="str">
        <f t="array" ref="D3830">IFERROR(XLOOKUP($C3830,'Product Families'!$A:$A,'Product Families'!$D:$D),"")</f>
        <v/>
      </c>
      <c r="E3830" s="7" t="str">
        <f t="array" ref="E3830">IFERROR(XLOOKUP($C3830,'Product Families'!$A:$A,'Product Families'!$E:$E),"")</f>
        <v/>
      </c>
      <c r="F3830" s="7" t="str">
        <f t="array" ref="F3830">IFERROR(XLOOKUP($C3830,'Product Families'!$A:$A,'Product Families'!$F:$F),"")</f>
        <v/>
      </c>
      <c r="G3830" s="7" t="str">
        <f t="array" ref="G3830">IFERROR(XLOOKUP($C3830,'Product Families'!$A:$A,'Product Families'!$G:$G),"")</f>
        <v/>
      </c>
      <c r="J3830" s="7" t="str">
        <f>IFERROR(ROUND(AVERAGEIF('Week 1 - Making'!$B:$B,'Product List'!$A3830,'Week 1 - Making'!$P:$P),0),"")</f>
        <v/>
      </c>
      <c r="K3830" s="7" t="str">
        <f>IFERROR(ROUND(AVERAGEIF('Week 2 - Making'!$B:$B,'Product List'!$A3830,'Week 2 - Making'!$P:$P),0),"")</f>
        <v/>
      </c>
      <c r="L3830" s="263" t="str">
        <f>IFERROR(ROUND(AVERAGEIF('Week 3 - Making'!$B:$B,'Product List'!$A3830,'Week 3 - Making'!$P:$P),0),"")</f>
        <v/>
      </c>
      <c r="M3830" s="7" t="str">
        <f>IFERROR(ROUND(AVERAGEIF('Week 4 - Making'!$B:$B,'Product List'!$A3830,'Week 4 - Making'!$P:$P),0),"")</f>
        <v/>
      </c>
      <c r="N3830" s="7" t="str">
        <f>IFERROR(ROUND(AVERAGEIF('Week 5 - Making'!$B:$B,'Product List'!$A3830,'Week 5 - Making'!$P:$P),0),"")</f>
        <v/>
      </c>
      <c r="O3830" s="7"/>
      <c r="P3830" s="7" t="str">
        <f t="array" ref="P3830">iferror(xlookup(C3830,'Product Families'!A:A,'Product Families'!S:S),"")</f>
        <v/>
      </c>
    </row>
    <row r="3831" ht="14.25" customHeight="1">
      <c r="A3831" s="122"/>
      <c r="B3831" s="270"/>
      <c r="C3831" s="122"/>
      <c r="D3831" s="7" t="str">
        <f t="array" ref="D3831">IFERROR(XLOOKUP($C3831,'Product Families'!$A:$A,'Product Families'!$D:$D),"")</f>
        <v/>
      </c>
      <c r="E3831" s="7" t="str">
        <f t="array" ref="E3831">IFERROR(XLOOKUP($C3831,'Product Families'!$A:$A,'Product Families'!$E:$E),"")</f>
        <v/>
      </c>
      <c r="F3831" s="7" t="str">
        <f t="array" ref="F3831">IFERROR(XLOOKUP($C3831,'Product Families'!$A:$A,'Product Families'!$F:$F),"")</f>
        <v/>
      </c>
      <c r="G3831" s="7" t="str">
        <f t="array" ref="G3831">IFERROR(XLOOKUP($C3831,'Product Families'!$A:$A,'Product Families'!$G:$G),"")</f>
        <v/>
      </c>
      <c r="J3831" s="7" t="str">
        <f>IFERROR(ROUND(AVERAGEIF('Week 1 - Making'!$B:$B,'Product List'!$A3831,'Week 1 - Making'!$P:$P),0),"")</f>
        <v/>
      </c>
      <c r="K3831" s="7" t="str">
        <f>IFERROR(ROUND(AVERAGEIF('Week 2 - Making'!$B:$B,'Product List'!$A3831,'Week 2 - Making'!$P:$P),0),"")</f>
        <v/>
      </c>
      <c r="L3831" s="263" t="str">
        <f>IFERROR(ROUND(AVERAGEIF('Week 3 - Making'!$B:$B,'Product List'!$A3831,'Week 3 - Making'!$P:$P),0),"")</f>
        <v/>
      </c>
      <c r="M3831" s="7" t="str">
        <f>IFERROR(ROUND(AVERAGEIF('Week 4 - Making'!$B:$B,'Product List'!$A3831,'Week 4 - Making'!$P:$P),0),"")</f>
        <v/>
      </c>
      <c r="N3831" s="7" t="str">
        <f>IFERROR(ROUND(AVERAGEIF('Week 5 - Making'!$B:$B,'Product List'!$A3831,'Week 5 - Making'!$P:$P),0),"")</f>
        <v/>
      </c>
      <c r="O3831" s="7"/>
      <c r="P3831" s="7" t="str">
        <f t="array" ref="P3831">iferror(xlookup(C3831,'Product Families'!A:A,'Product Families'!S:S),"")</f>
        <v/>
      </c>
    </row>
    <row r="3832" ht="14.25" customHeight="1">
      <c r="A3832" s="122"/>
      <c r="B3832" s="270"/>
      <c r="C3832" s="122"/>
      <c r="D3832" s="7" t="str">
        <f t="array" ref="D3832">IFERROR(XLOOKUP($C3832,'Product Families'!$A:$A,'Product Families'!$D:$D),"")</f>
        <v/>
      </c>
      <c r="E3832" s="7" t="str">
        <f t="array" ref="E3832">IFERROR(XLOOKUP($C3832,'Product Families'!$A:$A,'Product Families'!$E:$E),"")</f>
        <v/>
      </c>
      <c r="F3832" s="7" t="str">
        <f t="array" ref="F3832">IFERROR(XLOOKUP($C3832,'Product Families'!$A:$A,'Product Families'!$F:$F),"")</f>
        <v/>
      </c>
      <c r="G3832" s="7" t="str">
        <f t="array" ref="G3832">IFERROR(XLOOKUP($C3832,'Product Families'!$A:$A,'Product Families'!$G:$G),"")</f>
        <v/>
      </c>
      <c r="J3832" s="7" t="str">
        <f>IFERROR(ROUND(AVERAGEIF('Week 1 - Making'!$B:$B,'Product List'!$A3832,'Week 1 - Making'!$P:$P),0),"")</f>
        <v/>
      </c>
      <c r="K3832" s="7" t="str">
        <f>IFERROR(ROUND(AVERAGEIF('Week 2 - Making'!$B:$B,'Product List'!$A3832,'Week 2 - Making'!$P:$P),0),"")</f>
        <v/>
      </c>
      <c r="L3832" s="263" t="str">
        <f>IFERROR(ROUND(AVERAGEIF('Week 3 - Making'!$B:$B,'Product List'!$A3832,'Week 3 - Making'!$P:$P),0),"")</f>
        <v/>
      </c>
      <c r="M3832" s="7" t="str">
        <f>IFERROR(ROUND(AVERAGEIF('Week 4 - Making'!$B:$B,'Product List'!$A3832,'Week 4 - Making'!$P:$P),0),"")</f>
        <v/>
      </c>
      <c r="N3832" s="7" t="str">
        <f>IFERROR(ROUND(AVERAGEIF('Week 5 - Making'!$B:$B,'Product List'!$A3832,'Week 5 - Making'!$P:$P),0),"")</f>
        <v/>
      </c>
      <c r="O3832" s="7"/>
      <c r="P3832" s="7" t="str">
        <f t="array" ref="P3832">iferror(xlookup(C3832,'Product Families'!A:A,'Product Families'!S:S),"")</f>
        <v/>
      </c>
    </row>
    <row r="3833" ht="14.25" customHeight="1">
      <c r="A3833" s="122"/>
      <c r="B3833" s="270"/>
      <c r="C3833" s="122"/>
      <c r="D3833" s="7" t="str">
        <f t="array" ref="D3833">IFERROR(XLOOKUP($C3833,'Product Families'!$A:$A,'Product Families'!$D:$D),"")</f>
        <v/>
      </c>
      <c r="E3833" s="7" t="str">
        <f t="array" ref="E3833">IFERROR(XLOOKUP($C3833,'Product Families'!$A:$A,'Product Families'!$E:$E),"")</f>
        <v/>
      </c>
      <c r="F3833" s="7" t="str">
        <f t="array" ref="F3833">IFERROR(XLOOKUP($C3833,'Product Families'!$A:$A,'Product Families'!$F:$F),"")</f>
        <v/>
      </c>
      <c r="G3833" s="7" t="str">
        <f t="array" ref="G3833">IFERROR(XLOOKUP($C3833,'Product Families'!$A:$A,'Product Families'!$G:$G),"")</f>
        <v/>
      </c>
      <c r="J3833" s="7" t="str">
        <f>IFERROR(ROUND(AVERAGEIF('Week 1 - Making'!$B:$B,'Product List'!$A3833,'Week 1 - Making'!$P:$P),0),"")</f>
        <v/>
      </c>
      <c r="K3833" s="7" t="str">
        <f>IFERROR(ROUND(AVERAGEIF('Week 2 - Making'!$B:$B,'Product List'!$A3833,'Week 2 - Making'!$P:$P),0),"")</f>
        <v/>
      </c>
      <c r="L3833" s="263" t="str">
        <f>IFERROR(ROUND(AVERAGEIF('Week 3 - Making'!$B:$B,'Product List'!$A3833,'Week 3 - Making'!$P:$P),0),"")</f>
        <v/>
      </c>
      <c r="M3833" s="7" t="str">
        <f>IFERROR(ROUND(AVERAGEIF('Week 4 - Making'!$B:$B,'Product List'!$A3833,'Week 4 - Making'!$P:$P),0),"")</f>
        <v/>
      </c>
      <c r="N3833" s="7" t="str">
        <f>IFERROR(ROUND(AVERAGEIF('Week 5 - Making'!$B:$B,'Product List'!$A3833,'Week 5 - Making'!$P:$P),0),"")</f>
        <v/>
      </c>
      <c r="O3833" s="7"/>
      <c r="P3833" s="7" t="str">
        <f t="array" ref="P3833">iferror(xlookup(C3833,'Product Families'!A:A,'Product Families'!S:S),"")</f>
        <v/>
      </c>
    </row>
    <row r="3834" ht="14.25" customHeight="1">
      <c r="A3834" s="122"/>
      <c r="B3834" s="270"/>
      <c r="C3834" s="122"/>
      <c r="D3834" s="7" t="str">
        <f t="array" ref="D3834">IFERROR(XLOOKUP($C3834,'Product Families'!$A:$A,'Product Families'!$D:$D),"")</f>
        <v/>
      </c>
      <c r="E3834" s="7" t="str">
        <f t="array" ref="E3834">IFERROR(XLOOKUP($C3834,'Product Families'!$A:$A,'Product Families'!$E:$E),"")</f>
        <v/>
      </c>
      <c r="F3834" s="7" t="str">
        <f t="array" ref="F3834">IFERROR(XLOOKUP($C3834,'Product Families'!$A:$A,'Product Families'!$F:$F),"")</f>
        <v/>
      </c>
      <c r="G3834" s="7" t="str">
        <f t="array" ref="G3834">IFERROR(XLOOKUP($C3834,'Product Families'!$A:$A,'Product Families'!$G:$G),"")</f>
        <v/>
      </c>
      <c r="J3834" s="7" t="str">
        <f>IFERROR(ROUND(AVERAGEIF('Week 1 - Making'!$B:$B,'Product List'!$A3834,'Week 1 - Making'!$P:$P),0),"")</f>
        <v/>
      </c>
      <c r="K3834" s="7" t="str">
        <f>IFERROR(ROUND(AVERAGEIF('Week 2 - Making'!$B:$B,'Product List'!$A3834,'Week 2 - Making'!$P:$P),0),"")</f>
        <v/>
      </c>
      <c r="L3834" s="263" t="str">
        <f>IFERROR(ROUND(AVERAGEIF('Week 3 - Making'!$B:$B,'Product List'!$A3834,'Week 3 - Making'!$P:$P),0),"")</f>
        <v/>
      </c>
      <c r="M3834" s="7" t="str">
        <f>IFERROR(ROUND(AVERAGEIF('Week 4 - Making'!$B:$B,'Product List'!$A3834,'Week 4 - Making'!$P:$P),0),"")</f>
        <v/>
      </c>
      <c r="N3834" s="7" t="str">
        <f>IFERROR(ROUND(AVERAGEIF('Week 5 - Making'!$B:$B,'Product List'!$A3834,'Week 5 - Making'!$P:$P),0),"")</f>
        <v/>
      </c>
      <c r="O3834" s="7"/>
      <c r="P3834" s="7" t="str">
        <f t="array" ref="P3834">iferror(xlookup(C3834,'Product Families'!A:A,'Product Families'!S:S),"")</f>
        <v/>
      </c>
    </row>
    <row r="3835" ht="14.25" customHeight="1">
      <c r="A3835" s="122"/>
      <c r="B3835" s="270"/>
      <c r="C3835" s="122"/>
      <c r="D3835" s="7" t="str">
        <f t="array" ref="D3835">IFERROR(XLOOKUP($C3835,'Product Families'!$A:$A,'Product Families'!$D:$D),"")</f>
        <v/>
      </c>
      <c r="E3835" s="7" t="str">
        <f t="array" ref="E3835">IFERROR(XLOOKUP($C3835,'Product Families'!$A:$A,'Product Families'!$E:$E),"")</f>
        <v/>
      </c>
      <c r="F3835" s="7" t="str">
        <f t="array" ref="F3835">IFERROR(XLOOKUP($C3835,'Product Families'!$A:$A,'Product Families'!$F:$F),"")</f>
        <v/>
      </c>
      <c r="G3835" s="7" t="str">
        <f t="array" ref="G3835">IFERROR(XLOOKUP($C3835,'Product Families'!$A:$A,'Product Families'!$G:$G),"")</f>
        <v/>
      </c>
      <c r="J3835" s="7" t="str">
        <f>IFERROR(ROUND(AVERAGEIF('Week 1 - Making'!$B:$B,'Product List'!$A3835,'Week 1 - Making'!$P:$P),0),"")</f>
        <v/>
      </c>
      <c r="K3835" s="7" t="str">
        <f>IFERROR(ROUND(AVERAGEIF('Week 2 - Making'!$B:$B,'Product List'!$A3835,'Week 2 - Making'!$P:$P),0),"")</f>
        <v/>
      </c>
      <c r="L3835" s="263" t="str">
        <f>IFERROR(ROUND(AVERAGEIF('Week 3 - Making'!$B:$B,'Product List'!$A3835,'Week 3 - Making'!$P:$P),0),"")</f>
        <v/>
      </c>
      <c r="M3835" s="7" t="str">
        <f>IFERROR(ROUND(AVERAGEIF('Week 4 - Making'!$B:$B,'Product List'!$A3835,'Week 4 - Making'!$P:$P),0),"")</f>
        <v/>
      </c>
      <c r="N3835" s="7" t="str">
        <f>IFERROR(ROUND(AVERAGEIF('Week 5 - Making'!$B:$B,'Product List'!$A3835,'Week 5 - Making'!$P:$P),0),"")</f>
        <v/>
      </c>
      <c r="O3835" s="7"/>
      <c r="P3835" s="7" t="str">
        <f t="array" ref="P3835">iferror(xlookup(C3835,'Product Families'!A:A,'Product Families'!S:S),"")</f>
        <v/>
      </c>
    </row>
    <row r="3836" ht="14.25" customHeight="1">
      <c r="A3836" s="122"/>
      <c r="B3836" s="270"/>
      <c r="C3836" s="122"/>
      <c r="D3836" s="7" t="str">
        <f t="array" ref="D3836">IFERROR(XLOOKUP($C3836,'Product Families'!$A:$A,'Product Families'!$D:$D),"")</f>
        <v/>
      </c>
      <c r="E3836" s="7" t="str">
        <f t="array" ref="E3836">IFERROR(XLOOKUP($C3836,'Product Families'!$A:$A,'Product Families'!$E:$E),"")</f>
        <v/>
      </c>
      <c r="F3836" s="7" t="str">
        <f t="array" ref="F3836">IFERROR(XLOOKUP($C3836,'Product Families'!$A:$A,'Product Families'!$F:$F),"")</f>
        <v/>
      </c>
      <c r="G3836" s="7" t="str">
        <f t="array" ref="G3836">IFERROR(XLOOKUP($C3836,'Product Families'!$A:$A,'Product Families'!$G:$G),"")</f>
        <v/>
      </c>
      <c r="J3836" s="7" t="str">
        <f>IFERROR(ROUND(AVERAGEIF('Week 1 - Making'!$B:$B,'Product List'!$A3836,'Week 1 - Making'!$P:$P),0),"")</f>
        <v/>
      </c>
      <c r="K3836" s="7" t="str">
        <f>IFERROR(ROUND(AVERAGEIF('Week 2 - Making'!$B:$B,'Product List'!$A3836,'Week 2 - Making'!$P:$P),0),"")</f>
        <v/>
      </c>
      <c r="L3836" s="263" t="str">
        <f>IFERROR(ROUND(AVERAGEIF('Week 3 - Making'!$B:$B,'Product List'!$A3836,'Week 3 - Making'!$P:$P),0),"")</f>
        <v/>
      </c>
      <c r="M3836" s="7" t="str">
        <f>IFERROR(ROUND(AVERAGEIF('Week 4 - Making'!$B:$B,'Product List'!$A3836,'Week 4 - Making'!$P:$P),0),"")</f>
        <v/>
      </c>
      <c r="N3836" s="7" t="str">
        <f>IFERROR(ROUND(AVERAGEIF('Week 5 - Making'!$B:$B,'Product List'!$A3836,'Week 5 - Making'!$P:$P),0),"")</f>
        <v/>
      </c>
      <c r="O3836" s="7"/>
      <c r="P3836" s="7" t="str">
        <f t="array" ref="P3836">iferror(xlookup(C3836,'Product Families'!A:A,'Product Families'!S:S),"")</f>
        <v/>
      </c>
    </row>
    <row r="3837" ht="14.25" customHeight="1">
      <c r="A3837" s="122"/>
      <c r="B3837" s="270"/>
      <c r="C3837" s="122"/>
      <c r="D3837" s="7" t="str">
        <f t="array" ref="D3837">IFERROR(XLOOKUP($C3837,'Product Families'!$A:$A,'Product Families'!$D:$D),"")</f>
        <v/>
      </c>
      <c r="E3837" s="7" t="str">
        <f t="array" ref="E3837">IFERROR(XLOOKUP($C3837,'Product Families'!$A:$A,'Product Families'!$E:$E),"")</f>
        <v/>
      </c>
      <c r="F3837" s="7" t="str">
        <f t="array" ref="F3837">IFERROR(XLOOKUP($C3837,'Product Families'!$A:$A,'Product Families'!$F:$F),"")</f>
        <v/>
      </c>
      <c r="G3837" s="7" t="str">
        <f t="array" ref="G3837">IFERROR(XLOOKUP($C3837,'Product Families'!$A:$A,'Product Families'!$G:$G),"")</f>
        <v/>
      </c>
      <c r="J3837" s="7" t="str">
        <f>IFERROR(ROUND(AVERAGEIF('Week 1 - Making'!$B:$B,'Product List'!$A3837,'Week 1 - Making'!$P:$P),0),"")</f>
        <v/>
      </c>
      <c r="K3837" s="7" t="str">
        <f>IFERROR(ROUND(AVERAGEIF('Week 2 - Making'!$B:$B,'Product List'!$A3837,'Week 2 - Making'!$P:$P),0),"")</f>
        <v/>
      </c>
      <c r="L3837" s="263" t="str">
        <f>IFERROR(ROUND(AVERAGEIF('Week 3 - Making'!$B:$B,'Product List'!$A3837,'Week 3 - Making'!$P:$P),0),"")</f>
        <v/>
      </c>
      <c r="M3837" s="7" t="str">
        <f>IFERROR(ROUND(AVERAGEIF('Week 4 - Making'!$B:$B,'Product List'!$A3837,'Week 4 - Making'!$P:$P),0),"")</f>
        <v/>
      </c>
      <c r="N3837" s="7" t="str">
        <f>IFERROR(ROUND(AVERAGEIF('Week 5 - Making'!$B:$B,'Product List'!$A3837,'Week 5 - Making'!$P:$P),0),"")</f>
        <v/>
      </c>
      <c r="O3837" s="7"/>
      <c r="P3837" s="7" t="str">
        <f t="array" ref="P3837">iferror(xlookup(C3837,'Product Families'!A:A,'Product Families'!S:S),"")</f>
        <v/>
      </c>
    </row>
    <row r="3838" ht="14.25" customHeight="1">
      <c r="A3838" s="122"/>
      <c r="B3838" s="270"/>
      <c r="C3838" s="122"/>
      <c r="D3838" s="7" t="str">
        <f t="array" ref="D3838">IFERROR(XLOOKUP($C3838,'Product Families'!$A:$A,'Product Families'!$D:$D),"")</f>
        <v/>
      </c>
      <c r="E3838" s="7" t="str">
        <f t="array" ref="E3838">IFERROR(XLOOKUP($C3838,'Product Families'!$A:$A,'Product Families'!$E:$E),"")</f>
        <v/>
      </c>
      <c r="F3838" s="7" t="str">
        <f t="array" ref="F3838">IFERROR(XLOOKUP($C3838,'Product Families'!$A:$A,'Product Families'!$F:$F),"")</f>
        <v/>
      </c>
      <c r="G3838" s="7" t="str">
        <f t="array" ref="G3838">IFERROR(XLOOKUP($C3838,'Product Families'!$A:$A,'Product Families'!$G:$G),"")</f>
        <v/>
      </c>
      <c r="J3838" s="7" t="str">
        <f>IFERROR(ROUND(AVERAGEIF('Week 1 - Making'!$B:$B,'Product List'!$A3838,'Week 1 - Making'!$P:$P),0),"")</f>
        <v/>
      </c>
      <c r="K3838" s="7" t="str">
        <f>IFERROR(ROUND(AVERAGEIF('Week 2 - Making'!$B:$B,'Product List'!$A3838,'Week 2 - Making'!$P:$P),0),"")</f>
        <v/>
      </c>
      <c r="L3838" s="263" t="str">
        <f>IFERROR(ROUND(AVERAGEIF('Week 3 - Making'!$B:$B,'Product List'!$A3838,'Week 3 - Making'!$P:$P),0),"")</f>
        <v/>
      </c>
      <c r="M3838" s="7" t="str">
        <f>IFERROR(ROUND(AVERAGEIF('Week 4 - Making'!$B:$B,'Product List'!$A3838,'Week 4 - Making'!$P:$P),0),"")</f>
        <v/>
      </c>
      <c r="N3838" s="7" t="str">
        <f>IFERROR(ROUND(AVERAGEIF('Week 5 - Making'!$B:$B,'Product List'!$A3838,'Week 5 - Making'!$P:$P),0),"")</f>
        <v/>
      </c>
      <c r="O3838" s="7"/>
      <c r="P3838" s="7" t="str">
        <f t="array" ref="P3838">iferror(xlookup(C3838,'Product Families'!A:A,'Product Families'!S:S),"")</f>
        <v/>
      </c>
    </row>
    <row r="3839" ht="14.25" customHeight="1">
      <c r="A3839" s="122"/>
      <c r="B3839" s="270"/>
      <c r="C3839" s="122"/>
      <c r="D3839" s="7" t="str">
        <f t="array" ref="D3839">IFERROR(XLOOKUP($C3839,'Product Families'!$A:$A,'Product Families'!$D:$D),"")</f>
        <v/>
      </c>
      <c r="E3839" s="7" t="str">
        <f t="array" ref="E3839">IFERROR(XLOOKUP($C3839,'Product Families'!$A:$A,'Product Families'!$E:$E),"")</f>
        <v/>
      </c>
      <c r="F3839" s="7" t="str">
        <f t="array" ref="F3839">IFERROR(XLOOKUP($C3839,'Product Families'!$A:$A,'Product Families'!$F:$F),"")</f>
        <v/>
      </c>
      <c r="G3839" s="7" t="str">
        <f t="array" ref="G3839">IFERROR(XLOOKUP($C3839,'Product Families'!$A:$A,'Product Families'!$G:$G),"")</f>
        <v/>
      </c>
      <c r="J3839" s="7" t="str">
        <f>IFERROR(ROUND(AVERAGEIF('Week 1 - Making'!$B:$B,'Product List'!$A3839,'Week 1 - Making'!$P:$P),0),"")</f>
        <v/>
      </c>
      <c r="K3839" s="7" t="str">
        <f>IFERROR(ROUND(AVERAGEIF('Week 2 - Making'!$B:$B,'Product List'!$A3839,'Week 2 - Making'!$P:$P),0),"")</f>
        <v/>
      </c>
      <c r="L3839" s="263" t="str">
        <f>IFERROR(ROUND(AVERAGEIF('Week 3 - Making'!$B:$B,'Product List'!$A3839,'Week 3 - Making'!$P:$P),0),"")</f>
        <v/>
      </c>
      <c r="M3839" s="7" t="str">
        <f>IFERROR(ROUND(AVERAGEIF('Week 4 - Making'!$B:$B,'Product List'!$A3839,'Week 4 - Making'!$P:$P),0),"")</f>
        <v/>
      </c>
      <c r="N3839" s="7" t="str">
        <f>IFERROR(ROUND(AVERAGEIF('Week 5 - Making'!$B:$B,'Product List'!$A3839,'Week 5 - Making'!$P:$P),0),"")</f>
        <v/>
      </c>
      <c r="O3839" s="7"/>
      <c r="P3839" s="7" t="str">
        <f t="array" ref="P3839">iferror(xlookup(C3839,'Product Families'!A:A,'Product Families'!S:S),"")</f>
        <v/>
      </c>
    </row>
    <row r="3840" ht="14.25" customHeight="1">
      <c r="A3840" s="122"/>
      <c r="B3840" s="270"/>
      <c r="C3840" s="122"/>
      <c r="D3840" s="7" t="str">
        <f t="array" ref="D3840">IFERROR(XLOOKUP($C3840,'Product Families'!$A:$A,'Product Families'!$D:$D),"")</f>
        <v/>
      </c>
      <c r="E3840" s="7" t="str">
        <f t="array" ref="E3840">IFERROR(XLOOKUP($C3840,'Product Families'!$A:$A,'Product Families'!$E:$E),"")</f>
        <v/>
      </c>
      <c r="F3840" s="7" t="str">
        <f t="array" ref="F3840">IFERROR(XLOOKUP($C3840,'Product Families'!$A:$A,'Product Families'!$F:$F),"")</f>
        <v/>
      </c>
      <c r="G3840" s="7" t="str">
        <f t="array" ref="G3840">IFERROR(XLOOKUP($C3840,'Product Families'!$A:$A,'Product Families'!$G:$G),"")</f>
        <v/>
      </c>
      <c r="J3840" s="7" t="str">
        <f>IFERROR(ROUND(AVERAGEIF('Week 1 - Making'!$B:$B,'Product List'!$A3840,'Week 1 - Making'!$P:$P),0),"")</f>
        <v/>
      </c>
      <c r="K3840" s="7" t="str">
        <f>IFERROR(ROUND(AVERAGEIF('Week 2 - Making'!$B:$B,'Product List'!$A3840,'Week 2 - Making'!$P:$P),0),"")</f>
        <v/>
      </c>
      <c r="L3840" s="263" t="str">
        <f>IFERROR(ROUND(AVERAGEIF('Week 3 - Making'!$B:$B,'Product List'!$A3840,'Week 3 - Making'!$P:$P),0),"")</f>
        <v/>
      </c>
      <c r="M3840" s="7" t="str">
        <f>IFERROR(ROUND(AVERAGEIF('Week 4 - Making'!$B:$B,'Product List'!$A3840,'Week 4 - Making'!$P:$P),0),"")</f>
        <v/>
      </c>
      <c r="N3840" s="7" t="str">
        <f>IFERROR(ROUND(AVERAGEIF('Week 5 - Making'!$B:$B,'Product List'!$A3840,'Week 5 - Making'!$P:$P),0),"")</f>
        <v/>
      </c>
      <c r="O3840" s="7"/>
      <c r="P3840" s="7" t="str">
        <f t="array" ref="P3840">iferror(xlookup(C3840,'Product Families'!A:A,'Product Families'!S:S),"")</f>
        <v/>
      </c>
    </row>
    <row r="3841" ht="14.25" customHeight="1">
      <c r="A3841" s="122"/>
      <c r="B3841" s="270"/>
      <c r="C3841" s="122"/>
      <c r="D3841" s="7" t="str">
        <f t="array" ref="D3841">IFERROR(XLOOKUP($C3841,'Product Families'!$A:$A,'Product Families'!$D:$D),"")</f>
        <v/>
      </c>
      <c r="E3841" s="7" t="str">
        <f t="array" ref="E3841">IFERROR(XLOOKUP($C3841,'Product Families'!$A:$A,'Product Families'!$E:$E),"")</f>
        <v/>
      </c>
      <c r="F3841" s="7" t="str">
        <f t="array" ref="F3841">IFERROR(XLOOKUP($C3841,'Product Families'!$A:$A,'Product Families'!$F:$F),"")</f>
        <v/>
      </c>
      <c r="G3841" s="7" t="str">
        <f t="array" ref="G3841">IFERROR(XLOOKUP($C3841,'Product Families'!$A:$A,'Product Families'!$G:$G),"")</f>
        <v/>
      </c>
      <c r="J3841" s="7" t="str">
        <f>IFERROR(ROUND(AVERAGEIF('Week 1 - Making'!$B:$B,'Product List'!$A3841,'Week 1 - Making'!$P:$P),0),"")</f>
        <v/>
      </c>
      <c r="K3841" s="7" t="str">
        <f>IFERROR(ROUND(AVERAGEIF('Week 2 - Making'!$B:$B,'Product List'!$A3841,'Week 2 - Making'!$P:$P),0),"")</f>
        <v/>
      </c>
      <c r="L3841" s="263" t="str">
        <f>IFERROR(ROUND(AVERAGEIF('Week 3 - Making'!$B:$B,'Product List'!$A3841,'Week 3 - Making'!$P:$P),0),"")</f>
        <v/>
      </c>
      <c r="M3841" s="7" t="str">
        <f>IFERROR(ROUND(AVERAGEIF('Week 4 - Making'!$B:$B,'Product List'!$A3841,'Week 4 - Making'!$P:$P),0),"")</f>
        <v/>
      </c>
      <c r="N3841" s="7" t="str">
        <f>IFERROR(ROUND(AVERAGEIF('Week 5 - Making'!$B:$B,'Product List'!$A3841,'Week 5 - Making'!$P:$P),0),"")</f>
        <v/>
      </c>
      <c r="O3841" s="7"/>
      <c r="P3841" s="7" t="str">
        <f t="array" ref="P3841">iferror(xlookup(C3841,'Product Families'!A:A,'Product Families'!S:S),"")</f>
        <v/>
      </c>
    </row>
    <row r="3842" ht="14.25" customHeight="1">
      <c r="A3842" s="122"/>
      <c r="B3842" s="270"/>
      <c r="C3842" s="122"/>
      <c r="D3842" s="7" t="str">
        <f t="array" ref="D3842">IFERROR(XLOOKUP($C3842,'Product Families'!$A:$A,'Product Families'!$D:$D),"")</f>
        <v/>
      </c>
      <c r="E3842" s="7" t="str">
        <f t="array" ref="E3842">IFERROR(XLOOKUP($C3842,'Product Families'!$A:$A,'Product Families'!$E:$E),"")</f>
        <v/>
      </c>
      <c r="F3842" s="7" t="str">
        <f t="array" ref="F3842">IFERROR(XLOOKUP($C3842,'Product Families'!$A:$A,'Product Families'!$F:$F),"")</f>
        <v/>
      </c>
      <c r="G3842" s="7" t="str">
        <f t="array" ref="G3842">IFERROR(XLOOKUP($C3842,'Product Families'!$A:$A,'Product Families'!$G:$G),"")</f>
        <v/>
      </c>
      <c r="J3842" s="7" t="str">
        <f>IFERROR(ROUND(AVERAGEIF('Week 1 - Making'!$B:$B,'Product List'!$A3842,'Week 1 - Making'!$P:$P),0),"")</f>
        <v/>
      </c>
      <c r="K3842" s="7" t="str">
        <f>IFERROR(ROUND(AVERAGEIF('Week 2 - Making'!$B:$B,'Product List'!$A3842,'Week 2 - Making'!$P:$P),0),"")</f>
        <v/>
      </c>
      <c r="L3842" s="263" t="str">
        <f>IFERROR(ROUND(AVERAGEIF('Week 3 - Making'!$B:$B,'Product List'!$A3842,'Week 3 - Making'!$P:$P),0),"")</f>
        <v/>
      </c>
      <c r="M3842" s="7" t="str">
        <f>IFERROR(ROUND(AVERAGEIF('Week 4 - Making'!$B:$B,'Product List'!$A3842,'Week 4 - Making'!$P:$P),0),"")</f>
        <v/>
      </c>
      <c r="N3842" s="7" t="str">
        <f>IFERROR(ROUND(AVERAGEIF('Week 5 - Making'!$B:$B,'Product List'!$A3842,'Week 5 - Making'!$P:$P),0),"")</f>
        <v/>
      </c>
      <c r="O3842" s="7"/>
      <c r="P3842" s="7" t="str">
        <f t="array" ref="P3842">iferror(xlookup(C3842,'Product Families'!A:A,'Product Families'!S:S),"")</f>
        <v/>
      </c>
    </row>
    <row r="3843" ht="14.25" customHeight="1">
      <c r="A3843" s="122"/>
      <c r="B3843" s="270"/>
      <c r="C3843" s="122"/>
      <c r="D3843" s="7" t="str">
        <f t="array" ref="D3843">IFERROR(XLOOKUP($C3843,'Product Families'!$A:$A,'Product Families'!$D:$D),"")</f>
        <v/>
      </c>
      <c r="E3843" s="7" t="str">
        <f t="array" ref="E3843">IFERROR(XLOOKUP($C3843,'Product Families'!$A:$A,'Product Families'!$E:$E),"")</f>
        <v/>
      </c>
      <c r="F3843" s="7" t="str">
        <f t="array" ref="F3843">IFERROR(XLOOKUP($C3843,'Product Families'!$A:$A,'Product Families'!$F:$F),"")</f>
        <v/>
      </c>
      <c r="G3843" s="7" t="str">
        <f t="array" ref="G3843">IFERROR(XLOOKUP($C3843,'Product Families'!$A:$A,'Product Families'!$G:$G),"")</f>
        <v/>
      </c>
      <c r="J3843" s="7" t="str">
        <f>IFERROR(ROUND(AVERAGEIF('Week 1 - Making'!$B:$B,'Product List'!$A3843,'Week 1 - Making'!$P:$P),0),"")</f>
        <v/>
      </c>
      <c r="K3843" s="7" t="str">
        <f>IFERROR(ROUND(AVERAGEIF('Week 2 - Making'!$B:$B,'Product List'!$A3843,'Week 2 - Making'!$P:$P),0),"")</f>
        <v/>
      </c>
      <c r="L3843" s="263" t="str">
        <f>IFERROR(ROUND(AVERAGEIF('Week 3 - Making'!$B:$B,'Product List'!$A3843,'Week 3 - Making'!$P:$P),0),"")</f>
        <v/>
      </c>
      <c r="M3843" s="7" t="str">
        <f>IFERROR(ROUND(AVERAGEIF('Week 4 - Making'!$B:$B,'Product List'!$A3843,'Week 4 - Making'!$P:$P),0),"")</f>
        <v/>
      </c>
      <c r="N3843" s="7" t="str">
        <f>IFERROR(ROUND(AVERAGEIF('Week 5 - Making'!$B:$B,'Product List'!$A3843,'Week 5 - Making'!$P:$P),0),"")</f>
        <v/>
      </c>
      <c r="O3843" s="7"/>
      <c r="P3843" s="7" t="str">
        <f t="array" ref="P3843">iferror(xlookup(C3843,'Product Families'!A:A,'Product Families'!S:S),"")</f>
        <v/>
      </c>
    </row>
    <row r="3844" ht="14.25" customHeight="1">
      <c r="A3844" s="122"/>
      <c r="B3844" s="270"/>
      <c r="C3844" s="122"/>
      <c r="D3844" s="7" t="str">
        <f t="array" ref="D3844">IFERROR(XLOOKUP($C3844,'Product Families'!$A:$A,'Product Families'!$D:$D),"")</f>
        <v/>
      </c>
      <c r="E3844" s="7" t="str">
        <f t="array" ref="E3844">IFERROR(XLOOKUP($C3844,'Product Families'!$A:$A,'Product Families'!$E:$E),"")</f>
        <v/>
      </c>
      <c r="F3844" s="7" t="str">
        <f t="array" ref="F3844">IFERROR(XLOOKUP($C3844,'Product Families'!$A:$A,'Product Families'!$F:$F),"")</f>
        <v/>
      </c>
      <c r="G3844" s="7" t="str">
        <f t="array" ref="G3844">IFERROR(XLOOKUP($C3844,'Product Families'!$A:$A,'Product Families'!$G:$G),"")</f>
        <v/>
      </c>
      <c r="J3844" s="7" t="str">
        <f>IFERROR(ROUND(AVERAGEIF('Week 1 - Making'!$B:$B,'Product List'!$A3844,'Week 1 - Making'!$P:$P),0),"")</f>
        <v/>
      </c>
      <c r="K3844" s="7" t="str">
        <f>IFERROR(ROUND(AVERAGEIF('Week 2 - Making'!$B:$B,'Product List'!$A3844,'Week 2 - Making'!$P:$P),0),"")</f>
        <v/>
      </c>
      <c r="L3844" s="263" t="str">
        <f>IFERROR(ROUND(AVERAGEIF('Week 3 - Making'!$B:$B,'Product List'!$A3844,'Week 3 - Making'!$P:$P),0),"")</f>
        <v/>
      </c>
      <c r="M3844" s="7" t="str">
        <f>IFERROR(ROUND(AVERAGEIF('Week 4 - Making'!$B:$B,'Product List'!$A3844,'Week 4 - Making'!$P:$P),0),"")</f>
        <v/>
      </c>
      <c r="N3844" s="7" t="str">
        <f>IFERROR(ROUND(AVERAGEIF('Week 5 - Making'!$B:$B,'Product List'!$A3844,'Week 5 - Making'!$P:$P),0),"")</f>
        <v/>
      </c>
      <c r="O3844" s="7"/>
      <c r="P3844" s="7" t="str">
        <f t="array" ref="P3844">iferror(xlookup(C3844,'Product Families'!A:A,'Product Families'!S:S),"")</f>
        <v/>
      </c>
    </row>
    <row r="3845" ht="14.25" customHeight="1">
      <c r="A3845" s="122"/>
      <c r="B3845" s="270"/>
      <c r="C3845" s="122"/>
      <c r="D3845" s="7" t="str">
        <f t="array" ref="D3845">IFERROR(XLOOKUP($C3845,'Product Families'!$A:$A,'Product Families'!$D:$D),"")</f>
        <v/>
      </c>
      <c r="E3845" s="7" t="str">
        <f t="array" ref="E3845">IFERROR(XLOOKUP($C3845,'Product Families'!$A:$A,'Product Families'!$E:$E),"")</f>
        <v/>
      </c>
      <c r="F3845" s="7" t="str">
        <f t="array" ref="F3845">IFERROR(XLOOKUP($C3845,'Product Families'!$A:$A,'Product Families'!$F:$F),"")</f>
        <v/>
      </c>
      <c r="G3845" s="7" t="str">
        <f t="array" ref="G3845">IFERROR(XLOOKUP($C3845,'Product Families'!$A:$A,'Product Families'!$G:$G),"")</f>
        <v/>
      </c>
      <c r="J3845" s="7" t="str">
        <f>IFERROR(ROUND(AVERAGEIF('Week 1 - Making'!$B:$B,'Product List'!$A3845,'Week 1 - Making'!$P:$P),0),"")</f>
        <v/>
      </c>
      <c r="K3845" s="7" t="str">
        <f>IFERROR(ROUND(AVERAGEIF('Week 2 - Making'!$B:$B,'Product List'!$A3845,'Week 2 - Making'!$P:$P),0),"")</f>
        <v/>
      </c>
      <c r="L3845" s="263" t="str">
        <f>IFERROR(ROUND(AVERAGEIF('Week 3 - Making'!$B:$B,'Product List'!$A3845,'Week 3 - Making'!$P:$P),0),"")</f>
        <v/>
      </c>
      <c r="M3845" s="7" t="str">
        <f>IFERROR(ROUND(AVERAGEIF('Week 4 - Making'!$B:$B,'Product List'!$A3845,'Week 4 - Making'!$P:$P),0),"")</f>
        <v/>
      </c>
      <c r="N3845" s="7" t="str">
        <f>IFERROR(ROUND(AVERAGEIF('Week 5 - Making'!$B:$B,'Product List'!$A3845,'Week 5 - Making'!$P:$P),0),"")</f>
        <v/>
      </c>
      <c r="O3845" s="7"/>
      <c r="P3845" s="7" t="str">
        <f t="array" ref="P3845">iferror(xlookup(C3845,'Product Families'!A:A,'Product Families'!S:S),"")</f>
        <v/>
      </c>
    </row>
    <row r="3846" ht="14.25" customHeight="1">
      <c r="A3846" s="122"/>
      <c r="B3846" s="270"/>
      <c r="C3846" s="122"/>
      <c r="D3846" s="7" t="str">
        <f t="array" ref="D3846">IFERROR(XLOOKUP($C3846,'Product Families'!$A:$A,'Product Families'!$D:$D),"")</f>
        <v/>
      </c>
      <c r="E3846" s="7" t="str">
        <f t="array" ref="E3846">IFERROR(XLOOKUP($C3846,'Product Families'!$A:$A,'Product Families'!$E:$E),"")</f>
        <v/>
      </c>
      <c r="F3846" s="7" t="str">
        <f t="array" ref="F3846">IFERROR(XLOOKUP($C3846,'Product Families'!$A:$A,'Product Families'!$F:$F),"")</f>
        <v/>
      </c>
      <c r="G3846" s="7" t="str">
        <f t="array" ref="G3846">IFERROR(XLOOKUP($C3846,'Product Families'!$A:$A,'Product Families'!$G:$G),"")</f>
        <v/>
      </c>
      <c r="J3846" s="7" t="str">
        <f>IFERROR(ROUND(AVERAGEIF('Week 1 - Making'!$B:$B,'Product List'!$A3846,'Week 1 - Making'!$P:$P),0),"")</f>
        <v/>
      </c>
      <c r="K3846" s="7" t="str">
        <f>IFERROR(ROUND(AVERAGEIF('Week 2 - Making'!$B:$B,'Product List'!$A3846,'Week 2 - Making'!$P:$P),0),"")</f>
        <v/>
      </c>
      <c r="L3846" s="263" t="str">
        <f>IFERROR(ROUND(AVERAGEIF('Week 3 - Making'!$B:$B,'Product List'!$A3846,'Week 3 - Making'!$P:$P),0),"")</f>
        <v/>
      </c>
      <c r="M3846" s="7" t="str">
        <f>IFERROR(ROUND(AVERAGEIF('Week 4 - Making'!$B:$B,'Product List'!$A3846,'Week 4 - Making'!$P:$P),0),"")</f>
        <v/>
      </c>
      <c r="N3846" s="7" t="str">
        <f>IFERROR(ROUND(AVERAGEIF('Week 5 - Making'!$B:$B,'Product List'!$A3846,'Week 5 - Making'!$P:$P),0),"")</f>
        <v/>
      </c>
      <c r="O3846" s="7"/>
      <c r="P3846" s="7" t="str">
        <f t="array" ref="P3846">iferror(xlookup(C3846,'Product Families'!A:A,'Product Families'!S:S),"")</f>
        <v/>
      </c>
    </row>
    <row r="3847" ht="14.25" customHeight="1">
      <c r="A3847" s="122"/>
      <c r="B3847" s="270"/>
      <c r="C3847" s="122"/>
      <c r="D3847" s="7" t="str">
        <f t="array" ref="D3847">IFERROR(XLOOKUP($C3847,'Product Families'!$A:$A,'Product Families'!$D:$D),"")</f>
        <v/>
      </c>
      <c r="E3847" s="7" t="str">
        <f t="array" ref="E3847">IFERROR(XLOOKUP($C3847,'Product Families'!$A:$A,'Product Families'!$E:$E),"")</f>
        <v/>
      </c>
      <c r="F3847" s="7" t="str">
        <f t="array" ref="F3847">IFERROR(XLOOKUP($C3847,'Product Families'!$A:$A,'Product Families'!$F:$F),"")</f>
        <v/>
      </c>
      <c r="G3847" s="7" t="str">
        <f t="array" ref="G3847">IFERROR(XLOOKUP($C3847,'Product Families'!$A:$A,'Product Families'!$G:$G),"")</f>
        <v/>
      </c>
      <c r="J3847" s="7" t="str">
        <f>IFERROR(ROUND(AVERAGEIF('Week 1 - Making'!$B:$B,'Product List'!$A3847,'Week 1 - Making'!$P:$P),0),"")</f>
        <v/>
      </c>
      <c r="K3847" s="7" t="str">
        <f>IFERROR(ROUND(AVERAGEIF('Week 2 - Making'!$B:$B,'Product List'!$A3847,'Week 2 - Making'!$P:$P),0),"")</f>
        <v/>
      </c>
      <c r="L3847" s="263" t="str">
        <f>IFERROR(ROUND(AVERAGEIF('Week 3 - Making'!$B:$B,'Product List'!$A3847,'Week 3 - Making'!$P:$P),0),"")</f>
        <v/>
      </c>
      <c r="M3847" s="7" t="str">
        <f>IFERROR(ROUND(AVERAGEIF('Week 4 - Making'!$B:$B,'Product List'!$A3847,'Week 4 - Making'!$P:$P),0),"")</f>
        <v/>
      </c>
      <c r="N3847" s="7" t="str">
        <f>IFERROR(ROUND(AVERAGEIF('Week 5 - Making'!$B:$B,'Product List'!$A3847,'Week 5 - Making'!$P:$P),0),"")</f>
        <v/>
      </c>
      <c r="O3847" s="7"/>
      <c r="P3847" s="7" t="str">
        <f t="array" ref="P3847">iferror(xlookup(C3847,'Product Families'!A:A,'Product Families'!S:S),"")</f>
        <v/>
      </c>
    </row>
    <row r="3848" ht="14.25" customHeight="1">
      <c r="A3848" s="122"/>
      <c r="B3848" s="270"/>
      <c r="C3848" s="122"/>
      <c r="D3848" s="7" t="str">
        <f t="array" ref="D3848">IFERROR(XLOOKUP($C3848,'Product Families'!$A:$A,'Product Families'!$D:$D),"")</f>
        <v/>
      </c>
      <c r="E3848" s="7" t="str">
        <f t="array" ref="E3848">IFERROR(XLOOKUP($C3848,'Product Families'!$A:$A,'Product Families'!$E:$E),"")</f>
        <v/>
      </c>
      <c r="F3848" s="7" t="str">
        <f t="array" ref="F3848">IFERROR(XLOOKUP($C3848,'Product Families'!$A:$A,'Product Families'!$F:$F),"")</f>
        <v/>
      </c>
      <c r="G3848" s="7" t="str">
        <f t="array" ref="G3848">IFERROR(XLOOKUP($C3848,'Product Families'!$A:$A,'Product Families'!$G:$G),"")</f>
        <v/>
      </c>
      <c r="J3848" s="7" t="str">
        <f>IFERROR(ROUND(AVERAGEIF('Week 1 - Making'!$B:$B,'Product List'!$A3848,'Week 1 - Making'!$P:$P),0),"")</f>
        <v/>
      </c>
      <c r="K3848" s="7" t="str">
        <f>IFERROR(ROUND(AVERAGEIF('Week 2 - Making'!$B:$B,'Product List'!$A3848,'Week 2 - Making'!$P:$P),0),"")</f>
        <v/>
      </c>
      <c r="L3848" s="263" t="str">
        <f>IFERROR(ROUND(AVERAGEIF('Week 3 - Making'!$B:$B,'Product List'!$A3848,'Week 3 - Making'!$P:$P),0),"")</f>
        <v/>
      </c>
      <c r="M3848" s="7" t="str">
        <f>IFERROR(ROUND(AVERAGEIF('Week 4 - Making'!$B:$B,'Product List'!$A3848,'Week 4 - Making'!$P:$P),0),"")</f>
        <v/>
      </c>
      <c r="N3848" s="7" t="str">
        <f>IFERROR(ROUND(AVERAGEIF('Week 5 - Making'!$B:$B,'Product List'!$A3848,'Week 5 - Making'!$P:$P),0),"")</f>
        <v/>
      </c>
      <c r="O3848" s="7"/>
      <c r="P3848" s="7" t="str">
        <f t="array" ref="P3848">iferror(xlookup(C3848,'Product Families'!A:A,'Product Families'!S:S),"")</f>
        <v/>
      </c>
    </row>
    <row r="3849" ht="14.25" customHeight="1">
      <c r="A3849" s="122"/>
      <c r="B3849" s="270"/>
      <c r="C3849" s="122"/>
      <c r="D3849" s="7" t="str">
        <f t="array" ref="D3849">IFERROR(XLOOKUP($C3849,'Product Families'!$A:$A,'Product Families'!$D:$D),"")</f>
        <v/>
      </c>
      <c r="E3849" s="7" t="str">
        <f t="array" ref="E3849">IFERROR(XLOOKUP($C3849,'Product Families'!$A:$A,'Product Families'!$E:$E),"")</f>
        <v/>
      </c>
      <c r="F3849" s="7" t="str">
        <f t="array" ref="F3849">IFERROR(XLOOKUP($C3849,'Product Families'!$A:$A,'Product Families'!$F:$F),"")</f>
        <v/>
      </c>
      <c r="G3849" s="7" t="str">
        <f t="array" ref="G3849">IFERROR(XLOOKUP($C3849,'Product Families'!$A:$A,'Product Families'!$G:$G),"")</f>
        <v/>
      </c>
      <c r="J3849" s="7" t="str">
        <f>IFERROR(ROUND(AVERAGEIF('Week 1 - Making'!$B:$B,'Product List'!$A3849,'Week 1 - Making'!$P:$P),0),"")</f>
        <v/>
      </c>
      <c r="K3849" s="7" t="str">
        <f>IFERROR(ROUND(AVERAGEIF('Week 2 - Making'!$B:$B,'Product List'!$A3849,'Week 2 - Making'!$P:$P),0),"")</f>
        <v/>
      </c>
      <c r="L3849" s="263" t="str">
        <f>IFERROR(ROUND(AVERAGEIF('Week 3 - Making'!$B:$B,'Product List'!$A3849,'Week 3 - Making'!$P:$P),0),"")</f>
        <v/>
      </c>
      <c r="M3849" s="7" t="str">
        <f>IFERROR(ROUND(AVERAGEIF('Week 4 - Making'!$B:$B,'Product List'!$A3849,'Week 4 - Making'!$P:$P),0),"")</f>
        <v/>
      </c>
      <c r="N3849" s="7" t="str">
        <f>IFERROR(ROUND(AVERAGEIF('Week 5 - Making'!$B:$B,'Product List'!$A3849,'Week 5 - Making'!$P:$P),0),"")</f>
        <v/>
      </c>
      <c r="O3849" s="7"/>
      <c r="P3849" s="7" t="str">
        <f t="array" ref="P3849">iferror(xlookup(C3849,'Product Families'!A:A,'Product Families'!S:S),"")</f>
        <v/>
      </c>
    </row>
    <row r="3850" ht="14.25" customHeight="1">
      <c r="A3850" s="122"/>
      <c r="B3850" s="270"/>
      <c r="C3850" s="122"/>
      <c r="D3850" s="7" t="str">
        <f t="array" ref="D3850">IFERROR(XLOOKUP($C3850,'Product Families'!$A:$A,'Product Families'!$D:$D),"")</f>
        <v/>
      </c>
      <c r="E3850" s="7" t="str">
        <f t="array" ref="E3850">IFERROR(XLOOKUP($C3850,'Product Families'!$A:$A,'Product Families'!$E:$E),"")</f>
        <v/>
      </c>
      <c r="F3850" s="7" t="str">
        <f t="array" ref="F3850">IFERROR(XLOOKUP($C3850,'Product Families'!$A:$A,'Product Families'!$F:$F),"")</f>
        <v/>
      </c>
      <c r="G3850" s="7" t="str">
        <f t="array" ref="G3850">IFERROR(XLOOKUP($C3850,'Product Families'!$A:$A,'Product Families'!$G:$G),"")</f>
        <v/>
      </c>
      <c r="J3850" s="7" t="str">
        <f>IFERROR(ROUND(AVERAGEIF('Week 1 - Making'!$B:$B,'Product List'!$A3850,'Week 1 - Making'!$P:$P),0),"")</f>
        <v/>
      </c>
      <c r="K3850" s="7" t="str">
        <f>IFERROR(ROUND(AVERAGEIF('Week 2 - Making'!$B:$B,'Product List'!$A3850,'Week 2 - Making'!$P:$P),0),"")</f>
        <v/>
      </c>
      <c r="L3850" s="263" t="str">
        <f>IFERROR(ROUND(AVERAGEIF('Week 3 - Making'!$B:$B,'Product List'!$A3850,'Week 3 - Making'!$P:$P),0),"")</f>
        <v/>
      </c>
      <c r="M3850" s="7" t="str">
        <f>IFERROR(ROUND(AVERAGEIF('Week 4 - Making'!$B:$B,'Product List'!$A3850,'Week 4 - Making'!$P:$P),0),"")</f>
        <v/>
      </c>
      <c r="N3850" s="7" t="str">
        <f>IFERROR(ROUND(AVERAGEIF('Week 5 - Making'!$B:$B,'Product List'!$A3850,'Week 5 - Making'!$P:$P),0),"")</f>
        <v/>
      </c>
      <c r="O3850" s="7"/>
      <c r="P3850" s="7" t="str">
        <f t="array" ref="P3850">iferror(xlookup(C3850,'Product Families'!A:A,'Product Families'!S:S),"")</f>
        <v/>
      </c>
    </row>
    <row r="3851" ht="14.25" customHeight="1">
      <c r="A3851" s="122"/>
      <c r="B3851" s="270"/>
      <c r="C3851" s="122"/>
      <c r="D3851" s="7" t="str">
        <f t="array" ref="D3851">IFERROR(XLOOKUP($C3851,'Product Families'!$A:$A,'Product Families'!$D:$D),"")</f>
        <v/>
      </c>
      <c r="E3851" s="7" t="str">
        <f t="array" ref="E3851">IFERROR(XLOOKUP($C3851,'Product Families'!$A:$A,'Product Families'!$E:$E),"")</f>
        <v/>
      </c>
      <c r="F3851" s="7" t="str">
        <f t="array" ref="F3851">IFERROR(XLOOKUP($C3851,'Product Families'!$A:$A,'Product Families'!$F:$F),"")</f>
        <v/>
      </c>
      <c r="G3851" s="7" t="str">
        <f t="array" ref="G3851">IFERROR(XLOOKUP($C3851,'Product Families'!$A:$A,'Product Families'!$G:$G),"")</f>
        <v/>
      </c>
      <c r="J3851" s="7" t="str">
        <f>IFERROR(ROUND(AVERAGEIF('Week 1 - Making'!$B:$B,'Product List'!$A3851,'Week 1 - Making'!$P:$P),0),"")</f>
        <v/>
      </c>
      <c r="K3851" s="7" t="str">
        <f>IFERROR(ROUND(AVERAGEIF('Week 2 - Making'!$B:$B,'Product List'!$A3851,'Week 2 - Making'!$P:$P),0),"")</f>
        <v/>
      </c>
      <c r="L3851" s="263" t="str">
        <f>IFERROR(ROUND(AVERAGEIF('Week 3 - Making'!$B:$B,'Product List'!$A3851,'Week 3 - Making'!$P:$P),0),"")</f>
        <v/>
      </c>
      <c r="M3851" s="7" t="str">
        <f>IFERROR(ROUND(AVERAGEIF('Week 4 - Making'!$B:$B,'Product List'!$A3851,'Week 4 - Making'!$P:$P),0),"")</f>
        <v/>
      </c>
      <c r="N3851" s="7" t="str">
        <f>IFERROR(ROUND(AVERAGEIF('Week 5 - Making'!$B:$B,'Product List'!$A3851,'Week 5 - Making'!$P:$P),0),"")</f>
        <v/>
      </c>
      <c r="O3851" s="7"/>
      <c r="P3851" s="7" t="str">
        <f t="array" ref="P3851">iferror(xlookup(C3851,'Product Families'!A:A,'Product Families'!S:S),"")</f>
        <v/>
      </c>
    </row>
    <row r="3852" ht="14.25" customHeight="1">
      <c r="A3852" s="122"/>
      <c r="B3852" s="270"/>
      <c r="C3852" s="122"/>
      <c r="D3852" s="7" t="str">
        <f t="array" ref="D3852">IFERROR(XLOOKUP($C3852,'Product Families'!$A:$A,'Product Families'!$D:$D),"")</f>
        <v/>
      </c>
      <c r="E3852" s="7" t="str">
        <f t="array" ref="E3852">IFERROR(XLOOKUP($C3852,'Product Families'!$A:$A,'Product Families'!$E:$E),"")</f>
        <v/>
      </c>
      <c r="F3852" s="7" t="str">
        <f t="array" ref="F3852">IFERROR(XLOOKUP($C3852,'Product Families'!$A:$A,'Product Families'!$F:$F),"")</f>
        <v/>
      </c>
      <c r="G3852" s="7" t="str">
        <f t="array" ref="G3852">IFERROR(XLOOKUP($C3852,'Product Families'!$A:$A,'Product Families'!$G:$G),"")</f>
        <v/>
      </c>
      <c r="J3852" s="7" t="str">
        <f>IFERROR(ROUND(AVERAGEIF('Week 1 - Making'!$B:$B,'Product List'!$A3852,'Week 1 - Making'!$P:$P),0),"")</f>
        <v/>
      </c>
      <c r="K3852" s="7" t="str">
        <f>IFERROR(ROUND(AVERAGEIF('Week 2 - Making'!$B:$B,'Product List'!$A3852,'Week 2 - Making'!$P:$P),0),"")</f>
        <v/>
      </c>
      <c r="L3852" s="263" t="str">
        <f>IFERROR(ROUND(AVERAGEIF('Week 3 - Making'!$B:$B,'Product List'!$A3852,'Week 3 - Making'!$P:$P),0),"")</f>
        <v/>
      </c>
      <c r="M3852" s="7" t="str">
        <f>IFERROR(ROUND(AVERAGEIF('Week 4 - Making'!$B:$B,'Product List'!$A3852,'Week 4 - Making'!$P:$P),0),"")</f>
        <v/>
      </c>
      <c r="N3852" s="7" t="str">
        <f>IFERROR(ROUND(AVERAGEIF('Week 5 - Making'!$B:$B,'Product List'!$A3852,'Week 5 - Making'!$P:$P),0),"")</f>
        <v/>
      </c>
      <c r="O3852" s="7"/>
      <c r="P3852" s="7" t="str">
        <f t="array" ref="P3852">iferror(xlookup(C3852,'Product Families'!A:A,'Product Families'!S:S),"")</f>
        <v/>
      </c>
    </row>
    <row r="3853" ht="14.25" customHeight="1">
      <c r="A3853" s="122"/>
      <c r="B3853" s="270"/>
      <c r="C3853" s="122"/>
      <c r="D3853" s="7" t="str">
        <f t="array" ref="D3853">IFERROR(XLOOKUP($C3853,'Product Families'!$A:$A,'Product Families'!$D:$D),"")</f>
        <v/>
      </c>
      <c r="E3853" s="7" t="str">
        <f t="array" ref="E3853">IFERROR(XLOOKUP($C3853,'Product Families'!$A:$A,'Product Families'!$E:$E),"")</f>
        <v/>
      </c>
      <c r="F3853" s="7" t="str">
        <f t="array" ref="F3853">IFERROR(XLOOKUP($C3853,'Product Families'!$A:$A,'Product Families'!$F:$F),"")</f>
        <v/>
      </c>
      <c r="G3853" s="7" t="str">
        <f t="array" ref="G3853">IFERROR(XLOOKUP($C3853,'Product Families'!$A:$A,'Product Families'!$G:$G),"")</f>
        <v/>
      </c>
      <c r="J3853" s="7" t="str">
        <f>IFERROR(ROUND(AVERAGEIF('Week 1 - Making'!$B:$B,'Product List'!$A3853,'Week 1 - Making'!$P:$P),0),"")</f>
        <v/>
      </c>
      <c r="K3853" s="7" t="str">
        <f>IFERROR(ROUND(AVERAGEIF('Week 2 - Making'!$B:$B,'Product List'!$A3853,'Week 2 - Making'!$P:$P),0),"")</f>
        <v/>
      </c>
      <c r="L3853" s="263" t="str">
        <f>IFERROR(ROUND(AVERAGEIF('Week 3 - Making'!$B:$B,'Product List'!$A3853,'Week 3 - Making'!$P:$P),0),"")</f>
        <v/>
      </c>
      <c r="M3853" s="7" t="str">
        <f>IFERROR(ROUND(AVERAGEIF('Week 4 - Making'!$B:$B,'Product List'!$A3853,'Week 4 - Making'!$P:$P),0),"")</f>
        <v/>
      </c>
      <c r="N3853" s="7" t="str">
        <f>IFERROR(ROUND(AVERAGEIF('Week 5 - Making'!$B:$B,'Product List'!$A3853,'Week 5 - Making'!$P:$P),0),"")</f>
        <v/>
      </c>
      <c r="O3853" s="7"/>
      <c r="P3853" s="7" t="str">
        <f t="array" ref="P3853">iferror(xlookup(C3853,'Product Families'!A:A,'Product Families'!S:S),"")</f>
        <v/>
      </c>
    </row>
    <row r="3854" ht="14.25" customHeight="1">
      <c r="A3854" s="122"/>
      <c r="B3854" s="270"/>
      <c r="C3854" s="122"/>
      <c r="D3854" s="7" t="str">
        <f t="array" ref="D3854">IFERROR(XLOOKUP($C3854,'Product Families'!$A:$A,'Product Families'!$D:$D),"")</f>
        <v/>
      </c>
      <c r="E3854" s="7" t="str">
        <f t="array" ref="E3854">IFERROR(XLOOKUP($C3854,'Product Families'!$A:$A,'Product Families'!$E:$E),"")</f>
        <v/>
      </c>
      <c r="F3854" s="7" t="str">
        <f t="array" ref="F3854">IFERROR(XLOOKUP($C3854,'Product Families'!$A:$A,'Product Families'!$F:$F),"")</f>
        <v/>
      </c>
      <c r="G3854" s="7" t="str">
        <f t="array" ref="G3854">IFERROR(XLOOKUP($C3854,'Product Families'!$A:$A,'Product Families'!$G:$G),"")</f>
        <v/>
      </c>
      <c r="J3854" s="7" t="str">
        <f>IFERROR(ROUND(AVERAGEIF('Week 1 - Making'!$B:$B,'Product List'!$A3854,'Week 1 - Making'!$P:$P),0),"")</f>
        <v/>
      </c>
      <c r="K3854" s="7" t="str">
        <f>IFERROR(ROUND(AVERAGEIF('Week 2 - Making'!$B:$B,'Product List'!$A3854,'Week 2 - Making'!$P:$P),0),"")</f>
        <v/>
      </c>
      <c r="L3854" s="263" t="str">
        <f>IFERROR(ROUND(AVERAGEIF('Week 3 - Making'!$B:$B,'Product List'!$A3854,'Week 3 - Making'!$P:$P),0),"")</f>
        <v/>
      </c>
      <c r="M3854" s="7" t="str">
        <f>IFERROR(ROUND(AVERAGEIF('Week 4 - Making'!$B:$B,'Product List'!$A3854,'Week 4 - Making'!$P:$P),0),"")</f>
        <v/>
      </c>
      <c r="N3854" s="7" t="str">
        <f>IFERROR(ROUND(AVERAGEIF('Week 5 - Making'!$B:$B,'Product List'!$A3854,'Week 5 - Making'!$P:$P),0),"")</f>
        <v/>
      </c>
      <c r="O3854" s="7"/>
      <c r="P3854" s="7" t="str">
        <f t="array" ref="P3854">iferror(xlookup(C3854,'Product Families'!A:A,'Product Families'!S:S),"")</f>
        <v/>
      </c>
    </row>
    <row r="3855" ht="14.25" customHeight="1">
      <c r="A3855" s="122"/>
      <c r="B3855" s="270"/>
      <c r="C3855" s="122"/>
      <c r="D3855" s="7" t="str">
        <f t="array" ref="D3855">IFERROR(XLOOKUP($C3855,'Product Families'!$A:$A,'Product Families'!$D:$D),"")</f>
        <v/>
      </c>
      <c r="E3855" s="7" t="str">
        <f t="array" ref="E3855">IFERROR(XLOOKUP($C3855,'Product Families'!$A:$A,'Product Families'!$E:$E),"")</f>
        <v/>
      </c>
      <c r="F3855" s="7" t="str">
        <f t="array" ref="F3855">IFERROR(XLOOKUP($C3855,'Product Families'!$A:$A,'Product Families'!$F:$F),"")</f>
        <v/>
      </c>
      <c r="G3855" s="7" t="str">
        <f t="array" ref="G3855">IFERROR(XLOOKUP($C3855,'Product Families'!$A:$A,'Product Families'!$G:$G),"")</f>
        <v/>
      </c>
      <c r="J3855" s="7" t="str">
        <f>IFERROR(ROUND(AVERAGEIF('Week 1 - Making'!$B:$B,'Product List'!$A3855,'Week 1 - Making'!$P:$P),0),"")</f>
        <v/>
      </c>
      <c r="K3855" s="7" t="str">
        <f>IFERROR(ROUND(AVERAGEIF('Week 2 - Making'!$B:$B,'Product List'!$A3855,'Week 2 - Making'!$P:$P),0),"")</f>
        <v/>
      </c>
      <c r="L3855" s="263" t="str">
        <f>IFERROR(ROUND(AVERAGEIF('Week 3 - Making'!$B:$B,'Product List'!$A3855,'Week 3 - Making'!$P:$P),0),"")</f>
        <v/>
      </c>
      <c r="M3855" s="7" t="str">
        <f>IFERROR(ROUND(AVERAGEIF('Week 4 - Making'!$B:$B,'Product List'!$A3855,'Week 4 - Making'!$P:$P),0),"")</f>
        <v/>
      </c>
      <c r="N3855" s="7" t="str">
        <f>IFERROR(ROUND(AVERAGEIF('Week 5 - Making'!$B:$B,'Product List'!$A3855,'Week 5 - Making'!$P:$P),0),"")</f>
        <v/>
      </c>
      <c r="O3855" s="7"/>
      <c r="P3855" s="7" t="str">
        <f t="array" ref="P3855">iferror(xlookup(C3855,'Product Families'!A:A,'Product Families'!S:S),"")</f>
        <v/>
      </c>
    </row>
    <row r="3856" ht="14.25" customHeight="1">
      <c r="A3856" s="122"/>
      <c r="B3856" s="270"/>
      <c r="C3856" s="122"/>
      <c r="D3856" s="7" t="str">
        <f t="array" ref="D3856">IFERROR(XLOOKUP($C3856,'Product Families'!$A:$A,'Product Families'!$D:$D),"")</f>
        <v/>
      </c>
      <c r="E3856" s="7" t="str">
        <f t="array" ref="E3856">IFERROR(XLOOKUP($C3856,'Product Families'!$A:$A,'Product Families'!$E:$E),"")</f>
        <v/>
      </c>
      <c r="F3856" s="7" t="str">
        <f t="array" ref="F3856">IFERROR(XLOOKUP($C3856,'Product Families'!$A:$A,'Product Families'!$F:$F),"")</f>
        <v/>
      </c>
      <c r="G3856" s="7" t="str">
        <f t="array" ref="G3856">IFERROR(XLOOKUP($C3856,'Product Families'!$A:$A,'Product Families'!$G:$G),"")</f>
        <v/>
      </c>
      <c r="J3856" s="7" t="str">
        <f>IFERROR(ROUND(AVERAGEIF('Week 1 - Making'!$B:$B,'Product List'!$A3856,'Week 1 - Making'!$P:$P),0),"")</f>
        <v/>
      </c>
      <c r="K3856" s="7" t="str">
        <f>IFERROR(ROUND(AVERAGEIF('Week 2 - Making'!$B:$B,'Product List'!$A3856,'Week 2 - Making'!$P:$P),0),"")</f>
        <v/>
      </c>
      <c r="L3856" s="263" t="str">
        <f>IFERROR(ROUND(AVERAGEIF('Week 3 - Making'!$B:$B,'Product List'!$A3856,'Week 3 - Making'!$P:$P),0),"")</f>
        <v/>
      </c>
      <c r="M3856" s="7" t="str">
        <f>IFERROR(ROUND(AVERAGEIF('Week 4 - Making'!$B:$B,'Product List'!$A3856,'Week 4 - Making'!$P:$P),0),"")</f>
        <v/>
      </c>
      <c r="N3856" s="7" t="str">
        <f>IFERROR(ROUND(AVERAGEIF('Week 5 - Making'!$B:$B,'Product List'!$A3856,'Week 5 - Making'!$P:$P),0),"")</f>
        <v/>
      </c>
      <c r="O3856" s="7"/>
      <c r="P3856" s="7" t="str">
        <f t="array" ref="P3856">iferror(xlookup(C3856,'Product Families'!A:A,'Product Families'!S:S),"")</f>
        <v/>
      </c>
    </row>
    <row r="3857" ht="14.25" customHeight="1">
      <c r="A3857" s="122"/>
      <c r="B3857" s="270"/>
      <c r="C3857" s="122"/>
      <c r="D3857" s="7" t="str">
        <f t="array" ref="D3857">IFERROR(XLOOKUP($C3857,'Product Families'!$A:$A,'Product Families'!$D:$D),"")</f>
        <v/>
      </c>
      <c r="E3857" s="7" t="str">
        <f t="array" ref="E3857">IFERROR(XLOOKUP($C3857,'Product Families'!$A:$A,'Product Families'!$E:$E),"")</f>
        <v/>
      </c>
      <c r="F3857" s="7" t="str">
        <f t="array" ref="F3857">IFERROR(XLOOKUP($C3857,'Product Families'!$A:$A,'Product Families'!$F:$F),"")</f>
        <v/>
      </c>
      <c r="G3857" s="7" t="str">
        <f t="array" ref="G3857">IFERROR(XLOOKUP($C3857,'Product Families'!$A:$A,'Product Families'!$G:$G),"")</f>
        <v/>
      </c>
      <c r="J3857" s="7" t="str">
        <f>IFERROR(ROUND(AVERAGEIF('Week 1 - Making'!$B:$B,'Product List'!$A3857,'Week 1 - Making'!$P:$P),0),"")</f>
        <v/>
      </c>
      <c r="K3857" s="7" t="str">
        <f>IFERROR(ROUND(AVERAGEIF('Week 2 - Making'!$B:$B,'Product List'!$A3857,'Week 2 - Making'!$P:$P),0),"")</f>
        <v/>
      </c>
      <c r="L3857" s="263" t="str">
        <f>IFERROR(ROUND(AVERAGEIF('Week 3 - Making'!$B:$B,'Product List'!$A3857,'Week 3 - Making'!$P:$P),0),"")</f>
        <v/>
      </c>
      <c r="M3857" s="7" t="str">
        <f>IFERROR(ROUND(AVERAGEIF('Week 4 - Making'!$B:$B,'Product List'!$A3857,'Week 4 - Making'!$P:$P),0),"")</f>
        <v/>
      </c>
      <c r="N3857" s="7" t="str">
        <f>IFERROR(ROUND(AVERAGEIF('Week 5 - Making'!$B:$B,'Product List'!$A3857,'Week 5 - Making'!$P:$P),0),"")</f>
        <v/>
      </c>
      <c r="O3857" s="7"/>
      <c r="P3857" s="7" t="str">
        <f t="array" ref="P3857">iferror(xlookup(C3857,'Product Families'!A:A,'Product Families'!S:S),"")</f>
        <v/>
      </c>
    </row>
    <row r="3858" ht="14.25" customHeight="1">
      <c r="A3858" s="122"/>
      <c r="B3858" s="270"/>
      <c r="C3858" s="122"/>
      <c r="D3858" s="7" t="str">
        <f t="array" ref="D3858">IFERROR(XLOOKUP($C3858,'Product Families'!$A:$A,'Product Families'!$D:$D),"")</f>
        <v/>
      </c>
      <c r="E3858" s="7" t="str">
        <f t="array" ref="E3858">IFERROR(XLOOKUP($C3858,'Product Families'!$A:$A,'Product Families'!$E:$E),"")</f>
        <v/>
      </c>
      <c r="F3858" s="7" t="str">
        <f t="array" ref="F3858">IFERROR(XLOOKUP($C3858,'Product Families'!$A:$A,'Product Families'!$F:$F),"")</f>
        <v/>
      </c>
      <c r="G3858" s="7" t="str">
        <f t="array" ref="G3858">IFERROR(XLOOKUP($C3858,'Product Families'!$A:$A,'Product Families'!$G:$G),"")</f>
        <v/>
      </c>
      <c r="J3858" s="7" t="str">
        <f>IFERROR(ROUND(AVERAGEIF('Week 1 - Making'!$B:$B,'Product List'!$A3858,'Week 1 - Making'!$P:$P),0),"")</f>
        <v/>
      </c>
      <c r="K3858" s="7" t="str">
        <f>IFERROR(ROUND(AVERAGEIF('Week 2 - Making'!$B:$B,'Product List'!$A3858,'Week 2 - Making'!$P:$P),0),"")</f>
        <v/>
      </c>
      <c r="L3858" s="263" t="str">
        <f>IFERROR(ROUND(AVERAGEIF('Week 3 - Making'!$B:$B,'Product List'!$A3858,'Week 3 - Making'!$P:$P),0),"")</f>
        <v/>
      </c>
      <c r="M3858" s="7" t="str">
        <f>IFERROR(ROUND(AVERAGEIF('Week 4 - Making'!$B:$B,'Product List'!$A3858,'Week 4 - Making'!$P:$P),0),"")</f>
        <v/>
      </c>
      <c r="N3858" s="7" t="str">
        <f>IFERROR(ROUND(AVERAGEIF('Week 5 - Making'!$B:$B,'Product List'!$A3858,'Week 5 - Making'!$P:$P),0),"")</f>
        <v/>
      </c>
      <c r="O3858" s="7"/>
      <c r="P3858" s="7" t="str">
        <f t="array" ref="P3858">iferror(xlookup(C3858,'Product Families'!A:A,'Product Families'!S:S),"")</f>
        <v/>
      </c>
    </row>
    <row r="3859" ht="14.25" customHeight="1">
      <c r="A3859" s="122"/>
      <c r="B3859" s="270"/>
      <c r="C3859" s="122"/>
      <c r="D3859" s="7" t="str">
        <f t="array" ref="D3859">IFERROR(XLOOKUP($C3859,'Product Families'!$A:$A,'Product Families'!$D:$D),"")</f>
        <v/>
      </c>
      <c r="E3859" s="7" t="str">
        <f t="array" ref="E3859">IFERROR(XLOOKUP($C3859,'Product Families'!$A:$A,'Product Families'!$E:$E),"")</f>
        <v/>
      </c>
      <c r="F3859" s="7" t="str">
        <f t="array" ref="F3859">IFERROR(XLOOKUP($C3859,'Product Families'!$A:$A,'Product Families'!$F:$F),"")</f>
        <v/>
      </c>
      <c r="G3859" s="7" t="str">
        <f t="array" ref="G3859">IFERROR(XLOOKUP($C3859,'Product Families'!$A:$A,'Product Families'!$G:$G),"")</f>
        <v/>
      </c>
      <c r="J3859" s="7" t="str">
        <f>IFERROR(ROUND(AVERAGEIF('Week 1 - Making'!$B:$B,'Product List'!$A3859,'Week 1 - Making'!$P:$P),0),"")</f>
        <v/>
      </c>
      <c r="K3859" s="7" t="str">
        <f>IFERROR(ROUND(AVERAGEIF('Week 2 - Making'!$B:$B,'Product List'!$A3859,'Week 2 - Making'!$P:$P),0),"")</f>
        <v/>
      </c>
      <c r="L3859" s="263" t="str">
        <f>IFERROR(ROUND(AVERAGEIF('Week 3 - Making'!$B:$B,'Product List'!$A3859,'Week 3 - Making'!$P:$P),0),"")</f>
        <v/>
      </c>
      <c r="M3859" s="7" t="str">
        <f>IFERROR(ROUND(AVERAGEIF('Week 4 - Making'!$B:$B,'Product List'!$A3859,'Week 4 - Making'!$P:$P),0),"")</f>
        <v/>
      </c>
      <c r="N3859" s="7" t="str">
        <f>IFERROR(ROUND(AVERAGEIF('Week 5 - Making'!$B:$B,'Product List'!$A3859,'Week 5 - Making'!$P:$P),0),"")</f>
        <v/>
      </c>
      <c r="O3859" s="7"/>
      <c r="P3859" s="7" t="str">
        <f t="array" ref="P3859">iferror(xlookup(C3859,'Product Families'!A:A,'Product Families'!S:S),"")</f>
        <v/>
      </c>
    </row>
    <row r="3860" ht="14.25" customHeight="1">
      <c r="A3860" s="122"/>
      <c r="B3860" s="270"/>
      <c r="C3860" s="122"/>
      <c r="D3860" s="7" t="str">
        <f t="array" ref="D3860">IFERROR(XLOOKUP($C3860,'Product Families'!$A:$A,'Product Families'!$D:$D),"")</f>
        <v/>
      </c>
      <c r="E3860" s="7" t="str">
        <f t="array" ref="E3860">IFERROR(XLOOKUP($C3860,'Product Families'!$A:$A,'Product Families'!$E:$E),"")</f>
        <v/>
      </c>
      <c r="F3860" s="7" t="str">
        <f t="array" ref="F3860">IFERROR(XLOOKUP($C3860,'Product Families'!$A:$A,'Product Families'!$F:$F),"")</f>
        <v/>
      </c>
      <c r="G3860" s="7" t="str">
        <f t="array" ref="G3860">IFERROR(XLOOKUP($C3860,'Product Families'!$A:$A,'Product Families'!$G:$G),"")</f>
        <v/>
      </c>
      <c r="J3860" s="7" t="str">
        <f>IFERROR(ROUND(AVERAGEIF('Week 1 - Making'!$B:$B,'Product List'!$A3860,'Week 1 - Making'!$P:$P),0),"")</f>
        <v/>
      </c>
      <c r="K3860" s="7" t="str">
        <f>IFERROR(ROUND(AVERAGEIF('Week 2 - Making'!$B:$B,'Product List'!$A3860,'Week 2 - Making'!$P:$P),0),"")</f>
        <v/>
      </c>
      <c r="L3860" s="263" t="str">
        <f>IFERROR(ROUND(AVERAGEIF('Week 3 - Making'!$B:$B,'Product List'!$A3860,'Week 3 - Making'!$P:$P),0),"")</f>
        <v/>
      </c>
      <c r="M3860" s="7" t="str">
        <f>IFERROR(ROUND(AVERAGEIF('Week 4 - Making'!$B:$B,'Product List'!$A3860,'Week 4 - Making'!$P:$P),0),"")</f>
        <v/>
      </c>
      <c r="N3860" s="7" t="str">
        <f>IFERROR(ROUND(AVERAGEIF('Week 5 - Making'!$B:$B,'Product List'!$A3860,'Week 5 - Making'!$P:$P),0),"")</f>
        <v/>
      </c>
      <c r="O3860" s="7"/>
      <c r="P3860" s="7" t="str">
        <f t="array" ref="P3860">iferror(xlookup(C3860,'Product Families'!A:A,'Product Families'!S:S),"")</f>
        <v/>
      </c>
    </row>
    <row r="3861" ht="14.25" customHeight="1">
      <c r="A3861" s="122"/>
      <c r="B3861" s="270"/>
      <c r="C3861" s="122"/>
      <c r="D3861" s="7" t="str">
        <f t="array" ref="D3861">IFERROR(XLOOKUP($C3861,'Product Families'!$A:$A,'Product Families'!$D:$D),"")</f>
        <v/>
      </c>
      <c r="E3861" s="7" t="str">
        <f t="array" ref="E3861">IFERROR(XLOOKUP($C3861,'Product Families'!$A:$A,'Product Families'!$E:$E),"")</f>
        <v/>
      </c>
      <c r="F3861" s="7" t="str">
        <f t="array" ref="F3861">IFERROR(XLOOKUP($C3861,'Product Families'!$A:$A,'Product Families'!$F:$F),"")</f>
        <v/>
      </c>
      <c r="G3861" s="7" t="str">
        <f t="array" ref="G3861">IFERROR(XLOOKUP($C3861,'Product Families'!$A:$A,'Product Families'!$G:$G),"")</f>
        <v/>
      </c>
      <c r="J3861" s="7" t="str">
        <f>IFERROR(ROUND(AVERAGEIF('Week 1 - Making'!$B:$B,'Product List'!$A3861,'Week 1 - Making'!$P:$P),0),"")</f>
        <v/>
      </c>
      <c r="K3861" s="7" t="str">
        <f>IFERROR(ROUND(AVERAGEIF('Week 2 - Making'!$B:$B,'Product List'!$A3861,'Week 2 - Making'!$P:$P),0),"")</f>
        <v/>
      </c>
      <c r="L3861" s="263" t="str">
        <f>IFERROR(ROUND(AVERAGEIF('Week 3 - Making'!$B:$B,'Product List'!$A3861,'Week 3 - Making'!$P:$P),0),"")</f>
        <v/>
      </c>
      <c r="M3861" s="7" t="str">
        <f>IFERROR(ROUND(AVERAGEIF('Week 4 - Making'!$B:$B,'Product List'!$A3861,'Week 4 - Making'!$P:$P),0),"")</f>
        <v/>
      </c>
      <c r="N3861" s="7" t="str">
        <f>IFERROR(ROUND(AVERAGEIF('Week 5 - Making'!$B:$B,'Product List'!$A3861,'Week 5 - Making'!$P:$P),0),"")</f>
        <v/>
      </c>
      <c r="O3861" s="7"/>
      <c r="P3861" s="7" t="str">
        <f t="array" ref="P3861">iferror(xlookup(C3861,'Product Families'!A:A,'Product Families'!S:S),"")</f>
        <v/>
      </c>
    </row>
    <row r="3862" ht="14.25" customHeight="1">
      <c r="A3862" s="122"/>
      <c r="B3862" s="270"/>
      <c r="C3862" s="122"/>
      <c r="D3862" s="7" t="str">
        <f t="array" ref="D3862">IFERROR(XLOOKUP($C3862,'Product Families'!$A:$A,'Product Families'!$D:$D),"")</f>
        <v/>
      </c>
      <c r="E3862" s="7" t="str">
        <f t="array" ref="E3862">IFERROR(XLOOKUP($C3862,'Product Families'!$A:$A,'Product Families'!$E:$E),"")</f>
        <v/>
      </c>
      <c r="F3862" s="7" t="str">
        <f t="array" ref="F3862">IFERROR(XLOOKUP($C3862,'Product Families'!$A:$A,'Product Families'!$F:$F),"")</f>
        <v/>
      </c>
      <c r="G3862" s="7" t="str">
        <f t="array" ref="G3862">IFERROR(XLOOKUP($C3862,'Product Families'!$A:$A,'Product Families'!$G:$G),"")</f>
        <v/>
      </c>
      <c r="J3862" s="7" t="str">
        <f>IFERROR(ROUND(AVERAGEIF('Week 1 - Making'!$B:$B,'Product List'!$A3862,'Week 1 - Making'!$P:$P),0),"")</f>
        <v/>
      </c>
      <c r="K3862" s="7" t="str">
        <f>IFERROR(ROUND(AVERAGEIF('Week 2 - Making'!$B:$B,'Product List'!$A3862,'Week 2 - Making'!$P:$P),0),"")</f>
        <v/>
      </c>
      <c r="L3862" s="263" t="str">
        <f>IFERROR(ROUND(AVERAGEIF('Week 3 - Making'!$B:$B,'Product List'!$A3862,'Week 3 - Making'!$P:$P),0),"")</f>
        <v/>
      </c>
      <c r="M3862" s="7" t="str">
        <f>IFERROR(ROUND(AVERAGEIF('Week 4 - Making'!$B:$B,'Product List'!$A3862,'Week 4 - Making'!$P:$P),0),"")</f>
        <v/>
      </c>
      <c r="N3862" s="7" t="str">
        <f>IFERROR(ROUND(AVERAGEIF('Week 5 - Making'!$B:$B,'Product List'!$A3862,'Week 5 - Making'!$P:$P),0),"")</f>
        <v/>
      </c>
      <c r="O3862" s="7"/>
      <c r="P3862" s="7" t="str">
        <f t="array" ref="P3862">iferror(xlookup(C3862,'Product Families'!A:A,'Product Families'!S:S),"")</f>
        <v/>
      </c>
    </row>
    <row r="3863" ht="14.25" customHeight="1">
      <c r="A3863" s="122"/>
      <c r="B3863" s="270"/>
      <c r="C3863" s="122"/>
      <c r="D3863" s="7" t="str">
        <f t="array" ref="D3863">IFERROR(XLOOKUP($C3863,'Product Families'!$A:$A,'Product Families'!$D:$D),"")</f>
        <v/>
      </c>
      <c r="E3863" s="7" t="str">
        <f t="array" ref="E3863">IFERROR(XLOOKUP($C3863,'Product Families'!$A:$A,'Product Families'!$E:$E),"")</f>
        <v/>
      </c>
      <c r="F3863" s="7" t="str">
        <f t="array" ref="F3863">IFERROR(XLOOKUP($C3863,'Product Families'!$A:$A,'Product Families'!$F:$F),"")</f>
        <v/>
      </c>
      <c r="G3863" s="7" t="str">
        <f t="array" ref="G3863">IFERROR(XLOOKUP($C3863,'Product Families'!$A:$A,'Product Families'!$G:$G),"")</f>
        <v/>
      </c>
      <c r="J3863" s="7" t="str">
        <f>IFERROR(ROUND(AVERAGEIF('Week 1 - Making'!$B:$B,'Product List'!$A3863,'Week 1 - Making'!$P:$P),0),"")</f>
        <v/>
      </c>
      <c r="K3863" s="7" t="str">
        <f>IFERROR(ROUND(AVERAGEIF('Week 2 - Making'!$B:$B,'Product List'!$A3863,'Week 2 - Making'!$P:$P),0),"")</f>
        <v/>
      </c>
      <c r="L3863" s="263" t="str">
        <f>IFERROR(ROUND(AVERAGEIF('Week 3 - Making'!$B:$B,'Product List'!$A3863,'Week 3 - Making'!$P:$P),0),"")</f>
        <v/>
      </c>
      <c r="M3863" s="7" t="str">
        <f>IFERROR(ROUND(AVERAGEIF('Week 4 - Making'!$B:$B,'Product List'!$A3863,'Week 4 - Making'!$P:$P),0),"")</f>
        <v/>
      </c>
      <c r="N3863" s="7" t="str">
        <f>IFERROR(ROUND(AVERAGEIF('Week 5 - Making'!$B:$B,'Product List'!$A3863,'Week 5 - Making'!$P:$P),0),"")</f>
        <v/>
      </c>
      <c r="O3863" s="7"/>
      <c r="P3863" s="7" t="str">
        <f t="array" ref="P3863">iferror(xlookup(C3863,'Product Families'!A:A,'Product Families'!S:S),"")</f>
        <v/>
      </c>
    </row>
    <row r="3864" ht="14.25" customHeight="1">
      <c r="A3864" s="122"/>
      <c r="B3864" s="270"/>
      <c r="C3864" s="122"/>
      <c r="D3864" s="7" t="str">
        <f t="array" ref="D3864">IFERROR(XLOOKUP($C3864,'Product Families'!$A:$A,'Product Families'!$D:$D),"")</f>
        <v/>
      </c>
      <c r="E3864" s="7" t="str">
        <f t="array" ref="E3864">IFERROR(XLOOKUP($C3864,'Product Families'!$A:$A,'Product Families'!$E:$E),"")</f>
        <v/>
      </c>
      <c r="F3864" s="7" t="str">
        <f t="array" ref="F3864">IFERROR(XLOOKUP($C3864,'Product Families'!$A:$A,'Product Families'!$F:$F),"")</f>
        <v/>
      </c>
      <c r="G3864" s="7" t="str">
        <f t="array" ref="G3864">IFERROR(XLOOKUP($C3864,'Product Families'!$A:$A,'Product Families'!$G:$G),"")</f>
        <v/>
      </c>
      <c r="J3864" s="7" t="str">
        <f>IFERROR(ROUND(AVERAGEIF('Week 1 - Making'!$B:$B,'Product List'!$A3864,'Week 1 - Making'!$P:$P),0),"")</f>
        <v/>
      </c>
      <c r="K3864" s="7" t="str">
        <f>IFERROR(ROUND(AVERAGEIF('Week 2 - Making'!$B:$B,'Product List'!$A3864,'Week 2 - Making'!$P:$P),0),"")</f>
        <v/>
      </c>
      <c r="L3864" s="263" t="str">
        <f>IFERROR(ROUND(AVERAGEIF('Week 3 - Making'!$B:$B,'Product List'!$A3864,'Week 3 - Making'!$P:$P),0),"")</f>
        <v/>
      </c>
      <c r="M3864" s="7" t="str">
        <f>IFERROR(ROUND(AVERAGEIF('Week 4 - Making'!$B:$B,'Product List'!$A3864,'Week 4 - Making'!$P:$P),0),"")</f>
        <v/>
      </c>
      <c r="N3864" s="7" t="str">
        <f>IFERROR(ROUND(AVERAGEIF('Week 5 - Making'!$B:$B,'Product List'!$A3864,'Week 5 - Making'!$P:$P),0),"")</f>
        <v/>
      </c>
      <c r="O3864" s="7"/>
      <c r="P3864" s="7" t="str">
        <f t="array" ref="P3864">iferror(xlookup(C3864,'Product Families'!A:A,'Product Families'!S:S),"")</f>
        <v/>
      </c>
    </row>
    <row r="3865" ht="14.25" customHeight="1">
      <c r="A3865" s="122"/>
      <c r="B3865" s="270"/>
      <c r="C3865" s="122"/>
      <c r="D3865" s="7" t="str">
        <f t="array" ref="D3865">IFERROR(XLOOKUP($C3865,'Product Families'!$A:$A,'Product Families'!$D:$D),"")</f>
        <v/>
      </c>
      <c r="E3865" s="7" t="str">
        <f t="array" ref="E3865">IFERROR(XLOOKUP($C3865,'Product Families'!$A:$A,'Product Families'!$E:$E),"")</f>
        <v/>
      </c>
      <c r="F3865" s="7" t="str">
        <f t="array" ref="F3865">IFERROR(XLOOKUP($C3865,'Product Families'!$A:$A,'Product Families'!$F:$F),"")</f>
        <v/>
      </c>
      <c r="G3865" s="7" t="str">
        <f t="array" ref="G3865">IFERROR(XLOOKUP($C3865,'Product Families'!$A:$A,'Product Families'!$G:$G),"")</f>
        <v/>
      </c>
      <c r="J3865" s="7" t="str">
        <f>IFERROR(ROUND(AVERAGEIF('Week 1 - Making'!$B:$B,'Product List'!$A3865,'Week 1 - Making'!$P:$P),0),"")</f>
        <v/>
      </c>
      <c r="K3865" s="7" t="str">
        <f>IFERROR(ROUND(AVERAGEIF('Week 2 - Making'!$B:$B,'Product List'!$A3865,'Week 2 - Making'!$P:$P),0),"")</f>
        <v/>
      </c>
      <c r="L3865" s="263" t="str">
        <f>IFERROR(ROUND(AVERAGEIF('Week 3 - Making'!$B:$B,'Product List'!$A3865,'Week 3 - Making'!$P:$P),0),"")</f>
        <v/>
      </c>
      <c r="M3865" s="7" t="str">
        <f>IFERROR(ROUND(AVERAGEIF('Week 4 - Making'!$B:$B,'Product List'!$A3865,'Week 4 - Making'!$P:$P),0),"")</f>
        <v/>
      </c>
      <c r="N3865" s="7" t="str">
        <f>IFERROR(ROUND(AVERAGEIF('Week 5 - Making'!$B:$B,'Product List'!$A3865,'Week 5 - Making'!$P:$P),0),"")</f>
        <v/>
      </c>
      <c r="O3865" s="7"/>
      <c r="P3865" s="7" t="str">
        <f t="array" ref="P3865">iferror(xlookup(C3865,'Product Families'!A:A,'Product Families'!S:S),"")</f>
        <v/>
      </c>
    </row>
    <row r="3866" ht="14.25" customHeight="1">
      <c r="A3866" s="122"/>
      <c r="B3866" s="270"/>
      <c r="C3866" s="122"/>
      <c r="D3866" s="7" t="str">
        <f t="array" ref="D3866">IFERROR(XLOOKUP($C3866,'Product Families'!$A:$A,'Product Families'!$D:$D),"")</f>
        <v/>
      </c>
      <c r="E3866" s="7" t="str">
        <f t="array" ref="E3866">IFERROR(XLOOKUP($C3866,'Product Families'!$A:$A,'Product Families'!$E:$E),"")</f>
        <v/>
      </c>
      <c r="F3866" s="7" t="str">
        <f t="array" ref="F3866">IFERROR(XLOOKUP($C3866,'Product Families'!$A:$A,'Product Families'!$F:$F),"")</f>
        <v/>
      </c>
      <c r="G3866" s="7" t="str">
        <f t="array" ref="G3866">IFERROR(XLOOKUP($C3866,'Product Families'!$A:$A,'Product Families'!$G:$G),"")</f>
        <v/>
      </c>
      <c r="J3866" s="7" t="str">
        <f>IFERROR(ROUND(AVERAGEIF('Week 1 - Making'!$B:$B,'Product List'!$A3866,'Week 1 - Making'!$P:$P),0),"")</f>
        <v/>
      </c>
      <c r="K3866" s="7" t="str">
        <f>IFERROR(ROUND(AVERAGEIF('Week 2 - Making'!$B:$B,'Product List'!$A3866,'Week 2 - Making'!$P:$P),0),"")</f>
        <v/>
      </c>
      <c r="L3866" s="263" t="str">
        <f>IFERROR(ROUND(AVERAGEIF('Week 3 - Making'!$B:$B,'Product List'!$A3866,'Week 3 - Making'!$P:$P),0),"")</f>
        <v/>
      </c>
      <c r="M3866" s="7" t="str">
        <f>IFERROR(ROUND(AVERAGEIF('Week 4 - Making'!$B:$B,'Product List'!$A3866,'Week 4 - Making'!$P:$P),0),"")</f>
        <v/>
      </c>
      <c r="N3866" s="7" t="str">
        <f>IFERROR(ROUND(AVERAGEIF('Week 5 - Making'!$B:$B,'Product List'!$A3866,'Week 5 - Making'!$P:$P),0),"")</f>
        <v/>
      </c>
      <c r="O3866" s="7"/>
      <c r="P3866" s="7" t="str">
        <f t="array" ref="P3866">iferror(xlookup(C3866,'Product Families'!A:A,'Product Families'!S:S),"")</f>
        <v/>
      </c>
    </row>
    <row r="3867" ht="14.25" customHeight="1">
      <c r="A3867" s="122"/>
      <c r="B3867" s="270"/>
      <c r="C3867" s="122"/>
      <c r="D3867" s="7" t="str">
        <f t="array" ref="D3867">IFERROR(XLOOKUP($C3867,'Product Families'!$A:$A,'Product Families'!$D:$D),"")</f>
        <v/>
      </c>
      <c r="E3867" s="7" t="str">
        <f t="array" ref="E3867">IFERROR(XLOOKUP($C3867,'Product Families'!$A:$A,'Product Families'!$E:$E),"")</f>
        <v/>
      </c>
      <c r="F3867" s="7" t="str">
        <f t="array" ref="F3867">IFERROR(XLOOKUP($C3867,'Product Families'!$A:$A,'Product Families'!$F:$F),"")</f>
        <v/>
      </c>
      <c r="G3867" s="7" t="str">
        <f t="array" ref="G3867">IFERROR(XLOOKUP($C3867,'Product Families'!$A:$A,'Product Families'!$G:$G),"")</f>
        <v/>
      </c>
      <c r="J3867" s="7" t="str">
        <f>IFERROR(ROUND(AVERAGEIF('Week 1 - Making'!$B:$B,'Product List'!$A3867,'Week 1 - Making'!$P:$P),0),"")</f>
        <v/>
      </c>
      <c r="K3867" s="7" t="str">
        <f>IFERROR(ROUND(AVERAGEIF('Week 2 - Making'!$B:$B,'Product List'!$A3867,'Week 2 - Making'!$P:$P),0),"")</f>
        <v/>
      </c>
      <c r="L3867" s="263" t="str">
        <f>IFERROR(ROUND(AVERAGEIF('Week 3 - Making'!$B:$B,'Product List'!$A3867,'Week 3 - Making'!$P:$P),0),"")</f>
        <v/>
      </c>
      <c r="M3867" s="7" t="str">
        <f>IFERROR(ROUND(AVERAGEIF('Week 4 - Making'!$B:$B,'Product List'!$A3867,'Week 4 - Making'!$P:$P),0),"")</f>
        <v/>
      </c>
      <c r="N3867" s="7" t="str">
        <f>IFERROR(ROUND(AVERAGEIF('Week 5 - Making'!$B:$B,'Product List'!$A3867,'Week 5 - Making'!$P:$P),0),"")</f>
        <v/>
      </c>
      <c r="O3867" s="7"/>
      <c r="P3867" s="7" t="str">
        <f t="array" ref="P3867">iferror(xlookup(C3867,'Product Families'!A:A,'Product Families'!S:S),"")</f>
        <v/>
      </c>
    </row>
    <row r="3868" ht="14.25" customHeight="1">
      <c r="A3868" s="122"/>
      <c r="B3868" s="270"/>
      <c r="C3868" s="122"/>
      <c r="D3868" s="7" t="str">
        <f t="array" ref="D3868">IFERROR(XLOOKUP($C3868,'Product Families'!$A:$A,'Product Families'!$D:$D),"")</f>
        <v/>
      </c>
      <c r="E3868" s="7" t="str">
        <f t="array" ref="E3868">IFERROR(XLOOKUP($C3868,'Product Families'!$A:$A,'Product Families'!$E:$E),"")</f>
        <v/>
      </c>
      <c r="F3868" s="7" t="str">
        <f t="array" ref="F3868">IFERROR(XLOOKUP($C3868,'Product Families'!$A:$A,'Product Families'!$F:$F),"")</f>
        <v/>
      </c>
      <c r="G3868" s="7" t="str">
        <f t="array" ref="G3868">IFERROR(XLOOKUP($C3868,'Product Families'!$A:$A,'Product Families'!$G:$G),"")</f>
        <v/>
      </c>
      <c r="J3868" s="7" t="str">
        <f>IFERROR(ROUND(AVERAGEIF('Week 1 - Making'!$B:$B,'Product List'!$A3868,'Week 1 - Making'!$P:$P),0),"")</f>
        <v/>
      </c>
      <c r="K3868" s="7" t="str">
        <f>IFERROR(ROUND(AVERAGEIF('Week 2 - Making'!$B:$B,'Product List'!$A3868,'Week 2 - Making'!$P:$P),0),"")</f>
        <v/>
      </c>
      <c r="L3868" s="263" t="str">
        <f>IFERROR(ROUND(AVERAGEIF('Week 3 - Making'!$B:$B,'Product List'!$A3868,'Week 3 - Making'!$P:$P),0),"")</f>
        <v/>
      </c>
      <c r="M3868" s="7" t="str">
        <f>IFERROR(ROUND(AVERAGEIF('Week 4 - Making'!$B:$B,'Product List'!$A3868,'Week 4 - Making'!$P:$P),0),"")</f>
        <v/>
      </c>
      <c r="N3868" s="7" t="str">
        <f>IFERROR(ROUND(AVERAGEIF('Week 5 - Making'!$B:$B,'Product List'!$A3868,'Week 5 - Making'!$P:$P),0),"")</f>
        <v/>
      </c>
      <c r="O3868" s="7"/>
      <c r="P3868" s="7" t="str">
        <f t="array" ref="P3868">iferror(xlookup(C3868,'Product Families'!A:A,'Product Families'!S:S),"")</f>
        <v/>
      </c>
    </row>
    <row r="3869" ht="14.25" customHeight="1">
      <c r="A3869" s="122"/>
      <c r="B3869" s="270"/>
      <c r="C3869" s="122"/>
      <c r="D3869" s="7" t="str">
        <f t="array" ref="D3869">IFERROR(XLOOKUP($C3869,'Product Families'!$A:$A,'Product Families'!$D:$D),"")</f>
        <v/>
      </c>
      <c r="E3869" s="7" t="str">
        <f t="array" ref="E3869">IFERROR(XLOOKUP($C3869,'Product Families'!$A:$A,'Product Families'!$E:$E),"")</f>
        <v/>
      </c>
      <c r="F3869" s="7" t="str">
        <f t="array" ref="F3869">IFERROR(XLOOKUP($C3869,'Product Families'!$A:$A,'Product Families'!$F:$F),"")</f>
        <v/>
      </c>
      <c r="G3869" s="7" t="str">
        <f t="array" ref="G3869">IFERROR(XLOOKUP($C3869,'Product Families'!$A:$A,'Product Families'!$G:$G),"")</f>
        <v/>
      </c>
      <c r="J3869" s="7" t="str">
        <f>IFERROR(ROUND(AVERAGEIF('Week 1 - Making'!$B:$B,'Product List'!$A3869,'Week 1 - Making'!$P:$P),0),"")</f>
        <v/>
      </c>
      <c r="K3869" s="7" t="str">
        <f>IFERROR(ROUND(AVERAGEIF('Week 2 - Making'!$B:$B,'Product List'!$A3869,'Week 2 - Making'!$P:$P),0),"")</f>
        <v/>
      </c>
      <c r="L3869" s="263" t="str">
        <f>IFERROR(ROUND(AVERAGEIF('Week 3 - Making'!$B:$B,'Product List'!$A3869,'Week 3 - Making'!$P:$P),0),"")</f>
        <v/>
      </c>
      <c r="M3869" s="7" t="str">
        <f>IFERROR(ROUND(AVERAGEIF('Week 4 - Making'!$B:$B,'Product List'!$A3869,'Week 4 - Making'!$P:$P),0),"")</f>
        <v/>
      </c>
      <c r="N3869" s="7" t="str">
        <f>IFERROR(ROUND(AVERAGEIF('Week 5 - Making'!$B:$B,'Product List'!$A3869,'Week 5 - Making'!$P:$P),0),"")</f>
        <v/>
      </c>
      <c r="O3869" s="7"/>
      <c r="P3869" s="7" t="str">
        <f t="array" ref="P3869">iferror(xlookup(C3869,'Product Families'!A:A,'Product Families'!S:S),"")</f>
        <v/>
      </c>
    </row>
    <row r="3870" ht="14.25" customHeight="1">
      <c r="A3870" s="122"/>
      <c r="B3870" s="270"/>
      <c r="C3870" s="122"/>
      <c r="D3870" s="7" t="str">
        <f t="array" ref="D3870">IFERROR(XLOOKUP($C3870,'Product Families'!$A:$A,'Product Families'!$D:$D),"")</f>
        <v/>
      </c>
      <c r="E3870" s="7" t="str">
        <f t="array" ref="E3870">IFERROR(XLOOKUP($C3870,'Product Families'!$A:$A,'Product Families'!$E:$E),"")</f>
        <v/>
      </c>
      <c r="F3870" s="7" t="str">
        <f t="array" ref="F3870">IFERROR(XLOOKUP($C3870,'Product Families'!$A:$A,'Product Families'!$F:$F),"")</f>
        <v/>
      </c>
      <c r="G3870" s="7" t="str">
        <f t="array" ref="G3870">IFERROR(XLOOKUP($C3870,'Product Families'!$A:$A,'Product Families'!$G:$G),"")</f>
        <v/>
      </c>
      <c r="J3870" s="7" t="str">
        <f>IFERROR(ROUND(AVERAGEIF('Week 1 - Making'!$B:$B,'Product List'!$A3870,'Week 1 - Making'!$P:$P),0),"")</f>
        <v/>
      </c>
      <c r="K3870" s="7" t="str">
        <f>IFERROR(ROUND(AVERAGEIF('Week 2 - Making'!$B:$B,'Product List'!$A3870,'Week 2 - Making'!$P:$P),0),"")</f>
        <v/>
      </c>
      <c r="L3870" s="263" t="str">
        <f>IFERROR(ROUND(AVERAGEIF('Week 3 - Making'!$B:$B,'Product List'!$A3870,'Week 3 - Making'!$P:$P),0),"")</f>
        <v/>
      </c>
      <c r="M3870" s="7" t="str">
        <f>IFERROR(ROUND(AVERAGEIF('Week 4 - Making'!$B:$B,'Product List'!$A3870,'Week 4 - Making'!$P:$P),0),"")</f>
        <v/>
      </c>
      <c r="N3870" s="7" t="str">
        <f>IFERROR(ROUND(AVERAGEIF('Week 5 - Making'!$B:$B,'Product List'!$A3870,'Week 5 - Making'!$P:$P),0),"")</f>
        <v/>
      </c>
      <c r="O3870" s="7"/>
      <c r="P3870" s="7" t="str">
        <f t="array" ref="P3870">iferror(xlookup(C3870,'Product Families'!A:A,'Product Families'!S:S),"")</f>
        <v/>
      </c>
    </row>
    <row r="3871" ht="14.25" customHeight="1">
      <c r="A3871" s="122"/>
      <c r="B3871" s="270"/>
      <c r="C3871" s="122"/>
      <c r="D3871" s="7" t="str">
        <f t="array" ref="D3871">IFERROR(XLOOKUP($C3871,'Product Families'!$A:$A,'Product Families'!$D:$D),"")</f>
        <v/>
      </c>
      <c r="E3871" s="7" t="str">
        <f t="array" ref="E3871">IFERROR(XLOOKUP($C3871,'Product Families'!$A:$A,'Product Families'!$E:$E),"")</f>
        <v/>
      </c>
      <c r="F3871" s="7" t="str">
        <f t="array" ref="F3871">IFERROR(XLOOKUP($C3871,'Product Families'!$A:$A,'Product Families'!$F:$F),"")</f>
        <v/>
      </c>
      <c r="G3871" s="7" t="str">
        <f t="array" ref="G3871">IFERROR(XLOOKUP($C3871,'Product Families'!$A:$A,'Product Families'!$G:$G),"")</f>
        <v/>
      </c>
      <c r="J3871" s="7" t="str">
        <f>IFERROR(ROUND(AVERAGEIF('Week 1 - Making'!$B:$B,'Product List'!$A3871,'Week 1 - Making'!$P:$P),0),"")</f>
        <v/>
      </c>
      <c r="K3871" s="7" t="str">
        <f>IFERROR(ROUND(AVERAGEIF('Week 2 - Making'!$B:$B,'Product List'!$A3871,'Week 2 - Making'!$P:$P),0),"")</f>
        <v/>
      </c>
      <c r="L3871" s="263" t="str">
        <f>IFERROR(ROUND(AVERAGEIF('Week 3 - Making'!$B:$B,'Product List'!$A3871,'Week 3 - Making'!$P:$P),0),"")</f>
        <v/>
      </c>
      <c r="M3871" s="7" t="str">
        <f>IFERROR(ROUND(AVERAGEIF('Week 4 - Making'!$B:$B,'Product List'!$A3871,'Week 4 - Making'!$P:$P),0),"")</f>
        <v/>
      </c>
      <c r="N3871" s="7" t="str">
        <f>IFERROR(ROUND(AVERAGEIF('Week 5 - Making'!$B:$B,'Product List'!$A3871,'Week 5 - Making'!$P:$P),0),"")</f>
        <v/>
      </c>
      <c r="O3871" s="7"/>
      <c r="P3871" s="7" t="str">
        <f t="array" ref="P3871">iferror(xlookup(C3871,'Product Families'!A:A,'Product Families'!S:S),"")</f>
        <v/>
      </c>
    </row>
    <row r="3872" ht="14.25" customHeight="1">
      <c r="A3872" s="122"/>
      <c r="B3872" s="270"/>
      <c r="C3872" s="122"/>
      <c r="D3872" s="7" t="str">
        <f t="array" ref="D3872">IFERROR(XLOOKUP($C3872,'Product Families'!$A:$A,'Product Families'!$D:$D),"")</f>
        <v/>
      </c>
      <c r="E3872" s="7" t="str">
        <f t="array" ref="E3872">IFERROR(XLOOKUP($C3872,'Product Families'!$A:$A,'Product Families'!$E:$E),"")</f>
        <v/>
      </c>
      <c r="F3872" s="7" t="str">
        <f t="array" ref="F3872">IFERROR(XLOOKUP($C3872,'Product Families'!$A:$A,'Product Families'!$F:$F),"")</f>
        <v/>
      </c>
      <c r="G3872" s="7" t="str">
        <f t="array" ref="G3872">IFERROR(XLOOKUP($C3872,'Product Families'!$A:$A,'Product Families'!$G:$G),"")</f>
        <v/>
      </c>
      <c r="J3872" s="7" t="str">
        <f>IFERROR(ROUND(AVERAGEIF('Week 1 - Making'!$B:$B,'Product List'!$A3872,'Week 1 - Making'!$P:$P),0),"")</f>
        <v/>
      </c>
      <c r="K3872" s="7" t="str">
        <f>IFERROR(ROUND(AVERAGEIF('Week 2 - Making'!$B:$B,'Product List'!$A3872,'Week 2 - Making'!$P:$P),0),"")</f>
        <v/>
      </c>
      <c r="L3872" s="263" t="str">
        <f>IFERROR(ROUND(AVERAGEIF('Week 3 - Making'!$B:$B,'Product List'!$A3872,'Week 3 - Making'!$P:$P),0),"")</f>
        <v/>
      </c>
      <c r="M3872" s="7" t="str">
        <f>IFERROR(ROUND(AVERAGEIF('Week 4 - Making'!$B:$B,'Product List'!$A3872,'Week 4 - Making'!$P:$P),0),"")</f>
        <v/>
      </c>
      <c r="N3872" s="7" t="str">
        <f>IFERROR(ROUND(AVERAGEIF('Week 5 - Making'!$B:$B,'Product List'!$A3872,'Week 5 - Making'!$P:$P),0),"")</f>
        <v/>
      </c>
      <c r="O3872" s="7"/>
      <c r="P3872" s="7" t="str">
        <f t="array" ref="P3872">iferror(xlookup(C3872,'Product Families'!A:A,'Product Families'!S:S),"")</f>
        <v/>
      </c>
    </row>
    <row r="3873" ht="14.25" customHeight="1">
      <c r="A3873" s="122"/>
      <c r="B3873" s="270"/>
      <c r="C3873" s="122"/>
      <c r="D3873" s="7" t="str">
        <f t="array" ref="D3873">IFERROR(XLOOKUP($C3873,'Product Families'!$A:$A,'Product Families'!$D:$D),"")</f>
        <v/>
      </c>
      <c r="E3873" s="7" t="str">
        <f t="array" ref="E3873">IFERROR(XLOOKUP($C3873,'Product Families'!$A:$A,'Product Families'!$E:$E),"")</f>
        <v/>
      </c>
      <c r="F3873" s="7" t="str">
        <f t="array" ref="F3873">IFERROR(XLOOKUP($C3873,'Product Families'!$A:$A,'Product Families'!$F:$F),"")</f>
        <v/>
      </c>
      <c r="G3873" s="7" t="str">
        <f t="array" ref="G3873">IFERROR(XLOOKUP($C3873,'Product Families'!$A:$A,'Product Families'!$G:$G),"")</f>
        <v/>
      </c>
      <c r="J3873" s="7" t="str">
        <f>IFERROR(ROUND(AVERAGEIF('Week 1 - Making'!$B:$B,'Product List'!$A3873,'Week 1 - Making'!$P:$P),0),"")</f>
        <v/>
      </c>
      <c r="K3873" s="7" t="str">
        <f>IFERROR(ROUND(AVERAGEIF('Week 2 - Making'!$B:$B,'Product List'!$A3873,'Week 2 - Making'!$P:$P),0),"")</f>
        <v/>
      </c>
      <c r="L3873" s="263" t="str">
        <f>IFERROR(ROUND(AVERAGEIF('Week 3 - Making'!$B:$B,'Product List'!$A3873,'Week 3 - Making'!$P:$P),0),"")</f>
        <v/>
      </c>
      <c r="M3873" s="7" t="str">
        <f>IFERROR(ROUND(AVERAGEIF('Week 4 - Making'!$B:$B,'Product List'!$A3873,'Week 4 - Making'!$P:$P),0),"")</f>
        <v/>
      </c>
      <c r="N3873" s="7" t="str">
        <f>IFERROR(ROUND(AVERAGEIF('Week 5 - Making'!$B:$B,'Product List'!$A3873,'Week 5 - Making'!$P:$P),0),"")</f>
        <v/>
      </c>
      <c r="O3873" s="7"/>
      <c r="P3873" s="7" t="str">
        <f t="array" ref="P3873">iferror(xlookup(C3873,'Product Families'!A:A,'Product Families'!S:S),"")</f>
        <v/>
      </c>
    </row>
    <row r="3874" ht="14.25" customHeight="1">
      <c r="A3874" s="122"/>
      <c r="B3874" s="270"/>
      <c r="C3874" s="122"/>
      <c r="D3874" s="7" t="str">
        <f t="array" ref="D3874">IFERROR(XLOOKUP($C3874,'Product Families'!$A:$A,'Product Families'!$D:$D),"")</f>
        <v/>
      </c>
      <c r="E3874" s="7" t="str">
        <f t="array" ref="E3874">IFERROR(XLOOKUP($C3874,'Product Families'!$A:$A,'Product Families'!$E:$E),"")</f>
        <v/>
      </c>
      <c r="F3874" s="7" t="str">
        <f t="array" ref="F3874">IFERROR(XLOOKUP($C3874,'Product Families'!$A:$A,'Product Families'!$F:$F),"")</f>
        <v/>
      </c>
      <c r="G3874" s="7" t="str">
        <f t="array" ref="G3874">IFERROR(XLOOKUP($C3874,'Product Families'!$A:$A,'Product Families'!$G:$G),"")</f>
        <v/>
      </c>
      <c r="J3874" s="7" t="str">
        <f>IFERROR(ROUND(AVERAGEIF('Week 1 - Making'!$B:$B,'Product List'!$A3874,'Week 1 - Making'!$P:$P),0),"")</f>
        <v/>
      </c>
      <c r="K3874" s="7" t="str">
        <f>IFERROR(ROUND(AVERAGEIF('Week 2 - Making'!$B:$B,'Product List'!$A3874,'Week 2 - Making'!$P:$P),0),"")</f>
        <v/>
      </c>
      <c r="L3874" s="263" t="str">
        <f>IFERROR(ROUND(AVERAGEIF('Week 3 - Making'!$B:$B,'Product List'!$A3874,'Week 3 - Making'!$P:$P),0),"")</f>
        <v/>
      </c>
      <c r="M3874" s="7" t="str">
        <f>IFERROR(ROUND(AVERAGEIF('Week 4 - Making'!$B:$B,'Product List'!$A3874,'Week 4 - Making'!$P:$P),0),"")</f>
        <v/>
      </c>
      <c r="N3874" s="7" t="str">
        <f>IFERROR(ROUND(AVERAGEIF('Week 5 - Making'!$B:$B,'Product List'!$A3874,'Week 5 - Making'!$P:$P),0),"")</f>
        <v/>
      </c>
      <c r="O3874" s="7"/>
      <c r="P3874" s="7" t="str">
        <f t="array" ref="P3874">iferror(xlookup(C3874,'Product Families'!A:A,'Product Families'!S:S),"")</f>
        <v/>
      </c>
    </row>
    <row r="3875" ht="14.25" customHeight="1">
      <c r="A3875" s="122"/>
      <c r="B3875" s="270"/>
      <c r="C3875" s="122"/>
      <c r="D3875" s="7" t="str">
        <f t="array" ref="D3875">IFERROR(XLOOKUP($C3875,'Product Families'!$A:$A,'Product Families'!$D:$D),"")</f>
        <v/>
      </c>
      <c r="E3875" s="7" t="str">
        <f t="array" ref="E3875">IFERROR(XLOOKUP($C3875,'Product Families'!$A:$A,'Product Families'!$E:$E),"")</f>
        <v/>
      </c>
      <c r="F3875" s="7" t="str">
        <f t="array" ref="F3875">IFERROR(XLOOKUP($C3875,'Product Families'!$A:$A,'Product Families'!$F:$F),"")</f>
        <v/>
      </c>
      <c r="G3875" s="7" t="str">
        <f t="array" ref="G3875">IFERROR(XLOOKUP($C3875,'Product Families'!$A:$A,'Product Families'!$G:$G),"")</f>
        <v/>
      </c>
      <c r="J3875" s="7" t="str">
        <f>IFERROR(ROUND(AVERAGEIF('Week 1 - Making'!$B:$B,'Product List'!$A3875,'Week 1 - Making'!$P:$P),0),"")</f>
        <v/>
      </c>
      <c r="K3875" s="7" t="str">
        <f>IFERROR(ROUND(AVERAGEIF('Week 2 - Making'!$B:$B,'Product List'!$A3875,'Week 2 - Making'!$P:$P),0),"")</f>
        <v/>
      </c>
      <c r="L3875" s="263" t="str">
        <f>IFERROR(ROUND(AVERAGEIF('Week 3 - Making'!$B:$B,'Product List'!$A3875,'Week 3 - Making'!$P:$P),0),"")</f>
        <v/>
      </c>
      <c r="M3875" s="7" t="str">
        <f>IFERROR(ROUND(AVERAGEIF('Week 4 - Making'!$B:$B,'Product List'!$A3875,'Week 4 - Making'!$P:$P),0),"")</f>
        <v/>
      </c>
      <c r="N3875" s="7" t="str">
        <f>IFERROR(ROUND(AVERAGEIF('Week 5 - Making'!$B:$B,'Product List'!$A3875,'Week 5 - Making'!$P:$P),0),"")</f>
        <v/>
      </c>
      <c r="O3875" s="7"/>
      <c r="P3875" s="7" t="str">
        <f t="array" ref="P3875">iferror(xlookup(C3875,'Product Families'!A:A,'Product Families'!S:S),"")</f>
        <v/>
      </c>
    </row>
    <row r="3876" ht="14.25" customHeight="1">
      <c r="A3876" s="122"/>
      <c r="B3876" s="270"/>
      <c r="C3876" s="122"/>
      <c r="D3876" s="7" t="str">
        <f t="array" ref="D3876">IFERROR(XLOOKUP($C3876,'Product Families'!$A:$A,'Product Families'!$D:$D),"")</f>
        <v/>
      </c>
      <c r="E3876" s="7" t="str">
        <f t="array" ref="E3876">IFERROR(XLOOKUP($C3876,'Product Families'!$A:$A,'Product Families'!$E:$E),"")</f>
        <v/>
      </c>
      <c r="F3876" s="7" t="str">
        <f t="array" ref="F3876">IFERROR(XLOOKUP($C3876,'Product Families'!$A:$A,'Product Families'!$F:$F),"")</f>
        <v/>
      </c>
      <c r="G3876" s="7" t="str">
        <f t="array" ref="G3876">IFERROR(XLOOKUP($C3876,'Product Families'!$A:$A,'Product Families'!$G:$G),"")</f>
        <v/>
      </c>
      <c r="J3876" s="7" t="str">
        <f>IFERROR(ROUND(AVERAGEIF('Week 1 - Making'!$B:$B,'Product List'!$A3876,'Week 1 - Making'!$P:$P),0),"")</f>
        <v/>
      </c>
      <c r="K3876" s="7" t="str">
        <f>IFERROR(ROUND(AVERAGEIF('Week 2 - Making'!$B:$B,'Product List'!$A3876,'Week 2 - Making'!$P:$P),0),"")</f>
        <v/>
      </c>
      <c r="L3876" s="263" t="str">
        <f>IFERROR(ROUND(AVERAGEIF('Week 3 - Making'!$B:$B,'Product List'!$A3876,'Week 3 - Making'!$P:$P),0),"")</f>
        <v/>
      </c>
      <c r="M3876" s="7" t="str">
        <f>IFERROR(ROUND(AVERAGEIF('Week 4 - Making'!$B:$B,'Product List'!$A3876,'Week 4 - Making'!$P:$P),0),"")</f>
        <v/>
      </c>
      <c r="N3876" s="7" t="str">
        <f>IFERROR(ROUND(AVERAGEIF('Week 5 - Making'!$B:$B,'Product List'!$A3876,'Week 5 - Making'!$P:$P),0),"")</f>
        <v/>
      </c>
      <c r="O3876" s="7"/>
      <c r="P3876" s="7" t="str">
        <f t="array" ref="P3876">iferror(xlookup(C3876,'Product Families'!A:A,'Product Families'!S:S),"")</f>
        <v/>
      </c>
    </row>
    <row r="3877" ht="14.25" customHeight="1">
      <c r="A3877" s="122"/>
      <c r="B3877" s="270"/>
      <c r="C3877" s="122"/>
      <c r="D3877" s="7" t="str">
        <f t="array" ref="D3877">IFERROR(XLOOKUP($C3877,'Product Families'!$A:$A,'Product Families'!$D:$D),"")</f>
        <v/>
      </c>
      <c r="E3877" s="7" t="str">
        <f t="array" ref="E3877">IFERROR(XLOOKUP($C3877,'Product Families'!$A:$A,'Product Families'!$E:$E),"")</f>
        <v/>
      </c>
      <c r="F3877" s="7" t="str">
        <f t="array" ref="F3877">IFERROR(XLOOKUP($C3877,'Product Families'!$A:$A,'Product Families'!$F:$F),"")</f>
        <v/>
      </c>
      <c r="G3877" s="7" t="str">
        <f t="array" ref="G3877">IFERROR(XLOOKUP($C3877,'Product Families'!$A:$A,'Product Families'!$G:$G),"")</f>
        <v/>
      </c>
      <c r="J3877" s="7" t="str">
        <f>IFERROR(ROUND(AVERAGEIF('Week 1 - Making'!$B:$B,'Product List'!$A3877,'Week 1 - Making'!$P:$P),0),"")</f>
        <v/>
      </c>
      <c r="K3877" s="7" t="str">
        <f>IFERROR(ROUND(AVERAGEIF('Week 2 - Making'!$B:$B,'Product List'!$A3877,'Week 2 - Making'!$P:$P),0),"")</f>
        <v/>
      </c>
      <c r="L3877" s="263" t="str">
        <f>IFERROR(ROUND(AVERAGEIF('Week 3 - Making'!$B:$B,'Product List'!$A3877,'Week 3 - Making'!$P:$P),0),"")</f>
        <v/>
      </c>
      <c r="M3877" s="7" t="str">
        <f>IFERROR(ROUND(AVERAGEIF('Week 4 - Making'!$B:$B,'Product List'!$A3877,'Week 4 - Making'!$P:$P),0),"")</f>
        <v/>
      </c>
      <c r="N3877" s="7" t="str">
        <f>IFERROR(ROUND(AVERAGEIF('Week 5 - Making'!$B:$B,'Product List'!$A3877,'Week 5 - Making'!$P:$P),0),"")</f>
        <v/>
      </c>
      <c r="O3877" s="7"/>
      <c r="P3877" s="7" t="str">
        <f t="array" ref="P3877">iferror(xlookup(C3877,'Product Families'!A:A,'Product Families'!S:S),"")</f>
        <v/>
      </c>
    </row>
    <row r="3878" ht="14.25" customHeight="1">
      <c r="A3878" s="122"/>
      <c r="B3878" s="270"/>
      <c r="C3878" s="122"/>
      <c r="D3878" s="7" t="str">
        <f t="array" ref="D3878">IFERROR(XLOOKUP($C3878,'Product Families'!$A:$A,'Product Families'!$D:$D),"")</f>
        <v/>
      </c>
      <c r="E3878" s="7" t="str">
        <f t="array" ref="E3878">IFERROR(XLOOKUP($C3878,'Product Families'!$A:$A,'Product Families'!$E:$E),"")</f>
        <v/>
      </c>
      <c r="F3878" s="7" t="str">
        <f t="array" ref="F3878">IFERROR(XLOOKUP($C3878,'Product Families'!$A:$A,'Product Families'!$F:$F),"")</f>
        <v/>
      </c>
      <c r="G3878" s="7" t="str">
        <f t="array" ref="G3878">IFERROR(XLOOKUP($C3878,'Product Families'!$A:$A,'Product Families'!$G:$G),"")</f>
        <v/>
      </c>
      <c r="J3878" s="7" t="str">
        <f>IFERROR(ROUND(AVERAGEIF('Week 1 - Making'!$B:$B,'Product List'!$A3878,'Week 1 - Making'!$P:$P),0),"")</f>
        <v/>
      </c>
      <c r="K3878" s="7" t="str">
        <f>IFERROR(ROUND(AVERAGEIF('Week 2 - Making'!$B:$B,'Product List'!$A3878,'Week 2 - Making'!$P:$P),0),"")</f>
        <v/>
      </c>
      <c r="L3878" s="263" t="str">
        <f>IFERROR(ROUND(AVERAGEIF('Week 3 - Making'!$B:$B,'Product List'!$A3878,'Week 3 - Making'!$P:$P),0),"")</f>
        <v/>
      </c>
      <c r="M3878" s="7" t="str">
        <f>IFERROR(ROUND(AVERAGEIF('Week 4 - Making'!$B:$B,'Product List'!$A3878,'Week 4 - Making'!$P:$P),0),"")</f>
        <v/>
      </c>
      <c r="N3878" s="7" t="str">
        <f>IFERROR(ROUND(AVERAGEIF('Week 5 - Making'!$B:$B,'Product List'!$A3878,'Week 5 - Making'!$P:$P),0),"")</f>
        <v/>
      </c>
      <c r="O3878" s="7"/>
      <c r="P3878" s="7" t="str">
        <f t="array" ref="P3878">iferror(xlookup(C3878,'Product Families'!A:A,'Product Families'!S:S),"")</f>
        <v/>
      </c>
    </row>
    <row r="3879" ht="14.25" customHeight="1">
      <c r="A3879" s="122"/>
      <c r="B3879" s="270"/>
      <c r="C3879" s="122"/>
      <c r="D3879" s="7" t="str">
        <f t="array" ref="D3879">IFERROR(XLOOKUP($C3879,'Product Families'!$A:$A,'Product Families'!$D:$D),"")</f>
        <v/>
      </c>
      <c r="E3879" s="7" t="str">
        <f t="array" ref="E3879">IFERROR(XLOOKUP($C3879,'Product Families'!$A:$A,'Product Families'!$E:$E),"")</f>
        <v/>
      </c>
      <c r="F3879" s="7" t="str">
        <f t="array" ref="F3879">IFERROR(XLOOKUP($C3879,'Product Families'!$A:$A,'Product Families'!$F:$F),"")</f>
        <v/>
      </c>
      <c r="G3879" s="7" t="str">
        <f t="array" ref="G3879">IFERROR(XLOOKUP($C3879,'Product Families'!$A:$A,'Product Families'!$G:$G),"")</f>
        <v/>
      </c>
      <c r="J3879" s="7" t="str">
        <f>IFERROR(ROUND(AVERAGEIF('Week 1 - Making'!$B:$B,'Product List'!$A3879,'Week 1 - Making'!$P:$P),0),"")</f>
        <v/>
      </c>
      <c r="K3879" s="7" t="str">
        <f>IFERROR(ROUND(AVERAGEIF('Week 2 - Making'!$B:$B,'Product List'!$A3879,'Week 2 - Making'!$P:$P),0),"")</f>
        <v/>
      </c>
      <c r="L3879" s="263" t="str">
        <f>IFERROR(ROUND(AVERAGEIF('Week 3 - Making'!$B:$B,'Product List'!$A3879,'Week 3 - Making'!$P:$P),0),"")</f>
        <v/>
      </c>
      <c r="M3879" s="7" t="str">
        <f>IFERROR(ROUND(AVERAGEIF('Week 4 - Making'!$B:$B,'Product List'!$A3879,'Week 4 - Making'!$P:$P),0),"")</f>
        <v/>
      </c>
      <c r="N3879" s="7" t="str">
        <f>IFERROR(ROUND(AVERAGEIF('Week 5 - Making'!$B:$B,'Product List'!$A3879,'Week 5 - Making'!$P:$P),0),"")</f>
        <v/>
      </c>
      <c r="O3879" s="7"/>
      <c r="P3879" s="7" t="str">
        <f t="array" ref="P3879">iferror(xlookup(C3879,'Product Families'!A:A,'Product Families'!S:S),"")</f>
        <v/>
      </c>
    </row>
    <row r="3880" ht="14.25" customHeight="1">
      <c r="A3880" s="122"/>
      <c r="B3880" s="270"/>
      <c r="C3880" s="122"/>
      <c r="D3880" s="7" t="str">
        <f t="array" ref="D3880">IFERROR(XLOOKUP($C3880,'Product Families'!$A:$A,'Product Families'!$D:$D),"")</f>
        <v/>
      </c>
      <c r="E3880" s="7" t="str">
        <f t="array" ref="E3880">IFERROR(XLOOKUP($C3880,'Product Families'!$A:$A,'Product Families'!$E:$E),"")</f>
        <v/>
      </c>
      <c r="F3880" s="7" t="str">
        <f t="array" ref="F3880">IFERROR(XLOOKUP($C3880,'Product Families'!$A:$A,'Product Families'!$F:$F),"")</f>
        <v/>
      </c>
      <c r="G3880" s="7" t="str">
        <f t="array" ref="G3880">IFERROR(XLOOKUP($C3880,'Product Families'!$A:$A,'Product Families'!$G:$G),"")</f>
        <v/>
      </c>
      <c r="J3880" s="7" t="str">
        <f>IFERROR(ROUND(AVERAGEIF('Week 1 - Making'!$B:$B,'Product List'!$A3880,'Week 1 - Making'!$P:$P),0),"")</f>
        <v/>
      </c>
      <c r="K3880" s="7" t="str">
        <f>IFERROR(ROUND(AVERAGEIF('Week 2 - Making'!$B:$B,'Product List'!$A3880,'Week 2 - Making'!$P:$P),0),"")</f>
        <v/>
      </c>
      <c r="L3880" s="263" t="str">
        <f>IFERROR(ROUND(AVERAGEIF('Week 3 - Making'!$B:$B,'Product List'!$A3880,'Week 3 - Making'!$P:$P),0),"")</f>
        <v/>
      </c>
      <c r="M3880" s="7" t="str">
        <f>IFERROR(ROUND(AVERAGEIF('Week 4 - Making'!$B:$B,'Product List'!$A3880,'Week 4 - Making'!$P:$P),0),"")</f>
        <v/>
      </c>
      <c r="N3880" s="7" t="str">
        <f>IFERROR(ROUND(AVERAGEIF('Week 5 - Making'!$B:$B,'Product List'!$A3880,'Week 5 - Making'!$P:$P),0),"")</f>
        <v/>
      </c>
      <c r="O3880" s="7"/>
      <c r="P3880" s="7" t="str">
        <f t="array" ref="P3880">iferror(xlookup(C3880,'Product Families'!A:A,'Product Families'!S:S),"")</f>
        <v/>
      </c>
    </row>
    <row r="3881" ht="14.25" customHeight="1">
      <c r="A3881" s="122"/>
      <c r="B3881" s="270"/>
      <c r="C3881" s="122"/>
      <c r="D3881" s="7" t="str">
        <f t="array" ref="D3881">IFERROR(XLOOKUP($C3881,'Product Families'!$A:$A,'Product Families'!$D:$D),"")</f>
        <v/>
      </c>
      <c r="E3881" s="7" t="str">
        <f t="array" ref="E3881">IFERROR(XLOOKUP($C3881,'Product Families'!$A:$A,'Product Families'!$E:$E),"")</f>
        <v/>
      </c>
      <c r="F3881" s="7" t="str">
        <f t="array" ref="F3881">IFERROR(XLOOKUP($C3881,'Product Families'!$A:$A,'Product Families'!$F:$F),"")</f>
        <v/>
      </c>
      <c r="G3881" s="7" t="str">
        <f t="array" ref="G3881">IFERROR(XLOOKUP($C3881,'Product Families'!$A:$A,'Product Families'!$G:$G),"")</f>
        <v/>
      </c>
      <c r="J3881" s="7" t="str">
        <f>IFERROR(ROUND(AVERAGEIF('Week 1 - Making'!$B:$B,'Product List'!$A3881,'Week 1 - Making'!$P:$P),0),"")</f>
        <v/>
      </c>
      <c r="K3881" s="7" t="str">
        <f>IFERROR(ROUND(AVERAGEIF('Week 2 - Making'!$B:$B,'Product List'!$A3881,'Week 2 - Making'!$P:$P),0),"")</f>
        <v/>
      </c>
      <c r="L3881" s="263" t="str">
        <f>IFERROR(ROUND(AVERAGEIF('Week 3 - Making'!$B:$B,'Product List'!$A3881,'Week 3 - Making'!$P:$P),0),"")</f>
        <v/>
      </c>
      <c r="M3881" s="7" t="str">
        <f>IFERROR(ROUND(AVERAGEIF('Week 4 - Making'!$B:$B,'Product List'!$A3881,'Week 4 - Making'!$P:$P),0),"")</f>
        <v/>
      </c>
      <c r="N3881" s="7" t="str">
        <f>IFERROR(ROUND(AVERAGEIF('Week 5 - Making'!$B:$B,'Product List'!$A3881,'Week 5 - Making'!$P:$P),0),"")</f>
        <v/>
      </c>
      <c r="O3881" s="7"/>
      <c r="P3881" s="7" t="str">
        <f t="array" ref="P3881">iferror(xlookup(C3881,'Product Families'!A:A,'Product Families'!S:S),"")</f>
        <v/>
      </c>
    </row>
    <row r="3882" ht="14.25" customHeight="1">
      <c r="A3882" s="122"/>
      <c r="B3882" s="270"/>
      <c r="C3882" s="122"/>
      <c r="D3882" s="7" t="str">
        <f t="array" ref="D3882">IFERROR(XLOOKUP($C3882,'Product Families'!$A:$A,'Product Families'!$D:$D),"")</f>
        <v/>
      </c>
      <c r="E3882" s="7" t="str">
        <f t="array" ref="E3882">IFERROR(XLOOKUP($C3882,'Product Families'!$A:$A,'Product Families'!$E:$E),"")</f>
        <v/>
      </c>
      <c r="F3882" s="7" t="str">
        <f t="array" ref="F3882">IFERROR(XLOOKUP($C3882,'Product Families'!$A:$A,'Product Families'!$F:$F),"")</f>
        <v/>
      </c>
      <c r="G3882" s="7" t="str">
        <f t="array" ref="G3882">IFERROR(XLOOKUP($C3882,'Product Families'!$A:$A,'Product Families'!$G:$G),"")</f>
        <v/>
      </c>
      <c r="J3882" s="7" t="str">
        <f>IFERROR(ROUND(AVERAGEIF('Week 1 - Making'!$B:$B,'Product List'!$A3882,'Week 1 - Making'!$P:$P),0),"")</f>
        <v/>
      </c>
      <c r="K3882" s="7" t="str">
        <f>IFERROR(ROUND(AVERAGEIF('Week 2 - Making'!$B:$B,'Product List'!$A3882,'Week 2 - Making'!$P:$P),0),"")</f>
        <v/>
      </c>
      <c r="L3882" s="263" t="str">
        <f>IFERROR(ROUND(AVERAGEIF('Week 3 - Making'!$B:$B,'Product List'!$A3882,'Week 3 - Making'!$P:$P),0),"")</f>
        <v/>
      </c>
      <c r="M3882" s="7" t="str">
        <f>IFERROR(ROUND(AVERAGEIF('Week 4 - Making'!$B:$B,'Product List'!$A3882,'Week 4 - Making'!$P:$P),0),"")</f>
        <v/>
      </c>
      <c r="N3882" s="7" t="str">
        <f>IFERROR(ROUND(AVERAGEIF('Week 5 - Making'!$B:$B,'Product List'!$A3882,'Week 5 - Making'!$P:$P),0),"")</f>
        <v/>
      </c>
      <c r="O3882" s="7"/>
      <c r="P3882" s="7" t="str">
        <f t="array" ref="P3882">iferror(xlookup(C3882,'Product Families'!A:A,'Product Families'!S:S),"")</f>
        <v/>
      </c>
    </row>
    <row r="3883" ht="14.25" customHeight="1">
      <c r="A3883" s="122"/>
      <c r="B3883" s="270"/>
      <c r="C3883" s="122"/>
      <c r="D3883" s="7" t="str">
        <f t="array" ref="D3883">IFERROR(XLOOKUP($C3883,'Product Families'!$A:$A,'Product Families'!$D:$D),"")</f>
        <v/>
      </c>
      <c r="E3883" s="7" t="str">
        <f t="array" ref="E3883">IFERROR(XLOOKUP($C3883,'Product Families'!$A:$A,'Product Families'!$E:$E),"")</f>
        <v/>
      </c>
      <c r="F3883" s="7" t="str">
        <f t="array" ref="F3883">IFERROR(XLOOKUP($C3883,'Product Families'!$A:$A,'Product Families'!$F:$F),"")</f>
        <v/>
      </c>
      <c r="G3883" s="7" t="str">
        <f t="array" ref="G3883">IFERROR(XLOOKUP($C3883,'Product Families'!$A:$A,'Product Families'!$G:$G),"")</f>
        <v/>
      </c>
      <c r="J3883" s="7" t="str">
        <f>IFERROR(ROUND(AVERAGEIF('Week 1 - Making'!$B:$B,'Product List'!$A3883,'Week 1 - Making'!$P:$P),0),"")</f>
        <v/>
      </c>
      <c r="K3883" s="7" t="str">
        <f>IFERROR(ROUND(AVERAGEIF('Week 2 - Making'!$B:$B,'Product List'!$A3883,'Week 2 - Making'!$P:$P),0),"")</f>
        <v/>
      </c>
      <c r="L3883" s="263" t="str">
        <f>IFERROR(ROUND(AVERAGEIF('Week 3 - Making'!$B:$B,'Product List'!$A3883,'Week 3 - Making'!$P:$P),0),"")</f>
        <v/>
      </c>
      <c r="M3883" s="7" t="str">
        <f>IFERROR(ROUND(AVERAGEIF('Week 4 - Making'!$B:$B,'Product List'!$A3883,'Week 4 - Making'!$P:$P),0),"")</f>
        <v/>
      </c>
      <c r="N3883" s="7" t="str">
        <f>IFERROR(ROUND(AVERAGEIF('Week 5 - Making'!$B:$B,'Product List'!$A3883,'Week 5 - Making'!$P:$P),0),"")</f>
        <v/>
      </c>
      <c r="O3883" s="7"/>
      <c r="P3883" s="7" t="str">
        <f t="array" ref="P3883">iferror(xlookup(C3883,'Product Families'!A:A,'Product Families'!S:S),"")</f>
        <v/>
      </c>
    </row>
    <row r="3884" ht="14.25" customHeight="1">
      <c r="A3884" s="122"/>
      <c r="B3884" s="270"/>
      <c r="C3884" s="122"/>
      <c r="D3884" s="7" t="str">
        <f t="array" ref="D3884">IFERROR(XLOOKUP($C3884,'Product Families'!$A:$A,'Product Families'!$D:$D),"")</f>
        <v/>
      </c>
      <c r="E3884" s="7" t="str">
        <f t="array" ref="E3884">IFERROR(XLOOKUP($C3884,'Product Families'!$A:$A,'Product Families'!$E:$E),"")</f>
        <v/>
      </c>
      <c r="F3884" s="7" t="str">
        <f t="array" ref="F3884">IFERROR(XLOOKUP($C3884,'Product Families'!$A:$A,'Product Families'!$F:$F),"")</f>
        <v/>
      </c>
      <c r="G3884" s="7" t="str">
        <f t="array" ref="G3884">IFERROR(XLOOKUP($C3884,'Product Families'!$A:$A,'Product Families'!$G:$G),"")</f>
        <v/>
      </c>
      <c r="J3884" s="7" t="str">
        <f>IFERROR(ROUND(AVERAGEIF('Week 1 - Making'!$B:$B,'Product List'!$A3884,'Week 1 - Making'!$P:$P),0),"")</f>
        <v/>
      </c>
      <c r="K3884" s="7" t="str">
        <f>IFERROR(ROUND(AVERAGEIF('Week 2 - Making'!$B:$B,'Product List'!$A3884,'Week 2 - Making'!$P:$P),0),"")</f>
        <v/>
      </c>
      <c r="L3884" s="263" t="str">
        <f>IFERROR(ROUND(AVERAGEIF('Week 3 - Making'!$B:$B,'Product List'!$A3884,'Week 3 - Making'!$P:$P),0),"")</f>
        <v/>
      </c>
      <c r="M3884" s="7" t="str">
        <f>IFERROR(ROUND(AVERAGEIF('Week 4 - Making'!$B:$B,'Product List'!$A3884,'Week 4 - Making'!$P:$P),0),"")</f>
        <v/>
      </c>
      <c r="N3884" s="7" t="str">
        <f>IFERROR(ROUND(AVERAGEIF('Week 5 - Making'!$B:$B,'Product List'!$A3884,'Week 5 - Making'!$P:$P),0),"")</f>
        <v/>
      </c>
      <c r="O3884" s="7"/>
      <c r="P3884" s="7" t="str">
        <f t="array" ref="P3884">iferror(xlookup(C3884,'Product Families'!A:A,'Product Families'!S:S),"")</f>
        <v/>
      </c>
    </row>
    <row r="3885" ht="14.25" customHeight="1">
      <c r="A3885" s="122"/>
      <c r="B3885" s="270"/>
      <c r="C3885" s="122"/>
      <c r="D3885" s="7" t="str">
        <f t="array" ref="D3885">IFERROR(XLOOKUP($C3885,'Product Families'!$A:$A,'Product Families'!$D:$D),"")</f>
        <v/>
      </c>
      <c r="E3885" s="7" t="str">
        <f t="array" ref="E3885">IFERROR(XLOOKUP($C3885,'Product Families'!$A:$A,'Product Families'!$E:$E),"")</f>
        <v/>
      </c>
      <c r="F3885" s="7" t="str">
        <f t="array" ref="F3885">IFERROR(XLOOKUP($C3885,'Product Families'!$A:$A,'Product Families'!$F:$F),"")</f>
        <v/>
      </c>
      <c r="G3885" s="7" t="str">
        <f t="array" ref="G3885">IFERROR(XLOOKUP($C3885,'Product Families'!$A:$A,'Product Families'!$G:$G),"")</f>
        <v/>
      </c>
      <c r="J3885" s="7" t="str">
        <f>IFERROR(ROUND(AVERAGEIF('Week 1 - Making'!$B:$B,'Product List'!$A3885,'Week 1 - Making'!$P:$P),0),"")</f>
        <v/>
      </c>
      <c r="K3885" s="7" t="str">
        <f>IFERROR(ROUND(AVERAGEIF('Week 2 - Making'!$B:$B,'Product List'!$A3885,'Week 2 - Making'!$P:$P),0),"")</f>
        <v/>
      </c>
      <c r="L3885" s="263" t="str">
        <f>IFERROR(ROUND(AVERAGEIF('Week 3 - Making'!$B:$B,'Product List'!$A3885,'Week 3 - Making'!$P:$P),0),"")</f>
        <v/>
      </c>
      <c r="M3885" s="7" t="str">
        <f>IFERROR(ROUND(AVERAGEIF('Week 4 - Making'!$B:$B,'Product List'!$A3885,'Week 4 - Making'!$P:$P),0),"")</f>
        <v/>
      </c>
      <c r="N3885" s="7" t="str">
        <f>IFERROR(ROUND(AVERAGEIF('Week 5 - Making'!$B:$B,'Product List'!$A3885,'Week 5 - Making'!$P:$P),0),"")</f>
        <v/>
      </c>
      <c r="O3885" s="7"/>
      <c r="P3885" s="7" t="str">
        <f t="array" ref="P3885">iferror(xlookup(C3885,'Product Families'!A:A,'Product Families'!S:S),"")</f>
        <v/>
      </c>
    </row>
    <row r="3886" ht="14.25" customHeight="1">
      <c r="A3886" s="122"/>
      <c r="B3886" s="270"/>
      <c r="C3886" s="122"/>
      <c r="D3886" s="7" t="str">
        <f t="array" ref="D3886">IFERROR(XLOOKUP($C3886,'Product Families'!$A:$A,'Product Families'!$D:$D),"")</f>
        <v/>
      </c>
      <c r="E3886" s="7" t="str">
        <f t="array" ref="E3886">IFERROR(XLOOKUP($C3886,'Product Families'!$A:$A,'Product Families'!$E:$E),"")</f>
        <v/>
      </c>
      <c r="F3886" s="7" t="str">
        <f t="array" ref="F3886">IFERROR(XLOOKUP($C3886,'Product Families'!$A:$A,'Product Families'!$F:$F),"")</f>
        <v/>
      </c>
      <c r="G3886" s="7" t="str">
        <f t="array" ref="G3886">IFERROR(XLOOKUP($C3886,'Product Families'!$A:$A,'Product Families'!$G:$G),"")</f>
        <v/>
      </c>
      <c r="J3886" s="7" t="str">
        <f>IFERROR(ROUND(AVERAGEIF('Week 1 - Making'!$B:$B,'Product List'!$A3886,'Week 1 - Making'!$P:$P),0),"")</f>
        <v/>
      </c>
      <c r="K3886" s="7" t="str">
        <f>IFERROR(ROUND(AVERAGEIF('Week 2 - Making'!$B:$B,'Product List'!$A3886,'Week 2 - Making'!$P:$P),0),"")</f>
        <v/>
      </c>
      <c r="L3886" s="263" t="str">
        <f>IFERROR(ROUND(AVERAGEIF('Week 3 - Making'!$B:$B,'Product List'!$A3886,'Week 3 - Making'!$P:$P),0),"")</f>
        <v/>
      </c>
      <c r="M3886" s="7" t="str">
        <f>IFERROR(ROUND(AVERAGEIF('Week 4 - Making'!$B:$B,'Product List'!$A3886,'Week 4 - Making'!$P:$P),0),"")</f>
        <v/>
      </c>
      <c r="N3886" s="7" t="str">
        <f>IFERROR(ROUND(AVERAGEIF('Week 5 - Making'!$B:$B,'Product List'!$A3886,'Week 5 - Making'!$P:$P),0),"")</f>
        <v/>
      </c>
      <c r="O3886" s="7"/>
      <c r="P3886" s="7" t="str">
        <f t="array" ref="P3886">iferror(xlookup(C3886,'Product Families'!A:A,'Product Families'!S:S),"")</f>
        <v/>
      </c>
    </row>
    <row r="3887" ht="14.25" customHeight="1">
      <c r="A3887" s="122"/>
      <c r="B3887" s="270"/>
      <c r="C3887" s="122"/>
      <c r="D3887" s="7" t="str">
        <f t="array" ref="D3887">IFERROR(XLOOKUP($C3887,'Product Families'!$A:$A,'Product Families'!$D:$D),"")</f>
        <v/>
      </c>
      <c r="E3887" s="7" t="str">
        <f t="array" ref="E3887">IFERROR(XLOOKUP($C3887,'Product Families'!$A:$A,'Product Families'!$E:$E),"")</f>
        <v/>
      </c>
      <c r="F3887" s="7" t="str">
        <f t="array" ref="F3887">IFERROR(XLOOKUP($C3887,'Product Families'!$A:$A,'Product Families'!$F:$F),"")</f>
        <v/>
      </c>
      <c r="G3887" s="7" t="str">
        <f t="array" ref="G3887">IFERROR(XLOOKUP($C3887,'Product Families'!$A:$A,'Product Families'!$G:$G),"")</f>
        <v/>
      </c>
      <c r="J3887" s="7" t="str">
        <f>IFERROR(ROUND(AVERAGEIF('Week 1 - Making'!$B:$B,'Product List'!$A3887,'Week 1 - Making'!$P:$P),0),"")</f>
        <v/>
      </c>
      <c r="K3887" s="7" t="str">
        <f>IFERROR(ROUND(AVERAGEIF('Week 2 - Making'!$B:$B,'Product List'!$A3887,'Week 2 - Making'!$P:$P),0),"")</f>
        <v/>
      </c>
      <c r="L3887" s="263" t="str">
        <f>IFERROR(ROUND(AVERAGEIF('Week 3 - Making'!$B:$B,'Product List'!$A3887,'Week 3 - Making'!$P:$P),0),"")</f>
        <v/>
      </c>
      <c r="M3887" s="7" t="str">
        <f>IFERROR(ROUND(AVERAGEIF('Week 4 - Making'!$B:$B,'Product List'!$A3887,'Week 4 - Making'!$P:$P),0),"")</f>
        <v/>
      </c>
      <c r="N3887" s="7" t="str">
        <f>IFERROR(ROUND(AVERAGEIF('Week 5 - Making'!$B:$B,'Product List'!$A3887,'Week 5 - Making'!$P:$P),0),"")</f>
        <v/>
      </c>
      <c r="O3887" s="7"/>
      <c r="P3887" s="7" t="str">
        <f t="array" ref="P3887">iferror(xlookup(C3887,'Product Families'!A:A,'Product Families'!S:S),"")</f>
        <v/>
      </c>
    </row>
    <row r="3888" ht="14.25" customHeight="1">
      <c r="A3888" s="122"/>
      <c r="B3888" s="270"/>
      <c r="C3888" s="122"/>
      <c r="D3888" s="7" t="str">
        <f t="array" ref="D3888">IFERROR(XLOOKUP($C3888,'Product Families'!$A:$A,'Product Families'!$D:$D),"")</f>
        <v/>
      </c>
      <c r="E3888" s="7" t="str">
        <f t="array" ref="E3888">IFERROR(XLOOKUP($C3888,'Product Families'!$A:$A,'Product Families'!$E:$E),"")</f>
        <v/>
      </c>
      <c r="F3888" s="7" t="str">
        <f t="array" ref="F3888">IFERROR(XLOOKUP($C3888,'Product Families'!$A:$A,'Product Families'!$F:$F),"")</f>
        <v/>
      </c>
      <c r="G3888" s="7" t="str">
        <f t="array" ref="G3888">IFERROR(XLOOKUP($C3888,'Product Families'!$A:$A,'Product Families'!$G:$G),"")</f>
        <v/>
      </c>
      <c r="J3888" s="7" t="str">
        <f>IFERROR(ROUND(AVERAGEIF('Week 1 - Making'!$B:$B,'Product List'!$A3888,'Week 1 - Making'!$P:$P),0),"")</f>
        <v/>
      </c>
      <c r="K3888" s="7" t="str">
        <f>IFERROR(ROUND(AVERAGEIF('Week 2 - Making'!$B:$B,'Product List'!$A3888,'Week 2 - Making'!$P:$P),0),"")</f>
        <v/>
      </c>
      <c r="L3888" s="263" t="str">
        <f>IFERROR(ROUND(AVERAGEIF('Week 3 - Making'!$B:$B,'Product List'!$A3888,'Week 3 - Making'!$P:$P),0),"")</f>
        <v/>
      </c>
      <c r="M3888" s="7" t="str">
        <f>IFERROR(ROUND(AVERAGEIF('Week 4 - Making'!$B:$B,'Product List'!$A3888,'Week 4 - Making'!$P:$P),0),"")</f>
        <v/>
      </c>
      <c r="N3888" s="7" t="str">
        <f>IFERROR(ROUND(AVERAGEIF('Week 5 - Making'!$B:$B,'Product List'!$A3888,'Week 5 - Making'!$P:$P),0),"")</f>
        <v/>
      </c>
      <c r="O3888" s="7"/>
      <c r="P3888" s="7" t="str">
        <f t="array" ref="P3888">iferror(xlookup(C3888,'Product Families'!A:A,'Product Families'!S:S),"")</f>
        <v/>
      </c>
    </row>
    <row r="3889" ht="14.25" customHeight="1">
      <c r="A3889" s="122"/>
      <c r="B3889" s="270"/>
      <c r="C3889" s="122"/>
      <c r="D3889" s="7" t="str">
        <f t="array" ref="D3889">IFERROR(XLOOKUP($C3889,'Product Families'!$A:$A,'Product Families'!$D:$D),"")</f>
        <v/>
      </c>
      <c r="E3889" s="7" t="str">
        <f t="array" ref="E3889">IFERROR(XLOOKUP($C3889,'Product Families'!$A:$A,'Product Families'!$E:$E),"")</f>
        <v/>
      </c>
      <c r="F3889" s="7" t="str">
        <f t="array" ref="F3889">IFERROR(XLOOKUP($C3889,'Product Families'!$A:$A,'Product Families'!$F:$F),"")</f>
        <v/>
      </c>
      <c r="G3889" s="7" t="str">
        <f t="array" ref="G3889">IFERROR(XLOOKUP($C3889,'Product Families'!$A:$A,'Product Families'!$G:$G),"")</f>
        <v/>
      </c>
      <c r="J3889" s="7" t="str">
        <f>IFERROR(ROUND(AVERAGEIF('Week 1 - Making'!$B:$B,'Product List'!$A3889,'Week 1 - Making'!$P:$P),0),"")</f>
        <v/>
      </c>
      <c r="K3889" s="7" t="str">
        <f>IFERROR(ROUND(AVERAGEIF('Week 2 - Making'!$B:$B,'Product List'!$A3889,'Week 2 - Making'!$P:$P),0),"")</f>
        <v/>
      </c>
      <c r="L3889" s="263" t="str">
        <f>IFERROR(ROUND(AVERAGEIF('Week 3 - Making'!$B:$B,'Product List'!$A3889,'Week 3 - Making'!$P:$P),0),"")</f>
        <v/>
      </c>
      <c r="M3889" s="7" t="str">
        <f>IFERROR(ROUND(AVERAGEIF('Week 4 - Making'!$B:$B,'Product List'!$A3889,'Week 4 - Making'!$P:$P),0),"")</f>
        <v/>
      </c>
      <c r="N3889" s="7" t="str">
        <f>IFERROR(ROUND(AVERAGEIF('Week 5 - Making'!$B:$B,'Product List'!$A3889,'Week 5 - Making'!$P:$P),0),"")</f>
        <v/>
      </c>
      <c r="O3889" s="7"/>
      <c r="P3889" s="7" t="str">
        <f t="array" ref="P3889">iferror(xlookup(C3889,'Product Families'!A:A,'Product Families'!S:S),"")</f>
        <v/>
      </c>
    </row>
    <row r="3890" ht="14.25" customHeight="1">
      <c r="A3890" s="122"/>
      <c r="B3890" s="270"/>
      <c r="C3890" s="122"/>
      <c r="D3890" s="7" t="str">
        <f t="array" ref="D3890">IFERROR(XLOOKUP($C3890,'Product Families'!$A:$A,'Product Families'!$D:$D),"")</f>
        <v/>
      </c>
      <c r="E3890" s="7" t="str">
        <f t="array" ref="E3890">IFERROR(XLOOKUP($C3890,'Product Families'!$A:$A,'Product Families'!$E:$E),"")</f>
        <v/>
      </c>
      <c r="F3890" s="7" t="str">
        <f t="array" ref="F3890">IFERROR(XLOOKUP($C3890,'Product Families'!$A:$A,'Product Families'!$F:$F),"")</f>
        <v/>
      </c>
      <c r="G3890" s="7" t="str">
        <f t="array" ref="G3890">IFERROR(XLOOKUP($C3890,'Product Families'!$A:$A,'Product Families'!$G:$G),"")</f>
        <v/>
      </c>
      <c r="J3890" s="7" t="str">
        <f>IFERROR(ROUND(AVERAGEIF('Week 1 - Making'!$B:$B,'Product List'!$A3890,'Week 1 - Making'!$P:$P),0),"")</f>
        <v/>
      </c>
      <c r="K3890" s="7" t="str">
        <f>IFERROR(ROUND(AVERAGEIF('Week 2 - Making'!$B:$B,'Product List'!$A3890,'Week 2 - Making'!$P:$P),0),"")</f>
        <v/>
      </c>
      <c r="L3890" s="263" t="str">
        <f>IFERROR(ROUND(AVERAGEIF('Week 3 - Making'!$B:$B,'Product List'!$A3890,'Week 3 - Making'!$P:$P),0),"")</f>
        <v/>
      </c>
      <c r="M3890" s="7" t="str">
        <f>IFERROR(ROUND(AVERAGEIF('Week 4 - Making'!$B:$B,'Product List'!$A3890,'Week 4 - Making'!$P:$P),0),"")</f>
        <v/>
      </c>
      <c r="N3890" s="7" t="str">
        <f>IFERROR(ROUND(AVERAGEIF('Week 5 - Making'!$B:$B,'Product List'!$A3890,'Week 5 - Making'!$P:$P),0),"")</f>
        <v/>
      </c>
      <c r="O3890" s="7"/>
      <c r="P3890" s="7" t="str">
        <f t="array" ref="P3890">iferror(xlookup(C3890,'Product Families'!A:A,'Product Families'!S:S),"")</f>
        <v/>
      </c>
    </row>
    <row r="3891" ht="14.25" customHeight="1">
      <c r="A3891" s="122"/>
      <c r="B3891" s="270"/>
      <c r="C3891" s="122"/>
      <c r="D3891" s="7" t="str">
        <f t="array" ref="D3891">IFERROR(XLOOKUP($C3891,'Product Families'!$A:$A,'Product Families'!$D:$D),"")</f>
        <v/>
      </c>
      <c r="E3891" s="7" t="str">
        <f t="array" ref="E3891">IFERROR(XLOOKUP($C3891,'Product Families'!$A:$A,'Product Families'!$E:$E),"")</f>
        <v/>
      </c>
      <c r="F3891" s="7" t="str">
        <f t="array" ref="F3891">IFERROR(XLOOKUP($C3891,'Product Families'!$A:$A,'Product Families'!$F:$F),"")</f>
        <v/>
      </c>
      <c r="G3891" s="7" t="str">
        <f t="array" ref="G3891">IFERROR(XLOOKUP($C3891,'Product Families'!$A:$A,'Product Families'!$G:$G),"")</f>
        <v/>
      </c>
      <c r="J3891" s="7" t="str">
        <f>IFERROR(ROUND(AVERAGEIF('Week 1 - Making'!$B:$B,'Product List'!$A3891,'Week 1 - Making'!$P:$P),0),"")</f>
        <v/>
      </c>
      <c r="K3891" s="7" t="str">
        <f>IFERROR(ROUND(AVERAGEIF('Week 2 - Making'!$B:$B,'Product List'!$A3891,'Week 2 - Making'!$P:$P),0),"")</f>
        <v/>
      </c>
      <c r="L3891" s="263" t="str">
        <f>IFERROR(ROUND(AVERAGEIF('Week 3 - Making'!$B:$B,'Product List'!$A3891,'Week 3 - Making'!$P:$P),0),"")</f>
        <v/>
      </c>
      <c r="M3891" s="7" t="str">
        <f>IFERROR(ROUND(AVERAGEIF('Week 4 - Making'!$B:$B,'Product List'!$A3891,'Week 4 - Making'!$P:$P),0),"")</f>
        <v/>
      </c>
      <c r="N3891" s="7" t="str">
        <f>IFERROR(ROUND(AVERAGEIF('Week 5 - Making'!$B:$B,'Product List'!$A3891,'Week 5 - Making'!$P:$P),0),"")</f>
        <v/>
      </c>
      <c r="O3891" s="7"/>
      <c r="P3891" s="7" t="str">
        <f t="array" ref="P3891">iferror(xlookup(C3891,'Product Families'!A:A,'Product Families'!S:S),"")</f>
        <v/>
      </c>
    </row>
    <row r="3892" ht="14.25" customHeight="1">
      <c r="A3892" s="122"/>
      <c r="B3892" s="270"/>
      <c r="C3892" s="122"/>
      <c r="D3892" s="7" t="str">
        <f t="array" ref="D3892">IFERROR(XLOOKUP($C3892,'Product Families'!$A:$A,'Product Families'!$D:$D),"")</f>
        <v/>
      </c>
      <c r="E3892" s="7" t="str">
        <f t="array" ref="E3892">IFERROR(XLOOKUP($C3892,'Product Families'!$A:$A,'Product Families'!$E:$E),"")</f>
        <v/>
      </c>
      <c r="F3892" s="7" t="str">
        <f t="array" ref="F3892">IFERROR(XLOOKUP($C3892,'Product Families'!$A:$A,'Product Families'!$F:$F),"")</f>
        <v/>
      </c>
      <c r="G3892" s="7" t="str">
        <f t="array" ref="G3892">IFERROR(XLOOKUP($C3892,'Product Families'!$A:$A,'Product Families'!$G:$G),"")</f>
        <v/>
      </c>
      <c r="J3892" s="7" t="str">
        <f>IFERROR(ROUND(AVERAGEIF('Week 1 - Making'!$B:$B,'Product List'!$A3892,'Week 1 - Making'!$P:$P),0),"")</f>
        <v/>
      </c>
      <c r="K3892" s="7" t="str">
        <f>IFERROR(ROUND(AVERAGEIF('Week 2 - Making'!$B:$B,'Product List'!$A3892,'Week 2 - Making'!$P:$P),0),"")</f>
        <v/>
      </c>
      <c r="L3892" s="263" t="str">
        <f>IFERROR(ROUND(AVERAGEIF('Week 3 - Making'!$B:$B,'Product List'!$A3892,'Week 3 - Making'!$P:$P),0),"")</f>
        <v/>
      </c>
      <c r="M3892" s="7" t="str">
        <f>IFERROR(ROUND(AVERAGEIF('Week 4 - Making'!$B:$B,'Product List'!$A3892,'Week 4 - Making'!$P:$P),0),"")</f>
        <v/>
      </c>
      <c r="N3892" s="7" t="str">
        <f>IFERROR(ROUND(AVERAGEIF('Week 5 - Making'!$B:$B,'Product List'!$A3892,'Week 5 - Making'!$P:$P),0),"")</f>
        <v/>
      </c>
      <c r="O3892" s="7"/>
      <c r="P3892" s="7" t="str">
        <f t="array" ref="P3892">iferror(xlookup(C3892,'Product Families'!A:A,'Product Families'!S:S),"")</f>
        <v/>
      </c>
    </row>
    <row r="3893" ht="14.25" customHeight="1">
      <c r="A3893" s="122"/>
      <c r="B3893" s="270"/>
      <c r="C3893" s="122"/>
      <c r="D3893" s="7" t="str">
        <f t="array" ref="D3893">IFERROR(XLOOKUP($C3893,'Product Families'!$A:$A,'Product Families'!$D:$D),"")</f>
        <v/>
      </c>
      <c r="E3893" s="7" t="str">
        <f t="array" ref="E3893">IFERROR(XLOOKUP($C3893,'Product Families'!$A:$A,'Product Families'!$E:$E),"")</f>
        <v/>
      </c>
      <c r="F3893" s="7" t="str">
        <f t="array" ref="F3893">IFERROR(XLOOKUP($C3893,'Product Families'!$A:$A,'Product Families'!$F:$F),"")</f>
        <v/>
      </c>
      <c r="G3893" s="7" t="str">
        <f t="array" ref="G3893">IFERROR(XLOOKUP($C3893,'Product Families'!$A:$A,'Product Families'!$G:$G),"")</f>
        <v/>
      </c>
      <c r="J3893" s="7" t="str">
        <f>IFERROR(ROUND(AVERAGEIF('Week 1 - Making'!$B:$B,'Product List'!$A3893,'Week 1 - Making'!$P:$P),0),"")</f>
        <v/>
      </c>
      <c r="K3893" s="7" t="str">
        <f>IFERROR(ROUND(AVERAGEIF('Week 2 - Making'!$B:$B,'Product List'!$A3893,'Week 2 - Making'!$P:$P),0),"")</f>
        <v/>
      </c>
      <c r="L3893" s="263" t="str">
        <f>IFERROR(ROUND(AVERAGEIF('Week 3 - Making'!$B:$B,'Product List'!$A3893,'Week 3 - Making'!$P:$P),0),"")</f>
        <v/>
      </c>
      <c r="M3893" s="7" t="str">
        <f>IFERROR(ROUND(AVERAGEIF('Week 4 - Making'!$B:$B,'Product List'!$A3893,'Week 4 - Making'!$P:$P),0),"")</f>
        <v/>
      </c>
      <c r="N3893" s="7" t="str">
        <f>IFERROR(ROUND(AVERAGEIF('Week 5 - Making'!$B:$B,'Product List'!$A3893,'Week 5 - Making'!$P:$P),0),"")</f>
        <v/>
      </c>
      <c r="O3893" s="7"/>
      <c r="P3893" s="7" t="str">
        <f t="array" ref="P3893">iferror(xlookup(C3893,'Product Families'!A:A,'Product Families'!S:S),"")</f>
        <v/>
      </c>
    </row>
    <row r="3894" ht="14.25" customHeight="1">
      <c r="A3894" s="122"/>
      <c r="B3894" s="270"/>
      <c r="C3894" s="122"/>
      <c r="D3894" s="7" t="str">
        <f t="array" ref="D3894">IFERROR(XLOOKUP($C3894,'Product Families'!$A:$A,'Product Families'!$D:$D),"")</f>
        <v/>
      </c>
      <c r="E3894" s="7" t="str">
        <f t="array" ref="E3894">IFERROR(XLOOKUP($C3894,'Product Families'!$A:$A,'Product Families'!$E:$E),"")</f>
        <v/>
      </c>
      <c r="F3894" s="7" t="str">
        <f t="array" ref="F3894">IFERROR(XLOOKUP($C3894,'Product Families'!$A:$A,'Product Families'!$F:$F),"")</f>
        <v/>
      </c>
      <c r="G3894" s="7" t="str">
        <f t="array" ref="G3894">IFERROR(XLOOKUP($C3894,'Product Families'!$A:$A,'Product Families'!$G:$G),"")</f>
        <v/>
      </c>
      <c r="J3894" s="7" t="str">
        <f>IFERROR(ROUND(AVERAGEIF('Week 1 - Making'!$B:$B,'Product List'!$A3894,'Week 1 - Making'!$P:$P),0),"")</f>
        <v/>
      </c>
      <c r="K3894" s="7" t="str">
        <f>IFERROR(ROUND(AVERAGEIF('Week 2 - Making'!$B:$B,'Product List'!$A3894,'Week 2 - Making'!$P:$P),0),"")</f>
        <v/>
      </c>
      <c r="L3894" s="263" t="str">
        <f>IFERROR(ROUND(AVERAGEIF('Week 3 - Making'!$B:$B,'Product List'!$A3894,'Week 3 - Making'!$P:$P),0),"")</f>
        <v/>
      </c>
      <c r="M3894" s="7" t="str">
        <f>IFERROR(ROUND(AVERAGEIF('Week 4 - Making'!$B:$B,'Product List'!$A3894,'Week 4 - Making'!$P:$P),0),"")</f>
        <v/>
      </c>
      <c r="N3894" s="7" t="str">
        <f>IFERROR(ROUND(AVERAGEIF('Week 5 - Making'!$B:$B,'Product List'!$A3894,'Week 5 - Making'!$P:$P),0),"")</f>
        <v/>
      </c>
      <c r="O3894" s="7"/>
      <c r="P3894" s="7" t="str">
        <f t="array" ref="P3894">iferror(xlookup(C3894,'Product Families'!A:A,'Product Families'!S:S),"")</f>
        <v/>
      </c>
    </row>
    <row r="3895" ht="14.25" customHeight="1">
      <c r="A3895" s="122"/>
      <c r="B3895" s="270"/>
      <c r="C3895" s="122"/>
      <c r="D3895" s="7" t="str">
        <f t="array" ref="D3895">IFERROR(XLOOKUP($C3895,'Product Families'!$A:$A,'Product Families'!$D:$D),"")</f>
        <v/>
      </c>
      <c r="E3895" s="7" t="str">
        <f t="array" ref="E3895">IFERROR(XLOOKUP($C3895,'Product Families'!$A:$A,'Product Families'!$E:$E),"")</f>
        <v/>
      </c>
      <c r="F3895" s="7" t="str">
        <f t="array" ref="F3895">IFERROR(XLOOKUP($C3895,'Product Families'!$A:$A,'Product Families'!$F:$F),"")</f>
        <v/>
      </c>
      <c r="G3895" s="7" t="str">
        <f t="array" ref="G3895">IFERROR(XLOOKUP($C3895,'Product Families'!$A:$A,'Product Families'!$G:$G),"")</f>
        <v/>
      </c>
      <c r="J3895" s="7" t="str">
        <f>IFERROR(ROUND(AVERAGEIF('Week 1 - Making'!$B:$B,'Product List'!$A3895,'Week 1 - Making'!$P:$P),0),"")</f>
        <v/>
      </c>
      <c r="K3895" s="7" t="str">
        <f>IFERROR(ROUND(AVERAGEIF('Week 2 - Making'!$B:$B,'Product List'!$A3895,'Week 2 - Making'!$P:$P),0),"")</f>
        <v/>
      </c>
      <c r="L3895" s="263" t="str">
        <f>IFERROR(ROUND(AVERAGEIF('Week 3 - Making'!$B:$B,'Product List'!$A3895,'Week 3 - Making'!$P:$P),0),"")</f>
        <v/>
      </c>
      <c r="M3895" s="7" t="str">
        <f>IFERROR(ROUND(AVERAGEIF('Week 4 - Making'!$B:$B,'Product List'!$A3895,'Week 4 - Making'!$P:$P),0),"")</f>
        <v/>
      </c>
      <c r="N3895" s="7" t="str">
        <f>IFERROR(ROUND(AVERAGEIF('Week 5 - Making'!$B:$B,'Product List'!$A3895,'Week 5 - Making'!$P:$P),0),"")</f>
        <v/>
      </c>
      <c r="O3895" s="7"/>
      <c r="P3895" s="7" t="str">
        <f t="array" ref="P3895">iferror(xlookup(C3895,'Product Families'!A:A,'Product Families'!S:S),"")</f>
        <v/>
      </c>
    </row>
    <row r="3896" ht="14.25" customHeight="1">
      <c r="A3896" s="122"/>
      <c r="B3896" s="270"/>
      <c r="C3896" s="122"/>
      <c r="D3896" s="7" t="str">
        <f t="array" ref="D3896">IFERROR(XLOOKUP($C3896,'Product Families'!$A:$A,'Product Families'!$D:$D),"")</f>
        <v/>
      </c>
      <c r="E3896" s="7" t="str">
        <f t="array" ref="E3896">IFERROR(XLOOKUP($C3896,'Product Families'!$A:$A,'Product Families'!$E:$E),"")</f>
        <v/>
      </c>
      <c r="F3896" s="7" t="str">
        <f t="array" ref="F3896">IFERROR(XLOOKUP($C3896,'Product Families'!$A:$A,'Product Families'!$F:$F),"")</f>
        <v/>
      </c>
      <c r="G3896" s="7" t="str">
        <f t="array" ref="G3896">IFERROR(XLOOKUP($C3896,'Product Families'!$A:$A,'Product Families'!$G:$G),"")</f>
        <v/>
      </c>
      <c r="J3896" s="7" t="str">
        <f>IFERROR(ROUND(AVERAGEIF('Week 1 - Making'!$B:$B,'Product List'!$A3896,'Week 1 - Making'!$P:$P),0),"")</f>
        <v/>
      </c>
      <c r="K3896" s="7" t="str">
        <f>IFERROR(ROUND(AVERAGEIF('Week 2 - Making'!$B:$B,'Product List'!$A3896,'Week 2 - Making'!$P:$P),0),"")</f>
        <v/>
      </c>
      <c r="L3896" s="263" t="str">
        <f>IFERROR(ROUND(AVERAGEIF('Week 3 - Making'!$B:$B,'Product List'!$A3896,'Week 3 - Making'!$P:$P),0),"")</f>
        <v/>
      </c>
      <c r="M3896" s="7" t="str">
        <f>IFERROR(ROUND(AVERAGEIF('Week 4 - Making'!$B:$B,'Product List'!$A3896,'Week 4 - Making'!$P:$P),0),"")</f>
        <v/>
      </c>
      <c r="N3896" s="7" t="str">
        <f>IFERROR(ROUND(AVERAGEIF('Week 5 - Making'!$B:$B,'Product List'!$A3896,'Week 5 - Making'!$P:$P),0),"")</f>
        <v/>
      </c>
      <c r="O3896" s="7"/>
      <c r="P3896" s="7" t="str">
        <f t="array" ref="P3896">iferror(xlookup(C3896,'Product Families'!A:A,'Product Families'!S:S),"")</f>
        <v/>
      </c>
    </row>
    <row r="3897" ht="14.25" customHeight="1">
      <c r="A3897" s="122"/>
      <c r="B3897" s="270"/>
      <c r="C3897" s="122"/>
      <c r="D3897" s="7" t="str">
        <f t="array" ref="D3897">IFERROR(XLOOKUP($C3897,'Product Families'!$A:$A,'Product Families'!$D:$D),"")</f>
        <v/>
      </c>
      <c r="E3897" s="7" t="str">
        <f t="array" ref="E3897">IFERROR(XLOOKUP($C3897,'Product Families'!$A:$A,'Product Families'!$E:$E),"")</f>
        <v/>
      </c>
      <c r="F3897" s="7" t="str">
        <f t="array" ref="F3897">IFERROR(XLOOKUP($C3897,'Product Families'!$A:$A,'Product Families'!$F:$F),"")</f>
        <v/>
      </c>
      <c r="G3897" s="7" t="str">
        <f t="array" ref="G3897">IFERROR(XLOOKUP($C3897,'Product Families'!$A:$A,'Product Families'!$G:$G),"")</f>
        <v/>
      </c>
      <c r="J3897" s="7" t="str">
        <f>IFERROR(ROUND(AVERAGEIF('Week 1 - Making'!$B:$B,'Product List'!$A3897,'Week 1 - Making'!$P:$P),0),"")</f>
        <v/>
      </c>
      <c r="K3897" s="7" t="str">
        <f>IFERROR(ROUND(AVERAGEIF('Week 2 - Making'!$B:$B,'Product List'!$A3897,'Week 2 - Making'!$P:$P),0),"")</f>
        <v/>
      </c>
      <c r="L3897" s="263" t="str">
        <f>IFERROR(ROUND(AVERAGEIF('Week 3 - Making'!$B:$B,'Product List'!$A3897,'Week 3 - Making'!$P:$P),0),"")</f>
        <v/>
      </c>
      <c r="M3897" s="7" t="str">
        <f>IFERROR(ROUND(AVERAGEIF('Week 4 - Making'!$B:$B,'Product List'!$A3897,'Week 4 - Making'!$P:$P),0),"")</f>
        <v/>
      </c>
      <c r="N3897" s="7" t="str">
        <f>IFERROR(ROUND(AVERAGEIF('Week 5 - Making'!$B:$B,'Product List'!$A3897,'Week 5 - Making'!$P:$P),0),"")</f>
        <v/>
      </c>
      <c r="O3897" s="7"/>
      <c r="P3897" s="7" t="str">
        <f t="array" ref="P3897">iferror(xlookup(C3897,'Product Families'!A:A,'Product Families'!S:S),"")</f>
        <v/>
      </c>
    </row>
    <row r="3898" ht="14.25" customHeight="1">
      <c r="A3898" s="122"/>
      <c r="B3898" s="270"/>
      <c r="C3898" s="122"/>
      <c r="D3898" s="7" t="str">
        <f t="array" ref="D3898">IFERROR(XLOOKUP($C3898,'Product Families'!$A:$A,'Product Families'!$D:$D),"")</f>
        <v/>
      </c>
      <c r="E3898" s="7" t="str">
        <f t="array" ref="E3898">IFERROR(XLOOKUP($C3898,'Product Families'!$A:$A,'Product Families'!$E:$E),"")</f>
        <v/>
      </c>
      <c r="F3898" s="7" t="str">
        <f t="array" ref="F3898">IFERROR(XLOOKUP($C3898,'Product Families'!$A:$A,'Product Families'!$F:$F),"")</f>
        <v/>
      </c>
      <c r="G3898" s="7" t="str">
        <f t="array" ref="G3898">IFERROR(XLOOKUP($C3898,'Product Families'!$A:$A,'Product Families'!$G:$G),"")</f>
        <v/>
      </c>
      <c r="J3898" s="7" t="str">
        <f>IFERROR(ROUND(AVERAGEIF('Week 1 - Making'!$B:$B,'Product List'!$A3898,'Week 1 - Making'!$P:$P),0),"")</f>
        <v/>
      </c>
      <c r="K3898" s="7" t="str">
        <f>IFERROR(ROUND(AVERAGEIF('Week 2 - Making'!$B:$B,'Product List'!$A3898,'Week 2 - Making'!$P:$P),0),"")</f>
        <v/>
      </c>
      <c r="L3898" s="263" t="str">
        <f>IFERROR(ROUND(AVERAGEIF('Week 3 - Making'!$B:$B,'Product List'!$A3898,'Week 3 - Making'!$P:$P),0),"")</f>
        <v/>
      </c>
      <c r="M3898" s="7" t="str">
        <f>IFERROR(ROUND(AVERAGEIF('Week 4 - Making'!$B:$B,'Product List'!$A3898,'Week 4 - Making'!$P:$P),0),"")</f>
        <v/>
      </c>
      <c r="N3898" s="7" t="str">
        <f>IFERROR(ROUND(AVERAGEIF('Week 5 - Making'!$B:$B,'Product List'!$A3898,'Week 5 - Making'!$P:$P),0),"")</f>
        <v/>
      </c>
      <c r="O3898" s="7"/>
      <c r="P3898" s="7" t="str">
        <f t="array" ref="P3898">iferror(xlookup(C3898,'Product Families'!A:A,'Product Families'!S:S),"")</f>
        <v/>
      </c>
    </row>
    <row r="3899" ht="14.25" customHeight="1">
      <c r="A3899" s="122"/>
      <c r="B3899" s="270"/>
      <c r="C3899" s="122"/>
      <c r="D3899" s="7" t="str">
        <f t="array" ref="D3899">IFERROR(XLOOKUP($C3899,'Product Families'!$A:$A,'Product Families'!$D:$D),"")</f>
        <v/>
      </c>
      <c r="E3899" s="7" t="str">
        <f t="array" ref="E3899">IFERROR(XLOOKUP($C3899,'Product Families'!$A:$A,'Product Families'!$E:$E),"")</f>
        <v/>
      </c>
      <c r="F3899" s="7" t="str">
        <f t="array" ref="F3899">IFERROR(XLOOKUP($C3899,'Product Families'!$A:$A,'Product Families'!$F:$F),"")</f>
        <v/>
      </c>
      <c r="G3899" s="7" t="str">
        <f t="array" ref="G3899">IFERROR(XLOOKUP($C3899,'Product Families'!$A:$A,'Product Families'!$G:$G),"")</f>
        <v/>
      </c>
      <c r="J3899" s="7" t="str">
        <f>IFERROR(ROUND(AVERAGEIF('Week 1 - Making'!$B:$B,'Product List'!$A3899,'Week 1 - Making'!$P:$P),0),"")</f>
        <v/>
      </c>
      <c r="K3899" s="7" t="str">
        <f>IFERROR(ROUND(AVERAGEIF('Week 2 - Making'!$B:$B,'Product List'!$A3899,'Week 2 - Making'!$P:$P),0),"")</f>
        <v/>
      </c>
      <c r="L3899" s="263" t="str">
        <f>IFERROR(ROUND(AVERAGEIF('Week 3 - Making'!$B:$B,'Product List'!$A3899,'Week 3 - Making'!$P:$P),0),"")</f>
        <v/>
      </c>
      <c r="M3899" s="7" t="str">
        <f>IFERROR(ROUND(AVERAGEIF('Week 4 - Making'!$B:$B,'Product List'!$A3899,'Week 4 - Making'!$P:$P),0),"")</f>
        <v/>
      </c>
      <c r="N3899" s="7" t="str">
        <f>IFERROR(ROUND(AVERAGEIF('Week 5 - Making'!$B:$B,'Product List'!$A3899,'Week 5 - Making'!$P:$P),0),"")</f>
        <v/>
      </c>
      <c r="O3899" s="7"/>
      <c r="P3899" s="7" t="str">
        <f t="array" ref="P3899">iferror(xlookup(C3899,'Product Families'!A:A,'Product Families'!S:S),"")</f>
        <v/>
      </c>
    </row>
    <row r="3900" ht="14.25" customHeight="1">
      <c r="A3900" s="122"/>
      <c r="B3900" s="270"/>
      <c r="C3900" s="122"/>
      <c r="D3900" s="7" t="str">
        <f t="array" ref="D3900">IFERROR(XLOOKUP($C3900,'Product Families'!$A:$A,'Product Families'!$D:$D),"")</f>
        <v/>
      </c>
      <c r="E3900" s="7" t="str">
        <f t="array" ref="E3900">IFERROR(XLOOKUP($C3900,'Product Families'!$A:$A,'Product Families'!$E:$E),"")</f>
        <v/>
      </c>
      <c r="F3900" s="7" t="str">
        <f t="array" ref="F3900">IFERROR(XLOOKUP($C3900,'Product Families'!$A:$A,'Product Families'!$F:$F),"")</f>
        <v/>
      </c>
      <c r="G3900" s="7" t="str">
        <f t="array" ref="G3900">IFERROR(XLOOKUP($C3900,'Product Families'!$A:$A,'Product Families'!$G:$G),"")</f>
        <v/>
      </c>
      <c r="J3900" s="7" t="str">
        <f>IFERROR(ROUND(AVERAGEIF('Week 1 - Making'!$B:$B,'Product List'!$A3900,'Week 1 - Making'!$P:$P),0),"")</f>
        <v/>
      </c>
      <c r="K3900" s="7" t="str">
        <f>IFERROR(ROUND(AVERAGEIF('Week 2 - Making'!$B:$B,'Product List'!$A3900,'Week 2 - Making'!$P:$P),0),"")</f>
        <v/>
      </c>
      <c r="L3900" s="263" t="str">
        <f>IFERROR(ROUND(AVERAGEIF('Week 3 - Making'!$B:$B,'Product List'!$A3900,'Week 3 - Making'!$P:$P),0),"")</f>
        <v/>
      </c>
      <c r="M3900" s="7" t="str">
        <f>IFERROR(ROUND(AVERAGEIF('Week 4 - Making'!$B:$B,'Product List'!$A3900,'Week 4 - Making'!$P:$P),0),"")</f>
        <v/>
      </c>
      <c r="N3900" s="7" t="str">
        <f>IFERROR(ROUND(AVERAGEIF('Week 5 - Making'!$B:$B,'Product List'!$A3900,'Week 5 - Making'!$P:$P),0),"")</f>
        <v/>
      </c>
      <c r="O3900" s="7"/>
      <c r="P3900" s="7" t="str">
        <f t="array" ref="P3900">iferror(xlookup(C3900,'Product Families'!A:A,'Product Families'!S:S),"")</f>
        <v/>
      </c>
    </row>
    <row r="3901" ht="14.25" customHeight="1">
      <c r="A3901" s="122"/>
      <c r="B3901" s="270"/>
      <c r="C3901" s="122"/>
      <c r="D3901" s="7" t="str">
        <f t="array" ref="D3901">IFERROR(XLOOKUP($C3901,'Product Families'!$A:$A,'Product Families'!$D:$D),"")</f>
        <v/>
      </c>
      <c r="E3901" s="7" t="str">
        <f t="array" ref="E3901">IFERROR(XLOOKUP($C3901,'Product Families'!$A:$A,'Product Families'!$E:$E),"")</f>
        <v/>
      </c>
      <c r="F3901" s="7" t="str">
        <f t="array" ref="F3901">IFERROR(XLOOKUP($C3901,'Product Families'!$A:$A,'Product Families'!$F:$F),"")</f>
        <v/>
      </c>
      <c r="G3901" s="7" t="str">
        <f t="array" ref="G3901">IFERROR(XLOOKUP($C3901,'Product Families'!$A:$A,'Product Families'!$G:$G),"")</f>
        <v/>
      </c>
      <c r="J3901" s="7" t="str">
        <f>IFERROR(ROUND(AVERAGEIF('Week 1 - Making'!$B:$B,'Product List'!$A3901,'Week 1 - Making'!$P:$P),0),"")</f>
        <v/>
      </c>
      <c r="K3901" s="7" t="str">
        <f>IFERROR(ROUND(AVERAGEIF('Week 2 - Making'!$B:$B,'Product List'!$A3901,'Week 2 - Making'!$P:$P),0),"")</f>
        <v/>
      </c>
      <c r="L3901" s="263" t="str">
        <f>IFERROR(ROUND(AVERAGEIF('Week 3 - Making'!$B:$B,'Product List'!$A3901,'Week 3 - Making'!$P:$P),0),"")</f>
        <v/>
      </c>
      <c r="M3901" s="7" t="str">
        <f>IFERROR(ROUND(AVERAGEIF('Week 4 - Making'!$B:$B,'Product List'!$A3901,'Week 4 - Making'!$P:$P),0),"")</f>
        <v/>
      </c>
      <c r="N3901" s="7" t="str">
        <f>IFERROR(ROUND(AVERAGEIF('Week 5 - Making'!$B:$B,'Product List'!$A3901,'Week 5 - Making'!$P:$P),0),"")</f>
        <v/>
      </c>
      <c r="O3901" s="7"/>
      <c r="P3901" s="7" t="str">
        <f t="array" ref="P3901">iferror(xlookup(C3901,'Product Families'!A:A,'Product Families'!S:S),"")</f>
        <v/>
      </c>
    </row>
    <row r="3902" ht="14.25" customHeight="1">
      <c r="A3902" s="122"/>
      <c r="B3902" s="270"/>
      <c r="C3902" s="122"/>
      <c r="D3902" s="7" t="str">
        <f t="array" ref="D3902">IFERROR(XLOOKUP($C3902,'Product Families'!$A:$A,'Product Families'!$D:$D),"")</f>
        <v/>
      </c>
      <c r="E3902" s="7" t="str">
        <f t="array" ref="E3902">IFERROR(XLOOKUP($C3902,'Product Families'!$A:$A,'Product Families'!$E:$E),"")</f>
        <v/>
      </c>
      <c r="F3902" s="7" t="str">
        <f t="array" ref="F3902">IFERROR(XLOOKUP($C3902,'Product Families'!$A:$A,'Product Families'!$F:$F),"")</f>
        <v/>
      </c>
      <c r="G3902" s="7" t="str">
        <f t="array" ref="G3902">IFERROR(XLOOKUP($C3902,'Product Families'!$A:$A,'Product Families'!$G:$G),"")</f>
        <v/>
      </c>
      <c r="J3902" s="7" t="str">
        <f>IFERROR(ROUND(AVERAGEIF('Week 1 - Making'!$B:$B,'Product List'!$A3902,'Week 1 - Making'!$P:$P),0),"")</f>
        <v/>
      </c>
      <c r="K3902" s="7" t="str">
        <f>IFERROR(ROUND(AVERAGEIF('Week 2 - Making'!$B:$B,'Product List'!$A3902,'Week 2 - Making'!$P:$P),0),"")</f>
        <v/>
      </c>
      <c r="L3902" s="263" t="str">
        <f>IFERROR(ROUND(AVERAGEIF('Week 3 - Making'!$B:$B,'Product List'!$A3902,'Week 3 - Making'!$P:$P),0),"")</f>
        <v/>
      </c>
      <c r="M3902" s="7" t="str">
        <f>IFERROR(ROUND(AVERAGEIF('Week 4 - Making'!$B:$B,'Product List'!$A3902,'Week 4 - Making'!$P:$P),0),"")</f>
        <v/>
      </c>
      <c r="N3902" s="7" t="str">
        <f>IFERROR(ROUND(AVERAGEIF('Week 5 - Making'!$B:$B,'Product List'!$A3902,'Week 5 - Making'!$P:$P),0),"")</f>
        <v/>
      </c>
      <c r="O3902" s="7"/>
      <c r="P3902" s="7" t="str">
        <f t="array" ref="P3902">iferror(xlookup(C3902,'Product Families'!A:A,'Product Families'!S:S),"")</f>
        <v/>
      </c>
    </row>
    <row r="3903" ht="14.25" customHeight="1">
      <c r="A3903" s="122"/>
      <c r="B3903" s="270"/>
      <c r="C3903" s="122"/>
      <c r="D3903" s="7" t="str">
        <f t="array" ref="D3903">IFERROR(XLOOKUP($C3903,'Product Families'!$A:$A,'Product Families'!$D:$D),"")</f>
        <v/>
      </c>
      <c r="E3903" s="7" t="str">
        <f t="array" ref="E3903">IFERROR(XLOOKUP($C3903,'Product Families'!$A:$A,'Product Families'!$E:$E),"")</f>
        <v/>
      </c>
      <c r="F3903" s="7" t="str">
        <f t="array" ref="F3903">IFERROR(XLOOKUP($C3903,'Product Families'!$A:$A,'Product Families'!$F:$F),"")</f>
        <v/>
      </c>
      <c r="G3903" s="7" t="str">
        <f t="array" ref="G3903">IFERROR(XLOOKUP($C3903,'Product Families'!$A:$A,'Product Families'!$G:$G),"")</f>
        <v/>
      </c>
      <c r="J3903" s="7" t="str">
        <f>IFERROR(ROUND(AVERAGEIF('Week 1 - Making'!$B:$B,'Product List'!$A3903,'Week 1 - Making'!$P:$P),0),"")</f>
        <v/>
      </c>
      <c r="K3903" s="7" t="str">
        <f>IFERROR(ROUND(AVERAGEIF('Week 2 - Making'!$B:$B,'Product List'!$A3903,'Week 2 - Making'!$P:$P),0),"")</f>
        <v/>
      </c>
      <c r="L3903" s="263" t="str">
        <f>IFERROR(ROUND(AVERAGEIF('Week 3 - Making'!$B:$B,'Product List'!$A3903,'Week 3 - Making'!$P:$P),0),"")</f>
        <v/>
      </c>
      <c r="M3903" s="7" t="str">
        <f>IFERROR(ROUND(AVERAGEIF('Week 4 - Making'!$B:$B,'Product List'!$A3903,'Week 4 - Making'!$P:$P),0),"")</f>
        <v/>
      </c>
      <c r="N3903" s="7" t="str">
        <f>IFERROR(ROUND(AVERAGEIF('Week 5 - Making'!$B:$B,'Product List'!$A3903,'Week 5 - Making'!$P:$P),0),"")</f>
        <v/>
      </c>
      <c r="O3903" s="7"/>
      <c r="P3903" s="7" t="str">
        <f t="array" ref="P3903">iferror(xlookup(C3903,'Product Families'!A:A,'Product Families'!S:S),"")</f>
        <v/>
      </c>
    </row>
    <row r="3904" ht="14.25" customHeight="1">
      <c r="A3904" s="122"/>
      <c r="B3904" s="270"/>
      <c r="C3904" s="122"/>
      <c r="D3904" s="7" t="str">
        <f t="array" ref="D3904">IFERROR(XLOOKUP($C3904,'Product Families'!$A:$A,'Product Families'!$D:$D),"")</f>
        <v/>
      </c>
      <c r="E3904" s="7" t="str">
        <f t="array" ref="E3904">IFERROR(XLOOKUP($C3904,'Product Families'!$A:$A,'Product Families'!$E:$E),"")</f>
        <v/>
      </c>
      <c r="F3904" s="7" t="str">
        <f t="array" ref="F3904">IFERROR(XLOOKUP($C3904,'Product Families'!$A:$A,'Product Families'!$F:$F),"")</f>
        <v/>
      </c>
      <c r="G3904" s="7" t="str">
        <f t="array" ref="G3904">IFERROR(XLOOKUP($C3904,'Product Families'!$A:$A,'Product Families'!$G:$G),"")</f>
        <v/>
      </c>
      <c r="J3904" s="7" t="str">
        <f>IFERROR(ROUND(AVERAGEIF('Week 1 - Making'!$B:$B,'Product List'!$A3904,'Week 1 - Making'!$P:$P),0),"")</f>
        <v/>
      </c>
      <c r="K3904" s="7" t="str">
        <f>IFERROR(ROUND(AVERAGEIF('Week 2 - Making'!$B:$B,'Product List'!$A3904,'Week 2 - Making'!$P:$P),0),"")</f>
        <v/>
      </c>
      <c r="L3904" s="263" t="str">
        <f>IFERROR(ROUND(AVERAGEIF('Week 3 - Making'!$B:$B,'Product List'!$A3904,'Week 3 - Making'!$P:$P),0),"")</f>
        <v/>
      </c>
      <c r="M3904" s="7" t="str">
        <f>IFERROR(ROUND(AVERAGEIF('Week 4 - Making'!$B:$B,'Product List'!$A3904,'Week 4 - Making'!$P:$P),0),"")</f>
        <v/>
      </c>
      <c r="N3904" s="7" t="str">
        <f>IFERROR(ROUND(AVERAGEIF('Week 5 - Making'!$B:$B,'Product List'!$A3904,'Week 5 - Making'!$P:$P),0),"")</f>
        <v/>
      </c>
      <c r="O3904" s="7"/>
      <c r="P3904" s="7" t="str">
        <f t="array" ref="P3904">iferror(xlookup(C3904,'Product Families'!A:A,'Product Families'!S:S),"")</f>
        <v/>
      </c>
    </row>
    <row r="3905" ht="14.25" customHeight="1">
      <c r="A3905" s="122"/>
      <c r="B3905" s="270"/>
      <c r="C3905" s="122"/>
      <c r="D3905" s="7" t="str">
        <f t="array" ref="D3905">IFERROR(XLOOKUP($C3905,'Product Families'!$A:$A,'Product Families'!$D:$D),"")</f>
        <v/>
      </c>
      <c r="E3905" s="7" t="str">
        <f t="array" ref="E3905">IFERROR(XLOOKUP($C3905,'Product Families'!$A:$A,'Product Families'!$E:$E),"")</f>
        <v/>
      </c>
      <c r="F3905" s="7" t="str">
        <f t="array" ref="F3905">IFERROR(XLOOKUP($C3905,'Product Families'!$A:$A,'Product Families'!$F:$F),"")</f>
        <v/>
      </c>
      <c r="G3905" s="7" t="str">
        <f t="array" ref="G3905">IFERROR(XLOOKUP($C3905,'Product Families'!$A:$A,'Product Families'!$G:$G),"")</f>
        <v/>
      </c>
      <c r="J3905" s="7" t="str">
        <f>IFERROR(ROUND(AVERAGEIF('Week 1 - Making'!$B:$B,'Product List'!$A3905,'Week 1 - Making'!$P:$P),0),"")</f>
        <v/>
      </c>
      <c r="K3905" s="7" t="str">
        <f>IFERROR(ROUND(AVERAGEIF('Week 2 - Making'!$B:$B,'Product List'!$A3905,'Week 2 - Making'!$P:$P),0),"")</f>
        <v/>
      </c>
      <c r="L3905" s="263" t="str">
        <f>IFERROR(ROUND(AVERAGEIF('Week 3 - Making'!$B:$B,'Product List'!$A3905,'Week 3 - Making'!$P:$P),0),"")</f>
        <v/>
      </c>
      <c r="M3905" s="7" t="str">
        <f>IFERROR(ROUND(AVERAGEIF('Week 4 - Making'!$B:$B,'Product List'!$A3905,'Week 4 - Making'!$P:$P),0),"")</f>
        <v/>
      </c>
      <c r="N3905" s="7" t="str">
        <f>IFERROR(ROUND(AVERAGEIF('Week 5 - Making'!$B:$B,'Product List'!$A3905,'Week 5 - Making'!$P:$P),0),"")</f>
        <v/>
      </c>
      <c r="O3905" s="7"/>
      <c r="P3905" s="7" t="str">
        <f t="array" ref="P3905">iferror(xlookup(C3905,'Product Families'!A:A,'Product Families'!S:S),"")</f>
        <v/>
      </c>
    </row>
    <row r="3906" ht="14.25" customHeight="1">
      <c r="A3906" s="122"/>
      <c r="B3906" s="270"/>
      <c r="C3906" s="122"/>
      <c r="D3906" s="7" t="str">
        <f t="array" ref="D3906">IFERROR(XLOOKUP($C3906,'Product Families'!$A:$A,'Product Families'!$D:$D),"")</f>
        <v/>
      </c>
      <c r="E3906" s="7" t="str">
        <f t="array" ref="E3906">IFERROR(XLOOKUP($C3906,'Product Families'!$A:$A,'Product Families'!$E:$E),"")</f>
        <v/>
      </c>
      <c r="F3906" s="7" t="str">
        <f t="array" ref="F3906">IFERROR(XLOOKUP($C3906,'Product Families'!$A:$A,'Product Families'!$F:$F),"")</f>
        <v/>
      </c>
      <c r="G3906" s="7" t="str">
        <f t="array" ref="G3906">IFERROR(XLOOKUP($C3906,'Product Families'!$A:$A,'Product Families'!$G:$G),"")</f>
        <v/>
      </c>
      <c r="J3906" s="7" t="str">
        <f>IFERROR(ROUND(AVERAGEIF('Week 1 - Making'!$B:$B,'Product List'!$A3906,'Week 1 - Making'!$P:$P),0),"")</f>
        <v/>
      </c>
      <c r="K3906" s="7" t="str">
        <f>IFERROR(ROUND(AVERAGEIF('Week 2 - Making'!$B:$B,'Product List'!$A3906,'Week 2 - Making'!$P:$P),0),"")</f>
        <v/>
      </c>
      <c r="L3906" s="263" t="str">
        <f>IFERROR(ROUND(AVERAGEIF('Week 3 - Making'!$B:$B,'Product List'!$A3906,'Week 3 - Making'!$P:$P),0),"")</f>
        <v/>
      </c>
      <c r="M3906" s="7" t="str">
        <f>IFERROR(ROUND(AVERAGEIF('Week 4 - Making'!$B:$B,'Product List'!$A3906,'Week 4 - Making'!$P:$P),0),"")</f>
        <v/>
      </c>
      <c r="N3906" s="7" t="str">
        <f>IFERROR(ROUND(AVERAGEIF('Week 5 - Making'!$B:$B,'Product List'!$A3906,'Week 5 - Making'!$P:$P),0),"")</f>
        <v/>
      </c>
      <c r="O3906" s="7"/>
      <c r="P3906" s="7" t="str">
        <f t="array" ref="P3906">iferror(xlookup(C3906,'Product Families'!A:A,'Product Families'!S:S),"")</f>
        <v/>
      </c>
    </row>
    <row r="3907" ht="14.25" customHeight="1">
      <c r="A3907" s="122"/>
      <c r="B3907" s="270"/>
      <c r="C3907" s="122"/>
      <c r="D3907" s="7" t="str">
        <f t="array" ref="D3907">IFERROR(XLOOKUP($C3907,'Product Families'!$A:$A,'Product Families'!$D:$D),"")</f>
        <v/>
      </c>
      <c r="E3907" s="7" t="str">
        <f t="array" ref="E3907">IFERROR(XLOOKUP($C3907,'Product Families'!$A:$A,'Product Families'!$E:$E),"")</f>
        <v/>
      </c>
      <c r="F3907" s="7" t="str">
        <f t="array" ref="F3907">IFERROR(XLOOKUP($C3907,'Product Families'!$A:$A,'Product Families'!$F:$F),"")</f>
        <v/>
      </c>
      <c r="G3907" s="7" t="str">
        <f t="array" ref="G3907">IFERROR(XLOOKUP($C3907,'Product Families'!$A:$A,'Product Families'!$G:$G),"")</f>
        <v/>
      </c>
      <c r="J3907" s="7" t="str">
        <f>IFERROR(ROUND(AVERAGEIF('Week 1 - Making'!$B:$B,'Product List'!$A3907,'Week 1 - Making'!$P:$P),0),"")</f>
        <v/>
      </c>
      <c r="K3907" s="7" t="str">
        <f>IFERROR(ROUND(AVERAGEIF('Week 2 - Making'!$B:$B,'Product List'!$A3907,'Week 2 - Making'!$P:$P),0),"")</f>
        <v/>
      </c>
      <c r="L3907" s="263" t="str">
        <f>IFERROR(ROUND(AVERAGEIF('Week 3 - Making'!$B:$B,'Product List'!$A3907,'Week 3 - Making'!$P:$P),0),"")</f>
        <v/>
      </c>
      <c r="M3907" s="7" t="str">
        <f>IFERROR(ROUND(AVERAGEIF('Week 4 - Making'!$B:$B,'Product List'!$A3907,'Week 4 - Making'!$P:$P),0),"")</f>
        <v/>
      </c>
      <c r="N3907" s="7" t="str">
        <f>IFERROR(ROUND(AVERAGEIF('Week 5 - Making'!$B:$B,'Product List'!$A3907,'Week 5 - Making'!$P:$P),0),"")</f>
        <v/>
      </c>
      <c r="O3907" s="7"/>
      <c r="P3907" s="7" t="str">
        <f t="array" ref="P3907">iferror(xlookup(C3907,'Product Families'!A:A,'Product Families'!S:S),"")</f>
        <v/>
      </c>
    </row>
    <row r="3908" ht="14.25" customHeight="1">
      <c r="A3908" s="122"/>
      <c r="B3908" s="270"/>
      <c r="C3908" s="122"/>
      <c r="D3908" s="7" t="str">
        <f t="array" ref="D3908">IFERROR(XLOOKUP($C3908,'Product Families'!$A:$A,'Product Families'!$D:$D),"")</f>
        <v/>
      </c>
      <c r="E3908" s="7" t="str">
        <f t="array" ref="E3908">IFERROR(XLOOKUP($C3908,'Product Families'!$A:$A,'Product Families'!$E:$E),"")</f>
        <v/>
      </c>
      <c r="F3908" s="7" t="str">
        <f t="array" ref="F3908">IFERROR(XLOOKUP($C3908,'Product Families'!$A:$A,'Product Families'!$F:$F),"")</f>
        <v/>
      </c>
      <c r="G3908" s="7" t="str">
        <f t="array" ref="G3908">IFERROR(XLOOKUP($C3908,'Product Families'!$A:$A,'Product Families'!$G:$G),"")</f>
        <v/>
      </c>
      <c r="J3908" s="7" t="str">
        <f>IFERROR(ROUND(AVERAGEIF('Week 1 - Making'!$B:$B,'Product List'!$A3908,'Week 1 - Making'!$P:$P),0),"")</f>
        <v/>
      </c>
      <c r="K3908" s="7" t="str">
        <f>IFERROR(ROUND(AVERAGEIF('Week 2 - Making'!$B:$B,'Product List'!$A3908,'Week 2 - Making'!$P:$P),0),"")</f>
        <v/>
      </c>
      <c r="L3908" s="263" t="str">
        <f>IFERROR(ROUND(AVERAGEIF('Week 3 - Making'!$B:$B,'Product List'!$A3908,'Week 3 - Making'!$P:$P),0),"")</f>
        <v/>
      </c>
      <c r="M3908" s="7" t="str">
        <f>IFERROR(ROUND(AVERAGEIF('Week 4 - Making'!$B:$B,'Product List'!$A3908,'Week 4 - Making'!$P:$P),0),"")</f>
        <v/>
      </c>
      <c r="N3908" s="7" t="str">
        <f>IFERROR(ROUND(AVERAGEIF('Week 5 - Making'!$B:$B,'Product List'!$A3908,'Week 5 - Making'!$P:$P),0),"")</f>
        <v/>
      </c>
      <c r="O3908" s="7"/>
      <c r="P3908" s="7" t="str">
        <f t="array" ref="P3908">iferror(xlookup(C3908,'Product Families'!A:A,'Product Families'!S:S),"")</f>
        <v/>
      </c>
    </row>
    <row r="3909" ht="14.25" customHeight="1">
      <c r="A3909" s="122"/>
      <c r="B3909" s="270"/>
      <c r="C3909" s="122"/>
      <c r="D3909" s="7" t="str">
        <f t="array" ref="D3909">IFERROR(XLOOKUP($C3909,'Product Families'!$A:$A,'Product Families'!$D:$D),"")</f>
        <v/>
      </c>
      <c r="E3909" s="7" t="str">
        <f t="array" ref="E3909">IFERROR(XLOOKUP($C3909,'Product Families'!$A:$A,'Product Families'!$E:$E),"")</f>
        <v/>
      </c>
      <c r="F3909" s="7" t="str">
        <f t="array" ref="F3909">IFERROR(XLOOKUP($C3909,'Product Families'!$A:$A,'Product Families'!$F:$F),"")</f>
        <v/>
      </c>
      <c r="G3909" s="7" t="str">
        <f t="array" ref="G3909">IFERROR(XLOOKUP($C3909,'Product Families'!$A:$A,'Product Families'!$G:$G),"")</f>
        <v/>
      </c>
      <c r="J3909" s="7" t="str">
        <f>IFERROR(ROUND(AVERAGEIF('Week 1 - Making'!$B:$B,'Product List'!$A3909,'Week 1 - Making'!$P:$P),0),"")</f>
        <v/>
      </c>
      <c r="K3909" s="7" t="str">
        <f>IFERROR(ROUND(AVERAGEIF('Week 2 - Making'!$B:$B,'Product List'!$A3909,'Week 2 - Making'!$P:$P),0),"")</f>
        <v/>
      </c>
      <c r="L3909" s="263" t="str">
        <f>IFERROR(ROUND(AVERAGEIF('Week 3 - Making'!$B:$B,'Product List'!$A3909,'Week 3 - Making'!$P:$P),0),"")</f>
        <v/>
      </c>
      <c r="M3909" s="7" t="str">
        <f>IFERROR(ROUND(AVERAGEIF('Week 4 - Making'!$B:$B,'Product List'!$A3909,'Week 4 - Making'!$P:$P),0),"")</f>
        <v/>
      </c>
      <c r="N3909" s="7" t="str">
        <f>IFERROR(ROUND(AVERAGEIF('Week 5 - Making'!$B:$B,'Product List'!$A3909,'Week 5 - Making'!$P:$P),0),"")</f>
        <v/>
      </c>
      <c r="O3909" s="7"/>
      <c r="P3909" s="7" t="str">
        <f t="array" ref="P3909">iferror(xlookup(C3909,'Product Families'!A:A,'Product Families'!S:S),"")</f>
        <v/>
      </c>
    </row>
    <row r="3910" ht="14.25" customHeight="1">
      <c r="A3910" s="122"/>
      <c r="B3910" s="270"/>
      <c r="C3910" s="122"/>
      <c r="D3910" s="7" t="str">
        <f t="array" ref="D3910">IFERROR(XLOOKUP($C3910,'Product Families'!$A:$A,'Product Families'!$D:$D),"")</f>
        <v/>
      </c>
      <c r="E3910" s="7" t="str">
        <f t="array" ref="E3910">IFERROR(XLOOKUP($C3910,'Product Families'!$A:$A,'Product Families'!$E:$E),"")</f>
        <v/>
      </c>
      <c r="F3910" s="7" t="str">
        <f t="array" ref="F3910">IFERROR(XLOOKUP($C3910,'Product Families'!$A:$A,'Product Families'!$F:$F),"")</f>
        <v/>
      </c>
      <c r="G3910" s="7" t="str">
        <f t="array" ref="G3910">IFERROR(XLOOKUP($C3910,'Product Families'!$A:$A,'Product Families'!$G:$G),"")</f>
        <v/>
      </c>
      <c r="J3910" s="7" t="str">
        <f>IFERROR(ROUND(AVERAGEIF('Week 1 - Making'!$B:$B,'Product List'!$A3910,'Week 1 - Making'!$P:$P),0),"")</f>
        <v/>
      </c>
      <c r="K3910" s="7" t="str">
        <f>IFERROR(ROUND(AVERAGEIF('Week 2 - Making'!$B:$B,'Product List'!$A3910,'Week 2 - Making'!$P:$P),0),"")</f>
        <v/>
      </c>
      <c r="L3910" s="263" t="str">
        <f>IFERROR(ROUND(AVERAGEIF('Week 3 - Making'!$B:$B,'Product List'!$A3910,'Week 3 - Making'!$P:$P),0),"")</f>
        <v/>
      </c>
      <c r="M3910" s="7" t="str">
        <f>IFERROR(ROUND(AVERAGEIF('Week 4 - Making'!$B:$B,'Product List'!$A3910,'Week 4 - Making'!$P:$P),0),"")</f>
        <v/>
      </c>
      <c r="N3910" s="7" t="str">
        <f>IFERROR(ROUND(AVERAGEIF('Week 5 - Making'!$B:$B,'Product List'!$A3910,'Week 5 - Making'!$P:$P),0),"")</f>
        <v/>
      </c>
      <c r="O3910" s="7"/>
      <c r="P3910" s="7" t="str">
        <f t="array" ref="P3910">iferror(xlookup(C3910,'Product Families'!A:A,'Product Families'!S:S),"")</f>
        <v/>
      </c>
    </row>
    <row r="3911" ht="14.25" customHeight="1">
      <c r="A3911" s="122"/>
      <c r="B3911" s="270"/>
      <c r="C3911" s="122"/>
      <c r="D3911" s="7" t="str">
        <f t="array" ref="D3911">IFERROR(XLOOKUP($C3911,'Product Families'!$A:$A,'Product Families'!$D:$D),"")</f>
        <v/>
      </c>
      <c r="E3911" s="7" t="str">
        <f t="array" ref="E3911">IFERROR(XLOOKUP($C3911,'Product Families'!$A:$A,'Product Families'!$E:$E),"")</f>
        <v/>
      </c>
      <c r="F3911" s="7" t="str">
        <f t="array" ref="F3911">IFERROR(XLOOKUP($C3911,'Product Families'!$A:$A,'Product Families'!$F:$F),"")</f>
        <v/>
      </c>
      <c r="G3911" s="7" t="str">
        <f t="array" ref="G3911">IFERROR(XLOOKUP($C3911,'Product Families'!$A:$A,'Product Families'!$G:$G),"")</f>
        <v/>
      </c>
      <c r="J3911" s="7" t="str">
        <f>IFERROR(ROUND(AVERAGEIF('Week 1 - Making'!$B:$B,'Product List'!$A3911,'Week 1 - Making'!$P:$P),0),"")</f>
        <v/>
      </c>
      <c r="K3911" s="7" t="str">
        <f>IFERROR(ROUND(AVERAGEIF('Week 2 - Making'!$B:$B,'Product List'!$A3911,'Week 2 - Making'!$P:$P),0),"")</f>
        <v/>
      </c>
      <c r="L3911" s="263" t="str">
        <f>IFERROR(ROUND(AVERAGEIF('Week 3 - Making'!$B:$B,'Product List'!$A3911,'Week 3 - Making'!$P:$P),0),"")</f>
        <v/>
      </c>
      <c r="M3911" s="7" t="str">
        <f>IFERROR(ROUND(AVERAGEIF('Week 4 - Making'!$B:$B,'Product List'!$A3911,'Week 4 - Making'!$P:$P),0),"")</f>
        <v/>
      </c>
      <c r="N3911" s="7" t="str">
        <f>IFERROR(ROUND(AVERAGEIF('Week 5 - Making'!$B:$B,'Product List'!$A3911,'Week 5 - Making'!$P:$P),0),"")</f>
        <v/>
      </c>
      <c r="O3911" s="7"/>
      <c r="P3911" s="7" t="str">
        <f t="array" ref="P3911">iferror(xlookup(C3911,'Product Families'!A:A,'Product Families'!S:S),"")</f>
        <v/>
      </c>
    </row>
    <row r="3912" ht="14.25" customHeight="1">
      <c r="A3912" s="122"/>
      <c r="B3912" s="270"/>
      <c r="C3912" s="122"/>
      <c r="D3912" s="7" t="str">
        <f t="array" ref="D3912">IFERROR(XLOOKUP($C3912,'Product Families'!$A:$A,'Product Families'!$D:$D),"")</f>
        <v/>
      </c>
      <c r="E3912" s="7" t="str">
        <f t="array" ref="E3912">IFERROR(XLOOKUP($C3912,'Product Families'!$A:$A,'Product Families'!$E:$E),"")</f>
        <v/>
      </c>
      <c r="F3912" s="7" t="str">
        <f t="array" ref="F3912">IFERROR(XLOOKUP($C3912,'Product Families'!$A:$A,'Product Families'!$F:$F),"")</f>
        <v/>
      </c>
      <c r="G3912" s="7" t="str">
        <f t="array" ref="G3912">IFERROR(XLOOKUP($C3912,'Product Families'!$A:$A,'Product Families'!$G:$G),"")</f>
        <v/>
      </c>
      <c r="J3912" s="7" t="str">
        <f>IFERROR(ROUND(AVERAGEIF('Week 1 - Making'!$B:$B,'Product List'!$A3912,'Week 1 - Making'!$P:$P),0),"")</f>
        <v/>
      </c>
      <c r="K3912" s="7" t="str">
        <f>IFERROR(ROUND(AVERAGEIF('Week 2 - Making'!$B:$B,'Product List'!$A3912,'Week 2 - Making'!$P:$P),0),"")</f>
        <v/>
      </c>
      <c r="L3912" s="263" t="str">
        <f>IFERROR(ROUND(AVERAGEIF('Week 3 - Making'!$B:$B,'Product List'!$A3912,'Week 3 - Making'!$P:$P),0),"")</f>
        <v/>
      </c>
      <c r="M3912" s="7" t="str">
        <f>IFERROR(ROUND(AVERAGEIF('Week 4 - Making'!$B:$B,'Product List'!$A3912,'Week 4 - Making'!$P:$P),0),"")</f>
        <v/>
      </c>
      <c r="N3912" s="7" t="str">
        <f>IFERROR(ROUND(AVERAGEIF('Week 5 - Making'!$B:$B,'Product List'!$A3912,'Week 5 - Making'!$P:$P),0),"")</f>
        <v/>
      </c>
      <c r="O3912" s="7"/>
      <c r="P3912" s="7" t="str">
        <f t="array" ref="P3912">iferror(xlookup(C3912,'Product Families'!A:A,'Product Families'!S:S),"")</f>
        <v/>
      </c>
    </row>
    <row r="3913" ht="14.25" customHeight="1">
      <c r="A3913" s="122"/>
      <c r="B3913" s="270"/>
      <c r="C3913" s="122"/>
      <c r="D3913" s="7" t="str">
        <f t="array" ref="D3913">IFERROR(XLOOKUP($C3913,'Product Families'!$A:$A,'Product Families'!$D:$D),"")</f>
        <v/>
      </c>
      <c r="E3913" s="7" t="str">
        <f t="array" ref="E3913">IFERROR(XLOOKUP($C3913,'Product Families'!$A:$A,'Product Families'!$E:$E),"")</f>
        <v/>
      </c>
      <c r="F3913" s="7" t="str">
        <f t="array" ref="F3913">IFERROR(XLOOKUP($C3913,'Product Families'!$A:$A,'Product Families'!$F:$F),"")</f>
        <v/>
      </c>
      <c r="G3913" s="7" t="str">
        <f t="array" ref="G3913">IFERROR(XLOOKUP($C3913,'Product Families'!$A:$A,'Product Families'!$G:$G),"")</f>
        <v/>
      </c>
      <c r="J3913" s="7" t="str">
        <f>IFERROR(ROUND(AVERAGEIF('Week 1 - Making'!$B:$B,'Product List'!$A3913,'Week 1 - Making'!$P:$P),0),"")</f>
        <v/>
      </c>
      <c r="K3913" s="7" t="str">
        <f>IFERROR(ROUND(AVERAGEIF('Week 2 - Making'!$B:$B,'Product List'!$A3913,'Week 2 - Making'!$P:$P),0),"")</f>
        <v/>
      </c>
      <c r="L3913" s="263" t="str">
        <f>IFERROR(ROUND(AVERAGEIF('Week 3 - Making'!$B:$B,'Product List'!$A3913,'Week 3 - Making'!$P:$P),0),"")</f>
        <v/>
      </c>
      <c r="M3913" s="7" t="str">
        <f>IFERROR(ROUND(AVERAGEIF('Week 4 - Making'!$B:$B,'Product List'!$A3913,'Week 4 - Making'!$P:$P),0),"")</f>
        <v/>
      </c>
      <c r="N3913" s="7" t="str">
        <f>IFERROR(ROUND(AVERAGEIF('Week 5 - Making'!$B:$B,'Product List'!$A3913,'Week 5 - Making'!$P:$P),0),"")</f>
        <v/>
      </c>
      <c r="O3913" s="7"/>
      <c r="P3913" s="7" t="str">
        <f t="array" ref="P3913">iferror(xlookup(C3913,'Product Families'!A:A,'Product Families'!S:S),"")</f>
        <v/>
      </c>
    </row>
    <row r="3914" ht="14.25" customHeight="1">
      <c r="A3914" s="122"/>
      <c r="B3914" s="270"/>
      <c r="C3914" s="122"/>
      <c r="D3914" s="7" t="str">
        <f t="array" ref="D3914">IFERROR(XLOOKUP($C3914,'Product Families'!$A:$A,'Product Families'!$D:$D),"")</f>
        <v/>
      </c>
      <c r="E3914" s="7" t="str">
        <f t="array" ref="E3914">IFERROR(XLOOKUP($C3914,'Product Families'!$A:$A,'Product Families'!$E:$E),"")</f>
        <v/>
      </c>
      <c r="F3914" s="7" t="str">
        <f t="array" ref="F3914">IFERROR(XLOOKUP($C3914,'Product Families'!$A:$A,'Product Families'!$F:$F),"")</f>
        <v/>
      </c>
      <c r="G3914" s="7" t="str">
        <f t="array" ref="G3914">IFERROR(XLOOKUP($C3914,'Product Families'!$A:$A,'Product Families'!$G:$G),"")</f>
        <v/>
      </c>
      <c r="J3914" s="7" t="str">
        <f>IFERROR(ROUND(AVERAGEIF('Week 1 - Making'!$B:$B,'Product List'!$A3914,'Week 1 - Making'!$P:$P),0),"")</f>
        <v/>
      </c>
      <c r="K3914" s="7" t="str">
        <f>IFERROR(ROUND(AVERAGEIF('Week 2 - Making'!$B:$B,'Product List'!$A3914,'Week 2 - Making'!$P:$P),0),"")</f>
        <v/>
      </c>
      <c r="L3914" s="263" t="str">
        <f>IFERROR(ROUND(AVERAGEIF('Week 3 - Making'!$B:$B,'Product List'!$A3914,'Week 3 - Making'!$P:$P),0),"")</f>
        <v/>
      </c>
      <c r="M3914" s="7" t="str">
        <f>IFERROR(ROUND(AVERAGEIF('Week 4 - Making'!$B:$B,'Product List'!$A3914,'Week 4 - Making'!$P:$P),0),"")</f>
        <v/>
      </c>
      <c r="N3914" s="7" t="str">
        <f>IFERROR(ROUND(AVERAGEIF('Week 5 - Making'!$B:$B,'Product List'!$A3914,'Week 5 - Making'!$P:$P),0),"")</f>
        <v/>
      </c>
      <c r="O3914" s="7"/>
      <c r="P3914" s="7" t="str">
        <f t="array" ref="P3914">iferror(xlookup(C3914,'Product Families'!A:A,'Product Families'!S:S),"")</f>
        <v/>
      </c>
    </row>
    <row r="3915" ht="14.25" customHeight="1">
      <c r="A3915" s="122"/>
      <c r="B3915" s="270"/>
      <c r="C3915" s="122"/>
      <c r="D3915" s="7" t="str">
        <f t="array" ref="D3915">IFERROR(XLOOKUP($C3915,'Product Families'!$A:$A,'Product Families'!$D:$D),"")</f>
        <v/>
      </c>
      <c r="E3915" s="7" t="str">
        <f t="array" ref="E3915">IFERROR(XLOOKUP($C3915,'Product Families'!$A:$A,'Product Families'!$E:$E),"")</f>
        <v/>
      </c>
      <c r="F3915" s="7" t="str">
        <f t="array" ref="F3915">IFERROR(XLOOKUP($C3915,'Product Families'!$A:$A,'Product Families'!$F:$F),"")</f>
        <v/>
      </c>
      <c r="G3915" s="7" t="str">
        <f t="array" ref="G3915">IFERROR(XLOOKUP($C3915,'Product Families'!$A:$A,'Product Families'!$G:$G),"")</f>
        <v/>
      </c>
      <c r="J3915" s="7" t="str">
        <f>IFERROR(ROUND(AVERAGEIF('Week 1 - Making'!$B:$B,'Product List'!$A3915,'Week 1 - Making'!$P:$P),0),"")</f>
        <v/>
      </c>
      <c r="K3915" s="7" t="str">
        <f>IFERROR(ROUND(AVERAGEIF('Week 2 - Making'!$B:$B,'Product List'!$A3915,'Week 2 - Making'!$P:$P),0),"")</f>
        <v/>
      </c>
      <c r="L3915" s="263" t="str">
        <f>IFERROR(ROUND(AVERAGEIF('Week 3 - Making'!$B:$B,'Product List'!$A3915,'Week 3 - Making'!$P:$P),0),"")</f>
        <v/>
      </c>
      <c r="M3915" s="7" t="str">
        <f>IFERROR(ROUND(AVERAGEIF('Week 4 - Making'!$B:$B,'Product List'!$A3915,'Week 4 - Making'!$P:$P),0),"")</f>
        <v/>
      </c>
      <c r="N3915" s="7" t="str">
        <f>IFERROR(ROUND(AVERAGEIF('Week 5 - Making'!$B:$B,'Product List'!$A3915,'Week 5 - Making'!$P:$P),0),"")</f>
        <v/>
      </c>
      <c r="O3915" s="7"/>
      <c r="P3915" s="7" t="str">
        <f t="array" ref="P3915">iferror(xlookup(C3915,'Product Families'!A:A,'Product Families'!S:S),"")</f>
        <v/>
      </c>
    </row>
    <row r="3916" ht="14.25" customHeight="1">
      <c r="A3916" s="122"/>
      <c r="B3916" s="270"/>
      <c r="C3916" s="122"/>
      <c r="D3916" s="7" t="str">
        <f t="array" ref="D3916">IFERROR(XLOOKUP($C3916,'Product Families'!$A:$A,'Product Families'!$D:$D),"")</f>
        <v/>
      </c>
      <c r="E3916" s="7" t="str">
        <f t="array" ref="E3916">IFERROR(XLOOKUP($C3916,'Product Families'!$A:$A,'Product Families'!$E:$E),"")</f>
        <v/>
      </c>
      <c r="F3916" s="7" t="str">
        <f t="array" ref="F3916">IFERROR(XLOOKUP($C3916,'Product Families'!$A:$A,'Product Families'!$F:$F),"")</f>
        <v/>
      </c>
      <c r="G3916" s="7" t="str">
        <f t="array" ref="G3916">IFERROR(XLOOKUP($C3916,'Product Families'!$A:$A,'Product Families'!$G:$G),"")</f>
        <v/>
      </c>
      <c r="J3916" s="7" t="str">
        <f>IFERROR(ROUND(AVERAGEIF('Week 1 - Making'!$B:$B,'Product List'!$A3916,'Week 1 - Making'!$P:$P),0),"")</f>
        <v/>
      </c>
      <c r="K3916" s="7" t="str">
        <f>IFERROR(ROUND(AVERAGEIF('Week 2 - Making'!$B:$B,'Product List'!$A3916,'Week 2 - Making'!$P:$P),0),"")</f>
        <v/>
      </c>
      <c r="L3916" s="263" t="str">
        <f>IFERROR(ROUND(AVERAGEIF('Week 3 - Making'!$B:$B,'Product List'!$A3916,'Week 3 - Making'!$P:$P),0),"")</f>
        <v/>
      </c>
      <c r="M3916" s="7" t="str">
        <f>IFERROR(ROUND(AVERAGEIF('Week 4 - Making'!$B:$B,'Product List'!$A3916,'Week 4 - Making'!$P:$P),0),"")</f>
        <v/>
      </c>
      <c r="N3916" s="7" t="str">
        <f>IFERROR(ROUND(AVERAGEIF('Week 5 - Making'!$B:$B,'Product List'!$A3916,'Week 5 - Making'!$P:$P),0),"")</f>
        <v/>
      </c>
      <c r="O3916" s="7"/>
      <c r="P3916" s="7" t="str">
        <f t="array" ref="P3916">iferror(xlookup(C3916,'Product Families'!A:A,'Product Families'!S:S),"")</f>
        <v/>
      </c>
    </row>
    <row r="3917" ht="14.25" customHeight="1">
      <c r="A3917" s="122"/>
      <c r="B3917" s="270"/>
      <c r="C3917" s="122"/>
      <c r="D3917" s="7" t="str">
        <f t="array" ref="D3917">IFERROR(XLOOKUP($C3917,'Product Families'!$A:$A,'Product Families'!$D:$D),"")</f>
        <v/>
      </c>
      <c r="E3917" s="7" t="str">
        <f t="array" ref="E3917">IFERROR(XLOOKUP($C3917,'Product Families'!$A:$A,'Product Families'!$E:$E),"")</f>
        <v/>
      </c>
      <c r="F3917" s="7" t="str">
        <f t="array" ref="F3917">IFERROR(XLOOKUP($C3917,'Product Families'!$A:$A,'Product Families'!$F:$F),"")</f>
        <v/>
      </c>
      <c r="G3917" s="7" t="str">
        <f t="array" ref="G3917">IFERROR(XLOOKUP($C3917,'Product Families'!$A:$A,'Product Families'!$G:$G),"")</f>
        <v/>
      </c>
      <c r="J3917" s="7" t="str">
        <f>IFERROR(ROUND(AVERAGEIF('Week 1 - Making'!$B:$B,'Product List'!$A3917,'Week 1 - Making'!$P:$P),0),"")</f>
        <v/>
      </c>
      <c r="K3917" s="7" t="str">
        <f>IFERROR(ROUND(AVERAGEIF('Week 2 - Making'!$B:$B,'Product List'!$A3917,'Week 2 - Making'!$P:$P),0),"")</f>
        <v/>
      </c>
      <c r="L3917" s="263" t="str">
        <f>IFERROR(ROUND(AVERAGEIF('Week 3 - Making'!$B:$B,'Product List'!$A3917,'Week 3 - Making'!$P:$P),0),"")</f>
        <v/>
      </c>
      <c r="M3917" s="7" t="str">
        <f>IFERROR(ROUND(AVERAGEIF('Week 4 - Making'!$B:$B,'Product List'!$A3917,'Week 4 - Making'!$P:$P),0),"")</f>
        <v/>
      </c>
      <c r="N3917" s="7" t="str">
        <f>IFERROR(ROUND(AVERAGEIF('Week 5 - Making'!$B:$B,'Product List'!$A3917,'Week 5 - Making'!$P:$P),0),"")</f>
        <v/>
      </c>
      <c r="O3917" s="7"/>
      <c r="P3917" s="7" t="str">
        <f t="array" ref="P3917">iferror(xlookup(C3917,'Product Families'!A:A,'Product Families'!S:S),"")</f>
        <v/>
      </c>
    </row>
    <row r="3918" ht="14.25" customHeight="1">
      <c r="A3918" s="122"/>
      <c r="B3918" s="270"/>
      <c r="C3918" s="122"/>
      <c r="D3918" s="7" t="str">
        <f t="array" ref="D3918">IFERROR(XLOOKUP($C3918,'Product Families'!$A:$A,'Product Families'!$D:$D),"")</f>
        <v/>
      </c>
      <c r="E3918" s="7" t="str">
        <f t="array" ref="E3918">IFERROR(XLOOKUP($C3918,'Product Families'!$A:$A,'Product Families'!$E:$E),"")</f>
        <v/>
      </c>
      <c r="F3918" s="7" t="str">
        <f t="array" ref="F3918">IFERROR(XLOOKUP($C3918,'Product Families'!$A:$A,'Product Families'!$F:$F),"")</f>
        <v/>
      </c>
      <c r="G3918" s="7" t="str">
        <f t="array" ref="G3918">IFERROR(XLOOKUP($C3918,'Product Families'!$A:$A,'Product Families'!$G:$G),"")</f>
        <v/>
      </c>
      <c r="J3918" s="7" t="str">
        <f>IFERROR(ROUND(AVERAGEIF('Week 1 - Making'!$B:$B,'Product List'!$A3918,'Week 1 - Making'!$P:$P),0),"")</f>
        <v/>
      </c>
      <c r="K3918" s="7" t="str">
        <f>IFERROR(ROUND(AVERAGEIF('Week 2 - Making'!$B:$B,'Product List'!$A3918,'Week 2 - Making'!$P:$P),0),"")</f>
        <v/>
      </c>
      <c r="L3918" s="263" t="str">
        <f>IFERROR(ROUND(AVERAGEIF('Week 3 - Making'!$B:$B,'Product List'!$A3918,'Week 3 - Making'!$P:$P),0),"")</f>
        <v/>
      </c>
      <c r="M3918" s="7" t="str">
        <f>IFERROR(ROUND(AVERAGEIF('Week 4 - Making'!$B:$B,'Product List'!$A3918,'Week 4 - Making'!$P:$P),0),"")</f>
        <v/>
      </c>
      <c r="N3918" s="7" t="str">
        <f>IFERROR(ROUND(AVERAGEIF('Week 5 - Making'!$B:$B,'Product List'!$A3918,'Week 5 - Making'!$P:$P),0),"")</f>
        <v/>
      </c>
      <c r="O3918" s="7"/>
      <c r="P3918" s="7" t="str">
        <f t="array" ref="P3918">iferror(xlookup(C3918,'Product Families'!A:A,'Product Families'!S:S),"")</f>
        <v/>
      </c>
    </row>
    <row r="3919" ht="14.25" customHeight="1">
      <c r="A3919" s="122"/>
      <c r="B3919" s="270"/>
      <c r="C3919" s="122"/>
      <c r="D3919" s="7" t="str">
        <f t="array" ref="D3919">IFERROR(XLOOKUP($C3919,'Product Families'!$A:$A,'Product Families'!$D:$D),"")</f>
        <v/>
      </c>
      <c r="E3919" s="7" t="str">
        <f t="array" ref="E3919">IFERROR(XLOOKUP($C3919,'Product Families'!$A:$A,'Product Families'!$E:$E),"")</f>
        <v/>
      </c>
      <c r="F3919" s="7" t="str">
        <f t="array" ref="F3919">IFERROR(XLOOKUP($C3919,'Product Families'!$A:$A,'Product Families'!$F:$F),"")</f>
        <v/>
      </c>
      <c r="G3919" s="7" t="str">
        <f t="array" ref="G3919">IFERROR(XLOOKUP($C3919,'Product Families'!$A:$A,'Product Families'!$G:$G),"")</f>
        <v/>
      </c>
      <c r="J3919" s="7" t="str">
        <f>IFERROR(ROUND(AVERAGEIF('Week 1 - Making'!$B:$B,'Product List'!$A3919,'Week 1 - Making'!$P:$P),0),"")</f>
        <v/>
      </c>
      <c r="K3919" s="7" t="str">
        <f>IFERROR(ROUND(AVERAGEIF('Week 2 - Making'!$B:$B,'Product List'!$A3919,'Week 2 - Making'!$P:$P),0),"")</f>
        <v/>
      </c>
      <c r="L3919" s="263" t="str">
        <f>IFERROR(ROUND(AVERAGEIF('Week 3 - Making'!$B:$B,'Product List'!$A3919,'Week 3 - Making'!$P:$P),0),"")</f>
        <v/>
      </c>
      <c r="M3919" s="7" t="str">
        <f>IFERROR(ROUND(AVERAGEIF('Week 4 - Making'!$B:$B,'Product List'!$A3919,'Week 4 - Making'!$P:$P),0),"")</f>
        <v/>
      </c>
      <c r="N3919" s="7" t="str">
        <f>IFERROR(ROUND(AVERAGEIF('Week 5 - Making'!$B:$B,'Product List'!$A3919,'Week 5 - Making'!$P:$P),0),"")</f>
        <v/>
      </c>
      <c r="O3919" s="7"/>
      <c r="P3919" s="7" t="str">
        <f t="array" ref="P3919">iferror(xlookup(C3919,'Product Families'!A:A,'Product Families'!S:S),"")</f>
        <v/>
      </c>
    </row>
    <row r="3920" ht="14.25" customHeight="1">
      <c r="A3920" s="122"/>
      <c r="B3920" s="270"/>
      <c r="C3920" s="122"/>
      <c r="D3920" s="7" t="str">
        <f t="array" ref="D3920">IFERROR(XLOOKUP($C3920,'Product Families'!$A:$A,'Product Families'!$D:$D),"")</f>
        <v/>
      </c>
      <c r="E3920" s="7" t="str">
        <f t="array" ref="E3920">IFERROR(XLOOKUP($C3920,'Product Families'!$A:$A,'Product Families'!$E:$E),"")</f>
        <v/>
      </c>
      <c r="F3920" s="7" t="str">
        <f t="array" ref="F3920">IFERROR(XLOOKUP($C3920,'Product Families'!$A:$A,'Product Families'!$F:$F),"")</f>
        <v/>
      </c>
      <c r="G3920" s="7" t="str">
        <f t="array" ref="G3920">IFERROR(XLOOKUP($C3920,'Product Families'!$A:$A,'Product Families'!$G:$G),"")</f>
        <v/>
      </c>
      <c r="J3920" s="7" t="str">
        <f>IFERROR(ROUND(AVERAGEIF('Week 1 - Making'!$B:$B,'Product List'!$A3920,'Week 1 - Making'!$P:$P),0),"")</f>
        <v/>
      </c>
      <c r="K3920" s="7" t="str">
        <f>IFERROR(ROUND(AVERAGEIF('Week 2 - Making'!$B:$B,'Product List'!$A3920,'Week 2 - Making'!$P:$P),0),"")</f>
        <v/>
      </c>
      <c r="L3920" s="263" t="str">
        <f>IFERROR(ROUND(AVERAGEIF('Week 3 - Making'!$B:$B,'Product List'!$A3920,'Week 3 - Making'!$P:$P),0),"")</f>
        <v/>
      </c>
      <c r="M3920" s="7" t="str">
        <f>IFERROR(ROUND(AVERAGEIF('Week 4 - Making'!$B:$B,'Product List'!$A3920,'Week 4 - Making'!$P:$P),0),"")</f>
        <v/>
      </c>
      <c r="N3920" s="7" t="str">
        <f>IFERROR(ROUND(AVERAGEIF('Week 5 - Making'!$B:$B,'Product List'!$A3920,'Week 5 - Making'!$P:$P),0),"")</f>
        <v/>
      </c>
      <c r="O3920" s="7"/>
      <c r="P3920" s="7" t="str">
        <f t="array" ref="P3920">iferror(xlookup(C3920,'Product Families'!A:A,'Product Families'!S:S),"")</f>
        <v/>
      </c>
    </row>
    <row r="3921" ht="14.25" customHeight="1">
      <c r="A3921" s="122"/>
      <c r="B3921" s="270"/>
      <c r="C3921" s="122"/>
      <c r="D3921" s="7" t="str">
        <f t="array" ref="D3921">IFERROR(XLOOKUP($C3921,'Product Families'!$A:$A,'Product Families'!$D:$D),"")</f>
        <v/>
      </c>
      <c r="E3921" s="7" t="str">
        <f t="array" ref="E3921">IFERROR(XLOOKUP($C3921,'Product Families'!$A:$A,'Product Families'!$E:$E),"")</f>
        <v/>
      </c>
      <c r="F3921" s="7" t="str">
        <f t="array" ref="F3921">IFERROR(XLOOKUP($C3921,'Product Families'!$A:$A,'Product Families'!$F:$F),"")</f>
        <v/>
      </c>
      <c r="G3921" s="7" t="str">
        <f t="array" ref="G3921">IFERROR(XLOOKUP($C3921,'Product Families'!$A:$A,'Product Families'!$G:$G),"")</f>
        <v/>
      </c>
      <c r="J3921" s="7" t="str">
        <f>IFERROR(ROUND(AVERAGEIF('Week 1 - Making'!$B:$B,'Product List'!$A3921,'Week 1 - Making'!$P:$P),0),"")</f>
        <v/>
      </c>
      <c r="K3921" s="7" t="str">
        <f>IFERROR(ROUND(AVERAGEIF('Week 2 - Making'!$B:$B,'Product List'!$A3921,'Week 2 - Making'!$P:$P),0),"")</f>
        <v/>
      </c>
      <c r="L3921" s="263" t="str">
        <f>IFERROR(ROUND(AVERAGEIF('Week 3 - Making'!$B:$B,'Product List'!$A3921,'Week 3 - Making'!$P:$P),0),"")</f>
        <v/>
      </c>
      <c r="M3921" s="7" t="str">
        <f>IFERROR(ROUND(AVERAGEIF('Week 4 - Making'!$B:$B,'Product List'!$A3921,'Week 4 - Making'!$P:$P),0),"")</f>
        <v/>
      </c>
      <c r="N3921" s="7" t="str">
        <f>IFERROR(ROUND(AVERAGEIF('Week 5 - Making'!$B:$B,'Product List'!$A3921,'Week 5 - Making'!$P:$P),0),"")</f>
        <v/>
      </c>
      <c r="O3921" s="7"/>
      <c r="P3921" s="7" t="str">
        <f t="array" ref="P3921">iferror(xlookup(C3921,'Product Families'!A:A,'Product Families'!S:S),"")</f>
        <v/>
      </c>
    </row>
    <row r="3922" ht="14.25" customHeight="1">
      <c r="A3922" s="122"/>
      <c r="B3922" s="270"/>
      <c r="C3922" s="122"/>
      <c r="D3922" s="7" t="str">
        <f t="array" ref="D3922">IFERROR(XLOOKUP($C3922,'Product Families'!$A:$A,'Product Families'!$D:$D),"")</f>
        <v/>
      </c>
      <c r="E3922" s="7" t="str">
        <f t="array" ref="E3922">IFERROR(XLOOKUP($C3922,'Product Families'!$A:$A,'Product Families'!$E:$E),"")</f>
        <v/>
      </c>
      <c r="F3922" s="7" t="str">
        <f t="array" ref="F3922">IFERROR(XLOOKUP($C3922,'Product Families'!$A:$A,'Product Families'!$F:$F),"")</f>
        <v/>
      </c>
      <c r="G3922" s="7" t="str">
        <f t="array" ref="G3922">IFERROR(XLOOKUP($C3922,'Product Families'!$A:$A,'Product Families'!$G:$G),"")</f>
        <v/>
      </c>
      <c r="J3922" s="7" t="str">
        <f>IFERROR(ROUND(AVERAGEIF('Week 1 - Making'!$B:$B,'Product List'!$A3922,'Week 1 - Making'!$P:$P),0),"")</f>
        <v/>
      </c>
      <c r="K3922" s="7" t="str">
        <f>IFERROR(ROUND(AVERAGEIF('Week 2 - Making'!$B:$B,'Product List'!$A3922,'Week 2 - Making'!$P:$P),0),"")</f>
        <v/>
      </c>
      <c r="L3922" s="263" t="str">
        <f>IFERROR(ROUND(AVERAGEIF('Week 3 - Making'!$B:$B,'Product List'!$A3922,'Week 3 - Making'!$P:$P),0),"")</f>
        <v/>
      </c>
      <c r="M3922" s="7" t="str">
        <f>IFERROR(ROUND(AVERAGEIF('Week 4 - Making'!$B:$B,'Product List'!$A3922,'Week 4 - Making'!$P:$P),0),"")</f>
        <v/>
      </c>
      <c r="N3922" s="7" t="str">
        <f>IFERROR(ROUND(AVERAGEIF('Week 5 - Making'!$B:$B,'Product List'!$A3922,'Week 5 - Making'!$P:$P),0),"")</f>
        <v/>
      </c>
      <c r="O3922" s="7"/>
      <c r="P3922" s="7" t="str">
        <f t="array" ref="P3922">iferror(xlookup(C3922,'Product Families'!A:A,'Product Families'!S:S),"")</f>
        <v/>
      </c>
    </row>
    <row r="3923" ht="14.25" customHeight="1">
      <c r="A3923" s="122"/>
      <c r="B3923" s="270"/>
      <c r="C3923" s="122"/>
      <c r="D3923" s="7" t="str">
        <f t="array" ref="D3923">IFERROR(XLOOKUP($C3923,'Product Families'!$A:$A,'Product Families'!$D:$D),"")</f>
        <v/>
      </c>
      <c r="E3923" s="7" t="str">
        <f t="array" ref="E3923">IFERROR(XLOOKUP($C3923,'Product Families'!$A:$A,'Product Families'!$E:$E),"")</f>
        <v/>
      </c>
      <c r="F3923" s="7" t="str">
        <f t="array" ref="F3923">IFERROR(XLOOKUP($C3923,'Product Families'!$A:$A,'Product Families'!$F:$F),"")</f>
        <v/>
      </c>
      <c r="G3923" s="7" t="str">
        <f t="array" ref="G3923">IFERROR(XLOOKUP($C3923,'Product Families'!$A:$A,'Product Families'!$G:$G),"")</f>
        <v/>
      </c>
      <c r="J3923" s="7" t="str">
        <f>IFERROR(ROUND(AVERAGEIF('Week 1 - Making'!$B:$B,'Product List'!$A3923,'Week 1 - Making'!$P:$P),0),"")</f>
        <v/>
      </c>
      <c r="K3923" s="7" t="str">
        <f>IFERROR(ROUND(AVERAGEIF('Week 2 - Making'!$B:$B,'Product List'!$A3923,'Week 2 - Making'!$P:$P),0),"")</f>
        <v/>
      </c>
      <c r="L3923" s="263" t="str">
        <f>IFERROR(ROUND(AVERAGEIF('Week 3 - Making'!$B:$B,'Product List'!$A3923,'Week 3 - Making'!$P:$P),0),"")</f>
        <v/>
      </c>
      <c r="M3923" s="7" t="str">
        <f>IFERROR(ROUND(AVERAGEIF('Week 4 - Making'!$B:$B,'Product List'!$A3923,'Week 4 - Making'!$P:$P),0),"")</f>
        <v/>
      </c>
      <c r="N3923" s="7" t="str">
        <f>IFERROR(ROUND(AVERAGEIF('Week 5 - Making'!$B:$B,'Product List'!$A3923,'Week 5 - Making'!$P:$P),0),"")</f>
        <v/>
      </c>
      <c r="O3923" s="7"/>
      <c r="P3923" s="7" t="str">
        <f t="array" ref="P3923">iferror(xlookup(C3923,'Product Families'!A:A,'Product Families'!S:S),"")</f>
        <v/>
      </c>
    </row>
    <row r="3924" ht="14.25" customHeight="1">
      <c r="A3924" s="122"/>
      <c r="B3924" s="270"/>
      <c r="C3924" s="122"/>
      <c r="D3924" s="7" t="str">
        <f t="array" ref="D3924">IFERROR(XLOOKUP($C3924,'Product Families'!$A:$A,'Product Families'!$D:$D),"")</f>
        <v/>
      </c>
      <c r="E3924" s="7" t="str">
        <f t="array" ref="E3924">IFERROR(XLOOKUP($C3924,'Product Families'!$A:$A,'Product Families'!$E:$E),"")</f>
        <v/>
      </c>
      <c r="F3924" s="7" t="str">
        <f t="array" ref="F3924">IFERROR(XLOOKUP($C3924,'Product Families'!$A:$A,'Product Families'!$F:$F),"")</f>
        <v/>
      </c>
      <c r="G3924" s="7" t="str">
        <f t="array" ref="G3924">IFERROR(XLOOKUP($C3924,'Product Families'!$A:$A,'Product Families'!$G:$G),"")</f>
        <v/>
      </c>
      <c r="J3924" s="7" t="str">
        <f>IFERROR(ROUND(AVERAGEIF('Week 1 - Making'!$B:$B,'Product List'!$A3924,'Week 1 - Making'!$P:$P),0),"")</f>
        <v/>
      </c>
      <c r="K3924" s="7" t="str">
        <f>IFERROR(ROUND(AVERAGEIF('Week 2 - Making'!$B:$B,'Product List'!$A3924,'Week 2 - Making'!$P:$P),0),"")</f>
        <v/>
      </c>
      <c r="L3924" s="263" t="str">
        <f>IFERROR(ROUND(AVERAGEIF('Week 3 - Making'!$B:$B,'Product List'!$A3924,'Week 3 - Making'!$P:$P),0),"")</f>
        <v/>
      </c>
      <c r="M3924" s="7" t="str">
        <f>IFERROR(ROUND(AVERAGEIF('Week 4 - Making'!$B:$B,'Product List'!$A3924,'Week 4 - Making'!$P:$P),0),"")</f>
        <v/>
      </c>
      <c r="N3924" s="7" t="str">
        <f>IFERROR(ROUND(AVERAGEIF('Week 5 - Making'!$B:$B,'Product List'!$A3924,'Week 5 - Making'!$P:$P),0),"")</f>
        <v/>
      </c>
      <c r="O3924" s="7"/>
      <c r="P3924" s="7" t="str">
        <f t="array" ref="P3924">iferror(xlookup(C3924,'Product Families'!A:A,'Product Families'!S:S),"")</f>
        <v/>
      </c>
    </row>
    <row r="3925" ht="14.25" customHeight="1">
      <c r="A3925" s="122"/>
      <c r="B3925" s="270"/>
      <c r="C3925" s="122"/>
      <c r="D3925" s="7" t="str">
        <f t="array" ref="D3925">IFERROR(XLOOKUP($C3925,'Product Families'!$A:$A,'Product Families'!$D:$D),"")</f>
        <v/>
      </c>
      <c r="E3925" s="7" t="str">
        <f t="array" ref="E3925">IFERROR(XLOOKUP($C3925,'Product Families'!$A:$A,'Product Families'!$E:$E),"")</f>
        <v/>
      </c>
      <c r="F3925" s="7" t="str">
        <f t="array" ref="F3925">IFERROR(XLOOKUP($C3925,'Product Families'!$A:$A,'Product Families'!$F:$F),"")</f>
        <v/>
      </c>
      <c r="G3925" s="7" t="str">
        <f t="array" ref="G3925">IFERROR(XLOOKUP($C3925,'Product Families'!$A:$A,'Product Families'!$G:$G),"")</f>
        <v/>
      </c>
      <c r="J3925" s="7" t="str">
        <f>IFERROR(ROUND(AVERAGEIF('Week 1 - Making'!$B:$B,'Product List'!$A3925,'Week 1 - Making'!$P:$P),0),"")</f>
        <v/>
      </c>
      <c r="K3925" s="7" t="str">
        <f>IFERROR(ROUND(AVERAGEIF('Week 2 - Making'!$B:$B,'Product List'!$A3925,'Week 2 - Making'!$P:$P),0),"")</f>
        <v/>
      </c>
      <c r="L3925" s="263" t="str">
        <f>IFERROR(ROUND(AVERAGEIF('Week 3 - Making'!$B:$B,'Product List'!$A3925,'Week 3 - Making'!$P:$P),0),"")</f>
        <v/>
      </c>
      <c r="M3925" s="7" t="str">
        <f>IFERROR(ROUND(AVERAGEIF('Week 4 - Making'!$B:$B,'Product List'!$A3925,'Week 4 - Making'!$P:$P),0),"")</f>
        <v/>
      </c>
      <c r="N3925" s="7" t="str">
        <f>IFERROR(ROUND(AVERAGEIF('Week 5 - Making'!$B:$B,'Product List'!$A3925,'Week 5 - Making'!$P:$P),0),"")</f>
        <v/>
      </c>
      <c r="O3925" s="7"/>
      <c r="P3925" s="7" t="str">
        <f t="array" ref="P3925">iferror(xlookup(C3925,'Product Families'!A:A,'Product Families'!S:S),"")</f>
        <v/>
      </c>
    </row>
    <row r="3926" ht="14.25" customHeight="1">
      <c r="A3926" s="122"/>
      <c r="B3926" s="270"/>
      <c r="C3926" s="122"/>
      <c r="D3926" s="7" t="str">
        <f t="array" ref="D3926">IFERROR(XLOOKUP($C3926,'Product Families'!$A:$A,'Product Families'!$D:$D),"")</f>
        <v/>
      </c>
      <c r="E3926" s="7" t="str">
        <f t="array" ref="E3926">IFERROR(XLOOKUP($C3926,'Product Families'!$A:$A,'Product Families'!$E:$E),"")</f>
        <v/>
      </c>
      <c r="F3926" s="7" t="str">
        <f t="array" ref="F3926">IFERROR(XLOOKUP($C3926,'Product Families'!$A:$A,'Product Families'!$F:$F),"")</f>
        <v/>
      </c>
      <c r="G3926" s="7" t="str">
        <f t="array" ref="G3926">IFERROR(XLOOKUP($C3926,'Product Families'!$A:$A,'Product Families'!$G:$G),"")</f>
        <v/>
      </c>
      <c r="J3926" s="7" t="str">
        <f>IFERROR(ROUND(AVERAGEIF('Week 1 - Making'!$B:$B,'Product List'!$A3926,'Week 1 - Making'!$P:$P),0),"")</f>
        <v/>
      </c>
      <c r="K3926" s="7" t="str">
        <f>IFERROR(ROUND(AVERAGEIF('Week 2 - Making'!$B:$B,'Product List'!$A3926,'Week 2 - Making'!$P:$P),0),"")</f>
        <v/>
      </c>
      <c r="L3926" s="263" t="str">
        <f>IFERROR(ROUND(AVERAGEIF('Week 3 - Making'!$B:$B,'Product List'!$A3926,'Week 3 - Making'!$P:$P),0),"")</f>
        <v/>
      </c>
      <c r="M3926" s="7" t="str">
        <f>IFERROR(ROUND(AVERAGEIF('Week 4 - Making'!$B:$B,'Product List'!$A3926,'Week 4 - Making'!$P:$P),0),"")</f>
        <v/>
      </c>
      <c r="N3926" s="7" t="str">
        <f>IFERROR(ROUND(AVERAGEIF('Week 5 - Making'!$B:$B,'Product List'!$A3926,'Week 5 - Making'!$P:$P),0),"")</f>
        <v/>
      </c>
      <c r="O3926" s="7"/>
      <c r="P3926" s="7" t="str">
        <f t="array" ref="P3926">iferror(xlookup(C3926,'Product Families'!A:A,'Product Families'!S:S),"")</f>
        <v/>
      </c>
    </row>
    <row r="3927" ht="14.25" customHeight="1">
      <c r="A3927" s="122"/>
      <c r="B3927" s="270"/>
      <c r="C3927" s="122"/>
      <c r="D3927" s="7" t="str">
        <f t="array" ref="D3927">IFERROR(XLOOKUP($C3927,'Product Families'!$A:$A,'Product Families'!$D:$D),"")</f>
        <v/>
      </c>
      <c r="E3927" s="7" t="str">
        <f t="array" ref="E3927">IFERROR(XLOOKUP($C3927,'Product Families'!$A:$A,'Product Families'!$E:$E),"")</f>
        <v/>
      </c>
      <c r="F3927" s="7" t="str">
        <f t="array" ref="F3927">IFERROR(XLOOKUP($C3927,'Product Families'!$A:$A,'Product Families'!$F:$F),"")</f>
        <v/>
      </c>
      <c r="G3927" s="7" t="str">
        <f t="array" ref="G3927">IFERROR(XLOOKUP($C3927,'Product Families'!$A:$A,'Product Families'!$G:$G),"")</f>
        <v/>
      </c>
      <c r="J3927" s="7" t="str">
        <f>IFERROR(ROUND(AVERAGEIF('Week 1 - Making'!$B:$B,'Product List'!$A3927,'Week 1 - Making'!$P:$P),0),"")</f>
        <v/>
      </c>
      <c r="K3927" s="7" t="str">
        <f>IFERROR(ROUND(AVERAGEIF('Week 2 - Making'!$B:$B,'Product List'!$A3927,'Week 2 - Making'!$P:$P),0),"")</f>
        <v/>
      </c>
      <c r="L3927" s="263" t="str">
        <f>IFERROR(ROUND(AVERAGEIF('Week 3 - Making'!$B:$B,'Product List'!$A3927,'Week 3 - Making'!$P:$P),0),"")</f>
        <v/>
      </c>
      <c r="M3927" s="7" t="str">
        <f>IFERROR(ROUND(AVERAGEIF('Week 4 - Making'!$B:$B,'Product List'!$A3927,'Week 4 - Making'!$P:$P),0),"")</f>
        <v/>
      </c>
      <c r="N3927" s="7" t="str">
        <f>IFERROR(ROUND(AVERAGEIF('Week 5 - Making'!$B:$B,'Product List'!$A3927,'Week 5 - Making'!$P:$P),0),"")</f>
        <v/>
      </c>
      <c r="O3927" s="7"/>
      <c r="P3927" s="7" t="str">
        <f t="array" ref="P3927">iferror(xlookup(C3927,'Product Families'!A:A,'Product Families'!S:S),"")</f>
        <v/>
      </c>
    </row>
    <row r="3928" ht="14.25" customHeight="1">
      <c r="A3928" s="122"/>
      <c r="B3928" s="270"/>
      <c r="C3928" s="122"/>
      <c r="D3928" s="7" t="str">
        <f t="array" ref="D3928">IFERROR(XLOOKUP($C3928,'Product Families'!$A:$A,'Product Families'!$D:$D),"")</f>
        <v/>
      </c>
      <c r="E3928" s="7" t="str">
        <f t="array" ref="E3928">IFERROR(XLOOKUP($C3928,'Product Families'!$A:$A,'Product Families'!$E:$E),"")</f>
        <v/>
      </c>
      <c r="F3928" s="7" t="str">
        <f t="array" ref="F3928">IFERROR(XLOOKUP($C3928,'Product Families'!$A:$A,'Product Families'!$F:$F),"")</f>
        <v/>
      </c>
      <c r="G3928" s="7" t="str">
        <f t="array" ref="G3928">IFERROR(XLOOKUP($C3928,'Product Families'!$A:$A,'Product Families'!$G:$G),"")</f>
        <v/>
      </c>
      <c r="J3928" s="7" t="str">
        <f>IFERROR(ROUND(AVERAGEIF('Week 1 - Making'!$B:$B,'Product List'!$A3928,'Week 1 - Making'!$P:$P),0),"")</f>
        <v/>
      </c>
      <c r="K3928" s="7" t="str">
        <f>IFERROR(ROUND(AVERAGEIF('Week 2 - Making'!$B:$B,'Product List'!$A3928,'Week 2 - Making'!$P:$P),0),"")</f>
        <v/>
      </c>
      <c r="L3928" s="263" t="str">
        <f>IFERROR(ROUND(AVERAGEIF('Week 3 - Making'!$B:$B,'Product List'!$A3928,'Week 3 - Making'!$P:$P),0),"")</f>
        <v/>
      </c>
      <c r="M3928" s="7" t="str">
        <f>IFERROR(ROUND(AVERAGEIF('Week 4 - Making'!$B:$B,'Product List'!$A3928,'Week 4 - Making'!$P:$P),0),"")</f>
        <v/>
      </c>
      <c r="N3928" s="7" t="str">
        <f>IFERROR(ROUND(AVERAGEIF('Week 5 - Making'!$B:$B,'Product List'!$A3928,'Week 5 - Making'!$P:$P),0),"")</f>
        <v/>
      </c>
      <c r="O3928" s="7"/>
      <c r="P3928" s="7" t="str">
        <f t="array" ref="P3928">iferror(xlookup(C3928,'Product Families'!A:A,'Product Families'!S:S),"")</f>
        <v/>
      </c>
    </row>
    <row r="3929" ht="14.25" customHeight="1">
      <c r="A3929" s="122"/>
      <c r="B3929" s="270"/>
      <c r="C3929" s="122"/>
      <c r="D3929" s="7" t="str">
        <f t="array" ref="D3929">IFERROR(XLOOKUP($C3929,'Product Families'!$A:$A,'Product Families'!$D:$D),"")</f>
        <v/>
      </c>
      <c r="E3929" s="7" t="str">
        <f t="array" ref="E3929">IFERROR(XLOOKUP($C3929,'Product Families'!$A:$A,'Product Families'!$E:$E),"")</f>
        <v/>
      </c>
      <c r="F3929" s="7" t="str">
        <f t="array" ref="F3929">IFERROR(XLOOKUP($C3929,'Product Families'!$A:$A,'Product Families'!$F:$F),"")</f>
        <v/>
      </c>
      <c r="G3929" s="7" t="str">
        <f t="array" ref="G3929">IFERROR(XLOOKUP($C3929,'Product Families'!$A:$A,'Product Families'!$G:$G),"")</f>
        <v/>
      </c>
      <c r="J3929" s="7" t="str">
        <f>IFERROR(ROUND(AVERAGEIF('Week 1 - Making'!$B:$B,'Product List'!$A3929,'Week 1 - Making'!$P:$P),0),"")</f>
        <v/>
      </c>
      <c r="K3929" s="7" t="str">
        <f>IFERROR(ROUND(AVERAGEIF('Week 2 - Making'!$B:$B,'Product List'!$A3929,'Week 2 - Making'!$P:$P),0),"")</f>
        <v/>
      </c>
      <c r="L3929" s="263" t="str">
        <f>IFERROR(ROUND(AVERAGEIF('Week 3 - Making'!$B:$B,'Product List'!$A3929,'Week 3 - Making'!$P:$P),0),"")</f>
        <v/>
      </c>
      <c r="M3929" s="7" t="str">
        <f>IFERROR(ROUND(AVERAGEIF('Week 4 - Making'!$B:$B,'Product List'!$A3929,'Week 4 - Making'!$P:$P),0),"")</f>
        <v/>
      </c>
      <c r="N3929" s="7" t="str">
        <f>IFERROR(ROUND(AVERAGEIF('Week 5 - Making'!$B:$B,'Product List'!$A3929,'Week 5 - Making'!$P:$P),0),"")</f>
        <v/>
      </c>
      <c r="O3929" s="7"/>
      <c r="P3929" s="7" t="str">
        <f t="array" ref="P3929">iferror(xlookup(C3929,'Product Families'!A:A,'Product Families'!S:S),"")</f>
        <v/>
      </c>
    </row>
    <row r="3930" ht="14.25" customHeight="1">
      <c r="A3930" s="122"/>
      <c r="B3930" s="270"/>
      <c r="C3930" s="122"/>
      <c r="D3930" s="7" t="str">
        <f t="array" ref="D3930">IFERROR(XLOOKUP($C3930,'Product Families'!$A:$A,'Product Families'!$D:$D),"")</f>
        <v/>
      </c>
      <c r="E3930" s="7" t="str">
        <f t="array" ref="E3930">IFERROR(XLOOKUP($C3930,'Product Families'!$A:$A,'Product Families'!$E:$E),"")</f>
        <v/>
      </c>
      <c r="F3930" s="7" t="str">
        <f t="array" ref="F3930">IFERROR(XLOOKUP($C3930,'Product Families'!$A:$A,'Product Families'!$F:$F),"")</f>
        <v/>
      </c>
      <c r="G3930" s="7" t="str">
        <f t="array" ref="G3930">IFERROR(XLOOKUP($C3930,'Product Families'!$A:$A,'Product Families'!$G:$G),"")</f>
        <v/>
      </c>
      <c r="J3930" s="7" t="str">
        <f>IFERROR(ROUND(AVERAGEIF('Week 1 - Making'!$B:$B,'Product List'!$A3930,'Week 1 - Making'!$P:$P),0),"")</f>
        <v/>
      </c>
      <c r="K3930" s="7" t="str">
        <f>IFERROR(ROUND(AVERAGEIF('Week 2 - Making'!$B:$B,'Product List'!$A3930,'Week 2 - Making'!$P:$P),0),"")</f>
        <v/>
      </c>
      <c r="L3930" s="263" t="str">
        <f>IFERROR(ROUND(AVERAGEIF('Week 3 - Making'!$B:$B,'Product List'!$A3930,'Week 3 - Making'!$P:$P),0),"")</f>
        <v/>
      </c>
      <c r="M3930" s="7" t="str">
        <f>IFERROR(ROUND(AVERAGEIF('Week 4 - Making'!$B:$B,'Product List'!$A3930,'Week 4 - Making'!$P:$P),0),"")</f>
        <v/>
      </c>
      <c r="N3930" s="7" t="str">
        <f>IFERROR(ROUND(AVERAGEIF('Week 5 - Making'!$B:$B,'Product List'!$A3930,'Week 5 - Making'!$P:$P),0),"")</f>
        <v/>
      </c>
      <c r="O3930" s="7"/>
      <c r="P3930" s="7" t="str">
        <f t="array" ref="P3930">iferror(xlookup(C3930,'Product Families'!A:A,'Product Families'!S:S),"")</f>
        <v/>
      </c>
    </row>
    <row r="3931" ht="14.25" customHeight="1">
      <c r="A3931" s="122"/>
      <c r="B3931" s="270"/>
      <c r="C3931" s="122"/>
      <c r="D3931" s="7" t="str">
        <f t="array" ref="D3931">IFERROR(XLOOKUP($C3931,'Product Families'!$A:$A,'Product Families'!$D:$D),"")</f>
        <v/>
      </c>
      <c r="E3931" s="7" t="str">
        <f t="array" ref="E3931">IFERROR(XLOOKUP($C3931,'Product Families'!$A:$A,'Product Families'!$E:$E),"")</f>
        <v/>
      </c>
      <c r="F3931" s="7" t="str">
        <f t="array" ref="F3931">IFERROR(XLOOKUP($C3931,'Product Families'!$A:$A,'Product Families'!$F:$F),"")</f>
        <v/>
      </c>
      <c r="G3931" s="7" t="str">
        <f t="array" ref="G3931">IFERROR(XLOOKUP($C3931,'Product Families'!$A:$A,'Product Families'!$G:$G),"")</f>
        <v/>
      </c>
      <c r="J3931" s="7" t="str">
        <f>IFERROR(ROUND(AVERAGEIF('Week 1 - Making'!$B:$B,'Product List'!$A3931,'Week 1 - Making'!$P:$P),0),"")</f>
        <v/>
      </c>
      <c r="K3931" s="7" t="str">
        <f>IFERROR(ROUND(AVERAGEIF('Week 2 - Making'!$B:$B,'Product List'!$A3931,'Week 2 - Making'!$P:$P),0),"")</f>
        <v/>
      </c>
      <c r="L3931" s="263" t="str">
        <f>IFERROR(ROUND(AVERAGEIF('Week 3 - Making'!$B:$B,'Product List'!$A3931,'Week 3 - Making'!$P:$P),0),"")</f>
        <v/>
      </c>
      <c r="M3931" s="7" t="str">
        <f>IFERROR(ROUND(AVERAGEIF('Week 4 - Making'!$B:$B,'Product List'!$A3931,'Week 4 - Making'!$P:$P),0),"")</f>
        <v/>
      </c>
      <c r="N3931" s="7" t="str">
        <f>IFERROR(ROUND(AVERAGEIF('Week 5 - Making'!$B:$B,'Product List'!$A3931,'Week 5 - Making'!$P:$P),0),"")</f>
        <v/>
      </c>
      <c r="O3931" s="7"/>
      <c r="P3931" s="7" t="str">
        <f t="array" ref="P3931">iferror(xlookup(C3931,'Product Families'!A:A,'Product Families'!S:S),"")</f>
        <v/>
      </c>
    </row>
    <row r="3932" ht="14.25" customHeight="1">
      <c r="A3932" s="122"/>
      <c r="B3932" s="270"/>
      <c r="C3932" s="122"/>
      <c r="D3932" s="7" t="str">
        <f t="array" ref="D3932">IFERROR(XLOOKUP($C3932,'Product Families'!$A:$A,'Product Families'!$D:$D),"")</f>
        <v/>
      </c>
      <c r="E3932" s="7" t="str">
        <f t="array" ref="E3932">IFERROR(XLOOKUP($C3932,'Product Families'!$A:$A,'Product Families'!$E:$E),"")</f>
        <v/>
      </c>
      <c r="F3932" s="7" t="str">
        <f t="array" ref="F3932">IFERROR(XLOOKUP($C3932,'Product Families'!$A:$A,'Product Families'!$F:$F),"")</f>
        <v/>
      </c>
      <c r="G3932" s="7" t="str">
        <f t="array" ref="G3932">IFERROR(XLOOKUP($C3932,'Product Families'!$A:$A,'Product Families'!$G:$G),"")</f>
        <v/>
      </c>
      <c r="J3932" s="7" t="str">
        <f>IFERROR(ROUND(AVERAGEIF('Week 1 - Making'!$B:$B,'Product List'!$A3932,'Week 1 - Making'!$P:$P),0),"")</f>
        <v/>
      </c>
      <c r="K3932" s="7" t="str">
        <f>IFERROR(ROUND(AVERAGEIF('Week 2 - Making'!$B:$B,'Product List'!$A3932,'Week 2 - Making'!$P:$P),0),"")</f>
        <v/>
      </c>
      <c r="L3932" s="263" t="str">
        <f>IFERROR(ROUND(AVERAGEIF('Week 3 - Making'!$B:$B,'Product List'!$A3932,'Week 3 - Making'!$P:$P),0),"")</f>
        <v/>
      </c>
      <c r="M3932" s="7" t="str">
        <f>IFERROR(ROUND(AVERAGEIF('Week 4 - Making'!$B:$B,'Product List'!$A3932,'Week 4 - Making'!$P:$P),0),"")</f>
        <v/>
      </c>
      <c r="N3932" s="7" t="str">
        <f>IFERROR(ROUND(AVERAGEIF('Week 5 - Making'!$B:$B,'Product List'!$A3932,'Week 5 - Making'!$P:$P),0),"")</f>
        <v/>
      </c>
      <c r="O3932" s="7"/>
      <c r="P3932" s="7" t="str">
        <f t="array" ref="P3932">iferror(xlookup(C3932,'Product Families'!A:A,'Product Families'!S:S),"")</f>
        <v/>
      </c>
    </row>
    <row r="3933" ht="14.25" customHeight="1">
      <c r="A3933" s="122"/>
      <c r="B3933" s="270"/>
      <c r="C3933" s="122"/>
      <c r="D3933" s="7" t="str">
        <f t="array" ref="D3933">IFERROR(XLOOKUP($C3933,'Product Families'!$A:$A,'Product Families'!$D:$D),"")</f>
        <v/>
      </c>
      <c r="E3933" s="7" t="str">
        <f t="array" ref="E3933">IFERROR(XLOOKUP($C3933,'Product Families'!$A:$A,'Product Families'!$E:$E),"")</f>
        <v/>
      </c>
      <c r="F3933" s="7" t="str">
        <f t="array" ref="F3933">IFERROR(XLOOKUP($C3933,'Product Families'!$A:$A,'Product Families'!$F:$F),"")</f>
        <v/>
      </c>
      <c r="G3933" s="7" t="str">
        <f t="array" ref="G3933">IFERROR(XLOOKUP($C3933,'Product Families'!$A:$A,'Product Families'!$G:$G),"")</f>
        <v/>
      </c>
      <c r="J3933" s="7" t="str">
        <f>IFERROR(ROUND(AVERAGEIF('Week 1 - Making'!$B:$B,'Product List'!$A3933,'Week 1 - Making'!$P:$P),0),"")</f>
        <v/>
      </c>
      <c r="K3933" s="7" t="str">
        <f>IFERROR(ROUND(AVERAGEIF('Week 2 - Making'!$B:$B,'Product List'!$A3933,'Week 2 - Making'!$P:$P),0),"")</f>
        <v/>
      </c>
      <c r="L3933" s="263" t="str">
        <f>IFERROR(ROUND(AVERAGEIF('Week 3 - Making'!$B:$B,'Product List'!$A3933,'Week 3 - Making'!$P:$P),0),"")</f>
        <v/>
      </c>
      <c r="M3933" s="7" t="str">
        <f>IFERROR(ROUND(AVERAGEIF('Week 4 - Making'!$B:$B,'Product List'!$A3933,'Week 4 - Making'!$P:$P),0),"")</f>
        <v/>
      </c>
      <c r="N3933" s="7" t="str">
        <f>IFERROR(ROUND(AVERAGEIF('Week 5 - Making'!$B:$B,'Product List'!$A3933,'Week 5 - Making'!$P:$P),0),"")</f>
        <v/>
      </c>
      <c r="O3933" s="7"/>
      <c r="P3933" s="7" t="str">
        <f t="array" ref="P3933">iferror(xlookup(C3933,'Product Families'!A:A,'Product Families'!S:S),"")</f>
        <v/>
      </c>
    </row>
    <row r="3934" ht="14.25" customHeight="1">
      <c r="A3934" s="122"/>
      <c r="B3934" s="270"/>
      <c r="C3934" s="122"/>
      <c r="D3934" s="7" t="str">
        <f t="array" ref="D3934">IFERROR(XLOOKUP($C3934,'Product Families'!$A:$A,'Product Families'!$D:$D),"")</f>
        <v/>
      </c>
      <c r="E3934" s="7" t="str">
        <f t="array" ref="E3934">IFERROR(XLOOKUP($C3934,'Product Families'!$A:$A,'Product Families'!$E:$E),"")</f>
        <v/>
      </c>
      <c r="F3934" s="7" t="str">
        <f t="array" ref="F3934">IFERROR(XLOOKUP($C3934,'Product Families'!$A:$A,'Product Families'!$F:$F),"")</f>
        <v/>
      </c>
      <c r="G3934" s="7" t="str">
        <f t="array" ref="G3934">IFERROR(XLOOKUP($C3934,'Product Families'!$A:$A,'Product Families'!$G:$G),"")</f>
        <v/>
      </c>
      <c r="J3934" s="7" t="str">
        <f>IFERROR(ROUND(AVERAGEIF('Week 1 - Making'!$B:$B,'Product List'!$A3934,'Week 1 - Making'!$P:$P),0),"")</f>
        <v/>
      </c>
      <c r="K3934" s="7" t="str">
        <f>IFERROR(ROUND(AVERAGEIF('Week 2 - Making'!$B:$B,'Product List'!$A3934,'Week 2 - Making'!$P:$P),0),"")</f>
        <v/>
      </c>
      <c r="L3934" s="263" t="str">
        <f>IFERROR(ROUND(AVERAGEIF('Week 3 - Making'!$B:$B,'Product List'!$A3934,'Week 3 - Making'!$P:$P),0),"")</f>
        <v/>
      </c>
      <c r="M3934" s="7" t="str">
        <f>IFERROR(ROUND(AVERAGEIF('Week 4 - Making'!$B:$B,'Product List'!$A3934,'Week 4 - Making'!$P:$P),0),"")</f>
        <v/>
      </c>
      <c r="N3934" s="7" t="str">
        <f>IFERROR(ROUND(AVERAGEIF('Week 5 - Making'!$B:$B,'Product List'!$A3934,'Week 5 - Making'!$P:$P),0),"")</f>
        <v/>
      </c>
      <c r="O3934" s="7"/>
      <c r="P3934" s="7" t="str">
        <f t="array" ref="P3934">iferror(xlookup(C3934,'Product Families'!A:A,'Product Families'!S:S),"")</f>
        <v/>
      </c>
    </row>
    <row r="3935" ht="14.25" customHeight="1">
      <c r="A3935" s="122"/>
      <c r="B3935" s="270"/>
      <c r="C3935" s="122"/>
      <c r="D3935" s="7" t="str">
        <f t="array" ref="D3935">IFERROR(XLOOKUP($C3935,'Product Families'!$A:$A,'Product Families'!$D:$D),"")</f>
        <v/>
      </c>
      <c r="E3935" s="7" t="str">
        <f t="array" ref="E3935">IFERROR(XLOOKUP($C3935,'Product Families'!$A:$A,'Product Families'!$E:$E),"")</f>
        <v/>
      </c>
      <c r="F3935" s="7" t="str">
        <f t="array" ref="F3935">IFERROR(XLOOKUP($C3935,'Product Families'!$A:$A,'Product Families'!$F:$F),"")</f>
        <v/>
      </c>
      <c r="G3935" s="7" t="str">
        <f t="array" ref="G3935">IFERROR(XLOOKUP($C3935,'Product Families'!$A:$A,'Product Families'!$G:$G),"")</f>
        <v/>
      </c>
      <c r="J3935" s="7" t="str">
        <f>IFERROR(ROUND(AVERAGEIF('Week 1 - Making'!$B:$B,'Product List'!$A3935,'Week 1 - Making'!$P:$P),0),"")</f>
        <v/>
      </c>
      <c r="K3935" s="7" t="str">
        <f>IFERROR(ROUND(AVERAGEIF('Week 2 - Making'!$B:$B,'Product List'!$A3935,'Week 2 - Making'!$P:$P),0),"")</f>
        <v/>
      </c>
      <c r="L3935" s="263" t="str">
        <f>IFERROR(ROUND(AVERAGEIF('Week 3 - Making'!$B:$B,'Product List'!$A3935,'Week 3 - Making'!$P:$P),0),"")</f>
        <v/>
      </c>
      <c r="M3935" s="7" t="str">
        <f>IFERROR(ROUND(AVERAGEIF('Week 4 - Making'!$B:$B,'Product List'!$A3935,'Week 4 - Making'!$P:$P),0),"")</f>
        <v/>
      </c>
      <c r="N3935" s="7" t="str">
        <f>IFERROR(ROUND(AVERAGEIF('Week 5 - Making'!$B:$B,'Product List'!$A3935,'Week 5 - Making'!$P:$P),0),"")</f>
        <v/>
      </c>
      <c r="O3935" s="7"/>
      <c r="P3935" s="7" t="str">
        <f t="array" ref="P3935">iferror(xlookup(C3935,'Product Families'!A:A,'Product Families'!S:S),"")</f>
        <v/>
      </c>
    </row>
    <row r="3936" ht="14.25" customHeight="1">
      <c r="A3936" s="122"/>
      <c r="B3936" s="270"/>
      <c r="C3936" s="122"/>
      <c r="D3936" s="7" t="str">
        <f t="array" ref="D3936">IFERROR(XLOOKUP($C3936,'Product Families'!$A:$A,'Product Families'!$D:$D),"")</f>
        <v/>
      </c>
      <c r="E3936" s="7" t="str">
        <f t="array" ref="E3936">IFERROR(XLOOKUP($C3936,'Product Families'!$A:$A,'Product Families'!$E:$E),"")</f>
        <v/>
      </c>
      <c r="F3936" s="7" t="str">
        <f t="array" ref="F3936">IFERROR(XLOOKUP($C3936,'Product Families'!$A:$A,'Product Families'!$F:$F),"")</f>
        <v/>
      </c>
      <c r="G3936" s="7" t="str">
        <f t="array" ref="G3936">IFERROR(XLOOKUP($C3936,'Product Families'!$A:$A,'Product Families'!$G:$G),"")</f>
        <v/>
      </c>
      <c r="J3936" s="7" t="str">
        <f>IFERROR(ROUND(AVERAGEIF('Week 1 - Making'!$B:$B,'Product List'!$A3936,'Week 1 - Making'!$P:$P),0),"")</f>
        <v/>
      </c>
      <c r="K3936" s="7" t="str">
        <f>IFERROR(ROUND(AVERAGEIF('Week 2 - Making'!$B:$B,'Product List'!$A3936,'Week 2 - Making'!$P:$P),0),"")</f>
        <v/>
      </c>
      <c r="L3936" s="263" t="str">
        <f>IFERROR(ROUND(AVERAGEIF('Week 3 - Making'!$B:$B,'Product List'!$A3936,'Week 3 - Making'!$P:$P),0),"")</f>
        <v/>
      </c>
      <c r="M3936" s="7" t="str">
        <f>IFERROR(ROUND(AVERAGEIF('Week 4 - Making'!$B:$B,'Product List'!$A3936,'Week 4 - Making'!$P:$P),0),"")</f>
        <v/>
      </c>
      <c r="N3936" s="7" t="str">
        <f>IFERROR(ROUND(AVERAGEIF('Week 5 - Making'!$B:$B,'Product List'!$A3936,'Week 5 - Making'!$P:$P),0),"")</f>
        <v/>
      </c>
      <c r="O3936" s="7"/>
      <c r="P3936" s="7" t="str">
        <f t="array" ref="P3936">iferror(xlookup(C3936,'Product Families'!A:A,'Product Families'!S:S),"")</f>
        <v/>
      </c>
    </row>
    <row r="3937" ht="14.25" customHeight="1">
      <c r="A3937" s="122"/>
      <c r="B3937" s="270"/>
      <c r="C3937" s="122"/>
      <c r="D3937" s="7" t="str">
        <f t="array" ref="D3937">IFERROR(XLOOKUP($C3937,'Product Families'!$A:$A,'Product Families'!$D:$D),"")</f>
        <v/>
      </c>
      <c r="E3937" s="7" t="str">
        <f t="array" ref="E3937">IFERROR(XLOOKUP($C3937,'Product Families'!$A:$A,'Product Families'!$E:$E),"")</f>
        <v/>
      </c>
      <c r="F3937" s="7" t="str">
        <f t="array" ref="F3937">IFERROR(XLOOKUP($C3937,'Product Families'!$A:$A,'Product Families'!$F:$F),"")</f>
        <v/>
      </c>
      <c r="G3937" s="7" t="str">
        <f t="array" ref="G3937">IFERROR(XLOOKUP($C3937,'Product Families'!$A:$A,'Product Families'!$G:$G),"")</f>
        <v/>
      </c>
      <c r="J3937" s="7" t="str">
        <f>IFERROR(ROUND(AVERAGEIF('Week 1 - Making'!$B:$B,'Product List'!$A3937,'Week 1 - Making'!$P:$P),0),"")</f>
        <v/>
      </c>
      <c r="K3937" s="7" t="str">
        <f>IFERROR(ROUND(AVERAGEIF('Week 2 - Making'!$B:$B,'Product List'!$A3937,'Week 2 - Making'!$P:$P),0),"")</f>
        <v/>
      </c>
      <c r="L3937" s="263" t="str">
        <f>IFERROR(ROUND(AVERAGEIF('Week 3 - Making'!$B:$B,'Product List'!$A3937,'Week 3 - Making'!$P:$P),0),"")</f>
        <v/>
      </c>
      <c r="M3937" s="7" t="str">
        <f>IFERROR(ROUND(AVERAGEIF('Week 4 - Making'!$B:$B,'Product List'!$A3937,'Week 4 - Making'!$P:$P),0),"")</f>
        <v/>
      </c>
      <c r="N3937" s="7" t="str">
        <f>IFERROR(ROUND(AVERAGEIF('Week 5 - Making'!$B:$B,'Product List'!$A3937,'Week 5 - Making'!$P:$P),0),"")</f>
        <v/>
      </c>
      <c r="O3937" s="7"/>
      <c r="P3937" s="7" t="str">
        <f t="array" ref="P3937">iferror(xlookup(C3937,'Product Families'!A:A,'Product Families'!S:S),"")</f>
        <v/>
      </c>
    </row>
    <row r="3938" ht="14.25" customHeight="1">
      <c r="A3938" s="122"/>
      <c r="B3938" s="270"/>
      <c r="C3938" s="122"/>
      <c r="D3938" s="7" t="str">
        <f t="array" ref="D3938">IFERROR(XLOOKUP($C3938,'Product Families'!$A:$A,'Product Families'!$D:$D),"")</f>
        <v/>
      </c>
      <c r="E3938" s="7" t="str">
        <f t="array" ref="E3938">IFERROR(XLOOKUP($C3938,'Product Families'!$A:$A,'Product Families'!$E:$E),"")</f>
        <v/>
      </c>
      <c r="F3938" s="7" t="str">
        <f t="array" ref="F3938">IFERROR(XLOOKUP($C3938,'Product Families'!$A:$A,'Product Families'!$F:$F),"")</f>
        <v/>
      </c>
      <c r="G3938" s="7" t="str">
        <f t="array" ref="G3938">IFERROR(XLOOKUP($C3938,'Product Families'!$A:$A,'Product Families'!$G:$G),"")</f>
        <v/>
      </c>
      <c r="J3938" s="7" t="str">
        <f>IFERROR(ROUND(AVERAGEIF('Week 1 - Making'!$B:$B,'Product List'!$A3938,'Week 1 - Making'!$P:$P),0),"")</f>
        <v/>
      </c>
      <c r="K3938" s="7" t="str">
        <f>IFERROR(ROUND(AVERAGEIF('Week 2 - Making'!$B:$B,'Product List'!$A3938,'Week 2 - Making'!$P:$P),0),"")</f>
        <v/>
      </c>
      <c r="L3938" s="263" t="str">
        <f>IFERROR(ROUND(AVERAGEIF('Week 3 - Making'!$B:$B,'Product List'!$A3938,'Week 3 - Making'!$P:$P),0),"")</f>
        <v/>
      </c>
      <c r="M3938" s="7" t="str">
        <f>IFERROR(ROUND(AVERAGEIF('Week 4 - Making'!$B:$B,'Product List'!$A3938,'Week 4 - Making'!$P:$P),0),"")</f>
        <v/>
      </c>
      <c r="N3938" s="7" t="str">
        <f>IFERROR(ROUND(AVERAGEIF('Week 5 - Making'!$B:$B,'Product List'!$A3938,'Week 5 - Making'!$P:$P),0),"")</f>
        <v/>
      </c>
      <c r="O3938" s="7"/>
      <c r="P3938" s="7" t="str">
        <f t="array" ref="P3938">iferror(xlookup(C3938,'Product Families'!A:A,'Product Families'!S:S),"")</f>
        <v/>
      </c>
    </row>
    <row r="3939" ht="14.25" customHeight="1">
      <c r="A3939" s="122"/>
      <c r="B3939" s="270"/>
      <c r="C3939" s="122"/>
      <c r="D3939" s="7" t="str">
        <f t="array" ref="D3939">IFERROR(XLOOKUP($C3939,'Product Families'!$A:$A,'Product Families'!$D:$D),"")</f>
        <v/>
      </c>
      <c r="E3939" s="7" t="str">
        <f t="array" ref="E3939">IFERROR(XLOOKUP($C3939,'Product Families'!$A:$A,'Product Families'!$E:$E),"")</f>
        <v/>
      </c>
      <c r="F3939" s="7" t="str">
        <f t="array" ref="F3939">IFERROR(XLOOKUP($C3939,'Product Families'!$A:$A,'Product Families'!$F:$F),"")</f>
        <v/>
      </c>
      <c r="G3939" s="7" t="str">
        <f t="array" ref="G3939">IFERROR(XLOOKUP($C3939,'Product Families'!$A:$A,'Product Families'!$G:$G),"")</f>
        <v/>
      </c>
      <c r="J3939" s="7" t="str">
        <f>IFERROR(ROUND(AVERAGEIF('Week 1 - Making'!$B:$B,'Product List'!$A3939,'Week 1 - Making'!$P:$P),0),"")</f>
        <v/>
      </c>
      <c r="K3939" s="7" t="str">
        <f>IFERROR(ROUND(AVERAGEIF('Week 2 - Making'!$B:$B,'Product List'!$A3939,'Week 2 - Making'!$P:$P),0),"")</f>
        <v/>
      </c>
      <c r="L3939" s="263" t="str">
        <f>IFERROR(ROUND(AVERAGEIF('Week 3 - Making'!$B:$B,'Product List'!$A3939,'Week 3 - Making'!$P:$P),0),"")</f>
        <v/>
      </c>
      <c r="M3939" s="7" t="str">
        <f>IFERROR(ROUND(AVERAGEIF('Week 4 - Making'!$B:$B,'Product List'!$A3939,'Week 4 - Making'!$P:$P),0),"")</f>
        <v/>
      </c>
      <c r="N3939" s="7" t="str">
        <f>IFERROR(ROUND(AVERAGEIF('Week 5 - Making'!$B:$B,'Product List'!$A3939,'Week 5 - Making'!$P:$P),0),"")</f>
        <v/>
      </c>
      <c r="O3939" s="7"/>
      <c r="P3939" s="7" t="str">
        <f t="array" ref="P3939">iferror(xlookup(C3939,'Product Families'!A:A,'Product Families'!S:S),"")</f>
        <v/>
      </c>
    </row>
    <row r="3940" ht="14.25" customHeight="1">
      <c r="A3940" s="122"/>
      <c r="B3940" s="270"/>
      <c r="C3940" s="122"/>
      <c r="D3940" s="7" t="str">
        <f t="array" ref="D3940">IFERROR(XLOOKUP($C3940,'Product Families'!$A:$A,'Product Families'!$D:$D),"")</f>
        <v/>
      </c>
      <c r="E3940" s="7" t="str">
        <f t="array" ref="E3940">IFERROR(XLOOKUP($C3940,'Product Families'!$A:$A,'Product Families'!$E:$E),"")</f>
        <v/>
      </c>
      <c r="F3940" s="7" t="str">
        <f t="array" ref="F3940">IFERROR(XLOOKUP($C3940,'Product Families'!$A:$A,'Product Families'!$F:$F),"")</f>
        <v/>
      </c>
      <c r="G3940" s="7" t="str">
        <f t="array" ref="G3940">IFERROR(XLOOKUP($C3940,'Product Families'!$A:$A,'Product Families'!$G:$G),"")</f>
        <v/>
      </c>
      <c r="J3940" s="7" t="str">
        <f>IFERROR(ROUND(AVERAGEIF('Week 1 - Making'!$B:$B,'Product List'!$A3940,'Week 1 - Making'!$P:$P),0),"")</f>
        <v/>
      </c>
      <c r="K3940" s="7" t="str">
        <f>IFERROR(ROUND(AVERAGEIF('Week 2 - Making'!$B:$B,'Product List'!$A3940,'Week 2 - Making'!$P:$P),0),"")</f>
        <v/>
      </c>
      <c r="L3940" s="263" t="str">
        <f>IFERROR(ROUND(AVERAGEIF('Week 3 - Making'!$B:$B,'Product List'!$A3940,'Week 3 - Making'!$P:$P),0),"")</f>
        <v/>
      </c>
      <c r="M3940" s="7" t="str">
        <f>IFERROR(ROUND(AVERAGEIF('Week 4 - Making'!$B:$B,'Product List'!$A3940,'Week 4 - Making'!$P:$P),0),"")</f>
        <v/>
      </c>
      <c r="N3940" s="7" t="str">
        <f>IFERROR(ROUND(AVERAGEIF('Week 5 - Making'!$B:$B,'Product List'!$A3940,'Week 5 - Making'!$P:$P),0),"")</f>
        <v/>
      </c>
      <c r="O3940" s="7"/>
      <c r="P3940" s="7" t="str">
        <f t="array" ref="P3940">iferror(xlookup(C3940,'Product Families'!A:A,'Product Families'!S:S),"")</f>
        <v/>
      </c>
    </row>
    <row r="3941" ht="14.25" customHeight="1">
      <c r="A3941" s="122"/>
      <c r="B3941" s="270"/>
      <c r="C3941" s="122"/>
      <c r="D3941" s="7" t="str">
        <f t="array" ref="D3941">IFERROR(XLOOKUP($C3941,'Product Families'!$A:$A,'Product Families'!$D:$D),"")</f>
        <v/>
      </c>
      <c r="E3941" s="7" t="str">
        <f t="array" ref="E3941">IFERROR(XLOOKUP($C3941,'Product Families'!$A:$A,'Product Families'!$E:$E),"")</f>
        <v/>
      </c>
      <c r="F3941" s="7" t="str">
        <f t="array" ref="F3941">IFERROR(XLOOKUP($C3941,'Product Families'!$A:$A,'Product Families'!$F:$F),"")</f>
        <v/>
      </c>
      <c r="G3941" s="7" t="str">
        <f t="array" ref="G3941">IFERROR(XLOOKUP($C3941,'Product Families'!$A:$A,'Product Families'!$G:$G),"")</f>
        <v/>
      </c>
      <c r="J3941" s="7" t="str">
        <f>IFERROR(ROUND(AVERAGEIF('Week 1 - Making'!$B:$B,'Product List'!$A3941,'Week 1 - Making'!$P:$P),0),"")</f>
        <v/>
      </c>
      <c r="K3941" s="7" t="str">
        <f>IFERROR(ROUND(AVERAGEIF('Week 2 - Making'!$B:$B,'Product List'!$A3941,'Week 2 - Making'!$P:$P),0),"")</f>
        <v/>
      </c>
      <c r="L3941" s="263" t="str">
        <f>IFERROR(ROUND(AVERAGEIF('Week 3 - Making'!$B:$B,'Product List'!$A3941,'Week 3 - Making'!$P:$P),0),"")</f>
        <v/>
      </c>
      <c r="M3941" s="7" t="str">
        <f>IFERROR(ROUND(AVERAGEIF('Week 4 - Making'!$B:$B,'Product List'!$A3941,'Week 4 - Making'!$P:$P),0),"")</f>
        <v/>
      </c>
      <c r="N3941" s="7" t="str">
        <f>IFERROR(ROUND(AVERAGEIF('Week 5 - Making'!$B:$B,'Product List'!$A3941,'Week 5 - Making'!$P:$P),0),"")</f>
        <v/>
      </c>
      <c r="O3941" s="7"/>
      <c r="P3941" s="7" t="str">
        <f t="array" ref="P3941">iferror(xlookup(C3941,'Product Families'!A:A,'Product Families'!S:S),"")</f>
        <v/>
      </c>
    </row>
    <row r="3942" ht="14.25" customHeight="1">
      <c r="A3942" s="122"/>
      <c r="B3942" s="270"/>
      <c r="C3942" s="122"/>
      <c r="D3942" s="7" t="str">
        <f t="array" ref="D3942">IFERROR(XLOOKUP($C3942,'Product Families'!$A:$A,'Product Families'!$D:$D),"")</f>
        <v/>
      </c>
      <c r="E3942" s="7" t="str">
        <f t="array" ref="E3942">IFERROR(XLOOKUP($C3942,'Product Families'!$A:$A,'Product Families'!$E:$E),"")</f>
        <v/>
      </c>
      <c r="F3942" s="7" t="str">
        <f t="array" ref="F3942">IFERROR(XLOOKUP($C3942,'Product Families'!$A:$A,'Product Families'!$F:$F),"")</f>
        <v/>
      </c>
      <c r="G3942" s="7" t="str">
        <f t="array" ref="G3942">IFERROR(XLOOKUP($C3942,'Product Families'!$A:$A,'Product Families'!$G:$G),"")</f>
        <v/>
      </c>
      <c r="J3942" s="7" t="str">
        <f>IFERROR(ROUND(AVERAGEIF('Week 1 - Making'!$B:$B,'Product List'!$A3942,'Week 1 - Making'!$P:$P),0),"")</f>
        <v/>
      </c>
      <c r="K3942" s="7" t="str">
        <f>IFERROR(ROUND(AVERAGEIF('Week 2 - Making'!$B:$B,'Product List'!$A3942,'Week 2 - Making'!$P:$P),0),"")</f>
        <v/>
      </c>
      <c r="L3942" s="263" t="str">
        <f>IFERROR(ROUND(AVERAGEIF('Week 3 - Making'!$B:$B,'Product List'!$A3942,'Week 3 - Making'!$P:$P),0),"")</f>
        <v/>
      </c>
      <c r="M3942" s="7" t="str">
        <f>IFERROR(ROUND(AVERAGEIF('Week 4 - Making'!$B:$B,'Product List'!$A3942,'Week 4 - Making'!$P:$P),0),"")</f>
        <v/>
      </c>
      <c r="N3942" s="7" t="str">
        <f>IFERROR(ROUND(AVERAGEIF('Week 5 - Making'!$B:$B,'Product List'!$A3942,'Week 5 - Making'!$P:$P),0),"")</f>
        <v/>
      </c>
      <c r="O3942" s="7"/>
      <c r="P3942" s="7" t="str">
        <f t="array" ref="P3942">iferror(xlookup(C3942,'Product Families'!A:A,'Product Families'!S:S),"")</f>
        <v/>
      </c>
    </row>
    <row r="3943" ht="14.25" customHeight="1">
      <c r="A3943" s="122"/>
      <c r="B3943" s="270"/>
      <c r="C3943" s="122"/>
      <c r="D3943" s="7" t="str">
        <f t="array" ref="D3943">IFERROR(XLOOKUP($C3943,'Product Families'!$A:$A,'Product Families'!$D:$D),"")</f>
        <v/>
      </c>
      <c r="E3943" s="7" t="str">
        <f t="array" ref="E3943">IFERROR(XLOOKUP($C3943,'Product Families'!$A:$A,'Product Families'!$E:$E),"")</f>
        <v/>
      </c>
      <c r="F3943" s="7" t="str">
        <f t="array" ref="F3943">IFERROR(XLOOKUP($C3943,'Product Families'!$A:$A,'Product Families'!$F:$F),"")</f>
        <v/>
      </c>
      <c r="G3943" s="7" t="str">
        <f t="array" ref="G3943">IFERROR(XLOOKUP($C3943,'Product Families'!$A:$A,'Product Families'!$G:$G),"")</f>
        <v/>
      </c>
      <c r="J3943" s="7" t="str">
        <f>IFERROR(ROUND(AVERAGEIF('Week 1 - Making'!$B:$B,'Product List'!$A3943,'Week 1 - Making'!$P:$P),0),"")</f>
        <v/>
      </c>
      <c r="K3943" s="7" t="str">
        <f>IFERROR(ROUND(AVERAGEIF('Week 2 - Making'!$B:$B,'Product List'!$A3943,'Week 2 - Making'!$P:$P),0),"")</f>
        <v/>
      </c>
      <c r="L3943" s="263" t="str">
        <f>IFERROR(ROUND(AVERAGEIF('Week 3 - Making'!$B:$B,'Product List'!$A3943,'Week 3 - Making'!$P:$P),0),"")</f>
        <v/>
      </c>
      <c r="M3943" s="7" t="str">
        <f>IFERROR(ROUND(AVERAGEIF('Week 4 - Making'!$B:$B,'Product List'!$A3943,'Week 4 - Making'!$P:$P),0),"")</f>
        <v/>
      </c>
      <c r="N3943" s="7" t="str">
        <f>IFERROR(ROUND(AVERAGEIF('Week 5 - Making'!$B:$B,'Product List'!$A3943,'Week 5 - Making'!$P:$P),0),"")</f>
        <v/>
      </c>
      <c r="O3943" s="7"/>
      <c r="P3943" s="7" t="str">
        <f t="array" ref="P3943">iferror(xlookup(C3943,'Product Families'!A:A,'Product Families'!S:S),"")</f>
        <v/>
      </c>
    </row>
    <row r="3944" ht="14.25" customHeight="1">
      <c r="A3944" s="122"/>
      <c r="B3944" s="270"/>
      <c r="C3944" s="122"/>
      <c r="D3944" s="7" t="str">
        <f t="array" ref="D3944">IFERROR(XLOOKUP($C3944,'Product Families'!$A:$A,'Product Families'!$D:$D),"")</f>
        <v/>
      </c>
      <c r="E3944" s="7" t="str">
        <f t="array" ref="E3944">IFERROR(XLOOKUP($C3944,'Product Families'!$A:$A,'Product Families'!$E:$E),"")</f>
        <v/>
      </c>
      <c r="F3944" s="7" t="str">
        <f t="array" ref="F3944">IFERROR(XLOOKUP($C3944,'Product Families'!$A:$A,'Product Families'!$F:$F),"")</f>
        <v/>
      </c>
      <c r="G3944" s="7" t="str">
        <f t="array" ref="G3944">IFERROR(XLOOKUP($C3944,'Product Families'!$A:$A,'Product Families'!$G:$G),"")</f>
        <v/>
      </c>
      <c r="J3944" s="7" t="str">
        <f>IFERROR(ROUND(AVERAGEIF('Week 1 - Making'!$B:$B,'Product List'!$A3944,'Week 1 - Making'!$P:$P),0),"")</f>
        <v/>
      </c>
      <c r="K3944" s="7" t="str">
        <f>IFERROR(ROUND(AVERAGEIF('Week 2 - Making'!$B:$B,'Product List'!$A3944,'Week 2 - Making'!$P:$P),0),"")</f>
        <v/>
      </c>
      <c r="L3944" s="263" t="str">
        <f>IFERROR(ROUND(AVERAGEIF('Week 3 - Making'!$B:$B,'Product List'!$A3944,'Week 3 - Making'!$P:$P),0),"")</f>
        <v/>
      </c>
      <c r="M3944" s="7" t="str">
        <f>IFERROR(ROUND(AVERAGEIF('Week 4 - Making'!$B:$B,'Product List'!$A3944,'Week 4 - Making'!$P:$P),0),"")</f>
        <v/>
      </c>
      <c r="N3944" s="7" t="str">
        <f>IFERROR(ROUND(AVERAGEIF('Week 5 - Making'!$B:$B,'Product List'!$A3944,'Week 5 - Making'!$P:$P),0),"")</f>
        <v/>
      </c>
      <c r="O3944" s="7"/>
      <c r="P3944" s="7" t="str">
        <f t="array" ref="P3944">iferror(xlookup(C3944,'Product Families'!A:A,'Product Families'!S:S),"")</f>
        <v/>
      </c>
    </row>
    <row r="3945" ht="14.25" customHeight="1">
      <c r="A3945" s="122"/>
      <c r="B3945" s="270"/>
      <c r="C3945" s="122"/>
      <c r="D3945" s="7" t="str">
        <f t="array" ref="D3945">IFERROR(XLOOKUP($C3945,'Product Families'!$A:$A,'Product Families'!$D:$D),"")</f>
        <v/>
      </c>
      <c r="E3945" s="7" t="str">
        <f t="array" ref="E3945">IFERROR(XLOOKUP($C3945,'Product Families'!$A:$A,'Product Families'!$E:$E),"")</f>
        <v/>
      </c>
      <c r="F3945" s="7" t="str">
        <f t="array" ref="F3945">IFERROR(XLOOKUP($C3945,'Product Families'!$A:$A,'Product Families'!$F:$F),"")</f>
        <v/>
      </c>
      <c r="G3945" s="7" t="str">
        <f t="array" ref="G3945">IFERROR(XLOOKUP($C3945,'Product Families'!$A:$A,'Product Families'!$G:$G),"")</f>
        <v/>
      </c>
      <c r="J3945" s="7" t="str">
        <f>IFERROR(ROUND(AVERAGEIF('Week 1 - Making'!$B:$B,'Product List'!$A3945,'Week 1 - Making'!$P:$P),0),"")</f>
        <v/>
      </c>
      <c r="K3945" s="7" t="str">
        <f>IFERROR(ROUND(AVERAGEIF('Week 2 - Making'!$B:$B,'Product List'!$A3945,'Week 2 - Making'!$P:$P),0),"")</f>
        <v/>
      </c>
      <c r="L3945" s="263" t="str">
        <f>IFERROR(ROUND(AVERAGEIF('Week 3 - Making'!$B:$B,'Product List'!$A3945,'Week 3 - Making'!$P:$P),0),"")</f>
        <v/>
      </c>
      <c r="M3945" s="7" t="str">
        <f>IFERROR(ROUND(AVERAGEIF('Week 4 - Making'!$B:$B,'Product List'!$A3945,'Week 4 - Making'!$P:$P),0),"")</f>
        <v/>
      </c>
      <c r="N3945" s="7" t="str">
        <f>IFERROR(ROUND(AVERAGEIF('Week 5 - Making'!$B:$B,'Product List'!$A3945,'Week 5 - Making'!$P:$P),0),"")</f>
        <v/>
      </c>
      <c r="O3945" s="7"/>
      <c r="P3945" s="7" t="str">
        <f t="array" ref="P3945">iferror(xlookup(C3945,'Product Families'!A:A,'Product Families'!S:S),"")</f>
        <v/>
      </c>
    </row>
    <row r="3946" ht="14.25" customHeight="1">
      <c r="A3946" s="122"/>
      <c r="B3946" s="270"/>
      <c r="C3946" s="122"/>
      <c r="D3946" s="7" t="str">
        <f t="array" ref="D3946">IFERROR(XLOOKUP($C3946,'Product Families'!$A:$A,'Product Families'!$D:$D),"")</f>
        <v/>
      </c>
      <c r="E3946" s="7" t="str">
        <f t="array" ref="E3946">IFERROR(XLOOKUP($C3946,'Product Families'!$A:$A,'Product Families'!$E:$E),"")</f>
        <v/>
      </c>
      <c r="F3946" s="7" t="str">
        <f t="array" ref="F3946">IFERROR(XLOOKUP($C3946,'Product Families'!$A:$A,'Product Families'!$F:$F),"")</f>
        <v/>
      </c>
      <c r="G3946" s="7" t="str">
        <f t="array" ref="G3946">IFERROR(XLOOKUP($C3946,'Product Families'!$A:$A,'Product Families'!$G:$G),"")</f>
        <v/>
      </c>
      <c r="J3946" s="7" t="str">
        <f>IFERROR(ROUND(AVERAGEIF('Week 1 - Making'!$B:$B,'Product List'!$A3946,'Week 1 - Making'!$P:$P),0),"")</f>
        <v/>
      </c>
      <c r="K3946" s="7" t="str">
        <f>IFERROR(ROUND(AVERAGEIF('Week 2 - Making'!$B:$B,'Product List'!$A3946,'Week 2 - Making'!$P:$P),0),"")</f>
        <v/>
      </c>
      <c r="L3946" s="263" t="str">
        <f>IFERROR(ROUND(AVERAGEIF('Week 3 - Making'!$B:$B,'Product List'!$A3946,'Week 3 - Making'!$P:$P),0),"")</f>
        <v/>
      </c>
      <c r="M3946" s="7" t="str">
        <f>IFERROR(ROUND(AVERAGEIF('Week 4 - Making'!$B:$B,'Product List'!$A3946,'Week 4 - Making'!$P:$P),0),"")</f>
        <v/>
      </c>
      <c r="N3946" s="7" t="str">
        <f>IFERROR(ROUND(AVERAGEIF('Week 5 - Making'!$B:$B,'Product List'!$A3946,'Week 5 - Making'!$P:$P),0),"")</f>
        <v/>
      </c>
      <c r="O3946" s="7"/>
      <c r="P3946" s="7" t="str">
        <f t="array" ref="P3946">iferror(xlookup(C3946,'Product Families'!A:A,'Product Families'!S:S),"")</f>
        <v/>
      </c>
    </row>
    <row r="3947" ht="14.25" customHeight="1">
      <c r="A3947" s="122"/>
      <c r="B3947" s="270"/>
      <c r="C3947" s="122"/>
      <c r="D3947" s="7" t="str">
        <f t="array" ref="D3947">IFERROR(XLOOKUP($C3947,'Product Families'!$A:$A,'Product Families'!$D:$D),"")</f>
        <v/>
      </c>
      <c r="E3947" s="7" t="str">
        <f t="array" ref="E3947">IFERROR(XLOOKUP($C3947,'Product Families'!$A:$A,'Product Families'!$E:$E),"")</f>
        <v/>
      </c>
      <c r="F3947" s="7" t="str">
        <f t="array" ref="F3947">IFERROR(XLOOKUP($C3947,'Product Families'!$A:$A,'Product Families'!$F:$F),"")</f>
        <v/>
      </c>
      <c r="G3947" s="7" t="str">
        <f t="array" ref="G3947">IFERROR(XLOOKUP($C3947,'Product Families'!$A:$A,'Product Families'!$G:$G),"")</f>
        <v/>
      </c>
      <c r="J3947" s="7" t="str">
        <f>IFERROR(ROUND(AVERAGEIF('Week 1 - Making'!$B:$B,'Product List'!$A3947,'Week 1 - Making'!$P:$P),0),"")</f>
        <v/>
      </c>
      <c r="K3947" s="7" t="str">
        <f>IFERROR(ROUND(AVERAGEIF('Week 2 - Making'!$B:$B,'Product List'!$A3947,'Week 2 - Making'!$P:$P),0),"")</f>
        <v/>
      </c>
      <c r="L3947" s="263" t="str">
        <f>IFERROR(ROUND(AVERAGEIF('Week 3 - Making'!$B:$B,'Product List'!$A3947,'Week 3 - Making'!$P:$P),0),"")</f>
        <v/>
      </c>
      <c r="M3947" s="7" t="str">
        <f>IFERROR(ROUND(AVERAGEIF('Week 4 - Making'!$B:$B,'Product List'!$A3947,'Week 4 - Making'!$P:$P),0),"")</f>
        <v/>
      </c>
      <c r="N3947" s="7" t="str">
        <f>IFERROR(ROUND(AVERAGEIF('Week 5 - Making'!$B:$B,'Product List'!$A3947,'Week 5 - Making'!$P:$P),0),"")</f>
        <v/>
      </c>
      <c r="O3947" s="7"/>
      <c r="P3947" s="7" t="str">
        <f t="array" ref="P3947">iferror(xlookup(C3947,'Product Families'!A:A,'Product Families'!S:S),"")</f>
        <v/>
      </c>
    </row>
    <row r="3948" ht="14.25" customHeight="1">
      <c r="A3948" s="122"/>
      <c r="B3948" s="270"/>
      <c r="C3948" s="122"/>
      <c r="D3948" s="7" t="str">
        <f t="array" ref="D3948">IFERROR(XLOOKUP($C3948,'Product Families'!$A:$A,'Product Families'!$D:$D),"")</f>
        <v/>
      </c>
      <c r="E3948" s="7" t="str">
        <f t="array" ref="E3948">IFERROR(XLOOKUP($C3948,'Product Families'!$A:$A,'Product Families'!$E:$E),"")</f>
        <v/>
      </c>
      <c r="F3948" s="7" t="str">
        <f t="array" ref="F3948">IFERROR(XLOOKUP($C3948,'Product Families'!$A:$A,'Product Families'!$F:$F),"")</f>
        <v/>
      </c>
      <c r="G3948" s="7" t="str">
        <f t="array" ref="G3948">IFERROR(XLOOKUP($C3948,'Product Families'!$A:$A,'Product Families'!$G:$G),"")</f>
        <v/>
      </c>
      <c r="J3948" s="7" t="str">
        <f>IFERROR(ROUND(AVERAGEIF('Week 1 - Making'!$B:$B,'Product List'!$A3948,'Week 1 - Making'!$P:$P),0),"")</f>
        <v/>
      </c>
      <c r="K3948" s="7" t="str">
        <f>IFERROR(ROUND(AVERAGEIF('Week 2 - Making'!$B:$B,'Product List'!$A3948,'Week 2 - Making'!$P:$P),0),"")</f>
        <v/>
      </c>
      <c r="L3948" s="263" t="str">
        <f>IFERROR(ROUND(AVERAGEIF('Week 3 - Making'!$B:$B,'Product List'!$A3948,'Week 3 - Making'!$P:$P),0),"")</f>
        <v/>
      </c>
      <c r="M3948" s="7" t="str">
        <f>IFERROR(ROUND(AVERAGEIF('Week 4 - Making'!$B:$B,'Product List'!$A3948,'Week 4 - Making'!$P:$P),0),"")</f>
        <v/>
      </c>
      <c r="N3948" s="7" t="str">
        <f>IFERROR(ROUND(AVERAGEIF('Week 5 - Making'!$B:$B,'Product List'!$A3948,'Week 5 - Making'!$P:$P),0),"")</f>
        <v/>
      </c>
      <c r="O3948" s="7"/>
      <c r="P3948" s="7" t="str">
        <f t="array" ref="P3948">iferror(xlookup(C3948,'Product Families'!A:A,'Product Families'!S:S),"")</f>
        <v/>
      </c>
    </row>
    <row r="3949" ht="14.25" customHeight="1">
      <c r="A3949" s="122"/>
      <c r="B3949" s="270"/>
      <c r="C3949" s="122"/>
      <c r="D3949" s="7" t="str">
        <f t="array" ref="D3949">IFERROR(XLOOKUP($C3949,'Product Families'!$A:$A,'Product Families'!$D:$D),"")</f>
        <v/>
      </c>
      <c r="E3949" s="7" t="str">
        <f t="array" ref="E3949">IFERROR(XLOOKUP($C3949,'Product Families'!$A:$A,'Product Families'!$E:$E),"")</f>
        <v/>
      </c>
      <c r="F3949" s="7" t="str">
        <f t="array" ref="F3949">IFERROR(XLOOKUP($C3949,'Product Families'!$A:$A,'Product Families'!$F:$F),"")</f>
        <v/>
      </c>
      <c r="G3949" s="7" t="str">
        <f t="array" ref="G3949">IFERROR(XLOOKUP($C3949,'Product Families'!$A:$A,'Product Families'!$G:$G),"")</f>
        <v/>
      </c>
      <c r="J3949" s="7" t="str">
        <f>IFERROR(ROUND(AVERAGEIF('Week 1 - Making'!$B:$B,'Product List'!$A3949,'Week 1 - Making'!$P:$P),0),"")</f>
        <v/>
      </c>
      <c r="K3949" s="7" t="str">
        <f>IFERROR(ROUND(AVERAGEIF('Week 2 - Making'!$B:$B,'Product List'!$A3949,'Week 2 - Making'!$P:$P),0),"")</f>
        <v/>
      </c>
      <c r="L3949" s="263" t="str">
        <f>IFERROR(ROUND(AVERAGEIF('Week 3 - Making'!$B:$B,'Product List'!$A3949,'Week 3 - Making'!$P:$P),0),"")</f>
        <v/>
      </c>
      <c r="M3949" s="7" t="str">
        <f>IFERROR(ROUND(AVERAGEIF('Week 4 - Making'!$B:$B,'Product List'!$A3949,'Week 4 - Making'!$P:$P),0),"")</f>
        <v/>
      </c>
      <c r="N3949" s="7" t="str">
        <f>IFERROR(ROUND(AVERAGEIF('Week 5 - Making'!$B:$B,'Product List'!$A3949,'Week 5 - Making'!$P:$P),0),"")</f>
        <v/>
      </c>
      <c r="O3949" s="7"/>
      <c r="P3949" s="7" t="str">
        <f t="array" ref="P3949">iferror(xlookup(C3949,'Product Families'!A:A,'Product Families'!S:S),"")</f>
        <v/>
      </c>
    </row>
    <row r="3950" ht="14.25" customHeight="1">
      <c r="A3950" s="122"/>
      <c r="B3950" s="270"/>
      <c r="C3950" s="122"/>
      <c r="D3950" s="7" t="str">
        <f t="array" ref="D3950">IFERROR(XLOOKUP($C3950,'Product Families'!$A:$A,'Product Families'!$D:$D),"")</f>
        <v/>
      </c>
      <c r="E3950" s="7" t="str">
        <f t="array" ref="E3950">IFERROR(XLOOKUP($C3950,'Product Families'!$A:$A,'Product Families'!$E:$E),"")</f>
        <v/>
      </c>
      <c r="F3950" s="7" t="str">
        <f t="array" ref="F3950">IFERROR(XLOOKUP($C3950,'Product Families'!$A:$A,'Product Families'!$F:$F),"")</f>
        <v/>
      </c>
      <c r="G3950" s="7" t="str">
        <f t="array" ref="G3950">IFERROR(XLOOKUP($C3950,'Product Families'!$A:$A,'Product Families'!$G:$G),"")</f>
        <v/>
      </c>
      <c r="J3950" s="7" t="str">
        <f>IFERROR(ROUND(AVERAGEIF('Week 1 - Making'!$B:$B,'Product List'!$A3950,'Week 1 - Making'!$P:$P),0),"")</f>
        <v/>
      </c>
      <c r="K3950" s="7" t="str">
        <f>IFERROR(ROUND(AVERAGEIF('Week 2 - Making'!$B:$B,'Product List'!$A3950,'Week 2 - Making'!$P:$P),0),"")</f>
        <v/>
      </c>
      <c r="L3950" s="263" t="str">
        <f>IFERROR(ROUND(AVERAGEIF('Week 3 - Making'!$B:$B,'Product List'!$A3950,'Week 3 - Making'!$P:$P),0),"")</f>
        <v/>
      </c>
      <c r="M3950" s="7" t="str">
        <f>IFERROR(ROUND(AVERAGEIF('Week 4 - Making'!$B:$B,'Product List'!$A3950,'Week 4 - Making'!$P:$P),0),"")</f>
        <v/>
      </c>
      <c r="N3950" s="7" t="str">
        <f>IFERROR(ROUND(AVERAGEIF('Week 5 - Making'!$B:$B,'Product List'!$A3950,'Week 5 - Making'!$P:$P),0),"")</f>
        <v/>
      </c>
      <c r="O3950" s="7"/>
      <c r="P3950" s="7" t="str">
        <f t="array" ref="P3950">iferror(xlookup(C3950,'Product Families'!A:A,'Product Families'!S:S),"")</f>
        <v/>
      </c>
    </row>
    <row r="3951" ht="14.25" customHeight="1">
      <c r="A3951" s="122"/>
      <c r="B3951" s="270"/>
      <c r="C3951" s="122"/>
      <c r="D3951" s="7" t="str">
        <f t="array" ref="D3951">IFERROR(XLOOKUP($C3951,'Product Families'!$A:$A,'Product Families'!$D:$D),"")</f>
        <v/>
      </c>
      <c r="E3951" s="7" t="str">
        <f t="array" ref="E3951">IFERROR(XLOOKUP($C3951,'Product Families'!$A:$A,'Product Families'!$E:$E),"")</f>
        <v/>
      </c>
      <c r="F3951" s="7" t="str">
        <f t="array" ref="F3951">IFERROR(XLOOKUP($C3951,'Product Families'!$A:$A,'Product Families'!$F:$F),"")</f>
        <v/>
      </c>
      <c r="G3951" s="7" t="str">
        <f t="array" ref="G3951">IFERROR(XLOOKUP($C3951,'Product Families'!$A:$A,'Product Families'!$G:$G),"")</f>
        <v/>
      </c>
      <c r="J3951" s="7" t="str">
        <f>IFERROR(ROUND(AVERAGEIF('Week 1 - Making'!$B:$B,'Product List'!$A3951,'Week 1 - Making'!$P:$P),0),"")</f>
        <v/>
      </c>
      <c r="K3951" s="7" t="str">
        <f>IFERROR(ROUND(AVERAGEIF('Week 2 - Making'!$B:$B,'Product List'!$A3951,'Week 2 - Making'!$P:$P),0),"")</f>
        <v/>
      </c>
      <c r="L3951" s="263" t="str">
        <f>IFERROR(ROUND(AVERAGEIF('Week 3 - Making'!$B:$B,'Product List'!$A3951,'Week 3 - Making'!$P:$P),0),"")</f>
        <v/>
      </c>
      <c r="M3951" s="7" t="str">
        <f>IFERROR(ROUND(AVERAGEIF('Week 4 - Making'!$B:$B,'Product List'!$A3951,'Week 4 - Making'!$P:$P),0),"")</f>
        <v/>
      </c>
      <c r="N3951" s="7" t="str">
        <f>IFERROR(ROUND(AVERAGEIF('Week 5 - Making'!$B:$B,'Product List'!$A3951,'Week 5 - Making'!$P:$P),0),"")</f>
        <v/>
      </c>
      <c r="O3951" s="7"/>
      <c r="P3951" s="7" t="str">
        <f t="array" ref="P3951">iferror(xlookup(C3951,'Product Families'!A:A,'Product Families'!S:S),"")</f>
        <v/>
      </c>
    </row>
    <row r="3952" ht="14.25" customHeight="1">
      <c r="A3952" s="122"/>
      <c r="B3952" s="270"/>
      <c r="C3952" s="122"/>
      <c r="D3952" s="7" t="str">
        <f t="array" ref="D3952">IFERROR(XLOOKUP($C3952,'Product Families'!$A:$A,'Product Families'!$D:$D),"")</f>
        <v/>
      </c>
      <c r="E3952" s="7" t="str">
        <f t="array" ref="E3952">IFERROR(XLOOKUP($C3952,'Product Families'!$A:$A,'Product Families'!$E:$E),"")</f>
        <v/>
      </c>
      <c r="F3952" s="7" t="str">
        <f t="array" ref="F3952">IFERROR(XLOOKUP($C3952,'Product Families'!$A:$A,'Product Families'!$F:$F),"")</f>
        <v/>
      </c>
      <c r="G3952" s="7" t="str">
        <f t="array" ref="G3952">IFERROR(XLOOKUP($C3952,'Product Families'!$A:$A,'Product Families'!$G:$G),"")</f>
        <v/>
      </c>
      <c r="J3952" s="7" t="str">
        <f>IFERROR(ROUND(AVERAGEIF('Week 1 - Making'!$B:$B,'Product List'!$A3952,'Week 1 - Making'!$P:$P),0),"")</f>
        <v/>
      </c>
      <c r="K3952" s="7" t="str">
        <f>IFERROR(ROUND(AVERAGEIF('Week 2 - Making'!$B:$B,'Product List'!$A3952,'Week 2 - Making'!$P:$P),0),"")</f>
        <v/>
      </c>
      <c r="L3952" s="263" t="str">
        <f>IFERROR(ROUND(AVERAGEIF('Week 3 - Making'!$B:$B,'Product List'!$A3952,'Week 3 - Making'!$P:$P),0),"")</f>
        <v/>
      </c>
      <c r="M3952" s="7" t="str">
        <f>IFERROR(ROUND(AVERAGEIF('Week 4 - Making'!$B:$B,'Product List'!$A3952,'Week 4 - Making'!$P:$P),0),"")</f>
        <v/>
      </c>
      <c r="N3952" s="7" t="str">
        <f>IFERROR(ROUND(AVERAGEIF('Week 5 - Making'!$B:$B,'Product List'!$A3952,'Week 5 - Making'!$P:$P),0),"")</f>
        <v/>
      </c>
      <c r="O3952" s="7"/>
      <c r="P3952" s="7" t="str">
        <f t="array" ref="P3952">iferror(xlookup(C3952,'Product Families'!A:A,'Product Families'!S:S),"")</f>
        <v/>
      </c>
    </row>
    <row r="3953" ht="14.25" customHeight="1">
      <c r="A3953" s="122"/>
      <c r="B3953" s="270"/>
      <c r="C3953" s="122"/>
      <c r="D3953" s="7" t="str">
        <f t="array" ref="D3953">IFERROR(XLOOKUP($C3953,'Product Families'!$A:$A,'Product Families'!$D:$D),"")</f>
        <v/>
      </c>
      <c r="E3953" s="7" t="str">
        <f t="array" ref="E3953">IFERROR(XLOOKUP($C3953,'Product Families'!$A:$A,'Product Families'!$E:$E),"")</f>
        <v/>
      </c>
      <c r="F3953" s="7" t="str">
        <f t="array" ref="F3953">IFERROR(XLOOKUP($C3953,'Product Families'!$A:$A,'Product Families'!$F:$F),"")</f>
        <v/>
      </c>
      <c r="G3953" s="7" t="str">
        <f t="array" ref="G3953">IFERROR(XLOOKUP($C3953,'Product Families'!$A:$A,'Product Families'!$G:$G),"")</f>
        <v/>
      </c>
      <c r="J3953" s="7" t="str">
        <f>IFERROR(ROUND(AVERAGEIF('Week 1 - Making'!$B:$B,'Product List'!$A3953,'Week 1 - Making'!$P:$P),0),"")</f>
        <v/>
      </c>
      <c r="K3953" s="7" t="str">
        <f>IFERROR(ROUND(AVERAGEIF('Week 2 - Making'!$B:$B,'Product List'!$A3953,'Week 2 - Making'!$P:$P),0),"")</f>
        <v/>
      </c>
      <c r="L3953" s="263" t="str">
        <f>IFERROR(ROUND(AVERAGEIF('Week 3 - Making'!$B:$B,'Product List'!$A3953,'Week 3 - Making'!$P:$P),0),"")</f>
        <v/>
      </c>
      <c r="M3953" s="7" t="str">
        <f>IFERROR(ROUND(AVERAGEIF('Week 4 - Making'!$B:$B,'Product List'!$A3953,'Week 4 - Making'!$P:$P),0),"")</f>
        <v/>
      </c>
      <c r="N3953" s="7" t="str">
        <f>IFERROR(ROUND(AVERAGEIF('Week 5 - Making'!$B:$B,'Product List'!$A3953,'Week 5 - Making'!$P:$P),0),"")</f>
        <v/>
      </c>
      <c r="O3953" s="7"/>
      <c r="P3953" s="7" t="str">
        <f t="array" ref="P3953">iferror(xlookup(C3953,'Product Families'!A:A,'Product Families'!S:S),"")</f>
        <v/>
      </c>
    </row>
    <row r="3954" ht="14.25" customHeight="1">
      <c r="A3954" s="122"/>
      <c r="B3954" s="270"/>
      <c r="C3954" s="122"/>
      <c r="D3954" s="7" t="str">
        <f t="array" ref="D3954">IFERROR(XLOOKUP($C3954,'Product Families'!$A:$A,'Product Families'!$D:$D),"")</f>
        <v/>
      </c>
      <c r="E3954" s="7" t="str">
        <f t="array" ref="E3954">IFERROR(XLOOKUP($C3954,'Product Families'!$A:$A,'Product Families'!$E:$E),"")</f>
        <v/>
      </c>
      <c r="F3954" s="7" t="str">
        <f t="array" ref="F3954">IFERROR(XLOOKUP($C3954,'Product Families'!$A:$A,'Product Families'!$F:$F),"")</f>
        <v/>
      </c>
      <c r="G3954" s="7" t="str">
        <f t="array" ref="G3954">IFERROR(XLOOKUP($C3954,'Product Families'!$A:$A,'Product Families'!$G:$G),"")</f>
        <v/>
      </c>
      <c r="J3954" s="7" t="str">
        <f>IFERROR(ROUND(AVERAGEIF('Week 1 - Making'!$B:$B,'Product List'!$A3954,'Week 1 - Making'!$P:$P),0),"")</f>
        <v/>
      </c>
      <c r="K3954" s="7" t="str">
        <f>IFERROR(ROUND(AVERAGEIF('Week 2 - Making'!$B:$B,'Product List'!$A3954,'Week 2 - Making'!$P:$P),0),"")</f>
        <v/>
      </c>
      <c r="L3954" s="263" t="str">
        <f>IFERROR(ROUND(AVERAGEIF('Week 3 - Making'!$B:$B,'Product List'!$A3954,'Week 3 - Making'!$P:$P),0),"")</f>
        <v/>
      </c>
      <c r="M3954" s="7" t="str">
        <f>IFERROR(ROUND(AVERAGEIF('Week 4 - Making'!$B:$B,'Product List'!$A3954,'Week 4 - Making'!$P:$P),0),"")</f>
        <v/>
      </c>
      <c r="N3954" s="7" t="str">
        <f>IFERROR(ROUND(AVERAGEIF('Week 5 - Making'!$B:$B,'Product List'!$A3954,'Week 5 - Making'!$P:$P),0),"")</f>
        <v/>
      </c>
      <c r="O3954" s="7"/>
      <c r="P3954" s="7" t="str">
        <f t="array" ref="P3954">iferror(xlookup(C3954,'Product Families'!A:A,'Product Families'!S:S),"")</f>
        <v/>
      </c>
    </row>
    <row r="3955" ht="14.25" customHeight="1">
      <c r="A3955" s="122"/>
      <c r="B3955" s="270"/>
      <c r="C3955" s="122"/>
      <c r="D3955" s="7" t="str">
        <f t="array" ref="D3955">IFERROR(XLOOKUP($C3955,'Product Families'!$A:$A,'Product Families'!$D:$D),"")</f>
        <v/>
      </c>
      <c r="E3955" s="7" t="str">
        <f t="array" ref="E3955">IFERROR(XLOOKUP($C3955,'Product Families'!$A:$A,'Product Families'!$E:$E),"")</f>
        <v/>
      </c>
      <c r="F3955" s="7" t="str">
        <f t="array" ref="F3955">IFERROR(XLOOKUP($C3955,'Product Families'!$A:$A,'Product Families'!$F:$F),"")</f>
        <v/>
      </c>
      <c r="G3955" s="7" t="str">
        <f t="array" ref="G3955">IFERROR(XLOOKUP($C3955,'Product Families'!$A:$A,'Product Families'!$G:$G),"")</f>
        <v/>
      </c>
      <c r="J3955" s="7" t="str">
        <f>IFERROR(ROUND(AVERAGEIF('Week 1 - Making'!$B:$B,'Product List'!$A3955,'Week 1 - Making'!$P:$P),0),"")</f>
        <v/>
      </c>
      <c r="K3955" s="7" t="str">
        <f>IFERROR(ROUND(AVERAGEIF('Week 2 - Making'!$B:$B,'Product List'!$A3955,'Week 2 - Making'!$P:$P),0),"")</f>
        <v/>
      </c>
      <c r="L3955" s="263" t="str">
        <f>IFERROR(ROUND(AVERAGEIF('Week 3 - Making'!$B:$B,'Product List'!$A3955,'Week 3 - Making'!$P:$P),0),"")</f>
        <v/>
      </c>
      <c r="M3955" s="7" t="str">
        <f>IFERROR(ROUND(AVERAGEIF('Week 4 - Making'!$B:$B,'Product List'!$A3955,'Week 4 - Making'!$P:$P),0),"")</f>
        <v/>
      </c>
      <c r="N3955" s="7" t="str">
        <f>IFERROR(ROUND(AVERAGEIF('Week 5 - Making'!$B:$B,'Product List'!$A3955,'Week 5 - Making'!$P:$P),0),"")</f>
        <v/>
      </c>
      <c r="O3955" s="7"/>
      <c r="P3955" s="7" t="str">
        <f t="array" ref="P3955">iferror(xlookup(C3955,'Product Families'!A:A,'Product Families'!S:S),"")</f>
        <v/>
      </c>
    </row>
    <row r="3956" ht="14.25" customHeight="1">
      <c r="A3956" s="122"/>
      <c r="B3956" s="270"/>
      <c r="C3956" s="122"/>
      <c r="D3956" s="7" t="str">
        <f t="array" ref="D3956">IFERROR(XLOOKUP($C3956,'Product Families'!$A:$A,'Product Families'!$D:$D),"")</f>
        <v/>
      </c>
      <c r="E3956" s="7" t="str">
        <f t="array" ref="E3956">IFERROR(XLOOKUP($C3956,'Product Families'!$A:$A,'Product Families'!$E:$E),"")</f>
        <v/>
      </c>
      <c r="F3956" s="7" t="str">
        <f t="array" ref="F3956">IFERROR(XLOOKUP($C3956,'Product Families'!$A:$A,'Product Families'!$F:$F),"")</f>
        <v/>
      </c>
      <c r="G3956" s="7" t="str">
        <f t="array" ref="G3956">IFERROR(XLOOKUP($C3956,'Product Families'!$A:$A,'Product Families'!$G:$G),"")</f>
        <v/>
      </c>
      <c r="J3956" s="7" t="str">
        <f>IFERROR(ROUND(AVERAGEIF('Week 1 - Making'!$B:$B,'Product List'!$A3956,'Week 1 - Making'!$P:$P),0),"")</f>
        <v/>
      </c>
      <c r="K3956" s="7" t="str">
        <f>IFERROR(ROUND(AVERAGEIF('Week 2 - Making'!$B:$B,'Product List'!$A3956,'Week 2 - Making'!$P:$P),0),"")</f>
        <v/>
      </c>
      <c r="L3956" s="263" t="str">
        <f>IFERROR(ROUND(AVERAGEIF('Week 3 - Making'!$B:$B,'Product List'!$A3956,'Week 3 - Making'!$P:$P),0),"")</f>
        <v/>
      </c>
      <c r="M3956" s="7" t="str">
        <f>IFERROR(ROUND(AVERAGEIF('Week 4 - Making'!$B:$B,'Product List'!$A3956,'Week 4 - Making'!$P:$P),0),"")</f>
        <v/>
      </c>
      <c r="N3956" s="7" t="str">
        <f>IFERROR(ROUND(AVERAGEIF('Week 5 - Making'!$B:$B,'Product List'!$A3956,'Week 5 - Making'!$P:$P),0),"")</f>
        <v/>
      </c>
      <c r="O3956" s="7"/>
      <c r="P3956" s="7" t="str">
        <f t="array" ref="P3956">iferror(xlookup(C3956,'Product Families'!A:A,'Product Families'!S:S),"")</f>
        <v/>
      </c>
    </row>
    <row r="3957" ht="14.25" customHeight="1">
      <c r="A3957" s="122"/>
      <c r="B3957" s="270"/>
      <c r="C3957" s="122"/>
      <c r="D3957" s="7" t="str">
        <f t="array" ref="D3957">IFERROR(XLOOKUP($C3957,'Product Families'!$A:$A,'Product Families'!$D:$D),"")</f>
        <v/>
      </c>
      <c r="E3957" s="7" t="str">
        <f t="array" ref="E3957">IFERROR(XLOOKUP($C3957,'Product Families'!$A:$A,'Product Families'!$E:$E),"")</f>
        <v/>
      </c>
      <c r="F3957" s="7" t="str">
        <f t="array" ref="F3957">IFERROR(XLOOKUP($C3957,'Product Families'!$A:$A,'Product Families'!$F:$F),"")</f>
        <v/>
      </c>
      <c r="G3957" s="7" t="str">
        <f t="array" ref="G3957">IFERROR(XLOOKUP($C3957,'Product Families'!$A:$A,'Product Families'!$G:$G),"")</f>
        <v/>
      </c>
      <c r="J3957" s="7" t="str">
        <f>IFERROR(ROUND(AVERAGEIF('Week 1 - Making'!$B:$B,'Product List'!$A3957,'Week 1 - Making'!$P:$P),0),"")</f>
        <v/>
      </c>
      <c r="K3957" s="7" t="str">
        <f>IFERROR(ROUND(AVERAGEIF('Week 2 - Making'!$B:$B,'Product List'!$A3957,'Week 2 - Making'!$P:$P),0),"")</f>
        <v/>
      </c>
      <c r="L3957" s="263" t="str">
        <f>IFERROR(ROUND(AVERAGEIF('Week 3 - Making'!$B:$B,'Product List'!$A3957,'Week 3 - Making'!$P:$P),0),"")</f>
        <v/>
      </c>
      <c r="M3957" s="7" t="str">
        <f>IFERROR(ROUND(AVERAGEIF('Week 4 - Making'!$B:$B,'Product List'!$A3957,'Week 4 - Making'!$P:$P),0),"")</f>
        <v/>
      </c>
      <c r="N3957" s="7" t="str">
        <f>IFERROR(ROUND(AVERAGEIF('Week 5 - Making'!$B:$B,'Product List'!$A3957,'Week 5 - Making'!$P:$P),0),"")</f>
        <v/>
      </c>
      <c r="O3957" s="7"/>
      <c r="P3957" s="7" t="str">
        <f t="array" ref="P3957">iferror(xlookup(C3957,'Product Families'!A:A,'Product Families'!S:S),"")</f>
        <v/>
      </c>
    </row>
    <row r="3958" ht="14.25" customHeight="1">
      <c r="A3958" s="122"/>
      <c r="B3958" s="270"/>
      <c r="C3958" s="122"/>
      <c r="D3958" s="7" t="str">
        <f t="array" ref="D3958">IFERROR(XLOOKUP($C3958,'Product Families'!$A:$A,'Product Families'!$D:$D),"")</f>
        <v/>
      </c>
      <c r="E3958" s="7" t="str">
        <f t="array" ref="E3958">IFERROR(XLOOKUP($C3958,'Product Families'!$A:$A,'Product Families'!$E:$E),"")</f>
        <v/>
      </c>
      <c r="F3958" s="7" t="str">
        <f t="array" ref="F3958">IFERROR(XLOOKUP($C3958,'Product Families'!$A:$A,'Product Families'!$F:$F),"")</f>
        <v/>
      </c>
      <c r="G3958" s="7" t="str">
        <f t="array" ref="G3958">IFERROR(XLOOKUP($C3958,'Product Families'!$A:$A,'Product Families'!$G:$G),"")</f>
        <v/>
      </c>
      <c r="J3958" s="7" t="str">
        <f>IFERROR(ROUND(AVERAGEIF('Week 1 - Making'!$B:$B,'Product List'!$A3958,'Week 1 - Making'!$P:$P),0),"")</f>
        <v/>
      </c>
      <c r="K3958" s="7" t="str">
        <f>IFERROR(ROUND(AVERAGEIF('Week 2 - Making'!$B:$B,'Product List'!$A3958,'Week 2 - Making'!$P:$P),0),"")</f>
        <v/>
      </c>
      <c r="L3958" s="263" t="str">
        <f>IFERROR(ROUND(AVERAGEIF('Week 3 - Making'!$B:$B,'Product List'!$A3958,'Week 3 - Making'!$P:$P),0),"")</f>
        <v/>
      </c>
      <c r="M3958" s="7" t="str">
        <f>IFERROR(ROUND(AVERAGEIF('Week 4 - Making'!$B:$B,'Product List'!$A3958,'Week 4 - Making'!$P:$P),0),"")</f>
        <v/>
      </c>
      <c r="N3958" s="7" t="str">
        <f>IFERROR(ROUND(AVERAGEIF('Week 5 - Making'!$B:$B,'Product List'!$A3958,'Week 5 - Making'!$P:$P),0),"")</f>
        <v/>
      </c>
      <c r="O3958" s="7"/>
      <c r="P3958" s="7" t="str">
        <f t="array" ref="P3958">iferror(xlookup(C3958,'Product Families'!A:A,'Product Families'!S:S),"")</f>
        <v/>
      </c>
    </row>
    <row r="3959" ht="14.25" customHeight="1">
      <c r="A3959" s="122"/>
      <c r="B3959" s="270"/>
      <c r="C3959" s="122"/>
      <c r="D3959" s="7" t="str">
        <f t="array" ref="D3959">IFERROR(XLOOKUP($C3959,'Product Families'!$A:$A,'Product Families'!$D:$D),"")</f>
        <v/>
      </c>
      <c r="E3959" s="7" t="str">
        <f t="array" ref="E3959">IFERROR(XLOOKUP($C3959,'Product Families'!$A:$A,'Product Families'!$E:$E),"")</f>
        <v/>
      </c>
      <c r="F3959" s="7" t="str">
        <f t="array" ref="F3959">IFERROR(XLOOKUP($C3959,'Product Families'!$A:$A,'Product Families'!$F:$F),"")</f>
        <v/>
      </c>
      <c r="G3959" s="7" t="str">
        <f t="array" ref="G3959">IFERROR(XLOOKUP($C3959,'Product Families'!$A:$A,'Product Families'!$G:$G),"")</f>
        <v/>
      </c>
      <c r="J3959" s="7" t="str">
        <f>IFERROR(ROUND(AVERAGEIF('Week 1 - Making'!$B:$B,'Product List'!$A3959,'Week 1 - Making'!$P:$P),0),"")</f>
        <v/>
      </c>
      <c r="K3959" s="7" t="str">
        <f>IFERROR(ROUND(AVERAGEIF('Week 2 - Making'!$B:$B,'Product List'!$A3959,'Week 2 - Making'!$P:$P),0),"")</f>
        <v/>
      </c>
      <c r="L3959" s="263" t="str">
        <f>IFERROR(ROUND(AVERAGEIF('Week 3 - Making'!$B:$B,'Product List'!$A3959,'Week 3 - Making'!$P:$P),0),"")</f>
        <v/>
      </c>
      <c r="M3959" s="7" t="str">
        <f>IFERROR(ROUND(AVERAGEIF('Week 4 - Making'!$B:$B,'Product List'!$A3959,'Week 4 - Making'!$P:$P),0),"")</f>
        <v/>
      </c>
      <c r="N3959" s="7" t="str">
        <f>IFERROR(ROUND(AVERAGEIF('Week 5 - Making'!$B:$B,'Product List'!$A3959,'Week 5 - Making'!$P:$P),0),"")</f>
        <v/>
      </c>
      <c r="O3959" s="7"/>
      <c r="P3959" s="7" t="str">
        <f t="array" ref="P3959">iferror(xlookup(C3959,'Product Families'!A:A,'Product Families'!S:S),"")</f>
        <v/>
      </c>
    </row>
    <row r="3960" ht="14.25" customHeight="1">
      <c r="A3960" s="122"/>
      <c r="B3960" s="270"/>
      <c r="C3960" s="122"/>
      <c r="D3960" s="7" t="str">
        <f t="array" ref="D3960">IFERROR(XLOOKUP($C3960,'Product Families'!$A:$A,'Product Families'!$D:$D),"")</f>
        <v/>
      </c>
      <c r="E3960" s="7" t="str">
        <f t="array" ref="E3960">IFERROR(XLOOKUP($C3960,'Product Families'!$A:$A,'Product Families'!$E:$E),"")</f>
        <v/>
      </c>
      <c r="F3960" s="7" t="str">
        <f t="array" ref="F3960">IFERROR(XLOOKUP($C3960,'Product Families'!$A:$A,'Product Families'!$F:$F),"")</f>
        <v/>
      </c>
      <c r="G3960" s="7" t="str">
        <f t="array" ref="G3960">IFERROR(XLOOKUP($C3960,'Product Families'!$A:$A,'Product Families'!$G:$G),"")</f>
        <v/>
      </c>
      <c r="J3960" s="7" t="str">
        <f>IFERROR(ROUND(AVERAGEIF('Week 1 - Making'!$B:$B,'Product List'!$A3960,'Week 1 - Making'!$P:$P),0),"")</f>
        <v/>
      </c>
      <c r="K3960" s="7" t="str">
        <f>IFERROR(ROUND(AVERAGEIF('Week 2 - Making'!$B:$B,'Product List'!$A3960,'Week 2 - Making'!$P:$P),0),"")</f>
        <v/>
      </c>
      <c r="L3960" s="263" t="str">
        <f>IFERROR(ROUND(AVERAGEIF('Week 3 - Making'!$B:$B,'Product List'!$A3960,'Week 3 - Making'!$P:$P),0),"")</f>
        <v/>
      </c>
      <c r="M3960" s="7" t="str">
        <f>IFERROR(ROUND(AVERAGEIF('Week 4 - Making'!$B:$B,'Product List'!$A3960,'Week 4 - Making'!$P:$P),0),"")</f>
        <v/>
      </c>
      <c r="N3960" s="7" t="str">
        <f>IFERROR(ROUND(AVERAGEIF('Week 5 - Making'!$B:$B,'Product List'!$A3960,'Week 5 - Making'!$P:$P),0),"")</f>
        <v/>
      </c>
      <c r="O3960" s="7"/>
      <c r="P3960" s="7" t="str">
        <f t="array" ref="P3960">iferror(xlookup(C3960,'Product Families'!A:A,'Product Families'!S:S),"")</f>
        <v/>
      </c>
    </row>
    <row r="3961" ht="14.25" customHeight="1">
      <c r="A3961" s="122"/>
      <c r="B3961" s="270"/>
      <c r="C3961" s="122"/>
      <c r="D3961" s="7" t="str">
        <f t="array" ref="D3961">IFERROR(XLOOKUP($C3961,'Product Families'!$A:$A,'Product Families'!$D:$D),"")</f>
        <v/>
      </c>
      <c r="E3961" s="7" t="str">
        <f t="array" ref="E3961">IFERROR(XLOOKUP($C3961,'Product Families'!$A:$A,'Product Families'!$E:$E),"")</f>
        <v/>
      </c>
      <c r="F3961" s="7" t="str">
        <f t="array" ref="F3961">IFERROR(XLOOKUP($C3961,'Product Families'!$A:$A,'Product Families'!$F:$F),"")</f>
        <v/>
      </c>
      <c r="G3961" s="7" t="str">
        <f t="array" ref="G3961">IFERROR(XLOOKUP($C3961,'Product Families'!$A:$A,'Product Families'!$G:$G),"")</f>
        <v/>
      </c>
      <c r="J3961" s="7" t="str">
        <f>IFERROR(ROUND(AVERAGEIF('Week 1 - Making'!$B:$B,'Product List'!$A3961,'Week 1 - Making'!$P:$P),0),"")</f>
        <v/>
      </c>
      <c r="K3961" s="7" t="str">
        <f>IFERROR(ROUND(AVERAGEIF('Week 2 - Making'!$B:$B,'Product List'!$A3961,'Week 2 - Making'!$P:$P),0),"")</f>
        <v/>
      </c>
      <c r="L3961" s="263" t="str">
        <f>IFERROR(ROUND(AVERAGEIF('Week 3 - Making'!$B:$B,'Product List'!$A3961,'Week 3 - Making'!$P:$P),0),"")</f>
        <v/>
      </c>
      <c r="M3961" s="7" t="str">
        <f>IFERROR(ROUND(AVERAGEIF('Week 4 - Making'!$B:$B,'Product List'!$A3961,'Week 4 - Making'!$P:$P),0),"")</f>
        <v/>
      </c>
      <c r="N3961" s="7" t="str">
        <f>IFERROR(ROUND(AVERAGEIF('Week 5 - Making'!$B:$B,'Product List'!$A3961,'Week 5 - Making'!$P:$P),0),"")</f>
        <v/>
      </c>
      <c r="O3961" s="7"/>
      <c r="P3961" s="7" t="str">
        <f t="array" ref="P3961">iferror(xlookup(C3961,'Product Families'!A:A,'Product Families'!S:S),"")</f>
        <v/>
      </c>
    </row>
    <row r="3962" ht="14.25" customHeight="1">
      <c r="A3962" s="122"/>
      <c r="B3962" s="270"/>
      <c r="C3962" s="122"/>
      <c r="D3962" s="7" t="str">
        <f t="array" ref="D3962">IFERROR(XLOOKUP($C3962,'Product Families'!$A:$A,'Product Families'!$D:$D),"")</f>
        <v/>
      </c>
      <c r="E3962" s="7" t="str">
        <f t="array" ref="E3962">IFERROR(XLOOKUP($C3962,'Product Families'!$A:$A,'Product Families'!$E:$E),"")</f>
        <v/>
      </c>
      <c r="F3962" s="7" t="str">
        <f t="array" ref="F3962">IFERROR(XLOOKUP($C3962,'Product Families'!$A:$A,'Product Families'!$F:$F),"")</f>
        <v/>
      </c>
      <c r="G3962" s="7" t="str">
        <f t="array" ref="G3962">IFERROR(XLOOKUP($C3962,'Product Families'!$A:$A,'Product Families'!$G:$G),"")</f>
        <v/>
      </c>
      <c r="J3962" s="7" t="str">
        <f>IFERROR(ROUND(AVERAGEIF('Week 1 - Making'!$B:$B,'Product List'!$A3962,'Week 1 - Making'!$P:$P),0),"")</f>
        <v/>
      </c>
      <c r="K3962" s="7" t="str">
        <f>IFERROR(ROUND(AVERAGEIF('Week 2 - Making'!$B:$B,'Product List'!$A3962,'Week 2 - Making'!$P:$P),0),"")</f>
        <v/>
      </c>
      <c r="L3962" s="263" t="str">
        <f>IFERROR(ROUND(AVERAGEIF('Week 3 - Making'!$B:$B,'Product List'!$A3962,'Week 3 - Making'!$P:$P),0),"")</f>
        <v/>
      </c>
      <c r="M3962" s="7" t="str">
        <f>IFERROR(ROUND(AVERAGEIF('Week 4 - Making'!$B:$B,'Product List'!$A3962,'Week 4 - Making'!$P:$P),0),"")</f>
        <v/>
      </c>
      <c r="N3962" s="7" t="str">
        <f>IFERROR(ROUND(AVERAGEIF('Week 5 - Making'!$B:$B,'Product List'!$A3962,'Week 5 - Making'!$P:$P),0),"")</f>
        <v/>
      </c>
      <c r="O3962" s="7"/>
      <c r="P3962" s="7" t="str">
        <f t="array" ref="P3962">iferror(xlookup(C3962,'Product Families'!A:A,'Product Families'!S:S),"")</f>
        <v/>
      </c>
    </row>
    <row r="3963" ht="14.25" customHeight="1">
      <c r="A3963" s="122"/>
      <c r="B3963" s="270"/>
      <c r="C3963" s="122"/>
      <c r="D3963" s="7" t="str">
        <f t="array" ref="D3963">IFERROR(XLOOKUP($C3963,'Product Families'!$A:$A,'Product Families'!$D:$D),"")</f>
        <v/>
      </c>
      <c r="E3963" s="7" t="str">
        <f t="array" ref="E3963">IFERROR(XLOOKUP($C3963,'Product Families'!$A:$A,'Product Families'!$E:$E),"")</f>
        <v/>
      </c>
      <c r="F3963" s="7" t="str">
        <f t="array" ref="F3963">IFERROR(XLOOKUP($C3963,'Product Families'!$A:$A,'Product Families'!$F:$F),"")</f>
        <v/>
      </c>
      <c r="G3963" s="7" t="str">
        <f t="array" ref="G3963">IFERROR(XLOOKUP($C3963,'Product Families'!$A:$A,'Product Families'!$G:$G),"")</f>
        <v/>
      </c>
      <c r="J3963" s="7" t="str">
        <f>IFERROR(ROUND(AVERAGEIF('Week 1 - Making'!$B:$B,'Product List'!$A3963,'Week 1 - Making'!$P:$P),0),"")</f>
        <v/>
      </c>
      <c r="K3963" s="7" t="str">
        <f>IFERROR(ROUND(AVERAGEIF('Week 2 - Making'!$B:$B,'Product List'!$A3963,'Week 2 - Making'!$P:$P),0),"")</f>
        <v/>
      </c>
      <c r="L3963" s="263" t="str">
        <f>IFERROR(ROUND(AVERAGEIF('Week 3 - Making'!$B:$B,'Product List'!$A3963,'Week 3 - Making'!$P:$P),0),"")</f>
        <v/>
      </c>
      <c r="M3963" s="7" t="str">
        <f>IFERROR(ROUND(AVERAGEIF('Week 4 - Making'!$B:$B,'Product List'!$A3963,'Week 4 - Making'!$P:$P),0),"")</f>
        <v/>
      </c>
      <c r="N3963" s="7" t="str">
        <f>IFERROR(ROUND(AVERAGEIF('Week 5 - Making'!$B:$B,'Product List'!$A3963,'Week 5 - Making'!$P:$P),0),"")</f>
        <v/>
      </c>
      <c r="O3963" s="7"/>
      <c r="P3963" s="7" t="str">
        <f t="array" ref="P3963">iferror(xlookup(C3963,'Product Families'!A:A,'Product Families'!S:S),"")</f>
        <v/>
      </c>
    </row>
    <row r="3964" ht="14.25" customHeight="1">
      <c r="A3964" s="122"/>
      <c r="B3964" s="270"/>
      <c r="C3964" s="122"/>
      <c r="D3964" s="7" t="str">
        <f t="array" ref="D3964">IFERROR(XLOOKUP($C3964,'Product Families'!$A:$A,'Product Families'!$D:$D),"")</f>
        <v/>
      </c>
      <c r="E3964" s="7" t="str">
        <f t="array" ref="E3964">IFERROR(XLOOKUP($C3964,'Product Families'!$A:$A,'Product Families'!$E:$E),"")</f>
        <v/>
      </c>
      <c r="F3964" s="7" t="str">
        <f t="array" ref="F3964">IFERROR(XLOOKUP($C3964,'Product Families'!$A:$A,'Product Families'!$F:$F),"")</f>
        <v/>
      </c>
      <c r="G3964" s="7" t="str">
        <f t="array" ref="G3964">IFERROR(XLOOKUP($C3964,'Product Families'!$A:$A,'Product Families'!$G:$G),"")</f>
        <v/>
      </c>
      <c r="J3964" s="7" t="str">
        <f>IFERROR(ROUND(AVERAGEIF('Week 1 - Making'!$B:$B,'Product List'!$A3964,'Week 1 - Making'!$P:$P),0),"")</f>
        <v/>
      </c>
      <c r="K3964" s="7" t="str">
        <f>IFERROR(ROUND(AVERAGEIF('Week 2 - Making'!$B:$B,'Product List'!$A3964,'Week 2 - Making'!$P:$P),0),"")</f>
        <v/>
      </c>
      <c r="L3964" s="263" t="str">
        <f>IFERROR(ROUND(AVERAGEIF('Week 3 - Making'!$B:$B,'Product List'!$A3964,'Week 3 - Making'!$P:$P),0),"")</f>
        <v/>
      </c>
      <c r="M3964" s="7" t="str">
        <f>IFERROR(ROUND(AVERAGEIF('Week 4 - Making'!$B:$B,'Product List'!$A3964,'Week 4 - Making'!$P:$P),0),"")</f>
        <v/>
      </c>
      <c r="N3964" s="7" t="str">
        <f>IFERROR(ROUND(AVERAGEIF('Week 5 - Making'!$B:$B,'Product List'!$A3964,'Week 5 - Making'!$P:$P),0),"")</f>
        <v/>
      </c>
      <c r="O3964" s="7"/>
      <c r="P3964" s="7" t="str">
        <f t="array" ref="P3964">iferror(xlookup(C3964,'Product Families'!A:A,'Product Families'!S:S),"")</f>
        <v/>
      </c>
    </row>
    <row r="3965" ht="14.25" customHeight="1">
      <c r="A3965" s="122"/>
      <c r="B3965" s="270"/>
      <c r="C3965" s="122"/>
      <c r="D3965" s="7" t="str">
        <f t="array" ref="D3965">IFERROR(XLOOKUP($C3965,'Product Families'!$A:$A,'Product Families'!$D:$D),"")</f>
        <v/>
      </c>
      <c r="E3965" s="7" t="str">
        <f t="array" ref="E3965">IFERROR(XLOOKUP($C3965,'Product Families'!$A:$A,'Product Families'!$E:$E),"")</f>
        <v/>
      </c>
      <c r="F3965" s="7" t="str">
        <f t="array" ref="F3965">IFERROR(XLOOKUP($C3965,'Product Families'!$A:$A,'Product Families'!$F:$F),"")</f>
        <v/>
      </c>
      <c r="G3965" s="7" t="str">
        <f t="array" ref="G3965">IFERROR(XLOOKUP($C3965,'Product Families'!$A:$A,'Product Families'!$G:$G),"")</f>
        <v/>
      </c>
      <c r="J3965" s="7" t="str">
        <f>IFERROR(ROUND(AVERAGEIF('Week 1 - Making'!$B:$B,'Product List'!$A3965,'Week 1 - Making'!$P:$P),0),"")</f>
        <v/>
      </c>
      <c r="K3965" s="7" t="str">
        <f>IFERROR(ROUND(AVERAGEIF('Week 2 - Making'!$B:$B,'Product List'!$A3965,'Week 2 - Making'!$P:$P),0),"")</f>
        <v/>
      </c>
      <c r="L3965" s="263" t="str">
        <f>IFERROR(ROUND(AVERAGEIF('Week 3 - Making'!$B:$B,'Product List'!$A3965,'Week 3 - Making'!$P:$P),0),"")</f>
        <v/>
      </c>
      <c r="M3965" s="7" t="str">
        <f>IFERROR(ROUND(AVERAGEIF('Week 4 - Making'!$B:$B,'Product List'!$A3965,'Week 4 - Making'!$P:$P),0),"")</f>
        <v/>
      </c>
      <c r="N3965" s="7" t="str">
        <f>IFERROR(ROUND(AVERAGEIF('Week 5 - Making'!$B:$B,'Product List'!$A3965,'Week 5 - Making'!$P:$P),0),"")</f>
        <v/>
      </c>
      <c r="O3965" s="7"/>
      <c r="P3965" s="7" t="str">
        <f t="array" ref="P3965">iferror(xlookup(C3965,'Product Families'!A:A,'Product Families'!S:S),"")</f>
        <v/>
      </c>
    </row>
    <row r="3966" ht="14.25" customHeight="1">
      <c r="A3966" s="122"/>
      <c r="B3966" s="270"/>
      <c r="C3966" s="122"/>
      <c r="D3966" s="7" t="str">
        <f t="array" ref="D3966">IFERROR(XLOOKUP($C3966,'Product Families'!$A:$A,'Product Families'!$D:$D),"")</f>
        <v/>
      </c>
      <c r="E3966" s="7" t="str">
        <f t="array" ref="E3966">IFERROR(XLOOKUP($C3966,'Product Families'!$A:$A,'Product Families'!$E:$E),"")</f>
        <v/>
      </c>
      <c r="F3966" s="7" t="str">
        <f t="array" ref="F3966">IFERROR(XLOOKUP($C3966,'Product Families'!$A:$A,'Product Families'!$F:$F),"")</f>
        <v/>
      </c>
      <c r="G3966" s="7" t="str">
        <f t="array" ref="G3966">IFERROR(XLOOKUP($C3966,'Product Families'!$A:$A,'Product Families'!$G:$G),"")</f>
        <v/>
      </c>
      <c r="J3966" s="7" t="str">
        <f>IFERROR(ROUND(AVERAGEIF('Week 1 - Making'!$B:$B,'Product List'!$A3966,'Week 1 - Making'!$P:$P),0),"")</f>
        <v/>
      </c>
      <c r="K3966" s="7" t="str">
        <f>IFERROR(ROUND(AVERAGEIF('Week 2 - Making'!$B:$B,'Product List'!$A3966,'Week 2 - Making'!$P:$P),0),"")</f>
        <v/>
      </c>
      <c r="L3966" s="263" t="str">
        <f>IFERROR(ROUND(AVERAGEIF('Week 3 - Making'!$B:$B,'Product List'!$A3966,'Week 3 - Making'!$P:$P),0),"")</f>
        <v/>
      </c>
      <c r="M3966" s="7" t="str">
        <f>IFERROR(ROUND(AVERAGEIF('Week 4 - Making'!$B:$B,'Product List'!$A3966,'Week 4 - Making'!$P:$P),0),"")</f>
        <v/>
      </c>
      <c r="N3966" s="7" t="str">
        <f>IFERROR(ROUND(AVERAGEIF('Week 5 - Making'!$B:$B,'Product List'!$A3966,'Week 5 - Making'!$P:$P),0),"")</f>
        <v/>
      </c>
      <c r="O3966" s="7"/>
      <c r="P3966" s="7" t="str">
        <f t="array" ref="P3966">iferror(xlookup(C3966,'Product Families'!A:A,'Product Families'!S:S),"")</f>
        <v/>
      </c>
    </row>
    <row r="3967" ht="14.25" customHeight="1">
      <c r="A3967" s="122"/>
      <c r="B3967" s="270"/>
      <c r="C3967" s="122"/>
      <c r="D3967" s="7" t="str">
        <f t="array" ref="D3967">IFERROR(XLOOKUP($C3967,'Product Families'!$A:$A,'Product Families'!$D:$D),"")</f>
        <v/>
      </c>
      <c r="E3967" s="7" t="str">
        <f t="array" ref="E3967">IFERROR(XLOOKUP($C3967,'Product Families'!$A:$A,'Product Families'!$E:$E),"")</f>
        <v/>
      </c>
      <c r="F3967" s="7" t="str">
        <f t="array" ref="F3967">IFERROR(XLOOKUP($C3967,'Product Families'!$A:$A,'Product Families'!$F:$F),"")</f>
        <v/>
      </c>
      <c r="G3967" s="7" t="str">
        <f t="array" ref="G3967">IFERROR(XLOOKUP($C3967,'Product Families'!$A:$A,'Product Families'!$G:$G),"")</f>
        <v/>
      </c>
      <c r="J3967" s="7" t="str">
        <f>IFERROR(ROUND(AVERAGEIF('Week 1 - Making'!$B:$B,'Product List'!$A3967,'Week 1 - Making'!$P:$P),0),"")</f>
        <v/>
      </c>
      <c r="K3967" s="7" t="str">
        <f>IFERROR(ROUND(AVERAGEIF('Week 2 - Making'!$B:$B,'Product List'!$A3967,'Week 2 - Making'!$P:$P),0),"")</f>
        <v/>
      </c>
      <c r="L3967" s="263" t="str">
        <f>IFERROR(ROUND(AVERAGEIF('Week 3 - Making'!$B:$B,'Product List'!$A3967,'Week 3 - Making'!$P:$P),0),"")</f>
        <v/>
      </c>
      <c r="M3967" s="7" t="str">
        <f>IFERROR(ROUND(AVERAGEIF('Week 4 - Making'!$B:$B,'Product List'!$A3967,'Week 4 - Making'!$P:$P),0),"")</f>
        <v/>
      </c>
      <c r="N3967" s="7" t="str">
        <f>IFERROR(ROUND(AVERAGEIF('Week 5 - Making'!$B:$B,'Product List'!$A3967,'Week 5 - Making'!$P:$P),0),"")</f>
        <v/>
      </c>
      <c r="O3967" s="7"/>
      <c r="P3967" s="7" t="str">
        <f t="array" ref="P3967">iferror(xlookup(C3967,'Product Families'!A:A,'Product Families'!S:S),"")</f>
        <v/>
      </c>
    </row>
    <row r="3968" ht="14.25" customHeight="1">
      <c r="A3968" s="122"/>
      <c r="B3968" s="270"/>
      <c r="C3968" s="122"/>
      <c r="D3968" s="7" t="str">
        <f t="array" ref="D3968">IFERROR(XLOOKUP($C3968,'Product Families'!$A:$A,'Product Families'!$D:$D),"")</f>
        <v/>
      </c>
      <c r="E3968" s="7" t="str">
        <f t="array" ref="E3968">IFERROR(XLOOKUP($C3968,'Product Families'!$A:$A,'Product Families'!$E:$E),"")</f>
        <v/>
      </c>
      <c r="F3968" s="7" t="str">
        <f t="array" ref="F3968">IFERROR(XLOOKUP($C3968,'Product Families'!$A:$A,'Product Families'!$F:$F),"")</f>
        <v/>
      </c>
      <c r="G3968" s="7" t="str">
        <f t="array" ref="G3968">IFERROR(XLOOKUP($C3968,'Product Families'!$A:$A,'Product Families'!$G:$G),"")</f>
        <v/>
      </c>
      <c r="J3968" s="7" t="str">
        <f>IFERROR(ROUND(AVERAGEIF('Week 1 - Making'!$B:$B,'Product List'!$A3968,'Week 1 - Making'!$P:$P),0),"")</f>
        <v/>
      </c>
      <c r="K3968" s="7" t="str">
        <f>IFERROR(ROUND(AVERAGEIF('Week 2 - Making'!$B:$B,'Product List'!$A3968,'Week 2 - Making'!$P:$P),0),"")</f>
        <v/>
      </c>
      <c r="L3968" s="263" t="str">
        <f>IFERROR(ROUND(AVERAGEIF('Week 3 - Making'!$B:$B,'Product List'!$A3968,'Week 3 - Making'!$P:$P),0),"")</f>
        <v/>
      </c>
      <c r="M3968" s="7" t="str">
        <f>IFERROR(ROUND(AVERAGEIF('Week 4 - Making'!$B:$B,'Product List'!$A3968,'Week 4 - Making'!$P:$P),0),"")</f>
        <v/>
      </c>
      <c r="N3968" s="7" t="str">
        <f>IFERROR(ROUND(AVERAGEIF('Week 5 - Making'!$B:$B,'Product List'!$A3968,'Week 5 - Making'!$P:$P),0),"")</f>
        <v/>
      </c>
      <c r="O3968" s="7"/>
      <c r="P3968" s="7" t="str">
        <f t="array" ref="P3968">iferror(xlookup(C3968,'Product Families'!A:A,'Product Families'!S:S),"")</f>
        <v/>
      </c>
    </row>
    <row r="3969" ht="14.25" customHeight="1">
      <c r="A3969" s="122"/>
      <c r="B3969" s="270"/>
      <c r="C3969" s="122"/>
      <c r="D3969" s="7" t="str">
        <f t="array" ref="D3969">IFERROR(XLOOKUP($C3969,'Product Families'!$A:$A,'Product Families'!$D:$D),"")</f>
        <v/>
      </c>
      <c r="E3969" s="7" t="str">
        <f t="array" ref="E3969">IFERROR(XLOOKUP($C3969,'Product Families'!$A:$A,'Product Families'!$E:$E),"")</f>
        <v/>
      </c>
      <c r="F3969" s="7" t="str">
        <f t="array" ref="F3969">IFERROR(XLOOKUP($C3969,'Product Families'!$A:$A,'Product Families'!$F:$F),"")</f>
        <v/>
      </c>
      <c r="G3969" s="7" t="str">
        <f t="array" ref="G3969">IFERROR(XLOOKUP($C3969,'Product Families'!$A:$A,'Product Families'!$G:$G),"")</f>
        <v/>
      </c>
      <c r="J3969" s="7" t="str">
        <f>IFERROR(ROUND(AVERAGEIF('Week 1 - Making'!$B:$B,'Product List'!$A3969,'Week 1 - Making'!$P:$P),0),"")</f>
        <v/>
      </c>
      <c r="K3969" s="7" t="str">
        <f>IFERROR(ROUND(AVERAGEIF('Week 2 - Making'!$B:$B,'Product List'!$A3969,'Week 2 - Making'!$P:$P),0),"")</f>
        <v/>
      </c>
      <c r="L3969" s="263" t="str">
        <f>IFERROR(ROUND(AVERAGEIF('Week 3 - Making'!$B:$B,'Product List'!$A3969,'Week 3 - Making'!$P:$P),0),"")</f>
        <v/>
      </c>
      <c r="M3969" s="7" t="str">
        <f>IFERROR(ROUND(AVERAGEIF('Week 4 - Making'!$B:$B,'Product List'!$A3969,'Week 4 - Making'!$P:$P),0),"")</f>
        <v/>
      </c>
      <c r="N3969" s="7" t="str">
        <f>IFERROR(ROUND(AVERAGEIF('Week 5 - Making'!$B:$B,'Product List'!$A3969,'Week 5 - Making'!$P:$P),0),"")</f>
        <v/>
      </c>
      <c r="O3969" s="7"/>
      <c r="P3969" s="7" t="str">
        <f t="array" ref="P3969">iferror(xlookup(C3969,'Product Families'!A:A,'Product Families'!S:S),"")</f>
        <v/>
      </c>
    </row>
    <row r="3970" ht="14.25" customHeight="1">
      <c r="A3970" s="122"/>
      <c r="B3970" s="270"/>
      <c r="C3970" s="122"/>
      <c r="D3970" s="7" t="str">
        <f t="array" ref="D3970">IFERROR(XLOOKUP($C3970,'Product Families'!$A:$A,'Product Families'!$D:$D),"")</f>
        <v/>
      </c>
      <c r="E3970" s="7" t="str">
        <f t="array" ref="E3970">IFERROR(XLOOKUP($C3970,'Product Families'!$A:$A,'Product Families'!$E:$E),"")</f>
        <v/>
      </c>
      <c r="F3970" s="7" t="str">
        <f t="array" ref="F3970">IFERROR(XLOOKUP($C3970,'Product Families'!$A:$A,'Product Families'!$F:$F),"")</f>
        <v/>
      </c>
      <c r="G3970" s="7" t="str">
        <f t="array" ref="G3970">IFERROR(XLOOKUP($C3970,'Product Families'!$A:$A,'Product Families'!$G:$G),"")</f>
        <v/>
      </c>
      <c r="J3970" s="7" t="str">
        <f>IFERROR(ROUND(AVERAGEIF('Week 1 - Making'!$B:$B,'Product List'!$A3970,'Week 1 - Making'!$P:$P),0),"")</f>
        <v/>
      </c>
      <c r="K3970" s="7" t="str">
        <f>IFERROR(ROUND(AVERAGEIF('Week 2 - Making'!$B:$B,'Product List'!$A3970,'Week 2 - Making'!$P:$P),0),"")</f>
        <v/>
      </c>
      <c r="L3970" s="263" t="str">
        <f>IFERROR(ROUND(AVERAGEIF('Week 3 - Making'!$B:$B,'Product List'!$A3970,'Week 3 - Making'!$P:$P),0),"")</f>
        <v/>
      </c>
      <c r="M3970" s="7" t="str">
        <f>IFERROR(ROUND(AVERAGEIF('Week 4 - Making'!$B:$B,'Product List'!$A3970,'Week 4 - Making'!$P:$P),0),"")</f>
        <v/>
      </c>
      <c r="N3970" s="7" t="str">
        <f>IFERROR(ROUND(AVERAGEIF('Week 5 - Making'!$B:$B,'Product List'!$A3970,'Week 5 - Making'!$P:$P),0),"")</f>
        <v/>
      </c>
      <c r="O3970" s="7"/>
      <c r="P3970" s="7" t="str">
        <f t="array" ref="P3970">iferror(xlookup(C3970,'Product Families'!A:A,'Product Families'!S:S),"")</f>
        <v/>
      </c>
    </row>
    <row r="3971" ht="14.25" customHeight="1">
      <c r="A3971" s="122"/>
      <c r="B3971" s="270"/>
      <c r="C3971" s="122"/>
      <c r="D3971" s="7" t="str">
        <f t="array" ref="D3971">IFERROR(XLOOKUP($C3971,'Product Families'!$A:$A,'Product Families'!$D:$D),"")</f>
        <v/>
      </c>
      <c r="E3971" s="7" t="str">
        <f t="array" ref="E3971">IFERROR(XLOOKUP($C3971,'Product Families'!$A:$A,'Product Families'!$E:$E),"")</f>
        <v/>
      </c>
      <c r="F3971" s="7" t="str">
        <f t="array" ref="F3971">IFERROR(XLOOKUP($C3971,'Product Families'!$A:$A,'Product Families'!$F:$F),"")</f>
        <v/>
      </c>
      <c r="G3971" s="7" t="str">
        <f t="array" ref="G3971">IFERROR(XLOOKUP($C3971,'Product Families'!$A:$A,'Product Families'!$G:$G),"")</f>
        <v/>
      </c>
      <c r="J3971" s="7" t="str">
        <f>IFERROR(ROUND(AVERAGEIF('Week 1 - Making'!$B:$B,'Product List'!$A3971,'Week 1 - Making'!$P:$P),0),"")</f>
        <v/>
      </c>
      <c r="K3971" s="7" t="str">
        <f>IFERROR(ROUND(AVERAGEIF('Week 2 - Making'!$B:$B,'Product List'!$A3971,'Week 2 - Making'!$P:$P),0),"")</f>
        <v/>
      </c>
      <c r="L3971" s="263" t="str">
        <f>IFERROR(ROUND(AVERAGEIF('Week 3 - Making'!$B:$B,'Product List'!$A3971,'Week 3 - Making'!$P:$P),0),"")</f>
        <v/>
      </c>
      <c r="M3971" s="7" t="str">
        <f>IFERROR(ROUND(AVERAGEIF('Week 4 - Making'!$B:$B,'Product List'!$A3971,'Week 4 - Making'!$P:$P),0),"")</f>
        <v/>
      </c>
      <c r="N3971" s="7" t="str">
        <f>IFERROR(ROUND(AVERAGEIF('Week 5 - Making'!$B:$B,'Product List'!$A3971,'Week 5 - Making'!$P:$P),0),"")</f>
        <v/>
      </c>
      <c r="O3971" s="7"/>
      <c r="P3971" s="7" t="str">
        <f t="array" ref="P3971">iferror(xlookup(C3971,'Product Families'!A:A,'Product Families'!S:S),"")</f>
        <v/>
      </c>
    </row>
    <row r="3972" ht="14.25" customHeight="1">
      <c r="A3972" s="122"/>
      <c r="B3972" s="270"/>
      <c r="C3972" s="122"/>
      <c r="D3972" s="7" t="str">
        <f t="array" ref="D3972">IFERROR(XLOOKUP($C3972,'Product Families'!$A:$A,'Product Families'!$D:$D),"")</f>
        <v/>
      </c>
      <c r="E3972" s="7" t="str">
        <f t="array" ref="E3972">IFERROR(XLOOKUP($C3972,'Product Families'!$A:$A,'Product Families'!$E:$E),"")</f>
        <v/>
      </c>
      <c r="F3972" s="7" t="str">
        <f t="array" ref="F3972">IFERROR(XLOOKUP($C3972,'Product Families'!$A:$A,'Product Families'!$F:$F),"")</f>
        <v/>
      </c>
      <c r="G3972" s="7" t="str">
        <f t="array" ref="G3972">IFERROR(XLOOKUP($C3972,'Product Families'!$A:$A,'Product Families'!$G:$G),"")</f>
        <v/>
      </c>
      <c r="J3972" s="7" t="str">
        <f>IFERROR(ROUND(AVERAGEIF('Week 1 - Making'!$B:$B,'Product List'!$A3972,'Week 1 - Making'!$P:$P),0),"")</f>
        <v/>
      </c>
      <c r="K3972" s="7" t="str">
        <f>IFERROR(ROUND(AVERAGEIF('Week 2 - Making'!$B:$B,'Product List'!$A3972,'Week 2 - Making'!$P:$P),0),"")</f>
        <v/>
      </c>
      <c r="L3972" s="263" t="str">
        <f>IFERROR(ROUND(AVERAGEIF('Week 3 - Making'!$B:$B,'Product List'!$A3972,'Week 3 - Making'!$P:$P),0),"")</f>
        <v/>
      </c>
      <c r="M3972" s="7" t="str">
        <f>IFERROR(ROUND(AVERAGEIF('Week 4 - Making'!$B:$B,'Product List'!$A3972,'Week 4 - Making'!$P:$P),0),"")</f>
        <v/>
      </c>
      <c r="N3972" s="7" t="str">
        <f>IFERROR(ROUND(AVERAGEIF('Week 5 - Making'!$B:$B,'Product List'!$A3972,'Week 5 - Making'!$P:$P),0),"")</f>
        <v/>
      </c>
      <c r="O3972" s="7"/>
      <c r="P3972" s="7" t="str">
        <f t="array" ref="P3972">iferror(xlookup(C3972,'Product Families'!A:A,'Product Families'!S:S),"")</f>
        <v/>
      </c>
    </row>
    <row r="3973" ht="14.25" customHeight="1">
      <c r="A3973" s="122"/>
      <c r="B3973" s="270"/>
      <c r="C3973" s="122"/>
      <c r="D3973" s="7" t="str">
        <f t="array" ref="D3973">IFERROR(XLOOKUP($C3973,'Product Families'!$A:$A,'Product Families'!$D:$D),"")</f>
        <v/>
      </c>
      <c r="E3973" s="7" t="str">
        <f t="array" ref="E3973">IFERROR(XLOOKUP($C3973,'Product Families'!$A:$A,'Product Families'!$E:$E),"")</f>
        <v/>
      </c>
      <c r="F3973" s="7" t="str">
        <f t="array" ref="F3973">IFERROR(XLOOKUP($C3973,'Product Families'!$A:$A,'Product Families'!$F:$F),"")</f>
        <v/>
      </c>
      <c r="G3973" s="7" t="str">
        <f t="array" ref="G3973">IFERROR(XLOOKUP($C3973,'Product Families'!$A:$A,'Product Families'!$G:$G),"")</f>
        <v/>
      </c>
      <c r="J3973" s="7" t="str">
        <f>IFERROR(ROUND(AVERAGEIF('Week 1 - Making'!$B:$B,'Product List'!$A3973,'Week 1 - Making'!$P:$P),0),"")</f>
        <v/>
      </c>
      <c r="K3973" s="7" t="str">
        <f>IFERROR(ROUND(AVERAGEIF('Week 2 - Making'!$B:$B,'Product List'!$A3973,'Week 2 - Making'!$P:$P),0),"")</f>
        <v/>
      </c>
      <c r="L3973" s="263" t="str">
        <f>IFERROR(ROUND(AVERAGEIF('Week 3 - Making'!$B:$B,'Product List'!$A3973,'Week 3 - Making'!$P:$P),0),"")</f>
        <v/>
      </c>
      <c r="M3973" s="7" t="str">
        <f>IFERROR(ROUND(AVERAGEIF('Week 4 - Making'!$B:$B,'Product List'!$A3973,'Week 4 - Making'!$P:$P),0),"")</f>
        <v/>
      </c>
      <c r="N3973" s="7" t="str">
        <f>IFERROR(ROUND(AVERAGEIF('Week 5 - Making'!$B:$B,'Product List'!$A3973,'Week 5 - Making'!$P:$P),0),"")</f>
        <v/>
      </c>
      <c r="O3973" s="7"/>
      <c r="P3973" s="7" t="str">
        <f t="array" ref="P3973">iferror(xlookup(C3973,'Product Families'!A:A,'Product Families'!S:S),"")</f>
        <v/>
      </c>
    </row>
    <row r="3974" ht="14.25" customHeight="1">
      <c r="A3974" s="122"/>
      <c r="B3974" s="270"/>
      <c r="C3974" s="122"/>
      <c r="D3974" s="7" t="str">
        <f t="array" ref="D3974">IFERROR(XLOOKUP($C3974,'Product Families'!$A:$A,'Product Families'!$D:$D),"")</f>
        <v/>
      </c>
      <c r="E3974" s="7" t="str">
        <f t="array" ref="E3974">IFERROR(XLOOKUP($C3974,'Product Families'!$A:$A,'Product Families'!$E:$E),"")</f>
        <v/>
      </c>
      <c r="F3974" s="7" t="str">
        <f t="array" ref="F3974">IFERROR(XLOOKUP($C3974,'Product Families'!$A:$A,'Product Families'!$F:$F),"")</f>
        <v/>
      </c>
      <c r="G3974" s="7" t="str">
        <f t="array" ref="G3974">IFERROR(XLOOKUP($C3974,'Product Families'!$A:$A,'Product Families'!$G:$G),"")</f>
        <v/>
      </c>
      <c r="J3974" s="7" t="str">
        <f>IFERROR(ROUND(AVERAGEIF('Week 1 - Making'!$B:$B,'Product List'!$A3974,'Week 1 - Making'!$P:$P),0),"")</f>
        <v/>
      </c>
      <c r="K3974" s="7" t="str">
        <f>IFERROR(ROUND(AVERAGEIF('Week 2 - Making'!$B:$B,'Product List'!$A3974,'Week 2 - Making'!$P:$P),0),"")</f>
        <v/>
      </c>
      <c r="L3974" s="263" t="str">
        <f>IFERROR(ROUND(AVERAGEIF('Week 3 - Making'!$B:$B,'Product List'!$A3974,'Week 3 - Making'!$P:$P),0),"")</f>
        <v/>
      </c>
      <c r="M3974" s="7" t="str">
        <f>IFERROR(ROUND(AVERAGEIF('Week 4 - Making'!$B:$B,'Product List'!$A3974,'Week 4 - Making'!$P:$P),0),"")</f>
        <v/>
      </c>
      <c r="N3974" s="7" t="str">
        <f>IFERROR(ROUND(AVERAGEIF('Week 5 - Making'!$B:$B,'Product List'!$A3974,'Week 5 - Making'!$P:$P),0),"")</f>
        <v/>
      </c>
      <c r="O3974" s="7"/>
      <c r="P3974" s="7" t="str">
        <f t="array" ref="P3974">iferror(xlookup(C3974,'Product Families'!A:A,'Product Families'!S:S),"")</f>
        <v/>
      </c>
    </row>
    <row r="3975" ht="14.25" customHeight="1">
      <c r="A3975" s="122"/>
      <c r="B3975" s="270"/>
      <c r="C3975" s="122"/>
      <c r="D3975" s="7" t="str">
        <f t="array" ref="D3975">IFERROR(XLOOKUP($C3975,'Product Families'!$A:$A,'Product Families'!$D:$D),"")</f>
        <v/>
      </c>
      <c r="E3975" s="7" t="str">
        <f t="array" ref="E3975">IFERROR(XLOOKUP($C3975,'Product Families'!$A:$A,'Product Families'!$E:$E),"")</f>
        <v/>
      </c>
      <c r="F3975" s="7" t="str">
        <f t="array" ref="F3975">IFERROR(XLOOKUP($C3975,'Product Families'!$A:$A,'Product Families'!$F:$F),"")</f>
        <v/>
      </c>
      <c r="G3975" s="7" t="str">
        <f t="array" ref="G3975">IFERROR(XLOOKUP($C3975,'Product Families'!$A:$A,'Product Families'!$G:$G),"")</f>
        <v/>
      </c>
      <c r="J3975" s="7" t="str">
        <f>IFERROR(ROUND(AVERAGEIF('Week 1 - Making'!$B:$B,'Product List'!$A3975,'Week 1 - Making'!$P:$P),0),"")</f>
        <v/>
      </c>
      <c r="K3975" s="7" t="str">
        <f>IFERROR(ROUND(AVERAGEIF('Week 2 - Making'!$B:$B,'Product List'!$A3975,'Week 2 - Making'!$P:$P),0),"")</f>
        <v/>
      </c>
      <c r="L3975" s="263" t="str">
        <f>IFERROR(ROUND(AVERAGEIF('Week 3 - Making'!$B:$B,'Product List'!$A3975,'Week 3 - Making'!$P:$P),0),"")</f>
        <v/>
      </c>
      <c r="M3975" s="7" t="str">
        <f>IFERROR(ROUND(AVERAGEIF('Week 4 - Making'!$B:$B,'Product List'!$A3975,'Week 4 - Making'!$P:$P),0),"")</f>
        <v/>
      </c>
      <c r="N3975" s="7" t="str">
        <f>IFERROR(ROUND(AVERAGEIF('Week 5 - Making'!$B:$B,'Product List'!$A3975,'Week 5 - Making'!$P:$P),0),"")</f>
        <v/>
      </c>
      <c r="O3975" s="7"/>
      <c r="P3975" s="7" t="str">
        <f t="array" ref="P3975">iferror(xlookup(C3975,'Product Families'!A:A,'Product Families'!S:S),"")</f>
        <v/>
      </c>
    </row>
    <row r="3976" ht="14.25" customHeight="1">
      <c r="A3976" s="122"/>
      <c r="B3976" s="270"/>
      <c r="C3976" s="122"/>
      <c r="D3976" s="7" t="str">
        <f t="array" ref="D3976">IFERROR(XLOOKUP($C3976,'Product Families'!$A:$A,'Product Families'!$D:$D),"")</f>
        <v/>
      </c>
      <c r="E3976" s="7" t="str">
        <f t="array" ref="E3976">IFERROR(XLOOKUP($C3976,'Product Families'!$A:$A,'Product Families'!$E:$E),"")</f>
        <v/>
      </c>
      <c r="F3976" s="7" t="str">
        <f t="array" ref="F3976">IFERROR(XLOOKUP($C3976,'Product Families'!$A:$A,'Product Families'!$F:$F),"")</f>
        <v/>
      </c>
      <c r="G3976" s="7" t="str">
        <f t="array" ref="G3976">IFERROR(XLOOKUP($C3976,'Product Families'!$A:$A,'Product Families'!$G:$G),"")</f>
        <v/>
      </c>
      <c r="J3976" s="7" t="str">
        <f>IFERROR(ROUND(AVERAGEIF('Week 1 - Making'!$B:$B,'Product List'!$A3976,'Week 1 - Making'!$P:$P),0),"")</f>
        <v/>
      </c>
      <c r="K3976" s="7" t="str">
        <f>IFERROR(ROUND(AVERAGEIF('Week 2 - Making'!$B:$B,'Product List'!$A3976,'Week 2 - Making'!$P:$P),0),"")</f>
        <v/>
      </c>
      <c r="L3976" s="263" t="str">
        <f>IFERROR(ROUND(AVERAGEIF('Week 3 - Making'!$B:$B,'Product List'!$A3976,'Week 3 - Making'!$P:$P),0),"")</f>
        <v/>
      </c>
      <c r="M3976" s="7" t="str">
        <f>IFERROR(ROUND(AVERAGEIF('Week 4 - Making'!$B:$B,'Product List'!$A3976,'Week 4 - Making'!$P:$P),0),"")</f>
        <v/>
      </c>
      <c r="N3976" s="7" t="str">
        <f>IFERROR(ROUND(AVERAGEIF('Week 5 - Making'!$B:$B,'Product List'!$A3976,'Week 5 - Making'!$P:$P),0),"")</f>
        <v/>
      </c>
      <c r="O3976" s="7"/>
      <c r="P3976" s="7" t="str">
        <f t="array" ref="P3976">iferror(xlookup(C3976,'Product Families'!A:A,'Product Families'!S:S),"")</f>
        <v/>
      </c>
    </row>
    <row r="3977" ht="14.25" customHeight="1">
      <c r="A3977" s="122"/>
      <c r="B3977" s="270"/>
      <c r="C3977" s="122"/>
      <c r="D3977" s="7" t="str">
        <f t="array" ref="D3977">IFERROR(XLOOKUP($C3977,'Product Families'!$A:$A,'Product Families'!$D:$D),"")</f>
        <v/>
      </c>
      <c r="E3977" s="7" t="str">
        <f t="array" ref="E3977">IFERROR(XLOOKUP($C3977,'Product Families'!$A:$A,'Product Families'!$E:$E),"")</f>
        <v/>
      </c>
      <c r="F3977" s="7" t="str">
        <f t="array" ref="F3977">IFERROR(XLOOKUP($C3977,'Product Families'!$A:$A,'Product Families'!$F:$F),"")</f>
        <v/>
      </c>
      <c r="G3977" s="7" t="str">
        <f t="array" ref="G3977">IFERROR(XLOOKUP($C3977,'Product Families'!$A:$A,'Product Families'!$G:$G),"")</f>
        <v/>
      </c>
      <c r="J3977" s="7" t="str">
        <f>IFERROR(ROUND(AVERAGEIF('Week 1 - Making'!$B:$B,'Product List'!$A3977,'Week 1 - Making'!$P:$P),0),"")</f>
        <v/>
      </c>
      <c r="K3977" s="7" t="str">
        <f>IFERROR(ROUND(AVERAGEIF('Week 2 - Making'!$B:$B,'Product List'!$A3977,'Week 2 - Making'!$P:$P),0),"")</f>
        <v/>
      </c>
      <c r="L3977" s="263" t="str">
        <f>IFERROR(ROUND(AVERAGEIF('Week 3 - Making'!$B:$B,'Product List'!$A3977,'Week 3 - Making'!$P:$P),0),"")</f>
        <v/>
      </c>
      <c r="M3977" s="7" t="str">
        <f>IFERROR(ROUND(AVERAGEIF('Week 4 - Making'!$B:$B,'Product List'!$A3977,'Week 4 - Making'!$P:$P),0),"")</f>
        <v/>
      </c>
      <c r="N3977" s="7" t="str">
        <f>IFERROR(ROUND(AVERAGEIF('Week 5 - Making'!$B:$B,'Product List'!$A3977,'Week 5 - Making'!$P:$P),0),"")</f>
        <v/>
      </c>
      <c r="O3977" s="7"/>
      <c r="P3977" s="7" t="str">
        <f t="array" ref="P3977">iferror(xlookup(C3977,'Product Families'!A:A,'Product Families'!S:S),"")</f>
        <v/>
      </c>
    </row>
    <row r="3978" ht="14.25" customHeight="1">
      <c r="A3978" s="122"/>
      <c r="B3978" s="270"/>
      <c r="C3978" s="122"/>
      <c r="D3978" s="7" t="str">
        <f t="array" ref="D3978">IFERROR(XLOOKUP($C3978,'Product Families'!$A:$A,'Product Families'!$D:$D),"")</f>
        <v/>
      </c>
      <c r="E3978" s="7" t="str">
        <f t="array" ref="E3978">IFERROR(XLOOKUP($C3978,'Product Families'!$A:$A,'Product Families'!$E:$E),"")</f>
        <v/>
      </c>
      <c r="F3978" s="7" t="str">
        <f t="array" ref="F3978">IFERROR(XLOOKUP($C3978,'Product Families'!$A:$A,'Product Families'!$F:$F),"")</f>
        <v/>
      </c>
      <c r="G3978" s="7" t="str">
        <f t="array" ref="G3978">IFERROR(XLOOKUP($C3978,'Product Families'!$A:$A,'Product Families'!$G:$G),"")</f>
        <v/>
      </c>
      <c r="J3978" s="7" t="str">
        <f>IFERROR(ROUND(AVERAGEIF('Week 1 - Making'!$B:$B,'Product List'!$A3978,'Week 1 - Making'!$P:$P),0),"")</f>
        <v/>
      </c>
      <c r="K3978" s="7" t="str">
        <f>IFERROR(ROUND(AVERAGEIF('Week 2 - Making'!$B:$B,'Product List'!$A3978,'Week 2 - Making'!$P:$P),0),"")</f>
        <v/>
      </c>
      <c r="L3978" s="263" t="str">
        <f>IFERROR(ROUND(AVERAGEIF('Week 3 - Making'!$B:$B,'Product List'!$A3978,'Week 3 - Making'!$P:$P),0),"")</f>
        <v/>
      </c>
      <c r="M3978" s="7" t="str">
        <f>IFERROR(ROUND(AVERAGEIF('Week 4 - Making'!$B:$B,'Product List'!$A3978,'Week 4 - Making'!$P:$P),0),"")</f>
        <v/>
      </c>
      <c r="N3978" s="7" t="str">
        <f>IFERROR(ROUND(AVERAGEIF('Week 5 - Making'!$B:$B,'Product List'!$A3978,'Week 5 - Making'!$P:$P),0),"")</f>
        <v/>
      </c>
      <c r="O3978" s="7"/>
      <c r="P3978" s="7" t="str">
        <f t="array" ref="P3978">iferror(xlookup(C3978,'Product Families'!A:A,'Product Families'!S:S),"")</f>
        <v/>
      </c>
    </row>
    <row r="3979" ht="14.25" customHeight="1">
      <c r="A3979" s="122"/>
      <c r="B3979" s="270"/>
      <c r="C3979" s="122"/>
      <c r="D3979" s="7" t="str">
        <f t="array" ref="D3979">IFERROR(XLOOKUP($C3979,'Product Families'!$A:$A,'Product Families'!$D:$D),"")</f>
        <v/>
      </c>
      <c r="E3979" s="7" t="str">
        <f t="array" ref="E3979">IFERROR(XLOOKUP($C3979,'Product Families'!$A:$A,'Product Families'!$E:$E),"")</f>
        <v/>
      </c>
      <c r="F3979" s="7" t="str">
        <f t="array" ref="F3979">IFERROR(XLOOKUP($C3979,'Product Families'!$A:$A,'Product Families'!$F:$F),"")</f>
        <v/>
      </c>
      <c r="G3979" s="7" t="str">
        <f t="array" ref="G3979">IFERROR(XLOOKUP($C3979,'Product Families'!$A:$A,'Product Families'!$G:$G),"")</f>
        <v/>
      </c>
      <c r="J3979" s="7" t="str">
        <f>IFERROR(ROUND(AVERAGEIF('Week 1 - Making'!$B:$B,'Product List'!$A3979,'Week 1 - Making'!$P:$P),0),"")</f>
        <v/>
      </c>
      <c r="K3979" s="7" t="str">
        <f>IFERROR(ROUND(AVERAGEIF('Week 2 - Making'!$B:$B,'Product List'!$A3979,'Week 2 - Making'!$P:$P),0),"")</f>
        <v/>
      </c>
      <c r="L3979" s="263" t="str">
        <f>IFERROR(ROUND(AVERAGEIF('Week 3 - Making'!$B:$B,'Product List'!$A3979,'Week 3 - Making'!$P:$P),0),"")</f>
        <v/>
      </c>
      <c r="M3979" s="7" t="str">
        <f>IFERROR(ROUND(AVERAGEIF('Week 4 - Making'!$B:$B,'Product List'!$A3979,'Week 4 - Making'!$P:$P),0),"")</f>
        <v/>
      </c>
      <c r="N3979" s="7" t="str">
        <f>IFERROR(ROUND(AVERAGEIF('Week 5 - Making'!$B:$B,'Product List'!$A3979,'Week 5 - Making'!$P:$P),0),"")</f>
        <v/>
      </c>
      <c r="O3979" s="7"/>
      <c r="P3979" s="7" t="str">
        <f t="array" ref="P3979">iferror(xlookup(C3979,'Product Families'!A:A,'Product Families'!S:S),"")</f>
        <v/>
      </c>
    </row>
    <row r="3980" ht="14.25" customHeight="1">
      <c r="A3980" s="122"/>
      <c r="B3980" s="270"/>
      <c r="C3980" s="122"/>
      <c r="D3980" s="7" t="str">
        <f t="array" ref="D3980">IFERROR(XLOOKUP($C3980,'Product Families'!$A:$A,'Product Families'!$D:$D),"")</f>
        <v/>
      </c>
      <c r="E3980" s="7" t="str">
        <f t="array" ref="E3980">IFERROR(XLOOKUP($C3980,'Product Families'!$A:$A,'Product Families'!$E:$E),"")</f>
        <v/>
      </c>
      <c r="F3980" s="7" t="str">
        <f t="array" ref="F3980">IFERROR(XLOOKUP($C3980,'Product Families'!$A:$A,'Product Families'!$F:$F),"")</f>
        <v/>
      </c>
      <c r="G3980" s="7" t="str">
        <f t="array" ref="G3980">IFERROR(XLOOKUP($C3980,'Product Families'!$A:$A,'Product Families'!$G:$G),"")</f>
        <v/>
      </c>
      <c r="J3980" s="7" t="str">
        <f>IFERROR(ROUND(AVERAGEIF('Week 1 - Making'!$B:$B,'Product List'!$A3980,'Week 1 - Making'!$P:$P),0),"")</f>
        <v/>
      </c>
      <c r="K3980" s="7" t="str">
        <f>IFERROR(ROUND(AVERAGEIF('Week 2 - Making'!$B:$B,'Product List'!$A3980,'Week 2 - Making'!$P:$P),0),"")</f>
        <v/>
      </c>
      <c r="L3980" s="263" t="str">
        <f>IFERROR(ROUND(AVERAGEIF('Week 3 - Making'!$B:$B,'Product List'!$A3980,'Week 3 - Making'!$P:$P),0),"")</f>
        <v/>
      </c>
      <c r="M3980" s="7" t="str">
        <f>IFERROR(ROUND(AVERAGEIF('Week 4 - Making'!$B:$B,'Product List'!$A3980,'Week 4 - Making'!$P:$P),0),"")</f>
        <v/>
      </c>
      <c r="N3980" s="7" t="str">
        <f>IFERROR(ROUND(AVERAGEIF('Week 5 - Making'!$B:$B,'Product List'!$A3980,'Week 5 - Making'!$P:$P),0),"")</f>
        <v/>
      </c>
      <c r="O3980" s="7"/>
      <c r="P3980" s="7" t="str">
        <f t="array" ref="P3980">iferror(xlookup(C3980,'Product Families'!A:A,'Product Families'!S:S),"")</f>
        <v/>
      </c>
    </row>
    <row r="3981" ht="14.25" customHeight="1">
      <c r="A3981" s="122"/>
      <c r="B3981" s="270"/>
      <c r="C3981" s="122"/>
      <c r="D3981" s="7" t="str">
        <f t="array" ref="D3981">IFERROR(XLOOKUP($C3981,'Product Families'!$A:$A,'Product Families'!$D:$D),"")</f>
        <v/>
      </c>
      <c r="E3981" s="7" t="str">
        <f t="array" ref="E3981">IFERROR(XLOOKUP($C3981,'Product Families'!$A:$A,'Product Families'!$E:$E),"")</f>
        <v/>
      </c>
      <c r="F3981" s="7" t="str">
        <f t="array" ref="F3981">IFERROR(XLOOKUP($C3981,'Product Families'!$A:$A,'Product Families'!$F:$F),"")</f>
        <v/>
      </c>
      <c r="G3981" s="7" t="str">
        <f t="array" ref="G3981">IFERROR(XLOOKUP($C3981,'Product Families'!$A:$A,'Product Families'!$G:$G),"")</f>
        <v/>
      </c>
      <c r="J3981" s="7" t="str">
        <f>IFERROR(ROUND(AVERAGEIF('Week 1 - Making'!$B:$B,'Product List'!$A3981,'Week 1 - Making'!$P:$P),0),"")</f>
        <v/>
      </c>
      <c r="K3981" s="7" t="str">
        <f>IFERROR(ROUND(AVERAGEIF('Week 2 - Making'!$B:$B,'Product List'!$A3981,'Week 2 - Making'!$P:$P),0),"")</f>
        <v/>
      </c>
      <c r="L3981" s="263" t="str">
        <f>IFERROR(ROUND(AVERAGEIF('Week 3 - Making'!$B:$B,'Product List'!$A3981,'Week 3 - Making'!$P:$P),0),"")</f>
        <v/>
      </c>
      <c r="M3981" s="7" t="str">
        <f>IFERROR(ROUND(AVERAGEIF('Week 4 - Making'!$B:$B,'Product List'!$A3981,'Week 4 - Making'!$P:$P),0),"")</f>
        <v/>
      </c>
      <c r="N3981" s="7" t="str">
        <f>IFERROR(ROUND(AVERAGEIF('Week 5 - Making'!$B:$B,'Product List'!$A3981,'Week 5 - Making'!$P:$P),0),"")</f>
        <v/>
      </c>
      <c r="O3981" s="7"/>
      <c r="P3981" s="7" t="str">
        <f t="array" ref="P3981">iferror(xlookup(C3981,'Product Families'!A:A,'Product Families'!S:S),"")</f>
        <v/>
      </c>
    </row>
    <row r="3982" ht="14.25" customHeight="1">
      <c r="A3982" s="122"/>
      <c r="B3982" s="270"/>
      <c r="C3982" s="122"/>
      <c r="D3982" s="7" t="str">
        <f t="array" ref="D3982">IFERROR(XLOOKUP($C3982,'Product Families'!$A:$A,'Product Families'!$D:$D),"")</f>
        <v/>
      </c>
      <c r="E3982" s="7" t="str">
        <f t="array" ref="E3982">IFERROR(XLOOKUP($C3982,'Product Families'!$A:$A,'Product Families'!$E:$E),"")</f>
        <v/>
      </c>
      <c r="F3982" s="7" t="str">
        <f t="array" ref="F3982">IFERROR(XLOOKUP($C3982,'Product Families'!$A:$A,'Product Families'!$F:$F),"")</f>
        <v/>
      </c>
      <c r="G3982" s="7" t="str">
        <f t="array" ref="G3982">IFERROR(XLOOKUP($C3982,'Product Families'!$A:$A,'Product Families'!$G:$G),"")</f>
        <v/>
      </c>
      <c r="J3982" s="7" t="str">
        <f>IFERROR(ROUND(AVERAGEIF('Week 1 - Making'!$B:$B,'Product List'!$A3982,'Week 1 - Making'!$P:$P),0),"")</f>
        <v/>
      </c>
      <c r="K3982" s="7" t="str">
        <f>IFERROR(ROUND(AVERAGEIF('Week 2 - Making'!$B:$B,'Product List'!$A3982,'Week 2 - Making'!$P:$P),0),"")</f>
        <v/>
      </c>
      <c r="L3982" s="263" t="str">
        <f>IFERROR(ROUND(AVERAGEIF('Week 3 - Making'!$B:$B,'Product List'!$A3982,'Week 3 - Making'!$P:$P),0),"")</f>
        <v/>
      </c>
      <c r="M3982" s="7" t="str">
        <f>IFERROR(ROUND(AVERAGEIF('Week 4 - Making'!$B:$B,'Product List'!$A3982,'Week 4 - Making'!$P:$P),0),"")</f>
        <v/>
      </c>
      <c r="N3982" s="7" t="str">
        <f>IFERROR(ROUND(AVERAGEIF('Week 5 - Making'!$B:$B,'Product List'!$A3982,'Week 5 - Making'!$P:$P),0),"")</f>
        <v/>
      </c>
      <c r="O3982" s="7"/>
      <c r="P3982" s="7" t="str">
        <f t="array" ref="P3982">iferror(xlookup(C3982,'Product Families'!A:A,'Product Families'!S:S),"")</f>
        <v/>
      </c>
    </row>
    <row r="3983" ht="14.25" customHeight="1">
      <c r="A3983" s="122"/>
      <c r="B3983" s="270"/>
      <c r="C3983" s="122"/>
      <c r="D3983" s="7" t="str">
        <f t="array" ref="D3983">IFERROR(XLOOKUP($C3983,'Product Families'!$A:$A,'Product Families'!$D:$D),"")</f>
        <v/>
      </c>
      <c r="E3983" s="7" t="str">
        <f t="array" ref="E3983">IFERROR(XLOOKUP($C3983,'Product Families'!$A:$A,'Product Families'!$E:$E),"")</f>
        <v/>
      </c>
      <c r="F3983" s="7" t="str">
        <f t="array" ref="F3983">IFERROR(XLOOKUP($C3983,'Product Families'!$A:$A,'Product Families'!$F:$F),"")</f>
        <v/>
      </c>
      <c r="G3983" s="7" t="str">
        <f t="array" ref="G3983">IFERROR(XLOOKUP($C3983,'Product Families'!$A:$A,'Product Families'!$G:$G),"")</f>
        <v/>
      </c>
      <c r="J3983" s="7" t="str">
        <f>IFERROR(ROUND(AVERAGEIF('Week 1 - Making'!$B:$B,'Product List'!$A3983,'Week 1 - Making'!$P:$P),0),"")</f>
        <v/>
      </c>
      <c r="K3983" s="7" t="str">
        <f>IFERROR(ROUND(AVERAGEIF('Week 2 - Making'!$B:$B,'Product List'!$A3983,'Week 2 - Making'!$P:$P),0),"")</f>
        <v/>
      </c>
      <c r="L3983" s="263" t="str">
        <f>IFERROR(ROUND(AVERAGEIF('Week 3 - Making'!$B:$B,'Product List'!$A3983,'Week 3 - Making'!$P:$P),0),"")</f>
        <v/>
      </c>
      <c r="M3983" s="7" t="str">
        <f>IFERROR(ROUND(AVERAGEIF('Week 4 - Making'!$B:$B,'Product List'!$A3983,'Week 4 - Making'!$P:$P),0),"")</f>
        <v/>
      </c>
      <c r="N3983" s="7" t="str">
        <f>IFERROR(ROUND(AVERAGEIF('Week 5 - Making'!$B:$B,'Product List'!$A3983,'Week 5 - Making'!$P:$P),0),"")</f>
        <v/>
      </c>
      <c r="O3983" s="7"/>
      <c r="P3983" s="7" t="str">
        <f t="array" ref="P3983">iferror(xlookup(C3983,'Product Families'!A:A,'Product Families'!S:S),"")</f>
        <v/>
      </c>
    </row>
    <row r="3984" ht="14.25" customHeight="1">
      <c r="A3984" s="122"/>
      <c r="B3984" s="270"/>
      <c r="C3984" s="122"/>
      <c r="D3984" s="7" t="str">
        <f t="array" ref="D3984">IFERROR(XLOOKUP($C3984,'Product Families'!$A:$A,'Product Families'!$D:$D),"")</f>
        <v/>
      </c>
      <c r="E3984" s="7" t="str">
        <f t="array" ref="E3984">IFERROR(XLOOKUP($C3984,'Product Families'!$A:$A,'Product Families'!$E:$E),"")</f>
        <v/>
      </c>
      <c r="F3984" s="7" t="str">
        <f t="array" ref="F3984">IFERROR(XLOOKUP($C3984,'Product Families'!$A:$A,'Product Families'!$F:$F),"")</f>
        <v/>
      </c>
      <c r="G3984" s="7" t="str">
        <f t="array" ref="G3984">IFERROR(XLOOKUP($C3984,'Product Families'!$A:$A,'Product Families'!$G:$G),"")</f>
        <v/>
      </c>
      <c r="J3984" s="7" t="str">
        <f>IFERROR(ROUND(AVERAGEIF('Week 1 - Making'!$B:$B,'Product List'!$A3984,'Week 1 - Making'!$P:$P),0),"")</f>
        <v/>
      </c>
      <c r="K3984" s="7" t="str">
        <f>IFERROR(ROUND(AVERAGEIF('Week 2 - Making'!$B:$B,'Product List'!$A3984,'Week 2 - Making'!$P:$P),0),"")</f>
        <v/>
      </c>
      <c r="L3984" s="263" t="str">
        <f>IFERROR(ROUND(AVERAGEIF('Week 3 - Making'!$B:$B,'Product List'!$A3984,'Week 3 - Making'!$P:$P),0),"")</f>
        <v/>
      </c>
      <c r="M3984" s="7" t="str">
        <f>IFERROR(ROUND(AVERAGEIF('Week 4 - Making'!$B:$B,'Product List'!$A3984,'Week 4 - Making'!$P:$P),0),"")</f>
        <v/>
      </c>
      <c r="N3984" s="7" t="str">
        <f>IFERROR(ROUND(AVERAGEIF('Week 5 - Making'!$B:$B,'Product List'!$A3984,'Week 5 - Making'!$P:$P),0),"")</f>
        <v/>
      </c>
      <c r="O3984" s="7"/>
      <c r="P3984" s="7" t="str">
        <f t="array" ref="P3984">iferror(xlookup(C3984,'Product Families'!A:A,'Product Families'!S:S),"")</f>
        <v/>
      </c>
    </row>
    <row r="3985" ht="14.25" customHeight="1">
      <c r="A3985" s="122"/>
      <c r="B3985" s="270"/>
      <c r="C3985" s="122"/>
      <c r="D3985" s="7" t="str">
        <f t="array" ref="D3985">IFERROR(XLOOKUP($C3985,'Product Families'!$A:$A,'Product Families'!$D:$D),"")</f>
        <v/>
      </c>
      <c r="E3985" s="7" t="str">
        <f t="array" ref="E3985">IFERROR(XLOOKUP($C3985,'Product Families'!$A:$A,'Product Families'!$E:$E),"")</f>
        <v/>
      </c>
      <c r="F3985" s="7" t="str">
        <f t="array" ref="F3985">IFERROR(XLOOKUP($C3985,'Product Families'!$A:$A,'Product Families'!$F:$F),"")</f>
        <v/>
      </c>
      <c r="G3985" s="7" t="str">
        <f t="array" ref="G3985">IFERROR(XLOOKUP($C3985,'Product Families'!$A:$A,'Product Families'!$G:$G),"")</f>
        <v/>
      </c>
      <c r="J3985" s="7" t="str">
        <f>IFERROR(ROUND(AVERAGEIF('Week 1 - Making'!$B:$B,'Product List'!$A3985,'Week 1 - Making'!$P:$P),0),"")</f>
        <v/>
      </c>
      <c r="K3985" s="7" t="str">
        <f>IFERROR(ROUND(AVERAGEIF('Week 2 - Making'!$B:$B,'Product List'!$A3985,'Week 2 - Making'!$P:$P),0),"")</f>
        <v/>
      </c>
      <c r="L3985" s="263" t="str">
        <f>IFERROR(ROUND(AVERAGEIF('Week 3 - Making'!$B:$B,'Product List'!$A3985,'Week 3 - Making'!$P:$P),0),"")</f>
        <v/>
      </c>
      <c r="M3985" s="7" t="str">
        <f>IFERROR(ROUND(AVERAGEIF('Week 4 - Making'!$B:$B,'Product List'!$A3985,'Week 4 - Making'!$P:$P),0),"")</f>
        <v/>
      </c>
      <c r="N3985" s="7" t="str">
        <f>IFERROR(ROUND(AVERAGEIF('Week 5 - Making'!$B:$B,'Product List'!$A3985,'Week 5 - Making'!$P:$P),0),"")</f>
        <v/>
      </c>
      <c r="O3985" s="7"/>
      <c r="P3985" s="7" t="str">
        <f t="array" ref="P3985">iferror(xlookup(C3985,'Product Families'!A:A,'Product Families'!S:S),"")</f>
        <v/>
      </c>
    </row>
    <row r="3986" ht="14.25" customHeight="1">
      <c r="A3986" s="122"/>
      <c r="B3986" s="270"/>
      <c r="C3986" s="122"/>
      <c r="D3986" s="7" t="str">
        <f t="array" ref="D3986">IFERROR(XLOOKUP($C3986,'Product Families'!$A:$A,'Product Families'!$D:$D),"")</f>
        <v/>
      </c>
      <c r="E3986" s="7" t="str">
        <f t="array" ref="E3986">IFERROR(XLOOKUP($C3986,'Product Families'!$A:$A,'Product Families'!$E:$E),"")</f>
        <v/>
      </c>
      <c r="F3986" s="7" t="str">
        <f t="array" ref="F3986">IFERROR(XLOOKUP($C3986,'Product Families'!$A:$A,'Product Families'!$F:$F),"")</f>
        <v/>
      </c>
      <c r="G3986" s="7" t="str">
        <f t="array" ref="G3986">IFERROR(XLOOKUP($C3986,'Product Families'!$A:$A,'Product Families'!$G:$G),"")</f>
        <v/>
      </c>
      <c r="J3986" s="7" t="str">
        <f>IFERROR(ROUND(AVERAGEIF('Week 1 - Making'!$B:$B,'Product List'!$A3986,'Week 1 - Making'!$P:$P),0),"")</f>
        <v/>
      </c>
      <c r="K3986" s="7" t="str">
        <f>IFERROR(ROUND(AVERAGEIF('Week 2 - Making'!$B:$B,'Product List'!$A3986,'Week 2 - Making'!$P:$P),0),"")</f>
        <v/>
      </c>
      <c r="L3986" s="263" t="str">
        <f>IFERROR(ROUND(AVERAGEIF('Week 3 - Making'!$B:$B,'Product List'!$A3986,'Week 3 - Making'!$P:$P),0),"")</f>
        <v/>
      </c>
      <c r="M3986" s="7" t="str">
        <f>IFERROR(ROUND(AVERAGEIF('Week 4 - Making'!$B:$B,'Product List'!$A3986,'Week 4 - Making'!$P:$P),0),"")</f>
        <v/>
      </c>
      <c r="N3986" s="7" t="str">
        <f>IFERROR(ROUND(AVERAGEIF('Week 5 - Making'!$B:$B,'Product List'!$A3986,'Week 5 - Making'!$P:$P),0),"")</f>
        <v/>
      </c>
      <c r="O3986" s="7"/>
      <c r="P3986" s="7" t="str">
        <f t="array" ref="P3986">iferror(xlookup(C3986,'Product Families'!A:A,'Product Families'!S:S),"")</f>
        <v/>
      </c>
    </row>
    <row r="3987" ht="14.25" customHeight="1">
      <c r="A3987" s="122"/>
      <c r="B3987" s="270"/>
      <c r="C3987" s="122"/>
      <c r="D3987" s="7" t="str">
        <f t="array" ref="D3987">IFERROR(XLOOKUP($C3987,'Product Families'!$A:$A,'Product Families'!$D:$D),"")</f>
        <v/>
      </c>
      <c r="E3987" s="7" t="str">
        <f t="array" ref="E3987">IFERROR(XLOOKUP($C3987,'Product Families'!$A:$A,'Product Families'!$E:$E),"")</f>
        <v/>
      </c>
      <c r="F3987" s="7" t="str">
        <f t="array" ref="F3987">IFERROR(XLOOKUP($C3987,'Product Families'!$A:$A,'Product Families'!$F:$F),"")</f>
        <v/>
      </c>
      <c r="G3987" s="7" t="str">
        <f t="array" ref="G3987">IFERROR(XLOOKUP($C3987,'Product Families'!$A:$A,'Product Families'!$G:$G),"")</f>
        <v/>
      </c>
      <c r="J3987" s="7" t="str">
        <f>IFERROR(ROUND(AVERAGEIF('Week 1 - Making'!$B:$B,'Product List'!$A3987,'Week 1 - Making'!$P:$P),0),"")</f>
        <v/>
      </c>
      <c r="K3987" s="7" t="str">
        <f>IFERROR(ROUND(AVERAGEIF('Week 2 - Making'!$B:$B,'Product List'!$A3987,'Week 2 - Making'!$P:$P),0),"")</f>
        <v/>
      </c>
      <c r="L3987" s="263" t="str">
        <f>IFERROR(ROUND(AVERAGEIF('Week 3 - Making'!$B:$B,'Product List'!$A3987,'Week 3 - Making'!$P:$P),0),"")</f>
        <v/>
      </c>
      <c r="M3987" s="7" t="str">
        <f>IFERROR(ROUND(AVERAGEIF('Week 4 - Making'!$B:$B,'Product List'!$A3987,'Week 4 - Making'!$P:$P),0),"")</f>
        <v/>
      </c>
      <c r="N3987" s="7" t="str">
        <f>IFERROR(ROUND(AVERAGEIF('Week 5 - Making'!$B:$B,'Product List'!$A3987,'Week 5 - Making'!$P:$P),0),"")</f>
        <v/>
      </c>
      <c r="O3987" s="7"/>
      <c r="P3987" s="7" t="str">
        <f t="array" ref="P3987">iferror(xlookup(C3987,'Product Families'!A:A,'Product Families'!S:S),"")</f>
        <v/>
      </c>
    </row>
    <row r="3988" ht="14.25" customHeight="1">
      <c r="A3988" s="122"/>
      <c r="B3988" s="270"/>
      <c r="C3988" s="122"/>
      <c r="D3988" s="7" t="str">
        <f t="array" ref="D3988">IFERROR(XLOOKUP($C3988,'Product Families'!$A:$A,'Product Families'!$D:$D),"")</f>
        <v/>
      </c>
      <c r="E3988" s="7" t="str">
        <f t="array" ref="E3988">IFERROR(XLOOKUP($C3988,'Product Families'!$A:$A,'Product Families'!$E:$E),"")</f>
        <v/>
      </c>
      <c r="F3988" s="7" t="str">
        <f t="array" ref="F3988">IFERROR(XLOOKUP($C3988,'Product Families'!$A:$A,'Product Families'!$F:$F),"")</f>
        <v/>
      </c>
      <c r="G3988" s="7" t="str">
        <f t="array" ref="G3988">IFERROR(XLOOKUP($C3988,'Product Families'!$A:$A,'Product Families'!$G:$G),"")</f>
        <v/>
      </c>
      <c r="J3988" s="7" t="str">
        <f>IFERROR(ROUND(AVERAGEIF('Week 1 - Making'!$B:$B,'Product List'!$A3988,'Week 1 - Making'!$P:$P),0),"")</f>
        <v/>
      </c>
      <c r="K3988" s="7" t="str">
        <f>IFERROR(ROUND(AVERAGEIF('Week 2 - Making'!$B:$B,'Product List'!$A3988,'Week 2 - Making'!$P:$P),0),"")</f>
        <v/>
      </c>
      <c r="L3988" s="263" t="str">
        <f>IFERROR(ROUND(AVERAGEIF('Week 3 - Making'!$B:$B,'Product List'!$A3988,'Week 3 - Making'!$P:$P),0),"")</f>
        <v/>
      </c>
      <c r="M3988" s="7" t="str">
        <f>IFERROR(ROUND(AVERAGEIF('Week 4 - Making'!$B:$B,'Product List'!$A3988,'Week 4 - Making'!$P:$P),0),"")</f>
        <v/>
      </c>
      <c r="N3988" s="7" t="str">
        <f>IFERROR(ROUND(AVERAGEIF('Week 5 - Making'!$B:$B,'Product List'!$A3988,'Week 5 - Making'!$P:$P),0),"")</f>
        <v/>
      </c>
      <c r="O3988" s="7"/>
      <c r="P3988" s="7" t="str">
        <f t="array" ref="P3988">iferror(xlookup(C3988,'Product Families'!A:A,'Product Families'!S:S),"")</f>
        <v/>
      </c>
    </row>
    <row r="3989" ht="14.25" customHeight="1">
      <c r="A3989" s="122"/>
      <c r="B3989" s="270"/>
      <c r="C3989" s="122"/>
      <c r="D3989" s="7" t="str">
        <f t="array" ref="D3989">IFERROR(XLOOKUP($C3989,'Product Families'!$A:$A,'Product Families'!$D:$D),"")</f>
        <v/>
      </c>
      <c r="E3989" s="7" t="str">
        <f t="array" ref="E3989">IFERROR(XLOOKUP($C3989,'Product Families'!$A:$A,'Product Families'!$E:$E),"")</f>
        <v/>
      </c>
      <c r="F3989" s="7" t="str">
        <f t="array" ref="F3989">IFERROR(XLOOKUP($C3989,'Product Families'!$A:$A,'Product Families'!$F:$F),"")</f>
        <v/>
      </c>
      <c r="G3989" s="7" t="str">
        <f t="array" ref="G3989">IFERROR(XLOOKUP($C3989,'Product Families'!$A:$A,'Product Families'!$G:$G),"")</f>
        <v/>
      </c>
      <c r="J3989" s="7" t="str">
        <f>IFERROR(ROUND(AVERAGEIF('Week 1 - Making'!$B:$B,'Product List'!$A3989,'Week 1 - Making'!$P:$P),0),"")</f>
        <v/>
      </c>
      <c r="K3989" s="7" t="str">
        <f>IFERROR(ROUND(AVERAGEIF('Week 2 - Making'!$B:$B,'Product List'!$A3989,'Week 2 - Making'!$P:$P),0),"")</f>
        <v/>
      </c>
      <c r="L3989" s="263" t="str">
        <f>IFERROR(ROUND(AVERAGEIF('Week 3 - Making'!$B:$B,'Product List'!$A3989,'Week 3 - Making'!$P:$P),0),"")</f>
        <v/>
      </c>
      <c r="M3989" s="7" t="str">
        <f>IFERROR(ROUND(AVERAGEIF('Week 4 - Making'!$B:$B,'Product List'!$A3989,'Week 4 - Making'!$P:$P),0),"")</f>
        <v/>
      </c>
      <c r="N3989" s="7" t="str">
        <f>IFERROR(ROUND(AVERAGEIF('Week 5 - Making'!$B:$B,'Product List'!$A3989,'Week 5 - Making'!$P:$P),0),"")</f>
        <v/>
      </c>
      <c r="O3989" s="7"/>
      <c r="P3989" s="7" t="str">
        <f t="array" ref="P3989">iferror(xlookup(C3989,'Product Families'!A:A,'Product Families'!S:S),"")</f>
        <v/>
      </c>
    </row>
    <row r="3990" ht="14.25" customHeight="1">
      <c r="A3990" s="122"/>
      <c r="B3990" s="270"/>
      <c r="C3990" s="122"/>
      <c r="D3990" s="7" t="str">
        <f t="array" ref="D3990">IFERROR(XLOOKUP($C3990,'Product Families'!$A:$A,'Product Families'!$D:$D),"")</f>
        <v/>
      </c>
      <c r="E3990" s="7" t="str">
        <f t="array" ref="E3990">IFERROR(XLOOKUP($C3990,'Product Families'!$A:$A,'Product Families'!$E:$E),"")</f>
        <v/>
      </c>
      <c r="F3990" s="7" t="str">
        <f t="array" ref="F3990">IFERROR(XLOOKUP($C3990,'Product Families'!$A:$A,'Product Families'!$F:$F),"")</f>
        <v/>
      </c>
      <c r="G3990" s="7" t="str">
        <f t="array" ref="G3990">IFERROR(XLOOKUP($C3990,'Product Families'!$A:$A,'Product Families'!$G:$G),"")</f>
        <v/>
      </c>
      <c r="J3990" s="7" t="str">
        <f>IFERROR(ROUND(AVERAGEIF('Week 1 - Making'!$B:$B,'Product List'!$A3990,'Week 1 - Making'!$P:$P),0),"")</f>
        <v/>
      </c>
      <c r="K3990" s="7" t="str">
        <f>IFERROR(ROUND(AVERAGEIF('Week 2 - Making'!$B:$B,'Product List'!$A3990,'Week 2 - Making'!$P:$P),0),"")</f>
        <v/>
      </c>
      <c r="L3990" s="263" t="str">
        <f>IFERROR(ROUND(AVERAGEIF('Week 3 - Making'!$B:$B,'Product List'!$A3990,'Week 3 - Making'!$P:$P),0),"")</f>
        <v/>
      </c>
      <c r="M3990" s="7" t="str">
        <f>IFERROR(ROUND(AVERAGEIF('Week 4 - Making'!$B:$B,'Product List'!$A3990,'Week 4 - Making'!$P:$P),0),"")</f>
        <v/>
      </c>
      <c r="N3990" s="7" t="str">
        <f>IFERROR(ROUND(AVERAGEIF('Week 5 - Making'!$B:$B,'Product List'!$A3990,'Week 5 - Making'!$P:$P),0),"")</f>
        <v/>
      </c>
      <c r="O3990" s="7"/>
      <c r="P3990" s="7" t="str">
        <f t="array" ref="P3990">iferror(xlookup(C3990,'Product Families'!A:A,'Product Families'!S:S),"")</f>
        <v/>
      </c>
    </row>
    <row r="3991" ht="14.25" customHeight="1">
      <c r="A3991" s="122"/>
      <c r="B3991" s="270"/>
      <c r="C3991" s="122"/>
      <c r="D3991" s="7" t="str">
        <f t="array" ref="D3991">IFERROR(XLOOKUP($C3991,'Product Families'!$A:$A,'Product Families'!$D:$D),"")</f>
        <v/>
      </c>
      <c r="E3991" s="7" t="str">
        <f t="array" ref="E3991">IFERROR(XLOOKUP($C3991,'Product Families'!$A:$A,'Product Families'!$E:$E),"")</f>
        <v/>
      </c>
      <c r="F3991" s="7" t="str">
        <f t="array" ref="F3991">IFERROR(XLOOKUP($C3991,'Product Families'!$A:$A,'Product Families'!$F:$F),"")</f>
        <v/>
      </c>
      <c r="G3991" s="7" t="str">
        <f t="array" ref="G3991">IFERROR(XLOOKUP($C3991,'Product Families'!$A:$A,'Product Families'!$G:$G),"")</f>
        <v/>
      </c>
      <c r="J3991" s="7" t="str">
        <f>IFERROR(ROUND(AVERAGEIF('Week 1 - Making'!$B:$B,'Product List'!$A3991,'Week 1 - Making'!$P:$P),0),"")</f>
        <v/>
      </c>
      <c r="K3991" s="7" t="str">
        <f>IFERROR(ROUND(AVERAGEIF('Week 2 - Making'!$B:$B,'Product List'!$A3991,'Week 2 - Making'!$P:$P),0),"")</f>
        <v/>
      </c>
      <c r="L3991" s="263" t="str">
        <f>IFERROR(ROUND(AVERAGEIF('Week 3 - Making'!$B:$B,'Product List'!$A3991,'Week 3 - Making'!$P:$P),0),"")</f>
        <v/>
      </c>
      <c r="M3991" s="7" t="str">
        <f>IFERROR(ROUND(AVERAGEIF('Week 4 - Making'!$B:$B,'Product List'!$A3991,'Week 4 - Making'!$P:$P),0),"")</f>
        <v/>
      </c>
      <c r="N3991" s="7" t="str">
        <f>IFERROR(ROUND(AVERAGEIF('Week 5 - Making'!$B:$B,'Product List'!$A3991,'Week 5 - Making'!$P:$P),0),"")</f>
        <v/>
      </c>
      <c r="O3991" s="7"/>
      <c r="P3991" s="7" t="str">
        <f t="array" ref="P3991">iferror(xlookup(C3991,'Product Families'!A:A,'Product Families'!S:S),"")</f>
        <v/>
      </c>
    </row>
    <row r="3992" ht="14.25" customHeight="1">
      <c r="A3992" s="122"/>
      <c r="B3992" s="270"/>
      <c r="C3992" s="122"/>
      <c r="D3992" s="7" t="str">
        <f t="array" ref="D3992">IFERROR(XLOOKUP($C3992,'Product Families'!$A:$A,'Product Families'!$D:$D),"")</f>
        <v/>
      </c>
      <c r="E3992" s="7" t="str">
        <f t="array" ref="E3992">IFERROR(XLOOKUP($C3992,'Product Families'!$A:$A,'Product Families'!$E:$E),"")</f>
        <v/>
      </c>
      <c r="F3992" s="7" t="str">
        <f t="array" ref="F3992">IFERROR(XLOOKUP($C3992,'Product Families'!$A:$A,'Product Families'!$F:$F),"")</f>
        <v/>
      </c>
      <c r="G3992" s="7" t="str">
        <f t="array" ref="G3992">IFERROR(XLOOKUP($C3992,'Product Families'!$A:$A,'Product Families'!$G:$G),"")</f>
        <v/>
      </c>
      <c r="J3992" s="7" t="str">
        <f>IFERROR(ROUND(AVERAGEIF('Week 1 - Making'!$B:$B,'Product List'!$A3992,'Week 1 - Making'!$P:$P),0),"")</f>
        <v/>
      </c>
      <c r="K3992" s="7" t="str">
        <f>IFERROR(ROUND(AVERAGEIF('Week 2 - Making'!$B:$B,'Product List'!$A3992,'Week 2 - Making'!$P:$P),0),"")</f>
        <v/>
      </c>
      <c r="L3992" s="263" t="str">
        <f>IFERROR(ROUND(AVERAGEIF('Week 3 - Making'!$B:$B,'Product List'!$A3992,'Week 3 - Making'!$P:$P),0),"")</f>
        <v/>
      </c>
      <c r="M3992" s="7" t="str">
        <f>IFERROR(ROUND(AVERAGEIF('Week 4 - Making'!$B:$B,'Product List'!$A3992,'Week 4 - Making'!$P:$P),0),"")</f>
        <v/>
      </c>
      <c r="N3992" s="7" t="str">
        <f>IFERROR(ROUND(AVERAGEIF('Week 5 - Making'!$B:$B,'Product List'!$A3992,'Week 5 - Making'!$P:$P),0),"")</f>
        <v/>
      </c>
      <c r="O3992" s="7"/>
      <c r="P3992" s="7" t="str">
        <f t="array" ref="P3992">iferror(xlookup(C3992,'Product Families'!A:A,'Product Families'!S:S),"")</f>
        <v/>
      </c>
    </row>
    <row r="3993" ht="14.25" customHeight="1">
      <c r="A3993" s="122"/>
      <c r="B3993" s="270"/>
      <c r="C3993" s="122"/>
      <c r="D3993" s="7" t="str">
        <f t="array" ref="D3993">IFERROR(XLOOKUP($C3993,'Product Families'!$A:$A,'Product Families'!$D:$D),"")</f>
        <v/>
      </c>
      <c r="E3993" s="7" t="str">
        <f t="array" ref="E3993">IFERROR(XLOOKUP($C3993,'Product Families'!$A:$A,'Product Families'!$E:$E),"")</f>
        <v/>
      </c>
      <c r="F3993" s="7" t="str">
        <f t="array" ref="F3993">IFERROR(XLOOKUP($C3993,'Product Families'!$A:$A,'Product Families'!$F:$F),"")</f>
        <v/>
      </c>
      <c r="G3993" s="7" t="str">
        <f t="array" ref="G3993">IFERROR(XLOOKUP($C3993,'Product Families'!$A:$A,'Product Families'!$G:$G),"")</f>
        <v/>
      </c>
      <c r="J3993" s="7" t="str">
        <f>IFERROR(ROUND(AVERAGEIF('Week 1 - Making'!$B:$B,'Product List'!$A3993,'Week 1 - Making'!$P:$P),0),"")</f>
        <v/>
      </c>
      <c r="K3993" s="7" t="str">
        <f>IFERROR(ROUND(AVERAGEIF('Week 2 - Making'!$B:$B,'Product List'!$A3993,'Week 2 - Making'!$P:$P),0),"")</f>
        <v/>
      </c>
      <c r="L3993" s="263" t="str">
        <f>IFERROR(ROUND(AVERAGEIF('Week 3 - Making'!$B:$B,'Product List'!$A3993,'Week 3 - Making'!$P:$P),0),"")</f>
        <v/>
      </c>
      <c r="M3993" s="7" t="str">
        <f>IFERROR(ROUND(AVERAGEIF('Week 4 - Making'!$B:$B,'Product List'!$A3993,'Week 4 - Making'!$P:$P),0),"")</f>
        <v/>
      </c>
      <c r="N3993" s="7" t="str">
        <f>IFERROR(ROUND(AVERAGEIF('Week 5 - Making'!$B:$B,'Product List'!$A3993,'Week 5 - Making'!$P:$P),0),"")</f>
        <v/>
      </c>
      <c r="O3993" s="7"/>
      <c r="P3993" s="7" t="str">
        <f t="array" ref="P3993">iferror(xlookup(C3993,'Product Families'!A:A,'Product Families'!S:S),"")</f>
        <v/>
      </c>
    </row>
    <row r="3994" ht="14.25" customHeight="1">
      <c r="A3994" s="122"/>
      <c r="B3994" s="270"/>
      <c r="C3994" s="122"/>
      <c r="D3994" s="7" t="str">
        <f t="array" ref="D3994">IFERROR(XLOOKUP($C3994,'Product Families'!$A:$A,'Product Families'!$D:$D),"")</f>
        <v/>
      </c>
      <c r="E3994" s="7" t="str">
        <f t="array" ref="E3994">IFERROR(XLOOKUP($C3994,'Product Families'!$A:$A,'Product Families'!$E:$E),"")</f>
        <v/>
      </c>
      <c r="F3994" s="7" t="str">
        <f t="array" ref="F3994">IFERROR(XLOOKUP($C3994,'Product Families'!$A:$A,'Product Families'!$F:$F),"")</f>
        <v/>
      </c>
      <c r="G3994" s="7" t="str">
        <f t="array" ref="G3994">IFERROR(XLOOKUP($C3994,'Product Families'!$A:$A,'Product Families'!$G:$G),"")</f>
        <v/>
      </c>
      <c r="J3994" s="7" t="str">
        <f>IFERROR(ROUND(AVERAGEIF('Week 1 - Making'!$B:$B,'Product List'!$A3994,'Week 1 - Making'!$P:$P),0),"")</f>
        <v/>
      </c>
      <c r="K3994" s="7" t="str">
        <f>IFERROR(ROUND(AVERAGEIF('Week 2 - Making'!$B:$B,'Product List'!$A3994,'Week 2 - Making'!$P:$P),0),"")</f>
        <v/>
      </c>
      <c r="L3994" s="263" t="str">
        <f>IFERROR(ROUND(AVERAGEIF('Week 3 - Making'!$B:$B,'Product List'!$A3994,'Week 3 - Making'!$P:$P),0),"")</f>
        <v/>
      </c>
      <c r="M3994" s="7" t="str">
        <f>IFERROR(ROUND(AVERAGEIF('Week 4 - Making'!$B:$B,'Product List'!$A3994,'Week 4 - Making'!$P:$P),0),"")</f>
        <v/>
      </c>
      <c r="N3994" s="7" t="str">
        <f>IFERROR(ROUND(AVERAGEIF('Week 5 - Making'!$B:$B,'Product List'!$A3994,'Week 5 - Making'!$P:$P),0),"")</f>
        <v/>
      </c>
      <c r="O3994" s="7"/>
      <c r="P3994" s="7" t="str">
        <f t="array" ref="P3994">iferror(xlookup(C3994,'Product Families'!A:A,'Product Families'!S:S),"")</f>
        <v/>
      </c>
    </row>
    <row r="3995" ht="14.25" customHeight="1">
      <c r="A3995" s="122"/>
      <c r="B3995" s="270"/>
      <c r="C3995" s="122"/>
      <c r="D3995" s="7" t="str">
        <f t="array" ref="D3995">IFERROR(XLOOKUP($C3995,'Product Families'!$A:$A,'Product Families'!$D:$D),"")</f>
        <v/>
      </c>
      <c r="E3995" s="7" t="str">
        <f t="array" ref="E3995">IFERROR(XLOOKUP($C3995,'Product Families'!$A:$A,'Product Families'!$E:$E),"")</f>
        <v/>
      </c>
      <c r="F3995" s="7" t="str">
        <f t="array" ref="F3995">IFERROR(XLOOKUP($C3995,'Product Families'!$A:$A,'Product Families'!$F:$F),"")</f>
        <v/>
      </c>
      <c r="G3995" s="7" t="str">
        <f t="array" ref="G3995">IFERROR(XLOOKUP($C3995,'Product Families'!$A:$A,'Product Families'!$G:$G),"")</f>
        <v/>
      </c>
      <c r="J3995" s="7" t="str">
        <f>IFERROR(ROUND(AVERAGEIF('Week 1 - Making'!$B:$B,'Product List'!$A3995,'Week 1 - Making'!$P:$P),0),"")</f>
        <v/>
      </c>
      <c r="K3995" s="7" t="str">
        <f>IFERROR(ROUND(AVERAGEIF('Week 2 - Making'!$B:$B,'Product List'!$A3995,'Week 2 - Making'!$P:$P),0),"")</f>
        <v/>
      </c>
      <c r="L3995" s="263" t="str">
        <f>IFERROR(ROUND(AVERAGEIF('Week 3 - Making'!$B:$B,'Product List'!$A3995,'Week 3 - Making'!$P:$P),0),"")</f>
        <v/>
      </c>
      <c r="M3995" s="7" t="str">
        <f>IFERROR(ROUND(AVERAGEIF('Week 4 - Making'!$B:$B,'Product List'!$A3995,'Week 4 - Making'!$P:$P),0),"")</f>
        <v/>
      </c>
      <c r="N3995" s="7" t="str">
        <f>IFERROR(ROUND(AVERAGEIF('Week 5 - Making'!$B:$B,'Product List'!$A3995,'Week 5 - Making'!$P:$P),0),"")</f>
        <v/>
      </c>
      <c r="O3995" s="7"/>
      <c r="P3995" s="7" t="str">
        <f t="array" ref="P3995">iferror(xlookup(C3995,'Product Families'!A:A,'Product Families'!S:S),"")</f>
        <v/>
      </c>
    </row>
    <row r="3996" ht="14.25" customHeight="1">
      <c r="A3996" s="122"/>
      <c r="B3996" s="270"/>
      <c r="C3996" s="122"/>
      <c r="D3996" s="7" t="str">
        <f t="array" ref="D3996">IFERROR(XLOOKUP($C3996,'Product Families'!$A:$A,'Product Families'!$D:$D),"")</f>
        <v/>
      </c>
      <c r="E3996" s="7" t="str">
        <f t="array" ref="E3996">IFERROR(XLOOKUP($C3996,'Product Families'!$A:$A,'Product Families'!$E:$E),"")</f>
        <v/>
      </c>
      <c r="F3996" s="7" t="str">
        <f t="array" ref="F3996">IFERROR(XLOOKUP($C3996,'Product Families'!$A:$A,'Product Families'!$F:$F),"")</f>
        <v/>
      </c>
      <c r="G3996" s="7" t="str">
        <f t="array" ref="G3996">IFERROR(XLOOKUP($C3996,'Product Families'!$A:$A,'Product Families'!$G:$G),"")</f>
        <v/>
      </c>
      <c r="J3996" s="7" t="str">
        <f>IFERROR(ROUND(AVERAGEIF('Week 1 - Making'!$B:$B,'Product List'!$A3996,'Week 1 - Making'!$P:$P),0),"")</f>
        <v/>
      </c>
      <c r="K3996" s="7" t="str">
        <f>IFERROR(ROUND(AVERAGEIF('Week 2 - Making'!$B:$B,'Product List'!$A3996,'Week 2 - Making'!$P:$P),0),"")</f>
        <v/>
      </c>
      <c r="L3996" s="263" t="str">
        <f>IFERROR(ROUND(AVERAGEIF('Week 3 - Making'!$B:$B,'Product List'!$A3996,'Week 3 - Making'!$P:$P),0),"")</f>
        <v/>
      </c>
      <c r="M3996" s="7" t="str">
        <f>IFERROR(ROUND(AVERAGEIF('Week 4 - Making'!$B:$B,'Product List'!$A3996,'Week 4 - Making'!$P:$P),0),"")</f>
        <v/>
      </c>
      <c r="N3996" s="7" t="str">
        <f>IFERROR(ROUND(AVERAGEIF('Week 5 - Making'!$B:$B,'Product List'!$A3996,'Week 5 - Making'!$P:$P),0),"")</f>
        <v/>
      </c>
      <c r="O3996" s="7"/>
      <c r="P3996" s="7" t="str">
        <f t="array" ref="P3996">iferror(xlookup(C3996,'Product Families'!A:A,'Product Families'!S:S),"")</f>
        <v/>
      </c>
    </row>
    <row r="3997" ht="14.25" customHeight="1">
      <c r="A3997" s="122"/>
      <c r="B3997" s="270"/>
      <c r="C3997" s="122"/>
      <c r="D3997" s="7" t="str">
        <f t="array" ref="D3997">IFERROR(XLOOKUP($C3997,'Product Families'!$A:$A,'Product Families'!$D:$D),"")</f>
        <v/>
      </c>
      <c r="E3997" s="7" t="str">
        <f t="array" ref="E3997">IFERROR(XLOOKUP($C3997,'Product Families'!$A:$A,'Product Families'!$E:$E),"")</f>
        <v/>
      </c>
      <c r="F3997" s="7" t="str">
        <f t="array" ref="F3997">IFERROR(XLOOKUP($C3997,'Product Families'!$A:$A,'Product Families'!$F:$F),"")</f>
        <v/>
      </c>
      <c r="G3997" s="7" t="str">
        <f t="array" ref="G3997">IFERROR(XLOOKUP($C3997,'Product Families'!$A:$A,'Product Families'!$G:$G),"")</f>
        <v/>
      </c>
      <c r="J3997" s="7" t="str">
        <f>IFERROR(ROUND(AVERAGEIF('Week 1 - Making'!$B:$B,'Product List'!$A3997,'Week 1 - Making'!$P:$P),0),"")</f>
        <v/>
      </c>
      <c r="K3997" s="7" t="str">
        <f>IFERROR(ROUND(AVERAGEIF('Week 2 - Making'!$B:$B,'Product List'!$A3997,'Week 2 - Making'!$P:$P),0),"")</f>
        <v/>
      </c>
      <c r="L3997" s="263" t="str">
        <f>IFERROR(ROUND(AVERAGEIF('Week 3 - Making'!$B:$B,'Product List'!$A3997,'Week 3 - Making'!$P:$P),0),"")</f>
        <v/>
      </c>
      <c r="M3997" s="7" t="str">
        <f>IFERROR(ROUND(AVERAGEIF('Week 4 - Making'!$B:$B,'Product List'!$A3997,'Week 4 - Making'!$P:$P),0),"")</f>
        <v/>
      </c>
      <c r="N3997" s="7" t="str">
        <f>IFERROR(ROUND(AVERAGEIF('Week 5 - Making'!$B:$B,'Product List'!$A3997,'Week 5 - Making'!$P:$P),0),"")</f>
        <v/>
      </c>
      <c r="O3997" s="7"/>
      <c r="P3997" s="7" t="str">
        <f t="array" ref="P3997">iferror(xlookup(C3997,'Product Families'!A:A,'Product Families'!S:S),"")</f>
        <v/>
      </c>
    </row>
    <row r="3998" ht="14.25" customHeight="1">
      <c r="A3998" s="122"/>
      <c r="B3998" s="270"/>
      <c r="C3998" s="122"/>
      <c r="D3998" s="7" t="str">
        <f t="array" ref="D3998">IFERROR(XLOOKUP($C3998,'Product Families'!$A:$A,'Product Families'!$D:$D),"")</f>
        <v/>
      </c>
      <c r="E3998" s="7" t="str">
        <f t="array" ref="E3998">IFERROR(XLOOKUP($C3998,'Product Families'!$A:$A,'Product Families'!$E:$E),"")</f>
        <v/>
      </c>
      <c r="F3998" s="7" t="str">
        <f t="array" ref="F3998">IFERROR(XLOOKUP($C3998,'Product Families'!$A:$A,'Product Families'!$F:$F),"")</f>
        <v/>
      </c>
      <c r="G3998" s="7" t="str">
        <f t="array" ref="G3998">IFERROR(XLOOKUP($C3998,'Product Families'!$A:$A,'Product Families'!$G:$G),"")</f>
        <v/>
      </c>
      <c r="J3998" s="7" t="str">
        <f>IFERROR(ROUND(AVERAGEIF('Week 1 - Making'!$B:$B,'Product List'!$A3998,'Week 1 - Making'!$P:$P),0),"")</f>
        <v/>
      </c>
      <c r="K3998" s="7" t="str">
        <f>IFERROR(ROUND(AVERAGEIF('Week 2 - Making'!$B:$B,'Product List'!$A3998,'Week 2 - Making'!$P:$P),0),"")</f>
        <v/>
      </c>
      <c r="L3998" s="263" t="str">
        <f>IFERROR(ROUND(AVERAGEIF('Week 3 - Making'!$B:$B,'Product List'!$A3998,'Week 3 - Making'!$P:$P),0),"")</f>
        <v/>
      </c>
      <c r="M3998" s="7" t="str">
        <f>IFERROR(ROUND(AVERAGEIF('Week 4 - Making'!$B:$B,'Product List'!$A3998,'Week 4 - Making'!$P:$P),0),"")</f>
        <v/>
      </c>
      <c r="N3998" s="7" t="str">
        <f>IFERROR(ROUND(AVERAGEIF('Week 5 - Making'!$B:$B,'Product List'!$A3998,'Week 5 - Making'!$P:$P),0),"")</f>
        <v/>
      </c>
      <c r="O3998" s="7"/>
      <c r="P3998" s="7" t="str">
        <f t="array" ref="P3998">iferror(xlookup(C3998,'Product Families'!A:A,'Product Families'!S:S),"")</f>
        <v/>
      </c>
    </row>
    <row r="3999" ht="14.25" customHeight="1">
      <c r="A3999" s="122"/>
      <c r="B3999" s="270"/>
      <c r="C3999" s="122"/>
      <c r="D3999" s="7" t="str">
        <f t="array" ref="D3999">IFERROR(XLOOKUP($C3999,'Product Families'!$A:$A,'Product Families'!$D:$D),"")</f>
        <v/>
      </c>
      <c r="E3999" s="7" t="str">
        <f t="array" ref="E3999">IFERROR(XLOOKUP($C3999,'Product Families'!$A:$A,'Product Families'!$E:$E),"")</f>
        <v/>
      </c>
      <c r="F3999" s="7" t="str">
        <f t="array" ref="F3999">IFERROR(XLOOKUP($C3999,'Product Families'!$A:$A,'Product Families'!$F:$F),"")</f>
        <v/>
      </c>
      <c r="G3999" s="7" t="str">
        <f t="array" ref="G3999">IFERROR(XLOOKUP($C3999,'Product Families'!$A:$A,'Product Families'!$G:$G),"")</f>
        <v/>
      </c>
      <c r="J3999" s="7" t="str">
        <f>IFERROR(ROUND(AVERAGEIF('Week 1 - Making'!$B:$B,'Product List'!$A3999,'Week 1 - Making'!$P:$P),0),"")</f>
        <v/>
      </c>
      <c r="K3999" s="7" t="str">
        <f>IFERROR(ROUND(AVERAGEIF('Week 2 - Making'!$B:$B,'Product List'!$A3999,'Week 2 - Making'!$P:$P),0),"")</f>
        <v/>
      </c>
      <c r="L3999" s="263" t="str">
        <f>IFERROR(ROUND(AVERAGEIF('Week 3 - Making'!$B:$B,'Product List'!$A3999,'Week 3 - Making'!$P:$P),0),"")</f>
        <v/>
      </c>
      <c r="M3999" s="7" t="str">
        <f>IFERROR(ROUND(AVERAGEIF('Week 4 - Making'!$B:$B,'Product List'!$A3999,'Week 4 - Making'!$P:$P),0),"")</f>
        <v/>
      </c>
      <c r="N3999" s="7" t="str">
        <f>IFERROR(ROUND(AVERAGEIF('Week 5 - Making'!$B:$B,'Product List'!$A3999,'Week 5 - Making'!$P:$P),0),"")</f>
        <v/>
      </c>
      <c r="O3999" s="7"/>
      <c r="P3999" s="7" t="str">
        <f t="array" ref="P3999">iferror(xlookup(C3999,'Product Families'!A:A,'Product Families'!S:S),"")</f>
        <v/>
      </c>
    </row>
    <row r="4000" ht="14.25" customHeight="1">
      <c r="A4000" s="122"/>
      <c r="B4000" s="270"/>
      <c r="C4000" s="122"/>
      <c r="D4000" s="7" t="str">
        <f t="array" ref="D4000">IFERROR(XLOOKUP($C4000,'Product Families'!$A:$A,'Product Families'!$D:$D),"")</f>
        <v/>
      </c>
      <c r="E4000" s="7" t="str">
        <f t="array" ref="E4000">IFERROR(XLOOKUP($C4000,'Product Families'!$A:$A,'Product Families'!$E:$E),"")</f>
        <v/>
      </c>
      <c r="F4000" s="7" t="str">
        <f t="array" ref="F4000">IFERROR(XLOOKUP($C4000,'Product Families'!$A:$A,'Product Families'!$F:$F),"")</f>
        <v/>
      </c>
      <c r="G4000" s="7" t="str">
        <f t="array" ref="G4000">IFERROR(XLOOKUP($C4000,'Product Families'!$A:$A,'Product Families'!$G:$G),"")</f>
        <v/>
      </c>
      <c r="J4000" s="7" t="str">
        <f>IFERROR(ROUND(AVERAGEIF('Week 1 - Making'!$B:$B,'Product List'!$A4000,'Week 1 - Making'!$P:$P),0),"")</f>
        <v/>
      </c>
      <c r="K4000" s="7" t="str">
        <f>IFERROR(ROUND(AVERAGEIF('Week 2 - Making'!$B:$B,'Product List'!$A4000,'Week 2 - Making'!$P:$P),0),"")</f>
        <v/>
      </c>
      <c r="L4000" s="263" t="str">
        <f>IFERROR(ROUND(AVERAGEIF('Week 3 - Making'!$B:$B,'Product List'!$A4000,'Week 3 - Making'!$P:$P),0),"")</f>
        <v/>
      </c>
      <c r="M4000" s="7" t="str">
        <f>IFERROR(ROUND(AVERAGEIF('Week 4 - Making'!$B:$B,'Product List'!$A4000,'Week 4 - Making'!$P:$P),0),"")</f>
        <v/>
      </c>
      <c r="N4000" s="7" t="str">
        <f>IFERROR(ROUND(AVERAGEIF('Week 5 - Making'!$B:$B,'Product List'!$A4000,'Week 5 - Making'!$P:$P),0),"")</f>
        <v/>
      </c>
      <c r="O4000" s="7"/>
      <c r="P4000" s="7" t="str">
        <f t="array" ref="P4000">iferror(xlookup(C4000,'Product Families'!A:A,'Product Families'!S:S),"")</f>
        <v/>
      </c>
    </row>
    <row r="4001" ht="14.25" customHeight="1">
      <c r="A4001" s="122"/>
      <c r="B4001" s="270"/>
      <c r="C4001" s="122"/>
      <c r="D4001" s="7" t="str">
        <f t="array" ref="D4001">IFERROR(XLOOKUP($C4001,'Product Families'!$A:$A,'Product Families'!$D:$D),"")</f>
        <v/>
      </c>
      <c r="E4001" s="7" t="str">
        <f t="array" ref="E4001">IFERROR(XLOOKUP($C4001,'Product Families'!$A:$A,'Product Families'!$E:$E),"")</f>
        <v/>
      </c>
      <c r="F4001" s="7" t="str">
        <f t="array" ref="F4001">IFERROR(XLOOKUP($C4001,'Product Families'!$A:$A,'Product Families'!$F:$F),"")</f>
        <v/>
      </c>
      <c r="G4001" s="7" t="str">
        <f t="array" ref="G4001">IFERROR(XLOOKUP($C4001,'Product Families'!$A:$A,'Product Families'!$G:$G),"")</f>
        <v/>
      </c>
      <c r="J4001" s="7" t="str">
        <f>IFERROR(ROUND(AVERAGEIF('Week 1 - Making'!$B:$B,'Product List'!$A4001,'Week 1 - Making'!$P:$P),0),"")</f>
        <v/>
      </c>
      <c r="K4001" s="7" t="str">
        <f>IFERROR(ROUND(AVERAGEIF('Week 2 - Making'!$B:$B,'Product List'!$A4001,'Week 2 - Making'!$P:$P),0),"")</f>
        <v/>
      </c>
      <c r="L4001" s="263" t="str">
        <f>IFERROR(ROUND(AVERAGEIF('Week 3 - Making'!$B:$B,'Product List'!$A4001,'Week 3 - Making'!$P:$P),0),"")</f>
        <v/>
      </c>
      <c r="M4001" s="7" t="str">
        <f>IFERROR(ROUND(AVERAGEIF('Week 4 - Making'!$B:$B,'Product List'!$A4001,'Week 4 - Making'!$P:$P),0),"")</f>
        <v/>
      </c>
      <c r="N4001" s="7" t="str">
        <f>IFERROR(ROUND(AVERAGEIF('Week 5 - Making'!$B:$B,'Product List'!$A4001,'Week 5 - Making'!$P:$P),0),"")</f>
        <v/>
      </c>
      <c r="O4001" s="7"/>
      <c r="P4001" s="7" t="str">
        <f t="array" ref="P4001">iferror(xlookup(C4001,'Product Families'!A:A,'Product Families'!S:S),"")</f>
        <v/>
      </c>
    </row>
    <row r="4002" ht="14.25" customHeight="1">
      <c r="A4002" s="122"/>
      <c r="B4002" s="270"/>
      <c r="C4002" s="122"/>
      <c r="D4002" s="7" t="str">
        <f t="array" ref="D4002">IFERROR(XLOOKUP($C4002,'Product Families'!$A:$A,'Product Families'!$D:$D),"")</f>
        <v/>
      </c>
      <c r="E4002" s="7" t="str">
        <f t="array" ref="E4002">IFERROR(XLOOKUP($C4002,'Product Families'!$A:$A,'Product Families'!$E:$E),"")</f>
        <v/>
      </c>
      <c r="F4002" s="7" t="str">
        <f t="array" ref="F4002">IFERROR(XLOOKUP($C4002,'Product Families'!$A:$A,'Product Families'!$F:$F),"")</f>
        <v/>
      </c>
      <c r="G4002" s="7" t="str">
        <f t="array" ref="G4002">IFERROR(XLOOKUP($C4002,'Product Families'!$A:$A,'Product Families'!$G:$G),"")</f>
        <v/>
      </c>
      <c r="J4002" s="7" t="str">
        <f>IFERROR(ROUND(AVERAGEIF('Week 1 - Making'!$B:$B,'Product List'!$A4002,'Week 1 - Making'!$P:$P),0),"")</f>
        <v/>
      </c>
      <c r="K4002" s="7" t="str">
        <f>IFERROR(ROUND(AVERAGEIF('Week 2 - Making'!$B:$B,'Product List'!$A4002,'Week 2 - Making'!$P:$P),0),"")</f>
        <v/>
      </c>
      <c r="L4002" s="263" t="str">
        <f>IFERROR(ROUND(AVERAGEIF('Week 3 - Making'!$B:$B,'Product List'!$A4002,'Week 3 - Making'!$P:$P),0),"")</f>
        <v/>
      </c>
      <c r="M4002" s="7" t="str">
        <f>IFERROR(ROUND(AVERAGEIF('Week 4 - Making'!$B:$B,'Product List'!$A4002,'Week 4 - Making'!$P:$P),0),"")</f>
        <v/>
      </c>
      <c r="N4002" s="7" t="str">
        <f>IFERROR(ROUND(AVERAGEIF('Week 5 - Making'!$B:$B,'Product List'!$A4002,'Week 5 - Making'!$P:$P),0),"")</f>
        <v/>
      </c>
      <c r="O4002" s="7"/>
      <c r="P4002" s="7" t="str">
        <f t="array" ref="P4002">iferror(xlookup(C4002,'Product Families'!A:A,'Product Families'!S:S),"")</f>
        <v/>
      </c>
    </row>
    <row r="4003" ht="14.25" customHeight="1">
      <c r="A4003" s="122"/>
      <c r="B4003" s="270"/>
      <c r="C4003" s="122"/>
      <c r="D4003" s="7" t="str">
        <f t="array" ref="D4003">IFERROR(XLOOKUP($C4003,'Product Families'!$A:$A,'Product Families'!$D:$D),"")</f>
        <v/>
      </c>
      <c r="E4003" s="7" t="str">
        <f t="array" ref="E4003">IFERROR(XLOOKUP($C4003,'Product Families'!$A:$A,'Product Families'!$E:$E),"")</f>
        <v/>
      </c>
      <c r="F4003" s="7" t="str">
        <f t="array" ref="F4003">IFERROR(XLOOKUP($C4003,'Product Families'!$A:$A,'Product Families'!$F:$F),"")</f>
        <v/>
      </c>
      <c r="G4003" s="7" t="str">
        <f t="array" ref="G4003">IFERROR(XLOOKUP($C4003,'Product Families'!$A:$A,'Product Families'!$G:$G),"")</f>
        <v/>
      </c>
      <c r="J4003" s="7" t="str">
        <f>IFERROR(ROUND(AVERAGEIF('Week 1 - Making'!$B:$B,'Product List'!$A4003,'Week 1 - Making'!$P:$P),0),"")</f>
        <v/>
      </c>
      <c r="K4003" s="7" t="str">
        <f>IFERROR(ROUND(AVERAGEIF('Week 2 - Making'!$B:$B,'Product List'!$A4003,'Week 2 - Making'!$P:$P),0),"")</f>
        <v/>
      </c>
      <c r="L4003" s="263" t="str">
        <f>IFERROR(ROUND(AVERAGEIF('Week 3 - Making'!$B:$B,'Product List'!$A4003,'Week 3 - Making'!$P:$P),0),"")</f>
        <v/>
      </c>
      <c r="M4003" s="7" t="str">
        <f>IFERROR(ROUND(AVERAGEIF('Week 4 - Making'!$B:$B,'Product List'!$A4003,'Week 4 - Making'!$P:$P),0),"")</f>
        <v/>
      </c>
      <c r="N4003" s="7" t="str">
        <f>IFERROR(ROUND(AVERAGEIF('Week 5 - Making'!$B:$B,'Product List'!$A4003,'Week 5 - Making'!$P:$P),0),"")</f>
        <v/>
      </c>
      <c r="O4003" s="7"/>
      <c r="P4003" s="7" t="str">
        <f t="array" ref="P4003">iferror(xlookup(C4003,'Product Families'!A:A,'Product Families'!S:S),"")</f>
        <v/>
      </c>
    </row>
    <row r="4004" ht="14.25" customHeight="1">
      <c r="A4004" s="122"/>
      <c r="B4004" s="270"/>
      <c r="C4004" s="122"/>
      <c r="D4004" s="7" t="str">
        <f t="array" ref="D4004">IFERROR(XLOOKUP($C4004,'Product Families'!$A:$A,'Product Families'!$D:$D),"")</f>
        <v/>
      </c>
      <c r="E4004" s="7" t="str">
        <f t="array" ref="E4004">IFERROR(XLOOKUP($C4004,'Product Families'!$A:$A,'Product Families'!$E:$E),"")</f>
        <v/>
      </c>
      <c r="F4004" s="7" t="str">
        <f t="array" ref="F4004">IFERROR(XLOOKUP($C4004,'Product Families'!$A:$A,'Product Families'!$F:$F),"")</f>
        <v/>
      </c>
      <c r="G4004" s="7" t="str">
        <f t="array" ref="G4004">IFERROR(XLOOKUP($C4004,'Product Families'!$A:$A,'Product Families'!$G:$G),"")</f>
        <v/>
      </c>
      <c r="J4004" s="7" t="str">
        <f>IFERROR(ROUND(AVERAGEIF('Week 1 - Making'!$B:$B,'Product List'!$A4004,'Week 1 - Making'!$P:$P),0),"")</f>
        <v/>
      </c>
      <c r="K4004" s="7" t="str">
        <f>IFERROR(ROUND(AVERAGEIF('Week 2 - Making'!$B:$B,'Product List'!$A4004,'Week 2 - Making'!$P:$P),0),"")</f>
        <v/>
      </c>
      <c r="L4004" s="263" t="str">
        <f>IFERROR(ROUND(AVERAGEIF('Week 3 - Making'!$B:$B,'Product List'!$A4004,'Week 3 - Making'!$P:$P),0),"")</f>
        <v/>
      </c>
      <c r="M4004" s="7" t="str">
        <f>IFERROR(ROUND(AVERAGEIF('Week 4 - Making'!$B:$B,'Product List'!$A4004,'Week 4 - Making'!$P:$P),0),"")</f>
        <v/>
      </c>
      <c r="N4004" s="7" t="str">
        <f>IFERROR(ROUND(AVERAGEIF('Week 5 - Making'!$B:$B,'Product List'!$A4004,'Week 5 - Making'!$P:$P),0),"")</f>
        <v/>
      </c>
      <c r="O4004" s="7"/>
      <c r="P4004" s="7" t="str">
        <f t="array" ref="P4004">iferror(xlookup(C4004,'Product Families'!A:A,'Product Families'!S:S),"")</f>
        <v/>
      </c>
    </row>
    <row r="4005" ht="14.25" customHeight="1">
      <c r="A4005" s="122"/>
      <c r="B4005" s="270"/>
      <c r="C4005" s="122"/>
      <c r="D4005" s="7" t="str">
        <f t="array" ref="D4005">IFERROR(XLOOKUP($C4005,'Product Families'!$A:$A,'Product Families'!$D:$D),"")</f>
        <v/>
      </c>
      <c r="E4005" s="7" t="str">
        <f t="array" ref="E4005">IFERROR(XLOOKUP($C4005,'Product Families'!$A:$A,'Product Families'!$E:$E),"")</f>
        <v/>
      </c>
      <c r="F4005" s="7" t="str">
        <f t="array" ref="F4005">IFERROR(XLOOKUP($C4005,'Product Families'!$A:$A,'Product Families'!$F:$F),"")</f>
        <v/>
      </c>
      <c r="G4005" s="7" t="str">
        <f t="array" ref="G4005">IFERROR(XLOOKUP($C4005,'Product Families'!$A:$A,'Product Families'!$G:$G),"")</f>
        <v/>
      </c>
      <c r="J4005" s="7" t="str">
        <f>IFERROR(ROUND(AVERAGEIF('Week 1 - Making'!$B:$B,'Product List'!$A4005,'Week 1 - Making'!$P:$P),0),"")</f>
        <v/>
      </c>
      <c r="K4005" s="7" t="str">
        <f>IFERROR(ROUND(AVERAGEIF('Week 2 - Making'!$B:$B,'Product List'!$A4005,'Week 2 - Making'!$P:$P),0),"")</f>
        <v/>
      </c>
      <c r="L4005" s="263" t="str">
        <f>IFERROR(ROUND(AVERAGEIF('Week 3 - Making'!$B:$B,'Product List'!$A4005,'Week 3 - Making'!$P:$P),0),"")</f>
        <v/>
      </c>
      <c r="M4005" s="7" t="str">
        <f>IFERROR(ROUND(AVERAGEIF('Week 4 - Making'!$B:$B,'Product List'!$A4005,'Week 4 - Making'!$P:$P),0),"")</f>
        <v/>
      </c>
      <c r="N4005" s="7" t="str">
        <f>IFERROR(ROUND(AVERAGEIF('Week 5 - Making'!$B:$B,'Product List'!$A4005,'Week 5 - Making'!$P:$P),0),"")</f>
        <v/>
      </c>
      <c r="O4005" s="7"/>
      <c r="P4005" s="7" t="str">
        <f t="array" ref="P4005">iferror(xlookup(C4005,'Product Families'!A:A,'Product Families'!S:S),"")</f>
        <v/>
      </c>
    </row>
    <row r="4006" ht="14.25" customHeight="1">
      <c r="A4006" s="122"/>
      <c r="B4006" s="270"/>
      <c r="C4006" s="122"/>
      <c r="D4006" s="7" t="str">
        <f t="array" ref="D4006">IFERROR(XLOOKUP($C4006,'Product Families'!$A:$A,'Product Families'!$D:$D),"")</f>
        <v/>
      </c>
      <c r="E4006" s="7" t="str">
        <f t="array" ref="E4006">IFERROR(XLOOKUP($C4006,'Product Families'!$A:$A,'Product Families'!$E:$E),"")</f>
        <v/>
      </c>
      <c r="F4006" s="7" t="str">
        <f t="array" ref="F4006">IFERROR(XLOOKUP($C4006,'Product Families'!$A:$A,'Product Families'!$F:$F),"")</f>
        <v/>
      </c>
      <c r="G4006" s="7" t="str">
        <f t="array" ref="G4006">IFERROR(XLOOKUP($C4006,'Product Families'!$A:$A,'Product Families'!$G:$G),"")</f>
        <v/>
      </c>
      <c r="J4006" s="7" t="str">
        <f>IFERROR(ROUND(AVERAGEIF('Week 1 - Making'!$B:$B,'Product List'!$A4006,'Week 1 - Making'!$P:$P),0),"")</f>
        <v/>
      </c>
      <c r="K4006" s="7" t="str">
        <f>IFERROR(ROUND(AVERAGEIF('Week 2 - Making'!$B:$B,'Product List'!$A4006,'Week 2 - Making'!$P:$P),0),"")</f>
        <v/>
      </c>
      <c r="L4006" s="263" t="str">
        <f>IFERROR(ROUND(AVERAGEIF('Week 3 - Making'!$B:$B,'Product List'!$A4006,'Week 3 - Making'!$P:$P),0),"")</f>
        <v/>
      </c>
      <c r="M4006" s="7" t="str">
        <f>IFERROR(ROUND(AVERAGEIF('Week 4 - Making'!$B:$B,'Product List'!$A4006,'Week 4 - Making'!$P:$P),0),"")</f>
        <v/>
      </c>
      <c r="N4006" s="7" t="str">
        <f>IFERROR(ROUND(AVERAGEIF('Week 5 - Making'!$B:$B,'Product List'!$A4006,'Week 5 - Making'!$P:$P),0),"")</f>
        <v/>
      </c>
      <c r="O4006" s="7"/>
      <c r="P4006" s="7" t="str">
        <f t="array" ref="P4006">iferror(xlookup(C4006,'Product Families'!A:A,'Product Families'!S:S),"")</f>
        <v/>
      </c>
    </row>
    <row r="4007" ht="14.25" customHeight="1">
      <c r="A4007" s="122"/>
      <c r="B4007" s="270"/>
      <c r="C4007" s="122"/>
      <c r="D4007" s="7" t="str">
        <f t="array" ref="D4007">IFERROR(XLOOKUP($C4007,'Product Families'!$A:$A,'Product Families'!$D:$D),"")</f>
        <v/>
      </c>
      <c r="E4007" s="7" t="str">
        <f t="array" ref="E4007">IFERROR(XLOOKUP($C4007,'Product Families'!$A:$A,'Product Families'!$E:$E),"")</f>
        <v/>
      </c>
      <c r="F4007" s="7" t="str">
        <f t="array" ref="F4007">IFERROR(XLOOKUP($C4007,'Product Families'!$A:$A,'Product Families'!$F:$F),"")</f>
        <v/>
      </c>
      <c r="G4007" s="7" t="str">
        <f t="array" ref="G4007">IFERROR(XLOOKUP($C4007,'Product Families'!$A:$A,'Product Families'!$G:$G),"")</f>
        <v/>
      </c>
      <c r="J4007" s="7" t="str">
        <f>IFERROR(ROUND(AVERAGEIF('Week 1 - Making'!$B:$B,'Product List'!$A4007,'Week 1 - Making'!$P:$P),0),"")</f>
        <v/>
      </c>
      <c r="K4007" s="7" t="str">
        <f>IFERROR(ROUND(AVERAGEIF('Week 2 - Making'!$B:$B,'Product List'!$A4007,'Week 2 - Making'!$P:$P),0),"")</f>
        <v/>
      </c>
      <c r="L4007" s="263" t="str">
        <f>IFERROR(ROUND(AVERAGEIF('Week 3 - Making'!$B:$B,'Product List'!$A4007,'Week 3 - Making'!$P:$P),0),"")</f>
        <v/>
      </c>
      <c r="M4007" s="7" t="str">
        <f>IFERROR(ROUND(AVERAGEIF('Week 4 - Making'!$B:$B,'Product List'!$A4007,'Week 4 - Making'!$P:$P),0),"")</f>
        <v/>
      </c>
      <c r="N4007" s="7" t="str">
        <f>IFERROR(ROUND(AVERAGEIF('Week 5 - Making'!$B:$B,'Product List'!$A4007,'Week 5 - Making'!$P:$P),0),"")</f>
        <v/>
      </c>
      <c r="O4007" s="7"/>
      <c r="P4007" s="7" t="str">
        <f t="array" ref="P4007">iferror(xlookup(C4007,'Product Families'!A:A,'Product Families'!S:S),"")</f>
        <v/>
      </c>
    </row>
    <row r="4008" ht="14.25" customHeight="1">
      <c r="A4008" s="122"/>
      <c r="B4008" s="270"/>
      <c r="C4008" s="122"/>
      <c r="D4008" s="7" t="str">
        <f t="array" ref="D4008">IFERROR(XLOOKUP($C4008,'Product Families'!$A:$A,'Product Families'!$D:$D),"")</f>
        <v/>
      </c>
      <c r="E4008" s="7" t="str">
        <f t="array" ref="E4008">IFERROR(XLOOKUP($C4008,'Product Families'!$A:$A,'Product Families'!$E:$E),"")</f>
        <v/>
      </c>
      <c r="F4008" s="7" t="str">
        <f t="array" ref="F4008">IFERROR(XLOOKUP($C4008,'Product Families'!$A:$A,'Product Families'!$F:$F),"")</f>
        <v/>
      </c>
      <c r="G4008" s="7" t="str">
        <f t="array" ref="G4008">IFERROR(XLOOKUP($C4008,'Product Families'!$A:$A,'Product Families'!$G:$G),"")</f>
        <v/>
      </c>
      <c r="J4008" s="7" t="str">
        <f>IFERROR(ROUND(AVERAGEIF('Week 1 - Making'!$B:$B,'Product List'!$A4008,'Week 1 - Making'!$P:$P),0),"")</f>
        <v/>
      </c>
      <c r="K4008" s="7" t="str">
        <f>IFERROR(ROUND(AVERAGEIF('Week 2 - Making'!$B:$B,'Product List'!$A4008,'Week 2 - Making'!$P:$P),0),"")</f>
        <v/>
      </c>
      <c r="L4008" s="263" t="str">
        <f>IFERROR(ROUND(AVERAGEIF('Week 3 - Making'!$B:$B,'Product List'!$A4008,'Week 3 - Making'!$P:$P),0),"")</f>
        <v/>
      </c>
      <c r="M4008" s="7" t="str">
        <f>IFERROR(ROUND(AVERAGEIF('Week 4 - Making'!$B:$B,'Product List'!$A4008,'Week 4 - Making'!$P:$P),0),"")</f>
        <v/>
      </c>
      <c r="N4008" s="7" t="str">
        <f>IFERROR(ROUND(AVERAGEIF('Week 5 - Making'!$B:$B,'Product List'!$A4008,'Week 5 - Making'!$P:$P),0),"")</f>
        <v/>
      </c>
      <c r="O4008" s="7"/>
      <c r="P4008" s="7" t="str">
        <f t="array" ref="P4008">iferror(xlookup(C4008,'Product Families'!A:A,'Product Families'!S:S),"")</f>
        <v/>
      </c>
    </row>
    <row r="4009" ht="14.25" customHeight="1">
      <c r="A4009" s="122"/>
      <c r="B4009" s="270"/>
      <c r="C4009" s="122"/>
      <c r="D4009" s="7" t="str">
        <f t="array" ref="D4009">IFERROR(XLOOKUP($C4009,'Product Families'!$A:$A,'Product Families'!$D:$D),"")</f>
        <v/>
      </c>
      <c r="E4009" s="7" t="str">
        <f t="array" ref="E4009">IFERROR(XLOOKUP($C4009,'Product Families'!$A:$A,'Product Families'!$E:$E),"")</f>
        <v/>
      </c>
      <c r="F4009" s="7" t="str">
        <f t="array" ref="F4009">IFERROR(XLOOKUP($C4009,'Product Families'!$A:$A,'Product Families'!$F:$F),"")</f>
        <v/>
      </c>
      <c r="G4009" s="7" t="str">
        <f t="array" ref="G4009">IFERROR(XLOOKUP($C4009,'Product Families'!$A:$A,'Product Families'!$G:$G),"")</f>
        <v/>
      </c>
      <c r="J4009" s="7" t="str">
        <f>IFERROR(ROUND(AVERAGEIF('Week 1 - Making'!$B:$B,'Product List'!$A4009,'Week 1 - Making'!$P:$P),0),"")</f>
        <v/>
      </c>
      <c r="K4009" s="7" t="str">
        <f>IFERROR(ROUND(AVERAGEIF('Week 2 - Making'!$B:$B,'Product List'!$A4009,'Week 2 - Making'!$P:$P),0),"")</f>
        <v/>
      </c>
      <c r="L4009" s="263" t="str">
        <f>IFERROR(ROUND(AVERAGEIF('Week 3 - Making'!$B:$B,'Product List'!$A4009,'Week 3 - Making'!$P:$P),0),"")</f>
        <v/>
      </c>
      <c r="M4009" s="7" t="str">
        <f>IFERROR(ROUND(AVERAGEIF('Week 4 - Making'!$B:$B,'Product List'!$A4009,'Week 4 - Making'!$P:$P),0),"")</f>
        <v/>
      </c>
      <c r="N4009" s="7" t="str">
        <f>IFERROR(ROUND(AVERAGEIF('Week 5 - Making'!$B:$B,'Product List'!$A4009,'Week 5 - Making'!$P:$P),0),"")</f>
        <v/>
      </c>
      <c r="O4009" s="7"/>
      <c r="P4009" s="7" t="str">
        <f t="array" ref="P4009">iferror(xlookup(C4009,'Product Families'!A:A,'Product Families'!S:S),"")</f>
        <v/>
      </c>
    </row>
    <row r="4010" ht="14.25" customHeight="1">
      <c r="A4010" s="122"/>
      <c r="B4010" s="270"/>
      <c r="C4010" s="122"/>
      <c r="D4010" s="7" t="str">
        <f t="array" ref="D4010">IFERROR(XLOOKUP($C4010,'Product Families'!$A:$A,'Product Families'!$D:$D),"")</f>
        <v/>
      </c>
      <c r="E4010" s="7" t="str">
        <f t="array" ref="E4010">IFERROR(XLOOKUP($C4010,'Product Families'!$A:$A,'Product Families'!$E:$E),"")</f>
        <v/>
      </c>
      <c r="F4010" s="7" t="str">
        <f t="array" ref="F4010">IFERROR(XLOOKUP($C4010,'Product Families'!$A:$A,'Product Families'!$F:$F),"")</f>
        <v/>
      </c>
      <c r="G4010" s="7" t="str">
        <f t="array" ref="G4010">IFERROR(XLOOKUP($C4010,'Product Families'!$A:$A,'Product Families'!$G:$G),"")</f>
        <v/>
      </c>
      <c r="J4010" s="7" t="str">
        <f>IFERROR(ROUND(AVERAGEIF('Week 1 - Making'!$B:$B,'Product List'!$A4010,'Week 1 - Making'!$P:$P),0),"")</f>
        <v/>
      </c>
      <c r="K4010" s="7" t="str">
        <f>IFERROR(ROUND(AVERAGEIF('Week 2 - Making'!$B:$B,'Product List'!$A4010,'Week 2 - Making'!$P:$P),0),"")</f>
        <v/>
      </c>
      <c r="L4010" s="263" t="str">
        <f>IFERROR(ROUND(AVERAGEIF('Week 3 - Making'!$B:$B,'Product List'!$A4010,'Week 3 - Making'!$P:$P),0),"")</f>
        <v/>
      </c>
      <c r="M4010" s="7" t="str">
        <f>IFERROR(ROUND(AVERAGEIF('Week 4 - Making'!$B:$B,'Product List'!$A4010,'Week 4 - Making'!$P:$P),0),"")</f>
        <v/>
      </c>
      <c r="N4010" s="7" t="str">
        <f>IFERROR(ROUND(AVERAGEIF('Week 5 - Making'!$B:$B,'Product List'!$A4010,'Week 5 - Making'!$P:$P),0),"")</f>
        <v/>
      </c>
      <c r="O4010" s="7"/>
      <c r="P4010" s="7" t="str">
        <f t="array" ref="P4010">iferror(xlookup(C4010,'Product Families'!A:A,'Product Families'!S:S),"")</f>
        <v/>
      </c>
    </row>
    <row r="4011" ht="14.25" customHeight="1">
      <c r="A4011" s="122"/>
      <c r="B4011" s="270"/>
      <c r="C4011" s="122"/>
      <c r="D4011" s="7" t="str">
        <f t="array" ref="D4011">IFERROR(XLOOKUP($C4011,'Product Families'!$A:$A,'Product Families'!$D:$D),"")</f>
        <v/>
      </c>
      <c r="E4011" s="7" t="str">
        <f t="array" ref="E4011">IFERROR(XLOOKUP($C4011,'Product Families'!$A:$A,'Product Families'!$E:$E),"")</f>
        <v/>
      </c>
      <c r="F4011" s="7" t="str">
        <f t="array" ref="F4011">IFERROR(XLOOKUP($C4011,'Product Families'!$A:$A,'Product Families'!$F:$F),"")</f>
        <v/>
      </c>
      <c r="G4011" s="7" t="str">
        <f t="array" ref="G4011">IFERROR(XLOOKUP($C4011,'Product Families'!$A:$A,'Product Families'!$G:$G),"")</f>
        <v/>
      </c>
      <c r="J4011" s="7" t="str">
        <f>IFERROR(ROUND(AVERAGEIF('Week 1 - Making'!$B:$B,'Product List'!$A4011,'Week 1 - Making'!$P:$P),0),"")</f>
        <v/>
      </c>
      <c r="K4011" s="7" t="str">
        <f>IFERROR(ROUND(AVERAGEIF('Week 2 - Making'!$B:$B,'Product List'!$A4011,'Week 2 - Making'!$P:$P),0),"")</f>
        <v/>
      </c>
      <c r="L4011" s="263" t="str">
        <f>IFERROR(ROUND(AVERAGEIF('Week 3 - Making'!$B:$B,'Product List'!$A4011,'Week 3 - Making'!$P:$P),0),"")</f>
        <v/>
      </c>
      <c r="M4011" s="7" t="str">
        <f>IFERROR(ROUND(AVERAGEIF('Week 4 - Making'!$B:$B,'Product List'!$A4011,'Week 4 - Making'!$P:$P),0),"")</f>
        <v/>
      </c>
      <c r="N4011" s="7" t="str">
        <f>IFERROR(ROUND(AVERAGEIF('Week 5 - Making'!$B:$B,'Product List'!$A4011,'Week 5 - Making'!$P:$P),0),"")</f>
        <v/>
      </c>
      <c r="O4011" s="7"/>
      <c r="P4011" s="7" t="str">
        <f t="array" ref="P4011">iferror(xlookup(C4011,'Product Families'!A:A,'Product Families'!S:S),"")</f>
        <v/>
      </c>
    </row>
    <row r="4012" ht="14.25" customHeight="1">
      <c r="A4012" s="122"/>
      <c r="B4012" s="270"/>
      <c r="C4012" s="122"/>
      <c r="D4012" s="7" t="str">
        <f t="array" ref="D4012">IFERROR(XLOOKUP($C4012,'Product Families'!$A:$A,'Product Families'!$D:$D),"")</f>
        <v/>
      </c>
      <c r="E4012" s="7" t="str">
        <f t="array" ref="E4012">IFERROR(XLOOKUP($C4012,'Product Families'!$A:$A,'Product Families'!$E:$E),"")</f>
        <v/>
      </c>
      <c r="F4012" s="7" t="str">
        <f t="array" ref="F4012">IFERROR(XLOOKUP($C4012,'Product Families'!$A:$A,'Product Families'!$F:$F),"")</f>
        <v/>
      </c>
      <c r="G4012" s="7" t="str">
        <f t="array" ref="G4012">IFERROR(XLOOKUP($C4012,'Product Families'!$A:$A,'Product Families'!$G:$G),"")</f>
        <v/>
      </c>
      <c r="J4012" s="7" t="str">
        <f>IFERROR(ROUND(AVERAGEIF('Week 1 - Making'!$B:$B,'Product List'!$A4012,'Week 1 - Making'!$P:$P),0),"")</f>
        <v/>
      </c>
      <c r="K4012" s="7" t="str">
        <f>IFERROR(ROUND(AVERAGEIF('Week 2 - Making'!$B:$B,'Product List'!$A4012,'Week 2 - Making'!$P:$P),0),"")</f>
        <v/>
      </c>
      <c r="L4012" s="263" t="str">
        <f>IFERROR(ROUND(AVERAGEIF('Week 3 - Making'!$B:$B,'Product List'!$A4012,'Week 3 - Making'!$P:$P),0),"")</f>
        <v/>
      </c>
      <c r="M4012" s="7" t="str">
        <f>IFERROR(ROUND(AVERAGEIF('Week 4 - Making'!$B:$B,'Product List'!$A4012,'Week 4 - Making'!$P:$P),0),"")</f>
        <v/>
      </c>
      <c r="N4012" s="7" t="str">
        <f>IFERROR(ROUND(AVERAGEIF('Week 5 - Making'!$B:$B,'Product List'!$A4012,'Week 5 - Making'!$P:$P),0),"")</f>
        <v/>
      </c>
      <c r="O4012" s="7"/>
      <c r="P4012" s="7" t="str">
        <f t="array" ref="P4012">iferror(xlookup(C4012,'Product Families'!A:A,'Product Families'!S:S),"")</f>
        <v/>
      </c>
    </row>
    <row r="4013" ht="14.25" customHeight="1">
      <c r="A4013" s="122"/>
      <c r="B4013" s="270"/>
      <c r="C4013" s="122"/>
      <c r="D4013" s="7" t="str">
        <f t="array" ref="D4013">IFERROR(XLOOKUP($C4013,'Product Families'!$A:$A,'Product Families'!$D:$D),"")</f>
        <v/>
      </c>
      <c r="E4013" s="7" t="str">
        <f t="array" ref="E4013">IFERROR(XLOOKUP($C4013,'Product Families'!$A:$A,'Product Families'!$E:$E),"")</f>
        <v/>
      </c>
      <c r="F4013" s="7" t="str">
        <f t="array" ref="F4013">IFERROR(XLOOKUP($C4013,'Product Families'!$A:$A,'Product Families'!$F:$F),"")</f>
        <v/>
      </c>
      <c r="G4013" s="7" t="str">
        <f t="array" ref="G4013">IFERROR(XLOOKUP($C4013,'Product Families'!$A:$A,'Product Families'!$G:$G),"")</f>
        <v/>
      </c>
      <c r="J4013" s="7" t="str">
        <f>IFERROR(ROUND(AVERAGEIF('Week 1 - Making'!$B:$B,'Product List'!$A4013,'Week 1 - Making'!$P:$P),0),"")</f>
        <v/>
      </c>
      <c r="K4013" s="7" t="str">
        <f>IFERROR(ROUND(AVERAGEIF('Week 2 - Making'!$B:$B,'Product List'!$A4013,'Week 2 - Making'!$P:$P),0),"")</f>
        <v/>
      </c>
      <c r="L4013" s="263" t="str">
        <f>IFERROR(ROUND(AVERAGEIF('Week 3 - Making'!$B:$B,'Product List'!$A4013,'Week 3 - Making'!$P:$P),0),"")</f>
        <v/>
      </c>
      <c r="M4013" s="7" t="str">
        <f>IFERROR(ROUND(AVERAGEIF('Week 4 - Making'!$B:$B,'Product List'!$A4013,'Week 4 - Making'!$P:$P),0),"")</f>
        <v/>
      </c>
      <c r="N4013" s="7" t="str">
        <f>IFERROR(ROUND(AVERAGEIF('Week 5 - Making'!$B:$B,'Product List'!$A4013,'Week 5 - Making'!$P:$P),0),"")</f>
        <v/>
      </c>
      <c r="O4013" s="7"/>
      <c r="P4013" s="7" t="str">
        <f t="array" ref="P4013">iferror(xlookup(C4013,'Product Families'!A:A,'Product Families'!S:S),"")</f>
        <v/>
      </c>
    </row>
    <row r="4014" ht="14.25" customHeight="1">
      <c r="A4014" s="122"/>
      <c r="B4014" s="270"/>
      <c r="C4014" s="122"/>
      <c r="D4014" s="7" t="str">
        <f t="array" ref="D4014">IFERROR(XLOOKUP($C4014,'Product Families'!$A:$A,'Product Families'!$D:$D),"")</f>
        <v/>
      </c>
      <c r="E4014" s="7" t="str">
        <f t="array" ref="E4014">IFERROR(XLOOKUP($C4014,'Product Families'!$A:$A,'Product Families'!$E:$E),"")</f>
        <v/>
      </c>
      <c r="F4014" s="7" t="str">
        <f t="array" ref="F4014">IFERROR(XLOOKUP($C4014,'Product Families'!$A:$A,'Product Families'!$F:$F),"")</f>
        <v/>
      </c>
      <c r="G4014" s="7" t="str">
        <f t="array" ref="G4014">IFERROR(XLOOKUP($C4014,'Product Families'!$A:$A,'Product Families'!$G:$G),"")</f>
        <v/>
      </c>
      <c r="J4014" s="7" t="str">
        <f>IFERROR(ROUND(AVERAGEIF('Week 1 - Making'!$B:$B,'Product List'!$A4014,'Week 1 - Making'!$P:$P),0),"")</f>
        <v/>
      </c>
      <c r="K4014" s="7" t="str">
        <f>IFERROR(ROUND(AVERAGEIF('Week 2 - Making'!$B:$B,'Product List'!$A4014,'Week 2 - Making'!$P:$P),0),"")</f>
        <v/>
      </c>
      <c r="L4014" s="263" t="str">
        <f>IFERROR(ROUND(AVERAGEIF('Week 3 - Making'!$B:$B,'Product List'!$A4014,'Week 3 - Making'!$P:$P),0),"")</f>
        <v/>
      </c>
      <c r="M4014" s="7" t="str">
        <f>IFERROR(ROUND(AVERAGEIF('Week 4 - Making'!$B:$B,'Product List'!$A4014,'Week 4 - Making'!$P:$P),0),"")</f>
        <v/>
      </c>
      <c r="N4014" s="7" t="str">
        <f>IFERROR(ROUND(AVERAGEIF('Week 5 - Making'!$B:$B,'Product List'!$A4014,'Week 5 - Making'!$P:$P),0),"")</f>
        <v/>
      </c>
      <c r="O4014" s="7"/>
      <c r="P4014" s="7" t="str">
        <f t="array" ref="P4014">iferror(xlookup(C4014,'Product Families'!A:A,'Product Families'!S:S),"")</f>
        <v/>
      </c>
    </row>
    <row r="4015" ht="14.25" customHeight="1">
      <c r="A4015" s="122"/>
      <c r="B4015" s="270"/>
      <c r="C4015" s="122"/>
      <c r="D4015" s="7" t="str">
        <f t="array" ref="D4015">IFERROR(XLOOKUP($C4015,'Product Families'!$A:$A,'Product Families'!$D:$D),"")</f>
        <v/>
      </c>
      <c r="E4015" s="7" t="str">
        <f t="array" ref="E4015">IFERROR(XLOOKUP($C4015,'Product Families'!$A:$A,'Product Families'!$E:$E),"")</f>
        <v/>
      </c>
      <c r="F4015" s="7" t="str">
        <f t="array" ref="F4015">IFERROR(XLOOKUP($C4015,'Product Families'!$A:$A,'Product Families'!$F:$F),"")</f>
        <v/>
      </c>
      <c r="G4015" s="7" t="str">
        <f t="array" ref="G4015">IFERROR(XLOOKUP($C4015,'Product Families'!$A:$A,'Product Families'!$G:$G),"")</f>
        <v/>
      </c>
      <c r="J4015" s="7" t="str">
        <f>IFERROR(ROUND(AVERAGEIF('Week 1 - Making'!$B:$B,'Product List'!$A4015,'Week 1 - Making'!$P:$P),0),"")</f>
        <v/>
      </c>
      <c r="K4015" s="7" t="str">
        <f>IFERROR(ROUND(AVERAGEIF('Week 2 - Making'!$B:$B,'Product List'!$A4015,'Week 2 - Making'!$P:$P),0),"")</f>
        <v/>
      </c>
      <c r="L4015" s="263" t="str">
        <f>IFERROR(ROUND(AVERAGEIF('Week 3 - Making'!$B:$B,'Product List'!$A4015,'Week 3 - Making'!$P:$P),0),"")</f>
        <v/>
      </c>
      <c r="M4015" s="7" t="str">
        <f>IFERROR(ROUND(AVERAGEIF('Week 4 - Making'!$B:$B,'Product List'!$A4015,'Week 4 - Making'!$P:$P),0),"")</f>
        <v/>
      </c>
      <c r="N4015" s="7" t="str">
        <f>IFERROR(ROUND(AVERAGEIF('Week 5 - Making'!$B:$B,'Product List'!$A4015,'Week 5 - Making'!$P:$P),0),"")</f>
        <v/>
      </c>
      <c r="O4015" s="7"/>
      <c r="P4015" s="7" t="str">
        <f t="array" ref="P4015">iferror(xlookup(C4015,'Product Families'!A:A,'Product Families'!S:S),"")</f>
        <v/>
      </c>
    </row>
    <row r="4016" ht="14.25" customHeight="1">
      <c r="A4016" s="122"/>
      <c r="B4016" s="270"/>
      <c r="C4016" s="122"/>
      <c r="D4016" s="7" t="str">
        <f t="array" ref="D4016">IFERROR(XLOOKUP($C4016,'Product Families'!$A:$A,'Product Families'!$D:$D),"")</f>
        <v/>
      </c>
      <c r="E4016" s="7" t="str">
        <f t="array" ref="E4016">IFERROR(XLOOKUP($C4016,'Product Families'!$A:$A,'Product Families'!$E:$E),"")</f>
        <v/>
      </c>
      <c r="F4016" s="7" t="str">
        <f t="array" ref="F4016">IFERROR(XLOOKUP($C4016,'Product Families'!$A:$A,'Product Families'!$F:$F),"")</f>
        <v/>
      </c>
      <c r="G4016" s="7" t="str">
        <f t="array" ref="G4016">IFERROR(XLOOKUP($C4016,'Product Families'!$A:$A,'Product Families'!$G:$G),"")</f>
        <v/>
      </c>
      <c r="J4016" s="7" t="str">
        <f>IFERROR(ROUND(AVERAGEIF('Week 1 - Making'!$B:$B,'Product List'!$A4016,'Week 1 - Making'!$P:$P),0),"")</f>
        <v/>
      </c>
      <c r="K4016" s="7" t="str">
        <f>IFERROR(ROUND(AVERAGEIF('Week 2 - Making'!$B:$B,'Product List'!$A4016,'Week 2 - Making'!$P:$P),0),"")</f>
        <v/>
      </c>
      <c r="L4016" s="263" t="str">
        <f>IFERROR(ROUND(AVERAGEIF('Week 3 - Making'!$B:$B,'Product List'!$A4016,'Week 3 - Making'!$P:$P),0),"")</f>
        <v/>
      </c>
      <c r="M4016" s="7" t="str">
        <f>IFERROR(ROUND(AVERAGEIF('Week 4 - Making'!$B:$B,'Product List'!$A4016,'Week 4 - Making'!$P:$P),0),"")</f>
        <v/>
      </c>
      <c r="N4016" s="7" t="str">
        <f>IFERROR(ROUND(AVERAGEIF('Week 5 - Making'!$B:$B,'Product List'!$A4016,'Week 5 - Making'!$P:$P),0),"")</f>
        <v/>
      </c>
      <c r="O4016" s="7"/>
      <c r="P4016" s="7" t="str">
        <f t="array" ref="P4016">iferror(xlookup(C4016,'Product Families'!A:A,'Product Families'!S:S),"")</f>
        <v/>
      </c>
    </row>
    <row r="4017" ht="14.25" customHeight="1">
      <c r="A4017" s="122"/>
      <c r="B4017" s="270"/>
      <c r="C4017" s="122"/>
      <c r="D4017" s="7" t="str">
        <f t="array" ref="D4017">IFERROR(XLOOKUP($C4017,'Product Families'!$A:$A,'Product Families'!$D:$D),"")</f>
        <v/>
      </c>
      <c r="E4017" s="7" t="str">
        <f t="array" ref="E4017">IFERROR(XLOOKUP($C4017,'Product Families'!$A:$A,'Product Families'!$E:$E),"")</f>
        <v/>
      </c>
      <c r="F4017" s="7" t="str">
        <f t="array" ref="F4017">IFERROR(XLOOKUP($C4017,'Product Families'!$A:$A,'Product Families'!$F:$F),"")</f>
        <v/>
      </c>
      <c r="G4017" s="7" t="str">
        <f t="array" ref="G4017">IFERROR(XLOOKUP($C4017,'Product Families'!$A:$A,'Product Families'!$G:$G),"")</f>
        <v/>
      </c>
      <c r="J4017" s="7" t="str">
        <f>IFERROR(ROUND(AVERAGEIF('Week 1 - Making'!$B:$B,'Product List'!$A4017,'Week 1 - Making'!$P:$P),0),"")</f>
        <v/>
      </c>
      <c r="K4017" s="7" t="str">
        <f>IFERROR(ROUND(AVERAGEIF('Week 2 - Making'!$B:$B,'Product List'!$A4017,'Week 2 - Making'!$P:$P),0),"")</f>
        <v/>
      </c>
      <c r="L4017" s="263" t="str">
        <f>IFERROR(ROUND(AVERAGEIF('Week 3 - Making'!$B:$B,'Product List'!$A4017,'Week 3 - Making'!$P:$P),0),"")</f>
        <v/>
      </c>
      <c r="M4017" s="7" t="str">
        <f>IFERROR(ROUND(AVERAGEIF('Week 4 - Making'!$B:$B,'Product List'!$A4017,'Week 4 - Making'!$P:$P),0),"")</f>
        <v/>
      </c>
      <c r="N4017" s="7" t="str">
        <f>IFERROR(ROUND(AVERAGEIF('Week 5 - Making'!$B:$B,'Product List'!$A4017,'Week 5 - Making'!$P:$P),0),"")</f>
        <v/>
      </c>
      <c r="O4017" s="7"/>
      <c r="P4017" s="7" t="str">
        <f t="array" ref="P4017">iferror(xlookup(C4017,'Product Families'!A:A,'Product Families'!S:S),"")</f>
        <v/>
      </c>
    </row>
    <row r="4018" ht="14.25" customHeight="1">
      <c r="A4018" s="122"/>
      <c r="B4018" s="270"/>
      <c r="C4018" s="122"/>
      <c r="D4018" s="7" t="str">
        <f t="array" ref="D4018">IFERROR(XLOOKUP($C4018,'Product Families'!$A:$A,'Product Families'!$D:$D),"")</f>
        <v/>
      </c>
      <c r="E4018" s="7" t="str">
        <f t="array" ref="E4018">IFERROR(XLOOKUP($C4018,'Product Families'!$A:$A,'Product Families'!$E:$E),"")</f>
        <v/>
      </c>
      <c r="F4018" s="7" t="str">
        <f t="array" ref="F4018">IFERROR(XLOOKUP($C4018,'Product Families'!$A:$A,'Product Families'!$F:$F),"")</f>
        <v/>
      </c>
      <c r="G4018" s="7" t="str">
        <f t="array" ref="G4018">IFERROR(XLOOKUP($C4018,'Product Families'!$A:$A,'Product Families'!$G:$G),"")</f>
        <v/>
      </c>
      <c r="J4018" s="7" t="str">
        <f>IFERROR(ROUND(AVERAGEIF('Week 1 - Making'!$B:$B,'Product List'!$A4018,'Week 1 - Making'!$P:$P),0),"")</f>
        <v/>
      </c>
      <c r="K4018" s="7" t="str">
        <f>IFERROR(ROUND(AVERAGEIF('Week 2 - Making'!$B:$B,'Product List'!$A4018,'Week 2 - Making'!$P:$P),0),"")</f>
        <v/>
      </c>
      <c r="L4018" s="263" t="str">
        <f>IFERROR(ROUND(AVERAGEIF('Week 3 - Making'!$B:$B,'Product List'!$A4018,'Week 3 - Making'!$P:$P),0),"")</f>
        <v/>
      </c>
      <c r="M4018" s="7" t="str">
        <f>IFERROR(ROUND(AVERAGEIF('Week 4 - Making'!$B:$B,'Product List'!$A4018,'Week 4 - Making'!$P:$P),0),"")</f>
        <v/>
      </c>
      <c r="N4018" s="7" t="str">
        <f>IFERROR(ROUND(AVERAGEIF('Week 5 - Making'!$B:$B,'Product List'!$A4018,'Week 5 - Making'!$P:$P),0),"")</f>
        <v/>
      </c>
      <c r="O4018" s="7"/>
      <c r="P4018" s="7" t="str">
        <f t="array" ref="P4018">iferror(xlookup(C4018,'Product Families'!A:A,'Product Families'!S:S),"")</f>
        <v/>
      </c>
    </row>
    <row r="4019" ht="14.25" customHeight="1">
      <c r="A4019" s="122"/>
      <c r="B4019" s="270"/>
      <c r="C4019" s="122"/>
      <c r="D4019" s="7" t="str">
        <f t="array" ref="D4019">IFERROR(XLOOKUP($C4019,'Product Families'!$A:$A,'Product Families'!$D:$D),"")</f>
        <v/>
      </c>
      <c r="E4019" s="7" t="str">
        <f t="array" ref="E4019">IFERROR(XLOOKUP($C4019,'Product Families'!$A:$A,'Product Families'!$E:$E),"")</f>
        <v/>
      </c>
      <c r="F4019" s="7" t="str">
        <f t="array" ref="F4019">IFERROR(XLOOKUP($C4019,'Product Families'!$A:$A,'Product Families'!$F:$F),"")</f>
        <v/>
      </c>
      <c r="G4019" s="7" t="str">
        <f t="array" ref="G4019">IFERROR(XLOOKUP($C4019,'Product Families'!$A:$A,'Product Families'!$G:$G),"")</f>
        <v/>
      </c>
      <c r="J4019" s="7" t="str">
        <f>IFERROR(ROUND(AVERAGEIF('Week 1 - Making'!$B:$B,'Product List'!$A4019,'Week 1 - Making'!$P:$P),0),"")</f>
        <v/>
      </c>
      <c r="K4019" s="7" t="str">
        <f>IFERROR(ROUND(AVERAGEIF('Week 2 - Making'!$B:$B,'Product List'!$A4019,'Week 2 - Making'!$P:$P),0),"")</f>
        <v/>
      </c>
      <c r="L4019" s="263" t="str">
        <f>IFERROR(ROUND(AVERAGEIF('Week 3 - Making'!$B:$B,'Product List'!$A4019,'Week 3 - Making'!$P:$P),0),"")</f>
        <v/>
      </c>
      <c r="M4019" s="7" t="str">
        <f>IFERROR(ROUND(AVERAGEIF('Week 4 - Making'!$B:$B,'Product List'!$A4019,'Week 4 - Making'!$P:$P),0),"")</f>
        <v/>
      </c>
      <c r="N4019" s="7" t="str">
        <f>IFERROR(ROUND(AVERAGEIF('Week 5 - Making'!$B:$B,'Product List'!$A4019,'Week 5 - Making'!$P:$P),0),"")</f>
        <v/>
      </c>
      <c r="O4019" s="7"/>
      <c r="P4019" s="7" t="str">
        <f t="array" ref="P4019">iferror(xlookup(C4019,'Product Families'!A:A,'Product Families'!S:S),"")</f>
        <v/>
      </c>
    </row>
    <row r="4020" ht="14.25" customHeight="1">
      <c r="A4020" s="122"/>
      <c r="B4020" s="270"/>
      <c r="C4020" s="122"/>
      <c r="D4020" s="7" t="str">
        <f t="array" ref="D4020">IFERROR(XLOOKUP($C4020,'Product Families'!$A:$A,'Product Families'!$D:$D),"")</f>
        <v/>
      </c>
      <c r="E4020" s="7" t="str">
        <f t="array" ref="E4020">IFERROR(XLOOKUP($C4020,'Product Families'!$A:$A,'Product Families'!$E:$E),"")</f>
        <v/>
      </c>
      <c r="F4020" s="7" t="str">
        <f t="array" ref="F4020">IFERROR(XLOOKUP($C4020,'Product Families'!$A:$A,'Product Families'!$F:$F),"")</f>
        <v/>
      </c>
      <c r="G4020" s="7" t="str">
        <f t="array" ref="G4020">IFERROR(XLOOKUP($C4020,'Product Families'!$A:$A,'Product Families'!$G:$G),"")</f>
        <v/>
      </c>
      <c r="J4020" s="7" t="str">
        <f>IFERROR(ROUND(AVERAGEIF('Week 1 - Making'!$B:$B,'Product List'!$A4020,'Week 1 - Making'!$P:$P),0),"")</f>
        <v/>
      </c>
      <c r="K4020" s="7" t="str">
        <f>IFERROR(ROUND(AVERAGEIF('Week 2 - Making'!$B:$B,'Product List'!$A4020,'Week 2 - Making'!$P:$P),0),"")</f>
        <v/>
      </c>
      <c r="L4020" s="263" t="str">
        <f>IFERROR(ROUND(AVERAGEIF('Week 3 - Making'!$B:$B,'Product List'!$A4020,'Week 3 - Making'!$P:$P),0),"")</f>
        <v/>
      </c>
      <c r="M4020" s="7" t="str">
        <f>IFERROR(ROUND(AVERAGEIF('Week 4 - Making'!$B:$B,'Product List'!$A4020,'Week 4 - Making'!$P:$P),0),"")</f>
        <v/>
      </c>
      <c r="N4020" s="7" t="str">
        <f>IFERROR(ROUND(AVERAGEIF('Week 5 - Making'!$B:$B,'Product List'!$A4020,'Week 5 - Making'!$P:$P),0),"")</f>
        <v/>
      </c>
      <c r="O4020" s="7"/>
      <c r="P4020" s="7" t="str">
        <f t="array" ref="P4020">iferror(xlookup(C4020,'Product Families'!A:A,'Product Families'!S:S),"")</f>
        <v/>
      </c>
    </row>
    <row r="4021" ht="14.25" customHeight="1">
      <c r="A4021" s="122"/>
      <c r="B4021" s="270"/>
      <c r="C4021" s="122"/>
      <c r="D4021" s="7" t="str">
        <f t="array" ref="D4021">IFERROR(XLOOKUP($C4021,'Product Families'!$A:$A,'Product Families'!$D:$D),"")</f>
        <v/>
      </c>
      <c r="E4021" s="7" t="str">
        <f t="array" ref="E4021">IFERROR(XLOOKUP($C4021,'Product Families'!$A:$A,'Product Families'!$E:$E),"")</f>
        <v/>
      </c>
      <c r="F4021" s="7" t="str">
        <f t="array" ref="F4021">IFERROR(XLOOKUP($C4021,'Product Families'!$A:$A,'Product Families'!$F:$F),"")</f>
        <v/>
      </c>
      <c r="G4021" s="7" t="str">
        <f t="array" ref="G4021">IFERROR(XLOOKUP($C4021,'Product Families'!$A:$A,'Product Families'!$G:$G),"")</f>
        <v/>
      </c>
      <c r="J4021" s="7" t="str">
        <f>IFERROR(ROUND(AVERAGEIF('Week 1 - Making'!$B:$B,'Product List'!$A4021,'Week 1 - Making'!$P:$P),0),"")</f>
        <v/>
      </c>
      <c r="K4021" s="7" t="str">
        <f>IFERROR(ROUND(AVERAGEIF('Week 2 - Making'!$B:$B,'Product List'!$A4021,'Week 2 - Making'!$P:$P),0),"")</f>
        <v/>
      </c>
      <c r="L4021" s="263" t="str">
        <f>IFERROR(ROUND(AVERAGEIF('Week 3 - Making'!$B:$B,'Product List'!$A4021,'Week 3 - Making'!$P:$P),0),"")</f>
        <v/>
      </c>
      <c r="M4021" s="7" t="str">
        <f>IFERROR(ROUND(AVERAGEIF('Week 4 - Making'!$B:$B,'Product List'!$A4021,'Week 4 - Making'!$P:$P),0),"")</f>
        <v/>
      </c>
      <c r="N4021" s="7" t="str">
        <f>IFERROR(ROUND(AVERAGEIF('Week 5 - Making'!$B:$B,'Product List'!$A4021,'Week 5 - Making'!$P:$P),0),"")</f>
        <v/>
      </c>
      <c r="O4021" s="7"/>
      <c r="P4021" s="7" t="str">
        <f t="array" ref="P4021">iferror(xlookup(C4021,'Product Families'!A:A,'Product Families'!S:S),"")</f>
        <v/>
      </c>
    </row>
    <row r="4022" ht="14.25" customHeight="1">
      <c r="A4022" s="122"/>
      <c r="B4022" s="270"/>
      <c r="C4022" s="122"/>
      <c r="D4022" s="7" t="str">
        <f t="array" ref="D4022">IFERROR(XLOOKUP($C4022,'Product Families'!$A:$A,'Product Families'!$D:$D),"")</f>
        <v/>
      </c>
      <c r="E4022" s="7" t="str">
        <f t="array" ref="E4022">IFERROR(XLOOKUP($C4022,'Product Families'!$A:$A,'Product Families'!$E:$E),"")</f>
        <v/>
      </c>
      <c r="F4022" s="7" t="str">
        <f t="array" ref="F4022">IFERROR(XLOOKUP($C4022,'Product Families'!$A:$A,'Product Families'!$F:$F),"")</f>
        <v/>
      </c>
      <c r="G4022" s="7" t="str">
        <f t="array" ref="G4022">IFERROR(XLOOKUP($C4022,'Product Families'!$A:$A,'Product Families'!$G:$G),"")</f>
        <v/>
      </c>
      <c r="J4022" s="7" t="str">
        <f>IFERROR(ROUND(AVERAGEIF('Week 1 - Making'!$B:$B,'Product List'!$A4022,'Week 1 - Making'!$P:$P),0),"")</f>
        <v/>
      </c>
      <c r="K4022" s="7" t="str">
        <f>IFERROR(ROUND(AVERAGEIF('Week 2 - Making'!$B:$B,'Product List'!$A4022,'Week 2 - Making'!$P:$P),0),"")</f>
        <v/>
      </c>
      <c r="L4022" s="263" t="str">
        <f>IFERROR(ROUND(AVERAGEIF('Week 3 - Making'!$B:$B,'Product List'!$A4022,'Week 3 - Making'!$P:$P),0),"")</f>
        <v/>
      </c>
      <c r="M4022" s="7" t="str">
        <f>IFERROR(ROUND(AVERAGEIF('Week 4 - Making'!$B:$B,'Product List'!$A4022,'Week 4 - Making'!$P:$P),0),"")</f>
        <v/>
      </c>
      <c r="N4022" s="7" t="str">
        <f>IFERROR(ROUND(AVERAGEIF('Week 5 - Making'!$B:$B,'Product List'!$A4022,'Week 5 - Making'!$P:$P),0),"")</f>
        <v/>
      </c>
      <c r="O4022" s="7"/>
      <c r="P4022" s="7" t="str">
        <f t="array" ref="P4022">iferror(xlookup(C4022,'Product Families'!A:A,'Product Families'!S:S),"")</f>
        <v/>
      </c>
    </row>
    <row r="4023" ht="14.25" customHeight="1">
      <c r="A4023" s="122"/>
      <c r="B4023" s="270"/>
      <c r="C4023" s="122"/>
      <c r="D4023" s="7" t="str">
        <f t="array" ref="D4023">IFERROR(XLOOKUP($C4023,'Product Families'!$A:$A,'Product Families'!$D:$D),"")</f>
        <v/>
      </c>
      <c r="E4023" s="7" t="str">
        <f t="array" ref="E4023">IFERROR(XLOOKUP($C4023,'Product Families'!$A:$A,'Product Families'!$E:$E),"")</f>
        <v/>
      </c>
      <c r="F4023" s="7" t="str">
        <f t="array" ref="F4023">IFERROR(XLOOKUP($C4023,'Product Families'!$A:$A,'Product Families'!$F:$F),"")</f>
        <v/>
      </c>
      <c r="G4023" s="7" t="str">
        <f t="array" ref="G4023">IFERROR(XLOOKUP($C4023,'Product Families'!$A:$A,'Product Families'!$G:$G),"")</f>
        <v/>
      </c>
      <c r="J4023" s="7" t="str">
        <f>IFERROR(ROUND(AVERAGEIF('Week 1 - Making'!$B:$B,'Product List'!$A4023,'Week 1 - Making'!$P:$P),0),"")</f>
        <v/>
      </c>
      <c r="K4023" s="7" t="str">
        <f>IFERROR(ROUND(AVERAGEIF('Week 2 - Making'!$B:$B,'Product List'!$A4023,'Week 2 - Making'!$P:$P),0),"")</f>
        <v/>
      </c>
      <c r="L4023" s="263" t="str">
        <f>IFERROR(ROUND(AVERAGEIF('Week 3 - Making'!$B:$B,'Product List'!$A4023,'Week 3 - Making'!$P:$P),0),"")</f>
        <v/>
      </c>
      <c r="M4023" s="7" t="str">
        <f>IFERROR(ROUND(AVERAGEIF('Week 4 - Making'!$B:$B,'Product List'!$A4023,'Week 4 - Making'!$P:$P),0),"")</f>
        <v/>
      </c>
      <c r="N4023" s="7" t="str">
        <f>IFERROR(ROUND(AVERAGEIF('Week 5 - Making'!$B:$B,'Product List'!$A4023,'Week 5 - Making'!$P:$P),0),"")</f>
        <v/>
      </c>
      <c r="O4023" s="7"/>
      <c r="P4023" s="7" t="str">
        <f t="array" ref="P4023">iferror(xlookup(C4023,'Product Families'!A:A,'Product Families'!S:S),"")</f>
        <v/>
      </c>
    </row>
    <row r="4024" ht="14.25" customHeight="1">
      <c r="A4024" s="122"/>
      <c r="B4024" s="270"/>
      <c r="C4024" s="122"/>
      <c r="D4024" s="7" t="str">
        <f t="array" ref="D4024">IFERROR(XLOOKUP($C4024,'Product Families'!$A:$A,'Product Families'!$D:$D),"")</f>
        <v/>
      </c>
      <c r="E4024" s="7" t="str">
        <f t="array" ref="E4024">IFERROR(XLOOKUP($C4024,'Product Families'!$A:$A,'Product Families'!$E:$E),"")</f>
        <v/>
      </c>
      <c r="F4024" s="7" t="str">
        <f t="array" ref="F4024">IFERROR(XLOOKUP($C4024,'Product Families'!$A:$A,'Product Families'!$F:$F),"")</f>
        <v/>
      </c>
      <c r="G4024" s="7" t="str">
        <f t="array" ref="G4024">IFERROR(XLOOKUP($C4024,'Product Families'!$A:$A,'Product Families'!$G:$G),"")</f>
        <v/>
      </c>
      <c r="J4024" s="7" t="str">
        <f>IFERROR(ROUND(AVERAGEIF('Week 1 - Making'!$B:$B,'Product List'!$A4024,'Week 1 - Making'!$P:$P),0),"")</f>
        <v/>
      </c>
      <c r="K4024" s="7" t="str">
        <f>IFERROR(ROUND(AVERAGEIF('Week 2 - Making'!$B:$B,'Product List'!$A4024,'Week 2 - Making'!$P:$P),0),"")</f>
        <v/>
      </c>
      <c r="L4024" s="263" t="str">
        <f>IFERROR(ROUND(AVERAGEIF('Week 3 - Making'!$B:$B,'Product List'!$A4024,'Week 3 - Making'!$P:$P),0),"")</f>
        <v/>
      </c>
      <c r="M4024" s="7" t="str">
        <f>IFERROR(ROUND(AVERAGEIF('Week 4 - Making'!$B:$B,'Product List'!$A4024,'Week 4 - Making'!$P:$P),0),"")</f>
        <v/>
      </c>
      <c r="N4024" s="7" t="str">
        <f>IFERROR(ROUND(AVERAGEIF('Week 5 - Making'!$B:$B,'Product List'!$A4024,'Week 5 - Making'!$P:$P),0),"")</f>
        <v/>
      </c>
      <c r="O4024" s="7"/>
      <c r="P4024" s="7" t="str">
        <f t="array" ref="P4024">iferror(xlookup(C4024,'Product Families'!A:A,'Product Families'!S:S),"")</f>
        <v/>
      </c>
    </row>
    <row r="4025" ht="14.25" customHeight="1">
      <c r="A4025" s="122"/>
      <c r="B4025" s="270"/>
      <c r="C4025" s="122"/>
      <c r="D4025" s="7" t="str">
        <f t="array" ref="D4025">IFERROR(XLOOKUP($C4025,'Product Families'!$A:$A,'Product Families'!$D:$D),"")</f>
        <v/>
      </c>
      <c r="E4025" s="7" t="str">
        <f t="array" ref="E4025">IFERROR(XLOOKUP($C4025,'Product Families'!$A:$A,'Product Families'!$E:$E),"")</f>
        <v/>
      </c>
      <c r="F4025" s="7" t="str">
        <f t="array" ref="F4025">IFERROR(XLOOKUP($C4025,'Product Families'!$A:$A,'Product Families'!$F:$F),"")</f>
        <v/>
      </c>
      <c r="G4025" s="7" t="str">
        <f t="array" ref="G4025">IFERROR(XLOOKUP($C4025,'Product Families'!$A:$A,'Product Families'!$G:$G),"")</f>
        <v/>
      </c>
      <c r="J4025" s="7" t="str">
        <f>IFERROR(ROUND(AVERAGEIF('Week 1 - Making'!$B:$B,'Product List'!$A4025,'Week 1 - Making'!$P:$P),0),"")</f>
        <v/>
      </c>
      <c r="K4025" s="7" t="str">
        <f>IFERROR(ROUND(AVERAGEIF('Week 2 - Making'!$B:$B,'Product List'!$A4025,'Week 2 - Making'!$P:$P),0),"")</f>
        <v/>
      </c>
      <c r="L4025" s="263" t="str">
        <f>IFERROR(ROUND(AVERAGEIF('Week 3 - Making'!$B:$B,'Product List'!$A4025,'Week 3 - Making'!$P:$P),0),"")</f>
        <v/>
      </c>
      <c r="M4025" s="7" t="str">
        <f>IFERROR(ROUND(AVERAGEIF('Week 4 - Making'!$B:$B,'Product List'!$A4025,'Week 4 - Making'!$P:$P),0),"")</f>
        <v/>
      </c>
      <c r="N4025" s="7" t="str">
        <f>IFERROR(ROUND(AVERAGEIF('Week 5 - Making'!$B:$B,'Product List'!$A4025,'Week 5 - Making'!$P:$P),0),"")</f>
        <v/>
      </c>
      <c r="O4025" s="7"/>
      <c r="P4025" s="7" t="str">
        <f t="array" ref="P4025">iferror(xlookup(C4025,'Product Families'!A:A,'Product Families'!S:S),"")</f>
        <v/>
      </c>
    </row>
    <row r="4026" ht="14.25" customHeight="1">
      <c r="A4026" s="122"/>
      <c r="B4026" s="270"/>
      <c r="C4026" s="122"/>
      <c r="D4026" s="7" t="str">
        <f t="array" ref="D4026">IFERROR(XLOOKUP($C4026,'Product Families'!$A:$A,'Product Families'!$D:$D),"")</f>
        <v/>
      </c>
      <c r="E4026" s="7" t="str">
        <f t="array" ref="E4026">IFERROR(XLOOKUP($C4026,'Product Families'!$A:$A,'Product Families'!$E:$E),"")</f>
        <v/>
      </c>
      <c r="F4026" s="7" t="str">
        <f t="array" ref="F4026">IFERROR(XLOOKUP($C4026,'Product Families'!$A:$A,'Product Families'!$F:$F),"")</f>
        <v/>
      </c>
      <c r="G4026" s="7" t="str">
        <f t="array" ref="G4026">IFERROR(XLOOKUP($C4026,'Product Families'!$A:$A,'Product Families'!$G:$G),"")</f>
        <v/>
      </c>
      <c r="J4026" s="7" t="str">
        <f>IFERROR(ROUND(AVERAGEIF('Week 1 - Making'!$B:$B,'Product List'!$A4026,'Week 1 - Making'!$P:$P),0),"")</f>
        <v/>
      </c>
      <c r="K4026" s="7" t="str">
        <f>IFERROR(ROUND(AVERAGEIF('Week 2 - Making'!$B:$B,'Product List'!$A4026,'Week 2 - Making'!$P:$P),0),"")</f>
        <v/>
      </c>
      <c r="L4026" s="263" t="str">
        <f>IFERROR(ROUND(AVERAGEIF('Week 3 - Making'!$B:$B,'Product List'!$A4026,'Week 3 - Making'!$P:$P),0),"")</f>
        <v/>
      </c>
      <c r="M4026" s="7" t="str">
        <f>IFERROR(ROUND(AVERAGEIF('Week 4 - Making'!$B:$B,'Product List'!$A4026,'Week 4 - Making'!$P:$P),0),"")</f>
        <v/>
      </c>
      <c r="N4026" s="7" t="str">
        <f>IFERROR(ROUND(AVERAGEIF('Week 5 - Making'!$B:$B,'Product List'!$A4026,'Week 5 - Making'!$P:$P),0),"")</f>
        <v/>
      </c>
      <c r="O4026" s="7"/>
      <c r="P4026" s="7" t="str">
        <f t="array" ref="P4026">iferror(xlookup(C4026,'Product Families'!A:A,'Product Families'!S:S),"")</f>
        <v/>
      </c>
    </row>
    <row r="4027" ht="14.25" customHeight="1">
      <c r="A4027" s="122"/>
      <c r="B4027" s="270"/>
      <c r="C4027" s="122"/>
      <c r="D4027" s="7" t="str">
        <f t="array" ref="D4027">IFERROR(XLOOKUP($C4027,'Product Families'!$A:$A,'Product Families'!$D:$D),"")</f>
        <v/>
      </c>
      <c r="E4027" s="7" t="str">
        <f t="array" ref="E4027">IFERROR(XLOOKUP($C4027,'Product Families'!$A:$A,'Product Families'!$E:$E),"")</f>
        <v/>
      </c>
      <c r="F4027" s="7" t="str">
        <f t="array" ref="F4027">IFERROR(XLOOKUP($C4027,'Product Families'!$A:$A,'Product Families'!$F:$F),"")</f>
        <v/>
      </c>
      <c r="G4027" s="7" t="str">
        <f t="array" ref="G4027">IFERROR(XLOOKUP($C4027,'Product Families'!$A:$A,'Product Families'!$G:$G),"")</f>
        <v/>
      </c>
      <c r="J4027" s="7" t="str">
        <f>IFERROR(ROUND(AVERAGEIF('Week 1 - Making'!$B:$B,'Product List'!$A4027,'Week 1 - Making'!$P:$P),0),"")</f>
        <v/>
      </c>
      <c r="K4027" s="7" t="str">
        <f>IFERROR(ROUND(AVERAGEIF('Week 2 - Making'!$B:$B,'Product List'!$A4027,'Week 2 - Making'!$P:$P),0),"")</f>
        <v/>
      </c>
      <c r="L4027" s="263" t="str">
        <f>IFERROR(ROUND(AVERAGEIF('Week 3 - Making'!$B:$B,'Product List'!$A4027,'Week 3 - Making'!$P:$P),0),"")</f>
        <v/>
      </c>
      <c r="M4027" s="7" t="str">
        <f>IFERROR(ROUND(AVERAGEIF('Week 4 - Making'!$B:$B,'Product List'!$A4027,'Week 4 - Making'!$P:$P),0),"")</f>
        <v/>
      </c>
      <c r="N4027" s="7" t="str">
        <f>IFERROR(ROUND(AVERAGEIF('Week 5 - Making'!$B:$B,'Product List'!$A4027,'Week 5 - Making'!$P:$P),0),"")</f>
        <v/>
      </c>
      <c r="O4027" s="7"/>
      <c r="P4027" s="7" t="str">
        <f t="array" ref="P4027">iferror(xlookup(C4027,'Product Families'!A:A,'Product Families'!S:S),"")</f>
        <v/>
      </c>
    </row>
    <row r="4028" ht="14.25" customHeight="1">
      <c r="A4028" s="122"/>
      <c r="B4028" s="270"/>
      <c r="C4028" s="122"/>
      <c r="D4028" s="7" t="str">
        <f t="array" ref="D4028">IFERROR(XLOOKUP($C4028,'Product Families'!$A:$A,'Product Families'!$D:$D),"")</f>
        <v/>
      </c>
      <c r="E4028" s="7" t="str">
        <f t="array" ref="E4028">IFERROR(XLOOKUP($C4028,'Product Families'!$A:$A,'Product Families'!$E:$E),"")</f>
        <v/>
      </c>
      <c r="F4028" s="7" t="str">
        <f t="array" ref="F4028">IFERROR(XLOOKUP($C4028,'Product Families'!$A:$A,'Product Families'!$F:$F),"")</f>
        <v/>
      </c>
      <c r="G4028" s="7" t="str">
        <f t="array" ref="G4028">IFERROR(XLOOKUP($C4028,'Product Families'!$A:$A,'Product Families'!$G:$G),"")</f>
        <v/>
      </c>
      <c r="J4028" s="7" t="str">
        <f>IFERROR(ROUND(AVERAGEIF('Week 1 - Making'!$B:$B,'Product List'!$A4028,'Week 1 - Making'!$P:$P),0),"")</f>
        <v/>
      </c>
      <c r="K4028" s="7" t="str">
        <f>IFERROR(ROUND(AVERAGEIF('Week 2 - Making'!$B:$B,'Product List'!$A4028,'Week 2 - Making'!$P:$P),0),"")</f>
        <v/>
      </c>
      <c r="L4028" s="263" t="str">
        <f>IFERROR(ROUND(AVERAGEIF('Week 3 - Making'!$B:$B,'Product List'!$A4028,'Week 3 - Making'!$P:$P),0),"")</f>
        <v/>
      </c>
      <c r="M4028" s="7" t="str">
        <f>IFERROR(ROUND(AVERAGEIF('Week 4 - Making'!$B:$B,'Product List'!$A4028,'Week 4 - Making'!$P:$P),0),"")</f>
        <v/>
      </c>
      <c r="N4028" s="7" t="str">
        <f>IFERROR(ROUND(AVERAGEIF('Week 5 - Making'!$B:$B,'Product List'!$A4028,'Week 5 - Making'!$P:$P),0),"")</f>
        <v/>
      </c>
      <c r="O4028" s="7"/>
      <c r="P4028" s="7" t="str">
        <f t="array" ref="P4028">iferror(xlookup(C4028,'Product Families'!A:A,'Product Families'!S:S),"")</f>
        <v/>
      </c>
    </row>
    <row r="4029" ht="14.25" customHeight="1">
      <c r="A4029" s="122"/>
      <c r="B4029" s="270"/>
      <c r="C4029" s="122"/>
      <c r="D4029" s="7" t="str">
        <f t="array" ref="D4029">IFERROR(XLOOKUP($C4029,'Product Families'!$A:$A,'Product Families'!$D:$D),"")</f>
        <v/>
      </c>
      <c r="E4029" s="7" t="str">
        <f t="array" ref="E4029">IFERROR(XLOOKUP($C4029,'Product Families'!$A:$A,'Product Families'!$E:$E),"")</f>
        <v/>
      </c>
      <c r="F4029" s="7" t="str">
        <f t="array" ref="F4029">IFERROR(XLOOKUP($C4029,'Product Families'!$A:$A,'Product Families'!$F:$F),"")</f>
        <v/>
      </c>
      <c r="G4029" s="7" t="str">
        <f t="array" ref="G4029">IFERROR(XLOOKUP($C4029,'Product Families'!$A:$A,'Product Families'!$G:$G),"")</f>
        <v/>
      </c>
      <c r="J4029" s="7" t="str">
        <f>IFERROR(ROUND(AVERAGEIF('Week 1 - Making'!$B:$B,'Product List'!$A4029,'Week 1 - Making'!$P:$P),0),"")</f>
        <v/>
      </c>
      <c r="K4029" s="7" t="str">
        <f>IFERROR(ROUND(AVERAGEIF('Week 2 - Making'!$B:$B,'Product List'!$A4029,'Week 2 - Making'!$P:$P),0),"")</f>
        <v/>
      </c>
      <c r="L4029" s="263" t="str">
        <f>IFERROR(ROUND(AVERAGEIF('Week 3 - Making'!$B:$B,'Product List'!$A4029,'Week 3 - Making'!$P:$P),0),"")</f>
        <v/>
      </c>
      <c r="M4029" s="7" t="str">
        <f>IFERROR(ROUND(AVERAGEIF('Week 4 - Making'!$B:$B,'Product List'!$A4029,'Week 4 - Making'!$P:$P),0),"")</f>
        <v/>
      </c>
      <c r="N4029" s="7" t="str">
        <f>IFERROR(ROUND(AVERAGEIF('Week 5 - Making'!$B:$B,'Product List'!$A4029,'Week 5 - Making'!$P:$P),0),"")</f>
        <v/>
      </c>
      <c r="O4029" s="7"/>
      <c r="P4029" s="7" t="str">
        <f t="array" ref="P4029">iferror(xlookup(C4029,'Product Families'!A:A,'Product Families'!S:S),"")</f>
        <v/>
      </c>
    </row>
    <row r="4030" ht="14.25" customHeight="1">
      <c r="A4030" s="122"/>
      <c r="B4030" s="270"/>
      <c r="C4030" s="122"/>
      <c r="D4030" s="7" t="str">
        <f t="array" ref="D4030">IFERROR(XLOOKUP($C4030,'Product Families'!$A:$A,'Product Families'!$D:$D),"")</f>
        <v/>
      </c>
      <c r="E4030" s="7" t="str">
        <f t="array" ref="E4030">IFERROR(XLOOKUP($C4030,'Product Families'!$A:$A,'Product Families'!$E:$E),"")</f>
        <v/>
      </c>
      <c r="F4030" s="7" t="str">
        <f t="array" ref="F4030">IFERROR(XLOOKUP($C4030,'Product Families'!$A:$A,'Product Families'!$F:$F),"")</f>
        <v/>
      </c>
      <c r="G4030" s="7" t="str">
        <f t="array" ref="G4030">IFERROR(XLOOKUP($C4030,'Product Families'!$A:$A,'Product Families'!$G:$G),"")</f>
        <v/>
      </c>
      <c r="J4030" s="7" t="str">
        <f>IFERROR(ROUND(AVERAGEIF('Week 1 - Making'!$B:$B,'Product List'!$A4030,'Week 1 - Making'!$P:$P),0),"")</f>
        <v/>
      </c>
      <c r="K4030" s="7" t="str">
        <f>IFERROR(ROUND(AVERAGEIF('Week 2 - Making'!$B:$B,'Product List'!$A4030,'Week 2 - Making'!$P:$P),0),"")</f>
        <v/>
      </c>
      <c r="L4030" s="263" t="str">
        <f>IFERROR(ROUND(AVERAGEIF('Week 3 - Making'!$B:$B,'Product List'!$A4030,'Week 3 - Making'!$P:$P),0),"")</f>
        <v/>
      </c>
      <c r="M4030" s="7" t="str">
        <f>IFERROR(ROUND(AVERAGEIF('Week 4 - Making'!$B:$B,'Product List'!$A4030,'Week 4 - Making'!$P:$P),0),"")</f>
        <v/>
      </c>
      <c r="N4030" s="7" t="str">
        <f>IFERROR(ROUND(AVERAGEIF('Week 5 - Making'!$B:$B,'Product List'!$A4030,'Week 5 - Making'!$P:$P),0),"")</f>
        <v/>
      </c>
      <c r="O4030" s="7"/>
      <c r="P4030" s="7" t="str">
        <f t="array" ref="P4030">iferror(xlookup(C4030,'Product Families'!A:A,'Product Families'!S:S),"")</f>
        <v/>
      </c>
    </row>
    <row r="4031" ht="14.25" customHeight="1">
      <c r="A4031" s="122"/>
      <c r="B4031" s="270"/>
      <c r="C4031" s="122"/>
      <c r="D4031" s="7" t="str">
        <f t="array" ref="D4031">IFERROR(XLOOKUP($C4031,'Product Families'!$A:$A,'Product Families'!$D:$D),"")</f>
        <v/>
      </c>
      <c r="E4031" s="7" t="str">
        <f t="array" ref="E4031">IFERROR(XLOOKUP($C4031,'Product Families'!$A:$A,'Product Families'!$E:$E),"")</f>
        <v/>
      </c>
      <c r="F4031" s="7" t="str">
        <f t="array" ref="F4031">IFERROR(XLOOKUP($C4031,'Product Families'!$A:$A,'Product Families'!$F:$F),"")</f>
        <v/>
      </c>
      <c r="G4031" s="7" t="str">
        <f t="array" ref="G4031">IFERROR(XLOOKUP($C4031,'Product Families'!$A:$A,'Product Families'!$G:$G),"")</f>
        <v/>
      </c>
      <c r="J4031" s="7" t="str">
        <f>IFERROR(ROUND(AVERAGEIF('Week 1 - Making'!$B:$B,'Product List'!$A4031,'Week 1 - Making'!$P:$P),0),"")</f>
        <v/>
      </c>
      <c r="K4031" s="7" t="str">
        <f>IFERROR(ROUND(AVERAGEIF('Week 2 - Making'!$B:$B,'Product List'!$A4031,'Week 2 - Making'!$P:$P),0),"")</f>
        <v/>
      </c>
      <c r="L4031" s="263" t="str">
        <f>IFERROR(ROUND(AVERAGEIF('Week 3 - Making'!$B:$B,'Product List'!$A4031,'Week 3 - Making'!$P:$P),0),"")</f>
        <v/>
      </c>
      <c r="M4031" s="7" t="str">
        <f>IFERROR(ROUND(AVERAGEIF('Week 4 - Making'!$B:$B,'Product List'!$A4031,'Week 4 - Making'!$P:$P),0),"")</f>
        <v/>
      </c>
      <c r="N4031" s="7" t="str">
        <f>IFERROR(ROUND(AVERAGEIF('Week 5 - Making'!$B:$B,'Product List'!$A4031,'Week 5 - Making'!$P:$P),0),"")</f>
        <v/>
      </c>
      <c r="O4031" s="7"/>
      <c r="P4031" s="7" t="str">
        <f t="array" ref="P4031">iferror(xlookup(C4031,'Product Families'!A:A,'Product Families'!S:S),"")</f>
        <v/>
      </c>
    </row>
    <row r="4032" ht="14.25" customHeight="1">
      <c r="A4032" s="122"/>
      <c r="B4032" s="270"/>
      <c r="C4032" s="122"/>
      <c r="D4032" s="7" t="str">
        <f t="array" ref="D4032">IFERROR(XLOOKUP($C4032,'Product Families'!$A:$A,'Product Families'!$D:$D),"")</f>
        <v/>
      </c>
      <c r="E4032" s="7" t="str">
        <f t="array" ref="E4032">IFERROR(XLOOKUP($C4032,'Product Families'!$A:$A,'Product Families'!$E:$E),"")</f>
        <v/>
      </c>
      <c r="F4032" s="7" t="str">
        <f t="array" ref="F4032">IFERROR(XLOOKUP($C4032,'Product Families'!$A:$A,'Product Families'!$F:$F),"")</f>
        <v/>
      </c>
      <c r="G4032" s="7" t="str">
        <f t="array" ref="G4032">IFERROR(XLOOKUP($C4032,'Product Families'!$A:$A,'Product Families'!$G:$G),"")</f>
        <v/>
      </c>
      <c r="J4032" s="7" t="str">
        <f>IFERROR(ROUND(AVERAGEIF('Week 1 - Making'!$B:$B,'Product List'!$A4032,'Week 1 - Making'!$P:$P),0),"")</f>
        <v/>
      </c>
      <c r="K4032" s="7" t="str">
        <f>IFERROR(ROUND(AVERAGEIF('Week 2 - Making'!$B:$B,'Product List'!$A4032,'Week 2 - Making'!$P:$P),0),"")</f>
        <v/>
      </c>
      <c r="L4032" s="263" t="str">
        <f>IFERROR(ROUND(AVERAGEIF('Week 3 - Making'!$B:$B,'Product List'!$A4032,'Week 3 - Making'!$P:$P),0),"")</f>
        <v/>
      </c>
      <c r="M4032" s="7" t="str">
        <f>IFERROR(ROUND(AVERAGEIF('Week 4 - Making'!$B:$B,'Product List'!$A4032,'Week 4 - Making'!$P:$P),0),"")</f>
        <v/>
      </c>
      <c r="N4032" s="7" t="str">
        <f>IFERROR(ROUND(AVERAGEIF('Week 5 - Making'!$B:$B,'Product List'!$A4032,'Week 5 - Making'!$P:$P),0),"")</f>
        <v/>
      </c>
      <c r="O4032" s="7"/>
      <c r="P4032" s="7" t="str">
        <f t="array" ref="P4032">iferror(xlookup(C4032,'Product Families'!A:A,'Product Families'!S:S),"")</f>
        <v/>
      </c>
    </row>
    <row r="4033" ht="14.25" customHeight="1">
      <c r="A4033" s="122"/>
      <c r="B4033" s="270"/>
      <c r="C4033" s="122"/>
      <c r="D4033" s="7" t="str">
        <f t="array" ref="D4033">IFERROR(XLOOKUP($C4033,'Product Families'!$A:$A,'Product Families'!$D:$D),"")</f>
        <v/>
      </c>
      <c r="E4033" s="7" t="str">
        <f t="array" ref="E4033">IFERROR(XLOOKUP($C4033,'Product Families'!$A:$A,'Product Families'!$E:$E),"")</f>
        <v/>
      </c>
      <c r="F4033" s="7" t="str">
        <f t="array" ref="F4033">IFERROR(XLOOKUP($C4033,'Product Families'!$A:$A,'Product Families'!$F:$F),"")</f>
        <v/>
      </c>
      <c r="G4033" s="7" t="str">
        <f t="array" ref="G4033">IFERROR(XLOOKUP($C4033,'Product Families'!$A:$A,'Product Families'!$G:$G),"")</f>
        <v/>
      </c>
      <c r="J4033" s="7" t="str">
        <f>IFERROR(ROUND(AVERAGEIF('Week 1 - Making'!$B:$B,'Product List'!$A4033,'Week 1 - Making'!$P:$P),0),"")</f>
        <v/>
      </c>
      <c r="K4033" s="7" t="str">
        <f>IFERROR(ROUND(AVERAGEIF('Week 2 - Making'!$B:$B,'Product List'!$A4033,'Week 2 - Making'!$P:$P),0),"")</f>
        <v/>
      </c>
      <c r="L4033" s="263" t="str">
        <f>IFERROR(ROUND(AVERAGEIF('Week 3 - Making'!$B:$B,'Product List'!$A4033,'Week 3 - Making'!$P:$P),0),"")</f>
        <v/>
      </c>
      <c r="M4033" s="7" t="str">
        <f>IFERROR(ROUND(AVERAGEIF('Week 4 - Making'!$B:$B,'Product List'!$A4033,'Week 4 - Making'!$P:$P),0),"")</f>
        <v/>
      </c>
      <c r="N4033" s="7" t="str">
        <f>IFERROR(ROUND(AVERAGEIF('Week 5 - Making'!$B:$B,'Product List'!$A4033,'Week 5 - Making'!$P:$P),0),"")</f>
        <v/>
      </c>
      <c r="O4033" s="7"/>
      <c r="P4033" s="7" t="str">
        <f t="array" ref="P4033">iferror(xlookup(C4033,'Product Families'!A:A,'Product Families'!S:S),"")</f>
        <v/>
      </c>
    </row>
    <row r="4034" ht="14.25" customHeight="1">
      <c r="A4034" s="122"/>
      <c r="B4034" s="270"/>
      <c r="C4034" s="122"/>
      <c r="D4034" s="7" t="str">
        <f t="array" ref="D4034">IFERROR(XLOOKUP($C4034,'Product Families'!$A:$A,'Product Families'!$D:$D),"")</f>
        <v/>
      </c>
      <c r="E4034" s="7" t="str">
        <f t="array" ref="E4034">IFERROR(XLOOKUP($C4034,'Product Families'!$A:$A,'Product Families'!$E:$E),"")</f>
        <v/>
      </c>
      <c r="F4034" s="7" t="str">
        <f t="array" ref="F4034">IFERROR(XLOOKUP($C4034,'Product Families'!$A:$A,'Product Families'!$F:$F),"")</f>
        <v/>
      </c>
      <c r="G4034" s="7" t="str">
        <f t="array" ref="G4034">IFERROR(XLOOKUP($C4034,'Product Families'!$A:$A,'Product Families'!$G:$G),"")</f>
        <v/>
      </c>
      <c r="J4034" s="7" t="str">
        <f>IFERROR(ROUND(AVERAGEIF('Week 1 - Making'!$B:$B,'Product List'!$A4034,'Week 1 - Making'!$P:$P),0),"")</f>
        <v/>
      </c>
      <c r="K4034" s="7" t="str">
        <f>IFERROR(ROUND(AVERAGEIF('Week 2 - Making'!$B:$B,'Product List'!$A4034,'Week 2 - Making'!$P:$P),0),"")</f>
        <v/>
      </c>
      <c r="L4034" s="263" t="str">
        <f>IFERROR(ROUND(AVERAGEIF('Week 3 - Making'!$B:$B,'Product List'!$A4034,'Week 3 - Making'!$P:$P),0),"")</f>
        <v/>
      </c>
      <c r="M4034" s="7" t="str">
        <f>IFERROR(ROUND(AVERAGEIF('Week 4 - Making'!$B:$B,'Product List'!$A4034,'Week 4 - Making'!$P:$P),0),"")</f>
        <v/>
      </c>
      <c r="N4034" s="7" t="str">
        <f>IFERROR(ROUND(AVERAGEIF('Week 5 - Making'!$B:$B,'Product List'!$A4034,'Week 5 - Making'!$P:$P),0),"")</f>
        <v/>
      </c>
      <c r="O4034" s="7"/>
      <c r="P4034" s="7" t="str">
        <f t="array" ref="P4034">iferror(xlookup(C4034,'Product Families'!A:A,'Product Families'!S:S),"")</f>
        <v/>
      </c>
    </row>
    <row r="4035" ht="14.25" customHeight="1">
      <c r="A4035" s="122"/>
      <c r="B4035" s="270"/>
      <c r="C4035" s="122"/>
      <c r="D4035" s="7" t="str">
        <f t="array" ref="D4035">IFERROR(XLOOKUP($C4035,'Product Families'!$A:$A,'Product Families'!$D:$D),"")</f>
        <v/>
      </c>
      <c r="E4035" s="7" t="str">
        <f t="array" ref="E4035">IFERROR(XLOOKUP($C4035,'Product Families'!$A:$A,'Product Families'!$E:$E),"")</f>
        <v/>
      </c>
      <c r="F4035" s="7" t="str">
        <f t="array" ref="F4035">IFERROR(XLOOKUP($C4035,'Product Families'!$A:$A,'Product Families'!$F:$F),"")</f>
        <v/>
      </c>
      <c r="G4035" s="7" t="str">
        <f t="array" ref="G4035">IFERROR(XLOOKUP($C4035,'Product Families'!$A:$A,'Product Families'!$G:$G),"")</f>
        <v/>
      </c>
      <c r="J4035" s="7" t="str">
        <f>IFERROR(ROUND(AVERAGEIF('Week 1 - Making'!$B:$B,'Product List'!$A4035,'Week 1 - Making'!$P:$P),0),"")</f>
        <v/>
      </c>
      <c r="K4035" s="7" t="str">
        <f>IFERROR(ROUND(AVERAGEIF('Week 2 - Making'!$B:$B,'Product List'!$A4035,'Week 2 - Making'!$P:$P),0),"")</f>
        <v/>
      </c>
      <c r="L4035" s="263" t="str">
        <f>IFERROR(ROUND(AVERAGEIF('Week 3 - Making'!$B:$B,'Product List'!$A4035,'Week 3 - Making'!$P:$P),0),"")</f>
        <v/>
      </c>
      <c r="M4035" s="7" t="str">
        <f>IFERROR(ROUND(AVERAGEIF('Week 4 - Making'!$B:$B,'Product List'!$A4035,'Week 4 - Making'!$P:$P),0),"")</f>
        <v/>
      </c>
      <c r="N4035" s="7" t="str">
        <f>IFERROR(ROUND(AVERAGEIF('Week 5 - Making'!$B:$B,'Product List'!$A4035,'Week 5 - Making'!$P:$P),0),"")</f>
        <v/>
      </c>
      <c r="O4035" s="7"/>
      <c r="P4035" s="7" t="str">
        <f t="array" ref="P4035">iferror(xlookup(C4035,'Product Families'!A:A,'Product Families'!S:S),"")</f>
        <v/>
      </c>
    </row>
    <row r="4036" ht="14.25" customHeight="1">
      <c r="A4036" s="122"/>
      <c r="B4036" s="270"/>
      <c r="C4036" s="122"/>
      <c r="D4036" s="7" t="str">
        <f t="array" ref="D4036">IFERROR(XLOOKUP($C4036,'Product Families'!$A:$A,'Product Families'!$D:$D),"")</f>
        <v/>
      </c>
      <c r="E4036" s="7" t="str">
        <f t="array" ref="E4036">IFERROR(XLOOKUP($C4036,'Product Families'!$A:$A,'Product Families'!$E:$E),"")</f>
        <v/>
      </c>
      <c r="F4036" s="7" t="str">
        <f t="array" ref="F4036">IFERROR(XLOOKUP($C4036,'Product Families'!$A:$A,'Product Families'!$F:$F),"")</f>
        <v/>
      </c>
      <c r="G4036" s="7" t="str">
        <f t="array" ref="G4036">IFERROR(XLOOKUP($C4036,'Product Families'!$A:$A,'Product Families'!$G:$G),"")</f>
        <v/>
      </c>
      <c r="J4036" s="7" t="str">
        <f>IFERROR(ROUND(AVERAGEIF('Week 1 - Making'!$B:$B,'Product List'!$A4036,'Week 1 - Making'!$P:$P),0),"")</f>
        <v/>
      </c>
      <c r="K4036" s="7" t="str">
        <f>IFERROR(ROUND(AVERAGEIF('Week 2 - Making'!$B:$B,'Product List'!$A4036,'Week 2 - Making'!$P:$P),0),"")</f>
        <v/>
      </c>
      <c r="L4036" s="263" t="str">
        <f>IFERROR(ROUND(AVERAGEIF('Week 3 - Making'!$B:$B,'Product List'!$A4036,'Week 3 - Making'!$P:$P),0),"")</f>
        <v/>
      </c>
      <c r="M4036" s="7" t="str">
        <f>IFERROR(ROUND(AVERAGEIF('Week 4 - Making'!$B:$B,'Product List'!$A4036,'Week 4 - Making'!$P:$P),0),"")</f>
        <v/>
      </c>
      <c r="N4036" s="7" t="str">
        <f>IFERROR(ROUND(AVERAGEIF('Week 5 - Making'!$B:$B,'Product List'!$A4036,'Week 5 - Making'!$P:$P),0),"")</f>
        <v/>
      </c>
      <c r="O4036" s="7"/>
      <c r="P4036" s="7" t="str">
        <f t="array" ref="P4036">iferror(xlookup(C4036,'Product Families'!A:A,'Product Families'!S:S),"")</f>
        <v/>
      </c>
    </row>
    <row r="4037" ht="14.25" customHeight="1">
      <c r="A4037" s="122"/>
      <c r="B4037" s="270"/>
      <c r="C4037" s="122"/>
      <c r="D4037" s="7" t="str">
        <f t="array" ref="D4037">IFERROR(XLOOKUP($C4037,'Product Families'!$A:$A,'Product Families'!$D:$D),"")</f>
        <v/>
      </c>
      <c r="E4037" s="7" t="str">
        <f t="array" ref="E4037">IFERROR(XLOOKUP($C4037,'Product Families'!$A:$A,'Product Families'!$E:$E),"")</f>
        <v/>
      </c>
      <c r="F4037" s="7" t="str">
        <f t="array" ref="F4037">IFERROR(XLOOKUP($C4037,'Product Families'!$A:$A,'Product Families'!$F:$F),"")</f>
        <v/>
      </c>
      <c r="G4037" s="7" t="str">
        <f t="array" ref="G4037">IFERROR(XLOOKUP($C4037,'Product Families'!$A:$A,'Product Families'!$G:$G),"")</f>
        <v/>
      </c>
      <c r="J4037" s="7" t="str">
        <f>IFERROR(ROUND(AVERAGEIF('Week 1 - Making'!$B:$B,'Product List'!$A4037,'Week 1 - Making'!$P:$P),0),"")</f>
        <v/>
      </c>
      <c r="K4037" s="7" t="str">
        <f>IFERROR(ROUND(AVERAGEIF('Week 2 - Making'!$B:$B,'Product List'!$A4037,'Week 2 - Making'!$P:$P),0),"")</f>
        <v/>
      </c>
      <c r="L4037" s="263" t="str">
        <f>IFERROR(ROUND(AVERAGEIF('Week 3 - Making'!$B:$B,'Product List'!$A4037,'Week 3 - Making'!$P:$P),0),"")</f>
        <v/>
      </c>
      <c r="M4037" s="7" t="str">
        <f>IFERROR(ROUND(AVERAGEIF('Week 4 - Making'!$B:$B,'Product List'!$A4037,'Week 4 - Making'!$P:$P),0),"")</f>
        <v/>
      </c>
      <c r="N4037" s="7" t="str">
        <f>IFERROR(ROUND(AVERAGEIF('Week 5 - Making'!$B:$B,'Product List'!$A4037,'Week 5 - Making'!$P:$P),0),"")</f>
        <v/>
      </c>
      <c r="O4037" s="7"/>
      <c r="P4037" s="7" t="str">
        <f t="array" ref="P4037">iferror(xlookup(C4037,'Product Families'!A:A,'Product Families'!S:S),"")</f>
        <v/>
      </c>
    </row>
    <row r="4038" ht="14.25" customHeight="1">
      <c r="A4038" s="122"/>
      <c r="B4038" s="270"/>
      <c r="C4038" s="122"/>
      <c r="D4038" s="7" t="str">
        <f t="array" ref="D4038">IFERROR(XLOOKUP($C4038,'Product Families'!$A:$A,'Product Families'!$D:$D),"")</f>
        <v/>
      </c>
      <c r="E4038" s="7" t="str">
        <f t="array" ref="E4038">IFERROR(XLOOKUP($C4038,'Product Families'!$A:$A,'Product Families'!$E:$E),"")</f>
        <v/>
      </c>
      <c r="F4038" s="7" t="str">
        <f t="array" ref="F4038">IFERROR(XLOOKUP($C4038,'Product Families'!$A:$A,'Product Families'!$F:$F),"")</f>
        <v/>
      </c>
      <c r="G4038" s="7" t="str">
        <f t="array" ref="G4038">IFERROR(XLOOKUP($C4038,'Product Families'!$A:$A,'Product Families'!$G:$G),"")</f>
        <v/>
      </c>
      <c r="J4038" s="7" t="str">
        <f>IFERROR(ROUND(AVERAGEIF('Week 1 - Making'!$B:$B,'Product List'!$A4038,'Week 1 - Making'!$P:$P),0),"")</f>
        <v/>
      </c>
      <c r="K4038" s="7" t="str">
        <f>IFERROR(ROUND(AVERAGEIF('Week 2 - Making'!$B:$B,'Product List'!$A4038,'Week 2 - Making'!$P:$P),0),"")</f>
        <v/>
      </c>
      <c r="L4038" s="263" t="str">
        <f>IFERROR(ROUND(AVERAGEIF('Week 3 - Making'!$B:$B,'Product List'!$A4038,'Week 3 - Making'!$P:$P),0),"")</f>
        <v/>
      </c>
      <c r="M4038" s="7" t="str">
        <f>IFERROR(ROUND(AVERAGEIF('Week 4 - Making'!$B:$B,'Product List'!$A4038,'Week 4 - Making'!$P:$P),0),"")</f>
        <v/>
      </c>
      <c r="N4038" s="7" t="str">
        <f>IFERROR(ROUND(AVERAGEIF('Week 5 - Making'!$B:$B,'Product List'!$A4038,'Week 5 - Making'!$P:$P),0),"")</f>
        <v/>
      </c>
      <c r="O4038" s="7"/>
      <c r="P4038" s="7" t="str">
        <f t="array" ref="P4038">iferror(xlookup(C4038,'Product Families'!A:A,'Product Families'!S:S),"")</f>
        <v/>
      </c>
    </row>
    <row r="4039" ht="14.25" customHeight="1">
      <c r="A4039" s="122"/>
      <c r="B4039" s="270"/>
      <c r="C4039" s="122"/>
      <c r="D4039" s="7" t="str">
        <f t="array" ref="D4039">IFERROR(XLOOKUP($C4039,'Product Families'!$A:$A,'Product Families'!$D:$D),"")</f>
        <v/>
      </c>
      <c r="E4039" s="7" t="str">
        <f t="array" ref="E4039">IFERROR(XLOOKUP($C4039,'Product Families'!$A:$A,'Product Families'!$E:$E),"")</f>
        <v/>
      </c>
      <c r="F4039" s="7" t="str">
        <f t="array" ref="F4039">IFERROR(XLOOKUP($C4039,'Product Families'!$A:$A,'Product Families'!$F:$F),"")</f>
        <v/>
      </c>
      <c r="G4039" s="7" t="str">
        <f t="array" ref="G4039">IFERROR(XLOOKUP($C4039,'Product Families'!$A:$A,'Product Families'!$G:$G),"")</f>
        <v/>
      </c>
      <c r="J4039" s="7" t="str">
        <f>IFERROR(ROUND(AVERAGEIF('Week 1 - Making'!$B:$B,'Product List'!$A4039,'Week 1 - Making'!$P:$P),0),"")</f>
        <v/>
      </c>
      <c r="K4039" s="7" t="str">
        <f>IFERROR(ROUND(AVERAGEIF('Week 2 - Making'!$B:$B,'Product List'!$A4039,'Week 2 - Making'!$P:$P),0),"")</f>
        <v/>
      </c>
      <c r="L4039" s="263" t="str">
        <f>IFERROR(ROUND(AVERAGEIF('Week 3 - Making'!$B:$B,'Product List'!$A4039,'Week 3 - Making'!$P:$P),0),"")</f>
        <v/>
      </c>
      <c r="M4039" s="7" t="str">
        <f>IFERROR(ROUND(AVERAGEIF('Week 4 - Making'!$B:$B,'Product List'!$A4039,'Week 4 - Making'!$P:$P),0),"")</f>
        <v/>
      </c>
      <c r="N4039" s="7" t="str">
        <f>IFERROR(ROUND(AVERAGEIF('Week 5 - Making'!$B:$B,'Product List'!$A4039,'Week 5 - Making'!$P:$P),0),"")</f>
        <v/>
      </c>
      <c r="O4039" s="7"/>
      <c r="P4039" s="7" t="str">
        <f t="array" ref="P4039">iferror(xlookup(C4039,'Product Families'!A:A,'Product Families'!S:S),"")</f>
        <v/>
      </c>
    </row>
    <row r="4040" ht="14.25" customHeight="1">
      <c r="A4040" s="122"/>
      <c r="B4040" s="270"/>
      <c r="C4040" s="122"/>
      <c r="D4040" s="7" t="str">
        <f t="array" ref="D4040">IFERROR(XLOOKUP($C4040,'Product Families'!$A:$A,'Product Families'!$D:$D),"")</f>
        <v/>
      </c>
      <c r="E4040" s="7" t="str">
        <f t="array" ref="E4040">IFERROR(XLOOKUP($C4040,'Product Families'!$A:$A,'Product Families'!$E:$E),"")</f>
        <v/>
      </c>
      <c r="F4040" s="7" t="str">
        <f t="array" ref="F4040">IFERROR(XLOOKUP($C4040,'Product Families'!$A:$A,'Product Families'!$F:$F),"")</f>
        <v/>
      </c>
      <c r="G4040" s="7" t="str">
        <f t="array" ref="G4040">IFERROR(XLOOKUP($C4040,'Product Families'!$A:$A,'Product Families'!$G:$G),"")</f>
        <v/>
      </c>
      <c r="J4040" s="7" t="str">
        <f>IFERROR(ROUND(AVERAGEIF('Week 1 - Making'!$B:$B,'Product List'!$A4040,'Week 1 - Making'!$P:$P),0),"")</f>
        <v/>
      </c>
      <c r="K4040" s="7" t="str">
        <f>IFERROR(ROUND(AVERAGEIF('Week 2 - Making'!$B:$B,'Product List'!$A4040,'Week 2 - Making'!$P:$P),0),"")</f>
        <v/>
      </c>
      <c r="L4040" s="263" t="str">
        <f>IFERROR(ROUND(AVERAGEIF('Week 3 - Making'!$B:$B,'Product List'!$A4040,'Week 3 - Making'!$P:$P),0),"")</f>
        <v/>
      </c>
      <c r="M4040" s="7" t="str">
        <f>IFERROR(ROUND(AVERAGEIF('Week 4 - Making'!$B:$B,'Product List'!$A4040,'Week 4 - Making'!$P:$P),0),"")</f>
        <v/>
      </c>
      <c r="N4040" s="7" t="str">
        <f>IFERROR(ROUND(AVERAGEIF('Week 5 - Making'!$B:$B,'Product List'!$A4040,'Week 5 - Making'!$P:$P),0),"")</f>
        <v/>
      </c>
      <c r="O4040" s="7"/>
      <c r="P4040" s="7" t="str">
        <f t="array" ref="P4040">iferror(xlookup(C4040,'Product Families'!A:A,'Product Families'!S:S),"")</f>
        <v/>
      </c>
    </row>
    <row r="4041" ht="14.25" customHeight="1">
      <c r="A4041" s="122"/>
      <c r="B4041" s="270"/>
      <c r="C4041" s="122"/>
      <c r="D4041" s="7" t="str">
        <f t="array" ref="D4041">IFERROR(XLOOKUP($C4041,'Product Families'!$A:$A,'Product Families'!$D:$D),"")</f>
        <v/>
      </c>
      <c r="E4041" s="7" t="str">
        <f t="array" ref="E4041">IFERROR(XLOOKUP($C4041,'Product Families'!$A:$A,'Product Families'!$E:$E),"")</f>
        <v/>
      </c>
      <c r="F4041" s="7" t="str">
        <f t="array" ref="F4041">IFERROR(XLOOKUP($C4041,'Product Families'!$A:$A,'Product Families'!$F:$F),"")</f>
        <v/>
      </c>
      <c r="G4041" s="7" t="str">
        <f t="array" ref="G4041">IFERROR(XLOOKUP($C4041,'Product Families'!$A:$A,'Product Families'!$G:$G),"")</f>
        <v/>
      </c>
      <c r="J4041" s="7" t="str">
        <f>IFERROR(ROUND(AVERAGEIF('Week 1 - Making'!$B:$B,'Product List'!$A4041,'Week 1 - Making'!$P:$P),0),"")</f>
        <v/>
      </c>
      <c r="K4041" s="7" t="str">
        <f>IFERROR(ROUND(AVERAGEIF('Week 2 - Making'!$B:$B,'Product List'!$A4041,'Week 2 - Making'!$P:$P),0),"")</f>
        <v/>
      </c>
      <c r="L4041" s="263" t="str">
        <f>IFERROR(ROUND(AVERAGEIF('Week 3 - Making'!$B:$B,'Product List'!$A4041,'Week 3 - Making'!$P:$P),0),"")</f>
        <v/>
      </c>
      <c r="M4041" s="7" t="str">
        <f>IFERROR(ROUND(AVERAGEIF('Week 4 - Making'!$B:$B,'Product List'!$A4041,'Week 4 - Making'!$P:$P),0),"")</f>
        <v/>
      </c>
      <c r="N4041" s="7" t="str">
        <f>IFERROR(ROUND(AVERAGEIF('Week 5 - Making'!$B:$B,'Product List'!$A4041,'Week 5 - Making'!$P:$P),0),"")</f>
        <v/>
      </c>
      <c r="O4041" s="7"/>
      <c r="P4041" s="7" t="str">
        <f t="array" ref="P4041">iferror(xlookup(C4041,'Product Families'!A:A,'Product Families'!S:S),"")</f>
        <v/>
      </c>
    </row>
    <row r="4042" ht="14.25" customHeight="1">
      <c r="A4042" s="122"/>
      <c r="B4042" s="270"/>
      <c r="C4042" s="122"/>
      <c r="D4042" s="7" t="str">
        <f t="array" ref="D4042">IFERROR(XLOOKUP($C4042,'Product Families'!$A:$A,'Product Families'!$D:$D),"")</f>
        <v/>
      </c>
      <c r="E4042" s="7" t="str">
        <f t="array" ref="E4042">IFERROR(XLOOKUP($C4042,'Product Families'!$A:$A,'Product Families'!$E:$E),"")</f>
        <v/>
      </c>
      <c r="F4042" s="7" t="str">
        <f t="array" ref="F4042">IFERROR(XLOOKUP($C4042,'Product Families'!$A:$A,'Product Families'!$F:$F),"")</f>
        <v/>
      </c>
      <c r="G4042" s="7" t="str">
        <f t="array" ref="G4042">IFERROR(XLOOKUP($C4042,'Product Families'!$A:$A,'Product Families'!$G:$G),"")</f>
        <v/>
      </c>
      <c r="J4042" s="7" t="str">
        <f>IFERROR(ROUND(AVERAGEIF('Week 1 - Making'!$B:$B,'Product List'!$A4042,'Week 1 - Making'!$P:$P),0),"")</f>
        <v/>
      </c>
      <c r="K4042" s="7" t="str">
        <f>IFERROR(ROUND(AVERAGEIF('Week 2 - Making'!$B:$B,'Product List'!$A4042,'Week 2 - Making'!$P:$P),0),"")</f>
        <v/>
      </c>
      <c r="L4042" s="263" t="str">
        <f>IFERROR(ROUND(AVERAGEIF('Week 3 - Making'!$B:$B,'Product List'!$A4042,'Week 3 - Making'!$P:$P),0),"")</f>
        <v/>
      </c>
      <c r="M4042" s="7" t="str">
        <f>IFERROR(ROUND(AVERAGEIF('Week 4 - Making'!$B:$B,'Product List'!$A4042,'Week 4 - Making'!$P:$P),0),"")</f>
        <v/>
      </c>
      <c r="N4042" s="7" t="str">
        <f>IFERROR(ROUND(AVERAGEIF('Week 5 - Making'!$B:$B,'Product List'!$A4042,'Week 5 - Making'!$P:$P),0),"")</f>
        <v/>
      </c>
      <c r="O4042" s="7"/>
      <c r="P4042" s="7" t="str">
        <f t="array" ref="P4042">iferror(xlookup(C4042,'Product Families'!A:A,'Product Families'!S:S),"")</f>
        <v/>
      </c>
    </row>
    <row r="4043" ht="14.25" customHeight="1">
      <c r="A4043" s="122"/>
      <c r="B4043" s="270"/>
      <c r="C4043" s="122"/>
      <c r="D4043" s="7" t="str">
        <f t="array" ref="D4043">IFERROR(XLOOKUP($C4043,'Product Families'!$A:$A,'Product Families'!$D:$D),"")</f>
        <v/>
      </c>
      <c r="E4043" s="7" t="str">
        <f t="array" ref="E4043">IFERROR(XLOOKUP($C4043,'Product Families'!$A:$A,'Product Families'!$E:$E),"")</f>
        <v/>
      </c>
      <c r="F4043" s="7" t="str">
        <f t="array" ref="F4043">IFERROR(XLOOKUP($C4043,'Product Families'!$A:$A,'Product Families'!$F:$F),"")</f>
        <v/>
      </c>
      <c r="G4043" s="7" t="str">
        <f t="array" ref="G4043">IFERROR(XLOOKUP($C4043,'Product Families'!$A:$A,'Product Families'!$G:$G),"")</f>
        <v/>
      </c>
      <c r="J4043" s="7" t="str">
        <f>IFERROR(ROUND(AVERAGEIF('Week 1 - Making'!$B:$B,'Product List'!$A4043,'Week 1 - Making'!$P:$P),0),"")</f>
        <v/>
      </c>
      <c r="K4043" s="7" t="str">
        <f>IFERROR(ROUND(AVERAGEIF('Week 2 - Making'!$B:$B,'Product List'!$A4043,'Week 2 - Making'!$P:$P),0),"")</f>
        <v/>
      </c>
      <c r="L4043" s="263" t="str">
        <f>IFERROR(ROUND(AVERAGEIF('Week 3 - Making'!$B:$B,'Product List'!$A4043,'Week 3 - Making'!$P:$P),0),"")</f>
        <v/>
      </c>
      <c r="M4043" s="7" t="str">
        <f>IFERROR(ROUND(AVERAGEIF('Week 4 - Making'!$B:$B,'Product List'!$A4043,'Week 4 - Making'!$P:$P),0),"")</f>
        <v/>
      </c>
      <c r="N4043" s="7" t="str">
        <f>IFERROR(ROUND(AVERAGEIF('Week 5 - Making'!$B:$B,'Product List'!$A4043,'Week 5 - Making'!$P:$P),0),"")</f>
        <v/>
      </c>
      <c r="O4043" s="7"/>
      <c r="P4043" s="7" t="str">
        <f t="array" ref="P4043">iferror(xlookup(C4043,'Product Families'!A:A,'Product Families'!S:S),"")</f>
        <v/>
      </c>
    </row>
    <row r="4044" ht="14.25" customHeight="1">
      <c r="A4044" s="122"/>
      <c r="B4044" s="270"/>
      <c r="C4044" s="122"/>
      <c r="D4044" s="7" t="str">
        <f t="array" ref="D4044">IFERROR(XLOOKUP($C4044,'Product Families'!$A:$A,'Product Families'!$D:$D),"")</f>
        <v/>
      </c>
      <c r="E4044" s="7" t="str">
        <f t="array" ref="E4044">IFERROR(XLOOKUP($C4044,'Product Families'!$A:$A,'Product Families'!$E:$E),"")</f>
        <v/>
      </c>
      <c r="F4044" s="7" t="str">
        <f t="array" ref="F4044">IFERROR(XLOOKUP($C4044,'Product Families'!$A:$A,'Product Families'!$F:$F),"")</f>
        <v/>
      </c>
      <c r="G4044" s="7" t="str">
        <f t="array" ref="G4044">IFERROR(XLOOKUP($C4044,'Product Families'!$A:$A,'Product Families'!$G:$G),"")</f>
        <v/>
      </c>
      <c r="J4044" s="7" t="str">
        <f>IFERROR(ROUND(AVERAGEIF('Week 1 - Making'!$B:$B,'Product List'!$A4044,'Week 1 - Making'!$P:$P),0),"")</f>
        <v/>
      </c>
      <c r="K4044" s="7" t="str">
        <f>IFERROR(ROUND(AVERAGEIF('Week 2 - Making'!$B:$B,'Product List'!$A4044,'Week 2 - Making'!$P:$P),0),"")</f>
        <v/>
      </c>
      <c r="L4044" s="263" t="str">
        <f>IFERROR(ROUND(AVERAGEIF('Week 3 - Making'!$B:$B,'Product List'!$A4044,'Week 3 - Making'!$P:$P),0),"")</f>
        <v/>
      </c>
      <c r="M4044" s="7" t="str">
        <f>IFERROR(ROUND(AVERAGEIF('Week 4 - Making'!$B:$B,'Product List'!$A4044,'Week 4 - Making'!$P:$P),0),"")</f>
        <v/>
      </c>
      <c r="N4044" s="7" t="str">
        <f>IFERROR(ROUND(AVERAGEIF('Week 5 - Making'!$B:$B,'Product List'!$A4044,'Week 5 - Making'!$P:$P),0),"")</f>
        <v/>
      </c>
      <c r="O4044" s="7"/>
      <c r="P4044" s="7" t="str">
        <f t="array" ref="P4044">iferror(xlookup(C4044,'Product Families'!A:A,'Product Families'!S:S),"")</f>
        <v/>
      </c>
    </row>
    <row r="4045" ht="14.25" customHeight="1">
      <c r="A4045" s="122"/>
      <c r="B4045" s="270"/>
      <c r="C4045" s="122"/>
      <c r="D4045" s="7" t="str">
        <f t="array" ref="D4045">IFERROR(XLOOKUP($C4045,'Product Families'!$A:$A,'Product Families'!$D:$D),"")</f>
        <v/>
      </c>
      <c r="E4045" s="7" t="str">
        <f t="array" ref="E4045">IFERROR(XLOOKUP($C4045,'Product Families'!$A:$A,'Product Families'!$E:$E),"")</f>
        <v/>
      </c>
      <c r="F4045" s="7" t="str">
        <f t="array" ref="F4045">IFERROR(XLOOKUP($C4045,'Product Families'!$A:$A,'Product Families'!$F:$F),"")</f>
        <v/>
      </c>
      <c r="G4045" s="7" t="str">
        <f t="array" ref="G4045">IFERROR(XLOOKUP($C4045,'Product Families'!$A:$A,'Product Families'!$G:$G),"")</f>
        <v/>
      </c>
      <c r="J4045" s="7" t="str">
        <f>IFERROR(ROUND(AVERAGEIF('Week 1 - Making'!$B:$B,'Product List'!$A4045,'Week 1 - Making'!$P:$P),0),"")</f>
        <v/>
      </c>
      <c r="K4045" s="7" t="str">
        <f>IFERROR(ROUND(AVERAGEIF('Week 2 - Making'!$B:$B,'Product List'!$A4045,'Week 2 - Making'!$P:$P),0),"")</f>
        <v/>
      </c>
      <c r="L4045" s="263" t="str">
        <f>IFERROR(ROUND(AVERAGEIF('Week 3 - Making'!$B:$B,'Product List'!$A4045,'Week 3 - Making'!$P:$P),0),"")</f>
        <v/>
      </c>
      <c r="M4045" s="7" t="str">
        <f>IFERROR(ROUND(AVERAGEIF('Week 4 - Making'!$B:$B,'Product List'!$A4045,'Week 4 - Making'!$P:$P),0),"")</f>
        <v/>
      </c>
      <c r="N4045" s="7" t="str">
        <f>IFERROR(ROUND(AVERAGEIF('Week 5 - Making'!$B:$B,'Product List'!$A4045,'Week 5 - Making'!$P:$P),0),"")</f>
        <v/>
      </c>
      <c r="O4045" s="7"/>
      <c r="P4045" s="7" t="str">
        <f t="array" ref="P4045">iferror(xlookup(C4045,'Product Families'!A:A,'Product Families'!S:S),"")</f>
        <v/>
      </c>
    </row>
    <row r="4046" ht="14.25" customHeight="1">
      <c r="A4046" s="122"/>
      <c r="B4046" s="270"/>
      <c r="C4046" s="122"/>
      <c r="D4046" s="7" t="str">
        <f t="array" ref="D4046">IFERROR(XLOOKUP($C4046,'Product Families'!$A:$A,'Product Families'!$D:$D),"")</f>
        <v/>
      </c>
      <c r="E4046" s="7" t="str">
        <f t="array" ref="E4046">IFERROR(XLOOKUP($C4046,'Product Families'!$A:$A,'Product Families'!$E:$E),"")</f>
        <v/>
      </c>
      <c r="F4046" s="7" t="str">
        <f t="array" ref="F4046">IFERROR(XLOOKUP($C4046,'Product Families'!$A:$A,'Product Families'!$F:$F),"")</f>
        <v/>
      </c>
      <c r="G4046" s="7" t="str">
        <f t="array" ref="G4046">IFERROR(XLOOKUP($C4046,'Product Families'!$A:$A,'Product Families'!$G:$G),"")</f>
        <v/>
      </c>
      <c r="J4046" s="7" t="str">
        <f>IFERROR(ROUND(AVERAGEIF('Week 1 - Making'!$B:$B,'Product List'!$A4046,'Week 1 - Making'!$P:$P),0),"")</f>
        <v/>
      </c>
      <c r="K4046" s="7" t="str">
        <f>IFERROR(ROUND(AVERAGEIF('Week 2 - Making'!$B:$B,'Product List'!$A4046,'Week 2 - Making'!$P:$P),0),"")</f>
        <v/>
      </c>
      <c r="L4046" s="263" t="str">
        <f>IFERROR(ROUND(AVERAGEIF('Week 3 - Making'!$B:$B,'Product List'!$A4046,'Week 3 - Making'!$P:$P),0),"")</f>
        <v/>
      </c>
      <c r="M4046" s="7" t="str">
        <f>IFERROR(ROUND(AVERAGEIF('Week 4 - Making'!$B:$B,'Product List'!$A4046,'Week 4 - Making'!$P:$P),0),"")</f>
        <v/>
      </c>
      <c r="N4046" s="7" t="str">
        <f>IFERROR(ROUND(AVERAGEIF('Week 5 - Making'!$B:$B,'Product List'!$A4046,'Week 5 - Making'!$P:$P),0),"")</f>
        <v/>
      </c>
      <c r="O4046" s="7"/>
      <c r="P4046" s="7" t="str">
        <f t="array" ref="P4046">iferror(xlookup(C4046,'Product Families'!A:A,'Product Families'!S:S),"")</f>
        <v/>
      </c>
    </row>
    <row r="4047" ht="14.25" customHeight="1">
      <c r="A4047" s="122"/>
      <c r="B4047" s="270"/>
      <c r="C4047" s="122"/>
      <c r="D4047" s="7" t="str">
        <f t="array" ref="D4047">IFERROR(XLOOKUP($C4047,'Product Families'!$A:$A,'Product Families'!$D:$D),"")</f>
        <v/>
      </c>
      <c r="E4047" s="7" t="str">
        <f t="array" ref="E4047">IFERROR(XLOOKUP($C4047,'Product Families'!$A:$A,'Product Families'!$E:$E),"")</f>
        <v/>
      </c>
      <c r="F4047" s="7" t="str">
        <f t="array" ref="F4047">IFERROR(XLOOKUP($C4047,'Product Families'!$A:$A,'Product Families'!$F:$F),"")</f>
        <v/>
      </c>
      <c r="G4047" s="7" t="str">
        <f t="array" ref="G4047">IFERROR(XLOOKUP($C4047,'Product Families'!$A:$A,'Product Families'!$G:$G),"")</f>
        <v/>
      </c>
      <c r="J4047" s="7" t="str">
        <f>IFERROR(ROUND(AVERAGEIF('Week 1 - Making'!$B:$B,'Product List'!$A4047,'Week 1 - Making'!$P:$P),0),"")</f>
        <v/>
      </c>
      <c r="K4047" s="7" t="str">
        <f>IFERROR(ROUND(AVERAGEIF('Week 2 - Making'!$B:$B,'Product List'!$A4047,'Week 2 - Making'!$P:$P),0),"")</f>
        <v/>
      </c>
      <c r="L4047" s="263" t="str">
        <f>IFERROR(ROUND(AVERAGEIF('Week 3 - Making'!$B:$B,'Product List'!$A4047,'Week 3 - Making'!$P:$P),0),"")</f>
        <v/>
      </c>
      <c r="M4047" s="7" t="str">
        <f>IFERROR(ROUND(AVERAGEIF('Week 4 - Making'!$B:$B,'Product List'!$A4047,'Week 4 - Making'!$P:$P),0),"")</f>
        <v/>
      </c>
      <c r="N4047" s="7" t="str">
        <f>IFERROR(ROUND(AVERAGEIF('Week 5 - Making'!$B:$B,'Product List'!$A4047,'Week 5 - Making'!$P:$P),0),"")</f>
        <v/>
      </c>
      <c r="O4047" s="7"/>
      <c r="P4047" s="7" t="str">
        <f t="array" ref="P4047">iferror(xlookup(C4047,'Product Families'!A:A,'Product Families'!S:S),"")</f>
        <v/>
      </c>
    </row>
    <row r="4048" ht="14.25" customHeight="1">
      <c r="A4048" s="122"/>
      <c r="B4048" s="270"/>
      <c r="C4048" s="122"/>
      <c r="D4048" s="7" t="str">
        <f t="array" ref="D4048">IFERROR(XLOOKUP($C4048,'Product Families'!$A:$A,'Product Families'!$D:$D),"")</f>
        <v/>
      </c>
      <c r="E4048" s="7" t="str">
        <f t="array" ref="E4048">IFERROR(XLOOKUP($C4048,'Product Families'!$A:$A,'Product Families'!$E:$E),"")</f>
        <v/>
      </c>
      <c r="F4048" s="7" t="str">
        <f t="array" ref="F4048">IFERROR(XLOOKUP($C4048,'Product Families'!$A:$A,'Product Families'!$F:$F),"")</f>
        <v/>
      </c>
      <c r="G4048" s="7" t="str">
        <f t="array" ref="G4048">IFERROR(XLOOKUP($C4048,'Product Families'!$A:$A,'Product Families'!$G:$G),"")</f>
        <v/>
      </c>
      <c r="J4048" s="7" t="str">
        <f>IFERROR(ROUND(AVERAGEIF('Week 1 - Making'!$B:$B,'Product List'!$A4048,'Week 1 - Making'!$P:$P),0),"")</f>
        <v/>
      </c>
      <c r="K4048" s="7" t="str">
        <f>IFERROR(ROUND(AVERAGEIF('Week 2 - Making'!$B:$B,'Product List'!$A4048,'Week 2 - Making'!$P:$P),0),"")</f>
        <v/>
      </c>
      <c r="L4048" s="263" t="str">
        <f>IFERROR(ROUND(AVERAGEIF('Week 3 - Making'!$B:$B,'Product List'!$A4048,'Week 3 - Making'!$P:$P),0),"")</f>
        <v/>
      </c>
      <c r="M4048" s="7" t="str">
        <f>IFERROR(ROUND(AVERAGEIF('Week 4 - Making'!$B:$B,'Product List'!$A4048,'Week 4 - Making'!$P:$P),0),"")</f>
        <v/>
      </c>
      <c r="N4048" s="7" t="str">
        <f>IFERROR(ROUND(AVERAGEIF('Week 5 - Making'!$B:$B,'Product List'!$A4048,'Week 5 - Making'!$P:$P),0),"")</f>
        <v/>
      </c>
      <c r="O4048" s="7"/>
      <c r="P4048" s="7" t="str">
        <f t="array" ref="P4048">iferror(xlookup(C4048,'Product Families'!A:A,'Product Families'!S:S),"")</f>
        <v/>
      </c>
    </row>
    <row r="4049" ht="14.25" customHeight="1">
      <c r="A4049" s="122"/>
      <c r="B4049" s="270"/>
      <c r="C4049" s="122"/>
      <c r="D4049" s="7" t="str">
        <f t="array" ref="D4049">IFERROR(XLOOKUP($C4049,'Product Families'!$A:$A,'Product Families'!$D:$D),"")</f>
        <v/>
      </c>
      <c r="E4049" s="7" t="str">
        <f t="array" ref="E4049">IFERROR(XLOOKUP($C4049,'Product Families'!$A:$A,'Product Families'!$E:$E),"")</f>
        <v/>
      </c>
      <c r="F4049" s="7" t="str">
        <f t="array" ref="F4049">IFERROR(XLOOKUP($C4049,'Product Families'!$A:$A,'Product Families'!$F:$F),"")</f>
        <v/>
      </c>
      <c r="G4049" s="7" t="str">
        <f t="array" ref="G4049">IFERROR(XLOOKUP($C4049,'Product Families'!$A:$A,'Product Families'!$G:$G),"")</f>
        <v/>
      </c>
      <c r="J4049" s="7" t="str">
        <f>IFERROR(ROUND(AVERAGEIF('Week 1 - Making'!$B:$B,'Product List'!$A4049,'Week 1 - Making'!$P:$P),0),"")</f>
        <v/>
      </c>
      <c r="K4049" s="7" t="str">
        <f>IFERROR(ROUND(AVERAGEIF('Week 2 - Making'!$B:$B,'Product List'!$A4049,'Week 2 - Making'!$P:$P),0),"")</f>
        <v/>
      </c>
      <c r="L4049" s="263" t="str">
        <f>IFERROR(ROUND(AVERAGEIF('Week 3 - Making'!$B:$B,'Product List'!$A4049,'Week 3 - Making'!$P:$P),0),"")</f>
        <v/>
      </c>
      <c r="M4049" s="7" t="str">
        <f>IFERROR(ROUND(AVERAGEIF('Week 4 - Making'!$B:$B,'Product List'!$A4049,'Week 4 - Making'!$P:$P),0),"")</f>
        <v/>
      </c>
      <c r="N4049" s="7" t="str">
        <f>IFERROR(ROUND(AVERAGEIF('Week 5 - Making'!$B:$B,'Product List'!$A4049,'Week 5 - Making'!$P:$P),0),"")</f>
        <v/>
      </c>
      <c r="O4049" s="7"/>
      <c r="P4049" s="7" t="str">
        <f t="array" ref="P4049">iferror(xlookup(C4049,'Product Families'!A:A,'Product Families'!S:S),"")</f>
        <v/>
      </c>
    </row>
    <row r="4050" ht="14.25" customHeight="1">
      <c r="A4050" s="122"/>
      <c r="B4050" s="270"/>
      <c r="C4050" s="122"/>
      <c r="D4050" s="7" t="str">
        <f t="array" ref="D4050">IFERROR(XLOOKUP($C4050,'Product Families'!$A:$A,'Product Families'!$D:$D),"")</f>
        <v/>
      </c>
      <c r="E4050" s="7" t="str">
        <f t="array" ref="E4050">IFERROR(XLOOKUP($C4050,'Product Families'!$A:$A,'Product Families'!$E:$E),"")</f>
        <v/>
      </c>
      <c r="F4050" s="7" t="str">
        <f t="array" ref="F4050">IFERROR(XLOOKUP($C4050,'Product Families'!$A:$A,'Product Families'!$F:$F),"")</f>
        <v/>
      </c>
      <c r="G4050" s="7" t="str">
        <f t="array" ref="G4050">IFERROR(XLOOKUP($C4050,'Product Families'!$A:$A,'Product Families'!$G:$G),"")</f>
        <v/>
      </c>
      <c r="J4050" s="7" t="str">
        <f>IFERROR(ROUND(AVERAGEIF('Week 1 - Making'!$B:$B,'Product List'!$A4050,'Week 1 - Making'!$P:$P),0),"")</f>
        <v/>
      </c>
      <c r="K4050" s="7" t="str">
        <f>IFERROR(ROUND(AVERAGEIF('Week 2 - Making'!$B:$B,'Product List'!$A4050,'Week 2 - Making'!$P:$P),0),"")</f>
        <v/>
      </c>
      <c r="L4050" s="263" t="str">
        <f>IFERROR(ROUND(AVERAGEIF('Week 3 - Making'!$B:$B,'Product List'!$A4050,'Week 3 - Making'!$P:$P),0),"")</f>
        <v/>
      </c>
      <c r="M4050" s="7" t="str">
        <f>IFERROR(ROUND(AVERAGEIF('Week 4 - Making'!$B:$B,'Product List'!$A4050,'Week 4 - Making'!$P:$P),0),"")</f>
        <v/>
      </c>
      <c r="N4050" s="7" t="str">
        <f>IFERROR(ROUND(AVERAGEIF('Week 5 - Making'!$B:$B,'Product List'!$A4050,'Week 5 - Making'!$P:$P),0),"")</f>
        <v/>
      </c>
      <c r="O4050" s="7"/>
      <c r="P4050" s="7" t="str">
        <f t="array" ref="P4050">iferror(xlookup(C4050,'Product Families'!A:A,'Product Families'!S:S),"")</f>
        <v/>
      </c>
    </row>
    <row r="4051" ht="14.25" customHeight="1">
      <c r="A4051" s="122"/>
      <c r="B4051" s="270"/>
      <c r="C4051" s="122"/>
      <c r="D4051" s="7" t="str">
        <f t="array" ref="D4051">IFERROR(XLOOKUP($C4051,'Product Families'!$A:$A,'Product Families'!$D:$D),"")</f>
        <v/>
      </c>
      <c r="E4051" s="7" t="str">
        <f t="array" ref="E4051">IFERROR(XLOOKUP($C4051,'Product Families'!$A:$A,'Product Families'!$E:$E),"")</f>
        <v/>
      </c>
      <c r="F4051" s="7" t="str">
        <f t="array" ref="F4051">IFERROR(XLOOKUP($C4051,'Product Families'!$A:$A,'Product Families'!$F:$F),"")</f>
        <v/>
      </c>
      <c r="G4051" s="7" t="str">
        <f t="array" ref="G4051">IFERROR(XLOOKUP($C4051,'Product Families'!$A:$A,'Product Families'!$G:$G),"")</f>
        <v/>
      </c>
      <c r="J4051" s="7" t="str">
        <f>IFERROR(ROUND(AVERAGEIF('Week 1 - Making'!$B:$B,'Product List'!$A4051,'Week 1 - Making'!$P:$P),0),"")</f>
        <v/>
      </c>
      <c r="K4051" s="7" t="str">
        <f>IFERROR(ROUND(AVERAGEIF('Week 2 - Making'!$B:$B,'Product List'!$A4051,'Week 2 - Making'!$P:$P),0),"")</f>
        <v/>
      </c>
      <c r="L4051" s="263" t="str">
        <f>IFERROR(ROUND(AVERAGEIF('Week 3 - Making'!$B:$B,'Product List'!$A4051,'Week 3 - Making'!$P:$P),0),"")</f>
        <v/>
      </c>
      <c r="M4051" s="7" t="str">
        <f>IFERROR(ROUND(AVERAGEIF('Week 4 - Making'!$B:$B,'Product List'!$A4051,'Week 4 - Making'!$P:$P),0),"")</f>
        <v/>
      </c>
      <c r="N4051" s="7" t="str">
        <f>IFERROR(ROUND(AVERAGEIF('Week 5 - Making'!$B:$B,'Product List'!$A4051,'Week 5 - Making'!$P:$P),0),"")</f>
        <v/>
      </c>
      <c r="O4051" s="7"/>
      <c r="P4051" s="7" t="str">
        <f t="array" ref="P4051">iferror(xlookup(C4051,'Product Families'!A:A,'Product Families'!S:S),"")</f>
        <v/>
      </c>
    </row>
    <row r="4052" ht="14.25" customHeight="1">
      <c r="A4052" s="122"/>
      <c r="B4052" s="270"/>
      <c r="C4052" s="122"/>
      <c r="D4052" s="7" t="str">
        <f t="array" ref="D4052">IFERROR(XLOOKUP($C4052,'Product Families'!$A:$A,'Product Families'!$D:$D),"")</f>
        <v/>
      </c>
      <c r="E4052" s="7" t="str">
        <f t="array" ref="E4052">IFERROR(XLOOKUP($C4052,'Product Families'!$A:$A,'Product Families'!$E:$E),"")</f>
        <v/>
      </c>
      <c r="F4052" s="7" t="str">
        <f t="array" ref="F4052">IFERROR(XLOOKUP($C4052,'Product Families'!$A:$A,'Product Families'!$F:$F),"")</f>
        <v/>
      </c>
      <c r="G4052" s="7" t="str">
        <f t="array" ref="G4052">IFERROR(XLOOKUP($C4052,'Product Families'!$A:$A,'Product Families'!$G:$G),"")</f>
        <v/>
      </c>
      <c r="J4052" s="7" t="str">
        <f>IFERROR(ROUND(AVERAGEIF('Week 1 - Making'!$B:$B,'Product List'!$A4052,'Week 1 - Making'!$P:$P),0),"")</f>
        <v/>
      </c>
      <c r="K4052" s="7" t="str">
        <f>IFERROR(ROUND(AVERAGEIF('Week 2 - Making'!$B:$B,'Product List'!$A4052,'Week 2 - Making'!$P:$P),0),"")</f>
        <v/>
      </c>
      <c r="L4052" s="263" t="str">
        <f>IFERROR(ROUND(AVERAGEIF('Week 3 - Making'!$B:$B,'Product List'!$A4052,'Week 3 - Making'!$P:$P),0),"")</f>
        <v/>
      </c>
      <c r="M4052" s="7" t="str">
        <f>IFERROR(ROUND(AVERAGEIF('Week 4 - Making'!$B:$B,'Product List'!$A4052,'Week 4 - Making'!$P:$P),0),"")</f>
        <v/>
      </c>
      <c r="N4052" s="7" t="str">
        <f>IFERROR(ROUND(AVERAGEIF('Week 5 - Making'!$B:$B,'Product List'!$A4052,'Week 5 - Making'!$P:$P),0),"")</f>
        <v/>
      </c>
      <c r="O4052" s="7"/>
      <c r="P4052" s="7" t="str">
        <f t="array" ref="P4052">iferror(xlookup(C4052,'Product Families'!A:A,'Product Families'!S:S),"")</f>
        <v/>
      </c>
    </row>
    <row r="4053" ht="14.25" customHeight="1">
      <c r="A4053" s="122"/>
      <c r="B4053" s="270"/>
      <c r="C4053" s="122"/>
      <c r="D4053" s="7" t="str">
        <f t="array" ref="D4053">IFERROR(XLOOKUP($C4053,'Product Families'!$A:$A,'Product Families'!$D:$D),"")</f>
        <v/>
      </c>
      <c r="E4053" s="7" t="str">
        <f t="array" ref="E4053">IFERROR(XLOOKUP($C4053,'Product Families'!$A:$A,'Product Families'!$E:$E),"")</f>
        <v/>
      </c>
      <c r="F4053" s="7" t="str">
        <f t="array" ref="F4053">IFERROR(XLOOKUP($C4053,'Product Families'!$A:$A,'Product Families'!$F:$F),"")</f>
        <v/>
      </c>
      <c r="G4053" s="7" t="str">
        <f t="array" ref="G4053">IFERROR(XLOOKUP($C4053,'Product Families'!$A:$A,'Product Families'!$G:$G),"")</f>
        <v/>
      </c>
      <c r="J4053" s="7" t="str">
        <f>IFERROR(ROUND(AVERAGEIF('Week 1 - Making'!$B:$B,'Product List'!$A4053,'Week 1 - Making'!$P:$P),0),"")</f>
        <v/>
      </c>
      <c r="K4053" s="7" t="str">
        <f>IFERROR(ROUND(AVERAGEIF('Week 2 - Making'!$B:$B,'Product List'!$A4053,'Week 2 - Making'!$P:$P),0),"")</f>
        <v/>
      </c>
      <c r="L4053" s="263" t="str">
        <f>IFERROR(ROUND(AVERAGEIF('Week 3 - Making'!$B:$B,'Product List'!$A4053,'Week 3 - Making'!$P:$P),0),"")</f>
        <v/>
      </c>
      <c r="M4053" s="7" t="str">
        <f>IFERROR(ROUND(AVERAGEIF('Week 4 - Making'!$B:$B,'Product List'!$A4053,'Week 4 - Making'!$P:$P),0),"")</f>
        <v/>
      </c>
      <c r="N4053" s="7" t="str">
        <f>IFERROR(ROUND(AVERAGEIF('Week 5 - Making'!$B:$B,'Product List'!$A4053,'Week 5 - Making'!$P:$P),0),"")</f>
        <v/>
      </c>
      <c r="O4053" s="7"/>
      <c r="P4053" s="7" t="str">
        <f t="array" ref="P4053">iferror(xlookup(C4053,'Product Families'!A:A,'Product Families'!S:S),"")</f>
        <v/>
      </c>
    </row>
    <row r="4054" ht="14.25" customHeight="1">
      <c r="A4054" s="122"/>
      <c r="B4054" s="270"/>
      <c r="C4054" s="122"/>
      <c r="D4054" s="7" t="str">
        <f t="array" ref="D4054">IFERROR(XLOOKUP($C4054,'Product Families'!$A:$A,'Product Families'!$D:$D),"")</f>
        <v/>
      </c>
      <c r="E4054" s="7" t="str">
        <f t="array" ref="E4054">IFERROR(XLOOKUP($C4054,'Product Families'!$A:$A,'Product Families'!$E:$E),"")</f>
        <v/>
      </c>
      <c r="F4054" s="7" t="str">
        <f t="array" ref="F4054">IFERROR(XLOOKUP($C4054,'Product Families'!$A:$A,'Product Families'!$F:$F),"")</f>
        <v/>
      </c>
      <c r="G4054" s="7" t="str">
        <f t="array" ref="G4054">IFERROR(XLOOKUP($C4054,'Product Families'!$A:$A,'Product Families'!$G:$G),"")</f>
        <v/>
      </c>
      <c r="J4054" s="7" t="str">
        <f>IFERROR(ROUND(AVERAGEIF('Week 1 - Making'!$B:$B,'Product List'!$A4054,'Week 1 - Making'!$P:$P),0),"")</f>
        <v/>
      </c>
      <c r="K4054" s="7" t="str">
        <f>IFERROR(ROUND(AVERAGEIF('Week 2 - Making'!$B:$B,'Product List'!$A4054,'Week 2 - Making'!$P:$P),0),"")</f>
        <v/>
      </c>
      <c r="L4054" s="263" t="str">
        <f>IFERROR(ROUND(AVERAGEIF('Week 3 - Making'!$B:$B,'Product List'!$A4054,'Week 3 - Making'!$P:$P),0),"")</f>
        <v/>
      </c>
      <c r="M4054" s="7" t="str">
        <f>IFERROR(ROUND(AVERAGEIF('Week 4 - Making'!$B:$B,'Product List'!$A4054,'Week 4 - Making'!$P:$P),0),"")</f>
        <v/>
      </c>
      <c r="N4054" s="7" t="str">
        <f>IFERROR(ROUND(AVERAGEIF('Week 5 - Making'!$B:$B,'Product List'!$A4054,'Week 5 - Making'!$P:$P),0),"")</f>
        <v/>
      </c>
      <c r="O4054" s="7"/>
      <c r="P4054" s="7" t="str">
        <f t="array" ref="P4054">iferror(xlookup(C4054,'Product Families'!A:A,'Product Families'!S:S),"")</f>
        <v/>
      </c>
    </row>
    <row r="4055" ht="14.25" customHeight="1">
      <c r="A4055" s="122"/>
      <c r="B4055" s="270"/>
      <c r="C4055" s="122"/>
      <c r="D4055" s="7" t="str">
        <f t="array" ref="D4055">IFERROR(XLOOKUP($C4055,'Product Families'!$A:$A,'Product Families'!$D:$D),"")</f>
        <v/>
      </c>
      <c r="E4055" s="7" t="str">
        <f t="array" ref="E4055">IFERROR(XLOOKUP($C4055,'Product Families'!$A:$A,'Product Families'!$E:$E),"")</f>
        <v/>
      </c>
      <c r="F4055" s="7" t="str">
        <f t="array" ref="F4055">IFERROR(XLOOKUP($C4055,'Product Families'!$A:$A,'Product Families'!$F:$F),"")</f>
        <v/>
      </c>
      <c r="G4055" s="7" t="str">
        <f t="array" ref="G4055">IFERROR(XLOOKUP($C4055,'Product Families'!$A:$A,'Product Families'!$G:$G),"")</f>
        <v/>
      </c>
      <c r="J4055" s="7" t="str">
        <f>IFERROR(ROUND(AVERAGEIF('Week 1 - Making'!$B:$B,'Product List'!$A4055,'Week 1 - Making'!$P:$P),0),"")</f>
        <v/>
      </c>
      <c r="K4055" s="7" t="str">
        <f>IFERROR(ROUND(AVERAGEIF('Week 2 - Making'!$B:$B,'Product List'!$A4055,'Week 2 - Making'!$P:$P),0),"")</f>
        <v/>
      </c>
      <c r="L4055" s="263" t="str">
        <f>IFERROR(ROUND(AVERAGEIF('Week 3 - Making'!$B:$B,'Product List'!$A4055,'Week 3 - Making'!$P:$P),0),"")</f>
        <v/>
      </c>
      <c r="M4055" s="7" t="str">
        <f>IFERROR(ROUND(AVERAGEIF('Week 4 - Making'!$B:$B,'Product List'!$A4055,'Week 4 - Making'!$P:$P),0),"")</f>
        <v/>
      </c>
      <c r="N4055" s="7" t="str">
        <f>IFERROR(ROUND(AVERAGEIF('Week 5 - Making'!$B:$B,'Product List'!$A4055,'Week 5 - Making'!$P:$P),0),"")</f>
        <v/>
      </c>
      <c r="O4055" s="7"/>
      <c r="P4055" s="7" t="str">
        <f t="array" ref="P4055">iferror(xlookup(C4055,'Product Families'!A:A,'Product Families'!S:S),"")</f>
        <v/>
      </c>
    </row>
    <row r="4056" ht="14.25" customHeight="1">
      <c r="A4056" s="122"/>
      <c r="B4056" s="270"/>
      <c r="C4056" s="122"/>
      <c r="D4056" s="7" t="str">
        <f t="array" ref="D4056">IFERROR(XLOOKUP($C4056,'Product Families'!$A:$A,'Product Families'!$D:$D),"")</f>
        <v/>
      </c>
      <c r="E4056" s="7" t="str">
        <f t="array" ref="E4056">IFERROR(XLOOKUP($C4056,'Product Families'!$A:$A,'Product Families'!$E:$E),"")</f>
        <v/>
      </c>
      <c r="F4056" s="7" t="str">
        <f t="array" ref="F4056">IFERROR(XLOOKUP($C4056,'Product Families'!$A:$A,'Product Families'!$F:$F),"")</f>
        <v/>
      </c>
      <c r="G4056" s="7" t="str">
        <f t="array" ref="G4056">IFERROR(XLOOKUP($C4056,'Product Families'!$A:$A,'Product Families'!$G:$G),"")</f>
        <v/>
      </c>
      <c r="J4056" s="7" t="str">
        <f>IFERROR(ROUND(AVERAGEIF('Week 1 - Making'!$B:$B,'Product List'!$A4056,'Week 1 - Making'!$P:$P),0),"")</f>
        <v/>
      </c>
      <c r="K4056" s="7" t="str">
        <f>IFERROR(ROUND(AVERAGEIF('Week 2 - Making'!$B:$B,'Product List'!$A4056,'Week 2 - Making'!$P:$P),0),"")</f>
        <v/>
      </c>
      <c r="L4056" s="263" t="str">
        <f>IFERROR(ROUND(AVERAGEIF('Week 3 - Making'!$B:$B,'Product List'!$A4056,'Week 3 - Making'!$P:$P),0),"")</f>
        <v/>
      </c>
      <c r="M4056" s="7" t="str">
        <f>IFERROR(ROUND(AVERAGEIF('Week 4 - Making'!$B:$B,'Product List'!$A4056,'Week 4 - Making'!$P:$P),0),"")</f>
        <v/>
      </c>
      <c r="N4056" s="7" t="str">
        <f>IFERROR(ROUND(AVERAGEIF('Week 5 - Making'!$B:$B,'Product List'!$A4056,'Week 5 - Making'!$P:$P),0),"")</f>
        <v/>
      </c>
      <c r="O4056" s="7"/>
      <c r="P4056" s="7" t="str">
        <f t="array" ref="P4056">iferror(xlookup(C4056,'Product Families'!A:A,'Product Families'!S:S),"")</f>
        <v/>
      </c>
    </row>
    <row r="4057" ht="14.25" customHeight="1">
      <c r="A4057" s="122"/>
      <c r="B4057" s="270"/>
      <c r="C4057" s="122"/>
      <c r="D4057" s="7" t="str">
        <f t="array" ref="D4057">IFERROR(XLOOKUP($C4057,'Product Families'!$A:$A,'Product Families'!$D:$D),"")</f>
        <v/>
      </c>
      <c r="E4057" s="7" t="str">
        <f t="array" ref="E4057">IFERROR(XLOOKUP($C4057,'Product Families'!$A:$A,'Product Families'!$E:$E),"")</f>
        <v/>
      </c>
      <c r="F4057" s="7" t="str">
        <f t="array" ref="F4057">IFERROR(XLOOKUP($C4057,'Product Families'!$A:$A,'Product Families'!$F:$F),"")</f>
        <v/>
      </c>
      <c r="G4057" s="7" t="str">
        <f t="array" ref="G4057">IFERROR(XLOOKUP($C4057,'Product Families'!$A:$A,'Product Families'!$G:$G),"")</f>
        <v/>
      </c>
      <c r="J4057" s="7" t="str">
        <f>IFERROR(ROUND(AVERAGEIF('Week 1 - Making'!$B:$B,'Product List'!$A4057,'Week 1 - Making'!$P:$P),0),"")</f>
        <v/>
      </c>
      <c r="K4057" s="7" t="str">
        <f>IFERROR(ROUND(AVERAGEIF('Week 2 - Making'!$B:$B,'Product List'!$A4057,'Week 2 - Making'!$P:$P),0),"")</f>
        <v/>
      </c>
      <c r="L4057" s="263" t="str">
        <f>IFERROR(ROUND(AVERAGEIF('Week 3 - Making'!$B:$B,'Product List'!$A4057,'Week 3 - Making'!$P:$P),0),"")</f>
        <v/>
      </c>
      <c r="M4057" s="7" t="str">
        <f>IFERROR(ROUND(AVERAGEIF('Week 4 - Making'!$B:$B,'Product List'!$A4057,'Week 4 - Making'!$P:$P),0),"")</f>
        <v/>
      </c>
      <c r="N4057" s="7" t="str">
        <f>IFERROR(ROUND(AVERAGEIF('Week 5 - Making'!$B:$B,'Product List'!$A4057,'Week 5 - Making'!$P:$P),0),"")</f>
        <v/>
      </c>
      <c r="O4057" s="7"/>
      <c r="P4057" s="7" t="str">
        <f t="array" ref="P4057">iferror(xlookup(C4057,'Product Families'!A:A,'Product Families'!S:S),"")</f>
        <v/>
      </c>
    </row>
    <row r="4058" ht="14.25" customHeight="1">
      <c r="A4058" s="122"/>
      <c r="B4058" s="270"/>
      <c r="C4058" s="122"/>
      <c r="D4058" s="7" t="str">
        <f t="array" ref="D4058">IFERROR(XLOOKUP($C4058,'Product Families'!$A:$A,'Product Families'!$D:$D),"")</f>
        <v/>
      </c>
      <c r="E4058" s="7" t="str">
        <f t="array" ref="E4058">IFERROR(XLOOKUP($C4058,'Product Families'!$A:$A,'Product Families'!$E:$E),"")</f>
        <v/>
      </c>
      <c r="F4058" s="7" t="str">
        <f t="array" ref="F4058">IFERROR(XLOOKUP($C4058,'Product Families'!$A:$A,'Product Families'!$F:$F),"")</f>
        <v/>
      </c>
      <c r="G4058" s="7" t="str">
        <f t="array" ref="G4058">IFERROR(XLOOKUP($C4058,'Product Families'!$A:$A,'Product Families'!$G:$G),"")</f>
        <v/>
      </c>
      <c r="J4058" s="7" t="str">
        <f>IFERROR(ROUND(AVERAGEIF('Week 1 - Making'!$B:$B,'Product List'!$A4058,'Week 1 - Making'!$P:$P),0),"")</f>
        <v/>
      </c>
      <c r="K4058" s="7" t="str">
        <f>IFERROR(ROUND(AVERAGEIF('Week 2 - Making'!$B:$B,'Product List'!$A4058,'Week 2 - Making'!$P:$P),0),"")</f>
        <v/>
      </c>
      <c r="L4058" s="263" t="str">
        <f>IFERROR(ROUND(AVERAGEIF('Week 3 - Making'!$B:$B,'Product List'!$A4058,'Week 3 - Making'!$P:$P),0),"")</f>
        <v/>
      </c>
      <c r="M4058" s="7" t="str">
        <f>IFERROR(ROUND(AVERAGEIF('Week 4 - Making'!$B:$B,'Product List'!$A4058,'Week 4 - Making'!$P:$P),0),"")</f>
        <v/>
      </c>
      <c r="N4058" s="7" t="str">
        <f>IFERROR(ROUND(AVERAGEIF('Week 5 - Making'!$B:$B,'Product List'!$A4058,'Week 5 - Making'!$P:$P),0),"")</f>
        <v/>
      </c>
      <c r="O4058" s="7"/>
      <c r="P4058" s="7" t="str">
        <f t="array" ref="P4058">iferror(xlookup(C4058,'Product Families'!A:A,'Product Families'!S:S),"")</f>
        <v/>
      </c>
    </row>
    <row r="4059" ht="14.25" customHeight="1">
      <c r="A4059" s="122"/>
      <c r="B4059" s="270"/>
      <c r="C4059" s="122"/>
      <c r="D4059" s="7" t="str">
        <f t="array" ref="D4059">IFERROR(XLOOKUP($C4059,'Product Families'!$A:$A,'Product Families'!$D:$D),"")</f>
        <v/>
      </c>
      <c r="E4059" s="7" t="str">
        <f t="array" ref="E4059">IFERROR(XLOOKUP($C4059,'Product Families'!$A:$A,'Product Families'!$E:$E),"")</f>
        <v/>
      </c>
      <c r="F4059" s="7" t="str">
        <f t="array" ref="F4059">IFERROR(XLOOKUP($C4059,'Product Families'!$A:$A,'Product Families'!$F:$F),"")</f>
        <v/>
      </c>
      <c r="G4059" s="7" t="str">
        <f t="array" ref="G4059">IFERROR(XLOOKUP($C4059,'Product Families'!$A:$A,'Product Families'!$G:$G),"")</f>
        <v/>
      </c>
      <c r="J4059" s="7" t="str">
        <f>IFERROR(ROUND(AVERAGEIF('Week 1 - Making'!$B:$B,'Product List'!$A4059,'Week 1 - Making'!$P:$P),0),"")</f>
        <v/>
      </c>
      <c r="K4059" s="7" t="str">
        <f>IFERROR(ROUND(AVERAGEIF('Week 2 - Making'!$B:$B,'Product List'!$A4059,'Week 2 - Making'!$P:$P),0),"")</f>
        <v/>
      </c>
      <c r="L4059" s="263" t="str">
        <f>IFERROR(ROUND(AVERAGEIF('Week 3 - Making'!$B:$B,'Product List'!$A4059,'Week 3 - Making'!$P:$P),0),"")</f>
        <v/>
      </c>
      <c r="M4059" s="7" t="str">
        <f>IFERROR(ROUND(AVERAGEIF('Week 4 - Making'!$B:$B,'Product List'!$A4059,'Week 4 - Making'!$P:$P),0),"")</f>
        <v/>
      </c>
      <c r="N4059" s="7" t="str">
        <f>IFERROR(ROUND(AVERAGEIF('Week 5 - Making'!$B:$B,'Product List'!$A4059,'Week 5 - Making'!$P:$P),0),"")</f>
        <v/>
      </c>
      <c r="O4059" s="7"/>
      <c r="P4059" s="7" t="str">
        <f t="array" ref="P4059">iferror(xlookup(C4059,'Product Families'!A:A,'Product Families'!S:S),"")</f>
        <v/>
      </c>
    </row>
    <row r="4060" ht="14.25" customHeight="1">
      <c r="A4060" s="122"/>
      <c r="B4060" s="270"/>
      <c r="C4060" s="122"/>
      <c r="D4060" s="7" t="str">
        <f t="array" ref="D4060">IFERROR(XLOOKUP($C4060,'Product Families'!$A:$A,'Product Families'!$D:$D),"")</f>
        <v/>
      </c>
      <c r="E4060" s="7" t="str">
        <f t="array" ref="E4060">IFERROR(XLOOKUP($C4060,'Product Families'!$A:$A,'Product Families'!$E:$E),"")</f>
        <v/>
      </c>
      <c r="F4060" s="7" t="str">
        <f t="array" ref="F4060">IFERROR(XLOOKUP($C4060,'Product Families'!$A:$A,'Product Families'!$F:$F),"")</f>
        <v/>
      </c>
      <c r="G4060" s="7" t="str">
        <f t="array" ref="G4060">IFERROR(XLOOKUP($C4060,'Product Families'!$A:$A,'Product Families'!$G:$G),"")</f>
        <v/>
      </c>
      <c r="J4060" s="7" t="str">
        <f>IFERROR(ROUND(AVERAGEIF('Week 1 - Making'!$B:$B,'Product List'!$A4060,'Week 1 - Making'!$P:$P),0),"")</f>
        <v/>
      </c>
      <c r="K4060" s="7" t="str">
        <f>IFERROR(ROUND(AVERAGEIF('Week 2 - Making'!$B:$B,'Product List'!$A4060,'Week 2 - Making'!$P:$P),0),"")</f>
        <v/>
      </c>
      <c r="L4060" s="263" t="str">
        <f>IFERROR(ROUND(AVERAGEIF('Week 3 - Making'!$B:$B,'Product List'!$A4060,'Week 3 - Making'!$P:$P),0),"")</f>
        <v/>
      </c>
      <c r="M4060" s="7" t="str">
        <f>IFERROR(ROUND(AVERAGEIF('Week 4 - Making'!$B:$B,'Product List'!$A4060,'Week 4 - Making'!$P:$P),0),"")</f>
        <v/>
      </c>
      <c r="N4060" s="7" t="str">
        <f>IFERROR(ROUND(AVERAGEIF('Week 5 - Making'!$B:$B,'Product List'!$A4060,'Week 5 - Making'!$P:$P),0),"")</f>
        <v/>
      </c>
      <c r="O4060" s="7"/>
      <c r="P4060" s="7" t="str">
        <f t="array" ref="P4060">iferror(xlookup(C4060,'Product Families'!A:A,'Product Families'!S:S),"")</f>
        <v/>
      </c>
    </row>
    <row r="4061" ht="14.25" customHeight="1">
      <c r="A4061" s="122"/>
      <c r="B4061" s="270"/>
      <c r="C4061" s="122"/>
      <c r="D4061" s="7" t="str">
        <f t="array" ref="D4061">IFERROR(XLOOKUP($C4061,'Product Families'!$A:$A,'Product Families'!$D:$D),"")</f>
        <v/>
      </c>
      <c r="E4061" s="7" t="str">
        <f t="array" ref="E4061">IFERROR(XLOOKUP($C4061,'Product Families'!$A:$A,'Product Families'!$E:$E),"")</f>
        <v/>
      </c>
      <c r="F4061" s="7" t="str">
        <f t="array" ref="F4061">IFERROR(XLOOKUP($C4061,'Product Families'!$A:$A,'Product Families'!$F:$F),"")</f>
        <v/>
      </c>
      <c r="G4061" s="7" t="str">
        <f t="array" ref="G4061">IFERROR(XLOOKUP($C4061,'Product Families'!$A:$A,'Product Families'!$G:$G),"")</f>
        <v/>
      </c>
      <c r="J4061" s="7" t="str">
        <f>IFERROR(ROUND(AVERAGEIF('Week 1 - Making'!$B:$B,'Product List'!$A4061,'Week 1 - Making'!$P:$P),0),"")</f>
        <v/>
      </c>
      <c r="K4061" s="7" t="str">
        <f>IFERROR(ROUND(AVERAGEIF('Week 2 - Making'!$B:$B,'Product List'!$A4061,'Week 2 - Making'!$P:$P),0),"")</f>
        <v/>
      </c>
      <c r="L4061" s="263" t="str">
        <f>IFERROR(ROUND(AVERAGEIF('Week 3 - Making'!$B:$B,'Product List'!$A4061,'Week 3 - Making'!$P:$P),0),"")</f>
        <v/>
      </c>
      <c r="M4061" s="7" t="str">
        <f>IFERROR(ROUND(AVERAGEIF('Week 4 - Making'!$B:$B,'Product List'!$A4061,'Week 4 - Making'!$P:$P),0),"")</f>
        <v/>
      </c>
      <c r="N4061" s="7" t="str">
        <f>IFERROR(ROUND(AVERAGEIF('Week 5 - Making'!$B:$B,'Product List'!$A4061,'Week 5 - Making'!$P:$P),0),"")</f>
        <v/>
      </c>
      <c r="O4061" s="7"/>
      <c r="P4061" s="7" t="str">
        <f t="array" ref="P4061">iferror(xlookup(C4061,'Product Families'!A:A,'Product Families'!S:S),"")</f>
        <v/>
      </c>
    </row>
    <row r="4062" ht="14.25" customHeight="1">
      <c r="A4062" s="122"/>
      <c r="B4062" s="270"/>
      <c r="C4062" s="122"/>
      <c r="D4062" s="7" t="str">
        <f t="array" ref="D4062">IFERROR(XLOOKUP($C4062,'Product Families'!$A:$A,'Product Families'!$D:$D),"")</f>
        <v/>
      </c>
      <c r="E4062" s="7" t="str">
        <f t="array" ref="E4062">IFERROR(XLOOKUP($C4062,'Product Families'!$A:$A,'Product Families'!$E:$E),"")</f>
        <v/>
      </c>
      <c r="F4062" s="7" t="str">
        <f t="array" ref="F4062">IFERROR(XLOOKUP($C4062,'Product Families'!$A:$A,'Product Families'!$F:$F),"")</f>
        <v/>
      </c>
      <c r="G4062" s="7" t="str">
        <f t="array" ref="G4062">IFERROR(XLOOKUP($C4062,'Product Families'!$A:$A,'Product Families'!$G:$G),"")</f>
        <v/>
      </c>
      <c r="J4062" s="7" t="str">
        <f>IFERROR(ROUND(AVERAGEIF('Week 1 - Making'!$B:$B,'Product List'!$A4062,'Week 1 - Making'!$P:$P),0),"")</f>
        <v/>
      </c>
      <c r="K4062" s="7" t="str">
        <f>IFERROR(ROUND(AVERAGEIF('Week 2 - Making'!$B:$B,'Product List'!$A4062,'Week 2 - Making'!$P:$P),0),"")</f>
        <v/>
      </c>
      <c r="L4062" s="263" t="str">
        <f>IFERROR(ROUND(AVERAGEIF('Week 3 - Making'!$B:$B,'Product List'!$A4062,'Week 3 - Making'!$P:$P),0),"")</f>
        <v/>
      </c>
      <c r="M4062" s="7" t="str">
        <f>IFERROR(ROUND(AVERAGEIF('Week 4 - Making'!$B:$B,'Product List'!$A4062,'Week 4 - Making'!$P:$P),0),"")</f>
        <v/>
      </c>
      <c r="N4062" s="7" t="str">
        <f>IFERROR(ROUND(AVERAGEIF('Week 5 - Making'!$B:$B,'Product List'!$A4062,'Week 5 - Making'!$P:$P),0),"")</f>
        <v/>
      </c>
      <c r="O4062" s="7"/>
      <c r="P4062" s="7" t="str">
        <f t="array" ref="P4062">iferror(xlookup(C4062,'Product Families'!A:A,'Product Families'!S:S),"")</f>
        <v/>
      </c>
    </row>
    <row r="4063" ht="14.25" customHeight="1">
      <c r="A4063" s="122"/>
      <c r="B4063" s="270"/>
      <c r="C4063" s="122"/>
      <c r="D4063" s="7" t="str">
        <f t="array" ref="D4063">IFERROR(XLOOKUP($C4063,'Product Families'!$A:$A,'Product Families'!$D:$D),"")</f>
        <v/>
      </c>
      <c r="E4063" s="7" t="str">
        <f t="array" ref="E4063">IFERROR(XLOOKUP($C4063,'Product Families'!$A:$A,'Product Families'!$E:$E),"")</f>
        <v/>
      </c>
      <c r="F4063" s="7" t="str">
        <f t="array" ref="F4063">IFERROR(XLOOKUP($C4063,'Product Families'!$A:$A,'Product Families'!$F:$F),"")</f>
        <v/>
      </c>
      <c r="G4063" s="7" t="str">
        <f t="array" ref="G4063">IFERROR(XLOOKUP($C4063,'Product Families'!$A:$A,'Product Families'!$G:$G),"")</f>
        <v/>
      </c>
      <c r="J4063" s="7" t="str">
        <f>IFERROR(ROUND(AVERAGEIF('Week 1 - Making'!$B:$B,'Product List'!$A4063,'Week 1 - Making'!$P:$P),0),"")</f>
        <v/>
      </c>
      <c r="K4063" s="7" t="str">
        <f>IFERROR(ROUND(AVERAGEIF('Week 2 - Making'!$B:$B,'Product List'!$A4063,'Week 2 - Making'!$P:$P),0),"")</f>
        <v/>
      </c>
      <c r="L4063" s="263" t="str">
        <f>IFERROR(ROUND(AVERAGEIF('Week 3 - Making'!$B:$B,'Product List'!$A4063,'Week 3 - Making'!$P:$P),0),"")</f>
        <v/>
      </c>
      <c r="M4063" s="7" t="str">
        <f>IFERROR(ROUND(AVERAGEIF('Week 4 - Making'!$B:$B,'Product List'!$A4063,'Week 4 - Making'!$P:$P),0),"")</f>
        <v/>
      </c>
      <c r="N4063" s="7" t="str">
        <f>IFERROR(ROUND(AVERAGEIF('Week 5 - Making'!$B:$B,'Product List'!$A4063,'Week 5 - Making'!$P:$P),0),"")</f>
        <v/>
      </c>
      <c r="O4063" s="7"/>
      <c r="P4063" s="7" t="str">
        <f t="array" ref="P4063">iferror(xlookup(C4063,'Product Families'!A:A,'Product Families'!S:S),"")</f>
        <v/>
      </c>
    </row>
    <row r="4064" ht="14.25" customHeight="1">
      <c r="A4064" s="122"/>
      <c r="B4064" s="270"/>
      <c r="C4064" s="122"/>
      <c r="D4064" s="7" t="str">
        <f t="array" ref="D4064">IFERROR(XLOOKUP($C4064,'Product Families'!$A:$A,'Product Families'!$D:$D),"")</f>
        <v/>
      </c>
      <c r="E4064" s="7" t="str">
        <f t="array" ref="E4064">IFERROR(XLOOKUP($C4064,'Product Families'!$A:$A,'Product Families'!$E:$E),"")</f>
        <v/>
      </c>
      <c r="F4064" s="7" t="str">
        <f t="array" ref="F4064">IFERROR(XLOOKUP($C4064,'Product Families'!$A:$A,'Product Families'!$F:$F),"")</f>
        <v/>
      </c>
      <c r="G4064" s="7" t="str">
        <f t="array" ref="G4064">IFERROR(XLOOKUP($C4064,'Product Families'!$A:$A,'Product Families'!$G:$G),"")</f>
        <v/>
      </c>
      <c r="J4064" s="7" t="str">
        <f>IFERROR(ROUND(AVERAGEIF('Week 1 - Making'!$B:$B,'Product List'!$A4064,'Week 1 - Making'!$P:$P),0),"")</f>
        <v/>
      </c>
      <c r="K4064" s="7" t="str">
        <f>IFERROR(ROUND(AVERAGEIF('Week 2 - Making'!$B:$B,'Product List'!$A4064,'Week 2 - Making'!$P:$P),0),"")</f>
        <v/>
      </c>
      <c r="L4064" s="263" t="str">
        <f>IFERROR(ROUND(AVERAGEIF('Week 3 - Making'!$B:$B,'Product List'!$A4064,'Week 3 - Making'!$P:$P),0),"")</f>
        <v/>
      </c>
      <c r="M4064" s="7" t="str">
        <f>IFERROR(ROUND(AVERAGEIF('Week 4 - Making'!$B:$B,'Product List'!$A4064,'Week 4 - Making'!$P:$P),0),"")</f>
        <v/>
      </c>
      <c r="N4064" s="7" t="str">
        <f>IFERROR(ROUND(AVERAGEIF('Week 5 - Making'!$B:$B,'Product List'!$A4064,'Week 5 - Making'!$P:$P),0),"")</f>
        <v/>
      </c>
      <c r="O4064" s="7"/>
      <c r="P4064" s="7" t="str">
        <f t="array" ref="P4064">iferror(xlookup(C4064,'Product Families'!A:A,'Product Families'!S:S),"")</f>
        <v/>
      </c>
    </row>
    <row r="4065" ht="14.25" customHeight="1">
      <c r="A4065" s="122"/>
      <c r="B4065" s="270"/>
      <c r="C4065" s="122"/>
      <c r="D4065" s="7" t="str">
        <f t="array" ref="D4065">IFERROR(XLOOKUP($C4065,'Product Families'!$A:$A,'Product Families'!$D:$D),"")</f>
        <v/>
      </c>
      <c r="E4065" s="7" t="str">
        <f t="array" ref="E4065">IFERROR(XLOOKUP($C4065,'Product Families'!$A:$A,'Product Families'!$E:$E),"")</f>
        <v/>
      </c>
      <c r="F4065" s="7" t="str">
        <f t="array" ref="F4065">IFERROR(XLOOKUP($C4065,'Product Families'!$A:$A,'Product Families'!$F:$F),"")</f>
        <v/>
      </c>
      <c r="G4065" s="7" t="str">
        <f t="array" ref="G4065">IFERROR(XLOOKUP($C4065,'Product Families'!$A:$A,'Product Families'!$G:$G),"")</f>
        <v/>
      </c>
      <c r="J4065" s="7" t="str">
        <f>IFERROR(ROUND(AVERAGEIF('Week 1 - Making'!$B:$B,'Product List'!$A4065,'Week 1 - Making'!$P:$P),0),"")</f>
        <v/>
      </c>
      <c r="K4065" s="7" t="str">
        <f>IFERROR(ROUND(AVERAGEIF('Week 2 - Making'!$B:$B,'Product List'!$A4065,'Week 2 - Making'!$P:$P),0),"")</f>
        <v/>
      </c>
      <c r="L4065" s="263" t="str">
        <f>IFERROR(ROUND(AVERAGEIF('Week 3 - Making'!$B:$B,'Product List'!$A4065,'Week 3 - Making'!$P:$P),0),"")</f>
        <v/>
      </c>
      <c r="M4065" s="7" t="str">
        <f>IFERROR(ROUND(AVERAGEIF('Week 4 - Making'!$B:$B,'Product List'!$A4065,'Week 4 - Making'!$P:$P),0),"")</f>
        <v/>
      </c>
      <c r="N4065" s="7" t="str">
        <f>IFERROR(ROUND(AVERAGEIF('Week 5 - Making'!$B:$B,'Product List'!$A4065,'Week 5 - Making'!$P:$P),0),"")</f>
        <v/>
      </c>
      <c r="O4065" s="7"/>
      <c r="P4065" s="7" t="str">
        <f t="array" ref="P4065">iferror(xlookup(C4065,'Product Families'!A:A,'Product Families'!S:S),"")</f>
        <v/>
      </c>
    </row>
    <row r="4066" ht="14.25" customHeight="1">
      <c r="A4066" s="122"/>
      <c r="B4066" s="270"/>
      <c r="C4066" s="122"/>
      <c r="D4066" s="7" t="str">
        <f t="array" ref="D4066">IFERROR(XLOOKUP($C4066,'Product Families'!$A:$A,'Product Families'!$D:$D),"")</f>
        <v/>
      </c>
      <c r="E4066" s="7" t="str">
        <f t="array" ref="E4066">IFERROR(XLOOKUP($C4066,'Product Families'!$A:$A,'Product Families'!$E:$E),"")</f>
        <v/>
      </c>
      <c r="F4066" s="7" t="str">
        <f t="array" ref="F4066">IFERROR(XLOOKUP($C4066,'Product Families'!$A:$A,'Product Families'!$F:$F),"")</f>
        <v/>
      </c>
      <c r="G4066" s="7" t="str">
        <f t="array" ref="G4066">IFERROR(XLOOKUP($C4066,'Product Families'!$A:$A,'Product Families'!$G:$G),"")</f>
        <v/>
      </c>
      <c r="J4066" s="7" t="str">
        <f>IFERROR(ROUND(AVERAGEIF('Week 1 - Making'!$B:$B,'Product List'!$A4066,'Week 1 - Making'!$P:$P),0),"")</f>
        <v/>
      </c>
      <c r="K4066" s="7" t="str">
        <f>IFERROR(ROUND(AVERAGEIF('Week 2 - Making'!$B:$B,'Product List'!$A4066,'Week 2 - Making'!$P:$P),0),"")</f>
        <v/>
      </c>
      <c r="L4066" s="263" t="str">
        <f>IFERROR(ROUND(AVERAGEIF('Week 3 - Making'!$B:$B,'Product List'!$A4066,'Week 3 - Making'!$P:$P),0),"")</f>
        <v/>
      </c>
      <c r="M4066" s="7" t="str">
        <f>IFERROR(ROUND(AVERAGEIF('Week 4 - Making'!$B:$B,'Product List'!$A4066,'Week 4 - Making'!$P:$P),0),"")</f>
        <v/>
      </c>
      <c r="N4066" s="7" t="str">
        <f>IFERROR(ROUND(AVERAGEIF('Week 5 - Making'!$B:$B,'Product List'!$A4066,'Week 5 - Making'!$P:$P),0),"")</f>
        <v/>
      </c>
      <c r="O4066" s="7"/>
      <c r="P4066" s="7" t="str">
        <f t="array" ref="P4066">iferror(xlookup(C4066,'Product Families'!A:A,'Product Families'!S:S),"")</f>
        <v/>
      </c>
    </row>
    <row r="4067" ht="14.25" customHeight="1">
      <c r="A4067" s="122"/>
      <c r="B4067" s="270"/>
      <c r="C4067" s="122"/>
      <c r="D4067" s="7" t="str">
        <f t="array" ref="D4067">IFERROR(XLOOKUP($C4067,'Product Families'!$A:$A,'Product Families'!$D:$D),"")</f>
        <v/>
      </c>
      <c r="E4067" s="7" t="str">
        <f t="array" ref="E4067">IFERROR(XLOOKUP($C4067,'Product Families'!$A:$A,'Product Families'!$E:$E),"")</f>
        <v/>
      </c>
      <c r="F4067" s="7" t="str">
        <f t="array" ref="F4067">IFERROR(XLOOKUP($C4067,'Product Families'!$A:$A,'Product Families'!$F:$F),"")</f>
        <v/>
      </c>
      <c r="G4067" s="7" t="str">
        <f t="array" ref="G4067">IFERROR(XLOOKUP($C4067,'Product Families'!$A:$A,'Product Families'!$G:$G),"")</f>
        <v/>
      </c>
      <c r="J4067" s="7" t="str">
        <f>IFERROR(ROUND(AVERAGEIF('Week 1 - Making'!$B:$B,'Product List'!$A4067,'Week 1 - Making'!$P:$P),0),"")</f>
        <v/>
      </c>
      <c r="K4067" s="7" t="str">
        <f>IFERROR(ROUND(AVERAGEIF('Week 2 - Making'!$B:$B,'Product List'!$A4067,'Week 2 - Making'!$P:$P),0),"")</f>
        <v/>
      </c>
      <c r="L4067" s="263" t="str">
        <f>IFERROR(ROUND(AVERAGEIF('Week 3 - Making'!$B:$B,'Product List'!$A4067,'Week 3 - Making'!$P:$P),0),"")</f>
        <v/>
      </c>
      <c r="M4067" s="7" t="str">
        <f>IFERROR(ROUND(AVERAGEIF('Week 4 - Making'!$B:$B,'Product List'!$A4067,'Week 4 - Making'!$P:$P),0),"")</f>
        <v/>
      </c>
      <c r="N4067" s="7" t="str">
        <f>IFERROR(ROUND(AVERAGEIF('Week 5 - Making'!$B:$B,'Product List'!$A4067,'Week 5 - Making'!$P:$P),0),"")</f>
        <v/>
      </c>
      <c r="O4067" s="7"/>
      <c r="P4067" s="7" t="str">
        <f t="array" ref="P4067">iferror(xlookup(C4067,'Product Families'!A:A,'Product Families'!S:S),"")</f>
        <v/>
      </c>
    </row>
    <row r="4068" ht="14.25" customHeight="1">
      <c r="A4068" s="122"/>
      <c r="B4068" s="270"/>
      <c r="C4068" s="122"/>
      <c r="D4068" s="7" t="str">
        <f t="array" ref="D4068">IFERROR(XLOOKUP($C4068,'Product Families'!$A:$A,'Product Families'!$D:$D),"")</f>
        <v/>
      </c>
      <c r="E4068" s="7" t="str">
        <f t="array" ref="E4068">IFERROR(XLOOKUP($C4068,'Product Families'!$A:$A,'Product Families'!$E:$E),"")</f>
        <v/>
      </c>
      <c r="F4068" s="7" t="str">
        <f t="array" ref="F4068">IFERROR(XLOOKUP($C4068,'Product Families'!$A:$A,'Product Families'!$F:$F),"")</f>
        <v/>
      </c>
      <c r="G4068" s="7" t="str">
        <f t="array" ref="G4068">IFERROR(XLOOKUP($C4068,'Product Families'!$A:$A,'Product Families'!$G:$G),"")</f>
        <v/>
      </c>
      <c r="J4068" s="7" t="str">
        <f>IFERROR(ROUND(AVERAGEIF('Week 1 - Making'!$B:$B,'Product List'!$A4068,'Week 1 - Making'!$P:$P),0),"")</f>
        <v/>
      </c>
      <c r="K4068" s="7" t="str">
        <f>IFERROR(ROUND(AVERAGEIF('Week 2 - Making'!$B:$B,'Product List'!$A4068,'Week 2 - Making'!$P:$P),0),"")</f>
        <v/>
      </c>
      <c r="L4068" s="263" t="str">
        <f>IFERROR(ROUND(AVERAGEIF('Week 3 - Making'!$B:$B,'Product List'!$A4068,'Week 3 - Making'!$P:$P),0),"")</f>
        <v/>
      </c>
      <c r="M4068" s="7" t="str">
        <f>IFERROR(ROUND(AVERAGEIF('Week 4 - Making'!$B:$B,'Product List'!$A4068,'Week 4 - Making'!$P:$P),0),"")</f>
        <v/>
      </c>
      <c r="N4068" s="7" t="str">
        <f>IFERROR(ROUND(AVERAGEIF('Week 5 - Making'!$B:$B,'Product List'!$A4068,'Week 5 - Making'!$P:$P),0),"")</f>
        <v/>
      </c>
      <c r="O4068" s="7"/>
      <c r="P4068" s="7" t="str">
        <f t="array" ref="P4068">iferror(xlookup(C4068,'Product Families'!A:A,'Product Families'!S:S),"")</f>
        <v/>
      </c>
    </row>
    <row r="4069" ht="14.25" customHeight="1">
      <c r="A4069" s="122"/>
      <c r="B4069" s="270"/>
      <c r="C4069" s="122"/>
      <c r="D4069" s="7" t="str">
        <f t="array" ref="D4069">IFERROR(XLOOKUP($C4069,'Product Families'!$A:$A,'Product Families'!$D:$D),"")</f>
        <v/>
      </c>
      <c r="E4069" s="7" t="str">
        <f t="array" ref="E4069">IFERROR(XLOOKUP($C4069,'Product Families'!$A:$A,'Product Families'!$E:$E),"")</f>
        <v/>
      </c>
      <c r="F4069" s="7" t="str">
        <f t="array" ref="F4069">IFERROR(XLOOKUP($C4069,'Product Families'!$A:$A,'Product Families'!$F:$F),"")</f>
        <v/>
      </c>
      <c r="G4069" s="7" t="str">
        <f t="array" ref="G4069">IFERROR(XLOOKUP($C4069,'Product Families'!$A:$A,'Product Families'!$G:$G),"")</f>
        <v/>
      </c>
      <c r="J4069" s="7" t="str">
        <f>IFERROR(ROUND(AVERAGEIF('Week 1 - Making'!$B:$B,'Product List'!$A4069,'Week 1 - Making'!$P:$P),0),"")</f>
        <v/>
      </c>
      <c r="K4069" s="7" t="str">
        <f>IFERROR(ROUND(AVERAGEIF('Week 2 - Making'!$B:$B,'Product List'!$A4069,'Week 2 - Making'!$P:$P),0),"")</f>
        <v/>
      </c>
      <c r="L4069" s="263" t="str">
        <f>IFERROR(ROUND(AVERAGEIF('Week 3 - Making'!$B:$B,'Product List'!$A4069,'Week 3 - Making'!$P:$P),0),"")</f>
        <v/>
      </c>
      <c r="M4069" s="7" t="str">
        <f>IFERROR(ROUND(AVERAGEIF('Week 4 - Making'!$B:$B,'Product List'!$A4069,'Week 4 - Making'!$P:$P),0),"")</f>
        <v/>
      </c>
      <c r="N4069" s="7" t="str">
        <f>IFERROR(ROUND(AVERAGEIF('Week 5 - Making'!$B:$B,'Product List'!$A4069,'Week 5 - Making'!$P:$P),0),"")</f>
        <v/>
      </c>
      <c r="O4069" s="7"/>
      <c r="P4069" s="7" t="str">
        <f t="array" ref="P4069">iferror(xlookup(C4069,'Product Families'!A:A,'Product Families'!S:S),"")</f>
        <v/>
      </c>
    </row>
    <row r="4070" ht="14.25" customHeight="1">
      <c r="A4070" s="122"/>
      <c r="B4070" s="270"/>
      <c r="C4070" s="122"/>
      <c r="D4070" s="7" t="str">
        <f t="array" ref="D4070">IFERROR(XLOOKUP($C4070,'Product Families'!$A:$A,'Product Families'!$D:$D),"")</f>
        <v/>
      </c>
      <c r="E4070" s="7" t="str">
        <f t="array" ref="E4070">IFERROR(XLOOKUP($C4070,'Product Families'!$A:$A,'Product Families'!$E:$E),"")</f>
        <v/>
      </c>
      <c r="F4070" s="7" t="str">
        <f t="array" ref="F4070">IFERROR(XLOOKUP($C4070,'Product Families'!$A:$A,'Product Families'!$F:$F),"")</f>
        <v/>
      </c>
      <c r="G4070" s="7" t="str">
        <f t="array" ref="G4070">IFERROR(XLOOKUP($C4070,'Product Families'!$A:$A,'Product Families'!$G:$G),"")</f>
        <v/>
      </c>
      <c r="J4070" s="7" t="str">
        <f>IFERROR(ROUND(AVERAGEIF('Week 1 - Making'!$B:$B,'Product List'!$A4070,'Week 1 - Making'!$P:$P),0),"")</f>
        <v/>
      </c>
      <c r="K4070" s="7" t="str">
        <f>IFERROR(ROUND(AVERAGEIF('Week 2 - Making'!$B:$B,'Product List'!$A4070,'Week 2 - Making'!$P:$P),0),"")</f>
        <v/>
      </c>
      <c r="L4070" s="263" t="str">
        <f>IFERROR(ROUND(AVERAGEIF('Week 3 - Making'!$B:$B,'Product List'!$A4070,'Week 3 - Making'!$P:$P),0),"")</f>
        <v/>
      </c>
      <c r="M4070" s="7" t="str">
        <f>IFERROR(ROUND(AVERAGEIF('Week 4 - Making'!$B:$B,'Product List'!$A4070,'Week 4 - Making'!$P:$P),0),"")</f>
        <v/>
      </c>
      <c r="N4070" s="7" t="str">
        <f>IFERROR(ROUND(AVERAGEIF('Week 5 - Making'!$B:$B,'Product List'!$A4070,'Week 5 - Making'!$P:$P),0),"")</f>
        <v/>
      </c>
      <c r="O4070" s="7"/>
      <c r="P4070" s="7" t="str">
        <f t="array" ref="P4070">iferror(xlookup(C4070,'Product Families'!A:A,'Product Families'!S:S),"")</f>
        <v/>
      </c>
    </row>
    <row r="4071" ht="14.25" customHeight="1">
      <c r="A4071" s="122"/>
      <c r="B4071" s="270"/>
      <c r="C4071" s="122"/>
      <c r="D4071" s="7" t="str">
        <f t="array" ref="D4071">IFERROR(XLOOKUP($C4071,'Product Families'!$A:$A,'Product Families'!$D:$D),"")</f>
        <v/>
      </c>
      <c r="E4071" s="7" t="str">
        <f t="array" ref="E4071">IFERROR(XLOOKUP($C4071,'Product Families'!$A:$A,'Product Families'!$E:$E),"")</f>
        <v/>
      </c>
      <c r="F4071" s="7" t="str">
        <f t="array" ref="F4071">IFERROR(XLOOKUP($C4071,'Product Families'!$A:$A,'Product Families'!$F:$F),"")</f>
        <v/>
      </c>
      <c r="G4071" s="7" t="str">
        <f t="array" ref="G4071">IFERROR(XLOOKUP($C4071,'Product Families'!$A:$A,'Product Families'!$G:$G),"")</f>
        <v/>
      </c>
      <c r="J4071" s="7" t="str">
        <f>IFERROR(ROUND(AVERAGEIF('Week 1 - Making'!$B:$B,'Product List'!$A4071,'Week 1 - Making'!$P:$P),0),"")</f>
        <v/>
      </c>
      <c r="K4071" s="7" t="str">
        <f>IFERROR(ROUND(AVERAGEIF('Week 2 - Making'!$B:$B,'Product List'!$A4071,'Week 2 - Making'!$P:$P),0),"")</f>
        <v/>
      </c>
      <c r="L4071" s="263" t="str">
        <f>IFERROR(ROUND(AVERAGEIF('Week 3 - Making'!$B:$B,'Product List'!$A4071,'Week 3 - Making'!$P:$P),0),"")</f>
        <v/>
      </c>
      <c r="M4071" s="7" t="str">
        <f>IFERROR(ROUND(AVERAGEIF('Week 4 - Making'!$B:$B,'Product List'!$A4071,'Week 4 - Making'!$P:$P),0),"")</f>
        <v/>
      </c>
      <c r="N4071" s="7" t="str">
        <f>IFERROR(ROUND(AVERAGEIF('Week 5 - Making'!$B:$B,'Product List'!$A4071,'Week 5 - Making'!$P:$P),0),"")</f>
        <v/>
      </c>
      <c r="O4071" s="7"/>
      <c r="P4071" s="7" t="str">
        <f t="array" ref="P4071">iferror(xlookup(C4071,'Product Families'!A:A,'Product Families'!S:S),"")</f>
        <v/>
      </c>
    </row>
    <row r="4072" ht="14.25" customHeight="1">
      <c r="A4072" s="122"/>
      <c r="B4072" s="270"/>
      <c r="C4072" s="122"/>
      <c r="D4072" s="7" t="str">
        <f t="array" ref="D4072">IFERROR(XLOOKUP($C4072,'Product Families'!$A:$A,'Product Families'!$D:$D),"")</f>
        <v/>
      </c>
      <c r="E4072" s="7" t="str">
        <f t="array" ref="E4072">IFERROR(XLOOKUP($C4072,'Product Families'!$A:$A,'Product Families'!$E:$E),"")</f>
        <v/>
      </c>
      <c r="F4072" s="7" t="str">
        <f t="array" ref="F4072">IFERROR(XLOOKUP($C4072,'Product Families'!$A:$A,'Product Families'!$F:$F),"")</f>
        <v/>
      </c>
      <c r="G4072" s="7" t="str">
        <f t="array" ref="G4072">IFERROR(XLOOKUP($C4072,'Product Families'!$A:$A,'Product Families'!$G:$G),"")</f>
        <v/>
      </c>
      <c r="J4072" s="7" t="str">
        <f>IFERROR(ROUND(AVERAGEIF('Week 1 - Making'!$B:$B,'Product List'!$A4072,'Week 1 - Making'!$P:$P),0),"")</f>
        <v/>
      </c>
      <c r="K4072" s="7" t="str">
        <f>IFERROR(ROUND(AVERAGEIF('Week 2 - Making'!$B:$B,'Product List'!$A4072,'Week 2 - Making'!$P:$P),0),"")</f>
        <v/>
      </c>
      <c r="L4072" s="263" t="str">
        <f>IFERROR(ROUND(AVERAGEIF('Week 3 - Making'!$B:$B,'Product List'!$A4072,'Week 3 - Making'!$P:$P),0),"")</f>
        <v/>
      </c>
      <c r="M4072" s="7" t="str">
        <f>IFERROR(ROUND(AVERAGEIF('Week 4 - Making'!$B:$B,'Product List'!$A4072,'Week 4 - Making'!$P:$P),0),"")</f>
        <v/>
      </c>
      <c r="N4072" s="7" t="str">
        <f>IFERROR(ROUND(AVERAGEIF('Week 5 - Making'!$B:$B,'Product List'!$A4072,'Week 5 - Making'!$P:$P),0),"")</f>
        <v/>
      </c>
      <c r="O4072" s="7"/>
      <c r="P4072" s="7" t="str">
        <f t="array" ref="P4072">iferror(xlookup(C4072,'Product Families'!A:A,'Product Families'!S:S),"")</f>
        <v/>
      </c>
    </row>
    <row r="4073" ht="14.25" customHeight="1">
      <c r="A4073" s="122"/>
      <c r="B4073" s="270"/>
      <c r="C4073" s="122"/>
      <c r="D4073" s="7" t="str">
        <f t="array" ref="D4073">IFERROR(XLOOKUP($C4073,'Product Families'!$A:$A,'Product Families'!$D:$D),"")</f>
        <v/>
      </c>
      <c r="E4073" s="7" t="str">
        <f t="array" ref="E4073">IFERROR(XLOOKUP($C4073,'Product Families'!$A:$A,'Product Families'!$E:$E),"")</f>
        <v/>
      </c>
      <c r="F4073" s="7" t="str">
        <f t="array" ref="F4073">IFERROR(XLOOKUP($C4073,'Product Families'!$A:$A,'Product Families'!$F:$F),"")</f>
        <v/>
      </c>
      <c r="G4073" s="7" t="str">
        <f t="array" ref="G4073">IFERROR(XLOOKUP($C4073,'Product Families'!$A:$A,'Product Families'!$G:$G),"")</f>
        <v/>
      </c>
      <c r="J4073" s="7" t="str">
        <f>IFERROR(ROUND(AVERAGEIF('Week 1 - Making'!$B:$B,'Product List'!$A4073,'Week 1 - Making'!$P:$P),0),"")</f>
        <v/>
      </c>
      <c r="K4073" s="7" t="str">
        <f>IFERROR(ROUND(AVERAGEIF('Week 2 - Making'!$B:$B,'Product List'!$A4073,'Week 2 - Making'!$P:$P),0),"")</f>
        <v/>
      </c>
      <c r="L4073" s="263" t="str">
        <f>IFERROR(ROUND(AVERAGEIF('Week 3 - Making'!$B:$B,'Product List'!$A4073,'Week 3 - Making'!$P:$P),0),"")</f>
        <v/>
      </c>
      <c r="M4073" s="7" t="str">
        <f>IFERROR(ROUND(AVERAGEIF('Week 4 - Making'!$B:$B,'Product List'!$A4073,'Week 4 - Making'!$P:$P),0),"")</f>
        <v/>
      </c>
      <c r="N4073" s="7" t="str">
        <f>IFERROR(ROUND(AVERAGEIF('Week 5 - Making'!$B:$B,'Product List'!$A4073,'Week 5 - Making'!$P:$P),0),"")</f>
        <v/>
      </c>
      <c r="O4073" s="7"/>
      <c r="P4073" s="7" t="str">
        <f t="array" ref="P4073">iferror(xlookup(C4073,'Product Families'!A:A,'Product Families'!S:S),"")</f>
        <v/>
      </c>
    </row>
    <row r="4074" ht="14.25" customHeight="1">
      <c r="A4074" s="122"/>
      <c r="B4074" s="270"/>
      <c r="C4074" s="122"/>
      <c r="D4074" s="7" t="str">
        <f t="array" ref="D4074">IFERROR(XLOOKUP($C4074,'Product Families'!$A:$A,'Product Families'!$D:$D),"")</f>
        <v/>
      </c>
      <c r="E4074" s="7" t="str">
        <f t="array" ref="E4074">IFERROR(XLOOKUP($C4074,'Product Families'!$A:$A,'Product Families'!$E:$E),"")</f>
        <v/>
      </c>
      <c r="F4074" s="7" t="str">
        <f t="array" ref="F4074">IFERROR(XLOOKUP($C4074,'Product Families'!$A:$A,'Product Families'!$F:$F),"")</f>
        <v/>
      </c>
      <c r="G4074" s="7" t="str">
        <f t="array" ref="G4074">IFERROR(XLOOKUP($C4074,'Product Families'!$A:$A,'Product Families'!$G:$G),"")</f>
        <v/>
      </c>
      <c r="J4074" s="7" t="str">
        <f>IFERROR(ROUND(AVERAGEIF('Week 1 - Making'!$B:$B,'Product List'!$A4074,'Week 1 - Making'!$P:$P),0),"")</f>
        <v/>
      </c>
      <c r="K4074" s="7" t="str">
        <f>IFERROR(ROUND(AVERAGEIF('Week 2 - Making'!$B:$B,'Product List'!$A4074,'Week 2 - Making'!$P:$P),0),"")</f>
        <v/>
      </c>
      <c r="L4074" s="263" t="str">
        <f>IFERROR(ROUND(AVERAGEIF('Week 3 - Making'!$B:$B,'Product List'!$A4074,'Week 3 - Making'!$P:$P),0),"")</f>
        <v/>
      </c>
      <c r="M4074" s="7" t="str">
        <f>IFERROR(ROUND(AVERAGEIF('Week 4 - Making'!$B:$B,'Product List'!$A4074,'Week 4 - Making'!$P:$P),0),"")</f>
        <v/>
      </c>
      <c r="N4074" s="7" t="str">
        <f>IFERROR(ROUND(AVERAGEIF('Week 5 - Making'!$B:$B,'Product List'!$A4074,'Week 5 - Making'!$P:$P),0),"")</f>
        <v/>
      </c>
      <c r="O4074" s="7"/>
      <c r="P4074" s="7" t="str">
        <f t="array" ref="P4074">iferror(xlookup(C4074,'Product Families'!A:A,'Product Families'!S:S),"")</f>
        <v/>
      </c>
    </row>
    <row r="4075" ht="14.25" customHeight="1">
      <c r="A4075" s="122"/>
      <c r="B4075" s="270"/>
      <c r="C4075" s="122"/>
      <c r="D4075" s="7" t="str">
        <f t="array" ref="D4075">IFERROR(XLOOKUP($C4075,'Product Families'!$A:$A,'Product Families'!$D:$D),"")</f>
        <v/>
      </c>
      <c r="E4075" s="7" t="str">
        <f t="array" ref="E4075">IFERROR(XLOOKUP($C4075,'Product Families'!$A:$A,'Product Families'!$E:$E),"")</f>
        <v/>
      </c>
      <c r="F4075" s="7" t="str">
        <f t="array" ref="F4075">IFERROR(XLOOKUP($C4075,'Product Families'!$A:$A,'Product Families'!$F:$F),"")</f>
        <v/>
      </c>
      <c r="G4075" s="7" t="str">
        <f t="array" ref="G4075">IFERROR(XLOOKUP($C4075,'Product Families'!$A:$A,'Product Families'!$G:$G),"")</f>
        <v/>
      </c>
      <c r="J4075" s="7" t="str">
        <f>IFERROR(ROUND(AVERAGEIF('Week 1 - Making'!$B:$B,'Product List'!$A4075,'Week 1 - Making'!$P:$P),0),"")</f>
        <v/>
      </c>
      <c r="K4075" s="7" t="str">
        <f>IFERROR(ROUND(AVERAGEIF('Week 2 - Making'!$B:$B,'Product List'!$A4075,'Week 2 - Making'!$P:$P),0),"")</f>
        <v/>
      </c>
      <c r="L4075" s="263" t="str">
        <f>IFERROR(ROUND(AVERAGEIF('Week 3 - Making'!$B:$B,'Product List'!$A4075,'Week 3 - Making'!$P:$P),0),"")</f>
        <v/>
      </c>
      <c r="M4075" s="7" t="str">
        <f>IFERROR(ROUND(AVERAGEIF('Week 4 - Making'!$B:$B,'Product List'!$A4075,'Week 4 - Making'!$P:$P),0),"")</f>
        <v/>
      </c>
      <c r="N4075" s="7" t="str">
        <f>IFERROR(ROUND(AVERAGEIF('Week 5 - Making'!$B:$B,'Product List'!$A4075,'Week 5 - Making'!$P:$P),0),"")</f>
        <v/>
      </c>
      <c r="O4075" s="7"/>
      <c r="P4075" s="7" t="str">
        <f t="array" ref="P4075">iferror(xlookup(C4075,'Product Families'!A:A,'Product Families'!S:S),"")</f>
        <v/>
      </c>
    </row>
    <row r="4076" ht="14.25" customHeight="1">
      <c r="A4076" s="122"/>
      <c r="B4076" s="270"/>
      <c r="C4076" s="122"/>
      <c r="D4076" s="7" t="str">
        <f t="array" ref="D4076">IFERROR(XLOOKUP($C4076,'Product Families'!$A:$A,'Product Families'!$D:$D),"")</f>
        <v/>
      </c>
      <c r="E4076" s="7" t="str">
        <f t="array" ref="E4076">IFERROR(XLOOKUP($C4076,'Product Families'!$A:$A,'Product Families'!$E:$E),"")</f>
        <v/>
      </c>
      <c r="F4076" s="7" t="str">
        <f t="array" ref="F4076">IFERROR(XLOOKUP($C4076,'Product Families'!$A:$A,'Product Families'!$F:$F),"")</f>
        <v/>
      </c>
      <c r="G4076" s="7" t="str">
        <f t="array" ref="G4076">IFERROR(XLOOKUP($C4076,'Product Families'!$A:$A,'Product Families'!$G:$G),"")</f>
        <v/>
      </c>
      <c r="J4076" s="7" t="str">
        <f>IFERROR(ROUND(AVERAGEIF('Week 1 - Making'!$B:$B,'Product List'!$A4076,'Week 1 - Making'!$P:$P),0),"")</f>
        <v/>
      </c>
      <c r="K4076" s="7" t="str">
        <f>IFERROR(ROUND(AVERAGEIF('Week 2 - Making'!$B:$B,'Product List'!$A4076,'Week 2 - Making'!$P:$P),0),"")</f>
        <v/>
      </c>
      <c r="L4076" s="263" t="str">
        <f>IFERROR(ROUND(AVERAGEIF('Week 3 - Making'!$B:$B,'Product List'!$A4076,'Week 3 - Making'!$P:$P),0),"")</f>
        <v/>
      </c>
      <c r="M4076" s="7" t="str">
        <f>IFERROR(ROUND(AVERAGEIF('Week 4 - Making'!$B:$B,'Product List'!$A4076,'Week 4 - Making'!$P:$P),0),"")</f>
        <v/>
      </c>
      <c r="N4076" s="7" t="str">
        <f>IFERROR(ROUND(AVERAGEIF('Week 5 - Making'!$B:$B,'Product List'!$A4076,'Week 5 - Making'!$P:$P),0),"")</f>
        <v/>
      </c>
      <c r="O4076" s="7"/>
      <c r="P4076" s="7" t="str">
        <f t="array" ref="P4076">iferror(xlookup(C4076,'Product Families'!A:A,'Product Families'!S:S),"")</f>
        <v/>
      </c>
    </row>
    <row r="4077" ht="14.25" customHeight="1">
      <c r="A4077" s="122"/>
      <c r="B4077" s="270"/>
      <c r="C4077" s="122"/>
      <c r="D4077" s="7" t="str">
        <f t="array" ref="D4077">IFERROR(XLOOKUP($C4077,'Product Families'!$A:$A,'Product Families'!$D:$D),"")</f>
        <v/>
      </c>
      <c r="E4077" s="7" t="str">
        <f t="array" ref="E4077">IFERROR(XLOOKUP($C4077,'Product Families'!$A:$A,'Product Families'!$E:$E),"")</f>
        <v/>
      </c>
      <c r="F4077" s="7" t="str">
        <f t="array" ref="F4077">IFERROR(XLOOKUP($C4077,'Product Families'!$A:$A,'Product Families'!$F:$F),"")</f>
        <v/>
      </c>
      <c r="G4077" s="7" t="str">
        <f t="array" ref="G4077">IFERROR(XLOOKUP($C4077,'Product Families'!$A:$A,'Product Families'!$G:$G),"")</f>
        <v/>
      </c>
      <c r="J4077" s="7" t="str">
        <f>IFERROR(ROUND(AVERAGEIF('Week 1 - Making'!$B:$B,'Product List'!$A4077,'Week 1 - Making'!$P:$P),0),"")</f>
        <v/>
      </c>
      <c r="K4077" s="7" t="str">
        <f>IFERROR(ROUND(AVERAGEIF('Week 2 - Making'!$B:$B,'Product List'!$A4077,'Week 2 - Making'!$P:$P),0),"")</f>
        <v/>
      </c>
      <c r="L4077" s="263" t="str">
        <f>IFERROR(ROUND(AVERAGEIF('Week 3 - Making'!$B:$B,'Product List'!$A4077,'Week 3 - Making'!$P:$P),0),"")</f>
        <v/>
      </c>
      <c r="M4077" s="7" t="str">
        <f>IFERROR(ROUND(AVERAGEIF('Week 4 - Making'!$B:$B,'Product List'!$A4077,'Week 4 - Making'!$P:$P),0),"")</f>
        <v/>
      </c>
      <c r="N4077" s="7" t="str">
        <f>IFERROR(ROUND(AVERAGEIF('Week 5 - Making'!$B:$B,'Product List'!$A4077,'Week 5 - Making'!$P:$P),0),"")</f>
        <v/>
      </c>
      <c r="O4077" s="7"/>
      <c r="P4077" s="7" t="str">
        <f t="array" ref="P4077">iferror(xlookup(C4077,'Product Families'!A:A,'Product Families'!S:S),"")</f>
        <v/>
      </c>
    </row>
    <row r="4078" ht="14.25" customHeight="1">
      <c r="A4078" s="122"/>
      <c r="B4078" s="270"/>
      <c r="C4078" s="122"/>
      <c r="D4078" s="7" t="str">
        <f t="array" ref="D4078">IFERROR(XLOOKUP($C4078,'Product Families'!$A:$A,'Product Families'!$D:$D),"")</f>
        <v/>
      </c>
      <c r="E4078" s="7" t="str">
        <f t="array" ref="E4078">IFERROR(XLOOKUP($C4078,'Product Families'!$A:$A,'Product Families'!$E:$E),"")</f>
        <v/>
      </c>
      <c r="F4078" s="7" t="str">
        <f t="array" ref="F4078">IFERROR(XLOOKUP($C4078,'Product Families'!$A:$A,'Product Families'!$F:$F),"")</f>
        <v/>
      </c>
      <c r="G4078" s="7" t="str">
        <f t="array" ref="G4078">IFERROR(XLOOKUP($C4078,'Product Families'!$A:$A,'Product Families'!$G:$G),"")</f>
        <v/>
      </c>
      <c r="J4078" s="7" t="str">
        <f>IFERROR(ROUND(AVERAGEIF('Week 1 - Making'!$B:$B,'Product List'!$A4078,'Week 1 - Making'!$P:$P),0),"")</f>
        <v/>
      </c>
      <c r="K4078" s="7" t="str">
        <f>IFERROR(ROUND(AVERAGEIF('Week 2 - Making'!$B:$B,'Product List'!$A4078,'Week 2 - Making'!$P:$P),0),"")</f>
        <v/>
      </c>
      <c r="L4078" s="263" t="str">
        <f>IFERROR(ROUND(AVERAGEIF('Week 3 - Making'!$B:$B,'Product List'!$A4078,'Week 3 - Making'!$P:$P),0),"")</f>
        <v/>
      </c>
      <c r="M4078" s="7" t="str">
        <f>IFERROR(ROUND(AVERAGEIF('Week 4 - Making'!$B:$B,'Product List'!$A4078,'Week 4 - Making'!$P:$P),0),"")</f>
        <v/>
      </c>
      <c r="N4078" s="7" t="str">
        <f>IFERROR(ROUND(AVERAGEIF('Week 5 - Making'!$B:$B,'Product List'!$A4078,'Week 5 - Making'!$P:$P),0),"")</f>
        <v/>
      </c>
      <c r="O4078" s="7"/>
      <c r="P4078" s="7" t="str">
        <f t="array" ref="P4078">iferror(xlookup(C4078,'Product Families'!A:A,'Product Families'!S:S),"")</f>
        <v/>
      </c>
    </row>
    <row r="4079" ht="14.25" customHeight="1">
      <c r="A4079" s="122"/>
      <c r="B4079" s="270"/>
      <c r="C4079" s="122"/>
      <c r="D4079" s="7" t="str">
        <f t="array" ref="D4079">IFERROR(XLOOKUP($C4079,'Product Families'!$A:$A,'Product Families'!$D:$D),"")</f>
        <v/>
      </c>
      <c r="E4079" s="7" t="str">
        <f t="array" ref="E4079">IFERROR(XLOOKUP($C4079,'Product Families'!$A:$A,'Product Families'!$E:$E),"")</f>
        <v/>
      </c>
      <c r="F4079" s="7" t="str">
        <f t="array" ref="F4079">IFERROR(XLOOKUP($C4079,'Product Families'!$A:$A,'Product Families'!$F:$F),"")</f>
        <v/>
      </c>
      <c r="G4079" s="7" t="str">
        <f t="array" ref="G4079">IFERROR(XLOOKUP($C4079,'Product Families'!$A:$A,'Product Families'!$G:$G),"")</f>
        <v/>
      </c>
      <c r="J4079" s="7" t="str">
        <f>IFERROR(ROUND(AVERAGEIF('Week 1 - Making'!$B:$B,'Product List'!$A4079,'Week 1 - Making'!$P:$P),0),"")</f>
        <v/>
      </c>
      <c r="K4079" s="7" t="str">
        <f>IFERROR(ROUND(AVERAGEIF('Week 2 - Making'!$B:$B,'Product List'!$A4079,'Week 2 - Making'!$P:$P),0),"")</f>
        <v/>
      </c>
      <c r="L4079" s="263" t="str">
        <f>IFERROR(ROUND(AVERAGEIF('Week 3 - Making'!$B:$B,'Product List'!$A4079,'Week 3 - Making'!$P:$P),0),"")</f>
        <v/>
      </c>
      <c r="M4079" s="7" t="str">
        <f>IFERROR(ROUND(AVERAGEIF('Week 4 - Making'!$B:$B,'Product List'!$A4079,'Week 4 - Making'!$P:$P),0),"")</f>
        <v/>
      </c>
      <c r="N4079" s="7" t="str">
        <f>IFERROR(ROUND(AVERAGEIF('Week 5 - Making'!$B:$B,'Product List'!$A4079,'Week 5 - Making'!$P:$P),0),"")</f>
        <v/>
      </c>
      <c r="O4079" s="7"/>
      <c r="P4079" s="7" t="str">
        <f t="array" ref="P4079">iferror(xlookup(C4079,'Product Families'!A:A,'Product Families'!S:S),"")</f>
        <v/>
      </c>
    </row>
    <row r="4080" ht="14.25" customHeight="1">
      <c r="A4080" s="122"/>
      <c r="B4080" s="270"/>
      <c r="C4080" s="122"/>
      <c r="D4080" s="7" t="str">
        <f t="array" ref="D4080">IFERROR(XLOOKUP($C4080,'Product Families'!$A:$A,'Product Families'!$D:$D),"")</f>
        <v/>
      </c>
      <c r="E4080" s="7" t="str">
        <f t="array" ref="E4080">IFERROR(XLOOKUP($C4080,'Product Families'!$A:$A,'Product Families'!$E:$E),"")</f>
        <v/>
      </c>
      <c r="F4080" s="7" t="str">
        <f t="array" ref="F4080">IFERROR(XLOOKUP($C4080,'Product Families'!$A:$A,'Product Families'!$F:$F),"")</f>
        <v/>
      </c>
      <c r="G4080" s="7" t="str">
        <f t="array" ref="G4080">IFERROR(XLOOKUP($C4080,'Product Families'!$A:$A,'Product Families'!$G:$G),"")</f>
        <v/>
      </c>
      <c r="J4080" s="7" t="str">
        <f>IFERROR(ROUND(AVERAGEIF('Week 1 - Making'!$B:$B,'Product List'!$A4080,'Week 1 - Making'!$P:$P),0),"")</f>
        <v/>
      </c>
      <c r="K4080" s="7" t="str">
        <f>IFERROR(ROUND(AVERAGEIF('Week 2 - Making'!$B:$B,'Product List'!$A4080,'Week 2 - Making'!$P:$P),0),"")</f>
        <v/>
      </c>
      <c r="L4080" s="263" t="str">
        <f>IFERROR(ROUND(AVERAGEIF('Week 3 - Making'!$B:$B,'Product List'!$A4080,'Week 3 - Making'!$P:$P),0),"")</f>
        <v/>
      </c>
      <c r="M4080" s="7" t="str">
        <f>IFERROR(ROUND(AVERAGEIF('Week 4 - Making'!$B:$B,'Product List'!$A4080,'Week 4 - Making'!$P:$P),0),"")</f>
        <v/>
      </c>
      <c r="N4080" s="7" t="str">
        <f>IFERROR(ROUND(AVERAGEIF('Week 5 - Making'!$B:$B,'Product List'!$A4080,'Week 5 - Making'!$P:$P),0),"")</f>
        <v/>
      </c>
      <c r="O4080" s="7"/>
      <c r="P4080" s="7" t="str">
        <f t="array" ref="P4080">iferror(xlookup(C4080,'Product Families'!A:A,'Product Families'!S:S),"")</f>
        <v/>
      </c>
    </row>
    <row r="4081" ht="14.25" customHeight="1">
      <c r="A4081" s="122"/>
      <c r="B4081" s="270"/>
      <c r="C4081" s="122"/>
      <c r="D4081" s="7" t="str">
        <f t="array" ref="D4081">IFERROR(XLOOKUP($C4081,'Product Families'!$A:$A,'Product Families'!$D:$D),"")</f>
        <v/>
      </c>
      <c r="E4081" s="7" t="str">
        <f t="array" ref="E4081">IFERROR(XLOOKUP($C4081,'Product Families'!$A:$A,'Product Families'!$E:$E),"")</f>
        <v/>
      </c>
      <c r="F4081" s="7" t="str">
        <f t="array" ref="F4081">IFERROR(XLOOKUP($C4081,'Product Families'!$A:$A,'Product Families'!$F:$F),"")</f>
        <v/>
      </c>
      <c r="G4081" s="7" t="str">
        <f t="array" ref="G4081">IFERROR(XLOOKUP($C4081,'Product Families'!$A:$A,'Product Families'!$G:$G),"")</f>
        <v/>
      </c>
      <c r="J4081" s="7" t="str">
        <f>IFERROR(ROUND(AVERAGEIF('Week 1 - Making'!$B:$B,'Product List'!$A4081,'Week 1 - Making'!$P:$P),0),"")</f>
        <v/>
      </c>
      <c r="K4081" s="7" t="str">
        <f>IFERROR(ROUND(AVERAGEIF('Week 2 - Making'!$B:$B,'Product List'!$A4081,'Week 2 - Making'!$P:$P),0),"")</f>
        <v/>
      </c>
      <c r="L4081" s="263" t="str">
        <f>IFERROR(ROUND(AVERAGEIF('Week 3 - Making'!$B:$B,'Product List'!$A4081,'Week 3 - Making'!$P:$P),0),"")</f>
        <v/>
      </c>
      <c r="M4081" s="7" t="str">
        <f>IFERROR(ROUND(AVERAGEIF('Week 4 - Making'!$B:$B,'Product List'!$A4081,'Week 4 - Making'!$P:$P),0),"")</f>
        <v/>
      </c>
      <c r="N4081" s="7" t="str">
        <f>IFERROR(ROUND(AVERAGEIF('Week 5 - Making'!$B:$B,'Product List'!$A4081,'Week 5 - Making'!$P:$P),0),"")</f>
        <v/>
      </c>
      <c r="O4081" s="7"/>
      <c r="P4081" s="7" t="str">
        <f t="array" ref="P4081">iferror(xlookup(C4081,'Product Families'!A:A,'Product Families'!S:S),"")</f>
        <v/>
      </c>
    </row>
    <row r="4082" ht="14.25" customHeight="1">
      <c r="A4082" s="122"/>
      <c r="B4082" s="270"/>
      <c r="C4082" s="122"/>
      <c r="D4082" s="7" t="str">
        <f t="array" ref="D4082">IFERROR(XLOOKUP($C4082,'Product Families'!$A:$A,'Product Families'!$D:$D),"")</f>
        <v/>
      </c>
      <c r="E4082" s="7" t="str">
        <f t="array" ref="E4082">IFERROR(XLOOKUP($C4082,'Product Families'!$A:$A,'Product Families'!$E:$E),"")</f>
        <v/>
      </c>
      <c r="F4082" s="7" t="str">
        <f t="array" ref="F4082">IFERROR(XLOOKUP($C4082,'Product Families'!$A:$A,'Product Families'!$F:$F),"")</f>
        <v/>
      </c>
      <c r="G4082" s="7" t="str">
        <f t="array" ref="G4082">IFERROR(XLOOKUP($C4082,'Product Families'!$A:$A,'Product Families'!$G:$G),"")</f>
        <v/>
      </c>
      <c r="J4082" s="7" t="str">
        <f>IFERROR(ROUND(AVERAGEIF('Week 1 - Making'!$B:$B,'Product List'!$A4082,'Week 1 - Making'!$P:$P),0),"")</f>
        <v/>
      </c>
      <c r="K4082" s="7" t="str">
        <f>IFERROR(ROUND(AVERAGEIF('Week 2 - Making'!$B:$B,'Product List'!$A4082,'Week 2 - Making'!$P:$P),0),"")</f>
        <v/>
      </c>
      <c r="L4082" s="263" t="str">
        <f>IFERROR(ROUND(AVERAGEIF('Week 3 - Making'!$B:$B,'Product List'!$A4082,'Week 3 - Making'!$P:$P),0),"")</f>
        <v/>
      </c>
      <c r="M4082" s="7" t="str">
        <f>IFERROR(ROUND(AVERAGEIF('Week 4 - Making'!$B:$B,'Product List'!$A4082,'Week 4 - Making'!$P:$P),0),"")</f>
        <v/>
      </c>
      <c r="N4082" s="7" t="str">
        <f>IFERROR(ROUND(AVERAGEIF('Week 5 - Making'!$B:$B,'Product List'!$A4082,'Week 5 - Making'!$P:$P),0),"")</f>
        <v/>
      </c>
      <c r="O4082" s="7"/>
      <c r="P4082" s="7" t="str">
        <f t="array" ref="P4082">iferror(xlookup(C4082,'Product Families'!A:A,'Product Families'!S:S),"")</f>
        <v/>
      </c>
    </row>
    <row r="4083" ht="14.25" customHeight="1">
      <c r="A4083" s="122"/>
      <c r="B4083" s="270"/>
      <c r="C4083" s="122"/>
      <c r="D4083" s="7" t="str">
        <f t="array" ref="D4083">IFERROR(XLOOKUP($C4083,'Product Families'!$A:$A,'Product Families'!$D:$D),"")</f>
        <v/>
      </c>
      <c r="E4083" s="7" t="str">
        <f t="array" ref="E4083">IFERROR(XLOOKUP($C4083,'Product Families'!$A:$A,'Product Families'!$E:$E),"")</f>
        <v/>
      </c>
      <c r="F4083" s="7" t="str">
        <f t="array" ref="F4083">IFERROR(XLOOKUP($C4083,'Product Families'!$A:$A,'Product Families'!$F:$F),"")</f>
        <v/>
      </c>
      <c r="G4083" s="7" t="str">
        <f t="array" ref="G4083">IFERROR(XLOOKUP($C4083,'Product Families'!$A:$A,'Product Families'!$G:$G),"")</f>
        <v/>
      </c>
      <c r="J4083" s="7" t="str">
        <f>IFERROR(ROUND(AVERAGEIF('Week 1 - Making'!$B:$B,'Product List'!$A4083,'Week 1 - Making'!$P:$P),0),"")</f>
        <v/>
      </c>
      <c r="K4083" s="7" t="str">
        <f>IFERROR(ROUND(AVERAGEIF('Week 2 - Making'!$B:$B,'Product List'!$A4083,'Week 2 - Making'!$P:$P),0),"")</f>
        <v/>
      </c>
      <c r="L4083" s="263" t="str">
        <f>IFERROR(ROUND(AVERAGEIF('Week 3 - Making'!$B:$B,'Product List'!$A4083,'Week 3 - Making'!$P:$P),0),"")</f>
        <v/>
      </c>
      <c r="M4083" s="7" t="str">
        <f>IFERROR(ROUND(AVERAGEIF('Week 4 - Making'!$B:$B,'Product List'!$A4083,'Week 4 - Making'!$P:$P),0),"")</f>
        <v/>
      </c>
      <c r="N4083" s="7" t="str">
        <f>IFERROR(ROUND(AVERAGEIF('Week 5 - Making'!$B:$B,'Product List'!$A4083,'Week 5 - Making'!$P:$P),0),"")</f>
        <v/>
      </c>
      <c r="O4083" s="7"/>
      <c r="P4083" s="7" t="str">
        <f t="array" ref="P4083">iferror(xlookup(C4083,'Product Families'!A:A,'Product Families'!S:S),"")</f>
        <v/>
      </c>
    </row>
    <row r="4084" ht="14.25" customHeight="1">
      <c r="A4084" s="122"/>
      <c r="B4084" s="270"/>
      <c r="C4084" s="122"/>
      <c r="D4084" s="7" t="str">
        <f t="array" ref="D4084">IFERROR(XLOOKUP($C4084,'Product Families'!$A:$A,'Product Families'!$D:$D),"")</f>
        <v/>
      </c>
      <c r="E4084" s="7" t="str">
        <f t="array" ref="E4084">IFERROR(XLOOKUP($C4084,'Product Families'!$A:$A,'Product Families'!$E:$E),"")</f>
        <v/>
      </c>
      <c r="F4084" s="7" t="str">
        <f t="array" ref="F4084">IFERROR(XLOOKUP($C4084,'Product Families'!$A:$A,'Product Families'!$F:$F),"")</f>
        <v/>
      </c>
      <c r="G4084" s="7" t="str">
        <f t="array" ref="G4084">IFERROR(XLOOKUP($C4084,'Product Families'!$A:$A,'Product Families'!$G:$G),"")</f>
        <v/>
      </c>
      <c r="J4084" s="7" t="str">
        <f>IFERROR(ROUND(AVERAGEIF('Week 1 - Making'!$B:$B,'Product List'!$A4084,'Week 1 - Making'!$P:$P),0),"")</f>
        <v/>
      </c>
      <c r="K4084" s="7" t="str">
        <f>IFERROR(ROUND(AVERAGEIF('Week 2 - Making'!$B:$B,'Product List'!$A4084,'Week 2 - Making'!$P:$P),0),"")</f>
        <v/>
      </c>
      <c r="L4084" s="263" t="str">
        <f>IFERROR(ROUND(AVERAGEIF('Week 3 - Making'!$B:$B,'Product List'!$A4084,'Week 3 - Making'!$P:$P),0),"")</f>
        <v/>
      </c>
      <c r="M4084" s="7" t="str">
        <f>IFERROR(ROUND(AVERAGEIF('Week 4 - Making'!$B:$B,'Product List'!$A4084,'Week 4 - Making'!$P:$P),0),"")</f>
        <v/>
      </c>
      <c r="N4084" s="7" t="str">
        <f>IFERROR(ROUND(AVERAGEIF('Week 5 - Making'!$B:$B,'Product List'!$A4084,'Week 5 - Making'!$P:$P),0),"")</f>
        <v/>
      </c>
      <c r="O4084" s="7"/>
      <c r="P4084" s="7" t="str">
        <f t="array" ref="P4084">iferror(xlookup(C4084,'Product Families'!A:A,'Product Families'!S:S),"")</f>
        <v/>
      </c>
    </row>
    <row r="4085" ht="14.25" customHeight="1">
      <c r="A4085" s="122"/>
      <c r="B4085" s="270"/>
      <c r="C4085" s="122"/>
      <c r="D4085" s="7" t="str">
        <f t="array" ref="D4085">IFERROR(XLOOKUP($C4085,'Product Families'!$A:$A,'Product Families'!$D:$D),"")</f>
        <v/>
      </c>
      <c r="E4085" s="7" t="str">
        <f t="array" ref="E4085">IFERROR(XLOOKUP($C4085,'Product Families'!$A:$A,'Product Families'!$E:$E),"")</f>
        <v/>
      </c>
      <c r="F4085" s="7" t="str">
        <f t="array" ref="F4085">IFERROR(XLOOKUP($C4085,'Product Families'!$A:$A,'Product Families'!$F:$F),"")</f>
        <v/>
      </c>
      <c r="G4085" s="7" t="str">
        <f t="array" ref="G4085">IFERROR(XLOOKUP($C4085,'Product Families'!$A:$A,'Product Families'!$G:$G),"")</f>
        <v/>
      </c>
      <c r="J4085" s="7" t="str">
        <f>IFERROR(ROUND(AVERAGEIF('Week 1 - Making'!$B:$B,'Product List'!$A4085,'Week 1 - Making'!$P:$P),0),"")</f>
        <v/>
      </c>
      <c r="K4085" s="7" t="str">
        <f>IFERROR(ROUND(AVERAGEIF('Week 2 - Making'!$B:$B,'Product List'!$A4085,'Week 2 - Making'!$P:$P),0),"")</f>
        <v/>
      </c>
      <c r="L4085" s="263" t="str">
        <f>IFERROR(ROUND(AVERAGEIF('Week 3 - Making'!$B:$B,'Product List'!$A4085,'Week 3 - Making'!$P:$P),0),"")</f>
        <v/>
      </c>
      <c r="M4085" s="7" t="str">
        <f>IFERROR(ROUND(AVERAGEIF('Week 4 - Making'!$B:$B,'Product List'!$A4085,'Week 4 - Making'!$P:$P),0),"")</f>
        <v/>
      </c>
      <c r="N4085" s="7" t="str">
        <f>IFERROR(ROUND(AVERAGEIF('Week 5 - Making'!$B:$B,'Product List'!$A4085,'Week 5 - Making'!$P:$P),0),"")</f>
        <v/>
      </c>
      <c r="O4085" s="7"/>
      <c r="P4085" s="7" t="str">
        <f t="array" ref="P4085">iferror(xlookup(C4085,'Product Families'!A:A,'Product Families'!S:S),"")</f>
        <v/>
      </c>
    </row>
    <row r="4086" ht="14.25" customHeight="1">
      <c r="A4086" s="122"/>
      <c r="B4086" s="270"/>
      <c r="C4086" s="122"/>
      <c r="D4086" s="7" t="str">
        <f t="array" ref="D4086">IFERROR(XLOOKUP($C4086,'Product Families'!$A:$A,'Product Families'!$D:$D),"")</f>
        <v/>
      </c>
      <c r="E4086" s="7" t="str">
        <f t="array" ref="E4086">IFERROR(XLOOKUP($C4086,'Product Families'!$A:$A,'Product Families'!$E:$E),"")</f>
        <v/>
      </c>
      <c r="F4086" s="7" t="str">
        <f t="array" ref="F4086">IFERROR(XLOOKUP($C4086,'Product Families'!$A:$A,'Product Families'!$F:$F),"")</f>
        <v/>
      </c>
      <c r="G4086" s="7" t="str">
        <f t="array" ref="G4086">IFERROR(XLOOKUP($C4086,'Product Families'!$A:$A,'Product Families'!$G:$G),"")</f>
        <v/>
      </c>
      <c r="J4086" s="7" t="str">
        <f>IFERROR(ROUND(AVERAGEIF('Week 1 - Making'!$B:$B,'Product List'!$A4086,'Week 1 - Making'!$P:$P),0),"")</f>
        <v/>
      </c>
      <c r="K4086" s="7" t="str">
        <f>IFERROR(ROUND(AVERAGEIF('Week 2 - Making'!$B:$B,'Product List'!$A4086,'Week 2 - Making'!$P:$P),0),"")</f>
        <v/>
      </c>
      <c r="L4086" s="263" t="str">
        <f>IFERROR(ROUND(AVERAGEIF('Week 3 - Making'!$B:$B,'Product List'!$A4086,'Week 3 - Making'!$P:$P),0),"")</f>
        <v/>
      </c>
      <c r="M4086" s="7" t="str">
        <f>IFERROR(ROUND(AVERAGEIF('Week 4 - Making'!$B:$B,'Product List'!$A4086,'Week 4 - Making'!$P:$P),0),"")</f>
        <v/>
      </c>
      <c r="N4086" s="7" t="str">
        <f>IFERROR(ROUND(AVERAGEIF('Week 5 - Making'!$B:$B,'Product List'!$A4086,'Week 5 - Making'!$P:$P),0),"")</f>
        <v/>
      </c>
      <c r="O4086" s="7"/>
      <c r="P4086" s="7" t="str">
        <f t="array" ref="P4086">iferror(xlookup(C4086,'Product Families'!A:A,'Product Families'!S:S),"")</f>
        <v/>
      </c>
    </row>
    <row r="4087" ht="14.25" customHeight="1">
      <c r="A4087" s="122"/>
      <c r="B4087" s="270"/>
      <c r="C4087" s="122"/>
      <c r="D4087" s="7" t="str">
        <f t="array" ref="D4087">IFERROR(XLOOKUP($C4087,'Product Families'!$A:$A,'Product Families'!$D:$D),"")</f>
        <v/>
      </c>
      <c r="E4087" s="7" t="str">
        <f t="array" ref="E4087">IFERROR(XLOOKUP($C4087,'Product Families'!$A:$A,'Product Families'!$E:$E),"")</f>
        <v/>
      </c>
      <c r="F4087" s="7" t="str">
        <f t="array" ref="F4087">IFERROR(XLOOKUP($C4087,'Product Families'!$A:$A,'Product Families'!$F:$F),"")</f>
        <v/>
      </c>
      <c r="G4087" s="7" t="str">
        <f t="array" ref="G4087">IFERROR(XLOOKUP($C4087,'Product Families'!$A:$A,'Product Families'!$G:$G),"")</f>
        <v/>
      </c>
      <c r="J4087" s="7" t="str">
        <f>IFERROR(ROUND(AVERAGEIF('Week 1 - Making'!$B:$B,'Product List'!$A4087,'Week 1 - Making'!$P:$P),0),"")</f>
        <v/>
      </c>
      <c r="K4087" s="7" t="str">
        <f>IFERROR(ROUND(AVERAGEIF('Week 2 - Making'!$B:$B,'Product List'!$A4087,'Week 2 - Making'!$P:$P),0),"")</f>
        <v/>
      </c>
      <c r="L4087" s="263" t="str">
        <f>IFERROR(ROUND(AVERAGEIF('Week 3 - Making'!$B:$B,'Product List'!$A4087,'Week 3 - Making'!$P:$P),0),"")</f>
        <v/>
      </c>
      <c r="M4087" s="7" t="str">
        <f>IFERROR(ROUND(AVERAGEIF('Week 4 - Making'!$B:$B,'Product List'!$A4087,'Week 4 - Making'!$P:$P),0),"")</f>
        <v/>
      </c>
      <c r="N4087" s="7" t="str">
        <f>IFERROR(ROUND(AVERAGEIF('Week 5 - Making'!$B:$B,'Product List'!$A4087,'Week 5 - Making'!$P:$P),0),"")</f>
        <v/>
      </c>
      <c r="O4087" s="7"/>
      <c r="P4087" s="7" t="str">
        <f t="array" ref="P4087">iferror(xlookup(C4087,'Product Families'!A:A,'Product Families'!S:S),"")</f>
        <v/>
      </c>
    </row>
    <row r="4088" ht="14.25" customHeight="1">
      <c r="A4088" s="122"/>
      <c r="B4088" s="270"/>
      <c r="C4088" s="122"/>
      <c r="D4088" s="7" t="str">
        <f t="array" ref="D4088">IFERROR(XLOOKUP($C4088,'Product Families'!$A:$A,'Product Families'!$D:$D),"")</f>
        <v/>
      </c>
      <c r="E4088" s="7" t="str">
        <f t="array" ref="E4088">IFERROR(XLOOKUP($C4088,'Product Families'!$A:$A,'Product Families'!$E:$E),"")</f>
        <v/>
      </c>
      <c r="F4088" s="7" t="str">
        <f t="array" ref="F4088">IFERROR(XLOOKUP($C4088,'Product Families'!$A:$A,'Product Families'!$F:$F),"")</f>
        <v/>
      </c>
      <c r="G4088" s="7" t="str">
        <f t="array" ref="G4088">IFERROR(XLOOKUP($C4088,'Product Families'!$A:$A,'Product Families'!$G:$G),"")</f>
        <v/>
      </c>
      <c r="J4088" s="7" t="str">
        <f>IFERROR(ROUND(AVERAGEIF('Week 1 - Making'!$B:$B,'Product List'!$A4088,'Week 1 - Making'!$P:$P),0),"")</f>
        <v/>
      </c>
      <c r="K4088" s="7" t="str">
        <f>IFERROR(ROUND(AVERAGEIF('Week 2 - Making'!$B:$B,'Product List'!$A4088,'Week 2 - Making'!$P:$P),0),"")</f>
        <v/>
      </c>
      <c r="L4088" s="263" t="str">
        <f>IFERROR(ROUND(AVERAGEIF('Week 3 - Making'!$B:$B,'Product List'!$A4088,'Week 3 - Making'!$P:$P),0),"")</f>
        <v/>
      </c>
      <c r="M4088" s="7" t="str">
        <f>IFERROR(ROUND(AVERAGEIF('Week 4 - Making'!$B:$B,'Product List'!$A4088,'Week 4 - Making'!$P:$P),0),"")</f>
        <v/>
      </c>
      <c r="N4088" s="7" t="str">
        <f>IFERROR(ROUND(AVERAGEIF('Week 5 - Making'!$B:$B,'Product List'!$A4088,'Week 5 - Making'!$P:$P),0),"")</f>
        <v/>
      </c>
      <c r="O4088" s="7"/>
      <c r="P4088" s="7" t="str">
        <f t="array" ref="P4088">iferror(xlookup(C4088,'Product Families'!A:A,'Product Families'!S:S),"")</f>
        <v/>
      </c>
    </row>
    <row r="4089" ht="14.25" customHeight="1">
      <c r="A4089" s="122"/>
      <c r="B4089" s="270"/>
      <c r="C4089" s="122"/>
      <c r="D4089" s="7" t="str">
        <f t="array" ref="D4089">IFERROR(XLOOKUP($C4089,'Product Families'!$A:$A,'Product Families'!$D:$D),"")</f>
        <v/>
      </c>
      <c r="E4089" s="7" t="str">
        <f t="array" ref="E4089">IFERROR(XLOOKUP($C4089,'Product Families'!$A:$A,'Product Families'!$E:$E),"")</f>
        <v/>
      </c>
      <c r="F4089" s="7" t="str">
        <f t="array" ref="F4089">IFERROR(XLOOKUP($C4089,'Product Families'!$A:$A,'Product Families'!$F:$F),"")</f>
        <v/>
      </c>
      <c r="G4089" s="7" t="str">
        <f t="array" ref="G4089">IFERROR(XLOOKUP($C4089,'Product Families'!$A:$A,'Product Families'!$G:$G),"")</f>
        <v/>
      </c>
      <c r="J4089" s="7" t="str">
        <f>IFERROR(ROUND(AVERAGEIF('Week 1 - Making'!$B:$B,'Product List'!$A4089,'Week 1 - Making'!$P:$P),0),"")</f>
        <v/>
      </c>
      <c r="K4089" s="7" t="str">
        <f>IFERROR(ROUND(AVERAGEIF('Week 2 - Making'!$B:$B,'Product List'!$A4089,'Week 2 - Making'!$P:$P),0),"")</f>
        <v/>
      </c>
      <c r="L4089" s="263" t="str">
        <f>IFERROR(ROUND(AVERAGEIF('Week 3 - Making'!$B:$B,'Product List'!$A4089,'Week 3 - Making'!$P:$P),0),"")</f>
        <v/>
      </c>
      <c r="M4089" s="7" t="str">
        <f>IFERROR(ROUND(AVERAGEIF('Week 4 - Making'!$B:$B,'Product List'!$A4089,'Week 4 - Making'!$P:$P),0),"")</f>
        <v/>
      </c>
      <c r="N4089" s="7" t="str">
        <f>IFERROR(ROUND(AVERAGEIF('Week 5 - Making'!$B:$B,'Product List'!$A4089,'Week 5 - Making'!$P:$P),0),"")</f>
        <v/>
      </c>
      <c r="O4089" s="7"/>
      <c r="P4089" s="7" t="str">
        <f t="array" ref="P4089">iferror(xlookup(C4089,'Product Families'!A:A,'Product Families'!S:S),"")</f>
        <v/>
      </c>
    </row>
    <row r="4090" ht="14.25" customHeight="1">
      <c r="A4090" s="122"/>
      <c r="B4090" s="270"/>
      <c r="C4090" s="122"/>
      <c r="D4090" s="7" t="str">
        <f t="array" ref="D4090">IFERROR(XLOOKUP($C4090,'Product Families'!$A:$A,'Product Families'!$D:$D),"")</f>
        <v/>
      </c>
      <c r="E4090" s="7" t="str">
        <f t="array" ref="E4090">IFERROR(XLOOKUP($C4090,'Product Families'!$A:$A,'Product Families'!$E:$E),"")</f>
        <v/>
      </c>
      <c r="F4090" s="7" t="str">
        <f t="array" ref="F4090">IFERROR(XLOOKUP($C4090,'Product Families'!$A:$A,'Product Families'!$F:$F),"")</f>
        <v/>
      </c>
      <c r="G4090" s="7" t="str">
        <f t="array" ref="G4090">IFERROR(XLOOKUP($C4090,'Product Families'!$A:$A,'Product Families'!$G:$G),"")</f>
        <v/>
      </c>
      <c r="J4090" s="7" t="str">
        <f>IFERROR(ROUND(AVERAGEIF('Week 1 - Making'!$B:$B,'Product List'!$A4090,'Week 1 - Making'!$P:$P),0),"")</f>
        <v/>
      </c>
      <c r="K4090" s="7" t="str">
        <f>IFERROR(ROUND(AVERAGEIF('Week 2 - Making'!$B:$B,'Product List'!$A4090,'Week 2 - Making'!$P:$P),0),"")</f>
        <v/>
      </c>
      <c r="L4090" s="263" t="str">
        <f>IFERROR(ROUND(AVERAGEIF('Week 3 - Making'!$B:$B,'Product List'!$A4090,'Week 3 - Making'!$P:$P),0),"")</f>
        <v/>
      </c>
      <c r="M4090" s="7" t="str">
        <f>IFERROR(ROUND(AVERAGEIF('Week 4 - Making'!$B:$B,'Product List'!$A4090,'Week 4 - Making'!$P:$P),0),"")</f>
        <v/>
      </c>
      <c r="N4090" s="7" t="str">
        <f>IFERROR(ROUND(AVERAGEIF('Week 5 - Making'!$B:$B,'Product List'!$A4090,'Week 5 - Making'!$P:$P),0),"")</f>
        <v/>
      </c>
      <c r="O4090" s="7"/>
      <c r="P4090" s="7" t="str">
        <f t="array" ref="P4090">iferror(xlookup(C4090,'Product Families'!A:A,'Product Families'!S:S),"")</f>
        <v/>
      </c>
    </row>
    <row r="4091" ht="14.25" customHeight="1">
      <c r="A4091" s="122"/>
      <c r="B4091" s="270"/>
      <c r="C4091" s="122"/>
      <c r="D4091" s="7" t="str">
        <f t="array" ref="D4091">IFERROR(XLOOKUP($C4091,'Product Families'!$A:$A,'Product Families'!$D:$D),"")</f>
        <v/>
      </c>
      <c r="E4091" s="7" t="str">
        <f t="array" ref="E4091">IFERROR(XLOOKUP($C4091,'Product Families'!$A:$A,'Product Families'!$E:$E),"")</f>
        <v/>
      </c>
      <c r="F4091" s="7" t="str">
        <f t="array" ref="F4091">IFERROR(XLOOKUP($C4091,'Product Families'!$A:$A,'Product Families'!$F:$F),"")</f>
        <v/>
      </c>
      <c r="G4091" s="7" t="str">
        <f t="array" ref="G4091">IFERROR(XLOOKUP($C4091,'Product Families'!$A:$A,'Product Families'!$G:$G),"")</f>
        <v/>
      </c>
      <c r="J4091" s="7" t="str">
        <f>IFERROR(ROUND(AVERAGEIF('Week 1 - Making'!$B:$B,'Product List'!$A4091,'Week 1 - Making'!$P:$P),0),"")</f>
        <v/>
      </c>
      <c r="K4091" s="7" t="str">
        <f>IFERROR(ROUND(AVERAGEIF('Week 2 - Making'!$B:$B,'Product List'!$A4091,'Week 2 - Making'!$P:$P),0),"")</f>
        <v/>
      </c>
      <c r="L4091" s="263" t="str">
        <f>IFERROR(ROUND(AVERAGEIF('Week 3 - Making'!$B:$B,'Product List'!$A4091,'Week 3 - Making'!$P:$P),0),"")</f>
        <v/>
      </c>
      <c r="M4091" s="7" t="str">
        <f>IFERROR(ROUND(AVERAGEIF('Week 4 - Making'!$B:$B,'Product List'!$A4091,'Week 4 - Making'!$P:$P),0),"")</f>
        <v/>
      </c>
      <c r="N4091" s="7" t="str">
        <f>IFERROR(ROUND(AVERAGEIF('Week 5 - Making'!$B:$B,'Product List'!$A4091,'Week 5 - Making'!$P:$P),0),"")</f>
        <v/>
      </c>
      <c r="O4091" s="7"/>
      <c r="P4091" s="7" t="str">
        <f t="array" ref="P4091">iferror(xlookup(C4091,'Product Families'!A:A,'Product Families'!S:S),"")</f>
        <v/>
      </c>
    </row>
    <row r="4092" ht="14.25" customHeight="1">
      <c r="A4092" s="122"/>
      <c r="B4092" s="270"/>
      <c r="C4092" s="122"/>
      <c r="D4092" s="7" t="str">
        <f t="array" ref="D4092">IFERROR(XLOOKUP($C4092,'Product Families'!$A:$A,'Product Families'!$D:$D),"")</f>
        <v/>
      </c>
      <c r="E4092" s="7" t="str">
        <f t="array" ref="E4092">IFERROR(XLOOKUP($C4092,'Product Families'!$A:$A,'Product Families'!$E:$E),"")</f>
        <v/>
      </c>
      <c r="F4092" s="7" t="str">
        <f t="array" ref="F4092">IFERROR(XLOOKUP($C4092,'Product Families'!$A:$A,'Product Families'!$F:$F),"")</f>
        <v/>
      </c>
      <c r="G4092" s="7" t="str">
        <f t="array" ref="G4092">IFERROR(XLOOKUP($C4092,'Product Families'!$A:$A,'Product Families'!$G:$G),"")</f>
        <v/>
      </c>
      <c r="J4092" s="7" t="str">
        <f>IFERROR(ROUND(AVERAGEIF('Week 1 - Making'!$B:$B,'Product List'!$A4092,'Week 1 - Making'!$P:$P),0),"")</f>
        <v/>
      </c>
      <c r="K4092" s="7" t="str">
        <f>IFERROR(ROUND(AVERAGEIF('Week 2 - Making'!$B:$B,'Product List'!$A4092,'Week 2 - Making'!$P:$P),0),"")</f>
        <v/>
      </c>
      <c r="L4092" s="263" t="str">
        <f>IFERROR(ROUND(AVERAGEIF('Week 3 - Making'!$B:$B,'Product List'!$A4092,'Week 3 - Making'!$P:$P),0),"")</f>
        <v/>
      </c>
      <c r="M4092" s="7" t="str">
        <f>IFERROR(ROUND(AVERAGEIF('Week 4 - Making'!$B:$B,'Product List'!$A4092,'Week 4 - Making'!$P:$P),0),"")</f>
        <v/>
      </c>
      <c r="N4092" s="7" t="str">
        <f>IFERROR(ROUND(AVERAGEIF('Week 5 - Making'!$B:$B,'Product List'!$A4092,'Week 5 - Making'!$P:$P),0),"")</f>
        <v/>
      </c>
      <c r="O4092" s="7"/>
      <c r="P4092" s="7" t="str">
        <f t="array" ref="P4092">iferror(xlookup(C4092,'Product Families'!A:A,'Product Families'!S:S),"")</f>
        <v/>
      </c>
    </row>
    <row r="4093" ht="14.25" customHeight="1">
      <c r="A4093" s="122"/>
      <c r="B4093" s="270"/>
      <c r="C4093" s="122"/>
      <c r="D4093" s="7" t="str">
        <f t="array" ref="D4093">IFERROR(XLOOKUP($C4093,'Product Families'!$A:$A,'Product Families'!$D:$D),"")</f>
        <v/>
      </c>
      <c r="E4093" s="7" t="str">
        <f t="array" ref="E4093">IFERROR(XLOOKUP($C4093,'Product Families'!$A:$A,'Product Families'!$E:$E),"")</f>
        <v/>
      </c>
      <c r="F4093" s="7" t="str">
        <f t="array" ref="F4093">IFERROR(XLOOKUP($C4093,'Product Families'!$A:$A,'Product Families'!$F:$F),"")</f>
        <v/>
      </c>
      <c r="G4093" s="7" t="str">
        <f t="array" ref="G4093">IFERROR(XLOOKUP($C4093,'Product Families'!$A:$A,'Product Families'!$G:$G),"")</f>
        <v/>
      </c>
      <c r="J4093" s="7" t="str">
        <f>IFERROR(ROUND(AVERAGEIF('Week 1 - Making'!$B:$B,'Product List'!$A4093,'Week 1 - Making'!$P:$P),0),"")</f>
        <v/>
      </c>
      <c r="K4093" s="7" t="str">
        <f>IFERROR(ROUND(AVERAGEIF('Week 2 - Making'!$B:$B,'Product List'!$A4093,'Week 2 - Making'!$P:$P),0),"")</f>
        <v/>
      </c>
      <c r="L4093" s="263" t="str">
        <f>IFERROR(ROUND(AVERAGEIF('Week 3 - Making'!$B:$B,'Product List'!$A4093,'Week 3 - Making'!$P:$P),0),"")</f>
        <v/>
      </c>
      <c r="M4093" s="7" t="str">
        <f>IFERROR(ROUND(AVERAGEIF('Week 4 - Making'!$B:$B,'Product List'!$A4093,'Week 4 - Making'!$P:$P),0),"")</f>
        <v/>
      </c>
      <c r="N4093" s="7" t="str">
        <f>IFERROR(ROUND(AVERAGEIF('Week 5 - Making'!$B:$B,'Product List'!$A4093,'Week 5 - Making'!$P:$P),0),"")</f>
        <v/>
      </c>
      <c r="O4093" s="7"/>
      <c r="P4093" s="7" t="str">
        <f t="array" ref="P4093">iferror(xlookup(C4093,'Product Families'!A:A,'Product Families'!S:S),"")</f>
        <v/>
      </c>
    </row>
    <row r="4094" ht="14.25" customHeight="1">
      <c r="A4094" s="122"/>
      <c r="B4094" s="270"/>
      <c r="C4094" s="122"/>
      <c r="D4094" s="7" t="str">
        <f t="array" ref="D4094">IFERROR(XLOOKUP($C4094,'Product Families'!$A:$A,'Product Families'!$D:$D),"")</f>
        <v/>
      </c>
      <c r="E4094" s="7" t="str">
        <f t="array" ref="E4094">IFERROR(XLOOKUP($C4094,'Product Families'!$A:$A,'Product Families'!$E:$E),"")</f>
        <v/>
      </c>
      <c r="F4094" s="7" t="str">
        <f t="array" ref="F4094">IFERROR(XLOOKUP($C4094,'Product Families'!$A:$A,'Product Families'!$F:$F),"")</f>
        <v/>
      </c>
      <c r="G4094" s="7" t="str">
        <f t="array" ref="G4094">IFERROR(XLOOKUP($C4094,'Product Families'!$A:$A,'Product Families'!$G:$G),"")</f>
        <v/>
      </c>
      <c r="J4094" s="7" t="str">
        <f>IFERROR(ROUND(AVERAGEIF('Week 1 - Making'!$B:$B,'Product List'!$A4094,'Week 1 - Making'!$P:$P),0),"")</f>
        <v/>
      </c>
      <c r="K4094" s="7" t="str">
        <f>IFERROR(ROUND(AVERAGEIF('Week 2 - Making'!$B:$B,'Product List'!$A4094,'Week 2 - Making'!$P:$P),0),"")</f>
        <v/>
      </c>
      <c r="L4094" s="263" t="str">
        <f>IFERROR(ROUND(AVERAGEIF('Week 3 - Making'!$B:$B,'Product List'!$A4094,'Week 3 - Making'!$P:$P),0),"")</f>
        <v/>
      </c>
      <c r="M4094" s="7" t="str">
        <f>IFERROR(ROUND(AVERAGEIF('Week 4 - Making'!$B:$B,'Product List'!$A4094,'Week 4 - Making'!$P:$P),0),"")</f>
        <v/>
      </c>
      <c r="N4094" s="7" t="str">
        <f>IFERROR(ROUND(AVERAGEIF('Week 5 - Making'!$B:$B,'Product List'!$A4094,'Week 5 - Making'!$P:$P),0),"")</f>
        <v/>
      </c>
      <c r="O4094" s="7"/>
      <c r="P4094" s="7" t="str">
        <f t="array" ref="P4094">iferror(xlookup(C4094,'Product Families'!A:A,'Product Families'!S:S),"")</f>
        <v/>
      </c>
    </row>
    <row r="4095" ht="14.25" customHeight="1">
      <c r="A4095" s="122"/>
      <c r="B4095" s="270"/>
      <c r="C4095" s="122"/>
      <c r="D4095" s="7" t="str">
        <f t="array" ref="D4095">IFERROR(XLOOKUP($C4095,'Product Families'!$A:$A,'Product Families'!$D:$D),"")</f>
        <v/>
      </c>
      <c r="E4095" s="7" t="str">
        <f t="array" ref="E4095">IFERROR(XLOOKUP($C4095,'Product Families'!$A:$A,'Product Families'!$E:$E),"")</f>
        <v/>
      </c>
      <c r="F4095" s="7" t="str">
        <f t="array" ref="F4095">IFERROR(XLOOKUP($C4095,'Product Families'!$A:$A,'Product Families'!$F:$F),"")</f>
        <v/>
      </c>
      <c r="G4095" s="7" t="str">
        <f t="array" ref="G4095">IFERROR(XLOOKUP($C4095,'Product Families'!$A:$A,'Product Families'!$G:$G),"")</f>
        <v/>
      </c>
      <c r="J4095" s="7" t="str">
        <f>IFERROR(ROUND(AVERAGEIF('Week 1 - Making'!$B:$B,'Product List'!$A4095,'Week 1 - Making'!$P:$P),0),"")</f>
        <v/>
      </c>
      <c r="K4095" s="7" t="str">
        <f>IFERROR(ROUND(AVERAGEIF('Week 2 - Making'!$B:$B,'Product List'!$A4095,'Week 2 - Making'!$P:$P),0),"")</f>
        <v/>
      </c>
      <c r="L4095" s="263" t="str">
        <f>IFERROR(ROUND(AVERAGEIF('Week 3 - Making'!$B:$B,'Product List'!$A4095,'Week 3 - Making'!$P:$P),0),"")</f>
        <v/>
      </c>
      <c r="M4095" s="7" t="str">
        <f>IFERROR(ROUND(AVERAGEIF('Week 4 - Making'!$B:$B,'Product List'!$A4095,'Week 4 - Making'!$P:$P),0),"")</f>
        <v/>
      </c>
      <c r="N4095" s="7" t="str">
        <f>IFERROR(ROUND(AVERAGEIF('Week 5 - Making'!$B:$B,'Product List'!$A4095,'Week 5 - Making'!$P:$P),0),"")</f>
        <v/>
      </c>
      <c r="O4095" s="7"/>
      <c r="P4095" s="7" t="str">
        <f t="array" ref="P4095">iferror(xlookup(C4095,'Product Families'!A:A,'Product Families'!S:S),"")</f>
        <v/>
      </c>
    </row>
    <row r="4096" ht="14.25" customHeight="1">
      <c r="A4096" s="122"/>
      <c r="B4096" s="270"/>
      <c r="C4096" s="122"/>
      <c r="D4096" s="7" t="str">
        <f t="array" ref="D4096">IFERROR(XLOOKUP($C4096,'Product Families'!$A:$A,'Product Families'!$D:$D),"")</f>
        <v/>
      </c>
      <c r="E4096" s="7" t="str">
        <f t="array" ref="E4096">IFERROR(XLOOKUP($C4096,'Product Families'!$A:$A,'Product Families'!$E:$E),"")</f>
        <v/>
      </c>
      <c r="F4096" s="7" t="str">
        <f t="array" ref="F4096">IFERROR(XLOOKUP($C4096,'Product Families'!$A:$A,'Product Families'!$F:$F),"")</f>
        <v/>
      </c>
      <c r="G4096" s="7" t="str">
        <f t="array" ref="G4096">IFERROR(XLOOKUP($C4096,'Product Families'!$A:$A,'Product Families'!$G:$G),"")</f>
        <v/>
      </c>
      <c r="J4096" s="7" t="str">
        <f>IFERROR(ROUND(AVERAGEIF('Week 1 - Making'!$B:$B,'Product List'!$A4096,'Week 1 - Making'!$P:$P),0),"")</f>
        <v/>
      </c>
      <c r="K4096" s="7" t="str">
        <f>IFERROR(ROUND(AVERAGEIF('Week 2 - Making'!$B:$B,'Product List'!$A4096,'Week 2 - Making'!$P:$P),0),"")</f>
        <v/>
      </c>
      <c r="L4096" s="263" t="str">
        <f>IFERROR(ROUND(AVERAGEIF('Week 3 - Making'!$B:$B,'Product List'!$A4096,'Week 3 - Making'!$P:$P),0),"")</f>
        <v/>
      </c>
      <c r="M4096" s="7" t="str">
        <f>IFERROR(ROUND(AVERAGEIF('Week 4 - Making'!$B:$B,'Product List'!$A4096,'Week 4 - Making'!$P:$P),0),"")</f>
        <v/>
      </c>
      <c r="N4096" s="7" t="str">
        <f>IFERROR(ROUND(AVERAGEIF('Week 5 - Making'!$B:$B,'Product List'!$A4096,'Week 5 - Making'!$P:$P),0),"")</f>
        <v/>
      </c>
      <c r="O4096" s="7"/>
      <c r="P4096" s="7" t="str">
        <f t="array" ref="P4096">iferror(xlookup(C4096,'Product Families'!A:A,'Product Families'!S:S),"")</f>
        <v/>
      </c>
    </row>
    <row r="4097" ht="14.25" customHeight="1">
      <c r="A4097" s="122"/>
      <c r="B4097" s="270"/>
      <c r="C4097" s="122"/>
      <c r="D4097" s="7" t="str">
        <f t="array" ref="D4097">IFERROR(XLOOKUP($C4097,'Product Families'!$A:$A,'Product Families'!$D:$D),"")</f>
        <v/>
      </c>
      <c r="E4097" s="7" t="str">
        <f t="array" ref="E4097">IFERROR(XLOOKUP($C4097,'Product Families'!$A:$A,'Product Families'!$E:$E),"")</f>
        <v/>
      </c>
      <c r="F4097" s="7" t="str">
        <f t="array" ref="F4097">IFERROR(XLOOKUP($C4097,'Product Families'!$A:$A,'Product Families'!$F:$F),"")</f>
        <v/>
      </c>
      <c r="G4097" s="7" t="str">
        <f t="array" ref="G4097">IFERROR(XLOOKUP($C4097,'Product Families'!$A:$A,'Product Families'!$G:$G),"")</f>
        <v/>
      </c>
      <c r="J4097" s="7" t="str">
        <f>IFERROR(ROUND(AVERAGEIF('Week 1 - Making'!$B:$B,'Product List'!$A4097,'Week 1 - Making'!$P:$P),0),"")</f>
        <v/>
      </c>
      <c r="K4097" s="7" t="str">
        <f>IFERROR(ROUND(AVERAGEIF('Week 2 - Making'!$B:$B,'Product List'!$A4097,'Week 2 - Making'!$P:$P),0),"")</f>
        <v/>
      </c>
      <c r="L4097" s="263" t="str">
        <f>IFERROR(ROUND(AVERAGEIF('Week 3 - Making'!$B:$B,'Product List'!$A4097,'Week 3 - Making'!$P:$P),0),"")</f>
        <v/>
      </c>
      <c r="M4097" s="7" t="str">
        <f>IFERROR(ROUND(AVERAGEIF('Week 4 - Making'!$B:$B,'Product List'!$A4097,'Week 4 - Making'!$P:$P),0),"")</f>
        <v/>
      </c>
      <c r="N4097" s="7" t="str">
        <f>IFERROR(ROUND(AVERAGEIF('Week 5 - Making'!$B:$B,'Product List'!$A4097,'Week 5 - Making'!$P:$P),0),"")</f>
        <v/>
      </c>
      <c r="O4097" s="7"/>
      <c r="P4097" s="7" t="str">
        <f t="array" ref="P4097">iferror(xlookup(C4097,'Product Families'!A:A,'Product Families'!S:S),"")</f>
        <v/>
      </c>
    </row>
    <row r="4098" ht="14.25" customHeight="1">
      <c r="A4098" s="122"/>
      <c r="B4098" s="270"/>
      <c r="C4098" s="122"/>
      <c r="D4098" s="7" t="str">
        <f t="array" ref="D4098">IFERROR(XLOOKUP($C4098,'Product Families'!$A:$A,'Product Families'!$D:$D),"")</f>
        <v/>
      </c>
      <c r="E4098" s="7" t="str">
        <f t="array" ref="E4098">IFERROR(XLOOKUP($C4098,'Product Families'!$A:$A,'Product Families'!$E:$E),"")</f>
        <v/>
      </c>
      <c r="F4098" s="7" t="str">
        <f t="array" ref="F4098">IFERROR(XLOOKUP($C4098,'Product Families'!$A:$A,'Product Families'!$F:$F),"")</f>
        <v/>
      </c>
      <c r="G4098" s="7" t="str">
        <f t="array" ref="G4098">IFERROR(XLOOKUP($C4098,'Product Families'!$A:$A,'Product Families'!$G:$G),"")</f>
        <v/>
      </c>
      <c r="J4098" s="7" t="str">
        <f>IFERROR(ROUND(AVERAGEIF('Week 1 - Making'!$B:$B,'Product List'!$A4098,'Week 1 - Making'!$P:$P),0),"")</f>
        <v/>
      </c>
      <c r="K4098" s="7" t="str">
        <f>IFERROR(ROUND(AVERAGEIF('Week 2 - Making'!$B:$B,'Product List'!$A4098,'Week 2 - Making'!$P:$P),0),"")</f>
        <v/>
      </c>
      <c r="L4098" s="263" t="str">
        <f>IFERROR(ROUND(AVERAGEIF('Week 3 - Making'!$B:$B,'Product List'!$A4098,'Week 3 - Making'!$P:$P),0),"")</f>
        <v/>
      </c>
      <c r="M4098" s="7" t="str">
        <f>IFERROR(ROUND(AVERAGEIF('Week 4 - Making'!$B:$B,'Product List'!$A4098,'Week 4 - Making'!$P:$P),0),"")</f>
        <v/>
      </c>
      <c r="N4098" s="7" t="str">
        <f>IFERROR(ROUND(AVERAGEIF('Week 5 - Making'!$B:$B,'Product List'!$A4098,'Week 5 - Making'!$P:$P),0),"")</f>
        <v/>
      </c>
      <c r="O4098" s="7"/>
      <c r="P4098" s="7" t="str">
        <f t="array" ref="P4098">iferror(xlookup(C4098,'Product Families'!A:A,'Product Families'!S:S),"")</f>
        <v/>
      </c>
    </row>
    <row r="4099" ht="14.25" customHeight="1">
      <c r="A4099" s="122"/>
      <c r="B4099" s="270"/>
      <c r="C4099" s="122"/>
      <c r="D4099" s="7" t="str">
        <f t="array" ref="D4099">IFERROR(XLOOKUP($C4099,'Product Families'!$A:$A,'Product Families'!$D:$D),"")</f>
        <v/>
      </c>
      <c r="E4099" s="7" t="str">
        <f t="array" ref="E4099">IFERROR(XLOOKUP($C4099,'Product Families'!$A:$A,'Product Families'!$E:$E),"")</f>
        <v/>
      </c>
      <c r="F4099" s="7" t="str">
        <f t="array" ref="F4099">IFERROR(XLOOKUP($C4099,'Product Families'!$A:$A,'Product Families'!$F:$F),"")</f>
        <v/>
      </c>
      <c r="G4099" s="7" t="str">
        <f t="array" ref="G4099">IFERROR(XLOOKUP($C4099,'Product Families'!$A:$A,'Product Families'!$G:$G),"")</f>
        <v/>
      </c>
      <c r="J4099" s="7" t="str">
        <f>IFERROR(ROUND(AVERAGEIF('Week 1 - Making'!$B:$B,'Product List'!$A4099,'Week 1 - Making'!$P:$P),0),"")</f>
        <v/>
      </c>
      <c r="K4099" s="7" t="str">
        <f>IFERROR(ROUND(AVERAGEIF('Week 2 - Making'!$B:$B,'Product List'!$A4099,'Week 2 - Making'!$P:$P),0),"")</f>
        <v/>
      </c>
      <c r="L4099" s="263" t="str">
        <f>IFERROR(ROUND(AVERAGEIF('Week 3 - Making'!$B:$B,'Product List'!$A4099,'Week 3 - Making'!$P:$P),0),"")</f>
        <v/>
      </c>
      <c r="M4099" s="7" t="str">
        <f>IFERROR(ROUND(AVERAGEIF('Week 4 - Making'!$B:$B,'Product List'!$A4099,'Week 4 - Making'!$P:$P),0),"")</f>
        <v/>
      </c>
      <c r="N4099" s="7" t="str">
        <f>IFERROR(ROUND(AVERAGEIF('Week 5 - Making'!$B:$B,'Product List'!$A4099,'Week 5 - Making'!$P:$P),0),"")</f>
        <v/>
      </c>
      <c r="O4099" s="7"/>
      <c r="P4099" s="7" t="str">
        <f t="array" ref="P4099">iferror(xlookup(C4099,'Product Families'!A:A,'Product Families'!S:S),"")</f>
        <v/>
      </c>
    </row>
    <row r="4100" ht="14.25" customHeight="1">
      <c r="A4100" s="122"/>
      <c r="B4100" s="270"/>
      <c r="C4100" s="122"/>
      <c r="D4100" s="7" t="str">
        <f t="array" ref="D4100">IFERROR(XLOOKUP($C4100,'Product Families'!$A:$A,'Product Families'!$D:$D),"")</f>
        <v/>
      </c>
      <c r="E4100" s="7" t="str">
        <f t="array" ref="E4100">IFERROR(XLOOKUP($C4100,'Product Families'!$A:$A,'Product Families'!$E:$E),"")</f>
        <v/>
      </c>
      <c r="F4100" s="7" t="str">
        <f t="array" ref="F4100">IFERROR(XLOOKUP($C4100,'Product Families'!$A:$A,'Product Families'!$F:$F),"")</f>
        <v/>
      </c>
      <c r="G4100" s="7" t="str">
        <f t="array" ref="G4100">IFERROR(XLOOKUP($C4100,'Product Families'!$A:$A,'Product Families'!$G:$G),"")</f>
        <v/>
      </c>
      <c r="J4100" s="7" t="str">
        <f>IFERROR(ROUND(AVERAGEIF('Week 1 - Making'!$B:$B,'Product List'!$A4100,'Week 1 - Making'!$P:$P),0),"")</f>
        <v/>
      </c>
      <c r="K4100" s="7" t="str">
        <f>IFERROR(ROUND(AVERAGEIF('Week 2 - Making'!$B:$B,'Product List'!$A4100,'Week 2 - Making'!$P:$P),0),"")</f>
        <v/>
      </c>
      <c r="L4100" s="263" t="str">
        <f>IFERROR(ROUND(AVERAGEIF('Week 3 - Making'!$B:$B,'Product List'!$A4100,'Week 3 - Making'!$P:$P),0),"")</f>
        <v/>
      </c>
      <c r="M4100" s="7" t="str">
        <f>IFERROR(ROUND(AVERAGEIF('Week 4 - Making'!$B:$B,'Product List'!$A4100,'Week 4 - Making'!$P:$P),0),"")</f>
        <v/>
      </c>
      <c r="N4100" s="7" t="str">
        <f>IFERROR(ROUND(AVERAGEIF('Week 5 - Making'!$B:$B,'Product List'!$A4100,'Week 5 - Making'!$P:$P),0),"")</f>
        <v/>
      </c>
      <c r="O4100" s="7"/>
      <c r="P4100" s="7" t="str">
        <f t="array" ref="P4100">iferror(xlookup(C4100,'Product Families'!A:A,'Product Families'!S:S),"")</f>
        <v/>
      </c>
    </row>
    <row r="4101" ht="14.25" customHeight="1">
      <c r="A4101" s="122"/>
      <c r="B4101" s="270"/>
      <c r="C4101" s="122"/>
      <c r="D4101" s="7" t="str">
        <f t="array" ref="D4101">IFERROR(XLOOKUP($C4101,'Product Families'!$A:$A,'Product Families'!$D:$D),"")</f>
        <v/>
      </c>
      <c r="E4101" s="7" t="str">
        <f t="array" ref="E4101">IFERROR(XLOOKUP($C4101,'Product Families'!$A:$A,'Product Families'!$E:$E),"")</f>
        <v/>
      </c>
      <c r="F4101" s="7" t="str">
        <f t="array" ref="F4101">IFERROR(XLOOKUP($C4101,'Product Families'!$A:$A,'Product Families'!$F:$F),"")</f>
        <v/>
      </c>
      <c r="G4101" s="7" t="str">
        <f t="array" ref="G4101">IFERROR(XLOOKUP($C4101,'Product Families'!$A:$A,'Product Families'!$G:$G),"")</f>
        <v/>
      </c>
      <c r="J4101" s="7" t="str">
        <f>IFERROR(ROUND(AVERAGEIF('Week 1 - Making'!$B:$B,'Product List'!$A4101,'Week 1 - Making'!$P:$P),0),"")</f>
        <v/>
      </c>
      <c r="K4101" s="7" t="str">
        <f>IFERROR(ROUND(AVERAGEIF('Week 2 - Making'!$B:$B,'Product List'!$A4101,'Week 2 - Making'!$P:$P),0),"")</f>
        <v/>
      </c>
      <c r="L4101" s="263" t="str">
        <f>IFERROR(ROUND(AVERAGEIF('Week 3 - Making'!$B:$B,'Product List'!$A4101,'Week 3 - Making'!$P:$P),0),"")</f>
        <v/>
      </c>
      <c r="M4101" s="7" t="str">
        <f>IFERROR(ROUND(AVERAGEIF('Week 4 - Making'!$B:$B,'Product List'!$A4101,'Week 4 - Making'!$P:$P),0),"")</f>
        <v/>
      </c>
      <c r="N4101" s="7" t="str">
        <f>IFERROR(ROUND(AVERAGEIF('Week 5 - Making'!$B:$B,'Product List'!$A4101,'Week 5 - Making'!$P:$P),0),"")</f>
        <v/>
      </c>
      <c r="O4101" s="7"/>
      <c r="P4101" s="7" t="str">
        <f t="array" ref="P4101">iferror(xlookup(C4101,'Product Families'!A:A,'Product Families'!S:S),"")</f>
        <v/>
      </c>
    </row>
    <row r="4102" ht="14.25" customHeight="1">
      <c r="A4102" s="122"/>
      <c r="B4102" s="270"/>
      <c r="C4102" s="122"/>
      <c r="D4102" s="7" t="str">
        <f t="array" ref="D4102">IFERROR(XLOOKUP($C4102,'Product Families'!$A:$A,'Product Families'!$D:$D),"")</f>
        <v/>
      </c>
      <c r="E4102" s="7" t="str">
        <f t="array" ref="E4102">IFERROR(XLOOKUP($C4102,'Product Families'!$A:$A,'Product Families'!$E:$E),"")</f>
        <v/>
      </c>
      <c r="F4102" s="7" t="str">
        <f t="array" ref="F4102">IFERROR(XLOOKUP($C4102,'Product Families'!$A:$A,'Product Families'!$F:$F),"")</f>
        <v/>
      </c>
      <c r="G4102" s="7" t="str">
        <f t="array" ref="G4102">IFERROR(XLOOKUP($C4102,'Product Families'!$A:$A,'Product Families'!$G:$G),"")</f>
        <v/>
      </c>
      <c r="J4102" s="7" t="str">
        <f>IFERROR(ROUND(AVERAGEIF('Week 1 - Making'!$B:$B,'Product List'!$A4102,'Week 1 - Making'!$P:$P),0),"")</f>
        <v/>
      </c>
      <c r="K4102" s="7" t="str">
        <f>IFERROR(ROUND(AVERAGEIF('Week 2 - Making'!$B:$B,'Product List'!$A4102,'Week 2 - Making'!$P:$P),0),"")</f>
        <v/>
      </c>
      <c r="L4102" s="263" t="str">
        <f>IFERROR(ROUND(AVERAGEIF('Week 3 - Making'!$B:$B,'Product List'!$A4102,'Week 3 - Making'!$P:$P),0),"")</f>
        <v/>
      </c>
      <c r="M4102" s="7" t="str">
        <f>IFERROR(ROUND(AVERAGEIF('Week 4 - Making'!$B:$B,'Product List'!$A4102,'Week 4 - Making'!$P:$P),0),"")</f>
        <v/>
      </c>
      <c r="N4102" s="7" t="str">
        <f>IFERROR(ROUND(AVERAGEIF('Week 5 - Making'!$B:$B,'Product List'!$A4102,'Week 5 - Making'!$P:$P),0),"")</f>
        <v/>
      </c>
      <c r="O4102" s="7"/>
      <c r="P4102" s="7" t="str">
        <f t="array" ref="P4102">iferror(xlookup(C4102,'Product Families'!A:A,'Product Families'!S:S),"")</f>
        <v/>
      </c>
    </row>
    <row r="4103" ht="14.25" customHeight="1">
      <c r="A4103" s="122"/>
      <c r="B4103" s="270"/>
      <c r="C4103" s="122"/>
      <c r="D4103" s="7" t="str">
        <f t="array" ref="D4103">IFERROR(XLOOKUP($C4103,'Product Families'!$A:$A,'Product Families'!$D:$D),"")</f>
        <v/>
      </c>
      <c r="E4103" s="7" t="str">
        <f t="array" ref="E4103">IFERROR(XLOOKUP($C4103,'Product Families'!$A:$A,'Product Families'!$E:$E),"")</f>
        <v/>
      </c>
      <c r="F4103" s="7" t="str">
        <f t="array" ref="F4103">IFERROR(XLOOKUP($C4103,'Product Families'!$A:$A,'Product Families'!$F:$F),"")</f>
        <v/>
      </c>
      <c r="G4103" s="7" t="str">
        <f t="array" ref="G4103">IFERROR(XLOOKUP($C4103,'Product Families'!$A:$A,'Product Families'!$G:$G),"")</f>
        <v/>
      </c>
      <c r="J4103" s="7" t="str">
        <f>IFERROR(ROUND(AVERAGEIF('Week 1 - Making'!$B:$B,'Product List'!$A4103,'Week 1 - Making'!$P:$P),0),"")</f>
        <v/>
      </c>
      <c r="K4103" s="7" t="str">
        <f>IFERROR(ROUND(AVERAGEIF('Week 2 - Making'!$B:$B,'Product List'!$A4103,'Week 2 - Making'!$P:$P),0),"")</f>
        <v/>
      </c>
      <c r="L4103" s="263" t="str">
        <f>IFERROR(ROUND(AVERAGEIF('Week 3 - Making'!$B:$B,'Product List'!$A4103,'Week 3 - Making'!$P:$P),0),"")</f>
        <v/>
      </c>
      <c r="M4103" s="7" t="str">
        <f>IFERROR(ROUND(AVERAGEIF('Week 4 - Making'!$B:$B,'Product List'!$A4103,'Week 4 - Making'!$P:$P),0),"")</f>
        <v/>
      </c>
      <c r="N4103" s="7" t="str">
        <f>IFERROR(ROUND(AVERAGEIF('Week 5 - Making'!$B:$B,'Product List'!$A4103,'Week 5 - Making'!$P:$P),0),"")</f>
        <v/>
      </c>
      <c r="O4103" s="7"/>
      <c r="P4103" s="7" t="str">
        <f t="array" ref="P4103">iferror(xlookup(C4103,'Product Families'!A:A,'Product Families'!S:S),"")</f>
        <v/>
      </c>
    </row>
    <row r="4104" ht="14.25" customHeight="1">
      <c r="A4104" s="122"/>
      <c r="B4104" s="270"/>
      <c r="C4104" s="122"/>
      <c r="D4104" s="7" t="str">
        <f t="array" ref="D4104">IFERROR(XLOOKUP($C4104,'Product Families'!$A:$A,'Product Families'!$D:$D),"")</f>
        <v/>
      </c>
      <c r="E4104" s="7" t="str">
        <f t="array" ref="E4104">IFERROR(XLOOKUP($C4104,'Product Families'!$A:$A,'Product Families'!$E:$E),"")</f>
        <v/>
      </c>
      <c r="F4104" s="7" t="str">
        <f t="array" ref="F4104">IFERROR(XLOOKUP($C4104,'Product Families'!$A:$A,'Product Families'!$F:$F),"")</f>
        <v/>
      </c>
      <c r="G4104" s="7" t="str">
        <f t="array" ref="G4104">IFERROR(XLOOKUP($C4104,'Product Families'!$A:$A,'Product Families'!$G:$G),"")</f>
        <v/>
      </c>
      <c r="J4104" s="7" t="str">
        <f>IFERROR(ROUND(AVERAGEIF('Week 1 - Making'!$B:$B,'Product List'!$A4104,'Week 1 - Making'!$P:$P),0),"")</f>
        <v/>
      </c>
      <c r="K4104" s="7" t="str">
        <f>IFERROR(ROUND(AVERAGEIF('Week 2 - Making'!$B:$B,'Product List'!$A4104,'Week 2 - Making'!$P:$P),0),"")</f>
        <v/>
      </c>
      <c r="L4104" s="263" t="str">
        <f>IFERROR(ROUND(AVERAGEIF('Week 3 - Making'!$B:$B,'Product List'!$A4104,'Week 3 - Making'!$P:$P),0),"")</f>
        <v/>
      </c>
      <c r="M4104" s="7" t="str">
        <f>IFERROR(ROUND(AVERAGEIF('Week 4 - Making'!$B:$B,'Product List'!$A4104,'Week 4 - Making'!$P:$P),0),"")</f>
        <v/>
      </c>
      <c r="N4104" s="7" t="str">
        <f>IFERROR(ROUND(AVERAGEIF('Week 5 - Making'!$B:$B,'Product List'!$A4104,'Week 5 - Making'!$P:$P),0),"")</f>
        <v/>
      </c>
      <c r="O4104" s="7"/>
      <c r="P4104" s="7" t="str">
        <f t="array" ref="P4104">iferror(xlookup(C4104,'Product Families'!A:A,'Product Families'!S:S),"")</f>
        <v/>
      </c>
    </row>
    <row r="4105" ht="14.25" customHeight="1">
      <c r="A4105" s="122"/>
      <c r="B4105" s="270"/>
      <c r="C4105" s="122"/>
      <c r="D4105" s="7" t="str">
        <f t="array" ref="D4105">IFERROR(XLOOKUP($C4105,'Product Families'!$A:$A,'Product Families'!$D:$D),"")</f>
        <v/>
      </c>
      <c r="E4105" s="7" t="str">
        <f t="array" ref="E4105">IFERROR(XLOOKUP($C4105,'Product Families'!$A:$A,'Product Families'!$E:$E),"")</f>
        <v/>
      </c>
      <c r="F4105" s="7" t="str">
        <f t="array" ref="F4105">IFERROR(XLOOKUP($C4105,'Product Families'!$A:$A,'Product Families'!$F:$F),"")</f>
        <v/>
      </c>
      <c r="G4105" s="7" t="str">
        <f t="array" ref="G4105">IFERROR(XLOOKUP($C4105,'Product Families'!$A:$A,'Product Families'!$G:$G),"")</f>
        <v/>
      </c>
      <c r="J4105" s="7" t="str">
        <f>IFERROR(ROUND(AVERAGEIF('Week 1 - Making'!$B:$B,'Product List'!$A4105,'Week 1 - Making'!$P:$P),0),"")</f>
        <v/>
      </c>
      <c r="K4105" s="7" t="str">
        <f>IFERROR(ROUND(AVERAGEIF('Week 2 - Making'!$B:$B,'Product List'!$A4105,'Week 2 - Making'!$P:$P),0),"")</f>
        <v/>
      </c>
      <c r="L4105" s="263" t="str">
        <f>IFERROR(ROUND(AVERAGEIF('Week 3 - Making'!$B:$B,'Product List'!$A4105,'Week 3 - Making'!$P:$P),0),"")</f>
        <v/>
      </c>
      <c r="M4105" s="7" t="str">
        <f>IFERROR(ROUND(AVERAGEIF('Week 4 - Making'!$B:$B,'Product List'!$A4105,'Week 4 - Making'!$P:$P),0),"")</f>
        <v/>
      </c>
      <c r="N4105" s="7" t="str">
        <f>IFERROR(ROUND(AVERAGEIF('Week 5 - Making'!$B:$B,'Product List'!$A4105,'Week 5 - Making'!$P:$P),0),"")</f>
        <v/>
      </c>
      <c r="O4105" s="7"/>
      <c r="P4105" s="7" t="str">
        <f t="array" ref="P4105">iferror(xlookup(C4105,'Product Families'!A:A,'Product Families'!S:S),"")</f>
        <v/>
      </c>
    </row>
    <row r="4106" ht="14.25" customHeight="1">
      <c r="A4106" s="122"/>
      <c r="B4106" s="270"/>
      <c r="C4106" s="122"/>
      <c r="D4106" s="7" t="str">
        <f t="array" ref="D4106">IFERROR(XLOOKUP($C4106,'Product Families'!$A:$A,'Product Families'!$D:$D),"")</f>
        <v/>
      </c>
      <c r="E4106" s="7" t="str">
        <f t="array" ref="E4106">IFERROR(XLOOKUP($C4106,'Product Families'!$A:$A,'Product Families'!$E:$E),"")</f>
        <v/>
      </c>
      <c r="F4106" s="7" t="str">
        <f t="array" ref="F4106">IFERROR(XLOOKUP($C4106,'Product Families'!$A:$A,'Product Families'!$F:$F),"")</f>
        <v/>
      </c>
      <c r="G4106" s="7" t="str">
        <f t="array" ref="G4106">IFERROR(XLOOKUP($C4106,'Product Families'!$A:$A,'Product Families'!$G:$G),"")</f>
        <v/>
      </c>
      <c r="J4106" s="7" t="str">
        <f>IFERROR(ROUND(AVERAGEIF('Week 1 - Making'!$B:$B,'Product List'!$A4106,'Week 1 - Making'!$P:$P),0),"")</f>
        <v/>
      </c>
      <c r="K4106" s="7" t="str">
        <f>IFERROR(ROUND(AVERAGEIF('Week 2 - Making'!$B:$B,'Product List'!$A4106,'Week 2 - Making'!$P:$P),0),"")</f>
        <v/>
      </c>
      <c r="L4106" s="263" t="str">
        <f>IFERROR(ROUND(AVERAGEIF('Week 3 - Making'!$B:$B,'Product List'!$A4106,'Week 3 - Making'!$P:$P),0),"")</f>
        <v/>
      </c>
      <c r="M4106" s="7" t="str">
        <f>IFERROR(ROUND(AVERAGEIF('Week 4 - Making'!$B:$B,'Product List'!$A4106,'Week 4 - Making'!$P:$P),0),"")</f>
        <v/>
      </c>
      <c r="N4106" s="7" t="str">
        <f>IFERROR(ROUND(AVERAGEIF('Week 5 - Making'!$B:$B,'Product List'!$A4106,'Week 5 - Making'!$P:$P),0),"")</f>
        <v/>
      </c>
      <c r="O4106" s="7"/>
      <c r="P4106" s="7" t="str">
        <f t="array" ref="P4106">iferror(xlookup(C4106,'Product Families'!A:A,'Product Families'!S:S),"")</f>
        <v/>
      </c>
    </row>
    <row r="4107" ht="14.25" customHeight="1">
      <c r="A4107" s="122"/>
      <c r="B4107" s="270"/>
      <c r="C4107" s="122"/>
      <c r="D4107" s="7" t="str">
        <f t="array" ref="D4107">IFERROR(XLOOKUP($C4107,'Product Families'!$A:$A,'Product Families'!$D:$D),"")</f>
        <v/>
      </c>
      <c r="E4107" s="7" t="str">
        <f t="array" ref="E4107">IFERROR(XLOOKUP($C4107,'Product Families'!$A:$A,'Product Families'!$E:$E),"")</f>
        <v/>
      </c>
      <c r="F4107" s="7" t="str">
        <f t="array" ref="F4107">IFERROR(XLOOKUP($C4107,'Product Families'!$A:$A,'Product Families'!$F:$F),"")</f>
        <v/>
      </c>
      <c r="G4107" s="7" t="str">
        <f t="array" ref="G4107">IFERROR(XLOOKUP($C4107,'Product Families'!$A:$A,'Product Families'!$G:$G),"")</f>
        <v/>
      </c>
      <c r="J4107" s="7" t="str">
        <f>IFERROR(ROUND(AVERAGEIF('Week 1 - Making'!$B:$B,'Product List'!$A4107,'Week 1 - Making'!$P:$P),0),"")</f>
        <v/>
      </c>
      <c r="K4107" s="7" t="str">
        <f>IFERROR(ROUND(AVERAGEIF('Week 2 - Making'!$B:$B,'Product List'!$A4107,'Week 2 - Making'!$P:$P),0),"")</f>
        <v/>
      </c>
      <c r="L4107" s="263" t="str">
        <f>IFERROR(ROUND(AVERAGEIF('Week 3 - Making'!$B:$B,'Product List'!$A4107,'Week 3 - Making'!$P:$P),0),"")</f>
        <v/>
      </c>
      <c r="M4107" s="7" t="str">
        <f>IFERROR(ROUND(AVERAGEIF('Week 4 - Making'!$B:$B,'Product List'!$A4107,'Week 4 - Making'!$P:$P),0),"")</f>
        <v/>
      </c>
      <c r="N4107" s="7" t="str">
        <f>IFERROR(ROUND(AVERAGEIF('Week 5 - Making'!$B:$B,'Product List'!$A4107,'Week 5 - Making'!$P:$P),0),"")</f>
        <v/>
      </c>
      <c r="O4107" s="7"/>
      <c r="P4107" s="7" t="str">
        <f t="array" ref="P4107">iferror(xlookup(C4107,'Product Families'!A:A,'Product Families'!S:S),"")</f>
        <v/>
      </c>
    </row>
    <row r="4108" ht="14.25" customHeight="1">
      <c r="A4108" s="122"/>
      <c r="B4108" s="270"/>
      <c r="C4108" s="122"/>
      <c r="D4108" s="7" t="str">
        <f t="array" ref="D4108">IFERROR(XLOOKUP($C4108,'Product Families'!$A:$A,'Product Families'!$D:$D),"")</f>
        <v/>
      </c>
      <c r="E4108" s="7" t="str">
        <f t="array" ref="E4108">IFERROR(XLOOKUP($C4108,'Product Families'!$A:$A,'Product Families'!$E:$E),"")</f>
        <v/>
      </c>
      <c r="F4108" s="7" t="str">
        <f t="array" ref="F4108">IFERROR(XLOOKUP($C4108,'Product Families'!$A:$A,'Product Families'!$F:$F),"")</f>
        <v/>
      </c>
      <c r="G4108" s="7" t="str">
        <f t="array" ref="G4108">IFERROR(XLOOKUP($C4108,'Product Families'!$A:$A,'Product Families'!$G:$G),"")</f>
        <v/>
      </c>
      <c r="J4108" s="7" t="str">
        <f>IFERROR(ROUND(AVERAGEIF('Week 1 - Making'!$B:$B,'Product List'!$A4108,'Week 1 - Making'!$P:$P),0),"")</f>
        <v/>
      </c>
      <c r="K4108" s="7" t="str">
        <f>IFERROR(ROUND(AVERAGEIF('Week 2 - Making'!$B:$B,'Product List'!$A4108,'Week 2 - Making'!$P:$P),0),"")</f>
        <v/>
      </c>
      <c r="L4108" s="263" t="str">
        <f>IFERROR(ROUND(AVERAGEIF('Week 3 - Making'!$B:$B,'Product List'!$A4108,'Week 3 - Making'!$P:$P),0),"")</f>
        <v/>
      </c>
      <c r="M4108" s="7" t="str">
        <f>IFERROR(ROUND(AVERAGEIF('Week 4 - Making'!$B:$B,'Product List'!$A4108,'Week 4 - Making'!$P:$P),0),"")</f>
        <v/>
      </c>
      <c r="N4108" s="7" t="str">
        <f>IFERROR(ROUND(AVERAGEIF('Week 5 - Making'!$B:$B,'Product List'!$A4108,'Week 5 - Making'!$P:$P),0),"")</f>
        <v/>
      </c>
      <c r="O4108" s="7"/>
      <c r="P4108" s="7" t="str">
        <f t="array" ref="P4108">iferror(xlookup(C4108,'Product Families'!A:A,'Product Families'!S:S),"")</f>
        <v/>
      </c>
    </row>
    <row r="4109" ht="14.25" customHeight="1">
      <c r="A4109" s="122"/>
      <c r="B4109" s="270"/>
      <c r="C4109" s="122"/>
      <c r="D4109" s="7" t="str">
        <f t="array" ref="D4109">IFERROR(XLOOKUP($C4109,'Product Families'!$A:$A,'Product Families'!$D:$D),"")</f>
        <v/>
      </c>
      <c r="E4109" s="7" t="str">
        <f t="array" ref="E4109">IFERROR(XLOOKUP($C4109,'Product Families'!$A:$A,'Product Families'!$E:$E),"")</f>
        <v/>
      </c>
      <c r="F4109" s="7" t="str">
        <f t="array" ref="F4109">IFERROR(XLOOKUP($C4109,'Product Families'!$A:$A,'Product Families'!$F:$F),"")</f>
        <v/>
      </c>
      <c r="G4109" s="7" t="str">
        <f t="array" ref="G4109">IFERROR(XLOOKUP($C4109,'Product Families'!$A:$A,'Product Families'!$G:$G),"")</f>
        <v/>
      </c>
      <c r="J4109" s="7" t="str">
        <f>IFERROR(ROUND(AVERAGEIF('Week 1 - Making'!$B:$B,'Product List'!$A4109,'Week 1 - Making'!$P:$P),0),"")</f>
        <v/>
      </c>
      <c r="K4109" s="7" t="str">
        <f>IFERROR(ROUND(AVERAGEIF('Week 2 - Making'!$B:$B,'Product List'!$A4109,'Week 2 - Making'!$P:$P),0),"")</f>
        <v/>
      </c>
      <c r="L4109" s="263" t="str">
        <f>IFERROR(ROUND(AVERAGEIF('Week 3 - Making'!$B:$B,'Product List'!$A4109,'Week 3 - Making'!$P:$P),0),"")</f>
        <v/>
      </c>
      <c r="M4109" s="7" t="str">
        <f>IFERROR(ROUND(AVERAGEIF('Week 4 - Making'!$B:$B,'Product List'!$A4109,'Week 4 - Making'!$P:$P),0),"")</f>
        <v/>
      </c>
      <c r="N4109" s="7" t="str">
        <f>IFERROR(ROUND(AVERAGEIF('Week 5 - Making'!$B:$B,'Product List'!$A4109,'Week 5 - Making'!$P:$P),0),"")</f>
        <v/>
      </c>
      <c r="O4109" s="7"/>
      <c r="P4109" s="7" t="str">
        <f t="array" ref="P4109">iferror(xlookup(C4109,'Product Families'!A:A,'Product Families'!S:S),"")</f>
        <v/>
      </c>
    </row>
    <row r="4110" ht="14.25" customHeight="1">
      <c r="A4110" s="122"/>
      <c r="B4110" s="270"/>
      <c r="C4110" s="122"/>
      <c r="D4110" s="7" t="str">
        <f t="array" ref="D4110">IFERROR(XLOOKUP($C4110,'Product Families'!$A:$A,'Product Families'!$D:$D),"")</f>
        <v/>
      </c>
      <c r="E4110" s="7" t="str">
        <f t="array" ref="E4110">IFERROR(XLOOKUP($C4110,'Product Families'!$A:$A,'Product Families'!$E:$E),"")</f>
        <v/>
      </c>
      <c r="F4110" s="7" t="str">
        <f t="array" ref="F4110">IFERROR(XLOOKUP($C4110,'Product Families'!$A:$A,'Product Families'!$F:$F),"")</f>
        <v/>
      </c>
      <c r="G4110" s="7" t="str">
        <f t="array" ref="G4110">IFERROR(XLOOKUP($C4110,'Product Families'!$A:$A,'Product Families'!$G:$G),"")</f>
        <v/>
      </c>
      <c r="J4110" s="7" t="str">
        <f>IFERROR(ROUND(AVERAGEIF('Week 1 - Making'!$B:$B,'Product List'!$A4110,'Week 1 - Making'!$P:$P),0),"")</f>
        <v/>
      </c>
      <c r="K4110" s="7" t="str">
        <f>IFERROR(ROUND(AVERAGEIF('Week 2 - Making'!$B:$B,'Product List'!$A4110,'Week 2 - Making'!$P:$P),0),"")</f>
        <v/>
      </c>
      <c r="L4110" s="263" t="str">
        <f>IFERROR(ROUND(AVERAGEIF('Week 3 - Making'!$B:$B,'Product List'!$A4110,'Week 3 - Making'!$P:$P),0),"")</f>
        <v/>
      </c>
      <c r="M4110" s="7" t="str">
        <f>IFERROR(ROUND(AVERAGEIF('Week 4 - Making'!$B:$B,'Product List'!$A4110,'Week 4 - Making'!$P:$P),0),"")</f>
        <v/>
      </c>
      <c r="N4110" s="7" t="str">
        <f>IFERROR(ROUND(AVERAGEIF('Week 5 - Making'!$B:$B,'Product List'!$A4110,'Week 5 - Making'!$P:$P),0),"")</f>
        <v/>
      </c>
      <c r="O4110" s="7"/>
      <c r="P4110" s="7" t="str">
        <f t="array" ref="P4110">iferror(xlookup(C4110,'Product Families'!A:A,'Product Families'!S:S),"")</f>
        <v/>
      </c>
    </row>
    <row r="4111" ht="14.25" customHeight="1">
      <c r="A4111" s="122"/>
      <c r="B4111" s="270"/>
      <c r="C4111" s="122"/>
      <c r="D4111" s="7" t="str">
        <f t="array" ref="D4111">IFERROR(XLOOKUP($C4111,'Product Families'!$A:$A,'Product Families'!$D:$D),"")</f>
        <v/>
      </c>
      <c r="E4111" s="7" t="str">
        <f t="array" ref="E4111">IFERROR(XLOOKUP($C4111,'Product Families'!$A:$A,'Product Families'!$E:$E),"")</f>
        <v/>
      </c>
      <c r="F4111" s="7" t="str">
        <f t="array" ref="F4111">IFERROR(XLOOKUP($C4111,'Product Families'!$A:$A,'Product Families'!$F:$F),"")</f>
        <v/>
      </c>
      <c r="G4111" s="7" t="str">
        <f t="array" ref="G4111">IFERROR(XLOOKUP($C4111,'Product Families'!$A:$A,'Product Families'!$G:$G),"")</f>
        <v/>
      </c>
      <c r="J4111" s="7" t="str">
        <f>IFERROR(ROUND(AVERAGEIF('Week 1 - Making'!$B:$B,'Product List'!$A4111,'Week 1 - Making'!$P:$P),0),"")</f>
        <v/>
      </c>
      <c r="K4111" s="7" t="str">
        <f>IFERROR(ROUND(AVERAGEIF('Week 2 - Making'!$B:$B,'Product List'!$A4111,'Week 2 - Making'!$P:$P),0),"")</f>
        <v/>
      </c>
      <c r="L4111" s="263" t="str">
        <f>IFERROR(ROUND(AVERAGEIF('Week 3 - Making'!$B:$B,'Product List'!$A4111,'Week 3 - Making'!$P:$P),0),"")</f>
        <v/>
      </c>
      <c r="M4111" s="7" t="str">
        <f>IFERROR(ROUND(AVERAGEIF('Week 4 - Making'!$B:$B,'Product List'!$A4111,'Week 4 - Making'!$P:$P),0),"")</f>
        <v/>
      </c>
      <c r="N4111" s="7" t="str">
        <f>IFERROR(ROUND(AVERAGEIF('Week 5 - Making'!$B:$B,'Product List'!$A4111,'Week 5 - Making'!$P:$P),0),"")</f>
        <v/>
      </c>
      <c r="O4111" s="7"/>
      <c r="P4111" s="7" t="str">
        <f t="array" ref="P4111">iferror(xlookup(C4111,'Product Families'!A:A,'Product Families'!S:S),"")</f>
        <v/>
      </c>
    </row>
    <row r="4112" ht="14.25" customHeight="1">
      <c r="A4112" s="122"/>
      <c r="B4112" s="270"/>
      <c r="C4112" s="122"/>
      <c r="D4112" s="7" t="str">
        <f t="array" ref="D4112">IFERROR(XLOOKUP($C4112,'Product Families'!$A:$A,'Product Families'!$D:$D),"")</f>
        <v/>
      </c>
      <c r="E4112" s="7" t="str">
        <f t="array" ref="E4112">IFERROR(XLOOKUP($C4112,'Product Families'!$A:$A,'Product Families'!$E:$E),"")</f>
        <v/>
      </c>
      <c r="F4112" s="7" t="str">
        <f t="array" ref="F4112">IFERROR(XLOOKUP($C4112,'Product Families'!$A:$A,'Product Families'!$F:$F),"")</f>
        <v/>
      </c>
      <c r="G4112" s="7" t="str">
        <f t="array" ref="G4112">IFERROR(XLOOKUP($C4112,'Product Families'!$A:$A,'Product Families'!$G:$G),"")</f>
        <v/>
      </c>
      <c r="J4112" s="7" t="str">
        <f>IFERROR(ROUND(AVERAGEIF('Week 1 - Making'!$B:$B,'Product List'!$A4112,'Week 1 - Making'!$P:$P),0),"")</f>
        <v/>
      </c>
      <c r="K4112" s="7" t="str">
        <f>IFERROR(ROUND(AVERAGEIF('Week 2 - Making'!$B:$B,'Product List'!$A4112,'Week 2 - Making'!$P:$P),0),"")</f>
        <v/>
      </c>
      <c r="L4112" s="263" t="str">
        <f>IFERROR(ROUND(AVERAGEIF('Week 3 - Making'!$B:$B,'Product List'!$A4112,'Week 3 - Making'!$P:$P),0),"")</f>
        <v/>
      </c>
      <c r="M4112" s="7" t="str">
        <f>IFERROR(ROUND(AVERAGEIF('Week 4 - Making'!$B:$B,'Product List'!$A4112,'Week 4 - Making'!$P:$P),0),"")</f>
        <v/>
      </c>
      <c r="N4112" s="7" t="str">
        <f>IFERROR(ROUND(AVERAGEIF('Week 5 - Making'!$B:$B,'Product List'!$A4112,'Week 5 - Making'!$P:$P),0),"")</f>
        <v/>
      </c>
      <c r="O4112" s="7"/>
      <c r="P4112" s="7" t="str">
        <f t="array" ref="P4112">iferror(xlookup(C4112,'Product Families'!A:A,'Product Families'!S:S),"")</f>
        <v/>
      </c>
    </row>
    <row r="4113" ht="14.25" customHeight="1">
      <c r="A4113" s="122"/>
      <c r="B4113" s="270"/>
      <c r="C4113" s="122"/>
      <c r="D4113" s="7" t="str">
        <f t="array" ref="D4113">IFERROR(XLOOKUP($C4113,'Product Families'!$A:$A,'Product Families'!$D:$D),"")</f>
        <v/>
      </c>
      <c r="E4113" s="7" t="str">
        <f t="array" ref="E4113">IFERROR(XLOOKUP($C4113,'Product Families'!$A:$A,'Product Families'!$E:$E),"")</f>
        <v/>
      </c>
      <c r="F4113" s="7" t="str">
        <f t="array" ref="F4113">IFERROR(XLOOKUP($C4113,'Product Families'!$A:$A,'Product Families'!$F:$F),"")</f>
        <v/>
      </c>
      <c r="G4113" s="7" t="str">
        <f t="array" ref="G4113">IFERROR(XLOOKUP($C4113,'Product Families'!$A:$A,'Product Families'!$G:$G),"")</f>
        <v/>
      </c>
      <c r="J4113" s="7" t="str">
        <f>IFERROR(ROUND(AVERAGEIF('Week 1 - Making'!$B:$B,'Product List'!$A4113,'Week 1 - Making'!$P:$P),0),"")</f>
        <v/>
      </c>
      <c r="K4113" s="7" t="str">
        <f>IFERROR(ROUND(AVERAGEIF('Week 2 - Making'!$B:$B,'Product List'!$A4113,'Week 2 - Making'!$P:$P),0),"")</f>
        <v/>
      </c>
      <c r="L4113" s="263" t="str">
        <f>IFERROR(ROUND(AVERAGEIF('Week 3 - Making'!$B:$B,'Product List'!$A4113,'Week 3 - Making'!$P:$P),0),"")</f>
        <v/>
      </c>
      <c r="M4113" s="7" t="str">
        <f>IFERROR(ROUND(AVERAGEIF('Week 4 - Making'!$B:$B,'Product List'!$A4113,'Week 4 - Making'!$P:$P),0),"")</f>
        <v/>
      </c>
      <c r="N4113" s="7" t="str">
        <f>IFERROR(ROUND(AVERAGEIF('Week 5 - Making'!$B:$B,'Product List'!$A4113,'Week 5 - Making'!$P:$P),0),"")</f>
        <v/>
      </c>
      <c r="O4113" s="7"/>
      <c r="P4113" s="7" t="str">
        <f t="array" ref="P4113">iferror(xlookup(C4113,'Product Families'!A:A,'Product Families'!S:S),"")</f>
        <v/>
      </c>
    </row>
    <row r="4114" ht="14.25" customHeight="1">
      <c r="A4114" s="122"/>
      <c r="B4114" s="270"/>
      <c r="C4114" s="122"/>
      <c r="D4114" s="7" t="str">
        <f t="array" ref="D4114">IFERROR(XLOOKUP($C4114,'Product Families'!$A:$A,'Product Families'!$D:$D),"")</f>
        <v/>
      </c>
      <c r="E4114" s="7" t="str">
        <f t="array" ref="E4114">IFERROR(XLOOKUP($C4114,'Product Families'!$A:$A,'Product Families'!$E:$E),"")</f>
        <v/>
      </c>
      <c r="F4114" s="7" t="str">
        <f t="array" ref="F4114">IFERROR(XLOOKUP($C4114,'Product Families'!$A:$A,'Product Families'!$F:$F),"")</f>
        <v/>
      </c>
      <c r="G4114" s="7" t="str">
        <f t="array" ref="G4114">IFERROR(XLOOKUP($C4114,'Product Families'!$A:$A,'Product Families'!$G:$G),"")</f>
        <v/>
      </c>
      <c r="J4114" s="7" t="str">
        <f>IFERROR(ROUND(AVERAGEIF('Week 1 - Making'!$B:$B,'Product List'!$A4114,'Week 1 - Making'!$P:$P),0),"")</f>
        <v/>
      </c>
      <c r="K4114" s="7" t="str">
        <f>IFERROR(ROUND(AVERAGEIF('Week 2 - Making'!$B:$B,'Product List'!$A4114,'Week 2 - Making'!$P:$P),0),"")</f>
        <v/>
      </c>
      <c r="L4114" s="263" t="str">
        <f>IFERROR(ROUND(AVERAGEIF('Week 3 - Making'!$B:$B,'Product List'!$A4114,'Week 3 - Making'!$P:$P),0),"")</f>
        <v/>
      </c>
      <c r="M4114" s="7" t="str">
        <f>IFERROR(ROUND(AVERAGEIF('Week 4 - Making'!$B:$B,'Product List'!$A4114,'Week 4 - Making'!$P:$P),0),"")</f>
        <v/>
      </c>
      <c r="N4114" s="7" t="str">
        <f>IFERROR(ROUND(AVERAGEIF('Week 5 - Making'!$B:$B,'Product List'!$A4114,'Week 5 - Making'!$P:$P),0),"")</f>
        <v/>
      </c>
      <c r="O4114" s="7"/>
      <c r="P4114" s="7" t="str">
        <f t="array" ref="P4114">iferror(xlookup(C4114,'Product Families'!A:A,'Product Families'!S:S),"")</f>
        <v/>
      </c>
    </row>
    <row r="4115" ht="14.25" customHeight="1">
      <c r="A4115" s="122"/>
      <c r="B4115" s="270"/>
      <c r="C4115" s="122"/>
      <c r="D4115" s="7" t="str">
        <f t="array" ref="D4115">IFERROR(XLOOKUP($C4115,'Product Families'!$A:$A,'Product Families'!$D:$D),"")</f>
        <v/>
      </c>
      <c r="E4115" s="7" t="str">
        <f t="array" ref="E4115">IFERROR(XLOOKUP($C4115,'Product Families'!$A:$A,'Product Families'!$E:$E),"")</f>
        <v/>
      </c>
      <c r="F4115" s="7" t="str">
        <f t="array" ref="F4115">IFERROR(XLOOKUP($C4115,'Product Families'!$A:$A,'Product Families'!$F:$F),"")</f>
        <v/>
      </c>
      <c r="G4115" s="7" t="str">
        <f t="array" ref="G4115">IFERROR(XLOOKUP($C4115,'Product Families'!$A:$A,'Product Families'!$G:$G),"")</f>
        <v/>
      </c>
      <c r="J4115" s="7" t="str">
        <f>IFERROR(ROUND(AVERAGEIF('Week 1 - Making'!$B:$B,'Product List'!$A4115,'Week 1 - Making'!$P:$P),0),"")</f>
        <v/>
      </c>
      <c r="K4115" s="7" t="str">
        <f>IFERROR(ROUND(AVERAGEIF('Week 2 - Making'!$B:$B,'Product List'!$A4115,'Week 2 - Making'!$P:$P),0),"")</f>
        <v/>
      </c>
      <c r="L4115" s="263" t="str">
        <f>IFERROR(ROUND(AVERAGEIF('Week 3 - Making'!$B:$B,'Product List'!$A4115,'Week 3 - Making'!$P:$P),0),"")</f>
        <v/>
      </c>
      <c r="M4115" s="7" t="str">
        <f>IFERROR(ROUND(AVERAGEIF('Week 4 - Making'!$B:$B,'Product List'!$A4115,'Week 4 - Making'!$P:$P),0),"")</f>
        <v/>
      </c>
      <c r="N4115" s="7" t="str">
        <f>IFERROR(ROUND(AVERAGEIF('Week 5 - Making'!$B:$B,'Product List'!$A4115,'Week 5 - Making'!$P:$P),0),"")</f>
        <v/>
      </c>
      <c r="O4115" s="7"/>
      <c r="P4115" s="7" t="str">
        <f t="array" ref="P4115">iferror(xlookup(C4115,'Product Families'!A:A,'Product Families'!S:S),"")</f>
        <v/>
      </c>
    </row>
    <row r="4116" ht="14.25" customHeight="1">
      <c r="A4116" s="122"/>
      <c r="B4116" s="270"/>
      <c r="C4116" s="122"/>
      <c r="D4116" s="7" t="str">
        <f t="array" ref="D4116">IFERROR(XLOOKUP($C4116,'Product Families'!$A:$A,'Product Families'!$D:$D),"")</f>
        <v/>
      </c>
      <c r="E4116" s="7" t="str">
        <f t="array" ref="E4116">IFERROR(XLOOKUP($C4116,'Product Families'!$A:$A,'Product Families'!$E:$E),"")</f>
        <v/>
      </c>
      <c r="F4116" s="7" t="str">
        <f t="array" ref="F4116">IFERROR(XLOOKUP($C4116,'Product Families'!$A:$A,'Product Families'!$F:$F),"")</f>
        <v/>
      </c>
      <c r="G4116" s="7" t="str">
        <f t="array" ref="G4116">IFERROR(XLOOKUP($C4116,'Product Families'!$A:$A,'Product Families'!$G:$G),"")</f>
        <v/>
      </c>
      <c r="J4116" s="7" t="str">
        <f>IFERROR(ROUND(AVERAGEIF('Week 1 - Making'!$B:$B,'Product List'!$A4116,'Week 1 - Making'!$P:$P),0),"")</f>
        <v/>
      </c>
      <c r="K4116" s="7" t="str">
        <f>IFERROR(ROUND(AVERAGEIF('Week 2 - Making'!$B:$B,'Product List'!$A4116,'Week 2 - Making'!$P:$P),0),"")</f>
        <v/>
      </c>
      <c r="L4116" s="263" t="str">
        <f>IFERROR(ROUND(AVERAGEIF('Week 3 - Making'!$B:$B,'Product List'!$A4116,'Week 3 - Making'!$P:$P),0),"")</f>
        <v/>
      </c>
      <c r="M4116" s="7" t="str">
        <f>IFERROR(ROUND(AVERAGEIF('Week 4 - Making'!$B:$B,'Product List'!$A4116,'Week 4 - Making'!$P:$P),0),"")</f>
        <v/>
      </c>
      <c r="N4116" s="7" t="str">
        <f>IFERROR(ROUND(AVERAGEIF('Week 5 - Making'!$B:$B,'Product List'!$A4116,'Week 5 - Making'!$P:$P),0),"")</f>
        <v/>
      </c>
      <c r="O4116" s="7"/>
      <c r="P4116" s="7" t="str">
        <f t="array" ref="P4116">iferror(xlookup(C4116,'Product Families'!A:A,'Product Families'!S:S),"")</f>
        <v/>
      </c>
    </row>
    <row r="4117" ht="14.25" customHeight="1">
      <c r="A4117" s="122"/>
      <c r="B4117" s="270"/>
      <c r="C4117" s="122"/>
      <c r="D4117" s="7" t="str">
        <f t="array" ref="D4117">IFERROR(XLOOKUP($C4117,'Product Families'!$A:$A,'Product Families'!$D:$D),"")</f>
        <v/>
      </c>
      <c r="E4117" s="7" t="str">
        <f t="array" ref="E4117">IFERROR(XLOOKUP($C4117,'Product Families'!$A:$A,'Product Families'!$E:$E),"")</f>
        <v/>
      </c>
      <c r="F4117" s="7" t="str">
        <f t="array" ref="F4117">IFERROR(XLOOKUP($C4117,'Product Families'!$A:$A,'Product Families'!$F:$F),"")</f>
        <v/>
      </c>
      <c r="G4117" s="7" t="str">
        <f t="array" ref="G4117">IFERROR(XLOOKUP($C4117,'Product Families'!$A:$A,'Product Families'!$G:$G),"")</f>
        <v/>
      </c>
      <c r="J4117" s="7" t="str">
        <f>IFERROR(ROUND(AVERAGEIF('Week 1 - Making'!$B:$B,'Product List'!$A4117,'Week 1 - Making'!$P:$P),0),"")</f>
        <v/>
      </c>
      <c r="K4117" s="7" t="str">
        <f>IFERROR(ROUND(AVERAGEIF('Week 2 - Making'!$B:$B,'Product List'!$A4117,'Week 2 - Making'!$P:$P),0),"")</f>
        <v/>
      </c>
      <c r="L4117" s="263" t="str">
        <f>IFERROR(ROUND(AVERAGEIF('Week 3 - Making'!$B:$B,'Product List'!$A4117,'Week 3 - Making'!$P:$P),0),"")</f>
        <v/>
      </c>
      <c r="M4117" s="7" t="str">
        <f>IFERROR(ROUND(AVERAGEIF('Week 4 - Making'!$B:$B,'Product List'!$A4117,'Week 4 - Making'!$P:$P),0),"")</f>
        <v/>
      </c>
      <c r="N4117" s="7" t="str">
        <f>IFERROR(ROUND(AVERAGEIF('Week 5 - Making'!$B:$B,'Product List'!$A4117,'Week 5 - Making'!$P:$P),0),"")</f>
        <v/>
      </c>
      <c r="O4117" s="7"/>
      <c r="P4117" s="7" t="str">
        <f t="array" ref="P4117">iferror(xlookup(C4117,'Product Families'!A:A,'Product Families'!S:S),"")</f>
        <v/>
      </c>
    </row>
    <row r="4118" ht="14.25" customHeight="1">
      <c r="A4118" s="122"/>
      <c r="B4118" s="270"/>
      <c r="C4118" s="122"/>
      <c r="D4118" s="7" t="str">
        <f t="array" ref="D4118">IFERROR(XLOOKUP($C4118,'Product Families'!$A:$A,'Product Families'!$D:$D),"")</f>
        <v/>
      </c>
      <c r="E4118" s="7" t="str">
        <f t="array" ref="E4118">IFERROR(XLOOKUP($C4118,'Product Families'!$A:$A,'Product Families'!$E:$E),"")</f>
        <v/>
      </c>
      <c r="F4118" s="7" t="str">
        <f t="array" ref="F4118">IFERROR(XLOOKUP($C4118,'Product Families'!$A:$A,'Product Families'!$F:$F),"")</f>
        <v/>
      </c>
      <c r="G4118" s="7" t="str">
        <f t="array" ref="G4118">IFERROR(XLOOKUP($C4118,'Product Families'!$A:$A,'Product Families'!$G:$G),"")</f>
        <v/>
      </c>
      <c r="J4118" s="7" t="str">
        <f>IFERROR(ROUND(AVERAGEIF('Week 1 - Making'!$B:$B,'Product List'!$A4118,'Week 1 - Making'!$P:$P),0),"")</f>
        <v/>
      </c>
      <c r="K4118" s="7" t="str">
        <f>IFERROR(ROUND(AVERAGEIF('Week 2 - Making'!$B:$B,'Product List'!$A4118,'Week 2 - Making'!$P:$P),0),"")</f>
        <v/>
      </c>
      <c r="L4118" s="263" t="str">
        <f>IFERROR(ROUND(AVERAGEIF('Week 3 - Making'!$B:$B,'Product List'!$A4118,'Week 3 - Making'!$P:$P),0),"")</f>
        <v/>
      </c>
      <c r="M4118" s="7" t="str">
        <f>IFERROR(ROUND(AVERAGEIF('Week 4 - Making'!$B:$B,'Product List'!$A4118,'Week 4 - Making'!$P:$P),0),"")</f>
        <v/>
      </c>
      <c r="N4118" s="7" t="str">
        <f>IFERROR(ROUND(AVERAGEIF('Week 5 - Making'!$B:$B,'Product List'!$A4118,'Week 5 - Making'!$P:$P),0),"")</f>
        <v/>
      </c>
      <c r="O4118" s="7"/>
      <c r="P4118" s="7" t="str">
        <f t="array" ref="P4118">iferror(xlookup(C4118,'Product Families'!A:A,'Product Families'!S:S),"")</f>
        <v/>
      </c>
    </row>
    <row r="4119" ht="14.25" customHeight="1">
      <c r="A4119" s="122"/>
      <c r="B4119" s="270"/>
      <c r="C4119" s="122"/>
      <c r="D4119" s="7" t="str">
        <f t="array" ref="D4119">IFERROR(XLOOKUP($C4119,'Product Families'!$A:$A,'Product Families'!$D:$D),"")</f>
        <v/>
      </c>
      <c r="E4119" s="7" t="str">
        <f t="array" ref="E4119">IFERROR(XLOOKUP($C4119,'Product Families'!$A:$A,'Product Families'!$E:$E),"")</f>
        <v/>
      </c>
      <c r="F4119" s="7" t="str">
        <f t="array" ref="F4119">IFERROR(XLOOKUP($C4119,'Product Families'!$A:$A,'Product Families'!$F:$F),"")</f>
        <v/>
      </c>
      <c r="G4119" s="7" t="str">
        <f t="array" ref="G4119">IFERROR(XLOOKUP($C4119,'Product Families'!$A:$A,'Product Families'!$G:$G),"")</f>
        <v/>
      </c>
      <c r="J4119" s="7" t="str">
        <f>IFERROR(ROUND(AVERAGEIF('Week 1 - Making'!$B:$B,'Product List'!$A4119,'Week 1 - Making'!$P:$P),0),"")</f>
        <v/>
      </c>
      <c r="K4119" s="7" t="str">
        <f>IFERROR(ROUND(AVERAGEIF('Week 2 - Making'!$B:$B,'Product List'!$A4119,'Week 2 - Making'!$P:$P),0),"")</f>
        <v/>
      </c>
      <c r="L4119" s="263" t="str">
        <f>IFERROR(ROUND(AVERAGEIF('Week 3 - Making'!$B:$B,'Product List'!$A4119,'Week 3 - Making'!$P:$P),0),"")</f>
        <v/>
      </c>
      <c r="M4119" s="7" t="str">
        <f>IFERROR(ROUND(AVERAGEIF('Week 4 - Making'!$B:$B,'Product List'!$A4119,'Week 4 - Making'!$P:$P),0),"")</f>
        <v/>
      </c>
      <c r="N4119" s="7" t="str">
        <f>IFERROR(ROUND(AVERAGEIF('Week 5 - Making'!$B:$B,'Product List'!$A4119,'Week 5 - Making'!$P:$P),0),"")</f>
        <v/>
      </c>
      <c r="O4119" s="7"/>
      <c r="P4119" s="7" t="str">
        <f t="array" ref="P4119">iferror(xlookup(C4119,'Product Families'!A:A,'Product Families'!S:S),"")</f>
        <v/>
      </c>
    </row>
    <row r="4120" ht="14.25" customHeight="1">
      <c r="A4120" s="122"/>
      <c r="B4120" s="270"/>
      <c r="C4120" s="122"/>
      <c r="D4120" s="7" t="str">
        <f t="array" ref="D4120">IFERROR(XLOOKUP($C4120,'Product Families'!$A:$A,'Product Families'!$D:$D),"")</f>
        <v/>
      </c>
      <c r="E4120" s="7" t="str">
        <f t="array" ref="E4120">IFERROR(XLOOKUP($C4120,'Product Families'!$A:$A,'Product Families'!$E:$E),"")</f>
        <v/>
      </c>
      <c r="F4120" s="7" t="str">
        <f t="array" ref="F4120">IFERROR(XLOOKUP($C4120,'Product Families'!$A:$A,'Product Families'!$F:$F),"")</f>
        <v/>
      </c>
      <c r="G4120" s="7" t="str">
        <f t="array" ref="G4120">IFERROR(XLOOKUP($C4120,'Product Families'!$A:$A,'Product Families'!$G:$G),"")</f>
        <v/>
      </c>
      <c r="J4120" s="7" t="str">
        <f>IFERROR(ROUND(AVERAGEIF('Week 1 - Making'!$B:$B,'Product List'!$A4120,'Week 1 - Making'!$P:$P),0),"")</f>
        <v/>
      </c>
      <c r="K4120" s="7" t="str">
        <f>IFERROR(ROUND(AVERAGEIF('Week 2 - Making'!$B:$B,'Product List'!$A4120,'Week 2 - Making'!$P:$P),0),"")</f>
        <v/>
      </c>
      <c r="L4120" s="263" t="str">
        <f>IFERROR(ROUND(AVERAGEIF('Week 3 - Making'!$B:$B,'Product List'!$A4120,'Week 3 - Making'!$P:$P),0),"")</f>
        <v/>
      </c>
      <c r="M4120" s="7" t="str">
        <f>IFERROR(ROUND(AVERAGEIF('Week 4 - Making'!$B:$B,'Product List'!$A4120,'Week 4 - Making'!$P:$P),0),"")</f>
        <v/>
      </c>
      <c r="N4120" s="7" t="str">
        <f>IFERROR(ROUND(AVERAGEIF('Week 5 - Making'!$B:$B,'Product List'!$A4120,'Week 5 - Making'!$P:$P),0),"")</f>
        <v/>
      </c>
      <c r="O4120" s="7"/>
      <c r="P4120" s="7" t="str">
        <f t="array" ref="P4120">iferror(xlookup(C4120,'Product Families'!A:A,'Product Families'!S:S),"")</f>
        <v/>
      </c>
    </row>
    <row r="4121" ht="14.25" customHeight="1">
      <c r="A4121" s="122"/>
      <c r="B4121" s="270"/>
      <c r="C4121" s="122"/>
      <c r="D4121" s="7" t="str">
        <f t="array" ref="D4121">IFERROR(XLOOKUP($C4121,'Product Families'!$A:$A,'Product Families'!$D:$D),"")</f>
        <v/>
      </c>
      <c r="E4121" s="7" t="str">
        <f t="array" ref="E4121">IFERROR(XLOOKUP($C4121,'Product Families'!$A:$A,'Product Families'!$E:$E),"")</f>
        <v/>
      </c>
      <c r="F4121" s="7" t="str">
        <f t="array" ref="F4121">IFERROR(XLOOKUP($C4121,'Product Families'!$A:$A,'Product Families'!$F:$F),"")</f>
        <v/>
      </c>
      <c r="G4121" s="7" t="str">
        <f t="array" ref="G4121">IFERROR(XLOOKUP($C4121,'Product Families'!$A:$A,'Product Families'!$G:$G),"")</f>
        <v/>
      </c>
      <c r="J4121" s="7" t="str">
        <f>IFERROR(ROUND(AVERAGEIF('Week 1 - Making'!$B:$B,'Product List'!$A4121,'Week 1 - Making'!$P:$P),0),"")</f>
        <v/>
      </c>
      <c r="K4121" s="7" t="str">
        <f>IFERROR(ROUND(AVERAGEIF('Week 2 - Making'!$B:$B,'Product List'!$A4121,'Week 2 - Making'!$P:$P),0),"")</f>
        <v/>
      </c>
      <c r="L4121" s="263" t="str">
        <f>IFERROR(ROUND(AVERAGEIF('Week 3 - Making'!$B:$B,'Product List'!$A4121,'Week 3 - Making'!$P:$P),0),"")</f>
        <v/>
      </c>
      <c r="M4121" s="7" t="str">
        <f>IFERROR(ROUND(AVERAGEIF('Week 4 - Making'!$B:$B,'Product List'!$A4121,'Week 4 - Making'!$P:$P),0),"")</f>
        <v/>
      </c>
      <c r="N4121" s="7" t="str">
        <f>IFERROR(ROUND(AVERAGEIF('Week 5 - Making'!$B:$B,'Product List'!$A4121,'Week 5 - Making'!$P:$P),0),"")</f>
        <v/>
      </c>
      <c r="O4121" s="7"/>
      <c r="P4121" s="7" t="str">
        <f t="array" ref="P4121">iferror(xlookup(C4121,'Product Families'!A:A,'Product Families'!S:S),"")</f>
        <v/>
      </c>
    </row>
    <row r="4122" ht="14.25" customHeight="1">
      <c r="A4122" s="122"/>
      <c r="B4122" s="270"/>
      <c r="C4122" s="122"/>
      <c r="D4122" s="7" t="str">
        <f t="array" ref="D4122">IFERROR(XLOOKUP($C4122,'Product Families'!$A:$A,'Product Families'!$D:$D),"")</f>
        <v/>
      </c>
      <c r="E4122" s="7" t="str">
        <f t="array" ref="E4122">IFERROR(XLOOKUP($C4122,'Product Families'!$A:$A,'Product Families'!$E:$E),"")</f>
        <v/>
      </c>
      <c r="F4122" s="7" t="str">
        <f t="array" ref="F4122">IFERROR(XLOOKUP($C4122,'Product Families'!$A:$A,'Product Families'!$F:$F),"")</f>
        <v/>
      </c>
      <c r="G4122" s="7" t="str">
        <f t="array" ref="G4122">IFERROR(XLOOKUP($C4122,'Product Families'!$A:$A,'Product Families'!$G:$G),"")</f>
        <v/>
      </c>
      <c r="J4122" s="7" t="str">
        <f>IFERROR(ROUND(AVERAGEIF('Week 1 - Making'!$B:$B,'Product List'!$A4122,'Week 1 - Making'!$P:$P),0),"")</f>
        <v/>
      </c>
      <c r="K4122" s="7" t="str">
        <f>IFERROR(ROUND(AVERAGEIF('Week 2 - Making'!$B:$B,'Product List'!$A4122,'Week 2 - Making'!$P:$P),0),"")</f>
        <v/>
      </c>
      <c r="L4122" s="263" t="str">
        <f>IFERROR(ROUND(AVERAGEIF('Week 3 - Making'!$B:$B,'Product List'!$A4122,'Week 3 - Making'!$P:$P),0),"")</f>
        <v/>
      </c>
      <c r="M4122" s="7" t="str">
        <f>IFERROR(ROUND(AVERAGEIF('Week 4 - Making'!$B:$B,'Product List'!$A4122,'Week 4 - Making'!$P:$P),0),"")</f>
        <v/>
      </c>
      <c r="N4122" s="7" t="str">
        <f>IFERROR(ROUND(AVERAGEIF('Week 5 - Making'!$B:$B,'Product List'!$A4122,'Week 5 - Making'!$P:$P),0),"")</f>
        <v/>
      </c>
      <c r="O4122" s="7"/>
      <c r="P4122" s="7" t="str">
        <f t="array" ref="P4122">iferror(xlookup(C4122,'Product Families'!A:A,'Product Families'!S:S),"")</f>
        <v/>
      </c>
    </row>
    <row r="4123" ht="14.25" customHeight="1">
      <c r="A4123" s="122"/>
      <c r="B4123" s="270"/>
      <c r="C4123" s="122"/>
      <c r="D4123" s="7" t="str">
        <f t="array" ref="D4123">IFERROR(XLOOKUP($C4123,'Product Families'!$A:$A,'Product Families'!$D:$D),"")</f>
        <v/>
      </c>
      <c r="E4123" s="7" t="str">
        <f t="array" ref="E4123">IFERROR(XLOOKUP($C4123,'Product Families'!$A:$A,'Product Families'!$E:$E),"")</f>
        <v/>
      </c>
      <c r="F4123" s="7" t="str">
        <f t="array" ref="F4123">IFERROR(XLOOKUP($C4123,'Product Families'!$A:$A,'Product Families'!$F:$F),"")</f>
        <v/>
      </c>
      <c r="G4123" s="7" t="str">
        <f t="array" ref="G4123">IFERROR(XLOOKUP($C4123,'Product Families'!$A:$A,'Product Families'!$G:$G),"")</f>
        <v/>
      </c>
      <c r="J4123" s="7" t="str">
        <f>IFERROR(ROUND(AVERAGEIF('Week 1 - Making'!$B:$B,'Product List'!$A4123,'Week 1 - Making'!$P:$P),0),"")</f>
        <v/>
      </c>
      <c r="K4123" s="7" t="str">
        <f>IFERROR(ROUND(AVERAGEIF('Week 2 - Making'!$B:$B,'Product List'!$A4123,'Week 2 - Making'!$P:$P),0),"")</f>
        <v/>
      </c>
      <c r="L4123" s="263" t="str">
        <f>IFERROR(ROUND(AVERAGEIF('Week 3 - Making'!$B:$B,'Product List'!$A4123,'Week 3 - Making'!$P:$P),0),"")</f>
        <v/>
      </c>
      <c r="M4123" s="7" t="str">
        <f>IFERROR(ROUND(AVERAGEIF('Week 4 - Making'!$B:$B,'Product List'!$A4123,'Week 4 - Making'!$P:$P),0),"")</f>
        <v/>
      </c>
      <c r="N4123" s="7" t="str">
        <f>IFERROR(ROUND(AVERAGEIF('Week 5 - Making'!$B:$B,'Product List'!$A4123,'Week 5 - Making'!$P:$P),0),"")</f>
        <v/>
      </c>
      <c r="O4123" s="7"/>
      <c r="P4123" s="7" t="str">
        <f t="array" ref="P4123">iferror(xlookup(C4123,'Product Families'!A:A,'Product Families'!S:S),"")</f>
        <v/>
      </c>
    </row>
    <row r="4124" ht="14.25" customHeight="1">
      <c r="A4124" s="122"/>
      <c r="B4124" s="270"/>
      <c r="C4124" s="122"/>
      <c r="D4124" s="7" t="str">
        <f t="array" ref="D4124">IFERROR(XLOOKUP($C4124,'Product Families'!$A:$A,'Product Families'!$D:$D),"")</f>
        <v/>
      </c>
      <c r="E4124" s="7" t="str">
        <f t="array" ref="E4124">IFERROR(XLOOKUP($C4124,'Product Families'!$A:$A,'Product Families'!$E:$E),"")</f>
        <v/>
      </c>
      <c r="F4124" s="7" t="str">
        <f t="array" ref="F4124">IFERROR(XLOOKUP($C4124,'Product Families'!$A:$A,'Product Families'!$F:$F),"")</f>
        <v/>
      </c>
      <c r="G4124" s="7" t="str">
        <f t="array" ref="G4124">IFERROR(XLOOKUP($C4124,'Product Families'!$A:$A,'Product Families'!$G:$G),"")</f>
        <v/>
      </c>
      <c r="J4124" s="7" t="str">
        <f>IFERROR(ROUND(AVERAGEIF('Week 1 - Making'!$B:$B,'Product List'!$A4124,'Week 1 - Making'!$P:$P),0),"")</f>
        <v/>
      </c>
      <c r="K4124" s="7" t="str">
        <f>IFERROR(ROUND(AVERAGEIF('Week 2 - Making'!$B:$B,'Product List'!$A4124,'Week 2 - Making'!$P:$P),0),"")</f>
        <v/>
      </c>
      <c r="L4124" s="263" t="str">
        <f>IFERROR(ROUND(AVERAGEIF('Week 3 - Making'!$B:$B,'Product List'!$A4124,'Week 3 - Making'!$P:$P),0),"")</f>
        <v/>
      </c>
      <c r="M4124" s="7" t="str">
        <f>IFERROR(ROUND(AVERAGEIF('Week 4 - Making'!$B:$B,'Product List'!$A4124,'Week 4 - Making'!$P:$P),0),"")</f>
        <v/>
      </c>
      <c r="N4124" s="7" t="str">
        <f>IFERROR(ROUND(AVERAGEIF('Week 5 - Making'!$B:$B,'Product List'!$A4124,'Week 5 - Making'!$P:$P),0),"")</f>
        <v/>
      </c>
      <c r="O4124" s="7"/>
      <c r="P4124" s="7" t="str">
        <f t="array" ref="P4124">iferror(xlookup(C4124,'Product Families'!A:A,'Product Families'!S:S),"")</f>
        <v/>
      </c>
    </row>
    <row r="4125" ht="14.25" customHeight="1">
      <c r="A4125" s="122"/>
      <c r="B4125" s="270"/>
      <c r="C4125" s="122"/>
      <c r="D4125" s="7" t="str">
        <f t="array" ref="D4125">IFERROR(XLOOKUP($C4125,'Product Families'!$A:$A,'Product Families'!$D:$D),"")</f>
        <v/>
      </c>
      <c r="E4125" s="7" t="str">
        <f t="array" ref="E4125">IFERROR(XLOOKUP($C4125,'Product Families'!$A:$A,'Product Families'!$E:$E),"")</f>
        <v/>
      </c>
      <c r="F4125" s="7" t="str">
        <f t="array" ref="F4125">IFERROR(XLOOKUP($C4125,'Product Families'!$A:$A,'Product Families'!$F:$F),"")</f>
        <v/>
      </c>
      <c r="G4125" s="7" t="str">
        <f t="array" ref="G4125">IFERROR(XLOOKUP($C4125,'Product Families'!$A:$A,'Product Families'!$G:$G),"")</f>
        <v/>
      </c>
      <c r="J4125" s="7" t="str">
        <f>IFERROR(ROUND(AVERAGEIF('Week 1 - Making'!$B:$B,'Product List'!$A4125,'Week 1 - Making'!$P:$P),0),"")</f>
        <v/>
      </c>
      <c r="K4125" s="7" t="str">
        <f>IFERROR(ROUND(AVERAGEIF('Week 2 - Making'!$B:$B,'Product List'!$A4125,'Week 2 - Making'!$P:$P),0),"")</f>
        <v/>
      </c>
      <c r="L4125" s="263" t="str">
        <f>IFERROR(ROUND(AVERAGEIF('Week 3 - Making'!$B:$B,'Product List'!$A4125,'Week 3 - Making'!$P:$P),0),"")</f>
        <v/>
      </c>
      <c r="M4125" s="7" t="str">
        <f>IFERROR(ROUND(AVERAGEIF('Week 4 - Making'!$B:$B,'Product List'!$A4125,'Week 4 - Making'!$P:$P),0),"")</f>
        <v/>
      </c>
      <c r="N4125" s="7" t="str">
        <f>IFERROR(ROUND(AVERAGEIF('Week 5 - Making'!$B:$B,'Product List'!$A4125,'Week 5 - Making'!$P:$P),0),"")</f>
        <v/>
      </c>
      <c r="O4125" s="7"/>
      <c r="P4125" s="7" t="str">
        <f t="array" ref="P4125">iferror(xlookup(C4125,'Product Families'!A:A,'Product Families'!S:S),"")</f>
        <v/>
      </c>
    </row>
    <row r="4126" ht="14.25" customHeight="1">
      <c r="A4126" s="122"/>
      <c r="B4126" s="270"/>
      <c r="C4126" s="122"/>
      <c r="D4126" s="7" t="str">
        <f t="array" ref="D4126">IFERROR(XLOOKUP($C4126,'Product Families'!$A:$A,'Product Families'!$D:$D),"")</f>
        <v/>
      </c>
      <c r="E4126" s="7" t="str">
        <f t="array" ref="E4126">IFERROR(XLOOKUP($C4126,'Product Families'!$A:$A,'Product Families'!$E:$E),"")</f>
        <v/>
      </c>
      <c r="F4126" s="7" t="str">
        <f t="array" ref="F4126">IFERROR(XLOOKUP($C4126,'Product Families'!$A:$A,'Product Families'!$F:$F),"")</f>
        <v/>
      </c>
      <c r="G4126" s="7" t="str">
        <f t="array" ref="G4126">IFERROR(XLOOKUP($C4126,'Product Families'!$A:$A,'Product Families'!$G:$G),"")</f>
        <v/>
      </c>
      <c r="J4126" s="7" t="str">
        <f>IFERROR(ROUND(AVERAGEIF('Week 1 - Making'!$B:$B,'Product List'!$A4126,'Week 1 - Making'!$P:$P),0),"")</f>
        <v/>
      </c>
      <c r="K4126" s="7" t="str">
        <f>IFERROR(ROUND(AVERAGEIF('Week 2 - Making'!$B:$B,'Product List'!$A4126,'Week 2 - Making'!$P:$P),0),"")</f>
        <v/>
      </c>
      <c r="L4126" s="263" t="str">
        <f>IFERROR(ROUND(AVERAGEIF('Week 3 - Making'!$B:$B,'Product List'!$A4126,'Week 3 - Making'!$P:$P),0),"")</f>
        <v/>
      </c>
      <c r="M4126" s="7" t="str">
        <f>IFERROR(ROUND(AVERAGEIF('Week 4 - Making'!$B:$B,'Product List'!$A4126,'Week 4 - Making'!$P:$P),0),"")</f>
        <v/>
      </c>
      <c r="N4126" s="7" t="str">
        <f>IFERROR(ROUND(AVERAGEIF('Week 5 - Making'!$B:$B,'Product List'!$A4126,'Week 5 - Making'!$P:$P),0),"")</f>
        <v/>
      </c>
      <c r="O4126" s="7"/>
      <c r="P4126" s="7" t="str">
        <f t="array" ref="P4126">iferror(xlookup(C4126,'Product Families'!A:A,'Product Families'!S:S),"")</f>
        <v/>
      </c>
    </row>
    <row r="4127" ht="14.25" customHeight="1">
      <c r="A4127" s="122"/>
      <c r="B4127" s="270"/>
      <c r="C4127" s="122"/>
      <c r="D4127" s="7" t="str">
        <f t="array" ref="D4127">IFERROR(XLOOKUP($C4127,'Product Families'!$A:$A,'Product Families'!$D:$D),"")</f>
        <v/>
      </c>
      <c r="E4127" s="7" t="str">
        <f t="array" ref="E4127">IFERROR(XLOOKUP($C4127,'Product Families'!$A:$A,'Product Families'!$E:$E),"")</f>
        <v/>
      </c>
      <c r="F4127" s="7" t="str">
        <f t="array" ref="F4127">IFERROR(XLOOKUP($C4127,'Product Families'!$A:$A,'Product Families'!$F:$F),"")</f>
        <v/>
      </c>
      <c r="G4127" s="7" t="str">
        <f t="array" ref="G4127">IFERROR(XLOOKUP($C4127,'Product Families'!$A:$A,'Product Families'!$G:$G),"")</f>
        <v/>
      </c>
      <c r="J4127" s="7" t="str">
        <f>IFERROR(ROUND(AVERAGEIF('Week 1 - Making'!$B:$B,'Product List'!$A4127,'Week 1 - Making'!$P:$P),0),"")</f>
        <v/>
      </c>
      <c r="K4127" s="7" t="str">
        <f>IFERROR(ROUND(AVERAGEIF('Week 2 - Making'!$B:$B,'Product List'!$A4127,'Week 2 - Making'!$P:$P),0),"")</f>
        <v/>
      </c>
      <c r="L4127" s="263" t="str">
        <f>IFERROR(ROUND(AVERAGEIF('Week 3 - Making'!$B:$B,'Product List'!$A4127,'Week 3 - Making'!$P:$P),0),"")</f>
        <v/>
      </c>
      <c r="M4127" s="7" t="str">
        <f>IFERROR(ROUND(AVERAGEIF('Week 4 - Making'!$B:$B,'Product List'!$A4127,'Week 4 - Making'!$P:$P),0),"")</f>
        <v/>
      </c>
      <c r="N4127" s="7" t="str">
        <f>IFERROR(ROUND(AVERAGEIF('Week 5 - Making'!$B:$B,'Product List'!$A4127,'Week 5 - Making'!$P:$P),0),"")</f>
        <v/>
      </c>
      <c r="O4127" s="7"/>
      <c r="P4127" s="7" t="str">
        <f t="array" ref="P4127">iferror(xlookup(C4127,'Product Families'!A:A,'Product Families'!S:S),"")</f>
        <v/>
      </c>
    </row>
    <row r="4128" ht="14.25" customHeight="1">
      <c r="A4128" s="122"/>
      <c r="B4128" s="270"/>
      <c r="C4128" s="122"/>
      <c r="D4128" s="7" t="str">
        <f t="array" ref="D4128">IFERROR(XLOOKUP($C4128,'Product Families'!$A:$A,'Product Families'!$D:$D),"")</f>
        <v/>
      </c>
      <c r="E4128" s="7" t="str">
        <f t="array" ref="E4128">IFERROR(XLOOKUP($C4128,'Product Families'!$A:$A,'Product Families'!$E:$E),"")</f>
        <v/>
      </c>
      <c r="F4128" s="7" t="str">
        <f t="array" ref="F4128">IFERROR(XLOOKUP($C4128,'Product Families'!$A:$A,'Product Families'!$F:$F),"")</f>
        <v/>
      </c>
      <c r="G4128" s="7" t="str">
        <f t="array" ref="G4128">IFERROR(XLOOKUP($C4128,'Product Families'!$A:$A,'Product Families'!$G:$G),"")</f>
        <v/>
      </c>
      <c r="J4128" s="7" t="str">
        <f>IFERROR(ROUND(AVERAGEIF('Week 1 - Making'!$B:$B,'Product List'!$A4128,'Week 1 - Making'!$P:$P),0),"")</f>
        <v/>
      </c>
      <c r="K4128" s="7" t="str">
        <f>IFERROR(ROUND(AVERAGEIF('Week 2 - Making'!$B:$B,'Product List'!$A4128,'Week 2 - Making'!$P:$P),0),"")</f>
        <v/>
      </c>
      <c r="L4128" s="263" t="str">
        <f>IFERROR(ROUND(AVERAGEIF('Week 3 - Making'!$B:$B,'Product List'!$A4128,'Week 3 - Making'!$P:$P),0),"")</f>
        <v/>
      </c>
      <c r="M4128" s="7" t="str">
        <f>IFERROR(ROUND(AVERAGEIF('Week 4 - Making'!$B:$B,'Product List'!$A4128,'Week 4 - Making'!$P:$P),0),"")</f>
        <v/>
      </c>
      <c r="N4128" s="7" t="str">
        <f>IFERROR(ROUND(AVERAGEIF('Week 5 - Making'!$B:$B,'Product List'!$A4128,'Week 5 - Making'!$P:$P),0),"")</f>
        <v/>
      </c>
      <c r="O4128" s="7"/>
      <c r="P4128" s="7" t="str">
        <f t="array" ref="P4128">iferror(xlookup(C4128,'Product Families'!A:A,'Product Families'!S:S),"")</f>
        <v/>
      </c>
    </row>
    <row r="4129" ht="14.25" customHeight="1">
      <c r="A4129" s="122"/>
      <c r="B4129" s="270"/>
      <c r="C4129" s="122"/>
      <c r="D4129" s="7" t="str">
        <f t="array" ref="D4129">IFERROR(XLOOKUP($C4129,'Product Families'!$A:$A,'Product Families'!$D:$D),"")</f>
        <v/>
      </c>
      <c r="E4129" s="7" t="str">
        <f t="array" ref="E4129">IFERROR(XLOOKUP($C4129,'Product Families'!$A:$A,'Product Families'!$E:$E),"")</f>
        <v/>
      </c>
      <c r="F4129" s="7" t="str">
        <f t="array" ref="F4129">IFERROR(XLOOKUP($C4129,'Product Families'!$A:$A,'Product Families'!$F:$F),"")</f>
        <v/>
      </c>
      <c r="G4129" s="7" t="str">
        <f t="array" ref="G4129">IFERROR(XLOOKUP($C4129,'Product Families'!$A:$A,'Product Families'!$G:$G),"")</f>
        <v/>
      </c>
      <c r="J4129" s="7" t="str">
        <f>IFERROR(ROUND(AVERAGEIF('Week 1 - Making'!$B:$B,'Product List'!$A4129,'Week 1 - Making'!$P:$P),0),"")</f>
        <v/>
      </c>
      <c r="K4129" s="7" t="str">
        <f>IFERROR(ROUND(AVERAGEIF('Week 2 - Making'!$B:$B,'Product List'!$A4129,'Week 2 - Making'!$P:$P),0),"")</f>
        <v/>
      </c>
      <c r="L4129" s="263" t="str">
        <f>IFERROR(ROUND(AVERAGEIF('Week 3 - Making'!$B:$B,'Product List'!$A4129,'Week 3 - Making'!$P:$P),0),"")</f>
        <v/>
      </c>
      <c r="M4129" s="7" t="str">
        <f>IFERROR(ROUND(AVERAGEIF('Week 4 - Making'!$B:$B,'Product List'!$A4129,'Week 4 - Making'!$P:$P),0),"")</f>
        <v/>
      </c>
      <c r="N4129" s="7" t="str">
        <f>IFERROR(ROUND(AVERAGEIF('Week 5 - Making'!$B:$B,'Product List'!$A4129,'Week 5 - Making'!$P:$P),0),"")</f>
        <v/>
      </c>
      <c r="O4129" s="7"/>
      <c r="P4129" s="7" t="str">
        <f t="array" ref="P4129">iferror(xlookup(C4129,'Product Families'!A:A,'Product Families'!S:S),"")</f>
        <v/>
      </c>
    </row>
    <row r="4130" ht="14.25" customHeight="1">
      <c r="A4130" s="122"/>
      <c r="B4130" s="270"/>
      <c r="C4130" s="122"/>
      <c r="D4130" s="7" t="str">
        <f t="array" ref="D4130">IFERROR(XLOOKUP($C4130,'Product Families'!$A:$A,'Product Families'!$D:$D),"")</f>
        <v/>
      </c>
      <c r="E4130" s="7" t="str">
        <f t="array" ref="E4130">IFERROR(XLOOKUP($C4130,'Product Families'!$A:$A,'Product Families'!$E:$E),"")</f>
        <v/>
      </c>
      <c r="F4130" s="7" t="str">
        <f t="array" ref="F4130">IFERROR(XLOOKUP($C4130,'Product Families'!$A:$A,'Product Families'!$F:$F),"")</f>
        <v/>
      </c>
      <c r="G4130" s="7" t="str">
        <f t="array" ref="G4130">IFERROR(XLOOKUP($C4130,'Product Families'!$A:$A,'Product Families'!$G:$G),"")</f>
        <v/>
      </c>
      <c r="J4130" s="7" t="str">
        <f>IFERROR(ROUND(AVERAGEIF('Week 1 - Making'!$B:$B,'Product List'!$A4130,'Week 1 - Making'!$P:$P),0),"")</f>
        <v/>
      </c>
      <c r="K4130" s="7" t="str">
        <f>IFERROR(ROUND(AVERAGEIF('Week 2 - Making'!$B:$B,'Product List'!$A4130,'Week 2 - Making'!$P:$P),0),"")</f>
        <v/>
      </c>
      <c r="L4130" s="263" t="str">
        <f>IFERROR(ROUND(AVERAGEIF('Week 3 - Making'!$B:$B,'Product List'!$A4130,'Week 3 - Making'!$P:$P),0),"")</f>
        <v/>
      </c>
      <c r="M4130" s="7" t="str">
        <f>IFERROR(ROUND(AVERAGEIF('Week 4 - Making'!$B:$B,'Product List'!$A4130,'Week 4 - Making'!$P:$P),0),"")</f>
        <v/>
      </c>
      <c r="N4130" s="7" t="str">
        <f>IFERROR(ROUND(AVERAGEIF('Week 5 - Making'!$B:$B,'Product List'!$A4130,'Week 5 - Making'!$P:$P),0),"")</f>
        <v/>
      </c>
      <c r="O4130" s="7"/>
      <c r="P4130" s="7" t="str">
        <f t="array" ref="P4130">iferror(xlookup(C4130,'Product Families'!A:A,'Product Families'!S:S),"")</f>
        <v/>
      </c>
    </row>
    <row r="4131" ht="14.25" customHeight="1">
      <c r="A4131" s="122"/>
      <c r="B4131" s="270"/>
      <c r="C4131" s="122"/>
      <c r="D4131" s="7" t="str">
        <f t="array" ref="D4131">IFERROR(XLOOKUP($C4131,'Product Families'!$A:$A,'Product Families'!$D:$D),"")</f>
        <v/>
      </c>
      <c r="E4131" s="7" t="str">
        <f t="array" ref="E4131">IFERROR(XLOOKUP($C4131,'Product Families'!$A:$A,'Product Families'!$E:$E),"")</f>
        <v/>
      </c>
      <c r="F4131" s="7" t="str">
        <f t="array" ref="F4131">IFERROR(XLOOKUP($C4131,'Product Families'!$A:$A,'Product Families'!$F:$F),"")</f>
        <v/>
      </c>
      <c r="G4131" s="7" t="str">
        <f t="array" ref="G4131">IFERROR(XLOOKUP($C4131,'Product Families'!$A:$A,'Product Families'!$G:$G),"")</f>
        <v/>
      </c>
      <c r="J4131" s="7" t="str">
        <f>IFERROR(ROUND(AVERAGEIF('Week 1 - Making'!$B:$B,'Product List'!$A4131,'Week 1 - Making'!$P:$P),0),"")</f>
        <v/>
      </c>
      <c r="K4131" s="7" t="str">
        <f>IFERROR(ROUND(AVERAGEIF('Week 2 - Making'!$B:$B,'Product List'!$A4131,'Week 2 - Making'!$P:$P),0),"")</f>
        <v/>
      </c>
      <c r="L4131" s="263" t="str">
        <f>IFERROR(ROUND(AVERAGEIF('Week 3 - Making'!$B:$B,'Product List'!$A4131,'Week 3 - Making'!$P:$P),0),"")</f>
        <v/>
      </c>
      <c r="M4131" s="7" t="str">
        <f>IFERROR(ROUND(AVERAGEIF('Week 4 - Making'!$B:$B,'Product List'!$A4131,'Week 4 - Making'!$P:$P),0),"")</f>
        <v/>
      </c>
      <c r="N4131" s="7" t="str">
        <f>IFERROR(ROUND(AVERAGEIF('Week 5 - Making'!$B:$B,'Product List'!$A4131,'Week 5 - Making'!$P:$P),0),"")</f>
        <v/>
      </c>
      <c r="O4131" s="7"/>
      <c r="P4131" s="7" t="str">
        <f t="array" ref="P4131">iferror(xlookup(C4131,'Product Families'!A:A,'Product Families'!S:S),"")</f>
        <v/>
      </c>
    </row>
    <row r="4132" ht="14.25" customHeight="1">
      <c r="A4132" s="122"/>
      <c r="B4132" s="270"/>
      <c r="C4132" s="122"/>
      <c r="D4132" s="7" t="str">
        <f t="array" ref="D4132">IFERROR(XLOOKUP($C4132,'Product Families'!$A:$A,'Product Families'!$D:$D),"")</f>
        <v/>
      </c>
      <c r="E4132" s="7" t="str">
        <f t="array" ref="E4132">IFERROR(XLOOKUP($C4132,'Product Families'!$A:$A,'Product Families'!$E:$E),"")</f>
        <v/>
      </c>
      <c r="F4132" s="7" t="str">
        <f t="array" ref="F4132">IFERROR(XLOOKUP($C4132,'Product Families'!$A:$A,'Product Families'!$F:$F),"")</f>
        <v/>
      </c>
      <c r="G4132" s="7" t="str">
        <f t="array" ref="G4132">IFERROR(XLOOKUP($C4132,'Product Families'!$A:$A,'Product Families'!$G:$G),"")</f>
        <v/>
      </c>
      <c r="J4132" s="7" t="str">
        <f>IFERROR(ROUND(AVERAGEIF('Week 1 - Making'!$B:$B,'Product List'!$A4132,'Week 1 - Making'!$P:$P),0),"")</f>
        <v/>
      </c>
      <c r="K4132" s="7" t="str">
        <f>IFERROR(ROUND(AVERAGEIF('Week 2 - Making'!$B:$B,'Product List'!$A4132,'Week 2 - Making'!$P:$P),0),"")</f>
        <v/>
      </c>
      <c r="L4132" s="263" t="str">
        <f>IFERROR(ROUND(AVERAGEIF('Week 3 - Making'!$B:$B,'Product List'!$A4132,'Week 3 - Making'!$P:$P),0),"")</f>
        <v/>
      </c>
      <c r="M4132" s="7" t="str">
        <f>IFERROR(ROUND(AVERAGEIF('Week 4 - Making'!$B:$B,'Product List'!$A4132,'Week 4 - Making'!$P:$P),0),"")</f>
        <v/>
      </c>
      <c r="N4132" s="7" t="str">
        <f>IFERROR(ROUND(AVERAGEIF('Week 5 - Making'!$B:$B,'Product List'!$A4132,'Week 5 - Making'!$P:$P),0),"")</f>
        <v/>
      </c>
      <c r="O4132" s="7"/>
      <c r="P4132" s="7" t="str">
        <f t="array" ref="P4132">iferror(xlookup(C4132,'Product Families'!A:A,'Product Families'!S:S),"")</f>
        <v/>
      </c>
    </row>
    <row r="4133" ht="14.25" customHeight="1">
      <c r="A4133" s="122"/>
      <c r="B4133" s="270"/>
      <c r="C4133" s="122"/>
      <c r="D4133" s="7" t="str">
        <f t="array" ref="D4133">IFERROR(XLOOKUP($C4133,'Product Families'!$A:$A,'Product Families'!$D:$D),"")</f>
        <v/>
      </c>
      <c r="E4133" s="7" t="str">
        <f t="array" ref="E4133">IFERROR(XLOOKUP($C4133,'Product Families'!$A:$A,'Product Families'!$E:$E),"")</f>
        <v/>
      </c>
      <c r="F4133" s="7" t="str">
        <f t="array" ref="F4133">IFERROR(XLOOKUP($C4133,'Product Families'!$A:$A,'Product Families'!$F:$F),"")</f>
        <v/>
      </c>
      <c r="G4133" s="7" t="str">
        <f t="array" ref="G4133">IFERROR(XLOOKUP($C4133,'Product Families'!$A:$A,'Product Families'!$G:$G),"")</f>
        <v/>
      </c>
      <c r="J4133" s="7" t="str">
        <f>IFERROR(ROUND(AVERAGEIF('Week 1 - Making'!$B:$B,'Product List'!$A4133,'Week 1 - Making'!$P:$P),0),"")</f>
        <v/>
      </c>
      <c r="K4133" s="7" t="str">
        <f>IFERROR(ROUND(AVERAGEIF('Week 2 - Making'!$B:$B,'Product List'!$A4133,'Week 2 - Making'!$P:$P),0),"")</f>
        <v/>
      </c>
      <c r="L4133" s="263" t="str">
        <f>IFERROR(ROUND(AVERAGEIF('Week 3 - Making'!$B:$B,'Product List'!$A4133,'Week 3 - Making'!$P:$P),0),"")</f>
        <v/>
      </c>
      <c r="M4133" s="7" t="str">
        <f>IFERROR(ROUND(AVERAGEIF('Week 4 - Making'!$B:$B,'Product List'!$A4133,'Week 4 - Making'!$P:$P),0),"")</f>
        <v/>
      </c>
      <c r="N4133" s="7" t="str">
        <f>IFERROR(ROUND(AVERAGEIF('Week 5 - Making'!$B:$B,'Product List'!$A4133,'Week 5 - Making'!$P:$P),0),"")</f>
        <v/>
      </c>
      <c r="O4133" s="7"/>
      <c r="P4133" s="7" t="str">
        <f t="array" ref="P4133">iferror(xlookup(C4133,'Product Families'!A:A,'Product Families'!S:S),"")</f>
        <v/>
      </c>
    </row>
    <row r="4134" ht="14.25" customHeight="1">
      <c r="A4134" s="122"/>
      <c r="B4134" s="270"/>
      <c r="C4134" s="122"/>
      <c r="D4134" s="7" t="str">
        <f t="array" ref="D4134">IFERROR(XLOOKUP($C4134,'Product Families'!$A:$A,'Product Families'!$D:$D),"")</f>
        <v/>
      </c>
      <c r="E4134" s="7" t="str">
        <f t="array" ref="E4134">IFERROR(XLOOKUP($C4134,'Product Families'!$A:$A,'Product Families'!$E:$E),"")</f>
        <v/>
      </c>
      <c r="F4134" s="7" t="str">
        <f t="array" ref="F4134">IFERROR(XLOOKUP($C4134,'Product Families'!$A:$A,'Product Families'!$F:$F),"")</f>
        <v/>
      </c>
      <c r="G4134" s="7" t="str">
        <f t="array" ref="G4134">IFERROR(XLOOKUP($C4134,'Product Families'!$A:$A,'Product Families'!$G:$G),"")</f>
        <v/>
      </c>
      <c r="J4134" s="7" t="str">
        <f>IFERROR(ROUND(AVERAGEIF('Week 1 - Making'!$B:$B,'Product List'!$A4134,'Week 1 - Making'!$P:$P),0),"")</f>
        <v/>
      </c>
      <c r="K4134" s="7" t="str">
        <f>IFERROR(ROUND(AVERAGEIF('Week 2 - Making'!$B:$B,'Product List'!$A4134,'Week 2 - Making'!$P:$P),0),"")</f>
        <v/>
      </c>
      <c r="L4134" s="263" t="str">
        <f>IFERROR(ROUND(AVERAGEIF('Week 3 - Making'!$B:$B,'Product List'!$A4134,'Week 3 - Making'!$P:$P),0),"")</f>
        <v/>
      </c>
      <c r="M4134" s="7" t="str">
        <f>IFERROR(ROUND(AVERAGEIF('Week 4 - Making'!$B:$B,'Product List'!$A4134,'Week 4 - Making'!$P:$P),0),"")</f>
        <v/>
      </c>
      <c r="N4134" s="7" t="str">
        <f>IFERROR(ROUND(AVERAGEIF('Week 5 - Making'!$B:$B,'Product List'!$A4134,'Week 5 - Making'!$P:$P),0),"")</f>
        <v/>
      </c>
      <c r="O4134" s="7"/>
      <c r="P4134" s="7" t="str">
        <f t="array" ref="P4134">iferror(xlookup(C4134,'Product Families'!A:A,'Product Families'!S:S),"")</f>
        <v/>
      </c>
    </row>
    <row r="4135" ht="14.25" customHeight="1">
      <c r="A4135" s="122"/>
      <c r="B4135" s="270"/>
      <c r="C4135" s="122"/>
      <c r="D4135" s="7" t="str">
        <f t="array" ref="D4135">IFERROR(XLOOKUP($C4135,'Product Families'!$A:$A,'Product Families'!$D:$D),"")</f>
        <v/>
      </c>
      <c r="E4135" s="7" t="str">
        <f t="array" ref="E4135">IFERROR(XLOOKUP($C4135,'Product Families'!$A:$A,'Product Families'!$E:$E),"")</f>
        <v/>
      </c>
      <c r="F4135" s="7" t="str">
        <f t="array" ref="F4135">IFERROR(XLOOKUP($C4135,'Product Families'!$A:$A,'Product Families'!$F:$F),"")</f>
        <v/>
      </c>
      <c r="G4135" s="7" t="str">
        <f t="array" ref="G4135">IFERROR(XLOOKUP($C4135,'Product Families'!$A:$A,'Product Families'!$G:$G),"")</f>
        <v/>
      </c>
      <c r="J4135" s="7" t="str">
        <f>IFERROR(ROUND(AVERAGEIF('Week 1 - Making'!$B:$B,'Product List'!$A4135,'Week 1 - Making'!$P:$P),0),"")</f>
        <v/>
      </c>
      <c r="K4135" s="7" t="str">
        <f>IFERROR(ROUND(AVERAGEIF('Week 2 - Making'!$B:$B,'Product List'!$A4135,'Week 2 - Making'!$P:$P),0),"")</f>
        <v/>
      </c>
      <c r="L4135" s="263" t="str">
        <f>IFERROR(ROUND(AVERAGEIF('Week 3 - Making'!$B:$B,'Product List'!$A4135,'Week 3 - Making'!$P:$P),0),"")</f>
        <v/>
      </c>
      <c r="M4135" s="7" t="str">
        <f>IFERROR(ROUND(AVERAGEIF('Week 4 - Making'!$B:$B,'Product List'!$A4135,'Week 4 - Making'!$P:$P),0),"")</f>
        <v/>
      </c>
      <c r="N4135" s="7" t="str">
        <f>IFERROR(ROUND(AVERAGEIF('Week 5 - Making'!$B:$B,'Product List'!$A4135,'Week 5 - Making'!$P:$P),0),"")</f>
        <v/>
      </c>
      <c r="O4135" s="7"/>
      <c r="P4135" s="7" t="str">
        <f t="array" ref="P4135">iferror(xlookup(C4135,'Product Families'!A:A,'Product Families'!S:S),"")</f>
        <v/>
      </c>
    </row>
    <row r="4136" ht="14.25" customHeight="1">
      <c r="A4136" s="122"/>
      <c r="B4136" s="270"/>
      <c r="C4136" s="122"/>
      <c r="D4136" s="7" t="str">
        <f t="array" ref="D4136">IFERROR(XLOOKUP($C4136,'Product Families'!$A:$A,'Product Families'!$D:$D),"")</f>
        <v/>
      </c>
      <c r="E4136" s="7" t="str">
        <f t="array" ref="E4136">IFERROR(XLOOKUP($C4136,'Product Families'!$A:$A,'Product Families'!$E:$E),"")</f>
        <v/>
      </c>
      <c r="F4136" s="7" t="str">
        <f t="array" ref="F4136">IFERROR(XLOOKUP($C4136,'Product Families'!$A:$A,'Product Families'!$F:$F),"")</f>
        <v/>
      </c>
      <c r="G4136" s="7" t="str">
        <f t="array" ref="G4136">IFERROR(XLOOKUP($C4136,'Product Families'!$A:$A,'Product Families'!$G:$G),"")</f>
        <v/>
      </c>
      <c r="J4136" s="7" t="str">
        <f>IFERROR(ROUND(AVERAGEIF('Week 1 - Making'!$B:$B,'Product List'!$A4136,'Week 1 - Making'!$P:$P),0),"")</f>
        <v/>
      </c>
      <c r="K4136" s="7" t="str">
        <f>IFERROR(ROUND(AVERAGEIF('Week 2 - Making'!$B:$B,'Product List'!$A4136,'Week 2 - Making'!$P:$P),0),"")</f>
        <v/>
      </c>
      <c r="L4136" s="263" t="str">
        <f>IFERROR(ROUND(AVERAGEIF('Week 3 - Making'!$B:$B,'Product List'!$A4136,'Week 3 - Making'!$P:$P),0),"")</f>
        <v/>
      </c>
      <c r="M4136" s="7" t="str">
        <f>IFERROR(ROUND(AVERAGEIF('Week 4 - Making'!$B:$B,'Product List'!$A4136,'Week 4 - Making'!$P:$P),0),"")</f>
        <v/>
      </c>
      <c r="N4136" s="7" t="str">
        <f>IFERROR(ROUND(AVERAGEIF('Week 5 - Making'!$B:$B,'Product List'!$A4136,'Week 5 - Making'!$P:$P),0),"")</f>
        <v/>
      </c>
      <c r="O4136" s="7"/>
      <c r="P4136" s="7" t="str">
        <f t="array" ref="P4136">iferror(xlookup(C4136,'Product Families'!A:A,'Product Families'!S:S),"")</f>
        <v/>
      </c>
    </row>
    <row r="4137" ht="14.25" customHeight="1">
      <c r="A4137" s="122"/>
      <c r="B4137" s="270"/>
      <c r="C4137" s="122"/>
      <c r="D4137" s="7" t="str">
        <f t="array" ref="D4137">IFERROR(XLOOKUP($C4137,'Product Families'!$A:$A,'Product Families'!$D:$D),"")</f>
        <v/>
      </c>
      <c r="E4137" s="7" t="str">
        <f t="array" ref="E4137">IFERROR(XLOOKUP($C4137,'Product Families'!$A:$A,'Product Families'!$E:$E),"")</f>
        <v/>
      </c>
      <c r="F4137" s="7" t="str">
        <f t="array" ref="F4137">IFERROR(XLOOKUP($C4137,'Product Families'!$A:$A,'Product Families'!$F:$F),"")</f>
        <v/>
      </c>
      <c r="G4137" s="7" t="str">
        <f t="array" ref="G4137">IFERROR(XLOOKUP($C4137,'Product Families'!$A:$A,'Product Families'!$G:$G),"")</f>
        <v/>
      </c>
      <c r="J4137" s="7" t="str">
        <f>IFERROR(ROUND(AVERAGEIF('Week 1 - Making'!$B:$B,'Product List'!$A4137,'Week 1 - Making'!$P:$P),0),"")</f>
        <v/>
      </c>
      <c r="K4137" s="7" t="str">
        <f>IFERROR(ROUND(AVERAGEIF('Week 2 - Making'!$B:$B,'Product List'!$A4137,'Week 2 - Making'!$P:$P),0),"")</f>
        <v/>
      </c>
      <c r="L4137" s="263" t="str">
        <f>IFERROR(ROUND(AVERAGEIF('Week 3 - Making'!$B:$B,'Product List'!$A4137,'Week 3 - Making'!$P:$P),0),"")</f>
        <v/>
      </c>
      <c r="M4137" s="7" t="str">
        <f>IFERROR(ROUND(AVERAGEIF('Week 4 - Making'!$B:$B,'Product List'!$A4137,'Week 4 - Making'!$P:$P),0),"")</f>
        <v/>
      </c>
      <c r="N4137" s="7" t="str">
        <f>IFERROR(ROUND(AVERAGEIF('Week 5 - Making'!$B:$B,'Product List'!$A4137,'Week 5 - Making'!$P:$P),0),"")</f>
        <v/>
      </c>
      <c r="O4137" s="7"/>
      <c r="P4137" s="7" t="str">
        <f t="array" ref="P4137">iferror(xlookup(C4137,'Product Families'!A:A,'Product Families'!S:S),"")</f>
        <v/>
      </c>
    </row>
    <row r="4138" ht="14.25" customHeight="1">
      <c r="A4138" s="122"/>
      <c r="B4138" s="270"/>
      <c r="C4138" s="122"/>
      <c r="D4138" s="7" t="str">
        <f t="array" ref="D4138">IFERROR(XLOOKUP($C4138,'Product Families'!$A:$A,'Product Families'!$D:$D),"")</f>
        <v/>
      </c>
      <c r="E4138" s="7" t="str">
        <f t="array" ref="E4138">IFERROR(XLOOKUP($C4138,'Product Families'!$A:$A,'Product Families'!$E:$E),"")</f>
        <v/>
      </c>
      <c r="F4138" s="7" t="str">
        <f t="array" ref="F4138">IFERROR(XLOOKUP($C4138,'Product Families'!$A:$A,'Product Families'!$F:$F),"")</f>
        <v/>
      </c>
      <c r="G4138" s="7" t="str">
        <f t="array" ref="G4138">IFERROR(XLOOKUP($C4138,'Product Families'!$A:$A,'Product Families'!$G:$G),"")</f>
        <v/>
      </c>
      <c r="J4138" s="7" t="str">
        <f>IFERROR(ROUND(AVERAGEIF('Week 1 - Making'!$B:$B,'Product List'!$A4138,'Week 1 - Making'!$P:$P),0),"")</f>
        <v/>
      </c>
      <c r="K4138" s="7" t="str">
        <f>IFERROR(ROUND(AVERAGEIF('Week 2 - Making'!$B:$B,'Product List'!$A4138,'Week 2 - Making'!$P:$P),0),"")</f>
        <v/>
      </c>
      <c r="L4138" s="263" t="str">
        <f>IFERROR(ROUND(AVERAGEIF('Week 3 - Making'!$B:$B,'Product List'!$A4138,'Week 3 - Making'!$P:$P),0),"")</f>
        <v/>
      </c>
      <c r="M4138" s="7" t="str">
        <f>IFERROR(ROUND(AVERAGEIF('Week 4 - Making'!$B:$B,'Product List'!$A4138,'Week 4 - Making'!$P:$P),0),"")</f>
        <v/>
      </c>
      <c r="N4138" s="7" t="str">
        <f>IFERROR(ROUND(AVERAGEIF('Week 5 - Making'!$B:$B,'Product List'!$A4138,'Week 5 - Making'!$P:$P),0),"")</f>
        <v/>
      </c>
      <c r="O4138" s="7"/>
      <c r="P4138" s="7" t="str">
        <f t="array" ref="P4138">iferror(xlookup(C4138,'Product Families'!A:A,'Product Families'!S:S),"")</f>
        <v/>
      </c>
    </row>
    <row r="4139" ht="14.25" customHeight="1">
      <c r="A4139" s="122"/>
      <c r="B4139" s="270"/>
      <c r="C4139" s="122"/>
      <c r="D4139" s="7" t="str">
        <f t="array" ref="D4139">IFERROR(XLOOKUP($C4139,'Product Families'!$A:$A,'Product Families'!$D:$D),"")</f>
        <v/>
      </c>
      <c r="E4139" s="7" t="str">
        <f t="array" ref="E4139">IFERROR(XLOOKUP($C4139,'Product Families'!$A:$A,'Product Families'!$E:$E),"")</f>
        <v/>
      </c>
      <c r="F4139" s="7" t="str">
        <f t="array" ref="F4139">IFERROR(XLOOKUP($C4139,'Product Families'!$A:$A,'Product Families'!$F:$F),"")</f>
        <v/>
      </c>
      <c r="G4139" s="7" t="str">
        <f t="array" ref="G4139">IFERROR(XLOOKUP($C4139,'Product Families'!$A:$A,'Product Families'!$G:$G),"")</f>
        <v/>
      </c>
      <c r="J4139" s="7" t="str">
        <f>IFERROR(ROUND(AVERAGEIF('Week 1 - Making'!$B:$B,'Product List'!$A4139,'Week 1 - Making'!$P:$P),0),"")</f>
        <v/>
      </c>
      <c r="K4139" s="7" t="str">
        <f>IFERROR(ROUND(AVERAGEIF('Week 2 - Making'!$B:$B,'Product List'!$A4139,'Week 2 - Making'!$P:$P),0),"")</f>
        <v/>
      </c>
      <c r="L4139" s="263" t="str">
        <f>IFERROR(ROUND(AVERAGEIF('Week 3 - Making'!$B:$B,'Product List'!$A4139,'Week 3 - Making'!$P:$P),0),"")</f>
        <v/>
      </c>
      <c r="M4139" s="7" t="str">
        <f>IFERROR(ROUND(AVERAGEIF('Week 4 - Making'!$B:$B,'Product List'!$A4139,'Week 4 - Making'!$P:$P),0),"")</f>
        <v/>
      </c>
      <c r="N4139" s="7" t="str">
        <f>IFERROR(ROUND(AVERAGEIF('Week 5 - Making'!$B:$B,'Product List'!$A4139,'Week 5 - Making'!$P:$P),0),"")</f>
        <v/>
      </c>
      <c r="O4139" s="7"/>
      <c r="P4139" s="7" t="str">
        <f t="array" ref="P4139">iferror(xlookup(C4139,'Product Families'!A:A,'Product Families'!S:S),"")</f>
        <v/>
      </c>
    </row>
    <row r="4140" ht="14.25" customHeight="1">
      <c r="A4140" s="122"/>
      <c r="B4140" s="270"/>
      <c r="C4140" s="122"/>
      <c r="D4140" s="7" t="str">
        <f t="array" ref="D4140">IFERROR(XLOOKUP($C4140,'Product Families'!$A:$A,'Product Families'!$D:$D),"")</f>
        <v/>
      </c>
      <c r="E4140" s="7" t="str">
        <f t="array" ref="E4140">IFERROR(XLOOKUP($C4140,'Product Families'!$A:$A,'Product Families'!$E:$E),"")</f>
        <v/>
      </c>
      <c r="F4140" s="7" t="str">
        <f t="array" ref="F4140">IFERROR(XLOOKUP($C4140,'Product Families'!$A:$A,'Product Families'!$F:$F),"")</f>
        <v/>
      </c>
      <c r="G4140" s="7" t="str">
        <f t="array" ref="G4140">IFERROR(XLOOKUP($C4140,'Product Families'!$A:$A,'Product Families'!$G:$G),"")</f>
        <v/>
      </c>
      <c r="J4140" s="7" t="str">
        <f>IFERROR(ROUND(AVERAGEIF('Week 1 - Making'!$B:$B,'Product List'!$A4140,'Week 1 - Making'!$P:$P),0),"")</f>
        <v/>
      </c>
      <c r="K4140" s="7" t="str">
        <f>IFERROR(ROUND(AVERAGEIF('Week 2 - Making'!$B:$B,'Product List'!$A4140,'Week 2 - Making'!$P:$P),0),"")</f>
        <v/>
      </c>
      <c r="L4140" s="263" t="str">
        <f>IFERROR(ROUND(AVERAGEIF('Week 3 - Making'!$B:$B,'Product List'!$A4140,'Week 3 - Making'!$P:$P),0),"")</f>
        <v/>
      </c>
      <c r="M4140" s="7" t="str">
        <f>IFERROR(ROUND(AVERAGEIF('Week 4 - Making'!$B:$B,'Product List'!$A4140,'Week 4 - Making'!$P:$P),0),"")</f>
        <v/>
      </c>
      <c r="N4140" s="7" t="str">
        <f>IFERROR(ROUND(AVERAGEIF('Week 5 - Making'!$B:$B,'Product List'!$A4140,'Week 5 - Making'!$P:$P),0),"")</f>
        <v/>
      </c>
      <c r="O4140" s="7"/>
      <c r="P4140" s="7" t="str">
        <f t="array" ref="P4140">iferror(xlookup(C4140,'Product Families'!A:A,'Product Families'!S:S),"")</f>
        <v/>
      </c>
    </row>
    <row r="4141" ht="14.25" customHeight="1">
      <c r="A4141" s="122"/>
      <c r="B4141" s="270"/>
      <c r="C4141" s="122"/>
      <c r="D4141" s="7" t="str">
        <f t="array" ref="D4141">IFERROR(XLOOKUP($C4141,'Product Families'!$A:$A,'Product Families'!$D:$D),"")</f>
        <v/>
      </c>
      <c r="E4141" s="7" t="str">
        <f t="array" ref="E4141">IFERROR(XLOOKUP($C4141,'Product Families'!$A:$A,'Product Families'!$E:$E),"")</f>
        <v/>
      </c>
      <c r="F4141" s="7" t="str">
        <f t="array" ref="F4141">IFERROR(XLOOKUP($C4141,'Product Families'!$A:$A,'Product Families'!$F:$F),"")</f>
        <v/>
      </c>
      <c r="G4141" s="7" t="str">
        <f t="array" ref="G4141">IFERROR(XLOOKUP($C4141,'Product Families'!$A:$A,'Product Families'!$G:$G),"")</f>
        <v/>
      </c>
      <c r="J4141" s="7" t="str">
        <f>IFERROR(ROUND(AVERAGEIF('Week 1 - Making'!$B:$B,'Product List'!$A4141,'Week 1 - Making'!$P:$P),0),"")</f>
        <v/>
      </c>
      <c r="K4141" s="7" t="str">
        <f>IFERROR(ROUND(AVERAGEIF('Week 2 - Making'!$B:$B,'Product List'!$A4141,'Week 2 - Making'!$P:$P),0),"")</f>
        <v/>
      </c>
      <c r="L4141" s="263" t="str">
        <f>IFERROR(ROUND(AVERAGEIF('Week 3 - Making'!$B:$B,'Product List'!$A4141,'Week 3 - Making'!$P:$P),0),"")</f>
        <v/>
      </c>
      <c r="M4141" s="7" t="str">
        <f>IFERROR(ROUND(AVERAGEIF('Week 4 - Making'!$B:$B,'Product List'!$A4141,'Week 4 - Making'!$P:$P),0),"")</f>
        <v/>
      </c>
      <c r="N4141" s="7" t="str">
        <f>IFERROR(ROUND(AVERAGEIF('Week 5 - Making'!$B:$B,'Product List'!$A4141,'Week 5 - Making'!$P:$P),0),"")</f>
        <v/>
      </c>
      <c r="O4141" s="7"/>
      <c r="P4141" s="7" t="str">
        <f t="array" ref="P4141">iferror(xlookup(C4141,'Product Families'!A:A,'Product Families'!S:S),"")</f>
        <v/>
      </c>
    </row>
    <row r="4142" ht="14.25" customHeight="1">
      <c r="A4142" s="122"/>
      <c r="B4142" s="270"/>
      <c r="C4142" s="122"/>
      <c r="D4142" s="7" t="str">
        <f t="array" ref="D4142">IFERROR(XLOOKUP($C4142,'Product Families'!$A:$A,'Product Families'!$D:$D),"")</f>
        <v/>
      </c>
      <c r="E4142" s="7" t="str">
        <f t="array" ref="E4142">IFERROR(XLOOKUP($C4142,'Product Families'!$A:$A,'Product Families'!$E:$E),"")</f>
        <v/>
      </c>
      <c r="F4142" s="7" t="str">
        <f t="array" ref="F4142">IFERROR(XLOOKUP($C4142,'Product Families'!$A:$A,'Product Families'!$F:$F),"")</f>
        <v/>
      </c>
      <c r="G4142" s="7" t="str">
        <f t="array" ref="G4142">IFERROR(XLOOKUP($C4142,'Product Families'!$A:$A,'Product Families'!$G:$G),"")</f>
        <v/>
      </c>
      <c r="J4142" s="7" t="str">
        <f>IFERROR(ROUND(AVERAGEIF('Week 1 - Making'!$B:$B,'Product List'!$A4142,'Week 1 - Making'!$P:$P),0),"")</f>
        <v/>
      </c>
      <c r="K4142" s="7" t="str">
        <f>IFERROR(ROUND(AVERAGEIF('Week 2 - Making'!$B:$B,'Product List'!$A4142,'Week 2 - Making'!$P:$P),0),"")</f>
        <v/>
      </c>
      <c r="L4142" s="263" t="str">
        <f>IFERROR(ROUND(AVERAGEIF('Week 3 - Making'!$B:$B,'Product List'!$A4142,'Week 3 - Making'!$P:$P),0),"")</f>
        <v/>
      </c>
      <c r="M4142" s="7" t="str">
        <f>IFERROR(ROUND(AVERAGEIF('Week 4 - Making'!$B:$B,'Product List'!$A4142,'Week 4 - Making'!$P:$P),0),"")</f>
        <v/>
      </c>
      <c r="N4142" s="7" t="str">
        <f>IFERROR(ROUND(AVERAGEIF('Week 5 - Making'!$B:$B,'Product List'!$A4142,'Week 5 - Making'!$P:$P),0),"")</f>
        <v/>
      </c>
      <c r="O4142" s="7"/>
      <c r="P4142" s="7" t="str">
        <f t="array" ref="P4142">iferror(xlookup(C4142,'Product Families'!A:A,'Product Families'!S:S),"")</f>
        <v/>
      </c>
    </row>
    <row r="4143" ht="14.25" customHeight="1">
      <c r="A4143" s="122"/>
      <c r="B4143" s="270"/>
      <c r="C4143" s="122"/>
      <c r="D4143" s="7" t="str">
        <f t="array" ref="D4143">IFERROR(XLOOKUP($C4143,'Product Families'!$A:$A,'Product Families'!$D:$D),"")</f>
        <v/>
      </c>
      <c r="E4143" s="7" t="str">
        <f t="array" ref="E4143">IFERROR(XLOOKUP($C4143,'Product Families'!$A:$A,'Product Families'!$E:$E),"")</f>
        <v/>
      </c>
      <c r="F4143" s="7" t="str">
        <f t="array" ref="F4143">IFERROR(XLOOKUP($C4143,'Product Families'!$A:$A,'Product Families'!$F:$F),"")</f>
        <v/>
      </c>
      <c r="G4143" s="7" t="str">
        <f t="array" ref="G4143">IFERROR(XLOOKUP($C4143,'Product Families'!$A:$A,'Product Families'!$G:$G),"")</f>
        <v/>
      </c>
      <c r="J4143" s="7" t="str">
        <f>IFERROR(ROUND(AVERAGEIF('Week 1 - Making'!$B:$B,'Product List'!$A4143,'Week 1 - Making'!$P:$P),0),"")</f>
        <v/>
      </c>
      <c r="K4143" s="7" t="str">
        <f>IFERROR(ROUND(AVERAGEIF('Week 2 - Making'!$B:$B,'Product List'!$A4143,'Week 2 - Making'!$P:$P),0),"")</f>
        <v/>
      </c>
      <c r="L4143" s="263" t="str">
        <f>IFERROR(ROUND(AVERAGEIF('Week 3 - Making'!$B:$B,'Product List'!$A4143,'Week 3 - Making'!$P:$P),0),"")</f>
        <v/>
      </c>
      <c r="M4143" s="7" t="str">
        <f>IFERROR(ROUND(AVERAGEIF('Week 4 - Making'!$B:$B,'Product List'!$A4143,'Week 4 - Making'!$P:$P),0),"")</f>
        <v/>
      </c>
      <c r="N4143" s="7" t="str">
        <f>IFERROR(ROUND(AVERAGEIF('Week 5 - Making'!$B:$B,'Product List'!$A4143,'Week 5 - Making'!$P:$P),0),"")</f>
        <v/>
      </c>
      <c r="O4143" s="7"/>
      <c r="P4143" s="7" t="str">
        <f t="array" ref="P4143">iferror(xlookup(C4143,'Product Families'!A:A,'Product Families'!S:S),"")</f>
        <v/>
      </c>
    </row>
    <row r="4144" ht="14.25" customHeight="1">
      <c r="A4144" s="122"/>
      <c r="B4144" s="270"/>
      <c r="C4144" s="122"/>
      <c r="D4144" s="7" t="str">
        <f t="array" ref="D4144">IFERROR(XLOOKUP($C4144,'Product Families'!$A:$A,'Product Families'!$D:$D),"")</f>
        <v/>
      </c>
      <c r="E4144" s="7" t="str">
        <f t="array" ref="E4144">IFERROR(XLOOKUP($C4144,'Product Families'!$A:$A,'Product Families'!$E:$E),"")</f>
        <v/>
      </c>
      <c r="F4144" s="7" t="str">
        <f t="array" ref="F4144">IFERROR(XLOOKUP($C4144,'Product Families'!$A:$A,'Product Families'!$F:$F),"")</f>
        <v/>
      </c>
      <c r="G4144" s="7" t="str">
        <f t="array" ref="G4144">IFERROR(XLOOKUP($C4144,'Product Families'!$A:$A,'Product Families'!$G:$G),"")</f>
        <v/>
      </c>
      <c r="J4144" s="7" t="str">
        <f>IFERROR(ROUND(AVERAGEIF('Week 1 - Making'!$B:$B,'Product List'!$A4144,'Week 1 - Making'!$P:$P),0),"")</f>
        <v/>
      </c>
      <c r="K4144" s="7" t="str">
        <f>IFERROR(ROUND(AVERAGEIF('Week 2 - Making'!$B:$B,'Product List'!$A4144,'Week 2 - Making'!$P:$P),0),"")</f>
        <v/>
      </c>
      <c r="L4144" s="263" t="str">
        <f>IFERROR(ROUND(AVERAGEIF('Week 3 - Making'!$B:$B,'Product List'!$A4144,'Week 3 - Making'!$P:$P),0),"")</f>
        <v/>
      </c>
      <c r="M4144" s="7" t="str">
        <f>IFERROR(ROUND(AVERAGEIF('Week 4 - Making'!$B:$B,'Product List'!$A4144,'Week 4 - Making'!$P:$P),0),"")</f>
        <v/>
      </c>
      <c r="N4144" s="7" t="str">
        <f>IFERROR(ROUND(AVERAGEIF('Week 5 - Making'!$B:$B,'Product List'!$A4144,'Week 5 - Making'!$P:$P),0),"")</f>
        <v/>
      </c>
      <c r="O4144" s="7"/>
      <c r="P4144" s="7" t="str">
        <f t="array" ref="P4144">iferror(xlookup(C4144,'Product Families'!A:A,'Product Families'!S:S),"")</f>
        <v/>
      </c>
    </row>
    <row r="4145" ht="14.25" customHeight="1">
      <c r="A4145" s="122"/>
      <c r="B4145" s="270"/>
      <c r="C4145" s="122"/>
      <c r="D4145" s="7" t="str">
        <f t="array" ref="D4145">IFERROR(XLOOKUP($C4145,'Product Families'!$A:$A,'Product Families'!$D:$D),"")</f>
        <v/>
      </c>
      <c r="E4145" s="7" t="str">
        <f t="array" ref="E4145">IFERROR(XLOOKUP($C4145,'Product Families'!$A:$A,'Product Families'!$E:$E),"")</f>
        <v/>
      </c>
      <c r="F4145" s="7" t="str">
        <f t="array" ref="F4145">IFERROR(XLOOKUP($C4145,'Product Families'!$A:$A,'Product Families'!$F:$F),"")</f>
        <v/>
      </c>
      <c r="G4145" s="7" t="str">
        <f t="array" ref="G4145">IFERROR(XLOOKUP($C4145,'Product Families'!$A:$A,'Product Families'!$G:$G),"")</f>
        <v/>
      </c>
      <c r="J4145" s="7" t="str">
        <f>IFERROR(ROUND(AVERAGEIF('Week 1 - Making'!$B:$B,'Product List'!$A4145,'Week 1 - Making'!$P:$P),0),"")</f>
        <v/>
      </c>
      <c r="K4145" s="7" t="str">
        <f>IFERROR(ROUND(AVERAGEIF('Week 2 - Making'!$B:$B,'Product List'!$A4145,'Week 2 - Making'!$P:$P),0),"")</f>
        <v/>
      </c>
      <c r="L4145" s="263" t="str">
        <f>IFERROR(ROUND(AVERAGEIF('Week 3 - Making'!$B:$B,'Product List'!$A4145,'Week 3 - Making'!$P:$P),0),"")</f>
        <v/>
      </c>
      <c r="M4145" s="7" t="str">
        <f>IFERROR(ROUND(AVERAGEIF('Week 4 - Making'!$B:$B,'Product List'!$A4145,'Week 4 - Making'!$P:$P),0),"")</f>
        <v/>
      </c>
      <c r="N4145" s="7" t="str">
        <f>IFERROR(ROUND(AVERAGEIF('Week 5 - Making'!$B:$B,'Product List'!$A4145,'Week 5 - Making'!$P:$P),0),"")</f>
        <v/>
      </c>
      <c r="O4145" s="7"/>
      <c r="P4145" s="7" t="str">
        <f t="array" ref="P4145">iferror(xlookup(C4145,'Product Families'!A:A,'Product Families'!S:S),"")</f>
        <v/>
      </c>
    </row>
    <row r="4146" ht="14.25" customHeight="1">
      <c r="A4146" s="122"/>
      <c r="B4146" s="270"/>
      <c r="C4146" s="122"/>
      <c r="D4146" s="7" t="str">
        <f t="array" ref="D4146">IFERROR(XLOOKUP($C4146,'Product Families'!$A:$A,'Product Families'!$D:$D),"")</f>
        <v/>
      </c>
      <c r="E4146" s="7" t="str">
        <f t="array" ref="E4146">IFERROR(XLOOKUP($C4146,'Product Families'!$A:$A,'Product Families'!$E:$E),"")</f>
        <v/>
      </c>
      <c r="F4146" s="7" t="str">
        <f t="array" ref="F4146">IFERROR(XLOOKUP($C4146,'Product Families'!$A:$A,'Product Families'!$F:$F),"")</f>
        <v/>
      </c>
      <c r="G4146" s="7" t="str">
        <f t="array" ref="G4146">IFERROR(XLOOKUP($C4146,'Product Families'!$A:$A,'Product Families'!$G:$G),"")</f>
        <v/>
      </c>
      <c r="J4146" s="7" t="str">
        <f>IFERROR(ROUND(AVERAGEIF('Week 1 - Making'!$B:$B,'Product List'!$A4146,'Week 1 - Making'!$P:$P),0),"")</f>
        <v/>
      </c>
      <c r="K4146" s="7" t="str">
        <f>IFERROR(ROUND(AVERAGEIF('Week 2 - Making'!$B:$B,'Product List'!$A4146,'Week 2 - Making'!$P:$P),0),"")</f>
        <v/>
      </c>
      <c r="L4146" s="263" t="str">
        <f>IFERROR(ROUND(AVERAGEIF('Week 3 - Making'!$B:$B,'Product List'!$A4146,'Week 3 - Making'!$P:$P),0),"")</f>
        <v/>
      </c>
      <c r="M4146" s="7" t="str">
        <f>IFERROR(ROUND(AVERAGEIF('Week 4 - Making'!$B:$B,'Product List'!$A4146,'Week 4 - Making'!$P:$P),0),"")</f>
        <v/>
      </c>
      <c r="N4146" s="7" t="str">
        <f>IFERROR(ROUND(AVERAGEIF('Week 5 - Making'!$B:$B,'Product List'!$A4146,'Week 5 - Making'!$P:$P),0),"")</f>
        <v/>
      </c>
      <c r="O4146" s="7"/>
      <c r="P4146" s="7" t="str">
        <f t="array" ref="P4146">iferror(xlookup(C4146,'Product Families'!A:A,'Product Families'!S:S),"")</f>
        <v/>
      </c>
    </row>
    <row r="4147" ht="14.25" customHeight="1">
      <c r="A4147" s="122"/>
      <c r="B4147" s="270"/>
      <c r="C4147" s="122"/>
      <c r="D4147" s="7" t="str">
        <f t="array" ref="D4147">IFERROR(XLOOKUP($C4147,'Product Families'!$A:$A,'Product Families'!$D:$D),"")</f>
        <v/>
      </c>
      <c r="E4147" s="7" t="str">
        <f t="array" ref="E4147">IFERROR(XLOOKUP($C4147,'Product Families'!$A:$A,'Product Families'!$E:$E),"")</f>
        <v/>
      </c>
      <c r="F4147" s="7" t="str">
        <f t="array" ref="F4147">IFERROR(XLOOKUP($C4147,'Product Families'!$A:$A,'Product Families'!$F:$F),"")</f>
        <v/>
      </c>
      <c r="G4147" s="7" t="str">
        <f t="array" ref="G4147">IFERROR(XLOOKUP($C4147,'Product Families'!$A:$A,'Product Families'!$G:$G),"")</f>
        <v/>
      </c>
      <c r="J4147" s="7" t="str">
        <f>IFERROR(ROUND(AVERAGEIF('Week 1 - Making'!$B:$B,'Product List'!$A4147,'Week 1 - Making'!$P:$P),0),"")</f>
        <v/>
      </c>
      <c r="K4147" s="7" t="str">
        <f>IFERROR(ROUND(AVERAGEIF('Week 2 - Making'!$B:$B,'Product List'!$A4147,'Week 2 - Making'!$P:$P),0),"")</f>
        <v/>
      </c>
      <c r="L4147" s="263" t="str">
        <f>IFERROR(ROUND(AVERAGEIF('Week 3 - Making'!$B:$B,'Product List'!$A4147,'Week 3 - Making'!$P:$P),0),"")</f>
        <v/>
      </c>
      <c r="M4147" s="7" t="str">
        <f>IFERROR(ROUND(AVERAGEIF('Week 4 - Making'!$B:$B,'Product List'!$A4147,'Week 4 - Making'!$P:$P),0),"")</f>
        <v/>
      </c>
      <c r="N4147" s="7" t="str">
        <f>IFERROR(ROUND(AVERAGEIF('Week 5 - Making'!$B:$B,'Product List'!$A4147,'Week 5 - Making'!$P:$P),0),"")</f>
        <v/>
      </c>
      <c r="O4147" s="7"/>
      <c r="P4147" s="7" t="str">
        <f t="array" ref="P4147">iferror(xlookup(C4147,'Product Families'!A:A,'Product Families'!S:S),"")</f>
        <v/>
      </c>
    </row>
    <row r="4148" ht="14.25" customHeight="1">
      <c r="A4148" s="122"/>
      <c r="B4148" s="270"/>
      <c r="C4148" s="122"/>
      <c r="D4148" s="7" t="str">
        <f t="array" ref="D4148">IFERROR(XLOOKUP($C4148,'Product Families'!$A:$A,'Product Families'!$D:$D),"")</f>
        <v/>
      </c>
      <c r="E4148" s="7" t="str">
        <f t="array" ref="E4148">IFERROR(XLOOKUP($C4148,'Product Families'!$A:$A,'Product Families'!$E:$E),"")</f>
        <v/>
      </c>
      <c r="F4148" s="7" t="str">
        <f t="array" ref="F4148">IFERROR(XLOOKUP($C4148,'Product Families'!$A:$A,'Product Families'!$F:$F),"")</f>
        <v/>
      </c>
      <c r="G4148" s="7" t="str">
        <f t="array" ref="G4148">IFERROR(XLOOKUP($C4148,'Product Families'!$A:$A,'Product Families'!$G:$G),"")</f>
        <v/>
      </c>
      <c r="J4148" s="7" t="str">
        <f>IFERROR(ROUND(AVERAGEIF('Week 1 - Making'!$B:$B,'Product List'!$A4148,'Week 1 - Making'!$P:$P),0),"")</f>
        <v/>
      </c>
      <c r="K4148" s="7" t="str">
        <f>IFERROR(ROUND(AVERAGEIF('Week 2 - Making'!$B:$B,'Product List'!$A4148,'Week 2 - Making'!$P:$P),0),"")</f>
        <v/>
      </c>
      <c r="L4148" s="263" t="str">
        <f>IFERROR(ROUND(AVERAGEIF('Week 3 - Making'!$B:$B,'Product List'!$A4148,'Week 3 - Making'!$P:$P),0),"")</f>
        <v/>
      </c>
      <c r="M4148" s="7" t="str">
        <f>IFERROR(ROUND(AVERAGEIF('Week 4 - Making'!$B:$B,'Product List'!$A4148,'Week 4 - Making'!$P:$P),0),"")</f>
        <v/>
      </c>
      <c r="N4148" s="7" t="str">
        <f>IFERROR(ROUND(AVERAGEIF('Week 5 - Making'!$B:$B,'Product List'!$A4148,'Week 5 - Making'!$P:$P),0),"")</f>
        <v/>
      </c>
      <c r="O4148" s="7"/>
      <c r="P4148" s="7" t="str">
        <f t="array" ref="P4148">iferror(xlookup(C4148,'Product Families'!A:A,'Product Families'!S:S),"")</f>
        <v/>
      </c>
    </row>
    <row r="4149" ht="14.25" customHeight="1">
      <c r="A4149" s="122"/>
      <c r="B4149" s="270"/>
      <c r="C4149" s="122"/>
      <c r="D4149" s="7" t="str">
        <f t="array" ref="D4149">IFERROR(XLOOKUP($C4149,'Product Families'!$A:$A,'Product Families'!$D:$D),"")</f>
        <v/>
      </c>
      <c r="E4149" s="7" t="str">
        <f t="array" ref="E4149">IFERROR(XLOOKUP($C4149,'Product Families'!$A:$A,'Product Families'!$E:$E),"")</f>
        <v/>
      </c>
      <c r="F4149" s="7" t="str">
        <f t="array" ref="F4149">IFERROR(XLOOKUP($C4149,'Product Families'!$A:$A,'Product Families'!$F:$F),"")</f>
        <v/>
      </c>
      <c r="G4149" s="7" t="str">
        <f t="array" ref="G4149">IFERROR(XLOOKUP($C4149,'Product Families'!$A:$A,'Product Families'!$G:$G),"")</f>
        <v/>
      </c>
      <c r="J4149" s="7" t="str">
        <f>IFERROR(ROUND(AVERAGEIF('Week 1 - Making'!$B:$B,'Product List'!$A4149,'Week 1 - Making'!$P:$P),0),"")</f>
        <v/>
      </c>
      <c r="K4149" s="7" t="str">
        <f>IFERROR(ROUND(AVERAGEIF('Week 2 - Making'!$B:$B,'Product List'!$A4149,'Week 2 - Making'!$P:$P),0),"")</f>
        <v/>
      </c>
      <c r="L4149" s="263" t="str">
        <f>IFERROR(ROUND(AVERAGEIF('Week 3 - Making'!$B:$B,'Product List'!$A4149,'Week 3 - Making'!$P:$P),0),"")</f>
        <v/>
      </c>
      <c r="M4149" s="7" t="str">
        <f>IFERROR(ROUND(AVERAGEIF('Week 4 - Making'!$B:$B,'Product List'!$A4149,'Week 4 - Making'!$P:$P),0),"")</f>
        <v/>
      </c>
      <c r="N4149" s="7" t="str">
        <f>IFERROR(ROUND(AVERAGEIF('Week 5 - Making'!$B:$B,'Product List'!$A4149,'Week 5 - Making'!$P:$P),0),"")</f>
        <v/>
      </c>
      <c r="O4149" s="7"/>
      <c r="P4149" s="7" t="str">
        <f t="array" ref="P4149">iferror(xlookup(C4149,'Product Families'!A:A,'Product Families'!S:S),"")</f>
        <v/>
      </c>
    </row>
    <row r="4150" ht="14.25" customHeight="1">
      <c r="A4150" s="122"/>
      <c r="B4150" s="270"/>
      <c r="C4150" s="122"/>
      <c r="D4150" s="7" t="str">
        <f t="array" ref="D4150">IFERROR(XLOOKUP($C4150,'Product Families'!$A:$A,'Product Families'!$D:$D),"")</f>
        <v/>
      </c>
      <c r="E4150" s="7" t="str">
        <f t="array" ref="E4150">IFERROR(XLOOKUP($C4150,'Product Families'!$A:$A,'Product Families'!$E:$E),"")</f>
        <v/>
      </c>
      <c r="F4150" s="7" t="str">
        <f t="array" ref="F4150">IFERROR(XLOOKUP($C4150,'Product Families'!$A:$A,'Product Families'!$F:$F),"")</f>
        <v/>
      </c>
      <c r="G4150" s="7" t="str">
        <f t="array" ref="G4150">IFERROR(XLOOKUP($C4150,'Product Families'!$A:$A,'Product Families'!$G:$G),"")</f>
        <v/>
      </c>
      <c r="J4150" s="7" t="str">
        <f>IFERROR(ROUND(AVERAGEIF('Week 1 - Making'!$B:$B,'Product List'!$A4150,'Week 1 - Making'!$P:$P),0),"")</f>
        <v/>
      </c>
      <c r="K4150" s="7" t="str">
        <f>IFERROR(ROUND(AVERAGEIF('Week 2 - Making'!$B:$B,'Product List'!$A4150,'Week 2 - Making'!$P:$P),0),"")</f>
        <v/>
      </c>
      <c r="L4150" s="263" t="str">
        <f>IFERROR(ROUND(AVERAGEIF('Week 3 - Making'!$B:$B,'Product List'!$A4150,'Week 3 - Making'!$P:$P),0),"")</f>
        <v/>
      </c>
      <c r="M4150" s="7" t="str">
        <f>IFERROR(ROUND(AVERAGEIF('Week 4 - Making'!$B:$B,'Product List'!$A4150,'Week 4 - Making'!$P:$P),0),"")</f>
        <v/>
      </c>
      <c r="N4150" s="7" t="str">
        <f>IFERROR(ROUND(AVERAGEIF('Week 5 - Making'!$B:$B,'Product List'!$A4150,'Week 5 - Making'!$P:$P),0),"")</f>
        <v/>
      </c>
      <c r="O4150" s="7"/>
      <c r="P4150" s="7" t="str">
        <f t="array" ref="P4150">iferror(xlookup(C4150,'Product Families'!A:A,'Product Families'!S:S),"")</f>
        <v/>
      </c>
    </row>
    <row r="4151" ht="14.25" customHeight="1">
      <c r="A4151" s="122"/>
      <c r="B4151" s="270"/>
      <c r="C4151" s="122"/>
      <c r="D4151" s="7" t="str">
        <f t="array" ref="D4151">IFERROR(XLOOKUP($C4151,'Product Families'!$A:$A,'Product Families'!$D:$D),"")</f>
        <v/>
      </c>
      <c r="E4151" s="7" t="str">
        <f t="array" ref="E4151">IFERROR(XLOOKUP($C4151,'Product Families'!$A:$A,'Product Families'!$E:$E),"")</f>
        <v/>
      </c>
      <c r="F4151" s="7" t="str">
        <f t="array" ref="F4151">IFERROR(XLOOKUP($C4151,'Product Families'!$A:$A,'Product Families'!$F:$F),"")</f>
        <v/>
      </c>
      <c r="G4151" s="7" t="str">
        <f t="array" ref="G4151">IFERROR(XLOOKUP($C4151,'Product Families'!$A:$A,'Product Families'!$G:$G),"")</f>
        <v/>
      </c>
      <c r="J4151" s="7" t="str">
        <f>IFERROR(ROUND(AVERAGEIF('Week 1 - Making'!$B:$B,'Product List'!$A4151,'Week 1 - Making'!$P:$P),0),"")</f>
        <v/>
      </c>
      <c r="K4151" s="7" t="str">
        <f>IFERROR(ROUND(AVERAGEIF('Week 2 - Making'!$B:$B,'Product List'!$A4151,'Week 2 - Making'!$P:$P),0),"")</f>
        <v/>
      </c>
      <c r="L4151" s="263" t="str">
        <f>IFERROR(ROUND(AVERAGEIF('Week 3 - Making'!$B:$B,'Product List'!$A4151,'Week 3 - Making'!$P:$P),0),"")</f>
        <v/>
      </c>
      <c r="M4151" s="7" t="str">
        <f>IFERROR(ROUND(AVERAGEIF('Week 4 - Making'!$B:$B,'Product List'!$A4151,'Week 4 - Making'!$P:$P),0),"")</f>
        <v/>
      </c>
      <c r="N4151" s="7" t="str">
        <f>IFERROR(ROUND(AVERAGEIF('Week 5 - Making'!$B:$B,'Product List'!$A4151,'Week 5 - Making'!$P:$P),0),"")</f>
        <v/>
      </c>
      <c r="O4151" s="7"/>
      <c r="P4151" s="7" t="str">
        <f t="array" ref="P4151">iferror(xlookup(C4151,'Product Families'!A:A,'Product Families'!S:S),"")</f>
        <v/>
      </c>
    </row>
    <row r="4152" ht="14.25" customHeight="1">
      <c r="A4152" s="122"/>
      <c r="B4152" s="270"/>
      <c r="C4152" s="122"/>
      <c r="D4152" s="7" t="str">
        <f t="array" ref="D4152">IFERROR(XLOOKUP($C4152,'Product Families'!$A:$A,'Product Families'!$D:$D),"")</f>
        <v/>
      </c>
      <c r="E4152" s="7" t="str">
        <f t="array" ref="E4152">IFERROR(XLOOKUP($C4152,'Product Families'!$A:$A,'Product Families'!$E:$E),"")</f>
        <v/>
      </c>
      <c r="F4152" s="7" t="str">
        <f t="array" ref="F4152">IFERROR(XLOOKUP($C4152,'Product Families'!$A:$A,'Product Families'!$F:$F),"")</f>
        <v/>
      </c>
      <c r="G4152" s="7" t="str">
        <f t="array" ref="G4152">IFERROR(XLOOKUP($C4152,'Product Families'!$A:$A,'Product Families'!$G:$G),"")</f>
        <v/>
      </c>
      <c r="J4152" s="7" t="str">
        <f>IFERROR(ROUND(AVERAGEIF('Week 1 - Making'!$B:$B,'Product List'!$A4152,'Week 1 - Making'!$P:$P),0),"")</f>
        <v/>
      </c>
      <c r="K4152" s="7" t="str">
        <f>IFERROR(ROUND(AVERAGEIF('Week 2 - Making'!$B:$B,'Product List'!$A4152,'Week 2 - Making'!$P:$P),0),"")</f>
        <v/>
      </c>
      <c r="L4152" s="263" t="str">
        <f>IFERROR(ROUND(AVERAGEIF('Week 3 - Making'!$B:$B,'Product List'!$A4152,'Week 3 - Making'!$P:$P),0),"")</f>
        <v/>
      </c>
      <c r="M4152" s="7" t="str">
        <f>IFERROR(ROUND(AVERAGEIF('Week 4 - Making'!$B:$B,'Product List'!$A4152,'Week 4 - Making'!$P:$P),0),"")</f>
        <v/>
      </c>
      <c r="N4152" s="7" t="str">
        <f>IFERROR(ROUND(AVERAGEIF('Week 5 - Making'!$B:$B,'Product List'!$A4152,'Week 5 - Making'!$P:$P),0),"")</f>
        <v/>
      </c>
      <c r="O4152" s="7"/>
      <c r="P4152" s="7" t="str">
        <f t="array" ref="P4152">iferror(xlookup(C4152,'Product Families'!A:A,'Product Families'!S:S),"")</f>
        <v/>
      </c>
    </row>
    <row r="4153" ht="14.25" customHeight="1">
      <c r="A4153" s="122"/>
      <c r="B4153" s="270"/>
      <c r="C4153" s="122"/>
      <c r="D4153" s="7" t="str">
        <f t="array" ref="D4153">IFERROR(XLOOKUP($C4153,'Product Families'!$A:$A,'Product Families'!$D:$D),"")</f>
        <v/>
      </c>
      <c r="E4153" s="7" t="str">
        <f t="array" ref="E4153">IFERROR(XLOOKUP($C4153,'Product Families'!$A:$A,'Product Families'!$E:$E),"")</f>
        <v/>
      </c>
      <c r="F4153" s="7" t="str">
        <f t="array" ref="F4153">IFERROR(XLOOKUP($C4153,'Product Families'!$A:$A,'Product Families'!$F:$F),"")</f>
        <v/>
      </c>
      <c r="G4153" s="7" t="str">
        <f t="array" ref="G4153">IFERROR(XLOOKUP($C4153,'Product Families'!$A:$A,'Product Families'!$G:$G),"")</f>
        <v/>
      </c>
      <c r="J4153" s="7" t="str">
        <f>IFERROR(ROUND(AVERAGEIF('Week 1 - Making'!$B:$B,'Product List'!$A4153,'Week 1 - Making'!$P:$P),0),"")</f>
        <v/>
      </c>
      <c r="K4153" s="7" t="str">
        <f>IFERROR(ROUND(AVERAGEIF('Week 2 - Making'!$B:$B,'Product List'!$A4153,'Week 2 - Making'!$P:$P),0),"")</f>
        <v/>
      </c>
      <c r="L4153" s="263" t="str">
        <f>IFERROR(ROUND(AVERAGEIF('Week 3 - Making'!$B:$B,'Product List'!$A4153,'Week 3 - Making'!$P:$P),0),"")</f>
        <v/>
      </c>
      <c r="M4153" s="7" t="str">
        <f>IFERROR(ROUND(AVERAGEIF('Week 4 - Making'!$B:$B,'Product List'!$A4153,'Week 4 - Making'!$P:$P),0),"")</f>
        <v/>
      </c>
      <c r="N4153" s="7" t="str">
        <f>IFERROR(ROUND(AVERAGEIF('Week 5 - Making'!$B:$B,'Product List'!$A4153,'Week 5 - Making'!$P:$P),0),"")</f>
        <v/>
      </c>
      <c r="O4153" s="7"/>
      <c r="P4153" s="7" t="str">
        <f t="array" ref="P4153">iferror(xlookup(C4153,'Product Families'!A:A,'Product Families'!S:S),"")</f>
        <v/>
      </c>
    </row>
    <row r="4154" ht="14.25" customHeight="1">
      <c r="A4154" s="122"/>
      <c r="B4154" s="270"/>
      <c r="C4154" s="122"/>
      <c r="D4154" s="7" t="str">
        <f t="array" ref="D4154">IFERROR(XLOOKUP($C4154,'Product Families'!$A:$A,'Product Families'!$D:$D),"")</f>
        <v/>
      </c>
      <c r="E4154" s="7" t="str">
        <f t="array" ref="E4154">IFERROR(XLOOKUP($C4154,'Product Families'!$A:$A,'Product Families'!$E:$E),"")</f>
        <v/>
      </c>
      <c r="F4154" s="7" t="str">
        <f t="array" ref="F4154">IFERROR(XLOOKUP($C4154,'Product Families'!$A:$A,'Product Families'!$F:$F),"")</f>
        <v/>
      </c>
      <c r="G4154" s="7" t="str">
        <f t="array" ref="G4154">IFERROR(XLOOKUP($C4154,'Product Families'!$A:$A,'Product Families'!$G:$G),"")</f>
        <v/>
      </c>
      <c r="J4154" s="7" t="str">
        <f>IFERROR(ROUND(AVERAGEIF('Week 1 - Making'!$B:$B,'Product List'!$A4154,'Week 1 - Making'!$P:$P),0),"")</f>
        <v/>
      </c>
      <c r="K4154" s="7" t="str">
        <f>IFERROR(ROUND(AVERAGEIF('Week 2 - Making'!$B:$B,'Product List'!$A4154,'Week 2 - Making'!$P:$P),0),"")</f>
        <v/>
      </c>
      <c r="L4154" s="263" t="str">
        <f>IFERROR(ROUND(AVERAGEIF('Week 3 - Making'!$B:$B,'Product List'!$A4154,'Week 3 - Making'!$P:$P),0),"")</f>
        <v/>
      </c>
      <c r="M4154" s="7" t="str">
        <f>IFERROR(ROUND(AVERAGEIF('Week 4 - Making'!$B:$B,'Product List'!$A4154,'Week 4 - Making'!$P:$P),0),"")</f>
        <v/>
      </c>
      <c r="N4154" s="7" t="str">
        <f>IFERROR(ROUND(AVERAGEIF('Week 5 - Making'!$B:$B,'Product List'!$A4154,'Week 5 - Making'!$P:$P),0),"")</f>
        <v/>
      </c>
      <c r="O4154" s="7"/>
      <c r="P4154" s="7" t="str">
        <f t="array" ref="P4154">iferror(xlookup(C4154,'Product Families'!A:A,'Product Families'!S:S),"")</f>
        <v/>
      </c>
    </row>
    <row r="4155" ht="14.25" customHeight="1">
      <c r="A4155" s="122"/>
      <c r="B4155" s="270"/>
      <c r="C4155" s="122"/>
      <c r="D4155" s="7" t="str">
        <f t="array" ref="D4155">IFERROR(XLOOKUP($C4155,'Product Families'!$A:$A,'Product Families'!$D:$D),"")</f>
        <v/>
      </c>
      <c r="E4155" s="7" t="str">
        <f t="array" ref="E4155">IFERROR(XLOOKUP($C4155,'Product Families'!$A:$A,'Product Families'!$E:$E),"")</f>
        <v/>
      </c>
      <c r="F4155" s="7" t="str">
        <f t="array" ref="F4155">IFERROR(XLOOKUP($C4155,'Product Families'!$A:$A,'Product Families'!$F:$F),"")</f>
        <v/>
      </c>
      <c r="G4155" s="7" t="str">
        <f t="array" ref="G4155">IFERROR(XLOOKUP($C4155,'Product Families'!$A:$A,'Product Families'!$G:$G),"")</f>
        <v/>
      </c>
      <c r="J4155" s="7" t="str">
        <f>IFERROR(ROUND(AVERAGEIF('Week 1 - Making'!$B:$B,'Product List'!$A4155,'Week 1 - Making'!$P:$P),0),"")</f>
        <v/>
      </c>
      <c r="K4155" s="7" t="str">
        <f>IFERROR(ROUND(AVERAGEIF('Week 2 - Making'!$B:$B,'Product List'!$A4155,'Week 2 - Making'!$P:$P),0),"")</f>
        <v/>
      </c>
      <c r="L4155" s="263" t="str">
        <f>IFERROR(ROUND(AVERAGEIF('Week 3 - Making'!$B:$B,'Product List'!$A4155,'Week 3 - Making'!$P:$P),0),"")</f>
        <v/>
      </c>
      <c r="M4155" s="7" t="str">
        <f>IFERROR(ROUND(AVERAGEIF('Week 4 - Making'!$B:$B,'Product List'!$A4155,'Week 4 - Making'!$P:$P),0),"")</f>
        <v/>
      </c>
      <c r="N4155" s="7" t="str">
        <f>IFERROR(ROUND(AVERAGEIF('Week 5 - Making'!$B:$B,'Product List'!$A4155,'Week 5 - Making'!$P:$P),0),"")</f>
        <v/>
      </c>
      <c r="O4155" s="7"/>
      <c r="P4155" s="7" t="str">
        <f t="array" ref="P4155">iferror(xlookup(C4155,'Product Families'!A:A,'Product Families'!S:S),"")</f>
        <v/>
      </c>
    </row>
    <row r="4156" ht="14.25" customHeight="1">
      <c r="A4156" s="122"/>
      <c r="B4156" s="270"/>
      <c r="C4156" s="122"/>
      <c r="D4156" s="7" t="str">
        <f t="array" ref="D4156">IFERROR(XLOOKUP($C4156,'Product Families'!$A:$A,'Product Families'!$D:$D),"")</f>
        <v/>
      </c>
      <c r="E4156" s="7" t="str">
        <f t="array" ref="E4156">IFERROR(XLOOKUP($C4156,'Product Families'!$A:$A,'Product Families'!$E:$E),"")</f>
        <v/>
      </c>
      <c r="F4156" s="7" t="str">
        <f t="array" ref="F4156">IFERROR(XLOOKUP($C4156,'Product Families'!$A:$A,'Product Families'!$F:$F),"")</f>
        <v/>
      </c>
      <c r="G4156" s="7" t="str">
        <f t="array" ref="G4156">IFERROR(XLOOKUP($C4156,'Product Families'!$A:$A,'Product Families'!$G:$G),"")</f>
        <v/>
      </c>
      <c r="J4156" s="7" t="str">
        <f>IFERROR(ROUND(AVERAGEIF('Week 1 - Making'!$B:$B,'Product List'!$A4156,'Week 1 - Making'!$P:$P),0),"")</f>
        <v/>
      </c>
      <c r="K4156" s="7" t="str">
        <f>IFERROR(ROUND(AVERAGEIF('Week 2 - Making'!$B:$B,'Product List'!$A4156,'Week 2 - Making'!$P:$P),0),"")</f>
        <v/>
      </c>
      <c r="L4156" s="263" t="str">
        <f>IFERROR(ROUND(AVERAGEIF('Week 3 - Making'!$B:$B,'Product List'!$A4156,'Week 3 - Making'!$P:$P),0),"")</f>
        <v/>
      </c>
      <c r="M4156" s="7" t="str">
        <f>IFERROR(ROUND(AVERAGEIF('Week 4 - Making'!$B:$B,'Product List'!$A4156,'Week 4 - Making'!$P:$P),0),"")</f>
        <v/>
      </c>
      <c r="N4156" s="7" t="str">
        <f>IFERROR(ROUND(AVERAGEIF('Week 5 - Making'!$B:$B,'Product List'!$A4156,'Week 5 - Making'!$P:$P),0),"")</f>
        <v/>
      </c>
      <c r="O4156" s="7"/>
      <c r="P4156" s="7" t="str">
        <f t="array" ref="P4156">iferror(xlookup(C4156,'Product Families'!A:A,'Product Families'!S:S),"")</f>
        <v/>
      </c>
    </row>
    <row r="4157" ht="14.25" customHeight="1">
      <c r="A4157" s="122"/>
      <c r="B4157" s="270"/>
      <c r="C4157" s="122"/>
      <c r="D4157" s="7" t="str">
        <f t="array" ref="D4157">IFERROR(XLOOKUP($C4157,'Product Families'!$A:$A,'Product Families'!$D:$D),"")</f>
        <v/>
      </c>
      <c r="E4157" s="7" t="str">
        <f t="array" ref="E4157">IFERROR(XLOOKUP($C4157,'Product Families'!$A:$A,'Product Families'!$E:$E),"")</f>
        <v/>
      </c>
      <c r="F4157" s="7" t="str">
        <f t="array" ref="F4157">IFERROR(XLOOKUP($C4157,'Product Families'!$A:$A,'Product Families'!$F:$F),"")</f>
        <v/>
      </c>
      <c r="G4157" s="7" t="str">
        <f t="array" ref="G4157">IFERROR(XLOOKUP($C4157,'Product Families'!$A:$A,'Product Families'!$G:$G),"")</f>
        <v/>
      </c>
      <c r="J4157" s="7" t="str">
        <f>IFERROR(ROUND(AVERAGEIF('Week 1 - Making'!$B:$B,'Product List'!$A4157,'Week 1 - Making'!$P:$P),0),"")</f>
        <v/>
      </c>
      <c r="K4157" s="7" t="str">
        <f>IFERROR(ROUND(AVERAGEIF('Week 2 - Making'!$B:$B,'Product List'!$A4157,'Week 2 - Making'!$P:$P),0),"")</f>
        <v/>
      </c>
      <c r="L4157" s="263" t="str">
        <f>IFERROR(ROUND(AVERAGEIF('Week 3 - Making'!$B:$B,'Product List'!$A4157,'Week 3 - Making'!$P:$P),0),"")</f>
        <v/>
      </c>
      <c r="M4157" s="7" t="str">
        <f>IFERROR(ROUND(AVERAGEIF('Week 4 - Making'!$B:$B,'Product List'!$A4157,'Week 4 - Making'!$P:$P),0),"")</f>
        <v/>
      </c>
      <c r="N4157" s="7" t="str">
        <f>IFERROR(ROUND(AVERAGEIF('Week 5 - Making'!$B:$B,'Product List'!$A4157,'Week 5 - Making'!$P:$P),0),"")</f>
        <v/>
      </c>
      <c r="O4157" s="7"/>
      <c r="P4157" s="7" t="str">
        <f t="array" ref="P4157">iferror(xlookup(C4157,'Product Families'!A:A,'Product Families'!S:S),"")</f>
        <v/>
      </c>
    </row>
    <row r="4158" ht="14.25" customHeight="1">
      <c r="A4158" s="122"/>
      <c r="B4158" s="270"/>
      <c r="C4158" s="122"/>
      <c r="D4158" s="7" t="str">
        <f t="array" ref="D4158">IFERROR(XLOOKUP($C4158,'Product Families'!$A:$A,'Product Families'!$D:$D),"")</f>
        <v/>
      </c>
      <c r="E4158" s="7" t="str">
        <f t="array" ref="E4158">IFERROR(XLOOKUP($C4158,'Product Families'!$A:$A,'Product Families'!$E:$E),"")</f>
        <v/>
      </c>
      <c r="F4158" s="7" t="str">
        <f t="array" ref="F4158">IFERROR(XLOOKUP($C4158,'Product Families'!$A:$A,'Product Families'!$F:$F),"")</f>
        <v/>
      </c>
      <c r="G4158" s="7" t="str">
        <f t="array" ref="G4158">IFERROR(XLOOKUP($C4158,'Product Families'!$A:$A,'Product Families'!$G:$G),"")</f>
        <v/>
      </c>
      <c r="J4158" s="7" t="str">
        <f>IFERROR(ROUND(AVERAGEIF('Week 1 - Making'!$B:$B,'Product List'!$A4158,'Week 1 - Making'!$P:$P),0),"")</f>
        <v/>
      </c>
      <c r="K4158" s="7" t="str">
        <f>IFERROR(ROUND(AVERAGEIF('Week 2 - Making'!$B:$B,'Product List'!$A4158,'Week 2 - Making'!$P:$P),0),"")</f>
        <v/>
      </c>
      <c r="L4158" s="263" t="str">
        <f>IFERROR(ROUND(AVERAGEIF('Week 3 - Making'!$B:$B,'Product List'!$A4158,'Week 3 - Making'!$P:$P),0),"")</f>
        <v/>
      </c>
      <c r="M4158" s="7" t="str">
        <f>IFERROR(ROUND(AVERAGEIF('Week 4 - Making'!$B:$B,'Product List'!$A4158,'Week 4 - Making'!$P:$P),0),"")</f>
        <v/>
      </c>
      <c r="N4158" s="7" t="str">
        <f>IFERROR(ROUND(AVERAGEIF('Week 5 - Making'!$B:$B,'Product List'!$A4158,'Week 5 - Making'!$P:$P),0),"")</f>
        <v/>
      </c>
      <c r="O4158" s="7"/>
      <c r="P4158" s="7" t="str">
        <f t="array" ref="P4158">iferror(xlookup(C4158,'Product Families'!A:A,'Product Families'!S:S),"")</f>
        <v/>
      </c>
    </row>
    <row r="4159" ht="14.25" customHeight="1">
      <c r="A4159" s="122"/>
      <c r="B4159" s="270"/>
      <c r="C4159" s="122"/>
      <c r="D4159" s="7" t="str">
        <f t="array" ref="D4159">IFERROR(XLOOKUP($C4159,'Product Families'!$A:$A,'Product Families'!$D:$D),"")</f>
        <v/>
      </c>
      <c r="E4159" s="7" t="str">
        <f t="array" ref="E4159">IFERROR(XLOOKUP($C4159,'Product Families'!$A:$A,'Product Families'!$E:$E),"")</f>
        <v/>
      </c>
      <c r="F4159" s="7" t="str">
        <f t="array" ref="F4159">IFERROR(XLOOKUP($C4159,'Product Families'!$A:$A,'Product Families'!$F:$F),"")</f>
        <v/>
      </c>
      <c r="G4159" s="7" t="str">
        <f t="array" ref="G4159">IFERROR(XLOOKUP($C4159,'Product Families'!$A:$A,'Product Families'!$G:$G),"")</f>
        <v/>
      </c>
      <c r="J4159" s="7" t="str">
        <f>IFERROR(ROUND(AVERAGEIF('Week 1 - Making'!$B:$B,'Product List'!$A4159,'Week 1 - Making'!$P:$P),0),"")</f>
        <v/>
      </c>
      <c r="K4159" s="7" t="str">
        <f>IFERROR(ROUND(AVERAGEIF('Week 2 - Making'!$B:$B,'Product List'!$A4159,'Week 2 - Making'!$P:$P),0),"")</f>
        <v/>
      </c>
      <c r="L4159" s="263" t="str">
        <f>IFERROR(ROUND(AVERAGEIF('Week 3 - Making'!$B:$B,'Product List'!$A4159,'Week 3 - Making'!$P:$P),0),"")</f>
        <v/>
      </c>
      <c r="M4159" s="7" t="str">
        <f>IFERROR(ROUND(AVERAGEIF('Week 4 - Making'!$B:$B,'Product List'!$A4159,'Week 4 - Making'!$P:$P),0),"")</f>
        <v/>
      </c>
      <c r="N4159" s="7" t="str">
        <f>IFERROR(ROUND(AVERAGEIF('Week 5 - Making'!$B:$B,'Product List'!$A4159,'Week 5 - Making'!$P:$P),0),"")</f>
        <v/>
      </c>
      <c r="O4159" s="7"/>
      <c r="P4159" s="7" t="str">
        <f t="array" ref="P4159">iferror(xlookup(C4159,'Product Families'!A:A,'Product Families'!S:S),"")</f>
        <v/>
      </c>
    </row>
    <row r="4160" ht="14.25" customHeight="1">
      <c r="A4160" s="122"/>
      <c r="B4160" s="270"/>
      <c r="C4160" s="122"/>
      <c r="D4160" s="7" t="str">
        <f t="array" ref="D4160">IFERROR(XLOOKUP($C4160,'Product Families'!$A:$A,'Product Families'!$D:$D),"")</f>
        <v/>
      </c>
      <c r="E4160" s="7" t="str">
        <f t="array" ref="E4160">IFERROR(XLOOKUP($C4160,'Product Families'!$A:$A,'Product Families'!$E:$E),"")</f>
        <v/>
      </c>
      <c r="F4160" s="7" t="str">
        <f t="array" ref="F4160">IFERROR(XLOOKUP($C4160,'Product Families'!$A:$A,'Product Families'!$F:$F),"")</f>
        <v/>
      </c>
      <c r="G4160" s="7" t="str">
        <f t="array" ref="G4160">IFERROR(XLOOKUP($C4160,'Product Families'!$A:$A,'Product Families'!$G:$G),"")</f>
        <v/>
      </c>
      <c r="J4160" s="7" t="str">
        <f>IFERROR(ROUND(AVERAGEIF('Week 1 - Making'!$B:$B,'Product List'!$A4160,'Week 1 - Making'!$P:$P),0),"")</f>
        <v/>
      </c>
      <c r="K4160" s="7" t="str">
        <f>IFERROR(ROUND(AVERAGEIF('Week 2 - Making'!$B:$B,'Product List'!$A4160,'Week 2 - Making'!$P:$P),0),"")</f>
        <v/>
      </c>
      <c r="L4160" s="263" t="str">
        <f>IFERROR(ROUND(AVERAGEIF('Week 3 - Making'!$B:$B,'Product List'!$A4160,'Week 3 - Making'!$P:$P),0),"")</f>
        <v/>
      </c>
      <c r="M4160" s="7" t="str">
        <f>IFERROR(ROUND(AVERAGEIF('Week 4 - Making'!$B:$B,'Product List'!$A4160,'Week 4 - Making'!$P:$P),0),"")</f>
        <v/>
      </c>
      <c r="N4160" s="7" t="str">
        <f>IFERROR(ROUND(AVERAGEIF('Week 5 - Making'!$B:$B,'Product List'!$A4160,'Week 5 - Making'!$P:$P),0),"")</f>
        <v/>
      </c>
      <c r="O4160" s="7"/>
      <c r="P4160" s="7" t="str">
        <f t="array" ref="P4160">iferror(xlookup(C4160,'Product Families'!A:A,'Product Families'!S:S),"")</f>
        <v/>
      </c>
    </row>
    <row r="4161" ht="14.25" customHeight="1">
      <c r="A4161" s="122"/>
      <c r="B4161" s="270"/>
      <c r="C4161" s="122"/>
      <c r="D4161" s="7" t="str">
        <f t="array" ref="D4161">IFERROR(XLOOKUP($C4161,'Product Families'!$A:$A,'Product Families'!$D:$D),"")</f>
        <v/>
      </c>
      <c r="E4161" s="7" t="str">
        <f t="array" ref="E4161">IFERROR(XLOOKUP($C4161,'Product Families'!$A:$A,'Product Families'!$E:$E),"")</f>
        <v/>
      </c>
      <c r="F4161" s="7" t="str">
        <f t="array" ref="F4161">IFERROR(XLOOKUP($C4161,'Product Families'!$A:$A,'Product Families'!$F:$F),"")</f>
        <v/>
      </c>
      <c r="G4161" s="7" t="str">
        <f t="array" ref="G4161">IFERROR(XLOOKUP($C4161,'Product Families'!$A:$A,'Product Families'!$G:$G),"")</f>
        <v/>
      </c>
      <c r="J4161" s="7" t="str">
        <f>IFERROR(ROUND(AVERAGEIF('Week 1 - Making'!$B:$B,'Product List'!$A4161,'Week 1 - Making'!$P:$P),0),"")</f>
        <v/>
      </c>
      <c r="K4161" s="7" t="str">
        <f>IFERROR(ROUND(AVERAGEIF('Week 2 - Making'!$B:$B,'Product List'!$A4161,'Week 2 - Making'!$P:$P),0),"")</f>
        <v/>
      </c>
      <c r="L4161" s="263" t="str">
        <f>IFERROR(ROUND(AVERAGEIF('Week 3 - Making'!$B:$B,'Product List'!$A4161,'Week 3 - Making'!$P:$P),0),"")</f>
        <v/>
      </c>
      <c r="M4161" s="7" t="str">
        <f>IFERROR(ROUND(AVERAGEIF('Week 4 - Making'!$B:$B,'Product List'!$A4161,'Week 4 - Making'!$P:$P),0),"")</f>
        <v/>
      </c>
      <c r="N4161" s="7" t="str">
        <f>IFERROR(ROUND(AVERAGEIF('Week 5 - Making'!$B:$B,'Product List'!$A4161,'Week 5 - Making'!$P:$P),0),"")</f>
        <v/>
      </c>
      <c r="O4161" s="7"/>
      <c r="P4161" s="7" t="str">
        <f t="array" ref="P4161">iferror(xlookup(C4161,'Product Families'!A:A,'Product Families'!S:S),"")</f>
        <v/>
      </c>
    </row>
    <row r="4162" ht="14.25" customHeight="1">
      <c r="A4162" s="122"/>
      <c r="B4162" s="270"/>
      <c r="C4162" s="122"/>
      <c r="D4162" s="7" t="str">
        <f t="array" ref="D4162">IFERROR(XLOOKUP($C4162,'Product Families'!$A:$A,'Product Families'!$D:$D),"")</f>
        <v/>
      </c>
      <c r="E4162" s="7" t="str">
        <f t="array" ref="E4162">IFERROR(XLOOKUP($C4162,'Product Families'!$A:$A,'Product Families'!$E:$E),"")</f>
        <v/>
      </c>
      <c r="F4162" s="7" t="str">
        <f t="array" ref="F4162">IFERROR(XLOOKUP($C4162,'Product Families'!$A:$A,'Product Families'!$F:$F),"")</f>
        <v/>
      </c>
      <c r="G4162" s="7" t="str">
        <f t="array" ref="G4162">IFERROR(XLOOKUP($C4162,'Product Families'!$A:$A,'Product Families'!$G:$G),"")</f>
        <v/>
      </c>
      <c r="J4162" s="7" t="str">
        <f>IFERROR(ROUND(AVERAGEIF('Week 1 - Making'!$B:$B,'Product List'!$A4162,'Week 1 - Making'!$P:$P),0),"")</f>
        <v/>
      </c>
      <c r="K4162" s="7" t="str">
        <f>IFERROR(ROUND(AVERAGEIF('Week 2 - Making'!$B:$B,'Product List'!$A4162,'Week 2 - Making'!$P:$P),0),"")</f>
        <v/>
      </c>
      <c r="L4162" s="263" t="str">
        <f>IFERROR(ROUND(AVERAGEIF('Week 3 - Making'!$B:$B,'Product List'!$A4162,'Week 3 - Making'!$P:$P),0),"")</f>
        <v/>
      </c>
      <c r="M4162" s="7" t="str">
        <f>IFERROR(ROUND(AVERAGEIF('Week 4 - Making'!$B:$B,'Product List'!$A4162,'Week 4 - Making'!$P:$P),0),"")</f>
        <v/>
      </c>
      <c r="N4162" s="7" t="str">
        <f>IFERROR(ROUND(AVERAGEIF('Week 5 - Making'!$B:$B,'Product List'!$A4162,'Week 5 - Making'!$P:$P),0),"")</f>
        <v/>
      </c>
      <c r="O4162" s="7"/>
      <c r="P4162" s="7" t="str">
        <f t="array" ref="P4162">iferror(xlookup(C4162,'Product Families'!A:A,'Product Families'!S:S),"")</f>
        <v/>
      </c>
    </row>
    <row r="4163" ht="14.25" customHeight="1">
      <c r="A4163" s="122"/>
      <c r="B4163" s="270"/>
      <c r="C4163" s="122"/>
      <c r="D4163" s="7" t="str">
        <f t="array" ref="D4163">IFERROR(XLOOKUP($C4163,'Product Families'!$A:$A,'Product Families'!$D:$D),"")</f>
        <v/>
      </c>
      <c r="E4163" s="7" t="str">
        <f t="array" ref="E4163">IFERROR(XLOOKUP($C4163,'Product Families'!$A:$A,'Product Families'!$E:$E),"")</f>
        <v/>
      </c>
      <c r="F4163" s="7" t="str">
        <f t="array" ref="F4163">IFERROR(XLOOKUP($C4163,'Product Families'!$A:$A,'Product Families'!$F:$F),"")</f>
        <v/>
      </c>
      <c r="G4163" s="7" t="str">
        <f t="array" ref="G4163">IFERROR(XLOOKUP($C4163,'Product Families'!$A:$A,'Product Families'!$G:$G),"")</f>
        <v/>
      </c>
      <c r="J4163" s="7" t="str">
        <f>IFERROR(ROUND(AVERAGEIF('Week 1 - Making'!$B:$B,'Product List'!$A4163,'Week 1 - Making'!$P:$P),0),"")</f>
        <v/>
      </c>
      <c r="K4163" s="7" t="str">
        <f>IFERROR(ROUND(AVERAGEIF('Week 2 - Making'!$B:$B,'Product List'!$A4163,'Week 2 - Making'!$P:$P),0),"")</f>
        <v/>
      </c>
      <c r="L4163" s="263" t="str">
        <f>IFERROR(ROUND(AVERAGEIF('Week 3 - Making'!$B:$B,'Product List'!$A4163,'Week 3 - Making'!$P:$P),0),"")</f>
        <v/>
      </c>
      <c r="M4163" s="7" t="str">
        <f>IFERROR(ROUND(AVERAGEIF('Week 4 - Making'!$B:$B,'Product List'!$A4163,'Week 4 - Making'!$P:$P),0),"")</f>
        <v/>
      </c>
      <c r="N4163" s="7" t="str">
        <f>IFERROR(ROUND(AVERAGEIF('Week 5 - Making'!$B:$B,'Product List'!$A4163,'Week 5 - Making'!$P:$P),0),"")</f>
        <v/>
      </c>
      <c r="O4163" s="7"/>
      <c r="P4163" s="7" t="str">
        <f t="array" ref="P4163">iferror(xlookup(C4163,'Product Families'!A:A,'Product Families'!S:S),"")</f>
        <v/>
      </c>
    </row>
    <row r="4164" ht="14.25" customHeight="1">
      <c r="A4164" s="122"/>
      <c r="B4164" s="270"/>
      <c r="C4164" s="122"/>
      <c r="D4164" s="7" t="str">
        <f t="array" ref="D4164">IFERROR(XLOOKUP($C4164,'Product Families'!$A:$A,'Product Families'!$D:$D),"")</f>
        <v/>
      </c>
      <c r="E4164" s="7" t="str">
        <f t="array" ref="E4164">IFERROR(XLOOKUP($C4164,'Product Families'!$A:$A,'Product Families'!$E:$E),"")</f>
        <v/>
      </c>
      <c r="F4164" s="7" t="str">
        <f t="array" ref="F4164">IFERROR(XLOOKUP($C4164,'Product Families'!$A:$A,'Product Families'!$F:$F),"")</f>
        <v/>
      </c>
      <c r="G4164" s="7" t="str">
        <f t="array" ref="G4164">IFERROR(XLOOKUP($C4164,'Product Families'!$A:$A,'Product Families'!$G:$G),"")</f>
        <v/>
      </c>
      <c r="J4164" s="7" t="str">
        <f>IFERROR(ROUND(AVERAGEIF('Week 1 - Making'!$B:$B,'Product List'!$A4164,'Week 1 - Making'!$P:$P),0),"")</f>
        <v/>
      </c>
      <c r="K4164" s="7" t="str">
        <f>IFERROR(ROUND(AVERAGEIF('Week 2 - Making'!$B:$B,'Product List'!$A4164,'Week 2 - Making'!$P:$P),0),"")</f>
        <v/>
      </c>
      <c r="L4164" s="263" t="str">
        <f>IFERROR(ROUND(AVERAGEIF('Week 3 - Making'!$B:$B,'Product List'!$A4164,'Week 3 - Making'!$P:$P),0),"")</f>
        <v/>
      </c>
      <c r="M4164" s="7" t="str">
        <f>IFERROR(ROUND(AVERAGEIF('Week 4 - Making'!$B:$B,'Product List'!$A4164,'Week 4 - Making'!$P:$P),0),"")</f>
        <v/>
      </c>
      <c r="N4164" s="7" t="str">
        <f>IFERROR(ROUND(AVERAGEIF('Week 5 - Making'!$B:$B,'Product List'!$A4164,'Week 5 - Making'!$P:$P),0),"")</f>
        <v/>
      </c>
      <c r="O4164" s="7"/>
      <c r="P4164" s="7" t="str">
        <f t="array" ref="P4164">iferror(xlookup(C4164,'Product Families'!A:A,'Product Families'!S:S),"")</f>
        <v/>
      </c>
    </row>
    <row r="4165" ht="14.25" customHeight="1">
      <c r="A4165" s="122"/>
      <c r="B4165" s="270"/>
      <c r="C4165" s="122"/>
      <c r="D4165" s="7" t="str">
        <f t="array" ref="D4165">IFERROR(XLOOKUP($C4165,'Product Families'!$A:$A,'Product Families'!$D:$D),"")</f>
        <v/>
      </c>
      <c r="E4165" s="7" t="str">
        <f t="array" ref="E4165">IFERROR(XLOOKUP($C4165,'Product Families'!$A:$A,'Product Families'!$E:$E),"")</f>
        <v/>
      </c>
      <c r="F4165" s="7" t="str">
        <f t="array" ref="F4165">IFERROR(XLOOKUP($C4165,'Product Families'!$A:$A,'Product Families'!$F:$F),"")</f>
        <v/>
      </c>
      <c r="G4165" s="7" t="str">
        <f t="array" ref="G4165">IFERROR(XLOOKUP($C4165,'Product Families'!$A:$A,'Product Families'!$G:$G),"")</f>
        <v/>
      </c>
      <c r="J4165" s="7" t="str">
        <f>IFERROR(ROUND(AVERAGEIF('Week 1 - Making'!$B:$B,'Product List'!$A4165,'Week 1 - Making'!$P:$P),0),"")</f>
        <v/>
      </c>
      <c r="K4165" s="7" t="str">
        <f>IFERROR(ROUND(AVERAGEIF('Week 2 - Making'!$B:$B,'Product List'!$A4165,'Week 2 - Making'!$P:$P),0),"")</f>
        <v/>
      </c>
      <c r="L4165" s="263" t="str">
        <f>IFERROR(ROUND(AVERAGEIF('Week 3 - Making'!$B:$B,'Product List'!$A4165,'Week 3 - Making'!$P:$P),0),"")</f>
        <v/>
      </c>
      <c r="M4165" s="7" t="str">
        <f>IFERROR(ROUND(AVERAGEIF('Week 4 - Making'!$B:$B,'Product List'!$A4165,'Week 4 - Making'!$P:$P),0),"")</f>
        <v/>
      </c>
      <c r="N4165" s="7" t="str">
        <f>IFERROR(ROUND(AVERAGEIF('Week 5 - Making'!$B:$B,'Product List'!$A4165,'Week 5 - Making'!$P:$P),0),"")</f>
        <v/>
      </c>
      <c r="O4165" s="7"/>
      <c r="P4165" s="7" t="str">
        <f t="array" ref="P4165">iferror(xlookup(C4165,'Product Families'!A:A,'Product Families'!S:S),"")</f>
        <v/>
      </c>
    </row>
    <row r="4166" ht="14.25" customHeight="1">
      <c r="A4166" s="122"/>
      <c r="B4166" s="270"/>
      <c r="C4166" s="122"/>
      <c r="D4166" s="7" t="str">
        <f t="array" ref="D4166">IFERROR(XLOOKUP($C4166,'Product Families'!$A:$A,'Product Families'!$D:$D),"")</f>
        <v/>
      </c>
      <c r="E4166" s="7" t="str">
        <f t="array" ref="E4166">IFERROR(XLOOKUP($C4166,'Product Families'!$A:$A,'Product Families'!$E:$E),"")</f>
        <v/>
      </c>
      <c r="F4166" s="7" t="str">
        <f t="array" ref="F4166">IFERROR(XLOOKUP($C4166,'Product Families'!$A:$A,'Product Families'!$F:$F),"")</f>
        <v/>
      </c>
      <c r="G4166" s="7" t="str">
        <f t="array" ref="G4166">IFERROR(XLOOKUP($C4166,'Product Families'!$A:$A,'Product Families'!$G:$G),"")</f>
        <v/>
      </c>
      <c r="J4166" s="7" t="str">
        <f>IFERROR(ROUND(AVERAGEIF('Week 1 - Making'!$B:$B,'Product List'!$A4166,'Week 1 - Making'!$P:$P),0),"")</f>
        <v/>
      </c>
      <c r="K4166" s="7" t="str">
        <f>IFERROR(ROUND(AVERAGEIF('Week 2 - Making'!$B:$B,'Product List'!$A4166,'Week 2 - Making'!$P:$P),0),"")</f>
        <v/>
      </c>
      <c r="L4166" s="263" t="str">
        <f>IFERROR(ROUND(AVERAGEIF('Week 3 - Making'!$B:$B,'Product List'!$A4166,'Week 3 - Making'!$P:$P),0),"")</f>
        <v/>
      </c>
      <c r="M4166" s="7" t="str">
        <f>IFERROR(ROUND(AVERAGEIF('Week 4 - Making'!$B:$B,'Product List'!$A4166,'Week 4 - Making'!$P:$P),0),"")</f>
        <v/>
      </c>
      <c r="N4166" s="7" t="str">
        <f>IFERROR(ROUND(AVERAGEIF('Week 5 - Making'!$B:$B,'Product List'!$A4166,'Week 5 - Making'!$P:$P),0),"")</f>
        <v/>
      </c>
      <c r="O4166" s="7"/>
      <c r="P4166" s="7" t="str">
        <f t="array" ref="P4166">iferror(xlookup(C4166,'Product Families'!A:A,'Product Families'!S:S),"")</f>
        <v/>
      </c>
    </row>
    <row r="4167" ht="14.25" customHeight="1">
      <c r="A4167" s="122"/>
      <c r="B4167" s="270"/>
      <c r="C4167" s="122"/>
      <c r="D4167" s="7" t="str">
        <f t="array" ref="D4167">IFERROR(XLOOKUP($C4167,'Product Families'!$A:$A,'Product Families'!$D:$D),"")</f>
        <v/>
      </c>
      <c r="E4167" s="7" t="str">
        <f t="array" ref="E4167">IFERROR(XLOOKUP($C4167,'Product Families'!$A:$A,'Product Families'!$E:$E),"")</f>
        <v/>
      </c>
      <c r="F4167" s="7" t="str">
        <f t="array" ref="F4167">IFERROR(XLOOKUP($C4167,'Product Families'!$A:$A,'Product Families'!$F:$F),"")</f>
        <v/>
      </c>
      <c r="G4167" s="7" t="str">
        <f t="array" ref="G4167">IFERROR(XLOOKUP($C4167,'Product Families'!$A:$A,'Product Families'!$G:$G),"")</f>
        <v/>
      </c>
      <c r="J4167" s="7" t="str">
        <f>IFERROR(ROUND(AVERAGEIF('Week 1 - Making'!$B:$B,'Product List'!$A4167,'Week 1 - Making'!$P:$P),0),"")</f>
        <v/>
      </c>
      <c r="K4167" s="7" t="str">
        <f>IFERROR(ROUND(AVERAGEIF('Week 2 - Making'!$B:$B,'Product List'!$A4167,'Week 2 - Making'!$P:$P),0),"")</f>
        <v/>
      </c>
      <c r="L4167" s="263" t="str">
        <f>IFERROR(ROUND(AVERAGEIF('Week 3 - Making'!$B:$B,'Product List'!$A4167,'Week 3 - Making'!$P:$P),0),"")</f>
        <v/>
      </c>
      <c r="M4167" s="7" t="str">
        <f>IFERROR(ROUND(AVERAGEIF('Week 4 - Making'!$B:$B,'Product List'!$A4167,'Week 4 - Making'!$P:$P),0),"")</f>
        <v/>
      </c>
      <c r="N4167" s="7" t="str">
        <f>IFERROR(ROUND(AVERAGEIF('Week 5 - Making'!$B:$B,'Product List'!$A4167,'Week 5 - Making'!$P:$P),0),"")</f>
        <v/>
      </c>
      <c r="O4167" s="7"/>
      <c r="P4167" s="7" t="str">
        <f t="array" ref="P4167">iferror(xlookup(C4167,'Product Families'!A:A,'Product Families'!S:S),"")</f>
        <v/>
      </c>
    </row>
    <row r="4168" ht="14.25" customHeight="1">
      <c r="A4168" s="122"/>
      <c r="B4168" s="270"/>
      <c r="C4168" s="122"/>
      <c r="D4168" s="7" t="str">
        <f t="array" ref="D4168">IFERROR(XLOOKUP($C4168,'Product Families'!$A:$A,'Product Families'!$D:$D),"")</f>
        <v/>
      </c>
      <c r="E4168" s="7" t="str">
        <f t="array" ref="E4168">IFERROR(XLOOKUP($C4168,'Product Families'!$A:$A,'Product Families'!$E:$E),"")</f>
        <v/>
      </c>
      <c r="F4168" s="7" t="str">
        <f t="array" ref="F4168">IFERROR(XLOOKUP($C4168,'Product Families'!$A:$A,'Product Families'!$F:$F),"")</f>
        <v/>
      </c>
      <c r="G4168" s="7" t="str">
        <f t="array" ref="G4168">IFERROR(XLOOKUP($C4168,'Product Families'!$A:$A,'Product Families'!$G:$G),"")</f>
        <v/>
      </c>
      <c r="J4168" s="7" t="str">
        <f>IFERROR(ROUND(AVERAGEIF('Week 1 - Making'!$B:$B,'Product List'!$A4168,'Week 1 - Making'!$P:$P),0),"")</f>
        <v/>
      </c>
      <c r="K4168" s="7" t="str">
        <f>IFERROR(ROUND(AVERAGEIF('Week 2 - Making'!$B:$B,'Product List'!$A4168,'Week 2 - Making'!$P:$P),0),"")</f>
        <v/>
      </c>
      <c r="L4168" s="263" t="str">
        <f>IFERROR(ROUND(AVERAGEIF('Week 3 - Making'!$B:$B,'Product List'!$A4168,'Week 3 - Making'!$P:$P),0),"")</f>
        <v/>
      </c>
      <c r="M4168" s="7" t="str">
        <f>IFERROR(ROUND(AVERAGEIF('Week 4 - Making'!$B:$B,'Product List'!$A4168,'Week 4 - Making'!$P:$P),0),"")</f>
        <v/>
      </c>
      <c r="N4168" s="7" t="str">
        <f>IFERROR(ROUND(AVERAGEIF('Week 5 - Making'!$B:$B,'Product List'!$A4168,'Week 5 - Making'!$P:$P),0),"")</f>
        <v/>
      </c>
      <c r="O4168" s="7"/>
      <c r="P4168" s="7" t="str">
        <f t="array" ref="P4168">iferror(xlookup(C4168,'Product Families'!A:A,'Product Families'!S:S),"")</f>
        <v/>
      </c>
    </row>
    <row r="4169" ht="14.25" customHeight="1">
      <c r="A4169" s="122"/>
      <c r="B4169" s="270"/>
      <c r="C4169" s="122"/>
      <c r="D4169" s="7" t="str">
        <f t="array" ref="D4169">IFERROR(XLOOKUP($C4169,'Product Families'!$A:$A,'Product Families'!$D:$D),"")</f>
        <v/>
      </c>
      <c r="E4169" s="7" t="str">
        <f t="array" ref="E4169">IFERROR(XLOOKUP($C4169,'Product Families'!$A:$A,'Product Families'!$E:$E),"")</f>
        <v/>
      </c>
      <c r="F4169" s="7" t="str">
        <f t="array" ref="F4169">IFERROR(XLOOKUP($C4169,'Product Families'!$A:$A,'Product Families'!$F:$F),"")</f>
        <v/>
      </c>
      <c r="G4169" s="7" t="str">
        <f t="array" ref="G4169">IFERROR(XLOOKUP($C4169,'Product Families'!$A:$A,'Product Families'!$G:$G),"")</f>
        <v/>
      </c>
      <c r="J4169" s="7" t="str">
        <f>IFERROR(ROUND(AVERAGEIF('Week 1 - Making'!$B:$B,'Product List'!$A4169,'Week 1 - Making'!$P:$P),0),"")</f>
        <v/>
      </c>
      <c r="K4169" s="7" t="str">
        <f>IFERROR(ROUND(AVERAGEIF('Week 2 - Making'!$B:$B,'Product List'!$A4169,'Week 2 - Making'!$P:$P),0),"")</f>
        <v/>
      </c>
      <c r="L4169" s="263" t="str">
        <f>IFERROR(ROUND(AVERAGEIF('Week 3 - Making'!$B:$B,'Product List'!$A4169,'Week 3 - Making'!$P:$P),0),"")</f>
        <v/>
      </c>
      <c r="M4169" s="7" t="str">
        <f>IFERROR(ROUND(AVERAGEIF('Week 4 - Making'!$B:$B,'Product List'!$A4169,'Week 4 - Making'!$P:$P),0),"")</f>
        <v/>
      </c>
      <c r="N4169" s="7" t="str">
        <f>IFERROR(ROUND(AVERAGEIF('Week 5 - Making'!$B:$B,'Product List'!$A4169,'Week 5 - Making'!$P:$P),0),"")</f>
        <v/>
      </c>
      <c r="O4169" s="7"/>
      <c r="P4169" s="7" t="str">
        <f t="array" ref="P4169">iferror(xlookup(C4169,'Product Families'!A:A,'Product Families'!S:S),"")</f>
        <v/>
      </c>
    </row>
    <row r="4170" ht="14.25" customHeight="1">
      <c r="A4170" s="122"/>
      <c r="B4170" s="270"/>
      <c r="C4170" s="122"/>
      <c r="D4170" s="7" t="str">
        <f t="array" ref="D4170">IFERROR(XLOOKUP($C4170,'Product Families'!$A:$A,'Product Families'!$D:$D),"")</f>
        <v/>
      </c>
      <c r="E4170" s="7" t="str">
        <f t="array" ref="E4170">IFERROR(XLOOKUP($C4170,'Product Families'!$A:$A,'Product Families'!$E:$E),"")</f>
        <v/>
      </c>
      <c r="F4170" s="7" t="str">
        <f t="array" ref="F4170">IFERROR(XLOOKUP($C4170,'Product Families'!$A:$A,'Product Families'!$F:$F),"")</f>
        <v/>
      </c>
      <c r="G4170" s="7" t="str">
        <f t="array" ref="G4170">IFERROR(XLOOKUP($C4170,'Product Families'!$A:$A,'Product Families'!$G:$G),"")</f>
        <v/>
      </c>
      <c r="J4170" s="7" t="str">
        <f>IFERROR(ROUND(AVERAGEIF('Week 1 - Making'!$B:$B,'Product List'!$A4170,'Week 1 - Making'!$P:$P),0),"")</f>
        <v/>
      </c>
      <c r="K4170" s="7" t="str">
        <f>IFERROR(ROUND(AVERAGEIF('Week 2 - Making'!$B:$B,'Product List'!$A4170,'Week 2 - Making'!$P:$P),0),"")</f>
        <v/>
      </c>
      <c r="L4170" s="263" t="str">
        <f>IFERROR(ROUND(AVERAGEIF('Week 3 - Making'!$B:$B,'Product List'!$A4170,'Week 3 - Making'!$P:$P),0),"")</f>
        <v/>
      </c>
      <c r="M4170" s="7" t="str">
        <f>IFERROR(ROUND(AVERAGEIF('Week 4 - Making'!$B:$B,'Product List'!$A4170,'Week 4 - Making'!$P:$P),0),"")</f>
        <v/>
      </c>
      <c r="N4170" s="7" t="str">
        <f>IFERROR(ROUND(AVERAGEIF('Week 5 - Making'!$B:$B,'Product List'!$A4170,'Week 5 - Making'!$P:$P),0),"")</f>
        <v/>
      </c>
      <c r="O4170" s="7"/>
      <c r="P4170" s="7" t="str">
        <f t="array" ref="P4170">iferror(xlookup(C4170,'Product Families'!A:A,'Product Families'!S:S),"")</f>
        <v/>
      </c>
    </row>
    <row r="4171" ht="14.25" customHeight="1">
      <c r="A4171" s="122"/>
      <c r="B4171" s="270"/>
      <c r="C4171" s="122"/>
      <c r="D4171" s="7" t="str">
        <f t="array" ref="D4171">IFERROR(XLOOKUP($C4171,'Product Families'!$A:$A,'Product Families'!$D:$D),"")</f>
        <v/>
      </c>
      <c r="E4171" s="7" t="str">
        <f t="array" ref="E4171">IFERROR(XLOOKUP($C4171,'Product Families'!$A:$A,'Product Families'!$E:$E),"")</f>
        <v/>
      </c>
      <c r="F4171" s="7" t="str">
        <f t="array" ref="F4171">IFERROR(XLOOKUP($C4171,'Product Families'!$A:$A,'Product Families'!$F:$F),"")</f>
        <v/>
      </c>
      <c r="G4171" s="7" t="str">
        <f t="array" ref="G4171">IFERROR(XLOOKUP($C4171,'Product Families'!$A:$A,'Product Families'!$G:$G),"")</f>
        <v/>
      </c>
      <c r="J4171" s="7" t="str">
        <f>IFERROR(ROUND(AVERAGEIF('Week 1 - Making'!$B:$B,'Product List'!$A4171,'Week 1 - Making'!$P:$P),0),"")</f>
        <v/>
      </c>
      <c r="K4171" s="7" t="str">
        <f>IFERROR(ROUND(AVERAGEIF('Week 2 - Making'!$B:$B,'Product List'!$A4171,'Week 2 - Making'!$P:$P),0),"")</f>
        <v/>
      </c>
      <c r="L4171" s="263" t="str">
        <f>IFERROR(ROUND(AVERAGEIF('Week 3 - Making'!$B:$B,'Product List'!$A4171,'Week 3 - Making'!$P:$P),0),"")</f>
        <v/>
      </c>
      <c r="M4171" s="7" t="str">
        <f>IFERROR(ROUND(AVERAGEIF('Week 4 - Making'!$B:$B,'Product List'!$A4171,'Week 4 - Making'!$P:$P),0),"")</f>
        <v/>
      </c>
      <c r="N4171" s="7" t="str">
        <f>IFERROR(ROUND(AVERAGEIF('Week 5 - Making'!$B:$B,'Product List'!$A4171,'Week 5 - Making'!$P:$P),0),"")</f>
        <v/>
      </c>
      <c r="O4171" s="7"/>
      <c r="P4171" s="7" t="str">
        <f t="array" ref="P4171">iferror(xlookup(C4171,'Product Families'!A:A,'Product Families'!S:S),"")</f>
        <v/>
      </c>
    </row>
    <row r="4172" ht="14.25" customHeight="1">
      <c r="A4172" s="122"/>
      <c r="B4172" s="270"/>
      <c r="C4172" s="122"/>
      <c r="D4172" s="7" t="str">
        <f t="array" ref="D4172">IFERROR(XLOOKUP($C4172,'Product Families'!$A:$A,'Product Families'!$D:$D),"")</f>
        <v/>
      </c>
      <c r="E4172" s="7" t="str">
        <f t="array" ref="E4172">IFERROR(XLOOKUP($C4172,'Product Families'!$A:$A,'Product Families'!$E:$E),"")</f>
        <v/>
      </c>
      <c r="F4172" s="7" t="str">
        <f t="array" ref="F4172">IFERROR(XLOOKUP($C4172,'Product Families'!$A:$A,'Product Families'!$F:$F),"")</f>
        <v/>
      </c>
      <c r="G4172" s="7" t="str">
        <f t="array" ref="G4172">IFERROR(XLOOKUP($C4172,'Product Families'!$A:$A,'Product Families'!$G:$G),"")</f>
        <v/>
      </c>
      <c r="J4172" s="7" t="str">
        <f>IFERROR(ROUND(AVERAGEIF('Week 1 - Making'!$B:$B,'Product List'!$A4172,'Week 1 - Making'!$P:$P),0),"")</f>
        <v/>
      </c>
      <c r="K4172" s="7" t="str">
        <f>IFERROR(ROUND(AVERAGEIF('Week 2 - Making'!$B:$B,'Product List'!$A4172,'Week 2 - Making'!$P:$P),0),"")</f>
        <v/>
      </c>
      <c r="L4172" s="263" t="str">
        <f>IFERROR(ROUND(AVERAGEIF('Week 3 - Making'!$B:$B,'Product List'!$A4172,'Week 3 - Making'!$P:$P),0),"")</f>
        <v/>
      </c>
      <c r="M4172" s="7" t="str">
        <f>IFERROR(ROUND(AVERAGEIF('Week 4 - Making'!$B:$B,'Product List'!$A4172,'Week 4 - Making'!$P:$P),0),"")</f>
        <v/>
      </c>
      <c r="N4172" s="7" t="str">
        <f>IFERROR(ROUND(AVERAGEIF('Week 5 - Making'!$B:$B,'Product List'!$A4172,'Week 5 - Making'!$P:$P),0),"")</f>
        <v/>
      </c>
      <c r="O4172" s="7"/>
      <c r="P4172" s="7" t="str">
        <f t="array" ref="P4172">iferror(xlookup(C4172,'Product Families'!A:A,'Product Families'!S:S),"")</f>
        <v/>
      </c>
    </row>
    <row r="4173" ht="14.25" customHeight="1">
      <c r="A4173" s="122"/>
      <c r="B4173" s="270"/>
      <c r="C4173" s="122"/>
      <c r="D4173" s="7" t="str">
        <f t="array" ref="D4173">IFERROR(XLOOKUP($C4173,'Product Families'!$A:$A,'Product Families'!$D:$D),"")</f>
        <v/>
      </c>
      <c r="E4173" s="7" t="str">
        <f t="array" ref="E4173">IFERROR(XLOOKUP($C4173,'Product Families'!$A:$A,'Product Families'!$E:$E),"")</f>
        <v/>
      </c>
      <c r="F4173" s="7" t="str">
        <f t="array" ref="F4173">IFERROR(XLOOKUP($C4173,'Product Families'!$A:$A,'Product Families'!$F:$F),"")</f>
        <v/>
      </c>
      <c r="G4173" s="7" t="str">
        <f t="array" ref="G4173">IFERROR(XLOOKUP($C4173,'Product Families'!$A:$A,'Product Families'!$G:$G),"")</f>
        <v/>
      </c>
      <c r="J4173" s="7" t="str">
        <f>IFERROR(ROUND(AVERAGEIF('Week 1 - Making'!$B:$B,'Product List'!$A4173,'Week 1 - Making'!$P:$P),0),"")</f>
        <v/>
      </c>
      <c r="K4173" s="7" t="str">
        <f>IFERROR(ROUND(AVERAGEIF('Week 2 - Making'!$B:$B,'Product List'!$A4173,'Week 2 - Making'!$P:$P),0),"")</f>
        <v/>
      </c>
      <c r="L4173" s="263" t="str">
        <f>IFERROR(ROUND(AVERAGEIF('Week 3 - Making'!$B:$B,'Product List'!$A4173,'Week 3 - Making'!$P:$P),0),"")</f>
        <v/>
      </c>
      <c r="M4173" s="7" t="str">
        <f>IFERROR(ROUND(AVERAGEIF('Week 4 - Making'!$B:$B,'Product List'!$A4173,'Week 4 - Making'!$P:$P),0),"")</f>
        <v/>
      </c>
      <c r="N4173" s="7" t="str">
        <f>IFERROR(ROUND(AVERAGEIF('Week 5 - Making'!$B:$B,'Product List'!$A4173,'Week 5 - Making'!$P:$P),0),"")</f>
        <v/>
      </c>
      <c r="O4173" s="7"/>
      <c r="P4173" s="7" t="str">
        <f t="array" ref="P4173">iferror(xlookup(C4173,'Product Families'!A:A,'Product Families'!S:S),"")</f>
        <v/>
      </c>
    </row>
    <row r="4174" ht="14.25" customHeight="1">
      <c r="A4174" s="122"/>
      <c r="B4174" s="270"/>
      <c r="C4174" s="122"/>
      <c r="D4174" s="7" t="str">
        <f t="array" ref="D4174">IFERROR(XLOOKUP($C4174,'Product Families'!$A:$A,'Product Families'!$D:$D),"")</f>
        <v/>
      </c>
      <c r="E4174" s="7" t="str">
        <f t="array" ref="E4174">IFERROR(XLOOKUP($C4174,'Product Families'!$A:$A,'Product Families'!$E:$E),"")</f>
        <v/>
      </c>
      <c r="F4174" s="7" t="str">
        <f t="array" ref="F4174">IFERROR(XLOOKUP($C4174,'Product Families'!$A:$A,'Product Families'!$F:$F),"")</f>
        <v/>
      </c>
      <c r="G4174" s="7" t="str">
        <f t="array" ref="G4174">IFERROR(XLOOKUP($C4174,'Product Families'!$A:$A,'Product Families'!$G:$G),"")</f>
        <v/>
      </c>
      <c r="J4174" s="7" t="str">
        <f>IFERROR(ROUND(AVERAGEIF('Week 1 - Making'!$B:$B,'Product List'!$A4174,'Week 1 - Making'!$P:$P),0),"")</f>
        <v/>
      </c>
      <c r="K4174" s="7" t="str">
        <f>IFERROR(ROUND(AVERAGEIF('Week 2 - Making'!$B:$B,'Product List'!$A4174,'Week 2 - Making'!$P:$P),0),"")</f>
        <v/>
      </c>
      <c r="L4174" s="263" t="str">
        <f>IFERROR(ROUND(AVERAGEIF('Week 3 - Making'!$B:$B,'Product List'!$A4174,'Week 3 - Making'!$P:$P),0),"")</f>
        <v/>
      </c>
      <c r="M4174" s="7" t="str">
        <f>IFERROR(ROUND(AVERAGEIF('Week 4 - Making'!$B:$B,'Product List'!$A4174,'Week 4 - Making'!$P:$P),0),"")</f>
        <v/>
      </c>
      <c r="N4174" s="7" t="str">
        <f>IFERROR(ROUND(AVERAGEIF('Week 5 - Making'!$B:$B,'Product List'!$A4174,'Week 5 - Making'!$P:$P),0),"")</f>
        <v/>
      </c>
      <c r="O4174" s="7"/>
      <c r="P4174" s="7" t="str">
        <f t="array" ref="P4174">iferror(xlookup(C4174,'Product Families'!A:A,'Product Families'!S:S),"")</f>
        <v/>
      </c>
    </row>
    <row r="4175" ht="14.25" customHeight="1">
      <c r="A4175" s="122"/>
      <c r="B4175" s="270"/>
      <c r="C4175" s="122"/>
      <c r="D4175" s="7" t="str">
        <f t="array" ref="D4175">IFERROR(XLOOKUP($C4175,'Product Families'!$A:$A,'Product Families'!$D:$D),"")</f>
        <v/>
      </c>
      <c r="E4175" s="7" t="str">
        <f t="array" ref="E4175">IFERROR(XLOOKUP($C4175,'Product Families'!$A:$A,'Product Families'!$E:$E),"")</f>
        <v/>
      </c>
      <c r="F4175" s="7" t="str">
        <f t="array" ref="F4175">IFERROR(XLOOKUP($C4175,'Product Families'!$A:$A,'Product Families'!$F:$F),"")</f>
        <v/>
      </c>
      <c r="G4175" s="7" t="str">
        <f t="array" ref="G4175">IFERROR(XLOOKUP($C4175,'Product Families'!$A:$A,'Product Families'!$G:$G),"")</f>
        <v/>
      </c>
      <c r="J4175" s="7" t="str">
        <f>IFERROR(ROUND(AVERAGEIF('Week 1 - Making'!$B:$B,'Product List'!$A4175,'Week 1 - Making'!$P:$P),0),"")</f>
        <v/>
      </c>
      <c r="K4175" s="7" t="str">
        <f>IFERROR(ROUND(AVERAGEIF('Week 2 - Making'!$B:$B,'Product List'!$A4175,'Week 2 - Making'!$P:$P),0),"")</f>
        <v/>
      </c>
      <c r="L4175" s="263" t="str">
        <f>IFERROR(ROUND(AVERAGEIF('Week 3 - Making'!$B:$B,'Product List'!$A4175,'Week 3 - Making'!$P:$P),0),"")</f>
        <v/>
      </c>
      <c r="M4175" s="7" t="str">
        <f>IFERROR(ROUND(AVERAGEIF('Week 4 - Making'!$B:$B,'Product List'!$A4175,'Week 4 - Making'!$P:$P),0),"")</f>
        <v/>
      </c>
      <c r="N4175" s="7" t="str">
        <f>IFERROR(ROUND(AVERAGEIF('Week 5 - Making'!$B:$B,'Product List'!$A4175,'Week 5 - Making'!$P:$P),0),"")</f>
        <v/>
      </c>
      <c r="O4175" s="7"/>
      <c r="P4175" s="7" t="str">
        <f t="array" ref="P4175">iferror(xlookup(C4175,'Product Families'!A:A,'Product Families'!S:S),"")</f>
        <v/>
      </c>
    </row>
    <row r="4176" ht="14.25" customHeight="1">
      <c r="A4176" s="122"/>
      <c r="B4176" s="270"/>
      <c r="C4176" s="122"/>
      <c r="D4176" s="7" t="str">
        <f t="array" ref="D4176">IFERROR(XLOOKUP($C4176,'Product Families'!$A:$A,'Product Families'!$D:$D),"")</f>
        <v/>
      </c>
      <c r="E4176" s="7" t="str">
        <f t="array" ref="E4176">IFERROR(XLOOKUP($C4176,'Product Families'!$A:$A,'Product Families'!$E:$E),"")</f>
        <v/>
      </c>
      <c r="F4176" s="7" t="str">
        <f t="array" ref="F4176">IFERROR(XLOOKUP($C4176,'Product Families'!$A:$A,'Product Families'!$F:$F),"")</f>
        <v/>
      </c>
      <c r="G4176" s="7" t="str">
        <f t="array" ref="G4176">IFERROR(XLOOKUP($C4176,'Product Families'!$A:$A,'Product Families'!$G:$G),"")</f>
        <v/>
      </c>
      <c r="J4176" s="7" t="str">
        <f>IFERROR(ROUND(AVERAGEIF('Week 1 - Making'!$B:$B,'Product List'!$A4176,'Week 1 - Making'!$P:$P),0),"")</f>
        <v/>
      </c>
      <c r="K4176" s="7" t="str">
        <f>IFERROR(ROUND(AVERAGEIF('Week 2 - Making'!$B:$B,'Product List'!$A4176,'Week 2 - Making'!$P:$P),0),"")</f>
        <v/>
      </c>
      <c r="L4176" s="263" t="str">
        <f>IFERROR(ROUND(AVERAGEIF('Week 3 - Making'!$B:$B,'Product List'!$A4176,'Week 3 - Making'!$P:$P),0),"")</f>
        <v/>
      </c>
      <c r="M4176" s="7" t="str">
        <f>IFERROR(ROUND(AVERAGEIF('Week 4 - Making'!$B:$B,'Product List'!$A4176,'Week 4 - Making'!$P:$P),0),"")</f>
        <v/>
      </c>
      <c r="N4176" s="7" t="str">
        <f>IFERROR(ROUND(AVERAGEIF('Week 5 - Making'!$B:$B,'Product List'!$A4176,'Week 5 - Making'!$P:$P),0),"")</f>
        <v/>
      </c>
      <c r="O4176" s="7"/>
      <c r="P4176" s="7" t="str">
        <f t="array" ref="P4176">iferror(xlookup(C4176,'Product Families'!A:A,'Product Families'!S:S),"")</f>
        <v/>
      </c>
    </row>
    <row r="4177" ht="14.25" customHeight="1">
      <c r="A4177" s="122"/>
      <c r="B4177" s="270"/>
      <c r="C4177" s="122"/>
      <c r="D4177" s="7" t="str">
        <f t="array" ref="D4177">IFERROR(XLOOKUP($C4177,'Product Families'!$A:$A,'Product Families'!$D:$D),"")</f>
        <v/>
      </c>
      <c r="E4177" s="7" t="str">
        <f t="array" ref="E4177">IFERROR(XLOOKUP($C4177,'Product Families'!$A:$A,'Product Families'!$E:$E),"")</f>
        <v/>
      </c>
      <c r="F4177" s="7" t="str">
        <f t="array" ref="F4177">IFERROR(XLOOKUP($C4177,'Product Families'!$A:$A,'Product Families'!$F:$F),"")</f>
        <v/>
      </c>
      <c r="G4177" s="7" t="str">
        <f t="array" ref="G4177">IFERROR(XLOOKUP($C4177,'Product Families'!$A:$A,'Product Families'!$G:$G),"")</f>
        <v/>
      </c>
      <c r="J4177" s="7" t="str">
        <f>IFERROR(ROUND(AVERAGEIF('Week 1 - Making'!$B:$B,'Product List'!$A4177,'Week 1 - Making'!$P:$P),0),"")</f>
        <v/>
      </c>
      <c r="K4177" s="7" t="str">
        <f>IFERROR(ROUND(AVERAGEIF('Week 2 - Making'!$B:$B,'Product List'!$A4177,'Week 2 - Making'!$P:$P),0),"")</f>
        <v/>
      </c>
      <c r="L4177" s="263" t="str">
        <f>IFERROR(ROUND(AVERAGEIF('Week 3 - Making'!$B:$B,'Product List'!$A4177,'Week 3 - Making'!$P:$P),0),"")</f>
        <v/>
      </c>
      <c r="M4177" s="7" t="str">
        <f>IFERROR(ROUND(AVERAGEIF('Week 4 - Making'!$B:$B,'Product List'!$A4177,'Week 4 - Making'!$P:$P),0),"")</f>
        <v/>
      </c>
      <c r="N4177" s="7" t="str">
        <f>IFERROR(ROUND(AVERAGEIF('Week 5 - Making'!$B:$B,'Product List'!$A4177,'Week 5 - Making'!$P:$P),0),"")</f>
        <v/>
      </c>
      <c r="O4177" s="7"/>
      <c r="P4177" s="7" t="str">
        <f t="array" ref="P4177">iferror(xlookup(C4177,'Product Families'!A:A,'Product Families'!S:S),"")</f>
        <v/>
      </c>
    </row>
    <row r="4178" ht="14.25" customHeight="1">
      <c r="A4178" s="122"/>
      <c r="B4178" s="270"/>
      <c r="C4178" s="122"/>
      <c r="D4178" s="7" t="str">
        <f t="array" ref="D4178">IFERROR(XLOOKUP($C4178,'Product Families'!$A:$A,'Product Families'!$D:$D),"")</f>
        <v/>
      </c>
      <c r="E4178" s="7" t="str">
        <f t="array" ref="E4178">IFERROR(XLOOKUP($C4178,'Product Families'!$A:$A,'Product Families'!$E:$E),"")</f>
        <v/>
      </c>
      <c r="F4178" s="7" t="str">
        <f t="array" ref="F4178">IFERROR(XLOOKUP($C4178,'Product Families'!$A:$A,'Product Families'!$F:$F),"")</f>
        <v/>
      </c>
      <c r="G4178" s="7" t="str">
        <f t="array" ref="G4178">IFERROR(XLOOKUP($C4178,'Product Families'!$A:$A,'Product Families'!$G:$G),"")</f>
        <v/>
      </c>
      <c r="J4178" s="7" t="str">
        <f>IFERROR(ROUND(AVERAGEIF('Week 1 - Making'!$B:$B,'Product List'!$A4178,'Week 1 - Making'!$P:$P),0),"")</f>
        <v/>
      </c>
      <c r="K4178" s="7" t="str">
        <f>IFERROR(ROUND(AVERAGEIF('Week 2 - Making'!$B:$B,'Product List'!$A4178,'Week 2 - Making'!$P:$P),0),"")</f>
        <v/>
      </c>
      <c r="L4178" s="263" t="str">
        <f>IFERROR(ROUND(AVERAGEIF('Week 3 - Making'!$B:$B,'Product List'!$A4178,'Week 3 - Making'!$P:$P),0),"")</f>
        <v/>
      </c>
      <c r="M4178" s="7" t="str">
        <f>IFERROR(ROUND(AVERAGEIF('Week 4 - Making'!$B:$B,'Product List'!$A4178,'Week 4 - Making'!$P:$P),0),"")</f>
        <v/>
      </c>
      <c r="N4178" s="7" t="str">
        <f>IFERROR(ROUND(AVERAGEIF('Week 5 - Making'!$B:$B,'Product List'!$A4178,'Week 5 - Making'!$P:$P),0),"")</f>
        <v/>
      </c>
      <c r="O4178" s="7"/>
      <c r="P4178" s="7" t="str">
        <f t="array" ref="P4178">iferror(xlookup(C4178,'Product Families'!A:A,'Product Families'!S:S),"")</f>
        <v/>
      </c>
    </row>
    <row r="4179" ht="14.25" customHeight="1">
      <c r="A4179" s="122"/>
      <c r="B4179" s="270"/>
      <c r="C4179" s="122"/>
      <c r="D4179" s="7" t="str">
        <f t="array" ref="D4179">IFERROR(XLOOKUP($C4179,'Product Families'!$A:$A,'Product Families'!$D:$D),"")</f>
        <v/>
      </c>
      <c r="E4179" s="7" t="str">
        <f t="array" ref="E4179">IFERROR(XLOOKUP($C4179,'Product Families'!$A:$A,'Product Families'!$E:$E),"")</f>
        <v/>
      </c>
      <c r="F4179" s="7" t="str">
        <f t="array" ref="F4179">IFERROR(XLOOKUP($C4179,'Product Families'!$A:$A,'Product Families'!$F:$F),"")</f>
        <v/>
      </c>
      <c r="G4179" s="7" t="str">
        <f t="array" ref="G4179">IFERROR(XLOOKUP($C4179,'Product Families'!$A:$A,'Product Families'!$G:$G),"")</f>
        <v/>
      </c>
      <c r="J4179" s="7" t="str">
        <f>IFERROR(ROUND(AVERAGEIF('Week 1 - Making'!$B:$B,'Product List'!$A4179,'Week 1 - Making'!$P:$P),0),"")</f>
        <v/>
      </c>
      <c r="K4179" s="7" t="str">
        <f>IFERROR(ROUND(AVERAGEIF('Week 2 - Making'!$B:$B,'Product List'!$A4179,'Week 2 - Making'!$P:$P),0),"")</f>
        <v/>
      </c>
      <c r="L4179" s="263" t="str">
        <f>IFERROR(ROUND(AVERAGEIF('Week 3 - Making'!$B:$B,'Product List'!$A4179,'Week 3 - Making'!$P:$P),0),"")</f>
        <v/>
      </c>
      <c r="M4179" s="7" t="str">
        <f>IFERROR(ROUND(AVERAGEIF('Week 4 - Making'!$B:$B,'Product List'!$A4179,'Week 4 - Making'!$P:$P),0),"")</f>
        <v/>
      </c>
      <c r="N4179" s="7" t="str">
        <f>IFERROR(ROUND(AVERAGEIF('Week 5 - Making'!$B:$B,'Product List'!$A4179,'Week 5 - Making'!$P:$P),0),"")</f>
        <v/>
      </c>
      <c r="O4179" s="7"/>
      <c r="P4179" s="7" t="str">
        <f t="array" ref="P4179">iferror(xlookup(C4179,'Product Families'!A:A,'Product Families'!S:S),"")</f>
        <v/>
      </c>
    </row>
    <row r="4180" ht="14.25" customHeight="1">
      <c r="A4180" s="122"/>
      <c r="B4180" s="270"/>
      <c r="C4180" s="122"/>
      <c r="D4180" s="7" t="str">
        <f t="array" ref="D4180">IFERROR(XLOOKUP($C4180,'Product Families'!$A:$A,'Product Families'!$D:$D),"")</f>
        <v/>
      </c>
      <c r="E4180" s="7" t="str">
        <f t="array" ref="E4180">IFERROR(XLOOKUP($C4180,'Product Families'!$A:$A,'Product Families'!$E:$E),"")</f>
        <v/>
      </c>
      <c r="F4180" s="7" t="str">
        <f t="array" ref="F4180">IFERROR(XLOOKUP($C4180,'Product Families'!$A:$A,'Product Families'!$F:$F),"")</f>
        <v/>
      </c>
      <c r="G4180" s="7" t="str">
        <f t="array" ref="G4180">IFERROR(XLOOKUP($C4180,'Product Families'!$A:$A,'Product Families'!$G:$G),"")</f>
        <v/>
      </c>
      <c r="J4180" s="7" t="str">
        <f>IFERROR(ROUND(AVERAGEIF('Week 1 - Making'!$B:$B,'Product List'!$A4180,'Week 1 - Making'!$P:$P),0),"")</f>
        <v/>
      </c>
      <c r="K4180" s="7" t="str">
        <f>IFERROR(ROUND(AVERAGEIF('Week 2 - Making'!$B:$B,'Product List'!$A4180,'Week 2 - Making'!$P:$P),0),"")</f>
        <v/>
      </c>
      <c r="L4180" s="263" t="str">
        <f>IFERROR(ROUND(AVERAGEIF('Week 3 - Making'!$B:$B,'Product List'!$A4180,'Week 3 - Making'!$P:$P),0),"")</f>
        <v/>
      </c>
      <c r="M4180" s="7" t="str">
        <f>IFERROR(ROUND(AVERAGEIF('Week 4 - Making'!$B:$B,'Product List'!$A4180,'Week 4 - Making'!$P:$P),0),"")</f>
        <v/>
      </c>
      <c r="N4180" s="7" t="str">
        <f>IFERROR(ROUND(AVERAGEIF('Week 5 - Making'!$B:$B,'Product List'!$A4180,'Week 5 - Making'!$P:$P),0),"")</f>
        <v/>
      </c>
      <c r="O4180" s="7"/>
      <c r="P4180" s="7" t="str">
        <f t="array" ref="P4180">iferror(xlookup(C4180,'Product Families'!A:A,'Product Families'!S:S),"")</f>
        <v/>
      </c>
    </row>
    <row r="4181" ht="14.25" customHeight="1">
      <c r="A4181" s="122"/>
      <c r="B4181" s="270"/>
      <c r="C4181" s="122"/>
      <c r="D4181" s="7" t="str">
        <f t="array" ref="D4181">IFERROR(XLOOKUP($C4181,'Product Families'!$A:$A,'Product Families'!$D:$D),"")</f>
        <v/>
      </c>
      <c r="E4181" s="7" t="str">
        <f t="array" ref="E4181">IFERROR(XLOOKUP($C4181,'Product Families'!$A:$A,'Product Families'!$E:$E),"")</f>
        <v/>
      </c>
      <c r="F4181" s="7" t="str">
        <f t="array" ref="F4181">IFERROR(XLOOKUP($C4181,'Product Families'!$A:$A,'Product Families'!$F:$F),"")</f>
        <v/>
      </c>
      <c r="G4181" s="7" t="str">
        <f t="array" ref="G4181">IFERROR(XLOOKUP($C4181,'Product Families'!$A:$A,'Product Families'!$G:$G),"")</f>
        <v/>
      </c>
      <c r="J4181" s="7" t="str">
        <f>IFERROR(ROUND(AVERAGEIF('Week 1 - Making'!$B:$B,'Product List'!$A4181,'Week 1 - Making'!$P:$P),0),"")</f>
        <v/>
      </c>
      <c r="K4181" s="7" t="str">
        <f>IFERROR(ROUND(AVERAGEIF('Week 2 - Making'!$B:$B,'Product List'!$A4181,'Week 2 - Making'!$P:$P),0),"")</f>
        <v/>
      </c>
      <c r="L4181" s="263" t="str">
        <f>IFERROR(ROUND(AVERAGEIF('Week 3 - Making'!$B:$B,'Product List'!$A4181,'Week 3 - Making'!$P:$P),0),"")</f>
        <v/>
      </c>
      <c r="M4181" s="7" t="str">
        <f>IFERROR(ROUND(AVERAGEIF('Week 4 - Making'!$B:$B,'Product List'!$A4181,'Week 4 - Making'!$P:$P),0),"")</f>
        <v/>
      </c>
      <c r="N4181" s="7" t="str">
        <f>IFERROR(ROUND(AVERAGEIF('Week 5 - Making'!$B:$B,'Product List'!$A4181,'Week 5 - Making'!$P:$P),0),"")</f>
        <v/>
      </c>
      <c r="O4181" s="7"/>
      <c r="P4181" s="7" t="str">
        <f t="array" ref="P4181">iferror(xlookup(C4181,'Product Families'!A:A,'Product Families'!S:S),"")</f>
        <v/>
      </c>
    </row>
    <row r="4182" ht="14.25" customHeight="1">
      <c r="A4182" s="122"/>
      <c r="B4182" s="270"/>
      <c r="C4182" s="122"/>
      <c r="D4182" s="7" t="str">
        <f t="array" ref="D4182">IFERROR(XLOOKUP($C4182,'Product Families'!$A:$A,'Product Families'!$D:$D),"")</f>
        <v/>
      </c>
      <c r="E4182" s="7" t="str">
        <f t="array" ref="E4182">IFERROR(XLOOKUP($C4182,'Product Families'!$A:$A,'Product Families'!$E:$E),"")</f>
        <v/>
      </c>
      <c r="F4182" s="7" t="str">
        <f t="array" ref="F4182">IFERROR(XLOOKUP($C4182,'Product Families'!$A:$A,'Product Families'!$F:$F),"")</f>
        <v/>
      </c>
      <c r="G4182" s="7" t="str">
        <f t="array" ref="G4182">IFERROR(XLOOKUP($C4182,'Product Families'!$A:$A,'Product Families'!$G:$G),"")</f>
        <v/>
      </c>
      <c r="J4182" s="7" t="str">
        <f>IFERROR(ROUND(AVERAGEIF('Week 1 - Making'!$B:$B,'Product List'!$A4182,'Week 1 - Making'!$P:$P),0),"")</f>
        <v/>
      </c>
      <c r="K4182" s="7" t="str">
        <f>IFERROR(ROUND(AVERAGEIF('Week 2 - Making'!$B:$B,'Product List'!$A4182,'Week 2 - Making'!$P:$P),0),"")</f>
        <v/>
      </c>
      <c r="L4182" s="263" t="str">
        <f>IFERROR(ROUND(AVERAGEIF('Week 3 - Making'!$B:$B,'Product List'!$A4182,'Week 3 - Making'!$P:$P),0),"")</f>
        <v/>
      </c>
      <c r="M4182" s="7" t="str">
        <f>IFERROR(ROUND(AVERAGEIF('Week 4 - Making'!$B:$B,'Product List'!$A4182,'Week 4 - Making'!$P:$P),0),"")</f>
        <v/>
      </c>
      <c r="N4182" s="7" t="str">
        <f>IFERROR(ROUND(AVERAGEIF('Week 5 - Making'!$B:$B,'Product List'!$A4182,'Week 5 - Making'!$P:$P),0),"")</f>
        <v/>
      </c>
      <c r="O4182" s="7"/>
      <c r="P4182" s="7" t="str">
        <f t="array" ref="P4182">iferror(xlookup(C4182,'Product Families'!A:A,'Product Families'!S:S),"")</f>
        <v/>
      </c>
    </row>
    <row r="4183" ht="14.25" customHeight="1">
      <c r="A4183" s="122"/>
      <c r="B4183" s="270"/>
      <c r="C4183" s="122"/>
      <c r="D4183" s="7" t="str">
        <f t="array" ref="D4183">IFERROR(XLOOKUP($C4183,'Product Families'!$A:$A,'Product Families'!$D:$D),"")</f>
        <v/>
      </c>
      <c r="E4183" s="7" t="str">
        <f t="array" ref="E4183">IFERROR(XLOOKUP($C4183,'Product Families'!$A:$A,'Product Families'!$E:$E),"")</f>
        <v/>
      </c>
      <c r="F4183" s="7" t="str">
        <f t="array" ref="F4183">IFERROR(XLOOKUP($C4183,'Product Families'!$A:$A,'Product Families'!$F:$F),"")</f>
        <v/>
      </c>
      <c r="G4183" s="7" t="str">
        <f t="array" ref="G4183">IFERROR(XLOOKUP($C4183,'Product Families'!$A:$A,'Product Families'!$G:$G),"")</f>
        <v/>
      </c>
      <c r="J4183" s="7" t="str">
        <f>IFERROR(ROUND(AVERAGEIF('Week 1 - Making'!$B:$B,'Product List'!$A4183,'Week 1 - Making'!$P:$P),0),"")</f>
        <v/>
      </c>
      <c r="K4183" s="7" t="str">
        <f>IFERROR(ROUND(AVERAGEIF('Week 2 - Making'!$B:$B,'Product List'!$A4183,'Week 2 - Making'!$P:$P),0),"")</f>
        <v/>
      </c>
      <c r="L4183" s="263" t="str">
        <f>IFERROR(ROUND(AVERAGEIF('Week 3 - Making'!$B:$B,'Product List'!$A4183,'Week 3 - Making'!$P:$P),0),"")</f>
        <v/>
      </c>
      <c r="M4183" s="7" t="str">
        <f>IFERROR(ROUND(AVERAGEIF('Week 4 - Making'!$B:$B,'Product List'!$A4183,'Week 4 - Making'!$P:$P),0),"")</f>
        <v/>
      </c>
      <c r="N4183" s="7" t="str">
        <f>IFERROR(ROUND(AVERAGEIF('Week 5 - Making'!$B:$B,'Product List'!$A4183,'Week 5 - Making'!$P:$P),0),"")</f>
        <v/>
      </c>
      <c r="O4183" s="7"/>
      <c r="P4183" s="7" t="str">
        <f t="array" ref="P4183">iferror(xlookup(C4183,'Product Families'!A:A,'Product Families'!S:S),"")</f>
        <v/>
      </c>
    </row>
    <row r="4184" ht="14.25" customHeight="1">
      <c r="A4184" s="122"/>
      <c r="B4184" s="270"/>
      <c r="C4184" s="122"/>
      <c r="D4184" s="7" t="str">
        <f t="array" ref="D4184">IFERROR(XLOOKUP($C4184,'Product Families'!$A:$A,'Product Families'!$D:$D),"")</f>
        <v/>
      </c>
      <c r="E4184" s="7" t="str">
        <f t="array" ref="E4184">IFERROR(XLOOKUP($C4184,'Product Families'!$A:$A,'Product Families'!$E:$E),"")</f>
        <v/>
      </c>
      <c r="F4184" s="7" t="str">
        <f t="array" ref="F4184">IFERROR(XLOOKUP($C4184,'Product Families'!$A:$A,'Product Families'!$F:$F),"")</f>
        <v/>
      </c>
      <c r="G4184" s="7" t="str">
        <f t="array" ref="G4184">IFERROR(XLOOKUP($C4184,'Product Families'!$A:$A,'Product Families'!$G:$G),"")</f>
        <v/>
      </c>
      <c r="J4184" s="7" t="str">
        <f>IFERROR(ROUND(AVERAGEIF('Week 1 - Making'!$B:$B,'Product List'!$A4184,'Week 1 - Making'!$P:$P),0),"")</f>
        <v/>
      </c>
      <c r="K4184" s="7" t="str">
        <f>IFERROR(ROUND(AVERAGEIF('Week 2 - Making'!$B:$B,'Product List'!$A4184,'Week 2 - Making'!$P:$P),0),"")</f>
        <v/>
      </c>
      <c r="L4184" s="263" t="str">
        <f>IFERROR(ROUND(AVERAGEIF('Week 3 - Making'!$B:$B,'Product List'!$A4184,'Week 3 - Making'!$P:$P),0),"")</f>
        <v/>
      </c>
      <c r="M4184" s="7" t="str">
        <f>IFERROR(ROUND(AVERAGEIF('Week 4 - Making'!$B:$B,'Product List'!$A4184,'Week 4 - Making'!$P:$P),0),"")</f>
        <v/>
      </c>
      <c r="N4184" s="7" t="str">
        <f>IFERROR(ROUND(AVERAGEIF('Week 5 - Making'!$B:$B,'Product List'!$A4184,'Week 5 - Making'!$P:$P),0),"")</f>
        <v/>
      </c>
      <c r="O4184" s="7"/>
      <c r="P4184" s="7" t="str">
        <f t="array" ref="P4184">iferror(xlookup(C4184,'Product Families'!A:A,'Product Families'!S:S),"")</f>
        <v/>
      </c>
    </row>
    <row r="4185" ht="14.25" customHeight="1">
      <c r="A4185" s="122"/>
      <c r="B4185" s="270"/>
      <c r="C4185" s="122"/>
      <c r="D4185" s="7" t="str">
        <f t="array" ref="D4185">IFERROR(XLOOKUP($C4185,'Product Families'!$A:$A,'Product Families'!$D:$D),"")</f>
        <v/>
      </c>
      <c r="E4185" s="7" t="str">
        <f t="array" ref="E4185">IFERROR(XLOOKUP($C4185,'Product Families'!$A:$A,'Product Families'!$E:$E),"")</f>
        <v/>
      </c>
      <c r="F4185" s="7" t="str">
        <f t="array" ref="F4185">IFERROR(XLOOKUP($C4185,'Product Families'!$A:$A,'Product Families'!$F:$F),"")</f>
        <v/>
      </c>
      <c r="G4185" s="7" t="str">
        <f t="array" ref="G4185">IFERROR(XLOOKUP($C4185,'Product Families'!$A:$A,'Product Families'!$G:$G),"")</f>
        <v/>
      </c>
      <c r="J4185" s="7" t="str">
        <f>IFERROR(ROUND(AVERAGEIF('Week 1 - Making'!$B:$B,'Product List'!$A4185,'Week 1 - Making'!$P:$P),0),"")</f>
        <v/>
      </c>
      <c r="K4185" s="7" t="str">
        <f>IFERROR(ROUND(AVERAGEIF('Week 2 - Making'!$B:$B,'Product List'!$A4185,'Week 2 - Making'!$P:$P),0),"")</f>
        <v/>
      </c>
      <c r="L4185" s="263" t="str">
        <f>IFERROR(ROUND(AVERAGEIF('Week 3 - Making'!$B:$B,'Product List'!$A4185,'Week 3 - Making'!$P:$P),0),"")</f>
        <v/>
      </c>
      <c r="M4185" s="7" t="str">
        <f>IFERROR(ROUND(AVERAGEIF('Week 4 - Making'!$B:$B,'Product List'!$A4185,'Week 4 - Making'!$P:$P),0),"")</f>
        <v/>
      </c>
      <c r="N4185" s="7" t="str">
        <f>IFERROR(ROUND(AVERAGEIF('Week 5 - Making'!$B:$B,'Product List'!$A4185,'Week 5 - Making'!$P:$P),0),"")</f>
        <v/>
      </c>
      <c r="O4185" s="7"/>
      <c r="P4185" s="7" t="str">
        <f t="array" ref="P4185">iferror(xlookup(C4185,'Product Families'!A:A,'Product Families'!S:S),"")</f>
        <v/>
      </c>
    </row>
    <row r="4186" ht="14.25" customHeight="1">
      <c r="A4186" s="122"/>
      <c r="B4186" s="270"/>
      <c r="C4186" s="122"/>
      <c r="D4186" s="7" t="str">
        <f t="array" ref="D4186">IFERROR(XLOOKUP($C4186,'Product Families'!$A:$A,'Product Families'!$D:$D),"")</f>
        <v/>
      </c>
      <c r="E4186" s="7" t="str">
        <f t="array" ref="E4186">IFERROR(XLOOKUP($C4186,'Product Families'!$A:$A,'Product Families'!$E:$E),"")</f>
        <v/>
      </c>
      <c r="F4186" s="7" t="str">
        <f t="array" ref="F4186">IFERROR(XLOOKUP($C4186,'Product Families'!$A:$A,'Product Families'!$F:$F),"")</f>
        <v/>
      </c>
      <c r="G4186" s="7" t="str">
        <f t="array" ref="G4186">IFERROR(XLOOKUP($C4186,'Product Families'!$A:$A,'Product Families'!$G:$G),"")</f>
        <v/>
      </c>
      <c r="J4186" s="7" t="str">
        <f>IFERROR(ROUND(AVERAGEIF('Week 1 - Making'!$B:$B,'Product List'!$A4186,'Week 1 - Making'!$P:$P),0),"")</f>
        <v/>
      </c>
      <c r="K4186" s="7" t="str">
        <f>IFERROR(ROUND(AVERAGEIF('Week 2 - Making'!$B:$B,'Product List'!$A4186,'Week 2 - Making'!$P:$P),0),"")</f>
        <v/>
      </c>
      <c r="L4186" s="263" t="str">
        <f>IFERROR(ROUND(AVERAGEIF('Week 3 - Making'!$B:$B,'Product List'!$A4186,'Week 3 - Making'!$P:$P),0),"")</f>
        <v/>
      </c>
      <c r="M4186" s="7" t="str">
        <f>IFERROR(ROUND(AVERAGEIF('Week 4 - Making'!$B:$B,'Product List'!$A4186,'Week 4 - Making'!$P:$P),0),"")</f>
        <v/>
      </c>
      <c r="N4186" s="7" t="str">
        <f>IFERROR(ROUND(AVERAGEIF('Week 5 - Making'!$B:$B,'Product List'!$A4186,'Week 5 - Making'!$P:$P),0),"")</f>
        <v/>
      </c>
      <c r="O4186" s="7"/>
      <c r="P4186" s="7" t="str">
        <f t="array" ref="P4186">iferror(xlookup(C4186,'Product Families'!A:A,'Product Families'!S:S),"")</f>
        <v/>
      </c>
    </row>
    <row r="4187" ht="14.25" customHeight="1">
      <c r="A4187" s="122"/>
      <c r="B4187" s="270"/>
      <c r="C4187" s="122"/>
      <c r="D4187" s="7" t="str">
        <f t="array" ref="D4187">IFERROR(XLOOKUP($C4187,'Product Families'!$A:$A,'Product Families'!$D:$D),"")</f>
        <v/>
      </c>
      <c r="E4187" s="7" t="str">
        <f t="array" ref="E4187">IFERROR(XLOOKUP($C4187,'Product Families'!$A:$A,'Product Families'!$E:$E),"")</f>
        <v/>
      </c>
      <c r="F4187" s="7" t="str">
        <f t="array" ref="F4187">IFERROR(XLOOKUP($C4187,'Product Families'!$A:$A,'Product Families'!$F:$F),"")</f>
        <v/>
      </c>
      <c r="G4187" s="7" t="str">
        <f t="array" ref="G4187">IFERROR(XLOOKUP($C4187,'Product Families'!$A:$A,'Product Families'!$G:$G),"")</f>
        <v/>
      </c>
      <c r="J4187" s="7" t="str">
        <f>IFERROR(ROUND(AVERAGEIF('Week 1 - Making'!$B:$B,'Product List'!$A4187,'Week 1 - Making'!$P:$P),0),"")</f>
        <v/>
      </c>
      <c r="K4187" s="7" t="str">
        <f>IFERROR(ROUND(AVERAGEIF('Week 2 - Making'!$B:$B,'Product List'!$A4187,'Week 2 - Making'!$P:$P),0),"")</f>
        <v/>
      </c>
      <c r="L4187" s="263" t="str">
        <f>IFERROR(ROUND(AVERAGEIF('Week 3 - Making'!$B:$B,'Product List'!$A4187,'Week 3 - Making'!$P:$P),0),"")</f>
        <v/>
      </c>
      <c r="M4187" s="7" t="str">
        <f>IFERROR(ROUND(AVERAGEIF('Week 4 - Making'!$B:$B,'Product List'!$A4187,'Week 4 - Making'!$P:$P),0),"")</f>
        <v/>
      </c>
      <c r="N4187" s="7" t="str">
        <f>IFERROR(ROUND(AVERAGEIF('Week 5 - Making'!$B:$B,'Product List'!$A4187,'Week 5 - Making'!$P:$P),0),"")</f>
        <v/>
      </c>
      <c r="O4187" s="7"/>
      <c r="P4187" s="7" t="str">
        <f t="array" ref="P4187">iferror(xlookup(C4187,'Product Families'!A:A,'Product Families'!S:S),"")</f>
        <v/>
      </c>
    </row>
    <row r="4188" ht="14.25" customHeight="1">
      <c r="A4188" s="122"/>
      <c r="B4188" s="270"/>
      <c r="C4188" s="122"/>
      <c r="D4188" s="7" t="str">
        <f t="array" ref="D4188">IFERROR(XLOOKUP($C4188,'Product Families'!$A:$A,'Product Families'!$D:$D),"")</f>
        <v/>
      </c>
      <c r="E4188" s="7" t="str">
        <f t="array" ref="E4188">IFERROR(XLOOKUP($C4188,'Product Families'!$A:$A,'Product Families'!$E:$E),"")</f>
        <v/>
      </c>
      <c r="F4188" s="7" t="str">
        <f t="array" ref="F4188">IFERROR(XLOOKUP($C4188,'Product Families'!$A:$A,'Product Families'!$F:$F),"")</f>
        <v/>
      </c>
      <c r="G4188" s="7" t="str">
        <f t="array" ref="G4188">IFERROR(XLOOKUP($C4188,'Product Families'!$A:$A,'Product Families'!$G:$G),"")</f>
        <v/>
      </c>
      <c r="J4188" s="7" t="str">
        <f>IFERROR(ROUND(AVERAGEIF('Week 1 - Making'!$B:$B,'Product List'!$A4188,'Week 1 - Making'!$P:$P),0),"")</f>
        <v/>
      </c>
      <c r="K4188" s="7" t="str">
        <f>IFERROR(ROUND(AVERAGEIF('Week 2 - Making'!$B:$B,'Product List'!$A4188,'Week 2 - Making'!$P:$P),0),"")</f>
        <v/>
      </c>
      <c r="L4188" s="263" t="str">
        <f>IFERROR(ROUND(AVERAGEIF('Week 3 - Making'!$B:$B,'Product List'!$A4188,'Week 3 - Making'!$P:$P),0),"")</f>
        <v/>
      </c>
      <c r="M4188" s="7" t="str">
        <f>IFERROR(ROUND(AVERAGEIF('Week 4 - Making'!$B:$B,'Product List'!$A4188,'Week 4 - Making'!$P:$P),0),"")</f>
        <v/>
      </c>
      <c r="N4188" s="7" t="str">
        <f>IFERROR(ROUND(AVERAGEIF('Week 5 - Making'!$B:$B,'Product List'!$A4188,'Week 5 - Making'!$P:$P),0),"")</f>
        <v/>
      </c>
      <c r="O4188" s="7"/>
      <c r="P4188" s="7" t="str">
        <f t="array" ref="P4188">iferror(xlookup(C4188,'Product Families'!A:A,'Product Families'!S:S),"")</f>
        <v/>
      </c>
    </row>
    <row r="4189" ht="14.25" customHeight="1">
      <c r="A4189" s="122"/>
      <c r="B4189" s="270"/>
      <c r="C4189" s="122"/>
      <c r="D4189" s="7" t="str">
        <f t="array" ref="D4189">IFERROR(XLOOKUP($C4189,'Product Families'!$A:$A,'Product Families'!$D:$D),"")</f>
        <v/>
      </c>
      <c r="E4189" s="7" t="str">
        <f t="array" ref="E4189">IFERROR(XLOOKUP($C4189,'Product Families'!$A:$A,'Product Families'!$E:$E),"")</f>
        <v/>
      </c>
      <c r="F4189" s="7" t="str">
        <f t="array" ref="F4189">IFERROR(XLOOKUP($C4189,'Product Families'!$A:$A,'Product Families'!$F:$F),"")</f>
        <v/>
      </c>
      <c r="G4189" s="7" t="str">
        <f t="array" ref="G4189">IFERROR(XLOOKUP($C4189,'Product Families'!$A:$A,'Product Families'!$G:$G),"")</f>
        <v/>
      </c>
      <c r="J4189" s="7" t="str">
        <f>IFERROR(ROUND(AVERAGEIF('Week 1 - Making'!$B:$B,'Product List'!$A4189,'Week 1 - Making'!$P:$P),0),"")</f>
        <v/>
      </c>
      <c r="K4189" s="7" t="str">
        <f>IFERROR(ROUND(AVERAGEIF('Week 2 - Making'!$B:$B,'Product List'!$A4189,'Week 2 - Making'!$P:$P),0),"")</f>
        <v/>
      </c>
      <c r="L4189" s="263" t="str">
        <f>IFERROR(ROUND(AVERAGEIF('Week 3 - Making'!$B:$B,'Product List'!$A4189,'Week 3 - Making'!$P:$P),0),"")</f>
        <v/>
      </c>
      <c r="M4189" s="7" t="str">
        <f>IFERROR(ROUND(AVERAGEIF('Week 4 - Making'!$B:$B,'Product List'!$A4189,'Week 4 - Making'!$P:$P),0),"")</f>
        <v/>
      </c>
      <c r="N4189" s="7" t="str">
        <f>IFERROR(ROUND(AVERAGEIF('Week 5 - Making'!$B:$B,'Product List'!$A4189,'Week 5 - Making'!$P:$P),0),"")</f>
        <v/>
      </c>
      <c r="O4189" s="7"/>
      <c r="P4189" s="7" t="str">
        <f t="array" ref="P4189">iferror(xlookup(C4189,'Product Families'!A:A,'Product Families'!S:S),"")</f>
        <v/>
      </c>
    </row>
    <row r="4190" ht="14.25" customHeight="1">
      <c r="A4190" s="122"/>
      <c r="B4190" s="270"/>
      <c r="C4190" s="122"/>
      <c r="D4190" s="7" t="str">
        <f t="array" ref="D4190">IFERROR(XLOOKUP($C4190,'Product Families'!$A:$A,'Product Families'!$D:$D),"")</f>
        <v/>
      </c>
      <c r="E4190" s="7" t="str">
        <f t="array" ref="E4190">IFERROR(XLOOKUP($C4190,'Product Families'!$A:$A,'Product Families'!$E:$E),"")</f>
        <v/>
      </c>
      <c r="F4190" s="7" t="str">
        <f t="array" ref="F4190">IFERROR(XLOOKUP($C4190,'Product Families'!$A:$A,'Product Families'!$F:$F),"")</f>
        <v/>
      </c>
      <c r="G4190" s="7" t="str">
        <f t="array" ref="G4190">IFERROR(XLOOKUP($C4190,'Product Families'!$A:$A,'Product Families'!$G:$G),"")</f>
        <v/>
      </c>
      <c r="J4190" s="7" t="str">
        <f>IFERROR(ROUND(AVERAGEIF('Week 1 - Making'!$B:$B,'Product List'!$A4190,'Week 1 - Making'!$P:$P),0),"")</f>
        <v/>
      </c>
      <c r="K4190" s="7" t="str">
        <f>IFERROR(ROUND(AVERAGEIF('Week 2 - Making'!$B:$B,'Product List'!$A4190,'Week 2 - Making'!$P:$P),0),"")</f>
        <v/>
      </c>
      <c r="L4190" s="263" t="str">
        <f>IFERROR(ROUND(AVERAGEIF('Week 3 - Making'!$B:$B,'Product List'!$A4190,'Week 3 - Making'!$P:$P),0),"")</f>
        <v/>
      </c>
      <c r="M4190" s="7" t="str">
        <f>IFERROR(ROUND(AVERAGEIF('Week 4 - Making'!$B:$B,'Product List'!$A4190,'Week 4 - Making'!$P:$P),0),"")</f>
        <v/>
      </c>
      <c r="N4190" s="7" t="str">
        <f>IFERROR(ROUND(AVERAGEIF('Week 5 - Making'!$B:$B,'Product List'!$A4190,'Week 5 - Making'!$P:$P),0),"")</f>
        <v/>
      </c>
      <c r="O4190" s="7"/>
      <c r="P4190" s="7" t="str">
        <f t="array" ref="P4190">iferror(xlookup(C4190,'Product Families'!A:A,'Product Families'!S:S),"")</f>
        <v/>
      </c>
    </row>
    <row r="4191" ht="14.25" customHeight="1">
      <c r="A4191" s="122"/>
      <c r="B4191" s="270"/>
      <c r="C4191" s="122"/>
      <c r="D4191" s="7" t="str">
        <f t="array" ref="D4191">IFERROR(XLOOKUP($C4191,'Product Families'!$A:$A,'Product Families'!$D:$D),"")</f>
        <v/>
      </c>
      <c r="E4191" s="7" t="str">
        <f t="array" ref="E4191">IFERROR(XLOOKUP($C4191,'Product Families'!$A:$A,'Product Families'!$E:$E),"")</f>
        <v/>
      </c>
      <c r="F4191" s="7" t="str">
        <f t="array" ref="F4191">IFERROR(XLOOKUP($C4191,'Product Families'!$A:$A,'Product Families'!$F:$F),"")</f>
        <v/>
      </c>
      <c r="G4191" s="7" t="str">
        <f t="array" ref="G4191">IFERROR(XLOOKUP($C4191,'Product Families'!$A:$A,'Product Families'!$G:$G),"")</f>
        <v/>
      </c>
      <c r="J4191" s="7" t="str">
        <f>IFERROR(ROUND(AVERAGEIF('Week 1 - Making'!$B:$B,'Product List'!$A4191,'Week 1 - Making'!$P:$P),0),"")</f>
        <v/>
      </c>
      <c r="K4191" s="7" t="str">
        <f>IFERROR(ROUND(AVERAGEIF('Week 2 - Making'!$B:$B,'Product List'!$A4191,'Week 2 - Making'!$P:$P),0),"")</f>
        <v/>
      </c>
      <c r="L4191" s="263" t="str">
        <f>IFERROR(ROUND(AVERAGEIF('Week 3 - Making'!$B:$B,'Product List'!$A4191,'Week 3 - Making'!$P:$P),0),"")</f>
        <v/>
      </c>
      <c r="M4191" s="7" t="str">
        <f>IFERROR(ROUND(AVERAGEIF('Week 4 - Making'!$B:$B,'Product List'!$A4191,'Week 4 - Making'!$P:$P),0),"")</f>
        <v/>
      </c>
      <c r="N4191" s="7" t="str">
        <f>IFERROR(ROUND(AVERAGEIF('Week 5 - Making'!$B:$B,'Product List'!$A4191,'Week 5 - Making'!$P:$P),0),"")</f>
        <v/>
      </c>
      <c r="O4191" s="7"/>
      <c r="P4191" s="7" t="str">
        <f t="array" ref="P4191">iferror(xlookup(C4191,'Product Families'!A:A,'Product Families'!S:S),"")</f>
        <v/>
      </c>
    </row>
    <row r="4192" ht="14.25" customHeight="1">
      <c r="A4192" s="122"/>
      <c r="B4192" s="270"/>
      <c r="C4192" s="122"/>
      <c r="D4192" s="7" t="str">
        <f t="array" ref="D4192">IFERROR(XLOOKUP($C4192,'Product Families'!$A:$A,'Product Families'!$D:$D),"")</f>
        <v/>
      </c>
      <c r="E4192" s="7" t="str">
        <f t="array" ref="E4192">IFERROR(XLOOKUP($C4192,'Product Families'!$A:$A,'Product Families'!$E:$E),"")</f>
        <v/>
      </c>
      <c r="F4192" s="7" t="str">
        <f t="array" ref="F4192">IFERROR(XLOOKUP($C4192,'Product Families'!$A:$A,'Product Families'!$F:$F),"")</f>
        <v/>
      </c>
      <c r="G4192" s="7" t="str">
        <f t="array" ref="G4192">IFERROR(XLOOKUP($C4192,'Product Families'!$A:$A,'Product Families'!$G:$G),"")</f>
        <v/>
      </c>
      <c r="J4192" s="7" t="str">
        <f>IFERROR(ROUND(AVERAGEIF('Week 1 - Making'!$B:$B,'Product List'!$A4192,'Week 1 - Making'!$P:$P),0),"")</f>
        <v/>
      </c>
      <c r="K4192" s="7" t="str">
        <f>IFERROR(ROUND(AVERAGEIF('Week 2 - Making'!$B:$B,'Product List'!$A4192,'Week 2 - Making'!$P:$P),0),"")</f>
        <v/>
      </c>
      <c r="L4192" s="263" t="str">
        <f>IFERROR(ROUND(AVERAGEIF('Week 3 - Making'!$B:$B,'Product List'!$A4192,'Week 3 - Making'!$P:$P),0),"")</f>
        <v/>
      </c>
      <c r="M4192" s="7" t="str">
        <f>IFERROR(ROUND(AVERAGEIF('Week 4 - Making'!$B:$B,'Product List'!$A4192,'Week 4 - Making'!$P:$P),0),"")</f>
        <v/>
      </c>
      <c r="N4192" s="7" t="str">
        <f>IFERROR(ROUND(AVERAGEIF('Week 5 - Making'!$B:$B,'Product List'!$A4192,'Week 5 - Making'!$P:$P),0),"")</f>
        <v/>
      </c>
      <c r="O4192" s="7"/>
      <c r="P4192" s="7" t="str">
        <f t="array" ref="P4192">iferror(xlookup(C4192,'Product Families'!A:A,'Product Families'!S:S),"")</f>
        <v/>
      </c>
    </row>
    <row r="4193" ht="14.25" customHeight="1">
      <c r="A4193" s="122"/>
      <c r="B4193" s="270"/>
      <c r="C4193" s="122"/>
      <c r="D4193" s="7" t="str">
        <f t="array" ref="D4193">IFERROR(XLOOKUP($C4193,'Product Families'!$A:$A,'Product Families'!$D:$D),"")</f>
        <v/>
      </c>
      <c r="E4193" s="7" t="str">
        <f t="array" ref="E4193">IFERROR(XLOOKUP($C4193,'Product Families'!$A:$A,'Product Families'!$E:$E),"")</f>
        <v/>
      </c>
      <c r="F4193" s="7" t="str">
        <f t="array" ref="F4193">IFERROR(XLOOKUP($C4193,'Product Families'!$A:$A,'Product Families'!$F:$F),"")</f>
        <v/>
      </c>
      <c r="G4193" s="7" t="str">
        <f t="array" ref="G4193">IFERROR(XLOOKUP($C4193,'Product Families'!$A:$A,'Product Families'!$G:$G),"")</f>
        <v/>
      </c>
      <c r="J4193" s="7" t="str">
        <f>IFERROR(ROUND(AVERAGEIF('Week 1 - Making'!$B:$B,'Product List'!$A4193,'Week 1 - Making'!$P:$P),0),"")</f>
        <v/>
      </c>
      <c r="K4193" s="7" t="str">
        <f>IFERROR(ROUND(AVERAGEIF('Week 2 - Making'!$B:$B,'Product List'!$A4193,'Week 2 - Making'!$P:$P),0),"")</f>
        <v/>
      </c>
      <c r="L4193" s="263" t="str">
        <f>IFERROR(ROUND(AVERAGEIF('Week 3 - Making'!$B:$B,'Product List'!$A4193,'Week 3 - Making'!$P:$P),0),"")</f>
        <v/>
      </c>
      <c r="M4193" s="7" t="str">
        <f>IFERROR(ROUND(AVERAGEIF('Week 4 - Making'!$B:$B,'Product List'!$A4193,'Week 4 - Making'!$P:$P),0),"")</f>
        <v/>
      </c>
      <c r="N4193" s="7" t="str">
        <f>IFERROR(ROUND(AVERAGEIF('Week 5 - Making'!$B:$B,'Product List'!$A4193,'Week 5 - Making'!$P:$P),0),"")</f>
        <v/>
      </c>
      <c r="O4193" s="7"/>
      <c r="P4193" s="7" t="str">
        <f t="array" ref="P4193">iferror(xlookup(C4193,'Product Families'!A:A,'Product Families'!S:S),"")</f>
        <v/>
      </c>
    </row>
    <row r="4194" ht="14.25" customHeight="1">
      <c r="A4194" s="122"/>
      <c r="B4194" s="270"/>
      <c r="C4194" s="122"/>
      <c r="D4194" s="7" t="str">
        <f t="array" ref="D4194">IFERROR(XLOOKUP($C4194,'Product Families'!$A:$A,'Product Families'!$D:$D),"")</f>
        <v/>
      </c>
      <c r="E4194" s="7" t="str">
        <f t="array" ref="E4194">IFERROR(XLOOKUP($C4194,'Product Families'!$A:$A,'Product Families'!$E:$E),"")</f>
        <v/>
      </c>
      <c r="F4194" s="7" t="str">
        <f t="array" ref="F4194">IFERROR(XLOOKUP($C4194,'Product Families'!$A:$A,'Product Families'!$F:$F),"")</f>
        <v/>
      </c>
      <c r="G4194" s="7" t="str">
        <f t="array" ref="G4194">IFERROR(XLOOKUP($C4194,'Product Families'!$A:$A,'Product Families'!$G:$G),"")</f>
        <v/>
      </c>
      <c r="J4194" s="7" t="str">
        <f>IFERROR(ROUND(AVERAGEIF('Week 1 - Making'!$B:$B,'Product List'!$A4194,'Week 1 - Making'!$P:$P),0),"")</f>
        <v/>
      </c>
      <c r="K4194" s="7" t="str">
        <f>IFERROR(ROUND(AVERAGEIF('Week 2 - Making'!$B:$B,'Product List'!$A4194,'Week 2 - Making'!$P:$P),0),"")</f>
        <v/>
      </c>
      <c r="L4194" s="263" t="str">
        <f>IFERROR(ROUND(AVERAGEIF('Week 3 - Making'!$B:$B,'Product List'!$A4194,'Week 3 - Making'!$P:$P),0),"")</f>
        <v/>
      </c>
      <c r="M4194" s="7" t="str">
        <f>IFERROR(ROUND(AVERAGEIF('Week 4 - Making'!$B:$B,'Product List'!$A4194,'Week 4 - Making'!$P:$P),0),"")</f>
        <v/>
      </c>
      <c r="N4194" s="7" t="str">
        <f>IFERROR(ROUND(AVERAGEIF('Week 5 - Making'!$B:$B,'Product List'!$A4194,'Week 5 - Making'!$P:$P),0),"")</f>
        <v/>
      </c>
      <c r="O4194" s="7"/>
      <c r="P4194" s="7" t="str">
        <f t="array" ref="P4194">iferror(xlookup(C4194,'Product Families'!A:A,'Product Families'!S:S),"")</f>
        <v/>
      </c>
    </row>
    <row r="4195" ht="14.25" customHeight="1">
      <c r="A4195" s="122"/>
      <c r="B4195" s="270"/>
      <c r="C4195" s="122"/>
      <c r="D4195" s="7" t="str">
        <f t="array" ref="D4195">IFERROR(XLOOKUP($C4195,'Product Families'!$A:$A,'Product Families'!$D:$D),"")</f>
        <v/>
      </c>
      <c r="E4195" s="7" t="str">
        <f t="array" ref="E4195">IFERROR(XLOOKUP($C4195,'Product Families'!$A:$A,'Product Families'!$E:$E),"")</f>
        <v/>
      </c>
      <c r="F4195" s="7" t="str">
        <f t="array" ref="F4195">IFERROR(XLOOKUP($C4195,'Product Families'!$A:$A,'Product Families'!$F:$F),"")</f>
        <v/>
      </c>
      <c r="G4195" s="7" t="str">
        <f t="array" ref="G4195">IFERROR(XLOOKUP($C4195,'Product Families'!$A:$A,'Product Families'!$G:$G),"")</f>
        <v/>
      </c>
      <c r="J4195" s="7" t="str">
        <f>IFERROR(ROUND(AVERAGEIF('Week 1 - Making'!$B:$B,'Product List'!$A4195,'Week 1 - Making'!$P:$P),0),"")</f>
        <v/>
      </c>
      <c r="K4195" s="7" t="str">
        <f>IFERROR(ROUND(AVERAGEIF('Week 2 - Making'!$B:$B,'Product List'!$A4195,'Week 2 - Making'!$P:$P),0),"")</f>
        <v/>
      </c>
      <c r="L4195" s="263" t="str">
        <f>IFERROR(ROUND(AVERAGEIF('Week 3 - Making'!$B:$B,'Product List'!$A4195,'Week 3 - Making'!$P:$P),0),"")</f>
        <v/>
      </c>
      <c r="M4195" s="7" t="str">
        <f>IFERROR(ROUND(AVERAGEIF('Week 4 - Making'!$B:$B,'Product List'!$A4195,'Week 4 - Making'!$P:$P),0),"")</f>
        <v/>
      </c>
      <c r="N4195" s="7" t="str">
        <f>IFERROR(ROUND(AVERAGEIF('Week 5 - Making'!$B:$B,'Product List'!$A4195,'Week 5 - Making'!$P:$P),0),"")</f>
        <v/>
      </c>
      <c r="O4195" s="7"/>
      <c r="P4195" s="7" t="str">
        <f t="array" ref="P4195">iferror(xlookup(C4195,'Product Families'!A:A,'Product Families'!S:S),"")</f>
        <v/>
      </c>
    </row>
    <row r="4196" ht="14.25" customHeight="1">
      <c r="A4196" s="122"/>
      <c r="B4196" s="270"/>
      <c r="C4196" s="122"/>
      <c r="D4196" s="7" t="str">
        <f t="array" ref="D4196">IFERROR(XLOOKUP($C4196,'Product Families'!$A:$A,'Product Families'!$D:$D),"")</f>
        <v/>
      </c>
      <c r="E4196" s="7" t="str">
        <f t="array" ref="E4196">IFERROR(XLOOKUP($C4196,'Product Families'!$A:$A,'Product Families'!$E:$E),"")</f>
        <v/>
      </c>
      <c r="F4196" s="7" t="str">
        <f t="array" ref="F4196">IFERROR(XLOOKUP($C4196,'Product Families'!$A:$A,'Product Families'!$F:$F),"")</f>
        <v/>
      </c>
      <c r="G4196" s="7" t="str">
        <f t="array" ref="G4196">IFERROR(XLOOKUP($C4196,'Product Families'!$A:$A,'Product Families'!$G:$G),"")</f>
        <v/>
      </c>
      <c r="J4196" s="7" t="str">
        <f>IFERROR(ROUND(AVERAGEIF('Week 1 - Making'!$B:$B,'Product List'!$A4196,'Week 1 - Making'!$P:$P),0),"")</f>
        <v/>
      </c>
      <c r="K4196" s="7" t="str">
        <f>IFERROR(ROUND(AVERAGEIF('Week 2 - Making'!$B:$B,'Product List'!$A4196,'Week 2 - Making'!$P:$P),0),"")</f>
        <v/>
      </c>
      <c r="L4196" s="263" t="str">
        <f>IFERROR(ROUND(AVERAGEIF('Week 3 - Making'!$B:$B,'Product List'!$A4196,'Week 3 - Making'!$P:$P),0),"")</f>
        <v/>
      </c>
      <c r="M4196" s="7" t="str">
        <f>IFERROR(ROUND(AVERAGEIF('Week 4 - Making'!$B:$B,'Product List'!$A4196,'Week 4 - Making'!$P:$P),0),"")</f>
        <v/>
      </c>
      <c r="N4196" s="7" t="str">
        <f>IFERROR(ROUND(AVERAGEIF('Week 5 - Making'!$B:$B,'Product List'!$A4196,'Week 5 - Making'!$P:$P),0),"")</f>
        <v/>
      </c>
      <c r="O4196" s="7"/>
      <c r="P4196" s="7" t="str">
        <f t="array" ref="P4196">iferror(xlookup(C4196,'Product Families'!A:A,'Product Families'!S:S),"")</f>
        <v/>
      </c>
    </row>
    <row r="4197" ht="14.25" customHeight="1">
      <c r="A4197" s="122"/>
      <c r="B4197" s="270"/>
      <c r="C4197" s="122"/>
      <c r="D4197" s="7" t="str">
        <f t="array" ref="D4197">IFERROR(XLOOKUP($C4197,'Product Families'!$A:$A,'Product Families'!$D:$D),"")</f>
        <v/>
      </c>
      <c r="E4197" s="7" t="str">
        <f t="array" ref="E4197">IFERROR(XLOOKUP($C4197,'Product Families'!$A:$A,'Product Families'!$E:$E),"")</f>
        <v/>
      </c>
      <c r="F4197" s="7" t="str">
        <f t="array" ref="F4197">IFERROR(XLOOKUP($C4197,'Product Families'!$A:$A,'Product Families'!$F:$F),"")</f>
        <v/>
      </c>
      <c r="G4197" s="7" t="str">
        <f t="array" ref="G4197">IFERROR(XLOOKUP($C4197,'Product Families'!$A:$A,'Product Families'!$G:$G),"")</f>
        <v/>
      </c>
      <c r="J4197" s="7" t="str">
        <f>IFERROR(ROUND(AVERAGEIF('Week 1 - Making'!$B:$B,'Product List'!$A4197,'Week 1 - Making'!$P:$P),0),"")</f>
        <v/>
      </c>
      <c r="K4197" s="7" t="str">
        <f>IFERROR(ROUND(AVERAGEIF('Week 2 - Making'!$B:$B,'Product List'!$A4197,'Week 2 - Making'!$P:$P),0),"")</f>
        <v/>
      </c>
      <c r="L4197" s="263" t="str">
        <f>IFERROR(ROUND(AVERAGEIF('Week 3 - Making'!$B:$B,'Product List'!$A4197,'Week 3 - Making'!$P:$P),0),"")</f>
        <v/>
      </c>
      <c r="M4197" s="7" t="str">
        <f>IFERROR(ROUND(AVERAGEIF('Week 4 - Making'!$B:$B,'Product List'!$A4197,'Week 4 - Making'!$P:$P),0),"")</f>
        <v/>
      </c>
      <c r="N4197" s="7" t="str">
        <f>IFERROR(ROUND(AVERAGEIF('Week 5 - Making'!$B:$B,'Product List'!$A4197,'Week 5 - Making'!$P:$P),0),"")</f>
        <v/>
      </c>
      <c r="O4197" s="7"/>
      <c r="P4197" s="7" t="str">
        <f t="array" ref="P4197">iferror(xlookup(C4197,'Product Families'!A:A,'Product Families'!S:S),"")</f>
        <v/>
      </c>
    </row>
    <row r="4198" ht="14.25" customHeight="1">
      <c r="A4198" s="122"/>
      <c r="B4198" s="270"/>
      <c r="C4198" s="122"/>
      <c r="D4198" s="7" t="str">
        <f t="array" ref="D4198">IFERROR(XLOOKUP($C4198,'Product Families'!$A:$A,'Product Families'!$D:$D),"")</f>
        <v/>
      </c>
      <c r="E4198" s="7" t="str">
        <f t="array" ref="E4198">IFERROR(XLOOKUP($C4198,'Product Families'!$A:$A,'Product Families'!$E:$E),"")</f>
        <v/>
      </c>
      <c r="F4198" s="7" t="str">
        <f t="array" ref="F4198">IFERROR(XLOOKUP($C4198,'Product Families'!$A:$A,'Product Families'!$F:$F),"")</f>
        <v/>
      </c>
      <c r="G4198" s="7" t="str">
        <f t="array" ref="G4198">IFERROR(XLOOKUP($C4198,'Product Families'!$A:$A,'Product Families'!$G:$G),"")</f>
        <v/>
      </c>
      <c r="J4198" s="7" t="str">
        <f>IFERROR(ROUND(AVERAGEIF('Week 1 - Making'!$B:$B,'Product List'!$A4198,'Week 1 - Making'!$P:$P),0),"")</f>
        <v/>
      </c>
      <c r="K4198" s="7" t="str">
        <f>IFERROR(ROUND(AVERAGEIF('Week 2 - Making'!$B:$B,'Product List'!$A4198,'Week 2 - Making'!$P:$P),0),"")</f>
        <v/>
      </c>
      <c r="L4198" s="263" t="str">
        <f>IFERROR(ROUND(AVERAGEIF('Week 3 - Making'!$B:$B,'Product List'!$A4198,'Week 3 - Making'!$P:$P),0),"")</f>
        <v/>
      </c>
      <c r="M4198" s="7" t="str">
        <f>IFERROR(ROUND(AVERAGEIF('Week 4 - Making'!$B:$B,'Product List'!$A4198,'Week 4 - Making'!$P:$P),0),"")</f>
        <v/>
      </c>
      <c r="N4198" s="7" t="str">
        <f>IFERROR(ROUND(AVERAGEIF('Week 5 - Making'!$B:$B,'Product List'!$A4198,'Week 5 - Making'!$P:$P),0),"")</f>
        <v/>
      </c>
      <c r="O4198" s="7"/>
      <c r="P4198" s="7" t="str">
        <f t="array" ref="P4198">iferror(xlookup(C4198,'Product Families'!A:A,'Product Families'!S:S),"")</f>
        <v/>
      </c>
    </row>
    <row r="4199" ht="14.25" customHeight="1">
      <c r="A4199" s="122"/>
      <c r="B4199" s="270"/>
      <c r="C4199" s="122"/>
      <c r="D4199" s="7" t="str">
        <f t="array" ref="D4199">IFERROR(XLOOKUP($C4199,'Product Families'!$A:$A,'Product Families'!$D:$D),"")</f>
        <v/>
      </c>
      <c r="E4199" s="7" t="str">
        <f t="array" ref="E4199">IFERROR(XLOOKUP($C4199,'Product Families'!$A:$A,'Product Families'!$E:$E),"")</f>
        <v/>
      </c>
      <c r="F4199" s="7" t="str">
        <f t="array" ref="F4199">IFERROR(XLOOKUP($C4199,'Product Families'!$A:$A,'Product Families'!$F:$F),"")</f>
        <v/>
      </c>
      <c r="G4199" s="7" t="str">
        <f t="array" ref="G4199">IFERROR(XLOOKUP($C4199,'Product Families'!$A:$A,'Product Families'!$G:$G),"")</f>
        <v/>
      </c>
      <c r="J4199" s="7" t="str">
        <f>IFERROR(ROUND(AVERAGEIF('Week 1 - Making'!$B:$B,'Product List'!$A4199,'Week 1 - Making'!$P:$P),0),"")</f>
        <v/>
      </c>
      <c r="K4199" s="7" t="str">
        <f>IFERROR(ROUND(AVERAGEIF('Week 2 - Making'!$B:$B,'Product List'!$A4199,'Week 2 - Making'!$P:$P),0),"")</f>
        <v/>
      </c>
      <c r="L4199" s="263" t="str">
        <f>IFERROR(ROUND(AVERAGEIF('Week 3 - Making'!$B:$B,'Product List'!$A4199,'Week 3 - Making'!$P:$P),0),"")</f>
        <v/>
      </c>
      <c r="M4199" s="7" t="str">
        <f>IFERROR(ROUND(AVERAGEIF('Week 4 - Making'!$B:$B,'Product List'!$A4199,'Week 4 - Making'!$P:$P),0),"")</f>
        <v/>
      </c>
      <c r="N4199" s="7" t="str">
        <f>IFERROR(ROUND(AVERAGEIF('Week 5 - Making'!$B:$B,'Product List'!$A4199,'Week 5 - Making'!$P:$P),0),"")</f>
        <v/>
      </c>
      <c r="O4199" s="7"/>
      <c r="P4199" s="7" t="str">
        <f t="array" ref="P4199">iferror(xlookup(C4199,'Product Families'!A:A,'Product Families'!S:S),"")</f>
        <v/>
      </c>
    </row>
    <row r="4200" ht="14.25" customHeight="1">
      <c r="A4200" s="122"/>
      <c r="B4200" s="270"/>
      <c r="C4200" s="122"/>
      <c r="D4200" s="7" t="str">
        <f t="array" ref="D4200">IFERROR(XLOOKUP($C4200,'Product Families'!$A:$A,'Product Families'!$D:$D),"")</f>
        <v/>
      </c>
      <c r="E4200" s="7" t="str">
        <f t="array" ref="E4200">IFERROR(XLOOKUP($C4200,'Product Families'!$A:$A,'Product Families'!$E:$E),"")</f>
        <v/>
      </c>
      <c r="F4200" s="7" t="str">
        <f t="array" ref="F4200">IFERROR(XLOOKUP($C4200,'Product Families'!$A:$A,'Product Families'!$F:$F),"")</f>
        <v/>
      </c>
      <c r="G4200" s="7" t="str">
        <f t="array" ref="G4200">IFERROR(XLOOKUP($C4200,'Product Families'!$A:$A,'Product Families'!$G:$G),"")</f>
        <v/>
      </c>
      <c r="J4200" s="7" t="str">
        <f>IFERROR(ROUND(AVERAGEIF('Week 1 - Making'!$B:$B,'Product List'!$A4200,'Week 1 - Making'!$P:$P),0),"")</f>
        <v/>
      </c>
      <c r="K4200" s="7" t="str">
        <f>IFERROR(ROUND(AVERAGEIF('Week 2 - Making'!$B:$B,'Product List'!$A4200,'Week 2 - Making'!$P:$P),0),"")</f>
        <v/>
      </c>
      <c r="L4200" s="263" t="str">
        <f>IFERROR(ROUND(AVERAGEIF('Week 3 - Making'!$B:$B,'Product List'!$A4200,'Week 3 - Making'!$P:$P),0),"")</f>
        <v/>
      </c>
      <c r="M4200" s="7" t="str">
        <f>IFERROR(ROUND(AVERAGEIF('Week 4 - Making'!$B:$B,'Product List'!$A4200,'Week 4 - Making'!$P:$P),0),"")</f>
        <v/>
      </c>
      <c r="N4200" s="7" t="str">
        <f>IFERROR(ROUND(AVERAGEIF('Week 5 - Making'!$B:$B,'Product List'!$A4200,'Week 5 - Making'!$P:$P),0),"")</f>
        <v/>
      </c>
      <c r="O4200" s="7"/>
      <c r="P4200" s="7" t="str">
        <f t="array" ref="P4200">iferror(xlookup(C4200,'Product Families'!A:A,'Product Families'!S:S),"")</f>
        <v/>
      </c>
    </row>
    <row r="4201" ht="14.25" customHeight="1">
      <c r="A4201" s="122"/>
      <c r="B4201" s="270"/>
      <c r="C4201" s="122"/>
      <c r="D4201" s="7" t="str">
        <f t="array" ref="D4201">IFERROR(XLOOKUP($C4201,'Product Families'!$A:$A,'Product Families'!$D:$D),"")</f>
        <v/>
      </c>
      <c r="E4201" s="7" t="str">
        <f t="array" ref="E4201">IFERROR(XLOOKUP($C4201,'Product Families'!$A:$A,'Product Families'!$E:$E),"")</f>
        <v/>
      </c>
      <c r="F4201" s="7" t="str">
        <f t="array" ref="F4201">IFERROR(XLOOKUP($C4201,'Product Families'!$A:$A,'Product Families'!$F:$F),"")</f>
        <v/>
      </c>
      <c r="G4201" s="7" t="str">
        <f t="array" ref="G4201">IFERROR(XLOOKUP($C4201,'Product Families'!$A:$A,'Product Families'!$G:$G),"")</f>
        <v/>
      </c>
      <c r="J4201" s="7" t="str">
        <f>IFERROR(ROUND(AVERAGEIF('Week 1 - Making'!$B:$B,'Product List'!$A4201,'Week 1 - Making'!$P:$P),0),"")</f>
        <v/>
      </c>
      <c r="K4201" s="7" t="str">
        <f>IFERROR(ROUND(AVERAGEIF('Week 2 - Making'!$B:$B,'Product List'!$A4201,'Week 2 - Making'!$P:$P),0),"")</f>
        <v/>
      </c>
      <c r="L4201" s="263" t="str">
        <f>IFERROR(ROUND(AVERAGEIF('Week 3 - Making'!$B:$B,'Product List'!$A4201,'Week 3 - Making'!$P:$P),0),"")</f>
        <v/>
      </c>
      <c r="M4201" s="7" t="str">
        <f>IFERROR(ROUND(AVERAGEIF('Week 4 - Making'!$B:$B,'Product List'!$A4201,'Week 4 - Making'!$P:$P),0),"")</f>
        <v/>
      </c>
      <c r="N4201" s="7" t="str">
        <f>IFERROR(ROUND(AVERAGEIF('Week 5 - Making'!$B:$B,'Product List'!$A4201,'Week 5 - Making'!$P:$P),0),"")</f>
        <v/>
      </c>
      <c r="O4201" s="7"/>
      <c r="P4201" s="7" t="str">
        <f t="array" ref="P4201">iferror(xlookup(C4201,'Product Families'!A:A,'Product Families'!S:S),"")</f>
        <v/>
      </c>
    </row>
    <row r="4202" ht="14.25" customHeight="1">
      <c r="A4202" s="122"/>
      <c r="B4202" s="270"/>
      <c r="C4202" s="122"/>
      <c r="D4202" s="7" t="str">
        <f t="array" ref="D4202">IFERROR(XLOOKUP($C4202,'Product Families'!$A:$A,'Product Families'!$D:$D),"")</f>
        <v/>
      </c>
      <c r="E4202" s="7" t="str">
        <f t="array" ref="E4202">IFERROR(XLOOKUP($C4202,'Product Families'!$A:$A,'Product Families'!$E:$E),"")</f>
        <v/>
      </c>
      <c r="F4202" s="7" t="str">
        <f t="array" ref="F4202">IFERROR(XLOOKUP($C4202,'Product Families'!$A:$A,'Product Families'!$F:$F),"")</f>
        <v/>
      </c>
      <c r="G4202" s="7" t="str">
        <f t="array" ref="G4202">IFERROR(XLOOKUP($C4202,'Product Families'!$A:$A,'Product Families'!$G:$G),"")</f>
        <v/>
      </c>
      <c r="J4202" s="7" t="str">
        <f>IFERROR(ROUND(AVERAGEIF('Week 1 - Making'!$B:$B,'Product List'!$A4202,'Week 1 - Making'!$P:$P),0),"")</f>
        <v/>
      </c>
      <c r="K4202" s="7" t="str">
        <f>IFERROR(ROUND(AVERAGEIF('Week 2 - Making'!$B:$B,'Product List'!$A4202,'Week 2 - Making'!$P:$P),0),"")</f>
        <v/>
      </c>
      <c r="L4202" s="263" t="str">
        <f>IFERROR(ROUND(AVERAGEIF('Week 3 - Making'!$B:$B,'Product List'!$A4202,'Week 3 - Making'!$P:$P),0),"")</f>
        <v/>
      </c>
      <c r="M4202" s="7" t="str">
        <f>IFERROR(ROUND(AVERAGEIF('Week 4 - Making'!$B:$B,'Product List'!$A4202,'Week 4 - Making'!$P:$P),0),"")</f>
        <v/>
      </c>
      <c r="N4202" s="7" t="str">
        <f>IFERROR(ROUND(AVERAGEIF('Week 5 - Making'!$B:$B,'Product List'!$A4202,'Week 5 - Making'!$P:$P),0),"")</f>
        <v/>
      </c>
      <c r="O4202" s="7"/>
      <c r="P4202" s="7" t="str">
        <f t="array" ref="P4202">iferror(xlookup(C4202,'Product Families'!A:A,'Product Families'!S:S),"")</f>
        <v/>
      </c>
    </row>
    <row r="4203" ht="14.25" customHeight="1">
      <c r="A4203" s="122"/>
      <c r="B4203" s="270"/>
      <c r="C4203" s="122"/>
      <c r="D4203" s="7" t="str">
        <f t="array" ref="D4203">IFERROR(XLOOKUP($C4203,'Product Families'!$A:$A,'Product Families'!$D:$D),"")</f>
        <v/>
      </c>
      <c r="E4203" s="7" t="str">
        <f t="array" ref="E4203">IFERROR(XLOOKUP($C4203,'Product Families'!$A:$A,'Product Families'!$E:$E),"")</f>
        <v/>
      </c>
      <c r="F4203" s="7" t="str">
        <f t="array" ref="F4203">IFERROR(XLOOKUP($C4203,'Product Families'!$A:$A,'Product Families'!$F:$F),"")</f>
        <v/>
      </c>
      <c r="G4203" s="7" t="str">
        <f t="array" ref="G4203">IFERROR(XLOOKUP($C4203,'Product Families'!$A:$A,'Product Families'!$G:$G),"")</f>
        <v/>
      </c>
      <c r="J4203" s="7" t="str">
        <f>IFERROR(ROUND(AVERAGEIF('Week 1 - Making'!$B:$B,'Product List'!$A4203,'Week 1 - Making'!$P:$P),0),"")</f>
        <v/>
      </c>
      <c r="K4203" s="7" t="str">
        <f>IFERROR(ROUND(AVERAGEIF('Week 2 - Making'!$B:$B,'Product List'!$A4203,'Week 2 - Making'!$P:$P),0),"")</f>
        <v/>
      </c>
      <c r="L4203" s="263" t="str">
        <f>IFERROR(ROUND(AVERAGEIF('Week 3 - Making'!$B:$B,'Product List'!$A4203,'Week 3 - Making'!$P:$P),0),"")</f>
        <v/>
      </c>
      <c r="M4203" s="7" t="str">
        <f>IFERROR(ROUND(AVERAGEIF('Week 4 - Making'!$B:$B,'Product List'!$A4203,'Week 4 - Making'!$P:$P),0),"")</f>
        <v/>
      </c>
      <c r="N4203" s="7" t="str">
        <f>IFERROR(ROUND(AVERAGEIF('Week 5 - Making'!$B:$B,'Product List'!$A4203,'Week 5 - Making'!$P:$P),0),"")</f>
        <v/>
      </c>
      <c r="O4203" s="7"/>
      <c r="P4203" s="7" t="str">
        <f t="array" ref="P4203">iferror(xlookup(C4203,'Product Families'!A:A,'Product Families'!S:S),"")</f>
        <v/>
      </c>
    </row>
    <row r="4204" ht="14.25" customHeight="1">
      <c r="A4204" s="122"/>
      <c r="B4204" s="270"/>
      <c r="C4204" s="122"/>
      <c r="D4204" s="7" t="str">
        <f t="array" ref="D4204">IFERROR(XLOOKUP($C4204,'Product Families'!$A:$A,'Product Families'!$D:$D),"")</f>
        <v/>
      </c>
      <c r="E4204" s="7" t="str">
        <f t="array" ref="E4204">IFERROR(XLOOKUP($C4204,'Product Families'!$A:$A,'Product Families'!$E:$E),"")</f>
        <v/>
      </c>
      <c r="F4204" s="7" t="str">
        <f t="array" ref="F4204">IFERROR(XLOOKUP($C4204,'Product Families'!$A:$A,'Product Families'!$F:$F),"")</f>
        <v/>
      </c>
      <c r="G4204" s="7" t="str">
        <f t="array" ref="G4204">IFERROR(XLOOKUP($C4204,'Product Families'!$A:$A,'Product Families'!$G:$G),"")</f>
        <v/>
      </c>
      <c r="J4204" s="7" t="str">
        <f>IFERROR(ROUND(AVERAGEIF('Week 1 - Making'!$B:$B,'Product List'!$A4204,'Week 1 - Making'!$P:$P),0),"")</f>
        <v/>
      </c>
      <c r="K4204" s="7" t="str">
        <f>IFERROR(ROUND(AVERAGEIF('Week 2 - Making'!$B:$B,'Product List'!$A4204,'Week 2 - Making'!$P:$P),0),"")</f>
        <v/>
      </c>
      <c r="L4204" s="263" t="str">
        <f>IFERROR(ROUND(AVERAGEIF('Week 3 - Making'!$B:$B,'Product List'!$A4204,'Week 3 - Making'!$P:$P),0),"")</f>
        <v/>
      </c>
      <c r="M4204" s="7" t="str">
        <f>IFERROR(ROUND(AVERAGEIF('Week 4 - Making'!$B:$B,'Product List'!$A4204,'Week 4 - Making'!$P:$P),0),"")</f>
        <v/>
      </c>
      <c r="N4204" s="7" t="str">
        <f>IFERROR(ROUND(AVERAGEIF('Week 5 - Making'!$B:$B,'Product List'!$A4204,'Week 5 - Making'!$P:$P),0),"")</f>
        <v/>
      </c>
      <c r="O4204" s="7"/>
      <c r="P4204" s="7" t="str">
        <f t="array" ref="P4204">iferror(xlookup(C4204,'Product Families'!A:A,'Product Families'!S:S),"")</f>
        <v/>
      </c>
    </row>
    <row r="4205" ht="14.25" customHeight="1">
      <c r="A4205" s="122"/>
      <c r="B4205" s="270"/>
      <c r="C4205" s="122"/>
      <c r="D4205" s="7" t="str">
        <f t="array" ref="D4205">IFERROR(XLOOKUP($C4205,'Product Families'!$A:$A,'Product Families'!$D:$D),"")</f>
        <v/>
      </c>
      <c r="E4205" s="7" t="str">
        <f t="array" ref="E4205">IFERROR(XLOOKUP($C4205,'Product Families'!$A:$A,'Product Families'!$E:$E),"")</f>
        <v/>
      </c>
      <c r="F4205" s="7" t="str">
        <f t="array" ref="F4205">IFERROR(XLOOKUP($C4205,'Product Families'!$A:$A,'Product Families'!$F:$F),"")</f>
        <v/>
      </c>
      <c r="G4205" s="7" t="str">
        <f t="array" ref="G4205">IFERROR(XLOOKUP($C4205,'Product Families'!$A:$A,'Product Families'!$G:$G),"")</f>
        <v/>
      </c>
      <c r="J4205" s="7" t="str">
        <f>IFERROR(ROUND(AVERAGEIF('Week 1 - Making'!$B:$B,'Product List'!$A4205,'Week 1 - Making'!$P:$P),0),"")</f>
        <v/>
      </c>
      <c r="K4205" s="7" t="str">
        <f>IFERROR(ROUND(AVERAGEIF('Week 2 - Making'!$B:$B,'Product List'!$A4205,'Week 2 - Making'!$P:$P),0),"")</f>
        <v/>
      </c>
      <c r="L4205" s="263" t="str">
        <f>IFERROR(ROUND(AVERAGEIF('Week 3 - Making'!$B:$B,'Product List'!$A4205,'Week 3 - Making'!$P:$P),0),"")</f>
        <v/>
      </c>
      <c r="M4205" s="7" t="str">
        <f>IFERROR(ROUND(AVERAGEIF('Week 4 - Making'!$B:$B,'Product List'!$A4205,'Week 4 - Making'!$P:$P),0),"")</f>
        <v/>
      </c>
      <c r="N4205" s="7" t="str">
        <f>IFERROR(ROUND(AVERAGEIF('Week 5 - Making'!$B:$B,'Product List'!$A4205,'Week 5 - Making'!$P:$P),0),"")</f>
        <v/>
      </c>
      <c r="O4205" s="7"/>
      <c r="P4205" s="7" t="str">
        <f t="array" ref="P4205">iferror(xlookup(C4205,'Product Families'!A:A,'Product Families'!S:S),"")</f>
        <v/>
      </c>
    </row>
    <row r="4206" ht="14.25" customHeight="1">
      <c r="A4206" s="122"/>
      <c r="B4206" s="270"/>
      <c r="C4206" s="122"/>
      <c r="D4206" s="7" t="str">
        <f t="array" ref="D4206">IFERROR(XLOOKUP($C4206,'Product Families'!$A:$A,'Product Families'!$D:$D),"")</f>
        <v/>
      </c>
      <c r="E4206" s="7" t="str">
        <f t="array" ref="E4206">IFERROR(XLOOKUP($C4206,'Product Families'!$A:$A,'Product Families'!$E:$E),"")</f>
        <v/>
      </c>
      <c r="F4206" s="7" t="str">
        <f t="array" ref="F4206">IFERROR(XLOOKUP($C4206,'Product Families'!$A:$A,'Product Families'!$F:$F),"")</f>
        <v/>
      </c>
      <c r="G4206" s="7" t="str">
        <f t="array" ref="G4206">IFERROR(XLOOKUP($C4206,'Product Families'!$A:$A,'Product Families'!$G:$G),"")</f>
        <v/>
      </c>
      <c r="J4206" s="7" t="str">
        <f>IFERROR(ROUND(AVERAGEIF('Week 1 - Making'!$B:$B,'Product List'!$A4206,'Week 1 - Making'!$P:$P),0),"")</f>
        <v/>
      </c>
      <c r="K4206" s="7" t="str">
        <f>IFERROR(ROUND(AVERAGEIF('Week 2 - Making'!$B:$B,'Product List'!$A4206,'Week 2 - Making'!$P:$P),0),"")</f>
        <v/>
      </c>
      <c r="L4206" s="263" t="str">
        <f>IFERROR(ROUND(AVERAGEIF('Week 3 - Making'!$B:$B,'Product List'!$A4206,'Week 3 - Making'!$P:$P),0),"")</f>
        <v/>
      </c>
      <c r="M4206" s="7" t="str">
        <f>IFERROR(ROUND(AVERAGEIF('Week 4 - Making'!$B:$B,'Product List'!$A4206,'Week 4 - Making'!$P:$P),0),"")</f>
        <v/>
      </c>
      <c r="N4206" s="7" t="str">
        <f>IFERROR(ROUND(AVERAGEIF('Week 5 - Making'!$B:$B,'Product List'!$A4206,'Week 5 - Making'!$P:$P),0),"")</f>
        <v/>
      </c>
      <c r="O4206" s="7"/>
      <c r="P4206" s="7" t="str">
        <f t="array" ref="P4206">iferror(xlookup(C4206,'Product Families'!A:A,'Product Families'!S:S),"")</f>
        <v/>
      </c>
    </row>
    <row r="4207" ht="14.25" customHeight="1">
      <c r="A4207" s="122"/>
      <c r="B4207" s="270"/>
      <c r="C4207" s="122"/>
      <c r="D4207" s="7" t="str">
        <f t="array" ref="D4207">IFERROR(XLOOKUP($C4207,'Product Families'!$A:$A,'Product Families'!$D:$D),"")</f>
        <v/>
      </c>
      <c r="E4207" s="7" t="str">
        <f t="array" ref="E4207">IFERROR(XLOOKUP($C4207,'Product Families'!$A:$A,'Product Families'!$E:$E),"")</f>
        <v/>
      </c>
      <c r="F4207" s="7" t="str">
        <f t="array" ref="F4207">IFERROR(XLOOKUP($C4207,'Product Families'!$A:$A,'Product Families'!$F:$F),"")</f>
        <v/>
      </c>
      <c r="G4207" s="7" t="str">
        <f t="array" ref="G4207">IFERROR(XLOOKUP($C4207,'Product Families'!$A:$A,'Product Families'!$G:$G),"")</f>
        <v/>
      </c>
      <c r="J4207" s="7" t="str">
        <f>IFERROR(ROUND(AVERAGEIF('Week 1 - Making'!$B:$B,'Product List'!$A4207,'Week 1 - Making'!$P:$P),0),"")</f>
        <v/>
      </c>
      <c r="K4207" s="7" t="str">
        <f>IFERROR(ROUND(AVERAGEIF('Week 2 - Making'!$B:$B,'Product List'!$A4207,'Week 2 - Making'!$P:$P),0),"")</f>
        <v/>
      </c>
      <c r="L4207" s="263" t="str">
        <f>IFERROR(ROUND(AVERAGEIF('Week 3 - Making'!$B:$B,'Product List'!$A4207,'Week 3 - Making'!$P:$P),0),"")</f>
        <v/>
      </c>
      <c r="M4207" s="7" t="str">
        <f>IFERROR(ROUND(AVERAGEIF('Week 4 - Making'!$B:$B,'Product List'!$A4207,'Week 4 - Making'!$P:$P),0),"")</f>
        <v/>
      </c>
      <c r="N4207" s="7" t="str">
        <f>IFERROR(ROUND(AVERAGEIF('Week 5 - Making'!$B:$B,'Product List'!$A4207,'Week 5 - Making'!$P:$P),0),"")</f>
        <v/>
      </c>
      <c r="O4207" s="7"/>
      <c r="P4207" s="7" t="str">
        <f t="array" ref="P4207">iferror(xlookup(C4207,'Product Families'!A:A,'Product Families'!S:S),"")</f>
        <v/>
      </c>
    </row>
    <row r="4208" ht="14.25" customHeight="1">
      <c r="A4208" s="122"/>
      <c r="B4208" s="270"/>
      <c r="C4208" s="122"/>
      <c r="D4208" s="7" t="str">
        <f t="array" ref="D4208">IFERROR(XLOOKUP($C4208,'Product Families'!$A:$A,'Product Families'!$D:$D),"")</f>
        <v/>
      </c>
      <c r="E4208" s="7" t="str">
        <f t="array" ref="E4208">IFERROR(XLOOKUP($C4208,'Product Families'!$A:$A,'Product Families'!$E:$E),"")</f>
        <v/>
      </c>
      <c r="F4208" s="7" t="str">
        <f t="array" ref="F4208">IFERROR(XLOOKUP($C4208,'Product Families'!$A:$A,'Product Families'!$F:$F),"")</f>
        <v/>
      </c>
      <c r="G4208" s="7" t="str">
        <f t="array" ref="G4208">IFERROR(XLOOKUP($C4208,'Product Families'!$A:$A,'Product Families'!$G:$G),"")</f>
        <v/>
      </c>
      <c r="J4208" s="7" t="str">
        <f>IFERROR(ROUND(AVERAGEIF('Week 1 - Making'!$B:$B,'Product List'!$A4208,'Week 1 - Making'!$P:$P),0),"")</f>
        <v/>
      </c>
      <c r="K4208" s="7" t="str">
        <f>IFERROR(ROUND(AVERAGEIF('Week 2 - Making'!$B:$B,'Product List'!$A4208,'Week 2 - Making'!$P:$P),0),"")</f>
        <v/>
      </c>
      <c r="L4208" s="263" t="str">
        <f>IFERROR(ROUND(AVERAGEIF('Week 3 - Making'!$B:$B,'Product List'!$A4208,'Week 3 - Making'!$P:$P),0),"")</f>
        <v/>
      </c>
      <c r="M4208" s="7" t="str">
        <f>IFERROR(ROUND(AVERAGEIF('Week 4 - Making'!$B:$B,'Product List'!$A4208,'Week 4 - Making'!$P:$P),0),"")</f>
        <v/>
      </c>
      <c r="N4208" s="7" t="str">
        <f>IFERROR(ROUND(AVERAGEIF('Week 5 - Making'!$B:$B,'Product List'!$A4208,'Week 5 - Making'!$P:$P),0),"")</f>
        <v/>
      </c>
      <c r="O4208" s="7"/>
      <c r="P4208" s="7" t="str">
        <f t="array" ref="P4208">iferror(xlookup(C4208,'Product Families'!A:A,'Product Families'!S:S),"")</f>
        <v/>
      </c>
    </row>
    <row r="4209" ht="14.25" customHeight="1">
      <c r="A4209" s="122"/>
      <c r="B4209" s="270"/>
      <c r="C4209" s="122"/>
      <c r="D4209" s="7" t="str">
        <f t="array" ref="D4209">IFERROR(XLOOKUP($C4209,'Product Families'!$A:$A,'Product Families'!$D:$D),"")</f>
        <v/>
      </c>
      <c r="E4209" s="7" t="str">
        <f t="array" ref="E4209">IFERROR(XLOOKUP($C4209,'Product Families'!$A:$A,'Product Families'!$E:$E),"")</f>
        <v/>
      </c>
      <c r="F4209" s="7" t="str">
        <f t="array" ref="F4209">IFERROR(XLOOKUP($C4209,'Product Families'!$A:$A,'Product Families'!$F:$F),"")</f>
        <v/>
      </c>
      <c r="G4209" s="7" t="str">
        <f t="array" ref="G4209">IFERROR(XLOOKUP($C4209,'Product Families'!$A:$A,'Product Families'!$G:$G),"")</f>
        <v/>
      </c>
      <c r="J4209" s="7" t="str">
        <f>IFERROR(ROUND(AVERAGEIF('Week 1 - Making'!$B:$B,'Product List'!$A4209,'Week 1 - Making'!$P:$P),0),"")</f>
        <v/>
      </c>
      <c r="K4209" s="7" t="str">
        <f>IFERROR(ROUND(AVERAGEIF('Week 2 - Making'!$B:$B,'Product List'!$A4209,'Week 2 - Making'!$P:$P),0),"")</f>
        <v/>
      </c>
      <c r="L4209" s="263" t="str">
        <f>IFERROR(ROUND(AVERAGEIF('Week 3 - Making'!$B:$B,'Product List'!$A4209,'Week 3 - Making'!$P:$P),0),"")</f>
        <v/>
      </c>
      <c r="M4209" s="7" t="str">
        <f>IFERROR(ROUND(AVERAGEIF('Week 4 - Making'!$B:$B,'Product List'!$A4209,'Week 4 - Making'!$P:$P),0),"")</f>
        <v/>
      </c>
      <c r="N4209" s="7" t="str">
        <f>IFERROR(ROUND(AVERAGEIF('Week 5 - Making'!$B:$B,'Product List'!$A4209,'Week 5 - Making'!$P:$P),0),"")</f>
        <v/>
      </c>
      <c r="O4209" s="7"/>
      <c r="P4209" s="7" t="str">
        <f t="array" ref="P4209">iferror(xlookup(C4209,'Product Families'!A:A,'Product Families'!S:S),"")</f>
        <v/>
      </c>
    </row>
    <row r="4210" ht="14.25" customHeight="1">
      <c r="A4210" s="122"/>
      <c r="B4210" s="270"/>
      <c r="C4210" s="122"/>
      <c r="D4210" s="7" t="str">
        <f t="array" ref="D4210">IFERROR(XLOOKUP($C4210,'Product Families'!$A:$A,'Product Families'!$D:$D),"")</f>
        <v/>
      </c>
      <c r="E4210" s="7" t="str">
        <f t="array" ref="E4210">IFERROR(XLOOKUP($C4210,'Product Families'!$A:$A,'Product Families'!$E:$E),"")</f>
        <v/>
      </c>
      <c r="F4210" s="7" t="str">
        <f t="array" ref="F4210">IFERROR(XLOOKUP($C4210,'Product Families'!$A:$A,'Product Families'!$F:$F),"")</f>
        <v/>
      </c>
      <c r="G4210" s="7" t="str">
        <f t="array" ref="G4210">IFERROR(XLOOKUP($C4210,'Product Families'!$A:$A,'Product Families'!$G:$G),"")</f>
        <v/>
      </c>
      <c r="J4210" s="7" t="str">
        <f>IFERROR(ROUND(AVERAGEIF('Week 1 - Making'!$B:$B,'Product List'!$A4210,'Week 1 - Making'!$P:$P),0),"")</f>
        <v/>
      </c>
      <c r="K4210" s="7" t="str">
        <f>IFERROR(ROUND(AVERAGEIF('Week 2 - Making'!$B:$B,'Product List'!$A4210,'Week 2 - Making'!$P:$P),0),"")</f>
        <v/>
      </c>
      <c r="L4210" s="263" t="str">
        <f>IFERROR(ROUND(AVERAGEIF('Week 3 - Making'!$B:$B,'Product List'!$A4210,'Week 3 - Making'!$P:$P),0),"")</f>
        <v/>
      </c>
      <c r="M4210" s="7" t="str">
        <f>IFERROR(ROUND(AVERAGEIF('Week 4 - Making'!$B:$B,'Product List'!$A4210,'Week 4 - Making'!$P:$P),0),"")</f>
        <v/>
      </c>
      <c r="N4210" s="7" t="str">
        <f>IFERROR(ROUND(AVERAGEIF('Week 5 - Making'!$B:$B,'Product List'!$A4210,'Week 5 - Making'!$P:$P),0),"")</f>
        <v/>
      </c>
      <c r="O4210" s="7"/>
      <c r="P4210" s="7" t="str">
        <f t="array" ref="P4210">iferror(xlookup(C4210,'Product Families'!A:A,'Product Families'!S:S),"")</f>
        <v/>
      </c>
    </row>
    <row r="4211" ht="14.25" customHeight="1">
      <c r="A4211" s="122"/>
      <c r="B4211" s="270"/>
      <c r="C4211" s="122"/>
      <c r="D4211" s="7" t="str">
        <f t="array" ref="D4211">IFERROR(XLOOKUP($C4211,'Product Families'!$A:$A,'Product Families'!$D:$D),"")</f>
        <v/>
      </c>
      <c r="E4211" s="7" t="str">
        <f t="array" ref="E4211">IFERROR(XLOOKUP($C4211,'Product Families'!$A:$A,'Product Families'!$E:$E),"")</f>
        <v/>
      </c>
      <c r="F4211" s="7" t="str">
        <f t="array" ref="F4211">IFERROR(XLOOKUP($C4211,'Product Families'!$A:$A,'Product Families'!$F:$F),"")</f>
        <v/>
      </c>
      <c r="G4211" s="7" t="str">
        <f t="array" ref="G4211">IFERROR(XLOOKUP($C4211,'Product Families'!$A:$A,'Product Families'!$G:$G),"")</f>
        <v/>
      </c>
      <c r="J4211" s="7" t="str">
        <f>IFERROR(ROUND(AVERAGEIF('Week 1 - Making'!$B:$B,'Product List'!$A4211,'Week 1 - Making'!$P:$P),0),"")</f>
        <v/>
      </c>
      <c r="K4211" s="7" t="str">
        <f>IFERROR(ROUND(AVERAGEIF('Week 2 - Making'!$B:$B,'Product List'!$A4211,'Week 2 - Making'!$P:$P),0),"")</f>
        <v/>
      </c>
      <c r="L4211" s="263" t="str">
        <f>IFERROR(ROUND(AVERAGEIF('Week 3 - Making'!$B:$B,'Product List'!$A4211,'Week 3 - Making'!$P:$P),0),"")</f>
        <v/>
      </c>
      <c r="M4211" s="7" t="str">
        <f>IFERROR(ROUND(AVERAGEIF('Week 4 - Making'!$B:$B,'Product List'!$A4211,'Week 4 - Making'!$P:$P),0),"")</f>
        <v/>
      </c>
      <c r="N4211" s="7" t="str">
        <f>IFERROR(ROUND(AVERAGEIF('Week 5 - Making'!$B:$B,'Product List'!$A4211,'Week 5 - Making'!$P:$P),0),"")</f>
        <v/>
      </c>
      <c r="O4211" s="7"/>
      <c r="P4211" s="7" t="str">
        <f t="array" ref="P4211">iferror(xlookup(C4211,'Product Families'!A:A,'Product Families'!S:S),"")</f>
        <v/>
      </c>
    </row>
    <row r="4212" ht="14.25" customHeight="1">
      <c r="A4212" s="122"/>
      <c r="B4212" s="270"/>
      <c r="C4212" s="122"/>
      <c r="D4212" s="7" t="str">
        <f t="array" ref="D4212">IFERROR(XLOOKUP($C4212,'Product Families'!$A:$A,'Product Families'!$D:$D),"")</f>
        <v/>
      </c>
      <c r="E4212" s="7" t="str">
        <f t="array" ref="E4212">IFERROR(XLOOKUP($C4212,'Product Families'!$A:$A,'Product Families'!$E:$E),"")</f>
        <v/>
      </c>
      <c r="F4212" s="7" t="str">
        <f t="array" ref="F4212">IFERROR(XLOOKUP($C4212,'Product Families'!$A:$A,'Product Families'!$F:$F),"")</f>
        <v/>
      </c>
      <c r="G4212" s="7" t="str">
        <f t="array" ref="G4212">IFERROR(XLOOKUP($C4212,'Product Families'!$A:$A,'Product Families'!$G:$G),"")</f>
        <v/>
      </c>
      <c r="J4212" s="7" t="str">
        <f>IFERROR(ROUND(AVERAGEIF('Week 1 - Making'!$B:$B,'Product List'!$A4212,'Week 1 - Making'!$P:$P),0),"")</f>
        <v/>
      </c>
      <c r="K4212" s="7" t="str">
        <f>IFERROR(ROUND(AVERAGEIF('Week 2 - Making'!$B:$B,'Product List'!$A4212,'Week 2 - Making'!$P:$P),0),"")</f>
        <v/>
      </c>
      <c r="L4212" s="263" t="str">
        <f>IFERROR(ROUND(AVERAGEIF('Week 3 - Making'!$B:$B,'Product List'!$A4212,'Week 3 - Making'!$P:$P),0),"")</f>
        <v/>
      </c>
      <c r="M4212" s="7" t="str">
        <f>IFERROR(ROUND(AVERAGEIF('Week 4 - Making'!$B:$B,'Product List'!$A4212,'Week 4 - Making'!$P:$P),0),"")</f>
        <v/>
      </c>
      <c r="N4212" s="7" t="str">
        <f>IFERROR(ROUND(AVERAGEIF('Week 5 - Making'!$B:$B,'Product List'!$A4212,'Week 5 - Making'!$P:$P),0),"")</f>
        <v/>
      </c>
      <c r="O4212" s="7"/>
      <c r="P4212" s="7" t="str">
        <f t="array" ref="P4212">iferror(xlookup(C4212,'Product Families'!A:A,'Product Families'!S:S),"")</f>
        <v/>
      </c>
    </row>
    <row r="4213" ht="14.25" customHeight="1">
      <c r="A4213" s="122"/>
      <c r="B4213" s="270"/>
      <c r="C4213" s="122"/>
      <c r="D4213" s="7" t="str">
        <f t="array" ref="D4213">IFERROR(XLOOKUP($C4213,'Product Families'!$A:$A,'Product Families'!$D:$D),"")</f>
        <v/>
      </c>
      <c r="E4213" s="7" t="str">
        <f t="array" ref="E4213">IFERROR(XLOOKUP($C4213,'Product Families'!$A:$A,'Product Families'!$E:$E),"")</f>
        <v/>
      </c>
      <c r="F4213" s="7" t="str">
        <f t="array" ref="F4213">IFERROR(XLOOKUP($C4213,'Product Families'!$A:$A,'Product Families'!$F:$F),"")</f>
        <v/>
      </c>
      <c r="G4213" s="7" t="str">
        <f t="array" ref="G4213">IFERROR(XLOOKUP($C4213,'Product Families'!$A:$A,'Product Families'!$G:$G),"")</f>
        <v/>
      </c>
      <c r="J4213" s="7" t="str">
        <f>IFERROR(ROUND(AVERAGEIF('Week 1 - Making'!$B:$B,'Product List'!$A4213,'Week 1 - Making'!$P:$P),0),"")</f>
        <v/>
      </c>
      <c r="K4213" s="7" t="str">
        <f>IFERROR(ROUND(AVERAGEIF('Week 2 - Making'!$B:$B,'Product List'!$A4213,'Week 2 - Making'!$P:$P),0),"")</f>
        <v/>
      </c>
      <c r="L4213" s="263" t="str">
        <f>IFERROR(ROUND(AVERAGEIF('Week 3 - Making'!$B:$B,'Product List'!$A4213,'Week 3 - Making'!$P:$P),0),"")</f>
        <v/>
      </c>
      <c r="M4213" s="7" t="str">
        <f>IFERROR(ROUND(AVERAGEIF('Week 4 - Making'!$B:$B,'Product List'!$A4213,'Week 4 - Making'!$P:$P),0),"")</f>
        <v/>
      </c>
      <c r="N4213" s="7" t="str">
        <f>IFERROR(ROUND(AVERAGEIF('Week 5 - Making'!$B:$B,'Product List'!$A4213,'Week 5 - Making'!$P:$P),0),"")</f>
        <v/>
      </c>
      <c r="O4213" s="7"/>
      <c r="P4213" s="7" t="str">
        <f t="array" ref="P4213">iferror(xlookup(C4213,'Product Families'!A:A,'Product Families'!S:S),"")</f>
        <v/>
      </c>
    </row>
    <row r="4214" ht="14.25" customHeight="1">
      <c r="A4214" s="122"/>
      <c r="B4214" s="270"/>
      <c r="C4214" s="122"/>
      <c r="D4214" s="7" t="str">
        <f t="array" ref="D4214">IFERROR(XLOOKUP($C4214,'Product Families'!$A:$A,'Product Families'!$D:$D),"")</f>
        <v/>
      </c>
      <c r="E4214" s="7" t="str">
        <f t="array" ref="E4214">IFERROR(XLOOKUP($C4214,'Product Families'!$A:$A,'Product Families'!$E:$E),"")</f>
        <v/>
      </c>
      <c r="F4214" s="7" t="str">
        <f t="array" ref="F4214">IFERROR(XLOOKUP($C4214,'Product Families'!$A:$A,'Product Families'!$F:$F),"")</f>
        <v/>
      </c>
      <c r="G4214" s="7" t="str">
        <f t="array" ref="G4214">IFERROR(XLOOKUP($C4214,'Product Families'!$A:$A,'Product Families'!$G:$G),"")</f>
        <v/>
      </c>
      <c r="J4214" s="7" t="str">
        <f>IFERROR(ROUND(AVERAGEIF('Week 1 - Making'!$B:$B,'Product List'!$A4214,'Week 1 - Making'!$P:$P),0),"")</f>
        <v/>
      </c>
      <c r="K4214" s="7" t="str">
        <f>IFERROR(ROUND(AVERAGEIF('Week 2 - Making'!$B:$B,'Product List'!$A4214,'Week 2 - Making'!$P:$P),0),"")</f>
        <v/>
      </c>
      <c r="L4214" s="263" t="str">
        <f>IFERROR(ROUND(AVERAGEIF('Week 3 - Making'!$B:$B,'Product List'!$A4214,'Week 3 - Making'!$P:$P),0),"")</f>
        <v/>
      </c>
      <c r="M4214" s="7" t="str">
        <f>IFERROR(ROUND(AVERAGEIF('Week 4 - Making'!$B:$B,'Product List'!$A4214,'Week 4 - Making'!$P:$P),0),"")</f>
        <v/>
      </c>
      <c r="N4214" s="7" t="str">
        <f>IFERROR(ROUND(AVERAGEIF('Week 5 - Making'!$B:$B,'Product List'!$A4214,'Week 5 - Making'!$P:$P),0),"")</f>
        <v/>
      </c>
      <c r="O4214" s="7"/>
      <c r="P4214" s="7" t="str">
        <f t="array" ref="P4214">iferror(xlookup(C4214,'Product Families'!A:A,'Product Families'!S:S),"")</f>
        <v/>
      </c>
    </row>
    <row r="4215" ht="14.25" customHeight="1">
      <c r="A4215" s="122"/>
      <c r="B4215" s="270"/>
      <c r="C4215" s="122"/>
      <c r="D4215" s="7" t="str">
        <f t="array" ref="D4215">IFERROR(XLOOKUP($C4215,'Product Families'!$A:$A,'Product Families'!$D:$D),"")</f>
        <v/>
      </c>
      <c r="E4215" s="7" t="str">
        <f t="array" ref="E4215">IFERROR(XLOOKUP($C4215,'Product Families'!$A:$A,'Product Families'!$E:$E),"")</f>
        <v/>
      </c>
      <c r="F4215" s="7" t="str">
        <f t="array" ref="F4215">IFERROR(XLOOKUP($C4215,'Product Families'!$A:$A,'Product Families'!$F:$F),"")</f>
        <v/>
      </c>
      <c r="G4215" s="7" t="str">
        <f t="array" ref="G4215">IFERROR(XLOOKUP($C4215,'Product Families'!$A:$A,'Product Families'!$G:$G),"")</f>
        <v/>
      </c>
      <c r="J4215" s="7" t="str">
        <f>IFERROR(ROUND(AVERAGEIF('Week 1 - Making'!$B:$B,'Product List'!$A4215,'Week 1 - Making'!$P:$P),0),"")</f>
        <v/>
      </c>
      <c r="K4215" s="7" t="str">
        <f>IFERROR(ROUND(AVERAGEIF('Week 2 - Making'!$B:$B,'Product List'!$A4215,'Week 2 - Making'!$P:$P),0),"")</f>
        <v/>
      </c>
      <c r="L4215" s="263" t="str">
        <f>IFERROR(ROUND(AVERAGEIF('Week 3 - Making'!$B:$B,'Product List'!$A4215,'Week 3 - Making'!$P:$P),0),"")</f>
        <v/>
      </c>
      <c r="M4215" s="7" t="str">
        <f>IFERROR(ROUND(AVERAGEIF('Week 4 - Making'!$B:$B,'Product List'!$A4215,'Week 4 - Making'!$P:$P),0),"")</f>
        <v/>
      </c>
      <c r="N4215" s="7" t="str">
        <f>IFERROR(ROUND(AVERAGEIF('Week 5 - Making'!$B:$B,'Product List'!$A4215,'Week 5 - Making'!$P:$P),0),"")</f>
        <v/>
      </c>
      <c r="O4215" s="7"/>
      <c r="P4215" s="7" t="str">
        <f t="array" ref="P4215">iferror(xlookup(C4215,'Product Families'!A:A,'Product Families'!S:S),"")</f>
        <v/>
      </c>
    </row>
    <row r="4216" ht="14.25" customHeight="1">
      <c r="A4216" s="122"/>
      <c r="B4216" s="270"/>
      <c r="C4216" s="122"/>
      <c r="D4216" s="7" t="str">
        <f t="array" ref="D4216">IFERROR(XLOOKUP($C4216,'Product Families'!$A:$A,'Product Families'!$D:$D),"")</f>
        <v/>
      </c>
      <c r="E4216" s="7" t="str">
        <f t="array" ref="E4216">IFERROR(XLOOKUP($C4216,'Product Families'!$A:$A,'Product Families'!$E:$E),"")</f>
        <v/>
      </c>
      <c r="F4216" s="7" t="str">
        <f t="array" ref="F4216">IFERROR(XLOOKUP($C4216,'Product Families'!$A:$A,'Product Families'!$F:$F),"")</f>
        <v/>
      </c>
      <c r="G4216" s="7" t="str">
        <f t="array" ref="G4216">IFERROR(XLOOKUP($C4216,'Product Families'!$A:$A,'Product Families'!$G:$G),"")</f>
        <v/>
      </c>
      <c r="J4216" s="7" t="str">
        <f>IFERROR(ROUND(AVERAGEIF('Week 1 - Making'!$B:$B,'Product List'!$A4216,'Week 1 - Making'!$P:$P),0),"")</f>
        <v/>
      </c>
      <c r="K4216" s="7" t="str">
        <f>IFERROR(ROUND(AVERAGEIF('Week 2 - Making'!$B:$B,'Product List'!$A4216,'Week 2 - Making'!$P:$P),0),"")</f>
        <v/>
      </c>
      <c r="L4216" s="263" t="str">
        <f>IFERROR(ROUND(AVERAGEIF('Week 3 - Making'!$B:$B,'Product List'!$A4216,'Week 3 - Making'!$P:$P),0),"")</f>
        <v/>
      </c>
      <c r="M4216" s="7" t="str">
        <f>IFERROR(ROUND(AVERAGEIF('Week 4 - Making'!$B:$B,'Product List'!$A4216,'Week 4 - Making'!$P:$P),0),"")</f>
        <v/>
      </c>
      <c r="N4216" s="7" t="str">
        <f>IFERROR(ROUND(AVERAGEIF('Week 5 - Making'!$B:$B,'Product List'!$A4216,'Week 5 - Making'!$P:$P),0),"")</f>
        <v/>
      </c>
      <c r="O4216" s="7"/>
      <c r="P4216" s="7" t="str">
        <f t="array" ref="P4216">iferror(xlookup(C4216,'Product Families'!A:A,'Product Families'!S:S),"")</f>
        <v/>
      </c>
    </row>
    <row r="4217" ht="14.25" customHeight="1">
      <c r="A4217" s="122"/>
      <c r="B4217" s="270"/>
      <c r="C4217" s="122"/>
      <c r="D4217" s="7" t="str">
        <f t="array" ref="D4217">IFERROR(XLOOKUP($C4217,'Product Families'!$A:$A,'Product Families'!$D:$D),"")</f>
        <v/>
      </c>
      <c r="E4217" s="7" t="str">
        <f t="array" ref="E4217">IFERROR(XLOOKUP($C4217,'Product Families'!$A:$A,'Product Families'!$E:$E),"")</f>
        <v/>
      </c>
      <c r="F4217" s="7" t="str">
        <f t="array" ref="F4217">IFERROR(XLOOKUP($C4217,'Product Families'!$A:$A,'Product Families'!$F:$F),"")</f>
        <v/>
      </c>
      <c r="G4217" s="7" t="str">
        <f t="array" ref="G4217">IFERROR(XLOOKUP($C4217,'Product Families'!$A:$A,'Product Families'!$G:$G),"")</f>
        <v/>
      </c>
      <c r="J4217" s="7" t="str">
        <f>IFERROR(ROUND(AVERAGEIF('Week 1 - Making'!$B:$B,'Product List'!$A4217,'Week 1 - Making'!$P:$P),0),"")</f>
        <v/>
      </c>
      <c r="K4217" s="7" t="str">
        <f>IFERROR(ROUND(AVERAGEIF('Week 2 - Making'!$B:$B,'Product List'!$A4217,'Week 2 - Making'!$P:$P),0),"")</f>
        <v/>
      </c>
      <c r="L4217" s="263" t="str">
        <f>IFERROR(ROUND(AVERAGEIF('Week 3 - Making'!$B:$B,'Product List'!$A4217,'Week 3 - Making'!$P:$P),0),"")</f>
        <v/>
      </c>
      <c r="M4217" s="7" t="str">
        <f>IFERROR(ROUND(AVERAGEIF('Week 4 - Making'!$B:$B,'Product List'!$A4217,'Week 4 - Making'!$P:$P),0),"")</f>
        <v/>
      </c>
      <c r="N4217" s="7" t="str">
        <f>IFERROR(ROUND(AVERAGEIF('Week 5 - Making'!$B:$B,'Product List'!$A4217,'Week 5 - Making'!$P:$P),0),"")</f>
        <v/>
      </c>
      <c r="O4217" s="7"/>
      <c r="P4217" s="7" t="str">
        <f t="array" ref="P4217">iferror(xlookup(C4217,'Product Families'!A:A,'Product Families'!S:S),"")</f>
        <v/>
      </c>
    </row>
    <row r="4218" ht="14.25" customHeight="1">
      <c r="A4218" s="122"/>
      <c r="B4218" s="270"/>
      <c r="C4218" s="122"/>
      <c r="D4218" s="7" t="str">
        <f t="array" ref="D4218">IFERROR(XLOOKUP($C4218,'Product Families'!$A:$A,'Product Families'!$D:$D),"")</f>
        <v/>
      </c>
      <c r="E4218" s="7" t="str">
        <f t="array" ref="E4218">IFERROR(XLOOKUP($C4218,'Product Families'!$A:$A,'Product Families'!$E:$E),"")</f>
        <v/>
      </c>
      <c r="F4218" s="7" t="str">
        <f t="array" ref="F4218">IFERROR(XLOOKUP($C4218,'Product Families'!$A:$A,'Product Families'!$F:$F),"")</f>
        <v/>
      </c>
      <c r="G4218" s="7" t="str">
        <f t="array" ref="G4218">IFERROR(XLOOKUP($C4218,'Product Families'!$A:$A,'Product Families'!$G:$G),"")</f>
        <v/>
      </c>
      <c r="J4218" s="7" t="str">
        <f>IFERROR(ROUND(AVERAGEIF('Week 1 - Making'!$B:$B,'Product List'!$A4218,'Week 1 - Making'!$P:$P),0),"")</f>
        <v/>
      </c>
      <c r="K4218" s="7" t="str">
        <f>IFERROR(ROUND(AVERAGEIF('Week 2 - Making'!$B:$B,'Product List'!$A4218,'Week 2 - Making'!$P:$P),0),"")</f>
        <v/>
      </c>
      <c r="L4218" s="263" t="str">
        <f>IFERROR(ROUND(AVERAGEIF('Week 3 - Making'!$B:$B,'Product List'!$A4218,'Week 3 - Making'!$P:$P),0),"")</f>
        <v/>
      </c>
      <c r="M4218" s="7" t="str">
        <f>IFERROR(ROUND(AVERAGEIF('Week 4 - Making'!$B:$B,'Product List'!$A4218,'Week 4 - Making'!$P:$P),0),"")</f>
        <v/>
      </c>
      <c r="N4218" s="7" t="str">
        <f>IFERROR(ROUND(AVERAGEIF('Week 5 - Making'!$B:$B,'Product List'!$A4218,'Week 5 - Making'!$P:$P),0),"")</f>
        <v/>
      </c>
      <c r="O4218" s="7"/>
      <c r="P4218" s="7" t="str">
        <f t="array" ref="P4218">iferror(xlookup(C4218,'Product Families'!A:A,'Product Families'!S:S),"")</f>
        <v/>
      </c>
    </row>
    <row r="4219" ht="14.25" customHeight="1">
      <c r="A4219" s="122"/>
      <c r="B4219" s="270"/>
      <c r="C4219" s="122"/>
      <c r="D4219" s="7" t="str">
        <f t="array" ref="D4219">IFERROR(XLOOKUP($C4219,'Product Families'!$A:$A,'Product Families'!$D:$D),"")</f>
        <v/>
      </c>
      <c r="E4219" s="7" t="str">
        <f t="array" ref="E4219">IFERROR(XLOOKUP($C4219,'Product Families'!$A:$A,'Product Families'!$E:$E),"")</f>
        <v/>
      </c>
      <c r="F4219" s="7" t="str">
        <f t="array" ref="F4219">IFERROR(XLOOKUP($C4219,'Product Families'!$A:$A,'Product Families'!$F:$F),"")</f>
        <v/>
      </c>
      <c r="G4219" s="7" t="str">
        <f t="array" ref="G4219">IFERROR(XLOOKUP($C4219,'Product Families'!$A:$A,'Product Families'!$G:$G),"")</f>
        <v/>
      </c>
      <c r="J4219" s="7" t="str">
        <f>IFERROR(ROUND(AVERAGEIF('Week 1 - Making'!$B:$B,'Product List'!$A4219,'Week 1 - Making'!$P:$P),0),"")</f>
        <v/>
      </c>
      <c r="K4219" s="7" t="str">
        <f>IFERROR(ROUND(AVERAGEIF('Week 2 - Making'!$B:$B,'Product List'!$A4219,'Week 2 - Making'!$P:$P),0),"")</f>
        <v/>
      </c>
      <c r="L4219" s="263" t="str">
        <f>IFERROR(ROUND(AVERAGEIF('Week 3 - Making'!$B:$B,'Product List'!$A4219,'Week 3 - Making'!$P:$P),0),"")</f>
        <v/>
      </c>
      <c r="M4219" s="7" t="str">
        <f>IFERROR(ROUND(AVERAGEIF('Week 4 - Making'!$B:$B,'Product List'!$A4219,'Week 4 - Making'!$P:$P),0),"")</f>
        <v/>
      </c>
      <c r="N4219" s="7" t="str">
        <f>IFERROR(ROUND(AVERAGEIF('Week 5 - Making'!$B:$B,'Product List'!$A4219,'Week 5 - Making'!$P:$P),0),"")</f>
        <v/>
      </c>
      <c r="O4219" s="7"/>
      <c r="P4219" s="7" t="str">
        <f t="array" ref="P4219">iferror(xlookup(C4219,'Product Families'!A:A,'Product Families'!S:S),"")</f>
        <v/>
      </c>
    </row>
    <row r="4220" ht="14.25" customHeight="1">
      <c r="A4220" s="122"/>
      <c r="B4220" s="270"/>
      <c r="C4220" s="122"/>
      <c r="D4220" s="7" t="str">
        <f t="array" ref="D4220">IFERROR(XLOOKUP($C4220,'Product Families'!$A:$A,'Product Families'!$D:$D),"")</f>
        <v/>
      </c>
      <c r="E4220" s="7" t="str">
        <f t="array" ref="E4220">IFERROR(XLOOKUP($C4220,'Product Families'!$A:$A,'Product Families'!$E:$E),"")</f>
        <v/>
      </c>
      <c r="F4220" s="7" t="str">
        <f t="array" ref="F4220">IFERROR(XLOOKUP($C4220,'Product Families'!$A:$A,'Product Families'!$F:$F),"")</f>
        <v/>
      </c>
      <c r="G4220" s="7" t="str">
        <f t="array" ref="G4220">IFERROR(XLOOKUP($C4220,'Product Families'!$A:$A,'Product Families'!$G:$G),"")</f>
        <v/>
      </c>
      <c r="J4220" s="7" t="str">
        <f>IFERROR(ROUND(AVERAGEIF('Week 1 - Making'!$B:$B,'Product List'!$A4220,'Week 1 - Making'!$P:$P),0),"")</f>
        <v/>
      </c>
      <c r="K4220" s="7" t="str">
        <f>IFERROR(ROUND(AVERAGEIF('Week 2 - Making'!$B:$B,'Product List'!$A4220,'Week 2 - Making'!$P:$P),0),"")</f>
        <v/>
      </c>
      <c r="L4220" s="263" t="str">
        <f>IFERROR(ROUND(AVERAGEIF('Week 3 - Making'!$B:$B,'Product List'!$A4220,'Week 3 - Making'!$P:$P),0),"")</f>
        <v/>
      </c>
      <c r="M4220" s="7" t="str">
        <f>IFERROR(ROUND(AVERAGEIF('Week 4 - Making'!$B:$B,'Product List'!$A4220,'Week 4 - Making'!$P:$P),0),"")</f>
        <v/>
      </c>
      <c r="N4220" s="7" t="str">
        <f>IFERROR(ROUND(AVERAGEIF('Week 5 - Making'!$B:$B,'Product List'!$A4220,'Week 5 - Making'!$P:$P),0),"")</f>
        <v/>
      </c>
      <c r="O4220" s="7"/>
      <c r="P4220" s="7" t="str">
        <f t="array" ref="P4220">iferror(xlookup(C4220,'Product Families'!A:A,'Product Families'!S:S),"")</f>
        <v/>
      </c>
    </row>
    <row r="4221" ht="14.25" customHeight="1">
      <c r="A4221" s="122"/>
      <c r="B4221" s="270"/>
      <c r="C4221" s="122"/>
      <c r="D4221" s="7" t="str">
        <f t="array" ref="D4221">IFERROR(XLOOKUP($C4221,'Product Families'!$A:$A,'Product Families'!$D:$D),"")</f>
        <v/>
      </c>
      <c r="E4221" s="7" t="str">
        <f t="array" ref="E4221">IFERROR(XLOOKUP($C4221,'Product Families'!$A:$A,'Product Families'!$E:$E),"")</f>
        <v/>
      </c>
      <c r="F4221" s="7" t="str">
        <f t="array" ref="F4221">IFERROR(XLOOKUP($C4221,'Product Families'!$A:$A,'Product Families'!$F:$F),"")</f>
        <v/>
      </c>
      <c r="G4221" s="7" t="str">
        <f t="array" ref="G4221">IFERROR(XLOOKUP($C4221,'Product Families'!$A:$A,'Product Families'!$G:$G),"")</f>
        <v/>
      </c>
      <c r="J4221" s="7" t="str">
        <f>IFERROR(ROUND(AVERAGEIF('Week 1 - Making'!$B:$B,'Product List'!$A4221,'Week 1 - Making'!$P:$P),0),"")</f>
        <v/>
      </c>
      <c r="K4221" s="7" t="str">
        <f>IFERROR(ROUND(AVERAGEIF('Week 2 - Making'!$B:$B,'Product List'!$A4221,'Week 2 - Making'!$P:$P),0),"")</f>
        <v/>
      </c>
      <c r="L4221" s="263" t="str">
        <f>IFERROR(ROUND(AVERAGEIF('Week 3 - Making'!$B:$B,'Product List'!$A4221,'Week 3 - Making'!$P:$P),0),"")</f>
        <v/>
      </c>
      <c r="M4221" s="7" t="str">
        <f>IFERROR(ROUND(AVERAGEIF('Week 4 - Making'!$B:$B,'Product List'!$A4221,'Week 4 - Making'!$P:$P),0),"")</f>
        <v/>
      </c>
      <c r="N4221" s="7" t="str">
        <f>IFERROR(ROUND(AVERAGEIF('Week 5 - Making'!$B:$B,'Product List'!$A4221,'Week 5 - Making'!$P:$P),0),"")</f>
        <v/>
      </c>
      <c r="O4221" s="7"/>
      <c r="P4221" s="7" t="str">
        <f t="array" ref="P4221">iferror(xlookup(C4221,'Product Families'!A:A,'Product Families'!S:S),"")</f>
        <v/>
      </c>
    </row>
    <row r="4222" ht="14.25" customHeight="1">
      <c r="A4222" s="122"/>
      <c r="B4222" s="270"/>
      <c r="C4222" s="122"/>
      <c r="D4222" s="7" t="str">
        <f t="array" ref="D4222">IFERROR(XLOOKUP($C4222,'Product Families'!$A:$A,'Product Families'!$D:$D),"")</f>
        <v/>
      </c>
      <c r="E4222" s="7" t="str">
        <f t="array" ref="E4222">IFERROR(XLOOKUP($C4222,'Product Families'!$A:$A,'Product Families'!$E:$E),"")</f>
        <v/>
      </c>
      <c r="F4222" s="7" t="str">
        <f t="array" ref="F4222">IFERROR(XLOOKUP($C4222,'Product Families'!$A:$A,'Product Families'!$F:$F),"")</f>
        <v/>
      </c>
      <c r="G4222" s="7" t="str">
        <f t="array" ref="G4222">IFERROR(XLOOKUP($C4222,'Product Families'!$A:$A,'Product Families'!$G:$G),"")</f>
        <v/>
      </c>
      <c r="J4222" s="7" t="str">
        <f>IFERROR(ROUND(AVERAGEIF('Week 1 - Making'!$B:$B,'Product List'!$A4222,'Week 1 - Making'!$P:$P),0),"")</f>
        <v/>
      </c>
      <c r="K4222" s="7" t="str">
        <f>IFERROR(ROUND(AVERAGEIF('Week 2 - Making'!$B:$B,'Product List'!$A4222,'Week 2 - Making'!$P:$P),0),"")</f>
        <v/>
      </c>
      <c r="L4222" s="263" t="str">
        <f>IFERROR(ROUND(AVERAGEIF('Week 3 - Making'!$B:$B,'Product List'!$A4222,'Week 3 - Making'!$P:$P),0),"")</f>
        <v/>
      </c>
      <c r="M4222" s="7" t="str">
        <f>IFERROR(ROUND(AVERAGEIF('Week 4 - Making'!$B:$B,'Product List'!$A4222,'Week 4 - Making'!$P:$P),0),"")</f>
        <v/>
      </c>
      <c r="N4222" s="7" t="str">
        <f>IFERROR(ROUND(AVERAGEIF('Week 5 - Making'!$B:$B,'Product List'!$A4222,'Week 5 - Making'!$P:$P),0),"")</f>
        <v/>
      </c>
      <c r="O4222" s="7"/>
      <c r="P4222" s="7" t="str">
        <f t="array" ref="P4222">iferror(xlookup(C4222,'Product Families'!A:A,'Product Families'!S:S),"")</f>
        <v/>
      </c>
    </row>
    <row r="4223" ht="14.25" customHeight="1">
      <c r="A4223" s="122"/>
      <c r="B4223" s="270"/>
      <c r="C4223" s="122"/>
      <c r="D4223" s="7" t="str">
        <f t="array" ref="D4223">IFERROR(XLOOKUP($C4223,'Product Families'!$A:$A,'Product Families'!$D:$D),"")</f>
        <v/>
      </c>
      <c r="E4223" s="7" t="str">
        <f t="array" ref="E4223">IFERROR(XLOOKUP($C4223,'Product Families'!$A:$A,'Product Families'!$E:$E),"")</f>
        <v/>
      </c>
      <c r="F4223" s="7" t="str">
        <f t="array" ref="F4223">IFERROR(XLOOKUP($C4223,'Product Families'!$A:$A,'Product Families'!$F:$F),"")</f>
        <v/>
      </c>
      <c r="G4223" s="7" t="str">
        <f t="array" ref="G4223">IFERROR(XLOOKUP($C4223,'Product Families'!$A:$A,'Product Families'!$G:$G),"")</f>
        <v/>
      </c>
      <c r="J4223" s="7" t="str">
        <f>IFERROR(ROUND(AVERAGEIF('Week 1 - Making'!$B:$B,'Product List'!$A4223,'Week 1 - Making'!$P:$P),0),"")</f>
        <v/>
      </c>
      <c r="K4223" s="7" t="str">
        <f>IFERROR(ROUND(AVERAGEIF('Week 2 - Making'!$B:$B,'Product List'!$A4223,'Week 2 - Making'!$P:$P),0),"")</f>
        <v/>
      </c>
      <c r="L4223" s="263" t="str">
        <f>IFERROR(ROUND(AVERAGEIF('Week 3 - Making'!$B:$B,'Product List'!$A4223,'Week 3 - Making'!$P:$P),0),"")</f>
        <v/>
      </c>
      <c r="M4223" s="7" t="str">
        <f>IFERROR(ROUND(AVERAGEIF('Week 4 - Making'!$B:$B,'Product List'!$A4223,'Week 4 - Making'!$P:$P),0),"")</f>
        <v/>
      </c>
      <c r="N4223" s="7" t="str">
        <f>IFERROR(ROUND(AVERAGEIF('Week 5 - Making'!$B:$B,'Product List'!$A4223,'Week 5 - Making'!$P:$P),0),"")</f>
        <v/>
      </c>
      <c r="O4223" s="7"/>
      <c r="P4223" s="7" t="str">
        <f t="array" ref="P4223">iferror(xlookup(C4223,'Product Families'!A:A,'Product Families'!S:S),"")</f>
        <v/>
      </c>
    </row>
    <row r="4224" ht="14.25" customHeight="1">
      <c r="A4224" s="122"/>
      <c r="B4224" s="270"/>
      <c r="C4224" s="122"/>
      <c r="D4224" s="7" t="str">
        <f t="array" ref="D4224">IFERROR(XLOOKUP($C4224,'Product Families'!$A:$A,'Product Families'!$D:$D),"")</f>
        <v/>
      </c>
      <c r="E4224" s="7" t="str">
        <f t="array" ref="E4224">IFERROR(XLOOKUP($C4224,'Product Families'!$A:$A,'Product Families'!$E:$E),"")</f>
        <v/>
      </c>
      <c r="F4224" s="7" t="str">
        <f t="array" ref="F4224">IFERROR(XLOOKUP($C4224,'Product Families'!$A:$A,'Product Families'!$F:$F),"")</f>
        <v/>
      </c>
      <c r="G4224" s="7" t="str">
        <f t="array" ref="G4224">IFERROR(XLOOKUP($C4224,'Product Families'!$A:$A,'Product Families'!$G:$G),"")</f>
        <v/>
      </c>
      <c r="J4224" s="7" t="str">
        <f>IFERROR(ROUND(AVERAGEIF('Week 1 - Making'!$B:$B,'Product List'!$A4224,'Week 1 - Making'!$P:$P),0),"")</f>
        <v/>
      </c>
      <c r="K4224" s="7" t="str">
        <f>IFERROR(ROUND(AVERAGEIF('Week 2 - Making'!$B:$B,'Product List'!$A4224,'Week 2 - Making'!$P:$P),0),"")</f>
        <v/>
      </c>
      <c r="L4224" s="263" t="str">
        <f>IFERROR(ROUND(AVERAGEIF('Week 3 - Making'!$B:$B,'Product List'!$A4224,'Week 3 - Making'!$P:$P),0),"")</f>
        <v/>
      </c>
      <c r="M4224" s="7" t="str">
        <f>IFERROR(ROUND(AVERAGEIF('Week 4 - Making'!$B:$B,'Product List'!$A4224,'Week 4 - Making'!$P:$P),0),"")</f>
        <v/>
      </c>
      <c r="N4224" s="7" t="str">
        <f>IFERROR(ROUND(AVERAGEIF('Week 5 - Making'!$B:$B,'Product List'!$A4224,'Week 5 - Making'!$P:$P),0),"")</f>
        <v/>
      </c>
      <c r="O4224" s="7"/>
      <c r="P4224" s="7" t="str">
        <f t="array" ref="P4224">iferror(xlookup(C4224,'Product Families'!A:A,'Product Families'!S:S),"")</f>
        <v/>
      </c>
    </row>
    <row r="4225" ht="14.25" customHeight="1">
      <c r="A4225" s="122"/>
      <c r="B4225" s="270"/>
      <c r="C4225" s="122"/>
      <c r="D4225" s="7" t="str">
        <f t="array" ref="D4225">IFERROR(XLOOKUP($C4225,'Product Families'!$A:$A,'Product Families'!$D:$D),"")</f>
        <v/>
      </c>
      <c r="E4225" s="7" t="str">
        <f t="array" ref="E4225">IFERROR(XLOOKUP($C4225,'Product Families'!$A:$A,'Product Families'!$E:$E),"")</f>
        <v/>
      </c>
      <c r="F4225" s="7" t="str">
        <f t="array" ref="F4225">IFERROR(XLOOKUP($C4225,'Product Families'!$A:$A,'Product Families'!$F:$F),"")</f>
        <v/>
      </c>
      <c r="G4225" s="7" t="str">
        <f t="array" ref="G4225">IFERROR(XLOOKUP($C4225,'Product Families'!$A:$A,'Product Families'!$G:$G),"")</f>
        <v/>
      </c>
      <c r="J4225" s="7" t="str">
        <f>IFERROR(ROUND(AVERAGEIF('Week 1 - Making'!$B:$B,'Product List'!$A4225,'Week 1 - Making'!$P:$P),0),"")</f>
        <v/>
      </c>
      <c r="K4225" s="7" t="str">
        <f>IFERROR(ROUND(AVERAGEIF('Week 2 - Making'!$B:$B,'Product List'!$A4225,'Week 2 - Making'!$P:$P),0),"")</f>
        <v/>
      </c>
      <c r="L4225" s="263" t="str">
        <f>IFERROR(ROUND(AVERAGEIF('Week 3 - Making'!$B:$B,'Product List'!$A4225,'Week 3 - Making'!$P:$P),0),"")</f>
        <v/>
      </c>
      <c r="M4225" s="7" t="str">
        <f>IFERROR(ROUND(AVERAGEIF('Week 4 - Making'!$B:$B,'Product List'!$A4225,'Week 4 - Making'!$P:$P),0),"")</f>
        <v/>
      </c>
      <c r="N4225" s="7" t="str">
        <f>IFERROR(ROUND(AVERAGEIF('Week 5 - Making'!$B:$B,'Product List'!$A4225,'Week 5 - Making'!$P:$P),0),"")</f>
        <v/>
      </c>
      <c r="O4225" s="7"/>
      <c r="P4225" s="7" t="str">
        <f t="array" ref="P4225">iferror(xlookup(C4225,'Product Families'!A:A,'Product Families'!S:S),"")</f>
        <v/>
      </c>
    </row>
    <row r="4226" ht="14.25" customHeight="1">
      <c r="A4226" s="122"/>
      <c r="B4226" s="270"/>
      <c r="C4226" s="122"/>
      <c r="D4226" s="7" t="str">
        <f t="array" ref="D4226">IFERROR(XLOOKUP($C4226,'Product Families'!$A:$A,'Product Families'!$D:$D),"")</f>
        <v/>
      </c>
      <c r="E4226" s="7" t="str">
        <f t="array" ref="E4226">IFERROR(XLOOKUP($C4226,'Product Families'!$A:$A,'Product Families'!$E:$E),"")</f>
        <v/>
      </c>
      <c r="F4226" s="7" t="str">
        <f t="array" ref="F4226">IFERROR(XLOOKUP($C4226,'Product Families'!$A:$A,'Product Families'!$F:$F),"")</f>
        <v/>
      </c>
      <c r="G4226" s="7" t="str">
        <f t="array" ref="G4226">IFERROR(XLOOKUP($C4226,'Product Families'!$A:$A,'Product Families'!$G:$G),"")</f>
        <v/>
      </c>
      <c r="J4226" s="7" t="str">
        <f>IFERROR(ROUND(AVERAGEIF('Week 1 - Making'!$B:$B,'Product List'!$A4226,'Week 1 - Making'!$P:$P),0),"")</f>
        <v/>
      </c>
      <c r="K4226" s="7" t="str">
        <f>IFERROR(ROUND(AVERAGEIF('Week 2 - Making'!$B:$B,'Product List'!$A4226,'Week 2 - Making'!$P:$P),0),"")</f>
        <v/>
      </c>
      <c r="L4226" s="263" t="str">
        <f>IFERROR(ROUND(AVERAGEIF('Week 3 - Making'!$B:$B,'Product List'!$A4226,'Week 3 - Making'!$P:$P),0),"")</f>
        <v/>
      </c>
      <c r="M4226" s="7" t="str">
        <f>IFERROR(ROUND(AVERAGEIF('Week 4 - Making'!$B:$B,'Product List'!$A4226,'Week 4 - Making'!$P:$P),0),"")</f>
        <v/>
      </c>
      <c r="N4226" s="7" t="str">
        <f>IFERROR(ROUND(AVERAGEIF('Week 5 - Making'!$B:$B,'Product List'!$A4226,'Week 5 - Making'!$P:$P),0),"")</f>
        <v/>
      </c>
      <c r="O4226" s="7"/>
      <c r="P4226" s="7" t="str">
        <f t="array" ref="P4226">iferror(xlookup(C4226,'Product Families'!A:A,'Product Families'!S:S),"")</f>
        <v/>
      </c>
    </row>
    <row r="4227" ht="14.25" customHeight="1">
      <c r="A4227" s="122"/>
      <c r="B4227" s="270"/>
      <c r="C4227" s="122"/>
      <c r="D4227" s="7" t="str">
        <f t="array" ref="D4227">IFERROR(XLOOKUP($C4227,'Product Families'!$A:$A,'Product Families'!$D:$D),"")</f>
        <v/>
      </c>
      <c r="E4227" s="7" t="str">
        <f t="array" ref="E4227">IFERROR(XLOOKUP($C4227,'Product Families'!$A:$A,'Product Families'!$E:$E),"")</f>
        <v/>
      </c>
      <c r="F4227" s="7" t="str">
        <f t="array" ref="F4227">IFERROR(XLOOKUP($C4227,'Product Families'!$A:$A,'Product Families'!$F:$F),"")</f>
        <v/>
      </c>
      <c r="G4227" s="7" t="str">
        <f t="array" ref="G4227">IFERROR(XLOOKUP($C4227,'Product Families'!$A:$A,'Product Families'!$G:$G),"")</f>
        <v/>
      </c>
      <c r="J4227" s="7" t="str">
        <f>IFERROR(ROUND(AVERAGEIF('Week 1 - Making'!$B:$B,'Product List'!$A4227,'Week 1 - Making'!$P:$P),0),"")</f>
        <v/>
      </c>
      <c r="K4227" s="7" t="str">
        <f>IFERROR(ROUND(AVERAGEIF('Week 2 - Making'!$B:$B,'Product List'!$A4227,'Week 2 - Making'!$P:$P),0),"")</f>
        <v/>
      </c>
      <c r="L4227" s="263" t="str">
        <f>IFERROR(ROUND(AVERAGEIF('Week 3 - Making'!$B:$B,'Product List'!$A4227,'Week 3 - Making'!$P:$P),0),"")</f>
        <v/>
      </c>
      <c r="M4227" s="7" t="str">
        <f>IFERROR(ROUND(AVERAGEIF('Week 4 - Making'!$B:$B,'Product List'!$A4227,'Week 4 - Making'!$P:$P),0),"")</f>
        <v/>
      </c>
      <c r="N4227" s="7" t="str">
        <f>IFERROR(ROUND(AVERAGEIF('Week 5 - Making'!$B:$B,'Product List'!$A4227,'Week 5 - Making'!$P:$P),0),"")</f>
        <v/>
      </c>
      <c r="O4227" s="7"/>
      <c r="P4227" s="7" t="str">
        <f t="array" ref="P4227">iferror(xlookup(C4227,'Product Families'!A:A,'Product Families'!S:S),"")</f>
        <v/>
      </c>
    </row>
    <row r="4228" ht="14.25" customHeight="1">
      <c r="A4228" s="122"/>
      <c r="B4228" s="270"/>
      <c r="C4228" s="122"/>
      <c r="D4228" s="7" t="str">
        <f t="array" ref="D4228">IFERROR(XLOOKUP($C4228,'Product Families'!$A:$A,'Product Families'!$D:$D),"")</f>
        <v/>
      </c>
      <c r="E4228" s="7" t="str">
        <f t="array" ref="E4228">IFERROR(XLOOKUP($C4228,'Product Families'!$A:$A,'Product Families'!$E:$E),"")</f>
        <v/>
      </c>
      <c r="F4228" s="7" t="str">
        <f t="array" ref="F4228">IFERROR(XLOOKUP($C4228,'Product Families'!$A:$A,'Product Families'!$F:$F),"")</f>
        <v/>
      </c>
      <c r="G4228" s="7" t="str">
        <f t="array" ref="G4228">IFERROR(XLOOKUP($C4228,'Product Families'!$A:$A,'Product Families'!$G:$G),"")</f>
        <v/>
      </c>
      <c r="J4228" s="7" t="str">
        <f>IFERROR(ROUND(AVERAGEIF('Week 1 - Making'!$B:$B,'Product List'!$A4228,'Week 1 - Making'!$P:$P),0),"")</f>
        <v/>
      </c>
      <c r="K4228" s="7" t="str">
        <f>IFERROR(ROUND(AVERAGEIF('Week 2 - Making'!$B:$B,'Product List'!$A4228,'Week 2 - Making'!$P:$P),0),"")</f>
        <v/>
      </c>
      <c r="L4228" s="263" t="str">
        <f>IFERROR(ROUND(AVERAGEIF('Week 3 - Making'!$B:$B,'Product List'!$A4228,'Week 3 - Making'!$P:$P),0),"")</f>
        <v/>
      </c>
      <c r="M4228" s="7" t="str">
        <f>IFERROR(ROUND(AVERAGEIF('Week 4 - Making'!$B:$B,'Product List'!$A4228,'Week 4 - Making'!$P:$P),0),"")</f>
        <v/>
      </c>
      <c r="N4228" s="7" t="str">
        <f>IFERROR(ROUND(AVERAGEIF('Week 5 - Making'!$B:$B,'Product List'!$A4228,'Week 5 - Making'!$P:$P),0),"")</f>
        <v/>
      </c>
      <c r="O4228" s="7"/>
      <c r="P4228" s="7" t="str">
        <f t="array" ref="P4228">iferror(xlookup(C4228,'Product Families'!A:A,'Product Families'!S:S),"")</f>
        <v/>
      </c>
    </row>
    <row r="4229" ht="14.25" customHeight="1">
      <c r="A4229" s="122"/>
      <c r="B4229" s="270"/>
      <c r="C4229" s="122"/>
      <c r="D4229" s="7" t="str">
        <f t="array" ref="D4229">IFERROR(XLOOKUP($C4229,'Product Families'!$A:$A,'Product Families'!$D:$D),"")</f>
        <v/>
      </c>
      <c r="E4229" s="7" t="str">
        <f t="array" ref="E4229">IFERROR(XLOOKUP($C4229,'Product Families'!$A:$A,'Product Families'!$E:$E),"")</f>
        <v/>
      </c>
      <c r="F4229" s="7" t="str">
        <f t="array" ref="F4229">IFERROR(XLOOKUP($C4229,'Product Families'!$A:$A,'Product Families'!$F:$F),"")</f>
        <v/>
      </c>
      <c r="G4229" s="7" t="str">
        <f t="array" ref="G4229">IFERROR(XLOOKUP($C4229,'Product Families'!$A:$A,'Product Families'!$G:$G),"")</f>
        <v/>
      </c>
      <c r="J4229" s="7" t="str">
        <f>IFERROR(ROUND(AVERAGEIF('Week 1 - Making'!$B:$B,'Product List'!$A4229,'Week 1 - Making'!$P:$P),0),"")</f>
        <v/>
      </c>
      <c r="K4229" s="7" t="str">
        <f>IFERROR(ROUND(AVERAGEIF('Week 2 - Making'!$B:$B,'Product List'!$A4229,'Week 2 - Making'!$P:$P),0),"")</f>
        <v/>
      </c>
      <c r="L4229" s="263" t="str">
        <f>IFERROR(ROUND(AVERAGEIF('Week 3 - Making'!$B:$B,'Product List'!$A4229,'Week 3 - Making'!$P:$P),0),"")</f>
        <v/>
      </c>
      <c r="M4229" s="7" t="str">
        <f>IFERROR(ROUND(AVERAGEIF('Week 4 - Making'!$B:$B,'Product List'!$A4229,'Week 4 - Making'!$P:$P),0),"")</f>
        <v/>
      </c>
      <c r="N4229" s="7" t="str">
        <f>IFERROR(ROUND(AVERAGEIF('Week 5 - Making'!$B:$B,'Product List'!$A4229,'Week 5 - Making'!$P:$P),0),"")</f>
        <v/>
      </c>
      <c r="O4229" s="7"/>
      <c r="P4229" s="7" t="str">
        <f t="array" ref="P4229">iferror(xlookup(C4229,'Product Families'!A:A,'Product Families'!S:S),"")</f>
        <v/>
      </c>
    </row>
    <row r="4230" ht="14.25" customHeight="1">
      <c r="A4230" s="122"/>
      <c r="B4230" s="270"/>
      <c r="C4230" s="122"/>
      <c r="D4230" s="7" t="str">
        <f t="array" ref="D4230">IFERROR(XLOOKUP($C4230,'Product Families'!$A:$A,'Product Families'!$D:$D),"")</f>
        <v/>
      </c>
      <c r="E4230" s="7" t="str">
        <f t="array" ref="E4230">IFERROR(XLOOKUP($C4230,'Product Families'!$A:$A,'Product Families'!$E:$E),"")</f>
        <v/>
      </c>
      <c r="F4230" s="7" t="str">
        <f t="array" ref="F4230">IFERROR(XLOOKUP($C4230,'Product Families'!$A:$A,'Product Families'!$F:$F),"")</f>
        <v/>
      </c>
      <c r="G4230" s="7" t="str">
        <f t="array" ref="G4230">IFERROR(XLOOKUP($C4230,'Product Families'!$A:$A,'Product Families'!$G:$G),"")</f>
        <v/>
      </c>
      <c r="J4230" s="7" t="str">
        <f>IFERROR(ROUND(AVERAGEIF('Week 1 - Making'!$B:$B,'Product List'!$A4230,'Week 1 - Making'!$P:$P),0),"")</f>
        <v/>
      </c>
      <c r="K4230" s="7" t="str">
        <f>IFERROR(ROUND(AVERAGEIF('Week 2 - Making'!$B:$B,'Product List'!$A4230,'Week 2 - Making'!$P:$P),0),"")</f>
        <v/>
      </c>
      <c r="L4230" s="263" t="str">
        <f>IFERROR(ROUND(AVERAGEIF('Week 3 - Making'!$B:$B,'Product List'!$A4230,'Week 3 - Making'!$P:$P),0),"")</f>
        <v/>
      </c>
      <c r="M4230" s="7" t="str">
        <f>IFERROR(ROUND(AVERAGEIF('Week 4 - Making'!$B:$B,'Product List'!$A4230,'Week 4 - Making'!$P:$P),0),"")</f>
        <v/>
      </c>
      <c r="N4230" s="7" t="str">
        <f>IFERROR(ROUND(AVERAGEIF('Week 5 - Making'!$B:$B,'Product List'!$A4230,'Week 5 - Making'!$P:$P),0),"")</f>
        <v/>
      </c>
      <c r="O4230" s="7"/>
      <c r="P4230" s="7" t="str">
        <f t="array" ref="P4230">iferror(xlookup(C4230,'Product Families'!A:A,'Product Families'!S:S),"")</f>
        <v/>
      </c>
    </row>
    <row r="4231" ht="14.25" customHeight="1">
      <c r="A4231" s="122"/>
      <c r="B4231" s="270"/>
      <c r="C4231" s="122"/>
      <c r="D4231" s="7" t="str">
        <f t="array" ref="D4231">IFERROR(XLOOKUP($C4231,'Product Families'!$A:$A,'Product Families'!$D:$D),"")</f>
        <v/>
      </c>
      <c r="E4231" s="7" t="str">
        <f t="array" ref="E4231">IFERROR(XLOOKUP($C4231,'Product Families'!$A:$A,'Product Families'!$E:$E),"")</f>
        <v/>
      </c>
      <c r="F4231" s="7" t="str">
        <f t="array" ref="F4231">IFERROR(XLOOKUP($C4231,'Product Families'!$A:$A,'Product Families'!$F:$F),"")</f>
        <v/>
      </c>
      <c r="G4231" s="7" t="str">
        <f t="array" ref="G4231">IFERROR(XLOOKUP($C4231,'Product Families'!$A:$A,'Product Families'!$G:$G),"")</f>
        <v/>
      </c>
      <c r="J4231" s="7" t="str">
        <f>IFERROR(ROUND(AVERAGEIF('Week 1 - Making'!$B:$B,'Product List'!$A4231,'Week 1 - Making'!$P:$P),0),"")</f>
        <v/>
      </c>
      <c r="K4231" s="7" t="str">
        <f>IFERROR(ROUND(AVERAGEIF('Week 2 - Making'!$B:$B,'Product List'!$A4231,'Week 2 - Making'!$P:$P),0),"")</f>
        <v/>
      </c>
      <c r="L4231" s="263" t="str">
        <f>IFERROR(ROUND(AVERAGEIF('Week 3 - Making'!$B:$B,'Product List'!$A4231,'Week 3 - Making'!$P:$P),0),"")</f>
        <v/>
      </c>
      <c r="M4231" s="7" t="str">
        <f>IFERROR(ROUND(AVERAGEIF('Week 4 - Making'!$B:$B,'Product List'!$A4231,'Week 4 - Making'!$P:$P),0),"")</f>
        <v/>
      </c>
      <c r="N4231" s="7" t="str">
        <f>IFERROR(ROUND(AVERAGEIF('Week 5 - Making'!$B:$B,'Product List'!$A4231,'Week 5 - Making'!$P:$P),0),"")</f>
        <v/>
      </c>
      <c r="O4231" s="7"/>
      <c r="P4231" s="7" t="str">
        <f t="array" ref="P4231">iferror(xlookup(C4231,'Product Families'!A:A,'Product Families'!S:S),"")</f>
        <v/>
      </c>
    </row>
    <row r="4232" ht="14.25" customHeight="1">
      <c r="A4232" s="122"/>
      <c r="B4232" s="270"/>
      <c r="C4232" s="122"/>
      <c r="D4232" s="7" t="str">
        <f t="array" ref="D4232">IFERROR(XLOOKUP($C4232,'Product Families'!$A:$A,'Product Families'!$D:$D),"")</f>
        <v/>
      </c>
      <c r="E4232" s="7" t="str">
        <f t="array" ref="E4232">IFERROR(XLOOKUP($C4232,'Product Families'!$A:$A,'Product Families'!$E:$E),"")</f>
        <v/>
      </c>
      <c r="F4232" s="7" t="str">
        <f t="array" ref="F4232">IFERROR(XLOOKUP($C4232,'Product Families'!$A:$A,'Product Families'!$F:$F),"")</f>
        <v/>
      </c>
      <c r="G4232" s="7" t="str">
        <f t="array" ref="G4232">IFERROR(XLOOKUP($C4232,'Product Families'!$A:$A,'Product Families'!$G:$G),"")</f>
        <v/>
      </c>
      <c r="J4232" s="7" t="str">
        <f>IFERROR(ROUND(AVERAGEIF('Week 1 - Making'!$B:$B,'Product List'!$A4232,'Week 1 - Making'!$P:$P),0),"")</f>
        <v/>
      </c>
      <c r="K4232" s="7" t="str">
        <f>IFERROR(ROUND(AVERAGEIF('Week 2 - Making'!$B:$B,'Product List'!$A4232,'Week 2 - Making'!$P:$P),0),"")</f>
        <v/>
      </c>
      <c r="L4232" s="263" t="str">
        <f>IFERROR(ROUND(AVERAGEIF('Week 3 - Making'!$B:$B,'Product List'!$A4232,'Week 3 - Making'!$P:$P),0),"")</f>
        <v/>
      </c>
      <c r="M4232" s="7" t="str">
        <f>IFERROR(ROUND(AVERAGEIF('Week 4 - Making'!$B:$B,'Product List'!$A4232,'Week 4 - Making'!$P:$P),0),"")</f>
        <v/>
      </c>
      <c r="N4232" s="7" t="str">
        <f>IFERROR(ROUND(AVERAGEIF('Week 5 - Making'!$B:$B,'Product List'!$A4232,'Week 5 - Making'!$P:$P),0),"")</f>
        <v/>
      </c>
      <c r="O4232" s="7"/>
      <c r="P4232" s="7" t="str">
        <f t="array" ref="P4232">iferror(xlookup(C4232,'Product Families'!A:A,'Product Families'!S:S),"")</f>
        <v/>
      </c>
    </row>
    <row r="4233" ht="14.25" customHeight="1">
      <c r="A4233" s="122"/>
      <c r="B4233" s="270"/>
      <c r="C4233" s="122"/>
      <c r="D4233" s="7" t="str">
        <f t="array" ref="D4233">IFERROR(XLOOKUP($C4233,'Product Families'!$A:$A,'Product Families'!$D:$D),"")</f>
        <v/>
      </c>
      <c r="E4233" s="7" t="str">
        <f t="array" ref="E4233">IFERROR(XLOOKUP($C4233,'Product Families'!$A:$A,'Product Families'!$E:$E),"")</f>
        <v/>
      </c>
      <c r="F4233" s="7" t="str">
        <f t="array" ref="F4233">IFERROR(XLOOKUP($C4233,'Product Families'!$A:$A,'Product Families'!$F:$F),"")</f>
        <v/>
      </c>
      <c r="G4233" s="7" t="str">
        <f t="array" ref="G4233">IFERROR(XLOOKUP($C4233,'Product Families'!$A:$A,'Product Families'!$G:$G),"")</f>
        <v/>
      </c>
      <c r="J4233" s="7" t="str">
        <f>IFERROR(ROUND(AVERAGEIF('Week 1 - Making'!$B:$B,'Product List'!$A4233,'Week 1 - Making'!$P:$P),0),"")</f>
        <v/>
      </c>
      <c r="K4233" s="7" t="str">
        <f>IFERROR(ROUND(AVERAGEIF('Week 2 - Making'!$B:$B,'Product List'!$A4233,'Week 2 - Making'!$P:$P),0),"")</f>
        <v/>
      </c>
      <c r="L4233" s="263" t="str">
        <f>IFERROR(ROUND(AVERAGEIF('Week 3 - Making'!$B:$B,'Product List'!$A4233,'Week 3 - Making'!$P:$P),0),"")</f>
        <v/>
      </c>
      <c r="M4233" s="7" t="str">
        <f>IFERROR(ROUND(AVERAGEIF('Week 4 - Making'!$B:$B,'Product List'!$A4233,'Week 4 - Making'!$P:$P),0),"")</f>
        <v/>
      </c>
      <c r="N4233" s="7" t="str">
        <f>IFERROR(ROUND(AVERAGEIF('Week 5 - Making'!$B:$B,'Product List'!$A4233,'Week 5 - Making'!$P:$P),0),"")</f>
        <v/>
      </c>
      <c r="O4233" s="7"/>
      <c r="P4233" s="7" t="str">
        <f t="array" ref="P4233">iferror(xlookup(C4233,'Product Families'!A:A,'Product Families'!S:S),"")</f>
        <v/>
      </c>
    </row>
    <row r="4234" ht="14.25" customHeight="1">
      <c r="A4234" s="122"/>
      <c r="B4234" s="270"/>
      <c r="C4234" s="122"/>
      <c r="D4234" s="7" t="str">
        <f t="array" ref="D4234">IFERROR(XLOOKUP($C4234,'Product Families'!$A:$A,'Product Families'!$D:$D),"")</f>
        <v/>
      </c>
      <c r="E4234" s="7" t="str">
        <f t="array" ref="E4234">IFERROR(XLOOKUP($C4234,'Product Families'!$A:$A,'Product Families'!$E:$E),"")</f>
        <v/>
      </c>
      <c r="F4234" s="7" t="str">
        <f t="array" ref="F4234">IFERROR(XLOOKUP($C4234,'Product Families'!$A:$A,'Product Families'!$F:$F),"")</f>
        <v/>
      </c>
      <c r="G4234" s="7" t="str">
        <f t="array" ref="G4234">IFERROR(XLOOKUP($C4234,'Product Families'!$A:$A,'Product Families'!$G:$G),"")</f>
        <v/>
      </c>
      <c r="J4234" s="7" t="str">
        <f>IFERROR(ROUND(AVERAGEIF('Week 1 - Making'!$B:$B,'Product List'!$A4234,'Week 1 - Making'!$P:$P),0),"")</f>
        <v/>
      </c>
      <c r="K4234" s="7" t="str">
        <f>IFERROR(ROUND(AVERAGEIF('Week 2 - Making'!$B:$B,'Product List'!$A4234,'Week 2 - Making'!$P:$P),0),"")</f>
        <v/>
      </c>
      <c r="L4234" s="263" t="str">
        <f>IFERROR(ROUND(AVERAGEIF('Week 3 - Making'!$B:$B,'Product List'!$A4234,'Week 3 - Making'!$P:$P),0),"")</f>
        <v/>
      </c>
      <c r="M4234" s="7" t="str">
        <f>IFERROR(ROUND(AVERAGEIF('Week 4 - Making'!$B:$B,'Product List'!$A4234,'Week 4 - Making'!$P:$P),0),"")</f>
        <v/>
      </c>
      <c r="N4234" s="7" t="str">
        <f>IFERROR(ROUND(AVERAGEIF('Week 5 - Making'!$B:$B,'Product List'!$A4234,'Week 5 - Making'!$P:$P),0),"")</f>
        <v/>
      </c>
      <c r="O4234" s="7"/>
      <c r="P4234" s="7" t="str">
        <f t="array" ref="P4234">iferror(xlookup(C4234,'Product Families'!A:A,'Product Families'!S:S),"")</f>
        <v/>
      </c>
    </row>
    <row r="4235" ht="14.25" customHeight="1">
      <c r="A4235" s="122"/>
      <c r="B4235" s="270"/>
      <c r="C4235" s="122"/>
      <c r="D4235" s="7" t="str">
        <f t="array" ref="D4235">IFERROR(XLOOKUP($C4235,'Product Families'!$A:$A,'Product Families'!$D:$D),"")</f>
        <v/>
      </c>
      <c r="E4235" s="7" t="str">
        <f t="array" ref="E4235">IFERROR(XLOOKUP($C4235,'Product Families'!$A:$A,'Product Families'!$E:$E),"")</f>
        <v/>
      </c>
      <c r="F4235" s="7" t="str">
        <f t="array" ref="F4235">IFERROR(XLOOKUP($C4235,'Product Families'!$A:$A,'Product Families'!$F:$F),"")</f>
        <v/>
      </c>
      <c r="G4235" s="7" t="str">
        <f t="array" ref="G4235">IFERROR(XLOOKUP($C4235,'Product Families'!$A:$A,'Product Families'!$G:$G),"")</f>
        <v/>
      </c>
      <c r="J4235" s="7" t="str">
        <f>IFERROR(ROUND(AVERAGEIF('Week 1 - Making'!$B:$B,'Product List'!$A4235,'Week 1 - Making'!$P:$P),0),"")</f>
        <v/>
      </c>
      <c r="K4235" s="7" t="str">
        <f>IFERROR(ROUND(AVERAGEIF('Week 2 - Making'!$B:$B,'Product List'!$A4235,'Week 2 - Making'!$P:$P),0),"")</f>
        <v/>
      </c>
      <c r="L4235" s="263" t="str">
        <f>IFERROR(ROUND(AVERAGEIF('Week 3 - Making'!$B:$B,'Product List'!$A4235,'Week 3 - Making'!$P:$P),0),"")</f>
        <v/>
      </c>
      <c r="M4235" s="7" t="str">
        <f>IFERROR(ROUND(AVERAGEIF('Week 4 - Making'!$B:$B,'Product List'!$A4235,'Week 4 - Making'!$P:$P),0),"")</f>
        <v/>
      </c>
      <c r="N4235" s="7" t="str">
        <f>IFERROR(ROUND(AVERAGEIF('Week 5 - Making'!$B:$B,'Product List'!$A4235,'Week 5 - Making'!$P:$P),0),"")</f>
        <v/>
      </c>
      <c r="O4235" s="7"/>
      <c r="P4235" s="7" t="str">
        <f t="array" ref="P4235">iferror(xlookup(C4235,'Product Families'!A:A,'Product Families'!S:S),"")</f>
        <v/>
      </c>
    </row>
    <row r="4236" ht="14.25" customHeight="1">
      <c r="A4236" s="122"/>
      <c r="B4236" s="270"/>
      <c r="C4236" s="122"/>
      <c r="D4236" s="7" t="str">
        <f t="array" ref="D4236">IFERROR(XLOOKUP($C4236,'Product Families'!$A:$A,'Product Families'!$D:$D),"")</f>
        <v/>
      </c>
      <c r="E4236" s="7" t="str">
        <f t="array" ref="E4236">IFERROR(XLOOKUP($C4236,'Product Families'!$A:$A,'Product Families'!$E:$E),"")</f>
        <v/>
      </c>
      <c r="F4236" s="7" t="str">
        <f t="array" ref="F4236">IFERROR(XLOOKUP($C4236,'Product Families'!$A:$A,'Product Families'!$F:$F),"")</f>
        <v/>
      </c>
      <c r="G4236" s="7" t="str">
        <f t="array" ref="G4236">IFERROR(XLOOKUP($C4236,'Product Families'!$A:$A,'Product Families'!$G:$G),"")</f>
        <v/>
      </c>
      <c r="J4236" s="7" t="str">
        <f>IFERROR(ROUND(AVERAGEIF('Week 1 - Making'!$B:$B,'Product List'!$A4236,'Week 1 - Making'!$P:$P),0),"")</f>
        <v/>
      </c>
      <c r="K4236" s="7" t="str">
        <f>IFERROR(ROUND(AVERAGEIF('Week 2 - Making'!$B:$B,'Product List'!$A4236,'Week 2 - Making'!$P:$P),0),"")</f>
        <v/>
      </c>
      <c r="L4236" s="263" t="str">
        <f>IFERROR(ROUND(AVERAGEIF('Week 3 - Making'!$B:$B,'Product List'!$A4236,'Week 3 - Making'!$P:$P),0),"")</f>
        <v/>
      </c>
      <c r="M4236" s="7" t="str">
        <f>IFERROR(ROUND(AVERAGEIF('Week 4 - Making'!$B:$B,'Product List'!$A4236,'Week 4 - Making'!$P:$P),0),"")</f>
        <v/>
      </c>
      <c r="N4236" s="7" t="str">
        <f>IFERROR(ROUND(AVERAGEIF('Week 5 - Making'!$B:$B,'Product List'!$A4236,'Week 5 - Making'!$P:$P),0),"")</f>
        <v/>
      </c>
      <c r="O4236" s="7"/>
      <c r="P4236" s="7" t="str">
        <f t="array" ref="P4236">iferror(xlookup(C4236,'Product Families'!A:A,'Product Families'!S:S),"")</f>
        <v/>
      </c>
    </row>
    <row r="4237" ht="14.25" customHeight="1">
      <c r="A4237" s="122"/>
      <c r="B4237" s="270"/>
      <c r="C4237" s="122"/>
      <c r="D4237" s="7" t="str">
        <f t="array" ref="D4237">IFERROR(XLOOKUP($C4237,'Product Families'!$A:$A,'Product Families'!$D:$D),"")</f>
        <v/>
      </c>
      <c r="E4237" s="7" t="str">
        <f t="array" ref="E4237">IFERROR(XLOOKUP($C4237,'Product Families'!$A:$A,'Product Families'!$E:$E),"")</f>
        <v/>
      </c>
      <c r="F4237" s="7" t="str">
        <f t="array" ref="F4237">IFERROR(XLOOKUP($C4237,'Product Families'!$A:$A,'Product Families'!$F:$F),"")</f>
        <v/>
      </c>
      <c r="G4237" s="7" t="str">
        <f t="array" ref="G4237">IFERROR(XLOOKUP($C4237,'Product Families'!$A:$A,'Product Families'!$G:$G),"")</f>
        <v/>
      </c>
      <c r="J4237" s="7" t="str">
        <f>IFERROR(ROUND(AVERAGEIF('Week 1 - Making'!$B:$B,'Product List'!$A4237,'Week 1 - Making'!$P:$P),0),"")</f>
        <v/>
      </c>
      <c r="K4237" s="7" t="str">
        <f>IFERROR(ROUND(AVERAGEIF('Week 2 - Making'!$B:$B,'Product List'!$A4237,'Week 2 - Making'!$P:$P),0),"")</f>
        <v/>
      </c>
      <c r="L4237" s="263" t="str">
        <f>IFERROR(ROUND(AVERAGEIF('Week 3 - Making'!$B:$B,'Product List'!$A4237,'Week 3 - Making'!$P:$P),0),"")</f>
        <v/>
      </c>
      <c r="M4237" s="7" t="str">
        <f>IFERROR(ROUND(AVERAGEIF('Week 4 - Making'!$B:$B,'Product List'!$A4237,'Week 4 - Making'!$P:$P),0),"")</f>
        <v/>
      </c>
      <c r="N4237" s="7" t="str">
        <f>IFERROR(ROUND(AVERAGEIF('Week 5 - Making'!$B:$B,'Product List'!$A4237,'Week 5 - Making'!$P:$P),0),"")</f>
        <v/>
      </c>
      <c r="O4237" s="7"/>
      <c r="P4237" s="7" t="str">
        <f t="array" ref="P4237">iferror(xlookup(C4237,'Product Families'!A:A,'Product Families'!S:S),"")</f>
        <v/>
      </c>
    </row>
    <row r="4238" ht="14.25" customHeight="1">
      <c r="A4238" s="122"/>
      <c r="B4238" s="270"/>
      <c r="C4238" s="122"/>
      <c r="D4238" s="7" t="str">
        <f t="array" ref="D4238">IFERROR(XLOOKUP($C4238,'Product Families'!$A:$A,'Product Families'!$D:$D),"")</f>
        <v/>
      </c>
      <c r="E4238" s="7" t="str">
        <f t="array" ref="E4238">IFERROR(XLOOKUP($C4238,'Product Families'!$A:$A,'Product Families'!$E:$E),"")</f>
        <v/>
      </c>
      <c r="F4238" s="7" t="str">
        <f t="array" ref="F4238">IFERROR(XLOOKUP($C4238,'Product Families'!$A:$A,'Product Families'!$F:$F),"")</f>
        <v/>
      </c>
      <c r="G4238" s="7" t="str">
        <f t="array" ref="G4238">IFERROR(XLOOKUP($C4238,'Product Families'!$A:$A,'Product Families'!$G:$G),"")</f>
        <v/>
      </c>
      <c r="J4238" s="7" t="str">
        <f>IFERROR(ROUND(AVERAGEIF('Week 1 - Making'!$B:$B,'Product List'!$A4238,'Week 1 - Making'!$P:$P),0),"")</f>
        <v/>
      </c>
      <c r="K4238" s="7" t="str">
        <f>IFERROR(ROUND(AVERAGEIF('Week 2 - Making'!$B:$B,'Product List'!$A4238,'Week 2 - Making'!$P:$P),0),"")</f>
        <v/>
      </c>
      <c r="L4238" s="263" t="str">
        <f>IFERROR(ROUND(AVERAGEIF('Week 3 - Making'!$B:$B,'Product List'!$A4238,'Week 3 - Making'!$P:$P),0),"")</f>
        <v/>
      </c>
      <c r="M4238" s="7" t="str">
        <f>IFERROR(ROUND(AVERAGEIF('Week 4 - Making'!$B:$B,'Product List'!$A4238,'Week 4 - Making'!$P:$P),0),"")</f>
        <v/>
      </c>
      <c r="N4238" s="7" t="str">
        <f>IFERROR(ROUND(AVERAGEIF('Week 5 - Making'!$B:$B,'Product List'!$A4238,'Week 5 - Making'!$P:$P),0),"")</f>
        <v/>
      </c>
      <c r="O4238" s="7"/>
      <c r="P4238" s="7" t="str">
        <f t="array" ref="P4238">iferror(xlookup(C4238,'Product Families'!A:A,'Product Families'!S:S),"")</f>
        <v/>
      </c>
    </row>
    <row r="4239" ht="14.25" customHeight="1">
      <c r="A4239" s="122"/>
      <c r="B4239" s="270"/>
      <c r="C4239" s="122"/>
      <c r="D4239" s="7" t="str">
        <f t="array" ref="D4239">IFERROR(XLOOKUP($C4239,'Product Families'!$A:$A,'Product Families'!$D:$D),"")</f>
        <v/>
      </c>
      <c r="E4239" s="7" t="str">
        <f t="array" ref="E4239">IFERROR(XLOOKUP($C4239,'Product Families'!$A:$A,'Product Families'!$E:$E),"")</f>
        <v/>
      </c>
      <c r="F4239" s="7" t="str">
        <f t="array" ref="F4239">IFERROR(XLOOKUP($C4239,'Product Families'!$A:$A,'Product Families'!$F:$F),"")</f>
        <v/>
      </c>
      <c r="G4239" s="7" t="str">
        <f t="array" ref="G4239">IFERROR(XLOOKUP($C4239,'Product Families'!$A:$A,'Product Families'!$G:$G),"")</f>
        <v/>
      </c>
      <c r="J4239" s="7" t="str">
        <f>IFERROR(ROUND(AVERAGEIF('Week 1 - Making'!$B:$B,'Product List'!$A4239,'Week 1 - Making'!$P:$P),0),"")</f>
        <v/>
      </c>
      <c r="K4239" s="7" t="str">
        <f>IFERROR(ROUND(AVERAGEIF('Week 2 - Making'!$B:$B,'Product List'!$A4239,'Week 2 - Making'!$P:$P),0),"")</f>
        <v/>
      </c>
      <c r="L4239" s="263" t="str">
        <f>IFERROR(ROUND(AVERAGEIF('Week 3 - Making'!$B:$B,'Product List'!$A4239,'Week 3 - Making'!$P:$P),0),"")</f>
        <v/>
      </c>
      <c r="M4239" s="7" t="str">
        <f>IFERROR(ROUND(AVERAGEIF('Week 4 - Making'!$B:$B,'Product List'!$A4239,'Week 4 - Making'!$P:$P),0),"")</f>
        <v/>
      </c>
      <c r="N4239" s="7" t="str">
        <f>IFERROR(ROUND(AVERAGEIF('Week 5 - Making'!$B:$B,'Product List'!$A4239,'Week 5 - Making'!$P:$P),0),"")</f>
        <v/>
      </c>
      <c r="O4239" s="7"/>
      <c r="P4239" s="7" t="str">
        <f t="array" ref="P4239">iferror(xlookup(C4239,'Product Families'!A:A,'Product Families'!S:S),"")</f>
        <v/>
      </c>
    </row>
    <row r="4240" ht="14.25" customHeight="1">
      <c r="A4240" s="122"/>
      <c r="B4240" s="270"/>
      <c r="C4240" s="122"/>
      <c r="D4240" s="7" t="str">
        <f t="array" ref="D4240">IFERROR(XLOOKUP($C4240,'Product Families'!$A:$A,'Product Families'!$D:$D),"")</f>
        <v/>
      </c>
      <c r="E4240" s="7" t="str">
        <f t="array" ref="E4240">IFERROR(XLOOKUP($C4240,'Product Families'!$A:$A,'Product Families'!$E:$E),"")</f>
        <v/>
      </c>
      <c r="F4240" s="7" t="str">
        <f t="array" ref="F4240">IFERROR(XLOOKUP($C4240,'Product Families'!$A:$A,'Product Families'!$F:$F),"")</f>
        <v/>
      </c>
      <c r="G4240" s="7" t="str">
        <f t="array" ref="G4240">IFERROR(XLOOKUP($C4240,'Product Families'!$A:$A,'Product Families'!$G:$G),"")</f>
        <v/>
      </c>
      <c r="J4240" s="7" t="str">
        <f>IFERROR(ROUND(AVERAGEIF('Week 1 - Making'!$B:$B,'Product List'!$A4240,'Week 1 - Making'!$P:$P),0),"")</f>
        <v/>
      </c>
      <c r="K4240" s="7" t="str">
        <f>IFERROR(ROUND(AVERAGEIF('Week 2 - Making'!$B:$B,'Product List'!$A4240,'Week 2 - Making'!$P:$P),0),"")</f>
        <v/>
      </c>
      <c r="L4240" s="263" t="str">
        <f>IFERROR(ROUND(AVERAGEIF('Week 3 - Making'!$B:$B,'Product List'!$A4240,'Week 3 - Making'!$P:$P),0),"")</f>
        <v/>
      </c>
      <c r="M4240" s="7" t="str">
        <f>IFERROR(ROUND(AVERAGEIF('Week 4 - Making'!$B:$B,'Product List'!$A4240,'Week 4 - Making'!$P:$P),0),"")</f>
        <v/>
      </c>
      <c r="N4240" s="7" t="str">
        <f>IFERROR(ROUND(AVERAGEIF('Week 5 - Making'!$B:$B,'Product List'!$A4240,'Week 5 - Making'!$P:$P),0),"")</f>
        <v/>
      </c>
      <c r="O4240" s="7"/>
      <c r="P4240" s="7" t="str">
        <f t="array" ref="P4240">iferror(xlookup(C4240,'Product Families'!A:A,'Product Families'!S:S),"")</f>
        <v/>
      </c>
    </row>
    <row r="4241" ht="14.25" customHeight="1">
      <c r="A4241" s="122"/>
      <c r="B4241" s="270"/>
      <c r="C4241" s="122"/>
      <c r="D4241" s="7" t="str">
        <f t="array" ref="D4241">IFERROR(XLOOKUP($C4241,'Product Families'!$A:$A,'Product Families'!$D:$D),"")</f>
        <v/>
      </c>
      <c r="E4241" s="7" t="str">
        <f t="array" ref="E4241">IFERROR(XLOOKUP($C4241,'Product Families'!$A:$A,'Product Families'!$E:$E),"")</f>
        <v/>
      </c>
      <c r="F4241" s="7" t="str">
        <f t="array" ref="F4241">IFERROR(XLOOKUP($C4241,'Product Families'!$A:$A,'Product Families'!$F:$F),"")</f>
        <v/>
      </c>
      <c r="G4241" s="7" t="str">
        <f t="array" ref="G4241">IFERROR(XLOOKUP($C4241,'Product Families'!$A:$A,'Product Families'!$G:$G),"")</f>
        <v/>
      </c>
      <c r="J4241" s="7" t="str">
        <f>IFERROR(ROUND(AVERAGEIF('Week 1 - Making'!$B:$B,'Product List'!$A4241,'Week 1 - Making'!$P:$P),0),"")</f>
        <v/>
      </c>
      <c r="K4241" s="7" t="str">
        <f>IFERROR(ROUND(AVERAGEIF('Week 2 - Making'!$B:$B,'Product List'!$A4241,'Week 2 - Making'!$P:$P),0),"")</f>
        <v/>
      </c>
      <c r="L4241" s="263" t="str">
        <f>IFERROR(ROUND(AVERAGEIF('Week 3 - Making'!$B:$B,'Product List'!$A4241,'Week 3 - Making'!$P:$P),0),"")</f>
        <v/>
      </c>
      <c r="M4241" s="7" t="str">
        <f>IFERROR(ROUND(AVERAGEIF('Week 4 - Making'!$B:$B,'Product List'!$A4241,'Week 4 - Making'!$P:$P),0),"")</f>
        <v/>
      </c>
      <c r="N4241" s="7" t="str">
        <f>IFERROR(ROUND(AVERAGEIF('Week 5 - Making'!$B:$B,'Product List'!$A4241,'Week 5 - Making'!$P:$P),0),"")</f>
        <v/>
      </c>
      <c r="O4241" s="7"/>
      <c r="P4241" s="7" t="str">
        <f t="array" ref="P4241">iferror(xlookup(C4241,'Product Families'!A:A,'Product Families'!S:S),"")</f>
        <v/>
      </c>
    </row>
    <row r="4242" ht="14.25" customHeight="1">
      <c r="A4242" s="122"/>
      <c r="B4242" s="270"/>
      <c r="C4242" s="122"/>
      <c r="D4242" s="7" t="str">
        <f t="array" ref="D4242">IFERROR(XLOOKUP($C4242,'Product Families'!$A:$A,'Product Families'!$D:$D),"")</f>
        <v/>
      </c>
      <c r="E4242" s="7" t="str">
        <f t="array" ref="E4242">IFERROR(XLOOKUP($C4242,'Product Families'!$A:$A,'Product Families'!$E:$E),"")</f>
        <v/>
      </c>
      <c r="F4242" s="7" t="str">
        <f t="array" ref="F4242">IFERROR(XLOOKUP($C4242,'Product Families'!$A:$A,'Product Families'!$F:$F),"")</f>
        <v/>
      </c>
      <c r="G4242" s="7" t="str">
        <f t="array" ref="G4242">IFERROR(XLOOKUP($C4242,'Product Families'!$A:$A,'Product Families'!$G:$G),"")</f>
        <v/>
      </c>
      <c r="J4242" s="7" t="str">
        <f>IFERROR(ROUND(AVERAGEIF('Week 1 - Making'!$B:$B,'Product List'!$A4242,'Week 1 - Making'!$P:$P),0),"")</f>
        <v/>
      </c>
      <c r="K4242" s="7" t="str">
        <f>IFERROR(ROUND(AVERAGEIF('Week 2 - Making'!$B:$B,'Product List'!$A4242,'Week 2 - Making'!$P:$P),0),"")</f>
        <v/>
      </c>
      <c r="L4242" s="263" t="str">
        <f>IFERROR(ROUND(AVERAGEIF('Week 3 - Making'!$B:$B,'Product List'!$A4242,'Week 3 - Making'!$P:$P),0),"")</f>
        <v/>
      </c>
      <c r="M4242" s="7" t="str">
        <f>IFERROR(ROUND(AVERAGEIF('Week 4 - Making'!$B:$B,'Product List'!$A4242,'Week 4 - Making'!$P:$P),0),"")</f>
        <v/>
      </c>
      <c r="N4242" s="7" t="str">
        <f>IFERROR(ROUND(AVERAGEIF('Week 5 - Making'!$B:$B,'Product List'!$A4242,'Week 5 - Making'!$P:$P),0),"")</f>
        <v/>
      </c>
      <c r="O4242" s="7"/>
      <c r="P4242" s="7" t="str">
        <f t="array" ref="P4242">iferror(xlookup(C4242,'Product Families'!A:A,'Product Families'!S:S),"")</f>
        <v/>
      </c>
    </row>
    <row r="4243" ht="14.25" customHeight="1">
      <c r="A4243" s="122"/>
      <c r="B4243" s="270"/>
      <c r="C4243" s="122"/>
      <c r="D4243" s="7" t="str">
        <f t="array" ref="D4243">IFERROR(XLOOKUP($C4243,'Product Families'!$A:$A,'Product Families'!$D:$D),"")</f>
        <v/>
      </c>
      <c r="E4243" s="7" t="str">
        <f t="array" ref="E4243">IFERROR(XLOOKUP($C4243,'Product Families'!$A:$A,'Product Families'!$E:$E),"")</f>
        <v/>
      </c>
      <c r="F4243" s="7" t="str">
        <f t="array" ref="F4243">IFERROR(XLOOKUP($C4243,'Product Families'!$A:$A,'Product Families'!$F:$F),"")</f>
        <v/>
      </c>
      <c r="G4243" s="7" t="str">
        <f t="array" ref="G4243">IFERROR(XLOOKUP($C4243,'Product Families'!$A:$A,'Product Families'!$G:$G),"")</f>
        <v/>
      </c>
      <c r="J4243" s="7" t="str">
        <f>IFERROR(ROUND(AVERAGEIF('Week 1 - Making'!$B:$B,'Product List'!$A4243,'Week 1 - Making'!$P:$P),0),"")</f>
        <v/>
      </c>
      <c r="K4243" s="7" t="str">
        <f>IFERROR(ROUND(AVERAGEIF('Week 2 - Making'!$B:$B,'Product List'!$A4243,'Week 2 - Making'!$P:$P),0),"")</f>
        <v/>
      </c>
      <c r="L4243" s="263" t="str">
        <f>IFERROR(ROUND(AVERAGEIF('Week 3 - Making'!$B:$B,'Product List'!$A4243,'Week 3 - Making'!$P:$P),0),"")</f>
        <v/>
      </c>
      <c r="M4243" s="7" t="str">
        <f>IFERROR(ROUND(AVERAGEIF('Week 4 - Making'!$B:$B,'Product List'!$A4243,'Week 4 - Making'!$P:$P),0),"")</f>
        <v/>
      </c>
      <c r="N4243" s="7" t="str">
        <f>IFERROR(ROUND(AVERAGEIF('Week 5 - Making'!$B:$B,'Product List'!$A4243,'Week 5 - Making'!$P:$P),0),"")</f>
        <v/>
      </c>
      <c r="O4243" s="7"/>
      <c r="P4243" s="7" t="str">
        <f t="array" ref="P4243">iferror(xlookup(C4243,'Product Families'!A:A,'Product Families'!S:S),"")</f>
        <v/>
      </c>
    </row>
    <row r="4244" ht="14.25" customHeight="1">
      <c r="A4244" s="122"/>
      <c r="B4244" s="270"/>
      <c r="C4244" s="122"/>
      <c r="D4244" s="7" t="str">
        <f t="array" ref="D4244">IFERROR(XLOOKUP($C4244,'Product Families'!$A:$A,'Product Families'!$D:$D),"")</f>
        <v/>
      </c>
      <c r="E4244" s="7" t="str">
        <f t="array" ref="E4244">IFERROR(XLOOKUP($C4244,'Product Families'!$A:$A,'Product Families'!$E:$E),"")</f>
        <v/>
      </c>
      <c r="F4244" s="7" t="str">
        <f t="array" ref="F4244">IFERROR(XLOOKUP($C4244,'Product Families'!$A:$A,'Product Families'!$F:$F),"")</f>
        <v/>
      </c>
      <c r="G4244" s="7" t="str">
        <f t="array" ref="G4244">IFERROR(XLOOKUP($C4244,'Product Families'!$A:$A,'Product Families'!$G:$G),"")</f>
        <v/>
      </c>
      <c r="J4244" s="7" t="str">
        <f>IFERROR(ROUND(AVERAGEIF('Week 1 - Making'!$B:$B,'Product List'!$A4244,'Week 1 - Making'!$P:$P),0),"")</f>
        <v/>
      </c>
      <c r="K4244" s="7" t="str">
        <f>IFERROR(ROUND(AVERAGEIF('Week 2 - Making'!$B:$B,'Product List'!$A4244,'Week 2 - Making'!$P:$P),0),"")</f>
        <v/>
      </c>
      <c r="L4244" s="263" t="str">
        <f>IFERROR(ROUND(AVERAGEIF('Week 3 - Making'!$B:$B,'Product List'!$A4244,'Week 3 - Making'!$P:$P),0),"")</f>
        <v/>
      </c>
      <c r="M4244" s="7" t="str">
        <f>IFERROR(ROUND(AVERAGEIF('Week 4 - Making'!$B:$B,'Product List'!$A4244,'Week 4 - Making'!$P:$P),0),"")</f>
        <v/>
      </c>
      <c r="N4244" s="7" t="str">
        <f>IFERROR(ROUND(AVERAGEIF('Week 5 - Making'!$B:$B,'Product List'!$A4244,'Week 5 - Making'!$P:$P),0),"")</f>
        <v/>
      </c>
      <c r="O4244" s="7"/>
      <c r="P4244" s="7" t="str">
        <f t="array" ref="P4244">iferror(xlookup(C4244,'Product Families'!A:A,'Product Families'!S:S),"")</f>
        <v/>
      </c>
    </row>
    <row r="4245" ht="14.25" customHeight="1">
      <c r="A4245" s="122"/>
      <c r="B4245" s="270"/>
      <c r="C4245" s="122"/>
      <c r="D4245" s="7" t="str">
        <f t="array" ref="D4245">IFERROR(XLOOKUP($C4245,'Product Families'!$A:$A,'Product Families'!$D:$D),"")</f>
        <v/>
      </c>
      <c r="E4245" s="7" t="str">
        <f t="array" ref="E4245">IFERROR(XLOOKUP($C4245,'Product Families'!$A:$A,'Product Families'!$E:$E),"")</f>
        <v/>
      </c>
      <c r="F4245" s="7" t="str">
        <f t="array" ref="F4245">IFERROR(XLOOKUP($C4245,'Product Families'!$A:$A,'Product Families'!$F:$F),"")</f>
        <v/>
      </c>
      <c r="G4245" s="7" t="str">
        <f t="array" ref="G4245">IFERROR(XLOOKUP($C4245,'Product Families'!$A:$A,'Product Families'!$G:$G),"")</f>
        <v/>
      </c>
      <c r="J4245" s="7" t="str">
        <f>IFERROR(ROUND(AVERAGEIF('Week 1 - Making'!$B:$B,'Product List'!$A4245,'Week 1 - Making'!$P:$P),0),"")</f>
        <v/>
      </c>
      <c r="K4245" s="7" t="str">
        <f>IFERROR(ROUND(AVERAGEIF('Week 2 - Making'!$B:$B,'Product List'!$A4245,'Week 2 - Making'!$P:$P),0),"")</f>
        <v/>
      </c>
      <c r="L4245" s="263" t="str">
        <f>IFERROR(ROUND(AVERAGEIF('Week 3 - Making'!$B:$B,'Product List'!$A4245,'Week 3 - Making'!$P:$P),0),"")</f>
        <v/>
      </c>
      <c r="M4245" s="7" t="str">
        <f>IFERROR(ROUND(AVERAGEIF('Week 4 - Making'!$B:$B,'Product List'!$A4245,'Week 4 - Making'!$P:$P),0),"")</f>
        <v/>
      </c>
      <c r="N4245" s="7" t="str">
        <f>IFERROR(ROUND(AVERAGEIF('Week 5 - Making'!$B:$B,'Product List'!$A4245,'Week 5 - Making'!$P:$P),0),"")</f>
        <v/>
      </c>
      <c r="O4245" s="7"/>
      <c r="P4245" s="7" t="str">
        <f t="array" ref="P4245">iferror(xlookup(C4245,'Product Families'!A:A,'Product Families'!S:S),"")</f>
        <v/>
      </c>
    </row>
    <row r="4246" ht="14.25" customHeight="1">
      <c r="A4246" s="122"/>
      <c r="B4246" s="270"/>
      <c r="C4246" s="122"/>
      <c r="D4246" s="7" t="str">
        <f t="array" ref="D4246">IFERROR(XLOOKUP($C4246,'Product Families'!$A:$A,'Product Families'!$D:$D),"")</f>
        <v/>
      </c>
      <c r="E4246" s="7" t="str">
        <f t="array" ref="E4246">IFERROR(XLOOKUP($C4246,'Product Families'!$A:$A,'Product Families'!$E:$E),"")</f>
        <v/>
      </c>
      <c r="F4246" s="7" t="str">
        <f t="array" ref="F4246">IFERROR(XLOOKUP($C4246,'Product Families'!$A:$A,'Product Families'!$F:$F),"")</f>
        <v/>
      </c>
      <c r="G4246" s="7" t="str">
        <f t="array" ref="G4246">IFERROR(XLOOKUP($C4246,'Product Families'!$A:$A,'Product Families'!$G:$G),"")</f>
        <v/>
      </c>
      <c r="J4246" s="7" t="str">
        <f>IFERROR(ROUND(AVERAGEIF('Week 1 - Making'!$B:$B,'Product List'!$A4246,'Week 1 - Making'!$P:$P),0),"")</f>
        <v/>
      </c>
      <c r="K4246" s="7" t="str">
        <f>IFERROR(ROUND(AVERAGEIF('Week 2 - Making'!$B:$B,'Product List'!$A4246,'Week 2 - Making'!$P:$P),0),"")</f>
        <v/>
      </c>
      <c r="L4246" s="263" t="str">
        <f>IFERROR(ROUND(AVERAGEIF('Week 3 - Making'!$B:$B,'Product List'!$A4246,'Week 3 - Making'!$P:$P),0),"")</f>
        <v/>
      </c>
      <c r="M4246" s="7" t="str">
        <f>IFERROR(ROUND(AVERAGEIF('Week 4 - Making'!$B:$B,'Product List'!$A4246,'Week 4 - Making'!$P:$P),0),"")</f>
        <v/>
      </c>
      <c r="N4246" s="7" t="str">
        <f>IFERROR(ROUND(AVERAGEIF('Week 5 - Making'!$B:$B,'Product List'!$A4246,'Week 5 - Making'!$P:$P),0),"")</f>
        <v/>
      </c>
      <c r="O4246" s="7"/>
      <c r="P4246" s="7" t="str">
        <f t="array" ref="P4246">iferror(xlookup(C4246,'Product Families'!A:A,'Product Families'!S:S),"")</f>
        <v/>
      </c>
    </row>
    <row r="4247" ht="14.25" customHeight="1">
      <c r="A4247" s="122"/>
      <c r="B4247" s="270"/>
      <c r="C4247" s="122"/>
      <c r="D4247" s="7" t="str">
        <f t="array" ref="D4247">IFERROR(XLOOKUP($C4247,'Product Families'!$A:$A,'Product Families'!$D:$D),"")</f>
        <v/>
      </c>
      <c r="E4247" s="7" t="str">
        <f t="array" ref="E4247">IFERROR(XLOOKUP($C4247,'Product Families'!$A:$A,'Product Families'!$E:$E),"")</f>
        <v/>
      </c>
      <c r="F4247" s="7" t="str">
        <f t="array" ref="F4247">IFERROR(XLOOKUP($C4247,'Product Families'!$A:$A,'Product Families'!$F:$F),"")</f>
        <v/>
      </c>
      <c r="G4247" s="7" t="str">
        <f t="array" ref="G4247">IFERROR(XLOOKUP($C4247,'Product Families'!$A:$A,'Product Families'!$G:$G),"")</f>
        <v/>
      </c>
      <c r="J4247" s="7" t="str">
        <f>IFERROR(ROUND(AVERAGEIF('Week 1 - Making'!$B:$B,'Product List'!$A4247,'Week 1 - Making'!$P:$P),0),"")</f>
        <v/>
      </c>
      <c r="K4247" s="7" t="str">
        <f>IFERROR(ROUND(AVERAGEIF('Week 2 - Making'!$B:$B,'Product List'!$A4247,'Week 2 - Making'!$P:$P),0),"")</f>
        <v/>
      </c>
      <c r="L4247" s="263" t="str">
        <f>IFERROR(ROUND(AVERAGEIF('Week 3 - Making'!$B:$B,'Product List'!$A4247,'Week 3 - Making'!$P:$P),0),"")</f>
        <v/>
      </c>
      <c r="M4247" s="7" t="str">
        <f>IFERROR(ROUND(AVERAGEIF('Week 4 - Making'!$B:$B,'Product List'!$A4247,'Week 4 - Making'!$P:$P),0),"")</f>
        <v/>
      </c>
      <c r="N4247" s="7" t="str">
        <f>IFERROR(ROUND(AVERAGEIF('Week 5 - Making'!$B:$B,'Product List'!$A4247,'Week 5 - Making'!$P:$P),0),"")</f>
        <v/>
      </c>
      <c r="O4247" s="7"/>
      <c r="P4247" s="7" t="str">
        <f t="array" ref="P4247">iferror(xlookup(C4247,'Product Families'!A:A,'Product Families'!S:S),"")</f>
        <v/>
      </c>
    </row>
    <row r="4248" ht="14.25" customHeight="1">
      <c r="A4248" s="122"/>
      <c r="B4248" s="270"/>
      <c r="C4248" s="122"/>
      <c r="D4248" s="7" t="str">
        <f t="array" ref="D4248">IFERROR(XLOOKUP($C4248,'Product Families'!$A:$A,'Product Families'!$D:$D),"")</f>
        <v/>
      </c>
      <c r="E4248" s="7" t="str">
        <f t="array" ref="E4248">IFERROR(XLOOKUP($C4248,'Product Families'!$A:$A,'Product Families'!$E:$E),"")</f>
        <v/>
      </c>
      <c r="F4248" s="7" t="str">
        <f t="array" ref="F4248">IFERROR(XLOOKUP($C4248,'Product Families'!$A:$A,'Product Families'!$F:$F),"")</f>
        <v/>
      </c>
      <c r="G4248" s="7" t="str">
        <f t="array" ref="G4248">IFERROR(XLOOKUP($C4248,'Product Families'!$A:$A,'Product Families'!$G:$G),"")</f>
        <v/>
      </c>
      <c r="J4248" s="7" t="str">
        <f>IFERROR(ROUND(AVERAGEIF('Week 1 - Making'!$B:$B,'Product List'!$A4248,'Week 1 - Making'!$P:$P),0),"")</f>
        <v/>
      </c>
      <c r="K4248" s="7" t="str">
        <f>IFERROR(ROUND(AVERAGEIF('Week 2 - Making'!$B:$B,'Product List'!$A4248,'Week 2 - Making'!$P:$P),0),"")</f>
        <v/>
      </c>
      <c r="L4248" s="263" t="str">
        <f>IFERROR(ROUND(AVERAGEIF('Week 3 - Making'!$B:$B,'Product List'!$A4248,'Week 3 - Making'!$P:$P),0),"")</f>
        <v/>
      </c>
      <c r="M4248" s="7" t="str">
        <f>IFERROR(ROUND(AVERAGEIF('Week 4 - Making'!$B:$B,'Product List'!$A4248,'Week 4 - Making'!$P:$P),0),"")</f>
        <v/>
      </c>
      <c r="N4248" s="7" t="str">
        <f>IFERROR(ROUND(AVERAGEIF('Week 5 - Making'!$B:$B,'Product List'!$A4248,'Week 5 - Making'!$P:$P),0),"")</f>
        <v/>
      </c>
      <c r="O4248" s="7"/>
      <c r="P4248" s="7" t="str">
        <f t="array" ref="P4248">iferror(xlookup(C4248,'Product Families'!A:A,'Product Families'!S:S),"")</f>
        <v/>
      </c>
    </row>
    <row r="4249" ht="14.25" customHeight="1">
      <c r="A4249" s="122"/>
      <c r="B4249" s="270"/>
      <c r="C4249" s="122"/>
      <c r="D4249" s="7" t="str">
        <f t="array" ref="D4249">IFERROR(XLOOKUP($C4249,'Product Families'!$A:$A,'Product Families'!$D:$D),"")</f>
        <v/>
      </c>
      <c r="E4249" s="7" t="str">
        <f t="array" ref="E4249">IFERROR(XLOOKUP($C4249,'Product Families'!$A:$A,'Product Families'!$E:$E),"")</f>
        <v/>
      </c>
      <c r="F4249" s="7" t="str">
        <f t="array" ref="F4249">IFERROR(XLOOKUP($C4249,'Product Families'!$A:$A,'Product Families'!$F:$F),"")</f>
        <v/>
      </c>
      <c r="G4249" s="7" t="str">
        <f t="array" ref="G4249">IFERROR(XLOOKUP($C4249,'Product Families'!$A:$A,'Product Families'!$G:$G),"")</f>
        <v/>
      </c>
      <c r="J4249" s="7" t="str">
        <f>IFERROR(ROUND(AVERAGEIF('Week 1 - Making'!$B:$B,'Product List'!$A4249,'Week 1 - Making'!$P:$P),0),"")</f>
        <v/>
      </c>
      <c r="K4249" s="7" t="str">
        <f>IFERROR(ROUND(AVERAGEIF('Week 2 - Making'!$B:$B,'Product List'!$A4249,'Week 2 - Making'!$P:$P),0),"")</f>
        <v/>
      </c>
      <c r="L4249" s="263" t="str">
        <f>IFERROR(ROUND(AVERAGEIF('Week 3 - Making'!$B:$B,'Product List'!$A4249,'Week 3 - Making'!$P:$P),0),"")</f>
        <v/>
      </c>
      <c r="M4249" s="7" t="str">
        <f>IFERROR(ROUND(AVERAGEIF('Week 4 - Making'!$B:$B,'Product List'!$A4249,'Week 4 - Making'!$P:$P),0),"")</f>
        <v/>
      </c>
      <c r="N4249" s="7" t="str">
        <f>IFERROR(ROUND(AVERAGEIF('Week 5 - Making'!$B:$B,'Product List'!$A4249,'Week 5 - Making'!$P:$P),0),"")</f>
        <v/>
      </c>
      <c r="O4249" s="7"/>
      <c r="P4249" s="7" t="str">
        <f t="array" ref="P4249">iferror(xlookup(C4249,'Product Families'!A:A,'Product Families'!S:S),"")</f>
        <v/>
      </c>
    </row>
    <row r="4250" ht="14.25" customHeight="1">
      <c r="A4250" s="122"/>
      <c r="B4250" s="270"/>
      <c r="C4250" s="122"/>
      <c r="D4250" s="7" t="str">
        <f t="array" ref="D4250">IFERROR(XLOOKUP($C4250,'Product Families'!$A:$A,'Product Families'!$D:$D),"")</f>
        <v/>
      </c>
      <c r="E4250" s="7" t="str">
        <f t="array" ref="E4250">IFERROR(XLOOKUP($C4250,'Product Families'!$A:$A,'Product Families'!$E:$E),"")</f>
        <v/>
      </c>
      <c r="F4250" s="7" t="str">
        <f t="array" ref="F4250">IFERROR(XLOOKUP($C4250,'Product Families'!$A:$A,'Product Families'!$F:$F),"")</f>
        <v/>
      </c>
      <c r="G4250" s="7" t="str">
        <f t="array" ref="G4250">IFERROR(XLOOKUP($C4250,'Product Families'!$A:$A,'Product Families'!$G:$G),"")</f>
        <v/>
      </c>
      <c r="J4250" s="7" t="str">
        <f>IFERROR(ROUND(AVERAGEIF('Week 1 - Making'!$B:$B,'Product List'!$A4250,'Week 1 - Making'!$P:$P),0),"")</f>
        <v/>
      </c>
      <c r="K4250" s="7" t="str">
        <f>IFERROR(ROUND(AVERAGEIF('Week 2 - Making'!$B:$B,'Product List'!$A4250,'Week 2 - Making'!$P:$P),0),"")</f>
        <v/>
      </c>
      <c r="L4250" s="263" t="str">
        <f>IFERROR(ROUND(AVERAGEIF('Week 3 - Making'!$B:$B,'Product List'!$A4250,'Week 3 - Making'!$P:$P),0),"")</f>
        <v/>
      </c>
      <c r="M4250" s="7" t="str">
        <f>IFERROR(ROUND(AVERAGEIF('Week 4 - Making'!$B:$B,'Product List'!$A4250,'Week 4 - Making'!$P:$P),0),"")</f>
        <v/>
      </c>
      <c r="N4250" s="7" t="str">
        <f>IFERROR(ROUND(AVERAGEIF('Week 5 - Making'!$B:$B,'Product List'!$A4250,'Week 5 - Making'!$P:$P),0),"")</f>
        <v/>
      </c>
      <c r="O4250" s="7"/>
      <c r="P4250" s="7" t="str">
        <f t="array" ref="P4250">iferror(xlookup(C4250,'Product Families'!A:A,'Product Families'!S:S),"")</f>
        <v/>
      </c>
    </row>
    <row r="4251" ht="14.25" customHeight="1">
      <c r="A4251" s="122"/>
      <c r="B4251" s="270"/>
      <c r="C4251" s="122"/>
      <c r="D4251" s="7" t="str">
        <f t="array" ref="D4251">IFERROR(XLOOKUP($C4251,'Product Families'!$A:$A,'Product Families'!$D:$D),"")</f>
        <v/>
      </c>
      <c r="E4251" s="7" t="str">
        <f t="array" ref="E4251">IFERROR(XLOOKUP($C4251,'Product Families'!$A:$A,'Product Families'!$E:$E),"")</f>
        <v/>
      </c>
      <c r="F4251" s="7" t="str">
        <f t="array" ref="F4251">IFERROR(XLOOKUP($C4251,'Product Families'!$A:$A,'Product Families'!$F:$F),"")</f>
        <v/>
      </c>
      <c r="G4251" s="7" t="str">
        <f t="array" ref="G4251">IFERROR(XLOOKUP($C4251,'Product Families'!$A:$A,'Product Families'!$G:$G),"")</f>
        <v/>
      </c>
      <c r="J4251" s="7" t="str">
        <f>IFERROR(ROUND(AVERAGEIF('Week 1 - Making'!$B:$B,'Product List'!$A4251,'Week 1 - Making'!$P:$P),0),"")</f>
        <v/>
      </c>
      <c r="K4251" s="7" t="str">
        <f>IFERROR(ROUND(AVERAGEIF('Week 2 - Making'!$B:$B,'Product List'!$A4251,'Week 2 - Making'!$P:$P),0),"")</f>
        <v/>
      </c>
      <c r="L4251" s="263" t="str">
        <f>IFERROR(ROUND(AVERAGEIF('Week 3 - Making'!$B:$B,'Product List'!$A4251,'Week 3 - Making'!$P:$P),0),"")</f>
        <v/>
      </c>
      <c r="M4251" s="7" t="str">
        <f>IFERROR(ROUND(AVERAGEIF('Week 4 - Making'!$B:$B,'Product List'!$A4251,'Week 4 - Making'!$P:$P),0),"")</f>
        <v/>
      </c>
      <c r="N4251" s="7" t="str">
        <f>IFERROR(ROUND(AVERAGEIF('Week 5 - Making'!$B:$B,'Product List'!$A4251,'Week 5 - Making'!$P:$P),0),"")</f>
        <v/>
      </c>
      <c r="O4251" s="7"/>
      <c r="P4251" s="7" t="str">
        <f t="array" ref="P4251">iferror(xlookup(C4251,'Product Families'!A:A,'Product Families'!S:S),"")</f>
        <v/>
      </c>
    </row>
    <row r="4252" ht="14.25" customHeight="1">
      <c r="A4252" s="122"/>
      <c r="B4252" s="270"/>
      <c r="C4252" s="122"/>
      <c r="D4252" s="7" t="str">
        <f t="array" ref="D4252">IFERROR(XLOOKUP($C4252,'Product Families'!$A:$A,'Product Families'!$D:$D),"")</f>
        <v/>
      </c>
      <c r="E4252" s="7" t="str">
        <f t="array" ref="E4252">IFERROR(XLOOKUP($C4252,'Product Families'!$A:$A,'Product Families'!$E:$E),"")</f>
        <v/>
      </c>
      <c r="F4252" s="7" t="str">
        <f t="array" ref="F4252">IFERROR(XLOOKUP($C4252,'Product Families'!$A:$A,'Product Families'!$F:$F),"")</f>
        <v/>
      </c>
      <c r="G4252" s="7" t="str">
        <f t="array" ref="G4252">IFERROR(XLOOKUP($C4252,'Product Families'!$A:$A,'Product Families'!$G:$G),"")</f>
        <v/>
      </c>
      <c r="J4252" s="7" t="str">
        <f>IFERROR(ROUND(AVERAGEIF('Week 1 - Making'!$B:$B,'Product List'!$A4252,'Week 1 - Making'!$P:$P),0),"")</f>
        <v/>
      </c>
      <c r="K4252" s="7" t="str">
        <f>IFERROR(ROUND(AVERAGEIF('Week 2 - Making'!$B:$B,'Product List'!$A4252,'Week 2 - Making'!$P:$P),0),"")</f>
        <v/>
      </c>
      <c r="L4252" s="263" t="str">
        <f>IFERROR(ROUND(AVERAGEIF('Week 3 - Making'!$B:$B,'Product List'!$A4252,'Week 3 - Making'!$P:$P),0),"")</f>
        <v/>
      </c>
      <c r="M4252" s="7" t="str">
        <f>IFERROR(ROUND(AVERAGEIF('Week 4 - Making'!$B:$B,'Product List'!$A4252,'Week 4 - Making'!$P:$P),0),"")</f>
        <v/>
      </c>
      <c r="N4252" s="7" t="str">
        <f>IFERROR(ROUND(AVERAGEIF('Week 5 - Making'!$B:$B,'Product List'!$A4252,'Week 5 - Making'!$P:$P),0),"")</f>
        <v/>
      </c>
      <c r="O4252" s="7"/>
      <c r="P4252" s="7" t="str">
        <f t="array" ref="P4252">iferror(xlookup(C4252,'Product Families'!A:A,'Product Families'!S:S),"")</f>
        <v/>
      </c>
    </row>
    <row r="4253" ht="14.25" customHeight="1">
      <c r="A4253" s="122"/>
      <c r="B4253" s="270"/>
      <c r="C4253" s="122"/>
      <c r="D4253" s="7" t="str">
        <f t="array" ref="D4253">IFERROR(XLOOKUP($C4253,'Product Families'!$A:$A,'Product Families'!$D:$D),"")</f>
        <v/>
      </c>
      <c r="E4253" s="7" t="str">
        <f t="array" ref="E4253">IFERROR(XLOOKUP($C4253,'Product Families'!$A:$A,'Product Families'!$E:$E),"")</f>
        <v/>
      </c>
      <c r="F4253" s="7" t="str">
        <f t="array" ref="F4253">IFERROR(XLOOKUP($C4253,'Product Families'!$A:$A,'Product Families'!$F:$F),"")</f>
        <v/>
      </c>
      <c r="G4253" s="7" t="str">
        <f t="array" ref="G4253">IFERROR(XLOOKUP($C4253,'Product Families'!$A:$A,'Product Families'!$G:$G),"")</f>
        <v/>
      </c>
      <c r="J4253" s="7" t="str">
        <f>IFERROR(ROUND(AVERAGEIF('Week 1 - Making'!$B:$B,'Product List'!$A4253,'Week 1 - Making'!$P:$P),0),"")</f>
        <v/>
      </c>
      <c r="K4253" s="7" t="str">
        <f>IFERROR(ROUND(AVERAGEIF('Week 2 - Making'!$B:$B,'Product List'!$A4253,'Week 2 - Making'!$P:$P),0),"")</f>
        <v/>
      </c>
      <c r="L4253" s="263" t="str">
        <f>IFERROR(ROUND(AVERAGEIF('Week 3 - Making'!$B:$B,'Product List'!$A4253,'Week 3 - Making'!$P:$P),0),"")</f>
        <v/>
      </c>
      <c r="M4253" s="7" t="str">
        <f>IFERROR(ROUND(AVERAGEIF('Week 4 - Making'!$B:$B,'Product List'!$A4253,'Week 4 - Making'!$P:$P),0),"")</f>
        <v/>
      </c>
      <c r="N4253" s="7" t="str">
        <f>IFERROR(ROUND(AVERAGEIF('Week 5 - Making'!$B:$B,'Product List'!$A4253,'Week 5 - Making'!$P:$P),0),"")</f>
        <v/>
      </c>
      <c r="O4253" s="7"/>
      <c r="P4253" s="7" t="str">
        <f t="array" ref="P4253">iferror(xlookup(C4253,'Product Families'!A:A,'Product Families'!S:S),"")</f>
        <v/>
      </c>
    </row>
    <row r="4254" ht="14.25" customHeight="1">
      <c r="A4254" s="122"/>
      <c r="B4254" s="270"/>
      <c r="C4254" s="122"/>
      <c r="D4254" s="7" t="str">
        <f t="array" ref="D4254">IFERROR(XLOOKUP($C4254,'Product Families'!$A:$A,'Product Families'!$D:$D),"")</f>
        <v/>
      </c>
      <c r="E4254" s="7" t="str">
        <f t="array" ref="E4254">IFERROR(XLOOKUP($C4254,'Product Families'!$A:$A,'Product Families'!$E:$E),"")</f>
        <v/>
      </c>
      <c r="F4254" s="7" t="str">
        <f t="array" ref="F4254">IFERROR(XLOOKUP($C4254,'Product Families'!$A:$A,'Product Families'!$F:$F),"")</f>
        <v/>
      </c>
      <c r="G4254" s="7" t="str">
        <f t="array" ref="G4254">IFERROR(XLOOKUP($C4254,'Product Families'!$A:$A,'Product Families'!$G:$G),"")</f>
        <v/>
      </c>
      <c r="J4254" s="7" t="str">
        <f>IFERROR(ROUND(AVERAGEIF('Week 1 - Making'!$B:$B,'Product List'!$A4254,'Week 1 - Making'!$P:$P),0),"")</f>
        <v/>
      </c>
      <c r="K4254" s="7" t="str">
        <f>IFERROR(ROUND(AVERAGEIF('Week 2 - Making'!$B:$B,'Product List'!$A4254,'Week 2 - Making'!$P:$P),0),"")</f>
        <v/>
      </c>
      <c r="L4254" s="263" t="str">
        <f>IFERROR(ROUND(AVERAGEIF('Week 3 - Making'!$B:$B,'Product List'!$A4254,'Week 3 - Making'!$P:$P),0),"")</f>
        <v/>
      </c>
      <c r="M4254" s="7" t="str">
        <f>IFERROR(ROUND(AVERAGEIF('Week 4 - Making'!$B:$B,'Product List'!$A4254,'Week 4 - Making'!$P:$P),0),"")</f>
        <v/>
      </c>
      <c r="N4254" s="7" t="str">
        <f>IFERROR(ROUND(AVERAGEIF('Week 5 - Making'!$B:$B,'Product List'!$A4254,'Week 5 - Making'!$P:$P),0),"")</f>
        <v/>
      </c>
      <c r="O4254" s="7"/>
      <c r="P4254" s="7" t="str">
        <f t="array" ref="P4254">iferror(xlookup(C4254,'Product Families'!A:A,'Product Families'!S:S),"")</f>
        <v/>
      </c>
    </row>
    <row r="4255" ht="14.25" customHeight="1">
      <c r="A4255" s="122"/>
      <c r="B4255" s="270"/>
      <c r="C4255" s="122"/>
      <c r="D4255" s="7" t="str">
        <f t="array" ref="D4255">IFERROR(XLOOKUP($C4255,'Product Families'!$A:$A,'Product Families'!$D:$D),"")</f>
        <v/>
      </c>
      <c r="E4255" s="7" t="str">
        <f t="array" ref="E4255">IFERROR(XLOOKUP($C4255,'Product Families'!$A:$A,'Product Families'!$E:$E),"")</f>
        <v/>
      </c>
      <c r="F4255" s="7" t="str">
        <f t="array" ref="F4255">IFERROR(XLOOKUP($C4255,'Product Families'!$A:$A,'Product Families'!$F:$F),"")</f>
        <v/>
      </c>
      <c r="G4255" s="7" t="str">
        <f t="array" ref="G4255">IFERROR(XLOOKUP($C4255,'Product Families'!$A:$A,'Product Families'!$G:$G),"")</f>
        <v/>
      </c>
      <c r="J4255" s="7" t="str">
        <f>IFERROR(ROUND(AVERAGEIF('Week 1 - Making'!$B:$B,'Product List'!$A4255,'Week 1 - Making'!$P:$P),0),"")</f>
        <v/>
      </c>
      <c r="K4255" s="7" t="str">
        <f>IFERROR(ROUND(AVERAGEIF('Week 2 - Making'!$B:$B,'Product List'!$A4255,'Week 2 - Making'!$P:$P),0),"")</f>
        <v/>
      </c>
      <c r="L4255" s="263" t="str">
        <f>IFERROR(ROUND(AVERAGEIF('Week 3 - Making'!$B:$B,'Product List'!$A4255,'Week 3 - Making'!$P:$P),0),"")</f>
        <v/>
      </c>
      <c r="M4255" s="7" t="str">
        <f>IFERROR(ROUND(AVERAGEIF('Week 4 - Making'!$B:$B,'Product List'!$A4255,'Week 4 - Making'!$P:$P),0),"")</f>
        <v/>
      </c>
      <c r="N4255" s="7" t="str">
        <f>IFERROR(ROUND(AVERAGEIF('Week 5 - Making'!$B:$B,'Product List'!$A4255,'Week 5 - Making'!$P:$P),0),"")</f>
        <v/>
      </c>
      <c r="O4255" s="7"/>
      <c r="P4255" s="7" t="str">
        <f t="array" ref="P4255">iferror(xlookup(C4255,'Product Families'!A:A,'Product Families'!S:S),"")</f>
        <v/>
      </c>
    </row>
    <row r="4256" ht="14.25" customHeight="1">
      <c r="A4256" s="122"/>
      <c r="B4256" s="270"/>
      <c r="C4256" s="122"/>
      <c r="D4256" s="7" t="str">
        <f t="array" ref="D4256">IFERROR(XLOOKUP($C4256,'Product Families'!$A:$A,'Product Families'!$D:$D),"")</f>
        <v/>
      </c>
      <c r="E4256" s="7" t="str">
        <f t="array" ref="E4256">IFERROR(XLOOKUP($C4256,'Product Families'!$A:$A,'Product Families'!$E:$E),"")</f>
        <v/>
      </c>
      <c r="F4256" s="7" t="str">
        <f t="array" ref="F4256">IFERROR(XLOOKUP($C4256,'Product Families'!$A:$A,'Product Families'!$F:$F),"")</f>
        <v/>
      </c>
      <c r="G4256" s="7" t="str">
        <f t="array" ref="G4256">IFERROR(XLOOKUP($C4256,'Product Families'!$A:$A,'Product Families'!$G:$G),"")</f>
        <v/>
      </c>
      <c r="J4256" s="7" t="str">
        <f>IFERROR(ROUND(AVERAGEIF('Week 1 - Making'!$B:$B,'Product List'!$A4256,'Week 1 - Making'!$P:$P),0),"")</f>
        <v/>
      </c>
      <c r="K4256" s="7" t="str">
        <f>IFERROR(ROUND(AVERAGEIF('Week 2 - Making'!$B:$B,'Product List'!$A4256,'Week 2 - Making'!$P:$P),0),"")</f>
        <v/>
      </c>
      <c r="L4256" s="263" t="str">
        <f>IFERROR(ROUND(AVERAGEIF('Week 3 - Making'!$B:$B,'Product List'!$A4256,'Week 3 - Making'!$P:$P),0),"")</f>
        <v/>
      </c>
      <c r="M4256" s="7" t="str">
        <f>IFERROR(ROUND(AVERAGEIF('Week 4 - Making'!$B:$B,'Product List'!$A4256,'Week 4 - Making'!$P:$P),0),"")</f>
        <v/>
      </c>
      <c r="N4256" s="7" t="str">
        <f>IFERROR(ROUND(AVERAGEIF('Week 5 - Making'!$B:$B,'Product List'!$A4256,'Week 5 - Making'!$P:$P),0),"")</f>
        <v/>
      </c>
      <c r="O4256" s="7"/>
      <c r="P4256" s="7" t="str">
        <f t="array" ref="P4256">iferror(xlookup(C4256,'Product Families'!A:A,'Product Families'!S:S),"")</f>
        <v/>
      </c>
    </row>
    <row r="4257" ht="14.25" customHeight="1">
      <c r="A4257" s="122"/>
      <c r="B4257" s="270"/>
      <c r="C4257" s="122"/>
      <c r="D4257" s="7" t="str">
        <f t="array" ref="D4257">IFERROR(XLOOKUP($C4257,'Product Families'!$A:$A,'Product Families'!$D:$D),"")</f>
        <v/>
      </c>
      <c r="E4257" s="7" t="str">
        <f t="array" ref="E4257">IFERROR(XLOOKUP($C4257,'Product Families'!$A:$A,'Product Families'!$E:$E),"")</f>
        <v/>
      </c>
      <c r="F4257" s="7" t="str">
        <f t="array" ref="F4257">IFERROR(XLOOKUP($C4257,'Product Families'!$A:$A,'Product Families'!$F:$F),"")</f>
        <v/>
      </c>
      <c r="G4257" s="7" t="str">
        <f t="array" ref="G4257">IFERROR(XLOOKUP($C4257,'Product Families'!$A:$A,'Product Families'!$G:$G),"")</f>
        <v/>
      </c>
      <c r="J4257" s="7" t="str">
        <f>IFERROR(ROUND(AVERAGEIF('Week 1 - Making'!$B:$B,'Product List'!$A4257,'Week 1 - Making'!$P:$P),0),"")</f>
        <v/>
      </c>
      <c r="K4257" s="7" t="str">
        <f>IFERROR(ROUND(AVERAGEIF('Week 2 - Making'!$B:$B,'Product List'!$A4257,'Week 2 - Making'!$P:$P),0),"")</f>
        <v/>
      </c>
      <c r="L4257" s="263" t="str">
        <f>IFERROR(ROUND(AVERAGEIF('Week 3 - Making'!$B:$B,'Product List'!$A4257,'Week 3 - Making'!$P:$P),0),"")</f>
        <v/>
      </c>
      <c r="M4257" s="7" t="str">
        <f>IFERROR(ROUND(AVERAGEIF('Week 4 - Making'!$B:$B,'Product List'!$A4257,'Week 4 - Making'!$P:$P),0),"")</f>
        <v/>
      </c>
      <c r="N4257" s="7" t="str">
        <f>IFERROR(ROUND(AVERAGEIF('Week 5 - Making'!$B:$B,'Product List'!$A4257,'Week 5 - Making'!$P:$P),0),"")</f>
        <v/>
      </c>
      <c r="O4257" s="7"/>
      <c r="P4257" s="7" t="str">
        <f t="array" ref="P4257">iferror(xlookup(C4257,'Product Families'!A:A,'Product Families'!S:S),"")</f>
        <v/>
      </c>
    </row>
    <row r="4258" ht="14.25" customHeight="1">
      <c r="A4258" s="122"/>
      <c r="B4258" s="270"/>
      <c r="C4258" s="122"/>
      <c r="D4258" s="7" t="str">
        <f t="array" ref="D4258">IFERROR(XLOOKUP($C4258,'Product Families'!$A:$A,'Product Families'!$D:$D),"")</f>
        <v/>
      </c>
      <c r="E4258" s="7" t="str">
        <f t="array" ref="E4258">IFERROR(XLOOKUP($C4258,'Product Families'!$A:$A,'Product Families'!$E:$E),"")</f>
        <v/>
      </c>
      <c r="F4258" s="7" t="str">
        <f t="array" ref="F4258">IFERROR(XLOOKUP($C4258,'Product Families'!$A:$A,'Product Families'!$F:$F),"")</f>
        <v/>
      </c>
      <c r="G4258" s="7" t="str">
        <f t="array" ref="G4258">IFERROR(XLOOKUP($C4258,'Product Families'!$A:$A,'Product Families'!$G:$G),"")</f>
        <v/>
      </c>
      <c r="J4258" s="7" t="str">
        <f>IFERROR(ROUND(AVERAGEIF('Week 1 - Making'!$B:$B,'Product List'!$A4258,'Week 1 - Making'!$P:$P),0),"")</f>
        <v/>
      </c>
      <c r="K4258" s="7" t="str">
        <f>IFERROR(ROUND(AVERAGEIF('Week 2 - Making'!$B:$B,'Product List'!$A4258,'Week 2 - Making'!$P:$P),0),"")</f>
        <v/>
      </c>
      <c r="L4258" s="263" t="str">
        <f>IFERROR(ROUND(AVERAGEIF('Week 3 - Making'!$B:$B,'Product List'!$A4258,'Week 3 - Making'!$P:$P),0),"")</f>
        <v/>
      </c>
      <c r="M4258" s="7" t="str">
        <f>IFERROR(ROUND(AVERAGEIF('Week 4 - Making'!$B:$B,'Product List'!$A4258,'Week 4 - Making'!$P:$P),0),"")</f>
        <v/>
      </c>
      <c r="N4258" s="7" t="str">
        <f>IFERROR(ROUND(AVERAGEIF('Week 5 - Making'!$B:$B,'Product List'!$A4258,'Week 5 - Making'!$P:$P),0),"")</f>
        <v/>
      </c>
      <c r="O4258" s="7"/>
      <c r="P4258" s="7" t="str">
        <f t="array" ref="P4258">iferror(xlookup(C4258,'Product Families'!A:A,'Product Families'!S:S),"")</f>
        <v/>
      </c>
    </row>
    <row r="4259" ht="14.25" customHeight="1">
      <c r="A4259" s="122"/>
      <c r="B4259" s="270"/>
      <c r="C4259" s="122"/>
      <c r="D4259" s="7" t="str">
        <f t="array" ref="D4259">IFERROR(XLOOKUP($C4259,'Product Families'!$A:$A,'Product Families'!$D:$D),"")</f>
        <v/>
      </c>
      <c r="E4259" s="7" t="str">
        <f t="array" ref="E4259">IFERROR(XLOOKUP($C4259,'Product Families'!$A:$A,'Product Families'!$E:$E),"")</f>
        <v/>
      </c>
      <c r="F4259" s="7" t="str">
        <f t="array" ref="F4259">IFERROR(XLOOKUP($C4259,'Product Families'!$A:$A,'Product Families'!$F:$F),"")</f>
        <v/>
      </c>
      <c r="G4259" s="7" t="str">
        <f t="array" ref="G4259">IFERROR(XLOOKUP($C4259,'Product Families'!$A:$A,'Product Families'!$G:$G),"")</f>
        <v/>
      </c>
      <c r="J4259" s="7" t="str">
        <f>IFERROR(ROUND(AVERAGEIF('Week 1 - Making'!$B:$B,'Product List'!$A4259,'Week 1 - Making'!$P:$P),0),"")</f>
        <v/>
      </c>
      <c r="K4259" s="7" t="str">
        <f>IFERROR(ROUND(AVERAGEIF('Week 2 - Making'!$B:$B,'Product List'!$A4259,'Week 2 - Making'!$P:$P),0),"")</f>
        <v/>
      </c>
      <c r="L4259" s="263" t="str">
        <f>IFERROR(ROUND(AVERAGEIF('Week 3 - Making'!$B:$B,'Product List'!$A4259,'Week 3 - Making'!$P:$P),0),"")</f>
        <v/>
      </c>
      <c r="M4259" s="7" t="str">
        <f>IFERROR(ROUND(AVERAGEIF('Week 4 - Making'!$B:$B,'Product List'!$A4259,'Week 4 - Making'!$P:$P),0),"")</f>
        <v/>
      </c>
      <c r="N4259" s="7" t="str">
        <f>IFERROR(ROUND(AVERAGEIF('Week 5 - Making'!$B:$B,'Product List'!$A4259,'Week 5 - Making'!$P:$P),0),"")</f>
        <v/>
      </c>
      <c r="O4259" s="7"/>
      <c r="P4259" s="7" t="str">
        <f t="array" ref="P4259">iferror(xlookup(C4259,'Product Families'!A:A,'Product Families'!S:S),"")</f>
        <v/>
      </c>
    </row>
    <row r="4260" ht="14.25" customHeight="1">
      <c r="A4260" s="122"/>
      <c r="B4260" s="270"/>
      <c r="C4260" s="122"/>
      <c r="D4260" s="7" t="str">
        <f t="array" ref="D4260">IFERROR(XLOOKUP($C4260,'Product Families'!$A:$A,'Product Families'!$D:$D),"")</f>
        <v/>
      </c>
      <c r="E4260" s="7" t="str">
        <f t="array" ref="E4260">IFERROR(XLOOKUP($C4260,'Product Families'!$A:$A,'Product Families'!$E:$E),"")</f>
        <v/>
      </c>
      <c r="F4260" s="7" t="str">
        <f t="array" ref="F4260">IFERROR(XLOOKUP($C4260,'Product Families'!$A:$A,'Product Families'!$F:$F),"")</f>
        <v/>
      </c>
      <c r="G4260" s="7" t="str">
        <f t="array" ref="G4260">IFERROR(XLOOKUP($C4260,'Product Families'!$A:$A,'Product Families'!$G:$G),"")</f>
        <v/>
      </c>
      <c r="J4260" s="7" t="str">
        <f>IFERROR(ROUND(AVERAGEIF('Week 1 - Making'!$B:$B,'Product List'!$A4260,'Week 1 - Making'!$P:$P),0),"")</f>
        <v/>
      </c>
      <c r="K4260" s="7" t="str">
        <f>IFERROR(ROUND(AVERAGEIF('Week 2 - Making'!$B:$B,'Product List'!$A4260,'Week 2 - Making'!$P:$P),0),"")</f>
        <v/>
      </c>
      <c r="L4260" s="263" t="str">
        <f>IFERROR(ROUND(AVERAGEIF('Week 3 - Making'!$B:$B,'Product List'!$A4260,'Week 3 - Making'!$P:$P),0),"")</f>
        <v/>
      </c>
      <c r="M4260" s="7" t="str">
        <f>IFERROR(ROUND(AVERAGEIF('Week 4 - Making'!$B:$B,'Product List'!$A4260,'Week 4 - Making'!$P:$P),0),"")</f>
        <v/>
      </c>
      <c r="N4260" s="7" t="str">
        <f>IFERROR(ROUND(AVERAGEIF('Week 5 - Making'!$B:$B,'Product List'!$A4260,'Week 5 - Making'!$P:$P),0),"")</f>
        <v/>
      </c>
      <c r="O4260" s="7"/>
      <c r="P4260" s="7" t="str">
        <f t="array" ref="P4260">iferror(xlookup(C4260,'Product Families'!A:A,'Product Families'!S:S),"")</f>
        <v/>
      </c>
    </row>
    <row r="4261" ht="14.25" customHeight="1">
      <c r="A4261" s="122"/>
      <c r="B4261" s="270"/>
      <c r="C4261" s="122"/>
      <c r="D4261" s="7" t="str">
        <f t="array" ref="D4261">IFERROR(XLOOKUP($C4261,'Product Families'!$A:$A,'Product Families'!$D:$D),"")</f>
        <v/>
      </c>
      <c r="E4261" s="7" t="str">
        <f t="array" ref="E4261">IFERROR(XLOOKUP($C4261,'Product Families'!$A:$A,'Product Families'!$E:$E),"")</f>
        <v/>
      </c>
      <c r="F4261" s="7" t="str">
        <f t="array" ref="F4261">IFERROR(XLOOKUP($C4261,'Product Families'!$A:$A,'Product Families'!$F:$F),"")</f>
        <v/>
      </c>
      <c r="G4261" s="7" t="str">
        <f t="array" ref="G4261">IFERROR(XLOOKUP($C4261,'Product Families'!$A:$A,'Product Families'!$G:$G),"")</f>
        <v/>
      </c>
      <c r="J4261" s="7" t="str">
        <f>IFERROR(ROUND(AVERAGEIF('Week 1 - Making'!$B:$B,'Product List'!$A4261,'Week 1 - Making'!$P:$P),0),"")</f>
        <v/>
      </c>
      <c r="K4261" s="7" t="str">
        <f>IFERROR(ROUND(AVERAGEIF('Week 2 - Making'!$B:$B,'Product List'!$A4261,'Week 2 - Making'!$P:$P),0),"")</f>
        <v/>
      </c>
      <c r="L4261" s="263" t="str">
        <f>IFERROR(ROUND(AVERAGEIF('Week 3 - Making'!$B:$B,'Product List'!$A4261,'Week 3 - Making'!$P:$P),0),"")</f>
        <v/>
      </c>
      <c r="M4261" s="7" t="str">
        <f>IFERROR(ROUND(AVERAGEIF('Week 4 - Making'!$B:$B,'Product List'!$A4261,'Week 4 - Making'!$P:$P),0),"")</f>
        <v/>
      </c>
      <c r="N4261" s="7" t="str">
        <f>IFERROR(ROUND(AVERAGEIF('Week 5 - Making'!$B:$B,'Product List'!$A4261,'Week 5 - Making'!$P:$P),0),"")</f>
        <v/>
      </c>
      <c r="O4261" s="7"/>
      <c r="P4261" s="7" t="str">
        <f t="array" ref="P4261">iferror(xlookup(C4261,'Product Families'!A:A,'Product Families'!S:S),"")</f>
        <v/>
      </c>
    </row>
    <row r="4262" ht="14.25" customHeight="1">
      <c r="A4262" s="122"/>
      <c r="B4262" s="270"/>
      <c r="C4262" s="122"/>
      <c r="D4262" s="7" t="str">
        <f t="array" ref="D4262">IFERROR(XLOOKUP($C4262,'Product Families'!$A:$A,'Product Families'!$D:$D),"")</f>
        <v/>
      </c>
      <c r="E4262" s="7" t="str">
        <f t="array" ref="E4262">IFERROR(XLOOKUP($C4262,'Product Families'!$A:$A,'Product Families'!$E:$E),"")</f>
        <v/>
      </c>
      <c r="F4262" s="7" t="str">
        <f t="array" ref="F4262">IFERROR(XLOOKUP($C4262,'Product Families'!$A:$A,'Product Families'!$F:$F),"")</f>
        <v/>
      </c>
      <c r="G4262" s="7" t="str">
        <f t="array" ref="G4262">IFERROR(XLOOKUP($C4262,'Product Families'!$A:$A,'Product Families'!$G:$G),"")</f>
        <v/>
      </c>
      <c r="J4262" s="7" t="str">
        <f>IFERROR(ROUND(AVERAGEIF('Week 1 - Making'!$B:$B,'Product List'!$A4262,'Week 1 - Making'!$P:$P),0),"")</f>
        <v/>
      </c>
      <c r="K4262" s="7" t="str">
        <f>IFERROR(ROUND(AVERAGEIF('Week 2 - Making'!$B:$B,'Product List'!$A4262,'Week 2 - Making'!$P:$P),0),"")</f>
        <v/>
      </c>
      <c r="L4262" s="263" t="str">
        <f>IFERROR(ROUND(AVERAGEIF('Week 3 - Making'!$B:$B,'Product List'!$A4262,'Week 3 - Making'!$P:$P),0),"")</f>
        <v/>
      </c>
      <c r="M4262" s="7" t="str">
        <f>IFERROR(ROUND(AVERAGEIF('Week 4 - Making'!$B:$B,'Product List'!$A4262,'Week 4 - Making'!$P:$P),0),"")</f>
        <v/>
      </c>
      <c r="N4262" s="7" t="str">
        <f>IFERROR(ROUND(AVERAGEIF('Week 5 - Making'!$B:$B,'Product List'!$A4262,'Week 5 - Making'!$P:$P),0),"")</f>
        <v/>
      </c>
      <c r="O4262" s="7"/>
      <c r="P4262" s="7" t="str">
        <f t="array" ref="P4262">iferror(xlookup(C4262,'Product Families'!A:A,'Product Families'!S:S),"")</f>
        <v/>
      </c>
    </row>
    <row r="4263" ht="14.25" customHeight="1">
      <c r="A4263" s="122"/>
      <c r="B4263" s="270"/>
      <c r="C4263" s="122"/>
      <c r="D4263" s="7" t="str">
        <f t="array" ref="D4263">IFERROR(XLOOKUP($C4263,'Product Families'!$A:$A,'Product Families'!$D:$D),"")</f>
        <v/>
      </c>
      <c r="E4263" s="7" t="str">
        <f t="array" ref="E4263">IFERROR(XLOOKUP($C4263,'Product Families'!$A:$A,'Product Families'!$E:$E),"")</f>
        <v/>
      </c>
      <c r="F4263" s="7" t="str">
        <f t="array" ref="F4263">IFERROR(XLOOKUP($C4263,'Product Families'!$A:$A,'Product Families'!$F:$F),"")</f>
        <v/>
      </c>
      <c r="G4263" s="7" t="str">
        <f t="array" ref="G4263">IFERROR(XLOOKUP($C4263,'Product Families'!$A:$A,'Product Families'!$G:$G),"")</f>
        <v/>
      </c>
      <c r="J4263" s="7" t="str">
        <f>IFERROR(ROUND(AVERAGEIF('Week 1 - Making'!$B:$B,'Product List'!$A4263,'Week 1 - Making'!$P:$P),0),"")</f>
        <v/>
      </c>
      <c r="K4263" s="7" t="str">
        <f>IFERROR(ROUND(AVERAGEIF('Week 2 - Making'!$B:$B,'Product List'!$A4263,'Week 2 - Making'!$P:$P),0),"")</f>
        <v/>
      </c>
      <c r="L4263" s="263" t="str">
        <f>IFERROR(ROUND(AVERAGEIF('Week 3 - Making'!$B:$B,'Product List'!$A4263,'Week 3 - Making'!$P:$P),0),"")</f>
        <v/>
      </c>
      <c r="M4263" s="7" t="str">
        <f>IFERROR(ROUND(AVERAGEIF('Week 4 - Making'!$B:$B,'Product List'!$A4263,'Week 4 - Making'!$P:$P),0),"")</f>
        <v/>
      </c>
      <c r="N4263" s="7" t="str">
        <f>IFERROR(ROUND(AVERAGEIF('Week 5 - Making'!$B:$B,'Product List'!$A4263,'Week 5 - Making'!$P:$P),0),"")</f>
        <v/>
      </c>
      <c r="O4263" s="7"/>
      <c r="P4263" s="7" t="str">
        <f t="array" ref="P4263">iferror(xlookup(C4263,'Product Families'!A:A,'Product Families'!S:S),"")</f>
        <v/>
      </c>
    </row>
    <row r="4264" ht="14.25" customHeight="1">
      <c r="A4264" s="122"/>
      <c r="B4264" s="270"/>
      <c r="C4264" s="122"/>
      <c r="D4264" s="7" t="str">
        <f t="array" ref="D4264">IFERROR(XLOOKUP($C4264,'Product Families'!$A:$A,'Product Families'!$D:$D),"")</f>
        <v/>
      </c>
      <c r="E4264" s="7" t="str">
        <f t="array" ref="E4264">IFERROR(XLOOKUP($C4264,'Product Families'!$A:$A,'Product Families'!$E:$E),"")</f>
        <v/>
      </c>
      <c r="F4264" s="7" t="str">
        <f t="array" ref="F4264">IFERROR(XLOOKUP($C4264,'Product Families'!$A:$A,'Product Families'!$F:$F),"")</f>
        <v/>
      </c>
      <c r="G4264" s="7" t="str">
        <f t="array" ref="G4264">IFERROR(XLOOKUP($C4264,'Product Families'!$A:$A,'Product Families'!$G:$G),"")</f>
        <v/>
      </c>
      <c r="J4264" s="7" t="str">
        <f>IFERROR(ROUND(AVERAGEIF('Week 1 - Making'!$B:$B,'Product List'!$A4264,'Week 1 - Making'!$P:$P),0),"")</f>
        <v/>
      </c>
      <c r="K4264" s="7" t="str">
        <f>IFERROR(ROUND(AVERAGEIF('Week 2 - Making'!$B:$B,'Product List'!$A4264,'Week 2 - Making'!$P:$P),0),"")</f>
        <v/>
      </c>
      <c r="L4264" s="263" t="str">
        <f>IFERROR(ROUND(AVERAGEIF('Week 3 - Making'!$B:$B,'Product List'!$A4264,'Week 3 - Making'!$P:$P),0),"")</f>
        <v/>
      </c>
      <c r="M4264" s="7" t="str">
        <f>IFERROR(ROUND(AVERAGEIF('Week 4 - Making'!$B:$B,'Product List'!$A4264,'Week 4 - Making'!$P:$P),0),"")</f>
        <v/>
      </c>
      <c r="N4264" s="7" t="str">
        <f>IFERROR(ROUND(AVERAGEIF('Week 5 - Making'!$B:$B,'Product List'!$A4264,'Week 5 - Making'!$P:$P),0),"")</f>
        <v/>
      </c>
      <c r="O4264" s="7"/>
      <c r="P4264" s="7" t="str">
        <f t="array" ref="P4264">iferror(xlookup(C4264,'Product Families'!A:A,'Product Families'!S:S),"")</f>
        <v/>
      </c>
    </row>
    <row r="4265" ht="14.25" customHeight="1">
      <c r="A4265" s="122"/>
      <c r="B4265" s="270"/>
      <c r="C4265" s="122"/>
      <c r="D4265" s="7" t="str">
        <f t="array" ref="D4265">IFERROR(XLOOKUP($C4265,'Product Families'!$A:$A,'Product Families'!$D:$D),"")</f>
        <v/>
      </c>
      <c r="E4265" s="7" t="str">
        <f t="array" ref="E4265">IFERROR(XLOOKUP($C4265,'Product Families'!$A:$A,'Product Families'!$E:$E),"")</f>
        <v/>
      </c>
      <c r="F4265" s="7" t="str">
        <f t="array" ref="F4265">IFERROR(XLOOKUP($C4265,'Product Families'!$A:$A,'Product Families'!$F:$F),"")</f>
        <v/>
      </c>
      <c r="G4265" s="7" t="str">
        <f t="array" ref="G4265">IFERROR(XLOOKUP($C4265,'Product Families'!$A:$A,'Product Families'!$G:$G),"")</f>
        <v/>
      </c>
      <c r="J4265" s="7" t="str">
        <f>IFERROR(ROUND(AVERAGEIF('Week 1 - Making'!$B:$B,'Product List'!$A4265,'Week 1 - Making'!$P:$P),0),"")</f>
        <v/>
      </c>
      <c r="K4265" s="7" t="str">
        <f>IFERROR(ROUND(AVERAGEIF('Week 2 - Making'!$B:$B,'Product List'!$A4265,'Week 2 - Making'!$P:$P),0),"")</f>
        <v/>
      </c>
      <c r="L4265" s="263" t="str">
        <f>IFERROR(ROUND(AVERAGEIF('Week 3 - Making'!$B:$B,'Product List'!$A4265,'Week 3 - Making'!$P:$P),0),"")</f>
        <v/>
      </c>
      <c r="M4265" s="7" t="str">
        <f>IFERROR(ROUND(AVERAGEIF('Week 4 - Making'!$B:$B,'Product List'!$A4265,'Week 4 - Making'!$P:$P),0),"")</f>
        <v/>
      </c>
      <c r="N4265" s="7" t="str">
        <f>IFERROR(ROUND(AVERAGEIF('Week 5 - Making'!$B:$B,'Product List'!$A4265,'Week 5 - Making'!$P:$P),0),"")</f>
        <v/>
      </c>
      <c r="O4265" s="7"/>
      <c r="P4265" s="7" t="str">
        <f t="array" ref="P4265">iferror(xlookup(C4265,'Product Families'!A:A,'Product Families'!S:S),"")</f>
        <v/>
      </c>
    </row>
    <row r="4266" ht="14.25" customHeight="1">
      <c r="A4266" s="122"/>
      <c r="B4266" s="270"/>
      <c r="C4266" s="122"/>
      <c r="D4266" s="7" t="str">
        <f t="array" ref="D4266">IFERROR(XLOOKUP($C4266,'Product Families'!$A:$A,'Product Families'!$D:$D),"")</f>
        <v/>
      </c>
      <c r="E4266" s="7" t="str">
        <f t="array" ref="E4266">IFERROR(XLOOKUP($C4266,'Product Families'!$A:$A,'Product Families'!$E:$E),"")</f>
        <v/>
      </c>
      <c r="F4266" s="7" t="str">
        <f t="array" ref="F4266">IFERROR(XLOOKUP($C4266,'Product Families'!$A:$A,'Product Families'!$F:$F),"")</f>
        <v/>
      </c>
      <c r="G4266" s="7" t="str">
        <f t="array" ref="G4266">IFERROR(XLOOKUP($C4266,'Product Families'!$A:$A,'Product Families'!$G:$G),"")</f>
        <v/>
      </c>
      <c r="J4266" s="7" t="str">
        <f>IFERROR(ROUND(AVERAGEIF('Week 1 - Making'!$B:$B,'Product List'!$A4266,'Week 1 - Making'!$P:$P),0),"")</f>
        <v/>
      </c>
      <c r="K4266" s="7" t="str">
        <f>IFERROR(ROUND(AVERAGEIF('Week 2 - Making'!$B:$B,'Product List'!$A4266,'Week 2 - Making'!$P:$P),0),"")</f>
        <v/>
      </c>
      <c r="L4266" s="263" t="str">
        <f>IFERROR(ROUND(AVERAGEIF('Week 3 - Making'!$B:$B,'Product List'!$A4266,'Week 3 - Making'!$P:$P),0),"")</f>
        <v/>
      </c>
      <c r="M4266" s="7" t="str">
        <f>IFERROR(ROUND(AVERAGEIF('Week 4 - Making'!$B:$B,'Product List'!$A4266,'Week 4 - Making'!$P:$P),0),"")</f>
        <v/>
      </c>
      <c r="N4266" s="7" t="str">
        <f>IFERROR(ROUND(AVERAGEIF('Week 5 - Making'!$B:$B,'Product List'!$A4266,'Week 5 - Making'!$P:$P),0),"")</f>
        <v/>
      </c>
      <c r="O4266" s="7"/>
      <c r="P4266" s="7" t="str">
        <f t="array" ref="P4266">iferror(xlookup(C4266,'Product Families'!A:A,'Product Families'!S:S),"")</f>
        <v/>
      </c>
    </row>
    <row r="4267" ht="14.25" customHeight="1">
      <c r="A4267" s="122"/>
      <c r="B4267" s="270"/>
      <c r="C4267" s="122"/>
      <c r="D4267" s="7" t="str">
        <f t="array" ref="D4267">IFERROR(XLOOKUP($C4267,'Product Families'!$A:$A,'Product Families'!$D:$D),"")</f>
        <v/>
      </c>
      <c r="E4267" s="7" t="str">
        <f t="array" ref="E4267">IFERROR(XLOOKUP($C4267,'Product Families'!$A:$A,'Product Families'!$E:$E),"")</f>
        <v/>
      </c>
      <c r="F4267" s="7" t="str">
        <f t="array" ref="F4267">IFERROR(XLOOKUP($C4267,'Product Families'!$A:$A,'Product Families'!$F:$F),"")</f>
        <v/>
      </c>
      <c r="G4267" s="7" t="str">
        <f t="array" ref="G4267">IFERROR(XLOOKUP($C4267,'Product Families'!$A:$A,'Product Families'!$G:$G),"")</f>
        <v/>
      </c>
      <c r="J4267" s="7" t="str">
        <f>IFERROR(ROUND(AVERAGEIF('Week 1 - Making'!$B:$B,'Product List'!$A4267,'Week 1 - Making'!$P:$P),0),"")</f>
        <v/>
      </c>
      <c r="K4267" s="7" t="str">
        <f>IFERROR(ROUND(AVERAGEIF('Week 2 - Making'!$B:$B,'Product List'!$A4267,'Week 2 - Making'!$P:$P),0),"")</f>
        <v/>
      </c>
      <c r="L4267" s="263" t="str">
        <f>IFERROR(ROUND(AVERAGEIF('Week 3 - Making'!$B:$B,'Product List'!$A4267,'Week 3 - Making'!$P:$P),0),"")</f>
        <v/>
      </c>
      <c r="M4267" s="7" t="str">
        <f>IFERROR(ROUND(AVERAGEIF('Week 4 - Making'!$B:$B,'Product List'!$A4267,'Week 4 - Making'!$P:$P),0),"")</f>
        <v/>
      </c>
      <c r="N4267" s="7" t="str">
        <f>IFERROR(ROUND(AVERAGEIF('Week 5 - Making'!$B:$B,'Product List'!$A4267,'Week 5 - Making'!$P:$P),0),"")</f>
        <v/>
      </c>
      <c r="O4267" s="7"/>
      <c r="P4267" s="7" t="str">
        <f t="array" ref="P4267">iferror(xlookup(C4267,'Product Families'!A:A,'Product Families'!S:S),"")</f>
        <v/>
      </c>
    </row>
    <row r="4268" ht="14.25" customHeight="1">
      <c r="A4268" s="122"/>
      <c r="B4268" s="270"/>
      <c r="C4268" s="122"/>
      <c r="D4268" s="7" t="str">
        <f t="array" ref="D4268">IFERROR(XLOOKUP($C4268,'Product Families'!$A:$A,'Product Families'!$D:$D),"")</f>
        <v/>
      </c>
      <c r="E4268" s="7" t="str">
        <f t="array" ref="E4268">IFERROR(XLOOKUP($C4268,'Product Families'!$A:$A,'Product Families'!$E:$E),"")</f>
        <v/>
      </c>
      <c r="F4268" s="7" t="str">
        <f t="array" ref="F4268">IFERROR(XLOOKUP($C4268,'Product Families'!$A:$A,'Product Families'!$F:$F),"")</f>
        <v/>
      </c>
      <c r="G4268" s="7" t="str">
        <f t="array" ref="G4268">IFERROR(XLOOKUP($C4268,'Product Families'!$A:$A,'Product Families'!$G:$G),"")</f>
        <v/>
      </c>
      <c r="J4268" s="7" t="str">
        <f>IFERROR(ROUND(AVERAGEIF('Week 1 - Making'!$B:$B,'Product List'!$A4268,'Week 1 - Making'!$P:$P),0),"")</f>
        <v/>
      </c>
      <c r="K4268" s="7" t="str">
        <f>IFERROR(ROUND(AVERAGEIF('Week 2 - Making'!$B:$B,'Product List'!$A4268,'Week 2 - Making'!$P:$P),0),"")</f>
        <v/>
      </c>
      <c r="L4268" s="263" t="str">
        <f>IFERROR(ROUND(AVERAGEIF('Week 3 - Making'!$B:$B,'Product List'!$A4268,'Week 3 - Making'!$P:$P),0),"")</f>
        <v/>
      </c>
      <c r="M4268" s="7" t="str">
        <f>IFERROR(ROUND(AVERAGEIF('Week 4 - Making'!$B:$B,'Product List'!$A4268,'Week 4 - Making'!$P:$P),0),"")</f>
        <v/>
      </c>
      <c r="N4268" s="7" t="str">
        <f>IFERROR(ROUND(AVERAGEIF('Week 5 - Making'!$B:$B,'Product List'!$A4268,'Week 5 - Making'!$P:$P),0),"")</f>
        <v/>
      </c>
      <c r="O4268" s="7"/>
      <c r="P4268" s="7" t="str">
        <f t="array" ref="P4268">iferror(xlookup(C4268,'Product Families'!A:A,'Product Families'!S:S),"")</f>
        <v/>
      </c>
    </row>
    <row r="4269" ht="14.25" customHeight="1">
      <c r="A4269" s="122"/>
      <c r="B4269" s="270"/>
      <c r="C4269" s="122"/>
      <c r="D4269" s="7" t="str">
        <f t="array" ref="D4269">IFERROR(XLOOKUP($C4269,'Product Families'!$A:$A,'Product Families'!$D:$D),"")</f>
        <v/>
      </c>
      <c r="E4269" s="7" t="str">
        <f t="array" ref="E4269">IFERROR(XLOOKUP($C4269,'Product Families'!$A:$A,'Product Families'!$E:$E),"")</f>
        <v/>
      </c>
      <c r="F4269" s="7" t="str">
        <f t="array" ref="F4269">IFERROR(XLOOKUP($C4269,'Product Families'!$A:$A,'Product Families'!$F:$F),"")</f>
        <v/>
      </c>
      <c r="G4269" s="7" t="str">
        <f t="array" ref="G4269">IFERROR(XLOOKUP($C4269,'Product Families'!$A:$A,'Product Families'!$G:$G),"")</f>
        <v/>
      </c>
      <c r="J4269" s="7" t="str">
        <f>IFERROR(ROUND(AVERAGEIF('Week 1 - Making'!$B:$B,'Product List'!$A4269,'Week 1 - Making'!$P:$P),0),"")</f>
        <v/>
      </c>
      <c r="K4269" s="7" t="str">
        <f>IFERROR(ROUND(AVERAGEIF('Week 2 - Making'!$B:$B,'Product List'!$A4269,'Week 2 - Making'!$P:$P),0),"")</f>
        <v/>
      </c>
      <c r="L4269" s="263" t="str">
        <f>IFERROR(ROUND(AVERAGEIF('Week 3 - Making'!$B:$B,'Product List'!$A4269,'Week 3 - Making'!$P:$P),0),"")</f>
        <v/>
      </c>
      <c r="M4269" s="7" t="str">
        <f>IFERROR(ROUND(AVERAGEIF('Week 4 - Making'!$B:$B,'Product List'!$A4269,'Week 4 - Making'!$P:$P),0),"")</f>
        <v/>
      </c>
      <c r="N4269" s="7" t="str">
        <f>IFERROR(ROUND(AVERAGEIF('Week 5 - Making'!$B:$B,'Product List'!$A4269,'Week 5 - Making'!$P:$P),0),"")</f>
        <v/>
      </c>
      <c r="O4269" s="7"/>
      <c r="P4269" s="7" t="str">
        <f t="array" ref="P4269">iferror(xlookup(C4269,'Product Families'!A:A,'Product Families'!S:S),"")</f>
        <v/>
      </c>
    </row>
    <row r="4270" ht="14.25" customHeight="1">
      <c r="A4270" s="122"/>
      <c r="B4270" s="270"/>
      <c r="C4270" s="122"/>
      <c r="D4270" s="7" t="str">
        <f t="array" ref="D4270">IFERROR(XLOOKUP($C4270,'Product Families'!$A:$A,'Product Families'!$D:$D),"")</f>
        <v/>
      </c>
      <c r="E4270" s="7" t="str">
        <f t="array" ref="E4270">IFERROR(XLOOKUP($C4270,'Product Families'!$A:$A,'Product Families'!$E:$E),"")</f>
        <v/>
      </c>
      <c r="F4270" s="7" t="str">
        <f t="array" ref="F4270">IFERROR(XLOOKUP($C4270,'Product Families'!$A:$A,'Product Families'!$F:$F),"")</f>
        <v/>
      </c>
      <c r="G4270" s="7" t="str">
        <f t="array" ref="G4270">IFERROR(XLOOKUP($C4270,'Product Families'!$A:$A,'Product Families'!$G:$G),"")</f>
        <v/>
      </c>
      <c r="J4270" s="7" t="str">
        <f>IFERROR(ROUND(AVERAGEIF('Week 1 - Making'!$B:$B,'Product List'!$A4270,'Week 1 - Making'!$P:$P),0),"")</f>
        <v/>
      </c>
      <c r="K4270" s="7" t="str">
        <f>IFERROR(ROUND(AVERAGEIF('Week 2 - Making'!$B:$B,'Product List'!$A4270,'Week 2 - Making'!$P:$P),0),"")</f>
        <v/>
      </c>
      <c r="L4270" s="263" t="str">
        <f>IFERROR(ROUND(AVERAGEIF('Week 3 - Making'!$B:$B,'Product List'!$A4270,'Week 3 - Making'!$P:$P),0),"")</f>
        <v/>
      </c>
      <c r="M4270" s="7" t="str">
        <f>IFERROR(ROUND(AVERAGEIF('Week 4 - Making'!$B:$B,'Product List'!$A4270,'Week 4 - Making'!$P:$P),0),"")</f>
        <v/>
      </c>
      <c r="N4270" s="7" t="str">
        <f>IFERROR(ROUND(AVERAGEIF('Week 5 - Making'!$B:$B,'Product List'!$A4270,'Week 5 - Making'!$P:$P),0),"")</f>
        <v/>
      </c>
      <c r="O4270" s="7"/>
      <c r="P4270" s="7" t="str">
        <f t="array" ref="P4270">iferror(xlookup(C4270,'Product Families'!A:A,'Product Families'!S:S),"")</f>
        <v/>
      </c>
    </row>
    <row r="4271" ht="14.25" customHeight="1">
      <c r="A4271" s="122"/>
      <c r="B4271" s="270"/>
      <c r="C4271" s="122"/>
      <c r="D4271" s="7" t="str">
        <f t="array" ref="D4271">IFERROR(XLOOKUP($C4271,'Product Families'!$A:$A,'Product Families'!$D:$D),"")</f>
        <v/>
      </c>
      <c r="E4271" s="7" t="str">
        <f t="array" ref="E4271">IFERROR(XLOOKUP($C4271,'Product Families'!$A:$A,'Product Families'!$E:$E),"")</f>
        <v/>
      </c>
      <c r="F4271" s="7" t="str">
        <f t="array" ref="F4271">IFERROR(XLOOKUP($C4271,'Product Families'!$A:$A,'Product Families'!$F:$F),"")</f>
        <v/>
      </c>
      <c r="G4271" s="7" t="str">
        <f t="array" ref="G4271">IFERROR(XLOOKUP($C4271,'Product Families'!$A:$A,'Product Families'!$G:$G),"")</f>
        <v/>
      </c>
      <c r="J4271" s="7" t="str">
        <f>IFERROR(ROUND(AVERAGEIF('Week 1 - Making'!$B:$B,'Product List'!$A4271,'Week 1 - Making'!$P:$P),0),"")</f>
        <v/>
      </c>
      <c r="K4271" s="7" t="str">
        <f>IFERROR(ROUND(AVERAGEIF('Week 2 - Making'!$B:$B,'Product List'!$A4271,'Week 2 - Making'!$P:$P),0),"")</f>
        <v/>
      </c>
      <c r="L4271" s="263" t="str">
        <f>IFERROR(ROUND(AVERAGEIF('Week 3 - Making'!$B:$B,'Product List'!$A4271,'Week 3 - Making'!$P:$P),0),"")</f>
        <v/>
      </c>
      <c r="M4271" s="7" t="str">
        <f>IFERROR(ROUND(AVERAGEIF('Week 4 - Making'!$B:$B,'Product List'!$A4271,'Week 4 - Making'!$P:$P),0),"")</f>
        <v/>
      </c>
      <c r="N4271" s="7" t="str">
        <f>IFERROR(ROUND(AVERAGEIF('Week 5 - Making'!$B:$B,'Product List'!$A4271,'Week 5 - Making'!$P:$P),0),"")</f>
        <v/>
      </c>
      <c r="O4271" s="7"/>
      <c r="P4271" s="7" t="str">
        <f t="array" ref="P4271">iferror(xlookup(C4271,'Product Families'!A:A,'Product Families'!S:S),"")</f>
        <v/>
      </c>
    </row>
    <row r="4272" ht="14.25" customHeight="1">
      <c r="A4272" s="122"/>
      <c r="B4272" s="270"/>
      <c r="C4272" s="122"/>
      <c r="D4272" s="7" t="str">
        <f t="array" ref="D4272">IFERROR(XLOOKUP($C4272,'Product Families'!$A:$A,'Product Families'!$D:$D),"")</f>
        <v/>
      </c>
      <c r="E4272" s="7" t="str">
        <f t="array" ref="E4272">IFERROR(XLOOKUP($C4272,'Product Families'!$A:$A,'Product Families'!$E:$E),"")</f>
        <v/>
      </c>
      <c r="F4272" s="7" t="str">
        <f t="array" ref="F4272">IFERROR(XLOOKUP($C4272,'Product Families'!$A:$A,'Product Families'!$F:$F),"")</f>
        <v/>
      </c>
      <c r="G4272" s="7" t="str">
        <f t="array" ref="G4272">IFERROR(XLOOKUP($C4272,'Product Families'!$A:$A,'Product Families'!$G:$G),"")</f>
        <v/>
      </c>
      <c r="J4272" s="7" t="str">
        <f>IFERROR(ROUND(AVERAGEIF('Week 1 - Making'!$B:$B,'Product List'!$A4272,'Week 1 - Making'!$P:$P),0),"")</f>
        <v/>
      </c>
      <c r="K4272" s="7" t="str">
        <f>IFERROR(ROUND(AVERAGEIF('Week 2 - Making'!$B:$B,'Product List'!$A4272,'Week 2 - Making'!$P:$P),0),"")</f>
        <v/>
      </c>
      <c r="L4272" s="263" t="str">
        <f>IFERROR(ROUND(AVERAGEIF('Week 3 - Making'!$B:$B,'Product List'!$A4272,'Week 3 - Making'!$P:$P),0),"")</f>
        <v/>
      </c>
      <c r="M4272" s="7" t="str">
        <f>IFERROR(ROUND(AVERAGEIF('Week 4 - Making'!$B:$B,'Product List'!$A4272,'Week 4 - Making'!$P:$P),0),"")</f>
        <v/>
      </c>
      <c r="N4272" s="7" t="str">
        <f>IFERROR(ROUND(AVERAGEIF('Week 5 - Making'!$B:$B,'Product List'!$A4272,'Week 5 - Making'!$P:$P),0),"")</f>
        <v/>
      </c>
      <c r="O4272" s="7"/>
      <c r="P4272" s="7" t="str">
        <f t="array" ref="P4272">iferror(xlookup(C4272,'Product Families'!A:A,'Product Families'!S:S),"")</f>
        <v/>
      </c>
    </row>
    <row r="4273" ht="14.25" customHeight="1">
      <c r="A4273" s="122"/>
      <c r="B4273" s="270"/>
      <c r="C4273" s="122"/>
      <c r="D4273" s="7" t="str">
        <f t="array" ref="D4273">IFERROR(XLOOKUP($C4273,'Product Families'!$A:$A,'Product Families'!$D:$D),"")</f>
        <v/>
      </c>
      <c r="E4273" s="7" t="str">
        <f t="array" ref="E4273">IFERROR(XLOOKUP($C4273,'Product Families'!$A:$A,'Product Families'!$E:$E),"")</f>
        <v/>
      </c>
      <c r="F4273" s="7" t="str">
        <f t="array" ref="F4273">IFERROR(XLOOKUP($C4273,'Product Families'!$A:$A,'Product Families'!$F:$F),"")</f>
        <v/>
      </c>
      <c r="G4273" s="7" t="str">
        <f t="array" ref="G4273">IFERROR(XLOOKUP($C4273,'Product Families'!$A:$A,'Product Families'!$G:$G),"")</f>
        <v/>
      </c>
      <c r="J4273" s="7" t="str">
        <f>IFERROR(ROUND(AVERAGEIF('Week 1 - Making'!$B:$B,'Product List'!$A4273,'Week 1 - Making'!$P:$P),0),"")</f>
        <v/>
      </c>
      <c r="K4273" s="7" t="str">
        <f>IFERROR(ROUND(AVERAGEIF('Week 2 - Making'!$B:$B,'Product List'!$A4273,'Week 2 - Making'!$P:$P),0),"")</f>
        <v/>
      </c>
      <c r="L4273" s="263" t="str">
        <f>IFERROR(ROUND(AVERAGEIF('Week 3 - Making'!$B:$B,'Product List'!$A4273,'Week 3 - Making'!$P:$P),0),"")</f>
        <v/>
      </c>
      <c r="M4273" s="7" t="str">
        <f>IFERROR(ROUND(AVERAGEIF('Week 4 - Making'!$B:$B,'Product List'!$A4273,'Week 4 - Making'!$P:$P),0),"")</f>
        <v/>
      </c>
      <c r="N4273" s="7" t="str">
        <f>IFERROR(ROUND(AVERAGEIF('Week 5 - Making'!$B:$B,'Product List'!$A4273,'Week 5 - Making'!$P:$P),0),"")</f>
        <v/>
      </c>
      <c r="O4273" s="7"/>
      <c r="P4273" s="7" t="str">
        <f t="array" ref="P4273">iferror(xlookup(C4273,'Product Families'!A:A,'Product Families'!S:S),"")</f>
        <v/>
      </c>
    </row>
    <row r="4274" ht="14.25" customHeight="1">
      <c r="A4274" s="122"/>
      <c r="B4274" s="270"/>
      <c r="C4274" s="122"/>
      <c r="D4274" s="7" t="str">
        <f t="array" ref="D4274">IFERROR(XLOOKUP($C4274,'Product Families'!$A:$A,'Product Families'!$D:$D),"")</f>
        <v/>
      </c>
      <c r="E4274" s="7" t="str">
        <f t="array" ref="E4274">IFERROR(XLOOKUP($C4274,'Product Families'!$A:$A,'Product Families'!$E:$E),"")</f>
        <v/>
      </c>
      <c r="F4274" s="7" t="str">
        <f t="array" ref="F4274">IFERROR(XLOOKUP($C4274,'Product Families'!$A:$A,'Product Families'!$F:$F),"")</f>
        <v/>
      </c>
      <c r="G4274" s="7" t="str">
        <f t="array" ref="G4274">IFERROR(XLOOKUP($C4274,'Product Families'!$A:$A,'Product Families'!$G:$G),"")</f>
        <v/>
      </c>
      <c r="J4274" s="7" t="str">
        <f>IFERROR(ROUND(AVERAGEIF('Week 1 - Making'!$B:$B,'Product List'!$A4274,'Week 1 - Making'!$P:$P),0),"")</f>
        <v/>
      </c>
      <c r="K4274" s="7" t="str">
        <f>IFERROR(ROUND(AVERAGEIF('Week 2 - Making'!$B:$B,'Product List'!$A4274,'Week 2 - Making'!$P:$P),0),"")</f>
        <v/>
      </c>
      <c r="L4274" s="263" t="str">
        <f>IFERROR(ROUND(AVERAGEIF('Week 3 - Making'!$B:$B,'Product List'!$A4274,'Week 3 - Making'!$P:$P),0),"")</f>
        <v/>
      </c>
      <c r="M4274" s="7" t="str">
        <f>IFERROR(ROUND(AVERAGEIF('Week 4 - Making'!$B:$B,'Product List'!$A4274,'Week 4 - Making'!$P:$P),0),"")</f>
        <v/>
      </c>
      <c r="N4274" s="7" t="str">
        <f>IFERROR(ROUND(AVERAGEIF('Week 5 - Making'!$B:$B,'Product List'!$A4274,'Week 5 - Making'!$P:$P),0),"")</f>
        <v/>
      </c>
      <c r="O4274" s="7"/>
      <c r="P4274" s="7" t="str">
        <f t="array" ref="P4274">iferror(xlookup(C4274,'Product Families'!A:A,'Product Families'!S:S),"")</f>
        <v/>
      </c>
    </row>
    <row r="4275" ht="14.25" customHeight="1">
      <c r="A4275" s="122"/>
      <c r="B4275" s="270"/>
      <c r="C4275" s="122"/>
      <c r="D4275" s="7" t="str">
        <f t="array" ref="D4275">IFERROR(XLOOKUP($C4275,'Product Families'!$A:$A,'Product Families'!$D:$D),"")</f>
        <v/>
      </c>
      <c r="E4275" s="7" t="str">
        <f t="array" ref="E4275">IFERROR(XLOOKUP($C4275,'Product Families'!$A:$A,'Product Families'!$E:$E),"")</f>
        <v/>
      </c>
      <c r="F4275" s="7" t="str">
        <f t="array" ref="F4275">IFERROR(XLOOKUP($C4275,'Product Families'!$A:$A,'Product Families'!$F:$F),"")</f>
        <v/>
      </c>
      <c r="G4275" s="7" t="str">
        <f t="array" ref="G4275">IFERROR(XLOOKUP($C4275,'Product Families'!$A:$A,'Product Families'!$G:$G),"")</f>
        <v/>
      </c>
      <c r="J4275" s="7" t="str">
        <f>IFERROR(ROUND(AVERAGEIF('Week 1 - Making'!$B:$B,'Product List'!$A4275,'Week 1 - Making'!$P:$P),0),"")</f>
        <v/>
      </c>
      <c r="K4275" s="7" t="str">
        <f>IFERROR(ROUND(AVERAGEIF('Week 2 - Making'!$B:$B,'Product List'!$A4275,'Week 2 - Making'!$P:$P),0),"")</f>
        <v/>
      </c>
      <c r="L4275" s="263" t="str">
        <f>IFERROR(ROUND(AVERAGEIF('Week 3 - Making'!$B:$B,'Product List'!$A4275,'Week 3 - Making'!$P:$P),0),"")</f>
        <v/>
      </c>
      <c r="M4275" s="7" t="str">
        <f>IFERROR(ROUND(AVERAGEIF('Week 4 - Making'!$B:$B,'Product List'!$A4275,'Week 4 - Making'!$P:$P),0),"")</f>
        <v/>
      </c>
      <c r="N4275" s="7" t="str">
        <f>IFERROR(ROUND(AVERAGEIF('Week 5 - Making'!$B:$B,'Product List'!$A4275,'Week 5 - Making'!$P:$P),0),"")</f>
        <v/>
      </c>
      <c r="O4275" s="7"/>
      <c r="P4275" s="7" t="str">
        <f t="array" ref="P4275">iferror(xlookup(C4275,'Product Families'!A:A,'Product Families'!S:S),"")</f>
        <v/>
      </c>
    </row>
    <row r="4276" ht="14.25" customHeight="1">
      <c r="A4276" s="122"/>
      <c r="B4276" s="270"/>
      <c r="C4276" s="122"/>
      <c r="D4276" s="7" t="str">
        <f t="array" ref="D4276">IFERROR(XLOOKUP($C4276,'Product Families'!$A:$A,'Product Families'!$D:$D),"")</f>
        <v/>
      </c>
      <c r="E4276" s="7" t="str">
        <f t="array" ref="E4276">IFERROR(XLOOKUP($C4276,'Product Families'!$A:$A,'Product Families'!$E:$E),"")</f>
        <v/>
      </c>
      <c r="F4276" s="7" t="str">
        <f t="array" ref="F4276">IFERROR(XLOOKUP($C4276,'Product Families'!$A:$A,'Product Families'!$F:$F),"")</f>
        <v/>
      </c>
      <c r="G4276" s="7" t="str">
        <f t="array" ref="G4276">IFERROR(XLOOKUP($C4276,'Product Families'!$A:$A,'Product Families'!$G:$G),"")</f>
        <v/>
      </c>
      <c r="J4276" s="7" t="str">
        <f>IFERROR(ROUND(AVERAGEIF('Week 1 - Making'!$B:$B,'Product List'!$A4276,'Week 1 - Making'!$P:$P),0),"")</f>
        <v/>
      </c>
      <c r="K4276" s="7" t="str">
        <f>IFERROR(ROUND(AVERAGEIF('Week 2 - Making'!$B:$B,'Product List'!$A4276,'Week 2 - Making'!$P:$P),0),"")</f>
        <v/>
      </c>
      <c r="L4276" s="263" t="str">
        <f>IFERROR(ROUND(AVERAGEIF('Week 3 - Making'!$B:$B,'Product List'!$A4276,'Week 3 - Making'!$P:$P),0),"")</f>
        <v/>
      </c>
      <c r="M4276" s="7" t="str">
        <f>IFERROR(ROUND(AVERAGEIF('Week 4 - Making'!$B:$B,'Product List'!$A4276,'Week 4 - Making'!$P:$P),0),"")</f>
        <v/>
      </c>
      <c r="N4276" s="7" t="str">
        <f>IFERROR(ROUND(AVERAGEIF('Week 5 - Making'!$B:$B,'Product List'!$A4276,'Week 5 - Making'!$P:$P),0),"")</f>
        <v/>
      </c>
      <c r="O4276" s="7"/>
      <c r="P4276" s="7" t="str">
        <f t="array" ref="P4276">iferror(xlookup(C4276,'Product Families'!A:A,'Product Families'!S:S),"")</f>
        <v/>
      </c>
    </row>
    <row r="4277" ht="14.25" customHeight="1">
      <c r="A4277" s="122"/>
      <c r="B4277" s="270"/>
      <c r="C4277" s="122"/>
      <c r="D4277" s="7" t="str">
        <f t="array" ref="D4277">IFERROR(XLOOKUP($C4277,'Product Families'!$A:$A,'Product Families'!$D:$D),"")</f>
        <v/>
      </c>
      <c r="E4277" s="7" t="str">
        <f t="array" ref="E4277">IFERROR(XLOOKUP($C4277,'Product Families'!$A:$A,'Product Families'!$E:$E),"")</f>
        <v/>
      </c>
      <c r="F4277" s="7" t="str">
        <f t="array" ref="F4277">IFERROR(XLOOKUP($C4277,'Product Families'!$A:$A,'Product Families'!$F:$F),"")</f>
        <v/>
      </c>
      <c r="G4277" s="7" t="str">
        <f t="array" ref="G4277">IFERROR(XLOOKUP($C4277,'Product Families'!$A:$A,'Product Families'!$G:$G),"")</f>
        <v/>
      </c>
      <c r="J4277" s="7" t="str">
        <f>IFERROR(ROUND(AVERAGEIF('Week 1 - Making'!$B:$B,'Product List'!$A4277,'Week 1 - Making'!$P:$P),0),"")</f>
        <v/>
      </c>
      <c r="K4277" s="7" t="str">
        <f>IFERROR(ROUND(AVERAGEIF('Week 2 - Making'!$B:$B,'Product List'!$A4277,'Week 2 - Making'!$P:$P),0),"")</f>
        <v/>
      </c>
      <c r="L4277" s="263" t="str">
        <f>IFERROR(ROUND(AVERAGEIF('Week 3 - Making'!$B:$B,'Product List'!$A4277,'Week 3 - Making'!$P:$P),0),"")</f>
        <v/>
      </c>
      <c r="M4277" s="7" t="str">
        <f>IFERROR(ROUND(AVERAGEIF('Week 4 - Making'!$B:$B,'Product List'!$A4277,'Week 4 - Making'!$P:$P),0),"")</f>
        <v/>
      </c>
      <c r="N4277" s="7" t="str">
        <f>IFERROR(ROUND(AVERAGEIF('Week 5 - Making'!$B:$B,'Product List'!$A4277,'Week 5 - Making'!$P:$P),0),"")</f>
        <v/>
      </c>
      <c r="O4277" s="7"/>
      <c r="P4277" s="7" t="str">
        <f t="array" ref="P4277">iferror(xlookup(C4277,'Product Families'!A:A,'Product Families'!S:S),"")</f>
        <v/>
      </c>
    </row>
    <row r="4278" ht="14.25" customHeight="1">
      <c r="A4278" s="122"/>
      <c r="B4278" s="270"/>
      <c r="C4278" s="122"/>
      <c r="D4278" s="7" t="str">
        <f t="array" ref="D4278">IFERROR(XLOOKUP($C4278,'Product Families'!$A:$A,'Product Families'!$D:$D),"")</f>
        <v/>
      </c>
      <c r="E4278" s="7" t="str">
        <f t="array" ref="E4278">IFERROR(XLOOKUP($C4278,'Product Families'!$A:$A,'Product Families'!$E:$E),"")</f>
        <v/>
      </c>
      <c r="F4278" s="7" t="str">
        <f t="array" ref="F4278">IFERROR(XLOOKUP($C4278,'Product Families'!$A:$A,'Product Families'!$F:$F),"")</f>
        <v/>
      </c>
      <c r="G4278" s="7" t="str">
        <f t="array" ref="G4278">IFERROR(XLOOKUP($C4278,'Product Families'!$A:$A,'Product Families'!$G:$G),"")</f>
        <v/>
      </c>
      <c r="J4278" s="7" t="str">
        <f>IFERROR(ROUND(AVERAGEIF('Week 1 - Making'!$B:$B,'Product List'!$A4278,'Week 1 - Making'!$P:$P),0),"")</f>
        <v/>
      </c>
      <c r="K4278" s="7" t="str">
        <f>IFERROR(ROUND(AVERAGEIF('Week 2 - Making'!$B:$B,'Product List'!$A4278,'Week 2 - Making'!$P:$P),0),"")</f>
        <v/>
      </c>
      <c r="L4278" s="263" t="str">
        <f>IFERROR(ROUND(AVERAGEIF('Week 3 - Making'!$B:$B,'Product List'!$A4278,'Week 3 - Making'!$P:$P),0),"")</f>
        <v/>
      </c>
      <c r="M4278" s="7" t="str">
        <f>IFERROR(ROUND(AVERAGEIF('Week 4 - Making'!$B:$B,'Product List'!$A4278,'Week 4 - Making'!$P:$P),0),"")</f>
        <v/>
      </c>
      <c r="N4278" s="7" t="str">
        <f>IFERROR(ROUND(AVERAGEIF('Week 5 - Making'!$B:$B,'Product List'!$A4278,'Week 5 - Making'!$P:$P),0),"")</f>
        <v/>
      </c>
      <c r="O4278" s="7"/>
      <c r="P4278" s="7" t="str">
        <f t="array" ref="P4278">iferror(xlookup(C4278,'Product Families'!A:A,'Product Families'!S:S),"")</f>
        <v/>
      </c>
    </row>
    <row r="4279" ht="14.25" customHeight="1">
      <c r="A4279" s="122"/>
      <c r="B4279" s="270"/>
      <c r="C4279" s="122"/>
      <c r="D4279" s="7" t="str">
        <f t="array" ref="D4279">IFERROR(XLOOKUP($C4279,'Product Families'!$A:$A,'Product Families'!$D:$D),"")</f>
        <v/>
      </c>
      <c r="E4279" s="7" t="str">
        <f t="array" ref="E4279">IFERROR(XLOOKUP($C4279,'Product Families'!$A:$A,'Product Families'!$E:$E),"")</f>
        <v/>
      </c>
      <c r="F4279" s="7" t="str">
        <f t="array" ref="F4279">IFERROR(XLOOKUP($C4279,'Product Families'!$A:$A,'Product Families'!$F:$F),"")</f>
        <v/>
      </c>
      <c r="G4279" s="7" t="str">
        <f t="array" ref="G4279">IFERROR(XLOOKUP($C4279,'Product Families'!$A:$A,'Product Families'!$G:$G),"")</f>
        <v/>
      </c>
      <c r="J4279" s="7" t="str">
        <f>IFERROR(ROUND(AVERAGEIF('Week 1 - Making'!$B:$B,'Product List'!$A4279,'Week 1 - Making'!$P:$P),0),"")</f>
        <v/>
      </c>
      <c r="K4279" s="7" t="str">
        <f>IFERROR(ROUND(AVERAGEIF('Week 2 - Making'!$B:$B,'Product List'!$A4279,'Week 2 - Making'!$P:$P),0),"")</f>
        <v/>
      </c>
      <c r="L4279" s="263" t="str">
        <f>IFERROR(ROUND(AVERAGEIF('Week 3 - Making'!$B:$B,'Product List'!$A4279,'Week 3 - Making'!$P:$P),0),"")</f>
        <v/>
      </c>
      <c r="M4279" s="7" t="str">
        <f>IFERROR(ROUND(AVERAGEIF('Week 4 - Making'!$B:$B,'Product List'!$A4279,'Week 4 - Making'!$P:$P),0),"")</f>
        <v/>
      </c>
      <c r="N4279" s="7" t="str">
        <f>IFERROR(ROUND(AVERAGEIF('Week 5 - Making'!$B:$B,'Product List'!$A4279,'Week 5 - Making'!$P:$P),0),"")</f>
        <v/>
      </c>
      <c r="O4279" s="7"/>
      <c r="P4279" s="7" t="str">
        <f t="array" ref="P4279">iferror(xlookup(C4279,'Product Families'!A:A,'Product Families'!S:S),"")</f>
        <v/>
      </c>
    </row>
    <row r="4280" ht="14.25" customHeight="1">
      <c r="A4280" s="122"/>
      <c r="B4280" s="270"/>
      <c r="C4280" s="122"/>
      <c r="D4280" s="7" t="str">
        <f t="array" ref="D4280">IFERROR(XLOOKUP($C4280,'Product Families'!$A:$A,'Product Families'!$D:$D),"")</f>
        <v/>
      </c>
      <c r="E4280" s="7" t="str">
        <f t="array" ref="E4280">IFERROR(XLOOKUP($C4280,'Product Families'!$A:$A,'Product Families'!$E:$E),"")</f>
        <v/>
      </c>
      <c r="F4280" s="7" t="str">
        <f t="array" ref="F4280">IFERROR(XLOOKUP($C4280,'Product Families'!$A:$A,'Product Families'!$F:$F),"")</f>
        <v/>
      </c>
      <c r="G4280" s="7" t="str">
        <f t="array" ref="G4280">IFERROR(XLOOKUP($C4280,'Product Families'!$A:$A,'Product Families'!$G:$G),"")</f>
        <v/>
      </c>
      <c r="J4280" s="7" t="str">
        <f>IFERROR(ROUND(AVERAGEIF('Week 1 - Making'!$B:$B,'Product List'!$A4280,'Week 1 - Making'!$P:$P),0),"")</f>
        <v/>
      </c>
      <c r="K4280" s="7" t="str">
        <f>IFERROR(ROUND(AVERAGEIF('Week 2 - Making'!$B:$B,'Product List'!$A4280,'Week 2 - Making'!$P:$P),0),"")</f>
        <v/>
      </c>
      <c r="L4280" s="263" t="str">
        <f>IFERROR(ROUND(AVERAGEIF('Week 3 - Making'!$B:$B,'Product List'!$A4280,'Week 3 - Making'!$P:$P),0),"")</f>
        <v/>
      </c>
      <c r="M4280" s="7" t="str">
        <f>IFERROR(ROUND(AVERAGEIF('Week 4 - Making'!$B:$B,'Product List'!$A4280,'Week 4 - Making'!$P:$P),0),"")</f>
        <v/>
      </c>
      <c r="N4280" s="7" t="str">
        <f>IFERROR(ROUND(AVERAGEIF('Week 5 - Making'!$B:$B,'Product List'!$A4280,'Week 5 - Making'!$P:$P),0),"")</f>
        <v/>
      </c>
      <c r="O4280" s="7"/>
      <c r="P4280" s="7" t="str">
        <f t="array" ref="P4280">iferror(xlookup(C4280,'Product Families'!A:A,'Product Families'!S:S),"")</f>
        <v/>
      </c>
    </row>
    <row r="4281" ht="14.25" customHeight="1">
      <c r="A4281" s="122"/>
      <c r="B4281" s="270"/>
      <c r="C4281" s="122"/>
      <c r="D4281" s="7" t="str">
        <f t="array" ref="D4281">IFERROR(XLOOKUP($C4281,'Product Families'!$A:$A,'Product Families'!$D:$D),"")</f>
        <v/>
      </c>
      <c r="E4281" s="7" t="str">
        <f t="array" ref="E4281">IFERROR(XLOOKUP($C4281,'Product Families'!$A:$A,'Product Families'!$E:$E),"")</f>
        <v/>
      </c>
      <c r="F4281" s="7" t="str">
        <f t="array" ref="F4281">IFERROR(XLOOKUP($C4281,'Product Families'!$A:$A,'Product Families'!$F:$F),"")</f>
        <v/>
      </c>
      <c r="G4281" s="7" t="str">
        <f t="array" ref="G4281">IFERROR(XLOOKUP($C4281,'Product Families'!$A:$A,'Product Families'!$G:$G),"")</f>
        <v/>
      </c>
      <c r="J4281" s="7" t="str">
        <f>IFERROR(ROUND(AVERAGEIF('Week 1 - Making'!$B:$B,'Product List'!$A4281,'Week 1 - Making'!$P:$P),0),"")</f>
        <v/>
      </c>
      <c r="K4281" s="7" t="str">
        <f>IFERROR(ROUND(AVERAGEIF('Week 2 - Making'!$B:$B,'Product List'!$A4281,'Week 2 - Making'!$P:$P),0),"")</f>
        <v/>
      </c>
      <c r="L4281" s="263" t="str">
        <f>IFERROR(ROUND(AVERAGEIF('Week 3 - Making'!$B:$B,'Product List'!$A4281,'Week 3 - Making'!$P:$P),0),"")</f>
        <v/>
      </c>
      <c r="M4281" s="7" t="str">
        <f>IFERROR(ROUND(AVERAGEIF('Week 4 - Making'!$B:$B,'Product List'!$A4281,'Week 4 - Making'!$P:$P),0),"")</f>
        <v/>
      </c>
      <c r="N4281" s="7" t="str">
        <f>IFERROR(ROUND(AVERAGEIF('Week 5 - Making'!$B:$B,'Product List'!$A4281,'Week 5 - Making'!$P:$P),0),"")</f>
        <v/>
      </c>
      <c r="O4281" s="7"/>
      <c r="P4281" s="7" t="str">
        <f t="array" ref="P4281">iferror(xlookup(C4281,'Product Families'!A:A,'Product Families'!S:S),"")</f>
        <v/>
      </c>
    </row>
    <row r="4282" ht="14.25" customHeight="1">
      <c r="A4282" s="122"/>
      <c r="B4282" s="270"/>
      <c r="C4282" s="122"/>
      <c r="D4282" s="7" t="str">
        <f t="array" ref="D4282">IFERROR(XLOOKUP($C4282,'Product Families'!$A:$A,'Product Families'!$D:$D),"")</f>
        <v/>
      </c>
      <c r="E4282" s="7" t="str">
        <f t="array" ref="E4282">IFERROR(XLOOKUP($C4282,'Product Families'!$A:$A,'Product Families'!$E:$E),"")</f>
        <v/>
      </c>
      <c r="F4282" s="7" t="str">
        <f t="array" ref="F4282">IFERROR(XLOOKUP($C4282,'Product Families'!$A:$A,'Product Families'!$F:$F),"")</f>
        <v/>
      </c>
      <c r="G4282" s="7" t="str">
        <f t="array" ref="G4282">IFERROR(XLOOKUP($C4282,'Product Families'!$A:$A,'Product Families'!$G:$G),"")</f>
        <v/>
      </c>
      <c r="J4282" s="7" t="str">
        <f>IFERROR(ROUND(AVERAGEIF('Week 1 - Making'!$B:$B,'Product List'!$A4282,'Week 1 - Making'!$P:$P),0),"")</f>
        <v/>
      </c>
      <c r="K4282" s="7" t="str">
        <f>IFERROR(ROUND(AVERAGEIF('Week 2 - Making'!$B:$B,'Product List'!$A4282,'Week 2 - Making'!$P:$P),0),"")</f>
        <v/>
      </c>
      <c r="L4282" s="263" t="str">
        <f>IFERROR(ROUND(AVERAGEIF('Week 3 - Making'!$B:$B,'Product List'!$A4282,'Week 3 - Making'!$P:$P),0),"")</f>
        <v/>
      </c>
      <c r="M4282" s="7" t="str">
        <f>IFERROR(ROUND(AVERAGEIF('Week 4 - Making'!$B:$B,'Product List'!$A4282,'Week 4 - Making'!$P:$P),0),"")</f>
        <v/>
      </c>
      <c r="N4282" s="7" t="str">
        <f>IFERROR(ROUND(AVERAGEIF('Week 5 - Making'!$B:$B,'Product List'!$A4282,'Week 5 - Making'!$P:$P),0),"")</f>
        <v/>
      </c>
      <c r="O4282" s="7"/>
      <c r="P4282" s="7" t="str">
        <f t="array" ref="P4282">iferror(xlookup(C4282,'Product Families'!A:A,'Product Families'!S:S),"")</f>
        <v/>
      </c>
    </row>
    <row r="4283" ht="14.25" customHeight="1">
      <c r="A4283" s="122"/>
      <c r="B4283" s="270"/>
      <c r="C4283" s="122"/>
      <c r="D4283" s="7" t="str">
        <f t="array" ref="D4283">IFERROR(XLOOKUP($C4283,'Product Families'!$A:$A,'Product Families'!$D:$D),"")</f>
        <v/>
      </c>
      <c r="E4283" s="7" t="str">
        <f t="array" ref="E4283">IFERROR(XLOOKUP($C4283,'Product Families'!$A:$A,'Product Families'!$E:$E),"")</f>
        <v/>
      </c>
      <c r="F4283" s="7" t="str">
        <f t="array" ref="F4283">IFERROR(XLOOKUP($C4283,'Product Families'!$A:$A,'Product Families'!$F:$F),"")</f>
        <v/>
      </c>
      <c r="G4283" s="7" t="str">
        <f t="array" ref="G4283">IFERROR(XLOOKUP($C4283,'Product Families'!$A:$A,'Product Families'!$G:$G),"")</f>
        <v/>
      </c>
      <c r="J4283" s="7" t="str">
        <f>IFERROR(ROUND(AVERAGEIF('Week 1 - Making'!$B:$B,'Product List'!$A4283,'Week 1 - Making'!$P:$P),0),"")</f>
        <v/>
      </c>
      <c r="K4283" s="7" t="str">
        <f>IFERROR(ROUND(AVERAGEIF('Week 2 - Making'!$B:$B,'Product List'!$A4283,'Week 2 - Making'!$P:$P),0),"")</f>
        <v/>
      </c>
      <c r="L4283" s="263" t="str">
        <f>IFERROR(ROUND(AVERAGEIF('Week 3 - Making'!$B:$B,'Product List'!$A4283,'Week 3 - Making'!$P:$P),0),"")</f>
        <v/>
      </c>
      <c r="M4283" s="7" t="str">
        <f>IFERROR(ROUND(AVERAGEIF('Week 4 - Making'!$B:$B,'Product List'!$A4283,'Week 4 - Making'!$P:$P),0),"")</f>
        <v/>
      </c>
      <c r="N4283" s="7" t="str">
        <f>IFERROR(ROUND(AVERAGEIF('Week 5 - Making'!$B:$B,'Product List'!$A4283,'Week 5 - Making'!$P:$P),0),"")</f>
        <v/>
      </c>
      <c r="O4283" s="7"/>
      <c r="P4283" s="7" t="str">
        <f t="array" ref="P4283">iferror(xlookup(C4283,'Product Families'!A:A,'Product Families'!S:S),"")</f>
        <v/>
      </c>
    </row>
    <row r="4284" ht="14.25" customHeight="1">
      <c r="A4284" s="122"/>
      <c r="B4284" s="270"/>
      <c r="C4284" s="122"/>
      <c r="D4284" s="7" t="str">
        <f t="array" ref="D4284">IFERROR(XLOOKUP($C4284,'Product Families'!$A:$A,'Product Families'!$D:$D),"")</f>
        <v/>
      </c>
      <c r="E4284" s="7" t="str">
        <f t="array" ref="E4284">IFERROR(XLOOKUP($C4284,'Product Families'!$A:$A,'Product Families'!$E:$E),"")</f>
        <v/>
      </c>
      <c r="F4284" s="7" t="str">
        <f t="array" ref="F4284">IFERROR(XLOOKUP($C4284,'Product Families'!$A:$A,'Product Families'!$F:$F),"")</f>
        <v/>
      </c>
      <c r="G4284" s="7" t="str">
        <f t="array" ref="G4284">IFERROR(XLOOKUP($C4284,'Product Families'!$A:$A,'Product Families'!$G:$G),"")</f>
        <v/>
      </c>
      <c r="J4284" s="7" t="str">
        <f>IFERROR(ROUND(AVERAGEIF('Week 1 - Making'!$B:$B,'Product List'!$A4284,'Week 1 - Making'!$P:$P),0),"")</f>
        <v/>
      </c>
      <c r="K4284" s="7" t="str">
        <f>IFERROR(ROUND(AVERAGEIF('Week 2 - Making'!$B:$B,'Product List'!$A4284,'Week 2 - Making'!$P:$P),0),"")</f>
        <v/>
      </c>
      <c r="L4284" s="263" t="str">
        <f>IFERROR(ROUND(AVERAGEIF('Week 3 - Making'!$B:$B,'Product List'!$A4284,'Week 3 - Making'!$P:$P),0),"")</f>
        <v/>
      </c>
      <c r="M4284" s="7" t="str">
        <f>IFERROR(ROUND(AVERAGEIF('Week 4 - Making'!$B:$B,'Product List'!$A4284,'Week 4 - Making'!$P:$P),0),"")</f>
        <v/>
      </c>
      <c r="N4284" s="7" t="str">
        <f>IFERROR(ROUND(AVERAGEIF('Week 5 - Making'!$B:$B,'Product List'!$A4284,'Week 5 - Making'!$P:$P),0),"")</f>
        <v/>
      </c>
      <c r="O4284" s="7"/>
      <c r="P4284" s="7" t="str">
        <f t="array" ref="P4284">iferror(xlookup(C4284,'Product Families'!A:A,'Product Families'!S:S),"")</f>
        <v/>
      </c>
    </row>
    <row r="4285" ht="14.25" customHeight="1">
      <c r="A4285" s="122"/>
      <c r="B4285" s="270"/>
      <c r="C4285" s="122"/>
      <c r="D4285" s="7" t="str">
        <f t="array" ref="D4285">IFERROR(XLOOKUP($C4285,'Product Families'!$A:$A,'Product Families'!$D:$D),"")</f>
        <v/>
      </c>
      <c r="E4285" s="7" t="str">
        <f t="array" ref="E4285">IFERROR(XLOOKUP($C4285,'Product Families'!$A:$A,'Product Families'!$E:$E),"")</f>
        <v/>
      </c>
      <c r="F4285" s="7" t="str">
        <f t="array" ref="F4285">IFERROR(XLOOKUP($C4285,'Product Families'!$A:$A,'Product Families'!$F:$F),"")</f>
        <v/>
      </c>
      <c r="G4285" s="7" t="str">
        <f t="array" ref="G4285">IFERROR(XLOOKUP($C4285,'Product Families'!$A:$A,'Product Families'!$G:$G),"")</f>
        <v/>
      </c>
      <c r="J4285" s="7" t="str">
        <f>IFERROR(ROUND(AVERAGEIF('Week 1 - Making'!$B:$B,'Product List'!$A4285,'Week 1 - Making'!$P:$P),0),"")</f>
        <v/>
      </c>
      <c r="K4285" s="7" t="str">
        <f>IFERROR(ROUND(AVERAGEIF('Week 2 - Making'!$B:$B,'Product List'!$A4285,'Week 2 - Making'!$P:$P),0),"")</f>
        <v/>
      </c>
      <c r="L4285" s="263" t="str">
        <f>IFERROR(ROUND(AVERAGEIF('Week 3 - Making'!$B:$B,'Product List'!$A4285,'Week 3 - Making'!$P:$P),0),"")</f>
        <v/>
      </c>
      <c r="M4285" s="7" t="str">
        <f>IFERROR(ROUND(AVERAGEIF('Week 4 - Making'!$B:$B,'Product List'!$A4285,'Week 4 - Making'!$P:$P),0),"")</f>
        <v/>
      </c>
      <c r="N4285" s="7" t="str">
        <f>IFERROR(ROUND(AVERAGEIF('Week 5 - Making'!$B:$B,'Product List'!$A4285,'Week 5 - Making'!$P:$P),0),"")</f>
        <v/>
      </c>
      <c r="O4285" s="7"/>
      <c r="P4285" s="7" t="str">
        <f t="array" ref="P4285">iferror(xlookup(C4285,'Product Families'!A:A,'Product Families'!S:S),"")</f>
        <v/>
      </c>
    </row>
    <row r="4286" ht="14.25" customHeight="1">
      <c r="A4286" s="122"/>
      <c r="B4286" s="270"/>
      <c r="C4286" s="122"/>
      <c r="D4286" s="7" t="str">
        <f t="array" ref="D4286">IFERROR(XLOOKUP($C4286,'Product Families'!$A:$A,'Product Families'!$D:$D),"")</f>
        <v/>
      </c>
      <c r="E4286" s="7" t="str">
        <f t="array" ref="E4286">IFERROR(XLOOKUP($C4286,'Product Families'!$A:$A,'Product Families'!$E:$E),"")</f>
        <v/>
      </c>
      <c r="F4286" s="7" t="str">
        <f t="array" ref="F4286">IFERROR(XLOOKUP($C4286,'Product Families'!$A:$A,'Product Families'!$F:$F),"")</f>
        <v/>
      </c>
      <c r="G4286" s="7" t="str">
        <f t="array" ref="G4286">IFERROR(XLOOKUP($C4286,'Product Families'!$A:$A,'Product Families'!$G:$G),"")</f>
        <v/>
      </c>
      <c r="J4286" s="7" t="str">
        <f>IFERROR(ROUND(AVERAGEIF('Week 1 - Making'!$B:$B,'Product List'!$A4286,'Week 1 - Making'!$P:$P),0),"")</f>
        <v/>
      </c>
      <c r="K4286" s="7" t="str">
        <f>IFERROR(ROUND(AVERAGEIF('Week 2 - Making'!$B:$B,'Product List'!$A4286,'Week 2 - Making'!$P:$P),0),"")</f>
        <v/>
      </c>
      <c r="L4286" s="263" t="str">
        <f>IFERROR(ROUND(AVERAGEIF('Week 3 - Making'!$B:$B,'Product List'!$A4286,'Week 3 - Making'!$P:$P),0),"")</f>
        <v/>
      </c>
      <c r="M4286" s="7" t="str">
        <f>IFERROR(ROUND(AVERAGEIF('Week 4 - Making'!$B:$B,'Product List'!$A4286,'Week 4 - Making'!$P:$P),0),"")</f>
        <v/>
      </c>
      <c r="N4286" s="7" t="str">
        <f>IFERROR(ROUND(AVERAGEIF('Week 5 - Making'!$B:$B,'Product List'!$A4286,'Week 5 - Making'!$P:$P),0),"")</f>
        <v/>
      </c>
      <c r="O4286" s="7"/>
      <c r="P4286" s="7" t="str">
        <f t="array" ref="P4286">iferror(xlookup(C4286,'Product Families'!A:A,'Product Families'!S:S),"")</f>
        <v/>
      </c>
    </row>
    <row r="4287" ht="14.25" customHeight="1">
      <c r="A4287" s="122"/>
      <c r="B4287" s="270"/>
      <c r="C4287" s="122"/>
      <c r="D4287" s="7" t="str">
        <f t="array" ref="D4287">IFERROR(XLOOKUP($C4287,'Product Families'!$A:$A,'Product Families'!$D:$D),"")</f>
        <v/>
      </c>
      <c r="E4287" s="7" t="str">
        <f t="array" ref="E4287">IFERROR(XLOOKUP($C4287,'Product Families'!$A:$A,'Product Families'!$E:$E),"")</f>
        <v/>
      </c>
      <c r="F4287" s="7" t="str">
        <f t="array" ref="F4287">IFERROR(XLOOKUP($C4287,'Product Families'!$A:$A,'Product Families'!$F:$F),"")</f>
        <v/>
      </c>
      <c r="G4287" s="7" t="str">
        <f t="array" ref="G4287">IFERROR(XLOOKUP($C4287,'Product Families'!$A:$A,'Product Families'!$G:$G),"")</f>
        <v/>
      </c>
      <c r="J4287" s="7" t="str">
        <f>IFERROR(ROUND(AVERAGEIF('Week 1 - Making'!$B:$B,'Product List'!$A4287,'Week 1 - Making'!$P:$P),0),"")</f>
        <v/>
      </c>
      <c r="K4287" s="7" t="str">
        <f>IFERROR(ROUND(AVERAGEIF('Week 2 - Making'!$B:$B,'Product List'!$A4287,'Week 2 - Making'!$P:$P),0),"")</f>
        <v/>
      </c>
      <c r="L4287" s="263" t="str">
        <f>IFERROR(ROUND(AVERAGEIF('Week 3 - Making'!$B:$B,'Product List'!$A4287,'Week 3 - Making'!$P:$P),0),"")</f>
        <v/>
      </c>
      <c r="M4287" s="7" t="str">
        <f>IFERROR(ROUND(AVERAGEIF('Week 4 - Making'!$B:$B,'Product List'!$A4287,'Week 4 - Making'!$P:$P),0),"")</f>
        <v/>
      </c>
      <c r="N4287" s="7" t="str">
        <f>IFERROR(ROUND(AVERAGEIF('Week 5 - Making'!$B:$B,'Product List'!$A4287,'Week 5 - Making'!$P:$P),0),"")</f>
        <v/>
      </c>
      <c r="O4287" s="7"/>
      <c r="P4287" s="7" t="str">
        <f t="array" ref="P4287">iferror(xlookup(C4287,'Product Families'!A:A,'Product Families'!S:S),"")</f>
        <v/>
      </c>
    </row>
    <row r="4288" ht="14.25" customHeight="1">
      <c r="A4288" s="122"/>
      <c r="B4288" s="270"/>
      <c r="C4288" s="122"/>
      <c r="D4288" s="7" t="str">
        <f t="array" ref="D4288">IFERROR(XLOOKUP($C4288,'Product Families'!$A:$A,'Product Families'!$D:$D),"")</f>
        <v/>
      </c>
      <c r="E4288" s="7" t="str">
        <f t="array" ref="E4288">IFERROR(XLOOKUP($C4288,'Product Families'!$A:$A,'Product Families'!$E:$E),"")</f>
        <v/>
      </c>
      <c r="F4288" s="7" t="str">
        <f t="array" ref="F4288">IFERROR(XLOOKUP($C4288,'Product Families'!$A:$A,'Product Families'!$F:$F),"")</f>
        <v/>
      </c>
      <c r="G4288" s="7" t="str">
        <f t="array" ref="G4288">IFERROR(XLOOKUP($C4288,'Product Families'!$A:$A,'Product Families'!$G:$G),"")</f>
        <v/>
      </c>
      <c r="J4288" s="7" t="str">
        <f>IFERROR(ROUND(AVERAGEIF('Week 1 - Making'!$B:$B,'Product List'!$A4288,'Week 1 - Making'!$P:$P),0),"")</f>
        <v/>
      </c>
      <c r="K4288" s="7" t="str">
        <f>IFERROR(ROUND(AVERAGEIF('Week 2 - Making'!$B:$B,'Product List'!$A4288,'Week 2 - Making'!$P:$P),0),"")</f>
        <v/>
      </c>
      <c r="L4288" s="263" t="str">
        <f>IFERROR(ROUND(AVERAGEIF('Week 3 - Making'!$B:$B,'Product List'!$A4288,'Week 3 - Making'!$P:$P),0),"")</f>
        <v/>
      </c>
      <c r="M4288" s="7" t="str">
        <f>IFERROR(ROUND(AVERAGEIF('Week 4 - Making'!$B:$B,'Product List'!$A4288,'Week 4 - Making'!$P:$P),0),"")</f>
        <v/>
      </c>
      <c r="N4288" s="7" t="str">
        <f>IFERROR(ROUND(AVERAGEIF('Week 5 - Making'!$B:$B,'Product List'!$A4288,'Week 5 - Making'!$P:$P),0),"")</f>
        <v/>
      </c>
      <c r="O4288" s="7"/>
      <c r="P4288" s="7" t="str">
        <f t="array" ref="P4288">iferror(xlookup(C4288,'Product Families'!A:A,'Product Families'!S:S),"")</f>
        <v/>
      </c>
    </row>
    <row r="4289" ht="14.25" customHeight="1">
      <c r="A4289" s="122"/>
      <c r="B4289" s="270"/>
      <c r="C4289" s="122"/>
      <c r="D4289" s="7" t="str">
        <f t="array" ref="D4289">IFERROR(XLOOKUP($C4289,'Product Families'!$A:$A,'Product Families'!$D:$D),"")</f>
        <v/>
      </c>
      <c r="E4289" s="7" t="str">
        <f t="array" ref="E4289">IFERROR(XLOOKUP($C4289,'Product Families'!$A:$A,'Product Families'!$E:$E),"")</f>
        <v/>
      </c>
      <c r="F4289" s="7" t="str">
        <f t="array" ref="F4289">IFERROR(XLOOKUP($C4289,'Product Families'!$A:$A,'Product Families'!$F:$F),"")</f>
        <v/>
      </c>
      <c r="G4289" s="7" t="str">
        <f t="array" ref="G4289">IFERROR(XLOOKUP($C4289,'Product Families'!$A:$A,'Product Families'!$G:$G),"")</f>
        <v/>
      </c>
      <c r="J4289" s="7" t="str">
        <f>IFERROR(ROUND(AVERAGEIF('Week 1 - Making'!$B:$B,'Product List'!$A4289,'Week 1 - Making'!$P:$P),0),"")</f>
        <v/>
      </c>
      <c r="K4289" s="7" t="str">
        <f>IFERROR(ROUND(AVERAGEIF('Week 2 - Making'!$B:$B,'Product List'!$A4289,'Week 2 - Making'!$P:$P),0),"")</f>
        <v/>
      </c>
      <c r="L4289" s="263" t="str">
        <f>IFERROR(ROUND(AVERAGEIF('Week 3 - Making'!$B:$B,'Product List'!$A4289,'Week 3 - Making'!$P:$P),0),"")</f>
        <v/>
      </c>
      <c r="M4289" s="7" t="str">
        <f>IFERROR(ROUND(AVERAGEIF('Week 4 - Making'!$B:$B,'Product List'!$A4289,'Week 4 - Making'!$P:$P),0),"")</f>
        <v/>
      </c>
      <c r="N4289" s="7" t="str">
        <f>IFERROR(ROUND(AVERAGEIF('Week 5 - Making'!$B:$B,'Product List'!$A4289,'Week 5 - Making'!$P:$P),0),"")</f>
        <v/>
      </c>
      <c r="O4289" s="7"/>
      <c r="P4289" s="7" t="str">
        <f t="array" ref="P4289">iferror(xlookup(C4289,'Product Families'!A:A,'Product Families'!S:S),"")</f>
        <v/>
      </c>
    </row>
    <row r="4290" ht="14.25" customHeight="1">
      <c r="A4290" s="122"/>
      <c r="B4290" s="270"/>
      <c r="C4290" s="122"/>
      <c r="D4290" s="7" t="str">
        <f t="array" ref="D4290">IFERROR(XLOOKUP($C4290,'Product Families'!$A:$A,'Product Families'!$D:$D),"")</f>
        <v/>
      </c>
      <c r="E4290" s="7" t="str">
        <f t="array" ref="E4290">IFERROR(XLOOKUP($C4290,'Product Families'!$A:$A,'Product Families'!$E:$E),"")</f>
        <v/>
      </c>
      <c r="F4290" s="7" t="str">
        <f t="array" ref="F4290">IFERROR(XLOOKUP($C4290,'Product Families'!$A:$A,'Product Families'!$F:$F),"")</f>
        <v/>
      </c>
      <c r="G4290" s="7" t="str">
        <f t="array" ref="G4290">IFERROR(XLOOKUP($C4290,'Product Families'!$A:$A,'Product Families'!$G:$G),"")</f>
        <v/>
      </c>
      <c r="J4290" s="7" t="str">
        <f>IFERROR(ROUND(AVERAGEIF('Week 1 - Making'!$B:$B,'Product List'!$A4290,'Week 1 - Making'!$P:$P),0),"")</f>
        <v/>
      </c>
      <c r="K4290" s="7" t="str">
        <f>IFERROR(ROUND(AVERAGEIF('Week 2 - Making'!$B:$B,'Product List'!$A4290,'Week 2 - Making'!$P:$P),0),"")</f>
        <v/>
      </c>
      <c r="L4290" s="263" t="str">
        <f>IFERROR(ROUND(AVERAGEIF('Week 3 - Making'!$B:$B,'Product List'!$A4290,'Week 3 - Making'!$P:$P),0),"")</f>
        <v/>
      </c>
      <c r="M4290" s="7" t="str">
        <f>IFERROR(ROUND(AVERAGEIF('Week 4 - Making'!$B:$B,'Product List'!$A4290,'Week 4 - Making'!$P:$P),0),"")</f>
        <v/>
      </c>
      <c r="N4290" s="7" t="str">
        <f>IFERROR(ROUND(AVERAGEIF('Week 5 - Making'!$B:$B,'Product List'!$A4290,'Week 5 - Making'!$P:$P),0),"")</f>
        <v/>
      </c>
      <c r="O4290" s="7"/>
      <c r="P4290" s="7" t="str">
        <f t="array" ref="P4290">iferror(xlookup(C4290,'Product Families'!A:A,'Product Families'!S:S),"")</f>
        <v/>
      </c>
    </row>
    <row r="4291" ht="14.25" customHeight="1">
      <c r="A4291" s="122"/>
      <c r="B4291" s="270"/>
      <c r="C4291" s="122"/>
      <c r="D4291" s="7" t="str">
        <f t="array" ref="D4291">IFERROR(XLOOKUP($C4291,'Product Families'!$A:$A,'Product Families'!$D:$D),"")</f>
        <v/>
      </c>
      <c r="E4291" s="7" t="str">
        <f t="array" ref="E4291">IFERROR(XLOOKUP($C4291,'Product Families'!$A:$A,'Product Families'!$E:$E),"")</f>
        <v/>
      </c>
      <c r="F4291" s="7" t="str">
        <f t="array" ref="F4291">IFERROR(XLOOKUP($C4291,'Product Families'!$A:$A,'Product Families'!$F:$F),"")</f>
        <v/>
      </c>
      <c r="G4291" s="7" t="str">
        <f t="array" ref="G4291">IFERROR(XLOOKUP($C4291,'Product Families'!$A:$A,'Product Families'!$G:$G),"")</f>
        <v/>
      </c>
      <c r="J4291" s="7" t="str">
        <f>IFERROR(ROUND(AVERAGEIF('Week 1 - Making'!$B:$B,'Product List'!$A4291,'Week 1 - Making'!$P:$P),0),"")</f>
        <v/>
      </c>
      <c r="K4291" s="7" t="str">
        <f>IFERROR(ROUND(AVERAGEIF('Week 2 - Making'!$B:$B,'Product List'!$A4291,'Week 2 - Making'!$P:$P),0),"")</f>
        <v/>
      </c>
      <c r="L4291" s="263" t="str">
        <f>IFERROR(ROUND(AVERAGEIF('Week 3 - Making'!$B:$B,'Product List'!$A4291,'Week 3 - Making'!$P:$P),0),"")</f>
        <v/>
      </c>
      <c r="M4291" s="7" t="str">
        <f>IFERROR(ROUND(AVERAGEIF('Week 4 - Making'!$B:$B,'Product List'!$A4291,'Week 4 - Making'!$P:$P),0),"")</f>
        <v/>
      </c>
      <c r="N4291" s="7" t="str">
        <f>IFERROR(ROUND(AVERAGEIF('Week 5 - Making'!$B:$B,'Product List'!$A4291,'Week 5 - Making'!$P:$P),0),"")</f>
        <v/>
      </c>
      <c r="O4291" s="7"/>
      <c r="P4291" s="7" t="str">
        <f t="array" ref="P4291">iferror(xlookup(C4291,'Product Families'!A:A,'Product Families'!S:S),"")</f>
        <v/>
      </c>
    </row>
    <row r="4292" ht="14.25" customHeight="1">
      <c r="A4292" s="122"/>
      <c r="B4292" s="270"/>
      <c r="C4292" s="122"/>
      <c r="D4292" s="7" t="str">
        <f t="array" ref="D4292">IFERROR(XLOOKUP($C4292,'Product Families'!$A:$A,'Product Families'!$D:$D),"")</f>
        <v/>
      </c>
      <c r="E4292" s="7" t="str">
        <f t="array" ref="E4292">IFERROR(XLOOKUP($C4292,'Product Families'!$A:$A,'Product Families'!$E:$E),"")</f>
        <v/>
      </c>
      <c r="F4292" s="7" t="str">
        <f t="array" ref="F4292">IFERROR(XLOOKUP($C4292,'Product Families'!$A:$A,'Product Families'!$F:$F),"")</f>
        <v/>
      </c>
      <c r="G4292" s="7" t="str">
        <f t="array" ref="G4292">IFERROR(XLOOKUP($C4292,'Product Families'!$A:$A,'Product Families'!$G:$G),"")</f>
        <v/>
      </c>
      <c r="J4292" s="7" t="str">
        <f>IFERROR(ROUND(AVERAGEIF('Week 1 - Making'!$B:$B,'Product List'!$A4292,'Week 1 - Making'!$P:$P),0),"")</f>
        <v/>
      </c>
      <c r="K4292" s="7" t="str">
        <f>IFERROR(ROUND(AVERAGEIF('Week 2 - Making'!$B:$B,'Product List'!$A4292,'Week 2 - Making'!$P:$P),0),"")</f>
        <v/>
      </c>
      <c r="L4292" s="263" t="str">
        <f>IFERROR(ROUND(AVERAGEIF('Week 3 - Making'!$B:$B,'Product List'!$A4292,'Week 3 - Making'!$P:$P),0),"")</f>
        <v/>
      </c>
      <c r="M4292" s="7" t="str">
        <f>IFERROR(ROUND(AVERAGEIF('Week 4 - Making'!$B:$B,'Product List'!$A4292,'Week 4 - Making'!$P:$P),0),"")</f>
        <v/>
      </c>
      <c r="N4292" s="7" t="str">
        <f>IFERROR(ROUND(AVERAGEIF('Week 5 - Making'!$B:$B,'Product List'!$A4292,'Week 5 - Making'!$P:$P),0),"")</f>
        <v/>
      </c>
      <c r="O4292" s="7"/>
      <c r="P4292" s="7" t="str">
        <f t="array" ref="P4292">iferror(xlookup(C4292,'Product Families'!A:A,'Product Families'!S:S),"")</f>
        <v/>
      </c>
    </row>
    <row r="4293" ht="14.25" customHeight="1">
      <c r="A4293" s="122"/>
      <c r="B4293" s="270"/>
      <c r="C4293" s="122"/>
      <c r="D4293" s="7" t="str">
        <f t="array" ref="D4293">IFERROR(XLOOKUP($C4293,'Product Families'!$A:$A,'Product Families'!$D:$D),"")</f>
        <v/>
      </c>
      <c r="E4293" s="7" t="str">
        <f t="array" ref="E4293">IFERROR(XLOOKUP($C4293,'Product Families'!$A:$A,'Product Families'!$E:$E),"")</f>
        <v/>
      </c>
      <c r="F4293" s="7" t="str">
        <f t="array" ref="F4293">IFERROR(XLOOKUP($C4293,'Product Families'!$A:$A,'Product Families'!$F:$F),"")</f>
        <v/>
      </c>
      <c r="G4293" s="7" t="str">
        <f t="array" ref="G4293">IFERROR(XLOOKUP($C4293,'Product Families'!$A:$A,'Product Families'!$G:$G),"")</f>
        <v/>
      </c>
      <c r="J4293" s="7" t="str">
        <f>IFERROR(ROUND(AVERAGEIF('Week 1 - Making'!$B:$B,'Product List'!$A4293,'Week 1 - Making'!$P:$P),0),"")</f>
        <v/>
      </c>
      <c r="K4293" s="7" t="str">
        <f>IFERROR(ROUND(AVERAGEIF('Week 2 - Making'!$B:$B,'Product List'!$A4293,'Week 2 - Making'!$P:$P),0),"")</f>
        <v/>
      </c>
      <c r="L4293" s="263" t="str">
        <f>IFERROR(ROUND(AVERAGEIF('Week 3 - Making'!$B:$B,'Product List'!$A4293,'Week 3 - Making'!$P:$P),0),"")</f>
        <v/>
      </c>
      <c r="M4293" s="7" t="str">
        <f>IFERROR(ROUND(AVERAGEIF('Week 4 - Making'!$B:$B,'Product List'!$A4293,'Week 4 - Making'!$P:$P),0),"")</f>
        <v/>
      </c>
      <c r="N4293" s="7" t="str">
        <f>IFERROR(ROUND(AVERAGEIF('Week 5 - Making'!$B:$B,'Product List'!$A4293,'Week 5 - Making'!$P:$P),0),"")</f>
        <v/>
      </c>
      <c r="O4293" s="7"/>
      <c r="P4293" s="7" t="str">
        <f t="array" ref="P4293">iferror(xlookup(C4293,'Product Families'!A:A,'Product Families'!S:S),"")</f>
        <v/>
      </c>
    </row>
    <row r="4294" ht="14.25" customHeight="1">
      <c r="A4294" s="122"/>
      <c r="B4294" s="270"/>
      <c r="C4294" s="122"/>
      <c r="D4294" s="7" t="str">
        <f t="array" ref="D4294">IFERROR(XLOOKUP($C4294,'Product Families'!$A:$A,'Product Families'!$D:$D),"")</f>
        <v/>
      </c>
      <c r="E4294" s="7" t="str">
        <f t="array" ref="E4294">IFERROR(XLOOKUP($C4294,'Product Families'!$A:$A,'Product Families'!$E:$E),"")</f>
        <v/>
      </c>
      <c r="F4294" s="7" t="str">
        <f t="array" ref="F4294">IFERROR(XLOOKUP($C4294,'Product Families'!$A:$A,'Product Families'!$F:$F),"")</f>
        <v/>
      </c>
      <c r="G4294" s="7" t="str">
        <f t="array" ref="G4294">IFERROR(XLOOKUP($C4294,'Product Families'!$A:$A,'Product Families'!$G:$G),"")</f>
        <v/>
      </c>
      <c r="J4294" s="7" t="str">
        <f>IFERROR(ROUND(AVERAGEIF('Week 1 - Making'!$B:$B,'Product List'!$A4294,'Week 1 - Making'!$P:$P),0),"")</f>
        <v/>
      </c>
      <c r="K4294" s="7" t="str">
        <f>IFERROR(ROUND(AVERAGEIF('Week 2 - Making'!$B:$B,'Product List'!$A4294,'Week 2 - Making'!$P:$P),0),"")</f>
        <v/>
      </c>
      <c r="L4294" s="263" t="str">
        <f>IFERROR(ROUND(AVERAGEIF('Week 3 - Making'!$B:$B,'Product List'!$A4294,'Week 3 - Making'!$P:$P),0),"")</f>
        <v/>
      </c>
      <c r="M4294" s="7" t="str">
        <f>IFERROR(ROUND(AVERAGEIF('Week 4 - Making'!$B:$B,'Product List'!$A4294,'Week 4 - Making'!$P:$P),0),"")</f>
        <v/>
      </c>
      <c r="N4294" s="7" t="str">
        <f>IFERROR(ROUND(AVERAGEIF('Week 5 - Making'!$B:$B,'Product List'!$A4294,'Week 5 - Making'!$P:$P),0),"")</f>
        <v/>
      </c>
      <c r="O4294" s="7"/>
      <c r="P4294" s="7" t="str">
        <f t="array" ref="P4294">iferror(xlookup(C4294,'Product Families'!A:A,'Product Families'!S:S),"")</f>
        <v/>
      </c>
    </row>
    <row r="4295" ht="14.25" customHeight="1">
      <c r="A4295" s="122"/>
      <c r="B4295" s="270"/>
      <c r="C4295" s="122"/>
      <c r="D4295" s="7" t="str">
        <f t="array" ref="D4295">IFERROR(XLOOKUP($C4295,'Product Families'!$A:$A,'Product Families'!$D:$D),"")</f>
        <v/>
      </c>
      <c r="E4295" s="7" t="str">
        <f t="array" ref="E4295">IFERROR(XLOOKUP($C4295,'Product Families'!$A:$A,'Product Families'!$E:$E),"")</f>
        <v/>
      </c>
      <c r="F4295" s="7" t="str">
        <f t="array" ref="F4295">IFERROR(XLOOKUP($C4295,'Product Families'!$A:$A,'Product Families'!$F:$F),"")</f>
        <v/>
      </c>
      <c r="G4295" s="7" t="str">
        <f t="array" ref="G4295">IFERROR(XLOOKUP($C4295,'Product Families'!$A:$A,'Product Families'!$G:$G),"")</f>
        <v/>
      </c>
      <c r="J4295" s="7" t="str">
        <f>IFERROR(ROUND(AVERAGEIF('Week 1 - Making'!$B:$B,'Product List'!$A4295,'Week 1 - Making'!$P:$P),0),"")</f>
        <v/>
      </c>
      <c r="K4295" s="7" t="str">
        <f>IFERROR(ROUND(AVERAGEIF('Week 2 - Making'!$B:$B,'Product List'!$A4295,'Week 2 - Making'!$P:$P),0),"")</f>
        <v/>
      </c>
      <c r="L4295" s="263" t="str">
        <f>IFERROR(ROUND(AVERAGEIF('Week 3 - Making'!$B:$B,'Product List'!$A4295,'Week 3 - Making'!$P:$P),0),"")</f>
        <v/>
      </c>
      <c r="M4295" s="7" t="str">
        <f>IFERROR(ROUND(AVERAGEIF('Week 4 - Making'!$B:$B,'Product List'!$A4295,'Week 4 - Making'!$P:$P),0),"")</f>
        <v/>
      </c>
      <c r="N4295" s="7" t="str">
        <f>IFERROR(ROUND(AVERAGEIF('Week 5 - Making'!$B:$B,'Product List'!$A4295,'Week 5 - Making'!$P:$P),0),"")</f>
        <v/>
      </c>
      <c r="O4295" s="7"/>
      <c r="P4295" s="7" t="str">
        <f t="array" ref="P4295">iferror(xlookup(C4295,'Product Families'!A:A,'Product Families'!S:S),"")</f>
        <v/>
      </c>
    </row>
    <row r="4296" ht="14.25" customHeight="1">
      <c r="A4296" s="122"/>
      <c r="B4296" s="270"/>
      <c r="C4296" s="122"/>
      <c r="D4296" s="7" t="str">
        <f t="array" ref="D4296">IFERROR(XLOOKUP($C4296,'Product Families'!$A:$A,'Product Families'!$D:$D),"")</f>
        <v/>
      </c>
      <c r="E4296" s="7" t="str">
        <f t="array" ref="E4296">IFERROR(XLOOKUP($C4296,'Product Families'!$A:$A,'Product Families'!$E:$E),"")</f>
        <v/>
      </c>
      <c r="F4296" s="7" t="str">
        <f t="array" ref="F4296">IFERROR(XLOOKUP($C4296,'Product Families'!$A:$A,'Product Families'!$F:$F),"")</f>
        <v/>
      </c>
      <c r="G4296" s="7" t="str">
        <f t="array" ref="G4296">IFERROR(XLOOKUP($C4296,'Product Families'!$A:$A,'Product Families'!$G:$G),"")</f>
        <v/>
      </c>
      <c r="J4296" s="7" t="str">
        <f>IFERROR(ROUND(AVERAGEIF('Week 1 - Making'!$B:$B,'Product List'!$A4296,'Week 1 - Making'!$P:$P),0),"")</f>
        <v/>
      </c>
      <c r="K4296" s="7" t="str">
        <f>IFERROR(ROUND(AVERAGEIF('Week 2 - Making'!$B:$B,'Product List'!$A4296,'Week 2 - Making'!$P:$P),0),"")</f>
        <v/>
      </c>
      <c r="L4296" s="263" t="str">
        <f>IFERROR(ROUND(AVERAGEIF('Week 3 - Making'!$B:$B,'Product List'!$A4296,'Week 3 - Making'!$P:$P),0),"")</f>
        <v/>
      </c>
      <c r="M4296" s="7" t="str">
        <f>IFERROR(ROUND(AVERAGEIF('Week 4 - Making'!$B:$B,'Product List'!$A4296,'Week 4 - Making'!$P:$P),0),"")</f>
        <v/>
      </c>
      <c r="N4296" s="7" t="str">
        <f>IFERROR(ROUND(AVERAGEIF('Week 5 - Making'!$B:$B,'Product List'!$A4296,'Week 5 - Making'!$P:$P),0),"")</f>
        <v/>
      </c>
      <c r="O4296" s="7"/>
      <c r="P4296" s="7" t="str">
        <f t="array" ref="P4296">iferror(xlookup(C4296,'Product Families'!A:A,'Product Families'!S:S),"")</f>
        <v/>
      </c>
    </row>
    <row r="4297" ht="14.25" customHeight="1">
      <c r="A4297" s="122"/>
      <c r="B4297" s="270"/>
      <c r="C4297" s="122"/>
      <c r="D4297" s="7" t="str">
        <f t="array" ref="D4297">IFERROR(XLOOKUP($C4297,'Product Families'!$A:$A,'Product Families'!$D:$D),"")</f>
        <v/>
      </c>
      <c r="E4297" s="7" t="str">
        <f t="array" ref="E4297">IFERROR(XLOOKUP($C4297,'Product Families'!$A:$A,'Product Families'!$E:$E),"")</f>
        <v/>
      </c>
      <c r="F4297" s="7" t="str">
        <f t="array" ref="F4297">IFERROR(XLOOKUP($C4297,'Product Families'!$A:$A,'Product Families'!$F:$F),"")</f>
        <v/>
      </c>
      <c r="G4297" s="7" t="str">
        <f t="array" ref="G4297">IFERROR(XLOOKUP($C4297,'Product Families'!$A:$A,'Product Families'!$G:$G),"")</f>
        <v/>
      </c>
      <c r="J4297" s="7" t="str">
        <f>IFERROR(ROUND(AVERAGEIF('Week 1 - Making'!$B:$B,'Product List'!$A4297,'Week 1 - Making'!$P:$P),0),"")</f>
        <v/>
      </c>
      <c r="K4297" s="7" t="str">
        <f>IFERROR(ROUND(AVERAGEIF('Week 2 - Making'!$B:$B,'Product List'!$A4297,'Week 2 - Making'!$P:$P),0),"")</f>
        <v/>
      </c>
      <c r="L4297" s="263" t="str">
        <f>IFERROR(ROUND(AVERAGEIF('Week 3 - Making'!$B:$B,'Product List'!$A4297,'Week 3 - Making'!$P:$P),0),"")</f>
        <v/>
      </c>
      <c r="M4297" s="7" t="str">
        <f>IFERROR(ROUND(AVERAGEIF('Week 4 - Making'!$B:$B,'Product List'!$A4297,'Week 4 - Making'!$P:$P),0),"")</f>
        <v/>
      </c>
      <c r="N4297" s="7" t="str">
        <f>IFERROR(ROUND(AVERAGEIF('Week 5 - Making'!$B:$B,'Product List'!$A4297,'Week 5 - Making'!$P:$P),0),"")</f>
        <v/>
      </c>
      <c r="O4297" s="7"/>
      <c r="P4297" s="7" t="str">
        <f t="array" ref="P4297">iferror(xlookup(C4297,'Product Families'!A:A,'Product Families'!S:S),"")</f>
        <v/>
      </c>
    </row>
    <row r="4298" ht="14.25" customHeight="1">
      <c r="A4298" s="122"/>
      <c r="B4298" s="270"/>
      <c r="C4298" s="122"/>
      <c r="D4298" s="7" t="str">
        <f t="array" ref="D4298">IFERROR(XLOOKUP($C4298,'Product Families'!$A:$A,'Product Families'!$D:$D),"")</f>
        <v/>
      </c>
      <c r="E4298" s="7" t="str">
        <f t="array" ref="E4298">IFERROR(XLOOKUP($C4298,'Product Families'!$A:$A,'Product Families'!$E:$E),"")</f>
        <v/>
      </c>
      <c r="F4298" s="7" t="str">
        <f t="array" ref="F4298">IFERROR(XLOOKUP($C4298,'Product Families'!$A:$A,'Product Families'!$F:$F),"")</f>
        <v/>
      </c>
      <c r="G4298" s="7" t="str">
        <f t="array" ref="G4298">IFERROR(XLOOKUP($C4298,'Product Families'!$A:$A,'Product Families'!$G:$G),"")</f>
        <v/>
      </c>
      <c r="J4298" s="7" t="str">
        <f>IFERROR(ROUND(AVERAGEIF('Week 1 - Making'!$B:$B,'Product List'!$A4298,'Week 1 - Making'!$P:$P),0),"")</f>
        <v/>
      </c>
      <c r="K4298" s="7" t="str">
        <f>IFERROR(ROUND(AVERAGEIF('Week 2 - Making'!$B:$B,'Product List'!$A4298,'Week 2 - Making'!$P:$P),0),"")</f>
        <v/>
      </c>
      <c r="L4298" s="263" t="str">
        <f>IFERROR(ROUND(AVERAGEIF('Week 3 - Making'!$B:$B,'Product List'!$A4298,'Week 3 - Making'!$P:$P),0),"")</f>
        <v/>
      </c>
      <c r="M4298" s="7" t="str">
        <f>IFERROR(ROUND(AVERAGEIF('Week 4 - Making'!$B:$B,'Product List'!$A4298,'Week 4 - Making'!$P:$P),0),"")</f>
        <v/>
      </c>
      <c r="N4298" s="7" t="str">
        <f>IFERROR(ROUND(AVERAGEIF('Week 5 - Making'!$B:$B,'Product List'!$A4298,'Week 5 - Making'!$P:$P),0),"")</f>
        <v/>
      </c>
      <c r="O4298" s="7"/>
      <c r="P4298" s="7" t="str">
        <f t="array" ref="P4298">iferror(xlookup(C4298,'Product Families'!A:A,'Product Families'!S:S),"")</f>
        <v/>
      </c>
    </row>
    <row r="4299" ht="14.25" customHeight="1">
      <c r="A4299" s="122"/>
      <c r="B4299" s="270"/>
      <c r="C4299" s="122"/>
      <c r="D4299" s="7" t="str">
        <f t="array" ref="D4299">IFERROR(XLOOKUP($C4299,'Product Families'!$A:$A,'Product Families'!$D:$D),"")</f>
        <v/>
      </c>
      <c r="E4299" s="7" t="str">
        <f t="array" ref="E4299">IFERROR(XLOOKUP($C4299,'Product Families'!$A:$A,'Product Families'!$E:$E),"")</f>
        <v/>
      </c>
      <c r="F4299" s="7" t="str">
        <f t="array" ref="F4299">IFERROR(XLOOKUP($C4299,'Product Families'!$A:$A,'Product Families'!$F:$F),"")</f>
        <v/>
      </c>
      <c r="G4299" s="7" t="str">
        <f t="array" ref="G4299">IFERROR(XLOOKUP($C4299,'Product Families'!$A:$A,'Product Families'!$G:$G),"")</f>
        <v/>
      </c>
      <c r="J4299" s="7" t="str">
        <f>IFERROR(ROUND(AVERAGEIF('Week 1 - Making'!$B:$B,'Product List'!$A4299,'Week 1 - Making'!$P:$P),0),"")</f>
        <v/>
      </c>
      <c r="K4299" s="7" t="str">
        <f>IFERROR(ROUND(AVERAGEIF('Week 2 - Making'!$B:$B,'Product List'!$A4299,'Week 2 - Making'!$P:$P),0),"")</f>
        <v/>
      </c>
      <c r="L4299" s="263" t="str">
        <f>IFERROR(ROUND(AVERAGEIF('Week 3 - Making'!$B:$B,'Product List'!$A4299,'Week 3 - Making'!$P:$P),0),"")</f>
        <v/>
      </c>
      <c r="M4299" s="7" t="str">
        <f>IFERROR(ROUND(AVERAGEIF('Week 4 - Making'!$B:$B,'Product List'!$A4299,'Week 4 - Making'!$P:$P),0),"")</f>
        <v/>
      </c>
      <c r="N4299" s="7" t="str">
        <f>IFERROR(ROUND(AVERAGEIF('Week 5 - Making'!$B:$B,'Product List'!$A4299,'Week 5 - Making'!$P:$P),0),"")</f>
        <v/>
      </c>
      <c r="O4299" s="7"/>
      <c r="P4299" s="7" t="str">
        <f t="array" ref="P4299">iferror(xlookup(C4299,'Product Families'!A:A,'Product Families'!S:S),"")</f>
        <v/>
      </c>
    </row>
    <row r="4300" ht="14.25" customHeight="1">
      <c r="A4300" s="122"/>
      <c r="B4300" s="270"/>
      <c r="C4300" s="122"/>
      <c r="D4300" s="7" t="str">
        <f t="array" ref="D4300">IFERROR(XLOOKUP($C4300,'Product Families'!$A:$A,'Product Families'!$D:$D),"")</f>
        <v/>
      </c>
      <c r="E4300" s="7" t="str">
        <f t="array" ref="E4300">IFERROR(XLOOKUP($C4300,'Product Families'!$A:$A,'Product Families'!$E:$E),"")</f>
        <v/>
      </c>
      <c r="F4300" s="7" t="str">
        <f t="array" ref="F4300">IFERROR(XLOOKUP($C4300,'Product Families'!$A:$A,'Product Families'!$F:$F),"")</f>
        <v/>
      </c>
      <c r="G4300" s="7" t="str">
        <f t="array" ref="G4300">IFERROR(XLOOKUP($C4300,'Product Families'!$A:$A,'Product Families'!$G:$G),"")</f>
        <v/>
      </c>
      <c r="J4300" s="7" t="str">
        <f>IFERROR(ROUND(AVERAGEIF('Week 1 - Making'!$B:$B,'Product List'!$A4300,'Week 1 - Making'!$P:$P),0),"")</f>
        <v/>
      </c>
      <c r="K4300" s="7" t="str">
        <f>IFERROR(ROUND(AVERAGEIF('Week 2 - Making'!$B:$B,'Product List'!$A4300,'Week 2 - Making'!$P:$P),0),"")</f>
        <v/>
      </c>
      <c r="L4300" s="263" t="str">
        <f>IFERROR(ROUND(AVERAGEIF('Week 3 - Making'!$B:$B,'Product List'!$A4300,'Week 3 - Making'!$P:$P),0),"")</f>
        <v/>
      </c>
      <c r="M4300" s="7" t="str">
        <f>IFERROR(ROUND(AVERAGEIF('Week 4 - Making'!$B:$B,'Product List'!$A4300,'Week 4 - Making'!$P:$P),0),"")</f>
        <v/>
      </c>
      <c r="N4300" s="7" t="str">
        <f>IFERROR(ROUND(AVERAGEIF('Week 5 - Making'!$B:$B,'Product List'!$A4300,'Week 5 - Making'!$P:$P),0),"")</f>
        <v/>
      </c>
      <c r="O4300" s="7"/>
      <c r="P4300" s="7" t="str">
        <f t="array" ref="P4300">iferror(xlookup(C4300,'Product Families'!A:A,'Product Families'!S:S),"")</f>
        <v/>
      </c>
    </row>
    <row r="4301" ht="14.25" customHeight="1">
      <c r="A4301" s="122"/>
      <c r="B4301" s="270"/>
      <c r="C4301" s="122"/>
      <c r="D4301" s="7" t="str">
        <f t="array" ref="D4301">IFERROR(XLOOKUP($C4301,'Product Families'!$A:$A,'Product Families'!$D:$D),"")</f>
        <v/>
      </c>
      <c r="E4301" s="7" t="str">
        <f t="array" ref="E4301">IFERROR(XLOOKUP($C4301,'Product Families'!$A:$A,'Product Families'!$E:$E),"")</f>
        <v/>
      </c>
      <c r="F4301" s="7" t="str">
        <f t="array" ref="F4301">IFERROR(XLOOKUP($C4301,'Product Families'!$A:$A,'Product Families'!$F:$F),"")</f>
        <v/>
      </c>
      <c r="G4301" s="7" t="str">
        <f t="array" ref="G4301">IFERROR(XLOOKUP($C4301,'Product Families'!$A:$A,'Product Families'!$G:$G),"")</f>
        <v/>
      </c>
      <c r="J4301" s="7" t="str">
        <f>IFERROR(ROUND(AVERAGEIF('Week 1 - Making'!$B:$B,'Product List'!$A4301,'Week 1 - Making'!$P:$P),0),"")</f>
        <v/>
      </c>
      <c r="K4301" s="7" t="str">
        <f>IFERROR(ROUND(AVERAGEIF('Week 2 - Making'!$B:$B,'Product List'!$A4301,'Week 2 - Making'!$P:$P),0),"")</f>
        <v/>
      </c>
      <c r="L4301" s="263" t="str">
        <f>IFERROR(ROUND(AVERAGEIF('Week 3 - Making'!$B:$B,'Product List'!$A4301,'Week 3 - Making'!$P:$P),0),"")</f>
        <v/>
      </c>
      <c r="M4301" s="7" t="str">
        <f>IFERROR(ROUND(AVERAGEIF('Week 4 - Making'!$B:$B,'Product List'!$A4301,'Week 4 - Making'!$P:$P),0),"")</f>
        <v/>
      </c>
      <c r="N4301" s="7" t="str">
        <f>IFERROR(ROUND(AVERAGEIF('Week 5 - Making'!$B:$B,'Product List'!$A4301,'Week 5 - Making'!$P:$P),0),"")</f>
        <v/>
      </c>
      <c r="O4301" s="7"/>
      <c r="P4301" s="7" t="str">
        <f t="array" ref="P4301">iferror(xlookup(C4301,'Product Families'!A:A,'Product Families'!S:S),"")</f>
        <v/>
      </c>
    </row>
  </sheetData>
  <autoFilter ref="$A$2:$C$2"/>
  <conditionalFormatting sqref="J3:J4301">
    <cfRule type="cellIs" dxfId="1" priority="1" operator="lessThan">
      <formula>D3</formula>
    </cfRule>
  </conditionalFormatting>
  <conditionalFormatting sqref="K3:K4301">
    <cfRule type="cellIs" dxfId="1" priority="2" operator="lessThan">
      <formula>D3</formula>
    </cfRule>
  </conditionalFormatting>
  <conditionalFormatting sqref="L3:L4301">
    <cfRule type="cellIs" dxfId="1" priority="3" operator="lessThan">
      <formula>D3</formula>
    </cfRule>
  </conditionalFormatting>
  <conditionalFormatting sqref="M3:M4301">
    <cfRule type="cellIs" dxfId="1" priority="4" operator="lessThan">
      <formula>D3</formula>
    </cfRule>
  </conditionalFormatting>
  <conditionalFormatting sqref="N3:P4301">
    <cfRule type="cellIs" dxfId="1" priority="5" operator="lessThan">
      <formula>D3</formula>
    </cfRule>
  </conditionalFormatting>
  <dataValidations>
    <dataValidation type="list" allowBlank="1" showErrorMessage="1" sqref="C3:C4301">
      <formula1>Family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9EDD"/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8.13"/>
  </cols>
  <sheetData>
    <row r="1">
      <c r="A1" s="122"/>
      <c r="B1" s="122"/>
      <c r="C1" s="329" t="s">
        <v>1209</v>
      </c>
      <c r="E1" s="329" t="s">
        <v>1210</v>
      </c>
      <c r="I1" s="330"/>
      <c r="J1" s="329" t="s">
        <v>1211</v>
      </c>
      <c r="N1" s="330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>
      <c r="A2" s="331" t="s">
        <v>364</v>
      </c>
      <c r="B2" s="331" t="s">
        <v>1212</v>
      </c>
      <c r="C2" s="332" t="s">
        <v>2</v>
      </c>
      <c r="D2" s="331" t="s">
        <v>1213</v>
      </c>
      <c r="E2" s="333">
        <v>0.0</v>
      </c>
      <c r="F2" s="334">
        <v>1.0</v>
      </c>
      <c r="G2" s="334">
        <v>2.0</v>
      </c>
      <c r="H2" s="334">
        <v>3.0</v>
      </c>
      <c r="I2" s="335"/>
      <c r="J2" s="333">
        <v>0.0</v>
      </c>
      <c r="K2" s="334">
        <v>1.0</v>
      </c>
      <c r="L2" s="334">
        <v>2.0</v>
      </c>
      <c r="M2" s="334">
        <v>3.0</v>
      </c>
      <c r="N2" s="336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</row>
    <row r="3">
      <c r="A3" s="122"/>
      <c r="B3" s="122"/>
      <c r="C3" s="330"/>
      <c r="D3" s="122"/>
      <c r="E3" s="330"/>
      <c r="F3" s="122"/>
      <c r="G3" s="122"/>
      <c r="H3" s="122"/>
      <c r="I3" s="330"/>
      <c r="J3" s="330"/>
      <c r="K3" s="122"/>
      <c r="L3" s="122"/>
      <c r="M3" s="122"/>
      <c r="N3" s="330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</row>
    <row r="4">
      <c r="A4" s="122"/>
      <c r="B4" s="122"/>
      <c r="C4" s="330"/>
      <c r="D4" s="122"/>
      <c r="E4" s="330"/>
      <c r="F4" s="122"/>
      <c r="G4" s="122"/>
      <c r="H4" s="122"/>
      <c r="I4" s="330"/>
      <c r="J4" s="330"/>
      <c r="K4" s="122"/>
      <c r="L4" s="122"/>
      <c r="M4" s="122"/>
      <c r="N4" s="330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</row>
    <row r="5">
      <c r="A5" s="122"/>
      <c r="B5" s="122"/>
      <c r="C5" s="330"/>
      <c r="D5" s="122"/>
      <c r="E5" s="330"/>
      <c r="F5" s="122"/>
      <c r="G5" s="122"/>
      <c r="H5" s="122"/>
      <c r="I5" s="330"/>
      <c r="J5" s="330"/>
      <c r="K5" s="122"/>
      <c r="L5" s="122"/>
      <c r="M5" s="122"/>
      <c r="N5" s="330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</row>
    <row r="6">
      <c r="A6" s="122"/>
      <c r="B6" s="122"/>
      <c r="C6" s="330"/>
      <c r="D6" s="122"/>
      <c r="E6" s="330"/>
      <c r="F6" s="122"/>
      <c r="G6" s="122"/>
      <c r="H6" s="122"/>
      <c r="I6" s="330"/>
      <c r="J6" s="330"/>
      <c r="K6" s="122"/>
      <c r="L6" s="122"/>
      <c r="M6" s="122"/>
      <c r="N6" s="330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</row>
    <row r="7">
      <c r="A7" s="122"/>
      <c r="B7" s="122"/>
      <c r="C7" s="330"/>
      <c r="D7" s="122"/>
      <c r="E7" s="330"/>
      <c r="F7" s="122"/>
      <c r="G7" s="122"/>
      <c r="H7" s="122"/>
      <c r="I7" s="330"/>
      <c r="J7" s="330"/>
      <c r="K7" s="122"/>
      <c r="L7" s="122"/>
      <c r="M7" s="122"/>
      <c r="N7" s="330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</row>
    <row r="8">
      <c r="A8" s="122"/>
      <c r="B8" s="122"/>
      <c r="C8" s="330"/>
      <c r="D8" s="122"/>
      <c r="E8" s="330"/>
      <c r="F8" s="122"/>
      <c r="G8" s="122"/>
      <c r="H8" s="122"/>
      <c r="I8" s="330"/>
      <c r="J8" s="330"/>
      <c r="K8" s="122"/>
      <c r="L8" s="122"/>
      <c r="M8" s="122"/>
      <c r="N8" s="330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>
      <c r="A9" s="122"/>
      <c r="B9" s="122"/>
      <c r="C9" s="330"/>
      <c r="D9" s="122"/>
      <c r="E9" s="330"/>
      <c r="F9" s="122"/>
      <c r="G9" s="122"/>
      <c r="H9" s="122"/>
      <c r="I9" s="330"/>
      <c r="J9" s="330"/>
      <c r="K9" s="122"/>
      <c r="L9" s="122"/>
      <c r="M9" s="122"/>
      <c r="N9" s="330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>
      <c r="A10" s="122"/>
      <c r="B10" s="122"/>
      <c r="C10" s="330"/>
      <c r="D10" s="122"/>
      <c r="E10" s="330"/>
      <c r="F10" s="122"/>
      <c r="G10" s="122"/>
      <c r="H10" s="122"/>
      <c r="I10" s="330"/>
      <c r="J10" s="330"/>
      <c r="K10" s="122"/>
      <c r="L10" s="122"/>
      <c r="M10" s="122"/>
      <c r="N10" s="330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>
      <c r="A11" s="122"/>
      <c r="B11" s="122"/>
      <c r="C11" s="330"/>
      <c r="D11" s="122"/>
      <c r="E11" s="330"/>
      <c r="F11" s="122"/>
      <c r="G11" s="122"/>
      <c r="H11" s="122"/>
      <c r="I11" s="330"/>
      <c r="J11" s="330"/>
      <c r="K11" s="122"/>
      <c r="L11" s="122"/>
      <c r="M11" s="122"/>
      <c r="N11" s="330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>
      <c r="A12" s="122"/>
      <c r="B12" s="122"/>
      <c r="C12" s="330"/>
      <c r="D12" s="122"/>
      <c r="E12" s="330"/>
      <c r="F12" s="122"/>
      <c r="G12" s="122"/>
      <c r="H12" s="122"/>
      <c r="I12" s="330"/>
      <c r="J12" s="330"/>
      <c r="K12" s="122"/>
      <c r="L12" s="122"/>
      <c r="M12" s="122"/>
      <c r="N12" s="330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>
      <c r="A13" s="122"/>
      <c r="B13" s="122"/>
      <c r="C13" s="330"/>
      <c r="D13" s="122"/>
      <c r="E13" s="330"/>
      <c r="F13" s="122"/>
      <c r="G13" s="122"/>
      <c r="H13" s="122"/>
      <c r="I13" s="330"/>
      <c r="J13" s="330"/>
      <c r="K13" s="122"/>
      <c r="L13" s="122"/>
      <c r="M13" s="122"/>
      <c r="N13" s="330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>
      <c r="A14" s="122"/>
      <c r="B14" s="122"/>
      <c r="C14" s="330"/>
      <c r="D14" s="122"/>
      <c r="E14" s="330"/>
      <c r="F14" s="122"/>
      <c r="G14" s="122"/>
      <c r="H14" s="122"/>
      <c r="I14" s="330"/>
      <c r="J14" s="330"/>
      <c r="K14" s="122"/>
      <c r="L14" s="122"/>
      <c r="M14" s="122"/>
      <c r="N14" s="330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>
      <c r="A15" s="122"/>
      <c r="B15" s="122"/>
      <c r="C15" s="330"/>
      <c r="D15" s="122"/>
      <c r="E15" s="330"/>
      <c r="F15" s="122"/>
      <c r="G15" s="122"/>
      <c r="H15" s="122"/>
      <c r="I15" s="330"/>
      <c r="J15" s="330"/>
      <c r="K15" s="122"/>
      <c r="L15" s="122"/>
      <c r="M15" s="122"/>
      <c r="N15" s="330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>
      <c r="A16" s="122"/>
      <c r="B16" s="122"/>
      <c r="C16" s="330"/>
      <c r="D16" s="122"/>
      <c r="E16" s="330"/>
      <c r="F16" s="122"/>
      <c r="G16" s="122"/>
      <c r="H16" s="122"/>
      <c r="I16" s="330"/>
      <c r="J16" s="330"/>
      <c r="K16" s="122"/>
      <c r="L16" s="122"/>
      <c r="M16" s="122"/>
      <c r="N16" s="330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>
      <c r="A17" s="122"/>
      <c r="B17" s="122"/>
      <c r="C17" s="330"/>
      <c r="D17" s="122"/>
      <c r="E17" s="330"/>
      <c r="F17" s="122"/>
      <c r="G17" s="122"/>
      <c r="H17" s="122"/>
      <c r="I17" s="330"/>
      <c r="J17" s="330"/>
      <c r="K17" s="122"/>
      <c r="L17" s="122"/>
      <c r="M17" s="122"/>
      <c r="N17" s="330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>
      <c r="A18" s="122"/>
      <c r="B18" s="122"/>
      <c r="C18" s="330"/>
      <c r="D18" s="122"/>
      <c r="E18" s="330"/>
      <c r="F18" s="122"/>
      <c r="G18" s="122"/>
      <c r="H18" s="122"/>
      <c r="I18" s="330"/>
      <c r="J18" s="330"/>
      <c r="K18" s="122"/>
      <c r="L18" s="122"/>
      <c r="M18" s="122"/>
      <c r="N18" s="330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>
      <c r="A19" s="122"/>
      <c r="B19" s="122"/>
      <c r="C19" s="330"/>
      <c r="D19" s="122"/>
      <c r="E19" s="330"/>
      <c r="F19" s="122"/>
      <c r="G19" s="122"/>
      <c r="H19" s="122"/>
      <c r="I19" s="330"/>
      <c r="J19" s="330"/>
      <c r="K19" s="122"/>
      <c r="L19" s="122"/>
      <c r="M19" s="122"/>
      <c r="N19" s="330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>
      <c r="A20" s="122"/>
      <c r="B20" s="122"/>
      <c r="C20" s="330"/>
      <c r="D20" s="122"/>
      <c r="E20" s="330"/>
      <c r="F20" s="122"/>
      <c r="G20" s="122"/>
      <c r="H20" s="122"/>
      <c r="I20" s="330"/>
      <c r="J20" s="330"/>
      <c r="K20" s="122"/>
      <c r="L20" s="122"/>
      <c r="M20" s="122"/>
      <c r="N20" s="330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>
      <c r="A21" s="122"/>
      <c r="B21" s="122"/>
      <c r="C21" s="330"/>
      <c r="D21" s="122"/>
      <c r="E21" s="330"/>
      <c r="F21" s="122"/>
      <c r="G21" s="122"/>
      <c r="H21" s="122"/>
      <c r="I21" s="330"/>
      <c r="J21" s="330"/>
      <c r="K21" s="122"/>
      <c r="L21" s="122"/>
      <c r="M21" s="122"/>
      <c r="N21" s="330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>
      <c r="A22" s="122"/>
      <c r="B22" s="122"/>
      <c r="C22" s="330"/>
      <c r="D22" s="122"/>
      <c r="E22" s="330"/>
      <c r="F22" s="122"/>
      <c r="G22" s="122"/>
      <c r="H22" s="122"/>
      <c r="I22" s="330"/>
      <c r="J22" s="330"/>
      <c r="K22" s="122"/>
      <c r="L22" s="122"/>
      <c r="M22" s="122"/>
      <c r="N22" s="330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>
      <c r="A23" s="122"/>
      <c r="B23" s="122"/>
      <c r="C23" s="330"/>
      <c r="D23" s="122"/>
      <c r="E23" s="330"/>
      <c r="F23" s="122"/>
      <c r="G23" s="122"/>
      <c r="H23" s="122"/>
      <c r="I23" s="330"/>
      <c r="J23" s="330"/>
      <c r="K23" s="122"/>
      <c r="L23" s="122"/>
      <c r="M23" s="122"/>
      <c r="N23" s="330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</row>
    <row r="24">
      <c r="A24" s="122"/>
      <c r="B24" s="122"/>
      <c r="C24" s="330"/>
      <c r="D24" s="122"/>
      <c r="E24" s="330"/>
      <c r="F24" s="122"/>
      <c r="G24" s="122"/>
      <c r="H24" s="122"/>
      <c r="I24" s="330"/>
      <c r="J24" s="330"/>
      <c r="K24" s="122"/>
      <c r="L24" s="122"/>
      <c r="M24" s="122"/>
      <c r="N24" s="330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</row>
    <row r="25">
      <c r="A25" s="122"/>
      <c r="B25" s="122"/>
      <c r="C25" s="330"/>
      <c r="D25" s="122"/>
      <c r="E25" s="330"/>
      <c r="F25" s="122"/>
      <c r="G25" s="122"/>
      <c r="H25" s="122"/>
      <c r="I25" s="330"/>
      <c r="J25" s="330"/>
      <c r="K25" s="122"/>
      <c r="L25" s="122"/>
      <c r="M25" s="122"/>
      <c r="N25" s="330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</row>
    <row r="26">
      <c r="A26" s="122"/>
      <c r="B26" s="122"/>
      <c r="C26" s="330"/>
      <c r="D26" s="122"/>
      <c r="E26" s="330"/>
      <c r="F26" s="122"/>
      <c r="G26" s="122"/>
      <c r="H26" s="122"/>
      <c r="I26" s="330"/>
      <c r="J26" s="330"/>
      <c r="K26" s="122"/>
      <c r="L26" s="122"/>
      <c r="M26" s="122"/>
      <c r="N26" s="330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</row>
    <row r="27">
      <c r="A27" s="122"/>
      <c r="B27" s="122"/>
      <c r="C27" s="330"/>
      <c r="D27" s="122"/>
      <c r="E27" s="330"/>
      <c r="F27" s="122"/>
      <c r="G27" s="122"/>
      <c r="H27" s="122"/>
      <c r="I27" s="330"/>
      <c r="J27" s="330"/>
      <c r="K27" s="122"/>
      <c r="L27" s="122"/>
      <c r="M27" s="122"/>
      <c r="N27" s="330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</row>
    <row r="28">
      <c r="A28" s="122"/>
      <c r="B28" s="122"/>
      <c r="C28" s="330"/>
      <c r="D28" s="122"/>
      <c r="E28" s="330"/>
      <c r="F28" s="122"/>
      <c r="G28" s="122"/>
      <c r="H28" s="122"/>
      <c r="I28" s="330"/>
      <c r="J28" s="330"/>
      <c r="K28" s="122"/>
      <c r="L28" s="122"/>
      <c r="M28" s="122"/>
      <c r="N28" s="330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</row>
    <row r="29">
      <c r="A29" s="122"/>
      <c r="B29" s="122"/>
      <c r="C29" s="330"/>
      <c r="D29" s="122"/>
      <c r="E29" s="330"/>
      <c r="F29" s="122"/>
      <c r="G29" s="122"/>
      <c r="H29" s="122"/>
      <c r="I29" s="330"/>
      <c r="J29" s="330"/>
      <c r="K29" s="122"/>
      <c r="L29" s="122"/>
      <c r="M29" s="122"/>
      <c r="N29" s="330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</row>
    <row r="30">
      <c r="A30" s="122"/>
      <c r="B30" s="122"/>
      <c r="C30" s="330"/>
      <c r="D30" s="122"/>
      <c r="E30" s="330"/>
      <c r="F30" s="122"/>
      <c r="G30" s="122"/>
      <c r="H30" s="122"/>
      <c r="I30" s="330"/>
      <c r="J30" s="330"/>
      <c r="K30" s="122"/>
      <c r="L30" s="122"/>
      <c r="M30" s="122"/>
      <c r="N30" s="330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</row>
    <row r="31">
      <c r="A31" s="122"/>
      <c r="B31" s="122"/>
      <c r="C31" s="330"/>
      <c r="D31" s="122"/>
      <c r="E31" s="330"/>
      <c r="F31" s="122"/>
      <c r="G31" s="122"/>
      <c r="H31" s="122"/>
      <c r="I31" s="330"/>
      <c r="J31" s="330"/>
      <c r="K31" s="122"/>
      <c r="L31" s="122"/>
      <c r="M31" s="122"/>
      <c r="N31" s="330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</row>
    <row r="32">
      <c r="A32" s="122"/>
      <c r="B32" s="122"/>
      <c r="C32" s="330"/>
      <c r="D32" s="122"/>
      <c r="E32" s="330"/>
      <c r="F32" s="122"/>
      <c r="G32" s="122"/>
      <c r="H32" s="122"/>
      <c r="I32" s="330"/>
      <c r="J32" s="330"/>
      <c r="K32" s="122"/>
      <c r="L32" s="122"/>
      <c r="M32" s="122"/>
      <c r="N32" s="330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</row>
    <row r="33">
      <c r="A33" s="122"/>
      <c r="B33" s="122"/>
      <c r="C33" s="330"/>
      <c r="D33" s="122"/>
      <c r="E33" s="330"/>
      <c r="F33" s="122"/>
      <c r="G33" s="122"/>
      <c r="H33" s="122"/>
      <c r="I33" s="330"/>
      <c r="J33" s="330"/>
      <c r="K33" s="122"/>
      <c r="L33" s="122"/>
      <c r="M33" s="122"/>
      <c r="N33" s="330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</row>
    <row r="34">
      <c r="A34" s="122"/>
      <c r="B34" s="122"/>
      <c r="C34" s="330"/>
      <c r="D34" s="122"/>
      <c r="E34" s="330"/>
      <c r="F34" s="122"/>
      <c r="G34" s="122"/>
      <c r="H34" s="122"/>
      <c r="I34" s="330"/>
      <c r="J34" s="330"/>
      <c r="K34" s="122"/>
      <c r="L34" s="122"/>
      <c r="M34" s="122"/>
      <c r="N34" s="330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</row>
    <row r="35">
      <c r="A35" s="122"/>
      <c r="B35" s="122"/>
      <c r="C35" s="330"/>
      <c r="D35" s="122"/>
      <c r="E35" s="330"/>
      <c r="F35" s="122"/>
      <c r="G35" s="122"/>
      <c r="H35" s="122"/>
      <c r="I35" s="330"/>
      <c r="J35" s="330"/>
      <c r="K35" s="122"/>
      <c r="L35" s="122"/>
      <c r="M35" s="122"/>
      <c r="N35" s="330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</row>
    <row r="36">
      <c r="A36" s="122"/>
      <c r="B36" s="122"/>
      <c r="C36" s="330"/>
      <c r="D36" s="122"/>
      <c r="E36" s="330"/>
      <c r="F36" s="122"/>
      <c r="G36" s="122"/>
      <c r="H36" s="122"/>
      <c r="I36" s="330"/>
      <c r="J36" s="330"/>
      <c r="K36" s="122"/>
      <c r="L36" s="122"/>
      <c r="M36" s="122"/>
      <c r="N36" s="330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</row>
    <row r="37">
      <c r="A37" s="122"/>
      <c r="B37" s="122"/>
      <c r="C37" s="330"/>
      <c r="D37" s="122"/>
      <c r="E37" s="330"/>
      <c r="F37" s="122"/>
      <c r="G37" s="122"/>
      <c r="H37" s="122"/>
      <c r="I37" s="330"/>
      <c r="J37" s="330"/>
      <c r="K37" s="122"/>
      <c r="L37" s="122"/>
      <c r="M37" s="122"/>
      <c r="N37" s="330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</row>
    <row r="38">
      <c r="A38" s="122"/>
      <c r="B38" s="122"/>
      <c r="C38" s="330"/>
      <c r="D38" s="122"/>
      <c r="E38" s="330"/>
      <c r="F38" s="122"/>
      <c r="G38" s="122"/>
      <c r="H38" s="122"/>
      <c r="I38" s="330"/>
      <c r="J38" s="330"/>
      <c r="K38" s="122"/>
      <c r="L38" s="122"/>
      <c r="M38" s="122"/>
      <c r="N38" s="330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</row>
    <row r="39">
      <c r="A39" s="122"/>
      <c r="B39" s="122"/>
      <c r="C39" s="330"/>
      <c r="D39" s="122"/>
      <c r="E39" s="330"/>
      <c r="F39" s="122"/>
      <c r="G39" s="122"/>
      <c r="H39" s="122"/>
      <c r="I39" s="330"/>
      <c r="J39" s="330"/>
      <c r="K39" s="122"/>
      <c r="L39" s="122"/>
      <c r="M39" s="122"/>
      <c r="N39" s="330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</row>
    <row r="40">
      <c r="A40" s="122"/>
      <c r="B40" s="122"/>
      <c r="C40" s="330"/>
      <c r="D40" s="122"/>
      <c r="E40" s="330"/>
      <c r="F40" s="122"/>
      <c r="G40" s="122"/>
      <c r="H40" s="122"/>
      <c r="I40" s="330"/>
      <c r="J40" s="330"/>
      <c r="K40" s="122"/>
      <c r="L40" s="122"/>
      <c r="M40" s="122"/>
      <c r="N40" s="330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</row>
    <row r="41">
      <c r="A41" s="122"/>
      <c r="B41" s="122"/>
      <c r="C41" s="330"/>
      <c r="D41" s="122"/>
      <c r="E41" s="330"/>
      <c r="F41" s="122"/>
      <c r="G41" s="122"/>
      <c r="H41" s="122"/>
      <c r="I41" s="330"/>
      <c r="J41" s="330"/>
      <c r="K41" s="122"/>
      <c r="L41" s="122"/>
      <c r="M41" s="122"/>
      <c r="N41" s="330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</row>
    <row r="42">
      <c r="A42" s="122"/>
      <c r="B42" s="122"/>
      <c r="C42" s="330"/>
      <c r="D42" s="122"/>
      <c r="E42" s="330"/>
      <c r="F42" s="122"/>
      <c r="G42" s="122"/>
      <c r="H42" s="122"/>
      <c r="I42" s="330"/>
      <c r="J42" s="330"/>
      <c r="K42" s="122"/>
      <c r="L42" s="122"/>
      <c r="M42" s="122"/>
      <c r="N42" s="330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</row>
    <row r="43">
      <c r="A43" s="122"/>
      <c r="B43" s="122"/>
      <c r="C43" s="330"/>
      <c r="D43" s="122"/>
      <c r="E43" s="330"/>
      <c r="F43" s="122"/>
      <c r="G43" s="122"/>
      <c r="H43" s="122"/>
      <c r="I43" s="330"/>
      <c r="J43" s="330"/>
      <c r="K43" s="122"/>
      <c r="L43" s="122"/>
      <c r="M43" s="122"/>
      <c r="N43" s="330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</row>
    <row r="44">
      <c r="A44" s="122"/>
      <c r="B44" s="122"/>
      <c r="C44" s="330"/>
      <c r="D44" s="122"/>
      <c r="E44" s="330"/>
      <c r="F44" s="122"/>
      <c r="G44" s="122"/>
      <c r="H44" s="122"/>
      <c r="I44" s="330"/>
      <c r="J44" s="330"/>
      <c r="K44" s="122"/>
      <c r="L44" s="122"/>
      <c r="M44" s="122"/>
      <c r="N44" s="330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45">
      <c r="A45" s="122"/>
      <c r="B45" s="122"/>
      <c r="C45" s="330"/>
      <c r="D45" s="122"/>
      <c r="E45" s="330"/>
      <c r="F45" s="122"/>
      <c r="G45" s="122"/>
      <c r="H45" s="122"/>
      <c r="I45" s="330"/>
      <c r="J45" s="330"/>
      <c r="K45" s="122"/>
      <c r="L45" s="122"/>
      <c r="M45" s="122"/>
      <c r="N45" s="330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</row>
    <row r="46">
      <c r="A46" s="122"/>
      <c r="B46" s="122"/>
      <c r="C46" s="330"/>
      <c r="D46" s="122"/>
      <c r="E46" s="330"/>
      <c r="F46" s="122"/>
      <c r="G46" s="122"/>
      <c r="H46" s="122"/>
      <c r="I46" s="330"/>
      <c r="J46" s="330"/>
      <c r="K46" s="122"/>
      <c r="L46" s="122"/>
      <c r="M46" s="122"/>
      <c r="N46" s="330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</row>
    <row r="47">
      <c r="A47" s="122"/>
      <c r="B47" s="122"/>
      <c r="C47" s="330"/>
      <c r="D47" s="122"/>
      <c r="E47" s="330"/>
      <c r="F47" s="122"/>
      <c r="G47" s="122"/>
      <c r="H47" s="122"/>
      <c r="I47" s="330"/>
      <c r="J47" s="330"/>
      <c r="K47" s="122"/>
      <c r="L47" s="122"/>
      <c r="M47" s="122"/>
      <c r="N47" s="330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</row>
    <row r="48">
      <c r="A48" s="122"/>
      <c r="B48" s="122"/>
      <c r="C48" s="330"/>
      <c r="D48" s="122"/>
      <c r="E48" s="330"/>
      <c r="F48" s="122"/>
      <c r="G48" s="122"/>
      <c r="H48" s="122"/>
      <c r="I48" s="330"/>
      <c r="J48" s="330"/>
      <c r="K48" s="122"/>
      <c r="L48" s="122"/>
      <c r="M48" s="122"/>
      <c r="N48" s="330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</row>
    <row r="49">
      <c r="A49" s="122"/>
      <c r="B49" s="122"/>
      <c r="C49" s="330"/>
      <c r="D49" s="122"/>
      <c r="E49" s="330"/>
      <c r="F49" s="122"/>
      <c r="G49" s="122"/>
      <c r="H49" s="122"/>
      <c r="I49" s="330"/>
      <c r="J49" s="330"/>
      <c r="K49" s="122"/>
      <c r="L49" s="122"/>
      <c r="M49" s="122"/>
      <c r="N49" s="330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</row>
    <row r="50">
      <c r="A50" s="122"/>
      <c r="B50" s="122"/>
      <c r="C50" s="330"/>
      <c r="D50" s="122"/>
      <c r="E50" s="330"/>
      <c r="F50" s="122"/>
      <c r="G50" s="122"/>
      <c r="H50" s="122"/>
      <c r="I50" s="330"/>
      <c r="J50" s="330"/>
      <c r="K50" s="122"/>
      <c r="L50" s="122"/>
      <c r="M50" s="122"/>
      <c r="N50" s="330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</row>
    <row r="51">
      <c r="A51" s="122"/>
      <c r="B51" s="122"/>
      <c r="C51" s="330"/>
      <c r="D51" s="122"/>
      <c r="E51" s="330"/>
      <c r="F51" s="122"/>
      <c r="G51" s="122"/>
      <c r="H51" s="122"/>
      <c r="I51" s="330"/>
      <c r="J51" s="330"/>
      <c r="K51" s="122"/>
      <c r="L51" s="122"/>
      <c r="M51" s="122"/>
      <c r="N51" s="330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</row>
    <row r="52">
      <c r="A52" s="122"/>
      <c r="B52" s="122"/>
      <c r="C52" s="330"/>
      <c r="D52" s="122"/>
      <c r="E52" s="330"/>
      <c r="F52" s="122"/>
      <c r="G52" s="122"/>
      <c r="H52" s="122"/>
      <c r="I52" s="330"/>
      <c r="J52" s="330"/>
      <c r="K52" s="122"/>
      <c r="L52" s="122"/>
      <c r="M52" s="122"/>
      <c r="N52" s="330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>
      <c r="A53" s="122"/>
      <c r="B53" s="122"/>
      <c r="C53" s="330"/>
      <c r="D53" s="122"/>
      <c r="E53" s="330"/>
      <c r="F53" s="122"/>
      <c r="G53" s="122"/>
      <c r="H53" s="122"/>
      <c r="I53" s="330"/>
      <c r="J53" s="330"/>
      <c r="K53" s="122"/>
      <c r="L53" s="122"/>
      <c r="M53" s="122"/>
      <c r="N53" s="330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</row>
    <row r="54">
      <c r="A54" s="122"/>
      <c r="B54" s="122"/>
      <c r="C54" s="330"/>
      <c r="D54" s="122"/>
      <c r="E54" s="330"/>
      <c r="F54" s="122"/>
      <c r="G54" s="122"/>
      <c r="H54" s="122"/>
      <c r="I54" s="330"/>
      <c r="J54" s="330"/>
      <c r="K54" s="122"/>
      <c r="L54" s="122"/>
      <c r="M54" s="122"/>
      <c r="N54" s="330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>
      <c r="A55" s="122"/>
      <c r="B55" s="122"/>
      <c r="C55" s="330"/>
      <c r="D55" s="122"/>
      <c r="E55" s="330"/>
      <c r="F55" s="122"/>
      <c r="G55" s="122"/>
      <c r="H55" s="122"/>
      <c r="I55" s="330"/>
      <c r="J55" s="330"/>
      <c r="K55" s="122"/>
      <c r="L55" s="122"/>
      <c r="M55" s="122"/>
      <c r="N55" s="330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</row>
    <row r="56">
      <c r="A56" s="122"/>
      <c r="B56" s="122"/>
      <c r="C56" s="330"/>
      <c r="D56" s="122"/>
      <c r="E56" s="330"/>
      <c r="F56" s="122"/>
      <c r="G56" s="122"/>
      <c r="H56" s="122"/>
      <c r="I56" s="330"/>
      <c r="J56" s="330"/>
      <c r="K56" s="122"/>
      <c r="L56" s="122"/>
      <c r="M56" s="122"/>
      <c r="N56" s="330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</row>
    <row r="57">
      <c r="A57" s="122"/>
      <c r="B57" s="122"/>
      <c r="C57" s="330"/>
      <c r="D57" s="122"/>
      <c r="E57" s="330"/>
      <c r="F57" s="122"/>
      <c r="G57" s="122"/>
      <c r="H57" s="122"/>
      <c r="I57" s="330"/>
      <c r="J57" s="330"/>
      <c r="K57" s="122"/>
      <c r="L57" s="122"/>
      <c r="M57" s="122"/>
      <c r="N57" s="330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</row>
    <row r="58">
      <c r="A58" s="122"/>
      <c r="B58" s="122"/>
      <c r="C58" s="330"/>
      <c r="D58" s="122"/>
      <c r="E58" s="330"/>
      <c r="F58" s="122"/>
      <c r="G58" s="122"/>
      <c r="H58" s="122"/>
      <c r="I58" s="330"/>
      <c r="J58" s="330"/>
      <c r="K58" s="122"/>
      <c r="L58" s="122"/>
      <c r="M58" s="122"/>
      <c r="N58" s="330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</row>
    <row r="59">
      <c r="A59" s="122"/>
      <c r="B59" s="122"/>
      <c r="C59" s="330"/>
      <c r="D59" s="122"/>
      <c r="E59" s="330"/>
      <c r="F59" s="122"/>
      <c r="G59" s="122"/>
      <c r="H59" s="122"/>
      <c r="I59" s="330"/>
      <c r="J59" s="330"/>
      <c r="K59" s="122"/>
      <c r="L59" s="122"/>
      <c r="M59" s="122"/>
      <c r="N59" s="330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</row>
    <row r="60">
      <c r="A60" s="122"/>
      <c r="B60" s="122"/>
      <c r="C60" s="330"/>
      <c r="D60" s="122"/>
      <c r="E60" s="330"/>
      <c r="F60" s="122"/>
      <c r="G60" s="122"/>
      <c r="H60" s="122"/>
      <c r="I60" s="330"/>
      <c r="J60" s="330"/>
      <c r="K60" s="122"/>
      <c r="L60" s="122"/>
      <c r="M60" s="122"/>
      <c r="N60" s="330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</row>
    <row r="61">
      <c r="A61" s="122"/>
      <c r="B61" s="122"/>
      <c r="C61" s="330"/>
      <c r="D61" s="122"/>
      <c r="E61" s="330"/>
      <c r="F61" s="122"/>
      <c r="G61" s="122"/>
      <c r="H61" s="122"/>
      <c r="I61" s="330"/>
      <c r="J61" s="330"/>
      <c r="K61" s="122"/>
      <c r="L61" s="122"/>
      <c r="M61" s="122"/>
      <c r="N61" s="330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</row>
    <row r="62">
      <c r="A62" s="122"/>
      <c r="B62" s="122"/>
      <c r="C62" s="330"/>
      <c r="D62" s="122"/>
      <c r="E62" s="330"/>
      <c r="F62" s="122"/>
      <c r="G62" s="122"/>
      <c r="H62" s="122"/>
      <c r="I62" s="330"/>
      <c r="J62" s="330"/>
      <c r="K62" s="122"/>
      <c r="L62" s="122"/>
      <c r="M62" s="122"/>
      <c r="N62" s="330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</row>
    <row r="63">
      <c r="A63" s="122"/>
      <c r="B63" s="122"/>
      <c r="C63" s="330"/>
      <c r="D63" s="122"/>
      <c r="E63" s="330"/>
      <c r="F63" s="122"/>
      <c r="G63" s="122"/>
      <c r="H63" s="122"/>
      <c r="I63" s="330"/>
      <c r="J63" s="330"/>
      <c r="K63" s="122"/>
      <c r="L63" s="122"/>
      <c r="M63" s="122"/>
      <c r="N63" s="330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</row>
    <row r="64">
      <c r="A64" s="122"/>
      <c r="B64" s="122"/>
      <c r="C64" s="330"/>
      <c r="D64" s="122"/>
      <c r="E64" s="330"/>
      <c r="F64" s="122"/>
      <c r="G64" s="122"/>
      <c r="H64" s="122"/>
      <c r="I64" s="330"/>
      <c r="J64" s="330"/>
      <c r="K64" s="122"/>
      <c r="L64" s="122"/>
      <c r="M64" s="122"/>
      <c r="N64" s="330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</row>
    <row r="65">
      <c r="A65" s="122"/>
      <c r="B65" s="122"/>
      <c r="C65" s="330"/>
      <c r="D65" s="122"/>
      <c r="E65" s="330"/>
      <c r="F65" s="122"/>
      <c r="G65" s="122"/>
      <c r="H65" s="122"/>
      <c r="I65" s="330"/>
      <c r="J65" s="330"/>
      <c r="K65" s="122"/>
      <c r="L65" s="122"/>
      <c r="M65" s="122"/>
      <c r="N65" s="330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</row>
    <row r="66">
      <c r="A66" s="122"/>
      <c r="B66" s="122"/>
      <c r="C66" s="330"/>
      <c r="D66" s="122"/>
      <c r="E66" s="330"/>
      <c r="F66" s="122"/>
      <c r="G66" s="122"/>
      <c r="H66" s="122"/>
      <c r="I66" s="330"/>
      <c r="J66" s="330"/>
      <c r="K66" s="122"/>
      <c r="L66" s="122"/>
      <c r="M66" s="122"/>
      <c r="N66" s="330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</row>
    <row r="67">
      <c r="A67" s="122"/>
      <c r="B67" s="122"/>
      <c r="C67" s="330"/>
      <c r="D67" s="122"/>
      <c r="E67" s="330"/>
      <c r="F67" s="122"/>
      <c r="G67" s="122"/>
      <c r="H67" s="122"/>
      <c r="I67" s="330"/>
      <c r="J67" s="330"/>
      <c r="K67" s="122"/>
      <c r="L67" s="122"/>
      <c r="M67" s="122"/>
      <c r="N67" s="330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</row>
    <row r="68">
      <c r="A68" s="122"/>
      <c r="B68" s="122"/>
      <c r="C68" s="330"/>
      <c r="D68" s="122"/>
      <c r="E68" s="330"/>
      <c r="F68" s="122"/>
      <c r="G68" s="122"/>
      <c r="H68" s="122"/>
      <c r="I68" s="330"/>
      <c r="J68" s="330"/>
      <c r="K68" s="122"/>
      <c r="L68" s="122"/>
      <c r="M68" s="122"/>
      <c r="N68" s="330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</row>
    <row r="69">
      <c r="A69" s="122"/>
      <c r="B69" s="122"/>
      <c r="C69" s="330"/>
      <c r="D69" s="122"/>
      <c r="E69" s="330"/>
      <c r="F69" s="122"/>
      <c r="G69" s="122"/>
      <c r="H69" s="122"/>
      <c r="I69" s="330"/>
      <c r="J69" s="330"/>
      <c r="K69" s="122"/>
      <c r="L69" s="122"/>
      <c r="M69" s="122"/>
      <c r="N69" s="330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</row>
    <row r="70">
      <c r="A70" s="122"/>
      <c r="B70" s="122"/>
      <c r="C70" s="330"/>
      <c r="D70" s="122"/>
      <c r="E70" s="330"/>
      <c r="F70" s="122"/>
      <c r="G70" s="122"/>
      <c r="H70" s="122"/>
      <c r="I70" s="330"/>
      <c r="J70" s="330"/>
      <c r="K70" s="122"/>
      <c r="L70" s="122"/>
      <c r="M70" s="122"/>
      <c r="N70" s="330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</row>
    <row r="71">
      <c r="A71" s="122"/>
      <c r="B71" s="122"/>
      <c r="C71" s="330"/>
      <c r="D71" s="122"/>
      <c r="E71" s="330"/>
      <c r="F71" s="122"/>
      <c r="G71" s="122"/>
      <c r="H71" s="122"/>
      <c r="I71" s="330"/>
      <c r="J71" s="330"/>
      <c r="K71" s="122"/>
      <c r="L71" s="122"/>
      <c r="M71" s="122"/>
      <c r="N71" s="330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</row>
    <row r="72">
      <c r="A72" s="122"/>
      <c r="B72" s="122"/>
      <c r="C72" s="330"/>
      <c r="D72" s="122"/>
      <c r="E72" s="330"/>
      <c r="F72" s="122"/>
      <c r="G72" s="122"/>
      <c r="H72" s="122"/>
      <c r="I72" s="330"/>
      <c r="J72" s="330"/>
      <c r="K72" s="122"/>
      <c r="L72" s="122"/>
      <c r="M72" s="122"/>
      <c r="N72" s="330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</row>
    <row r="73">
      <c r="A73" s="122"/>
      <c r="B73" s="122"/>
      <c r="C73" s="330"/>
      <c r="D73" s="122"/>
      <c r="E73" s="330"/>
      <c r="F73" s="122"/>
      <c r="G73" s="122"/>
      <c r="H73" s="122"/>
      <c r="I73" s="330"/>
      <c r="J73" s="330"/>
      <c r="K73" s="122"/>
      <c r="L73" s="122"/>
      <c r="M73" s="122"/>
      <c r="N73" s="330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</row>
    <row r="74">
      <c r="A74" s="122"/>
      <c r="B74" s="122"/>
      <c r="C74" s="330"/>
      <c r="D74" s="122"/>
      <c r="E74" s="330"/>
      <c r="F74" s="122"/>
      <c r="G74" s="122"/>
      <c r="H74" s="122"/>
      <c r="I74" s="330"/>
      <c r="J74" s="330"/>
      <c r="K74" s="122"/>
      <c r="L74" s="122"/>
      <c r="M74" s="122"/>
      <c r="N74" s="330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</row>
    <row r="75">
      <c r="A75" s="122"/>
      <c r="B75" s="122"/>
      <c r="C75" s="330"/>
      <c r="D75" s="122"/>
      <c r="E75" s="330"/>
      <c r="F75" s="122"/>
      <c r="G75" s="122"/>
      <c r="H75" s="122"/>
      <c r="I75" s="330"/>
      <c r="J75" s="330"/>
      <c r="K75" s="122"/>
      <c r="L75" s="122"/>
      <c r="M75" s="122"/>
      <c r="N75" s="330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</row>
    <row r="76">
      <c r="A76" s="122"/>
      <c r="B76" s="122"/>
      <c r="C76" s="330"/>
      <c r="D76" s="122"/>
      <c r="E76" s="330"/>
      <c r="F76" s="122"/>
      <c r="G76" s="122"/>
      <c r="H76" s="122"/>
      <c r="I76" s="330"/>
      <c r="J76" s="330"/>
      <c r="K76" s="122"/>
      <c r="L76" s="122"/>
      <c r="M76" s="122"/>
      <c r="N76" s="330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</row>
    <row r="77">
      <c r="A77" s="122"/>
      <c r="B77" s="122"/>
      <c r="C77" s="330"/>
      <c r="D77" s="122"/>
      <c r="E77" s="330"/>
      <c r="F77" s="122"/>
      <c r="G77" s="122"/>
      <c r="H77" s="122"/>
      <c r="I77" s="330"/>
      <c r="J77" s="330"/>
      <c r="K77" s="122"/>
      <c r="L77" s="122"/>
      <c r="M77" s="122"/>
      <c r="N77" s="330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</row>
    <row r="78">
      <c r="A78" s="122"/>
      <c r="B78" s="122"/>
      <c r="C78" s="330"/>
      <c r="D78" s="122"/>
      <c r="E78" s="330"/>
      <c r="F78" s="122"/>
      <c r="G78" s="122"/>
      <c r="H78" s="122"/>
      <c r="I78" s="330"/>
      <c r="J78" s="330"/>
      <c r="K78" s="122"/>
      <c r="L78" s="122"/>
      <c r="M78" s="122"/>
      <c r="N78" s="330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</row>
    <row r="79">
      <c r="A79" s="122"/>
      <c r="B79" s="122"/>
      <c r="C79" s="330"/>
      <c r="D79" s="122"/>
      <c r="E79" s="330"/>
      <c r="F79" s="122"/>
      <c r="G79" s="122"/>
      <c r="H79" s="122"/>
      <c r="I79" s="330"/>
      <c r="J79" s="330"/>
      <c r="K79" s="122"/>
      <c r="L79" s="122"/>
      <c r="M79" s="122"/>
      <c r="N79" s="330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</row>
    <row r="80">
      <c r="A80" s="122"/>
      <c r="B80" s="122"/>
      <c r="C80" s="330"/>
      <c r="D80" s="122"/>
      <c r="E80" s="330"/>
      <c r="F80" s="122"/>
      <c r="G80" s="122"/>
      <c r="H80" s="122"/>
      <c r="I80" s="330"/>
      <c r="J80" s="330"/>
      <c r="K80" s="122"/>
      <c r="L80" s="122"/>
      <c r="M80" s="122"/>
      <c r="N80" s="330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</row>
    <row r="81">
      <c r="A81" s="122"/>
      <c r="B81" s="122"/>
      <c r="C81" s="330"/>
      <c r="D81" s="122"/>
      <c r="E81" s="330"/>
      <c r="F81" s="122"/>
      <c r="G81" s="122"/>
      <c r="H81" s="122"/>
      <c r="I81" s="330"/>
      <c r="J81" s="330"/>
      <c r="K81" s="122"/>
      <c r="L81" s="122"/>
      <c r="M81" s="122"/>
      <c r="N81" s="330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</row>
    <row r="82">
      <c r="A82" s="122"/>
      <c r="B82" s="122"/>
      <c r="C82" s="330"/>
      <c r="D82" s="122"/>
      <c r="E82" s="330"/>
      <c r="F82" s="122"/>
      <c r="G82" s="122"/>
      <c r="H82" s="122"/>
      <c r="I82" s="330"/>
      <c r="J82" s="330"/>
      <c r="K82" s="122"/>
      <c r="L82" s="122"/>
      <c r="M82" s="122"/>
      <c r="N82" s="330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</row>
    <row r="83">
      <c r="A83" s="122"/>
      <c r="B83" s="122"/>
      <c r="C83" s="330"/>
      <c r="D83" s="122"/>
      <c r="E83" s="330"/>
      <c r="F83" s="122"/>
      <c r="G83" s="122"/>
      <c r="H83" s="122"/>
      <c r="I83" s="330"/>
      <c r="J83" s="330"/>
      <c r="K83" s="122"/>
      <c r="L83" s="122"/>
      <c r="M83" s="122"/>
      <c r="N83" s="330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</row>
    <row r="84">
      <c r="A84" s="122"/>
      <c r="B84" s="122"/>
      <c r="C84" s="330"/>
      <c r="D84" s="122"/>
      <c r="E84" s="330"/>
      <c r="F84" s="122"/>
      <c r="G84" s="122"/>
      <c r="H84" s="122"/>
      <c r="I84" s="330"/>
      <c r="J84" s="330"/>
      <c r="K84" s="122"/>
      <c r="L84" s="122"/>
      <c r="M84" s="122"/>
      <c r="N84" s="330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</row>
    <row r="85">
      <c r="A85" s="122"/>
      <c r="B85" s="122"/>
      <c r="C85" s="330"/>
      <c r="D85" s="122"/>
      <c r="E85" s="330"/>
      <c r="F85" s="122"/>
      <c r="G85" s="122"/>
      <c r="H85" s="122"/>
      <c r="I85" s="330"/>
      <c r="J85" s="330"/>
      <c r="K85" s="122"/>
      <c r="L85" s="122"/>
      <c r="M85" s="122"/>
      <c r="N85" s="330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</row>
    <row r="86">
      <c r="A86" s="122"/>
      <c r="B86" s="122"/>
      <c r="C86" s="330"/>
      <c r="D86" s="122"/>
      <c r="E86" s="330"/>
      <c r="F86" s="122"/>
      <c r="G86" s="122"/>
      <c r="H86" s="122"/>
      <c r="I86" s="330"/>
      <c r="J86" s="330"/>
      <c r="K86" s="122"/>
      <c r="L86" s="122"/>
      <c r="M86" s="122"/>
      <c r="N86" s="330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</row>
    <row r="87">
      <c r="A87" s="122"/>
      <c r="B87" s="122"/>
      <c r="C87" s="330"/>
      <c r="D87" s="122"/>
      <c r="E87" s="330"/>
      <c r="F87" s="122"/>
      <c r="G87" s="122"/>
      <c r="H87" s="122"/>
      <c r="I87" s="330"/>
      <c r="J87" s="330"/>
      <c r="K87" s="122"/>
      <c r="L87" s="122"/>
      <c r="M87" s="122"/>
      <c r="N87" s="330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</row>
    <row r="88">
      <c r="A88" s="122"/>
      <c r="B88" s="122"/>
      <c r="C88" s="330"/>
      <c r="D88" s="122"/>
      <c r="E88" s="330"/>
      <c r="F88" s="122"/>
      <c r="G88" s="122"/>
      <c r="H88" s="122"/>
      <c r="I88" s="330"/>
      <c r="J88" s="330"/>
      <c r="K88" s="122"/>
      <c r="L88" s="122"/>
      <c r="M88" s="122"/>
      <c r="N88" s="330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</row>
    <row r="89">
      <c r="A89" s="122"/>
      <c r="B89" s="122"/>
      <c r="C89" s="330"/>
      <c r="D89" s="122"/>
      <c r="E89" s="330"/>
      <c r="F89" s="122"/>
      <c r="G89" s="122"/>
      <c r="H89" s="122"/>
      <c r="I89" s="330"/>
      <c r="J89" s="330"/>
      <c r="K89" s="122"/>
      <c r="L89" s="122"/>
      <c r="M89" s="122"/>
      <c r="N89" s="330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</row>
    <row r="90">
      <c r="A90" s="122"/>
      <c r="B90" s="122"/>
      <c r="C90" s="330"/>
      <c r="D90" s="122"/>
      <c r="E90" s="330"/>
      <c r="F90" s="122"/>
      <c r="G90" s="122"/>
      <c r="H90" s="122"/>
      <c r="I90" s="330"/>
      <c r="J90" s="330"/>
      <c r="K90" s="122"/>
      <c r="L90" s="122"/>
      <c r="M90" s="122"/>
      <c r="N90" s="330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</row>
    <row r="91">
      <c r="A91" s="122"/>
      <c r="B91" s="122"/>
      <c r="C91" s="330"/>
      <c r="D91" s="122"/>
      <c r="E91" s="330"/>
      <c r="F91" s="122"/>
      <c r="G91" s="122"/>
      <c r="H91" s="122"/>
      <c r="I91" s="330"/>
      <c r="J91" s="330"/>
      <c r="K91" s="122"/>
      <c r="L91" s="122"/>
      <c r="M91" s="122"/>
      <c r="N91" s="330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</row>
    <row r="92">
      <c r="A92" s="122"/>
      <c r="B92" s="122"/>
      <c r="C92" s="330"/>
      <c r="D92" s="122"/>
      <c r="E92" s="330"/>
      <c r="F92" s="122"/>
      <c r="G92" s="122"/>
      <c r="H92" s="122"/>
      <c r="I92" s="330"/>
      <c r="J92" s="330"/>
      <c r="K92" s="122"/>
      <c r="L92" s="122"/>
      <c r="M92" s="122"/>
      <c r="N92" s="330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</row>
    <row r="93">
      <c r="A93" s="122"/>
      <c r="B93" s="122"/>
      <c r="C93" s="330"/>
      <c r="D93" s="122"/>
      <c r="E93" s="330"/>
      <c r="F93" s="122"/>
      <c r="G93" s="122"/>
      <c r="H93" s="122"/>
      <c r="I93" s="330"/>
      <c r="J93" s="330"/>
      <c r="K93" s="122"/>
      <c r="L93" s="122"/>
      <c r="M93" s="122"/>
      <c r="N93" s="330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</row>
    <row r="94">
      <c r="A94" s="122"/>
      <c r="B94" s="122"/>
      <c r="C94" s="330"/>
      <c r="D94" s="122"/>
      <c r="E94" s="330"/>
      <c r="F94" s="122"/>
      <c r="G94" s="122"/>
      <c r="H94" s="122"/>
      <c r="I94" s="330"/>
      <c r="J94" s="330"/>
      <c r="K94" s="122"/>
      <c r="L94" s="122"/>
      <c r="M94" s="122"/>
      <c r="N94" s="330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</row>
    <row r="95">
      <c r="A95" s="122"/>
      <c r="B95" s="122"/>
      <c r="C95" s="330"/>
      <c r="D95" s="122"/>
      <c r="E95" s="330"/>
      <c r="F95" s="122"/>
      <c r="G95" s="122"/>
      <c r="H95" s="122"/>
      <c r="I95" s="330"/>
      <c r="J95" s="330"/>
      <c r="K95" s="122"/>
      <c r="L95" s="122"/>
      <c r="M95" s="122"/>
      <c r="N95" s="330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>
      <c r="A96" s="122"/>
      <c r="B96" s="122"/>
      <c r="C96" s="330"/>
      <c r="D96" s="122"/>
      <c r="E96" s="330"/>
      <c r="F96" s="122"/>
      <c r="G96" s="122"/>
      <c r="H96" s="122"/>
      <c r="I96" s="330"/>
      <c r="J96" s="330"/>
      <c r="K96" s="122"/>
      <c r="L96" s="122"/>
      <c r="M96" s="122"/>
      <c r="N96" s="330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</row>
    <row r="97">
      <c r="A97" s="122"/>
      <c r="B97" s="122"/>
      <c r="C97" s="330"/>
      <c r="D97" s="122"/>
      <c r="E97" s="330"/>
      <c r="F97" s="122"/>
      <c r="G97" s="122"/>
      <c r="H97" s="122"/>
      <c r="I97" s="330"/>
      <c r="J97" s="330"/>
      <c r="K97" s="122"/>
      <c r="L97" s="122"/>
      <c r="M97" s="122"/>
      <c r="N97" s="330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</row>
    <row r="98">
      <c r="A98" s="122"/>
      <c r="B98" s="122"/>
      <c r="C98" s="330"/>
      <c r="D98" s="122"/>
      <c r="E98" s="330"/>
      <c r="F98" s="122"/>
      <c r="G98" s="122"/>
      <c r="H98" s="122"/>
      <c r="I98" s="330"/>
      <c r="J98" s="330"/>
      <c r="K98" s="122"/>
      <c r="L98" s="122"/>
      <c r="M98" s="122"/>
      <c r="N98" s="330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</row>
    <row r="99">
      <c r="A99" s="122"/>
      <c r="B99" s="122"/>
      <c r="C99" s="330"/>
      <c r="D99" s="122"/>
      <c r="E99" s="330"/>
      <c r="F99" s="122"/>
      <c r="G99" s="122"/>
      <c r="H99" s="122"/>
      <c r="I99" s="330"/>
      <c r="J99" s="330"/>
      <c r="K99" s="122"/>
      <c r="L99" s="122"/>
      <c r="M99" s="122"/>
      <c r="N99" s="330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</row>
    <row r="100">
      <c r="A100" s="122"/>
      <c r="B100" s="122"/>
      <c r="C100" s="330"/>
      <c r="D100" s="122"/>
      <c r="E100" s="330"/>
      <c r="F100" s="122"/>
      <c r="G100" s="122"/>
      <c r="H100" s="122"/>
      <c r="I100" s="330"/>
      <c r="J100" s="330"/>
      <c r="K100" s="122"/>
      <c r="L100" s="122"/>
      <c r="M100" s="122"/>
      <c r="N100" s="330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</row>
    <row r="101">
      <c r="A101" s="122"/>
      <c r="B101" s="122"/>
      <c r="C101" s="330"/>
      <c r="D101" s="122"/>
      <c r="E101" s="330"/>
      <c r="F101" s="122"/>
      <c r="G101" s="122"/>
      <c r="H101" s="122"/>
      <c r="I101" s="330"/>
      <c r="J101" s="330"/>
      <c r="K101" s="122"/>
      <c r="L101" s="122"/>
      <c r="M101" s="122"/>
      <c r="N101" s="330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</row>
    <row r="102">
      <c r="A102" s="122"/>
      <c r="B102" s="122"/>
      <c r="C102" s="330"/>
      <c r="D102" s="122"/>
      <c r="E102" s="330"/>
      <c r="F102" s="122"/>
      <c r="G102" s="122"/>
      <c r="H102" s="122"/>
      <c r="I102" s="330"/>
      <c r="J102" s="330"/>
      <c r="K102" s="122"/>
      <c r="L102" s="122"/>
      <c r="M102" s="122"/>
      <c r="N102" s="330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</row>
    <row r="103">
      <c r="A103" s="122"/>
      <c r="B103" s="122"/>
      <c r="C103" s="330"/>
      <c r="D103" s="122"/>
      <c r="E103" s="330"/>
      <c r="F103" s="122"/>
      <c r="G103" s="122"/>
      <c r="H103" s="122"/>
      <c r="I103" s="330"/>
      <c r="J103" s="330"/>
      <c r="K103" s="122"/>
      <c r="L103" s="122"/>
      <c r="M103" s="122"/>
      <c r="N103" s="330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</row>
    <row r="104">
      <c r="A104" s="122"/>
      <c r="B104" s="122"/>
      <c r="C104" s="330"/>
      <c r="D104" s="122"/>
      <c r="E104" s="330"/>
      <c r="F104" s="122"/>
      <c r="G104" s="122"/>
      <c r="H104" s="122"/>
      <c r="I104" s="330"/>
      <c r="J104" s="330"/>
      <c r="K104" s="122"/>
      <c r="L104" s="122"/>
      <c r="M104" s="122"/>
      <c r="N104" s="330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>
      <c r="A105" s="122"/>
      <c r="B105" s="122"/>
      <c r="C105" s="330"/>
      <c r="D105" s="122"/>
      <c r="E105" s="330"/>
      <c r="F105" s="122"/>
      <c r="G105" s="122"/>
      <c r="H105" s="122"/>
      <c r="I105" s="330"/>
      <c r="J105" s="330"/>
      <c r="K105" s="122"/>
      <c r="L105" s="122"/>
      <c r="M105" s="122"/>
      <c r="N105" s="330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</row>
    <row r="106">
      <c r="A106" s="122"/>
      <c r="B106" s="122"/>
      <c r="C106" s="330"/>
      <c r="D106" s="122"/>
      <c r="E106" s="330"/>
      <c r="F106" s="122"/>
      <c r="G106" s="122"/>
      <c r="H106" s="122"/>
      <c r="I106" s="330"/>
      <c r="J106" s="330"/>
      <c r="K106" s="122"/>
      <c r="L106" s="122"/>
      <c r="M106" s="122"/>
      <c r="N106" s="330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</row>
    <row r="107">
      <c r="A107" s="122"/>
      <c r="B107" s="122"/>
      <c r="C107" s="330"/>
      <c r="D107" s="122"/>
      <c r="E107" s="330"/>
      <c r="F107" s="122"/>
      <c r="G107" s="122"/>
      <c r="H107" s="122"/>
      <c r="I107" s="330"/>
      <c r="J107" s="330"/>
      <c r="K107" s="122"/>
      <c r="L107" s="122"/>
      <c r="M107" s="122"/>
      <c r="N107" s="330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</row>
    <row r="108">
      <c r="A108" s="122"/>
      <c r="B108" s="122"/>
      <c r="C108" s="330"/>
      <c r="D108" s="122"/>
      <c r="E108" s="330"/>
      <c r="F108" s="122"/>
      <c r="G108" s="122"/>
      <c r="H108" s="122"/>
      <c r="I108" s="330"/>
      <c r="J108" s="330"/>
      <c r="K108" s="122"/>
      <c r="L108" s="122"/>
      <c r="M108" s="122"/>
      <c r="N108" s="330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</row>
    <row r="109">
      <c r="A109" s="122"/>
      <c r="B109" s="122"/>
      <c r="C109" s="330"/>
      <c r="D109" s="122"/>
      <c r="E109" s="330"/>
      <c r="F109" s="122"/>
      <c r="G109" s="122"/>
      <c r="H109" s="122"/>
      <c r="I109" s="330"/>
      <c r="J109" s="330"/>
      <c r="K109" s="122"/>
      <c r="L109" s="122"/>
      <c r="M109" s="122"/>
      <c r="N109" s="330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</row>
    <row r="110">
      <c r="A110" s="122"/>
      <c r="B110" s="122"/>
      <c r="C110" s="330"/>
      <c r="D110" s="122"/>
      <c r="E110" s="330"/>
      <c r="F110" s="122"/>
      <c r="G110" s="122"/>
      <c r="H110" s="122"/>
      <c r="I110" s="330"/>
      <c r="J110" s="330"/>
      <c r="K110" s="122"/>
      <c r="L110" s="122"/>
      <c r="M110" s="122"/>
      <c r="N110" s="330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</row>
    <row r="111">
      <c r="A111" s="122"/>
      <c r="B111" s="122"/>
      <c r="C111" s="330"/>
      <c r="D111" s="122"/>
      <c r="E111" s="330"/>
      <c r="F111" s="122"/>
      <c r="G111" s="122"/>
      <c r="H111" s="122"/>
      <c r="I111" s="330"/>
      <c r="J111" s="330"/>
      <c r="K111" s="122"/>
      <c r="L111" s="122"/>
      <c r="M111" s="122"/>
      <c r="N111" s="330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</row>
    <row r="112">
      <c r="A112" s="122"/>
      <c r="B112" s="122"/>
      <c r="C112" s="330"/>
      <c r="D112" s="122"/>
      <c r="E112" s="330"/>
      <c r="F112" s="122"/>
      <c r="G112" s="122"/>
      <c r="H112" s="122"/>
      <c r="I112" s="330"/>
      <c r="J112" s="330"/>
      <c r="K112" s="122"/>
      <c r="L112" s="122"/>
      <c r="M112" s="122"/>
      <c r="N112" s="330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</row>
    <row r="113">
      <c r="A113" s="122"/>
      <c r="B113" s="122"/>
      <c r="C113" s="330"/>
      <c r="D113" s="122"/>
      <c r="E113" s="330"/>
      <c r="F113" s="122"/>
      <c r="G113" s="122"/>
      <c r="H113" s="122"/>
      <c r="I113" s="330"/>
      <c r="J113" s="330"/>
      <c r="K113" s="122"/>
      <c r="L113" s="122"/>
      <c r="M113" s="122"/>
      <c r="N113" s="330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</row>
    <row r="114">
      <c r="A114" s="122"/>
      <c r="B114" s="122"/>
      <c r="C114" s="330"/>
      <c r="D114" s="122"/>
      <c r="E114" s="330"/>
      <c r="F114" s="122"/>
      <c r="G114" s="122"/>
      <c r="H114" s="122"/>
      <c r="I114" s="330"/>
      <c r="J114" s="330"/>
      <c r="K114" s="122"/>
      <c r="L114" s="122"/>
      <c r="M114" s="122"/>
      <c r="N114" s="330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</row>
    <row r="115">
      <c r="A115" s="122"/>
      <c r="B115" s="122"/>
      <c r="C115" s="330"/>
      <c r="D115" s="122"/>
      <c r="E115" s="330"/>
      <c r="F115" s="122"/>
      <c r="G115" s="122"/>
      <c r="H115" s="122"/>
      <c r="I115" s="330"/>
      <c r="J115" s="330"/>
      <c r="K115" s="122"/>
      <c r="L115" s="122"/>
      <c r="M115" s="122"/>
      <c r="N115" s="330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</row>
    <row r="116">
      <c r="A116" s="122"/>
      <c r="B116" s="122"/>
      <c r="C116" s="330"/>
      <c r="D116" s="122"/>
      <c r="E116" s="330"/>
      <c r="F116" s="122"/>
      <c r="G116" s="122"/>
      <c r="H116" s="122"/>
      <c r="I116" s="330"/>
      <c r="J116" s="330"/>
      <c r="K116" s="122"/>
      <c r="L116" s="122"/>
      <c r="M116" s="122"/>
      <c r="N116" s="330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</row>
    <row r="117">
      <c r="A117" s="122"/>
      <c r="B117" s="122"/>
      <c r="C117" s="330"/>
      <c r="D117" s="122"/>
      <c r="E117" s="330"/>
      <c r="F117" s="122"/>
      <c r="G117" s="122"/>
      <c r="H117" s="122"/>
      <c r="I117" s="330"/>
      <c r="J117" s="330"/>
      <c r="K117" s="122"/>
      <c r="L117" s="122"/>
      <c r="M117" s="122"/>
      <c r="N117" s="330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</row>
    <row r="118">
      <c r="A118" s="122"/>
      <c r="B118" s="122"/>
      <c r="C118" s="330"/>
      <c r="D118" s="122"/>
      <c r="E118" s="330"/>
      <c r="F118" s="122"/>
      <c r="G118" s="122"/>
      <c r="H118" s="122"/>
      <c r="I118" s="330"/>
      <c r="J118" s="330"/>
      <c r="K118" s="122"/>
      <c r="L118" s="122"/>
      <c r="M118" s="122"/>
      <c r="N118" s="330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</row>
    <row r="119">
      <c r="A119" s="122"/>
      <c r="B119" s="122"/>
      <c r="C119" s="330"/>
      <c r="D119" s="122"/>
      <c r="E119" s="330"/>
      <c r="F119" s="122"/>
      <c r="G119" s="122"/>
      <c r="H119" s="122"/>
      <c r="I119" s="330"/>
      <c r="J119" s="330"/>
      <c r="K119" s="122"/>
      <c r="L119" s="122"/>
      <c r="M119" s="122"/>
      <c r="N119" s="330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</row>
    <row r="120">
      <c r="A120" s="122"/>
      <c r="B120" s="122"/>
      <c r="C120" s="330"/>
      <c r="D120" s="122"/>
      <c r="E120" s="330"/>
      <c r="F120" s="122"/>
      <c r="G120" s="122"/>
      <c r="H120" s="122"/>
      <c r="I120" s="330"/>
      <c r="J120" s="330"/>
      <c r="K120" s="122"/>
      <c r="L120" s="122"/>
      <c r="M120" s="122"/>
      <c r="N120" s="330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</row>
    <row r="121">
      <c r="A121" s="122"/>
      <c r="B121" s="122"/>
      <c r="C121" s="330"/>
      <c r="D121" s="122"/>
      <c r="E121" s="330"/>
      <c r="F121" s="122"/>
      <c r="G121" s="122"/>
      <c r="H121" s="122"/>
      <c r="I121" s="330"/>
      <c r="J121" s="330"/>
      <c r="K121" s="122"/>
      <c r="L121" s="122"/>
      <c r="M121" s="122"/>
      <c r="N121" s="330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</row>
    <row r="122">
      <c r="A122" s="122"/>
      <c r="B122" s="122"/>
      <c r="C122" s="330"/>
      <c r="D122" s="122"/>
      <c r="E122" s="330"/>
      <c r="F122" s="122"/>
      <c r="G122" s="122"/>
      <c r="H122" s="122"/>
      <c r="I122" s="330"/>
      <c r="J122" s="330"/>
      <c r="K122" s="122"/>
      <c r="L122" s="122"/>
      <c r="M122" s="122"/>
      <c r="N122" s="330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</row>
    <row r="123">
      <c r="A123" s="122"/>
      <c r="B123" s="122"/>
      <c r="C123" s="330"/>
      <c r="D123" s="122"/>
      <c r="E123" s="330"/>
      <c r="F123" s="122"/>
      <c r="G123" s="122"/>
      <c r="H123" s="122"/>
      <c r="I123" s="330"/>
      <c r="J123" s="330"/>
      <c r="K123" s="122"/>
      <c r="L123" s="122"/>
      <c r="M123" s="122"/>
      <c r="N123" s="330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</row>
    <row r="124">
      <c r="A124" s="122"/>
      <c r="B124" s="122"/>
      <c r="C124" s="330"/>
      <c r="D124" s="122"/>
      <c r="E124" s="330"/>
      <c r="F124" s="122"/>
      <c r="G124" s="122"/>
      <c r="H124" s="122"/>
      <c r="I124" s="330"/>
      <c r="J124" s="330"/>
      <c r="K124" s="122"/>
      <c r="L124" s="122"/>
      <c r="M124" s="122"/>
      <c r="N124" s="330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</row>
    <row r="125">
      <c r="A125" s="122"/>
      <c r="B125" s="122"/>
      <c r="C125" s="330"/>
      <c r="D125" s="122"/>
      <c r="E125" s="330"/>
      <c r="F125" s="122"/>
      <c r="G125" s="122"/>
      <c r="H125" s="122"/>
      <c r="I125" s="330"/>
      <c r="J125" s="330"/>
      <c r="K125" s="122"/>
      <c r="L125" s="122"/>
      <c r="M125" s="122"/>
      <c r="N125" s="330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</row>
    <row r="126">
      <c r="A126" s="122"/>
      <c r="B126" s="122"/>
      <c r="C126" s="330"/>
      <c r="D126" s="122"/>
      <c r="E126" s="330"/>
      <c r="F126" s="122"/>
      <c r="G126" s="122"/>
      <c r="H126" s="122"/>
      <c r="I126" s="330"/>
      <c r="J126" s="330"/>
      <c r="K126" s="122"/>
      <c r="L126" s="122"/>
      <c r="M126" s="122"/>
      <c r="N126" s="330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</row>
    <row r="127">
      <c r="A127" s="122"/>
      <c r="B127" s="122"/>
      <c r="C127" s="330"/>
      <c r="D127" s="122"/>
      <c r="E127" s="330"/>
      <c r="F127" s="122"/>
      <c r="G127" s="122"/>
      <c r="H127" s="122"/>
      <c r="I127" s="330"/>
      <c r="J127" s="330"/>
      <c r="K127" s="122"/>
      <c r="L127" s="122"/>
      <c r="M127" s="122"/>
      <c r="N127" s="330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</row>
    <row r="128">
      <c r="A128" s="122"/>
      <c r="B128" s="122"/>
      <c r="C128" s="330"/>
      <c r="D128" s="122"/>
      <c r="E128" s="330"/>
      <c r="F128" s="122"/>
      <c r="G128" s="122"/>
      <c r="H128" s="122"/>
      <c r="I128" s="330"/>
      <c r="J128" s="330"/>
      <c r="K128" s="122"/>
      <c r="L128" s="122"/>
      <c r="M128" s="122"/>
      <c r="N128" s="330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</row>
    <row r="129">
      <c r="A129" s="122"/>
      <c r="B129" s="122"/>
      <c r="C129" s="330"/>
      <c r="D129" s="122"/>
      <c r="E129" s="330"/>
      <c r="F129" s="122"/>
      <c r="G129" s="122"/>
      <c r="H129" s="122"/>
      <c r="I129" s="330"/>
      <c r="J129" s="330"/>
      <c r="K129" s="122"/>
      <c r="L129" s="122"/>
      <c r="M129" s="122"/>
      <c r="N129" s="330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</row>
    <row r="130">
      <c r="A130" s="122"/>
      <c r="B130" s="122"/>
      <c r="C130" s="330"/>
      <c r="D130" s="122"/>
      <c r="E130" s="330"/>
      <c r="F130" s="122"/>
      <c r="G130" s="122"/>
      <c r="H130" s="122"/>
      <c r="I130" s="330"/>
      <c r="J130" s="330"/>
      <c r="K130" s="122"/>
      <c r="L130" s="122"/>
      <c r="M130" s="122"/>
      <c r="N130" s="330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</row>
    <row r="131">
      <c r="A131" s="122"/>
      <c r="B131" s="122"/>
      <c r="C131" s="330"/>
      <c r="D131" s="122"/>
      <c r="E131" s="330"/>
      <c r="F131" s="122"/>
      <c r="G131" s="122"/>
      <c r="H131" s="122"/>
      <c r="I131" s="330"/>
      <c r="J131" s="330"/>
      <c r="K131" s="122"/>
      <c r="L131" s="122"/>
      <c r="M131" s="122"/>
      <c r="N131" s="330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</row>
    <row r="132">
      <c r="A132" s="122"/>
      <c r="B132" s="122"/>
      <c r="C132" s="330"/>
      <c r="D132" s="122"/>
      <c r="E132" s="330"/>
      <c r="F132" s="122"/>
      <c r="G132" s="122"/>
      <c r="H132" s="122"/>
      <c r="I132" s="330"/>
      <c r="J132" s="330"/>
      <c r="K132" s="122"/>
      <c r="L132" s="122"/>
      <c r="M132" s="122"/>
      <c r="N132" s="330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</row>
    <row r="133">
      <c r="A133" s="122"/>
      <c r="B133" s="122"/>
      <c r="C133" s="330"/>
      <c r="D133" s="122"/>
      <c r="E133" s="330"/>
      <c r="F133" s="122"/>
      <c r="G133" s="122"/>
      <c r="H133" s="122"/>
      <c r="I133" s="330"/>
      <c r="J133" s="330"/>
      <c r="K133" s="122"/>
      <c r="L133" s="122"/>
      <c r="M133" s="122"/>
      <c r="N133" s="330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</row>
    <row r="134">
      <c r="A134" s="122"/>
      <c r="B134" s="122"/>
      <c r="C134" s="330"/>
      <c r="D134" s="122"/>
      <c r="E134" s="330"/>
      <c r="F134" s="122"/>
      <c r="G134" s="122"/>
      <c r="H134" s="122"/>
      <c r="I134" s="330"/>
      <c r="J134" s="330"/>
      <c r="K134" s="122"/>
      <c r="L134" s="122"/>
      <c r="M134" s="122"/>
      <c r="N134" s="330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</row>
    <row r="135">
      <c r="A135" s="122"/>
      <c r="B135" s="122"/>
      <c r="C135" s="330"/>
      <c r="D135" s="122"/>
      <c r="E135" s="330"/>
      <c r="F135" s="122"/>
      <c r="G135" s="122"/>
      <c r="H135" s="122"/>
      <c r="I135" s="330"/>
      <c r="J135" s="330"/>
      <c r="K135" s="122"/>
      <c r="L135" s="122"/>
      <c r="M135" s="122"/>
      <c r="N135" s="330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</row>
    <row r="136">
      <c r="A136" s="122"/>
      <c r="B136" s="122"/>
      <c r="C136" s="330"/>
      <c r="D136" s="122"/>
      <c r="E136" s="330"/>
      <c r="F136" s="122"/>
      <c r="G136" s="122"/>
      <c r="H136" s="122"/>
      <c r="I136" s="330"/>
      <c r="J136" s="330"/>
      <c r="K136" s="122"/>
      <c r="L136" s="122"/>
      <c r="M136" s="122"/>
      <c r="N136" s="330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</row>
    <row r="137">
      <c r="A137" s="122"/>
      <c r="B137" s="122"/>
      <c r="C137" s="330"/>
      <c r="D137" s="122"/>
      <c r="E137" s="330"/>
      <c r="F137" s="122"/>
      <c r="G137" s="122"/>
      <c r="H137" s="122"/>
      <c r="I137" s="330"/>
      <c r="J137" s="330"/>
      <c r="K137" s="122"/>
      <c r="L137" s="122"/>
      <c r="M137" s="122"/>
      <c r="N137" s="330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</row>
    <row r="138">
      <c r="A138" s="122"/>
      <c r="B138" s="122"/>
      <c r="C138" s="330"/>
      <c r="D138" s="122"/>
      <c r="E138" s="330"/>
      <c r="F138" s="122"/>
      <c r="G138" s="122"/>
      <c r="H138" s="122"/>
      <c r="I138" s="330"/>
      <c r="J138" s="330"/>
      <c r="K138" s="122"/>
      <c r="L138" s="122"/>
      <c r="M138" s="122"/>
      <c r="N138" s="330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</row>
    <row r="139">
      <c r="A139" s="122"/>
      <c r="B139" s="122"/>
      <c r="C139" s="330"/>
      <c r="D139" s="122"/>
      <c r="E139" s="330"/>
      <c r="F139" s="122"/>
      <c r="G139" s="122"/>
      <c r="H139" s="122"/>
      <c r="I139" s="330"/>
      <c r="J139" s="330"/>
      <c r="K139" s="122"/>
      <c r="L139" s="122"/>
      <c r="M139" s="122"/>
      <c r="N139" s="330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</row>
    <row r="140">
      <c r="A140" s="122"/>
      <c r="B140" s="122"/>
      <c r="C140" s="330"/>
      <c r="D140" s="122"/>
      <c r="E140" s="330"/>
      <c r="F140" s="122"/>
      <c r="G140" s="122"/>
      <c r="H140" s="122"/>
      <c r="I140" s="330"/>
      <c r="J140" s="330"/>
      <c r="K140" s="122"/>
      <c r="L140" s="122"/>
      <c r="M140" s="122"/>
      <c r="N140" s="330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</row>
    <row r="141">
      <c r="A141" s="122"/>
      <c r="B141" s="122"/>
      <c r="C141" s="330"/>
      <c r="D141" s="122"/>
      <c r="E141" s="330"/>
      <c r="F141" s="122"/>
      <c r="G141" s="122"/>
      <c r="H141" s="122"/>
      <c r="I141" s="330"/>
      <c r="J141" s="330"/>
      <c r="K141" s="122"/>
      <c r="L141" s="122"/>
      <c r="M141" s="122"/>
      <c r="N141" s="330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</row>
    <row r="142">
      <c r="A142" s="122"/>
      <c r="B142" s="122"/>
      <c r="C142" s="330"/>
      <c r="D142" s="122"/>
      <c r="E142" s="330"/>
      <c r="F142" s="122"/>
      <c r="G142" s="122"/>
      <c r="H142" s="122"/>
      <c r="I142" s="330"/>
      <c r="J142" s="330"/>
      <c r="K142" s="122"/>
      <c r="L142" s="122"/>
      <c r="M142" s="122"/>
      <c r="N142" s="330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</row>
    <row r="143">
      <c r="A143" s="122"/>
      <c r="B143" s="122"/>
      <c r="C143" s="330"/>
      <c r="D143" s="122"/>
      <c r="E143" s="330"/>
      <c r="F143" s="122"/>
      <c r="G143" s="122"/>
      <c r="H143" s="122"/>
      <c r="I143" s="330"/>
      <c r="J143" s="330"/>
      <c r="K143" s="122"/>
      <c r="L143" s="122"/>
      <c r="M143" s="122"/>
      <c r="N143" s="330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</row>
    <row r="144">
      <c r="A144" s="122"/>
      <c r="B144" s="122"/>
      <c r="C144" s="330"/>
      <c r="D144" s="122"/>
      <c r="E144" s="330"/>
      <c r="F144" s="122"/>
      <c r="G144" s="122"/>
      <c r="H144" s="122"/>
      <c r="I144" s="330"/>
      <c r="J144" s="330"/>
      <c r="K144" s="122"/>
      <c r="L144" s="122"/>
      <c r="M144" s="122"/>
      <c r="N144" s="330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</row>
    <row r="145">
      <c r="A145" s="122"/>
      <c r="B145" s="122"/>
      <c r="C145" s="330"/>
      <c r="D145" s="122"/>
      <c r="E145" s="330"/>
      <c r="F145" s="122"/>
      <c r="G145" s="122"/>
      <c r="H145" s="122"/>
      <c r="I145" s="330"/>
      <c r="J145" s="330"/>
      <c r="K145" s="122"/>
      <c r="L145" s="122"/>
      <c r="M145" s="122"/>
      <c r="N145" s="330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</row>
    <row r="146">
      <c r="A146" s="122"/>
      <c r="B146" s="122"/>
      <c r="C146" s="330"/>
      <c r="D146" s="122"/>
      <c r="E146" s="330"/>
      <c r="F146" s="122"/>
      <c r="G146" s="122"/>
      <c r="H146" s="122"/>
      <c r="I146" s="330"/>
      <c r="J146" s="330"/>
      <c r="K146" s="122"/>
      <c r="L146" s="122"/>
      <c r="M146" s="122"/>
      <c r="N146" s="330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</row>
    <row r="147">
      <c r="A147" s="122"/>
      <c r="B147" s="122"/>
      <c r="C147" s="330"/>
      <c r="D147" s="122"/>
      <c r="E147" s="330"/>
      <c r="F147" s="122"/>
      <c r="G147" s="122"/>
      <c r="H147" s="122"/>
      <c r="I147" s="330"/>
      <c r="J147" s="330"/>
      <c r="K147" s="122"/>
      <c r="L147" s="122"/>
      <c r="M147" s="122"/>
      <c r="N147" s="330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</row>
    <row r="148">
      <c r="A148" s="122"/>
      <c r="B148" s="122"/>
      <c r="C148" s="330"/>
      <c r="D148" s="122"/>
      <c r="E148" s="330"/>
      <c r="F148" s="122"/>
      <c r="G148" s="122"/>
      <c r="H148" s="122"/>
      <c r="I148" s="330"/>
      <c r="J148" s="330"/>
      <c r="K148" s="122"/>
      <c r="L148" s="122"/>
      <c r="M148" s="122"/>
      <c r="N148" s="330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</row>
    <row r="149">
      <c r="A149" s="122"/>
      <c r="B149" s="122"/>
      <c r="C149" s="330"/>
      <c r="D149" s="122"/>
      <c r="E149" s="330"/>
      <c r="F149" s="122"/>
      <c r="G149" s="122"/>
      <c r="H149" s="122"/>
      <c r="I149" s="330"/>
      <c r="J149" s="330"/>
      <c r="K149" s="122"/>
      <c r="L149" s="122"/>
      <c r="M149" s="122"/>
      <c r="N149" s="330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</row>
    <row r="150">
      <c r="A150" s="122"/>
      <c r="B150" s="122"/>
      <c r="C150" s="330"/>
      <c r="D150" s="122"/>
      <c r="E150" s="330"/>
      <c r="F150" s="122"/>
      <c r="G150" s="122"/>
      <c r="H150" s="122"/>
      <c r="I150" s="330"/>
      <c r="J150" s="330"/>
      <c r="K150" s="122"/>
      <c r="L150" s="122"/>
      <c r="M150" s="122"/>
      <c r="N150" s="330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</row>
    <row r="151">
      <c r="A151" s="122"/>
      <c r="B151" s="122"/>
      <c r="C151" s="330"/>
      <c r="D151" s="122"/>
      <c r="E151" s="330"/>
      <c r="F151" s="122"/>
      <c r="G151" s="122"/>
      <c r="H151" s="122"/>
      <c r="I151" s="330"/>
      <c r="J151" s="330"/>
      <c r="K151" s="122"/>
      <c r="L151" s="122"/>
      <c r="M151" s="122"/>
      <c r="N151" s="330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</row>
    <row r="152">
      <c r="A152" s="122"/>
      <c r="B152" s="122"/>
      <c r="C152" s="330"/>
      <c r="D152" s="122"/>
      <c r="E152" s="330"/>
      <c r="F152" s="122"/>
      <c r="G152" s="122"/>
      <c r="H152" s="122"/>
      <c r="I152" s="330"/>
      <c r="J152" s="330"/>
      <c r="K152" s="122"/>
      <c r="L152" s="122"/>
      <c r="M152" s="122"/>
      <c r="N152" s="330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</row>
    <row r="153">
      <c r="A153" s="122"/>
      <c r="B153" s="122"/>
      <c r="C153" s="330"/>
      <c r="D153" s="122"/>
      <c r="E153" s="330"/>
      <c r="F153" s="122"/>
      <c r="G153" s="122"/>
      <c r="H153" s="122"/>
      <c r="I153" s="330"/>
      <c r="J153" s="330"/>
      <c r="K153" s="122"/>
      <c r="L153" s="122"/>
      <c r="M153" s="122"/>
      <c r="N153" s="330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</row>
    <row r="154">
      <c r="A154" s="122"/>
      <c r="B154" s="122"/>
      <c r="C154" s="330"/>
      <c r="D154" s="122"/>
      <c r="E154" s="330"/>
      <c r="F154" s="122"/>
      <c r="G154" s="122"/>
      <c r="H154" s="122"/>
      <c r="I154" s="330"/>
      <c r="J154" s="330"/>
      <c r="K154" s="122"/>
      <c r="L154" s="122"/>
      <c r="M154" s="122"/>
      <c r="N154" s="330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</row>
    <row r="155">
      <c r="A155" s="122"/>
      <c r="B155" s="122"/>
      <c r="C155" s="330"/>
      <c r="D155" s="122"/>
      <c r="E155" s="330"/>
      <c r="F155" s="122"/>
      <c r="G155" s="122"/>
      <c r="H155" s="122"/>
      <c r="I155" s="330"/>
      <c r="J155" s="330"/>
      <c r="K155" s="122"/>
      <c r="L155" s="122"/>
      <c r="M155" s="122"/>
      <c r="N155" s="330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</row>
    <row r="156">
      <c r="A156" s="122"/>
      <c r="B156" s="122"/>
      <c r="C156" s="330"/>
      <c r="D156" s="122"/>
      <c r="E156" s="330"/>
      <c r="F156" s="122"/>
      <c r="G156" s="122"/>
      <c r="H156" s="122"/>
      <c r="I156" s="330"/>
      <c r="J156" s="330"/>
      <c r="K156" s="122"/>
      <c r="L156" s="122"/>
      <c r="M156" s="122"/>
      <c r="N156" s="330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</row>
    <row r="157">
      <c r="A157" s="122"/>
      <c r="B157" s="122"/>
      <c r="C157" s="330"/>
      <c r="D157" s="122"/>
      <c r="E157" s="330"/>
      <c r="F157" s="122"/>
      <c r="G157" s="122"/>
      <c r="H157" s="122"/>
      <c r="I157" s="330"/>
      <c r="J157" s="330"/>
      <c r="K157" s="122"/>
      <c r="L157" s="122"/>
      <c r="M157" s="122"/>
      <c r="N157" s="330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</row>
    <row r="158">
      <c r="A158" s="122"/>
      <c r="B158" s="122"/>
      <c r="C158" s="330"/>
      <c r="D158" s="122"/>
      <c r="E158" s="330"/>
      <c r="F158" s="122"/>
      <c r="G158" s="122"/>
      <c r="H158" s="122"/>
      <c r="I158" s="330"/>
      <c r="J158" s="330"/>
      <c r="K158" s="122"/>
      <c r="L158" s="122"/>
      <c r="M158" s="122"/>
      <c r="N158" s="330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</row>
    <row r="159">
      <c r="A159" s="122"/>
      <c r="B159" s="122"/>
      <c r="C159" s="330"/>
      <c r="D159" s="122"/>
      <c r="E159" s="330"/>
      <c r="F159" s="122"/>
      <c r="G159" s="122"/>
      <c r="H159" s="122"/>
      <c r="I159" s="330"/>
      <c r="J159" s="330"/>
      <c r="K159" s="122"/>
      <c r="L159" s="122"/>
      <c r="M159" s="122"/>
      <c r="N159" s="330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</row>
    <row r="160">
      <c r="A160" s="122"/>
      <c r="B160" s="122"/>
      <c r="C160" s="330"/>
      <c r="D160" s="122"/>
      <c r="E160" s="330"/>
      <c r="F160" s="122"/>
      <c r="G160" s="122"/>
      <c r="H160" s="122"/>
      <c r="I160" s="330"/>
      <c r="J160" s="330"/>
      <c r="K160" s="122"/>
      <c r="L160" s="122"/>
      <c r="M160" s="122"/>
      <c r="N160" s="330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</row>
    <row r="161">
      <c r="A161" s="122"/>
      <c r="B161" s="122"/>
      <c r="C161" s="330"/>
      <c r="D161" s="122"/>
      <c r="E161" s="330"/>
      <c r="F161" s="122"/>
      <c r="G161" s="122"/>
      <c r="H161" s="122"/>
      <c r="I161" s="330"/>
      <c r="J161" s="330"/>
      <c r="K161" s="122"/>
      <c r="L161" s="122"/>
      <c r="M161" s="122"/>
      <c r="N161" s="330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</row>
    <row r="162">
      <c r="A162" s="122"/>
      <c r="B162" s="122"/>
      <c r="C162" s="330"/>
      <c r="D162" s="122"/>
      <c r="E162" s="330"/>
      <c r="F162" s="122"/>
      <c r="G162" s="122"/>
      <c r="H162" s="122"/>
      <c r="I162" s="330"/>
      <c r="J162" s="330"/>
      <c r="K162" s="122"/>
      <c r="L162" s="122"/>
      <c r="M162" s="122"/>
      <c r="N162" s="330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</row>
    <row r="163">
      <c r="A163" s="122"/>
      <c r="B163" s="122"/>
      <c r="C163" s="330"/>
      <c r="D163" s="122"/>
      <c r="E163" s="330"/>
      <c r="F163" s="122"/>
      <c r="G163" s="122"/>
      <c r="H163" s="122"/>
      <c r="I163" s="330"/>
      <c r="J163" s="330"/>
      <c r="K163" s="122"/>
      <c r="L163" s="122"/>
      <c r="M163" s="122"/>
      <c r="N163" s="330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</row>
    <row r="164">
      <c r="A164" s="122"/>
      <c r="B164" s="122"/>
      <c r="C164" s="330"/>
      <c r="D164" s="122"/>
      <c r="E164" s="330"/>
      <c r="F164" s="122"/>
      <c r="G164" s="122"/>
      <c r="H164" s="122"/>
      <c r="I164" s="330"/>
      <c r="J164" s="330"/>
      <c r="K164" s="122"/>
      <c r="L164" s="122"/>
      <c r="M164" s="122"/>
      <c r="N164" s="330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</row>
    <row r="165">
      <c r="A165" s="122"/>
      <c r="B165" s="122"/>
      <c r="C165" s="330"/>
      <c r="D165" s="122"/>
      <c r="E165" s="330"/>
      <c r="F165" s="122"/>
      <c r="G165" s="122"/>
      <c r="H165" s="122"/>
      <c r="I165" s="330"/>
      <c r="J165" s="330"/>
      <c r="K165" s="122"/>
      <c r="L165" s="122"/>
      <c r="M165" s="122"/>
      <c r="N165" s="330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</row>
    <row r="166">
      <c r="A166" s="122"/>
      <c r="B166" s="122"/>
      <c r="C166" s="330"/>
      <c r="D166" s="122"/>
      <c r="E166" s="330"/>
      <c r="F166" s="122"/>
      <c r="G166" s="122"/>
      <c r="H166" s="122"/>
      <c r="I166" s="330"/>
      <c r="J166" s="330"/>
      <c r="K166" s="122"/>
      <c r="L166" s="122"/>
      <c r="M166" s="122"/>
      <c r="N166" s="330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</row>
    <row r="167">
      <c r="A167" s="122"/>
      <c r="B167" s="122"/>
      <c r="C167" s="330"/>
      <c r="D167" s="122"/>
      <c r="E167" s="330"/>
      <c r="F167" s="122"/>
      <c r="G167" s="122"/>
      <c r="H167" s="122"/>
      <c r="I167" s="330"/>
      <c r="J167" s="330"/>
      <c r="K167" s="122"/>
      <c r="L167" s="122"/>
      <c r="M167" s="122"/>
      <c r="N167" s="330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</row>
    <row r="168">
      <c r="A168" s="122"/>
      <c r="B168" s="122"/>
      <c r="C168" s="330"/>
      <c r="D168" s="122"/>
      <c r="E168" s="330"/>
      <c r="F168" s="122"/>
      <c r="G168" s="122"/>
      <c r="H168" s="122"/>
      <c r="I168" s="330"/>
      <c r="J168" s="330"/>
      <c r="K168" s="122"/>
      <c r="L168" s="122"/>
      <c r="M168" s="122"/>
      <c r="N168" s="330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</row>
    <row r="169">
      <c r="A169" s="122"/>
      <c r="B169" s="122"/>
      <c r="C169" s="330"/>
      <c r="D169" s="122"/>
      <c r="E169" s="330"/>
      <c r="F169" s="122"/>
      <c r="G169" s="122"/>
      <c r="H169" s="122"/>
      <c r="I169" s="330"/>
      <c r="J169" s="330"/>
      <c r="K169" s="122"/>
      <c r="L169" s="122"/>
      <c r="M169" s="122"/>
      <c r="N169" s="330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</row>
    <row r="170">
      <c r="A170" s="122"/>
      <c r="B170" s="122"/>
      <c r="C170" s="330"/>
      <c r="D170" s="122"/>
      <c r="E170" s="330"/>
      <c r="F170" s="122"/>
      <c r="G170" s="122"/>
      <c r="H170" s="122"/>
      <c r="I170" s="330"/>
      <c r="J170" s="330"/>
      <c r="K170" s="122"/>
      <c r="L170" s="122"/>
      <c r="M170" s="122"/>
      <c r="N170" s="330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</row>
    <row r="171">
      <c r="A171" s="122"/>
      <c r="B171" s="122"/>
      <c r="C171" s="330"/>
      <c r="D171" s="122"/>
      <c r="E171" s="330"/>
      <c r="F171" s="122"/>
      <c r="G171" s="122"/>
      <c r="H171" s="122"/>
      <c r="I171" s="330"/>
      <c r="J171" s="330"/>
      <c r="K171" s="122"/>
      <c r="L171" s="122"/>
      <c r="M171" s="122"/>
      <c r="N171" s="330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</row>
    <row r="172">
      <c r="A172" s="122"/>
      <c r="B172" s="122"/>
      <c r="C172" s="330"/>
      <c r="D172" s="122"/>
      <c r="E172" s="330"/>
      <c r="F172" s="122"/>
      <c r="G172" s="122"/>
      <c r="H172" s="122"/>
      <c r="I172" s="330"/>
      <c r="J172" s="330"/>
      <c r="K172" s="122"/>
      <c r="L172" s="122"/>
      <c r="M172" s="122"/>
      <c r="N172" s="330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</row>
    <row r="173">
      <c r="A173" s="122"/>
      <c r="B173" s="122"/>
      <c r="C173" s="330"/>
      <c r="D173" s="122"/>
      <c r="E173" s="330"/>
      <c r="F173" s="122"/>
      <c r="G173" s="122"/>
      <c r="H173" s="122"/>
      <c r="I173" s="330"/>
      <c r="J173" s="330"/>
      <c r="K173" s="122"/>
      <c r="L173" s="122"/>
      <c r="M173" s="122"/>
      <c r="N173" s="330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</row>
    <row r="174">
      <c r="A174" s="122"/>
      <c r="B174" s="122"/>
      <c r="C174" s="330"/>
      <c r="D174" s="122"/>
      <c r="E174" s="330"/>
      <c r="F174" s="122"/>
      <c r="G174" s="122"/>
      <c r="H174" s="122"/>
      <c r="I174" s="330"/>
      <c r="J174" s="330"/>
      <c r="K174" s="122"/>
      <c r="L174" s="122"/>
      <c r="M174" s="122"/>
      <c r="N174" s="330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</row>
    <row r="175">
      <c r="A175" s="122"/>
      <c r="B175" s="122"/>
      <c r="C175" s="330"/>
      <c r="D175" s="122"/>
      <c r="E175" s="330"/>
      <c r="F175" s="122"/>
      <c r="G175" s="122"/>
      <c r="H175" s="122"/>
      <c r="I175" s="330"/>
      <c r="J175" s="330"/>
      <c r="K175" s="122"/>
      <c r="L175" s="122"/>
      <c r="M175" s="122"/>
      <c r="N175" s="330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</row>
    <row r="176">
      <c r="A176" s="122"/>
      <c r="B176" s="122"/>
      <c r="C176" s="330"/>
      <c r="D176" s="122"/>
      <c r="E176" s="330"/>
      <c r="F176" s="122"/>
      <c r="G176" s="122"/>
      <c r="H176" s="122"/>
      <c r="I176" s="330"/>
      <c r="J176" s="330"/>
      <c r="K176" s="122"/>
      <c r="L176" s="122"/>
      <c r="M176" s="122"/>
      <c r="N176" s="330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</row>
    <row r="177">
      <c r="A177" s="122"/>
      <c r="B177" s="122"/>
      <c r="C177" s="330"/>
      <c r="D177" s="122"/>
      <c r="E177" s="330"/>
      <c r="F177" s="122"/>
      <c r="G177" s="122"/>
      <c r="H177" s="122"/>
      <c r="I177" s="330"/>
      <c r="J177" s="330"/>
      <c r="K177" s="122"/>
      <c r="L177" s="122"/>
      <c r="M177" s="122"/>
      <c r="N177" s="330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</row>
    <row r="178">
      <c r="A178" s="122"/>
      <c r="B178" s="122"/>
      <c r="C178" s="330"/>
      <c r="D178" s="122"/>
      <c r="E178" s="330"/>
      <c r="F178" s="122"/>
      <c r="G178" s="122"/>
      <c r="H178" s="122"/>
      <c r="I178" s="330"/>
      <c r="J178" s="330"/>
      <c r="K178" s="122"/>
      <c r="L178" s="122"/>
      <c r="M178" s="122"/>
      <c r="N178" s="330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</row>
    <row r="179">
      <c r="A179" s="122"/>
      <c r="B179" s="122"/>
      <c r="C179" s="330"/>
      <c r="D179" s="122"/>
      <c r="E179" s="330"/>
      <c r="F179" s="122"/>
      <c r="G179" s="122"/>
      <c r="H179" s="122"/>
      <c r="I179" s="330"/>
      <c r="J179" s="330"/>
      <c r="K179" s="122"/>
      <c r="L179" s="122"/>
      <c r="M179" s="122"/>
      <c r="N179" s="330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</row>
    <row r="180">
      <c r="A180" s="122"/>
      <c r="B180" s="122"/>
      <c r="C180" s="330"/>
      <c r="D180" s="122"/>
      <c r="E180" s="330"/>
      <c r="F180" s="122"/>
      <c r="G180" s="122"/>
      <c r="H180" s="122"/>
      <c r="I180" s="330"/>
      <c r="J180" s="330"/>
      <c r="K180" s="122"/>
      <c r="L180" s="122"/>
      <c r="M180" s="122"/>
      <c r="N180" s="330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</row>
    <row r="181">
      <c r="A181" s="122"/>
      <c r="B181" s="122"/>
      <c r="C181" s="330"/>
      <c r="D181" s="122"/>
      <c r="E181" s="330"/>
      <c r="F181" s="122"/>
      <c r="G181" s="122"/>
      <c r="H181" s="122"/>
      <c r="I181" s="330"/>
      <c r="J181" s="330"/>
      <c r="K181" s="122"/>
      <c r="L181" s="122"/>
      <c r="M181" s="122"/>
      <c r="N181" s="330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</row>
    <row r="182">
      <c r="A182" s="122"/>
      <c r="B182" s="122"/>
      <c r="C182" s="330"/>
      <c r="D182" s="122"/>
      <c r="E182" s="330"/>
      <c r="F182" s="122"/>
      <c r="G182" s="122"/>
      <c r="H182" s="122"/>
      <c r="I182" s="330"/>
      <c r="J182" s="330"/>
      <c r="K182" s="122"/>
      <c r="L182" s="122"/>
      <c r="M182" s="122"/>
      <c r="N182" s="330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</row>
    <row r="183">
      <c r="A183" s="122"/>
      <c r="B183" s="122"/>
      <c r="C183" s="330"/>
      <c r="D183" s="122"/>
      <c r="E183" s="330"/>
      <c r="F183" s="122"/>
      <c r="G183" s="122"/>
      <c r="H183" s="122"/>
      <c r="I183" s="330"/>
      <c r="J183" s="330"/>
      <c r="K183" s="122"/>
      <c r="L183" s="122"/>
      <c r="M183" s="122"/>
      <c r="N183" s="330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</row>
    <row r="184">
      <c r="A184" s="122"/>
      <c r="B184" s="122"/>
      <c r="C184" s="330"/>
      <c r="D184" s="122"/>
      <c r="E184" s="330"/>
      <c r="F184" s="122"/>
      <c r="G184" s="122"/>
      <c r="H184" s="122"/>
      <c r="I184" s="330"/>
      <c r="J184" s="330"/>
      <c r="K184" s="122"/>
      <c r="L184" s="122"/>
      <c r="M184" s="122"/>
      <c r="N184" s="330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</row>
    <row r="185">
      <c r="A185" s="122"/>
      <c r="B185" s="122"/>
      <c r="C185" s="330"/>
      <c r="D185" s="122"/>
      <c r="E185" s="330"/>
      <c r="F185" s="122"/>
      <c r="G185" s="122"/>
      <c r="H185" s="122"/>
      <c r="I185" s="330"/>
      <c r="J185" s="330"/>
      <c r="K185" s="122"/>
      <c r="L185" s="122"/>
      <c r="M185" s="122"/>
      <c r="N185" s="330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</row>
    <row r="186">
      <c r="A186" s="122"/>
      <c r="B186" s="122"/>
      <c r="C186" s="330"/>
      <c r="D186" s="122"/>
      <c r="E186" s="330"/>
      <c r="F186" s="122"/>
      <c r="G186" s="122"/>
      <c r="H186" s="122"/>
      <c r="I186" s="330"/>
      <c r="J186" s="330"/>
      <c r="K186" s="122"/>
      <c r="L186" s="122"/>
      <c r="M186" s="122"/>
      <c r="N186" s="330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</row>
    <row r="187">
      <c r="A187" s="122"/>
      <c r="B187" s="122"/>
      <c r="C187" s="330"/>
      <c r="D187" s="122"/>
      <c r="E187" s="330"/>
      <c r="F187" s="122"/>
      <c r="G187" s="122"/>
      <c r="H187" s="122"/>
      <c r="I187" s="330"/>
      <c r="J187" s="330"/>
      <c r="K187" s="122"/>
      <c r="L187" s="122"/>
      <c r="M187" s="122"/>
      <c r="N187" s="330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</row>
    <row r="188">
      <c r="A188" s="122"/>
      <c r="B188" s="122"/>
      <c r="C188" s="330"/>
      <c r="D188" s="122"/>
      <c r="E188" s="330"/>
      <c r="F188" s="122"/>
      <c r="G188" s="122"/>
      <c r="H188" s="122"/>
      <c r="I188" s="330"/>
      <c r="J188" s="330"/>
      <c r="K188" s="122"/>
      <c r="L188" s="122"/>
      <c r="M188" s="122"/>
      <c r="N188" s="330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</row>
    <row r="189">
      <c r="A189" s="122"/>
      <c r="B189" s="122"/>
      <c r="C189" s="330"/>
      <c r="D189" s="122"/>
      <c r="E189" s="330"/>
      <c r="F189" s="122"/>
      <c r="G189" s="122"/>
      <c r="H189" s="122"/>
      <c r="I189" s="330"/>
      <c r="J189" s="330"/>
      <c r="K189" s="122"/>
      <c r="L189" s="122"/>
      <c r="M189" s="122"/>
      <c r="N189" s="330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</row>
    <row r="190">
      <c r="A190" s="122"/>
      <c r="B190" s="122"/>
      <c r="C190" s="330"/>
      <c r="D190" s="122"/>
      <c r="E190" s="330"/>
      <c r="F190" s="122"/>
      <c r="G190" s="122"/>
      <c r="H190" s="122"/>
      <c r="I190" s="330"/>
      <c r="J190" s="330"/>
      <c r="K190" s="122"/>
      <c r="L190" s="122"/>
      <c r="M190" s="122"/>
      <c r="N190" s="330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</row>
    <row r="191">
      <c r="A191" s="122"/>
      <c r="B191" s="122"/>
      <c r="C191" s="330"/>
      <c r="D191" s="122"/>
      <c r="E191" s="330"/>
      <c r="F191" s="122"/>
      <c r="G191" s="122"/>
      <c r="H191" s="122"/>
      <c r="I191" s="330"/>
      <c r="J191" s="330"/>
      <c r="K191" s="122"/>
      <c r="L191" s="122"/>
      <c r="M191" s="122"/>
      <c r="N191" s="330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</row>
    <row r="192">
      <c r="A192" s="122"/>
      <c r="B192" s="122"/>
      <c r="C192" s="330"/>
      <c r="D192" s="122"/>
      <c r="E192" s="330"/>
      <c r="F192" s="122"/>
      <c r="G192" s="122"/>
      <c r="H192" s="122"/>
      <c r="I192" s="330"/>
      <c r="J192" s="330"/>
      <c r="K192" s="122"/>
      <c r="L192" s="122"/>
      <c r="M192" s="122"/>
      <c r="N192" s="330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</row>
    <row r="193">
      <c r="A193" s="122"/>
      <c r="B193" s="122"/>
      <c r="C193" s="330"/>
      <c r="D193" s="122"/>
      <c r="E193" s="330"/>
      <c r="F193" s="122"/>
      <c r="G193" s="122"/>
      <c r="H193" s="122"/>
      <c r="I193" s="330"/>
      <c r="J193" s="330"/>
      <c r="K193" s="122"/>
      <c r="L193" s="122"/>
      <c r="M193" s="122"/>
      <c r="N193" s="330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</row>
    <row r="194">
      <c r="A194" s="122"/>
      <c r="B194" s="122"/>
      <c r="C194" s="330"/>
      <c r="D194" s="122"/>
      <c r="E194" s="330"/>
      <c r="F194" s="122"/>
      <c r="G194" s="122"/>
      <c r="H194" s="122"/>
      <c r="I194" s="330"/>
      <c r="J194" s="330"/>
      <c r="K194" s="122"/>
      <c r="L194" s="122"/>
      <c r="M194" s="122"/>
      <c r="N194" s="330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</row>
    <row r="195">
      <c r="A195" s="122"/>
      <c r="B195" s="122"/>
      <c r="C195" s="330"/>
      <c r="D195" s="122"/>
      <c r="E195" s="330"/>
      <c r="F195" s="122"/>
      <c r="G195" s="122"/>
      <c r="H195" s="122"/>
      <c r="I195" s="330"/>
      <c r="J195" s="330"/>
      <c r="K195" s="122"/>
      <c r="L195" s="122"/>
      <c r="M195" s="122"/>
      <c r="N195" s="330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</row>
    <row r="196">
      <c r="A196" s="122"/>
      <c r="B196" s="122"/>
      <c r="C196" s="330"/>
      <c r="D196" s="122"/>
      <c r="E196" s="330"/>
      <c r="F196" s="122"/>
      <c r="G196" s="122"/>
      <c r="H196" s="122"/>
      <c r="I196" s="330"/>
      <c r="J196" s="330"/>
      <c r="K196" s="122"/>
      <c r="L196" s="122"/>
      <c r="M196" s="122"/>
      <c r="N196" s="330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</row>
    <row r="197">
      <c r="A197" s="122"/>
      <c r="B197" s="122"/>
      <c r="C197" s="330"/>
      <c r="D197" s="122"/>
      <c r="E197" s="330"/>
      <c r="F197" s="122"/>
      <c r="G197" s="122"/>
      <c r="H197" s="122"/>
      <c r="I197" s="330"/>
      <c r="J197" s="330"/>
      <c r="K197" s="122"/>
      <c r="L197" s="122"/>
      <c r="M197" s="122"/>
      <c r="N197" s="330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</row>
    <row r="198">
      <c r="A198" s="122"/>
      <c r="B198" s="122"/>
      <c r="C198" s="330"/>
      <c r="D198" s="122"/>
      <c r="E198" s="330"/>
      <c r="F198" s="122"/>
      <c r="G198" s="122"/>
      <c r="H198" s="122"/>
      <c r="I198" s="330"/>
      <c r="J198" s="330"/>
      <c r="K198" s="122"/>
      <c r="L198" s="122"/>
      <c r="M198" s="122"/>
      <c r="N198" s="330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</row>
    <row r="199">
      <c r="A199" s="122"/>
      <c r="B199" s="122"/>
      <c r="C199" s="330"/>
      <c r="D199" s="122"/>
      <c r="E199" s="330"/>
      <c r="F199" s="122"/>
      <c r="G199" s="122"/>
      <c r="H199" s="122"/>
      <c r="I199" s="330"/>
      <c r="J199" s="330"/>
      <c r="K199" s="122"/>
      <c r="L199" s="122"/>
      <c r="M199" s="122"/>
      <c r="N199" s="330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</row>
    <row r="200">
      <c r="A200" s="122"/>
      <c r="B200" s="122"/>
      <c r="C200" s="330"/>
      <c r="D200" s="122"/>
      <c r="E200" s="330"/>
      <c r="F200" s="122"/>
      <c r="G200" s="122"/>
      <c r="H200" s="122"/>
      <c r="I200" s="330"/>
      <c r="J200" s="330"/>
      <c r="K200" s="122"/>
      <c r="L200" s="122"/>
      <c r="M200" s="122"/>
      <c r="N200" s="330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</row>
    <row r="201">
      <c r="A201" s="122"/>
      <c r="B201" s="122"/>
      <c r="C201" s="330"/>
      <c r="D201" s="122"/>
      <c r="E201" s="330"/>
      <c r="F201" s="122"/>
      <c r="G201" s="122"/>
      <c r="H201" s="122"/>
      <c r="I201" s="330"/>
      <c r="J201" s="330"/>
      <c r="K201" s="122"/>
      <c r="L201" s="122"/>
      <c r="M201" s="122"/>
      <c r="N201" s="330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</row>
    <row r="202">
      <c r="A202" s="122"/>
      <c r="B202" s="122"/>
      <c r="C202" s="330"/>
      <c r="D202" s="122"/>
      <c r="E202" s="330"/>
      <c r="F202" s="122"/>
      <c r="G202" s="122"/>
      <c r="H202" s="122"/>
      <c r="I202" s="330"/>
      <c r="J202" s="330"/>
      <c r="K202" s="122"/>
      <c r="L202" s="122"/>
      <c r="M202" s="122"/>
      <c r="N202" s="330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</row>
    <row r="203">
      <c r="A203" s="122"/>
      <c r="B203" s="122"/>
      <c r="C203" s="330"/>
      <c r="D203" s="122"/>
      <c r="E203" s="330"/>
      <c r="F203" s="122"/>
      <c r="G203" s="122"/>
      <c r="H203" s="122"/>
      <c r="I203" s="330"/>
      <c r="J203" s="330"/>
      <c r="K203" s="122"/>
      <c r="L203" s="122"/>
      <c r="M203" s="122"/>
      <c r="N203" s="330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</row>
    <row r="204">
      <c r="A204" s="122"/>
      <c r="B204" s="122"/>
      <c r="C204" s="330"/>
      <c r="D204" s="122"/>
      <c r="E204" s="330"/>
      <c r="F204" s="122"/>
      <c r="G204" s="122"/>
      <c r="H204" s="122"/>
      <c r="I204" s="330"/>
      <c r="J204" s="330"/>
      <c r="K204" s="122"/>
      <c r="L204" s="122"/>
      <c r="M204" s="122"/>
      <c r="N204" s="330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</row>
    <row r="205">
      <c r="A205" s="122"/>
      <c r="B205" s="122"/>
      <c r="C205" s="330"/>
      <c r="D205" s="122"/>
      <c r="E205" s="330"/>
      <c r="F205" s="122"/>
      <c r="G205" s="122"/>
      <c r="H205" s="122"/>
      <c r="I205" s="330"/>
      <c r="J205" s="330"/>
      <c r="K205" s="122"/>
      <c r="L205" s="122"/>
      <c r="M205" s="122"/>
      <c r="N205" s="330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</row>
    <row r="206">
      <c r="A206" s="122"/>
      <c r="B206" s="122"/>
      <c r="C206" s="330"/>
      <c r="D206" s="122"/>
      <c r="E206" s="330"/>
      <c r="F206" s="122"/>
      <c r="G206" s="122"/>
      <c r="H206" s="122"/>
      <c r="I206" s="330"/>
      <c r="J206" s="330"/>
      <c r="K206" s="122"/>
      <c r="L206" s="122"/>
      <c r="M206" s="122"/>
      <c r="N206" s="330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</row>
    <row r="207">
      <c r="A207" s="122"/>
      <c r="B207" s="122"/>
      <c r="C207" s="330"/>
      <c r="D207" s="122"/>
      <c r="E207" s="330"/>
      <c r="F207" s="122"/>
      <c r="G207" s="122"/>
      <c r="H207" s="122"/>
      <c r="I207" s="330"/>
      <c r="J207" s="330"/>
      <c r="K207" s="122"/>
      <c r="L207" s="122"/>
      <c r="M207" s="122"/>
      <c r="N207" s="330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</row>
    <row r="208">
      <c r="A208" s="122"/>
      <c r="B208" s="122"/>
      <c r="C208" s="330"/>
      <c r="D208" s="122"/>
      <c r="E208" s="330"/>
      <c r="F208" s="122"/>
      <c r="G208" s="122"/>
      <c r="H208" s="122"/>
      <c r="I208" s="330"/>
      <c r="J208" s="330"/>
      <c r="K208" s="122"/>
      <c r="L208" s="122"/>
      <c r="M208" s="122"/>
      <c r="N208" s="330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</row>
    <row r="209">
      <c r="A209" s="122"/>
      <c r="B209" s="122"/>
      <c r="C209" s="330"/>
      <c r="D209" s="122"/>
      <c r="E209" s="330"/>
      <c r="F209" s="122"/>
      <c r="G209" s="122"/>
      <c r="H209" s="122"/>
      <c r="I209" s="330"/>
      <c r="J209" s="330"/>
      <c r="K209" s="122"/>
      <c r="L209" s="122"/>
      <c r="M209" s="122"/>
      <c r="N209" s="330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</row>
    <row r="210">
      <c r="A210" s="122"/>
      <c r="B210" s="122"/>
      <c r="C210" s="330"/>
      <c r="D210" s="122"/>
      <c r="E210" s="330"/>
      <c r="F210" s="122"/>
      <c r="G210" s="122"/>
      <c r="H210" s="122"/>
      <c r="I210" s="330"/>
      <c r="J210" s="330"/>
      <c r="K210" s="122"/>
      <c r="L210" s="122"/>
      <c r="M210" s="122"/>
      <c r="N210" s="330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</row>
    <row r="211">
      <c r="A211" s="122"/>
      <c r="B211" s="122"/>
      <c r="C211" s="330"/>
      <c r="D211" s="122"/>
      <c r="E211" s="330"/>
      <c r="F211" s="122"/>
      <c r="G211" s="122"/>
      <c r="H211" s="122"/>
      <c r="I211" s="330"/>
      <c r="J211" s="330"/>
      <c r="K211" s="122"/>
      <c r="L211" s="122"/>
      <c r="M211" s="122"/>
      <c r="N211" s="330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</row>
    <row r="212">
      <c r="A212" s="122"/>
      <c r="B212" s="122"/>
      <c r="C212" s="330"/>
      <c r="D212" s="122"/>
      <c r="E212" s="330"/>
      <c r="F212" s="122"/>
      <c r="G212" s="122"/>
      <c r="H212" s="122"/>
      <c r="I212" s="330"/>
      <c r="J212" s="330"/>
      <c r="K212" s="122"/>
      <c r="L212" s="122"/>
      <c r="M212" s="122"/>
      <c r="N212" s="330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</row>
    <row r="213">
      <c r="A213" s="122"/>
      <c r="B213" s="122"/>
      <c r="C213" s="330"/>
      <c r="D213" s="122"/>
      <c r="E213" s="330"/>
      <c r="F213" s="122"/>
      <c r="G213" s="122"/>
      <c r="H213" s="122"/>
      <c r="I213" s="330"/>
      <c r="J213" s="330"/>
      <c r="K213" s="122"/>
      <c r="L213" s="122"/>
      <c r="M213" s="122"/>
      <c r="N213" s="330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</row>
    <row r="214">
      <c r="A214" s="122"/>
      <c r="B214" s="122"/>
      <c r="C214" s="330"/>
      <c r="D214" s="122"/>
      <c r="E214" s="330"/>
      <c r="F214" s="122"/>
      <c r="G214" s="122"/>
      <c r="H214" s="122"/>
      <c r="I214" s="330"/>
      <c r="J214" s="330"/>
      <c r="K214" s="122"/>
      <c r="L214" s="122"/>
      <c r="M214" s="122"/>
      <c r="N214" s="330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</row>
    <row r="215">
      <c r="A215" s="122"/>
      <c r="B215" s="122"/>
      <c r="C215" s="330"/>
      <c r="D215" s="122"/>
      <c r="E215" s="330"/>
      <c r="F215" s="122"/>
      <c r="G215" s="122"/>
      <c r="H215" s="122"/>
      <c r="I215" s="330"/>
      <c r="J215" s="330"/>
      <c r="K215" s="122"/>
      <c r="L215" s="122"/>
      <c r="M215" s="122"/>
      <c r="N215" s="330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</row>
    <row r="216">
      <c r="A216" s="122"/>
      <c r="B216" s="122"/>
      <c r="C216" s="330"/>
      <c r="D216" s="122"/>
      <c r="E216" s="330"/>
      <c r="F216" s="122"/>
      <c r="G216" s="122"/>
      <c r="H216" s="122"/>
      <c r="I216" s="330"/>
      <c r="J216" s="330"/>
      <c r="K216" s="122"/>
      <c r="L216" s="122"/>
      <c r="M216" s="122"/>
      <c r="N216" s="330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</row>
    <row r="217">
      <c r="A217" s="122"/>
      <c r="B217" s="122"/>
      <c r="C217" s="330"/>
      <c r="D217" s="122"/>
      <c r="E217" s="330"/>
      <c r="F217" s="122"/>
      <c r="G217" s="122"/>
      <c r="H217" s="122"/>
      <c r="I217" s="330"/>
      <c r="J217" s="330"/>
      <c r="K217" s="122"/>
      <c r="L217" s="122"/>
      <c r="M217" s="122"/>
      <c r="N217" s="330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</row>
    <row r="218">
      <c r="A218" s="122"/>
      <c r="B218" s="122"/>
      <c r="C218" s="330"/>
      <c r="D218" s="122"/>
      <c r="E218" s="330"/>
      <c r="F218" s="122"/>
      <c r="G218" s="122"/>
      <c r="H218" s="122"/>
      <c r="I218" s="330"/>
      <c r="J218" s="330"/>
      <c r="K218" s="122"/>
      <c r="L218" s="122"/>
      <c r="M218" s="122"/>
      <c r="N218" s="330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</row>
    <row r="219">
      <c r="A219" s="122"/>
      <c r="B219" s="122"/>
      <c r="C219" s="330"/>
      <c r="D219" s="122"/>
      <c r="E219" s="330"/>
      <c r="F219" s="122"/>
      <c r="G219" s="122"/>
      <c r="H219" s="122"/>
      <c r="I219" s="330"/>
      <c r="J219" s="330"/>
      <c r="K219" s="122"/>
      <c r="L219" s="122"/>
      <c r="M219" s="122"/>
      <c r="N219" s="330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</row>
    <row r="220">
      <c r="A220" s="122"/>
      <c r="B220" s="122"/>
      <c r="C220" s="330"/>
      <c r="D220" s="122"/>
      <c r="E220" s="330"/>
      <c r="F220" s="122"/>
      <c r="G220" s="122"/>
      <c r="H220" s="122"/>
      <c r="I220" s="330"/>
      <c r="J220" s="330"/>
      <c r="K220" s="122"/>
      <c r="L220" s="122"/>
      <c r="M220" s="122"/>
      <c r="N220" s="330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</row>
    <row r="221">
      <c r="A221" s="122"/>
      <c r="B221" s="122"/>
      <c r="C221" s="330"/>
      <c r="D221" s="122"/>
      <c r="E221" s="330"/>
      <c r="F221" s="122"/>
      <c r="G221" s="122"/>
      <c r="H221" s="122"/>
      <c r="I221" s="330"/>
      <c r="J221" s="330"/>
      <c r="K221" s="122"/>
      <c r="L221" s="122"/>
      <c r="M221" s="122"/>
      <c r="N221" s="330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</row>
    <row r="222">
      <c r="A222" s="122"/>
      <c r="B222" s="122"/>
      <c r="C222" s="330"/>
      <c r="D222" s="122"/>
      <c r="E222" s="330"/>
      <c r="F222" s="122"/>
      <c r="G222" s="122"/>
      <c r="H222" s="122"/>
      <c r="I222" s="330"/>
      <c r="J222" s="330"/>
      <c r="K222" s="122"/>
      <c r="L222" s="122"/>
      <c r="M222" s="122"/>
      <c r="N222" s="330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</row>
    <row r="223">
      <c r="A223" s="122"/>
      <c r="B223" s="122"/>
      <c r="C223" s="330"/>
      <c r="D223" s="122"/>
      <c r="E223" s="330"/>
      <c r="F223" s="122"/>
      <c r="G223" s="122"/>
      <c r="H223" s="122"/>
      <c r="I223" s="330"/>
      <c r="J223" s="330"/>
      <c r="K223" s="122"/>
      <c r="L223" s="122"/>
      <c r="M223" s="122"/>
      <c r="N223" s="330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</row>
    <row r="224">
      <c r="A224" s="122"/>
      <c r="B224" s="122"/>
      <c r="C224" s="330"/>
      <c r="D224" s="122"/>
      <c r="E224" s="330"/>
      <c r="F224" s="122"/>
      <c r="G224" s="122"/>
      <c r="H224" s="122"/>
      <c r="I224" s="330"/>
      <c r="J224" s="330"/>
      <c r="K224" s="122"/>
      <c r="L224" s="122"/>
      <c r="M224" s="122"/>
      <c r="N224" s="330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</row>
    <row r="225">
      <c r="A225" s="122"/>
      <c r="B225" s="122"/>
      <c r="C225" s="330"/>
      <c r="D225" s="122"/>
      <c r="E225" s="330"/>
      <c r="F225" s="122"/>
      <c r="G225" s="122"/>
      <c r="H225" s="122"/>
      <c r="I225" s="330"/>
      <c r="J225" s="330"/>
      <c r="K225" s="122"/>
      <c r="L225" s="122"/>
      <c r="M225" s="122"/>
      <c r="N225" s="330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</row>
    <row r="226">
      <c r="A226" s="122"/>
      <c r="B226" s="122"/>
      <c r="C226" s="330"/>
      <c r="D226" s="122"/>
      <c r="E226" s="330"/>
      <c r="F226" s="122"/>
      <c r="G226" s="122"/>
      <c r="H226" s="122"/>
      <c r="I226" s="330"/>
      <c r="J226" s="330"/>
      <c r="K226" s="122"/>
      <c r="L226" s="122"/>
      <c r="M226" s="122"/>
      <c r="N226" s="330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</row>
    <row r="227">
      <c r="A227" s="122"/>
      <c r="B227" s="122"/>
      <c r="C227" s="330"/>
      <c r="D227" s="122"/>
      <c r="E227" s="330"/>
      <c r="F227" s="122"/>
      <c r="G227" s="122"/>
      <c r="H227" s="122"/>
      <c r="I227" s="330"/>
      <c r="J227" s="330"/>
      <c r="K227" s="122"/>
      <c r="L227" s="122"/>
      <c r="M227" s="122"/>
      <c r="N227" s="330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</row>
    <row r="228">
      <c r="A228" s="122"/>
      <c r="B228" s="122"/>
      <c r="C228" s="330"/>
      <c r="D228" s="122"/>
      <c r="E228" s="330"/>
      <c r="F228" s="122"/>
      <c r="G228" s="122"/>
      <c r="H228" s="122"/>
      <c r="I228" s="330"/>
      <c r="J228" s="330"/>
      <c r="K228" s="122"/>
      <c r="L228" s="122"/>
      <c r="M228" s="122"/>
      <c r="N228" s="330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</row>
    <row r="229">
      <c r="A229" s="122"/>
      <c r="B229" s="122"/>
      <c r="C229" s="330"/>
      <c r="D229" s="122"/>
      <c r="E229" s="330"/>
      <c r="F229" s="122"/>
      <c r="G229" s="122"/>
      <c r="H229" s="122"/>
      <c r="I229" s="330"/>
      <c r="J229" s="330"/>
      <c r="K229" s="122"/>
      <c r="L229" s="122"/>
      <c r="M229" s="122"/>
      <c r="N229" s="330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</row>
    <row r="230">
      <c r="A230" s="122"/>
      <c r="B230" s="122"/>
      <c r="C230" s="330"/>
      <c r="D230" s="122"/>
      <c r="E230" s="330"/>
      <c r="F230" s="122"/>
      <c r="G230" s="122"/>
      <c r="H230" s="122"/>
      <c r="I230" s="330"/>
      <c r="J230" s="330"/>
      <c r="K230" s="122"/>
      <c r="L230" s="122"/>
      <c r="M230" s="122"/>
      <c r="N230" s="330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</row>
    <row r="231">
      <c r="A231" s="122"/>
      <c r="B231" s="122"/>
      <c r="C231" s="330"/>
      <c r="D231" s="122"/>
      <c r="E231" s="330"/>
      <c r="F231" s="122"/>
      <c r="G231" s="122"/>
      <c r="H231" s="122"/>
      <c r="I231" s="330"/>
      <c r="J231" s="330"/>
      <c r="K231" s="122"/>
      <c r="L231" s="122"/>
      <c r="M231" s="122"/>
      <c r="N231" s="330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</row>
    <row r="232">
      <c r="A232" s="122"/>
      <c r="B232" s="122"/>
      <c r="C232" s="330"/>
      <c r="D232" s="122"/>
      <c r="E232" s="330"/>
      <c r="F232" s="122"/>
      <c r="G232" s="122"/>
      <c r="H232" s="122"/>
      <c r="I232" s="330"/>
      <c r="J232" s="330"/>
      <c r="K232" s="122"/>
      <c r="L232" s="122"/>
      <c r="M232" s="122"/>
      <c r="N232" s="330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</row>
    <row r="233">
      <c r="A233" s="122"/>
      <c r="B233" s="122"/>
      <c r="C233" s="330"/>
      <c r="D233" s="122"/>
      <c r="E233" s="330"/>
      <c r="F233" s="122"/>
      <c r="G233" s="122"/>
      <c r="H233" s="122"/>
      <c r="I233" s="330"/>
      <c r="J233" s="330"/>
      <c r="K233" s="122"/>
      <c r="L233" s="122"/>
      <c r="M233" s="122"/>
      <c r="N233" s="330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</row>
    <row r="234">
      <c r="A234" s="122"/>
      <c r="B234" s="122"/>
      <c r="C234" s="330"/>
      <c r="D234" s="122"/>
      <c r="E234" s="330"/>
      <c r="F234" s="122"/>
      <c r="G234" s="122"/>
      <c r="H234" s="122"/>
      <c r="I234" s="330"/>
      <c r="J234" s="330"/>
      <c r="K234" s="122"/>
      <c r="L234" s="122"/>
      <c r="M234" s="122"/>
      <c r="N234" s="330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</row>
    <row r="235">
      <c r="A235" s="122"/>
      <c r="B235" s="122"/>
      <c r="C235" s="330"/>
      <c r="D235" s="122"/>
      <c r="E235" s="330"/>
      <c r="F235" s="122"/>
      <c r="G235" s="122"/>
      <c r="H235" s="122"/>
      <c r="I235" s="330"/>
      <c r="J235" s="330"/>
      <c r="K235" s="122"/>
      <c r="L235" s="122"/>
      <c r="M235" s="122"/>
      <c r="N235" s="330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</row>
    <row r="236">
      <c r="A236" s="122"/>
      <c r="B236" s="122"/>
      <c r="C236" s="330"/>
      <c r="D236" s="122"/>
      <c r="E236" s="330"/>
      <c r="F236" s="122"/>
      <c r="G236" s="122"/>
      <c r="H236" s="122"/>
      <c r="I236" s="330"/>
      <c r="J236" s="330"/>
      <c r="K236" s="122"/>
      <c r="L236" s="122"/>
      <c r="M236" s="122"/>
      <c r="N236" s="330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</row>
    <row r="237">
      <c r="A237" s="122"/>
      <c r="B237" s="122"/>
      <c r="C237" s="330"/>
      <c r="D237" s="122"/>
      <c r="E237" s="330"/>
      <c r="F237" s="122"/>
      <c r="G237" s="122"/>
      <c r="H237" s="122"/>
      <c r="I237" s="330"/>
      <c r="J237" s="330"/>
      <c r="K237" s="122"/>
      <c r="L237" s="122"/>
      <c r="M237" s="122"/>
      <c r="N237" s="330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</row>
    <row r="238">
      <c r="A238" s="122"/>
      <c r="B238" s="122"/>
      <c r="C238" s="330"/>
      <c r="D238" s="122"/>
      <c r="E238" s="330"/>
      <c r="F238" s="122"/>
      <c r="G238" s="122"/>
      <c r="H238" s="122"/>
      <c r="I238" s="330"/>
      <c r="J238" s="330"/>
      <c r="K238" s="122"/>
      <c r="L238" s="122"/>
      <c r="M238" s="122"/>
      <c r="N238" s="330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</row>
    <row r="239">
      <c r="A239" s="122"/>
      <c r="B239" s="122"/>
      <c r="C239" s="330"/>
      <c r="D239" s="122"/>
      <c r="E239" s="330"/>
      <c r="F239" s="122"/>
      <c r="G239" s="122"/>
      <c r="H239" s="122"/>
      <c r="I239" s="330"/>
      <c r="J239" s="330"/>
      <c r="K239" s="122"/>
      <c r="L239" s="122"/>
      <c r="M239" s="122"/>
      <c r="N239" s="330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</row>
    <row r="240">
      <c r="A240" s="122"/>
      <c r="B240" s="122"/>
      <c r="C240" s="330"/>
      <c r="D240" s="122"/>
      <c r="E240" s="330"/>
      <c r="F240" s="122"/>
      <c r="G240" s="122"/>
      <c r="H240" s="122"/>
      <c r="I240" s="330"/>
      <c r="J240" s="330"/>
      <c r="K240" s="122"/>
      <c r="L240" s="122"/>
      <c r="M240" s="122"/>
      <c r="N240" s="330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</row>
    <row r="241">
      <c r="A241" s="122"/>
      <c r="B241" s="122"/>
      <c r="C241" s="330"/>
      <c r="D241" s="122"/>
      <c r="E241" s="330"/>
      <c r="F241" s="122"/>
      <c r="G241" s="122"/>
      <c r="H241" s="122"/>
      <c r="I241" s="330"/>
      <c r="J241" s="330"/>
      <c r="K241" s="122"/>
      <c r="L241" s="122"/>
      <c r="M241" s="122"/>
      <c r="N241" s="330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</row>
    <row r="242">
      <c r="A242" s="122"/>
      <c r="B242" s="122"/>
      <c r="C242" s="330"/>
      <c r="D242" s="122"/>
      <c r="E242" s="330"/>
      <c r="F242" s="122"/>
      <c r="G242" s="122"/>
      <c r="H242" s="122"/>
      <c r="I242" s="330"/>
      <c r="J242" s="330"/>
      <c r="K242" s="122"/>
      <c r="L242" s="122"/>
      <c r="M242" s="122"/>
      <c r="N242" s="330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</row>
    <row r="243">
      <c r="A243" s="122"/>
      <c r="B243" s="122"/>
      <c r="C243" s="330"/>
      <c r="D243" s="122"/>
      <c r="E243" s="330"/>
      <c r="F243" s="122"/>
      <c r="G243" s="122"/>
      <c r="H243" s="122"/>
      <c r="I243" s="330"/>
      <c r="J243" s="330"/>
      <c r="K243" s="122"/>
      <c r="L243" s="122"/>
      <c r="M243" s="122"/>
      <c r="N243" s="330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</row>
    <row r="244">
      <c r="A244" s="122"/>
      <c r="B244" s="122"/>
      <c r="C244" s="330"/>
      <c r="D244" s="122"/>
      <c r="E244" s="330"/>
      <c r="F244" s="122"/>
      <c r="G244" s="122"/>
      <c r="H244" s="122"/>
      <c r="I244" s="330"/>
      <c r="J244" s="330"/>
      <c r="K244" s="122"/>
      <c r="L244" s="122"/>
      <c r="M244" s="122"/>
      <c r="N244" s="330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</row>
    <row r="245">
      <c r="A245" s="122"/>
      <c r="B245" s="122"/>
      <c r="C245" s="330"/>
      <c r="D245" s="122"/>
      <c r="E245" s="330"/>
      <c r="F245" s="122"/>
      <c r="G245" s="122"/>
      <c r="H245" s="122"/>
      <c r="I245" s="330"/>
      <c r="J245" s="330"/>
      <c r="K245" s="122"/>
      <c r="L245" s="122"/>
      <c r="M245" s="122"/>
      <c r="N245" s="330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</row>
    <row r="246">
      <c r="A246" s="122"/>
      <c r="B246" s="122"/>
      <c r="C246" s="330"/>
      <c r="D246" s="122"/>
      <c r="E246" s="330"/>
      <c r="F246" s="122"/>
      <c r="G246" s="122"/>
      <c r="H246" s="122"/>
      <c r="I246" s="330"/>
      <c r="J246" s="330"/>
      <c r="K246" s="122"/>
      <c r="L246" s="122"/>
      <c r="M246" s="122"/>
      <c r="N246" s="330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</row>
    <row r="247">
      <c r="A247" s="122"/>
      <c r="B247" s="122"/>
      <c r="C247" s="330"/>
      <c r="D247" s="122"/>
      <c r="E247" s="330"/>
      <c r="F247" s="122"/>
      <c r="G247" s="122"/>
      <c r="H247" s="122"/>
      <c r="I247" s="330"/>
      <c r="J247" s="330"/>
      <c r="K247" s="122"/>
      <c r="L247" s="122"/>
      <c r="M247" s="122"/>
      <c r="N247" s="330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</row>
    <row r="248">
      <c r="A248" s="122"/>
      <c r="B248" s="122"/>
      <c r="C248" s="330"/>
      <c r="D248" s="122"/>
      <c r="E248" s="330"/>
      <c r="F248" s="122"/>
      <c r="G248" s="122"/>
      <c r="H248" s="122"/>
      <c r="I248" s="330"/>
      <c r="J248" s="330"/>
      <c r="K248" s="122"/>
      <c r="L248" s="122"/>
      <c r="M248" s="122"/>
      <c r="N248" s="330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</row>
    <row r="249">
      <c r="A249" s="122"/>
      <c r="B249" s="122"/>
      <c r="C249" s="330"/>
      <c r="D249" s="122"/>
      <c r="E249" s="330"/>
      <c r="F249" s="122"/>
      <c r="G249" s="122"/>
      <c r="H249" s="122"/>
      <c r="I249" s="330"/>
      <c r="J249" s="330"/>
      <c r="K249" s="122"/>
      <c r="L249" s="122"/>
      <c r="M249" s="122"/>
      <c r="N249" s="330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</row>
    <row r="250">
      <c r="A250" s="122"/>
      <c r="B250" s="122"/>
      <c r="C250" s="330"/>
      <c r="D250" s="122"/>
      <c r="E250" s="330"/>
      <c r="F250" s="122"/>
      <c r="G250" s="122"/>
      <c r="H250" s="122"/>
      <c r="I250" s="330"/>
      <c r="J250" s="330"/>
      <c r="K250" s="122"/>
      <c r="L250" s="122"/>
      <c r="M250" s="122"/>
      <c r="N250" s="330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</row>
    <row r="251">
      <c r="A251" s="122"/>
      <c r="B251" s="122"/>
      <c r="C251" s="330"/>
      <c r="D251" s="122"/>
      <c r="E251" s="330"/>
      <c r="F251" s="122"/>
      <c r="G251" s="122"/>
      <c r="H251" s="122"/>
      <c r="I251" s="330"/>
      <c r="J251" s="330"/>
      <c r="K251" s="122"/>
      <c r="L251" s="122"/>
      <c r="M251" s="122"/>
      <c r="N251" s="330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</row>
    <row r="252">
      <c r="A252" s="122"/>
      <c r="B252" s="122"/>
      <c r="C252" s="330"/>
      <c r="D252" s="122"/>
      <c r="E252" s="330"/>
      <c r="F252" s="122"/>
      <c r="G252" s="122"/>
      <c r="H252" s="122"/>
      <c r="I252" s="330"/>
      <c r="J252" s="330"/>
      <c r="K252" s="122"/>
      <c r="L252" s="122"/>
      <c r="M252" s="122"/>
      <c r="N252" s="330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</row>
    <row r="253">
      <c r="A253" s="122"/>
      <c r="B253" s="122"/>
      <c r="C253" s="330"/>
      <c r="D253" s="122"/>
      <c r="E253" s="330"/>
      <c r="F253" s="122"/>
      <c r="G253" s="122"/>
      <c r="H253" s="122"/>
      <c r="I253" s="330"/>
      <c r="J253" s="330"/>
      <c r="K253" s="122"/>
      <c r="L253" s="122"/>
      <c r="M253" s="122"/>
      <c r="N253" s="330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</row>
    <row r="254">
      <c r="A254" s="122"/>
      <c r="B254" s="122"/>
      <c r="C254" s="330"/>
      <c r="D254" s="122"/>
      <c r="E254" s="330"/>
      <c r="F254" s="122"/>
      <c r="G254" s="122"/>
      <c r="H254" s="122"/>
      <c r="I254" s="330"/>
      <c r="J254" s="330"/>
      <c r="K254" s="122"/>
      <c r="L254" s="122"/>
      <c r="M254" s="122"/>
      <c r="N254" s="330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</row>
    <row r="255">
      <c r="A255" s="122"/>
      <c r="B255" s="122"/>
      <c r="C255" s="330"/>
      <c r="D255" s="122"/>
      <c r="E255" s="330"/>
      <c r="F255" s="122"/>
      <c r="G255" s="122"/>
      <c r="H255" s="122"/>
      <c r="I255" s="330"/>
      <c r="J255" s="330"/>
      <c r="K255" s="122"/>
      <c r="L255" s="122"/>
      <c r="M255" s="122"/>
      <c r="N255" s="330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</row>
    <row r="256">
      <c r="A256" s="122"/>
      <c r="B256" s="122"/>
      <c r="C256" s="330"/>
      <c r="D256" s="122"/>
      <c r="E256" s="330"/>
      <c r="F256" s="122"/>
      <c r="G256" s="122"/>
      <c r="H256" s="122"/>
      <c r="I256" s="330"/>
      <c r="J256" s="330"/>
      <c r="K256" s="122"/>
      <c r="L256" s="122"/>
      <c r="M256" s="122"/>
      <c r="N256" s="330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</row>
    <row r="257">
      <c r="A257" s="122"/>
      <c r="B257" s="122"/>
      <c r="C257" s="330"/>
      <c r="D257" s="122"/>
      <c r="E257" s="330"/>
      <c r="F257" s="122"/>
      <c r="G257" s="122"/>
      <c r="H257" s="122"/>
      <c r="I257" s="330"/>
      <c r="J257" s="330"/>
      <c r="K257" s="122"/>
      <c r="L257" s="122"/>
      <c r="M257" s="122"/>
      <c r="N257" s="330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</row>
    <row r="258">
      <c r="A258" s="122"/>
      <c r="B258" s="122"/>
      <c r="C258" s="330"/>
      <c r="D258" s="122"/>
      <c r="E258" s="330"/>
      <c r="F258" s="122"/>
      <c r="G258" s="122"/>
      <c r="H258" s="122"/>
      <c r="I258" s="330"/>
      <c r="J258" s="330"/>
      <c r="K258" s="122"/>
      <c r="L258" s="122"/>
      <c r="M258" s="122"/>
      <c r="N258" s="330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</row>
    <row r="259">
      <c r="A259" s="122"/>
      <c r="B259" s="122"/>
      <c r="C259" s="330"/>
      <c r="D259" s="122"/>
      <c r="E259" s="330"/>
      <c r="F259" s="122"/>
      <c r="G259" s="122"/>
      <c r="H259" s="122"/>
      <c r="I259" s="330"/>
      <c r="J259" s="330"/>
      <c r="K259" s="122"/>
      <c r="L259" s="122"/>
      <c r="M259" s="122"/>
      <c r="N259" s="330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>
      <c r="A260" s="122"/>
      <c r="B260" s="122"/>
      <c r="C260" s="330"/>
      <c r="D260" s="122"/>
      <c r="E260" s="330"/>
      <c r="F260" s="122"/>
      <c r="G260" s="122"/>
      <c r="H260" s="122"/>
      <c r="I260" s="330"/>
      <c r="J260" s="330"/>
      <c r="K260" s="122"/>
      <c r="L260" s="122"/>
      <c r="M260" s="122"/>
      <c r="N260" s="330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</row>
    <row r="261">
      <c r="A261" s="122"/>
      <c r="B261" s="122"/>
      <c r="C261" s="330"/>
      <c r="D261" s="122"/>
      <c r="E261" s="330"/>
      <c r="F261" s="122"/>
      <c r="G261" s="122"/>
      <c r="H261" s="122"/>
      <c r="I261" s="330"/>
      <c r="J261" s="330"/>
      <c r="K261" s="122"/>
      <c r="L261" s="122"/>
      <c r="M261" s="122"/>
      <c r="N261" s="330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</row>
    <row r="262">
      <c r="A262" s="122"/>
      <c r="B262" s="122"/>
      <c r="C262" s="330"/>
      <c r="D262" s="122"/>
      <c r="E262" s="330"/>
      <c r="F262" s="122"/>
      <c r="G262" s="122"/>
      <c r="H262" s="122"/>
      <c r="I262" s="330"/>
      <c r="J262" s="330"/>
      <c r="K262" s="122"/>
      <c r="L262" s="122"/>
      <c r="M262" s="122"/>
      <c r="N262" s="330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</row>
    <row r="263">
      <c r="A263" s="122"/>
      <c r="B263" s="122"/>
      <c r="C263" s="330"/>
      <c r="D263" s="122"/>
      <c r="E263" s="330"/>
      <c r="F263" s="122"/>
      <c r="G263" s="122"/>
      <c r="H263" s="122"/>
      <c r="I263" s="330"/>
      <c r="J263" s="330"/>
      <c r="K263" s="122"/>
      <c r="L263" s="122"/>
      <c r="M263" s="122"/>
      <c r="N263" s="330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</row>
    <row r="264">
      <c r="A264" s="122"/>
      <c r="B264" s="122"/>
      <c r="C264" s="330"/>
      <c r="D264" s="122"/>
      <c r="E264" s="330"/>
      <c r="F264" s="122"/>
      <c r="G264" s="122"/>
      <c r="H264" s="122"/>
      <c r="I264" s="330"/>
      <c r="J264" s="330"/>
      <c r="K264" s="122"/>
      <c r="L264" s="122"/>
      <c r="M264" s="122"/>
      <c r="N264" s="330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</row>
    <row r="265">
      <c r="A265" s="122"/>
      <c r="B265" s="122"/>
      <c r="C265" s="330"/>
      <c r="D265" s="122"/>
      <c r="E265" s="330"/>
      <c r="F265" s="122"/>
      <c r="G265" s="122"/>
      <c r="H265" s="122"/>
      <c r="I265" s="330"/>
      <c r="J265" s="330"/>
      <c r="K265" s="122"/>
      <c r="L265" s="122"/>
      <c r="M265" s="122"/>
      <c r="N265" s="330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</row>
    <row r="266">
      <c r="A266" s="122"/>
      <c r="B266" s="122"/>
      <c r="C266" s="330"/>
      <c r="D266" s="122"/>
      <c r="E266" s="330"/>
      <c r="F266" s="122"/>
      <c r="G266" s="122"/>
      <c r="H266" s="122"/>
      <c r="I266" s="330"/>
      <c r="J266" s="330"/>
      <c r="K266" s="122"/>
      <c r="L266" s="122"/>
      <c r="M266" s="122"/>
      <c r="N266" s="330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</row>
    <row r="267">
      <c r="A267" s="122"/>
      <c r="B267" s="122"/>
      <c r="C267" s="330"/>
      <c r="D267" s="122"/>
      <c r="E267" s="330"/>
      <c r="F267" s="122"/>
      <c r="G267" s="122"/>
      <c r="H267" s="122"/>
      <c r="I267" s="330"/>
      <c r="J267" s="330"/>
      <c r="K267" s="122"/>
      <c r="L267" s="122"/>
      <c r="M267" s="122"/>
      <c r="N267" s="330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</row>
    <row r="268">
      <c r="A268" s="122"/>
      <c r="B268" s="122"/>
      <c r="C268" s="330"/>
      <c r="D268" s="122"/>
      <c r="E268" s="330"/>
      <c r="F268" s="122"/>
      <c r="G268" s="122"/>
      <c r="H268" s="122"/>
      <c r="I268" s="330"/>
      <c r="J268" s="330"/>
      <c r="K268" s="122"/>
      <c r="L268" s="122"/>
      <c r="M268" s="122"/>
      <c r="N268" s="330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</row>
    <row r="269">
      <c r="A269" s="122"/>
      <c r="B269" s="122"/>
      <c r="C269" s="330"/>
      <c r="D269" s="122"/>
      <c r="E269" s="330"/>
      <c r="F269" s="122"/>
      <c r="G269" s="122"/>
      <c r="H269" s="122"/>
      <c r="I269" s="330"/>
      <c r="J269" s="330"/>
      <c r="K269" s="122"/>
      <c r="L269" s="122"/>
      <c r="M269" s="122"/>
      <c r="N269" s="330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</row>
    <row r="270">
      <c r="A270" s="122"/>
      <c r="B270" s="122"/>
      <c r="C270" s="330"/>
      <c r="D270" s="122"/>
      <c r="E270" s="330"/>
      <c r="F270" s="122"/>
      <c r="G270" s="122"/>
      <c r="H270" s="122"/>
      <c r="I270" s="330"/>
      <c r="J270" s="330"/>
      <c r="K270" s="122"/>
      <c r="L270" s="122"/>
      <c r="M270" s="122"/>
      <c r="N270" s="330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</row>
    <row r="271">
      <c r="A271" s="122"/>
      <c r="B271" s="122"/>
      <c r="C271" s="330"/>
      <c r="D271" s="122"/>
      <c r="E271" s="330"/>
      <c r="F271" s="122"/>
      <c r="G271" s="122"/>
      <c r="H271" s="122"/>
      <c r="I271" s="330"/>
      <c r="J271" s="330"/>
      <c r="K271" s="122"/>
      <c r="L271" s="122"/>
      <c r="M271" s="122"/>
      <c r="N271" s="330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</row>
    <row r="272">
      <c r="A272" s="122"/>
      <c r="B272" s="122"/>
      <c r="C272" s="330"/>
      <c r="D272" s="122"/>
      <c r="E272" s="330"/>
      <c r="F272" s="122"/>
      <c r="G272" s="122"/>
      <c r="H272" s="122"/>
      <c r="I272" s="330"/>
      <c r="J272" s="330"/>
      <c r="K272" s="122"/>
      <c r="L272" s="122"/>
      <c r="M272" s="122"/>
      <c r="N272" s="330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</row>
    <row r="273">
      <c r="A273" s="122"/>
      <c r="B273" s="122"/>
      <c r="C273" s="330"/>
      <c r="D273" s="122"/>
      <c r="E273" s="330"/>
      <c r="F273" s="122"/>
      <c r="G273" s="122"/>
      <c r="H273" s="122"/>
      <c r="I273" s="330"/>
      <c r="J273" s="330"/>
      <c r="K273" s="122"/>
      <c r="L273" s="122"/>
      <c r="M273" s="122"/>
      <c r="N273" s="330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</row>
    <row r="274">
      <c r="A274" s="122"/>
      <c r="B274" s="122"/>
      <c r="C274" s="330"/>
      <c r="D274" s="122"/>
      <c r="E274" s="330"/>
      <c r="F274" s="122"/>
      <c r="G274" s="122"/>
      <c r="H274" s="122"/>
      <c r="I274" s="330"/>
      <c r="J274" s="330"/>
      <c r="K274" s="122"/>
      <c r="L274" s="122"/>
      <c r="M274" s="122"/>
      <c r="N274" s="330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</row>
    <row r="275">
      <c r="A275" s="122"/>
      <c r="B275" s="122"/>
      <c r="C275" s="330"/>
      <c r="D275" s="122"/>
      <c r="E275" s="330"/>
      <c r="F275" s="122"/>
      <c r="G275" s="122"/>
      <c r="H275" s="122"/>
      <c r="I275" s="330"/>
      <c r="J275" s="330"/>
      <c r="K275" s="122"/>
      <c r="L275" s="122"/>
      <c r="M275" s="122"/>
      <c r="N275" s="330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</row>
    <row r="276">
      <c r="A276" s="122"/>
      <c r="B276" s="122"/>
      <c r="C276" s="330"/>
      <c r="D276" s="122"/>
      <c r="E276" s="330"/>
      <c r="F276" s="122"/>
      <c r="G276" s="122"/>
      <c r="H276" s="122"/>
      <c r="I276" s="330"/>
      <c r="J276" s="330"/>
      <c r="K276" s="122"/>
      <c r="L276" s="122"/>
      <c r="M276" s="122"/>
      <c r="N276" s="330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</row>
    <row r="277">
      <c r="A277" s="122"/>
      <c r="B277" s="122"/>
      <c r="C277" s="330"/>
      <c r="D277" s="122"/>
      <c r="E277" s="330"/>
      <c r="F277" s="122"/>
      <c r="G277" s="122"/>
      <c r="H277" s="122"/>
      <c r="I277" s="330"/>
      <c r="J277" s="330"/>
      <c r="K277" s="122"/>
      <c r="L277" s="122"/>
      <c r="M277" s="122"/>
      <c r="N277" s="330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</row>
    <row r="278">
      <c r="A278" s="122"/>
      <c r="B278" s="122"/>
      <c r="C278" s="330"/>
      <c r="D278" s="122"/>
      <c r="E278" s="330"/>
      <c r="F278" s="122"/>
      <c r="G278" s="122"/>
      <c r="H278" s="122"/>
      <c r="I278" s="330"/>
      <c r="J278" s="330"/>
      <c r="K278" s="122"/>
      <c r="L278" s="122"/>
      <c r="M278" s="122"/>
      <c r="N278" s="330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</row>
    <row r="279">
      <c r="A279" s="122"/>
      <c r="B279" s="122"/>
      <c r="C279" s="330"/>
      <c r="D279" s="122"/>
      <c r="E279" s="330"/>
      <c r="F279" s="122"/>
      <c r="G279" s="122"/>
      <c r="H279" s="122"/>
      <c r="I279" s="330"/>
      <c r="J279" s="330"/>
      <c r="K279" s="122"/>
      <c r="L279" s="122"/>
      <c r="M279" s="122"/>
      <c r="N279" s="330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</row>
    <row r="280">
      <c r="A280" s="122"/>
      <c r="B280" s="122"/>
      <c r="C280" s="330"/>
      <c r="D280" s="122"/>
      <c r="E280" s="330"/>
      <c r="F280" s="122"/>
      <c r="G280" s="122"/>
      <c r="H280" s="122"/>
      <c r="I280" s="330"/>
      <c r="J280" s="330"/>
      <c r="K280" s="122"/>
      <c r="L280" s="122"/>
      <c r="M280" s="122"/>
      <c r="N280" s="330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</row>
    <row r="281">
      <c r="A281" s="122"/>
      <c r="B281" s="122"/>
      <c r="C281" s="330"/>
      <c r="D281" s="122"/>
      <c r="E281" s="330"/>
      <c r="F281" s="122"/>
      <c r="G281" s="122"/>
      <c r="H281" s="122"/>
      <c r="I281" s="330"/>
      <c r="J281" s="330"/>
      <c r="K281" s="122"/>
      <c r="L281" s="122"/>
      <c r="M281" s="122"/>
      <c r="N281" s="330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</row>
    <row r="282">
      <c r="A282" s="122"/>
      <c r="B282" s="122"/>
      <c r="C282" s="330"/>
      <c r="D282" s="122"/>
      <c r="E282" s="330"/>
      <c r="F282" s="122"/>
      <c r="G282" s="122"/>
      <c r="H282" s="122"/>
      <c r="I282" s="330"/>
      <c r="J282" s="330"/>
      <c r="K282" s="122"/>
      <c r="L282" s="122"/>
      <c r="M282" s="122"/>
      <c r="N282" s="330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</row>
    <row r="283">
      <c r="A283" s="122"/>
      <c r="B283" s="122"/>
      <c r="C283" s="330"/>
      <c r="D283" s="122"/>
      <c r="E283" s="330"/>
      <c r="F283" s="122"/>
      <c r="G283" s="122"/>
      <c r="H283" s="122"/>
      <c r="I283" s="330"/>
      <c r="J283" s="330"/>
      <c r="K283" s="122"/>
      <c r="L283" s="122"/>
      <c r="M283" s="122"/>
      <c r="N283" s="330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</row>
    <row r="284">
      <c r="A284" s="122"/>
      <c r="B284" s="122"/>
      <c r="C284" s="330"/>
      <c r="D284" s="122"/>
      <c r="E284" s="330"/>
      <c r="F284" s="122"/>
      <c r="G284" s="122"/>
      <c r="H284" s="122"/>
      <c r="I284" s="330"/>
      <c r="J284" s="330"/>
      <c r="K284" s="122"/>
      <c r="L284" s="122"/>
      <c r="M284" s="122"/>
      <c r="N284" s="330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</row>
    <row r="285">
      <c r="A285" s="122"/>
      <c r="B285" s="122"/>
      <c r="C285" s="330"/>
      <c r="D285" s="122"/>
      <c r="E285" s="330"/>
      <c r="F285" s="122"/>
      <c r="G285" s="122"/>
      <c r="H285" s="122"/>
      <c r="I285" s="330"/>
      <c r="J285" s="330"/>
      <c r="K285" s="122"/>
      <c r="L285" s="122"/>
      <c r="M285" s="122"/>
      <c r="N285" s="330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</row>
    <row r="286">
      <c r="A286" s="122"/>
      <c r="B286" s="122"/>
      <c r="C286" s="330"/>
      <c r="D286" s="122"/>
      <c r="E286" s="330"/>
      <c r="F286" s="122"/>
      <c r="G286" s="122"/>
      <c r="H286" s="122"/>
      <c r="I286" s="330"/>
      <c r="J286" s="330"/>
      <c r="K286" s="122"/>
      <c r="L286" s="122"/>
      <c r="M286" s="122"/>
      <c r="N286" s="330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</row>
    <row r="287">
      <c r="A287" s="122"/>
      <c r="B287" s="122"/>
      <c r="C287" s="330"/>
      <c r="D287" s="122"/>
      <c r="E287" s="330"/>
      <c r="F287" s="122"/>
      <c r="G287" s="122"/>
      <c r="H287" s="122"/>
      <c r="I287" s="330"/>
      <c r="J287" s="330"/>
      <c r="K287" s="122"/>
      <c r="L287" s="122"/>
      <c r="M287" s="122"/>
      <c r="N287" s="330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</row>
    <row r="288">
      <c r="A288" s="122"/>
      <c r="B288" s="122"/>
      <c r="C288" s="330"/>
      <c r="D288" s="122"/>
      <c r="E288" s="330"/>
      <c r="F288" s="122"/>
      <c r="G288" s="122"/>
      <c r="H288" s="122"/>
      <c r="I288" s="330"/>
      <c r="J288" s="330"/>
      <c r="K288" s="122"/>
      <c r="L288" s="122"/>
      <c r="M288" s="122"/>
      <c r="N288" s="330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</row>
    <row r="289">
      <c r="A289" s="122"/>
      <c r="B289" s="122"/>
      <c r="C289" s="330"/>
      <c r="D289" s="122"/>
      <c r="E289" s="330"/>
      <c r="F289" s="122"/>
      <c r="G289" s="122"/>
      <c r="H289" s="122"/>
      <c r="I289" s="330"/>
      <c r="J289" s="330"/>
      <c r="K289" s="122"/>
      <c r="L289" s="122"/>
      <c r="M289" s="122"/>
      <c r="N289" s="330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</row>
    <row r="290">
      <c r="A290" s="122"/>
      <c r="B290" s="122"/>
      <c r="C290" s="330"/>
      <c r="D290" s="122"/>
      <c r="E290" s="330"/>
      <c r="F290" s="122"/>
      <c r="G290" s="122"/>
      <c r="H290" s="122"/>
      <c r="I290" s="330"/>
      <c r="J290" s="330"/>
      <c r="K290" s="122"/>
      <c r="L290" s="122"/>
      <c r="M290" s="122"/>
      <c r="N290" s="330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</row>
    <row r="291">
      <c r="A291" s="122"/>
      <c r="B291" s="122"/>
      <c r="C291" s="330"/>
      <c r="D291" s="122"/>
      <c r="E291" s="330"/>
      <c r="F291" s="122"/>
      <c r="G291" s="122"/>
      <c r="H291" s="122"/>
      <c r="I291" s="330"/>
      <c r="J291" s="330"/>
      <c r="K291" s="122"/>
      <c r="L291" s="122"/>
      <c r="M291" s="122"/>
      <c r="N291" s="330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</row>
    <row r="292">
      <c r="A292" s="122"/>
      <c r="B292" s="122"/>
      <c r="C292" s="330"/>
      <c r="D292" s="122"/>
      <c r="E292" s="330"/>
      <c r="F292" s="122"/>
      <c r="G292" s="122"/>
      <c r="H292" s="122"/>
      <c r="I292" s="330"/>
      <c r="J292" s="330"/>
      <c r="K292" s="122"/>
      <c r="L292" s="122"/>
      <c r="M292" s="122"/>
      <c r="N292" s="330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</row>
    <row r="293">
      <c r="A293" s="122"/>
      <c r="B293" s="122"/>
      <c r="C293" s="330"/>
      <c r="D293" s="122"/>
      <c r="E293" s="330"/>
      <c r="F293" s="122"/>
      <c r="G293" s="122"/>
      <c r="H293" s="122"/>
      <c r="I293" s="330"/>
      <c r="J293" s="330"/>
      <c r="K293" s="122"/>
      <c r="L293" s="122"/>
      <c r="M293" s="122"/>
      <c r="N293" s="330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</row>
    <row r="294">
      <c r="A294" s="122"/>
      <c r="B294" s="122"/>
      <c r="C294" s="330"/>
      <c r="D294" s="122"/>
      <c r="E294" s="330"/>
      <c r="F294" s="122"/>
      <c r="G294" s="122"/>
      <c r="H294" s="122"/>
      <c r="I294" s="330"/>
      <c r="J294" s="330"/>
      <c r="K294" s="122"/>
      <c r="L294" s="122"/>
      <c r="M294" s="122"/>
      <c r="N294" s="330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</row>
    <row r="295">
      <c r="A295" s="122"/>
      <c r="B295" s="122"/>
      <c r="C295" s="330"/>
      <c r="D295" s="122"/>
      <c r="E295" s="330"/>
      <c r="F295" s="122"/>
      <c r="G295" s="122"/>
      <c r="H295" s="122"/>
      <c r="I295" s="330"/>
      <c r="J295" s="330"/>
      <c r="K295" s="122"/>
      <c r="L295" s="122"/>
      <c r="M295" s="122"/>
      <c r="N295" s="330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</row>
    <row r="296">
      <c r="A296" s="122"/>
      <c r="B296" s="122"/>
      <c r="C296" s="330"/>
      <c r="D296" s="122"/>
      <c r="E296" s="330"/>
      <c r="F296" s="122"/>
      <c r="G296" s="122"/>
      <c r="H296" s="122"/>
      <c r="I296" s="330"/>
      <c r="J296" s="330"/>
      <c r="K296" s="122"/>
      <c r="L296" s="122"/>
      <c r="M296" s="122"/>
      <c r="N296" s="330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</row>
    <row r="297">
      <c r="A297" s="122"/>
      <c r="B297" s="122"/>
      <c r="C297" s="330"/>
      <c r="D297" s="122"/>
      <c r="E297" s="330"/>
      <c r="F297" s="122"/>
      <c r="G297" s="122"/>
      <c r="H297" s="122"/>
      <c r="I297" s="330"/>
      <c r="J297" s="330"/>
      <c r="K297" s="122"/>
      <c r="L297" s="122"/>
      <c r="M297" s="122"/>
      <c r="N297" s="330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</row>
    <row r="298">
      <c r="A298" s="122"/>
      <c r="B298" s="122"/>
      <c r="C298" s="330"/>
      <c r="D298" s="122"/>
      <c r="E298" s="330"/>
      <c r="F298" s="122"/>
      <c r="G298" s="122"/>
      <c r="H298" s="122"/>
      <c r="I298" s="330"/>
      <c r="J298" s="330"/>
      <c r="K298" s="122"/>
      <c r="L298" s="122"/>
      <c r="M298" s="122"/>
      <c r="N298" s="330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</row>
    <row r="299">
      <c r="A299" s="122"/>
      <c r="B299" s="122"/>
      <c r="C299" s="330"/>
      <c r="D299" s="122"/>
      <c r="E299" s="330"/>
      <c r="F299" s="122"/>
      <c r="G299" s="122"/>
      <c r="H299" s="122"/>
      <c r="I299" s="330"/>
      <c r="J299" s="330"/>
      <c r="K299" s="122"/>
      <c r="L299" s="122"/>
      <c r="M299" s="122"/>
      <c r="N299" s="330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</row>
    <row r="300">
      <c r="A300" s="122"/>
      <c r="B300" s="122"/>
      <c r="C300" s="330"/>
      <c r="D300" s="122"/>
      <c r="E300" s="330"/>
      <c r="F300" s="122"/>
      <c r="G300" s="122"/>
      <c r="H300" s="122"/>
      <c r="I300" s="330"/>
      <c r="J300" s="330"/>
      <c r="K300" s="122"/>
      <c r="L300" s="122"/>
      <c r="M300" s="122"/>
      <c r="N300" s="330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</row>
    <row r="301">
      <c r="A301" s="122"/>
      <c r="B301" s="122"/>
      <c r="C301" s="330"/>
      <c r="D301" s="122"/>
      <c r="E301" s="330"/>
      <c r="F301" s="122"/>
      <c r="G301" s="122"/>
      <c r="H301" s="122"/>
      <c r="I301" s="330"/>
      <c r="J301" s="330"/>
      <c r="K301" s="122"/>
      <c r="L301" s="122"/>
      <c r="M301" s="122"/>
      <c r="N301" s="330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</row>
    <row r="302">
      <c r="A302" s="122"/>
      <c r="B302" s="122"/>
      <c r="C302" s="330"/>
      <c r="D302" s="122"/>
      <c r="E302" s="330"/>
      <c r="F302" s="122"/>
      <c r="G302" s="122"/>
      <c r="H302" s="122"/>
      <c r="I302" s="330"/>
      <c r="J302" s="330"/>
      <c r="K302" s="122"/>
      <c r="L302" s="122"/>
      <c r="M302" s="122"/>
      <c r="N302" s="330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</row>
    <row r="303">
      <c r="A303" s="122"/>
      <c r="B303" s="122"/>
      <c r="C303" s="330"/>
      <c r="D303" s="122"/>
      <c r="E303" s="330"/>
      <c r="F303" s="122"/>
      <c r="G303" s="122"/>
      <c r="H303" s="122"/>
      <c r="I303" s="330"/>
      <c r="J303" s="330"/>
      <c r="K303" s="122"/>
      <c r="L303" s="122"/>
      <c r="M303" s="122"/>
      <c r="N303" s="330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</row>
    <row r="304">
      <c r="A304" s="122"/>
      <c r="B304" s="122"/>
      <c r="C304" s="330"/>
      <c r="D304" s="122"/>
      <c r="E304" s="330"/>
      <c r="F304" s="122"/>
      <c r="G304" s="122"/>
      <c r="H304" s="122"/>
      <c r="I304" s="330"/>
      <c r="J304" s="330"/>
      <c r="K304" s="122"/>
      <c r="L304" s="122"/>
      <c r="M304" s="122"/>
      <c r="N304" s="330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</row>
    <row r="305">
      <c r="A305" s="122"/>
      <c r="B305" s="122"/>
      <c r="C305" s="330"/>
      <c r="D305" s="122"/>
      <c r="E305" s="330"/>
      <c r="F305" s="122"/>
      <c r="G305" s="122"/>
      <c r="H305" s="122"/>
      <c r="I305" s="330"/>
      <c r="J305" s="330"/>
      <c r="K305" s="122"/>
      <c r="L305" s="122"/>
      <c r="M305" s="122"/>
      <c r="N305" s="330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</row>
    <row r="306">
      <c r="A306" s="122"/>
      <c r="B306" s="122"/>
      <c r="C306" s="330"/>
      <c r="D306" s="122"/>
      <c r="E306" s="330"/>
      <c r="F306" s="122"/>
      <c r="G306" s="122"/>
      <c r="H306" s="122"/>
      <c r="I306" s="330"/>
      <c r="J306" s="330"/>
      <c r="K306" s="122"/>
      <c r="L306" s="122"/>
      <c r="M306" s="122"/>
      <c r="N306" s="330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</row>
    <row r="307">
      <c r="A307" s="122"/>
      <c r="B307" s="122"/>
      <c r="C307" s="330"/>
      <c r="D307" s="122"/>
      <c r="E307" s="330"/>
      <c r="F307" s="122"/>
      <c r="G307" s="122"/>
      <c r="H307" s="122"/>
      <c r="I307" s="330"/>
      <c r="J307" s="330"/>
      <c r="K307" s="122"/>
      <c r="L307" s="122"/>
      <c r="M307" s="122"/>
      <c r="N307" s="330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</row>
    <row r="308">
      <c r="A308" s="122"/>
      <c r="B308" s="122"/>
      <c r="C308" s="330"/>
      <c r="D308" s="122"/>
      <c r="E308" s="330"/>
      <c r="F308" s="122"/>
      <c r="G308" s="122"/>
      <c r="H308" s="122"/>
      <c r="I308" s="330"/>
      <c r="J308" s="330"/>
      <c r="K308" s="122"/>
      <c r="L308" s="122"/>
      <c r="M308" s="122"/>
      <c r="N308" s="330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</row>
    <row r="309">
      <c r="A309" s="122"/>
      <c r="B309" s="122"/>
      <c r="C309" s="330"/>
      <c r="D309" s="122"/>
      <c r="E309" s="330"/>
      <c r="F309" s="122"/>
      <c r="G309" s="122"/>
      <c r="H309" s="122"/>
      <c r="I309" s="330"/>
      <c r="J309" s="330"/>
      <c r="K309" s="122"/>
      <c r="L309" s="122"/>
      <c r="M309" s="122"/>
      <c r="N309" s="330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</row>
    <row r="310">
      <c r="A310" s="122"/>
      <c r="B310" s="122"/>
      <c r="C310" s="330"/>
      <c r="D310" s="122"/>
      <c r="E310" s="330"/>
      <c r="F310" s="122"/>
      <c r="G310" s="122"/>
      <c r="H310" s="122"/>
      <c r="I310" s="330"/>
      <c r="J310" s="330"/>
      <c r="K310" s="122"/>
      <c r="L310" s="122"/>
      <c r="M310" s="122"/>
      <c r="N310" s="330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</row>
    <row r="311">
      <c r="A311" s="122"/>
      <c r="B311" s="122"/>
      <c r="C311" s="330"/>
      <c r="D311" s="122"/>
      <c r="E311" s="330"/>
      <c r="F311" s="122"/>
      <c r="G311" s="122"/>
      <c r="H311" s="122"/>
      <c r="I311" s="330"/>
      <c r="J311" s="330"/>
      <c r="K311" s="122"/>
      <c r="L311" s="122"/>
      <c r="M311" s="122"/>
      <c r="N311" s="330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</row>
    <row r="312">
      <c r="A312" s="122"/>
      <c r="B312" s="122"/>
      <c r="C312" s="330"/>
      <c r="D312" s="122"/>
      <c r="E312" s="330"/>
      <c r="F312" s="122"/>
      <c r="G312" s="122"/>
      <c r="H312" s="122"/>
      <c r="I312" s="330"/>
      <c r="J312" s="330"/>
      <c r="K312" s="122"/>
      <c r="L312" s="122"/>
      <c r="M312" s="122"/>
      <c r="N312" s="330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</row>
    <row r="313">
      <c r="A313" s="122"/>
      <c r="B313" s="122"/>
      <c r="C313" s="330"/>
      <c r="D313" s="122"/>
      <c r="E313" s="330"/>
      <c r="F313" s="122"/>
      <c r="G313" s="122"/>
      <c r="H313" s="122"/>
      <c r="I313" s="330"/>
      <c r="J313" s="330"/>
      <c r="K313" s="122"/>
      <c r="L313" s="122"/>
      <c r="M313" s="122"/>
      <c r="N313" s="330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</row>
    <row r="314">
      <c r="A314" s="122"/>
      <c r="B314" s="122"/>
      <c r="C314" s="330"/>
      <c r="D314" s="122"/>
      <c r="E314" s="330"/>
      <c r="F314" s="122"/>
      <c r="G314" s="122"/>
      <c r="H314" s="122"/>
      <c r="I314" s="330"/>
      <c r="J314" s="330"/>
      <c r="K314" s="122"/>
      <c r="L314" s="122"/>
      <c r="M314" s="122"/>
      <c r="N314" s="330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</row>
    <row r="315">
      <c r="A315" s="122"/>
      <c r="B315" s="122"/>
      <c r="C315" s="330"/>
      <c r="D315" s="122"/>
      <c r="E315" s="330"/>
      <c r="F315" s="122"/>
      <c r="G315" s="122"/>
      <c r="H315" s="122"/>
      <c r="I315" s="330"/>
      <c r="J315" s="330"/>
      <c r="K315" s="122"/>
      <c r="L315" s="122"/>
      <c r="M315" s="122"/>
      <c r="N315" s="330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</row>
    <row r="316">
      <c r="A316" s="122"/>
      <c r="B316" s="122"/>
      <c r="C316" s="330"/>
      <c r="D316" s="122"/>
      <c r="E316" s="330"/>
      <c r="F316" s="122"/>
      <c r="G316" s="122"/>
      <c r="H316" s="122"/>
      <c r="I316" s="330"/>
      <c r="J316" s="330"/>
      <c r="K316" s="122"/>
      <c r="L316" s="122"/>
      <c r="M316" s="122"/>
      <c r="N316" s="330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</row>
    <row r="317">
      <c r="A317" s="122"/>
      <c r="B317" s="122"/>
      <c r="C317" s="330"/>
      <c r="D317" s="122"/>
      <c r="E317" s="330"/>
      <c r="F317" s="122"/>
      <c r="G317" s="122"/>
      <c r="H317" s="122"/>
      <c r="I317" s="330"/>
      <c r="J317" s="330"/>
      <c r="K317" s="122"/>
      <c r="L317" s="122"/>
      <c r="M317" s="122"/>
      <c r="N317" s="330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</row>
    <row r="318">
      <c r="A318" s="122"/>
      <c r="B318" s="122"/>
      <c r="C318" s="330"/>
      <c r="D318" s="122"/>
      <c r="E318" s="330"/>
      <c r="F318" s="122"/>
      <c r="G318" s="122"/>
      <c r="H318" s="122"/>
      <c r="I318" s="330"/>
      <c r="J318" s="330"/>
      <c r="K318" s="122"/>
      <c r="L318" s="122"/>
      <c r="M318" s="122"/>
      <c r="N318" s="330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</row>
    <row r="319">
      <c r="A319" s="122"/>
      <c r="B319" s="122"/>
      <c r="C319" s="330"/>
      <c r="D319" s="122"/>
      <c r="E319" s="330"/>
      <c r="F319" s="122"/>
      <c r="G319" s="122"/>
      <c r="H319" s="122"/>
      <c r="I319" s="330"/>
      <c r="J319" s="330"/>
      <c r="K319" s="122"/>
      <c r="L319" s="122"/>
      <c r="M319" s="122"/>
      <c r="N319" s="330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</row>
    <row r="320">
      <c r="A320" s="122"/>
      <c r="B320" s="122"/>
      <c r="C320" s="330"/>
      <c r="D320" s="122"/>
      <c r="E320" s="330"/>
      <c r="F320" s="122"/>
      <c r="G320" s="122"/>
      <c r="H320" s="122"/>
      <c r="I320" s="330"/>
      <c r="J320" s="330"/>
      <c r="K320" s="122"/>
      <c r="L320" s="122"/>
      <c r="M320" s="122"/>
      <c r="N320" s="330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</row>
    <row r="321">
      <c r="A321" s="122"/>
      <c r="B321" s="122"/>
      <c r="C321" s="330"/>
      <c r="D321" s="122"/>
      <c r="E321" s="330"/>
      <c r="F321" s="122"/>
      <c r="G321" s="122"/>
      <c r="H321" s="122"/>
      <c r="I321" s="330"/>
      <c r="J321" s="330"/>
      <c r="K321" s="122"/>
      <c r="L321" s="122"/>
      <c r="M321" s="122"/>
      <c r="N321" s="330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</row>
    <row r="322">
      <c r="A322" s="122"/>
      <c r="B322" s="122"/>
      <c r="C322" s="330"/>
      <c r="D322" s="122"/>
      <c r="E322" s="330"/>
      <c r="F322" s="122"/>
      <c r="G322" s="122"/>
      <c r="H322" s="122"/>
      <c r="I322" s="330"/>
      <c r="J322" s="330"/>
      <c r="K322" s="122"/>
      <c r="L322" s="122"/>
      <c r="M322" s="122"/>
      <c r="N322" s="330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</row>
    <row r="323">
      <c r="A323" s="122"/>
      <c r="B323" s="122"/>
      <c r="C323" s="330"/>
      <c r="D323" s="122"/>
      <c r="E323" s="330"/>
      <c r="F323" s="122"/>
      <c r="G323" s="122"/>
      <c r="H323" s="122"/>
      <c r="I323" s="330"/>
      <c r="J323" s="330"/>
      <c r="K323" s="122"/>
      <c r="L323" s="122"/>
      <c r="M323" s="122"/>
      <c r="N323" s="330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</row>
    <row r="324">
      <c r="A324" s="122"/>
      <c r="B324" s="122"/>
      <c r="C324" s="330"/>
      <c r="D324" s="122"/>
      <c r="E324" s="330"/>
      <c r="F324" s="122"/>
      <c r="G324" s="122"/>
      <c r="H324" s="122"/>
      <c r="I324" s="330"/>
      <c r="J324" s="330"/>
      <c r="K324" s="122"/>
      <c r="L324" s="122"/>
      <c r="M324" s="122"/>
      <c r="N324" s="330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</row>
    <row r="325">
      <c r="A325" s="122"/>
      <c r="B325" s="122"/>
      <c r="C325" s="330"/>
      <c r="D325" s="122"/>
      <c r="E325" s="330"/>
      <c r="F325" s="122"/>
      <c r="G325" s="122"/>
      <c r="H325" s="122"/>
      <c r="I325" s="330"/>
      <c r="J325" s="330"/>
      <c r="K325" s="122"/>
      <c r="L325" s="122"/>
      <c r="M325" s="122"/>
      <c r="N325" s="330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</row>
    <row r="326">
      <c r="A326" s="122"/>
      <c r="B326" s="122"/>
      <c r="C326" s="330"/>
      <c r="D326" s="122"/>
      <c r="E326" s="330"/>
      <c r="F326" s="122"/>
      <c r="G326" s="122"/>
      <c r="H326" s="122"/>
      <c r="I326" s="330"/>
      <c r="J326" s="330"/>
      <c r="K326" s="122"/>
      <c r="L326" s="122"/>
      <c r="M326" s="122"/>
      <c r="N326" s="330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</row>
    <row r="327">
      <c r="A327" s="122"/>
      <c r="B327" s="122"/>
      <c r="C327" s="330"/>
      <c r="D327" s="122"/>
      <c r="E327" s="330"/>
      <c r="F327" s="122"/>
      <c r="G327" s="122"/>
      <c r="H327" s="122"/>
      <c r="I327" s="330"/>
      <c r="J327" s="330"/>
      <c r="K327" s="122"/>
      <c r="L327" s="122"/>
      <c r="M327" s="122"/>
      <c r="N327" s="330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</row>
    <row r="328">
      <c r="A328" s="122"/>
      <c r="B328" s="122"/>
      <c r="C328" s="330"/>
      <c r="D328" s="122"/>
      <c r="E328" s="330"/>
      <c r="F328" s="122"/>
      <c r="G328" s="122"/>
      <c r="H328" s="122"/>
      <c r="I328" s="330"/>
      <c r="J328" s="330"/>
      <c r="K328" s="122"/>
      <c r="L328" s="122"/>
      <c r="M328" s="122"/>
      <c r="N328" s="330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</row>
    <row r="329">
      <c r="A329" s="122"/>
      <c r="B329" s="122"/>
      <c r="C329" s="330"/>
      <c r="D329" s="122"/>
      <c r="E329" s="330"/>
      <c r="F329" s="122"/>
      <c r="G329" s="122"/>
      <c r="H329" s="122"/>
      <c r="I329" s="330"/>
      <c r="J329" s="330"/>
      <c r="K329" s="122"/>
      <c r="L329" s="122"/>
      <c r="M329" s="122"/>
      <c r="N329" s="330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</row>
    <row r="330">
      <c r="A330" s="122"/>
      <c r="B330" s="122"/>
      <c r="C330" s="330"/>
      <c r="D330" s="122"/>
      <c r="E330" s="330"/>
      <c r="F330" s="122"/>
      <c r="G330" s="122"/>
      <c r="H330" s="122"/>
      <c r="I330" s="330"/>
      <c r="J330" s="330"/>
      <c r="K330" s="122"/>
      <c r="L330" s="122"/>
      <c r="M330" s="122"/>
      <c r="N330" s="330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</row>
    <row r="331">
      <c r="A331" s="122"/>
      <c r="B331" s="122"/>
      <c r="C331" s="330"/>
      <c r="D331" s="122"/>
      <c r="E331" s="330"/>
      <c r="F331" s="122"/>
      <c r="G331" s="122"/>
      <c r="H331" s="122"/>
      <c r="I331" s="330"/>
      <c r="J331" s="330"/>
      <c r="K331" s="122"/>
      <c r="L331" s="122"/>
      <c r="M331" s="122"/>
      <c r="N331" s="330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</row>
    <row r="332">
      <c r="A332" s="122"/>
      <c r="B332" s="122"/>
      <c r="C332" s="330"/>
      <c r="D332" s="122"/>
      <c r="E332" s="330"/>
      <c r="F332" s="122"/>
      <c r="G332" s="122"/>
      <c r="H332" s="122"/>
      <c r="I332" s="330"/>
      <c r="J332" s="330"/>
      <c r="K332" s="122"/>
      <c r="L332" s="122"/>
      <c r="M332" s="122"/>
      <c r="N332" s="330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</row>
    <row r="333">
      <c r="A333" s="122"/>
      <c r="B333" s="122"/>
      <c r="C333" s="330"/>
      <c r="D333" s="122"/>
      <c r="E333" s="330"/>
      <c r="F333" s="122"/>
      <c r="G333" s="122"/>
      <c r="H333" s="122"/>
      <c r="I333" s="330"/>
      <c r="J333" s="330"/>
      <c r="K333" s="122"/>
      <c r="L333" s="122"/>
      <c r="M333" s="122"/>
      <c r="N333" s="330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</row>
    <row r="334">
      <c r="A334" s="122"/>
      <c r="B334" s="122"/>
      <c r="C334" s="330"/>
      <c r="D334" s="122"/>
      <c r="E334" s="330"/>
      <c r="F334" s="122"/>
      <c r="G334" s="122"/>
      <c r="H334" s="122"/>
      <c r="I334" s="330"/>
      <c r="J334" s="330"/>
      <c r="K334" s="122"/>
      <c r="L334" s="122"/>
      <c r="M334" s="122"/>
      <c r="N334" s="330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</row>
    <row r="335">
      <c r="A335" s="122"/>
      <c r="B335" s="122"/>
      <c r="C335" s="330"/>
      <c r="D335" s="122"/>
      <c r="E335" s="330"/>
      <c r="F335" s="122"/>
      <c r="G335" s="122"/>
      <c r="H335" s="122"/>
      <c r="I335" s="330"/>
      <c r="J335" s="330"/>
      <c r="K335" s="122"/>
      <c r="L335" s="122"/>
      <c r="M335" s="122"/>
      <c r="N335" s="330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</row>
    <row r="336">
      <c r="A336" s="122"/>
      <c r="B336" s="122"/>
      <c r="C336" s="330"/>
      <c r="D336" s="122"/>
      <c r="E336" s="330"/>
      <c r="F336" s="122"/>
      <c r="G336" s="122"/>
      <c r="H336" s="122"/>
      <c r="I336" s="330"/>
      <c r="J336" s="330"/>
      <c r="K336" s="122"/>
      <c r="L336" s="122"/>
      <c r="M336" s="122"/>
      <c r="N336" s="330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</row>
    <row r="337">
      <c r="A337" s="122"/>
      <c r="B337" s="122"/>
      <c r="C337" s="330"/>
      <c r="D337" s="122"/>
      <c r="E337" s="330"/>
      <c r="F337" s="122"/>
      <c r="G337" s="122"/>
      <c r="H337" s="122"/>
      <c r="I337" s="330"/>
      <c r="J337" s="330"/>
      <c r="K337" s="122"/>
      <c r="L337" s="122"/>
      <c r="M337" s="122"/>
      <c r="N337" s="330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</row>
    <row r="338">
      <c r="A338" s="122"/>
      <c r="B338" s="122"/>
      <c r="C338" s="330"/>
      <c r="D338" s="122"/>
      <c r="E338" s="330"/>
      <c r="F338" s="122"/>
      <c r="G338" s="122"/>
      <c r="H338" s="122"/>
      <c r="I338" s="330"/>
      <c r="J338" s="330"/>
      <c r="K338" s="122"/>
      <c r="L338" s="122"/>
      <c r="M338" s="122"/>
      <c r="N338" s="330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</row>
    <row r="339">
      <c r="A339" s="122"/>
      <c r="B339" s="122"/>
      <c r="C339" s="330"/>
      <c r="D339" s="122"/>
      <c r="E339" s="330"/>
      <c r="F339" s="122"/>
      <c r="G339" s="122"/>
      <c r="H339" s="122"/>
      <c r="I339" s="330"/>
      <c r="J339" s="330"/>
      <c r="K339" s="122"/>
      <c r="L339" s="122"/>
      <c r="M339" s="122"/>
      <c r="N339" s="330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</row>
    <row r="340">
      <c r="A340" s="122"/>
      <c r="B340" s="122"/>
      <c r="C340" s="330"/>
      <c r="D340" s="122"/>
      <c r="E340" s="330"/>
      <c r="F340" s="122"/>
      <c r="G340" s="122"/>
      <c r="H340" s="122"/>
      <c r="I340" s="330"/>
      <c r="J340" s="330"/>
      <c r="K340" s="122"/>
      <c r="L340" s="122"/>
      <c r="M340" s="122"/>
      <c r="N340" s="330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</row>
    <row r="341">
      <c r="A341" s="122"/>
      <c r="B341" s="122"/>
      <c r="C341" s="330"/>
      <c r="D341" s="122"/>
      <c r="E341" s="330"/>
      <c r="F341" s="122"/>
      <c r="G341" s="122"/>
      <c r="H341" s="122"/>
      <c r="I341" s="330"/>
      <c r="J341" s="330"/>
      <c r="K341" s="122"/>
      <c r="L341" s="122"/>
      <c r="M341" s="122"/>
      <c r="N341" s="330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</row>
    <row r="342">
      <c r="A342" s="122"/>
      <c r="B342" s="122"/>
      <c r="C342" s="330"/>
      <c r="D342" s="122"/>
      <c r="E342" s="330"/>
      <c r="F342" s="122"/>
      <c r="G342" s="122"/>
      <c r="H342" s="122"/>
      <c r="I342" s="330"/>
      <c r="J342" s="330"/>
      <c r="K342" s="122"/>
      <c r="L342" s="122"/>
      <c r="M342" s="122"/>
      <c r="N342" s="330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</row>
    <row r="343">
      <c r="A343" s="122"/>
      <c r="B343" s="122"/>
      <c r="C343" s="330"/>
      <c r="D343" s="122"/>
      <c r="E343" s="330"/>
      <c r="F343" s="122"/>
      <c r="G343" s="122"/>
      <c r="H343" s="122"/>
      <c r="I343" s="330"/>
      <c r="J343" s="330"/>
      <c r="K343" s="122"/>
      <c r="L343" s="122"/>
      <c r="M343" s="122"/>
      <c r="N343" s="330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</row>
    <row r="344">
      <c r="A344" s="122"/>
      <c r="B344" s="122"/>
      <c r="C344" s="330"/>
      <c r="D344" s="122"/>
      <c r="E344" s="330"/>
      <c r="F344" s="122"/>
      <c r="G344" s="122"/>
      <c r="H344" s="122"/>
      <c r="I344" s="330"/>
      <c r="J344" s="330"/>
      <c r="K344" s="122"/>
      <c r="L344" s="122"/>
      <c r="M344" s="122"/>
      <c r="N344" s="330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</row>
    <row r="345">
      <c r="A345" s="122"/>
      <c r="B345" s="122"/>
      <c r="C345" s="330"/>
      <c r="D345" s="122"/>
      <c r="E345" s="330"/>
      <c r="F345" s="122"/>
      <c r="G345" s="122"/>
      <c r="H345" s="122"/>
      <c r="I345" s="330"/>
      <c r="J345" s="330"/>
      <c r="K345" s="122"/>
      <c r="L345" s="122"/>
      <c r="M345" s="122"/>
      <c r="N345" s="330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</row>
    <row r="346">
      <c r="A346" s="122"/>
      <c r="B346" s="122"/>
      <c r="C346" s="330"/>
      <c r="D346" s="122"/>
      <c r="E346" s="330"/>
      <c r="F346" s="122"/>
      <c r="G346" s="122"/>
      <c r="H346" s="122"/>
      <c r="I346" s="330"/>
      <c r="J346" s="330"/>
      <c r="K346" s="122"/>
      <c r="L346" s="122"/>
      <c r="M346" s="122"/>
      <c r="N346" s="330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</row>
    <row r="347">
      <c r="A347" s="122"/>
      <c r="B347" s="122"/>
      <c r="C347" s="330"/>
      <c r="D347" s="122"/>
      <c r="E347" s="330"/>
      <c r="F347" s="122"/>
      <c r="G347" s="122"/>
      <c r="H347" s="122"/>
      <c r="I347" s="330"/>
      <c r="J347" s="330"/>
      <c r="K347" s="122"/>
      <c r="L347" s="122"/>
      <c r="M347" s="122"/>
      <c r="N347" s="330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</row>
    <row r="348">
      <c r="A348" s="122"/>
      <c r="B348" s="122"/>
      <c r="C348" s="330"/>
      <c r="D348" s="122"/>
      <c r="E348" s="330"/>
      <c r="F348" s="122"/>
      <c r="G348" s="122"/>
      <c r="H348" s="122"/>
      <c r="I348" s="330"/>
      <c r="J348" s="330"/>
      <c r="K348" s="122"/>
      <c r="L348" s="122"/>
      <c r="M348" s="122"/>
      <c r="N348" s="330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</row>
    <row r="349">
      <c r="A349" s="122"/>
      <c r="B349" s="122"/>
      <c r="C349" s="330"/>
      <c r="D349" s="122"/>
      <c r="E349" s="330"/>
      <c r="F349" s="122"/>
      <c r="G349" s="122"/>
      <c r="H349" s="122"/>
      <c r="I349" s="330"/>
      <c r="J349" s="330"/>
      <c r="K349" s="122"/>
      <c r="L349" s="122"/>
      <c r="M349" s="122"/>
      <c r="N349" s="330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</row>
    <row r="350">
      <c r="A350" s="122"/>
      <c r="B350" s="122"/>
      <c r="C350" s="330"/>
      <c r="D350" s="122"/>
      <c r="E350" s="330"/>
      <c r="F350" s="122"/>
      <c r="G350" s="122"/>
      <c r="H350" s="122"/>
      <c r="I350" s="330"/>
      <c r="J350" s="330"/>
      <c r="K350" s="122"/>
      <c r="L350" s="122"/>
      <c r="M350" s="122"/>
      <c r="N350" s="330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</row>
    <row r="351">
      <c r="A351" s="122"/>
      <c r="B351" s="122"/>
      <c r="C351" s="330"/>
      <c r="D351" s="122"/>
      <c r="E351" s="330"/>
      <c r="F351" s="122"/>
      <c r="G351" s="122"/>
      <c r="H351" s="122"/>
      <c r="I351" s="330"/>
      <c r="J351" s="330"/>
      <c r="K351" s="122"/>
      <c r="L351" s="122"/>
      <c r="M351" s="122"/>
      <c r="N351" s="330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</row>
    <row r="352">
      <c r="A352" s="122"/>
      <c r="B352" s="122"/>
      <c r="C352" s="330"/>
      <c r="D352" s="122"/>
      <c r="E352" s="330"/>
      <c r="F352" s="122"/>
      <c r="G352" s="122"/>
      <c r="H352" s="122"/>
      <c r="I352" s="330"/>
      <c r="J352" s="330"/>
      <c r="K352" s="122"/>
      <c r="L352" s="122"/>
      <c r="M352" s="122"/>
      <c r="N352" s="330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</row>
    <row r="353">
      <c r="A353" s="122"/>
      <c r="B353" s="122"/>
      <c r="C353" s="330"/>
      <c r="D353" s="122"/>
      <c r="E353" s="330"/>
      <c r="F353" s="122"/>
      <c r="G353" s="122"/>
      <c r="H353" s="122"/>
      <c r="I353" s="330"/>
      <c r="J353" s="330"/>
      <c r="K353" s="122"/>
      <c r="L353" s="122"/>
      <c r="M353" s="122"/>
      <c r="N353" s="330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</row>
    <row r="354">
      <c r="A354" s="122"/>
      <c r="B354" s="122"/>
      <c r="C354" s="330"/>
      <c r="D354" s="122"/>
      <c r="E354" s="330"/>
      <c r="F354" s="122"/>
      <c r="G354" s="122"/>
      <c r="H354" s="122"/>
      <c r="I354" s="330"/>
      <c r="J354" s="330"/>
      <c r="K354" s="122"/>
      <c r="L354" s="122"/>
      <c r="M354" s="122"/>
      <c r="N354" s="330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</row>
    <row r="355">
      <c r="A355" s="122"/>
      <c r="B355" s="122"/>
      <c r="C355" s="330"/>
      <c r="D355" s="122"/>
      <c r="E355" s="330"/>
      <c r="F355" s="122"/>
      <c r="G355" s="122"/>
      <c r="H355" s="122"/>
      <c r="I355" s="330"/>
      <c r="J355" s="330"/>
      <c r="K355" s="122"/>
      <c r="L355" s="122"/>
      <c r="M355" s="122"/>
      <c r="N355" s="330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</row>
    <row r="356">
      <c r="A356" s="122"/>
      <c r="B356" s="122"/>
      <c r="C356" s="330"/>
      <c r="D356" s="122"/>
      <c r="E356" s="330"/>
      <c r="F356" s="122"/>
      <c r="G356" s="122"/>
      <c r="H356" s="122"/>
      <c r="I356" s="330"/>
      <c r="J356" s="330"/>
      <c r="K356" s="122"/>
      <c r="L356" s="122"/>
      <c r="M356" s="122"/>
      <c r="N356" s="330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</row>
    <row r="357">
      <c r="A357" s="122"/>
      <c r="B357" s="122"/>
      <c r="C357" s="330"/>
      <c r="D357" s="122"/>
      <c r="E357" s="330"/>
      <c r="F357" s="122"/>
      <c r="G357" s="122"/>
      <c r="H357" s="122"/>
      <c r="I357" s="330"/>
      <c r="J357" s="330"/>
      <c r="K357" s="122"/>
      <c r="L357" s="122"/>
      <c r="M357" s="122"/>
      <c r="N357" s="330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</row>
    <row r="358">
      <c r="A358" s="122"/>
      <c r="B358" s="122"/>
      <c r="C358" s="330"/>
      <c r="D358" s="122"/>
      <c r="E358" s="330"/>
      <c r="F358" s="122"/>
      <c r="G358" s="122"/>
      <c r="H358" s="122"/>
      <c r="I358" s="330"/>
      <c r="J358" s="330"/>
      <c r="K358" s="122"/>
      <c r="L358" s="122"/>
      <c r="M358" s="122"/>
      <c r="N358" s="330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</row>
    <row r="359">
      <c r="A359" s="122"/>
      <c r="B359" s="122"/>
      <c r="C359" s="330"/>
      <c r="D359" s="122"/>
      <c r="E359" s="330"/>
      <c r="F359" s="122"/>
      <c r="G359" s="122"/>
      <c r="H359" s="122"/>
      <c r="I359" s="330"/>
      <c r="J359" s="330"/>
      <c r="K359" s="122"/>
      <c r="L359" s="122"/>
      <c r="M359" s="122"/>
      <c r="N359" s="330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</row>
    <row r="360">
      <c r="A360" s="122"/>
      <c r="B360" s="122"/>
      <c r="C360" s="330"/>
      <c r="D360" s="122"/>
      <c r="E360" s="330"/>
      <c r="F360" s="122"/>
      <c r="G360" s="122"/>
      <c r="H360" s="122"/>
      <c r="I360" s="330"/>
      <c r="J360" s="330"/>
      <c r="K360" s="122"/>
      <c r="L360" s="122"/>
      <c r="M360" s="122"/>
      <c r="N360" s="330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</row>
    <row r="361">
      <c r="A361" s="122"/>
      <c r="B361" s="122"/>
      <c r="C361" s="330"/>
      <c r="D361" s="122"/>
      <c r="E361" s="330"/>
      <c r="F361" s="122"/>
      <c r="G361" s="122"/>
      <c r="H361" s="122"/>
      <c r="I361" s="330"/>
      <c r="J361" s="330"/>
      <c r="K361" s="122"/>
      <c r="L361" s="122"/>
      <c r="M361" s="122"/>
      <c r="N361" s="330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</row>
    <row r="362">
      <c r="A362" s="122"/>
      <c r="B362" s="122"/>
      <c r="C362" s="330"/>
      <c r="D362" s="122"/>
      <c r="E362" s="330"/>
      <c r="F362" s="122"/>
      <c r="G362" s="122"/>
      <c r="H362" s="122"/>
      <c r="I362" s="330"/>
      <c r="J362" s="330"/>
      <c r="K362" s="122"/>
      <c r="L362" s="122"/>
      <c r="M362" s="122"/>
      <c r="N362" s="330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</row>
    <row r="363">
      <c r="A363" s="122"/>
      <c r="B363" s="122"/>
      <c r="C363" s="330"/>
      <c r="D363" s="122"/>
      <c r="E363" s="330"/>
      <c r="F363" s="122"/>
      <c r="G363" s="122"/>
      <c r="H363" s="122"/>
      <c r="I363" s="330"/>
      <c r="J363" s="330"/>
      <c r="K363" s="122"/>
      <c r="L363" s="122"/>
      <c r="M363" s="122"/>
      <c r="N363" s="330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</row>
    <row r="364">
      <c r="A364" s="122"/>
      <c r="B364" s="122"/>
      <c r="C364" s="330"/>
      <c r="D364" s="122"/>
      <c r="E364" s="330"/>
      <c r="F364" s="122"/>
      <c r="G364" s="122"/>
      <c r="H364" s="122"/>
      <c r="I364" s="330"/>
      <c r="J364" s="330"/>
      <c r="K364" s="122"/>
      <c r="L364" s="122"/>
      <c r="M364" s="122"/>
      <c r="N364" s="330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</row>
    <row r="365">
      <c r="A365" s="122"/>
      <c r="B365" s="122"/>
      <c r="C365" s="330"/>
      <c r="D365" s="122"/>
      <c r="E365" s="330"/>
      <c r="F365" s="122"/>
      <c r="G365" s="122"/>
      <c r="H365" s="122"/>
      <c r="I365" s="330"/>
      <c r="J365" s="330"/>
      <c r="K365" s="122"/>
      <c r="L365" s="122"/>
      <c r="M365" s="122"/>
      <c r="N365" s="330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</row>
    <row r="366">
      <c r="A366" s="122"/>
      <c r="B366" s="122"/>
      <c r="C366" s="330"/>
      <c r="D366" s="122"/>
      <c r="E366" s="330"/>
      <c r="F366" s="122"/>
      <c r="G366" s="122"/>
      <c r="H366" s="122"/>
      <c r="I366" s="330"/>
      <c r="J366" s="330"/>
      <c r="K366" s="122"/>
      <c r="L366" s="122"/>
      <c r="M366" s="122"/>
      <c r="N366" s="330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</row>
    <row r="367">
      <c r="A367" s="122"/>
      <c r="B367" s="122"/>
      <c r="C367" s="330"/>
      <c r="D367" s="122"/>
      <c r="E367" s="330"/>
      <c r="F367" s="122"/>
      <c r="G367" s="122"/>
      <c r="H367" s="122"/>
      <c r="I367" s="330"/>
      <c r="J367" s="330"/>
      <c r="K367" s="122"/>
      <c r="L367" s="122"/>
      <c r="M367" s="122"/>
      <c r="N367" s="330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</row>
    <row r="368">
      <c r="A368" s="122"/>
      <c r="B368" s="122"/>
      <c r="C368" s="330"/>
      <c r="D368" s="122"/>
      <c r="E368" s="330"/>
      <c r="F368" s="122"/>
      <c r="G368" s="122"/>
      <c r="H368" s="122"/>
      <c r="I368" s="330"/>
      <c r="J368" s="330"/>
      <c r="K368" s="122"/>
      <c r="L368" s="122"/>
      <c r="M368" s="122"/>
      <c r="N368" s="330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</row>
    <row r="369">
      <c r="A369" s="122"/>
      <c r="B369" s="122"/>
      <c r="C369" s="330"/>
      <c r="D369" s="122"/>
      <c r="E369" s="330"/>
      <c r="F369" s="122"/>
      <c r="G369" s="122"/>
      <c r="H369" s="122"/>
      <c r="I369" s="330"/>
      <c r="J369" s="330"/>
      <c r="K369" s="122"/>
      <c r="L369" s="122"/>
      <c r="M369" s="122"/>
      <c r="N369" s="330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</row>
    <row r="370">
      <c r="A370" s="122"/>
      <c r="B370" s="122"/>
      <c r="C370" s="330"/>
      <c r="D370" s="122"/>
      <c r="E370" s="330"/>
      <c r="F370" s="122"/>
      <c r="G370" s="122"/>
      <c r="H370" s="122"/>
      <c r="I370" s="330"/>
      <c r="J370" s="330"/>
      <c r="K370" s="122"/>
      <c r="L370" s="122"/>
      <c r="M370" s="122"/>
      <c r="N370" s="330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</row>
    <row r="371">
      <c r="A371" s="122"/>
      <c r="B371" s="122"/>
      <c r="C371" s="330"/>
      <c r="D371" s="122"/>
      <c r="E371" s="330"/>
      <c r="F371" s="122"/>
      <c r="G371" s="122"/>
      <c r="H371" s="122"/>
      <c r="I371" s="330"/>
      <c r="J371" s="330"/>
      <c r="K371" s="122"/>
      <c r="L371" s="122"/>
      <c r="M371" s="122"/>
      <c r="N371" s="330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</row>
    <row r="372">
      <c r="A372" s="122"/>
      <c r="B372" s="122"/>
      <c r="C372" s="330"/>
      <c r="D372" s="122"/>
      <c r="E372" s="330"/>
      <c r="F372" s="122"/>
      <c r="G372" s="122"/>
      <c r="H372" s="122"/>
      <c r="I372" s="330"/>
      <c r="J372" s="330"/>
      <c r="K372" s="122"/>
      <c r="L372" s="122"/>
      <c r="M372" s="122"/>
      <c r="N372" s="330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</row>
    <row r="373">
      <c r="A373" s="122"/>
      <c r="B373" s="122"/>
      <c r="C373" s="330"/>
      <c r="D373" s="122"/>
      <c r="E373" s="330"/>
      <c r="F373" s="122"/>
      <c r="G373" s="122"/>
      <c r="H373" s="122"/>
      <c r="I373" s="330"/>
      <c r="J373" s="330"/>
      <c r="K373" s="122"/>
      <c r="L373" s="122"/>
      <c r="M373" s="122"/>
      <c r="N373" s="330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</row>
    <row r="374">
      <c r="A374" s="122"/>
      <c r="B374" s="122"/>
      <c r="C374" s="330"/>
      <c r="D374" s="122"/>
      <c r="E374" s="330"/>
      <c r="F374" s="122"/>
      <c r="G374" s="122"/>
      <c r="H374" s="122"/>
      <c r="I374" s="330"/>
      <c r="J374" s="330"/>
      <c r="K374" s="122"/>
      <c r="L374" s="122"/>
      <c r="M374" s="122"/>
      <c r="N374" s="330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</row>
    <row r="375">
      <c r="A375" s="122"/>
      <c r="B375" s="122"/>
      <c r="C375" s="330"/>
      <c r="D375" s="122"/>
      <c r="E375" s="330"/>
      <c r="F375" s="122"/>
      <c r="G375" s="122"/>
      <c r="H375" s="122"/>
      <c r="I375" s="330"/>
      <c r="J375" s="330"/>
      <c r="K375" s="122"/>
      <c r="L375" s="122"/>
      <c r="M375" s="122"/>
      <c r="N375" s="330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</row>
    <row r="376">
      <c r="A376" s="122"/>
      <c r="B376" s="122"/>
      <c r="C376" s="330"/>
      <c r="D376" s="122"/>
      <c r="E376" s="330"/>
      <c r="F376" s="122"/>
      <c r="G376" s="122"/>
      <c r="H376" s="122"/>
      <c r="I376" s="330"/>
      <c r="J376" s="330"/>
      <c r="K376" s="122"/>
      <c r="L376" s="122"/>
      <c r="M376" s="122"/>
      <c r="N376" s="330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</row>
    <row r="377">
      <c r="A377" s="122"/>
      <c r="B377" s="122"/>
      <c r="C377" s="330"/>
      <c r="D377" s="122"/>
      <c r="E377" s="330"/>
      <c r="F377" s="122"/>
      <c r="G377" s="122"/>
      <c r="H377" s="122"/>
      <c r="I377" s="330"/>
      <c r="J377" s="330"/>
      <c r="K377" s="122"/>
      <c r="L377" s="122"/>
      <c r="M377" s="122"/>
      <c r="N377" s="330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</row>
    <row r="378">
      <c r="A378" s="122"/>
      <c r="B378" s="122"/>
      <c r="C378" s="330"/>
      <c r="D378" s="122"/>
      <c r="E378" s="330"/>
      <c r="F378" s="122"/>
      <c r="G378" s="122"/>
      <c r="H378" s="122"/>
      <c r="I378" s="330"/>
      <c r="J378" s="330"/>
      <c r="K378" s="122"/>
      <c r="L378" s="122"/>
      <c r="M378" s="122"/>
      <c r="N378" s="330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</row>
    <row r="379">
      <c r="A379" s="122"/>
      <c r="B379" s="122"/>
      <c r="C379" s="330"/>
      <c r="D379" s="122"/>
      <c r="E379" s="330"/>
      <c r="F379" s="122"/>
      <c r="G379" s="122"/>
      <c r="H379" s="122"/>
      <c r="I379" s="330"/>
      <c r="J379" s="330"/>
      <c r="K379" s="122"/>
      <c r="L379" s="122"/>
      <c r="M379" s="122"/>
      <c r="N379" s="330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</row>
    <row r="380">
      <c r="A380" s="122"/>
      <c r="B380" s="122"/>
      <c r="C380" s="330"/>
      <c r="D380" s="122"/>
      <c r="E380" s="330"/>
      <c r="F380" s="122"/>
      <c r="G380" s="122"/>
      <c r="H380" s="122"/>
      <c r="I380" s="330"/>
      <c r="J380" s="330"/>
      <c r="K380" s="122"/>
      <c r="L380" s="122"/>
      <c r="M380" s="122"/>
      <c r="N380" s="330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</row>
    <row r="381">
      <c r="A381" s="122"/>
      <c r="B381" s="122"/>
      <c r="C381" s="330"/>
      <c r="D381" s="122"/>
      <c r="E381" s="330"/>
      <c r="F381" s="122"/>
      <c r="G381" s="122"/>
      <c r="H381" s="122"/>
      <c r="I381" s="330"/>
      <c r="J381" s="330"/>
      <c r="K381" s="122"/>
      <c r="L381" s="122"/>
      <c r="M381" s="122"/>
      <c r="N381" s="330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</row>
    <row r="382">
      <c r="A382" s="122"/>
      <c r="B382" s="122"/>
      <c r="C382" s="330"/>
      <c r="D382" s="122"/>
      <c r="E382" s="330"/>
      <c r="F382" s="122"/>
      <c r="G382" s="122"/>
      <c r="H382" s="122"/>
      <c r="I382" s="330"/>
      <c r="J382" s="330"/>
      <c r="K382" s="122"/>
      <c r="L382" s="122"/>
      <c r="M382" s="122"/>
      <c r="N382" s="330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</row>
    <row r="383">
      <c r="A383" s="122"/>
      <c r="B383" s="122"/>
      <c r="C383" s="330"/>
      <c r="D383" s="122"/>
      <c r="E383" s="330"/>
      <c r="F383" s="122"/>
      <c r="G383" s="122"/>
      <c r="H383" s="122"/>
      <c r="I383" s="330"/>
      <c r="J383" s="330"/>
      <c r="K383" s="122"/>
      <c r="L383" s="122"/>
      <c r="M383" s="122"/>
      <c r="N383" s="330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</row>
    <row r="384">
      <c r="A384" s="122"/>
      <c r="B384" s="122"/>
      <c r="C384" s="330"/>
      <c r="D384" s="122"/>
      <c r="E384" s="330"/>
      <c r="F384" s="122"/>
      <c r="G384" s="122"/>
      <c r="H384" s="122"/>
      <c r="I384" s="330"/>
      <c r="J384" s="330"/>
      <c r="K384" s="122"/>
      <c r="L384" s="122"/>
      <c r="M384" s="122"/>
      <c r="N384" s="330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</row>
    <row r="385">
      <c r="A385" s="122"/>
      <c r="B385" s="122"/>
      <c r="C385" s="330"/>
      <c r="D385" s="122"/>
      <c r="E385" s="330"/>
      <c r="F385" s="122"/>
      <c r="G385" s="122"/>
      <c r="H385" s="122"/>
      <c r="I385" s="330"/>
      <c r="J385" s="330"/>
      <c r="K385" s="122"/>
      <c r="L385" s="122"/>
      <c r="M385" s="122"/>
      <c r="N385" s="330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</row>
    <row r="386">
      <c r="A386" s="122"/>
      <c r="B386" s="122"/>
      <c r="C386" s="330"/>
      <c r="D386" s="122"/>
      <c r="E386" s="330"/>
      <c r="F386" s="122"/>
      <c r="G386" s="122"/>
      <c r="H386" s="122"/>
      <c r="I386" s="330"/>
      <c r="J386" s="330"/>
      <c r="K386" s="122"/>
      <c r="L386" s="122"/>
      <c r="M386" s="122"/>
      <c r="N386" s="330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</row>
    <row r="387">
      <c r="A387" s="122"/>
      <c r="B387" s="122"/>
      <c r="C387" s="330"/>
      <c r="D387" s="122"/>
      <c r="E387" s="330"/>
      <c r="F387" s="122"/>
      <c r="G387" s="122"/>
      <c r="H387" s="122"/>
      <c r="I387" s="330"/>
      <c r="J387" s="330"/>
      <c r="K387" s="122"/>
      <c r="L387" s="122"/>
      <c r="M387" s="122"/>
      <c r="N387" s="330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</row>
    <row r="388">
      <c r="A388" s="122"/>
      <c r="B388" s="122"/>
      <c r="C388" s="330"/>
      <c r="D388" s="122"/>
      <c r="E388" s="330"/>
      <c r="F388" s="122"/>
      <c r="G388" s="122"/>
      <c r="H388" s="122"/>
      <c r="I388" s="330"/>
      <c r="J388" s="330"/>
      <c r="K388" s="122"/>
      <c r="L388" s="122"/>
      <c r="M388" s="122"/>
      <c r="N388" s="330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</row>
    <row r="389">
      <c r="A389" s="122"/>
      <c r="B389" s="122"/>
      <c r="C389" s="330"/>
      <c r="D389" s="122"/>
      <c r="E389" s="330"/>
      <c r="F389" s="122"/>
      <c r="G389" s="122"/>
      <c r="H389" s="122"/>
      <c r="I389" s="330"/>
      <c r="J389" s="330"/>
      <c r="K389" s="122"/>
      <c r="L389" s="122"/>
      <c r="M389" s="122"/>
      <c r="N389" s="330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</row>
    <row r="390">
      <c r="A390" s="122"/>
      <c r="B390" s="122"/>
      <c r="C390" s="330"/>
      <c r="D390" s="122"/>
      <c r="E390" s="330"/>
      <c r="F390" s="122"/>
      <c r="G390" s="122"/>
      <c r="H390" s="122"/>
      <c r="I390" s="330"/>
      <c r="J390" s="330"/>
      <c r="K390" s="122"/>
      <c r="L390" s="122"/>
      <c r="M390" s="122"/>
      <c r="N390" s="330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</row>
    <row r="391">
      <c r="A391" s="122"/>
      <c r="B391" s="122"/>
      <c r="C391" s="330"/>
      <c r="D391" s="122"/>
      <c r="E391" s="330"/>
      <c r="F391" s="122"/>
      <c r="G391" s="122"/>
      <c r="H391" s="122"/>
      <c r="I391" s="330"/>
      <c r="J391" s="330"/>
      <c r="K391" s="122"/>
      <c r="L391" s="122"/>
      <c r="M391" s="122"/>
      <c r="N391" s="330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</row>
    <row r="392">
      <c r="A392" s="122"/>
      <c r="B392" s="122"/>
      <c r="C392" s="330"/>
      <c r="D392" s="122"/>
      <c r="E392" s="330"/>
      <c r="F392" s="122"/>
      <c r="G392" s="122"/>
      <c r="H392" s="122"/>
      <c r="I392" s="330"/>
      <c r="J392" s="330"/>
      <c r="K392" s="122"/>
      <c r="L392" s="122"/>
      <c r="M392" s="122"/>
      <c r="N392" s="330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</row>
    <row r="393">
      <c r="A393" s="122"/>
      <c r="B393" s="122"/>
      <c r="C393" s="330"/>
      <c r="D393" s="122"/>
      <c r="E393" s="330"/>
      <c r="F393" s="122"/>
      <c r="G393" s="122"/>
      <c r="H393" s="122"/>
      <c r="I393" s="330"/>
      <c r="J393" s="330"/>
      <c r="K393" s="122"/>
      <c r="L393" s="122"/>
      <c r="M393" s="122"/>
      <c r="N393" s="330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</row>
    <row r="394">
      <c r="A394" s="122"/>
      <c r="B394" s="122"/>
      <c r="C394" s="330"/>
      <c r="D394" s="122"/>
      <c r="E394" s="330"/>
      <c r="F394" s="122"/>
      <c r="G394" s="122"/>
      <c r="H394" s="122"/>
      <c r="I394" s="330"/>
      <c r="J394" s="330"/>
      <c r="K394" s="122"/>
      <c r="L394" s="122"/>
      <c r="M394" s="122"/>
      <c r="N394" s="330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</row>
    <row r="395">
      <c r="A395" s="122"/>
      <c r="B395" s="122"/>
      <c r="C395" s="330"/>
      <c r="D395" s="122"/>
      <c r="E395" s="330"/>
      <c r="F395" s="122"/>
      <c r="G395" s="122"/>
      <c r="H395" s="122"/>
      <c r="I395" s="330"/>
      <c r="J395" s="330"/>
      <c r="K395" s="122"/>
      <c r="L395" s="122"/>
      <c r="M395" s="122"/>
      <c r="N395" s="330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</row>
    <row r="396">
      <c r="A396" s="122"/>
      <c r="B396" s="122"/>
      <c r="C396" s="330"/>
      <c r="D396" s="122"/>
      <c r="E396" s="330"/>
      <c r="F396" s="122"/>
      <c r="G396" s="122"/>
      <c r="H396" s="122"/>
      <c r="I396" s="330"/>
      <c r="J396" s="330"/>
      <c r="K396" s="122"/>
      <c r="L396" s="122"/>
      <c r="M396" s="122"/>
      <c r="N396" s="330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</row>
    <row r="397">
      <c r="A397" s="122"/>
      <c r="B397" s="122"/>
      <c r="C397" s="330"/>
      <c r="D397" s="122"/>
      <c r="E397" s="330"/>
      <c r="F397" s="122"/>
      <c r="G397" s="122"/>
      <c r="H397" s="122"/>
      <c r="I397" s="330"/>
      <c r="J397" s="330"/>
      <c r="K397" s="122"/>
      <c r="L397" s="122"/>
      <c r="M397" s="122"/>
      <c r="N397" s="330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</row>
    <row r="398">
      <c r="A398" s="122"/>
      <c r="B398" s="122"/>
      <c r="C398" s="330"/>
      <c r="D398" s="122"/>
      <c r="E398" s="330"/>
      <c r="F398" s="122"/>
      <c r="G398" s="122"/>
      <c r="H398" s="122"/>
      <c r="I398" s="330"/>
      <c r="J398" s="330"/>
      <c r="K398" s="122"/>
      <c r="L398" s="122"/>
      <c r="M398" s="122"/>
      <c r="N398" s="330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</row>
    <row r="399">
      <c r="A399" s="122"/>
      <c r="B399" s="122"/>
      <c r="C399" s="330"/>
      <c r="D399" s="122"/>
      <c r="E399" s="330"/>
      <c r="F399" s="122"/>
      <c r="G399" s="122"/>
      <c r="H399" s="122"/>
      <c r="I399" s="330"/>
      <c r="J399" s="330"/>
      <c r="K399" s="122"/>
      <c r="L399" s="122"/>
      <c r="M399" s="122"/>
      <c r="N399" s="330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</row>
    <row r="400">
      <c r="A400" s="122"/>
      <c r="B400" s="122"/>
      <c r="C400" s="330"/>
      <c r="D400" s="122"/>
      <c r="E400" s="330"/>
      <c r="F400" s="122"/>
      <c r="G400" s="122"/>
      <c r="H400" s="122"/>
      <c r="I400" s="330"/>
      <c r="J400" s="330"/>
      <c r="K400" s="122"/>
      <c r="L400" s="122"/>
      <c r="M400" s="122"/>
      <c r="N400" s="330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</row>
    <row r="401">
      <c r="A401" s="122"/>
      <c r="B401" s="122"/>
      <c r="C401" s="330"/>
      <c r="D401" s="122"/>
      <c r="E401" s="330"/>
      <c r="F401" s="122"/>
      <c r="G401" s="122"/>
      <c r="H401" s="122"/>
      <c r="I401" s="330"/>
      <c r="J401" s="330"/>
      <c r="K401" s="122"/>
      <c r="L401" s="122"/>
      <c r="M401" s="122"/>
      <c r="N401" s="330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</row>
    <row r="402">
      <c r="A402" s="122"/>
      <c r="B402" s="122"/>
      <c r="C402" s="330"/>
      <c r="D402" s="122"/>
      <c r="E402" s="330"/>
      <c r="F402" s="122"/>
      <c r="G402" s="122"/>
      <c r="H402" s="122"/>
      <c r="I402" s="330"/>
      <c r="J402" s="330"/>
      <c r="K402" s="122"/>
      <c r="L402" s="122"/>
      <c r="M402" s="122"/>
      <c r="N402" s="330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</row>
    <row r="403">
      <c r="A403" s="122"/>
      <c r="B403" s="122"/>
      <c r="C403" s="330"/>
      <c r="D403" s="122"/>
      <c r="E403" s="330"/>
      <c r="F403" s="122"/>
      <c r="G403" s="122"/>
      <c r="H403" s="122"/>
      <c r="I403" s="330"/>
      <c r="J403" s="330"/>
      <c r="K403" s="122"/>
      <c r="L403" s="122"/>
      <c r="M403" s="122"/>
      <c r="N403" s="330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</row>
    <row r="404">
      <c r="A404" s="122"/>
      <c r="B404" s="122"/>
      <c r="C404" s="330"/>
      <c r="D404" s="122"/>
      <c r="E404" s="330"/>
      <c r="F404" s="122"/>
      <c r="G404" s="122"/>
      <c r="H404" s="122"/>
      <c r="I404" s="330"/>
      <c r="J404" s="330"/>
      <c r="K404" s="122"/>
      <c r="L404" s="122"/>
      <c r="M404" s="122"/>
      <c r="N404" s="330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</row>
    <row r="405">
      <c r="A405" s="122"/>
      <c r="B405" s="122"/>
      <c r="C405" s="330"/>
      <c r="D405" s="122"/>
      <c r="E405" s="330"/>
      <c r="F405" s="122"/>
      <c r="G405" s="122"/>
      <c r="H405" s="122"/>
      <c r="I405" s="330"/>
      <c r="J405" s="330"/>
      <c r="K405" s="122"/>
      <c r="L405" s="122"/>
      <c r="M405" s="122"/>
      <c r="N405" s="330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</row>
    <row r="406">
      <c r="A406" s="122"/>
      <c r="B406" s="122"/>
      <c r="C406" s="330"/>
      <c r="D406" s="122"/>
      <c r="E406" s="330"/>
      <c r="F406" s="122"/>
      <c r="G406" s="122"/>
      <c r="H406" s="122"/>
      <c r="I406" s="330"/>
      <c r="J406" s="330"/>
      <c r="K406" s="122"/>
      <c r="L406" s="122"/>
      <c r="M406" s="122"/>
      <c r="N406" s="330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</row>
    <row r="407">
      <c r="A407" s="122"/>
      <c r="B407" s="122"/>
      <c r="C407" s="330"/>
      <c r="D407" s="122"/>
      <c r="E407" s="330"/>
      <c r="F407" s="122"/>
      <c r="G407" s="122"/>
      <c r="H407" s="122"/>
      <c r="I407" s="330"/>
      <c r="J407" s="330"/>
      <c r="K407" s="122"/>
      <c r="L407" s="122"/>
      <c r="M407" s="122"/>
      <c r="N407" s="330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</row>
    <row r="408">
      <c r="A408" s="122"/>
      <c r="B408" s="122"/>
      <c r="C408" s="330"/>
      <c r="D408" s="122"/>
      <c r="E408" s="330"/>
      <c r="F408" s="122"/>
      <c r="G408" s="122"/>
      <c r="H408" s="122"/>
      <c r="I408" s="330"/>
      <c r="J408" s="330"/>
      <c r="K408" s="122"/>
      <c r="L408" s="122"/>
      <c r="M408" s="122"/>
      <c r="N408" s="330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</row>
    <row r="409">
      <c r="A409" s="122"/>
      <c r="B409" s="122"/>
      <c r="C409" s="330"/>
      <c r="D409" s="122"/>
      <c r="E409" s="330"/>
      <c r="F409" s="122"/>
      <c r="G409" s="122"/>
      <c r="H409" s="122"/>
      <c r="I409" s="330"/>
      <c r="J409" s="330"/>
      <c r="K409" s="122"/>
      <c r="L409" s="122"/>
      <c r="M409" s="122"/>
      <c r="N409" s="330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</row>
    <row r="410">
      <c r="A410" s="122"/>
      <c r="B410" s="122"/>
      <c r="C410" s="330"/>
      <c r="D410" s="122"/>
      <c r="E410" s="330"/>
      <c r="F410" s="122"/>
      <c r="G410" s="122"/>
      <c r="H410" s="122"/>
      <c r="I410" s="330"/>
      <c r="J410" s="330"/>
      <c r="K410" s="122"/>
      <c r="L410" s="122"/>
      <c r="M410" s="122"/>
      <c r="N410" s="330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</row>
    <row r="411">
      <c r="A411" s="122"/>
      <c r="B411" s="122"/>
      <c r="C411" s="330"/>
      <c r="D411" s="122"/>
      <c r="E411" s="330"/>
      <c r="F411" s="122"/>
      <c r="G411" s="122"/>
      <c r="H411" s="122"/>
      <c r="I411" s="330"/>
      <c r="J411" s="330"/>
      <c r="K411" s="122"/>
      <c r="L411" s="122"/>
      <c r="M411" s="122"/>
      <c r="N411" s="330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</row>
    <row r="412">
      <c r="A412" s="122"/>
      <c r="B412" s="122"/>
      <c r="C412" s="330"/>
      <c r="D412" s="122"/>
      <c r="E412" s="330"/>
      <c r="F412" s="122"/>
      <c r="G412" s="122"/>
      <c r="H412" s="122"/>
      <c r="I412" s="330"/>
      <c r="J412" s="330"/>
      <c r="K412" s="122"/>
      <c r="L412" s="122"/>
      <c r="M412" s="122"/>
      <c r="N412" s="330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</row>
    <row r="413">
      <c r="A413" s="122"/>
      <c r="B413" s="122"/>
      <c r="C413" s="330"/>
      <c r="D413" s="122"/>
      <c r="E413" s="330"/>
      <c r="F413" s="122"/>
      <c r="G413" s="122"/>
      <c r="H413" s="122"/>
      <c r="I413" s="330"/>
      <c r="J413" s="330"/>
      <c r="K413" s="122"/>
      <c r="L413" s="122"/>
      <c r="M413" s="122"/>
      <c r="N413" s="330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</row>
    <row r="414">
      <c r="A414" s="122"/>
      <c r="B414" s="122"/>
      <c r="C414" s="330"/>
      <c r="D414" s="122"/>
      <c r="E414" s="330"/>
      <c r="F414" s="122"/>
      <c r="G414" s="122"/>
      <c r="H414" s="122"/>
      <c r="I414" s="330"/>
      <c r="J414" s="330"/>
      <c r="K414" s="122"/>
      <c r="L414" s="122"/>
      <c r="M414" s="122"/>
      <c r="N414" s="330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</row>
    <row r="415">
      <c r="A415" s="122"/>
      <c r="B415" s="122"/>
      <c r="C415" s="330"/>
      <c r="D415" s="122"/>
      <c r="E415" s="330"/>
      <c r="F415" s="122"/>
      <c r="G415" s="122"/>
      <c r="H415" s="122"/>
      <c r="I415" s="330"/>
      <c r="J415" s="330"/>
      <c r="K415" s="122"/>
      <c r="L415" s="122"/>
      <c r="M415" s="122"/>
      <c r="N415" s="330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</row>
    <row r="416">
      <c r="A416" s="122"/>
      <c r="B416" s="122"/>
      <c r="C416" s="330"/>
      <c r="D416" s="122"/>
      <c r="E416" s="330"/>
      <c r="F416" s="122"/>
      <c r="G416" s="122"/>
      <c r="H416" s="122"/>
      <c r="I416" s="330"/>
      <c r="J416" s="330"/>
      <c r="K416" s="122"/>
      <c r="L416" s="122"/>
      <c r="M416" s="122"/>
      <c r="N416" s="330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</row>
    <row r="417">
      <c r="A417" s="122"/>
      <c r="B417" s="122"/>
      <c r="C417" s="330"/>
      <c r="D417" s="122"/>
      <c r="E417" s="330"/>
      <c r="F417" s="122"/>
      <c r="G417" s="122"/>
      <c r="H417" s="122"/>
      <c r="I417" s="330"/>
      <c r="J417" s="330"/>
      <c r="K417" s="122"/>
      <c r="L417" s="122"/>
      <c r="M417" s="122"/>
      <c r="N417" s="330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</row>
    <row r="418">
      <c r="A418" s="122"/>
      <c r="B418" s="122"/>
      <c r="C418" s="330"/>
      <c r="D418" s="122"/>
      <c r="E418" s="330"/>
      <c r="F418" s="122"/>
      <c r="G418" s="122"/>
      <c r="H418" s="122"/>
      <c r="I418" s="330"/>
      <c r="J418" s="330"/>
      <c r="K418" s="122"/>
      <c r="L418" s="122"/>
      <c r="M418" s="122"/>
      <c r="N418" s="330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</row>
    <row r="419">
      <c r="A419" s="122"/>
      <c r="B419" s="122"/>
      <c r="C419" s="330"/>
      <c r="D419" s="122"/>
      <c r="E419" s="330"/>
      <c r="F419" s="122"/>
      <c r="G419" s="122"/>
      <c r="H419" s="122"/>
      <c r="I419" s="330"/>
      <c r="J419" s="330"/>
      <c r="K419" s="122"/>
      <c r="L419" s="122"/>
      <c r="M419" s="122"/>
      <c r="N419" s="330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</row>
    <row r="420">
      <c r="A420" s="122"/>
      <c r="B420" s="122"/>
      <c r="C420" s="330"/>
      <c r="D420" s="122"/>
      <c r="E420" s="330"/>
      <c r="F420" s="122"/>
      <c r="G420" s="122"/>
      <c r="H420" s="122"/>
      <c r="I420" s="330"/>
      <c r="J420" s="330"/>
      <c r="K420" s="122"/>
      <c r="L420" s="122"/>
      <c r="M420" s="122"/>
      <c r="N420" s="330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</row>
    <row r="421">
      <c r="A421" s="122"/>
      <c r="B421" s="122"/>
      <c r="C421" s="330"/>
      <c r="D421" s="122"/>
      <c r="E421" s="330"/>
      <c r="F421" s="122"/>
      <c r="G421" s="122"/>
      <c r="H421" s="122"/>
      <c r="I421" s="330"/>
      <c r="J421" s="330"/>
      <c r="K421" s="122"/>
      <c r="L421" s="122"/>
      <c r="M421" s="122"/>
      <c r="N421" s="330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</row>
    <row r="422">
      <c r="A422" s="122"/>
      <c r="B422" s="122"/>
      <c r="C422" s="330"/>
      <c r="D422" s="122"/>
      <c r="E422" s="330"/>
      <c r="F422" s="122"/>
      <c r="G422" s="122"/>
      <c r="H422" s="122"/>
      <c r="I422" s="330"/>
      <c r="J422" s="330"/>
      <c r="K422" s="122"/>
      <c r="L422" s="122"/>
      <c r="M422" s="122"/>
      <c r="N422" s="330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</row>
    <row r="423">
      <c r="A423" s="122"/>
      <c r="B423" s="122"/>
      <c r="C423" s="330"/>
      <c r="D423" s="122"/>
      <c r="E423" s="330"/>
      <c r="F423" s="122"/>
      <c r="G423" s="122"/>
      <c r="H423" s="122"/>
      <c r="I423" s="330"/>
      <c r="J423" s="330"/>
      <c r="K423" s="122"/>
      <c r="L423" s="122"/>
      <c r="M423" s="122"/>
      <c r="N423" s="330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</row>
    <row r="424">
      <c r="A424" s="122"/>
      <c r="B424" s="122"/>
      <c r="C424" s="330"/>
      <c r="D424" s="122"/>
      <c r="E424" s="330"/>
      <c r="F424" s="122"/>
      <c r="G424" s="122"/>
      <c r="H424" s="122"/>
      <c r="I424" s="330"/>
      <c r="J424" s="330"/>
      <c r="K424" s="122"/>
      <c r="L424" s="122"/>
      <c r="M424" s="122"/>
      <c r="N424" s="330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</row>
    <row r="425">
      <c r="A425" s="122"/>
      <c r="B425" s="122"/>
      <c r="C425" s="330"/>
      <c r="D425" s="122"/>
      <c r="E425" s="330"/>
      <c r="F425" s="122"/>
      <c r="G425" s="122"/>
      <c r="H425" s="122"/>
      <c r="I425" s="330"/>
      <c r="J425" s="330"/>
      <c r="K425" s="122"/>
      <c r="L425" s="122"/>
      <c r="M425" s="122"/>
      <c r="N425" s="330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</row>
    <row r="426">
      <c r="A426" s="122"/>
      <c r="B426" s="122"/>
      <c r="C426" s="330"/>
      <c r="D426" s="122"/>
      <c r="E426" s="330"/>
      <c r="F426" s="122"/>
      <c r="G426" s="122"/>
      <c r="H426" s="122"/>
      <c r="I426" s="330"/>
      <c r="J426" s="330"/>
      <c r="K426" s="122"/>
      <c r="L426" s="122"/>
      <c r="M426" s="122"/>
      <c r="N426" s="330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</row>
    <row r="427">
      <c r="A427" s="122"/>
      <c r="B427" s="122"/>
      <c r="C427" s="330"/>
      <c r="D427" s="122"/>
      <c r="E427" s="330"/>
      <c r="F427" s="122"/>
      <c r="G427" s="122"/>
      <c r="H427" s="122"/>
      <c r="I427" s="330"/>
      <c r="J427" s="330"/>
      <c r="K427" s="122"/>
      <c r="L427" s="122"/>
      <c r="M427" s="122"/>
      <c r="N427" s="330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</row>
    <row r="428">
      <c r="A428" s="122"/>
      <c r="B428" s="122"/>
      <c r="C428" s="330"/>
      <c r="D428" s="122"/>
      <c r="E428" s="330"/>
      <c r="F428" s="122"/>
      <c r="G428" s="122"/>
      <c r="H428" s="122"/>
      <c r="I428" s="330"/>
      <c r="J428" s="330"/>
      <c r="K428" s="122"/>
      <c r="L428" s="122"/>
      <c r="M428" s="122"/>
      <c r="N428" s="330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</row>
    <row r="429">
      <c r="A429" s="122"/>
      <c r="B429" s="122"/>
      <c r="C429" s="330"/>
      <c r="D429" s="122"/>
      <c r="E429" s="330"/>
      <c r="F429" s="122"/>
      <c r="G429" s="122"/>
      <c r="H429" s="122"/>
      <c r="I429" s="330"/>
      <c r="J429" s="330"/>
      <c r="K429" s="122"/>
      <c r="L429" s="122"/>
      <c r="M429" s="122"/>
      <c r="N429" s="330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</row>
    <row r="430">
      <c r="A430" s="122"/>
      <c r="B430" s="122"/>
      <c r="C430" s="330"/>
      <c r="D430" s="122"/>
      <c r="E430" s="330"/>
      <c r="F430" s="122"/>
      <c r="G430" s="122"/>
      <c r="H430" s="122"/>
      <c r="I430" s="330"/>
      <c r="J430" s="330"/>
      <c r="K430" s="122"/>
      <c r="L430" s="122"/>
      <c r="M430" s="122"/>
      <c r="N430" s="330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</row>
    <row r="431">
      <c r="A431" s="122"/>
      <c r="B431" s="122"/>
      <c r="C431" s="330"/>
      <c r="D431" s="122"/>
      <c r="E431" s="330"/>
      <c r="F431" s="122"/>
      <c r="G431" s="122"/>
      <c r="H431" s="122"/>
      <c r="I431" s="330"/>
      <c r="J431" s="330"/>
      <c r="K431" s="122"/>
      <c r="L431" s="122"/>
      <c r="M431" s="122"/>
      <c r="N431" s="330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</row>
    <row r="432">
      <c r="A432" s="122"/>
      <c r="B432" s="122"/>
      <c r="C432" s="330"/>
      <c r="D432" s="122"/>
      <c r="E432" s="330"/>
      <c r="F432" s="122"/>
      <c r="G432" s="122"/>
      <c r="H432" s="122"/>
      <c r="I432" s="330"/>
      <c r="J432" s="330"/>
      <c r="K432" s="122"/>
      <c r="L432" s="122"/>
      <c r="M432" s="122"/>
      <c r="N432" s="330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</row>
    <row r="433">
      <c r="A433" s="122"/>
      <c r="B433" s="122"/>
      <c r="C433" s="330"/>
      <c r="D433" s="122"/>
      <c r="E433" s="330"/>
      <c r="F433" s="122"/>
      <c r="G433" s="122"/>
      <c r="H433" s="122"/>
      <c r="I433" s="330"/>
      <c r="J433" s="330"/>
      <c r="K433" s="122"/>
      <c r="L433" s="122"/>
      <c r="M433" s="122"/>
      <c r="N433" s="330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</row>
    <row r="434">
      <c r="A434" s="122"/>
      <c r="B434" s="122"/>
      <c r="C434" s="330"/>
      <c r="D434" s="122"/>
      <c r="E434" s="330"/>
      <c r="F434" s="122"/>
      <c r="G434" s="122"/>
      <c r="H434" s="122"/>
      <c r="I434" s="330"/>
      <c r="J434" s="330"/>
      <c r="K434" s="122"/>
      <c r="L434" s="122"/>
      <c r="M434" s="122"/>
      <c r="N434" s="330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</row>
    <row r="435">
      <c r="A435" s="122"/>
      <c r="B435" s="122"/>
      <c r="C435" s="330"/>
      <c r="D435" s="122"/>
      <c r="E435" s="330"/>
      <c r="F435" s="122"/>
      <c r="G435" s="122"/>
      <c r="H435" s="122"/>
      <c r="I435" s="330"/>
      <c r="J435" s="330"/>
      <c r="K435" s="122"/>
      <c r="L435" s="122"/>
      <c r="M435" s="122"/>
      <c r="N435" s="330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</row>
    <row r="436">
      <c r="A436" s="122"/>
      <c r="B436" s="122"/>
      <c r="C436" s="330"/>
      <c r="D436" s="122"/>
      <c r="E436" s="330"/>
      <c r="F436" s="122"/>
      <c r="G436" s="122"/>
      <c r="H436" s="122"/>
      <c r="I436" s="330"/>
      <c r="J436" s="330"/>
      <c r="K436" s="122"/>
      <c r="L436" s="122"/>
      <c r="M436" s="122"/>
      <c r="N436" s="330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</row>
    <row r="437">
      <c r="A437" s="122"/>
      <c r="B437" s="122"/>
      <c r="C437" s="330"/>
      <c r="D437" s="122"/>
      <c r="E437" s="330"/>
      <c r="F437" s="122"/>
      <c r="G437" s="122"/>
      <c r="H437" s="122"/>
      <c r="I437" s="330"/>
      <c r="J437" s="330"/>
      <c r="K437" s="122"/>
      <c r="L437" s="122"/>
      <c r="M437" s="122"/>
      <c r="N437" s="330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</row>
    <row r="438">
      <c r="A438" s="122"/>
      <c r="B438" s="122"/>
      <c r="C438" s="330"/>
      <c r="D438" s="122"/>
      <c r="E438" s="330"/>
      <c r="F438" s="122"/>
      <c r="G438" s="122"/>
      <c r="H438" s="122"/>
      <c r="I438" s="330"/>
      <c r="J438" s="330"/>
      <c r="K438" s="122"/>
      <c r="L438" s="122"/>
      <c r="M438" s="122"/>
      <c r="N438" s="330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</row>
    <row r="439">
      <c r="A439" s="122"/>
      <c r="B439" s="122"/>
      <c r="C439" s="330"/>
      <c r="D439" s="122"/>
      <c r="E439" s="330"/>
      <c r="F439" s="122"/>
      <c r="G439" s="122"/>
      <c r="H439" s="122"/>
      <c r="I439" s="330"/>
      <c r="J439" s="330"/>
      <c r="K439" s="122"/>
      <c r="L439" s="122"/>
      <c r="M439" s="122"/>
      <c r="N439" s="330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</row>
    <row r="440">
      <c r="A440" s="122"/>
      <c r="B440" s="122"/>
      <c r="C440" s="330"/>
      <c r="D440" s="122"/>
      <c r="E440" s="330"/>
      <c r="F440" s="122"/>
      <c r="G440" s="122"/>
      <c r="H440" s="122"/>
      <c r="I440" s="330"/>
      <c r="J440" s="330"/>
      <c r="K440" s="122"/>
      <c r="L440" s="122"/>
      <c r="M440" s="122"/>
      <c r="N440" s="330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</row>
    <row r="441">
      <c r="A441" s="122"/>
      <c r="B441" s="122"/>
      <c r="C441" s="330"/>
      <c r="D441" s="122"/>
      <c r="E441" s="330"/>
      <c r="F441" s="122"/>
      <c r="G441" s="122"/>
      <c r="H441" s="122"/>
      <c r="I441" s="330"/>
      <c r="J441" s="330"/>
      <c r="K441" s="122"/>
      <c r="L441" s="122"/>
      <c r="M441" s="122"/>
      <c r="N441" s="330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</row>
    <row r="442">
      <c r="A442" s="122"/>
      <c r="B442" s="122"/>
      <c r="C442" s="330"/>
      <c r="D442" s="122"/>
      <c r="E442" s="330"/>
      <c r="F442" s="122"/>
      <c r="G442" s="122"/>
      <c r="H442" s="122"/>
      <c r="I442" s="330"/>
      <c r="J442" s="330"/>
      <c r="K442" s="122"/>
      <c r="L442" s="122"/>
      <c r="M442" s="122"/>
      <c r="N442" s="330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</row>
    <row r="443">
      <c r="A443" s="122"/>
      <c r="B443" s="122"/>
      <c r="C443" s="330"/>
      <c r="D443" s="122"/>
      <c r="E443" s="330"/>
      <c r="F443" s="122"/>
      <c r="G443" s="122"/>
      <c r="H443" s="122"/>
      <c r="I443" s="330"/>
      <c r="J443" s="330"/>
      <c r="K443" s="122"/>
      <c r="L443" s="122"/>
      <c r="M443" s="122"/>
      <c r="N443" s="330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</row>
    <row r="444">
      <c r="A444" s="122"/>
      <c r="B444" s="122"/>
      <c r="C444" s="330"/>
      <c r="D444" s="122"/>
      <c r="E444" s="330"/>
      <c r="F444" s="122"/>
      <c r="G444" s="122"/>
      <c r="H444" s="122"/>
      <c r="I444" s="330"/>
      <c r="J444" s="330"/>
      <c r="K444" s="122"/>
      <c r="L444" s="122"/>
      <c r="M444" s="122"/>
      <c r="N444" s="330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</row>
    <row r="445">
      <c r="A445" s="122"/>
      <c r="B445" s="122"/>
      <c r="C445" s="330"/>
      <c r="D445" s="122"/>
      <c r="E445" s="330"/>
      <c r="F445" s="122"/>
      <c r="G445" s="122"/>
      <c r="H445" s="122"/>
      <c r="I445" s="330"/>
      <c r="J445" s="330"/>
      <c r="K445" s="122"/>
      <c r="L445" s="122"/>
      <c r="M445" s="122"/>
      <c r="N445" s="330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</row>
    <row r="446">
      <c r="A446" s="122"/>
      <c r="B446" s="122"/>
      <c r="C446" s="330"/>
      <c r="D446" s="122"/>
      <c r="E446" s="330"/>
      <c r="F446" s="122"/>
      <c r="G446" s="122"/>
      <c r="H446" s="122"/>
      <c r="I446" s="330"/>
      <c r="J446" s="330"/>
      <c r="K446" s="122"/>
      <c r="L446" s="122"/>
      <c r="M446" s="122"/>
      <c r="N446" s="330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</row>
    <row r="447">
      <c r="A447" s="122"/>
      <c r="B447" s="122"/>
      <c r="C447" s="330"/>
      <c r="D447" s="122"/>
      <c r="E447" s="330"/>
      <c r="F447" s="122"/>
      <c r="G447" s="122"/>
      <c r="H447" s="122"/>
      <c r="I447" s="330"/>
      <c r="J447" s="330"/>
      <c r="K447" s="122"/>
      <c r="L447" s="122"/>
      <c r="M447" s="122"/>
      <c r="N447" s="330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</row>
    <row r="448">
      <c r="A448" s="122"/>
      <c r="B448" s="122"/>
      <c r="C448" s="330"/>
      <c r="D448" s="122"/>
      <c r="E448" s="330"/>
      <c r="F448" s="122"/>
      <c r="G448" s="122"/>
      <c r="H448" s="122"/>
      <c r="I448" s="330"/>
      <c r="J448" s="330"/>
      <c r="K448" s="122"/>
      <c r="L448" s="122"/>
      <c r="M448" s="122"/>
      <c r="N448" s="330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</row>
    <row r="449">
      <c r="A449" s="122"/>
      <c r="B449" s="122"/>
      <c r="C449" s="330"/>
      <c r="D449" s="122"/>
      <c r="E449" s="330"/>
      <c r="F449" s="122"/>
      <c r="G449" s="122"/>
      <c r="H449" s="122"/>
      <c r="I449" s="330"/>
      <c r="J449" s="330"/>
      <c r="K449" s="122"/>
      <c r="L449" s="122"/>
      <c r="M449" s="122"/>
      <c r="N449" s="330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</row>
    <row r="450">
      <c r="A450" s="122"/>
      <c r="B450" s="122"/>
      <c r="C450" s="330"/>
      <c r="D450" s="122"/>
      <c r="E450" s="330"/>
      <c r="F450" s="122"/>
      <c r="G450" s="122"/>
      <c r="H450" s="122"/>
      <c r="I450" s="330"/>
      <c r="J450" s="330"/>
      <c r="K450" s="122"/>
      <c r="L450" s="122"/>
      <c r="M450" s="122"/>
      <c r="N450" s="330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</row>
    <row r="451">
      <c r="A451" s="122"/>
      <c r="B451" s="122"/>
      <c r="C451" s="330"/>
      <c r="D451" s="122"/>
      <c r="E451" s="330"/>
      <c r="F451" s="122"/>
      <c r="G451" s="122"/>
      <c r="H451" s="122"/>
      <c r="I451" s="330"/>
      <c r="J451" s="330"/>
      <c r="K451" s="122"/>
      <c r="L451" s="122"/>
      <c r="M451" s="122"/>
      <c r="N451" s="330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</row>
    <row r="452">
      <c r="A452" s="122"/>
      <c r="B452" s="122"/>
      <c r="C452" s="330"/>
      <c r="D452" s="122"/>
      <c r="E452" s="330"/>
      <c r="F452" s="122"/>
      <c r="G452" s="122"/>
      <c r="H452" s="122"/>
      <c r="I452" s="330"/>
      <c r="J452" s="330"/>
      <c r="K452" s="122"/>
      <c r="L452" s="122"/>
      <c r="M452" s="122"/>
      <c r="N452" s="330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</row>
    <row r="453">
      <c r="A453" s="122"/>
      <c r="B453" s="122"/>
      <c r="C453" s="330"/>
      <c r="D453" s="122"/>
      <c r="E453" s="330"/>
      <c r="F453" s="122"/>
      <c r="G453" s="122"/>
      <c r="H453" s="122"/>
      <c r="I453" s="330"/>
      <c r="J453" s="330"/>
      <c r="K453" s="122"/>
      <c r="L453" s="122"/>
      <c r="M453" s="122"/>
      <c r="N453" s="330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</row>
    <row r="454">
      <c r="A454" s="122"/>
      <c r="B454" s="122"/>
      <c r="C454" s="330"/>
      <c r="D454" s="122"/>
      <c r="E454" s="330"/>
      <c r="F454" s="122"/>
      <c r="G454" s="122"/>
      <c r="H454" s="122"/>
      <c r="I454" s="330"/>
      <c r="J454" s="330"/>
      <c r="K454" s="122"/>
      <c r="L454" s="122"/>
      <c r="M454" s="122"/>
      <c r="N454" s="330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</row>
    <row r="455">
      <c r="A455" s="122"/>
      <c r="B455" s="122"/>
      <c r="C455" s="330"/>
      <c r="D455" s="122"/>
      <c r="E455" s="330"/>
      <c r="F455" s="122"/>
      <c r="G455" s="122"/>
      <c r="H455" s="122"/>
      <c r="I455" s="330"/>
      <c r="J455" s="330"/>
      <c r="K455" s="122"/>
      <c r="L455" s="122"/>
      <c r="M455" s="122"/>
      <c r="N455" s="330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</row>
    <row r="456">
      <c r="A456" s="122"/>
      <c r="B456" s="122"/>
      <c r="C456" s="330"/>
      <c r="D456" s="122"/>
      <c r="E456" s="330"/>
      <c r="F456" s="122"/>
      <c r="G456" s="122"/>
      <c r="H456" s="122"/>
      <c r="I456" s="330"/>
      <c r="J456" s="330"/>
      <c r="K456" s="122"/>
      <c r="L456" s="122"/>
      <c r="M456" s="122"/>
      <c r="N456" s="330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</row>
    <row r="457">
      <c r="A457" s="122"/>
      <c r="B457" s="122"/>
      <c r="C457" s="330"/>
      <c r="D457" s="122"/>
      <c r="E457" s="330"/>
      <c r="F457" s="122"/>
      <c r="G457" s="122"/>
      <c r="H457" s="122"/>
      <c r="I457" s="330"/>
      <c r="J457" s="330"/>
      <c r="K457" s="122"/>
      <c r="L457" s="122"/>
      <c r="M457" s="122"/>
      <c r="N457" s="330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</row>
    <row r="458">
      <c r="A458" s="122"/>
      <c r="B458" s="122"/>
      <c r="C458" s="330"/>
      <c r="D458" s="122"/>
      <c r="E458" s="330"/>
      <c r="F458" s="122"/>
      <c r="G458" s="122"/>
      <c r="H458" s="122"/>
      <c r="I458" s="330"/>
      <c r="J458" s="330"/>
      <c r="K458" s="122"/>
      <c r="L458" s="122"/>
      <c r="M458" s="122"/>
      <c r="N458" s="330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</row>
    <row r="459">
      <c r="A459" s="122"/>
      <c r="B459" s="122"/>
      <c r="C459" s="330"/>
      <c r="D459" s="122"/>
      <c r="E459" s="330"/>
      <c r="F459" s="122"/>
      <c r="G459" s="122"/>
      <c r="H459" s="122"/>
      <c r="I459" s="330"/>
      <c r="J459" s="330"/>
      <c r="K459" s="122"/>
      <c r="L459" s="122"/>
      <c r="M459" s="122"/>
      <c r="N459" s="330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</row>
    <row r="460">
      <c r="A460" s="122"/>
      <c r="B460" s="122"/>
      <c r="C460" s="330"/>
      <c r="D460" s="122"/>
      <c r="E460" s="330"/>
      <c r="F460" s="122"/>
      <c r="G460" s="122"/>
      <c r="H460" s="122"/>
      <c r="I460" s="330"/>
      <c r="J460" s="330"/>
      <c r="K460" s="122"/>
      <c r="L460" s="122"/>
      <c r="M460" s="122"/>
      <c r="N460" s="330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</row>
    <row r="461">
      <c r="A461" s="122"/>
      <c r="B461" s="122"/>
      <c r="C461" s="330"/>
      <c r="D461" s="122"/>
      <c r="E461" s="330"/>
      <c r="F461" s="122"/>
      <c r="G461" s="122"/>
      <c r="H461" s="122"/>
      <c r="I461" s="330"/>
      <c r="J461" s="330"/>
      <c r="K461" s="122"/>
      <c r="L461" s="122"/>
      <c r="M461" s="122"/>
      <c r="N461" s="330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</row>
    <row r="462">
      <c r="A462" s="122"/>
      <c r="B462" s="122"/>
      <c r="C462" s="330"/>
      <c r="D462" s="122"/>
      <c r="E462" s="330"/>
      <c r="F462" s="122"/>
      <c r="G462" s="122"/>
      <c r="H462" s="122"/>
      <c r="I462" s="330"/>
      <c r="J462" s="330"/>
      <c r="K462" s="122"/>
      <c r="L462" s="122"/>
      <c r="M462" s="122"/>
      <c r="N462" s="330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</row>
    <row r="463">
      <c r="A463" s="122"/>
      <c r="B463" s="122"/>
      <c r="C463" s="330"/>
      <c r="D463" s="122"/>
      <c r="E463" s="330"/>
      <c r="F463" s="122"/>
      <c r="G463" s="122"/>
      <c r="H463" s="122"/>
      <c r="I463" s="330"/>
      <c r="J463" s="330"/>
      <c r="K463" s="122"/>
      <c r="L463" s="122"/>
      <c r="M463" s="122"/>
      <c r="N463" s="330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</row>
    <row r="464">
      <c r="A464" s="122"/>
      <c r="B464" s="122"/>
      <c r="C464" s="330"/>
      <c r="D464" s="122"/>
      <c r="E464" s="330"/>
      <c r="F464" s="122"/>
      <c r="G464" s="122"/>
      <c r="H464" s="122"/>
      <c r="I464" s="330"/>
      <c r="J464" s="330"/>
      <c r="K464" s="122"/>
      <c r="L464" s="122"/>
      <c r="M464" s="122"/>
      <c r="N464" s="330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</row>
    <row r="465">
      <c r="A465" s="122"/>
      <c r="B465" s="122"/>
      <c r="C465" s="330"/>
      <c r="D465" s="122"/>
      <c r="E465" s="330"/>
      <c r="F465" s="122"/>
      <c r="G465" s="122"/>
      <c r="H465" s="122"/>
      <c r="I465" s="330"/>
      <c r="J465" s="330"/>
      <c r="K465" s="122"/>
      <c r="L465" s="122"/>
      <c r="M465" s="122"/>
      <c r="N465" s="330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</row>
    <row r="466">
      <c r="A466" s="122"/>
      <c r="B466" s="122"/>
      <c r="C466" s="330"/>
      <c r="D466" s="122"/>
      <c r="E466" s="330"/>
      <c r="F466" s="122"/>
      <c r="G466" s="122"/>
      <c r="H466" s="122"/>
      <c r="I466" s="330"/>
      <c r="J466" s="330"/>
      <c r="K466" s="122"/>
      <c r="L466" s="122"/>
      <c r="M466" s="122"/>
      <c r="N466" s="330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</row>
    <row r="467">
      <c r="A467" s="122"/>
      <c r="B467" s="122"/>
      <c r="C467" s="330"/>
      <c r="D467" s="122"/>
      <c r="E467" s="330"/>
      <c r="F467" s="122"/>
      <c r="G467" s="122"/>
      <c r="H467" s="122"/>
      <c r="I467" s="330"/>
      <c r="J467" s="330"/>
      <c r="K467" s="122"/>
      <c r="L467" s="122"/>
      <c r="M467" s="122"/>
      <c r="N467" s="330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</row>
    <row r="468">
      <c r="A468" s="122"/>
      <c r="B468" s="122"/>
      <c r="C468" s="330"/>
      <c r="D468" s="122"/>
      <c r="E468" s="330"/>
      <c r="F468" s="122"/>
      <c r="G468" s="122"/>
      <c r="H468" s="122"/>
      <c r="I468" s="330"/>
      <c r="J468" s="330"/>
      <c r="K468" s="122"/>
      <c r="L468" s="122"/>
      <c r="M468" s="122"/>
      <c r="N468" s="330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</row>
    <row r="469">
      <c r="A469" s="122"/>
      <c r="B469" s="122"/>
      <c r="C469" s="330"/>
      <c r="D469" s="122"/>
      <c r="E469" s="330"/>
      <c r="F469" s="122"/>
      <c r="G469" s="122"/>
      <c r="H469" s="122"/>
      <c r="I469" s="330"/>
      <c r="J469" s="330"/>
      <c r="K469" s="122"/>
      <c r="L469" s="122"/>
      <c r="M469" s="122"/>
      <c r="N469" s="330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</row>
    <row r="470">
      <c r="A470" s="122"/>
      <c r="B470" s="122"/>
      <c r="C470" s="330"/>
      <c r="D470" s="122"/>
      <c r="E470" s="330"/>
      <c r="F470" s="122"/>
      <c r="G470" s="122"/>
      <c r="H470" s="122"/>
      <c r="I470" s="330"/>
      <c r="J470" s="330"/>
      <c r="K470" s="122"/>
      <c r="L470" s="122"/>
      <c r="M470" s="122"/>
      <c r="N470" s="330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</row>
    <row r="471">
      <c r="A471" s="122"/>
      <c r="B471" s="122"/>
      <c r="C471" s="330"/>
      <c r="D471" s="122"/>
      <c r="E471" s="330"/>
      <c r="F471" s="122"/>
      <c r="G471" s="122"/>
      <c r="H471" s="122"/>
      <c r="I471" s="330"/>
      <c r="J471" s="330"/>
      <c r="K471" s="122"/>
      <c r="L471" s="122"/>
      <c r="M471" s="122"/>
      <c r="N471" s="330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</row>
    <row r="472">
      <c r="A472" s="122"/>
      <c r="B472" s="122"/>
      <c r="C472" s="330"/>
      <c r="D472" s="122"/>
      <c r="E472" s="330"/>
      <c r="F472" s="122"/>
      <c r="G472" s="122"/>
      <c r="H472" s="122"/>
      <c r="I472" s="330"/>
      <c r="J472" s="330"/>
      <c r="K472" s="122"/>
      <c r="L472" s="122"/>
      <c r="M472" s="122"/>
      <c r="N472" s="330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</row>
    <row r="473">
      <c r="A473" s="122"/>
      <c r="B473" s="122"/>
      <c r="C473" s="330"/>
      <c r="D473" s="122"/>
      <c r="E473" s="330"/>
      <c r="F473" s="122"/>
      <c r="G473" s="122"/>
      <c r="H473" s="122"/>
      <c r="I473" s="330"/>
      <c r="J473" s="330"/>
      <c r="K473" s="122"/>
      <c r="L473" s="122"/>
      <c r="M473" s="122"/>
      <c r="N473" s="330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</row>
    <row r="474">
      <c r="A474" s="122"/>
      <c r="B474" s="122"/>
      <c r="C474" s="330"/>
      <c r="D474" s="122"/>
      <c r="E474" s="330"/>
      <c r="F474" s="122"/>
      <c r="G474" s="122"/>
      <c r="H474" s="122"/>
      <c r="I474" s="330"/>
      <c r="J474" s="330"/>
      <c r="K474" s="122"/>
      <c r="L474" s="122"/>
      <c r="M474" s="122"/>
      <c r="N474" s="330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</row>
    <row r="475">
      <c r="A475" s="122"/>
      <c r="B475" s="122"/>
      <c r="C475" s="330"/>
      <c r="D475" s="122"/>
      <c r="E475" s="330"/>
      <c r="F475" s="122"/>
      <c r="G475" s="122"/>
      <c r="H475" s="122"/>
      <c r="I475" s="330"/>
      <c r="J475" s="330"/>
      <c r="K475" s="122"/>
      <c r="L475" s="122"/>
      <c r="M475" s="122"/>
      <c r="N475" s="330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</row>
    <row r="476">
      <c r="A476" s="122"/>
      <c r="B476" s="122"/>
      <c r="C476" s="330"/>
      <c r="D476" s="122"/>
      <c r="E476" s="330"/>
      <c r="F476" s="122"/>
      <c r="G476" s="122"/>
      <c r="H476" s="122"/>
      <c r="I476" s="330"/>
      <c r="J476" s="330"/>
      <c r="K476" s="122"/>
      <c r="L476" s="122"/>
      <c r="M476" s="122"/>
      <c r="N476" s="330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</row>
    <row r="477">
      <c r="A477" s="122"/>
      <c r="B477" s="122"/>
      <c r="C477" s="330"/>
      <c r="D477" s="122"/>
      <c r="E477" s="330"/>
      <c r="F477" s="122"/>
      <c r="G477" s="122"/>
      <c r="H477" s="122"/>
      <c r="I477" s="330"/>
      <c r="J477" s="330"/>
      <c r="K477" s="122"/>
      <c r="L477" s="122"/>
      <c r="M477" s="122"/>
      <c r="N477" s="330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</row>
    <row r="478">
      <c r="A478" s="122"/>
      <c r="B478" s="122"/>
      <c r="C478" s="330"/>
      <c r="D478" s="122"/>
      <c r="E478" s="330"/>
      <c r="F478" s="122"/>
      <c r="G478" s="122"/>
      <c r="H478" s="122"/>
      <c r="I478" s="330"/>
      <c r="J478" s="330"/>
      <c r="K478" s="122"/>
      <c r="L478" s="122"/>
      <c r="M478" s="122"/>
      <c r="N478" s="330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</row>
    <row r="479">
      <c r="A479" s="122"/>
      <c r="B479" s="122"/>
      <c r="C479" s="330"/>
      <c r="D479" s="122"/>
      <c r="E479" s="330"/>
      <c r="F479" s="122"/>
      <c r="G479" s="122"/>
      <c r="H479" s="122"/>
      <c r="I479" s="330"/>
      <c r="J479" s="330"/>
      <c r="K479" s="122"/>
      <c r="L479" s="122"/>
      <c r="M479" s="122"/>
      <c r="N479" s="330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</row>
    <row r="480">
      <c r="A480" s="122"/>
      <c r="B480" s="122"/>
      <c r="C480" s="330"/>
      <c r="D480" s="122"/>
      <c r="E480" s="330"/>
      <c r="F480" s="122"/>
      <c r="G480" s="122"/>
      <c r="H480" s="122"/>
      <c r="I480" s="330"/>
      <c r="J480" s="330"/>
      <c r="K480" s="122"/>
      <c r="L480" s="122"/>
      <c r="M480" s="122"/>
      <c r="N480" s="330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</row>
    <row r="481">
      <c r="A481" s="122"/>
      <c r="B481" s="122"/>
      <c r="C481" s="330"/>
      <c r="D481" s="122"/>
      <c r="E481" s="330"/>
      <c r="F481" s="122"/>
      <c r="G481" s="122"/>
      <c r="H481" s="122"/>
      <c r="I481" s="330"/>
      <c r="J481" s="330"/>
      <c r="K481" s="122"/>
      <c r="L481" s="122"/>
      <c r="M481" s="122"/>
      <c r="N481" s="330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</row>
    <row r="482">
      <c r="A482" s="122"/>
      <c r="B482" s="122"/>
      <c r="C482" s="330"/>
      <c r="D482" s="122"/>
      <c r="E482" s="330"/>
      <c r="F482" s="122"/>
      <c r="G482" s="122"/>
      <c r="H482" s="122"/>
      <c r="I482" s="330"/>
      <c r="J482" s="330"/>
      <c r="K482" s="122"/>
      <c r="L482" s="122"/>
      <c r="M482" s="122"/>
      <c r="N482" s="330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</row>
    <row r="483">
      <c r="A483" s="122"/>
      <c r="B483" s="122"/>
      <c r="C483" s="330"/>
      <c r="D483" s="122"/>
      <c r="E483" s="330"/>
      <c r="F483" s="122"/>
      <c r="G483" s="122"/>
      <c r="H483" s="122"/>
      <c r="I483" s="330"/>
      <c r="J483" s="330"/>
      <c r="K483" s="122"/>
      <c r="L483" s="122"/>
      <c r="M483" s="122"/>
      <c r="N483" s="330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</row>
    <row r="484">
      <c r="A484" s="122"/>
      <c r="B484" s="122"/>
      <c r="C484" s="330"/>
      <c r="D484" s="122"/>
      <c r="E484" s="330"/>
      <c r="F484" s="122"/>
      <c r="G484" s="122"/>
      <c r="H484" s="122"/>
      <c r="I484" s="330"/>
      <c r="J484" s="330"/>
      <c r="K484" s="122"/>
      <c r="L484" s="122"/>
      <c r="M484" s="122"/>
      <c r="N484" s="330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</row>
    <row r="485">
      <c r="A485" s="122"/>
      <c r="B485" s="122"/>
      <c r="C485" s="330"/>
      <c r="D485" s="122"/>
      <c r="E485" s="330"/>
      <c r="F485" s="122"/>
      <c r="G485" s="122"/>
      <c r="H485" s="122"/>
      <c r="I485" s="330"/>
      <c r="J485" s="330"/>
      <c r="K485" s="122"/>
      <c r="L485" s="122"/>
      <c r="M485" s="122"/>
      <c r="N485" s="330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</row>
    <row r="486">
      <c r="A486" s="122"/>
      <c r="B486" s="122"/>
      <c r="C486" s="330"/>
      <c r="D486" s="122"/>
      <c r="E486" s="330"/>
      <c r="F486" s="122"/>
      <c r="G486" s="122"/>
      <c r="H486" s="122"/>
      <c r="I486" s="330"/>
      <c r="J486" s="330"/>
      <c r="K486" s="122"/>
      <c r="L486" s="122"/>
      <c r="M486" s="122"/>
      <c r="N486" s="330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</row>
    <row r="487">
      <c r="A487" s="122"/>
      <c r="B487" s="122"/>
      <c r="C487" s="330"/>
      <c r="D487" s="122"/>
      <c r="E487" s="330"/>
      <c r="F487" s="122"/>
      <c r="G487" s="122"/>
      <c r="H487" s="122"/>
      <c r="I487" s="330"/>
      <c r="J487" s="330"/>
      <c r="K487" s="122"/>
      <c r="L487" s="122"/>
      <c r="M487" s="122"/>
      <c r="N487" s="330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</row>
    <row r="488">
      <c r="A488" s="122"/>
      <c r="B488" s="122"/>
      <c r="C488" s="330"/>
      <c r="D488" s="122"/>
      <c r="E488" s="330"/>
      <c r="F488" s="122"/>
      <c r="G488" s="122"/>
      <c r="H488" s="122"/>
      <c r="I488" s="330"/>
      <c r="J488" s="330"/>
      <c r="K488" s="122"/>
      <c r="L488" s="122"/>
      <c r="M488" s="122"/>
      <c r="N488" s="330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</row>
    <row r="489">
      <c r="A489" s="122"/>
      <c r="B489" s="122"/>
      <c r="C489" s="330"/>
      <c r="D489" s="122"/>
      <c r="E489" s="330"/>
      <c r="F489" s="122"/>
      <c r="G489" s="122"/>
      <c r="H489" s="122"/>
      <c r="I489" s="330"/>
      <c r="J489" s="330"/>
      <c r="K489" s="122"/>
      <c r="L489" s="122"/>
      <c r="M489" s="122"/>
      <c r="N489" s="330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</row>
    <row r="490">
      <c r="A490" s="122"/>
      <c r="B490" s="122"/>
      <c r="C490" s="330"/>
      <c r="D490" s="122"/>
      <c r="E490" s="330"/>
      <c r="F490" s="122"/>
      <c r="G490" s="122"/>
      <c r="H490" s="122"/>
      <c r="I490" s="330"/>
      <c r="J490" s="330"/>
      <c r="K490" s="122"/>
      <c r="L490" s="122"/>
      <c r="M490" s="122"/>
      <c r="N490" s="330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</row>
    <row r="491">
      <c r="A491" s="122"/>
      <c r="B491" s="122"/>
      <c r="C491" s="330"/>
      <c r="D491" s="122"/>
      <c r="E491" s="330"/>
      <c r="F491" s="122"/>
      <c r="G491" s="122"/>
      <c r="H491" s="122"/>
      <c r="I491" s="330"/>
      <c r="J491" s="330"/>
      <c r="K491" s="122"/>
      <c r="L491" s="122"/>
      <c r="M491" s="122"/>
      <c r="N491" s="330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</row>
    <row r="492">
      <c r="A492" s="122"/>
      <c r="B492" s="122"/>
      <c r="C492" s="330"/>
      <c r="D492" s="122"/>
      <c r="E492" s="330"/>
      <c r="F492" s="122"/>
      <c r="G492" s="122"/>
      <c r="H492" s="122"/>
      <c r="I492" s="330"/>
      <c r="J492" s="330"/>
      <c r="K492" s="122"/>
      <c r="L492" s="122"/>
      <c r="M492" s="122"/>
      <c r="N492" s="330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</row>
    <row r="493">
      <c r="A493" s="122"/>
      <c r="B493" s="122"/>
      <c r="C493" s="330"/>
      <c r="D493" s="122"/>
      <c r="E493" s="330"/>
      <c r="F493" s="122"/>
      <c r="G493" s="122"/>
      <c r="H493" s="122"/>
      <c r="I493" s="330"/>
      <c r="J493" s="330"/>
      <c r="K493" s="122"/>
      <c r="L493" s="122"/>
      <c r="M493" s="122"/>
      <c r="N493" s="330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</row>
    <row r="494">
      <c r="A494" s="122"/>
      <c r="B494" s="122"/>
      <c r="C494" s="330"/>
      <c r="D494" s="122"/>
      <c r="E494" s="330"/>
      <c r="F494" s="122"/>
      <c r="G494" s="122"/>
      <c r="H494" s="122"/>
      <c r="I494" s="330"/>
      <c r="J494" s="330"/>
      <c r="K494" s="122"/>
      <c r="L494" s="122"/>
      <c r="M494" s="122"/>
      <c r="N494" s="330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</row>
    <row r="495">
      <c r="A495" s="122"/>
      <c r="B495" s="122"/>
      <c r="C495" s="330"/>
      <c r="D495" s="122"/>
      <c r="E495" s="330"/>
      <c r="F495" s="122"/>
      <c r="G495" s="122"/>
      <c r="H495" s="122"/>
      <c r="I495" s="330"/>
      <c r="J495" s="330"/>
      <c r="K495" s="122"/>
      <c r="L495" s="122"/>
      <c r="M495" s="122"/>
      <c r="N495" s="330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</row>
    <row r="496">
      <c r="A496" s="122"/>
      <c r="B496" s="122"/>
      <c r="C496" s="330"/>
      <c r="D496" s="122"/>
      <c r="E496" s="330"/>
      <c r="F496" s="122"/>
      <c r="G496" s="122"/>
      <c r="H496" s="122"/>
      <c r="I496" s="330"/>
      <c r="J496" s="330"/>
      <c r="K496" s="122"/>
      <c r="L496" s="122"/>
      <c r="M496" s="122"/>
      <c r="N496" s="330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</row>
    <row r="497">
      <c r="A497" s="122"/>
      <c r="B497" s="122"/>
      <c r="C497" s="330"/>
      <c r="D497" s="122"/>
      <c r="E497" s="330"/>
      <c r="F497" s="122"/>
      <c r="G497" s="122"/>
      <c r="H497" s="122"/>
      <c r="I497" s="330"/>
      <c r="J497" s="330"/>
      <c r="K497" s="122"/>
      <c r="L497" s="122"/>
      <c r="M497" s="122"/>
      <c r="N497" s="330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</row>
    <row r="498">
      <c r="A498" s="122"/>
      <c r="B498" s="122"/>
      <c r="C498" s="330"/>
      <c r="D498" s="122"/>
      <c r="E498" s="330"/>
      <c r="F498" s="122"/>
      <c r="G498" s="122"/>
      <c r="H498" s="122"/>
      <c r="I498" s="330"/>
      <c r="J498" s="330"/>
      <c r="K498" s="122"/>
      <c r="L498" s="122"/>
      <c r="M498" s="122"/>
      <c r="N498" s="330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</row>
    <row r="499">
      <c r="A499" s="122"/>
      <c r="B499" s="122"/>
      <c r="C499" s="330"/>
      <c r="D499" s="122"/>
      <c r="E499" s="330"/>
      <c r="F499" s="122"/>
      <c r="G499" s="122"/>
      <c r="H499" s="122"/>
      <c r="I499" s="330"/>
      <c r="J499" s="330"/>
      <c r="K499" s="122"/>
      <c r="L499" s="122"/>
      <c r="M499" s="122"/>
      <c r="N499" s="330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</row>
    <row r="500">
      <c r="A500" s="122"/>
      <c r="B500" s="122"/>
      <c r="C500" s="330"/>
      <c r="D500" s="122"/>
      <c r="E500" s="330"/>
      <c r="F500" s="122"/>
      <c r="G500" s="122"/>
      <c r="H500" s="122"/>
      <c r="I500" s="330"/>
      <c r="J500" s="330"/>
      <c r="K500" s="122"/>
      <c r="L500" s="122"/>
      <c r="M500" s="122"/>
      <c r="N500" s="330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</row>
    <row r="501">
      <c r="A501" s="122"/>
      <c r="B501" s="122"/>
      <c r="C501" s="330"/>
      <c r="D501" s="122"/>
      <c r="E501" s="330"/>
      <c r="F501" s="122"/>
      <c r="G501" s="122"/>
      <c r="H501" s="122"/>
      <c r="I501" s="330"/>
      <c r="J501" s="330"/>
      <c r="K501" s="122"/>
      <c r="L501" s="122"/>
      <c r="M501" s="122"/>
      <c r="N501" s="330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</row>
    <row r="502">
      <c r="A502" s="122"/>
      <c r="B502" s="122"/>
      <c r="C502" s="330"/>
      <c r="D502" s="122"/>
      <c r="E502" s="330"/>
      <c r="F502" s="122"/>
      <c r="G502" s="122"/>
      <c r="H502" s="122"/>
      <c r="I502" s="330"/>
      <c r="J502" s="330"/>
      <c r="K502" s="122"/>
      <c r="L502" s="122"/>
      <c r="M502" s="122"/>
      <c r="N502" s="330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</row>
    <row r="503">
      <c r="A503" s="122"/>
      <c r="B503" s="122"/>
      <c r="C503" s="330"/>
      <c r="D503" s="122"/>
      <c r="E503" s="330"/>
      <c r="F503" s="122"/>
      <c r="G503" s="122"/>
      <c r="H503" s="122"/>
      <c r="I503" s="330"/>
      <c r="J503" s="330"/>
      <c r="K503" s="122"/>
      <c r="L503" s="122"/>
      <c r="M503" s="122"/>
      <c r="N503" s="330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</row>
    <row r="504">
      <c r="A504" s="122"/>
      <c r="B504" s="122"/>
      <c r="C504" s="330"/>
      <c r="D504" s="122"/>
      <c r="E504" s="330"/>
      <c r="F504" s="122"/>
      <c r="G504" s="122"/>
      <c r="H504" s="122"/>
      <c r="I504" s="330"/>
      <c r="J504" s="330"/>
      <c r="K504" s="122"/>
      <c r="L504" s="122"/>
      <c r="M504" s="122"/>
      <c r="N504" s="330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</row>
    <row r="505">
      <c r="A505" s="122"/>
      <c r="B505" s="122"/>
      <c r="C505" s="330"/>
      <c r="D505" s="122"/>
      <c r="E505" s="330"/>
      <c r="F505" s="122"/>
      <c r="G505" s="122"/>
      <c r="H505" s="122"/>
      <c r="I505" s="330"/>
      <c r="J505" s="330"/>
      <c r="K505" s="122"/>
      <c r="L505" s="122"/>
      <c r="M505" s="122"/>
      <c r="N505" s="330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</row>
    <row r="506">
      <c r="A506" s="122"/>
      <c r="B506" s="122"/>
      <c r="C506" s="330"/>
      <c r="D506" s="122"/>
      <c r="E506" s="330"/>
      <c r="F506" s="122"/>
      <c r="G506" s="122"/>
      <c r="H506" s="122"/>
      <c r="I506" s="330"/>
      <c r="J506" s="330"/>
      <c r="K506" s="122"/>
      <c r="L506" s="122"/>
      <c r="M506" s="122"/>
      <c r="N506" s="330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</row>
    <row r="507">
      <c r="A507" s="122"/>
      <c r="B507" s="122"/>
      <c r="C507" s="330"/>
      <c r="D507" s="122"/>
      <c r="E507" s="330"/>
      <c r="F507" s="122"/>
      <c r="G507" s="122"/>
      <c r="H507" s="122"/>
      <c r="I507" s="330"/>
      <c r="J507" s="330"/>
      <c r="K507" s="122"/>
      <c r="L507" s="122"/>
      <c r="M507" s="122"/>
      <c r="N507" s="330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</row>
    <row r="508">
      <c r="A508" s="122"/>
      <c r="B508" s="122"/>
      <c r="C508" s="330"/>
      <c r="D508" s="122"/>
      <c r="E508" s="330"/>
      <c r="F508" s="122"/>
      <c r="G508" s="122"/>
      <c r="H508" s="122"/>
      <c r="I508" s="330"/>
      <c r="J508" s="330"/>
      <c r="K508" s="122"/>
      <c r="L508" s="122"/>
      <c r="M508" s="122"/>
      <c r="N508" s="330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</row>
    <row r="509">
      <c r="A509" s="122"/>
      <c r="B509" s="122"/>
      <c r="C509" s="330"/>
      <c r="D509" s="122"/>
      <c r="E509" s="330"/>
      <c r="F509" s="122"/>
      <c r="G509" s="122"/>
      <c r="H509" s="122"/>
      <c r="I509" s="330"/>
      <c r="J509" s="330"/>
      <c r="K509" s="122"/>
      <c r="L509" s="122"/>
      <c r="M509" s="122"/>
      <c r="N509" s="330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</row>
    <row r="510">
      <c r="A510" s="122"/>
      <c r="B510" s="122"/>
      <c r="C510" s="330"/>
      <c r="D510" s="122"/>
      <c r="E510" s="330"/>
      <c r="F510" s="122"/>
      <c r="G510" s="122"/>
      <c r="H510" s="122"/>
      <c r="I510" s="330"/>
      <c r="J510" s="330"/>
      <c r="K510" s="122"/>
      <c r="L510" s="122"/>
      <c r="M510" s="122"/>
      <c r="N510" s="330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</row>
    <row r="511">
      <c r="A511" s="122"/>
      <c r="B511" s="122"/>
      <c r="C511" s="330"/>
      <c r="D511" s="122"/>
      <c r="E511" s="330"/>
      <c r="F511" s="122"/>
      <c r="G511" s="122"/>
      <c r="H511" s="122"/>
      <c r="I511" s="330"/>
      <c r="J511" s="330"/>
      <c r="K511" s="122"/>
      <c r="L511" s="122"/>
      <c r="M511" s="122"/>
      <c r="N511" s="330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</row>
    <row r="512">
      <c r="A512" s="122"/>
      <c r="B512" s="122"/>
      <c r="C512" s="330"/>
      <c r="D512" s="122"/>
      <c r="E512" s="330"/>
      <c r="F512" s="122"/>
      <c r="G512" s="122"/>
      <c r="H512" s="122"/>
      <c r="I512" s="330"/>
      <c r="J512" s="330"/>
      <c r="K512" s="122"/>
      <c r="L512" s="122"/>
      <c r="M512" s="122"/>
      <c r="N512" s="330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</row>
    <row r="513">
      <c r="A513" s="122"/>
      <c r="B513" s="122"/>
      <c r="C513" s="330"/>
      <c r="D513" s="122"/>
      <c r="E513" s="330"/>
      <c r="F513" s="122"/>
      <c r="G513" s="122"/>
      <c r="H513" s="122"/>
      <c r="I513" s="330"/>
      <c r="J513" s="330"/>
      <c r="K513" s="122"/>
      <c r="L513" s="122"/>
      <c r="M513" s="122"/>
      <c r="N513" s="330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</row>
    <row r="514">
      <c r="A514" s="122"/>
      <c r="B514" s="122"/>
      <c r="C514" s="330"/>
      <c r="D514" s="122"/>
      <c r="E514" s="330"/>
      <c r="F514" s="122"/>
      <c r="G514" s="122"/>
      <c r="H514" s="122"/>
      <c r="I514" s="330"/>
      <c r="J514" s="330"/>
      <c r="K514" s="122"/>
      <c r="L514" s="122"/>
      <c r="M514" s="122"/>
      <c r="N514" s="330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</row>
    <row r="515">
      <c r="A515" s="122"/>
      <c r="B515" s="122"/>
      <c r="C515" s="330"/>
      <c r="D515" s="122"/>
      <c r="E515" s="330"/>
      <c r="F515" s="122"/>
      <c r="G515" s="122"/>
      <c r="H515" s="122"/>
      <c r="I515" s="330"/>
      <c r="J515" s="330"/>
      <c r="K515" s="122"/>
      <c r="L515" s="122"/>
      <c r="M515" s="122"/>
      <c r="N515" s="330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</row>
    <row r="516">
      <c r="A516" s="122"/>
      <c r="B516" s="122"/>
      <c r="C516" s="330"/>
      <c r="D516" s="122"/>
      <c r="E516" s="330"/>
      <c r="F516" s="122"/>
      <c r="G516" s="122"/>
      <c r="H516" s="122"/>
      <c r="I516" s="330"/>
      <c r="J516" s="330"/>
      <c r="K516" s="122"/>
      <c r="L516" s="122"/>
      <c r="M516" s="122"/>
      <c r="N516" s="330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</row>
    <row r="517">
      <c r="A517" s="122"/>
      <c r="B517" s="122"/>
      <c r="C517" s="330"/>
      <c r="D517" s="122"/>
      <c r="E517" s="330"/>
      <c r="F517" s="122"/>
      <c r="G517" s="122"/>
      <c r="H517" s="122"/>
      <c r="I517" s="330"/>
      <c r="J517" s="330"/>
      <c r="K517" s="122"/>
      <c r="L517" s="122"/>
      <c r="M517" s="122"/>
      <c r="N517" s="330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</row>
    <row r="518">
      <c r="A518" s="122"/>
      <c r="B518" s="122"/>
      <c r="C518" s="330"/>
      <c r="D518" s="122"/>
      <c r="E518" s="330"/>
      <c r="F518" s="122"/>
      <c r="G518" s="122"/>
      <c r="H518" s="122"/>
      <c r="I518" s="330"/>
      <c r="J518" s="330"/>
      <c r="K518" s="122"/>
      <c r="L518" s="122"/>
      <c r="M518" s="122"/>
      <c r="N518" s="330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</row>
    <row r="519">
      <c r="A519" s="122"/>
      <c r="B519" s="122"/>
      <c r="C519" s="330"/>
      <c r="D519" s="122"/>
      <c r="E519" s="330"/>
      <c r="F519" s="122"/>
      <c r="G519" s="122"/>
      <c r="H519" s="122"/>
      <c r="I519" s="330"/>
      <c r="J519" s="330"/>
      <c r="K519" s="122"/>
      <c r="L519" s="122"/>
      <c r="M519" s="122"/>
      <c r="N519" s="330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</row>
    <row r="520">
      <c r="A520" s="122"/>
      <c r="B520" s="122"/>
      <c r="C520" s="330"/>
      <c r="D520" s="122"/>
      <c r="E520" s="330"/>
      <c r="F520" s="122"/>
      <c r="G520" s="122"/>
      <c r="H520" s="122"/>
      <c r="I520" s="330"/>
      <c r="J520" s="330"/>
      <c r="K520" s="122"/>
      <c r="L520" s="122"/>
      <c r="M520" s="122"/>
      <c r="N520" s="330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</row>
    <row r="521">
      <c r="A521" s="122"/>
      <c r="B521" s="122"/>
      <c r="C521" s="330"/>
      <c r="D521" s="122"/>
      <c r="E521" s="330"/>
      <c r="F521" s="122"/>
      <c r="G521" s="122"/>
      <c r="H521" s="122"/>
      <c r="I521" s="330"/>
      <c r="J521" s="330"/>
      <c r="K521" s="122"/>
      <c r="L521" s="122"/>
      <c r="M521" s="122"/>
      <c r="N521" s="330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</row>
    <row r="522">
      <c r="A522" s="122"/>
      <c r="B522" s="122"/>
      <c r="C522" s="330"/>
      <c r="D522" s="122"/>
      <c r="E522" s="330"/>
      <c r="F522" s="122"/>
      <c r="G522" s="122"/>
      <c r="H522" s="122"/>
      <c r="I522" s="330"/>
      <c r="J522" s="330"/>
      <c r="K522" s="122"/>
      <c r="L522" s="122"/>
      <c r="M522" s="122"/>
      <c r="N522" s="330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</row>
    <row r="523">
      <c r="A523" s="122"/>
      <c r="B523" s="122"/>
      <c r="C523" s="330"/>
      <c r="D523" s="122"/>
      <c r="E523" s="330"/>
      <c r="F523" s="122"/>
      <c r="G523" s="122"/>
      <c r="H523" s="122"/>
      <c r="I523" s="330"/>
      <c r="J523" s="330"/>
      <c r="K523" s="122"/>
      <c r="L523" s="122"/>
      <c r="M523" s="122"/>
      <c r="N523" s="330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</row>
    <row r="524">
      <c r="A524" s="122"/>
      <c r="B524" s="122"/>
      <c r="C524" s="330"/>
      <c r="D524" s="122"/>
      <c r="E524" s="330"/>
      <c r="F524" s="122"/>
      <c r="G524" s="122"/>
      <c r="H524" s="122"/>
      <c r="I524" s="330"/>
      <c r="J524" s="330"/>
      <c r="K524" s="122"/>
      <c r="L524" s="122"/>
      <c r="M524" s="122"/>
      <c r="N524" s="330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</row>
    <row r="525">
      <c r="A525" s="122"/>
      <c r="B525" s="122"/>
      <c r="C525" s="330"/>
      <c r="D525" s="122"/>
      <c r="E525" s="330"/>
      <c r="F525" s="122"/>
      <c r="G525" s="122"/>
      <c r="H525" s="122"/>
      <c r="I525" s="330"/>
      <c r="J525" s="330"/>
      <c r="K525" s="122"/>
      <c r="L525" s="122"/>
      <c r="M525" s="122"/>
      <c r="N525" s="330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</row>
    <row r="526">
      <c r="A526" s="122"/>
      <c r="B526" s="122"/>
      <c r="C526" s="330"/>
      <c r="D526" s="122"/>
      <c r="E526" s="330"/>
      <c r="F526" s="122"/>
      <c r="G526" s="122"/>
      <c r="H526" s="122"/>
      <c r="I526" s="330"/>
      <c r="J526" s="330"/>
      <c r="K526" s="122"/>
      <c r="L526" s="122"/>
      <c r="M526" s="122"/>
      <c r="N526" s="330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</row>
    <row r="527">
      <c r="A527" s="122"/>
      <c r="B527" s="122"/>
      <c r="C527" s="330"/>
      <c r="D527" s="122"/>
      <c r="E527" s="330"/>
      <c r="F527" s="122"/>
      <c r="G527" s="122"/>
      <c r="H527" s="122"/>
      <c r="I527" s="330"/>
      <c r="J527" s="330"/>
      <c r="K527" s="122"/>
      <c r="L527" s="122"/>
      <c r="M527" s="122"/>
      <c r="N527" s="330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</row>
    <row r="528">
      <c r="A528" s="122"/>
      <c r="B528" s="122"/>
      <c r="C528" s="330"/>
      <c r="D528" s="122"/>
      <c r="E528" s="330"/>
      <c r="F528" s="122"/>
      <c r="G528" s="122"/>
      <c r="H528" s="122"/>
      <c r="I528" s="330"/>
      <c r="J528" s="330"/>
      <c r="K528" s="122"/>
      <c r="L528" s="122"/>
      <c r="M528" s="122"/>
      <c r="N528" s="330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</row>
    <row r="529">
      <c r="A529" s="122"/>
      <c r="B529" s="122"/>
      <c r="C529" s="330"/>
      <c r="D529" s="122"/>
      <c r="E529" s="330"/>
      <c r="F529" s="122"/>
      <c r="G529" s="122"/>
      <c r="H529" s="122"/>
      <c r="I529" s="330"/>
      <c r="J529" s="330"/>
      <c r="K529" s="122"/>
      <c r="L529" s="122"/>
      <c r="M529" s="122"/>
      <c r="N529" s="330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</row>
    <row r="530">
      <c r="A530" s="122"/>
      <c r="B530" s="122"/>
      <c r="C530" s="330"/>
      <c r="D530" s="122"/>
      <c r="E530" s="330"/>
      <c r="F530" s="122"/>
      <c r="G530" s="122"/>
      <c r="H530" s="122"/>
      <c r="I530" s="330"/>
      <c r="J530" s="330"/>
      <c r="K530" s="122"/>
      <c r="L530" s="122"/>
      <c r="M530" s="122"/>
      <c r="N530" s="330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</row>
    <row r="531">
      <c r="A531" s="122"/>
      <c r="B531" s="122"/>
      <c r="C531" s="330"/>
      <c r="D531" s="122"/>
      <c r="E531" s="330"/>
      <c r="F531" s="122"/>
      <c r="G531" s="122"/>
      <c r="H531" s="122"/>
      <c r="I531" s="330"/>
      <c r="J531" s="330"/>
      <c r="K531" s="122"/>
      <c r="L531" s="122"/>
      <c r="M531" s="122"/>
      <c r="N531" s="330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</row>
    <row r="532">
      <c r="A532" s="122"/>
      <c r="B532" s="122"/>
      <c r="C532" s="330"/>
      <c r="D532" s="122"/>
      <c r="E532" s="330"/>
      <c r="F532" s="122"/>
      <c r="G532" s="122"/>
      <c r="H532" s="122"/>
      <c r="I532" s="330"/>
      <c r="J532" s="330"/>
      <c r="K532" s="122"/>
      <c r="L532" s="122"/>
      <c r="M532" s="122"/>
      <c r="N532" s="330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</row>
    <row r="533">
      <c r="A533" s="122"/>
      <c r="B533" s="122"/>
      <c r="C533" s="330"/>
      <c r="D533" s="122"/>
      <c r="E533" s="330"/>
      <c r="F533" s="122"/>
      <c r="G533" s="122"/>
      <c r="H533" s="122"/>
      <c r="I533" s="330"/>
      <c r="J533" s="330"/>
      <c r="K533" s="122"/>
      <c r="L533" s="122"/>
      <c r="M533" s="122"/>
      <c r="N533" s="330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</row>
    <row r="534">
      <c r="A534" s="122"/>
      <c r="B534" s="122"/>
      <c r="C534" s="330"/>
      <c r="D534" s="122"/>
      <c r="E534" s="330"/>
      <c r="F534" s="122"/>
      <c r="G534" s="122"/>
      <c r="H534" s="122"/>
      <c r="I534" s="330"/>
      <c r="J534" s="330"/>
      <c r="K534" s="122"/>
      <c r="L534" s="122"/>
      <c r="M534" s="122"/>
      <c r="N534" s="330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</row>
    <row r="535">
      <c r="A535" s="122"/>
      <c r="B535" s="122"/>
      <c r="C535" s="330"/>
      <c r="D535" s="122"/>
      <c r="E535" s="330"/>
      <c r="F535" s="122"/>
      <c r="G535" s="122"/>
      <c r="H535" s="122"/>
      <c r="I535" s="330"/>
      <c r="J535" s="330"/>
      <c r="K535" s="122"/>
      <c r="L535" s="122"/>
      <c r="M535" s="122"/>
      <c r="N535" s="330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</row>
    <row r="536">
      <c r="A536" s="122"/>
      <c r="B536" s="122"/>
      <c r="C536" s="330"/>
      <c r="D536" s="122"/>
      <c r="E536" s="330"/>
      <c r="F536" s="122"/>
      <c r="G536" s="122"/>
      <c r="H536" s="122"/>
      <c r="I536" s="330"/>
      <c r="J536" s="330"/>
      <c r="K536" s="122"/>
      <c r="L536" s="122"/>
      <c r="M536" s="122"/>
      <c r="N536" s="330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</row>
    <row r="537">
      <c r="A537" s="122"/>
      <c r="B537" s="122"/>
      <c r="C537" s="330"/>
      <c r="D537" s="122"/>
      <c r="E537" s="330"/>
      <c r="F537" s="122"/>
      <c r="G537" s="122"/>
      <c r="H537" s="122"/>
      <c r="I537" s="330"/>
      <c r="J537" s="330"/>
      <c r="K537" s="122"/>
      <c r="L537" s="122"/>
      <c r="M537" s="122"/>
      <c r="N537" s="330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</row>
    <row r="538">
      <c r="A538" s="122"/>
      <c r="B538" s="122"/>
      <c r="C538" s="330"/>
      <c r="D538" s="122"/>
      <c r="E538" s="330"/>
      <c r="F538" s="122"/>
      <c r="G538" s="122"/>
      <c r="H538" s="122"/>
      <c r="I538" s="330"/>
      <c r="J538" s="330"/>
      <c r="K538" s="122"/>
      <c r="L538" s="122"/>
      <c r="M538" s="122"/>
      <c r="N538" s="330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</row>
    <row r="539">
      <c r="A539" s="122"/>
      <c r="B539" s="122"/>
      <c r="C539" s="330"/>
      <c r="D539" s="122"/>
      <c r="E539" s="330"/>
      <c r="F539" s="122"/>
      <c r="G539" s="122"/>
      <c r="H539" s="122"/>
      <c r="I539" s="330"/>
      <c r="J539" s="330"/>
      <c r="K539" s="122"/>
      <c r="L539" s="122"/>
      <c r="M539" s="122"/>
      <c r="N539" s="330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</row>
    <row r="540">
      <c r="A540" s="122"/>
      <c r="B540" s="122"/>
      <c r="C540" s="330"/>
      <c r="D540" s="122"/>
      <c r="E540" s="330"/>
      <c r="F540" s="122"/>
      <c r="G540" s="122"/>
      <c r="H540" s="122"/>
      <c r="I540" s="330"/>
      <c r="J540" s="330"/>
      <c r="K540" s="122"/>
      <c r="L540" s="122"/>
      <c r="M540" s="122"/>
      <c r="N540" s="330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</row>
    <row r="541">
      <c r="A541" s="122"/>
      <c r="B541" s="122"/>
      <c r="C541" s="330"/>
      <c r="D541" s="122"/>
      <c r="E541" s="330"/>
      <c r="F541" s="122"/>
      <c r="G541" s="122"/>
      <c r="H541" s="122"/>
      <c r="I541" s="330"/>
      <c r="J541" s="330"/>
      <c r="K541" s="122"/>
      <c r="L541" s="122"/>
      <c r="M541" s="122"/>
      <c r="N541" s="330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</row>
    <row r="542">
      <c r="A542" s="122"/>
      <c r="B542" s="122"/>
      <c r="C542" s="330"/>
      <c r="D542" s="122"/>
      <c r="E542" s="330"/>
      <c r="F542" s="122"/>
      <c r="G542" s="122"/>
      <c r="H542" s="122"/>
      <c r="I542" s="330"/>
      <c r="J542" s="330"/>
      <c r="K542" s="122"/>
      <c r="L542" s="122"/>
      <c r="M542" s="122"/>
      <c r="N542" s="330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</row>
    <row r="543">
      <c r="A543" s="122"/>
      <c r="B543" s="122"/>
      <c r="C543" s="330"/>
      <c r="D543" s="122"/>
      <c r="E543" s="330"/>
      <c r="F543" s="122"/>
      <c r="G543" s="122"/>
      <c r="H543" s="122"/>
      <c r="I543" s="330"/>
      <c r="J543" s="330"/>
      <c r="K543" s="122"/>
      <c r="L543" s="122"/>
      <c r="M543" s="122"/>
      <c r="N543" s="330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</row>
    <row r="544">
      <c r="A544" s="122"/>
      <c r="B544" s="122"/>
      <c r="C544" s="330"/>
      <c r="D544" s="122"/>
      <c r="E544" s="330"/>
      <c r="F544" s="122"/>
      <c r="G544" s="122"/>
      <c r="H544" s="122"/>
      <c r="I544" s="330"/>
      <c r="J544" s="330"/>
      <c r="K544" s="122"/>
      <c r="L544" s="122"/>
      <c r="M544" s="122"/>
      <c r="N544" s="330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</row>
    <row r="545">
      <c r="A545" s="122"/>
      <c r="B545" s="122"/>
      <c r="C545" s="330"/>
      <c r="D545" s="122"/>
      <c r="E545" s="330"/>
      <c r="F545" s="122"/>
      <c r="G545" s="122"/>
      <c r="H545" s="122"/>
      <c r="I545" s="330"/>
      <c r="J545" s="330"/>
      <c r="K545" s="122"/>
      <c r="L545" s="122"/>
      <c r="M545" s="122"/>
      <c r="N545" s="330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</row>
    <row r="546">
      <c r="A546" s="122"/>
      <c r="B546" s="122"/>
      <c r="C546" s="330"/>
      <c r="D546" s="122"/>
      <c r="E546" s="330"/>
      <c r="F546" s="122"/>
      <c r="G546" s="122"/>
      <c r="H546" s="122"/>
      <c r="I546" s="330"/>
      <c r="J546" s="330"/>
      <c r="K546" s="122"/>
      <c r="L546" s="122"/>
      <c r="M546" s="122"/>
      <c r="N546" s="330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</row>
    <row r="547">
      <c r="A547" s="122"/>
      <c r="B547" s="122"/>
      <c r="C547" s="330"/>
      <c r="D547" s="122"/>
      <c r="E547" s="330"/>
      <c r="F547" s="122"/>
      <c r="G547" s="122"/>
      <c r="H547" s="122"/>
      <c r="I547" s="330"/>
      <c r="J547" s="330"/>
      <c r="K547" s="122"/>
      <c r="L547" s="122"/>
      <c r="M547" s="122"/>
      <c r="N547" s="330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</row>
    <row r="548">
      <c r="A548" s="122"/>
      <c r="B548" s="122"/>
      <c r="C548" s="330"/>
      <c r="D548" s="122"/>
      <c r="E548" s="330"/>
      <c r="F548" s="122"/>
      <c r="G548" s="122"/>
      <c r="H548" s="122"/>
      <c r="I548" s="330"/>
      <c r="J548" s="330"/>
      <c r="K548" s="122"/>
      <c r="L548" s="122"/>
      <c r="M548" s="122"/>
      <c r="N548" s="330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</row>
    <row r="549">
      <c r="A549" s="122"/>
      <c r="B549" s="122"/>
      <c r="C549" s="330"/>
      <c r="D549" s="122"/>
      <c r="E549" s="330"/>
      <c r="F549" s="122"/>
      <c r="G549" s="122"/>
      <c r="H549" s="122"/>
      <c r="I549" s="330"/>
      <c r="J549" s="330"/>
      <c r="K549" s="122"/>
      <c r="L549" s="122"/>
      <c r="M549" s="122"/>
      <c r="N549" s="330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</row>
    <row r="550">
      <c r="A550" s="122"/>
      <c r="B550" s="122"/>
      <c r="C550" s="330"/>
      <c r="D550" s="122"/>
      <c r="E550" s="330"/>
      <c r="F550" s="122"/>
      <c r="G550" s="122"/>
      <c r="H550" s="122"/>
      <c r="I550" s="330"/>
      <c r="J550" s="330"/>
      <c r="K550" s="122"/>
      <c r="L550" s="122"/>
      <c r="M550" s="122"/>
      <c r="N550" s="330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</row>
    <row r="551">
      <c r="A551" s="122"/>
      <c r="B551" s="122"/>
      <c r="C551" s="330"/>
      <c r="D551" s="122"/>
      <c r="E551" s="330"/>
      <c r="F551" s="122"/>
      <c r="G551" s="122"/>
      <c r="H551" s="122"/>
      <c r="I551" s="330"/>
      <c r="J551" s="330"/>
      <c r="K551" s="122"/>
      <c r="L551" s="122"/>
      <c r="M551" s="122"/>
      <c r="N551" s="330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</row>
    <row r="552">
      <c r="A552" s="122"/>
      <c r="B552" s="122"/>
      <c r="C552" s="330"/>
      <c r="D552" s="122"/>
      <c r="E552" s="330"/>
      <c r="F552" s="122"/>
      <c r="G552" s="122"/>
      <c r="H552" s="122"/>
      <c r="I552" s="330"/>
      <c r="J552" s="330"/>
      <c r="K552" s="122"/>
      <c r="L552" s="122"/>
      <c r="M552" s="122"/>
      <c r="N552" s="330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</row>
    <row r="553">
      <c r="A553" s="122"/>
      <c r="B553" s="122"/>
      <c r="C553" s="330"/>
      <c r="D553" s="122"/>
      <c r="E553" s="330"/>
      <c r="F553" s="122"/>
      <c r="G553" s="122"/>
      <c r="H553" s="122"/>
      <c r="I553" s="330"/>
      <c r="J553" s="330"/>
      <c r="K553" s="122"/>
      <c r="L553" s="122"/>
      <c r="M553" s="122"/>
      <c r="N553" s="330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</row>
    <row r="554">
      <c r="A554" s="122"/>
      <c r="B554" s="122"/>
      <c r="C554" s="330"/>
      <c r="D554" s="122"/>
      <c r="E554" s="330"/>
      <c r="F554" s="122"/>
      <c r="G554" s="122"/>
      <c r="H554" s="122"/>
      <c r="I554" s="330"/>
      <c r="J554" s="330"/>
      <c r="K554" s="122"/>
      <c r="L554" s="122"/>
      <c r="M554" s="122"/>
      <c r="N554" s="330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</row>
    <row r="555">
      <c r="A555" s="122"/>
      <c r="B555" s="122"/>
      <c r="C555" s="330"/>
      <c r="D555" s="122"/>
      <c r="E555" s="330"/>
      <c r="F555" s="122"/>
      <c r="G555" s="122"/>
      <c r="H555" s="122"/>
      <c r="I555" s="330"/>
      <c r="J555" s="330"/>
      <c r="K555" s="122"/>
      <c r="L555" s="122"/>
      <c r="M555" s="122"/>
      <c r="N555" s="330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</row>
    <row r="556">
      <c r="A556" s="122"/>
      <c r="B556" s="122"/>
      <c r="C556" s="330"/>
      <c r="D556" s="122"/>
      <c r="E556" s="330"/>
      <c r="F556" s="122"/>
      <c r="G556" s="122"/>
      <c r="H556" s="122"/>
      <c r="I556" s="330"/>
      <c r="J556" s="330"/>
      <c r="K556" s="122"/>
      <c r="L556" s="122"/>
      <c r="M556" s="122"/>
      <c r="N556" s="330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</row>
    <row r="557">
      <c r="A557" s="122"/>
      <c r="B557" s="122"/>
      <c r="C557" s="330"/>
      <c r="D557" s="122"/>
      <c r="E557" s="330"/>
      <c r="F557" s="122"/>
      <c r="G557" s="122"/>
      <c r="H557" s="122"/>
      <c r="I557" s="330"/>
      <c r="J557" s="330"/>
      <c r="K557" s="122"/>
      <c r="L557" s="122"/>
      <c r="M557" s="122"/>
      <c r="N557" s="330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</row>
    <row r="558">
      <c r="A558" s="122"/>
      <c r="B558" s="122"/>
      <c r="C558" s="330"/>
      <c r="D558" s="122"/>
      <c r="E558" s="330"/>
      <c r="F558" s="122"/>
      <c r="G558" s="122"/>
      <c r="H558" s="122"/>
      <c r="I558" s="330"/>
      <c r="J558" s="330"/>
      <c r="K558" s="122"/>
      <c r="L558" s="122"/>
      <c r="M558" s="122"/>
      <c r="N558" s="330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</row>
    <row r="559">
      <c r="A559" s="122"/>
      <c r="B559" s="122"/>
      <c r="C559" s="330"/>
      <c r="D559" s="122"/>
      <c r="E559" s="330"/>
      <c r="F559" s="122"/>
      <c r="G559" s="122"/>
      <c r="H559" s="122"/>
      <c r="I559" s="330"/>
      <c r="J559" s="330"/>
      <c r="K559" s="122"/>
      <c r="L559" s="122"/>
      <c r="M559" s="122"/>
      <c r="N559" s="330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</row>
    <row r="560">
      <c r="A560" s="122"/>
      <c r="B560" s="122"/>
      <c r="C560" s="330"/>
      <c r="D560" s="122"/>
      <c r="E560" s="330"/>
      <c r="F560" s="122"/>
      <c r="G560" s="122"/>
      <c r="H560" s="122"/>
      <c r="I560" s="330"/>
      <c r="J560" s="330"/>
      <c r="K560" s="122"/>
      <c r="L560" s="122"/>
      <c r="M560" s="122"/>
      <c r="N560" s="330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</row>
    <row r="561">
      <c r="A561" s="122"/>
      <c r="B561" s="122"/>
      <c r="C561" s="330"/>
      <c r="D561" s="122"/>
      <c r="E561" s="330"/>
      <c r="F561" s="122"/>
      <c r="G561" s="122"/>
      <c r="H561" s="122"/>
      <c r="I561" s="330"/>
      <c r="J561" s="330"/>
      <c r="K561" s="122"/>
      <c r="L561" s="122"/>
      <c r="M561" s="122"/>
      <c r="N561" s="330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</row>
    <row r="562">
      <c r="A562" s="122"/>
      <c r="B562" s="122"/>
      <c r="C562" s="330"/>
      <c r="D562" s="122"/>
      <c r="E562" s="330"/>
      <c r="F562" s="122"/>
      <c r="G562" s="122"/>
      <c r="H562" s="122"/>
      <c r="I562" s="330"/>
      <c r="J562" s="330"/>
      <c r="K562" s="122"/>
      <c r="L562" s="122"/>
      <c r="M562" s="122"/>
      <c r="N562" s="330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</row>
    <row r="563">
      <c r="A563" s="122"/>
      <c r="B563" s="122"/>
      <c r="C563" s="330"/>
      <c r="D563" s="122"/>
      <c r="E563" s="330"/>
      <c r="F563" s="122"/>
      <c r="G563" s="122"/>
      <c r="H563" s="122"/>
      <c r="I563" s="330"/>
      <c r="J563" s="330"/>
      <c r="K563" s="122"/>
      <c r="L563" s="122"/>
      <c r="M563" s="122"/>
      <c r="N563" s="330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</row>
    <row r="564">
      <c r="A564" s="122"/>
      <c r="B564" s="122"/>
      <c r="C564" s="330"/>
      <c r="D564" s="122"/>
      <c r="E564" s="330"/>
      <c r="F564" s="122"/>
      <c r="G564" s="122"/>
      <c r="H564" s="122"/>
      <c r="I564" s="330"/>
      <c r="J564" s="330"/>
      <c r="K564" s="122"/>
      <c r="L564" s="122"/>
      <c r="M564" s="122"/>
      <c r="N564" s="330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</row>
    <row r="565">
      <c r="A565" s="122"/>
      <c r="B565" s="122"/>
      <c r="C565" s="330"/>
      <c r="D565" s="122"/>
      <c r="E565" s="330"/>
      <c r="F565" s="122"/>
      <c r="G565" s="122"/>
      <c r="H565" s="122"/>
      <c r="I565" s="330"/>
      <c r="J565" s="330"/>
      <c r="K565" s="122"/>
      <c r="L565" s="122"/>
      <c r="M565" s="122"/>
      <c r="N565" s="330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</row>
    <row r="566">
      <c r="A566" s="122"/>
      <c r="B566" s="122"/>
      <c r="C566" s="330"/>
      <c r="D566" s="122"/>
      <c r="E566" s="330"/>
      <c r="F566" s="122"/>
      <c r="G566" s="122"/>
      <c r="H566" s="122"/>
      <c r="I566" s="330"/>
      <c r="J566" s="330"/>
      <c r="K566" s="122"/>
      <c r="L566" s="122"/>
      <c r="M566" s="122"/>
      <c r="N566" s="330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</row>
    <row r="567">
      <c r="A567" s="122"/>
      <c r="B567" s="122"/>
      <c r="C567" s="330"/>
      <c r="D567" s="122"/>
      <c r="E567" s="330"/>
      <c r="F567" s="122"/>
      <c r="G567" s="122"/>
      <c r="H567" s="122"/>
      <c r="I567" s="330"/>
      <c r="J567" s="330"/>
      <c r="K567" s="122"/>
      <c r="L567" s="122"/>
      <c r="M567" s="122"/>
      <c r="N567" s="330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</row>
    <row r="568">
      <c r="A568" s="122"/>
      <c r="B568" s="122"/>
      <c r="C568" s="330"/>
      <c r="D568" s="122"/>
      <c r="E568" s="330"/>
      <c r="F568" s="122"/>
      <c r="G568" s="122"/>
      <c r="H568" s="122"/>
      <c r="I568" s="330"/>
      <c r="J568" s="330"/>
      <c r="K568" s="122"/>
      <c r="L568" s="122"/>
      <c r="M568" s="122"/>
      <c r="N568" s="330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</row>
    <row r="569">
      <c r="A569" s="122"/>
      <c r="B569" s="122"/>
      <c r="C569" s="330"/>
      <c r="D569" s="122"/>
      <c r="E569" s="330"/>
      <c r="F569" s="122"/>
      <c r="G569" s="122"/>
      <c r="H569" s="122"/>
      <c r="I569" s="330"/>
      <c r="J569" s="330"/>
      <c r="K569" s="122"/>
      <c r="L569" s="122"/>
      <c r="M569" s="122"/>
      <c r="N569" s="330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</row>
    <row r="570">
      <c r="A570" s="122"/>
      <c r="B570" s="122"/>
      <c r="C570" s="330"/>
      <c r="D570" s="122"/>
      <c r="E570" s="330"/>
      <c r="F570" s="122"/>
      <c r="G570" s="122"/>
      <c r="H570" s="122"/>
      <c r="I570" s="330"/>
      <c r="J570" s="330"/>
      <c r="K570" s="122"/>
      <c r="L570" s="122"/>
      <c r="M570" s="122"/>
      <c r="N570" s="330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</row>
    <row r="571">
      <c r="A571" s="122"/>
      <c r="B571" s="122"/>
      <c r="C571" s="330"/>
      <c r="D571" s="122"/>
      <c r="E571" s="330"/>
      <c r="F571" s="122"/>
      <c r="G571" s="122"/>
      <c r="H571" s="122"/>
      <c r="I571" s="330"/>
      <c r="J571" s="330"/>
      <c r="K571" s="122"/>
      <c r="L571" s="122"/>
      <c r="M571" s="122"/>
      <c r="N571" s="330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</row>
    <row r="572">
      <c r="A572" s="122"/>
      <c r="B572" s="122"/>
      <c r="C572" s="330"/>
      <c r="D572" s="122"/>
      <c r="E572" s="330"/>
      <c r="F572" s="122"/>
      <c r="G572" s="122"/>
      <c r="H572" s="122"/>
      <c r="I572" s="330"/>
      <c r="J572" s="330"/>
      <c r="K572" s="122"/>
      <c r="L572" s="122"/>
      <c r="M572" s="122"/>
      <c r="N572" s="330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</row>
    <row r="573">
      <c r="A573" s="122"/>
      <c r="B573" s="122"/>
      <c r="C573" s="330"/>
      <c r="D573" s="122"/>
      <c r="E573" s="330"/>
      <c r="F573" s="122"/>
      <c r="G573" s="122"/>
      <c r="H573" s="122"/>
      <c r="I573" s="330"/>
      <c r="J573" s="330"/>
      <c r="K573" s="122"/>
      <c r="L573" s="122"/>
      <c r="M573" s="122"/>
      <c r="N573" s="330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</row>
    <row r="574">
      <c r="A574" s="122"/>
      <c r="B574" s="122"/>
      <c r="C574" s="330"/>
      <c r="D574" s="122"/>
      <c r="E574" s="330"/>
      <c r="F574" s="122"/>
      <c r="G574" s="122"/>
      <c r="H574" s="122"/>
      <c r="I574" s="330"/>
      <c r="J574" s="330"/>
      <c r="K574" s="122"/>
      <c r="L574" s="122"/>
      <c r="M574" s="122"/>
      <c r="N574" s="330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</row>
    <row r="575">
      <c r="A575" s="122"/>
      <c r="B575" s="122"/>
      <c r="C575" s="330"/>
      <c r="D575" s="122"/>
      <c r="E575" s="330"/>
      <c r="F575" s="122"/>
      <c r="G575" s="122"/>
      <c r="H575" s="122"/>
      <c r="I575" s="330"/>
      <c r="J575" s="330"/>
      <c r="K575" s="122"/>
      <c r="L575" s="122"/>
      <c r="M575" s="122"/>
      <c r="N575" s="330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</row>
    <row r="576">
      <c r="A576" s="122"/>
      <c r="B576" s="122"/>
      <c r="C576" s="330"/>
      <c r="D576" s="122"/>
      <c r="E576" s="330"/>
      <c r="F576" s="122"/>
      <c r="G576" s="122"/>
      <c r="H576" s="122"/>
      <c r="I576" s="330"/>
      <c r="J576" s="330"/>
      <c r="K576" s="122"/>
      <c r="L576" s="122"/>
      <c r="M576" s="122"/>
      <c r="N576" s="330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</row>
    <row r="577">
      <c r="A577" s="122"/>
      <c r="B577" s="122"/>
      <c r="C577" s="330"/>
      <c r="D577" s="122"/>
      <c r="E577" s="330"/>
      <c r="F577" s="122"/>
      <c r="G577" s="122"/>
      <c r="H577" s="122"/>
      <c r="I577" s="330"/>
      <c r="J577" s="330"/>
      <c r="K577" s="122"/>
      <c r="L577" s="122"/>
      <c r="M577" s="122"/>
      <c r="N577" s="330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</row>
    <row r="578">
      <c r="A578" s="122"/>
      <c r="B578" s="122"/>
      <c r="C578" s="330"/>
      <c r="D578" s="122"/>
      <c r="E578" s="330"/>
      <c r="F578" s="122"/>
      <c r="G578" s="122"/>
      <c r="H578" s="122"/>
      <c r="I578" s="330"/>
      <c r="J578" s="330"/>
      <c r="K578" s="122"/>
      <c r="L578" s="122"/>
      <c r="M578" s="122"/>
      <c r="N578" s="330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</row>
    <row r="579">
      <c r="A579" s="122"/>
      <c r="B579" s="122"/>
      <c r="C579" s="330"/>
      <c r="D579" s="122"/>
      <c r="E579" s="330"/>
      <c r="F579" s="122"/>
      <c r="G579" s="122"/>
      <c r="H579" s="122"/>
      <c r="I579" s="330"/>
      <c r="J579" s="330"/>
      <c r="K579" s="122"/>
      <c r="L579" s="122"/>
      <c r="M579" s="122"/>
      <c r="N579" s="330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>
      <c r="A580" s="122"/>
      <c r="B580" s="122"/>
      <c r="C580" s="330"/>
      <c r="D580" s="122"/>
      <c r="E580" s="330"/>
      <c r="F580" s="122"/>
      <c r="G580" s="122"/>
      <c r="H580" s="122"/>
      <c r="I580" s="330"/>
      <c r="J580" s="330"/>
      <c r="K580" s="122"/>
      <c r="L580" s="122"/>
      <c r="M580" s="122"/>
      <c r="N580" s="330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</row>
    <row r="581">
      <c r="A581" s="122"/>
      <c r="B581" s="122"/>
      <c r="C581" s="330"/>
      <c r="D581" s="122"/>
      <c r="E581" s="330"/>
      <c r="F581" s="122"/>
      <c r="G581" s="122"/>
      <c r="H581" s="122"/>
      <c r="I581" s="330"/>
      <c r="J581" s="330"/>
      <c r="K581" s="122"/>
      <c r="L581" s="122"/>
      <c r="M581" s="122"/>
      <c r="N581" s="330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</row>
    <row r="582">
      <c r="A582" s="122"/>
      <c r="B582" s="122"/>
      <c r="C582" s="330"/>
      <c r="D582" s="122"/>
      <c r="E582" s="330"/>
      <c r="F582" s="122"/>
      <c r="G582" s="122"/>
      <c r="H582" s="122"/>
      <c r="I582" s="330"/>
      <c r="J582" s="330"/>
      <c r="K582" s="122"/>
      <c r="L582" s="122"/>
      <c r="M582" s="122"/>
      <c r="N582" s="330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</row>
    <row r="583">
      <c r="A583" s="122"/>
      <c r="B583" s="122"/>
      <c r="C583" s="330"/>
      <c r="D583" s="122"/>
      <c r="E583" s="330"/>
      <c r="F583" s="122"/>
      <c r="G583" s="122"/>
      <c r="H583" s="122"/>
      <c r="I583" s="330"/>
      <c r="J583" s="330"/>
      <c r="K583" s="122"/>
      <c r="L583" s="122"/>
      <c r="M583" s="122"/>
      <c r="N583" s="330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</row>
    <row r="584">
      <c r="A584" s="122"/>
      <c r="B584" s="122"/>
      <c r="C584" s="330"/>
      <c r="D584" s="122"/>
      <c r="E584" s="330"/>
      <c r="F584" s="122"/>
      <c r="G584" s="122"/>
      <c r="H584" s="122"/>
      <c r="I584" s="330"/>
      <c r="J584" s="330"/>
      <c r="K584" s="122"/>
      <c r="L584" s="122"/>
      <c r="M584" s="122"/>
      <c r="N584" s="330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</row>
    <row r="585">
      <c r="A585" s="122"/>
      <c r="B585" s="122"/>
      <c r="C585" s="330"/>
      <c r="D585" s="122"/>
      <c r="E585" s="330"/>
      <c r="F585" s="122"/>
      <c r="G585" s="122"/>
      <c r="H585" s="122"/>
      <c r="I585" s="330"/>
      <c r="J585" s="330"/>
      <c r="K585" s="122"/>
      <c r="L585" s="122"/>
      <c r="M585" s="122"/>
      <c r="N585" s="330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</row>
    <row r="586">
      <c r="A586" s="122"/>
      <c r="B586" s="122"/>
      <c r="C586" s="330"/>
      <c r="D586" s="122"/>
      <c r="E586" s="330"/>
      <c r="F586" s="122"/>
      <c r="G586" s="122"/>
      <c r="H586" s="122"/>
      <c r="I586" s="330"/>
      <c r="J586" s="330"/>
      <c r="K586" s="122"/>
      <c r="L586" s="122"/>
      <c r="M586" s="122"/>
      <c r="N586" s="330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</row>
    <row r="587">
      <c r="A587" s="122"/>
      <c r="B587" s="122"/>
      <c r="C587" s="330"/>
      <c r="D587" s="122"/>
      <c r="E587" s="330"/>
      <c r="F587" s="122"/>
      <c r="G587" s="122"/>
      <c r="H587" s="122"/>
      <c r="I587" s="330"/>
      <c r="J587" s="330"/>
      <c r="K587" s="122"/>
      <c r="L587" s="122"/>
      <c r="M587" s="122"/>
      <c r="N587" s="330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>
      <c r="A588" s="122"/>
      <c r="B588" s="122"/>
      <c r="C588" s="330"/>
      <c r="D588" s="122"/>
      <c r="E588" s="330"/>
      <c r="F588" s="122"/>
      <c r="G588" s="122"/>
      <c r="H588" s="122"/>
      <c r="I588" s="330"/>
      <c r="J588" s="330"/>
      <c r="K588" s="122"/>
      <c r="L588" s="122"/>
      <c r="M588" s="122"/>
      <c r="N588" s="330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</row>
    <row r="589">
      <c r="A589" s="122"/>
      <c r="B589" s="122"/>
      <c r="C589" s="330"/>
      <c r="D589" s="122"/>
      <c r="E589" s="330"/>
      <c r="F589" s="122"/>
      <c r="G589" s="122"/>
      <c r="H589" s="122"/>
      <c r="I589" s="330"/>
      <c r="J589" s="330"/>
      <c r="K589" s="122"/>
      <c r="L589" s="122"/>
      <c r="M589" s="122"/>
      <c r="N589" s="330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</row>
    <row r="590">
      <c r="A590" s="122"/>
      <c r="B590" s="122"/>
      <c r="C590" s="330"/>
      <c r="D590" s="122"/>
      <c r="E590" s="330"/>
      <c r="F590" s="122"/>
      <c r="G590" s="122"/>
      <c r="H590" s="122"/>
      <c r="I590" s="330"/>
      <c r="J590" s="330"/>
      <c r="K590" s="122"/>
      <c r="L590" s="122"/>
      <c r="M590" s="122"/>
      <c r="N590" s="330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</row>
    <row r="591">
      <c r="A591" s="122"/>
      <c r="B591" s="122"/>
      <c r="C591" s="330"/>
      <c r="D591" s="122"/>
      <c r="E591" s="330"/>
      <c r="F591" s="122"/>
      <c r="G591" s="122"/>
      <c r="H591" s="122"/>
      <c r="I591" s="330"/>
      <c r="J591" s="330"/>
      <c r="K591" s="122"/>
      <c r="L591" s="122"/>
      <c r="M591" s="122"/>
      <c r="N591" s="330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</row>
    <row r="592">
      <c r="A592" s="122"/>
      <c r="B592" s="122"/>
      <c r="C592" s="330"/>
      <c r="D592" s="122"/>
      <c r="E592" s="330"/>
      <c r="F592" s="122"/>
      <c r="G592" s="122"/>
      <c r="H592" s="122"/>
      <c r="I592" s="330"/>
      <c r="J592" s="330"/>
      <c r="K592" s="122"/>
      <c r="L592" s="122"/>
      <c r="M592" s="122"/>
      <c r="N592" s="330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</row>
    <row r="593">
      <c r="A593" s="122"/>
      <c r="B593" s="122"/>
      <c r="C593" s="330"/>
      <c r="D593" s="122"/>
      <c r="E593" s="330"/>
      <c r="F593" s="122"/>
      <c r="G593" s="122"/>
      <c r="H593" s="122"/>
      <c r="I593" s="330"/>
      <c r="J593" s="330"/>
      <c r="K593" s="122"/>
      <c r="L593" s="122"/>
      <c r="M593" s="122"/>
      <c r="N593" s="330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</row>
    <row r="594">
      <c r="A594" s="122"/>
      <c r="B594" s="122"/>
      <c r="C594" s="330"/>
      <c r="D594" s="122"/>
      <c r="E594" s="330"/>
      <c r="F594" s="122"/>
      <c r="G594" s="122"/>
      <c r="H594" s="122"/>
      <c r="I594" s="330"/>
      <c r="J594" s="330"/>
      <c r="K594" s="122"/>
      <c r="L594" s="122"/>
      <c r="M594" s="122"/>
      <c r="N594" s="330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</row>
    <row r="595">
      <c r="A595" s="122"/>
      <c r="B595" s="122"/>
      <c r="C595" s="330"/>
      <c r="D595" s="122"/>
      <c r="E595" s="330"/>
      <c r="F595" s="122"/>
      <c r="G595" s="122"/>
      <c r="H595" s="122"/>
      <c r="I595" s="330"/>
      <c r="J595" s="330"/>
      <c r="K595" s="122"/>
      <c r="L595" s="122"/>
      <c r="M595" s="122"/>
      <c r="N595" s="330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</row>
    <row r="596">
      <c r="A596" s="122"/>
      <c r="B596" s="122"/>
      <c r="C596" s="330"/>
      <c r="D596" s="122"/>
      <c r="E596" s="330"/>
      <c r="F596" s="122"/>
      <c r="G596" s="122"/>
      <c r="H596" s="122"/>
      <c r="I596" s="330"/>
      <c r="J596" s="330"/>
      <c r="K596" s="122"/>
      <c r="L596" s="122"/>
      <c r="M596" s="122"/>
      <c r="N596" s="330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</row>
    <row r="597">
      <c r="A597" s="122"/>
      <c r="B597" s="122"/>
      <c r="C597" s="330"/>
      <c r="D597" s="122"/>
      <c r="E597" s="330"/>
      <c r="F597" s="122"/>
      <c r="G597" s="122"/>
      <c r="H597" s="122"/>
      <c r="I597" s="330"/>
      <c r="J597" s="330"/>
      <c r="K597" s="122"/>
      <c r="L597" s="122"/>
      <c r="M597" s="122"/>
      <c r="N597" s="330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</row>
    <row r="598">
      <c r="A598" s="122"/>
      <c r="B598" s="122"/>
      <c r="C598" s="330"/>
      <c r="D598" s="122"/>
      <c r="E598" s="330"/>
      <c r="F598" s="122"/>
      <c r="G598" s="122"/>
      <c r="H598" s="122"/>
      <c r="I598" s="330"/>
      <c r="J598" s="330"/>
      <c r="K598" s="122"/>
      <c r="L598" s="122"/>
      <c r="M598" s="122"/>
      <c r="N598" s="330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</row>
    <row r="599">
      <c r="A599" s="122"/>
      <c r="B599" s="122"/>
      <c r="C599" s="330"/>
      <c r="D599" s="122"/>
      <c r="E599" s="330"/>
      <c r="F599" s="122"/>
      <c r="G599" s="122"/>
      <c r="H599" s="122"/>
      <c r="I599" s="330"/>
      <c r="J599" s="330"/>
      <c r="K599" s="122"/>
      <c r="L599" s="122"/>
      <c r="M599" s="122"/>
      <c r="N599" s="330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</row>
    <row r="600">
      <c r="A600" s="122"/>
      <c r="B600" s="122"/>
      <c r="C600" s="330"/>
      <c r="D600" s="122"/>
      <c r="E600" s="330"/>
      <c r="F600" s="122"/>
      <c r="G600" s="122"/>
      <c r="H600" s="122"/>
      <c r="I600" s="330"/>
      <c r="J600" s="330"/>
      <c r="K600" s="122"/>
      <c r="L600" s="122"/>
      <c r="M600" s="122"/>
      <c r="N600" s="330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</row>
    <row r="601">
      <c r="A601" s="122"/>
      <c r="B601" s="122"/>
      <c r="C601" s="330"/>
      <c r="D601" s="122"/>
      <c r="E601" s="330"/>
      <c r="F601" s="122"/>
      <c r="G601" s="122"/>
      <c r="H601" s="122"/>
      <c r="I601" s="330"/>
      <c r="J601" s="330"/>
      <c r="K601" s="122"/>
      <c r="L601" s="122"/>
      <c r="M601" s="122"/>
      <c r="N601" s="330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</row>
    <row r="602">
      <c r="A602" s="122"/>
      <c r="B602" s="122"/>
      <c r="C602" s="330"/>
      <c r="D602" s="122"/>
      <c r="E602" s="330"/>
      <c r="F602" s="122"/>
      <c r="G602" s="122"/>
      <c r="H602" s="122"/>
      <c r="I602" s="330"/>
      <c r="J602" s="330"/>
      <c r="K602" s="122"/>
      <c r="L602" s="122"/>
      <c r="M602" s="122"/>
      <c r="N602" s="330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</row>
    <row r="603">
      <c r="A603" s="122"/>
      <c r="B603" s="122"/>
      <c r="C603" s="330"/>
      <c r="D603" s="122"/>
      <c r="E603" s="330"/>
      <c r="F603" s="122"/>
      <c r="G603" s="122"/>
      <c r="H603" s="122"/>
      <c r="I603" s="330"/>
      <c r="J603" s="330"/>
      <c r="K603" s="122"/>
      <c r="L603" s="122"/>
      <c r="M603" s="122"/>
      <c r="N603" s="330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</row>
    <row r="604">
      <c r="A604" s="122"/>
      <c r="B604" s="122"/>
      <c r="C604" s="330"/>
      <c r="D604" s="122"/>
      <c r="E604" s="330"/>
      <c r="F604" s="122"/>
      <c r="G604" s="122"/>
      <c r="H604" s="122"/>
      <c r="I604" s="330"/>
      <c r="J604" s="330"/>
      <c r="K604" s="122"/>
      <c r="L604" s="122"/>
      <c r="M604" s="122"/>
      <c r="N604" s="330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</row>
    <row r="605">
      <c r="A605" s="122"/>
      <c r="B605" s="122"/>
      <c r="C605" s="330"/>
      <c r="D605" s="122"/>
      <c r="E605" s="330"/>
      <c r="F605" s="122"/>
      <c r="G605" s="122"/>
      <c r="H605" s="122"/>
      <c r="I605" s="330"/>
      <c r="J605" s="330"/>
      <c r="K605" s="122"/>
      <c r="L605" s="122"/>
      <c r="M605" s="122"/>
      <c r="N605" s="330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</row>
    <row r="606">
      <c r="A606" s="122"/>
      <c r="B606" s="122"/>
      <c r="C606" s="330"/>
      <c r="D606" s="122"/>
      <c r="E606" s="330"/>
      <c r="F606" s="122"/>
      <c r="G606" s="122"/>
      <c r="H606" s="122"/>
      <c r="I606" s="330"/>
      <c r="J606" s="330"/>
      <c r="K606" s="122"/>
      <c r="L606" s="122"/>
      <c r="M606" s="122"/>
      <c r="N606" s="330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</row>
    <row r="607">
      <c r="A607" s="122"/>
      <c r="B607" s="122"/>
      <c r="C607" s="330"/>
      <c r="D607" s="122"/>
      <c r="E607" s="330"/>
      <c r="F607" s="122"/>
      <c r="G607" s="122"/>
      <c r="H607" s="122"/>
      <c r="I607" s="330"/>
      <c r="J607" s="330"/>
      <c r="K607" s="122"/>
      <c r="L607" s="122"/>
      <c r="M607" s="122"/>
      <c r="N607" s="330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</row>
    <row r="608">
      <c r="A608" s="122"/>
      <c r="B608" s="122"/>
      <c r="C608" s="330"/>
      <c r="D608" s="122"/>
      <c r="E608" s="330"/>
      <c r="F608" s="122"/>
      <c r="G608" s="122"/>
      <c r="H608" s="122"/>
      <c r="I608" s="330"/>
      <c r="J608" s="330"/>
      <c r="K608" s="122"/>
      <c r="L608" s="122"/>
      <c r="M608" s="122"/>
      <c r="N608" s="330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</row>
    <row r="609">
      <c r="A609" s="122"/>
      <c r="B609" s="122"/>
      <c r="C609" s="330"/>
      <c r="D609" s="122"/>
      <c r="E609" s="330"/>
      <c r="F609" s="122"/>
      <c r="G609" s="122"/>
      <c r="H609" s="122"/>
      <c r="I609" s="330"/>
      <c r="J609" s="330"/>
      <c r="K609" s="122"/>
      <c r="L609" s="122"/>
      <c r="M609" s="122"/>
      <c r="N609" s="330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</row>
    <row r="610">
      <c r="A610" s="122"/>
      <c r="B610" s="122"/>
      <c r="C610" s="330"/>
      <c r="D610" s="122"/>
      <c r="E610" s="330"/>
      <c r="F610" s="122"/>
      <c r="G610" s="122"/>
      <c r="H610" s="122"/>
      <c r="I610" s="330"/>
      <c r="J610" s="330"/>
      <c r="K610" s="122"/>
      <c r="L610" s="122"/>
      <c r="M610" s="122"/>
      <c r="N610" s="330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</row>
    <row r="611">
      <c r="A611" s="122"/>
      <c r="B611" s="122"/>
      <c r="C611" s="330"/>
      <c r="D611" s="122"/>
      <c r="E611" s="330"/>
      <c r="F611" s="122"/>
      <c r="G611" s="122"/>
      <c r="H611" s="122"/>
      <c r="I611" s="330"/>
      <c r="J611" s="330"/>
      <c r="K611" s="122"/>
      <c r="L611" s="122"/>
      <c r="M611" s="122"/>
      <c r="N611" s="330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</row>
    <row r="612">
      <c r="A612" s="122"/>
      <c r="B612" s="122"/>
      <c r="C612" s="330"/>
      <c r="D612" s="122"/>
      <c r="E612" s="330"/>
      <c r="F612" s="122"/>
      <c r="G612" s="122"/>
      <c r="H612" s="122"/>
      <c r="I612" s="330"/>
      <c r="J612" s="330"/>
      <c r="K612" s="122"/>
      <c r="L612" s="122"/>
      <c r="M612" s="122"/>
      <c r="N612" s="330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</row>
    <row r="613">
      <c r="A613" s="122"/>
      <c r="B613" s="122"/>
      <c r="C613" s="330"/>
      <c r="D613" s="122"/>
      <c r="E613" s="330"/>
      <c r="F613" s="122"/>
      <c r="G613" s="122"/>
      <c r="H613" s="122"/>
      <c r="I613" s="330"/>
      <c r="J613" s="330"/>
      <c r="K613" s="122"/>
      <c r="L613" s="122"/>
      <c r="M613" s="122"/>
      <c r="N613" s="330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</row>
    <row r="614">
      <c r="A614" s="122"/>
      <c r="B614" s="122"/>
      <c r="C614" s="330"/>
      <c r="D614" s="122"/>
      <c r="E614" s="330"/>
      <c r="F614" s="122"/>
      <c r="G614" s="122"/>
      <c r="H614" s="122"/>
      <c r="I614" s="330"/>
      <c r="J614" s="330"/>
      <c r="K614" s="122"/>
      <c r="L614" s="122"/>
      <c r="M614" s="122"/>
      <c r="N614" s="330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</row>
    <row r="615">
      <c r="A615" s="122"/>
      <c r="B615" s="122"/>
      <c r="C615" s="330"/>
      <c r="D615" s="122"/>
      <c r="E615" s="330"/>
      <c r="F615" s="122"/>
      <c r="G615" s="122"/>
      <c r="H615" s="122"/>
      <c r="I615" s="330"/>
      <c r="J615" s="330"/>
      <c r="K615" s="122"/>
      <c r="L615" s="122"/>
      <c r="M615" s="122"/>
      <c r="N615" s="330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</row>
    <row r="616">
      <c r="A616" s="122"/>
      <c r="B616" s="122"/>
      <c r="C616" s="330"/>
      <c r="D616" s="122"/>
      <c r="E616" s="330"/>
      <c r="F616" s="122"/>
      <c r="G616" s="122"/>
      <c r="H616" s="122"/>
      <c r="I616" s="330"/>
      <c r="J616" s="330"/>
      <c r="K616" s="122"/>
      <c r="L616" s="122"/>
      <c r="M616" s="122"/>
      <c r="N616" s="330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</row>
    <row r="617">
      <c r="A617" s="122"/>
      <c r="B617" s="122"/>
      <c r="C617" s="330"/>
      <c r="D617" s="122"/>
      <c r="E617" s="330"/>
      <c r="F617" s="122"/>
      <c r="G617" s="122"/>
      <c r="H617" s="122"/>
      <c r="I617" s="330"/>
      <c r="J617" s="330"/>
      <c r="K617" s="122"/>
      <c r="L617" s="122"/>
      <c r="M617" s="122"/>
      <c r="N617" s="330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</row>
    <row r="618">
      <c r="A618" s="122"/>
      <c r="B618" s="122"/>
      <c r="C618" s="330"/>
      <c r="D618" s="122"/>
      <c r="E618" s="330"/>
      <c r="F618" s="122"/>
      <c r="G618" s="122"/>
      <c r="H618" s="122"/>
      <c r="I618" s="330"/>
      <c r="J618" s="330"/>
      <c r="K618" s="122"/>
      <c r="L618" s="122"/>
      <c r="M618" s="122"/>
      <c r="N618" s="330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</row>
    <row r="619">
      <c r="A619" s="122"/>
      <c r="B619" s="122"/>
      <c r="C619" s="330"/>
      <c r="D619" s="122"/>
      <c r="E619" s="330"/>
      <c r="F619" s="122"/>
      <c r="G619" s="122"/>
      <c r="H619" s="122"/>
      <c r="I619" s="330"/>
      <c r="J619" s="330"/>
      <c r="K619" s="122"/>
      <c r="L619" s="122"/>
      <c r="M619" s="122"/>
      <c r="N619" s="330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</row>
    <row r="620">
      <c r="A620" s="122"/>
      <c r="B620" s="122"/>
      <c r="C620" s="330"/>
      <c r="D620" s="122"/>
      <c r="E620" s="330"/>
      <c r="F620" s="122"/>
      <c r="G620" s="122"/>
      <c r="H620" s="122"/>
      <c r="I620" s="330"/>
      <c r="J620" s="330"/>
      <c r="K620" s="122"/>
      <c r="L620" s="122"/>
      <c r="M620" s="122"/>
      <c r="N620" s="330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</row>
    <row r="621">
      <c r="A621" s="122"/>
      <c r="B621" s="122"/>
      <c r="C621" s="330"/>
      <c r="D621" s="122"/>
      <c r="E621" s="330"/>
      <c r="F621" s="122"/>
      <c r="G621" s="122"/>
      <c r="H621" s="122"/>
      <c r="I621" s="330"/>
      <c r="J621" s="330"/>
      <c r="K621" s="122"/>
      <c r="L621" s="122"/>
      <c r="M621" s="122"/>
      <c r="N621" s="330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</row>
    <row r="622">
      <c r="A622" s="122"/>
      <c r="B622" s="122"/>
      <c r="C622" s="330"/>
      <c r="D622" s="122"/>
      <c r="E622" s="330"/>
      <c r="F622" s="122"/>
      <c r="G622" s="122"/>
      <c r="H622" s="122"/>
      <c r="I622" s="330"/>
      <c r="J622" s="330"/>
      <c r="K622" s="122"/>
      <c r="L622" s="122"/>
      <c r="M622" s="122"/>
      <c r="N622" s="330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</row>
    <row r="623">
      <c r="A623" s="122"/>
      <c r="B623" s="122"/>
      <c r="C623" s="330"/>
      <c r="D623" s="122"/>
      <c r="E623" s="330"/>
      <c r="F623" s="122"/>
      <c r="G623" s="122"/>
      <c r="H623" s="122"/>
      <c r="I623" s="330"/>
      <c r="J623" s="330"/>
      <c r="K623" s="122"/>
      <c r="L623" s="122"/>
      <c r="M623" s="122"/>
      <c r="N623" s="330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</row>
    <row r="624">
      <c r="A624" s="122"/>
      <c r="B624" s="122"/>
      <c r="C624" s="330"/>
      <c r="D624" s="122"/>
      <c r="E624" s="330"/>
      <c r="F624" s="122"/>
      <c r="G624" s="122"/>
      <c r="H624" s="122"/>
      <c r="I624" s="330"/>
      <c r="J624" s="330"/>
      <c r="K624" s="122"/>
      <c r="L624" s="122"/>
      <c r="M624" s="122"/>
      <c r="N624" s="330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</row>
    <row r="625">
      <c r="A625" s="122"/>
      <c r="B625" s="122"/>
      <c r="C625" s="330"/>
      <c r="D625" s="122"/>
      <c r="E625" s="330"/>
      <c r="F625" s="122"/>
      <c r="G625" s="122"/>
      <c r="H625" s="122"/>
      <c r="I625" s="330"/>
      <c r="J625" s="330"/>
      <c r="K625" s="122"/>
      <c r="L625" s="122"/>
      <c r="M625" s="122"/>
      <c r="N625" s="330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</row>
    <row r="626">
      <c r="A626" s="122"/>
      <c r="B626" s="122"/>
      <c r="C626" s="330"/>
      <c r="D626" s="122"/>
      <c r="E626" s="330"/>
      <c r="F626" s="122"/>
      <c r="G626" s="122"/>
      <c r="H626" s="122"/>
      <c r="I626" s="330"/>
      <c r="J626" s="330"/>
      <c r="K626" s="122"/>
      <c r="L626" s="122"/>
      <c r="M626" s="122"/>
      <c r="N626" s="330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</row>
    <row r="627">
      <c r="A627" s="122"/>
      <c r="B627" s="122"/>
      <c r="C627" s="330"/>
      <c r="D627" s="122"/>
      <c r="E627" s="330"/>
      <c r="F627" s="122"/>
      <c r="G627" s="122"/>
      <c r="H627" s="122"/>
      <c r="I627" s="330"/>
      <c r="J627" s="330"/>
      <c r="K627" s="122"/>
      <c r="L627" s="122"/>
      <c r="M627" s="122"/>
      <c r="N627" s="330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</row>
    <row r="628">
      <c r="A628" s="122"/>
      <c r="B628" s="122"/>
      <c r="C628" s="330"/>
      <c r="D628" s="122"/>
      <c r="E628" s="330"/>
      <c r="F628" s="122"/>
      <c r="G628" s="122"/>
      <c r="H628" s="122"/>
      <c r="I628" s="330"/>
      <c r="J628" s="330"/>
      <c r="K628" s="122"/>
      <c r="L628" s="122"/>
      <c r="M628" s="122"/>
      <c r="N628" s="330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</row>
    <row r="629">
      <c r="A629" s="122"/>
      <c r="B629" s="122"/>
      <c r="C629" s="330"/>
      <c r="D629" s="122"/>
      <c r="E629" s="330"/>
      <c r="F629" s="122"/>
      <c r="G629" s="122"/>
      <c r="H629" s="122"/>
      <c r="I629" s="330"/>
      <c r="J629" s="330"/>
      <c r="K629" s="122"/>
      <c r="L629" s="122"/>
      <c r="M629" s="122"/>
      <c r="N629" s="330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</row>
    <row r="630">
      <c r="A630" s="122"/>
      <c r="B630" s="122"/>
      <c r="C630" s="330"/>
      <c r="D630" s="122"/>
      <c r="E630" s="330"/>
      <c r="F630" s="122"/>
      <c r="G630" s="122"/>
      <c r="H630" s="122"/>
      <c r="I630" s="330"/>
      <c r="J630" s="330"/>
      <c r="K630" s="122"/>
      <c r="L630" s="122"/>
      <c r="M630" s="122"/>
      <c r="N630" s="330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</row>
    <row r="631">
      <c r="A631" s="122"/>
      <c r="B631" s="122"/>
      <c r="C631" s="330"/>
      <c r="D631" s="122"/>
      <c r="E631" s="330"/>
      <c r="F631" s="122"/>
      <c r="G631" s="122"/>
      <c r="H631" s="122"/>
      <c r="I631" s="330"/>
      <c r="J631" s="330"/>
      <c r="K631" s="122"/>
      <c r="L631" s="122"/>
      <c r="M631" s="122"/>
      <c r="N631" s="330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</row>
    <row r="632">
      <c r="A632" s="122"/>
      <c r="B632" s="122"/>
      <c r="C632" s="330"/>
      <c r="D632" s="122"/>
      <c r="E632" s="330"/>
      <c r="F632" s="122"/>
      <c r="G632" s="122"/>
      <c r="H632" s="122"/>
      <c r="I632" s="330"/>
      <c r="J632" s="330"/>
      <c r="K632" s="122"/>
      <c r="L632" s="122"/>
      <c r="M632" s="122"/>
      <c r="N632" s="330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</row>
    <row r="633">
      <c r="A633" s="122"/>
      <c r="B633" s="122"/>
      <c r="C633" s="330"/>
      <c r="D633" s="122"/>
      <c r="E633" s="330"/>
      <c r="F633" s="122"/>
      <c r="G633" s="122"/>
      <c r="H633" s="122"/>
      <c r="I633" s="330"/>
      <c r="J633" s="330"/>
      <c r="K633" s="122"/>
      <c r="L633" s="122"/>
      <c r="M633" s="122"/>
      <c r="N633" s="330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</row>
    <row r="634">
      <c r="A634" s="122"/>
      <c r="B634" s="122"/>
      <c r="C634" s="330"/>
      <c r="D634" s="122"/>
      <c r="E634" s="330"/>
      <c r="F634" s="122"/>
      <c r="G634" s="122"/>
      <c r="H634" s="122"/>
      <c r="I634" s="330"/>
      <c r="J634" s="330"/>
      <c r="K634" s="122"/>
      <c r="L634" s="122"/>
      <c r="M634" s="122"/>
      <c r="N634" s="330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</row>
    <row r="635">
      <c r="A635" s="122"/>
      <c r="B635" s="122"/>
      <c r="C635" s="330"/>
      <c r="D635" s="122"/>
      <c r="E635" s="330"/>
      <c r="F635" s="122"/>
      <c r="G635" s="122"/>
      <c r="H635" s="122"/>
      <c r="I635" s="330"/>
      <c r="J635" s="330"/>
      <c r="K635" s="122"/>
      <c r="L635" s="122"/>
      <c r="M635" s="122"/>
      <c r="N635" s="330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</row>
    <row r="636">
      <c r="A636" s="122"/>
      <c r="B636" s="122"/>
      <c r="C636" s="330"/>
      <c r="D636" s="122"/>
      <c r="E636" s="330"/>
      <c r="F636" s="122"/>
      <c r="G636" s="122"/>
      <c r="H636" s="122"/>
      <c r="I636" s="330"/>
      <c r="J636" s="330"/>
      <c r="K636" s="122"/>
      <c r="L636" s="122"/>
      <c r="M636" s="122"/>
      <c r="N636" s="330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</row>
    <row r="637">
      <c r="A637" s="122"/>
      <c r="B637" s="122"/>
      <c r="C637" s="330"/>
      <c r="D637" s="122"/>
      <c r="E637" s="330"/>
      <c r="F637" s="122"/>
      <c r="G637" s="122"/>
      <c r="H637" s="122"/>
      <c r="I637" s="330"/>
      <c r="J637" s="330"/>
      <c r="K637" s="122"/>
      <c r="L637" s="122"/>
      <c r="M637" s="122"/>
      <c r="N637" s="330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</row>
    <row r="638">
      <c r="A638" s="122"/>
      <c r="B638" s="122"/>
      <c r="C638" s="330"/>
      <c r="D638" s="122"/>
      <c r="E638" s="330"/>
      <c r="F638" s="122"/>
      <c r="G638" s="122"/>
      <c r="H638" s="122"/>
      <c r="I638" s="330"/>
      <c r="J638" s="330"/>
      <c r="K638" s="122"/>
      <c r="L638" s="122"/>
      <c r="M638" s="122"/>
      <c r="N638" s="330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</row>
    <row r="639">
      <c r="A639" s="122"/>
      <c r="B639" s="122"/>
      <c r="C639" s="330"/>
      <c r="D639" s="122"/>
      <c r="E639" s="330"/>
      <c r="F639" s="122"/>
      <c r="G639" s="122"/>
      <c r="H639" s="122"/>
      <c r="I639" s="330"/>
      <c r="J639" s="330"/>
      <c r="K639" s="122"/>
      <c r="L639" s="122"/>
      <c r="M639" s="122"/>
      <c r="N639" s="330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</row>
    <row r="640">
      <c r="A640" s="122"/>
      <c r="B640" s="122"/>
      <c r="C640" s="330"/>
      <c r="D640" s="122"/>
      <c r="E640" s="330"/>
      <c r="F640" s="122"/>
      <c r="G640" s="122"/>
      <c r="H640" s="122"/>
      <c r="I640" s="330"/>
      <c r="J640" s="330"/>
      <c r="K640" s="122"/>
      <c r="L640" s="122"/>
      <c r="M640" s="122"/>
      <c r="N640" s="330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</row>
    <row r="641">
      <c r="A641" s="122"/>
      <c r="B641" s="122"/>
      <c r="C641" s="330"/>
      <c r="D641" s="122"/>
      <c r="E641" s="330"/>
      <c r="F641" s="122"/>
      <c r="G641" s="122"/>
      <c r="H641" s="122"/>
      <c r="I641" s="330"/>
      <c r="J641" s="330"/>
      <c r="K641" s="122"/>
      <c r="L641" s="122"/>
      <c r="M641" s="122"/>
      <c r="N641" s="330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</row>
    <row r="642">
      <c r="A642" s="122"/>
      <c r="B642" s="122"/>
      <c r="C642" s="330"/>
      <c r="D642" s="122"/>
      <c r="E642" s="330"/>
      <c r="F642" s="122"/>
      <c r="G642" s="122"/>
      <c r="H642" s="122"/>
      <c r="I642" s="330"/>
      <c r="J642" s="330"/>
      <c r="K642" s="122"/>
      <c r="L642" s="122"/>
      <c r="M642" s="122"/>
      <c r="N642" s="330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</row>
    <row r="643">
      <c r="A643" s="122"/>
      <c r="B643" s="122"/>
      <c r="C643" s="330"/>
      <c r="D643" s="122"/>
      <c r="E643" s="330"/>
      <c r="F643" s="122"/>
      <c r="G643" s="122"/>
      <c r="H643" s="122"/>
      <c r="I643" s="330"/>
      <c r="J643" s="330"/>
      <c r="K643" s="122"/>
      <c r="L643" s="122"/>
      <c r="M643" s="122"/>
      <c r="N643" s="330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</row>
    <row r="644">
      <c r="A644" s="122"/>
      <c r="B644" s="122"/>
      <c r="C644" s="330"/>
      <c r="D644" s="122"/>
      <c r="E644" s="330"/>
      <c r="F644" s="122"/>
      <c r="G644" s="122"/>
      <c r="H644" s="122"/>
      <c r="I644" s="330"/>
      <c r="J644" s="330"/>
      <c r="K644" s="122"/>
      <c r="L644" s="122"/>
      <c r="M644" s="122"/>
      <c r="N644" s="330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</row>
    <row r="645">
      <c r="A645" s="122"/>
      <c r="B645" s="122"/>
      <c r="C645" s="330"/>
      <c r="D645" s="122"/>
      <c r="E645" s="330"/>
      <c r="F645" s="122"/>
      <c r="G645" s="122"/>
      <c r="H645" s="122"/>
      <c r="I645" s="330"/>
      <c r="J645" s="330"/>
      <c r="K645" s="122"/>
      <c r="L645" s="122"/>
      <c r="M645" s="122"/>
      <c r="N645" s="330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</row>
    <row r="646">
      <c r="A646" s="122"/>
      <c r="B646" s="122"/>
      <c r="C646" s="330"/>
      <c r="D646" s="122"/>
      <c r="E646" s="330"/>
      <c r="F646" s="122"/>
      <c r="G646" s="122"/>
      <c r="H646" s="122"/>
      <c r="I646" s="330"/>
      <c r="J646" s="330"/>
      <c r="K646" s="122"/>
      <c r="L646" s="122"/>
      <c r="M646" s="122"/>
      <c r="N646" s="330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</row>
    <row r="647">
      <c r="A647" s="122"/>
      <c r="B647" s="122"/>
      <c r="C647" s="330"/>
      <c r="D647" s="122"/>
      <c r="E647" s="330"/>
      <c r="F647" s="122"/>
      <c r="G647" s="122"/>
      <c r="H647" s="122"/>
      <c r="I647" s="330"/>
      <c r="J647" s="330"/>
      <c r="K647" s="122"/>
      <c r="L647" s="122"/>
      <c r="M647" s="122"/>
      <c r="N647" s="330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</row>
    <row r="648">
      <c r="A648" s="122"/>
      <c r="B648" s="122"/>
      <c r="C648" s="330"/>
      <c r="D648" s="122"/>
      <c r="E648" s="330"/>
      <c r="F648" s="122"/>
      <c r="G648" s="122"/>
      <c r="H648" s="122"/>
      <c r="I648" s="330"/>
      <c r="J648" s="330"/>
      <c r="K648" s="122"/>
      <c r="L648" s="122"/>
      <c r="M648" s="122"/>
      <c r="N648" s="330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</row>
    <row r="649">
      <c r="A649" s="122"/>
      <c r="B649" s="122"/>
      <c r="C649" s="330"/>
      <c r="D649" s="122"/>
      <c r="E649" s="330"/>
      <c r="F649" s="122"/>
      <c r="G649" s="122"/>
      <c r="H649" s="122"/>
      <c r="I649" s="330"/>
      <c r="J649" s="330"/>
      <c r="K649" s="122"/>
      <c r="L649" s="122"/>
      <c r="M649" s="122"/>
      <c r="N649" s="330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</row>
    <row r="650">
      <c r="A650" s="122"/>
      <c r="B650" s="122"/>
      <c r="C650" s="330"/>
      <c r="D650" s="122"/>
      <c r="E650" s="330"/>
      <c r="F650" s="122"/>
      <c r="G650" s="122"/>
      <c r="H650" s="122"/>
      <c r="I650" s="330"/>
      <c r="J650" s="330"/>
      <c r="K650" s="122"/>
      <c r="L650" s="122"/>
      <c r="M650" s="122"/>
      <c r="N650" s="330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</row>
    <row r="651">
      <c r="A651" s="122"/>
      <c r="B651" s="122"/>
      <c r="C651" s="330"/>
      <c r="D651" s="122"/>
      <c r="E651" s="330"/>
      <c r="F651" s="122"/>
      <c r="G651" s="122"/>
      <c r="H651" s="122"/>
      <c r="I651" s="330"/>
      <c r="J651" s="330"/>
      <c r="K651" s="122"/>
      <c r="L651" s="122"/>
      <c r="M651" s="122"/>
      <c r="N651" s="330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</row>
    <row r="652">
      <c r="A652" s="122"/>
      <c r="B652" s="122"/>
      <c r="C652" s="330"/>
      <c r="D652" s="122"/>
      <c r="E652" s="330"/>
      <c r="F652" s="122"/>
      <c r="G652" s="122"/>
      <c r="H652" s="122"/>
      <c r="I652" s="330"/>
      <c r="J652" s="330"/>
      <c r="K652" s="122"/>
      <c r="L652" s="122"/>
      <c r="M652" s="122"/>
      <c r="N652" s="330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</row>
    <row r="653">
      <c r="A653" s="122"/>
      <c r="B653" s="122"/>
      <c r="C653" s="330"/>
      <c r="D653" s="122"/>
      <c r="E653" s="330"/>
      <c r="F653" s="122"/>
      <c r="G653" s="122"/>
      <c r="H653" s="122"/>
      <c r="I653" s="330"/>
      <c r="J653" s="330"/>
      <c r="K653" s="122"/>
      <c r="L653" s="122"/>
      <c r="M653" s="122"/>
      <c r="N653" s="330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</row>
    <row r="654">
      <c r="A654" s="122"/>
      <c r="B654" s="122"/>
      <c r="C654" s="330"/>
      <c r="D654" s="122"/>
      <c r="E654" s="330"/>
      <c r="F654" s="122"/>
      <c r="G654" s="122"/>
      <c r="H654" s="122"/>
      <c r="I654" s="330"/>
      <c r="J654" s="330"/>
      <c r="K654" s="122"/>
      <c r="L654" s="122"/>
      <c r="M654" s="122"/>
      <c r="N654" s="330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</row>
    <row r="655">
      <c r="A655" s="122"/>
      <c r="B655" s="122"/>
      <c r="C655" s="330"/>
      <c r="D655" s="122"/>
      <c r="E655" s="330"/>
      <c r="F655" s="122"/>
      <c r="G655" s="122"/>
      <c r="H655" s="122"/>
      <c r="I655" s="330"/>
      <c r="J655" s="330"/>
      <c r="K655" s="122"/>
      <c r="L655" s="122"/>
      <c r="M655" s="122"/>
      <c r="N655" s="330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</row>
    <row r="656">
      <c r="A656" s="122"/>
      <c r="B656" s="122"/>
      <c r="C656" s="330"/>
      <c r="D656" s="122"/>
      <c r="E656" s="330"/>
      <c r="F656" s="122"/>
      <c r="G656" s="122"/>
      <c r="H656" s="122"/>
      <c r="I656" s="330"/>
      <c r="J656" s="330"/>
      <c r="K656" s="122"/>
      <c r="L656" s="122"/>
      <c r="M656" s="122"/>
      <c r="N656" s="330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</row>
    <row r="657">
      <c r="A657" s="122"/>
      <c r="B657" s="122"/>
      <c r="C657" s="330"/>
      <c r="D657" s="122"/>
      <c r="E657" s="330"/>
      <c r="F657" s="122"/>
      <c r="G657" s="122"/>
      <c r="H657" s="122"/>
      <c r="I657" s="330"/>
      <c r="J657" s="330"/>
      <c r="K657" s="122"/>
      <c r="L657" s="122"/>
      <c r="M657" s="122"/>
      <c r="N657" s="330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</row>
    <row r="658">
      <c r="A658" s="122"/>
      <c r="B658" s="122"/>
      <c r="C658" s="330"/>
      <c r="D658" s="122"/>
      <c r="E658" s="330"/>
      <c r="F658" s="122"/>
      <c r="G658" s="122"/>
      <c r="H658" s="122"/>
      <c r="I658" s="330"/>
      <c r="J658" s="330"/>
      <c r="K658" s="122"/>
      <c r="L658" s="122"/>
      <c r="M658" s="122"/>
      <c r="N658" s="330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</row>
    <row r="659">
      <c r="A659" s="122"/>
      <c r="B659" s="122"/>
      <c r="C659" s="330"/>
      <c r="D659" s="122"/>
      <c r="E659" s="330"/>
      <c r="F659" s="122"/>
      <c r="G659" s="122"/>
      <c r="H659" s="122"/>
      <c r="I659" s="330"/>
      <c r="J659" s="330"/>
      <c r="K659" s="122"/>
      <c r="L659" s="122"/>
      <c r="M659" s="122"/>
      <c r="N659" s="330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</row>
    <row r="660">
      <c r="A660" s="122"/>
      <c r="B660" s="122"/>
      <c r="C660" s="330"/>
      <c r="D660" s="122"/>
      <c r="E660" s="330"/>
      <c r="F660" s="122"/>
      <c r="G660" s="122"/>
      <c r="H660" s="122"/>
      <c r="I660" s="330"/>
      <c r="J660" s="330"/>
      <c r="K660" s="122"/>
      <c r="L660" s="122"/>
      <c r="M660" s="122"/>
      <c r="N660" s="330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</row>
    <row r="661">
      <c r="A661" s="122"/>
      <c r="B661" s="122"/>
      <c r="C661" s="330"/>
      <c r="D661" s="122"/>
      <c r="E661" s="330"/>
      <c r="F661" s="122"/>
      <c r="G661" s="122"/>
      <c r="H661" s="122"/>
      <c r="I661" s="330"/>
      <c r="J661" s="330"/>
      <c r="K661" s="122"/>
      <c r="L661" s="122"/>
      <c r="M661" s="122"/>
      <c r="N661" s="330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</row>
    <row r="662">
      <c r="A662" s="122"/>
      <c r="B662" s="122"/>
      <c r="C662" s="330"/>
      <c r="D662" s="122"/>
      <c r="E662" s="330"/>
      <c r="F662" s="122"/>
      <c r="G662" s="122"/>
      <c r="H662" s="122"/>
      <c r="I662" s="330"/>
      <c r="J662" s="330"/>
      <c r="K662" s="122"/>
      <c r="L662" s="122"/>
      <c r="M662" s="122"/>
      <c r="N662" s="330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</row>
    <row r="663">
      <c r="A663" s="122"/>
      <c r="B663" s="122"/>
      <c r="C663" s="330"/>
      <c r="D663" s="122"/>
      <c r="E663" s="330"/>
      <c r="F663" s="122"/>
      <c r="G663" s="122"/>
      <c r="H663" s="122"/>
      <c r="I663" s="330"/>
      <c r="J663" s="330"/>
      <c r="K663" s="122"/>
      <c r="L663" s="122"/>
      <c r="M663" s="122"/>
      <c r="N663" s="330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</row>
    <row r="664">
      <c r="A664" s="122"/>
      <c r="B664" s="122"/>
      <c r="C664" s="330"/>
      <c r="D664" s="122"/>
      <c r="E664" s="330"/>
      <c r="F664" s="122"/>
      <c r="G664" s="122"/>
      <c r="H664" s="122"/>
      <c r="I664" s="330"/>
      <c r="J664" s="330"/>
      <c r="K664" s="122"/>
      <c r="L664" s="122"/>
      <c r="M664" s="122"/>
      <c r="N664" s="330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</row>
    <row r="665">
      <c r="A665" s="122"/>
      <c r="B665" s="122"/>
      <c r="C665" s="330"/>
      <c r="D665" s="122"/>
      <c r="E665" s="330"/>
      <c r="F665" s="122"/>
      <c r="G665" s="122"/>
      <c r="H665" s="122"/>
      <c r="I665" s="330"/>
      <c r="J665" s="330"/>
      <c r="K665" s="122"/>
      <c r="L665" s="122"/>
      <c r="M665" s="122"/>
      <c r="N665" s="330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</row>
    <row r="666">
      <c r="A666" s="122"/>
      <c r="B666" s="122"/>
      <c r="C666" s="330"/>
      <c r="D666" s="122"/>
      <c r="E666" s="330"/>
      <c r="F666" s="122"/>
      <c r="G666" s="122"/>
      <c r="H666" s="122"/>
      <c r="I666" s="330"/>
      <c r="J666" s="330"/>
      <c r="K666" s="122"/>
      <c r="L666" s="122"/>
      <c r="M666" s="122"/>
      <c r="N666" s="330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</row>
    <row r="667">
      <c r="A667" s="122"/>
      <c r="B667" s="122"/>
      <c r="C667" s="330"/>
      <c r="D667" s="122"/>
      <c r="E667" s="330"/>
      <c r="F667" s="122"/>
      <c r="G667" s="122"/>
      <c r="H667" s="122"/>
      <c r="I667" s="330"/>
      <c r="J667" s="330"/>
      <c r="K667" s="122"/>
      <c r="L667" s="122"/>
      <c r="M667" s="122"/>
      <c r="N667" s="330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</row>
    <row r="668">
      <c r="A668" s="122"/>
      <c r="B668" s="122"/>
      <c r="C668" s="330"/>
      <c r="D668" s="122"/>
      <c r="E668" s="330"/>
      <c r="F668" s="122"/>
      <c r="G668" s="122"/>
      <c r="H668" s="122"/>
      <c r="I668" s="330"/>
      <c r="J668" s="330"/>
      <c r="K668" s="122"/>
      <c r="L668" s="122"/>
      <c r="M668" s="122"/>
      <c r="N668" s="330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</row>
    <row r="669">
      <c r="A669" s="122"/>
      <c r="B669" s="122"/>
      <c r="C669" s="330"/>
      <c r="D669" s="122"/>
      <c r="E669" s="330"/>
      <c r="F669" s="122"/>
      <c r="G669" s="122"/>
      <c r="H669" s="122"/>
      <c r="I669" s="330"/>
      <c r="J669" s="330"/>
      <c r="K669" s="122"/>
      <c r="L669" s="122"/>
      <c r="M669" s="122"/>
      <c r="N669" s="330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</row>
    <row r="670">
      <c r="A670" s="122"/>
      <c r="B670" s="122"/>
      <c r="C670" s="330"/>
      <c r="D670" s="122"/>
      <c r="E670" s="330"/>
      <c r="F670" s="122"/>
      <c r="G670" s="122"/>
      <c r="H670" s="122"/>
      <c r="I670" s="330"/>
      <c r="J670" s="330"/>
      <c r="K670" s="122"/>
      <c r="L670" s="122"/>
      <c r="M670" s="122"/>
      <c r="N670" s="330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</row>
    <row r="671">
      <c r="A671" s="122"/>
      <c r="B671" s="122"/>
      <c r="C671" s="330"/>
      <c r="D671" s="122"/>
      <c r="E671" s="330"/>
      <c r="F671" s="122"/>
      <c r="G671" s="122"/>
      <c r="H671" s="122"/>
      <c r="I671" s="330"/>
      <c r="J671" s="330"/>
      <c r="K671" s="122"/>
      <c r="L671" s="122"/>
      <c r="M671" s="122"/>
      <c r="N671" s="330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</row>
    <row r="672">
      <c r="A672" s="122"/>
      <c r="B672" s="122"/>
      <c r="C672" s="330"/>
      <c r="D672" s="122"/>
      <c r="E672" s="330"/>
      <c r="F672" s="122"/>
      <c r="G672" s="122"/>
      <c r="H672" s="122"/>
      <c r="I672" s="330"/>
      <c r="J672" s="330"/>
      <c r="K672" s="122"/>
      <c r="L672" s="122"/>
      <c r="M672" s="122"/>
      <c r="N672" s="330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</row>
    <row r="673">
      <c r="A673" s="122"/>
      <c r="B673" s="122"/>
      <c r="C673" s="330"/>
      <c r="D673" s="122"/>
      <c r="E673" s="330"/>
      <c r="F673" s="122"/>
      <c r="G673" s="122"/>
      <c r="H673" s="122"/>
      <c r="I673" s="330"/>
      <c r="J673" s="330"/>
      <c r="K673" s="122"/>
      <c r="L673" s="122"/>
      <c r="M673" s="122"/>
      <c r="N673" s="330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</row>
    <row r="674">
      <c r="A674" s="122"/>
      <c r="B674" s="122"/>
      <c r="C674" s="330"/>
      <c r="D674" s="122"/>
      <c r="E674" s="330"/>
      <c r="F674" s="122"/>
      <c r="G674" s="122"/>
      <c r="H674" s="122"/>
      <c r="I674" s="330"/>
      <c r="J674" s="330"/>
      <c r="K674" s="122"/>
      <c r="L674" s="122"/>
      <c r="M674" s="122"/>
      <c r="N674" s="330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</row>
    <row r="675">
      <c r="A675" s="122"/>
      <c r="B675" s="122"/>
      <c r="C675" s="330"/>
      <c r="D675" s="122"/>
      <c r="E675" s="330"/>
      <c r="F675" s="122"/>
      <c r="G675" s="122"/>
      <c r="H675" s="122"/>
      <c r="I675" s="330"/>
      <c r="J675" s="330"/>
      <c r="K675" s="122"/>
      <c r="L675" s="122"/>
      <c r="M675" s="122"/>
      <c r="N675" s="330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</row>
    <row r="676">
      <c r="A676" s="122"/>
      <c r="B676" s="122"/>
      <c r="C676" s="330"/>
      <c r="D676" s="122"/>
      <c r="E676" s="330"/>
      <c r="F676" s="122"/>
      <c r="G676" s="122"/>
      <c r="H676" s="122"/>
      <c r="I676" s="330"/>
      <c r="J676" s="330"/>
      <c r="K676" s="122"/>
      <c r="L676" s="122"/>
      <c r="M676" s="122"/>
      <c r="N676" s="330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</row>
    <row r="677">
      <c r="A677" s="122"/>
      <c r="B677" s="122"/>
      <c r="C677" s="330"/>
      <c r="D677" s="122"/>
      <c r="E677" s="330"/>
      <c r="F677" s="122"/>
      <c r="G677" s="122"/>
      <c r="H677" s="122"/>
      <c r="I677" s="330"/>
      <c r="J677" s="330"/>
      <c r="K677" s="122"/>
      <c r="L677" s="122"/>
      <c r="M677" s="122"/>
      <c r="N677" s="330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</row>
    <row r="678">
      <c r="A678" s="122"/>
      <c r="B678" s="122"/>
      <c r="C678" s="330"/>
      <c r="D678" s="122"/>
      <c r="E678" s="330"/>
      <c r="F678" s="122"/>
      <c r="G678" s="122"/>
      <c r="H678" s="122"/>
      <c r="I678" s="330"/>
      <c r="J678" s="330"/>
      <c r="K678" s="122"/>
      <c r="L678" s="122"/>
      <c r="M678" s="122"/>
      <c r="N678" s="330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</row>
    <row r="679">
      <c r="A679" s="122"/>
      <c r="B679" s="122"/>
      <c r="C679" s="330"/>
      <c r="D679" s="122"/>
      <c r="E679" s="330"/>
      <c r="F679" s="122"/>
      <c r="G679" s="122"/>
      <c r="H679" s="122"/>
      <c r="I679" s="330"/>
      <c r="J679" s="330"/>
      <c r="K679" s="122"/>
      <c r="L679" s="122"/>
      <c r="M679" s="122"/>
      <c r="N679" s="330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</row>
    <row r="680">
      <c r="A680" s="122"/>
      <c r="B680" s="122"/>
      <c r="C680" s="330"/>
      <c r="D680" s="122"/>
      <c r="E680" s="330"/>
      <c r="F680" s="122"/>
      <c r="G680" s="122"/>
      <c r="H680" s="122"/>
      <c r="I680" s="330"/>
      <c r="J680" s="330"/>
      <c r="K680" s="122"/>
      <c r="L680" s="122"/>
      <c r="M680" s="122"/>
      <c r="N680" s="330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</row>
    <row r="681">
      <c r="A681" s="122"/>
      <c r="B681" s="122"/>
      <c r="C681" s="330"/>
      <c r="D681" s="122"/>
      <c r="E681" s="330"/>
      <c r="F681" s="122"/>
      <c r="G681" s="122"/>
      <c r="H681" s="122"/>
      <c r="I681" s="330"/>
      <c r="J681" s="330"/>
      <c r="K681" s="122"/>
      <c r="L681" s="122"/>
      <c r="M681" s="122"/>
      <c r="N681" s="330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</row>
    <row r="682">
      <c r="A682" s="122"/>
      <c r="B682" s="122"/>
      <c r="C682" s="330"/>
      <c r="D682" s="122"/>
      <c r="E682" s="330"/>
      <c r="F682" s="122"/>
      <c r="G682" s="122"/>
      <c r="H682" s="122"/>
      <c r="I682" s="330"/>
      <c r="J682" s="330"/>
      <c r="K682" s="122"/>
      <c r="L682" s="122"/>
      <c r="M682" s="122"/>
      <c r="N682" s="330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</row>
    <row r="683">
      <c r="A683" s="122"/>
      <c r="B683" s="122"/>
      <c r="C683" s="330"/>
      <c r="D683" s="122"/>
      <c r="E683" s="330"/>
      <c r="F683" s="122"/>
      <c r="G683" s="122"/>
      <c r="H683" s="122"/>
      <c r="I683" s="330"/>
      <c r="J683" s="330"/>
      <c r="K683" s="122"/>
      <c r="L683" s="122"/>
      <c r="M683" s="122"/>
      <c r="N683" s="330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</row>
    <row r="684">
      <c r="A684" s="122"/>
      <c r="B684" s="122"/>
      <c r="C684" s="330"/>
      <c r="D684" s="122"/>
      <c r="E684" s="330"/>
      <c r="F684" s="122"/>
      <c r="G684" s="122"/>
      <c r="H684" s="122"/>
      <c r="I684" s="330"/>
      <c r="J684" s="330"/>
      <c r="K684" s="122"/>
      <c r="L684" s="122"/>
      <c r="M684" s="122"/>
      <c r="N684" s="330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</row>
    <row r="685">
      <c r="A685" s="122"/>
      <c r="B685" s="122"/>
      <c r="C685" s="330"/>
      <c r="D685" s="122"/>
      <c r="E685" s="330"/>
      <c r="F685" s="122"/>
      <c r="G685" s="122"/>
      <c r="H685" s="122"/>
      <c r="I685" s="330"/>
      <c r="J685" s="330"/>
      <c r="K685" s="122"/>
      <c r="L685" s="122"/>
      <c r="M685" s="122"/>
      <c r="N685" s="330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</row>
    <row r="686">
      <c r="A686" s="122"/>
      <c r="B686" s="122"/>
      <c r="C686" s="330"/>
      <c r="D686" s="122"/>
      <c r="E686" s="330"/>
      <c r="F686" s="122"/>
      <c r="G686" s="122"/>
      <c r="H686" s="122"/>
      <c r="I686" s="330"/>
      <c r="J686" s="330"/>
      <c r="K686" s="122"/>
      <c r="L686" s="122"/>
      <c r="M686" s="122"/>
      <c r="N686" s="330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</row>
    <row r="687">
      <c r="A687" s="122"/>
      <c r="B687" s="122"/>
      <c r="C687" s="330"/>
      <c r="D687" s="122"/>
      <c r="E687" s="330"/>
      <c r="F687" s="122"/>
      <c r="G687" s="122"/>
      <c r="H687" s="122"/>
      <c r="I687" s="330"/>
      <c r="J687" s="330"/>
      <c r="K687" s="122"/>
      <c r="L687" s="122"/>
      <c r="M687" s="122"/>
      <c r="N687" s="330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</row>
    <row r="688">
      <c r="A688" s="122"/>
      <c r="B688" s="122"/>
      <c r="C688" s="330"/>
      <c r="D688" s="122"/>
      <c r="E688" s="330"/>
      <c r="F688" s="122"/>
      <c r="G688" s="122"/>
      <c r="H688" s="122"/>
      <c r="I688" s="330"/>
      <c r="J688" s="330"/>
      <c r="K688" s="122"/>
      <c r="L688" s="122"/>
      <c r="M688" s="122"/>
      <c r="N688" s="330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</row>
    <row r="689">
      <c r="A689" s="122"/>
      <c r="B689" s="122"/>
      <c r="C689" s="330"/>
      <c r="D689" s="122"/>
      <c r="E689" s="330"/>
      <c r="F689" s="122"/>
      <c r="G689" s="122"/>
      <c r="H689" s="122"/>
      <c r="I689" s="330"/>
      <c r="J689" s="330"/>
      <c r="K689" s="122"/>
      <c r="L689" s="122"/>
      <c r="M689" s="122"/>
      <c r="N689" s="330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</row>
    <row r="690">
      <c r="A690" s="122"/>
      <c r="B690" s="122"/>
      <c r="C690" s="330"/>
      <c r="D690" s="122"/>
      <c r="E690" s="330"/>
      <c r="F690" s="122"/>
      <c r="G690" s="122"/>
      <c r="H690" s="122"/>
      <c r="I690" s="330"/>
      <c r="J690" s="330"/>
      <c r="K690" s="122"/>
      <c r="L690" s="122"/>
      <c r="M690" s="122"/>
      <c r="N690" s="330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</row>
    <row r="691">
      <c r="A691" s="122"/>
      <c r="B691" s="122"/>
      <c r="C691" s="330"/>
      <c r="D691" s="122"/>
      <c r="E691" s="330"/>
      <c r="F691" s="122"/>
      <c r="G691" s="122"/>
      <c r="H691" s="122"/>
      <c r="I691" s="330"/>
      <c r="J691" s="330"/>
      <c r="K691" s="122"/>
      <c r="L691" s="122"/>
      <c r="M691" s="122"/>
      <c r="N691" s="330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</row>
    <row r="692">
      <c r="A692" s="122"/>
      <c r="B692" s="122"/>
      <c r="C692" s="330"/>
      <c r="D692" s="122"/>
      <c r="E692" s="330"/>
      <c r="F692" s="122"/>
      <c r="G692" s="122"/>
      <c r="H692" s="122"/>
      <c r="I692" s="330"/>
      <c r="J692" s="330"/>
      <c r="K692" s="122"/>
      <c r="L692" s="122"/>
      <c r="M692" s="122"/>
      <c r="N692" s="330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</row>
    <row r="693">
      <c r="A693" s="122"/>
      <c r="B693" s="122"/>
      <c r="C693" s="330"/>
      <c r="D693" s="122"/>
      <c r="E693" s="330"/>
      <c r="F693" s="122"/>
      <c r="G693" s="122"/>
      <c r="H693" s="122"/>
      <c r="I693" s="330"/>
      <c r="J693" s="330"/>
      <c r="K693" s="122"/>
      <c r="L693" s="122"/>
      <c r="M693" s="122"/>
      <c r="N693" s="330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</row>
    <row r="694">
      <c r="A694" s="122"/>
      <c r="B694" s="122"/>
      <c r="C694" s="330"/>
      <c r="D694" s="122"/>
      <c r="E694" s="330"/>
      <c r="F694" s="122"/>
      <c r="G694" s="122"/>
      <c r="H694" s="122"/>
      <c r="I694" s="330"/>
      <c r="J694" s="330"/>
      <c r="K694" s="122"/>
      <c r="L694" s="122"/>
      <c r="M694" s="122"/>
      <c r="N694" s="330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</row>
    <row r="695">
      <c r="A695" s="122"/>
      <c r="B695" s="122"/>
      <c r="C695" s="330"/>
      <c r="D695" s="122"/>
      <c r="E695" s="330"/>
      <c r="F695" s="122"/>
      <c r="G695" s="122"/>
      <c r="H695" s="122"/>
      <c r="I695" s="330"/>
      <c r="J695" s="330"/>
      <c r="K695" s="122"/>
      <c r="L695" s="122"/>
      <c r="M695" s="122"/>
      <c r="N695" s="330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</row>
    <row r="696">
      <c r="A696" s="122"/>
      <c r="B696" s="122"/>
      <c r="C696" s="330"/>
      <c r="D696" s="122"/>
      <c r="E696" s="330"/>
      <c r="F696" s="122"/>
      <c r="G696" s="122"/>
      <c r="H696" s="122"/>
      <c r="I696" s="330"/>
      <c r="J696" s="330"/>
      <c r="K696" s="122"/>
      <c r="L696" s="122"/>
      <c r="M696" s="122"/>
      <c r="N696" s="330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</row>
    <row r="697">
      <c r="A697" s="122"/>
      <c r="B697" s="122"/>
      <c r="C697" s="330"/>
      <c r="D697" s="122"/>
      <c r="E697" s="330"/>
      <c r="F697" s="122"/>
      <c r="G697" s="122"/>
      <c r="H697" s="122"/>
      <c r="I697" s="330"/>
      <c r="J697" s="330"/>
      <c r="K697" s="122"/>
      <c r="L697" s="122"/>
      <c r="M697" s="122"/>
      <c r="N697" s="330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</row>
    <row r="698">
      <c r="A698" s="122"/>
      <c r="B698" s="122"/>
      <c r="C698" s="330"/>
      <c r="D698" s="122"/>
      <c r="E698" s="330"/>
      <c r="F698" s="122"/>
      <c r="G698" s="122"/>
      <c r="H698" s="122"/>
      <c r="I698" s="330"/>
      <c r="J698" s="330"/>
      <c r="K698" s="122"/>
      <c r="L698" s="122"/>
      <c r="M698" s="122"/>
      <c r="N698" s="330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</row>
    <row r="699">
      <c r="A699" s="122"/>
      <c r="B699" s="122"/>
      <c r="C699" s="330"/>
      <c r="D699" s="122"/>
      <c r="E699" s="330"/>
      <c r="F699" s="122"/>
      <c r="G699" s="122"/>
      <c r="H699" s="122"/>
      <c r="I699" s="330"/>
      <c r="J699" s="330"/>
      <c r="K699" s="122"/>
      <c r="L699" s="122"/>
      <c r="M699" s="122"/>
      <c r="N699" s="330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</row>
    <row r="700">
      <c r="A700" s="122"/>
      <c r="B700" s="122"/>
      <c r="C700" s="330"/>
      <c r="D700" s="122"/>
      <c r="E700" s="330"/>
      <c r="F700" s="122"/>
      <c r="G700" s="122"/>
      <c r="H700" s="122"/>
      <c r="I700" s="330"/>
      <c r="J700" s="330"/>
      <c r="K700" s="122"/>
      <c r="L700" s="122"/>
      <c r="M700" s="122"/>
      <c r="N700" s="330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</row>
    <row r="701">
      <c r="A701" s="122"/>
      <c r="B701" s="122"/>
      <c r="C701" s="330"/>
      <c r="D701" s="122"/>
      <c r="E701" s="330"/>
      <c r="F701" s="122"/>
      <c r="G701" s="122"/>
      <c r="H701" s="122"/>
      <c r="I701" s="330"/>
      <c r="J701" s="330"/>
      <c r="K701" s="122"/>
      <c r="L701" s="122"/>
      <c r="M701" s="122"/>
      <c r="N701" s="330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</row>
    <row r="702">
      <c r="A702" s="122"/>
      <c r="B702" s="122"/>
      <c r="C702" s="330"/>
      <c r="D702" s="122"/>
      <c r="E702" s="330"/>
      <c r="F702" s="122"/>
      <c r="G702" s="122"/>
      <c r="H702" s="122"/>
      <c r="I702" s="330"/>
      <c r="J702" s="330"/>
      <c r="K702" s="122"/>
      <c r="L702" s="122"/>
      <c r="M702" s="122"/>
      <c r="N702" s="330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</row>
    <row r="703">
      <c r="A703" s="122"/>
      <c r="B703" s="122"/>
      <c r="C703" s="330"/>
      <c r="D703" s="122"/>
      <c r="E703" s="330"/>
      <c r="F703" s="122"/>
      <c r="G703" s="122"/>
      <c r="H703" s="122"/>
      <c r="I703" s="330"/>
      <c r="J703" s="330"/>
      <c r="K703" s="122"/>
      <c r="L703" s="122"/>
      <c r="M703" s="122"/>
      <c r="N703" s="330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</row>
    <row r="704">
      <c r="A704" s="122"/>
      <c r="B704" s="122"/>
      <c r="C704" s="330"/>
      <c r="D704" s="122"/>
      <c r="E704" s="330"/>
      <c r="F704" s="122"/>
      <c r="G704" s="122"/>
      <c r="H704" s="122"/>
      <c r="I704" s="330"/>
      <c r="J704" s="330"/>
      <c r="K704" s="122"/>
      <c r="L704" s="122"/>
      <c r="M704" s="122"/>
      <c r="N704" s="330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</row>
    <row r="705">
      <c r="A705" s="122"/>
      <c r="B705" s="122"/>
      <c r="C705" s="330"/>
      <c r="D705" s="122"/>
      <c r="E705" s="330"/>
      <c r="F705" s="122"/>
      <c r="G705" s="122"/>
      <c r="H705" s="122"/>
      <c r="I705" s="330"/>
      <c r="J705" s="330"/>
      <c r="K705" s="122"/>
      <c r="L705" s="122"/>
      <c r="M705" s="122"/>
      <c r="N705" s="330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</row>
    <row r="706">
      <c r="A706" s="122"/>
      <c r="B706" s="122"/>
      <c r="C706" s="330"/>
      <c r="D706" s="122"/>
      <c r="E706" s="330"/>
      <c r="F706" s="122"/>
      <c r="G706" s="122"/>
      <c r="H706" s="122"/>
      <c r="I706" s="330"/>
      <c r="J706" s="330"/>
      <c r="K706" s="122"/>
      <c r="L706" s="122"/>
      <c r="M706" s="122"/>
      <c r="N706" s="330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</row>
    <row r="707">
      <c r="A707" s="122"/>
      <c r="B707" s="122"/>
      <c r="C707" s="330"/>
      <c r="D707" s="122"/>
      <c r="E707" s="330"/>
      <c r="F707" s="122"/>
      <c r="G707" s="122"/>
      <c r="H707" s="122"/>
      <c r="I707" s="330"/>
      <c r="J707" s="330"/>
      <c r="K707" s="122"/>
      <c r="L707" s="122"/>
      <c r="M707" s="122"/>
      <c r="N707" s="330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</row>
    <row r="708">
      <c r="A708" s="122"/>
      <c r="B708" s="122"/>
      <c r="C708" s="330"/>
      <c r="D708" s="122"/>
      <c r="E708" s="330"/>
      <c r="F708" s="122"/>
      <c r="G708" s="122"/>
      <c r="H708" s="122"/>
      <c r="I708" s="330"/>
      <c r="J708" s="330"/>
      <c r="K708" s="122"/>
      <c r="L708" s="122"/>
      <c r="M708" s="122"/>
      <c r="N708" s="330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</row>
    <row r="709">
      <c r="A709" s="122"/>
      <c r="B709" s="122"/>
      <c r="C709" s="330"/>
      <c r="D709" s="122"/>
      <c r="E709" s="330"/>
      <c r="F709" s="122"/>
      <c r="G709" s="122"/>
      <c r="H709" s="122"/>
      <c r="I709" s="330"/>
      <c r="J709" s="330"/>
      <c r="K709" s="122"/>
      <c r="L709" s="122"/>
      <c r="M709" s="122"/>
      <c r="N709" s="330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</row>
    <row r="710">
      <c r="A710" s="122"/>
      <c r="B710" s="122"/>
      <c r="C710" s="330"/>
      <c r="D710" s="122"/>
      <c r="E710" s="330"/>
      <c r="F710" s="122"/>
      <c r="G710" s="122"/>
      <c r="H710" s="122"/>
      <c r="I710" s="330"/>
      <c r="J710" s="330"/>
      <c r="K710" s="122"/>
      <c r="L710" s="122"/>
      <c r="M710" s="122"/>
      <c r="N710" s="330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</row>
    <row r="711">
      <c r="A711" s="122"/>
      <c r="B711" s="122"/>
      <c r="C711" s="330"/>
      <c r="D711" s="122"/>
      <c r="E711" s="330"/>
      <c r="F711" s="122"/>
      <c r="G711" s="122"/>
      <c r="H711" s="122"/>
      <c r="I711" s="330"/>
      <c r="J711" s="330"/>
      <c r="K711" s="122"/>
      <c r="L711" s="122"/>
      <c r="M711" s="122"/>
      <c r="N711" s="330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</row>
    <row r="712">
      <c r="A712" s="122"/>
      <c r="B712" s="122"/>
      <c r="C712" s="330"/>
      <c r="D712" s="122"/>
      <c r="E712" s="330"/>
      <c r="F712" s="122"/>
      <c r="G712" s="122"/>
      <c r="H712" s="122"/>
      <c r="I712" s="330"/>
      <c r="J712" s="330"/>
      <c r="K712" s="122"/>
      <c r="L712" s="122"/>
      <c r="M712" s="122"/>
      <c r="N712" s="330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</row>
    <row r="713">
      <c r="A713" s="122"/>
      <c r="B713" s="122"/>
      <c r="C713" s="330"/>
      <c r="D713" s="122"/>
      <c r="E713" s="330"/>
      <c r="F713" s="122"/>
      <c r="G713" s="122"/>
      <c r="H713" s="122"/>
      <c r="I713" s="330"/>
      <c r="J713" s="330"/>
      <c r="K713" s="122"/>
      <c r="L713" s="122"/>
      <c r="M713" s="122"/>
      <c r="N713" s="330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</row>
    <row r="714">
      <c r="A714" s="122"/>
      <c r="B714" s="122"/>
      <c r="C714" s="330"/>
      <c r="D714" s="122"/>
      <c r="E714" s="330"/>
      <c r="F714" s="122"/>
      <c r="G714" s="122"/>
      <c r="H714" s="122"/>
      <c r="I714" s="330"/>
      <c r="J714" s="330"/>
      <c r="K714" s="122"/>
      <c r="L714" s="122"/>
      <c r="M714" s="122"/>
      <c r="N714" s="330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</row>
    <row r="715">
      <c r="A715" s="122"/>
      <c r="B715" s="122"/>
      <c r="C715" s="330"/>
      <c r="D715" s="122"/>
      <c r="E715" s="330"/>
      <c r="F715" s="122"/>
      <c r="G715" s="122"/>
      <c r="H715" s="122"/>
      <c r="I715" s="330"/>
      <c r="J715" s="330"/>
      <c r="K715" s="122"/>
      <c r="L715" s="122"/>
      <c r="M715" s="122"/>
      <c r="N715" s="330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</row>
    <row r="716">
      <c r="A716" s="122"/>
      <c r="B716" s="122"/>
      <c r="C716" s="330"/>
      <c r="D716" s="122"/>
      <c r="E716" s="330"/>
      <c r="F716" s="122"/>
      <c r="G716" s="122"/>
      <c r="H716" s="122"/>
      <c r="I716" s="330"/>
      <c r="J716" s="330"/>
      <c r="K716" s="122"/>
      <c r="L716" s="122"/>
      <c r="M716" s="122"/>
      <c r="N716" s="330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</row>
    <row r="717">
      <c r="A717" s="122"/>
      <c r="B717" s="122"/>
      <c r="C717" s="330"/>
      <c r="D717" s="122"/>
      <c r="E717" s="330"/>
      <c r="F717" s="122"/>
      <c r="G717" s="122"/>
      <c r="H717" s="122"/>
      <c r="I717" s="330"/>
      <c r="J717" s="330"/>
      <c r="K717" s="122"/>
      <c r="L717" s="122"/>
      <c r="M717" s="122"/>
      <c r="N717" s="330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</row>
    <row r="718">
      <c r="A718" s="122"/>
      <c r="B718" s="122"/>
      <c r="C718" s="330"/>
      <c r="D718" s="122"/>
      <c r="E718" s="330"/>
      <c r="F718" s="122"/>
      <c r="G718" s="122"/>
      <c r="H718" s="122"/>
      <c r="I718" s="330"/>
      <c r="J718" s="330"/>
      <c r="K718" s="122"/>
      <c r="L718" s="122"/>
      <c r="M718" s="122"/>
      <c r="N718" s="330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</row>
    <row r="719">
      <c r="A719" s="122"/>
      <c r="B719" s="122"/>
      <c r="C719" s="330"/>
      <c r="D719" s="122"/>
      <c r="E719" s="330"/>
      <c r="F719" s="122"/>
      <c r="G719" s="122"/>
      <c r="H719" s="122"/>
      <c r="I719" s="330"/>
      <c r="J719" s="330"/>
      <c r="K719" s="122"/>
      <c r="L719" s="122"/>
      <c r="M719" s="122"/>
      <c r="N719" s="330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</row>
    <row r="720">
      <c r="A720" s="122"/>
      <c r="B720" s="122"/>
      <c r="C720" s="330"/>
      <c r="D720" s="122"/>
      <c r="E720" s="330"/>
      <c r="F720" s="122"/>
      <c r="G720" s="122"/>
      <c r="H720" s="122"/>
      <c r="I720" s="330"/>
      <c r="J720" s="330"/>
      <c r="K720" s="122"/>
      <c r="L720" s="122"/>
      <c r="M720" s="122"/>
      <c r="N720" s="330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</row>
    <row r="721">
      <c r="A721" s="122"/>
      <c r="B721" s="122"/>
      <c r="C721" s="330"/>
      <c r="D721" s="122"/>
      <c r="E721" s="330"/>
      <c r="F721" s="122"/>
      <c r="G721" s="122"/>
      <c r="H721" s="122"/>
      <c r="I721" s="330"/>
      <c r="J721" s="330"/>
      <c r="K721" s="122"/>
      <c r="L721" s="122"/>
      <c r="M721" s="122"/>
      <c r="N721" s="330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</row>
    <row r="722">
      <c r="A722" s="122"/>
      <c r="B722" s="122"/>
      <c r="C722" s="330"/>
      <c r="D722" s="122"/>
      <c r="E722" s="330"/>
      <c r="F722" s="122"/>
      <c r="G722" s="122"/>
      <c r="H722" s="122"/>
      <c r="I722" s="330"/>
      <c r="J722" s="330"/>
      <c r="K722" s="122"/>
      <c r="L722" s="122"/>
      <c r="M722" s="122"/>
      <c r="N722" s="330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</row>
    <row r="723">
      <c r="A723" s="122"/>
      <c r="B723" s="122"/>
      <c r="C723" s="330"/>
      <c r="D723" s="122"/>
      <c r="E723" s="330"/>
      <c r="F723" s="122"/>
      <c r="G723" s="122"/>
      <c r="H723" s="122"/>
      <c r="I723" s="330"/>
      <c r="J723" s="330"/>
      <c r="K723" s="122"/>
      <c r="L723" s="122"/>
      <c r="M723" s="122"/>
      <c r="N723" s="330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</row>
    <row r="724">
      <c r="A724" s="122"/>
      <c r="B724" s="122"/>
      <c r="C724" s="330"/>
      <c r="D724" s="122"/>
      <c r="E724" s="330"/>
      <c r="F724" s="122"/>
      <c r="G724" s="122"/>
      <c r="H724" s="122"/>
      <c r="I724" s="330"/>
      <c r="J724" s="330"/>
      <c r="K724" s="122"/>
      <c r="L724" s="122"/>
      <c r="M724" s="122"/>
      <c r="N724" s="330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</row>
    <row r="725">
      <c r="A725" s="122"/>
      <c r="B725" s="122"/>
      <c r="C725" s="330"/>
      <c r="D725" s="122"/>
      <c r="E725" s="330"/>
      <c r="F725" s="122"/>
      <c r="G725" s="122"/>
      <c r="H725" s="122"/>
      <c r="I725" s="330"/>
      <c r="J725" s="330"/>
      <c r="K725" s="122"/>
      <c r="L725" s="122"/>
      <c r="M725" s="122"/>
      <c r="N725" s="330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</row>
    <row r="726">
      <c r="A726" s="122"/>
      <c r="B726" s="122"/>
      <c r="C726" s="330"/>
      <c r="D726" s="122"/>
      <c r="E726" s="330"/>
      <c r="F726" s="122"/>
      <c r="G726" s="122"/>
      <c r="H726" s="122"/>
      <c r="I726" s="330"/>
      <c r="J726" s="330"/>
      <c r="K726" s="122"/>
      <c r="L726" s="122"/>
      <c r="M726" s="122"/>
      <c r="N726" s="330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</row>
    <row r="727">
      <c r="A727" s="122"/>
      <c r="B727" s="122"/>
      <c r="C727" s="330"/>
      <c r="D727" s="122"/>
      <c r="E727" s="330"/>
      <c r="F727" s="122"/>
      <c r="G727" s="122"/>
      <c r="H727" s="122"/>
      <c r="I727" s="330"/>
      <c r="J727" s="330"/>
      <c r="K727" s="122"/>
      <c r="L727" s="122"/>
      <c r="M727" s="122"/>
      <c r="N727" s="330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</row>
    <row r="728">
      <c r="A728" s="122"/>
      <c r="B728" s="122"/>
      <c r="C728" s="330"/>
      <c r="D728" s="122"/>
      <c r="E728" s="330"/>
      <c r="F728" s="122"/>
      <c r="G728" s="122"/>
      <c r="H728" s="122"/>
      <c r="I728" s="330"/>
      <c r="J728" s="330"/>
      <c r="K728" s="122"/>
      <c r="L728" s="122"/>
      <c r="M728" s="122"/>
      <c r="N728" s="330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</row>
    <row r="729">
      <c r="A729" s="122"/>
      <c r="B729" s="122"/>
      <c r="C729" s="330"/>
      <c r="D729" s="122"/>
      <c r="E729" s="330"/>
      <c r="F729" s="122"/>
      <c r="G729" s="122"/>
      <c r="H729" s="122"/>
      <c r="I729" s="330"/>
      <c r="J729" s="330"/>
      <c r="K729" s="122"/>
      <c r="L729" s="122"/>
      <c r="M729" s="122"/>
      <c r="N729" s="330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</row>
    <row r="730">
      <c r="A730" s="122"/>
      <c r="B730" s="122"/>
      <c r="C730" s="330"/>
      <c r="D730" s="122"/>
      <c r="E730" s="330"/>
      <c r="F730" s="122"/>
      <c r="G730" s="122"/>
      <c r="H730" s="122"/>
      <c r="I730" s="330"/>
      <c r="J730" s="330"/>
      <c r="K730" s="122"/>
      <c r="L730" s="122"/>
      <c r="M730" s="122"/>
      <c r="N730" s="330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</row>
    <row r="731">
      <c r="A731" s="122"/>
      <c r="B731" s="122"/>
      <c r="C731" s="330"/>
      <c r="D731" s="122"/>
      <c r="E731" s="330"/>
      <c r="F731" s="122"/>
      <c r="G731" s="122"/>
      <c r="H731" s="122"/>
      <c r="I731" s="330"/>
      <c r="J731" s="330"/>
      <c r="K731" s="122"/>
      <c r="L731" s="122"/>
      <c r="M731" s="122"/>
      <c r="N731" s="330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</row>
    <row r="732">
      <c r="A732" s="122"/>
      <c r="B732" s="122"/>
      <c r="C732" s="330"/>
      <c r="D732" s="122"/>
      <c r="E732" s="330"/>
      <c r="F732" s="122"/>
      <c r="G732" s="122"/>
      <c r="H732" s="122"/>
      <c r="I732" s="330"/>
      <c r="J732" s="330"/>
      <c r="K732" s="122"/>
      <c r="L732" s="122"/>
      <c r="M732" s="122"/>
      <c r="N732" s="330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</row>
    <row r="733">
      <c r="A733" s="122"/>
      <c r="B733" s="122"/>
      <c r="C733" s="330"/>
      <c r="D733" s="122"/>
      <c r="E733" s="330"/>
      <c r="F733" s="122"/>
      <c r="G733" s="122"/>
      <c r="H733" s="122"/>
      <c r="I733" s="330"/>
      <c r="J733" s="330"/>
      <c r="K733" s="122"/>
      <c r="L733" s="122"/>
      <c r="M733" s="122"/>
      <c r="N733" s="330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</row>
    <row r="734">
      <c r="A734" s="122"/>
      <c r="B734" s="122"/>
      <c r="C734" s="330"/>
      <c r="D734" s="122"/>
      <c r="E734" s="330"/>
      <c r="F734" s="122"/>
      <c r="G734" s="122"/>
      <c r="H734" s="122"/>
      <c r="I734" s="330"/>
      <c r="J734" s="330"/>
      <c r="K734" s="122"/>
      <c r="L734" s="122"/>
      <c r="M734" s="122"/>
      <c r="N734" s="330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</row>
    <row r="735">
      <c r="A735" s="122"/>
      <c r="B735" s="122"/>
      <c r="C735" s="330"/>
      <c r="D735" s="122"/>
      <c r="E735" s="330"/>
      <c r="F735" s="122"/>
      <c r="G735" s="122"/>
      <c r="H735" s="122"/>
      <c r="I735" s="330"/>
      <c r="J735" s="330"/>
      <c r="K735" s="122"/>
      <c r="L735" s="122"/>
      <c r="M735" s="122"/>
      <c r="N735" s="330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</row>
    <row r="736">
      <c r="A736" s="122"/>
      <c r="B736" s="122"/>
      <c r="C736" s="330"/>
      <c r="D736" s="122"/>
      <c r="E736" s="330"/>
      <c r="F736" s="122"/>
      <c r="G736" s="122"/>
      <c r="H736" s="122"/>
      <c r="I736" s="330"/>
      <c r="J736" s="330"/>
      <c r="K736" s="122"/>
      <c r="L736" s="122"/>
      <c r="M736" s="122"/>
      <c r="N736" s="330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</row>
    <row r="737">
      <c r="A737" s="122"/>
      <c r="B737" s="122"/>
      <c r="C737" s="330"/>
      <c r="D737" s="122"/>
      <c r="E737" s="330"/>
      <c r="F737" s="122"/>
      <c r="G737" s="122"/>
      <c r="H737" s="122"/>
      <c r="I737" s="330"/>
      <c r="J737" s="330"/>
      <c r="K737" s="122"/>
      <c r="L737" s="122"/>
      <c r="M737" s="122"/>
      <c r="N737" s="330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</row>
    <row r="738">
      <c r="A738" s="122"/>
      <c r="B738" s="122"/>
      <c r="C738" s="330"/>
      <c r="D738" s="122"/>
      <c r="E738" s="330"/>
      <c r="F738" s="122"/>
      <c r="G738" s="122"/>
      <c r="H738" s="122"/>
      <c r="I738" s="330"/>
      <c r="J738" s="330"/>
      <c r="K738" s="122"/>
      <c r="L738" s="122"/>
      <c r="M738" s="122"/>
      <c r="N738" s="330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</row>
    <row r="739">
      <c r="A739" s="122"/>
      <c r="B739" s="122"/>
      <c r="C739" s="330"/>
      <c r="D739" s="122"/>
      <c r="E739" s="330"/>
      <c r="F739" s="122"/>
      <c r="G739" s="122"/>
      <c r="H739" s="122"/>
      <c r="I739" s="330"/>
      <c r="J739" s="330"/>
      <c r="K739" s="122"/>
      <c r="L739" s="122"/>
      <c r="M739" s="122"/>
      <c r="N739" s="330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</row>
    <row r="740">
      <c r="A740" s="122"/>
      <c r="B740" s="122"/>
      <c r="C740" s="330"/>
      <c r="D740" s="122"/>
      <c r="E740" s="330"/>
      <c r="F740" s="122"/>
      <c r="G740" s="122"/>
      <c r="H740" s="122"/>
      <c r="I740" s="330"/>
      <c r="J740" s="330"/>
      <c r="K740" s="122"/>
      <c r="L740" s="122"/>
      <c r="M740" s="122"/>
      <c r="N740" s="330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</row>
    <row r="741">
      <c r="A741" s="122"/>
      <c r="B741" s="122"/>
      <c r="C741" s="330"/>
      <c r="D741" s="122"/>
      <c r="E741" s="330"/>
      <c r="F741" s="122"/>
      <c r="G741" s="122"/>
      <c r="H741" s="122"/>
      <c r="I741" s="330"/>
      <c r="J741" s="330"/>
      <c r="K741" s="122"/>
      <c r="L741" s="122"/>
      <c r="M741" s="122"/>
      <c r="N741" s="330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</row>
    <row r="742">
      <c r="A742" s="122"/>
      <c r="B742" s="122"/>
      <c r="C742" s="330"/>
      <c r="D742" s="122"/>
      <c r="E742" s="330"/>
      <c r="F742" s="122"/>
      <c r="G742" s="122"/>
      <c r="H742" s="122"/>
      <c r="I742" s="330"/>
      <c r="J742" s="330"/>
      <c r="K742" s="122"/>
      <c r="L742" s="122"/>
      <c r="M742" s="122"/>
      <c r="N742" s="330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</row>
    <row r="743">
      <c r="A743" s="122"/>
      <c r="B743" s="122"/>
      <c r="C743" s="330"/>
      <c r="D743" s="122"/>
      <c r="E743" s="330"/>
      <c r="F743" s="122"/>
      <c r="G743" s="122"/>
      <c r="H743" s="122"/>
      <c r="I743" s="330"/>
      <c r="J743" s="330"/>
      <c r="K743" s="122"/>
      <c r="L743" s="122"/>
      <c r="M743" s="122"/>
      <c r="N743" s="330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</row>
    <row r="744">
      <c r="A744" s="122"/>
      <c r="B744" s="122"/>
      <c r="C744" s="330"/>
      <c r="D744" s="122"/>
      <c r="E744" s="330"/>
      <c r="F744" s="122"/>
      <c r="G744" s="122"/>
      <c r="H744" s="122"/>
      <c r="I744" s="330"/>
      <c r="J744" s="330"/>
      <c r="K744" s="122"/>
      <c r="L744" s="122"/>
      <c r="M744" s="122"/>
      <c r="N744" s="330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</row>
    <row r="745">
      <c r="A745" s="122"/>
      <c r="B745" s="122"/>
      <c r="C745" s="330"/>
      <c r="D745" s="122"/>
      <c r="E745" s="330"/>
      <c r="F745" s="122"/>
      <c r="G745" s="122"/>
      <c r="H745" s="122"/>
      <c r="I745" s="330"/>
      <c r="J745" s="330"/>
      <c r="K745" s="122"/>
      <c r="L745" s="122"/>
      <c r="M745" s="122"/>
      <c r="N745" s="330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</row>
    <row r="746">
      <c r="A746" s="122"/>
      <c r="B746" s="122"/>
      <c r="C746" s="330"/>
      <c r="D746" s="122"/>
      <c r="E746" s="330"/>
      <c r="F746" s="122"/>
      <c r="G746" s="122"/>
      <c r="H746" s="122"/>
      <c r="I746" s="330"/>
      <c r="J746" s="330"/>
      <c r="K746" s="122"/>
      <c r="L746" s="122"/>
      <c r="M746" s="122"/>
      <c r="N746" s="330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</row>
    <row r="747">
      <c r="A747" s="122"/>
      <c r="B747" s="122"/>
      <c r="C747" s="330"/>
      <c r="D747" s="122"/>
      <c r="E747" s="330"/>
      <c r="F747" s="122"/>
      <c r="G747" s="122"/>
      <c r="H747" s="122"/>
      <c r="I747" s="330"/>
      <c r="J747" s="330"/>
      <c r="K747" s="122"/>
      <c r="L747" s="122"/>
      <c r="M747" s="122"/>
      <c r="N747" s="330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</row>
    <row r="748">
      <c r="A748" s="122"/>
      <c r="B748" s="122"/>
      <c r="C748" s="330"/>
      <c r="D748" s="122"/>
      <c r="E748" s="330"/>
      <c r="F748" s="122"/>
      <c r="G748" s="122"/>
      <c r="H748" s="122"/>
      <c r="I748" s="330"/>
      <c r="J748" s="330"/>
      <c r="K748" s="122"/>
      <c r="L748" s="122"/>
      <c r="M748" s="122"/>
      <c r="N748" s="330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</row>
    <row r="749">
      <c r="A749" s="122"/>
      <c r="B749" s="122"/>
      <c r="C749" s="330"/>
      <c r="D749" s="122"/>
      <c r="E749" s="330"/>
      <c r="F749" s="122"/>
      <c r="G749" s="122"/>
      <c r="H749" s="122"/>
      <c r="I749" s="330"/>
      <c r="J749" s="330"/>
      <c r="K749" s="122"/>
      <c r="L749" s="122"/>
      <c r="M749" s="122"/>
      <c r="N749" s="330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</row>
    <row r="750">
      <c r="A750" s="122"/>
      <c r="B750" s="122"/>
      <c r="C750" s="330"/>
      <c r="D750" s="122"/>
      <c r="E750" s="330"/>
      <c r="F750" s="122"/>
      <c r="G750" s="122"/>
      <c r="H750" s="122"/>
      <c r="I750" s="330"/>
      <c r="J750" s="330"/>
      <c r="K750" s="122"/>
      <c r="L750" s="122"/>
      <c r="M750" s="122"/>
      <c r="N750" s="330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</row>
    <row r="751">
      <c r="A751" s="122"/>
      <c r="B751" s="122"/>
      <c r="C751" s="330"/>
      <c r="D751" s="122"/>
      <c r="E751" s="330"/>
      <c r="F751" s="122"/>
      <c r="G751" s="122"/>
      <c r="H751" s="122"/>
      <c r="I751" s="330"/>
      <c r="J751" s="330"/>
      <c r="K751" s="122"/>
      <c r="L751" s="122"/>
      <c r="M751" s="122"/>
      <c r="N751" s="330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</row>
    <row r="752">
      <c r="A752" s="122"/>
      <c r="B752" s="122"/>
      <c r="C752" s="330"/>
      <c r="D752" s="122"/>
      <c r="E752" s="330"/>
      <c r="F752" s="122"/>
      <c r="G752" s="122"/>
      <c r="H752" s="122"/>
      <c r="I752" s="330"/>
      <c r="J752" s="330"/>
      <c r="K752" s="122"/>
      <c r="L752" s="122"/>
      <c r="M752" s="122"/>
      <c r="N752" s="330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</row>
    <row r="753">
      <c r="A753" s="122"/>
      <c r="B753" s="122"/>
      <c r="C753" s="330"/>
      <c r="D753" s="122"/>
      <c r="E753" s="330"/>
      <c r="F753" s="122"/>
      <c r="G753" s="122"/>
      <c r="H753" s="122"/>
      <c r="I753" s="330"/>
      <c r="J753" s="330"/>
      <c r="K753" s="122"/>
      <c r="L753" s="122"/>
      <c r="M753" s="122"/>
      <c r="N753" s="330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</row>
    <row r="754">
      <c r="A754" s="122"/>
      <c r="B754" s="122"/>
      <c r="C754" s="330"/>
      <c r="D754" s="122"/>
      <c r="E754" s="330"/>
      <c r="F754" s="122"/>
      <c r="G754" s="122"/>
      <c r="H754" s="122"/>
      <c r="I754" s="330"/>
      <c r="J754" s="330"/>
      <c r="K754" s="122"/>
      <c r="L754" s="122"/>
      <c r="M754" s="122"/>
      <c r="N754" s="330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</row>
    <row r="755">
      <c r="A755" s="122"/>
      <c r="B755" s="122"/>
      <c r="C755" s="330"/>
      <c r="D755" s="122"/>
      <c r="E755" s="330"/>
      <c r="F755" s="122"/>
      <c r="G755" s="122"/>
      <c r="H755" s="122"/>
      <c r="I755" s="330"/>
      <c r="J755" s="330"/>
      <c r="K755" s="122"/>
      <c r="L755" s="122"/>
      <c r="M755" s="122"/>
      <c r="N755" s="330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</row>
    <row r="756">
      <c r="A756" s="122"/>
      <c r="B756" s="122"/>
      <c r="C756" s="330"/>
      <c r="D756" s="122"/>
      <c r="E756" s="330"/>
      <c r="F756" s="122"/>
      <c r="G756" s="122"/>
      <c r="H756" s="122"/>
      <c r="I756" s="330"/>
      <c r="J756" s="330"/>
      <c r="K756" s="122"/>
      <c r="L756" s="122"/>
      <c r="M756" s="122"/>
      <c r="N756" s="330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</row>
    <row r="757">
      <c r="A757" s="122"/>
      <c r="B757" s="122"/>
      <c r="C757" s="330"/>
      <c r="D757" s="122"/>
      <c r="E757" s="330"/>
      <c r="F757" s="122"/>
      <c r="G757" s="122"/>
      <c r="H757" s="122"/>
      <c r="I757" s="330"/>
      <c r="J757" s="330"/>
      <c r="K757" s="122"/>
      <c r="L757" s="122"/>
      <c r="M757" s="122"/>
      <c r="N757" s="330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</row>
    <row r="758">
      <c r="A758" s="122"/>
      <c r="B758" s="122"/>
      <c r="C758" s="330"/>
      <c r="D758" s="122"/>
      <c r="E758" s="330"/>
      <c r="F758" s="122"/>
      <c r="G758" s="122"/>
      <c r="H758" s="122"/>
      <c r="I758" s="330"/>
      <c r="J758" s="330"/>
      <c r="K758" s="122"/>
      <c r="L758" s="122"/>
      <c r="M758" s="122"/>
      <c r="N758" s="330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</row>
    <row r="759">
      <c r="A759" s="122"/>
      <c r="B759" s="122"/>
      <c r="C759" s="330"/>
      <c r="D759" s="122"/>
      <c r="E759" s="330"/>
      <c r="F759" s="122"/>
      <c r="G759" s="122"/>
      <c r="H759" s="122"/>
      <c r="I759" s="330"/>
      <c r="J759" s="330"/>
      <c r="K759" s="122"/>
      <c r="L759" s="122"/>
      <c r="M759" s="122"/>
      <c r="N759" s="330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</row>
    <row r="760">
      <c r="A760" s="122"/>
      <c r="B760" s="122"/>
      <c r="C760" s="330"/>
      <c r="D760" s="122"/>
      <c r="E760" s="330"/>
      <c r="F760" s="122"/>
      <c r="G760" s="122"/>
      <c r="H760" s="122"/>
      <c r="I760" s="330"/>
      <c r="J760" s="330"/>
      <c r="K760" s="122"/>
      <c r="L760" s="122"/>
      <c r="M760" s="122"/>
      <c r="N760" s="330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</row>
    <row r="761">
      <c r="A761" s="122"/>
      <c r="B761" s="122"/>
      <c r="C761" s="330"/>
      <c r="D761" s="122"/>
      <c r="E761" s="330"/>
      <c r="F761" s="122"/>
      <c r="G761" s="122"/>
      <c r="H761" s="122"/>
      <c r="I761" s="330"/>
      <c r="J761" s="330"/>
      <c r="K761" s="122"/>
      <c r="L761" s="122"/>
      <c r="M761" s="122"/>
      <c r="N761" s="330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</row>
    <row r="762">
      <c r="A762" s="122"/>
      <c r="B762" s="122"/>
      <c r="C762" s="330"/>
      <c r="D762" s="122"/>
      <c r="E762" s="330"/>
      <c r="F762" s="122"/>
      <c r="G762" s="122"/>
      <c r="H762" s="122"/>
      <c r="I762" s="330"/>
      <c r="J762" s="330"/>
      <c r="K762" s="122"/>
      <c r="L762" s="122"/>
      <c r="M762" s="122"/>
      <c r="N762" s="330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</row>
    <row r="763">
      <c r="A763" s="122"/>
      <c r="B763" s="122"/>
      <c r="C763" s="330"/>
      <c r="D763" s="122"/>
      <c r="E763" s="330"/>
      <c r="F763" s="122"/>
      <c r="G763" s="122"/>
      <c r="H763" s="122"/>
      <c r="I763" s="330"/>
      <c r="J763" s="330"/>
      <c r="K763" s="122"/>
      <c r="L763" s="122"/>
      <c r="M763" s="122"/>
      <c r="N763" s="330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</row>
    <row r="764">
      <c r="A764" s="122"/>
      <c r="B764" s="122"/>
      <c r="C764" s="330"/>
      <c r="D764" s="122"/>
      <c r="E764" s="330"/>
      <c r="F764" s="122"/>
      <c r="G764" s="122"/>
      <c r="H764" s="122"/>
      <c r="I764" s="330"/>
      <c r="J764" s="330"/>
      <c r="K764" s="122"/>
      <c r="L764" s="122"/>
      <c r="M764" s="122"/>
      <c r="N764" s="330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</row>
    <row r="765">
      <c r="A765" s="122"/>
      <c r="B765" s="122"/>
      <c r="C765" s="330"/>
      <c r="D765" s="122"/>
      <c r="E765" s="330"/>
      <c r="F765" s="122"/>
      <c r="G765" s="122"/>
      <c r="H765" s="122"/>
      <c r="I765" s="330"/>
      <c r="J765" s="330"/>
      <c r="K765" s="122"/>
      <c r="L765" s="122"/>
      <c r="M765" s="122"/>
      <c r="N765" s="330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</row>
    <row r="766">
      <c r="A766" s="122"/>
      <c r="B766" s="122"/>
      <c r="C766" s="330"/>
      <c r="D766" s="122"/>
      <c r="E766" s="330"/>
      <c r="F766" s="122"/>
      <c r="G766" s="122"/>
      <c r="H766" s="122"/>
      <c r="I766" s="330"/>
      <c r="J766" s="330"/>
      <c r="K766" s="122"/>
      <c r="L766" s="122"/>
      <c r="M766" s="122"/>
      <c r="N766" s="330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</row>
    <row r="767">
      <c r="A767" s="122"/>
      <c r="B767" s="122"/>
      <c r="C767" s="330"/>
      <c r="D767" s="122"/>
      <c r="E767" s="330"/>
      <c r="F767" s="122"/>
      <c r="G767" s="122"/>
      <c r="H767" s="122"/>
      <c r="I767" s="330"/>
      <c r="J767" s="330"/>
      <c r="K767" s="122"/>
      <c r="L767" s="122"/>
      <c r="M767" s="122"/>
      <c r="N767" s="330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</row>
    <row r="768">
      <c r="A768" s="122"/>
      <c r="B768" s="122"/>
      <c r="C768" s="330"/>
      <c r="D768" s="122"/>
      <c r="E768" s="330"/>
      <c r="F768" s="122"/>
      <c r="G768" s="122"/>
      <c r="H768" s="122"/>
      <c r="I768" s="330"/>
      <c r="J768" s="330"/>
      <c r="K768" s="122"/>
      <c r="L768" s="122"/>
      <c r="M768" s="122"/>
      <c r="N768" s="330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</row>
    <row r="769">
      <c r="A769" s="122"/>
      <c r="B769" s="122"/>
      <c r="C769" s="330"/>
      <c r="D769" s="122"/>
      <c r="E769" s="330"/>
      <c r="F769" s="122"/>
      <c r="G769" s="122"/>
      <c r="H769" s="122"/>
      <c r="I769" s="330"/>
      <c r="J769" s="330"/>
      <c r="K769" s="122"/>
      <c r="L769" s="122"/>
      <c r="M769" s="122"/>
      <c r="N769" s="330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</row>
    <row r="770">
      <c r="A770" s="122"/>
      <c r="B770" s="122"/>
      <c r="C770" s="330"/>
      <c r="D770" s="122"/>
      <c r="E770" s="330"/>
      <c r="F770" s="122"/>
      <c r="G770" s="122"/>
      <c r="H770" s="122"/>
      <c r="I770" s="330"/>
      <c r="J770" s="330"/>
      <c r="K770" s="122"/>
      <c r="L770" s="122"/>
      <c r="M770" s="122"/>
      <c r="N770" s="330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</row>
    <row r="771">
      <c r="A771" s="122"/>
      <c r="B771" s="122"/>
      <c r="C771" s="330"/>
      <c r="D771" s="122"/>
      <c r="E771" s="330"/>
      <c r="F771" s="122"/>
      <c r="G771" s="122"/>
      <c r="H771" s="122"/>
      <c r="I771" s="330"/>
      <c r="J771" s="330"/>
      <c r="K771" s="122"/>
      <c r="L771" s="122"/>
      <c r="M771" s="122"/>
      <c r="N771" s="330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</row>
    <row r="772">
      <c r="A772" s="122"/>
      <c r="B772" s="122"/>
      <c r="C772" s="330"/>
      <c r="D772" s="122"/>
      <c r="E772" s="330"/>
      <c r="F772" s="122"/>
      <c r="G772" s="122"/>
      <c r="H772" s="122"/>
      <c r="I772" s="330"/>
      <c r="J772" s="330"/>
      <c r="K772" s="122"/>
      <c r="L772" s="122"/>
      <c r="M772" s="122"/>
      <c r="N772" s="330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</row>
    <row r="773">
      <c r="A773" s="122"/>
      <c r="B773" s="122"/>
      <c r="C773" s="330"/>
      <c r="D773" s="122"/>
      <c r="E773" s="330"/>
      <c r="F773" s="122"/>
      <c r="G773" s="122"/>
      <c r="H773" s="122"/>
      <c r="I773" s="330"/>
      <c r="J773" s="330"/>
      <c r="K773" s="122"/>
      <c r="L773" s="122"/>
      <c r="M773" s="122"/>
      <c r="N773" s="330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</row>
    <row r="774">
      <c r="A774" s="122"/>
      <c r="B774" s="122"/>
      <c r="C774" s="330"/>
      <c r="D774" s="122"/>
      <c r="E774" s="330"/>
      <c r="F774" s="122"/>
      <c r="G774" s="122"/>
      <c r="H774" s="122"/>
      <c r="I774" s="330"/>
      <c r="J774" s="330"/>
      <c r="K774" s="122"/>
      <c r="L774" s="122"/>
      <c r="M774" s="122"/>
      <c r="N774" s="330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</row>
    <row r="775">
      <c r="A775" s="122"/>
      <c r="B775" s="122"/>
      <c r="C775" s="330"/>
      <c r="D775" s="122"/>
      <c r="E775" s="330"/>
      <c r="F775" s="122"/>
      <c r="G775" s="122"/>
      <c r="H775" s="122"/>
      <c r="I775" s="330"/>
      <c r="J775" s="330"/>
      <c r="K775" s="122"/>
      <c r="L775" s="122"/>
      <c r="M775" s="122"/>
      <c r="N775" s="330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</row>
    <row r="776">
      <c r="A776" s="122"/>
      <c r="B776" s="122"/>
      <c r="C776" s="330"/>
      <c r="D776" s="122"/>
      <c r="E776" s="330"/>
      <c r="F776" s="122"/>
      <c r="G776" s="122"/>
      <c r="H776" s="122"/>
      <c r="I776" s="330"/>
      <c r="J776" s="330"/>
      <c r="K776" s="122"/>
      <c r="L776" s="122"/>
      <c r="M776" s="122"/>
      <c r="N776" s="330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</row>
    <row r="777">
      <c r="A777" s="122"/>
      <c r="B777" s="122"/>
      <c r="C777" s="330"/>
      <c r="D777" s="122"/>
      <c r="E777" s="330"/>
      <c r="F777" s="122"/>
      <c r="G777" s="122"/>
      <c r="H777" s="122"/>
      <c r="I777" s="330"/>
      <c r="J777" s="330"/>
      <c r="K777" s="122"/>
      <c r="L777" s="122"/>
      <c r="M777" s="122"/>
      <c r="N777" s="330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</row>
    <row r="778">
      <c r="A778" s="122"/>
      <c r="B778" s="122"/>
      <c r="C778" s="330"/>
      <c r="D778" s="122"/>
      <c r="E778" s="330"/>
      <c r="F778" s="122"/>
      <c r="G778" s="122"/>
      <c r="H778" s="122"/>
      <c r="I778" s="330"/>
      <c r="J778" s="330"/>
      <c r="K778" s="122"/>
      <c r="L778" s="122"/>
      <c r="M778" s="122"/>
      <c r="N778" s="330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</row>
    <row r="779">
      <c r="A779" s="122"/>
      <c r="B779" s="122"/>
      <c r="C779" s="330"/>
      <c r="D779" s="122"/>
      <c r="E779" s="330"/>
      <c r="F779" s="122"/>
      <c r="G779" s="122"/>
      <c r="H779" s="122"/>
      <c r="I779" s="330"/>
      <c r="J779" s="330"/>
      <c r="K779" s="122"/>
      <c r="L779" s="122"/>
      <c r="M779" s="122"/>
      <c r="N779" s="330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</row>
    <row r="780">
      <c r="A780" s="122"/>
      <c r="B780" s="122"/>
      <c r="C780" s="330"/>
      <c r="D780" s="122"/>
      <c r="E780" s="330"/>
      <c r="F780" s="122"/>
      <c r="G780" s="122"/>
      <c r="H780" s="122"/>
      <c r="I780" s="330"/>
      <c r="J780" s="330"/>
      <c r="K780" s="122"/>
      <c r="L780" s="122"/>
      <c r="M780" s="122"/>
      <c r="N780" s="330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</row>
    <row r="781">
      <c r="A781" s="122"/>
      <c r="B781" s="122"/>
      <c r="C781" s="330"/>
      <c r="D781" s="122"/>
      <c r="E781" s="330"/>
      <c r="F781" s="122"/>
      <c r="G781" s="122"/>
      <c r="H781" s="122"/>
      <c r="I781" s="330"/>
      <c r="J781" s="330"/>
      <c r="K781" s="122"/>
      <c r="L781" s="122"/>
      <c r="M781" s="122"/>
      <c r="N781" s="330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</row>
    <row r="782">
      <c r="A782" s="122"/>
      <c r="B782" s="122"/>
      <c r="C782" s="330"/>
      <c r="D782" s="122"/>
      <c r="E782" s="330"/>
      <c r="F782" s="122"/>
      <c r="G782" s="122"/>
      <c r="H782" s="122"/>
      <c r="I782" s="330"/>
      <c r="J782" s="330"/>
      <c r="K782" s="122"/>
      <c r="L782" s="122"/>
      <c r="M782" s="122"/>
      <c r="N782" s="330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</row>
    <row r="783">
      <c r="A783" s="122"/>
      <c r="B783" s="122"/>
      <c r="C783" s="330"/>
      <c r="D783" s="122"/>
      <c r="E783" s="330"/>
      <c r="F783" s="122"/>
      <c r="G783" s="122"/>
      <c r="H783" s="122"/>
      <c r="I783" s="330"/>
      <c r="J783" s="330"/>
      <c r="K783" s="122"/>
      <c r="L783" s="122"/>
      <c r="M783" s="122"/>
      <c r="N783" s="330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</row>
    <row r="784">
      <c r="A784" s="122"/>
      <c r="B784" s="122"/>
      <c r="C784" s="330"/>
      <c r="D784" s="122"/>
      <c r="E784" s="330"/>
      <c r="F784" s="122"/>
      <c r="G784" s="122"/>
      <c r="H784" s="122"/>
      <c r="I784" s="330"/>
      <c r="J784" s="330"/>
      <c r="K784" s="122"/>
      <c r="L784" s="122"/>
      <c r="M784" s="122"/>
      <c r="N784" s="330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</row>
    <row r="785">
      <c r="A785" s="122"/>
      <c r="B785" s="122"/>
      <c r="C785" s="330"/>
      <c r="D785" s="122"/>
      <c r="E785" s="330"/>
      <c r="F785" s="122"/>
      <c r="G785" s="122"/>
      <c r="H785" s="122"/>
      <c r="I785" s="330"/>
      <c r="J785" s="330"/>
      <c r="K785" s="122"/>
      <c r="L785" s="122"/>
      <c r="M785" s="122"/>
      <c r="N785" s="330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</row>
    <row r="786">
      <c r="A786" s="122"/>
      <c r="B786" s="122"/>
      <c r="C786" s="330"/>
      <c r="D786" s="122"/>
      <c r="E786" s="330"/>
      <c r="F786" s="122"/>
      <c r="G786" s="122"/>
      <c r="H786" s="122"/>
      <c r="I786" s="330"/>
      <c r="J786" s="330"/>
      <c r="K786" s="122"/>
      <c r="L786" s="122"/>
      <c r="M786" s="122"/>
      <c r="N786" s="330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</row>
    <row r="787">
      <c r="A787" s="122"/>
      <c r="B787" s="122"/>
      <c r="C787" s="330"/>
      <c r="D787" s="122"/>
      <c r="E787" s="330"/>
      <c r="F787" s="122"/>
      <c r="G787" s="122"/>
      <c r="H787" s="122"/>
      <c r="I787" s="330"/>
      <c r="J787" s="330"/>
      <c r="K787" s="122"/>
      <c r="L787" s="122"/>
      <c r="M787" s="122"/>
      <c r="N787" s="330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</row>
    <row r="788">
      <c r="A788" s="122"/>
      <c r="B788" s="122"/>
      <c r="C788" s="330"/>
      <c r="D788" s="122"/>
      <c r="E788" s="330"/>
      <c r="F788" s="122"/>
      <c r="G788" s="122"/>
      <c r="H788" s="122"/>
      <c r="I788" s="330"/>
      <c r="J788" s="330"/>
      <c r="K788" s="122"/>
      <c r="L788" s="122"/>
      <c r="M788" s="122"/>
      <c r="N788" s="330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</row>
    <row r="789">
      <c r="A789" s="122"/>
      <c r="B789" s="122"/>
      <c r="C789" s="330"/>
      <c r="D789" s="122"/>
      <c r="E789" s="330"/>
      <c r="F789" s="122"/>
      <c r="G789" s="122"/>
      <c r="H789" s="122"/>
      <c r="I789" s="330"/>
      <c r="J789" s="330"/>
      <c r="K789" s="122"/>
      <c r="L789" s="122"/>
      <c r="M789" s="122"/>
      <c r="N789" s="330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</row>
    <row r="790">
      <c r="A790" s="122"/>
      <c r="B790" s="122"/>
      <c r="C790" s="330"/>
      <c r="D790" s="122"/>
      <c r="E790" s="330"/>
      <c r="F790" s="122"/>
      <c r="G790" s="122"/>
      <c r="H790" s="122"/>
      <c r="I790" s="330"/>
      <c r="J790" s="330"/>
      <c r="K790" s="122"/>
      <c r="L790" s="122"/>
      <c r="M790" s="122"/>
      <c r="N790" s="330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</row>
    <row r="791">
      <c r="A791" s="122"/>
      <c r="B791" s="122"/>
      <c r="C791" s="330"/>
      <c r="D791" s="122"/>
      <c r="E791" s="330"/>
      <c r="F791" s="122"/>
      <c r="G791" s="122"/>
      <c r="H791" s="122"/>
      <c r="I791" s="330"/>
      <c r="J791" s="330"/>
      <c r="K791" s="122"/>
      <c r="L791" s="122"/>
      <c r="M791" s="122"/>
      <c r="N791" s="330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</row>
    <row r="792">
      <c r="A792" s="122"/>
      <c r="B792" s="122"/>
      <c r="C792" s="330"/>
      <c r="D792" s="122"/>
      <c r="E792" s="330"/>
      <c r="F792" s="122"/>
      <c r="G792" s="122"/>
      <c r="H792" s="122"/>
      <c r="I792" s="330"/>
      <c r="J792" s="330"/>
      <c r="K792" s="122"/>
      <c r="L792" s="122"/>
      <c r="M792" s="122"/>
      <c r="N792" s="330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</row>
    <row r="793">
      <c r="A793" s="122"/>
      <c r="B793" s="122"/>
      <c r="C793" s="330"/>
      <c r="D793" s="122"/>
      <c r="E793" s="330"/>
      <c r="F793" s="122"/>
      <c r="G793" s="122"/>
      <c r="H793" s="122"/>
      <c r="I793" s="330"/>
      <c r="J793" s="330"/>
      <c r="K793" s="122"/>
      <c r="L793" s="122"/>
      <c r="M793" s="122"/>
      <c r="N793" s="330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</row>
    <row r="794">
      <c r="A794" s="122"/>
      <c r="B794" s="122"/>
      <c r="C794" s="330"/>
      <c r="D794" s="122"/>
      <c r="E794" s="330"/>
      <c r="F794" s="122"/>
      <c r="G794" s="122"/>
      <c r="H794" s="122"/>
      <c r="I794" s="330"/>
      <c r="J794" s="330"/>
      <c r="K794" s="122"/>
      <c r="L794" s="122"/>
      <c r="M794" s="122"/>
      <c r="N794" s="330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</row>
    <row r="795">
      <c r="A795" s="122"/>
      <c r="B795" s="122"/>
      <c r="C795" s="330"/>
      <c r="D795" s="122"/>
      <c r="E795" s="330"/>
      <c r="F795" s="122"/>
      <c r="G795" s="122"/>
      <c r="H795" s="122"/>
      <c r="I795" s="330"/>
      <c r="J795" s="330"/>
      <c r="K795" s="122"/>
      <c r="L795" s="122"/>
      <c r="M795" s="122"/>
      <c r="N795" s="330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</row>
    <row r="796">
      <c r="A796" s="122"/>
      <c r="B796" s="122"/>
      <c r="C796" s="330"/>
      <c r="D796" s="122"/>
      <c r="E796" s="330"/>
      <c r="F796" s="122"/>
      <c r="G796" s="122"/>
      <c r="H796" s="122"/>
      <c r="I796" s="330"/>
      <c r="J796" s="330"/>
      <c r="K796" s="122"/>
      <c r="L796" s="122"/>
      <c r="M796" s="122"/>
      <c r="N796" s="330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</row>
    <row r="797">
      <c r="A797" s="122"/>
      <c r="B797" s="122"/>
      <c r="C797" s="330"/>
      <c r="D797" s="122"/>
      <c r="E797" s="330"/>
      <c r="F797" s="122"/>
      <c r="G797" s="122"/>
      <c r="H797" s="122"/>
      <c r="I797" s="330"/>
      <c r="J797" s="330"/>
      <c r="K797" s="122"/>
      <c r="L797" s="122"/>
      <c r="M797" s="122"/>
      <c r="N797" s="330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</row>
    <row r="798">
      <c r="A798" s="122"/>
      <c r="B798" s="122"/>
      <c r="C798" s="330"/>
      <c r="D798" s="122"/>
      <c r="E798" s="330"/>
      <c r="F798" s="122"/>
      <c r="G798" s="122"/>
      <c r="H798" s="122"/>
      <c r="I798" s="330"/>
      <c r="J798" s="330"/>
      <c r="K798" s="122"/>
      <c r="L798" s="122"/>
      <c r="M798" s="122"/>
      <c r="N798" s="330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</row>
    <row r="799">
      <c r="A799" s="122"/>
      <c r="B799" s="122"/>
      <c r="C799" s="330"/>
      <c r="D799" s="122"/>
      <c r="E799" s="330"/>
      <c r="F799" s="122"/>
      <c r="G799" s="122"/>
      <c r="H799" s="122"/>
      <c r="I799" s="330"/>
      <c r="J799" s="330"/>
      <c r="K799" s="122"/>
      <c r="L799" s="122"/>
      <c r="M799" s="122"/>
      <c r="N799" s="330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</row>
    <row r="800">
      <c r="A800" s="122"/>
      <c r="B800" s="122"/>
      <c r="C800" s="330"/>
      <c r="D800" s="122"/>
      <c r="E800" s="330"/>
      <c r="F800" s="122"/>
      <c r="G800" s="122"/>
      <c r="H800" s="122"/>
      <c r="I800" s="330"/>
      <c r="J800" s="330"/>
      <c r="K800" s="122"/>
      <c r="L800" s="122"/>
      <c r="M800" s="122"/>
      <c r="N800" s="330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</row>
    <row r="801">
      <c r="A801" s="122"/>
      <c r="B801" s="122"/>
      <c r="C801" s="330"/>
      <c r="D801" s="122"/>
      <c r="E801" s="330"/>
      <c r="F801" s="122"/>
      <c r="G801" s="122"/>
      <c r="H801" s="122"/>
      <c r="I801" s="330"/>
      <c r="J801" s="330"/>
      <c r="K801" s="122"/>
      <c r="L801" s="122"/>
      <c r="M801" s="122"/>
      <c r="N801" s="330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</row>
    <row r="802">
      <c r="A802" s="122"/>
      <c r="B802" s="122"/>
      <c r="C802" s="330"/>
      <c r="D802" s="122"/>
      <c r="E802" s="330"/>
      <c r="F802" s="122"/>
      <c r="G802" s="122"/>
      <c r="H802" s="122"/>
      <c r="I802" s="330"/>
      <c r="J802" s="330"/>
      <c r="K802" s="122"/>
      <c r="L802" s="122"/>
      <c r="M802" s="122"/>
      <c r="N802" s="330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</row>
    <row r="803">
      <c r="A803" s="122"/>
      <c r="B803" s="122"/>
      <c r="C803" s="330"/>
      <c r="D803" s="122"/>
      <c r="E803" s="330"/>
      <c r="F803" s="122"/>
      <c r="G803" s="122"/>
      <c r="H803" s="122"/>
      <c r="I803" s="330"/>
      <c r="J803" s="330"/>
      <c r="K803" s="122"/>
      <c r="L803" s="122"/>
      <c r="M803" s="122"/>
      <c r="N803" s="330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</row>
    <row r="804">
      <c r="A804" s="122"/>
      <c r="B804" s="122"/>
      <c r="C804" s="330"/>
      <c r="D804" s="122"/>
      <c r="E804" s="330"/>
      <c r="F804" s="122"/>
      <c r="G804" s="122"/>
      <c r="H804" s="122"/>
      <c r="I804" s="330"/>
      <c r="J804" s="330"/>
      <c r="K804" s="122"/>
      <c r="L804" s="122"/>
      <c r="M804" s="122"/>
      <c r="N804" s="330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</row>
    <row r="805">
      <c r="A805" s="122"/>
      <c r="B805" s="122"/>
      <c r="C805" s="330"/>
      <c r="D805" s="122"/>
      <c r="E805" s="330"/>
      <c r="F805" s="122"/>
      <c r="G805" s="122"/>
      <c r="H805" s="122"/>
      <c r="I805" s="330"/>
      <c r="J805" s="330"/>
      <c r="K805" s="122"/>
      <c r="L805" s="122"/>
      <c r="M805" s="122"/>
      <c r="N805" s="330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</row>
    <row r="806">
      <c r="A806" s="122"/>
      <c r="B806" s="122"/>
      <c r="C806" s="330"/>
      <c r="D806" s="122"/>
      <c r="E806" s="330"/>
      <c r="F806" s="122"/>
      <c r="G806" s="122"/>
      <c r="H806" s="122"/>
      <c r="I806" s="330"/>
      <c r="J806" s="330"/>
      <c r="K806" s="122"/>
      <c r="L806" s="122"/>
      <c r="M806" s="122"/>
      <c r="N806" s="330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</row>
    <row r="807">
      <c r="A807" s="122"/>
      <c r="B807" s="122"/>
      <c r="C807" s="330"/>
      <c r="D807" s="122"/>
      <c r="E807" s="330"/>
      <c r="F807" s="122"/>
      <c r="G807" s="122"/>
      <c r="H807" s="122"/>
      <c r="I807" s="330"/>
      <c r="J807" s="330"/>
      <c r="K807" s="122"/>
      <c r="L807" s="122"/>
      <c r="M807" s="122"/>
      <c r="N807" s="330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</row>
    <row r="808">
      <c r="A808" s="122"/>
      <c r="B808" s="122"/>
      <c r="C808" s="330"/>
      <c r="D808" s="122"/>
      <c r="E808" s="330"/>
      <c r="F808" s="122"/>
      <c r="G808" s="122"/>
      <c r="H808" s="122"/>
      <c r="I808" s="330"/>
      <c r="J808" s="330"/>
      <c r="K808" s="122"/>
      <c r="L808" s="122"/>
      <c r="M808" s="122"/>
      <c r="N808" s="330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</row>
    <row r="809">
      <c r="A809" s="122"/>
      <c r="B809" s="122"/>
      <c r="C809" s="330"/>
      <c r="D809" s="122"/>
      <c r="E809" s="330"/>
      <c r="F809" s="122"/>
      <c r="G809" s="122"/>
      <c r="H809" s="122"/>
      <c r="I809" s="330"/>
      <c r="J809" s="330"/>
      <c r="K809" s="122"/>
      <c r="L809" s="122"/>
      <c r="M809" s="122"/>
      <c r="N809" s="330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</row>
    <row r="810">
      <c r="A810" s="122"/>
      <c r="B810" s="122"/>
      <c r="C810" s="330"/>
      <c r="D810" s="122"/>
      <c r="E810" s="330"/>
      <c r="F810" s="122"/>
      <c r="G810" s="122"/>
      <c r="H810" s="122"/>
      <c r="I810" s="330"/>
      <c r="J810" s="330"/>
      <c r="K810" s="122"/>
      <c r="L810" s="122"/>
      <c r="M810" s="122"/>
      <c r="N810" s="330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</row>
    <row r="811">
      <c r="A811" s="122"/>
      <c r="B811" s="122"/>
      <c r="C811" s="330"/>
      <c r="D811" s="122"/>
      <c r="E811" s="330"/>
      <c r="F811" s="122"/>
      <c r="G811" s="122"/>
      <c r="H811" s="122"/>
      <c r="I811" s="330"/>
      <c r="J811" s="330"/>
      <c r="K811" s="122"/>
      <c r="L811" s="122"/>
      <c r="M811" s="122"/>
      <c r="N811" s="330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</row>
    <row r="812">
      <c r="A812" s="122"/>
      <c r="B812" s="122"/>
      <c r="C812" s="330"/>
      <c r="D812" s="122"/>
      <c r="E812" s="330"/>
      <c r="F812" s="122"/>
      <c r="G812" s="122"/>
      <c r="H812" s="122"/>
      <c r="I812" s="330"/>
      <c r="J812" s="330"/>
      <c r="K812" s="122"/>
      <c r="L812" s="122"/>
      <c r="M812" s="122"/>
      <c r="N812" s="330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</row>
    <row r="813">
      <c r="A813" s="122"/>
      <c r="B813" s="122"/>
      <c r="C813" s="330"/>
      <c r="D813" s="122"/>
      <c r="E813" s="330"/>
      <c r="F813" s="122"/>
      <c r="G813" s="122"/>
      <c r="H813" s="122"/>
      <c r="I813" s="330"/>
      <c r="J813" s="330"/>
      <c r="K813" s="122"/>
      <c r="L813" s="122"/>
      <c r="M813" s="122"/>
      <c r="N813" s="330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</row>
    <row r="814">
      <c r="A814" s="122"/>
      <c r="B814" s="122"/>
      <c r="C814" s="330"/>
      <c r="D814" s="122"/>
      <c r="E814" s="330"/>
      <c r="F814" s="122"/>
      <c r="G814" s="122"/>
      <c r="H814" s="122"/>
      <c r="I814" s="330"/>
      <c r="J814" s="330"/>
      <c r="K814" s="122"/>
      <c r="L814" s="122"/>
      <c r="M814" s="122"/>
      <c r="N814" s="330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</row>
    <row r="815">
      <c r="A815" s="122"/>
      <c r="B815" s="122"/>
      <c r="C815" s="330"/>
      <c r="D815" s="122"/>
      <c r="E815" s="330"/>
      <c r="F815" s="122"/>
      <c r="G815" s="122"/>
      <c r="H815" s="122"/>
      <c r="I815" s="330"/>
      <c r="J815" s="330"/>
      <c r="K815" s="122"/>
      <c r="L815" s="122"/>
      <c r="M815" s="122"/>
      <c r="N815" s="330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</row>
    <row r="816">
      <c r="A816" s="122"/>
      <c r="B816" s="122"/>
      <c r="C816" s="330"/>
      <c r="D816" s="122"/>
      <c r="E816" s="330"/>
      <c r="F816" s="122"/>
      <c r="G816" s="122"/>
      <c r="H816" s="122"/>
      <c r="I816" s="330"/>
      <c r="J816" s="330"/>
      <c r="K816" s="122"/>
      <c r="L816" s="122"/>
      <c r="M816" s="122"/>
      <c r="N816" s="330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</row>
    <row r="817">
      <c r="A817" s="122"/>
      <c r="B817" s="122"/>
      <c r="C817" s="330"/>
      <c r="D817" s="122"/>
      <c r="E817" s="330"/>
      <c r="F817" s="122"/>
      <c r="G817" s="122"/>
      <c r="H817" s="122"/>
      <c r="I817" s="330"/>
      <c r="J817" s="330"/>
      <c r="K817" s="122"/>
      <c r="L817" s="122"/>
      <c r="M817" s="122"/>
      <c r="N817" s="330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</row>
    <row r="818">
      <c r="A818" s="122"/>
      <c r="B818" s="122"/>
      <c r="C818" s="330"/>
      <c r="D818" s="122"/>
      <c r="E818" s="330"/>
      <c r="F818" s="122"/>
      <c r="G818" s="122"/>
      <c r="H818" s="122"/>
      <c r="I818" s="330"/>
      <c r="J818" s="330"/>
      <c r="K818" s="122"/>
      <c r="L818" s="122"/>
      <c r="M818" s="122"/>
      <c r="N818" s="330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</row>
    <row r="819">
      <c r="A819" s="122"/>
      <c r="B819" s="122"/>
      <c r="C819" s="330"/>
      <c r="D819" s="122"/>
      <c r="E819" s="330"/>
      <c r="F819" s="122"/>
      <c r="G819" s="122"/>
      <c r="H819" s="122"/>
      <c r="I819" s="330"/>
      <c r="J819" s="330"/>
      <c r="K819" s="122"/>
      <c r="L819" s="122"/>
      <c r="M819" s="122"/>
      <c r="N819" s="330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</row>
    <row r="820">
      <c r="A820" s="122"/>
      <c r="B820" s="122"/>
      <c r="C820" s="330"/>
      <c r="D820" s="122"/>
      <c r="E820" s="330"/>
      <c r="F820" s="122"/>
      <c r="G820" s="122"/>
      <c r="H820" s="122"/>
      <c r="I820" s="330"/>
      <c r="J820" s="330"/>
      <c r="K820" s="122"/>
      <c r="L820" s="122"/>
      <c r="M820" s="122"/>
      <c r="N820" s="330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</row>
    <row r="821">
      <c r="A821" s="122"/>
      <c r="B821" s="122"/>
      <c r="C821" s="330"/>
      <c r="D821" s="122"/>
      <c r="E821" s="330"/>
      <c r="F821" s="122"/>
      <c r="G821" s="122"/>
      <c r="H821" s="122"/>
      <c r="I821" s="330"/>
      <c r="J821" s="330"/>
      <c r="K821" s="122"/>
      <c r="L821" s="122"/>
      <c r="M821" s="122"/>
      <c r="N821" s="330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</row>
    <row r="822">
      <c r="A822" s="122"/>
      <c r="B822" s="122"/>
      <c r="C822" s="330"/>
      <c r="D822" s="122"/>
      <c r="E822" s="330"/>
      <c r="F822" s="122"/>
      <c r="G822" s="122"/>
      <c r="H822" s="122"/>
      <c r="I822" s="330"/>
      <c r="J822" s="330"/>
      <c r="K822" s="122"/>
      <c r="L822" s="122"/>
      <c r="M822" s="122"/>
      <c r="N822" s="330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</row>
    <row r="823">
      <c r="A823" s="122"/>
      <c r="B823" s="122"/>
      <c r="C823" s="330"/>
      <c r="D823" s="122"/>
      <c r="E823" s="330"/>
      <c r="F823" s="122"/>
      <c r="G823" s="122"/>
      <c r="H823" s="122"/>
      <c r="I823" s="330"/>
      <c r="J823" s="330"/>
      <c r="K823" s="122"/>
      <c r="L823" s="122"/>
      <c r="M823" s="122"/>
      <c r="N823" s="330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</row>
    <row r="824">
      <c r="A824" s="122"/>
      <c r="B824" s="122"/>
      <c r="C824" s="330"/>
      <c r="D824" s="122"/>
      <c r="E824" s="330"/>
      <c r="F824" s="122"/>
      <c r="G824" s="122"/>
      <c r="H824" s="122"/>
      <c r="I824" s="330"/>
      <c r="J824" s="330"/>
      <c r="K824" s="122"/>
      <c r="L824" s="122"/>
      <c r="M824" s="122"/>
      <c r="N824" s="330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</row>
    <row r="825">
      <c r="A825" s="122"/>
      <c r="B825" s="122"/>
      <c r="C825" s="330"/>
      <c r="D825" s="122"/>
      <c r="E825" s="330"/>
      <c r="F825" s="122"/>
      <c r="G825" s="122"/>
      <c r="H825" s="122"/>
      <c r="I825" s="330"/>
      <c r="J825" s="330"/>
      <c r="K825" s="122"/>
      <c r="L825" s="122"/>
      <c r="M825" s="122"/>
      <c r="N825" s="330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</row>
    <row r="826">
      <c r="A826" s="122"/>
      <c r="B826" s="122"/>
      <c r="C826" s="330"/>
      <c r="D826" s="122"/>
      <c r="E826" s="330"/>
      <c r="F826" s="122"/>
      <c r="G826" s="122"/>
      <c r="H826" s="122"/>
      <c r="I826" s="330"/>
      <c r="J826" s="330"/>
      <c r="K826" s="122"/>
      <c r="L826" s="122"/>
      <c r="M826" s="122"/>
      <c r="N826" s="330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</row>
    <row r="827">
      <c r="A827" s="122"/>
      <c r="B827" s="122"/>
      <c r="C827" s="330"/>
      <c r="D827" s="122"/>
      <c r="E827" s="330"/>
      <c r="F827" s="122"/>
      <c r="G827" s="122"/>
      <c r="H827" s="122"/>
      <c r="I827" s="330"/>
      <c r="J827" s="330"/>
      <c r="K827" s="122"/>
      <c r="L827" s="122"/>
      <c r="M827" s="122"/>
      <c r="N827" s="330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</row>
    <row r="828">
      <c r="A828" s="122"/>
      <c r="B828" s="122"/>
      <c r="C828" s="330"/>
      <c r="D828" s="122"/>
      <c r="E828" s="330"/>
      <c r="F828" s="122"/>
      <c r="G828" s="122"/>
      <c r="H828" s="122"/>
      <c r="I828" s="330"/>
      <c r="J828" s="330"/>
      <c r="K828" s="122"/>
      <c r="L828" s="122"/>
      <c r="M828" s="122"/>
      <c r="N828" s="330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</row>
    <row r="829">
      <c r="A829" s="122"/>
      <c r="B829" s="122"/>
      <c r="C829" s="330"/>
      <c r="D829" s="122"/>
      <c r="E829" s="330"/>
      <c r="F829" s="122"/>
      <c r="G829" s="122"/>
      <c r="H829" s="122"/>
      <c r="I829" s="330"/>
      <c r="J829" s="330"/>
      <c r="K829" s="122"/>
      <c r="L829" s="122"/>
      <c r="M829" s="122"/>
      <c r="N829" s="330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</row>
    <row r="830">
      <c r="A830" s="122"/>
      <c r="B830" s="122"/>
      <c r="C830" s="330"/>
      <c r="D830" s="122"/>
      <c r="E830" s="330"/>
      <c r="F830" s="122"/>
      <c r="G830" s="122"/>
      <c r="H830" s="122"/>
      <c r="I830" s="330"/>
      <c r="J830" s="330"/>
      <c r="K830" s="122"/>
      <c r="L830" s="122"/>
      <c r="M830" s="122"/>
      <c r="N830" s="330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</row>
    <row r="831">
      <c r="A831" s="122"/>
      <c r="B831" s="122"/>
      <c r="C831" s="330"/>
      <c r="D831" s="122"/>
      <c r="E831" s="330"/>
      <c r="F831" s="122"/>
      <c r="G831" s="122"/>
      <c r="H831" s="122"/>
      <c r="I831" s="330"/>
      <c r="J831" s="330"/>
      <c r="K831" s="122"/>
      <c r="L831" s="122"/>
      <c r="M831" s="122"/>
      <c r="N831" s="330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</row>
    <row r="832">
      <c r="A832" s="122"/>
      <c r="B832" s="122"/>
      <c r="C832" s="330"/>
      <c r="D832" s="122"/>
      <c r="E832" s="330"/>
      <c r="F832" s="122"/>
      <c r="G832" s="122"/>
      <c r="H832" s="122"/>
      <c r="I832" s="330"/>
      <c r="J832" s="330"/>
      <c r="K832" s="122"/>
      <c r="L832" s="122"/>
      <c r="M832" s="122"/>
      <c r="N832" s="330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</row>
    <row r="833">
      <c r="A833" s="122"/>
      <c r="B833" s="122"/>
      <c r="C833" s="330"/>
      <c r="D833" s="122"/>
      <c r="E833" s="330"/>
      <c r="F833" s="122"/>
      <c r="G833" s="122"/>
      <c r="H833" s="122"/>
      <c r="I833" s="330"/>
      <c r="J833" s="330"/>
      <c r="K833" s="122"/>
      <c r="L833" s="122"/>
      <c r="M833" s="122"/>
      <c r="N833" s="330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</row>
    <row r="834">
      <c r="A834" s="122"/>
      <c r="B834" s="122"/>
      <c r="C834" s="330"/>
      <c r="D834" s="122"/>
      <c r="E834" s="330"/>
      <c r="F834" s="122"/>
      <c r="G834" s="122"/>
      <c r="H834" s="122"/>
      <c r="I834" s="330"/>
      <c r="J834" s="330"/>
      <c r="K834" s="122"/>
      <c r="L834" s="122"/>
      <c r="M834" s="122"/>
      <c r="N834" s="330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</row>
    <row r="835">
      <c r="A835" s="122"/>
      <c r="B835" s="122"/>
      <c r="C835" s="330"/>
      <c r="D835" s="122"/>
      <c r="E835" s="330"/>
      <c r="F835" s="122"/>
      <c r="G835" s="122"/>
      <c r="H835" s="122"/>
      <c r="I835" s="330"/>
      <c r="J835" s="330"/>
      <c r="K835" s="122"/>
      <c r="L835" s="122"/>
      <c r="M835" s="122"/>
      <c r="N835" s="330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</row>
    <row r="836">
      <c r="A836" s="122"/>
      <c r="B836" s="122"/>
      <c r="C836" s="330"/>
      <c r="D836" s="122"/>
      <c r="E836" s="330"/>
      <c r="F836" s="122"/>
      <c r="G836" s="122"/>
      <c r="H836" s="122"/>
      <c r="I836" s="330"/>
      <c r="J836" s="330"/>
      <c r="K836" s="122"/>
      <c r="L836" s="122"/>
      <c r="M836" s="122"/>
      <c r="N836" s="330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</row>
    <row r="837">
      <c r="A837" s="122"/>
      <c r="B837" s="122"/>
      <c r="C837" s="330"/>
      <c r="D837" s="122"/>
      <c r="E837" s="330"/>
      <c r="F837" s="122"/>
      <c r="G837" s="122"/>
      <c r="H837" s="122"/>
      <c r="I837" s="330"/>
      <c r="J837" s="330"/>
      <c r="K837" s="122"/>
      <c r="L837" s="122"/>
      <c r="M837" s="122"/>
      <c r="N837" s="330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</row>
    <row r="838">
      <c r="A838" s="122"/>
      <c r="B838" s="122"/>
      <c r="C838" s="330"/>
      <c r="D838" s="122"/>
      <c r="E838" s="330"/>
      <c r="F838" s="122"/>
      <c r="G838" s="122"/>
      <c r="H838" s="122"/>
      <c r="I838" s="330"/>
      <c r="J838" s="330"/>
      <c r="K838" s="122"/>
      <c r="L838" s="122"/>
      <c r="M838" s="122"/>
      <c r="N838" s="330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</row>
    <row r="839">
      <c r="A839" s="122"/>
      <c r="B839" s="122"/>
      <c r="C839" s="330"/>
      <c r="D839" s="122"/>
      <c r="E839" s="330"/>
      <c r="F839" s="122"/>
      <c r="G839" s="122"/>
      <c r="H839" s="122"/>
      <c r="I839" s="330"/>
      <c r="J839" s="330"/>
      <c r="K839" s="122"/>
      <c r="L839" s="122"/>
      <c r="M839" s="122"/>
      <c r="N839" s="330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</row>
    <row r="840">
      <c r="A840" s="122"/>
      <c r="B840" s="122"/>
      <c r="C840" s="330"/>
      <c r="D840" s="122"/>
      <c r="E840" s="330"/>
      <c r="F840" s="122"/>
      <c r="G840" s="122"/>
      <c r="H840" s="122"/>
      <c r="I840" s="330"/>
      <c r="J840" s="330"/>
      <c r="K840" s="122"/>
      <c r="L840" s="122"/>
      <c r="M840" s="122"/>
      <c r="N840" s="330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</row>
    <row r="841">
      <c r="A841" s="122"/>
      <c r="B841" s="122"/>
      <c r="C841" s="330"/>
      <c r="D841" s="122"/>
      <c r="E841" s="330"/>
      <c r="F841" s="122"/>
      <c r="G841" s="122"/>
      <c r="H841" s="122"/>
      <c r="I841" s="330"/>
      <c r="J841" s="330"/>
      <c r="K841" s="122"/>
      <c r="L841" s="122"/>
      <c r="M841" s="122"/>
      <c r="N841" s="330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</row>
    <row r="842">
      <c r="A842" s="122"/>
      <c r="B842" s="122"/>
      <c r="C842" s="330"/>
      <c r="D842" s="122"/>
      <c r="E842" s="330"/>
      <c r="F842" s="122"/>
      <c r="G842" s="122"/>
      <c r="H842" s="122"/>
      <c r="I842" s="330"/>
      <c r="J842" s="330"/>
      <c r="K842" s="122"/>
      <c r="L842" s="122"/>
      <c r="M842" s="122"/>
      <c r="N842" s="330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</row>
    <row r="843">
      <c r="A843" s="122"/>
      <c r="B843" s="122"/>
      <c r="C843" s="330"/>
      <c r="D843" s="122"/>
      <c r="E843" s="330"/>
      <c r="F843" s="122"/>
      <c r="G843" s="122"/>
      <c r="H843" s="122"/>
      <c r="I843" s="330"/>
      <c r="J843" s="330"/>
      <c r="K843" s="122"/>
      <c r="L843" s="122"/>
      <c r="M843" s="122"/>
      <c r="N843" s="330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</row>
    <row r="844">
      <c r="A844" s="122"/>
      <c r="B844" s="122"/>
      <c r="C844" s="330"/>
      <c r="D844" s="122"/>
      <c r="E844" s="330"/>
      <c r="F844" s="122"/>
      <c r="G844" s="122"/>
      <c r="H844" s="122"/>
      <c r="I844" s="330"/>
      <c r="J844" s="330"/>
      <c r="K844" s="122"/>
      <c r="L844" s="122"/>
      <c r="M844" s="122"/>
      <c r="N844" s="330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</row>
    <row r="845">
      <c r="A845" s="122"/>
      <c r="B845" s="122"/>
      <c r="C845" s="330"/>
      <c r="D845" s="122"/>
      <c r="E845" s="330"/>
      <c r="F845" s="122"/>
      <c r="G845" s="122"/>
      <c r="H845" s="122"/>
      <c r="I845" s="330"/>
      <c r="J845" s="330"/>
      <c r="K845" s="122"/>
      <c r="L845" s="122"/>
      <c r="M845" s="122"/>
      <c r="N845" s="330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</row>
    <row r="846">
      <c r="A846" s="122"/>
      <c r="B846" s="122"/>
      <c r="C846" s="330"/>
      <c r="D846" s="122"/>
      <c r="E846" s="330"/>
      <c r="F846" s="122"/>
      <c r="G846" s="122"/>
      <c r="H846" s="122"/>
      <c r="I846" s="330"/>
      <c r="J846" s="330"/>
      <c r="K846" s="122"/>
      <c r="L846" s="122"/>
      <c r="M846" s="122"/>
      <c r="N846" s="330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</row>
    <row r="847">
      <c r="A847" s="122"/>
      <c r="B847" s="122"/>
      <c r="C847" s="330"/>
      <c r="D847" s="122"/>
      <c r="E847" s="330"/>
      <c r="F847" s="122"/>
      <c r="G847" s="122"/>
      <c r="H847" s="122"/>
      <c r="I847" s="330"/>
      <c r="J847" s="330"/>
      <c r="K847" s="122"/>
      <c r="L847" s="122"/>
      <c r="M847" s="122"/>
      <c r="N847" s="330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</row>
    <row r="848">
      <c r="A848" s="122"/>
      <c r="B848" s="122"/>
      <c r="C848" s="330"/>
      <c r="D848" s="122"/>
      <c r="E848" s="330"/>
      <c r="F848" s="122"/>
      <c r="G848" s="122"/>
      <c r="H848" s="122"/>
      <c r="I848" s="330"/>
      <c r="J848" s="330"/>
      <c r="K848" s="122"/>
      <c r="L848" s="122"/>
      <c r="M848" s="122"/>
      <c r="N848" s="330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</row>
    <row r="849">
      <c r="A849" s="122"/>
      <c r="B849" s="122"/>
      <c r="C849" s="330"/>
      <c r="D849" s="122"/>
      <c r="E849" s="330"/>
      <c r="F849" s="122"/>
      <c r="G849" s="122"/>
      <c r="H849" s="122"/>
      <c r="I849" s="330"/>
      <c r="J849" s="330"/>
      <c r="K849" s="122"/>
      <c r="L849" s="122"/>
      <c r="M849" s="122"/>
      <c r="N849" s="330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</row>
    <row r="850">
      <c r="A850" s="122"/>
      <c r="B850" s="122"/>
      <c r="C850" s="330"/>
      <c r="D850" s="122"/>
      <c r="E850" s="330"/>
      <c r="F850" s="122"/>
      <c r="G850" s="122"/>
      <c r="H850" s="122"/>
      <c r="I850" s="330"/>
      <c r="J850" s="330"/>
      <c r="K850" s="122"/>
      <c r="L850" s="122"/>
      <c r="M850" s="122"/>
      <c r="N850" s="330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</row>
    <row r="851">
      <c r="A851" s="122"/>
      <c r="B851" s="122"/>
      <c r="C851" s="330"/>
      <c r="D851" s="122"/>
      <c r="E851" s="330"/>
      <c r="F851" s="122"/>
      <c r="G851" s="122"/>
      <c r="H851" s="122"/>
      <c r="I851" s="330"/>
      <c r="J851" s="330"/>
      <c r="K851" s="122"/>
      <c r="L851" s="122"/>
      <c r="M851" s="122"/>
      <c r="N851" s="330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</row>
    <row r="852">
      <c r="A852" s="122"/>
      <c r="B852" s="122"/>
      <c r="C852" s="330"/>
      <c r="D852" s="122"/>
      <c r="E852" s="330"/>
      <c r="F852" s="122"/>
      <c r="G852" s="122"/>
      <c r="H852" s="122"/>
      <c r="I852" s="330"/>
      <c r="J852" s="330"/>
      <c r="K852" s="122"/>
      <c r="L852" s="122"/>
      <c r="M852" s="122"/>
      <c r="N852" s="330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</row>
    <row r="853">
      <c r="A853" s="122"/>
      <c r="B853" s="122"/>
      <c r="C853" s="330"/>
      <c r="D853" s="122"/>
      <c r="E853" s="330"/>
      <c r="F853" s="122"/>
      <c r="G853" s="122"/>
      <c r="H853" s="122"/>
      <c r="I853" s="330"/>
      <c r="J853" s="330"/>
      <c r="K853" s="122"/>
      <c r="L853" s="122"/>
      <c r="M853" s="122"/>
      <c r="N853" s="330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</row>
    <row r="854">
      <c r="A854" s="122"/>
      <c r="B854" s="122"/>
      <c r="C854" s="330"/>
      <c r="D854" s="122"/>
      <c r="E854" s="330"/>
      <c r="F854" s="122"/>
      <c r="G854" s="122"/>
      <c r="H854" s="122"/>
      <c r="I854" s="330"/>
      <c r="J854" s="330"/>
      <c r="K854" s="122"/>
      <c r="L854" s="122"/>
      <c r="M854" s="122"/>
      <c r="N854" s="330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</row>
    <row r="855">
      <c r="A855" s="122"/>
      <c r="B855" s="122"/>
      <c r="C855" s="330"/>
      <c r="D855" s="122"/>
      <c r="E855" s="330"/>
      <c r="F855" s="122"/>
      <c r="G855" s="122"/>
      <c r="H855" s="122"/>
      <c r="I855" s="330"/>
      <c r="J855" s="330"/>
      <c r="K855" s="122"/>
      <c r="L855" s="122"/>
      <c r="M855" s="122"/>
      <c r="N855" s="330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</row>
    <row r="856">
      <c r="A856" s="122"/>
      <c r="B856" s="122"/>
      <c r="C856" s="330"/>
      <c r="D856" s="122"/>
      <c r="E856" s="330"/>
      <c r="F856" s="122"/>
      <c r="G856" s="122"/>
      <c r="H856" s="122"/>
      <c r="I856" s="330"/>
      <c r="J856" s="330"/>
      <c r="K856" s="122"/>
      <c r="L856" s="122"/>
      <c r="M856" s="122"/>
      <c r="N856" s="330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</row>
    <row r="857">
      <c r="A857" s="122"/>
      <c r="B857" s="122"/>
      <c r="C857" s="330"/>
      <c r="D857" s="122"/>
      <c r="E857" s="330"/>
      <c r="F857" s="122"/>
      <c r="G857" s="122"/>
      <c r="H857" s="122"/>
      <c r="I857" s="330"/>
      <c r="J857" s="330"/>
      <c r="K857" s="122"/>
      <c r="L857" s="122"/>
      <c r="M857" s="122"/>
      <c r="N857" s="330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</row>
    <row r="858">
      <c r="A858" s="122"/>
      <c r="B858" s="122"/>
      <c r="C858" s="330"/>
      <c r="D858" s="122"/>
      <c r="E858" s="330"/>
      <c r="F858" s="122"/>
      <c r="G858" s="122"/>
      <c r="H858" s="122"/>
      <c r="I858" s="330"/>
      <c r="J858" s="330"/>
      <c r="K858" s="122"/>
      <c r="L858" s="122"/>
      <c r="M858" s="122"/>
      <c r="N858" s="330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</row>
    <row r="859">
      <c r="A859" s="122"/>
      <c r="B859" s="122"/>
      <c r="C859" s="330"/>
      <c r="D859" s="122"/>
      <c r="E859" s="330"/>
      <c r="F859" s="122"/>
      <c r="G859" s="122"/>
      <c r="H859" s="122"/>
      <c r="I859" s="330"/>
      <c r="J859" s="330"/>
      <c r="K859" s="122"/>
      <c r="L859" s="122"/>
      <c r="M859" s="122"/>
      <c r="N859" s="330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</row>
    <row r="860">
      <c r="A860" s="122"/>
      <c r="B860" s="122"/>
      <c r="C860" s="330"/>
      <c r="D860" s="122"/>
      <c r="E860" s="330"/>
      <c r="F860" s="122"/>
      <c r="G860" s="122"/>
      <c r="H860" s="122"/>
      <c r="I860" s="330"/>
      <c r="J860" s="330"/>
      <c r="K860" s="122"/>
      <c r="L860" s="122"/>
      <c r="M860" s="122"/>
      <c r="N860" s="330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</row>
    <row r="861">
      <c r="A861" s="122"/>
      <c r="B861" s="122"/>
      <c r="C861" s="330"/>
      <c r="D861" s="122"/>
      <c r="E861" s="330"/>
      <c r="F861" s="122"/>
      <c r="G861" s="122"/>
      <c r="H861" s="122"/>
      <c r="I861" s="330"/>
      <c r="J861" s="330"/>
      <c r="K861" s="122"/>
      <c r="L861" s="122"/>
      <c r="M861" s="122"/>
      <c r="N861" s="330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</row>
    <row r="862">
      <c r="A862" s="122"/>
      <c r="B862" s="122"/>
      <c r="C862" s="330"/>
      <c r="D862" s="122"/>
      <c r="E862" s="330"/>
      <c r="F862" s="122"/>
      <c r="G862" s="122"/>
      <c r="H862" s="122"/>
      <c r="I862" s="330"/>
      <c r="J862" s="330"/>
      <c r="K862" s="122"/>
      <c r="L862" s="122"/>
      <c r="M862" s="122"/>
      <c r="N862" s="330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</row>
    <row r="863">
      <c r="A863" s="122"/>
      <c r="B863" s="122"/>
      <c r="C863" s="330"/>
      <c r="D863" s="122"/>
      <c r="E863" s="330"/>
      <c r="F863" s="122"/>
      <c r="G863" s="122"/>
      <c r="H863" s="122"/>
      <c r="I863" s="330"/>
      <c r="J863" s="330"/>
      <c r="K863" s="122"/>
      <c r="L863" s="122"/>
      <c r="M863" s="122"/>
      <c r="N863" s="330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</row>
    <row r="864">
      <c r="A864" s="122"/>
      <c r="B864" s="122"/>
      <c r="C864" s="330"/>
      <c r="D864" s="122"/>
      <c r="E864" s="330"/>
      <c r="F864" s="122"/>
      <c r="G864" s="122"/>
      <c r="H864" s="122"/>
      <c r="I864" s="330"/>
      <c r="J864" s="330"/>
      <c r="K864" s="122"/>
      <c r="L864" s="122"/>
      <c r="M864" s="122"/>
      <c r="N864" s="330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</row>
    <row r="865">
      <c r="A865" s="122"/>
      <c r="B865" s="122"/>
      <c r="C865" s="330"/>
      <c r="D865" s="122"/>
      <c r="E865" s="330"/>
      <c r="F865" s="122"/>
      <c r="G865" s="122"/>
      <c r="H865" s="122"/>
      <c r="I865" s="330"/>
      <c r="J865" s="330"/>
      <c r="K865" s="122"/>
      <c r="L865" s="122"/>
      <c r="M865" s="122"/>
      <c r="N865" s="330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</row>
    <row r="866">
      <c r="A866" s="122"/>
      <c r="B866" s="122"/>
      <c r="C866" s="330"/>
      <c r="D866" s="122"/>
      <c r="E866" s="330"/>
      <c r="F866" s="122"/>
      <c r="G866" s="122"/>
      <c r="H866" s="122"/>
      <c r="I866" s="330"/>
      <c r="J866" s="330"/>
      <c r="K866" s="122"/>
      <c r="L866" s="122"/>
      <c r="M866" s="122"/>
      <c r="N866" s="330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</row>
    <row r="867">
      <c r="A867" s="122"/>
      <c r="B867" s="122"/>
      <c r="C867" s="330"/>
      <c r="D867" s="122"/>
      <c r="E867" s="330"/>
      <c r="F867" s="122"/>
      <c r="G867" s="122"/>
      <c r="H867" s="122"/>
      <c r="I867" s="330"/>
      <c r="J867" s="330"/>
      <c r="K867" s="122"/>
      <c r="L867" s="122"/>
      <c r="M867" s="122"/>
      <c r="N867" s="330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</row>
    <row r="868">
      <c r="A868" s="122"/>
      <c r="B868" s="122"/>
      <c r="C868" s="330"/>
      <c r="D868" s="122"/>
      <c r="E868" s="330"/>
      <c r="F868" s="122"/>
      <c r="G868" s="122"/>
      <c r="H868" s="122"/>
      <c r="I868" s="330"/>
      <c r="J868" s="330"/>
      <c r="K868" s="122"/>
      <c r="L868" s="122"/>
      <c r="M868" s="122"/>
      <c r="N868" s="330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</row>
    <row r="869">
      <c r="A869" s="122"/>
      <c r="B869" s="122"/>
      <c r="C869" s="330"/>
      <c r="D869" s="122"/>
      <c r="E869" s="330"/>
      <c r="F869" s="122"/>
      <c r="G869" s="122"/>
      <c r="H869" s="122"/>
      <c r="I869" s="330"/>
      <c r="J869" s="330"/>
      <c r="K869" s="122"/>
      <c r="L869" s="122"/>
      <c r="M869" s="122"/>
      <c r="N869" s="330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</row>
    <row r="870">
      <c r="A870" s="122"/>
      <c r="B870" s="122"/>
      <c r="C870" s="330"/>
      <c r="D870" s="122"/>
      <c r="E870" s="330"/>
      <c r="F870" s="122"/>
      <c r="G870" s="122"/>
      <c r="H870" s="122"/>
      <c r="I870" s="330"/>
      <c r="J870" s="330"/>
      <c r="K870" s="122"/>
      <c r="L870" s="122"/>
      <c r="M870" s="122"/>
      <c r="N870" s="330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</row>
    <row r="871">
      <c r="A871" s="122"/>
      <c r="B871" s="122"/>
      <c r="C871" s="330"/>
      <c r="D871" s="122"/>
      <c r="E871" s="330"/>
      <c r="F871" s="122"/>
      <c r="G871" s="122"/>
      <c r="H871" s="122"/>
      <c r="I871" s="330"/>
      <c r="J871" s="330"/>
      <c r="K871" s="122"/>
      <c r="L871" s="122"/>
      <c r="M871" s="122"/>
      <c r="N871" s="330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</row>
    <row r="872">
      <c r="A872" s="122"/>
      <c r="B872" s="122"/>
      <c r="C872" s="330"/>
      <c r="D872" s="122"/>
      <c r="E872" s="330"/>
      <c r="F872" s="122"/>
      <c r="G872" s="122"/>
      <c r="H872" s="122"/>
      <c r="I872" s="330"/>
      <c r="J872" s="330"/>
      <c r="K872" s="122"/>
      <c r="L872" s="122"/>
      <c r="M872" s="122"/>
      <c r="N872" s="330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</row>
    <row r="873">
      <c r="A873" s="122"/>
      <c r="B873" s="122"/>
      <c r="C873" s="330"/>
      <c r="D873" s="122"/>
      <c r="E873" s="330"/>
      <c r="F873" s="122"/>
      <c r="G873" s="122"/>
      <c r="H873" s="122"/>
      <c r="I873" s="330"/>
      <c r="J873" s="330"/>
      <c r="K873" s="122"/>
      <c r="L873" s="122"/>
      <c r="M873" s="122"/>
      <c r="N873" s="330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</row>
    <row r="874">
      <c r="A874" s="122"/>
      <c r="B874" s="122"/>
      <c r="C874" s="330"/>
      <c r="D874" s="122"/>
      <c r="E874" s="330"/>
      <c r="F874" s="122"/>
      <c r="G874" s="122"/>
      <c r="H874" s="122"/>
      <c r="I874" s="330"/>
      <c r="J874" s="330"/>
      <c r="K874" s="122"/>
      <c r="L874" s="122"/>
      <c r="M874" s="122"/>
      <c r="N874" s="330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</row>
    <row r="875">
      <c r="A875" s="122"/>
      <c r="B875" s="122"/>
      <c r="C875" s="330"/>
      <c r="D875" s="122"/>
      <c r="E875" s="330"/>
      <c r="F875" s="122"/>
      <c r="G875" s="122"/>
      <c r="H875" s="122"/>
      <c r="I875" s="330"/>
      <c r="J875" s="330"/>
      <c r="K875" s="122"/>
      <c r="L875" s="122"/>
      <c r="M875" s="122"/>
      <c r="N875" s="330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</row>
    <row r="876">
      <c r="A876" s="122"/>
      <c r="B876" s="122"/>
      <c r="C876" s="330"/>
      <c r="D876" s="122"/>
      <c r="E876" s="330"/>
      <c r="F876" s="122"/>
      <c r="G876" s="122"/>
      <c r="H876" s="122"/>
      <c r="I876" s="330"/>
      <c r="J876" s="330"/>
      <c r="K876" s="122"/>
      <c r="L876" s="122"/>
      <c r="M876" s="122"/>
      <c r="N876" s="330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</row>
    <row r="877">
      <c r="A877" s="122"/>
      <c r="B877" s="122"/>
      <c r="C877" s="330"/>
      <c r="D877" s="122"/>
      <c r="E877" s="330"/>
      <c r="F877" s="122"/>
      <c r="G877" s="122"/>
      <c r="H877" s="122"/>
      <c r="I877" s="330"/>
      <c r="J877" s="330"/>
      <c r="K877" s="122"/>
      <c r="L877" s="122"/>
      <c r="M877" s="122"/>
      <c r="N877" s="330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</row>
    <row r="878">
      <c r="A878" s="122"/>
      <c r="B878" s="122"/>
      <c r="C878" s="330"/>
      <c r="D878" s="122"/>
      <c r="E878" s="330"/>
      <c r="F878" s="122"/>
      <c r="G878" s="122"/>
      <c r="H878" s="122"/>
      <c r="I878" s="330"/>
      <c r="J878" s="330"/>
      <c r="K878" s="122"/>
      <c r="L878" s="122"/>
      <c r="M878" s="122"/>
      <c r="N878" s="330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</row>
    <row r="879">
      <c r="A879" s="122"/>
      <c r="B879" s="122"/>
      <c r="C879" s="330"/>
      <c r="D879" s="122"/>
      <c r="E879" s="330"/>
      <c r="F879" s="122"/>
      <c r="G879" s="122"/>
      <c r="H879" s="122"/>
      <c r="I879" s="330"/>
      <c r="J879" s="330"/>
      <c r="K879" s="122"/>
      <c r="L879" s="122"/>
      <c r="M879" s="122"/>
      <c r="N879" s="330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</row>
    <row r="880">
      <c r="A880" s="122"/>
      <c r="B880" s="122"/>
      <c r="C880" s="330"/>
      <c r="D880" s="122"/>
      <c r="E880" s="330"/>
      <c r="F880" s="122"/>
      <c r="G880" s="122"/>
      <c r="H880" s="122"/>
      <c r="I880" s="330"/>
      <c r="J880" s="330"/>
      <c r="K880" s="122"/>
      <c r="L880" s="122"/>
      <c r="M880" s="122"/>
      <c r="N880" s="330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</row>
    <row r="881">
      <c r="A881" s="122"/>
      <c r="B881" s="122"/>
      <c r="C881" s="330"/>
      <c r="D881" s="122"/>
      <c r="E881" s="330"/>
      <c r="F881" s="122"/>
      <c r="G881" s="122"/>
      <c r="H881" s="122"/>
      <c r="I881" s="330"/>
      <c r="J881" s="330"/>
      <c r="K881" s="122"/>
      <c r="L881" s="122"/>
      <c r="M881" s="122"/>
      <c r="N881" s="330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</row>
    <row r="882">
      <c r="A882" s="122"/>
      <c r="B882" s="122"/>
      <c r="C882" s="330"/>
      <c r="D882" s="122"/>
      <c r="E882" s="330"/>
      <c r="F882" s="122"/>
      <c r="G882" s="122"/>
      <c r="H882" s="122"/>
      <c r="I882" s="330"/>
      <c r="J882" s="330"/>
      <c r="K882" s="122"/>
      <c r="L882" s="122"/>
      <c r="M882" s="122"/>
      <c r="N882" s="330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</row>
    <row r="883">
      <c r="A883" s="122"/>
      <c r="B883" s="122"/>
      <c r="C883" s="330"/>
      <c r="D883" s="122"/>
      <c r="E883" s="330"/>
      <c r="F883" s="122"/>
      <c r="G883" s="122"/>
      <c r="H883" s="122"/>
      <c r="I883" s="330"/>
      <c r="J883" s="330"/>
      <c r="K883" s="122"/>
      <c r="L883" s="122"/>
      <c r="M883" s="122"/>
      <c r="N883" s="330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</row>
    <row r="884">
      <c r="A884" s="122"/>
      <c r="B884" s="122"/>
      <c r="C884" s="330"/>
      <c r="D884" s="122"/>
      <c r="E884" s="330"/>
      <c r="F884" s="122"/>
      <c r="G884" s="122"/>
      <c r="H884" s="122"/>
      <c r="I884" s="330"/>
      <c r="J884" s="330"/>
      <c r="K884" s="122"/>
      <c r="L884" s="122"/>
      <c r="M884" s="122"/>
      <c r="N884" s="330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</row>
    <row r="885">
      <c r="A885" s="122"/>
      <c r="B885" s="122"/>
      <c r="C885" s="330"/>
      <c r="D885" s="122"/>
      <c r="E885" s="330"/>
      <c r="F885" s="122"/>
      <c r="G885" s="122"/>
      <c r="H885" s="122"/>
      <c r="I885" s="330"/>
      <c r="J885" s="330"/>
      <c r="K885" s="122"/>
      <c r="L885" s="122"/>
      <c r="M885" s="122"/>
      <c r="N885" s="330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</row>
    <row r="886">
      <c r="A886" s="122"/>
      <c r="B886" s="122"/>
      <c r="C886" s="330"/>
      <c r="D886" s="122"/>
      <c r="E886" s="330"/>
      <c r="F886" s="122"/>
      <c r="G886" s="122"/>
      <c r="H886" s="122"/>
      <c r="I886" s="330"/>
      <c r="J886" s="330"/>
      <c r="K886" s="122"/>
      <c r="L886" s="122"/>
      <c r="M886" s="122"/>
      <c r="N886" s="330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</row>
    <row r="887">
      <c r="A887" s="122"/>
      <c r="B887" s="122"/>
      <c r="C887" s="330"/>
      <c r="D887" s="122"/>
      <c r="E887" s="330"/>
      <c r="F887" s="122"/>
      <c r="G887" s="122"/>
      <c r="H887" s="122"/>
      <c r="I887" s="330"/>
      <c r="J887" s="330"/>
      <c r="K887" s="122"/>
      <c r="L887" s="122"/>
      <c r="M887" s="122"/>
      <c r="N887" s="330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</row>
    <row r="888">
      <c r="A888" s="122"/>
      <c r="B888" s="122"/>
      <c r="C888" s="330"/>
      <c r="D888" s="122"/>
      <c r="E888" s="330"/>
      <c r="F888" s="122"/>
      <c r="G888" s="122"/>
      <c r="H888" s="122"/>
      <c r="I888" s="330"/>
      <c r="J888" s="330"/>
      <c r="K888" s="122"/>
      <c r="L888" s="122"/>
      <c r="M888" s="122"/>
      <c r="N888" s="330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</row>
    <row r="889">
      <c r="A889" s="122"/>
      <c r="B889" s="122"/>
      <c r="C889" s="330"/>
      <c r="D889" s="122"/>
      <c r="E889" s="330"/>
      <c r="F889" s="122"/>
      <c r="G889" s="122"/>
      <c r="H889" s="122"/>
      <c r="I889" s="330"/>
      <c r="J889" s="330"/>
      <c r="K889" s="122"/>
      <c r="L889" s="122"/>
      <c r="M889" s="122"/>
      <c r="N889" s="330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</row>
    <row r="890">
      <c r="A890" s="122"/>
      <c r="B890" s="122"/>
      <c r="C890" s="330"/>
      <c r="D890" s="122"/>
      <c r="E890" s="330"/>
      <c r="F890" s="122"/>
      <c r="G890" s="122"/>
      <c r="H890" s="122"/>
      <c r="I890" s="330"/>
      <c r="J890" s="330"/>
      <c r="K890" s="122"/>
      <c r="L890" s="122"/>
      <c r="M890" s="122"/>
      <c r="N890" s="330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</row>
    <row r="891">
      <c r="A891" s="122"/>
      <c r="B891" s="122"/>
      <c r="C891" s="330"/>
      <c r="D891" s="122"/>
      <c r="E891" s="330"/>
      <c r="F891" s="122"/>
      <c r="G891" s="122"/>
      <c r="H891" s="122"/>
      <c r="I891" s="330"/>
      <c r="J891" s="330"/>
      <c r="K891" s="122"/>
      <c r="L891" s="122"/>
      <c r="M891" s="122"/>
      <c r="N891" s="330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</row>
    <row r="892">
      <c r="A892" s="122"/>
      <c r="B892" s="122"/>
      <c r="C892" s="330"/>
      <c r="D892" s="122"/>
      <c r="E892" s="330"/>
      <c r="F892" s="122"/>
      <c r="G892" s="122"/>
      <c r="H892" s="122"/>
      <c r="I892" s="330"/>
      <c r="J892" s="330"/>
      <c r="K892" s="122"/>
      <c r="L892" s="122"/>
      <c r="M892" s="122"/>
      <c r="N892" s="330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</row>
    <row r="893">
      <c r="A893" s="122"/>
      <c r="B893" s="122"/>
      <c r="C893" s="330"/>
      <c r="D893" s="122"/>
      <c r="E893" s="330"/>
      <c r="F893" s="122"/>
      <c r="G893" s="122"/>
      <c r="H893" s="122"/>
      <c r="I893" s="330"/>
      <c r="J893" s="330"/>
      <c r="K893" s="122"/>
      <c r="L893" s="122"/>
      <c r="M893" s="122"/>
      <c r="N893" s="330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</row>
    <row r="894">
      <c r="A894" s="122"/>
      <c r="B894" s="122"/>
      <c r="C894" s="330"/>
      <c r="D894" s="122"/>
      <c r="E894" s="330"/>
      <c r="F894" s="122"/>
      <c r="G894" s="122"/>
      <c r="H894" s="122"/>
      <c r="I894" s="330"/>
      <c r="J894" s="330"/>
      <c r="K894" s="122"/>
      <c r="L894" s="122"/>
      <c r="M894" s="122"/>
      <c r="N894" s="330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</row>
    <row r="895">
      <c r="A895" s="122"/>
      <c r="B895" s="122"/>
      <c r="C895" s="330"/>
      <c r="D895" s="122"/>
      <c r="E895" s="330"/>
      <c r="F895" s="122"/>
      <c r="G895" s="122"/>
      <c r="H895" s="122"/>
      <c r="I895" s="330"/>
      <c r="J895" s="330"/>
      <c r="K895" s="122"/>
      <c r="L895" s="122"/>
      <c r="M895" s="122"/>
      <c r="N895" s="330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</row>
    <row r="896">
      <c r="A896" s="122"/>
      <c r="B896" s="122"/>
      <c r="C896" s="330"/>
      <c r="D896" s="122"/>
      <c r="E896" s="330"/>
      <c r="F896" s="122"/>
      <c r="G896" s="122"/>
      <c r="H896" s="122"/>
      <c r="I896" s="330"/>
      <c r="J896" s="330"/>
      <c r="K896" s="122"/>
      <c r="L896" s="122"/>
      <c r="M896" s="122"/>
      <c r="N896" s="330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</row>
    <row r="897">
      <c r="A897" s="122"/>
      <c r="B897" s="122"/>
      <c r="C897" s="330"/>
      <c r="D897" s="122"/>
      <c r="E897" s="330"/>
      <c r="F897" s="122"/>
      <c r="G897" s="122"/>
      <c r="H897" s="122"/>
      <c r="I897" s="330"/>
      <c r="J897" s="330"/>
      <c r="K897" s="122"/>
      <c r="L897" s="122"/>
      <c r="M897" s="122"/>
      <c r="N897" s="330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</row>
    <row r="898">
      <c r="A898" s="122"/>
      <c r="B898" s="122"/>
      <c r="C898" s="330"/>
      <c r="D898" s="122"/>
      <c r="E898" s="330"/>
      <c r="F898" s="122"/>
      <c r="G898" s="122"/>
      <c r="H898" s="122"/>
      <c r="I898" s="330"/>
      <c r="J898" s="330"/>
      <c r="K898" s="122"/>
      <c r="L898" s="122"/>
      <c r="M898" s="122"/>
      <c r="N898" s="330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</row>
    <row r="899">
      <c r="A899" s="122"/>
      <c r="B899" s="122"/>
      <c r="C899" s="330"/>
      <c r="D899" s="122"/>
      <c r="E899" s="330"/>
      <c r="F899" s="122"/>
      <c r="G899" s="122"/>
      <c r="H899" s="122"/>
      <c r="I899" s="330"/>
      <c r="J899" s="330"/>
      <c r="K899" s="122"/>
      <c r="L899" s="122"/>
      <c r="M899" s="122"/>
      <c r="N899" s="330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</row>
    <row r="900">
      <c r="A900" s="122"/>
      <c r="B900" s="122"/>
      <c r="C900" s="330"/>
      <c r="D900" s="122"/>
      <c r="E900" s="330"/>
      <c r="F900" s="122"/>
      <c r="G900" s="122"/>
      <c r="H900" s="122"/>
      <c r="I900" s="330"/>
      <c r="J900" s="330"/>
      <c r="K900" s="122"/>
      <c r="L900" s="122"/>
      <c r="M900" s="122"/>
      <c r="N900" s="330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</row>
    <row r="901">
      <c r="A901" s="122"/>
      <c r="B901" s="122"/>
      <c r="C901" s="330"/>
      <c r="D901" s="122"/>
      <c r="E901" s="330"/>
      <c r="F901" s="122"/>
      <c r="G901" s="122"/>
      <c r="H901" s="122"/>
      <c r="I901" s="330"/>
      <c r="J901" s="330"/>
      <c r="K901" s="122"/>
      <c r="L901" s="122"/>
      <c r="M901" s="122"/>
      <c r="N901" s="330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</row>
    <row r="902">
      <c r="A902" s="122"/>
      <c r="B902" s="122"/>
      <c r="C902" s="330"/>
      <c r="D902" s="122"/>
      <c r="E902" s="330"/>
      <c r="F902" s="122"/>
      <c r="G902" s="122"/>
      <c r="H902" s="122"/>
      <c r="I902" s="330"/>
      <c r="J902" s="330"/>
      <c r="K902" s="122"/>
      <c r="L902" s="122"/>
      <c r="M902" s="122"/>
      <c r="N902" s="330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</row>
    <row r="903">
      <c r="A903" s="122"/>
      <c r="B903" s="122"/>
      <c r="C903" s="330"/>
      <c r="D903" s="122"/>
      <c r="E903" s="330"/>
      <c r="F903" s="122"/>
      <c r="G903" s="122"/>
      <c r="H903" s="122"/>
      <c r="I903" s="330"/>
      <c r="J903" s="330"/>
      <c r="K903" s="122"/>
      <c r="L903" s="122"/>
      <c r="M903" s="122"/>
      <c r="N903" s="330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</row>
    <row r="904">
      <c r="A904" s="122"/>
      <c r="B904" s="122"/>
      <c r="C904" s="330"/>
      <c r="D904" s="122"/>
      <c r="E904" s="330"/>
      <c r="F904" s="122"/>
      <c r="G904" s="122"/>
      <c r="H904" s="122"/>
      <c r="I904" s="330"/>
      <c r="J904" s="330"/>
      <c r="K904" s="122"/>
      <c r="L904" s="122"/>
      <c r="M904" s="122"/>
      <c r="N904" s="330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</row>
    <row r="905">
      <c r="A905" s="122"/>
      <c r="B905" s="122"/>
      <c r="C905" s="330"/>
      <c r="D905" s="122"/>
      <c r="E905" s="330"/>
      <c r="F905" s="122"/>
      <c r="G905" s="122"/>
      <c r="H905" s="122"/>
      <c r="I905" s="330"/>
      <c r="J905" s="330"/>
      <c r="K905" s="122"/>
      <c r="L905" s="122"/>
      <c r="M905" s="122"/>
      <c r="N905" s="330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</row>
    <row r="906">
      <c r="A906" s="122"/>
      <c r="B906" s="122"/>
      <c r="C906" s="330"/>
      <c r="D906" s="122"/>
      <c r="E906" s="330"/>
      <c r="F906" s="122"/>
      <c r="G906" s="122"/>
      <c r="H906" s="122"/>
      <c r="I906" s="330"/>
      <c r="J906" s="330"/>
      <c r="K906" s="122"/>
      <c r="L906" s="122"/>
      <c r="M906" s="122"/>
      <c r="N906" s="330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</row>
    <row r="907">
      <c r="A907" s="122"/>
      <c r="B907" s="122"/>
      <c r="C907" s="330"/>
      <c r="D907" s="122"/>
      <c r="E907" s="330"/>
      <c r="F907" s="122"/>
      <c r="G907" s="122"/>
      <c r="H907" s="122"/>
      <c r="I907" s="330"/>
      <c r="J907" s="330"/>
      <c r="K907" s="122"/>
      <c r="L907" s="122"/>
      <c r="M907" s="122"/>
      <c r="N907" s="330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</row>
    <row r="908">
      <c r="A908" s="122"/>
      <c r="B908" s="122"/>
      <c r="C908" s="330"/>
      <c r="D908" s="122"/>
      <c r="E908" s="330"/>
      <c r="F908" s="122"/>
      <c r="G908" s="122"/>
      <c r="H908" s="122"/>
      <c r="I908" s="330"/>
      <c r="J908" s="330"/>
      <c r="K908" s="122"/>
      <c r="L908" s="122"/>
      <c r="M908" s="122"/>
      <c r="N908" s="330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</row>
    <row r="909">
      <c r="A909" s="122"/>
      <c r="B909" s="122"/>
      <c r="C909" s="330"/>
      <c r="D909" s="122"/>
      <c r="E909" s="330"/>
      <c r="F909" s="122"/>
      <c r="G909" s="122"/>
      <c r="H909" s="122"/>
      <c r="I909" s="330"/>
      <c r="J909" s="330"/>
      <c r="K909" s="122"/>
      <c r="L909" s="122"/>
      <c r="M909" s="122"/>
      <c r="N909" s="330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</row>
    <row r="910">
      <c r="A910" s="122"/>
      <c r="B910" s="122"/>
      <c r="C910" s="330"/>
      <c r="D910" s="122"/>
      <c r="E910" s="330"/>
      <c r="F910" s="122"/>
      <c r="G910" s="122"/>
      <c r="H910" s="122"/>
      <c r="I910" s="330"/>
      <c r="J910" s="330"/>
      <c r="K910" s="122"/>
      <c r="L910" s="122"/>
      <c r="M910" s="122"/>
      <c r="N910" s="330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</row>
    <row r="911">
      <c r="A911" s="122"/>
      <c r="B911" s="122"/>
      <c r="C911" s="330"/>
      <c r="D911" s="122"/>
      <c r="E911" s="330"/>
      <c r="F911" s="122"/>
      <c r="G911" s="122"/>
      <c r="H911" s="122"/>
      <c r="I911" s="330"/>
      <c r="J911" s="330"/>
      <c r="K911" s="122"/>
      <c r="L911" s="122"/>
      <c r="M911" s="122"/>
      <c r="N911" s="330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</row>
    <row r="912">
      <c r="A912" s="122"/>
      <c r="B912" s="122"/>
      <c r="C912" s="330"/>
      <c r="D912" s="122"/>
      <c r="E912" s="330"/>
      <c r="F912" s="122"/>
      <c r="G912" s="122"/>
      <c r="H912" s="122"/>
      <c r="I912" s="330"/>
      <c r="J912" s="330"/>
      <c r="K912" s="122"/>
      <c r="L912" s="122"/>
      <c r="M912" s="122"/>
      <c r="N912" s="330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</row>
    <row r="913">
      <c r="A913" s="122"/>
      <c r="B913" s="122"/>
      <c r="C913" s="330"/>
      <c r="D913" s="122"/>
      <c r="E913" s="330"/>
      <c r="F913" s="122"/>
      <c r="G913" s="122"/>
      <c r="H913" s="122"/>
      <c r="I913" s="330"/>
      <c r="J913" s="330"/>
      <c r="K913" s="122"/>
      <c r="L913" s="122"/>
      <c r="M913" s="122"/>
      <c r="N913" s="330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</row>
    <row r="914">
      <c r="A914" s="122"/>
      <c r="B914" s="122"/>
      <c r="C914" s="330"/>
      <c r="D914" s="122"/>
      <c r="E914" s="330"/>
      <c r="F914" s="122"/>
      <c r="G914" s="122"/>
      <c r="H914" s="122"/>
      <c r="I914" s="330"/>
      <c r="J914" s="330"/>
      <c r="K914" s="122"/>
      <c r="L914" s="122"/>
      <c r="M914" s="122"/>
      <c r="N914" s="330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</row>
    <row r="915">
      <c r="A915" s="122"/>
      <c r="B915" s="122"/>
      <c r="C915" s="330"/>
      <c r="D915" s="122"/>
      <c r="E915" s="330"/>
      <c r="F915" s="122"/>
      <c r="G915" s="122"/>
      <c r="H915" s="122"/>
      <c r="I915" s="330"/>
      <c r="J915" s="330"/>
      <c r="K915" s="122"/>
      <c r="L915" s="122"/>
      <c r="M915" s="122"/>
      <c r="N915" s="330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</row>
    <row r="916">
      <c r="A916" s="122"/>
      <c r="B916" s="122"/>
      <c r="C916" s="330"/>
      <c r="D916" s="122"/>
      <c r="E916" s="330"/>
      <c r="F916" s="122"/>
      <c r="G916" s="122"/>
      <c r="H916" s="122"/>
      <c r="I916" s="330"/>
      <c r="J916" s="330"/>
      <c r="K916" s="122"/>
      <c r="L916" s="122"/>
      <c r="M916" s="122"/>
      <c r="N916" s="330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</row>
    <row r="917">
      <c r="A917" s="122"/>
      <c r="B917" s="122"/>
      <c r="C917" s="330"/>
      <c r="D917" s="122"/>
      <c r="E917" s="330"/>
      <c r="F917" s="122"/>
      <c r="G917" s="122"/>
      <c r="H917" s="122"/>
      <c r="I917" s="330"/>
      <c r="J917" s="330"/>
      <c r="K917" s="122"/>
      <c r="L917" s="122"/>
      <c r="M917" s="122"/>
      <c r="N917" s="330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</row>
    <row r="918">
      <c r="A918" s="122"/>
      <c r="B918" s="122"/>
      <c r="C918" s="330"/>
      <c r="D918" s="122"/>
      <c r="E918" s="330"/>
      <c r="F918" s="122"/>
      <c r="G918" s="122"/>
      <c r="H918" s="122"/>
      <c r="I918" s="330"/>
      <c r="J918" s="330"/>
      <c r="K918" s="122"/>
      <c r="L918" s="122"/>
      <c r="M918" s="122"/>
      <c r="N918" s="330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</row>
    <row r="919">
      <c r="A919" s="122"/>
      <c r="B919" s="122"/>
      <c r="C919" s="330"/>
      <c r="D919" s="122"/>
      <c r="E919" s="330"/>
      <c r="F919" s="122"/>
      <c r="G919" s="122"/>
      <c r="H919" s="122"/>
      <c r="I919" s="330"/>
      <c r="J919" s="330"/>
      <c r="K919" s="122"/>
      <c r="L919" s="122"/>
      <c r="M919" s="122"/>
      <c r="N919" s="330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</row>
    <row r="920">
      <c r="A920" s="122"/>
      <c r="B920" s="122"/>
      <c r="C920" s="330"/>
      <c r="D920" s="122"/>
      <c r="E920" s="330"/>
      <c r="F920" s="122"/>
      <c r="G920" s="122"/>
      <c r="H920" s="122"/>
      <c r="I920" s="330"/>
      <c r="J920" s="330"/>
      <c r="K920" s="122"/>
      <c r="L920" s="122"/>
      <c r="M920" s="122"/>
      <c r="N920" s="330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</row>
    <row r="921">
      <c r="A921" s="122"/>
      <c r="B921" s="122"/>
      <c r="C921" s="330"/>
      <c r="D921" s="122"/>
      <c r="E921" s="330"/>
      <c r="F921" s="122"/>
      <c r="G921" s="122"/>
      <c r="H921" s="122"/>
      <c r="I921" s="330"/>
      <c r="J921" s="330"/>
      <c r="K921" s="122"/>
      <c r="L921" s="122"/>
      <c r="M921" s="122"/>
      <c r="N921" s="330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</row>
    <row r="922">
      <c r="A922" s="122"/>
      <c r="B922" s="122"/>
      <c r="C922" s="330"/>
      <c r="D922" s="122"/>
      <c r="E922" s="330"/>
      <c r="F922" s="122"/>
      <c r="G922" s="122"/>
      <c r="H922" s="122"/>
      <c r="I922" s="330"/>
      <c r="J922" s="330"/>
      <c r="K922" s="122"/>
      <c r="L922" s="122"/>
      <c r="M922" s="122"/>
      <c r="N922" s="330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</row>
    <row r="923">
      <c r="A923" s="122"/>
      <c r="B923" s="122"/>
      <c r="C923" s="330"/>
      <c r="D923" s="122"/>
      <c r="E923" s="330"/>
      <c r="F923" s="122"/>
      <c r="G923" s="122"/>
      <c r="H923" s="122"/>
      <c r="I923" s="330"/>
      <c r="J923" s="330"/>
      <c r="K923" s="122"/>
      <c r="L923" s="122"/>
      <c r="M923" s="122"/>
      <c r="N923" s="330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</row>
    <row r="924">
      <c r="A924" s="122"/>
      <c r="B924" s="122"/>
      <c r="C924" s="330"/>
      <c r="D924" s="122"/>
      <c r="E924" s="330"/>
      <c r="F924" s="122"/>
      <c r="G924" s="122"/>
      <c r="H924" s="122"/>
      <c r="I924" s="330"/>
      <c r="J924" s="330"/>
      <c r="K924" s="122"/>
      <c r="L924" s="122"/>
      <c r="M924" s="122"/>
      <c r="N924" s="330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</row>
    <row r="925">
      <c r="A925" s="122"/>
      <c r="B925" s="122"/>
      <c r="C925" s="330"/>
      <c r="D925" s="122"/>
      <c r="E925" s="330"/>
      <c r="F925" s="122"/>
      <c r="G925" s="122"/>
      <c r="H925" s="122"/>
      <c r="I925" s="330"/>
      <c r="J925" s="330"/>
      <c r="K925" s="122"/>
      <c r="L925" s="122"/>
      <c r="M925" s="122"/>
      <c r="N925" s="330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</row>
    <row r="926">
      <c r="A926" s="122"/>
      <c r="B926" s="122"/>
      <c r="C926" s="330"/>
      <c r="D926" s="122"/>
      <c r="E926" s="330"/>
      <c r="F926" s="122"/>
      <c r="G926" s="122"/>
      <c r="H926" s="122"/>
      <c r="I926" s="330"/>
      <c r="J926" s="330"/>
      <c r="K926" s="122"/>
      <c r="L926" s="122"/>
      <c r="M926" s="122"/>
      <c r="N926" s="330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</row>
    <row r="927">
      <c r="A927" s="122"/>
      <c r="B927" s="122"/>
      <c r="C927" s="330"/>
      <c r="D927" s="122"/>
      <c r="E927" s="330"/>
      <c r="F927" s="122"/>
      <c r="G927" s="122"/>
      <c r="H927" s="122"/>
      <c r="I927" s="330"/>
      <c r="J927" s="330"/>
      <c r="K927" s="122"/>
      <c r="L927" s="122"/>
      <c r="M927" s="122"/>
      <c r="N927" s="330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</row>
    <row r="928">
      <c r="A928" s="122"/>
      <c r="B928" s="122"/>
      <c r="C928" s="330"/>
      <c r="D928" s="122"/>
      <c r="E928" s="330"/>
      <c r="F928" s="122"/>
      <c r="G928" s="122"/>
      <c r="H928" s="122"/>
      <c r="I928" s="330"/>
      <c r="J928" s="330"/>
      <c r="K928" s="122"/>
      <c r="L928" s="122"/>
      <c r="M928" s="122"/>
      <c r="N928" s="330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</row>
    <row r="929">
      <c r="A929" s="122"/>
      <c r="B929" s="122"/>
      <c r="C929" s="330"/>
      <c r="D929" s="122"/>
      <c r="E929" s="330"/>
      <c r="F929" s="122"/>
      <c r="G929" s="122"/>
      <c r="H929" s="122"/>
      <c r="I929" s="330"/>
      <c r="J929" s="330"/>
      <c r="K929" s="122"/>
      <c r="L929" s="122"/>
      <c r="M929" s="122"/>
      <c r="N929" s="330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</row>
    <row r="930">
      <c r="A930" s="122"/>
      <c r="B930" s="122"/>
      <c r="C930" s="330"/>
      <c r="D930" s="122"/>
      <c r="E930" s="330"/>
      <c r="F930" s="122"/>
      <c r="G930" s="122"/>
      <c r="H930" s="122"/>
      <c r="I930" s="330"/>
      <c r="J930" s="330"/>
      <c r="K930" s="122"/>
      <c r="L930" s="122"/>
      <c r="M930" s="122"/>
      <c r="N930" s="330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</row>
    <row r="931">
      <c r="A931" s="122"/>
      <c r="B931" s="122"/>
      <c r="C931" s="330"/>
      <c r="D931" s="122"/>
      <c r="E931" s="330"/>
      <c r="F931" s="122"/>
      <c r="G931" s="122"/>
      <c r="H931" s="122"/>
      <c r="I931" s="330"/>
      <c r="J931" s="330"/>
      <c r="K931" s="122"/>
      <c r="L931" s="122"/>
      <c r="M931" s="122"/>
      <c r="N931" s="330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</row>
    <row r="932">
      <c r="A932" s="122"/>
      <c r="B932" s="122"/>
      <c r="C932" s="330"/>
      <c r="D932" s="122"/>
      <c r="E932" s="330"/>
      <c r="F932" s="122"/>
      <c r="G932" s="122"/>
      <c r="H932" s="122"/>
      <c r="I932" s="330"/>
      <c r="J932" s="330"/>
      <c r="K932" s="122"/>
      <c r="L932" s="122"/>
      <c r="M932" s="122"/>
      <c r="N932" s="330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</row>
    <row r="933">
      <c r="A933" s="122"/>
      <c r="B933" s="122"/>
      <c r="C933" s="330"/>
      <c r="D933" s="122"/>
      <c r="E933" s="330"/>
      <c r="F933" s="122"/>
      <c r="G933" s="122"/>
      <c r="H933" s="122"/>
      <c r="I933" s="330"/>
      <c r="J933" s="330"/>
      <c r="K933" s="122"/>
      <c r="L933" s="122"/>
      <c r="M933" s="122"/>
      <c r="N933" s="330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</row>
    <row r="934">
      <c r="A934" s="122"/>
      <c r="B934" s="122"/>
      <c r="C934" s="330"/>
      <c r="D934" s="122"/>
      <c r="E934" s="330"/>
      <c r="F934" s="122"/>
      <c r="G934" s="122"/>
      <c r="H934" s="122"/>
      <c r="I934" s="330"/>
      <c r="J934" s="330"/>
      <c r="K934" s="122"/>
      <c r="L934" s="122"/>
      <c r="M934" s="122"/>
      <c r="N934" s="330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</row>
    <row r="935">
      <c r="A935" s="122"/>
      <c r="B935" s="122"/>
      <c r="C935" s="330"/>
      <c r="D935" s="122"/>
      <c r="E935" s="330"/>
      <c r="F935" s="122"/>
      <c r="G935" s="122"/>
      <c r="H935" s="122"/>
      <c r="I935" s="330"/>
      <c r="J935" s="330"/>
      <c r="K935" s="122"/>
      <c r="L935" s="122"/>
      <c r="M935" s="122"/>
      <c r="N935" s="330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</row>
    <row r="936">
      <c r="A936" s="122"/>
      <c r="B936" s="122"/>
      <c r="C936" s="330"/>
      <c r="D936" s="122"/>
      <c r="E936" s="330"/>
      <c r="F936" s="122"/>
      <c r="G936" s="122"/>
      <c r="H936" s="122"/>
      <c r="I936" s="330"/>
      <c r="J936" s="330"/>
      <c r="K936" s="122"/>
      <c r="L936" s="122"/>
      <c r="M936" s="122"/>
      <c r="N936" s="330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</row>
    <row r="937">
      <c r="A937" s="122"/>
      <c r="B937" s="122"/>
      <c r="C937" s="330"/>
      <c r="D937" s="122"/>
      <c r="E937" s="330"/>
      <c r="F937" s="122"/>
      <c r="G937" s="122"/>
      <c r="H937" s="122"/>
      <c r="I937" s="330"/>
      <c r="J937" s="330"/>
      <c r="K937" s="122"/>
      <c r="L937" s="122"/>
      <c r="M937" s="122"/>
      <c r="N937" s="330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</row>
    <row r="938">
      <c r="A938" s="122"/>
      <c r="B938" s="122"/>
      <c r="C938" s="330"/>
      <c r="D938" s="122"/>
      <c r="E938" s="330"/>
      <c r="F938" s="122"/>
      <c r="G938" s="122"/>
      <c r="H938" s="122"/>
      <c r="I938" s="330"/>
      <c r="J938" s="330"/>
      <c r="K938" s="122"/>
      <c r="L938" s="122"/>
      <c r="M938" s="122"/>
      <c r="N938" s="330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</row>
    <row r="939">
      <c r="A939" s="122"/>
      <c r="B939" s="122"/>
      <c r="C939" s="330"/>
      <c r="D939" s="122"/>
      <c r="E939" s="330"/>
      <c r="F939" s="122"/>
      <c r="G939" s="122"/>
      <c r="H939" s="122"/>
      <c r="I939" s="330"/>
      <c r="J939" s="330"/>
      <c r="K939" s="122"/>
      <c r="L939" s="122"/>
      <c r="M939" s="122"/>
      <c r="N939" s="330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</row>
    <row r="940">
      <c r="A940" s="122"/>
      <c r="B940" s="122"/>
      <c r="C940" s="330"/>
      <c r="D940" s="122"/>
      <c r="E940" s="330"/>
      <c r="F940" s="122"/>
      <c r="G940" s="122"/>
      <c r="H940" s="122"/>
      <c r="I940" s="330"/>
      <c r="J940" s="330"/>
      <c r="K940" s="122"/>
      <c r="L940" s="122"/>
      <c r="M940" s="122"/>
      <c r="N940" s="330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</row>
    <row r="941">
      <c r="A941" s="122"/>
      <c r="B941" s="122"/>
      <c r="C941" s="330"/>
      <c r="D941" s="122"/>
      <c r="E941" s="330"/>
      <c r="F941" s="122"/>
      <c r="G941" s="122"/>
      <c r="H941" s="122"/>
      <c r="I941" s="330"/>
      <c r="J941" s="330"/>
      <c r="K941" s="122"/>
      <c r="L941" s="122"/>
      <c r="M941" s="122"/>
      <c r="N941" s="330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</row>
    <row r="942">
      <c r="A942" s="122"/>
      <c r="B942" s="122"/>
      <c r="C942" s="330"/>
      <c r="D942" s="122"/>
      <c r="E942" s="330"/>
      <c r="F942" s="122"/>
      <c r="G942" s="122"/>
      <c r="H942" s="122"/>
      <c r="I942" s="330"/>
      <c r="J942" s="330"/>
      <c r="K942" s="122"/>
      <c r="L942" s="122"/>
      <c r="M942" s="122"/>
      <c r="N942" s="330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</row>
    <row r="943">
      <c r="A943" s="122"/>
      <c r="B943" s="122"/>
      <c r="C943" s="330"/>
      <c r="D943" s="122"/>
      <c r="E943" s="330"/>
      <c r="F943" s="122"/>
      <c r="G943" s="122"/>
      <c r="H943" s="122"/>
      <c r="I943" s="330"/>
      <c r="J943" s="330"/>
      <c r="K943" s="122"/>
      <c r="L943" s="122"/>
      <c r="M943" s="122"/>
      <c r="N943" s="330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</row>
    <row r="944">
      <c r="A944" s="122"/>
      <c r="B944" s="122"/>
      <c r="C944" s="330"/>
      <c r="D944" s="122"/>
      <c r="E944" s="330"/>
      <c r="F944" s="122"/>
      <c r="G944" s="122"/>
      <c r="H944" s="122"/>
      <c r="I944" s="330"/>
      <c r="J944" s="330"/>
      <c r="K944" s="122"/>
      <c r="L944" s="122"/>
      <c r="M944" s="122"/>
      <c r="N944" s="330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</row>
    <row r="945">
      <c r="A945" s="122"/>
      <c r="B945" s="122"/>
      <c r="C945" s="330"/>
      <c r="D945" s="122"/>
      <c r="E945" s="330"/>
      <c r="F945" s="122"/>
      <c r="G945" s="122"/>
      <c r="H945" s="122"/>
      <c r="I945" s="330"/>
      <c r="J945" s="330"/>
      <c r="K945" s="122"/>
      <c r="L945" s="122"/>
      <c r="M945" s="122"/>
      <c r="N945" s="330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</row>
    <row r="946">
      <c r="A946" s="122"/>
      <c r="B946" s="122"/>
      <c r="C946" s="330"/>
      <c r="D946" s="122"/>
      <c r="E946" s="330"/>
      <c r="F946" s="122"/>
      <c r="G946" s="122"/>
      <c r="H946" s="122"/>
      <c r="I946" s="330"/>
      <c r="J946" s="330"/>
      <c r="K946" s="122"/>
      <c r="L946" s="122"/>
      <c r="M946" s="122"/>
      <c r="N946" s="330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</row>
    <row r="947">
      <c r="A947" s="122"/>
      <c r="B947" s="122"/>
      <c r="C947" s="330"/>
      <c r="D947" s="122"/>
      <c r="E947" s="330"/>
      <c r="F947" s="122"/>
      <c r="G947" s="122"/>
      <c r="H947" s="122"/>
      <c r="I947" s="330"/>
      <c r="J947" s="330"/>
      <c r="K947" s="122"/>
      <c r="L947" s="122"/>
      <c r="M947" s="122"/>
      <c r="N947" s="330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</row>
    <row r="948">
      <c r="A948" s="122"/>
      <c r="B948" s="122"/>
      <c r="C948" s="330"/>
      <c r="D948" s="122"/>
      <c r="E948" s="330"/>
      <c r="F948" s="122"/>
      <c r="G948" s="122"/>
      <c r="H948" s="122"/>
      <c r="I948" s="330"/>
      <c r="J948" s="330"/>
      <c r="K948" s="122"/>
      <c r="L948" s="122"/>
      <c r="M948" s="122"/>
      <c r="N948" s="330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</row>
    <row r="949">
      <c r="A949" s="122"/>
      <c r="B949" s="122"/>
      <c r="C949" s="330"/>
      <c r="D949" s="122"/>
      <c r="E949" s="330"/>
      <c r="F949" s="122"/>
      <c r="G949" s="122"/>
      <c r="H949" s="122"/>
      <c r="I949" s="330"/>
      <c r="J949" s="330"/>
      <c r="K949" s="122"/>
      <c r="L949" s="122"/>
      <c r="M949" s="122"/>
      <c r="N949" s="330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</row>
    <row r="950">
      <c r="A950" s="122"/>
      <c r="B950" s="122"/>
      <c r="C950" s="330"/>
      <c r="D950" s="122"/>
      <c r="E950" s="330"/>
      <c r="F950" s="122"/>
      <c r="G950" s="122"/>
      <c r="H950" s="122"/>
      <c r="I950" s="330"/>
      <c r="J950" s="330"/>
      <c r="K950" s="122"/>
      <c r="L950" s="122"/>
      <c r="M950" s="122"/>
      <c r="N950" s="330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</row>
    <row r="951">
      <c r="A951" s="122"/>
      <c r="B951" s="122"/>
      <c r="C951" s="330"/>
      <c r="D951" s="122"/>
      <c r="E951" s="330"/>
      <c r="F951" s="122"/>
      <c r="G951" s="122"/>
      <c r="H951" s="122"/>
      <c r="I951" s="330"/>
      <c r="J951" s="330"/>
      <c r="K951" s="122"/>
      <c r="L951" s="122"/>
      <c r="M951" s="122"/>
      <c r="N951" s="330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</row>
    <row r="952">
      <c r="A952" s="122"/>
      <c r="B952" s="122"/>
      <c r="C952" s="330"/>
      <c r="D952" s="122"/>
      <c r="E952" s="330"/>
      <c r="F952" s="122"/>
      <c r="G952" s="122"/>
      <c r="H952" s="122"/>
      <c r="I952" s="330"/>
      <c r="J952" s="330"/>
      <c r="K952" s="122"/>
      <c r="L952" s="122"/>
      <c r="M952" s="122"/>
      <c r="N952" s="330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</row>
    <row r="953">
      <c r="A953" s="122"/>
      <c r="B953" s="122"/>
      <c r="C953" s="330"/>
      <c r="D953" s="122"/>
      <c r="E953" s="330"/>
      <c r="F953" s="122"/>
      <c r="G953" s="122"/>
      <c r="H953" s="122"/>
      <c r="I953" s="330"/>
      <c r="J953" s="330"/>
      <c r="K953" s="122"/>
      <c r="L953" s="122"/>
      <c r="M953" s="122"/>
      <c r="N953" s="330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</row>
    <row r="954">
      <c r="A954" s="122"/>
      <c r="B954" s="122"/>
      <c r="C954" s="330"/>
      <c r="D954" s="122"/>
      <c r="E954" s="330"/>
      <c r="F954" s="122"/>
      <c r="G954" s="122"/>
      <c r="H954" s="122"/>
      <c r="I954" s="330"/>
      <c r="J954" s="330"/>
      <c r="K954" s="122"/>
      <c r="L954" s="122"/>
      <c r="M954" s="122"/>
      <c r="N954" s="330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</row>
    <row r="955">
      <c r="A955" s="122"/>
      <c r="B955" s="122"/>
      <c r="C955" s="330"/>
      <c r="D955" s="122"/>
      <c r="E955" s="330"/>
      <c r="F955" s="122"/>
      <c r="G955" s="122"/>
      <c r="H955" s="122"/>
      <c r="I955" s="330"/>
      <c r="J955" s="330"/>
      <c r="K955" s="122"/>
      <c r="L955" s="122"/>
      <c r="M955" s="122"/>
      <c r="N955" s="330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</row>
    <row r="956">
      <c r="A956" s="122"/>
      <c r="B956" s="122"/>
      <c r="C956" s="330"/>
      <c r="D956" s="122"/>
      <c r="E956" s="330"/>
      <c r="F956" s="122"/>
      <c r="G956" s="122"/>
      <c r="H956" s="122"/>
      <c r="I956" s="330"/>
      <c r="J956" s="330"/>
      <c r="K956" s="122"/>
      <c r="L956" s="122"/>
      <c r="M956" s="122"/>
      <c r="N956" s="330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</row>
    <row r="957">
      <c r="A957" s="122"/>
      <c r="B957" s="122"/>
      <c r="C957" s="330"/>
      <c r="D957" s="122"/>
      <c r="E957" s="330"/>
      <c r="F957" s="122"/>
      <c r="G957" s="122"/>
      <c r="H957" s="122"/>
      <c r="I957" s="330"/>
      <c r="J957" s="330"/>
      <c r="K957" s="122"/>
      <c r="L957" s="122"/>
      <c r="M957" s="122"/>
      <c r="N957" s="330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</row>
    <row r="958">
      <c r="A958" s="122"/>
      <c r="B958" s="122"/>
      <c r="C958" s="330"/>
      <c r="D958" s="122"/>
      <c r="E958" s="330"/>
      <c r="F958" s="122"/>
      <c r="G958" s="122"/>
      <c r="H958" s="122"/>
      <c r="I958" s="330"/>
      <c r="J958" s="330"/>
      <c r="K958" s="122"/>
      <c r="L958" s="122"/>
      <c r="M958" s="122"/>
      <c r="N958" s="330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</row>
    <row r="959">
      <c r="A959" s="122"/>
      <c r="B959" s="122"/>
      <c r="C959" s="330"/>
      <c r="D959" s="122"/>
      <c r="E959" s="330"/>
      <c r="F959" s="122"/>
      <c r="G959" s="122"/>
      <c r="H959" s="122"/>
      <c r="I959" s="330"/>
      <c r="J959" s="330"/>
      <c r="K959" s="122"/>
      <c r="L959" s="122"/>
      <c r="M959" s="122"/>
      <c r="N959" s="330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</row>
    <row r="960">
      <c r="A960" s="122"/>
      <c r="B960" s="122"/>
      <c r="C960" s="330"/>
      <c r="D960" s="122"/>
      <c r="E960" s="330"/>
      <c r="F960" s="122"/>
      <c r="G960" s="122"/>
      <c r="H960" s="122"/>
      <c r="I960" s="330"/>
      <c r="J960" s="330"/>
      <c r="K960" s="122"/>
      <c r="L960" s="122"/>
      <c r="M960" s="122"/>
      <c r="N960" s="330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</row>
    <row r="961">
      <c r="A961" s="122"/>
      <c r="B961" s="122"/>
      <c r="C961" s="330"/>
      <c r="D961" s="122"/>
      <c r="E961" s="330"/>
      <c r="F961" s="122"/>
      <c r="G961" s="122"/>
      <c r="H961" s="122"/>
      <c r="I961" s="330"/>
      <c r="J961" s="330"/>
      <c r="K961" s="122"/>
      <c r="L961" s="122"/>
      <c r="M961" s="122"/>
      <c r="N961" s="330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</row>
    <row r="962">
      <c r="A962" s="122"/>
      <c r="B962" s="122"/>
      <c r="C962" s="330"/>
      <c r="D962" s="122"/>
      <c r="E962" s="330"/>
      <c r="F962" s="122"/>
      <c r="G962" s="122"/>
      <c r="H962" s="122"/>
      <c r="I962" s="330"/>
      <c r="J962" s="330"/>
      <c r="K962" s="122"/>
      <c r="L962" s="122"/>
      <c r="M962" s="122"/>
      <c r="N962" s="330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</row>
    <row r="963">
      <c r="A963" s="122"/>
      <c r="B963" s="122"/>
      <c r="C963" s="330"/>
      <c r="D963" s="122"/>
      <c r="E963" s="330"/>
      <c r="F963" s="122"/>
      <c r="G963" s="122"/>
      <c r="H963" s="122"/>
      <c r="I963" s="330"/>
      <c r="J963" s="330"/>
      <c r="K963" s="122"/>
      <c r="L963" s="122"/>
      <c r="M963" s="122"/>
      <c r="N963" s="330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</row>
    <row r="964">
      <c r="A964" s="122"/>
      <c r="B964" s="122"/>
      <c r="C964" s="330"/>
      <c r="D964" s="122"/>
      <c r="E964" s="330"/>
      <c r="F964" s="122"/>
      <c r="G964" s="122"/>
      <c r="H964" s="122"/>
      <c r="I964" s="330"/>
      <c r="J964" s="330"/>
      <c r="K964" s="122"/>
      <c r="L964" s="122"/>
      <c r="M964" s="122"/>
      <c r="N964" s="330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</row>
    <row r="965">
      <c r="A965" s="122"/>
      <c r="B965" s="122"/>
      <c r="C965" s="330"/>
      <c r="D965" s="122"/>
      <c r="E965" s="330"/>
      <c r="F965" s="122"/>
      <c r="G965" s="122"/>
      <c r="H965" s="122"/>
      <c r="I965" s="330"/>
      <c r="J965" s="330"/>
      <c r="K965" s="122"/>
      <c r="L965" s="122"/>
      <c r="M965" s="122"/>
      <c r="N965" s="330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</row>
    <row r="966">
      <c r="A966" s="122"/>
      <c r="B966" s="122"/>
      <c r="C966" s="330"/>
      <c r="D966" s="122"/>
      <c r="E966" s="330"/>
      <c r="F966" s="122"/>
      <c r="G966" s="122"/>
      <c r="H966" s="122"/>
      <c r="I966" s="330"/>
      <c r="J966" s="330"/>
      <c r="K966" s="122"/>
      <c r="L966" s="122"/>
      <c r="M966" s="122"/>
      <c r="N966" s="330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</row>
    <row r="967">
      <c r="A967" s="122"/>
      <c r="B967" s="122"/>
      <c r="C967" s="330"/>
      <c r="D967" s="122"/>
      <c r="E967" s="330"/>
      <c r="F967" s="122"/>
      <c r="G967" s="122"/>
      <c r="H967" s="122"/>
      <c r="I967" s="330"/>
      <c r="J967" s="330"/>
      <c r="K967" s="122"/>
      <c r="L967" s="122"/>
      <c r="M967" s="122"/>
      <c r="N967" s="330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</row>
    <row r="968">
      <c r="A968" s="122"/>
      <c r="B968" s="122"/>
      <c r="C968" s="330"/>
      <c r="D968" s="122"/>
      <c r="E968" s="330"/>
      <c r="F968" s="122"/>
      <c r="G968" s="122"/>
      <c r="H968" s="122"/>
      <c r="I968" s="330"/>
      <c r="J968" s="330"/>
      <c r="K968" s="122"/>
      <c r="L968" s="122"/>
      <c r="M968" s="122"/>
      <c r="N968" s="330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</row>
    <row r="969">
      <c r="A969" s="122"/>
      <c r="B969" s="122"/>
      <c r="C969" s="330"/>
      <c r="D969" s="122"/>
      <c r="E969" s="330"/>
      <c r="F969" s="122"/>
      <c r="G969" s="122"/>
      <c r="H969" s="122"/>
      <c r="I969" s="330"/>
      <c r="J969" s="330"/>
      <c r="K969" s="122"/>
      <c r="L969" s="122"/>
      <c r="M969" s="122"/>
      <c r="N969" s="330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</row>
    <row r="970">
      <c r="A970" s="122"/>
      <c r="B970" s="122"/>
      <c r="C970" s="330"/>
      <c r="D970" s="122"/>
      <c r="E970" s="330"/>
      <c r="F970" s="122"/>
      <c r="G970" s="122"/>
      <c r="H970" s="122"/>
      <c r="I970" s="330"/>
      <c r="J970" s="330"/>
      <c r="K970" s="122"/>
      <c r="L970" s="122"/>
      <c r="M970" s="122"/>
      <c r="N970" s="330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</row>
    <row r="971">
      <c r="A971" s="122"/>
      <c r="B971" s="122"/>
      <c r="C971" s="330"/>
      <c r="D971" s="122"/>
      <c r="E971" s="330"/>
      <c r="F971" s="122"/>
      <c r="G971" s="122"/>
      <c r="H971" s="122"/>
      <c r="I971" s="330"/>
      <c r="J971" s="330"/>
      <c r="K971" s="122"/>
      <c r="L971" s="122"/>
      <c r="M971" s="122"/>
      <c r="N971" s="330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</row>
    <row r="972">
      <c r="A972" s="122"/>
      <c r="B972" s="122"/>
      <c r="C972" s="330"/>
      <c r="D972" s="122"/>
      <c r="E972" s="330"/>
      <c r="F972" s="122"/>
      <c r="G972" s="122"/>
      <c r="H972" s="122"/>
      <c r="I972" s="330"/>
      <c r="J972" s="330"/>
      <c r="K972" s="122"/>
      <c r="L972" s="122"/>
      <c r="M972" s="122"/>
      <c r="N972" s="330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</row>
    <row r="973">
      <c r="A973" s="122"/>
      <c r="B973" s="122"/>
      <c r="C973" s="330"/>
      <c r="D973" s="122"/>
      <c r="E973" s="330"/>
      <c r="F973" s="122"/>
      <c r="G973" s="122"/>
      <c r="H973" s="122"/>
      <c r="I973" s="330"/>
      <c r="J973" s="330"/>
      <c r="K973" s="122"/>
      <c r="L973" s="122"/>
      <c r="M973" s="122"/>
      <c r="N973" s="330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</row>
    <row r="974">
      <c r="A974" s="122"/>
      <c r="B974" s="122"/>
      <c r="C974" s="330"/>
      <c r="D974" s="122"/>
      <c r="E974" s="330"/>
      <c r="F974" s="122"/>
      <c r="G974" s="122"/>
      <c r="H974" s="122"/>
      <c r="I974" s="330"/>
      <c r="J974" s="330"/>
      <c r="K974" s="122"/>
      <c r="L974" s="122"/>
      <c r="M974" s="122"/>
      <c r="N974" s="330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</row>
    <row r="975">
      <c r="A975" s="122"/>
      <c r="B975" s="122"/>
      <c r="C975" s="330"/>
      <c r="D975" s="122"/>
      <c r="E975" s="330"/>
      <c r="F975" s="122"/>
      <c r="G975" s="122"/>
      <c r="H975" s="122"/>
      <c r="I975" s="330"/>
      <c r="J975" s="330"/>
      <c r="K975" s="122"/>
      <c r="L975" s="122"/>
      <c r="M975" s="122"/>
      <c r="N975" s="330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</row>
    <row r="976">
      <c r="A976" s="122"/>
      <c r="B976" s="122"/>
      <c r="C976" s="330"/>
      <c r="D976" s="122"/>
      <c r="E976" s="330"/>
      <c r="F976" s="122"/>
      <c r="G976" s="122"/>
      <c r="H976" s="122"/>
      <c r="I976" s="330"/>
      <c r="J976" s="330"/>
      <c r="K976" s="122"/>
      <c r="L976" s="122"/>
      <c r="M976" s="122"/>
      <c r="N976" s="330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</row>
    <row r="977">
      <c r="A977" s="122"/>
      <c r="B977" s="122"/>
      <c r="C977" s="330"/>
      <c r="D977" s="122"/>
      <c r="E977" s="330"/>
      <c r="F977" s="122"/>
      <c r="G977" s="122"/>
      <c r="H977" s="122"/>
      <c r="I977" s="330"/>
      <c r="J977" s="330"/>
      <c r="K977" s="122"/>
      <c r="L977" s="122"/>
      <c r="M977" s="122"/>
      <c r="N977" s="330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</row>
    <row r="978">
      <c r="A978" s="122"/>
      <c r="B978" s="122"/>
      <c r="C978" s="330"/>
      <c r="D978" s="122"/>
      <c r="E978" s="330"/>
      <c r="F978" s="122"/>
      <c r="G978" s="122"/>
      <c r="H978" s="122"/>
      <c r="I978" s="330"/>
      <c r="J978" s="330"/>
      <c r="K978" s="122"/>
      <c r="L978" s="122"/>
      <c r="M978" s="122"/>
      <c r="N978" s="330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</row>
    <row r="979">
      <c r="A979" s="122"/>
      <c r="B979" s="122"/>
      <c r="C979" s="330"/>
      <c r="D979" s="122"/>
      <c r="E979" s="330"/>
      <c r="F979" s="122"/>
      <c r="G979" s="122"/>
      <c r="H979" s="122"/>
      <c r="I979" s="330"/>
      <c r="J979" s="330"/>
      <c r="K979" s="122"/>
      <c r="L979" s="122"/>
      <c r="M979" s="122"/>
      <c r="N979" s="330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</row>
    <row r="980">
      <c r="A980" s="122"/>
      <c r="B980" s="122"/>
      <c r="C980" s="330"/>
      <c r="D980" s="122"/>
      <c r="E980" s="330"/>
      <c r="F980" s="122"/>
      <c r="G980" s="122"/>
      <c r="H980" s="122"/>
      <c r="I980" s="330"/>
      <c r="J980" s="330"/>
      <c r="K980" s="122"/>
      <c r="L980" s="122"/>
      <c r="M980" s="122"/>
      <c r="N980" s="330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</row>
    <row r="981">
      <c r="A981" s="122"/>
      <c r="B981" s="122"/>
      <c r="C981" s="330"/>
      <c r="D981" s="122"/>
      <c r="E981" s="330"/>
      <c r="F981" s="122"/>
      <c r="G981" s="122"/>
      <c r="H981" s="122"/>
      <c r="I981" s="330"/>
      <c r="J981" s="330"/>
      <c r="K981" s="122"/>
      <c r="L981" s="122"/>
      <c r="M981" s="122"/>
      <c r="N981" s="330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</row>
    <row r="982">
      <c r="A982" s="122"/>
      <c r="B982" s="122"/>
      <c r="C982" s="330"/>
      <c r="D982" s="122"/>
      <c r="E982" s="330"/>
      <c r="F982" s="122"/>
      <c r="G982" s="122"/>
      <c r="H982" s="122"/>
      <c r="I982" s="330"/>
      <c r="J982" s="330"/>
      <c r="K982" s="122"/>
      <c r="L982" s="122"/>
      <c r="M982" s="122"/>
      <c r="N982" s="330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</row>
    <row r="983">
      <c r="A983" s="122"/>
      <c r="B983" s="122"/>
      <c r="C983" s="330"/>
      <c r="D983" s="122"/>
      <c r="E983" s="330"/>
      <c r="F983" s="122"/>
      <c r="G983" s="122"/>
      <c r="H983" s="122"/>
      <c r="I983" s="330"/>
      <c r="J983" s="330"/>
      <c r="K983" s="122"/>
      <c r="L983" s="122"/>
      <c r="M983" s="122"/>
      <c r="N983" s="330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</row>
    <row r="984">
      <c r="A984" s="122"/>
      <c r="B984" s="122"/>
      <c r="C984" s="330"/>
      <c r="D984" s="122"/>
      <c r="E984" s="330"/>
      <c r="F984" s="122"/>
      <c r="G984" s="122"/>
      <c r="H984" s="122"/>
      <c r="I984" s="330"/>
      <c r="J984" s="330"/>
      <c r="K984" s="122"/>
      <c r="L984" s="122"/>
      <c r="M984" s="122"/>
      <c r="N984" s="330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</row>
    <row r="985">
      <c r="A985" s="122"/>
      <c r="B985" s="122"/>
      <c r="C985" s="330"/>
      <c r="D985" s="122"/>
      <c r="E985" s="330"/>
      <c r="F985" s="122"/>
      <c r="G985" s="122"/>
      <c r="H985" s="122"/>
      <c r="I985" s="330"/>
      <c r="J985" s="330"/>
      <c r="K985" s="122"/>
      <c r="L985" s="122"/>
      <c r="M985" s="122"/>
      <c r="N985" s="330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</row>
    <row r="986">
      <c r="A986" s="122"/>
      <c r="B986" s="122"/>
      <c r="C986" s="330"/>
      <c r="D986" s="122"/>
      <c r="E986" s="330"/>
      <c r="F986" s="122"/>
      <c r="G986" s="122"/>
      <c r="H986" s="122"/>
      <c r="I986" s="330"/>
      <c r="J986" s="330"/>
      <c r="K986" s="122"/>
      <c r="L986" s="122"/>
      <c r="M986" s="122"/>
      <c r="N986" s="330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</row>
    <row r="987">
      <c r="A987" s="122"/>
      <c r="B987" s="122"/>
      <c r="C987" s="330"/>
      <c r="D987" s="122"/>
      <c r="E987" s="330"/>
      <c r="F987" s="122"/>
      <c r="G987" s="122"/>
      <c r="H987" s="122"/>
      <c r="I987" s="330"/>
      <c r="J987" s="330"/>
      <c r="K987" s="122"/>
      <c r="L987" s="122"/>
      <c r="M987" s="122"/>
      <c r="N987" s="330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</row>
    <row r="988">
      <c r="A988" s="122"/>
      <c r="B988" s="122"/>
      <c r="C988" s="330"/>
      <c r="D988" s="122"/>
      <c r="E988" s="330"/>
      <c r="F988" s="122"/>
      <c r="G988" s="122"/>
      <c r="H988" s="122"/>
      <c r="I988" s="330"/>
      <c r="J988" s="330"/>
      <c r="K988" s="122"/>
      <c r="L988" s="122"/>
      <c r="M988" s="122"/>
      <c r="N988" s="330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</row>
    <row r="989">
      <c r="A989" s="122"/>
      <c r="B989" s="122"/>
      <c r="C989" s="330"/>
      <c r="D989" s="122"/>
      <c r="E989" s="330"/>
      <c r="F989" s="122"/>
      <c r="G989" s="122"/>
      <c r="H989" s="122"/>
      <c r="I989" s="330"/>
      <c r="J989" s="330"/>
      <c r="K989" s="122"/>
      <c r="L989" s="122"/>
      <c r="M989" s="122"/>
      <c r="N989" s="330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</row>
    <row r="990">
      <c r="A990" s="122"/>
      <c r="B990" s="122"/>
      <c r="C990" s="330"/>
      <c r="D990" s="122"/>
      <c r="E990" s="330"/>
      <c r="F990" s="122"/>
      <c r="G990" s="122"/>
      <c r="H990" s="122"/>
      <c r="I990" s="330"/>
      <c r="J990" s="330"/>
      <c r="K990" s="122"/>
      <c r="L990" s="122"/>
      <c r="M990" s="122"/>
      <c r="N990" s="330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</row>
    <row r="991">
      <c r="A991" s="122"/>
      <c r="B991" s="122"/>
      <c r="C991" s="330"/>
      <c r="D991" s="122"/>
      <c r="E991" s="330"/>
      <c r="F991" s="122"/>
      <c r="G991" s="122"/>
      <c r="H991" s="122"/>
      <c r="I991" s="330"/>
      <c r="J991" s="330"/>
      <c r="K991" s="122"/>
      <c r="L991" s="122"/>
      <c r="M991" s="122"/>
      <c r="N991" s="330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</row>
    <row r="992">
      <c r="A992" s="122"/>
      <c r="B992" s="122"/>
      <c r="C992" s="330"/>
      <c r="D992" s="122"/>
      <c r="E992" s="330"/>
      <c r="F992" s="122"/>
      <c r="G992" s="122"/>
      <c r="H992" s="122"/>
      <c r="I992" s="330"/>
      <c r="J992" s="330"/>
      <c r="K992" s="122"/>
      <c r="L992" s="122"/>
      <c r="M992" s="122"/>
      <c r="N992" s="330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</row>
    <row r="993">
      <c r="A993" s="122"/>
      <c r="B993" s="122"/>
      <c r="C993" s="330"/>
      <c r="D993" s="122"/>
      <c r="E993" s="330"/>
      <c r="F993" s="122"/>
      <c r="G993" s="122"/>
      <c r="H993" s="122"/>
      <c r="I993" s="330"/>
      <c r="J993" s="330"/>
      <c r="K993" s="122"/>
      <c r="L993" s="122"/>
      <c r="M993" s="122"/>
      <c r="N993" s="330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</row>
    <row r="994">
      <c r="A994" s="122"/>
      <c r="B994" s="122"/>
      <c r="C994" s="330"/>
      <c r="D994" s="122"/>
      <c r="E994" s="330"/>
      <c r="F994" s="122"/>
      <c r="G994" s="122"/>
      <c r="H994" s="122"/>
      <c r="I994" s="330"/>
      <c r="J994" s="330"/>
      <c r="K994" s="122"/>
      <c r="L994" s="122"/>
      <c r="M994" s="122"/>
      <c r="N994" s="330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</row>
    <row r="995">
      <c r="A995" s="122"/>
      <c r="B995" s="122"/>
      <c r="C995" s="330"/>
      <c r="D995" s="122"/>
      <c r="E995" s="330"/>
      <c r="F995" s="122"/>
      <c r="G995" s="122"/>
      <c r="H995" s="122"/>
      <c r="I995" s="330"/>
      <c r="J995" s="330"/>
      <c r="K995" s="122"/>
      <c r="L995" s="122"/>
      <c r="M995" s="122"/>
      <c r="N995" s="330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</row>
    <row r="996">
      <c r="A996" s="122"/>
      <c r="B996" s="122"/>
      <c r="C996" s="330"/>
      <c r="D996" s="122"/>
      <c r="E996" s="330"/>
      <c r="F996" s="122"/>
      <c r="G996" s="122"/>
      <c r="H996" s="122"/>
      <c r="I996" s="330"/>
      <c r="J996" s="330"/>
      <c r="K996" s="122"/>
      <c r="L996" s="122"/>
      <c r="M996" s="122"/>
      <c r="N996" s="330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</row>
    <row r="997">
      <c r="A997" s="122"/>
      <c r="B997" s="122"/>
      <c r="C997" s="330"/>
      <c r="D997" s="122"/>
      <c r="E997" s="330"/>
      <c r="F997" s="122"/>
      <c r="G997" s="122"/>
      <c r="H997" s="122"/>
      <c r="I997" s="330"/>
      <c r="J997" s="330"/>
      <c r="K997" s="122"/>
      <c r="L997" s="122"/>
      <c r="M997" s="122"/>
      <c r="N997" s="330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</row>
    <row r="998">
      <c r="A998" s="122"/>
      <c r="B998" s="122"/>
      <c r="C998" s="330"/>
      <c r="D998" s="122"/>
      <c r="E998" s="330"/>
      <c r="F998" s="122"/>
      <c r="G998" s="122"/>
      <c r="H998" s="122"/>
      <c r="I998" s="330"/>
      <c r="J998" s="330"/>
      <c r="K998" s="122"/>
      <c r="L998" s="122"/>
      <c r="M998" s="122"/>
      <c r="N998" s="330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</row>
    <row r="999">
      <c r="A999" s="122"/>
      <c r="B999" s="122"/>
      <c r="C999" s="330"/>
      <c r="D999" s="122"/>
      <c r="E999" s="330"/>
      <c r="F999" s="122"/>
      <c r="G999" s="122"/>
      <c r="H999" s="122"/>
      <c r="I999" s="330"/>
      <c r="J999" s="330"/>
      <c r="K999" s="122"/>
      <c r="L999" s="122"/>
      <c r="M999" s="122"/>
      <c r="N999" s="330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</row>
    <row r="1000">
      <c r="A1000" s="122"/>
      <c r="B1000" s="122"/>
      <c r="C1000" s="330"/>
      <c r="D1000" s="122"/>
      <c r="E1000" s="330"/>
      <c r="F1000" s="122"/>
      <c r="G1000" s="122"/>
      <c r="H1000" s="122"/>
      <c r="I1000" s="330"/>
      <c r="J1000" s="330"/>
      <c r="K1000" s="122"/>
      <c r="L1000" s="122"/>
      <c r="M1000" s="122"/>
      <c r="N1000" s="330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</row>
    <row r="1001">
      <c r="A1001" s="122"/>
      <c r="B1001" s="122"/>
      <c r="C1001" s="330"/>
      <c r="D1001" s="122"/>
      <c r="E1001" s="330"/>
      <c r="F1001" s="122"/>
      <c r="G1001" s="122"/>
      <c r="H1001" s="122"/>
      <c r="I1001" s="330"/>
      <c r="J1001" s="330"/>
      <c r="K1001" s="122"/>
      <c r="L1001" s="122"/>
      <c r="M1001" s="122"/>
      <c r="N1001" s="330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</row>
  </sheetData>
  <mergeCells count="3">
    <mergeCell ref="C1:D1"/>
    <mergeCell ref="E1:H1"/>
    <mergeCell ref="J1:M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25"/>
    <col customWidth="1" min="3" max="3" width="13.63"/>
    <col customWidth="1" min="4" max="4" width="8.88"/>
    <col customWidth="1" min="5" max="5" width="10.63"/>
    <col customWidth="1" min="6" max="6" width="8.88"/>
    <col customWidth="1" min="7" max="7" width="10.38"/>
    <col customWidth="1" min="8" max="9" width="8.63"/>
    <col customWidth="1" min="10" max="10" width="13.63"/>
    <col customWidth="1" min="11" max="11" width="10.38"/>
    <col customWidth="1" min="12" max="12" width="16.5"/>
    <col customWidth="1" min="13" max="13" width="12.5"/>
    <col customWidth="1" min="14" max="14" width="16.5"/>
    <col customWidth="1" min="15" max="15" width="24.5"/>
    <col customWidth="1" min="16" max="16" width="13.63"/>
    <col customWidth="1" min="17" max="17" width="9.5"/>
    <col customWidth="1" min="18" max="18" width="10.38"/>
    <col customWidth="1" min="19" max="25" width="8.63"/>
  </cols>
  <sheetData>
    <row r="1" ht="14.25" customHeight="1">
      <c r="A1" s="263" t="s">
        <v>1296</v>
      </c>
      <c r="B1" s="340" t="s">
        <v>1297</v>
      </c>
      <c r="C1" s="263"/>
      <c r="D1" s="263" t="s">
        <v>42</v>
      </c>
      <c r="E1" s="341"/>
      <c r="F1" s="263"/>
      <c r="M1" s="17">
        <v>12.21</v>
      </c>
      <c r="N1" s="2"/>
    </row>
    <row r="2" ht="14.25" customHeight="1">
      <c r="A2" s="263"/>
      <c r="B2" s="263"/>
      <c r="C2" s="263"/>
      <c r="D2" s="263" t="s">
        <v>1298</v>
      </c>
      <c r="E2" s="263"/>
      <c r="F2" s="263"/>
      <c r="J2" s="342" t="s">
        <v>59</v>
      </c>
      <c r="K2" s="343" t="s">
        <v>1299</v>
      </c>
      <c r="L2" s="344" t="s">
        <v>1300</v>
      </c>
      <c r="O2" s="7" t="s">
        <v>1213</v>
      </c>
      <c r="P2" s="7" t="s">
        <v>59</v>
      </c>
      <c r="Q2" s="7" t="s">
        <v>1301</v>
      </c>
      <c r="R2" s="7" t="s">
        <v>1302</v>
      </c>
      <c r="S2" s="2">
        <v>0.0</v>
      </c>
      <c r="T2" s="7">
        <v>1.0</v>
      </c>
      <c r="U2" s="7">
        <v>2.0</v>
      </c>
      <c r="V2" s="7">
        <v>3.0</v>
      </c>
    </row>
    <row r="3" ht="14.25" customHeight="1">
      <c r="A3" s="263" t="s">
        <v>1303</v>
      </c>
      <c r="B3" s="263" t="s">
        <v>1213</v>
      </c>
      <c r="C3" s="263" t="s">
        <v>59</v>
      </c>
      <c r="D3" s="263" t="s">
        <v>39</v>
      </c>
      <c r="E3" s="263" t="s">
        <v>1304</v>
      </c>
      <c r="F3" s="263" t="s">
        <v>47</v>
      </c>
      <c r="G3" s="7" t="s">
        <v>1299</v>
      </c>
      <c r="J3" s="345">
        <f>SUM(C4:C15)</f>
        <v>9980</v>
      </c>
      <c r="K3" s="346">
        <f>SUM(G4:G15)*24</f>
        <v>18</v>
      </c>
      <c r="L3" s="347">
        <f>IFERROR(J3/K3,"")</f>
        <v>554.4444444</v>
      </c>
      <c r="O3" s="7">
        <v>1.0</v>
      </c>
      <c r="P3" s="7">
        <f t="shared" ref="P3:P5" si="1">SUMIF($K$12:$K$24,O3,$L$12:$L$24)</f>
        <v>0</v>
      </c>
      <c r="Q3" s="348" t="str">
        <f t="shared" ref="Q3:Q5" si="2">iferror(P3/ sumIF($K$12:$K$22,O3,$M$12:$M$22),"")</f>
        <v/>
      </c>
      <c r="R3" s="349">
        <f>IFERROR(IF(Q3&gt;0,ROUNDDOWN(Q3,0),""),"")</f>
        <v>0</v>
      </c>
      <c r="S3" s="349">
        <f>rounddown(T3/M6*12.21,2)</f>
        <v>0</v>
      </c>
      <c r="T3" s="349">
        <f>IFERROR(R3,"")</f>
        <v>0</v>
      </c>
      <c r="U3" s="349">
        <f>IFERROR(ROUNDUP(R3/M6*M7,0),"")</f>
        <v>0</v>
      </c>
      <c r="V3" s="349">
        <f>IFERROR(ROUNDUP(R3/M6*M8,0),"")</f>
        <v>0</v>
      </c>
    </row>
    <row r="4" ht="14.25" customHeight="1">
      <c r="A4" s="340" t="s">
        <v>32</v>
      </c>
      <c r="B4" s="340">
        <v>3.0</v>
      </c>
      <c r="C4" s="340">
        <v>150.0</v>
      </c>
      <c r="D4" s="350">
        <v>0.4375</v>
      </c>
      <c r="E4" s="350">
        <v>0.4583333333333333</v>
      </c>
      <c r="F4" s="340">
        <v>0.0</v>
      </c>
      <c r="G4" s="351">
        <f t="shared" ref="G4:G501" si="3">E4-D4-F4</f>
        <v>0.02083333333</v>
      </c>
      <c r="O4" s="7">
        <v>2.0</v>
      </c>
      <c r="P4" s="7">
        <f t="shared" si="1"/>
        <v>0</v>
      </c>
      <c r="Q4" s="348" t="str">
        <f t="shared" si="2"/>
        <v/>
      </c>
      <c r="R4" s="349">
        <f t="shared" ref="R4:R5" si="4">IFERROR(IF(Q4&gt;0,ROUND(Q4,0),""),"")</f>
        <v>0</v>
      </c>
      <c r="S4" s="349">
        <f>ROUNDDOWN(T4/M6*$M$1,0)</f>
        <v>0</v>
      </c>
      <c r="T4" s="349">
        <f>IFERROR(ROUND(R4/M7*M6,0),"")</f>
        <v>0</v>
      </c>
      <c r="U4" s="349">
        <f>IFERROR(R4,"")</f>
        <v>0</v>
      </c>
      <c r="V4" s="349">
        <f>IFERROR(ROUNDUP(R4/M7*M8,0),"")</f>
        <v>0</v>
      </c>
    </row>
    <row r="5" ht="14.25" customHeight="1">
      <c r="A5" s="340"/>
      <c r="B5" s="340">
        <v>2.0</v>
      </c>
      <c r="C5" s="340">
        <f>1005+1673</f>
        <v>2678</v>
      </c>
      <c r="D5" s="350">
        <v>0.3125</v>
      </c>
      <c r="E5" s="350">
        <v>0.5208333333333334</v>
      </c>
      <c r="F5" s="340">
        <v>0.0</v>
      </c>
      <c r="G5" s="351">
        <f t="shared" si="3"/>
        <v>0.2083333333</v>
      </c>
      <c r="O5" s="7">
        <v>3.0</v>
      </c>
      <c r="P5" s="7">
        <f t="shared" si="1"/>
        <v>150</v>
      </c>
      <c r="Q5" s="348">
        <f t="shared" si="2"/>
        <v>300</v>
      </c>
      <c r="R5" s="349">
        <f t="shared" si="4"/>
        <v>300</v>
      </c>
      <c r="S5" s="349">
        <f>rounddown(T5/M6*M1,2)</f>
        <v>252.99</v>
      </c>
      <c r="T5" s="349">
        <f>IFERROR(ROUND(R5/M8*M6,0),"")</f>
        <v>259</v>
      </c>
      <c r="U5" s="349">
        <f>IFERROR(ROUND(R5/M8*M7,0),"")</f>
        <v>279</v>
      </c>
      <c r="V5" s="349">
        <f>IFERROR(R5,"")</f>
        <v>300</v>
      </c>
    </row>
    <row r="6" ht="14.25" customHeight="1">
      <c r="A6" s="340"/>
      <c r="B6" s="340">
        <v>2.0</v>
      </c>
      <c r="C6" s="340">
        <f>624+1656+1608+648</f>
        <v>4536</v>
      </c>
      <c r="D6" s="350">
        <v>0.3125</v>
      </c>
      <c r="E6" s="352">
        <v>0.6458333333333334</v>
      </c>
      <c r="F6" s="352">
        <v>0.020833333333333332</v>
      </c>
      <c r="G6" s="351">
        <f t="shared" si="3"/>
        <v>0.3125</v>
      </c>
      <c r="J6" s="342" t="s">
        <v>1305</v>
      </c>
      <c r="K6" s="343">
        <v>1.0</v>
      </c>
      <c r="L6" s="343" t="s">
        <v>1306</v>
      </c>
      <c r="M6" s="353">
        <v>12.5</v>
      </c>
      <c r="P6" s="354"/>
    </row>
    <row r="7" ht="14.25" customHeight="1">
      <c r="A7" s="340"/>
      <c r="B7" s="340">
        <v>2.0</v>
      </c>
      <c r="C7" s="340">
        <f>1656+960</f>
        <v>2616</v>
      </c>
      <c r="D7" s="350">
        <v>0.3125</v>
      </c>
      <c r="E7" s="350">
        <v>0.5208333333333334</v>
      </c>
      <c r="F7" s="340">
        <v>0.0</v>
      </c>
      <c r="G7" s="351">
        <f t="shared" si="3"/>
        <v>0.2083333333</v>
      </c>
      <c r="J7" s="355"/>
      <c r="K7" s="263">
        <v>2.0</v>
      </c>
      <c r="L7" s="263" t="s">
        <v>1307</v>
      </c>
      <c r="M7" s="356">
        <v>13.5</v>
      </c>
      <c r="P7" s="354"/>
    </row>
    <row r="8" ht="14.25" customHeight="1">
      <c r="A8" s="340"/>
      <c r="B8" s="340"/>
      <c r="C8" s="340"/>
      <c r="D8" s="350"/>
      <c r="E8" s="350"/>
      <c r="F8" s="352"/>
      <c r="G8" s="351">
        <f t="shared" si="3"/>
        <v>0</v>
      </c>
      <c r="J8" s="345"/>
      <c r="K8" s="357">
        <v>3.0</v>
      </c>
      <c r="L8" s="357" t="s">
        <v>1308</v>
      </c>
      <c r="M8" s="358">
        <v>14.5</v>
      </c>
    </row>
    <row r="9" ht="14.25" customHeight="1">
      <c r="A9" s="340"/>
      <c r="B9" s="340"/>
      <c r="C9" s="340"/>
      <c r="D9" s="350"/>
      <c r="E9" s="350"/>
      <c r="F9" s="352"/>
      <c r="G9" s="351">
        <f t="shared" si="3"/>
        <v>0</v>
      </c>
    </row>
    <row r="10" ht="14.25" customHeight="1">
      <c r="A10" s="340"/>
      <c r="B10" s="340"/>
      <c r="C10" s="340"/>
      <c r="D10" s="350"/>
      <c r="E10" s="350"/>
      <c r="F10" s="352"/>
      <c r="G10" s="351">
        <f t="shared" si="3"/>
        <v>0</v>
      </c>
    </row>
    <row r="11" ht="14.25" customHeight="1">
      <c r="A11" s="340"/>
      <c r="B11" s="263"/>
      <c r="C11" s="340"/>
      <c r="D11" s="350"/>
      <c r="E11" s="350"/>
      <c r="F11" s="350"/>
      <c r="G11" s="351">
        <f t="shared" si="3"/>
        <v>0</v>
      </c>
      <c r="J11" s="342" t="s">
        <v>1303</v>
      </c>
      <c r="K11" s="343" t="s">
        <v>1213</v>
      </c>
      <c r="L11" s="343" t="s">
        <v>59</v>
      </c>
      <c r="M11" s="343" t="s">
        <v>1309</v>
      </c>
      <c r="N11" s="344" t="s">
        <v>1310</v>
      </c>
    </row>
    <row r="12" ht="14.25" customHeight="1">
      <c r="A12" s="340"/>
      <c r="B12" s="263"/>
      <c r="C12" s="340"/>
      <c r="D12" s="350"/>
      <c r="E12" s="350"/>
      <c r="F12" s="350"/>
      <c r="G12" s="351">
        <f t="shared" si="3"/>
        <v>0</v>
      </c>
      <c r="J12" s="355" t="str">
        <f t="array" ref="J12">IFERROR(INDEX($A$4:$A$501,MATCH(0,COUNTIF($J$11:J11,$A$4:$A$34),0)),"")</f>
        <v>Georgeta Videanu</v>
      </c>
      <c r="K12" s="263">
        <f t="shared" ref="K12:K24" si="5">IFERROR(XLOOKUP(J12,A:A,B:B),"")</f>
        <v>3</v>
      </c>
      <c r="L12" s="263">
        <f t="shared" ref="L12:L24" si="6">SUMIF($A$4:$A$501,$J12,$C$4:$C$501)</f>
        <v>150</v>
      </c>
      <c r="M12" s="359">
        <f t="shared" ref="M12:M24" si="7">SUMIF($A$4:$A$501,$J12,$G$4:$G$501)*24</f>
        <v>0.5</v>
      </c>
      <c r="N12" s="360">
        <f t="shared" ref="N12:N24" si="8">IFERROR(L12/M12,"")</f>
        <v>300</v>
      </c>
    </row>
    <row r="13" ht="14.25" customHeight="1">
      <c r="A13" s="340"/>
      <c r="B13" s="340"/>
      <c r="C13" s="340"/>
      <c r="D13" s="350"/>
      <c r="E13" s="350"/>
      <c r="F13" s="350"/>
      <c r="G13" s="351">
        <f t="shared" si="3"/>
        <v>0</v>
      </c>
      <c r="J13" s="355" t="str">
        <f t="array" ref="J13">IFERROR(INDEX($A$4:$A$501,MATCH(0,COUNTIF($J$11:J12,$A$4:$A$34),0)),"")</f>
        <v/>
      </c>
      <c r="K13" s="263" t="str">
        <f t="shared" si="5"/>
        <v/>
      </c>
      <c r="L13" s="263">
        <f t="shared" si="6"/>
        <v>0</v>
      </c>
      <c r="M13" s="359">
        <f t="shared" si="7"/>
        <v>0</v>
      </c>
      <c r="N13" s="360" t="str">
        <f t="shared" si="8"/>
        <v/>
      </c>
    </row>
    <row r="14" ht="14.25" customHeight="1">
      <c r="A14" s="263"/>
      <c r="B14" s="263"/>
      <c r="C14" s="263"/>
      <c r="D14" s="351"/>
      <c r="E14" s="351"/>
      <c r="F14" s="351"/>
      <c r="G14" s="351">
        <f t="shared" si="3"/>
        <v>0</v>
      </c>
      <c r="J14" s="355" t="str">
        <f t="array" ref="J14">IFERROR(INDEX($A$4:$A$501,MATCH(0,COUNTIF($J$11:J13,$A$4:$A$34),0)),"")</f>
        <v/>
      </c>
      <c r="K14" s="263" t="str">
        <f t="shared" si="5"/>
        <v/>
      </c>
      <c r="L14" s="263">
        <f t="shared" si="6"/>
        <v>0</v>
      </c>
      <c r="M14" s="359">
        <f t="shared" si="7"/>
        <v>0</v>
      </c>
      <c r="N14" s="360" t="str">
        <f t="shared" si="8"/>
        <v/>
      </c>
    </row>
    <row r="15" ht="15.0" customHeight="1">
      <c r="A15" s="263"/>
      <c r="B15" s="263"/>
      <c r="C15" s="263"/>
      <c r="D15" s="351"/>
      <c r="E15" s="351"/>
      <c r="F15" s="351"/>
      <c r="G15" s="351">
        <f t="shared" si="3"/>
        <v>0</v>
      </c>
      <c r="J15" s="355" t="str">
        <f t="array" ref="J15">IFERROR(INDEX($A$4:$A$501,MATCH(0,COUNTIF($J$11:J14,$A$4:$A$34),0)),"")</f>
        <v/>
      </c>
      <c r="K15" s="263" t="str">
        <f t="shared" si="5"/>
        <v/>
      </c>
      <c r="L15" s="263">
        <f t="shared" si="6"/>
        <v>0</v>
      </c>
      <c r="M15" s="359">
        <f t="shared" si="7"/>
        <v>0</v>
      </c>
      <c r="N15" s="360" t="str">
        <f t="shared" si="8"/>
        <v/>
      </c>
      <c r="P15" s="361"/>
      <c r="Q15" s="361"/>
      <c r="R15" s="361"/>
      <c r="S15" s="361"/>
      <c r="T15" s="361"/>
    </row>
    <row r="16" ht="14.25" customHeight="1">
      <c r="A16" s="263"/>
      <c r="B16" s="263"/>
      <c r="C16" s="263"/>
      <c r="D16" s="263"/>
      <c r="E16" s="263"/>
      <c r="F16" s="263"/>
      <c r="G16" s="351">
        <f t="shared" si="3"/>
        <v>0</v>
      </c>
      <c r="J16" s="355" t="str">
        <f t="array" ref="J16">IFERROR(INDEX($A$4:$A$501,MATCH(0,COUNTIF($J$11:J15,$A$4:$A$34),0)),"")</f>
        <v/>
      </c>
      <c r="K16" s="263" t="str">
        <f t="shared" si="5"/>
        <v/>
      </c>
      <c r="L16" s="263">
        <f t="shared" si="6"/>
        <v>0</v>
      </c>
      <c r="M16" s="359">
        <f t="shared" si="7"/>
        <v>0</v>
      </c>
      <c r="N16" s="360" t="str">
        <f t="shared" si="8"/>
        <v/>
      </c>
      <c r="P16" s="361"/>
      <c r="Q16" s="361"/>
      <c r="R16" s="361"/>
      <c r="S16" s="361"/>
      <c r="T16" s="361"/>
    </row>
    <row r="17" ht="14.25" customHeight="1">
      <c r="A17" s="263"/>
      <c r="B17" s="263"/>
      <c r="C17" s="263"/>
      <c r="D17" s="263"/>
      <c r="E17" s="263"/>
      <c r="F17" s="263"/>
      <c r="G17" s="351">
        <f t="shared" si="3"/>
        <v>0</v>
      </c>
      <c r="J17" s="355" t="str">
        <f t="array" ref="J17">IFERROR(INDEX($A$4:$A$501,MATCH(0,COUNTIF($J$11:J16,$A$4:$A$34),0)),"")</f>
        <v/>
      </c>
      <c r="K17" s="263" t="str">
        <f t="shared" si="5"/>
        <v/>
      </c>
      <c r="L17" s="263">
        <f t="shared" si="6"/>
        <v>0</v>
      </c>
      <c r="M17" s="359">
        <f t="shared" si="7"/>
        <v>0</v>
      </c>
      <c r="N17" s="360" t="str">
        <f t="shared" si="8"/>
        <v/>
      </c>
      <c r="P17" s="361"/>
      <c r="Q17" s="361"/>
      <c r="R17" s="361"/>
      <c r="S17" s="361"/>
      <c r="T17" s="361"/>
    </row>
    <row r="18" ht="14.25" customHeight="1">
      <c r="A18" s="263"/>
      <c r="B18" s="263"/>
      <c r="C18" s="263"/>
      <c r="D18" s="263"/>
      <c r="E18" s="263"/>
      <c r="F18" s="263"/>
      <c r="G18" s="351">
        <f t="shared" si="3"/>
        <v>0</v>
      </c>
      <c r="J18" s="355" t="str">
        <f t="array" ref="J18">IFERROR(INDEX($A$4:$A$501,MATCH(0,COUNTIF($J$11:J17,$A$4:$A$34),0)),"")</f>
        <v/>
      </c>
      <c r="K18" s="263" t="str">
        <f t="shared" si="5"/>
        <v/>
      </c>
      <c r="L18" s="263">
        <f t="shared" si="6"/>
        <v>0</v>
      </c>
      <c r="M18" s="359">
        <f t="shared" si="7"/>
        <v>0</v>
      </c>
      <c r="N18" s="360" t="str">
        <f t="shared" si="8"/>
        <v/>
      </c>
      <c r="P18" s="361"/>
      <c r="Q18" s="361"/>
      <c r="R18" s="361"/>
      <c r="S18" s="361"/>
      <c r="T18" s="361"/>
    </row>
    <row r="19" ht="14.25" customHeight="1">
      <c r="A19" s="263"/>
      <c r="B19" s="263"/>
      <c r="C19" s="263"/>
      <c r="D19" s="263"/>
      <c r="E19" s="263"/>
      <c r="F19" s="263"/>
      <c r="G19" s="351">
        <f t="shared" si="3"/>
        <v>0</v>
      </c>
      <c r="J19" s="355" t="str">
        <f t="array" ref="J19">IFERROR(INDEX($A$4:$A$501,MATCH(0,COUNTIF($J$11:J18,$A$4:$A$34),0)),"")</f>
        <v/>
      </c>
      <c r="K19" s="263" t="str">
        <f t="shared" si="5"/>
        <v/>
      </c>
      <c r="L19" s="263">
        <f t="shared" si="6"/>
        <v>0</v>
      </c>
      <c r="M19" s="359">
        <f t="shared" si="7"/>
        <v>0</v>
      </c>
      <c r="N19" s="360" t="str">
        <f t="shared" si="8"/>
        <v/>
      </c>
      <c r="P19" s="361"/>
      <c r="Q19" s="361"/>
      <c r="R19" s="361"/>
      <c r="S19" s="361"/>
      <c r="T19" s="361"/>
    </row>
    <row r="20" ht="14.25" customHeight="1">
      <c r="A20" s="263"/>
      <c r="B20" s="263"/>
      <c r="C20" s="263"/>
      <c r="D20" s="263"/>
      <c r="E20" s="263"/>
      <c r="F20" s="263"/>
      <c r="G20" s="351">
        <f t="shared" si="3"/>
        <v>0</v>
      </c>
      <c r="J20" s="355" t="str">
        <f t="array" ref="J20">IFERROR(INDEX($A$4:$A$501,MATCH(0,COUNTIF($J$11:J19,$A$4:$A$34),0)),"")</f>
        <v/>
      </c>
      <c r="K20" s="263" t="str">
        <f t="shared" si="5"/>
        <v/>
      </c>
      <c r="L20" s="263">
        <f t="shared" si="6"/>
        <v>0</v>
      </c>
      <c r="M20" s="359">
        <f t="shared" si="7"/>
        <v>0</v>
      </c>
      <c r="N20" s="360" t="str">
        <f t="shared" si="8"/>
        <v/>
      </c>
      <c r="P20" s="361"/>
      <c r="Q20" s="361"/>
      <c r="R20" s="361"/>
      <c r="S20" s="361"/>
      <c r="T20" s="361"/>
    </row>
    <row r="21" ht="14.25" customHeight="1">
      <c r="A21" s="263"/>
      <c r="B21" s="263"/>
      <c r="C21" s="263"/>
      <c r="D21" s="263"/>
      <c r="E21" s="263"/>
      <c r="F21" s="263"/>
      <c r="G21" s="351">
        <f t="shared" si="3"/>
        <v>0</v>
      </c>
      <c r="J21" s="355" t="str">
        <f t="array" ref="J21">IFERROR(INDEX($A$4:$A$501,MATCH(0,COUNTIF($J$11:J20,$A$4:$A$34),0)),"")</f>
        <v/>
      </c>
      <c r="K21" s="263" t="str">
        <f t="shared" si="5"/>
        <v/>
      </c>
      <c r="L21" s="263">
        <f t="shared" si="6"/>
        <v>0</v>
      </c>
      <c r="M21" s="359">
        <f t="shared" si="7"/>
        <v>0</v>
      </c>
      <c r="N21" s="360" t="str">
        <f t="shared" si="8"/>
        <v/>
      </c>
      <c r="P21" s="361"/>
      <c r="Q21" s="361"/>
      <c r="R21" s="361"/>
      <c r="S21" s="361"/>
      <c r="T21" s="361"/>
    </row>
    <row r="22" ht="14.25" customHeight="1">
      <c r="A22" s="263"/>
      <c r="B22" s="263"/>
      <c r="C22" s="263"/>
      <c r="D22" s="263"/>
      <c r="E22" s="263"/>
      <c r="F22" s="263"/>
      <c r="G22" s="351">
        <f t="shared" si="3"/>
        <v>0</v>
      </c>
      <c r="J22" s="355" t="str">
        <f t="array" ref="J22">IFERROR(INDEX($A$4:$A$501,MATCH(0,COUNTIF($J$11:J21,$A$4:$A$34),0)),"")</f>
        <v/>
      </c>
      <c r="K22" s="263" t="str">
        <f t="shared" si="5"/>
        <v/>
      </c>
      <c r="L22" s="263">
        <f t="shared" si="6"/>
        <v>0</v>
      </c>
      <c r="M22" s="359">
        <f t="shared" si="7"/>
        <v>0</v>
      </c>
      <c r="N22" s="360" t="str">
        <f t="shared" si="8"/>
        <v/>
      </c>
      <c r="P22" s="361"/>
      <c r="Q22" s="361"/>
      <c r="R22" s="361"/>
      <c r="S22" s="361"/>
      <c r="T22" s="361"/>
    </row>
    <row r="23" ht="14.25" customHeight="1">
      <c r="A23" s="263"/>
      <c r="B23" s="263"/>
      <c r="C23" s="263"/>
      <c r="D23" s="263"/>
      <c r="E23" s="263"/>
      <c r="F23" s="263"/>
      <c r="G23" s="351">
        <f t="shared" si="3"/>
        <v>0</v>
      </c>
      <c r="J23" s="355" t="str">
        <f t="array" ref="J23">IFERROR(INDEX($A$4:$A$501,MATCH(0,COUNTIF($J$11:J22,$A$4:$A$34),0)),"")</f>
        <v/>
      </c>
      <c r="K23" s="263" t="str">
        <f t="shared" si="5"/>
        <v/>
      </c>
      <c r="L23" s="263">
        <f t="shared" si="6"/>
        <v>0</v>
      </c>
      <c r="M23" s="359">
        <f t="shared" si="7"/>
        <v>0</v>
      </c>
      <c r="N23" s="360" t="str">
        <f t="shared" si="8"/>
        <v/>
      </c>
      <c r="P23" s="361"/>
      <c r="Q23" s="361"/>
      <c r="R23" s="361"/>
      <c r="S23" s="361"/>
      <c r="T23" s="361"/>
    </row>
    <row r="24" ht="14.25" customHeight="1">
      <c r="A24" s="263"/>
      <c r="B24" s="263"/>
      <c r="C24" s="263"/>
      <c r="D24" s="263"/>
      <c r="E24" s="263"/>
      <c r="F24" s="263"/>
      <c r="G24" s="351">
        <f t="shared" si="3"/>
        <v>0</v>
      </c>
      <c r="J24" s="345" t="str">
        <f t="array" ref="J24">IFERROR(INDEX($A$4:$A$501,MATCH(0,COUNTIF($J$11:J23,$A$4:$A$34),0)),"")</f>
        <v/>
      </c>
      <c r="K24" s="357" t="str">
        <f t="shared" si="5"/>
        <v/>
      </c>
      <c r="L24" s="357">
        <f t="shared" si="6"/>
        <v>0</v>
      </c>
      <c r="M24" s="346">
        <f t="shared" si="7"/>
        <v>0</v>
      </c>
      <c r="N24" s="362" t="str">
        <f t="shared" si="8"/>
        <v/>
      </c>
      <c r="P24" s="361"/>
      <c r="Q24" s="361"/>
      <c r="R24" s="361"/>
      <c r="S24" s="361"/>
      <c r="T24" s="361"/>
    </row>
    <row r="25" ht="14.25" customHeight="1">
      <c r="A25" s="263"/>
      <c r="B25" s="263"/>
      <c r="C25" s="263"/>
      <c r="D25" s="263"/>
      <c r="E25" s="263"/>
      <c r="F25" s="263"/>
      <c r="G25" s="351">
        <f t="shared" si="3"/>
        <v>0</v>
      </c>
      <c r="P25" s="363"/>
      <c r="Q25" s="363"/>
      <c r="R25" s="363"/>
      <c r="S25" s="363"/>
      <c r="T25" s="363"/>
    </row>
    <row r="26" ht="14.25" customHeight="1">
      <c r="A26" s="263"/>
      <c r="B26" s="263"/>
      <c r="C26" s="263"/>
      <c r="D26" s="263"/>
      <c r="E26" s="263"/>
      <c r="F26" s="263"/>
      <c r="G26" s="351">
        <f t="shared" si="3"/>
        <v>0</v>
      </c>
      <c r="P26" s="363"/>
      <c r="Q26" s="363"/>
      <c r="R26" s="363"/>
      <c r="S26" s="363"/>
      <c r="T26" s="363"/>
    </row>
    <row r="27" ht="14.25" customHeight="1">
      <c r="A27" s="263"/>
      <c r="B27" s="263"/>
      <c r="C27" s="263"/>
      <c r="D27" s="263"/>
      <c r="E27" s="263"/>
      <c r="F27" s="263"/>
      <c r="G27" s="351">
        <f t="shared" si="3"/>
        <v>0</v>
      </c>
    </row>
    <row r="28" ht="14.25" customHeight="1">
      <c r="A28" s="263"/>
      <c r="B28" s="263"/>
      <c r="C28" s="263"/>
      <c r="D28" s="263"/>
      <c r="E28" s="263"/>
      <c r="F28" s="263"/>
      <c r="G28" s="351">
        <f t="shared" si="3"/>
        <v>0</v>
      </c>
    </row>
    <row r="29" ht="14.25" customHeight="1">
      <c r="A29" s="263"/>
      <c r="B29" s="263"/>
      <c r="C29" s="263"/>
      <c r="D29" s="263"/>
      <c r="E29" s="263"/>
      <c r="F29" s="263"/>
      <c r="G29" s="351">
        <f t="shared" si="3"/>
        <v>0</v>
      </c>
    </row>
    <row r="30" ht="14.25" customHeight="1">
      <c r="A30" s="263"/>
      <c r="B30" s="263"/>
      <c r="C30" s="263"/>
      <c r="D30" s="263"/>
      <c r="E30" s="263"/>
      <c r="F30" s="263"/>
      <c r="G30" s="351">
        <f t="shared" si="3"/>
        <v>0</v>
      </c>
    </row>
    <row r="31" ht="14.25" customHeight="1">
      <c r="A31" s="263"/>
      <c r="B31" s="263"/>
      <c r="C31" s="263"/>
      <c r="D31" s="263"/>
      <c r="E31" s="263"/>
      <c r="F31" s="263"/>
      <c r="G31" s="351">
        <f t="shared" si="3"/>
        <v>0</v>
      </c>
    </row>
    <row r="32" ht="14.25" customHeight="1">
      <c r="A32" s="263"/>
      <c r="B32" s="263"/>
      <c r="C32" s="263"/>
      <c r="D32" s="263"/>
      <c r="E32" s="263"/>
      <c r="F32" s="263"/>
      <c r="G32" s="351">
        <f t="shared" si="3"/>
        <v>0</v>
      </c>
    </row>
    <row r="33" ht="14.25" customHeight="1">
      <c r="A33" s="263"/>
      <c r="B33" s="263"/>
      <c r="C33" s="263"/>
      <c r="D33" s="263"/>
      <c r="E33" s="263"/>
      <c r="F33" s="263"/>
      <c r="G33" s="351">
        <f t="shared" si="3"/>
        <v>0</v>
      </c>
    </row>
    <row r="34" ht="14.25" customHeight="1">
      <c r="A34" s="263"/>
      <c r="B34" s="263"/>
      <c r="C34" s="263"/>
      <c r="D34" s="263"/>
      <c r="E34" s="263"/>
      <c r="F34" s="263"/>
      <c r="G34" s="351">
        <f t="shared" si="3"/>
        <v>0</v>
      </c>
    </row>
    <row r="35" ht="14.25" customHeight="1">
      <c r="A35" s="263"/>
      <c r="B35" s="263"/>
      <c r="C35" s="263"/>
      <c r="D35" s="263"/>
      <c r="E35" s="263"/>
      <c r="F35" s="263"/>
      <c r="G35" s="351">
        <f t="shared" si="3"/>
        <v>0</v>
      </c>
    </row>
    <row r="36" ht="14.25" customHeight="1">
      <c r="A36" s="263"/>
      <c r="B36" s="263"/>
      <c r="C36" s="263"/>
      <c r="D36" s="263"/>
      <c r="E36" s="263"/>
      <c r="F36" s="263"/>
      <c r="G36" s="351">
        <f t="shared" si="3"/>
        <v>0</v>
      </c>
    </row>
    <row r="37" ht="14.25" customHeight="1">
      <c r="A37" s="263"/>
      <c r="B37" s="263"/>
      <c r="C37" s="263"/>
      <c r="D37" s="263"/>
      <c r="E37" s="263"/>
      <c r="F37" s="263"/>
      <c r="G37" s="351">
        <f t="shared" si="3"/>
        <v>0</v>
      </c>
    </row>
    <row r="38" ht="14.25" customHeight="1">
      <c r="A38" s="263"/>
      <c r="B38" s="263"/>
      <c r="C38" s="263"/>
      <c r="D38" s="263"/>
      <c r="E38" s="263"/>
      <c r="F38" s="263"/>
      <c r="G38" s="351">
        <f t="shared" si="3"/>
        <v>0</v>
      </c>
    </row>
    <row r="39" ht="14.25" customHeight="1">
      <c r="A39" s="263"/>
      <c r="B39" s="263"/>
      <c r="C39" s="263"/>
      <c r="D39" s="263"/>
      <c r="E39" s="263"/>
      <c r="F39" s="263"/>
      <c r="G39" s="351">
        <f t="shared" si="3"/>
        <v>0</v>
      </c>
    </row>
    <row r="40" ht="14.25" customHeight="1">
      <c r="A40" s="263"/>
      <c r="B40" s="263"/>
      <c r="C40" s="263"/>
      <c r="D40" s="263"/>
      <c r="E40" s="263"/>
      <c r="F40" s="263"/>
      <c r="G40" s="351">
        <f t="shared" si="3"/>
        <v>0</v>
      </c>
    </row>
    <row r="41" ht="14.25" customHeight="1">
      <c r="A41" s="263"/>
      <c r="B41" s="263"/>
      <c r="C41" s="263"/>
      <c r="D41" s="263"/>
      <c r="E41" s="263"/>
      <c r="F41" s="263"/>
      <c r="G41" s="351">
        <f t="shared" si="3"/>
        <v>0</v>
      </c>
    </row>
    <row r="42" ht="14.25" customHeight="1">
      <c r="A42" s="263"/>
      <c r="B42" s="263"/>
      <c r="C42" s="263"/>
      <c r="D42" s="263"/>
      <c r="E42" s="263"/>
      <c r="F42" s="263"/>
      <c r="G42" s="351">
        <f t="shared" si="3"/>
        <v>0</v>
      </c>
    </row>
    <row r="43" ht="14.25" customHeight="1">
      <c r="A43" s="263"/>
      <c r="B43" s="263"/>
      <c r="C43" s="263"/>
      <c r="D43" s="263"/>
      <c r="E43" s="263"/>
      <c r="F43" s="263"/>
      <c r="G43" s="351">
        <f t="shared" si="3"/>
        <v>0</v>
      </c>
    </row>
    <row r="44" ht="14.25" customHeight="1">
      <c r="A44" s="263"/>
      <c r="B44" s="263"/>
      <c r="C44" s="263"/>
      <c r="D44" s="263"/>
      <c r="E44" s="263"/>
      <c r="F44" s="263"/>
      <c r="G44" s="351">
        <f t="shared" si="3"/>
        <v>0</v>
      </c>
    </row>
    <row r="45" ht="14.25" customHeight="1">
      <c r="A45" s="263"/>
      <c r="B45" s="263"/>
      <c r="C45" s="263"/>
      <c r="D45" s="263"/>
      <c r="E45" s="263"/>
      <c r="F45" s="263"/>
      <c r="G45" s="351">
        <f t="shared" si="3"/>
        <v>0</v>
      </c>
    </row>
    <row r="46" ht="14.25" customHeight="1">
      <c r="A46" s="263"/>
      <c r="B46" s="263"/>
      <c r="C46" s="263"/>
      <c r="D46" s="263"/>
      <c r="E46" s="263"/>
      <c r="F46" s="263"/>
      <c r="G46" s="351">
        <f t="shared" si="3"/>
        <v>0</v>
      </c>
    </row>
    <row r="47" ht="14.25" customHeight="1">
      <c r="A47" s="263"/>
      <c r="B47" s="263"/>
      <c r="C47" s="263"/>
      <c r="D47" s="263"/>
      <c r="E47" s="263"/>
      <c r="F47" s="263"/>
      <c r="G47" s="351">
        <f t="shared" si="3"/>
        <v>0</v>
      </c>
    </row>
    <row r="48" ht="14.25" customHeight="1">
      <c r="A48" s="263"/>
      <c r="B48" s="263"/>
      <c r="C48" s="263"/>
      <c r="D48" s="263"/>
      <c r="E48" s="263"/>
      <c r="F48" s="263"/>
      <c r="G48" s="351">
        <f t="shared" si="3"/>
        <v>0</v>
      </c>
    </row>
    <row r="49" ht="14.25" customHeight="1">
      <c r="A49" s="263"/>
      <c r="B49" s="263"/>
      <c r="C49" s="263"/>
      <c r="D49" s="263"/>
      <c r="E49" s="263"/>
      <c r="F49" s="263"/>
      <c r="G49" s="351">
        <f t="shared" si="3"/>
        <v>0</v>
      </c>
    </row>
    <row r="50" ht="14.25" customHeight="1">
      <c r="A50" s="263"/>
      <c r="B50" s="263"/>
      <c r="C50" s="263"/>
      <c r="D50" s="263"/>
      <c r="E50" s="263"/>
      <c r="F50" s="263"/>
      <c r="G50" s="351">
        <f t="shared" si="3"/>
        <v>0</v>
      </c>
    </row>
    <row r="51" ht="14.25" customHeight="1">
      <c r="A51" s="263"/>
      <c r="B51" s="263"/>
      <c r="C51" s="263"/>
      <c r="D51" s="263"/>
      <c r="E51" s="263"/>
      <c r="F51" s="263"/>
      <c r="G51" s="351">
        <f t="shared" si="3"/>
        <v>0</v>
      </c>
    </row>
    <row r="52" ht="14.25" customHeight="1">
      <c r="A52" s="263"/>
      <c r="B52" s="263"/>
      <c r="C52" s="263"/>
      <c r="D52" s="263"/>
      <c r="E52" s="263"/>
      <c r="F52" s="263"/>
      <c r="G52" s="351">
        <f t="shared" si="3"/>
        <v>0</v>
      </c>
    </row>
    <row r="53" ht="14.25" customHeight="1">
      <c r="A53" s="263"/>
      <c r="B53" s="263"/>
      <c r="C53" s="263"/>
      <c r="D53" s="263"/>
      <c r="E53" s="263"/>
      <c r="F53" s="263"/>
      <c r="G53" s="351">
        <f t="shared" si="3"/>
        <v>0</v>
      </c>
    </row>
    <row r="54" ht="14.25" customHeight="1">
      <c r="A54" s="263"/>
      <c r="B54" s="263"/>
      <c r="C54" s="263"/>
      <c r="D54" s="263"/>
      <c r="E54" s="263"/>
      <c r="F54" s="263"/>
      <c r="G54" s="351">
        <f t="shared" si="3"/>
        <v>0</v>
      </c>
    </row>
    <row r="55" ht="14.25" customHeight="1">
      <c r="A55" s="263"/>
      <c r="B55" s="263"/>
      <c r="C55" s="263"/>
      <c r="D55" s="263"/>
      <c r="E55" s="263"/>
      <c r="F55" s="263"/>
      <c r="G55" s="351">
        <f t="shared" si="3"/>
        <v>0</v>
      </c>
    </row>
    <row r="56" ht="14.25" customHeight="1">
      <c r="A56" s="263"/>
      <c r="B56" s="263"/>
      <c r="C56" s="263"/>
      <c r="D56" s="263"/>
      <c r="E56" s="263"/>
      <c r="F56" s="263"/>
      <c r="G56" s="351">
        <f t="shared" si="3"/>
        <v>0</v>
      </c>
    </row>
    <row r="57" ht="14.25" customHeight="1">
      <c r="A57" s="263"/>
      <c r="B57" s="263"/>
      <c r="C57" s="263"/>
      <c r="D57" s="263"/>
      <c r="E57" s="263"/>
      <c r="F57" s="263"/>
      <c r="G57" s="351">
        <f t="shared" si="3"/>
        <v>0</v>
      </c>
    </row>
    <row r="58" ht="14.25" customHeight="1">
      <c r="A58" s="263"/>
      <c r="B58" s="263"/>
      <c r="C58" s="263"/>
      <c r="D58" s="263"/>
      <c r="E58" s="263"/>
      <c r="F58" s="263"/>
      <c r="G58" s="351">
        <f t="shared" si="3"/>
        <v>0</v>
      </c>
    </row>
    <row r="59" ht="14.25" customHeight="1">
      <c r="A59" s="263"/>
      <c r="B59" s="263"/>
      <c r="C59" s="263"/>
      <c r="D59" s="263"/>
      <c r="E59" s="263"/>
      <c r="F59" s="263"/>
      <c r="G59" s="351">
        <f t="shared" si="3"/>
        <v>0</v>
      </c>
    </row>
    <row r="60" ht="14.25" customHeight="1">
      <c r="A60" s="263"/>
      <c r="B60" s="263"/>
      <c r="C60" s="263"/>
      <c r="D60" s="263"/>
      <c r="E60" s="263"/>
      <c r="F60" s="263"/>
      <c r="G60" s="351">
        <f t="shared" si="3"/>
        <v>0</v>
      </c>
    </row>
    <row r="61" ht="14.25" customHeight="1">
      <c r="A61" s="263"/>
      <c r="B61" s="263"/>
      <c r="C61" s="263"/>
      <c r="D61" s="263"/>
      <c r="E61" s="263"/>
      <c r="F61" s="263"/>
      <c r="G61" s="351">
        <f t="shared" si="3"/>
        <v>0</v>
      </c>
    </row>
    <row r="62" ht="14.25" customHeight="1">
      <c r="A62" s="263"/>
      <c r="B62" s="263"/>
      <c r="C62" s="263"/>
      <c r="D62" s="263"/>
      <c r="E62" s="263"/>
      <c r="F62" s="263"/>
      <c r="G62" s="351">
        <f t="shared" si="3"/>
        <v>0</v>
      </c>
    </row>
    <row r="63" ht="14.25" customHeight="1">
      <c r="A63" s="263"/>
      <c r="B63" s="263"/>
      <c r="C63" s="263"/>
      <c r="D63" s="263"/>
      <c r="E63" s="263"/>
      <c r="F63" s="263"/>
      <c r="G63" s="351">
        <f t="shared" si="3"/>
        <v>0</v>
      </c>
    </row>
    <row r="64" ht="14.25" customHeight="1">
      <c r="A64" s="263"/>
      <c r="B64" s="263"/>
      <c r="C64" s="263"/>
      <c r="D64" s="263"/>
      <c r="E64" s="263"/>
      <c r="F64" s="263"/>
      <c r="G64" s="351">
        <f t="shared" si="3"/>
        <v>0</v>
      </c>
    </row>
    <row r="65" ht="14.25" customHeight="1">
      <c r="A65" s="263"/>
      <c r="B65" s="263"/>
      <c r="C65" s="263"/>
      <c r="D65" s="263"/>
      <c r="E65" s="263"/>
      <c r="F65" s="263"/>
      <c r="G65" s="351">
        <f t="shared" si="3"/>
        <v>0</v>
      </c>
    </row>
    <row r="66" ht="14.25" customHeight="1">
      <c r="A66" s="263"/>
      <c r="B66" s="263"/>
      <c r="C66" s="263"/>
      <c r="D66" s="263"/>
      <c r="E66" s="263"/>
      <c r="F66" s="263"/>
      <c r="G66" s="351">
        <f t="shared" si="3"/>
        <v>0</v>
      </c>
    </row>
    <row r="67" ht="14.25" customHeight="1">
      <c r="A67" s="263"/>
      <c r="B67" s="263"/>
      <c r="C67" s="263"/>
      <c r="D67" s="263"/>
      <c r="E67" s="263"/>
      <c r="F67" s="263"/>
      <c r="G67" s="351">
        <f t="shared" si="3"/>
        <v>0</v>
      </c>
    </row>
    <row r="68" ht="14.25" customHeight="1">
      <c r="A68" s="263"/>
      <c r="B68" s="263"/>
      <c r="C68" s="263"/>
      <c r="D68" s="263"/>
      <c r="E68" s="263"/>
      <c r="F68" s="263"/>
      <c r="G68" s="351">
        <f t="shared" si="3"/>
        <v>0</v>
      </c>
    </row>
    <row r="69" ht="14.25" customHeight="1">
      <c r="A69" s="263"/>
      <c r="B69" s="263"/>
      <c r="C69" s="263"/>
      <c r="D69" s="263"/>
      <c r="E69" s="263"/>
      <c r="F69" s="263"/>
      <c r="G69" s="351">
        <f t="shared" si="3"/>
        <v>0</v>
      </c>
    </row>
    <row r="70" ht="14.25" customHeight="1">
      <c r="A70" s="263"/>
      <c r="B70" s="263"/>
      <c r="C70" s="263"/>
      <c r="D70" s="263"/>
      <c r="E70" s="263"/>
      <c r="F70" s="263"/>
      <c r="G70" s="351">
        <f t="shared" si="3"/>
        <v>0</v>
      </c>
    </row>
    <row r="71" ht="14.25" customHeight="1">
      <c r="A71" s="263"/>
      <c r="B71" s="263"/>
      <c r="C71" s="263"/>
      <c r="D71" s="263"/>
      <c r="E71" s="263"/>
      <c r="F71" s="263"/>
      <c r="G71" s="351">
        <f t="shared" si="3"/>
        <v>0</v>
      </c>
    </row>
    <row r="72" ht="14.25" customHeight="1">
      <c r="A72" s="263"/>
      <c r="B72" s="263"/>
      <c r="C72" s="263"/>
      <c r="D72" s="263"/>
      <c r="E72" s="263"/>
      <c r="F72" s="263"/>
      <c r="G72" s="351">
        <f t="shared" si="3"/>
        <v>0</v>
      </c>
    </row>
    <row r="73" ht="14.25" customHeight="1">
      <c r="A73" s="263"/>
      <c r="B73" s="263"/>
      <c r="C73" s="263"/>
      <c r="D73" s="263"/>
      <c r="E73" s="263"/>
      <c r="F73" s="263"/>
      <c r="G73" s="351">
        <f t="shared" si="3"/>
        <v>0</v>
      </c>
    </row>
    <row r="74" ht="14.25" customHeight="1">
      <c r="A74" s="263"/>
      <c r="B74" s="263"/>
      <c r="C74" s="263"/>
      <c r="D74" s="263"/>
      <c r="E74" s="263"/>
      <c r="F74" s="263"/>
      <c r="G74" s="351">
        <f t="shared" si="3"/>
        <v>0</v>
      </c>
    </row>
    <row r="75" ht="14.25" customHeight="1">
      <c r="A75" s="263"/>
      <c r="B75" s="263"/>
      <c r="C75" s="263"/>
      <c r="D75" s="263"/>
      <c r="E75" s="263"/>
      <c r="F75" s="263"/>
      <c r="G75" s="351">
        <f t="shared" si="3"/>
        <v>0</v>
      </c>
    </row>
    <row r="76" ht="14.25" customHeight="1">
      <c r="A76" s="263"/>
      <c r="B76" s="263"/>
      <c r="C76" s="263"/>
      <c r="D76" s="263"/>
      <c r="E76" s="263"/>
      <c r="F76" s="263"/>
      <c r="G76" s="351">
        <f t="shared" si="3"/>
        <v>0</v>
      </c>
    </row>
    <row r="77" ht="14.25" customHeight="1">
      <c r="A77" s="263"/>
      <c r="B77" s="263"/>
      <c r="C77" s="263"/>
      <c r="D77" s="263"/>
      <c r="E77" s="263"/>
      <c r="F77" s="263"/>
      <c r="G77" s="351">
        <f t="shared" si="3"/>
        <v>0</v>
      </c>
    </row>
    <row r="78" ht="14.25" customHeight="1">
      <c r="A78" s="263"/>
      <c r="B78" s="263"/>
      <c r="C78" s="263"/>
      <c r="D78" s="263"/>
      <c r="E78" s="263"/>
      <c r="F78" s="263"/>
      <c r="G78" s="351">
        <f t="shared" si="3"/>
        <v>0</v>
      </c>
    </row>
    <row r="79" ht="14.25" customHeight="1">
      <c r="A79" s="263"/>
      <c r="B79" s="263"/>
      <c r="C79" s="263"/>
      <c r="D79" s="263"/>
      <c r="E79" s="263"/>
      <c r="F79" s="263"/>
      <c r="G79" s="351">
        <f t="shared" si="3"/>
        <v>0</v>
      </c>
    </row>
    <row r="80" ht="14.25" customHeight="1">
      <c r="A80" s="263"/>
      <c r="B80" s="263"/>
      <c r="C80" s="263"/>
      <c r="D80" s="263"/>
      <c r="E80" s="263"/>
      <c r="F80" s="263"/>
      <c r="G80" s="351">
        <f t="shared" si="3"/>
        <v>0</v>
      </c>
    </row>
    <row r="81" ht="14.25" customHeight="1">
      <c r="A81" s="263"/>
      <c r="B81" s="263"/>
      <c r="C81" s="263"/>
      <c r="D81" s="263"/>
      <c r="E81" s="263"/>
      <c r="F81" s="263"/>
      <c r="G81" s="351">
        <f t="shared" si="3"/>
        <v>0</v>
      </c>
    </row>
    <row r="82" ht="14.25" customHeight="1">
      <c r="A82" s="263"/>
      <c r="B82" s="263"/>
      <c r="C82" s="263"/>
      <c r="D82" s="263"/>
      <c r="E82" s="263"/>
      <c r="F82" s="263"/>
      <c r="G82" s="351">
        <f t="shared" si="3"/>
        <v>0</v>
      </c>
    </row>
    <row r="83" ht="14.25" customHeight="1">
      <c r="A83" s="263"/>
      <c r="B83" s="263"/>
      <c r="C83" s="263"/>
      <c r="D83" s="263"/>
      <c r="E83" s="263"/>
      <c r="F83" s="263"/>
      <c r="G83" s="351">
        <f t="shared" si="3"/>
        <v>0</v>
      </c>
    </row>
    <row r="84" ht="14.25" customHeight="1">
      <c r="A84" s="263"/>
      <c r="B84" s="263"/>
      <c r="C84" s="263"/>
      <c r="D84" s="263"/>
      <c r="E84" s="263"/>
      <c r="F84" s="263"/>
      <c r="G84" s="351">
        <f t="shared" si="3"/>
        <v>0</v>
      </c>
    </row>
    <row r="85" ht="14.25" customHeight="1">
      <c r="A85" s="263"/>
      <c r="B85" s="263"/>
      <c r="C85" s="263"/>
      <c r="D85" s="263"/>
      <c r="E85" s="263"/>
      <c r="F85" s="263"/>
      <c r="G85" s="351">
        <f t="shared" si="3"/>
        <v>0</v>
      </c>
    </row>
    <row r="86" ht="14.25" customHeight="1">
      <c r="A86" s="263"/>
      <c r="B86" s="263"/>
      <c r="C86" s="263"/>
      <c r="D86" s="263"/>
      <c r="E86" s="263"/>
      <c r="F86" s="263"/>
      <c r="G86" s="351">
        <f t="shared" si="3"/>
        <v>0</v>
      </c>
    </row>
    <row r="87" ht="14.25" customHeight="1">
      <c r="A87" s="263"/>
      <c r="B87" s="263"/>
      <c r="C87" s="263"/>
      <c r="D87" s="263"/>
      <c r="E87" s="263"/>
      <c r="F87" s="263"/>
      <c r="G87" s="351">
        <f t="shared" si="3"/>
        <v>0</v>
      </c>
    </row>
    <row r="88" ht="14.25" customHeight="1">
      <c r="A88" s="263"/>
      <c r="B88" s="263"/>
      <c r="C88" s="263"/>
      <c r="D88" s="263"/>
      <c r="E88" s="263"/>
      <c r="F88" s="263"/>
      <c r="G88" s="351">
        <f t="shared" si="3"/>
        <v>0</v>
      </c>
    </row>
    <row r="89" ht="14.25" customHeight="1">
      <c r="A89" s="263"/>
      <c r="B89" s="263"/>
      <c r="C89" s="263"/>
      <c r="D89" s="263"/>
      <c r="E89" s="263"/>
      <c r="F89" s="263"/>
      <c r="G89" s="351">
        <f t="shared" si="3"/>
        <v>0</v>
      </c>
    </row>
    <row r="90" ht="14.25" customHeight="1">
      <c r="A90" s="263"/>
      <c r="B90" s="263"/>
      <c r="C90" s="263"/>
      <c r="D90" s="263"/>
      <c r="E90" s="263"/>
      <c r="F90" s="263"/>
      <c r="G90" s="351">
        <f t="shared" si="3"/>
        <v>0</v>
      </c>
    </row>
    <row r="91" ht="14.25" customHeight="1">
      <c r="A91" s="263"/>
      <c r="B91" s="263"/>
      <c r="C91" s="263"/>
      <c r="D91" s="263"/>
      <c r="E91" s="263"/>
      <c r="F91" s="263"/>
      <c r="G91" s="351">
        <f t="shared" si="3"/>
        <v>0</v>
      </c>
    </row>
    <row r="92" ht="14.25" customHeight="1">
      <c r="A92" s="263"/>
      <c r="B92" s="263"/>
      <c r="C92" s="263"/>
      <c r="D92" s="263"/>
      <c r="E92" s="263"/>
      <c r="F92" s="263"/>
      <c r="G92" s="351">
        <f t="shared" si="3"/>
        <v>0</v>
      </c>
    </row>
    <row r="93" ht="14.25" customHeight="1">
      <c r="A93" s="263"/>
      <c r="B93" s="263"/>
      <c r="C93" s="263"/>
      <c r="D93" s="263"/>
      <c r="E93" s="263"/>
      <c r="F93" s="263"/>
      <c r="G93" s="351">
        <f t="shared" si="3"/>
        <v>0</v>
      </c>
    </row>
    <row r="94" ht="14.25" customHeight="1">
      <c r="A94" s="263"/>
      <c r="B94" s="263"/>
      <c r="C94" s="263"/>
      <c r="D94" s="263"/>
      <c r="E94" s="263"/>
      <c r="F94" s="263"/>
      <c r="G94" s="351">
        <f t="shared" si="3"/>
        <v>0</v>
      </c>
    </row>
    <row r="95" ht="14.25" customHeight="1">
      <c r="A95" s="263"/>
      <c r="B95" s="263"/>
      <c r="C95" s="263"/>
      <c r="D95" s="263"/>
      <c r="E95" s="263"/>
      <c r="F95" s="263"/>
      <c r="G95" s="351">
        <f t="shared" si="3"/>
        <v>0</v>
      </c>
    </row>
    <row r="96" ht="14.25" customHeight="1">
      <c r="A96" s="263"/>
      <c r="B96" s="263"/>
      <c r="C96" s="263"/>
      <c r="D96" s="263"/>
      <c r="E96" s="263"/>
      <c r="F96" s="263"/>
      <c r="G96" s="351">
        <f t="shared" si="3"/>
        <v>0</v>
      </c>
    </row>
    <row r="97" ht="14.25" customHeight="1">
      <c r="A97" s="263"/>
      <c r="B97" s="263"/>
      <c r="C97" s="263"/>
      <c r="D97" s="263"/>
      <c r="E97" s="263"/>
      <c r="F97" s="263"/>
      <c r="G97" s="351">
        <f t="shared" si="3"/>
        <v>0</v>
      </c>
    </row>
    <row r="98" ht="14.25" customHeight="1">
      <c r="A98" s="263"/>
      <c r="B98" s="263"/>
      <c r="C98" s="263"/>
      <c r="D98" s="263"/>
      <c r="E98" s="263"/>
      <c r="F98" s="263"/>
      <c r="G98" s="351">
        <f t="shared" si="3"/>
        <v>0</v>
      </c>
    </row>
    <row r="99" ht="14.25" customHeight="1">
      <c r="A99" s="263"/>
      <c r="B99" s="263"/>
      <c r="C99" s="263"/>
      <c r="D99" s="263"/>
      <c r="E99" s="263"/>
      <c r="F99" s="263"/>
      <c r="G99" s="351">
        <f t="shared" si="3"/>
        <v>0</v>
      </c>
    </row>
    <row r="100" ht="14.25" customHeight="1">
      <c r="A100" s="263"/>
      <c r="B100" s="263"/>
      <c r="C100" s="263"/>
      <c r="D100" s="263"/>
      <c r="E100" s="263"/>
      <c r="F100" s="263"/>
      <c r="G100" s="351">
        <f t="shared" si="3"/>
        <v>0</v>
      </c>
    </row>
    <row r="101" ht="14.25" customHeight="1">
      <c r="A101" s="263"/>
      <c r="B101" s="263"/>
      <c r="C101" s="263"/>
      <c r="D101" s="263"/>
      <c r="E101" s="263"/>
      <c r="F101" s="263"/>
      <c r="G101" s="351">
        <f t="shared" si="3"/>
        <v>0</v>
      </c>
    </row>
    <row r="102" ht="14.25" customHeight="1">
      <c r="A102" s="263"/>
      <c r="B102" s="263"/>
      <c r="C102" s="263"/>
      <c r="D102" s="263"/>
      <c r="E102" s="263"/>
      <c r="F102" s="263"/>
      <c r="G102" s="351">
        <f t="shared" si="3"/>
        <v>0</v>
      </c>
    </row>
    <row r="103" ht="14.25" customHeight="1">
      <c r="A103" s="263"/>
      <c r="B103" s="263"/>
      <c r="C103" s="263"/>
      <c r="D103" s="263"/>
      <c r="E103" s="263"/>
      <c r="F103" s="263"/>
      <c r="G103" s="351">
        <f t="shared" si="3"/>
        <v>0</v>
      </c>
    </row>
    <row r="104" ht="14.25" customHeight="1">
      <c r="A104" s="263"/>
      <c r="B104" s="263"/>
      <c r="C104" s="263"/>
      <c r="D104" s="263"/>
      <c r="E104" s="263"/>
      <c r="F104" s="263"/>
      <c r="G104" s="351">
        <f t="shared" si="3"/>
        <v>0</v>
      </c>
    </row>
    <row r="105" ht="14.25" customHeight="1">
      <c r="A105" s="263"/>
      <c r="B105" s="263"/>
      <c r="C105" s="263"/>
      <c r="D105" s="263"/>
      <c r="E105" s="263"/>
      <c r="F105" s="263"/>
      <c r="G105" s="351">
        <f t="shared" si="3"/>
        <v>0</v>
      </c>
    </row>
    <row r="106" ht="14.25" customHeight="1">
      <c r="A106" s="263"/>
      <c r="B106" s="263"/>
      <c r="C106" s="263"/>
      <c r="D106" s="263"/>
      <c r="E106" s="263"/>
      <c r="F106" s="263"/>
      <c r="G106" s="351">
        <f t="shared" si="3"/>
        <v>0</v>
      </c>
    </row>
    <row r="107" ht="14.25" customHeight="1">
      <c r="A107" s="263"/>
      <c r="B107" s="263"/>
      <c r="C107" s="263"/>
      <c r="D107" s="263"/>
      <c r="E107" s="263"/>
      <c r="F107" s="263"/>
      <c r="G107" s="351">
        <f t="shared" si="3"/>
        <v>0</v>
      </c>
    </row>
    <row r="108" ht="14.25" customHeight="1">
      <c r="A108" s="263"/>
      <c r="B108" s="263"/>
      <c r="C108" s="263"/>
      <c r="D108" s="263"/>
      <c r="E108" s="263"/>
      <c r="F108" s="263"/>
      <c r="G108" s="351">
        <f t="shared" si="3"/>
        <v>0</v>
      </c>
    </row>
    <row r="109" ht="14.25" customHeight="1">
      <c r="A109" s="263"/>
      <c r="B109" s="263"/>
      <c r="C109" s="263"/>
      <c r="D109" s="263"/>
      <c r="E109" s="263"/>
      <c r="F109" s="263"/>
      <c r="G109" s="351">
        <f t="shared" si="3"/>
        <v>0</v>
      </c>
    </row>
    <row r="110" ht="14.25" customHeight="1">
      <c r="A110" s="263"/>
      <c r="B110" s="263"/>
      <c r="C110" s="263"/>
      <c r="D110" s="263"/>
      <c r="E110" s="263"/>
      <c r="F110" s="263"/>
      <c r="G110" s="351">
        <f t="shared" si="3"/>
        <v>0</v>
      </c>
    </row>
    <row r="111" ht="14.25" customHeight="1">
      <c r="A111" s="263"/>
      <c r="B111" s="263"/>
      <c r="C111" s="263"/>
      <c r="D111" s="263"/>
      <c r="E111" s="263"/>
      <c r="F111" s="263"/>
      <c r="G111" s="351">
        <f t="shared" si="3"/>
        <v>0</v>
      </c>
    </row>
    <row r="112" ht="14.25" customHeight="1">
      <c r="A112" s="263"/>
      <c r="B112" s="263"/>
      <c r="C112" s="263"/>
      <c r="D112" s="263"/>
      <c r="E112" s="263"/>
      <c r="F112" s="263"/>
      <c r="G112" s="351">
        <f t="shared" si="3"/>
        <v>0</v>
      </c>
    </row>
    <row r="113" ht="14.25" customHeight="1">
      <c r="A113" s="263"/>
      <c r="B113" s="263"/>
      <c r="C113" s="263"/>
      <c r="D113" s="263"/>
      <c r="E113" s="263"/>
      <c r="F113" s="263"/>
      <c r="G113" s="351">
        <f t="shared" si="3"/>
        <v>0</v>
      </c>
    </row>
    <row r="114" ht="14.25" customHeight="1">
      <c r="A114" s="263"/>
      <c r="B114" s="263"/>
      <c r="C114" s="263"/>
      <c r="D114" s="263"/>
      <c r="E114" s="263"/>
      <c r="F114" s="263"/>
      <c r="G114" s="351">
        <f t="shared" si="3"/>
        <v>0</v>
      </c>
    </row>
    <row r="115" ht="14.25" customHeight="1">
      <c r="A115" s="263"/>
      <c r="B115" s="263"/>
      <c r="C115" s="263"/>
      <c r="D115" s="263"/>
      <c r="E115" s="263"/>
      <c r="F115" s="263"/>
      <c r="G115" s="351">
        <f t="shared" si="3"/>
        <v>0</v>
      </c>
    </row>
    <row r="116" ht="14.25" customHeight="1">
      <c r="A116" s="263"/>
      <c r="B116" s="263"/>
      <c r="C116" s="263"/>
      <c r="D116" s="263"/>
      <c r="E116" s="263"/>
      <c r="F116" s="263"/>
      <c r="G116" s="351">
        <f t="shared" si="3"/>
        <v>0</v>
      </c>
    </row>
    <row r="117" ht="14.25" customHeight="1">
      <c r="A117" s="263"/>
      <c r="B117" s="263"/>
      <c r="C117" s="263"/>
      <c r="D117" s="263"/>
      <c r="E117" s="263"/>
      <c r="F117" s="263"/>
      <c r="G117" s="351">
        <f t="shared" si="3"/>
        <v>0</v>
      </c>
    </row>
    <row r="118" ht="14.25" customHeight="1">
      <c r="A118" s="263"/>
      <c r="B118" s="263"/>
      <c r="C118" s="263"/>
      <c r="D118" s="263"/>
      <c r="E118" s="263"/>
      <c r="F118" s="263"/>
      <c r="G118" s="351">
        <f t="shared" si="3"/>
        <v>0</v>
      </c>
    </row>
    <row r="119" ht="14.25" customHeight="1">
      <c r="A119" s="263"/>
      <c r="B119" s="263"/>
      <c r="C119" s="263"/>
      <c r="D119" s="263"/>
      <c r="E119" s="263"/>
      <c r="F119" s="263"/>
      <c r="G119" s="351">
        <f t="shared" si="3"/>
        <v>0</v>
      </c>
    </row>
    <row r="120" ht="14.25" customHeight="1">
      <c r="A120" s="263"/>
      <c r="B120" s="263"/>
      <c r="C120" s="263"/>
      <c r="D120" s="263"/>
      <c r="E120" s="263"/>
      <c r="F120" s="263"/>
      <c r="G120" s="351">
        <f t="shared" si="3"/>
        <v>0</v>
      </c>
    </row>
    <row r="121" ht="14.25" customHeight="1">
      <c r="A121" s="263"/>
      <c r="B121" s="263"/>
      <c r="C121" s="263"/>
      <c r="D121" s="263"/>
      <c r="E121" s="263"/>
      <c r="F121" s="263"/>
      <c r="G121" s="351">
        <f t="shared" si="3"/>
        <v>0</v>
      </c>
    </row>
    <row r="122" ht="14.25" customHeight="1">
      <c r="A122" s="263"/>
      <c r="B122" s="263"/>
      <c r="C122" s="263"/>
      <c r="D122" s="263"/>
      <c r="E122" s="263"/>
      <c r="F122" s="263"/>
      <c r="G122" s="351">
        <f t="shared" si="3"/>
        <v>0</v>
      </c>
    </row>
    <row r="123" ht="14.25" customHeight="1">
      <c r="A123" s="263"/>
      <c r="B123" s="263"/>
      <c r="C123" s="263"/>
      <c r="D123" s="263"/>
      <c r="E123" s="263"/>
      <c r="F123" s="263"/>
      <c r="G123" s="351">
        <f t="shared" si="3"/>
        <v>0</v>
      </c>
    </row>
    <row r="124" ht="14.25" customHeight="1">
      <c r="A124" s="263"/>
      <c r="B124" s="263"/>
      <c r="C124" s="263"/>
      <c r="D124" s="263"/>
      <c r="E124" s="263"/>
      <c r="F124" s="263"/>
      <c r="G124" s="351">
        <f t="shared" si="3"/>
        <v>0</v>
      </c>
    </row>
    <row r="125" ht="14.25" customHeight="1">
      <c r="A125" s="263"/>
      <c r="B125" s="263"/>
      <c r="C125" s="263"/>
      <c r="D125" s="263"/>
      <c r="E125" s="263"/>
      <c r="F125" s="263"/>
      <c r="G125" s="351">
        <f t="shared" si="3"/>
        <v>0</v>
      </c>
    </row>
    <row r="126" ht="14.25" customHeight="1">
      <c r="A126" s="263"/>
      <c r="B126" s="263"/>
      <c r="C126" s="263"/>
      <c r="D126" s="263"/>
      <c r="E126" s="263"/>
      <c r="F126" s="263"/>
      <c r="G126" s="351">
        <f t="shared" si="3"/>
        <v>0</v>
      </c>
    </row>
    <row r="127" ht="14.25" customHeight="1">
      <c r="A127" s="263"/>
      <c r="B127" s="263"/>
      <c r="C127" s="263"/>
      <c r="D127" s="263"/>
      <c r="E127" s="263"/>
      <c r="F127" s="263"/>
      <c r="G127" s="351">
        <f t="shared" si="3"/>
        <v>0</v>
      </c>
    </row>
    <row r="128" ht="14.25" customHeight="1">
      <c r="A128" s="263"/>
      <c r="B128" s="263"/>
      <c r="C128" s="263"/>
      <c r="D128" s="263"/>
      <c r="E128" s="263"/>
      <c r="F128" s="263"/>
      <c r="G128" s="351">
        <f t="shared" si="3"/>
        <v>0</v>
      </c>
    </row>
    <row r="129" ht="14.25" customHeight="1">
      <c r="A129" s="263"/>
      <c r="B129" s="263"/>
      <c r="C129" s="263"/>
      <c r="D129" s="263"/>
      <c r="E129" s="263"/>
      <c r="F129" s="263"/>
      <c r="G129" s="351">
        <f t="shared" si="3"/>
        <v>0</v>
      </c>
    </row>
    <row r="130" ht="14.25" customHeight="1">
      <c r="A130" s="263"/>
      <c r="B130" s="263"/>
      <c r="C130" s="263"/>
      <c r="D130" s="263"/>
      <c r="E130" s="263"/>
      <c r="F130" s="263"/>
      <c r="G130" s="351">
        <f t="shared" si="3"/>
        <v>0</v>
      </c>
    </row>
    <row r="131" ht="14.25" customHeight="1">
      <c r="A131" s="263"/>
      <c r="B131" s="263"/>
      <c r="C131" s="263"/>
      <c r="D131" s="263"/>
      <c r="E131" s="263"/>
      <c r="F131" s="263"/>
      <c r="G131" s="351">
        <f t="shared" si="3"/>
        <v>0</v>
      </c>
    </row>
    <row r="132" ht="14.25" customHeight="1">
      <c r="A132" s="263"/>
      <c r="B132" s="263"/>
      <c r="C132" s="263"/>
      <c r="D132" s="263"/>
      <c r="E132" s="263"/>
      <c r="F132" s="263"/>
      <c r="G132" s="351">
        <f t="shared" si="3"/>
        <v>0</v>
      </c>
    </row>
    <row r="133" ht="14.25" customHeight="1">
      <c r="A133" s="263"/>
      <c r="B133" s="263"/>
      <c r="C133" s="263"/>
      <c r="D133" s="263"/>
      <c r="E133" s="263"/>
      <c r="F133" s="263"/>
      <c r="G133" s="351">
        <f t="shared" si="3"/>
        <v>0</v>
      </c>
    </row>
    <row r="134" ht="14.25" customHeight="1">
      <c r="A134" s="263"/>
      <c r="B134" s="263"/>
      <c r="C134" s="263"/>
      <c r="D134" s="263"/>
      <c r="E134" s="263"/>
      <c r="F134" s="263"/>
      <c r="G134" s="351">
        <f t="shared" si="3"/>
        <v>0</v>
      </c>
    </row>
    <row r="135" ht="14.25" customHeight="1">
      <c r="A135" s="263"/>
      <c r="B135" s="263"/>
      <c r="C135" s="263"/>
      <c r="D135" s="263"/>
      <c r="E135" s="263"/>
      <c r="F135" s="263"/>
      <c r="G135" s="351">
        <f t="shared" si="3"/>
        <v>0</v>
      </c>
    </row>
    <row r="136" ht="14.25" customHeight="1">
      <c r="A136" s="263"/>
      <c r="B136" s="263"/>
      <c r="C136" s="263"/>
      <c r="D136" s="263"/>
      <c r="E136" s="263"/>
      <c r="F136" s="263"/>
      <c r="G136" s="351">
        <f t="shared" si="3"/>
        <v>0</v>
      </c>
    </row>
    <row r="137" ht="14.25" customHeight="1">
      <c r="A137" s="263"/>
      <c r="B137" s="263"/>
      <c r="C137" s="263"/>
      <c r="D137" s="263"/>
      <c r="E137" s="263"/>
      <c r="F137" s="263"/>
      <c r="G137" s="351">
        <f t="shared" si="3"/>
        <v>0</v>
      </c>
    </row>
    <row r="138" ht="14.25" customHeight="1">
      <c r="A138" s="263"/>
      <c r="B138" s="263"/>
      <c r="C138" s="263"/>
      <c r="D138" s="263"/>
      <c r="E138" s="263"/>
      <c r="F138" s="263"/>
      <c r="G138" s="351">
        <f t="shared" si="3"/>
        <v>0</v>
      </c>
    </row>
    <row r="139" ht="14.25" customHeight="1">
      <c r="A139" s="263"/>
      <c r="B139" s="263"/>
      <c r="C139" s="263"/>
      <c r="D139" s="263"/>
      <c r="E139" s="263"/>
      <c r="F139" s="263"/>
      <c r="G139" s="351">
        <f t="shared" si="3"/>
        <v>0</v>
      </c>
    </row>
    <row r="140" ht="14.25" customHeight="1">
      <c r="A140" s="263"/>
      <c r="B140" s="263"/>
      <c r="C140" s="263"/>
      <c r="D140" s="263"/>
      <c r="E140" s="263"/>
      <c r="F140" s="263"/>
      <c r="G140" s="351">
        <f t="shared" si="3"/>
        <v>0</v>
      </c>
    </row>
    <row r="141" ht="14.25" customHeight="1">
      <c r="A141" s="263"/>
      <c r="B141" s="263"/>
      <c r="C141" s="263"/>
      <c r="D141" s="263"/>
      <c r="E141" s="263"/>
      <c r="F141" s="263"/>
      <c r="G141" s="351">
        <f t="shared" si="3"/>
        <v>0</v>
      </c>
    </row>
    <row r="142" ht="14.25" customHeight="1">
      <c r="A142" s="263"/>
      <c r="B142" s="263"/>
      <c r="C142" s="263"/>
      <c r="D142" s="263"/>
      <c r="E142" s="263"/>
      <c r="F142" s="263"/>
      <c r="G142" s="351">
        <f t="shared" si="3"/>
        <v>0</v>
      </c>
    </row>
    <row r="143" ht="14.25" customHeight="1">
      <c r="A143" s="263"/>
      <c r="B143" s="263"/>
      <c r="C143" s="263"/>
      <c r="D143" s="263"/>
      <c r="E143" s="263"/>
      <c r="F143" s="263"/>
      <c r="G143" s="351">
        <f t="shared" si="3"/>
        <v>0</v>
      </c>
    </row>
    <row r="144" ht="14.25" customHeight="1">
      <c r="A144" s="263"/>
      <c r="B144" s="263"/>
      <c r="C144" s="263"/>
      <c r="D144" s="263"/>
      <c r="E144" s="263"/>
      <c r="F144" s="263"/>
      <c r="G144" s="351">
        <f t="shared" si="3"/>
        <v>0</v>
      </c>
    </row>
    <row r="145" ht="14.25" customHeight="1">
      <c r="A145" s="263"/>
      <c r="B145" s="263"/>
      <c r="C145" s="263"/>
      <c r="D145" s="263"/>
      <c r="E145" s="263"/>
      <c r="F145" s="263"/>
      <c r="G145" s="351">
        <f t="shared" si="3"/>
        <v>0</v>
      </c>
    </row>
    <row r="146" ht="14.25" customHeight="1">
      <c r="A146" s="263"/>
      <c r="B146" s="263"/>
      <c r="C146" s="263"/>
      <c r="D146" s="263"/>
      <c r="E146" s="263"/>
      <c r="F146" s="263"/>
      <c r="G146" s="351">
        <f t="shared" si="3"/>
        <v>0</v>
      </c>
    </row>
    <row r="147" ht="14.25" customHeight="1">
      <c r="A147" s="263"/>
      <c r="B147" s="263"/>
      <c r="C147" s="263"/>
      <c r="D147" s="263"/>
      <c r="E147" s="263"/>
      <c r="F147" s="263"/>
      <c r="G147" s="351">
        <f t="shared" si="3"/>
        <v>0</v>
      </c>
    </row>
    <row r="148" ht="14.25" customHeight="1">
      <c r="A148" s="263"/>
      <c r="B148" s="263"/>
      <c r="C148" s="263"/>
      <c r="D148" s="263"/>
      <c r="E148" s="263"/>
      <c r="F148" s="263"/>
      <c r="G148" s="351">
        <f t="shared" si="3"/>
        <v>0</v>
      </c>
    </row>
    <row r="149" ht="14.25" customHeight="1">
      <c r="A149" s="263"/>
      <c r="B149" s="263"/>
      <c r="C149" s="263"/>
      <c r="D149" s="263"/>
      <c r="E149" s="263"/>
      <c r="F149" s="263"/>
      <c r="G149" s="351">
        <f t="shared" si="3"/>
        <v>0</v>
      </c>
    </row>
    <row r="150" ht="14.25" customHeight="1">
      <c r="A150" s="263"/>
      <c r="B150" s="263"/>
      <c r="C150" s="263"/>
      <c r="D150" s="263"/>
      <c r="E150" s="263"/>
      <c r="F150" s="263"/>
      <c r="G150" s="351">
        <f t="shared" si="3"/>
        <v>0</v>
      </c>
    </row>
    <row r="151" ht="14.25" customHeight="1">
      <c r="A151" s="263"/>
      <c r="B151" s="263"/>
      <c r="C151" s="263"/>
      <c r="D151" s="263"/>
      <c r="E151" s="263"/>
      <c r="F151" s="263"/>
      <c r="G151" s="351">
        <f t="shared" si="3"/>
        <v>0</v>
      </c>
    </row>
    <row r="152" ht="14.25" customHeight="1">
      <c r="A152" s="263"/>
      <c r="B152" s="263"/>
      <c r="C152" s="263"/>
      <c r="D152" s="263"/>
      <c r="E152" s="263"/>
      <c r="F152" s="263"/>
      <c r="G152" s="351">
        <f t="shared" si="3"/>
        <v>0</v>
      </c>
    </row>
    <row r="153" ht="14.25" customHeight="1">
      <c r="A153" s="263"/>
      <c r="B153" s="263"/>
      <c r="C153" s="263"/>
      <c r="D153" s="263"/>
      <c r="E153" s="263"/>
      <c r="F153" s="263"/>
      <c r="G153" s="351">
        <f t="shared" si="3"/>
        <v>0</v>
      </c>
    </row>
    <row r="154" ht="14.25" customHeight="1">
      <c r="A154" s="263"/>
      <c r="B154" s="263"/>
      <c r="C154" s="263"/>
      <c r="D154" s="263"/>
      <c r="E154" s="263"/>
      <c r="F154" s="263"/>
      <c r="G154" s="351">
        <f t="shared" si="3"/>
        <v>0</v>
      </c>
    </row>
    <row r="155" ht="14.25" customHeight="1">
      <c r="A155" s="263"/>
      <c r="B155" s="263"/>
      <c r="C155" s="263"/>
      <c r="D155" s="263"/>
      <c r="E155" s="263"/>
      <c r="F155" s="263"/>
      <c r="G155" s="351">
        <f t="shared" si="3"/>
        <v>0</v>
      </c>
    </row>
    <row r="156" ht="14.25" customHeight="1">
      <c r="A156" s="263"/>
      <c r="B156" s="263"/>
      <c r="C156" s="263"/>
      <c r="D156" s="263"/>
      <c r="E156" s="263"/>
      <c r="F156" s="263"/>
      <c r="G156" s="351">
        <f t="shared" si="3"/>
        <v>0</v>
      </c>
    </row>
    <row r="157" ht="14.25" customHeight="1">
      <c r="A157" s="263"/>
      <c r="B157" s="263"/>
      <c r="C157" s="263"/>
      <c r="D157" s="263"/>
      <c r="E157" s="263"/>
      <c r="F157" s="263"/>
      <c r="G157" s="351">
        <f t="shared" si="3"/>
        <v>0</v>
      </c>
    </row>
    <row r="158" ht="14.25" customHeight="1">
      <c r="A158" s="263"/>
      <c r="B158" s="263"/>
      <c r="C158" s="263"/>
      <c r="D158" s="263"/>
      <c r="E158" s="263"/>
      <c r="F158" s="263"/>
      <c r="G158" s="351">
        <f t="shared" si="3"/>
        <v>0</v>
      </c>
    </row>
    <row r="159" ht="14.25" customHeight="1">
      <c r="A159" s="263"/>
      <c r="B159" s="263"/>
      <c r="C159" s="263"/>
      <c r="D159" s="263"/>
      <c r="E159" s="263"/>
      <c r="F159" s="263"/>
      <c r="G159" s="351">
        <f t="shared" si="3"/>
        <v>0</v>
      </c>
    </row>
    <row r="160" ht="14.25" customHeight="1">
      <c r="A160" s="263"/>
      <c r="B160" s="263"/>
      <c r="C160" s="263"/>
      <c r="D160" s="263"/>
      <c r="E160" s="263"/>
      <c r="F160" s="263"/>
      <c r="G160" s="351">
        <f t="shared" si="3"/>
        <v>0</v>
      </c>
    </row>
    <row r="161" ht="14.25" customHeight="1">
      <c r="A161" s="263"/>
      <c r="B161" s="263"/>
      <c r="C161" s="263"/>
      <c r="D161" s="263"/>
      <c r="E161" s="263"/>
      <c r="F161" s="263"/>
      <c r="G161" s="351">
        <f t="shared" si="3"/>
        <v>0</v>
      </c>
    </row>
    <row r="162" ht="14.25" customHeight="1">
      <c r="A162" s="263"/>
      <c r="B162" s="263"/>
      <c r="C162" s="263"/>
      <c r="D162" s="263"/>
      <c r="E162" s="263"/>
      <c r="F162" s="263"/>
      <c r="G162" s="351">
        <f t="shared" si="3"/>
        <v>0</v>
      </c>
    </row>
    <row r="163" ht="14.25" customHeight="1">
      <c r="A163" s="263"/>
      <c r="B163" s="263"/>
      <c r="C163" s="263"/>
      <c r="D163" s="263"/>
      <c r="E163" s="263"/>
      <c r="F163" s="263"/>
      <c r="G163" s="351">
        <f t="shared" si="3"/>
        <v>0</v>
      </c>
    </row>
    <row r="164" ht="14.25" customHeight="1">
      <c r="A164" s="263"/>
      <c r="B164" s="263"/>
      <c r="C164" s="263"/>
      <c r="D164" s="263"/>
      <c r="E164" s="263"/>
      <c r="F164" s="263"/>
      <c r="G164" s="351">
        <f t="shared" si="3"/>
        <v>0</v>
      </c>
    </row>
    <row r="165" ht="14.25" customHeight="1">
      <c r="A165" s="263"/>
      <c r="B165" s="263"/>
      <c r="C165" s="263"/>
      <c r="D165" s="263"/>
      <c r="E165" s="263"/>
      <c r="F165" s="263"/>
      <c r="G165" s="351">
        <f t="shared" si="3"/>
        <v>0</v>
      </c>
    </row>
    <row r="166" ht="14.25" customHeight="1">
      <c r="A166" s="263"/>
      <c r="B166" s="263"/>
      <c r="C166" s="263"/>
      <c r="D166" s="263"/>
      <c r="E166" s="263"/>
      <c r="F166" s="263"/>
      <c r="G166" s="351">
        <f t="shared" si="3"/>
        <v>0</v>
      </c>
    </row>
    <row r="167" ht="14.25" customHeight="1">
      <c r="A167" s="263"/>
      <c r="B167" s="263"/>
      <c r="C167" s="263"/>
      <c r="D167" s="263"/>
      <c r="E167" s="263"/>
      <c r="F167" s="263"/>
      <c r="G167" s="351">
        <f t="shared" si="3"/>
        <v>0</v>
      </c>
    </row>
    <row r="168" ht="14.25" customHeight="1">
      <c r="A168" s="263"/>
      <c r="B168" s="263"/>
      <c r="C168" s="263"/>
      <c r="D168" s="263"/>
      <c r="E168" s="263"/>
      <c r="F168" s="263"/>
      <c r="G168" s="351">
        <f t="shared" si="3"/>
        <v>0</v>
      </c>
    </row>
    <row r="169" ht="14.25" customHeight="1">
      <c r="A169" s="263"/>
      <c r="B169" s="263"/>
      <c r="C169" s="263"/>
      <c r="D169" s="263"/>
      <c r="E169" s="263"/>
      <c r="F169" s="263"/>
      <c r="G169" s="351">
        <f t="shared" si="3"/>
        <v>0</v>
      </c>
    </row>
    <row r="170" ht="14.25" customHeight="1">
      <c r="A170" s="263"/>
      <c r="B170" s="263"/>
      <c r="C170" s="263"/>
      <c r="D170" s="263"/>
      <c r="E170" s="263"/>
      <c r="F170" s="263"/>
      <c r="G170" s="351">
        <f t="shared" si="3"/>
        <v>0</v>
      </c>
    </row>
    <row r="171" ht="14.25" customHeight="1">
      <c r="A171" s="263"/>
      <c r="B171" s="263"/>
      <c r="C171" s="263"/>
      <c r="D171" s="263"/>
      <c r="E171" s="263"/>
      <c r="F171" s="263"/>
      <c r="G171" s="351">
        <f t="shared" si="3"/>
        <v>0</v>
      </c>
    </row>
    <row r="172" ht="14.25" customHeight="1">
      <c r="A172" s="263"/>
      <c r="B172" s="263"/>
      <c r="C172" s="263"/>
      <c r="D172" s="263"/>
      <c r="E172" s="263"/>
      <c r="F172" s="263"/>
      <c r="G172" s="351">
        <f t="shared" si="3"/>
        <v>0</v>
      </c>
    </row>
    <row r="173" ht="14.25" customHeight="1">
      <c r="A173" s="263"/>
      <c r="B173" s="263"/>
      <c r="C173" s="263"/>
      <c r="D173" s="263"/>
      <c r="E173" s="263"/>
      <c r="F173" s="263"/>
      <c r="G173" s="351">
        <f t="shared" si="3"/>
        <v>0</v>
      </c>
    </row>
    <row r="174" ht="14.25" customHeight="1">
      <c r="A174" s="263"/>
      <c r="B174" s="263"/>
      <c r="C174" s="263"/>
      <c r="D174" s="263"/>
      <c r="E174" s="263"/>
      <c r="F174" s="263"/>
      <c r="G174" s="351">
        <f t="shared" si="3"/>
        <v>0</v>
      </c>
    </row>
    <row r="175" ht="14.25" customHeight="1">
      <c r="A175" s="263"/>
      <c r="B175" s="263"/>
      <c r="C175" s="263"/>
      <c r="D175" s="263"/>
      <c r="E175" s="263"/>
      <c r="F175" s="263"/>
      <c r="G175" s="351">
        <f t="shared" si="3"/>
        <v>0</v>
      </c>
    </row>
    <row r="176" ht="14.25" customHeight="1">
      <c r="A176" s="263"/>
      <c r="B176" s="263"/>
      <c r="C176" s="263"/>
      <c r="D176" s="263"/>
      <c r="E176" s="263"/>
      <c r="F176" s="263"/>
      <c r="G176" s="351">
        <f t="shared" si="3"/>
        <v>0</v>
      </c>
    </row>
    <row r="177" ht="14.25" customHeight="1">
      <c r="A177" s="263"/>
      <c r="B177" s="263"/>
      <c r="C177" s="263"/>
      <c r="D177" s="263"/>
      <c r="E177" s="263"/>
      <c r="F177" s="263"/>
      <c r="G177" s="351">
        <f t="shared" si="3"/>
        <v>0</v>
      </c>
    </row>
    <row r="178" ht="14.25" customHeight="1">
      <c r="A178" s="263"/>
      <c r="B178" s="263"/>
      <c r="C178" s="263"/>
      <c r="D178" s="263"/>
      <c r="E178" s="263"/>
      <c r="F178" s="263"/>
      <c r="G178" s="351">
        <f t="shared" si="3"/>
        <v>0</v>
      </c>
    </row>
    <row r="179" ht="14.25" customHeight="1">
      <c r="A179" s="263"/>
      <c r="B179" s="263"/>
      <c r="C179" s="263"/>
      <c r="D179" s="263"/>
      <c r="E179" s="263"/>
      <c r="F179" s="263"/>
      <c r="G179" s="351">
        <f t="shared" si="3"/>
        <v>0</v>
      </c>
    </row>
    <row r="180" ht="14.25" customHeight="1">
      <c r="A180" s="263"/>
      <c r="B180" s="263"/>
      <c r="C180" s="263"/>
      <c r="D180" s="263"/>
      <c r="E180" s="263"/>
      <c r="F180" s="263"/>
      <c r="G180" s="351">
        <f t="shared" si="3"/>
        <v>0</v>
      </c>
    </row>
    <row r="181" ht="14.25" customHeight="1">
      <c r="A181" s="263"/>
      <c r="B181" s="263"/>
      <c r="C181" s="263"/>
      <c r="D181" s="263"/>
      <c r="E181" s="263"/>
      <c r="F181" s="263"/>
      <c r="G181" s="351">
        <f t="shared" si="3"/>
        <v>0</v>
      </c>
    </row>
    <row r="182" ht="14.25" customHeight="1">
      <c r="A182" s="263"/>
      <c r="B182" s="263"/>
      <c r="C182" s="263"/>
      <c r="D182" s="263"/>
      <c r="E182" s="263"/>
      <c r="F182" s="263"/>
      <c r="G182" s="351">
        <f t="shared" si="3"/>
        <v>0</v>
      </c>
    </row>
    <row r="183" ht="14.25" customHeight="1">
      <c r="A183" s="263"/>
      <c r="B183" s="263"/>
      <c r="C183" s="263"/>
      <c r="D183" s="263"/>
      <c r="E183" s="263"/>
      <c r="F183" s="263"/>
      <c r="G183" s="351">
        <f t="shared" si="3"/>
        <v>0</v>
      </c>
    </row>
    <row r="184" ht="14.25" customHeight="1">
      <c r="A184" s="263"/>
      <c r="B184" s="263"/>
      <c r="C184" s="263"/>
      <c r="D184" s="263"/>
      <c r="E184" s="263"/>
      <c r="F184" s="263"/>
      <c r="G184" s="351">
        <f t="shared" si="3"/>
        <v>0</v>
      </c>
    </row>
    <row r="185" ht="14.25" customHeight="1">
      <c r="A185" s="263"/>
      <c r="B185" s="263"/>
      <c r="C185" s="263"/>
      <c r="D185" s="263"/>
      <c r="E185" s="263"/>
      <c r="F185" s="263"/>
      <c r="G185" s="351">
        <f t="shared" si="3"/>
        <v>0</v>
      </c>
    </row>
    <row r="186" ht="14.25" customHeight="1">
      <c r="A186" s="263"/>
      <c r="B186" s="263"/>
      <c r="C186" s="263"/>
      <c r="D186" s="263"/>
      <c r="E186" s="263"/>
      <c r="F186" s="263"/>
      <c r="G186" s="351">
        <f t="shared" si="3"/>
        <v>0</v>
      </c>
    </row>
    <row r="187" ht="14.25" customHeight="1">
      <c r="A187" s="263"/>
      <c r="B187" s="263"/>
      <c r="C187" s="263"/>
      <c r="D187" s="263"/>
      <c r="E187" s="263"/>
      <c r="F187" s="263"/>
      <c r="G187" s="351">
        <f t="shared" si="3"/>
        <v>0</v>
      </c>
    </row>
    <row r="188" ht="14.25" customHeight="1">
      <c r="A188" s="263"/>
      <c r="B188" s="263"/>
      <c r="C188" s="263"/>
      <c r="D188" s="263"/>
      <c r="E188" s="263"/>
      <c r="F188" s="263"/>
      <c r="G188" s="351">
        <f t="shared" si="3"/>
        <v>0</v>
      </c>
    </row>
    <row r="189" ht="14.25" customHeight="1">
      <c r="A189" s="263"/>
      <c r="B189" s="263"/>
      <c r="C189" s="263"/>
      <c r="D189" s="263"/>
      <c r="E189" s="263"/>
      <c r="F189" s="263"/>
      <c r="G189" s="351">
        <f t="shared" si="3"/>
        <v>0</v>
      </c>
    </row>
    <row r="190" ht="14.25" customHeight="1">
      <c r="A190" s="263"/>
      <c r="B190" s="263"/>
      <c r="C190" s="263"/>
      <c r="D190" s="263"/>
      <c r="E190" s="263"/>
      <c r="F190" s="263"/>
      <c r="G190" s="351">
        <f t="shared" si="3"/>
        <v>0</v>
      </c>
    </row>
    <row r="191" ht="14.25" customHeight="1">
      <c r="A191" s="263"/>
      <c r="B191" s="263"/>
      <c r="C191" s="263"/>
      <c r="D191" s="263"/>
      <c r="E191" s="263"/>
      <c r="F191" s="263"/>
      <c r="G191" s="351">
        <f t="shared" si="3"/>
        <v>0</v>
      </c>
    </row>
    <row r="192" ht="14.25" customHeight="1">
      <c r="A192" s="263"/>
      <c r="B192" s="263"/>
      <c r="C192" s="263"/>
      <c r="D192" s="263"/>
      <c r="E192" s="263"/>
      <c r="F192" s="263"/>
      <c r="G192" s="351">
        <f t="shared" si="3"/>
        <v>0</v>
      </c>
    </row>
    <row r="193" ht="14.25" customHeight="1">
      <c r="A193" s="263"/>
      <c r="B193" s="263"/>
      <c r="C193" s="263"/>
      <c r="D193" s="263"/>
      <c r="E193" s="263"/>
      <c r="F193" s="263"/>
      <c r="G193" s="351">
        <f t="shared" si="3"/>
        <v>0</v>
      </c>
    </row>
    <row r="194" ht="14.25" customHeight="1">
      <c r="A194" s="263"/>
      <c r="B194" s="263"/>
      <c r="C194" s="263"/>
      <c r="D194" s="263"/>
      <c r="E194" s="263"/>
      <c r="F194" s="263"/>
      <c r="G194" s="351">
        <f t="shared" si="3"/>
        <v>0</v>
      </c>
    </row>
    <row r="195" ht="14.25" customHeight="1">
      <c r="A195" s="263"/>
      <c r="B195" s="263"/>
      <c r="C195" s="263"/>
      <c r="D195" s="263"/>
      <c r="E195" s="263"/>
      <c r="F195" s="263"/>
      <c r="G195" s="351">
        <f t="shared" si="3"/>
        <v>0</v>
      </c>
    </row>
    <row r="196" ht="14.25" customHeight="1">
      <c r="A196" s="263"/>
      <c r="B196" s="263"/>
      <c r="C196" s="263"/>
      <c r="D196" s="263"/>
      <c r="E196" s="263"/>
      <c r="F196" s="263"/>
      <c r="G196" s="351">
        <f t="shared" si="3"/>
        <v>0</v>
      </c>
    </row>
    <row r="197" ht="14.25" customHeight="1">
      <c r="A197" s="263"/>
      <c r="B197" s="263"/>
      <c r="C197" s="263"/>
      <c r="D197" s="263"/>
      <c r="E197" s="263"/>
      <c r="F197" s="263"/>
      <c r="G197" s="351">
        <f t="shared" si="3"/>
        <v>0</v>
      </c>
    </row>
    <row r="198" ht="14.25" customHeight="1">
      <c r="A198" s="263"/>
      <c r="B198" s="263"/>
      <c r="C198" s="263"/>
      <c r="D198" s="263"/>
      <c r="E198" s="263"/>
      <c r="F198" s="263"/>
      <c r="G198" s="351">
        <f t="shared" si="3"/>
        <v>0</v>
      </c>
    </row>
    <row r="199" ht="14.25" customHeight="1">
      <c r="A199" s="263"/>
      <c r="B199" s="263"/>
      <c r="C199" s="263"/>
      <c r="D199" s="263"/>
      <c r="E199" s="263"/>
      <c r="F199" s="263"/>
      <c r="G199" s="351">
        <f t="shared" si="3"/>
        <v>0</v>
      </c>
    </row>
    <row r="200" ht="14.25" customHeight="1">
      <c r="A200" s="263"/>
      <c r="B200" s="263"/>
      <c r="C200" s="263"/>
      <c r="D200" s="263"/>
      <c r="E200" s="263"/>
      <c r="F200" s="263"/>
      <c r="G200" s="351">
        <f t="shared" si="3"/>
        <v>0</v>
      </c>
    </row>
    <row r="201" ht="14.25" customHeight="1">
      <c r="A201" s="263"/>
      <c r="B201" s="263"/>
      <c r="C201" s="263"/>
      <c r="D201" s="263"/>
      <c r="E201" s="263"/>
      <c r="F201" s="263"/>
      <c r="G201" s="351">
        <f t="shared" si="3"/>
        <v>0</v>
      </c>
    </row>
    <row r="202" ht="14.25" customHeight="1">
      <c r="A202" s="263"/>
      <c r="B202" s="263"/>
      <c r="C202" s="263"/>
      <c r="D202" s="263"/>
      <c r="E202" s="263"/>
      <c r="F202" s="263"/>
      <c r="G202" s="351">
        <f t="shared" si="3"/>
        <v>0</v>
      </c>
    </row>
    <row r="203" ht="14.25" customHeight="1">
      <c r="A203" s="263"/>
      <c r="B203" s="263"/>
      <c r="C203" s="263"/>
      <c r="D203" s="263"/>
      <c r="E203" s="263"/>
      <c r="F203" s="263"/>
      <c r="G203" s="351">
        <f t="shared" si="3"/>
        <v>0</v>
      </c>
    </row>
    <row r="204" ht="14.25" customHeight="1">
      <c r="A204" s="263"/>
      <c r="B204" s="263"/>
      <c r="C204" s="263"/>
      <c r="D204" s="263"/>
      <c r="E204" s="263"/>
      <c r="F204" s="263"/>
      <c r="G204" s="351">
        <f t="shared" si="3"/>
        <v>0</v>
      </c>
    </row>
    <row r="205" ht="14.25" customHeight="1">
      <c r="A205" s="263"/>
      <c r="B205" s="263"/>
      <c r="C205" s="263"/>
      <c r="D205" s="263"/>
      <c r="E205" s="263"/>
      <c r="F205" s="263"/>
      <c r="G205" s="351">
        <f t="shared" si="3"/>
        <v>0</v>
      </c>
    </row>
    <row r="206" ht="14.25" customHeight="1">
      <c r="A206" s="263"/>
      <c r="B206" s="263"/>
      <c r="C206" s="263"/>
      <c r="D206" s="263"/>
      <c r="E206" s="263"/>
      <c r="F206" s="263"/>
      <c r="G206" s="351">
        <f t="shared" si="3"/>
        <v>0</v>
      </c>
    </row>
    <row r="207" ht="14.25" customHeight="1">
      <c r="A207" s="263"/>
      <c r="B207" s="263"/>
      <c r="C207" s="263"/>
      <c r="D207" s="263"/>
      <c r="E207" s="263"/>
      <c r="F207" s="263"/>
      <c r="G207" s="351">
        <f t="shared" si="3"/>
        <v>0</v>
      </c>
    </row>
    <row r="208" ht="14.25" customHeight="1">
      <c r="A208" s="263"/>
      <c r="B208" s="263"/>
      <c r="C208" s="263"/>
      <c r="D208" s="263"/>
      <c r="E208" s="263"/>
      <c r="F208" s="263"/>
      <c r="G208" s="351">
        <f t="shared" si="3"/>
        <v>0</v>
      </c>
    </row>
    <row r="209" ht="14.25" customHeight="1">
      <c r="A209" s="263"/>
      <c r="B209" s="263"/>
      <c r="C209" s="263"/>
      <c r="D209" s="263"/>
      <c r="E209" s="263"/>
      <c r="F209" s="263"/>
      <c r="G209" s="351">
        <f t="shared" si="3"/>
        <v>0</v>
      </c>
    </row>
    <row r="210" ht="14.25" customHeight="1">
      <c r="A210" s="263"/>
      <c r="B210" s="263"/>
      <c r="C210" s="263"/>
      <c r="D210" s="263"/>
      <c r="E210" s="263"/>
      <c r="F210" s="263"/>
      <c r="G210" s="351">
        <f t="shared" si="3"/>
        <v>0</v>
      </c>
    </row>
    <row r="211" ht="14.25" customHeight="1">
      <c r="A211" s="263"/>
      <c r="B211" s="263"/>
      <c r="C211" s="263"/>
      <c r="D211" s="263"/>
      <c r="E211" s="263"/>
      <c r="F211" s="263"/>
      <c r="G211" s="351">
        <f t="shared" si="3"/>
        <v>0</v>
      </c>
    </row>
    <row r="212" ht="14.25" customHeight="1">
      <c r="A212" s="263"/>
      <c r="B212" s="263"/>
      <c r="C212" s="263"/>
      <c r="D212" s="263"/>
      <c r="E212" s="263"/>
      <c r="F212" s="263"/>
      <c r="G212" s="351">
        <f t="shared" si="3"/>
        <v>0</v>
      </c>
    </row>
    <row r="213" ht="14.25" customHeight="1">
      <c r="A213" s="263"/>
      <c r="B213" s="263"/>
      <c r="C213" s="263"/>
      <c r="D213" s="263"/>
      <c r="E213" s="263"/>
      <c r="F213" s="263"/>
      <c r="G213" s="351">
        <f t="shared" si="3"/>
        <v>0</v>
      </c>
    </row>
    <row r="214" ht="14.25" customHeight="1">
      <c r="A214" s="263"/>
      <c r="B214" s="263"/>
      <c r="C214" s="263"/>
      <c r="D214" s="263"/>
      <c r="E214" s="263"/>
      <c r="F214" s="263"/>
      <c r="G214" s="351">
        <f t="shared" si="3"/>
        <v>0</v>
      </c>
    </row>
    <row r="215" ht="14.25" customHeight="1">
      <c r="A215" s="263"/>
      <c r="B215" s="263"/>
      <c r="C215" s="263"/>
      <c r="D215" s="263"/>
      <c r="E215" s="263"/>
      <c r="F215" s="263"/>
      <c r="G215" s="351">
        <f t="shared" si="3"/>
        <v>0</v>
      </c>
    </row>
    <row r="216" ht="14.25" customHeight="1">
      <c r="A216" s="263"/>
      <c r="B216" s="263"/>
      <c r="C216" s="263"/>
      <c r="D216" s="263"/>
      <c r="E216" s="263"/>
      <c r="F216" s="263"/>
      <c r="G216" s="351">
        <f t="shared" si="3"/>
        <v>0</v>
      </c>
    </row>
    <row r="217" ht="14.25" customHeight="1">
      <c r="A217" s="263"/>
      <c r="B217" s="263"/>
      <c r="C217" s="263"/>
      <c r="D217" s="263"/>
      <c r="E217" s="263"/>
      <c r="F217" s="263"/>
      <c r="G217" s="351">
        <f t="shared" si="3"/>
        <v>0</v>
      </c>
    </row>
    <row r="218" ht="14.25" customHeight="1">
      <c r="A218" s="263"/>
      <c r="B218" s="263"/>
      <c r="C218" s="263"/>
      <c r="D218" s="263"/>
      <c r="E218" s="263"/>
      <c r="F218" s="263"/>
      <c r="G218" s="351">
        <f t="shared" si="3"/>
        <v>0</v>
      </c>
    </row>
    <row r="219" ht="14.25" customHeight="1">
      <c r="A219" s="263"/>
      <c r="B219" s="263"/>
      <c r="C219" s="263"/>
      <c r="D219" s="263"/>
      <c r="E219" s="263"/>
      <c r="F219" s="263"/>
      <c r="G219" s="351">
        <f t="shared" si="3"/>
        <v>0</v>
      </c>
    </row>
    <row r="220" ht="14.25" customHeight="1">
      <c r="A220" s="263"/>
      <c r="B220" s="263"/>
      <c r="C220" s="263"/>
      <c r="D220" s="263"/>
      <c r="E220" s="263"/>
      <c r="F220" s="263"/>
      <c r="G220" s="351">
        <f t="shared" si="3"/>
        <v>0</v>
      </c>
    </row>
    <row r="221" ht="14.25" customHeight="1">
      <c r="A221" s="263"/>
      <c r="B221" s="263"/>
      <c r="C221" s="263"/>
      <c r="D221" s="263"/>
      <c r="E221" s="263"/>
      <c r="F221" s="263"/>
      <c r="G221" s="351">
        <f t="shared" si="3"/>
        <v>0</v>
      </c>
    </row>
    <row r="222" ht="14.25" customHeight="1">
      <c r="A222" s="263"/>
      <c r="B222" s="263"/>
      <c r="C222" s="263"/>
      <c r="D222" s="263"/>
      <c r="E222" s="263"/>
      <c r="F222" s="263"/>
      <c r="G222" s="351">
        <f t="shared" si="3"/>
        <v>0</v>
      </c>
    </row>
    <row r="223" ht="14.25" customHeight="1">
      <c r="A223" s="263"/>
      <c r="B223" s="263"/>
      <c r="C223" s="263"/>
      <c r="D223" s="263"/>
      <c r="E223" s="263"/>
      <c r="F223" s="263"/>
      <c r="G223" s="351">
        <f t="shared" si="3"/>
        <v>0</v>
      </c>
    </row>
    <row r="224" ht="14.25" customHeight="1">
      <c r="A224" s="263"/>
      <c r="B224" s="263"/>
      <c r="C224" s="263"/>
      <c r="D224" s="263"/>
      <c r="E224" s="263"/>
      <c r="F224" s="263"/>
      <c r="G224" s="351">
        <f t="shared" si="3"/>
        <v>0</v>
      </c>
    </row>
    <row r="225" ht="14.25" customHeight="1">
      <c r="A225" s="263"/>
      <c r="B225" s="263"/>
      <c r="C225" s="263"/>
      <c r="D225" s="263"/>
      <c r="E225" s="263"/>
      <c r="F225" s="263"/>
      <c r="G225" s="351">
        <f t="shared" si="3"/>
        <v>0</v>
      </c>
    </row>
    <row r="226" ht="14.25" customHeight="1">
      <c r="A226" s="263"/>
      <c r="B226" s="263"/>
      <c r="C226" s="263"/>
      <c r="D226" s="263"/>
      <c r="E226" s="263"/>
      <c r="F226" s="263"/>
      <c r="G226" s="351">
        <f t="shared" si="3"/>
        <v>0</v>
      </c>
    </row>
    <row r="227" ht="14.25" customHeight="1">
      <c r="A227" s="263"/>
      <c r="B227" s="263"/>
      <c r="C227" s="263"/>
      <c r="D227" s="263"/>
      <c r="E227" s="263"/>
      <c r="F227" s="263"/>
      <c r="G227" s="351">
        <f t="shared" si="3"/>
        <v>0</v>
      </c>
    </row>
    <row r="228" ht="14.25" customHeight="1">
      <c r="A228" s="263"/>
      <c r="B228" s="263"/>
      <c r="C228" s="263"/>
      <c r="D228" s="263"/>
      <c r="E228" s="263"/>
      <c r="F228" s="263"/>
      <c r="G228" s="351">
        <f t="shared" si="3"/>
        <v>0</v>
      </c>
    </row>
    <row r="229" ht="14.25" customHeight="1">
      <c r="A229" s="263"/>
      <c r="B229" s="263"/>
      <c r="C229" s="263"/>
      <c r="D229" s="263"/>
      <c r="E229" s="263"/>
      <c r="F229" s="263"/>
      <c r="G229" s="351">
        <f t="shared" si="3"/>
        <v>0</v>
      </c>
    </row>
    <row r="230" ht="14.25" customHeight="1">
      <c r="A230" s="263"/>
      <c r="B230" s="263"/>
      <c r="C230" s="263"/>
      <c r="D230" s="263"/>
      <c r="E230" s="263"/>
      <c r="F230" s="263"/>
      <c r="G230" s="351">
        <f t="shared" si="3"/>
        <v>0</v>
      </c>
    </row>
    <row r="231" ht="14.25" customHeight="1">
      <c r="A231" s="263"/>
      <c r="B231" s="263"/>
      <c r="C231" s="263"/>
      <c r="D231" s="263"/>
      <c r="E231" s="263"/>
      <c r="F231" s="263"/>
      <c r="G231" s="351">
        <f t="shared" si="3"/>
        <v>0</v>
      </c>
    </row>
    <row r="232" ht="14.25" customHeight="1">
      <c r="A232" s="263"/>
      <c r="B232" s="263"/>
      <c r="C232" s="263"/>
      <c r="D232" s="263"/>
      <c r="E232" s="263"/>
      <c r="F232" s="263"/>
      <c r="G232" s="351">
        <f t="shared" si="3"/>
        <v>0</v>
      </c>
    </row>
    <row r="233" ht="14.25" customHeight="1">
      <c r="A233" s="263"/>
      <c r="B233" s="263"/>
      <c r="C233" s="263"/>
      <c r="D233" s="263"/>
      <c r="E233" s="263"/>
      <c r="F233" s="263"/>
      <c r="G233" s="351">
        <f t="shared" si="3"/>
        <v>0</v>
      </c>
    </row>
    <row r="234" ht="14.25" customHeight="1">
      <c r="A234" s="263"/>
      <c r="B234" s="263"/>
      <c r="C234" s="263"/>
      <c r="D234" s="263"/>
      <c r="E234" s="263"/>
      <c r="F234" s="263"/>
      <c r="G234" s="351">
        <f t="shared" si="3"/>
        <v>0</v>
      </c>
    </row>
    <row r="235" ht="14.25" customHeight="1">
      <c r="A235" s="263"/>
      <c r="B235" s="263"/>
      <c r="C235" s="263"/>
      <c r="D235" s="263"/>
      <c r="E235" s="263"/>
      <c r="F235" s="263"/>
      <c r="G235" s="351">
        <f t="shared" si="3"/>
        <v>0</v>
      </c>
    </row>
    <row r="236" ht="14.25" customHeight="1">
      <c r="A236" s="263"/>
      <c r="B236" s="263"/>
      <c r="C236" s="263"/>
      <c r="D236" s="263"/>
      <c r="E236" s="263"/>
      <c r="F236" s="263"/>
      <c r="G236" s="351">
        <f t="shared" si="3"/>
        <v>0</v>
      </c>
    </row>
    <row r="237" ht="14.25" customHeight="1">
      <c r="A237" s="263"/>
      <c r="B237" s="263"/>
      <c r="C237" s="263"/>
      <c r="D237" s="263"/>
      <c r="E237" s="263"/>
      <c r="F237" s="263"/>
      <c r="G237" s="351">
        <f t="shared" si="3"/>
        <v>0</v>
      </c>
    </row>
    <row r="238" ht="14.25" customHeight="1">
      <c r="A238" s="263"/>
      <c r="B238" s="263"/>
      <c r="C238" s="263"/>
      <c r="D238" s="263"/>
      <c r="E238" s="263"/>
      <c r="F238" s="263"/>
      <c r="G238" s="351">
        <f t="shared" si="3"/>
        <v>0</v>
      </c>
    </row>
    <row r="239" ht="14.25" customHeight="1">
      <c r="A239" s="263"/>
      <c r="B239" s="263"/>
      <c r="C239" s="263"/>
      <c r="D239" s="263"/>
      <c r="E239" s="263"/>
      <c r="F239" s="263"/>
      <c r="G239" s="351">
        <f t="shared" si="3"/>
        <v>0</v>
      </c>
    </row>
    <row r="240" ht="14.25" customHeight="1">
      <c r="A240" s="263"/>
      <c r="B240" s="263"/>
      <c r="C240" s="263"/>
      <c r="D240" s="263"/>
      <c r="E240" s="263"/>
      <c r="F240" s="263"/>
      <c r="G240" s="351">
        <f t="shared" si="3"/>
        <v>0</v>
      </c>
    </row>
    <row r="241" ht="14.25" customHeight="1">
      <c r="A241" s="263"/>
      <c r="B241" s="263"/>
      <c r="C241" s="263"/>
      <c r="D241" s="263"/>
      <c r="E241" s="263"/>
      <c r="F241" s="263"/>
      <c r="G241" s="351">
        <f t="shared" si="3"/>
        <v>0</v>
      </c>
    </row>
    <row r="242" ht="14.25" customHeight="1">
      <c r="A242" s="263"/>
      <c r="B242" s="263"/>
      <c r="C242" s="263"/>
      <c r="D242" s="263"/>
      <c r="E242" s="263"/>
      <c r="F242" s="263"/>
      <c r="G242" s="351">
        <f t="shared" si="3"/>
        <v>0</v>
      </c>
    </row>
    <row r="243" ht="14.25" customHeight="1">
      <c r="A243" s="263"/>
      <c r="B243" s="263"/>
      <c r="C243" s="263"/>
      <c r="D243" s="263"/>
      <c r="E243" s="263"/>
      <c r="F243" s="263"/>
      <c r="G243" s="351">
        <f t="shared" si="3"/>
        <v>0</v>
      </c>
    </row>
    <row r="244" ht="14.25" customHeight="1">
      <c r="A244" s="263"/>
      <c r="B244" s="263"/>
      <c r="C244" s="263"/>
      <c r="D244" s="263"/>
      <c r="E244" s="263"/>
      <c r="F244" s="263"/>
      <c r="G244" s="351">
        <f t="shared" si="3"/>
        <v>0</v>
      </c>
    </row>
    <row r="245" ht="14.25" customHeight="1">
      <c r="A245" s="263"/>
      <c r="B245" s="263"/>
      <c r="C245" s="263"/>
      <c r="D245" s="263"/>
      <c r="E245" s="263"/>
      <c r="F245" s="263"/>
      <c r="G245" s="351">
        <f t="shared" si="3"/>
        <v>0</v>
      </c>
    </row>
    <row r="246" ht="14.25" customHeight="1">
      <c r="A246" s="263"/>
      <c r="B246" s="263"/>
      <c r="C246" s="263"/>
      <c r="D246" s="263"/>
      <c r="E246" s="263"/>
      <c r="F246" s="263"/>
      <c r="G246" s="351">
        <f t="shared" si="3"/>
        <v>0</v>
      </c>
    </row>
    <row r="247" ht="14.25" customHeight="1">
      <c r="A247" s="263"/>
      <c r="B247" s="263"/>
      <c r="C247" s="263"/>
      <c r="D247" s="263"/>
      <c r="E247" s="263"/>
      <c r="F247" s="263"/>
      <c r="G247" s="351">
        <f t="shared" si="3"/>
        <v>0</v>
      </c>
    </row>
    <row r="248" ht="14.25" customHeight="1">
      <c r="A248" s="263"/>
      <c r="B248" s="263"/>
      <c r="C248" s="263"/>
      <c r="D248" s="263"/>
      <c r="E248" s="263"/>
      <c r="F248" s="263"/>
      <c r="G248" s="351">
        <f t="shared" si="3"/>
        <v>0</v>
      </c>
    </row>
    <row r="249" ht="14.25" customHeight="1">
      <c r="A249" s="263"/>
      <c r="B249" s="263"/>
      <c r="C249" s="263"/>
      <c r="D249" s="263"/>
      <c r="E249" s="263"/>
      <c r="F249" s="263"/>
      <c r="G249" s="351">
        <f t="shared" si="3"/>
        <v>0</v>
      </c>
    </row>
    <row r="250" ht="14.25" customHeight="1">
      <c r="A250" s="263"/>
      <c r="B250" s="263"/>
      <c r="C250" s="263"/>
      <c r="D250" s="263"/>
      <c r="E250" s="263"/>
      <c r="F250" s="263"/>
      <c r="G250" s="351">
        <f t="shared" si="3"/>
        <v>0</v>
      </c>
    </row>
    <row r="251" ht="14.25" customHeight="1">
      <c r="A251" s="263"/>
      <c r="B251" s="263"/>
      <c r="C251" s="263"/>
      <c r="D251" s="263"/>
      <c r="E251" s="263"/>
      <c r="F251" s="263"/>
      <c r="G251" s="351">
        <f t="shared" si="3"/>
        <v>0</v>
      </c>
    </row>
    <row r="252" ht="14.25" customHeight="1">
      <c r="A252" s="263"/>
      <c r="B252" s="263"/>
      <c r="C252" s="263"/>
      <c r="D252" s="263"/>
      <c r="E252" s="263"/>
      <c r="F252" s="263"/>
      <c r="G252" s="351">
        <f t="shared" si="3"/>
        <v>0</v>
      </c>
    </row>
    <row r="253" ht="14.25" customHeight="1">
      <c r="A253" s="263"/>
      <c r="B253" s="263"/>
      <c r="C253" s="263"/>
      <c r="D253" s="263"/>
      <c r="E253" s="263"/>
      <c r="F253" s="263"/>
      <c r="G253" s="351">
        <f t="shared" si="3"/>
        <v>0</v>
      </c>
    </row>
    <row r="254" ht="14.25" customHeight="1">
      <c r="A254" s="263"/>
      <c r="B254" s="263"/>
      <c r="C254" s="263"/>
      <c r="D254" s="263"/>
      <c r="E254" s="263"/>
      <c r="F254" s="263"/>
      <c r="G254" s="351">
        <f t="shared" si="3"/>
        <v>0</v>
      </c>
    </row>
    <row r="255" ht="14.25" customHeight="1">
      <c r="A255" s="263"/>
      <c r="B255" s="263"/>
      <c r="C255" s="263"/>
      <c r="D255" s="263"/>
      <c r="E255" s="263"/>
      <c r="F255" s="263"/>
      <c r="G255" s="351">
        <f t="shared" si="3"/>
        <v>0</v>
      </c>
    </row>
    <row r="256" ht="14.25" customHeight="1">
      <c r="A256" s="263"/>
      <c r="B256" s="263"/>
      <c r="C256" s="263"/>
      <c r="D256" s="263"/>
      <c r="E256" s="263"/>
      <c r="F256" s="263"/>
      <c r="G256" s="351">
        <f t="shared" si="3"/>
        <v>0</v>
      </c>
    </row>
    <row r="257" ht="14.25" customHeight="1">
      <c r="A257" s="263"/>
      <c r="B257" s="263"/>
      <c r="C257" s="263"/>
      <c r="D257" s="263"/>
      <c r="E257" s="263"/>
      <c r="F257" s="263"/>
      <c r="G257" s="351">
        <f t="shared" si="3"/>
        <v>0</v>
      </c>
    </row>
    <row r="258" ht="14.25" customHeight="1">
      <c r="A258" s="263"/>
      <c r="B258" s="263"/>
      <c r="C258" s="263"/>
      <c r="D258" s="263"/>
      <c r="E258" s="263"/>
      <c r="F258" s="263"/>
      <c r="G258" s="351">
        <f t="shared" si="3"/>
        <v>0</v>
      </c>
    </row>
    <row r="259" ht="14.25" customHeight="1">
      <c r="A259" s="263"/>
      <c r="B259" s="263"/>
      <c r="C259" s="263"/>
      <c r="D259" s="263"/>
      <c r="E259" s="263"/>
      <c r="F259" s="263"/>
      <c r="G259" s="351">
        <f t="shared" si="3"/>
        <v>0</v>
      </c>
    </row>
    <row r="260" ht="14.25" customHeight="1">
      <c r="A260" s="263"/>
      <c r="B260" s="263"/>
      <c r="C260" s="263"/>
      <c r="D260" s="263"/>
      <c r="E260" s="263"/>
      <c r="F260" s="263"/>
      <c r="G260" s="351">
        <f t="shared" si="3"/>
        <v>0</v>
      </c>
    </row>
    <row r="261" ht="14.25" customHeight="1">
      <c r="A261" s="263"/>
      <c r="B261" s="263"/>
      <c r="C261" s="263"/>
      <c r="D261" s="263"/>
      <c r="E261" s="263"/>
      <c r="F261" s="263"/>
      <c r="G261" s="351">
        <f t="shared" si="3"/>
        <v>0</v>
      </c>
    </row>
    <row r="262" ht="14.25" customHeight="1">
      <c r="A262" s="263"/>
      <c r="B262" s="263"/>
      <c r="C262" s="263"/>
      <c r="D262" s="263"/>
      <c r="E262" s="263"/>
      <c r="F262" s="263"/>
      <c r="G262" s="351">
        <f t="shared" si="3"/>
        <v>0</v>
      </c>
    </row>
    <row r="263" ht="14.25" customHeight="1">
      <c r="A263" s="263"/>
      <c r="B263" s="263"/>
      <c r="C263" s="263"/>
      <c r="D263" s="263"/>
      <c r="E263" s="263"/>
      <c r="F263" s="263"/>
      <c r="G263" s="351">
        <f t="shared" si="3"/>
        <v>0</v>
      </c>
    </row>
    <row r="264" ht="14.25" customHeight="1">
      <c r="A264" s="263"/>
      <c r="B264" s="263"/>
      <c r="C264" s="263"/>
      <c r="D264" s="263"/>
      <c r="E264" s="263"/>
      <c r="F264" s="263"/>
      <c r="G264" s="351">
        <f t="shared" si="3"/>
        <v>0</v>
      </c>
    </row>
    <row r="265" ht="14.25" customHeight="1">
      <c r="A265" s="263"/>
      <c r="B265" s="263"/>
      <c r="C265" s="263"/>
      <c r="D265" s="263"/>
      <c r="E265" s="263"/>
      <c r="F265" s="263"/>
      <c r="G265" s="351">
        <f t="shared" si="3"/>
        <v>0</v>
      </c>
    </row>
    <row r="266" ht="14.25" customHeight="1">
      <c r="A266" s="263"/>
      <c r="B266" s="263"/>
      <c r="C266" s="263"/>
      <c r="D266" s="263"/>
      <c r="E266" s="263"/>
      <c r="F266" s="263"/>
      <c r="G266" s="351">
        <f t="shared" si="3"/>
        <v>0</v>
      </c>
    </row>
    <row r="267" ht="14.25" customHeight="1">
      <c r="A267" s="263"/>
      <c r="B267" s="263"/>
      <c r="C267" s="263"/>
      <c r="D267" s="263"/>
      <c r="E267" s="263"/>
      <c r="F267" s="263"/>
      <c r="G267" s="351">
        <f t="shared" si="3"/>
        <v>0</v>
      </c>
    </row>
    <row r="268" ht="14.25" customHeight="1">
      <c r="A268" s="263"/>
      <c r="B268" s="263"/>
      <c r="C268" s="263"/>
      <c r="D268" s="263"/>
      <c r="E268" s="263"/>
      <c r="F268" s="263"/>
      <c r="G268" s="351">
        <f t="shared" si="3"/>
        <v>0</v>
      </c>
    </row>
    <row r="269" ht="14.25" customHeight="1">
      <c r="A269" s="263"/>
      <c r="B269" s="263"/>
      <c r="C269" s="263"/>
      <c r="D269" s="263"/>
      <c r="E269" s="263"/>
      <c r="F269" s="263"/>
      <c r="G269" s="351">
        <f t="shared" si="3"/>
        <v>0</v>
      </c>
    </row>
    <row r="270" ht="14.25" customHeight="1">
      <c r="A270" s="263"/>
      <c r="B270" s="263"/>
      <c r="C270" s="263"/>
      <c r="D270" s="263"/>
      <c r="E270" s="263"/>
      <c r="F270" s="263"/>
      <c r="G270" s="351">
        <f t="shared" si="3"/>
        <v>0</v>
      </c>
    </row>
    <row r="271" ht="14.25" customHeight="1">
      <c r="A271" s="263"/>
      <c r="B271" s="263"/>
      <c r="C271" s="263"/>
      <c r="D271" s="263"/>
      <c r="E271" s="263"/>
      <c r="F271" s="263"/>
      <c r="G271" s="351">
        <f t="shared" si="3"/>
        <v>0</v>
      </c>
    </row>
    <row r="272" ht="14.25" customHeight="1">
      <c r="A272" s="263"/>
      <c r="B272" s="263"/>
      <c r="C272" s="263"/>
      <c r="D272" s="263"/>
      <c r="E272" s="263"/>
      <c r="F272" s="263"/>
      <c r="G272" s="351">
        <f t="shared" si="3"/>
        <v>0</v>
      </c>
    </row>
    <row r="273" ht="14.25" customHeight="1">
      <c r="A273" s="263"/>
      <c r="B273" s="263"/>
      <c r="C273" s="263"/>
      <c r="D273" s="263"/>
      <c r="E273" s="263"/>
      <c r="F273" s="263"/>
      <c r="G273" s="351">
        <f t="shared" si="3"/>
        <v>0</v>
      </c>
    </row>
    <row r="274" ht="14.25" customHeight="1">
      <c r="A274" s="263"/>
      <c r="B274" s="263"/>
      <c r="C274" s="263"/>
      <c r="D274" s="263"/>
      <c r="E274" s="263"/>
      <c r="F274" s="263"/>
      <c r="G274" s="351">
        <f t="shared" si="3"/>
        <v>0</v>
      </c>
    </row>
    <row r="275" ht="14.25" customHeight="1">
      <c r="A275" s="263"/>
      <c r="B275" s="263"/>
      <c r="C275" s="263"/>
      <c r="D275" s="263"/>
      <c r="E275" s="263"/>
      <c r="F275" s="263"/>
      <c r="G275" s="351">
        <f t="shared" si="3"/>
        <v>0</v>
      </c>
    </row>
    <row r="276" ht="14.25" customHeight="1">
      <c r="A276" s="263"/>
      <c r="B276" s="263"/>
      <c r="C276" s="263"/>
      <c r="D276" s="263"/>
      <c r="E276" s="263"/>
      <c r="F276" s="263"/>
      <c r="G276" s="351">
        <f t="shared" si="3"/>
        <v>0</v>
      </c>
    </row>
    <row r="277" ht="14.25" customHeight="1">
      <c r="A277" s="263"/>
      <c r="B277" s="263"/>
      <c r="C277" s="263"/>
      <c r="D277" s="263"/>
      <c r="E277" s="263"/>
      <c r="F277" s="263"/>
      <c r="G277" s="351">
        <f t="shared" si="3"/>
        <v>0</v>
      </c>
    </row>
    <row r="278" ht="14.25" customHeight="1">
      <c r="A278" s="263"/>
      <c r="B278" s="263"/>
      <c r="C278" s="263"/>
      <c r="D278" s="263"/>
      <c r="E278" s="263"/>
      <c r="F278" s="263"/>
      <c r="G278" s="351">
        <f t="shared" si="3"/>
        <v>0</v>
      </c>
    </row>
    <row r="279" ht="14.25" customHeight="1">
      <c r="A279" s="263"/>
      <c r="B279" s="263"/>
      <c r="C279" s="263"/>
      <c r="D279" s="263"/>
      <c r="E279" s="263"/>
      <c r="F279" s="263"/>
      <c r="G279" s="351">
        <f t="shared" si="3"/>
        <v>0</v>
      </c>
    </row>
    <row r="280" ht="14.25" customHeight="1">
      <c r="A280" s="263"/>
      <c r="B280" s="263"/>
      <c r="C280" s="263"/>
      <c r="D280" s="263"/>
      <c r="E280" s="263"/>
      <c r="F280" s="263"/>
      <c r="G280" s="351">
        <f t="shared" si="3"/>
        <v>0</v>
      </c>
    </row>
    <row r="281" ht="14.25" customHeight="1">
      <c r="A281" s="263"/>
      <c r="B281" s="263"/>
      <c r="C281" s="263"/>
      <c r="D281" s="263"/>
      <c r="E281" s="263"/>
      <c r="F281" s="263"/>
      <c r="G281" s="351">
        <f t="shared" si="3"/>
        <v>0</v>
      </c>
    </row>
    <row r="282" ht="14.25" customHeight="1">
      <c r="A282" s="263"/>
      <c r="B282" s="263"/>
      <c r="C282" s="263"/>
      <c r="D282" s="263"/>
      <c r="E282" s="263"/>
      <c r="F282" s="263"/>
      <c r="G282" s="351">
        <f t="shared" si="3"/>
        <v>0</v>
      </c>
    </row>
    <row r="283" ht="14.25" customHeight="1">
      <c r="A283" s="263"/>
      <c r="B283" s="263"/>
      <c r="C283" s="263"/>
      <c r="D283" s="263"/>
      <c r="E283" s="263"/>
      <c r="F283" s="263"/>
      <c r="G283" s="351">
        <f t="shared" si="3"/>
        <v>0</v>
      </c>
    </row>
    <row r="284" ht="14.25" customHeight="1">
      <c r="A284" s="263"/>
      <c r="B284" s="263"/>
      <c r="C284" s="263"/>
      <c r="D284" s="263"/>
      <c r="E284" s="263"/>
      <c r="F284" s="263"/>
      <c r="G284" s="351">
        <f t="shared" si="3"/>
        <v>0</v>
      </c>
    </row>
    <row r="285" ht="14.25" customHeight="1">
      <c r="A285" s="263"/>
      <c r="B285" s="263"/>
      <c r="C285" s="263"/>
      <c r="D285" s="263"/>
      <c r="E285" s="263"/>
      <c r="F285" s="263"/>
      <c r="G285" s="351">
        <f t="shared" si="3"/>
        <v>0</v>
      </c>
    </row>
    <row r="286" ht="14.25" customHeight="1">
      <c r="A286" s="263"/>
      <c r="B286" s="263"/>
      <c r="C286" s="263"/>
      <c r="D286" s="263"/>
      <c r="E286" s="263"/>
      <c r="F286" s="263"/>
      <c r="G286" s="351">
        <f t="shared" si="3"/>
        <v>0</v>
      </c>
    </row>
    <row r="287" ht="14.25" customHeight="1">
      <c r="A287" s="263"/>
      <c r="B287" s="263"/>
      <c r="C287" s="263"/>
      <c r="D287" s="263"/>
      <c r="E287" s="263"/>
      <c r="F287" s="263"/>
      <c r="G287" s="351">
        <f t="shared" si="3"/>
        <v>0</v>
      </c>
    </row>
    <row r="288" ht="14.25" customHeight="1">
      <c r="A288" s="263"/>
      <c r="B288" s="263"/>
      <c r="C288" s="263"/>
      <c r="D288" s="263"/>
      <c r="E288" s="263"/>
      <c r="F288" s="263"/>
      <c r="G288" s="351">
        <f t="shared" si="3"/>
        <v>0</v>
      </c>
    </row>
    <row r="289" ht="14.25" customHeight="1">
      <c r="A289" s="263"/>
      <c r="B289" s="263"/>
      <c r="C289" s="263"/>
      <c r="D289" s="263"/>
      <c r="E289" s="263"/>
      <c r="F289" s="263"/>
      <c r="G289" s="351">
        <f t="shared" si="3"/>
        <v>0</v>
      </c>
    </row>
    <row r="290" ht="14.25" customHeight="1">
      <c r="A290" s="263"/>
      <c r="B290" s="263"/>
      <c r="C290" s="263"/>
      <c r="D290" s="263"/>
      <c r="E290" s="263"/>
      <c r="F290" s="263"/>
      <c r="G290" s="351">
        <f t="shared" si="3"/>
        <v>0</v>
      </c>
    </row>
    <row r="291" ht="14.25" customHeight="1">
      <c r="A291" s="263"/>
      <c r="B291" s="263"/>
      <c r="C291" s="263"/>
      <c r="D291" s="263"/>
      <c r="E291" s="263"/>
      <c r="F291" s="263"/>
      <c r="G291" s="351">
        <f t="shared" si="3"/>
        <v>0</v>
      </c>
    </row>
    <row r="292" ht="14.25" customHeight="1">
      <c r="A292" s="263"/>
      <c r="B292" s="263"/>
      <c r="C292" s="263"/>
      <c r="D292" s="263"/>
      <c r="E292" s="263"/>
      <c r="F292" s="263"/>
      <c r="G292" s="351">
        <f t="shared" si="3"/>
        <v>0</v>
      </c>
    </row>
    <row r="293" ht="14.25" customHeight="1">
      <c r="A293" s="263"/>
      <c r="B293" s="263"/>
      <c r="C293" s="263"/>
      <c r="D293" s="263"/>
      <c r="E293" s="263"/>
      <c r="F293" s="263"/>
      <c r="G293" s="351">
        <f t="shared" si="3"/>
        <v>0</v>
      </c>
    </row>
    <row r="294" ht="14.25" customHeight="1">
      <c r="A294" s="263"/>
      <c r="B294" s="263"/>
      <c r="C294" s="263"/>
      <c r="D294" s="263"/>
      <c r="E294" s="263"/>
      <c r="F294" s="263"/>
      <c r="G294" s="351">
        <f t="shared" si="3"/>
        <v>0</v>
      </c>
    </row>
    <row r="295" ht="14.25" customHeight="1">
      <c r="A295" s="263"/>
      <c r="B295" s="263"/>
      <c r="C295" s="263"/>
      <c r="D295" s="263"/>
      <c r="E295" s="263"/>
      <c r="F295" s="263"/>
      <c r="G295" s="351">
        <f t="shared" si="3"/>
        <v>0</v>
      </c>
    </row>
    <row r="296" ht="14.25" customHeight="1">
      <c r="A296" s="263"/>
      <c r="B296" s="263"/>
      <c r="C296" s="263"/>
      <c r="D296" s="263"/>
      <c r="E296" s="263"/>
      <c r="F296" s="263"/>
      <c r="G296" s="351">
        <f t="shared" si="3"/>
        <v>0</v>
      </c>
    </row>
    <row r="297" ht="14.25" customHeight="1">
      <c r="A297" s="263"/>
      <c r="B297" s="263"/>
      <c r="C297" s="263"/>
      <c r="D297" s="263"/>
      <c r="E297" s="263"/>
      <c r="F297" s="263"/>
      <c r="G297" s="351">
        <f t="shared" si="3"/>
        <v>0</v>
      </c>
    </row>
    <row r="298" ht="14.25" customHeight="1">
      <c r="A298" s="263"/>
      <c r="B298" s="263"/>
      <c r="C298" s="263"/>
      <c r="D298" s="263"/>
      <c r="E298" s="263"/>
      <c r="F298" s="263"/>
      <c r="G298" s="351">
        <f t="shared" si="3"/>
        <v>0</v>
      </c>
    </row>
    <row r="299" ht="14.25" customHeight="1">
      <c r="A299" s="263"/>
      <c r="B299" s="263"/>
      <c r="C299" s="263"/>
      <c r="D299" s="263"/>
      <c r="E299" s="263"/>
      <c r="F299" s="263"/>
      <c r="G299" s="351">
        <f t="shared" si="3"/>
        <v>0</v>
      </c>
    </row>
    <row r="300" ht="14.25" customHeight="1">
      <c r="A300" s="263"/>
      <c r="B300" s="263"/>
      <c r="C300" s="263"/>
      <c r="D300" s="263"/>
      <c r="E300" s="263"/>
      <c r="F300" s="263"/>
      <c r="G300" s="351">
        <f t="shared" si="3"/>
        <v>0</v>
      </c>
    </row>
    <row r="301" ht="14.25" customHeight="1">
      <c r="A301" s="263"/>
      <c r="B301" s="263"/>
      <c r="C301" s="263"/>
      <c r="D301" s="263"/>
      <c r="E301" s="263"/>
      <c r="F301" s="263"/>
      <c r="G301" s="351">
        <f t="shared" si="3"/>
        <v>0</v>
      </c>
    </row>
    <row r="302" ht="14.25" customHeight="1">
      <c r="A302" s="263"/>
      <c r="B302" s="263"/>
      <c r="C302" s="263"/>
      <c r="D302" s="263"/>
      <c r="E302" s="263"/>
      <c r="F302" s="263"/>
      <c r="G302" s="351">
        <f t="shared" si="3"/>
        <v>0</v>
      </c>
    </row>
    <row r="303" ht="14.25" customHeight="1">
      <c r="A303" s="263"/>
      <c r="B303" s="263"/>
      <c r="C303" s="263"/>
      <c r="D303" s="263"/>
      <c r="E303" s="263"/>
      <c r="F303" s="263"/>
      <c r="G303" s="351">
        <f t="shared" si="3"/>
        <v>0</v>
      </c>
    </row>
    <row r="304" ht="14.25" customHeight="1">
      <c r="A304" s="263"/>
      <c r="B304" s="263"/>
      <c r="C304" s="263"/>
      <c r="D304" s="263"/>
      <c r="E304" s="263"/>
      <c r="F304" s="263"/>
      <c r="G304" s="351">
        <f t="shared" si="3"/>
        <v>0</v>
      </c>
    </row>
    <row r="305" ht="14.25" customHeight="1">
      <c r="A305" s="263"/>
      <c r="B305" s="263"/>
      <c r="C305" s="263"/>
      <c r="D305" s="263"/>
      <c r="E305" s="263"/>
      <c r="F305" s="263"/>
      <c r="G305" s="351">
        <f t="shared" si="3"/>
        <v>0</v>
      </c>
    </row>
    <row r="306" ht="14.25" customHeight="1">
      <c r="A306" s="263"/>
      <c r="B306" s="263"/>
      <c r="C306" s="263"/>
      <c r="D306" s="263"/>
      <c r="E306" s="263"/>
      <c r="F306" s="263"/>
      <c r="G306" s="351">
        <f t="shared" si="3"/>
        <v>0</v>
      </c>
    </row>
    <row r="307" ht="14.25" customHeight="1">
      <c r="A307" s="263"/>
      <c r="B307" s="263"/>
      <c r="C307" s="263"/>
      <c r="D307" s="263"/>
      <c r="E307" s="263"/>
      <c r="F307" s="263"/>
      <c r="G307" s="351">
        <f t="shared" si="3"/>
        <v>0</v>
      </c>
    </row>
    <row r="308" ht="14.25" customHeight="1">
      <c r="A308" s="263"/>
      <c r="B308" s="263"/>
      <c r="C308" s="263"/>
      <c r="D308" s="263"/>
      <c r="E308" s="263"/>
      <c r="F308" s="263"/>
      <c r="G308" s="351">
        <f t="shared" si="3"/>
        <v>0</v>
      </c>
    </row>
    <row r="309" ht="14.25" customHeight="1">
      <c r="A309" s="263"/>
      <c r="B309" s="263"/>
      <c r="C309" s="263"/>
      <c r="D309" s="263"/>
      <c r="E309" s="263"/>
      <c r="F309" s="263"/>
      <c r="G309" s="351">
        <f t="shared" si="3"/>
        <v>0</v>
      </c>
    </row>
    <row r="310" ht="14.25" customHeight="1">
      <c r="A310" s="263"/>
      <c r="B310" s="263"/>
      <c r="C310" s="263"/>
      <c r="D310" s="263"/>
      <c r="E310" s="263"/>
      <c r="F310" s="263"/>
      <c r="G310" s="351">
        <f t="shared" si="3"/>
        <v>0</v>
      </c>
    </row>
    <row r="311" ht="14.25" customHeight="1">
      <c r="A311" s="263"/>
      <c r="B311" s="263"/>
      <c r="C311" s="263"/>
      <c r="D311" s="263"/>
      <c r="E311" s="263"/>
      <c r="F311" s="263"/>
      <c r="G311" s="351">
        <f t="shared" si="3"/>
        <v>0</v>
      </c>
    </row>
    <row r="312" ht="14.25" customHeight="1">
      <c r="A312" s="263"/>
      <c r="B312" s="263"/>
      <c r="C312" s="263"/>
      <c r="D312" s="263"/>
      <c r="E312" s="263"/>
      <c r="F312" s="263"/>
      <c r="G312" s="351">
        <f t="shared" si="3"/>
        <v>0</v>
      </c>
    </row>
    <row r="313" ht="14.25" customHeight="1">
      <c r="A313" s="263"/>
      <c r="B313" s="263"/>
      <c r="C313" s="263"/>
      <c r="D313" s="263"/>
      <c r="E313" s="263"/>
      <c r="F313" s="263"/>
      <c r="G313" s="351">
        <f t="shared" si="3"/>
        <v>0</v>
      </c>
    </row>
    <row r="314" ht="14.25" customHeight="1">
      <c r="A314" s="263"/>
      <c r="B314" s="263"/>
      <c r="C314" s="263"/>
      <c r="D314" s="263"/>
      <c r="E314" s="263"/>
      <c r="F314" s="263"/>
      <c r="G314" s="351">
        <f t="shared" si="3"/>
        <v>0</v>
      </c>
    </row>
    <row r="315" ht="14.25" customHeight="1">
      <c r="A315" s="263"/>
      <c r="B315" s="263"/>
      <c r="C315" s="263"/>
      <c r="D315" s="263"/>
      <c r="E315" s="263"/>
      <c r="F315" s="263"/>
      <c r="G315" s="351">
        <f t="shared" si="3"/>
        <v>0</v>
      </c>
    </row>
    <row r="316" ht="14.25" customHeight="1">
      <c r="A316" s="263"/>
      <c r="B316" s="263"/>
      <c r="C316" s="263"/>
      <c r="D316" s="263"/>
      <c r="E316" s="263"/>
      <c r="F316" s="263"/>
      <c r="G316" s="351">
        <f t="shared" si="3"/>
        <v>0</v>
      </c>
    </row>
    <row r="317" ht="14.25" customHeight="1">
      <c r="A317" s="263"/>
      <c r="B317" s="263"/>
      <c r="C317" s="263"/>
      <c r="D317" s="263"/>
      <c r="E317" s="263"/>
      <c r="F317" s="263"/>
      <c r="G317" s="351">
        <f t="shared" si="3"/>
        <v>0</v>
      </c>
    </row>
    <row r="318" ht="14.25" customHeight="1">
      <c r="A318" s="263"/>
      <c r="B318" s="263"/>
      <c r="C318" s="263"/>
      <c r="D318" s="263"/>
      <c r="E318" s="263"/>
      <c r="F318" s="263"/>
      <c r="G318" s="351">
        <f t="shared" si="3"/>
        <v>0</v>
      </c>
    </row>
    <row r="319" ht="14.25" customHeight="1">
      <c r="A319" s="263"/>
      <c r="B319" s="263"/>
      <c r="C319" s="263"/>
      <c r="D319" s="263"/>
      <c r="E319" s="263"/>
      <c r="F319" s="263"/>
      <c r="G319" s="351">
        <f t="shared" si="3"/>
        <v>0</v>
      </c>
    </row>
    <row r="320" ht="14.25" customHeight="1">
      <c r="A320" s="263"/>
      <c r="B320" s="263"/>
      <c r="C320" s="263"/>
      <c r="D320" s="263"/>
      <c r="E320" s="263"/>
      <c r="F320" s="263"/>
      <c r="G320" s="351">
        <f t="shared" si="3"/>
        <v>0</v>
      </c>
    </row>
    <row r="321" ht="14.25" customHeight="1">
      <c r="A321" s="263"/>
      <c r="B321" s="263"/>
      <c r="C321" s="263"/>
      <c r="D321" s="263"/>
      <c r="E321" s="263"/>
      <c r="F321" s="263"/>
      <c r="G321" s="351">
        <f t="shared" si="3"/>
        <v>0</v>
      </c>
    </row>
    <row r="322" ht="14.25" customHeight="1">
      <c r="A322" s="263"/>
      <c r="B322" s="263"/>
      <c r="C322" s="263"/>
      <c r="D322" s="263"/>
      <c r="E322" s="263"/>
      <c r="F322" s="263"/>
      <c r="G322" s="351">
        <f t="shared" si="3"/>
        <v>0</v>
      </c>
    </row>
    <row r="323" ht="14.25" customHeight="1">
      <c r="A323" s="263"/>
      <c r="B323" s="263"/>
      <c r="C323" s="263"/>
      <c r="D323" s="263"/>
      <c r="E323" s="263"/>
      <c r="F323" s="263"/>
      <c r="G323" s="351">
        <f t="shared" si="3"/>
        <v>0</v>
      </c>
    </row>
    <row r="324" ht="14.25" customHeight="1">
      <c r="A324" s="263"/>
      <c r="B324" s="263"/>
      <c r="C324" s="263"/>
      <c r="D324" s="263"/>
      <c r="E324" s="263"/>
      <c r="F324" s="263"/>
      <c r="G324" s="351">
        <f t="shared" si="3"/>
        <v>0</v>
      </c>
    </row>
    <row r="325" ht="14.25" customHeight="1">
      <c r="A325" s="263"/>
      <c r="B325" s="263"/>
      <c r="C325" s="263"/>
      <c r="D325" s="263"/>
      <c r="E325" s="263"/>
      <c r="F325" s="263"/>
      <c r="G325" s="351">
        <f t="shared" si="3"/>
        <v>0</v>
      </c>
    </row>
    <row r="326" ht="14.25" customHeight="1">
      <c r="A326" s="263"/>
      <c r="B326" s="263"/>
      <c r="C326" s="263"/>
      <c r="D326" s="263"/>
      <c r="E326" s="263"/>
      <c r="F326" s="263"/>
      <c r="G326" s="351">
        <f t="shared" si="3"/>
        <v>0</v>
      </c>
    </row>
    <row r="327" ht="14.25" customHeight="1">
      <c r="A327" s="263"/>
      <c r="B327" s="263"/>
      <c r="C327" s="263"/>
      <c r="D327" s="263"/>
      <c r="E327" s="263"/>
      <c r="F327" s="263"/>
      <c r="G327" s="351">
        <f t="shared" si="3"/>
        <v>0</v>
      </c>
    </row>
    <row r="328" ht="14.25" customHeight="1">
      <c r="A328" s="263"/>
      <c r="B328" s="263"/>
      <c r="C328" s="263"/>
      <c r="D328" s="263"/>
      <c r="E328" s="263"/>
      <c r="F328" s="263"/>
      <c r="G328" s="351">
        <f t="shared" si="3"/>
        <v>0</v>
      </c>
    </row>
    <row r="329" ht="14.25" customHeight="1">
      <c r="A329" s="263"/>
      <c r="B329" s="263"/>
      <c r="C329" s="263"/>
      <c r="D329" s="263"/>
      <c r="E329" s="263"/>
      <c r="F329" s="263"/>
      <c r="G329" s="351">
        <f t="shared" si="3"/>
        <v>0</v>
      </c>
    </row>
    <row r="330" ht="14.25" customHeight="1">
      <c r="A330" s="263"/>
      <c r="B330" s="263"/>
      <c r="C330" s="263"/>
      <c r="D330" s="263"/>
      <c r="E330" s="263"/>
      <c r="F330" s="263"/>
      <c r="G330" s="351">
        <f t="shared" si="3"/>
        <v>0</v>
      </c>
    </row>
    <row r="331" ht="14.25" customHeight="1">
      <c r="A331" s="263"/>
      <c r="B331" s="263"/>
      <c r="C331" s="263"/>
      <c r="D331" s="263"/>
      <c r="E331" s="263"/>
      <c r="F331" s="263"/>
      <c r="G331" s="351">
        <f t="shared" si="3"/>
        <v>0</v>
      </c>
    </row>
    <row r="332" ht="14.25" customHeight="1">
      <c r="A332" s="263"/>
      <c r="B332" s="263"/>
      <c r="C332" s="263"/>
      <c r="D332" s="263"/>
      <c r="E332" s="263"/>
      <c r="F332" s="263"/>
      <c r="G332" s="351">
        <f t="shared" si="3"/>
        <v>0</v>
      </c>
    </row>
    <row r="333" ht="14.25" customHeight="1">
      <c r="A333" s="263"/>
      <c r="B333" s="263"/>
      <c r="C333" s="263"/>
      <c r="D333" s="263"/>
      <c r="E333" s="263"/>
      <c r="F333" s="263"/>
      <c r="G333" s="351">
        <f t="shared" si="3"/>
        <v>0</v>
      </c>
    </row>
    <row r="334" ht="14.25" customHeight="1">
      <c r="A334" s="263"/>
      <c r="B334" s="263"/>
      <c r="C334" s="263"/>
      <c r="D334" s="263"/>
      <c r="E334" s="263"/>
      <c r="F334" s="263"/>
      <c r="G334" s="351">
        <f t="shared" si="3"/>
        <v>0</v>
      </c>
    </row>
    <row r="335" ht="14.25" customHeight="1">
      <c r="A335" s="263"/>
      <c r="B335" s="263"/>
      <c r="C335" s="263"/>
      <c r="D335" s="263"/>
      <c r="E335" s="263"/>
      <c r="F335" s="263"/>
      <c r="G335" s="351">
        <f t="shared" si="3"/>
        <v>0</v>
      </c>
    </row>
    <row r="336" ht="14.25" customHeight="1">
      <c r="A336" s="263"/>
      <c r="B336" s="263"/>
      <c r="C336" s="263"/>
      <c r="D336" s="263"/>
      <c r="E336" s="263"/>
      <c r="F336" s="263"/>
      <c r="G336" s="351">
        <f t="shared" si="3"/>
        <v>0</v>
      </c>
    </row>
    <row r="337" ht="14.25" customHeight="1">
      <c r="A337" s="263"/>
      <c r="B337" s="263"/>
      <c r="C337" s="263"/>
      <c r="D337" s="263"/>
      <c r="E337" s="263"/>
      <c r="F337" s="263"/>
      <c r="G337" s="351">
        <f t="shared" si="3"/>
        <v>0</v>
      </c>
    </row>
    <row r="338" ht="14.25" customHeight="1">
      <c r="A338" s="263"/>
      <c r="B338" s="263"/>
      <c r="C338" s="263"/>
      <c r="D338" s="263"/>
      <c r="E338" s="263"/>
      <c r="F338" s="263"/>
      <c r="G338" s="351">
        <f t="shared" si="3"/>
        <v>0</v>
      </c>
    </row>
    <row r="339" ht="14.25" customHeight="1">
      <c r="A339" s="263"/>
      <c r="B339" s="263"/>
      <c r="C339" s="263"/>
      <c r="D339" s="263"/>
      <c r="E339" s="263"/>
      <c r="F339" s="263"/>
      <c r="G339" s="351">
        <f t="shared" si="3"/>
        <v>0</v>
      </c>
    </row>
    <row r="340" ht="14.25" customHeight="1">
      <c r="A340" s="263"/>
      <c r="B340" s="263"/>
      <c r="C340" s="263"/>
      <c r="D340" s="263"/>
      <c r="E340" s="263"/>
      <c r="F340" s="263"/>
      <c r="G340" s="351">
        <f t="shared" si="3"/>
        <v>0</v>
      </c>
    </row>
    <row r="341" ht="14.25" customHeight="1">
      <c r="A341" s="263"/>
      <c r="B341" s="263"/>
      <c r="C341" s="263"/>
      <c r="D341" s="263"/>
      <c r="E341" s="263"/>
      <c r="F341" s="263"/>
      <c r="G341" s="351">
        <f t="shared" si="3"/>
        <v>0</v>
      </c>
    </row>
    <row r="342" ht="14.25" customHeight="1">
      <c r="A342" s="263"/>
      <c r="B342" s="263"/>
      <c r="C342" s="263"/>
      <c r="D342" s="263"/>
      <c r="E342" s="263"/>
      <c r="F342" s="263"/>
      <c r="G342" s="351">
        <f t="shared" si="3"/>
        <v>0</v>
      </c>
    </row>
    <row r="343" ht="14.25" customHeight="1">
      <c r="A343" s="263"/>
      <c r="B343" s="263"/>
      <c r="C343" s="263"/>
      <c r="D343" s="263"/>
      <c r="E343" s="263"/>
      <c r="F343" s="263"/>
      <c r="G343" s="351">
        <f t="shared" si="3"/>
        <v>0</v>
      </c>
    </row>
    <row r="344" ht="14.25" customHeight="1">
      <c r="A344" s="263"/>
      <c r="B344" s="263"/>
      <c r="C344" s="263"/>
      <c r="D344" s="263"/>
      <c r="E344" s="263"/>
      <c r="F344" s="263"/>
      <c r="G344" s="351">
        <f t="shared" si="3"/>
        <v>0</v>
      </c>
    </row>
    <row r="345" ht="14.25" customHeight="1">
      <c r="A345" s="263"/>
      <c r="B345" s="263"/>
      <c r="C345" s="263"/>
      <c r="D345" s="263"/>
      <c r="E345" s="263"/>
      <c r="F345" s="263"/>
      <c r="G345" s="351">
        <f t="shared" si="3"/>
        <v>0</v>
      </c>
    </row>
    <row r="346" ht="14.25" customHeight="1">
      <c r="A346" s="263"/>
      <c r="B346" s="263"/>
      <c r="C346" s="263"/>
      <c r="D346" s="263"/>
      <c r="E346" s="263"/>
      <c r="F346" s="263"/>
      <c r="G346" s="351">
        <f t="shared" si="3"/>
        <v>0</v>
      </c>
    </row>
    <row r="347" ht="14.25" customHeight="1">
      <c r="A347" s="263"/>
      <c r="B347" s="263"/>
      <c r="C347" s="263"/>
      <c r="D347" s="263"/>
      <c r="E347" s="263"/>
      <c r="F347" s="263"/>
      <c r="G347" s="351">
        <f t="shared" si="3"/>
        <v>0</v>
      </c>
    </row>
    <row r="348" ht="14.25" customHeight="1">
      <c r="A348" s="263"/>
      <c r="B348" s="263"/>
      <c r="C348" s="263"/>
      <c r="D348" s="263"/>
      <c r="E348" s="263"/>
      <c r="F348" s="263"/>
      <c r="G348" s="351">
        <f t="shared" si="3"/>
        <v>0</v>
      </c>
    </row>
    <row r="349" ht="14.25" customHeight="1">
      <c r="A349" s="263"/>
      <c r="B349" s="263"/>
      <c r="C349" s="263"/>
      <c r="D349" s="263"/>
      <c r="E349" s="263"/>
      <c r="F349" s="263"/>
      <c r="G349" s="351">
        <f t="shared" si="3"/>
        <v>0</v>
      </c>
    </row>
    <row r="350" ht="14.25" customHeight="1">
      <c r="A350" s="263"/>
      <c r="B350" s="263"/>
      <c r="C350" s="263"/>
      <c r="D350" s="263"/>
      <c r="E350" s="263"/>
      <c r="F350" s="263"/>
      <c r="G350" s="351">
        <f t="shared" si="3"/>
        <v>0</v>
      </c>
    </row>
    <row r="351" ht="14.25" customHeight="1">
      <c r="A351" s="263"/>
      <c r="B351" s="263"/>
      <c r="C351" s="263"/>
      <c r="D351" s="263"/>
      <c r="E351" s="263"/>
      <c r="F351" s="263"/>
      <c r="G351" s="351">
        <f t="shared" si="3"/>
        <v>0</v>
      </c>
    </row>
    <row r="352" ht="14.25" customHeight="1">
      <c r="A352" s="263"/>
      <c r="B352" s="263"/>
      <c r="C352" s="263"/>
      <c r="D352" s="263"/>
      <c r="E352" s="263"/>
      <c r="F352" s="263"/>
      <c r="G352" s="351">
        <f t="shared" si="3"/>
        <v>0</v>
      </c>
    </row>
    <row r="353" ht="14.25" customHeight="1">
      <c r="A353" s="263"/>
      <c r="B353" s="263"/>
      <c r="C353" s="263"/>
      <c r="D353" s="263"/>
      <c r="E353" s="263"/>
      <c r="F353" s="263"/>
      <c r="G353" s="351">
        <f t="shared" si="3"/>
        <v>0</v>
      </c>
    </row>
    <row r="354" ht="14.25" customHeight="1">
      <c r="A354" s="263"/>
      <c r="B354" s="263"/>
      <c r="C354" s="263"/>
      <c r="D354" s="263"/>
      <c r="E354" s="263"/>
      <c r="F354" s="263"/>
      <c r="G354" s="351">
        <f t="shared" si="3"/>
        <v>0</v>
      </c>
    </row>
    <row r="355" ht="14.25" customHeight="1">
      <c r="A355" s="263"/>
      <c r="B355" s="263"/>
      <c r="C355" s="263"/>
      <c r="D355" s="263"/>
      <c r="E355" s="263"/>
      <c r="F355" s="263"/>
      <c r="G355" s="351">
        <f t="shared" si="3"/>
        <v>0</v>
      </c>
    </row>
    <row r="356" ht="14.25" customHeight="1">
      <c r="A356" s="263"/>
      <c r="B356" s="263"/>
      <c r="C356" s="263"/>
      <c r="D356" s="263"/>
      <c r="E356" s="263"/>
      <c r="F356" s="263"/>
      <c r="G356" s="351">
        <f t="shared" si="3"/>
        <v>0</v>
      </c>
    </row>
    <row r="357" ht="14.25" customHeight="1">
      <c r="A357" s="263"/>
      <c r="B357" s="263"/>
      <c r="C357" s="263"/>
      <c r="D357" s="263"/>
      <c r="E357" s="263"/>
      <c r="F357" s="263"/>
      <c r="G357" s="351">
        <f t="shared" si="3"/>
        <v>0</v>
      </c>
    </row>
    <row r="358" ht="14.25" customHeight="1">
      <c r="A358" s="263"/>
      <c r="B358" s="263"/>
      <c r="C358" s="263"/>
      <c r="D358" s="263"/>
      <c r="E358" s="263"/>
      <c r="F358" s="263"/>
      <c r="G358" s="351">
        <f t="shared" si="3"/>
        <v>0</v>
      </c>
    </row>
    <row r="359" ht="14.25" customHeight="1">
      <c r="A359" s="263"/>
      <c r="B359" s="263"/>
      <c r="C359" s="263"/>
      <c r="D359" s="263"/>
      <c r="E359" s="263"/>
      <c r="F359" s="263"/>
      <c r="G359" s="351">
        <f t="shared" si="3"/>
        <v>0</v>
      </c>
    </row>
    <row r="360" ht="14.25" customHeight="1">
      <c r="A360" s="263"/>
      <c r="B360" s="263"/>
      <c r="C360" s="263"/>
      <c r="D360" s="263"/>
      <c r="E360" s="263"/>
      <c r="F360" s="263"/>
      <c r="G360" s="351">
        <f t="shared" si="3"/>
        <v>0</v>
      </c>
    </row>
    <row r="361" ht="14.25" customHeight="1">
      <c r="A361" s="263"/>
      <c r="B361" s="263"/>
      <c r="C361" s="263"/>
      <c r="D361" s="263"/>
      <c r="E361" s="263"/>
      <c r="F361" s="263"/>
      <c r="G361" s="351">
        <f t="shared" si="3"/>
        <v>0</v>
      </c>
    </row>
    <row r="362" ht="14.25" customHeight="1">
      <c r="A362" s="263"/>
      <c r="B362" s="263"/>
      <c r="C362" s="263"/>
      <c r="D362" s="263"/>
      <c r="E362" s="263"/>
      <c r="F362" s="263"/>
      <c r="G362" s="351">
        <f t="shared" si="3"/>
        <v>0</v>
      </c>
    </row>
    <row r="363" ht="14.25" customHeight="1">
      <c r="A363" s="263"/>
      <c r="B363" s="263"/>
      <c r="C363" s="263"/>
      <c r="D363" s="263"/>
      <c r="E363" s="263"/>
      <c r="F363" s="263"/>
      <c r="G363" s="351">
        <f t="shared" si="3"/>
        <v>0</v>
      </c>
    </row>
    <row r="364" ht="14.25" customHeight="1">
      <c r="A364" s="263"/>
      <c r="B364" s="263"/>
      <c r="C364" s="263"/>
      <c r="D364" s="263"/>
      <c r="E364" s="263"/>
      <c r="F364" s="263"/>
      <c r="G364" s="351">
        <f t="shared" si="3"/>
        <v>0</v>
      </c>
    </row>
    <row r="365" ht="14.25" customHeight="1">
      <c r="A365" s="263"/>
      <c r="B365" s="263"/>
      <c r="C365" s="263"/>
      <c r="D365" s="263"/>
      <c r="E365" s="263"/>
      <c r="F365" s="263"/>
      <c r="G365" s="351">
        <f t="shared" si="3"/>
        <v>0</v>
      </c>
    </row>
    <row r="366" ht="14.25" customHeight="1">
      <c r="A366" s="263"/>
      <c r="B366" s="263"/>
      <c r="C366" s="263"/>
      <c r="D366" s="263"/>
      <c r="E366" s="263"/>
      <c r="F366" s="263"/>
      <c r="G366" s="351">
        <f t="shared" si="3"/>
        <v>0</v>
      </c>
    </row>
    <row r="367" ht="14.25" customHeight="1">
      <c r="A367" s="263"/>
      <c r="B367" s="263"/>
      <c r="C367" s="263"/>
      <c r="D367" s="263"/>
      <c r="E367" s="263"/>
      <c r="F367" s="263"/>
      <c r="G367" s="351">
        <f t="shared" si="3"/>
        <v>0</v>
      </c>
    </row>
    <row r="368" ht="14.25" customHeight="1">
      <c r="A368" s="263"/>
      <c r="B368" s="263"/>
      <c r="C368" s="263"/>
      <c r="D368" s="263"/>
      <c r="E368" s="263"/>
      <c r="F368" s="263"/>
      <c r="G368" s="351">
        <f t="shared" si="3"/>
        <v>0</v>
      </c>
    </row>
    <row r="369" ht="14.25" customHeight="1">
      <c r="A369" s="263"/>
      <c r="B369" s="263"/>
      <c r="C369" s="263"/>
      <c r="D369" s="263"/>
      <c r="E369" s="263"/>
      <c r="F369" s="263"/>
      <c r="G369" s="351">
        <f t="shared" si="3"/>
        <v>0</v>
      </c>
    </row>
    <row r="370" ht="14.25" customHeight="1">
      <c r="A370" s="263"/>
      <c r="B370" s="263"/>
      <c r="C370" s="263"/>
      <c r="D370" s="263"/>
      <c r="E370" s="263"/>
      <c r="F370" s="263"/>
      <c r="G370" s="351">
        <f t="shared" si="3"/>
        <v>0</v>
      </c>
    </row>
    <row r="371" ht="14.25" customHeight="1">
      <c r="A371" s="263"/>
      <c r="B371" s="263"/>
      <c r="C371" s="263"/>
      <c r="D371" s="263"/>
      <c r="E371" s="263"/>
      <c r="F371" s="263"/>
      <c r="G371" s="351">
        <f t="shared" si="3"/>
        <v>0</v>
      </c>
    </row>
    <row r="372" ht="14.25" customHeight="1">
      <c r="A372" s="263"/>
      <c r="B372" s="263"/>
      <c r="C372" s="263"/>
      <c r="D372" s="263"/>
      <c r="E372" s="263"/>
      <c r="F372" s="263"/>
      <c r="G372" s="351">
        <f t="shared" si="3"/>
        <v>0</v>
      </c>
    </row>
    <row r="373" ht="14.25" customHeight="1">
      <c r="A373" s="263"/>
      <c r="B373" s="263"/>
      <c r="C373" s="263"/>
      <c r="D373" s="263"/>
      <c r="E373" s="263"/>
      <c r="F373" s="263"/>
      <c r="G373" s="351">
        <f t="shared" si="3"/>
        <v>0</v>
      </c>
    </row>
    <row r="374" ht="14.25" customHeight="1">
      <c r="A374" s="263"/>
      <c r="B374" s="263"/>
      <c r="C374" s="263"/>
      <c r="D374" s="263"/>
      <c r="E374" s="263"/>
      <c r="F374" s="263"/>
      <c r="G374" s="351">
        <f t="shared" si="3"/>
        <v>0</v>
      </c>
    </row>
    <row r="375" ht="14.25" customHeight="1">
      <c r="A375" s="263"/>
      <c r="B375" s="263"/>
      <c r="C375" s="263"/>
      <c r="D375" s="263"/>
      <c r="E375" s="263"/>
      <c r="F375" s="263"/>
      <c r="G375" s="351">
        <f t="shared" si="3"/>
        <v>0</v>
      </c>
    </row>
    <row r="376" ht="14.25" customHeight="1">
      <c r="A376" s="263"/>
      <c r="B376" s="263"/>
      <c r="C376" s="263"/>
      <c r="D376" s="263"/>
      <c r="E376" s="263"/>
      <c r="F376" s="263"/>
      <c r="G376" s="351">
        <f t="shared" si="3"/>
        <v>0</v>
      </c>
    </row>
    <row r="377" ht="14.25" customHeight="1">
      <c r="A377" s="263"/>
      <c r="B377" s="263"/>
      <c r="C377" s="263"/>
      <c r="D377" s="263"/>
      <c r="E377" s="263"/>
      <c r="F377" s="263"/>
      <c r="G377" s="351">
        <f t="shared" si="3"/>
        <v>0</v>
      </c>
    </row>
    <row r="378" ht="14.25" customHeight="1">
      <c r="A378" s="263"/>
      <c r="B378" s="263"/>
      <c r="C378" s="263"/>
      <c r="D378" s="263"/>
      <c r="E378" s="263"/>
      <c r="F378" s="263"/>
      <c r="G378" s="351">
        <f t="shared" si="3"/>
        <v>0</v>
      </c>
    </row>
    <row r="379" ht="14.25" customHeight="1">
      <c r="A379" s="263"/>
      <c r="B379" s="263"/>
      <c r="C379" s="263"/>
      <c r="D379" s="263"/>
      <c r="E379" s="263"/>
      <c r="F379" s="263"/>
      <c r="G379" s="351">
        <f t="shared" si="3"/>
        <v>0</v>
      </c>
    </row>
    <row r="380" ht="14.25" customHeight="1">
      <c r="A380" s="263"/>
      <c r="B380" s="263"/>
      <c r="C380" s="263"/>
      <c r="D380" s="263"/>
      <c r="E380" s="263"/>
      <c r="F380" s="263"/>
      <c r="G380" s="351">
        <f t="shared" si="3"/>
        <v>0</v>
      </c>
    </row>
    <row r="381" ht="14.25" customHeight="1">
      <c r="A381" s="263"/>
      <c r="B381" s="263"/>
      <c r="C381" s="263"/>
      <c r="D381" s="263"/>
      <c r="E381" s="263"/>
      <c r="F381" s="263"/>
      <c r="G381" s="351">
        <f t="shared" si="3"/>
        <v>0</v>
      </c>
    </row>
    <row r="382" ht="14.25" customHeight="1">
      <c r="A382" s="263"/>
      <c r="B382" s="263"/>
      <c r="C382" s="263"/>
      <c r="D382" s="263"/>
      <c r="E382" s="263"/>
      <c r="F382" s="263"/>
      <c r="G382" s="351">
        <f t="shared" si="3"/>
        <v>0</v>
      </c>
    </row>
    <row r="383" ht="14.25" customHeight="1">
      <c r="A383" s="263"/>
      <c r="B383" s="263"/>
      <c r="C383" s="263"/>
      <c r="D383" s="263"/>
      <c r="E383" s="263"/>
      <c r="F383" s="263"/>
      <c r="G383" s="351">
        <f t="shared" si="3"/>
        <v>0</v>
      </c>
    </row>
    <row r="384" ht="14.25" customHeight="1">
      <c r="A384" s="263"/>
      <c r="B384" s="263"/>
      <c r="C384" s="263"/>
      <c r="D384" s="263"/>
      <c r="E384" s="263"/>
      <c r="F384" s="263"/>
      <c r="G384" s="351">
        <f t="shared" si="3"/>
        <v>0</v>
      </c>
    </row>
    <row r="385" ht="14.25" customHeight="1">
      <c r="A385" s="263"/>
      <c r="B385" s="263"/>
      <c r="C385" s="263"/>
      <c r="D385" s="263"/>
      <c r="E385" s="263"/>
      <c r="F385" s="263"/>
      <c r="G385" s="351">
        <f t="shared" si="3"/>
        <v>0</v>
      </c>
    </row>
    <row r="386" ht="14.25" customHeight="1">
      <c r="A386" s="263"/>
      <c r="B386" s="263"/>
      <c r="C386" s="263"/>
      <c r="D386" s="263"/>
      <c r="E386" s="263"/>
      <c r="F386" s="263"/>
      <c r="G386" s="351">
        <f t="shared" si="3"/>
        <v>0</v>
      </c>
    </row>
    <row r="387" ht="14.25" customHeight="1">
      <c r="A387" s="263"/>
      <c r="B387" s="263"/>
      <c r="C387" s="263"/>
      <c r="D387" s="263"/>
      <c r="E387" s="263"/>
      <c r="F387" s="263"/>
      <c r="G387" s="351">
        <f t="shared" si="3"/>
        <v>0</v>
      </c>
    </row>
    <row r="388" ht="14.25" customHeight="1">
      <c r="A388" s="263"/>
      <c r="B388" s="263"/>
      <c r="C388" s="263"/>
      <c r="D388" s="263"/>
      <c r="E388" s="263"/>
      <c r="F388" s="263"/>
      <c r="G388" s="351">
        <f t="shared" si="3"/>
        <v>0</v>
      </c>
    </row>
    <row r="389" ht="14.25" customHeight="1">
      <c r="A389" s="263"/>
      <c r="B389" s="263"/>
      <c r="C389" s="263"/>
      <c r="D389" s="263"/>
      <c r="E389" s="263"/>
      <c r="F389" s="263"/>
      <c r="G389" s="351">
        <f t="shared" si="3"/>
        <v>0</v>
      </c>
    </row>
    <row r="390" ht="14.25" customHeight="1">
      <c r="A390" s="263"/>
      <c r="B390" s="263"/>
      <c r="C390" s="263"/>
      <c r="D390" s="263"/>
      <c r="E390" s="263"/>
      <c r="F390" s="263"/>
      <c r="G390" s="351">
        <f t="shared" si="3"/>
        <v>0</v>
      </c>
    </row>
    <row r="391" ht="14.25" customHeight="1">
      <c r="A391" s="263"/>
      <c r="B391" s="263"/>
      <c r="C391" s="263"/>
      <c r="D391" s="263"/>
      <c r="E391" s="263"/>
      <c r="F391" s="263"/>
      <c r="G391" s="351">
        <f t="shared" si="3"/>
        <v>0</v>
      </c>
    </row>
    <row r="392" ht="14.25" customHeight="1">
      <c r="A392" s="263"/>
      <c r="B392" s="263"/>
      <c r="C392" s="263"/>
      <c r="D392" s="263"/>
      <c r="E392" s="263"/>
      <c r="F392" s="263"/>
      <c r="G392" s="351">
        <f t="shared" si="3"/>
        <v>0</v>
      </c>
    </row>
    <row r="393" ht="14.25" customHeight="1">
      <c r="A393" s="263"/>
      <c r="B393" s="263"/>
      <c r="C393" s="263"/>
      <c r="D393" s="263"/>
      <c r="E393" s="263"/>
      <c r="F393" s="263"/>
      <c r="G393" s="351">
        <f t="shared" si="3"/>
        <v>0</v>
      </c>
    </row>
    <row r="394" ht="14.25" customHeight="1">
      <c r="A394" s="263"/>
      <c r="B394" s="263"/>
      <c r="C394" s="263"/>
      <c r="D394" s="263"/>
      <c r="E394" s="263"/>
      <c r="F394" s="263"/>
      <c r="G394" s="351">
        <f t="shared" si="3"/>
        <v>0</v>
      </c>
    </row>
    <row r="395" ht="14.25" customHeight="1">
      <c r="A395" s="263"/>
      <c r="B395" s="263"/>
      <c r="C395" s="263"/>
      <c r="D395" s="263"/>
      <c r="E395" s="263"/>
      <c r="F395" s="263"/>
      <c r="G395" s="351">
        <f t="shared" si="3"/>
        <v>0</v>
      </c>
    </row>
    <row r="396" ht="14.25" customHeight="1">
      <c r="A396" s="263"/>
      <c r="B396" s="263"/>
      <c r="C396" s="263"/>
      <c r="D396" s="263"/>
      <c r="E396" s="263"/>
      <c r="F396" s="263"/>
      <c r="G396" s="351">
        <f t="shared" si="3"/>
        <v>0</v>
      </c>
    </row>
    <row r="397" ht="14.25" customHeight="1">
      <c r="A397" s="263"/>
      <c r="B397" s="263"/>
      <c r="C397" s="263"/>
      <c r="D397" s="263"/>
      <c r="E397" s="263"/>
      <c r="F397" s="263"/>
      <c r="G397" s="351">
        <f t="shared" si="3"/>
        <v>0</v>
      </c>
    </row>
    <row r="398" ht="14.25" customHeight="1">
      <c r="A398" s="263"/>
      <c r="B398" s="263"/>
      <c r="C398" s="263"/>
      <c r="D398" s="263"/>
      <c r="E398" s="263"/>
      <c r="F398" s="263"/>
      <c r="G398" s="351">
        <f t="shared" si="3"/>
        <v>0</v>
      </c>
    </row>
    <row r="399" ht="14.25" customHeight="1">
      <c r="A399" s="263"/>
      <c r="B399" s="263"/>
      <c r="C399" s="263"/>
      <c r="D399" s="263"/>
      <c r="E399" s="263"/>
      <c r="F399" s="263"/>
      <c r="G399" s="351">
        <f t="shared" si="3"/>
        <v>0</v>
      </c>
    </row>
    <row r="400" ht="14.25" customHeight="1">
      <c r="A400" s="263"/>
      <c r="B400" s="263"/>
      <c r="C400" s="263"/>
      <c r="D400" s="263"/>
      <c r="E400" s="263"/>
      <c r="F400" s="263"/>
      <c r="G400" s="351">
        <f t="shared" si="3"/>
        <v>0</v>
      </c>
    </row>
    <row r="401" ht="14.25" customHeight="1">
      <c r="A401" s="263"/>
      <c r="B401" s="263"/>
      <c r="C401" s="263"/>
      <c r="D401" s="263"/>
      <c r="E401" s="263"/>
      <c r="F401" s="263"/>
      <c r="G401" s="351">
        <f t="shared" si="3"/>
        <v>0</v>
      </c>
    </row>
    <row r="402" ht="14.25" customHeight="1">
      <c r="A402" s="263"/>
      <c r="B402" s="263"/>
      <c r="C402" s="263"/>
      <c r="D402" s="263"/>
      <c r="E402" s="263"/>
      <c r="F402" s="263"/>
      <c r="G402" s="351">
        <f t="shared" si="3"/>
        <v>0</v>
      </c>
    </row>
    <row r="403" ht="14.25" customHeight="1">
      <c r="A403" s="263"/>
      <c r="B403" s="263"/>
      <c r="C403" s="263"/>
      <c r="D403" s="263"/>
      <c r="E403" s="263"/>
      <c r="F403" s="263"/>
      <c r="G403" s="351">
        <f t="shared" si="3"/>
        <v>0</v>
      </c>
    </row>
    <row r="404" ht="14.25" customHeight="1">
      <c r="A404" s="263"/>
      <c r="B404" s="263"/>
      <c r="C404" s="263"/>
      <c r="D404" s="263"/>
      <c r="E404" s="263"/>
      <c r="F404" s="263"/>
      <c r="G404" s="351">
        <f t="shared" si="3"/>
        <v>0</v>
      </c>
    </row>
    <row r="405" ht="14.25" customHeight="1">
      <c r="A405" s="263"/>
      <c r="B405" s="263"/>
      <c r="C405" s="263"/>
      <c r="D405" s="263"/>
      <c r="E405" s="263"/>
      <c r="F405" s="263"/>
      <c r="G405" s="351">
        <f t="shared" si="3"/>
        <v>0</v>
      </c>
    </row>
    <row r="406" ht="14.25" customHeight="1">
      <c r="A406" s="263"/>
      <c r="B406" s="263"/>
      <c r="C406" s="263"/>
      <c r="D406" s="263"/>
      <c r="E406" s="263"/>
      <c r="F406" s="263"/>
      <c r="G406" s="351">
        <f t="shared" si="3"/>
        <v>0</v>
      </c>
    </row>
    <row r="407" ht="14.25" customHeight="1">
      <c r="A407" s="263"/>
      <c r="B407" s="263"/>
      <c r="C407" s="263"/>
      <c r="D407" s="263"/>
      <c r="E407" s="263"/>
      <c r="F407" s="263"/>
      <c r="G407" s="351">
        <f t="shared" si="3"/>
        <v>0</v>
      </c>
    </row>
    <row r="408" ht="14.25" customHeight="1">
      <c r="A408" s="263"/>
      <c r="B408" s="263"/>
      <c r="C408" s="263"/>
      <c r="D408" s="263"/>
      <c r="E408" s="263"/>
      <c r="F408" s="263"/>
      <c r="G408" s="351">
        <f t="shared" si="3"/>
        <v>0</v>
      </c>
    </row>
    <row r="409" ht="14.25" customHeight="1">
      <c r="A409" s="263"/>
      <c r="B409" s="263"/>
      <c r="C409" s="263"/>
      <c r="D409" s="263"/>
      <c r="E409" s="263"/>
      <c r="F409" s="263"/>
      <c r="G409" s="351">
        <f t="shared" si="3"/>
        <v>0</v>
      </c>
    </row>
    <row r="410" ht="14.25" customHeight="1">
      <c r="A410" s="263"/>
      <c r="B410" s="263"/>
      <c r="C410" s="263"/>
      <c r="D410" s="263"/>
      <c r="E410" s="263"/>
      <c r="F410" s="263"/>
      <c r="G410" s="351">
        <f t="shared" si="3"/>
        <v>0</v>
      </c>
    </row>
    <row r="411" ht="14.25" customHeight="1">
      <c r="A411" s="263"/>
      <c r="B411" s="263"/>
      <c r="C411" s="263"/>
      <c r="D411" s="263"/>
      <c r="E411" s="263"/>
      <c r="F411" s="263"/>
      <c r="G411" s="351">
        <f t="shared" si="3"/>
        <v>0</v>
      </c>
    </row>
    <row r="412" ht="14.25" customHeight="1">
      <c r="A412" s="263"/>
      <c r="B412" s="263"/>
      <c r="C412" s="263"/>
      <c r="D412" s="263"/>
      <c r="E412" s="263"/>
      <c r="F412" s="263"/>
      <c r="G412" s="351">
        <f t="shared" si="3"/>
        <v>0</v>
      </c>
    </row>
    <row r="413" ht="14.25" customHeight="1">
      <c r="A413" s="263"/>
      <c r="B413" s="263"/>
      <c r="C413" s="263"/>
      <c r="D413" s="263"/>
      <c r="E413" s="263"/>
      <c r="F413" s="263"/>
      <c r="G413" s="351">
        <f t="shared" si="3"/>
        <v>0</v>
      </c>
    </row>
    <row r="414" ht="14.25" customHeight="1">
      <c r="A414" s="263"/>
      <c r="B414" s="263"/>
      <c r="C414" s="263"/>
      <c r="D414" s="263"/>
      <c r="E414" s="263"/>
      <c r="F414" s="263"/>
      <c r="G414" s="351">
        <f t="shared" si="3"/>
        <v>0</v>
      </c>
    </row>
    <row r="415" ht="14.25" customHeight="1">
      <c r="A415" s="263"/>
      <c r="B415" s="263"/>
      <c r="C415" s="263"/>
      <c r="D415" s="263"/>
      <c r="E415" s="263"/>
      <c r="F415" s="263"/>
      <c r="G415" s="351">
        <f t="shared" si="3"/>
        <v>0</v>
      </c>
    </row>
    <row r="416" ht="14.25" customHeight="1">
      <c r="A416" s="263"/>
      <c r="B416" s="263"/>
      <c r="C416" s="263"/>
      <c r="D416" s="263"/>
      <c r="E416" s="263"/>
      <c r="F416" s="263"/>
      <c r="G416" s="351">
        <f t="shared" si="3"/>
        <v>0</v>
      </c>
    </row>
    <row r="417" ht="14.25" customHeight="1">
      <c r="A417" s="263"/>
      <c r="B417" s="263"/>
      <c r="C417" s="263"/>
      <c r="D417" s="263"/>
      <c r="E417" s="263"/>
      <c r="F417" s="263"/>
      <c r="G417" s="351">
        <f t="shared" si="3"/>
        <v>0</v>
      </c>
    </row>
    <row r="418" ht="14.25" customHeight="1">
      <c r="A418" s="263"/>
      <c r="B418" s="263"/>
      <c r="C418" s="263"/>
      <c r="D418" s="263"/>
      <c r="E418" s="263"/>
      <c r="F418" s="263"/>
      <c r="G418" s="351">
        <f t="shared" si="3"/>
        <v>0</v>
      </c>
    </row>
    <row r="419" ht="14.25" customHeight="1">
      <c r="A419" s="263"/>
      <c r="B419" s="263"/>
      <c r="C419" s="263"/>
      <c r="D419" s="263"/>
      <c r="E419" s="263"/>
      <c r="F419" s="263"/>
      <c r="G419" s="351">
        <f t="shared" si="3"/>
        <v>0</v>
      </c>
    </row>
    <row r="420" ht="14.25" customHeight="1">
      <c r="A420" s="263"/>
      <c r="B420" s="263"/>
      <c r="C420" s="263"/>
      <c r="D420" s="263"/>
      <c r="E420" s="263"/>
      <c r="F420" s="263"/>
      <c r="G420" s="351">
        <f t="shared" si="3"/>
        <v>0</v>
      </c>
    </row>
    <row r="421" ht="14.25" customHeight="1">
      <c r="A421" s="263"/>
      <c r="B421" s="263"/>
      <c r="C421" s="263"/>
      <c r="D421" s="263"/>
      <c r="E421" s="263"/>
      <c r="F421" s="263"/>
      <c r="G421" s="351">
        <f t="shared" si="3"/>
        <v>0</v>
      </c>
    </row>
    <row r="422" ht="14.25" customHeight="1">
      <c r="A422" s="263"/>
      <c r="B422" s="263"/>
      <c r="C422" s="263"/>
      <c r="D422" s="263"/>
      <c r="E422" s="263"/>
      <c r="F422" s="263"/>
      <c r="G422" s="351">
        <f t="shared" si="3"/>
        <v>0</v>
      </c>
    </row>
    <row r="423" ht="14.25" customHeight="1">
      <c r="A423" s="263"/>
      <c r="B423" s="263"/>
      <c r="C423" s="263"/>
      <c r="D423" s="263"/>
      <c r="E423" s="263"/>
      <c r="F423" s="263"/>
      <c r="G423" s="351">
        <f t="shared" si="3"/>
        <v>0</v>
      </c>
    </row>
    <row r="424" ht="14.25" customHeight="1">
      <c r="A424" s="263"/>
      <c r="B424" s="263"/>
      <c r="C424" s="263"/>
      <c r="D424" s="263"/>
      <c r="E424" s="263"/>
      <c r="F424" s="263"/>
      <c r="G424" s="351">
        <f t="shared" si="3"/>
        <v>0</v>
      </c>
    </row>
    <row r="425" ht="14.25" customHeight="1">
      <c r="A425" s="263"/>
      <c r="B425" s="263"/>
      <c r="C425" s="263"/>
      <c r="D425" s="263"/>
      <c r="E425" s="263"/>
      <c r="F425" s="263"/>
      <c r="G425" s="351">
        <f t="shared" si="3"/>
        <v>0</v>
      </c>
    </row>
    <row r="426" ht="14.25" customHeight="1">
      <c r="A426" s="263"/>
      <c r="B426" s="263"/>
      <c r="C426" s="263"/>
      <c r="D426" s="263"/>
      <c r="E426" s="263"/>
      <c r="F426" s="263"/>
      <c r="G426" s="351">
        <f t="shared" si="3"/>
        <v>0</v>
      </c>
    </row>
    <row r="427" ht="14.25" customHeight="1">
      <c r="A427" s="263"/>
      <c r="B427" s="263"/>
      <c r="C427" s="263"/>
      <c r="D427" s="263"/>
      <c r="E427" s="263"/>
      <c r="F427" s="263"/>
      <c r="G427" s="351">
        <f t="shared" si="3"/>
        <v>0</v>
      </c>
    </row>
    <row r="428" ht="14.25" customHeight="1">
      <c r="A428" s="263"/>
      <c r="B428" s="263"/>
      <c r="C428" s="263"/>
      <c r="D428" s="263"/>
      <c r="E428" s="263"/>
      <c r="F428" s="263"/>
      <c r="G428" s="351">
        <f t="shared" si="3"/>
        <v>0</v>
      </c>
    </row>
    <row r="429" ht="14.25" customHeight="1">
      <c r="A429" s="263"/>
      <c r="B429" s="263"/>
      <c r="C429" s="263"/>
      <c r="D429" s="263"/>
      <c r="E429" s="263"/>
      <c r="F429" s="263"/>
      <c r="G429" s="351">
        <f t="shared" si="3"/>
        <v>0</v>
      </c>
    </row>
    <row r="430" ht="14.25" customHeight="1">
      <c r="A430" s="263"/>
      <c r="B430" s="263"/>
      <c r="C430" s="263"/>
      <c r="D430" s="263"/>
      <c r="E430" s="263"/>
      <c r="F430" s="263"/>
      <c r="G430" s="351">
        <f t="shared" si="3"/>
        <v>0</v>
      </c>
    </row>
    <row r="431" ht="14.25" customHeight="1">
      <c r="A431" s="263"/>
      <c r="B431" s="263"/>
      <c r="C431" s="263"/>
      <c r="D431" s="263"/>
      <c r="E431" s="263"/>
      <c r="F431" s="263"/>
      <c r="G431" s="351">
        <f t="shared" si="3"/>
        <v>0</v>
      </c>
    </row>
    <row r="432" ht="14.25" customHeight="1">
      <c r="A432" s="263"/>
      <c r="B432" s="263"/>
      <c r="C432" s="263"/>
      <c r="D432" s="263"/>
      <c r="E432" s="263"/>
      <c r="F432" s="263"/>
      <c r="G432" s="351">
        <f t="shared" si="3"/>
        <v>0</v>
      </c>
    </row>
    <row r="433" ht="14.25" customHeight="1">
      <c r="A433" s="263"/>
      <c r="B433" s="263"/>
      <c r="C433" s="263"/>
      <c r="D433" s="263"/>
      <c r="E433" s="263"/>
      <c r="F433" s="263"/>
      <c r="G433" s="351">
        <f t="shared" si="3"/>
        <v>0</v>
      </c>
    </row>
    <row r="434" ht="14.25" customHeight="1">
      <c r="A434" s="263"/>
      <c r="B434" s="263"/>
      <c r="C434" s="263"/>
      <c r="D434" s="263"/>
      <c r="E434" s="263"/>
      <c r="F434" s="263"/>
      <c r="G434" s="351">
        <f t="shared" si="3"/>
        <v>0</v>
      </c>
    </row>
    <row r="435" ht="14.25" customHeight="1">
      <c r="A435" s="263"/>
      <c r="B435" s="263"/>
      <c r="C435" s="263"/>
      <c r="D435" s="263"/>
      <c r="E435" s="263"/>
      <c r="F435" s="263"/>
      <c r="G435" s="351">
        <f t="shared" si="3"/>
        <v>0</v>
      </c>
    </row>
    <row r="436" ht="14.25" customHeight="1">
      <c r="A436" s="263"/>
      <c r="B436" s="263"/>
      <c r="C436" s="263"/>
      <c r="D436" s="263"/>
      <c r="E436" s="263"/>
      <c r="F436" s="263"/>
      <c r="G436" s="351">
        <f t="shared" si="3"/>
        <v>0</v>
      </c>
    </row>
    <row r="437" ht="14.25" customHeight="1">
      <c r="A437" s="263"/>
      <c r="B437" s="263"/>
      <c r="C437" s="263"/>
      <c r="D437" s="263"/>
      <c r="E437" s="263"/>
      <c r="F437" s="263"/>
      <c r="G437" s="351">
        <f t="shared" si="3"/>
        <v>0</v>
      </c>
    </row>
    <row r="438" ht="14.25" customHeight="1">
      <c r="A438" s="263"/>
      <c r="B438" s="263"/>
      <c r="C438" s="263"/>
      <c r="D438" s="263"/>
      <c r="E438" s="263"/>
      <c r="F438" s="263"/>
      <c r="G438" s="351">
        <f t="shared" si="3"/>
        <v>0</v>
      </c>
    </row>
    <row r="439" ht="14.25" customHeight="1">
      <c r="A439" s="263"/>
      <c r="B439" s="263"/>
      <c r="C439" s="263"/>
      <c r="D439" s="263"/>
      <c r="E439" s="263"/>
      <c r="F439" s="263"/>
      <c r="G439" s="351">
        <f t="shared" si="3"/>
        <v>0</v>
      </c>
    </row>
    <row r="440" ht="14.25" customHeight="1">
      <c r="A440" s="263"/>
      <c r="B440" s="263"/>
      <c r="C440" s="263"/>
      <c r="D440" s="263"/>
      <c r="E440" s="263"/>
      <c r="F440" s="263"/>
      <c r="G440" s="351">
        <f t="shared" si="3"/>
        <v>0</v>
      </c>
    </row>
    <row r="441" ht="14.25" customHeight="1">
      <c r="A441" s="263"/>
      <c r="B441" s="263"/>
      <c r="C441" s="263"/>
      <c r="D441" s="263"/>
      <c r="E441" s="263"/>
      <c r="F441" s="263"/>
      <c r="G441" s="351">
        <f t="shared" si="3"/>
        <v>0</v>
      </c>
    </row>
    <row r="442" ht="14.25" customHeight="1">
      <c r="A442" s="263"/>
      <c r="B442" s="263"/>
      <c r="C442" s="263"/>
      <c r="D442" s="263"/>
      <c r="E442" s="263"/>
      <c r="F442" s="263"/>
      <c r="G442" s="351">
        <f t="shared" si="3"/>
        <v>0</v>
      </c>
    </row>
    <row r="443" ht="14.25" customHeight="1">
      <c r="A443" s="263"/>
      <c r="B443" s="263"/>
      <c r="C443" s="263"/>
      <c r="D443" s="263"/>
      <c r="E443" s="263"/>
      <c r="F443" s="263"/>
      <c r="G443" s="351">
        <f t="shared" si="3"/>
        <v>0</v>
      </c>
    </row>
    <row r="444" ht="14.25" customHeight="1">
      <c r="A444" s="263"/>
      <c r="B444" s="263"/>
      <c r="C444" s="263"/>
      <c r="D444" s="263"/>
      <c r="E444" s="263"/>
      <c r="F444" s="263"/>
      <c r="G444" s="351">
        <f t="shared" si="3"/>
        <v>0</v>
      </c>
    </row>
    <row r="445" ht="14.25" customHeight="1">
      <c r="A445" s="263"/>
      <c r="B445" s="263"/>
      <c r="C445" s="263"/>
      <c r="D445" s="263"/>
      <c r="E445" s="263"/>
      <c r="F445" s="263"/>
      <c r="G445" s="351">
        <f t="shared" si="3"/>
        <v>0</v>
      </c>
    </row>
    <row r="446" ht="14.25" customHeight="1">
      <c r="A446" s="263"/>
      <c r="B446" s="263"/>
      <c r="C446" s="263"/>
      <c r="D446" s="263"/>
      <c r="E446" s="263"/>
      <c r="F446" s="263"/>
      <c r="G446" s="351">
        <f t="shared" si="3"/>
        <v>0</v>
      </c>
    </row>
    <row r="447" ht="14.25" customHeight="1">
      <c r="A447" s="263"/>
      <c r="B447" s="263"/>
      <c r="C447" s="263"/>
      <c r="D447" s="263"/>
      <c r="E447" s="263"/>
      <c r="F447" s="263"/>
      <c r="G447" s="351">
        <f t="shared" si="3"/>
        <v>0</v>
      </c>
    </row>
    <row r="448" ht="14.25" customHeight="1">
      <c r="A448" s="263"/>
      <c r="B448" s="263"/>
      <c r="C448" s="263"/>
      <c r="D448" s="263"/>
      <c r="E448" s="263"/>
      <c r="F448" s="263"/>
      <c r="G448" s="351">
        <f t="shared" si="3"/>
        <v>0</v>
      </c>
    </row>
    <row r="449" ht="14.25" customHeight="1">
      <c r="A449" s="263"/>
      <c r="B449" s="263"/>
      <c r="C449" s="263"/>
      <c r="D449" s="263"/>
      <c r="E449" s="263"/>
      <c r="F449" s="263"/>
      <c r="G449" s="351">
        <f t="shared" si="3"/>
        <v>0</v>
      </c>
    </row>
    <row r="450" ht="14.25" customHeight="1">
      <c r="A450" s="263"/>
      <c r="B450" s="263"/>
      <c r="C450" s="263"/>
      <c r="D450" s="263"/>
      <c r="E450" s="263"/>
      <c r="F450" s="263"/>
      <c r="G450" s="351">
        <f t="shared" si="3"/>
        <v>0</v>
      </c>
    </row>
    <row r="451" ht="14.25" customHeight="1">
      <c r="A451" s="263"/>
      <c r="B451" s="263"/>
      <c r="C451" s="263"/>
      <c r="D451" s="263"/>
      <c r="E451" s="263"/>
      <c r="F451" s="263"/>
      <c r="G451" s="351">
        <f t="shared" si="3"/>
        <v>0</v>
      </c>
    </row>
    <row r="452" ht="14.25" customHeight="1">
      <c r="A452" s="263"/>
      <c r="B452" s="263"/>
      <c r="C452" s="263"/>
      <c r="D452" s="263"/>
      <c r="E452" s="263"/>
      <c r="F452" s="263"/>
      <c r="G452" s="351">
        <f t="shared" si="3"/>
        <v>0</v>
      </c>
    </row>
    <row r="453" ht="14.25" customHeight="1">
      <c r="A453" s="263"/>
      <c r="B453" s="263"/>
      <c r="C453" s="263"/>
      <c r="D453" s="263"/>
      <c r="E453" s="263"/>
      <c r="F453" s="263"/>
      <c r="G453" s="351">
        <f t="shared" si="3"/>
        <v>0</v>
      </c>
    </row>
    <row r="454" ht="14.25" customHeight="1">
      <c r="A454" s="263"/>
      <c r="B454" s="263"/>
      <c r="C454" s="263"/>
      <c r="D454" s="263"/>
      <c r="E454" s="263"/>
      <c r="F454" s="263"/>
      <c r="G454" s="351">
        <f t="shared" si="3"/>
        <v>0</v>
      </c>
    </row>
    <row r="455" ht="14.25" customHeight="1">
      <c r="A455" s="263"/>
      <c r="B455" s="263"/>
      <c r="C455" s="263"/>
      <c r="D455" s="263"/>
      <c r="E455" s="263"/>
      <c r="F455" s="263"/>
      <c r="G455" s="351">
        <f t="shared" si="3"/>
        <v>0</v>
      </c>
    </row>
    <row r="456" ht="14.25" customHeight="1">
      <c r="A456" s="263"/>
      <c r="B456" s="263"/>
      <c r="C456" s="263"/>
      <c r="D456" s="263"/>
      <c r="E456" s="263"/>
      <c r="F456" s="263"/>
      <c r="G456" s="351">
        <f t="shared" si="3"/>
        <v>0</v>
      </c>
    </row>
    <row r="457" ht="14.25" customHeight="1">
      <c r="A457" s="263"/>
      <c r="B457" s="263"/>
      <c r="C457" s="263"/>
      <c r="D457" s="263"/>
      <c r="E457" s="263"/>
      <c r="F457" s="263"/>
      <c r="G457" s="351">
        <f t="shared" si="3"/>
        <v>0</v>
      </c>
    </row>
    <row r="458" ht="14.25" customHeight="1">
      <c r="A458" s="263"/>
      <c r="B458" s="263"/>
      <c r="C458" s="263"/>
      <c r="D458" s="263"/>
      <c r="E458" s="263"/>
      <c r="F458" s="263"/>
      <c r="G458" s="351">
        <f t="shared" si="3"/>
        <v>0</v>
      </c>
    </row>
    <row r="459" ht="14.25" customHeight="1">
      <c r="A459" s="263"/>
      <c r="B459" s="263"/>
      <c r="C459" s="263"/>
      <c r="D459" s="263"/>
      <c r="E459" s="263"/>
      <c r="F459" s="263"/>
      <c r="G459" s="351">
        <f t="shared" si="3"/>
        <v>0</v>
      </c>
    </row>
    <row r="460" ht="14.25" customHeight="1">
      <c r="A460" s="263"/>
      <c r="B460" s="263"/>
      <c r="C460" s="263"/>
      <c r="D460" s="263"/>
      <c r="E460" s="263"/>
      <c r="F460" s="263"/>
      <c r="G460" s="351">
        <f t="shared" si="3"/>
        <v>0</v>
      </c>
    </row>
    <row r="461" ht="14.25" customHeight="1">
      <c r="A461" s="263"/>
      <c r="B461" s="263"/>
      <c r="C461" s="263"/>
      <c r="D461" s="263"/>
      <c r="E461" s="263"/>
      <c r="F461" s="263"/>
      <c r="G461" s="351">
        <f t="shared" si="3"/>
        <v>0</v>
      </c>
    </row>
    <row r="462" ht="14.25" customHeight="1">
      <c r="A462" s="263"/>
      <c r="B462" s="263"/>
      <c r="C462" s="263"/>
      <c r="D462" s="263"/>
      <c r="E462" s="263"/>
      <c r="F462" s="263"/>
      <c r="G462" s="351">
        <f t="shared" si="3"/>
        <v>0</v>
      </c>
    </row>
    <row r="463" ht="14.25" customHeight="1">
      <c r="A463" s="263"/>
      <c r="B463" s="263"/>
      <c r="C463" s="263"/>
      <c r="D463" s="263"/>
      <c r="E463" s="263"/>
      <c r="F463" s="263"/>
      <c r="G463" s="351">
        <f t="shared" si="3"/>
        <v>0</v>
      </c>
    </row>
    <row r="464" ht="14.25" customHeight="1">
      <c r="A464" s="263"/>
      <c r="B464" s="263"/>
      <c r="C464" s="263"/>
      <c r="D464" s="263"/>
      <c r="E464" s="263"/>
      <c r="F464" s="263"/>
      <c r="G464" s="351">
        <f t="shared" si="3"/>
        <v>0</v>
      </c>
    </row>
    <row r="465" ht="14.25" customHeight="1">
      <c r="A465" s="263"/>
      <c r="B465" s="263"/>
      <c r="C465" s="263"/>
      <c r="D465" s="263"/>
      <c r="E465" s="263"/>
      <c r="F465" s="263"/>
      <c r="G465" s="351">
        <f t="shared" si="3"/>
        <v>0</v>
      </c>
    </row>
    <row r="466" ht="14.25" customHeight="1">
      <c r="A466" s="263"/>
      <c r="B466" s="263"/>
      <c r="C466" s="263"/>
      <c r="D466" s="263"/>
      <c r="E466" s="263"/>
      <c r="F466" s="263"/>
      <c r="G466" s="351">
        <f t="shared" si="3"/>
        <v>0</v>
      </c>
    </row>
    <row r="467" ht="14.25" customHeight="1">
      <c r="A467" s="263"/>
      <c r="B467" s="263"/>
      <c r="C467" s="263"/>
      <c r="D467" s="263"/>
      <c r="E467" s="263"/>
      <c r="F467" s="263"/>
      <c r="G467" s="351">
        <f t="shared" si="3"/>
        <v>0</v>
      </c>
    </row>
    <row r="468" ht="14.25" customHeight="1">
      <c r="A468" s="263"/>
      <c r="B468" s="263"/>
      <c r="C468" s="263"/>
      <c r="D468" s="263"/>
      <c r="E468" s="263"/>
      <c r="F468" s="263"/>
      <c r="G468" s="351">
        <f t="shared" si="3"/>
        <v>0</v>
      </c>
    </row>
    <row r="469" ht="14.25" customHeight="1">
      <c r="A469" s="263"/>
      <c r="B469" s="263"/>
      <c r="C469" s="263"/>
      <c r="D469" s="263"/>
      <c r="E469" s="263"/>
      <c r="F469" s="263"/>
      <c r="G469" s="351">
        <f t="shared" si="3"/>
        <v>0</v>
      </c>
    </row>
    <row r="470" ht="14.25" customHeight="1">
      <c r="A470" s="263"/>
      <c r="B470" s="263"/>
      <c r="C470" s="263"/>
      <c r="D470" s="263"/>
      <c r="E470" s="263"/>
      <c r="F470" s="263"/>
      <c r="G470" s="351">
        <f t="shared" si="3"/>
        <v>0</v>
      </c>
    </row>
    <row r="471" ht="14.25" customHeight="1">
      <c r="A471" s="263"/>
      <c r="B471" s="263"/>
      <c r="C471" s="263"/>
      <c r="D471" s="263"/>
      <c r="E471" s="263"/>
      <c r="F471" s="263"/>
      <c r="G471" s="351">
        <f t="shared" si="3"/>
        <v>0</v>
      </c>
    </row>
    <row r="472" ht="14.25" customHeight="1">
      <c r="A472" s="263"/>
      <c r="B472" s="263"/>
      <c r="C472" s="263"/>
      <c r="D472" s="263"/>
      <c r="E472" s="263"/>
      <c r="F472" s="263"/>
      <c r="G472" s="351">
        <f t="shared" si="3"/>
        <v>0</v>
      </c>
    </row>
    <row r="473" ht="14.25" customHeight="1">
      <c r="A473" s="263"/>
      <c r="B473" s="263"/>
      <c r="C473" s="263"/>
      <c r="D473" s="263"/>
      <c r="E473" s="263"/>
      <c r="F473" s="263"/>
      <c r="G473" s="351">
        <f t="shared" si="3"/>
        <v>0</v>
      </c>
    </row>
    <row r="474" ht="14.25" customHeight="1">
      <c r="A474" s="263"/>
      <c r="B474" s="263"/>
      <c r="C474" s="263"/>
      <c r="D474" s="263"/>
      <c r="E474" s="263"/>
      <c r="F474" s="263"/>
      <c r="G474" s="351">
        <f t="shared" si="3"/>
        <v>0</v>
      </c>
    </row>
    <row r="475" ht="14.25" customHeight="1">
      <c r="A475" s="263"/>
      <c r="B475" s="263"/>
      <c r="C475" s="263"/>
      <c r="D475" s="263"/>
      <c r="E475" s="263"/>
      <c r="F475" s="263"/>
      <c r="G475" s="351">
        <f t="shared" si="3"/>
        <v>0</v>
      </c>
    </row>
    <row r="476" ht="14.25" customHeight="1">
      <c r="A476" s="263"/>
      <c r="B476" s="263"/>
      <c r="C476" s="263"/>
      <c r="D476" s="263"/>
      <c r="E476" s="263"/>
      <c r="F476" s="263"/>
      <c r="G476" s="351">
        <f t="shared" si="3"/>
        <v>0</v>
      </c>
    </row>
    <row r="477" ht="14.25" customHeight="1">
      <c r="A477" s="263"/>
      <c r="B477" s="263"/>
      <c r="C477" s="263"/>
      <c r="D477" s="263"/>
      <c r="E477" s="263"/>
      <c r="F477" s="263"/>
      <c r="G477" s="351">
        <f t="shared" si="3"/>
        <v>0</v>
      </c>
    </row>
    <row r="478" ht="14.25" customHeight="1">
      <c r="A478" s="263"/>
      <c r="B478" s="263"/>
      <c r="C478" s="263"/>
      <c r="D478" s="263"/>
      <c r="E478" s="263"/>
      <c r="F478" s="263"/>
      <c r="G478" s="351">
        <f t="shared" si="3"/>
        <v>0</v>
      </c>
    </row>
    <row r="479" ht="14.25" customHeight="1">
      <c r="A479" s="263"/>
      <c r="B479" s="263"/>
      <c r="C479" s="263"/>
      <c r="D479" s="263"/>
      <c r="E479" s="263"/>
      <c r="F479" s="263"/>
      <c r="G479" s="351">
        <f t="shared" si="3"/>
        <v>0</v>
      </c>
    </row>
    <row r="480" ht="14.25" customHeight="1">
      <c r="A480" s="263"/>
      <c r="B480" s="263"/>
      <c r="C480" s="263"/>
      <c r="D480" s="263"/>
      <c r="E480" s="263"/>
      <c r="F480" s="263"/>
      <c r="G480" s="351">
        <f t="shared" si="3"/>
        <v>0</v>
      </c>
    </row>
    <row r="481" ht="14.25" customHeight="1">
      <c r="A481" s="263"/>
      <c r="B481" s="263"/>
      <c r="C481" s="263"/>
      <c r="D481" s="263"/>
      <c r="E481" s="263"/>
      <c r="F481" s="263"/>
      <c r="G481" s="351">
        <f t="shared" si="3"/>
        <v>0</v>
      </c>
    </row>
    <row r="482" ht="14.25" customHeight="1">
      <c r="A482" s="263"/>
      <c r="B482" s="263"/>
      <c r="C482" s="263"/>
      <c r="D482" s="263"/>
      <c r="E482" s="263"/>
      <c r="F482" s="263"/>
      <c r="G482" s="351">
        <f t="shared" si="3"/>
        <v>0</v>
      </c>
    </row>
    <row r="483" ht="14.25" customHeight="1">
      <c r="A483" s="263"/>
      <c r="B483" s="263"/>
      <c r="C483" s="263"/>
      <c r="D483" s="263"/>
      <c r="E483" s="263"/>
      <c r="F483" s="263"/>
      <c r="G483" s="351">
        <f t="shared" si="3"/>
        <v>0</v>
      </c>
    </row>
    <row r="484" ht="14.25" customHeight="1">
      <c r="A484" s="263"/>
      <c r="B484" s="263"/>
      <c r="C484" s="263"/>
      <c r="D484" s="263"/>
      <c r="E484" s="263"/>
      <c r="F484" s="263"/>
      <c r="G484" s="351">
        <f t="shared" si="3"/>
        <v>0</v>
      </c>
    </row>
    <row r="485" ht="14.25" customHeight="1">
      <c r="A485" s="263"/>
      <c r="B485" s="263"/>
      <c r="C485" s="263"/>
      <c r="D485" s="263"/>
      <c r="E485" s="263"/>
      <c r="F485" s="263"/>
      <c r="G485" s="351">
        <f t="shared" si="3"/>
        <v>0</v>
      </c>
    </row>
    <row r="486" ht="14.25" customHeight="1">
      <c r="A486" s="263"/>
      <c r="B486" s="263"/>
      <c r="C486" s="263"/>
      <c r="D486" s="263"/>
      <c r="E486" s="263"/>
      <c r="F486" s="263"/>
      <c r="G486" s="351">
        <f t="shared" si="3"/>
        <v>0</v>
      </c>
    </row>
    <row r="487" ht="14.25" customHeight="1">
      <c r="A487" s="263"/>
      <c r="B487" s="263"/>
      <c r="C487" s="263"/>
      <c r="D487" s="263"/>
      <c r="E487" s="263"/>
      <c r="F487" s="263"/>
      <c r="G487" s="351">
        <f t="shared" si="3"/>
        <v>0</v>
      </c>
    </row>
    <row r="488" ht="14.25" customHeight="1">
      <c r="A488" s="263"/>
      <c r="B488" s="263"/>
      <c r="C488" s="263"/>
      <c r="D488" s="263"/>
      <c r="E488" s="263"/>
      <c r="F488" s="263"/>
      <c r="G488" s="351">
        <f t="shared" si="3"/>
        <v>0</v>
      </c>
    </row>
    <row r="489" ht="14.25" customHeight="1">
      <c r="A489" s="263"/>
      <c r="B489" s="263"/>
      <c r="C489" s="263"/>
      <c r="D489" s="263"/>
      <c r="E489" s="263"/>
      <c r="F489" s="263"/>
      <c r="G489" s="351">
        <f t="shared" si="3"/>
        <v>0</v>
      </c>
    </row>
    <row r="490" ht="14.25" customHeight="1">
      <c r="A490" s="263"/>
      <c r="B490" s="263"/>
      <c r="C490" s="263"/>
      <c r="D490" s="263"/>
      <c r="E490" s="263"/>
      <c r="F490" s="263"/>
      <c r="G490" s="351">
        <f t="shared" si="3"/>
        <v>0</v>
      </c>
    </row>
    <row r="491" ht="14.25" customHeight="1">
      <c r="A491" s="263"/>
      <c r="B491" s="263"/>
      <c r="C491" s="263"/>
      <c r="D491" s="263"/>
      <c r="E491" s="263"/>
      <c r="F491" s="263"/>
      <c r="G491" s="351">
        <f t="shared" si="3"/>
        <v>0</v>
      </c>
    </row>
    <row r="492" ht="14.25" customHeight="1">
      <c r="A492" s="263"/>
      <c r="B492" s="263"/>
      <c r="C492" s="263"/>
      <c r="D492" s="263"/>
      <c r="E492" s="263"/>
      <c r="F492" s="263"/>
      <c r="G492" s="351">
        <f t="shared" si="3"/>
        <v>0</v>
      </c>
    </row>
    <row r="493" ht="14.25" customHeight="1">
      <c r="A493" s="263"/>
      <c r="B493" s="263"/>
      <c r="C493" s="263"/>
      <c r="D493" s="263"/>
      <c r="E493" s="263"/>
      <c r="F493" s="263"/>
      <c r="G493" s="351">
        <f t="shared" si="3"/>
        <v>0</v>
      </c>
    </row>
    <row r="494" ht="14.25" customHeight="1">
      <c r="A494" s="263"/>
      <c r="B494" s="263"/>
      <c r="C494" s="263"/>
      <c r="D494" s="263"/>
      <c r="E494" s="263"/>
      <c r="F494" s="263"/>
      <c r="G494" s="351">
        <f t="shared" si="3"/>
        <v>0</v>
      </c>
    </row>
    <row r="495" ht="14.25" customHeight="1">
      <c r="A495" s="263"/>
      <c r="B495" s="263"/>
      <c r="C495" s="263"/>
      <c r="D495" s="263"/>
      <c r="E495" s="263"/>
      <c r="F495" s="263"/>
      <c r="G495" s="351">
        <f t="shared" si="3"/>
        <v>0</v>
      </c>
    </row>
    <row r="496" ht="14.25" customHeight="1">
      <c r="A496" s="263"/>
      <c r="B496" s="263"/>
      <c r="C496" s="263"/>
      <c r="D496" s="263"/>
      <c r="E496" s="263"/>
      <c r="F496" s="263"/>
      <c r="G496" s="351">
        <f t="shared" si="3"/>
        <v>0</v>
      </c>
    </row>
    <row r="497" ht="14.25" customHeight="1">
      <c r="A497" s="263"/>
      <c r="B497" s="263"/>
      <c r="C497" s="263"/>
      <c r="D497" s="263"/>
      <c r="E497" s="263"/>
      <c r="F497" s="263"/>
      <c r="G497" s="351">
        <f t="shared" si="3"/>
        <v>0</v>
      </c>
    </row>
    <row r="498" ht="14.25" customHeight="1">
      <c r="A498" s="263"/>
      <c r="B498" s="263"/>
      <c r="C498" s="263"/>
      <c r="D498" s="263"/>
      <c r="E498" s="263"/>
      <c r="F498" s="263"/>
      <c r="G498" s="351">
        <f t="shared" si="3"/>
        <v>0</v>
      </c>
    </row>
    <row r="499" ht="14.25" customHeight="1">
      <c r="A499" s="263"/>
      <c r="B499" s="263"/>
      <c r="C499" s="263"/>
      <c r="D499" s="263"/>
      <c r="E499" s="263"/>
      <c r="F499" s="263"/>
      <c r="G499" s="351">
        <f t="shared" si="3"/>
        <v>0</v>
      </c>
    </row>
    <row r="500" ht="14.25" customHeight="1">
      <c r="A500" s="263"/>
      <c r="B500" s="263"/>
      <c r="C500" s="263"/>
      <c r="D500" s="263"/>
      <c r="E500" s="263"/>
      <c r="F500" s="263"/>
      <c r="G500" s="351">
        <f t="shared" si="3"/>
        <v>0</v>
      </c>
    </row>
    <row r="501" ht="14.25" customHeight="1">
      <c r="A501" s="263"/>
      <c r="B501" s="263"/>
      <c r="C501" s="263"/>
      <c r="D501" s="263"/>
      <c r="E501" s="263"/>
      <c r="F501" s="263"/>
      <c r="G501" s="365">
        <f t="shared" si="3"/>
        <v>0</v>
      </c>
    </row>
    <row r="502" ht="14.25" customHeight="1">
      <c r="A502" s="263"/>
      <c r="B502" s="263"/>
      <c r="C502" s="263"/>
      <c r="D502" s="263"/>
      <c r="E502" s="263"/>
      <c r="F502" s="263"/>
    </row>
    <row r="503" ht="14.25" customHeight="1">
      <c r="A503" s="263"/>
      <c r="B503" s="263"/>
      <c r="C503" s="263"/>
      <c r="D503" s="263"/>
      <c r="E503" s="263"/>
      <c r="F503" s="263"/>
    </row>
    <row r="504" ht="14.25" customHeight="1">
      <c r="A504" s="263"/>
      <c r="B504" s="263"/>
      <c r="C504" s="263"/>
      <c r="D504" s="263"/>
      <c r="E504" s="263"/>
      <c r="F504" s="263"/>
    </row>
    <row r="505" ht="14.25" customHeight="1">
      <c r="A505" s="263"/>
      <c r="B505" s="263"/>
      <c r="C505" s="263"/>
      <c r="D505" s="263"/>
      <c r="E505" s="263"/>
      <c r="F505" s="263"/>
    </row>
    <row r="506" ht="14.25" customHeight="1">
      <c r="A506" s="263"/>
      <c r="B506" s="263"/>
      <c r="C506" s="263"/>
      <c r="D506" s="263"/>
      <c r="E506" s="263"/>
      <c r="F506" s="263"/>
    </row>
    <row r="507" ht="14.25" customHeight="1">
      <c r="A507" s="263"/>
      <c r="B507" s="263"/>
      <c r="C507" s="263"/>
      <c r="D507" s="263"/>
      <c r="E507" s="263"/>
      <c r="F507" s="263"/>
    </row>
    <row r="508" ht="14.25" customHeight="1">
      <c r="A508" s="263"/>
      <c r="B508" s="263"/>
      <c r="C508" s="263"/>
      <c r="D508" s="263"/>
      <c r="E508" s="263"/>
      <c r="F508" s="263"/>
    </row>
    <row r="509" ht="14.25" customHeight="1">
      <c r="A509" s="263"/>
      <c r="B509" s="263"/>
      <c r="C509" s="263"/>
      <c r="D509" s="263"/>
      <c r="E509" s="263"/>
      <c r="F509" s="263"/>
    </row>
    <row r="510" ht="14.25" customHeight="1">
      <c r="A510" s="263"/>
      <c r="B510" s="263"/>
      <c r="C510" s="263"/>
      <c r="D510" s="263"/>
      <c r="E510" s="263"/>
      <c r="F510" s="263"/>
    </row>
    <row r="511" ht="14.25" customHeight="1">
      <c r="A511" s="263"/>
      <c r="B511" s="263"/>
      <c r="C511" s="263"/>
      <c r="D511" s="263"/>
      <c r="E511" s="263"/>
      <c r="F511" s="263"/>
    </row>
    <row r="512" ht="14.25" customHeight="1">
      <c r="A512" s="263"/>
      <c r="B512" s="263"/>
      <c r="C512" s="263"/>
      <c r="D512" s="263"/>
      <c r="E512" s="263"/>
      <c r="F512" s="263"/>
    </row>
    <row r="513" ht="14.25" customHeight="1">
      <c r="A513" s="263"/>
      <c r="B513" s="263"/>
      <c r="C513" s="263"/>
      <c r="D513" s="263"/>
      <c r="E513" s="263"/>
      <c r="F513" s="263"/>
    </row>
    <row r="514" ht="14.25" customHeight="1">
      <c r="A514" s="263"/>
      <c r="B514" s="263"/>
      <c r="C514" s="263"/>
      <c r="D514" s="263"/>
      <c r="E514" s="263"/>
      <c r="F514" s="263"/>
    </row>
    <row r="515" ht="14.25" customHeight="1">
      <c r="A515" s="263"/>
      <c r="B515" s="263"/>
      <c r="C515" s="263"/>
      <c r="D515" s="263"/>
      <c r="E515" s="263"/>
      <c r="F515" s="263"/>
    </row>
    <row r="516" ht="14.25" customHeight="1">
      <c r="A516" s="263"/>
      <c r="B516" s="263"/>
      <c r="C516" s="263"/>
      <c r="D516" s="263"/>
      <c r="E516" s="263"/>
      <c r="F516" s="263"/>
    </row>
    <row r="517" ht="14.25" customHeight="1">
      <c r="A517" s="263"/>
      <c r="B517" s="263"/>
      <c r="C517" s="263"/>
      <c r="D517" s="263"/>
      <c r="E517" s="263"/>
      <c r="F517" s="263"/>
    </row>
    <row r="518" ht="14.25" customHeight="1">
      <c r="A518" s="263"/>
      <c r="B518" s="263"/>
      <c r="C518" s="263"/>
      <c r="D518" s="263"/>
      <c r="E518" s="263"/>
      <c r="F518" s="263"/>
    </row>
    <row r="519" ht="14.25" customHeight="1">
      <c r="A519" s="263"/>
      <c r="B519" s="263"/>
      <c r="C519" s="263"/>
      <c r="D519" s="263"/>
      <c r="E519" s="263"/>
      <c r="F519" s="263"/>
    </row>
    <row r="520" ht="14.25" customHeight="1">
      <c r="A520" s="263"/>
      <c r="B520" s="263"/>
      <c r="C520" s="263"/>
      <c r="D520" s="263"/>
      <c r="E520" s="263"/>
      <c r="F520" s="263"/>
    </row>
    <row r="521" ht="14.25" customHeight="1">
      <c r="A521" s="263"/>
      <c r="B521" s="263"/>
      <c r="C521" s="263"/>
      <c r="D521" s="263"/>
      <c r="E521" s="263"/>
      <c r="F521" s="263"/>
    </row>
    <row r="522" ht="14.25" customHeight="1">
      <c r="A522" s="263"/>
      <c r="B522" s="263"/>
      <c r="C522" s="263"/>
      <c r="D522" s="263"/>
      <c r="E522" s="263"/>
      <c r="F522" s="263"/>
    </row>
    <row r="523" ht="14.25" customHeight="1">
      <c r="A523" s="263"/>
      <c r="B523" s="263"/>
      <c r="C523" s="263"/>
      <c r="D523" s="263"/>
      <c r="E523" s="263"/>
      <c r="F523" s="263"/>
    </row>
    <row r="524" ht="14.25" customHeight="1">
      <c r="A524" s="263"/>
      <c r="B524" s="263"/>
      <c r="C524" s="263"/>
      <c r="D524" s="263"/>
      <c r="E524" s="263"/>
      <c r="F524" s="263"/>
    </row>
    <row r="525" ht="14.25" customHeight="1">
      <c r="A525" s="263"/>
      <c r="B525" s="263"/>
      <c r="C525" s="263"/>
      <c r="D525" s="263"/>
      <c r="E525" s="263"/>
      <c r="F525" s="263"/>
    </row>
    <row r="526" ht="14.25" customHeight="1">
      <c r="A526" s="263"/>
      <c r="B526" s="263"/>
      <c r="C526" s="263"/>
      <c r="D526" s="263"/>
      <c r="E526" s="263"/>
      <c r="F526" s="263"/>
    </row>
    <row r="527" ht="14.25" customHeight="1">
      <c r="A527" s="263"/>
      <c r="B527" s="263"/>
      <c r="C527" s="263"/>
      <c r="D527" s="263"/>
      <c r="E527" s="263"/>
      <c r="F527" s="263"/>
    </row>
    <row r="528" ht="14.25" customHeight="1">
      <c r="A528" s="263"/>
      <c r="B528" s="263"/>
      <c r="C528" s="263"/>
      <c r="D528" s="263"/>
      <c r="E528" s="263"/>
      <c r="F528" s="263"/>
    </row>
    <row r="529" ht="14.25" customHeight="1">
      <c r="A529" s="263"/>
      <c r="B529" s="263"/>
      <c r="C529" s="263"/>
      <c r="D529" s="263"/>
      <c r="E529" s="263"/>
      <c r="F529" s="263"/>
    </row>
    <row r="530" ht="14.25" customHeight="1">
      <c r="A530" s="263"/>
      <c r="B530" s="263"/>
      <c r="C530" s="263"/>
      <c r="D530" s="263"/>
      <c r="E530" s="263"/>
      <c r="F530" s="263"/>
    </row>
    <row r="531" ht="14.25" customHeight="1">
      <c r="A531" s="263"/>
      <c r="B531" s="263"/>
      <c r="C531" s="263"/>
      <c r="D531" s="263"/>
      <c r="E531" s="263"/>
      <c r="F531" s="263"/>
    </row>
    <row r="532" ht="14.25" customHeight="1">
      <c r="A532" s="263"/>
      <c r="B532" s="263"/>
      <c r="C532" s="263"/>
      <c r="D532" s="263"/>
      <c r="E532" s="263"/>
      <c r="F532" s="263"/>
    </row>
    <row r="533" ht="14.25" customHeight="1">
      <c r="A533" s="263"/>
      <c r="B533" s="263"/>
      <c r="C533" s="263"/>
      <c r="D533" s="263"/>
      <c r="E533" s="263"/>
      <c r="F533" s="263"/>
    </row>
    <row r="534" ht="14.25" customHeight="1">
      <c r="A534" s="263"/>
      <c r="B534" s="263"/>
      <c r="C534" s="263"/>
      <c r="D534" s="263"/>
      <c r="E534" s="263"/>
      <c r="F534" s="263"/>
    </row>
    <row r="535" ht="14.25" customHeight="1">
      <c r="A535" s="263"/>
      <c r="B535" s="263"/>
      <c r="C535" s="263"/>
      <c r="D535" s="263"/>
      <c r="E535" s="263"/>
      <c r="F535" s="263"/>
    </row>
    <row r="536" ht="14.25" customHeight="1">
      <c r="A536" s="263"/>
      <c r="B536" s="263"/>
      <c r="C536" s="263"/>
      <c r="D536" s="263"/>
      <c r="E536" s="263"/>
      <c r="F536" s="263"/>
    </row>
    <row r="537" ht="14.25" customHeight="1">
      <c r="A537" s="263"/>
      <c r="B537" s="263"/>
      <c r="C537" s="263"/>
      <c r="D537" s="263"/>
      <c r="E537" s="263"/>
      <c r="F537" s="263"/>
    </row>
    <row r="538" ht="14.25" customHeight="1">
      <c r="A538" s="263"/>
      <c r="B538" s="263"/>
      <c r="C538" s="263"/>
      <c r="D538" s="263"/>
      <c r="E538" s="263"/>
      <c r="F538" s="263"/>
    </row>
    <row r="539" ht="14.25" customHeight="1">
      <c r="A539" s="263"/>
      <c r="B539" s="263"/>
      <c r="C539" s="263"/>
      <c r="D539" s="263"/>
      <c r="E539" s="263"/>
      <c r="F539" s="263"/>
    </row>
    <row r="540" ht="14.25" customHeight="1">
      <c r="A540" s="263"/>
      <c r="B540" s="263"/>
      <c r="C540" s="263"/>
      <c r="D540" s="263"/>
      <c r="E540" s="263"/>
      <c r="F540" s="263"/>
    </row>
    <row r="541" ht="14.25" customHeight="1">
      <c r="A541" s="263"/>
      <c r="B541" s="263"/>
      <c r="C541" s="263"/>
      <c r="D541" s="263"/>
      <c r="E541" s="263"/>
      <c r="F541" s="263"/>
    </row>
    <row r="542" ht="14.25" customHeight="1">
      <c r="A542" s="263"/>
      <c r="B542" s="263"/>
      <c r="C542" s="263"/>
      <c r="D542" s="263"/>
      <c r="E542" s="263"/>
      <c r="F542" s="263"/>
    </row>
    <row r="543" ht="14.25" customHeight="1">
      <c r="A543" s="263"/>
      <c r="B543" s="263"/>
      <c r="C543" s="263"/>
      <c r="D543" s="263"/>
      <c r="E543" s="263"/>
      <c r="F543" s="263"/>
    </row>
    <row r="544" ht="14.25" customHeight="1">
      <c r="A544" s="263"/>
      <c r="B544" s="263"/>
      <c r="C544" s="263"/>
      <c r="D544" s="263"/>
      <c r="E544" s="263"/>
      <c r="F544" s="263"/>
    </row>
    <row r="545" ht="14.25" customHeight="1">
      <c r="A545" s="263"/>
      <c r="B545" s="263"/>
      <c r="C545" s="263"/>
      <c r="D545" s="263"/>
      <c r="E545" s="263"/>
      <c r="F545" s="263"/>
    </row>
    <row r="546" ht="14.25" customHeight="1">
      <c r="A546" s="263"/>
      <c r="B546" s="263"/>
      <c r="C546" s="263"/>
      <c r="D546" s="263"/>
      <c r="E546" s="263"/>
      <c r="F546" s="263"/>
    </row>
    <row r="547" ht="14.25" customHeight="1">
      <c r="A547" s="263"/>
      <c r="B547" s="263"/>
      <c r="C547" s="263"/>
      <c r="D547" s="263"/>
      <c r="E547" s="263"/>
      <c r="F547" s="263"/>
    </row>
    <row r="548" ht="14.25" customHeight="1">
      <c r="A548" s="263"/>
      <c r="B548" s="263"/>
      <c r="C548" s="263"/>
      <c r="D548" s="263"/>
      <c r="E548" s="263"/>
      <c r="F548" s="263"/>
    </row>
    <row r="549" ht="14.25" customHeight="1">
      <c r="A549" s="263"/>
      <c r="B549" s="263"/>
      <c r="C549" s="263"/>
      <c r="D549" s="263"/>
      <c r="E549" s="263"/>
      <c r="F549" s="263"/>
    </row>
    <row r="550" ht="14.25" customHeight="1">
      <c r="A550" s="263"/>
      <c r="B550" s="263"/>
      <c r="C550" s="263"/>
      <c r="D550" s="263"/>
      <c r="E550" s="263"/>
      <c r="F550" s="263"/>
    </row>
    <row r="551" ht="14.25" customHeight="1">
      <c r="A551" s="263"/>
      <c r="B551" s="263"/>
      <c r="C551" s="263"/>
      <c r="D551" s="263"/>
      <c r="E551" s="263"/>
      <c r="F551" s="263"/>
    </row>
    <row r="552" ht="14.25" customHeight="1">
      <c r="A552" s="263"/>
      <c r="B552" s="263"/>
      <c r="C552" s="263"/>
      <c r="D552" s="263"/>
      <c r="E552" s="263"/>
      <c r="F552" s="263"/>
    </row>
    <row r="553" ht="14.25" customHeight="1">
      <c r="A553" s="263"/>
      <c r="B553" s="263"/>
      <c r="C553" s="263"/>
      <c r="D553" s="263"/>
      <c r="E553" s="263"/>
      <c r="F553" s="263"/>
    </row>
    <row r="554" ht="14.25" customHeight="1">
      <c r="A554" s="263"/>
      <c r="B554" s="263"/>
      <c r="C554" s="263"/>
      <c r="D554" s="263"/>
      <c r="E554" s="263"/>
      <c r="F554" s="263"/>
    </row>
    <row r="555" ht="14.25" customHeight="1">
      <c r="A555" s="263"/>
      <c r="B555" s="263"/>
      <c r="C555" s="263"/>
      <c r="D555" s="263"/>
      <c r="E555" s="263"/>
      <c r="F555" s="263"/>
    </row>
    <row r="556" ht="14.25" customHeight="1">
      <c r="A556" s="263"/>
      <c r="B556" s="263"/>
      <c r="C556" s="263"/>
      <c r="D556" s="263"/>
      <c r="E556" s="263"/>
      <c r="F556" s="263"/>
    </row>
    <row r="557" ht="14.25" customHeight="1">
      <c r="A557" s="263"/>
      <c r="B557" s="263"/>
      <c r="C557" s="263"/>
      <c r="D557" s="263"/>
      <c r="E557" s="263"/>
      <c r="F557" s="263"/>
    </row>
    <row r="558" ht="14.25" customHeight="1">
      <c r="A558" s="263"/>
      <c r="B558" s="263"/>
      <c r="C558" s="263"/>
      <c r="D558" s="263"/>
      <c r="E558" s="263"/>
      <c r="F558" s="263"/>
    </row>
    <row r="559" ht="14.25" customHeight="1">
      <c r="A559" s="263"/>
      <c r="B559" s="263"/>
      <c r="C559" s="263"/>
      <c r="D559" s="263"/>
      <c r="E559" s="263"/>
      <c r="F559" s="263"/>
    </row>
    <row r="560" ht="14.25" customHeight="1">
      <c r="A560" s="263"/>
      <c r="B560" s="263"/>
      <c r="C560" s="263"/>
      <c r="D560" s="263"/>
      <c r="E560" s="263"/>
      <c r="F560" s="263"/>
    </row>
    <row r="561" ht="14.25" customHeight="1">
      <c r="A561" s="263"/>
      <c r="B561" s="263"/>
      <c r="C561" s="263"/>
      <c r="D561" s="263"/>
      <c r="E561" s="263"/>
      <c r="F561" s="263"/>
    </row>
    <row r="562" ht="14.25" customHeight="1">
      <c r="A562" s="263"/>
      <c r="B562" s="263"/>
      <c r="C562" s="263"/>
      <c r="D562" s="263"/>
      <c r="E562" s="263"/>
      <c r="F562" s="263"/>
    </row>
    <row r="563" ht="14.25" customHeight="1">
      <c r="A563" s="263"/>
      <c r="B563" s="263"/>
      <c r="C563" s="263"/>
      <c r="D563" s="263"/>
      <c r="E563" s="263"/>
      <c r="F563" s="263"/>
    </row>
    <row r="564" ht="14.25" customHeight="1">
      <c r="A564" s="263"/>
      <c r="B564" s="263"/>
      <c r="C564" s="263"/>
      <c r="D564" s="263"/>
      <c r="E564" s="263"/>
      <c r="F564" s="263"/>
    </row>
    <row r="565" ht="14.25" customHeight="1">
      <c r="A565" s="263"/>
      <c r="B565" s="263"/>
      <c r="C565" s="263"/>
      <c r="D565" s="263"/>
      <c r="E565" s="263"/>
      <c r="F565" s="263"/>
    </row>
    <row r="566" ht="14.25" customHeight="1">
      <c r="A566" s="263"/>
      <c r="B566" s="263"/>
      <c r="C566" s="263"/>
      <c r="D566" s="263"/>
      <c r="E566" s="263"/>
      <c r="F566" s="263"/>
    </row>
    <row r="567" ht="14.25" customHeight="1">
      <c r="A567" s="263"/>
      <c r="B567" s="263"/>
      <c r="C567" s="263"/>
      <c r="D567" s="263"/>
      <c r="E567" s="263"/>
      <c r="F567" s="263"/>
    </row>
    <row r="568" ht="14.25" customHeight="1">
      <c r="A568" s="263"/>
      <c r="B568" s="263"/>
      <c r="C568" s="263"/>
      <c r="D568" s="263"/>
      <c r="E568" s="263"/>
      <c r="F568" s="263"/>
    </row>
    <row r="569" ht="14.25" customHeight="1">
      <c r="A569" s="263"/>
      <c r="B569" s="263"/>
      <c r="C569" s="263"/>
      <c r="D569" s="263"/>
      <c r="E569" s="263"/>
      <c r="F569" s="263"/>
    </row>
    <row r="570" ht="14.25" customHeight="1">
      <c r="A570" s="263"/>
      <c r="B570" s="263"/>
      <c r="C570" s="263"/>
      <c r="D570" s="263"/>
      <c r="E570" s="263"/>
      <c r="F570" s="263"/>
    </row>
    <row r="571" ht="14.25" customHeight="1">
      <c r="A571" s="263"/>
      <c r="B571" s="263"/>
      <c r="C571" s="263"/>
      <c r="D571" s="263"/>
      <c r="E571" s="263"/>
      <c r="F571" s="263"/>
    </row>
    <row r="572" ht="14.25" customHeight="1">
      <c r="A572" s="263"/>
      <c r="B572" s="263"/>
      <c r="C572" s="263"/>
      <c r="D572" s="263"/>
      <c r="E572" s="263"/>
      <c r="F572" s="263"/>
    </row>
    <row r="573" ht="14.25" customHeight="1">
      <c r="A573" s="263"/>
      <c r="B573" s="263"/>
      <c r="C573" s="263"/>
      <c r="D573" s="263"/>
      <c r="E573" s="263"/>
      <c r="F573" s="263"/>
    </row>
    <row r="574" ht="14.25" customHeight="1">
      <c r="A574" s="263"/>
      <c r="B574" s="263"/>
      <c r="C574" s="263"/>
      <c r="D574" s="263"/>
      <c r="E574" s="263"/>
      <c r="F574" s="263"/>
    </row>
    <row r="575" ht="14.25" customHeight="1">
      <c r="A575" s="263"/>
      <c r="B575" s="263"/>
      <c r="C575" s="263"/>
      <c r="D575" s="263"/>
      <c r="E575" s="263"/>
      <c r="F575" s="263"/>
    </row>
    <row r="576" ht="14.25" customHeight="1">
      <c r="A576" s="263"/>
      <c r="B576" s="263"/>
      <c r="C576" s="263"/>
      <c r="D576" s="263"/>
      <c r="E576" s="263"/>
      <c r="F576" s="263"/>
    </row>
    <row r="577" ht="14.25" customHeight="1">
      <c r="A577" s="263"/>
      <c r="B577" s="263"/>
      <c r="C577" s="263"/>
      <c r="D577" s="263"/>
      <c r="E577" s="263"/>
      <c r="F577" s="263"/>
    </row>
    <row r="578" ht="14.25" customHeight="1">
      <c r="A578" s="263"/>
      <c r="B578" s="263"/>
      <c r="C578" s="263"/>
      <c r="D578" s="263"/>
      <c r="E578" s="263"/>
      <c r="F578" s="263"/>
    </row>
    <row r="579" ht="14.25" customHeight="1">
      <c r="A579" s="263"/>
      <c r="B579" s="263"/>
      <c r="C579" s="263"/>
      <c r="D579" s="263"/>
      <c r="E579" s="263"/>
      <c r="F579" s="263"/>
    </row>
    <row r="580" ht="14.25" customHeight="1">
      <c r="A580" s="263"/>
      <c r="B580" s="263"/>
      <c r="C580" s="263"/>
      <c r="D580" s="263"/>
      <c r="E580" s="263"/>
      <c r="F580" s="263"/>
    </row>
    <row r="581" ht="14.25" customHeight="1">
      <c r="A581" s="263"/>
      <c r="B581" s="263"/>
      <c r="C581" s="263"/>
      <c r="D581" s="263"/>
      <c r="E581" s="263"/>
      <c r="F581" s="263"/>
    </row>
    <row r="582" ht="14.25" customHeight="1">
      <c r="A582" s="263"/>
      <c r="B582" s="263"/>
      <c r="C582" s="263"/>
      <c r="D582" s="263"/>
      <c r="E582" s="263"/>
      <c r="F582" s="263"/>
    </row>
    <row r="583" ht="14.25" customHeight="1">
      <c r="A583" s="263"/>
      <c r="B583" s="263"/>
      <c r="C583" s="263"/>
      <c r="D583" s="263"/>
      <c r="E583" s="263"/>
      <c r="F583" s="263"/>
    </row>
    <row r="584" ht="14.25" customHeight="1">
      <c r="A584" s="263"/>
      <c r="B584" s="263"/>
      <c r="C584" s="263"/>
      <c r="D584" s="263"/>
      <c r="E584" s="263"/>
      <c r="F584" s="263"/>
    </row>
    <row r="585" ht="14.25" customHeight="1">
      <c r="A585" s="263"/>
      <c r="B585" s="263"/>
      <c r="C585" s="263"/>
      <c r="D585" s="263"/>
      <c r="E585" s="263"/>
      <c r="F585" s="263"/>
    </row>
    <row r="586" ht="14.25" customHeight="1">
      <c r="A586" s="263"/>
      <c r="B586" s="263"/>
      <c r="C586" s="263"/>
      <c r="D586" s="263"/>
      <c r="E586" s="263"/>
      <c r="F586" s="263"/>
    </row>
    <row r="587" ht="14.25" customHeight="1">
      <c r="A587" s="263"/>
      <c r="B587" s="263"/>
      <c r="C587" s="263"/>
      <c r="D587" s="263"/>
      <c r="E587" s="263"/>
      <c r="F587" s="263"/>
    </row>
    <row r="588" ht="14.25" customHeight="1">
      <c r="A588" s="263"/>
      <c r="B588" s="263"/>
      <c r="C588" s="263"/>
      <c r="D588" s="263"/>
      <c r="E588" s="263"/>
      <c r="F588" s="263"/>
    </row>
    <row r="589" ht="14.25" customHeight="1">
      <c r="A589" s="263"/>
      <c r="B589" s="263"/>
      <c r="C589" s="263"/>
      <c r="D589" s="263"/>
      <c r="E589" s="263"/>
      <c r="F589" s="263"/>
    </row>
    <row r="590" ht="14.25" customHeight="1">
      <c r="A590" s="263"/>
      <c r="B590" s="263"/>
      <c r="C590" s="263"/>
      <c r="D590" s="263"/>
      <c r="E590" s="263"/>
      <c r="F590" s="263"/>
    </row>
    <row r="591" ht="14.25" customHeight="1">
      <c r="A591" s="263"/>
      <c r="B591" s="263"/>
      <c r="C591" s="263"/>
      <c r="D591" s="263"/>
      <c r="E591" s="263"/>
      <c r="F591" s="263"/>
    </row>
    <row r="592" ht="14.25" customHeight="1">
      <c r="A592" s="263"/>
      <c r="B592" s="263"/>
      <c r="C592" s="263"/>
      <c r="D592" s="263"/>
      <c r="E592" s="263"/>
      <c r="F592" s="263"/>
    </row>
    <row r="593" ht="14.25" customHeight="1">
      <c r="A593" s="263"/>
      <c r="B593" s="263"/>
      <c r="C593" s="263"/>
      <c r="D593" s="263"/>
      <c r="E593" s="263"/>
      <c r="F593" s="263"/>
    </row>
    <row r="594" ht="14.25" customHeight="1">
      <c r="A594" s="263"/>
      <c r="B594" s="263"/>
      <c r="C594" s="263"/>
      <c r="D594" s="263"/>
      <c r="E594" s="263"/>
      <c r="F594" s="263"/>
    </row>
    <row r="595" ht="14.25" customHeight="1">
      <c r="A595" s="263"/>
      <c r="B595" s="263"/>
      <c r="C595" s="263"/>
      <c r="D595" s="263"/>
      <c r="E595" s="263"/>
      <c r="F595" s="263"/>
    </row>
    <row r="596" ht="14.25" customHeight="1">
      <c r="A596" s="263"/>
      <c r="B596" s="263"/>
      <c r="C596" s="263"/>
      <c r="D596" s="263"/>
      <c r="E596" s="263"/>
      <c r="F596" s="263"/>
    </row>
    <row r="597" ht="14.25" customHeight="1">
      <c r="A597" s="263"/>
      <c r="B597" s="263"/>
      <c r="C597" s="263"/>
      <c r="D597" s="263"/>
      <c r="E597" s="263"/>
      <c r="F597" s="263"/>
    </row>
    <row r="598" ht="14.25" customHeight="1">
      <c r="A598" s="263"/>
      <c r="B598" s="263"/>
      <c r="C598" s="263"/>
      <c r="D598" s="263"/>
      <c r="E598" s="263"/>
      <c r="F598" s="263"/>
    </row>
    <row r="599" ht="14.25" customHeight="1">
      <c r="A599" s="263"/>
      <c r="B599" s="263"/>
      <c r="C599" s="263"/>
      <c r="D599" s="263"/>
      <c r="E599" s="263"/>
      <c r="F599" s="263"/>
    </row>
    <row r="600" ht="14.25" customHeight="1">
      <c r="A600" s="263"/>
      <c r="B600" s="263"/>
      <c r="C600" s="263"/>
      <c r="D600" s="263"/>
      <c r="E600" s="263"/>
      <c r="F600" s="263"/>
    </row>
    <row r="601" ht="14.25" customHeight="1">
      <c r="A601" s="263"/>
      <c r="B601" s="263"/>
      <c r="C601" s="263"/>
      <c r="D601" s="263"/>
      <c r="E601" s="263"/>
      <c r="F601" s="263"/>
    </row>
    <row r="602" ht="14.25" customHeight="1">
      <c r="A602" s="263"/>
      <c r="B602" s="263"/>
      <c r="C602" s="263"/>
      <c r="D602" s="263"/>
      <c r="E602" s="263"/>
      <c r="F602" s="263"/>
    </row>
    <row r="603" ht="14.25" customHeight="1">
      <c r="A603" s="263"/>
      <c r="B603" s="263"/>
      <c r="C603" s="263"/>
      <c r="D603" s="263"/>
      <c r="E603" s="263"/>
      <c r="F603" s="263"/>
    </row>
    <row r="604" ht="14.25" customHeight="1">
      <c r="A604" s="263"/>
      <c r="B604" s="263"/>
      <c r="C604" s="263"/>
      <c r="D604" s="263"/>
      <c r="E604" s="263"/>
      <c r="F604" s="263"/>
    </row>
    <row r="605" ht="14.25" customHeight="1">
      <c r="A605" s="263"/>
      <c r="B605" s="263"/>
      <c r="C605" s="263"/>
      <c r="D605" s="263"/>
      <c r="E605" s="263"/>
      <c r="F605" s="263"/>
    </row>
    <row r="606" ht="14.25" customHeight="1">
      <c r="A606" s="263"/>
      <c r="B606" s="263"/>
      <c r="C606" s="263"/>
      <c r="D606" s="263"/>
      <c r="E606" s="263"/>
      <c r="F606" s="263"/>
    </row>
    <row r="607" ht="14.25" customHeight="1">
      <c r="A607" s="263"/>
      <c r="B607" s="263"/>
      <c r="C607" s="263"/>
      <c r="D607" s="263"/>
      <c r="E607" s="263"/>
      <c r="F607" s="263"/>
    </row>
    <row r="608" ht="14.25" customHeight="1">
      <c r="A608" s="263"/>
      <c r="B608" s="263"/>
      <c r="C608" s="263"/>
      <c r="D608" s="263"/>
      <c r="E608" s="263"/>
      <c r="F608" s="263"/>
    </row>
    <row r="609" ht="14.25" customHeight="1">
      <c r="A609" s="263"/>
      <c r="B609" s="263"/>
      <c r="C609" s="263"/>
      <c r="D609" s="263"/>
      <c r="E609" s="263"/>
      <c r="F609" s="263"/>
    </row>
    <row r="610" ht="14.25" customHeight="1">
      <c r="A610" s="263"/>
      <c r="B610" s="263"/>
      <c r="C610" s="263"/>
      <c r="D610" s="263"/>
      <c r="E610" s="263"/>
      <c r="F610" s="263"/>
    </row>
    <row r="611" ht="14.25" customHeight="1">
      <c r="A611" s="263"/>
      <c r="B611" s="263"/>
      <c r="C611" s="263"/>
      <c r="D611" s="263"/>
      <c r="E611" s="263"/>
      <c r="F611" s="263"/>
    </row>
    <row r="612" ht="14.25" customHeight="1">
      <c r="A612" s="263"/>
      <c r="B612" s="263"/>
      <c r="C612" s="263"/>
      <c r="D612" s="263"/>
      <c r="E612" s="263"/>
      <c r="F612" s="263"/>
    </row>
    <row r="613" ht="14.25" customHeight="1">
      <c r="A613" s="263"/>
      <c r="B613" s="263"/>
      <c r="C613" s="263"/>
      <c r="D613" s="263"/>
      <c r="E613" s="263"/>
      <c r="F613" s="263"/>
    </row>
    <row r="614" ht="14.25" customHeight="1">
      <c r="A614" s="263"/>
      <c r="B614" s="263"/>
      <c r="C614" s="263"/>
      <c r="D614" s="263"/>
      <c r="E614" s="263"/>
      <c r="F614" s="263"/>
    </row>
    <row r="615" ht="14.25" customHeight="1">
      <c r="A615" s="263"/>
      <c r="B615" s="263"/>
      <c r="C615" s="263"/>
      <c r="D615" s="263"/>
      <c r="E615" s="263"/>
      <c r="F615" s="263"/>
    </row>
    <row r="616" ht="14.25" customHeight="1">
      <c r="A616" s="263"/>
      <c r="B616" s="263"/>
      <c r="C616" s="263"/>
      <c r="D616" s="263"/>
      <c r="E616" s="263"/>
      <c r="F616" s="263"/>
    </row>
    <row r="617" ht="14.25" customHeight="1">
      <c r="A617" s="263"/>
      <c r="B617" s="263"/>
      <c r="C617" s="263"/>
      <c r="D617" s="263"/>
      <c r="E617" s="263"/>
      <c r="F617" s="263"/>
    </row>
    <row r="618" ht="14.25" customHeight="1">
      <c r="A618" s="263"/>
      <c r="B618" s="263"/>
      <c r="C618" s="263"/>
      <c r="D618" s="263"/>
      <c r="E618" s="263"/>
      <c r="F618" s="263"/>
    </row>
    <row r="619" ht="14.25" customHeight="1">
      <c r="A619" s="263"/>
      <c r="B619" s="263"/>
      <c r="C619" s="263"/>
      <c r="D619" s="263"/>
      <c r="E619" s="263"/>
      <c r="F619" s="263"/>
    </row>
    <row r="620" ht="14.25" customHeight="1">
      <c r="A620" s="263"/>
      <c r="B620" s="263"/>
      <c r="C620" s="263"/>
      <c r="D620" s="263"/>
      <c r="E620" s="263"/>
      <c r="F620" s="263"/>
    </row>
    <row r="621" ht="14.25" customHeight="1">
      <c r="A621" s="263"/>
      <c r="B621" s="263"/>
      <c r="C621" s="263"/>
      <c r="D621" s="263"/>
      <c r="E621" s="263"/>
      <c r="F621" s="263"/>
    </row>
    <row r="622" ht="14.25" customHeight="1">
      <c r="A622" s="263"/>
      <c r="B622" s="263"/>
      <c r="C622" s="263"/>
      <c r="D622" s="263"/>
      <c r="E622" s="263"/>
      <c r="F622" s="263"/>
    </row>
    <row r="623" ht="14.25" customHeight="1">
      <c r="A623" s="263"/>
      <c r="B623" s="263"/>
      <c r="C623" s="263"/>
      <c r="D623" s="263"/>
      <c r="E623" s="263"/>
      <c r="F623" s="263"/>
    </row>
    <row r="624" ht="14.25" customHeight="1">
      <c r="A624" s="263"/>
      <c r="B624" s="263"/>
      <c r="C624" s="263"/>
      <c r="D624" s="263"/>
      <c r="E624" s="263"/>
      <c r="F624" s="263"/>
    </row>
    <row r="625" ht="14.25" customHeight="1">
      <c r="A625" s="263"/>
      <c r="B625" s="263"/>
      <c r="C625" s="263"/>
      <c r="D625" s="263"/>
      <c r="E625" s="263"/>
      <c r="F625" s="263"/>
    </row>
    <row r="626" ht="14.25" customHeight="1">
      <c r="A626" s="263"/>
      <c r="B626" s="263"/>
      <c r="C626" s="263"/>
      <c r="D626" s="263"/>
      <c r="E626" s="263"/>
      <c r="F626" s="263"/>
    </row>
    <row r="627" ht="14.25" customHeight="1">
      <c r="A627" s="263"/>
      <c r="B627" s="263"/>
      <c r="C627" s="263"/>
      <c r="D627" s="263"/>
      <c r="E627" s="263"/>
      <c r="F627" s="263"/>
    </row>
    <row r="628" ht="14.25" customHeight="1">
      <c r="A628" s="263"/>
      <c r="B628" s="263"/>
      <c r="C628" s="263"/>
      <c r="D628" s="263"/>
      <c r="E628" s="263"/>
      <c r="F628" s="263"/>
    </row>
    <row r="629" ht="14.25" customHeight="1">
      <c r="A629" s="263"/>
      <c r="B629" s="263"/>
      <c r="C629" s="263"/>
      <c r="D629" s="263"/>
      <c r="E629" s="263"/>
      <c r="F629" s="263"/>
    </row>
    <row r="630" ht="14.25" customHeight="1">
      <c r="A630" s="263"/>
      <c r="B630" s="263"/>
      <c r="C630" s="263"/>
      <c r="D630" s="263"/>
      <c r="E630" s="263"/>
      <c r="F630" s="263"/>
    </row>
    <row r="631" ht="14.25" customHeight="1">
      <c r="A631" s="263"/>
      <c r="B631" s="263"/>
      <c r="C631" s="263"/>
      <c r="D631" s="263"/>
      <c r="E631" s="263"/>
      <c r="F631" s="263"/>
    </row>
    <row r="632" ht="14.25" customHeight="1">
      <c r="A632" s="263"/>
      <c r="B632" s="263"/>
      <c r="C632" s="263"/>
      <c r="D632" s="263"/>
      <c r="E632" s="263"/>
      <c r="F632" s="263"/>
    </row>
    <row r="633" ht="14.25" customHeight="1">
      <c r="A633" s="263"/>
      <c r="B633" s="263"/>
      <c r="C633" s="263"/>
      <c r="D633" s="263"/>
      <c r="E633" s="263"/>
      <c r="F633" s="263"/>
    </row>
    <row r="634" ht="14.25" customHeight="1">
      <c r="A634" s="263"/>
      <c r="B634" s="263"/>
      <c r="C634" s="263"/>
      <c r="D634" s="263"/>
      <c r="E634" s="263"/>
      <c r="F634" s="263"/>
    </row>
    <row r="635" ht="14.25" customHeight="1">
      <c r="A635" s="263"/>
      <c r="B635" s="263"/>
      <c r="C635" s="263"/>
      <c r="D635" s="263"/>
      <c r="E635" s="263"/>
      <c r="F635" s="263"/>
    </row>
    <row r="636" ht="14.25" customHeight="1">
      <c r="A636" s="263"/>
      <c r="B636" s="263"/>
      <c r="C636" s="263"/>
      <c r="D636" s="263"/>
      <c r="E636" s="263"/>
      <c r="F636" s="263"/>
    </row>
    <row r="637" ht="14.25" customHeight="1">
      <c r="A637" s="263"/>
      <c r="B637" s="263"/>
      <c r="C637" s="263"/>
      <c r="D637" s="263"/>
      <c r="E637" s="263"/>
      <c r="F637" s="263"/>
    </row>
    <row r="638" ht="14.25" customHeight="1">
      <c r="A638" s="263"/>
      <c r="B638" s="263"/>
      <c r="C638" s="263"/>
      <c r="D638" s="263"/>
      <c r="E638" s="263"/>
      <c r="F638" s="263"/>
    </row>
    <row r="639" ht="14.25" customHeight="1">
      <c r="A639" s="263"/>
      <c r="B639" s="263"/>
      <c r="C639" s="263"/>
      <c r="D639" s="263"/>
      <c r="E639" s="263"/>
      <c r="F639" s="263"/>
    </row>
    <row r="640" ht="14.25" customHeight="1">
      <c r="A640" s="263"/>
      <c r="B640" s="263"/>
      <c r="C640" s="263"/>
      <c r="D640" s="263"/>
      <c r="E640" s="263"/>
      <c r="F640" s="263"/>
    </row>
    <row r="641" ht="14.25" customHeight="1">
      <c r="A641" s="263"/>
      <c r="B641" s="263"/>
      <c r="C641" s="263"/>
      <c r="D641" s="263"/>
      <c r="E641" s="263"/>
      <c r="F641" s="263"/>
    </row>
    <row r="642" ht="14.25" customHeight="1">
      <c r="A642" s="263"/>
      <c r="B642" s="263"/>
      <c r="C642" s="263"/>
      <c r="D642" s="263"/>
      <c r="E642" s="263"/>
      <c r="F642" s="263"/>
    </row>
    <row r="643" ht="14.25" customHeight="1">
      <c r="A643" s="263"/>
      <c r="B643" s="263"/>
      <c r="C643" s="263"/>
      <c r="D643" s="263"/>
      <c r="E643" s="263"/>
      <c r="F643" s="263"/>
    </row>
    <row r="644" ht="14.25" customHeight="1">
      <c r="A644" s="263"/>
      <c r="B644" s="263"/>
      <c r="C644" s="263"/>
      <c r="D644" s="263"/>
      <c r="E644" s="263"/>
      <c r="F644" s="263"/>
    </row>
    <row r="645" ht="14.25" customHeight="1">
      <c r="A645" s="263"/>
      <c r="B645" s="263"/>
      <c r="C645" s="263"/>
      <c r="D645" s="263"/>
      <c r="E645" s="263"/>
      <c r="F645" s="263"/>
    </row>
    <row r="646" ht="14.25" customHeight="1">
      <c r="A646" s="263"/>
      <c r="B646" s="263"/>
      <c r="C646" s="263"/>
      <c r="D646" s="263"/>
      <c r="E646" s="263"/>
      <c r="F646" s="263"/>
    </row>
    <row r="647" ht="14.25" customHeight="1">
      <c r="A647" s="263"/>
      <c r="B647" s="263"/>
      <c r="C647" s="263"/>
      <c r="D647" s="263"/>
      <c r="E647" s="263"/>
      <c r="F647" s="263"/>
    </row>
    <row r="648" ht="14.25" customHeight="1">
      <c r="A648" s="263"/>
      <c r="B648" s="263"/>
      <c r="C648" s="263"/>
      <c r="D648" s="263"/>
      <c r="E648" s="263"/>
      <c r="F648" s="263"/>
    </row>
    <row r="649" ht="14.25" customHeight="1">
      <c r="A649" s="263"/>
      <c r="B649" s="263"/>
      <c r="C649" s="263"/>
      <c r="D649" s="263"/>
      <c r="E649" s="263"/>
      <c r="F649" s="263"/>
    </row>
    <row r="650" ht="14.25" customHeight="1">
      <c r="A650" s="263"/>
      <c r="B650" s="263"/>
      <c r="C650" s="263"/>
      <c r="D650" s="263"/>
      <c r="E650" s="263"/>
      <c r="F650" s="263"/>
    </row>
    <row r="651" ht="14.25" customHeight="1">
      <c r="A651" s="263"/>
      <c r="B651" s="263"/>
      <c r="C651" s="263"/>
      <c r="D651" s="263"/>
      <c r="E651" s="263"/>
      <c r="F651" s="263"/>
    </row>
    <row r="652" ht="14.25" customHeight="1">
      <c r="A652" s="263"/>
      <c r="B652" s="263"/>
      <c r="C652" s="263"/>
      <c r="D652" s="263"/>
      <c r="E652" s="263"/>
      <c r="F652" s="263"/>
    </row>
    <row r="653" ht="14.25" customHeight="1">
      <c r="A653" s="263"/>
      <c r="B653" s="263"/>
      <c r="C653" s="263"/>
      <c r="D653" s="263"/>
      <c r="E653" s="263"/>
      <c r="F653" s="263"/>
    </row>
    <row r="654" ht="14.25" customHeight="1">
      <c r="A654" s="263"/>
      <c r="B654" s="263"/>
      <c r="C654" s="263"/>
      <c r="D654" s="263"/>
      <c r="E654" s="263"/>
      <c r="F654" s="263"/>
    </row>
    <row r="655" ht="14.25" customHeight="1">
      <c r="A655" s="263"/>
      <c r="B655" s="263"/>
      <c r="C655" s="263"/>
      <c r="D655" s="263"/>
      <c r="E655" s="263"/>
      <c r="F655" s="263"/>
    </row>
    <row r="656" ht="14.25" customHeight="1">
      <c r="A656" s="263"/>
      <c r="B656" s="263"/>
      <c r="C656" s="263"/>
      <c r="D656" s="263"/>
      <c r="E656" s="263"/>
      <c r="F656" s="263"/>
    </row>
    <row r="657" ht="14.25" customHeight="1">
      <c r="A657" s="263"/>
      <c r="B657" s="263"/>
      <c r="C657" s="263"/>
      <c r="D657" s="263"/>
      <c r="E657" s="263"/>
      <c r="F657" s="263"/>
    </row>
    <row r="658" ht="14.25" customHeight="1">
      <c r="A658" s="263"/>
      <c r="B658" s="263"/>
      <c r="C658" s="263"/>
      <c r="D658" s="263"/>
      <c r="E658" s="263"/>
      <c r="F658" s="263"/>
    </row>
    <row r="659" ht="14.25" customHeight="1">
      <c r="A659" s="263"/>
      <c r="B659" s="263"/>
      <c r="C659" s="263"/>
      <c r="D659" s="263"/>
      <c r="E659" s="263"/>
      <c r="F659" s="263"/>
    </row>
    <row r="660" ht="14.25" customHeight="1">
      <c r="A660" s="263"/>
      <c r="B660" s="263"/>
      <c r="C660" s="263"/>
      <c r="D660" s="263"/>
      <c r="E660" s="263"/>
      <c r="F660" s="263"/>
    </row>
    <row r="661" ht="14.25" customHeight="1">
      <c r="A661" s="263"/>
      <c r="B661" s="263"/>
      <c r="C661" s="263"/>
      <c r="D661" s="263"/>
      <c r="E661" s="263"/>
      <c r="F661" s="263"/>
    </row>
    <row r="662" ht="14.25" customHeight="1">
      <c r="A662" s="263"/>
      <c r="B662" s="263"/>
      <c r="C662" s="263"/>
      <c r="D662" s="263"/>
      <c r="E662" s="263"/>
      <c r="F662" s="263"/>
    </row>
    <row r="663" ht="14.25" customHeight="1">
      <c r="A663" s="263"/>
      <c r="B663" s="263"/>
      <c r="C663" s="263"/>
      <c r="D663" s="263"/>
      <c r="E663" s="263"/>
      <c r="F663" s="263"/>
    </row>
    <row r="664" ht="14.25" customHeight="1">
      <c r="A664" s="263"/>
      <c r="B664" s="263"/>
      <c r="C664" s="263"/>
      <c r="D664" s="263"/>
      <c r="E664" s="263"/>
      <c r="F664" s="263"/>
    </row>
    <row r="665" ht="14.25" customHeight="1">
      <c r="A665" s="263"/>
      <c r="B665" s="263"/>
      <c r="C665" s="263"/>
      <c r="D665" s="263"/>
      <c r="E665" s="263"/>
      <c r="F665" s="263"/>
    </row>
    <row r="666" ht="14.25" customHeight="1">
      <c r="A666" s="263"/>
      <c r="B666" s="263"/>
      <c r="C666" s="263"/>
      <c r="D666" s="263"/>
      <c r="E666" s="263"/>
      <c r="F666" s="263"/>
    </row>
    <row r="667" ht="14.25" customHeight="1">
      <c r="A667" s="263"/>
      <c r="B667" s="263"/>
      <c r="C667" s="263"/>
      <c r="D667" s="263"/>
      <c r="E667" s="263"/>
      <c r="F667" s="263"/>
    </row>
    <row r="668" ht="14.25" customHeight="1">
      <c r="A668" s="263"/>
      <c r="B668" s="263"/>
      <c r="C668" s="263"/>
      <c r="D668" s="263"/>
      <c r="E668" s="263"/>
      <c r="F668" s="263"/>
    </row>
    <row r="669" ht="14.25" customHeight="1">
      <c r="A669" s="263"/>
      <c r="B669" s="263"/>
      <c r="C669" s="263"/>
      <c r="D669" s="263"/>
      <c r="E669" s="263"/>
      <c r="F669" s="263"/>
    </row>
    <row r="670" ht="14.25" customHeight="1">
      <c r="A670" s="263"/>
      <c r="B670" s="263"/>
      <c r="C670" s="263"/>
      <c r="D670" s="263"/>
      <c r="E670" s="263"/>
      <c r="F670" s="263"/>
    </row>
    <row r="671" ht="14.25" customHeight="1">
      <c r="A671" s="263"/>
      <c r="B671" s="263"/>
      <c r="C671" s="263"/>
      <c r="D671" s="263"/>
      <c r="E671" s="263"/>
      <c r="F671" s="263"/>
    </row>
    <row r="672" ht="14.25" customHeight="1">
      <c r="A672" s="263"/>
      <c r="B672" s="263"/>
      <c r="C672" s="263"/>
      <c r="D672" s="263"/>
      <c r="E672" s="263"/>
      <c r="F672" s="263"/>
    </row>
    <row r="673" ht="14.25" customHeight="1">
      <c r="A673" s="263"/>
      <c r="B673" s="263"/>
      <c r="C673" s="263"/>
      <c r="D673" s="263"/>
      <c r="E673" s="263"/>
      <c r="F673" s="263"/>
    </row>
    <row r="674" ht="14.25" customHeight="1">
      <c r="A674" s="263"/>
      <c r="B674" s="263"/>
      <c r="C674" s="263"/>
      <c r="D674" s="263"/>
      <c r="E674" s="263"/>
      <c r="F674" s="263"/>
    </row>
    <row r="675" ht="14.25" customHeight="1">
      <c r="A675" s="263"/>
      <c r="B675" s="263"/>
      <c r="C675" s="263"/>
      <c r="D675" s="263"/>
      <c r="E675" s="263"/>
      <c r="F675" s="263"/>
    </row>
    <row r="676" ht="14.25" customHeight="1">
      <c r="A676" s="263"/>
      <c r="B676" s="263"/>
      <c r="C676" s="263"/>
      <c r="D676" s="263"/>
      <c r="E676" s="263"/>
      <c r="F676" s="263"/>
    </row>
    <row r="677" ht="14.25" customHeight="1">
      <c r="A677" s="263"/>
      <c r="B677" s="263"/>
      <c r="C677" s="263"/>
      <c r="D677" s="263"/>
      <c r="E677" s="263"/>
      <c r="F677" s="263"/>
    </row>
    <row r="678" ht="14.25" customHeight="1">
      <c r="A678" s="263"/>
      <c r="B678" s="263"/>
      <c r="C678" s="263"/>
      <c r="D678" s="263"/>
      <c r="E678" s="263"/>
      <c r="F678" s="263"/>
    </row>
    <row r="679" ht="14.25" customHeight="1">
      <c r="A679" s="263"/>
      <c r="B679" s="263"/>
      <c r="C679" s="263"/>
      <c r="D679" s="263"/>
      <c r="E679" s="263"/>
      <c r="F679" s="263"/>
    </row>
    <row r="680" ht="14.25" customHeight="1">
      <c r="A680" s="263"/>
      <c r="B680" s="263"/>
      <c r="C680" s="263"/>
      <c r="D680" s="263"/>
      <c r="E680" s="263"/>
      <c r="F680" s="263"/>
    </row>
    <row r="681" ht="14.25" customHeight="1">
      <c r="A681" s="263"/>
      <c r="B681" s="263"/>
      <c r="C681" s="263"/>
      <c r="D681" s="263"/>
      <c r="E681" s="263"/>
      <c r="F681" s="263"/>
    </row>
    <row r="682" ht="14.25" customHeight="1">
      <c r="A682" s="263"/>
      <c r="B682" s="263"/>
      <c r="C682" s="263"/>
      <c r="D682" s="263"/>
      <c r="E682" s="263"/>
      <c r="F682" s="263"/>
    </row>
    <row r="683" ht="14.25" customHeight="1">
      <c r="A683" s="263"/>
      <c r="B683" s="263"/>
      <c r="C683" s="263"/>
      <c r="D683" s="263"/>
      <c r="E683" s="263"/>
      <c r="F683" s="263"/>
    </row>
    <row r="684" ht="14.25" customHeight="1">
      <c r="A684" s="263"/>
      <c r="B684" s="263"/>
      <c r="C684" s="263"/>
      <c r="D684" s="263"/>
      <c r="E684" s="263"/>
      <c r="F684" s="263"/>
    </row>
    <row r="685" ht="14.25" customHeight="1">
      <c r="A685" s="263"/>
      <c r="B685" s="263"/>
      <c r="C685" s="263"/>
      <c r="D685" s="263"/>
      <c r="E685" s="263"/>
      <c r="F685" s="263"/>
    </row>
    <row r="686" ht="14.25" customHeight="1">
      <c r="A686" s="263"/>
      <c r="B686" s="263"/>
      <c r="C686" s="263"/>
      <c r="D686" s="263"/>
      <c r="E686" s="263"/>
      <c r="F686" s="263"/>
    </row>
    <row r="687" ht="14.25" customHeight="1">
      <c r="A687" s="263"/>
      <c r="B687" s="263"/>
      <c r="C687" s="263"/>
      <c r="D687" s="263"/>
      <c r="E687" s="263"/>
      <c r="F687" s="263"/>
    </row>
    <row r="688" ht="14.25" customHeight="1">
      <c r="A688" s="263"/>
      <c r="B688" s="263"/>
      <c r="C688" s="263"/>
      <c r="D688" s="263"/>
      <c r="E688" s="263"/>
      <c r="F688" s="263"/>
    </row>
    <row r="689" ht="14.25" customHeight="1">
      <c r="A689" s="263"/>
      <c r="B689" s="263"/>
      <c r="C689" s="263"/>
      <c r="D689" s="263"/>
      <c r="E689" s="263"/>
      <c r="F689" s="263"/>
    </row>
    <row r="690" ht="14.25" customHeight="1">
      <c r="A690" s="263"/>
      <c r="B690" s="263"/>
      <c r="C690" s="263"/>
      <c r="D690" s="263"/>
      <c r="E690" s="263"/>
      <c r="F690" s="263"/>
    </row>
    <row r="691" ht="14.25" customHeight="1">
      <c r="A691" s="263"/>
      <c r="B691" s="263"/>
      <c r="C691" s="263"/>
      <c r="D691" s="263"/>
      <c r="E691" s="263"/>
      <c r="F691" s="263"/>
    </row>
    <row r="692" ht="14.25" customHeight="1">
      <c r="A692" s="263"/>
      <c r="B692" s="263"/>
      <c r="C692" s="263"/>
      <c r="D692" s="263"/>
      <c r="E692" s="263"/>
      <c r="F692" s="263"/>
    </row>
    <row r="693" ht="14.25" customHeight="1">
      <c r="A693" s="263"/>
      <c r="B693" s="263"/>
      <c r="C693" s="263"/>
      <c r="D693" s="263"/>
      <c r="E693" s="263"/>
      <c r="F693" s="263"/>
    </row>
    <row r="694" ht="14.25" customHeight="1">
      <c r="A694" s="263"/>
      <c r="B694" s="263"/>
      <c r="C694" s="263"/>
      <c r="D694" s="263"/>
      <c r="E694" s="263"/>
      <c r="F694" s="263"/>
    </row>
    <row r="695" ht="14.25" customHeight="1">
      <c r="A695" s="263"/>
      <c r="B695" s="263"/>
      <c r="C695" s="263"/>
      <c r="D695" s="263"/>
      <c r="E695" s="263"/>
      <c r="F695" s="263"/>
    </row>
    <row r="696" ht="14.25" customHeight="1">
      <c r="A696" s="263"/>
      <c r="B696" s="263"/>
      <c r="C696" s="263"/>
      <c r="D696" s="263"/>
      <c r="E696" s="263"/>
      <c r="F696" s="263"/>
    </row>
    <row r="697" ht="14.25" customHeight="1">
      <c r="A697" s="263"/>
      <c r="B697" s="263"/>
      <c r="C697" s="263"/>
      <c r="D697" s="263"/>
      <c r="E697" s="263"/>
      <c r="F697" s="263"/>
    </row>
    <row r="698" ht="14.25" customHeight="1">
      <c r="A698" s="263"/>
      <c r="B698" s="263"/>
      <c r="C698" s="263"/>
      <c r="D698" s="263"/>
      <c r="E698" s="263"/>
      <c r="F698" s="263"/>
    </row>
    <row r="699" ht="14.25" customHeight="1">
      <c r="A699" s="263"/>
      <c r="B699" s="263"/>
      <c r="C699" s="263"/>
      <c r="D699" s="263"/>
      <c r="E699" s="263"/>
      <c r="F699" s="263"/>
    </row>
    <row r="700" ht="14.25" customHeight="1">
      <c r="A700" s="263"/>
      <c r="B700" s="263"/>
      <c r="C700" s="263"/>
      <c r="D700" s="263"/>
      <c r="E700" s="263"/>
      <c r="F700" s="263"/>
    </row>
    <row r="701" ht="14.25" customHeight="1">
      <c r="A701" s="263"/>
      <c r="B701" s="263"/>
      <c r="C701" s="263"/>
      <c r="D701" s="263"/>
      <c r="E701" s="263"/>
      <c r="F701" s="263"/>
    </row>
    <row r="702" ht="14.25" customHeight="1">
      <c r="A702" s="263"/>
      <c r="B702" s="263"/>
      <c r="C702" s="263"/>
      <c r="D702" s="263"/>
      <c r="E702" s="263"/>
      <c r="F702" s="263"/>
    </row>
    <row r="703" ht="14.25" customHeight="1">
      <c r="A703" s="263"/>
      <c r="B703" s="263"/>
      <c r="C703" s="263"/>
      <c r="D703" s="263"/>
      <c r="E703" s="263"/>
      <c r="F703" s="263"/>
    </row>
    <row r="704" ht="14.25" customHeight="1">
      <c r="A704" s="263"/>
      <c r="B704" s="263"/>
      <c r="C704" s="263"/>
      <c r="D704" s="263"/>
      <c r="E704" s="263"/>
      <c r="F704" s="263"/>
    </row>
    <row r="705" ht="14.25" customHeight="1">
      <c r="A705" s="263"/>
      <c r="B705" s="263"/>
      <c r="C705" s="263"/>
      <c r="D705" s="263"/>
      <c r="E705" s="263"/>
      <c r="F705" s="263"/>
    </row>
    <row r="706" ht="14.25" customHeight="1">
      <c r="A706" s="263"/>
      <c r="B706" s="263"/>
      <c r="C706" s="263"/>
      <c r="D706" s="263"/>
      <c r="E706" s="263"/>
      <c r="F706" s="263"/>
    </row>
    <row r="707" ht="14.25" customHeight="1">
      <c r="A707" s="263"/>
      <c r="B707" s="263"/>
      <c r="C707" s="263"/>
      <c r="D707" s="263"/>
      <c r="E707" s="263"/>
      <c r="F707" s="263"/>
    </row>
    <row r="708" ht="14.25" customHeight="1">
      <c r="A708" s="263"/>
      <c r="B708" s="263"/>
      <c r="C708" s="263"/>
      <c r="D708" s="263"/>
      <c r="E708" s="263"/>
      <c r="F708" s="263"/>
    </row>
    <row r="709" ht="14.25" customHeight="1">
      <c r="A709" s="263"/>
      <c r="B709" s="263"/>
      <c r="C709" s="263"/>
      <c r="D709" s="263"/>
      <c r="E709" s="263"/>
      <c r="F709" s="263"/>
    </row>
    <row r="710" ht="14.25" customHeight="1">
      <c r="A710" s="263"/>
      <c r="B710" s="263"/>
      <c r="C710" s="263"/>
      <c r="D710" s="263"/>
      <c r="E710" s="263"/>
      <c r="F710" s="263"/>
    </row>
    <row r="711" ht="14.25" customHeight="1">
      <c r="A711" s="263"/>
      <c r="B711" s="263"/>
      <c r="C711" s="263"/>
      <c r="D711" s="263"/>
      <c r="E711" s="263"/>
      <c r="F711" s="263"/>
    </row>
    <row r="712" ht="14.25" customHeight="1">
      <c r="A712" s="263"/>
      <c r="B712" s="263"/>
      <c r="C712" s="263"/>
      <c r="D712" s="263"/>
      <c r="E712" s="263"/>
      <c r="F712" s="263"/>
    </row>
    <row r="713" ht="14.25" customHeight="1">
      <c r="A713" s="263"/>
      <c r="B713" s="263"/>
      <c r="C713" s="263"/>
      <c r="D713" s="263"/>
      <c r="E713" s="263"/>
      <c r="F713" s="263"/>
    </row>
    <row r="714" ht="14.25" customHeight="1">
      <c r="A714" s="263"/>
      <c r="B714" s="263"/>
      <c r="C714" s="263"/>
      <c r="D714" s="263"/>
      <c r="E714" s="263"/>
      <c r="F714" s="263"/>
    </row>
    <row r="715" ht="14.25" customHeight="1">
      <c r="A715" s="263"/>
      <c r="B715" s="263"/>
      <c r="C715" s="263"/>
      <c r="D715" s="263"/>
      <c r="E715" s="263"/>
      <c r="F715" s="263"/>
    </row>
    <row r="716" ht="14.25" customHeight="1">
      <c r="A716" s="263"/>
      <c r="B716" s="263"/>
      <c r="C716" s="263"/>
      <c r="D716" s="263"/>
      <c r="E716" s="263"/>
      <c r="F716" s="263"/>
    </row>
    <row r="717" ht="14.25" customHeight="1">
      <c r="A717" s="263"/>
      <c r="B717" s="263"/>
      <c r="C717" s="263"/>
      <c r="D717" s="263"/>
      <c r="E717" s="263"/>
      <c r="F717" s="263"/>
    </row>
    <row r="718" ht="14.25" customHeight="1">
      <c r="A718" s="263"/>
      <c r="B718" s="263"/>
      <c r="C718" s="263"/>
      <c r="D718" s="263"/>
      <c r="E718" s="263"/>
      <c r="F718" s="263"/>
    </row>
    <row r="719" ht="14.25" customHeight="1">
      <c r="A719" s="263"/>
      <c r="B719" s="263"/>
      <c r="C719" s="263"/>
      <c r="D719" s="263"/>
      <c r="E719" s="263"/>
      <c r="F719" s="263"/>
    </row>
    <row r="720" ht="14.25" customHeight="1">
      <c r="A720" s="263"/>
      <c r="B720" s="263"/>
      <c r="C720" s="263"/>
      <c r="D720" s="263"/>
      <c r="E720" s="263"/>
      <c r="F720" s="263"/>
    </row>
    <row r="721" ht="14.25" customHeight="1">
      <c r="A721" s="263"/>
      <c r="B721" s="263"/>
      <c r="C721" s="263"/>
      <c r="D721" s="263"/>
      <c r="E721" s="263"/>
      <c r="F721" s="263"/>
    </row>
    <row r="722" ht="14.25" customHeight="1">
      <c r="A722" s="263"/>
      <c r="B722" s="263"/>
      <c r="C722" s="263"/>
      <c r="D722" s="263"/>
      <c r="E722" s="263"/>
      <c r="F722" s="263"/>
    </row>
    <row r="723" ht="14.25" customHeight="1">
      <c r="A723" s="263"/>
      <c r="B723" s="263"/>
      <c r="C723" s="263"/>
      <c r="D723" s="263"/>
      <c r="E723" s="263"/>
      <c r="F723" s="263"/>
    </row>
    <row r="724" ht="14.25" customHeight="1">
      <c r="A724" s="263"/>
      <c r="B724" s="263"/>
      <c r="C724" s="263"/>
      <c r="D724" s="263"/>
      <c r="E724" s="263"/>
      <c r="F724" s="263"/>
    </row>
    <row r="725" ht="14.25" customHeight="1">
      <c r="A725" s="263"/>
      <c r="B725" s="263"/>
      <c r="C725" s="263"/>
      <c r="D725" s="263"/>
      <c r="E725" s="263"/>
      <c r="F725" s="263"/>
    </row>
    <row r="726" ht="14.25" customHeight="1">
      <c r="A726" s="263"/>
      <c r="B726" s="263"/>
      <c r="C726" s="263"/>
      <c r="D726" s="263"/>
      <c r="E726" s="263"/>
      <c r="F726" s="263"/>
    </row>
    <row r="727" ht="14.25" customHeight="1">
      <c r="A727" s="263"/>
      <c r="B727" s="263"/>
      <c r="C727" s="263"/>
      <c r="D727" s="263"/>
      <c r="E727" s="263"/>
      <c r="F727" s="263"/>
    </row>
    <row r="728" ht="14.25" customHeight="1">
      <c r="A728" s="263"/>
      <c r="B728" s="263"/>
      <c r="C728" s="263"/>
      <c r="D728" s="263"/>
      <c r="E728" s="263"/>
      <c r="F728" s="263"/>
    </row>
    <row r="729" ht="14.25" customHeight="1">
      <c r="A729" s="263"/>
      <c r="B729" s="263"/>
      <c r="C729" s="263"/>
      <c r="D729" s="263"/>
      <c r="E729" s="263"/>
      <c r="F729" s="263"/>
    </row>
    <row r="730" ht="14.25" customHeight="1">
      <c r="A730" s="263"/>
      <c r="B730" s="263"/>
      <c r="C730" s="263"/>
      <c r="D730" s="263"/>
      <c r="E730" s="263"/>
      <c r="F730" s="263"/>
    </row>
    <row r="731" ht="14.25" customHeight="1">
      <c r="A731" s="263"/>
      <c r="B731" s="263"/>
      <c r="C731" s="263"/>
      <c r="D731" s="263"/>
      <c r="E731" s="263"/>
      <c r="F731" s="263"/>
    </row>
    <row r="732" ht="14.25" customHeight="1">
      <c r="A732" s="263"/>
      <c r="B732" s="263"/>
      <c r="C732" s="263"/>
      <c r="D732" s="263"/>
      <c r="E732" s="263"/>
      <c r="F732" s="263"/>
    </row>
    <row r="733" ht="14.25" customHeight="1">
      <c r="A733" s="263"/>
      <c r="B733" s="263"/>
      <c r="C733" s="263"/>
      <c r="D733" s="263"/>
      <c r="E733" s="263"/>
      <c r="F733" s="263"/>
    </row>
    <row r="734" ht="14.25" customHeight="1">
      <c r="A734" s="263"/>
      <c r="B734" s="263"/>
      <c r="C734" s="263"/>
      <c r="D734" s="263"/>
      <c r="E734" s="263"/>
      <c r="F734" s="263"/>
    </row>
    <row r="735" ht="14.25" customHeight="1">
      <c r="A735" s="263"/>
      <c r="B735" s="263"/>
      <c r="C735" s="263"/>
      <c r="D735" s="263"/>
      <c r="E735" s="263"/>
      <c r="F735" s="263"/>
    </row>
    <row r="736" ht="14.25" customHeight="1">
      <c r="A736" s="263"/>
      <c r="B736" s="263"/>
      <c r="C736" s="263"/>
      <c r="D736" s="263"/>
      <c r="E736" s="263"/>
      <c r="F736" s="263"/>
    </row>
    <row r="737" ht="14.25" customHeight="1">
      <c r="A737" s="263"/>
      <c r="B737" s="263"/>
      <c r="C737" s="263"/>
      <c r="D737" s="263"/>
      <c r="E737" s="263"/>
      <c r="F737" s="263"/>
    </row>
    <row r="738" ht="14.25" customHeight="1">
      <c r="A738" s="263"/>
      <c r="B738" s="263"/>
      <c r="C738" s="263"/>
      <c r="D738" s="263"/>
      <c r="E738" s="263"/>
      <c r="F738" s="263"/>
    </row>
    <row r="739" ht="14.25" customHeight="1">
      <c r="A739" s="263"/>
      <c r="B739" s="263"/>
      <c r="C739" s="263"/>
      <c r="D739" s="263"/>
      <c r="E739" s="263"/>
      <c r="F739" s="263"/>
    </row>
    <row r="740" ht="14.25" customHeight="1">
      <c r="A740" s="263"/>
      <c r="B740" s="263"/>
      <c r="C740" s="263"/>
      <c r="D740" s="263"/>
      <c r="E740" s="263"/>
      <c r="F740" s="263"/>
    </row>
    <row r="741" ht="14.25" customHeight="1">
      <c r="A741" s="263"/>
      <c r="B741" s="263"/>
      <c r="C741" s="263"/>
      <c r="D741" s="263"/>
      <c r="E741" s="263"/>
      <c r="F741" s="263"/>
    </row>
    <row r="742" ht="14.25" customHeight="1">
      <c r="A742" s="263"/>
      <c r="B742" s="263"/>
      <c r="C742" s="263"/>
      <c r="D742" s="263"/>
      <c r="E742" s="263"/>
      <c r="F742" s="263"/>
    </row>
    <row r="743" ht="14.25" customHeight="1">
      <c r="A743" s="263"/>
      <c r="B743" s="263"/>
      <c r="C743" s="263"/>
      <c r="D743" s="263"/>
      <c r="E743" s="263"/>
      <c r="F743" s="263"/>
    </row>
    <row r="744" ht="14.25" customHeight="1">
      <c r="A744" s="263"/>
      <c r="B744" s="263"/>
      <c r="C744" s="263"/>
      <c r="D744" s="263"/>
      <c r="E744" s="263"/>
      <c r="F744" s="263"/>
    </row>
    <row r="745" ht="14.25" customHeight="1">
      <c r="A745" s="263"/>
      <c r="B745" s="263"/>
      <c r="C745" s="263"/>
      <c r="D745" s="263"/>
      <c r="E745" s="263"/>
      <c r="F745" s="263"/>
    </row>
    <row r="746" ht="14.25" customHeight="1">
      <c r="A746" s="263"/>
      <c r="B746" s="263"/>
      <c r="C746" s="263"/>
      <c r="D746" s="263"/>
      <c r="E746" s="263"/>
      <c r="F746" s="263"/>
    </row>
    <row r="747" ht="14.25" customHeight="1">
      <c r="A747" s="263"/>
      <c r="B747" s="263"/>
      <c r="C747" s="263"/>
      <c r="D747" s="263"/>
      <c r="E747" s="263"/>
      <c r="F747" s="263"/>
    </row>
    <row r="748" ht="14.25" customHeight="1">
      <c r="A748" s="263"/>
      <c r="B748" s="263"/>
      <c r="C748" s="263"/>
      <c r="D748" s="263"/>
      <c r="E748" s="263"/>
      <c r="F748" s="263"/>
    </row>
    <row r="749" ht="14.25" customHeight="1">
      <c r="A749" s="263"/>
      <c r="B749" s="263"/>
      <c r="C749" s="263"/>
      <c r="D749" s="263"/>
      <c r="E749" s="263"/>
      <c r="F749" s="263"/>
    </row>
    <row r="750" ht="14.25" customHeight="1">
      <c r="A750" s="263"/>
      <c r="B750" s="263"/>
      <c r="C750" s="263"/>
      <c r="D750" s="263"/>
      <c r="E750" s="263"/>
      <c r="F750" s="263"/>
    </row>
    <row r="751" ht="14.25" customHeight="1">
      <c r="A751" s="263"/>
      <c r="B751" s="263"/>
      <c r="C751" s="263"/>
      <c r="D751" s="263"/>
      <c r="E751" s="263"/>
      <c r="F751" s="263"/>
    </row>
    <row r="752" ht="14.25" customHeight="1">
      <c r="A752" s="263"/>
      <c r="B752" s="263"/>
      <c r="C752" s="263"/>
      <c r="D752" s="263"/>
      <c r="E752" s="263"/>
      <c r="F752" s="263"/>
    </row>
    <row r="753" ht="14.25" customHeight="1">
      <c r="A753" s="263"/>
      <c r="B753" s="263"/>
      <c r="C753" s="263"/>
      <c r="D753" s="263"/>
      <c r="E753" s="263"/>
      <c r="F753" s="263"/>
    </row>
    <row r="754" ht="14.25" customHeight="1">
      <c r="A754" s="263"/>
      <c r="B754" s="263"/>
      <c r="C754" s="263"/>
      <c r="D754" s="263"/>
      <c r="E754" s="263"/>
      <c r="F754" s="263"/>
    </row>
    <row r="755" ht="14.25" customHeight="1">
      <c r="A755" s="263"/>
      <c r="B755" s="263"/>
      <c r="C755" s="263"/>
      <c r="D755" s="263"/>
      <c r="E755" s="263"/>
      <c r="F755" s="263"/>
    </row>
    <row r="756" ht="14.25" customHeight="1">
      <c r="A756" s="263"/>
      <c r="B756" s="263"/>
      <c r="C756" s="263"/>
      <c r="D756" s="263"/>
      <c r="E756" s="263"/>
      <c r="F756" s="263"/>
    </row>
    <row r="757" ht="14.25" customHeight="1">
      <c r="A757" s="263"/>
      <c r="B757" s="263"/>
      <c r="C757" s="263"/>
      <c r="D757" s="263"/>
      <c r="E757" s="263"/>
      <c r="F757" s="263"/>
    </row>
    <row r="758" ht="14.25" customHeight="1">
      <c r="A758" s="263"/>
      <c r="B758" s="263"/>
      <c r="C758" s="263"/>
      <c r="D758" s="263"/>
      <c r="E758" s="263"/>
      <c r="F758" s="263"/>
    </row>
    <row r="759" ht="14.25" customHeight="1">
      <c r="A759" s="263"/>
      <c r="B759" s="263"/>
      <c r="C759" s="263"/>
      <c r="D759" s="263"/>
      <c r="E759" s="263"/>
      <c r="F759" s="263"/>
    </row>
    <row r="760" ht="14.25" customHeight="1">
      <c r="A760" s="263"/>
      <c r="B760" s="263"/>
      <c r="C760" s="263"/>
      <c r="D760" s="263"/>
      <c r="E760" s="263"/>
      <c r="F760" s="263"/>
    </row>
    <row r="761" ht="14.25" customHeight="1">
      <c r="A761" s="263"/>
      <c r="B761" s="263"/>
      <c r="C761" s="263"/>
      <c r="D761" s="263"/>
      <c r="E761" s="263"/>
      <c r="F761" s="263"/>
    </row>
    <row r="762" ht="14.25" customHeight="1">
      <c r="A762" s="263"/>
      <c r="B762" s="263"/>
      <c r="C762" s="263"/>
      <c r="D762" s="263"/>
      <c r="E762" s="263"/>
      <c r="F762" s="263"/>
    </row>
    <row r="763" ht="14.25" customHeight="1">
      <c r="A763" s="263"/>
      <c r="B763" s="263"/>
      <c r="C763" s="263"/>
      <c r="D763" s="263"/>
      <c r="E763" s="263"/>
      <c r="F763" s="263"/>
    </row>
    <row r="764" ht="14.25" customHeight="1">
      <c r="A764" s="263"/>
      <c r="B764" s="263"/>
      <c r="C764" s="263"/>
      <c r="D764" s="263"/>
      <c r="E764" s="263"/>
      <c r="F764" s="263"/>
    </row>
    <row r="765" ht="14.25" customHeight="1">
      <c r="A765" s="263"/>
      <c r="B765" s="263"/>
      <c r="C765" s="263"/>
      <c r="D765" s="263"/>
      <c r="E765" s="263"/>
      <c r="F765" s="263"/>
    </row>
    <row r="766" ht="14.25" customHeight="1">
      <c r="A766" s="263"/>
      <c r="B766" s="263"/>
      <c r="C766" s="263"/>
      <c r="D766" s="263"/>
      <c r="E766" s="263"/>
      <c r="F766" s="263"/>
    </row>
    <row r="767" ht="14.25" customHeight="1">
      <c r="A767" s="263"/>
      <c r="B767" s="263"/>
      <c r="C767" s="263"/>
      <c r="D767" s="263"/>
      <c r="E767" s="263"/>
      <c r="F767" s="263"/>
    </row>
    <row r="768" ht="14.25" customHeight="1">
      <c r="A768" s="263"/>
      <c r="B768" s="263"/>
      <c r="C768" s="263"/>
      <c r="D768" s="263"/>
      <c r="E768" s="263"/>
      <c r="F768" s="263"/>
    </row>
    <row r="769" ht="14.25" customHeight="1">
      <c r="A769" s="263"/>
      <c r="B769" s="263"/>
      <c r="C769" s="263"/>
      <c r="D769" s="263"/>
      <c r="E769" s="263"/>
      <c r="F769" s="263"/>
    </row>
    <row r="770" ht="14.25" customHeight="1">
      <c r="A770" s="263"/>
      <c r="B770" s="263"/>
      <c r="C770" s="263"/>
      <c r="D770" s="263"/>
      <c r="E770" s="263"/>
      <c r="F770" s="263"/>
    </row>
    <row r="771" ht="14.25" customHeight="1">
      <c r="A771" s="263"/>
      <c r="B771" s="263"/>
      <c r="C771" s="263"/>
      <c r="D771" s="263"/>
      <c r="E771" s="263"/>
      <c r="F771" s="263"/>
    </row>
    <row r="772" ht="14.25" customHeight="1">
      <c r="A772" s="263"/>
      <c r="B772" s="263"/>
      <c r="C772" s="263"/>
      <c r="D772" s="263"/>
      <c r="E772" s="263"/>
      <c r="F772" s="263"/>
    </row>
    <row r="773" ht="14.25" customHeight="1">
      <c r="A773" s="263"/>
      <c r="B773" s="263"/>
      <c r="C773" s="263"/>
      <c r="D773" s="263"/>
      <c r="E773" s="263"/>
      <c r="F773" s="263"/>
    </row>
    <row r="774" ht="14.25" customHeight="1">
      <c r="A774" s="263"/>
      <c r="B774" s="263"/>
      <c r="C774" s="263"/>
      <c r="D774" s="263"/>
      <c r="E774" s="263"/>
      <c r="F774" s="263"/>
    </row>
    <row r="775" ht="14.25" customHeight="1">
      <c r="A775" s="263"/>
      <c r="B775" s="263"/>
      <c r="C775" s="263"/>
      <c r="D775" s="263"/>
      <c r="E775" s="263"/>
      <c r="F775" s="263"/>
    </row>
    <row r="776" ht="14.25" customHeight="1">
      <c r="A776" s="263"/>
      <c r="B776" s="263"/>
      <c r="C776" s="263"/>
      <c r="D776" s="263"/>
      <c r="E776" s="263"/>
      <c r="F776" s="263"/>
    </row>
    <row r="777" ht="14.25" customHeight="1">
      <c r="A777" s="263"/>
      <c r="B777" s="263"/>
      <c r="C777" s="263"/>
      <c r="D777" s="263"/>
      <c r="E777" s="263"/>
      <c r="F777" s="263"/>
    </row>
    <row r="778" ht="14.25" customHeight="1">
      <c r="A778" s="263"/>
      <c r="B778" s="263"/>
      <c r="C778" s="263"/>
      <c r="D778" s="263"/>
      <c r="E778" s="263"/>
      <c r="F778" s="263"/>
    </row>
    <row r="779" ht="14.25" customHeight="1">
      <c r="A779" s="263"/>
      <c r="B779" s="263"/>
      <c r="C779" s="263"/>
      <c r="D779" s="263"/>
      <c r="E779" s="263"/>
      <c r="F779" s="263"/>
    </row>
    <row r="780" ht="14.25" customHeight="1">
      <c r="A780" s="263"/>
      <c r="B780" s="263"/>
      <c r="C780" s="263"/>
      <c r="D780" s="263"/>
      <c r="E780" s="263"/>
      <c r="F780" s="263"/>
    </row>
    <row r="781" ht="14.25" customHeight="1">
      <c r="A781" s="263"/>
      <c r="B781" s="263"/>
      <c r="C781" s="263"/>
      <c r="D781" s="263"/>
      <c r="E781" s="263"/>
      <c r="F781" s="263"/>
    </row>
    <row r="782" ht="14.25" customHeight="1">
      <c r="A782" s="263"/>
      <c r="B782" s="263"/>
      <c r="C782" s="263"/>
      <c r="D782" s="263"/>
      <c r="E782" s="263"/>
      <c r="F782" s="263"/>
    </row>
    <row r="783" ht="14.25" customHeight="1">
      <c r="A783" s="263"/>
      <c r="B783" s="263"/>
      <c r="C783" s="263"/>
      <c r="D783" s="263"/>
      <c r="E783" s="263"/>
      <c r="F783" s="263"/>
    </row>
    <row r="784" ht="14.25" customHeight="1">
      <c r="A784" s="263"/>
      <c r="B784" s="263"/>
      <c r="C784" s="263"/>
      <c r="D784" s="263"/>
      <c r="E784" s="263"/>
      <c r="F784" s="263"/>
    </row>
    <row r="785" ht="14.25" customHeight="1">
      <c r="A785" s="263"/>
      <c r="B785" s="263"/>
      <c r="C785" s="263"/>
      <c r="D785" s="263"/>
      <c r="E785" s="263"/>
      <c r="F785" s="263"/>
    </row>
    <row r="786" ht="14.25" customHeight="1">
      <c r="A786" s="263"/>
      <c r="B786" s="263"/>
      <c r="C786" s="263"/>
      <c r="D786" s="263"/>
      <c r="E786" s="263"/>
      <c r="F786" s="263"/>
    </row>
    <row r="787" ht="14.25" customHeight="1">
      <c r="A787" s="263"/>
      <c r="B787" s="263"/>
      <c r="C787" s="263"/>
      <c r="D787" s="263"/>
      <c r="E787" s="263"/>
      <c r="F787" s="263"/>
    </row>
    <row r="788" ht="14.25" customHeight="1">
      <c r="A788" s="263"/>
      <c r="B788" s="263"/>
      <c r="C788" s="263"/>
      <c r="D788" s="263"/>
      <c r="E788" s="263"/>
      <c r="F788" s="263"/>
    </row>
    <row r="789" ht="14.25" customHeight="1">
      <c r="A789" s="263"/>
      <c r="B789" s="263"/>
      <c r="C789" s="263"/>
      <c r="D789" s="263"/>
      <c r="E789" s="263"/>
      <c r="F789" s="263"/>
    </row>
    <row r="790" ht="14.25" customHeight="1">
      <c r="A790" s="263"/>
      <c r="B790" s="263"/>
      <c r="C790" s="263"/>
      <c r="D790" s="263"/>
      <c r="E790" s="263"/>
      <c r="F790" s="263"/>
    </row>
    <row r="791" ht="14.25" customHeight="1">
      <c r="A791" s="263"/>
      <c r="B791" s="263"/>
      <c r="C791" s="263"/>
      <c r="D791" s="263"/>
      <c r="E791" s="263"/>
      <c r="F791" s="263"/>
    </row>
    <row r="792" ht="14.25" customHeight="1">
      <c r="A792" s="263"/>
      <c r="B792" s="263"/>
      <c r="C792" s="263"/>
      <c r="D792" s="263"/>
      <c r="E792" s="263"/>
      <c r="F792" s="263"/>
    </row>
    <row r="793" ht="14.25" customHeight="1">
      <c r="A793" s="263"/>
      <c r="B793" s="263"/>
      <c r="C793" s="263"/>
      <c r="D793" s="263"/>
      <c r="E793" s="263"/>
      <c r="F793" s="263"/>
    </row>
    <row r="794" ht="14.25" customHeight="1">
      <c r="A794" s="263"/>
      <c r="B794" s="263"/>
      <c r="C794" s="263"/>
      <c r="D794" s="263"/>
      <c r="E794" s="263"/>
      <c r="F794" s="263"/>
    </row>
    <row r="795" ht="14.25" customHeight="1">
      <c r="A795" s="263"/>
      <c r="B795" s="263"/>
      <c r="C795" s="263"/>
      <c r="D795" s="263"/>
      <c r="E795" s="263"/>
      <c r="F795" s="263"/>
    </row>
    <row r="796" ht="14.25" customHeight="1">
      <c r="A796" s="263"/>
      <c r="B796" s="263"/>
      <c r="C796" s="263"/>
      <c r="D796" s="263"/>
      <c r="E796" s="263"/>
      <c r="F796" s="263"/>
    </row>
    <row r="797" ht="14.25" customHeight="1">
      <c r="A797" s="263"/>
      <c r="B797" s="263"/>
      <c r="C797" s="263"/>
      <c r="D797" s="263"/>
      <c r="E797" s="263"/>
      <c r="F797" s="263"/>
    </row>
    <row r="798" ht="14.25" customHeight="1">
      <c r="A798" s="263"/>
      <c r="B798" s="263"/>
      <c r="C798" s="263"/>
      <c r="D798" s="263"/>
      <c r="E798" s="263"/>
      <c r="F798" s="263"/>
    </row>
    <row r="799" ht="14.25" customHeight="1">
      <c r="A799" s="263"/>
      <c r="B799" s="263"/>
      <c r="C799" s="263"/>
      <c r="D799" s="263"/>
      <c r="E799" s="263"/>
      <c r="F799" s="263"/>
    </row>
    <row r="800" ht="14.25" customHeight="1">
      <c r="A800" s="263"/>
      <c r="B800" s="263"/>
      <c r="C800" s="263"/>
      <c r="D800" s="263"/>
      <c r="E800" s="263"/>
      <c r="F800" s="263"/>
    </row>
    <row r="801" ht="14.25" customHeight="1">
      <c r="A801" s="263"/>
      <c r="B801" s="263"/>
      <c r="C801" s="263"/>
      <c r="D801" s="263"/>
      <c r="E801" s="263"/>
      <c r="F801" s="263"/>
    </row>
    <row r="802" ht="14.25" customHeight="1">
      <c r="A802" s="263"/>
      <c r="B802" s="263"/>
      <c r="C802" s="263"/>
      <c r="D802" s="263"/>
      <c r="E802" s="263"/>
      <c r="F802" s="263"/>
    </row>
    <row r="803" ht="14.25" customHeight="1">
      <c r="A803" s="263"/>
      <c r="B803" s="263"/>
      <c r="C803" s="263"/>
      <c r="D803" s="263"/>
      <c r="E803" s="263"/>
      <c r="F803" s="263"/>
    </row>
    <row r="804" ht="14.25" customHeight="1">
      <c r="A804" s="263"/>
      <c r="B804" s="263"/>
      <c r="C804" s="263"/>
      <c r="D804" s="263"/>
      <c r="E804" s="263"/>
      <c r="F804" s="263"/>
    </row>
    <row r="805" ht="14.25" customHeight="1">
      <c r="A805" s="263"/>
      <c r="B805" s="263"/>
      <c r="C805" s="263"/>
      <c r="D805" s="263"/>
      <c r="E805" s="263"/>
      <c r="F805" s="263"/>
    </row>
    <row r="806" ht="14.25" customHeight="1">
      <c r="A806" s="263"/>
      <c r="B806" s="263"/>
      <c r="C806" s="263"/>
      <c r="D806" s="263"/>
      <c r="E806" s="263"/>
      <c r="F806" s="263"/>
    </row>
    <row r="807" ht="14.25" customHeight="1">
      <c r="A807" s="263"/>
      <c r="B807" s="263"/>
      <c r="C807" s="263"/>
      <c r="D807" s="263"/>
      <c r="E807" s="263"/>
      <c r="F807" s="263"/>
    </row>
    <row r="808" ht="14.25" customHeight="1">
      <c r="A808" s="263"/>
      <c r="B808" s="263"/>
      <c r="C808" s="263"/>
      <c r="D808" s="263"/>
      <c r="E808" s="263"/>
      <c r="F808" s="263"/>
    </row>
    <row r="809" ht="14.25" customHeight="1">
      <c r="A809" s="263"/>
      <c r="B809" s="263"/>
      <c r="C809" s="263"/>
      <c r="D809" s="263"/>
      <c r="E809" s="263"/>
      <c r="F809" s="263"/>
    </row>
    <row r="810" ht="14.25" customHeight="1">
      <c r="A810" s="263"/>
      <c r="B810" s="263"/>
      <c r="C810" s="263"/>
      <c r="D810" s="263"/>
      <c r="E810" s="263"/>
      <c r="F810" s="263"/>
    </row>
    <row r="811" ht="14.25" customHeight="1">
      <c r="A811" s="263"/>
      <c r="B811" s="263"/>
      <c r="C811" s="263"/>
      <c r="D811" s="263"/>
      <c r="E811" s="263"/>
      <c r="F811" s="263"/>
    </row>
    <row r="812" ht="14.25" customHeight="1">
      <c r="A812" s="263"/>
      <c r="B812" s="263"/>
      <c r="C812" s="263"/>
      <c r="D812" s="263"/>
      <c r="E812" s="263"/>
      <c r="F812" s="263"/>
    </row>
    <row r="813" ht="14.25" customHeight="1">
      <c r="A813" s="263"/>
      <c r="B813" s="263"/>
      <c r="C813" s="263"/>
      <c r="D813" s="263"/>
      <c r="E813" s="263"/>
      <c r="F813" s="263"/>
    </row>
    <row r="814" ht="14.25" customHeight="1">
      <c r="A814" s="263"/>
      <c r="B814" s="263"/>
      <c r="C814" s="263"/>
      <c r="D814" s="263"/>
      <c r="E814" s="263"/>
      <c r="F814" s="263"/>
    </row>
    <row r="815" ht="14.25" customHeight="1">
      <c r="A815" s="263"/>
      <c r="B815" s="263"/>
      <c r="C815" s="263"/>
      <c r="D815" s="263"/>
      <c r="E815" s="263"/>
      <c r="F815" s="263"/>
    </row>
    <row r="816" ht="14.25" customHeight="1">
      <c r="A816" s="263"/>
      <c r="B816" s="263"/>
      <c r="C816" s="263"/>
      <c r="D816" s="263"/>
      <c r="E816" s="263"/>
      <c r="F816" s="263"/>
    </row>
    <row r="817" ht="14.25" customHeight="1">
      <c r="A817" s="263"/>
      <c r="B817" s="263"/>
      <c r="C817" s="263"/>
      <c r="D817" s="263"/>
      <c r="E817" s="263"/>
      <c r="F817" s="263"/>
    </row>
    <row r="818" ht="14.25" customHeight="1">
      <c r="A818" s="263"/>
      <c r="B818" s="263"/>
      <c r="C818" s="263"/>
      <c r="D818" s="263"/>
      <c r="E818" s="263"/>
      <c r="F818" s="263"/>
    </row>
    <row r="819" ht="14.25" customHeight="1">
      <c r="A819" s="263"/>
      <c r="B819" s="263"/>
      <c r="C819" s="263"/>
      <c r="D819" s="263"/>
      <c r="E819" s="263"/>
      <c r="F819" s="263"/>
    </row>
    <row r="820" ht="14.25" customHeight="1">
      <c r="A820" s="263"/>
      <c r="B820" s="263"/>
      <c r="C820" s="263"/>
      <c r="D820" s="263"/>
      <c r="E820" s="263"/>
      <c r="F820" s="263"/>
    </row>
    <row r="821" ht="14.25" customHeight="1">
      <c r="A821" s="263"/>
      <c r="B821" s="263"/>
      <c r="C821" s="263"/>
      <c r="D821" s="263"/>
      <c r="E821" s="263"/>
      <c r="F821" s="263"/>
    </row>
    <row r="822" ht="14.25" customHeight="1">
      <c r="A822" s="263"/>
      <c r="B822" s="263"/>
      <c r="C822" s="263"/>
      <c r="D822" s="263"/>
      <c r="E822" s="263"/>
      <c r="F822" s="263"/>
    </row>
    <row r="823" ht="14.25" customHeight="1">
      <c r="A823" s="263"/>
      <c r="B823" s="263"/>
      <c r="C823" s="263"/>
      <c r="D823" s="263"/>
      <c r="E823" s="263"/>
      <c r="F823" s="263"/>
    </row>
    <row r="824" ht="14.25" customHeight="1">
      <c r="A824" s="263"/>
      <c r="B824" s="263"/>
      <c r="C824" s="263"/>
      <c r="D824" s="263"/>
      <c r="E824" s="263"/>
      <c r="F824" s="263"/>
    </row>
    <row r="825" ht="14.25" customHeight="1">
      <c r="A825" s="263"/>
      <c r="B825" s="263"/>
      <c r="C825" s="263"/>
      <c r="D825" s="263"/>
      <c r="E825" s="263"/>
      <c r="F825" s="263"/>
    </row>
    <row r="826" ht="14.25" customHeight="1">
      <c r="A826" s="263"/>
      <c r="B826" s="263"/>
      <c r="C826" s="263"/>
      <c r="D826" s="263"/>
      <c r="E826" s="263"/>
      <c r="F826" s="263"/>
    </row>
    <row r="827" ht="14.25" customHeight="1">
      <c r="A827" s="263"/>
      <c r="B827" s="263"/>
      <c r="C827" s="263"/>
      <c r="D827" s="263"/>
      <c r="E827" s="263"/>
      <c r="F827" s="263"/>
    </row>
    <row r="828" ht="14.25" customHeight="1">
      <c r="A828" s="263"/>
      <c r="B828" s="263"/>
      <c r="C828" s="263"/>
      <c r="D828" s="263"/>
      <c r="E828" s="263"/>
      <c r="F828" s="263"/>
    </row>
    <row r="829" ht="14.25" customHeight="1">
      <c r="A829" s="263"/>
      <c r="B829" s="263"/>
      <c r="C829" s="263"/>
      <c r="D829" s="263"/>
      <c r="E829" s="263"/>
      <c r="F829" s="263"/>
    </row>
    <row r="830" ht="14.25" customHeight="1">
      <c r="A830" s="263"/>
      <c r="B830" s="263"/>
      <c r="C830" s="263"/>
      <c r="D830" s="263"/>
      <c r="E830" s="263"/>
      <c r="F830" s="263"/>
    </row>
    <row r="831" ht="14.25" customHeight="1">
      <c r="A831" s="263"/>
      <c r="B831" s="263"/>
      <c r="C831" s="263"/>
      <c r="D831" s="263"/>
      <c r="E831" s="263"/>
      <c r="F831" s="263"/>
    </row>
    <row r="832" ht="14.25" customHeight="1">
      <c r="A832" s="263"/>
      <c r="B832" s="263"/>
      <c r="C832" s="263"/>
      <c r="D832" s="263"/>
      <c r="E832" s="263"/>
      <c r="F832" s="263"/>
    </row>
    <row r="833" ht="14.25" customHeight="1">
      <c r="A833" s="263"/>
      <c r="B833" s="263"/>
      <c r="C833" s="263"/>
      <c r="D833" s="263"/>
      <c r="E833" s="263"/>
      <c r="F833" s="263"/>
    </row>
    <row r="834" ht="14.25" customHeight="1">
      <c r="A834" s="263"/>
      <c r="B834" s="263"/>
      <c r="C834" s="263"/>
      <c r="D834" s="263"/>
      <c r="E834" s="263"/>
      <c r="F834" s="263"/>
    </row>
    <row r="835" ht="14.25" customHeight="1">
      <c r="A835" s="263"/>
      <c r="B835" s="263"/>
      <c r="C835" s="263"/>
      <c r="D835" s="263"/>
      <c r="E835" s="263"/>
      <c r="F835" s="263"/>
    </row>
    <row r="836" ht="14.25" customHeight="1">
      <c r="A836" s="263"/>
      <c r="B836" s="263"/>
      <c r="C836" s="263"/>
      <c r="D836" s="263"/>
      <c r="E836" s="263"/>
      <c r="F836" s="263"/>
    </row>
    <row r="837" ht="14.25" customHeight="1">
      <c r="A837" s="263"/>
      <c r="B837" s="263"/>
      <c r="C837" s="263"/>
      <c r="D837" s="263"/>
      <c r="E837" s="263"/>
      <c r="F837" s="263"/>
    </row>
    <row r="838" ht="14.25" customHeight="1">
      <c r="A838" s="263"/>
      <c r="B838" s="263"/>
      <c r="C838" s="263"/>
      <c r="D838" s="263"/>
      <c r="E838" s="263"/>
      <c r="F838" s="263"/>
    </row>
    <row r="839" ht="14.25" customHeight="1">
      <c r="A839" s="263"/>
      <c r="B839" s="263"/>
      <c r="C839" s="263"/>
      <c r="D839" s="263"/>
      <c r="E839" s="263"/>
      <c r="F839" s="263"/>
    </row>
    <row r="840" ht="14.25" customHeight="1">
      <c r="A840" s="263"/>
      <c r="B840" s="263"/>
      <c r="C840" s="263"/>
      <c r="D840" s="263"/>
      <c r="E840" s="263"/>
      <c r="F840" s="263"/>
    </row>
    <row r="841" ht="14.25" customHeight="1">
      <c r="A841" s="263"/>
      <c r="B841" s="263"/>
      <c r="C841" s="263"/>
      <c r="D841" s="263"/>
      <c r="E841" s="263"/>
      <c r="F841" s="263"/>
    </row>
    <row r="842" ht="14.25" customHeight="1">
      <c r="A842" s="263"/>
      <c r="B842" s="263"/>
      <c r="C842" s="263"/>
      <c r="D842" s="263"/>
      <c r="E842" s="263"/>
      <c r="F842" s="263"/>
    </row>
    <row r="843" ht="14.25" customHeight="1">
      <c r="A843" s="263"/>
      <c r="B843" s="263"/>
      <c r="C843" s="263"/>
      <c r="D843" s="263"/>
      <c r="E843" s="263"/>
      <c r="F843" s="263"/>
    </row>
    <row r="844" ht="14.25" customHeight="1">
      <c r="A844" s="263"/>
      <c r="B844" s="263"/>
      <c r="C844" s="263"/>
      <c r="D844" s="263"/>
      <c r="E844" s="263"/>
      <c r="F844" s="263"/>
    </row>
    <row r="845" ht="14.25" customHeight="1">
      <c r="A845" s="263"/>
      <c r="B845" s="263"/>
      <c r="C845" s="263"/>
      <c r="D845" s="263"/>
      <c r="E845" s="263"/>
      <c r="F845" s="263"/>
    </row>
    <row r="846" ht="14.25" customHeight="1">
      <c r="A846" s="263"/>
      <c r="B846" s="263"/>
      <c r="C846" s="263"/>
      <c r="D846" s="263"/>
      <c r="E846" s="263"/>
      <c r="F846" s="263"/>
    </row>
    <row r="847" ht="14.25" customHeight="1">
      <c r="A847" s="263"/>
      <c r="B847" s="263"/>
      <c r="C847" s="263"/>
      <c r="D847" s="263"/>
      <c r="E847" s="263"/>
      <c r="F847" s="263"/>
    </row>
    <row r="848" ht="14.25" customHeight="1">
      <c r="A848" s="263"/>
      <c r="B848" s="263"/>
      <c r="C848" s="263"/>
      <c r="D848" s="263"/>
      <c r="E848" s="263"/>
      <c r="F848" s="263"/>
    </row>
    <row r="849" ht="14.25" customHeight="1">
      <c r="A849" s="263"/>
      <c r="B849" s="263"/>
      <c r="C849" s="263"/>
      <c r="D849" s="263"/>
      <c r="E849" s="263"/>
      <c r="F849" s="263"/>
    </row>
    <row r="850" ht="14.25" customHeight="1">
      <c r="A850" s="263"/>
      <c r="B850" s="263"/>
      <c r="C850" s="263"/>
      <c r="D850" s="263"/>
      <c r="E850" s="263"/>
      <c r="F850" s="263"/>
    </row>
    <row r="851" ht="14.25" customHeight="1">
      <c r="A851" s="263"/>
      <c r="B851" s="263"/>
      <c r="C851" s="263"/>
      <c r="D851" s="263"/>
      <c r="E851" s="263"/>
      <c r="F851" s="263"/>
    </row>
    <row r="852" ht="14.25" customHeight="1">
      <c r="A852" s="263"/>
      <c r="B852" s="263"/>
      <c r="C852" s="263"/>
      <c r="D852" s="263"/>
      <c r="E852" s="263"/>
      <c r="F852" s="263"/>
    </row>
    <row r="853" ht="14.25" customHeight="1">
      <c r="A853" s="263"/>
      <c r="B853" s="263"/>
      <c r="C853" s="263"/>
      <c r="D853" s="263"/>
      <c r="E853" s="263"/>
      <c r="F853" s="263"/>
    </row>
    <row r="854" ht="14.25" customHeight="1">
      <c r="A854" s="263"/>
      <c r="B854" s="263"/>
      <c r="C854" s="263"/>
      <c r="D854" s="263"/>
      <c r="E854" s="263"/>
      <c r="F854" s="263"/>
    </row>
    <row r="855" ht="14.25" customHeight="1">
      <c r="A855" s="263"/>
      <c r="B855" s="263"/>
      <c r="C855" s="263"/>
      <c r="D855" s="263"/>
      <c r="E855" s="263"/>
      <c r="F855" s="263"/>
    </row>
    <row r="856" ht="14.25" customHeight="1">
      <c r="A856" s="263"/>
      <c r="B856" s="263"/>
      <c r="C856" s="263"/>
      <c r="D856" s="263"/>
      <c r="E856" s="263"/>
      <c r="F856" s="263"/>
    </row>
    <row r="857" ht="14.25" customHeight="1">
      <c r="A857" s="263"/>
      <c r="B857" s="263"/>
      <c r="C857" s="263"/>
      <c r="D857" s="263"/>
      <c r="E857" s="263"/>
      <c r="F857" s="263"/>
    </row>
    <row r="858" ht="14.25" customHeight="1">
      <c r="A858" s="263"/>
      <c r="B858" s="263"/>
      <c r="C858" s="263"/>
      <c r="D858" s="263"/>
      <c r="E858" s="263"/>
      <c r="F858" s="263"/>
    </row>
    <row r="859" ht="14.25" customHeight="1">
      <c r="A859" s="263"/>
      <c r="B859" s="263"/>
      <c r="C859" s="263"/>
      <c r="D859" s="263"/>
      <c r="E859" s="263"/>
      <c r="F859" s="263"/>
    </row>
    <row r="860" ht="14.25" customHeight="1">
      <c r="A860" s="263"/>
      <c r="B860" s="263"/>
      <c r="C860" s="263"/>
      <c r="D860" s="263"/>
      <c r="E860" s="263"/>
      <c r="F860" s="263"/>
    </row>
    <row r="861" ht="14.25" customHeight="1">
      <c r="A861" s="263"/>
      <c r="B861" s="263"/>
      <c r="C861" s="263"/>
      <c r="D861" s="263"/>
      <c r="E861" s="263"/>
      <c r="F861" s="263"/>
    </row>
    <row r="862" ht="14.25" customHeight="1">
      <c r="A862" s="263"/>
      <c r="B862" s="263"/>
      <c r="C862" s="263"/>
      <c r="D862" s="263"/>
      <c r="E862" s="263"/>
      <c r="F862" s="263"/>
    </row>
    <row r="863" ht="14.25" customHeight="1">
      <c r="A863" s="263"/>
      <c r="B863" s="263"/>
      <c r="C863" s="263"/>
      <c r="D863" s="263"/>
      <c r="E863" s="263"/>
      <c r="F863" s="263"/>
    </row>
    <row r="864" ht="14.25" customHeight="1">
      <c r="A864" s="263"/>
      <c r="B864" s="263"/>
      <c r="C864" s="263"/>
      <c r="D864" s="263"/>
      <c r="E864" s="263"/>
      <c r="F864" s="263"/>
    </row>
    <row r="865" ht="14.25" customHeight="1">
      <c r="A865" s="263"/>
      <c r="B865" s="263"/>
      <c r="C865" s="263"/>
      <c r="D865" s="263"/>
      <c r="E865" s="263"/>
      <c r="F865" s="263"/>
    </row>
    <row r="866" ht="14.25" customHeight="1">
      <c r="A866" s="263"/>
      <c r="B866" s="263"/>
      <c r="C866" s="263"/>
      <c r="D866" s="263"/>
      <c r="E866" s="263"/>
      <c r="F866" s="263"/>
    </row>
    <row r="867" ht="14.25" customHeight="1">
      <c r="A867" s="263"/>
      <c r="B867" s="263"/>
      <c r="C867" s="263"/>
      <c r="D867" s="263"/>
      <c r="E867" s="263"/>
      <c r="F867" s="263"/>
    </row>
    <row r="868" ht="14.25" customHeight="1">
      <c r="A868" s="263"/>
      <c r="B868" s="263"/>
      <c r="C868" s="263"/>
      <c r="D868" s="263"/>
      <c r="E868" s="263"/>
      <c r="F868" s="263"/>
    </row>
    <row r="869" ht="14.25" customHeight="1">
      <c r="A869" s="263"/>
      <c r="B869" s="263"/>
      <c r="C869" s="263"/>
      <c r="D869" s="263"/>
      <c r="E869" s="263"/>
      <c r="F869" s="263"/>
    </row>
    <row r="870" ht="14.25" customHeight="1">
      <c r="A870" s="263"/>
      <c r="B870" s="263"/>
      <c r="C870" s="263"/>
      <c r="D870" s="263"/>
      <c r="E870" s="263"/>
      <c r="F870" s="263"/>
    </row>
    <row r="871" ht="14.25" customHeight="1">
      <c r="A871" s="263"/>
      <c r="B871" s="263"/>
      <c r="C871" s="263"/>
      <c r="D871" s="263"/>
      <c r="E871" s="263"/>
      <c r="F871" s="263"/>
    </row>
    <row r="872" ht="14.25" customHeight="1">
      <c r="A872" s="263"/>
      <c r="B872" s="263"/>
      <c r="C872" s="263"/>
      <c r="D872" s="263"/>
      <c r="E872" s="263"/>
      <c r="F872" s="263"/>
    </row>
    <row r="873" ht="14.25" customHeight="1">
      <c r="A873" s="263"/>
      <c r="B873" s="263"/>
      <c r="C873" s="263"/>
      <c r="D873" s="263"/>
      <c r="E873" s="263"/>
      <c r="F873" s="263"/>
    </row>
    <row r="874" ht="14.25" customHeight="1">
      <c r="A874" s="263"/>
      <c r="B874" s="263"/>
      <c r="C874" s="263"/>
      <c r="D874" s="263"/>
      <c r="E874" s="263"/>
      <c r="F874" s="263"/>
    </row>
    <row r="875" ht="14.25" customHeight="1">
      <c r="A875" s="263"/>
      <c r="B875" s="263"/>
      <c r="C875" s="263"/>
      <c r="D875" s="263"/>
      <c r="E875" s="263"/>
      <c r="F875" s="263"/>
    </row>
    <row r="876" ht="14.25" customHeight="1">
      <c r="A876" s="263"/>
      <c r="B876" s="263"/>
      <c r="C876" s="263"/>
      <c r="D876" s="263"/>
      <c r="E876" s="263"/>
      <c r="F876" s="263"/>
    </row>
    <row r="877" ht="14.25" customHeight="1">
      <c r="A877" s="263"/>
      <c r="B877" s="263"/>
      <c r="C877" s="263"/>
      <c r="D877" s="263"/>
      <c r="E877" s="263"/>
      <c r="F877" s="263"/>
    </row>
    <row r="878" ht="14.25" customHeight="1">
      <c r="A878" s="263"/>
      <c r="B878" s="263"/>
      <c r="C878" s="263"/>
      <c r="D878" s="263"/>
      <c r="E878" s="263"/>
      <c r="F878" s="263"/>
    </row>
    <row r="879" ht="14.25" customHeight="1">
      <c r="A879" s="263"/>
      <c r="B879" s="263"/>
      <c r="C879" s="263"/>
      <c r="D879" s="263"/>
      <c r="E879" s="263"/>
      <c r="F879" s="263"/>
    </row>
    <row r="880" ht="14.25" customHeight="1">
      <c r="A880" s="263"/>
      <c r="B880" s="263"/>
      <c r="C880" s="263"/>
      <c r="D880" s="263"/>
      <c r="E880" s="263"/>
      <c r="F880" s="263"/>
    </row>
    <row r="881" ht="14.25" customHeight="1">
      <c r="A881" s="263"/>
      <c r="B881" s="263"/>
      <c r="C881" s="263"/>
      <c r="D881" s="263"/>
      <c r="E881" s="263"/>
      <c r="F881" s="263"/>
    </row>
    <row r="882" ht="14.25" customHeight="1">
      <c r="A882" s="263"/>
      <c r="B882" s="263"/>
      <c r="C882" s="263"/>
      <c r="D882" s="263"/>
      <c r="E882" s="263"/>
      <c r="F882" s="263"/>
    </row>
    <row r="883" ht="14.25" customHeight="1">
      <c r="A883" s="263"/>
      <c r="B883" s="263"/>
      <c r="C883" s="263"/>
      <c r="D883" s="263"/>
      <c r="E883" s="263"/>
      <c r="F883" s="263"/>
    </row>
    <row r="884" ht="14.25" customHeight="1">
      <c r="A884" s="263"/>
      <c r="B884" s="263"/>
      <c r="C884" s="263"/>
      <c r="D884" s="263"/>
      <c r="E884" s="263"/>
      <c r="F884" s="263"/>
    </row>
    <row r="885" ht="14.25" customHeight="1">
      <c r="A885" s="263"/>
      <c r="B885" s="263"/>
      <c r="C885" s="263"/>
      <c r="D885" s="263"/>
      <c r="E885" s="263"/>
      <c r="F885" s="263"/>
    </row>
    <row r="886" ht="14.25" customHeight="1">
      <c r="A886" s="263"/>
      <c r="B886" s="263"/>
      <c r="C886" s="263"/>
      <c r="D886" s="263"/>
      <c r="E886" s="263"/>
      <c r="F886" s="263"/>
    </row>
    <row r="887" ht="14.25" customHeight="1">
      <c r="A887" s="263"/>
      <c r="B887" s="263"/>
      <c r="C887" s="263"/>
      <c r="D887" s="263"/>
      <c r="E887" s="263"/>
      <c r="F887" s="263"/>
    </row>
    <row r="888" ht="14.25" customHeight="1">
      <c r="A888" s="263"/>
      <c r="B888" s="263"/>
      <c r="C888" s="263"/>
      <c r="D888" s="263"/>
      <c r="E888" s="263"/>
      <c r="F888" s="263"/>
    </row>
    <row r="889" ht="14.25" customHeight="1">
      <c r="A889" s="263"/>
      <c r="B889" s="263"/>
      <c r="C889" s="263"/>
      <c r="D889" s="263"/>
      <c r="E889" s="263"/>
      <c r="F889" s="263"/>
    </row>
    <row r="890" ht="14.25" customHeight="1">
      <c r="A890" s="263"/>
      <c r="B890" s="263"/>
      <c r="C890" s="263"/>
      <c r="D890" s="263"/>
      <c r="E890" s="263"/>
      <c r="F890" s="263"/>
    </row>
    <row r="891" ht="14.25" customHeight="1">
      <c r="A891" s="263"/>
      <c r="B891" s="263"/>
      <c r="C891" s="263"/>
      <c r="D891" s="263"/>
      <c r="E891" s="263"/>
      <c r="F891" s="263"/>
    </row>
    <row r="892" ht="14.25" customHeight="1">
      <c r="A892" s="263"/>
      <c r="B892" s="263"/>
      <c r="C892" s="263"/>
      <c r="D892" s="263"/>
      <c r="E892" s="263"/>
      <c r="F892" s="263"/>
    </row>
    <row r="893" ht="14.25" customHeight="1">
      <c r="A893" s="263"/>
      <c r="B893" s="263"/>
      <c r="C893" s="263"/>
      <c r="D893" s="263"/>
      <c r="E893" s="263"/>
      <c r="F893" s="263"/>
    </row>
    <row r="894" ht="14.25" customHeight="1">
      <c r="A894" s="263"/>
      <c r="B894" s="263"/>
      <c r="C894" s="263"/>
      <c r="D894" s="263"/>
      <c r="E894" s="263"/>
      <c r="F894" s="263"/>
    </row>
    <row r="895" ht="14.25" customHeight="1">
      <c r="A895" s="263"/>
      <c r="B895" s="263"/>
      <c r="C895" s="263"/>
      <c r="D895" s="263"/>
      <c r="E895" s="263"/>
      <c r="F895" s="263"/>
    </row>
    <row r="896" ht="14.25" customHeight="1">
      <c r="A896" s="263"/>
      <c r="B896" s="263"/>
      <c r="C896" s="263"/>
      <c r="D896" s="263"/>
      <c r="E896" s="263"/>
      <c r="F896" s="263"/>
    </row>
    <row r="897" ht="14.25" customHeight="1">
      <c r="A897" s="263"/>
      <c r="B897" s="263"/>
      <c r="C897" s="263"/>
      <c r="D897" s="263"/>
      <c r="E897" s="263"/>
      <c r="F897" s="263"/>
    </row>
    <row r="898" ht="14.25" customHeight="1">
      <c r="A898" s="263"/>
      <c r="B898" s="263"/>
      <c r="C898" s="263"/>
      <c r="D898" s="263"/>
      <c r="E898" s="263"/>
      <c r="F898" s="263"/>
    </row>
    <row r="899" ht="14.25" customHeight="1">
      <c r="A899" s="263"/>
      <c r="B899" s="263"/>
      <c r="C899" s="263"/>
      <c r="D899" s="263"/>
      <c r="E899" s="263"/>
      <c r="F899" s="263"/>
    </row>
    <row r="900" ht="14.25" customHeight="1">
      <c r="A900" s="263"/>
      <c r="B900" s="263"/>
      <c r="C900" s="263"/>
      <c r="D900" s="263"/>
      <c r="E900" s="263"/>
      <c r="F900" s="263"/>
    </row>
    <row r="901" ht="14.25" customHeight="1">
      <c r="A901" s="263"/>
      <c r="B901" s="263"/>
      <c r="C901" s="263"/>
      <c r="D901" s="263"/>
      <c r="E901" s="263"/>
      <c r="F901" s="263"/>
    </row>
    <row r="902" ht="14.25" customHeight="1">
      <c r="A902" s="263"/>
      <c r="B902" s="263"/>
      <c r="C902" s="263"/>
      <c r="D902" s="263"/>
      <c r="E902" s="263"/>
      <c r="F902" s="263"/>
    </row>
    <row r="903" ht="14.25" customHeight="1">
      <c r="A903" s="263"/>
      <c r="B903" s="263"/>
      <c r="C903" s="263"/>
      <c r="D903" s="263"/>
      <c r="E903" s="263"/>
      <c r="F903" s="263"/>
    </row>
    <row r="904" ht="14.25" customHeight="1">
      <c r="A904" s="263"/>
      <c r="B904" s="263"/>
      <c r="C904" s="263"/>
      <c r="D904" s="263"/>
      <c r="E904" s="263"/>
      <c r="F904" s="263"/>
    </row>
    <row r="905" ht="14.25" customHeight="1">
      <c r="A905" s="263"/>
      <c r="B905" s="263"/>
      <c r="C905" s="263"/>
      <c r="D905" s="263"/>
      <c r="E905" s="263"/>
      <c r="F905" s="263"/>
    </row>
    <row r="906" ht="14.25" customHeight="1">
      <c r="A906" s="263"/>
      <c r="B906" s="263"/>
      <c r="C906" s="263"/>
      <c r="D906" s="263"/>
      <c r="E906" s="263"/>
      <c r="F906" s="263"/>
    </row>
    <row r="907" ht="14.25" customHeight="1">
      <c r="A907" s="263"/>
      <c r="B907" s="263"/>
      <c r="C907" s="263"/>
      <c r="D907" s="263"/>
      <c r="E907" s="263"/>
      <c r="F907" s="263"/>
    </row>
    <row r="908" ht="14.25" customHeight="1">
      <c r="A908" s="263"/>
      <c r="B908" s="263"/>
      <c r="C908" s="263"/>
      <c r="D908" s="263"/>
      <c r="E908" s="263"/>
      <c r="F908" s="263"/>
    </row>
    <row r="909" ht="14.25" customHeight="1">
      <c r="A909" s="263"/>
      <c r="B909" s="263"/>
      <c r="C909" s="263"/>
      <c r="D909" s="263"/>
      <c r="E909" s="263"/>
      <c r="F909" s="263"/>
    </row>
    <row r="910" ht="14.25" customHeight="1">
      <c r="A910" s="263"/>
      <c r="B910" s="263"/>
      <c r="C910" s="263"/>
      <c r="D910" s="263"/>
      <c r="E910" s="263"/>
      <c r="F910" s="263"/>
    </row>
    <row r="911" ht="14.25" customHeight="1">
      <c r="A911" s="263"/>
      <c r="B911" s="263"/>
      <c r="C911" s="263"/>
      <c r="D911" s="263"/>
      <c r="E911" s="263"/>
      <c r="F911" s="263"/>
    </row>
    <row r="912" ht="14.25" customHeight="1">
      <c r="A912" s="263"/>
      <c r="B912" s="263"/>
      <c r="C912" s="263"/>
      <c r="D912" s="263"/>
      <c r="E912" s="263"/>
      <c r="F912" s="263"/>
    </row>
    <row r="913" ht="14.25" customHeight="1">
      <c r="A913" s="263"/>
      <c r="B913" s="263"/>
      <c r="C913" s="263"/>
      <c r="D913" s="263"/>
      <c r="E913" s="263"/>
      <c r="F913" s="263"/>
    </row>
    <row r="914" ht="14.25" customHeight="1">
      <c r="A914" s="263"/>
      <c r="B914" s="263"/>
      <c r="C914" s="263"/>
      <c r="D914" s="263"/>
      <c r="E914" s="263"/>
      <c r="F914" s="263"/>
    </row>
    <row r="915" ht="14.25" customHeight="1">
      <c r="A915" s="263"/>
      <c r="B915" s="263"/>
      <c r="C915" s="263"/>
      <c r="D915" s="263"/>
      <c r="E915" s="263"/>
      <c r="F915" s="263"/>
    </row>
    <row r="916" ht="14.25" customHeight="1">
      <c r="A916" s="263"/>
      <c r="B916" s="263"/>
      <c r="C916" s="263"/>
      <c r="D916" s="263"/>
      <c r="E916" s="263"/>
      <c r="F916" s="263"/>
    </row>
    <row r="917" ht="14.25" customHeight="1">
      <c r="A917" s="263"/>
      <c r="B917" s="263"/>
      <c r="C917" s="263"/>
      <c r="D917" s="263"/>
      <c r="E917" s="263"/>
      <c r="F917" s="263"/>
    </row>
    <row r="918" ht="14.25" customHeight="1">
      <c r="A918" s="263"/>
      <c r="B918" s="263"/>
      <c r="C918" s="263"/>
      <c r="D918" s="263"/>
      <c r="E918" s="263"/>
      <c r="F918" s="263"/>
    </row>
    <row r="919" ht="14.25" customHeight="1">
      <c r="A919" s="263"/>
      <c r="B919" s="263"/>
      <c r="C919" s="263"/>
      <c r="D919" s="263"/>
      <c r="E919" s="263"/>
      <c r="F919" s="263"/>
    </row>
    <row r="920" ht="14.25" customHeight="1">
      <c r="A920" s="263"/>
      <c r="B920" s="263"/>
      <c r="C920" s="263"/>
      <c r="D920" s="263"/>
      <c r="E920" s="263"/>
      <c r="F920" s="263"/>
    </row>
    <row r="921" ht="14.25" customHeight="1">
      <c r="A921" s="263"/>
      <c r="B921" s="263"/>
      <c r="C921" s="263"/>
      <c r="D921" s="263"/>
      <c r="E921" s="263"/>
      <c r="F921" s="263"/>
    </row>
    <row r="922" ht="14.25" customHeight="1">
      <c r="A922" s="263"/>
      <c r="B922" s="263"/>
      <c r="C922" s="263"/>
      <c r="D922" s="263"/>
      <c r="E922" s="263"/>
      <c r="F922" s="263"/>
    </row>
    <row r="923" ht="14.25" customHeight="1">
      <c r="A923" s="263"/>
      <c r="B923" s="263"/>
      <c r="C923" s="263"/>
      <c r="D923" s="263"/>
      <c r="E923" s="263"/>
      <c r="F923" s="263"/>
    </row>
    <row r="924" ht="14.25" customHeight="1">
      <c r="A924" s="263"/>
      <c r="B924" s="263"/>
      <c r="C924" s="263"/>
      <c r="D924" s="263"/>
      <c r="E924" s="263"/>
      <c r="F924" s="263"/>
    </row>
    <row r="925" ht="14.25" customHeight="1">
      <c r="A925" s="263"/>
      <c r="B925" s="263"/>
      <c r="C925" s="263"/>
      <c r="D925" s="263"/>
      <c r="E925" s="263"/>
      <c r="F925" s="263"/>
    </row>
    <row r="926" ht="14.25" customHeight="1">
      <c r="A926" s="263"/>
      <c r="B926" s="263"/>
      <c r="C926" s="263"/>
      <c r="D926" s="263"/>
      <c r="E926" s="263"/>
      <c r="F926" s="263"/>
    </row>
    <row r="927" ht="14.25" customHeight="1">
      <c r="A927" s="263"/>
      <c r="B927" s="263"/>
      <c r="C927" s="263"/>
      <c r="D927" s="263"/>
      <c r="E927" s="263"/>
      <c r="F927" s="263"/>
    </row>
    <row r="928" ht="14.25" customHeight="1">
      <c r="A928" s="263"/>
      <c r="B928" s="263"/>
      <c r="C928" s="263"/>
      <c r="D928" s="263"/>
      <c r="E928" s="263"/>
      <c r="F928" s="263"/>
    </row>
    <row r="929" ht="14.25" customHeight="1">
      <c r="A929" s="263"/>
      <c r="B929" s="263"/>
      <c r="C929" s="263"/>
      <c r="D929" s="263"/>
      <c r="E929" s="263"/>
      <c r="F929" s="263"/>
    </row>
    <row r="930" ht="14.25" customHeight="1">
      <c r="A930" s="263"/>
      <c r="B930" s="263"/>
      <c r="C930" s="263"/>
      <c r="D930" s="263"/>
      <c r="E930" s="263"/>
      <c r="F930" s="263"/>
    </row>
    <row r="931" ht="14.25" customHeight="1">
      <c r="A931" s="263"/>
      <c r="B931" s="263"/>
      <c r="C931" s="263"/>
      <c r="D931" s="263"/>
      <c r="E931" s="263"/>
      <c r="F931" s="263"/>
    </row>
    <row r="932" ht="14.25" customHeight="1">
      <c r="A932" s="263"/>
      <c r="B932" s="263"/>
      <c r="C932" s="263"/>
      <c r="D932" s="263"/>
      <c r="E932" s="263"/>
      <c r="F932" s="263"/>
    </row>
    <row r="933" ht="14.25" customHeight="1">
      <c r="A933" s="263"/>
      <c r="B933" s="263"/>
      <c r="C933" s="263"/>
      <c r="D933" s="263"/>
      <c r="E933" s="263"/>
      <c r="F933" s="263"/>
    </row>
    <row r="934" ht="14.25" customHeight="1">
      <c r="A934" s="263"/>
      <c r="B934" s="263"/>
      <c r="C934" s="263"/>
      <c r="D934" s="263"/>
      <c r="E934" s="263"/>
      <c r="F934" s="263"/>
    </row>
    <row r="935" ht="14.25" customHeight="1">
      <c r="A935" s="263"/>
      <c r="B935" s="263"/>
      <c r="C935" s="263"/>
      <c r="D935" s="263"/>
      <c r="E935" s="263"/>
      <c r="F935" s="263"/>
    </row>
    <row r="936" ht="14.25" customHeight="1">
      <c r="A936" s="263"/>
      <c r="B936" s="263"/>
      <c r="C936" s="263"/>
      <c r="D936" s="263"/>
      <c r="E936" s="263"/>
      <c r="F936" s="263"/>
    </row>
    <row r="937" ht="14.25" customHeight="1">
      <c r="A937" s="263"/>
      <c r="B937" s="263"/>
      <c r="C937" s="263"/>
      <c r="D937" s="263"/>
      <c r="E937" s="263"/>
      <c r="F937" s="263"/>
    </row>
    <row r="938" ht="14.25" customHeight="1">
      <c r="A938" s="263"/>
      <c r="B938" s="263"/>
      <c r="C938" s="263"/>
      <c r="D938" s="263"/>
      <c r="E938" s="263"/>
      <c r="F938" s="263"/>
    </row>
    <row r="939" ht="14.25" customHeight="1">
      <c r="A939" s="263"/>
      <c r="B939" s="263"/>
      <c r="C939" s="263"/>
      <c r="D939" s="263"/>
      <c r="E939" s="263"/>
      <c r="F939" s="263"/>
    </row>
    <row r="940" ht="14.25" customHeight="1">
      <c r="A940" s="263"/>
      <c r="B940" s="263"/>
      <c r="C940" s="263"/>
      <c r="D940" s="263"/>
      <c r="E940" s="263"/>
      <c r="F940" s="263"/>
    </row>
    <row r="941" ht="14.25" customHeight="1">
      <c r="A941" s="263"/>
      <c r="B941" s="263"/>
      <c r="C941" s="263"/>
      <c r="D941" s="263"/>
      <c r="E941" s="263"/>
      <c r="F941" s="263"/>
    </row>
    <row r="942" ht="14.25" customHeight="1">
      <c r="A942" s="263"/>
      <c r="B942" s="263"/>
      <c r="C942" s="263"/>
      <c r="D942" s="263"/>
      <c r="E942" s="263"/>
      <c r="F942" s="263"/>
    </row>
    <row r="943" ht="14.25" customHeight="1">
      <c r="A943" s="263"/>
      <c r="B943" s="263"/>
      <c r="C943" s="263"/>
      <c r="D943" s="263"/>
      <c r="E943" s="263"/>
      <c r="F943" s="263"/>
    </row>
    <row r="944" ht="14.25" customHeight="1">
      <c r="A944" s="263"/>
      <c r="B944" s="263"/>
      <c r="C944" s="263"/>
      <c r="D944" s="263"/>
      <c r="E944" s="263"/>
      <c r="F944" s="263"/>
    </row>
    <row r="945" ht="14.25" customHeight="1">
      <c r="A945" s="263"/>
      <c r="B945" s="263"/>
      <c r="C945" s="263"/>
      <c r="D945" s="263"/>
      <c r="E945" s="263"/>
      <c r="F945" s="263"/>
    </row>
    <row r="946" ht="14.25" customHeight="1">
      <c r="A946" s="263"/>
      <c r="B946" s="263"/>
      <c r="C946" s="263"/>
      <c r="D946" s="263"/>
      <c r="E946" s="263"/>
      <c r="F946" s="263"/>
    </row>
    <row r="947" ht="14.25" customHeight="1">
      <c r="A947" s="263"/>
      <c r="B947" s="263"/>
      <c r="C947" s="263"/>
      <c r="D947" s="263"/>
      <c r="E947" s="263"/>
      <c r="F947" s="263"/>
    </row>
    <row r="948" ht="14.25" customHeight="1">
      <c r="A948" s="263"/>
      <c r="B948" s="263"/>
      <c r="C948" s="263"/>
      <c r="D948" s="263"/>
      <c r="E948" s="263"/>
      <c r="F948" s="263"/>
    </row>
    <row r="949" ht="14.25" customHeight="1">
      <c r="A949" s="263"/>
      <c r="B949" s="263"/>
      <c r="C949" s="263"/>
      <c r="D949" s="263"/>
      <c r="E949" s="263"/>
      <c r="F949" s="263"/>
    </row>
    <row r="950" ht="14.25" customHeight="1">
      <c r="A950" s="263"/>
      <c r="B950" s="263"/>
      <c r="C950" s="263"/>
      <c r="D950" s="263"/>
      <c r="E950" s="263"/>
      <c r="F950" s="263"/>
    </row>
    <row r="951" ht="14.25" customHeight="1">
      <c r="A951" s="263"/>
      <c r="B951" s="263"/>
      <c r="C951" s="263"/>
      <c r="D951" s="263"/>
      <c r="E951" s="263"/>
      <c r="F951" s="263"/>
    </row>
    <row r="952" ht="14.25" customHeight="1">
      <c r="A952" s="263"/>
      <c r="B952" s="263"/>
      <c r="C952" s="263"/>
      <c r="D952" s="263"/>
      <c r="E952" s="263"/>
      <c r="F952" s="263"/>
    </row>
    <row r="953" ht="14.25" customHeight="1">
      <c r="A953" s="263"/>
      <c r="B953" s="263"/>
      <c r="C953" s="263"/>
      <c r="D953" s="263"/>
      <c r="E953" s="263"/>
      <c r="F953" s="263"/>
    </row>
    <row r="954" ht="14.25" customHeight="1">
      <c r="A954" s="263"/>
      <c r="B954" s="263"/>
      <c r="C954" s="263"/>
      <c r="D954" s="263"/>
      <c r="E954" s="263"/>
      <c r="F954" s="263"/>
    </row>
    <row r="955" ht="14.25" customHeight="1">
      <c r="A955" s="263"/>
      <c r="B955" s="263"/>
      <c r="C955" s="263"/>
      <c r="D955" s="263"/>
      <c r="E955" s="263"/>
      <c r="F955" s="263"/>
    </row>
    <row r="956" ht="14.25" customHeight="1">
      <c r="A956" s="263"/>
      <c r="B956" s="263"/>
      <c r="C956" s="263"/>
      <c r="D956" s="263"/>
      <c r="E956" s="263"/>
      <c r="F956" s="263"/>
    </row>
    <row r="957" ht="14.25" customHeight="1">
      <c r="A957" s="263"/>
      <c r="B957" s="263"/>
      <c r="C957" s="263"/>
      <c r="D957" s="263"/>
      <c r="E957" s="263"/>
      <c r="F957" s="263"/>
    </row>
    <row r="958" ht="14.25" customHeight="1">
      <c r="A958" s="263"/>
      <c r="B958" s="263"/>
      <c r="C958" s="263"/>
      <c r="D958" s="263"/>
      <c r="E958" s="263"/>
      <c r="F958" s="263"/>
    </row>
    <row r="959" ht="14.25" customHeight="1">
      <c r="A959" s="263"/>
      <c r="B959" s="263"/>
      <c r="C959" s="263"/>
      <c r="D959" s="263"/>
      <c r="E959" s="263"/>
      <c r="F959" s="263"/>
    </row>
    <row r="960" ht="14.25" customHeight="1">
      <c r="A960" s="263"/>
      <c r="B960" s="263"/>
      <c r="C960" s="263"/>
      <c r="D960" s="263"/>
      <c r="E960" s="263"/>
      <c r="F960" s="263"/>
    </row>
    <row r="961" ht="14.25" customHeight="1">
      <c r="A961" s="263"/>
      <c r="B961" s="263"/>
      <c r="C961" s="263"/>
      <c r="D961" s="263"/>
      <c r="E961" s="263"/>
      <c r="F961" s="263"/>
    </row>
    <row r="962" ht="14.25" customHeight="1">
      <c r="A962" s="263"/>
      <c r="B962" s="263"/>
      <c r="C962" s="263"/>
      <c r="D962" s="263"/>
      <c r="E962" s="263"/>
      <c r="F962" s="263"/>
    </row>
    <row r="963" ht="14.25" customHeight="1">
      <c r="A963" s="263"/>
      <c r="B963" s="263"/>
      <c r="C963" s="263"/>
      <c r="D963" s="263"/>
      <c r="E963" s="263"/>
      <c r="F963" s="263"/>
    </row>
    <row r="964" ht="14.25" customHeight="1">
      <c r="A964" s="263"/>
      <c r="B964" s="263"/>
      <c r="C964" s="263"/>
      <c r="D964" s="263"/>
      <c r="E964" s="263"/>
      <c r="F964" s="263"/>
    </row>
    <row r="965" ht="14.25" customHeight="1">
      <c r="A965" s="263"/>
      <c r="B965" s="263"/>
      <c r="C965" s="263"/>
      <c r="D965" s="263"/>
      <c r="E965" s="263"/>
      <c r="F965" s="263"/>
    </row>
    <row r="966" ht="14.25" customHeight="1">
      <c r="A966" s="263"/>
      <c r="B966" s="263"/>
      <c r="C966" s="263"/>
      <c r="D966" s="263"/>
      <c r="E966" s="263"/>
      <c r="F966" s="263"/>
    </row>
    <row r="967" ht="14.25" customHeight="1">
      <c r="A967" s="263"/>
      <c r="B967" s="263"/>
      <c r="C967" s="263"/>
      <c r="D967" s="263"/>
      <c r="E967" s="263"/>
      <c r="F967" s="263"/>
    </row>
    <row r="968" ht="14.25" customHeight="1">
      <c r="A968" s="263"/>
      <c r="B968" s="263"/>
      <c r="C968" s="263"/>
      <c r="D968" s="263"/>
      <c r="E968" s="263"/>
      <c r="F968" s="263"/>
    </row>
    <row r="969" ht="14.25" customHeight="1">
      <c r="A969" s="263"/>
      <c r="B969" s="263"/>
      <c r="C969" s="263"/>
      <c r="D969" s="263"/>
      <c r="E969" s="263"/>
      <c r="F969" s="263"/>
    </row>
    <row r="970" ht="14.25" customHeight="1">
      <c r="A970" s="263"/>
      <c r="B970" s="263"/>
      <c r="C970" s="263"/>
      <c r="D970" s="263"/>
      <c r="E970" s="263"/>
      <c r="F970" s="263"/>
    </row>
    <row r="971" ht="14.25" customHeight="1">
      <c r="A971" s="263"/>
      <c r="B971" s="263"/>
      <c r="C971" s="263"/>
      <c r="D971" s="263"/>
      <c r="E971" s="263"/>
      <c r="F971" s="263"/>
    </row>
    <row r="972" ht="14.25" customHeight="1">
      <c r="A972" s="263"/>
      <c r="B972" s="263"/>
      <c r="C972" s="263"/>
      <c r="D972" s="263"/>
      <c r="E972" s="263"/>
      <c r="F972" s="263"/>
    </row>
    <row r="973" ht="14.25" customHeight="1">
      <c r="A973" s="263"/>
      <c r="B973" s="263"/>
      <c r="C973" s="263"/>
      <c r="D973" s="263"/>
      <c r="E973" s="263"/>
      <c r="F973" s="263"/>
    </row>
    <row r="974" ht="14.25" customHeight="1">
      <c r="A974" s="263"/>
      <c r="B974" s="263"/>
      <c r="C974" s="263"/>
      <c r="D974" s="263"/>
      <c r="E974" s="263"/>
      <c r="F974" s="263"/>
    </row>
    <row r="975" ht="14.25" customHeight="1">
      <c r="A975" s="263"/>
      <c r="B975" s="263"/>
      <c r="C975" s="263"/>
      <c r="D975" s="263"/>
      <c r="E975" s="263"/>
      <c r="F975" s="263"/>
    </row>
    <row r="976" ht="14.25" customHeight="1">
      <c r="A976" s="263"/>
      <c r="B976" s="263"/>
      <c r="C976" s="263"/>
      <c r="D976" s="263"/>
      <c r="E976" s="263"/>
      <c r="F976" s="263"/>
    </row>
    <row r="977" ht="14.25" customHeight="1">
      <c r="A977" s="263"/>
      <c r="B977" s="263"/>
      <c r="C977" s="263"/>
      <c r="D977" s="263"/>
      <c r="E977" s="263"/>
      <c r="F977" s="263"/>
    </row>
    <row r="978" ht="14.25" customHeight="1">
      <c r="A978" s="263"/>
      <c r="B978" s="263"/>
      <c r="C978" s="263"/>
      <c r="D978" s="263"/>
      <c r="E978" s="263"/>
      <c r="F978" s="263"/>
    </row>
    <row r="979" ht="14.25" customHeight="1">
      <c r="A979" s="263"/>
      <c r="B979" s="263"/>
      <c r="C979" s="263"/>
      <c r="D979" s="263"/>
      <c r="E979" s="263"/>
      <c r="F979" s="263"/>
    </row>
    <row r="980" ht="14.25" customHeight="1">
      <c r="A980" s="263"/>
      <c r="B980" s="263"/>
      <c r="C980" s="263"/>
      <c r="D980" s="263"/>
      <c r="E980" s="263"/>
      <c r="F980" s="263"/>
    </row>
    <row r="981" ht="14.25" customHeight="1">
      <c r="A981" s="263"/>
      <c r="B981" s="263"/>
      <c r="C981" s="263"/>
      <c r="D981" s="263"/>
      <c r="E981" s="263"/>
      <c r="F981" s="263"/>
    </row>
    <row r="982" ht="14.25" customHeight="1">
      <c r="A982" s="263"/>
      <c r="B982" s="263"/>
      <c r="C982" s="263"/>
      <c r="D982" s="263"/>
      <c r="E982" s="263"/>
      <c r="F982" s="263"/>
    </row>
    <row r="983" ht="14.25" customHeight="1">
      <c r="A983" s="263"/>
      <c r="B983" s="263"/>
      <c r="C983" s="263"/>
      <c r="D983" s="263"/>
      <c r="E983" s="263"/>
      <c r="F983" s="263"/>
    </row>
    <row r="984" ht="14.25" customHeight="1">
      <c r="A984" s="263"/>
      <c r="B984" s="263"/>
      <c r="C984" s="263"/>
      <c r="D984" s="263"/>
      <c r="E984" s="263"/>
      <c r="F984" s="263"/>
    </row>
    <row r="985" ht="14.25" customHeight="1">
      <c r="A985" s="263"/>
      <c r="B985" s="263"/>
      <c r="C985" s="263"/>
      <c r="D985" s="263"/>
      <c r="E985" s="263"/>
      <c r="F985" s="263"/>
    </row>
    <row r="986" ht="14.25" customHeight="1">
      <c r="A986" s="263"/>
      <c r="B986" s="263"/>
      <c r="C986" s="263"/>
      <c r="D986" s="263"/>
      <c r="E986" s="263"/>
      <c r="F986" s="263"/>
    </row>
    <row r="987" ht="14.25" customHeight="1">
      <c r="A987" s="263"/>
      <c r="B987" s="263"/>
      <c r="C987" s="263"/>
      <c r="D987" s="263"/>
      <c r="E987" s="263"/>
      <c r="F987" s="263"/>
    </row>
    <row r="988" ht="14.25" customHeight="1">
      <c r="A988" s="263"/>
      <c r="B988" s="263"/>
      <c r="C988" s="263"/>
      <c r="D988" s="263"/>
      <c r="E988" s="263"/>
      <c r="F988" s="263"/>
    </row>
    <row r="989" ht="14.25" customHeight="1">
      <c r="A989" s="263"/>
      <c r="B989" s="263"/>
      <c r="C989" s="263"/>
      <c r="D989" s="263"/>
      <c r="E989" s="263"/>
      <c r="F989" s="263"/>
    </row>
    <row r="990" ht="14.25" customHeight="1">
      <c r="A990" s="263"/>
      <c r="B990" s="263"/>
      <c r="C990" s="263"/>
      <c r="D990" s="263"/>
      <c r="E990" s="263"/>
      <c r="F990" s="263"/>
    </row>
    <row r="991" ht="14.25" customHeight="1">
      <c r="A991" s="263"/>
      <c r="B991" s="263"/>
      <c r="C991" s="263"/>
      <c r="D991" s="263"/>
      <c r="E991" s="263"/>
      <c r="F991" s="263"/>
    </row>
    <row r="992" ht="14.25" customHeight="1">
      <c r="A992" s="263"/>
      <c r="B992" s="263"/>
      <c r="C992" s="263"/>
      <c r="D992" s="263"/>
      <c r="E992" s="263"/>
      <c r="F992" s="263"/>
    </row>
    <row r="993" ht="14.25" customHeight="1">
      <c r="A993" s="263"/>
      <c r="B993" s="263"/>
      <c r="C993" s="263"/>
      <c r="D993" s="263"/>
      <c r="E993" s="263"/>
      <c r="F993" s="263"/>
    </row>
    <row r="994" ht="14.25" customHeight="1">
      <c r="A994" s="263"/>
      <c r="B994" s="263"/>
      <c r="C994" s="263"/>
      <c r="D994" s="263"/>
      <c r="E994" s="263"/>
      <c r="F994" s="263"/>
    </row>
    <row r="995" ht="14.25" customHeight="1">
      <c r="A995" s="263"/>
      <c r="B995" s="263"/>
      <c r="C995" s="263"/>
      <c r="D995" s="263"/>
      <c r="E995" s="263"/>
      <c r="F995" s="263"/>
    </row>
    <row r="996" ht="14.25" customHeight="1">
      <c r="A996" s="263"/>
      <c r="B996" s="263"/>
      <c r="C996" s="263"/>
      <c r="D996" s="263"/>
      <c r="E996" s="263"/>
      <c r="F996" s="263"/>
    </row>
    <row r="997" ht="14.25" customHeight="1">
      <c r="A997" s="263"/>
      <c r="B997" s="263"/>
      <c r="C997" s="263"/>
      <c r="D997" s="263"/>
      <c r="E997" s="263"/>
      <c r="F997" s="263"/>
    </row>
    <row r="998" ht="14.25" customHeight="1">
      <c r="A998" s="263"/>
      <c r="B998" s="263"/>
      <c r="C998" s="263"/>
      <c r="D998" s="263"/>
      <c r="E998" s="263"/>
      <c r="F998" s="263"/>
    </row>
    <row r="999" ht="14.25" customHeight="1">
      <c r="A999" s="263"/>
      <c r="B999" s="263"/>
      <c r="C999" s="263"/>
      <c r="D999" s="263"/>
      <c r="E999" s="263"/>
      <c r="F999" s="263"/>
    </row>
    <row r="1000" ht="14.25" customHeight="1">
      <c r="A1000" s="263"/>
      <c r="B1000" s="263"/>
      <c r="C1000" s="263"/>
      <c r="D1000" s="263"/>
      <c r="E1000" s="263"/>
      <c r="F1000" s="263"/>
    </row>
  </sheetData>
  <conditionalFormatting sqref="G4:G501">
    <cfRule type="cellIs" dxfId="0" priority="1" operator="equal">
      <formula>0</formula>
    </cfRule>
  </conditionalFormatting>
  <conditionalFormatting sqref="J12:J24">
    <cfRule type="cellIs" dxfId="0" priority="2" operator="equal">
      <formula>0</formula>
    </cfRule>
  </conditionalFormatting>
  <conditionalFormatting sqref="J3:K3">
    <cfRule type="cellIs" dxfId="0" priority="3" operator="equal">
      <formula>0</formula>
    </cfRule>
  </conditionalFormatting>
  <conditionalFormatting sqref="L12:M24">
    <cfRule type="cellIs" dxfId="0" priority="4" operator="equal">
      <formula>0</formula>
    </cfRule>
  </conditionalFormatting>
  <conditionalFormatting sqref="P3:Q5">
    <cfRule type="cellIs" dxfId="0" priority="5" operator="equal">
      <formula>0</formula>
    </cfRule>
  </conditionalFormatting>
  <dataValidations>
    <dataValidation type="list" allowBlank="1" showErrorMessage="1" sqref="A4:A15">
      <formula1>Names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12.0" topLeftCell="M1" activePane="topRight" state="frozen"/>
      <selection activeCell="N2" sqref="N2" pane="topRight"/>
    </sheetView>
  </sheetViews>
  <sheetFormatPr customHeight="1" defaultColWidth="12.63" defaultRowHeight="15.0"/>
  <cols>
    <col customWidth="1" min="1" max="1" width="20.25"/>
    <col customWidth="1" min="2" max="2" width="8.63"/>
    <col customWidth="1" min="3" max="5" width="8.88"/>
    <col customWidth="1" min="7" max="7" width="10.88"/>
    <col customWidth="1" min="8" max="8" width="8.88"/>
    <col customWidth="1" min="9" max="11" width="10.5"/>
    <col customWidth="1" min="12" max="12" width="10.88"/>
    <col customWidth="1" min="13" max="14" width="8.88"/>
    <col customWidth="1" min="15" max="15" width="10.5"/>
    <col customWidth="1" min="16" max="63" width="8.88"/>
    <col customWidth="1" min="64" max="67" width="8.63"/>
  </cols>
  <sheetData>
    <row r="1" ht="14.25" customHeight="1">
      <c r="M1" s="366"/>
      <c r="W1" s="366"/>
      <c r="AG1" s="366"/>
      <c r="AQ1" s="366"/>
      <c r="BA1" s="366"/>
      <c r="BK1" s="366"/>
    </row>
    <row r="2" ht="14.25" customHeight="1">
      <c r="A2" s="7" t="s">
        <v>1333</v>
      </c>
      <c r="B2" s="367">
        <v>12.71</v>
      </c>
      <c r="H2" s="7"/>
      <c r="I2" s="368" t="s">
        <v>1336</v>
      </c>
      <c r="J2" s="369" t="s">
        <v>1337</v>
      </c>
      <c r="K2" s="370" t="s">
        <v>1338</v>
      </c>
      <c r="L2" s="371" t="s">
        <v>1339</v>
      </c>
      <c r="M2" s="366"/>
      <c r="O2" s="2"/>
      <c r="W2" s="366"/>
      <c r="AG2" s="366"/>
      <c r="AQ2" s="366"/>
      <c r="BA2" s="366"/>
      <c r="BK2" s="366"/>
    </row>
    <row r="3" ht="14.25" customHeight="1">
      <c r="C3" s="372">
        <v>0.0237</v>
      </c>
      <c r="D3" s="372">
        <v>0.1056</v>
      </c>
      <c r="E3" s="372">
        <v>0.1876</v>
      </c>
      <c r="F3" s="2" t="s">
        <v>374</v>
      </c>
      <c r="G3" s="2" t="s">
        <v>1340</v>
      </c>
      <c r="H3" s="349"/>
      <c r="I3" s="373" t="s">
        <v>1341</v>
      </c>
      <c r="J3" s="374">
        <v>1.0</v>
      </c>
      <c r="K3" s="375">
        <v>46237.0</v>
      </c>
      <c r="L3" s="376">
        <v>46243.0</v>
      </c>
      <c r="M3" s="366"/>
      <c r="O3" s="2"/>
      <c r="W3" s="366"/>
      <c r="AG3" s="366"/>
      <c r="AQ3" s="366"/>
      <c r="BA3" s="366"/>
      <c r="BK3" s="366"/>
    </row>
    <row r="4" ht="14.25" customHeight="1">
      <c r="A4" s="340" t="s">
        <v>1342</v>
      </c>
      <c r="B4" s="263">
        <v>0.0</v>
      </c>
      <c r="C4" s="263">
        <v>1.0</v>
      </c>
      <c r="D4" s="263">
        <v>2.0</v>
      </c>
      <c r="E4" s="263">
        <v>3.0</v>
      </c>
      <c r="F4" s="340" t="s">
        <v>1343</v>
      </c>
      <c r="G4" s="2" t="s">
        <v>1344</v>
      </c>
      <c r="H4" s="349"/>
      <c r="I4" s="377" t="s">
        <v>1345</v>
      </c>
      <c r="J4" s="374">
        <v>2.0</v>
      </c>
      <c r="K4" s="375">
        <v>46244.0</v>
      </c>
      <c r="L4" s="376">
        <v>46250.0</v>
      </c>
      <c r="M4" s="378"/>
      <c r="N4" s="2"/>
      <c r="O4" s="2"/>
      <c r="W4" s="366"/>
      <c r="AG4" s="366"/>
      <c r="AQ4" s="366"/>
      <c r="BA4" s="366"/>
      <c r="BK4" s="366"/>
    </row>
    <row r="5" ht="14.25" customHeight="1">
      <c r="A5" s="263">
        <v>1.0</v>
      </c>
      <c r="B5" s="379">
        <v>12.71</v>
      </c>
      <c r="C5" s="379">
        <v>13.0</v>
      </c>
      <c r="D5" s="379">
        <v>14.0</v>
      </c>
      <c r="E5" s="379">
        <v>15.0</v>
      </c>
      <c r="F5" s="379">
        <v>13.3</v>
      </c>
      <c r="G5" s="379">
        <v>15.0</v>
      </c>
      <c r="H5" s="349"/>
      <c r="I5" s="380" t="s">
        <v>1346</v>
      </c>
      <c r="J5" s="374">
        <v>3.0</v>
      </c>
      <c r="K5" s="375">
        <v>46251.0</v>
      </c>
      <c r="L5" s="376">
        <v>46257.0</v>
      </c>
      <c r="M5" s="378"/>
      <c r="N5" s="2"/>
      <c r="O5" s="2"/>
      <c r="W5" s="366"/>
      <c r="AG5" s="366"/>
      <c r="AQ5" s="366"/>
      <c r="BA5" s="366"/>
      <c r="BK5" s="366"/>
    </row>
    <row r="6" ht="14.25" customHeight="1">
      <c r="A6" s="340">
        <v>2.0</v>
      </c>
      <c r="B6" s="379">
        <v>12.71</v>
      </c>
      <c r="C6" s="379">
        <v>13.0</v>
      </c>
      <c r="D6" s="379">
        <v>14.0</v>
      </c>
      <c r="E6" s="379">
        <v>15.0</v>
      </c>
      <c r="F6" s="379">
        <v>13.3</v>
      </c>
      <c r="G6" s="379">
        <f>E6</f>
        <v>15</v>
      </c>
      <c r="H6" s="349"/>
      <c r="I6" s="381" t="s">
        <v>1347</v>
      </c>
      <c r="J6" s="374">
        <v>4.0</v>
      </c>
      <c r="K6" s="375">
        <v>46258.0</v>
      </c>
      <c r="L6" s="376">
        <v>46264.0</v>
      </c>
      <c r="M6" s="378"/>
      <c r="N6" s="2"/>
      <c r="O6" s="2"/>
      <c r="W6" s="366"/>
      <c r="AG6" s="378"/>
      <c r="AH6" s="2"/>
      <c r="AQ6" s="378"/>
      <c r="AR6" s="2"/>
      <c r="BA6" s="366"/>
      <c r="BK6" s="366"/>
    </row>
    <row r="7" ht="14.25" customHeight="1">
      <c r="A7" s="263" t="s">
        <v>1348</v>
      </c>
      <c r="B7" s="379">
        <v>1.0</v>
      </c>
      <c r="C7" s="382">
        <f t="shared" ref="C7:G7" si="1">C5-$B$2</f>
        <v>0.29</v>
      </c>
      <c r="D7" s="382">
        <f t="shared" si="1"/>
        <v>1.29</v>
      </c>
      <c r="E7" s="382">
        <f t="shared" si="1"/>
        <v>2.29</v>
      </c>
      <c r="F7" s="382">
        <f t="shared" si="1"/>
        <v>0.59</v>
      </c>
      <c r="G7" s="382">
        <f t="shared" si="1"/>
        <v>2.29</v>
      </c>
      <c r="H7" s="349"/>
      <c r="I7" s="383" t="s">
        <v>1349</v>
      </c>
      <c r="J7" s="384">
        <v>5.0</v>
      </c>
      <c r="K7" s="385">
        <v>46265.0</v>
      </c>
      <c r="L7" s="386">
        <v>46271.0</v>
      </c>
      <c r="M7" s="378"/>
      <c r="N7" s="2"/>
      <c r="W7" s="378"/>
      <c r="X7" s="2"/>
      <c r="AG7" s="138"/>
      <c r="AH7" s="2"/>
      <c r="AQ7" s="378"/>
      <c r="AR7" s="2"/>
      <c r="BA7" s="366"/>
      <c r="BK7" s="366"/>
    </row>
    <row r="8" ht="14.25" customHeight="1">
      <c r="M8" s="378"/>
      <c r="N8" s="2"/>
      <c r="W8" s="378"/>
      <c r="X8" s="2"/>
      <c r="AG8" s="378"/>
      <c r="AH8" s="2"/>
      <c r="AJ8" s="2"/>
      <c r="AQ8" s="378"/>
      <c r="AR8" s="2"/>
      <c r="AV8" s="2"/>
      <c r="AZ8" s="2"/>
      <c r="BA8" s="366"/>
      <c r="BK8" s="366" t="s">
        <v>1352</v>
      </c>
    </row>
    <row r="9" ht="14.25" customHeight="1">
      <c r="C9" s="387" t="s">
        <v>1353</v>
      </c>
      <c r="D9" s="296"/>
      <c r="E9" s="296"/>
      <c r="F9" s="296"/>
      <c r="G9" s="296"/>
      <c r="H9" s="296"/>
      <c r="I9" s="296"/>
      <c r="J9" s="296"/>
      <c r="K9" s="296"/>
      <c r="L9" s="296"/>
      <c r="M9" s="388" t="s">
        <v>366</v>
      </c>
      <c r="N9" s="296"/>
      <c r="O9" s="296"/>
      <c r="P9" s="296"/>
      <c r="Q9" s="296"/>
      <c r="R9" s="296"/>
      <c r="S9" s="296"/>
      <c r="T9" s="296"/>
      <c r="U9" s="296"/>
      <c r="V9" s="296"/>
      <c r="W9" s="389" t="s">
        <v>368</v>
      </c>
      <c r="X9" s="296"/>
      <c r="Y9" s="296"/>
      <c r="Z9" s="296"/>
      <c r="AA9" s="296"/>
      <c r="AB9" s="296"/>
      <c r="AC9" s="296"/>
      <c r="AD9" s="296"/>
      <c r="AE9" s="296"/>
      <c r="AF9" s="296"/>
      <c r="AG9" s="390" t="s">
        <v>370</v>
      </c>
      <c r="AH9" s="296"/>
      <c r="AI9" s="296"/>
      <c r="AJ9" s="296"/>
      <c r="AK9" s="296"/>
      <c r="AL9" s="296"/>
      <c r="AM9" s="296"/>
      <c r="AN9" s="296"/>
      <c r="AO9" s="296"/>
      <c r="AP9" s="296"/>
      <c r="AQ9" s="391" t="s">
        <v>371</v>
      </c>
      <c r="AR9" s="296"/>
      <c r="AS9" s="296"/>
      <c r="AT9" s="296"/>
      <c r="AU9" s="296"/>
      <c r="AV9" s="296"/>
      <c r="AW9" s="296"/>
      <c r="AX9" s="296"/>
      <c r="AY9" s="296"/>
      <c r="AZ9" s="296"/>
      <c r="BA9" s="392" t="s">
        <v>372</v>
      </c>
      <c r="BB9" s="296"/>
      <c r="BC9" s="296"/>
      <c r="BD9" s="296"/>
      <c r="BE9" s="296"/>
      <c r="BF9" s="296"/>
      <c r="BG9" s="296"/>
      <c r="BH9" s="296"/>
      <c r="BI9" s="296"/>
      <c r="BJ9" s="393"/>
      <c r="BK9" s="366" t="s">
        <v>1354</v>
      </c>
      <c r="BL9" s="7" t="s">
        <v>1355</v>
      </c>
      <c r="BM9" s="7" t="s">
        <v>1356</v>
      </c>
      <c r="BN9" s="7" t="s">
        <v>1357</v>
      </c>
      <c r="BO9" s="7" t="s">
        <v>1358</v>
      </c>
    </row>
    <row r="10" ht="14.25" customHeight="1">
      <c r="A10" s="394" t="s">
        <v>2</v>
      </c>
      <c r="B10" s="394" t="s">
        <v>1359</v>
      </c>
      <c r="C10" s="394" t="s">
        <v>1360</v>
      </c>
      <c r="D10" s="394" t="s">
        <v>1361</v>
      </c>
      <c r="E10" s="394">
        <v>0.0</v>
      </c>
      <c r="F10" s="394">
        <v>1.0</v>
      </c>
      <c r="G10" s="394">
        <v>2.0</v>
      </c>
      <c r="H10" s="394">
        <v>3.0</v>
      </c>
      <c r="I10" s="395" t="s">
        <v>1343</v>
      </c>
      <c r="J10" s="395" t="s">
        <v>1344</v>
      </c>
      <c r="K10" s="394" t="s">
        <v>1362</v>
      </c>
      <c r="L10" s="394" t="s">
        <v>1363</v>
      </c>
      <c r="M10" s="396" t="s">
        <v>1360</v>
      </c>
      <c r="N10" s="397" t="s">
        <v>1361</v>
      </c>
      <c r="O10" s="394">
        <v>0.0</v>
      </c>
      <c r="P10" s="394">
        <v>1.0</v>
      </c>
      <c r="Q10" s="394">
        <v>2.0</v>
      </c>
      <c r="R10" s="394">
        <v>3.0</v>
      </c>
      <c r="S10" s="395" t="s">
        <v>1343</v>
      </c>
      <c r="T10" s="395" t="s">
        <v>1344</v>
      </c>
      <c r="U10" s="394" t="s">
        <v>1362</v>
      </c>
      <c r="V10" s="394" t="s">
        <v>1363</v>
      </c>
      <c r="W10" s="396" t="s">
        <v>1360</v>
      </c>
      <c r="X10" s="394" t="s">
        <v>1361</v>
      </c>
      <c r="Y10" s="394">
        <v>0.0</v>
      </c>
      <c r="Z10" s="394">
        <v>1.0</v>
      </c>
      <c r="AA10" s="394">
        <v>2.0</v>
      </c>
      <c r="AB10" s="394">
        <v>3.0</v>
      </c>
      <c r="AC10" s="395" t="s">
        <v>1343</v>
      </c>
      <c r="AD10" s="395" t="s">
        <v>1344</v>
      </c>
      <c r="AE10" s="394" t="s">
        <v>1362</v>
      </c>
      <c r="AF10" s="394" t="s">
        <v>1363</v>
      </c>
      <c r="AG10" s="396" t="s">
        <v>1360</v>
      </c>
      <c r="AH10" s="394" t="s">
        <v>1361</v>
      </c>
      <c r="AI10" s="394">
        <v>0.0</v>
      </c>
      <c r="AJ10" s="394">
        <v>1.0</v>
      </c>
      <c r="AK10" s="394">
        <v>2.0</v>
      </c>
      <c r="AL10" s="394">
        <v>3.0</v>
      </c>
      <c r="AM10" s="395" t="s">
        <v>1343</v>
      </c>
      <c r="AN10" s="395" t="s">
        <v>1344</v>
      </c>
      <c r="AO10" s="394" t="s">
        <v>1362</v>
      </c>
      <c r="AP10" s="394" t="s">
        <v>1363</v>
      </c>
      <c r="AQ10" s="396" t="s">
        <v>1360</v>
      </c>
      <c r="AR10" s="394" t="s">
        <v>1361</v>
      </c>
      <c r="AS10" s="394">
        <v>0.0</v>
      </c>
      <c r="AT10" s="394">
        <v>1.0</v>
      </c>
      <c r="AU10" s="394">
        <v>2.0</v>
      </c>
      <c r="AV10" s="394">
        <v>3.0</v>
      </c>
      <c r="AW10" s="395" t="s">
        <v>1343</v>
      </c>
      <c r="AX10" s="395" t="s">
        <v>1344</v>
      </c>
      <c r="AY10" s="394" t="s">
        <v>1362</v>
      </c>
      <c r="AZ10" s="394" t="s">
        <v>1363</v>
      </c>
      <c r="BA10" s="396" t="s">
        <v>1360</v>
      </c>
      <c r="BB10" s="394" t="s">
        <v>1361</v>
      </c>
      <c r="BC10" s="394">
        <v>0.0</v>
      </c>
      <c r="BD10" s="394">
        <v>1.0</v>
      </c>
      <c r="BE10" s="394">
        <v>2.0</v>
      </c>
      <c r="BF10" s="394">
        <v>3.0</v>
      </c>
      <c r="BG10" s="395" t="s">
        <v>1343</v>
      </c>
      <c r="BH10" s="395" t="s">
        <v>1344</v>
      </c>
      <c r="BI10" s="394" t="s">
        <v>1362</v>
      </c>
      <c r="BJ10" s="394" t="s">
        <v>1363</v>
      </c>
      <c r="BK10" s="396"/>
      <c r="BL10" s="394"/>
      <c r="BM10" s="394"/>
      <c r="BN10" s="394"/>
      <c r="BO10" s="394"/>
    </row>
    <row r="11" ht="14.25" customHeight="1">
      <c r="A11" s="7" t="s">
        <v>15</v>
      </c>
      <c r="B11" s="398" t="s">
        <v>1364</v>
      </c>
      <c r="C11" s="348">
        <f t="shared" ref="C11:J11" si="2">M11+W11+AG11+AQ11+BA11</f>
        <v>67.633335</v>
      </c>
      <c r="D11" s="116">
        <f t="shared" si="2"/>
        <v>859.63</v>
      </c>
      <c r="E11" s="116">
        <f t="shared" si="2"/>
        <v>-119.27</v>
      </c>
      <c r="F11" s="116">
        <f t="shared" si="2"/>
        <v>2.8</v>
      </c>
      <c r="G11" s="116">
        <f t="shared" si="2"/>
        <v>0</v>
      </c>
      <c r="H11" s="116">
        <f t="shared" si="2"/>
        <v>36.23</v>
      </c>
      <c r="I11" s="116">
        <f t="shared" si="2"/>
        <v>1.92</v>
      </c>
      <c r="J11" s="116">
        <f t="shared" si="2"/>
        <v>0</v>
      </c>
      <c r="K11" s="116">
        <f t="shared" ref="K11:K32" si="4">SUM(D11:J11)+sum(BK11:BO11)</f>
        <v>848.943335</v>
      </c>
      <c r="L11" s="116">
        <f t="shared" ref="L11:L25" si="5">IFERROR(ROUND(K11/C11,2),"")</f>
        <v>12.55</v>
      </c>
      <c r="M11" s="399">
        <f>round(SUMIF('Week 1 - Making'!$A:$A,Personnel!$A11,'Week 1 - Making'!$H:$H),6)</f>
        <v>37.499998</v>
      </c>
      <c r="N11" s="400">
        <f>ROUNDUP(M11*$B$2,2)</f>
        <v>476.63</v>
      </c>
      <c r="O11" s="116">
        <f>SUMIFS('Week 1 - Making'!$Q:$Q,'Week 1 - Making'!$A:$A,Personnel!$A11,'Week 1 - Making'!$L:$L,Personnel!$O$10)</f>
        <v>0</v>
      </c>
      <c r="P11" s="400">
        <f>SUMIFS('Week 1 - Making'!$Q:$Q,'Week 1 - Making'!$A:$A,Personnel!$A11,'Week 1 - Making'!$L:$L,Personnel!$P$10)</f>
        <v>2.8</v>
      </c>
      <c r="Q11" s="116">
        <f>SUMIFS('Week 1 - Making'!$Q:$Q,'Week 1 - Making'!$A:$A,Personnel!$A11,'Week 1 - Making'!$L:$L,Personnel!$Q$10)</f>
        <v>0</v>
      </c>
      <c r="R11" s="400">
        <f>SUMIFS('Week 1 - Making'!$Q:$Q,'Week 1 - Making'!$A:$A,Personnel!$A11,'Week 1 - Making'!$L:$L,Personnel!$R$10)</f>
        <v>6.34</v>
      </c>
      <c r="S11" s="116">
        <f>SUMIFS('Week 1 - Making'!$Q:$Q,'Week 1 - Making'!$A:$A,Personnel!$A11,'Week 1 - Making'!$L:$L,Personnel!$S$10)</f>
        <v>0</v>
      </c>
      <c r="T11" s="116">
        <f>SUMIFS('Week 1 - Making'!$Q:$Q,'Week 1 - Making'!$A:$A,Personnel!$A11,'Week 1 - Making'!$L:$L,Personnel!T$10)</f>
        <v>0</v>
      </c>
      <c r="U11" s="116">
        <f t="shared" ref="U11:U32" si="6">SUM(N11:T11)+BK11</f>
        <v>523.269998</v>
      </c>
      <c r="V11" s="116">
        <f t="shared" ref="V11:V32" si="7">IFERROR(ROUND(U11/M11,2),"")</f>
        <v>13.95</v>
      </c>
      <c r="W11" s="399">
        <f>round(SUMIF('Week 2 - Making'!$A:$A,Personnel!$A11,'Week 2 - Making'!$H:$H),6)</f>
        <v>30.133337</v>
      </c>
      <c r="X11" s="116">
        <f>ROUNDUP(W11*$B$2,2)</f>
        <v>383</v>
      </c>
      <c r="Y11" s="116">
        <f>SUMIFS('Week 2 - Making'!$Q:$Q,'Week 2 - Making'!$A:$A,Personnel!$A11,'Week 2 - Making'!$L:$L,Personnel!Y$10)</f>
        <v>-119.27</v>
      </c>
      <c r="Z11" s="116">
        <f>SUMIFS('Week 2 - Making'!$Q:$Q,'Week 2 - Making'!$A:$A,Personnel!$A11,'Week 2 - Making'!$L:$L,Personnel!Z$10)</f>
        <v>0</v>
      </c>
      <c r="AA11" s="116">
        <f>SUMIFS('Week 2 - Making'!$Q:$Q,'Week 2 - Making'!$A:$A,Personnel!$A11,'Week 2 - Making'!$L:$L,Personnel!AA$10)</f>
        <v>0</v>
      </c>
      <c r="AB11" s="116">
        <f>SUMIFS('Week 2 - Making'!$Q:$Q,'Week 2 - Making'!$A:$A,Personnel!$A11,'Week 2 - Making'!$L:$L,Personnel!AB$10)</f>
        <v>29.89</v>
      </c>
      <c r="AC11" s="116">
        <f>SUMIFS('Week 2 - Making'!$Q:$Q,'Week 2 - Making'!$A:$A,Personnel!$A11,'Week 2 - Making'!$L:$L,Personnel!AC$10)</f>
        <v>1.92</v>
      </c>
      <c r="AD11" s="116">
        <f>SUMIFS('Week 2 - Making'!$Q:$Q,'Week 2 - Making'!$A:$A,Personnel!$A11,'Week 2 - Making'!$L:$L,Personnel!AD$10)</f>
        <v>0</v>
      </c>
      <c r="AE11" s="116">
        <f t="shared" ref="AE11:AE32" si="8">SUM(X11:AD11)+BL11</f>
        <v>325.673337</v>
      </c>
      <c r="AF11" s="116">
        <f t="shared" ref="AF11:AF32" si="9">IFERROR(ROUND(AE11/W11,2),"")</f>
        <v>10.81</v>
      </c>
      <c r="AG11" s="399">
        <f>round(SUMIF('Week 3 - Making'!$A:$A,Personnel!$A11,'Week 3 - Making'!$H:$H),6)</f>
        <v>0</v>
      </c>
      <c r="AH11" s="116">
        <f t="shared" ref="AH11:AH14" si="10">ROUNDUP(AG11*$B$2,2)</f>
        <v>0</v>
      </c>
      <c r="AI11" s="116">
        <f>SUMIFS('Week 3 - Making'!$Q:$Q,'Week 3 - Making'!$A:$A,Personnel!$A11,'Week 3 - Making'!$L:$L,Personnel!AI$10)</f>
        <v>0</v>
      </c>
      <c r="AJ11" s="116">
        <f>SUMIFS('Week 3 - Making'!$Q:$Q,'Week 3 - Making'!$A:$A,Personnel!$A11,'Week 3 - Making'!$L:$L,Personnel!AJ$10)</f>
        <v>0</v>
      </c>
      <c r="AK11" s="116">
        <f>SUMIFS('Week 3 - Making'!$Q:$Q,'Week 3 - Making'!$A:$A,Personnel!$A11,'Week 3 - Making'!$L:$L,Personnel!AK$10)</f>
        <v>0</v>
      </c>
      <c r="AL11" s="116">
        <f>SUMIFS('Week 3 - Making'!$Q:$Q,'Week 3 - Making'!$A:$A,Personnel!$A11,'Week 3 - Making'!$L:$L,Personnel!AL$10)</f>
        <v>0</v>
      </c>
      <c r="AM11" s="116">
        <f>SUMIFS('Week 3 - Making'!$Q:$Q,'Week 3 - Making'!$A:$A,Personnel!$A11,'Week 3 - Making'!$L:$L,Personnel!AM$10)</f>
        <v>0</v>
      </c>
      <c r="AN11" s="116">
        <f>SUMIFS('Week 3 - Making'!$Q:$Q,'Week 3 - Making'!$A:$A,Personnel!$A11,'Week 3 - Making'!$L:$L,Personnel!AN$10)</f>
        <v>0</v>
      </c>
      <c r="AO11" s="116">
        <f t="shared" ref="AO11:AO32" si="11">SUM(AH11:AN11)+BM11</f>
        <v>0</v>
      </c>
      <c r="AP11" s="116" t="str">
        <f t="shared" ref="AP11:AP32" si="12">IFERROR(ROUND(AO11/AG11,2),"")</f>
        <v/>
      </c>
      <c r="AQ11" s="399">
        <f>round(SUMIF('Week 4 - Making'!$A:$A,Personnel!$A11,'Week 4 - Making'!$H:$H),6)</f>
        <v>0</v>
      </c>
      <c r="AR11" s="116">
        <f>AQ11*$B$2</f>
        <v>0</v>
      </c>
      <c r="AS11" s="116">
        <f>round(SUMIFS('Week 4 - Making'!$Q:$Q,'Week 4 - Making'!$A:$A,Personnel!$A11,'Week 4 - Making'!$L:$L,Personnel!AS$10),0)</f>
        <v>0</v>
      </c>
      <c r="AT11" s="116">
        <f>SUMIFS('Week 4 - Making'!$Q:$Q,'Week 4 - Making'!$A:$A,Personnel!$A11,'Week 4 - Making'!$L:$L,Personnel!AT$10)</f>
        <v>0</v>
      </c>
      <c r="AU11" s="116">
        <f>SUMIFS('Week 4 - Making'!$Q:$Q,'Week 4 - Making'!$A:$A,Personnel!$A11,'Week 4 - Making'!$L:$L,Personnel!AU$10)</f>
        <v>0</v>
      </c>
      <c r="AV11" s="116">
        <f>SUMIFS('Week 4 - Making'!$Q:$Q,'Week 4 - Making'!$A:$A,Personnel!$A11,'Week 4 - Making'!$L:$L,Personnel!AV$10)</f>
        <v>0</v>
      </c>
      <c r="AW11" s="116">
        <f>SUMIFS('Week 4 - Making'!$Q:$Q,'Week 4 - Making'!$A:$A,Personnel!$A11,'Week 4 - Making'!$L:$L,Personnel!AW$10)</f>
        <v>0</v>
      </c>
      <c r="AX11" s="116">
        <f>SUMIFS('Week 4 - Making'!$Q:$Q,'Week 4 - Making'!$A:$A,Personnel!$A11,'Week 4 - Making'!$L:$L,Personnel!AX$10)</f>
        <v>0</v>
      </c>
      <c r="AY11" s="116">
        <f t="shared" ref="AY11:AY12" si="13">SUM(AR11:AX11)+BN11</f>
        <v>0</v>
      </c>
      <c r="AZ11" s="116" t="str">
        <f t="shared" ref="AZ11:AZ32" si="14">IFERROR(ROUND(AY11/AQ11,2),"")</f>
        <v/>
      </c>
      <c r="BA11" s="399">
        <f>round(SUMIF('Week 5 - Making'!$A:$A,Personnel!$A11,'Week 5 - Making'!$H:$H),6)</f>
        <v>0</v>
      </c>
      <c r="BB11" s="116">
        <f t="shared" ref="BB11:BB32" si="15">BA11*$B$2</f>
        <v>0</v>
      </c>
      <c r="BC11" s="116">
        <f>SUMIFS('Week 5 - Making'!$Q:$Q,'Week 5 - Making'!$A:$A,Personnel!$A11,'Week 5 - Making'!$L:$L,Personnel!BC$10)</f>
        <v>0</v>
      </c>
      <c r="BD11" s="116">
        <f>SUMIFS('Week 5 - Making'!$Q:$Q,'Week 5 - Making'!$A:$A,Personnel!$A11,'Week 5 - Making'!$L:$L,Personnel!BD$10)</f>
        <v>0</v>
      </c>
      <c r="BE11" s="116">
        <f>SUMIFS('Week 5 - Making'!$Q:$Q,'Week 5 - Making'!$A:$A,Personnel!$A11,'Week 5 - Making'!$L:$L,Personnel!BE$10)</f>
        <v>0</v>
      </c>
      <c r="BF11" s="116">
        <f>SUMIFS('Week 5 - Making'!$Q:$Q,'Week 5 - Making'!$A:$A,Personnel!$A11,'Week 5 - Making'!$L:$L,Personnel!BF$10)</f>
        <v>0</v>
      </c>
      <c r="BG11" s="116">
        <f>SUMIFS('Week 5 - Making'!$Q:$Q,'Week 5 - Making'!$A:$A,Personnel!$A11,'Week 5 - Making'!$L:$L,Personnel!BG$10)</f>
        <v>0</v>
      </c>
      <c r="BH11" s="116">
        <f>SUMIFS('Week 5 - Making'!$Q:$Q,'Week 5 - Making'!$A:$A,Personnel!$A11,'Week 5 - Making'!$L:$L,Personnel!BH$10)</f>
        <v>0</v>
      </c>
      <c r="BI11" s="116">
        <f t="shared" ref="BI11:BI32" si="16">SUM(BB11:BG11)+BO11</f>
        <v>0</v>
      </c>
      <c r="BJ11" s="116" t="str">
        <f t="shared" ref="BJ11:BJ32" si="17">IFERROR(ROUND(BI11/BA11,2),"")</f>
        <v/>
      </c>
      <c r="BK11" s="401">
        <f t="shared" ref="BK11:BK32" si="18">IF($B11="Yes",SUM(M11*$B$7),0)</f>
        <v>37.499998</v>
      </c>
      <c r="BL11" s="401">
        <f t="shared" ref="BL11:BL32" si="19">IF($B11="Yes",SUM(W11*$B$7),0)</f>
        <v>30.133337</v>
      </c>
      <c r="BM11" s="401">
        <f t="shared" ref="BM11:BM32" si="20">IF($B11="Yes",SUM(AG11*$B$7),0)</f>
        <v>0</v>
      </c>
      <c r="BN11" s="401">
        <f t="shared" ref="BN11:BN32" si="21">IF($B11="Yes",SUM(AQ11*$B$7),0)</f>
        <v>0</v>
      </c>
      <c r="BO11" s="401">
        <f t="shared" ref="BO11:BO32" si="22">IF($B11="Yes",SUM(BA11*$B$7),0)</f>
        <v>0</v>
      </c>
    </row>
    <row r="12" ht="14.25" customHeight="1">
      <c r="A12" s="7" t="s">
        <v>1368</v>
      </c>
      <c r="B12" s="398" t="s">
        <v>1364</v>
      </c>
      <c r="C12" s="348">
        <f t="shared" ref="C12:J12" si="3">M12+W12+AG12+AQ12+BA12</f>
        <v>67.316665</v>
      </c>
      <c r="D12" s="116">
        <f t="shared" si="3"/>
        <v>855.6</v>
      </c>
      <c r="E12" s="116">
        <f t="shared" si="3"/>
        <v>-2.12</v>
      </c>
      <c r="F12" s="116">
        <f t="shared" si="3"/>
        <v>0</v>
      </c>
      <c r="G12" s="116">
        <f t="shared" si="3"/>
        <v>0</v>
      </c>
      <c r="H12" s="116">
        <f t="shared" si="3"/>
        <v>144.7</v>
      </c>
      <c r="I12" s="116">
        <f t="shared" si="3"/>
        <v>0</v>
      </c>
      <c r="J12" s="116">
        <f t="shared" si="3"/>
        <v>0</v>
      </c>
      <c r="K12" s="116">
        <f t="shared" si="4"/>
        <v>1065.496665</v>
      </c>
      <c r="L12" s="116">
        <f t="shared" si="5"/>
        <v>15.83</v>
      </c>
      <c r="M12" s="399">
        <f>round(SUMIF('Week 1 - Making'!$A:$A,Personnel!$A12,'Week 1 - Making'!$H:$H),6)</f>
        <v>37.499996</v>
      </c>
      <c r="N12" s="400">
        <f t="shared" ref="N12:N15" si="24">ROUNDUP(M12*$B$2,2)</f>
        <v>476.63</v>
      </c>
      <c r="O12" s="116">
        <f>SUMIFS('Week 1 - Making'!$Q:$Q,'Week 1 - Making'!$A:$A,Personnel!$A12,'Week 1 - Making'!$L:$L,Personnel!$O$10)</f>
        <v>0</v>
      </c>
      <c r="P12" s="116">
        <f>SUMIFS('Week 1 - Making'!$Q:$Q,'Week 1 - Making'!$A:$A,Personnel!$A12,'Week 1 - Making'!$L:$L,Personnel!$P$10)</f>
        <v>0</v>
      </c>
      <c r="Q12" s="116">
        <f>SUMIFS('Week 1 - Making'!$Q:$Q,'Week 1 - Making'!$A:$A,Personnel!$A12,'Week 1 - Making'!$L:$L,Personnel!$Q$10)</f>
        <v>0</v>
      </c>
      <c r="R12" s="400">
        <f>SUMIFS('Week 1 - Making'!$Q:$Q,'Week 1 - Making'!$A:$A,Personnel!$A12,'Week 1 - Making'!$L:$L,Personnel!$R$10)</f>
        <v>83.92</v>
      </c>
      <c r="S12" s="116">
        <f>SUMIFS('Week 1 - Making'!$Q:$Q,'Week 1 - Making'!$A:$A,Personnel!$A12,'Week 1 - Making'!$L:$L,Personnel!$S$10)</f>
        <v>0</v>
      </c>
      <c r="T12" s="116">
        <f>SUMIFS('Week 1 - Making'!$Q:$Q,'Week 1 - Making'!$A:$A,Personnel!$A12,'Week 1 - Making'!$L:$L,Personnel!T$10)</f>
        <v>0</v>
      </c>
      <c r="U12" s="116">
        <f t="shared" si="6"/>
        <v>598.049996</v>
      </c>
      <c r="V12" s="116">
        <f t="shared" si="7"/>
        <v>15.95</v>
      </c>
      <c r="W12" s="399">
        <f>round(SUMIF('Week 2 - Making'!$A:$A,Personnel!$A12,'Week 2 - Making'!$H:$H),6)</f>
        <v>29.816669</v>
      </c>
      <c r="X12" s="116">
        <f>ROUND(W12*$B$2,2)</f>
        <v>378.97</v>
      </c>
      <c r="Y12" s="116">
        <f>SUMIFS('Week 2 - Making'!$Q:$Q,'Week 2 - Making'!$A:$A,Personnel!$A12,'Week 2 - Making'!$L:$L,Personnel!Y$10)</f>
        <v>-2.12</v>
      </c>
      <c r="Z12" s="116">
        <f>SUMIFS('Week 2 - Making'!$Q:$Q,'Week 2 - Making'!$A:$A,Personnel!$A12,'Week 2 - Making'!$L:$L,Personnel!Z$10)</f>
        <v>0</v>
      </c>
      <c r="AA12" s="116">
        <f>SUMIFS('Week 2 - Making'!$Q:$Q,'Week 2 - Making'!$A:$A,Personnel!$A12,'Week 2 - Making'!$L:$L,Personnel!AA$10)</f>
        <v>0</v>
      </c>
      <c r="AB12" s="116">
        <f>SUMIFS('Week 2 - Making'!$Q:$Q,'Week 2 - Making'!$A:$A,Personnel!$A12,'Week 2 - Making'!$L:$L,Personnel!AB$10)</f>
        <v>60.78</v>
      </c>
      <c r="AC12" s="116">
        <f>SUMIFS('Week 2 - Making'!$Q:$Q,'Week 2 - Making'!$A:$A,Personnel!$A12,'Week 2 - Making'!$L:$L,Personnel!AC$10)</f>
        <v>0</v>
      </c>
      <c r="AD12" s="116">
        <f>SUMIFS('Week 2 - Making'!$Q:$Q,'Week 2 - Making'!$A:$A,Personnel!$A12,'Week 2 - Making'!$L:$L,Personnel!AD$10)</f>
        <v>0</v>
      </c>
      <c r="AE12" s="116">
        <f t="shared" si="8"/>
        <v>467.446669</v>
      </c>
      <c r="AF12" s="116">
        <f t="shared" si="9"/>
        <v>15.68</v>
      </c>
      <c r="AG12" s="399">
        <f>round(SUMIF('Week 3 - Making'!$A:$A,Personnel!$A12,'Week 3 - Making'!$H:$H),6)</f>
        <v>0</v>
      </c>
      <c r="AH12" s="116">
        <f t="shared" si="10"/>
        <v>0</v>
      </c>
      <c r="AI12" s="116">
        <f>SUMIFS('Week 3 - Making'!$Q:$Q,'Week 3 - Making'!$A:$A,Personnel!$A12,'Week 3 - Making'!$L:$L,Personnel!AI$10)</f>
        <v>0</v>
      </c>
      <c r="AJ12" s="116">
        <f>SUMIFS('Week 3 - Making'!$Q:$Q,'Week 3 - Making'!$A:$A,Personnel!$A12,'Week 3 - Making'!$L:$L,Personnel!AJ$10)</f>
        <v>0</v>
      </c>
      <c r="AK12" s="116">
        <f>SUMIFS('Week 3 - Making'!$Q:$Q,'Week 3 - Making'!$A:$A,Personnel!$A12,'Week 3 - Making'!$L:$L,Personnel!AK$10)</f>
        <v>0</v>
      </c>
      <c r="AL12" s="116">
        <f>SUMIFS('Week 3 - Making'!$Q:$Q,'Week 3 - Making'!$A:$A,Personnel!$A12,'Week 3 - Making'!$L:$L,Personnel!AL$10)</f>
        <v>0</v>
      </c>
      <c r="AM12" s="116">
        <f>SUMIFS('Week 3 - Making'!$Q:$Q,'Week 3 - Making'!$A:$A,Personnel!$A12,'Week 3 - Making'!$L:$L,Personnel!AM$10)</f>
        <v>0</v>
      </c>
      <c r="AN12" s="116">
        <f>SUMIFS('Week 3 - Making'!$Q:$Q,'Week 3 - Making'!$A:$A,Personnel!$A12,'Week 3 - Making'!$L:$L,Personnel!AN$10)</f>
        <v>0</v>
      </c>
      <c r="AO12" s="116">
        <f t="shared" si="11"/>
        <v>0</v>
      </c>
      <c r="AP12" s="116" t="str">
        <f t="shared" si="12"/>
        <v/>
      </c>
      <c r="AQ12" s="399">
        <f>round(SUMIF('Week 4 - Making'!$A:$A,Personnel!$A12,'Week 4 - Making'!$H:$H),6)</f>
        <v>0</v>
      </c>
      <c r="AR12" s="116">
        <f>ROUNDUP(AQ12*$B$2,2)</f>
        <v>0</v>
      </c>
      <c r="AS12" s="116">
        <f>round(SUMIFS('Week 4 - Making'!$Q:$Q,'Week 4 - Making'!$A:$A,Personnel!$A12,'Week 4 - Making'!$L:$L,Personnel!AS$10),0)</f>
        <v>0</v>
      </c>
      <c r="AT12" s="116">
        <f>SUMIFS('Week 4 - Making'!$Q:$Q,'Week 4 - Making'!$A:$A,Personnel!$A12,'Week 4 - Making'!$L:$L,Personnel!AT$10)</f>
        <v>0</v>
      </c>
      <c r="AU12" s="116">
        <f>SUMIFS('Week 4 - Making'!$Q:$Q,'Week 4 - Making'!$A:$A,Personnel!$A12,'Week 4 - Making'!$L:$L,Personnel!AU$10)</f>
        <v>0</v>
      </c>
      <c r="AV12" s="116">
        <f>SUMIFS('Week 4 - Making'!$Q:$Q,'Week 4 - Making'!$A:$A,Personnel!$A12,'Week 4 - Making'!$L:$L,Personnel!AV$10)</f>
        <v>0</v>
      </c>
      <c r="AW12" s="116">
        <f>SUMIFS('Week 4 - Making'!$Q:$Q,'Week 4 - Making'!$A:$A,Personnel!$A12,'Week 4 - Making'!$L:$L,Personnel!AW$10)</f>
        <v>0</v>
      </c>
      <c r="AX12" s="116">
        <f>SUMIFS('Week 4 - Making'!$Q:$Q,'Week 4 - Making'!$A:$A,Personnel!$A12,'Week 4 - Making'!$L:$L,Personnel!AX$10)</f>
        <v>0</v>
      </c>
      <c r="AY12" s="116">
        <f t="shared" si="13"/>
        <v>0</v>
      </c>
      <c r="AZ12" s="116" t="str">
        <f t="shared" si="14"/>
        <v/>
      </c>
      <c r="BA12" s="399">
        <f>round(SUMIF('Week 5 - Making'!$A:$A,Personnel!$A12,'Week 5 - Making'!$H:$H),6)</f>
        <v>0</v>
      </c>
      <c r="BB12" s="116">
        <f t="shared" si="15"/>
        <v>0</v>
      </c>
      <c r="BC12" s="116">
        <f>SUMIFS('Week 5 - Making'!$Q:$Q,'Week 5 - Making'!$A:$A,Personnel!$A12,'Week 5 - Making'!$L:$L,Personnel!BC$10)</f>
        <v>0</v>
      </c>
      <c r="BD12" s="116">
        <f>SUMIFS('Week 5 - Making'!$Q:$Q,'Week 5 - Making'!$A:$A,Personnel!$A12,'Week 5 - Making'!$L:$L,Personnel!BD$10)</f>
        <v>0</v>
      </c>
      <c r="BE12" s="116">
        <f>SUMIFS('Week 5 - Making'!$Q:$Q,'Week 5 - Making'!$A:$A,Personnel!$A12,'Week 5 - Making'!$L:$L,Personnel!BE$10)</f>
        <v>0</v>
      </c>
      <c r="BF12" s="116">
        <f>SUMIFS('Week 5 - Making'!$Q:$Q,'Week 5 - Making'!$A:$A,Personnel!$A12,'Week 5 - Making'!$L:$L,Personnel!BF$10)</f>
        <v>0</v>
      </c>
      <c r="BG12" s="116">
        <f>SUMIFS('Week 5 - Making'!$Q:$Q,'Week 5 - Making'!$A:$A,Personnel!$A12,'Week 5 - Making'!$L:$L,Personnel!BG$10)</f>
        <v>0</v>
      </c>
      <c r="BH12" s="116">
        <f>SUMIFS('Week 5 - Making'!$Q:$Q,'Week 5 - Making'!$A:$A,Personnel!$A12,'Week 5 - Making'!$L:$L,Personnel!BH$10)</f>
        <v>0</v>
      </c>
      <c r="BI12" s="116">
        <f t="shared" si="16"/>
        <v>0</v>
      </c>
      <c r="BJ12" s="116" t="str">
        <f t="shared" si="17"/>
        <v/>
      </c>
      <c r="BK12" s="401">
        <f t="shared" si="18"/>
        <v>37.499996</v>
      </c>
      <c r="BL12" s="401">
        <f t="shared" si="19"/>
        <v>29.816669</v>
      </c>
      <c r="BM12" s="401">
        <f t="shared" si="20"/>
        <v>0</v>
      </c>
      <c r="BN12" s="401">
        <f t="shared" si="21"/>
        <v>0</v>
      </c>
      <c r="BO12" s="401">
        <f t="shared" si="22"/>
        <v>0</v>
      </c>
    </row>
    <row r="13" ht="14.25" customHeight="1">
      <c r="A13" s="7" t="s">
        <v>35</v>
      </c>
      <c r="B13" s="263"/>
      <c r="C13" s="348">
        <f t="shared" ref="C13:J13" si="23">M13+W13+AG13+AQ13+BA13</f>
        <v>67.566666</v>
      </c>
      <c r="D13" s="116">
        <f t="shared" si="23"/>
        <v>858.7773249</v>
      </c>
      <c r="E13" s="116">
        <f t="shared" si="23"/>
        <v>0</v>
      </c>
      <c r="F13" s="116">
        <f t="shared" si="23"/>
        <v>0</v>
      </c>
      <c r="G13" s="116">
        <f t="shared" si="23"/>
        <v>24.83</v>
      </c>
      <c r="H13" s="116">
        <f t="shared" si="23"/>
        <v>93.48</v>
      </c>
      <c r="I13" s="116">
        <f t="shared" si="23"/>
        <v>0</v>
      </c>
      <c r="J13" s="116">
        <f t="shared" si="23"/>
        <v>0</v>
      </c>
      <c r="K13" s="116">
        <f t="shared" si="4"/>
        <v>977.0873249</v>
      </c>
      <c r="L13" s="116">
        <f t="shared" si="5"/>
        <v>14.46</v>
      </c>
      <c r="M13" s="399">
        <f>round(SUMIF('Week 1 - Making'!$A:$A,Personnel!$A13,'Week 1 - Making'!$H:$H),6)-N7</f>
        <v>37.5</v>
      </c>
      <c r="N13" s="400">
        <f t="shared" si="24"/>
        <v>476.63</v>
      </c>
      <c r="O13" s="116">
        <f>SUMIFS('Week 1 - Making'!$Q:$Q,'Week 1 - Making'!$A:$A,Personnel!$A13,'Week 1 - Making'!$L:$L,Personnel!$O$10)</f>
        <v>0</v>
      </c>
      <c r="P13" s="116">
        <f>SUMIFS('Week 1 - Making'!$Q:$Q,'Week 1 - Making'!$A:$A,Personnel!$A13,'Week 1 - Making'!$L:$L,Personnel!$P$10)</f>
        <v>0</v>
      </c>
      <c r="Q13" s="400">
        <f>SUMIFS('Week 1 - Making'!$Q:$Q,'Week 1 - Making'!$A:$A,Personnel!$A13,'Week 1 - Making'!$L:$L,Personnel!$Q$10)</f>
        <v>5.16</v>
      </c>
      <c r="R13" s="400">
        <f>SUMIFS('Week 1 - Making'!$Q:$Q,'Week 1 - Making'!$A:$A,Personnel!$A13,'Week 1 - Making'!$L:$L,Personnel!$R$10)</f>
        <v>59.56</v>
      </c>
      <c r="S13" s="116">
        <f>SUMIFS('Week 1 - Making'!$Q:$Q,'Week 1 - Making'!$A:$A,Personnel!$A13,'Week 1 - Making'!$L:$L,Personnel!$S$10)</f>
        <v>0</v>
      </c>
      <c r="T13" s="116">
        <f>SUMIFS('Week 1 - Making'!$Q:$Q,'Week 1 - Making'!$A:$A,Personnel!$A13,'Week 1 - Making'!$L:$L,Personnel!T$10)</f>
        <v>0</v>
      </c>
      <c r="U13" s="116">
        <f t="shared" si="6"/>
        <v>541.35</v>
      </c>
      <c r="V13" s="116">
        <f t="shared" si="7"/>
        <v>14.44</v>
      </c>
      <c r="W13" s="399">
        <f>round(SUMIF('Week 2 - Making'!$A:$A,Personnel!$A13,'Week 2 - Making'!$H:$H),6)-X8</f>
        <v>30.066666</v>
      </c>
      <c r="X13" s="116">
        <f>W13*$B$2</f>
        <v>382.1473249</v>
      </c>
      <c r="Y13" s="116">
        <f>SUMIFS('Week 2 - Making'!$Q:$Q,'Week 2 - Making'!$A:$A,Personnel!$A13,'Week 2 - Making'!$L:$L,Personnel!Y$10)</f>
        <v>0</v>
      </c>
      <c r="Z13" s="116">
        <f>SUMIFS('Week 2 - Making'!$Q:$Q,'Week 2 - Making'!$A:$A,Personnel!$A13,'Week 2 - Making'!$L:$L,Personnel!Z$10)</f>
        <v>0</v>
      </c>
      <c r="AA13" s="116">
        <f>SUMIFS('Week 2 - Making'!$Q:$Q,'Week 2 - Making'!$A:$A,Personnel!$A13,'Week 2 - Making'!$L:$L,Personnel!AA$10)</f>
        <v>19.67</v>
      </c>
      <c r="AB13" s="116">
        <f>SUMIFS('Week 2 - Making'!$Q:$Q,'Week 2 - Making'!$A:$A,Personnel!$A13,'Week 2 - Making'!$L:$L,Personnel!AB$10)</f>
        <v>33.92</v>
      </c>
      <c r="AC13" s="116">
        <f>SUMIFS('Week 2 - Making'!$Q:$Q,'Week 2 - Making'!$A:$A,Personnel!$A13,'Week 2 - Making'!$L:$L,Personnel!AC$10)</f>
        <v>0</v>
      </c>
      <c r="AD13" s="116">
        <f>SUMIFS('Week 2 - Making'!$Q:$Q,'Week 2 - Making'!$A:$A,Personnel!$A13,'Week 2 - Making'!$L:$L,Personnel!AD$10)</f>
        <v>0</v>
      </c>
      <c r="AE13" s="116">
        <f t="shared" si="8"/>
        <v>435.7373249</v>
      </c>
      <c r="AF13" s="116">
        <f t="shared" si="9"/>
        <v>14.49</v>
      </c>
      <c r="AG13" s="399">
        <f>round(SUMIF('Week 3 - Making'!$A:$A,Personnel!$A13,'Week 3 - Making'!$H:$H),6)-AH8</f>
        <v>0</v>
      </c>
      <c r="AH13" s="116">
        <f t="shared" si="10"/>
        <v>0</v>
      </c>
      <c r="AI13" s="116">
        <f>SUMIFS('Week 3 - Making'!$Q:$Q,'Week 3 - Making'!$A:$A,Personnel!$A13,'Week 3 - Making'!$L:$L,Personnel!AI$10)</f>
        <v>0</v>
      </c>
      <c r="AJ13" s="116">
        <f>SUMIFS('Week 3 - Making'!$Q:$Q,'Week 3 - Making'!$A:$A,Personnel!$A13,'Week 3 - Making'!$L:$L,Personnel!AJ$10)</f>
        <v>0</v>
      </c>
      <c r="AK13" s="116">
        <f>SUMIFS('Week 3 - Making'!$Q:$Q,'Week 3 - Making'!$A:$A,Personnel!$A13,'Week 3 - Making'!$L:$L,Personnel!AK$10)</f>
        <v>0</v>
      </c>
      <c r="AL13" s="116">
        <f>SUMIFS('Week 3 - Making'!$Q:$Q,'Week 3 - Making'!$A:$A,Personnel!$A13,'Week 3 - Making'!$L:$L,Personnel!AL$10)</f>
        <v>0</v>
      </c>
      <c r="AM13" s="116">
        <f>SUMIFS('Week 3 - Making'!$Q:$Q,'Week 3 - Making'!$A:$A,Personnel!$A13,'Week 3 - Making'!$L:$L,Personnel!AM$10)</f>
        <v>0</v>
      </c>
      <c r="AN13" s="116">
        <f>SUMIFS('Week 3 - Making'!$Q:$Q,'Week 3 - Making'!$A:$A,Personnel!$A13,'Week 3 - Making'!$L:$L,Personnel!AN$10)</f>
        <v>0</v>
      </c>
      <c r="AO13" s="116">
        <f t="shared" si="11"/>
        <v>0</v>
      </c>
      <c r="AP13" s="116" t="str">
        <f t="shared" si="12"/>
        <v/>
      </c>
      <c r="AQ13" s="399">
        <f>round(SUMIF('Week 4 - Making'!$A:$A,Personnel!$A13,'Week 4 - Making'!$H:$H),6)-AR6</f>
        <v>0</v>
      </c>
      <c r="AR13" s="116">
        <f>AQ13*$B$2</f>
        <v>0</v>
      </c>
      <c r="AS13" s="116">
        <f>round(SUMIFS('Week 4 - Making'!$Q:$Q,'Week 4 - Making'!$A:$A,Personnel!$A13,'Week 4 - Making'!$L:$L,Personnel!AS$10),0)</f>
        <v>0</v>
      </c>
      <c r="AT13" s="116">
        <f>SUMIFS('Week 4 - Making'!$Q:$Q,'Week 4 - Making'!$A:$A,Personnel!$A13,'Week 4 - Making'!$L:$L,Personnel!AT$10)</f>
        <v>0</v>
      </c>
      <c r="AU13" s="116">
        <f>SUMIFS('Week 4 - Making'!$Q:$Q,'Week 4 - Making'!$A:$A,Personnel!$A13,'Week 4 - Making'!$L:$L,Personnel!AU$10)</f>
        <v>0</v>
      </c>
      <c r="AV13" s="116">
        <f>SUMIFS('Week 4 - Making'!$Q:$Q,'Week 4 - Making'!$A:$A,Personnel!$A13,'Week 4 - Making'!$L:$L,Personnel!AV$10)</f>
        <v>0</v>
      </c>
      <c r="AW13" s="116">
        <f>SUMIFS('Week 4 - Making'!$Q:$Q,'Week 4 - Making'!$A:$A,Personnel!$A13,'Week 4 - Making'!$L:$L,Personnel!AW$10)</f>
        <v>0</v>
      </c>
      <c r="AX13" s="116">
        <f>SUMIFS('Week 4 - Making'!$Q:$Q,'Week 4 - Making'!$A:$A,Personnel!$A13,'Week 4 - Making'!$L:$L,Personnel!AX$10)</f>
        <v>0</v>
      </c>
      <c r="AY13" s="116">
        <f t="shared" ref="AY13:AY15" si="26">SUM(AR13:AW13)+BN13</f>
        <v>0</v>
      </c>
      <c r="AZ13" s="116" t="str">
        <f t="shared" si="14"/>
        <v/>
      </c>
      <c r="BA13" s="399">
        <f>round(SUMIF('Week 5 - Making'!$A:$A,Personnel!$A13,'Week 5 - Making'!$H:$H),6)</f>
        <v>0</v>
      </c>
      <c r="BB13" s="116">
        <f t="shared" si="15"/>
        <v>0</v>
      </c>
      <c r="BC13" s="116">
        <f>SUMIFS('Week 5 - Making'!$Q:$Q,'Week 5 - Making'!$A:$A,Personnel!$A13,'Week 5 - Making'!$L:$L,Personnel!BC$10)</f>
        <v>0</v>
      </c>
      <c r="BD13" s="116">
        <f>SUMIFS('Week 5 - Making'!$Q:$Q,'Week 5 - Making'!$A:$A,Personnel!$A13,'Week 5 - Making'!$L:$L,Personnel!BD$10)</f>
        <v>0</v>
      </c>
      <c r="BE13" s="116">
        <f>SUMIFS('Week 5 - Making'!$Q:$Q,'Week 5 - Making'!$A:$A,Personnel!$A13,'Week 5 - Making'!$L:$L,Personnel!BE$10)</f>
        <v>0</v>
      </c>
      <c r="BF13" s="116">
        <f>SUMIFS('Week 5 - Making'!$Q:$Q,'Week 5 - Making'!$A:$A,Personnel!$A13,'Week 5 - Making'!$L:$L,Personnel!BF$10)</f>
        <v>0</v>
      </c>
      <c r="BG13" s="116">
        <f>SUMIFS('Week 5 - Making'!$Q:$Q,'Week 5 - Making'!$A:$A,Personnel!$A13,'Week 5 - Making'!$L:$L,Personnel!BG$10)</f>
        <v>0</v>
      </c>
      <c r="BH13" s="116">
        <f>SUMIFS('Week 5 - Making'!$Q:$Q,'Week 5 - Making'!$A:$A,Personnel!$A13,'Week 5 - Making'!$L:$L,Personnel!BH$10)</f>
        <v>0</v>
      </c>
      <c r="BI13" s="116">
        <f t="shared" si="16"/>
        <v>0</v>
      </c>
      <c r="BJ13" s="116" t="str">
        <f t="shared" si="17"/>
        <v/>
      </c>
      <c r="BK13" s="401">
        <f t="shared" si="18"/>
        <v>0</v>
      </c>
      <c r="BL13" s="401">
        <f t="shared" si="19"/>
        <v>0</v>
      </c>
      <c r="BM13" s="401">
        <f t="shared" si="20"/>
        <v>0</v>
      </c>
      <c r="BN13" s="401">
        <f t="shared" si="21"/>
        <v>0</v>
      </c>
      <c r="BO13" s="401">
        <f t="shared" si="22"/>
        <v>0</v>
      </c>
    </row>
    <row r="14" ht="14.25" customHeight="1">
      <c r="A14" s="7" t="s">
        <v>32</v>
      </c>
      <c r="B14" s="263"/>
      <c r="C14" s="348">
        <f t="shared" ref="C14:J14" si="25">M14+W14+AG14+AQ14+BA14</f>
        <v>67.483334</v>
      </c>
      <c r="D14" s="116">
        <f t="shared" si="25"/>
        <v>857.72</v>
      </c>
      <c r="E14" s="116">
        <f t="shared" si="25"/>
        <v>-174.76</v>
      </c>
      <c r="F14" s="116">
        <f t="shared" si="25"/>
        <v>2.23</v>
      </c>
      <c r="G14" s="116">
        <f t="shared" si="25"/>
        <v>8.35</v>
      </c>
      <c r="H14" s="116">
        <f t="shared" si="25"/>
        <v>3.45</v>
      </c>
      <c r="I14" s="116">
        <f t="shared" si="25"/>
        <v>0</v>
      </c>
      <c r="J14" s="116">
        <f t="shared" si="25"/>
        <v>0</v>
      </c>
      <c r="K14" s="116">
        <f t="shared" si="4"/>
        <v>696.99</v>
      </c>
      <c r="L14" s="116">
        <f t="shared" si="5"/>
        <v>10.33</v>
      </c>
      <c r="M14" s="399">
        <f>round(SUMIF('Week 1 - Making'!$A:$A,Personnel!$A14,'Week 1 - Making'!$H:$H),6)</f>
        <v>37.5</v>
      </c>
      <c r="N14" s="400">
        <f t="shared" si="24"/>
        <v>476.63</v>
      </c>
      <c r="O14" s="116">
        <f>SUMIFS('Week 1 - Making'!$Q:$Q,'Week 1 - Making'!$A:$A,Personnel!$A14,'Week 1 - Making'!$L:$L,Personnel!$O$10)</f>
        <v>0</v>
      </c>
      <c r="P14" s="400">
        <f>SUMIFS('Week 1 - Making'!$Q:$Q,'Week 1 - Making'!$A:$A,Personnel!$A14,'Week 1 - Making'!$L:$L,Personnel!$P$10)</f>
        <v>2.23</v>
      </c>
      <c r="Q14" s="400">
        <f>SUMIFS('Week 1 - Making'!$Q:$Q,'Week 1 - Making'!$A:$A,Personnel!$A14,'Week 1 - Making'!$L:$L,Personnel!$Q$10)</f>
        <v>4.52</v>
      </c>
      <c r="R14" s="400">
        <f>SUMIFS('Week 1 - Making'!$Q:$Q,'Week 1 - Making'!$A:$A,Personnel!$A14,'Week 1 - Making'!$L:$L,Personnel!$R$10)</f>
        <v>2.3</v>
      </c>
      <c r="S14" s="116">
        <f>SUMIFS('Week 1 - Making'!$Q:$Q,'Week 1 - Making'!$A:$A,Personnel!$A14,'Week 1 - Making'!$L:$L,Personnel!$S$10)</f>
        <v>0</v>
      </c>
      <c r="T14" s="116">
        <f>SUMIFS('Week 1 - Making'!$Q:$Q,'Week 1 - Making'!$A:$A,Personnel!$A14,'Week 1 - Making'!$L:$L,Personnel!T$10)</f>
        <v>0</v>
      </c>
      <c r="U14" s="116">
        <f t="shared" si="6"/>
        <v>485.68</v>
      </c>
      <c r="V14" s="116">
        <f t="shared" si="7"/>
        <v>12.95</v>
      </c>
      <c r="W14" s="399">
        <f>round(SUMIF('Week 2 - Making'!$A:$A,Personnel!$A14,'Week 2 - Making'!$H:$H),6)</f>
        <v>29.983334</v>
      </c>
      <c r="X14" s="116">
        <f>roundup(W14*$B$2,2)</f>
        <v>381.09</v>
      </c>
      <c r="Y14" s="116">
        <f>SUMIFS('Week 2 - Making'!$Q:$Q,'Week 2 - Making'!$A:$A,Personnel!$A14,'Week 2 - Making'!$L:$L,Personnel!Y$10)</f>
        <v>-174.76</v>
      </c>
      <c r="Z14" s="116">
        <f>SUMIFS('Week 2 - Making'!$Q:$Q,'Week 2 - Making'!$A:$A,Personnel!$A14,'Week 2 - Making'!$L:$L,Personnel!Z$10)</f>
        <v>0</v>
      </c>
      <c r="AA14" s="116">
        <f>SUMIFS('Week 2 - Making'!$Q:$Q,'Week 2 - Making'!$A:$A,Personnel!$A14,'Week 2 - Making'!$L:$L,Personnel!AA$10)</f>
        <v>3.83</v>
      </c>
      <c r="AB14" s="116">
        <f>SUMIFS('Week 2 - Making'!$Q:$Q,'Week 2 - Making'!$A:$A,Personnel!$A14,'Week 2 - Making'!$L:$L,Personnel!AB$10)</f>
        <v>1.15</v>
      </c>
      <c r="AC14" s="116">
        <f>SUMIFS('Week 2 - Making'!$Q:$Q,'Week 2 - Making'!$A:$A,Personnel!$A14,'Week 2 - Making'!$L:$L,Personnel!AC$10)</f>
        <v>0</v>
      </c>
      <c r="AD14" s="116">
        <f>SUMIFS('Week 2 - Making'!$Q:$Q,'Week 2 - Making'!$A:$A,Personnel!$A14,'Week 2 - Making'!$L:$L,Personnel!AD$10)</f>
        <v>0</v>
      </c>
      <c r="AE14" s="116">
        <f t="shared" si="8"/>
        <v>211.31</v>
      </c>
      <c r="AF14" s="116">
        <f t="shared" si="9"/>
        <v>7.05</v>
      </c>
      <c r="AG14" s="399">
        <f>round(SUMIF('Week 3 - Making'!$A:$A,Personnel!$A14,'Week 3 - Making'!$H:$H),6)</f>
        <v>0</v>
      </c>
      <c r="AH14" s="116">
        <f t="shared" si="10"/>
        <v>0</v>
      </c>
      <c r="AI14" s="116">
        <f>SUMIFS('Week 3 - Making'!$Q:$Q,'Week 3 - Making'!$A:$A,Personnel!$A14,'Week 3 - Making'!$L:$L,Personnel!AI$10)</f>
        <v>0</v>
      </c>
      <c r="AJ14" s="116">
        <f>SUMIFS('Week 3 - Making'!$Q:$Q,'Week 3 - Making'!$A:$A,Personnel!$A14,'Week 3 - Making'!$L:$L,Personnel!AJ$10)</f>
        <v>0</v>
      </c>
      <c r="AK14" s="116">
        <f>SUMIFS('Week 3 - Making'!$Q:$Q,'Week 3 - Making'!$A:$A,Personnel!$A14,'Week 3 - Making'!$L:$L,Personnel!AK$10)</f>
        <v>0</v>
      </c>
      <c r="AL14" s="116">
        <f>SUMIFS('Week 3 - Making'!$Q:$Q,'Week 3 - Making'!$A:$A,Personnel!$A14,'Week 3 - Making'!$L:$L,Personnel!AL$10)</f>
        <v>0</v>
      </c>
      <c r="AM14" s="116">
        <f>SUMIFS('Week 3 - Making'!$Q:$Q,'Week 3 - Making'!$A:$A,Personnel!$A14,'Week 3 - Making'!$L:$L,Personnel!AM$10)</f>
        <v>0</v>
      </c>
      <c r="AN14" s="116">
        <f>SUMIFS('Week 3 - Making'!$Q:$Q,'Week 3 - Making'!$A:$A,Personnel!$A14,'Week 3 - Making'!$L:$L,Personnel!AN$10)</f>
        <v>0</v>
      </c>
      <c r="AO14" s="116">
        <f t="shared" si="11"/>
        <v>0</v>
      </c>
      <c r="AP14" s="116" t="str">
        <f t="shared" si="12"/>
        <v/>
      </c>
      <c r="AQ14" s="399">
        <f>round(SUMIF('Week 4 - Making'!$A:$A,Personnel!$A14,'Week 4 - Making'!$H:$H),6)</f>
        <v>0</v>
      </c>
      <c r="AR14" s="116">
        <f>roundup(AQ14*$B$2,2)</f>
        <v>0</v>
      </c>
      <c r="AS14" s="116">
        <f>round(SUMIFS('Week 4 - Making'!$Q:$Q,'Week 4 - Making'!$A:$A,Personnel!$A14,'Week 4 - Making'!$L:$L,Personnel!AS$10),0)</f>
        <v>0</v>
      </c>
      <c r="AT14" s="116">
        <f>SUMIFS('Week 4 - Making'!$Q:$Q,'Week 4 - Making'!$A:$A,Personnel!$A14,'Week 4 - Making'!$L:$L,Personnel!AT$10)</f>
        <v>0</v>
      </c>
      <c r="AU14" s="116">
        <f>SUMIFS('Week 4 - Making'!$Q:$Q,'Week 4 - Making'!$A:$A,Personnel!$A14,'Week 4 - Making'!$L:$L,Personnel!AU$10)</f>
        <v>0</v>
      </c>
      <c r="AV14" s="116">
        <f>SUMIFS('Week 4 - Making'!$Q:$Q,'Week 4 - Making'!$A:$A,Personnel!$A14,'Week 4 - Making'!$L:$L,Personnel!AV$10)</f>
        <v>0</v>
      </c>
      <c r="AW14" s="116">
        <f>SUMIFS('Week 4 - Making'!$Q:$Q,'Week 4 - Making'!$A:$A,Personnel!$A14,'Week 4 - Making'!$L:$L,Personnel!AW$10)</f>
        <v>0</v>
      </c>
      <c r="AX14" s="116">
        <f>SUMIFS('Week 4 - Making'!$Q:$Q,'Week 4 - Making'!$A:$A,Personnel!$A14,'Week 4 - Making'!$L:$L,Personnel!AX$10)</f>
        <v>0</v>
      </c>
      <c r="AY14" s="116">
        <f t="shared" si="26"/>
        <v>0</v>
      </c>
      <c r="AZ14" s="116" t="str">
        <f t="shared" si="14"/>
        <v/>
      </c>
      <c r="BA14" s="399">
        <f>round(SUMIF('Week 5 - Making'!$A:$A,Personnel!$A14,'Week 5 - Making'!$H:$H),6)</f>
        <v>0</v>
      </c>
      <c r="BB14" s="116">
        <f t="shared" si="15"/>
        <v>0</v>
      </c>
      <c r="BC14" s="116">
        <f>SUMIFS('Week 5 - Making'!$Q:$Q,'Week 5 - Making'!$A:$A,Personnel!$A14,'Week 5 - Making'!$L:$L,Personnel!BC$10)</f>
        <v>0</v>
      </c>
      <c r="BD14" s="116">
        <f>SUMIFS('Week 5 - Making'!$Q:$Q,'Week 5 - Making'!$A:$A,Personnel!$A14,'Week 5 - Making'!$L:$L,Personnel!BD$10)</f>
        <v>0</v>
      </c>
      <c r="BE14" s="116">
        <f>SUMIFS('Week 5 - Making'!$Q:$Q,'Week 5 - Making'!$A:$A,Personnel!$A14,'Week 5 - Making'!$L:$L,Personnel!BE$10)</f>
        <v>0</v>
      </c>
      <c r="BF14" s="116">
        <f>SUMIFS('Week 5 - Making'!$Q:$Q,'Week 5 - Making'!$A:$A,Personnel!$A14,'Week 5 - Making'!$L:$L,Personnel!BF$10)</f>
        <v>0</v>
      </c>
      <c r="BG14" s="116">
        <f>SUMIFS('Week 5 - Making'!$Q:$Q,'Week 5 - Making'!$A:$A,Personnel!$A14,'Week 5 - Making'!$L:$L,Personnel!BG$10)</f>
        <v>0</v>
      </c>
      <c r="BH14" s="116">
        <f>SUMIFS('Week 5 - Making'!$Q:$Q,'Week 5 - Making'!$A:$A,Personnel!$A14,'Week 5 - Making'!$L:$L,Personnel!BH$10)</f>
        <v>0</v>
      </c>
      <c r="BI14" s="116">
        <f t="shared" si="16"/>
        <v>0</v>
      </c>
      <c r="BJ14" s="116" t="str">
        <f t="shared" si="17"/>
        <v/>
      </c>
      <c r="BK14" s="401">
        <f t="shared" si="18"/>
        <v>0</v>
      </c>
      <c r="BL14" s="401">
        <f t="shared" si="19"/>
        <v>0</v>
      </c>
      <c r="BM14" s="401">
        <f t="shared" si="20"/>
        <v>0</v>
      </c>
      <c r="BN14" s="401">
        <f t="shared" si="21"/>
        <v>0</v>
      </c>
      <c r="BO14" s="401">
        <f t="shared" si="22"/>
        <v>0</v>
      </c>
    </row>
    <row r="15" ht="14.25" customHeight="1">
      <c r="A15" s="7" t="s">
        <v>41</v>
      </c>
      <c r="B15" s="340"/>
      <c r="C15" s="348">
        <f t="shared" ref="C15:J15" si="27">M15+W15+AG15+AQ15+BA15</f>
        <v>67.450001</v>
      </c>
      <c r="D15" s="116">
        <f t="shared" si="27"/>
        <v>857.29</v>
      </c>
      <c r="E15" s="116">
        <f t="shared" si="27"/>
        <v>-52.31</v>
      </c>
      <c r="F15" s="116">
        <f t="shared" si="27"/>
        <v>0.72</v>
      </c>
      <c r="G15" s="116">
        <f t="shared" si="27"/>
        <v>7.42</v>
      </c>
      <c r="H15" s="116">
        <f t="shared" si="27"/>
        <v>7.45</v>
      </c>
      <c r="I15" s="116">
        <f t="shared" si="27"/>
        <v>0</v>
      </c>
      <c r="J15" s="116">
        <f t="shared" si="27"/>
        <v>0</v>
      </c>
      <c r="K15" s="116">
        <f t="shared" si="4"/>
        <v>820.57</v>
      </c>
      <c r="L15" s="116">
        <f t="shared" si="5"/>
        <v>12.17</v>
      </c>
      <c r="M15" s="399">
        <f>round(SUMIF('Week 1 - Making'!$A:$A,Personnel!$A15,'Week 1 - Making'!$H:$H),6)</f>
        <v>37.5</v>
      </c>
      <c r="N15" s="400">
        <f t="shared" si="24"/>
        <v>476.63</v>
      </c>
      <c r="O15" s="116">
        <f>SUMIFS('Week 1 - Making'!$Q:$Q,'Week 1 - Making'!$A:$A,Personnel!$A15,'Week 1 - Making'!$L:$L,Personnel!$O$10)</f>
        <v>0</v>
      </c>
      <c r="P15" s="116">
        <f>SUMIFS('Week 1 - Making'!$Q:$Q,'Week 1 - Making'!$A:$A,Personnel!$A15,'Week 1 - Making'!$L:$L,Personnel!$P$10)</f>
        <v>0</v>
      </c>
      <c r="Q15" s="116">
        <f>SUMIFS('Week 1 - Making'!$Q:$Q,'Week 1 - Making'!$A:$A,Personnel!$A15,'Week 1 - Making'!$L:$L,Personnel!$Q$10)</f>
        <v>0</v>
      </c>
      <c r="R15" s="400">
        <f>SUMIFS('Week 1 - Making'!$Q:$Q,'Week 1 - Making'!$A:$A,Personnel!$A15,'Week 1 - Making'!$L:$L,Personnel!$R$10)</f>
        <v>5.73</v>
      </c>
      <c r="S15" s="116">
        <f>SUMIFS('Week 1 - Making'!$Q:$Q,'Week 1 - Making'!$A:$A,Personnel!$A15,'Week 1 - Making'!$L:$L,Personnel!$S$10)</f>
        <v>0</v>
      </c>
      <c r="T15" s="116">
        <f>SUMIFS('Week 1 - Making'!$Q:$Q,'Week 1 - Making'!$A:$A,Personnel!$A15,'Week 1 - Making'!$L:$L,Personnel!T$10)</f>
        <v>0</v>
      </c>
      <c r="U15" s="116">
        <f t="shared" si="6"/>
        <v>482.36</v>
      </c>
      <c r="V15" s="116">
        <f t="shared" si="7"/>
        <v>12.86</v>
      </c>
      <c r="W15" s="399">
        <f>round(SUMIF('Week 2 - Making'!$A:$A,Personnel!$A15,'Week 2 - Making'!$H:$H),6)</f>
        <v>29.950001</v>
      </c>
      <c r="X15" s="116">
        <f>ROUND(W15*$B$2,2)</f>
        <v>380.66</v>
      </c>
      <c r="Y15" s="116">
        <f>SUMIFS('Week 2 - Making'!$Q:$Q,'Week 2 - Making'!$A:$A,Personnel!$A15,'Week 2 - Making'!$L:$L,Personnel!Y$10)</f>
        <v>-52.31</v>
      </c>
      <c r="Z15" s="116">
        <f>SUMIFS('Week 2 - Making'!$Q:$Q,'Week 2 - Making'!$A:$A,Personnel!$A15,'Week 2 - Making'!$L:$L,Personnel!Z$10)</f>
        <v>0.72</v>
      </c>
      <c r="AA15" s="116">
        <f>SUMIFS('Week 2 - Making'!$Q:$Q,'Week 2 - Making'!$A:$A,Personnel!$A15,'Week 2 - Making'!$L:$L,Personnel!AA$10)</f>
        <v>7.42</v>
      </c>
      <c r="AB15" s="116">
        <f>SUMIFS('Week 2 - Making'!$Q:$Q,'Week 2 - Making'!$A:$A,Personnel!$A15,'Week 2 - Making'!$L:$L,Personnel!AB$10)</f>
        <v>1.72</v>
      </c>
      <c r="AC15" s="116">
        <f>SUMIFS('Week 2 - Making'!$Q:$Q,'Week 2 - Making'!$A:$A,Personnel!$A15,'Week 2 - Making'!$L:$L,Personnel!AC$10)</f>
        <v>0</v>
      </c>
      <c r="AD15" s="116">
        <f>SUMIFS('Week 2 - Making'!$Q:$Q,'Week 2 - Making'!$A:$A,Personnel!$A15,'Week 2 - Making'!$L:$L,Personnel!AD$10)</f>
        <v>0</v>
      </c>
      <c r="AE15" s="116">
        <f t="shared" si="8"/>
        <v>338.21</v>
      </c>
      <c r="AF15" s="116">
        <f t="shared" si="9"/>
        <v>11.29</v>
      </c>
      <c r="AG15" s="399">
        <f>round(SUMIF('Week 3 - Making'!$A:$A,Personnel!$A15,'Week 3 - Making'!$H:$H),6)</f>
        <v>0</v>
      </c>
      <c r="AH15" s="116">
        <f>AG15*$B$2</f>
        <v>0</v>
      </c>
      <c r="AI15" s="116">
        <f>SUMIFS('Week 3 - Making'!$Q:$Q,'Week 3 - Making'!$A:$A,Personnel!$A15,'Week 3 - Making'!$L:$L,Personnel!AI$10)</f>
        <v>0</v>
      </c>
      <c r="AJ15" s="116">
        <f>SUMIFS('Week 3 - Making'!$Q:$Q,'Week 3 - Making'!$A:$A,Personnel!$A15,'Week 3 - Making'!$L:$L,Personnel!AJ$10)</f>
        <v>0</v>
      </c>
      <c r="AK15" s="116">
        <f>SUMIFS('Week 3 - Making'!$Q:$Q,'Week 3 - Making'!$A:$A,Personnel!$A15,'Week 3 - Making'!$L:$L,Personnel!AK$10)</f>
        <v>0</v>
      </c>
      <c r="AL15" s="116">
        <f>SUMIFS('Week 3 - Making'!$Q:$Q,'Week 3 - Making'!$A:$A,Personnel!$A15,'Week 3 - Making'!$L:$L,Personnel!AL$10)</f>
        <v>0</v>
      </c>
      <c r="AM15" s="116">
        <f>SUMIFS('Week 3 - Making'!$Q:$Q,'Week 3 - Making'!$A:$A,Personnel!$A15,'Week 3 - Making'!$L:$L,Personnel!AM$10)</f>
        <v>0</v>
      </c>
      <c r="AN15" s="116">
        <f>SUMIFS('Week 3 - Making'!$Q:$Q,'Week 3 - Making'!$A:$A,Personnel!$A15,'Week 3 - Making'!$L:$L,Personnel!AN$10)</f>
        <v>0</v>
      </c>
      <c r="AO15" s="116">
        <f t="shared" si="11"/>
        <v>0</v>
      </c>
      <c r="AP15" s="116" t="str">
        <f t="shared" si="12"/>
        <v/>
      </c>
      <c r="AQ15" s="399">
        <f>round(SUMIF('Week 4 - Making'!$A:$A,Personnel!$A15,'Week 4 - Making'!$H:$H),6)</f>
        <v>0</v>
      </c>
      <c r="AR15" s="116">
        <f t="shared" ref="AR15:AR23" si="29">AQ15*$B$2</f>
        <v>0</v>
      </c>
      <c r="AS15" s="116">
        <f>round(SUMIFS('Week 4 - Making'!$Q:$Q,'Week 4 - Making'!$A:$A,Personnel!$A15,'Week 4 - Making'!$L:$L,Personnel!AS$10),0)</f>
        <v>0</v>
      </c>
      <c r="AT15" s="116">
        <f>SUMIFS('Week 4 - Making'!$Q:$Q,'Week 4 - Making'!$A:$A,Personnel!$A15,'Week 4 - Making'!$L:$L,Personnel!AT$10)</f>
        <v>0</v>
      </c>
      <c r="AU15" s="116">
        <f>SUMIFS('Week 4 - Making'!$Q:$Q,'Week 4 - Making'!$A:$A,Personnel!$A15,'Week 4 - Making'!$L:$L,Personnel!AU$10)</f>
        <v>0</v>
      </c>
      <c r="AV15" s="116">
        <f>SUMIFS('Week 4 - Making'!$Q:$Q,'Week 4 - Making'!$A:$A,Personnel!$A15,'Week 4 - Making'!$L:$L,Personnel!AV$10)</f>
        <v>0</v>
      </c>
      <c r="AW15" s="116">
        <f>SUMIFS('Week 4 - Making'!$Q:$Q,'Week 4 - Making'!$A:$A,Personnel!$A15,'Week 4 - Making'!$L:$L,Personnel!AW$10)</f>
        <v>0</v>
      </c>
      <c r="AX15" s="116">
        <f>SUMIFS('Week 4 - Making'!$Q:$Q,'Week 4 - Making'!$A:$A,Personnel!$A15,'Week 4 - Making'!$L:$L,Personnel!AX$10)</f>
        <v>0</v>
      </c>
      <c r="AY15" s="116">
        <f t="shared" si="26"/>
        <v>0</v>
      </c>
      <c r="AZ15" s="116" t="str">
        <f t="shared" si="14"/>
        <v/>
      </c>
      <c r="BA15" s="399">
        <f>round(SUMIF('Week 5 - Making'!$A:$A,Personnel!$A15,'Week 5 - Making'!$H:$H),6)</f>
        <v>0</v>
      </c>
      <c r="BB15" s="116">
        <f t="shared" si="15"/>
        <v>0</v>
      </c>
      <c r="BC15" s="116">
        <f>SUMIFS('Week 5 - Making'!$Q:$Q,'Week 5 - Making'!$A:$A,Personnel!$A15,'Week 5 - Making'!$L:$L,Personnel!BC$10)</f>
        <v>0</v>
      </c>
      <c r="BD15" s="116">
        <f>SUMIFS('Week 5 - Making'!$Q:$Q,'Week 5 - Making'!$A:$A,Personnel!$A15,'Week 5 - Making'!$L:$L,Personnel!BD$10)</f>
        <v>0</v>
      </c>
      <c r="BE15" s="116">
        <f>SUMIFS('Week 5 - Making'!$Q:$Q,'Week 5 - Making'!$A:$A,Personnel!$A15,'Week 5 - Making'!$L:$L,Personnel!BE$10)</f>
        <v>0</v>
      </c>
      <c r="BF15" s="116">
        <f>SUMIFS('Week 5 - Making'!$Q:$Q,'Week 5 - Making'!$A:$A,Personnel!$A15,'Week 5 - Making'!$L:$L,Personnel!BF$10)</f>
        <v>0</v>
      </c>
      <c r="BG15" s="116">
        <f>SUMIFS('Week 5 - Making'!$Q:$Q,'Week 5 - Making'!$A:$A,Personnel!$A15,'Week 5 - Making'!$L:$L,Personnel!BG$10)</f>
        <v>0</v>
      </c>
      <c r="BH15" s="116">
        <f>SUMIFS('Week 5 - Making'!$Q:$Q,'Week 5 - Making'!$A:$A,Personnel!$A15,'Week 5 - Making'!$L:$L,Personnel!BH$10)</f>
        <v>0</v>
      </c>
      <c r="BI15" s="116">
        <f t="shared" si="16"/>
        <v>0</v>
      </c>
      <c r="BJ15" s="116" t="str">
        <f t="shared" si="17"/>
        <v/>
      </c>
      <c r="BK15" s="401">
        <f t="shared" si="18"/>
        <v>0</v>
      </c>
      <c r="BL15" s="401">
        <f t="shared" si="19"/>
        <v>0</v>
      </c>
      <c r="BM15" s="401">
        <f t="shared" si="20"/>
        <v>0</v>
      </c>
      <c r="BN15" s="401">
        <f t="shared" si="21"/>
        <v>0</v>
      </c>
      <c r="BO15" s="401">
        <f t="shared" si="22"/>
        <v>0</v>
      </c>
    </row>
    <row r="16" ht="14.25" customHeight="1">
      <c r="A16" s="7"/>
      <c r="B16" s="340"/>
      <c r="C16" s="348">
        <f t="shared" ref="C16:J16" si="28">M16+W16+AG16+AQ16+BA16</f>
        <v>0</v>
      </c>
      <c r="D16" s="116">
        <f t="shared" si="28"/>
        <v>0</v>
      </c>
      <c r="E16" s="116">
        <f t="shared" si="28"/>
        <v>0</v>
      </c>
      <c r="F16" s="116">
        <f t="shared" si="28"/>
        <v>0</v>
      </c>
      <c r="G16" s="116">
        <f t="shared" si="28"/>
        <v>0</v>
      </c>
      <c r="H16" s="116">
        <f t="shared" si="28"/>
        <v>0</v>
      </c>
      <c r="I16" s="116">
        <f t="shared" si="28"/>
        <v>0</v>
      </c>
      <c r="J16" s="116">
        <f t="shared" si="28"/>
        <v>0</v>
      </c>
      <c r="K16" s="116">
        <f t="shared" si="4"/>
        <v>0</v>
      </c>
      <c r="L16" s="116" t="str">
        <f t="shared" si="5"/>
        <v/>
      </c>
      <c r="M16" s="399">
        <f>round(SUMIF('Week 1 - Making'!$A:$A,Personnel!$A16,'Week 1 - Making'!$H:$H),6)</f>
        <v>0</v>
      </c>
      <c r="N16" s="116">
        <f>ROUND(M16*$B$2,2)</f>
        <v>0</v>
      </c>
      <c r="O16" s="116">
        <f>SUMIFS('Week 1 - Making'!$Q:$Q,'Week 1 - Making'!$A:$A,Personnel!$A16,'Week 1 - Making'!$L:$L,Personnel!$O$10)</f>
        <v>0</v>
      </c>
      <c r="P16" s="116">
        <f>SUMIFS('Week 1 - Making'!$Q:$Q,'Week 1 - Making'!$A:$A,Personnel!$A16,'Week 1 - Making'!$L:$L,Personnel!$P$10)</f>
        <v>0</v>
      </c>
      <c r="Q16" s="116">
        <f>SUMIFS('Week 1 - Making'!$Q:$Q,'Week 1 - Making'!$A:$A,Personnel!$A16,'Week 1 - Making'!$L:$L,Personnel!$Q$10)</f>
        <v>0</v>
      </c>
      <c r="R16" s="116">
        <f>SUMIFS('Week 1 - Making'!$Q:$Q,'Week 1 - Making'!$A:$A,Personnel!$A16,'Week 1 - Making'!$L:$L,Personnel!$R$10)</f>
        <v>0</v>
      </c>
      <c r="S16" s="116">
        <f>SUMIFS('Week 1 - Making'!$Q:$Q,'Week 1 - Making'!$A:$A,Personnel!$A16,'Week 1 - Making'!$L:$L,Personnel!$S$10)</f>
        <v>0</v>
      </c>
      <c r="T16" s="116">
        <f>SUMIFS('Week 1 - Making'!$Q:$Q,'Week 1 - Making'!$A:$A,Personnel!$A16,'Week 1 - Making'!$L:$L,Personnel!T$10)</f>
        <v>0</v>
      </c>
      <c r="U16" s="116">
        <f t="shared" si="6"/>
        <v>0</v>
      </c>
      <c r="V16" s="116" t="str">
        <f t="shared" si="7"/>
        <v/>
      </c>
      <c r="W16" s="399">
        <f>round(SUMIF('Week 2 - Making'!$A:$A,Personnel!$A16,'Week 2 - Making'!$H:$H),6)</f>
        <v>0</v>
      </c>
      <c r="X16" s="116">
        <f>W16*$B$2</f>
        <v>0</v>
      </c>
      <c r="Y16" s="116">
        <f>SUMIFS('Week 2 - Making'!$Q:$Q,'Week 2 - Making'!$A:$A,Personnel!$A16,'Week 2 - Making'!$L:$L,Personnel!Y$10)</f>
        <v>0</v>
      </c>
      <c r="Z16" s="116">
        <f>SUMIFS('Week 2 - Making'!$Q:$Q,'Week 2 - Making'!$A:$A,Personnel!$A16,'Week 2 - Making'!$L:$L,Personnel!Z$10)</f>
        <v>0</v>
      </c>
      <c r="AA16" s="116">
        <f>SUMIFS('Week 2 - Making'!$Q:$Q,'Week 2 - Making'!$A:$A,Personnel!$A16,'Week 2 - Making'!$L:$L,Personnel!AA$10)</f>
        <v>0</v>
      </c>
      <c r="AB16" s="116">
        <f>SUMIFS('Week 2 - Making'!$Q:$Q,'Week 2 - Making'!$A:$A,Personnel!$A16,'Week 2 - Making'!$L:$L,Personnel!AB$10)</f>
        <v>0</v>
      </c>
      <c r="AC16" s="116">
        <f>SUMIFS('Week 2 - Making'!$Q:$Q,'Week 2 - Making'!$A:$A,Personnel!$A16,'Week 2 - Making'!$L:$L,Personnel!AC$10)</f>
        <v>0</v>
      </c>
      <c r="AD16" s="116">
        <f>SUMIFS('Week 2 - Making'!$Q:$Q,'Week 2 - Making'!$A:$A,Personnel!$A16,'Week 2 - Making'!$L:$L,Personnel!AD$10)</f>
        <v>0</v>
      </c>
      <c r="AE16" s="116">
        <f t="shared" si="8"/>
        <v>0</v>
      </c>
      <c r="AF16" s="116" t="str">
        <f t="shared" si="9"/>
        <v/>
      </c>
      <c r="AG16" s="399">
        <f>round(SUMIF('Week 3 - Making'!$A:$A,Personnel!$A16,'Week 3 - Making'!$H:$H),6)</f>
        <v>0</v>
      </c>
      <c r="AH16" s="116">
        <f t="shared" ref="AH16:AH17" si="31">ROUNDUP(AG16*$B$2,2)</f>
        <v>0</v>
      </c>
      <c r="AI16" s="116">
        <f>SUMIFS('Week 3 - Making'!$Q:$Q,'Week 3 - Making'!$A:$A,Personnel!$A16,'Week 3 - Making'!$L:$L,Personnel!AI$10)</f>
        <v>0</v>
      </c>
      <c r="AJ16" s="116">
        <f>SUMIFS('Week 3 - Making'!$Q:$Q,'Week 3 - Making'!$A:$A,Personnel!$A16,'Week 3 - Making'!$L:$L,Personnel!AJ$10)</f>
        <v>0</v>
      </c>
      <c r="AK16" s="116">
        <f>SUMIFS('Week 3 - Making'!$Q:$Q,'Week 3 - Making'!$A:$A,Personnel!$A16,'Week 3 - Making'!$L:$L,Personnel!AK$10)</f>
        <v>0</v>
      </c>
      <c r="AL16" s="116">
        <f>SUMIFS('Week 3 - Making'!$Q:$Q,'Week 3 - Making'!$A:$A,Personnel!$A16,'Week 3 - Making'!$L:$L,Personnel!AL$10)</f>
        <v>0</v>
      </c>
      <c r="AM16" s="116">
        <f>SUMIFS('Week 3 - Making'!$Q:$Q,'Week 3 - Making'!$A:$A,Personnel!$A16,'Week 3 - Making'!$L:$L,Personnel!AM$10)</f>
        <v>0</v>
      </c>
      <c r="AN16" s="116">
        <f>SUMIFS('Week 3 - Making'!$Q:$Q,'Week 3 - Making'!$A:$A,Personnel!$A16,'Week 3 - Making'!$L:$L,Personnel!AN$10)</f>
        <v>0</v>
      </c>
      <c r="AO16" s="116">
        <f t="shared" si="11"/>
        <v>0</v>
      </c>
      <c r="AP16" s="116" t="str">
        <f t="shared" si="12"/>
        <v/>
      </c>
      <c r="AQ16" s="399">
        <f>round(SUMIF('Week 4 - Making'!$A:$A,Personnel!$A16,'Week 4 - Making'!$H:$H),6)</f>
        <v>0</v>
      </c>
      <c r="AR16" s="116">
        <f t="shared" si="29"/>
        <v>0</v>
      </c>
      <c r="AS16" s="116">
        <f>round(SUMIFS('Week 4 - Making'!$Q:$Q,'Week 4 - Making'!$A:$A,Personnel!$A16,'Week 4 - Making'!$L:$L,Personnel!AS$10),0)</f>
        <v>0</v>
      </c>
      <c r="AT16" s="116">
        <f>SUMIFS('Week 4 - Making'!$Q:$Q,'Week 4 - Making'!$A:$A,Personnel!$A16,'Week 4 - Making'!$L:$L,Personnel!AT$10)</f>
        <v>0</v>
      </c>
      <c r="AU16" s="116">
        <f>SUMIFS('Week 4 - Making'!$Q:$Q,'Week 4 - Making'!$A:$A,Personnel!$A16,'Week 4 - Making'!$L:$L,Personnel!AU$10)</f>
        <v>0</v>
      </c>
      <c r="AV16" s="116">
        <f>SUMIFS('Week 4 - Making'!$Q:$Q,'Week 4 - Making'!$A:$A,Personnel!$A16,'Week 4 - Making'!$L:$L,Personnel!AV$10)</f>
        <v>0</v>
      </c>
      <c r="AW16" s="116">
        <f>SUMIFS('Week 4 - Making'!$Q:$Q,'Week 4 - Making'!$A:$A,Personnel!$A16,'Week 4 - Making'!$L:$L,Personnel!AW$10)</f>
        <v>0</v>
      </c>
      <c r="AX16" s="116">
        <f>SUMIFS('Week 4 - Making'!$Q:$Q,'Week 4 - Making'!$A:$A,Personnel!$A16,'Week 4 - Making'!$L:$L,Personnel!AX$10)</f>
        <v>0</v>
      </c>
      <c r="AY16" s="116">
        <f>SUM(AR16:AX16)+BN16</f>
        <v>0</v>
      </c>
      <c r="AZ16" s="116" t="str">
        <f t="shared" si="14"/>
        <v/>
      </c>
      <c r="BA16" s="399">
        <f>round(SUMIF('Week 5 - Making'!$A:$A,Personnel!$A16,'Week 5 - Making'!$H:$H),6)</f>
        <v>0</v>
      </c>
      <c r="BB16" s="116">
        <f t="shared" si="15"/>
        <v>0</v>
      </c>
      <c r="BC16" s="116">
        <f>SUMIFS('Week 5 - Making'!$Q:$Q,'Week 5 - Making'!$A:$A,Personnel!$A16,'Week 5 - Making'!$L:$L,Personnel!BC$10)</f>
        <v>0</v>
      </c>
      <c r="BD16" s="116">
        <f>SUMIFS('Week 5 - Making'!$Q:$Q,'Week 5 - Making'!$A:$A,Personnel!$A16,'Week 5 - Making'!$L:$L,Personnel!BD$10)</f>
        <v>0</v>
      </c>
      <c r="BE16" s="116">
        <f>SUMIFS('Week 5 - Making'!$Q:$Q,'Week 5 - Making'!$A:$A,Personnel!$A16,'Week 5 - Making'!$L:$L,Personnel!BE$10)</f>
        <v>0</v>
      </c>
      <c r="BF16" s="116">
        <f>SUMIFS('Week 5 - Making'!$Q:$Q,'Week 5 - Making'!$A:$A,Personnel!$A16,'Week 5 - Making'!$L:$L,Personnel!BF$10)</f>
        <v>0</v>
      </c>
      <c r="BG16" s="116">
        <f>SUMIFS('Week 5 - Making'!$Q:$Q,'Week 5 - Making'!$A:$A,Personnel!$A16,'Week 5 - Making'!$L:$L,Personnel!BG$10)</f>
        <v>0</v>
      </c>
      <c r="BH16" s="116">
        <f>SUMIFS('Week 5 - Making'!$Q:$Q,'Week 5 - Making'!$A:$A,Personnel!$A16,'Week 5 - Making'!$L:$L,Personnel!BH$10)</f>
        <v>0</v>
      </c>
      <c r="BI16" s="116">
        <f t="shared" si="16"/>
        <v>0</v>
      </c>
      <c r="BJ16" s="116" t="str">
        <f t="shared" si="17"/>
        <v/>
      </c>
      <c r="BK16" s="401">
        <f t="shared" si="18"/>
        <v>0</v>
      </c>
      <c r="BL16" s="401">
        <f t="shared" si="19"/>
        <v>0</v>
      </c>
      <c r="BM16" s="401">
        <f t="shared" si="20"/>
        <v>0</v>
      </c>
      <c r="BN16" s="401">
        <f t="shared" si="21"/>
        <v>0</v>
      </c>
      <c r="BO16" s="401">
        <f t="shared" si="22"/>
        <v>0</v>
      </c>
    </row>
    <row r="17" ht="14.25" customHeight="1">
      <c r="A17" s="7" t="s">
        <v>48</v>
      </c>
      <c r="B17" s="263"/>
      <c r="C17" s="348">
        <f t="shared" ref="C17:J17" si="30">M17+W17+AG17+AQ17+BA17</f>
        <v>67.133336</v>
      </c>
      <c r="D17" s="116">
        <f t="shared" si="30"/>
        <v>853.27</v>
      </c>
      <c r="E17" s="116">
        <f t="shared" si="30"/>
        <v>-11</v>
      </c>
      <c r="F17" s="116">
        <f t="shared" si="30"/>
        <v>0</v>
      </c>
      <c r="G17" s="116">
        <f t="shared" si="30"/>
        <v>2.58</v>
      </c>
      <c r="H17" s="116">
        <f t="shared" si="30"/>
        <v>11.63</v>
      </c>
      <c r="I17" s="116">
        <f t="shared" si="30"/>
        <v>20.47</v>
      </c>
      <c r="J17" s="116">
        <f t="shared" si="30"/>
        <v>0</v>
      </c>
      <c r="K17" s="116">
        <f t="shared" si="4"/>
        <v>876.95</v>
      </c>
      <c r="L17" s="116">
        <f t="shared" si="5"/>
        <v>13.06</v>
      </c>
      <c r="M17" s="399">
        <f>round(SUMIF('Week 1 - Making'!$A:$A,Personnel!$A17,'Week 1 - Making'!$H:$H),6)</f>
        <v>37.500002</v>
      </c>
      <c r="N17" s="400">
        <f>ROUNDUP(M17*$B$2,2)</f>
        <v>476.63</v>
      </c>
      <c r="O17" s="116">
        <f>SUMIFS('Week 1 - Making'!$Q:$Q,'Week 1 - Making'!$A:$A,Personnel!$A17,'Week 1 - Making'!$L:$L,Personnel!$O$10)</f>
        <v>0</v>
      </c>
      <c r="P17" s="116">
        <f>SUMIFS('Week 1 - Making'!$Q:$Q,'Week 1 - Making'!$A:$A,Personnel!$A17,'Week 1 - Making'!$L:$L,Personnel!$P$10)</f>
        <v>0</v>
      </c>
      <c r="Q17" s="400">
        <f>SUMIFS('Week 1 - Making'!$Q:$Q,'Week 1 - Making'!$A:$A,Personnel!$A17,'Week 1 - Making'!$L:$L,Personnel!$Q$10)</f>
        <v>2.58</v>
      </c>
      <c r="R17" s="400">
        <f>SUMIFS('Week 1 - Making'!$Q:$Q,'Week 1 - Making'!$A:$A,Personnel!$A17,'Week 1 - Making'!$L:$L,Personnel!$R$10)</f>
        <v>11.63</v>
      </c>
      <c r="S17" s="400">
        <f>SUMIFS('Week 1 - Making'!$Q:$Q,'Week 1 - Making'!$A:$A,Personnel!$A17,'Week 1 - Making'!$L:$L,Personnel!$S$10)</f>
        <v>5.76</v>
      </c>
      <c r="T17" s="116">
        <f>SUMIFS('Week 1 - Making'!$Q:$Q,'Week 1 - Making'!$A:$A,Personnel!$A17,'Week 1 - Making'!$L:$L,Personnel!T$10)</f>
        <v>0</v>
      </c>
      <c r="U17" s="116">
        <f t="shared" si="6"/>
        <v>496.6</v>
      </c>
      <c r="V17" s="116">
        <f t="shared" si="7"/>
        <v>13.24</v>
      </c>
      <c r="W17" s="399">
        <f>round(SUMIF('Week 2 - Making'!$A:$A,Personnel!$A17,'Week 2 - Making'!$H:$H),6)</f>
        <v>29.633334</v>
      </c>
      <c r="X17" s="116">
        <f>roundup(W17*$B$2,2)</f>
        <v>376.64</v>
      </c>
      <c r="Y17" s="116">
        <f>SUMIFS('Week 2 - Making'!$Q:$Q,'Week 2 - Making'!$A:$A,Personnel!$A17,'Week 2 - Making'!$L:$L,Personnel!Y$10)</f>
        <v>-11</v>
      </c>
      <c r="Z17" s="116">
        <f>SUMIFS('Week 2 - Making'!$Q:$Q,'Week 2 - Making'!$A:$A,Personnel!$A17,'Week 2 - Making'!$L:$L,Personnel!Z$10)</f>
        <v>0</v>
      </c>
      <c r="AA17" s="116">
        <f>SUMIFS('Week 2 - Making'!$Q:$Q,'Week 2 - Making'!$A:$A,Personnel!$A17,'Week 2 - Making'!$L:$L,Personnel!AA$10)</f>
        <v>0</v>
      </c>
      <c r="AB17" s="116">
        <f>SUMIFS('Week 2 - Making'!$Q:$Q,'Week 2 - Making'!$A:$A,Personnel!$A17,'Week 2 - Making'!$L:$L,Personnel!AB$10)</f>
        <v>0</v>
      </c>
      <c r="AC17" s="116">
        <f>SUMIFS('Week 2 - Making'!$Q:$Q,'Week 2 - Making'!$A:$A,Personnel!$A17,'Week 2 - Making'!$L:$L,Personnel!AC$10)</f>
        <v>14.71</v>
      </c>
      <c r="AD17" s="116">
        <f>SUMIFS('Week 2 - Making'!$Q:$Q,'Week 2 - Making'!$A:$A,Personnel!$A17,'Week 2 - Making'!$L:$L,Personnel!AD$10)</f>
        <v>0</v>
      </c>
      <c r="AE17" s="116">
        <f t="shared" si="8"/>
        <v>380.35</v>
      </c>
      <c r="AF17" s="116">
        <f t="shared" si="9"/>
        <v>12.84</v>
      </c>
      <c r="AG17" s="399">
        <f>round(SUMIF('Week 3 - Making'!$A:$A,Personnel!$A17,'Week 3 - Making'!$H:$H),6)</f>
        <v>0</v>
      </c>
      <c r="AH17" s="116">
        <f t="shared" si="31"/>
        <v>0</v>
      </c>
      <c r="AI17" s="116">
        <f>SUMIFS('Week 3 - Making'!$Q:$Q,'Week 3 - Making'!$A:$A,Personnel!$A17,'Week 3 - Making'!$L:$L,Personnel!AI$10)</f>
        <v>0</v>
      </c>
      <c r="AJ17" s="116">
        <f>SUMIFS('Week 3 - Making'!$Q:$Q,'Week 3 - Making'!$A:$A,Personnel!$A17,'Week 3 - Making'!$L:$L,Personnel!AJ$10)</f>
        <v>0</v>
      </c>
      <c r="AK17" s="116">
        <f>SUMIFS('Week 3 - Making'!$Q:$Q,'Week 3 - Making'!$A:$A,Personnel!$A17,'Week 3 - Making'!$L:$L,Personnel!AK$10)</f>
        <v>0</v>
      </c>
      <c r="AL17" s="116">
        <f>SUMIFS('Week 3 - Making'!$Q:$Q,'Week 3 - Making'!$A:$A,Personnel!$A17,'Week 3 - Making'!$L:$L,Personnel!AL$10)</f>
        <v>0</v>
      </c>
      <c r="AM17" s="116">
        <f>SUMIFS('Week 3 - Making'!$Q:$Q,'Week 3 - Making'!$A:$A,Personnel!$A17,'Week 3 - Making'!$L:$L,Personnel!AM$10)</f>
        <v>0</v>
      </c>
      <c r="AN17" s="116">
        <f>SUMIFS('Week 3 - Making'!$Q:$Q,'Week 3 - Making'!$A:$A,Personnel!$A17,'Week 3 - Making'!$L:$L,Personnel!AN$10)</f>
        <v>0</v>
      </c>
      <c r="AO17" s="116">
        <f t="shared" si="11"/>
        <v>0</v>
      </c>
      <c r="AP17" s="116" t="str">
        <f t="shared" si="12"/>
        <v/>
      </c>
      <c r="AQ17" s="399">
        <f>round(SUMIF('Week 4 - Making'!$A:$A,Personnel!$A17,'Week 4 - Making'!$H:$H),6)</f>
        <v>0</v>
      </c>
      <c r="AR17" s="116">
        <f t="shared" si="29"/>
        <v>0</v>
      </c>
      <c r="AS17" s="116">
        <f>round(SUMIFS('Week 4 - Making'!$Q:$Q,'Week 4 - Making'!$A:$A,Personnel!$A17,'Week 4 - Making'!$L:$L,Personnel!AS$10),0)</f>
        <v>0</v>
      </c>
      <c r="AT17" s="116">
        <f>SUMIFS('Week 4 - Making'!$Q:$Q,'Week 4 - Making'!$A:$A,Personnel!$A17,'Week 4 - Making'!$L:$L,Personnel!AT$10)</f>
        <v>0</v>
      </c>
      <c r="AU17" s="116">
        <f>SUMIFS('Week 4 - Making'!$Q:$Q,'Week 4 - Making'!$A:$A,Personnel!$A17,'Week 4 - Making'!$L:$L,Personnel!AU$10)</f>
        <v>0</v>
      </c>
      <c r="AV17" s="116">
        <f>SUMIFS('Week 4 - Making'!$Q:$Q,'Week 4 - Making'!$A:$A,Personnel!$A17,'Week 4 - Making'!$L:$L,Personnel!AV$10)</f>
        <v>0</v>
      </c>
      <c r="AW17" s="116">
        <f>SUMIFS('Week 4 - Making'!$Q:$Q,'Week 4 - Making'!$A:$A,Personnel!$A17,'Week 4 - Making'!$L:$L,Personnel!AW$10)</f>
        <v>0</v>
      </c>
      <c r="AX17" s="116">
        <f>SUMIFS('Week 4 - Making'!$Q:$Q,'Week 4 - Making'!$A:$A,Personnel!$A17,'Week 4 - Making'!$L:$L,Personnel!AX$10)</f>
        <v>0</v>
      </c>
      <c r="AY17" s="116">
        <f t="shared" ref="AY17:AY20" si="33">SUM(AR17:AW17)+BN17</f>
        <v>0</v>
      </c>
      <c r="AZ17" s="116" t="str">
        <f t="shared" si="14"/>
        <v/>
      </c>
      <c r="BA17" s="399">
        <f>round(SUMIF('Week 5 - Making'!$A:$A,Personnel!$A17,'Week 5 - Making'!$H:$H),6)</f>
        <v>0</v>
      </c>
      <c r="BB17" s="116">
        <f t="shared" si="15"/>
        <v>0</v>
      </c>
      <c r="BC17" s="116">
        <f>SUMIFS('Week 5 - Making'!$Q:$Q,'Week 5 - Making'!$A:$A,Personnel!$A17,'Week 5 - Making'!$L:$L,Personnel!BC$10)</f>
        <v>0</v>
      </c>
      <c r="BD17" s="116">
        <f>SUMIFS('Week 5 - Making'!$Q:$Q,'Week 5 - Making'!$A:$A,Personnel!$A17,'Week 5 - Making'!$L:$L,Personnel!BD$10)</f>
        <v>0</v>
      </c>
      <c r="BE17" s="116">
        <f>SUMIFS('Week 5 - Making'!$Q:$Q,'Week 5 - Making'!$A:$A,Personnel!$A17,'Week 5 - Making'!$L:$L,Personnel!BE$10)</f>
        <v>0</v>
      </c>
      <c r="BF17" s="116">
        <f>SUMIFS('Week 5 - Making'!$Q:$Q,'Week 5 - Making'!$A:$A,Personnel!$A17,'Week 5 - Making'!$L:$L,Personnel!BF$10)</f>
        <v>0</v>
      </c>
      <c r="BG17" s="116">
        <f>SUMIFS('Week 5 - Making'!$Q:$Q,'Week 5 - Making'!$A:$A,Personnel!$A17,'Week 5 - Making'!$L:$L,Personnel!BG$10)</f>
        <v>0</v>
      </c>
      <c r="BH17" s="116">
        <f>SUMIFS('Week 5 - Making'!$Q:$Q,'Week 5 - Making'!$A:$A,Personnel!$A17,'Week 5 - Making'!$L:$L,Personnel!BH$10)</f>
        <v>0</v>
      </c>
      <c r="BI17" s="116">
        <f t="shared" si="16"/>
        <v>0</v>
      </c>
      <c r="BJ17" s="116" t="str">
        <f t="shared" si="17"/>
        <v/>
      </c>
      <c r="BK17" s="401">
        <f t="shared" si="18"/>
        <v>0</v>
      </c>
      <c r="BL17" s="401">
        <f t="shared" si="19"/>
        <v>0</v>
      </c>
      <c r="BM17" s="401">
        <f t="shared" si="20"/>
        <v>0</v>
      </c>
      <c r="BN17" s="401">
        <f t="shared" si="21"/>
        <v>0</v>
      </c>
      <c r="BO17" s="401">
        <f t="shared" si="22"/>
        <v>0</v>
      </c>
    </row>
    <row r="18" ht="14.25" customHeight="1">
      <c r="A18" s="7" t="s">
        <v>64</v>
      </c>
      <c r="B18" s="263"/>
      <c r="C18" s="348">
        <f t="shared" ref="C18:J18" si="32">M18+W18+AG18+AQ18+BA18</f>
        <v>31.899999</v>
      </c>
      <c r="D18" s="116">
        <f t="shared" si="32"/>
        <v>405.449</v>
      </c>
      <c r="E18" s="116">
        <f t="shared" si="32"/>
        <v>0</v>
      </c>
      <c r="F18" s="116">
        <f t="shared" si="32"/>
        <v>2.1</v>
      </c>
      <c r="G18" s="116">
        <f t="shared" si="32"/>
        <v>0</v>
      </c>
      <c r="H18" s="116">
        <f t="shared" si="32"/>
        <v>6.26</v>
      </c>
      <c r="I18" s="116">
        <f t="shared" si="32"/>
        <v>0</v>
      </c>
      <c r="J18" s="116">
        <f t="shared" si="32"/>
        <v>0</v>
      </c>
      <c r="K18" s="116">
        <f t="shared" si="4"/>
        <v>413.809</v>
      </c>
      <c r="L18" s="116">
        <f t="shared" si="5"/>
        <v>12.97</v>
      </c>
      <c r="M18" s="399">
        <f>round(SUMIF('Week 1 - Making'!$A:$A,Personnel!$A18,'Week 1 - Making'!$H:$H),6)</f>
        <v>15.999999</v>
      </c>
      <c r="N18" s="400">
        <f>ROUND(M18*$B$2,2)</f>
        <v>203.36</v>
      </c>
      <c r="O18" s="116">
        <f>SUMIFS('Week 1 - Making'!$Q:$Q,'Week 1 - Making'!$A:$A,Personnel!$A18,'Week 1 - Making'!$L:$L,Personnel!$O$10)</f>
        <v>0</v>
      </c>
      <c r="P18" s="400">
        <f>SUMIFS('Week 1 - Making'!$Q:$Q,'Week 1 - Making'!$A:$A,Personnel!$A18,'Week 1 - Making'!$L:$L,Personnel!$P$10)</f>
        <v>2.1</v>
      </c>
      <c r="Q18" s="116">
        <f>SUMIFS('Week 1 - Making'!$Q:$Q,'Week 1 - Making'!$A:$A,Personnel!$A18,'Week 1 - Making'!$L:$L,Personnel!$Q$10)</f>
        <v>0</v>
      </c>
      <c r="R18" s="400">
        <f>SUMIFS('Week 1 - Making'!$Q:$Q,'Week 1 - Making'!$A:$A,Personnel!$A18,'Week 1 - Making'!$L:$L,Personnel!$R$10)</f>
        <v>4.01</v>
      </c>
      <c r="S18" s="116">
        <f>SUMIFS('Week 1 - Making'!$Q:$Q,'Week 1 - Making'!$A:$A,Personnel!$A18,'Week 1 - Making'!$L:$L,Personnel!$S$10)</f>
        <v>0</v>
      </c>
      <c r="T18" s="116">
        <f>SUMIFS('Week 1 - Making'!$Q:$Q,'Week 1 - Making'!$A:$A,Personnel!$A18,'Week 1 - Making'!$L:$L,Personnel!T$10)</f>
        <v>0</v>
      </c>
      <c r="U18" s="116">
        <f t="shared" si="6"/>
        <v>209.47</v>
      </c>
      <c r="V18" s="116">
        <f t="shared" si="7"/>
        <v>13.09</v>
      </c>
      <c r="W18" s="399">
        <f>round(SUMIF('Week 2 - Making'!$A:$A,Personnel!$A18,'Week 2 - Making'!$H:$H),6)</f>
        <v>15.9</v>
      </c>
      <c r="X18" s="116">
        <f t="shared" ref="X18:X19" si="35">W18*$B$2</f>
        <v>202.089</v>
      </c>
      <c r="Y18" s="116">
        <f>SUMIFS('Week 2 - Making'!$Q:$Q,'Week 2 - Making'!$A:$A,Personnel!$A18,'Week 2 - Making'!$L:$L,Personnel!Y$10)</f>
        <v>0</v>
      </c>
      <c r="Z18" s="116">
        <f>SUMIFS('Week 2 - Making'!$Q:$Q,'Week 2 - Making'!$A:$A,Personnel!$A18,'Week 2 - Making'!$L:$L,Personnel!Z$10)</f>
        <v>0</v>
      </c>
      <c r="AA18" s="116">
        <f>SUMIFS('Week 2 - Making'!$Q:$Q,'Week 2 - Making'!$A:$A,Personnel!$A18,'Week 2 - Making'!$L:$L,Personnel!AA$10)</f>
        <v>0</v>
      </c>
      <c r="AB18" s="116">
        <f>SUMIFS('Week 2 - Making'!$Q:$Q,'Week 2 - Making'!$A:$A,Personnel!$A18,'Week 2 - Making'!$L:$L,Personnel!AB$10)</f>
        <v>2.25</v>
      </c>
      <c r="AC18" s="116">
        <f>SUMIFS('Week 2 - Making'!$Q:$Q,'Week 2 - Making'!$A:$A,Personnel!$A18,'Week 2 - Making'!$L:$L,Personnel!AC$10)</f>
        <v>0</v>
      </c>
      <c r="AD18" s="116">
        <f>SUMIFS('Week 2 - Making'!$Q:$Q,'Week 2 - Making'!$A:$A,Personnel!$A18,'Week 2 - Making'!$L:$L,Personnel!AD$10)</f>
        <v>0</v>
      </c>
      <c r="AE18" s="116">
        <f t="shared" si="8"/>
        <v>204.339</v>
      </c>
      <c r="AF18" s="116">
        <f t="shared" si="9"/>
        <v>12.85</v>
      </c>
      <c r="AG18" s="399">
        <f>round(SUMIF('Week 3 - Making'!$A:$A,Personnel!$A18,'Week 3 - Making'!$H:$H),6)</f>
        <v>0</v>
      </c>
      <c r="AH18" s="116">
        <f t="shared" ref="AH18:AH21" si="36">AG18*$B$2</f>
        <v>0</v>
      </c>
      <c r="AI18" s="116">
        <f>SUMIFS('Week 3 - Making'!$Q:$Q,'Week 3 - Making'!$A:$A,Personnel!$A18,'Week 3 - Making'!$L:$L,Personnel!AI$10)</f>
        <v>0</v>
      </c>
      <c r="AJ18" s="116">
        <f>SUMIFS('Week 3 - Making'!$Q:$Q,'Week 3 - Making'!$A:$A,Personnel!$A18,'Week 3 - Making'!$L:$L,Personnel!AJ$10)</f>
        <v>0</v>
      </c>
      <c r="AK18" s="116">
        <f>SUMIFS('Week 3 - Making'!$Q:$Q,'Week 3 - Making'!$A:$A,Personnel!$A18,'Week 3 - Making'!$L:$L,Personnel!AK$10)</f>
        <v>0</v>
      </c>
      <c r="AL18" s="116">
        <f>SUMIFS('Week 3 - Making'!$Q:$Q,'Week 3 - Making'!$A:$A,Personnel!$A18,'Week 3 - Making'!$L:$L,Personnel!AL$10)</f>
        <v>0</v>
      </c>
      <c r="AM18" s="116">
        <f>SUMIFS('Week 3 - Making'!$Q:$Q,'Week 3 - Making'!$A:$A,Personnel!$A18,'Week 3 - Making'!$L:$L,Personnel!AM$10)</f>
        <v>0</v>
      </c>
      <c r="AN18" s="116">
        <f>SUMIFS('Week 3 - Making'!$Q:$Q,'Week 3 - Making'!$A:$A,Personnel!$A18,'Week 3 - Making'!$L:$L,Personnel!AN$10)</f>
        <v>0</v>
      </c>
      <c r="AO18" s="116">
        <f t="shared" si="11"/>
        <v>0</v>
      </c>
      <c r="AP18" s="116" t="str">
        <f t="shared" si="12"/>
        <v/>
      </c>
      <c r="AQ18" s="399">
        <f>round(SUMIF('Week 4 - Making'!$A:$A,Personnel!$A18,'Week 4 - Making'!$H:$H),6)</f>
        <v>0</v>
      </c>
      <c r="AR18" s="116">
        <f t="shared" si="29"/>
        <v>0</v>
      </c>
      <c r="AS18" s="116">
        <f>round(SUMIFS('Week 4 - Making'!$Q:$Q,'Week 4 - Making'!$A:$A,Personnel!$A18,'Week 4 - Making'!$L:$L,Personnel!AS$10),0)</f>
        <v>0</v>
      </c>
      <c r="AT18" s="116">
        <f>SUMIFS('Week 4 - Making'!$Q:$Q,'Week 4 - Making'!$A:$A,Personnel!$A18,'Week 4 - Making'!$L:$L,Personnel!AT$10)</f>
        <v>0</v>
      </c>
      <c r="AU18" s="116">
        <f>SUMIFS('Week 4 - Making'!$Q:$Q,'Week 4 - Making'!$A:$A,Personnel!$A18,'Week 4 - Making'!$L:$L,Personnel!AU$10)</f>
        <v>0</v>
      </c>
      <c r="AV18" s="116">
        <f>SUMIFS('Week 4 - Making'!$Q:$Q,'Week 4 - Making'!$A:$A,Personnel!$A18,'Week 4 - Making'!$L:$L,Personnel!AV$10)</f>
        <v>0</v>
      </c>
      <c r="AW18" s="116">
        <f>SUMIFS('Week 4 - Making'!$Q:$Q,'Week 4 - Making'!$A:$A,Personnel!$A18,'Week 4 - Making'!$L:$L,Personnel!AW$10)</f>
        <v>0</v>
      </c>
      <c r="AX18" s="116">
        <f>SUMIFS('Week 4 - Making'!$Q:$Q,'Week 4 - Making'!$A:$A,Personnel!$A18,'Week 4 - Making'!$L:$L,Personnel!AX$10)</f>
        <v>0</v>
      </c>
      <c r="AY18" s="116">
        <f t="shared" si="33"/>
        <v>0</v>
      </c>
      <c r="AZ18" s="116" t="str">
        <f t="shared" si="14"/>
        <v/>
      </c>
      <c r="BA18" s="399">
        <f>round(SUMIF('Week 5 - Making'!$A:$A,Personnel!$A18,'Week 5 - Making'!$H:$H),6)</f>
        <v>0</v>
      </c>
      <c r="BB18" s="116">
        <f t="shared" si="15"/>
        <v>0</v>
      </c>
      <c r="BC18" s="116">
        <f>SUMIFS('Week 5 - Making'!$Q:$Q,'Week 5 - Making'!$A:$A,Personnel!$A18,'Week 5 - Making'!$L:$L,Personnel!BC$10)</f>
        <v>0</v>
      </c>
      <c r="BD18" s="116">
        <f>SUMIFS('Week 5 - Making'!$Q:$Q,'Week 5 - Making'!$A:$A,Personnel!$A18,'Week 5 - Making'!$L:$L,Personnel!BD$10)</f>
        <v>0</v>
      </c>
      <c r="BE18" s="116">
        <f>SUMIFS('Week 5 - Making'!$Q:$Q,'Week 5 - Making'!$A:$A,Personnel!$A18,'Week 5 - Making'!$L:$L,Personnel!BE$10)</f>
        <v>0</v>
      </c>
      <c r="BF18" s="116">
        <f>SUMIFS('Week 5 - Making'!$Q:$Q,'Week 5 - Making'!$A:$A,Personnel!$A18,'Week 5 - Making'!$L:$L,Personnel!BF$10)</f>
        <v>0</v>
      </c>
      <c r="BG18" s="116">
        <f>SUMIFS('Week 5 - Making'!$Q:$Q,'Week 5 - Making'!$A:$A,Personnel!$A18,'Week 5 - Making'!$L:$L,Personnel!BG$10)</f>
        <v>0</v>
      </c>
      <c r="BH18" s="116">
        <f>SUMIFS('Week 5 - Making'!$Q:$Q,'Week 5 - Making'!$A:$A,Personnel!$A18,'Week 5 - Making'!$L:$L,Personnel!BH$10)</f>
        <v>0</v>
      </c>
      <c r="BI18" s="116">
        <f t="shared" si="16"/>
        <v>0</v>
      </c>
      <c r="BJ18" s="116" t="str">
        <f t="shared" si="17"/>
        <v/>
      </c>
      <c r="BK18" s="401">
        <f t="shared" si="18"/>
        <v>0</v>
      </c>
      <c r="BL18" s="401">
        <f t="shared" si="19"/>
        <v>0</v>
      </c>
      <c r="BM18" s="401">
        <f t="shared" si="20"/>
        <v>0</v>
      </c>
      <c r="BN18" s="401">
        <f t="shared" si="21"/>
        <v>0</v>
      </c>
      <c r="BO18" s="401">
        <f t="shared" si="22"/>
        <v>0</v>
      </c>
    </row>
    <row r="19" ht="14.25" customHeight="1">
      <c r="A19" s="7" t="s">
        <v>67</v>
      </c>
      <c r="B19" s="263"/>
      <c r="C19" s="348">
        <f t="shared" ref="C19:J19" si="34">M19+W19+AG19+AQ19+BA19</f>
        <v>0</v>
      </c>
      <c r="D19" s="116">
        <f t="shared" si="34"/>
        <v>0</v>
      </c>
      <c r="E19" s="116">
        <f t="shared" si="34"/>
        <v>0</v>
      </c>
      <c r="F19" s="116">
        <f t="shared" si="34"/>
        <v>0</v>
      </c>
      <c r="G19" s="116">
        <f t="shared" si="34"/>
        <v>0</v>
      </c>
      <c r="H19" s="116">
        <f t="shared" si="34"/>
        <v>0</v>
      </c>
      <c r="I19" s="116">
        <f t="shared" si="34"/>
        <v>0</v>
      </c>
      <c r="J19" s="116">
        <f t="shared" si="34"/>
        <v>0</v>
      </c>
      <c r="K19" s="116">
        <f t="shared" si="4"/>
        <v>0</v>
      </c>
      <c r="L19" s="116" t="str">
        <f t="shared" si="5"/>
        <v/>
      </c>
      <c r="M19" s="399">
        <f>round(SUMIF('Week 1 - Making'!$A:$A,Personnel!$A19,'Week 1 - Making'!$H:$H),6)</f>
        <v>0</v>
      </c>
      <c r="N19" s="116">
        <f t="shared" ref="N19:N22" si="39">round(M19*$B$2,2)</f>
        <v>0</v>
      </c>
      <c r="O19" s="116">
        <f>SUMIFS('Week 1 - Making'!$Q:$Q,'Week 1 - Making'!$A:$A,Personnel!$A19,'Week 1 - Making'!$L:$L,Personnel!$O$10)</f>
        <v>0</v>
      </c>
      <c r="P19" s="116">
        <f>SUMIFS('Week 1 - Making'!$Q:$Q,'Week 1 - Making'!$A:$A,Personnel!$A19,'Week 1 - Making'!$L:$L,Personnel!$P$10)</f>
        <v>0</v>
      </c>
      <c r="Q19" s="116">
        <f>SUMIFS('Week 1 - Making'!$Q:$Q,'Week 1 - Making'!$A:$A,Personnel!$A19,'Week 1 - Making'!$L:$L,Personnel!$Q$10)</f>
        <v>0</v>
      </c>
      <c r="R19" s="116">
        <f>SUMIFS('Week 1 - Making'!$Q:$Q,'Week 1 - Making'!$A:$A,Personnel!$A19,'Week 1 - Making'!$L:$L,Personnel!$R$10)</f>
        <v>0</v>
      </c>
      <c r="S19" s="116">
        <f>SUMIFS('Week 1 - Making'!$Q:$Q,'Week 1 - Making'!$A:$A,Personnel!$A19,'Week 1 - Making'!$L:$L,Personnel!$S$10)</f>
        <v>0</v>
      </c>
      <c r="T19" s="116">
        <f>SUMIFS('Week 1 - Making'!$Q:$Q,'Week 1 - Making'!$A:$A,Personnel!$A19,'Week 1 - Making'!$L:$L,Personnel!T$10)</f>
        <v>0</v>
      </c>
      <c r="U19" s="116">
        <f t="shared" si="6"/>
        <v>0</v>
      </c>
      <c r="V19" s="116" t="str">
        <f t="shared" si="7"/>
        <v/>
      </c>
      <c r="W19" s="399">
        <f>round(SUMIF('Week 2 - Making'!$A:$A,Personnel!$A19,'Week 2 - Making'!$H:$H),6)</f>
        <v>0</v>
      </c>
      <c r="X19" s="116">
        <f t="shared" si="35"/>
        <v>0</v>
      </c>
      <c r="Y19" s="116">
        <f>SUMIFS('Week 2 - Making'!$Q:$Q,'Week 2 - Making'!$A:$A,Personnel!$A19,'Week 2 - Making'!$L:$L,Personnel!Y$10)</f>
        <v>0</v>
      </c>
      <c r="Z19" s="116">
        <f>SUMIFS('Week 2 - Making'!$Q:$Q,'Week 2 - Making'!$A:$A,Personnel!$A19,'Week 2 - Making'!$L:$L,Personnel!Z$10)</f>
        <v>0</v>
      </c>
      <c r="AA19" s="116">
        <f>SUMIFS('Week 2 - Making'!$Q:$Q,'Week 2 - Making'!$A:$A,Personnel!$A19,'Week 2 - Making'!$L:$L,Personnel!AA$10)</f>
        <v>0</v>
      </c>
      <c r="AB19" s="116">
        <f>SUMIFS('Week 2 - Making'!$Q:$Q,'Week 2 - Making'!$A:$A,Personnel!$A19,'Week 2 - Making'!$L:$L,Personnel!AB$10)</f>
        <v>0</v>
      </c>
      <c r="AC19" s="116">
        <f>SUMIFS('Week 2 - Making'!$Q:$Q,'Week 2 - Making'!$A:$A,Personnel!$A19,'Week 2 - Making'!$L:$L,Personnel!AC$10)</f>
        <v>0</v>
      </c>
      <c r="AD19" s="116">
        <f>SUMIFS('Week 2 - Making'!$Q:$Q,'Week 2 - Making'!$A:$A,Personnel!$A19,'Week 2 - Making'!$L:$L,Personnel!AD$10)</f>
        <v>0</v>
      </c>
      <c r="AE19" s="116">
        <f t="shared" si="8"/>
        <v>0</v>
      </c>
      <c r="AF19" s="116" t="str">
        <f t="shared" si="9"/>
        <v/>
      </c>
      <c r="AG19" s="399">
        <f>round(SUMIF('Week 3 - Making'!$A:$A,Personnel!$A19,'Week 3 - Making'!$H:$H),6)</f>
        <v>0</v>
      </c>
      <c r="AH19" s="116">
        <f t="shared" si="36"/>
        <v>0</v>
      </c>
      <c r="AI19" s="116">
        <f>SUMIFS('Week 3 - Making'!$Q:$Q,'Week 3 - Making'!$A:$A,Personnel!$A19,'Week 3 - Making'!$L:$L,Personnel!AI$10)</f>
        <v>0</v>
      </c>
      <c r="AJ19" s="116">
        <f>SUMIFS('Week 3 - Making'!$Q:$Q,'Week 3 - Making'!$A:$A,Personnel!$A19,'Week 3 - Making'!$L:$L,Personnel!AJ$10)</f>
        <v>0</v>
      </c>
      <c r="AK19" s="116">
        <f>SUMIFS('Week 3 - Making'!$Q:$Q,'Week 3 - Making'!$A:$A,Personnel!$A19,'Week 3 - Making'!$L:$L,Personnel!AK$10)</f>
        <v>0</v>
      </c>
      <c r="AL19" s="116">
        <f>SUMIFS('Week 3 - Making'!$Q:$Q,'Week 3 - Making'!$A:$A,Personnel!$A19,'Week 3 - Making'!$L:$L,Personnel!AL$10)</f>
        <v>0</v>
      </c>
      <c r="AM19" s="116">
        <f>SUMIFS('Week 3 - Making'!$Q:$Q,'Week 3 - Making'!$A:$A,Personnel!$A19,'Week 3 - Making'!$L:$L,Personnel!AM$10)</f>
        <v>0</v>
      </c>
      <c r="AN19" s="116">
        <f>SUMIFS('Week 3 - Making'!$Q:$Q,'Week 3 - Making'!$A:$A,Personnel!$A19,'Week 3 - Making'!$L:$L,Personnel!AN$10)</f>
        <v>0</v>
      </c>
      <c r="AO19" s="116">
        <f t="shared" si="11"/>
        <v>0</v>
      </c>
      <c r="AP19" s="116" t="str">
        <f t="shared" si="12"/>
        <v/>
      </c>
      <c r="AQ19" s="399">
        <f>round(SUMIF('Week 4 - Making'!$A:$A,Personnel!$A19,'Week 4 - Making'!$H:$H),6)</f>
        <v>0</v>
      </c>
      <c r="AR19" s="116">
        <f t="shared" si="29"/>
        <v>0</v>
      </c>
      <c r="AS19" s="116">
        <f>round(SUMIFS('Week 4 - Making'!$Q:$Q,'Week 4 - Making'!$A:$A,Personnel!$A19,'Week 4 - Making'!$L:$L,Personnel!AS$10),0)</f>
        <v>0</v>
      </c>
      <c r="AT19" s="116">
        <f>SUMIFS('Week 4 - Making'!$Q:$Q,'Week 4 - Making'!$A:$A,Personnel!$A19,'Week 4 - Making'!$L:$L,Personnel!AT$10)</f>
        <v>0</v>
      </c>
      <c r="AU19" s="116">
        <f>SUMIFS('Week 4 - Making'!$Q:$Q,'Week 4 - Making'!$A:$A,Personnel!$A19,'Week 4 - Making'!$L:$L,Personnel!AU$10)</f>
        <v>0</v>
      </c>
      <c r="AV19" s="116">
        <f>SUMIFS('Week 4 - Making'!$Q:$Q,'Week 4 - Making'!$A:$A,Personnel!$A19,'Week 4 - Making'!$L:$L,Personnel!AV$10)</f>
        <v>0</v>
      </c>
      <c r="AW19" s="116">
        <f>SUMIFS('Week 4 - Making'!$Q:$Q,'Week 4 - Making'!$A:$A,Personnel!$A19,'Week 4 - Making'!$L:$L,Personnel!AW$10)</f>
        <v>0</v>
      </c>
      <c r="AX19" s="116">
        <f>SUMIFS('Week 4 - Making'!$Q:$Q,'Week 4 - Making'!$A:$A,Personnel!$A19,'Week 4 - Making'!$L:$L,Personnel!AX$10)</f>
        <v>0</v>
      </c>
      <c r="AY19" s="116">
        <f t="shared" si="33"/>
        <v>0</v>
      </c>
      <c r="AZ19" s="116" t="str">
        <f t="shared" si="14"/>
        <v/>
      </c>
      <c r="BA19" s="399">
        <f>round(SUMIF('Week 5 - Making'!$A:$A,Personnel!$A19,'Week 5 - Making'!$H:$H),6)</f>
        <v>0</v>
      </c>
      <c r="BB19" s="116">
        <f t="shared" si="15"/>
        <v>0</v>
      </c>
      <c r="BC19" s="116">
        <f>SUMIFS('Week 5 - Making'!$Q:$Q,'Week 5 - Making'!$A:$A,Personnel!$A19,'Week 5 - Making'!$L:$L,Personnel!BC$10)</f>
        <v>0</v>
      </c>
      <c r="BD19" s="116">
        <f>SUMIFS('Week 5 - Making'!$Q:$Q,'Week 5 - Making'!$A:$A,Personnel!$A19,'Week 5 - Making'!$L:$L,Personnel!BD$10)</f>
        <v>0</v>
      </c>
      <c r="BE19" s="116">
        <f>SUMIFS('Week 5 - Making'!$Q:$Q,'Week 5 - Making'!$A:$A,Personnel!$A19,'Week 5 - Making'!$L:$L,Personnel!BE$10)</f>
        <v>0</v>
      </c>
      <c r="BF19" s="116">
        <f>SUMIFS('Week 5 - Making'!$Q:$Q,'Week 5 - Making'!$A:$A,Personnel!$A19,'Week 5 - Making'!$L:$L,Personnel!BF$10)</f>
        <v>0</v>
      </c>
      <c r="BG19" s="116">
        <f>SUMIFS('Week 5 - Making'!$Q:$Q,'Week 5 - Making'!$A:$A,Personnel!$A19,'Week 5 - Making'!$L:$L,Personnel!BG$10)</f>
        <v>0</v>
      </c>
      <c r="BH19" s="116">
        <f>SUMIFS('Week 5 - Making'!$Q:$Q,'Week 5 - Making'!$A:$A,Personnel!$A19,'Week 5 - Making'!$L:$L,Personnel!BH$10)</f>
        <v>0</v>
      </c>
      <c r="BI19" s="116">
        <f t="shared" si="16"/>
        <v>0</v>
      </c>
      <c r="BJ19" s="116" t="str">
        <f t="shared" si="17"/>
        <v/>
      </c>
      <c r="BK19" s="401">
        <f t="shared" si="18"/>
        <v>0</v>
      </c>
      <c r="BL19" s="401">
        <f t="shared" si="19"/>
        <v>0</v>
      </c>
      <c r="BM19" s="401">
        <f t="shared" si="20"/>
        <v>0</v>
      </c>
      <c r="BN19" s="401">
        <f t="shared" si="21"/>
        <v>0</v>
      </c>
      <c r="BO19" s="401">
        <f t="shared" si="22"/>
        <v>0</v>
      </c>
    </row>
    <row r="20" ht="14.25" customHeight="1">
      <c r="A20" s="7" t="s">
        <v>68</v>
      </c>
      <c r="B20" s="340"/>
      <c r="C20" s="348">
        <f t="shared" ref="C20:E20" si="37">M20+W20+AG20+AQ20+BA20</f>
        <v>5.15</v>
      </c>
      <c r="D20" s="116">
        <f t="shared" si="37"/>
        <v>65.46</v>
      </c>
      <c r="E20" s="116">
        <f t="shared" si="37"/>
        <v>-3.81</v>
      </c>
      <c r="F20" s="116">
        <f>P20+Z20+AJ20+AT20+BD20-AJ8</f>
        <v>0</v>
      </c>
      <c r="G20" s="116">
        <f>Q20+AA20+AK20+AU20+BE20</f>
        <v>0</v>
      </c>
      <c r="H20" s="116">
        <f>R20+AB20+AL20+AV20+BF20+AJ8+AV8</f>
        <v>11.11</v>
      </c>
      <c r="I20" s="116">
        <f t="shared" ref="I20:J20" si="38">S20+AC20+AM20+AW20+BG20</f>
        <v>0</v>
      </c>
      <c r="J20" s="116">
        <f t="shared" si="38"/>
        <v>0</v>
      </c>
      <c r="K20" s="116">
        <f t="shared" si="4"/>
        <v>72.76</v>
      </c>
      <c r="L20" s="116">
        <f t="shared" si="5"/>
        <v>14.13</v>
      </c>
      <c r="M20" s="399">
        <f>round(SUMIF('Week 1 - Making'!$A:$A,Personnel!$A20,'Week 1 - Making'!$H:$H),6)</f>
        <v>0</v>
      </c>
      <c r="N20" s="116">
        <f t="shared" si="39"/>
        <v>0</v>
      </c>
      <c r="O20" s="116">
        <f>SUMIFS('Week 1 - Making'!$Q:$Q,'Week 1 - Making'!$A:$A,Personnel!$A20,'Week 1 - Making'!$L:$L,Personnel!$O$10)</f>
        <v>0</v>
      </c>
      <c r="P20" s="116">
        <f>SUMIFS('Week 1 - Making'!$Q:$Q,'Week 1 - Making'!$A:$A,Personnel!$A20,'Week 1 - Making'!$L:$L,Personnel!$P$10)</f>
        <v>0</v>
      </c>
      <c r="Q20" s="116">
        <f>SUMIFS('Week 1 - Making'!$Q:$Q,'Week 1 - Making'!$A:$A,Personnel!$A20,'Week 1 - Making'!$L:$L,Personnel!$Q$10)</f>
        <v>0</v>
      </c>
      <c r="R20" s="116">
        <f>SUMIFS('Week 1 - Making'!$Q:$Q,'Week 1 - Making'!$A:$A,Personnel!$A20,'Week 1 - Making'!$L:$L,Personnel!$R$10)</f>
        <v>0</v>
      </c>
      <c r="S20" s="116">
        <f>SUMIFS('Week 1 - Making'!$Q:$Q,'Week 1 - Making'!$A:$A,Personnel!$A20,'Week 1 - Making'!$L:$L,Personnel!$S$10)</f>
        <v>0</v>
      </c>
      <c r="T20" s="116">
        <f>SUMIFS('Week 1 - Making'!$Q:$Q,'Week 1 - Making'!$A:$A,Personnel!$A20,'Week 1 - Making'!$L:$L,Personnel!T$10)</f>
        <v>0</v>
      </c>
      <c r="U20" s="116">
        <f t="shared" si="6"/>
        <v>0</v>
      </c>
      <c r="V20" s="116" t="str">
        <f t="shared" si="7"/>
        <v/>
      </c>
      <c r="W20" s="399">
        <f>round(SUMIF('Week 2 - Making'!$A:$A,Personnel!$A20,'Week 2 - Making'!$H:$H),6)-X7</f>
        <v>5.15</v>
      </c>
      <c r="X20" s="116">
        <f>ROUND(W20*$B$2,2)</f>
        <v>65.46</v>
      </c>
      <c r="Y20" s="116">
        <f>SUMIFS('Week 2 - Making'!$Q:$Q,'Week 2 - Making'!$A:$A,Personnel!$A20,'Week 2 - Making'!$L:$L,Personnel!Y$10)</f>
        <v>-3.81</v>
      </c>
      <c r="Z20" s="116">
        <f>SUMIFS('Week 2 - Making'!$Q:$Q,'Week 2 - Making'!$A:$A,Personnel!$A20,'Week 2 - Making'!$L:$L,Personnel!Z$10)</f>
        <v>0</v>
      </c>
      <c r="AA20" s="116">
        <f>SUMIFS('Week 2 - Making'!$Q:$Q,'Week 2 - Making'!$A:$A,Personnel!$A20,'Week 2 - Making'!$L:$L,Personnel!AA$10)</f>
        <v>0</v>
      </c>
      <c r="AB20" s="116">
        <f>SUMIFS('Week 2 - Making'!$Q:$Q,'Week 2 - Making'!$A:$A,Personnel!$A20,'Week 2 - Making'!$L:$L,Personnel!AB$10)</f>
        <v>11.11</v>
      </c>
      <c r="AC20" s="116">
        <f>SUMIFS('Week 2 - Making'!$Q:$Q,'Week 2 - Making'!$A:$A,Personnel!$A20,'Week 2 - Making'!$L:$L,Personnel!AC$10)</f>
        <v>0</v>
      </c>
      <c r="AD20" s="116">
        <f>SUMIFS('Week 2 - Making'!$Q:$Q,'Week 2 - Making'!$A:$A,Personnel!$A20,'Week 2 - Making'!$L:$L,Personnel!AD$10)</f>
        <v>0</v>
      </c>
      <c r="AE20" s="116">
        <f t="shared" si="8"/>
        <v>72.76</v>
      </c>
      <c r="AF20" s="116">
        <f t="shared" si="9"/>
        <v>14.13</v>
      </c>
      <c r="AG20" s="399">
        <f>round(SUMIF('Week 3 - Making'!$A:$A,Personnel!$A20,'Week 3 - Making'!$H:$H),6)-AH7</f>
        <v>0</v>
      </c>
      <c r="AH20" s="116">
        <f t="shared" si="36"/>
        <v>0</v>
      </c>
      <c r="AI20" s="116">
        <f>SUMIFS('Week 3 - Making'!$Q:$Q,'Week 3 - Making'!$A:$A,Personnel!$A20,'Week 3 - Making'!$L:$L,Personnel!AI$10)</f>
        <v>0</v>
      </c>
      <c r="AJ20" s="116">
        <f>SUMIFS('Week 3 - Making'!$Q:$Q,'Week 3 - Making'!$A:$A,Personnel!$A20,'Week 3 - Making'!$L:$L,Personnel!AJ$10)</f>
        <v>0</v>
      </c>
      <c r="AK20" s="116">
        <f>round(SUMIFS('Week 3 - Making'!$Q:$Q,'Week 3 - Making'!$A:$A,Personnel!$A20,'Week 3 - Making'!$L:$L,Personnel!AK$10),2)</f>
        <v>0</v>
      </c>
      <c r="AL20" s="116">
        <f>round(SUMIFS('Week 3 - Making'!$Q:$Q,'Week 3 - Making'!$A:$A,Personnel!$A20,'Week 3 - Making'!$L:$L,Personnel!AL$10),2)</f>
        <v>0</v>
      </c>
      <c r="AM20" s="116">
        <f>SUMIFS('Week 3 - Making'!$Q:$Q,'Week 3 - Making'!$A:$A,Personnel!$A20,'Week 3 - Making'!$L:$L,Personnel!AM$10)</f>
        <v>0</v>
      </c>
      <c r="AN20" s="116">
        <f>SUMIFS('Week 3 - Making'!$Q:$Q,'Week 3 - Making'!$A:$A,Personnel!$A20,'Week 3 - Making'!$L:$L,Personnel!AN$10)</f>
        <v>0</v>
      </c>
      <c r="AO20" s="116">
        <f t="shared" si="11"/>
        <v>0</v>
      </c>
      <c r="AP20" s="116" t="str">
        <f t="shared" si="12"/>
        <v/>
      </c>
      <c r="AQ20" s="399">
        <f>round(SUMIF('Week 4 - Making'!$A:$A,Personnel!$A20,'Week 4 - Making'!$H:$H),6)</f>
        <v>0</v>
      </c>
      <c r="AR20" s="116">
        <f t="shared" si="29"/>
        <v>0</v>
      </c>
      <c r="AS20" s="116">
        <f>round(SUMIFS('Week 4 - Making'!$Q:$Q,'Week 4 - Making'!$A:$A,Personnel!$A20,'Week 4 - Making'!$L:$L,Personnel!AS$10),0)</f>
        <v>0</v>
      </c>
      <c r="AT20" s="116">
        <f>SUMIFS('Week 4 - Making'!$Q:$Q,'Week 4 - Making'!$A:$A,Personnel!$A20,'Week 4 - Making'!$L:$L,Personnel!AT$10)</f>
        <v>0</v>
      </c>
      <c r="AU20" s="116">
        <f>SUMIFS('Week 4 - Making'!$Q:$Q,'Week 4 - Making'!$A:$A,Personnel!$A20,'Week 4 - Making'!$L:$L,Personnel!AU$10)</f>
        <v>0</v>
      </c>
      <c r="AV20" s="116">
        <f>SUMIFS('Week 4 - Making'!$Q:$Q,'Week 4 - Making'!$A:$A,Personnel!$A20,'Week 4 - Making'!$L:$L,Personnel!AV$10)</f>
        <v>0</v>
      </c>
      <c r="AW20" s="116">
        <f>SUMIFS('Week 4 - Making'!$Q:$Q,'Week 4 - Making'!$A:$A,Personnel!$A20,'Week 4 - Making'!$L:$L,Personnel!AW$10)</f>
        <v>0</v>
      </c>
      <c r="AX20" s="116">
        <f>SUMIFS('Week 4 - Making'!$Q:$Q,'Week 4 - Making'!$A:$A,Personnel!$A20,'Week 4 - Making'!$L:$L,Personnel!AX$10)</f>
        <v>0</v>
      </c>
      <c r="AY20" s="116">
        <f t="shared" si="33"/>
        <v>0</v>
      </c>
      <c r="AZ20" s="116" t="str">
        <f t="shared" si="14"/>
        <v/>
      </c>
      <c r="BA20" s="399">
        <f>round(SUMIF('Week 5 - Making'!$A:$A,Personnel!$A20,'Week 5 - Making'!$H:$H),6)</f>
        <v>0</v>
      </c>
      <c r="BB20" s="116">
        <f t="shared" si="15"/>
        <v>0</v>
      </c>
      <c r="BC20" s="116">
        <f>SUMIFS('Week 5 - Making'!$Q:$Q,'Week 5 - Making'!$A:$A,Personnel!$A20,'Week 5 - Making'!$L:$L,Personnel!BC$10)</f>
        <v>0</v>
      </c>
      <c r="BD20" s="116">
        <f>SUMIFS('Week 5 - Making'!$Q:$Q,'Week 5 - Making'!$A:$A,Personnel!$A20,'Week 5 - Making'!$L:$L,Personnel!BD$10)</f>
        <v>0</v>
      </c>
      <c r="BE20" s="116">
        <f>SUMIFS('Week 5 - Making'!$Q:$Q,'Week 5 - Making'!$A:$A,Personnel!$A20,'Week 5 - Making'!$L:$L,Personnel!BE$10)</f>
        <v>0</v>
      </c>
      <c r="BF20" s="116">
        <f>SUMIFS('Week 5 - Making'!$Q:$Q,'Week 5 - Making'!$A:$A,Personnel!$A20,'Week 5 - Making'!$L:$L,Personnel!BF$10)</f>
        <v>0</v>
      </c>
      <c r="BG20" s="116">
        <f>SUMIFS('Week 5 - Making'!$Q:$Q,'Week 5 - Making'!$A:$A,Personnel!$A20,'Week 5 - Making'!$L:$L,Personnel!BG$10)</f>
        <v>0</v>
      </c>
      <c r="BH20" s="116">
        <f>SUMIFS('Week 5 - Making'!$Q:$Q,'Week 5 - Making'!$A:$A,Personnel!$A20,'Week 5 - Making'!$L:$L,Personnel!BH$10)</f>
        <v>0</v>
      </c>
      <c r="BI20" s="116">
        <f t="shared" si="16"/>
        <v>0</v>
      </c>
      <c r="BJ20" s="116" t="str">
        <f t="shared" si="17"/>
        <v/>
      </c>
      <c r="BK20" s="401">
        <f t="shared" si="18"/>
        <v>0</v>
      </c>
      <c r="BL20" s="401">
        <f t="shared" si="19"/>
        <v>0</v>
      </c>
      <c r="BM20" s="401">
        <f t="shared" si="20"/>
        <v>0</v>
      </c>
      <c r="BN20" s="401">
        <f t="shared" si="21"/>
        <v>0</v>
      </c>
      <c r="BO20" s="401">
        <f t="shared" si="22"/>
        <v>0</v>
      </c>
    </row>
    <row r="21" ht="14.25" customHeight="1">
      <c r="A21" s="7"/>
      <c r="B21" s="340"/>
      <c r="C21" s="348">
        <f t="shared" ref="C21:J21" si="40">M21+W21+AG21+AQ21+BA21</f>
        <v>0</v>
      </c>
      <c r="D21" s="116">
        <f t="shared" si="40"/>
        <v>0</v>
      </c>
      <c r="E21" s="116">
        <f t="shared" si="40"/>
        <v>0</v>
      </c>
      <c r="F21" s="116">
        <f t="shared" si="40"/>
        <v>0</v>
      </c>
      <c r="G21" s="116">
        <f t="shared" si="40"/>
        <v>0</v>
      </c>
      <c r="H21" s="116">
        <f t="shared" si="40"/>
        <v>0</v>
      </c>
      <c r="I21" s="116">
        <f t="shared" si="40"/>
        <v>0</v>
      </c>
      <c r="J21" s="116">
        <f t="shared" si="40"/>
        <v>0</v>
      </c>
      <c r="K21" s="116">
        <f t="shared" si="4"/>
        <v>0</v>
      </c>
      <c r="L21" s="116" t="str">
        <f t="shared" si="5"/>
        <v/>
      </c>
      <c r="M21" s="399">
        <f>round(SUMIF('Week 1 - Making'!$A:$A,Personnel!$A21,'Week 1 - Making'!$H:$H),6)</f>
        <v>0</v>
      </c>
      <c r="N21" s="116">
        <f t="shared" si="39"/>
        <v>0</v>
      </c>
      <c r="O21" s="116">
        <f>SUMIFS('Week 1 - Making'!$Q:$Q,'Week 1 - Making'!$A:$A,Personnel!$A21,'Week 1 - Making'!$L:$L,Personnel!$O$10)</f>
        <v>0</v>
      </c>
      <c r="P21" s="116">
        <f>SUMIFS('Week 1 - Making'!$Q:$Q,'Week 1 - Making'!$A:$A,Personnel!$A21,'Week 1 - Making'!$L:$L,Personnel!$P$10)</f>
        <v>0</v>
      </c>
      <c r="Q21" s="116">
        <f>SUMIFS('Week 1 - Making'!$Q:$Q,'Week 1 - Making'!$A:$A,Personnel!$A21,'Week 1 - Making'!$L:$L,Personnel!$Q$10)</f>
        <v>0</v>
      </c>
      <c r="R21" s="116">
        <f>SUMIFS('Week 1 - Making'!$Q:$Q,'Week 1 - Making'!$A:$A,Personnel!$A21,'Week 1 - Making'!$L:$L,Personnel!$R$10)</f>
        <v>0</v>
      </c>
      <c r="S21" s="116">
        <f>SUMIFS('Week 1 - Making'!$Q:$Q,'Week 1 - Making'!$A:$A,Personnel!$A21,'Week 1 - Making'!$L:$L,Personnel!$S$10)</f>
        <v>0</v>
      </c>
      <c r="T21" s="116">
        <f>SUMIFS('Week 1 - Making'!$Q:$Q,'Week 1 - Making'!$A:$A,Personnel!$A21,'Week 1 - Making'!$L:$L,Personnel!T$10)</f>
        <v>0</v>
      </c>
      <c r="U21" s="116">
        <f t="shared" si="6"/>
        <v>0</v>
      </c>
      <c r="V21" s="116" t="str">
        <f t="shared" si="7"/>
        <v/>
      </c>
      <c r="W21" s="399">
        <f>round(SUMIF('Week 2 - Making'!$A:$A,Personnel!$A21,'Week 2 - Making'!$H:$H),6)</f>
        <v>0</v>
      </c>
      <c r="X21" s="116">
        <f>W21*$B$2</f>
        <v>0</v>
      </c>
      <c r="Y21" s="116">
        <f>SUMIFS('Week 2 - Making'!$Q:$Q,'Week 2 - Making'!$A:$A,Personnel!$A21,'Week 2 - Making'!$L:$L,Personnel!Y$10)</f>
        <v>0</v>
      </c>
      <c r="Z21" s="116">
        <f>SUMIFS('Week 2 - Making'!$Q:$Q,'Week 2 - Making'!$A:$A,Personnel!$A21,'Week 2 - Making'!$L:$L,Personnel!Z$10)</f>
        <v>0</v>
      </c>
      <c r="AA21" s="116">
        <f>SUMIFS('Week 2 - Making'!$Q:$Q,'Week 2 - Making'!$A:$A,Personnel!$A21,'Week 2 - Making'!$L:$L,Personnel!AA$10)</f>
        <v>0</v>
      </c>
      <c r="AB21" s="116">
        <f>SUMIFS('Week 2 - Making'!$Q:$Q,'Week 2 - Making'!$A:$A,Personnel!$A21,'Week 2 - Making'!$L:$L,Personnel!AB$10)</f>
        <v>0</v>
      </c>
      <c r="AC21" s="116">
        <f>SUMIFS('Week 2 - Making'!$Q:$Q,'Week 2 - Making'!$A:$A,Personnel!$A21,'Week 2 - Making'!$L:$L,Personnel!AC$10)</f>
        <v>0</v>
      </c>
      <c r="AD21" s="116">
        <f>SUMIFS('Week 2 - Making'!$Q:$Q,'Week 2 - Making'!$A:$A,Personnel!$A21,'Week 2 - Making'!$L:$L,Personnel!AD$10)</f>
        <v>0</v>
      </c>
      <c r="AE21" s="116">
        <f t="shared" si="8"/>
        <v>0</v>
      </c>
      <c r="AF21" s="116" t="str">
        <f t="shared" si="9"/>
        <v/>
      </c>
      <c r="AG21" s="399">
        <f>round(SUMIF('Week 3 - Making'!$A:$A,Personnel!$A21,'Week 3 - Making'!$H:$H),6)</f>
        <v>0</v>
      </c>
      <c r="AH21" s="116">
        <f t="shared" si="36"/>
        <v>0</v>
      </c>
      <c r="AI21" s="116">
        <f>SUMIFS('Week 3 - Making'!$Q:$Q,'Week 3 - Making'!$A:$A,Personnel!$A21,'Week 3 - Making'!$L:$L,Personnel!AI$10)</f>
        <v>0</v>
      </c>
      <c r="AJ21" s="116">
        <f>SUMIFS('Week 3 - Making'!$Q:$Q,'Week 3 - Making'!$A:$A,Personnel!$A21,'Week 3 - Making'!$L:$L,Personnel!AJ$10)</f>
        <v>0</v>
      </c>
      <c r="AK21" s="116">
        <f>SUMIFS('Week 3 - Making'!$Q:$Q,'Week 3 - Making'!$A:$A,Personnel!$A21,'Week 3 - Making'!$L:$L,Personnel!AK$10)</f>
        <v>0</v>
      </c>
      <c r="AL21" s="116">
        <f>SUMIFS('Week 3 - Making'!$Q:$Q,'Week 3 - Making'!$A:$A,Personnel!$A21,'Week 3 - Making'!$L:$L,Personnel!AL$10)</f>
        <v>0</v>
      </c>
      <c r="AM21" s="116">
        <f>SUMIFS('Week 3 - Making'!$Q:$Q,'Week 3 - Making'!$A:$A,Personnel!$A21,'Week 3 - Making'!$L:$L,Personnel!AM$10)</f>
        <v>0</v>
      </c>
      <c r="AN21" s="116">
        <f>SUMIFS('Week 3 - Making'!$Q:$Q,'Week 3 - Making'!$A:$A,Personnel!$A21,'Week 3 - Making'!$L:$L,Personnel!AN$10)</f>
        <v>0</v>
      </c>
      <c r="AO21" s="116">
        <f t="shared" si="11"/>
        <v>0</v>
      </c>
      <c r="AP21" s="116" t="str">
        <f t="shared" si="12"/>
        <v/>
      </c>
      <c r="AQ21" s="399">
        <f>round(SUMIF('Week 4 - Making'!$A:$A,Personnel!$A21,'Week 4 - Making'!$H:$H),6)</f>
        <v>0</v>
      </c>
      <c r="AR21" s="116">
        <f t="shared" si="29"/>
        <v>0</v>
      </c>
      <c r="AS21" s="116">
        <f>round(SUMIFS('Week 4 - Making'!$Q:$Q,'Week 4 - Making'!$A:$A,Personnel!$A21,'Week 4 - Making'!$L:$L,Personnel!AS$10),0)</f>
        <v>0</v>
      </c>
      <c r="AT21" s="116">
        <f>SUMIFS('Week 4 - Making'!$Q:$Q,'Week 4 - Making'!$A:$A,Personnel!$A21,'Week 4 - Making'!$L:$L,Personnel!AT$10)</f>
        <v>0</v>
      </c>
      <c r="AU21" s="116">
        <f>SUMIFS('Week 4 - Making'!$Q:$Q,'Week 4 - Making'!$A:$A,Personnel!$A21,'Week 4 - Making'!$L:$L,Personnel!AU$10)</f>
        <v>0</v>
      </c>
      <c r="AV21" s="116">
        <f>SUMIFS('Week 4 - Making'!$Q:$Q,'Week 4 - Making'!$A:$A,Personnel!$A21,'Week 4 - Making'!$L:$L,Personnel!AV$10)</f>
        <v>0</v>
      </c>
      <c r="AW21" s="116">
        <f>SUMIFS('Week 4 - Making'!$Q:$Q,'Week 4 - Making'!$A:$A,Personnel!$A21,'Week 4 - Making'!$L:$L,Personnel!AW$10)</f>
        <v>0</v>
      </c>
      <c r="AX21" s="116">
        <f>SUMIFS('Week 4 - Making'!$Q:$Q,'Week 4 - Making'!$A:$A,Personnel!$A21,'Week 4 - Making'!$L:$L,Personnel!AX$10)</f>
        <v>0</v>
      </c>
      <c r="AY21" s="116">
        <f>SUM(AR21:AX21)+BN21</f>
        <v>0</v>
      </c>
      <c r="AZ21" s="116" t="str">
        <f t="shared" si="14"/>
        <v/>
      </c>
      <c r="BA21" s="399">
        <f>round(SUMIF('Week 5 - Making'!$A:$A,Personnel!$A21,'Week 5 - Making'!$H:$H),6)</f>
        <v>0</v>
      </c>
      <c r="BB21" s="116">
        <f t="shared" si="15"/>
        <v>0</v>
      </c>
      <c r="BC21" s="116">
        <f>SUMIFS('Week 5 - Making'!$Q:$Q,'Week 5 - Making'!$A:$A,Personnel!$A21,'Week 5 - Making'!$L:$L,Personnel!BC$10)</f>
        <v>0</v>
      </c>
      <c r="BD21" s="116">
        <f>SUMIFS('Week 5 - Making'!$Q:$Q,'Week 5 - Making'!$A:$A,Personnel!$A21,'Week 5 - Making'!$L:$L,Personnel!BD$10)</f>
        <v>0</v>
      </c>
      <c r="BE21" s="116">
        <f>SUMIFS('Week 5 - Making'!$Q:$Q,'Week 5 - Making'!$A:$A,Personnel!$A21,'Week 5 - Making'!$L:$L,Personnel!BE$10)</f>
        <v>0</v>
      </c>
      <c r="BF21" s="116">
        <f>SUMIFS('Week 5 - Making'!$Q:$Q,'Week 5 - Making'!$A:$A,Personnel!$A21,'Week 5 - Making'!$L:$L,Personnel!BF$10)</f>
        <v>0</v>
      </c>
      <c r="BG21" s="116">
        <f>SUMIFS('Week 5 - Making'!$Q:$Q,'Week 5 - Making'!$A:$A,Personnel!$A21,'Week 5 - Making'!$L:$L,Personnel!BG$10)</f>
        <v>0</v>
      </c>
      <c r="BH21" s="116">
        <f>SUMIFS('Week 5 - Making'!$Q:$Q,'Week 5 - Making'!$A:$A,Personnel!$A21,'Week 5 - Making'!$L:$L,Personnel!BH$10)</f>
        <v>0</v>
      </c>
      <c r="BI21" s="116">
        <f t="shared" si="16"/>
        <v>0</v>
      </c>
      <c r="BJ21" s="116" t="str">
        <f t="shared" si="17"/>
        <v/>
      </c>
      <c r="BK21" s="401">
        <f t="shared" si="18"/>
        <v>0</v>
      </c>
      <c r="BL21" s="401">
        <f t="shared" si="19"/>
        <v>0</v>
      </c>
      <c r="BM21" s="401">
        <f t="shared" si="20"/>
        <v>0</v>
      </c>
      <c r="BN21" s="401">
        <f t="shared" si="21"/>
        <v>0</v>
      </c>
      <c r="BO21" s="401">
        <f t="shared" si="22"/>
        <v>0</v>
      </c>
    </row>
    <row r="22" ht="14.25" customHeight="1">
      <c r="A22" s="7" t="s">
        <v>70</v>
      </c>
      <c r="B22" s="263"/>
      <c r="C22" s="348">
        <f t="shared" ref="C22:J22" si="41">M22+W22+AG22+AQ22+BA22</f>
        <v>64.516666</v>
      </c>
      <c r="D22" s="116">
        <f t="shared" si="41"/>
        <v>820.01</v>
      </c>
      <c r="E22" s="116">
        <f t="shared" si="41"/>
        <v>0</v>
      </c>
      <c r="F22" s="116">
        <f t="shared" si="41"/>
        <v>0</v>
      </c>
      <c r="G22" s="116">
        <f t="shared" si="41"/>
        <v>6.24</v>
      </c>
      <c r="H22" s="116">
        <f t="shared" si="41"/>
        <v>136.66</v>
      </c>
      <c r="I22" s="116">
        <f t="shared" si="41"/>
        <v>0</v>
      </c>
      <c r="J22" s="116">
        <f t="shared" si="41"/>
        <v>0</v>
      </c>
      <c r="K22" s="116">
        <f t="shared" si="4"/>
        <v>962.91</v>
      </c>
      <c r="L22" s="116">
        <f t="shared" si="5"/>
        <v>14.92</v>
      </c>
      <c r="M22" s="399">
        <f>round(SUMIF('Week 1 - Making'!$A:$A,Personnel!$A22,'Week 1 - Making'!$H:$H),6)</f>
        <v>34.916667</v>
      </c>
      <c r="N22" s="400">
        <f t="shared" si="39"/>
        <v>443.79</v>
      </c>
      <c r="O22" s="116">
        <f>SUMIFS('Week 1 - Making'!$Q:$Q,'Week 1 - Making'!$A:$A,Personnel!$A22,'Week 1 - Making'!$L:$L,Personnel!$O$10)</f>
        <v>0</v>
      </c>
      <c r="P22" s="116">
        <f>SUMIFS('Week 1 - Making'!$Q:$Q,'Week 1 - Making'!$A:$A,Personnel!$A22,'Week 1 - Making'!$L:$L,Personnel!$P$10)</f>
        <v>0</v>
      </c>
      <c r="Q22" s="400">
        <f>SUMIFS('Week 1 - Making'!$Q:$Q,'Week 1 - Making'!$A:$A,Personnel!$A22,'Week 1 - Making'!$L:$L,Personnel!$Q$10)</f>
        <v>6.24</v>
      </c>
      <c r="R22" s="400">
        <f>SUMIFS('Week 1 - Making'!$Q:$Q,'Week 1 - Making'!$A:$A,Personnel!$A22,'Week 1 - Making'!$L:$L,Personnel!$R$10)</f>
        <v>68.88</v>
      </c>
      <c r="S22" s="116">
        <f>SUMIFS('Week 1 - Making'!$Q:$Q,'Week 1 - Making'!$A:$A,Personnel!$A22,'Week 1 - Making'!$L:$L,Personnel!$S$10)</f>
        <v>0</v>
      </c>
      <c r="T22" s="116">
        <f>SUMIFS('Week 1 - Making'!$Q:$Q,'Week 1 - Making'!$A:$A,Personnel!$A22,'Week 1 - Making'!$L:$L,Personnel!T$10)</f>
        <v>0</v>
      </c>
      <c r="U22" s="116">
        <f t="shared" si="6"/>
        <v>518.91</v>
      </c>
      <c r="V22" s="116">
        <f t="shared" si="7"/>
        <v>14.86</v>
      </c>
      <c r="W22" s="399">
        <f>ROUNDUP(SUMIF('Week 2 - Making'!$A:$A,Personnel!$A22,'Week 2 - Making'!$H:$H),6)</f>
        <v>29.599999</v>
      </c>
      <c r="X22" s="116">
        <f>ROUND(W22*$B$2,2)</f>
        <v>376.22</v>
      </c>
      <c r="Y22" s="367">
        <v>0.0</v>
      </c>
      <c r="Z22" s="116">
        <f>SUMIFS('Week 2 - Making'!$Q:$Q,'Week 2 - Making'!$A:$A,Personnel!$A22,'Week 2 - Making'!$L:$L,Personnel!Z$10)</f>
        <v>0</v>
      </c>
      <c r="AA22" s="116">
        <f>SUMIFS('Week 2 - Making'!$Q:$Q,'Week 2 - Making'!$A:$A,Personnel!$A22,'Week 2 - Making'!$L:$L,Personnel!AA$10)</f>
        <v>0</v>
      </c>
      <c r="AB22" s="116">
        <f>SUMIFS('Week 2 - Making'!$Q:$Q,'Week 2 - Making'!$A:$A,Personnel!$A22,'Week 2 - Making'!$L:$L,Personnel!AB$10)</f>
        <v>67.78</v>
      </c>
      <c r="AC22" s="116">
        <f>SUMIFS('Week 2 - Making'!$Q:$Q,'Week 2 - Making'!$A:$A,Personnel!$A22,'Week 2 - Making'!$L:$L,Personnel!AC$10)</f>
        <v>0</v>
      </c>
      <c r="AD22" s="116">
        <f>SUMIFS('Week 2 - Making'!$Q:$Q,'Week 2 - Making'!$A:$A,Personnel!$A22,'Week 2 - Making'!$L:$L,Personnel!AD$10)</f>
        <v>0</v>
      </c>
      <c r="AE22" s="116">
        <f t="shared" si="8"/>
        <v>444</v>
      </c>
      <c r="AF22" s="116">
        <f t="shared" si="9"/>
        <v>15</v>
      </c>
      <c r="AG22" s="399">
        <f>round(SUMIF('Week 3 - Making'!$A:$A,Personnel!$A22,'Week 3 - Making'!$H:$H),6)</f>
        <v>0</v>
      </c>
      <c r="AH22" s="116">
        <f>ROUND(AG22*$B$2,2)</f>
        <v>0</v>
      </c>
      <c r="AI22" s="116">
        <f>SUMIFS('Week 3 - Making'!$Q:$Q,'Week 3 - Making'!$A:$A,Personnel!$A22,'Week 3 - Making'!$L:$L,Personnel!AI$10)</f>
        <v>0</v>
      </c>
      <c r="AJ22" s="116">
        <f>SUMIFS('Week 3 - Making'!$Q:$Q,'Week 3 - Making'!$A:$A,Personnel!$A22,'Week 3 - Making'!$L:$L,Personnel!AJ$10)</f>
        <v>0</v>
      </c>
      <c r="AK22" s="116">
        <f>SUMIFS('Week 3 - Making'!$Q:$Q,'Week 3 - Making'!$A:$A,Personnel!$A22,'Week 3 - Making'!$L:$L,Personnel!AK$10)</f>
        <v>0</v>
      </c>
      <c r="AL22" s="116">
        <f>SUMIFS('Week 3 - Making'!$Q:$Q,'Week 3 - Making'!$A:$A,Personnel!$A22,'Week 3 - Making'!$L:$L,Personnel!AL$10)</f>
        <v>0</v>
      </c>
      <c r="AM22" s="116">
        <f>SUMIFS('Week 3 - Making'!$Q:$Q,'Week 3 - Making'!$A:$A,Personnel!$A22,'Week 3 - Making'!$L:$L,Personnel!AM$10)</f>
        <v>0</v>
      </c>
      <c r="AN22" s="116">
        <f>SUMIFS('Week 3 - Making'!$Q:$Q,'Week 3 - Making'!$A:$A,Personnel!$A22,'Week 3 - Making'!$L:$L,Personnel!AN$10)</f>
        <v>0</v>
      </c>
      <c r="AO22" s="116">
        <f t="shared" si="11"/>
        <v>0</v>
      </c>
      <c r="AP22" s="116" t="str">
        <f t="shared" si="12"/>
        <v/>
      </c>
      <c r="AQ22" s="399">
        <f>round(SUMIF('Week 4 - Making'!$A:$A,Personnel!$A22,'Week 4 - Making'!$H:$H),6)</f>
        <v>0</v>
      </c>
      <c r="AR22" s="116">
        <f t="shared" si="29"/>
        <v>0</v>
      </c>
      <c r="AS22" s="116">
        <f>round(SUMIFS('Week 4 - Making'!$Q:$Q,'Week 4 - Making'!$A:$A,Personnel!$A22,'Week 4 - Making'!$L:$L,Personnel!AS$10),0)</f>
        <v>0</v>
      </c>
      <c r="AT22" s="116">
        <f>SUMIFS('Week 4 - Making'!$Q:$Q,'Week 4 - Making'!$A:$A,Personnel!$A22,'Week 4 - Making'!$L:$L,Personnel!AT$10)</f>
        <v>0</v>
      </c>
      <c r="AU22" s="116">
        <f>SUMIFS('Week 4 - Making'!$Q:$Q,'Week 4 - Making'!$A:$A,Personnel!$A22,'Week 4 - Making'!$L:$L,Personnel!AU$10)</f>
        <v>0</v>
      </c>
      <c r="AV22" s="116">
        <f>SUMIFS('Week 4 - Making'!$Q:$Q,'Week 4 - Making'!$A:$A,Personnel!$A22,'Week 4 - Making'!$L:$L,Personnel!AV$10)</f>
        <v>0</v>
      </c>
      <c r="AW22" s="116">
        <f>SUMIFS('Week 4 - Making'!$Q:$Q,'Week 4 - Making'!$A:$A,Personnel!$A22,'Week 4 - Making'!$L:$L,Personnel!AW$10)</f>
        <v>0</v>
      </c>
      <c r="AX22" s="116">
        <f>SUMIFS('Week 4 - Making'!$Q:$Q,'Week 4 - Making'!$A:$A,Personnel!$A22,'Week 4 - Making'!$L:$L,Personnel!AX$10)</f>
        <v>0</v>
      </c>
      <c r="AY22" s="116">
        <f t="shared" ref="AY22:AY32" si="43">SUM(AR22:AW22)+BN22</f>
        <v>0</v>
      </c>
      <c r="AZ22" s="116" t="str">
        <f t="shared" si="14"/>
        <v/>
      </c>
      <c r="BA22" s="399">
        <f>round(SUMIF('Week 5 - Making'!$A:$A,Personnel!$A22,'Week 5 - Making'!$H:$H),6)</f>
        <v>0</v>
      </c>
      <c r="BB22" s="116">
        <f t="shared" si="15"/>
        <v>0</v>
      </c>
      <c r="BC22" s="116">
        <f>SUMIFS('Week 5 - Making'!$Q:$Q,'Week 5 - Making'!$A:$A,Personnel!$A22,'Week 5 - Making'!$L:$L,Personnel!BC$10)</f>
        <v>0</v>
      </c>
      <c r="BD22" s="116">
        <f>SUMIFS('Week 5 - Making'!$Q:$Q,'Week 5 - Making'!$A:$A,Personnel!$A22,'Week 5 - Making'!$L:$L,Personnel!BD$10)</f>
        <v>0</v>
      </c>
      <c r="BE22" s="116">
        <f>SUMIFS('Week 5 - Making'!$Q:$Q,'Week 5 - Making'!$A:$A,Personnel!$A22,'Week 5 - Making'!$L:$L,Personnel!BE$10)</f>
        <v>0</v>
      </c>
      <c r="BF22" s="116">
        <f>SUMIFS('Week 5 - Making'!$Q:$Q,'Week 5 - Making'!$A:$A,Personnel!$A22,'Week 5 - Making'!$L:$L,Personnel!BF$10)</f>
        <v>0</v>
      </c>
      <c r="BG22" s="116">
        <f>SUMIFS('Week 5 - Making'!$Q:$Q,'Week 5 - Making'!$A:$A,Personnel!$A22,'Week 5 - Making'!$L:$L,Personnel!BG$10)</f>
        <v>0</v>
      </c>
      <c r="BH22" s="116">
        <f>SUMIFS('Week 5 - Making'!$Q:$Q,'Week 5 - Making'!$A:$A,Personnel!$A22,'Week 5 - Making'!$L:$L,Personnel!BH$10)</f>
        <v>0</v>
      </c>
      <c r="BI22" s="116">
        <f t="shared" si="16"/>
        <v>0</v>
      </c>
      <c r="BJ22" s="116" t="str">
        <f t="shared" si="17"/>
        <v/>
      </c>
      <c r="BK22" s="401">
        <f t="shared" si="18"/>
        <v>0</v>
      </c>
      <c r="BL22" s="401">
        <f t="shared" si="19"/>
        <v>0</v>
      </c>
      <c r="BM22" s="401">
        <f t="shared" si="20"/>
        <v>0</v>
      </c>
      <c r="BN22" s="401">
        <f t="shared" si="21"/>
        <v>0</v>
      </c>
      <c r="BO22" s="401">
        <f t="shared" si="22"/>
        <v>0</v>
      </c>
    </row>
    <row r="23" ht="14.25" customHeight="1">
      <c r="A23" s="7" t="s">
        <v>71</v>
      </c>
      <c r="B23" s="263"/>
      <c r="C23" s="348">
        <f t="shared" ref="C23:J23" si="42">M23+W23+AG23+AQ23+BA23</f>
        <v>65.983333</v>
      </c>
      <c r="D23" s="116">
        <f t="shared" si="42"/>
        <v>838.65</v>
      </c>
      <c r="E23" s="116">
        <f t="shared" si="42"/>
        <v>-12.91</v>
      </c>
      <c r="F23" s="116">
        <f t="shared" si="42"/>
        <v>1.38</v>
      </c>
      <c r="G23" s="116">
        <f t="shared" si="42"/>
        <v>5.92</v>
      </c>
      <c r="H23" s="116">
        <f t="shared" si="42"/>
        <v>55.32</v>
      </c>
      <c r="I23" s="116">
        <f t="shared" si="42"/>
        <v>2.77</v>
      </c>
      <c r="J23" s="116">
        <f t="shared" si="42"/>
        <v>0</v>
      </c>
      <c r="K23" s="116">
        <f t="shared" si="4"/>
        <v>891.13</v>
      </c>
      <c r="L23" s="116">
        <f t="shared" si="5"/>
        <v>13.51</v>
      </c>
      <c r="M23" s="399">
        <f>round(SUMIF('Week 1 - Making'!$A:$A,Personnel!$A23,'Week 1 - Making'!$H:$H),6)</f>
        <v>36</v>
      </c>
      <c r="N23" s="400">
        <f>ROUND(M23*$B$2,2)</f>
        <v>457.56</v>
      </c>
      <c r="O23" s="116">
        <f>SUMIFS('Week 1 - Making'!$Q:$Q,'Week 1 - Making'!$A:$A,Personnel!$A23,'Week 1 - Making'!$L:$L,Personnel!$O$10)</f>
        <v>0</v>
      </c>
      <c r="P23" s="400">
        <f>SUMIFS('Week 1 - Making'!$Q:$Q,'Week 1 - Making'!$A:$A,Personnel!$A23,'Week 1 - Making'!$L:$L,Personnel!$P$10)</f>
        <v>1.38</v>
      </c>
      <c r="Q23" s="400">
        <f>SUMIFS('Week 1 - Making'!$Q:$Q,'Week 1 - Making'!$A:$A,Personnel!$A23,'Week 1 - Making'!$L:$L,Personnel!$Q$10)</f>
        <v>2.91</v>
      </c>
      <c r="R23" s="400">
        <f>SUMIFS('Week 1 - Making'!$Q:$Q,'Week 1 - Making'!$A:$A,Personnel!$A23,'Week 1 - Making'!$L:$L,Personnel!$R$10)</f>
        <v>27.49</v>
      </c>
      <c r="S23" s="400">
        <f>SUMIFS('Week 1 - Making'!$Q:$Q,'Week 1 - Making'!$A:$A,Personnel!$A23,'Week 1 - Making'!$L:$L,Personnel!$S$10)</f>
        <v>2.77</v>
      </c>
      <c r="T23" s="116">
        <f>SUMIFS('Week 1 - Making'!$Q:$Q,'Week 1 - Making'!$A:$A,Personnel!$A23,'Week 1 - Making'!$L:$L,Personnel!T$10)</f>
        <v>0</v>
      </c>
      <c r="U23" s="116">
        <f t="shared" si="6"/>
        <v>492.11</v>
      </c>
      <c r="V23" s="116">
        <f t="shared" si="7"/>
        <v>13.67</v>
      </c>
      <c r="W23" s="399">
        <f>round(SUMIF('Week 2 - Making'!$A:$A,Personnel!$A23,'Week 2 - Making'!$H:$H),6)-X8</f>
        <v>29.983333</v>
      </c>
      <c r="X23" s="116">
        <f>roundup(W23*$B$2,2)</f>
        <v>381.09</v>
      </c>
      <c r="Y23" s="116">
        <f>SUMIFS('Week 2 - Making'!$Q:$Q,'Week 2 - Making'!$A:$A,Personnel!$A23,'Week 2 - Making'!$L:$L,Personnel!Y$10)</f>
        <v>-12.91</v>
      </c>
      <c r="Z23" s="116">
        <f>SUMIFS('Week 2 - Making'!$Q:$Q,'Week 2 - Making'!$A:$A,Personnel!$A23,'Week 2 - Making'!$L:$L,Personnel!Z$10)</f>
        <v>0</v>
      </c>
      <c r="AA23" s="116">
        <f>SUMIFS('Week 2 - Making'!$Q:$Q,'Week 2 - Making'!$A:$A,Personnel!$A23,'Week 2 - Making'!$L:$L,Personnel!AA$10)</f>
        <v>3.01</v>
      </c>
      <c r="AB23" s="116">
        <f>SUMIFS('Week 2 - Making'!$Q:$Q,'Week 2 - Making'!$A:$A,Personnel!$A23,'Week 2 - Making'!$L:$L,Personnel!AB$10)</f>
        <v>27.83</v>
      </c>
      <c r="AC23" s="116">
        <f>SUMIFS('Week 2 - Making'!$Q:$Q,'Week 2 - Making'!$A:$A,Personnel!$A23,'Week 2 - Making'!$L:$L,Personnel!AC$10)</f>
        <v>0</v>
      </c>
      <c r="AD23" s="116">
        <f>SUMIFS('Week 2 - Making'!$Q:$Q,'Week 2 - Making'!$A:$A,Personnel!$A23,'Week 2 - Making'!$L:$L,Personnel!AD$10)</f>
        <v>0</v>
      </c>
      <c r="AE23" s="116">
        <f t="shared" si="8"/>
        <v>399.02</v>
      </c>
      <c r="AF23" s="116">
        <f t="shared" si="9"/>
        <v>13.31</v>
      </c>
      <c r="AG23" s="399">
        <f>round(SUMIF('Week 3 - Making'!$A:$A,Personnel!$A23,'Week 3 - Making'!$H:$H),6)-AH6</f>
        <v>0</v>
      </c>
      <c r="AH23" s="116">
        <f>roundup(AG23*$B$2,2)</f>
        <v>0</v>
      </c>
      <c r="AI23" s="116">
        <f>SUMIFS('Week 3 - Making'!$Q:$Q,'Week 3 - Making'!$A:$A,Personnel!$A23,'Week 3 - Making'!$L:$L,Personnel!AI$10)</f>
        <v>0</v>
      </c>
      <c r="AJ23" s="116">
        <f>SUMIFS('Week 3 - Making'!$Q:$Q,'Week 3 - Making'!$A:$A,Personnel!$A23,'Week 3 - Making'!$L:$L,Personnel!AJ$10)</f>
        <v>0</v>
      </c>
      <c r="AK23" s="116">
        <f>SUMIFS('Week 3 - Making'!$Q:$Q,'Week 3 - Making'!$A:$A,Personnel!$A23,'Week 3 - Making'!$L:$L,Personnel!AK$10)</f>
        <v>0</v>
      </c>
      <c r="AL23" s="116">
        <f>SUMIFS('Week 3 - Making'!$Q:$Q,'Week 3 - Making'!$A:$A,Personnel!$A23,'Week 3 - Making'!$L:$L,Personnel!AL$10)</f>
        <v>0</v>
      </c>
      <c r="AM23" s="116">
        <f>SUMIFS('Week 3 - Making'!$Q:$Q,'Week 3 - Making'!$A:$A,Personnel!$A23,'Week 3 - Making'!$L:$L,Personnel!AM$10)</f>
        <v>0</v>
      </c>
      <c r="AN23" s="116">
        <f>SUMIFS('Week 3 - Making'!$Q:$Q,'Week 3 - Making'!$A:$A,Personnel!$A23,'Week 3 - Making'!$L:$L,Personnel!AN$10)</f>
        <v>0</v>
      </c>
      <c r="AO23" s="116">
        <f t="shared" si="11"/>
        <v>0</v>
      </c>
      <c r="AP23" s="116" t="str">
        <f t="shared" si="12"/>
        <v/>
      </c>
      <c r="AQ23" s="399">
        <f>round(SUMIF('Week 4 - Making'!$A:$A,Personnel!$A23,'Week 4 - Making'!$H:$H),6)</f>
        <v>0</v>
      </c>
      <c r="AR23" s="116">
        <f t="shared" si="29"/>
        <v>0</v>
      </c>
      <c r="AS23" s="116">
        <f>round(SUMIFS('Week 4 - Making'!$Q:$Q,'Week 4 - Making'!$A:$A,Personnel!$A23,'Week 4 - Making'!$L:$L,Personnel!AS$10),0)</f>
        <v>0</v>
      </c>
      <c r="AT23" s="116">
        <f>SUMIFS('Week 4 - Making'!$Q:$Q,'Week 4 - Making'!$A:$A,Personnel!$A23,'Week 4 - Making'!$L:$L,Personnel!AT$10)</f>
        <v>0</v>
      </c>
      <c r="AU23" s="116">
        <f>SUMIFS('Week 4 - Making'!$Q:$Q,'Week 4 - Making'!$A:$A,Personnel!$A23,'Week 4 - Making'!$L:$L,Personnel!AU$10)</f>
        <v>0</v>
      </c>
      <c r="AV23" s="116">
        <f>SUMIFS('Week 4 - Making'!$Q:$Q,'Week 4 - Making'!$A:$A,Personnel!$A23,'Week 4 - Making'!$L:$L,Personnel!AV$10)</f>
        <v>0</v>
      </c>
      <c r="AW23" s="116">
        <f>SUMIFS('Week 4 - Making'!$Q:$Q,'Week 4 - Making'!$A:$A,Personnel!$A23,'Week 4 - Making'!$L:$L,Personnel!AW$10)</f>
        <v>0</v>
      </c>
      <c r="AX23" s="116">
        <f>SUMIFS('Week 4 - Making'!$Q:$Q,'Week 4 - Making'!$A:$A,Personnel!$A23,'Week 4 - Making'!$L:$L,Personnel!AX$10)</f>
        <v>0</v>
      </c>
      <c r="AY23" s="116">
        <f t="shared" si="43"/>
        <v>0</v>
      </c>
      <c r="AZ23" s="116" t="str">
        <f t="shared" si="14"/>
        <v/>
      </c>
      <c r="BA23" s="399">
        <f>round(SUMIF('Week 5 - Making'!$A:$A,Personnel!$A23,'Week 5 - Making'!$H:$H),6)</f>
        <v>0</v>
      </c>
      <c r="BB23" s="116">
        <f t="shared" si="15"/>
        <v>0</v>
      </c>
      <c r="BC23" s="116">
        <f>SUMIFS('Week 5 - Making'!$Q:$Q,'Week 5 - Making'!$A:$A,Personnel!$A23,'Week 5 - Making'!$L:$L,Personnel!BC$10)</f>
        <v>0</v>
      </c>
      <c r="BD23" s="116">
        <f>SUMIFS('Week 5 - Making'!$Q:$Q,'Week 5 - Making'!$A:$A,Personnel!$A23,'Week 5 - Making'!$L:$L,Personnel!BD$10)</f>
        <v>0</v>
      </c>
      <c r="BE23" s="116">
        <f>SUMIFS('Week 5 - Making'!$Q:$Q,'Week 5 - Making'!$A:$A,Personnel!$A23,'Week 5 - Making'!$L:$L,Personnel!BE$10)</f>
        <v>0</v>
      </c>
      <c r="BF23" s="116">
        <f>SUMIFS('Week 5 - Making'!$Q:$Q,'Week 5 - Making'!$A:$A,Personnel!$A23,'Week 5 - Making'!$L:$L,Personnel!BF$10)</f>
        <v>0</v>
      </c>
      <c r="BG23" s="116">
        <f>SUMIFS('Week 5 - Making'!$Q:$Q,'Week 5 - Making'!$A:$A,Personnel!$A23,'Week 5 - Making'!$L:$L,Personnel!BG$10)</f>
        <v>0</v>
      </c>
      <c r="BH23" s="116">
        <f>SUMIFS('Week 5 - Making'!$Q:$Q,'Week 5 - Making'!$A:$A,Personnel!$A23,'Week 5 - Making'!$L:$L,Personnel!BH$10)</f>
        <v>0</v>
      </c>
      <c r="BI23" s="116">
        <f t="shared" si="16"/>
        <v>0</v>
      </c>
      <c r="BJ23" s="116" t="str">
        <f t="shared" si="17"/>
        <v/>
      </c>
      <c r="BK23" s="401">
        <f t="shared" si="18"/>
        <v>0</v>
      </c>
      <c r="BL23" s="401">
        <f t="shared" si="19"/>
        <v>0</v>
      </c>
      <c r="BM23" s="401">
        <f t="shared" si="20"/>
        <v>0</v>
      </c>
      <c r="BN23" s="401">
        <f t="shared" si="21"/>
        <v>0</v>
      </c>
      <c r="BO23" s="401">
        <f t="shared" si="22"/>
        <v>0</v>
      </c>
    </row>
    <row r="24" ht="14.25" customHeight="1">
      <c r="A24" s="7" t="s">
        <v>74</v>
      </c>
      <c r="B24" s="340"/>
      <c r="C24" s="348">
        <f t="shared" ref="C24:J24" si="44">M24+W24+AG24+AQ24+BA24</f>
        <v>61.2</v>
      </c>
      <c r="D24" s="116">
        <f t="shared" si="44"/>
        <v>777.86</v>
      </c>
      <c r="E24" s="116">
        <f t="shared" si="44"/>
        <v>-28.6</v>
      </c>
      <c r="F24" s="116">
        <f t="shared" si="44"/>
        <v>0.67</v>
      </c>
      <c r="G24" s="116">
        <f t="shared" si="44"/>
        <v>2.05</v>
      </c>
      <c r="H24" s="116">
        <f t="shared" si="44"/>
        <v>92.07</v>
      </c>
      <c r="I24" s="116">
        <f t="shared" si="44"/>
        <v>0</v>
      </c>
      <c r="J24" s="116">
        <f t="shared" si="44"/>
        <v>0</v>
      </c>
      <c r="K24" s="116">
        <f t="shared" si="4"/>
        <v>844.05</v>
      </c>
      <c r="L24" s="116">
        <f t="shared" si="5"/>
        <v>13.79</v>
      </c>
      <c r="M24" s="399">
        <f>round(SUMIF('Week 1 - Making'!$A:$A,Personnel!$A24,'Week 1 - Making'!$H:$H),6)</f>
        <v>34.5</v>
      </c>
      <c r="N24" s="400">
        <f>ROUNDUP(M24*$B$2,2)</f>
        <v>438.5</v>
      </c>
      <c r="O24" s="116">
        <f>SUMIFS('Week 1 - Making'!$Q:$Q,'Week 1 - Making'!$A:$A,Personnel!$A24,'Week 1 - Making'!$L:$L,Personnel!$O$10)</f>
        <v>0</v>
      </c>
      <c r="P24" s="400">
        <f>SUMIFS('Week 1 - Making'!$Q:$Q,'Week 1 - Making'!$A:$A,Personnel!$A24,'Week 1 - Making'!$L:$L,Personnel!$P$10)</f>
        <v>0.67</v>
      </c>
      <c r="Q24" s="116">
        <f>SUMIFS('Week 1 - Making'!$Q:$Q,'Week 1 - Making'!$A:$A,Personnel!$A24,'Week 1 - Making'!$L:$L,Personnel!$Q$10)</f>
        <v>0</v>
      </c>
      <c r="R24" s="400">
        <f>SUMIFS('Week 1 - Making'!$Q:$Q,'Week 1 - Making'!$A:$A,Personnel!$A24,'Week 1 - Making'!$L:$L,Personnel!$R$10)</f>
        <v>64.2</v>
      </c>
      <c r="S24" s="116">
        <f>SUMIFS('Week 1 - Making'!$Q:$Q,'Week 1 - Making'!$A:$A,Personnel!$A24,'Week 1 - Making'!$L:$L,Personnel!$S$10)</f>
        <v>0</v>
      </c>
      <c r="T24" s="116">
        <f>SUMIFS('Week 1 - Making'!$Q:$Q,'Week 1 - Making'!$A:$A,Personnel!$A24,'Week 1 - Making'!$L:$L,Personnel!T$10)</f>
        <v>0</v>
      </c>
      <c r="U24" s="116">
        <f t="shared" si="6"/>
        <v>503.37</v>
      </c>
      <c r="V24" s="116">
        <f t="shared" si="7"/>
        <v>14.59</v>
      </c>
      <c r="W24" s="399">
        <f>round(SUMIF('Week 2 - Making'!$A:$A,Personnel!$A24,'Week 2 - Making'!$H:$H),6)-X8</f>
        <v>26.7</v>
      </c>
      <c r="X24" s="116">
        <f t="shared" ref="X24:X25" si="46">ROUNDUP(W24*$B$2,2)</f>
        <v>339.36</v>
      </c>
      <c r="Y24" s="116">
        <f>SUMIFS('Week 2 - Making'!$Q:$Q,'Week 2 - Making'!$A:$A,Personnel!$A24,'Week 2 - Making'!$L:$L,Personnel!Y$10)</f>
        <v>-28.6</v>
      </c>
      <c r="Z24" s="116">
        <f>SUMIFS('Week 2 - Making'!$Q:$Q,'Week 2 - Making'!$A:$A,Personnel!$A24,'Week 2 - Making'!$L:$L,Personnel!Z$10)</f>
        <v>0</v>
      </c>
      <c r="AA24" s="116">
        <f>SUMIFS('Week 2 - Making'!$Q:$Q,'Week 2 - Making'!$A:$A,Personnel!$A24,'Week 2 - Making'!$L:$L,Personnel!AA$10)</f>
        <v>2.05</v>
      </c>
      <c r="AB24" s="116">
        <f>SUMIFS('Week 2 - Making'!$Q:$Q,'Week 2 - Making'!$A:$A,Personnel!$A24,'Week 2 - Making'!$L:$L,Personnel!AB$10)</f>
        <v>27.87</v>
      </c>
      <c r="AC24" s="116">
        <f>SUMIFS('Week 2 - Making'!$Q:$Q,'Week 2 - Making'!$A:$A,Personnel!$A24,'Week 2 - Making'!$L:$L,Personnel!AC$10)</f>
        <v>0</v>
      </c>
      <c r="AD24" s="116">
        <f>SUMIFS('Week 2 - Making'!$Q:$Q,'Week 2 - Making'!$A:$A,Personnel!$A24,'Week 2 - Making'!$L:$L,Personnel!AD$10)</f>
        <v>0</v>
      </c>
      <c r="AE24" s="116">
        <f t="shared" si="8"/>
        <v>340.68</v>
      </c>
      <c r="AF24" s="116">
        <f t="shared" si="9"/>
        <v>12.76</v>
      </c>
      <c r="AG24" s="399">
        <f>round(SUMIF('Week 3 - Making'!$A:$A,Personnel!$A24,'Week 3 - Making'!$H:$H),6)-AH8</f>
        <v>0</v>
      </c>
      <c r="AH24" s="116">
        <f t="shared" ref="AH24:AH25" si="47">ROUNDUP(AG24*$B$2,2)</f>
        <v>0</v>
      </c>
      <c r="AI24" s="116">
        <f>SUMIFS('Week 3 - Making'!$Q:$Q,'Week 3 - Making'!$A:$A,Personnel!$A24,'Week 3 - Making'!$L:$L,Personnel!AI$10)</f>
        <v>0</v>
      </c>
      <c r="AJ24" s="116">
        <f>SUMIFS('Week 3 - Making'!$Q:$Q,'Week 3 - Making'!$A:$A,Personnel!$A24,'Week 3 - Making'!$L:$L,Personnel!AJ$10)</f>
        <v>0</v>
      </c>
      <c r="AK24" s="116">
        <f>SUMIFS('Week 3 - Making'!$Q:$Q,'Week 3 - Making'!$A:$A,Personnel!$A24,'Week 3 - Making'!$L:$L,Personnel!AK$10)</f>
        <v>0</v>
      </c>
      <c r="AL24" s="116">
        <f>SUMIFS('Week 3 - Making'!$Q:$Q,'Week 3 - Making'!$A:$A,Personnel!$A24,'Week 3 - Making'!$L:$L,Personnel!AL$10)</f>
        <v>0</v>
      </c>
      <c r="AM24" s="116">
        <f>SUMIFS('Week 3 - Making'!$Q:$Q,'Week 3 - Making'!$A:$A,Personnel!$A24,'Week 3 - Making'!$L:$L,Personnel!AM$10)</f>
        <v>0</v>
      </c>
      <c r="AN24" s="116">
        <f>SUMIFS('Week 3 - Making'!$Q:$Q,'Week 3 - Making'!$A:$A,Personnel!$A24,'Week 3 - Making'!$L:$L,Personnel!AN$10)</f>
        <v>0</v>
      </c>
      <c r="AO24" s="116">
        <f t="shared" si="11"/>
        <v>0</v>
      </c>
      <c r="AP24" s="116" t="str">
        <f t="shared" si="12"/>
        <v/>
      </c>
      <c r="AQ24" s="399">
        <f>round(SUMIF('Week 4 - Making'!$A:$A,Personnel!$A24,'Week 4 - Making'!$H:$H),6)-AR8</f>
        <v>0</v>
      </c>
      <c r="AR24" s="116">
        <f>roundup(AQ24*$B$2,2)</f>
        <v>0</v>
      </c>
      <c r="AS24" s="116">
        <f>round(SUMIFS('Week 4 - Making'!$Q:$Q,'Week 4 - Making'!$A:$A,Personnel!$A24,'Week 4 - Making'!$L:$L,Personnel!AS$10),0)</f>
        <v>0</v>
      </c>
      <c r="AT24" s="116">
        <f>SUMIFS('Week 4 - Making'!$Q:$Q,'Week 4 - Making'!$A:$A,Personnel!$A24,'Week 4 - Making'!$L:$L,Personnel!AT$10)</f>
        <v>0</v>
      </c>
      <c r="AU24" s="116">
        <f>SUMIFS('Week 4 - Making'!$Q:$Q,'Week 4 - Making'!$A:$A,Personnel!$A24,'Week 4 - Making'!$L:$L,Personnel!AU$10)</f>
        <v>0</v>
      </c>
      <c r="AV24" s="116">
        <f>ROUNDDOWN(SUMIFS('Week 4 - Making'!$Q:$Q,'Week 4 - Making'!$A:$A,Personnel!$A24,'Week 4 - Making'!$L:$L,Personnel!AV$10),2)</f>
        <v>0</v>
      </c>
      <c r="AW24" s="116">
        <f>SUMIFS('Week 4 - Making'!$Q:$Q,'Week 4 - Making'!$A:$A,Personnel!$A24,'Week 4 - Making'!$L:$L,Personnel!AW$10)</f>
        <v>0</v>
      </c>
      <c r="AX24" s="116">
        <f>SUMIFS('Week 4 - Making'!$Q:$Q,'Week 4 - Making'!$A:$A,Personnel!$A24,'Week 4 - Making'!$L:$L,Personnel!AX$10)</f>
        <v>0</v>
      </c>
      <c r="AY24" s="116">
        <f t="shared" si="43"/>
        <v>0</v>
      </c>
      <c r="AZ24" s="116" t="str">
        <f t="shared" si="14"/>
        <v/>
      </c>
      <c r="BA24" s="399">
        <f>round(SUMIF('Week 5 - Making'!$A:$A,Personnel!$A24,'Week 5 - Making'!$H:$H),6)</f>
        <v>0</v>
      </c>
      <c r="BB24" s="116">
        <f t="shared" si="15"/>
        <v>0</v>
      </c>
      <c r="BC24" s="116">
        <f>SUMIFS('Week 5 - Making'!$Q:$Q,'Week 5 - Making'!$A:$A,Personnel!$A24,'Week 5 - Making'!$L:$L,Personnel!BC$10)</f>
        <v>0</v>
      </c>
      <c r="BD24" s="116">
        <f>SUMIFS('Week 5 - Making'!$Q:$Q,'Week 5 - Making'!$A:$A,Personnel!$A24,'Week 5 - Making'!$L:$L,Personnel!BD$10)</f>
        <v>0</v>
      </c>
      <c r="BE24" s="116">
        <f>SUMIFS('Week 5 - Making'!$Q:$Q,'Week 5 - Making'!$A:$A,Personnel!$A24,'Week 5 - Making'!$L:$L,Personnel!BE$10)</f>
        <v>0</v>
      </c>
      <c r="BF24" s="116">
        <f>SUMIFS('Week 5 - Making'!$Q:$Q,'Week 5 - Making'!$A:$A,Personnel!$A24,'Week 5 - Making'!$L:$L,Personnel!BF$10)</f>
        <v>0</v>
      </c>
      <c r="BG24" s="116">
        <f>SUMIFS('Week 5 - Making'!$Q:$Q,'Week 5 - Making'!$A:$A,Personnel!$A24,'Week 5 - Making'!$L:$L,Personnel!BG$10)</f>
        <v>0</v>
      </c>
      <c r="BH24" s="116">
        <f>SUMIFS('Week 5 - Making'!$Q:$Q,'Week 5 - Making'!$A:$A,Personnel!$A24,'Week 5 - Making'!$L:$L,Personnel!BH$10)</f>
        <v>0</v>
      </c>
      <c r="BI24" s="116">
        <f t="shared" si="16"/>
        <v>0</v>
      </c>
      <c r="BJ24" s="116" t="str">
        <f t="shared" si="17"/>
        <v/>
      </c>
      <c r="BK24" s="401">
        <f t="shared" si="18"/>
        <v>0</v>
      </c>
      <c r="BL24" s="401">
        <f t="shared" si="19"/>
        <v>0</v>
      </c>
      <c r="BM24" s="401">
        <f t="shared" si="20"/>
        <v>0</v>
      </c>
      <c r="BN24" s="401">
        <f t="shared" si="21"/>
        <v>0</v>
      </c>
      <c r="BO24" s="401">
        <f t="shared" si="22"/>
        <v>0</v>
      </c>
    </row>
    <row r="25" ht="14.25" customHeight="1">
      <c r="A25" s="7" t="s">
        <v>75</v>
      </c>
      <c r="B25" s="340" t="s">
        <v>1364</v>
      </c>
      <c r="C25" s="348">
        <f t="shared" ref="C25:J25" si="45">M25+W25+AG25+AQ25+BA25</f>
        <v>0</v>
      </c>
      <c r="D25" s="116">
        <f t="shared" si="45"/>
        <v>0</v>
      </c>
      <c r="E25" s="116">
        <f t="shared" si="45"/>
        <v>0</v>
      </c>
      <c r="F25" s="116">
        <f t="shared" si="45"/>
        <v>0</v>
      </c>
      <c r="G25" s="116">
        <f t="shared" si="45"/>
        <v>0</v>
      </c>
      <c r="H25" s="116">
        <f t="shared" si="45"/>
        <v>0</v>
      </c>
      <c r="I25" s="116">
        <f t="shared" si="45"/>
        <v>0</v>
      </c>
      <c r="J25" s="116">
        <f t="shared" si="45"/>
        <v>0</v>
      </c>
      <c r="K25" s="116">
        <f t="shared" si="4"/>
        <v>0</v>
      </c>
      <c r="L25" s="116" t="str">
        <f t="shared" si="5"/>
        <v/>
      </c>
      <c r="M25" s="399">
        <f>round(SUMIF('Week 1 - Making'!$A:$A,Personnel!$A25,'Week 1 - Making'!$H:$H),6)</f>
        <v>0</v>
      </c>
      <c r="N25" s="116">
        <f>round(M25*$B$2,2)</f>
        <v>0</v>
      </c>
      <c r="O25" s="116">
        <f>SUMIFS('Week 1 - Making'!$Q:$Q,'Week 1 - Making'!$A:$A,Personnel!$A25,'Week 1 - Making'!$L:$L,Personnel!$O$10)</f>
        <v>0</v>
      </c>
      <c r="P25" s="116">
        <f>SUMIFS('Week 1 - Making'!$Q:$Q,'Week 1 - Making'!$A:$A,Personnel!$A25,'Week 1 - Making'!$L:$L,Personnel!$P$10)</f>
        <v>0</v>
      </c>
      <c r="Q25" s="116">
        <f>SUMIFS('Week 1 - Making'!$Q:$Q,'Week 1 - Making'!$A:$A,Personnel!$A25,'Week 1 - Making'!$L:$L,Personnel!$Q$10)</f>
        <v>0</v>
      </c>
      <c r="R25" s="116">
        <f>SUMIFS('Week 1 - Making'!$Q:$Q,'Week 1 - Making'!$A:$A,Personnel!$A25,'Week 1 - Making'!$L:$L,Personnel!$R$10)</f>
        <v>0</v>
      </c>
      <c r="S25" s="116">
        <f>SUMIFS('Week 1 - Making'!$Q:$Q,'Week 1 - Making'!$A:$A,Personnel!$A25,'Week 1 - Making'!$L:$L,Personnel!$S$10)</f>
        <v>0</v>
      </c>
      <c r="T25" s="116">
        <f>SUMIFS('Week 1 - Making'!$Q:$Q,'Week 1 - Making'!$A:$A,Personnel!$A25,'Week 1 - Making'!$L:$L,Personnel!T$10)</f>
        <v>0</v>
      </c>
      <c r="U25" s="116">
        <f t="shared" si="6"/>
        <v>0</v>
      </c>
      <c r="V25" s="116" t="str">
        <f t="shared" si="7"/>
        <v/>
      </c>
      <c r="W25" s="399">
        <f>round(SUMIF('Week 2 - Making'!$A:$A,Personnel!$A25,'Week 2 - Making'!$H:$H),6)-X8</f>
        <v>0</v>
      </c>
      <c r="X25" s="116">
        <f t="shared" si="46"/>
        <v>0</v>
      </c>
      <c r="Y25" s="116">
        <f>SUMIFS('Week 2 - Making'!$Q:$Q,'Week 2 - Making'!$A:$A,Personnel!$A25,'Week 2 - Making'!$L:$L,Personnel!Y$10)</f>
        <v>0</v>
      </c>
      <c r="Z25" s="116">
        <f>SUMIFS('Week 2 - Making'!$Q:$Q,'Week 2 - Making'!$A:$A,Personnel!$A25,'Week 2 - Making'!$L:$L,Personnel!Z$10)</f>
        <v>0</v>
      </c>
      <c r="AA25" s="116">
        <f>SUMIFS('Week 2 - Making'!$Q:$Q,'Week 2 - Making'!$A:$A,Personnel!$A25,'Week 2 - Making'!$L:$L,Personnel!AA$10)</f>
        <v>0</v>
      </c>
      <c r="AB25" s="116">
        <f>SUMIFS('Week 2 - Making'!$Q:$Q,'Week 2 - Making'!$A:$A,Personnel!$A25,'Week 2 - Making'!$L:$L,Personnel!AB$10)</f>
        <v>0</v>
      </c>
      <c r="AC25" s="116">
        <f>SUMIFS('Week 2 - Making'!$Q:$Q,'Week 2 - Making'!$A:$A,Personnel!$A25,'Week 2 - Making'!$L:$L,Personnel!AC$10)</f>
        <v>0</v>
      </c>
      <c r="AD25" s="116">
        <f>SUMIFS('Week 2 - Making'!$Q:$Q,'Week 2 - Making'!$A:$A,Personnel!$A25,'Week 2 - Making'!$L:$L,Personnel!AD$10)</f>
        <v>0</v>
      </c>
      <c r="AE25" s="116">
        <f t="shared" si="8"/>
        <v>0</v>
      </c>
      <c r="AF25" s="116" t="str">
        <f t="shared" si="9"/>
        <v/>
      </c>
      <c r="AG25" s="399">
        <f>round(SUMIF('Week 3 - Making'!$A:$A,Personnel!$A25,'Week 3 - Making'!$H:$H),6)-AH8</f>
        <v>0</v>
      </c>
      <c r="AH25" s="116">
        <f t="shared" si="47"/>
        <v>0</v>
      </c>
      <c r="AI25" s="116">
        <f>SUMIFS('Week 3 - Making'!$Q:$Q,'Week 3 - Making'!$A:$A,Personnel!$A25,'Week 3 - Making'!$L:$L,Personnel!AI$10)</f>
        <v>0</v>
      </c>
      <c r="AJ25" s="116">
        <f>round(SUMIFS('Week 3 - Making'!$Q:$Q,'Week 3 - Making'!$A:$A,Personnel!$A25,'Week 3 - Making'!$L:$L,Personnel!AJ$10),2)</f>
        <v>0</v>
      </c>
      <c r="AK25" s="116">
        <f>SUMIFS('Week 3 - Making'!$Q:$Q,'Week 3 - Making'!$A:$A,Personnel!$A25,'Week 3 - Making'!$L:$L,Personnel!AK$10)</f>
        <v>0</v>
      </c>
      <c r="AL25" s="116">
        <f>round(SUMIFS('Week 3 - Making'!$Q:$Q,'Week 3 - Making'!$A:$A,Personnel!$A25,'Week 3 - Making'!$L:$L,Personnel!AL$10),2)</f>
        <v>0</v>
      </c>
      <c r="AM25" s="116">
        <f>SUMIFS('Week 3 - Making'!$Q:$Q,'Week 3 - Making'!$A:$A,Personnel!$A25,'Week 3 - Making'!$L:$L,Personnel!AM$10)</f>
        <v>0</v>
      </c>
      <c r="AN25" s="116">
        <f>SUMIFS('Week 3 - Making'!$Q:$Q,'Week 3 - Making'!$A:$A,Personnel!$A25,'Week 3 - Making'!$L:$L,Personnel!AN$10)</f>
        <v>0</v>
      </c>
      <c r="AO25" s="116">
        <f t="shared" si="11"/>
        <v>0</v>
      </c>
      <c r="AP25" s="116" t="str">
        <f t="shared" si="12"/>
        <v/>
      </c>
      <c r="AQ25" s="399">
        <f>round(SUMIF('Week 4 - Making'!$A:$A,Personnel!$A25,'Week 4 - Making'!$H:$H),6)</f>
        <v>0</v>
      </c>
      <c r="AR25" s="116">
        <f>AQ25*$B$2</f>
        <v>0</v>
      </c>
      <c r="AS25" s="116">
        <f>round(SUMIFS('Week 4 - Making'!$Q:$Q,'Week 4 - Making'!$A:$A,Personnel!$A25,'Week 4 - Making'!$L:$L,Personnel!AS$10),0)</f>
        <v>0</v>
      </c>
      <c r="AT25" s="116">
        <f>SUMIFS('Week 4 - Making'!$Q:$Q,'Week 4 - Making'!$A:$A,Personnel!$A25,'Week 4 - Making'!$L:$L,Personnel!AT$10)</f>
        <v>0</v>
      </c>
      <c r="AU25" s="116">
        <f>SUMIFS('Week 4 - Making'!$Q:$Q,'Week 4 - Making'!$A:$A,Personnel!$A25,'Week 4 - Making'!$L:$L,Personnel!AU$10)</f>
        <v>0</v>
      </c>
      <c r="AV25" s="116">
        <f>SUMIFS('Week 4 - Making'!$Q:$Q,'Week 4 - Making'!$A:$A,Personnel!$A25,'Week 4 - Making'!$L:$L,Personnel!AV$10)</f>
        <v>0</v>
      </c>
      <c r="AW25" s="116">
        <f>SUMIFS('Week 4 - Making'!$Q:$Q,'Week 4 - Making'!$A:$A,Personnel!$A25,'Week 4 - Making'!$L:$L,Personnel!AW$10)</f>
        <v>0</v>
      </c>
      <c r="AX25" s="116">
        <f>SUMIFS('Week 4 - Making'!$Q:$Q,'Week 4 - Making'!$A:$A,Personnel!$A25,'Week 4 - Making'!$L:$L,Personnel!AX$10)</f>
        <v>0</v>
      </c>
      <c r="AY25" s="116">
        <f t="shared" si="43"/>
        <v>0</v>
      </c>
      <c r="AZ25" s="426" t="str">
        <f t="shared" si="14"/>
        <v/>
      </c>
      <c r="BA25" s="399">
        <f>round(SUMIF('Week 5 - Making'!$A:$A,Personnel!$A25,'Week 5 - Making'!$H:$H),6)</f>
        <v>0</v>
      </c>
      <c r="BB25" s="116">
        <f t="shared" si="15"/>
        <v>0</v>
      </c>
      <c r="BC25" s="116">
        <f>SUMIFS('Week 5 - Making'!$Q:$Q,'Week 5 - Making'!$A:$A,Personnel!$A25,'Week 5 - Making'!$L:$L,Personnel!BC$10)</f>
        <v>0</v>
      </c>
      <c r="BD25" s="116">
        <f>SUMIFS('Week 5 - Making'!$Q:$Q,'Week 5 - Making'!$A:$A,Personnel!$A25,'Week 5 - Making'!$L:$L,Personnel!BD$10)</f>
        <v>0</v>
      </c>
      <c r="BE25" s="116">
        <f>SUMIFS('Week 5 - Making'!$Q:$Q,'Week 5 - Making'!$A:$A,Personnel!$A25,'Week 5 - Making'!$L:$L,Personnel!BE$10)</f>
        <v>0</v>
      </c>
      <c r="BF25" s="116">
        <f>SUMIFS('Week 5 - Making'!$Q:$Q,'Week 5 - Making'!$A:$A,Personnel!$A25,'Week 5 - Making'!$L:$L,Personnel!BF$10)</f>
        <v>0</v>
      </c>
      <c r="BG25" s="116">
        <f>SUMIFS('Week 5 - Making'!$Q:$Q,'Week 5 - Making'!$A:$A,Personnel!$A25,'Week 5 - Making'!$L:$L,Personnel!BG$10)</f>
        <v>0</v>
      </c>
      <c r="BH25" s="116">
        <f>SUMIFS('Week 5 - Making'!$Q:$Q,'Week 5 - Making'!$A:$A,Personnel!$A25,'Week 5 - Making'!$L:$L,Personnel!BH$10)</f>
        <v>0</v>
      </c>
      <c r="BI25" s="116">
        <f t="shared" si="16"/>
        <v>0</v>
      </c>
      <c r="BJ25" s="116" t="str">
        <f t="shared" si="17"/>
        <v/>
      </c>
      <c r="BK25" s="401">
        <f t="shared" si="18"/>
        <v>0</v>
      </c>
      <c r="BL25" s="401">
        <f t="shared" si="19"/>
        <v>0</v>
      </c>
      <c r="BM25" s="401">
        <f t="shared" si="20"/>
        <v>0</v>
      </c>
      <c r="BN25" s="401">
        <f t="shared" si="21"/>
        <v>0</v>
      </c>
      <c r="BO25" s="401">
        <f t="shared" si="22"/>
        <v>0</v>
      </c>
    </row>
    <row r="26" ht="14.25" customHeight="1">
      <c r="A26" s="7" t="s">
        <v>76</v>
      </c>
      <c r="B26" s="263"/>
      <c r="C26" s="348">
        <f t="shared" ref="C26:J26" si="48">M26+W26+AG26+AQ26+BA26</f>
        <v>51.8</v>
      </c>
      <c r="D26" s="116">
        <f t="shared" si="48"/>
        <v>658.3763249</v>
      </c>
      <c r="E26" s="116">
        <f t="shared" si="48"/>
        <v>0</v>
      </c>
      <c r="F26" s="116">
        <f t="shared" si="48"/>
        <v>0.47</v>
      </c>
      <c r="G26" s="116">
        <f t="shared" si="48"/>
        <v>22.56</v>
      </c>
      <c r="H26" s="116">
        <f t="shared" si="48"/>
        <v>31.02</v>
      </c>
      <c r="I26" s="116">
        <f t="shared" si="48"/>
        <v>0</v>
      </c>
      <c r="J26" s="116">
        <f t="shared" si="48"/>
        <v>0</v>
      </c>
      <c r="K26" s="116">
        <f t="shared" si="4"/>
        <v>712.4263249</v>
      </c>
      <c r="M26" s="399">
        <f>round(SUMIF('Week 1 - Making'!$A:$A,Personnel!$A26,'Week 1 - Making'!$H:$H),6)</f>
        <v>36.833334</v>
      </c>
      <c r="N26" s="400">
        <f>ROUND(M26*$B$2,2)</f>
        <v>468.15</v>
      </c>
      <c r="O26" s="116">
        <f>SUMIFS('Week 1 - Making'!$Q:$Q,'Week 1 - Making'!$A:$A,Personnel!$A26,'Week 1 - Making'!$L:$L,Personnel!$O$10)</f>
        <v>0</v>
      </c>
      <c r="P26" s="400">
        <f>SUMIFS('Week 1 - Making'!$Q:$Q,'Week 1 - Making'!$A:$A,Personnel!$A26,'Week 1 - Making'!$L:$L,Personnel!$P$10)</f>
        <v>0.47</v>
      </c>
      <c r="Q26" s="400">
        <f>SUMIFS('Week 1 - Making'!$Q:$Q,'Week 1 - Making'!$A:$A,Personnel!$A26,'Week 1 - Making'!$L:$L,Personnel!$Q$10)</f>
        <v>18.71</v>
      </c>
      <c r="R26" s="400">
        <f>SUMIFS('Week 1 - Making'!$Q:$Q,'Week 1 - Making'!$A:$A,Personnel!$A26,'Week 1 - Making'!$L:$L,Personnel!$R$10)</f>
        <v>16.98</v>
      </c>
      <c r="S26" s="116">
        <f>SUMIFS('Week 1 - Making'!$Q:$Q,'Week 1 - Making'!$A:$A,Personnel!$A26,'Week 1 - Making'!$L:$L,Personnel!$S$10)</f>
        <v>0</v>
      </c>
      <c r="T26" s="116">
        <f>SUMIFS('Week 1 - Making'!$Q:$Q,'Week 1 - Making'!$A:$A,Personnel!$A26,'Week 1 - Making'!$L:$L,Personnel!T$10)</f>
        <v>0</v>
      </c>
      <c r="U26" s="116">
        <f t="shared" si="6"/>
        <v>504.31</v>
      </c>
      <c r="V26" s="116">
        <f t="shared" si="7"/>
        <v>13.69</v>
      </c>
      <c r="W26" s="399">
        <f>round(SUMIF('Week 2 - Making'!$A:$A,Personnel!$A26,'Week 2 - Making'!$H:$H),6)</f>
        <v>14.966666</v>
      </c>
      <c r="X26" s="116">
        <f t="shared" ref="X26:X32" si="50">W26*$B$2</f>
        <v>190.2263249</v>
      </c>
      <c r="Y26" s="116">
        <f>SUMIFS('Week 2 - Making'!$Q:$Q,'Week 2 - Making'!$A:$A,Personnel!$A26,'Week 2 - Making'!$L:$L,Personnel!Y$10)</f>
        <v>0</v>
      </c>
      <c r="Z26" s="116">
        <f>SUMIFS('Week 2 - Making'!$Q:$Q,'Week 2 - Making'!$A:$A,Personnel!$A26,'Week 2 - Making'!$L:$L,Personnel!Z$10)</f>
        <v>0</v>
      </c>
      <c r="AA26" s="116">
        <f>SUMIFS('Week 2 - Making'!$Q:$Q,'Week 2 - Making'!$A:$A,Personnel!$A26,'Week 2 - Making'!$L:$L,Personnel!AA$10)</f>
        <v>3.85</v>
      </c>
      <c r="AB26" s="116">
        <f>SUMIFS('Week 2 - Making'!$Q:$Q,'Week 2 - Making'!$A:$A,Personnel!$A26,'Week 2 - Making'!$L:$L,Personnel!AB$10)</f>
        <v>14.04</v>
      </c>
      <c r="AC26" s="116">
        <f>SUMIFS('Week 2 - Making'!$Q:$Q,'Week 2 - Making'!$A:$A,Personnel!$A26,'Week 2 - Making'!$L:$L,Personnel!AC$10)</f>
        <v>0</v>
      </c>
      <c r="AD26" s="116">
        <f>SUMIFS('Week 2 - Making'!$Q:$Q,'Week 2 - Making'!$A:$A,Personnel!$A26,'Week 2 - Making'!$L:$L,Personnel!AD$10)</f>
        <v>0</v>
      </c>
      <c r="AE26" s="116">
        <f t="shared" si="8"/>
        <v>208.1163249</v>
      </c>
      <c r="AF26" s="116">
        <f t="shared" si="9"/>
        <v>13.91</v>
      </c>
      <c r="AG26" s="399">
        <f>round(SUMIF('Week 3 - Making'!$A:$A,Personnel!$A26,'Week 3 - Making'!$H:$H),6)</f>
        <v>0</v>
      </c>
      <c r="AH26" s="116">
        <f t="shared" ref="AH26:AH32" si="51">AG26*$B$2</f>
        <v>0</v>
      </c>
      <c r="AI26" s="116">
        <f>SUMIFS('Week 3 - Making'!$Q:$Q,'Week 3 - Making'!$A:$A,Personnel!$A26,'Week 3 - Making'!$L:$L,Personnel!AI$10)</f>
        <v>0</v>
      </c>
      <c r="AJ26" s="116">
        <f>SUMIFS('Week 3 - Making'!$Q:$Q,'Week 3 - Making'!$A:$A,Personnel!$A26,'Week 3 - Making'!$L:$L,Personnel!AJ$10)</f>
        <v>0</v>
      </c>
      <c r="AK26" s="116">
        <f>SUMIFS('Week 3 - Making'!$Q:$Q,'Week 3 - Making'!$A:$A,Personnel!$A26,'Week 3 - Making'!$L:$L,Personnel!AK$10)</f>
        <v>0</v>
      </c>
      <c r="AL26" s="116">
        <f>SUMIFS('Week 3 - Making'!$Q:$Q,'Week 3 - Making'!$A:$A,Personnel!$A26,'Week 3 - Making'!$L:$L,Personnel!AL$10)</f>
        <v>0</v>
      </c>
      <c r="AM26" s="116">
        <f>SUMIFS('Week 3 - Making'!$Q:$Q,'Week 3 - Making'!$A:$A,Personnel!$A26,'Week 3 - Making'!$L:$L,Personnel!AM$10)</f>
        <v>0</v>
      </c>
      <c r="AN26" s="116">
        <f>SUMIFS('Week 3 - Making'!$Q:$Q,'Week 3 - Making'!$A:$A,Personnel!$A26,'Week 3 - Making'!$L:$L,Personnel!AN$10)</f>
        <v>0</v>
      </c>
      <c r="AO26" s="116">
        <f t="shared" si="11"/>
        <v>0</v>
      </c>
      <c r="AP26" s="116" t="str">
        <f t="shared" si="12"/>
        <v/>
      </c>
      <c r="AQ26" s="399">
        <f>round(SUMIF('Week 4 - Making'!$A:$A,Personnel!$A26,'Week 4 - Making'!$H:$H),6)</f>
        <v>0</v>
      </c>
      <c r="AR26" s="116">
        <f>ROUNDUP(AQ26*$B$2,2)</f>
        <v>0</v>
      </c>
      <c r="AS26" s="116">
        <f>round(SUMIFS('Week 4 - Making'!$Q:$Q,'Week 4 - Making'!$A:$A,Personnel!$A26,'Week 4 - Making'!$L:$L,Personnel!AS$10),0)</f>
        <v>0</v>
      </c>
      <c r="AT26" s="116">
        <f>SUMIFS('Week 4 - Making'!$Q:$Q,'Week 4 - Making'!$A:$A,Personnel!$A26,'Week 4 - Making'!$L:$L,Personnel!AT$10)</f>
        <v>0</v>
      </c>
      <c r="AU26" s="116">
        <f>SUMIFS('Week 4 - Making'!$Q:$Q,'Week 4 - Making'!$A:$A,Personnel!$A26,'Week 4 - Making'!$L:$L,Personnel!AU$10)</f>
        <v>0</v>
      </c>
      <c r="AV26" s="116">
        <f>SUMIFS('Week 4 - Making'!$Q:$Q,'Week 4 - Making'!$A:$A,Personnel!$A26,'Week 4 - Making'!$L:$L,Personnel!AV$10)</f>
        <v>0</v>
      </c>
      <c r="AW26" s="116">
        <f>SUMIFS('Week 4 - Making'!$Q:$Q,'Week 4 - Making'!$A:$A,Personnel!$A26,'Week 4 - Making'!$L:$L,Personnel!AW$10)</f>
        <v>0</v>
      </c>
      <c r="AX26" s="116">
        <f>SUMIFS('Week 4 - Making'!$Q:$Q,'Week 4 - Making'!$A:$A,Personnel!$A26,'Week 4 - Making'!$L:$L,Personnel!AX$10)</f>
        <v>0</v>
      </c>
      <c r="AY26" s="116">
        <f t="shared" si="43"/>
        <v>0</v>
      </c>
      <c r="AZ26" s="426" t="str">
        <f t="shared" si="14"/>
        <v/>
      </c>
      <c r="BA26" s="399">
        <f>round(SUMIF('Week 5 - Making'!$A:$A,Personnel!$A26,'Week 5 - Making'!$H:$H),6)</f>
        <v>0</v>
      </c>
      <c r="BB26" s="116">
        <f t="shared" si="15"/>
        <v>0</v>
      </c>
      <c r="BC26" s="116">
        <f>SUMIFS('Week 5 - Making'!$Q:$Q,'Week 5 - Making'!$A:$A,Personnel!$A26,'Week 5 - Making'!$L:$L,Personnel!BC$10)</f>
        <v>0</v>
      </c>
      <c r="BD26" s="116">
        <f>SUMIFS('Week 5 - Making'!$Q:$Q,'Week 5 - Making'!$A:$A,Personnel!$A26,'Week 5 - Making'!$L:$L,Personnel!BD$10)</f>
        <v>0</v>
      </c>
      <c r="BE26" s="116">
        <f>SUMIFS('Week 5 - Making'!$Q:$Q,'Week 5 - Making'!$A:$A,Personnel!$A26,'Week 5 - Making'!$L:$L,Personnel!BE$10)</f>
        <v>0</v>
      </c>
      <c r="BF26" s="116">
        <f>SUMIFS('Week 5 - Making'!$Q:$Q,'Week 5 - Making'!$A:$A,Personnel!$A26,'Week 5 - Making'!$L:$L,Personnel!BF$10)</f>
        <v>0</v>
      </c>
      <c r="BG26" s="116">
        <f>SUMIFS('Week 5 - Making'!$Q:$Q,'Week 5 - Making'!$A:$A,Personnel!$A26,'Week 5 - Making'!$L:$L,Personnel!BG$10)</f>
        <v>0</v>
      </c>
      <c r="BH26" s="116">
        <f>SUMIFS('Week 5 - Making'!$Q:$Q,'Week 5 - Making'!$A:$A,Personnel!$A26,'Week 5 - Making'!$L:$L,Personnel!BH$10)</f>
        <v>0</v>
      </c>
      <c r="BI26" s="116">
        <f t="shared" si="16"/>
        <v>0</v>
      </c>
      <c r="BJ26" s="116" t="str">
        <f t="shared" si="17"/>
        <v/>
      </c>
      <c r="BK26" s="401">
        <f t="shared" si="18"/>
        <v>0</v>
      </c>
      <c r="BL26" s="401">
        <f t="shared" si="19"/>
        <v>0</v>
      </c>
      <c r="BM26" s="401">
        <f t="shared" si="20"/>
        <v>0</v>
      </c>
      <c r="BN26" s="401">
        <f t="shared" si="21"/>
        <v>0</v>
      </c>
      <c r="BO26" s="401">
        <f t="shared" si="22"/>
        <v>0</v>
      </c>
    </row>
    <row r="27" ht="14.25" customHeight="1">
      <c r="B27" s="263"/>
      <c r="C27" s="348">
        <f t="shared" ref="C27:J27" si="49">M27+W27+AG27+AQ27+BA27</f>
        <v>0</v>
      </c>
      <c r="D27" s="116">
        <f t="shared" si="49"/>
        <v>0</v>
      </c>
      <c r="E27" s="116">
        <f t="shared" si="49"/>
        <v>0</v>
      </c>
      <c r="F27" s="116">
        <f t="shared" si="49"/>
        <v>0</v>
      </c>
      <c r="G27" s="116">
        <f t="shared" si="49"/>
        <v>0</v>
      </c>
      <c r="H27" s="116">
        <f t="shared" si="49"/>
        <v>0</v>
      </c>
      <c r="I27" s="116">
        <f t="shared" si="49"/>
        <v>0</v>
      </c>
      <c r="J27" s="116">
        <f t="shared" si="49"/>
        <v>0</v>
      </c>
      <c r="K27" s="116">
        <f t="shared" si="4"/>
        <v>0</v>
      </c>
      <c r="M27" s="399">
        <f>round(SUMIF('Week 1 - Making'!$A:$A,Personnel!$A27,'Week 1 - Making'!$H:$H),6)</f>
        <v>0</v>
      </c>
      <c r="N27" s="116">
        <f t="shared" ref="N27:N32" si="53">round(M27*$B$2,2)</f>
        <v>0</v>
      </c>
      <c r="O27" s="116">
        <f>SUMIFS('Week 1 - Making'!$Q:$Q,'Week 1 - Making'!$A:$A,Personnel!$A27,'Week 1 - Making'!$L:$L,Personnel!$O$10)</f>
        <v>0</v>
      </c>
      <c r="P27" s="116">
        <f>SUMIFS('Week 1 - Making'!$Q:$Q,'Week 1 - Making'!$A:$A,Personnel!$A27,'Week 1 - Making'!$L:$L,Personnel!$P$10)</f>
        <v>0</v>
      </c>
      <c r="Q27" s="116">
        <f>SUMIFS('Week 1 - Making'!$Q:$Q,'Week 1 - Making'!$A:$A,Personnel!$A27,'Week 1 - Making'!$L:$L,Personnel!$Q$10)</f>
        <v>0</v>
      </c>
      <c r="R27" s="116">
        <f>SUMIFS('Week 1 - Making'!$Q:$Q,'Week 1 - Making'!$A:$A,Personnel!$A27,'Week 1 - Making'!$L:$L,Personnel!$R$10)</f>
        <v>0</v>
      </c>
      <c r="S27" s="116">
        <f>SUMIFS('Week 1 - Making'!$Q:$Q,'Week 1 - Making'!$A:$A,Personnel!$A27,'Week 1 - Making'!$L:$L,Personnel!$S$10)</f>
        <v>0</v>
      </c>
      <c r="T27" s="116">
        <f>SUMIFS('Week 1 - Making'!$Q:$Q,'Week 1 - Making'!$A:$A,Personnel!$A27,'Week 1 - Making'!$L:$L,Personnel!T$10)</f>
        <v>0</v>
      </c>
      <c r="U27" s="116">
        <f t="shared" si="6"/>
        <v>0</v>
      </c>
      <c r="V27" s="116" t="str">
        <f t="shared" si="7"/>
        <v/>
      </c>
      <c r="W27" s="399">
        <f>round(SUMIF('Week 2 - Making'!$A:$A,Personnel!$A27,'Week 2 - Making'!$H:$H),6)</f>
        <v>0</v>
      </c>
      <c r="X27" s="116">
        <f t="shared" si="50"/>
        <v>0</v>
      </c>
      <c r="Y27" s="116">
        <f>SUMIFS('Week 2 - Making'!$Q:$Q,'Week 2 - Making'!$A:$A,Personnel!$A27,'Week 2 - Making'!$L:$L,Personnel!Y$10)</f>
        <v>0</v>
      </c>
      <c r="Z27" s="116">
        <f>SUMIFS('Week 2 - Making'!$Q:$Q,'Week 2 - Making'!$A:$A,Personnel!$A27,'Week 2 - Making'!$L:$L,Personnel!Z$10)</f>
        <v>0</v>
      </c>
      <c r="AA27" s="116">
        <f>SUMIFS('Week 2 - Making'!$Q:$Q,'Week 2 - Making'!$A:$A,Personnel!$A27,'Week 2 - Making'!$L:$L,Personnel!AA$10)</f>
        <v>0</v>
      </c>
      <c r="AB27" s="116">
        <f>SUMIFS('Week 2 - Making'!$Q:$Q,'Week 2 - Making'!$A:$A,Personnel!$A27,'Week 2 - Making'!$L:$L,Personnel!AB$10)</f>
        <v>0</v>
      </c>
      <c r="AC27" s="116">
        <f>SUMIFS('Week 2 - Making'!$Q:$Q,'Week 2 - Making'!$A:$A,Personnel!$A27,'Week 2 - Making'!$L:$L,Personnel!AC$10)</f>
        <v>0</v>
      </c>
      <c r="AD27" s="116">
        <f>SUMIFS('Week 2 - Making'!$Q:$Q,'Week 2 - Making'!$A:$A,Personnel!$A27,'Week 2 - Making'!$L:$L,Personnel!AD$10)</f>
        <v>0</v>
      </c>
      <c r="AE27" s="116">
        <f t="shared" si="8"/>
        <v>0</v>
      </c>
      <c r="AF27" s="116" t="str">
        <f t="shared" si="9"/>
        <v/>
      </c>
      <c r="AG27" s="399">
        <f>round(SUMIF('Week 3 - Making'!$A:$A,Personnel!$A27,'Week 3 - Making'!$H:$H),6)</f>
        <v>0</v>
      </c>
      <c r="AH27" s="116">
        <f t="shared" si="51"/>
        <v>0</v>
      </c>
      <c r="AI27" s="116">
        <f>SUMIFS('Week 3 - Making'!$Q:$Q,'Week 3 - Making'!$A:$A,Personnel!$A27,'Week 3 - Making'!$L:$L,Personnel!AI$10)</f>
        <v>0</v>
      </c>
      <c r="AJ27" s="116">
        <f>SUMIFS('Week 3 - Making'!$Q:$Q,'Week 3 - Making'!$A:$A,Personnel!$A27,'Week 3 - Making'!$L:$L,Personnel!AJ$10)</f>
        <v>0</v>
      </c>
      <c r="AK27" s="116">
        <f>SUMIFS('Week 3 - Making'!$Q:$Q,'Week 3 - Making'!$A:$A,Personnel!$A27,'Week 3 - Making'!$L:$L,Personnel!AK$10)</f>
        <v>0</v>
      </c>
      <c r="AL27" s="116">
        <f>SUMIFS('Week 3 - Making'!$Q:$Q,'Week 3 - Making'!$A:$A,Personnel!$A27,'Week 3 - Making'!$L:$L,Personnel!AL$10)</f>
        <v>0</v>
      </c>
      <c r="AM27" s="116">
        <f>SUMIFS('Week 3 - Making'!$Q:$Q,'Week 3 - Making'!$A:$A,Personnel!$A27,'Week 3 - Making'!$L:$L,Personnel!AM$10)</f>
        <v>0</v>
      </c>
      <c r="AN27" s="116">
        <f>SUMIFS('Week 3 - Making'!$Q:$Q,'Week 3 - Making'!$A:$A,Personnel!$A27,'Week 3 - Making'!$L:$L,Personnel!AN$10)</f>
        <v>0</v>
      </c>
      <c r="AO27" s="116">
        <f t="shared" si="11"/>
        <v>0</v>
      </c>
      <c r="AP27" s="116" t="str">
        <f t="shared" si="12"/>
        <v/>
      </c>
      <c r="AQ27" s="399">
        <f>round(SUMIF('Week 4 - Making'!$A:$A,Personnel!$A27,'Week 4 - Making'!$H:$H),6)</f>
        <v>0</v>
      </c>
      <c r="AR27" s="116">
        <f t="shared" ref="AR27:AR32" si="54">AQ27*$B$2</f>
        <v>0</v>
      </c>
      <c r="AS27" s="116">
        <f>round(SUMIFS('Week 4 - Making'!$Q:$Q,'Week 4 - Making'!$A:$A,Personnel!$A27,'Week 4 - Making'!$L:$L,Personnel!AS$10),0)</f>
        <v>0</v>
      </c>
      <c r="AT27" s="116">
        <f>SUMIFS('Week 4 - Making'!$Q:$Q,'Week 4 - Making'!$A:$A,Personnel!$A27,'Week 4 - Making'!$L:$L,Personnel!AT$10)</f>
        <v>0</v>
      </c>
      <c r="AU27" s="116">
        <f>SUMIFS('Week 4 - Making'!$Q:$Q,'Week 4 - Making'!$A:$A,Personnel!$A27,'Week 4 - Making'!$L:$L,Personnel!AU$10)</f>
        <v>0</v>
      </c>
      <c r="AV27" s="116">
        <f>SUMIFS('Week 4 - Making'!$Q:$Q,'Week 4 - Making'!$A:$A,Personnel!$A27,'Week 4 - Making'!$L:$L,Personnel!AV$10)</f>
        <v>0</v>
      </c>
      <c r="AW27" s="116">
        <f>SUMIFS('Week 4 - Making'!$Q:$Q,'Week 4 - Making'!$A:$A,Personnel!$A27,'Week 4 - Making'!$L:$L,Personnel!AW$10)</f>
        <v>0</v>
      </c>
      <c r="AX27" s="116">
        <f>SUMIFS('Week 4 - Making'!$Q:$Q,'Week 4 - Making'!$A:$A,Personnel!$A27,'Week 4 - Making'!$L:$L,Personnel!AX$10)</f>
        <v>0</v>
      </c>
      <c r="AY27" s="116">
        <f t="shared" si="43"/>
        <v>0</v>
      </c>
      <c r="AZ27" s="426" t="str">
        <f t="shared" si="14"/>
        <v/>
      </c>
      <c r="BA27" s="399">
        <f>round(SUMIF('Week 5 - Making'!$A:$A,Personnel!$A27,'Week 5 - Making'!$H:$H),6)</f>
        <v>0</v>
      </c>
      <c r="BB27" s="116">
        <f t="shared" si="15"/>
        <v>0</v>
      </c>
      <c r="BC27" s="116">
        <f>SUMIFS('Week 5 - Making'!$Q:$Q,'Week 5 - Making'!$A:$A,Personnel!$A27,'Week 5 - Making'!$L:$L,Personnel!BC$10)</f>
        <v>0</v>
      </c>
      <c r="BD27" s="116">
        <f>SUMIFS('Week 5 - Making'!$Q:$Q,'Week 5 - Making'!$A:$A,Personnel!$A27,'Week 5 - Making'!$L:$L,Personnel!BD$10)</f>
        <v>0</v>
      </c>
      <c r="BE27" s="116">
        <f>SUMIFS('Week 5 - Making'!$Q:$Q,'Week 5 - Making'!$A:$A,Personnel!$A27,'Week 5 - Making'!$L:$L,Personnel!BE$10)</f>
        <v>0</v>
      </c>
      <c r="BF27" s="116">
        <f>SUMIFS('Week 5 - Making'!$Q:$Q,'Week 5 - Making'!$A:$A,Personnel!$A27,'Week 5 - Making'!$L:$L,Personnel!BF$10)</f>
        <v>0</v>
      </c>
      <c r="BG27" s="116">
        <f>SUMIFS('Week 5 - Making'!$Q:$Q,'Week 5 - Making'!$A:$A,Personnel!$A27,'Week 5 - Making'!$L:$L,Personnel!BG$10)</f>
        <v>0</v>
      </c>
      <c r="BH27" s="116">
        <f>SUMIFS('Week 5 - Making'!$Q:$Q,'Week 5 - Making'!$A:$A,Personnel!$A27,'Week 5 - Making'!$L:$L,Personnel!BH$10)</f>
        <v>0</v>
      </c>
      <c r="BI27" s="116">
        <f t="shared" si="16"/>
        <v>0</v>
      </c>
      <c r="BJ27" s="116" t="str">
        <f t="shared" si="17"/>
        <v/>
      </c>
      <c r="BK27" s="401">
        <f t="shared" si="18"/>
        <v>0</v>
      </c>
      <c r="BL27" s="401">
        <f t="shared" si="19"/>
        <v>0</v>
      </c>
      <c r="BM27" s="401">
        <f t="shared" si="20"/>
        <v>0</v>
      </c>
      <c r="BN27" s="401">
        <f t="shared" si="21"/>
        <v>0</v>
      </c>
      <c r="BO27" s="401">
        <f t="shared" si="22"/>
        <v>0</v>
      </c>
    </row>
    <row r="28" ht="14.25" customHeight="1">
      <c r="B28" s="263"/>
      <c r="C28" s="348">
        <f t="shared" ref="C28:J28" si="52">M28+W28+AG28+AQ28+BA28</f>
        <v>0</v>
      </c>
      <c r="D28" s="116">
        <f t="shared" si="52"/>
        <v>0</v>
      </c>
      <c r="E28" s="116">
        <f t="shared" si="52"/>
        <v>0</v>
      </c>
      <c r="F28" s="116">
        <f t="shared" si="52"/>
        <v>0</v>
      </c>
      <c r="G28" s="116">
        <f t="shared" si="52"/>
        <v>0</v>
      </c>
      <c r="H28" s="116">
        <f t="shared" si="52"/>
        <v>0</v>
      </c>
      <c r="I28" s="116">
        <f t="shared" si="52"/>
        <v>0</v>
      </c>
      <c r="J28" s="116">
        <f t="shared" si="52"/>
        <v>0</v>
      </c>
      <c r="K28" s="116">
        <f t="shared" si="4"/>
        <v>0</v>
      </c>
      <c r="M28" s="399">
        <f>round(SUMIF('Week 1 - Making'!$A:$A,Personnel!$A28,'Week 1 - Making'!$H:$H),6)</f>
        <v>0</v>
      </c>
      <c r="N28" s="116">
        <f t="shared" si="53"/>
        <v>0</v>
      </c>
      <c r="O28" s="116">
        <f>SUMIFS('Week 1 - Making'!$Q:$Q,'Week 1 - Making'!$A:$A,Personnel!$A28,'Week 1 - Making'!$L:$L,Personnel!$O$10)</f>
        <v>0</v>
      </c>
      <c r="P28" s="116">
        <f>SUMIFS('Week 1 - Making'!$Q:$Q,'Week 1 - Making'!$A:$A,Personnel!$A28,'Week 1 - Making'!$L:$L,Personnel!$P$10)</f>
        <v>0</v>
      </c>
      <c r="Q28" s="116">
        <f>SUMIFS('Week 1 - Making'!$Q:$Q,'Week 1 - Making'!$A:$A,Personnel!$A28,'Week 1 - Making'!$L:$L,Personnel!$Q$10)</f>
        <v>0</v>
      </c>
      <c r="R28" s="116">
        <f>SUMIFS('Week 1 - Making'!$Q:$Q,'Week 1 - Making'!$A:$A,Personnel!$A28,'Week 1 - Making'!$L:$L,Personnel!$R$10)</f>
        <v>0</v>
      </c>
      <c r="S28" s="116">
        <f>SUMIFS('Week 1 - Making'!$Q:$Q,'Week 1 - Making'!$A:$A,Personnel!$A28,'Week 1 - Making'!$L:$L,Personnel!$S$10)</f>
        <v>0</v>
      </c>
      <c r="T28" s="116">
        <f>SUMIFS('Week 1 - Making'!$Q:$Q,'Week 1 - Making'!$A:$A,Personnel!$A28,'Week 1 - Making'!$L:$L,Personnel!T$10)</f>
        <v>0</v>
      </c>
      <c r="U28" s="116">
        <f t="shared" si="6"/>
        <v>0</v>
      </c>
      <c r="V28" s="116" t="str">
        <f t="shared" si="7"/>
        <v/>
      </c>
      <c r="W28" s="399">
        <f>round(SUMIF('Week 2 - Making'!$A:$A,Personnel!$A28,'Week 2 - Making'!$H:$H),6)</f>
        <v>0</v>
      </c>
      <c r="X28" s="116">
        <f t="shared" si="50"/>
        <v>0</v>
      </c>
      <c r="Y28" s="116">
        <f>SUMIFS('Week 2 - Making'!$Q:$Q,'Week 2 - Making'!$A:$A,Personnel!$A28,'Week 2 - Making'!$L:$L,Personnel!Y$10)</f>
        <v>0</v>
      </c>
      <c r="Z28" s="116">
        <f>SUMIFS('Week 2 - Making'!$Q:$Q,'Week 2 - Making'!$A:$A,Personnel!$A28,'Week 2 - Making'!$L:$L,Personnel!Z$10)</f>
        <v>0</v>
      </c>
      <c r="AA28" s="116">
        <f>SUMIFS('Week 2 - Making'!$Q:$Q,'Week 2 - Making'!$A:$A,Personnel!$A28,'Week 2 - Making'!$L:$L,Personnel!AA$10)</f>
        <v>0</v>
      </c>
      <c r="AB28" s="116">
        <f>SUMIFS('Week 2 - Making'!$Q:$Q,'Week 2 - Making'!$A:$A,Personnel!$A28,'Week 2 - Making'!$L:$L,Personnel!AB$10)</f>
        <v>0</v>
      </c>
      <c r="AC28" s="116">
        <f>SUMIFS('Week 2 - Making'!$Q:$Q,'Week 2 - Making'!$A:$A,Personnel!$A28,'Week 2 - Making'!$L:$L,Personnel!AC$10)</f>
        <v>0</v>
      </c>
      <c r="AD28" s="116">
        <f>SUMIFS('Week 2 - Making'!$Q:$Q,'Week 2 - Making'!$A:$A,Personnel!$A28,'Week 2 - Making'!$L:$L,Personnel!AD$10)</f>
        <v>0</v>
      </c>
      <c r="AE28" s="116">
        <f t="shared" si="8"/>
        <v>0</v>
      </c>
      <c r="AF28" s="116" t="str">
        <f t="shared" si="9"/>
        <v/>
      </c>
      <c r="AG28" s="399">
        <f>round(SUMIF('Week 3 - Making'!$A:$A,Personnel!$A28,'Week 3 - Making'!$H:$H),6)</f>
        <v>0</v>
      </c>
      <c r="AH28" s="116">
        <f t="shared" si="51"/>
        <v>0</v>
      </c>
      <c r="AI28" s="116">
        <f>SUMIFS('Week 3 - Making'!$Q:$Q,'Week 3 - Making'!$A:$A,Personnel!$A28,'Week 3 - Making'!$L:$L,Personnel!AI$10)</f>
        <v>0</v>
      </c>
      <c r="AJ28" s="116">
        <f>SUMIFS('Week 3 - Making'!$Q:$Q,'Week 3 - Making'!$A:$A,Personnel!$A28,'Week 3 - Making'!$L:$L,Personnel!AJ$10)</f>
        <v>0</v>
      </c>
      <c r="AK28" s="116">
        <f>SUMIFS('Week 3 - Making'!$Q:$Q,'Week 3 - Making'!$A:$A,Personnel!$A28,'Week 3 - Making'!$L:$L,Personnel!AK$10)</f>
        <v>0</v>
      </c>
      <c r="AL28" s="116">
        <f>SUMIFS('Week 3 - Making'!$Q:$Q,'Week 3 - Making'!$A:$A,Personnel!$A28,'Week 3 - Making'!$L:$L,Personnel!AL$10)</f>
        <v>0</v>
      </c>
      <c r="AM28" s="116">
        <f>SUMIFS('Week 3 - Making'!$Q:$Q,'Week 3 - Making'!$A:$A,Personnel!$A28,'Week 3 - Making'!$L:$L,Personnel!AM$10)</f>
        <v>0</v>
      </c>
      <c r="AN28" s="116">
        <f>SUMIFS('Week 3 - Making'!$Q:$Q,'Week 3 - Making'!$A:$A,Personnel!$A28,'Week 3 - Making'!$L:$L,Personnel!AN$10)</f>
        <v>0</v>
      </c>
      <c r="AO28" s="116">
        <f t="shared" si="11"/>
        <v>0</v>
      </c>
      <c r="AP28" s="116" t="str">
        <f t="shared" si="12"/>
        <v/>
      </c>
      <c r="AQ28" s="399">
        <f>round(SUMIF('Week 4 - Making'!$A:$A,Personnel!$A28,'Week 4 - Making'!$H:$H),6)</f>
        <v>0</v>
      </c>
      <c r="AR28" s="116">
        <f t="shared" si="54"/>
        <v>0</v>
      </c>
      <c r="AS28" s="116">
        <f>round(SUMIFS('Week 4 - Making'!$Q:$Q,'Week 4 - Making'!$A:$A,Personnel!$A28,'Week 4 - Making'!$L:$L,Personnel!AS$10),0)</f>
        <v>0</v>
      </c>
      <c r="AT28" s="116">
        <f>SUMIFS('Week 4 - Making'!$Q:$Q,'Week 4 - Making'!$A:$A,Personnel!$A28,'Week 4 - Making'!$L:$L,Personnel!AT$10)</f>
        <v>0</v>
      </c>
      <c r="AU28" s="116">
        <f>SUMIFS('Week 4 - Making'!$Q:$Q,'Week 4 - Making'!$A:$A,Personnel!$A28,'Week 4 - Making'!$L:$L,Personnel!AU$10)</f>
        <v>0</v>
      </c>
      <c r="AV28" s="116">
        <f>SUMIFS('Week 4 - Making'!$Q:$Q,'Week 4 - Making'!$A:$A,Personnel!$A28,'Week 4 - Making'!$L:$L,Personnel!AV$10)</f>
        <v>0</v>
      </c>
      <c r="AW28" s="116">
        <f>SUMIFS('Week 4 - Making'!$Q:$Q,'Week 4 - Making'!$A:$A,Personnel!$A28,'Week 4 - Making'!$L:$L,Personnel!AW$10)</f>
        <v>0</v>
      </c>
      <c r="AX28" s="116">
        <f>SUMIFS('Week 4 - Making'!$Q:$Q,'Week 4 - Making'!$A:$A,Personnel!$A28,'Week 4 - Making'!$L:$L,Personnel!AX$10)</f>
        <v>0</v>
      </c>
      <c r="AY28" s="116">
        <f t="shared" si="43"/>
        <v>0</v>
      </c>
      <c r="AZ28" s="426" t="str">
        <f t="shared" si="14"/>
        <v/>
      </c>
      <c r="BA28" s="399">
        <f>round(SUMIF('Week 5 - Making'!$A:$A,Personnel!$A28,'Week 5 - Making'!$H:$H),6)</f>
        <v>0</v>
      </c>
      <c r="BB28" s="116">
        <f t="shared" si="15"/>
        <v>0</v>
      </c>
      <c r="BC28" s="116">
        <f>SUMIFS('Week 5 - Making'!$Q:$Q,'Week 5 - Making'!$A:$A,Personnel!$A28,'Week 5 - Making'!$L:$L,Personnel!BC$10)</f>
        <v>0</v>
      </c>
      <c r="BD28" s="116">
        <f>SUMIFS('Week 5 - Making'!$Q:$Q,'Week 5 - Making'!$A:$A,Personnel!$A28,'Week 5 - Making'!$L:$L,Personnel!BD$10)</f>
        <v>0</v>
      </c>
      <c r="BE28" s="116">
        <f>SUMIFS('Week 5 - Making'!$Q:$Q,'Week 5 - Making'!$A:$A,Personnel!$A28,'Week 5 - Making'!$L:$L,Personnel!BE$10)</f>
        <v>0</v>
      </c>
      <c r="BF28" s="116">
        <f>SUMIFS('Week 5 - Making'!$Q:$Q,'Week 5 - Making'!$A:$A,Personnel!$A28,'Week 5 - Making'!$L:$L,Personnel!BF$10)</f>
        <v>0</v>
      </c>
      <c r="BG28" s="116">
        <f>SUMIFS('Week 5 - Making'!$Q:$Q,'Week 5 - Making'!$A:$A,Personnel!$A28,'Week 5 - Making'!$L:$L,Personnel!BG$10)</f>
        <v>0</v>
      </c>
      <c r="BH28" s="116">
        <f>SUMIFS('Week 5 - Making'!$Q:$Q,'Week 5 - Making'!$A:$A,Personnel!$A28,'Week 5 - Making'!$L:$L,Personnel!BH$10)</f>
        <v>0</v>
      </c>
      <c r="BI28" s="116">
        <f t="shared" si="16"/>
        <v>0</v>
      </c>
      <c r="BJ28" s="116" t="str">
        <f t="shared" si="17"/>
        <v/>
      </c>
      <c r="BK28" s="401">
        <f t="shared" si="18"/>
        <v>0</v>
      </c>
      <c r="BL28" s="401">
        <f t="shared" si="19"/>
        <v>0</v>
      </c>
      <c r="BM28" s="401">
        <f t="shared" si="20"/>
        <v>0</v>
      </c>
      <c r="BN28" s="401">
        <f t="shared" si="21"/>
        <v>0</v>
      </c>
      <c r="BO28" s="401">
        <f t="shared" si="22"/>
        <v>0</v>
      </c>
    </row>
    <row r="29" ht="14.25" customHeight="1">
      <c r="B29" s="263"/>
      <c r="C29" s="348">
        <f t="shared" ref="C29:J29" si="55">M29+W29+AG29+AQ29+BA29</f>
        <v>0</v>
      </c>
      <c r="D29" s="116">
        <f t="shared" si="55"/>
        <v>0</v>
      </c>
      <c r="E29" s="116">
        <f t="shared" si="55"/>
        <v>0</v>
      </c>
      <c r="F29" s="116">
        <f t="shared" si="55"/>
        <v>0</v>
      </c>
      <c r="G29" s="116">
        <f t="shared" si="55"/>
        <v>0</v>
      </c>
      <c r="H29" s="116">
        <f t="shared" si="55"/>
        <v>0</v>
      </c>
      <c r="I29" s="116">
        <f t="shared" si="55"/>
        <v>0</v>
      </c>
      <c r="J29" s="116">
        <f t="shared" si="55"/>
        <v>0</v>
      </c>
      <c r="K29" s="116">
        <f t="shared" si="4"/>
        <v>0</v>
      </c>
      <c r="M29" s="399">
        <f>round(SUMIF('Week 1 - Making'!$A:$A,Personnel!$A29,'Week 1 - Making'!$H:$H),6)</f>
        <v>0</v>
      </c>
      <c r="N29" s="116">
        <f t="shared" si="53"/>
        <v>0</v>
      </c>
      <c r="O29" s="116">
        <f>SUMIFS('Week 1 - Making'!$Q:$Q,'Week 1 - Making'!$A:$A,Personnel!$A29,'Week 1 - Making'!$L:$L,Personnel!$O$10)</f>
        <v>0</v>
      </c>
      <c r="P29" s="116">
        <f>SUMIFS('Week 1 - Making'!$Q:$Q,'Week 1 - Making'!$A:$A,Personnel!$A29,'Week 1 - Making'!$L:$L,Personnel!$P$10)</f>
        <v>0</v>
      </c>
      <c r="Q29" s="116">
        <f>SUMIFS('Week 1 - Making'!$Q:$Q,'Week 1 - Making'!$A:$A,Personnel!$A29,'Week 1 - Making'!$L:$L,Personnel!$Q$10)</f>
        <v>0</v>
      </c>
      <c r="R29" s="116">
        <f>SUMIFS('Week 1 - Making'!$Q:$Q,'Week 1 - Making'!$A:$A,Personnel!$A29,'Week 1 - Making'!$L:$L,Personnel!$R$10)</f>
        <v>0</v>
      </c>
      <c r="S29" s="116">
        <f>SUMIFS('Week 1 - Making'!$Q:$Q,'Week 1 - Making'!$A:$A,Personnel!$A29,'Week 1 - Making'!$L:$L,Personnel!$S$10)</f>
        <v>0</v>
      </c>
      <c r="T29" s="116">
        <f>SUMIFS('Week 1 - Making'!$Q:$Q,'Week 1 - Making'!$A:$A,Personnel!$A29,'Week 1 - Making'!$L:$L,Personnel!T$10)</f>
        <v>0</v>
      </c>
      <c r="U29" s="116">
        <f t="shared" si="6"/>
        <v>0</v>
      </c>
      <c r="V29" s="116" t="str">
        <f t="shared" si="7"/>
        <v/>
      </c>
      <c r="W29" s="399">
        <f>round(SUMIF('Week 2 - Making'!$A:$A,Personnel!$A29,'Week 2 - Making'!$H:$H),6)</f>
        <v>0</v>
      </c>
      <c r="X29" s="116">
        <f t="shared" si="50"/>
        <v>0</v>
      </c>
      <c r="Y29" s="116">
        <f>SUMIFS('Week 2 - Making'!$Q:$Q,'Week 2 - Making'!$A:$A,Personnel!$A29,'Week 2 - Making'!$L:$L,Personnel!Y$10)</f>
        <v>0</v>
      </c>
      <c r="Z29" s="116">
        <f>SUMIFS('Week 2 - Making'!$Q:$Q,'Week 2 - Making'!$A:$A,Personnel!$A29,'Week 2 - Making'!$L:$L,Personnel!Z$10)</f>
        <v>0</v>
      </c>
      <c r="AA29" s="116">
        <f>SUMIFS('Week 2 - Making'!$Q:$Q,'Week 2 - Making'!$A:$A,Personnel!$A29,'Week 2 - Making'!$L:$L,Personnel!AA$10)</f>
        <v>0</v>
      </c>
      <c r="AB29" s="116">
        <f>SUMIFS('Week 2 - Making'!$Q:$Q,'Week 2 - Making'!$A:$A,Personnel!$A29,'Week 2 - Making'!$L:$L,Personnel!AB$10)</f>
        <v>0</v>
      </c>
      <c r="AC29" s="116">
        <f>SUMIFS('Week 2 - Making'!$Q:$Q,'Week 2 - Making'!$A:$A,Personnel!$A29,'Week 2 - Making'!$L:$L,Personnel!AC$10)</f>
        <v>0</v>
      </c>
      <c r="AD29" s="116">
        <f>SUMIFS('Week 2 - Making'!$Q:$Q,'Week 2 - Making'!$A:$A,Personnel!$A29,'Week 2 - Making'!$L:$L,Personnel!AD$10)</f>
        <v>0</v>
      </c>
      <c r="AE29" s="116">
        <f t="shared" si="8"/>
        <v>0</v>
      </c>
      <c r="AF29" s="116" t="str">
        <f t="shared" si="9"/>
        <v/>
      </c>
      <c r="AG29" s="399">
        <f>round(SUMIF('Week 3 - Making'!$A:$A,Personnel!$A29,'Week 3 - Making'!$H:$H),6)</f>
        <v>0</v>
      </c>
      <c r="AH29" s="116">
        <f t="shared" si="51"/>
        <v>0</v>
      </c>
      <c r="AI29" s="116">
        <f>SUMIFS('Week 3 - Making'!$Q:$Q,'Week 3 - Making'!$A:$A,Personnel!$A29,'Week 3 - Making'!$L:$L,Personnel!AI$10)</f>
        <v>0</v>
      </c>
      <c r="AJ29" s="116">
        <f>SUMIFS('Week 3 - Making'!$Q:$Q,'Week 3 - Making'!$A:$A,Personnel!$A29,'Week 3 - Making'!$L:$L,Personnel!AJ$10)</f>
        <v>0</v>
      </c>
      <c r="AK29" s="116">
        <f>SUMIFS('Week 3 - Making'!$Q:$Q,'Week 3 - Making'!$A:$A,Personnel!$A29,'Week 3 - Making'!$L:$L,Personnel!AK$10)</f>
        <v>0</v>
      </c>
      <c r="AL29" s="116">
        <f>SUMIFS('Week 3 - Making'!$Q:$Q,'Week 3 - Making'!$A:$A,Personnel!$A29,'Week 3 - Making'!$L:$L,Personnel!AL$10)</f>
        <v>0</v>
      </c>
      <c r="AM29" s="116">
        <f>SUMIFS('Week 3 - Making'!$Q:$Q,'Week 3 - Making'!$A:$A,Personnel!$A29,'Week 3 - Making'!$L:$L,Personnel!AM$10)</f>
        <v>0</v>
      </c>
      <c r="AN29" s="116">
        <f>SUMIFS('Week 3 - Making'!$Q:$Q,'Week 3 - Making'!$A:$A,Personnel!$A29,'Week 3 - Making'!$L:$L,Personnel!AN$10)</f>
        <v>0</v>
      </c>
      <c r="AO29" s="116">
        <f t="shared" si="11"/>
        <v>0</v>
      </c>
      <c r="AP29" s="116" t="str">
        <f t="shared" si="12"/>
        <v/>
      </c>
      <c r="AQ29" s="399">
        <f>round(SUMIF('Week 4 - Making'!$A:$A,Personnel!$A29,'Week 4 - Making'!$H:$H),6)</f>
        <v>0</v>
      </c>
      <c r="AR29" s="116">
        <f t="shared" si="54"/>
        <v>0</v>
      </c>
      <c r="AS29" s="116">
        <f>round(SUMIFS('Week 4 - Making'!$Q:$Q,'Week 4 - Making'!$A:$A,Personnel!$A29,'Week 4 - Making'!$L:$L,Personnel!AS$10),0)</f>
        <v>0</v>
      </c>
      <c r="AT29" s="116">
        <f>SUMIFS('Week 4 - Making'!$Q:$Q,'Week 4 - Making'!$A:$A,Personnel!$A29,'Week 4 - Making'!$L:$L,Personnel!AT$10)</f>
        <v>0</v>
      </c>
      <c r="AU29" s="116">
        <f>SUMIFS('Week 4 - Making'!$Q:$Q,'Week 4 - Making'!$A:$A,Personnel!$A29,'Week 4 - Making'!$L:$L,Personnel!AU$10)</f>
        <v>0</v>
      </c>
      <c r="AV29" s="116">
        <f>SUMIFS('Week 4 - Making'!$Q:$Q,'Week 4 - Making'!$A:$A,Personnel!$A29,'Week 4 - Making'!$L:$L,Personnel!AV$10)</f>
        <v>0</v>
      </c>
      <c r="AW29" s="116">
        <f>SUMIFS('Week 4 - Making'!$Q:$Q,'Week 4 - Making'!$A:$A,Personnel!$A29,'Week 4 - Making'!$L:$L,Personnel!AW$10)</f>
        <v>0</v>
      </c>
      <c r="AX29" s="116">
        <f>SUMIFS('Week 4 - Making'!$Q:$Q,'Week 4 - Making'!$A:$A,Personnel!$A29,'Week 4 - Making'!$L:$L,Personnel!AX$10)</f>
        <v>0</v>
      </c>
      <c r="AY29" s="116">
        <f t="shared" si="43"/>
        <v>0</v>
      </c>
      <c r="AZ29" s="426" t="str">
        <f t="shared" si="14"/>
        <v/>
      </c>
      <c r="BA29" s="399">
        <f>round(SUMIF('Week 5 - Making'!$A:$A,Personnel!$A29,'Week 5 - Making'!$H:$H),6)</f>
        <v>0</v>
      </c>
      <c r="BB29" s="116">
        <f t="shared" si="15"/>
        <v>0</v>
      </c>
      <c r="BC29" s="116">
        <f>SUMIFS('Week 5 - Making'!$Q:$Q,'Week 5 - Making'!$A:$A,Personnel!$A29,'Week 5 - Making'!$L:$L,Personnel!BC$10)</f>
        <v>0</v>
      </c>
      <c r="BD29" s="116">
        <f>SUMIFS('Week 5 - Making'!$Q:$Q,'Week 5 - Making'!$A:$A,Personnel!$A29,'Week 5 - Making'!$L:$L,Personnel!BD$10)</f>
        <v>0</v>
      </c>
      <c r="BE29" s="116">
        <f>SUMIFS('Week 5 - Making'!$Q:$Q,'Week 5 - Making'!$A:$A,Personnel!$A29,'Week 5 - Making'!$L:$L,Personnel!BE$10)</f>
        <v>0</v>
      </c>
      <c r="BF29" s="116">
        <f>SUMIFS('Week 5 - Making'!$Q:$Q,'Week 5 - Making'!$A:$A,Personnel!$A29,'Week 5 - Making'!$L:$L,Personnel!BF$10)</f>
        <v>0</v>
      </c>
      <c r="BG29" s="116">
        <f>SUMIFS('Week 5 - Making'!$Q:$Q,'Week 5 - Making'!$A:$A,Personnel!$A29,'Week 5 - Making'!$L:$L,Personnel!BG$10)</f>
        <v>0</v>
      </c>
      <c r="BH29" s="116">
        <f>SUMIFS('Week 5 - Making'!$Q:$Q,'Week 5 - Making'!$A:$A,Personnel!$A29,'Week 5 - Making'!$L:$L,Personnel!BH$10)</f>
        <v>0</v>
      </c>
      <c r="BI29" s="116">
        <f t="shared" si="16"/>
        <v>0</v>
      </c>
      <c r="BJ29" s="116" t="str">
        <f t="shared" si="17"/>
        <v/>
      </c>
      <c r="BK29" s="401">
        <f t="shared" si="18"/>
        <v>0</v>
      </c>
      <c r="BL29" s="401">
        <f t="shared" si="19"/>
        <v>0</v>
      </c>
      <c r="BM29" s="401">
        <f t="shared" si="20"/>
        <v>0</v>
      </c>
      <c r="BN29" s="401">
        <f t="shared" si="21"/>
        <v>0</v>
      </c>
      <c r="BO29" s="401">
        <f t="shared" si="22"/>
        <v>0</v>
      </c>
    </row>
    <row r="30" ht="14.25" customHeight="1">
      <c r="B30" s="263"/>
      <c r="C30" s="348">
        <f t="shared" ref="C30:J30" si="56">M30+W30+AG30+AQ30+BA30</f>
        <v>0</v>
      </c>
      <c r="D30" s="116">
        <f t="shared" si="56"/>
        <v>0</v>
      </c>
      <c r="E30" s="116">
        <f t="shared" si="56"/>
        <v>0</v>
      </c>
      <c r="F30" s="116">
        <f t="shared" si="56"/>
        <v>0</v>
      </c>
      <c r="G30" s="116">
        <f t="shared" si="56"/>
        <v>0</v>
      </c>
      <c r="H30" s="116">
        <f t="shared" si="56"/>
        <v>0</v>
      </c>
      <c r="I30" s="116">
        <f t="shared" si="56"/>
        <v>0</v>
      </c>
      <c r="J30" s="116">
        <f t="shared" si="56"/>
        <v>0</v>
      </c>
      <c r="K30" s="116">
        <f t="shared" si="4"/>
        <v>0</v>
      </c>
      <c r="M30" s="399">
        <f>round(SUMIF('Week 1 - Making'!$A:$A,Personnel!$A30,'Week 1 - Making'!$H:$H),6)</f>
        <v>0</v>
      </c>
      <c r="N30" s="116">
        <f t="shared" si="53"/>
        <v>0</v>
      </c>
      <c r="O30" s="116">
        <f>SUMIFS('Week 1 - Making'!$Q:$Q,'Week 1 - Making'!$A:$A,Personnel!$A30,'Week 1 - Making'!$L:$L,Personnel!$O$10)</f>
        <v>0</v>
      </c>
      <c r="P30" s="116">
        <f>SUMIFS('Week 1 - Making'!$Q:$Q,'Week 1 - Making'!$A:$A,Personnel!$A30,'Week 1 - Making'!$L:$L,Personnel!$P$10)</f>
        <v>0</v>
      </c>
      <c r="Q30" s="116">
        <f>SUMIFS('Week 1 - Making'!$Q:$Q,'Week 1 - Making'!$A:$A,Personnel!$A30,'Week 1 - Making'!$L:$L,Personnel!$Q$10)</f>
        <v>0</v>
      </c>
      <c r="R30" s="116">
        <f>SUMIFS('Week 1 - Making'!$Q:$Q,'Week 1 - Making'!$A:$A,Personnel!$A30,'Week 1 - Making'!$L:$L,Personnel!$R$10)</f>
        <v>0</v>
      </c>
      <c r="S30" s="116">
        <f>SUMIFS('Week 1 - Making'!$Q:$Q,'Week 1 - Making'!$A:$A,Personnel!$A30,'Week 1 - Making'!$L:$L,Personnel!$S$10)</f>
        <v>0</v>
      </c>
      <c r="T30" s="116">
        <f>SUMIFS('Week 1 - Making'!$Q:$Q,'Week 1 - Making'!$A:$A,Personnel!$A30,'Week 1 - Making'!$L:$L,Personnel!T$10)</f>
        <v>0</v>
      </c>
      <c r="U30" s="116">
        <f t="shared" si="6"/>
        <v>0</v>
      </c>
      <c r="V30" s="116" t="str">
        <f t="shared" si="7"/>
        <v/>
      </c>
      <c r="W30" s="399">
        <f>round(SUMIF('Week 2 - Making'!$A:$A,Personnel!$A30,'Week 2 - Making'!$H:$H),6)</f>
        <v>0</v>
      </c>
      <c r="X30" s="116">
        <f t="shared" si="50"/>
        <v>0</v>
      </c>
      <c r="Y30" s="116">
        <f>SUMIFS('Week 2 - Making'!$Q:$Q,'Week 2 - Making'!$A:$A,Personnel!$A30,'Week 2 - Making'!$L:$L,Personnel!Y$10)</f>
        <v>0</v>
      </c>
      <c r="Z30" s="116">
        <f>SUMIFS('Week 2 - Making'!$Q:$Q,'Week 2 - Making'!$A:$A,Personnel!$A30,'Week 2 - Making'!$L:$L,Personnel!Z$10)</f>
        <v>0</v>
      </c>
      <c r="AA30" s="116">
        <f>SUMIFS('Week 2 - Making'!$Q:$Q,'Week 2 - Making'!$A:$A,Personnel!$A30,'Week 2 - Making'!$L:$L,Personnel!AA$10)</f>
        <v>0</v>
      </c>
      <c r="AB30" s="116">
        <f>SUMIFS('Week 2 - Making'!$Q:$Q,'Week 2 - Making'!$A:$A,Personnel!$A30,'Week 2 - Making'!$L:$L,Personnel!AB$10)</f>
        <v>0</v>
      </c>
      <c r="AC30" s="116">
        <f>SUMIFS('Week 2 - Making'!$Q:$Q,'Week 2 - Making'!$A:$A,Personnel!$A30,'Week 2 - Making'!$L:$L,Personnel!AC$10)</f>
        <v>0</v>
      </c>
      <c r="AD30" s="116">
        <f>SUMIFS('Week 2 - Making'!$Q:$Q,'Week 2 - Making'!$A:$A,Personnel!$A30,'Week 2 - Making'!$L:$L,Personnel!AD$10)</f>
        <v>0</v>
      </c>
      <c r="AE30" s="116">
        <f t="shared" si="8"/>
        <v>0</v>
      </c>
      <c r="AF30" s="116" t="str">
        <f t="shared" si="9"/>
        <v/>
      </c>
      <c r="AG30" s="399">
        <f>round(SUMIF('Week 3 - Making'!$A:$A,Personnel!$A30,'Week 3 - Making'!$H:$H),6)</f>
        <v>0</v>
      </c>
      <c r="AH30" s="116">
        <f t="shared" si="51"/>
        <v>0</v>
      </c>
      <c r="AI30" s="116">
        <f>SUMIFS('Week 3 - Making'!$Q:$Q,'Week 3 - Making'!$A:$A,Personnel!$A30,'Week 3 - Making'!$L:$L,Personnel!AI$10)</f>
        <v>0</v>
      </c>
      <c r="AJ30" s="116">
        <f>SUMIFS('Week 3 - Making'!$Q:$Q,'Week 3 - Making'!$A:$A,Personnel!$A30,'Week 3 - Making'!$L:$L,Personnel!AJ$10)</f>
        <v>0</v>
      </c>
      <c r="AK30" s="116">
        <f>SUMIFS('Week 3 - Making'!$Q:$Q,'Week 3 - Making'!$A:$A,Personnel!$A30,'Week 3 - Making'!$L:$L,Personnel!AK$10)</f>
        <v>0</v>
      </c>
      <c r="AL30" s="116">
        <f>SUMIFS('Week 3 - Making'!$Q:$Q,'Week 3 - Making'!$A:$A,Personnel!$A30,'Week 3 - Making'!$L:$L,Personnel!AL$10)</f>
        <v>0</v>
      </c>
      <c r="AM30" s="116">
        <f>SUMIFS('Week 3 - Making'!$Q:$Q,'Week 3 - Making'!$A:$A,Personnel!$A30,'Week 3 - Making'!$L:$L,Personnel!AM$10)</f>
        <v>0</v>
      </c>
      <c r="AN30" s="116">
        <f>SUMIFS('Week 3 - Making'!$Q:$Q,'Week 3 - Making'!$A:$A,Personnel!$A30,'Week 3 - Making'!$L:$L,Personnel!AN$10)</f>
        <v>0</v>
      </c>
      <c r="AO30" s="116">
        <f t="shared" si="11"/>
        <v>0</v>
      </c>
      <c r="AP30" s="116" t="str">
        <f t="shared" si="12"/>
        <v/>
      </c>
      <c r="AQ30" s="399">
        <f>round(SUMIF('Week 4 - Making'!$A:$A,Personnel!$A30,'Week 4 - Making'!$H:$H),6)</f>
        <v>0</v>
      </c>
      <c r="AR30" s="116">
        <f t="shared" si="54"/>
        <v>0</v>
      </c>
      <c r="AS30" s="116">
        <f>round(SUMIFS('Week 4 - Making'!$Q:$Q,'Week 4 - Making'!$A:$A,Personnel!$A30,'Week 4 - Making'!$L:$L,Personnel!AS$10),0)</f>
        <v>0</v>
      </c>
      <c r="AT30" s="116">
        <f>SUMIFS('Week 4 - Making'!$Q:$Q,'Week 4 - Making'!$A:$A,Personnel!$A30,'Week 4 - Making'!$L:$L,Personnel!AT$10)</f>
        <v>0</v>
      </c>
      <c r="AU30" s="116">
        <f>SUMIFS('Week 4 - Making'!$Q:$Q,'Week 4 - Making'!$A:$A,Personnel!$A30,'Week 4 - Making'!$L:$L,Personnel!AU$10)</f>
        <v>0</v>
      </c>
      <c r="AV30" s="116">
        <f>SUMIFS('Week 4 - Making'!$Q:$Q,'Week 4 - Making'!$A:$A,Personnel!$A30,'Week 4 - Making'!$L:$L,Personnel!AV$10)</f>
        <v>0</v>
      </c>
      <c r="AW30" s="116">
        <f>SUMIFS('Week 4 - Making'!$Q:$Q,'Week 4 - Making'!$A:$A,Personnel!$A30,'Week 4 - Making'!$L:$L,Personnel!AW$10)</f>
        <v>0</v>
      </c>
      <c r="AX30" s="116">
        <f>SUMIFS('Week 4 - Making'!$Q:$Q,'Week 4 - Making'!$A:$A,Personnel!$A30,'Week 4 - Making'!$L:$L,Personnel!AX$10)</f>
        <v>0</v>
      </c>
      <c r="AY30" s="116">
        <f t="shared" si="43"/>
        <v>0</v>
      </c>
      <c r="AZ30" s="426" t="str">
        <f t="shared" si="14"/>
        <v/>
      </c>
      <c r="BA30" s="399">
        <f>round(SUMIF('Week 5 - Making'!$A:$A,Personnel!$A30,'Week 5 - Making'!$H:$H),6)</f>
        <v>0</v>
      </c>
      <c r="BB30" s="116">
        <f t="shared" si="15"/>
        <v>0</v>
      </c>
      <c r="BC30" s="116">
        <f>SUMIFS('Week 5 - Making'!$Q:$Q,'Week 5 - Making'!$A:$A,Personnel!$A30,'Week 5 - Making'!$L:$L,Personnel!BC$10)</f>
        <v>0</v>
      </c>
      <c r="BD30" s="116">
        <f>SUMIFS('Week 5 - Making'!$Q:$Q,'Week 5 - Making'!$A:$A,Personnel!$A30,'Week 5 - Making'!$L:$L,Personnel!BD$10)</f>
        <v>0</v>
      </c>
      <c r="BE30" s="116">
        <f>SUMIFS('Week 5 - Making'!$Q:$Q,'Week 5 - Making'!$A:$A,Personnel!$A30,'Week 5 - Making'!$L:$L,Personnel!BE$10)</f>
        <v>0</v>
      </c>
      <c r="BF30" s="116">
        <f>SUMIFS('Week 5 - Making'!$Q:$Q,'Week 5 - Making'!$A:$A,Personnel!$A30,'Week 5 - Making'!$L:$L,Personnel!BF$10)</f>
        <v>0</v>
      </c>
      <c r="BG30" s="116">
        <f>SUMIFS('Week 5 - Making'!$Q:$Q,'Week 5 - Making'!$A:$A,Personnel!$A30,'Week 5 - Making'!$L:$L,Personnel!BG$10)</f>
        <v>0</v>
      </c>
      <c r="BH30" s="116">
        <f>SUMIFS('Week 5 - Making'!$Q:$Q,'Week 5 - Making'!$A:$A,Personnel!$A30,'Week 5 - Making'!$L:$L,Personnel!BH$10)</f>
        <v>0</v>
      </c>
      <c r="BI30" s="116">
        <f t="shared" si="16"/>
        <v>0</v>
      </c>
      <c r="BJ30" s="116" t="str">
        <f t="shared" si="17"/>
        <v/>
      </c>
      <c r="BK30" s="401">
        <f t="shared" si="18"/>
        <v>0</v>
      </c>
      <c r="BL30" s="401">
        <f t="shared" si="19"/>
        <v>0</v>
      </c>
      <c r="BM30" s="401">
        <f t="shared" si="20"/>
        <v>0</v>
      </c>
      <c r="BN30" s="401">
        <f t="shared" si="21"/>
        <v>0</v>
      </c>
      <c r="BO30" s="401">
        <f t="shared" si="22"/>
        <v>0</v>
      </c>
    </row>
    <row r="31" ht="14.25" customHeight="1">
      <c r="B31" s="263"/>
      <c r="C31" s="348">
        <f t="shared" ref="C31:J31" si="57">M31+W31+AG31+AQ31+BA31</f>
        <v>0</v>
      </c>
      <c r="D31" s="116">
        <f t="shared" si="57"/>
        <v>0</v>
      </c>
      <c r="E31" s="116">
        <f t="shared" si="57"/>
        <v>0</v>
      </c>
      <c r="F31" s="116">
        <f t="shared" si="57"/>
        <v>0</v>
      </c>
      <c r="G31" s="116">
        <f t="shared" si="57"/>
        <v>0</v>
      </c>
      <c r="H31" s="116">
        <f t="shared" si="57"/>
        <v>0</v>
      </c>
      <c r="I31" s="116">
        <f t="shared" si="57"/>
        <v>0</v>
      </c>
      <c r="J31" s="116">
        <f t="shared" si="57"/>
        <v>0</v>
      </c>
      <c r="K31" s="116">
        <f t="shared" si="4"/>
        <v>0</v>
      </c>
      <c r="M31" s="399">
        <f>round(SUMIF('Week 1 - Making'!$A:$A,Personnel!$A31,'Week 1 - Making'!$H:$H),6)</f>
        <v>0</v>
      </c>
      <c r="N31" s="116">
        <f t="shared" si="53"/>
        <v>0</v>
      </c>
      <c r="O31" s="116">
        <f>SUMIFS('Week 1 - Making'!$Q:$Q,'Week 1 - Making'!$A:$A,Personnel!$A31,'Week 1 - Making'!$L:$L,Personnel!$O$10)</f>
        <v>0</v>
      </c>
      <c r="P31" s="116">
        <f>SUMIFS('Week 1 - Making'!$Q:$Q,'Week 1 - Making'!$A:$A,Personnel!$A31,'Week 1 - Making'!$L:$L,Personnel!$P$10)</f>
        <v>0</v>
      </c>
      <c r="Q31" s="116">
        <f>SUMIFS('Week 1 - Making'!$Q:$Q,'Week 1 - Making'!$A:$A,Personnel!$A31,'Week 1 - Making'!$L:$L,Personnel!$Q$10)</f>
        <v>0</v>
      </c>
      <c r="R31" s="116">
        <f>SUMIFS('Week 1 - Making'!$Q:$Q,'Week 1 - Making'!$A:$A,Personnel!$A31,'Week 1 - Making'!$L:$L,Personnel!$R$10)</f>
        <v>0</v>
      </c>
      <c r="S31" s="116">
        <f>SUMIFS('Week 1 - Making'!$Q:$Q,'Week 1 - Making'!$A:$A,Personnel!$A31,'Week 1 - Making'!$L:$L,Personnel!$S$10)</f>
        <v>0</v>
      </c>
      <c r="T31" s="116">
        <f>SUMIFS('Week 1 - Making'!$Q:$Q,'Week 1 - Making'!$A:$A,Personnel!$A31,'Week 1 - Making'!$L:$L,Personnel!T$10)</f>
        <v>0</v>
      </c>
      <c r="U31" s="116">
        <f t="shared" si="6"/>
        <v>0</v>
      </c>
      <c r="V31" s="116" t="str">
        <f t="shared" si="7"/>
        <v/>
      </c>
      <c r="W31" s="399">
        <f>round(SUMIF('Week 2 - Making'!$A:$A,Personnel!$A31,'Week 2 - Making'!$H:$H),6)</f>
        <v>0</v>
      </c>
      <c r="X31" s="116">
        <f t="shared" si="50"/>
        <v>0</v>
      </c>
      <c r="Y31" s="116">
        <f>SUMIFS('Week 2 - Making'!$Q:$Q,'Week 2 - Making'!$A:$A,Personnel!$A31,'Week 2 - Making'!$L:$L,Personnel!Y$10)</f>
        <v>0</v>
      </c>
      <c r="Z31" s="116">
        <f>SUMIFS('Week 2 - Making'!$Q:$Q,'Week 2 - Making'!$A:$A,Personnel!$A31,'Week 2 - Making'!$L:$L,Personnel!Z$10)</f>
        <v>0</v>
      </c>
      <c r="AA31" s="116">
        <f>SUMIFS('Week 2 - Making'!$Q:$Q,'Week 2 - Making'!$A:$A,Personnel!$A31,'Week 2 - Making'!$L:$L,Personnel!AA$10)</f>
        <v>0</v>
      </c>
      <c r="AB31" s="116">
        <f>SUMIFS('Week 2 - Making'!$Q:$Q,'Week 2 - Making'!$A:$A,Personnel!$A31,'Week 2 - Making'!$L:$L,Personnel!AB$10)</f>
        <v>0</v>
      </c>
      <c r="AC31" s="116">
        <f>SUMIFS('Week 2 - Making'!$Q:$Q,'Week 2 - Making'!$A:$A,Personnel!$A31,'Week 2 - Making'!$L:$L,Personnel!AC$10)</f>
        <v>0</v>
      </c>
      <c r="AD31" s="116">
        <f>SUMIFS('Week 2 - Making'!$Q:$Q,'Week 2 - Making'!$A:$A,Personnel!$A31,'Week 2 - Making'!$L:$L,Personnel!AD$10)</f>
        <v>0</v>
      </c>
      <c r="AE31" s="116">
        <f t="shared" si="8"/>
        <v>0</v>
      </c>
      <c r="AF31" s="116" t="str">
        <f t="shared" si="9"/>
        <v/>
      </c>
      <c r="AG31" s="399">
        <f>round(SUMIF('Week 3 - Making'!$A:$A,Personnel!$A31,'Week 3 - Making'!$H:$H),6)</f>
        <v>0</v>
      </c>
      <c r="AH31" s="116">
        <f t="shared" si="51"/>
        <v>0</v>
      </c>
      <c r="AI31" s="116">
        <f>SUMIFS('Week 3 - Making'!$Q:$Q,'Week 3 - Making'!$A:$A,Personnel!$A31,'Week 3 - Making'!$L:$L,Personnel!AI$10)</f>
        <v>0</v>
      </c>
      <c r="AJ31" s="116">
        <f>SUMIFS('Week 3 - Making'!$Q:$Q,'Week 3 - Making'!$A:$A,Personnel!$A31,'Week 3 - Making'!$L:$L,Personnel!AJ$10)</f>
        <v>0</v>
      </c>
      <c r="AK31" s="116">
        <f>SUMIFS('Week 3 - Making'!$Q:$Q,'Week 3 - Making'!$A:$A,Personnel!$A31,'Week 3 - Making'!$L:$L,Personnel!AK$10)</f>
        <v>0</v>
      </c>
      <c r="AL31" s="116">
        <f>SUMIFS('Week 3 - Making'!$Q:$Q,'Week 3 - Making'!$A:$A,Personnel!$A31,'Week 3 - Making'!$L:$L,Personnel!AL$10)</f>
        <v>0</v>
      </c>
      <c r="AM31" s="116">
        <f>SUMIFS('Week 3 - Making'!$Q:$Q,'Week 3 - Making'!$A:$A,Personnel!$A31,'Week 3 - Making'!$L:$L,Personnel!AM$10)</f>
        <v>0</v>
      </c>
      <c r="AN31" s="116">
        <f>SUMIFS('Week 3 - Making'!$Q:$Q,'Week 3 - Making'!$A:$A,Personnel!$A31,'Week 3 - Making'!$L:$L,Personnel!AN$10)</f>
        <v>0</v>
      </c>
      <c r="AO31" s="116">
        <f t="shared" si="11"/>
        <v>0</v>
      </c>
      <c r="AP31" s="116" t="str">
        <f t="shared" si="12"/>
        <v/>
      </c>
      <c r="AQ31" s="399">
        <f>round(SUMIF('Week 4 - Making'!$A:$A,Personnel!$A31,'Week 4 - Making'!$H:$H),6)</f>
        <v>0</v>
      </c>
      <c r="AR31" s="116">
        <f t="shared" si="54"/>
        <v>0</v>
      </c>
      <c r="AS31" s="116">
        <f>round(SUMIFS('Week 4 - Making'!$Q:$Q,'Week 4 - Making'!$A:$A,Personnel!$A31,'Week 4 - Making'!$L:$L,Personnel!AS$10),0)</f>
        <v>0</v>
      </c>
      <c r="AT31" s="116">
        <f>SUMIFS('Week 4 - Making'!$Q:$Q,'Week 4 - Making'!$A:$A,Personnel!$A31,'Week 4 - Making'!$L:$L,Personnel!AT$10)</f>
        <v>0</v>
      </c>
      <c r="AU31" s="116">
        <f>SUMIFS('Week 4 - Making'!$Q:$Q,'Week 4 - Making'!$A:$A,Personnel!$A31,'Week 4 - Making'!$L:$L,Personnel!AU$10)</f>
        <v>0</v>
      </c>
      <c r="AV31" s="116">
        <f>SUMIFS('Week 4 - Making'!$Q:$Q,'Week 4 - Making'!$A:$A,Personnel!$A31,'Week 4 - Making'!$L:$L,Personnel!AV$10)</f>
        <v>0</v>
      </c>
      <c r="AW31" s="116">
        <f>SUMIFS('Week 4 - Making'!$Q:$Q,'Week 4 - Making'!$A:$A,Personnel!$A31,'Week 4 - Making'!$L:$L,Personnel!AW$10)</f>
        <v>0</v>
      </c>
      <c r="AX31" s="116">
        <f>SUMIFS('Week 4 - Making'!$Q:$Q,'Week 4 - Making'!$A:$A,Personnel!$A31,'Week 4 - Making'!$L:$L,Personnel!AX$10)</f>
        <v>0</v>
      </c>
      <c r="AY31" s="116">
        <f t="shared" si="43"/>
        <v>0</v>
      </c>
      <c r="AZ31" s="426" t="str">
        <f t="shared" si="14"/>
        <v/>
      </c>
      <c r="BA31" s="399">
        <f>round(SUMIF('Week 5 - Making'!$A:$A,Personnel!$A31,'Week 5 - Making'!$H:$H),6)</f>
        <v>0</v>
      </c>
      <c r="BB31" s="116">
        <f t="shared" si="15"/>
        <v>0</v>
      </c>
      <c r="BC31" s="116">
        <f>SUMIFS('Week 5 - Making'!$Q:$Q,'Week 5 - Making'!$A:$A,Personnel!$A31,'Week 5 - Making'!$L:$L,Personnel!BC$10)</f>
        <v>0</v>
      </c>
      <c r="BD31" s="116">
        <f>SUMIFS('Week 5 - Making'!$Q:$Q,'Week 5 - Making'!$A:$A,Personnel!$A31,'Week 5 - Making'!$L:$L,Personnel!BD$10)</f>
        <v>0</v>
      </c>
      <c r="BE31" s="116">
        <f>SUMIFS('Week 5 - Making'!$Q:$Q,'Week 5 - Making'!$A:$A,Personnel!$A31,'Week 5 - Making'!$L:$L,Personnel!BE$10)</f>
        <v>0</v>
      </c>
      <c r="BF31" s="116">
        <f>SUMIFS('Week 5 - Making'!$Q:$Q,'Week 5 - Making'!$A:$A,Personnel!$A31,'Week 5 - Making'!$L:$L,Personnel!BF$10)</f>
        <v>0</v>
      </c>
      <c r="BG31" s="116">
        <f>SUMIFS('Week 5 - Making'!$Q:$Q,'Week 5 - Making'!$A:$A,Personnel!$A31,'Week 5 - Making'!$L:$L,Personnel!BG$10)</f>
        <v>0</v>
      </c>
      <c r="BH31" s="116">
        <f>SUMIFS('Week 5 - Making'!$Q:$Q,'Week 5 - Making'!$A:$A,Personnel!$A31,'Week 5 - Making'!$L:$L,Personnel!BH$10)</f>
        <v>0</v>
      </c>
      <c r="BI31" s="116">
        <f t="shared" si="16"/>
        <v>0</v>
      </c>
      <c r="BJ31" s="116" t="str">
        <f t="shared" si="17"/>
        <v/>
      </c>
      <c r="BK31" s="401">
        <f t="shared" si="18"/>
        <v>0</v>
      </c>
      <c r="BL31" s="401">
        <f t="shared" si="19"/>
        <v>0</v>
      </c>
      <c r="BM31" s="401">
        <f t="shared" si="20"/>
        <v>0</v>
      </c>
      <c r="BN31" s="401">
        <f t="shared" si="21"/>
        <v>0</v>
      </c>
      <c r="BO31" s="401">
        <f t="shared" si="22"/>
        <v>0</v>
      </c>
    </row>
    <row r="32" ht="14.25" customHeight="1">
      <c r="A32" s="315"/>
      <c r="B32" s="315"/>
      <c r="C32" s="427">
        <f t="shared" ref="C32:J32" si="58">M32+W32+AG32+AQ32+BA32</f>
        <v>0</v>
      </c>
      <c r="D32" s="428">
        <f t="shared" si="58"/>
        <v>0</v>
      </c>
      <c r="E32" s="428">
        <f t="shared" si="58"/>
        <v>0</v>
      </c>
      <c r="F32" s="428">
        <f t="shared" si="58"/>
        <v>0</v>
      </c>
      <c r="G32" s="428">
        <f t="shared" si="58"/>
        <v>0</v>
      </c>
      <c r="H32" s="428">
        <f t="shared" si="58"/>
        <v>0</v>
      </c>
      <c r="I32" s="428">
        <f t="shared" si="58"/>
        <v>0</v>
      </c>
      <c r="J32" s="428">
        <f t="shared" si="58"/>
        <v>0</v>
      </c>
      <c r="K32" s="428">
        <f t="shared" si="4"/>
        <v>0</v>
      </c>
      <c r="L32" s="429"/>
      <c r="M32" s="430">
        <f>round(SUMIF('Week 1 - Making'!$A:$A,Personnel!$A32,'Week 1 - Making'!$H:$H),6)</f>
        <v>0</v>
      </c>
      <c r="N32" s="428">
        <f t="shared" si="53"/>
        <v>0</v>
      </c>
      <c r="O32" s="428">
        <f>SUMIFS('Week 1 - Making'!$Q:$Q,'Week 1 - Making'!$A:$A,Personnel!$A32,'Week 1 - Making'!$L:$L,Personnel!$O$10)</f>
        <v>0</v>
      </c>
      <c r="P32" s="428">
        <f>SUMIFS('Week 1 - Making'!$Q:$Q,'Week 1 - Making'!$A:$A,Personnel!$A32,'Week 1 - Making'!$L:$L,Personnel!$P$10)</f>
        <v>0</v>
      </c>
      <c r="Q32" s="428">
        <f>SUMIFS('Week 1 - Making'!$Q:$Q,'Week 1 - Making'!$A:$A,Personnel!$A32,'Week 1 - Making'!$L:$L,Personnel!$Q$10)</f>
        <v>0</v>
      </c>
      <c r="R32" s="428">
        <f>SUMIFS('Week 1 - Making'!$Q:$Q,'Week 1 - Making'!$A:$A,Personnel!$A32,'Week 1 - Making'!$L:$L,Personnel!$R$10)</f>
        <v>0</v>
      </c>
      <c r="S32" s="428">
        <f>SUMIFS('Week 1 - Making'!$Q:$Q,'Week 1 - Making'!$A:$A,Personnel!$A32,'Week 1 - Making'!$L:$L,Personnel!$S$10)</f>
        <v>0</v>
      </c>
      <c r="T32" s="428">
        <f>SUMIFS('Week 1 - Making'!$Q:$Q,'Week 1 - Making'!$A:$A,Personnel!$A32,'Week 1 - Making'!$L:$L,Personnel!T$10)</f>
        <v>0</v>
      </c>
      <c r="U32" s="428">
        <f t="shared" si="6"/>
        <v>0</v>
      </c>
      <c r="V32" s="428" t="str">
        <f t="shared" si="7"/>
        <v/>
      </c>
      <c r="W32" s="430">
        <f>round(SUMIF('Week 2 - Making'!$A:$A,Personnel!$A32,'Week 2 - Making'!$H:$H),6)</f>
        <v>0</v>
      </c>
      <c r="X32" s="428">
        <f t="shared" si="50"/>
        <v>0</v>
      </c>
      <c r="Y32" s="428">
        <f>SUMIFS('Week 2 - Making'!$Q:$Q,'Week 2 - Making'!$A:$A,Personnel!$A32,'Week 2 - Making'!$L:$L,Personnel!Y$10)</f>
        <v>0</v>
      </c>
      <c r="Z32" s="428">
        <f>SUMIFS('Week 2 - Making'!$Q:$Q,'Week 2 - Making'!$A:$A,Personnel!$A32,'Week 2 - Making'!$L:$L,Personnel!Z$10)</f>
        <v>0</v>
      </c>
      <c r="AA32" s="428">
        <f>SUMIFS('Week 2 - Making'!$Q:$Q,'Week 2 - Making'!$A:$A,Personnel!$A32,'Week 2 - Making'!$L:$L,Personnel!AA$10)</f>
        <v>0</v>
      </c>
      <c r="AB32" s="428">
        <f>SUMIFS('Week 2 - Making'!$Q:$Q,'Week 2 - Making'!$A:$A,Personnel!$A32,'Week 2 - Making'!$L:$L,Personnel!AB$10)</f>
        <v>0</v>
      </c>
      <c r="AC32" s="428">
        <f>SUMIFS('Week 2 - Making'!$Q:$Q,'Week 2 - Making'!$A:$A,Personnel!$A32,'Week 2 - Making'!$L:$L,Personnel!AC$10)</f>
        <v>0</v>
      </c>
      <c r="AD32" s="428">
        <f>SUMIFS('Week 2 - Making'!$Q:$Q,'Week 2 - Making'!$A:$A,Personnel!$A32,'Week 2 - Making'!$L:$L,Personnel!AD$10)</f>
        <v>0</v>
      </c>
      <c r="AE32" s="428">
        <f t="shared" si="8"/>
        <v>0</v>
      </c>
      <c r="AF32" s="428" t="str">
        <f t="shared" si="9"/>
        <v/>
      </c>
      <c r="AG32" s="430">
        <f>round(SUMIF('Week 3 - Making'!$A:$A,Personnel!$A32,'Week 3 - Making'!$H:$H),6)</f>
        <v>0</v>
      </c>
      <c r="AH32" s="428">
        <f t="shared" si="51"/>
        <v>0</v>
      </c>
      <c r="AI32" s="428">
        <f>SUMIFS('Week 3 - Making'!$Q:$Q,'Week 3 - Making'!$A:$A,Personnel!$A32,'Week 3 - Making'!$L:$L,Personnel!AI$10)</f>
        <v>0</v>
      </c>
      <c r="AJ32" s="428">
        <f>SUMIFS('Week 3 - Making'!$Q:$Q,'Week 3 - Making'!$A:$A,Personnel!$A32,'Week 3 - Making'!$L:$L,Personnel!AJ$10)</f>
        <v>0</v>
      </c>
      <c r="AK32" s="428">
        <f>SUMIFS('Week 3 - Making'!$Q:$Q,'Week 3 - Making'!$A:$A,Personnel!$A32,'Week 3 - Making'!$L:$L,Personnel!AK$10)</f>
        <v>0</v>
      </c>
      <c r="AL32" s="428">
        <f>SUMIFS('Week 3 - Making'!$Q:$Q,'Week 3 - Making'!$A:$A,Personnel!$A32,'Week 3 - Making'!$L:$L,Personnel!AL$10)</f>
        <v>0</v>
      </c>
      <c r="AM32" s="428">
        <f>SUMIFS('Week 3 - Making'!$Q:$Q,'Week 3 - Making'!$A:$A,Personnel!$A32,'Week 3 - Making'!$L:$L,Personnel!AM$10)</f>
        <v>0</v>
      </c>
      <c r="AN32" s="428">
        <f>SUMIFS('Week 3 - Making'!$Q:$Q,'Week 3 - Making'!$A:$A,Personnel!$A32,'Week 3 - Making'!$L:$L,Personnel!AN$10)</f>
        <v>0</v>
      </c>
      <c r="AO32" s="428">
        <f t="shared" si="11"/>
        <v>0</v>
      </c>
      <c r="AP32" s="428" t="str">
        <f t="shared" si="12"/>
        <v/>
      </c>
      <c r="AQ32" s="430">
        <f>round(SUMIF('Week 4 - Making'!$A:$A,Personnel!$A32,'Week 4 - Making'!$H:$H),6)</f>
        <v>0</v>
      </c>
      <c r="AR32" s="428">
        <f t="shared" si="54"/>
        <v>0</v>
      </c>
      <c r="AS32" s="428">
        <f>round(SUMIFS('Week 4 - Making'!$Q:$Q,'Week 4 - Making'!$A:$A,Personnel!$A32,'Week 4 - Making'!$L:$L,Personnel!AS$10),0)</f>
        <v>0</v>
      </c>
      <c r="AT32" s="428">
        <f>SUMIFS('Week 4 - Making'!$Q:$Q,'Week 4 - Making'!$A:$A,Personnel!$A32,'Week 4 - Making'!$L:$L,Personnel!AT$10)</f>
        <v>0</v>
      </c>
      <c r="AU32" s="428">
        <f>SUMIFS('Week 4 - Making'!$Q:$Q,'Week 4 - Making'!$A:$A,Personnel!$A32,'Week 4 - Making'!$L:$L,Personnel!AU$10)</f>
        <v>0</v>
      </c>
      <c r="AV32" s="428">
        <f>SUMIFS('Week 4 - Making'!$Q:$Q,'Week 4 - Making'!$A:$A,Personnel!$A32,'Week 4 - Making'!$L:$L,Personnel!AV$10)</f>
        <v>0</v>
      </c>
      <c r="AW32" s="428">
        <f>SUMIFS('Week 4 - Making'!$Q:$Q,'Week 4 - Making'!$A:$A,Personnel!$A32,'Week 4 - Making'!$L:$L,Personnel!AW$10)</f>
        <v>0</v>
      </c>
      <c r="AX32" s="428">
        <f>SUMIFS('Week 4 - Making'!$Q:$Q,'Week 4 - Making'!$A:$A,Personnel!$A32,'Week 4 - Making'!$L:$L,Personnel!AX$10)</f>
        <v>0</v>
      </c>
      <c r="AY32" s="428">
        <f t="shared" si="43"/>
        <v>0</v>
      </c>
      <c r="AZ32" s="431" t="str">
        <f t="shared" si="14"/>
        <v/>
      </c>
      <c r="BA32" s="430">
        <f>round(SUMIF('Week 5 - Making'!$A:$A,Personnel!$A32,'Week 5 - Making'!$H:$H),6)</f>
        <v>0</v>
      </c>
      <c r="BB32" s="428">
        <f t="shared" si="15"/>
        <v>0</v>
      </c>
      <c r="BC32" s="428">
        <f>SUMIFS('Week 5 - Making'!$Q:$Q,'Week 5 - Making'!$A:$A,Personnel!$A32,'Week 5 - Making'!$L:$L,Personnel!BC$10)</f>
        <v>0</v>
      </c>
      <c r="BD32" s="428">
        <f>SUMIFS('Week 5 - Making'!$Q:$Q,'Week 5 - Making'!$A:$A,Personnel!$A32,'Week 5 - Making'!$L:$L,Personnel!BD$10)</f>
        <v>0</v>
      </c>
      <c r="BE32" s="428">
        <f>SUMIFS('Week 5 - Making'!$Q:$Q,'Week 5 - Making'!$A:$A,Personnel!$A32,'Week 5 - Making'!$L:$L,Personnel!BE$10)</f>
        <v>0</v>
      </c>
      <c r="BF32" s="428">
        <f>SUMIFS('Week 5 - Making'!$Q:$Q,'Week 5 - Making'!$A:$A,Personnel!$A32,'Week 5 - Making'!$L:$L,Personnel!BF$10)</f>
        <v>0</v>
      </c>
      <c r="BG32" s="428">
        <f>SUMIFS('Week 5 - Making'!$Q:$Q,'Week 5 - Making'!$A:$A,Personnel!$A32,'Week 5 - Making'!$L:$L,Personnel!BG$10)</f>
        <v>0</v>
      </c>
      <c r="BH32" s="428">
        <f>SUMIFS('Week 5 - Making'!$Q:$Q,'Week 5 - Making'!$A:$A,Personnel!$A32,'Week 5 - Making'!$L:$L,Personnel!BH$10)</f>
        <v>0</v>
      </c>
      <c r="BI32" s="428">
        <f t="shared" si="16"/>
        <v>0</v>
      </c>
      <c r="BJ32" s="428" t="str">
        <f t="shared" si="17"/>
        <v/>
      </c>
      <c r="BK32" s="432">
        <f t="shared" si="18"/>
        <v>0</v>
      </c>
      <c r="BL32" s="432">
        <f t="shared" si="19"/>
        <v>0</v>
      </c>
      <c r="BM32" s="432">
        <f t="shared" si="20"/>
        <v>0</v>
      </c>
      <c r="BN32" s="432">
        <f t="shared" si="21"/>
        <v>0</v>
      </c>
      <c r="BO32" s="432">
        <f t="shared" si="22"/>
        <v>0</v>
      </c>
    </row>
    <row r="33" ht="14.25" customHeight="1">
      <c r="M33" s="366"/>
      <c r="W33" s="366"/>
      <c r="AG33" s="366"/>
      <c r="AQ33" s="366"/>
      <c r="BA33" s="366"/>
      <c r="BK33" s="366"/>
    </row>
    <row r="34" ht="14.25" customHeight="1">
      <c r="M34" s="366"/>
      <c r="W34" s="366"/>
      <c r="AG34" s="366"/>
      <c r="AQ34" s="366"/>
      <c r="BA34" s="366"/>
      <c r="BK34" s="366"/>
    </row>
    <row r="35" ht="14.25" customHeight="1">
      <c r="M35" s="366"/>
      <c r="W35" s="366"/>
      <c r="AG35" s="366"/>
      <c r="AQ35" s="366"/>
      <c r="BA35" s="366"/>
      <c r="BK35" s="366"/>
    </row>
    <row r="36" ht="14.25" customHeight="1">
      <c r="M36" s="366"/>
      <c r="W36" s="366"/>
      <c r="AG36" s="366"/>
      <c r="AQ36" s="366"/>
      <c r="BA36" s="366"/>
      <c r="BK36" s="366"/>
    </row>
    <row r="37" ht="14.25" customHeight="1">
      <c r="M37" s="366"/>
      <c r="W37" s="366"/>
      <c r="AG37" s="366"/>
      <c r="AQ37" s="366"/>
      <c r="BA37" s="366"/>
      <c r="BK37" s="366"/>
    </row>
    <row r="38" ht="14.25" customHeight="1">
      <c r="M38" s="366"/>
      <c r="W38" s="366"/>
      <c r="AG38" s="366"/>
      <c r="AQ38" s="366"/>
      <c r="BA38" s="366"/>
      <c r="BK38" s="366"/>
    </row>
    <row r="39" ht="14.25" customHeight="1">
      <c r="M39" s="366"/>
      <c r="W39" s="366"/>
      <c r="AG39" s="366"/>
      <c r="AQ39" s="366"/>
      <c r="BA39" s="366"/>
      <c r="BK39" s="366"/>
    </row>
    <row r="40" ht="14.25" customHeight="1">
      <c r="M40" s="366"/>
      <c r="W40" s="366"/>
      <c r="AG40" s="366"/>
      <c r="AQ40" s="366"/>
      <c r="BA40" s="366"/>
      <c r="BK40" s="366"/>
    </row>
    <row r="41" ht="14.25" customHeight="1">
      <c r="M41" s="366"/>
      <c r="W41" s="366"/>
      <c r="AG41" s="366"/>
      <c r="AQ41" s="366"/>
      <c r="BA41" s="366"/>
      <c r="BK41" s="366"/>
    </row>
    <row r="42" ht="14.25" customHeight="1">
      <c r="M42" s="366"/>
      <c r="W42" s="366"/>
      <c r="AG42" s="366"/>
      <c r="AQ42" s="366"/>
      <c r="BA42" s="366"/>
      <c r="BK42" s="366"/>
    </row>
    <row r="43" ht="14.25" customHeight="1">
      <c r="M43" s="366"/>
      <c r="W43" s="366"/>
      <c r="AG43" s="366"/>
      <c r="AQ43" s="366"/>
      <c r="BA43" s="366"/>
      <c r="BK43" s="366"/>
    </row>
    <row r="44" ht="14.25" customHeight="1">
      <c r="M44" s="366"/>
      <c r="W44" s="366"/>
      <c r="AG44" s="366"/>
      <c r="AQ44" s="366"/>
      <c r="BA44" s="366"/>
      <c r="BK44" s="366"/>
    </row>
    <row r="45" ht="14.25" customHeight="1">
      <c r="M45" s="366"/>
      <c r="W45" s="366"/>
      <c r="AG45" s="366"/>
      <c r="AQ45" s="366"/>
      <c r="BA45" s="366"/>
      <c r="BK45" s="366"/>
    </row>
    <row r="46" ht="14.25" customHeight="1">
      <c r="M46" s="366"/>
      <c r="W46" s="366"/>
      <c r="AG46" s="366"/>
      <c r="AQ46" s="366"/>
      <c r="BA46" s="366"/>
      <c r="BK46" s="366"/>
    </row>
    <row r="47" ht="14.25" customHeight="1">
      <c r="M47" s="366"/>
      <c r="W47" s="366"/>
      <c r="AG47" s="366"/>
      <c r="AQ47" s="366"/>
      <c r="BA47" s="366"/>
      <c r="BK47" s="366"/>
    </row>
    <row r="48" ht="14.25" customHeight="1">
      <c r="M48" s="366"/>
      <c r="W48" s="366"/>
      <c r="AG48" s="366"/>
      <c r="AQ48" s="366"/>
      <c r="BA48" s="366"/>
      <c r="BK48" s="366"/>
    </row>
    <row r="49" ht="14.25" customHeight="1">
      <c r="M49" s="366"/>
      <c r="W49" s="366"/>
      <c r="AG49" s="366"/>
      <c r="AQ49" s="366"/>
      <c r="BA49" s="366"/>
      <c r="BK49" s="366"/>
    </row>
    <row r="50" ht="14.25" customHeight="1">
      <c r="M50" s="366"/>
      <c r="W50" s="366"/>
      <c r="AG50" s="366"/>
      <c r="AQ50" s="366"/>
      <c r="BA50" s="366"/>
      <c r="BK50" s="366"/>
    </row>
    <row r="51" ht="14.25" customHeight="1">
      <c r="M51" s="366"/>
      <c r="W51" s="366"/>
      <c r="AG51" s="366"/>
      <c r="AQ51" s="366"/>
      <c r="BA51" s="366"/>
      <c r="BK51" s="366"/>
    </row>
    <row r="52" ht="14.25" customHeight="1">
      <c r="M52" s="366"/>
      <c r="W52" s="366"/>
      <c r="AG52" s="366"/>
      <c r="AQ52" s="366"/>
      <c r="BA52" s="366"/>
      <c r="BK52" s="366"/>
    </row>
    <row r="53" ht="14.25" customHeight="1">
      <c r="M53" s="366"/>
      <c r="W53" s="366"/>
      <c r="AG53" s="366"/>
      <c r="AQ53" s="366"/>
      <c r="BA53" s="366"/>
      <c r="BK53" s="366"/>
    </row>
    <row r="54" ht="14.25" customHeight="1">
      <c r="M54" s="366"/>
      <c r="W54" s="366"/>
      <c r="AG54" s="366"/>
      <c r="AQ54" s="366"/>
      <c r="BA54" s="366"/>
      <c r="BK54" s="366"/>
    </row>
    <row r="55" ht="14.25" customHeight="1">
      <c r="M55" s="366"/>
      <c r="W55" s="366"/>
      <c r="AG55" s="366"/>
      <c r="AQ55" s="366"/>
      <c r="BA55" s="366"/>
      <c r="BK55" s="366"/>
    </row>
    <row r="56" ht="14.25" customHeight="1">
      <c r="M56" s="366"/>
      <c r="W56" s="366"/>
      <c r="AG56" s="366"/>
      <c r="AQ56" s="366"/>
      <c r="BA56" s="366"/>
      <c r="BK56" s="366"/>
    </row>
    <row r="57" ht="14.25" customHeight="1">
      <c r="M57" s="366"/>
      <c r="W57" s="366"/>
      <c r="AG57" s="366"/>
      <c r="AQ57" s="366"/>
      <c r="BA57" s="366"/>
      <c r="BK57" s="366"/>
    </row>
    <row r="58" ht="14.25" customHeight="1">
      <c r="M58" s="366"/>
      <c r="W58" s="366"/>
      <c r="AG58" s="366"/>
      <c r="AQ58" s="366"/>
      <c r="BA58" s="366"/>
      <c r="BK58" s="366"/>
    </row>
    <row r="59" ht="14.25" customHeight="1">
      <c r="M59" s="366"/>
      <c r="W59" s="366"/>
      <c r="AG59" s="366"/>
      <c r="AQ59" s="366"/>
      <c r="BA59" s="366"/>
      <c r="BK59" s="366"/>
    </row>
    <row r="60" ht="14.25" customHeight="1">
      <c r="M60" s="366"/>
      <c r="W60" s="366"/>
      <c r="AG60" s="366"/>
      <c r="AQ60" s="366"/>
      <c r="BA60" s="366"/>
      <c r="BK60" s="366"/>
    </row>
    <row r="61" ht="14.25" customHeight="1">
      <c r="M61" s="366"/>
      <c r="W61" s="366"/>
      <c r="AG61" s="366"/>
      <c r="AQ61" s="366"/>
      <c r="BA61" s="366"/>
      <c r="BK61" s="366"/>
    </row>
    <row r="62" ht="14.25" customHeight="1">
      <c r="M62" s="366"/>
      <c r="W62" s="366"/>
      <c r="AG62" s="366"/>
      <c r="AQ62" s="366"/>
      <c r="BA62" s="366"/>
      <c r="BK62" s="366"/>
    </row>
    <row r="63" ht="14.25" customHeight="1">
      <c r="M63" s="366"/>
      <c r="W63" s="366"/>
      <c r="AG63" s="366"/>
      <c r="AQ63" s="366"/>
      <c r="BA63" s="366"/>
      <c r="BK63" s="366"/>
    </row>
    <row r="64" ht="14.25" customHeight="1">
      <c r="M64" s="366"/>
      <c r="W64" s="366"/>
      <c r="AG64" s="366"/>
      <c r="AQ64" s="366"/>
      <c r="BA64" s="366"/>
      <c r="BK64" s="366"/>
    </row>
    <row r="65" ht="14.25" customHeight="1">
      <c r="M65" s="366"/>
      <c r="W65" s="366"/>
      <c r="AG65" s="366"/>
      <c r="AQ65" s="366"/>
      <c r="BA65" s="366"/>
      <c r="BK65" s="366"/>
    </row>
    <row r="66" ht="14.25" customHeight="1">
      <c r="M66" s="366"/>
      <c r="W66" s="366"/>
      <c r="AG66" s="366"/>
      <c r="AQ66" s="366"/>
      <c r="BA66" s="366"/>
      <c r="BK66" s="366"/>
    </row>
    <row r="67" ht="14.25" customHeight="1">
      <c r="M67" s="366"/>
      <c r="W67" s="366"/>
      <c r="AG67" s="366"/>
      <c r="AQ67" s="366"/>
      <c r="BA67" s="366"/>
      <c r="BK67" s="366"/>
    </row>
    <row r="68" ht="14.25" customHeight="1">
      <c r="M68" s="366"/>
      <c r="W68" s="366"/>
      <c r="AG68" s="366"/>
      <c r="AQ68" s="366"/>
      <c r="BA68" s="366"/>
      <c r="BK68" s="366"/>
    </row>
    <row r="69" ht="14.25" customHeight="1">
      <c r="M69" s="366"/>
      <c r="W69" s="366"/>
      <c r="AG69" s="366"/>
      <c r="AQ69" s="366"/>
      <c r="BA69" s="366"/>
      <c r="BK69" s="366"/>
    </row>
    <row r="70" ht="14.25" customHeight="1">
      <c r="M70" s="366"/>
      <c r="W70" s="366"/>
      <c r="AG70" s="366"/>
      <c r="AQ70" s="366"/>
      <c r="BA70" s="366"/>
      <c r="BK70" s="366"/>
    </row>
    <row r="71" ht="14.25" customHeight="1">
      <c r="M71" s="366"/>
      <c r="W71" s="366"/>
      <c r="AG71" s="366"/>
      <c r="AQ71" s="366"/>
      <c r="BA71" s="366"/>
      <c r="BK71" s="366"/>
    </row>
    <row r="72" ht="14.25" customHeight="1">
      <c r="M72" s="366"/>
      <c r="W72" s="366"/>
      <c r="AG72" s="366"/>
      <c r="AQ72" s="366"/>
      <c r="BA72" s="366"/>
      <c r="BK72" s="366"/>
    </row>
    <row r="73" ht="14.25" customHeight="1">
      <c r="M73" s="366"/>
      <c r="W73" s="366"/>
      <c r="AG73" s="366"/>
      <c r="AQ73" s="366"/>
      <c r="BA73" s="366"/>
      <c r="BK73" s="366"/>
    </row>
    <row r="74" ht="14.25" customHeight="1">
      <c r="M74" s="366"/>
      <c r="W74" s="366"/>
      <c r="AG74" s="366"/>
      <c r="AQ74" s="366"/>
      <c r="BA74" s="366"/>
      <c r="BK74" s="366"/>
    </row>
    <row r="75" ht="14.25" customHeight="1">
      <c r="M75" s="366"/>
      <c r="W75" s="366"/>
      <c r="AG75" s="366"/>
      <c r="AQ75" s="366"/>
      <c r="BA75" s="366"/>
      <c r="BK75" s="366"/>
    </row>
    <row r="76" ht="14.25" customHeight="1">
      <c r="M76" s="366"/>
      <c r="W76" s="366"/>
      <c r="AG76" s="366"/>
      <c r="AQ76" s="366"/>
      <c r="BA76" s="366"/>
      <c r="BK76" s="366"/>
    </row>
    <row r="77" ht="14.25" customHeight="1">
      <c r="M77" s="366"/>
      <c r="W77" s="366"/>
      <c r="AG77" s="366"/>
      <c r="AQ77" s="366"/>
      <c r="BA77" s="366"/>
      <c r="BK77" s="366"/>
    </row>
    <row r="78" ht="14.25" customHeight="1">
      <c r="M78" s="366"/>
      <c r="W78" s="366"/>
      <c r="AG78" s="366"/>
      <c r="AQ78" s="366"/>
      <c r="BA78" s="366"/>
      <c r="BK78" s="366"/>
    </row>
    <row r="79" ht="14.25" customHeight="1">
      <c r="M79" s="366"/>
      <c r="W79" s="366"/>
      <c r="AG79" s="366"/>
      <c r="AQ79" s="366"/>
      <c r="BA79" s="366"/>
      <c r="BK79" s="366"/>
    </row>
    <row r="80" ht="14.25" customHeight="1">
      <c r="M80" s="366"/>
      <c r="W80" s="366"/>
      <c r="AG80" s="366"/>
      <c r="AQ80" s="366"/>
      <c r="BA80" s="366"/>
      <c r="BK80" s="366"/>
    </row>
    <row r="81" ht="14.25" customHeight="1">
      <c r="M81" s="366"/>
      <c r="W81" s="366"/>
      <c r="AG81" s="366"/>
      <c r="AQ81" s="366"/>
      <c r="BA81" s="366"/>
      <c r="BK81" s="366"/>
    </row>
    <row r="82" ht="14.25" customHeight="1">
      <c r="M82" s="366"/>
      <c r="W82" s="366"/>
      <c r="AG82" s="366"/>
      <c r="AQ82" s="366"/>
      <c r="BA82" s="366"/>
      <c r="BK82" s="366"/>
    </row>
    <row r="83" ht="14.25" customHeight="1">
      <c r="M83" s="366"/>
      <c r="W83" s="366"/>
      <c r="AG83" s="366"/>
      <c r="AQ83" s="366"/>
      <c r="BA83" s="366"/>
      <c r="BK83" s="366"/>
    </row>
    <row r="84" ht="14.25" customHeight="1">
      <c r="M84" s="366"/>
      <c r="W84" s="366"/>
      <c r="AG84" s="366"/>
      <c r="AQ84" s="366"/>
      <c r="BA84" s="366"/>
      <c r="BK84" s="366"/>
    </row>
    <row r="85" ht="14.25" customHeight="1">
      <c r="M85" s="366"/>
      <c r="W85" s="366"/>
      <c r="AG85" s="366"/>
      <c r="AQ85" s="366"/>
      <c r="BA85" s="366"/>
      <c r="BK85" s="366"/>
    </row>
    <row r="86" ht="14.25" customHeight="1">
      <c r="M86" s="366"/>
      <c r="W86" s="366"/>
      <c r="AG86" s="366"/>
      <c r="AQ86" s="366"/>
      <c r="BA86" s="366"/>
      <c r="BK86" s="366"/>
    </row>
    <row r="87" ht="14.25" customHeight="1">
      <c r="M87" s="366"/>
      <c r="W87" s="366"/>
      <c r="AG87" s="366"/>
      <c r="AQ87" s="366"/>
      <c r="BA87" s="366"/>
      <c r="BK87" s="366"/>
    </row>
    <row r="88" ht="14.25" customHeight="1">
      <c r="M88" s="366"/>
      <c r="W88" s="366"/>
      <c r="AG88" s="366"/>
      <c r="AQ88" s="366"/>
      <c r="BA88" s="366"/>
      <c r="BK88" s="366"/>
    </row>
    <row r="89" ht="14.25" customHeight="1">
      <c r="M89" s="366"/>
      <c r="W89" s="366"/>
      <c r="AG89" s="366"/>
      <c r="AQ89" s="366"/>
      <c r="BA89" s="366"/>
      <c r="BK89" s="366"/>
    </row>
    <row r="90" ht="14.25" customHeight="1">
      <c r="M90" s="366"/>
      <c r="W90" s="366"/>
      <c r="AG90" s="366"/>
      <c r="AQ90" s="366"/>
      <c r="BA90" s="366"/>
      <c r="BK90" s="366"/>
    </row>
    <row r="91" ht="14.25" customHeight="1">
      <c r="M91" s="366"/>
      <c r="W91" s="366"/>
      <c r="AG91" s="366"/>
      <c r="AQ91" s="366"/>
      <c r="BA91" s="366"/>
      <c r="BK91" s="366"/>
    </row>
    <row r="92" ht="14.25" customHeight="1">
      <c r="M92" s="366"/>
      <c r="W92" s="366"/>
      <c r="AG92" s="366"/>
      <c r="AQ92" s="366"/>
      <c r="BA92" s="366"/>
      <c r="BK92" s="366"/>
    </row>
    <row r="93" ht="14.25" customHeight="1">
      <c r="M93" s="366"/>
      <c r="W93" s="366"/>
      <c r="AG93" s="366"/>
      <c r="AQ93" s="366"/>
      <c r="BA93" s="366"/>
      <c r="BK93" s="366"/>
    </row>
    <row r="94" ht="14.25" customHeight="1">
      <c r="M94" s="366"/>
      <c r="W94" s="366"/>
      <c r="AG94" s="366"/>
      <c r="AQ94" s="366"/>
      <c r="BA94" s="366"/>
      <c r="BK94" s="366"/>
    </row>
    <row r="95" ht="14.25" customHeight="1">
      <c r="M95" s="366"/>
      <c r="W95" s="366"/>
      <c r="AG95" s="366"/>
      <c r="AQ95" s="366"/>
      <c r="BA95" s="366"/>
      <c r="BK95" s="366"/>
    </row>
    <row r="96" ht="14.25" customHeight="1">
      <c r="M96" s="366"/>
      <c r="W96" s="366"/>
      <c r="AG96" s="366"/>
      <c r="AQ96" s="366"/>
      <c r="BA96" s="366"/>
      <c r="BK96" s="366"/>
    </row>
    <row r="97" ht="14.25" customHeight="1">
      <c r="M97" s="366"/>
      <c r="W97" s="366"/>
      <c r="AG97" s="366"/>
      <c r="AQ97" s="366"/>
      <c r="BA97" s="366"/>
      <c r="BK97" s="366"/>
    </row>
    <row r="98" ht="14.25" customHeight="1">
      <c r="M98" s="366"/>
      <c r="W98" s="366"/>
      <c r="AG98" s="366"/>
      <c r="AQ98" s="366"/>
      <c r="BA98" s="366"/>
      <c r="BK98" s="366"/>
    </row>
    <row r="99" ht="14.25" customHeight="1">
      <c r="M99" s="366"/>
      <c r="W99" s="366"/>
      <c r="AG99" s="366"/>
      <c r="AQ99" s="366"/>
      <c r="BA99" s="366"/>
      <c r="BK99" s="366"/>
    </row>
    <row r="100" ht="14.25" customHeight="1">
      <c r="M100" s="366"/>
      <c r="W100" s="366"/>
      <c r="AG100" s="366"/>
      <c r="AQ100" s="366"/>
      <c r="BA100" s="366"/>
      <c r="BK100" s="366"/>
    </row>
    <row r="101" ht="14.25" customHeight="1">
      <c r="M101" s="366"/>
      <c r="W101" s="366"/>
      <c r="AG101" s="366"/>
      <c r="AQ101" s="366"/>
      <c r="BA101" s="366"/>
      <c r="BK101" s="366"/>
    </row>
    <row r="102" ht="14.25" customHeight="1">
      <c r="M102" s="366"/>
      <c r="W102" s="366"/>
      <c r="AG102" s="366"/>
      <c r="AQ102" s="366"/>
      <c r="BA102" s="366"/>
      <c r="BK102" s="366"/>
    </row>
    <row r="103" ht="14.25" customHeight="1">
      <c r="M103" s="366"/>
      <c r="W103" s="366"/>
      <c r="AG103" s="366"/>
      <c r="AQ103" s="366"/>
      <c r="BA103" s="366"/>
      <c r="BK103" s="366"/>
    </row>
    <row r="104" ht="14.25" customHeight="1">
      <c r="M104" s="366"/>
      <c r="W104" s="366"/>
      <c r="AG104" s="366"/>
      <c r="AQ104" s="366"/>
      <c r="BA104" s="366"/>
      <c r="BK104" s="366"/>
    </row>
    <row r="105" ht="14.25" customHeight="1">
      <c r="M105" s="366"/>
      <c r="W105" s="366"/>
      <c r="AG105" s="366"/>
      <c r="AQ105" s="366"/>
      <c r="BA105" s="366"/>
      <c r="BK105" s="366"/>
    </row>
    <row r="106" ht="14.25" customHeight="1">
      <c r="M106" s="366"/>
      <c r="W106" s="366"/>
      <c r="AG106" s="366"/>
      <c r="AQ106" s="366"/>
      <c r="BA106" s="366"/>
      <c r="BK106" s="366"/>
    </row>
    <row r="107" ht="14.25" customHeight="1">
      <c r="M107" s="366"/>
      <c r="W107" s="366"/>
      <c r="AG107" s="366"/>
      <c r="AQ107" s="366"/>
      <c r="BA107" s="366"/>
      <c r="BK107" s="366"/>
    </row>
    <row r="108" ht="14.25" customHeight="1">
      <c r="M108" s="366"/>
      <c r="W108" s="366"/>
      <c r="AG108" s="366"/>
      <c r="AQ108" s="366"/>
      <c r="BA108" s="366"/>
      <c r="BK108" s="366"/>
    </row>
    <row r="109" ht="14.25" customHeight="1">
      <c r="M109" s="366"/>
      <c r="W109" s="366"/>
      <c r="AG109" s="366"/>
      <c r="AQ109" s="366"/>
      <c r="BA109" s="366"/>
      <c r="BK109" s="366"/>
    </row>
    <row r="110" ht="14.25" customHeight="1">
      <c r="M110" s="366"/>
      <c r="W110" s="366"/>
      <c r="AG110" s="366"/>
      <c r="AQ110" s="366"/>
      <c r="BA110" s="366"/>
      <c r="BK110" s="366"/>
    </row>
    <row r="111" ht="14.25" customHeight="1">
      <c r="M111" s="366"/>
      <c r="W111" s="366"/>
      <c r="AG111" s="366"/>
      <c r="AQ111" s="366"/>
      <c r="BA111" s="366"/>
      <c r="BK111" s="366"/>
    </row>
    <row r="112" ht="14.25" customHeight="1">
      <c r="M112" s="366"/>
      <c r="W112" s="366"/>
      <c r="AG112" s="366"/>
      <c r="AQ112" s="366"/>
      <c r="BA112" s="366"/>
      <c r="BK112" s="366"/>
    </row>
    <row r="113" ht="14.25" customHeight="1">
      <c r="M113" s="366"/>
      <c r="W113" s="366"/>
      <c r="AG113" s="366"/>
      <c r="AQ113" s="366"/>
      <c r="BA113" s="366"/>
      <c r="BK113" s="366"/>
    </row>
    <row r="114" ht="14.25" customHeight="1">
      <c r="M114" s="366"/>
      <c r="W114" s="366"/>
      <c r="AG114" s="366"/>
      <c r="AQ114" s="366"/>
      <c r="BA114" s="366"/>
      <c r="BK114" s="366"/>
    </row>
    <row r="115" ht="14.25" customHeight="1">
      <c r="M115" s="366"/>
      <c r="W115" s="366"/>
      <c r="AG115" s="366"/>
      <c r="AQ115" s="366"/>
      <c r="BA115" s="366"/>
      <c r="BK115" s="366"/>
    </row>
    <row r="116" ht="14.25" customHeight="1">
      <c r="M116" s="366"/>
      <c r="W116" s="366"/>
      <c r="AG116" s="366"/>
      <c r="AQ116" s="366"/>
      <c r="BA116" s="366"/>
      <c r="BK116" s="366"/>
    </row>
    <row r="117" ht="14.25" customHeight="1">
      <c r="M117" s="366"/>
      <c r="W117" s="366"/>
      <c r="AG117" s="366"/>
      <c r="AQ117" s="366"/>
      <c r="BA117" s="366"/>
      <c r="BK117" s="366"/>
    </row>
    <row r="118" ht="14.25" customHeight="1">
      <c r="M118" s="366"/>
      <c r="W118" s="366"/>
      <c r="AG118" s="366"/>
      <c r="AQ118" s="366"/>
      <c r="BA118" s="366"/>
      <c r="BK118" s="366"/>
    </row>
    <row r="119" ht="14.25" customHeight="1">
      <c r="M119" s="366"/>
      <c r="W119" s="366"/>
      <c r="AG119" s="366"/>
      <c r="AQ119" s="366"/>
      <c r="BA119" s="366"/>
      <c r="BK119" s="366"/>
    </row>
    <row r="120" ht="14.25" customHeight="1">
      <c r="M120" s="366"/>
      <c r="W120" s="366"/>
      <c r="AG120" s="366"/>
      <c r="AQ120" s="366"/>
      <c r="BA120" s="366"/>
      <c r="BK120" s="366"/>
    </row>
    <row r="121" ht="14.25" customHeight="1">
      <c r="M121" s="366"/>
      <c r="W121" s="366"/>
      <c r="AG121" s="366"/>
      <c r="AQ121" s="366"/>
      <c r="BA121" s="366"/>
      <c r="BK121" s="366"/>
    </row>
    <row r="122" ht="14.25" customHeight="1">
      <c r="M122" s="366"/>
      <c r="W122" s="366"/>
      <c r="AG122" s="366"/>
      <c r="AQ122" s="366"/>
      <c r="BA122" s="366"/>
      <c r="BK122" s="366"/>
    </row>
    <row r="123" ht="14.25" customHeight="1">
      <c r="M123" s="366"/>
      <c r="W123" s="366"/>
      <c r="AG123" s="366"/>
      <c r="AQ123" s="366"/>
      <c r="BA123" s="366"/>
      <c r="BK123" s="366"/>
    </row>
    <row r="124" ht="14.25" customHeight="1">
      <c r="M124" s="366"/>
      <c r="W124" s="366"/>
      <c r="AG124" s="366"/>
      <c r="AQ124" s="366"/>
      <c r="BA124" s="366"/>
      <c r="BK124" s="366"/>
    </row>
    <row r="125" ht="14.25" customHeight="1">
      <c r="M125" s="366"/>
      <c r="W125" s="366"/>
      <c r="AG125" s="366"/>
      <c r="AQ125" s="366"/>
      <c r="BA125" s="366"/>
      <c r="BK125" s="366"/>
    </row>
    <row r="126" ht="14.25" customHeight="1">
      <c r="M126" s="366"/>
      <c r="W126" s="366"/>
      <c r="AG126" s="366"/>
      <c r="AQ126" s="366"/>
      <c r="BA126" s="366"/>
      <c r="BK126" s="366"/>
    </row>
    <row r="127" ht="14.25" customHeight="1">
      <c r="M127" s="366"/>
      <c r="W127" s="366"/>
      <c r="AG127" s="366"/>
      <c r="AQ127" s="366"/>
      <c r="BA127" s="366"/>
      <c r="BK127" s="366"/>
    </row>
    <row r="128" ht="14.25" customHeight="1">
      <c r="M128" s="366"/>
      <c r="W128" s="366"/>
      <c r="AG128" s="366"/>
      <c r="AQ128" s="366"/>
      <c r="BA128" s="366"/>
      <c r="BK128" s="366"/>
    </row>
    <row r="129" ht="14.25" customHeight="1">
      <c r="M129" s="366"/>
      <c r="W129" s="366"/>
      <c r="AG129" s="366"/>
      <c r="AQ129" s="366"/>
      <c r="BA129" s="366"/>
      <c r="BK129" s="366"/>
    </row>
    <row r="130" ht="14.25" customHeight="1">
      <c r="M130" s="366"/>
      <c r="W130" s="366"/>
      <c r="AG130" s="366"/>
      <c r="AQ130" s="366"/>
      <c r="BA130" s="366"/>
      <c r="BK130" s="366"/>
    </row>
    <row r="131" ht="14.25" customHeight="1">
      <c r="M131" s="366"/>
      <c r="W131" s="366"/>
      <c r="AG131" s="366"/>
      <c r="AQ131" s="366"/>
      <c r="BA131" s="366"/>
      <c r="BK131" s="366"/>
    </row>
    <row r="132" ht="14.25" customHeight="1">
      <c r="M132" s="366"/>
      <c r="W132" s="366"/>
      <c r="AG132" s="366"/>
      <c r="AQ132" s="366"/>
      <c r="BA132" s="366"/>
      <c r="BK132" s="366"/>
    </row>
    <row r="133" ht="14.25" customHeight="1">
      <c r="M133" s="366"/>
      <c r="W133" s="366"/>
      <c r="AG133" s="366"/>
      <c r="AQ133" s="366"/>
      <c r="BA133" s="366"/>
      <c r="BK133" s="366"/>
    </row>
    <row r="134" ht="14.25" customHeight="1">
      <c r="M134" s="366"/>
      <c r="W134" s="366"/>
      <c r="AG134" s="366"/>
      <c r="AQ134" s="366"/>
      <c r="BA134" s="366"/>
      <c r="BK134" s="366"/>
    </row>
    <row r="135" ht="14.25" customHeight="1">
      <c r="M135" s="366"/>
      <c r="W135" s="366"/>
      <c r="AG135" s="366"/>
      <c r="AQ135" s="366"/>
      <c r="BA135" s="366"/>
      <c r="BK135" s="366"/>
    </row>
    <row r="136" ht="14.25" customHeight="1">
      <c r="M136" s="366"/>
      <c r="W136" s="366"/>
      <c r="AG136" s="366"/>
      <c r="AQ136" s="366"/>
      <c r="BA136" s="366"/>
      <c r="BK136" s="366"/>
    </row>
    <row r="137" ht="14.25" customHeight="1">
      <c r="M137" s="366"/>
      <c r="W137" s="366"/>
      <c r="AG137" s="366"/>
      <c r="AQ137" s="366"/>
      <c r="BA137" s="366"/>
      <c r="BK137" s="366"/>
    </row>
    <row r="138" ht="14.25" customHeight="1">
      <c r="M138" s="366"/>
      <c r="W138" s="366"/>
      <c r="AG138" s="366"/>
      <c r="AQ138" s="366"/>
      <c r="BA138" s="366"/>
      <c r="BK138" s="366"/>
    </row>
    <row r="139" ht="14.25" customHeight="1">
      <c r="M139" s="366"/>
      <c r="W139" s="366"/>
      <c r="AG139" s="366"/>
      <c r="AQ139" s="366"/>
      <c r="BA139" s="366"/>
      <c r="BK139" s="366"/>
    </row>
    <row r="140" ht="14.25" customHeight="1">
      <c r="M140" s="366"/>
      <c r="W140" s="366"/>
      <c r="AG140" s="366"/>
      <c r="AQ140" s="366"/>
      <c r="BA140" s="366"/>
      <c r="BK140" s="366"/>
    </row>
    <row r="141" ht="14.25" customHeight="1">
      <c r="M141" s="366"/>
      <c r="W141" s="366"/>
      <c r="AG141" s="366"/>
      <c r="AQ141" s="366"/>
      <c r="BA141" s="366"/>
      <c r="BK141" s="366"/>
    </row>
    <row r="142" ht="14.25" customHeight="1">
      <c r="M142" s="366"/>
      <c r="W142" s="366"/>
      <c r="AG142" s="366"/>
      <c r="AQ142" s="366"/>
      <c r="BA142" s="366"/>
      <c r="BK142" s="366"/>
    </row>
    <row r="143" ht="14.25" customHeight="1">
      <c r="M143" s="366"/>
      <c r="W143" s="366"/>
      <c r="AG143" s="366"/>
      <c r="AQ143" s="366"/>
      <c r="BA143" s="366"/>
      <c r="BK143" s="366"/>
    </row>
    <row r="144" ht="14.25" customHeight="1">
      <c r="M144" s="366"/>
      <c r="W144" s="366"/>
      <c r="AG144" s="366"/>
      <c r="AQ144" s="366"/>
      <c r="BA144" s="366"/>
      <c r="BK144" s="366"/>
    </row>
    <row r="145" ht="14.25" customHeight="1">
      <c r="M145" s="366"/>
      <c r="W145" s="366"/>
      <c r="AG145" s="366"/>
      <c r="AQ145" s="366"/>
      <c r="BA145" s="366"/>
      <c r="BK145" s="366"/>
    </row>
    <row r="146" ht="14.25" customHeight="1">
      <c r="M146" s="366"/>
      <c r="W146" s="366"/>
      <c r="AG146" s="366"/>
      <c r="AQ146" s="366"/>
      <c r="BA146" s="366"/>
      <c r="BK146" s="366"/>
    </row>
    <row r="147" ht="14.25" customHeight="1">
      <c r="M147" s="366"/>
      <c r="W147" s="366"/>
      <c r="AG147" s="366"/>
      <c r="AQ147" s="366"/>
      <c r="BA147" s="366"/>
      <c r="BK147" s="366"/>
    </row>
    <row r="148" ht="14.25" customHeight="1">
      <c r="M148" s="366"/>
      <c r="W148" s="366"/>
      <c r="AG148" s="366"/>
      <c r="AQ148" s="366"/>
      <c r="BA148" s="366"/>
      <c r="BK148" s="366"/>
    </row>
    <row r="149" ht="14.25" customHeight="1">
      <c r="M149" s="366"/>
      <c r="W149" s="366"/>
      <c r="AG149" s="366"/>
      <c r="AQ149" s="366"/>
      <c r="BA149" s="366"/>
      <c r="BK149" s="366"/>
    </row>
    <row r="150" ht="14.25" customHeight="1">
      <c r="M150" s="366"/>
      <c r="W150" s="366"/>
      <c r="AG150" s="366"/>
      <c r="AQ150" s="366"/>
      <c r="BA150" s="366"/>
      <c r="BK150" s="366"/>
    </row>
    <row r="151" ht="14.25" customHeight="1">
      <c r="M151" s="366"/>
      <c r="W151" s="366"/>
      <c r="AG151" s="366"/>
      <c r="AQ151" s="366"/>
      <c r="BA151" s="366"/>
      <c r="BK151" s="366"/>
    </row>
    <row r="152" ht="14.25" customHeight="1">
      <c r="M152" s="366"/>
      <c r="W152" s="366"/>
      <c r="AG152" s="366"/>
      <c r="AQ152" s="366"/>
      <c r="BA152" s="366"/>
      <c r="BK152" s="366"/>
    </row>
    <row r="153" ht="14.25" customHeight="1">
      <c r="M153" s="366"/>
      <c r="W153" s="366"/>
      <c r="AG153" s="366"/>
      <c r="AQ153" s="366"/>
      <c r="BA153" s="366"/>
      <c r="BK153" s="366"/>
    </row>
    <row r="154" ht="14.25" customHeight="1">
      <c r="M154" s="366"/>
      <c r="W154" s="366"/>
      <c r="AG154" s="366"/>
      <c r="AQ154" s="366"/>
      <c r="BA154" s="366"/>
      <c r="BK154" s="366"/>
    </row>
    <row r="155" ht="14.25" customHeight="1">
      <c r="M155" s="366"/>
      <c r="W155" s="366"/>
      <c r="AG155" s="366"/>
      <c r="AQ155" s="366"/>
      <c r="BA155" s="366"/>
      <c r="BK155" s="366"/>
    </row>
    <row r="156" ht="14.25" customHeight="1">
      <c r="M156" s="366"/>
      <c r="W156" s="366"/>
      <c r="AG156" s="366"/>
      <c r="AQ156" s="366"/>
      <c r="BA156" s="366"/>
      <c r="BK156" s="366"/>
    </row>
    <row r="157" ht="14.25" customHeight="1">
      <c r="M157" s="366"/>
      <c r="W157" s="366"/>
      <c r="AG157" s="366"/>
      <c r="AQ157" s="366"/>
      <c r="BA157" s="366"/>
      <c r="BK157" s="366"/>
    </row>
    <row r="158" ht="14.25" customHeight="1">
      <c r="M158" s="366"/>
      <c r="W158" s="366"/>
      <c r="AG158" s="366"/>
      <c r="AQ158" s="366"/>
      <c r="BA158" s="366"/>
      <c r="BK158" s="366"/>
    </row>
    <row r="159" ht="14.25" customHeight="1">
      <c r="M159" s="366"/>
      <c r="W159" s="366"/>
      <c r="AG159" s="366"/>
      <c r="AQ159" s="366"/>
      <c r="BA159" s="366"/>
      <c r="BK159" s="366"/>
    </row>
    <row r="160" ht="14.25" customHeight="1">
      <c r="M160" s="366"/>
      <c r="W160" s="366"/>
      <c r="AG160" s="366"/>
      <c r="AQ160" s="366"/>
      <c r="BA160" s="366"/>
      <c r="BK160" s="366"/>
    </row>
    <row r="161" ht="14.25" customHeight="1">
      <c r="M161" s="366"/>
      <c r="W161" s="366"/>
      <c r="AG161" s="366"/>
      <c r="AQ161" s="366"/>
      <c r="BA161" s="366"/>
      <c r="BK161" s="366"/>
    </row>
    <row r="162" ht="14.25" customHeight="1">
      <c r="M162" s="366"/>
      <c r="W162" s="366"/>
      <c r="AG162" s="366"/>
      <c r="AQ162" s="366"/>
      <c r="BA162" s="366"/>
      <c r="BK162" s="366"/>
    </row>
    <row r="163" ht="14.25" customHeight="1">
      <c r="M163" s="366"/>
      <c r="W163" s="366"/>
      <c r="AG163" s="366"/>
      <c r="AQ163" s="366"/>
      <c r="BA163" s="366"/>
      <c r="BK163" s="366"/>
    </row>
    <row r="164" ht="14.25" customHeight="1">
      <c r="M164" s="366"/>
      <c r="W164" s="366"/>
      <c r="AG164" s="366"/>
      <c r="AQ164" s="366"/>
      <c r="BA164" s="366"/>
      <c r="BK164" s="366"/>
    </row>
    <row r="165" ht="14.25" customHeight="1">
      <c r="M165" s="366"/>
      <c r="W165" s="366"/>
      <c r="AG165" s="366"/>
      <c r="AQ165" s="366"/>
      <c r="BA165" s="366"/>
      <c r="BK165" s="366"/>
    </row>
    <row r="166" ht="14.25" customHeight="1">
      <c r="M166" s="366"/>
      <c r="W166" s="366"/>
      <c r="AG166" s="366"/>
      <c r="AQ166" s="366"/>
      <c r="BA166" s="366"/>
      <c r="BK166" s="366"/>
    </row>
    <row r="167" ht="14.25" customHeight="1">
      <c r="M167" s="366"/>
      <c r="W167" s="366"/>
      <c r="AG167" s="366"/>
      <c r="AQ167" s="366"/>
      <c r="BA167" s="366"/>
      <c r="BK167" s="366"/>
    </row>
    <row r="168" ht="14.25" customHeight="1">
      <c r="M168" s="366"/>
      <c r="W168" s="366"/>
      <c r="AG168" s="366"/>
      <c r="AQ168" s="366"/>
      <c r="BA168" s="366"/>
      <c r="BK168" s="366"/>
    </row>
    <row r="169" ht="14.25" customHeight="1">
      <c r="M169" s="366"/>
      <c r="W169" s="366"/>
      <c r="AG169" s="366"/>
      <c r="AQ169" s="366"/>
      <c r="BA169" s="366"/>
      <c r="BK169" s="366"/>
    </row>
    <row r="170" ht="14.25" customHeight="1">
      <c r="M170" s="366"/>
      <c r="W170" s="366"/>
      <c r="AG170" s="366"/>
      <c r="AQ170" s="366"/>
      <c r="BA170" s="366"/>
      <c r="BK170" s="366"/>
    </row>
    <row r="171" ht="14.25" customHeight="1">
      <c r="M171" s="366"/>
      <c r="W171" s="366"/>
      <c r="AG171" s="366"/>
      <c r="AQ171" s="366"/>
      <c r="BA171" s="366"/>
      <c r="BK171" s="366"/>
    </row>
    <row r="172" ht="14.25" customHeight="1">
      <c r="M172" s="366"/>
      <c r="W172" s="366"/>
      <c r="AG172" s="366"/>
      <c r="AQ172" s="366"/>
      <c r="BA172" s="366"/>
      <c r="BK172" s="366"/>
    </row>
    <row r="173" ht="14.25" customHeight="1">
      <c r="M173" s="366"/>
      <c r="W173" s="366"/>
      <c r="AG173" s="366"/>
      <c r="AQ173" s="366"/>
      <c r="BA173" s="366"/>
      <c r="BK173" s="366"/>
    </row>
    <row r="174" ht="14.25" customHeight="1">
      <c r="M174" s="366"/>
      <c r="W174" s="366"/>
      <c r="AG174" s="366"/>
      <c r="AQ174" s="366"/>
      <c r="BA174" s="366"/>
      <c r="BK174" s="366"/>
    </row>
    <row r="175" ht="14.25" customHeight="1">
      <c r="M175" s="366"/>
      <c r="W175" s="366"/>
      <c r="AG175" s="366"/>
      <c r="AQ175" s="366"/>
      <c r="BA175" s="366"/>
      <c r="BK175" s="366"/>
    </row>
    <row r="176" ht="14.25" customHeight="1">
      <c r="M176" s="366"/>
      <c r="W176" s="366"/>
      <c r="AG176" s="366"/>
      <c r="AQ176" s="366"/>
      <c r="BA176" s="366"/>
      <c r="BK176" s="366"/>
    </row>
    <row r="177" ht="14.25" customHeight="1">
      <c r="M177" s="366"/>
      <c r="W177" s="366"/>
      <c r="AG177" s="366"/>
      <c r="AQ177" s="366"/>
      <c r="BA177" s="366"/>
      <c r="BK177" s="366"/>
    </row>
    <row r="178" ht="14.25" customHeight="1">
      <c r="M178" s="366"/>
      <c r="W178" s="366"/>
      <c r="AG178" s="366"/>
      <c r="AQ178" s="366"/>
      <c r="BA178" s="366"/>
      <c r="BK178" s="366"/>
    </row>
    <row r="179" ht="14.25" customHeight="1">
      <c r="M179" s="366"/>
      <c r="W179" s="366"/>
      <c r="AG179" s="366"/>
      <c r="AQ179" s="366"/>
      <c r="BA179" s="366"/>
      <c r="BK179" s="366"/>
    </row>
    <row r="180" ht="14.25" customHeight="1">
      <c r="M180" s="366"/>
      <c r="W180" s="366"/>
      <c r="AG180" s="366"/>
      <c r="AQ180" s="366"/>
      <c r="BA180" s="366"/>
      <c r="BK180" s="366"/>
    </row>
    <row r="181" ht="14.25" customHeight="1">
      <c r="M181" s="366"/>
      <c r="W181" s="366"/>
      <c r="AG181" s="366"/>
      <c r="AQ181" s="366"/>
      <c r="BA181" s="366"/>
      <c r="BK181" s="366"/>
    </row>
    <row r="182" ht="14.25" customHeight="1">
      <c r="M182" s="366"/>
      <c r="W182" s="366"/>
      <c r="AG182" s="366"/>
      <c r="AQ182" s="366"/>
      <c r="BA182" s="366"/>
      <c r="BK182" s="366"/>
    </row>
    <row r="183" ht="14.25" customHeight="1">
      <c r="M183" s="366"/>
      <c r="W183" s="366"/>
      <c r="AG183" s="366"/>
      <c r="AQ183" s="366"/>
      <c r="BA183" s="366"/>
      <c r="BK183" s="366"/>
    </row>
    <row r="184" ht="14.25" customHeight="1">
      <c r="M184" s="366"/>
      <c r="W184" s="366"/>
      <c r="AG184" s="366"/>
      <c r="AQ184" s="366"/>
      <c r="BA184" s="366"/>
      <c r="BK184" s="366"/>
    </row>
    <row r="185" ht="14.25" customHeight="1">
      <c r="M185" s="366"/>
      <c r="W185" s="366"/>
      <c r="AG185" s="366"/>
      <c r="AQ185" s="366"/>
      <c r="BA185" s="366"/>
      <c r="BK185" s="366"/>
    </row>
    <row r="186" ht="14.25" customHeight="1">
      <c r="M186" s="366"/>
      <c r="W186" s="366"/>
      <c r="AG186" s="366"/>
      <c r="AQ186" s="366"/>
      <c r="BA186" s="366"/>
      <c r="BK186" s="366"/>
    </row>
    <row r="187" ht="14.25" customHeight="1">
      <c r="M187" s="366"/>
      <c r="W187" s="366"/>
      <c r="AG187" s="366"/>
      <c r="AQ187" s="366"/>
      <c r="BA187" s="366"/>
      <c r="BK187" s="366"/>
    </row>
    <row r="188" ht="14.25" customHeight="1">
      <c r="M188" s="366"/>
      <c r="W188" s="366"/>
      <c r="AG188" s="366"/>
      <c r="AQ188" s="366"/>
      <c r="BA188" s="366"/>
      <c r="BK188" s="366"/>
    </row>
    <row r="189" ht="14.25" customHeight="1">
      <c r="M189" s="366"/>
      <c r="W189" s="366"/>
      <c r="AG189" s="366"/>
      <c r="AQ189" s="366"/>
      <c r="BA189" s="366"/>
      <c r="BK189" s="366"/>
    </row>
    <row r="190" ht="14.25" customHeight="1">
      <c r="M190" s="366"/>
      <c r="W190" s="366"/>
      <c r="AG190" s="366"/>
      <c r="AQ190" s="366"/>
      <c r="BA190" s="366"/>
      <c r="BK190" s="366"/>
    </row>
    <row r="191" ht="14.25" customHeight="1">
      <c r="M191" s="366"/>
      <c r="W191" s="366"/>
      <c r="AG191" s="366"/>
      <c r="AQ191" s="366"/>
      <c r="BA191" s="366"/>
      <c r="BK191" s="366"/>
    </row>
    <row r="192" ht="14.25" customHeight="1">
      <c r="M192" s="366"/>
      <c r="W192" s="366"/>
      <c r="AG192" s="366"/>
      <c r="AQ192" s="366"/>
      <c r="BA192" s="366"/>
      <c r="BK192" s="366"/>
    </row>
    <row r="193" ht="14.25" customHeight="1">
      <c r="M193" s="366"/>
      <c r="W193" s="366"/>
      <c r="AG193" s="366"/>
      <c r="AQ193" s="366"/>
      <c r="BA193" s="366"/>
      <c r="BK193" s="366"/>
    </row>
    <row r="194" ht="14.25" customHeight="1">
      <c r="M194" s="366"/>
      <c r="W194" s="366"/>
      <c r="AG194" s="366"/>
      <c r="AQ194" s="366"/>
      <c r="BA194" s="366"/>
      <c r="BK194" s="366"/>
    </row>
    <row r="195" ht="14.25" customHeight="1">
      <c r="M195" s="366"/>
      <c r="W195" s="366"/>
      <c r="AG195" s="366"/>
      <c r="AQ195" s="366"/>
      <c r="BA195" s="366"/>
      <c r="BK195" s="366"/>
    </row>
    <row r="196" ht="14.25" customHeight="1">
      <c r="M196" s="366"/>
      <c r="W196" s="366"/>
      <c r="AG196" s="366"/>
      <c r="AQ196" s="366"/>
      <c r="BA196" s="366"/>
      <c r="BK196" s="366"/>
    </row>
    <row r="197" ht="14.25" customHeight="1">
      <c r="M197" s="366"/>
      <c r="W197" s="366"/>
      <c r="AG197" s="366"/>
      <c r="AQ197" s="366"/>
      <c r="BA197" s="366"/>
      <c r="BK197" s="366"/>
    </row>
    <row r="198" ht="14.25" customHeight="1">
      <c r="M198" s="366"/>
      <c r="W198" s="366"/>
      <c r="AG198" s="366"/>
      <c r="AQ198" s="366"/>
      <c r="BA198" s="366"/>
      <c r="BK198" s="366"/>
    </row>
    <row r="199" ht="14.25" customHeight="1">
      <c r="M199" s="366"/>
      <c r="W199" s="366"/>
      <c r="AG199" s="366"/>
      <c r="AQ199" s="366"/>
      <c r="BA199" s="366"/>
      <c r="BK199" s="366"/>
    </row>
    <row r="200" ht="14.25" customHeight="1">
      <c r="M200" s="366"/>
      <c r="W200" s="366"/>
      <c r="AG200" s="366"/>
      <c r="AQ200" s="366"/>
      <c r="BA200" s="366"/>
      <c r="BK200" s="366"/>
    </row>
    <row r="201" ht="14.25" customHeight="1">
      <c r="M201" s="366"/>
      <c r="W201" s="366"/>
      <c r="AG201" s="366"/>
      <c r="AQ201" s="366"/>
      <c r="BA201" s="366"/>
      <c r="BK201" s="366"/>
    </row>
    <row r="202" ht="14.25" customHeight="1">
      <c r="M202" s="366"/>
      <c r="W202" s="366"/>
      <c r="AG202" s="366"/>
      <c r="AQ202" s="366"/>
      <c r="BA202" s="366"/>
      <c r="BK202" s="366"/>
    </row>
    <row r="203" ht="14.25" customHeight="1">
      <c r="M203" s="366"/>
      <c r="W203" s="366"/>
      <c r="AG203" s="366"/>
      <c r="AQ203" s="366"/>
      <c r="BA203" s="366"/>
      <c r="BK203" s="366"/>
    </row>
    <row r="204" ht="14.25" customHeight="1">
      <c r="M204" s="366"/>
      <c r="W204" s="366"/>
      <c r="AG204" s="366"/>
      <c r="AQ204" s="366"/>
      <c r="BA204" s="366"/>
      <c r="BK204" s="366"/>
    </row>
    <row r="205" ht="14.25" customHeight="1">
      <c r="M205" s="366"/>
      <c r="W205" s="366"/>
      <c r="AG205" s="366"/>
      <c r="AQ205" s="366"/>
      <c r="BA205" s="366"/>
      <c r="BK205" s="366"/>
    </row>
    <row r="206" ht="14.25" customHeight="1">
      <c r="M206" s="366"/>
      <c r="W206" s="366"/>
      <c r="AG206" s="366"/>
      <c r="AQ206" s="366"/>
      <c r="BA206" s="366"/>
      <c r="BK206" s="366"/>
    </row>
    <row r="207" ht="14.25" customHeight="1">
      <c r="M207" s="366"/>
      <c r="W207" s="366"/>
      <c r="AG207" s="366"/>
      <c r="AQ207" s="366"/>
      <c r="BA207" s="366"/>
      <c r="BK207" s="366"/>
    </row>
    <row r="208" ht="14.25" customHeight="1">
      <c r="M208" s="366"/>
      <c r="W208" s="366"/>
      <c r="AG208" s="366"/>
      <c r="AQ208" s="366"/>
      <c r="BA208" s="366"/>
      <c r="BK208" s="366"/>
    </row>
    <row r="209" ht="14.25" customHeight="1">
      <c r="M209" s="366"/>
      <c r="W209" s="366"/>
      <c r="AG209" s="366"/>
      <c r="AQ209" s="366"/>
      <c r="BA209" s="366"/>
      <c r="BK209" s="366"/>
    </row>
    <row r="210" ht="14.25" customHeight="1">
      <c r="M210" s="366"/>
      <c r="W210" s="366"/>
      <c r="AG210" s="366"/>
      <c r="AQ210" s="366"/>
      <c r="BA210" s="366"/>
      <c r="BK210" s="366"/>
    </row>
    <row r="211" ht="14.25" customHeight="1">
      <c r="M211" s="366"/>
      <c r="W211" s="366"/>
      <c r="AG211" s="366"/>
      <c r="AQ211" s="366"/>
      <c r="BA211" s="366"/>
      <c r="BK211" s="366"/>
    </row>
    <row r="212" ht="14.25" customHeight="1">
      <c r="M212" s="366"/>
      <c r="W212" s="366"/>
      <c r="AG212" s="366"/>
      <c r="AQ212" s="366"/>
      <c r="BA212" s="366"/>
      <c r="BK212" s="366"/>
    </row>
    <row r="213" ht="14.25" customHeight="1">
      <c r="M213" s="366"/>
      <c r="W213" s="366"/>
      <c r="AG213" s="366"/>
      <c r="AQ213" s="366"/>
      <c r="BA213" s="366"/>
      <c r="BK213" s="366"/>
    </row>
    <row r="214" ht="14.25" customHeight="1">
      <c r="M214" s="366"/>
      <c r="W214" s="366"/>
      <c r="AG214" s="366"/>
      <c r="AQ214" s="366"/>
      <c r="BA214" s="366"/>
      <c r="BK214" s="366"/>
    </row>
    <row r="215" ht="14.25" customHeight="1">
      <c r="M215" s="366"/>
      <c r="W215" s="366"/>
      <c r="AG215" s="366"/>
      <c r="AQ215" s="366"/>
      <c r="BA215" s="366"/>
      <c r="BK215" s="366"/>
    </row>
    <row r="216" ht="14.25" customHeight="1">
      <c r="M216" s="366"/>
      <c r="W216" s="366"/>
      <c r="AG216" s="366"/>
      <c r="AQ216" s="366"/>
      <c r="BA216" s="366"/>
      <c r="BK216" s="366"/>
    </row>
    <row r="217" ht="14.25" customHeight="1">
      <c r="M217" s="366"/>
      <c r="W217" s="366"/>
      <c r="AG217" s="366"/>
      <c r="AQ217" s="366"/>
      <c r="BA217" s="366"/>
      <c r="BK217" s="366"/>
    </row>
    <row r="218" ht="14.25" customHeight="1">
      <c r="M218" s="366"/>
      <c r="W218" s="366"/>
      <c r="AG218" s="366"/>
      <c r="AQ218" s="366"/>
      <c r="BA218" s="366"/>
      <c r="BK218" s="366"/>
    </row>
    <row r="219" ht="14.25" customHeight="1">
      <c r="M219" s="366"/>
      <c r="W219" s="366"/>
      <c r="AG219" s="366"/>
      <c r="AQ219" s="366"/>
      <c r="BA219" s="366"/>
      <c r="BK219" s="366"/>
    </row>
    <row r="220" ht="14.25" customHeight="1">
      <c r="M220" s="366"/>
      <c r="W220" s="366"/>
      <c r="AG220" s="366"/>
      <c r="AQ220" s="366"/>
      <c r="BA220" s="366"/>
      <c r="BK220" s="366"/>
    </row>
    <row r="221" ht="14.25" customHeight="1">
      <c r="M221" s="366"/>
      <c r="W221" s="366"/>
      <c r="AG221" s="366"/>
      <c r="AQ221" s="366"/>
      <c r="BA221" s="366"/>
      <c r="BK221" s="366"/>
    </row>
    <row r="222" ht="14.25" customHeight="1">
      <c r="M222" s="366"/>
      <c r="W222" s="366"/>
      <c r="AG222" s="366"/>
      <c r="AQ222" s="366"/>
      <c r="BA222" s="366"/>
      <c r="BK222" s="366"/>
    </row>
    <row r="223" ht="14.25" customHeight="1">
      <c r="M223" s="366"/>
      <c r="W223" s="366"/>
      <c r="AG223" s="366"/>
      <c r="AQ223" s="366"/>
      <c r="BA223" s="366"/>
      <c r="BK223" s="366"/>
    </row>
    <row r="224" ht="14.25" customHeight="1">
      <c r="M224" s="366"/>
      <c r="W224" s="366"/>
      <c r="AG224" s="366"/>
      <c r="AQ224" s="366"/>
      <c r="BA224" s="366"/>
      <c r="BK224" s="366"/>
    </row>
    <row r="225" ht="14.25" customHeight="1">
      <c r="M225" s="366"/>
      <c r="W225" s="366"/>
      <c r="AG225" s="366"/>
      <c r="AQ225" s="366"/>
      <c r="BA225" s="366"/>
      <c r="BK225" s="366"/>
    </row>
    <row r="226" ht="14.25" customHeight="1">
      <c r="M226" s="366"/>
      <c r="W226" s="366"/>
      <c r="AG226" s="366"/>
      <c r="AQ226" s="366"/>
      <c r="BA226" s="366"/>
      <c r="BK226" s="366"/>
    </row>
    <row r="227" ht="14.25" customHeight="1">
      <c r="M227" s="366"/>
      <c r="W227" s="366"/>
      <c r="AG227" s="366"/>
      <c r="AQ227" s="366"/>
      <c r="BA227" s="366"/>
      <c r="BK227" s="366"/>
    </row>
    <row r="228" ht="14.25" customHeight="1">
      <c r="M228" s="366"/>
      <c r="W228" s="366"/>
      <c r="AG228" s="366"/>
      <c r="AQ228" s="366"/>
      <c r="BA228" s="366"/>
      <c r="BK228" s="366"/>
    </row>
    <row r="229" ht="14.25" customHeight="1">
      <c r="M229" s="366"/>
      <c r="W229" s="366"/>
      <c r="AG229" s="366"/>
      <c r="AQ229" s="366"/>
      <c r="BA229" s="366"/>
      <c r="BK229" s="366"/>
    </row>
    <row r="230" ht="14.25" customHeight="1">
      <c r="M230" s="366"/>
      <c r="W230" s="366"/>
      <c r="AG230" s="366"/>
      <c r="AQ230" s="366"/>
      <c r="BA230" s="366"/>
      <c r="BK230" s="366"/>
    </row>
    <row r="231" ht="14.25" customHeight="1">
      <c r="M231" s="366"/>
      <c r="W231" s="366"/>
      <c r="AG231" s="366"/>
      <c r="AQ231" s="366"/>
      <c r="BA231" s="366"/>
      <c r="BK231" s="366"/>
    </row>
    <row r="232" ht="14.25" customHeight="1">
      <c r="M232" s="366"/>
      <c r="W232" s="366"/>
      <c r="AG232" s="366"/>
      <c r="AQ232" s="366"/>
      <c r="BA232" s="366"/>
      <c r="BK232" s="366"/>
    </row>
    <row r="233" ht="14.25" customHeight="1">
      <c r="M233" s="366"/>
      <c r="W233" s="366"/>
      <c r="AG233" s="366"/>
      <c r="AQ233" s="366"/>
      <c r="BA233" s="366"/>
      <c r="BK233" s="366"/>
    </row>
    <row r="234" ht="14.25" customHeight="1">
      <c r="M234" s="366"/>
      <c r="W234" s="366"/>
      <c r="AG234" s="366"/>
      <c r="AQ234" s="366"/>
      <c r="BA234" s="366"/>
      <c r="BK234" s="366"/>
    </row>
    <row r="235" ht="14.25" customHeight="1">
      <c r="M235" s="366"/>
      <c r="W235" s="366"/>
      <c r="AG235" s="366"/>
      <c r="AQ235" s="366"/>
      <c r="BA235" s="366"/>
      <c r="BK235" s="366"/>
    </row>
    <row r="236" ht="14.25" customHeight="1">
      <c r="M236" s="366"/>
      <c r="W236" s="366"/>
      <c r="AG236" s="366"/>
      <c r="AQ236" s="366"/>
      <c r="BA236" s="366"/>
      <c r="BK236" s="366"/>
    </row>
    <row r="237" ht="14.25" customHeight="1">
      <c r="M237" s="366"/>
      <c r="W237" s="366"/>
      <c r="AG237" s="366"/>
      <c r="AQ237" s="366"/>
      <c r="BA237" s="366"/>
      <c r="BK237" s="366"/>
    </row>
    <row r="238" ht="14.25" customHeight="1">
      <c r="M238" s="366"/>
      <c r="W238" s="366"/>
      <c r="AG238" s="366"/>
      <c r="AQ238" s="366"/>
      <c r="BA238" s="366"/>
      <c r="BK238" s="366"/>
    </row>
    <row r="239" ht="14.25" customHeight="1">
      <c r="M239" s="366"/>
      <c r="W239" s="366"/>
      <c r="AG239" s="366"/>
      <c r="AQ239" s="366"/>
      <c r="BA239" s="366"/>
      <c r="BK239" s="366"/>
    </row>
    <row r="240" ht="14.25" customHeight="1">
      <c r="M240" s="366"/>
      <c r="W240" s="366"/>
      <c r="AG240" s="366"/>
      <c r="AQ240" s="366"/>
      <c r="BA240" s="366"/>
      <c r="BK240" s="366"/>
    </row>
    <row r="241" ht="14.25" customHeight="1">
      <c r="M241" s="366"/>
      <c r="W241" s="366"/>
      <c r="AG241" s="366"/>
      <c r="AQ241" s="366"/>
      <c r="BA241" s="366"/>
      <c r="BK241" s="366"/>
    </row>
    <row r="242" ht="14.25" customHeight="1">
      <c r="M242" s="366"/>
      <c r="W242" s="366"/>
      <c r="AG242" s="366"/>
      <c r="AQ242" s="366"/>
      <c r="BA242" s="366"/>
      <c r="BK242" s="366"/>
    </row>
    <row r="243" ht="14.25" customHeight="1">
      <c r="M243" s="366"/>
      <c r="W243" s="366"/>
      <c r="AG243" s="366"/>
      <c r="AQ243" s="366"/>
      <c r="BA243" s="366"/>
      <c r="BK243" s="366"/>
    </row>
    <row r="244" ht="14.25" customHeight="1">
      <c r="M244" s="366"/>
      <c r="W244" s="366"/>
      <c r="AG244" s="366"/>
      <c r="AQ244" s="366"/>
      <c r="BA244" s="366"/>
      <c r="BK244" s="366"/>
    </row>
    <row r="245" ht="14.25" customHeight="1">
      <c r="M245" s="366"/>
      <c r="W245" s="366"/>
      <c r="AG245" s="366"/>
      <c r="AQ245" s="366"/>
      <c r="BA245" s="366"/>
      <c r="BK245" s="366"/>
    </row>
    <row r="246" ht="14.25" customHeight="1">
      <c r="M246" s="366"/>
      <c r="W246" s="366"/>
      <c r="AG246" s="366"/>
      <c r="AQ246" s="366"/>
      <c r="BA246" s="366"/>
      <c r="BK246" s="366"/>
    </row>
    <row r="247" ht="14.25" customHeight="1">
      <c r="M247" s="366"/>
      <c r="W247" s="366"/>
      <c r="AG247" s="366"/>
      <c r="AQ247" s="366"/>
      <c r="BA247" s="366"/>
      <c r="BK247" s="366"/>
    </row>
    <row r="248" ht="14.25" customHeight="1">
      <c r="M248" s="366"/>
      <c r="W248" s="366"/>
      <c r="AG248" s="366"/>
      <c r="AQ248" s="366"/>
      <c r="BA248" s="366"/>
      <c r="BK248" s="366"/>
    </row>
    <row r="249" ht="14.25" customHeight="1">
      <c r="M249" s="366"/>
      <c r="W249" s="366"/>
      <c r="AG249" s="366"/>
      <c r="AQ249" s="366"/>
      <c r="BA249" s="366"/>
      <c r="BK249" s="366"/>
    </row>
    <row r="250" ht="14.25" customHeight="1">
      <c r="M250" s="366"/>
      <c r="W250" s="366"/>
      <c r="AG250" s="366"/>
      <c r="AQ250" s="366"/>
      <c r="BA250" s="366"/>
      <c r="BK250" s="366"/>
    </row>
    <row r="251" ht="14.25" customHeight="1">
      <c r="M251" s="366"/>
      <c r="W251" s="366"/>
      <c r="AG251" s="366"/>
      <c r="AQ251" s="366"/>
      <c r="BA251" s="366"/>
      <c r="BK251" s="366"/>
    </row>
    <row r="252" ht="14.25" customHeight="1">
      <c r="M252" s="366"/>
      <c r="W252" s="366"/>
      <c r="AG252" s="366"/>
      <c r="AQ252" s="366"/>
      <c r="BA252" s="366"/>
      <c r="BK252" s="366"/>
    </row>
    <row r="253" ht="14.25" customHeight="1">
      <c r="M253" s="366"/>
      <c r="W253" s="366"/>
      <c r="AG253" s="366"/>
      <c r="AQ253" s="366"/>
      <c r="BA253" s="366"/>
      <c r="BK253" s="366"/>
    </row>
    <row r="254" ht="14.25" customHeight="1">
      <c r="M254" s="366"/>
      <c r="W254" s="366"/>
      <c r="AG254" s="366"/>
      <c r="AQ254" s="366"/>
      <c r="BA254" s="366"/>
      <c r="BK254" s="366"/>
    </row>
    <row r="255" ht="14.25" customHeight="1">
      <c r="M255" s="366"/>
      <c r="W255" s="366"/>
      <c r="AG255" s="366"/>
      <c r="AQ255" s="366"/>
      <c r="BA255" s="366"/>
      <c r="BK255" s="366"/>
    </row>
    <row r="256" ht="14.25" customHeight="1">
      <c r="M256" s="366"/>
      <c r="W256" s="366"/>
      <c r="AG256" s="366"/>
      <c r="AQ256" s="366"/>
      <c r="BA256" s="366"/>
      <c r="BK256" s="366"/>
    </row>
    <row r="257" ht="14.25" customHeight="1">
      <c r="M257" s="366"/>
      <c r="W257" s="366"/>
      <c r="AG257" s="366"/>
      <c r="AQ257" s="366"/>
      <c r="BA257" s="366"/>
      <c r="BK257" s="366"/>
    </row>
    <row r="258" ht="14.25" customHeight="1">
      <c r="M258" s="366"/>
      <c r="W258" s="366"/>
      <c r="AG258" s="366"/>
      <c r="AQ258" s="366"/>
      <c r="BA258" s="366"/>
      <c r="BK258" s="366"/>
    </row>
    <row r="259" ht="14.25" customHeight="1">
      <c r="M259" s="366"/>
      <c r="W259" s="366"/>
      <c r="AG259" s="366"/>
      <c r="AQ259" s="366"/>
      <c r="BA259" s="366"/>
      <c r="BK259" s="366"/>
    </row>
    <row r="260" ht="14.25" customHeight="1">
      <c r="M260" s="366"/>
      <c r="W260" s="366"/>
      <c r="AG260" s="366"/>
      <c r="AQ260" s="366"/>
      <c r="BA260" s="366"/>
      <c r="BK260" s="366"/>
    </row>
    <row r="261" ht="14.25" customHeight="1">
      <c r="M261" s="366"/>
      <c r="W261" s="366"/>
      <c r="AG261" s="366"/>
      <c r="AQ261" s="366"/>
      <c r="BA261" s="366"/>
      <c r="BK261" s="366"/>
    </row>
    <row r="262" ht="14.25" customHeight="1">
      <c r="M262" s="366"/>
      <c r="W262" s="366"/>
      <c r="AG262" s="366"/>
      <c r="AQ262" s="366"/>
      <c r="BA262" s="366"/>
      <c r="BK262" s="366"/>
    </row>
    <row r="263" ht="14.25" customHeight="1">
      <c r="M263" s="366"/>
      <c r="W263" s="366"/>
      <c r="AG263" s="366"/>
      <c r="AQ263" s="366"/>
      <c r="BA263" s="366"/>
      <c r="BK263" s="366"/>
    </row>
    <row r="264" ht="14.25" customHeight="1">
      <c r="M264" s="366"/>
      <c r="W264" s="366"/>
      <c r="AG264" s="366"/>
      <c r="AQ264" s="366"/>
      <c r="BA264" s="366"/>
      <c r="BK264" s="366"/>
    </row>
    <row r="265" ht="14.25" customHeight="1">
      <c r="M265" s="366"/>
      <c r="W265" s="366"/>
      <c r="AG265" s="366"/>
      <c r="AQ265" s="366"/>
      <c r="BA265" s="366"/>
      <c r="BK265" s="366"/>
    </row>
    <row r="266" ht="14.25" customHeight="1">
      <c r="M266" s="366"/>
      <c r="W266" s="366"/>
      <c r="AG266" s="366"/>
      <c r="AQ266" s="366"/>
      <c r="BA266" s="366"/>
      <c r="BK266" s="366"/>
    </row>
    <row r="267" ht="14.25" customHeight="1">
      <c r="M267" s="366"/>
      <c r="W267" s="366"/>
      <c r="AG267" s="366"/>
      <c r="AQ267" s="366"/>
      <c r="BA267" s="366"/>
      <c r="BK267" s="366"/>
    </row>
    <row r="268" ht="14.25" customHeight="1">
      <c r="M268" s="366"/>
      <c r="W268" s="366"/>
      <c r="AG268" s="366"/>
      <c r="AQ268" s="366"/>
      <c r="BA268" s="366"/>
      <c r="BK268" s="366"/>
    </row>
    <row r="269" ht="14.25" customHeight="1">
      <c r="M269" s="366"/>
      <c r="W269" s="366"/>
      <c r="AG269" s="366"/>
      <c r="AQ269" s="366"/>
      <c r="BA269" s="366"/>
      <c r="BK269" s="366"/>
    </row>
    <row r="270" ht="14.25" customHeight="1">
      <c r="M270" s="366"/>
      <c r="W270" s="366"/>
      <c r="AG270" s="366"/>
      <c r="AQ270" s="366"/>
      <c r="BA270" s="366"/>
      <c r="BK270" s="366"/>
    </row>
    <row r="271" ht="14.25" customHeight="1">
      <c r="M271" s="366"/>
      <c r="W271" s="366"/>
      <c r="AG271" s="366"/>
      <c r="AQ271" s="366"/>
      <c r="BA271" s="366"/>
      <c r="BK271" s="366"/>
    </row>
    <row r="272" ht="14.25" customHeight="1">
      <c r="M272" s="366"/>
      <c r="W272" s="366"/>
      <c r="AG272" s="366"/>
      <c r="AQ272" s="366"/>
      <c r="BA272" s="366"/>
      <c r="BK272" s="366"/>
    </row>
    <row r="273" ht="14.25" customHeight="1">
      <c r="M273" s="366"/>
      <c r="W273" s="366"/>
      <c r="AG273" s="366"/>
      <c r="AQ273" s="366"/>
      <c r="BA273" s="366"/>
      <c r="BK273" s="366"/>
    </row>
    <row r="274" ht="14.25" customHeight="1">
      <c r="M274" s="366"/>
      <c r="W274" s="366"/>
      <c r="AG274" s="366"/>
      <c r="AQ274" s="366"/>
      <c r="BA274" s="366"/>
      <c r="BK274" s="366"/>
    </row>
    <row r="275" ht="14.25" customHeight="1">
      <c r="M275" s="366"/>
      <c r="W275" s="366"/>
      <c r="AG275" s="366"/>
      <c r="AQ275" s="366"/>
      <c r="BA275" s="366"/>
      <c r="BK275" s="366"/>
    </row>
    <row r="276" ht="14.25" customHeight="1">
      <c r="M276" s="366"/>
      <c r="W276" s="366"/>
      <c r="AG276" s="366"/>
      <c r="AQ276" s="366"/>
      <c r="BA276" s="366"/>
      <c r="BK276" s="366"/>
    </row>
    <row r="277" ht="14.25" customHeight="1">
      <c r="M277" s="366"/>
      <c r="W277" s="366"/>
      <c r="AG277" s="366"/>
      <c r="AQ277" s="366"/>
      <c r="BA277" s="366"/>
      <c r="BK277" s="366"/>
    </row>
    <row r="278" ht="14.25" customHeight="1">
      <c r="M278" s="366"/>
      <c r="W278" s="366"/>
      <c r="AG278" s="366"/>
      <c r="AQ278" s="366"/>
      <c r="BA278" s="366"/>
      <c r="BK278" s="366"/>
    </row>
    <row r="279" ht="14.25" customHeight="1">
      <c r="M279" s="366"/>
      <c r="W279" s="366"/>
      <c r="AG279" s="366"/>
      <c r="AQ279" s="366"/>
      <c r="BA279" s="366"/>
      <c r="BK279" s="366"/>
    </row>
    <row r="280" ht="14.25" customHeight="1">
      <c r="M280" s="366"/>
      <c r="W280" s="366"/>
      <c r="AG280" s="366"/>
      <c r="AQ280" s="366"/>
      <c r="BA280" s="366"/>
      <c r="BK280" s="366"/>
    </row>
    <row r="281" ht="14.25" customHeight="1">
      <c r="M281" s="366"/>
      <c r="W281" s="366"/>
      <c r="AG281" s="366"/>
      <c r="AQ281" s="366"/>
      <c r="BA281" s="366"/>
      <c r="BK281" s="366"/>
    </row>
    <row r="282" ht="14.25" customHeight="1">
      <c r="M282" s="366"/>
      <c r="W282" s="366"/>
      <c r="AG282" s="366"/>
      <c r="AQ282" s="366"/>
      <c r="BA282" s="366"/>
      <c r="BK282" s="366"/>
    </row>
    <row r="283" ht="14.25" customHeight="1">
      <c r="M283" s="366"/>
      <c r="W283" s="366"/>
      <c r="AG283" s="366"/>
      <c r="AQ283" s="366"/>
      <c r="BA283" s="366"/>
      <c r="BK283" s="366"/>
    </row>
    <row r="284" ht="14.25" customHeight="1">
      <c r="M284" s="366"/>
      <c r="W284" s="366"/>
      <c r="AG284" s="366"/>
      <c r="AQ284" s="366"/>
      <c r="BA284" s="366"/>
      <c r="BK284" s="366"/>
    </row>
    <row r="285" ht="14.25" customHeight="1">
      <c r="M285" s="366"/>
      <c r="W285" s="366"/>
      <c r="AG285" s="366"/>
      <c r="AQ285" s="366"/>
      <c r="BA285" s="366"/>
      <c r="BK285" s="366"/>
    </row>
    <row r="286" ht="14.25" customHeight="1">
      <c r="M286" s="366"/>
      <c r="W286" s="366"/>
      <c r="AG286" s="366"/>
      <c r="AQ286" s="366"/>
      <c r="BA286" s="366"/>
      <c r="BK286" s="366"/>
    </row>
    <row r="287" ht="14.25" customHeight="1">
      <c r="M287" s="366"/>
      <c r="W287" s="366"/>
      <c r="AG287" s="366"/>
      <c r="AQ287" s="366"/>
      <c r="BA287" s="366"/>
      <c r="BK287" s="366"/>
    </row>
    <row r="288" ht="14.25" customHeight="1">
      <c r="M288" s="366"/>
      <c r="W288" s="366"/>
      <c r="AG288" s="366"/>
      <c r="AQ288" s="366"/>
      <c r="BA288" s="366"/>
      <c r="BK288" s="366"/>
    </row>
    <row r="289" ht="14.25" customHeight="1">
      <c r="M289" s="366"/>
      <c r="W289" s="366"/>
      <c r="AG289" s="366"/>
      <c r="AQ289" s="366"/>
      <c r="BA289" s="366"/>
      <c r="BK289" s="366"/>
    </row>
    <row r="290" ht="14.25" customHeight="1">
      <c r="M290" s="366"/>
      <c r="W290" s="366"/>
      <c r="AG290" s="366"/>
      <c r="AQ290" s="366"/>
      <c r="BA290" s="366"/>
      <c r="BK290" s="366"/>
    </row>
    <row r="291" ht="14.25" customHeight="1">
      <c r="M291" s="366"/>
      <c r="W291" s="366"/>
      <c r="AG291" s="366"/>
      <c r="AQ291" s="366"/>
      <c r="BA291" s="366"/>
      <c r="BK291" s="366"/>
    </row>
    <row r="292" ht="14.25" customHeight="1">
      <c r="M292" s="366"/>
      <c r="W292" s="366"/>
      <c r="AG292" s="366"/>
      <c r="AQ292" s="366"/>
      <c r="BA292" s="366"/>
      <c r="BK292" s="366"/>
    </row>
    <row r="293" ht="14.25" customHeight="1">
      <c r="M293" s="366"/>
      <c r="W293" s="366"/>
      <c r="AG293" s="366"/>
      <c r="AQ293" s="366"/>
      <c r="BA293" s="366"/>
      <c r="BK293" s="366"/>
    </row>
    <row r="294" ht="14.25" customHeight="1">
      <c r="M294" s="366"/>
      <c r="W294" s="366"/>
      <c r="AG294" s="366"/>
      <c r="AQ294" s="366"/>
      <c r="BA294" s="366"/>
      <c r="BK294" s="366"/>
    </row>
    <row r="295" ht="14.25" customHeight="1">
      <c r="M295" s="366"/>
      <c r="W295" s="366"/>
      <c r="AG295" s="366"/>
      <c r="AQ295" s="366"/>
      <c r="BA295" s="366"/>
      <c r="BK295" s="366"/>
    </row>
    <row r="296" ht="14.25" customHeight="1">
      <c r="M296" s="366"/>
      <c r="W296" s="366"/>
      <c r="AG296" s="366"/>
      <c r="AQ296" s="366"/>
      <c r="BA296" s="366"/>
      <c r="BK296" s="366"/>
    </row>
    <row r="297" ht="14.25" customHeight="1">
      <c r="M297" s="366"/>
      <c r="W297" s="366"/>
      <c r="AG297" s="366"/>
      <c r="AQ297" s="366"/>
      <c r="BA297" s="366"/>
      <c r="BK297" s="366"/>
    </row>
    <row r="298" ht="14.25" customHeight="1">
      <c r="M298" s="366"/>
      <c r="W298" s="366"/>
      <c r="AG298" s="366"/>
      <c r="AQ298" s="366"/>
      <c r="BA298" s="366"/>
      <c r="BK298" s="366"/>
    </row>
    <row r="299" ht="14.25" customHeight="1">
      <c r="M299" s="366"/>
      <c r="W299" s="366"/>
      <c r="AG299" s="366"/>
      <c r="AQ299" s="366"/>
      <c r="BA299" s="366"/>
      <c r="BK299" s="366"/>
    </row>
    <row r="300" ht="14.25" customHeight="1">
      <c r="M300" s="366"/>
      <c r="W300" s="366"/>
      <c r="AG300" s="366"/>
      <c r="AQ300" s="366"/>
      <c r="BA300" s="366"/>
      <c r="BK300" s="366"/>
    </row>
    <row r="301" ht="14.25" customHeight="1">
      <c r="M301" s="366"/>
      <c r="W301" s="366"/>
      <c r="AG301" s="366"/>
      <c r="AQ301" s="366"/>
      <c r="BA301" s="366"/>
      <c r="BK301" s="366"/>
    </row>
    <row r="302" ht="14.25" customHeight="1">
      <c r="M302" s="366"/>
      <c r="W302" s="366"/>
      <c r="AG302" s="366"/>
      <c r="AQ302" s="366"/>
      <c r="BA302" s="366"/>
      <c r="BK302" s="366"/>
    </row>
    <row r="303" ht="14.25" customHeight="1">
      <c r="M303" s="366"/>
      <c r="W303" s="366"/>
      <c r="AG303" s="366"/>
      <c r="AQ303" s="366"/>
      <c r="BA303" s="366"/>
      <c r="BK303" s="366"/>
    </row>
    <row r="304" ht="14.25" customHeight="1">
      <c r="M304" s="366"/>
      <c r="W304" s="366"/>
      <c r="AG304" s="366"/>
      <c r="AQ304" s="366"/>
      <c r="BA304" s="366"/>
      <c r="BK304" s="366"/>
    </row>
    <row r="305" ht="14.25" customHeight="1">
      <c r="M305" s="366"/>
      <c r="W305" s="366"/>
      <c r="AG305" s="366"/>
      <c r="AQ305" s="366"/>
      <c r="BA305" s="366"/>
      <c r="BK305" s="366"/>
    </row>
    <row r="306" ht="14.25" customHeight="1">
      <c r="M306" s="366"/>
      <c r="W306" s="366"/>
      <c r="AG306" s="366"/>
      <c r="AQ306" s="366"/>
      <c r="BA306" s="366"/>
      <c r="BK306" s="366"/>
    </row>
    <row r="307" ht="14.25" customHeight="1">
      <c r="M307" s="366"/>
      <c r="W307" s="366"/>
      <c r="AG307" s="366"/>
      <c r="AQ307" s="366"/>
      <c r="BA307" s="366"/>
      <c r="BK307" s="366"/>
    </row>
    <row r="308" ht="14.25" customHeight="1">
      <c r="M308" s="366"/>
      <c r="W308" s="366"/>
      <c r="AG308" s="366"/>
      <c r="AQ308" s="366"/>
      <c r="BA308" s="366"/>
      <c r="BK308" s="366"/>
    </row>
    <row r="309" ht="14.25" customHeight="1">
      <c r="M309" s="366"/>
      <c r="W309" s="366"/>
      <c r="AG309" s="366"/>
      <c r="AQ309" s="366"/>
      <c r="BA309" s="366"/>
      <c r="BK309" s="366"/>
    </row>
    <row r="310" ht="14.25" customHeight="1">
      <c r="M310" s="366"/>
      <c r="W310" s="366"/>
      <c r="AG310" s="366"/>
      <c r="AQ310" s="366"/>
      <c r="BA310" s="366"/>
      <c r="BK310" s="366"/>
    </row>
    <row r="311" ht="14.25" customHeight="1">
      <c r="M311" s="366"/>
      <c r="W311" s="366"/>
      <c r="AG311" s="366"/>
      <c r="AQ311" s="366"/>
      <c r="BA311" s="366"/>
      <c r="BK311" s="366"/>
    </row>
    <row r="312" ht="14.25" customHeight="1">
      <c r="M312" s="366"/>
      <c r="W312" s="366"/>
      <c r="AG312" s="366"/>
      <c r="AQ312" s="366"/>
      <c r="BA312" s="366"/>
      <c r="BK312" s="366"/>
    </row>
    <row r="313" ht="14.25" customHeight="1">
      <c r="M313" s="366"/>
      <c r="W313" s="366"/>
      <c r="AG313" s="366"/>
      <c r="AQ313" s="366"/>
      <c r="BA313" s="366"/>
      <c r="BK313" s="366"/>
    </row>
    <row r="314" ht="14.25" customHeight="1">
      <c r="M314" s="366"/>
      <c r="W314" s="366"/>
      <c r="AG314" s="366"/>
      <c r="AQ314" s="366"/>
      <c r="BA314" s="366"/>
      <c r="BK314" s="366"/>
    </row>
    <row r="315" ht="14.25" customHeight="1">
      <c r="M315" s="366"/>
      <c r="W315" s="366"/>
      <c r="AG315" s="366"/>
      <c r="AQ315" s="366"/>
      <c r="BA315" s="366"/>
      <c r="BK315" s="366"/>
    </row>
    <row r="316" ht="14.25" customHeight="1">
      <c r="M316" s="366"/>
      <c r="W316" s="366"/>
      <c r="AG316" s="366"/>
      <c r="AQ316" s="366"/>
      <c r="BA316" s="366"/>
      <c r="BK316" s="366"/>
    </row>
    <row r="317" ht="14.25" customHeight="1">
      <c r="M317" s="366"/>
      <c r="W317" s="366"/>
      <c r="AG317" s="366"/>
      <c r="AQ317" s="366"/>
      <c r="BA317" s="366"/>
      <c r="BK317" s="366"/>
    </row>
    <row r="318" ht="14.25" customHeight="1">
      <c r="M318" s="366"/>
      <c r="W318" s="366"/>
      <c r="AG318" s="366"/>
      <c r="AQ318" s="366"/>
      <c r="BA318" s="366"/>
      <c r="BK318" s="366"/>
    </row>
    <row r="319" ht="14.25" customHeight="1">
      <c r="M319" s="366"/>
      <c r="W319" s="366"/>
      <c r="AG319" s="366"/>
      <c r="AQ319" s="366"/>
      <c r="BA319" s="366"/>
      <c r="BK319" s="366"/>
    </row>
    <row r="320" ht="14.25" customHeight="1">
      <c r="M320" s="366"/>
      <c r="W320" s="366"/>
      <c r="AG320" s="366"/>
      <c r="AQ320" s="366"/>
      <c r="BA320" s="366"/>
      <c r="BK320" s="366"/>
    </row>
    <row r="321" ht="14.25" customHeight="1">
      <c r="M321" s="366"/>
      <c r="W321" s="366"/>
      <c r="AG321" s="366"/>
      <c r="AQ321" s="366"/>
      <c r="BA321" s="366"/>
      <c r="BK321" s="366"/>
    </row>
    <row r="322" ht="14.25" customHeight="1">
      <c r="M322" s="366"/>
      <c r="W322" s="366"/>
      <c r="AG322" s="366"/>
      <c r="AQ322" s="366"/>
      <c r="BA322" s="366"/>
      <c r="BK322" s="366"/>
    </row>
    <row r="323" ht="14.25" customHeight="1">
      <c r="M323" s="366"/>
      <c r="W323" s="366"/>
      <c r="AG323" s="366"/>
      <c r="AQ323" s="366"/>
      <c r="BA323" s="366"/>
      <c r="BK323" s="366"/>
    </row>
    <row r="324" ht="14.25" customHeight="1">
      <c r="M324" s="366"/>
      <c r="W324" s="366"/>
      <c r="AG324" s="366"/>
      <c r="AQ324" s="366"/>
      <c r="BA324" s="366"/>
      <c r="BK324" s="366"/>
    </row>
    <row r="325" ht="14.25" customHeight="1">
      <c r="M325" s="366"/>
      <c r="W325" s="366"/>
      <c r="AG325" s="366"/>
      <c r="AQ325" s="366"/>
      <c r="BA325" s="366"/>
      <c r="BK325" s="366"/>
    </row>
    <row r="326" ht="14.25" customHeight="1">
      <c r="M326" s="366"/>
      <c r="W326" s="366"/>
      <c r="AG326" s="366"/>
      <c r="AQ326" s="366"/>
      <c r="BA326" s="366"/>
      <c r="BK326" s="366"/>
    </row>
    <row r="327" ht="14.25" customHeight="1">
      <c r="M327" s="366"/>
      <c r="W327" s="366"/>
      <c r="AG327" s="366"/>
      <c r="AQ327" s="366"/>
      <c r="BA327" s="366"/>
      <c r="BK327" s="366"/>
    </row>
    <row r="328" ht="14.25" customHeight="1">
      <c r="M328" s="366"/>
      <c r="W328" s="366"/>
      <c r="AG328" s="366"/>
      <c r="AQ328" s="366"/>
      <c r="BA328" s="366"/>
      <c r="BK328" s="366"/>
    </row>
    <row r="329" ht="14.25" customHeight="1">
      <c r="M329" s="366"/>
      <c r="W329" s="366"/>
      <c r="AG329" s="366"/>
      <c r="AQ329" s="366"/>
      <c r="BA329" s="366"/>
      <c r="BK329" s="366"/>
    </row>
    <row r="330" ht="14.25" customHeight="1">
      <c r="M330" s="366"/>
      <c r="W330" s="366"/>
      <c r="AG330" s="366"/>
      <c r="AQ330" s="366"/>
      <c r="BA330" s="366"/>
      <c r="BK330" s="366"/>
    </row>
    <row r="331" ht="14.25" customHeight="1">
      <c r="M331" s="366"/>
      <c r="W331" s="366"/>
      <c r="AG331" s="366"/>
      <c r="AQ331" s="366"/>
      <c r="BA331" s="366"/>
      <c r="BK331" s="366"/>
    </row>
    <row r="332" ht="14.25" customHeight="1">
      <c r="M332" s="366"/>
      <c r="W332" s="366"/>
      <c r="AG332" s="366"/>
      <c r="AQ332" s="366"/>
      <c r="BA332" s="366"/>
      <c r="BK332" s="366"/>
    </row>
    <row r="333" ht="14.25" customHeight="1">
      <c r="M333" s="366"/>
      <c r="W333" s="366"/>
      <c r="AG333" s="366"/>
      <c r="AQ333" s="366"/>
      <c r="BA333" s="366"/>
      <c r="BK333" s="366"/>
    </row>
    <row r="334" ht="14.25" customHeight="1">
      <c r="M334" s="366"/>
      <c r="W334" s="366"/>
      <c r="AG334" s="366"/>
      <c r="AQ334" s="366"/>
      <c r="BA334" s="366"/>
      <c r="BK334" s="366"/>
    </row>
    <row r="335" ht="14.25" customHeight="1">
      <c r="M335" s="366"/>
      <c r="W335" s="366"/>
      <c r="AG335" s="366"/>
      <c r="AQ335" s="366"/>
      <c r="BA335" s="366"/>
      <c r="BK335" s="366"/>
    </row>
    <row r="336" ht="14.25" customHeight="1">
      <c r="M336" s="366"/>
      <c r="W336" s="366"/>
      <c r="AG336" s="366"/>
      <c r="AQ336" s="366"/>
      <c r="BA336" s="366"/>
      <c r="BK336" s="366"/>
    </row>
    <row r="337" ht="14.25" customHeight="1">
      <c r="M337" s="366"/>
      <c r="W337" s="366"/>
      <c r="AG337" s="366"/>
      <c r="AQ337" s="366"/>
      <c r="BA337" s="366"/>
      <c r="BK337" s="366"/>
    </row>
    <row r="338" ht="14.25" customHeight="1">
      <c r="M338" s="366"/>
      <c r="W338" s="366"/>
      <c r="AG338" s="366"/>
      <c r="AQ338" s="366"/>
      <c r="BA338" s="366"/>
      <c r="BK338" s="366"/>
    </row>
    <row r="339" ht="14.25" customHeight="1">
      <c r="M339" s="366"/>
      <c r="W339" s="366"/>
      <c r="AG339" s="366"/>
      <c r="AQ339" s="366"/>
      <c r="BA339" s="366"/>
      <c r="BK339" s="366"/>
    </row>
    <row r="340" ht="14.25" customHeight="1">
      <c r="M340" s="366"/>
      <c r="W340" s="366"/>
      <c r="AG340" s="366"/>
      <c r="AQ340" s="366"/>
      <c r="BA340" s="366"/>
      <c r="BK340" s="366"/>
    </row>
    <row r="341" ht="14.25" customHeight="1">
      <c r="M341" s="366"/>
      <c r="W341" s="366"/>
      <c r="AG341" s="366"/>
      <c r="AQ341" s="366"/>
      <c r="BA341" s="366"/>
      <c r="BK341" s="366"/>
    </row>
    <row r="342" ht="14.25" customHeight="1">
      <c r="M342" s="366"/>
      <c r="W342" s="366"/>
      <c r="AG342" s="366"/>
      <c r="AQ342" s="366"/>
      <c r="BA342" s="366"/>
      <c r="BK342" s="366"/>
    </row>
    <row r="343" ht="14.25" customHeight="1">
      <c r="M343" s="366"/>
      <c r="W343" s="366"/>
      <c r="AG343" s="366"/>
      <c r="AQ343" s="366"/>
      <c r="BA343" s="366"/>
      <c r="BK343" s="366"/>
    </row>
    <row r="344" ht="14.25" customHeight="1">
      <c r="M344" s="366"/>
      <c r="W344" s="366"/>
      <c r="AG344" s="366"/>
      <c r="AQ344" s="366"/>
      <c r="BA344" s="366"/>
      <c r="BK344" s="366"/>
    </row>
    <row r="345" ht="14.25" customHeight="1">
      <c r="M345" s="366"/>
      <c r="W345" s="366"/>
      <c r="AG345" s="366"/>
      <c r="AQ345" s="366"/>
      <c r="BA345" s="366"/>
      <c r="BK345" s="366"/>
    </row>
    <row r="346" ht="14.25" customHeight="1">
      <c r="M346" s="366"/>
      <c r="W346" s="366"/>
      <c r="AG346" s="366"/>
      <c r="AQ346" s="366"/>
      <c r="BA346" s="366"/>
      <c r="BK346" s="366"/>
    </row>
    <row r="347" ht="14.25" customHeight="1">
      <c r="M347" s="366"/>
      <c r="W347" s="366"/>
      <c r="AG347" s="366"/>
      <c r="AQ347" s="366"/>
      <c r="BA347" s="366"/>
      <c r="BK347" s="366"/>
    </row>
    <row r="348" ht="14.25" customHeight="1">
      <c r="M348" s="366"/>
      <c r="W348" s="366"/>
      <c r="AG348" s="366"/>
      <c r="AQ348" s="366"/>
      <c r="BA348" s="366"/>
      <c r="BK348" s="366"/>
    </row>
    <row r="349" ht="14.25" customHeight="1">
      <c r="M349" s="366"/>
      <c r="W349" s="366"/>
      <c r="AG349" s="366"/>
      <c r="AQ349" s="366"/>
      <c r="BA349" s="366"/>
      <c r="BK349" s="366"/>
    </row>
    <row r="350" ht="14.25" customHeight="1">
      <c r="M350" s="366"/>
      <c r="W350" s="366"/>
      <c r="AG350" s="366"/>
      <c r="AQ350" s="366"/>
      <c r="BA350" s="366"/>
      <c r="BK350" s="366"/>
    </row>
    <row r="351" ht="14.25" customHeight="1">
      <c r="M351" s="366"/>
      <c r="W351" s="366"/>
      <c r="AG351" s="366"/>
      <c r="AQ351" s="366"/>
      <c r="BA351" s="366"/>
      <c r="BK351" s="366"/>
    </row>
    <row r="352" ht="14.25" customHeight="1">
      <c r="M352" s="366"/>
      <c r="W352" s="366"/>
      <c r="AG352" s="366"/>
      <c r="AQ352" s="366"/>
      <c r="BA352" s="366"/>
      <c r="BK352" s="366"/>
    </row>
    <row r="353" ht="14.25" customHeight="1">
      <c r="M353" s="366"/>
      <c r="W353" s="366"/>
      <c r="AG353" s="366"/>
      <c r="AQ353" s="366"/>
      <c r="BA353" s="366"/>
      <c r="BK353" s="366"/>
    </row>
    <row r="354" ht="14.25" customHeight="1">
      <c r="M354" s="366"/>
      <c r="W354" s="366"/>
      <c r="AG354" s="366"/>
      <c r="AQ354" s="366"/>
      <c r="BA354" s="366"/>
      <c r="BK354" s="366"/>
    </row>
    <row r="355" ht="14.25" customHeight="1">
      <c r="M355" s="366"/>
      <c r="W355" s="366"/>
      <c r="AG355" s="366"/>
      <c r="AQ355" s="366"/>
      <c r="BA355" s="366"/>
      <c r="BK355" s="366"/>
    </row>
    <row r="356" ht="14.25" customHeight="1">
      <c r="M356" s="366"/>
      <c r="W356" s="366"/>
      <c r="AG356" s="366"/>
      <c r="AQ356" s="366"/>
      <c r="BA356" s="366"/>
      <c r="BK356" s="366"/>
    </row>
    <row r="357" ht="14.25" customHeight="1">
      <c r="M357" s="366"/>
      <c r="W357" s="366"/>
      <c r="AG357" s="366"/>
      <c r="AQ357" s="366"/>
      <c r="BA357" s="366"/>
      <c r="BK357" s="366"/>
    </row>
    <row r="358" ht="14.25" customHeight="1">
      <c r="M358" s="366"/>
      <c r="W358" s="366"/>
      <c r="AG358" s="366"/>
      <c r="AQ358" s="366"/>
      <c r="BA358" s="366"/>
      <c r="BK358" s="366"/>
    </row>
    <row r="359" ht="14.25" customHeight="1">
      <c r="M359" s="366"/>
      <c r="W359" s="366"/>
      <c r="AG359" s="366"/>
      <c r="AQ359" s="366"/>
      <c r="BA359" s="366"/>
      <c r="BK359" s="366"/>
    </row>
    <row r="360" ht="14.25" customHeight="1">
      <c r="M360" s="366"/>
      <c r="W360" s="366"/>
      <c r="AG360" s="366"/>
      <c r="AQ360" s="366"/>
      <c r="BA360" s="366"/>
      <c r="BK360" s="366"/>
    </row>
    <row r="361" ht="14.25" customHeight="1">
      <c r="M361" s="366"/>
      <c r="W361" s="366"/>
      <c r="AG361" s="366"/>
      <c r="AQ361" s="366"/>
      <c r="BA361" s="366"/>
      <c r="BK361" s="366"/>
    </row>
    <row r="362" ht="14.25" customHeight="1">
      <c r="M362" s="366"/>
      <c r="W362" s="366"/>
      <c r="AG362" s="366"/>
      <c r="AQ362" s="366"/>
      <c r="BA362" s="366"/>
      <c r="BK362" s="366"/>
    </row>
    <row r="363" ht="14.25" customHeight="1">
      <c r="M363" s="366"/>
      <c r="W363" s="366"/>
      <c r="AG363" s="366"/>
      <c r="AQ363" s="366"/>
      <c r="BA363" s="366"/>
      <c r="BK363" s="366"/>
    </row>
    <row r="364" ht="14.25" customHeight="1">
      <c r="M364" s="366"/>
      <c r="W364" s="366"/>
      <c r="AG364" s="366"/>
      <c r="AQ364" s="366"/>
      <c r="BA364" s="366"/>
      <c r="BK364" s="366"/>
    </row>
    <row r="365" ht="14.25" customHeight="1">
      <c r="M365" s="366"/>
      <c r="W365" s="366"/>
      <c r="AG365" s="366"/>
      <c r="AQ365" s="366"/>
      <c r="BA365" s="366"/>
      <c r="BK365" s="366"/>
    </row>
    <row r="366" ht="14.25" customHeight="1">
      <c r="M366" s="366"/>
      <c r="W366" s="366"/>
      <c r="AG366" s="366"/>
      <c r="AQ366" s="366"/>
      <c r="BA366" s="366"/>
      <c r="BK366" s="366"/>
    </row>
    <row r="367" ht="14.25" customHeight="1">
      <c r="M367" s="366"/>
      <c r="W367" s="366"/>
      <c r="AG367" s="366"/>
      <c r="AQ367" s="366"/>
      <c r="BA367" s="366"/>
      <c r="BK367" s="366"/>
    </row>
    <row r="368" ht="14.25" customHeight="1">
      <c r="M368" s="366"/>
      <c r="W368" s="366"/>
      <c r="AG368" s="366"/>
      <c r="AQ368" s="366"/>
      <c r="BA368" s="366"/>
      <c r="BK368" s="366"/>
    </row>
    <row r="369" ht="14.25" customHeight="1">
      <c r="M369" s="366"/>
      <c r="W369" s="366"/>
      <c r="AG369" s="366"/>
      <c r="AQ369" s="366"/>
      <c r="BA369" s="366"/>
      <c r="BK369" s="366"/>
    </row>
    <row r="370" ht="14.25" customHeight="1">
      <c r="M370" s="366"/>
      <c r="W370" s="366"/>
      <c r="AG370" s="366"/>
      <c r="AQ370" s="366"/>
      <c r="BA370" s="366"/>
      <c r="BK370" s="366"/>
    </row>
    <row r="371" ht="14.25" customHeight="1">
      <c r="M371" s="366"/>
      <c r="W371" s="366"/>
      <c r="AG371" s="366"/>
      <c r="AQ371" s="366"/>
      <c r="BA371" s="366"/>
      <c r="BK371" s="366"/>
    </row>
    <row r="372" ht="14.25" customHeight="1">
      <c r="M372" s="366"/>
      <c r="W372" s="366"/>
      <c r="AG372" s="366"/>
      <c r="AQ372" s="366"/>
      <c r="BA372" s="366"/>
      <c r="BK372" s="366"/>
    </row>
    <row r="373" ht="14.25" customHeight="1">
      <c r="M373" s="366"/>
      <c r="W373" s="366"/>
      <c r="AG373" s="366"/>
      <c r="AQ373" s="366"/>
      <c r="BA373" s="366"/>
      <c r="BK373" s="366"/>
    </row>
    <row r="374" ht="14.25" customHeight="1">
      <c r="M374" s="366"/>
      <c r="W374" s="366"/>
      <c r="AG374" s="366"/>
      <c r="AQ374" s="366"/>
      <c r="BA374" s="366"/>
      <c r="BK374" s="366"/>
    </row>
    <row r="375" ht="14.25" customHeight="1">
      <c r="M375" s="366"/>
      <c r="W375" s="366"/>
      <c r="AG375" s="366"/>
      <c r="AQ375" s="366"/>
      <c r="BA375" s="366"/>
      <c r="BK375" s="366"/>
    </row>
    <row r="376" ht="14.25" customHeight="1">
      <c r="M376" s="366"/>
      <c r="W376" s="366"/>
      <c r="AG376" s="366"/>
      <c r="AQ376" s="366"/>
      <c r="BA376" s="366"/>
      <c r="BK376" s="366"/>
    </row>
    <row r="377" ht="14.25" customHeight="1">
      <c r="M377" s="366"/>
      <c r="W377" s="366"/>
      <c r="AG377" s="366"/>
      <c r="AQ377" s="366"/>
      <c r="BA377" s="366"/>
      <c r="BK377" s="366"/>
    </row>
    <row r="378" ht="14.25" customHeight="1">
      <c r="M378" s="366"/>
      <c r="W378" s="366"/>
      <c r="AG378" s="366"/>
      <c r="AQ378" s="366"/>
      <c r="BA378" s="366"/>
      <c r="BK378" s="366"/>
    </row>
    <row r="379" ht="14.25" customHeight="1">
      <c r="M379" s="366"/>
      <c r="W379" s="366"/>
      <c r="AG379" s="366"/>
      <c r="AQ379" s="366"/>
      <c r="BA379" s="366"/>
      <c r="BK379" s="366"/>
    </row>
    <row r="380" ht="14.25" customHeight="1">
      <c r="M380" s="366"/>
      <c r="W380" s="366"/>
      <c r="AG380" s="366"/>
      <c r="AQ380" s="366"/>
      <c r="BA380" s="366"/>
      <c r="BK380" s="366"/>
    </row>
    <row r="381" ht="14.25" customHeight="1">
      <c r="M381" s="366"/>
      <c r="W381" s="366"/>
      <c r="AG381" s="366"/>
      <c r="AQ381" s="366"/>
      <c r="BA381" s="366"/>
      <c r="BK381" s="366"/>
    </row>
    <row r="382" ht="14.25" customHeight="1">
      <c r="M382" s="366"/>
      <c r="W382" s="366"/>
      <c r="AG382" s="366"/>
      <c r="AQ382" s="366"/>
      <c r="BA382" s="366"/>
      <c r="BK382" s="366"/>
    </row>
    <row r="383" ht="14.25" customHeight="1">
      <c r="M383" s="366"/>
      <c r="W383" s="366"/>
      <c r="AG383" s="366"/>
      <c r="AQ383" s="366"/>
      <c r="BA383" s="366"/>
      <c r="BK383" s="366"/>
    </row>
    <row r="384" ht="14.25" customHeight="1">
      <c r="M384" s="366"/>
      <c r="W384" s="366"/>
      <c r="AG384" s="366"/>
      <c r="AQ384" s="366"/>
      <c r="BA384" s="366"/>
      <c r="BK384" s="366"/>
    </row>
    <row r="385" ht="14.25" customHeight="1">
      <c r="M385" s="366"/>
      <c r="W385" s="366"/>
      <c r="AG385" s="366"/>
      <c r="AQ385" s="366"/>
      <c r="BA385" s="366"/>
      <c r="BK385" s="366"/>
    </row>
    <row r="386" ht="14.25" customHeight="1">
      <c r="M386" s="366"/>
      <c r="W386" s="366"/>
      <c r="AG386" s="366"/>
      <c r="AQ386" s="366"/>
      <c r="BA386" s="366"/>
      <c r="BK386" s="366"/>
    </row>
    <row r="387" ht="14.25" customHeight="1">
      <c r="M387" s="366"/>
      <c r="W387" s="366"/>
      <c r="AG387" s="366"/>
      <c r="AQ387" s="366"/>
      <c r="BA387" s="366"/>
      <c r="BK387" s="366"/>
    </row>
    <row r="388" ht="14.25" customHeight="1">
      <c r="M388" s="366"/>
      <c r="W388" s="366"/>
      <c r="AG388" s="366"/>
      <c r="AQ388" s="366"/>
      <c r="BA388" s="366"/>
      <c r="BK388" s="366"/>
    </row>
    <row r="389" ht="14.25" customHeight="1">
      <c r="M389" s="366"/>
      <c r="W389" s="366"/>
      <c r="AG389" s="366"/>
      <c r="AQ389" s="366"/>
      <c r="BA389" s="366"/>
      <c r="BK389" s="366"/>
    </row>
    <row r="390" ht="14.25" customHeight="1">
      <c r="M390" s="366"/>
      <c r="W390" s="366"/>
      <c r="AG390" s="366"/>
      <c r="AQ390" s="366"/>
      <c r="BA390" s="366"/>
      <c r="BK390" s="366"/>
    </row>
    <row r="391" ht="14.25" customHeight="1">
      <c r="M391" s="366"/>
      <c r="W391" s="366"/>
      <c r="AG391" s="366"/>
      <c r="AQ391" s="366"/>
      <c r="BA391" s="366"/>
      <c r="BK391" s="366"/>
    </row>
    <row r="392" ht="14.25" customHeight="1">
      <c r="M392" s="366"/>
      <c r="W392" s="366"/>
      <c r="AG392" s="366"/>
      <c r="AQ392" s="366"/>
      <c r="BA392" s="366"/>
      <c r="BK392" s="366"/>
    </row>
    <row r="393" ht="14.25" customHeight="1">
      <c r="M393" s="366"/>
      <c r="W393" s="366"/>
      <c r="AG393" s="366"/>
      <c r="AQ393" s="366"/>
      <c r="BA393" s="366"/>
      <c r="BK393" s="366"/>
    </row>
    <row r="394" ht="14.25" customHeight="1">
      <c r="M394" s="366"/>
      <c r="W394" s="366"/>
      <c r="AG394" s="366"/>
      <c r="AQ394" s="366"/>
      <c r="BA394" s="366"/>
      <c r="BK394" s="366"/>
    </row>
    <row r="395" ht="14.25" customHeight="1">
      <c r="M395" s="366"/>
      <c r="W395" s="366"/>
      <c r="AG395" s="366"/>
      <c r="AQ395" s="366"/>
      <c r="BA395" s="366"/>
      <c r="BK395" s="366"/>
    </row>
    <row r="396" ht="14.25" customHeight="1">
      <c r="M396" s="366"/>
      <c r="W396" s="366"/>
      <c r="AG396" s="366"/>
      <c r="AQ396" s="366"/>
      <c r="BA396" s="366"/>
      <c r="BK396" s="366"/>
    </row>
    <row r="397" ht="14.25" customHeight="1">
      <c r="M397" s="366"/>
      <c r="W397" s="366"/>
      <c r="AG397" s="366"/>
      <c r="AQ397" s="366"/>
      <c r="BA397" s="366"/>
      <c r="BK397" s="366"/>
    </row>
    <row r="398" ht="14.25" customHeight="1">
      <c r="M398" s="366"/>
      <c r="W398" s="366"/>
      <c r="AG398" s="366"/>
      <c r="AQ398" s="366"/>
      <c r="BA398" s="366"/>
      <c r="BK398" s="366"/>
    </row>
    <row r="399" ht="14.25" customHeight="1">
      <c r="M399" s="366"/>
      <c r="W399" s="366"/>
      <c r="AG399" s="366"/>
      <c r="AQ399" s="366"/>
      <c r="BA399" s="366"/>
      <c r="BK399" s="366"/>
    </row>
    <row r="400" ht="14.25" customHeight="1">
      <c r="M400" s="366"/>
      <c r="W400" s="366"/>
      <c r="AG400" s="366"/>
      <c r="AQ400" s="366"/>
      <c r="BA400" s="366"/>
      <c r="BK400" s="366"/>
    </row>
    <row r="401" ht="14.25" customHeight="1">
      <c r="M401" s="366"/>
      <c r="W401" s="366"/>
      <c r="AG401" s="366"/>
      <c r="AQ401" s="366"/>
      <c r="BA401" s="366"/>
      <c r="BK401" s="366"/>
    </row>
    <row r="402" ht="14.25" customHeight="1">
      <c r="M402" s="366"/>
      <c r="W402" s="366"/>
      <c r="AG402" s="366"/>
      <c r="AQ402" s="366"/>
      <c r="BA402" s="366"/>
      <c r="BK402" s="366"/>
    </row>
    <row r="403" ht="14.25" customHeight="1">
      <c r="M403" s="366"/>
      <c r="W403" s="366"/>
      <c r="AG403" s="366"/>
      <c r="AQ403" s="366"/>
      <c r="BA403" s="366"/>
      <c r="BK403" s="366"/>
    </row>
    <row r="404" ht="14.25" customHeight="1">
      <c r="M404" s="366"/>
      <c r="W404" s="366"/>
      <c r="AG404" s="366"/>
      <c r="AQ404" s="366"/>
      <c r="BA404" s="366"/>
      <c r="BK404" s="366"/>
    </row>
    <row r="405" ht="14.25" customHeight="1">
      <c r="M405" s="366"/>
      <c r="W405" s="366"/>
      <c r="AG405" s="366"/>
      <c r="AQ405" s="366"/>
      <c r="BA405" s="366"/>
      <c r="BK405" s="366"/>
    </row>
    <row r="406" ht="14.25" customHeight="1">
      <c r="M406" s="366"/>
      <c r="W406" s="366"/>
      <c r="AG406" s="366"/>
      <c r="AQ406" s="366"/>
      <c r="BA406" s="366"/>
      <c r="BK406" s="366"/>
    </row>
    <row r="407" ht="14.25" customHeight="1">
      <c r="M407" s="366"/>
      <c r="W407" s="366"/>
      <c r="AG407" s="366"/>
      <c r="AQ407" s="366"/>
      <c r="BA407" s="366"/>
      <c r="BK407" s="366"/>
    </row>
    <row r="408" ht="14.25" customHeight="1">
      <c r="M408" s="366"/>
      <c r="W408" s="366"/>
      <c r="AG408" s="366"/>
      <c r="AQ408" s="366"/>
      <c r="BA408" s="366"/>
      <c r="BK408" s="366"/>
    </row>
    <row r="409" ht="14.25" customHeight="1">
      <c r="M409" s="366"/>
      <c r="W409" s="366"/>
      <c r="AG409" s="366"/>
      <c r="AQ409" s="366"/>
      <c r="BA409" s="366"/>
      <c r="BK409" s="366"/>
    </row>
    <row r="410" ht="14.25" customHeight="1">
      <c r="M410" s="366"/>
      <c r="W410" s="366"/>
      <c r="AG410" s="366"/>
      <c r="AQ410" s="366"/>
      <c r="BA410" s="366"/>
      <c r="BK410" s="366"/>
    </row>
    <row r="411" ht="14.25" customHeight="1">
      <c r="M411" s="366"/>
      <c r="W411" s="366"/>
      <c r="AG411" s="366"/>
      <c r="AQ411" s="366"/>
      <c r="BA411" s="366"/>
      <c r="BK411" s="366"/>
    </row>
    <row r="412" ht="14.25" customHeight="1">
      <c r="M412" s="366"/>
      <c r="W412" s="366"/>
      <c r="AG412" s="366"/>
      <c r="AQ412" s="366"/>
      <c r="BA412" s="366"/>
      <c r="BK412" s="366"/>
    </row>
    <row r="413" ht="14.25" customHeight="1">
      <c r="M413" s="366"/>
      <c r="W413" s="366"/>
      <c r="AG413" s="366"/>
      <c r="AQ413" s="366"/>
      <c r="BA413" s="366"/>
      <c r="BK413" s="366"/>
    </row>
    <row r="414" ht="14.25" customHeight="1">
      <c r="M414" s="366"/>
      <c r="W414" s="366"/>
      <c r="AG414" s="366"/>
      <c r="AQ414" s="366"/>
      <c r="BA414" s="366"/>
      <c r="BK414" s="366"/>
    </row>
    <row r="415" ht="14.25" customHeight="1">
      <c r="M415" s="366"/>
      <c r="W415" s="366"/>
      <c r="AG415" s="366"/>
      <c r="AQ415" s="366"/>
      <c r="BA415" s="366"/>
      <c r="BK415" s="366"/>
    </row>
    <row r="416" ht="14.25" customHeight="1">
      <c r="M416" s="366"/>
      <c r="W416" s="366"/>
      <c r="AG416" s="366"/>
      <c r="AQ416" s="366"/>
      <c r="BA416" s="366"/>
      <c r="BK416" s="366"/>
    </row>
    <row r="417" ht="14.25" customHeight="1">
      <c r="M417" s="366"/>
      <c r="W417" s="366"/>
      <c r="AG417" s="366"/>
      <c r="AQ417" s="366"/>
      <c r="BA417" s="366"/>
      <c r="BK417" s="366"/>
    </row>
    <row r="418" ht="14.25" customHeight="1">
      <c r="M418" s="366"/>
      <c r="W418" s="366"/>
      <c r="AG418" s="366"/>
      <c r="AQ418" s="366"/>
      <c r="BA418" s="366"/>
      <c r="BK418" s="366"/>
    </row>
    <row r="419" ht="14.25" customHeight="1">
      <c r="M419" s="366"/>
      <c r="W419" s="366"/>
      <c r="AG419" s="366"/>
      <c r="AQ419" s="366"/>
      <c r="BA419" s="366"/>
      <c r="BK419" s="366"/>
    </row>
    <row r="420" ht="14.25" customHeight="1">
      <c r="M420" s="366"/>
      <c r="W420" s="366"/>
      <c r="AG420" s="366"/>
      <c r="AQ420" s="366"/>
      <c r="BA420" s="366"/>
      <c r="BK420" s="366"/>
    </row>
    <row r="421" ht="14.25" customHeight="1">
      <c r="M421" s="366"/>
      <c r="W421" s="366"/>
      <c r="AG421" s="366"/>
      <c r="AQ421" s="366"/>
      <c r="BA421" s="366"/>
      <c r="BK421" s="366"/>
    </row>
    <row r="422" ht="14.25" customHeight="1">
      <c r="M422" s="366"/>
      <c r="W422" s="366"/>
      <c r="AG422" s="366"/>
      <c r="AQ422" s="366"/>
      <c r="BA422" s="366"/>
      <c r="BK422" s="366"/>
    </row>
    <row r="423" ht="14.25" customHeight="1">
      <c r="M423" s="366"/>
      <c r="W423" s="366"/>
      <c r="AG423" s="366"/>
      <c r="AQ423" s="366"/>
      <c r="BA423" s="366"/>
      <c r="BK423" s="366"/>
    </row>
    <row r="424" ht="14.25" customHeight="1">
      <c r="M424" s="366"/>
      <c r="W424" s="366"/>
      <c r="AG424" s="366"/>
      <c r="AQ424" s="366"/>
      <c r="BA424" s="366"/>
      <c r="BK424" s="366"/>
    </row>
    <row r="425" ht="14.25" customHeight="1">
      <c r="M425" s="366"/>
      <c r="W425" s="366"/>
      <c r="AG425" s="366"/>
      <c r="AQ425" s="366"/>
      <c r="BA425" s="366"/>
      <c r="BK425" s="366"/>
    </row>
    <row r="426" ht="14.25" customHeight="1">
      <c r="M426" s="366"/>
      <c r="W426" s="366"/>
      <c r="AG426" s="366"/>
      <c r="AQ426" s="366"/>
      <c r="BA426" s="366"/>
      <c r="BK426" s="366"/>
    </row>
    <row r="427" ht="14.25" customHeight="1">
      <c r="M427" s="366"/>
      <c r="W427" s="366"/>
      <c r="AG427" s="366"/>
      <c r="AQ427" s="366"/>
      <c r="BA427" s="366"/>
      <c r="BK427" s="366"/>
    </row>
    <row r="428" ht="14.25" customHeight="1">
      <c r="M428" s="366"/>
      <c r="W428" s="366"/>
      <c r="AG428" s="366"/>
      <c r="AQ428" s="366"/>
      <c r="BA428" s="366"/>
      <c r="BK428" s="366"/>
    </row>
    <row r="429" ht="14.25" customHeight="1">
      <c r="M429" s="366"/>
      <c r="W429" s="366"/>
      <c r="AG429" s="366"/>
      <c r="AQ429" s="366"/>
      <c r="BA429" s="366"/>
      <c r="BK429" s="366"/>
    </row>
    <row r="430" ht="14.25" customHeight="1">
      <c r="M430" s="366"/>
      <c r="W430" s="366"/>
      <c r="AG430" s="366"/>
      <c r="AQ430" s="366"/>
      <c r="BA430" s="366"/>
      <c r="BK430" s="366"/>
    </row>
    <row r="431" ht="14.25" customHeight="1">
      <c r="M431" s="366"/>
      <c r="W431" s="366"/>
      <c r="AG431" s="366"/>
      <c r="AQ431" s="366"/>
      <c r="BA431" s="366"/>
      <c r="BK431" s="366"/>
    </row>
    <row r="432" ht="14.25" customHeight="1">
      <c r="M432" s="366"/>
      <c r="W432" s="366"/>
      <c r="AG432" s="366"/>
      <c r="AQ432" s="366"/>
      <c r="BA432" s="366"/>
      <c r="BK432" s="366"/>
    </row>
    <row r="433" ht="14.25" customHeight="1">
      <c r="M433" s="366"/>
      <c r="W433" s="366"/>
      <c r="AG433" s="366"/>
      <c r="AQ433" s="366"/>
      <c r="BA433" s="366"/>
      <c r="BK433" s="366"/>
    </row>
    <row r="434" ht="14.25" customHeight="1">
      <c r="M434" s="366"/>
      <c r="W434" s="366"/>
      <c r="AG434" s="366"/>
      <c r="AQ434" s="366"/>
      <c r="BA434" s="366"/>
      <c r="BK434" s="366"/>
    </row>
    <row r="435" ht="14.25" customHeight="1">
      <c r="M435" s="366"/>
      <c r="W435" s="366"/>
      <c r="AG435" s="366"/>
      <c r="AQ435" s="366"/>
      <c r="BA435" s="366"/>
      <c r="BK435" s="366"/>
    </row>
    <row r="436" ht="14.25" customHeight="1">
      <c r="M436" s="366"/>
      <c r="W436" s="366"/>
      <c r="AG436" s="366"/>
      <c r="AQ436" s="366"/>
      <c r="BA436" s="366"/>
      <c r="BK436" s="366"/>
    </row>
    <row r="437" ht="14.25" customHeight="1">
      <c r="M437" s="366"/>
      <c r="W437" s="366"/>
      <c r="AG437" s="366"/>
      <c r="AQ437" s="366"/>
      <c r="BA437" s="366"/>
      <c r="BK437" s="366"/>
    </row>
    <row r="438" ht="14.25" customHeight="1">
      <c r="M438" s="366"/>
      <c r="W438" s="366"/>
      <c r="AG438" s="366"/>
      <c r="AQ438" s="366"/>
      <c r="BA438" s="366"/>
      <c r="BK438" s="366"/>
    </row>
    <row r="439" ht="14.25" customHeight="1">
      <c r="M439" s="366"/>
      <c r="W439" s="366"/>
      <c r="AG439" s="366"/>
      <c r="AQ439" s="366"/>
      <c r="BA439" s="366"/>
      <c r="BK439" s="366"/>
    </row>
    <row r="440" ht="14.25" customHeight="1">
      <c r="M440" s="366"/>
      <c r="W440" s="366"/>
      <c r="AG440" s="366"/>
      <c r="AQ440" s="366"/>
      <c r="BA440" s="366"/>
      <c r="BK440" s="366"/>
    </row>
    <row r="441" ht="14.25" customHeight="1">
      <c r="M441" s="366"/>
      <c r="W441" s="366"/>
      <c r="AG441" s="366"/>
      <c r="AQ441" s="366"/>
      <c r="BA441" s="366"/>
      <c r="BK441" s="366"/>
    </row>
    <row r="442" ht="14.25" customHeight="1">
      <c r="M442" s="366"/>
      <c r="W442" s="366"/>
      <c r="AG442" s="366"/>
      <c r="AQ442" s="366"/>
      <c r="BA442" s="366"/>
      <c r="BK442" s="366"/>
    </row>
    <row r="443" ht="14.25" customHeight="1">
      <c r="M443" s="366"/>
      <c r="W443" s="366"/>
      <c r="AG443" s="366"/>
      <c r="AQ443" s="366"/>
      <c r="BA443" s="366"/>
      <c r="BK443" s="366"/>
    </row>
    <row r="444" ht="14.25" customHeight="1">
      <c r="M444" s="366"/>
      <c r="W444" s="366"/>
      <c r="AG444" s="366"/>
      <c r="AQ444" s="366"/>
      <c r="BA444" s="366"/>
      <c r="BK444" s="366"/>
    </row>
    <row r="445" ht="14.25" customHeight="1">
      <c r="M445" s="366"/>
      <c r="W445" s="366"/>
      <c r="AG445" s="366"/>
      <c r="AQ445" s="366"/>
      <c r="BA445" s="366"/>
      <c r="BK445" s="366"/>
    </row>
    <row r="446" ht="14.25" customHeight="1">
      <c r="M446" s="366"/>
      <c r="W446" s="366"/>
      <c r="AG446" s="366"/>
      <c r="AQ446" s="366"/>
      <c r="BA446" s="366"/>
      <c r="BK446" s="366"/>
    </row>
    <row r="447" ht="14.25" customHeight="1">
      <c r="M447" s="366"/>
      <c r="W447" s="366"/>
      <c r="AG447" s="366"/>
      <c r="AQ447" s="366"/>
      <c r="BA447" s="366"/>
      <c r="BK447" s="366"/>
    </row>
    <row r="448" ht="14.25" customHeight="1">
      <c r="M448" s="366"/>
      <c r="W448" s="366"/>
      <c r="AG448" s="366"/>
      <c r="AQ448" s="366"/>
      <c r="BA448" s="366"/>
      <c r="BK448" s="366"/>
    </row>
    <row r="449" ht="14.25" customHeight="1">
      <c r="M449" s="366"/>
      <c r="W449" s="366"/>
      <c r="AG449" s="366"/>
      <c r="AQ449" s="366"/>
      <c r="BA449" s="366"/>
      <c r="BK449" s="366"/>
    </row>
    <row r="450" ht="14.25" customHeight="1">
      <c r="M450" s="366"/>
      <c r="W450" s="366"/>
      <c r="AG450" s="366"/>
      <c r="AQ450" s="366"/>
      <c r="BA450" s="366"/>
      <c r="BK450" s="366"/>
    </row>
    <row r="451" ht="14.25" customHeight="1">
      <c r="M451" s="366"/>
      <c r="W451" s="366"/>
      <c r="AG451" s="366"/>
      <c r="AQ451" s="366"/>
      <c r="BA451" s="366"/>
      <c r="BK451" s="366"/>
    </row>
    <row r="452" ht="14.25" customHeight="1">
      <c r="M452" s="366"/>
      <c r="W452" s="366"/>
      <c r="AG452" s="366"/>
      <c r="AQ452" s="366"/>
      <c r="BA452" s="366"/>
      <c r="BK452" s="366"/>
    </row>
    <row r="453" ht="14.25" customHeight="1">
      <c r="M453" s="366"/>
      <c r="W453" s="366"/>
      <c r="AG453" s="366"/>
      <c r="AQ453" s="366"/>
      <c r="BA453" s="366"/>
      <c r="BK453" s="366"/>
    </row>
    <row r="454" ht="14.25" customHeight="1">
      <c r="M454" s="366"/>
      <c r="W454" s="366"/>
      <c r="AG454" s="366"/>
      <c r="AQ454" s="366"/>
      <c r="BA454" s="366"/>
      <c r="BK454" s="366"/>
    </row>
    <row r="455" ht="14.25" customHeight="1">
      <c r="M455" s="366"/>
      <c r="W455" s="366"/>
      <c r="AG455" s="366"/>
      <c r="AQ455" s="366"/>
      <c r="BA455" s="366"/>
      <c r="BK455" s="366"/>
    </row>
    <row r="456" ht="14.25" customHeight="1">
      <c r="M456" s="366"/>
      <c r="W456" s="366"/>
      <c r="AG456" s="366"/>
      <c r="AQ456" s="366"/>
      <c r="BA456" s="366"/>
      <c r="BK456" s="366"/>
    </row>
    <row r="457" ht="14.25" customHeight="1">
      <c r="M457" s="366"/>
      <c r="W457" s="366"/>
      <c r="AG457" s="366"/>
      <c r="AQ457" s="366"/>
      <c r="BA457" s="366"/>
      <c r="BK457" s="366"/>
    </row>
    <row r="458" ht="14.25" customHeight="1">
      <c r="M458" s="366"/>
      <c r="W458" s="366"/>
      <c r="AG458" s="366"/>
      <c r="AQ458" s="366"/>
      <c r="BA458" s="366"/>
      <c r="BK458" s="366"/>
    </row>
    <row r="459" ht="14.25" customHeight="1">
      <c r="M459" s="366"/>
      <c r="W459" s="366"/>
      <c r="AG459" s="366"/>
      <c r="AQ459" s="366"/>
      <c r="BA459" s="366"/>
      <c r="BK459" s="366"/>
    </row>
    <row r="460" ht="14.25" customHeight="1">
      <c r="M460" s="366"/>
      <c r="W460" s="366"/>
      <c r="AG460" s="366"/>
      <c r="AQ460" s="366"/>
      <c r="BA460" s="366"/>
      <c r="BK460" s="366"/>
    </row>
    <row r="461" ht="14.25" customHeight="1">
      <c r="M461" s="366"/>
      <c r="W461" s="366"/>
      <c r="AG461" s="366"/>
      <c r="AQ461" s="366"/>
      <c r="BA461" s="366"/>
      <c r="BK461" s="366"/>
    </row>
    <row r="462" ht="14.25" customHeight="1">
      <c r="M462" s="366"/>
      <c r="W462" s="366"/>
      <c r="AG462" s="366"/>
      <c r="AQ462" s="366"/>
      <c r="BA462" s="366"/>
      <c r="BK462" s="366"/>
    </row>
    <row r="463" ht="14.25" customHeight="1">
      <c r="M463" s="366"/>
      <c r="W463" s="366"/>
      <c r="AG463" s="366"/>
      <c r="AQ463" s="366"/>
      <c r="BA463" s="366"/>
      <c r="BK463" s="366"/>
    </row>
    <row r="464" ht="14.25" customHeight="1">
      <c r="M464" s="366"/>
      <c r="W464" s="366"/>
      <c r="AG464" s="366"/>
      <c r="AQ464" s="366"/>
      <c r="BA464" s="366"/>
      <c r="BK464" s="366"/>
    </row>
    <row r="465" ht="14.25" customHeight="1">
      <c r="M465" s="366"/>
      <c r="W465" s="366"/>
      <c r="AG465" s="366"/>
      <c r="AQ465" s="366"/>
      <c r="BA465" s="366"/>
      <c r="BK465" s="366"/>
    </row>
    <row r="466" ht="14.25" customHeight="1">
      <c r="M466" s="366"/>
      <c r="W466" s="366"/>
      <c r="AG466" s="366"/>
      <c r="AQ466" s="366"/>
      <c r="BA466" s="366"/>
      <c r="BK466" s="366"/>
    </row>
    <row r="467" ht="14.25" customHeight="1">
      <c r="M467" s="366"/>
      <c r="W467" s="366"/>
      <c r="AG467" s="366"/>
      <c r="AQ467" s="366"/>
      <c r="BA467" s="366"/>
      <c r="BK467" s="366"/>
    </row>
    <row r="468" ht="14.25" customHeight="1">
      <c r="M468" s="366"/>
      <c r="W468" s="366"/>
      <c r="AG468" s="366"/>
      <c r="AQ468" s="366"/>
      <c r="BA468" s="366"/>
      <c r="BK468" s="366"/>
    </row>
    <row r="469" ht="14.25" customHeight="1">
      <c r="M469" s="366"/>
      <c r="W469" s="366"/>
      <c r="AG469" s="366"/>
      <c r="AQ469" s="366"/>
      <c r="BA469" s="366"/>
      <c r="BK469" s="366"/>
    </row>
    <row r="470" ht="14.25" customHeight="1">
      <c r="M470" s="366"/>
      <c r="W470" s="366"/>
      <c r="AG470" s="366"/>
      <c r="AQ470" s="366"/>
      <c r="BA470" s="366"/>
      <c r="BK470" s="366"/>
    </row>
    <row r="471" ht="14.25" customHeight="1">
      <c r="M471" s="366"/>
      <c r="W471" s="366"/>
      <c r="AG471" s="366"/>
      <c r="AQ471" s="366"/>
      <c r="BA471" s="366"/>
      <c r="BK471" s="366"/>
    </row>
    <row r="472" ht="14.25" customHeight="1">
      <c r="M472" s="366"/>
      <c r="W472" s="366"/>
      <c r="AG472" s="366"/>
      <c r="AQ472" s="366"/>
      <c r="BA472" s="366"/>
      <c r="BK472" s="366"/>
    </row>
    <row r="473" ht="14.25" customHeight="1">
      <c r="M473" s="366"/>
      <c r="W473" s="366"/>
      <c r="AG473" s="366"/>
      <c r="AQ473" s="366"/>
      <c r="BA473" s="366"/>
      <c r="BK473" s="366"/>
    </row>
    <row r="474" ht="14.25" customHeight="1">
      <c r="M474" s="366"/>
      <c r="W474" s="366"/>
      <c r="AG474" s="366"/>
      <c r="AQ474" s="366"/>
      <c r="BA474" s="366"/>
      <c r="BK474" s="366"/>
    </row>
    <row r="475" ht="14.25" customHeight="1">
      <c r="M475" s="366"/>
      <c r="W475" s="366"/>
      <c r="AG475" s="366"/>
      <c r="AQ475" s="366"/>
      <c r="BA475" s="366"/>
      <c r="BK475" s="366"/>
    </row>
    <row r="476" ht="14.25" customHeight="1">
      <c r="M476" s="366"/>
      <c r="W476" s="366"/>
      <c r="AG476" s="366"/>
      <c r="AQ476" s="366"/>
      <c r="BA476" s="366"/>
      <c r="BK476" s="366"/>
    </row>
    <row r="477" ht="14.25" customHeight="1">
      <c r="M477" s="366"/>
      <c r="W477" s="366"/>
      <c r="AG477" s="366"/>
      <c r="AQ477" s="366"/>
      <c r="BA477" s="366"/>
      <c r="BK477" s="366"/>
    </row>
    <row r="478" ht="14.25" customHeight="1">
      <c r="M478" s="366"/>
      <c r="W478" s="366"/>
      <c r="AG478" s="366"/>
      <c r="AQ478" s="366"/>
      <c r="BA478" s="366"/>
      <c r="BK478" s="366"/>
    </row>
    <row r="479" ht="14.25" customHeight="1">
      <c r="M479" s="366"/>
      <c r="W479" s="366"/>
      <c r="AG479" s="366"/>
      <c r="AQ479" s="366"/>
      <c r="BA479" s="366"/>
      <c r="BK479" s="366"/>
    </row>
    <row r="480" ht="14.25" customHeight="1">
      <c r="M480" s="366"/>
      <c r="W480" s="366"/>
      <c r="AG480" s="366"/>
      <c r="AQ480" s="366"/>
      <c r="BA480" s="366"/>
      <c r="BK480" s="366"/>
    </row>
    <row r="481" ht="14.25" customHeight="1">
      <c r="M481" s="366"/>
      <c r="W481" s="366"/>
      <c r="AG481" s="366"/>
      <c r="AQ481" s="366"/>
      <c r="BA481" s="366"/>
      <c r="BK481" s="366"/>
    </row>
    <row r="482" ht="14.25" customHeight="1">
      <c r="M482" s="366"/>
      <c r="W482" s="366"/>
      <c r="AG482" s="366"/>
      <c r="AQ482" s="366"/>
      <c r="BA482" s="366"/>
      <c r="BK482" s="366"/>
    </row>
    <row r="483" ht="14.25" customHeight="1">
      <c r="M483" s="366"/>
      <c r="W483" s="366"/>
      <c r="AG483" s="366"/>
      <c r="AQ483" s="366"/>
      <c r="BA483" s="366"/>
      <c r="BK483" s="366"/>
    </row>
    <row r="484" ht="14.25" customHeight="1">
      <c r="M484" s="366"/>
      <c r="W484" s="366"/>
      <c r="AG484" s="366"/>
      <c r="AQ484" s="366"/>
      <c r="BA484" s="366"/>
      <c r="BK484" s="366"/>
    </row>
    <row r="485" ht="14.25" customHeight="1">
      <c r="M485" s="366"/>
      <c r="W485" s="366"/>
      <c r="AG485" s="366"/>
      <c r="AQ485" s="366"/>
      <c r="BA485" s="366"/>
      <c r="BK485" s="366"/>
    </row>
    <row r="486" ht="14.25" customHeight="1">
      <c r="M486" s="366"/>
      <c r="W486" s="366"/>
      <c r="AG486" s="366"/>
      <c r="AQ486" s="366"/>
      <c r="BA486" s="366"/>
      <c r="BK486" s="366"/>
    </row>
    <row r="487" ht="14.25" customHeight="1">
      <c r="M487" s="366"/>
      <c r="W487" s="366"/>
      <c r="AG487" s="366"/>
      <c r="AQ487" s="366"/>
      <c r="BA487" s="366"/>
      <c r="BK487" s="366"/>
    </row>
    <row r="488" ht="14.25" customHeight="1">
      <c r="M488" s="366"/>
      <c r="W488" s="366"/>
      <c r="AG488" s="366"/>
      <c r="AQ488" s="366"/>
      <c r="BA488" s="366"/>
      <c r="BK488" s="366"/>
    </row>
    <row r="489" ht="14.25" customHeight="1">
      <c r="M489" s="366"/>
      <c r="W489" s="366"/>
      <c r="AG489" s="366"/>
      <c r="AQ489" s="366"/>
      <c r="BA489" s="366"/>
      <c r="BK489" s="366"/>
    </row>
    <row r="490" ht="14.25" customHeight="1">
      <c r="M490" s="366"/>
      <c r="W490" s="366"/>
      <c r="AG490" s="366"/>
      <c r="AQ490" s="366"/>
      <c r="BA490" s="366"/>
      <c r="BK490" s="366"/>
    </row>
    <row r="491" ht="14.25" customHeight="1">
      <c r="M491" s="366"/>
      <c r="W491" s="366"/>
      <c r="AG491" s="366"/>
      <c r="AQ491" s="366"/>
      <c r="BA491" s="366"/>
      <c r="BK491" s="366"/>
    </row>
    <row r="492" ht="14.25" customHeight="1">
      <c r="M492" s="366"/>
      <c r="W492" s="366"/>
      <c r="AG492" s="366"/>
      <c r="AQ492" s="366"/>
      <c r="BA492" s="366"/>
      <c r="BK492" s="366"/>
    </row>
    <row r="493" ht="14.25" customHeight="1">
      <c r="M493" s="366"/>
      <c r="W493" s="366"/>
      <c r="AG493" s="366"/>
      <c r="AQ493" s="366"/>
      <c r="BA493" s="366"/>
      <c r="BK493" s="366"/>
    </row>
    <row r="494" ht="14.25" customHeight="1">
      <c r="M494" s="366"/>
      <c r="W494" s="366"/>
      <c r="AG494" s="366"/>
      <c r="AQ494" s="366"/>
      <c r="BA494" s="366"/>
      <c r="BK494" s="366"/>
    </row>
    <row r="495" ht="14.25" customHeight="1">
      <c r="M495" s="366"/>
      <c r="W495" s="366"/>
      <c r="AG495" s="366"/>
      <c r="AQ495" s="366"/>
      <c r="BA495" s="366"/>
      <c r="BK495" s="366"/>
    </row>
    <row r="496" ht="14.25" customHeight="1">
      <c r="M496" s="366"/>
      <c r="W496" s="366"/>
      <c r="AG496" s="366"/>
      <c r="AQ496" s="366"/>
      <c r="BA496" s="366"/>
      <c r="BK496" s="366"/>
    </row>
    <row r="497" ht="14.25" customHeight="1">
      <c r="M497" s="366"/>
      <c r="W497" s="366"/>
      <c r="AG497" s="366"/>
      <c r="AQ497" s="366"/>
      <c r="BA497" s="366"/>
      <c r="BK497" s="366"/>
    </row>
    <row r="498" ht="14.25" customHeight="1">
      <c r="M498" s="366"/>
      <c r="W498" s="366"/>
      <c r="AG498" s="366"/>
      <c r="AQ498" s="366"/>
      <c r="BA498" s="366"/>
      <c r="BK498" s="366"/>
    </row>
    <row r="499" ht="14.25" customHeight="1">
      <c r="M499" s="366"/>
      <c r="W499" s="366"/>
      <c r="AG499" s="366"/>
      <c r="AQ499" s="366"/>
      <c r="BA499" s="366"/>
      <c r="BK499" s="366"/>
    </row>
    <row r="500" ht="14.25" customHeight="1">
      <c r="M500" s="366"/>
      <c r="W500" s="366"/>
      <c r="AG500" s="366"/>
      <c r="AQ500" s="366"/>
      <c r="BA500" s="366"/>
      <c r="BK500" s="366"/>
    </row>
    <row r="501" ht="14.25" customHeight="1">
      <c r="M501" s="366"/>
      <c r="W501" s="366"/>
      <c r="AG501" s="366"/>
      <c r="AQ501" s="366"/>
      <c r="BA501" s="366"/>
      <c r="BK501" s="366"/>
    </row>
    <row r="502" ht="14.25" customHeight="1">
      <c r="M502" s="366"/>
      <c r="W502" s="366"/>
      <c r="AG502" s="366"/>
      <c r="AQ502" s="366"/>
      <c r="BA502" s="366"/>
      <c r="BK502" s="366"/>
    </row>
    <row r="503" ht="14.25" customHeight="1">
      <c r="M503" s="366"/>
      <c r="W503" s="366"/>
      <c r="AG503" s="366"/>
      <c r="AQ503" s="366"/>
      <c r="BA503" s="366"/>
      <c r="BK503" s="366"/>
    </row>
    <row r="504" ht="14.25" customHeight="1">
      <c r="M504" s="366"/>
      <c r="W504" s="366"/>
      <c r="AG504" s="366"/>
      <c r="AQ504" s="366"/>
      <c r="BA504" s="366"/>
      <c r="BK504" s="366"/>
    </row>
    <row r="505" ht="14.25" customHeight="1">
      <c r="M505" s="366"/>
      <c r="W505" s="366"/>
      <c r="AG505" s="366"/>
      <c r="AQ505" s="366"/>
      <c r="BA505" s="366"/>
      <c r="BK505" s="366"/>
    </row>
    <row r="506" ht="14.25" customHeight="1">
      <c r="M506" s="366"/>
      <c r="W506" s="366"/>
      <c r="AG506" s="366"/>
      <c r="AQ506" s="366"/>
      <c r="BA506" s="366"/>
      <c r="BK506" s="366"/>
    </row>
    <row r="507" ht="14.25" customHeight="1">
      <c r="M507" s="366"/>
      <c r="W507" s="366"/>
      <c r="AG507" s="366"/>
      <c r="AQ507" s="366"/>
      <c r="BA507" s="366"/>
      <c r="BK507" s="366"/>
    </row>
    <row r="508" ht="14.25" customHeight="1">
      <c r="M508" s="366"/>
      <c r="W508" s="366"/>
      <c r="AG508" s="366"/>
      <c r="AQ508" s="366"/>
      <c r="BA508" s="366"/>
      <c r="BK508" s="366"/>
    </row>
    <row r="509" ht="14.25" customHeight="1">
      <c r="M509" s="366"/>
      <c r="W509" s="366"/>
      <c r="AG509" s="366"/>
      <c r="AQ509" s="366"/>
      <c r="BA509" s="366"/>
      <c r="BK509" s="366"/>
    </row>
    <row r="510" ht="14.25" customHeight="1">
      <c r="M510" s="366"/>
      <c r="W510" s="366"/>
      <c r="AG510" s="366"/>
      <c r="AQ510" s="366"/>
      <c r="BA510" s="366"/>
      <c r="BK510" s="366"/>
    </row>
    <row r="511" ht="14.25" customHeight="1">
      <c r="M511" s="366"/>
      <c r="W511" s="366"/>
      <c r="AG511" s="366"/>
      <c r="AQ511" s="366"/>
      <c r="BA511" s="366"/>
      <c r="BK511" s="366"/>
    </row>
    <row r="512" ht="14.25" customHeight="1">
      <c r="M512" s="366"/>
      <c r="W512" s="366"/>
      <c r="AG512" s="366"/>
      <c r="AQ512" s="366"/>
      <c r="BA512" s="366"/>
      <c r="BK512" s="366"/>
    </row>
    <row r="513" ht="14.25" customHeight="1">
      <c r="M513" s="366"/>
      <c r="W513" s="366"/>
      <c r="AG513" s="366"/>
      <c r="AQ513" s="366"/>
      <c r="BA513" s="366"/>
      <c r="BK513" s="366"/>
    </row>
    <row r="514" ht="14.25" customHeight="1">
      <c r="M514" s="366"/>
      <c r="W514" s="366"/>
      <c r="AG514" s="366"/>
      <c r="AQ514" s="366"/>
      <c r="BA514" s="366"/>
      <c r="BK514" s="366"/>
    </row>
    <row r="515" ht="14.25" customHeight="1">
      <c r="M515" s="366"/>
      <c r="W515" s="366"/>
      <c r="AG515" s="366"/>
      <c r="AQ515" s="366"/>
      <c r="BA515" s="366"/>
      <c r="BK515" s="366"/>
    </row>
    <row r="516" ht="14.25" customHeight="1">
      <c r="M516" s="366"/>
      <c r="W516" s="366"/>
      <c r="AG516" s="366"/>
      <c r="AQ516" s="366"/>
      <c r="BA516" s="366"/>
      <c r="BK516" s="366"/>
    </row>
    <row r="517" ht="14.25" customHeight="1">
      <c r="M517" s="366"/>
      <c r="W517" s="366"/>
      <c r="AG517" s="366"/>
      <c r="AQ517" s="366"/>
      <c r="BA517" s="366"/>
      <c r="BK517" s="366"/>
    </row>
    <row r="518" ht="14.25" customHeight="1">
      <c r="M518" s="366"/>
      <c r="W518" s="366"/>
      <c r="AG518" s="366"/>
      <c r="AQ518" s="366"/>
      <c r="BA518" s="366"/>
      <c r="BK518" s="366"/>
    </row>
    <row r="519" ht="14.25" customHeight="1">
      <c r="M519" s="366"/>
      <c r="W519" s="366"/>
      <c r="AG519" s="366"/>
      <c r="AQ519" s="366"/>
      <c r="BA519" s="366"/>
      <c r="BK519" s="366"/>
    </row>
    <row r="520" ht="14.25" customHeight="1">
      <c r="M520" s="366"/>
      <c r="W520" s="366"/>
      <c r="AG520" s="366"/>
      <c r="AQ520" s="366"/>
      <c r="BA520" s="366"/>
      <c r="BK520" s="366"/>
    </row>
    <row r="521" ht="14.25" customHeight="1">
      <c r="M521" s="366"/>
      <c r="W521" s="366"/>
      <c r="AG521" s="366"/>
      <c r="AQ521" s="366"/>
      <c r="BA521" s="366"/>
      <c r="BK521" s="366"/>
    </row>
    <row r="522" ht="14.25" customHeight="1">
      <c r="M522" s="366"/>
      <c r="W522" s="366"/>
      <c r="AG522" s="366"/>
      <c r="AQ522" s="366"/>
      <c r="BA522" s="366"/>
      <c r="BK522" s="366"/>
    </row>
    <row r="523" ht="14.25" customHeight="1">
      <c r="M523" s="366"/>
      <c r="W523" s="366"/>
      <c r="AG523" s="366"/>
      <c r="AQ523" s="366"/>
      <c r="BA523" s="366"/>
      <c r="BK523" s="366"/>
    </row>
    <row r="524" ht="14.25" customHeight="1">
      <c r="M524" s="366"/>
      <c r="W524" s="366"/>
      <c r="AG524" s="366"/>
      <c r="AQ524" s="366"/>
      <c r="BA524" s="366"/>
      <c r="BK524" s="366"/>
    </row>
    <row r="525" ht="14.25" customHeight="1">
      <c r="M525" s="366"/>
      <c r="W525" s="366"/>
      <c r="AG525" s="366"/>
      <c r="AQ525" s="366"/>
      <c r="BA525" s="366"/>
      <c r="BK525" s="366"/>
    </row>
    <row r="526" ht="14.25" customHeight="1">
      <c r="M526" s="366"/>
      <c r="W526" s="366"/>
      <c r="AG526" s="366"/>
      <c r="AQ526" s="366"/>
      <c r="BA526" s="366"/>
      <c r="BK526" s="366"/>
    </row>
    <row r="527" ht="14.25" customHeight="1">
      <c r="M527" s="366"/>
      <c r="W527" s="366"/>
      <c r="AG527" s="366"/>
      <c r="AQ527" s="366"/>
      <c r="BA527" s="366"/>
      <c r="BK527" s="366"/>
    </row>
    <row r="528" ht="14.25" customHeight="1">
      <c r="M528" s="366"/>
      <c r="W528" s="366"/>
      <c r="AG528" s="366"/>
      <c r="AQ528" s="366"/>
      <c r="BA528" s="366"/>
      <c r="BK528" s="366"/>
    </row>
    <row r="529" ht="14.25" customHeight="1">
      <c r="M529" s="366"/>
      <c r="W529" s="366"/>
      <c r="AG529" s="366"/>
      <c r="AQ529" s="366"/>
      <c r="BA529" s="366"/>
      <c r="BK529" s="366"/>
    </row>
    <row r="530" ht="14.25" customHeight="1">
      <c r="M530" s="366"/>
      <c r="W530" s="366"/>
      <c r="AG530" s="366"/>
      <c r="AQ530" s="366"/>
      <c r="BA530" s="366"/>
      <c r="BK530" s="366"/>
    </row>
    <row r="531" ht="14.25" customHeight="1">
      <c r="M531" s="366"/>
      <c r="W531" s="366"/>
      <c r="AG531" s="366"/>
      <c r="AQ531" s="366"/>
      <c r="BA531" s="366"/>
      <c r="BK531" s="366"/>
    </row>
    <row r="532" ht="14.25" customHeight="1">
      <c r="M532" s="366"/>
      <c r="W532" s="366"/>
      <c r="AG532" s="366"/>
      <c r="AQ532" s="366"/>
      <c r="BA532" s="366"/>
      <c r="BK532" s="366"/>
    </row>
    <row r="533" ht="14.25" customHeight="1">
      <c r="M533" s="366"/>
      <c r="W533" s="366"/>
      <c r="AG533" s="366"/>
      <c r="AQ533" s="366"/>
      <c r="BA533" s="366"/>
      <c r="BK533" s="366"/>
    </row>
    <row r="534" ht="14.25" customHeight="1">
      <c r="M534" s="366"/>
      <c r="W534" s="366"/>
      <c r="AG534" s="366"/>
      <c r="AQ534" s="366"/>
      <c r="BA534" s="366"/>
      <c r="BK534" s="366"/>
    </row>
    <row r="535" ht="14.25" customHeight="1">
      <c r="M535" s="366"/>
      <c r="W535" s="366"/>
      <c r="AG535" s="366"/>
      <c r="AQ535" s="366"/>
      <c r="BA535" s="366"/>
      <c r="BK535" s="366"/>
    </row>
    <row r="536" ht="14.25" customHeight="1">
      <c r="M536" s="366"/>
      <c r="W536" s="366"/>
      <c r="AG536" s="366"/>
      <c r="AQ536" s="366"/>
      <c r="BA536" s="366"/>
      <c r="BK536" s="366"/>
    </row>
    <row r="537" ht="14.25" customHeight="1">
      <c r="M537" s="366"/>
      <c r="W537" s="366"/>
      <c r="AG537" s="366"/>
      <c r="AQ537" s="366"/>
      <c r="BA537" s="366"/>
      <c r="BK537" s="366"/>
    </row>
    <row r="538" ht="14.25" customHeight="1">
      <c r="M538" s="366"/>
      <c r="W538" s="366"/>
      <c r="AG538" s="366"/>
      <c r="AQ538" s="366"/>
      <c r="BA538" s="366"/>
      <c r="BK538" s="366"/>
    </row>
    <row r="539" ht="14.25" customHeight="1">
      <c r="M539" s="366"/>
      <c r="W539" s="366"/>
      <c r="AG539" s="366"/>
      <c r="AQ539" s="366"/>
      <c r="BA539" s="366"/>
      <c r="BK539" s="366"/>
    </row>
    <row r="540" ht="14.25" customHeight="1">
      <c r="M540" s="366"/>
      <c r="W540" s="366"/>
      <c r="AG540" s="366"/>
      <c r="AQ540" s="366"/>
      <c r="BA540" s="366"/>
      <c r="BK540" s="366"/>
    </row>
    <row r="541" ht="14.25" customHeight="1">
      <c r="M541" s="366"/>
      <c r="W541" s="366"/>
      <c r="AG541" s="366"/>
      <c r="AQ541" s="366"/>
      <c r="BA541" s="366"/>
      <c r="BK541" s="366"/>
    </row>
    <row r="542" ht="14.25" customHeight="1">
      <c r="M542" s="366"/>
      <c r="W542" s="366"/>
      <c r="AG542" s="366"/>
      <c r="AQ542" s="366"/>
      <c r="BA542" s="366"/>
      <c r="BK542" s="366"/>
    </row>
    <row r="543" ht="14.25" customHeight="1">
      <c r="M543" s="366"/>
      <c r="W543" s="366"/>
      <c r="AG543" s="366"/>
      <c r="AQ543" s="366"/>
      <c r="BA543" s="366"/>
      <c r="BK543" s="366"/>
    </row>
    <row r="544" ht="14.25" customHeight="1">
      <c r="M544" s="366"/>
      <c r="W544" s="366"/>
      <c r="AG544" s="366"/>
      <c r="AQ544" s="366"/>
      <c r="BA544" s="366"/>
      <c r="BK544" s="366"/>
    </row>
    <row r="545" ht="14.25" customHeight="1">
      <c r="M545" s="366"/>
      <c r="W545" s="366"/>
      <c r="AG545" s="366"/>
      <c r="AQ545" s="366"/>
      <c r="BA545" s="366"/>
      <c r="BK545" s="366"/>
    </row>
    <row r="546" ht="14.25" customHeight="1">
      <c r="M546" s="366"/>
      <c r="W546" s="366"/>
      <c r="AG546" s="366"/>
      <c r="AQ546" s="366"/>
      <c r="BA546" s="366"/>
      <c r="BK546" s="366"/>
    </row>
    <row r="547" ht="14.25" customHeight="1">
      <c r="M547" s="366"/>
      <c r="W547" s="366"/>
      <c r="AG547" s="366"/>
      <c r="AQ547" s="366"/>
      <c r="BA547" s="366"/>
      <c r="BK547" s="366"/>
    </row>
    <row r="548" ht="14.25" customHeight="1">
      <c r="M548" s="366"/>
      <c r="W548" s="366"/>
      <c r="AG548" s="366"/>
      <c r="AQ548" s="366"/>
      <c r="BA548" s="366"/>
      <c r="BK548" s="366"/>
    </row>
    <row r="549" ht="14.25" customHeight="1">
      <c r="M549" s="366"/>
      <c r="W549" s="366"/>
      <c r="AG549" s="366"/>
      <c r="AQ549" s="366"/>
      <c r="BA549" s="366"/>
      <c r="BK549" s="366"/>
    </row>
    <row r="550" ht="14.25" customHeight="1">
      <c r="M550" s="366"/>
      <c r="W550" s="366"/>
      <c r="AG550" s="366"/>
      <c r="AQ550" s="366"/>
      <c r="BA550" s="366"/>
      <c r="BK550" s="366"/>
    </row>
    <row r="551" ht="14.25" customHeight="1">
      <c r="M551" s="366"/>
      <c r="W551" s="366"/>
      <c r="AG551" s="366"/>
      <c r="AQ551" s="366"/>
      <c r="BA551" s="366"/>
      <c r="BK551" s="366"/>
    </row>
    <row r="552" ht="14.25" customHeight="1">
      <c r="M552" s="366"/>
      <c r="W552" s="366"/>
      <c r="AG552" s="366"/>
      <c r="AQ552" s="366"/>
      <c r="BA552" s="366"/>
      <c r="BK552" s="366"/>
    </row>
    <row r="553" ht="14.25" customHeight="1">
      <c r="M553" s="366"/>
      <c r="W553" s="366"/>
      <c r="AG553" s="366"/>
      <c r="AQ553" s="366"/>
      <c r="BA553" s="366"/>
      <c r="BK553" s="366"/>
    </row>
    <row r="554" ht="14.25" customHeight="1">
      <c r="M554" s="366"/>
      <c r="W554" s="366"/>
      <c r="AG554" s="366"/>
      <c r="AQ554" s="366"/>
      <c r="BA554" s="366"/>
      <c r="BK554" s="366"/>
    </row>
    <row r="555" ht="14.25" customHeight="1">
      <c r="M555" s="366"/>
      <c r="W555" s="366"/>
      <c r="AG555" s="366"/>
      <c r="AQ555" s="366"/>
      <c r="BA555" s="366"/>
      <c r="BK555" s="366"/>
    </row>
    <row r="556" ht="14.25" customHeight="1">
      <c r="M556" s="366"/>
      <c r="W556" s="366"/>
      <c r="AG556" s="366"/>
      <c r="AQ556" s="366"/>
      <c r="BA556" s="366"/>
      <c r="BK556" s="366"/>
    </row>
    <row r="557" ht="14.25" customHeight="1">
      <c r="M557" s="366"/>
      <c r="W557" s="366"/>
      <c r="AG557" s="366"/>
      <c r="AQ557" s="366"/>
      <c r="BA557" s="366"/>
      <c r="BK557" s="366"/>
    </row>
    <row r="558" ht="14.25" customHeight="1">
      <c r="M558" s="366"/>
      <c r="W558" s="366"/>
      <c r="AG558" s="366"/>
      <c r="AQ558" s="366"/>
      <c r="BA558" s="366"/>
      <c r="BK558" s="366"/>
    </row>
    <row r="559" ht="14.25" customHeight="1">
      <c r="M559" s="366"/>
      <c r="W559" s="366"/>
      <c r="AG559" s="366"/>
      <c r="AQ559" s="366"/>
      <c r="BA559" s="366"/>
      <c r="BK559" s="366"/>
    </row>
    <row r="560" ht="14.25" customHeight="1">
      <c r="M560" s="366"/>
      <c r="W560" s="366"/>
      <c r="AG560" s="366"/>
      <c r="AQ560" s="366"/>
      <c r="BA560" s="366"/>
      <c r="BK560" s="366"/>
    </row>
    <row r="561" ht="14.25" customHeight="1">
      <c r="M561" s="366"/>
      <c r="W561" s="366"/>
      <c r="AG561" s="366"/>
      <c r="AQ561" s="366"/>
      <c r="BA561" s="366"/>
      <c r="BK561" s="366"/>
    </row>
    <row r="562" ht="14.25" customHeight="1">
      <c r="M562" s="366"/>
      <c r="W562" s="366"/>
      <c r="AG562" s="366"/>
      <c r="AQ562" s="366"/>
      <c r="BA562" s="366"/>
      <c r="BK562" s="366"/>
    </row>
    <row r="563" ht="14.25" customHeight="1">
      <c r="M563" s="366"/>
      <c r="W563" s="366"/>
      <c r="AG563" s="366"/>
      <c r="AQ563" s="366"/>
      <c r="BA563" s="366"/>
      <c r="BK563" s="366"/>
    </row>
    <row r="564" ht="14.25" customHeight="1">
      <c r="M564" s="366"/>
      <c r="W564" s="366"/>
      <c r="AG564" s="366"/>
      <c r="AQ564" s="366"/>
      <c r="BA564" s="366"/>
      <c r="BK564" s="366"/>
    </row>
    <row r="565" ht="14.25" customHeight="1">
      <c r="M565" s="366"/>
      <c r="W565" s="366"/>
      <c r="AG565" s="366"/>
      <c r="AQ565" s="366"/>
      <c r="BA565" s="366"/>
      <c r="BK565" s="366"/>
    </row>
    <row r="566" ht="14.25" customHeight="1">
      <c r="M566" s="366"/>
      <c r="W566" s="366"/>
      <c r="AG566" s="366"/>
      <c r="AQ566" s="366"/>
      <c r="BA566" s="366"/>
      <c r="BK566" s="366"/>
    </row>
    <row r="567" ht="14.25" customHeight="1">
      <c r="M567" s="366"/>
      <c r="W567" s="366"/>
      <c r="AG567" s="366"/>
      <c r="AQ567" s="366"/>
      <c r="BA567" s="366"/>
      <c r="BK567" s="366"/>
    </row>
    <row r="568" ht="14.25" customHeight="1">
      <c r="M568" s="366"/>
      <c r="W568" s="366"/>
      <c r="AG568" s="366"/>
      <c r="AQ568" s="366"/>
      <c r="BA568" s="366"/>
      <c r="BK568" s="366"/>
    </row>
    <row r="569" ht="14.25" customHeight="1">
      <c r="M569" s="366"/>
      <c r="W569" s="366"/>
      <c r="AG569" s="366"/>
      <c r="AQ569" s="366"/>
      <c r="BA569" s="366"/>
      <c r="BK569" s="366"/>
    </row>
    <row r="570" ht="14.25" customHeight="1">
      <c r="M570" s="366"/>
      <c r="W570" s="366"/>
      <c r="AG570" s="366"/>
      <c r="AQ570" s="366"/>
      <c r="BA570" s="366"/>
      <c r="BK570" s="366"/>
    </row>
    <row r="571" ht="14.25" customHeight="1">
      <c r="M571" s="366"/>
      <c r="W571" s="366"/>
      <c r="AG571" s="366"/>
      <c r="AQ571" s="366"/>
      <c r="BA571" s="366"/>
      <c r="BK571" s="366"/>
    </row>
    <row r="572" ht="14.25" customHeight="1">
      <c r="M572" s="366"/>
      <c r="W572" s="366"/>
      <c r="AG572" s="366"/>
      <c r="AQ572" s="366"/>
      <c r="BA572" s="366"/>
      <c r="BK572" s="366"/>
    </row>
    <row r="573" ht="14.25" customHeight="1">
      <c r="M573" s="366"/>
      <c r="W573" s="366"/>
      <c r="AG573" s="366"/>
      <c r="AQ573" s="366"/>
      <c r="BA573" s="366"/>
      <c r="BK573" s="366"/>
    </row>
    <row r="574" ht="14.25" customHeight="1">
      <c r="M574" s="366"/>
      <c r="W574" s="366"/>
      <c r="AG574" s="366"/>
      <c r="AQ574" s="366"/>
      <c r="BA574" s="366"/>
      <c r="BK574" s="366"/>
    </row>
    <row r="575" ht="14.25" customHeight="1">
      <c r="M575" s="366"/>
      <c r="W575" s="366"/>
      <c r="AG575" s="366"/>
      <c r="AQ575" s="366"/>
      <c r="BA575" s="366"/>
      <c r="BK575" s="366"/>
    </row>
    <row r="576" ht="14.25" customHeight="1">
      <c r="M576" s="366"/>
      <c r="W576" s="366"/>
      <c r="AG576" s="366"/>
      <c r="AQ576" s="366"/>
      <c r="BA576" s="366"/>
      <c r="BK576" s="366"/>
    </row>
    <row r="577" ht="14.25" customHeight="1">
      <c r="M577" s="366"/>
      <c r="W577" s="366"/>
      <c r="AG577" s="366"/>
      <c r="AQ577" s="366"/>
      <c r="BA577" s="366"/>
      <c r="BK577" s="366"/>
    </row>
    <row r="578" ht="14.25" customHeight="1">
      <c r="M578" s="366"/>
      <c r="W578" s="366"/>
      <c r="AG578" s="366"/>
      <c r="AQ578" s="366"/>
      <c r="BA578" s="366"/>
      <c r="BK578" s="366"/>
    </row>
    <row r="579" ht="14.25" customHeight="1">
      <c r="M579" s="366"/>
      <c r="W579" s="366"/>
      <c r="AG579" s="366"/>
      <c r="AQ579" s="366"/>
      <c r="BA579" s="366"/>
      <c r="BK579" s="366"/>
    </row>
    <row r="580" ht="14.25" customHeight="1">
      <c r="M580" s="366"/>
      <c r="W580" s="366"/>
      <c r="AG580" s="366"/>
      <c r="AQ580" s="366"/>
      <c r="BA580" s="366"/>
      <c r="BK580" s="366"/>
    </row>
    <row r="581" ht="14.25" customHeight="1">
      <c r="M581" s="366"/>
      <c r="W581" s="366"/>
      <c r="AG581" s="366"/>
      <c r="AQ581" s="366"/>
      <c r="BA581" s="366"/>
      <c r="BK581" s="366"/>
    </row>
    <row r="582" ht="14.25" customHeight="1">
      <c r="M582" s="366"/>
      <c r="W582" s="366"/>
      <c r="AG582" s="366"/>
      <c r="AQ582" s="366"/>
      <c r="BA582" s="366"/>
      <c r="BK582" s="366"/>
    </row>
    <row r="583" ht="14.25" customHeight="1">
      <c r="M583" s="366"/>
      <c r="W583" s="366"/>
      <c r="AG583" s="366"/>
      <c r="AQ583" s="366"/>
      <c r="BA583" s="366"/>
      <c r="BK583" s="366"/>
    </row>
    <row r="584" ht="14.25" customHeight="1">
      <c r="M584" s="366"/>
      <c r="W584" s="366"/>
      <c r="AG584" s="366"/>
      <c r="AQ584" s="366"/>
      <c r="BA584" s="366"/>
      <c r="BK584" s="366"/>
    </row>
    <row r="585" ht="14.25" customHeight="1">
      <c r="M585" s="366"/>
      <c r="W585" s="366"/>
      <c r="AG585" s="366"/>
      <c r="AQ585" s="366"/>
      <c r="BA585" s="366"/>
      <c r="BK585" s="366"/>
    </row>
    <row r="586" ht="14.25" customHeight="1">
      <c r="M586" s="366"/>
      <c r="W586" s="366"/>
      <c r="AG586" s="366"/>
      <c r="AQ586" s="366"/>
      <c r="BA586" s="366"/>
      <c r="BK586" s="366"/>
    </row>
    <row r="587" ht="14.25" customHeight="1">
      <c r="M587" s="366"/>
      <c r="W587" s="366"/>
      <c r="AG587" s="366"/>
      <c r="AQ587" s="366"/>
      <c r="BA587" s="366"/>
      <c r="BK587" s="366"/>
    </row>
    <row r="588" ht="14.25" customHeight="1">
      <c r="M588" s="366"/>
      <c r="W588" s="366"/>
      <c r="AG588" s="366"/>
      <c r="AQ588" s="366"/>
      <c r="BA588" s="366"/>
      <c r="BK588" s="366"/>
    </row>
    <row r="589" ht="14.25" customHeight="1">
      <c r="M589" s="366"/>
      <c r="W589" s="366"/>
      <c r="AG589" s="366"/>
      <c r="AQ589" s="366"/>
      <c r="BA589" s="366"/>
      <c r="BK589" s="366"/>
    </row>
    <row r="590" ht="14.25" customHeight="1">
      <c r="M590" s="366"/>
      <c r="W590" s="366"/>
      <c r="AG590" s="366"/>
      <c r="AQ590" s="366"/>
      <c r="BA590" s="366"/>
      <c r="BK590" s="366"/>
    </row>
    <row r="591" ht="14.25" customHeight="1">
      <c r="M591" s="366"/>
      <c r="W591" s="366"/>
      <c r="AG591" s="366"/>
      <c r="AQ591" s="366"/>
      <c r="BA591" s="366"/>
      <c r="BK591" s="366"/>
    </row>
    <row r="592" ht="14.25" customHeight="1">
      <c r="M592" s="366"/>
      <c r="W592" s="366"/>
      <c r="AG592" s="366"/>
      <c r="AQ592" s="366"/>
      <c r="BA592" s="366"/>
      <c r="BK592" s="366"/>
    </row>
    <row r="593" ht="14.25" customHeight="1">
      <c r="M593" s="366"/>
      <c r="W593" s="366"/>
      <c r="AG593" s="366"/>
      <c r="AQ593" s="366"/>
      <c r="BA593" s="366"/>
      <c r="BK593" s="366"/>
    </row>
    <row r="594" ht="14.25" customHeight="1">
      <c r="M594" s="366"/>
      <c r="W594" s="366"/>
      <c r="AG594" s="366"/>
      <c r="AQ594" s="366"/>
      <c r="BA594" s="366"/>
      <c r="BK594" s="366"/>
    </row>
    <row r="595" ht="14.25" customHeight="1">
      <c r="M595" s="366"/>
      <c r="W595" s="366"/>
      <c r="AG595" s="366"/>
      <c r="AQ595" s="366"/>
      <c r="BA595" s="366"/>
      <c r="BK595" s="366"/>
    </row>
    <row r="596" ht="14.25" customHeight="1">
      <c r="M596" s="366"/>
      <c r="W596" s="366"/>
      <c r="AG596" s="366"/>
      <c r="AQ596" s="366"/>
      <c r="BA596" s="366"/>
      <c r="BK596" s="366"/>
    </row>
    <row r="597" ht="14.25" customHeight="1">
      <c r="M597" s="366"/>
      <c r="W597" s="366"/>
      <c r="AG597" s="366"/>
      <c r="AQ597" s="366"/>
      <c r="BA597" s="366"/>
      <c r="BK597" s="366"/>
    </row>
    <row r="598" ht="14.25" customHeight="1">
      <c r="M598" s="366"/>
      <c r="W598" s="366"/>
      <c r="AG598" s="366"/>
      <c r="AQ598" s="366"/>
      <c r="BA598" s="366"/>
      <c r="BK598" s="366"/>
    </row>
    <row r="599" ht="14.25" customHeight="1">
      <c r="M599" s="366"/>
      <c r="W599" s="366"/>
      <c r="AG599" s="366"/>
      <c r="AQ599" s="366"/>
      <c r="BA599" s="366"/>
      <c r="BK599" s="366"/>
    </row>
    <row r="600" ht="14.25" customHeight="1">
      <c r="M600" s="366"/>
      <c r="W600" s="366"/>
      <c r="AG600" s="366"/>
      <c r="AQ600" s="366"/>
      <c r="BA600" s="366"/>
      <c r="BK600" s="366"/>
    </row>
    <row r="601" ht="14.25" customHeight="1">
      <c r="M601" s="366"/>
      <c r="W601" s="366"/>
      <c r="AG601" s="366"/>
      <c r="AQ601" s="366"/>
      <c r="BA601" s="366"/>
      <c r="BK601" s="366"/>
    </row>
    <row r="602" ht="14.25" customHeight="1">
      <c r="M602" s="366"/>
      <c r="W602" s="366"/>
      <c r="AG602" s="366"/>
      <c r="AQ602" s="366"/>
      <c r="BA602" s="366"/>
      <c r="BK602" s="366"/>
    </row>
    <row r="603" ht="14.25" customHeight="1">
      <c r="M603" s="366"/>
      <c r="W603" s="366"/>
      <c r="AG603" s="366"/>
      <c r="AQ603" s="366"/>
      <c r="BA603" s="366"/>
      <c r="BK603" s="366"/>
    </row>
    <row r="604" ht="14.25" customHeight="1">
      <c r="M604" s="366"/>
      <c r="W604" s="366"/>
      <c r="AG604" s="366"/>
      <c r="AQ604" s="366"/>
      <c r="BA604" s="366"/>
      <c r="BK604" s="366"/>
    </row>
    <row r="605" ht="14.25" customHeight="1">
      <c r="M605" s="366"/>
      <c r="W605" s="366"/>
      <c r="AG605" s="366"/>
      <c r="AQ605" s="366"/>
      <c r="BA605" s="366"/>
      <c r="BK605" s="366"/>
    </row>
    <row r="606" ht="14.25" customHeight="1">
      <c r="M606" s="366"/>
      <c r="W606" s="366"/>
      <c r="AG606" s="366"/>
      <c r="AQ606" s="366"/>
      <c r="BA606" s="366"/>
      <c r="BK606" s="366"/>
    </row>
    <row r="607" ht="14.25" customHeight="1">
      <c r="M607" s="366"/>
      <c r="W607" s="366"/>
      <c r="AG607" s="366"/>
      <c r="AQ607" s="366"/>
      <c r="BA607" s="366"/>
      <c r="BK607" s="366"/>
    </row>
    <row r="608" ht="14.25" customHeight="1">
      <c r="M608" s="366"/>
      <c r="W608" s="366"/>
      <c r="AG608" s="366"/>
      <c r="AQ608" s="366"/>
      <c r="BA608" s="366"/>
      <c r="BK608" s="366"/>
    </row>
    <row r="609" ht="14.25" customHeight="1">
      <c r="M609" s="366"/>
      <c r="W609" s="366"/>
      <c r="AG609" s="366"/>
      <c r="AQ609" s="366"/>
      <c r="BA609" s="366"/>
      <c r="BK609" s="366"/>
    </row>
    <row r="610" ht="14.25" customHeight="1">
      <c r="M610" s="366"/>
      <c r="W610" s="366"/>
      <c r="AG610" s="366"/>
      <c r="AQ610" s="366"/>
      <c r="BA610" s="366"/>
      <c r="BK610" s="366"/>
    </row>
    <row r="611" ht="14.25" customHeight="1">
      <c r="M611" s="366"/>
      <c r="W611" s="366"/>
      <c r="AG611" s="366"/>
      <c r="AQ611" s="366"/>
      <c r="BA611" s="366"/>
      <c r="BK611" s="366"/>
    </row>
    <row r="612" ht="14.25" customHeight="1">
      <c r="M612" s="366"/>
      <c r="W612" s="366"/>
      <c r="AG612" s="366"/>
      <c r="AQ612" s="366"/>
      <c r="BA612" s="366"/>
      <c r="BK612" s="366"/>
    </row>
    <row r="613" ht="14.25" customHeight="1">
      <c r="M613" s="366"/>
      <c r="W613" s="366"/>
      <c r="AG613" s="366"/>
      <c r="AQ613" s="366"/>
      <c r="BA613" s="366"/>
      <c r="BK613" s="366"/>
    </row>
    <row r="614" ht="14.25" customHeight="1">
      <c r="M614" s="366"/>
      <c r="W614" s="366"/>
      <c r="AG614" s="366"/>
      <c r="AQ614" s="366"/>
      <c r="BA614" s="366"/>
      <c r="BK614" s="366"/>
    </row>
    <row r="615" ht="14.25" customHeight="1">
      <c r="M615" s="366"/>
      <c r="W615" s="366"/>
      <c r="AG615" s="366"/>
      <c r="AQ615" s="366"/>
      <c r="BA615" s="366"/>
      <c r="BK615" s="366"/>
    </row>
    <row r="616" ht="14.25" customHeight="1">
      <c r="M616" s="366"/>
      <c r="W616" s="366"/>
      <c r="AG616" s="366"/>
      <c r="AQ616" s="366"/>
      <c r="BA616" s="366"/>
      <c r="BK616" s="366"/>
    </row>
    <row r="617" ht="14.25" customHeight="1">
      <c r="M617" s="366"/>
      <c r="W617" s="366"/>
      <c r="AG617" s="366"/>
      <c r="AQ617" s="366"/>
      <c r="BA617" s="366"/>
      <c r="BK617" s="366"/>
    </row>
    <row r="618" ht="14.25" customHeight="1">
      <c r="M618" s="366"/>
      <c r="W618" s="366"/>
      <c r="AG618" s="366"/>
      <c r="AQ618" s="366"/>
      <c r="BA618" s="366"/>
      <c r="BK618" s="366"/>
    </row>
    <row r="619" ht="14.25" customHeight="1">
      <c r="M619" s="366"/>
      <c r="W619" s="366"/>
      <c r="AG619" s="366"/>
      <c r="AQ619" s="366"/>
      <c r="BA619" s="366"/>
      <c r="BK619" s="366"/>
    </row>
    <row r="620" ht="14.25" customHeight="1">
      <c r="M620" s="366"/>
      <c r="W620" s="366"/>
      <c r="AG620" s="366"/>
      <c r="AQ620" s="366"/>
      <c r="BA620" s="366"/>
      <c r="BK620" s="366"/>
    </row>
    <row r="621" ht="14.25" customHeight="1">
      <c r="M621" s="366"/>
      <c r="W621" s="366"/>
      <c r="AG621" s="366"/>
      <c r="AQ621" s="366"/>
      <c r="BA621" s="366"/>
      <c r="BK621" s="366"/>
    </row>
    <row r="622" ht="14.25" customHeight="1">
      <c r="M622" s="366"/>
      <c r="W622" s="366"/>
      <c r="AG622" s="366"/>
      <c r="AQ622" s="366"/>
      <c r="BA622" s="366"/>
      <c r="BK622" s="366"/>
    </row>
    <row r="623" ht="14.25" customHeight="1">
      <c r="M623" s="366"/>
      <c r="W623" s="366"/>
      <c r="AG623" s="366"/>
      <c r="AQ623" s="366"/>
      <c r="BA623" s="366"/>
      <c r="BK623" s="366"/>
    </row>
    <row r="624" ht="14.25" customHeight="1">
      <c r="M624" s="366"/>
      <c r="W624" s="366"/>
      <c r="AG624" s="366"/>
      <c r="AQ624" s="366"/>
      <c r="BA624" s="366"/>
      <c r="BK624" s="366"/>
    </row>
    <row r="625" ht="14.25" customHeight="1">
      <c r="M625" s="366"/>
      <c r="W625" s="366"/>
      <c r="AG625" s="366"/>
      <c r="AQ625" s="366"/>
      <c r="BA625" s="366"/>
      <c r="BK625" s="366"/>
    </row>
    <row r="626" ht="14.25" customHeight="1">
      <c r="M626" s="366"/>
      <c r="W626" s="366"/>
      <c r="AG626" s="366"/>
      <c r="AQ626" s="366"/>
      <c r="BA626" s="366"/>
      <c r="BK626" s="366"/>
    </row>
    <row r="627" ht="14.25" customHeight="1">
      <c r="M627" s="366"/>
      <c r="W627" s="366"/>
      <c r="AG627" s="366"/>
      <c r="AQ627" s="366"/>
      <c r="BA627" s="366"/>
      <c r="BK627" s="366"/>
    </row>
    <row r="628" ht="14.25" customHeight="1">
      <c r="M628" s="366"/>
      <c r="W628" s="366"/>
      <c r="AG628" s="366"/>
      <c r="AQ628" s="366"/>
      <c r="BA628" s="366"/>
      <c r="BK628" s="366"/>
    </row>
    <row r="629" ht="14.25" customHeight="1">
      <c r="M629" s="366"/>
      <c r="W629" s="366"/>
      <c r="AG629" s="366"/>
      <c r="AQ629" s="366"/>
      <c r="BA629" s="366"/>
      <c r="BK629" s="366"/>
    </row>
    <row r="630" ht="14.25" customHeight="1">
      <c r="M630" s="366"/>
      <c r="W630" s="366"/>
      <c r="AG630" s="366"/>
      <c r="AQ630" s="366"/>
      <c r="BA630" s="366"/>
      <c r="BK630" s="366"/>
    </row>
    <row r="631" ht="14.25" customHeight="1">
      <c r="M631" s="366"/>
      <c r="W631" s="366"/>
      <c r="AG631" s="366"/>
      <c r="AQ631" s="366"/>
      <c r="BA631" s="366"/>
      <c r="BK631" s="366"/>
    </row>
    <row r="632" ht="14.25" customHeight="1">
      <c r="M632" s="366"/>
      <c r="W632" s="366"/>
      <c r="AG632" s="366"/>
      <c r="AQ632" s="366"/>
      <c r="BA632" s="366"/>
      <c r="BK632" s="366"/>
    </row>
    <row r="633" ht="14.25" customHeight="1">
      <c r="M633" s="366"/>
      <c r="W633" s="366"/>
      <c r="AG633" s="366"/>
      <c r="AQ633" s="366"/>
      <c r="BA633" s="366"/>
      <c r="BK633" s="366"/>
    </row>
    <row r="634" ht="14.25" customHeight="1">
      <c r="M634" s="366"/>
      <c r="W634" s="366"/>
      <c r="AG634" s="366"/>
      <c r="AQ634" s="366"/>
      <c r="BA634" s="366"/>
      <c r="BK634" s="366"/>
    </row>
    <row r="635" ht="14.25" customHeight="1">
      <c r="M635" s="366"/>
      <c r="W635" s="366"/>
      <c r="AG635" s="366"/>
      <c r="AQ635" s="366"/>
      <c r="BA635" s="366"/>
      <c r="BK635" s="366"/>
    </row>
    <row r="636" ht="14.25" customHeight="1">
      <c r="M636" s="366"/>
      <c r="W636" s="366"/>
      <c r="AG636" s="366"/>
      <c r="AQ636" s="366"/>
      <c r="BA636" s="366"/>
      <c r="BK636" s="366"/>
    </row>
    <row r="637" ht="14.25" customHeight="1">
      <c r="M637" s="366"/>
      <c r="W637" s="366"/>
      <c r="AG637" s="366"/>
      <c r="AQ637" s="366"/>
      <c r="BA637" s="366"/>
      <c r="BK637" s="366"/>
    </row>
    <row r="638" ht="14.25" customHeight="1">
      <c r="M638" s="366"/>
      <c r="W638" s="366"/>
      <c r="AG638" s="366"/>
      <c r="AQ638" s="366"/>
      <c r="BA638" s="366"/>
      <c r="BK638" s="366"/>
    </row>
    <row r="639" ht="14.25" customHeight="1">
      <c r="M639" s="366"/>
      <c r="W639" s="366"/>
      <c r="AG639" s="366"/>
      <c r="AQ639" s="366"/>
      <c r="BA639" s="366"/>
      <c r="BK639" s="366"/>
    </row>
    <row r="640" ht="14.25" customHeight="1">
      <c r="M640" s="366"/>
      <c r="W640" s="366"/>
      <c r="AG640" s="366"/>
      <c r="AQ640" s="366"/>
      <c r="BA640" s="366"/>
      <c r="BK640" s="366"/>
    </row>
    <row r="641" ht="14.25" customHeight="1">
      <c r="M641" s="366"/>
      <c r="W641" s="366"/>
      <c r="AG641" s="366"/>
      <c r="AQ641" s="366"/>
      <c r="BA641" s="366"/>
      <c r="BK641" s="366"/>
    </row>
    <row r="642" ht="14.25" customHeight="1">
      <c r="M642" s="366"/>
      <c r="W642" s="366"/>
      <c r="AG642" s="366"/>
      <c r="AQ642" s="366"/>
      <c r="BA642" s="366"/>
      <c r="BK642" s="366"/>
    </row>
    <row r="643" ht="14.25" customHeight="1">
      <c r="M643" s="366"/>
      <c r="W643" s="366"/>
      <c r="AG643" s="366"/>
      <c r="AQ643" s="366"/>
      <c r="BA643" s="366"/>
      <c r="BK643" s="366"/>
    </row>
    <row r="644" ht="14.25" customHeight="1">
      <c r="M644" s="366"/>
      <c r="W644" s="366"/>
      <c r="AG644" s="366"/>
      <c r="AQ644" s="366"/>
      <c r="BA644" s="366"/>
      <c r="BK644" s="366"/>
    </row>
    <row r="645" ht="14.25" customHeight="1">
      <c r="M645" s="366"/>
      <c r="W645" s="366"/>
      <c r="AG645" s="366"/>
      <c r="AQ645" s="366"/>
      <c r="BA645" s="366"/>
      <c r="BK645" s="366"/>
    </row>
    <row r="646" ht="14.25" customHeight="1">
      <c r="M646" s="366"/>
      <c r="W646" s="366"/>
      <c r="AG646" s="366"/>
      <c r="AQ646" s="366"/>
      <c r="BA646" s="366"/>
      <c r="BK646" s="366"/>
    </row>
    <row r="647" ht="14.25" customHeight="1">
      <c r="M647" s="366"/>
      <c r="W647" s="366"/>
      <c r="AG647" s="366"/>
      <c r="AQ647" s="366"/>
      <c r="BA647" s="366"/>
      <c r="BK647" s="366"/>
    </row>
    <row r="648" ht="14.25" customHeight="1">
      <c r="M648" s="366"/>
      <c r="W648" s="366"/>
      <c r="AG648" s="366"/>
      <c r="AQ648" s="366"/>
      <c r="BA648" s="366"/>
      <c r="BK648" s="366"/>
    </row>
    <row r="649" ht="14.25" customHeight="1">
      <c r="M649" s="366"/>
      <c r="W649" s="366"/>
      <c r="AG649" s="366"/>
      <c r="AQ649" s="366"/>
      <c r="BA649" s="366"/>
      <c r="BK649" s="366"/>
    </row>
    <row r="650" ht="14.25" customHeight="1">
      <c r="M650" s="366"/>
      <c r="W650" s="366"/>
      <c r="AG650" s="366"/>
      <c r="AQ650" s="366"/>
      <c r="BA650" s="366"/>
      <c r="BK650" s="366"/>
    </row>
    <row r="651" ht="14.25" customHeight="1">
      <c r="M651" s="366"/>
      <c r="W651" s="366"/>
      <c r="AG651" s="366"/>
      <c r="AQ651" s="366"/>
      <c r="BA651" s="366"/>
      <c r="BK651" s="366"/>
    </row>
    <row r="652" ht="14.25" customHeight="1">
      <c r="M652" s="366"/>
      <c r="W652" s="366"/>
      <c r="AG652" s="366"/>
      <c r="AQ652" s="366"/>
      <c r="BA652" s="366"/>
      <c r="BK652" s="366"/>
    </row>
    <row r="653" ht="14.25" customHeight="1">
      <c r="M653" s="366"/>
      <c r="W653" s="366"/>
      <c r="AG653" s="366"/>
      <c r="AQ653" s="366"/>
      <c r="BA653" s="366"/>
      <c r="BK653" s="366"/>
    </row>
    <row r="654" ht="14.25" customHeight="1">
      <c r="M654" s="366"/>
      <c r="W654" s="366"/>
      <c r="AG654" s="366"/>
      <c r="AQ654" s="366"/>
      <c r="BA654" s="366"/>
      <c r="BK654" s="366"/>
    </row>
    <row r="655" ht="14.25" customHeight="1">
      <c r="M655" s="366"/>
      <c r="W655" s="366"/>
      <c r="AG655" s="366"/>
      <c r="AQ655" s="366"/>
      <c r="BA655" s="366"/>
      <c r="BK655" s="366"/>
    </row>
    <row r="656" ht="14.25" customHeight="1">
      <c r="M656" s="366"/>
      <c r="W656" s="366"/>
      <c r="AG656" s="366"/>
      <c r="AQ656" s="366"/>
      <c r="BA656" s="366"/>
      <c r="BK656" s="366"/>
    </row>
    <row r="657" ht="14.25" customHeight="1">
      <c r="M657" s="366"/>
      <c r="W657" s="366"/>
      <c r="AG657" s="366"/>
      <c r="AQ657" s="366"/>
      <c r="BA657" s="366"/>
      <c r="BK657" s="366"/>
    </row>
    <row r="658" ht="14.25" customHeight="1">
      <c r="M658" s="366"/>
      <c r="W658" s="366"/>
      <c r="AG658" s="366"/>
      <c r="AQ658" s="366"/>
      <c r="BA658" s="366"/>
      <c r="BK658" s="366"/>
    </row>
    <row r="659" ht="14.25" customHeight="1">
      <c r="M659" s="366"/>
      <c r="W659" s="366"/>
      <c r="AG659" s="366"/>
      <c r="AQ659" s="366"/>
      <c r="BA659" s="366"/>
      <c r="BK659" s="366"/>
    </row>
    <row r="660" ht="14.25" customHeight="1">
      <c r="M660" s="366"/>
      <c r="W660" s="366"/>
      <c r="AG660" s="366"/>
      <c r="AQ660" s="366"/>
      <c r="BA660" s="366"/>
      <c r="BK660" s="366"/>
    </row>
    <row r="661" ht="14.25" customHeight="1">
      <c r="M661" s="366"/>
      <c r="W661" s="366"/>
      <c r="AG661" s="366"/>
      <c r="AQ661" s="366"/>
      <c r="BA661" s="366"/>
      <c r="BK661" s="366"/>
    </row>
    <row r="662" ht="14.25" customHeight="1">
      <c r="M662" s="366"/>
      <c r="W662" s="366"/>
      <c r="AG662" s="366"/>
      <c r="AQ662" s="366"/>
      <c r="BA662" s="366"/>
      <c r="BK662" s="366"/>
    </row>
    <row r="663" ht="14.25" customHeight="1">
      <c r="M663" s="366"/>
      <c r="W663" s="366"/>
      <c r="AG663" s="366"/>
      <c r="AQ663" s="366"/>
      <c r="BA663" s="366"/>
      <c r="BK663" s="366"/>
    </row>
    <row r="664" ht="14.25" customHeight="1">
      <c r="M664" s="366"/>
      <c r="W664" s="366"/>
      <c r="AG664" s="366"/>
      <c r="AQ664" s="366"/>
      <c r="BA664" s="366"/>
      <c r="BK664" s="366"/>
    </row>
    <row r="665" ht="14.25" customHeight="1">
      <c r="M665" s="366"/>
      <c r="W665" s="366"/>
      <c r="AG665" s="366"/>
      <c r="AQ665" s="366"/>
      <c r="BA665" s="366"/>
      <c r="BK665" s="366"/>
    </row>
    <row r="666" ht="14.25" customHeight="1">
      <c r="M666" s="366"/>
      <c r="W666" s="366"/>
      <c r="AG666" s="366"/>
      <c r="AQ666" s="366"/>
      <c r="BA666" s="366"/>
      <c r="BK666" s="366"/>
    </row>
    <row r="667" ht="14.25" customHeight="1">
      <c r="M667" s="366"/>
      <c r="W667" s="366"/>
      <c r="AG667" s="366"/>
      <c r="AQ667" s="366"/>
      <c r="BA667" s="366"/>
      <c r="BK667" s="366"/>
    </row>
    <row r="668" ht="14.25" customHeight="1">
      <c r="M668" s="366"/>
      <c r="W668" s="366"/>
      <c r="AG668" s="366"/>
      <c r="AQ668" s="366"/>
      <c r="BA668" s="366"/>
      <c r="BK668" s="366"/>
    </row>
    <row r="669" ht="14.25" customHeight="1">
      <c r="M669" s="366"/>
      <c r="W669" s="366"/>
      <c r="AG669" s="366"/>
      <c r="AQ669" s="366"/>
      <c r="BA669" s="366"/>
      <c r="BK669" s="366"/>
    </row>
    <row r="670" ht="14.25" customHeight="1">
      <c r="M670" s="366"/>
      <c r="W670" s="366"/>
      <c r="AG670" s="366"/>
      <c r="AQ670" s="366"/>
      <c r="BA670" s="366"/>
      <c r="BK670" s="366"/>
    </row>
    <row r="671" ht="14.25" customHeight="1">
      <c r="M671" s="366"/>
      <c r="W671" s="366"/>
      <c r="AG671" s="366"/>
      <c r="AQ671" s="366"/>
      <c r="BA671" s="366"/>
      <c r="BK671" s="366"/>
    </row>
    <row r="672" ht="14.25" customHeight="1">
      <c r="M672" s="366"/>
      <c r="W672" s="366"/>
      <c r="AG672" s="366"/>
      <c r="AQ672" s="366"/>
      <c r="BA672" s="366"/>
      <c r="BK672" s="366"/>
    </row>
    <row r="673" ht="14.25" customHeight="1">
      <c r="M673" s="366"/>
      <c r="W673" s="366"/>
      <c r="AG673" s="366"/>
      <c r="AQ673" s="366"/>
      <c r="BA673" s="366"/>
      <c r="BK673" s="366"/>
    </row>
    <row r="674" ht="14.25" customHeight="1">
      <c r="M674" s="366"/>
      <c r="W674" s="366"/>
      <c r="AG674" s="366"/>
      <c r="AQ674" s="366"/>
      <c r="BA674" s="366"/>
      <c r="BK674" s="366"/>
    </row>
    <row r="675" ht="14.25" customHeight="1">
      <c r="M675" s="366"/>
      <c r="W675" s="366"/>
      <c r="AG675" s="366"/>
      <c r="AQ675" s="366"/>
      <c r="BA675" s="366"/>
      <c r="BK675" s="366"/>
    </row>
    <row r="676" ht="14.25" customHeight="1">
      <c r="M676" s="366"/>
      <c r="W676" s="366"/>
      <c r="AG676" s="366"/>
      <c r="AQ676" s="366"/>
      <c r="BA676" s="366"/>
      <c r="BK676" s="366"/>
    </row>
    <row r="677" ht="14.25" customHeight="1">
      <c r="M677" s="366"/>
      <c r="W677" s="366"/>
      <c r="AG677" s="366"/>
      <c r="AQ677" s="366"/>
      <c r="BA677" s="366"/>
      <c r="BK677" s="366"/>
    </row>
    <row r="678" ht="14.25" customHeight="1">
      <c r="M678" s="366"/>
      <c r="W678" s="366"/>
      <c r="AG678" s="366"/>
      <c r="AQ678" s="366"/>
      <c r="BA678" s="366"/>
      <c r="BK678" s="366"/>
    </row>
    <row r="679" ht="14.25" customHeight="1">
      <c r="M679" s="366"/>
      <c r="W679" s="366"/>
      <c r="AG679" s="366"/>
      <c r="AQ679" s="366"/>
      <c r="BA679" s="366"/>
      <c r="BK679" s="366"/>
    </row>
    <row r="680" ht="14.25" customHeight="1">
      <c r="M680" s="366"/>
      <c r="W680" s="366"/>
      <c r="AG680" s="366"/>
      <c r="AQ680" s="366"/>
      <c r="BA680" s="366"/>
      <c r="BK680" s="366"/>
    </row>
    <row r="681" ht="14.25" customHeight="1">
      <c r="M681" s="366"/>
      <c r="W681" s="366"/>
      <c r="AG681" s="366"/>
      <c r="AQ681" s="366"/>
      <c r="BA681" s="366"/>
      <c r="BK681" s="366"/>
    </row>
    <row r="682" ht="14.25" customHeight="1">
      <c r="M682" s="366"/>
      <c r="W682" s="366"/>
      <c r="AG682" s="366"/>
      <c r="AQ682" s="366"/>
      <c r="BA682" s="366"/>
      <c r="BK682" s="366"/>
    </row>
    <row r="683" ht="14.25" customHeight="1">
      <c r="M683" s="366"/>
      <c r="W683" s="366"/>
      <c r="AG683" s="366"/>
      <c r="AQ683" s="366"/>
      <c r="BA683" s="366"/>
      <c r="BK683" s="366"/>
    </row>
    <row r="684" ht="14.25" customHeight="1">
      <c r="M684" s="366"/>
      <c r="W684" s="366"/>
      <c r="AG684" s="366"/>
      <c r="AQ684" s="366"/>
      <c r="BA684" s="366"/>
      <c r="BK684" s="366"/>
    </row>
    <row r="685" ht="14.25" customHeight="1">
      <c r="M685" s="366"/>
      <c r="W685" s="366"/>
      <c r="AG685" s="366"/>
      <c r="AQ685" s="366"/>
      <c r="BA685" s="366"/>
      <c r="BK685" s="366"/>
    </row>
    <row r="686" ht="14.25" customHeight="1">
      <c r="M686" s="366"/>
      <c r="W686" s="366"/>
      <c r="AG686" s="366"/>
      <c r="AQ686" s="366"/>
      <c r="BA686" s="366"/>
      <c r="BK686" s="366"/>
    </row>
    <row r="687" ht="14.25" customHeight="1">
      <c r="M687" s="366"/>
      <c r="W687" s="366"/>
      <c r="AG687" s="366"/>
      <c r="AQ687" s="366"/>
      <c r="BA687" s="366"/>
      <c r="BK687" s="366"/>
    </row>
    <row r="688" ht="14.25" customHeight="1">
      <c r="M688" s="366"/>
      <c r="W688" s="366"/>
      <c r="AG688" s="366"/>
      <c r="AQ688" s="366"/>
      <c r="BA688" s="366"/>
      <c r="BK688" s="366"/>
    </row>
    <row r="689" ht="14.25" customHeight="1">
      <c r="M689" s="366"/>
      <c r="W689" s="366"/>
      <c r="AG689" s="366"/>
      <c r="AQ689" s="366"/>
      <c r="BA689" s="366"/>
      <c r="BK689" s="366"/>
    </row>
    <row r="690" ht="14.25" customHeight="1">
      <c r="M690" s="366"/>
      <c r="W690" s="366"/>
      <c r="AG690" s="366"/>
      <c r="AQ690" s="366"/>
      <c r="BA690" s="366"/>
      <c r="BK690" s="366"/>
    </row>
    <row r="691" ht="14.25" customHeight="1">
      <c r="M691" s="366"/>
      <c r="W691" s="366"/>
      <c r="AG691" s="366"/>
      <c r="AQ691" s="366"/>
      <c r="BA691" s="366"/>
      <c r="BK691" s="366"/>
    </row>
    <row r="692" ht="14.25" customHeight="1">
      <c r="M692" s="366"/>
      <c r="W692" s="366"/>
      <c r="AG692" s="366"/>
      <c r="AQ692" s="366"/>
      <c r="BA692" s="366"/>
      <c r="BK692" s="366"/>
    </row>
    <row r="693" ht="14.25" customHeight="1">
      <c r="M693" s="366"/>
      <c r="W693" s="366"/>
      <c r="AG693" s="366"/>
      <c r="AQ693" s="366"/>
      <c r="BA693" s="366"/>
      <c r="BK693" s="366"/>
    </row>
    <row r="694" ht="14.25" customHeight="1">
      <c r="M694" s="366"/>
      <c r="W694" s="366"/>
      <c r="AG694" s="366"/>
      <c r="AQ694" s="366"/>
      <c r="BA694" s="366"/>
      <c r="BK694" s="366"/>
    </row>
    <row r="695" ht="14.25" customHeight="1">
      <c r="M695" s="366"/>
      <c r="W695" s="366"/>
      <c r="AG695" s="366"/>
      <c r="AQ695" s="366"/>
      <c r="BA695" s="366"/>
      <c r="BK695" s="366"/>
    </row>
    <row r="696" ht="14.25" customHeight="1">
      <c r="M696" s="366"/>
      <c r="W696" s="366"/>
      <c r="AG696" s="366"/>
      <c r="AQ696" s="366"/>
      <c r="BA696" s="366"/>
      <c r="BK696" s="366"/>
    </row>
    <row r="697" ht="14.25" customHeight="1">
      <c r="M697" s="366"/>
      <c r="W697" s="366"/>
      <c r="AG697" s="366"/>
      <c r="AQ697" s="366"/>
      <c r="BA697" s="366"/>
      <c r="BK697" s="366"/>
    </row>
    <row r="698" ht="14.25" customHeight="1">
      <c r="M698" s="366"/>
      <c r="W698" s="366"/>
      <c r="AG698" s="366"/>
      <c r="AQ698" s="366"/>
      <c r="BA698" s="366"/>
      <c r="BK698" s="366"/>
    </row>
    <row r="699" ht="14.25" customHeight="1">
      <c r="M699" s="366"/>
      <c r="W699" s="366"/>
      <c r="AG699" s="366"/>
      <c r="AQ699" s="366"/>
      <c r="BA699" s="366"/>
      <c r="BK699" s="366"/>
    </row>
    <row r="700" ht="14.25" customHeight="1">
      <c r="M700" s="366"/>
      <c r="W700" s="366"/>
      <c r="AG700" s="366"/>
      <c r="AQ700" s="366"/>
      <c r="BA700" s="366"/>
      <c r="BK700" s="366"/>
    </row>
    <row r="701" ht="14.25" customHeight="1">
      <c r="M701" s="366"/>
      <c r="W701" s="366"/>
      <c r="AG701" s="366"/>
      <c r="AQ701" s="366"/>
      <c r="BA701" s="366"/>
      <c r="BK701" s="366"/>
    </row>
    <row r="702" ht="14.25" customHeight="1">
      <c r="M702" s="366"/>
      <c r="W702" s="366"/>
      <c r="AG702" s="366"/>
      <c r="AQ702" s="366"/>
      <c r="BA702" s="366"/>
      <c r="BK702" s="366"/>
    </row>
    <row r="703" ht="14.25" customHeight="1">
      <c r="M703" s="366"/>
      <c r="W703" s="366"/>
      <c r="AG703" s="366"/>
      <c r="AQ703" s="366"/>
      <c r="BA703" s="366"/>
      <c r="BK703" s="366"/>
    </row>
    <row r="704" ht="14.25" customHeight="1">
      <c r="M704" s="366"/>
      <c r="W704" s="366"/>
      <c r="AG704" s="366"/>
      <c r="AQ704" s="366"/>
      <c r="BA704" s="366"/>
      <c r="BK704" s="366"/>
    </row>
    <row r="705" ht="14.25" customHeight="1">
      <c r="M705" s="366"/>
      <c r="W705" s="366"/>
      <c r="AG705" s="366"/>
      <c r="AQ705" s="366"/>
      <c r="BA705" s="366"/>
      <c r="BK705" s="366"/>
    </row>
    <row r="706" ht="14.25" customHeight="1">
      <c r="M706" s="366"/>
      <c r="W706" s="366"/>
      <c r="AG706" s="366"/>
      <c r="AQ706" s="366"/>
      <c r="BA706" s="366"/>
      <c r="BK706" s="366"/>
    </row>
    <row r="707" ht="14.25" customHeight="1">
      <c r="M707" s="366"/>
      <c r="W707" s="366"/>
      <c r="AG707" s="366"/>
      <c r="AQ707" s="366"/>
      <c r="BA707" s="366"/>
      <c r="BK707" s="366"/>
    </row>
    <row r="708" ht="14.25" customHeight="1">
      <c r="M708" s="366"/>
      <c r="W708" s="366"/>
      <c r="AG708" s="366"/>
      <c r="AQ708" s="366"/>
      <c r="BA708" s="366"/>
      <c r="BK708" s="366"/>
    </row>
    <row r="709" ht="14.25" customHeight="1">
      <c r="M709" s="366"/>
      <c r="W709" s="366"/>
      <c r="AG709" s="366"/>
      <c r="AQ709" s="366"/>
      <c r="BA709" s="366"/>
      <c r="BK709" s="366"/>
    </row>
    <row r="710" ht="14.25" customHeight="1">
      <c r="M710" s="366"/>
      <c r="W710" s="366"/>
      <c r="AG710" s="366"/>
      <c r="AQ710" s="366"/>
      <c r="BA710" s="366"/>
      <c r="BK710" s="366"/>
    </row>
    <row r="711" ht="14.25" customHeight="1">
      <c r="M711" s="366"/>
      <c r="W711" s="366"/>
      <c r="AG711" s="366"/>
      <c r="AQ711" s="366"/>
      <c r="BA711" s="366"/>
      <c r="BK711" s="366"/>
    </row>
    <row r="712" ht="14.25" customHeight="1">
      <c r="M712" s="366"/>
      <c r="W712" s="366"/>
      <c r="AG712" s="366"/>
      <c r="AQ712" s="366"/>
      <c r="BA712" s="366"/>
      <c r="BK712" s="366"/>
    </row>
    <row r="713" ht="14.25" customHeight="1">
      <c r="M713" s="366"/>
      <c r="W713" s="366"/>
      <c r="AG713" s="366"/>
      <c r="AQ713" s="366"/>
      <c r="BA713" s="366"/>
      <c r="BK713" s="366"/>
    </row>
    <row r="714" ht="14.25" customHeight="1">
      <c r="M714" s="366"/>
      <c r="W714" s="366"/>
      <c r="AG714" s="366"/>
      <c r="AQ714" s="366"/>
      <c r="BA714" s="366"/>
      <c r="BK714" s="366"/>
    </row>
    <row r="715" ht="14.25" customHeight="1">
      <c r="M715" s="366"/>
      <c r="W715" s="366"/>
      <c r="AG715" s="366"/>
      <c r="AQ715" s="366"/>
      <c r="BA715" s="366"/>
      <c r="BK715" s="366"/>
    </row>
    <row r="716" ht="14.25" customHeight="1">
      <c r="M716" s="366"/>
      <c r="W716" s="366"/>
      <c r="AG716" s="366"/>
      <c r="AQ716" s="366"/>
      <c r="BA716" s="366"/>
      <c r="BK716" s="366"/>
    </row>
    <row r="717" ht="14.25" customHeight="1">
      <c r="M717" s="366"/>
      <c r="W717" s="366"/>
      <c r="AG717" s="366"/>
      <c r="AQ717" s="366"/>
      <c r="BA717" s="366"/>
      <c r="BK717" s="366"/>
    </row>
    <row r="718" ht="14.25" customHeight="1">
      <c r="M718" s="366"/>
      <c r="W718" s="366"/>
      <c r="AG718" s="366"/>
      <c r="AQ718" s="366"/>
      <c r="BA718" s="366"/>
      <c r="BK718" s="366"/>
    </row>
    <row r="719" ht="14.25" customHeight="1">
      <c r="M719" s="366"/>
      <c r="W719" s="366"/>
      <c r="AG719" s="366"/>
      <c r="AQ719" s="366"/>
      <c r="BA719" s="366"/>
      <c r="BK719" s="366"/>
    </row>
    <row r="720" ht="14.25" customHeight="1">
      <c r="M720" s="366"/>
      <c r="W720" s="366"/>
      <c r="AG720" s="366"/>
      <c r="AQ720" s="366"/>
      <c r="BA720" s="366"/>
      <c r="BK720" s="366"/>
    </row>
    <row r="721" ht="14.25" customHeight="1">
      <c r="M721" s="366"/>
      <c r="W721" s="366"/>
      <c r="AG721" s="366"/>
      <c r="AQ721" s="366"/>
      <c r="BA721" s="366"/>
      <c r="BK721" s="366"/>
    </row>
    <row r="722" ht="14.25" customHeight="1">
      <c r="M722" s="366"/>
      <c r="W722" s="366"/>
      <c r="AG722" s="366"/>
      <c r="AQ722" s="366"/>
      <c r="BA722" s="366"/>
      <c r="BK722" s="366"/>
    </row>
    <row r="723" ht="14.25" customHeight="1">
      <c r="M723" s="366"/>
      <c r="W723" s="366"/>
      <c r="AG723" s="366"/>
      <c r="AQ723" s="366"/>
      <c r="BA723" s="366"/>
      <c r="BK723" s="366"/>
    </row>
    <row r="724" ht="14.25" customHeight="1">
      <c r="M724" s="366"/>
      <c r="W724" s="366"/>
      <c r="AG724" s="366"/>
      <c r="AQ724" s="366"/>
      <c r="BA724" s="366"/>
      <c r="BK724" s="366"/>
    </row>
    <row r="725" ht="14.25" customHeight="1">
      <c r="M725" s="366"/>
      <c r="W725" s="366"/>
      <c r="AG725" s="366"/>
      <c r="AQ725" s="366"/>
      <c r="BA725" s="366"/>
      <c r="BK725" s="366"/>
    </row>
    <row r="726" ht="14.25" customHeight="1">
      <c r="M726" s="366"/>
      <c r="W726" s="366"/>
      <c r="AG726" s="366"/>
      <c r="AQ726" s="366"/>
      <c r="BA726" s="366"/>
      <c r="BK726" s="366"/>
    </row>
    <row r="727" ht="14.25" customHeight="1">
      <c r="M727" s="366"/>
      <c r="W727" s="366"/>
      <c r="AG727" s="366"/>
      <c r="AQ727" s="366"/>
      <c r="BA727" s="366"/>
      <c r="BK727" s="366"/>
    </row>
    <row r="728" ht="14.25" customHeight="1">
      <c r="M728" s="366"/>
      <c r="W728" s="366"/>
      <c r="AG728" s="366"/>
      <c r="AQ728" s="366"/>
      <c r="BA728" s="366"/>
      <c r="BK728" s="366"/>
    </row>
    <row r="729" ht="14.25" customHeight="1">
      <c r="M729" s="366"/>
      <c r="W729" s="366"/>
      <c r="AG729" s="366"/>
      <c r="AQ729" s="366"/>
      <c r="BA729" s="366"/>
      <c r="BK729" s="366"/>
    </row>
    <row r="730" ht="14.25" customHeight="1">
      <c r="M730" s="366"/>
      <c r="W730" s="366"/>
      <c r="AG730" s="366"/>
      <c r="AQ730" s="366"/>
      <c r="BA730" s="366"/>
      <c r="BK730" s="366"/>
    </row>
    <row r="731" ht="14.25" customHeight="1">
      <c r="M731" s="366"/>
      <c r="W731" s="366"/>
      <c r="AG731" s="366"/>
      <c r="AQ731" s="366"/>
      <c r="BA731" s="366"/>
      <c r="BK731" s="366"/>
    </row>
    <row r="732" ht="14.25" customHeight="1">
      <c r="M732" s="366"/>
      <c r="W732" s="366"/>
      <c r="AG732" s="366"/>
      <c r="AQ732" s="366"/>
      <c r="BA732" s="366"/>
      <c r="BK732" s="366"/>
    </row>
    <row r="733" ht="14.25" customHeight="1">
      <c r="M733" s="366"/>
      <c r="W733" s="366"/>
      <c r="AG733" s="366"/>
      <c r="AQ733" s="366"/>
      <c r="BA733" s="366"/>
      <c r="BK733" s="366"/>
    </row>
    <row r="734" ht="14.25" customHeight="1">
      <c r="M734" s="366"/>
      <c r="W734" s="366"/>
      <c r="AG734" s="366"/>
      <c r="AQ734" s="366"/>
      <c r="BA734" s="366"/>
      <c r="BK734" s="366"/>
    </row>
    <row r="735" ht="14.25" customHeight="1">
      <c r="M735" s="366"/>
      <c r="W735" s="366"/>
      <c r="AG735" s="366"/>
      <c r="AQ735" s="366"/>
      <c r="BA735" s="366"/>
      <c r="BK735" s="366"/>
    </row>
    <row r="736" ht="14.25" customHeight="1">
      <c r="M736" s="366"/>
      <c r="W736" s="366"/>
      <c r="AG736" s="366"/>
      <c r="AQ736" s="366"/>
      <c r="BA736" s="366"/>
      <c r="BK736" s="366"/>
    </row>
    <row r="737" ht="14.25" customHeight="1">
      <c r="M737" s="366"/>
      <c r="W737" s="366"/>
      <c r="AG737" s="366"/>
      <c r="AQ737" s="366"/>
      <c r="BA737" s="366"/>
      <c r="BK737" s="366"/>
    </row>
    <row r="738" ht="14.25" customHeight="1">
      <c r="M738" s="366"/>
      <c r="W738" s="366"/>
      <c r="AG738" s="366"/>
      <c r="AQ738" s="366"/>
      <c r="BA738" s="366"/>
      <c r="BK738" s="366"/>
    </row>
    <row r="739" ht="14.25" customHeight="1">
      <c r="M739" s="366"/>
      <c r="W739" s="366"/>
      <c r="AG739" s="366"/>
      <c r="AQ739" s="366"/>
      <c r="BA739" s="366"/>
      <c r="BK739" s="366"/>
    </row>
    <row r="740" ht="14.25" customHeight="1">
      <c r="M740" s="366"/>
      <c r="W740" s="366"/>
      <c r="AG740" s="366"/>
      <c r="AQ740" s="366"/>
      <c r="BA740" s="366"/>
      <c r="BK740" s="366"/>
    </row>
    <row r="741" ht="14.25" customHeight="1">
      <c r="M741" s="366"/>
      <c r="W741" s="366"/>
      <c r="AG741" s="366"/>
      <c r="AQ741" s="366"/>
      <c r="BA741" s="366"/>
      <c r="BK741" s="366"/>
    </row>
    <row r="742" ht="14.25" customHeight="1">
      <c r="M742" s="366"/>
      <c r="W742" s="366"/>
      <c r="AG742" s="366"/>
      <c r="AQ742" s="366"/>
      <c r="BA742" s="366"/>
      <c r="BK742" s="366"/>
    </row>
    <row r="743" ht="14.25" customHeight="1">
      <c r="M743" s="366"/>
      <c r="W743" s="366"/>
      <c r="AG743" s="366"/>
      <c r="AQ743" s="366"/>
      <c r="BA743" s="366"/>
      <c r="BK743" s="366"/>
    </row>
    <row r="744" ht="14.25" customHeight="1">
      <c r="M744" s="366"/>
      <c r="W744" s="366"/>
      <c r="AG744" s="366"/>
      <c r="AQ744" s="366"/>
      <c r="BA744" s="366"/>
      <c r="BK744" s="366"/>
    </row>
    <row r="745" ht="14.25" customHeight="1">
      <c r="M745" s="366"/>
      <c r="W745" s="366"/>
      <c r="AG745" s="366"/>
      <c r="AQ745" s="366"/>
      <c r="BA745" s="366"/>
      <c r="BK745" s="366"/>
    </row>
    <row r="746" ht="14.25" customHeight="1">
      <c r="M746" s="366"/>
      <c r="W746" s="366"/>
      <c r="AG746" s="366"/>
      <c r="AQ746" s="366"/>
      <c r="BA746" s="366"/>
      <c r="BK746" s="366"/>
    </row>
    <row r="747" ht="14.25" customHeight="1">
      <c r="M747" s="366"/>
      <c r="W747" s="366"/>
      <c r="AG747" s="366"/>
      <c r="AQ747" s="366"/>
      <c r="BA747" s="366"/>
      <c r="BK747" s="366"/>
    </row>
    <row r="748" ht="14.25" customHeight="1">
      <c r="M748" s="366"/>
      <c r="W748" s="366"/>
      <c r="AG748" s="366"/>
      <c r="AQ748" s="366"/>
      <c r="BA748" s="366"/>
      <c r="BK748" s="366"/>
    </row>
    <row r="749" ht="14.25" customHeight="1">
      <c r="M749" s="366"/>
      <c r="W749" s="366"/>
      <c r="AG749" s="366"/>
      <c r="AQ749" s="366"/>
      <c r="BA749" s="366"/>
      <c r="BK749" s="366"/>
    </row>
    <row r="750" ht="14.25" customHeight="1">
      <c r="M750" s="366"/>
      <c r="W750" s="366"/>
      <c r="AG750" s="366"/>
      <c r="AQ750" s="366"/>
      <c r="BA750" s="366"/>
      <c r="BK750" s="366"/>
    </row>
    <row r="751" ht="14.25" customHeight="1">
      <c r="M751" s="366"/>
      <c r="W751" s="366"/>
      <c r="AG751" s="366"/>
      <c r="AQ751" s="366"/>
      <c r="BA751" s="366"/>
      <c r="BK751" s="366"/>
    </row>
    <row r="752" ht="14.25" customHeight="1">
      <c r="M752" s="366"/>
      <c r="W752" s="366"/>
      <c r="AG752" s="366"/>
      <c r="AQ752" s="366"/>
      <c r="BA752" s="366"/>
      <c r="BK752" s="366"/>
    </row>
    <row r="753" ht="14.25" customHeight="1">
      <c r="M753" s="366"/>
      <c r="W753" s="366"/>
      <c r="AG753" s="366"/>
      <c r="AQ753" s="366"/>
      <c r="BA753" s="366"/>
      <c r="BK753" s="366"/>
    </row>
    <row r="754" ht="14.25" customHeight="1">
      <c r="M754" s="366"/>
      <c r="W754" s="366"/>
      <c r="AG754" s="366"/>
      <c r="AQ754" s="366"/>
      <c r="BA754" s="366"/>
      <c r="BK754" s="366"/>
    </row>
    <row r="755" ht="14.25" customHeight="1">
      <c r="M755" s="366"/>
      <c r="W755" s="366"/>
      <c r="AG755" s="366"/>
      <c r="AQ755" s="366"/>
      <c r="BA755" s="366"/>
      <c r="BK755" s="366"/>
    </row>
    <row r="756" ht="14.25" customHeight="1">
      <c r="M756" s="366"/>
      <c r="W756" s="366"/>
      <c r="AG756" s="366"/>
      <c r="AQ756" s="366"/>
      <c r="BA756" s="366"/>
      <c r="BK756" s="366"/>
    </row>
    <row r="757" ht="14.25" customHeight="1">
      <c r="M757" s="366"/>
      <c r="W757" s="366"/>
      <c r="AG757" s="366"/>
      <c r="AQ757" s="366"/>
      <c r="BA757" s="366"/>
      <c r="BK757" s="366"/>
    </row>
    <row r="758" ht="14.25" customHeight="1">
      <c r="M758" s="366"/>
      <c r="W758" s="366"/>
      <c r="AG758" s="366"/>
      <c r="AQ758" s="366"/>
      <c r="BA758" s="366"/>
      <c r="BK758" s="366"/>
    </row>
    <row r="759" ht="14.25" customHeight="1">
      <c r="M759" s="366"/>
      <c r="W759" s="366"/>
      <c r="AG759" s="366"/>
      <c r="AQ759" s="366"/>
      <c r="BA759" s="366"/>
      <c r="BK759" s="366"/>
    </row>
    <row r="760" ht="14.25" customHeight="1">
      <c r="M760" s="366"/>
      <c r="W760" s="366"/>
      <c r="AG760" s="366"/>
      <c r="AQ760" s="366"/>
      <c r="BA760" s="366"/>
      <c r="BK760" s="366"/>
    </row>
    <row r="761" ht="14.25" customHeight="1">
      <c r="M761" s="366"/>
      <c r="W761" s="366"/>
      <c r="AG761" s="366"/>
      <c r="AQ761" s="366"/>
      <c r="BA761" s="366"/>
      <c r="BK761" s="366"/>
    </row>
    <row r="762" ht="14.25" customHeight="1">
      <c r="M762" s="366"/>
      <c r="W762" s="366"/>
      <c r="AG762" s="366"/>
      <c r="AQ762" s="366"/>
      <c r="BA762" s="366"/>
      <c r="BK762" s="366"/>
    </row>
    <row r="763" ht="14.25" customHeight="1">
      <c r="M763" s="366"/>
      <c r="W763" s="366"/>
      <c r="AG763" s="366"/>
      <c r="AQ763" s="366"/>
      <c r="BA763" s="366"/>
      <c r="BK763" s="366"/>
    </row>
    <row r="764" ht="14.25" customHeight="1">
      <c r="M764" s="366"/>
      <c r="W764" s="366"/>
      <c r="AG764" s="366"/>
      <c r="AQ764" s="366"/>
      <c r="BA764" s="366"/>
      <c r="BK764" s="366"/>
    </row>
    <row r="765" ht="14.25" customHeight="1">
      <c r="M765" s="366"/>
      <c r="W765" s="366"/>
      <c r="AG765" s="366"/>
      <c r="AQ765" s="366"/>
      <c r="BA765" s="366"/>
      <c r="BK765" s="366"/>
    </row>
    <row r="766" ht="14.25" customHeight="1">
      <c r="M766" s="366"/>
      <c r="W766" s="366"/>
      <c r="AG766" s="366"/>
      <c r="AQ766" s="366"/>
      <c r="BA766" s="366"/>
      <c r="BK766" s="366"/>
    </row>
    <row r="767" ht="14.25" customHeight="1">
      <c r="M767" s="366"/>
      <c r="W767" s="366"/>
      <c r="AG767" s="366"/>
      <c r="AQ767" s="366"/>
      <c r="BA767" s="366"/>
      <c r="BK767" s="366"/>
    </row>
    <row r="768" ht="14.25" customHeight="1">
      <c r="M768" s="366"/>
      <c r="W768" s="366"/>
      <c r="AG768" s="366"/>
      <c r="AQ768" s="366"/>
      <c r="BA768" s="366"/>
      <c r="BK768" s="366"/>
    </row>
    <row r="769" ht="14.25" customHeight="1">
      <c r="M769" s="366"/>
      <c r="W769" s="366"/>
      <c r="AG769" s="366"/>
      <c r="AQ769" s="366"/>
      <c r="BA769" s="366"/>
      <c r="BK769" s="366"/>
    </row>
    <row r="770" ht="14.25" customHeight="1">
      <c r="M770" s="366"/>
      <c r="W770" s="366"/>
      <c r="AG770" s="366"/>
      <c r="AQ770" s="366"/>
      <c r="BA770" s="366"/>
      <c r="BK770" s="366"/>
    </row>
    <row r="771" ht="14.25" customHeight="1">
      <c r="M771" s="366"/>
      <c r="W771" s="366"/>
      <c r="AG771" s="366"/>
      <c r="AQ771" s="366"/>
      <c r="BA771" s="366"/>
      <c r="BK771" s="366"/>
    </row>
    <row r="772" ht="14.25" customHeight="1">
      <c r="M772" s="366"/>
      <c r="W772" s="366"/>
      <c r="AG772" s="366"/>
      <c r="AQ772" s="366"/>
      <c r="BA772" s="366"/>
      <c r="BK772" s="366"/>
    </row>
    <row r="773" ht="14.25" customHeight="1">
      <c r="M773" s="366"/>
      <c r="W773" s="366"/>
      <c r="AG773" s="366"/>
      <c r="AQ773" s="366"/>
      <c r="BA773" s="366"/>
      <c r="BK773" s="366"/>
    </row>
    <row r="774" ht="14.25" customHeight="1">
      <c r="M774" s="366"/>
      <c r="W774" s="366"/>
      <c r="AG774" s="366"/>
      <c r="AQ774" s="366"/>
      <c r="BA774" s="366"/>
      <c r="BK774" s="366"/>
    </row>
    <row r="775" ht="14.25" customHeight="1">
      <c r="M775" s="366"/>
      <c r="W775" s="366"/>
      <c r="AG775" s="366"/>
      <c r="AQ775" s="366"/>
      <c r="BA775" s="366"/>
      <c r="BK775" s="366"/>
    </row>
    <row r="776" ht="14.25" customHeight="1">
      <c r="M776" s="366"/>
      <c r="W776" s="366"/>
      <c r="AG776" s="366"/>
      <c r="AQ776" s="366"/>
      <c r="BA776" s="366"/>
      <c r="BK776" s="366"/>
    </row>
    <row r="777" ht="14.25" customHeight="1">
      <c r="M777" s="366"/>
      <c r="W777" s="366"/>
      <c r="AG777" s="366"/>
      <c r="AQ777" s="366"/>
      <c r="BA777" s="366"/>
      <c r="BK777" s="366"/>
    </row>
    <row r="778" ht="14.25" customHeight="1">
      <c r="M778" s="366"/>
      <c r="W778" s="366"/>
      <c r="AG778" s="366"/>
      <c r="AQ778" s="366"/>
      <c r="BA778" s="366"/>
      <c r="BK778" s="366"/>
    </row>
    <row r="779" ht="14.25" customHeight="1">
      <c r="M779" s="366"/>
      <c r="W779" s="366"/>
      <c r="AG779" s="366"/>
      <c r="AQ779" s="366"/>
      <c r="BA779" s="366"/>
      <c r="BK779" s="366"/>
    </row>
    <row r="780" ht="14.25" customHeight="1">
      <c r="M780" s="366"/>
      <c r="W780" s="366"/>
      <c r="AG780" s="366"/>
      <c r="AQ780" s="366"/>
      <c r="BA780" s="366"/>
      <c r="BK780" s="366"/>
    </row>
    <row r="781" ht="14.25" customHeight="1">
      <c r="M781" s="366"/>
      <c r="W781" s="366"/>
      <c r="AG781" s="366"/>
      <c r="AQ781" s="366"/>
      <c r="BA781" s="366"/>
      <c r="BK781" s="366"/>
    </row>
    <row r="782" ht="14.25" customHeight="1">
      <c r="M782" s="366"/>
      <c r="W782" s="366"/>
      <c r="AG782" s="366"/>
      <c r="AQ782" s="366"/>
      <c r="BA782" s="366"/>
      <c r="BK782" s="366"/>
    </row>
    <row r="783" ht="14.25" customHeight="1">
      <c r="M783" s="366"/>
      <c r="W783" s="366"/>
      <c r="AG783" s="366"/>
      <c r="AQ783" s="366"/>
      <c r="BA783" s="366"/>
      <c r="BK783" s="366"/>
    </row>
    <row r="784" ht="14.25" customHeight="1">
      <c r="M784" s="366"/>
      <c r="W784" s="366"/>
      <c r="AG784" s="366"/>
      <c r="AQ784" s="366"/>
      <c r="BA784" s="366"/>
      <c r="BK784" s="366"/>
    </row>
    <row r="785" ht="14.25" customHeight="1">
      <c r="M785" s="366"/>
      <c r="W785" s="366"/>
      <c r="AG785" s="366"/>
      <c r="AQ785" s="366"/>
      <c r="BA785" s="366"/>
      <c r="BK785" s="366"/>
    </row>
    <row r="786" ht="14.25" customHeight="1">
      <c r="M786" s="366"/>
      <c r="W786" s="366"/>
      <c r="AG786" s="366"/>
      <c r="AQ786" s="366"/>
      <c r="BA786" s="366"/>
      <c r="BK786" s="366"/>
    </row>
    <row r="787" ht="14.25" customHeight="1">
      <c r="M787" s="366"/>
      <c r="W787" s="366"/>
      <c r="AG787" s="366"/>
      <c r="AQ787" s="366"/>
      <c r="BA787" s="366"/>
      <c r="BK787" s="366"/>
    </row>
    <row r="788" ht="14.25" customHeight="1">
      <c r="M788" s="366"/>
      <c r="W788" s="366"/>
      <c r="AG788" s="366"/>
      <c r="AQ788" s="366"/>
      <c r="BA788" s="366"/>
      <c r="BK788" s="366"/>
    </row>
    <row r="789" ht="14.25" customHeight="1">
      <c r="M789" s="366"/>
      <c r="W789" s="366"/>
      <c r="AG789" s="366"/>
      <c r="AQ789" s="366"/>
      <c r="BA789" s="366"/>
      <c r="BK789" s="366"/>
    </row>
    <row r="790" ht="14.25" customHeight="1">
      <c r="M790" s="366"/>
      <c r="W790" s="366"/>
      <c r="AG790" s="366"/>
      <c r="AQ790" s="366"/>
      <c r="BA790" s="366"/>
      <c r="BK790" s="366"/>
    </row>
    <row r="791" ht="14.25" customHeight="1">
      <c r="M791" s="366"/>
      <c r="W791" s="366"/>
      <c r="AG791" s="366"/>
      <c r="AQ791" s="366"/>
      <c r="BA791" s="366"/>
      <c r="BK791" s="366"/>
    </row>
    <row r="792" ht="14.25" customHeight="1">
      <c r="M792" s="366"/>
      <c r="W792" s="366"/>
      <c r="AG792" s="366"/>
      <c r="AQ792" s="366"/>
      <c r="BA792" s="366"/>
      <c r="BK792" s="366"/>
    </row>
    <row r="793" ht="14.25" customHeight="1">
      <c r="M793" s="366"/>
      <c r="W793" s="366"/>
      <c r="AG793" s="366"/>
      <c r="AQ793" s="366"/>
      <c r="BA793" s="366"/>
      <c r="BK793" s="366"/>
    </row>
    <row r="794" ht="14.25" customHeight="1">
      <c r="M794" s="366"/>
      <c r="W794" s="366"/>
      <c r="AG794" s="366"/>
      <c r="AQ794" s="366"/>
      <c r="BA794" s="366"/>
      <c r="BK794" s="366"/>
    </row>
    <row r="795" ht="14.25" customHeight="1">
      <c r="M795" s="366"/>
      <c r="W795" s="366"/>
      <c r="AG795" s="366"/>
      <c r="AQ795" s="366"/>
      <c r="BA795" s="366"/>
      <c r="BK795" s="366"/>
    </row>
    <row r="796" ht="14.25" customHeight="1">
      <c r="M796" s="366"/>
      <c r="W796" s="366"/>
      <c r="AG796" s="366"/>
      <c r="AQ796" s="366"/>
      <c r="BA796" s="366"/>
      <c r="BK796" s="366"/>
    </row>
    <row r="797" ht="14.25" customHeight="1">
      <c r="M797" s="366"/>
      <c r="W797" s="366"/>
      <c r="AG797" s="366"/>
      <c r="AQ797" s="366"/>
      <c r="BA797" s="366"/>
      <c r="BK797" s="366"/>
    </row>
    <row r="798" ht="14.25" customHeight="1">
      <c r="M798" s="366"/>
      <c r="W798" s="366"/>
      <c r="AG798" s="366"/>
      <c r="AQ798" s="366"/>
      <c r="BA798" s="366"/>
      <c r="BK798" s="366"/>
    </row>
    <row r="799" ht="14.25" customHeight="1">
      <c r="M799" s="366"/>
      <c r="W799" s="366"/>
      <c r="AG799" s="366"/>
      <c r="AQ799" s="366"/>
      <c r="BA799" s="366"/>
      <c r="BK799" s="366"/>
    </row>
    <row r="800" ht="14.25" customHeight="1">
      <c r="M800" s="366"/>
      <c r="W800" s="366"/>
      <c r="AG800" s="366"/>
      <c r="AQ800" s="366"/>
      <c r="BA800" s="366"/>
      <c r="BK800" s="366"/>
    </row>
    <row r="801" ht="14.25" customHeight="1">
      <c r="M801" s="366"/>
      <c r="W801" s="366"/>
      <c r="AG801" s="366"/>
      <c r="AQ801" s="366"/>
      <c r="BA801" s="366"/>
      <c r="BK801" s="366"/>
    </row>
    <row r="802" ht="14.25" customHeight="1">
      <c r="M802" s="366"/>
      <c r="W802" s="366"/>
      <c r="AG802" s="366"/>
      <c r="AQ802" s="366"/>
      <c r="BA802" s="366"/>
      <c r="BK802" s="366"/>
    </row>
    <row r="803" ht="14.25" customHeight="1">
      <c r="M803" s="366"/>
      <c r="W803" s="366"/>
      <c r="AG803" s="366"/>
      <c r="AQ803" s="366"/>
      <c r="BA803" s="366"/>
      <c r="BK803" s="366"/>
    </row>
    <row r="804" ht="14.25" customHeight="1">
      <c r="M804" s="366"/>
      <c r="W804" s="366"/>
      <c r="AG804" s="366"/>
      <c r="AQ804" s="366"/>
      <c r="BA804" s="366"/>
      <c r="BK804" s="366"/>
    </row>
    <row r="805" ht="14.25" customHeight="1">
      <c r="M805" s="366"/>
      <c r="W805" s="366"/>
      <c r="AG805" s="366"/>
      <c r="AQ805" s="366"/>
      <c r="BA805" s="366"/>
      <c r="BK805" s="366"/>
    </row>
    <row r="806" ht="14.25" customHeight="1">
      <c r="M806" s="366"/>
      <c r="W806" s="366"/>
      <c r="AG806" s="366"/>
      <c r="AQ806" s="366"/>
      <c r="BA806" s="366"/>
      <c r="BK806" s="366"/>
    </row>
    <row r="807" ht="14.25" customHeight="1">
      <c r="M807" s="366"/>
      <c r="W807" s="366"/>
      <c r="AG807" s="366"/>
      <c r="AQ807" s="366"/>
      <c r="BA807" s="366"/>
      <c r="BK807" s="366"/>
    </row>
    <row r="808" ht="14.25" customHeight="1">
      <c r="M808" s="366"/>
      <c r="W808" s="366"/>
      <c r="AG808" s="366"/>
      <c r="AQ808" s="366"/>
      <c r="BA808" s="366"/>
      <c r="BK808" s="366"/>
    </row>
    <row r="809" ht="14.25" customHeight="1">
      <c r="M809" s="366"/>
      <c r="W809" s="366"/>
      <c r="AG809" s="366"/>
      <c r="AQ809" s="366"/>
      <c r="BA809" s="366"/>
      <c r="BK809" s="366"/>
    </row>
    <row r="810" ht="14.25" customHeight="1">
      <c r="M810" s="366"/>
      <c r="W810" s="366"/>
      <c r="AG810" s="366"/>
      <c r="AQ810" s="366"/>
      <c r="BA810" s="366"/>
      <c r="BK810" s="366"/>
    </row>
    <row r="811" ht="14.25" customHeight="1">
      <c r="M811" s="366"/>
      <c r="W811" s="366"/>
      <c r="AG811" s="366"/>
      <c r="AQ811" s="366"/>
      <c r="BA811" s="366"/>
      <c r="BK811" s="366"/>
    </row>
    <row r="812" ht="14.25" customHeight="1">
      <c r="M812" s="366"/>
      <c r="W812" s="366"/>
      <c r="AG812" s="366"/>
      <c r="AQ812" s="366"/>
      <c r="BA812" s="366"/>
      <c r="BK812" s="366"/>
    </row>
    <row r="813" ht="14.25" customHeight="1">
      <c r="M813" s="366"/>
      <c r="W813" s="366"/>
      <c r="AG813" s="366"/>
      <c r="AQ813" s="366"/>
      <c r="BA813" s="366"/>
      <c r="BK813" s="366"/>
    </row>
    <row r="814" ht="14.25" customHeight="1">
      <c r="M814" s="366"/>
      <c r="W814" s="366"/>
      <c r="AG814" s="366"/>
      <c r="AQ814" s="366"/>
      <c r="BA814" s="366"/>
      <c r="BK814" s="366"/>
    </row>
    <row r="815" ht="14.25" customHeight="1">
      <c r="M815" s="366"/>
      <c r="W815" s="366"/>
      <c r="AG815" s="366"/>
      <c r="AQ815" s="366"/>
      <c r="BA815" s="366"/>
      <c r="BK815" s="366"/>
    </row>
    <row r="816" ht="14.25" customHeight="1">
      <c r="M816" s="366"/>
      <c r="W816" s="366"/>
      <c r="AG816" s="366"/>
      <c r="AQ816" s="366"/>
      <c r="BA816" s="366"/>
      <c r="BK816" s="366"/>
    </row>
    <row r="817" ht="14.25" customHeight="1">
      <c r="M817" s="366"/>
      <c r="W817" s="366"/>
      <c r="AG817" s="366"/>
      <c r="AQ817" s="366"/>
      <c r="BA817" s="366"/>
      <c r="BK817" s="366"/>
    </row>
    <row r="818" ht="14.25" customHeight="1">
      <c r="M818" s="366"/>
      <c r="W818" s="366"/>
      <c r="AG818" s="366"/>
      <c r="AQ818" s="366"/>
      <c r="BA818" s="366"/>
      <c r="BK818" s="366"/>
    </row>
    <row r="819" ht="14.25" customHeight="1">
      <c r="M819" s="366"/>
      <c r="W819" s="366"/>
      <c r="AG819" s="366"/>
      <c r="AQ819" s="366"/>
      <c r="BA819" s="366"/>
      <c r="BK819" s="366"/>
    </row>
    <row r="820" ht="14.25" customHeight="1">
      <c r="M820" s="366"/>
      <c r="W820" s="366"/>
      <c r="AG820" s="366"/>
      <c r="AQ820" s="366"/>
      <c r="BA820" s="366"/>
      <c r="BK820" s="366"/>
    </row>
    <row r="821" ht="14.25" customHeight="1">
      <c r="M821" s="366"/>
      <c r="W821" s="366"/>
      <c r="AG821" s="366"/>
      <c r="AQ821" s="366"/>
      <c r="BA821" s="366"/>
      <c r="BK821" s="366"/>
    </row>
    <row r="822" ht="14.25" customHeight="1">
      <c r="M822" s="366"/>
      <c r="W822" s="366"/>
      <c r="AG822" s="366"/>
      <c r="AQ822" s="366"/>
      <c r="BA822" s="366"/>
      <c r="BK822" s="366"/>
    </row>
    <row r="823" ht="14.25" customHeight="1">
      <c r="M823" s="366"/>
      <c r="W823" s="366"/>
      <c r="AG823" s="366"/>
      <c r="AQ823" s="366"/>
      <c r="BA823" s="366"/>
      <c r="BK823" s="366"/>
    </row>
    <row r="824" ht="14.25" customHeight="1">
      <c r="M824" s="366"/>
      <c r="W824" s="366"/>
      <c r="AG824" s="366"/>
      <c r="AQ824" s="366"/>
      <c r="BA824" s="366"/>
      <c r="BK824" s="366"/>
    </row>
    <row r="825" ht="14.25" customHeight="1">
      <c r="M825" s="366"/>
      <c r="W825" s="366"/>
      <c r="AG825" s="366"/>
      <c r="AQ825" s="366"/>
      <c r="BA825" s="366"/>
      <c r="BK825" s="366"/>
    </row>
    <row r="826" ht="14.25" customHeight="1">
      <c r="M826" s="366"/>
      <c r="W826" s="366"/>
      <c r="AG826" s="366"/>
      <c r="AQ826" s="366"/>
      <c r="BA826" s="366"/>
      <c r="BK826" s="366"/>
    </row>
    <row r="827" ht="14.25" customHeight="1">
      <c r="M827" s="366"/>
      <c r="W827" s="366"/>
      <c r="AG827" s="366"/>
      <c r="AQ827" s="366"/>
      <c r="BA827" s="366"/>
      <c r="BK827" s="366"/>
    </row>
    <row r="828" ht="14.25" customHeight="1">
      <c r="M828" s="366"/>
      <c r="W828" s="366"/>
      <c r="AG828" s="366"/>
      <c r="AQ828" s="366"/>
      <c r="BA828" s="366"/>
      <c r="BK828" s="366"/>
    </row>
    <row r="829" ht="14.25" customHeight="1">
      <c r="M829" s="366"/>
      <c r="W829" s="366"/>
      <c r="AG829" s="366"/>
      <c r="AQ829" s="366"/>
      <c r="BA829" s="366"/>
      <c r="BK829" s="366"/>
    </row>
    <row r="830" ht="14.25" customHeight="1">
      <c r="M830" s="366"/>
      <c r="W830" s="366"/>
      <c r="AG830" s="366"/>
      <c r="AQ830" s="366"/>
      <c r="BA830" s="366"/>
      <c r="BK830" s="366"/>
    </row>
    <row r="831" ht="14.25" customHeight="1">
      <c r="M831" s="366"/>
      <c r="W831" s="366"/>
      <c r="AG831" s="366"/>
      <c r="AQ831" s="366"/>
      <c r="BA831" s="366"/>
      <c r="BK831" s="366"/>
    </row>
    <row r="832" ht="14.25" customHeight="1">
      <c r="M832" s="366"/>
      <c r="W832" s="366"/>
      <c r="AG832" s="366"/>
      <c r="AQ832" s="366"/>
      <c r="BA832" s="366"/>
      <c r="BK832" s="366"/>
    </row>
    <row r="833" ht="14.25" customHeight="1">
      <c r="M833" s="366"/>
      <c r="W833" s="366"/>
      <c r="AG833" s="366"/>
      <c r="AQ833" s="366"/>
      <c r="BA833" s="366"/>
      <c r="BK833" s="366"/>
    </row>
    <row r="834" ht="14.25" customHeight="1">
      <c r="M834" s="366"/>
      <c r="W834" s="366"/>
      <c r="AG834" s="366"/>
      <c r="AQ834" s="366"/>
      <c r="BA834" s="366"/>
      <c r="BK834" s="366"/>
    </row>
    <row r="835" ht="14.25" customHeight="1">
      <c r="M835" s="366"/>
      <c r="W835" s="366"/>
      <c r="AG835" s="366"/>
      <c r="AQ835" s="366"/>
      <c r="BA835" s="366"/>
      <c r="BK835" s="366"/>
    </row>
    <row r="836" ht="14.25" customHeight="1">
      <c r="M836" s="366"/>
      <c r="W836" s="366"/>
      <c r="AG836" s="366"/>
      <c r="AQ836" s="366"/>
      <c r="BA836" s="366"/>
      <c r="BK836" s="366"/>
    </row>
    <row r="837" ht="14.25" customHeight="1">
      <c r="M837" s="366"/>
      <c r="W837" s="366"/>
      <c r="AG837" s="366"/>
      <c r="AQ837" s="366"/>
      <c r="BA837" s="366"/>
      <c r="BK837" s="366"/>
    </row>
    <row r="838" ht="14.25" customHeight="1">
      <c r="M838" s="366"/>
      <c r="W838" s="366"/>
      <c r="AG838" s="366"/>
      <c r="AQ838" s="366"/>
      <c r="BA838" s="366"/>
      <c r="BK838" s="366"/>
    </row>
    <row r="839" ht="14.25" customHeight="1">
      <c r="M839" s="366"/>
      <c r="W839" s="366"/>
      <c r="AG839" s="366"/>
      <c r="AQ839" s="366"/>
      <c r="BA839" s="366"/>
      <c r="BK839" s="366"/>
    </row>
    <row r="840" ht="14.25" customHeight="1">
      <c r="M840" s="366"/>
      <c r="W840" s="366"/>
      <c r="AG840" s="366"/>
      <c r="AQ840" s="366"/>
      <c r="BA840" s="366"/>
      <c r="BK840" s="366"/>
    </row>
    <row r="841" ht="14.25" customHeight="1">
      <c r="M841" s="366"/>
      <c r="W841" s="366"/>
      <c r="AG841" s="366"/>
      <c r="AQ841" s="366"/>
      <c r="BA841" s="366"/>
      <c r="BK841" s="366"/>
    </row>
    <row r="842" ht="14.25" customHeight="1">
      <c r="M842" s="366"/>
      <c r="W842" s="366"/>
      <c r="AG842" s="366"/>
      <c r="AQ842" s="366"/>
      <c r="BA842" s="366"/>
      <c r="BK842" s="366"/>
    </row>
    <row r="843" ht="14.25" customHeight="1">
      <c r="M843" s="366"/>
      <c r="W843" s="366"/>
      <c r="AG843" s="366"/>
      <c r="AQ843" s="366"/>
      <c r="BA843" s="366"/>
      <c r="BK843" s="366"/>
    </row>
    <row r="844" ht="14.25" customHeight="1">
      <c r="M844" s="366"/>
      <c r="W844" s="366"/>
      <c r="AG844" s="366"/>
      <c r="AQ844" s="366"/>
      <c r="BA844" s="366"/>
      <c r="BK844" s="366"/>
    </row>
    <row r="845" ht="14.25" customHeight="1">
      <c r="M845" s="366"/>
      <c r="W845" s="366"/>
      <c r="AG845" s="366"/>
      <c r="AQ845" s="366"/>
      <c r="BA845" s="366"/>
      <c r="BK845" s="366"/>
    </row>
    <row r="846" ht="14.25" customHeight="1">
      <c r="M846" s="366"/>
      <c r="W846" s="366"/>
      <c r="AG846" s="366"/>
      <c r="AQ846" s="366"/>
      <c r="BA846" s="366"/>
      <c r="BK846" s="366"/>
    </row>
    <row r="847" ht="14.25" customHeight="1">
      <c r="M847" s="366"/>
      <c r="W847" s="366"/>
      <c r="AG847" s="366"/>
      <c r="AQ847" s="366"/>
      <c r="BA847" s="366"/>
      <c r="BK847" s="366"/>
    </row>
    <row r="848" ht="14.25" customHeight="1">
      <c r="M848" s="366"/>
      <c r="W848" s="366"/>
      <c r="AG848" s="366"/>
      <c r="AQ848" s="366"/>
      <c r="BA848" s="366"/>
      <c r="BK848" s="366"/>
    </row>
    <row r="849" ht="14.25" customHeight="1">
      <c r="M849" s="366"/>
      <c r="W849" s="366"/>
      <c r="AG849" s="366"/>
      <c r="AQ849" s="366"/>
      <c r="BA849" s="366"/>
      <c r="BK849" s="366"/>
    </row>
    <row r="850" ht="14.25" customHeight="1">
      <c r="M850" s="366"/>
      <c r="W850" s="366"/>
      <c r="AG850" s="366"/>
      <c r="AQ850" s="366"/>
      <c r="BA850" s="366"/>
      <c r="BK850" s="366"/>
    </row>
    <row r="851" ht="14.25" customHeight="1">
      <c r="M851" s="366"/>
      <c r="W851" s="366"/>
      <c r="AG851" s="366"/>
      <c r="AQ851" s="366"/>
      <c r="BA851" s="366"/>
      <c r="BK851" s="366"/>
    </row>
    <row r="852" ht="14.25" customHeight="1">
      <c r="M852" s="366"/>
      <c r="W852" s="366"/>
      <c r="AG852" s="366"/>
      <c r="AQ852" s="366"/>
      <c r="BA852" s="366"/>
      <c r="BK852" s="366"/>
    </row>
    <row r="853" ht="14.25" customHeight="1">
      <c r="M853" s="366"/>
      <c r="W853" s="366"/>
      <c r="AG853" s="366"/>
      <c r="AQ853" s="366"/>
      <c r="BA853" s="366"/>
      <c r="BK853" s="366"/>
    </row>
    <row r="854" ht="14.25" customHeight="1">
      <c r="M854" s="366"/>
      <c r="W854" s="366"/>
      <c r="AG854" s="366"/>
      <c r="AQ854" s="366"/>
      <c r="BA854" s="366"/>
      <c r="BK854" s="366"/>
    </row>
    <row r="855" ht="14.25" customHeight="1">
      <c r="M855" s="366"/>
      <c r="W855" s="366"/>
      <c r="AG855" s="366"/>
      <c r="AQ855" s="366"/>
      <c r="BA855" s="366"/>
      <c r="BK855" s="366"/>
    </row>
    <row r="856" ht="14.25" customHeight="1">
      <c r="M856" s="366"/>
      <c r="W856" s="366"/>
      <c r="AG856" s="366"/>
      <c r="AQ856" s="366"/>
      <c r="BA856" s="366"/>
      <c r="BK856" s="366"/>
    </row>
    <row r="857" ht="14.25" customHeight="1">
      <c r="M857" s="366"/>
      <c r="W857" s="366"/>
      <c r="AG857" s="366"/>
      <c r="AQ857" s="366"/>
      <c r="BA857" s="366"/>
      <c r="BK857" s="366"/>
    </row>
    <row r="858" ht="14.25" customHeight="1">
      <c r="M858" s="366"/>
      <c r="W858" s="366"/>
      <c r="AG858" s="366"/>
      <c r="AQ858" s="366"/>
      <c r="BA858" s="366"/>
      <c r="BK858" s="366"/>
    </row>
    <row r="859" ht="14.25" customHeight="1">
      <c r="M859" s="366"/>
      <c r="W859" s="366"/>
      <c r="AG859" s="366"/>
      <c r="AQ859" s="366"/>
      <c r="BA859" s="366"/>
      <c r="BK859" s="366"/>
    </row>
    <row r="860" ht="14.25" customHeight="1">
      <c r="M860" s="366"/>
      <c r="W860" s="366"/>
      <c r="AG860" s="366"/>
      <c r="AQ860" s="366"/>
      <c r="BA860" s="366"/>
      <c r="BK860" s="366"/>
    </row>
    <row r="861" ht="14.25" customHeight="1">
      <c r="M861" s="366"/>
      <c r="W861" s="366"/>
      <c r="AG861" s="366"/>
      <c r="AQ861" s="366"/>
      <c r="BA861" s="366"/>
      <c r="BK861" s="366"/>
    </row>
    <row r="862" ht="14.25" customHeight="1">
      <c r="M862" s="366"/>
      <c r="W862" s="366"/>
      <c r="AG862" s="366"/>
      <c r="AQ862" s="366"/>
      <c r="BA862" s="366"/>
      <c r="BK862" s="366"/>
    </row>
    <row r="863" ht="14.25" customHeight="1">
      <c r="M863" s="366"/>
      <c r="W863" s="366"/>
      <c r="AG863" s="366"/>
      <c r="AQ863" s="366"/>
      <c r="BA863" s="366"/>
      <c r="BK863" s="366"/>
    </row>
    <row r="864" ht="14.25" customHeight="1">
      <c r="M864" s="366"/>
      <c r="W864" s="366"/>
      <c r="AG864" s="366"/>
      <c r="AQ864" s="366"/>
      <c r="BA864" s="366"/>
      <c r="BK864" s="366"/>
    </row>
    <row r="865" ht="14.25" customHeight="1">
      <c r="M865" s="366"/>
      <c r="W865" s="366"/>
      <c r="AG865" s="366"/>
      <c r="AQ865" s="366"/>
      <c r="BA865" s="366"/>
      <c r="BK865" s="366"/>
    </row>
    <row r="866" ht="14.25" customHeight="1">
      <c r="M866" s="366"/>
      <c r="W866" s="366"/>
      <c r="AG866" s="366"/>
      <c r="AQ866" s="366"/>
      <c r="BA866" s="366"/>
      <c r="BK866" s="366"/>
    </row>
    <row r="867" ht="14.25" customHeight="1">
      <c r="M867" s="366"/>
      <c r="W867" s="366"/>
      <c r="AG867" s="366"/>
      <c r="AQ867" s="366"/>
      <c r="BA867" s="366"/>
      <c r="BK867" s="366"/>
    </row>
    <row r="868" ht="14.25" customHeight="1">
      <c r="M868" s="366"/>
      <c r="W868" s="366"/>
      <c r="AG868" s="366"/>
      <c r="AQ868" s="366"/>
      <c r="BA868" s="366"/>
      <c r="BK868" s="366"/>
    </row>
    <row r="869" ht="14.25" customHeight="1">
      <c r="M869" s="366"/>
      <c r="W869" s="366"/>
      <c r="AG869" s="366"/>
      <c r="AQ869" s="366"/>
      <c r="BA869" s="366"/>
      <c r="BK869" s="366"/>
    </row>
    <row r="870" ht="14.25" customHeight="1">
      <c r="M870" s="366"/>
      <c r="W870" s="366"/>
      <c r="AG870" s="366"/>
      <c r="AQ870" s="366"/>
      <c r="BA870" s="366"/>
      <c r="BK870" s="366"/>
    </row>
    <row r="871" ht="14.25" customHeight="1">
      <c r="M871" s="366"/>
      <c r="W871" s="366"/>
      <c r="AG871" s="366"/>
      <c r="AQ871" s="366"/>
      <c r="BA871" s="366"/>
      <c r="BK871" s="366"/>
    </row>
    <row r="872" ht="14.25" customHeight="1">
      <c r="M872" s="366"/>
      <c r="W872" s="366"/>
      <c r="AG872" s="366"/>
      <c r="AQ872" s="366"/>
      <c r="BA872" s="366"/>
      <c r="BK872" s="366"/>
    </row>
    <row r="873" ht="14.25" customHeight="1">
      <c r="M873" s="366"/>
      <c r="W873" s="366"/>
      <c r="AG873" s="366"/>
      <c r="AQ873" s="366"/>
      <c r="BA873" s="366"/>
      <c r="BK873" s="366"/>
    </row>
    <row r="874" ht="14.25" customHeight="1">
      <c r="M874" s="366"/>
      <c r="W874" s="366"/>
      <c r="AG874" s="366"/>
      <c r="AQ874" s="366"/>
      <c r="BA874" s="366"/>
      <c r="BK874" s="366"/>
    </row>
    <row r="875" ht="14.25" customHeight="1">
      <c r="M875" s="366"/>
      <c r="W875" s="366"/>
      <c r="AG875" s="366"/>
      <c r="AQ875" s="366"/>
      <c r="BA875" s="366"/>
      <c r="BK875" s="366"/>
    </row>
    <row r="876" ht="14.25" customHeight="1">
      <c r="M876" s="366"/>
      <c r="W876" s="366"/>
      <c r="AG876" s="366"/>
      <c r="AQ876" s="366"/>
      <c r="BA876" s="366"/>
      <c r="BK876" s="366"/>
    </row>
    <row r="877" ht="14.25" customHeight="1">
      <c r="M877" s="366"/>
      <c r="W877" s="366"/>
      <c r="AG877" s="366"/>
      <c r="AQ877" s="366"/>
      <c r="BA877" s="366"/>
      <c r="BK877" s="366"/>
    </row>
    <row r="878" ht="14.25" customHeight="1">
      <c r="M878" s="366"/>
      <c r="W878" s="366"/>
      <c r="AG878" s="366"/>
      <c r="AQ878" s="366"/>
      <c r="BA878" s="366"/>
      <c r="BK878" s="366"/>
    </row>
    <row r="879" ht="14.25" customHeight="1">
      <c r="M879" s="366"/>
      <c r="W879" s="366"/>
      <c r="AG879" s="366"/>
      <c r="AQ879" s="366"/>
      <c r="BA879" s="366"/>
      <c r="BK879" s="366"/>
    </row>
    <row r="880" ht="14.25" customHeight="1">
      <c r="M880" s="366"/>
      <c r="W880" s="366"/>
      <c r="AG880" s="366"/>
      <c r="AQ880" s="366"/>
      <c r="BA880" s="366"/>
      <c r="BK880" s="366"/>
    </row>
    <row r="881" ht="14.25" customHeight="1">
      <c r="M881" s="366"/>
      <c r="W881" s="366"/>
      <c r="AG881" s="366"/>
      <c r="AQ881" s="366"/>
      <c r="BA881" s="366"/>
      <c r="BK881" s="366"/>
    </row>
    <row r="882" ht="14.25" customHeight="1">
      <c r="M882" s="366"/>
      <c r="W882" s="366"/>
      <c r="AG882" s="366"/>
      <c r="AQ882" s="366"/>
      <c r="BA882" s="366"/>
      <c r="BK882" s="366"/>
    </row>
    <row r="883" ht="14.25" customHeight="1">
      <c r="M883" s="366"/>
      <c r="W883" s="366"/>
      <c r="AG883" s="366"/>
      <c r="AQ883" s="366"/>
      <c r="BA883" s="366"/>
      <c r="BK883" s="366"/>
    </row>
    <row r="884" ht="14.25" customHeight="1">
      <c r="M884" s="366"/>
      <c r="W884" s="366"/>
      <c r="AG884" s="366"/>
      <c r="AQ884" s="366"/>
      <c r="BA884" s="366"/>
      <c r="BK884" s="366"/>
    </row>
    <row r="885" ht="14.25" customHeight="1">
      <c r="M885" s="366"/>
      <c r="W885" s="366"/>
      <c r="AG885" s="366"/>
      <c r="AQ885" s="366"/>
      <c r="BA885" s="366"/>
      <c r="BK885" s="366"/>
    </row>
    <row r="886" ht="14.25" customHeight="1">
      <c r="M886" s="366"/>
      <c r="W886" s="366"/>
      <c r="AG886" s="366"/>
      <c r="AQ886" s="366"/>
      <c r="BA886" s="366"/>
      <c r="BK886" s="366"/>
    </row>
    <row r="887" ht="14.25" customHeight="1">
      <c r="M887" s="366"/>
      <c r="W887" s="366"/>
      <c r="AG887" s="366"/>
      <c r="AQ887" s="366"/>
      <c r="BA887" s="366"/>
      <c r="BK887" s="366"/>
    </row>
    <row r="888" ht="14.25" customHeight="1">
      <c r="M888" s="366"/>
      <c r="W888" s="366"/>
      <c r="AG888" s="366"/>
      <c r="AQ888" s="366"/>
      <c r="BA888" s="366"/>
      <c r="BK888" s="366"/>
    </row>
    <row r="889" ht="14.25" customHeight="1">
      <c r="M889" s="366"/>
      <c r="W889" s="366"/>
      <c r="AG889" s="366"/>
      <c r="AQ889" s="366"/>
      <c r="BA889" s="366"/>
      <c r="BK889" s="366"/>
    </row>
    <row r="890" ht="14.25" customHeight="1">
      <c r="M890" s="366"/>
      <c r="W890" s="366"/>
      <c r="AG890" s="366"/>
      <c r="AQ890" s="366"/>
      <c r="BA890" s="366"/>
      <c r="BK890" s="366"/>
    </row>
    <row r="891" ht="14.25" customHeight="1">
      <c r="M891" s="366"/>
      <c r="W891" s="366"/>
      <c r="AG891" s="366"/>
      <c r="AQ891" s="366"/>
      <c r="BA891" s="366"/>
      <c r="BK891" s="366"/>
    </row>
    <row r="892" ht="14.25" customHeight="1">
      <c r="M892" s="366"/>
      <c r="W892" s="366"/>
      <c r="AG892" s="366"/>
      <c r="AQ892" s="366"/>
      <c r="BA892" s="366"/>
      <c r="BK892" s="366"/>
    </row>
    <row r="893" ht="14.25" customHeight="1">
      <c r="M893" s="366"/>
      <c r="W893" s="366"/>
      <c r="AG893" s="366"/>
      <c r="AQ893" s="366"/>
      <c r="BA893" s="366"/>
      <c r="BK893" s="366"/>
    </row>
    <row r="894" ht="14.25" customHeight="1">
      <c r="M894" s="366"/>
      <c r="W894" s="366"/>
      <c r="AG894" s="366"/>
      <c r="AQ894" s="366"/>
      <c r="BA894" s="366"/>
      <c r="BK894" s="366"/>
    </row>
    <row r="895" ht="14.25" customHeight="1">
      <c r="M895" s="366"/>
      <c r="W895" s="366"/>
      <c r="AG895" s="366"/>
      <c r="AQ895" s="366"/>
      <c r="BA895" s="366"/>
      <c r="BK895" s="366"/>
    </row>
    <row r="896" ht="14.25" customHeight="1">
      <c r="M896" s="366"/>
      <c r="W896" s="366"/>
      <c r="AG896" s="366"/>
      <c r="AQ896" s="366"/>
      <c r="BA896" s="366"/>
      <c r="BK896" s="366"/>
    </row>
    <row r="897" ht="14.25" customHeight="1">
      <c r="M897" s="366"/>
      <c r="W897" s="366"/>
      <c r="AG897" s="366"/>
      <c r="AQ897" s="366"/>
      <c r="BA897" s="366"/>
      <c r="BK897" s="366"/>
    </row>
    <row r="898" ht="14.25" customHeight="1">
      <c r="M898" s="366"/>
      <c r="W898" s="366"/>
      <c r="AG898" s="366"/>
      <c r="AQ898" s="366"/>
      <c r="BA898" s="366"/>
      <c r="BK898" s="366"/>
    </row>
    <row r="899" ht="14.25" customHeight="1">
      <c r="M899" s="366"/>
      <c r="W899" s="366"/>
      <c r="AG899" s="366"/>
      <c r="AQ899" s="366"/>
      <c r="BA899" s="366"/>
      <c r="BK899" s="366"/>
    </row>
    <row r="900" ht="14.25" customHeight="1">
      <c r="M900" s="366"/>
      <c r="W900" s="366"/>
      <c r="AG900" s="366"/>
      <c r="AQ900" s="366"/>
      <c r="BA900" s="366"/>
      <c r="BK900" s="366"/>
    </row>
    <row r="901" ht="14.25" customHeight="1">
      <c r="M901" s="366"/>
      <c r="W901" s="366"/>
      <c r="AG901" s="366"/>
      <c r="AQ901" s="366"/>
      <c r="BA901" s="366"/>
      <c r="BK901" s="366"/>
    </row>
    <row r="902" ht="14.25" customHeight="1">
      <c r="M902" s="366"/>
      <c r="W902" s="366"/>
      <c r="AG902" s="366"/>
      <c r="AQ902" s="366"/>
      <c r="BA902" s="366"/>
      <c r="BK902" s="366"/>
    </row>
    <row r="903" ht="14.25" customHeight="1">
      <c r="M903" s="366"/>
      <c r="W903" s="366"/>
      <c r="AG903" s="366"/>
      <c r="AQ903" s="366"/>
      <c r="BA903" s="366"/>
      <c r="BK903" s="366"/>
    </row>
    <row r="904" ht="14.25" customHeight="1">
      <c r="M904" s="366"/>
      <c r="W904" s="366"/>
      <c r="AG904" s="366"/>
      <c r="AQ904" s="366"/>
      <c r="BA904" s="366"/>
      <c r="BK904" s="366"/>
    </row>
    <row r="905" ht="14.25" customHeight="1">
      <c r="M905" s="366"/>
      <c r="W905" s="366"/>
      <c r="AG905" s="366"/>
      <c r="AQ905" s="366"/>
      <c r="BA905" s="366"/>
      <c r="BK905" s="366"/>
    </row>
    <row r="906" ht="14.25" customHeight="1">
      <c r="M906" s="366"/>
      <c r="W906" s="366"/>
      <c r="AG906" s="366"/>
      <c r="AQ906" s="366"/>
      <c r="BA906" s="366"/>
      <c r="BK906" s="366"/>
    </row>
    <row r="907" ht="14.25" customHeight="1">
      <c r="M907" s="366"/>
      <c r="W907" s="366"/>
      <c r="AG907" s="366"/>
      <c r="AQ907" s="366"/>
      <c r="BA907" s="366"/>
      <c r="BK907" s="366"/>
    </row>
    <row r="908" ht="14.25" customHeight="1">
      <c r="M908" s="366"/>
      <c r="W908" s="366"/>
      <c r="AG908" s="366"/>
      <c r="AQ908" s="366"/>
      <c r="BA908" s="366"/>
      <c r="BK908" s="366"/>
    </row>
    <row r="909" ht="14.25" customHeight="1">
      <c r="M909" s="366"/>
      <c r="W909" s="366"/>
      <c r="AG909" s="366"/>
      <c r="AQ909" s="366"/>
      <c r="BA909" s="366"/>
      <c r="BK909" s="366"/>
    </row>
    <row r="910" ht="14.25" customHeight="1">
      <c r="M910" s="366"/>
      <c r="W910" s="366"/>
      <c r="AG910" s="366"/>
      <c r="AQ910" s="366"/>
      <c r="BA910" s="366"/>
      <c r="BK910" s="366"/>
    </row>
    <row r="911" ht="14.25" customHeight="1">
      <c r="M911" s="366"/>
      <c r="W911" s="366"/>
      <c r="AG911" s="366"/>
      <c r="AQ911" s="366"/>
      <c r="BA911" s="366"/>
      <c r="BK911" s="366"/>
    </row>
    <row r="912" ht="14.25" customHeight="1">
      <c r="M912" s="366"/>
      <c r="W912" s="366"/>
      <c r="AG912" s="366"/>
      <c r="AQ912" s="366"/>
      <c r="BA912" s="366"/>
      <c r="BK912" s="366"/>
    </row>
    <row r="913" ht="14.25" customHeight="1">
      <c r="M913" s="366"/>
      <c r="W913" s="366"/>
      <c r="AG913" s="366"/>
      <c r="AQ913" s="366"/>
      <c r="BA913" s="366"/>
      <c r="BK913" s="366"/>
    </row>
    <row r="914" ht="14.25" customHeight="1">
      <c r="M914" s="366"/>
      <c r="W914" s="366"/>
      <c r="AG914" s="366"/>
      <c r="AQ914" s="366"/>
      <c r="BA914" s="366"/>
      <c r="BK914" s="366"/>
    </row>
    <row r="915" ht="14.25" customHeight="1">
      <c r="M915" s="366"/>
      <c r="W915" s="366"/>
      <c r="AG915" s="366"/>
      <c r="AQ915" s="366"/>
      <c r="BA915" s="366"/>
      <c r="BK915" s="366"/>
    </row>
    <row r="916" ht="14.25" customHeight="1">
      <c r="M916" s="366"/>
      <c r="W916" s="366"/>
      <c r="AG916" s="366"/>
      <c r="AQ916" s="366"/>
      <c r="BA916" s="366"/>
      <c r="BK916" s="366"/>
    </row>
    <row r="917" ht="14.25" customHeight="1">
      <c r="M917" s="366"/>
      <c r="W917" s="366"/>
      <c r="AG917" s="366"/>
      <c r="AQ917" s="366"/>
      <c r="BA917" s="366"/>
      <c r="BK917" s="366"/>
    </row>
    <row r="918" ht="14.25" customHeight="1">
      <c r="M918" s="366"/>
      <c r="W918" s="366"/>
      <c r="AG918" s="366"/>
      <c r="AQ918" s="366"/>
      <c r="BA918" s="366"/>
      <c r="BK918" s="366"/>
    </row>
    <row r="919" ht="14.25" customHeight="1">
      <c r="M919" s="366"/>
      <c r="W919" s="366"/>
      <c r="AG919" s="366"/>
      <c r="AQ919" s="366"/>
      <c r="BA919" s="366"/>
      <c r="BK919" s="366"/>
    </row>
    <row r="920" ht="14.25" customHeight="1">
      <c r="M920" s="366"/>
      <c r="W920" s="366"/>
      <c r="AG920" s="366"/>
      <c r="AQ920" s="366"/>
      <c r="BA920" s="366"/>
      <c r="BK920" s="366"/>
    </row>
    <row r="921" ht="14.25" customHeight="1">
      <c r="M921" s="366"/>
      <c r="W921" s="366"/>
      <c r="AG921" s="366"/>
      <c r="AQ921" s="366"/>
      <c r="BA921" s="366"/>
      <c r="BK921" s="366"/>
    </row>
    <row r="922" ht="14.25" customHeight="1">
      <c r="M922" s="366"/>
      <c r="W922" s="366"/>
      <c r="AG922" s="366"/>
      <c r="AQ922" s="366"/>
      <c r="BA922" s="366"/>
      <c r="BK922" s="366"/>
    </row>
    <row r="923" ht="14.25" customHeight="1">
      <c r="M923" s="366"/>
      <c r="W923" s="366"/>
      <c r="AG923" s="366"/>
      <c r="AQ923" s="366"/>
      <c r="BA923" s="366"/>
      <c r="BK923" s="366"/>
    </row>
    <row r="924" ht="14.25" customHeight="1">
      <c r="M924" s="366"/>
      <c r="W924" s="366"/>
      <c r="AG924" s="366"/>
      <c r="AQ924" s="366"/>
      <c r="BA924" s="366"/>
      <c r="BK924" s="366"/>
    </row>
    <row r="925" ht="14.25" customHeight="1">
      <c r="M925" s="366"/>
      <c r="W925" s="366"/>
      <c r="AG925" s="366"/>
      <c r="AQ925" s="366"/>
      <c r="BA925" s="366"/>
      <c r="BK925" s="366"/>
    </row>
    <row r="926" ht="14.25" customHeight="1">
      <c r="M926" s="366"/>
      <c r="W926" s="366"/>
      <c r="AG926" s="366"/>
      <c r="AQ926" s="366"/>
      <c r="BA926" s="366"/>
      <c r="BK926" s="366"/>
    </row>
    <row r="927" ht="14.25" customHeight="1">
      <c r="M927" s="366"/>
      <c r="W927" s="366"/>
      <c r="AG927" s="366"/>
      <c r="AQ927" s="366"/>
      <c r="BA927" s="366"/>
      <c r="BK927" s="366"/>
    </row>
    <row r="928" ht="14.25" customHeight="1">
      <c r="M928" s="366"/>
      <c r="W928" s="366"/>
      <c r="AG928" s="366"/>
      <c r="AQ928" s="366"/>
      <c r="BA928" s="366"/>
      <c r="BK928" s="366"/>
    </row>
    <row r="929" ht="14.25" customHeight="1">
      <c r="M929" s="366"/>
      <c r="W929" s="366"/>
      <c r="AG929" s="366"/>
      <c r="AQ929" s="366"/>
      <c r="BA929" s="366"/>
      <c r="BK929" s="366"/>
    </row>
    <row r="930" ht="14.25" customHeight="1">
      <c r="M930" s="366"/>
      <c r="W930" s="366"/>
      <c r="AG930" s="366"/>
      <c r="AQ930" s="366"/>
      <c r="BA930" s="366"/>
      <c r="BK930" s="366"/>
    </row>
    <row r="931" ht="14.25" customHeight="1">
      <c r="M931" s="366"/>
      <c r="W931" s="366"/>
      <c r="AG931" s="366"/>
      <c r="AQ931" s="366"/>
      <c r="BA931" s="366"/>
      <c r="BK931" s="366"/>
    </row>
    <row r="932" ht="14.25" customHeight="1">
      <c r="M932" s="366"/>
      <c r="W932" s="366"/>
      <c r="AG932" s="366"/>
      <c r="AQ932" s="366"/>
      <c r="BA932" s="366"/>
      <c r="BK932" s="366"/>
    </row>
    <row r="933" ht="14.25" customHeight="1">
      <c r="M933" s="366"/>
      <c r="W933" s="366"/>
      <c r="AG933" s="366"/>
      <c r="AQ933" s="366"/>
      <c r="BA933" s="366"/>
      <c r="BK933" s="366"/>
    </row>
    <row r="934" ht="14.25" customHeight="1">
      <c r="M934" s="366"/>
      <c r="W934" s="366"/>
      <c r="AG934" s="366"/>
      <c r="AQ934" s="366"/>
      <c r="BA934" s="366"/>
      <c r="BK934" s="366"/>
    </row>
    <row r="935" ht="14.25" customHeight="1">
      <c r="M935" s="366"/>
      <c r="W935" s="366"/>
      <c r="AG935" s="366"/>
      <c r="AQ935" s="366"/>
      <c r="BA935" s="366"/>
      <c r="BK935" s="366"/>
    </row>
    <row r="936" ht="14.25" customHeight="1">
      <c r="M936" s="366"/>
      <c r="W936" s="366"/>
      <c r="AG936" s="366"/>
      <c r="AQ936" s="366"/>
      <c r="BA936" s="366"/>
      <c r="BK936" s="366"/>
    </row>
    <row r="937" ht="14.25" customHeight="1">
      <c r="M937" s="366"/>
      <c r="W937" s="366"/>
      <c r="AG937" s="366"/>
      <c r="AQ937" s="366"/>
      <c r="BA937" s="366"/>
      <c r="BK937" s="366"/>
    </row>
    <row r="938" ht="14.25" customHeight="1">
      <c r="M938" s="366"/>
      <c r="W938" s="366"/>
      <c r="AG938" s="366"/>
      <c r="AQ938" s="366"/>
      <c r="BA938" s="366"/>
      <c r="BK938" s="366"/>
    </row>
    <row r="939" ht="14.25" customHeight="1">
      <c r="M939" s="366"/>
      <c r="W939" s="366"/>
      <c r="AG939" s="366"/>
      <c r="AQ939" s="366"/>
      <c r="BA939" s="366"/>
      <c r="BK939" s="366"/>
    </row>
    <row r="940" ht="14.25" customHeight="1">
      <c r="M940" s="366"/>
      <c r="W940" s="366"/>
      <c r="AG940" s="366"/>
      <c r="AQ940" s="366"/>
      <c r="BA940" s="366"/>
      <c r="BK940" s="366"/>
    </row>
    <row r="941" ht="14.25" customHeight="1">
      <c r="M941" s="366"/>
      <c r="W941" s="366"/>
      <c r="AG941" s="366"/>
      <c r="AQ941" s="366"/>
      <c r="BA941" s="366"/>
      <c r="BK941" s="366"/>
    </row>
    <row r="942" ht="14.25" customHeight="1">
      <c r="M942" s="366"/>
      <c r="W942" s="366"/>
      <c r="AG942" s="366"/>
      <c r="AQ942" s="366"/>
      <c r="BA942" s="366"/>
      <c r="BK942" s="366"/>
    </row>
    <row r="943" ht="14.25" customHeight="1">
      <c r="M943" s="366"/>
      <c r="W943" s="366"/>
      <c r="AG943" s="366"/>
      <c r="AQ943" s="366"/>
      <c r="BA943" s="366"/>
      <c r="BK943" s="366"/>
    </row>
    <row r="944" ht="14.25" customHeight="1">
      <c r="M944" s="366"/>
      <c r="W944" s="366"/>
      <c r="AG944" s="366"/>
      <c r="AQ944" s="366"/>
      <c r="BA944" s="366"/>
      <c r="BK944" s="366"/>
    </row>
    <row r="945" ht="14.25" customHeight="1">
      <c r="M945" s="366"/>
      <c r="W945" s="366"/>
      <c r="AG945" s="366"/>
      <c r="AQ945" s="366"/>
      <c r="BA945" s="366"/>
      <c r="BK945" s="366"/>
    </row>
    <row r="946" ht="14.25" customHeight="1">
      <c r="M946" s="366"/>
      <c r="W946" s="366"/>
      <c r="AG946" s="366"/>
      <c r="AQ946" s="366"/>
      <c r="BA946" s="366"/>
      <c r="BK946" s="366"/>
    </row>
    <row r="947" ht="14.25" customHeight="1">
      <c r="M947" s="366"/>
      <c r="W947" s="366"/>
      <c r="AG947" s="366"/>
      <c r="AQ947" s="366"/>
      <c r="BA947" s="366"/>
      <c r="BK947" s="366"/>
    </row>
    <row r="948" ht="14.25" customHeight="1">
      <c r="M948" s="366"/>
      <c r="W948" s="366"/>
      <c r="AG948" s="366"/>
      <c r="AQ948" s="366"/>
      <c r="BA948" s="366"/>
      <c r="BK948" s="366"/>
    </row>
    <row r="949" ht="14.25" customHeight="1">
      <c r="M949" s="366"/>
      <c r="W949" s="366"/>
      <c r="AG949" s="366"/>
      <c r="AQ949" s="366"/>
      <c r="BA949" s="366"/>
      <c r="BK949" s="366"/>
    </row>
    <row r="950" ht="14.25" customHeight="1">
      <c r="M950" s="366"/>
      <c r="W950" s="366"/>
      <c r="AG950" s="366"/>
      <c r="AQ950" s="366"/>
      <c r="BA950" s="366"/>
      <c r="BK950" s="366"/>
    </row>
    <row r="951" ht="14.25" customHeight="1">
      <c r="M951" s="366"/>
      <c r="W951" s="366"/>
      <c r="AG951" s="366"/>
      <c r="AQ951" s="366"/>
      <c r="BA951" s="366"/>
      <c r="BK951" s="366"/>
    </row>
    <row r="952" ht="14.25" customHeight="1">
      <c r="M952" s="366"/>
      <c r="W952" s="366"/>
      <c r="AG952" s="366"/>
      <c r="AQ952" s="366"/>
      <c r="BA952" s="366"/>
      <c r="BK952" s="366"/>
    </row>
    <row r="953" ht="14.25" customHeight="1">
      <c r="M953" s="366"/>
      <c r="W953" s="366"/>
      <c r="AG953" s="366"/>
      <c r="AQ953" s="366"/>
      <c r="BA953" s="366"/>
      <c r="BK953" s="366"/>
    </row>
    <row r="954" ht="14.25" customHeight="1">
      <c r="M954" s="366"/>
      <c r="W954" s="366"/>
      <c r="AG954" s="366"/>
      <c r="AQ954" s="366"/>
      <c r="BA954" s="366"/>
      <c r="BK954" s="366"/>
    </row>
    <row r="955" ht="14.25" customHeight="1">
      <c r="M955" s="366"/>
      <c r="W955" s="366"/>
      <c r="AG955" s="366"/>
      <c r="AQ955" s="366"/>
      <c r="BA955" s="366"/>
      <c r="BK955" s="366"/>
    </row>
    <row r="956" ht="14.25" customHeight="1">
      <c r="M956" s="366"/>
      <c r="W956" s="366"/>
      <c r="AG956" s="366"/>
      <c r="AQ956" s="366"/>
      <c r="BA956" s="366"/>
      <c r="BK956" s="366"/>
    </row>
    <row r="957" ht="14.25" customHeight="1">
      <c r="M957" s="366"/>
      <c r="W957" s="366"/>
      <c r="AG957" s="366"/>
      <c r="AQ957" s="366"/>
      <c r="BA957" s="366"/>
      <c r="BK957" s="366"/>
    </row>
    <row r="958" ht="14.25" customHeight="1">
      <c r="M958" s="366"/>
      <c r="W958" s="366"/>
      <c r="AG958" s="366"/>
      <c r="AQ958" s="366"/>
      <c r="BA958" s="366"/>
      <c r="BK958" s="366"/>
    </row>
    <row r="959" ht="14.25" customHeight="1">
      <c r="M959" s="366"/>
      <c r="W959" s="366"/>
      <c r="AG959" s="366"/>
      <c r="AQ959" s="366"/>
      <c r="BA959" s="366"/>
      <c r="BK959" s="366"/>
    </row>
    <row r="960" ht="14.25" customHeight="1">
      <c r="M960" s="366"/>
      <c r="W960" s="366"/>
      <c r="AG960" s="366"/>
      <c r="AQ960" s="366"/>
      <c r="BA960" s="366"/>
      <c r="BK960" s="366"/>
    </row>
    <row r="961" ht="14.25" customHeight="1">
      <c r="M961" s="366"/>
      <c r="W961" s="366"/>
      <c r="AG961" s="366"/>
      <c r="AQ961" s="366"/>
      <c r="BA961" s="366"/>
      <c r="BK961" s="366"/>
    </row>
    <row r="962" ht="14.25" customHeight="1">
      <c r="M962" s="366"/>
      <c r="W962" s="366"/>
      <c r="AG962" s="366"/>
      <c r="AQ962" s="366"/>
      <c r="BA962" s="366"/>
      <c r="BK962" s="366"/>
    </row>
    <row r="963" ht="14.25" customHeight="1">
      <c r="M963" s="366"/>
      <c r="W963" s="366"/>
      <c r="AG963" s="366"/>
      <c r="AQ963" s="366"/>
      <c r="BA963" s="366"/>
      <c r="BK963" s="366"/>
    </row>
    <row r="964" ht="14.25" customHeight="1">
      <c r="M964" s="366"/>
      <c r="W964" s="366"/>
      <c r="AG964" s="366"/>
      <c r="AQ964" s="366"/>
      <c r="BA964" s="366"/>
      <c r="BK964" s="366"/>
    </row>
    <row r="965" ht="14.25" customHeight="1">
      <c r="M965" s="366"/>
      <c r="W965" s="366"/>
      <c r="AG965" s="366"/>
      <c r="AQ965" s="366"/>
      <c r="BA965" s="366"/>
      <c r="BK965" s="366"/>
    </row>
    <row r="966" ht="14.25" customHeight="1">
      <c r="M966" s="366"/>
      <c r="W966" s="366"/>
      <c r="AG966" s="366"/>
      <c r="AQ966" s="366"/>
      <c r="BA966" s="366"/>
      <c r="BK966" s="366"/>
    </row>
    <row r="967" ht="14.25" customHeight="1">
      <c r="M967" s="366"/>
      <c r="W967" s="366"/>
      <c r="AG967" s="366"/>
      <c r="AQ967" s="366"/>
      <c r="BA967" s="366"/>
      <c r="BK967" s="366"/>
    </row>
    <row r="968" ht="14.25" customHeight="1">
      <c r="M968" s="366"/>
      <c r="W968" s="366"/>
      <c r="AG968" s="366"/>
      <c r="AQ968" s="366"/>
      <c r="BA968" s="366"/>
      <c r="BK968" s="366"/>
    </row>
    <row r="969" ht="14.25" customHeight="1">
      <c r="M969" s="366"/>
      <c r="W969" s="366"/>
      <c r="AG969" s="366"/>
      <c r="AQ969" s="366"/>
      <c r="BA969" s="366"/>
      <c r="BK969" s="366"/>
    </row>
    <row r="970" ht="14.25" customHeight="1">
      <c r="M970" s="366"/>
      <c r="W970" s="366"/>
      <c r="AG970" s="366"/>
      <c r="AQ970" s="366"/>
      <c r="BA970" s="366"/>
      <c r="BK970" s="366"/>
    </row>
    <row r="971" ht="14.25" customHeight="1">
      <c r="M971" s="366"/>
      <c r="W971" s="366"/>
      <c r="AG971" s="366"/>
      <c r="AQ971" s="366"/>
      <c r="BA971" s="366"/>
      <c r="BK971" s="366"/>
    </row>
    <row r="972" ht="14.25" customHeight="1">
      <c r="M972" s="366"/>
      <c r="W972" s="366"/>
      <c r="AG972" s="366"/>
      <c r="AQ972" s="366"/>
      <c r="BA972" s="366"/>
      <c r="BK972" s="366"/>
    </row>
    <row r="973" ht="14.25" customHeight="1">
      <c r="M973" s="366"/>
      <c r="W973" s="366"/>
      <c r="AG973" s="366"/>
      <c r="AQ973" s="366"/>
      <c r="BA973" s="366"/>
      <c r="BK973" s="366"/>
    </row>
    <row r="974" ht="14.25" customHeight="1">
      <c r="M974" s="366"/>
      <c r="W974" s="366"/>
      <c r="AG974" s="366"/>
      <c r="AQ974" s="366"/>
      <c r="BA974" s="366"/>
      <c r="BK974" s="366"/>
    </row>
    <row r="975" ht="14.25" customHeight="1">
      <c r="M975" s="366"/>
      <c r="W975" s="366"/>
      <c r="AG975" s="366"/>
      <c r="AQ975" s="366"/>
      <c r="BA975" s="366"/>
      <c r="BK975" s="366"/>
    </row>
    <row r="976" ht="14.25" customHeight="1">
      <c r="M976" s="366"/>
      <c r="W976" s="366"/>
      <c r="AG976" s="366"/>
      <c r="AQ976" s="366"/>
      <c r="BA976" s="366"/>
      <c r="BK976" s="366"/>
    </row>
    <row r="977" ht="14.25" customHeight="1">
      <c r="M977" s="366"/>
      <c r="W977" s="366"/>
      <c r="AG977" s="366"/>
      <c r="AQ977" s="366"/>
      <c r="BA977" s="366"/>
      <c r="BK977" s="366"/>
    </row>
    <row r="978" ht="14.25" customHeight="1">
      <c r="M978" s="366"/>
      <c r="W978" s="366"/>
      <c r="AG978" s="366"/>
      <c r="AQ978" s="366"/>
      <c r="BA978" s="366"/>
      <c r="BK978" s="366"/>
    </row>
    <row r="979" ht="14.25" customHeight="1">
      <c r="M979" s="366"/>
      <c r="W979" s="366"/>
      <c r="AG979" s="366"/>
      <c r="AQ979" s="366"/>
      <c r="BA979" s="366"/>
      <c r="BK979" s="366"/>
    </row>
    <row r="980" ht="14.25" customHeight="1">
      <c r="M980" s="366"/>
      <c r="W980" s="366"/>
      <c r="AG980" s="366"/>
      <c r="AQ980" s="366"/>
      <c r="BA980" s="366"/>
      <c r="BK980" s="366"/>
    </row>
    <row r="981" ht="14.25" customHeight="1">
      <c r="M981" s="366"/>
      <c r="W981" s="366"/>
      <c r="AG981" s="366"/>
      <c r="AQ981" s="366"/>
      <c r="BA981" s="366"/>
      <c r="BK981" s="366"/>
    </row>
    <row r="982" ht="14.25" customHeight="1">
      <c r="M982" s="366"/>
      <c r="W982" s="366"/>
      <c r="AG982" s="366"/>
      <c r="AQ982" s="366"/>
      <c r="BA982" s="366"/>
      <c r="BK982" s="366"/>
    </row>
    <row r="983" ht="14.25" customHeight="1">
      <c r="M983" s="366"/>
      <c r="W983" s="366"/>
      <c r="AG983" s="366"/>
      <c r="AQ983" s="366"/>
      <c r="BA983" s="366"/>
      <c r="BK983" s="366"/>
    </row>
    <row r="984" ht="14.25" customHeight="1">
      <c r="M984" s="366"/>
      <c r="W984" s="366"/>
      <c r="AG984" s="366"/>
      <c r="AQ984" s="366"/>
      <c r="BA984" s="366"/>
      <c r="BK984" s="366"/>
    </row>
    <row r="985" ht="14.25" customHeight="1">
      <c r="M985" s="366"/>
      <c r="W985" s="366"/>
      <c r="AG985" s="366"/>
      <c r="AQ985" s="366"/>
      <c r="BA985" s="366"/>
      <c r="BK985" s="366"/>
    </row>
    <row r="986" ht="14.25" customHeight="1">
      <c r="M986" s="366"/>
      <c r="W986" s="366"/>
      <c r="AG986" s="366"/>
      <c r="AQ986" s="366"/>
      <c r="BA986" s="366"/>
      <c r="BK986" s="366"/>
    </row>
    <row r="987" ht="14.25" customHeight="1">
      <c r="M987" s="366"/>
      <c r="W987" s="366"/>
      <c r="AG987" s="366"/>
      <c r="AQ987" s="366"/>
      <c r="BA987" s="366"/>
      <c r="BK987" s="366"/>
    </row>
    <row r="988" ht="14.25" customHeight="1">
      <c r="M988" s="366"/>
      <c r="W988" s="366"/>
      <c r="AG988" s="366"/>
      <c r="AQ988" s="366"/>
      <c r="BA988" s="366"/>
      <c r="BK988" s="366"/>
    </row>
    <row r="989" ht="14.25" customHeight="1">
      <c r="M989" s="366"/>
      <c r="W989" s="366"/>
      <c r="AG989" s="366"/>
      <c r="AQ989" s="366"/>
      <c r="BA989" s="366"/>
      <c r="BK989" s="366"/>
    </row>
    <row r="990" ht="14.25" customHeight="1">
      <c r="M990" s="366"/>
      <c r="W990" s="366"/>
      <c r="AG990" s="366"/>
      <c r="AQ990" s="366"/>
      <c r="BA990" s="366"/>
      <c r="BK990" s="366"/>
    </row>
    <row r="991" ht="14.25" customHeight="1">
      <c r="M991" s="366"/>
      <c r="W991" s="366"/>
      <c r="AG991" s="366"/>
      <c r="AQ991" s="366"/>
      <c r="BA991" s="366"/>
      <c r="BK991" s="366"/>
    </row>
    <row r="992" ht="14.25" customHeight="1">
      <c r="M992" s="366"/>
      <c r="W992" s="366"/>
      <c r="AG992" s="366"/>
      <c r="AQ992" s="366"/>
      <c r="BA992" s="366"/>
      <c r="BK992" s="366"/>
    </row>
    <row r="993" ht="14.25" customHeight="1">
      <c r="M993" s="366"/>
      <c r="W993" s="366"/>
      <c r="AG993" s="366"/>
      <c r="AQ993" s="366"/>
      <c r="BA993" s="366"/>
      <c r="BK993" s="366"/>
    </row>
    <row r="994" ht="14.25" customHeight="1">
      <c r="M994" s="366"/>
      <c r="W994" s="366"/>
      <c r="AG994" s="366"/>
      <c r="AQ994" s="366"/>
      <c r="BA994" s="366"/>
      <c r="BK994" s="366"/>
    </row>
    <row r="995" ht="14.25" customHeight="1">
      <c r="M995" s="366"/>
      <c r="W995" s="366"/>
      <c r="AG995" s="366"/>
      <c r="AQ995" s="366"/>
      <c r="BA995" s="366"/>
      <c r="BK995" s="366"/>
    </row>
    <row r="996" ht="14.25" customHeight="1">
      <c r="M996" s="366"/>
      <c r="W996" s="366"/>
      <c r="AG996" s="366"/>
      <c r="AQ996" s="366"/>
      <c r="BA996" s="366"/>
      <c r="BK996" s="366"/>
    </row>
    <row r="997" ht="14.25" customHeight="1">
      <c r="M997" s="366"/>
      <c r="W997" s="366"/>
      <c r="AG997" s="366"/>
      <c r="AQ997" s="366"/>
      <c r="BA997" s="366"/>
      <c r="BK997" s="366"/>
    </row>
    <row r="998" ht="14.25" customHeight="1">
      <c r="M998" s="366"/>
      <c r="W998" s="366"/>
      <c r="AG998" s="366"/>
      <c r="AQ998" s="366"/>
      <c r="BA998" s="366"/>
      <c r="BK998" s="366"/>
    </row>
    <row r="999" ht="14.25" customHeight="1">
      <c r="M999" s="366"/>
      <c r="W999" s="366"/>
      <c r="AG999" s="366"/>
      <c r="AQ999" s="366"/>
      <c r="BA999" s="366"/>
      <c r="BK999" s="366"/>
    </row>
    <row r="1000" ht="14.25" customHeight="1">
      <c r="M1000" s="366"/>
      <c r="W1000" s="366"/>
      <c r="AG1000" s="366"/>
      <c r="AQ1000" s="366"/>
      <c r="BA1000" s="366"/>
      <c r="BK1000" s="366"/>
    </row>
  </sheetData>
  <mergeCells count="6">
    <mergeCell ref="C9:L9"/>
    <mergeCell ref="M9:V9"/>
    <mergeCell ref="W9:AF9"/>
    <mergeCell ref="AG9:AP9"/>
    <mergeCell ref="AQ9:AZ9"/>
    <mergeCell ref="BA9:BJ9"/>
  </mergeCells>
  <dataValidations>
    <dataValidation type="list" allowBlank="1" showErrorMessage="1" sqref="B11:B3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0.25"/>
    <col customWidth="1" min="2" max="2" width="9.0"/>
    <col customWidth="1" min="3" max="7" width="8.63"/>
    <col customWidth="1" min="8" max="8" width="8.5"/>
    <col customWidth="1" min="9" max="18" width="8.63"/>
    <col customWidth="1" min="19" max="19" width="9.88"/>
    <col customWidth="1" min="20" max="28" width="8.63"/>
    <col customWidth="1" min="29" max="29" width="10.25"/>
    <col customWidth="1" min="30" max="52" width="8.63"/>
  </cols>
  <sheetData>
    <row r="1" ht="14.25" customHeight="1">
      <c r="B1" s="7" t="s">
        <v>1333</v>
      </c>
      <c r="C1" s="116">
        <f>Personnel!B2</f>
        <v>12.71</v>
      </c>
      <c r="AM1" s="402"/>
      <c r="AN1" s="403"/>
    </row>
    <row r="2" ht="14.25" customHeight="1">
      <c r="AM2" s="402"/>
      <c r="AN2" s="403"/>
    </row>
    <row r="3" ht="14.25" customHeight="1">
      <c r="A3" s="340"/>
      <c r="B3" s="340" t="s">
        <v>1342</v>
      </c>
      <c r="C3" s="263">
        <v>0.0</v>
      </c>
      <c r="D3" s="263">
        <v>1.0</v>
      </c>
      <c r="E3" s="263">
        <v>2.0</v>
      </c>
      <c r="F3" s="263">
        <v>3.0</v>
      </c>
      <c r="G3" s="340" t="s">
        <v>1343</v>
      </c>
      <c r="H3" s="2" t="s">
        <v>1344</v>
      </c>
      <c r="AM3" s="402"/>
      <c r="AN3" s="403"/>
    </row>
    <row r="4" ht="14.25" customHeight="1">
      <c r="A4" s="263"/>
      <c r="B4" s="263"/>
      <c r="C4" s="379">
        <f>Personnel!B5</f>
        <v>12.71</v>
      </c>
      <c r="D4" s="379">
        <f>Personnel!C5</f>
        <v>13</v>
      </c>
      <c r="E4" s="379">
        <f>Personnel!D5</f>
        <v>14</v>
      </c>
      <c r="F4" s="379">
        <f>Personnel!E5</f>
        <v>15</v>
      </c>
      <c r="G4" s="379">
        <f>Personnel!F5</f>
        <v>13.3</v>
      </c>
      <c r="H4" s="14">
        <f>Personnel!G5</f>
        <v>15</v>
      </c>
      <c r="AM4" s="402"/>
      <c r="AN4" s="403"/>
    </row>
    <row r="5" ht="14.25" customHeight="1">
      <c r="A5" s="263"/>
      <c r="B5" s="263"/>
      <c r="C5" s="379"/>
      <c r="D5" s="379"/>
      <c r="E5" s="379"/>
      <c r="F5" s="379"/>
      <c r="G5" s="379"/>
      <c r="M5" s="2"/>
      <c r="N5" s="2"/>
      <c r="AE5" s="2"/>
      <c r="AF5" s="2"/>
      <c r="AM5" s="402"/>
      <c r="AN5" s="403"/>
    </row>
    <row r="6" ht="14.25" customHeight="1">
      <c r="A6" s="263"/>
      <c r="B6" s="263" t="s">
        <v>1380</v>
      </c>
      <c r="C6" s="379">
        <f t="shared" ref="C6:H6" si="1">C4-$C$1</f>
        <v>0</v>
      </c>
      <c r="D6" s="379">
        <f t="shared" si="1"/>
        <v>0.29</v>
      </c>
      <c r="E6" s="379">
        <f t="shared" si="1"/>
        <v>1.29</v>
      </c>
      <c r="F6" s="379">
        <f t="shared" si="1"/>
        <v>2.29</v>
      </c>
      <c r="G6" s="379">
        <f t="shared" si="1"/>
        <v>0.59</v>
      </c>
      <c r="H6" s="379">
        <f t="shared" si="1"/>
        <v>2.29</v>
      </c>
      <c r="K6" s="340"/>
      <c r="L6" s="2"/>
      <c r="M6" s="2"/>
      <c r="N6" s="2"/>
      <c r="S6" s="2"/>
      <c r="T6" s="2"/>
      <c r="AC6" s="2"/>
      <c r="AD6" s="2"/>
      <c r="AE6" s="2"/>
      <c r="AF6" s="2"/>
      <c r="AM6" s="404"/>
      <c r="AN6" s="2"/>
      <c r="AO6" s="2"/>
      <c r="AP6" s="2"/>
    </row>
    <row r="7" ht="14.25" customHeight="1">
      <c r="A7" s="263"/>
      <c r="B7" s="263"/>
      <c r="C7" s="379"/>
      <c r="D7" s="379"/>
      <c r="E7" s="379"/>
      <c r="F7" s="379"/>
      <c r="G7" s="379"/>
      <c r="I7" s="2"/>
      <c r="J7" s="2"/>
      <c r="K7" s="2"/>
      <c r="L7" s="2"/>
      <c r="M7" s="2"/>
      <c r="N7" s="2"/>
      <c r="S7" s="2"/>
      <c r="T7" s="2"/>
      <c r="U7" s="2"/>
      <c r="V7" s="2"/>
      <c r="AC7" s="2"/>
      <c r="AD7" s="2"/>
      <c r="AE7" s="2"/>
      <c r="AF7" s="2"/>
      <c r="AH7" s="2"/>
      <c r="AM7" s="2"/>
      <c r="AN7" s="2"/>
      <c r="AO7" s="2"/>
      <c r="AP7" s="2"/>
    </row>
    <row r="8" ht="14.25" customHeight="1">
      <c r="A8" s="263"/>
      <c r="B8" s="263" t="s">
        <v>1348</v>
      </c>
      <c r="C8" s="379">
        <f>Personnel!B7</f>
        <v>1</v>
      </c>
      <c r="D8" s="379"/>
      <c r="E8" s="379"/>
      <c r="F8" s="379"/>
      <c r="G8" s="379"/>
      <c r="I8" s="2"/>
      <c r="J8" s="2"/>
      <c r="K8" s="2" t="s">
        <v>1381</v>
      </c>
      <c r="L8" s="2">
        <v>24.65</v>
      </c>
      <c r="M8" s="2"/>
      <c r="N8" s="2"/>
      <c r="S8" s="2"/>
      <c r="T8" s="2"/>
      <c r="U8" s="2" t="s">
        <v>1381</v>
      </c>
      <c r="V8" s="2">
        <v>24.65</v>
      </c>
      <c r="AC8" s="2"/>
      <c r="AD8" s="2"/>
      <c r="AE8" s="2" t="s">
        <v>1381</v>
      </c>
      <c r="AF8" s="2">
        <v>24.65</v>
      </c>
      <c r="AG8" s="2"/>
      <c r="AH8" s="2"/>
      <c r="AM8" s="2"/>
      <c r="AN8" s="2"/>
      <c r="AO8" s="2" t="s">
        <v>1381</v>
      </c>
      <c r="AP8" s="2">
        <v>24.65</v>
      </c>
      <c r="AY8" s="2"/>
      <c r="AZ8" s="2"/>
    </row>
    <row r="9" ht="14.25" customHeight="1">
      <c r="I9" s="2" t="s">
        <v>1382</v>
      </c>
      <c r="J9" s="2">
        <v>5.0</v>
      </c>
      <c r="K9" s="2"/>
      <c r="L9" s="2">
        <v>0.01</v>
      </c>
      <c r="S9" s="2" t="s">
        <v>1382</v>
      </c>
      <c r="T9" s="2">
        <v>5.0</v>
      </c>
      <c r="U9" s="2"/>
      <c r="V9" s="2">
        <v>0.01</v>
      </c>
      <c r="AC9" s="2" t="s">
        <v>1382</v>
      </c>
      <c r="AD9" s="2">
        <v>5.0</v>
      </c>
      <c r="AE9" s="2"/>
      <c r="AF9" s="2">
        <v>0.01</v>
      </c>
      <c r="AM9" s="2" t="s">
        <v>1382</v>
      </c>
      <c r="AN9" s="2">
        <v>5.0</v>
      </c>
      <c r="AO9" s="2"/>
      <c r="AP9" s="2">
        <v>0.01</v>
      </c>
      <c r="AY9" s="2"/>
      <c r="AZ9" s="2"/>
    </row>
    <row r="10" ht="14.25" customHeight="1">
      <c r="A10" s="405" t="s">
        <v>8</v>
      </c>
      <c r="B10" s="406"/>
      <c r="C10" s="407" t="s">
        <v>8</v>
      </c>
      <c r="D10" s="22"/>
      <c r="E10" s="22"/>
      <c r="F10" s="22"/>
      <c r="G10" s="22"/>
      <c r="H10" s="22"/>
      <c r="I10" s="22"/>
      <c r="J10" s="22"/>
      <c r="K10" s="22"/>
      <c r="L10" s="24"/>
      <c r="M10" s="407" t="s">
        <v>9</v>
      </c>
      <c r="N10" s="22"/>
      <c r="O10" s="22"/>
      <c r="P10" s="22"/>
      <c r="Q10" s="22"/>
      <c r="R10" s="22"/>
      <c r="S10" s="22"/>
      <c r="T10" s="22"/>
      <c r="U10" s="22"/>
      <c r="V10" s="24"/>
      <c r="W10" s="407" t="s">
        <v>10</v>
      </c>
      <c r="X10" s="22"/>
      <c r="Y10" s="22"/>
      <c r="Z10" s="22"/>
      <c r="AA10" s="22"/>
      <c r="AB10" s="22"/>
      <c r="AC10" s="22"/>
      <c r="AD10" s="22"/>
      <c r="AE10" s="22"/>
      <c r="AF10" s="24"/>
      <c r="AG10" s="407" t="s">
        <v>11</v>
      </c>
      <c r="AH10" s="22"/>
      <c r="AI10" s="22"/>
      <c r="AJ10" s="22"/>
      <c r="AK10" s="22"/>
      <c r="AL10" s="22"/>
      <c r="AM10" s="22"/>
      <c r="AN10" s="22"/>
      <c r="AO10" s="22"/>
      <c r="AP10" s="24"/>
      <c r="AQ10" s="407" t="s">
        <v>13</v>
      </c>
      <c r="AR10" s="22"/>
      <c r="AS10" s="22"/>
      <c r="AT10" s="22"/>
      <c r="AU10" s="22"/>
      <c r="AV10" s="22"/>
      <c r="AW10" s="22"/>
      <c r="AX10" s="22"/>
      <c r="AY10" s="22"/>
      <c r="AZ10" s="24"/>
    </row>
    <row r="11" ht="27.0" customHeight="1">
      <c r="A11" s="408" t="s">
        <v>2</v>
      </c>
      <c r="B11" s="409" t="s">
        <v>1359</v>
      </c>
      <c r="C11" s="410" t="s">
        <v>1384</v>
      </c>
      <c r="D11" s="411">
        <v>0.0</v>
      </c>
      <c r="E11" s="411">
        <v>1.0</v>
      </c>
      <c r="F11" s="411">
        <v>2.0</v>
      </c>
      <c r="G11" s="411">
        <v>3.0</v>
      </c>
      <c r="H11" s="412" t="s">
        <v>374</v>
      </c>
      <c r="I11" s="412" t="s">
        <v>1385</v>
      </c>
      <c r="J11" s="411" t="s">
        <v>1386</v>
      </c>
      <c r="K11" s="411" t="s">
        <v>1387</v>
      </c>
      <c r="L11" s="413" t="s">
        <v>1302</v>
      </c>
      <c r="M11" s="410" t="s">
        <v>1384</v>
      </c>
      <c r="N11" s="411">
        <v>0.0</v>
      </c>
      <c r="O11" s="411">
        <v>1.0</v>
      </c>
      <c r="P11" s="411">
        <v>2.0</v>
      </c>
      <c r="Q11" s="411">
        <v>3.0</v>
      </c>
      <c r="R11" s="412" t="s">
        <v>374</v>
      </c>
      <c r="S11" s="412" t="s">
        <v>1385</v>
      </c>
      <c r="T11" s="411" t="s">
        <v>1386</v>
      </c>
      <c r="U11" s="411" t="s">
        <v>1387</v>
      </c>
      <c r="V11" s="414" t="s">
        <v>1302</v>
      </c>
      <c r="W11" s="410" t="s">
        <v>1384</v>
      </c>
      <c r="X11" s="411">
        <v>0.0</v>
      </c>
      <c r="Y11" s="411">
        <v>1.0</v>
      </c>
      <c r="Z11" s="411">
        <v>2.0</v>
      </c>
      <c r="AA11" s="411">
        <v>3.0</v>
      </c>
      <c r="AB11" s="412" t="s">
        <v>374</v>
      </c>
      <c r="AC11" s="412" t="s">
        <v>1385</v>
      </c>
      <c r="AD11" s="411" t="s">
        <v>1386</v>
      </c>
      <c r="AE11" s="411" t="s">
        <v>1387</v>
      </c>
      <c r="AF11" s="414" t="s">
        <v>1302</v>
      </c>
      <c r="AG11" s="410" t="s">
        <v>1384</v>
      </c>
      <c r="AH11" s="411">
        <v>0.0</v>
      </c>
      <c r="AI11" s="411">
        <v>1.0</v>
      </c>
      <c r="AJ11" s="411">
        <v>2.0</v>
      </c>
      <c r="AK11" s="411">
        <v>3.0</v>
      </c>
      <c r="AL11" s="412" t="s">
        <v>374</v>
      </c>
      <c r="AM11" s="412" t="s">
        <v>1385</v>
      </c>
      <c r="AN11" s="415" t="s">
        <v>1386</v>
      </c>
      <c r="AO11" s="411" t="s">
        <v>1387</v>
      </c>
      <c r="AP11" s="414" t="s">
        <v>1302</v>
      </c>
      <c r="AQ11" s="410" t="s">
        <v>1384</v>
      </c>
      <c r="AR11" s="411">
        <v>0.0</v>
      </c>
      <c r="AS11" s="411">
        <v>1.0</v>
      </c>
      <c r="AT11" s="411">
        <v>2.0</v>
      </c>
      <c r="AU11" s="411">
        <v>3.0</v>
      </c>
      <c r="AV11" s="412" t="s">
        <v>374</v>
      </c>
      <c r="AW11" s="412" t="s">
        <v>1385</v>
      </c>
      <c r="AX11" s="411" t="s">
        <v>1386</v>
      </c>
      <c r="AY11" s="411" t="s">
        <v>1387</v>
      </c>
      <c r="AZ11" s="414" t="s">
        <v>1302</v>
      </c>
    </row>
    <row r="12" ht="14.25" customHeight="1">
      <c r="A12" s="7" t="str">
        <f>Personnel!A11</f>
        <v>Audrey Migliaccio</v>
      </c>
      <c r="B12" s="7" t="str">
        <f t="array" ref="B12">IFERROR(XLOOKUP(A12,Personnel!$A:$A,Personnel!$B:$B),"")</f>
        <v>Yes</v>
      </c>
      <c r="C12" s="416">
        <f t="array" ref="C12">IFERROR(ROUND(XLOOKUP($A12,Personnel!$A:$A,Personnel!$M:$M),6),"")</f>
        <v>37.499998</v>
      </c>
      <c r="D12" s="417">
        <f t="shared" ref="D12:D33" si="2">IFERROR(C12-SUM(E12:I12),"")</f>
        <v>25.076198</v>
      </c>
      <c r="E12" s="417">
        <f t="array" ref="E12">IFERROR(ROUND(SUM(XLOOKUP($A12,Personnel!$A:$A,Personnel!P:P)/Payroll!$D$6),4),"")</f>
        <v>9.6552</v>
      </c>
      <c r="F12" s="417">
        <f t="array" ref="F12">IFERROR(ROUND(SUM(XLOOKUP($A12,Personnel!$A:$A,Personnel!Q:Q)/Payroll!$E$6),4),"")</f>
        <v>0</v>
      </c>
      <c r="G12" s="417">
        <f t="array" ref="G12">IFERROR(ROUND(SUM(XLOOKUP($A12,Personnel!$A:$A,Personnel!R:R)/Payroll!$F$6),4),"")</f>
        <v>2.7686</v>
      </c>
      <c r="H12" s="417">
        <f t="array" ref="H12">IFERROR(ROUND(SUM(XLOOKUP($A12,Personnel!$A:$A,Personnel!S:S)/Payroll!$G$6),4),"")</f>
        <v>0</v>
      </c>
      <c r="I12" s="417">
        <f t="array" ref="I12">IFERROR(ROUND(SUM(XLOOKUP($A12,Personnel!$A:$A,Personnel!T:T)/Payroll!$H$6),4),"")</f>
        <v>0</v>
      </c>
      <c r="J12" s="417">
        <f t="shared" ref="J12:J20" si="3">IF($B12="Yes",C12,0)</f>
        <v>37.499998</v>
      </c>
      <c r="K12" s="418"/>
      <c r="L12" s="419">
        <f>IFERROR(SUM(D12*$C$4)+sum(E12*$D$4)+sum(F12*$E$4)+sum(G12*$F$4)+sum(H12*$G$4)+sum(J12*$C$8)+sum(K12*$C$1)+sum(I12*$H$4),"")</f>
        <v>523.2650746</v>
      </c>
      <c r="M12" s="416">
        <f t="array" ref="M12">IFERROR(XLOOKUP($A12,Personnel!$A:$A,Personnel!$W:$W),"")</f>
        <v>30.133337</v>
      </c>
      <c r="N12" s="417">
        <f t="shared" ref="N12:N33" si="4">IFERROR(M12-SUM(O12:S12),"")</f>
        <v>13.826737</v>
      </c>
      <c r="O12" s="417">
        <f t="array" ref="O12">IFERROR(ROUND(SUM(XLOOKUP($A12,Personnel!$A:$A,Personnel!Z:Z)/Payroll!$D$6),4),"")</f>
        <v>0</v>
      </c>
      <c r="P12" s="417">
        <f t="array" ref="P12">IFERROR(ROUND(SUM(XLOOKUP($A12,Personnel!$A:$A,Personnel!AA:AA)/Payroll!$E$6),4),"")</f>
        <v>0</v>
      </c>
      <c r="Q12" s="417">
        <f t="array" ref="Q12">IFERROR(ROUND(SUM(XLOOKUP($A12,Personnel!$A:$A,Personnel!AB:AB)/Payroll!$F$6),4),"")</f>
        <v>13.0524</v>
      </c>
      <c r="R12" s="417">
        <f t="array" ref="R12">IFERROR(ROUND(SUM(XLOOKUP($A12,Personnel!$A:$A,Personnel!AC:AC)/Payroll!$G$6),4),"")</f>
        <v>3.2542</v>
      </c>
      <c r="S12" s="417">
        <f t="array" ref="S12">IFERROR(ROUND(SUM(XLOOKUP($A12,Personnel!$A:$A,Personnel!AD:AD)/Payroll!$H$6),4),"")</f>
        <v>0</v>
      </c>
      <c r="T12" s="417">
        <f t="shared" ref="T12:T20" si="5">IF($B12="Yes",M12,0)</f>
        <v>30.133337</v>
      </c>
      <c r="U12" s="418"/>
      <c r="V12" s="420">
        <f t="shared" ref="V12:V33" si="6">IFERROR(SUM(N12*$C$4)+sum(O12*$D$4)+sum(P12*$E$4)+sum(Q12*$F$4)+sum(R12*$G$4)+sum(T12*$C$8)+sum(S12*$H$4)+sum(U12*$C$1),"")</f>
        <v>444.9380243</v>
      </c>
      <c r="W12" s="416">
        <f t="array" ref="W12">IFERROR(XLOOKUP($A12,Personnel!$A:$A,Personnel!$AG:$AG),"")</f>
        <v>0</v>
      </c>
      <c r="X12" s="417">
        <f t="shared" ref="X12:X33" si="7">IFERROR(W12-SUM(Y12:AC12),"")</f>
        <v>0</v>
      </c>
      <c r="Y12" s="417">
        <f t="array" ref="Y12">IFERROR(ROUND(SUM(XLOOKUP($A12,Personnel!$A:$A,Personnel!AJ:AJ)/Payroll!$D$6),6),"")</f>
        <v>0</v>
      </c>
      <c r="Z12" s="417">
        <f t="array" ref="Z12">IFERROR(ROUND(SUM(XLOOKUP($A12,Personnel!$A:$A,Personnel!AK:AK)/Payroll!$E$6),6),"")</f>
        <v>0</v>
      </c>
      <c r="AA12" s="417">
        <f t="array" ref="AA12">IFERROR(ROUND(SUM(XLOOKUP($A12,Personnel!$A:$A,Personnel!AL:AL)/Payroll!$F$6),6),"")</f>
        <v>0</v>
      </c>
      <c r="AB12" s="417">
        <f t="array" ref="AB12">IFERROR(ROUND(SUM(XLOOKUP($A12,Personnel!$A:$A,Personnel!AM:AM)/Payroll!$G$6),6),"")</f>
        <v>0</v>
      </c>
      <c r="AC12" s="417">
        <f t="array" ref="AC12">IFERROR(ROUND(SUM(XLOOKUP($A12,Personnel!$A:$A,Personnel!AN:AN)/Payroll!$H$6),6),"")</f>
        <v>0</v>
      </c>
      <c r="AD12" s="417">
        <f t="shared" ref="AD12:AD33" si="8">IF($B12="Yes",W12,0)</f>
        <v>0</v>
      </c>
      <c r="AE12" s="418"/>
      <c r="AF12" s="421">
        <f t="shared" ref="AF12:AF27" si="9">IFERROR(SUM(X12*$C$4)+sum(Y12*$D$4)+sum(Z12*$E$4)+sum(AA12*$F$4)+sum(AB12*$G$4)+sum(AD12*$C$8)+roundup(sum(AE12*$C$1),2)+sum(AC12*$H$4),"")</f>
        <v>0</v>
      </c>
      <c r="AG12" s="417">
        <f t="array" ref="AG12">IFERROR(XLOOKUP($A12,Personnel!$A:$A,Personnel!$AQ:$AQ),"")</f>
        <v>0</v>
      </c>
      <c r="AH12" s="422">
        <f t="shared" ref="AH12:AH27" si="10">IFERROR(AG12-SUM(AI12:AM12),"")</f>
        <v>0</v>
      </c>
      <c r="AI12" s="417">
        <f t="array" ref="AI12">IFERROR(ROUND(SUM(XLOOKUP($A12,Personnel!$A:$A,Personnel!AT:AT)/Payroll!$D$6),4),"")</f>
        <v>0</v>
      </c>
      <c r="AJ12" s="417">
        <f t="array" ref="AJ12">IFERROR(ROUND(SUM(XLOOKUP($A12,Personnel!$A:$A,Personnel!AU:AU)/Payroll!$E$6),4),"")</f>
        <v>0</v>
      </c>
      <c r="AK12" s="417">
        <f t="array" ref="AK12">IFERROR(ROUND(SUM(XLOOKUP($A12,Personnel!$A:$A,Personnel!AV:AV)/Payroll!$F$6),4),"")</f>
        <v>0</v>
      </c>
      <c r="AL12" s="417">
        <f t="array" ref="AL12">IFERROR(ROUND(SUM(XLOOKUP($A12,Personnel!$A:$A,Personnel!AW:AW)/Payroll!$G$6),4),"")</f>
        <v>0</v>
      </c>
      <c r="AM12" s="417">
        <f t="array" ref="AM12">IFERROR(ROUND(SUM(XLOOKUP($A12,Personnel!$A:$A,Personnel!AX:AX)/Payroll!$H$6),4),"")</f>
        <v>0</v>
      </c>
      <c r="AN12" s="417">
        <f t="shared" ref="AN12:AN15" si="11">IF($B12="Yes",AG12,0)</f>
        <v>0</v>
      </c>
      <c r="AO12" s="418"/>
      <c r="AP12" s="420">
        <f t="shared" ref="AP12:AP33" si="12">IFERROR(SUM(AH12*$C$4)+sum(AI12*$D$4)+sum(AJ12*$E$4)+sum(AK12*$F$4)+sum(AL12*$G$4)+sum(AN12*$C$8)+roundup(sum(AO12*$C$1),2),"")</f>
        <v>0</v>
      </c>
      <c r="AQ12" s="416">
        <f t="array" ref="AQ12">IFERROR(XLOOKUP($A12,Personnel!$A:$A,Personnel!$BA:$BA),"")</f>
        <v>0</v>
      </c>
      <c r="AR12" s="417">
        <f t="shared" ref="AR12:AR33" si="13">IFERROR(AQ12-SUM(AS12:AV12),"")</f>
        <v>0</v>
      </c>
      <c r="AS12" s="417">
        <f t="array" ref="AS12">IFERROR(ROUND(SUM(XLOOKUP($A12,Personnel!$A:$A,Personnel!BD:BD)/Payroll!$D$6),4),"")</f>
        <v>0</v>
      </c>
      <c r="AT12" s="417">
        <f t="array" ref="AT12">IFERROR(ROUND(SUM(XLOOKUP($A12,Personnel!$A:$A,Personnel!BE:BE)/Payroll!$E$6),4),"")</f>
        <v>0</v>
      </c>
      <c r="AU12" s="417">
        <f t="array" ref="AU12">IFERROR(ROUND(SUM(XLOOKUP($A12,Personnel!$A:$A,Personnel!BF:BF)/Payroll!$F$6),4),"")</f>
        <v>0</v>
      </c>
      <c r="AV12" s="417">
        <f t="array" ref="AV12">IFERROR(ROUND(SUM(XLOOKUP($A12,Personnel!$A:$A,Personnel!BG:BG)/Payroll!$G$6),4),"")</f>
        <v>0</v>
      </c>
      <c r="AW12" s="417">
        <f t="array" ref="AW12">IFERROR(ROUND(SUM(XLOOKUP($A12,Personnel!$A:$A,Personnel!BH:BH)/Payroll!$H$6),4),"")</f>
        <v>0</v>
      </c>
      <c r="AX12" s="417">
        <f t="shared" ref="AX12:AX33" si="14">IF($B12="Yes",AQ12,0)</f>
        <v>0</v>
      </c>
      <c r="AY12" s="418"/>
      <c r="AZ12" s="421">
        <f t="shared" ref="AZ12:AZ33" si="15">IFERROR(SUM(AR12*$C$4)+SUM(AS12*$D$4)+SUM(AT12*$E$4)+SUM(AU12*$F$4)+SUM(AX12*$C$8)+SUM(AY12*$C$4)+sum(AV12*$G$4)+sum(AW128*$H$4),"")</f>
        <v>0</v>
      </c>
    </row>
    <row r="13" ht="14.25" customHeight="1">
      <c r="A13" s="7" t="str">
        <f>Personnel!A12</f>
        <v>Beata Przybyla</v>
      </c>
      <c r="B13" s="7" t="str">
        <f t="array" ref="B13">IFERROR(XLOOKUP(A13,Personnel!$A:$A,Personnel!$B:$B),"")</f>
        <v>Yes</v>
      </c>
      <c r="C13" s="423">
        <f t="array" ref="C13">IFERROR(ROUND(XLOOKUP($A13,Personnel!$A:$A,Personnel!$M:$M),6),"")</f>
        <v>37.499996</v>
      </c>
      <c r="D13" s="359">
        <f t="shared" si="2"/>
        <v>0.853696</v>
      </c>
      <c r="E13" s="359">
        <f t="array" ref="E13">IFERROR(ROUND(SUM(XLOOKUP($A13,Personnel!$A:$A,Personnel!P:P)/Payroll!$D$6),4),"")</f>
        <v>0</v>
      </c>
      <c r="F13" s="359">
        <f t="array" ref="F13">IFERROR(ROUND(SUM(XLOOKUP($A13,Personnel!$A:$A,Personnel!Q:Q)/Payroll!$E$6),4),"")</f>
        <v>0</v>
      </c>
      <c r="G13" s="359">
        <f t="array" ref="G13">IFERROR(ROUND(SUM(XLOOKUP($A13,Personnel!$A:$A,Personnel!R:R)/Payroll!$F$6),4),"")</f>
        <v>36.6463</v>
      </c>
      <c r="H13" s="359">
        <f t="array" ref="H13">IFERROR(ROUND(SUM(XLOOKUP($A13,Personnel!$A:$A,Personnel!S:S)/Payroll!$G$6),4),"")</f>
        <v>0</v>
      </c>
      <c r="I13" s="359">
        <f t="array" ref="I13">IFERROR(ROUND(SUM(XLOOKUP($A13,Personnel!$A:$A,Personnel!T:T)/Payroll!$H$6),4),"")</f>
        <v>0</v>
      </c>
      <c r="J13" s="359">
        <f t="shared" si="3"/>
        <v>37.499996</v>
      </c>
      <c r="K13" s="340"/>
      <c r="L13" s="419">
        <f>IFERROR(SUM(D13*$C$4)+sum(E13*$D$4)+sum(F13*$E$4)+sum(G13*$F$4)+sum(H13*$G$4)+sum(J13*$C$8)+sum(K13*$C$1)+sum(I13*$H$4),"")+L9</f>
        <v>598.0549722</v>
      </c>
      <c r="M13" s="423">
        <f t="array" ref="M13">IFERROR(XLOOKUP($A13,Personnel!$A:$A,Personnel!$W:$W),"")</f>
        <v>29.816669</v>
      </c>
      <c r="N13" s="359">
        <f t="shared" si="4"/>
        <v>3.275169</v>
      </c>
      <c r="O13" s="359">
        <f t="array" ref="O13">IFERROR(ROUND(SUM(XLOOKUP($A13,Personnel!$A:$A,Personnel!Z:Z)/Payroll!$D$6),4),"")</f>
        <v>0</v>
      </c>
      <c r="P13" s="359">
        <f t="array" ref="P13">IFERROR(ROUND(SUM(XLOOKUP($A13,Personnel!$A:$A,Personnel!AA:AA)/Payroll!$E$6),4),"")</f>
        <v>0</v>
      </c>
      <c r="Q13" s="359">
        <f t="array" ref="Q13">IFERROR(ROUND(SUM(XLOOKUP($A13,Personnel!$A:$A,Personnel!AB:AB)/Payroll!$F$6),4),"")</f>
        <v>26.5415</v>
      </c>
      <c r="R13" s="359">
        <f t="array" ref="R13">IFERROR(ROUND(SUM(XLOOKUP($A13,Personnel!$A:$A,Personnel!AC:AC)/Payroll!$G$6),4),"")</f>
        <v>0</v>
      </c>
      <c r="S13" s="359">
        <f t="array" ref="S13">IFERROR(ROUND(SUM(XLOOKUP($A13,Personnel!$A:$A,Personnel!AD:AD)/Payroll!$H$6),4),"")</f>
        <v>0</v>
      </c>
      <c r="T13" s="359">
        <f t="shared" si="5"/>
        <v>29.816669</v>
      </c>
      <c r="U13" s="340"/>
      <c r="V13" s="424">
        <f t="shared" si="6"/>
        <v>469.566567</v>
      </c>
      <c r="W13" s="423">
        <f t="array" ref="W13">IFERROR(XLOOKUP($A13,Personnel!$A:$A,Personnel!$AG:$AG),"")</f>
        <v>0</v>
      </c>
      <c r="X13" s="359">
        <f t="shared" si="7"/>
        <v>0</v>
      </c>
      <c r="Y13" s="359">
        <f t="array" ref="Y13">IFERROR(ROUND(SUM(XLOOKUP($A13,Personnel!$A:$A,Personnel!AJ:AJ)/Payroll!$D$6),6),"")</f>
        <v>0</v>
      </c>
      <c r="Z13" s="359">
        <f t="array" ref="Z13">IFERROR(ROUND(SUM(XLOOKUP($A13,Personnel!$A:$A,Personnel!AK:AK)/Payroll!$E$6),6),"")</f>
        <v>0</v>
      </c>
      <c r="AA13" s="359">
        <f t="array" ref="AA13">IFERROR(ROUND(SUM(XLOOKUP($A13,Personnel!$A:$A,Personnel!AL:AL)/Payroll!$F$6),6),"")</f>
        <v>0</v>
      </c>
      <c r="AB13" s="359">
        <f t="array" ref="AB13">IFERROR(ROUND(SUM(XLOOKUP($A13,Personnel!$A:$A,Personnel!AM:AM)/Payroll!$G$6),6),"")</f>
        <v>0</v>
      </c>
      <c r="AC13" s="359">
        <f t="array" ref="AC13">IFERROR(ROUND(SUM(XLOOKUP($A13,Personnel!$A:$A,Personnel!AN:AN)/Payroll!$H$6),6),"")</f>
        <v>0</v>
      </c>
      <c r="AD13" s="359">
        <f t="shared" si="8"/>
        <v>0</v>
      </c>
      <c r="AE13" s="340"/>
      <c r="AF13" s="425">
        <f t="shared" si="9"/>
        <v>0</v>
      </c>
      <c r="AG13" s="359">
        <f t="array" ref="AG13">IFERROR(XLOOKUP($A13,Personnel!$A:$A,Personnel!$AQ:$AQ),"")</f>
        <v>0</v>
      </c>
      <c r="AH13" s="348">
        <f t="shared" si="10"/>
        <v>0</v>
      </c>
      <c r="AI13" s="359">
        <f t="array" ref="AI13">IFERROR(ROUND(SUM(XLOOKUP($A13,Personnel!$A:$A,Personnel!AT:AT)/Payroll!$D$6),4),"")</f>
        <v>0</v>
      </c>
      <c r="AJ13" s="359">
        <f t="array" ref="AJ13">IFERROR(ROUND(SUM(XLOOKUP($A13,Personnel!$A:$A,Personnel!AU:AU)/Payroll!$E$6),4),"")</f>
        <v>0</v>
      </c>
      <c r="AK13" s="359">
        <f t="array" ref="AK13">IFERROR(ROUND(SUM(XLOOKUP($A13,Personnel!$A:$A,Personnel!AV:AV)/Payroll!$F$6),4),"")</f>
        <v>0</v>
      </c>
      <c r="AL13" s="359">
        <f t="array" ref="AL13">IFERROR(ROUND(SUM(XLOOKUP($A13,Personnel!$A:$A,Personnel!AW:AW)/Payroll!$G$6),4),"")</f>
        <v>0</v>
      </c>
      <c r="AM13" s="359">
        <f t="array" ref="AM13">IFERROR(ROUND(SUM(XLOOKUP($A13,Personnel!$A:$A,Personnel!AX:AX)/Payroll!$H$6),4),"")</f>
        <v>0</v>
      </c>
      <c r="AN13" s="359">
        <f t="shared" si="11"/>
        <v>0</v>
      </c>
      <c r="AO13" s="340"/>
      <c r="AP13" s="424">
        <f t="shared" si="12"/>
        <v>0</v>
      </c>
      <c r="AQ13" s="423">
        <f t="array" ref="AQ13">IFERROR(XLOOKUP($A13,Personnel!$A:$A,Personnel!$BA:$BA),"")</f>
        <v>0</v>
      </c>
      <c r="AR13" s="359">
        <f t="shared" si="13"/>
        <v>0</v>
      </c>
      <c r="AS13" s="359">
        <f t="array" ref="AS13">IFERROR(ROUND(SUM(XLOOKUP($A13,Personnel!$A:$A,Personnel!BD:BD)/Payroll!$D$6),4),"")</f>
        <v>0</v>
      </c>
      <c r="AT13" s="359">
        <f t="array" ref="AT13">IFERROR(ROUND(SUM(XLOOKUP($A13,Personnel!$A:$A,Personnel!BE:BE)/Payroll!$E$6),4),"")</f>
        <v>0</v>
      </c>
      <c r="AU13" s="359">
        <f t="array" ref="AU13">IFERROR(ROUND(SUM(XLOOKUP($A13,Personnel!$A:$A,Personnel!BF:BF)/Payroll!$F$6),4),"")</f>
        <v>0</v>
      </c>
      <c r="AV13" s="359">
        <f t="array" ref="AV13">IFERROR(ROUND(SUM(XLOOKUP($A13,Personnel!$A:$A,Personnel!BG:BG)/Payroll!$G$6),4),"")</f>
        <v>0</v>
      </c>
      <c r="AW13" s="359">
        <f t="array" ref="AW13">IFERROR(ROUND(SUM(XLOOKUP($A13,Personnel!$A:$A,Personnel!BH:BH)/Payroll!$H$6),4),"")</f>
        <v>0</v>
      </c>
      <c r="AX13" s="359">
        <f t="shared" si="14"/>
        <v>0</v>
      </c>
      <c r="AY13" s="340"/>
      <c r="AZ13" s="425">
        <f t="shared" si="15"/>
        <v>0</v>
      </c>
    </row>
    <row r="14" ht="14.25" customHeight="1">
      <c r="A14" s="7" t="str">
        <f>Personnel!A13</f>
        <v>Filip Kurinec</v>
      </c>
      <c r="B14" s="7" t="str">
        <f t="array" ref="B14">IFERROR(XLOOKUP(A14,Personnel!$A:$A,Personnel!$B:$B),"")</f>
        <v/>
      </c>
      <c r="C14" s="423">
        <f t="array" ref="C14">IFERROR(ROUND(XLOOKUP($A14,Personnel!$A:$A,Personnel!$M:$M),6),"")</f>
        <v>37.5</v>
      </c>
      <c r="D14" s="359">
        <f t="shared" si="2"/>
        <v>7.4913</v>
      </c>
      <c r="E14" s="359">
        <f t="array" ref="E14">IFERROR(ROUND(SUM(XLOOKUP($A14,Personnel!$A:$A,Personnel!P:P)/Payroll!$D$6),4),"")</f>
        <v>0</v>
      </c>
      <c r="F14" s="359">
        <f t="array" ref="F14">IFERROR(ROUND(SUM(XLOOKUP($A14,Personnel!$A:$A,Personnel!Q:Q)/Payroll!$E$6),4),"")</f>
        <v>4</v>
      </c>
      <c r="G14" s="359">
        <f t="array" ref="G14">IFERROR(ROUND(SUM(XLOOKUP($A14,Personnel!$A:$A,Personnel!R:R)/Payroll!$F$6),4),"")</f>
        <v>26.0087</v>
      </c>
      <c r="H14" s="359">
        <f t="array" ref="H14">IFERROR(ROUND(SUM(XLOOKUP($A14,Personnel!$A:$A,Personnel!S:S)/Payroll!$G$6),4),"")</f>
        <v>0</v>
      </c>
      <c r="I14" s="359">
        <f t="array" ref="I14">IFERROR(ROUND(SUM(XLOOKUP($A14,Personnel!$A:$A,Personnel!T:T)/Payroll!$H$6),4),"")</f>
        <v>0</v>
      </c>
      <c r="J14" s="263">
        <f t="shared" si="3"/>
        <v>0</v>
      </c>
      <c r="K14" s="340"/>
      <c r="L14" s="419">
        <f>IFERROR(SUM(D14*$C$4)+sum(E14*$D$4)+sum(F14*$E$4)+sum(G14*$F$4)+sum(H14*$G$4)+sum(J14*$C$8)+sum(K14*$C$1)+sum(I14*$H$4),"")+L9</f>
        <v>541.354923</v>
      </c>
      <c r="M14" s="423">
        <f t="array" ref="M14">IFERROR(XLOOKUP($A14,Personnel!$A:$A,Personnel!$W:$W),"")+N8</f>
        <v>30.066666</v>
      </c>
      <c r="N14" s="359">
        <f t="shared" si="4"/>
        <v>0.006366</v>
      </c>
      <c r="O14" s="359">
        <f t="array" ref="O14">IFERROR(ROUND(SUM(XLOOKUP($A14,Personnel!$A:$A,Personnel!Z:Z)/Payroll!$D$6),4),"")</f>
        <v>0</v>
      </c>
      <c r="P14" s="359">
        <f t="array" ref="P14">IFERROR(ROUND(SUM(XLOOKUP($A14,Personnel!$A:$A,Personnel!AA:AA)/Payroll!$E$6),4),"")</f>
        <v>15.2481</v>
      </c>
      <c r="Q14" s="359">
        <f t="array" ref="Q14">IFERROR(ROUND(SUM(XLOOKUP($A14,Personnel!$A:$A,Personnel!AB:AB)/Payroll!$F$6),4),"")</f>
        <v>14.8122</v>
      </c>
      <c r="R14" s="359">
        <f t="array" ref="R14">IFERROR(ROUND(SUM(XLOOKUP($A14,Personnel!$A:$A,Personnel!AC:AC)/Payroll!$G$6),4),"")</f>
        <v>0</v>
      </c>
      <c r="S14" s="359">
        <f t="array" ref="S14">IFERROR(ROUND(SUM(XLOOKUP($A14,Personnel!$A:$A,Personnel!AD:AD)/Payroll!$H$6),4),"")</f>
        <v>0</v>
      </c>
      <c r="T14" s="263">
        <f t="shared" si="5"/>
        <v>0</v>
      </c>
      <c r="U14" s="340"/>
      <c r="V14" s="424">
        <f t="shared" si="6"/>
        <v>435.7373119</v>
      </c>
      <c r="W14" s="423">
        <f t="array" ref="W14">IFERROR(XLOOKUP($A14,Personnel!$A:$A,Personnel!$AG:$AG),"")</f>
        <v>0</v>
      </c>
      <c r="X14" s="359">
        <f t="shared" si="7"/>
        <v>0</v>
      </c>
      <c r="Y14" s="359">
        <f t="array" ref="Y14">IFERROR(ROUND(SUM(XLOOKUP($A14,Personnel!$A:$A,Personnel!AJ:AJ)/Payroll!$D$6),6),"")</f>
        <v>0</v>
      </c>
      <c r="Z14" s="359">
        <f t="array" ref="Z14">IFERROR(ROUND(SUM(XLOOKUP($A14,Personnel!$A:$A,Personnel!AK:AK)/Payroll!$E$6),6),"")</f>
        <v>0</v>
      </c>
      <c r="AA14" s="359">
        <f t="array" ref="AA14">IFERROR(ROUND(SUM(XLOOKUP($A14,Personnel!$A:$A,Personnel!AL:AL)/Payroll!$F$6),6),"")</f>
        <v>0</v>
      </c>
      <c r="AB14" s="359">
        <f t="array" ref="AB14">IFERROR(ROUND(SUM(XLOOKUP($A14,Personnel!$A:$A,Personnel!AM:AM)/Payroll!$G$6),6),"")</f>
        <v>0</v>
      </c>
      <c r="AC14" s="359">
        <f t="array" ref="AC14">IFERROR(ROUND(SUM(XLOOKUP($A14,Personnel!$A:$A,Personnel!AN:AN)/Payroll!$H$6),6),"")</f>
        <v>0</v>
      </c>
      <c r="AD14" s="263">
        <f t="shared" si="8"/>
        <v>0</v>
      </c>
      <c r="AE14" s="340"/>
      <c r="AF14" s="425">
        <f t="shared" si="9"/>
        <v>0</v>
      </c>
      <c r="AG14" s="359">
        <f t="array" ref="AG14">IFERROR(XLOOKUP($A14,Personnel!$A:$A,Personnel!$AQ:$AQ),"")</f>
        <v>0</v>
      </c>
      <c r="AH14" s="348">
        <f t="shared" si="10"/>
        <v>0</v>
      </c>
      <c r="AI14" s="359">
        <f t="array" ref="AI14">IFERROR(ROUND(SUM(XLOOKUP($A14,Personnel!$A:$A,Personnel!AT:AT)/Payroll!$D$6),4),"")</f>
        <v>0</v>
      </c>
      <c r="AJ14" s="359">
        <f t="array" ref="AJ14">IFERROR(ROUND(SUM(XLOOKUP($A14,Personnel!$A:$A,Personnel!AU:AU)/Payroll!$E$6),4),"")</f>
        <v>0</v>
      </c>
      <c r="AK14" s="359">
        <f t="array" ref="AK14">IFERROR(ROUND(SUM(XLOOKUP($A14,Personnel!$A:$A,Personnel!AV:AV)/Payroll!$F$6),4),"")</f>
        <v>0</v>
      </c>
      <c r="AL14" s="359">
        <f t="array" ref="AL14">IFERROR(ROUND(SUM(XLOOKUP($A14,Personnel!$A:$A,Personnel!AW:AW)/Payroll!$G$6),4),"")</f>
        <v>0</v>
      </c>
      <c r="AM14" s="359">
        <f t="array" ref="AM14">IFERROR(ROUND(SUM(XLOOKUP($A14,Personnel!$A:$A,Personnel!AX:AX)/Payroll!$H$6),4),"")</f>
        <v>0</v>
      </c>
      <c r="AN14" s="359">
        <f t="shared" si="11"/>
        <v>0</v>
      </c>
      <c r="AO14" s="340"/>
      <c r="AP14" s="424">
        <f t="shared" si="12"/>
        <v>0</v>
      </c>
      <c r="AQ14" s="423">
        <f t="array" ref="AQ14">IFERROR(XLOOKUP($A14,Personnel!$A:$A,Personnel!$BA:$BA),"")</f>
        <v>0</v>
      </c>
      <c r="AR14" s="359">
        <f t="shared" si="13"/>
        <v>0</v>
      </c>
      <c r="AS14" s="359">
        <f t="array" ref="AS14">IFERROR(ROUND(SUM(XLOOKUP($A14,Personnel!$A:$A,Personnel!BD:BD)/Payroll!$D$6),4),"")</f>
        <v>0</v>
      </c>
      <c r="AT14" s="359">
        <f t="array" ref="AT14">IFERROR(ROUND(SUM(XLOOKUP($A14,Personnel!$A:$A,Personnel!BE:BE)/Payroll!$E$6),4),"")</f>
        <v>0</v>
      </c>
      <c r="AU14" s="359">
        <f t="array" ref="AU14">IFERROR(ROUND(SUM(XLOOKUP($A14,Personnel!$A:$A,Personnel!BF:BF)/Payroll!$F$6),4),"")</f>
        <v>0</v>
      </c>
      <c r="AV14" s="359">
        <f t="array" ref="AV14">IFERROR(ROUND(SUM(XLOOKUP($A14,Personnel!$A:$A,Personnel!BG:BG)/Payroll!$G$6),4),"")</f>
        <v>0</v>
      </c>
      <c r="AW14" s="359">
        <f t="array" ref="AW14">IFERROR(ROUND(SUM(XLOOKUP($A14,Personnel!$A:$A,Personnel!BH:BH)/Payroll!$H$6),4),"")</f>
        <v>0</v>
      </c>
      <c r="AX14" s="263">
        <f t="shared" si="14"/>
        <v>0</v>
      </c>
      <c r="AY14" s="340"/>
      <c r="AZ14" s="425">
        <f t="shared" si="15"/>
        <v>0</v>
      </c>
    </row>
    <row r="15" ht="14.25" customHeight="1">
      <c r="A15" s="7" t="str">
        <f>Personnel!A14</f>
        <v>Georgeta Videanu</v>
      </c>
      <c r="B15" s="7" t="str">
        <f t="array" ref="B15">IFERROR(XLOOKUP(A15,Personnel!$A:$A,Personnel!$B:$B),"")</f>
        <v/>
      </c>
      <c r="C15" s="423">
        <f t="array" ref="C15">IFERROR(ROUND(XLOOKUP($A15,Personnel!$A:$A,Personnel!$M:$M),6),"")</f>
        <v>37.5</v>
      </c>
      <c r="D15" s="359">
        <f t="shared" si="2"/>
        <v>25.302</v>
      </c>
      <c r="E15" s="359">
        <f t="array" ref="E15">IFERROR(ROUND(SUM(XLOOKUP($A15,Personnel!$A:$A,Personnel!P:P)/Payroll!$D$6),4),"")</f>
        <v>7.6897</v>
      </c>
      <c r="F15" s="359">
        <f t="array" ref="F15">IFERROR(ROUND(SUM(XLOOKUP($A15,Personnel!$A:$A,Personnel!Q:Q)/Payroll!$E$6),4),"")</f>
        <v>3.5039</v>
      </c>
      <c r="G15" s="359">
        <f t="array" ref="G15">IFERROR(ROUND(SUM(XLOOKUP($A15,Personnel!$A:$A,Personnel!R:R)/Payroll!$F$6),4),"")</f>
        <v>1.0044</v>
      </c>
      <c r="H15" s="359">
        <f t="array" ref="H15">IFERROR(ROUND(SUM(XLOOKUP($A15,Personnel!$A:$A,Personnel!S:S)/Payroll!$G$6),4),"")</f>
        <v>0</v>
      </c>
      <c r="I15" s="359">
        <f t="array" ref="I15">IFERROR(ROUND(SUM(XLOOKUP($A15,Personnel!$A:$A,Personnel!T:T)/Payroll!$H$6),4),"")</f>
        <v>0</v>
      </c>
      <c r="J15" s="263">
        <f t="shared" si="3"/>
        <v>0</v>
      </c>
      <c r="K15" s="340"/>
      <c r="L15" s="419">
        <f t="shared" ref="L15:L24" si="16">IFERROR(SUM(D15*$C$4)+sum(E15*$D$4)+sum(F15*$E$4)+sum(G15*$F$4)+sum(H15*$G$4)+sum(J15*$C$8)+sum(K15*$C$1)+sum(I15*$H$4),"")</f>
        <v>485.67512</v>
      </c>
      <c r="M15" s="423">
        <f t="array" ref="M15">IFERROR(XLOOKUP($A15,Personnel!$A:$A,Personnel!$W:$W),"")</f>
        <v>29.983334</v>
      </c>
      <c r="N15" s="359">
        <f t="shared" si="4"/>
        <v>26.512134</v>
      </c>
      <c r="O15" s="359">
        <f t="array" ref="O15">IFERROR(ROUND(SUM(XLOOKUP($A15,Personnel!$A:$A,Personnel!Z:Z)/Payroll!$D$6),4),"")</f>
        <v>0</v>
      </c>
      <c r="P15" s="359">
        <f t="array" ref="P15">IFERROR(ROUND(SUM(XLOOKUP($A15,Personnel!$A:$A,Personnel!AA:AA)/Payroll!$E$6),4),"")</f>
        <v>2.969</v>
      </c>
      <c r="Q15" s="359">
        <f t="array" ref="Q15">IFERROR(ROUND(SUM(XLOOKUP($A15,Personnel!$A:$A,Personnel!AB:AB)/Payroll!$F$6),4),"")</f>
        <v>0.5022</v>
      </c>
      <c r="R15" s="359">
        <f t="array" ref="R15">IFERROR(ROUND(SUM(XLOOKUP($A15,Personnel!$A:$A,Personnel!AC:AC)/Payroll!$G$6),4),"")</f>
        <v>0</v>
      </c>
      <c r="S15" s="359">
        <f t="array" ref="S15">IFERROR(ROUND(SUM(XLOOKUP($A15,Personnel!$A:$A,Personnel!AD:AD)/Payroll!$H$6),4),"")</f>
        <v>0</v>
      </c>
      <c r="T15" s="263">
        <f t="shared" si="5"/>
        <v>0</v>
      </c>
      <c r="U15" s="340"/>
      <c r="V15" s="424">
        <f t="shared" si="6"/>
        <v>386.0682231</v>
      </c>
      <c r="W15" s="423">
        <f t="array" ref="W15">IFERROR(XLOOKUP($A15,Personnel!$A:$A,Personnel!$AG:$AG),"")</f>
        <v>0</v>
      </c>
      <c r="X15" s="359">
        <f t="shared" si="7"/>
        <v>0</v>
      </c>
      <c r="Y15" s="359">
        <f t="array" ref="Y15">IFERROR(ROUND(SUM(XLOOKUP($A15,Personnel!$A:$A,Personnel!AJ:AJ)/Payroll!$D$6),6),"")</f>
        <v>0</v>
      </c>
      <c r="Z15" s="359">
        <f t="array" ref="Z15">IFERROR(ROUND(SUM(XLOOKUP($A15,Personnel!$A:$A,Personnel!AK:AK)/Payroll!$E$6),6),"")</f>
        <v>0</v>
      </c>
      <c r="AA15" s="359">
        <f t="array" ref="AA15">IFERROR(ROUND(SUM(XLOOKUP($A15,Personnel!$A:$A,Personnel!AL:AL)/Payroll!$F$6),6),"")</f>
        <v>0</v>
      </c>
      <c r="AB15" s="359">
        <f t="array" ref="AB15">IFERROR(ROUND(SUM(XLOOKUP($A15,Personnel!$A:$A,Personnel!AM:AM)/Payroll!$G$6),6),"")</f>
        <v>0</v>
      </c>
      <c r="AC15" s="359">
        <f t="array" ref="AC15">IFERROR(ROUND(SUM(XLOOKUP($A15,Personnel!$A:$A,Personnel!AN:AN)/Payroll!$H$6),6),"")</f>
        <v>0</v>
      </c>
      <c r="AD15" s="263">
        <f t="shared" si="8"/>
        <v>0</v>
      </c>
      <c r="AE15" s="340"/>
      <c r="AF15" s="425">
        <f t="shared" si="9"/>
        <v>0</v>
      </c>
      <c r="AG15" s="359">
        <f t="array" ref="AG15">IFERROR(XLOOKUP($A15,Personnel!$A:$A,Personnel!$AQ:$AQ),"")</f>
        <v>0</v>
      </c>
      <c r="AH15" s="348">
        <f t="shared" si="10"/>
        <v>0</v>
      </c>
      <c r="AI15" s="359">
        <f t="array" ref="AI15">IFERROR(ROUND(SUM(XLOOKUP($A15,Personnel!$A:$A,Personnel!AT:AT)/Payroll!$D$6),4),"")</f>
        <v>0</v>
      </c>
      <c r="AJ15" s="359">
        <f t="array" ref="AJ15">IFERROR(ROUND(SUM(XLOOKUP($A15,Personnel!$A:$A,Personnel!AU:AU)/Payroll!$E$6),4),"")</f>
        <v>0</v>
      </c>
      <c r="AK15" s="359">
        <f t="array" ref="AK15">IFERROR(ROUND(SUM(XLOOKUP($A15,Personnel!$A:$A,Personnel!AV:AV)/Payroll!$F$6),4),"")</f>
        <v>0</v>
      </c>
      <c r="AL15" s="359">
        <f t="array" ref="AL15">IFERROR(ROUND(SUM(XLOOKUP($A15,Personnel!$A:$A,Personnel!AW:AW)/Payroll!$G$6),4),"")</f>
        <v>0</v>
      </c>
      <c r="AM15" s="359">
        <f t="array" ref="AM15">IFERROR(ROUND(SUM(XLOOKUP($A15,Personnel!$A:$A,Personnel!AX:AX)/Payroll!$H$6),4),"")</f>
        <v>0</v>
      </c>
      <c r="AN15" s="359">
        <f t="shared" si="11"/>
        <v>0</v>
      </c>
      <c r="AO15" s="340"/>
      <c r="AP15" s="424">
        <f t="shared" si="12"/>
        <v>0</v>
      </c>
      <c r="AQ15" s="423">
        <f t="array" ref="AQ15">IFERROR(XLOOKUP($A15,Personnel!$A:$A,Personnel!$BA:$BA),"")</f>
        <v>0</v>
      </c>
      <c r="AR15" s="359">
        <f t="shared" si="13"/>
        <v>0</v>
      </c>
      <c r="AS15" s="359">
        <f t="array" ref="AS15">IFERROR(ROUND(SUM(XLOOKUP($A15,Personnel!$A:$A,Personnel!BD:BD)/Payroll!$D$6),4),"")</f>
        <v>0</v>
      </c>
      <c r="AT15" s="359">
        <f t="array" ref="AT15">IFERROR(ROUND(SUM(XLOOKUP($A15,Personnel!$A:$A,Personnel!BE:BE)/Payroll!$E$6),4),"")</f>
        <v>0</v>
      </c>
      <c r="AU15" s="359">
        <f t="array" ref="AU15">IFERROR(ROUND(SUM(XLOOKUP($A15,Personnel!$A:$A,Personnel!BF:BF)/Payroll!$F$6),4),"")</f>
        <v>0</v>
      </c>
      <c r="AV15" s="359">
        <f t="array" ref="AV15">IFERROR(ROUND(SUM(XLOOKUP($A15,Personnel!$A:$A,Personnel!BG:BG)/Payroll!$G$6),4),"")</f>
        <v>0</v>
      </c>
      <c r="AW15" s="359">
        <f t="array" ref="AW15">IFERROR(ROUND(SUM(XLOOKUP($A15,Personnel!$A:$A,Personnel!BH:BH)/Payroll!$H$6),4),"")</f>
        <v>0</v>
      </c>
      <c r="AX15" s="263">
        <f t="shared" si="14"/>
        <v>0</v>
      </c>
      <c r="AY15" s="340"/>
      <c r="AZ15" s="425">
        <f t="shared" si="15"/>
        <v>0</v>
      </c>
    </row>
    <row r="16" ht="14.25" customHeight="1">
      <c r="A16" s="7" t="str">
        <f>Personnel!A15</f>
        <v>Gheorghe Hutu</v>
      </c>
      <c r="B16" s="2"/>
      <c r="C16" s="423">
        <f t="array" ref="C16">IFERROR(ROUND(XLOOKUP($A16,Personnel!$A:$A,Personnel!$M:$M),6),"")</f>
        <v>37.5</v>
      </c>
      <c r="D16" s="359">
        <f t="shared" si="2"/>
        <v>34.9978</v>
      </c>
      <c r="E16" s="359">
        <f t="array" ref="E16">IFERROR(ROUND(SUM(XLOOKUP($A16,Personnel!$A:$A,Personnel!P:P)/Payroll!$D$6),4),"")</f>
        <v>0</v>
      </c>
      <c r="F16" s="359">
        <f t="array" ref="F16">IFERROR(ROUND(SUM(XLOOKUP($A16,Personnel!$A:$A,Personnel!Q:Q)/Payroll!$E$6),4),"")</f>
        <v>0</v>
      </c>
      <c r="G16" s="359">
        <f t="array" ref="G16">IFERROR(ROUND(SUM(XLOOKUP($A16,Personnel!$A:$A,Personnel!R:R)/Payroll!$F$6),4),"")</f>
        <v>2.5022</v>
      </c>
      <c r="H16" s="359">
        <f t="array" ref="H16">IFERROR(ROUND(SUM(XLOOKUP($A16,Personnel!$A:$A,Personnel!S:S)/Payroll!$G$6),4),"")</f>
        <v>0</v>
      </c>
      <c r="I16" s="359">
        <f t="array" ref="I16">IFERROR(ROUND(SUM(XLOOKUP($A16,Personnel!$A:$A,Personnel!T:T)/Payroll!$H$6),4),"")</f>
        <v>0</v>
      </c>
      <c r="J16" s="359">
        <f t="shared" si="3"/>
        <v>0</v>
      </c>
      <c r="K16" s="340"/>
      <c r="L16" s="419">
        <f t="shared" si="16"/>
        <v>482.355038</v>
      </c>
      <c r="M16" s="423">
        <f t="array" ref="M16">IFERROR(XLOOKUP($A16,Personnel!$A:$A,Personnel!$W:$W),"")</f>
        <v>29.950001</v>
      </c>
      <c r="N16" s="359">
        <f t="shared" si="4"/>
        <v>20.964201</v>
      </c>
      <c r="O16" s="359">
        <f t="array" ref="O16">IFERROR(ROUND(SUM(XLOOKUP($A16,Personnel!$A:$A,Personnel!Z:Z)/Payroll!$D$6),4),"")</f>
        <v>2.4828</v>
      </c>
      <c r="P16" s="359">
        <f t="array" ref="P16">IFERROR(ROUND(SUM(XLOOKUP($A16,Personnel!$A:$A,Personnel!AA:AA)/Payroll!$E$6),4),"")</f>
        <v>5.7519</v>
      </c>
      <c r="Q16" s="359">
        <f t="array" ref="Q16">IFERROR(ROUND(SUM(XLOOKUP($A16,Personnel!$A:$A,Personnel!AB:AB)/Payroll!$F$6),4),"")</f>
        <v>0.7511</v>
      </c>
      <c r="R16" s="359">
        <f t="array" ref="R16">IFERROR(ROUND(SUM(XLOOKUP($A16,Personnel!$A:$A,Personnel!AC:AC)/Payroll!$G$6),4),"")</f>
        <v>0</v>
      </c>
      <c r="S16" s="359">
        <f t="array" ref="S16">IFERROR(ROUND(SUM(XLOOKUP($A16,Personnel!$A:$A,Personnel!AD:AD)/Payroll!$H$6),4),"")</f>
        <v>0</v>
      </c>
      <c r="T16" s="359">
        <f t="shared" si="5"/>
        <v>0</v>
      </c>
      <c r="U16" s="340"/>
      <c r="V16" s="424">
        <f t="shared" si="6"/>
        <v>390.5244947</v>
      </c>
      <c r="W16" s="423">
        <f t="array" ref="W16">IFERROR(XLOOKUP($A16,Personnel!$A:$A,Personnel!$AG:$AG),"")</f>
        <v>0</v>
      </c>
      <c r="X16" s="359">
        <f t="shared" si="7"/>
        <v>0</v>
      </c>
      <c r="Y16" s="359">
        <f t="array" ref="Y16">IFERROR(ROUND(SUM(XLOOKUP($A16,Personnel!$A:$A,Personnel!AJ:AJ)/Payroll!$D$6),6),"")</f>
        <v>0</v>
      </c>
      <c r="Z16" s="359">
        <f t="array" ref="Z16">IFERROR(ROUND(SUM(XLOOKUP($A16,Personnel!$A:$A,Personnel!AK:AK)/Payroll!$E$6),6),"")</f>
        <v>0</v>
      </c>
      <c r="AA16" s="359">
        <f t="array" ref="AA16">IFERROR(ROUND(SUM(XLOOKUP($A16,Personnel!$A:$A,Personnel!AL:AL)/Payroll!$F$6),6),"")</f>
        <v>0</v>
      </c>
      <c r="AB16" s="359">
        <f t="array" ref="AB16">IFERROR(ROUND(SUM(XLOOKUP($A16,Personnel!$A:$A,Personnel!AM:AM)/Payroll!$G$6),6),"")</f>
        <v>0</v>
      </c>
      <c r="AC16" s="359">
        <f t="array" ref="AC16">IFERROR(ROUND(SUM(XLOOKUP($A16,Personnel!$A:$A,Personnel!AN:AN)/Payroll!$H$6),6),"")</f>
        <v>0</v>
      </c>
      <c r="AD16" s="359">
        <f t="shared" si="8"/>
        <v>0</v>
      </c>
      <c r="AE16" s="340"/>
      <c r="AF16" s="425">
        <f t="shared" si="9"/>
        <v>0</v>
      </c>
      <c r="AG16" s="359">
        <f t="array" ref="AG16">IFERROR(XLOOKUP($A16,Personnel!$A:$A,Personnel!$AQ:$AQ),"")</f>
        <v>0</v>
      </c>
      <c r="AH16" s="348">
        <f t="shared" si="10"/>
        <v>0</v>
      </c>
      <c r="AI16" s="359">
        <f t="array" ref="AI16">IFERROR(ROUND(SUM(XLOOKUP($A16,Personnel!$A:$A,Personnel!AT:AT)/Payroll!$D$6),4),"")</f>
        <v>0</v>
      </c>
      <c r="AJ16" s="359">
        <f t="array" ref="AJ16">IFERROR(ROUND(SUM(XLOOKUP($A16,Personnel!$A:$A,Personnel!AU:AU)/Payroll!$E$6),4),"")</f>
        <v>0</v>
      </c>
      <c r="AK16" s="359">
        <f t="array" ref="AK16">IFERROR(ROUND(SUM(XLOOKUP($A16,Personnel!$A:$A,Personnel!AV:AV)/Payroll!$F$6),4),"")</f>
        <v>0</v>
      </c>
      <c r="AL16" s="359">
        <f t="array" ref="AL16">IFERROR(ROUND(SUM(XLOOKUP($A16,Personnel!$A:$A,Personnel!AW:AW)/Payroll!$G$6),4),"")</f>
        <v>0</v>
      </c>
      <c r="AM16" s="359">
        <f t="array" ref="AM16">IFERROR(ROUND(SUM(XLOOKUP($A16,Personnel!$A:$A,Personnel!AX:AX)/Payroll!$H$6),4),"")</f>
        <v>0</v>
      </c>
      <c r="AN16" s="359">
        <f>IF($B16="Yes",AG16,0)+AH8</f>
        <v>0</v>
      </c>
      <c r="AO16" s="340"/>
      <c r="AP16" s="424">
        <f t="shared" si="12"/>
        <v>0</v>
      </c>
      <c r="AQ16" s="423">
        <f t="array" ref="AQ16">IFERROR(XLOOKUP($A16,Personnel!$A:$A,Personnel!$BA:$BA),"")</f>
        <v>0</v>
      </c>
      <c r="AR16" s="359">
        <f t="shared" si="13"/>
        <v>0</v>
      </c>
      <c r="AS16" s="359">
        <f t="array" ref="AS16">IFERROR(ROUND(SUM(XLOOKUP($A16,Personnel!$A:$A,Personnel!BD:BD)/Payroll!$D$6),4),"")</f>
        <v>0</v>
      </c>
      <c r="AT16" s="359">
        <f t="array" ref="AT16">IFERROR(ROUND(SUM(XLOOKUP($A16,Personnel!$A:$A,Personnel!BE:BE)/Payroll!$E$6),4),"")</f>
        <v>0</v>
      </c>
      <c r="AU16" s="359">
        <f t="array" ref="AU16">IFERROR(ROUND(SUM(XLOOKUP($A16,Personnel!$A:$A,Personnel!BF:BF)/Payroll!$F$6),4),"")</f>
        <v>0</v>
      </c>
      <c r="AV16" s="359">
        <f t="array" ref="AV16">IFERROR(ROUND(SUM(XLOOKUP($A16,Personnel!$A:$A,Personnel!BG:BG)/Payroll!$G$6),4),"")</f>
        <v>0</v>
      </c>
      <c r="AW16" s="359">
        <f t="array" ref="AW16">IFERROR(ROUND(SUM(XLOOKUP($A16,Personnel!$A:$A,Personnel!BH:BH)/Payroll!$H$6),4),"")</f>
        <v>0</v>
      </c>
      <c r="AX16" s="359">
        <f t="shared" si="14"/>
        <v>0</v>
      </c>
      <c r="AY16" s="340"/>
      <c r="AZ16" s="425">
        <f t="shared" si="15"/>
        <v>0</v>
      </c>
    </row>
    <row r="17" ht="14.25" customHeight="1">
      <c r="A17" s="7"/>
      <c r="B17" s="2"/>
      <c r="C17" s="423" t="str">
        <f t="array" ref="C17">IFERROR(ROUND(XLOOKUP($A17,Personnel!$A:$A,Personnel!$M:$M),6),"")</f>
        <v/>
      </c>
      <c r="D17" s="359">
        <f t="shared" si="2"/>
        <v>0</v>
      </c>
      <c r="E17" s="359" t="str">
        <f t="array" ref="E17">IFERROR(ROUND(SUM(XLOOKUP($A17,Personnel!$A:$A,Personnel!P:P)/Payroll!$D$6),4),"")</f>
        <v/>
      </c>
      <c r="F17" s="359" t="str">
        <f t="array" ref="F17">IFERROR(ROUND(SUM(XLOOKUP($A17,Personnel!$A:$A,Personnel!Q:Q)/Payroll!$E$6),4),"")</f>
        <v/>
      </c>
      <c r="G17" s="359" t="str">
        <f t="array" ref="G17">IFERROR(ROUND(SUM(XLOOKUP($A17,Personnel!$A:$A,Personnel!R:R)/Payroll!$F$6),4),"")</f>
        <v/>
      </c>
      <c r="H17" s="359" t="str">
        <f t="array" ref="H17">IFERROR(ROUND(SUM(XLOOKUP($A17,Personnel!$A:$A,Personnel!S:S)/Payroll!$G$6),4),"")</f>
        <v/>
      </c>
      <c r="I17" s="359" t="str">
        <f t="array" ref="I17">IFERROR(ROUND(SUM(XLOOKUP($A17,Personnel!$A:$A,Personnel!T:T)/Payroll!$H$6),4),"")</f>
        <v/>
      </c>
      <c r="J17" s="359">
        <f t="shared" si="3"/>
        <v>0</v>
      </c>
      <c r="K17" s="340"/>
      <c r="L17" s="424">
        <f t="shared" si="16"/>
        <v>0</v>
      </c>
      <c r="M17" s="423" t="str">
        <f t="array" ref="M17">IFERROR(XLOOKUP($A17,Personnel!$A:$A,Personnel!$W:$W),"")</f>
        <v/>
      </c>
      <c r="N17" s="359">
        <f t="shared" si="4"/>
        <v>0</v>
      </c>
      <c r="O17" s="359" t="str">
        <f t="array" ref="O17">IFERROR(ROUND(SUM(XLOOKUP($A17,Personnel!$A:$A,Personnel!Z:Z)/Payroll!$D$6),4),"")</f>
        <v/>
      </c>
      <c r="P17" s="359" t="str">
        <f t="array" ref="P17">IFERROR(ROUND(SUM(XLOOKUP($A17,Personnel!$A:$A,Personnel!AA:AA)/Payroll!$E$6),4),"")</f>
        <v/>
      </c>
      <c r="Q17" s="359" t="str">
        <f t="array" ref="Q17">IFERROR(ROUND(SUM(XLOOKUP($A17,Personnel!$A:$A,Personnel!AB:AB)/Payroll!$F$6),4),"")</f>
        <v/>
      </c>
      <c r="R17" s="359" t="str">
        <f t="array" ref="R17">IFERROR(ROUND(SUM(XLOOKUP($A17,Personnel!$A:$A,Personnel!AC:AC)/Payroll!$G$6),4),"")</f>
        <v/>
      </c>
      <c r="S17" s="359" t="str">
        <f t="array" ref="S17">IFERROR(ROUND(SUM(XLOOKUP($A17,Personnel!$A:$A,Personnel!AD:AD)/Payroll!$H$6),4),"")</f>
        <v/>
      </c>
      <c r="T17" s="359">
        <f t="shared" si="5"/>
        <v>0</v>
      </c>
      <c r="U17" s="340"/>
      <c r="V17" s="424">
        <f t="shared" si="6"/>
        <v>0</v>
      </c>
      <c r="W17" s="423" t="str">
        <f t="array" ref="W17">IFERROR(XLOOKUP($A17,Personnel!$A:$A,Personnel!$AG:$AG),"")</f>
        <v/>
      </c>
      <c r="X17" s="359">
        <f t="shared" si="7"/>
        <v>0</v>
      </c>
      <c r="Y17" s="359" t="str">
        <f t="array" ref="Y17">IFERROR(ROUND(SUM(XLOOKUP($A17,Personnel!$A:$A,Personnel!AJ:AJ)/Payroll!$D$6),6),"")</f>
        <v/>
      </c>
      <c r="Z17" s="359" t="str">
        <f t="array" ref="Z17">IFERROR(ROUND(SUM(XLOOKUP($A17,Personnel!$A:$A,Personnel!AK:AK)/Payroll!$E$6),6),"")</f>
        <v/>
      </c>
      <c r="AA17" s="359" t="str">
        <f t="array" ref="AA17">IFERROR(ROUND(SUM(XLOOKUP($A17,Personnel!$A:$A,Personnel!AL:AL)/Payroll!$F$6),6),"")</f>
        <v/>
      </c>
      <c r="AB17" s="359" t="str">
        <f t="array" ref="AB17">IFERROR(ROUND(SUM(XLOOKUP($A17,Personnel!$A:$A,Personnel!AM:AM)/Payroll!$G$6),6),"")</f>
        <v/>
      </c>
      <c r="AC17" s="359" t="str">
        <f t="array" ref="AC17">IFERROR(ROUND(SUM(XLOOKUP($A17,Personnel!$A:$A,Personnel!AN:AN)/Payroll!$H$6),6),"")</f>
        <v/>
      </c>
      <c r="AD17" s="359">
        <f t="shared" si="8"/>
        <v>0</v>
      </c>
      <c r="AE17" s="340"/>
      <c r="AF17" s="425">
        <f t="shared" si="9"/>
        <v>0</v>
      </c>
      <c r="AG17" s="359" t="str">
        <f t="array" ref="AG17">IFERROR(XLOOKUP($A17,Personnel!$A:$A,Personnel!$AQ:$AQ),"")</f>
        <v/>
      </c>
      <c r="AH17" s="348">
        <f t="shared" si="10"/>
        <v>0</v>
      </c>
      <c r="AI17" s="359" t="str">
        <f t="array" ref="AI17">IFERROR(ROUND(SUM(XLOOKUP($A17,Personnel!$A:$A,Personnel!AT:AT)/Payroll!$D$6),4),"")</f>
        <v/>
      </c>
      <c r="AJ17" s="359" t="str">
        <f t="array" ref="AJ17">IFERROR(ROUND(SUM(XLOOKUP($A17,Personnel!$A:$A,Personnel!AU:AU)/Payroll!$E$6),4),"")</f>
        <v/>
      </c>
      <c r="AK17" s="359" t="str">
        <f t="array" ref="AK17">IFERROR(ROUND(SUM(XLOOKUP($A17,Personnel!$A:$A,Personnel!AV:AV)/Payroll!$F$6),4),"")</f>
        <v/>
      </c>
      <c r="AL17" s="359" t="str">
        <f t="array" ref="AL17">IFERROR(ROUND(SUM(XLOOKUP($A17,Personnel!$A:$A,Personnel!AW:AW)/Payroll!$G$6),4),"")</f>
        <v/>
      </c>
      <c r="AM17" s="359" t="str">
        <f t="array" ref="AM17">IFERROR(ROUND(SUM(XLOOKUP($A17,Personnel!$A:$A,Personnel!AX:AX)/Payroll!$H$6),4),"")</f>
        <v/>
      </c>
      <c r="AN17" s="359">
        <f t="shared" ref="AN17:AN20" si="17">IF($B17="Yes",AG17,0)</f>
        <v>0</v>
      </c>
      <c r="AO17" s="340"/>
      <c r="AP17" s="424">
        <f t="shared" si="12"/>
        <v>0</v>
      </c>
      <c r="AQ17" s="423" t="str">
        <f t="array" ref="AQ17">IFERROR(XLOOKUP($A17,Personnel!$A:$A,Personnel!$BA:$BA),"")</f>
        <v/>
      </c>
      <c r="AR17" s="359">
        <f t="shared" si="13"/>
        <v>0</v>
      </c>
      <c r="AS17" s="359" t="str">
        <f t="array" ref="AS17">IFERROR(ROUND(SUM(XLOOKUP($A17,Personnel!$A:$A,Personnel!BD:BD)/Payroll!$D$6),4),"")</f>
        <v/>
      </c>
      <c r="AT17" s="359" t="str">
        <f t="array" ref="AT17">IFERROR(ROUND(SUM(XLOOKUP($A17,Personnel!$A:$A,Personnel!BE:BE)/Payroll!$E$6),4),"")</f>
        <v/>
      </c>
      <c r="AU17" s="359" t="str">
        <f t="array" ref="AU17">IFERROR(ROUND(SUM(XLOOKUP($A17,Personnel!$A:$A,Personnel!BF:BF)/Payroll!$F$6),4),"")</f>
        <v/>
      </c>
      <c r="AV17" s="359" t="str">
        <f t="array" ref="AV17">IFERROR(ROUND(SUM(XLOOKUP($A17,Personnel!$A:$A,Personnel!BG:BG)/Payroll!$G$6),4),"")</f>
        <v/>
      </c>
      <c r="AW17" s="359" t="str">
        <f t="array" ref="AW17">IFERROR(ROUND(SUM(XLOOKUP($A17,Personnel!$A:$A,Personnel!BH:BH)/Payroll!$H$6),4),"")</f>
        <v/>
      </c>
      <c r="AX17" s="359">
        <f t="shared" si="14"/>
        <v>0</v>
      </c>
      <c r="AY17" s="340"/>
      <c r="AZ17" s="425">
        <f t="shared" si="15"/>
        <v>0</v>
      </c>
    </row>
    <row r="18" ht="14.25" customHeight="1">
      <c r="A18" s="7" t="str">
        <f>Personnel!A17</f>
        <v>Izabela Walicht</v>
      </c>
      <c r="B18" s="7" t="str">
        <f t="array" ref="B18">IFERROR(XLOOKUP(A18,Personnel!$A:$A,Personnel!$B:$B),"")</f>
        <v/>
      </c>
      <c r="C18" s="423">
        <f t="array" ref="C18">IFERROR(ROUND(XLOOKUP($A18,Personnel!$A:$A,Personnel!$M:$M),6),"")</f>
        <v>37.500002</v>
      </c>
      <c r="D18" s="359">
        <f t="shared" si="2"/>
        <v>20.658702</v>
      </c>
      <c r="E18" s="359">
        <f t="array" ref="E18">IFERROR(ROUND(SUM(XLOOKUP($A18,Personnel!$A:$A,Personnel!P:P)/Payroll!$D$6),4),"")</f>
        <v>0</v>
      </c>
      <c r="F18" s="359">
        <f t="array" ref="F18">IFERROR(ROUND(SUM(XLOOKUP($A18,Personnel!$A:$A,Personnel!Q:Q)/Payroll!$E$6),4),"")</f>
        <v>2</v>
      </c>
      <c r="G18" s="359">
        <f t="array" ref="G18">IFERROR(ROUND(SUM(XLOOKUP($A18,Personnel!$A:$A,Personnel!R:R)/Payroll!$F$6),4),"")</f>
        <v>5.0786</v>
      </c>
      <c r="H18" s="359">
        <f t="array" ref="H18">IFERROR(ROUND(SUM(XLOOKUP($A18,Personnel!$A:$A,Personnel!S:S)/Payroll!$G$6),4),"")</f>
        <v>9.7627</v>
      </c>
      <c r="I18" s="359">
        <f t="array" ref="I18">IFERROR(ROUND(SUM(XLOOKUP($A18,Personnel!$A:$A,Personnel!T:T)/Payroll!$H$6),4),"")</f>
        <v>0</v>
      </c>
      <c r="J18" s="359">
        <f t="shared" si="3"/>
        <v>0</v>
      </c>
      <c r="K18" s="340"/>
      <c r="L18" s="419">
        <f t="shared" si="16"/>
        <v>496.5950124</v>
      </c>
      <c r="M18" s="423">
        <f t="array" ref="M18">IFERROR(XLOOKUP($A18,Personnel!$A:$A,Personnel!$W:$W),"")</f>
        <v>29.633334</v>
      </c>
      <c r="N18" s="359">
        <f t="shared" si="4"/>
        <v>4.701134</v>
      </c>
      <c r="O18" s="359">
        <f t="array" ref="O18">IFERROR(ROUND(SUM(XLOOKUP($A18,Personnel!$A:$A,Personnel!Z:Z)/Payroll!$D$6),4),"")</f>
        <v>0</v>
      </c>
      <c r="P18" s="359">
        <f t="array" ref="P18">IFERROR(ROUND(SUM(XLOOKUP($A18,Personnel!$A:$A,Personnel!AA:AA)/Payroll!$E$6),4),"")</f>
        <v>0</v>
      </c>
      <c r="Q18" s="359">
        <f t="array" ref="Q18">IFERROR(ROUND(SUM(XLOOKUP($A18,Personnel!$A:$A,Personnel!AB:AB)/Payroll!$F$6),4),"")</f>
        <v>0</v>
      </c>
      <c r="R18" s="359">
        <f t="array" ref="R18">IFERROR(ROUND(SUM(XLOOKUP($A18,Personnel!$A:$A,Personnel!AC:AC)/Payroll!$G$6),4),"")</f>
        <v>24.9322</v>
      </c>
      <c r="S18" s="359">
        <f t="array" ref="S18">IFERROR(ROUND(SUM(XLOOKUP($A18,Personnel!$A:$A,Personnel!AD:AD)/Payroll!$H$6),4),"")</f>
        <v>0</v>
      </c>
      <c r="T18" s="263">
        <f t="shared" si="5"/>
        <v>0</v>
      </c>
      <c r="U18" s="340"/>
      <c r="V18" s="424">
        <f t="shared" si="6"/>
        <v>391.3496731</v>
      </c>
      <c r="W18" s="423">
        <f t="array" ref="W18">IFERROR(XLOOKUP($A18,Personnel!$A:$A,Personnel!$AG:$AG),"")</f>
        <v>0</v>
      </c>
      <c r="X18" s="359">
        <f t="shared" si="7"/>
        <v>0</v>
      </c>
      <c r="Y18" s="359">
        <f t="array" ref="Y18">IFERROR(ROUND(SUM(XLOOKUP($A18,Personnel!$A:$A,Personnel!AJ:AJ)/Payroll!$D$6),6),"")</f>
        <v>0</v>
      </c>
      <c r="Z18" s="359">
        <f t="array" ref="Z18">IFERROR(ROUND(SUM(XLOOKUP($A18,Personnel!$A:$A,Personnel!AK:AK)/Payroll!$E$6),6),"")</f>
        <v>0</v>
      </c>
      <c r="AA18" s="359">
        <f t="array" ref="AA18">IFERROR(ROUND(SUM(XLOOKUP($A18,Personnel!$A:$A,Personnel!AL:AL)/Payroll!$F$6),6),"")</f>
        <v>0</v>
      </c>
      <c r="AB18" s="359">
        <f t="array" ref="AB18">IFERROR(ROUND(SUM(XLOOKUP($A18,Personnel!$A:$A,Personnel!AM:AM)/Payroll!$G$6),6),"")</f>
        <v>0</v>
      </c>
      <c r="AC18" s="359">
        <f t="array" ref="AC18">IFERROR(ROUND(SUM(XLOOKUP($A18,Personnel!$A:$A,Personnel!AN:AN)/Payroll!$H$6),6),"")</f>
        <v>0</v>
      </c>
      <c r="AD18" s="263">
        <f t="shared" si="8"/>
        <v>0</v>
      </c>
      <c r="AE18" s="340"/>
      <c r="AF18" s="425">
        <f t="shared" si="9"/>
        <v>0</v>
      </c>
      <c r="AG18" s="359">
        <f t="array" ref="AG18">IFERROR(XLOOKUP($A18,Personnel!$A:$A,Personnel!$AQ:$AQ),"")</f>
        <v>0</v>
      </c>
      <c r="AH18" s="348">
        <f t="shared" si="10"/>
        <v>0</v>
      </c>
      <c r="AI18" s="359">
        <f t="array" ref="AI18">IFERROR(ROUND(SUM(XLOOKUP($A18,Personnel!$A:$A,Personnel!AT:AT)/Payroll!$D$6),4),"")</f>
        <v>0</v>
      </c>
      <c r="AJ18" s="359">
        <f t="array" ref="AJ18">IFERROR(ROUND(SUM(XLOOKUP($A18,Personnel!$A:$A,Personnel!AU:AU)/Payroll!$E$6),4),"")</f>
        <v>0</v>
      </c>
      <c r="AK18" s="359">
        <f t="array" ref="AK18">IFERROR(ROUND(SUM(XLOOKUP($A18,Personnel!$A:$A,Personnel!AV:AV)/Payroll!$F$6),4),"")</f>
        <v>0</v>
      </c>
      <c r="AL18" s="359">
        <f t="array" ref="AL18">IFERROR(ROUND(SUM(XLOOKUP($A18,Personnel!$A:$A,Personnel!AW:AW)/Payroll!$G$6),4),"")</f>
        <v>0</v>
      </c>
      <c r="AM18" s="359">
        <f t="array" ref="AM18">IFERROR(ROUND(SUM(XLOOKUP($A18,Personnel!$A:$A,Personnel!AX:AX)/Payroll!$H$6),4),"")</f>
        <v>0</v>
      </c>
      <c r="AN18" s="359">
        <f t="shared" si="17"/>
        <v>0</v>
      </c>
      <c r="AO18" s="340"/>
      <c r="AP18" s="424">
        <f t="shared" si="12"/>
        <v>0</v>
      </c>
      <c r="AQ18" s="423">
        <f t="array" ref="AQ18">IFERROR(XLOOKUP($A18,Personnel!$A:$A,Personnel!$BA:$BA),"")</f>
        <v>0</v>
      </c>
      <c r="AR18" s="359">
        <f t="shared" si="13"/>
        <v>0</v>
      </c>
      <c r="AS18" s="359">
        <f t="array" ref="AS18">IFERROR(ROUND(SUM(XLOOKUP($A18,Personnel!$A:$A,Personnel!BD:BD)/Payroll!$D$6),4),"")</f>
        <v>0</v>
      </c>
      <c r="AT18" s="359">
        <f t="array" ref="AT18">IFERROR(ROUND(SUM(XLOOKUP($A18,Personnel!$A:$A,Personnel!BE:BE)/Payroll!$E$6),4),"")</f>
        <v>0</v>
      </c>
      <c r="AU18" s="359">
        <f t="array" ref="AU18">IFERROR(ROUND(SUM(XLOOKUP($A18,Personnel!$A:$A,Personnel!BF:BF)/Payroll!$F$6),4),"")</f>
        <v>0</v>
      </c>
      <c r="AV18" s="359">
        <f t="array" ref="AV18">IFERROR(ROUND(SUM(XLOOKUP($A18,Personnel!$A:$A,Personnel!BG:BG)/Payroll!$G$6),4),"")</f>
        <v>0</v>
      </c>
      <c r="AW18" s="359">
        <f t="array" ref="AW18">IFERROR(ROUND(SUM(XLOOKUP($A18,Personnel!$A:$A,Personnel!BH:BH)/Payroll!$H$6),4),"")</f>
        <v>0</v>
      </c>
      <c r="AX18" s="263">
        <f t="shared" si="14"/>
        <v>0</v>
      </c>
      <c r="AY18" s="340"/>
      <c r="AZ18" s="425">
        <f t="shared" si="15"/>
        <v>0</v>
      </c>
    </row>
    <row r="19" ht="14.25" customHeight="1">
      <c r="A19" s="7" t="str">
        <f>Personnel!A18</f>
        <v>Katie Hammond</v>
      </c>
      <c r="B19" s="7" t="str">
        <f t="array" ref="B19">IFERROR(XLOOKUP(A19,Personnel!$A:$A,Personnel!$B:$B),"")</f>
        <v/>
      </c>
      <c r="C19" s="423">
        <f t="array" ref="C19">IFERROR(ROUND(XLOOKUP($A19,Personnel!$A:$A,Personnel!$M:$M),6),"")</f>
        <v>15.999999</v>
      </c>
      <c r="D19" s="359">
        <f t="shared" si="2"/>
        <v>7.007499</v>
      </c>
      <c r="E19" s="359">
        <f t="array" ref="E19">IFERROR(ROUND(SUM(XLOOKUP($A19,Personnel!$A:$A,Personnel!P:P)/Payroll!$D$6),4),"")</f>
        <v>7.2414</v>
      </c>
      <c r="F19" s="359">
        <f t="array" ref="F19">IFERROR(ROUND(SUM(XLOOKUP($A19,Personnel!$A:$A,Personnel!Q:Q)/Payroll!$E$6),4),"")</f>
        <v>0</v>
      </c>
      <c r="G19" s="359">
        <f t="array" ref="G19">IFERROR(ROUND(SUM(XLOOKUP($A19,Personnel!$A:$A,Personnel!R:R)/Payroll!$F$6),4),"")</f>
        <v>1.7511</v>
      </c>
      <c r="H19" s="359">
        <f t="array" ref="H19">IFERROR(ROUND(SUM(XLOOKUP($A19,Personnel!$A:$A,Personnel!S:S)/Payroll!$G$6),4),"")</f>
        <v>0</v>
      </c>
      <c r="I19" s="359">
        <f t="array" ref="I19">IFERROR(ROUND(SUM(XLOOKUP($A19,Personnel!$A:$A,Personnel!T:T)/Payroll!$H$6),4),"")</f>
        <v>0</v>
      </c>
      <c r="J19" s="359">
        <f t="shared" si="3"/>
        <v>0</v>
      </c>
      <c r="K19" s="398">
        <v>4.0</v>
      </c>
      <c r="L19" s="419">
        <f t="shared" si="16"/>
        <v>260.3100123</v>
      </c>
      <c r="M19" s="423">
        <f t="array" ref="M19">IFERROR(XLOOKUP($A19,Personnel!$A:$A,Personnel!$W:$W),"")</f>
        <v>15.9</v>
      </c>
      <c r="N19" s="359">
        <f t="shared" si="4"/>
        <v>14.9175</v>
      </c>
      <c r="O19" s="359">
        <f t="array" ref="O19">IFERROR(ROUND(SUM(XLOOKUP($A19,Personnel!$A:$A,Personnel!Z:Z)/Payroll!$D$6),4),"")</f>
        <v>0</v>
      </c>
      <c r="P19" s="359">
        <f t="array" ref="P19">IFERROR(ROUND(SUM(XLOOKUP($A19,Personnel!$A:$A,Personnel!AA:AA)/Payroll!$E$6),4),"")</f>
        <v>0</v>
      </c>
      <c r="Q19" s="359">
        <f t="array" ref="Q19">IFERROR(ROUND(SUM(XLOOKUP($A19,Personnel!$A:$A,Personnel!AB:AB)/Payroll!$F$6),4),"")</f>
        <v>0.9825</v>
      </c>
      <c r="R19" s="359">
        <f t="array" ref="R19">IFERROR(ROUND(SUM(XLOOKUP($A19,Personnel!$A:$A,Personnel!AC:AC)/Payroll!$G$6),4),"")</f>
        <v>0</v>
      </c>
      <c r="S19" s="359">
        <f t="array" ref="S19">IFERROR(ROUND(SUM(XLOOKUP($A19,Personnel!$A:$A,Personnel!AD:AD)/Payroll!$H$6),4),"")</f>
        <v>0</v>
      </c>
      <c r="T19" s="263">
        <f t="shared" si="5"/>
        <v>0</v>
      </c>
      <c r="U19" s="340"/>
      <c r="V19" s="424">
        <f t="shared" si="6"/>
        <v>204.338925</v>
      </c>
      <c r="W19" s="423">
        <f t="array" ref="W19">IFERROR(XLOOKUP($A19,Personnel!$A:$A,Personnel!$AG:$AG),"")</f>
        <v>0</v>
      </c>
      <c r="X19" s="359">
        <f t="shared" si="7"/>
        <v>0</v>
      </c>
      <c r="Y19" s="359">
        <f t="array" ref="Y19">IFERROR(ROUND(SUM(XLOOKUP($A19,Personnel!$A:$A,Personnel!AJ:AJ)/Payroll!$D$6),6),"")</f>
        <v>0</v>
      </c>
      <c r="Z19" s="359">
        <f t="array" ref="Z19">IFERROR(ROUND(SUM(XLOOKUP($A19,Personnel!$A:$A,Personnel!AK:AK)/Payroll!$E$6),6),"")</f>
        <v>0</v>
      </c>
      <c r="AA19" s="359">
        <f t="array" ref="AA19">IFERROR(ROUND(SUM(XLOOKUP($A19,Personnel!$A:$A,Personnel!AL:AL)/Payroll!$F$6),6),"")</f>
        <v>0</v>
      </c>
      <c r="AB19" s="359">
        <f t="array" ref="AB19">IFERROR(ROUND(SUM(XLOOKUP($A19,Personnel!$A:$A,Personnel!AM:AM)/Payroll!$G$6),6),"")</f>
        <v>0</v>
      </c>
      <c r="AC19" s="359">
        <f t="array" ref="AC19">IFERROR(ROUND(SUM(XLOOKUP($A19,Personnel!$A:$A,Personnel!AN:AN)/Payroll!$H$6),6),"")</f>
        <v>0</v>
      </c>
      <c r="AD19" s="263">
        <f t="shared" si="8"/>
        <v>0</v>
      </c>
      <c r="AE19" s="340"/>
      <c r="AF19" s="425">
        <f t="shared" si="9"/>
        <v>0</v>
      </c>
      <c r="AG19" s="359">
        <f t="array" ref="AG19">IFERROR(XLOOKUP($A19,Personnel!$A:$A,Personnel!$AQ:$AQ),"")</f>
        <v>0</v>
      </c>
      <c r="AH19" s="348">
        <f t="shared" si="10"/>
        <v>0</v>
      </c>
      <c r="AI19" s="359">
        <f t="array" ref="AI19">IFERROR(ROUND(SUM(XLOOKUP($A19,Personnel!$A:$A,Personnel!AT:AT)/Payroll!$D$6),4),"")</f>
        <v>0</v>
      </c>
      <c r="AJ19" s="359">
        <f t="array" ref="AJ19">IFERROR(ROUND(SUM(XLOOKUP($A19,Personnel!$A:$A,Personnel!AU:AU)/Payroll!$E$6),4),"")</f>
        <v>0</v>
      </c>
      <c r="AK19" s="359">
        <f t="array" ref="AK19">IFERROR(ROUND(SUM(XLOOKUP($A19,Personnel!$A:$A,Personnel!AV:AV)/Payroll!$F$6),4),"")</f>
        <v>0</v>
      </c>
      <c r="AL19" s="359">
        <f t="array" ref="AL19">IFERROR(ROUND(SUM(XLOOKUP($A19,Personnel!$A:$A,Personnel!AW:AW)/Payroll!$G$6),4),"")</f>
        <v>0</v>
      </c>
      <c r="AM19" s="359">
        <f t="array" ref="AM19">IFERROR(ROUND(SUM(XLOOKUP($A19,Personnel!$A:$A,Personnel!AX:AX)/Payroll!$H$6),4),"")</f>
        <v>0</v>
      </c>
      <c r="AN19" s="359">
        <f t="shared" si="17"/>
        <v>0</v>
      </c>
      <c r="AO19" s="340"/>
      <c r="AP19" s="424">
        <f t="shared" si="12"/>
        <v>0</v>
      </c>
      <c r="AQ19" s="423">
        <f t="array" ref="AQ19">IFERROR(XLOOKUP($A19,Personnel!$A:$A,Personnel!$BA:$BA),"")</f>
        <v>0</v>
      </c>
      <c r="AR19" s="359">
        <f t="shared" si="13"/>
        <v>0</v>
      </c>
      <c r="AS19" s="359">
        <f t="array" ref="AS19">IFERROR(ROUND(SUM(XLOOKUP($A19,Personnel!$A:$A,Personnel!BD:BD)/Payroll!$D$6),4),"")</f>
        <v>0</v>
      </c>
      <c r="AT19" s="359">
        <f t="array" ref="AT19">IFERROR(ROUND(SUM(XLOOKUP($A19,Personnel!$A:$A,Personnel!BE:BE)/Payroll!$E$6),4),"")</f>
        <v>0</v>
      </c>
      <c r="AU19" s="359">
        <f t="array" ref="AU19">IFERROR(ROUND(SUM(XLOOKUP($A19,Personnel!$A:$A,Personnel!BF:BF)/Payroll!$F$6),4),"")</f>
        <v>0</v>
      </c>
      <c r="AV19" s="359">
        <f t="array" ref="AV19">IFERROR(ROUND(SUM(XLOOKUP($A19,Personnel!$A:$A,Personnel!BG:BG)/Payroll!$G$6),4),"")</f>
        <v>0</v>
      </c>
      <c r="AW19" s="359">
        <f t="array" ref="AW19">IFERROR(ROUND(SUM(XLOOKUP($A19,Personnel!$A:$A,Personnel!BH:BH)/Payroll!$H$6),4),"")</f>
        <v>0</v>
      </c>
      <c r="AX19" s="263">
        <f t="shared" si="14"/>
        <v>0</v>
      </c>
      <c r="AY19" s="340"/>
      <c r="AZ19" s="425">
        <f t="shared" si="15"/>
        <v>0</v>
      </c>
    </row>
    <row r="20" ht="14.25" customHeight="1">
      <c r="A20" s="7" t="str">
        <f>Personnel!A19</f>
        <v>Lucie Sicova</v>
      </c>
      <c r="B20" s="7" t="str">
        <f t="array" ref="B20">IFERROR(XLOOKUP(A20,Personnel!$A:$A,Personnel!$B:$B),"")</f>
        <v/>
      </c>
      <c r="C20" s="423">
        <f t="array" ref="C20">IFERROR(ROUND(XLOOKUP($A20,Personnel!$A:$A,Personnel!$M:$M),6),"")</f>
        <v>0</v>
      </c>
      <c r="D20" s="359">
        <f t="shared" si="2"/>
        <v>0</v>
      </c>
      <c r="E20" s="359">
        <f t="array" ref="E20">IFERROR(ROUND(SUM(XLOOKUP($A20,Personnel!$A:$A,Personnel!P:P)/Payroll!$D$6),4),"")</f>
        <v>0</v>
      </c>
      <c r="F20" s="359">
        <f t="array" ref="F20">IFERROR(ROUND(SUM(XLOOKUP($A20,Personnel!$A:$A,Personnel!Q:Q)/Payroll!$E$6),4),"")</f>
        <v>0</v>
      </c>
      <c r="G20" s="359">
        <f t="array" ref="G20">IFERROR(ROUND(SUM(XLOOKUP($A20,Personnel!$A:$A,Personnel!R:R)/Payroll!$F$6),4),"")</f>
        <v>0</v>
      </c>
      <c r="H20" s="359">
        <f t="array" ref="H20">IFERROR(ROUND(SUM(XLOOKUP($A20,Personnel!$A:$A,Personnel!S:S)/Payroll!$G$6),4),"")</f>
        <v>0</v>
      </c>
      <c r="I20" s="359">
        <f t="array" ref="I20">IFERROR(ROUND(SUM(XLOOKUP($A20,Personnel!$A:$A,Personnel!T:T)/Payroll!$H$6),4),"")</f>
        <v>0</v>
      </c>
      <c r="J20" s="359">
        <f t="shared" si="3"/>
        <v>0</v>
      </c>
      <c r="K20" s="398">
        <v>27.5</v>
      </c>
      <c r="L20" s="419">
        <f t="shared" si="16"/>
        <v>349.525</v>
      </c>
      <c r="M20" s="423">
        <f t="array" ref="M20">IFERROR(XLOOKUP($A20,Personnel!$A:$A,Personnel!$W:$W),"")</f>
        <v>0</v>
      </c>
      <c r="N20" s="359">
        <f t="shared" si="4"/>
        <v>0</v>
      </c>
      <c r="O20" s="359">
        <f t="array" ref="O20">IFERROR(ROUND(SUM(XLOOKUP($A20,Personnel!$A:$A,Personnel!Z:Z)/Payroll!$D$6),4),"")</f>
        <v>0</v>
      </c>
      <c r="P20" s="359">
        <f t="array" ref="P20">IFERROR(ROUND(SUM(XLOOKUP($A20,Personnel!$A:$A,Personnel!AA:AA)/Payroll!$E$6),4),"")</f>
        <v>0</v>
      </c>
      <c r="Q20" s="359">
        <f t="array" ref="Q20">IFERROR(ROUND(SUM(XLOOKUP($A20,Personnel!$A:$A,Personnel!AB:AB)/Payroll!$F$6),4),"")</f>
        <v>0</v>
      </c>
      <c r="R20" s="359">
        <f t="array" ref="R20">IFERROR(ROUND(SUM(XLOOKUP($A20,Personnel!$A:$A,Personnel!AC:AC)/Payroll!$G$6),4),"")</f>
        <v>0</v>
      </c>
      <c r="S20" s="359">
        <f t="array" ref="S20">IFERROR(ROUND(SUM(XLOOKUP($A20,Personnel!$A:$A,Personnel!AD:AD)/Payroll!$H$6),4),"")</f>
        <v>0</v>
      </c>
      <c r="T20" s="263">
        <f t="shared" si="5"/>
        <v>0</v>
      </c>
      <c r="U20" s="340"/>
      <c r="V20" s="424">
        <f t="shared" si="6"/>
        <v>0</v>
      </c>
      <c r="W20" s="423">
        <f t="array" ref="W20">IFERROR(XLOOKUP($A20,Personnel!$A:$A,Personnel!$AG:$AG),"")</f>
        <v>0</v>
      </c>
      <c r="X20" s="359">
        <f t="shared" si="7"/>
        <v>0</v>
      </c>
      <c r="Y20" s="359">
        <f t="array" ref="Y20">IFERROR(ROUND(SUM(XLOOKUP($A20,Personnel!$A:$A,Personnel!AJ:AJ)/Payroll!$D$6),6),"")</f>
        <v>0</v>
      </c>
      <c r="Z20" s="359">
        <f t="array" ref="Z20">IFERROR(ROUND(SUM(XLOOKUP($A20,Personnel!$A:$A,Personnel!AK:AK)/Payroll!$E$6),6),"")</f>
        <v>0</v>
      </c>
      <c r="AA20" s="359">
        <f t="array" ref="AA20">IFERROR(ROUND(SUM(XLOOKUP($A20,Personnel!$A:$A,Personnel!AL:AL)/Payroll!$F$6),6),"")</f>
        <v>0</v>
      </c>
      <c r="AB20" s="359">
        <f t="array" ref="AB20">IFERROR(ROUND(SUM(XLOOKUP($A20,Personnel!$A:$A,Personnel!AM:AM)/Payroll!$G$6),6),"")</f>
        <v>0</v>
      </c>
      <c r="AC20" s="359">
        <f t="array" ref="AC20">IFERROR(ROUND(SUM(XLOOKUP($A20,Personnel!$A:$A,Personnel!AN:AN)/Payroll!$H$6),6),"")</f>
        <v>0</v>
      </c>
      <c r="AD20" s="263">
        <f t="shared" si="8"/>
        <v>0</v>
      </c>
      <c r="AE20" s="340"/>
      <c r="AF20" s="425">
        <f t="shared" si="9"/>
        <v>0</v>
      </c>
      <c r="AG20" s="359">
        <f t="array" ref="AG20">IFERROR(XLOOKUP($A20,Personnel!$A:$A,Personnel!$AQ:$AQ),"")</f>
        <v>0</v>
      </c>
      <c r="AH20" s="348">
        <f t="shared" si="10"/>
        <v>0</v>
      </c>
      <c r="AI20" s="359">
        <f t="array" ref="AI20">IFERROR(ROUND(SUM(XLOOKUP($A20,Personnel!$A:$A,Personnel!AT:AT)/Payroll!$D$6),4),"")</f>
        <v>0</v>
      </c>
      <c r="AJ20" s="359">
        <f t="array" ref="AJ20">IFERROR(ROUND(SUM(XLOOKUP($A20,Personnel!$A:$A,Personnel!AU:AU)/Payroll!$E$6),4),"")</f>
        <v>0</v>
      </c>
      <c r="AK20" s="359">
        <f t="array" ref="AK20">IFERROR(ROUND(SUM(XLOOKUP($A20,Personnel!$A:$A,Personnel!AV:AV)/Payroll!$F$6),4),"")</f>
        <v>0</v>
      </c>
      <c r="AL20" s="359">
        <f t="array" ref="AL20">IFERROR(ROUND(SUM(XLOOKUP($A20,Personnel!$A:$A,Personnel!AW:AW)/Payroll!$G$6),4),"")</f>
        <v>0</v>
      </c>
      <c r="AM20" s="359">
        <f t="array" ref="AM20">IFERROR(ROUND(SUM(XLOOKUP($A20,Personnel!$A:$A,Personnel!AX:AX)/Payroll!$H$6),4),"")</f>
        <v>0</v>
      </c>
      <c r="AN20" s="359">
        <f t="shared" si="17"/>
        <v>0</v>
      </c>
      <c r="AO20" s="340"/>
      <c r="AP20" s="424">
        <f t="shared" si="12"/>
        <v>0</v>
      </c>
      <c r="AQ20" s="423">
        <f t="array" ref="AQ20">IFERROR(XLOOKUP($A20,Personnel!$A:$A,Personnel!$BA:$BA),"")</f>
        <v>0</v>
      </c>
      <c r="AR20" s="359">
        <f t="shared" si="13"/>
        <v>0</v>
      </c>
      <c r="AS20" s="359">
        <f t="array" ref="AS20">IFERROR(ROUND(SUM(XLOOKUP($A20,Personnel!$A:$A,Personnel!BD:BD)/Payroll!$D$6),4),"")</f>
        <v>0</v>
      </c>
      <c r="AT20" s="359">
        <f t="array" ref="AT20">IFERROR(ROUND(SUM(XLOOKUP($A20,Personnel!$A:$A,Personnel!BE:BE)/Payroll!$E$6),4),"")</f>
        <v>0</v>
      </c>
      <c r="AU20" s="359">
        <f t="array" ref="AU20">IFERROR(ROUND(SUM(XLOOKUP($A20,Personnel!$A:$A,Personnel!BF:BF)/Payroll!$F$6),4),"")</f>
        <v>0</v>
      </c>
      <c r="AV20" s="359">
        <f t="array" ref="AV20">IFERROR(ROUND(SUM(XLOOKUP($A20,Personnel!$A:$A,Personnel!BG:BG)/Payroll!$G$6),4),"")</f>
        <v>0</v>
      </c>
      <c r="AW20" s="359">
        <f t="array" ref="AW20">IFERROR(ROUND(SUM(XLOOKUP($A20,Personnel!$A:$A,Personnel!BH:BH)/Payroll!$H$6),4),"")</f>
        <v>0</v>
      </c>
      <c r="AX20" s="263">
        <f t="shared" si="14"/>
        <v>0</v>
      </c>
      <c r="AY20" s="340"/>
      <c r="AZ20" s="425">
        <f t="shared" si="15"/>
        <v>0</v>
      </c>
    </row>
    <row r="21" ht="14.25" customHeight="1">
      <c r="A21" s="7" t="str">
        <f>Personnel!A20</f>
        <v>Lucie Vondrakova</v>
      </c>
      <c r="B21" s="2"/>
      <c r="C21" s="423">
        <f t="array" ref="C21">IFERROR(ROUND(XLOOKUP($A21,Personnel!$A:$A,Personnel!$M:$M),6),"")</f>
        <v>0</v>
      </c>
      <c r="D21" s="359">
        <f t="shared" si="2"/>
        <v>0</v>
      </c>
      <c r="E21" s="359">
        <f t="array" ref="E21">IFERROR(ROUND(SUM(XLOOKUP($A21,Personnel!$A:$A,Personnel!P:P)/Payroll!$D$6),4),"")</f>
        <v>0</v>
      </c>
      <c r="F21" s="359">
        <f t="array" ref="F21">IFERROR(ROUND(SUM(XLOOKUP($A21,Personnel!$A:$A,Personnel!Q:Q)/Payroll!$E$6),4),"")</f>
        <v>0</v>
      </c>
      <c r="G21" s="359">
        <f t="array" ref="G21">IFERROR(ROUND(SUM(XLOOKUP($A21,Personnel!$A:$A,Personnel!R:R)/Payroll!$F$6),4),"")</f>
        <v>0</v>
      </c>
      <c r="H21" s="359">
        <f t="array" ref="H21">IFERROR(ROUND(SUM(XLOOKUP($A21,Personnel!$A:$A,Personnel!S:S)/Payroll!$G$6),4),"")</f>
        <v>0</v>
      </c>
      <c r="I21" s="359">
        <f t="array" ref="I21">IFERROR(ROUND(SUM(XLOOKUP($A21,Personnel!$A:$A,Personnel!T:T)/Payroll!$H$6),4),"")</f>
        <v>0</v>
      </c>
      <c r="J21" s="359">
        <f>IF($B21="Yes",C21,0)+L7</f>
        <v>0</v>
      </c>
      <c r="K21" s="398">
        <v>28.5</v>
      </c>
      <c r="L21" s="419">
        <f t="shared" si="16"/>
        <v>362.235</v>
      </c>
      <c r="M21" s="423">
        <f t="array" ref="M21">IFERROR(XLOOKUP($A21,Personnel!$A:$A,Personnel!$W:$W),"")</f>
        <v>5.15</v>
      </c>
      <c r="N21" s="359">
        <f t="shared" si="4"/>
        <v>0.2985</v>
      </c>
      <c r="O21" s="359">
        <f t="array" ref="O21">IFERROR(ROUND(SUM(XLOOKUP($A21,Personnel!$A:$A,Personnel!Z:Z)/Payroll!$D$6),4),"")</f>
        <v>0</v>
      </c>
      <c r="P21" s="359">
        <f t="array" ref="P21">IFERROR(ROUND(SUM(XLOOKUP($A21,Personnel!$A:$A,Personnel!AA:AA)/Payroll!$E$6),4),"")</f>
        <v>0</v>
      </c>
      <c r="Q21" s="359">
        <f t="array" ref="Q21">IFERROR(ROUND(SUM(XLOOKUP($A21,Personnel!$A:$A,Personnel!AB:AB)/Payroll!$F$6),4),"")</f>
        <v>4.8515</v>
      </c>
      <c r="R21" s="359">
        <f t="array" ref="R21">IFERROR(ROUND(SUM(XLOOKUP($A21,Personnel!$A:$A,Personnel!AC:AC)/Payroll!$G$6),4),"")</f>
        <v>0</v>
      </c>
      <c r="S21" s="359">
        <f t="array" ref="S21">IFERROR(ROUND(SUM(XLOOKUP($A21,Personnel!$A:$A,Personnel!AD:AD)/Payroll!$H$6),4),"")</f>
        <v>0</v>
      </c>
      <c r="T21" s="359">
        <f>IF($B21="Yes",M21+V7,0)</f>
        <v>0</v>
      </c>
      <c r="U21" s="340"/>
      <c r="V21" s="424">
        <f t="shared" si="6"/>
        <v>76.566435</v>
      </c>
      <c r="W21" s="423">
        <f t="array" ref="W21">IFERROR(XLOOKUP($A21,Personnel!$A:$A,Personnel!$AG:$AG),"")</f>
        <v>0</v>
      </c>
      <c r="X21" s="359">
        <f t="shared" si="7"/>
        <v>0</v>
      </c>
      <c r="Y21" s="359">
        <f t="array" ref="Y21">IFERROR(ROUND(SUM(XLOOKUP($A21,Personnel!$A:$A,Personnel!AJ:AJ)/Payroll!$D$6),6),"")</f>
        <v>0</v>
      </c>
      <c r="Z21" s="359">
        <f t="array" ref="Z21">IFERROR(ROUND(SUM(XLOOKUP($A21,Personnel!$A:$A,Personnel!AK:AK)/Payroll!$E$6),6),"")</f>
        <v>0</v>
      </c>
      <c r="AA21" s="359">
        <f t="array" ref="AA21">IFERROR(ROUND(SUM(XLOOKUP($A21,Personnel!$A:$A,Personnel!AL:AL)/Payroll!$F$6),6),"")</f>
        <v>0</v>
      </c>
      <c r="AB21" s="359">
        <f t="array" ref="AB21">IFERROR(ROUND(SUM(XLOOKUP($A21,Personnel!$A:$A,Personnel!AM:AM)/Payroll!$G$6),6),"")</f>
        <v>0</v>
      </c>
      <c r="AC21" s="359">
        <f t="array" ref="AC21">IFERROR(ROUND(SUM(XLOOKUP($A21,Personnel!$A:$A,Personnel!AN:AN)/Payroll!$H$6),6),"")</f>
        <v>0</v>
      </c>
      <c r="AD21" s="359">
        <f t="shared" si="8"/>
        <v>0</v>
      </c>
      <c r="AE21" s="263"/>
      <c r="AF21" s="425">
        <f t="shared" si="9"/>
        <v>0</v>
      </c>
      <c r="AG21" s="359">
        <f t="array" ref="AG21">IFERROR(XLOOKUP($A21,Personnel!$A:$A,Personnel!$AQ:$AQ),"")</f>
        <v>0</v>
      </c>
      <c r="AH21" s="348">
        <f t="shared" si="10"/>
        <v>0</v>
      </c>
      <c r="AI21" s="359">
        <f t="array" ref="AI21">IFERROR(ROUND(SUM(XLOOKUP($A21,Personnel!$A:$A,Personnel!AT:AT)/Payroll!$D$6),4),"")</f>
        <v>0</v>
      </c>
      <c r="AJ21" s="359">
        <f t="array" ref="AJ21">IFERROR(ROUND(SUM(XLOOKUP($A21,Personnel!$A:$A,Personnel!AU:AU)/Payroll!$E$6),4),"")</f>
        <v>0</v>
      </c>
      <c r="AK21" s="359">
        <f t="array" ref="AK21">IFERROR(ROUND(SUM(XLOOKUP($A21,Personnel!$A:$A,Personnel!AV:AV)/Payroll!$F$6),4),"")</f>
        <v>0</v>
      </c>
      <c r="AL21" s="359">
        <f t="array" ref="AL21">IFERROR(ROUND(SUM(XLOOKUP($A21,Personnel!$A:$A,Personnel!AW:AW)/Payroll!$G$6),4),"")</f>
        <v>0</v>
      </c>
      <c r="AM21" s="359">
        <f t="array" ref="AM21">IFERROR(ROUND(SUM(XLOOKUP($A21,Personnel!$A:$A,Personnel!AX:AX)/Payroll!$H$6),4),"")</f>
        <v>0</v>
      </c>
      <c r="AN21" s="359">
        <f>IF($B21="Yes",AG21,0)+AH8</f>
        <v>0</v>
      </c>
      <c r="AO21" s="340"/>
      <c r="AP21" s="424">
        <f t="shared" si="12"/>
        <v>0</v>
      </c>
      <c r="AQ21" s="423">
        <f t="array" ref="AQ21">IFERROR(XLOOKUP($A21,Personnel!$A:$A,Personnel!$BA:$BA),"")</f>
        <v>0</v>
      </c>
      <c r="AR21" s="359">
        <f t="shared" si="13"/>
        <v>0</v>
      </c>
      <c r="AS21" s="359">
        <f t="array" ref="AS21">IFERROR(ROUND(SUM(XLOOKUP($A21,Personnel!$A:$A,Personnel!BD:BD)/Payroll!$D$6),4),"")</f>
        <v>0</v>
      </c>
      <c r="AT21" s="359">
        <f t="array" ref="AT21">IFERROR(ROUND(SUM(XLOOKUP($A21,Personnel!$A:$A,Personnel!BE:BE)/Payroll!$E$6),4),"")</f>
        <v>0</v>
      </c>
      <c r="AU21" s="359">
        <f t="array" ref="AU21">IFERROR(ROUND(SUM(XLOOKUP($A21,Personnel!$A:$A,Personnel!BF:BF)/Payroll!$F$6),4),"")</f>
        <v>0</v>
      </c>
      <c r="AV21" s="359">
        <f t="array" ref="AV21">IFERROR(ROUND(SUM(XLOOKUP($A21,Personnel!$A:$A,Personnel!BG:BG)/Payroll!$G$6),4),"")</f>
        <v>0</v>
      </c>
      <c r="AW21" s="359">
        <f t="array" ref="AW21">IFERROR(ROUND(SUM(XLOOKUP($A21,Personnel!$A:$A,Personnel!BH:BH)/Payroll!$H$6),4),"")</f>
        <v>0</v>
      </c>
      <c r="AX21" s="359">
        <f t="shared" si="14"/>
        <v>0</v>
      </c>
      <c r="AY21" s="340"/>
      <c r="AZ21" s="425">
        <f t="shared" si="15"/>
        <v>0</v>
      </c>
    </row>
    <row r="22" ht="14.25" customHeight="1">
      <c r="A22" s="7" t="str">
        <f>Personnel!A21</f>
        <v/>
      </c>
      <c r="B22" s="2"/>
      <c r="C22" s="423" t="str">
        <f t="array" ref="C22">IFERROR(ROUND(XLOOKUP($A22,Personnel!$A:$A,Personnel!$M:$M),6),"")</f>
        <v/>
      </c>
      <c r="D22" s="359">
        <f t="shared" si="2"/>
        <v>0</v>
      </c>
      <c r="E22" s="359" t="str">
        <f t="array" ref="E22">IFERROR(ROUND(SUM(XLOOKUP($A22,Personnel!$A:$A,Personnel!P:P)/Payroll!$D$6),4),"")</f>
        <v/>
      </c>
      <c r="F22" s="359" t="str">
        <f t="array" ref="F22">IFERROR(ROUND(SUM(XLOOKUP($A22,Personnel!$A:$A,Personnel!Q:Q)/Payroll!$E$6),4),"")</f>
        <v/>
      </c>
      <c r="G22" s="359" t="str">
        <f t="array" ref="G22">IFERROR(ROUND(SUM(XLOOKUP($A22,Personnel!$A:$A,Personnel!R:R)/Payroll!$F$6),4),"")</f>
        <v/>
      </c>
      <c r="H22" s="359" t="str">
        <f t="array" ref="H22">IFERROR(ROUND(SUM(XLOOKUP($A22,Personnel!$A:$A,Personnel!S:S)/Payroll!$G$6),4),"")</f>
        <v/>
      </c>
      <c r="I22" s="359" t="str">
        <f t="array" ref="I22">IFERROR(ROUND(SUM(XLOOKUP($A22,Personnel!$A:$A,Personnel!T:T)/Payroll!$H$6),4),"")</f>
        <v/>
      </c>
      <c r="J22" s="359">
        <f t="shared" ref="J22:J33" si="18">IF($B22="Yes",C22,0)</f>
        <v>0</v>
      </c>
      <c r="K22" s="340"/>
      <c r="L22" s="424">
        <f t="shared" si="16"/>
        <v>0</v>
      </c>
      <c r="M22" s="423" t="str">
        <f t="array" ref="M22">IFERROR(XLOOKUP($A22,Personnel!$A:$A,Personnel!$W:$W),"")</f>
        <v/>
      </c>
      <c r="N22" s="359">
        <f t="shared" si="4"/>
        <v>0</v>
      </c>
      <c r="O22" s="359" t="str">
        <f t="array" ref="O22">IFERROR(ROUND(SUM(XLOOKUP($A22,Personnel!$A:$A,Personnel!Z:Z)/Payroll!$D$6),4),"")</f>
        <v/>
      </c>
      <c r="P22" s="359" t="str">
        <f t="array" ref="P22">IFERROR(ROUND(SUM(XLOOKUP($A22,Personnel!$A:$A,Personnel!AA:AA)/Payroll!$E$6),4),"")</f>
        <v/>
      </c>
      <c r="Q22" s="359" t="str">
        <f t="array" ref="Q22">IFERROR(ROUND(SUM(XLOOKUP($A22,Personnel!$A:$A,Personnel!AB:AB)/Payroll!$F$6),4),"")</f>
        <v/>
      </c>
      <c r="R22" s="359" t="str">
        <f t="array" ref="R22">IFERROR(ROUND(SUM(XLOOKUP($A22,Personnel!$A:$A,Personnel!AC:AC)/Payroll!$G$6),4),"")</f>
        <v/>
      </c>
      <c r="S22" s="359" t="str">
        <f t="array" ref="S22">IFERROR(ROUND(SUM(XLOOKUP($A22,Personnel!$A:$A,Personnel!AD:AD)/Payroll!$H$6),4),"")</f>
        <v/>
      </c>
      <c r="T22" s="359">
        <f t="shared" ref="T22:T33" si="19">IF($B22="Yes",M22,0)</f>
        <v>0</v>
      </c>
      <c r="U22" s="340"/>
      <c r="V22" s="424">
        <f t="shared" si="6"/>
        <v>0</v>
      </c>
      <c r="W22" s="423" t="str">
        <f t="array" ref="W22">IFERROR(XLOOKUP($A22,Personnel!$A:$A,Personnel!$AG:$AG),"")</f>
        <v/>
      </c>
      <c r="X22" s="359">
        <f t="shared" si="7"/>
        <v>0</v>
      </c>
      <c r="Y22" s="359" t="str">
        <f t="array" ref="Y22">IFERROR(ROUND(SUM(XLOOKUP($A22,Personnel!$A:$A,Personnel!AJ:AJ)/Payroll!$D$6),6),"")</f>
        <v/>
      </c>
      <c r="Z22" s="359" t="str">
        <f t="array" ref="Z22">IFERROR(ROUND(SUM(XLOOKUP($A22,Personnel!$A:$A,Personnel!AK:AK)/Payroll!$E$6),6),"")</f>
        <v/>
      </c>
      <c r="AA22" s="359" t="str">
        <f t="array" ref="AA22">IFERROR(ROUND(SUM(XLOOKUP($A22,Personnel!$A:$A,Personnel!AL:AL)/Payroll!$F$6),6),"")</f>
        <v/>
      </c>
      <c r="AB22" s="359" t="str">
        <f t="array" ref="AB22">IFERROR(ROUND(SUM(XLOOKUP($A22,Personnel!$A:$A,Personnel!AM:AM)/Payroll!$G$6),6),"")</f>
        <v/>
      </c>
      <c r="AC22" s="359" t="str">
        <f t="array" ref="AC22">IFERROR(ROUND(SUM(XLOOKUP($A22,Personnel!$A:$A,Personnel!AN:AN)/Payroll!$H$6),6),"")</f>
        <v/>
      </c>
      <c r="AD22" s="359">
        <f t="shared" si="8"/>
        <v>0</v>
      </c>
      <c r="AE22" s="263"/>
      <c r="AF22" s="425">
        <f t="shared" si="9"/>
        <v>0</v>
      </c>
      <c r="AG22" s="359" t="str">
        <f t="array" ref="AG22">IFERROR(XLOOKUP($A22,Personnel!$A:$A,Personnel!$AQ:$AQ),"")</f>
        <v/>
      </c>
      <c r="AH22" s="348">
        <f t="shared" si="10"/>
        <v>0</v>
      </c>
      <c r="AI22" s="359" t="str">
        <f t="array" ref="AI22">IFERROR(ROUND(SUM(XLOOKUP($A22,Personnel!$A:$A,Personnel!AT:AT)/Payroll!$D$6),4),"")</f>
        <v/>
      </c>
      <c r="AJ22" s="359" t="str">
        <f t="array" ref="AJ22">IFERROR(ROUND(SUM(XLOOKUP($A22,Personnel!$A:$A,Personnel!AU:AU)/Payroll!$E$6),4),"")</f>
        <v/>
      </c>
      <c r="AK22" s="359" t="str">
        <f t="array" ref="AK22">IFERROR(ROUND(SUM(XLOOKUP($A22,Personnel!$A:$A,Personnel!AV:AV)/Payroll!$F$6),4),"")</f>
        <v/>
      </c>
      <c r="AL22" s="359" t="str">
        <f t="array" ref="AL22">IFERROR(ROUND(SUM(XLOOKUP($A22,Personnel!$A:$A,Personnel!AW:AW)/Payroll!$G$6),4),"")</f>
        <v/>
      </c>
      <c r="AM22" s="359" t="str">
        <f t="array" ref="AM22">IFERROR(ROUND(SUM(XLOOKUP($A22,Personnel!$A:$A,Personnel!AX:AX)/Payroll!$H$6),4),"")</f>
        <v/>
      </c>
      <c r="AN22" s="359">
        <f t="shared" ref="AN22:AN33" si="20">IF($B22="Yes",AG22,0)</f>
        <v>0</v>
      </c>
      <c r="AO22" s="340"/>
      <c r="AP22" s="424">
        <f t="shared" si="12"/>
        <v>0</v>
      </c>
      <c r="AQ22" s="423" t="str">
        <f t="array" ref="AQ22">IFERROR(XLOOKUP($A22,Personnel!$A:$A,Personnel!$BA:$BA),"")</f>
        <v/>
      </c>
      <c r="AR22" s="359">
        <f t="shared" si="13"/>
        <v>0</v>
      </c>
      <c r="AS22" s="359" t="str">
        <f t="array" ref="AS22">IFERROR(ROUND(SUM(XLOOKUP($A22,Personnel!$A:$A,Personnel!BD:BD)/Payroll!$D$6),4),"")</f>
        <v/>
      </c>
      <c r="AT22" s="359" t="str">
        <f t="array" ref="AT22">IFERROR(ROUND(SUM(XLOOKUP($A22,Personnel!$A:$A,Personnel!BE:BE)/Payroll!$E$6),4),"")</f>
        <v/>
      </c>
      <c r="AU22" s="359" t="str">
        <f t="array" ref="AU22">IFERROR(ROUND(SUM(XLOOKUP($A22,Personnel!$A:$A,Personnel!BF:BF)/Payroll!$F$6),4),"")</f>
        <v/>
      </c>
      <c r="AV22" s="359" t="str">
        <f t="array" ref="AV22">IFERROR(ROUND(SUM(XLOOKUP($A22,Personnel!$A:$A,Personnel!BG:BG)/Payroll!$G$6),4),"")</f>
        <v/>
      </c>
      <c r="AW22" s="359" t="str">
        <f t="array" ref="AW22">IFERROR(ROUND(SUM(XLOOKUP($A22,Personnel!$A:$A,Personnel!BH:BH)/Payroll!$H$6),4),"")</f>
        <v/>
      </c>
      <c r="AX22" s="359">
        <f t="shared" si="14"/>
        <v>0</v>
      </c>
      <c r="AY22" s="340"/>
      <c r="AZ22" s="425">
        <f t="shared" si="15"/>
        <v>0</v>
      </c>
    </row>
    <row r="23" ht="14.25" customHeight="1">
      <c r="A23" s="7" t="str">
        <f>Personnel!A22</f>
        <v>Marija Morgunova</v>
      </c>
      <c r="B23" s="7" t="str">
        <f t="array" ref="B23">IFERROR(XLOOKUP(A23,Personnel!$A:$A,Personnel!$B:$B),"")</f>
        <v/>
      </c>
      <c r="C23" s="423">
        <f t="array" ref="C23">IFERROR(ROUND(XLOOKUP($A23,Personnel!$A:$A,Personnel!$M:$M),6),"")</f>
        <v>34.916667</v>
      </c>
      <c r="D23" s="359">
        <f t="shared" si="2"/>
        <v>0.000867</v>
      </c>
      <c r="E23" s="359">
        <f t="array" ref="E23">IFERROR(ROUND(SUM(XLOOKUP($A23,Personnel!$A:$A,Personnel!P:P)/Payroll!$D$6),4),"")</f>
        <v>0</v>
      </c>
      <c r="F23" s="359">
        <f t="array" ref="F23">IFERROR(ROUND(SUM(XLOOKUP($A23,Personnel!$A:$A,Personnel!Q:Q)/Payroll!$E$6),4),"")</f>
        <v>4.8372</v>
      </c>
      <c r="G23" s="359">
        <f t="array" ref="G23">IFERROR(ROUND(SUM(XLOOKUP($A23,Personnel!$A:$A,Personnel!R:R)/Payroll!$F$6),4),"")</f>
        <v>30.0786</v>
      </c>
      <c r="H23" s="359">
        <f t="array" ref="H23">IFERROR(ROUND(SUM(XLOOKUP($A23,Personnel!$A:$A,Personnel!S:S)/Payroll!$G$6),4),"")</f>
        <v>0</v>
      </c>
      <c r="I23" s="359">
        <f t="array" ref="I23">IFERROR(ROUND(SUM(XLOOKUP($A23,Personnel!$A:$A,Personnel!T:T)/Payroll!$H$6),4),"")</f>
        <v>0</v>
      </c>
      <c r="J23" s="359">
        <f t="shared" si="18"/>
        <v>0</v>
      </c>
      <c r="K23" s="340"/>
      <c r="L23" s="419">
        <f t="shared" si="16"/>
        <v>518.9108196</v>
      </c>
      <c r="M23" s="423">
        <f t="array" ref="M23">IFERROR(XLOOKUP($A23,Personnel!$A:$A,Personnel!$W:$W),"")+N6</f>
        <v>29.599999</v>
      </c>
      <c r="N23" s="359">
        <f t="shared" si="4"/>
        <v>0.001699</v>
      </c>
      <c r="O23" s="359">
        <f t="array" ref="O23">IFERROR(ROUND(SUM(XLOOKUP($A23,Personnel!$A:$A,Personnel!Z:Z)/Payroll!$D$6),4),"")</f>
        <v>0</v>
      </c>
      <c r="P23" s="359">
        <f t="array" ref="P23">IFERROR(ROUND(SUM(XLOOKUP($A23,Personnel!$A:$A,Personnel!AA:AA)/Payroll!$E$6),4),"")</f>
        <v>0</v>
      </c>
      <c r="Q23" s="359">
        <f t="array" ref="Q23">IFERROR(ROUND(SUM(XLOOKUP($A23,Personnel!$A:$A,Personnel!AB:AB)/Payroll!$F$6),4),"")</f>
        <v>29.5983</v>
      </c>
      <c r="R23" s="359">
        <f t="array" ref="R23">IFERROR(ROUND(SUM(XLOOKUP($A23,Personnel!$A:$A,Personnel!AC:AC)/Payroll!$G$6),4),"")</f>
        <v>0</v>
      </c>
      <c r="S23" s="359">
        <f t="array" ref="S23">IFERROR(ROUND(SUM(XLOOKUP($A23,Personnel!$A:$A,Personnel!AD:AD)/Payroll!$H$6),4),"")</f>
        <v>0</v>
      </c>
      <c r="T23" s="263">
        <f t="shared" si="19"/>
        <v>0</v>
      </c>
      <c r="U23" s="340"/>
      <c r="V23" s="424">
        <f t="shared" si="6"/>
        <v>443.9960943</v>
      </c>
      <c r="W23" s="423">
        <f t="array" ref="W23">IFERROR(XLOOKUP($A23,Personnel!$A:$A,Personnel!$AG:$AG),"")</f>
        <v>0</v>
      </c>
      <c r="X23" s="359">
        <f t="shared" si="7"/>
        <v>0</v>
      </c>
      <c r="Y23" s="359">
        <f t="array" ref="Y23">IFERROR(ROUND(SUM(XLOOKUP($A23,Personnel!$A:$A,Personnel!AJ:AJ)/Payroll!$D$6),6),"")</f>
        <v>0</v>
      </c>
      <c r="Z23" s="359">
        <f t="array" ref="Z23">IFERROR(ROUND(SUM(XLOOKUP($A23,Personnel!$A:$A,Personnel!AK:AK)/Payroll!$E$6),6),"")</f>
        <v>0</v>
      </c>
      <c r="AA23" s="359">
        <f t="array" ref="AA23">IFERROR(ROUND(SUM(XLOOKUP($A23,Personnel!$A:$A,Personnel!AL:AL)/Payroll!$F$6),6),"")</f>
        <v>0</v>
      </c>
      <c r="AB23" s="359">
        <f t="array" ref="AB23">IFERROR(ROUND(SUM(XLOOKUP($A23,Personnel!$A:$A,Personnel!AM:AM)/Payroll!$G$6),6),"")</f>
        <v>0</v>
      </c>
      <c r="AC23" s="359">
        <f t="array" ref="AC23">IFERROR(ROUND(SUM(XLOOKUP($A23,Personnel!$A:$A,Personnel!AN:AN)/Payroll!$H$6),6),"")</f>
        <v>0</v>
      </c>
      <c r="AD23" s="263">
        <f t="shared" si="8"/>
        <v>0</v>
      </c>
      <c r="AE23" s="340"/>
      <c r="AF23" s="425">
        <f t="shared" si="9"/>
        <v>0</v>
      </c>
      <c r="AG23" s="359">
        <f t="array" ref="AG23">IFERROR(XLOOKUP($A23,Personnel!$A:$A,Personnel!$AQ:$AQ),"")</f>
        <v>0</v>
      </c>
      <c r="AH23" s="348">
        <f t="shared" si="10"/>
        <v>0</v>
      </c>
      <c r="AI23" s="359">
        <f t="array" ref="AI23">IFERROR(ROUND(SUM(XLOOKUP($A23,Personnel!$A:$A,Personnel!AT:AT)/Payroll!$D$6),4),"")</f>
        <v>0</v>
      </c>
      <c r="AJ23" s="359">
        <f t="array" ref="AJ23">IFERROR(ROUND(SUM(XLOOKUP($A23,Personnel!$A:$A,Personnel!AU:AU)/Payroll!$E$6),4),"")</f>
        <v>0</v>
      </c>
      <c r="AK23" s="359">
        <f t="array" ref="AK23">IFERROR(ROUND(SUM(XLOOKUP($A23,Personnel!$A:$A,Personnel!AV:AV)/Payroll!$F$6),4),"")</f>
        <v>0</v>
      </c>
      <c r="AL23" s="359">
        <f t="array" ref="AL23">IFERROR(ROUND(SUM(XLOOKUP($A23,Personnel!$A:$A,Personnel!AW:AW)/Payroll!$G$6),4),"")</f>
        <v>0</v>
      </c>
      <c r="AM23" s="359">
        <f t="array" ref="AM23">IFERROR(ROUND(SUM(XLOOKUP($A23,Personnel!$A:$A,Personnel!AX:AX)/Payroll!$H$6),4),"")</f>
        <v>0</v>
      </c>
      <c r="AN23" s="359">
        <f t="shared" si="20"/>
        <v>0</v>
      </c>
      <c r="AO23" s="340"/>
      <c r="AP23" s="424">
        <f t="shared" si="12"/>
        <v>0</v>
      </c>
      <c r="AQ23" s="423">
        <f t="array" ref="AQ23">IFERROR(XLOOKUP($A23,Personnel!$A:$A,Personnel!$BA:$BA),"")</f>
        <v>0</v>
      </c>
      <c r="AR23" s="359">
        <f t="shared" si="13"/>
        <v>0</v>
      </c>
      <c r="AS23" s="359">
        <f t="array" ref="AS23">IFERROR(ROUND(SUM(XLOOKUP($A23,Personnel!$A:$A,Personnel!BD:BD)/Payroll!$D$6),4),"")</f>
        <v>0</v>
      </c>
      <c r="AT23" s="359">
        <f t="array" ref="AT23">IFERROR(ROUND(SUM(XLOOKUP($A23,Personnel!$A:$A,Personnel!BE:BE)/Payroll!$E$6),4),"")</f>
        <v>0</v>
      </c>
      <c r="AU23" s="359">
        <f t="array" ref="AU23">IFERROR(ROUND(SUM(XLOOKUP($A23,Personnel!$A:$A,Personnel!BF:BF)/Payroll!$F$6),4),"")</f>
        <v>0</v>
      </c>
      <c r="AV23" s="359">
        <f t="array" ref="AV23">IFERROR(ROUND(SUM(XLOOKUP($A23,Personnel!$A:$A,Personnel!BG:BG)/Payroll!$G$6),4),"")</f>
        <v>0</v>
      </c>
      <c r="AW23" s="359">
        <f t="array" ref="AW23">IFERROR(ROUND(SUM(XLOOKUP($A23,Personnel!$A:$A,Personnel!BH:BH)/Payroll!$H$6),4),"")</f>
        <v>0</v>
      </c>
      <c r="AX23" s="263">
        <f t="shared" si="14"/>
        <v>0</v>
      </c>
      <c r="AY23" s="340"/>
      <c r="AZ23" s="425">
        <f t="shared" si="15"/>
        <v>0</v>
      </c>
    </row>
    <row r="24" ht="14.25" customHeight="1">
      <c r="A24" s="7" t="str">
        <f>Personnel!A23</f>
        <v>Monika Kamionska</v>
      </c>
      <c r="B24" s="7" t="str">
        <f t="array" ref="B24">IFERROR(XLOOKUP(A24,Personnel!$A:$A,Personnel!$B:$B),"")</f>
        <v/>
      </c>
      <c r="C24" s="423">
        <f t="array" ref="C24">IFERROR(ROUND(XLOOKUP($A24,Personnel!$A:$A,Personnel!$M:$M),6),"")</f>
        <v>36</v>
      </c>
      <c r="D24" s="359">
        <f t="shared" si="2"/>
        <v>12.2863</v>
      </c>
      <c r="E24" s="359">
        <f t="array" ref="E24">IFERROR(ROUND(SUM(XLOOKUP($A24,Personnel!$A:$A,Personnel!P:P)/Payroll!$D$6),4),"")</f>
        <v>4.7586</v>
      </c>
      <c r="F24" s="359">
        <f t="array" ref="F24">IFERROR(ROUND(SUM(XLOOKUP($A24,Personnel!$A:$A,Personnel!Q:Q)/Payroll!$E$6),4),"")</f>
        <v>2.2558</v>
      </c>
      <c r="G24" s="359">
        <f t="array" ref="G24">IFERROR(ROUND(SUM(XLOOKUP($A24,Personnel!$A:$A,Personnel!R:R)/Payroll!$F$6),4),"")</f>
        <v>12.0044</v>
      </c>
      <c r="H24" s="359">
        <f t="array" ref="H24">IFERROR(ROUND(SUM(XLOOKUP($A24,Personnel!$A:$A,Personnel!S:S)/Payroll!$G$6),4),"")</f>
        <v>4.6949</v>
      </c>
      <c r="I24" s="359">
        <f t="array" ref="I24">IFERROR(ROUND(SUM(XLOOKUP($A24,Personnel!$A:$A,Personnel!T:T)/Payroll!$H$6),4),"")</f>
        <v>0</v>
      </c>
      <c r="J24" s="359">
        <f t="shared" si="18"/>
        <v>0</v>
      </c>
      <c r="K24" s="340"/>
      <c r="L24" s="419">
        <f t="shared" si="16"/>
        <v>492.110043</v>
      </c>
      <c r="M24" s="423">
        <f t="array" ref="M24">IFERROR(XLOOKUP($A24,Personnel!$A:$A,Personnel!$W:$W),"")+N5</f>
        <v>29.983333</v>
      </c>
      <c r="N24" s="359">
        <f t="shared" si="4"/>
        <v>15.497233</v>
      </c>
      <c r="O24" s="359">
        <f t="array" ref="O24">IFERROR(ROUND(SUM(XLOOKUP($A24,Personnel!$A:$A,Personnel!Z:Z)/Payroll!$D$6),4),"")</f>
        <v>0</v>
      </c>
      <c r="P24" s="359">
        <f t="array" ref="P24">IFERROR(ROUND(SUM(XLOOKUP($A24,Personnel!$A:$A,Personnel!AA:AA)/Payroll!$E$6),4),"")</f>
        <v>2.3333</v>
      </c>
      <c r="Q24" s="359">
        <f t="array" ref="Q24">IFERROR(ROUND(SUM(XLOOKUP($A24,Personnel!$A:$A,Personnel!AB:AB)/Payroll!$F$6),4),"")</f>
        <v>12.1528</v>
      </c>
      <c r="R24" s="359">
        <f t="array" ref="R24">IFERROR(ROUND(SUM(XLOOKUP($A24,Personnel!$A:$A,Personnel!AC:AC)/Payroll!$G$6),4),"")</f>
        <v>0</v>
      </c>
      <c r="S24" s="359">
        <f t="array" ref="S24">IFERROR(ROUND(SUM(XLOOKUP($A24,Personnel!$A:$A,Personnel!AD:AD)/Payroll!$H$6),4),"")</f>
        <v>0</v>
      </c>
      <c r="T24" s="263">
        <f t="shared" si="19"/>
        <v>0</v>
      </c>
      <c r="U24" s="340"/>
      <c r="V24" s="424">
        <f t="shared" si="6"/>
        <v>411.9280314</v>
      </c>
      <c r="W24" s="423">
        <f t="array" ref="W24">IFERROR(XLOOKUP($A24,Personnel!$A:$A,Personnel!$AG:$AG),"")</f>
        <v>0</v>
      </c>
      <c r="X24" s="359">
        <f t="shared" si="7"/>
        <v>0</v>
      </c>
      <c r="Y24" s="359">
        <f t="array" ref="Y24">IFERROR(ROUND(SUM(XLOOKUP($A24,Personnel!$A:$A,Personnel!AJ:AJ)/Payroll!$D$6),6),"")</f>
        <v>0</v>
      </c>
      <c r="Z24" s="359">
        <f t="array" ref="Z24">IFERROR(ROUND(SUM(XLOOKUP($A24,Personnel!$A:$A,Personnel!AK:AK)/Payroll!$E$6),6),"")</f>
        <v>0</v>
      </c>
      <c r="AA24" s="359">
        <f t="array" ref="AA24">IFERROR(ROUND(SUM(XLOOKUP($A24,Personnel!$A:$A,Personnel!AL:AL)/Payroll!$F$6),6),"")</f>
        <v>0</v>
      </c>
      <c r="AB24" s="359">
        <f t="array" ref="AB24">IFERROR(ROUND(SUM(XLOOKUP($A24,Personnel!$A:$A,Personnel!AM:AM)/Payroll!$G$6),6),"")</f>
        <v>0</v>
      </c>
      <c r="AC24" s="359">
        <f t="array" ref="AC24">IFERROR(ROUND(SUM(XLOOKUP($A24,Personnel!$A:$A,Personnel!AN:AN)/Payroll!$H$6),6),"")</f>
        <v>0</v>
      </c>
      <c r="AD24" s="263">
        <f t="shared" si="8"/>
        <v>0</v>
      </c>
      <c r="AE24" s="340"/>
      <c r="AF24" s="425">
        <f t="shared" si="9"/>
        <v>0</v>
      </c>
      <c r="AG24" s="359">
        <f t="array" ref="AG24">IFERROR(XLOOKUP($A24,Personnel!$A:$A,Personnel!$AQ:$AQ),"")</f>
        <v>0</v>
      </c>
      <c r="AH24" s="348">
        <f t="shared" si="10"/>
        <v>0</v>
      </c>
      <c r="AI24" s="359">
        <f t="array" ref="AI24">IFERROR(ROUND(SUM(XLOOKUP($A24,Personnel!$A:$A,Personnel!AT:AT)/Payroll!$D$6),4),"")</f>
        <v>0</v>
      </c>
      <c r="AJ24" s="359">
        <f t="array" ref="AJ24">IFERROR(ROUND(SUM(XLOOKUP($A24,Personnel!$A:$A,Personnel!AU:AU)/Payroll!$E$6),4),"")</f>
        <v>0</v>
      </c>
      <c r="AK24" s="359">
        <f t="array" ref="AK24">IFERROR(ROUND(SUM(XLOOKUP($A24,Personnel!$A:$A,Personnel!AV:AV)/Payroll!$F$6),4),"")</f>
        <v>0</v>
      </c>
      <c r="AL24" s="359">
        <f t="array" ref="AL24">IFERROR(ROUND(SUM(XLOOKUP($A24,Personnel!$A:$A,Personnel!AW:AW)/Payroll!$G$6),4),"")</f>
        <v>0</v>
      </c>
      <c r="AM24" s="359">
        <f t="array" ref="AM24">IFERROR(ROUND(SUM(XLOOKUP($A24,Personnel!$A:$A,Personnel!AX:AX)/Payroll!$H$6),4),"")</f>
        <v>0</v>
      </c>
      <c r="AN24" s="359">
        <f t="shared" si="20"/>
        <v>0</v>
      </c>
      <c r="AO24" s="340"/>
      <c r="AP24" s="424">
        <f t="shared" si="12"/>
        <v>0</v>
      </c>
      <c r="AQ24" s="423">
        <f t="array" ref="AQ24">IFERROR(XLOOKUP($A24,Personnel!$A:$A,Personnel!$BA:$BA),"")</f>
        <v>0</v>
      </c>
      <c r="AR24" s="359">
        <f t="shared" si="13"/>
        <v>0</v>
      </c>
      <c r="AS24" s="359">
        <f t="array" ref="AS24">IFERROR(ROUND(SUM(XLOOKUP($A24,Personnel!$A:$A,Personnel!BD:BD)/Payroll!$D$6),4),"")</f>
        <v>0</v>
      </c>
      <c r="AT24" s="359">
        <f t="array" ref="AT24">IFERROR(ROUND(SUM(XLOOKUP($A24,Personnel!$A:$A,Personnel!BE:BE)/Payroll!$E$6),4),"")</f>
        <v>0</v>
      </c>
      <c r="AU24" s="359">
        <f t="array" ref="AU24">IFERROR(ROUND(SUM(XLOOKUP($A24,Personnel!$A:$A,Personnel!BF:BF)/Payroll!$F$6),4),"")</f>
        <v>0</v>
      </c>
      <c r="AV24" s="359">
        <f t="array" ref="AV24">IFERROR(ROUND(SUM(XLOOKUP($A24,Personnel!$A:$A,Personnel!BG:BG)/Payroll!$G$6),4),"")</f>
        <v>0</v>
      </c>
      <c r="AW24" s="359">
        <f t="array" ref="AW24">IFERROR(ROUND(SUM(XLOOKUP($A24,Personnel!$A:$A,Personnel!BH:BH)/Payroll!$H$6),4),"")</f>
        <v>0</v>
      </c>
      <c r="AX24" s="263">
        <f t="shared" si="14"/>
        <v>0</v>
      </c>
      <c r="AY24" s="340"/>
      <c r="AZ24" s="425">
        <f t="shared" si="15"/>
        <v>0</v>
      </c>
    </row>
    <row r="25" ht="14.25" customHeight="1">
      <c r="A25" s="7" t="str">
        <f>Personnel!A24</f>
        <v>Oana Vuta</v>
      </c>
      <c r="B25" s="2"/>
      <c r="C25" s="423">
        <f t="array" ref="C25">IFERROR(ROUND(XLOOKUP($A25,Personnel!$A:$A,Personnel!$M:$M),6),"")</f>
        <v>34.5</v>
      </c>
      <c r="D25" s="359">
        <f t="shared" si="2"/>
        <v>4.1548</v>
      </c>
      <c r="E25" s="359">
        <f t="array" ref="E25">IFERROR(ROUND(SUM(XLOOKUP($A25,Personnel!$A:$A,Personnel!P:P)/Payroll!$D$6),4),"")</f>
        <v>2.3103</v>
      </c>
      <c r="F25" s="359">
        <f t="array" ref="F25">IFERROR(ROUND(SUM(XLOOKUP($A25,Personnel!$A:$A,Personnel!Q:Q)/Payroll!$E$6),4),"")</f>
        <v>0</v>
      </c>
      <c r="G25" s="359">
        <f t="array" ref="G25">IFERROR(ROUND(SUM(XLOOKUP($A25,Personnel!$A:$A,Personnel!R:R)/Payroll!$F$6),4),"")</f>
        <v>28.0349</v>
      </c>
      <c r="H25" s="359">
        <f t="array" ref="H25">IFERROR(ROUND(SUM(XLOOKUP($A25,Personnel!$A:$A,Personnel!S:S)/Payroll!$G$6),4),"")</f>
        <v>0</v>
      </c>
      <c r="I25" s="359">
        <f t="array" ref="I25">IFERROR(ROUND(SUM(XLOOKUP($A25,Personnel!$A:$A,Personnel!T:T)/Payroll!$H$6),4),"")</f>
        <v>0</v>
      </c>
      <c r="J25" s="359">
        <f t="shared" si="18"/>
        <v>0</v>
      </c>
      <c r="K25" s="340"/>
      <c r="L25" s="419">
        <f>IFERROR(SUM(D25*$C$4)+sum(E25*$D$4)+sum(F25*$E$4)+sum(G25*$F$4)+sum(H25*$G$4)+sum(J25*$C$8)+sum(K25*$C$1)+sum(I25*$H$4),"")+L9</f>
        <v>503.374908</v>
      </c>
      <c r="M25" s="423">
        <f t="array" ref="M25">IFERROR(XLOOKUP($A25,Personnel!$A:$A,Personnel!$W:$W),"")</f>
        <v>26.7</v>
      </c>
      <c r="N25" s="359">
        <f t="shared" si="4"/>
        <v>12.9406</v>
      </c>
      <c r="O25" s="359">
        <f t="array" ref="O25">IFERROR(ROUND(SUM(XLOOKUP($A25,Personnel!$A:$A,Personnel!Z:Z)/Payroll!$D$6),4),"")</f>
        <v>0</v>
      </c>
      <c r="P25" s="359">
        <f t="array" ref="P25">IFERROR(ROUND(SUM(XLOOKUP($A25,Personnel!$A:$A,Personnel!AA:AA)/Payroll!$E$6),4),"")</f>
        <v>1.5891</v>
      </c>
      <c r="Q25" s="359">
        <f t="array" ref="Q25">IFERROR(ROUND(SUM(XLOOKUP($A25,Personnel!$A:$A,Personnel!AB:AB)/Payroll!$F$6),4),"")</f>
        <v>12.1703</v>
      </c>
      <c r="R25" s="359">
        <f t="array" ref="R25">IFERROR(ROUND(SUM(XLOOKUP($A25,Personnel!$A:$A,Personnel!AC:AC)/Payroll!$G$6),4),"")</f>
        <v>0</v>
      </c>
      <c r="S25" s="359">
        <f t="array" ref="S25">IFERROR(ROUND(SUM(XLOOKUP($A25,Personnel!$A:$A,Personnel!AD:AD)/Payroll!$H$6),4),"")</f>
        <v>0</v>
      </c>
      <c r="T25" s="359">
        <f t="shared" si="19"/>
        <v>0</v>
      </c>
      <c r="U25" s="340"/>
      <c r="V25" s="424">
        <f t="shared" si="6"/>
        <v>369.276926</v>
      </c>
      <c r="W25" s="423">
        <f t="array" ref="W25">IFERROR(XLOOKUP($A25,Personnel!$A:$A,Personnel!$AG:$AG),"")</f>
        <v>0</v>
      </c>
      <c r="X25" s="359">
        <f t="shared" si="7"/>
        <v>0</v>
      </c>
      <c r="Y25" s="359">
        <f t="array" ref="Y25">IFERROR(ROUND(SUM(XLOOKUP($A25,Personnel!$A:$A,Personnel!AJ:AJ)/Payroll!$D$6),6),"")</f>
        <v>0</v>
      </c>
      <c r="Z25" s="359">
        <f t="array" ref="Z25">IFERROR(ROUND(SUM(XLOOKUP($A25,Personnel!$A:$A,Personnel!AK:AK)/Payroll!$E$6),6),"")</f>
        <v>0</v>
      </c>
      <c r="AA25" s="359">
        <f t="array" ref="AA25">IFERROR(ROUND(SUM(XLOOKUP($A25,Personnel!$A:$A,Personnel!AL:AL)/Payroll!$F$6),6),"")</f>
        <v>0</v>
      </c>
      <c r="AB25" s="359">
        <f t="array" ref="AB25">IFERROR(ROUND(SUM(XLOOKUP($A25,Personnel!$A:$A,Personnel!AM:AM)/Payroll!$G$6),6),"")</f>
        <v>0</v>
      </c>
      <c r="AC25" s="359">
        <f t="array" ref="AC25">IFERROR(ROUND(SUM(XLOOKUP($A25,Personnel!$A:$A,Personnel!AN:AN)/Payroll!$H$6),6),"")</f>
        <v>0</v>
      </c>
      <c r="AD25" s="359">
        <f t="shared" si="8"/>
        <v>0</v>
      </c>
      <c r="AE25" s="340"/>
      <c r="AF25" s="425">
        <f t="shared" si="9"/>
        <v>0</v>
      </c>
      <c r="AG25" s="359">
        <f t="array" ref="AG25">IFERROR(XLOOKUP($A25,Personnel!$A:$A,Personnel!$AQ:$AQ),"")</f>
        <v>0</v>
      </c>
      <c r="AH25" s="348">
        <f t="shared" si="10"/>
        <v>0</v>
      </c>
      <c r="AI25" s="359">
        <f t="array" ref="AI25">IFERROR(ROUND(SUM(XLOOKUP($A25,Personnel!$A:$A,Personnel!AT:AT)/Payroll!$D$6),4),"")</f>
        <v>0</v>
      </c>
      <c r="AJ25" s="359">
        <f t="array" ref="AJ25">IFERROR(ROUND(SUM(XLOOKUP($A25,Personnel!$A:$A,Personnel!AU:AU)/Payroll!$E$6),4),"")</f>
        <v>0</v>
      </c>
      <c r="AK25" s="359">
        <f t="array" ref="AK25">IFERROR(ROUND(SUM(XLOOKUP($A25,Personnel!$A:$A,Personnel!AV:AV)/Payroll!$F$6),4),"")</f>
        <v>0</v>
      </c>
      <c r="AL25" s="359">
        <f t="array" ref="AL25">IFERROR(ROUND(SUM(XLOOKUP($A25,Personnel!$A:$A,Personnel!AW:AW)/Payroll!$G$6),4),"")</f>
        <v>0</v>
      </c>
      <c r="AM25" s="359">
        <f t="array" ref="AM25">IFERROR(ROUND(SUM(XLOOKUP($A25,Personnel!$A:$A,Personnel!AX:AX)/Payroll!$H$6),4),"")</f>
        <v>0</v>
      </c>
      <c r="AN25" s="359">
        <f t="shared" si="20"/>
        <v>0</v>
      </c>
      <c r="AO25" s="340"/>
      <c r="AP25" s="424">
        <f t="shared" si="12"/>
        <v>0</v>
      </c>
      <c r="AQ25" s="423">
        <f t="array" ref="AQ25">IFERROR(XLOOKUP($A25,Personnel!$A:$A,Personnel!$BA:$BA),"")</f>
        <v>0</v>
      </c>
      <c r="AR25" s="359">
        <f t="shared" si="13"/>
        <v>0</v>
      </c>
      <c r="AS25" s="359">
        <f t="array" ref="AS25">IFERROR(ROUND(SUM(XLOOKUP($A25,Personnel!$A:$A,Personnel!BD:BD)/Payroll!$D$6),4),"")</f>
        <v>0</v>
      </c>
      <c r="AT25" s="359">
        <f t="array" ref="AT25">IFERROR(ROUND(SUM(XLOOKUP($A25,Personnel!$A:$A,Personnel!BE:BE)/Payroll!$E$6),4),"")</f>
        <v>0</v>
      </c>
      <c r="AU25" s="359">
        <f t="array" ref="AU25">IFERROR(ROUND(SUM(XLOOKUP($A25,Personnel!$A:$A,Personnel!BF:BF)/Payroll!$F$6),4),"")</f>
        <v>0</v>
      </c>
      <c r="AV25" s="359">
        <f t="array" ref="AV25">IFERROR(ROUND(SUM(XLOOKUP($A25,Personnel!$A:$A,Personnel!BG:BG)/Payroll!$G$6),4),"")</f>
        <v>0</v>
      </c>
      <c r="AW25" s="359">
        <f t="array" ref="AW25">IFERROR(ROUND(SUM(XLOOKUP($A25,Personnel!$A:$A,Personnel!BH:BH)/Payroll!$H$6),4),"")</f>
        <v>0</v>
      </c>
      <c r="AX25" s="359">
        <f t="shared" si="14"/>
        <v>0</v>
      </c>
      <c r="AY25" s="340"/>
      <c r="AZ25" s="425">
        <f t="shared" si="15"/>
        <v>0</v>
      </c>
    </row>
    <row r="26" ht="14.25" customHeight="1">
      <c r="A26" s="7" t="str">
        <f>Personnel!A25</f>
        <v>Olga Belanova</v>
      </c>
      <c r="B26" s="7" t="str">
        <f t="array" ref="B26">IFERROR(XLOOKUP(A26,Personnel!$A:$A,Personnel!$B:$B),"")</f>
        <v>Yes</v>
      </c>
      <c r="C26" s="423">
        <f t="array" ref="C26">IFERROR(ROUND(XLOOKUP($A26,Personnel!$A:$A,Personnel!$M:$M),6),"")</f>
        <v>0</v>
      </c>
      <c r="D26" s="359">
        <f t="shared" si="2"/>
        <v>0</v>
      </c>
      <c r="E26" s="359">
        <f t="array" ref="E26">IFERROR(ROUND(SUM(XLOOKUP($A26,Personnel!$A:$A,Personnel!P:P)/Payroll!$D$6),4),"")</f>
        <v>0</v>
      </c>
      <c r="F26" s="359">
        <f t="array" ref="F26">IFERROR(ROUND(SUM(XLOOKUP($A26,Personnel!$A:$A,Personnel!Q:Q)/Payroll!$E$6),4),"")</f>
        <v>0</v>
      </c>
      <c r="G26" s="359">
        <f t="array" ref="G26">IFERROR(ROUND(SUM(XLOOKUP($A26,Personnel!$A:$A,Personnel!R:R)/Payroll!$F$6),4),"")</f>
        <v>0</v>
      </c>
      <c r="H26" s="359">
        <f t="array" ref="H26">IFERROR(ROUND(SUM(XLOOKUP($A26,Personnel!$A:$A,Personnel!S:S)/Payroll!$G$6),4),"")</f>
        <v>0</v>
      </c>
      <c r="I26" s="359">
        <f t="array" ref="I26">IFERROR(ROUND(SUM(XLOOKUP($A26,Personnel!$A:$A,Personnel!T:T)/Payroll!$H$6),4),"")</f>
        <v>0</v>
      </c>
      <c r="J26" s="359">
        <f t="shared" si="18"/>
        <v>0</v>
      </c>
      <c r="K26" s="340"/>
      <c r="L26" s="419">
        <f>IFERROR(SUM(D26*$C$4)+sum(E26*$D$4)+sum(F26*$E$4)+sum(G26*$F$4)+sum(H26*$G$4)+sum(J26*$C$8)+sum(K26*$C$1)+sum(I26*$H$4),"")+sum(J9*L8)</f>
        <v>123.25</v>
      </c>
      <c r="M26" s="423">
        <f t="array" ref="M26">IFERROR(XLOOKUP($A26,Personnel!$A:$A,Personnel!$W:$W),"")+N7</f>
        <v>0</v>
      </c>
      <c r="N26" s="359">
        <f t="shared" si="4"/>
        <v>0</v>
      </c>
      <c r="O26" s="359">
        <f t="array" ref="O26">IFERROR(ROUND(SUM(XLOOKUP($A26,Personnel!$A:$A,Personnel!Z:Z)/Payroll!$D$6),4),"")</f>
        <v>0</v>
      </c>
      <c r="P26" s="359">
        <f t="array" ref="P26">IFERROR(ROUND(SUM(XLOOKUP($A26,Personnel!$A:$A,Personnel!AA:AA)/Payroll!$E$6),4),"")</f>
        <v>0</v>
      </c>
      <c r="Q26" s="359">
        <f t="array" ref="Q26">IFERROR(ROUND(SUM(XLOOKUP($A26,Personnel!$A:$A,Personnel!AB:AB)/Payroll!$F$6),4),"")</f>
        <v>0</v>
      </c>
      <c r="R26" s="359">
        <f t="array" ref="R26">IFERROR(ROUND(SUM(XLOOKUP($A26,Personnel!$A:$A,Personnel!AC:AC)/Payroll!$G$6),4),"")</f>
        <v>0</v>
      </c>
      <c r="S26" s="359">
        <f t="array" ref="S26">IFERROR(ROUND(SUM(XLOOKUP($A26,Personnel!$A:$A,Personnel!AD:AD)/Payroll!$H$6),4),"")</f>
        <v>0</v>
      </c>
      <c r="T26" s="359">
        <f t="shared" si="19"/>
        <v>0</v>
      </c>
      <c r="U26" s="340"/>
      <c r="V26" s="424">
        <f t="shared" si="6"/>
        <v>0</v>
      </c>
      <c r="W26" s="423">
        <f t="array" ref="W26">IFERROR(XLOOKUP($A26,Personnel!$A:$A,Personnel!$AG:$AG),"")</f>
        <v>0</v>
      </c>
      <c r="X26" s="359">
        <f t="shared" si="7"/>
        <v>0</v>
      </c>
      <c r="Y26" s="359">
        <f t="array" ref="Y26">IFERROR(ROUND(SUM(XLOOKUP($A26,Personnel!$A:$A,Personnel!AJ:AJ)/Payroll!$D$6),6),"")</f>
        <v>0</v>
      </c>
      <c r="Z26" s="359">
        <f t="array" ref="Z26">IFERROR(ROUND(SUM(XLOOKUP($A26,Personnel!$A:$A,Personnel!AK:AK)/Payroll!$E$6),6),"")</f>
        <v>0</v>
      </c>
      <c r="AA26" s="359">
        <f t="array" ref="AA26">IFERROR(ROUND(SUM(XLOOKUP($A26,Personnel!$A:$A,Personnel!AL:AL)/Payroll!$F$6),6),"")</f>
        <v>0</v>
      </c>
      <c r="AB26" s="359">
        <f t="array" ref="AB26">IFERROR(ROUND(SUM(XLOOKUP($A26,Personnel!$A:$A,Personnel!AM:AM)/Payroll!$G$6),6),"")</f>
        <v>0</v>
      </c>
      <c r="AC26" s="359">
        <f t="array" ref="AC26">IFERROR(ROUND(SUM(XLOOKUP($A26,Personnel!$A:$A,Personnel!AN:AN)/Payroll!$H$6),6),"")</f>
        <v>0</v>
      </c>
      <c r="AD26" s="359">
        <f t="shared" si="8"/>
        <v>0</v>
      </c>
      <c r="AE26" s="340"/>
      <c r="AF26" s="425">
        <f t="shared" si="9"/>
        <v>0</v>
      </c>
      <c r="AG26" s="359">
        <f t="array" ref="AG26">IFERROR(XLOOKUP($A26,Personnel!$A:$A,Personnel!$AQ:$AQ),"")</f>
        <v>0</v>
      </c>
      <c r="AH26" s="348">
        <f t="shared" si="10"/>
        <v>0</v>
      </c>
      <c r="AI26" s="359">
        <f t="array" ref="AI26">IFERROR(ROUND(SUM(XLOOKUP($A26,Personnel!$A:$A,Personnel!AT:AT)/Payroll!$D$6),4),"")</f>
        <v>0</v>
      </c>
      <c r="AJ26" s="359">
        <f t="array" ref="AJ26">IFERROR(ROUND(SUM(XLOOKUP($A26,Personnel!$A:$A,Personnel!AU:AU)/Payroll!$E$6),4),"")</f>
        <v>0</v>
      </c>
      <c r="AK26" s="359">
        <f t="array" ref="AK26">IFERROR(ROUND(SUM(XLOOKUP($A26,Personnel!$A:$A,Personnel!AV:AV)/Payroll!$F$6),4),"")</f>
        <v>0</v>
      </c>
      <c r="AL26" s="359">
        <f t="array" ref="AL26">IFERROR(ROUND(SUM(XLOOKUP($A26,Personnel!$A:$A,Personnel!AW:AW)/Payroll!$G$6),4),"")</f>
        <v>0</v>
      </c>
      <c r="AM26" s="359">
        <f t="array" ref="AM26">IFERROR(ROUND(SUM(XLOOKUP($A26,Personnel!$A:$A,Personnel!AX:AX)/Payroll!$H$6),4),"")</f>
        <v>0</v>
      </c>
      <c r="AN26" s="359">
        <f t="shared" si="20"/>
        <v>0</v>
      </c>
      <c r="AO26" s="340"/>
      <c r="AP26" s="424">
        <f t="shared" si="12"/>
        <v>0</v>
      </c>
      <c r="AQ26" s="423">
        <f t="array" ref="AQ26">IFERROR(XLOOKUP($A26,Personnel!$A:$A,Personnel!$BA:$BA),"")</f>
        <v>0</v>
      </c>
      <c r="AR26" s="359">
        <f t="shared" si="13"/>
        <v>0</v>
      </c>
      <c r="AS26" s="359">
        <f t="array" ref="AS26">IFERROR(ROUND(SUM(XLOOKUP($A26,Personnel!$A:$A,Personnel!BD:BD)/Payroll!$D$6),4),"")</f>
        <v>0</v>
      </c>
      <c r="AT26" s="359">
        <f t="array" ref="AT26">IFERROR(ROUND(SUM(XLOOKUP($A26,Personnel!$A:$A,Personnel!BE:BE)/Payroll!$E$6),4),"")</f>
        <v>0</v>
      </c>
      <c r="AU26" s="359">
        <f t="array" ref="AU26">IFERROR(ROUND(SUM(XLOOKUP($A26,Personnel!$A:$A,Personnel!BF:BF)/Payroll!$F$6),4),"")</f>
        <v>0</v>
      </c>
      <c r="AV26" s="359">
        <f t="array" ref="AV26">IFERROR(ROUND(SUM(XLOOKUP($A26,Personnel!$A:$A,Personnel!BG:BG)/Payroll!$G$6),4),"")</f>
        <v>0</v>
      </c>
      <c r="AW26" s="359">
        <f t="array" ref="AW26">IFERROR(ROUND(SUM(XLOOKUP($A26,Personnel!$A:$A,Personnel!BH:BH)/Payroll!$H$6),4),"")</f>
        <v>0</v>
      </c>
      <c r="AX26" s="359">
        <f t="shared" si="14"/>
        <v>0</v>
      </c>
      <c r="AY26" s="340"/>
      <c r="AZ26" s="425">
        <f t="shared" si="15"/>
        <v>0</v>
      </c>
    </row>
    <row r="27" ht="14.25" customHeight="1">
      <c r="A27" s="7" t="str">
        <f>Personnel!A26</f>
        <v>Zofia Baka</v>
      </c>
      <c r="B27" s="7" t="str">
        <f t="array" ref="B27">IFERROR(XLOOKUP(A27,Personnel!$A:$A,Personnel!$B:$B),"")</f>
        <v/>
      </c>
      <c r="C27" s="423">
        <f t="array" ref="C27">IFERROR(ROUND(XLOOKUP($A27,Personnel!$A:$A,Personnel!$M:$M),6),"")</f>
        <v>36.833334</v>
      </c>
      <c r="D27" s="359">
        <f t="shared" si="2"/>
        <v>13.293934</v>
      </c>
      <c r="E27" s="359">
        <f t="array" ref="E27">IFERROR(ROUND(SUM(XLOOKUP($A27,Personnel!$A:$A,Personnel!P:P)/Payroll!$D$6),4),"")</f>
        <v>1.6207</v>
      </c>
      <c r="F27" s="359">
        <f t="array" ref="F27">IFERROR(ROUND(SUM(XLOOKUP($A27,Personnel!$A:$A,Personnel!Q:Q)/Payroll!$E$6),4),"")</f>
        <v>14.5039</v>
      </c>
      <c r="G27" s="359">
        <f t="array" ref="G27">IFERROR(ROUND(SUM(XLOOKUP($A27,Personnel!$A:$A,Personnel!R:R)/Payroll!$F$6),4),"")</f>
        <v>7.4148</v>
      </c>
      <c r="H27" s="359">
        <f t="array" ref="H27">IFERROR(ROUND(SUM(XLOOKUP($A27,Personnel!$A:$A,Personnel!S:S)/Payroll!$G$6),4),"")</f>
        <v>0</v>
      </c>
      <c r="I27" s="359">
        <f t="array" ref="I27">IFERROR(ROUND(SUM(XLOOKUP($A27,Personnel!$A:$A,Personnel!T:T)/Payroll!$H$6),4),"")</f>
        <v>0</v>
      </c>
      <c r="J27" s="263">
        <f t="shared" si="18"/>
        <v>0</v>
      </c>
      <c r="K27" s="340"/>
      <c r="L27" s="419">
        <f t="shared" ref="L27:L33" si="21">IFERROR(SUM(D27*$C$4)+sum(E27*$D$4)+sum(F27*$E$4)+sum(G27*$F$4)+sum(H27*$G$4)+sum(J27*$C$8)+sum(K27*$C$1)+sum(I27*$H$4),"")</f>
        <v>504.3116011</v>
      </c>
      <c r="M27" s="423">
        <f t="array" ref="M27">IFERROR(XLOOKUP($A27,Personnel!$A:$A,Personnel!$W:$W),"")</f>
        <v>14.966666</v>
      </c>
      <c r="N27" s="359">
        <f t="shared" si="4"/>
        <v>5.851166</v>
      </c>
      <c r="O27" s="359">
        <f t="array" ref="O27">IFERROR(ROUND(SUM(XLOOKUP($A27,Personnel!$A:$A,Personnel!Z:Z)/Payroll!$D$6),4),"")</f>
        <v>0</v>
      </c>
      <c r="P27" s="359">
        <f t="array" ref="P27">IFERROR(ROUND(SUM(XLOOKUP($A27,Personnel!$A:$A,Personnel!AA:AA)/Payroll!$E$6),4),"")</f>
        <v>2.9845</v>
      </c>
      <c r="Q27" s="359">
        <f t="array" ref="Q27">IFERROR(ROUND(SUM(XLOOKUP($A27,Personnel!$A:$A,Personnel!AB:AB)/Payroll!$F$6),4),"")</f>
        <v>6.131</v>
      </c>
      <c r="R27" s="359">
        <f t="array" ref="R27">IFERROR(ROUND(SUM(XLOOKUP($A27,Personnel!$A:$A,Personnel!AC:AC)/Payroll!$G$6),4),"")</f>
        <v>0</v>
      </c>
      <c r="S27" s="359">
        <f t="array" ref="S27">IFERROR(ROUND(SUM(XLOOKUP($A27,Personnel!$A:$A,Personnel!AD:AD)/Payroll!$H$6),4),"")</f>
        <v>0</v>
      </c>
      <c r="T27" s="263">
        <f t="shared" si="19"/>
        <v>0</v>
      </c>
      <c r="U27" s="340"/>
      <c r="V27" s="424">
        <f t="shared" si="6"/>
        <v>208.1163199</v>
      </c>
      <c r="W27" s="423">
        <f t="array" ref="W27">IFERROR(XLOOKUP($A27,Personnel!$A:$A,Personnel!$AG:$AG),"")</f>
        <v>0</v>
      </c>
      <c r="X27" s="359">
        <f t="shared" si="7"/>
        <v>0</v>
      </c>
      <c r="Y27" s="359">
        <f t="array" ref="Y27">IFERROR(ROUND(SUM(XLOOKUP($A27,Personnel!$A:$A,Personnel!AJ:AJ)/Payroll!$D$6),6),"")</f>
        <v>0</v>
      </c>
      <c r="Z27" s="359">
        <f t="array" ref="Z27">IFERROR(ROUND(SUM(XLOOKUP($A27,Personnel!$A:$A,Personnel!AK:AK)/Payroll!$E$6),6),"")</f>
        <v>0</v>
      </c>
      <c r="AA27" s="359">
        <f t="array" ref="AA27">IFERROR(ROUND(SUM(XLOOKUP($A27,Personnel!$A:$A,Personnel!AL:AL)/Payroll!$F$6),6),"")</f>
        <v>0</v>
      </c>
      <c r="AB27" s="359">
        <f t="array" ref="AB27">IFERROR(ROUND(SUM(XLOOKUP($A27,Personnel!$A:$A,Personnel!AM:AM)/Payroll!$G$6),6),"")</f>
        <v>0</v>
      </c>
      <c r="AC27" s="359">
        <f t="array" ref="AC27">IFERROR(ROUND(SUM(XLOOKUP($A27,Personnel!$A:$A,Personnel!AN:AN)/Payroll!$H$6),6),"")</f>
        <v>0</v>
      </c>
      <c r="AD27" s="263">
        <f t="shared" si="8"/>
        <v>0</v>
      </c>
      <c r="AE27" s="340"/>
      <c r="AF27" s="425">
        <f t="shared" si="9"/>
        <v>0</v>
      </c>
      <c r="AG27" s="359">
        <f t="array" ref="AG27">IFERROR(XLOOKUP($A27,Personnel!$A:$A,Personnel!$AQ:$AQ),"")</f>
        <v>0</v>
      </c>
      <c r="AH27" s="348">
        <f t="shared" si="10"/>
        <v>0</v>
      </c>
      <c r="AI27" s="359">
        <f t="array" ref="AI27">IFERROR(ROUND(SUM(XLOOKUP($A27,Personnel!$A:$A,Personnel!AT:AT)/Payroll!$D$6),4),"")</f>
        <v>0</v>
      </c>
      <c r="AJ27" s="359">
        <f t="array" ref="AJ27">IFERROR(ROUND(SUM(XLOOKUP($A27,Personnel!$A:$A,Personnel!AU:AU)/Payroll!$E$6),4),"")</f>
        <v>0</v>
      </c>
      <c r="AK27" s="359">
        <f t="array" ref="AK27">IFERROR(ROUND(SUM(XLOOKUP($A27,Personnel!$A:$A,Personnel!AV:AV)/Payroll!$F$6),4),"")</f>
        <v>0</v>
      </c>
      <c r="AL27" s="359">
        <f t="array" ref="AL27">IFERROR(ROUND(SUM(XLOOKUP($A27,Personnel!$A:$A,Personnel!AW:AW)/Payroll!$G$6),4),"")</f>
        <v>0</v>
      </c>
      <c r="AM27" s="359">
        <f t="array" ref="AM27">IFERROR(ROUND(SUM(XLOOKUP($A27,Personnel!$A:$A,Personnel!AX:AX)/Payroll!$H$6),4),"")</f>
        <v>0</v>
      </c>
      <c r="AN27" s="359">
        <f t="shared" si="20"/>
        <v>0</v>
      </c>
      <c r="AO27" s="340"/>
      <c r="AP27" s="424">
        <f t="shared" si="12"/>
        <v>0</v>
      </c>
      <c r="AQ27" s="423">
        <f t="array" ref="AQ27">IFERROR(XLOOKUP($A27,Personnel!$A:$A,Personnel!$BA:$BA),"")</f>
        <v>0</v>
      </c>
      <c r="AR27" s="359">
        <f t="shared" si="13"/>
        <v>0</v>
      </c>
      <c r="AS27" s="359">
        <f t="array" ref="AS27">IFERROR(ROUND(SUM(XLOOKUP($A27,Personnel!$A:$A,Personnel!BD:BD)/Payroll!$D$6),4),"")</f>
        <v>0</v>
      </c>
      <c r="AT27" s="359">
        <f t="array" ref="AT27">IFERROR(ROUND(SUM(XLOOKUP($A27,Personnel!$A:$A,Personnel!BE:BE)/Payroll!$E$6),4),"")</f>
        <v>0</v>
      </c>
      <c r="AU27" s="359">
        <f t="array" ref="AU27">IFERROR(ROUND(SUM(XLOOKUP($A27,Personnel!$A:$A,Personnel!BF:BF)/Payroll!$F$6),4),"")</f>
        <v>0</v>
      </c>
      <c r="AV27" s="359">
        <f t="array" ref="AV27">IFERROR(ROUND(SUM(XLOOKUP($A27,Personnel!$A:$A,Personnel!BG:BG)/Payroll!$G$6),4),"")</f>
        <v>0</v>
      </c>
      <c r="AW27" s="359">
        <f t="array" ref="AW27">IFERROR(ROUND(SUM(XLOOKUP($A27,Personnel!$A:$A,Personnel!BH:BH)/Payroll!$H$6),4),"")</f>
        <v>0</v>
      </c>
      <c r="AX27" s="263">
        <f t="shared" si="14"/>
        <v>0</v>
      </c>
      <c r="AY27" s="340"/>
      <c r="AZ27" s="425">
        <f t="shared" si="15"/>
        <v>0</v>
      </c>
    </row>
    <row r="28" ht="14.25" customHeight="1">
      <c r="A28" s="7" t="str">
        <f>Personnel!A27</f>
        <v/>
      </c>
      <c r="B28" s="7" t="str">
        <f t="array" ref="B28">IFERROR(XLOOKUP(A28,Personnel!$A:$A,Personnel!$B:$B),"")</f>
        <v/>
      </c>
      <c r="C28" s="423" t="str">
        <f t="array" ref="C28">IFERROR(ROUND(XLOOKUP($A28,Personnel!$A:$A,Personnel!$M:$M),6),"")</f>
        <v/>
      </c>
      <c r="D28" s="359">
        <f t="shared" si="2"/>
        <v>0</v>
      </c>
      <c r="E28" s="359" t="str">
        <f t="array" ref="E28">IFERROR(ROUND(SUM(XLOOKUP($A28,Personnel!$A:$A,Personnel!P:P)/Payroll!$D$6),4),"")</f>
        <v/>
      </c>
      <c r="F28" s="359" t="str">
        <f t="array" ref="F28">IFERROR(ROUND(SUM(XLOOKUP($A28,Personnel!$A:$A,Personnel!Q:Q)/Payroll!$E$6),4),"")</f>
        <v/>
      </c>
      <c r="G28" s="359" t="str">
        <f t="array" ref="G28">IFERROR(ROUND(SUM(XLOOKUP($A28,Personnel!$A:$A,Personnel!R:R)/Payroll!$F$6),4),"")</f>
        <v/>
      </c>
      <c r="H28" s="359" t="str">
        <f t="array" ref="H28">IFERROR(ROUND(SUM(XLOOKUP($A28,Personnel!$A:$A,Personnel!S:S)/Payroll!$G$6),4),"")</f>
        <v/>
      </c>
      <c r="I28" s="359" t="str">
        <f t="array" ref="I28">IFERROR(ROUND(SUM(XLOOKUP($A28,Personnel!$A:$A,Personnel!T:T)/Payroll!$H$6),4),"")</f>
        <v/>
      </c>
      <c r="J28" s="263">
        <f t="shared" si="18"/>
        <v>0</v>
      </c>
      <c r="K28" s="340"/>
      <c r="L28" s="424">
        <f t="shared" si="21"/>
        <v>0</v>
      </c>
      <c r="M28" s="423" t="str">
        <f t="array" ref="M28">IFERROR(XLOOKUP($A28,Personnel!$A:$A,Personnel!$W:$W),"")</f>
        <v/>
      </c>
      <c r="N28" s="359">
        <f t="shared" si="4"/>
        <v>0</v>
      </c>
      <c r="O28" s="359" t="str">
        <f t="array" ref="O28">IFERROR(ROUND(SUM(XLOOKUP($A28,Personnel!$A:$A,Personnel!Z:Z)/Payroll!$D$6),4),"")</f>
        <v/>
      </c>
      <c r="P28" s="359" t="str">
        <f t="array" ref="P28">IFERROR(ROUND(SUM(XLOOKUP($A28,Personnel!$A:$A,Personnel!AA:AA)/Payroll!$E$6),4),"")</f>
        <v/>
      </c>
      <c r="Q28" s="359" t="str">
        <f t="array" ref="Q28">IFERROR(ROUND(SUM(XLOOKUP($A28,Personnel!$A:$A,Personnel!AB:AB)/Payroll!$F$6),4),"")</f>
        <v/>
      </c>
      <c r="R28" s="359" t="str">
        <f t="array" ref="R28">IFERROR(ROUND(SUM(XLOOKUP($A28,Personnel!$A:$A,Personnel!AC:AC)/Payroll!$G$6),4),"")</f>
        <v/>
      </c>
      <c r="S28" s="359" t="str">
        <f t="array" ref="S28">IFERROR(ROUND(SUM(XLOOKUP($A28,Personnel!$A:$A,Personnel!AD:AD)/Payroll!$H$6),4),"")</f>
        <v/>
      </c>
      <c r="T28" s="263">
        <f t="shared" si="19"/>
        <v>0</v>
      </c>
      <c r="U28" s="340"/>
      <c r="V28" s="424">
        <f t="shared" si="6"/>
        <v>0</v>
      </c>
      <c r="W28" s="423" t="str">
        <f t="array" ref="W28">IFERROR(XLOOKUP($A28,Personnel!$A:$A,Personnel!$AG:$AG),"")</f>
        <v/>
      </c>
      <c r="X28" s="359">
        <f t="shared" si="7"/>
        <v>0</v>
      </c>
      <c r="Y28" s="359" t="str">
        <f t="array" ref="Y28">IFERROR(ROUND(SUM(XLOOKUP($A28,Personnel!$A:$A,Personnel!AJ:AJ)/Payroll!$D$6),6),"")</f>
        <v/>
      </c>
      <c r="Z28" s="359" t="str">
        <f t="array" ref="Z28">IFERROR(ROUND(SUM(XLOOKUP($A28,Personnel!$A:$A,Personnel!AK:AK)/Payroll!$E$6),6),"")</f>
        <v/>
      </c>
      <c r="AA28" s="359" t="str">
        <f t="array" ref="AA28">IFERROR(ROUND(SUM(XLOOKUP($A28,Personnel!$A:$A,Personnel!AL:AL)/Payroll!$F$6),6),"")</f>
        <v/>
      </c>
      <c r="AB28" s="359" t="str">
        <f t="array" ref="AB28">IFERROR(ROUND(SUM(XLOOKUP($A28,Personnel!$A:$A,Personnel!AM:AM)/Payroll!$G$6),6),"")</f>
        <v/>
      </c>
      <c r="AC28" s="359" t="str">
        <f t="array" ref="AC28">IFERROR(ROUND(SUM(XLOOKUP($A28,Personnel!$A:$A,Personnel!AN:AN)/Payroll!$H$6),6),"")</f>
        <v/>
      </c>
      <c r="AD28" s="263">
        <f t="shared" si="8"/>
        <v>0</v>
      </c>
      <c r="AE28" s="263"/>
      <c r="AF28" s="425">
        <f t="shared" ref="AF28:AF33" si="22">IFERROR(SUM(X28*$C$4)+sum(Y28*$D$4)+sum(Z28*$E$4)+sum(AA28*$F$4)+sum(AB28*$G$4)+sum(AD28*$C$8)+roundup(sum(AE28*$C$1),2)+sum(AC28*$H$4),"")</f>
        <v>0</v>
      </c>
      <c r="AG28" s="359" t="str">
        <f t="array" ref="AG28">IFERROR(XLOOKUP($A28,Personnel!$A:$A,Personnel!$AQ:$AQ),"")</f>
        <v/>
      </c>
      <c r="AH28" s="348">
        <f t="shared" ref="AH28:AH33" si="23">IFERROR(AG28-SUM(AI28:AL28),"")</f>
        <v>0</v>
      </c>
      <c r="AI28" s="359" t="str">
        <f t="array" ref="AI28">IFERROR(ROUND(SUM(XLOOKUP($A28,Personnel!$A:$A,Personnel!AT:AT)/Payroll!$D$6),4),"")</f>
        <v/>
      </c>
      <c r="AJ28" s="359" t="str">
        <f t="array" ref="AJ28">IFERROR(ROUND(SUM(XLOOKUP($A28,Personnel!$A:$A,Personnel!AU:AU)/Payroll!$E$6),4),"")</f>
        <v/>
      </c>
      <c r="AK28" s="359" t="str">
        <f t="array" ref="AK28">IFERROR(ROUND(SUM(XLOOKUP($A28,Personnel!$A:$A,Personnel!AV:AV)/Payroll!$F$6),4),"")</f>
        <v/>
      </c>
      <c r="AL28" s="359" t="str">
        <f t="array" ref="AL28">IFERROR(ROUND(SUM(XLOOKUP($A28,Personnel!$A:$A,Personnel!AW:AW)/Payroll!$G$6),4),"")</f>
        <v/>
      </c>
      <c r="AM28" s="359" t="str">
        <f t="array" ref="AM28">IFERROR(ROUND(SUM(XLOOKUP($A28,Personnel!$A:$A,Personnel!AX:AX)/Payroll!$H$6),4),"")</f>
        <v/>
      </c>
      <c r="AN28" s="359">
        <f t="shared" si="20"/>
        <v>0</v>
      </c>
      <c r="AO28" s="340"/>
      <c r="AP28" s="424">
        <f t="shared" si="12"/>
        <v>0</v>
      </c>
      <c r="AQ28" s="423" t="str">
        <f t="array" ref="AQ28">IFERROR(XLOOKUP($A28,Personnel!$A:$A,Personnel!$BA:$BA),"")</f>
        <v/>
      </c>
      <c r="AR28" s="359">
        <f t="shared" si="13"/>
        <v>0</v>
      </c>
      <c r="AS28" s="359" t="str">
        <f t="array" ref="AS28">IFERROR(ROUND(SUM(XLOOKUP($A28,Personnel!$A:$A,Personnel!BD:BD)/Payroll!$D$6),4),"")</f>
        <v/>
      </c>
      <c r="AT28" s="359" t="str">
        <f t="array" ref="AT28">IFERROR(ROUND(SUM(XLOOKUP($A28,Personnel!$A:$A,Personnel!BE:BE)/Payroll!$E$6),4),"")</f>
        <v/>
      </c>
      <c r="AU28" s="359" t="str">
        <f t="array" ref="AU28">IFERROR(ROUND(SUM(XLOOKUP($A28,Personnel!$A:$A,Personnel!BF:BF)/Payroll!$F$6),4),"")</f>
        <v/>
      </c>
      <c r="AV28" s="359" t="str">
        <f t="array" ref="AV28">IFERROR(ROUND(SUM(XLOOKUP($A28,Personnel!$A:$A,Personnel!BG:BG)/Payroll!$G$6),4),"")</f>
        <v/>
      </c>
      <c r="AW28" s="359" t="str">
        <f t="array" ref="AW28">IFERROR(ROUND(SUM(XLOOKUP($A28,Personnel!$A:$A,Personnel!BH:BH)/Payroll!$H$6),4),"")</f>
        <v/>
      </c>
      <c r="AX28" s="263">
        <f t="shared" si="14"/>
        <v>0</v>
      </c>
      <c r="AY28" s="340"/>
      <c r="AZ28" s="425">
        <f t="shared" si="15"/>
        <v>0</v>
      </c>
    </row>
    <row r="29" ht="14.25" customHeight="1">
      <c r="A29" s="7" t="str">
        <f>Personnel!A28</f>
        <v/>
      </c>
      <c r="B29" s="7" t="str">
        <f t="array" ref="B29">IFERROR(XLOOKUP(A29,Personnel!$A:$A,Personnel!$B:$B),"")</f>
        <v/>
      </c>
      <c r="C29" s="423" t="str">
        <f t="array" ref="C29">IFERROR(ROUND(XLOOKUP($A29,Personnel!$A:$A,Personnel!$M:$M),6),"")</f>
        <v/>
      </c>
      <c r="D29" s="359">
        <f t="shared" si="2"/>
        <v>0</v>
      </c>
      <c r="E29" s="359" t="str">
        <f t="array" ref="E29">IFERROR(ROUND(SUM(XLOOKUP($A29,Personnel!$A:$A,Personnel!P:P)/Payroll!$D$6),4),"")</f>
        <v/>
      </c>
      <c r="F29" s="359" t="str">
        <f t="array" ref="F29">IFERROR(ROUND(SUM(XLOOKUP($A29,Personnel!$A:$A,Personnel!Q:Q)/Payroll!$E$6),4),"")</f>
        <v/>
      </c>
      <c r="G29" s="359" t="str">
        <f t="array" ref="G29">IFERROR(ROUND(SUM(XLOOKUP($A29,Personnel!$A:$A,Personnel!R:R)/Payroll!$F$6),4),"")</f>
        <v/>
      </c>
      <c r="H29" s="359" t="str">
        <f t="array" ref="H29">IFERROR(ROUND(SUM(XLOOKUP($A29,Personnel!$A:$A,Personnel!S:S)/Payroll!$G$6),4),"")</f>
        <v/>
      </c>
      <c r="I29" s="359" t="str">
        <f t="array" ref="I29">IFERROR(ROUND(SUM(XLOOKUP($A29,Personnel!$A:$A,Personnel!T:T)/Payroll!$H$6),4),"")</f>
        <v/>
      </c>
      <c r="J29" s="263">
        <f t="shared" si="18"/>
        <v>0</v>
      </c>
      <c r="K29" s="340"/>
      <c r="L29" s="424">
        <f t="shared" si="21"/>
        <v>0</v>
      </c>
      <c r="M29" s="423" t="str">
        <f t="array" ref="M29">IFERROR(XLOOKUP($A29,Personnel!$A:$A,Personnel!$W:$W),"")</f>
        <v/>
      </c>
      <c r="N29" s="359">
        <f t="shared" si="4"/>
        <v>0</v>
      </c>
      <c r="O29" s="359" t="str">
        <f t="array" ref="O29">IFERROR(ROUND(SUM(XLOOKUP($A29,Personnel!$A:$A,Personnel!Z:Z)/Payroll!$D$6),4),"")</f>
        <v/>
      </c>
      <c r="P29" s="359" t="str">
        <f t="array" ref="P29">IFERROR(ROUND(SUM(XLOOKUP($A29,Personnel!$A:$A,Personnel!AA:AA)/Payroll!$E$6),4),"")</f>
        <v/>
      </c>
      <c r="Q29" s="359" t="str">
        <f t="array" ref="Q29">IFERROR(ROUND(SUM(XLOOKUP($A29,Personnel!$A:$A,Personnel!AB:AB)/Payroll!$F$6),4),"")</f>
        <v/>
      </c>
      <c r="R29" s="359" t="str">
        <f t="array" ref="R29">IFERROR(ROUND(SUM(XLOOKUP($A29,Personnel!$A:$A,Personnel!AC:AC)/Payroll!$G$6),4),"")</f>
        <v/>
      </c>
      <c r="S29" s="359" t="str">
        <f t="array" ref="S29">IFERROR(ROUND(SUM(XLOOKUP($A29,Personnel!$A:$A,Personnel!AD:AD)/Payroll!$H$6),4),"")</f>
        <v/>
      </c>
      <c r="T29" s="263">
        <f t="shared" si="19"/>
        <v>0</v>
      </c>
      <c r="U29" s="340"/>
      <c r="V29" s="424">
        <f t="shared" si="6"/>
        <v>0</v>
      </c>
      <c r="W29" s="423" t="str">
        <f t="array" ref="W29">IFERROR(XLOOKUP($A29,Personnel!$A:$A,Personnel!$AG:$AG),"")</f>
        <v/>
      </c>
      <c r="X29" s="359">
        <f t="shared" si="7"/>
        <v>0</v>
      </c>
      <c r="Y29" s="359" t="str">
        <f t="array" ref="Y29">IFERROR(ROUND(SUM(XLOOKUP($A29,Personnel!$A:$A,Personnel!AJ:AJ)/Payroll!$D$6),6),"")</f>
        <v/>
      </c>
      <c r="Z29" s="359" t="str">
        <f t="array" ref="Z29">IFERROR(ROUND(SUM(XLOOKUP($A29,Personnel!$A:$A,Personnel!AK:AK)/Payroll!$E$6),6),"")</f>
        <v/>
      </c>
      <c r="AA29" s="359" t="str">
        <f t="array" ref="AA29">IFERROR(ROUND(SUM(XLOOKUP($A29,Personnel!$A:$A,Personnel!AL:AL)/Payroll!$F$6),6),"")</f>
        <v/>
      </c>
      <c r="AB29" s="359" t="str">
        <f t="array" ref="AB29">IFERROR(ROUND(SUM(XLOOKUP($A29,Personnel!$A:$A,Personnel!AM:AM)/Payroll!$G$6),6),"")</f>
        <v/>
      </c>
      <c r="AC29" s="359" t="str">
        <f t="array" ref="AC29">IFERROR(ROUND(SUM(XLOOKUP($A29,Personnel!$A:$A,Personnel!AN:AN)/Payroll!$H$6),6),"")</f>
        <v/>
      </c>
      <c r="AD29" s="263">
        <f t="shared" si="8"/>
        <v>0</v>
      </c>
      <c r="AE29" s="263"/>
      <c r="AF29" s="425">
        <f t="shared" si="22"/>
        <v>0</v>
      </c>
      <c r="AG29" s="359" t="str">
        <f t="array" ref="AG29">IFERROR(XLOOKUP($A29,Personnel!$A:$A,Personnel!$AQ:$AQ),"")</f>
        <v/>
      </c>
      <c r="AH29" s="348">
        <f t="shared" si="23"/>
        <v>0</v>
      </c>
      <c r="AI29" s="359" t="str">
        <f t="array" ref="AI29">IFERROR(ROUND(SUM(XLOOKUP($A29,Personnel!$A:$A,Personnel!AT:AT)/Payroll!$D$6),4),"")</f>
        <v/>
      </c>
      <c r="AJ29" s="359" t="str">
        <f t="array" ref="AJ29">IFERROR(ROUND(SUM(XLOOKUP($A29,Personnel!$A:$A,Personnel!AU:AU)/Payroll!$E$6),4),"")</f>
        <v/>
      </c>
      <c r="AK29" s="359" t="str">
        <f t="array" ref="AK29">IFERROR(ROUND(SUM(XLOOKUP($A29,Personnel!$A:$A,Personnel!AV:AV)/Payroll!$F$6),4),"")</f>
        <v/>
      </c>
      <c r="AL29" s="359" t="str">
        <f t="array" ref="AL29">IFERROR(ROUND(SUM(XLOOKUP($A29,Personnel!$A:$A,Personnel!AW:AW)/Payroll!$G$6),4),"")</f>
        <v/>
      </c>
      <c r="AM29" s="359" t="str">
        <f t="array" ref="AM29">IFERROR(ROUND(SUM(XLOOKUP($A29,Personnel!$A:$A,Personnel!AX:AX)/Payroll!$H$6),4),"")</f>
        <v/>
      </c>
      <c r="AN29" s="359">
        <f t="shared" si="20"/>
        <v>0</v>
      </c>
      <c r="AO29" s="340"/>
      <c r="AP29" s="424">
        <f t="shared" si="12"/>
        <v>0</v>
      </c>
      <c r="AQ29" s="423" t="str">
        <f t="array" ref="AQ29">IFERROR(XLOOKUP($A29,Personnel!$A:$A,Personnel!$BA:$BA),"")</f>
        <v/>
      </c>
      <c r="AR29" s="359">
        <f t="shared" si="13"/>
        <v>0</v>
      </c>
      <c r="AS29" s="359" t="str">
        <f t="array" ref="AS29">IFERROR(ROUND(SUM(XLOOKUP($A29,Personnel!$A:$A,Personnel!BD:BD)/Payroll!$D$6),4),"")</f>
        <v/>
      </c>
      <c r="AT29" s="359" t="str">
        <f t="array" ref="AT29">IFERROR(ROUND(SUM(XLOOKUP($A29,Personnel!$A:$A,Personnel!BE:BE)/Payroll!$E$6),4),"")</f>
        <v/>
      </c>
      <c r="AU29" s="359" t="str">
        <f t="array" ref="AU29">IFERROR(ROUND(SUM(XLOOKUP($A29,Personnel!$A:$A,Personnel!BF:BF)/Payroll!$F$6),4),"")</f>
        <v/>
      </c>
      <c r="AV29" s="359" t="str">
        <f t="array" ref="AV29">IFERROR(ROUND(SUM(XLOOKUP($A29,Personnel!$A:$A,Personnel!BG:BG)/Payroll!$G$6),4),"")</f>
        <v/>
      </c>
      <c r="AW29" s="359" t="str">
        <f t="array" ref="AW29">IFERROR(ROUND(SUM(XLOOKUP($A29,Personnel!$A:$A,Personnel!BH:BH)/Payroll!$H$6),4),"")</f>
        <v/>
      </c>
      <c r="AX29" s="263">
        <f t="shared" si="14"/>
        <v>0</v>
      </c>
      <c r="AY29" s="340"/>
      <c r="AZ29" s="425">
        <f t="shared" si="15"/>
        <v>0</v>
      </c>
    </row>
    <row r="30" ht="14.25" customHeight="1">
      <c r="A30" s="7" t="str">
        <f>Personnel!A29</f>
        <v/>
      </c>
      <c r="B30" s="7" t="str">
        <f t="array" ref="B30">IFERROR(XLOOKUP(A30,Personnel!$A:$A,Personnel!$B:$B),"")</f>
        <v/>
      </c>
      <c r="C30" s="423" t="str">
        <f t="array" ref="C30">IFERROR(ROUND(XLOOKUP($A30,Personnel!$A:$A,Personnel!$M:$M),6),"")</f>
        <v/>
      </c>
      <c r="D30" s="359">
        <f t="shared" si="2"/>
        <v>0</v>
      </c>
      <c r="E30" s="359" t="str">
        <f t="array" ref="E30">IFERROR(ROUND(SUM(XLOOKUP($A30,Personnel!$A:$A,Personnel!P:P)/Payroll!$D$6),4),"")</f>
        <v/>
      </c>
      <c r="F30" s="359" t="str">
        <f t="array" ref="F30">IFERROR(ROUND(SUM(XLOOKUP($A30,Personnel!$A:$A,Personnel!Q:Q)/Payroll!$E$6),4),"")</f>
        <v/>
      </c>
      <c r="G30" s="359" t="str">
        <f t="array" ref="G30">IFERROR(ROUND(SUM(XLOOKUP($A30,Personnel!$A:$A,Personnel!R:R)/Payroll!$F$6),4),"")</f>
        <v/>
      </c>
      <c r="H30" s="359" t="str">
        <f t="array" ref="H30">IFERROR(ROUND(SUM(XLOOKUP($A30,Personnel!$A:$A,Personnel!S:S)/Payroll!$G$6),4),"")</f>
        <v/>
      </c>
      <c r="I30" s="359" t="str">
        <f t="array" ref="I30">IFERROR(ROUND(SUM(XLOOKUP($A30,Personnel!$A:$A,Personnel!T:T)/Payroll!$H$6),4),"")</f>
        <v/>
      </c>
      <c r="J30" s="263">
        <f t="shared" si="18"/>
        <v>0</v>
      </c>
      <c r="K30" s="340"/>
      <c r="L30" s="424">
        <f t="shared" si="21"/>
        <v>0</v>
      </c>
      <c r="M30" s="423" t="str">
        <f t="array" ref="M30">IFERROR(XLOOKUP($A30,Personnel!$A:$A,Personnel!$W:$W),"")</f>
        <v/>
      </c>
      <c r="N30" s="359">
        <f t="shared" si="4"/>
        <v>0</v>
      </c>
      <c r="O30" s="359" t="str">
        <f t="array" ref="O30">IFERROR(ROUND(SUM(XLOOKUP($A30,Personnel!$A:$A,Personnel!Z:Z)/Payroll!$D$6),4),"")</f>
        <v/>
      </c>
      <c r="P30" s="359" t="str">
        <f t="array" ref="P30">IFERROR(ROUND(SUM(XLOOKUP($A30,Personnel!$A:$A,Personnel!AA:AA)/Payroll!$E$6),4),"")</f>
        <v/>
      </c>
      <c r="Q30" s="359" t="str">
        <f t="array" ref="Q30">IFERROR(ROUND(SUM(XLOOKUP($A30,Personnel!$A:$A,Personnel!AB:AB)/Payroll!$F$6),4),"")</f>
        <v/>
      </c>
      <c r="R30" s="359" t="str">
        <f t="array" ref="R30">IFERROR(ROUND(SUM(XLOOKUP($A30,Personnel!$A:$A,Personnel!AC:AC)/Payroll!$G$6),4),"")</f>
        <v/>
      </c>
      <c r="S30" s="359" t="str">
        <f t="array" ref="S30">IFERROR(ROUND(SUM(XLOOKUP($A30,Personnel!$A:$A,Personnel!AD:AD)/Payroll!$H$6),4),"")</f>
        <v/>
      </c>
      <c r="T30" s="263">
        <f t="shared" si="19"/>
        <v>0</v>
      </c>
      <c r="U30" s="340"/>
      <c r="V30" s="424">
        <f t="shared" si="6"/>
        <v>0</v>
      </c>
      <c r="W30" s="423" t="str">
        <f t="array" ref="W30">IFERROR(XLOOKUP($A30,Personnel!$A:$A,Personnel!$AG:$AG),"")</f>
        <v/>
      </c>
      <c r="X30" s="359">
        <f t="shared" si="7"/>
        <v>0</v>
      </c>
      <c r="Y30" s="359" t="str">
        <f t="array" ref="Y30">IFERROR(ROUND(SUM(XLOOKUP($A30,Personnel!$A:$A,Personnel!AJ:AJ)/Payroll!$D$6),6),"")</f>
        <v/>
      </c>
      <c r="Z30" s="359" t="str">
        <f t="array" ref="Z30">IFERROR(ROUND(SUM(XLOOKUP($A30,Personnel!$A:$A,Personnel!AK:AK)/Payroll!$E$6),6),"")</f>
        <v/>
      </c>
      <c r="AA30" s="359" t="str">
        <f t="array" ref="AA30">IFERROR(ROUND(SUM(XLOOKUP($A30,Personnel!$A:$A,Personnel!AL:AL)/Payroll!$F$6),6),"")</f>
        <v/>
      </c>
      <c r="AB30" s="359" t="str">
        <f t="array" ref="AB30">IFERROR(ROUND(SUM(XLOOKUP($A30,Personnel!$A:$A,Personnel!AM:AM)/Payroll!$G$6),6),"")</f>
        <v/>
      </c>
      <c r="AC30" s="359" t="str">
        <f t="array" ref="AC30">IFERROR(ROUND(SUM(XLOOKUP($A30,Personnel!$A:$A,Personnel!AN:AN)/Payroll!$H$6),6),"")</f>
        <v/>
      </c>
      <c r="AD30" s="263">
        <f t="shared" si="8"/>
        <v>0</v>
      </c>
      <c r="AE30" s="263"/>
      <c r="AF30" s="425">
        <f t="shared" si="22"/>
        <v>0</v>
      </c>
      <c r="AG30" s="359" t="str">
        <f t="array" ref="AG30">IFERROR(XLOOKUP($A30,Personnel!$A:$A,Personnel!$AQ:$AQ),"")</f>
        <v/>
      </c>
      <c r="AH30" s="348">
        <f t="shared" si="23"/>
        <v>0</v>
      </c>
      <c r="AI30" s="359" t="str">
        <f t="array" ref="AI30">IFERROR(ROUND(SUM(XLOOKUP($A30,Personnel!$A:$A,Personnel!AT:AT)/Payroll!$D$6),4),"")</f>
        <v/>
      </c>
      <c r="AJ30" s="359" t="str">
        <f t="array" ref="AJ30">IFERROR(ROUND(SUM(XLOOKUP($A30,Personnel!$A:$A,Personnel!AU:AU)/Payroll!$E$6),4),"")</f>
        <v/>
      </c>
      <c r="AK30" s="359" t="str">
        <f t="array" ref="AK30">IFERROR(ROUND(SUM(XLOOKUP($A30,Personnel!$A:$A,Personnel!AV:AV)/Payroll!$F$6),4),"")</f>
        <v/>
      </c>
      <c r="AL30" s="359" t="str">
        <f t="array" ref="AL30">IFERROR(ROUND(SUM(XLOOKUP($A30,Personnel!$A:$A,Personnel!AW:AW)/Payroll!$G$6),4),"")</f>
        <v/>
      </c>
      <c r="AM30" s="359" t="str">
        <f t="array" ref="AM30">IFERROR(ROUND(SUM(XLOOKUP($A30,Personnel!$A:$A,Personnel!AX:AX)/Payroll!$H$6),4),"")</f>
        <v/>
      </c>
      <c r="AN30" s="359">
        <f t="shared" si="20"/>
        <v>0</v>
      </c>
      <c r="AO30" s="340"/>
      <c r="AP30" s="424">
        <f t="shared" si="12"/>
        <v>0</v>
      </c>
      <c r="AQ30" s="423" t="str">
        <f t="array" ref="AQ30">IFERROR(XLOOKUP($A30,Personnel!$A:$A,Personnel!$BA:$BA),"")</f>
        <v/>
      </c>
      <c r="AR30" s="359">
        <f t="shared" si="13"/>
        <v>0</v>
      </c>
      <c r="AS30" s="359" t="str">
        <f t="array" ref="AS30">IFERROR(ROUND(SUM(XLOOKUP($A30,Personnel!$A:$A,Personnel!BD:BD)/Payroll!$D$6),4),"")</f>
        <v/>
      </c>
      <c r="AT30" s="359" t="str">
        <f t="array" ref="AT30">IFERROR(ROUND(SUM(XLOOKUP($A30,Personnel!$A:$A,Personnel!BE:BE)/Payroll!$E$6),4),"")</f>
        <v/>
      </c>
      <c r="AU30" s="359" t="str">
        <f t="array" ref="AU30">IFERROR(ROUND(SUM(XLOOKUP($A30,Personnel!$A:$A,Personnel!BF:BF)/Payroll!$F$6),4),"")</f>
        <v/>
      </c>
      <c r="AV30" s="359" t="str">
        <f t="array" ref="AV30">IFERROR(ROUND(SUM(XLOOKUP($A30,Personnel!$A:$A,Personnel!BG:BG)/Payroll!$G$6),4),"")</f>
        <v/>
      </c>
      <c r="AW30" s="359" t="str">
        <f t="array" ref="AW30">IFERROR(ROUND(SUM(XLOOKUP($A30,Personnel!$A:$A,Personnel!BH:BH)/Payroll!$H$6),4),"")</f>
        <v/>
      </c>
      <c r="AX30" s="263">
        <f t="shared" si="14"/>
        <v>0</v>
      </c>
      <c r="AY30" s="340"/>
      <c r="AZ30" s="425">
        <f t="shared" si="15"/>
        <v>0</v>
      </c>
    </row>
    <row r="31" ht="14.25" customHeight="1">
      <c r="A31" s="7" t="str">
        <f>Personnel!A30</f>
        <v/>
      </c>
      <c r="B31" s="7" t="str">
        <f t="array" ref="B31">IFERROR(XLOOKUP(A31,Personnel!$A:$A,Personnel!$B:$B),"")</f>
        <v/>
      </c>
      <c r="C31" s="423" t="str">
        <f t="array" ref="C31">IFERROR(ROUND(XLOOKUP($A31,Personnel!$A:$A,Personnel!$M:$M),6),"")</f>
        <v/>
      </c>
      <c r="D31" s="359">
        <f t="shared" si="2"/>
        <v>0</v>
      </c>
      <c r="E31" s="359" t="str">
        <f t="array" ref="E31">IFERROR(ROUND(SUM(XLOOKUP($A31,Personnel!$A:$A,Personnel!P:P)/Payroll!$D$6),4),"")</f>
        <v/>
      </c>
      <c r="F31" s="359" t="str">
        <f t="array" ref="F31">IFERROR(ROUND(SUM(XLOOKUP($A31,Personnel!$A:$A,Personnel!Q:Q)/Payroll!$E$6),4),"")</f>
        <v/>
      </c>
      <c r="G31" s="359" t="str">
        <f t="array" ref="G31">IFERROR(ROUND(SUM(XLOOKUP($A31,Personnel!$A:$A,Personnel!R:R)/Payroll!$F$6),4),"")</f>
        <v/>
      </c>
      <c r="H31" s="359" t="str">
        <f t="array" ref="H31">IFERROR(ROUND(SUM(XLOOKUP($A31,Personnel!$A:$A,Personnel!S:S)/Payroll!$G$6),4),"")</f>
        <v/>
      </c>
      <c r="I31" s="359" t="str">
        <f t="array" ref="I31">IFERROR(ROUND(SUM(XLOOKUP($A31,Personnel!$A:$A,Personnel!T:T)/Payroll!$H$6),4),"")</f>
        <v/>
      </c>
      <c r="J31" s="263">
        <f t="shared" si="18"/>
        <v>0</v>
      </c>
      <c r="K31" s="340"/>
      <c r="L31" s="424">
        <f t="shared" si="21"/>
        <v>0</v>
      </c>
      <c r="M31" s="423" t="str">
        <f t="array" ref="M31">IFERROR(XLOOKUP($A31,Personnel!$A:$A,Personnel!$W:$W),"")</f>
        <v/>
      </c>
      <c r="N31" s="359">
        <f t="shared" si="4"/>
        <v>0</v>
      </c>
      <c r="O31" s="359" t="str">
        <f t="array" ref="O31">IFERROR(ROUND(SUM(XLOOKUP($A31,Personnel!$A:$A,Personnel!Z:Z)/Payroll!$D$6),4),"")</f>
        <v/>
      </c>
      <c r="P31" s="359" t="str">
        <f t="array" ref="P31">IFERROR(ROUND(SUM(XLOOKUP($A31,Personnel!$A:$A,Personnel!AA:AA)/Payroll!$E$6),4),"")</f>
        <v/>
      </c>
      <c r="Q31" s="359" t="str">
        <f t="array" ref="Q31">IFERROR(ROUND(SUM(XLOOKUP($A31,Personnel!$A:$A,Personnel!AB:AB)/Payroll!$F$6),4),"")</f>
        <v/>
      </c>
      <c r="R31" s="359" t="str">
        <f t="array" ref="R31">IFERROR(ROUND(SUM(XLOOKUP($A31,Personnel!$A:$A,Personnel!AC:AC)/Payroll!$G$6),4),"")</f>
        <v/>
      </c>
      <c r="S31" s="359" t="str">
        <f t="array" ref="S31">IFERROR(ROUND(SUM(XLOOKUP($A31,Personnel!$A:$A,Personnel!AD:AD)/Payroll!$H$6),4),"")</f>
        <v/>
      </c>
      <c r="T31" s="263">
        <f t="shared" si="19"/>
        <v>0</v>
      </c>
      <c r="U31" s="340"/>
      <c r="V31" s="424">
        <f t="shared" si="6"/>
        <v>0</v>
      </c>
      <c r="W31" s="423" t="str">
        <f t="array" ref="W31">IFERROR(XLOOKUP($A31,Personnel!$A:$A,Personnel!$AG:$AG),"")</f>
        <v/>
      </c>
      <c r="X31" s="359">
        <f t="shared" si="7"/>
        <v>0</v>
      </c>
      <c r="Y31" s="359" t="str">
        <f t="array" ref="Y31">IFERROR(ROUND(SUM(XLOOKUP($A31,Personnel!$A:$A,Personnel!AJ:AJ)/Payroll!$D$6),6),"")</f>
        <v/>
      </c>
      <c r="Z31" s="359" t="str">
        <f t="array" ref="Z31">IFERROR(ROUND(SUM(XLOOKUP($A31,Personnel!$A:$A,Personnel!AK:AK)/Payroll!$E$6),6),"")</f>
        <v/>
      </c>
      <c r="AA31" s="359" t="str">
        <f t="array" ref="AA31">IFERROR(ROUND(SUM(XLOOKUP($A31,Personnel!$A:$A,Personnel!AL:AL)/Payroll!$F$6),6),"")</f>
        <v/>
      </c>
      <c r="AB31" s="359" t="str">
        <f t="array" ref="AB31">IFERROR(ROUND(SUM(XLOOKUP($A31,Personnel!$A:$A,Personnel!AM:AM)/Payroll!$G$6),6),"")</f>
        <v/>
      </c>
      <c r="AC31" s="359" t="str">
        <f t="array" ref="AC31">IFERROR(ROUND(SUM(XLOOKUP($A31,Personnel!$A:$A,Personnel!AN:AN)/Payroll!$H$6),6),"")</f>
        <v/>
      </c>
      <c r="AD31" s="263">
        <f t="shared" si="8"/>
        <v>0</v>
      </c>
      <c r="AE31" s="263"/>
      <c r="AF31" s="425">
        <f t="shared" si="22"/>
        <v>0</v>
      </c>
      <c r="AG31" s="359" t="str">
        <f t="array" ref="AG31">IFERROR(XLOOKUP($A31,Personnel!$A:$A,Personnel!$AQ:$AQ),"")</f>
        <v/>
      </c>
      <c r="AH31" s="348">
        <f t="shared" si="23"/>
        <v>0</v>
      </c>
      <c r="AI31" s="359" t="str">
        <f t="array" ref="AI31">IFERROR(ROUND(SUM(XLOOKUP($A31,Personnel!$A:$A,Personnel!AT:AT)/Payroll!$D$6),4),"")</f>
        <v/>
      </c>
      <c r="AJ31" s="359" t="str">
        <f t="array" ref="AJ31">IFERROR(ROUND(SUM(XLOOKUP($A31,Personnel!$A:$A,Personnel!AU:AU)/Payroll!$E$6),4),"")</f>
        <v/>
      </c>
      <c r="AK31" s="359" t="str">
        <f t="array" ref="AK31">IFERROR(ROUND(SUM(XLOOKUP($A31,Personnel!$A:$A,Personnel!AV:AV)/Payroll!$F$6),4),"")</f>
        <v/>
      </c>
      <c r="AL31" s="359" t="str">
        <f t="array" ref="AL31">IFERROR(ROUND(SUM(XLOOKUP($A31,Personnel!$A:$A,Personnel!AW:AW)/Payroll!$G$6),4),"")</f>
        <v/>
      </c>
      <c r="AM31" s="359" t="str">
        <f t="array" ref="AM31">IFERROR(ROUND(SUM(XLOOKUP($A31,Personnel!$A:$A,Personnel!AX:AX)/Payroll!$H$6),4),"")</f>
        <v/>
      </c>
      <c r="AN31" s="359">
        <f t="shared" si="20"/>
        <v>0</v>
      </c>
      <c r="AO31" s="340"/>
      <c r="AP31" s="424">
        <f t="shared" si="12"/>
        <v>0</v>
      </c>
      <c r="AQ31" s="423" t="str">
        <f t="array" ref="AQ31">IFERROR(XLOOKUP($A31,Personnel!$A:$A,Personnel!$BA:$BA),"")</f>
        <v/>
      </c>
      <c r="AR31" s="359">
        <f t="shared" si="13"/>
        <v>0</v>
      </c>
      <c r="AS31" s="359" t="str">
        <f t="array" ref="AS31">IFERROR(ROUND(SUM(XLOOKUP($A31,Personnel!$A:$A,Personnel!BD:BD)/Payroll!$D$6),4),"")</f>
        <v/>
      </c>
      <c r="AT31" s="359" t="str">
        <f t="array" ref="AT31">IFERROR(ROUND(SUM(XLOOKUP($A31,Personnel!$A:$A,Personnel!BE:BE)/Payroll!$E$6),4),"")</f>
        <v/>
      </c>
      <c r="AU31" s="359" t="str">
        <f t="array" ref="AU31">IFERROR(ROUND(SUM(XLOOKUP($A31,Personnel!$A:$A,Personnel!BF:BF)/Payroll!$F$6),4),"")</f>
        <v/>
      </c>
      <c r="AV31" s="359" t="str">
        <f t="array" ref="AV31">IFERROR(ROUND(SUM(XLOOKUP($A31,Personnel!$A:$A,Personnel!BG:BG)/Payroll!$G$6),4),"")</f>
        <v/>
      </c>
      <c r="AW31" s="359" t="str">
        <f t="array" ref="AW31">IFERROR(ROUND(SUM(XLOOKUP($A31,Personnel!$A:$A,Personnel!BH:BH)/Payroll!$H$6),4),"")</f>
        <v/>
      </c>
      <c r="AX31" s="263">
        <f t="shared" si="14"/>
        <v>0</v>
      </c>
      <c r="AY31" s="340"/>
      <c r="AZ31" s="425">
        <f t="shared" si="15"/>
        <v>0</v>
      </c>
    </row>
    <row r="32" ht="14.25" customHeight="1">
      <c r="A32" s="7" t="str">
        <f>Personnel!A31</f>
        <v/>
      </c>
      <c r="B32" s="7" t="str">
        <f t="array" ref="B32">IFERROR(XLOOKUP(A32,Personnel!$A:$A,Personnel!$B:$B),"")</f>
        <v/>
      </c>
      <c r="C32" s="423" t="str">
        <f t="array" ref="C32">IFERROR(ROUND(XLOOKUP($A32,Personnel!$A:$A,Personnel!$M:$M),6),"")</f>
        <v/>
      </c>
      <c r="D32" s="359">
        <f t="shared" si="2"/>
        <v>0</v>
      </c>
      <c r="E32" s="359" t="str">
        <f t="array" ref="E32">IFERROR(ROUND(SUM(XLOOKUP($A32,Personnel!$A:$A,Personnel!P:P)/Payroll!$D$6),4),"")</f>
        <v/>
      </c>
      <c r="F32" s="359" t="str">
        <f t="array" ref="F32">IFERROR(ROUND(SUM(XLOOKUP($A32,Personnel!$A:$A,Personnel!Q:Q)/Payroll!$E$6),4),"")</f>
        <v/>
      </c>
      <c r="G32" s="359" t="str">
        <f t="array" ref="G32">IFERROR(ROUND(SUM(XLOOKUP($A32,Personnel!$A:$A,Personnel!R:R)/Payroll!$F$6),4),"")</f>
        <v/>
      </c>
      <c r="H32" s="359" t="str">
        <f t="array" ref="H32">IFERROR(ROUND(SUM(XLOOKUP($A32,Personnel!$A:$A,Personnel!S:S)/Payroll!$G$6),4),"")</f>
        <v/>
      </c>
      <c r="I32" s="359" t="str">
        <f t="array" ref="I32">IFERROR(ROUND(SUM(XLOOKUP($A32,Personnel!$A:$A,Personnel!T:T)/Payroll!$H$6),4),"")</f>
        <v/>
      </c>
      <c r="J32" s="263">
        <f t="shared" si="18"/>
        <v>0</v>
      </c>
      <c r="K32" s="340"/>
      <c r="L32" s="424">
        <f t="shared" si="21"/>
        <v>0</v>
      </c>
      <c r="M32" s="423" t="str">
        <f t="array" ref="M32">IFERROR(XLOOKUP($A32,Personnel!$A:$A,Personnel!$W:$W),"")</f>
        <v/>
      </c>
      <c r="N32" s="359">
        <f t="shared" si="4"/>
        <v>0</v>
      </c>
      <c r="O32" s="359" t="str">
        <f t="array" ref="O32">IFERROR(ROUND(SUM(XLOOKUP($A32,Personnel!$A:$A,Personnel!Z:Z)/Payroll!$D$6),4),"")</f>
        <v/>
      </c>
      <c r="P32" s="359" t="str">
        <f t="array" ref="P32">IFERROR(ROUND(SUM(XLOOKUP($A32,Personnel!$A:$A,Personnel!AA:AA)/Payroll!$E$6),4),"")</f>
        <v/>
      </c>
      <c r="Q32" s="359" t="str">
        <f t="array" ref="Q32">IFERROR(ROUND(SUM(XLOOKUP($A32,Personnel!$A:$A,Personnel!AB:AB)/Payroll!$F$6),4),"")</f>
        <v/>
      </c>
      <c r="R32" s="359" t="str">
        <f t="array" ref="R32">IFERROR(ROUND(SUM(XLOOKUP($A32,Personnel!$A:$A,Personnel!AC:AC)/Payroll!$G$6),4),"")</f>
        <v/>
      </c>
      <c r="S32" s="359" t="str">
        <f t="array" ref="S32">IFERROR(ROUND(SUM(XLOOKUP($A32,Personnel!$A:$A,Personnel!AD:AD)/Payroll!$H$6),4),"")</f>
        <v/>
      </c>
      <c r="T32" s="263">
        <f t="shared" si="19"/>
        <v>0</v>
      </c>
      <c r="U32" s="340"/>
      <c r="V32" s="424">
        <f t="shared" si="6"/>
        <v>0</v>
      </c>
      <c r="W32" s="423" t="str">
        <f t="array" ref="W32">IFERROR(XLOOKUP($A32,Personnel!$A:$A,Personnel!$AG:$AG),"")</f>
        <v/>
      </c>
      <c r="X32" s="359">
        <f t="shared" si="7"/>
        <v>0</v>
      </c>
      <c r="Y32" s="359" t="str">
        <f t="array" ref="Y32">IFERROR(ROUND(SUM(XLOOKUP($A32,Personnel!$A:$A,Personnel!AJ:AJ)/Payroll!$D$6),6),"")</f>
        <v/>
      </c>
      <c r="Z32" s="359" t="str">
        <f t="array" ref="Z32">IFERROR(ROUND(SUM(XLOOKUP($A32,Personnel!$A:$A,Personnel!AK:AK)/Payroll!$E$6),6),"")</f>
        <v/>
      </c>
      <c r="AA32" s="359" t="str">
        <f t="array" ref="AA32">IFERROR(ROUND(SUM(XLOOKUP($A32,Personnel!$A:$A,Personnel!AL:AL)/Payroll!$F$6),6),"")</f>
        <v/>
      </c>
      <c r="AB32" s="359" t="str">
        <f t="array" ref="AB32">IFERROR(ROUND(SUM(XLOOKUP($A32,Personnel!$A:$A,Personnel!AM:AM)/Payroll!$G$6),6),"")</f>
        <v/>
      </c>
      <c r="AC32" s="359" t="str">
        <f t="array" ref="AC32">IFERROR(ROUND(SUM(XLOOKUP($A32,Personnel!$A:$A,Personnel!AN:AN)/Payroll!$H$6),6),"")</f>
        <v/>
      </c>
      <c r="AD32" s="263">
        <f t="shared" si="8"/>
        <v>0</v>
      </c>
      <c r="AE32" s="263"/>
      <c r="AF32" s="425">
        <f t="shared" si="22"/>
        <v>0</v>
      </c>
      <c r="AG32" s="359" t="str">
        <f t="array" ref="AG32">IFERROR(XLOOKUP($A32,Personnel!$A:$A,Personnel!$AQ:$AQ),"")</f>
        <v/>
      </c>
      <c r="AH32" s="348">
        <f t="shared" si="23"/>
        <v>0</v>
      </c>
      <c r="AI32" s="359" t="str">
        <f t="array" ref="AI32">IFERROR(ROUND(SUM(XLOOKUP($A32,Personnel!$A:$A,Personnel!AT:AT)/Payroll!$D$6),4),"")</f>
        <v/>
      </c>
      <c r="AJ32" s="359" t="str">
        <f t="array" ref="AJ32">IFERROR(ROUND(SUM(XLOOKUP($A32,Personnel!$A:$A,Personnel!AU:AU)/Payroll!$E$6),4),"")</f>
        <v/>
      </c>
      <c r="AK32" s="359" t="str">
        <f t="array" ref="AK32">IFERROR(ROUND(SUM(XLOOKUP($A32,Personnel!$A:$A,Personnel!AV:AV)/Payroll!$F$6),4),"")</f>
        <v/>
      </c>
      <c r="AL32" s="359" t="str">
        <f t="array" ref="AL32">IFERROR(ROUND(SUM(XLOOKUP($A32,Personnel!$A:$A,Personnel!AW:AW)/Payroll!$G$6),4),"")</f>
        <v/>
      </c>
      <c r="AM32" s="359" t="str">
        <f t="array" ref="AM32">IFERROR(ROUND(SUM(XLOOKUP($A32,Personnel!$A:$A,Personnel!AX:AX)/Payroll!$H$6),4),"")</f>
        <v/>
      </c>
      <c r="AN32" s="359">
        <f t="shared" si="20"/>
        <v>0</v>
      </c>
      <c r="AO32" s="340"/>
      <c r="AP32" s="424">
        <f t="shared" si="12"/>
        <v>0</v>
      </c>
      <c r="AQ32" s="423" t="str">
        <f t="array" ref="AQ32">IFERROR(XLOOKUP($A32,Personnel!$A:$A,Personnel!$BA:$BA),"")</f>
        <v/>
      </c>
      <c r="AR32" s="359">
        <f t="shared" si="13"/>
        <v>0</v>
      </c>
      <c r="AS32" s="359" t="str">
        <f t="array" ref="AS32">IFERROR(ROUND(SUM(XLOOKUP($A32,Personnel!$A:$A,Personnel!BD:BD)/Payroll!$D$6),4),"")</f>
        <v/>
      </c>
      <c r="AT32" s="359" t="str">
        <f t="array" ref="AT32">IFERROR(ROUND(SUM(XLOOKUP($A32,Personnel!$A:$A,Personnel!BE:BE)/Payroll!$E$6),4),"")</f>
        <v/>
      </c>
      <c r="AU32" s="359" t="str">
        <f t="array" ref="AU32">IFERROR(ROUND(SUM(XLOOKUP($A32,Personnel!$A:$A,Personnel!BF:BF)/Payroll!$F$6),4),"")</f>
        <v/>
      </c>
      <c r="AV32" s="359" t="str">
        <f t="array" ref="AV32">IFERROR(ROUND(SUM(XLOOKUP($A32,Personnel!$A:$A,Personnel!BG:BG)/Payroll!$G$6),4),"")</f>
        <v/>
      </c>
      <c r="AW32" s="359" t="str">
        <f t="array" ref="AW32">IFERROR(ROUND(SUM(XLOOKUP($A32,Personnel!$A:$A,Personnel!BH:BH)/Payroll!$H$6),4),"")</f>
        <v/>
      </c>
      <c r="AX32" s="263">
        <f t="shared" si="14"/>
        <v>0</v>
      </c>
      <c r="AY32" s="340"/>
      <c r="AZ32" s="425">
        <f t="shared" si="15"/>
        <v>0</v>
      </c>
    </row>
    <row r="33" ht="14.25" customHeight="1">
      <c r="A33" s="315" t="str">
        <f>Personnel!A32</f>
        <v/>
      </c>
      <c r="B33" s="315" t="str">
        <f t="array" ref="B33">IFERROR(XLOOKUP(A33,Personnel!$A:$A,Personnel!$B:$B),"")</f>
        <v/>
      </c>
      <c r="C33" s="465" t="str">
        <f t="array" ref="C33">IFERROR(ROUND(XLOOKUP($A33,Personnel!$A:$A,Personnel!$M:$M),6),"")</f>
        <v/>
      </c>
      <c r="D33" s="346">
        <f t="shared" si="2"/>
        <v>0</v>
      </c>
      <c r="E33" s="346" t="str">
        <f t="array" ref="E33">IFERROR(ROUND(SUM(XLOOKUP($A33,Personnel!$A:$A,Personnel!P:P)/Payroll!$D$6),4),"")</f>
        <v/>
      </c>
      <c r="F33" s="346" t="str">
        <f t="array" ref="F33">IFERROR(ROUND(SUM(XLOOKUP($A33,Personnel!$A:$A,Personnel!Q:Q)/Payroll!$E$6),4),"")</f>
        <v/>
      </c>
      <c r="G33" s="346" t="str">
        <f t="array" ref="G33">IFERROR(ROUND(SUM(XLOOKUP($A33,Personnel!$A:$A,Personnel!R:R)/Payroll!$F$6),4),"")</f>
        <v/>
      </c>
      <c r="H33" s="346" t="str">
        <f t="array" ref="H33">IFERROR(ROUND(SUM(XLOOKUP($A33,Personnel!$A:$A,Personnel!S:S)/Payroll!$G$6),4),"")</f>
        <v/>
      </c>
      <c r="I33" s="346" t="str">
        <f t="array" ref="I33">IFERROR(ROUND(SUM(XLOOKUP($A33,Personnel!$A:$A,Personnel!T:T)/Payroll!$H$6),4),"")</f>
        <v/>
      </c>
      <c r="J33" s="357">
        <f t="shared" si="18"/>
        <v>0</v>
      </c>
      <c r="K33" s="466"/>
      <c r="L33" s="467">
        <f t="shared" si="21"/>
        <v>0</v>
      </c>
      <c r="M33" s="465" t="str">
        <f t="array" ref="M33">IFERROR(XLOOKUP($A33,Personnel!$A:$A,Personnel!$W:$W),"")</f>
        <v/>
      </c>
      <c r="N33" s="346">
        <f t="shared" si="4"/>
        <v>0</v>
      </c>
      <c r="O33" s="346" t="str">
        <f t="array" ref="O33">IFERROR(ROUND(SUM(XLOOKUP($A33,Personnel!$A:$A,Personnel!Z:Z)/Payroll!$D$6),4),"")</f>
        <v/>
      </c>
      <c r="P33" s="346" t="str">
        <f t="array" ref="P33">IFERROR(ROUND(SUM(XLOOKUP($A33,Personnel!$A:$A,Personnel!AA:AA)/Payroll!$E$6),4),"")</f>
        <v/>
      </c>
      <c r="Q33" s="346" t="str">
        <f t="array" ref="Q33">IFERROR(ROUND(SUM(XLOOKUP($A33,Personnel!$A:$A,Personnel!AB:AB)/Payroll!$F$6),4),"")</f>
        <v/>
      </c>
      <c r="R33" s="346" t="str">
        <f t="array" ref="R33">IFERROR(ROUND(SUM(XLOOKUP($A33,Personnel!$A:$A,Personnel!AC:AC)/Payroll!$G$6),4),"")</f>
        <v/>
      </c>
      <c r="S33" s="346" t="str">
        <f t="array" ref="S33">IFERROR(ROUND(SUM(XLOOKUP($A33,Personnel!$A:$A,Personnel!AD:AD)/Payroll!$H$6),4),"")</f>
        <v/>
      </c>
      <c r="T33" s="357">
        <f t="shared" si="19"/>
        <v>0</v>
      </c>
      <c r="U33" s="466"/>
      <c r="V33" s="467">
        <f t="shared" si="6"/>
        <v>0</v>
      </c>
      <c r="W33" s="465" t="str">
        <f t="array" ref="W33">IFERROR(XLOOKUP($A33,Personnel!$A:$A,Personnel!$AG:$AG),"")</f>
        <v/>
      </c>
      <c r="X33" s="346">
        <f t="shared" si="7"/>
        <v>0</v>
      </c>
      <c r="Y33" s="346" t="str">
        <f t="array" ref="Y33">IFERROR(ROUND(SUM(XLOOKUP($A33,Personnel!$A:$A,Personnel!AJ:AJ)/Payroll!$D$6),6),"")</f>
        <v/>
      </c>
      <c r="Z33" s="346" t="str">
        <f t="array" ref="Z33">IFERROR(ROUND(SUM(XLOOKUP($A33,Personnel!$A:$A,Personnel!AK:AK)/Payroll!$E$6),6),"")</f>
        <v/>
      </c>
      <c r="AA33" s="346" t="str">
        <f t="array" ref="AA33">IFERROR(ROUND(SUM(XLOOKUP($A33,Personnel!$A:$A,Personnel!AL:AL)/Payroll!$F$6),6),"")</f>
        <v/>
      </c>
      <c r="AB33" s="346" t="str">
        <f t="array" ref="AB33">IFERROR(ROUND(SUM(XLOOKUP($A33,Personnel!$A:$A,Personnel!AM:AM)/Payroll!$G$6),6),"")</f>
        <v/>
      </c>
      <c r="AC33" s="346" t="str">
        <f t="array" ref="AC33">IFERROR(ROUND(SUM(XLOOKUP($A33,Personnel!$A:$A,Personnel!AN:AN)/Payroll!$H$6),6),"")</f>
        <v/>
      </c>
      <c r="AD33" s="357">
        <f t="shared" si="8"/>
        <v>0</v>
      </c>
      <c r="AE33" s="357"/>
      <c r="AF33" s="468">
        <f t="shared" si="22"/>
        <v>0</v>
      </c>
      <c r="AG33" s="346" t="str">
        <f t="array" ref="AG33">IFERROR(XLOOKUP($A33,Personnel!$A:$A,Personnel!$AQ:$AQ),"")</f>
        <v/>
      </c>
      <c r="AH33" s="469">
        <f t="shared" si="23"/>
        <v>0</v>
      </c>
      <c r="AI33" s="346" t="str">
        <f t="array" ref="AI33">IFERROR(ROUND(SUM(XLOOKUP($A33,Personnel!$A:$A,Personnel!AT:AT)/Payroll!$D$6),4),"")</f>
        <v/>
      </c>
      <c r="AJ33" s="346" t="str">
        <f t="array" ref="AJ33">IFERROR(ROUND(SUM(XLOOKUP($A33,Personnel!$A:$A,Personnel!AU:AU)/Payroll!$E$6),4),"")</f>
        <v/>
      </c>
      <c r="AK33" s="346" t="str">
        <f t="array" ref="AK33">IFERROR(ROUND(SUM(XLOOKUP($A33,Personnel!$A:$A,Personnel!AV:AV)/Payroll!$F$6),4),"")</f>
        <v/>
      </c>
      <c r="AL33" s="346" t="str">
        <f t="array" ref="AL33">IFERROR(ROUND(SUM(XLOOKUP($A33,Personnel!$A:$A,Personnel!AW:AW)/Payroll!$G$6),4),"")</f>
        <v/>
      </c>
      <c r="AM33" s="346" t="str">
        <f t="array" ref="AM33">IFERROR(ROUND(SUM(XLOOKUP($A33,Personnel!$A:$A,Personnel!AX:AX)/Payroll!$H$6),4),"")</f>
        <v/>
      </c>
      <c r="AN33" s="346">
        <f t="shared" si="20"/>
        <v>0</v>
      </c>
      <c r="AO33" s="466"/>
      <c r="AP33" s="467">
        <f t="shared" si="12"/>
        <v>0</v>
      </c>
      <c r="AQ33" s="465" t="str">
        <f t="array" ref="AQ33">IFERROR(XLOOKUP($A33,Personnel!$A:$A,Personnel!$BA:$BA),"")</f>
        <v/>
      </c>
      <c r="AR33" s="346">
        <f t="shared" si="13"/>
        <v>0</v>
      </c>
      <c r="AS33" s="346" t="str">
        <f t="array" ref="AS33">IFERROR(ROUND(SUM(XLOOKUP($A33,Personnel!$A:$A,Personnel!BD:BD)/Payroll!$D$6),4),"")</f>
        <v/>
      </c>
      <c r="AT33" s="346" t="str">
        <f t="array" ref="AT33">IFERROR(ROUND(SUM(XLOOKUP($A33,Personnel!$A:$A,Personnel!BE:BE)/Payroll!$E$6),4),"")</f>
        <v/>
      </c>
      <c r="AU33" s="346" t="str">
        <f t="array" ref="AU33">IFERROR(ROUND(SUM(XLOOKUP($A33,Personnel!$A:$A,Personnel!BF:BF)/Payroll!$F$6),4),"")</f>
        <v/>
      </c>
      <c r="AV33" s="346" t="str">
        <f t="array" ref="AV33">IFERROR(ROUND(SUM(XLOOKUP($A33,Personnel!$A:$A,Personnel!BG:BG)/Payroll!$G$6),4),"")</f>
        <v/>
      </c>
      <c r="AW33" s="346" t="str">
        <f t="array" ref="AW33">IFERROR(ROUND(SUM(XLOOKUP($A33,Personnel!$A:$A,Personnel!BH:BH)/Payroll!$H$6),4),"")</f>
        <v/>
      </c>
      <c r="AX33" s="357">
        <f t="shared" si="14"/>
        <v>0</v>
      </c>
      <c r="AY33" s="466"/>
      <c r="AZ33" s="468">
        <f t="shared" si="15"/>
        <v>0</v>
      </c>
    </row>
    <row r="34" ht="14.25" customHeight="1">
      <c r="AM34" s="402"/>
      <c r="AN34" s="403"/>
    </row>
    <row r="35" ht="14.25" customHeight="1">
      <c r="AM35" s="402"/>
      <c r="AN35" s="403"/>
    </row>
    <row r="36" ht="14.25" customHeight="1">
      <c r="AM36" s="402"/>
      <c r="AN36" s="403"/>
    </row>
    <row r="37" ht="14.25" customHeight="1">
      <c r="AM37" s="402"/>
      <c r="AN37" s="403"/>
    </row>
    <row r="38" ht="14.25" customHeight="1">
      <c r="AM38" s="402"/>
      <c r="AN38" s="403"/>
    </row>
    <row r="39" ht="14.25" customHeight="1">
      <c r="AM39" s="402"/>
      <c r="AN39" s="403"/>
    </row>
    <row r="40" ht="14.25" customHeight="1">
      <c r="AM40" s="402"/>
      <c r="AN40" s="403"/>
    </row>
    <row r="41" ht="14.25" customHeight="1">
      <c r="AM41" s="402"/>
      <c r="AN41" s="403"/>
    </row>
    <row r="42" ht="14.25" customHeight="1">
      <c r="AM42" s="402"/>
      <c r="AN42" s="403"/>
    </row>
    <row r="43" ht="14.25" customHeight="1">
      <c r="AM43" s="402"/>
      <c r="AN43" s="403"/>
    </row>
    <row r="44" ht="14.25" customHeight="1">
      <c r="AM44" s="402"/>
      <c r="AN44" s="403"/>
    </row>
    <row r="45" ht="14.25" customHeight="1">
      <c r="AM45" s="402"/>
      <c r="AN45" s="403"/>
    </row>
    <row r="46" ht="14.25" customHeight="1">
      <c r="AM46" s="402"/>
      <c r="AN46" s="403"/>
    </row>
    <row r="47" ht="14.25" customHeight="1">
      <c r="AM47" s="402"/>
      <c r="AN47" s="403"/>
    </row>
    <row r="48" ht="14.25" customHeight="1">
      <c r="AM48" s="402"/>
      <c r="AN48" s="403"/>
    </row>
    <row r="49" ht="14.25" customHeight="1">
      <c r="AM49" s="402"/>
      <c r="AN49" s="403"/>
    </row>
    <row r="50" ht="14.25" customHeight="1">
      <c r="AM50" s="402"/>
      <c r="AN50" s="403"/>
    </row>
    <row r="51" ht="14.25" customHeight="1">
      <c r="AM51" s="402"/>
      <c r="AN51" s="403"/>
    </row>
    <row r="52" ht="14.25" customHeight="1">
      <c r="AM52" s="402"/>
      <c r="AN52" s="403"/>
    </row>
    <row r="53" ht="14.25" customHeight="1">
      <c r="AM53" s="402"/>
      <c r="AN53" s="403"/>
    </row>
    <row r="54" ht="14.25" customHeight="1">
      <c r="AM54" s="402"/>
      <c r="AN54" s="403"/>
    </row>
    <row r="55" ht="14.25" customHeight="1">
      <c r="AM55" s="402"/>
      <c r="AN55" s="403"/>
    </row>
    <row r="56" ht="14.25" customHeight="1">
      <c r="AM56" s="402"/>
      <c r="AN56" s="403"/>
    </row>
    <row r="57" ht="14.25" customHeight="1">
      <c r="AM57" s="402"/>
      <c r="AN57" s="403"/>
    </row>
    <row r="58" ht="14.25" customHeight="1">
      <c r="AM58" s="402"/>
      <c r="AN58" s="403"/>
    </row>
    <row r="59" ht="14.25" customHeight="1">
      <c r="AM59" s="402"/>
      <c r="AN59" s="403"/>
    </row>
    <row r="60" ht="14.25" customHeight="1">
      <c r="AM60" s="402"/>
      <c r="AN60" s="403"/>
    </row>
    <row r="61" ht="14.25" customHeight="1">
      <c r="AM61" s="402"/>
      <c r="AN61" s="403"/>
    </row>
    <row r="62" ht="14.25" customHeight="1">
      <c r="AM62" s="402"/>
      <c r="AN62" s="403"/>
    </row>
    <row r="63" ht="14.25" customHeight="1">
      <c r="AM63" s="402"/>
      <c r="AN63" s="403"/>
    </row>
    <row r="64" ht="14.25" customHeight="1">
      <c r="AM64" s="402"/>
      <c r="AN64" s="403"/>
    </row>
    <row r="65" ht="14.25" customHeight="1">
      <c r="AM65" s="402"/>
      <c r="AN65" s="403"/>
    </row>
    <row r="66" ht="14.25" customHeight="1">
      <c r="AM66" s="402"/>
      <c r="AN66" s="403"/>
    </row>
    <row r="67" ht="14.25" customHeight="1">
      <c r="AM67" s="402"/>
      <c r="AN67" s="403"/>
    </row>
    <row r="68" ht="14.25" customHeight="1">
      <c r="AM68" s="402"/>
      <c r="AN68" s="403"/>
    </row>
    <row r="69" ht="14.25" customHeight="1">
      <c r="AM69" s="402"/>
      <c r="AN69" s="403"/>
    </row>
    <row r="70" ht="14.25" customHeight="1">
      <c r="AM70" s="402"/>
      <c r="AN70" s="403"/>
    </row>
    <row r="71" ht="14.25" customHeight="1">
      <c r="AM71" s="402"/>
      <c r="AN71" s="403"/>
    </row>
    <row r="72" ht="14.25" customHeight="1">
      <c r="AM72" s="402"/>
      <c r="AN72" s="403"/>
    </row>
    <row r="73" ht="14.25" customHeight="1">
      <c r="AM73" s="402"/>
      <c r="AN73" s="403"/>
    </row>
    <row r="74" ht="14.25" customHeight="1">
      <c r="AM74" s="402"/>
      <c r="AN74" s="403"/>
    </row>
    <row r="75" ht="14.25" customHeight="1">
      <c r="AM75" s="402"/>
      <c r="AN75" s="403"/>
    </row>
    <row r="76" ht="14.25" customHeight="1">
      <c r="AM76" s="402"/>
      <c r="AN76" s="403"/>
    </row>
    <row r="77" ht="14.25" customHeight="1">
      <c r="AM77" s="402"/>
      <c r="AN77" s="403"/>
    </row>
    <row r="78" ht="14.25" customHeight="1">
      <c r="AM78" s="402"/>
      <c r="AN78" s="403"/>
    </row>
    <row r="79" ht="14.25" customHeight="1">
      <c r="AM79" s="402"/>
      <c r="AN79" s="403"/>
    </row>
    <row r="80" ht="14.25" customHeight="1">
      <c r="AM80" s="402"/>
      <c r="AN80" s="403"/>
    </row>
    <row r="81" ht="14.25" customHeight="1">
      <c r="AM81" s="402"/>
      <c r="AN81" s="403"/>
    </row>
    <row r="82" ht="14.25" customHeight="1">
      <c r="AM82" s="402"/>
      <c r="AN82" s="403"/>
    </row>
    <row r="83" ht="14.25" customHeight="1">
      <c r="AM83" s="402"/>
      <c r="AN83" s="403"/>
    </row>
    <row r="84" ht="14.25" customHeight="1">
      <c r="AM84" s="402"/>
      <c r="AN84" s="403"/>
    </row>
    <row r="85" ht="14.25" customHeight="1">
      <c r="AM85" s="402"/>
      <c r="AN85" s="403"/>
    </row>
    <row r="86" ht="14.25" customHeight="1">
      <c r="AM86" s="402"/>
      <c r="AN86" s="403"/>
    </row>
    <row r="87" ht="14.25" customHeight="1">
      <c r="AM87" s="402"/>
      <c r="AN87" s="403"/>
    </row>
    <row r="88" ht="14.25" customHeight="1">
      <c r="AM88" s="402"/>
      <c r="AN88" s="403"/>
    </row>
    <row r="89" ht="14.25" customHeight="1">
      <c r="AM89" s="402"/>
      <c r="AN89" s="403"/>
    </row>
    <row r="90" ht="14.25" customHeight="1">
      <c r="AM90" s="402"/>
      <c r="AN90" s="403"/>
    </row>
    <row r="91" ht="14.25" customHeight="1">
      <c r="AM91" s="402"/>
      <c r="AN91" s="403"/>
    </row>
    <row r="92" ht="14.25" customHeight="1">
      <c r="AM92" s="402"/>
      <c r="AN92" s="403"/>
    </row>
    <row r="93" ht="14.25" customHeight="1">
      <c r="AM93" s="402"/>
      <c r="AN93" s="403"/>
    </row>
    <row r="94" ht="14.25" customHeight="1">
      <c r="AM94" s="402"/>
      <c r="AN94" s="403"/>
    </row>
    <row r="95" ht="14.25" customHeight="1">
      <c r="AM95" s="402"/>
      <c r="AN95" s="403"/>
    </row>
    <row r="96" ht="14.25" customHeight="1">
      <c r="AM96" s="402"/>
      <c r="AN96" s="403"/>
    </row>
    <row r="97" ht="14.25" customHeight="1">
      <c r="AM97" s="402"/>
      <c r="AN97" s="403"/>
    </row>
    <row r="98" ht="14.25" customHeight="1">
      <c r="AM98" s="402"/>
      <c r="AN98" s="403"/>
    </row>
    <row r="99" ht="14.25" customHeight="1">
      <c r="AM99" s="402"/>
      <c r="AN99" s="403"/>
    </row>
    <row r="100" ht="14.25" customHeight="1">
      <c r="AM100" s="402"/>
      <c r="AN100" s="403"/>
    </row>
    <row r="101" ht="14.25" customHeight="1">
      <c r="AM101" s="402"/>
      <c r="AN101" s="403"/>
    </row>
    <row r="102" ht="14.25" customHeight="1">
      <c r="AM102" s="402"/>
      <c r="AN102" s="403"/>
    </row>
    <row r="103" ht="14.25" customHeight="1">
      <c r="AM103" s="402"/>
      <c r="AN103" s="403"/>
    </row>
    <row r="104" ht="14.25" customHeight="1">
      <c r="AM104" s="402"/>
      <c r="AN104" s="403"/>
    </row>
    <row r="105" ht="14.25" customHeight="1">
      <c r="AM105" s="402"/>
      <c r="AN105" s="403"/>
    </row>
    <row r="106" ht="14.25" customHeight="1">
      <c r="AM106" s="402"/>
      <c r="AN106" s="403"/>
    </row>
    <row r="107" ht="14.25" customHeight="1">
      <c r="AM107" s="402"/>
      <c r="AN107" s="403"/>
    </row>
    <row r="108" ht="14.25" customHeight="1">
      <c r="AM108" s="402"/>
      <c r="AN108" s="403"/>
    </row>
    <row r="109" ht="14.25" customHeight="1">
      <c r="AM109" s="402"/>
      <c r="AN109" s="403"/>
    </row>
    <row r="110" ht="14.25" customHeight="1">
      <c r="AM110" s="402"/>
      <c r="AN110" s="403"/>
    </row>
    <row r="111" ht="14.25" customHeight="1">
      <c r="AM111" s="402"/>
      <c r="AN111" s="403"/>
    </row>
    <row r="112" ht="14.25" customHeight="1">
      <c r="AM112" s="402"/>
      <c r="AN112" s="403"/>
    </row>
    <row r="113" ht="14.25" customHeight="1">
      <c r="AM113" s="402"/>
      <c r="AN113" s="403"/>
    </row>
    <row r="114" ht="14.25" customHeight="1">
      <c r="AM114" s="402"/>
      <c r="AN114" s="403"/>
    </row>
    <row r="115" ht="14.25" customHeight="1">
      <c r="AM115" s="402"/>
      <c r="AN115" s="403"/>
    </row>
    <row r="116" ht="14.25" customHeight="1">
      <c r="AM116" s="402"/>
      <c r="AN116" s="403"/>
    </row>
    <row r="117" ht="14.25" customHeight="1">
      <c r="AM117" s="402"/>
      <c r="AN117" s="403"/>
    </row>
    <row r="118" ht="14.25" customHeight="1">
      <c r="AM118" s="402"/>
      <c r="AN118" s="403"/>
    </row>
    <row r="119" ht="14.25" customHeight="1">
      <c r="AM119" s="402"/>
      <c r="AN119" s="403"/>
    </row>
    <row r="120" ht="14.25" customHeight="1">
      <c r="AM120" s="402"/>
      <c r="AN120" s="403"/>
    </row>
    <row r="121" ht="14.25" customHeight="1">
      <c r="AM121" s="402"/>
      <c r="AN121" s="403"/>
    </row>
    <row r="122" ht="14.25" customHeight="1">
      <c r="AM122" s="402"/>
      <c r="AN122" s="403"/>
    </row>
    <row r="123" ht="14.25" customHeight="1">
      <c r="AM123" s="402"/>
      <c r="AN123" s="403"/>
    </row>
    <row r="124" ht="14.25" customHeight="1">
      <c r="AM124" s="402"/>
      <c r="AN124" s="403"/>
    </row>
    <row r="125" ht="14.25" customHeight="1">
      <c r="AM125" s="402"/>
      <c r="AN125" s="403"/>
    </row>
    <row r="126" ht="14.25" customHeight="1">
      <c r="AM126" s="402"/>
      <c r="AN126" s="403"/>
    </row>
    <row r="127" ht="14.25" customHeight="1">
      <c r="AM127" s="402"/>
      <c r="AN127" s="403"/>
    </row>
    <row r="128" ht="14.25" customHeight="1">
      <c r="AM128" s="402"/>
      <c r="AN128" s="403"/>
    </row>
    <row r="129" ht="14.25" customHeight="1">
      <c r="AM129" s="402"/>
      <c r="AN129" s="403"/>
    </row>
    <row r="130" ht="14.25" customHeight="1">
      <c r="AM130" s="402"/>
      <c r="AN130" s="403"/>
    </row>
    <row r="131" ht="14.25" customHeight="1">
      <c r="AM131" s="402"/>
      <c r="AN131" s="403"/>
    </row>
    <row r="132" ht="14.25" customHeight="1">
      <c r="AM132" s="402"/>
      <c r="AN132" s="403"/>
    </row>
    <row r="133" ht="14.25" customHeight="1">
      <c r="AM133" s="402"/>
      <c r="AN133" s="403"/>
    </row>
    <row r="134" ht="14.25" customHeight="1">
      <c r="AM134" s="402"/>
      <c r="AN134" s="403"/>
    </row>
    <row r="135" ht="14.25" customHeight="1">
      <c r="AM135" s="402"/>
      <c r="AN135" s="403"/>
    </row>
    <row r="136" ht="14.25" customHeight="1">
      <c r="AM136" s="402"/>
      <c r="AN136" s="403"/>
    </row>
    <row r="137" ht="14.25" customHeight="1">
      <c r="AM137" s="402"/>
      <c r="AN137" s="403"/>
    </row>
    <row r="138" ht="14.25" customHeight="1">
      <c r="AM138" s="402"/>
      <c r="AN138" s="403"/>
    </row>
    <row r="139" ht="14.25" customHeight="1">
      <c r="AM139" s="402"/>
      <c r="AN139" s="403"/>
    </row>
    <row r="140" ht="14.25" customHeight="1">
      <c r="AM140" s="402"/>
      <c r="AN140" s="403"/>
    </row>
    <row r="141" ht="14.25" customHeight="1">
      <c r="AM141" s="402"/>
      <c r="AN141" s="403"/>
    </row>
    <row r="142" ht="14.25" customHeight="1">
      <c r="AM142" s="402"/>
      <c r="AN142" s="403"/>
    </row>
    <row r="143" ht="14.25" customHeight="1">
      <c r="AM143" s="402"/>
      <c r="AN143" s="403"/>
    </row>
    <row r="144" ht="14.25" customHeight="1">
      <c r="AM144" s="402"/>
      <c r="AN144" s="403"/>
    </row>
    <row r="145" ht="14.25" customHeight="1">
      <c r="AM145" s="402"/>
      <c r="AN145" s="403"/>
    </row>
    <row r="146" ht="14.25" customHeight="1">
      <c r="AM146" s="402"/>
      <c r="AN146" s="403"/>
    </row>
    <row r="147" ht="14.25" customHeight="1">
      <c r="AM147" s="402"/>
      <c r="AN147" s="403"/>
    </row>
    <row r="148" ht="14.25" customHeight="1">
      <c r="AM148" s="402"/>
      <c r="AN148" s="403"/>
    </row>
    <row r="149" ht="14.25" customHeight="1">
      <c r="AM149" s="402"/>
      <c r="AN149" s="403"/>
    </row>
    <row r="150" ht="14.25" customHeight="1">
      <c r="AM150" s="402"/>
      <c r="AN150" s="403"/>
    </row>
    <row r="151" ht="14.25" customHeight="1">
      <c r="AM151" s="402"/>
      <c r="AN151" s="403"/>
    </row>
    <row r="152" ht="14.25" customHeight="1">
      <c r="AM152" s="402"/>
      <c r="AN152" s="403"/>
    </row>
    <row r="153" ht="14.25" customHeight="1">
      <c r="AM153" s="402"/>
      <c r="AN153" s="403"/>
    </row>
    <row r="154" ht="14.25" customHeight="1">
      <c r="AM154" s="402"/>
      <c r="AN154" s="403"/>
    </row>
    <row r="155" ht="14.25" customHeight="1">
      <c r="AM155" s="402"/>
      <c r="AN155" s="403"/>
    </row>
    <row r="156" ht="14.25" customHeight="1">
      <c r="AM156" s="402"/>
      <c r="AN156" s="403"/>
    </row>
    <row r="157" ht="14.25" customHeight="1">
      <c r="AM157" s="402"/>
      <c r="AN157" s="403"/>
    </row>
    <row r="158" ht="14.25" customHeight="1">
      <c r="AM158" s="402"/>
      <c r="AN158" s="403"/>
    </row>
    <row r="159" ht="14.25" customHeight="1">
      <c r="AM159" s="402"/>
      <c r="AN159" s="403"/>
    </row>
    <row r="160" ht="14.25" customHeight="1">
      <c r="AM160" s="402"/>
      <c r="AN160" s="403"/>
    </row>
    <row r="161" ht="14.25" customHeight="1">
      <c r="AM161" s="402"/>
      <c r="AN161" s="403"/>
    </row>
    <row r="162" ht="14.25" customHeight="1">
      <c r="AM162" s="402"/>
      <c r="AN162" s="403"/>
    </row>
    <row r="163" ht="14.25" customHeight="1">
      <c r="AM163" s="402"/>
      <c r="AN163" s="403"/>
    </row>
    <row r="164" ht="14.25" customHeight="1">
      <c r="AM164" s="402"/>
      <c r="AN164" s="403"/>
    </row>
    <row r="165" ht="14.25" customHeight="1">
      <c r="AM165" s="402"/>
      <c r="AN165" s="403"/>
    </row>
    <row r="166" ht="14.25" customHeight="1">
      <c r="AM166" s="402"/>
      <c r="AN166" s="403"/>
    </row>
    <row r="167" ht="14.25" customHeight="1">
      <c r="AM167" s="402"/>
      <c r="AN167" s="403"/>
    </row>
    <row r="168" ht="14.25" customHeight="1">
      <c r="AM168" s="402"/>
      <c r="AN168" s="403"/>
    </row>
    <row r="169" ht="14.25" customHeight="1">
      <c r="AM169" s="402"/>
      <c r="AN169" s="403"/>
    </row>
    <row r="170" ht="14.25" customHeight="1">
      <c r="AM170" s="402"/>
      <c r="AN170" s="403"/>
    </row>
    <row r="171" ht="14.25" customHeight="1">
      <c r="AM171" s="402"/>
      <c r="AN171" s="403"/>
    </row>
    <row r="172" ht="14.25" customHeight="1">
      <c r="AM172" s="402"/>
      <c r="AN172" s="403"/>
    </row>
    <row r="173" ht="14.25" customHeight="1">
      <c r="AM173" s="402"/>
      <c r="AN173" s="403"/>
    </row>
    <row r="174" ht="14.25" customHeight="1">
      <c r="AM174" s="402"/>
      <c r="AN174" s="403"/>
    </row>
    <row r="175" ht="14.25" customHeight="1">
      <c r="AM175" s="402"/>
      <c r="AN175" s="403"/>
    </row>
    <row r="176" ht="14.25" customHeight="1">
      <c r="AM176" s="402"/>
      <c r="AN176" s="403"/>
    </row>
    <row r="177" ht="14.25" customHeight="1">
      <c r="AM177" s="402"/>
      <c r="AN177" s="403"/>
    </row>
    <row r="178" ht="14.25" customHeight="1">
      <c r="AM178" s="402"/>
      <c r="AN178" s="403"/>
    </row>
    <row r="179" ht="14.25" customHeight="1">
      <c r="AM179" s="402"/>
      <c r="AN179" s="403"/>
    </row>
    <row r="180" ht="14.25" customHeight="1">
      <c r="AM180" s="402"/>
      <c r="AN180" s="403"/>
    </row>
    <row r="181" ht="14.25" customHeight="1">
      <c r="AM181" s="402"/>
      <c r="AN181" s="403"/>
    </row>
    <row r="182" ht="14.25" customHeight="1">
      <c r="AM182" s="402"/>
      <c r="AN182" s="403"/>
    </row>
    <row r="183" ht="14.25" customHeight="1">
      <c r="AM183" s="402"/>
      <c r="AN183" s="403"/>
    </row>
    <row r="184" ht="14.25" customHeight="1">
      <c r="AM184" s="402"/>
      <c r="AN184" s="403"/>
    </row>
    <row r="185" ht="14.25" customHeight="1">
      <c r="AM185" s="402"/>
      <c r="AN185" s="403"/>
    </row>
    <row r="186" ht="14.25" customHeight="1">
      <c r="AM186" s="402"/>
      <c r="AN186" s="403"/>
    </row>
    <row r="187" ht="14.25" customHeight="1">
      <c r="AM187" s="402"/>
      <c r="AN187" s="403"/>
    </row>
    <row r="188" ht="14.25" customHeight="1">
      <c r="AM188" s="402"/>
      <c r="AN188" s="403"/>
    </row>
    <row r="189" ht="14.25" customHeight="1">
      <c r="AM189" s="402"/>
      <c r="AN189" s="403"/>
    </row>
    <row r="190" ht="14.25" customHeight="1">
      <c r="AM190" s="402"/>
      <c r="AN190" s="403"/>
    </row>
    <row r="191" ht="14.25" customHeight="1">
      <c r="AM191" s="402"/>
      <c r="AN191" s="403"/>
    </row>
    <row r="192" ht="14.25" customHeight="1">
      <c r="AM192" s="402"/>
      <c r="AN192" s="403"/>
    </row>
    <row r="193" ht="14.25" customHeight="1">
      <c r="AM193" s="402"/>
      <c r="AN193" s="403"/>
    </row>
    <row r="194" ht="14.25" customHeight="1">
      <c r="AM194" s="402"/>
      <c r="AN194" s="403"/>
    </row>
    <row r="195" ht="14.25" customHeight="1">
      <c r="AM195" s="402"/>
      <c r="AN195" s="403"/>
    </row>
    <row r="196" ht="14.25" customHeight="1">
      <c r="AM196" s="402"/>
      <c r="AN196" s="403"/>
    </row>
    <row r="197" ht="14.25" customHeight="1">
      <c r="AM197" s="402"/>
      <c r="AN197" s="403"/>
    </row>
    <row r="198" ht="14.25" customHeight="1">
      <c r="AM198" s="402"/>
      <c r="AN198" s="403"/>
    </row>
    <row r="199" ht="14.25" customHeight="1">
      <c r="AM199" s="402"/>
      <c r="AN199" s="403"/>
    </row>
    <row r="200" ht="14.25" customHeight="1">
      <c r="AM200" s="402"/>
      <c r="AN200" s="403"/>
    </row>
    <row r="201" ht="14.25" customHeight="1">
      <c r="AM201" s="402"/>
      <c r="AN201" s="403"/>
    </row>
    <row r="202" ht="14.25" customHeight="1">
      <c r="AM202" s="402"/>
      <c r="AN202" s="403"/>
    </row>
    <row r="203" ht="14.25" customHeight="1">
      <c r="AM203" s="402"/>
      <c r="AN203" s="403"/>
    </row>
    <row r="204" ht="14.25" customHeight="1">
      <c r="AM204" s="402"/>
      <c r="AN204" s="403"/>
    </row>
    <row r="205" ht="14.25" customHeight="1">
      <c r="AM205" s="402"/>
      <c r="AN205" s="403"/>
    </row>
    <row r="206" ht="14.25" customHeight="1">
      <c r="AM206" s="402"/>
      <c r="AN206" s="403"/>
    </row>
    <row r="207" ht="14.25" customHeight="1">
      <c r="AM207" s="402"/>
      <c r="AN207" s="403"/>
    </row>
    <row r="208" ht="14.25" customHeight="1">
      <c r="AM208" s="402"/>
      <c r="AN208" s="403"/>
    </row>
    <row r="209" ht="14.25" customHeight="1">
      <c r="AM209" s="402"/>
      <c r="AN209" s="403"/>
    </row>
    <row r="210" ht="14.25" customHeight="1">
      <c r="AM210" s="402"/>
      <c r="AN210" s="403"/>
    </row>
    <row r="211" ht="14.25" customHeight="1">
      <c r="AM211" s="402"/>
      <c r="AN211" s="403"/>
    </row>
    <row r="212" ht="14.25" customHeight="1">
      <c r="AM212" s="402"/>
      <c r="AN212" s="403"/>
    </row>
    <row r="213" ht="14.25" customHeight="1">
      <c r="AM213" s="402"/>
      <c r="AN213" s="403"/>
    </row>
    <row r="214" ht="14.25" customHeight="1">
      <c r="AM214" s="402"/>
      <c r="AN214" s="403"/>
    </row>
    <row r="215" ht="14.25" customHeight="1">
      <c r="AM215" s="402"/>
      <c r="AN215" s="403"/>
    </row>
    <row r="216" ht="14.25" customHeight="1">
      <c r="AM216" s="402"/>
      <c r="AN216" s="403"/>
    </row>
    <row r="217" ht="14.25" customHeight="1">
      <c r="AM217" s="402"/>
      <c r="AN217" s="403"/>
    </row>
    <row r="218" ht="14.25" customHeight="1">
      <c r="AM218" s="402"/>
      <c r="AN218" s="403"/>
    </row>
    <row r="219" ht="14.25" customHeight="1">
      <c r="AM219" s="402"/>
      <c r="AN219" s="403"/>
    </row>
    <row r="220" ht="14.25" customHeight="1">
      <c r="AM220" s="402"/>
      <c r="AN220" s="403"/>
    </row>
    <row r="221" ht="14.25" customHeight="1">
      <c r="AM221" s="402"/>
      <c r="AN221" s="403"/>
    </row>
    <row r="222" ht="14.25" customHeight="1">
      <c r="AM222" s="402"/>
      <c r="AN222" s="403"/>
    </row>
    <row r="223" ht="14.25" customHeight="1">
      <c r="AM223" s="402"/>
      <c r="AN223" s="403"/>
    </row>
    <row r="224" ht="14.25" customHeight="1">
      <c r="AM224" s="402"/>
      <c r="AN224" s="403"/>
    </row>
    <row r="225" ht="14.25" customHeight="1">
      <c r="AM225" s="402"/>
      <c r="AN225" s="403"/>
    </row>
    <row r="226" ht="14.25" customHeight="1">
      <c r="AM226" s="402"/>
      <c r="AN226" s="403"/>
    </row>
    <row r="227" ht="14.25" customHeight="1">
      <c r="AM227" s="402"/>
      <c r="AN227" s="403"/>
    </row>
    <row r="228" ht="14.25" customHeight="1">
      <c r="AM228" s="402"/>
      <c r="AN228" s="403"/>
    </row>
    <row r="229" ht="14.25" customHeight="1">
      <c r="AM229" s="402"/>
      <c r="AN229" s="403"/>
    </row>
    <row r="230" ht="14.25" customHeight="1">
      <c r="AM230" s="402"/>
      <c r="AN230" s="403"/>
    </row>
    <row r="231" ht="14.25" customHeight="1">
      <c r="AM231" s="402"/>
      <c r="AN231" s="403"/>
    </row>
    <row r="232" ht="14.25" customHeight="1">
      <c r="AM232" s="402"/>
      <c r="AN232" s="403"/>
    </row>
    <row r="233" ht="14.25" customHeight="1">
      <c r="AM233" s="402"/>
      <c r="AN233" s="403"/>
    </row>
    <row r="234" ht="14.25" customHeight="1">
      <c r="AM234" s="402"/>
      <c r="AN234" s="403"/>
    </row>
    <row r="235" ht="14.25" customHeight="1">
      <c r="AM235" s="402"/>
      <c r="AN235" s="403"/>
    </row>
    <row r="236" ht="14.25" customHeight="1">
      <c r="AM236" s="402"/>
      <c r="AN236" s="403"/>
    </row>
    <row r="237" ht="14.25" customHeight="1">
      <c r="AM237" s="402"/>
      <c r="AN237" s="403"/>
    </row>
    <row r="238" ht="14.25" customHeight="1">
      <c r="AM238" s="402"/>
      <c r="AN238" s="403"/>
    </row>
    <row r="239" ht="14.25" customHeight="1">
      <c r="AM239" s="402"/>
      <c r="AN239" s="403"/>
    </row>
    <row r="240" ht="14.25" customHeight="1">
      <c r="AM240" s="402"/>
      <c r="AN240" s="403"/>
    </row>
    <row r="241" ht="14.25" customHeight="1">
      <c r="AM241" s="402"/>
      <c r="AN241" s="403"/>
    </row>
    <row r="242" ht="14.25" customHeight="1">
      <c r="AM242" s="402"/>
      <c r="AN242" s="403"/>
    </row>
    <row r="243" ht="14.25" customHeight="1">
      <c r="AM243" s="402"/>
      <c r="AN243" s="403"/>
    </row>
    <row r="244" ht="14.25" customHeight="1">
      <c r="AM244" s="402"/>
      <c r="AN244" s="403"/>
    </row>
    <row r="245" ht="14.25" customHeight="1">
      <c r="AM245" s="402"/>
      <c r="AN245" s="403"/>
    </row>
    <row r="246" ht="14.25" customHeight="1">
      <c r="AM246" s="402"/>
      <c r="AN246" s="403"/>
    </row>
    <row r="247" ht="14.25" customHeight="1">
      <c r="AM247" s="402"/>
      <c r="AN247" s="403"/>
    </row>
    <row r="248" ht="14.25" customHeight="1">
      <c r="AM248" s="402"/>
      <c r="AN248" s="403"/>
    </row>
    <row r="249" ht="14.25" customHeight="1">
      <c r="AM249" s="402"/>
      <c r="AN249" s="403"/>
    </row>
    <row r="250" ht="14.25" customHeight="1">
      <c r="AM250" s="402"/>
      <c r="AN250" s="403"/>
    </row>
    <row r="251" ht="14.25" customHeight="1">
      <c r="AM251" s="402"/>
      <c r="AN251" s="403"/>
    </row>
    <row r="252" ht="14.25" customHeight="1">
      <c r="AM252" s="402"/>
      <c r="AN252" s="403"/>
    </row>
    <row r="253" ht="14.25" customHeight="1">
      <c r="AM253" s="402"/>
      <c r="AN253" s="403"/>
    </row>
    <row r="254" ht="14.25" customHeight="1">
      <c r="AM254" s="402"/>
      <c r="AN254" s="403"/>
    </row>
    <row r="255" ht="14.25" customHeight="1">
      <c r="AM255" s="402"/>
      <c r="AN255" s="403"/>
    </row>
    <row r="256" ht="14.25" customHeight="1">
      <c r="AM256" s="402"/>
      <c r="AN256" s="403"/>
    </row>
    <row r="257" ht="14.25" customHeight="1">
      <c r="AM257" s="402"/>
      <c r="AN257" s="403"/>
    </row>
    <row r="258" ht="14.25" customHeight="1">
      <c r="AM258" s="402"/>
      <c r="AN258" s="403"/>
    </row>
    <row r="259" ht="14.25" customHeight="1">
      <c r="AM259" s="402"/>
      <c r="AN259" s="403"/>
    </row>
    <row r="260" ht="14.25" customHeight="1">
      <c r="AM260" s="402"/>
      <c r="AN260" s="403"/>
    </row>
    <row r="261" ht="14.25" customHeight="1">
      <c r="AM261" s="402"/>
      <c r="AN261" s="403"/>
    </row>
    <row r="262" ht="14.25" customHeight="1">
      <c r="AM262" s="402"/>
      <c r="AN262" s="403"/>
    </row>
    <row r="263" ht="14.25" customHeight="1">
      <c r="AM263" s="402"/>
      <c r="AN263" s="403"/>
    </row>
    <row r="264" ht="14.25" customHeight="1">
      <c r="AM264" s="402"/>
      <c r="AN264" s="403"/>
    </row>
    <row r="265" ht="14.25" customHeight="1">
      <c r="AM265" s="402"/>
      <c r="AN265" s="403"/>
    </row>
    <row r="266" ht="14.25" customHeight="1">
      <c r="AM266" s="402"/>
      <c r="AN266" s="403"/>
    </row>
    <row r="267" ht="14.25" customHeight="1">
      <c r="AM267" s="402"/>
      <c r="AN267" s="403"/>
    </row>
    <row r="268" ht="14.25" customHeight="1">
      <c r="AM268" s="402"/>
      <c r="AN268" s="403"/>
    </row>
    <row r="269" ht="14.25" customHeight="1">
      <c r="AM269" s="402"/>
      <c r="AN269" s="403"/>
    </row>
    <row r="270" ht="14.25" customHeight="1">
      <c r="AM270" s="402"/>
      <c r="AN270" s="403"/>
    </row>
    <row r="271" ht="14.25" customHeight="1">
      <c r="AM271" s="402"/>
      <c r="AN271" s="403"/>
    </row>
    <row r="272" ht="14.25" customHeight="1">
      <c r="AM272" s="402"/>
      <c r="AN272" s="403"/>
    </row>
    <row r="273" ht="14.25" customHeight="1">
      <c r="AM273" s="402"/>
      <c r="AN273" s="403"/>
    </row>
    <row r="274" ht="14.25" customHeight="1">
      <c r="AM274" s="402"/>
      <c r="AN274" s="403"/>
    </row>
    <row r="275" ht="14.25" customHeight="1">
      <c r="AM275" s="402"/>
      <c r="AN275" s="403"/>
    </row>
    <row r="276" ht="14.25" customHeight="1">
      <c r="AM276" s="402"/>
      <c r="AN276" s="403"/>
    </row>
    <row r="277" ht="14.25" customHeight="1">
      <c r="AM277" s="402"/>
      <c r="AN277" s="403"/>
    </row>
    <row r="278" ht="14.25" customHeight="1">
      <c r="AM278" s="402"/>
      <c r="AN278" s="403"/>
    </row>
    <row r="279" ht="14.25" customHeight="1">
      <c r="AM279" s="402"/>
      <c r="AN279" s="403"/>
    </row>
    <row r="280" ht="14.25" customHeight="1">
      <c r="AM280" s="402"/>
      <c r="AN280" s="403"/>
    </row>
    <row r="281" ht="14.25" customHeight="1">
      <c r="AM281" s="402"/>
      <c r="AN281" s="403"/>
    </row>
    <row r="282" ht="14.25" customHeight="1">
      <c r="AM282" s="402"/>
      <c r="AN282" s="403"/>
    </row>
    <row r="283" ht="14.25" customHeight="1">
      <c r="AM283" s="402"/>
      <c r="AN283" s="403"/>
    </row>
    <row r="284" ht="14.25" customHeight="1">
      <c r="AM284" s="402"/>
      <c r="AN284" s="403"/>
    </row>
    <row r="285" ht="14.25" customHeight="1">
      <c r="AM285" s="402"/>
      <c r="AN285" s="403"/>
    </row>
    <row r="286" ht="14.25" customHeight="1">
      <c r="AM286" s="402"/>
      <c r="AN286" s="403"/>
    </row>
    <row r="287" ht="14.25" customHeight="1">
      <c r="AM287" s="402"/>
      <c r="AN287" s="403"/>
    </row>
    <row r="288" ht="14.25" customHeight="1">
      <c r="AM288" s="402"/>
      <c r="AN288" s="403"/>
    </row>
    <row r="289" ht="14.25" customHeight="1">
      <c r="AM289" s="402"/>
      <c r="AN289" s="403"/>
    </row>
    <row r="290" ht="14.25" customHeight="1">
      <c r="AM290" s="402"/>
      <c r="AN290" s="403"/>
    </row>
    <row r="291" ht="14.25" customHeight="1">
      <c r="AM291" s="402"/>
      <c r="AN291" s="403"/>
    </row>
    <row r="292" ht="14.25" customHeight="1">
      <c r="AM292" s="402"/>
      <c r="AN292" s="403"/>
    </row>
    <row r="293" ht="14.25" customHeight="1">
      <c r="AM293" s="402"/>
      <c r="AN293" s="403"/>
    </row>
    <row r="294" ht="14.25" customHeight="1">
      <c r="AM294" s="402"/>
      <c r="AN294" s="403"/>
    </row>
    <row r="295" ht="14.25" customHeight="1">
      <c r="AM295" s="402"/>
      <c r="AN295" s="403"/>
    </row>
    <row r="296" ht="14.25" customHeight="1">
      <c r="AM296" s="402"/>
      <c r="AN296" s="403"/>
    </row>
    <row r="297" ht="14.25" customHeight="1">
      <c r="AM297" s="402"/>
      <c r="AN297" s="403"/>
    </row>
    <row r="298" ht="14.25" customHeight="1">
      <c r="AM298" s="402"/>
      <c r="AN298" s="403"/>
    </row>
    <row r="299" ht="14.25" customHeight="1">
      <c r="AM299" s="402"/>
      <c r="AN299" s="403"/>
    </row>
    <row r="300" ht="14.25" customHeight="1">
      <c r="AM300" s="402"/>
      <c r="AN300" s="403"/>
    </row>
    <row r="301" ht="14.25" customHeight="1">
      <c r="AM301" s="402"/>
      <c r="AN301" s="403"/>
    </row>
    <row r="302" ht="14.25" customHeight="1">
      <c r="AM302" s="402"/>
      <c r="AN302" s="403"/>
    </row>
    <row r="303" ht="14.25" customHeight="1">
      <c r="AM303" s="402"/>
      <c r="AN303" s="403"/>
    </row>
    <row r="304" ht="14.25" customHeight="1">
      <c r="AM304" s="402"/>
      <c r="AN304" s="403"/>
    </row>
    <row r="305" ht="14.25" customHeight="1">
      <c r="AM305" s="402"/>
      <c r="AN305" s="403"/>
    </row>
    <row r="306" ht="14.25" customHeight="1">
      <c r="AM306" s="402"/>
      <c r="AN306" s="403"/>
    </row>
    <row r="307" ht="14.25" customHeight="1">
      <c r="AM307" s="402"/>
      <c r="AN307" s="403"/>
    </row>
    <row r="308" ht="14.25" customHeight="1">
      <c r="AM308" s="402"/>
      <c r="AN308" s="403"/>
    </row>
    <row r="309" ht="14.25" customHeight="1">
      <c r="AM309" s="402"/>
      <c r="AN309" s="403"/>
    </row>
    <row r="310" ht="14.25" customHeight="1">
      <c r="AM310" s="402"/>
      <c r="AN310" s="403"/>
    </row>
    <row r="311" ht="14.25" customHeight="1">
      <c r="AM311" s="402"/>
      <c r="AN311" s="403"/>
    </row>
    <row r="312" ht="14.25" customHeight="1">
      <c r="AM312" s="402"/>
      <c r="AN312" s="403"/>
    </row>
    <row r="313" ht="14.25" customHeight="1">
      <c r="AM313" s="402"/>
      <c r="AN313" s="403"/>
    </row>
    <row r="314" ht="14.25" customHeight="1">
      <c r="AM314" s="402"/>
      <c r="AN314" s="403"/>
    </row>
    <row r="315" ht="14.25" customHeight="1">
      <c r="AM315" s="402"/>
      <c r="AN315" s="403"/>
    </row>
    <row r="316" ht="14.25" customHeight="1">
      <c r="AM316" s="402"/>
      <c r="AN316" s="403"/>
    </row>
    <row r="317" ht="14.25" customHeight="1">
      <c r="AM317" s="402"/>
      <c r="AN317" s="403"/>
    </row>
    <row r="318" ht="14.25" customHeight="1">
      <c r="AM318" s="402"/>
      <c r="AN318" s="403"/>
    </row>
    <row r="319" ht="14.25" customHeight="1">
      <c r="AM319" s="402"/>
      <c r="AN319" s="403"/>
    </row>
    <row r="320" ht="14.25" customHeight="1">
      <c r="AM320" s="402"/>
      <c r="AN320" s="403"/>
    </row>
    <row r="321" ht="14.25" customHeight="1">
      <c r="AM321" s="402"/>
      <c r="AN321" s="403"/>
    </row>
    <row r="322" ht="14.25" customHeight="1">
      <c r="AM322" s="402"/>
      <c r="AN322" s="403"/>
    </row>
    <row r="323" ht="14.25" customHeight="1">
      <c r="AM323" s="402"/>
      <c r="AN323" s="403"/>
    </row>
    <row r="324" ht="14.25" customHeight="1">
      <c r="AM324" s="402"/>
      <c r="AN324" s="403"/>
    </row>
    <row r="325" ht="14.25" customHeight="1">
      <c r="AM325" s="402"/>
      <c r="AN325" s="403"/>
    </row>
    <row r="326" ht="14.25" customHeight="1">
      <c r="AM326" s="402"/>
      <c r="AN326" s="403"/>
    </row>
    <row r="327" ht="14.25" customHeight="1">
      <c r="AM327" s="402"/>
      <c r="AN327" s="403"/>
    </row>
    <row r="328" ht="14.25" customHeight="1">
      <c r="AM328" s="402"/>
      <c r="AN328" s="403"/>
    </row>
    <row r="329" ht="14.25" customHeight="1">
      <c r="AM329" s="402"/>
      <c r="AN329" s="403"/>
    </row>
    <row r="330" ht="14.25" customHeight="1">
      <c r="AM330" s="402"/>
      <c r="AN330" s="403"/>
    </row>
    <row r="331" ht="14.25" customHeight="1">
      <c r="AM331" s="402"/>
      <c r="AN331" s="403"/>
    </row>
    <row r="332" ht="14.25" customHeight="1">
      <c r="AM332" s="402"/>
      <c r="AN332" s="403"/>
    </row>
    <row r="333" ht="14.25" customHeight="1">
      <c r="AM333" s="402"/>
      <c r="AN333" s="403"/>
    </row>
    <row r="334" ht="14.25" customHeight="1">
      <c r="AM334" s="402"/>
      <c r="AN334" s="403"/>
    </row>
    <row r="335" ht="14.25" customHeight="1">
      <c r="AM335" s="402"/>
      <c r="AN335" s="403"/>
    </row>
    <row r="336" ht="14.25" customHeight="1">
      <c r="AM336" s="402"/>
      <c r="AN336" s="403"/>
    </row>
    <row r="337" ht="14.25" customHeight="1">
      <c r="AM337" s="402"/>
      <c r="AN337" s="403"/>
    </row>
    <row r="338" ht="14.25" customHeight="1">
      <c r="AM338" s="402"/>
      <c r="AN338" s="403"/>
    </row>
    <row r="339" ht="14.25" customHeight="1">
      <c r="AM339" s="402"/>
      <c r="AN339" s="403"/>
    </row>
    <row r="340" ht="14.25" customHeight="1">
      <c r="AM340" s="402"/>
      <c r="AN340" s="403"/>
    </row>
    <row r="341" ht="14.25" customHeight="1">
      <c r="AM341" s="402"/>
      <c r="AN341" s="403"/>
    </row>
    <row r="342" ht="14.25" customHeight="1">
      <c r="AM342" s="402"/>
      <c r="AN342" s="403"/>
    </row>
    <row r="343" ht="14.25" customHeight="1">
      <c r="AM343" s="402"/>
      <c r="AN343" s="403"/>
    </row>
    <row r="344" ht="14.25" customHeight="1">
      <c r="AM344" s="402"/>
      <c r="AN344" s="403"/>
    </row>
    <row r="345" ht="14.25" customHeight="1">
      <c r="AM345" s="402"/>
      <c r="AN345" s="403"/>
    </row>
    <row r="346" ht="14.25" customHeight="1">
      <c r="AM346" s="402"/>
      <c r="AN346" s="403"/>
    </row>
    <row r="347" ht="14.25" customHeight="1">
      <c r="AM347" s="402"/>
      <c r="AN347" s="403"/>
    </row>
    <row r="348" ht="14.25" customHeight="1">
      <c r="AM348" s="402"/>
      <c r="AN348" s="403"/>
    </row>
    <row r="349" ht="14.25" customHeight="1">
      <c r="AM349" s="402"/>
      <c r="AN349" s="403"/>
    </row>
    <row r="350" ht="14.25" customHeight="1">
      <c r="AM350" s="402"/>
      <c r="AN350" s="403"/>
    </row>
    <row r="351" ht="14.25" customHeight="1">
      <c r="AM351" s="402"/>
      <c r="AN351" s="403"/>
    </row>
    <row r="352" ht="14.25" customHeight="1">
      <c r="AM352" s="402"/>
      <c r="AN352" s="403"/>
    </row>
    <row r="353" ht="14.25" customHeight="1">
      <c r="AM353" s="402"/>
      <c r="AN353" s="403"/>
    </row>
    <row r="354" ht="14.25" customHeight="1">
      <c r="AM354" s="402"/>
      <c r="AN354" s="403"/>
    </row>
    <row r="355" ht="14.25" customHeight="1">
      <c r="AM355" s="402"/>
      <c r="AN355" s="403"/>
    </row>
    <row r="356" ht="14.25" customHeight="1">
      <c r="AM356" s="402"/>
      <c r="AN356" s="403"/>
    </row>
    <row r="357" ht="14.25" customHeight="1">
      <c r="AM357" s="402"/>
      <c r="AN357" s="403"/>
    </row>
    <row r="358" ht="14.25" customHeight="1">
      <c r="AM358" s="402"/>
      <c r="AN358" s="403"/>
    </row>
    <row r="359" ht="14.25" customHeight="1">
      <c r="AM359" s="402"/>
      <c r="AN359" s="403"/>
    </row>
    <row r="360" ht="14.25" customHeight="1">
      <c r="AM360" s="402"/>
      <c r="AN360" s="403"/>
    </row>
    <row r="361" ht="14.25" customHeight="1">
      <c r="AM361" s="402"/>
      <c r="AN361" s="403"/>
    </row>
    <row r="362" ht="14.25" customHeight="1">
      <c r="AM362" s="402"/>
      <c r="AN362" s="403"/>
    </row>
    <row r="363" ht="14.25" customHeight="1">
      <c r="AM363" s="402"/>
      <c r="AN363" s="403"/>
    </row>
    <row r="364" ht="14.25" customHeight="1">
      <c r="AM364" s="402"/>
      <c r="AN364" s="403"/>
    </row>
    <row r="365" ht="14.25" customHeight="1">
      <c r="AM365" s="402"/>
      <c r="AN365" s="403"/>
    </row>
    <row r="366" ht="14.25" customHeight="1">
      <c r="AM366" s="402"/>
      <c r="AN366" s="403"/>
    </row>
    <row r="367" ht="14.25" customHeight="1">
      <c r="AM367" s="402"/>
      <c r="AN367" s="403"/>
    </row>
    <row r="368" ht="14.25" customHeight="1">
      <c r="AM368" s="402"/>
      <c r="AN368" s="403"/>
    </row>
    <row r="369" ht="14.25" customHeight="1">
      <c r="AM369" s="402"/>
      <c r="AN369" s="403"/>
    </row>
    <row r="370" ht="14.25" customHeight="1">
      <c r="AM370" s="402"/>
      <c r="AN370" s="403"/>
    </row>
    <row r="371" ht="14.25" customHeight="1">
      <c r="AM371" s="402"/>
      <c r="AN371" s="403"/>
    </row>
    <row r="372" ht="14.25" customHeight="1">
      <c r="AM372" s="402"/>
      <c r="AN372" s="403"/>
    </row>
    <row r="373" ht="14.25" customHeight="1">
      <c r="AM373" s="402"/>
      <c r="AN373" s="403"/>
    </row>
    <row r="374" ht="14.25" customHeight="1">
      <c r="AM374" s="402"/>
      <c r="AN374" s="403"/>
    </row>
    <row r="375" ht="14.25" customHeight="1">
      <c r="AM375" s="402"/>
      <c r="AN375" s="403"/>
    </row>
    <row r="376" ht="14.25" customHeight="1">
      <c r="AM376" s="402"/>
      <c r="AN376" s="403"/>
    </row>
    <row r="377" ht="14.25" customHeight="1">
      <c r="AM377" s="402"/>
      <c r="AN377" s="403"/>
    </row>
    <row r="378" ht="14.25" customHeight="1">
      <c r="AM378" s="402"/>
      <c r="AN378" s="403"/>
    </row>
    <row r="379" ht="14.25" customHeight="1">
      <c r="AM379" s="402"/>
      <c r="AN379" s="403"/>
    </row>
    <row r="380" ht="14.25" customHeight="1">
      <c r="AM380" s="402"/>
      <c r="AN380" s="403"/>
    </row>
    <row r="381" ht="14.25" customHeight="1">
      <c r="AM381" s="402"/>
      <c r="AN381" s="403"/>
    </row>
    <row r="382" ht="14.25" customHeight="1">
      <c r="AM382" s="402"/>
      <c r="AN382" s="403"/>
    </row>
    <row r="383" ht="14.25" customHeight="1">
      <c r="AM383" s="402"/>
      <c r="AN383" s="403"/>
    </row>
    <row r="384" ht="14.25" customHeight="1">
      <c r="AM384" s="402"/>
      <c r="AN384" s="403"/>
    </row>
    <row r="385" ht="14.25" customHeight="1">
      <c r="AM385" s="402"/>
      <c r="AN385" s="403"/>
    </row>
    <row r="386" ht="14.25" customHeight="1">
      <c r="AM386" s="402"/>
      <c r="AN386" s="403"/>
    </row>
    <row r="387" ht="14.25" customHeight="1">
      <c r="AM387" s="402"/>
      <c r="AN387" s="403"/>
    </row>
    <row r="388" ht="14.25" customHeight="1">
      <c r="AM388" s="402"/>
      <c r="AN388" s="403"/>
    </row>
    <row r="389" ht="14.25" customHeight="1">
      <c r="AM389" s="402"/>
      <c r="AN389" s="403"/>
    </row>
    <row r="390" ht="14.25" customHeight="1">
      <c r="AM390" s="402"/>
      <c r="AN390" s="403"/>
    </row>
    <row r="391" ht="14.25" customHeight="1">
      <c r="AM391" s="402"/>
      <c r="AN391" s="403"/>
    </row>
    <row r="392" ht="14.25" customHeight="1">
      <c r="AM392" s="402"/>
      <c r="AN392" s="403"/>
    </row>
    <row r="393" ht="14.25" customHeight="1">
      <c r="AM393" s="402"/>
      <c r="AN393" s="403"/>
    </row>
    <row r="394" ht="14.25" customHeight="1">
      <c r="AM394" s="402"/>
      <c r="AN394" s="403"/>
    </row>
    <row r="395" ht="14.25" customHeight="1">
      <c r="AM395" s="402"/>
      <c r="AN395" s="403"/>
    </row>
    <row r="396" ht="14.25" customHeight="1">
      <c r="AM396" s="402"/>
      <c r="AN396" s="403"/>
    </row>
    <row r="397" ht="14.25" customHeight="1">
      <c r="AM397" s="402"/>
      <c r="AN397" s="403"/>
    </row>
    <row r="398" ht="14.25" customHeight="1">
      <c r="AM398" s="402"/>
      <c r="AN398" s="403"/>
    </row>
    <row r="399" ht="14.25" customHeight="1">
      <c r="AM399" s="402"/>
      <c r="AN399" s="403"/>
    </row>
    <row r="400" ht="14.25" customHeight="1">
      <c r="AM400" s="402"/>
      <c r="AN400" s="403"/>
    </row>
    <row r="401" ht="14.25" customHeight="1">
      <c r="AM401" s="402"/>
      <c r="AN401" s="403"/>
    </row>
    <row r="402" ht="14.25" customHeight="1">
      <c r="AM402" s="402"/>
      <c r="AN402" s="403"/>
    </row>
    <row r="403" ht="14.25" customHeight="1">
      <c r="AM403" s="402"/>
      <c r="AN403" s="403"/>
    </row>
    <row r="404" ht="14.25" customHeight="1">
      <c r="AM404" s="402"/>
      <c r="AN404" s="403"/>
    </row>
    <row r="405" ht="14.25" customHeight="1">
      <c r="AM405" s="402"/>
      <c r="AN405" s="403"/>
    </row>
    <row r="406" ht="14.25" customHeight="1">
      <c r="AM406" s="402"/>
      <c r="AN406" s="403"/>
    </row>
    <row r="407" ht="14.25" customHeight="1">
      <c r="AM407" s="402"/>
      <c r="AN407" s="403"/>
    </row>
    <row r="408" ht="14.25" customHeight="1">
      <c r="AM408" s="402"/>
      <c r="AN408" s="403"/>
    </row>
    <row r="409" ht="14.25" customHeight="1">
      <c r="AM409" s="402"/>
      <c r="AN409" s="403"/>
    </row>
    <row r="410" ht="14.25" customHeight="1">
      <c r="AM410" s="402"/>
      <c r="AN410" s="403"/>
    </row>
    <row r="411" ht="14.25" customHeight="1">
      <c r="AM411" s="402"/>
      <c r="AN411" s="403"/>
    </row>
    <row r="412" ht="14.25" customHeight="1">
      <c r="AM412" s="402"/>
      <c r="AN412" s="403"/>
    </row>
    <row r="413" ht="14.25" customHeight="1">
      <c r="AM413" s="402"/>
      <c r="AN413" s="403"/>
    </row>
    <row r="414" ht="14.25" customHeight="1">
      <c r="AM414" s="402"/>
      <c r="AN414" s="403"/>
    </row>
    <row r="415" ht="14.25" customHeight="1">
      <c r="AM415" s="402"/>
      <c r="AN415" s="403"/>
    </row>
    <row r="416" ht="14.25" customHeight="1">
      <c r="AM416" s="402"/>
      <c r="AN416" s="403"/>
    </row>
    <row r="417" ht="14.25" customHeight="1">
      <c r="AM417" s="402"/>
      <c r="AN417" s="403"/>
    </row>
    <row r="418" ht="14.25" customHeight="1">
      <c r="AM418" s="402"/>
      <c r="AN418" s="403"/>
    </row>
    <row r="419" ht="14.25" customHeight="1">
      <c r="AM419" s="402"/>
      <c r="AN419" s="403"/>
    </row>
    <row r="420" ht="14.25" customHeight="1">
      <c r="AM420" s="402"/>
      <c r="AN420" s="403"/>
    </row>
    <row r="421" ht="14.25" customHeight="1">
      <c r="AM421" s="402"/>
      <c r="AN421" s="403"/>
    </row>
    <row r="422" ht="14.25" customHeight="1">
      <c r="AM422" s="402"/>
      <c r="AN422" s="403"/>
    </row>
    <row r="423" ht="14.25" customHeight="1">
      <c r="AM423" s="402"/>
      <c r="AN423" s="403"/>
    </row>
    <row r="424" ht="14.25" customHeight="1">
      <c r="AM424" s="402"/>
      <c r="AN424" s="403"/>
    </row>
    <row r="425" ht="14.25" customHeight="1">
      <c r="AM425" s="402"/>
      <c r="AN425" s="403"/>
    </row>
    <row r="426" ht="14.25" customHeight="1">
      <c r="AM426" s="402"/>
      <c r="AN426" s="403"/>
    </row>
    <row r="427" ht="14.25" customHeight="1">
      <c r="AM427" s="402"/>
      <c r="AN427" s="403"/>
    </row>
    <row r="428" ht="14.25" customHeight="1">
      <c r="AM428" s="402"/>
      <c r="AN428" s="403"/>
    </row>
    <row r="429" ht="14.25" customHeight="1">
      <c r="AM429" s="402"/>
      <c r="AN429" s="403"/>
    </row>
    <row r="430" ht="14.25" customHeight="1">
      <c r="AM430" s="402"/>
      <c r="AN430" s="403"/>
    </row>
    <row r="431" ht="14.25" customHeight="1">
      <c r="AM431" s="402"/>
      <c r="AN431" s="403"/>
    </row>
    <row r="432" ht="14.25" customHeight="1">
      <c r="AM432" s="402"/>
      <c r="AN432" s="403"/>
    </row>
    <row r="433" ht="14.25" customHeight="1">
      <c r="AM433" s="402"/>
      <c r="AN433" s="403"/>
    </row>
    <row r="434" ht="14.25" customHeight="1">
      <c r="AM434" s="402"/>
      <c r="AN434" s="403"/>
    </row>
    <row r="435" ht="14.25" customHeight="1">
      <c r="AM435" s="402"/>
      <c r="AN435" s="403"/>
    </row>
    <row r="436" ht="14.25" customHeight="1">
      <c r="AM436" s="402"/>
      <c r="AN436" s="403"/>
    </row>
    <row r="437" ht="14.25" customHeight="1">
      <c r="AM437" s="402"/>
      <c r="AN437" s="403"/>
    </row>
    <row r="438" ht="14.25" customHeight="1">
      <c r="AM438" s="402"/>
      <c r="AN438" s="403"/>
    </row>
    <row r="439" ht="14.25" customHeight="1">
      <c r="AM439" s="402"/>
      <c r="AN439" s="403"/>
    </row>
    <row r="440" ht="14.25" customHeight="1">
      <c r="AM440" s="402"/>
      <c r="AN440" s="403"/>
    </row>
    <row r="441" ht="14.25" customHeight="1">
      <c r="AM441" s="402"/>
      <c r="AN441" s="403"/>
    </row>
    <row r="442" ht="14.25" customHeight="1">
      <c r="AM442" s="402"/>
      <c r="AN442" s="403"/>
    </row>
    <row r="443" ht="14.25" customHeight="1">
      <c r="AM443" s="402"/>
      <c r="AN443" s="403"/>
    </row>
    <row r="444" ht="14.25" customHeight="1">
      <c r="AM444" s="402"/>
      <c r="AN444" s="403"/>
    </row>
    <row r="445" ht="14.25" customHeight="1">
      <c r="AM445" s="402"/>
      <c r="AN445" s="403"/>
    </row>
    <row r="446" ht="14.25" customHeight="1">
      <c r="AM446" s="402"/>
      <c r="AN446" s="403"/>
    </row>
    <row r="447" ht="14.25" customHeight="1">
      <c r="AM447" s="402"/>
      <c r="AN447" s="403"/>
    </row>
    <row r="448" ht="14.25" customHeight="1">
      <c r="AM448" s="402"/>
      <c r="AN448" s="403"/>
    </row>
    <row r="449" ht="14.25" customHeight="1">
      <c r="AM449" s="402"/>
      <c r="AN449" s="403"/>
    </row>
    <row r="450" ht="14.25" customHeight="1">
      <c r="AM450" s="402"/>
      <c r="AN450" s="403"/>
    </row>
    <row r="451" ht="14.25" customHeight="1">
      <c r="AM451" s="402"/>
      <c r="AN451" s="403"/>
    </row>
    <row r="452" ht="14.25" customHeight="1">
      <c r="AM452" s="402"/>
      <c r="AN452" s="403"/>
    </row>
    <row r="453" ht="14.25" customHeight="1">
      <c r="AM453" s="402"/>
      <c r="AN453" s="403"/>
    </row>
    <row r="454" ht="14.25" customHeight="1">
      <c r="AM454" s="402"/>
      <c r="AN454" s="403"/>
    </row>
    <row r="455" ht="14.25" customHeight="1">
      <c r="AM455" s="402"/>
      <c r="AN455" s="403"/>
    </row>
    <row r="456" ht="14.25" customHeight="1">
      <c r="AM456" s="402"/>
      <c r="AN456" s="403"/>
    </row>
    <row r="457" ht="14.25" customHeight="1">
      <c r="AM457" s="402"/>
      <c r="AN457" s="403"/>
    </row>
    <row r="458" ht="14.25" customHeight="1">
      <c r="AM458" s="402"/>
      <c r="AN458" s="403"/>
    </row>
    <row r="459" ht="14.25" customHeight="1">
      <c r="AM459" s="402"/>
      <c r="AN459" s="403"/>
    </row>
    <row r="460" ht="14.25" customHeight="1">
      <c r="AM460" s="402"/>
      <c r="AN460" s="403"/>
    </row>
    <row r="461" ht="14.25" customHeight="1">
      <c r="AM461" s="402"/>
      <c r="AN461" s="403"/>
    </row>
    <row r="462" ht="14.25" customHeight="1">
      <c r="AM462" s="402"/>
      <c r="AN462" s="403"/>
    </row>
    <row r="463" ht="14.25" customHeight="1">
      <c r="AM463" s="402"/>
      <c r="AN463" s="403"/>
    </row>
    <row r="464" ht="14.25" customHeight="1">
      <c r="AM464" s="402"/>
      <c r="AN464" s="403"/>
    </row>
    <row r="465" ht="14.25" customHeight="1">
      <c r="AM465" s="402"/>
      <c r="AN465" s="403"/>
    </row>
    <row r="466" ht="14.25" customHeight="1">
      <c r="AM466" s="402"/>
      <c r="AN466" s="403"/>
    </row>
    <row r="467" ht="14.25" customHeight="1">
      <c r="AM467" s="402"/>
      <c r="AN467" s="403"/>
    </row>
    <row r="468" ht="14.25" customHeight="1">
      <c r="AM468" s="402"/>
      <c r="AN468" s="403"/>
    </row>
    <row r="469" ht="14.25" customHeight="1">
      <c r="AM469" s="402"/>
      <c r="AN469" s="403"/>
    </row>
    <row r="470" ht="14.25" customHeight="1">
      <c r="AM470" s="402"/>
      <c r="AN470" s="403"/>
    </row>
    <row r="471" ht="14.25" customHeight="1">
      <c r="AM471" s="402"/>
      <c r="AN471" s="403"/>
    </row>
    <row r="472" ht="14.25" customHeight="1">
      <c r="AM472" s="402"/>
      <c r="AN472" s="403"/>
    </row>
    <row r="473" ht="14.25" customHeight="1">
      <c r="AM473" s="402"/>
      <c r="AN473" s="403"/>
    </row>
    <row r="474" ht="14.25" customHeight="1">
      <c r="AM474" s="402"/>
      <c r="AN474" s="403"/>
    </row>
    <row r="475" ht="14.25" customHeight="1">
      <c r="AM475" s="402"/>
      <c r="AN475" s="403"/>
    </row>
    <row r="476" ht="14.25" customHeight="1">
      <c r="AM476" s="402"/>
      <c r="AN476" s="403"/>
    </row>
    <row r="477" ht="14.25" customHeight="1">
      <c r="AM477" s="402"/>
      <c r="AN477" s="403"/>
    </row>
    <row r="478" ht="14.25" customHeight="1">
      <c r="AM478" s="402"/>
      <c r="AN478" s="403"/>
    </row>
    <row r="479" ht="14.25" customHeight="1">
      <c r="AM479" s="402"/>
      <c r="AN479" s="403"/>
    </row>
    <row r="480" ht="14.25" customHeight="1">
      <c r="AM480" s="402"/>
      <c r="AN480" s="403"/>
    </row>
    <row r="481" ht="14.25" customHeight="1">
      <c r="AM481" s="402"/>
      <c r="AN481" s="403"/>
    </row>
    <row r="482" ht="14.25" customHeight="1">
      <c r="AM482" s="402"/>
      <c r="AN482" s="403"/>
    </row>
    <row r="483" ht="14.25" customHeight="1">
      <c r="AM483" s="402"/>
      <c r="AN483" s="403"/>
    </row>
    <row r="484" ht="14.25" customHeight="1">
      <c r="AM484" s="402"/>
      <c r="AN484" s="403"/>
    </row>
    <row r="485" ht="14.25" customHeight="1">
      <c r="AM485" s="402"/>
      <c r="AN485" s="403"/>
    </row>
    <row r="486" ht="14.25" customHeight="1">
      <c r="AM486" s="402"/>
      <c r="AN486" s="403"/>
    </row>
    <row r="487" ht="14.25" customHeight="1">
      <c r="AM487" s="402"/>
      <c r="AN487" s="403"/>
    </row>
    <row r="488" ht="14.25" customHeight="1">
      <c r="AM488" s="402"/>
      <c r="AN488" s="403"/>
    </row>
    <row r="489" ht="14.25" customHeight="1">
      <c r="AM489" s="402"/>
      <c r="AN489" s="403"/>
    </row>
    <row r="490" ht="14.25" customHeight="1">
      <c r="AM490" s="402"/>
      <c r="AN490" s="403"/>
    </row>
    <row r="491" ht="14.25" customHeight="1">
      <c r="AM491" s="402"/>
      <c r="AN491" s="403"/>
    </row>
    <row r="492" ht="14.25" customHeight="1">
      <c r="AM492" s="402"/>
      <c r="AN492" s="403"/>
    </row>
    <row r="493" ht="14.25" customHeight="1">
      <c r="AM493" s="402"/>
      <c r="AN493" s="403"/>
    </row>
    <row r="494" ht="14.25" customHeight="1">
      <c r="AM494" s="402"/>
      <c r="AN494" s="403"/>
    </row>
    <row r="495" ht="14.25" customHeight="1">
      <c r="AM495" s="402"/>
      <c r="AN495" s="403"/>
    </row>
    <row r="496" ht="14.25" customHeight="1">
      <c r="AM496" s="402"/>
      <c r="AN496" s="403"/>
    </row>
    <row r="497" ht="14.25" customHeight="1">
      <c r="AM497" s="402"/>
      <c r="AN497" s="403"/>
    </row>
    <row r="498" ht="14.25" customHeight="1">
      <c r="AM498" s="402"/>
      <c r="AN498" s="403"/>
    </row>
    <row r="499" ht="14.25" customHeight="1">
      <c r="AM499" s="402"/>
      <c r="AN499" s="403"/>
    </row>
    <row r="500" ht="14.25" customHeight="1">
      <c r="AM500" s="402"/>
      <c r="AN500" s="403"/>
    </row>
    <row r="501" ht="14.25" customHeight="1">
      <c r="AM501" s="402"/>
      <c r="AN501" s="403"/>
    </row>
    <row r="502" ht="14.25" customHeight="1">
      <c r="AM502" s="402"/>
      <c r="AN502" s="403"/>
    </row>
    <row r="503" ht="14.25" customHeight="1">
      <c r="AM503" s="402"/>
      <c r="AN503" s="403"/>
    </row>
    <row r="504" ht="14.25" customHeight="1">
      <c r="AM504" s="402"/>
      <c r="AN504" s="403"/>
    </row>
    <row r="505" ht="14.25" customHeight="1">
      <c r="AM505" s="402"/>
      <c r="AN505" s="403"/>
    </row>
    <row r="506" ht="14.25" customHeight="1">
      <c r="AM506" s="402"/>
      <c r="AN506" s="403"/>
    </row>
    <row r="507" ht="14.25" customHeight="1">
      <c r="AM507" s="402"/>
      <c r="AN507" s="403"/>
    </row>
    <row r="508" ht="14.25" customHeight="1">
      <c r="AM508" s="402"/>
      <c r="AN508" s="403"/>
    </row>
    <row r="509" ht="14.25" customHeight="1">
      <c r="AM509" s="402"/>
      <c r="AN509" s="403"/>
    </row>
    <row r="510" ht="14.25" customHeight="1">
      <c r="AM510" s="402"/>
      <c r="AN510" s="403"/>
    </row>
    <row r="511" ht="14.25" customHeight="1">
      <c r="AM511" s="402"/>
      <c r="AN511" s="403"/>
    </row>
    <row r="512" ht="14.25" customHeight="1">
      <c r="AM512" s="402"/>
      <c r="AN512" s="403"/>
    </row>
    <row r="513" ht="14.25" customHeight="1">
      <c r="AM513" s="402"/>
      <c r="AN513" s="403"/>
    </row>
    <row r="514" ht="14.25" customHeight="1">
      <c r="AM514" s="402"/>
      <c r="AN514" s="403"/>
    </row>
    <row r="515" ht="14.25" customHeight="1">
      <c r="AM515" s="402"/>
      <c r="AN515" s="403"/>
    </row>
    <row r="516" ht="14.25" customHeight="1">
      <c r="AM516" s="402"/>
      <c r="AN516" s="403"/>
    </row>
    <row r="517" ht="14.25" customHeight="1">
      <c r="AM517" s="402"/>
      <c r="AN517" s="403"/>
    </row>
    <row r="518" ht="14.25" customHeight="1">
      <c r="AM518" s="402"/>
      <c r="AN518" s="403"/>
    </row>
    <row r="519" ht="14.25" customHeight="1">
      <c r="AM519" s="402"/>
      <c r="AN519" s="403"/>
    </row>
    <row r="520" ht="14.25" customHeight="1">
      <c r="AM520" s="402"/>
      <c r="AN520" s="403"/>
    </row>
    <row r="521" ht="14.25" customHeight="1">
      <c r="AM521" s="402"/>
      <c r="AN521" s="403"/>
    </row>
    <row r="522" ht="14.25" customHeight="1">
      <c r="AM522" s="402"/>
      <c r="AN522" s="403"/>
    </row>
    <row r="523" ht="14.25" customHeight="1">
      <c r="AM523" s="402"/>
      <c r="AN523" s="403"/>
    </row>
    <row r="524" ht="14.25" customHeight="1">
      <c r="AM524" s="402"/>
      <c r="AN524" s="403"/>
    </row>
    <row r="525" ht="14.25" customHeight="1">
      <c r="AM525" s="402"/>
      <c r="AN525" s="403"/>
    </row>
    <row r="526" ht="14.25" customHeight="1">
      <c r="AM526" s="402"/>
      <c r="AN526" s="403"/>
    </row>
    <row r="527" ht="14.25" customHeight="1">
      <c r="AM527" s="402"/>
      <c r="AN527" s="403"/>
    </row>
    <row r="528" ht="14.25" customHeight="1">
      <c r="AM528" s="402"/>
      <c r="AN528" s="403"/>
    </row>
    <row r="529" ht="14.25" customHeight="1">
      <c r="AM529" s="402"/>
      <c r="AN529" s="403"/>
    </row>
    <row r="530" ht="14.25" customHeight="1">
      <c r="AM530" s="402"/>
      <c r="AN530" s="403"/>
    </row>
    <row r="531" ht="14.25" customHeight="1">
      <c r="AM531" s="402"/>
      <c r="AN531" s="403"/>
    </row>
    <row r="532" ht="14.25" customHeight="1">
      <c r="AM532" s="402"/>
      <c r="AN532" s="403"/>
    </row>
    <row r="533" ht="14.25" customHeight="1">
      <c r="AM533" s="402"/>
      <c r="AN533" s="403"/>
    </row>
    <row r="534" ht="14.25" customHeight="1">
      <c r="AM534" s="402"/>
      <c r="AN534" s="403"/>
    </row>
    <row r="535" ht="14.25" customHeight="1">
      <c r="AM535" s="402"/>
      <c r="AN535" s="403"/>
    </row>
    <row r="536" ht="14.25" customHeight="1">
      <c r="AM536" s="402"/>
      <c r="AN536" s="403"/>
    </row>
    <row r="537" ht="14.25" customHeight="1">
      <c r="AM537" s="402"/>
      <c r="AN537" s="403"/>
    </row>
    <row r="538" ht="14.25" customHeight="1">
      <c r="AM538" s="402"/>
      <c r="AN538" s="403"/>
    </row>
    <row r="539" ht="14.25" customHeight="1">
      <c r="AM539" s="402"/>
      <c r="AN539" s="403"/>
    </row>
    <row r="540" ht="14.25" customHeight="1">
      <c r="AM540" s="402"/>
      <c r="AN540" s="403"/>
    </row>
    <row r="541" ht="14.25" customHeight="1">
      <c r="AM541" s="402"/>
      <c r="AN541" s="403"/>
    </row>
    <row r="542" ht="14.25" customHeight="1">
      <c r="AM542" s="402"/>
      <c r="AN542" s="403"/>
    </row>
    <row r="543" ht="14.25" customHeight="1">
      <c r="AM543" s="402"/>
      <c r="AN543" s="403"/>
    </row>
    <row r="544" ht="14.25" customHeight="1">
      <c r="AM544" s="402"/>
      <c r="AN544" s="403"/>
    </row>
    <row r="545" ht="14.25" customHeight="1">
      <c r="AM545" s="402"/>
      <c r="AN545" s="403"/>
    </row>
    <row r="546" ht="14.25" customHeight="1">
      <c r="AM546" s="402"/>
      <c r="AN546" s="403"/>
    </row>
    <row r="547" ht="14.25" customHeight="1">
      <c r="AM547" s="402"/>
      <c r="AN547" s="403"/>
    </row>
    <row r="548" ht="14.25" customHeight="1">
      <c r="AM548" s="402"/>
      <c r="AN548" s="403"/>
    </row>
    <row r="549" ht="14.25" customHeight="1">
      <c r="AM549" s="402"/>
      <c r="AN549" s="403"/>
    </row>
    <row r="550" ht="14.25" customHeight="1">
      <c r="AM550" s="402"/>
      <c r="AN550" s="403"/>
    </row>
    <row r="551" ht="14.25" customHeight="1">
      <c r="AM551" s="402"/>
      <c r="AN551" s="403"/>
    </row>
    <row r="552" ht="14.25" customHeight="1">
      <c r="AM552" s="402"/>
      <c r="AN552" s="403"/>
    </row>
    <row r="553" ht="14.25" customHeight="1">
      <c r="AM553" s="402"/>
      <c r="AN553" s="403"/>
    </row>
    <row r="554" ht="14.25" customHeight="1">
      <c r="AM554" s="402"/>
      <c r="AN554" s="403"/>
    </row>
    <row r="555" ht="14.25" customHeight="1">
      <c r="AM555" s="402"/>
      <c r="AN555" s="403"/>
    </row>
    <row r="556" ht="14.25" customHeight="1">
      <c r="AM556" s="402"/>
      <c r="AN556" s="403"/>
    </row>
    <row r="557" ht="14.25" customHeight="1">
      <c r="AM557" s="402"/>
      <c r="AN557" s="403"/>
    </row>
    <row r="558" ht="14.25" customHeight="1">
      <c r="AM558" s="402"/>
      <c r="AN558" s="403"/>
    </row>
    <row r="559" ht="14.25" customHeight="1">
      <c r="AM559" s="402"/>
      <c r="AN559" s="403"/>
    </row>
    <row r="560" ht="14.25" customHeight="1">
      <c r="AM560" s="402"/>
      <c r="AN560" s="403"/>
    </row>
    <row r="561" ht="14.25" customHeight="1">
      <c r="AM561" s="402"/>
      <c r="AN561" s="403"/>
    </row>
    <row r="562" ht="14.25" customHeight="1">
      <c r="AM562" s="402"/>
      <c r="AN562" s="403"/>
    </row>
    <row r="563" ht="14.25" customHeight="1">
      <c r="AM563" s="402"/>
      <c r="AN563" s="403"/>
    </row>
    <row r="564" ht="14.25" customHeight="1">
      <c r="AM564" s="402"/>
      <c r="AN564" s="403"/>
    </row>
    <row r="565" ht="14.25" customHeight="1">
      <c r="AM565" s="402"/>
      <c r="AN565" s="403"/>
    </row>
    <row r="566" ht="14.25" customHeight="1">
      <c r="AM566" s="402"/>
      <c r="AN566" s="403"/>
    </row>
    <row r="567" ht="14.25" customHeight="1">
      <c r="AM567" s="402"/>
      <c r="AN567" s="403"/>
    </row>
    <row r="568" ht="14.25" customHeight="1">
      <c r="AM568" s="402"/>
      <c r="AN568" s="403"/>
    </row>
    <row r="569" ht="14.25" customHeight="1">
      <c r="AM569" s="402"/>
      <c r="AN569" s="403"/>
    </row>
    <row r="570" ht="14.25" customHeight="1">
      <c r="AM570" s="402"/>
      <c r="AN570" s="403"/>
    </row>
    <row r="571" ht="14.25" customHeight="1">
      <c r="AM571" s="402"/>
      <c r="AN571" s="403"/>
    </row>
    <row r="572" ht="14.25" customHeight="1">
      <c r="AM572" s="402"/>
      <c r="AN572" s="403"/>
    </row>
    <row r="573" ht="14.25" customHeight="1">
      <c r="AM573" s="402"/>
      <c r="AN573" s="403"/>
    </row>
    <row r="574" ht="14.25" customHeight="1">
      <c r="AM574" s="402"/>
      <c r="AN574" s="403"/>
    </row>
    <row r="575" ht="14.25" customHeight="1">
      <c r="AM575" s="402"/>
      <c r="AN575" s="403"/>
    </row>
    <row r="576" ht="14.25" customHeight="1">
      <c r="AM576" s="402"/>
      <c r="AN576" s="403"/>
    </row>
    <row r="577" ht="14.25" customHeight="1">
      <c r="AM577" s="402"/>
      <c r="AN577" s="403"/>
    </row>
    <row r="578" ht="14.25" customHeight="1">
      <c r="AM578" s="402"/>
      <c r="AN578" s="403"/>
    </row>
    <row r="579" ht="14.25" customHeight="1">
      <c r="AM579" s="402"/>
      <c r="AN579" s="403"/>
    </row>
    <row r="580" ht="14.25" customHeight="1">
      <c r="AM580" s="402"/>
      <c r="AN580" s="403"/>
    </row>
    <row r="581" ht="14.25" customHeight="1">
      <c r="AM581" s="402"/>
      <c r="AN581" s="403"/>
    </row>
    <row r="582" ht="14.25" customHeight="1">
      <c r="AM582" s="402"/>
      <c r="AN582" s="403"/>
    </row>
    <row r="583" ht="14.25" customHeight="1">
      <c r="AM583" s="402"/>
      <c r="AN583" s="403"/>
    </row>
    <row r="584" ht="14.25" customHeight="1">
      <c r="AM584" s="402"/>
      <c r="AN584" s="403"/>
    </row>
    <row r="585" ht="14.25" customHeight="1">
      <c r="AM585" s="402"/>
      <c r="AN585" s="403"/>
    </row>
    <row r="586" ht="14.25" customHeight="1">
      <c r="AM586" s="402"/>
      <c r="AN586" s="403"/>
    </row>
    <row r="587" ht="14.25" customHeight="1">
      <c r="AM587" s="402"/>
      <c r="AN587" s="403"/>
    </row>
    <row r="588" ht="14.25" customHeight="1">
      <c r="AM588" s="402"/>
      <c r="AN588" s="403"/>
    </row>
    <row r="589" ht="14.25" customHeight="1">
      <c r="AM589" s="402"/>
      <c r="AN589" s="403"/>
    </row>
    <row r="590" ht="14.25" customHeight="1">
      <c r="AM590" s="402"/>
      <c r="AN590" s="403"/>
    </row>
    <row r="591" ht="14.25" customHeight="1">
      <c r="AM591" s="402"/>
      <c r="AN591" s="403"/>
    </row>
    <row r="592" ht="14.25" customHeight="1">
      <c r="AM592" s="402"/>
      <c r="AN592" s="403"/>
    </row>
    <row r="593" ht="14.25" customHeight="1">
      <c r="AM593" s="402"/>
      <c r="AN593" s="403"/>
    </row>
    <row r="594" ht="14.25" customHeight="1">
      <c r="AM594" s="402"/>
      <c r="AN594" s="403"/>
    </row>
    <row r="595" ht="14.25" customHeight="1">
      <c r="AM595" s="402"/>
      <c r="AN595" s="403"/>
    </row>
    <row r="596" ht="14.25" customHeight="1">
      <c r="AM596" s="402"/>
      <c r="AN596" s="403"/>
    </row>
    <row r="597" ht="14.25" customHeight="1">
      <c r="AM597" s="402"/>
      <c r="AN597" s="403"/>
    </row>
    <row r="598" ht="14.25" customHeight="1">
      <c r="AM598" s="402"/>
      <c r="AN598" s="403"/>
    </row>
    <row r="599" ht="14.25" customHeight="1">
      <c r="AM599" s="402"/>
      <c r="AN599" s="403"/>
    </row>
    <row r="600" ht="14.25" customHeight="1">
      <c r="AM600" s="402"/>
      <c r="AN600" s="403"/>
    </row>
    <row r="601" ht="14.25" customHeight="1">
      <c r="AM601" s="402"/>
      <c r="AN601" s="403"/>
    </row>
    <row r="602" ht="14.25" customHeight="1">
      <c r="AM602" s="402"/>
      <c r="AN602" s="403"/>
    </row>
    <row r="603" ht="14.25" customHeight="1">
      <c r="AM603" s="402"/>
      <c r="AN603" s="403"/>
    </row>
    <row r="604" ht="14.25" customHeight="1">
      <c r="AM604" s="402"/>
      <c r="AN604" s="403"/>
    </row>
    <row r="605" ht="14.25" customHeight="1">
      <c r="AM605" s="402"/>
      <c r="AN605" s="403"/>
    </row>
    <row r="606" ht="14.25" customHeight="1">
      <c r="AM606" s="402"/>
      <c r="AN606" s="403"/>
    </row>
    <row r="607" ht="14.25" customHeight="1">
      <c r="AM607" s="402"/>
      <c r="AN607" s="403"/>
    </row>
    <row r="608" ht="14.25" customHeight="1">
      <c r="AM608" s="402"/>
      <c r="AN608" s="403"/>
    </row>
    <row r="609" ht="14.25" customHeight="1">
      <c r="AM609" s="402"/>
      <c r="AN609" s="403"/>
    </row>
    <row r="610" ht="14.25" customHeight="1">
      <c r="AM610" s="402"/>
      <c r="AN610" s="403"/>
    </row>
    <row r="611" ht="14.25" customHeight="1">
      <c r="AM611" s="402"/>
      <c r="AN611" s="403"/>
    </row>
    <row r="612" ht="14.25" customHeight="1">
      <c r="AM612" s="402"/>
      <c r="AN612" s="403"/>
    </row>
    <row r="613" ht="14.25" customHeight="1">
      <c r="AM613" s="402"/>
      <c r="AN613" s="403"/>
    </row>
    <row r="614" ht="14.25" customHeight="1">
      <c r="AM614" s="402"/>
      <c r="AN614" s="403"/>
    </row>
    <row r="615" ht="14.25" customHeight="1">
      <c r="AM615" s="402"/>
      <c r="AN615" s="403"/>
    </row>
    <row r="616" ht="14.25" customHeight="1">
      <c r="AM616" s="402"/>
      <c r="AN616" s="403"/>
    </row>
    <row r="617" ht="14.25" customHeight="1">
      <c r="AM617" s="402"/>
      <c r="AN617" s="403"/>
    </row>
    <row r="618" ht="14.25" customHeight="1">
      <c r="AM618" s="402"/>
      <c r="AN618" s="403"/>
    </row>
    <row r="619" ht="14.25" customHeight="1">
      <c r="AM619" s="402"/>
      <c r="AN619" s="403"/>
    </row>
    <row r="620" ht="14.25" customHeight="1">
      <c r="AM620" s="402"/>
      <c r="AN620" s="403"/>
    </row>
    <row r="621" ht="14.25" customHeight="1">
      <c r="AM621" s="402"/>
      <c r="AN621" s="403"/>
    </row>
    <row r="622" ht="14.25" customHeight="1">
      <c r="AM622" s="402"/>
      <c r="AN622" s="403"/>
    </row>
    <row r="623" ht="14.25" customHeight="1">
      <c r="AM623" s="402"/>
      <c r="AN623" s="403"/>
    </row>
    <row r="624" ht="14.25" customHeight="1">
      <c r="AM624" s="402"/>
      <c r="AN624" s="403"/>
    </row>
    <row r="625" ht="14.25" customHeight="1">
      <c r="AM625" s="402"/>
      <c r="AN625" s="403"/>
    </row>
    <row r="626" ht="14.25" customHeight="1">
      <c r="AM626" s="402"/>
      <c r="AN626" s="403"/>
    </row>
    <row r="627" ht="14.25" customHeight="1">
      <c r="AM627" s="402"/>
      <c r="AN627" s="403"/>
    </row>
    <row r="628" ht="14.25" customHeight="1">
      <c r="AM628" s="402"/>
      <c r="AN628" s="403"/>
    </row>
    <row r="629" ht="14.25" customHeight="1">
      <c r="AM629" s="402"/>
      <c r="AN629" s="403"/>
    </row>
    <row r="630" ht="14.25" customHeight="1">
      <c r="AM630" s="402"/>
      <c r="AN630" s="403"/>
    </row>
    <row r="631" ht="14.25" customHeight="1">
      <c r="AM631" s="402"/>
      <c r="AN631" s="403"/>
    </row>
    <row r="632" ht="14.25" customHeight="1">
      <c r="AM632" s="402"/>
      <c r="AN632" s="403"/>
    </row>
    <row r="633" ht="14.25" customHeight="1">
      <c r="AM633" s="402"/>
      <c r="AN633" s="403"/>
    </row>
    <row r="634" ht="14.25" customHeight="1">
      <c r="AM634" s="402"/>
      <c r="AN634" s="403"/>
    </row>
    <row r="635" ht="14.25" customHeight="1">
      <c r="AM635" s="402"/>
      <c r="AN635" s="403"/>
    </row>
    <row r="636" ht="14.25" customHeight="1">
      <c r="AM636" s="402"/>
      <c r="AN636" s="403"/>
    </row>
    <row r="637" ht="14.25" customHeight="1">
      <c r="AM637" s="402"/>
      <c r="AN637" s="403"/>
    </row>
    <row r="638" ht="14.25" customHeight="1">
      <c r="AM638" s="402"/>
      <c r="AN638" s="403"/>
    </row>
    <row r="639" ht="14.25" customHeight="1">
      <c r="AM639" s="402"/>
      <c r="AN639" s="403"/>
    </row>
    <row r="640" ht="14.25" customHeight="1">
      <c r="AM640" s="402"/>
      <c r="AN640" s="403"/>
    </row>
    <row r="641" ht="14.25" customHeight="1">
      <c r="AM641" s="402"/>
      <c r="AN641" s="403"/>
    </row>
    <row r="642" ht="14.25" customHeight="1">
      <c r="AM642" s="402"/>
      <c r="AN642" s="403"/>
    </row>
    <row r="643" ht="14.25" customHeight="1">
      <c r="AM643" s="402"/>
      <c r="AN643" s="403"/>
    </row>
    <row r="644" ht="14.25" customHeight="1">
      <c r="AM644" s="402"/>
      <c r="AN644" s="403"/>
    </row>
    <row r="645" ht="14.25" customHeight="1">
      <c r="AM645" s="402"/>
      <c r="AN645" s="403"/>
    </row>
    <row r="646" ht="14.25" customHeight="1">
      <c r="AM646" s="402"/>
      <c r="AN646" s="403"/>
    </row>
    <row r="647" ht="14.25" customHeight="1">
      <c r="AM647" s="402"/>
      <c r="AN647" s="403"/>
    </row>
    <row r="648" ht="14.25" customHeight="1">
      <c r="AM648" s="402"/>
      <c r="AN648" s="403"/>
    </row>
    <row r="649" ht="14.25" customHeight="1">
      <c r="AM649" s="402"/>
      <c r="AN649" s="403"/>
    </row>
    <row r="650" ht="14.25" customHeight="1">
      <c r="AM650" s="402"/>
      <c r="AN650" s="403"/>
    </row>
    <row r="651" ht="14.25" customHeight="1">
      <c r="AM651" s="402"/>
      <c r="AN651" s="403"/>
    </row>
    <row r="652" ht="14.25" customHeight="1">
      <c r="AM652" s="402"/>
      <c r="AN652" s="403"/>
    </row>
    <row r="653" ht="14.25" customHeight="1">
      <c r="AM653" s="402"/>
      <c r="AN653" s="403"/>
    </row>
    <row r="654" ht="14.25" customHeight="1">
      <c r="AM654" s="402"/>
      <c r="AN654" s="403"/>
    </row>
    <row r="655" ht="14.25" customHeight="1">
      <c r="AM655" s="402"/>
      <c r="AN655" s="403"/>
    </row>
    <row r="656" ht="14.25" customHeight="1">
      <c r="AM656" s="402"/>
      <c r="AN656" s="403"/>
    </row>
    <row r="657" ht="14.25" customHeight="1">
      <c r="AM657" s="402"/>
      <c r="AN657" s="403"/>
    </row>
    <row r="658" ht="14.25" customHeight="1">
      <c r="AM658" s="402"/>
      <c r="AN658" s="403"/>
    </row>
    <row r="659" ht="14.25" customHeight="1">
      <c r="AM659" s="402"/>
      <c r="AN659" s="403"/>
    </row>
    <row r="660" ht="14.25" customHeight="1">
      <c r="AM660" s="402"/>
      <c r="AN660" s="403"/>
    </row>
    <row r="661" ht="14.25" customHeight="1">
      <c r="AM661" s="402"/>
      <c r="AN661" s="403"/>
    </row>
    <row r="662" ht="14.25" customHeight="1">
      <c r="AM662" s="402"/>
      <c r="AN662" s="403"/>
    </row>
    <row r="663" ht="14.25" customHeight="1">
      <c r="AM663" s="402"/>
      <c r="AN663" s="403"/>
    </row>
    <row r="664" ht="14.25" customHeight="1">
      <c r="AM664" s="402"/>
      <c r="AN664" s="403"/>
    </row>
    <row r="665" ht="14.25" customHeight="1">
      <c r="AM665" s="402"/>
      <c r="AN665" s="403"/>
    </row>
    <row r="666" ht="14.25" customHeight="1">
      <c r="AM666" s="402"/>
      <c r="AN666" s="403"/>
    </row>
    <row r="667" ht="14.25" customHeight="1">
      <c r="AM667" s="402"/>
      <c r="AN667" s="403"/>
    </row>
    <row r="668" ht="14.25" customHeight="1">
      <c r="AM668" s="402"/>
      <c r="AN668" s="403"/>
    </row>
    <row r="669" ht="14.25" customHeight="1">
      <c r="AM669" s="402"/>
      <c r="AN669" s="403"/>
    </row>
    <row r="670" ht="14.25" customHeight="1">
      <c r="AM670" s="402"/>
      <c r="AN670" s="403"/>
    </row>
    <row r="671" ht="14.25" customHeight="1">
      <c r="AM671" s="402"/>
      <c r="AN671" s="403"/>
    </row>
    <row r="672" ht="14.25" customHeight="1">
      <c r="AM672" s="402"/>
      <c r="AN672" s="403"/>
    </row>
    <row r="673" ht="14.25" customHeight="1">
      <c r="AM673" s="402"/>
      <c r="AN673" s="403"/>
    </row>
    <row r="674" ht="14.25" customHeight="1">
      <c r="AM674" s="402"/>
      <c r="AN674" s="403"/>
    </row>
    <row r="675" ht="14.25" customHeight="1">
      <c r="AM675" s="402"/>
      <c r="AN675" s="403"/>
    </row>
    <row r="676" ht="14.25" customHeight="1">
      <c r="AM676" s="402"/>
      <c r="AN676" s="403"/>
    </row>
    <row r="677" ht="14.25" customHeight="1">
      <c r="AM677" s="402"/>
      <c r="AN677" s="403"/>
    </row>
    <row r="678" ht="14.25" customHeight="1">
      <c r="AM678" s="402"/>
      <c r="AN678" s="403"/>
    </row>
    <row r="679" ht="14.25" customHeight="1">
      <c r="AM679" s="402"/>
      <c r="AN679" s="403"/>
    </row>
    <row r="680" ht="14.25" customHeight="1">
      <c r="AM680" s="402"/>
      <c r="AN680" s="403"/>
    </row>
    <row r="681" ht="14.25" customHeight="1">
      <c r="AM681" s="402"/>
      <c r="AN681" s="403"/>
    </row>
    <row r="682" ht="14.25" customHeight="1">
      <c r="AM682" s="402"/>
      <c r="AN682" s="403"/>
    </row>
    <row r="683" ht="14.25" customHeight="1">
      <c r="AM683" s="402"/>
      <c r="AN683" s="403"/>
    </row>
    <row r="684" ht="14.25" customHeight="1">
      <c r="AM684" s="402"/>
      <c r="AN684" s="403"/>
    </row>
    <row r="685" ht="14.25" customHeight="1">
      <c r="AM685" s="402"/>
      <c r="AN685" s="403"/>
    </row>
    <row r="686" ht="14.25" customHeight="1">
      <c r="AM686" s="402"/>
      <c r="AN686" s="403"/>
    </row>
    <row r="687" ht="14.25" customHeight="1">
      <c r="AM687" s="402"/>
      <c r="AN687" s="403"/>
    </row>
    <row r="688" ht="14.25" customHeight="1">
      <c r="AM688" s="402"/>
      <c r="AN688" s="403"/>
    </row>
    <row r="689" ht="14.25" customHeight="1">
      <c r="AM689" s="402"/>
      <c r="AN689" s="403"/>
    </row>
    <row r="690" ht="14.25" customHeight="1">
      <c r="AM690" s="402"/>
      <c r="AN690" s="403"/>
    </row>
    <row r="691" ht="14.25" customHeight="1">
      <c r="AM691" s="402"/>
      <c r="AN691" s="403"/>
    </row>
    <row r="692" ht="14.25" customHeight="1">
      <c r="AM692" s="402"/>
      <c r="AN692" s="403"/>
    </row>
    <row r="693" ht="14.25" customHeight="1">
      <c r="AM693" s="402"/>
      <c r="AN693" s="403"/>
    </row>
    <row r="694" ht="14.25" customHeight="1">
      <c r="AM694" s="402"/>
      <c r="AN694" s="403"/>
    </row>
    <row r="695" ht="14.25" customHeight="1">
      <c r="AM695" s="402"/>
      <c r="AN695" s="403"/>
    </row>
    <row r="696" ht="14.25" customHeight="1">
      <c r="AM696" s="402"/>
      <c r="AN696" s="403"/>
    </row>
    <row r="697" ht="14.25" customHeight="1">
      <c r="AM697" s="402"/>
      <c r="AN697" s="403"/>
    </row>
    <row r="698" ht="14.25" customHeight="1">
      <c r="AM698" s="402"/>
      <c r="AN698" s="403"/>
    </row>
    <row r="699" ht="14.25" customHeight="1">
      <c r="AM699" s="402"/>
      <c r="AN699" s="403"/>
    </row>
    <row r="700" ht="14.25" customHeight="1">
      <c r="AM700" s="402"/>
      <c r="AN700" s="403"/>
    </row>
    <row r="701" ht="14.25" customHeight="1">
      <c r="AM701" s="402"/>
      <c r="AN701" s="403"/>
    </row>
    <row r="702" ht="14.25" customHeight="1">
      <c r="AM702" s="402"/>
      <c r="AN702" s="403"/>
    </row>
    <row r="703" ht="14.25" customHeight="1">
      <c r="AM703" s="402"/>
      <c r="AN703" s="403"/>
    </row>
    <row r="704" ht="14.25" customHeight="1">
      <c r="AM704" s="402"/>
      <c r="AN704" s="403"/>
    </row>
    <row r="705" ht="14.25" customHeight="1">
      <c r="AM705" s="402"/>
      <c r="AN705" s="403"/>
    </row>
    <row r="706" ht="14.25" customHeight="1">
      <c r="AM706" s="402"/>
      <c r="AN706" s="403"/>
    </row>
    <row r="707" ht="14.25" customHeight="1">
      <c r="AM707" s="402"/>
      <c r="AN707" s="403"/>
    </row>
    <row r="708" ht="14.25" customHeight="1">
      <c r="AM708" s="402"/>
      <c r="AN708" s="403"/>
    </row>
    <row r="709" ht="14.25" customHeight="1">
      <c r="AM709" s="402"/>
      <c r="AN709" s="403"/>
    </row>
    <row r="710" ht="14.25" customHeight="1">
      <c r="AM710" s="402"/>
      <c r="AN710" s="403"/>
    </row>
    <row r="711" ht="14.25" customHeight="1">
      <c r="AM711" s="402"/>
      <c r="AN711" s="403"/>
    </row>
    <row r="712" ht="14.25" customHeight="1">
      <c r="AM712" s="402"/>
      <c r="AN712" s="403"/>
    </row>
    <row r="713" ht="14.25" customHeight="1">
      <c r="AM713" s="402"/>
      <c r="AN713" s="403"/>
    </row>
    <row r="714" ht="14.25" customHeight="1">
      <c r="AM714" s="402"/>
      <c r="AN714" s="403"/>
    </row>
    <row r="715" ht="14.25" customHeight="1">
      <c r="AM715" s="402"/>
      <c r="AN715" s="403"/>
    </row>
    <row r="716" ht="14.25" customHeight="1">
      <c r="AM716" s="402"/>
      <c r="AN716" s="403"/>
    </row>
    <row r="717" ht="14.25" customHeight="1">
      <c r="AM717" s="402"/>
      <c r="AN717" s="403"/>
    </row>
    <row r="718" ht="14.25" customHeight="1">
      <c r="AM718" s="402"/>
      <c r="AN718" s="403"/>
    </row>
    <row r="719" ht="14.25" customHeight="1">
      <c r="AM719" s="402"/>
      <c r="AN719" s="403"/>
    </row>
    <row r="720" ht="14.25" customHeight="1">
      <c r="AM720" s="402"/>
      <c r="AN720" s="403"/>
    </row>
    <row r="721" ht="14.25" customHeight="1">
      <c r="AM721" s="402"/>
      <c r="AN721" s="403"/>
    </row>
    <row r="722" ht="14.25" customHeight="1">
      <c r="AM722" s="402"/>
      <c r="AN722" s="403"/>
    </row>
    <row r="723" ht="14.25" customHeight="1">
      <c r="AM723" s="402"/>
      <c r="AN723" s="403"/>
    </row>
    <row r="724" ht="14.25" customHeight="1">
      <c r="AM724" s="402"/>
      <c r="AN724" s="403"/>
    </row>
    <row r="725" ht="14.25" customHeight="1">
      <c r="AM725" s="402"/>
      <c r="AN725" s="403"/>
    </row>
    <row r="726" ht="14.25" customHeight="1">
      <c r="AM726" s="402"/>
      <c r="AN726" s="403"/>
    </row>
    <row r="727" ht="14.25" customHeight="1">
      <c r="AM727" s="402"/>
      <c r="AN727" s="403"/>
    </row>
    <row r="728" ht="14.25" customHeight="1">
      <c r="AM728" s="402"/>
      <c r="AN728" s="403"/>
    </row>
    <row r="729" ht="14.25" customHeight="1">
      <c r="AM729" s="402"/>
      <c r="AN729" s="403"/>
    </row>
    <row r="730" ht="14.25" customHeight="1">
      <c r="AM730" s="402"/>
      <c r="AN730" s="403"/>
    </row>
    <row r="731" ht="14.25" customHeight="1">
      <c r="AM731" s="402"/>
      <c r="AN731" s="403"/>
    </row>
    <row r="732" ht="14.25" customHeight="1">
      <c r="AM732" s="402"/>
      <c r="AN732" s="403"/>
    </row>
    <row r="733" ht="14.25" customHeight="1">
      <c r="AM733" s="402"/>
      <c r="AN733" s="403"/>
    </row>
    <row r="734" ht="14.25" customHeight="1">
      <c r="AM734" s="402"/>
      <c r="AN734" s="403"/>
    </row>
    <row r="735" ht="14.25" customHeight="1">
      <c r="AM735" s="402"/>
      <c r="AN735" s="403"/>
    </row>
    <row r="736" ht="14.25" customHeight="1">
      <c r="AM736" s="402"/>
      <c r="AN736" s="403"/>
    </row>
    <row r="737" ht="14.25" customHeight="1">
      <c r="AM737" s="402"/>
      <c r="AN737" s="403"/>
    </row>
    <row r="738" ht="14.25" customHeight="1">
      <c r="AM738" s="402"/>
      <c r="AN738" s="403"/>
    </row>
    <row r="739" ht="14.25" customHeight="1">
      <c r="AM739" s="402"/>
      <c r="AN739" s="403"/>
    </row>
    <row r="740" ht="14.25" customHeight="1">
      <c r="AM740" s="402"/>
      <c r="AN740" s="403"/>
    </row>
    <row r="741" ht="14.25" customHeight="1">
      <c r="AM741" s="402"/>
      <c r="AN741" s="403"/>
    </row>
    <row r="742" ht="14.25" customHeight="1">
      <c r="AM742" s="402"/>
      <c r="AN742" s="403"/>
    </row>
    <row r="743" ht="14.25" customHeight="1">
      <c r="AM743" s="402"/>
      <c r="AN743" s="403"/>
    </row>
    <row r="744" ht="14.25" customHeight="1">
      <c r="AM744" s="402"/>
      <c r="AN744" s="403"/>
    </row>
    <row r="745" ht="14.25" customHeight="1">
      <c r="AM745" s="402"/>
      <c r="AN745" s="403"/>
    </row>
    <row r="746" ht="14.25" customHeight="1">
      <c r="AM746" s="402"/>
      <c r="AN746" s="403"/>
    </row>
    <row r="747" ht="14.25" customHeight="1">
      <c r="AM747" s="402"/>
      <c r="AN747" s="403"/>
    </row>
    <row r="748" ht="14.25" customHeight="1">
      <c r="AM748" s="402"/>
      <c r="AN748" s="403"/>
    </row>
    <row r="749" ht="14.25" customHeight="1">
      <c r="AM749" s="402"/>
      <c r="AN749" s="403"/>
    </row>
    <row r="750" ht="14.25" customHeight="1">
      <c r="AM750" s="402"/>
      <c r="AN750" s="403"/>
    </row>
    <row r="751" ht="14.25" customHeight="1">
      <c r="AM751" s="402"/>
      <c r="AN751" s="403"/>
    </row>
    <row r="752" ht="14.25" customHeight="1">
      <c r="AM752" s="402"/>
      <c r="AN752" s="403"/>
    </row>
    <row r="753" ht="14.25" customHeight="1">
      <c r="AM753" s="402"/>
      <c r="AN753" s="403"/>
    </row>
    <row r="754" ht="14.25" customHeight="1">
      <c r="AM754" s="402"/>
      <c r="AN754" s="403"/>
    </row>
    <row r="755" ht="14.25" customHeight="1">
      <c r="AM755" s="402"/>
      <c r="AN755" s="403"/>
    </row>
    <row r="756" ht="14.25" customHeight="1">
      <c r="AM756" s="402"/>
      <c r="AN756" s="403"/>
    </row>
    <row r="757" ht="14.25" customHeight="1">
      <c r="AM757" s="402"/>
      <c r="AN757" s="403"/>
    </row>
    <row r="758" ht="14.25" customHeight="1">
      <c r="AM758" s="402"/>
      <c r="AN758" s="403"/>
    </row>
    <row r="759" ht="14.25" customHeight="1">
      <c r="AM759" s="402"/>
      <c r="AN759" s="403"/>
    </row>
    <row r="760" ht="14.25" customHeight="1">
      <c r="AM760" s="402"/>
      <c r="AN760" s="403"/>
    </row>
    <row r="761" ht="14.25" customHeight="1">
      <c r="AM761" s="402"/>
      <c r="AN761" s="403"/>
    </row>
    <row r="762" ht="14.25" customHeight="1">
      <c r="AM762" s="402"/>
      <c r="AN762" s="403"/>
    </row>
    <row r="763" ht="14.25" customHeight="1">
      <c r="AM763" s="402"/>
      <c r="AN763" s="403"/>
    </row>
    <row r="764" ht="14.25" customHeight="1">
      <c r="AM764" s="402"/>
      <c r="AN764" s="403"/>
    </row>
    <row r="765" ht="14.25" customHeight="1">
      <c r="AM765" s="402"/>
      <c r="AN765" s="403"/>
    </row>
    <row r="766" ht="14.25" customHeight="1">
      <c r="AM766" s="402"/>
      <c r="AN766" s="403"/>
    </row>
    <row r="767" ht="14.25" customHeight="1">
      <c r="AM767" s="402"/>
      <c r="AN767" s="403"/>
    </row>
    <row r="768" ht="14.25" customHeight="1">
      <c r="AM768" s="402"/>
      <c r="AN768" s="403"/>
    </row>
    <row r="769" ht="14.25" customHeight="1">
      <c r="AM769" s="402"/>
      <c r="AN769" s="403"/>
    </row>
    <row r="770" ht="14.25" customHeight="1">
      <c r="AM770" s="402"/>
      <c r="AN770" s="403"/>
    </row>
    <row r="771" ht="14.25" customHeight="1">
      <c r="AM771" s="402"/>
      <c r="AN771" s="403"/>
    </row>
    <row r="772" ht="14.25" customHeight="1">
      <c r="AM772" s="402"/>
      <c r="AN772" s="403"/>
    </row>
    <row r="773" ht="14.25" customHeight="1">
      <c r="AM773" s="402"/>
      <c r="AN773" s="403"/>
    </row>
    <row r="774" ht="14.25" customHeight="1">
      <c r="AM774" s="402"/>
      <c r="AN774" s="403"/>
    </row>
    <row r="775" ht="14.25" customHeight="1">
      <c r="AM775" s="402"/>
      <c r="AN775" s="403"/>
    </row>
    <row r="776" ht="14.25" customHeight="1">
      <c r="AM776" s="402"/>
      <c r="AN776" s="403"/>
    </row>
    <row r="777" ht="14.25" customHeight="1">
      <c r="AM777" s="402"/>
      <c r="AN777" s="403"/>
    </row>
    <row r="778" ht="14.25" customHeight="1">
      <c r="AM778" s="402"/>
      <c r="AN778" s="403"/>
    </row>
    <row r="779" ht="14.25" customHeight="1">
      <c r="AM779" s="402"/>
      <c r="AN779" s="403"/>
    </row>
    <row r="780" ht="14.25" customHeight="1">
      <c r="AM780" s="402"/>
      <c r="AN780" s="403"/>
    </row>
    <row r="781" ht="14.25" customHeight="1">
      <c r="AM781" s="402"/>
      <c r="AN781" s="403"/>
    </row>
    <row r="782" ht="14.25" customHeight="1">
      <c r="AM782" s="402"/>
      <c r="AN782" s="403"/>
    </row>
    <row r="783" ht="14.25" customHeight="1">
      <c r="AM783" s="402"/>
      <c r="AN783" s="403"/>
    </row>
    <row r="784" ht="14.25" customHeight="1">
      <c r="AM784" s="402"/>
      <c r="AN784" s="403"/>
    </row>
    <row r="785" ht="14.25" customHeight="1">
      <c r="AM785" s="402"/>
      <c r="AN785" s="403"/>
    </row>
    <row r="786" ht="14.25" customHeight="1">
      <c r="AM786" s="402"/>
      <c r="AN786" s="403"/>
    </row>
    <row r="787" ht="14.25" customHeight="1">
      <c r="AM787" s="402"/>
      <c r="AN787" s="403"/>
    </row>
    <row r="788" ht="14.25" customHeight="1">
      <c r="AM788" s="402"/>
      <c r="AN788" s="403"/>
    </row>
    <row r="789" ht="14.25" customHeight="1">
      <c r="AM789" s="402"/>
      <c r="AN789" s="403"/>
    </row>
    <row r="790" ht="14.25" customHeight="1">
      <c r="AM790" s="402"/>
      <c r="AN790" s="403"/>
    </row>
    <row r="791" ht="14.25" customHeight="1">
      <c r="AM791" s="402"/>
      <c r="AN791" s="403"/>
    </row>
    <row r="792" ht="14.25" customHeight="1">
      <c r="AM792" s="402"/>
      <c r="AN792" s="403"/>
    </row>
    <row r="793" ht="14.25" customHeight="1">
      <c r="AM793" s="402"/>
      <c r="AN793" s="403"/>
    </row>
    <row r="794" ht="14.25" customHeight="1">
      <c r="AM794" s="402"/>
      <c r="AN794" s="403"/>
    </row>
    <row r="795" ht="14.25" customHeight="1">
      <c r="AM795" s="402"/>
      <c r="AN795" s="403"/>
    </row>
    <row r="796" ht="14.25" customHeight="1">
      <c r="AM796" s="402"/>
      <c r="AN796" s="403"/>
    </row>
    <row r="797" ht="14.25" customHeight="1">
      <c r="AM797" s="402"/>
      <c r="AN797" s="403"/>
    </row>
    <row r="798" ht="14.25" customHeight="1">
      <c r="AM798" s="402"/>
      <c r="AN798" s="403"/>
    </row>
    <row r="799" ht="14.25" customHeight="1">
      <c r="AM799" s="402"/>
      <c r="AN799" s="403"/>
    </row>
    <row r="800" ht="14.25" customHeight="1">
      <c r="AM800" s="402"/>
      <c r="AN800" s="403"/>
    </row>
    <row r="801" ht="14.25" customHeight="1">
      <c r="AM801" s="402"/>
      <c r="AN801" s="403"/>
    </row>
    <row r="802" ht="14.25" customHeight="1">
      <c r="AM802" s="402"/>
      <c r="AN802" s="403"/>
    </row>
    <row r="803" ht="14.25" customHeight="1">
      <c r="AM803" s="402"/>
      <c r="AN803" s="403"/>
    </row>
    <row r="804" ht="14.25" customHeight="1">
      <c r="AM804" s="402"/>
      <c r="AN804" s="403"/>
    </row>
    <row r="805" ht="14.25" customHeight="1">
      <c r="AM805" s="402"/>
      <c r="AN805" s="403"/>
    </row>
    <row r="806" ht="14.25" customHeight="1">
      <c r="AM806" s="402"/>
      <c r="AN806" s="403"/>
    </row>
    <row r="807" ht="14.25" customHeight="1">
      <c r="AM807" s="402"/>
      <c r="AN807" s="403"/>
    </row>
    <row r="808" ht="14.25" customHeight="1">
      <c r="AM808" s="402"/>
      <c r="AN808" s="403"/>
    </row>
    <row r="809" ht="14.25" customHeight="1">
      <c r="AM809" s="402"/>
      <c r="AN809" s="403"/>
    </row>
    <row r="810" ht="14.25" customHeight="1">
      <c r="AM810" s="402"/>
      <c r="AN810" s="403"/>
    </row>
    <row r="811" ht="14.25" customHeight="1">
      <c r="AM811" s="402"/>
      <c r="AN811" s="403"/>
    </row>
    <row r="812" ht="14.25" customHeight="1">
      <c r="AM812" s="402"/>
      <c r="AN812" s="403"/>
    </row>
    <row r="813" ht="14.25" customHeight="1">
      <c r="AM813" s="402"/>
      <c r="AN813" s="403"/>
    </row>
    <row r="814" ht="14.25" customHeight="1">
      <c r="AM814" s="402"/>
      <c r="AN814" s="403"/>
    </row>
    <row r="815" ht="14.25" customHeight="1">
      <c r="AM815" s="402"/>
      <c r="AN815" s="403"/>
    </row>
    <row r="816" ht="14.25" customHeight="1">
      <c r="AM816" s="402"/>
      <c r="AN816" s="403"/>
    </row>
    <row r="817" ht="14.25" customHeight="1">
      <c r="AM817" s="402"/>
      <c r="AN817" s="403"/>
    </row>
    <row r="818" ht="14.25" customHeight="1">
      <c r="AM818" s="402"/>
      <c r="AN818" s="403"/>
    </row>
    <row r="819" ht="14.25" customHeight="1">
      <c r="AM819" s="402"/>
      <c r="AN819" s="403"/>
    </row>
    <row r="820" ht="14.25" customHeight="1">
      <c r="AM820" s="402"/>
      <c r="AN820" s="403"/>
    </row>
    <row r="821" ht="14.25" customHeight="1">
      <c r="AM821" s="402"/>
      <c r="AN821" s="403"/>
    </row>
    <row r="822" ht="14.25" customHeight="1">
      <c r="AM822" s="402"/>
      <c r="AN822" s="403"/>
    </row>
    <row r="823" ht="14.25" customHeight="1">
      <c r="AM823" s="402"/>
      <c r="AN823" s="403"/>
    </row>
    <row r="824" ht="14.25" customHeight="1">
      <c r="AM824" s="402"/>
      <c r="AN824" s="403"/>
    </row>
    <row r="825" ht="14.25" customHeight="1">
      <c r="AM825" s="402"/>
      <c r="AN825" s="403"/>
    </row>
    <row r="826" ht="14.25" customHeight="1">
      <c r="AM826" s="402"/>
      <c r="AN826" s="403"/>
    </row>
    <row r="827" ht="14.25" customHeight="1">
      <c r="AM827" s="402"/>
      <c r="AN827" s="403"/>
    </row>
    <row r="828" ht="14.25" customHeight="1">
      <c r="AM828" s="402"/>
      <c r="AN828" s="403"/>
    </row>
    <row r="829" ht="14.25" customHeight="1">
      <c r="AM829" s="402"/>
      <c r="AN829" s="403"/>
    </row>
    <row r="830" ht="14.25" customHeight="1">
      <c r="AM830" s="402"/>
      <c r="AN830" s="403"/>
    </row>
    <row r="831" ht="14.25" customHeight="1">
      <c r="AM831" s="402"/>
      <c r="AN831" s="403"/>
    </row>
    <row r="832" ht="14.25" customHeight="1">
      <c r="AM832" s="402"/>
      <c r="AN832" s="403"/>
    </row>
    <row r="833" ht="14.25" customHeight="1">
      <c r="AM833" s="402"/>
      <c r="AN833" s="403"/>
    </row>
    <row r="834" ht="14.25" customHeight="1">
      <c r="AM834" s="402"/>
      <c r="AN834" s="403"/>
    </row>
    <row r="835" ht="14.25" customHeight="1">
      <c r="AM835" s="402"/>
      <c r="AN835" s="403"/>
    </row>
    <row r="836" ht="14.25" customHeight="1">
      <c r="AM836" s="402"/>
      <c r="AN836" s="403"/>
    </row>
    <row r="837" ht="14.25" customHeight="1">
      <c r="AM837" s="402"/>
      <c r="AN837" s="403"/>
    </row>
    <row r="838" ht="14.25" customHeight="1">
      <c r="AM838" s="402"/>
      <c r="AN838" s="403"/>
    </row>
    <row r="839" ht="14.25" customHeight="1">
      <c r="AM839" s="402"/>
      <c r="AN839" s="403"/>
    </row>
    <row r="840" ht="14.25" customHeight="1">
      <c r="AM840" s="402"/>
      <c r="AN840" s="403"/>
    </row>
    <row r="841" ht="14.25" customHeight="1">
      <c r="AM841" s="402"/>
      <c r="AN841" s="403"/>
    </row>
    <row r="842" ht="14.25" customHeight="1">
      <c r="AM842" s="402"/>
      <c r="AN842" s="403"/>
    </row>
    <row r="843" ht="14.25" customHeight="1">
      <c r="AM843" s="402"/>
      <c r="AN843" s="403"/>
    </row>
    <row r="844" ht="14.25" customHeight="1">
      <c r="AM844" s="402"/>
      <c r="AN844" s="403"/>
    </row>
    <row r="845" ht="14.25" customHeight="1">
      <c r="AM845" s="402"/>
      <c r="AN845" s="403"/>
    </row>
    <row r="846" ht="14.25" customHeight="1">
      <c r="AM846" s="402"/>
      <c r="AN846" s="403"/>
    </row>
    <row r="847" ht="14.25" customHeight="1">
      <c r="AM847" s="402"/>
      <c r="AN847" s="403"/>
    </row>
    <row r="848" ht="14.25" customHeight="1">
      <c r="AM848" s="402"/>
      <c r="AN848" s="403"/>
    </row>
    <row r="849" ht="14.25" customHeight="1">
      <c r="AM849" s="402"/>
      <c r="AN849" s="403"/>
    </row>
    <row r="850" ht="14.25" customHeight="1">
      <c r="AM850" s="402"/>
      <c r="AN850" s="403"/>
    </row>
    <row r="851" ht="14.25" customHeight="1">
      <c r="AM851" s="402"/>
      <c r="AN851" s="403"/>
    </row>
    <row r="852" ht="14.25" customHeight="1">
      <c r="AM852" s="402"/>
      <c r="AN852" s="403"/>
    </row>
    <row r="853" ht="14.25" customHeight="1">
      <c r="AM853" s="402"/>
      <c r="AN853" s="403"/>
    </row>
    <row r="854" ht="14.25" customHeight="1">
      <c r="AM854" s="402"/>
      <c r="AN854" s="403"/>
    </row>
    <row r="855" ht="14.25" customHeight="1">
      <c r="AM855" s="402"/>
      <c r="AN855" s="403"/>
    </row>
    <row r="856" ht="14.25" customHeight="1">
      <c r="AM856" s="402"/>
      <c r="AN856" s="403"/>
    </row>
    <row r="857" ht="14.25" customHeight="1">
      <c r="AM857" s="402"/>
      <c r="AN857" s="403"/>
    </row>
    <row r="858" ht="14.25" customHeight="1">
      <c r="AM858" s="402"/>
      <c r="AN858" s="403"/>
    </row>
    <row r="859" ht="14.25" customHeight="1">
      <c r="AM859" s="402"/>
      <c r="AN859" s="403"/>
    </row>
    <row r="860" ht="14.25" customHeight="1">
      <c r="AM860" s="402"/>
      <c r="AN860" s="403"/>
    </row>
    <row r="861" ht="14.25" customHeight="1">
      <c r="AM861" s="402"/>
      <c r="AN861" s="403"/>
    </row>
    <row r="862" ht="14.25" customHeight="1">
      <c r="AM862" s="402"/>
      <c r="AN862" s="403"/>
    </row>
    <row r="863" ht="14.25" customHeight="1">
      <c r="AM863" s="402"/>
      <c r="AN863" s="403"/>
    </row>
    <row r="864" ht="14.25" customHeight="1">
      <c r="AM864" s="402"/>
      <c r="AN864" s="403"/>
    </row>
    <row r="865" ht="14.25" customHeight="1">
      <c r="AM865" s="402"/>
      <c r="AN865" s="403"/>
    </row>
    <row r="866" ht="14.25" customHeight="1">
      <c r="AM866" s="402"/>
      <c r="AN866" s="403"/>
    </row>
    <row r="867" ht="14.25" customHeight="1">
      <c r="AM867" s="402"/>
      <c r="AN867" s="403"/>
    </row>
    <row r="868" ht="14.25" customHeight="1">
      <c r="AM868" s="402"/>
      <c r="AN868" s="403"/>
    </row>
    <row r="869" ht="14.25" customHeight="1">
      <c r="AM869" s="402"/>
      <c r="AN869" s="403"/>
    </row>
    <row r="870" ht="14.25" customHeight="1">
      <c r="AM870" s="402"/>
      <c r="AN870" s="403"/>
    </row>
    <row r="871" ht="14.25" customHeight="1">
      <c r="AM871" s="402"/>
      <c r="AN871" s="403"/>
    </row>
    <row r="872" ht="14.25" customHeight="1">
      <c r="AM872" s="402"/>
      <c r="AN872" s="403"/>
    </row>
    <row r="873" ht="14.25" customHeight="1">
      <c r="AM873" s="402"/>
      <c r="AN873" s="403"/>
    </row>
    <row r="874" ht="14.25" customHeight="1">
      <c r="AM874" s="402"/>
      <c r="AN874" s="403"/>
    </row>
    <row r="875" ht="14.25" customHeight="1">
      <c r="AM875" s="402"/>
      <c r="AN875" s="403"/>
    </row>
    <row r="876" ht="14.25" customHeight="1">
      <c r="AM876" s="402"/>
      <c r="AN876" s="403"/>
    </row>
    <row r="877" ht="14.25" customHeight="1">
      <c r="AM877" s="402"/>
      <c r="AN877" s="403"/>
    </row>
    <row r="878" ht="14.25" customHeight="1">
      <c r="AM878" s="402"/>
      <c r="AN878" s="403"/>
    </row>
    <row r="879" ht="14.25" customHeight="1">
      <c r="AM879" s="402"/>
      <c r="AN879" s="403"/>
    </row>
    <row r="880" ht="14.25" customHeight="1">
      <c r="AM880" s="402"/>
      <c r="AN880" s="403"/>
    </row>
    <row r="881" ht="14.25" customHeight="1">
      <c r="AM881" s="402"/>
      <c r="AN881" s="403"/>
    </row>
    <row r="882" ht="14.25" customHeight="1">
      <c r="AM882" s="402"/>
      <c r="AN882" s="403"/>
    </row>
    <row r="883" ht="14.25" customHeight="1">
      <c r="AM883" s="402"/>
      <c r="AN883" s="403"/>
    </row>
    <row r="884" ht="14.25" customHeight="1">
      <c r="AM884" s="402"/>
      <c r="AN884" s="403"/>
    </row>
    <row r="885" ht="14.25" customHeight="1">
      <c r="AM885" s="402"/>
      <c r="AN885" s="403"/>
    </row>
    <row r="886" ht="14.25" customHeight="1">
      <c r="AM886" s="402"/>
      <c r="AN886" s="403"/>
    </row>
    <row r="887" ht="14.25" customHeight="1">
      <c r="AM887" s="402"/>
      <c r="AN887" s="403"/>
    </row>
    <row r="888" ht="14.25" customHeight="1">
      <c r="AM888" s="402"/>
      <c r="AN888" s="403"/>
    </row>
    <row r="889" ht="14.25" customHeight="1">
      <c r="AM889" s="402"/>
      <c r="AN889" s="403"/>
    </row>
    <row r="890" ht="14.25" customHeight="1">
      <c r="AM890" s="402"/>
      <c r="AN890" s="403"/>
    </row>
    <row r="891" ht="14.25" customHeight="1">
      <c r="AM891" s="402"/>
      <c r="AN891" s="403"/>
    </row>
    <row r="892" ht="14.25" customHeight="1">
      <c r="AM892" s="402"/>
      <c r="AN892" s="403"/>
    </row>
    <row r="893" ht="14.25" customHeight="1">
      <c r="AM893" s="402"/>
      <c r="AN893" s="403"/>
    </row>
    <row r="894" ht="14.25" customHeight="1">
      <c r="AM894" s="402"/>
      <c r="AN894" s="403"/>
    </row>
    <row r="895" ht="14.25" customHeight="1">
      <c r="AM895" s="402"/>
      <c r="AN895" s="403"/>
    </row>
    <row r="896" ht="14.25" customHeight="1">
      <c r="AM896" s="402"/>
      <c r="AN896" s="403"/>
    </row>
    <row r="897" ht="14.25" customHeight="1">
      <c r="AM897" s="402"/>
      <c r="AN897" s="403"/>
    </row>
    <row r="898" ht="14.25" customHeight="1">
      <c r="AM898" s="402"/>
      <c r="AN898" s="403"/>
    </row>
    <row r="899" ht="14.25" customHeight="1">
      <c r="AM899" s="402"/>
      <c r="AN899" s="403"/>
    </row>
    <row r="900" ht="14.25" customHeight="1">
      <c r="AM900" s="402"/>
      <c r="AN900" s="403"/>
    </row>
    <row r="901" ht="14.25" customHeight="1">
      <c r="AM901" s="402"/>
      <c r="AN901" s="403"/>
    </row>
    <row r="902" ht="14.25" customHeight="1">
      <c r="AM902" s="402"/>
      <c r="AN902" s="403"/>
    </row>
    <row r="903" ht="14.25" customHeight="1">
      <c r="AM903" s="402"/>
      <c r="AN903" s="403"/>
    </row>
    <row r="904" ht="14.25" customHeight="1">
      <c r="AM904" s="402"/>
      <c r="AN904" s="403"/>
    </row>
    <row r="905" ht="14.25" customHeight="1">
      <c r="AM905" s="402"/>
      <c r="AN905" s="403"/>
    </row>
    <row r="906" ht="14.25" customHeight="1">
      <c r="AM906" s="402"/>
      <c r="AN906" s="403"/>
    </row>
    <row r="907" ht="14.25" customHeight="1">
      <c r="AM907" s="402"/>
      <c r="AN907" s="403"/>
    </row>
    <row r="908" ht="14.25" customHeight="1">
      <c r="AM908" s="402"/>
      <c r="AN908" s="403"/>
    </row>
    <row r="909" ht="14.25" customHeight="1">
      <c r="AM909" s="402"/>
      <c r="AN909" s="403"/>
    </row>
    <row r="910" ht="14.25" customHeight="1">
      <c r="AM910" s="402"/>
      <c r="AN910" s="403"/>
    </row>
    <row r="911" ht="14.25" customHeight="1">
      <c r="AM911" s="402"/>
      <c r="AN911" s="403"/>
    </row>
    <row r="912" ht="14.25" customHeight="1">
      <c r="AM912" s="402"/>
      <c r="AN912" s="403"/>
    </row>
    <row r="913" ht="14.25" customHeight="1">
      <c r="AM913" s="402"/>
      <c r="AN913" s="403"/>
    </row>
    <row r="914" ht="14.25" customHeight="1">
      <c r="AM914" s="402"/>
      <c r="AN914" s="403"/>
    </row>
    <row r="915" ht="14.25" customHeight="1">
      <c r="AM915" s="402"/>
      <c r="AN915" s="403"/>
    </row>
    <row r="916" ht="14.25" customHeight="1">
      <c r="AM916" s="402"/>
      <c r="AN916" s="403"/>
    </row>
    <row r="917" ht="14.25" customHeight="1">
      <c r="AM917" s="402"/>
      <c r="AN917" s="403"/>
    </row>
    <row r="918" ht="14.25" customHeight="1">
      <c r="AM918" s="402"/>
      <c r="AN918" s="403"/>
    </row>
    <row r="919" ht="14.25" customHeight="1">
      <c r="AM919" s="402"/>
      <c r="AN919" s="403"/>
    </row>
    <row r="920" ht="14.25" customHeight="1">
      <c r="AM920" s="402"/>
      <c r="AN920" s="403"/>
    </row>
    <row r="921" ht="14.25" customHeight="1">
      <c r="AM921" s="402"/>
      <c r="AN921" s="403"/>
    </row>
    <row r="922" ht="14.25" customHeight="1">
      <c r="AM922" s="402"/>
      <c r="AN922" s="403"/>
    </row>
    <row r="923" ht="14.25" customHeight="1">
      <c r="AM923" s="402"/>
      <c r="AN923" s="403"/>
    </row>
    <row r="924" ht="14.25" customHeight="1">
      <c r="AM924" s="402"/>
      <c r="AN924" s="403"/>
    </row>
    <row r="925" ht="14.25" customHeight="1">
      <c r="AM925" s="402"/>
      <c r="AN925" s="403"/>
    </row>
    <row r="926" ht="14.25" customHeight="1">
      <c r="AM926" s="402"/>
      <c r="AN926" s="403"/>
    </row>
    <row r="927" ht="14.25" customHeight="1">
      <c r="AM927" s="402"/>
      <c r="AN927" s="403"/>
    </row>
    <row r="928" ht="14.25" customHeight="1">
      <c r="AM928" s="402"/>
      <c r="AN928" s="403"/>
    </row>
    <row r="929" ht="14.25" customHeight="1">
      <c r="AM929" s="402"/>
      <c r="AN929" s="403"/>
    </row>
    <row r="930" ht="14.25" customHeight="1">
      <c r="AM930" s="402"/>
      <c r="AN930" s="403"/>
    </row>
    <row r="931" ht="14.25" customHeight="1">
      <c r="AM931" s="402"/>
      <c r="AN931" s="403"/>
    </row>
    <row r="932" ht="14.25" customHeight="1">
      <c r="AM932" s="402"/>
      <c r="AN932" s="403"/>
    </row>
    <row r="933" ht="14.25" customHeight="1">
      <c r="AM933" s="402"/>
      <c r="AN933" s="403"/>
    </row>
    <row r="934" ht="14.25" customHeight="1">
      <c r="AM934" s="402"/>
      <c r="AN934" s="403"/>
    </row>
    <row r="935" ht="14.25" customHeight="1">
      <c r="AM935" s="402"/>
      <c r="AN935" s="403"/>
    </row>
    <row r="936" ht="14.25" customHeight="1">
      <c r="AM936" s="402"/>
      <c r="AN936" s="403"/>
    </row>
    <row r="937" ht="14.25" customHeight="1">
      <c r="AM937" s="402"/>
      <c r="AN937" s="403"/>
    </row>
    <row r="938" ht="14.25" customHeight="1">
      <c r="AM938" s="402"/>
      <c r="AN938" s="403"/>
    </row>
    <row r="939" ht="14.25" customHeight="1">
      <c r="AM939" s="402"/>
      <c r="AN939" s="403"/>
    </row>
    <row r="940" ht="14.25" customHeight="1">
      <c r="AM940" s="402"/>
      <c r="AN940" s="403"/>
    </row>
    <row r="941" ht="14.25" customHeight="1">
      <c r="AM941" s="402"/>
      <c r="AN941" s="403"/>
    </row>
    <row r="942" ht="14.25" customHeight="1">
      <c r="AM942" s="402"/>
      <c r="AN942" s="403"/>
    </row>
    <row r="943" ht="14.25" customHeight="1">
      <c r="AM943" s="402"/>
      <c r="AN943" s="403"/>
    </row>
    <row r="944" ht="14.25" customHeight="1">
      <c r="AM944" s="402"/>
      <c r="AN944" s="403"/>
    </row>
    <row r="945" ht="14.25" customHeight="1">
      <c r="AM945" s="402"/>
      <c r="AN945" s="403"/>
    </row>
    <row r="946" ht="14.25" customHeight="1">
      <c r="AM946" s="402"/>
      <c r="AN946" s="403"/>
    </row>
    <row r="947" ht="14.25" customHeight="1">
      <c r="AM947" s="402"/>
      <c r="AN947" s="403"/>
    </row>
    <row r="948" ht="14.25" customHeight="1">
      <c r="AM948" s="402"/>
      <c r="AN948" s="403"/>
    </row>
    <row r="949" ht="14.25" customHeight="1">
      <c r="AM949" s="402"/>
      <c r="AN949" s="403"/>
    </row>
    <row r="950" ht="14.25" customHeight="1">
      <c r="AM950" s="402"/>
      <c r="AN950" s="403"/>
    </row>
    <row r="951" ht="14.25" customHeight="1">
      <c r="AM951" s="402"/>
      <c r="AN951" s="403"/>
    </row>
    <row r="952" ht="14.25" customHeight="1">
      <c r="AM952" s="402"/>
      <c r="AN952" s="403"/>
    </row>
    <row r="953" ht="14.25" customHeight="1">
      <c r="AM953" s="402"/>
      <c r="AN953" s="403"/>
    </row>
    <row r="954" ht="14.25" customHeight="1">
      <c r="AM954" s="402"/>
      <c r="AN954" s="403"/>
    </row>
    <row r="955" ht="14.25" customHeight="1">
      <c r="AM955" s="402"/>
      <c r="AN955" s="403"/>
    </row>
    <row r="956" ht="14.25" customHeight="1">
      <c r="AM956" s="402"/>
      <c r="AN956" s="403"/>
    </row>
    <row r="957" ht="14.25" customHeight="1">
      <c r="AM957" s="402"/>
      <c r="AN957" s="403"/>
    </row>
    <row r="958" ht="14.25" customHeight="1">
      <c r="AM958" s="402"/>
      <c r="AN958" s="403"/>
    </row>
    <row r="959" ht="14.25" customHeight="1">
      <c r="AM959" s="402"/>
      <c r="AN959" s="403"/>
    </row>
    <row r="960" ht="14.25" customHeight="1">
      <c r="AM960" s="402"/>
      <c r="AN960" s="403"/>
    </row>
    <row r="961" ht="14.25" customHeight="1">
      <c r="AM961" s="402"/>
      <c r="AN961" s="403"/>
    </row>
    <row r="962" ht="14.25" customHeight="1">
      <c r="AM962" s="402"/>
      <c r="AN962" s="403"/>
    </row>
    <row r="963" ht="14.25" customHeight="1">
      <c r="AM963" s="402"/>
      <c r="AN963" s="403"/>
    </row>
    <row r="964" ht="14.25" customHeight="1">
      <c r="AM964" s="402"/>
      <c r="AN964" s="403"/>
    </row>
    <row r="965" ht="14.25" customHeight="1">
      <c r="AM965" s="402"/>
      <c r="AN965" s="403"/>
    </row>
    <row r="966" ht="14.25" customHeight="1">
      <c r="AM966" s="402"/>
      <c r="AN966" s="403"/>
    </row>
    <row r="967" ht="14.25" customHeight="1">
      <c r="AM967" s="402"/>
      <c r="AN967" s="403"/>
    </row>
    <row r="968" ht="14.25" customHeight="1">
      <c r="AM968" s="402"/>
      <c r="AN968" s="403"/>
    </row>
    <row r="969" ht="14.25" customHeight="1">
      <c r="AM969" s="402"/>
      <c r="AN969" s="403"/>
    </row>
    <row r="970" ht="14.25" customHeight="1">
      <c r="AM970" s="402"/>
      <c r="AN970" s="403"/>
    </row>
    <row r="971" ht="14.25" customHeight="1">
      <c r="AM971" s="402"/>
      <c r="AN971" s="403"/>
    </row>
    <row r="972" ht="14.25" customHeight="1">
      <c r="AM972" s="402"/>
      <c r="AN972" s="403"/>
    </row>
    <row r="973" ht="14.25" customHeight="1">
      <c r="AM973" s="402"/>
      <c r="AN973" s="403"/>
    </row>
    <row r="974" ht="14.25" customHeight="1">
      <c r="AM974" s="402"/>
      <c r="AN974" s="403"/>
    </row>
    <row r="975" ht="14.25" customHeight="1">
      <c r="AM975" s="402"/>
      <c r="AN975" s="403"/>
    </row>
    <row r="976" ht="14.25" customHeight="1">
      <c r="AM976" s="402"/>
      <c r="AN976" s="403"/>
    </row>
    <row r="977" ht="14.25" customHeight="1">
      <c r="AM977" s="402"/>
      <c r="AN977" s="403"/>
    </row>
    <row r="978" ht="14.25" customHeight="1">
      <c r="AM978" s="402"/>
      <c r="AN978" s="403"/>
    </row>
    <row r="979" ht="14.25" customHeight="1">
      <c r="AM979" s="402"/>
      <c r="AN979" s="403"/>
    </row>
    <row r="980" ht="14.25" customHeight="1">
      <c r="AM980" s="402"/>
      <c r="AN980" s="403"/>
    </row>
    <row r="981" ht="14.25" customHeight="1">
      <c r="AM981" s="402"/>
      <c r="AN981" s="403"/>
    </row>
    <row r="982" ht="14.25" customHeight="1">
      <c r="AM982" s="402"/>
      <c r="AN982" s="403"/>
    </row>
    <row r="983" ht="14.25" customHeight="1">
      <c r="AM983" s="402"/>
      <c r="AN983" s="403"/>
    </row>
    <row r="984" ht="14.25" customHeight="1">
      <c r="AM984" s="402"/>
      <c r="AN984" s="403"/>
    </row>
    <row r="985" ht="14.25" customHeight="1">
      <c r="AM985" s="402"/>
      <c r="AN985" s="403"/>
    </row>
    <row r="986" ht="14.25" customHeight="1">
      <c r="AM986" s="402"/>
      <c r="AN986" s="403"/>
    </row>
    <row r="987" ht="14.25" customHeight="1">
      <c r="AM987" s="402"/>
      <c r="AN987" s="403"/>
    </row>
    <row r="988" ht="14.25" customHeight="1">
      <c r="AM988" s="402"/>
      <c r="AN988" s="403"/>
    </row>
    <row r="989" ht="14.25" customHeight="1">
      <c r="AM989" s="402"/>
      <c r="AN989" s="403"/>
    </row>
    <row r="990" ht="14.25" customHeight="1">
      <c r="AM990" s="402"/>
      <c r="AN990" s="403"/>
    </row>
    <row r="991" ht="14.25" customHeight="1">
      <c r="AM991" s="402"/>
      <c r="AN991" s="403"/>
    </row>
    <row r="992" ht="14.25" customHeight="1">
      <c r="AM992" s="402"/>
      <c r="AN992" s="403"/>
    </row>
    <row r="993" ht="14.25" customHeight="1">
      <c r="AM993" s="402"/>
      <c r="AN993" s="403"/>
    </row>
    <row r="994" ht="14.25" customHeight="1">
      <c r="AM994" s="402"/>
      <c r="AN994" s="403"/>
    </row>
    <row r="995" ht="14.25" customHeight="1">
      <c r="AM995" s="402"/>
      <c r="AN995" s="403"/>
    </row>
    <row r="996" ht="14.25" customHeight="1">
      <c r="AM996" s="402"/>
      <c r="AN996" s="403"/>
    </row>
    <row r="997" ht="14.25" customHeight="1">
      <c r="AM997" s="402"/>
      <c r="AN997" s="403"/>
    </row>
    <row r="998" ht="14.25" customHeight="1">
      <c r="AM998" s="402"/>
      <c r="AN998" s="403"/>
    </row>
    <row r="999" ht="14.25" customHeight="1">
      <c r="AM999" s="402"/>
      <c r="AN999" s="403"/>
    </row>
    <row r="1000" ht="14.25" customHeight="1">
      <c r="AM1000" s="402"/>
      <c r="AN1000" s="403"/>
    </row>
  </sheetData>
  <mergeCells count="5">
    <mergeCell ref="C10:L10"/>
    <mergeCell ref="M10:V10"/>
    <mergeCell ref="W10:AF10"/>
    <mergeCell ref="AG10:AP10"/>
    <mergeCell ref="AQ10:AZ10"/>
  </mergeCells>
  <conditionalFormatting sqref="A12:A33 B12:B1000">
    <cfRule type="cellIs" dxfId="0" priority="1" operator="equal">
      <formula>0</formula>
    </cfRule>
  </conditionalFormatting>
  <conditionalFormatting sqref="J12:K33 T12:T33 AD12:AD33 AN12:AN33 AX12:AX33">
    <cfRule type="cellIs" dxfId="0" priority="2" operator="equal">
      <formula>0</formula>
    </cfRule>
  </conditionalFormatting>
  <conditionalFormatting sqref="T12:U33">
    <cfRule type="cellIs" dxfId="0" priority="3" operator="equal">
      <formula>0</formula>
    </cfRule>
  </conditionalFormatting>
  <conditionalFormatting sqref="AD12:AE33">
    <cfRule type="cellIs" dxfId="0" priority="4" operator="equal">
      <formula>0</formula>
    </cfRule>
  </conditionalFormatting>
  <conditionalFormatting sqref="AN12:AO33">
    <cfRule type="cellIs" dxfId="0" priority="5" operator="equal">
      <formula>0</formula>
    </cfRule>
  </conditionalFormatting>
  <conditionalFormatting sqref="AX12:AY33">
    <cfRule type="cellIs" dxfId="0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0"/>
    <col customWidth="1" min="2" max="2" width="38.38"/>
    <col customWidth="1" min="3" max="3" width="10.25"/>
    <col customWidth="1" min="4" max="4" width="10.88"/>
    <col customWidth="1" min="5" max="5" width="11.25"/>
    <col customWidth="1" min="6" max="6" width="10.75"/>
    <col customWidth="1" min="7" max="7" width="9.88"/>
    <col customWidth="1" min="8" max="8" width="7.63"/>
    <col customWidth="1" min="9" max="9" width="3.63"/>
    <col customWidth="1" min="10" max="10" width="12.88"/>
    <col customWidth="1" min="11" max="11" width="2.25"/>
    <col customWidth="1" min="12" max="14" width="8.63"/>
    <col customWidth="1" min="15" max="15" width="2.25"/>
    <col customWidth="1" min="16" max="16" width="11.38"/>
    <col customWidth="1" min="17" max="17" width="8.63"/>
    <col customWidth="1" min="18" max="18" width="2.25"/>
    <col customWidth="1" min="19" max="22" width="10.0"/>
  </cols>
  <sheetData>
    <row r="1" ht="14.25" customHeight="1">
      <c r="A1" s="433">
        <f>Personnel!B2</f>
        <v>12.71</v>
      </c>
      <c r="B1" s="434" t="s">
        <v>366</v>
      </c>
      <c r="C1" s="434" t="s">
        <v>1338</v>
      </c>
      <c r="D1" s="435">
        <f>Personnel!K3</f>
        <v>46237</v>
      </c>
      <c r="E1" s="434" t="s">
        <v>1535</v>
      </c>
      <c r="F1" s="435">
        <f>Personnel!L3</f>
        <v>46243</v>
      </c>
      <c r="G1" s="434"/>
      <c r="H1" s="434"/>
      <c r="I1" s="434"/>
      <c r="J1" s="436"/>
      <c r="K1" s="434"/>
      <c r="L1" s="434"/>
      <c r="M1" s="434"/>
      <c r="N1" s="434"/>
      <c r="O1" s="434"/>
      <c r="P1" s="434"/>
      <c r="Q1" s="434"/>
      <c r="R1" s="434"/>
      <c r="S1" s="434" t="s">
        <v>1536</v>
      </c>
      <c r="W1" s="434"/>
      <c r="X1" s="434"/>
      <c r="Y1" s="434"/>
      <c r="Z1" s="434"/>
    </row>
    <row r="2" ht="26.25" customHeight="1">
      <c r="A2" s="437" t="s">
        <v>2</v>
      </c>
      <c r="B2" s="437" t="s">
        <v>1537</v>
      </c>
      <c r="C2" s="437" t="s">
        <v>1538</v>
      </c>
      <c r="D2" s="437" t="s">
        <v>1539</v>
      </c>
      <c r="E2" s="437" t="s">
        <v>47</v>
      </c>
      <c r="F2" s="437" t="s">
        <v>1540</v>
      </c>
      <c r="G2" s="437" t="s">
        <v>1299</v>
      </c>
      <c r="H2" s="438" t="s">
        <v>1541</v>
      </c>
      <c r="I2" s="439"/>
      <c r="J2" s="440" t="s">
        <v>59</v>
      </c>
      <c r="K2" s="439"/>
      <c r="L2" s="437" t="s">
        <v>1213</v>
      </c>
      <c r="M2" s="441" t="s">
        <v>1542</v>
      </c>
      <c r="N2" s="441" t="s">
        <v>1543</v>
      </c>
      <c r="O2" s="439"/>
      <c r="P2" s="437" t="s">
        <v>1544</v>
      </c>
      <c r="Q2" s="442" t="s">
        <v>1545</v>
      </c>
      <c r="R2" s="443"/>
      <c r="S2" s="444">
        <v>0.0</v>
      </c>
      <c r="T2" s="437">
        <v>1.0</v>
      </c>
      <c r="U2" s="437">
        <v>2.0</v>
      </c>
      <c r="V2" s="437">
        <v>3.0</v>
      </c>
      <c r="W2" s="439"/>
      <c r="X2" s="445" t="s">
        <v>1546</v>
      </c>
      <c r="Y2" s="445" t="s">
        <v>29</v>
      </c>
      <c r="Z2" s="439"/>
    </row>
    <row r="3" ht="14.25" hidden="1" customHeight="1">
      <c r="A3" s="446" t="s">
        <v>15</v>
      </c>
      <c r="B3" s="447" t="s">
        <v>1547</v>
      </c>
      <c r="C3" s="448"/>
      <c r="D3" s="449">
        <v>0.3333333333333333</v>
      </c>
      <c r="E3" s="449">
        <v>0.020833333333333332</v>
      </c>
      <c r="F3" s="449">
        <v>0.6458333333333334</v>
      </c>
      <c r="G3" s="450">
        <f t="shared" ref="G3:G657" si="1">F3-D3-E3</f>
        <v>0.2916666667</v>
      </c>
      <c r="H3" s="451">
        <f t="shared" ref="H3:H657" si="2">IF(G3=0,"",ROUND(G3*24,6))</f>
        <v>7</v>
      </c>
      <c r="I3" s="452" t="str">
        <f t="shared" ref="I3:I137" si="3">left(B3,3)</f>
        <v>Non</v>
      </c>
      <c r="J3" s="453">
        <v>0.0</v>
      </c>
      <c r="K3" s="434"/>
      <c r="L3" s="454">
        <f t="shared" ref="L3:L657" si="4">IF(H3="","",if(B3="development","D",if(I3="ZZD","DG",if(I3="AAD","D",if(B3="Maintenance",2, IF(P3&gt;=V3,$V$2,IF(P3&lt;T3,$S$2,IF(P3&lt;U3,$T$2,$U$2))))))))</f>
        <v>0</v>
      </c>
      <c r="M3" s="455">
        <f t="array" ref="M3">IFERROR(IF(J3="","",XLOOKUP(L3,Personnel!$B$4:$G$4,Personnel!$B$5:$G$5)),"")</f>
        <v>12.71</v>
      </c>
      <c r="N3" s="455">
        <f t="shared" ref="N3:N657" si="5">IFERROR(ROUND(H3*M3,2),"")</f>
        <v>88.97</v>
      </c>
      <c r="O3" s="434"/>
      <c r="P3" s="456">
        <f t="shared" ref="P3:P657" si="6">IFERROR(round(sum(J3/H3),0),"")</f>
        <v>0</v>
      </c>
      <c r="Q3" s="457">
        <f t="shared" ref="Q3:Q14" si="7">IFERROR(ROUND(N3-SUM($A$1*H3),2),"")</f>
        <v>0</v>
      </c>
      <c r="R3" s="458"/>
      <c r="S3" s="459" t="str">
        <f t="array" ref="S3">IF(B3="","",XLOOKUP($B3,Product,'Product List'!D:D))</f>
        <v/>
      </c>
      <c r="T3" s="454" t="str">
        <f t="array" ref="T3">IF(B3="","",XLOOKUP($B3,Product,'Product List'!E:E))</f>
        <v/>
      </c>
      <c r="U3" s="454" t="str">
        <f t="array" ref="U3">IF(B3="","",XLOOKUP($B3,Product,'Product List'!F:F))</f>
        <v/>
      </c>
      <c r="V3" s="454" t="str">
        <f t="array" ref="V3">IF(B3="","",XLOOKUP($B3,Product,'Product List'!G:G))</f>
        <v/>
      </c>
      <c r="W3" s="434"/>
      <c r="X3" s="434" t="str">
        <f t="array" ref="X3">iferror(xlookup(B3,'Product List'!A:A,'Product List'!P:P),"")</f>
        <v/>
      </c>
      <c r="Y3" s="434">
        <f t="shared" ref="Y3:Y657" si="8">J3*X3</f>
        <v>0</v>
      </c>
      <c r="Z3" s="434"/>
    </row>
    <row r="4" ht="14.25" hidden="1" customHeight="1">
      <c r="A4" s="446" t="s">
        <v>15</v>
      </c>
      <c r="B4" s="447" t="s">
        <v>1547</v>
      </c>
      <c r="C4" s="448"/>
      <c r="D4" s="449">
        <v>0.6458333333333334</v>
      </c>
      <c r="E4" s="460"/>
      <c r="F4" s="449">
        <v>0.6666666666666666</v>
      </c>
      <c r="G4" s="450">
        <f t="shared" si="1"/>
        <v>0.02083333333</v>
      </c>
      <c r="H4" s="451">
        <f t="shared" si="2"/>
        <v>0.5</v>
      </c>
      <c r="I4" s="452" t="str">
        <f t="shared" si="3"/>
        <v>Non</v>
      </c>
      <c r="J4" s="453">
        <v>0.0</v>
      </c>
      <c r="K4" s="434"/>
      <c r="L4" s="454">
        <f t="shared" si="4"/>
        <v>0</v>
      </c>
      <c r="M4" s="455">
        <f t="array" ref="M4">IFERROR(IF(J4="","",XLOOKUP(L4,Personnel!$B$4:$G$4,Personnel!$B$5:$G$5)),"")</f>
        <v>12.71</v>
      </c>
      <c r="N4" s="455">
        <f t="shared" si="5"/>
        <v>6.36</v>
      </c>
      <c r="O4" s="434"/>
      <c r="P4" s="456">
        <f t="shared" si="6"/>
        <v>0</v>
      </c>
      <c r="Q4" s="457">
        <f t="shared" si="7"/>
        <v>0</v>
      </c>
      <c r="R4" s="458"/>
      <c r="S4" s="459" t="str">
        <f t="array" ref="S4">IF(B4="","",XLOOKUP($B4,Product,'Product List'!D:D))</f>
        <v/>
      </c>
      <c r="T4" s="454" t="str">
        <f t="array" ref="T4">IF(B4="","",XLOOKUP($B4,Product,'Product List'!E:E))</f>
        <v/>
      </c>
      <c r="U4" s="454" t="str">
        <f t="array" ref="U4">IF(B4="","",XLOOKUP($B4,Product,'Product List'!F:F))</f>
        <v/>
      </c>
      <c r="V4" s="454" t="str">
        <f t="array" ref="V4">IF(B4="","",XLOOKUP($B4,Product,'Product List'!G:G))</f>
        <v/>
      </c>
      <c r="W4" s="434"/>
      <c r="X4" s="434" t="str">
        <f t="array" ref="X4">iferror(xlookup(B4,'Product List'!A:A,'Product List'!P:P),"")</f>
        <v/>
      </c>
      <c r="Y4" s="434">
        <f t="shared" si="8"/>
        <v>0</v>
      </c>
      <c r="Z4" s="434"/>
    </row>
    <row r="5" ht="14.25" hidden="1" customHeight="1">
      <c r="A5" s="446" t="s">
        <v>1368</v>
      </c>
      <c r="B5" s="447" t="s">
        <v>1556</v>
      </c>
      <c r="C5" s="448"/>
      <c r="D5" s="449">
        <v>0.3333333333333333</v>
      </c>
      <c r="E5" s="449">
        <v>0.020833333333333332</v>
      </c>
      <c r="F5" s="449">
        <v>0.5597222222222222</v>
      </c>
      <c r="G5" s="450">
        <f t="shared" si="1"/>
        <v>0.2055555556</v>
      </c>
      <c r="H5" s="451">
        <f t="shared" si="2"/>
        <v>4.933333</v>
      </c>
      <c r="I5" s="452" t="str">
        <f t="shared" si="3"/>
        <v>EO-</v>
      </c>
      <c r="J5" s="453">
        <v>900.0</v>
      </c>
      <c r="K5" s="434"/>
      <c r="L5" s="454">
        <f t="shared" si="4"/>
        <v>3</v>
      </c>
      <c r="M5" s="455">
        <f t="array" ref="M5">IFERROR(IF(J5="","",XLOOKUP(L5,Personnel!$B$4:$G$4,Personnel!$B$5:$G$5)),"")</f>
        <v>15</v>
      </c>
      <c r="N5" s="455">
        <f t="shared" si="5"/>
        <v>74</v>
      </c>
      <c r="O5" s="434"/>
      <c r="P5" s="456">
        <f t="shared" si="6"/>
        <v>182</v>
      </c>
      <c r="Q5" s="457">
        <f t="shared" si="7"/>
        <v>11.3</v>
      </c>
      <c r="R5" s="458"/>
      <c r="S5" s="459">
        <f t="array" ref="S5">IF(B5="","",XLOOKUP($B5,Product,'Product List'!D:D))</f>
        <v>152</v>
      </c>
      <c r="T5" s="454">
        <f t="array" ref="T5">IF(B5="","",XLOOKUP($B5,Product,'Product List'!E:E))</f>
        <v>156</v>
      </c>
      <c r="U5" s="454">
        <f t="array" ref="U5">IF(B5="","",XLOOKUP($B5,Product,'Product List'!F:F))</f>
        <v>168</v>
      </c>
      <c r="V5" s="454">
        <f t="array" ref="V5">IF(B5="","",XLOOKUP($B5,Product,'Product List'!G:G))</f>
        <v>180</v>
      </c>
      <c r="W5" s="434"/>
      <c r="X5" s="434">
        <f t="array" ref="X5">iferror(xlookup(B5,'Product List'!A:A,'Product List'!P:P),"")</f>
        <v>0</v>
      </c>
      <c r="Y5" s="434">
        <f t="shared" si="8"/>
        <v>0</v>
      </c>
      <c r="Z5" s="434"/>
    </row>
    <row r="6" ht="14.25" hidden="1" customHeight="1">
      <c r="A6" s="446" t="s">
        <v>1368</v>
      </c>
      <c r="B6" s="447" t="s">
        <v>1559</v>
      </c>
      <c r="C6" s="448"/>
      <c r="D6" s="449">
        <v>0.5597222222222222</v>
      </c>
      <c r="E6" s="461"/>
      <c r="F6" s="449">
        <v>0.6013888888888889</v>
      </c>
      <c r="G6" s="450">
        <f t="shared" si="1"/>
        <v>0.04166666667</v>
      </c>
      <c r="H6" s="451">
        <f t="shared" si="2"/>
        <v>1</v>
      </c>
      <c r="I6" s="452" t="str">
        <f t="shared" si="3"/>
        <v>Org</v>
      </c>
      <c r="J6" s="453">
        <v>180.0</v>
      </c>
      <c r="K6" s="434"/>
      <c r="L6" s="454">
        <f t="shared" si="4"/>
        <v>3</v>
      </c>
      <c r="M6" s="455">
        <f t="array" ref="M6">IFERROR(IF(J6="","",XLOOKUP(L6,Personnel!$B$4:$G$4,Personnel!$B$5:$G$5)),"")</f>
        <v>15</v>
      </c>
      <c r="N6" s="455">
        <f t="shared" si="5"/>
        <v>15</v>
      </c>
      <c r="O6" s="434"/>
      <c r="P6" s="456">
        <f t="shared" si="6"/>
        <v>180</v>
      </c>
      <c r="Q6" s="457">
        <f t="shared" si="7"/>
        <v>2.29</v>
      </c>
      <c r="R6" s="458"/>
      <c r="S6" s="459">
        <f t="array" ref="S6">IF(B6="","",XLOOKUP($B6,Product,'Product List'!D:D))</f>
        <v>152</v>
      </c>
      <c r="T6" s="454">
        <f t="array" ref="T6">IF(B6="","",XLOOKUP($B6,Product,'Product List'!E:E))</f>
        <v>156</v>
      </c>
      <c r="U6" s="454">
        <f t="array" ref="U6">IF(B6="","",XLOOKUP($B6,Product,'Product List'!F:F))</f>
        <v>168</v>
      </c>
      <c r="V6" s="454">
        <f t="array" ref="V6">IF(B6="","",XLOOKUP($B6,Product,'Product List'!G:G))</f>
        <v>180</v>
      </c>
      <c r="W6" s="434"/>
      <c r="X6" s="434">
        <f t="array" ref="X6">iferror(xlookup(B6,'Product List'!A:A,'Product List'!P:P),"")</f>
        <v>0</v>
      </c>
      <c r="Y6" s="434">
        <f t="shared" si="8"/>
        <v>0</v>
      </c>
      <c r="Z6" s="434"/>
    </row>
    <row r="7" ht="14.25" hidden="1" customHeight="1">
      <c r="A7" s="446" t="s">
        <v>1368</v>
      </c>
      <c r="B7" s="447" t="s">
        <v>1561</v>
      </c>
      <c r="C7" s="448"/>
      <c r="D7" s="449">
        <v>0.6013888888888889</v>
      </c>
      <c r="E7" s="461"/>
      <c r="F7" s="449">
        <v>0.6666666666666666</v>
      </c>
      <c r="G7" s="450">
        <f t="shared" si="1"/>
        <v>0.06527777778</v>
      </c>
      <c r="H7" s="451">
        <f t="shared" si="2"/>
        <v>1.566667</v>
      </c>
      <c r="I7" s="452" t="str">
        <f t="shared" si="3"/>
        <v>EO-</v>
      </c>
      <c r="J7" s="453">
        <v>285.0</v>
      </c>
      <c r="K7" s="434"/>
      <c r="L7" s="454">
        <f t="shared" si="4"/>
        <v>3</v>
      </c>
      <c r="M7" s="455">
        <f t="array" ref="M7">IFERROR(IF(J7="","",XLOOKUP(L7,Personnel!$B$4:$G$4,Personnel!$B$5:$G$5)),"")</f>
        <v>15</v>
      </c>
      <c r="N7" s="455">
        <f t="shared" si="5"/>
        <v>23.5</v>
      </c>
      <c r="O7" s="434"/>
      <c r="P7" s="456">
        <f t="shared" si="6"/>
        <v>182</v>
      </c>
      <c r="Q7" s="457">
        <f t="shared" si="7"/>
        <v>3.59</v>
      </c>
      <c r="R7" s="458"/>
      <c r="S7" s="459">
        <f t="array" ref="S7">IF(B7="","",XLOOKUP($B7,Product,'Product List'!D:D))</f>
        <v>152</v>
      </c>
      <c r="T7" s="454">
        <f t="array" ref="T7">IF(B7="","",XLOOKUP($B7,Product,'Product List'!E:E))</f>
        <v>156</v>
      </c>
      <c r="U7" s="454">
        <f t="array" ref="U7">IF(B7="","",XLOOKUP($B7,Product,'Product List'!F:F))</f>
        <v>168</v>
      </c>
      <c r="V7" s="454">
        <f t="array" ref="V7">IF(B7="","",XLOOKUP($B7,Product,'Product List'!G:G))</f>
        <v>180</v>
      </c>
      <c r="W7" s="434"/>
      <c r="X7" s="434">
        <f t="array" ref="X7">iferror(xlookup(B7,'Product List'!A:A,'Product List'!P:P),"")</f>
        <v>0</v>
      </c>
      <c r="Y7" s="434">
        <f t="shared" si="8"/>
        <v>0</v>
      </c>
      <c r="Z7" s="434"/>
    </row>
    <row r="8" ht="14.25" hidden="1" customHeight="1">
      <c r="A8" s="446" t="s">
        <v>35</v>
      </c>
      <c r="B8" s="447" t="s">
        <v>1564</v>
      </c>
      <c r="C8" s="448"/>
      <c r="D8" s="449">
        <v>0.3333333333333333</v>
      </c>
      <c r="E8" s="461"/>
      <c r="F8" s="462">
        <v>0.4791666666666667</v>
      </c>
      <c r="G8" s="450">
        <f t="shared" si="1"/>
        <v>0.1458333333</v>
      </c>
      <c r="H8" s="451">
        <f t="shared" si="2"/>
        <v>3.5</v>
      </c>
      <c r="I8" s="452" t="str">
        <f t="shared" si="3"/>
        <v>AWG</v>
      </c>
      <c r="J8" s="453">
        <v>22.0</v>
      </c>
      <c r="K8" s="434"/>
      <c r="L8" s="454">
        <f t="shared" si="4"/>
        <v>3</v>
      </c>
      <c r="M8" s="455">
        <f t="array" ref="M8">IFERROR(IF(J8="","",XLOOKUP(L8,Personnel!$B$4:$G$4,Personnel!$B$5:$G$5)),"")</f>
        <v>15</v>
      </c>
      <c r="N8" s="455">
        <f t="shared" si="5"/>
        <v>52.5</v>
      </c>
      <c r="O8" s="434"/>
      <c r="P8" s="456">
        <f t="shared" si="6"/>
        <v>6</v>
      </c>
      <c r="Q8" s="457">
        <f t="shared" si="7"/>
        <v>8.02</v>
      </c>
      <c r="R8" s="458"/>
      <c r="S8" s="459">
        <f t="array" ref="S8">IF(B8="","",XLOOKUP($B8,Product,'Product List'!D:D))</f>
        <v>3</v>
      </c>
      <c r="T8" s="454">
        <f t="array" ref="T8">IF(B8="","",XLOOKUP($B8,Product,'Product List'!E:E))</f>
        <v>4</v>
      </c>
      <c r="U8" s="454">
        <f t="array" ref="U8">IF(B8="","",XLOOKUP($B8,Product,'Product List'!F:F))</f>
        <v>5</v>
      </c>
      <c r="V8" s="454">
        <f t="array" ref="V8">IF(B8="","",XLOOKUP($B8,Product,'Product List'!G:G))</f>
        <v>6</v>
      </c>
      <c r="W8" s="434"/>
      <c r="X8" s="434">
        <f t="array" ref="X8">iferror(xlookup(B8,'Product List'!A:A,'Product List'!P:P),"")</f>
        <v>0</v>
      </c>
      <c r="Y8" s="434">
        <f t="shared" si="8"/>
        <v>0</v>
      </c>
      <c r="Z8" s="434"/>
    </row>
    <row r="9" ht="14.25" hidden="1" customHeight="1">
      <c r="A9" s="446" t="s">
        <v>35</v>
      </c>
      <c r="B9" s="447" t="s">
        <v>1547</v>
      </c>
      <c r="C9" s="448"/>
      <c r="D9" s="449">
        <v>0.5</v>
      </c>
      <c r="E9" s="461"/>
      <c r="F9" s="449">
        <v>0.6666666666666666</v>
      </c>
      <c r="G9" s="450">
        <f t="shared" si="1"/>
        <v>0.1666666667</v>
      </c>
      <c r="H9" s="451">
        <f t="shared" si="2"/>
        <v>4</v>
      </c>
      <c r="I9" s="452" t="str">
        <f t="shared" si="3"/>
        <v>Non</v>
      </c>
      <c r="J9" s="453">
        <v>0.0</v>
      </c>
      <c r="K9" s="434"/>
      <c r="L9" s="454">
        <f t="shared" si="4"/>
        <v>0</v>
      </c>
      <c r="M9" s="455">
        <f t="array" ref="M9">IFERROR(IF(J9="","",XLOOKUP(L9,Personnel!$B$4:$G$4,Personnel!$B$5:$G$5)),"")</f>
        <v>12.71</v>
      </c>
      <c r="N9" s="455">
        <f t="shared" si="5"/>
        <v>50.84</v>
      </c>
      <c r="O9" s="434"/>
      <c r="P9" s="456">
        <f t="shared" si="6"/>
        <v>0</v>
      </c>
      <c r="Q9" s="457">
        <f t="shared" si="7"/>
        <v>0</v>
      </c>
      <c r="R9" s="458"/>
      <c r="S9" s="459" t="str">
        <f t="array" ref="S9">IF(B9="","",XLOOKUP($B9,Product,'Product List'!D:D))</f>
        <v/>
      </c>
      <c r="T9" s="454" t="str">
        <f t="array" ref="T9">IF(B9="","",XLOOKUP($B9,Product,'Product List'!E:E))</f>
        <v/>
      </c>
      <c r="U9" s="454" t="str">
        <f t="array" ref="U9">IF(B9="","",XLOOKUP($B9,Product,'Product List'!F:F))</f>
        <v/>
      </c>
      <c r="V9" s="454" t="str">
        <f t="array" ref="V9">IF(B9="","",XLOOKUP($B9,Product,'Product List'!G:G))</f>
        <v/>
      </c>
      <c r="W9" s="434"/>
      <c r="X9" s="434" t="str">
        <f t="array" ref="X9">iferror(xlookup(B9,'Product List'!A:A,'Product List'!P:P),"")</f>
        <v/>
      </c>
      <c r="Y9" s="434">
        <f t="shared" si="8"/>
        <v>0</v>
      </c>
      <c r="Z9" s="434"/>
    </row>
    <row r="10" ht="14.25" hidden="1" customHeight="1">
      <c r="A10" s="446" t="s">
        <v>32</v>
      </c>
      <c r="B10" s="447" t="s">
        <v>1440</v>
      </c>
      <c r="C10" s="448"/>
      <c r="D10" s="449">
        <v>0.3333333333333333</v>
      </c>
      <c r="E10" s="461"/>
      <c r="F10" s="462">
        <v>0.4166666666666667</v>
      </c>
      <c r="G10" s="450">
        <f t="shared" si="1"/>
        <v>0.08333333333</v>
      </c>
      <c r="H10" s="451">
        <f t="shared" si="2"/>
        <v>2</v>
      </c>
      <c r="I10" s="452" t="str">
        <f t="shared" si="3"/>
        <v>ACR</v>
      </c>
      <c r="J10" s="453">
        <v>200.0</v>
      </c>
      <c r="K10" s="434"/>
      <c r="L10" s="454">
        <f t="shared" si="4"/>
        <v>0</v>
      </c>
      <c r="M10" s="455">
        <f t="array" ref="M10">IFERROR(IF(J10="","",XLOOKUP(L10,Personnel!$B$4:$G$4,Personnel!$B$5:$G$5)),"")</f>
        <v>12.71</v>
      </c>
      <c r="N10" s="455">
        <f t="shared" si="5"/>
        <v>25.42</v>
      </c>
      <c r="O10" s="434"/>
      <c r="P10" s="456">
        <f t="shared" si="6"/>
        <v>100</v>
      </c>
      <c r="Q10" s="457">
        <f t="shared" si="7"/>
        <v>0</v>
      </c>
      <c r="R10" s="458"/>
      <c r="S10" s="459">
        <f t="array" ref="S10">IF(B10="","",XLOOKUP($B10,Product,'Product List'!D:D))</f>
        <v>100</v>
      </c>
      <c r="T10" s="454">
        <f t="array" ref="T10">IF(B10="","",XLOOKUP($B10,Product,'Product List'!E:E))</f>
        <v>103</v>
      </c>
      <c r="U10" s="454">
        <f t="array" ref="U10">IF(B10="","",XLOOKUP($B10,Product,'Product List'!F:F))</f>
        <v>111</v>
      </c>
      <c r="V10" s="454">
        <f t="array" ref="V10">IF(B10="","",XLOOKUP($B10,Product,'Product List'!G:G))</f>
        <v>119</v>
      </c>
      <c r="W10" s="434"/>
      <c r="X10" s="434">
        <f t="array" ref="X10">iferror(xlookup(B10,'Product List'!A:A,'Product List'!P:P),"")</f>
        <v>0</v>
      </c>
      <c r="Y10" s="434">
        <f t="shared" si="8"/>
        <v>0</v>
      </c>
      <c r="Z10" s="434"/>
    </row>
    <row r="11" ht="14.25" hidden="1" customHeight="1">
      <c r="A11" s="446" t="s">
        <v>32</v>
      </c>
      <c r="B11" s="447" t="s">
        <v>1450</v>
      </c>
      <c r="C11" s="448"/>
      <c r="D11" s="449">
        <v>0.4166666666666667</v>
      </c>
      <c r="E11" s="462">
        <v>0.020833333333333332</v>
      </c>
      <c r="F11" s="449">
        <v>0.5208333333333334</v>
      </c>
      <c r="G11" s="450">
        <f t="shared" si="1"/>
        <v>0.08333333333</v>
      </c>
      <c r="H11" s="451">
        <f t="shared" si="2"/>
        <v>2</v>
      </c>
      <c r="I11" s="452" t="str">
        <f t="shared" si="3"/>
        <v>ACR</v>
      </c>
      <c r="J11" s="453">
        <v>200.0</v>
      </c>
      <c r="K11" s="434"/>
      <c r="L11" s="454">
        <f t="shared" si="4"/>
        <v>0</v>
      </c>
      <c r="M11" s="455">
        <f t="array" ref="M11">IFERROR(IF(J11="","",XLOOKUP(L11,Personnel!$B$4:$G$4,Personnel!$B$5:$G$5)),"")</f>
        <v>12.71</v>
      </c>
      <c r="N11" s="455">
        <f t="shared" si="5"/>
        <v>25.42</v>
      </c>
      <c r="O11" s="434"/>
      <c r="P11" s="456">
        <f t="shared" si="6"/>
        <v>100</v>
      </c>
      <c r="Q11" s="457">
        <f t="shared" si="7"/>
        <v>0</v>
      </c>
      <c r="R11" s="458"/>
      <c r="S11" s="459">
        <f t="array" ref="S11">IF(B11="","",XLOOKUP($B11,Product,'Product List'!D:D))</f>
        <v>100</v>
      </c>
      <c r="T11" s="454">
        <f t="array" ref="T11">IF(B11="","",XLOOKUP($B11,Product,'Product List'!E:E))</f>
        <v>103</v>
      </c>
      <c r="U11" s="454">
        <f t="array" ref="U11">IF(B11="","",XLOOKUP($B11,Product,'Product List'!F:F))</f>
        <v>111</v>
      </c>
      <c r="V11" s="454">
        <f t="array" ref="V11">IF(B11="","",XLOOKUP($B11,Product,'Product List'!G:G))</f>
        <v>119</v>
      </c>
      <c r="W11" s="434"/>
      <c r="X11" s="434">
        <f t="array" ref="X11">iferror(xlookup(B11,'Product List'!A:A,'Product List'!P:P),"")</f>
        <v>0</v>
      </c>
      <c r="Y11" s="434">
        <f t="shared" si="8"/>
        <v>0</v>
      </c>
      <c r="Z11" s="434"/>
    </row>
    <row r="12" ht="14.25" hidden="1" customHeight="1">
      <c r="A12" s="446" t="s">
        <v>32</v>
      </c>
      <c r="B12" s="447" t="s">
        <v>1404</v>
      </c>
      <c r="C12" s="448"/>
      <c r="D12" s="449">
        <v>0.5208333333333334</v>
      </c>
      <c r="E12" s="461"/>
      <c r="F12" s="449">
        <v>0.6041666666666666</v>
      </c>
      <c r="G12" s="450">
        <f t="shared" si="1"/>
        <v>0.08333333333</v>
      </c>
      <c r="H12" s="451">
        <f t="shared" si="2"/>
        <v>2</v>
      </c>
      <c r="I12" s="452" t="str">
        <f t="shared" si="3"/>
        <v>ACL</v>
      </c>
      <c r="J12" s="453">
        <v>380.0</v>
      </c>
      <c r="K12" s="434"/>
      <c r="L12" s="454">
        <f t="shared" si="4"/>
        <v>0</v>
      </c>
      <c r="M12" s="455">
        <f t="array" ref="M12">IFERROR(IF(J12="","",XLOOKUP(L12,Personnel!$B$4:$G$4,Personnel!$B$5:$G$5)),"")</f>
        <v>12.71</v>
      </c>
      <c r="N12" s="455">
        <f t="shared" si="5"/>
        <v>25.42</v>
      </c>
      <c r="O12" s="434"/>
      <c r="P12" s="456">
        <f t="shared" si="6"/>
        <v>190</v>
      </c>
      <c r="Q12" s="457">
        <f t="shared" si="7"/>
        <v>0</v>
      </c>
      <c r="R12" s="458"/>
      <c r="S12" s="459">
        <f t="array" ref="S12">IF(B12="","",XLOOKUP($B12,Product,'Product List'!D:D))</f>
        <v>216</v>
      </c>
      <c r="T12" s="454">
        <f t="array" ref="T12">IF(B12="","",XLOOKUP($B12,Product,'Product List'!E:E))</f>
        <v>221</v>
      </c>
      <c r="U12" s="454">
        <f t="array" ref="U12">IF(B12="","",XLOOKUP($B12,Product,'Product List'!F:F))</f>
        <v>238</v>
      </c>
      <c r="V12" s="454">
        <f t="array" ref="V12">IF(B12="","",XLOOKUP($B12,Product,'Product List'!G:G))</f>
        <v>255</v>
      </c>
      <c r="W12" s="434"/>
      <c r="X12" s="434">
        <f t="array" ref="X12">iferror(xlookup(B12,'Product List'!A:A,'Product List'!P:P),"")</f>
        <v>0</v>
      </c>
      <c r="Y12" s="434">
        <f t="shared" si="8"/>
        <v>0</v>
      </c>
      <c r="Z12" s="434"/>
    </row>
    <row r="13" ht="14.25" hidden="1" customHeight="1">
      <c r="A13" s="446" t="s">
        <v>32</v>
      </c>
      <c r="B13" s="447" t="s">
        <v>1518</v>
      </c>
      <c r="C13" s="448"/>
      <c r="D13" s="449">
        <v>0.6041666666666666</v>
      </c>
      <c r="E13" s="460"/>
      <c r="F13" s="462">
        <v>0.6666666666666666</v>
      </c>
      <c r="G13" s="450">
        <f t="shared" si="1"/>
        <v>0.0625</v>
      </c>
      <c r="H13" s="451">
        <f t="shared" si="2"/>
        <v>1.5</v>
      </c>
      <c r="I13" s="452" t="str">
        <f t="shared" si="3"/>
        <v>ACT</v>
      </c>
      <c r="J13" s="453">
        <v>45.0</v>
      </c>
      <c r="K13" s="434"/>
      <c r="L13" s="454">
        <f t="shared" si="4"/>
        <v>1</v>
      </c>
      <c r="M13" s="455">
        <f t="array" ref="M13">IFERROR(IF(J13="","",XLOOKUP(L13,Personnel!$B$4:$G$4,Personnel!$B$5:$G$5)),"")</f>
        <v>13</v>
      </c>
      <c r="N13" s="455">
        <f t="shared" si="5"/>
        <v>19.5</v>
      </c>
      <c r="O13" s="434"/>
      <c r="P13" s="456">
        <f t="shared" si="6"/>
        <v>30</v>
      </c>
      <c r="Q13" s="457">
        <f t="shared" si="7"/>
        <v>0.43</v>
      </c>
      <c r="R13" s="458"/>
      <c r="S13" s="459">
        <f t="array" ref="S13">IF(B13="","",XLOOKUP($B13,Product,'Product List'!D:D))</f>
        <v>28</v>
      </c>
      <c r="T13" s="454">
        <f t="array" ref="T13">IF(B13="","",XLOOKUP($B13,Product,'Product List'!E:E))</f>
        <v>29</v>
      </c>
      <c r="U13" s="454">
        <f t="array" ref="U13">IF(B13="","",XLOOKUP($B13,Product,'Product List'!F:F))</f>
        <v>31</v>
      </c>
      <c r="V13" s="454">
        <f t="array" ref="V13">IF(B13="","",XLOOKUP($B13,Product,'Product List'!G:G))</f>
        <v>34</v>
      </c>
      <c r="W13" s="434"/>
      <c r="X13" s="434">
        <f t="array" ref="X13">iferror(xlookup(B13,'Product List'!A:A,'Product List'!P:P),"")</f>
        <v>0</v>
      </c>
      <c r="Y13" s="434">
        <f t="shared" si="8"/>
        <v>0</v>
      </c>
      <c r="Z13" s="434"/>
    </row>
    <row r="14" ht="14.25" hidden="1" customHeight="1">
      <c r="A14" s="446" t="s">
        <v>41</v>
      </c>
      <c r="B14" s="447" t="s">
        <v>1578</v>
      </c>
      <c r="C14" s="448"/>
      <c r="D14" s="449">
        <v>0.3333333333333333</v>
      </c>
      <c r="E14" s="461"/>
      <c r="F14" s="449">
        <v>0.4513888888888889</v>
      </c>
      <c r="G14" s="450">
        <f t="shared" si="1"/>
        <v>0.1180555556</v>
      </c>
      <c r="H14" s="451">
        <f t="shared" si="2"/>
        <v>2.833333</v>
      </c>
      <c r="I14" s="452" t="str">
        <f t="shared" si="3"/>
        <v>JBB</v>
      </c>
      <c r="J14" s="453">
        <v>200.0</v>
      </c>
      <c r="K14" s="434"/>
      <c r="L14" s="454">
        <f t="shared" si="4"/>
        <v>0</v>
      </c>
      <c r="M14" s="455">
        <f t="array" ref="M14">IFERROR(IF(J14="","",XLOOKUP(L14,Personnel!$B$4:$G$4,Personnel!$B$5:$G$5)),"")</f>
        <v>12.71</v>
      </c>
      <c r="N14" s="455">
        <f t="shared" si="5"/>
        <v>36.01</v>
      </c>
      <c r="O14" s="434"/>
      <c r="P14" s="456">
        <f t="shared" si="6"/>
        <v>71</v>
      </c>
      <c r="Q14" s="457">
        <f t="shared" si="7"/>
        <v>0</v>
      </c>
      <c r="R14" s="458"/>
      <c r="S14" s="459">
        <f t="array" ref="S14">IF(B14="","",XLOOKUP($B14,Product,'Product List'!D:D))</f>
        <v>173</v>
      </c>
      <c r="T14" s="454">
        <f t="array" ref="T14">IF(B14="","",XLOOKUP($B14,Product,'Product List'!E:E))</f>
        <v>177</v>
      </c>
      <c r="U14" s="454">
        <f t="array" ref="U14">IF(B14="","",XLOOKUP($B14,Product,'Product List'!F:F))</f>
        <v>191</v>
      </c>
      <c r="V14" s="454">
        <f t="array" ref="V14">IF(B14="","",XLOOKUP($B14,Product,'Product List'!G:G))</f>
        <v>205</v>
      </c>
      <c r="W14" s="434"/>
      <c r="X14" s="434">
        <f t="array" ref="X14">iferror(xlookup(B14,'Product List'!A:A,'Product List'!P:P),"")</f>
        <v>0</v>
      </c>
      <c r="Y14" s="434">
        <f t="shared" si="8"/>
        <v>0</v>
      </c>
      <c r="Z14" s="434"/>
    </row>
    <row r="15" ht="14.25" hidden="1" customHeight="1">
      <c r="A15" s="446" t="s">
        <v>41</v>
      </c>
      <c r="B15" s="447" t="s">
        <v>1582</v>
      </c>
      <c r="C15" s="448"/>
      <c r="D15" s="462">
        <v>0.4513888888888889</v>
      </c>
      <c r="E15" s="462">
        <v>0.020833333333333332</v>
      </c>
      <c r="F15" s="462">
        <v>0.65625</v>
      </c>
      <c r="G15" s="450">
        <f t="shared" si="1"/>
        <v>0.1840277778</v>
      </c>
      <c r="H15" s="451">
        <f t="shared" si="2"/>
        <v>4.416667</v>
      </c>
      <c r="I15" s="452" t="str">
        <f t="shared" si="3"/>
        <v>JBB</v>
      </c>
      <c r="J15" s="463">
        <v>640.0</v>
      </c>
      <c r="K15" s="434"/>
      <c r="L15" s="454">
        <f t="shared" si="4"/>
        <v>0</v>
      </c>
      <c r="M15" s="455">
        <f t="array" ref="M15">IFERROR(IF(J15="","",XLOOKUP(L15,Personnel!$B$4:$G$4,Personnel!$B$5:$G$5)),"")</f>
        <v>12.71</v>
      </c>
      <c r="N15" s="455">
        <f t="shared" si="5"/>
        <v>56.14</v>
      </c>
      <c r="O15" s="434"/>
      <c r="P15" s="456">
        <f t="shared" si="6"/>
        <v>145</v>
      </c>
      <c r="Q15" s="457">
        <f>IFERROR(ROUNDDOWN(N15-SUM($A$1*H15),2),"")</f>
        <v>0</v>
      </c>
      <c r="R15" s="458"/>
      <c r="S15" s="459">
        <f t="array" ref="S15">IF(B15="","",XLOOKUP($B15,Product,'Product List'!D:D))</f>
        <v>200</v>
      </c>
      <c r="T15" s="454">
        <f t="array" ref="T15">IF(B15="","",XLOOKUP($B15,Product,'Product List'!E:E))</f>
        <v>205</v>
      </c>
      <c r="U15" s="454">
        <f t="array" ref="U15">IF(B15="","",XLOOKUP($B15,Product,'Product List'!F:F))</f>
        <v>221</v>
      </c>
      <c r="V15" s="454">
        <f t="array" ref="V15">IF(B15="","",XLOOKUP($B15,Product,'Product List'!G:G))</f>
        <v>237</v>
      </c>
      <c r="W15" s="434"/>
      <c r="X15" s="434">
        <f t="array" ref="X15">iferror(xlookup(B15,'Product List'!A:A,'Product List'!P:P),"")</f>
        <v>0.77</v>
      </c>
      <c r="Y15" s="434">
        <f t="shared" si="8"/>
        <v>492.8</v>
      </c>
      <c r="Z15" s="434"/>
    </row>
    <row r="16" ht="14.25" hidden="1" customHeight="1">
      <c r="A16" s="446" t="s">
        <v>41</v>
      </c>
      <c r="B16" s="447" t="s">
        <v>1547</v>
      </c>
      <c r="C16" s="448"/>
      <c r="D16" s="449">
        <v>0.65625</v>
      </c>
      <c r="E16" s="461"/>
      <c r="F16" s="449">
        <v>0.6666666666666666</v>
      </c>
      <c r="G16" s="450">
        <f t="shared" si="1"/>
        <v>0.01041666667</v>
      </c>
      <c r="H16" s="451">
        <f t="shared" si="2"/>
        <v>0.25</v>
      </c>
      <c r="I16" s="452" t="str">
        <f t="shared" si="3"/>
        <v>Non</v>
      </c>
      <c r="J16" s="453">
        <v>0.0</v>
      </c>
      <c r="K16" s="434"/>
      <c r="L16" s="454">
        <f t="shared" si="4"/>
        <v>0</v>
      </c>
      <c r="M16" s="455">
        <f t="array" ref="M16">IFERROR(IF(J16="","",XLOOKUP(L16,Personnel!$B$4:$G$4,Personnel!$B$5:$G$5)),"")</f>
        <v>12.71</v>
      </c>
      <c r="N16" s="455">
        <f t="shared" si="5"/>
        <v>3.18</v>
      </c>
      <c r="O16" s="434"/>
      <c r="P16" s="456">
        <f t="shared" si="6"/>
        <v>0</v>
      </c>
      <c r="Q16" s="457">
        <f t="shared" ref="Q16:Q23" si="9">IFERROR(ROUND(N16-SUM($A$1*H16),2),"")</f>
        <v>0</v>
      </c>
      <c r="R16" s="458"/>
      <c r="S16" s="459" t="str">
        <f t="array" ref="S16">IF(B16="","",XLOOKUP($B16,Product,'Product List'!D:D))</f>
        <v/>
      </c>
      <c r="T16" s="454" t="str">
        <f t="array" ref="T16">IF(B16="","",XLOOKUP($B16,Product,'Product List'!E:E))</f>
        <v/>
      </c>
      <c r="U16" s="454" t="str">
        <f t="array" ref="U16">IF(B16="","",XLOOKUP($B16,Product,'Product List'!F:F))</f>
        <v/>
      </c>
      <c r="V16" s="454" t="str">
        <f t="array" ref="V16">IF(B16="","",XLOOKUP($B16,Product,'Product List'!G:G))</f>
        <v/>
      </c>
      <c r="W16" s="434"/>
      <c r="X16" s="434" t="str">
        <f t="array" ref="X16">iferror(xlookup(B16,'Product List'!A:A,'Product List'!P:P),"")</f>
        <v/>
      </c>
      <c r="Y16" s="434">
        <f t="shared" si="8"/>
        <v>0</v>
      </c>
      <c r="Z16" s="434"/>
    </row>
    <row r="17" ht="14.25" hidden="1" customHeight="1">
      <c r="A17" s="446" t="s">
        <v>48</v>
      </c>
      <c r="B17" s="447" t="s">
        <v>1587</v>
      </c>
      <c r="C17" s="448"/>
      <c r="D17" s="449">
        <v>0.3333333333333333</v>
      </c>
      <c r="E17" s="461"/>
      <c r="F17" s="449">
        <v>0.3819444444444444</v>
      </c>
      <c r="G17" s="450">
        <f t="shared" si="1"/>
        <v>0.04861111111</v>
      </c>
      <c r="H17" s="451">
        <f t="shared" si="2"/>
        <v>1.166667</v>
      </c>
      <c r="I17" s="452" t="str">
        <f t="shared" si="3"/>
        <v>ARO</v>
      </c>
      <c r="J17" s="453">
        <v>51.0</v>
      </c>
      <c r="K17" s="434"/>
      <c r="L17" s="454">
        <f t="shared" si="4"/>
        <v>3</v>
      </c>
      <c r="M17" s="455">
        <f t="array" ref="M17">IFERROR(IF(J17="","",XLOOKUP(L17,Personnel!$B$4:$G$4,Personnel!$B$5:$G$5)),"")</f>
        <v>15</v>
      </c>
      <c r="N17" s="455">
        <f t="shared" si="5"/>
        <v>17.5</v>
      </c>
      <c r="O17" s="434"/>
      <c r="P17" s="456">
        <f t="shared" si="6"/>
        <v>44</v>
      </c>
      <c r="Q17" s="457">
        <f t="shared" si="9"/>
        <v>2.67</v>
      </c>
      <c r="R17" s="458"/>
      <c r="S17" s="459">
        <f t="array" ref="S17">IF(B17="","",XLOOKUP($B17,Product,'Product List'!D:D))</f>
        <v>34</v>
      </c>
      <c r="T17" s="454">
        <f t="array" ref="T17">IF(B17="","",XLOOKUP($B17,Product,'Product List'!E:E))</f>
        <v>35</v>
      </c>
      <c r="U17" s="454">
        <f t="array" ref="U17">IF(B17="","",XLOOKUP($B17,Product,'Product List'!F:F))</f>
        <v>38</v>
      </c>
      <c r="V17" s="454">
        <f t="array" ref="V17">IF(B17="","",XLOOKUP($B17,Product,'Product List'!G:G))</f>
        <v>41</v>
      </c>
      <c r="W17" s="434"/>
      <c r="X17" s="434">
        <f t="array" ref="X17">iferror(xlookup(B17,'Product List'!A:A,'Product List'!P:P),"")</f>
        <v>0</v>
      </c>
      <c r="Y17" s="434">
        <f t="shared" si="8"/>
        <v>0</v>
      </c>
      <c r="Z17" s="434"/>
    </row>
    <row r="18" ht="14.25" hidden="1" customHeight="1">
      <c r="A18" s="446" t="s">
        <v>48</v>
      </c>
      <c r="B18" s="447" t="s">
        <v>1590</v>
      </c>
      <c r="C18" s="448"/>
      <c r="D18" s="449">
        <v>0.3819444444444444</v>
      </c>
      <c r="E18" s="449">
        <v>0.003472222222222222</v>
      </c>
      <c r="F18" s="449">
        <v>0.4965277777777778</v>
      </c>
      <c r="G18" s="450">
        <f t="shared" si="1"/>
        <v>0.1111111111</v>
      </c>
      <c r="H18" s="451">
        <f t="shared" si="2"/>
        <v>2.666667</v>
      </c>
      <c r="I18" s="452" t="str">
        <f t="shared" si="3"/>
        <v>Zen</v>
      </c>
      <c r="J18" s="453">
        <v>200.0</v>
      </c>
      <c r="K18" s="434"/>
      <c r="L18" s="454">
        <f t="shared" si="4"/>
        <v>0</v>
      </c>
      <c r="M18" s="455">
        <f t="array" ref="M18">IFERROR(IF(J18="","",XLOOKUP(L18,Personnel!$B$4:$G$4,Personnel!$B$5:$G$5)),"")</f>
        <v>12.71</v>
      </c>
      <c r="N18" s="455">
        <f t="shared" si="5"/>
        <v>33.89</v>
      </c>
      <c r="O18" s="434"/>
      <c r="P18" s="456">
        <f t="shared" si="6"/>
        <v>75</v>
      </c>
      <c r="Q18" s="457">
        <f t="shared" si="9"/>
        <v>0</v>
      </c>
      <c r="R18" s="458"/>
      <c r="S18" s="459">
        <f t="array" ref="S18">IF(B18="","",XLOOKUP($B18,Product,'Product List'!D:D))</f>
        <v>81</v>
      </c>
      <c r="T18" s="454">
        <f t="array" ref="T18">IF(B18="","",XLOOKUP($B18,Product,'Product List'!E:E))</f>
        <v>83</v>
      </c>
      <c r="U18" s="454">
        <f t="array" ref="U18">IF(B18="","",XLOOKUP($B18,Product,'Product List'!F:F))</f>
        <v>90</v>
      </c>
      <c r="V18" s="454">
        <f t="array" ref="V18">IF(B18="","",XLOOKUP($B18,Product,'Product List'!G:G))</f>
        <v>96</v>
      </c>
      <c r="W18" s="434"/>
      <c r="X18" s="434">
        <f t="array" ref="X18">iferror(xlookup(B18,'Product List'!A:A,'Product List'!P:P),"")</f>
        <v>0</v>
      </c>
      <c r="Y18" s="434">
        <f t="shared" si="8"/>
        <v>0</v>
      </c>
      <c r="Z18" s="434"/>
    </row>
    <row r="19" ht="14.25" hidden="1" customHeight="1">
      <c r="A19" s="446" t="s">
        <v>48</v>
      </c>
      <c r="B19" s="447" t="s">
        <v>1590</v>
      </c>
      <c r="C19" s="448"/>
      <c r="D19" s="449">
        <v>0.4965277777777778</v>
      </c>
      <c r="E19" s="449">
        <v>0.017361111111111112</v>
      </c>
      <c r="F19" s="449">
        <v>0.6354166666666666</v>
      </c>
      <c r="G19" s="450">
        <f t="shared" si="1"/>
        <v>0.1215277778</v>
      </c>
      <c r="H19" s="451">
        <f t="shared" si="2"/>
        <v>2.916667</v>
      </c>
      <c r="I19" s="452" t="str">
        <f t="shared" si="3"/>
        <v>Zen</v>
      </c>
      <c r="J19" s="453">
        <v>171.0</v>
      </c>
      <c r="K19" s="434"/>
      <c r="L19" s="454">
        <f t="shared" si="4"/>
        <v>0</v>
      </c>
      <c r="M19" s="455">
        <f t="array" ref="M19">IFERROR(IF(J19="","",XLOOKUP(L19,Personnel!$B$4:$G$4,Personnel!$B$5:$G$5)),"")</f>
        <v>12.71</v>
      </c>
      <c r="N19" s="455">
        <f t="shared" si="5"/>
        <v>37.07</v>
      </c>
      <c r="O19" s="434"/>
      <c r="P19" s="456">
        <f t="shared" si="6"/>
        <v>59</v>
      </c>
      <c r="Q19" s="457">
        <f t="shared" si="9"/>
        <v>0</v>
      </c>
      <c r="R19" s="458"/>
      <c r="S19" s="459">
        <f t="array" ref="S19">IF(B19="","",XLOOKUP($B19,Product,'Product List'!D:D))</f>
        <v>81</v>
      </c>
      <c r="T19" s="454">
        <f t="array" ref="T19">IF(B19="","",XLOOKUP($B19,Product,'Product List'!E:E))</f>
        <v>83</v>
      </c>
      <c r="U19" s="454">
        <f t="array" ref="U19">IF(B19="","",XLOOKUP($B19,Product,'Product List'!F:F))</f>
        <v>90</v>
      </c>
      <c r="V19" s="454">
        <f t="array" ref="V19">IF(B19="","",XLOOKUP($B19,Product,'Product List'!G:G))</f>
        <v>96</v>
      </c>
      <c r="W19" s="434"/>
      <c r="X19" s="434">
        <f t="array" ref="X19">iferror(xlookup(B19,'Product List'!A:A,'Product List'!P:P),"")</f>
        <v>0</v>
      </c>
      <c r="Y19" s="434">
        <f t="shared" si="8"/>
        <v>0</v>
      </c>
      <c r="Z19" s="434"/>
    </row>
    <row r="20" ht="14.25" hidden="1" customHeight="1">
      <c r="A20" s="446" t="s">
        <v>48</v>
      </c>
      <c r="B20" s="464" t="s">
        <v>1547</v>
      </c>
      <c r="C20" s="448"/>
      <c r="D20" s="449">
        <v>0.6354166666666666</v>
      </c>
      <c r="E20" s="461"/>
      <c r="F20" s="449">
        <v>0.65625</v>
      </c>
      <c r="G20" s="450">
        <f t="shared" si="1"/>
        <v>0.02083333333</v>
      </c>
      <c r="H20" s="451">
        <f t="shared" si="2"/>
        <v>0.5</v>
      </c>
      <c r="I20" s="452" t="str">
        <f t="shared" si="3"/>
        <v>Non</v>
      </c>
      <c r="J20" s="463">
        <v>22.0</v>
      </c>
      <c r="K20" s="434"/>
      <c r="L20" s="454">
        <f t="shared" si="4"/>
        <v>0</v>
      </c>
      <c r="M20" s="455">
        <f t="array" ref="M20">IFERROR(IF(J20="","",XLOOKUP(L20,Personnel!$B$4:$G$4,Personnel!$B$5:$G$5)),"")</f>
        <v>12.71</v>
      </c>
      <c r="N20" s="455">
        <f t="shared" si="5"/>
        <v>6.36</v>
      </c>
      <c r="O20" s="434"/>
      <c r="P20" s="456">
        <f t="shared" si="6"/>
        <v>44</v>
      </c>
      <c r="Q20" s="457">
        <f t="shared" si="9"/>
        <v>0</v>
      </c>
      <c r="R20" s="458"/>
      <c r="S20" s="459" t="str">
        <f t="array" ref="S20">IF(B20="","",XLOOKUP($B20,Product,'Product List'!D:D))</f>
        <v/>
      </c>
      <c r="T20" s="454" t="str">
        <f t="array" ref="T20">IF(B20="","",XLOOKUP($B20,Product,'Product List'!E:E))</f>
        <v/>
      </c>
      <c r="U20" s="454" t="str">
        <f t="array" ref="U20">IF(B20="","",XLOOKUP($B20,Product,'Product List'!F:F))</f>
        <v/>
      </c>
      <c r="V20" s="454" t="str">
        <f t="array" ref="V20">IF(B20="","",XLOOKUP($B20,Product,'Product List'!G:G))</f>
        <v/>
      </c>
      <c r="W20" s="434"/>
      <c r="X20" s="434" t="str">
        <f t="array" ref="X20">iferror(xlookup(B20,'Product List'!A:A,'Product List'!P:P),"")</f>
        <v/>
      </c>
      <c r="Y20" s="434">
        <f t="shared" si="8"/>
        <v>0</v>
      </c>
      <c r="Z20" s="434"/>
    </row>
    <row r="21" ht="14.25" hidden="1" customHeight="1">
      <c r="A21" s="446" t="s">
        <v>48</v>
      </c>
      <c r="B21" s="447" t="s">
        <v>1547</v>
      </c>
      <c r="C21" s="448"/>
      <c r="D21" s="449">
        <v>0.65625</v>
      </c>
      <c r="E21" s="461"/>
      <c r="F21" s="449">
        <v>0.6666666666666666</v>
      </c>
      <c r="G21" s="450">
        <f t="shared" si="1"/>
        <v>0.01041666667</v>
      </c>
      <c r="H21" s="451">
        <f t="shared" si="2"/>
        <v>0.25</v>
      </c>
      <c r="I21" s="452" t="str">
        <f t="shared" si="3"/>
        <v>Non</v>
      </c>
      <c r="J21" s="453">
        <v>0.0</v>
      </c>
      <c r="K21" s="434"/>
      <c r="L21" s="454">
        <f t="shared" si="4"/>
        <v>0</v>
      </c>
      <c r="M21" s="455">
        <f t="array" ref="M21">IFERROR(IF(J21="","",XLOOKUP(L21,Personnel!$B$4:$G$4,Personnel!$B$5:$G$5)),"")</f>
        <v>12.71</v>
      </c>
      <c r="N21" s="455">
        <f t="shared" si="5"/>
        <v>3.18</v>
      </c>
      <c r="O21" s="434"/>
      <c r="P21" s="456">
        <f t="shared" si="6"/>
        <v>0</v>
      </c>
      <c r="Q21" s="457">
        <f t="shared" si="9"/>
        <v>0</v>
      </c>
      <c r="R21" s="458"/>
      <c r="S21" s="459" t="str">
        <f t="array" ref="S21">IF(B21="","",XLOOKUP($B21,Product,'Product List'!D:D))</f>
        <v/>
      </c>
      <c r="T21" s="454" t="str">
        <f t="array" ref="T21">IF(B21="","",XLOOKUP($B21,Product,'Product List'!E:E))</f>
        <v/>
      </c>
      <c r="U21" s="454" t="str">
        <f t="array" ref="U21">IF(B21="","",XLOOKUP($B21,Product,'Product List'!F:F))</f>
        <v/>
      </c>
      <c r="V21" s="454" t="str">
        <f t="array" ref="V21">IF(B21="","",XLOOKUP($B21,Product,'Product List'!G:G))</f>
        <v/>
      </c>
      <c r="W21" s="434"/>
      <c r="X21" s="434" t="str">
        <f t="array" ref="X21">iferror(xlookup(B21,'Product List'!A:A,'Product List'!P:P),"")</f>
        <v/>
      </c>
      <c r="Y21" s="434">
        <f t="shared" si="8"/>
        <v>0</v>
      </c>
      <c r="Z21" s="434"/>
    </row>
    <row r="22" ht="14.25" hidden="1" customHeight="1">
      <c r="A22" s="446" t="s">
        <v>64</v>
      </c>
      <c r="B22" s="447" t="s">
        <v>1460</v>
      </c>
      <c r="C22" s="448"/>
      <c r="D22" s="449">
        <v>0.4166666666666667</v>
      </c>
      <c r="E22" s="461"/>
      <c r="F22" s="449">
        <v>0.4895833333333333</v>
      </c>
      <c r="G22" s="450">
        <f t="shared" si="1"/>
        <v>0.07291666667</v>
      </c>
      <c r="H22" s="451">
        <f t="shared" si="2"/>
        <v>1.75</v>
      </c>
      <c r="I22" s="452" t="str">
        <f t="shared" si="3"/>
        <v>ACS</v>
      </c>
      <c r="J22" s="453">
        <v>15.0</v>
      </c>
      <c r="K22" s="434"/>
      <c r="L22" s="454">
        <f t="shared" si="4"/>
        <v>3</v>
      </c>
      <c r="M22" s="455">
        <f t="array" ref="M22">IFERROR(IF(J22="","",XLOOKUP(L22,Personnel!$B$4:$G$4,Personnel!$B$5:$G$5)),"")</f>
        <v>15</v>
      </c>
      <c r="N22" s="455">
        <f t="shared" si="5"/>
        <v>26.25</v>
      </c>
      <c r="O22" s="434"/>
      <c r="P22" s="456">
        <f t="shared" si="6"/>
        <v>9</v>
      </c>
      <c r="Q22" s="457">
        <f t="shared" si="9"/>
        <v>4.01</v>
      </c>
      <c r="R22" s="458"/>
      <c r="S22" s="459">
        <f t="array" ref="S22">IF(B22="","",XLOOKUP($B22,Product,'Product List'!D:D))</f>
        <v>6</v>
      </c>
      <c r="T22" s="454">
        <f t="array" ref="T22">IF(B22="","",XLOOKUP($B22,Product,'Product List'!E:E))</f>
        <v>7</v>
      </c>
      <c r="U22" s="454">
        <f t="array" ref="U22">IF(B22="","",XLOOKUP($B22,Product,'Product List'!F:F))</f>
        <v>8</v>
      </c>
      <c r="V22" s="454">
        <f t="array" ref="V22">IF(B22="","",XLOOKUP($B22,Product,'Product List'!G:G))</f>
        <v>9</v>
      </c>
      <c r="W22" s="434"/>
      <c r="X22" s="434">
        <f t="array" ref="X22">iferror(xlookup(B22,'Product List'!A:A,'Product List'!P:P),"")</f>
        <v>0</v>
      </c>
      <c r="Y22" s="434">
        <f t="shared" si="8"/>
        <v>0</v>
      </c>
      <c r="Z22" s="434"/>
    </row>
    <row r="23" ht="14.25" hidden="1" customHeight="1">
      <c r="A23" s="446" t="s">
        <v>64</v>
      </c>
      <c r="B23" s="447" t="s">
        <v>1601</v>
      </c>
      <c r="C23" s="454"/>
      <c r="D23" s="449">
        <v>0.4895833333333333</v>
      </c>
      <c r="E23" s="461"/>
      <c r="F23" s="449">
        <v>0.5833333333333334</v>
      </c>
      <c r="G23" s="450">
        <f t="shared" si="1"/>
        <v>0.09375</v>
      </c>
      <c r="H23" s="451">
        <f t="shared" si="2"/>
        <v>2.25</v>
      </c>
      <c r="I23" s="452" t="str">
        <f t="shared" si="3"/>
        <v>REB</v>
      </c>
      <c r="J23" s="453">
        <v>300.0</v>
      </c>
      <c r="K23" s="434"/>
      <c r="L23" s="454">
        <f t="shared" si="4"/>
        <v>0</v>
      </c>
      <c r="M23" s="455">
        <f t="array" ref="M23">IFERROR(IF(J23="","",XLOOKUP(L23,Personnel!$B$4:$G$4,Personnel!$B$5:$G$5)),"")</f>
        <v>12.71</v>
      </c>
      <c r="N23" s="455">
        <f t="shared" si="5"/>
        <v>28.6</v>
      </c>
      <c r="O23" s="434"/>
      <c r="P23" s="456">
        <f t="shared" si="6"/>
        <v>133</v>
      </c>
      <c r="Q23" s="457">
        <f t="shared" si="9"/>
        <v>0</v>
      </c>
      <c r="R23" s="458"/>
      <c r="S23" s="459">
        <f t="array" ref="S23">IF(B23="","",XLOOKUP($B23,Product,'Product List'!D:D))</f>
        <v>144</v>
      </c>
      <c r="T23" s="454">
        <f t="array" ref="T23">IF(B23="","",XLOOKUP($B23,Product,'Product List'!E:E))</f>
        <v>148</v>
      </c>
      <c r="U23" s="454">
        <f t="array" ref="U23">IF(B23="","",XLOOKUP($B23,Product,'Product List'!F:F))</f>
        <v>160</v>
      </c>
      <c r="V23" s="454">
        <f t="array" ref="V23">IF(B23="","",XLOOKUP($B23,Product,'Product List'!G:G))</f>
        <v>172</v>
      </c>
      <c r="W23" s="434"/>
      <c r="X23" s="434">
        <f t="array" ref="X23">iferror(xlookup(B23,'Product List'!A:A,'Product List'!P:P),"")</f>
        <v>0</v>
      </c>
      <c r="Y23" s="434">
        <f t="shared" si="8"/>
        <v>0</v>
      </c>
      <c r="Z23" s="434"/>
    </row>
    <row r="24" ht="14.25" customHeight="1">
      <c r="A24" s="446" t="s">
        <v>70</v>
      </c>
      <c r="B24" s="447" t="s">
        <v>1604</v>
      </c>
      <c r="C24" s="454"/>
      <c r="D24" s="449">
        <v>0.3333333333333333</v>
      </c>
      <c r="E24" s="449">
        <v>0.020833333333333332</v>
      </c>
      <c r="F24" s="449">
        <v>0.625</v>
      </c>
      <c r="G24" s="450">
        <f t="shared" si="1"/>
        <v>0.2708333333</v>
      </c>
      <c r="H24" s="451">
        <f t="shared" si="2"/>
        <v>6.5</v>
      </c>
      <c r="I24" s="452" t="str">
        <f t="shared" si="3"/>
        <v>STE</v>
      </c>
      <c r="J24" s="453">
        <v>1601.0</v>
      </c>
      <c r="K24" s="434"/>
      <c r="L24" s="454">
        <f t="shared" si="4"/>
        <v>3</v>
      </c>
      <c r="M24" s="455">
        <f t="array" ref="M24">IFERROR(IF(J24="","",XLOOKUP(L24,Personnel!$B$4:$G$4,Personnel!$B$5:$G$5)),"")</f>
        <v>15</v>
      </c>
      <c r="N24" s="455">
        <f t="shared" si="5"/>
        <v>97.5</v>
      </c>
      <c r="O24" s="434"/>
      <c r="P24" s="456">
        <f t="shared" si="6"/>
        <v>246</v>
      </c>
      <c r="Q24" s="457">
        <f>IFERROR(ROUNDDOWN(N24-SUM($A$1*H24),2),"")</f>
        <v>14.88</v>
      </c>
      <c r="R24" s="458"/>
      <c r="S24" s="459">
        <f t="array" ref="S24">IF(B24="","",XLOOKUP($B24,Product,'Product List'!D:D))</f>
        <v>200</v>
      </c>
      <c r="T24" s="454">
        <f t="array" ref="T24">IF(B24="","",XLOOKUP($B24,Product,'Product List'!E:E))</f>
        <v>205</v>
      </c>
      <c r="U24" s="454">
        <f t="array" ref="U24">IF(B24="","",XLOOKUP($B24,Product,'Product List'!F:F))</f>
        <v>221</v>
      </c>
      <c r="V24" s="454">
        <f t="array" ref="V24">IF(B24="","",XLOOKUP($B24,Product,'Product List'!G:G))</f>
        <v>237</v>
      </c>
      <c r="W24" s="434"/>
      <c r="X24" s="434">
        <f t="array" ref="X24">iferror(xlookup(B24,'Product List'!A:A,'Product List'!P:P),"")</f>
        <v>0</v>
      </c>
      <c r="Y24" s="434">
        <f t="shared" si="8"/>
        <v>0</v>
      </c>
      <c r="Z24" s="434"/>
    </row>
    <row r="25" ht="14.25" hidden="1" customHeight="1">
      <c r="A25" s="446" t="s">
        <v>71</v>
      </c>
      <c r="B25" s="447" t="s">
        <v>1606</v>
      </c>
      <c r="C25" s="454"/>
      <c r="D25" s="449">
        <v>0.3333333333333333</v>
      </c>
      <c r="E25" s="461"/>
      <c r="F25" s="449">
        <v>0.3958333333333333</v>
      </c>
      <c r="G25" s="450">
        <f t="shared" si="1"/>
        <v>0.0625</v>
      </c>
      <c r="H25" s="451">
        <f t="shared" si="2"/>
        <v>1.5</v>
      </c>
      <c r="I25" s="452" t="str">
        <f t="shared" si="3"/>
        <v>FHB</v>
      </c>
      <c r="J25" s="453">
        <v>160.0</v>
      </c>
      <c r="K25" s="434"/>
      <c r="L25" s="454">
        <f t="shared" si="4"/>
        <v>3</v>
      </c>
      <c r="M25" s="455">
        <f t="array" ref="M25">IFERROR(IF(J25="","",XLOOKUP(L25,Personnel!$B$4:$G$4,Personnel!$B$5:$G$5)),"")</f>
        <v>15</v>
      </c>
      <c r="N25" s="455">
        <f t="shared" si="5"/>
        <v>22.5</v>
      </c>
      <c r="O25" s="434"/>
      <c r="P25" s="456">
        <f t="shared" si="6"/>
        <v>107</v>
      </c>
      <c r="Q25" s="457">
        <f t="shared" ref="Q25:Q51" si="10">IFERROR(ROUND(N25-SUM($A$1*H25),2),"")</f>
        <v>3.44</v>
      </c>
      <c r="R25" s="458"/>
      <c r="S25" s="459">
        <f t="array" ref="S25">IF(B25="","",XLOOKUP($B25,Product,'Product List'!D:D))</f>
        <v>86</v>
      </c>
      <c r="T25" s="454">
        <f t="array" ref="T25">IF(B25="","",XLOOKUP($B25,Product,'Product List'!E:E))</f>
        <v>88</v>
      </c>
      <c r="U25" s="454">
        <f t="array" ref="U25">IF(B25="","",XLOOKUP($B25,Product,'Product List'!F:F))</f>
        <v>95</v>
      </c>
      <c r="V25" s="454">
        <f t="array" ref="V25">IF(B25="","",XLOOKUP($B25,Product,'Product List'!G:G))</f>
        <v>102</v>
      </c>
      <c r="W25" s="434"/>
      <c r="X25" s="434">
        <f t="array" ref="X25">iferror(xlookup(B25,'Product List'!A:A,'Product List'!P:P),"")</f>
        <v>0</v>
      </c>
      <c r="Y25" s="434">
        <f t="shared" si="8"/>
        <v>0</v>
      </c>
      <c r="Z25" s="434"/>
    </row>
    <row r="26" ht="14.25" hidden="1" customHeight="1">
      <c r="A26" s="446" t="s">
        <v>71</v>
      </c>
      <c r="B26" s="447" t="s">
        <v>1608</v>
      </c>
      <c r="C26" s="454"/>
      <c r="D26" s="449">
        <v>0.3958333333333333</v>
      </c>
      <c r="E26" s="461"/>
      <c r="F26" s="449">
        <v>0.4583333333333333</v>
      </c>
      <c r="G26" s="450">
        <f t="shared" si="1"/>
        <v>0.0625</v>
      </c>
      <c r="H26" s="451">
        <f t="shared" si="2"/>
        <v>1.5</v>
      </c>
      <c r="I26" s="452" t="str">
        <f t="shared" si="3"/>
        <v>FHB</v>
      </c>
      <c r="J26" s="453">
        <v>40.0</v>
      </c>
      <c r="K26" s="434"/>
      <c r="L26" s="454">
        <f t="shared" si="4"/>
        <v>3</v>
      </c>
      <c r="M26" s="455">
        <f t="array" ref="M26">IFERROR(IF(J26="","",XLOOKUP(L26,Personnel!$B$4:$G$4,Personnel!$B$5:$G$5)),"")</f>
        <v>15</v>
      </c>
      <c r="N26" s="455">
        <f t="shared" si="5"/>
        <v>22.5</v>
      </c>
      <c r="O26" s="434"/>
      <c r="P26" s="456">
        <f t="shared" si="6"/>
        <v>27</v>
      </c>
      <c r="Q26" s="457">
        <f t="shared" si="10"/>
        <v>3.44</v>
      </c>
      <c r="R26" s="458"/>
      <c r="S26" s="459">
        <f t="array" ref="S26">IF(B26="","",XLOOKUP($B26,Product,'Product List'!D:D))</f>
        <v>23</v>
      </c>
      <c r="T26" s="454">
        <f t="array" ref="T26">IF(B26="","",XLOOKUP($B26,Product,'Product List'!E:E))</f>
        <v>24</v>
      </c>
      <c r="U26" s="454">
        <f t="array" ref="U26">IF(B26="","",XLOOKUP($B26,Product,'Product List'!F:F))</f>
        <v>25</v>
      </c>
      <c r="V26" s="454">
        <f t="array" ref="V26">IF(B26="","",XLOOKUP($B26,Product,'Product List'!G:G))</f>
        <v>26</v>
      </c>
      <c r="W26" s="434"/>
      <c r="X26" s="434">
        <f t="array" ref="X26">iferror(xlookup(B26,'Product List'!A:A,'Product List'!P:P),"")</f>
        <v>0</v>
      </c>
      <c r="Y26" s="434">
        <f t="shared" si="8"/>
        <v>0</v>
      </c>
      <c r="Z26" s="434"/>
    </row>
    <row r="27" ht="14.25" hidden="1" customHeight="1">
      <c r="A27" s="446" t="s">
        <v>71</v>
      </c>
      <c r="B27" s="447" t="s">
        <v>1547</v>
      </c>
      <c r="C27" s="454"/>
      <c r="D27" s="462">
        <v>0.4583333333333333</v>
      </c>
      <c r="E27" s="460"/>
      <c r="F27" s="462">
        <v>0.46875</v>
      </c>
      <c r="G27" s="450">
        <f t="shared" si="1"/>
        <v>0.01041666667</v>
      </c>
      <c r="H27" s="451">
        <f t="shared" si="2"/>
        <v>0.25</v>
      </c>
      <c r="I27" s="452" t="str">
        <f t="shared" si="3"/>
        <v>Non</v>
      </c>
      <c r="J27" s="463">
        <v>0.0</v>
      </c>
      <c r="K27" s="434"/>
      <c r="L27" s="454">
        <f t="shared" si="4"/>
        <v>0</v>
      </c>
      <c r="M27" s="455">
        <f t="array" ref="M27">IFERROR(IF(J27="","",XLOOKUP(L27,Personnel!$B$4:$G$4,Personnel!$B$5:$G$5)),"")</f>
        <v>12.71</v>
      </c>
      <c r="N27" s="455">
        <f t="shared" si="5"/>
        <v>3.18</v>
      </c>
      <c r="O27" s="434"/>
      <c r="P27" s="456">
        <f t="shared" si="6"/>
        <v>0</v>
      </c>
      <c r="Q27" s="457">
        <f t="shared" si="10"/>
        <v>0</v>
      </c>
      <c r="R27" s="458"/>
      <c r="S27" s="459" t="str">
        <f t="array" ref="S27">IF(B27="","",XLOOKUP($B27,Product,'Product List'!D:D))</f>
        <v/>
      </c>
      <c r="T27" s="454" t="str">
        <f t="array" ref="T27">IF(B27="","",XLOOKUP($B27,Product,'Product List'!E:E))</f>
        <v/>
      </c>
      <c r="U27" s="454" t="str">
        <f t="array" ref="U27">IF(B27="","",XLOOKUP($B27,Product,'Product List'!F:F))</f>
        <v/>
      </c>
      <c r="V27" s="454" t="str">
        <f t="array" ref="V27">IF(B27="","",XLOOKUP($B27,Product,'Product List'!G:G))</f>
        <v/>
      </c>
      <c r="W27" s="434"/>
      <c r="X27" s="434" t="str">
        <f t="array" ref="X27">iferror(xlookup(B27,'Product List'!A:A,'Product List'!P:P),"")</f>
        <v/>
      </c>
      <c r="Y27" s="434">
        <f t="shared" si="8"/>
        <v>0</v>
      </c>
      <c r="Z27" s="434"/>
    </row>
    <row r="28" ht="14.25" hidden="1" customHeight="1">
      <c r="A28" s="446" t="s">
        <v>71</v>
      </c>
      <c r="B28" s="447" t="s">
        <v>1613</v>
      </c>
      <c r="C28" s="454"/>
      <c r="D28" s="449">
        <v>0.46875</v>
      </c>
      <c r="E28" s="460"/>
      <c r="F28" s="449">
        <v>0.4861111111111111</v>
      </c>
      <c r="G28" s="450">
        <f t="shared" si="1"/>
        <v>0.01736111111</v>
      </c>
      <c r="H28" s="451">
        <f t="shared" si="2"/>
        <v>0.416667</v>
      </c>
      <c r="I28" s="452" t="str">
        <f t="shared" si="3"/>
        <v>BO-</v>
      </c>
      <c r="J28" s="453">
        <v>55.0</v>
      </c>
      <c r="K28" s="434"/>
      <c r="L28" s="454">
        <f t="shared" si="4"/>
        <v>3</v>
      </c>
      <c r="M28" s="455">
        <f t="array" ref="M28">IFERROR(IF(J28="","",XLOOKUP(L28,Personnel!$B$4:$G$4,Personnel!$B$5:$G$5)),"")</f>
        <v>15</v>
      </c>
      <c r="N28" s="455">
        <f t="shared" si="5"/>
        <v>6.25</v>
      </c>
      <c r="O28" s="434"/>
      <c r="P28" s="456">
        <f t="shared" si="6"/>
        <v>132</v>
      </c>
      <c r="Q28" s="457">
        <f t="shared" si="10"/>
        <v>0.95</v>
      </c>
      <c r="R28" s="458"/>
      <c r="S28" s="459">
        <f t="array" ref="S28">IF(B28="","",XLOOKUP($B28,Product,'Product List'!D:D))</f>
        <v>81</v>
      </c>
      <c r="T28" s="454">
        <f t="array" ref="T28">IF(B28="","",XLOOKUP($B28,Product,'Product List'!E:E))</f>
        <v>83</v>
      </c>
      <c r="U28" s="454">
        <f t="array" ref="U28">IF(B28="","",XLOOKUP($B28,Product,'Product List'!F:F))</f>
        <v>90</v>
      </c>
      <c r="V28" s="454">
        <f t="array" ref="V28">IF(B28="","",XLOOKUP($B28,Product,'Product List'!G:G))</f>
        <v>96</v>
      </c>
      <c r="W28" s="434"/>
      <c r="X28" s="434">
        <f t="array" ref="X28">iferror(xlookup(B28,'Product List'!A:A,'Product List'!P:P),"")</f>
        <v>0</v>
      </c>
      <c r="Y28" s="434">
        <f t="shared" si="8"/>
        <v>0</v>
      </c>
      <c r="Z28" s="434"/>
    </row>
    <row r="29" ht="14.25" hidden="1" customHeight="1">
      <c r="A29" s="446" t="s">
        <v>71</v>
      </c>
      <c r="B29" s="447" t="s">
        <v>1616</v>
      </c>
      <c r="C29" s="454"/>
      <c r="D29" s="449">
        <v>0.4861111111111111</v>
      </c>
      <c r="E29" s="462">
        <v>0.020833333333333332</v>
      </c>
      <c r="F29" s="449">
        <v>0.59375</v>
      </c>
      <c r="G29" s="450">
        <f t="shared" si="1"/>
        <v>0.08680555556</v>
      </c>
      <c r="H29" s="451">
        <f t="shared" si="2"/>
        <v>2.083333</v>
      </c>
      <c r="I29" s="452" t="str">
        <f t="shared" si="3"/>
        <v>BO-</v>
      </c>
      <c r="J29" s="453">
        <v>200.0</v>
      </c>
      <c r="K29" s="434"/>
      <c r="L29" s="454">
        <f t="shared" si="4"/>
        <v>3</v>
      </c>
      <c r="M29" s="455">
        <f t="array" ref="M29">IFERROR(IF(J29="","",XLOOKUP(L29,Personnel!$B$4:$G$4,Personnel!$B$5:$G$5)),"")</f>
        <v>15</v>
      </c>
      <c r="N29" s="455">
        <f t="shared" si="5"/>
        <v>31.25</v>
      </c>
      <c r="O29" s="434"/>
      <c r="P29" s="456">
        <f t="shared" si="6"/>
        <v>96</v>
      </c>
      <c r="Q29" s="457">
        <f t="shared" si="10"/>
        <v>4.77</v>
      </c>
      <c r="R29" s="458"/>
      <c r="S29" s="459">
        <f t="array" ref="S29">IF(B29="","",XLOOKUP($B29,Product,'Product List'!D:D))</f>
        <v>81</v>
      </c>
      <c r="T29" s="454">
        <f t="array" ref="T29">IF(B29="","",XLOOKUP($B29,Product,'Product List'!E:E))</f>
        <v>83</v>
      </c>
      <c r="U29" s="454">
        <f t="array" ref="U29">IF(B29="","",XLOOKUP($B29,Product,'Product List'!F:F))</f>
        <v>90</v>
      </c>
      <c r="V29" s="454">
        <f t="array" ref="V29">IF(B29="","",XLOOKUP($B29,Product,'Product List'!G:G))</f>
        <v>96</v>
      </c>
      <c r="W29" s="434"/>
      <c r="X29" s="434">
        <f t="array" ref="X29">iferror(xlookup(B29,'Product List'!A:A,'Product List'!P:P),"")</f>
        <v>0</v>
      </c>
      <c r="Y29" s="434">
        <f t="shared" si="8"/>
        <v>0</v>
      </c>
      <c r="Z29" s="434"/>
    </row>
    <row r="30" ht="14.25" hidden="1" customHeight="1">
      <c r="A30" s="446" t="s">
        <v>71</v>
      </c>
      <c r="B30" s="447" t="s">
        <v>1618</v>
      </c>
      <c r="C30" s="454"/>
      <c r="D30" s="449">
        <v>0.59375</v>
      </c>
      <c r="E30" s="460"/>
      <c r="F30" s="449">
        <v>0.6666666666666666</v>
      </c>
      <c r="G30" s="450">
        <f t="shared" si="1"/>
        <v>0.07291666667</v>
      </c>
      <c r="H30" s="451">
        <f t="shared" si="2"/>
        <v>1.75</v>
      </c>
      <c r="I30" s="452" t="str">
        <f t="shared" si="3"/>
        <v>BOU</v>
      </c>
      <c r="J30" s="453">
        <v>20.0</v>
      </c>
      <c r="K30" s="434"/>
      <c r="L30" s="454">
        <f t="shared" si="4"/>
        <v>3</v>
      </c>
      <c r="M30" s="455">
        <f t="array" ref="M30">IFERROR(IF(J30="","",XLOOKUP(L30,Personnel!$B$4:$G$4,Personnel!$B$5:$G$5)),"")</f>
        <v>15</v>
      </c>
      <c r="N30" s="455">
        <f t="shared" si="5"/>
        <v>26.25</v>
      </c>
      <c r="O30" s="434"/>
      <c r="P30" s="456">
        <f t="shared" si="6"/>
        <v>11</v>
      </c>
      <c r="Q30" s="457">
        <f t="shared" si="10"/>
        <v>4.01</v>
      </c>
      <c r="R30" s="458"/>
      <c r="S30" s="459">
        <f t="array" ref="S30">IF(B30="","",XLOOKUP($B30,Product,'Product List'!D:D))</f>
        <v>7</v>
      </c>
      <c r="T30" s="454">
        <f t="array" ref="T30">IF(B30="","",XLOOKUP($B30,Product,'Product List'!E:E))</f>
        <v>8</v>
      </c>
      <c r="U30" s="454">
        <f t="array" ref="U30">IF(B30="","",XLOOKUP($B30,Product,'Product List'!F:F))</f>
        <v>9</v>
      </c>
      <c r="V30" s="454">
        <f t="array" ref="V30">IF(B30="","",XLOOKUP($B30,Product,'Product List'!G:G))</f>
        <v>10</v>
      </c>
      <c r="W30" s="434"/>
      <c r="X30" s="434">
        <f t="array" ref="X30">iferror(xlookup(B30,'Product List'!A:A,'Product List'!P:P),"")</f>
        <v>0</v>
      </c>
      <c r="Y30" s="434">
        <f t="shared" si="8"/>
        <v>0</v>
      </c>
      <c r="Z30" s="434"/>
    </row>
    <row r="31" ht="14.25" hidden="1" customHeight="1">
      <c r="A31" s="446" t="s">
        <v>74</v>
      </c>
      <c r="B31" s="447" t="s">
        <v>1621</v>
      </c>
      <c r="C31" s="454"/>
      <c r="D31" s="462">
        <v>0.3333333333333333</v>
      </c>
      <c r="E31" s="449">
        <v>0.003472222222222222</v>
      </c>
      <c r="F31" s="449">
        <v>0.3854166666666667</v>
      </c>
      <c r="G31" s="450">
        <f t="shared" si="1"/>
        <v>0.04861111111</v>
      </c>
      <c r="H31" s="451">
        <f t="shared" si="2"/>
        <v>1.166667</v>
      </c>
      <c r="I31" s="452" t="str">
        <f t="shared" si="3"/>
        <v>WCS</v>
      </c>
      <c r="J31" s="453">
        <v>47.0</v>
      </c>
      <c r="K31" s="434"/>
      <c r="L31" s="454">
        <f t="shared" si="4"/>
        <v>3</v>
      </c>
      <c r="M31" s="455">
        <f t="array" ref="M31">IFERROR(IF(J31="","",XLOOKUP(L31,Personnel!$B$4:$G$4,Personnel!$B$5:$G$5)),"")</f>
        <v>15</v>
      </c>
      <c r="N31" s="455">
        <f t="shared" si="5"/>
        <v>17.5</v>
      </c>
      <c r="O31" s="434"/>
      <c r="P31" s="456">
        <f t="shared" si="6"/>
        <v>40</v>
      </c>
      <c r="Q31" s="457">
        <f t="shared" si="10"/>
        <v>2.67</v>
      </c>
      <c r="R31" s="458"/>
      <c r="S31" s="459">
        <f t="array" ref="S31">IF(B31="","",XLOOKUP($B31,Product,'Product List'!D:D))</f>
        <v>32</v>
      </c>
      <c r="T31" s="454">
        <f t="array" ref="T31">IF(B31="","",XLOOKUP($B31,Product,'Product List'!E:E))</f>
        <v>33</v>
      </c>
      <c r="U31" s="454">
        <f t="array" ref="U31">IF(B31="","",XLOOKUP($B31,Product,'Product List'!F:F))</f>
        <v>36</v>
      </c>
      <c r="V31" s="454">
        <f t="array" ref="V31">IF(B31="","",XLOOKUP($B31,Product,'Product List'!G:G))</f>
        <v>38</v>
      </c>
      <c r="W31" s="434"/>
      <c r="X31" s="434">
        <f t="array" ref="X31">iferror(xlookup(B31,'Product List'!A:A,'Product List'!P:P),"")</f>
        <v>0</v>
      </c>
      <c r="Y31" s="434">
        <f t="shared" si="8"/>
        <v>0</v>
      </c>
      <c r="Z31" s="434"/>
    </row>
    <row r="32" ht="14.25" hidden="1" customHeight="1">
      <c r="A32" s="446" t="s">
        <v>74</v>
      </c>
      <c r="B32" s="447" t="s">
        <v>1625</v>
      </c>
      <c r="C32" s="454"/>
      <c r="D32" s="449">
        <v>0.3854166666666667</v>
      </c>
      <c r="E32" s="461"/>
      <c r="F32" s="449">
        <v>0.4305555555555556</v>
      </c>
      <c r="G32" s="450">
        <f t="shared" si="1"/>
        <v>0.04513888889</v>
      </c>
      <c r="H32" s="451">
        <f t="shared" si="2"/>
        <v>1.083333</v>
      </c>
      <c r="I32" s="452" t="str">
        <f t="shared" si="3"/>
        <v>WCS</v>
      </c>
      <c r="J32" s="453">
        <v>44.0</v>
      </c>
      <c r="K32" s="434"/>
      <c r="L32" s="454">
        <f t="shared" si="4"/>
        <v>3</v>
      </c>
      <c r="M32" s="455">
        <f t="array" ref="M32">IFERROR(IF(J32="","",XLOOKUP(L32,Personnel!$B$4:$G$4,Personnel!$B$5:$G$5)),"")</f>
        <v>15</v>
      </c>
      <c r="N32" s="455">
        <f t="shared" si="5"/>
        <v>16.25</v>
      </c>
      <c r="O32" s="434"/>
      <c r="P32" s="456">
        <f t="shared" si="6"/>
        <v>41</v>
      </c>
      <c r="Q32" s="457">
        <f t="shared" si="10"/>
        <v>2.48</v>
      </c>
      <c r="R32" s="458"/>
      <c r="S32" s="459">
        <f t="array" ref="S32">IF(B32="","",XLOOKUP($B32,Product,'Product List'!D:D))</f>
        <v>32</v>
      </c>
      <c r="T32" s="454">
        <f t="array" ref="T32">IF(B32="","",XLOOKUP($B32,Product,'Product List'!E:E))</f>
        <v>33</v>
      </c>
      <c r="U32" s="454">
        <f t="array" ref="U32">IF(B32="","",XLOOKUP($B32,Product,'Product List'!F:F))</f>
        <v>36</v>
      </c>
      <c r="V32" s="454">
        <f t="array" ref="V32">IF(B32="","",XLOOKUP($B32,Product,'Product List'!G:G))</f>
        <v>38</v>
      </c>
      <c r="W32" s="434"/>
      <c r="X32" s="434">
        <f t="array" ref="X32">iferror(xlookup(B32,'Product List'!A:A,'Product List'!P:P),"")</f>
        <v>0</v>
      </c>
      <c r="Y32" s="434">
        <f t="shared" si="8"/>
        <v>0</v>
      </c>
      <c r="Z32" s="434"/>
    </row>
    <row r="33" ht="14.25" hidden="1" customHeight="1">
      <c r="A33" s="446" t="s">
        <v>74</v>
      </c>
      <c r="B33" s="447" t="s">
        <v>1630</v>
      </c>
      <c r="C33" s="454"/>
      <c r="D33" s="449">
        <v>0.4305555555555556</v>
      </c>
      <c r="E33" s="449">
        <v>0.013888888888888888</v>
      </c>
      <c r="F33" s="449">
        <v>0.53125</v>
      </c>
      <c r="G33" s="450">
        <f t="shared" si="1"/>
        <v>0.08680555556</v>
      </c>
      <c r="H33" s="451">
        <f t="shared" si="2"/>
        <v>2.083333</v>
      </c>
      <c r="I33" s="452" t="str">
        <f t="shared" si="3"/>
        <v>WCS</v>
      </c>
      <c r="J33" s="453">
        <f>45*4</f>
        <v>180</v>
      </c>
      <c r="K33" s="434"/>
      <c r="L33" s="454">
        <f t="shared" si="4"/>
        <v>3</v>
      </c>
      <c r="M33" s="455">
        <f t="array" ref="M33">IFERROR(IF(J33="","",XLOOKUP(L33,Personnel!$B$4:$G$4,Personnel!$B$5:$G$5)),"")</f>
        <v>15</v>
      </c>
      <c r="N33" s="455">
        <f t="shared" si="5"/>
        <v>31.25</v>
      </c>
      <c r="O33" s="434"/>
      <c r="P33" s="456">
        <f t="shared" si="6"/>
        <v>86</v>
      </c>
      <c r="Q33" s="457">
        <f t="shared" si="10"/>
        <v>4.77</v>
      </c>
      <c r="R33" s="458"/>
      <c r="S33" s="459">
        <f t="array" ref="S33">IF(B33="","",XLOOKUP($B33,Product,'Product List'!D:D))</f>
        <v>72</v>
      </c>
      <c r="T33" s="454">
        <f t="array" ref="T33">IF(B33="","",XLOOKUP($B33,Product,'Product List'!E:E))</f>
        <v>74</v>
      </c>
      <c r="U33" s="454">
        <f t="array" ref="U33">IF(B33="","",XLOOKUP($B33,Product,'Product List'!F:F))</f>
        <v>80</v>
      </c>
      <c r="V33" s="454">
        <f t="array" ref="V33">IF(B33="","",XLOOKUP($B33,Product,'Product List'!G:G))</f>
        <v>85</v>
      </c>
      <c r="W33" s="434"/>
      <c r="X33" s="434">
        <f t="array" ref="X33">iferror(xlookup(B33,'Product List'!A:A,'Product List'!P:P),"")</f>
        <v>0</v>
      </c>
      <c r="Y33" s="434">
        <f t="shared" si="8"/>
        <v>0</v>
      </c>
      <c r="Z33" s="434"/>
    </row>
    <row r="34" ht="14.25" hidden="1" customHeight="1">
      <c r="A34" s="446" t="s">
        <v>74</v>
      </c>
      <c r="B34" s="447" t="s">
        <v>1547</v>
      </c>
      <c r="C34" s="454"/>
      <c r="D34" s="449">
        <v>0.53125</v>
      </c>
      <c r="E34" s="461"/>
      <c r="F34" s="449">
        <v>0.5451388888888888</v>
      </c>
      <c r="G34" s="450">
        <f t="shared" si="1"/>
        <v>0.01388888889</v>
      </c>
      <c r="H34" s="451">
        <f t="shared" si="2"/>
        <v>0.333333</v>
      </c>
      <c r="I34" s="452" t="str">
        <f t="shared" si="3"/>
        <v>Non</v>
      </c>
      <c r="J34" s="453">
        <v>0.0</v>
      </c>
      <c r="K34" s="434"/>
      <c r="L34" s="454">
        <f t="shared" si="4"/>
        <v>0</v>
      </c>
      <c r="M34" s="455">
        <f t="array" ref="M34">IFERROR(IF(J34="","",XLOOKUP(L34,Personnel!$B$4:$G$4,Personnel!$B$5:$G$5)),"")</f>
        <v>12.71</v>
      </c>
      <c r="N34" s="455">
        <f t="shared" si="5"/>
        <v>4.24</v>
      </c>
      <c r="O34" s="434"/>
      <c r="P34" s="456">
        <f t="shared" si="6"/>
        <v>0</v>
      </c>
      <c r="Q34" s="457">
        <f t="shared" si="10"/>
        <v>0</v>
      </c>
      <c r="R34" s="458"/>
      <c r="S34" s="459" t="str">
        <f t="array" ref="S34">IF(B34="","",XLOOKUP($B34,Product,'Product List'!D:D))</f>
        <v/>
      </c>
      <c r="T34" s="454" t="str">
        <f t="array" ref="T34">IF(B34="","",XLOOKUP($B34,Product,'Product List'!E:E))</f>
        <v/>
      </c>
      <c r="U34" s="454" t="str">
        <f t="array" ref="U34">IF(B34="","",XLOOKUP($B34,Product,'Product List'!F:F))</f>
        <v/>
      </c>
      <c r="V34" s="454" t="str">
        <f t="array" ref="V34">IF(B34="","",XLOOKUP($B34,Product,'Product List'!G:G))</f>
        <v/>
      </c>
      <c r="W34" s="434"/>
      <c r="X34" s="434" t="str">
        <f t="array" ref="X34">iferror(xlookup(B34,'Product List'!A:A,'Product List'!P:P),"")</f>
        <v/>
      </c>
      <c r="Y34" s="434">
        <f t="shared" si="8"/>
        <v>0</v>
      </c>
      <c r="Z34" s="434"/>
    </row>
    <row r="35" ht="14.25" hidden="1" customHeight="1">
      <c r="A35" s="446" t="s">
        <v>74</v>
      </c>
      <c r="B35" s="447" t="s">
        <v>1635</v>
      </c>
      <c r="C35" s="454"/>
      <c r="D35" s="449">
        <v>0.5451388888888888</v>
      </c>
      <c r="E35" s="449">
        <v>0.003472222222222222</v>
      </c>
      <c r="F35" s="462">
        <v>0.6458333333333334</v>
      </c>
      <c r="G35" s="450">
        <f t="shared" si="1"/>
        <v>0.09722222222</v>
      </c>
      <c r="H35" s="451">
        <f t="shared" si="2"/>
        <v>2.333333</v>
      </c>
      <c r="I35" s="452" t="str">
        <f t="shared" si="3"/>
        <v>WCS</v>
      </c>
      <c r="J35" s="453">
        <f>46*4</f>
        <v>184</v>
      </c>
      <c r="K35" s="434"/>
      <c r="L35" s="454">
        <f t="shared" si="4"/>
        <v>1</v>
      </c>
      <c r="M35" s="455">
        <f t="array" ref="M35">IFERROR(IF(J35="","",XLOOKUP(L35,Personnel!$B$4:$G$4,Personnel!$B$5:$G$5)),"")</f>
        <v>13</v>
      </c>
      <c r="N35" s="455">
        <f t="shared" si="5"/>
        <v>30.33</v>
      </c>
      <c r="O35" s="434"/>
      <c r="P35" s="456">
        <f t="shared" si="6"/>
        <v>79</v>
      </c>
      <c r="Q35" s="457">
        <f t="shared" si="10"/>
        <v>0.67</v>
      </c>
      <c r="R35" s="458"/>
      <c r="S35" s="459">
        <f t="array" ref="S35">IF(B35="","",XLOOKUP($B35,Product,'Product List'!D:D))</f>
        <v>72</v>
      </c>
      <c r="T35" s="454">
        <f t="array" ref="T35">IF(B35="","",XLOOKUP($B35,Product,'Product List'!E:E))</f>
        <v>74</v>
      </c>
      <c r="U35" s="454">
        <f t="array" ref="U35">IF(B35="","",XLOOKUP($B35,Product,'Product List'!F:F))</f>
        <v>80</v>
      </c>
      <c r="V35" s="454">
        <f t="array" ref="V35">IF(B35="","",XLOOKUP($B35,Product,'Product List'!G:G))</f>
        <v>85</v>
      </c>
      <c r="W35" s="434"/>
      <c r="X35" s="434">
        <f t="array" ref="X35">iferror(xlookup(B35,'Product List'!A:A,'Product List'!P:P),"")</f>
        <v>0</v>
      </c>
      <c r="Y35" s="434">
        <f t="shared" si="8"/>
        <v>0</v>
      </c>
      <c r="Z35" s="434"/>
    </row>
    <row r="36" ht="14.25" hidden="1" customHeight="1">
      <c r="A36" s="446" t="s">
        <v>74</v>
      </c>
      <c r="B36" s="447" t="s">
        <v>1547</v>
      </c>
      <c r="C36" s="454"/>
      <c r="D36" s="449">
        <v>0.6458333333333334</v>
      </c>
      <c r="E36" s="461"/>
      <c r="F36" s="449">
        <v>0.65625</v>
      </c>
      <c r="G36" s="450">
        <f t="shared" si="1"/>
        <v>0.01041666667</v>
      </c>
      <c r="H36" s="451">
        <f t="shared" si="2"/>
        <v>0.25</v>
      </c>
      <c r="I36" s="452" t="str">
        <f t="shared" si="3"/>
        <v>Non</v>
      </c>
      <c r="J36" s="453">
        <v>0.0</v>
      </c>
      <c r="K36" s="434"/>
      <c r="L36" s="454">
        <f t="shared" si="4"/>
        <v>0</v>
      </c>
      <c r="M36" s="455">
        <f t="array" ref="M36">IFERROR(IF(J36="","",XLOOKUP(L36,Personnel!$B$4:$G$4,Personnel!$B$5:$G$5)),"")</f>
        <v>12.71</v>
      </c>
      <c r="N36" s="455">
        <f t="shared" si="5"/>
        <v>3.18</v>
      </c>
      <c r="O36" s="434"/>
      <c r="P36" s="456">
        <f t="shared" si="6"/>
        <v>0</v>
      </c>
      <c r="Q36" s="457">
        <f t="shared" si="10"/>
        <v>0</v>
      </c>
      <c r="R36" s="458"/>
      <c r="S36" s="459" t="str">
        <f t="array" ref="S36">IF(B36="","",XLOOKUP($B36,Product,'Product List'!D:D))</f>
        <v/>
      </c>
      <c r="T36" s="454" t="str">
        <f t="array" ref="T36">IF(B36="","",XLOOKUP($B36,Product,'Product List'!E:E))</f>
        <v/>
      </c>
      <c r="U36" s="454" t="str">
        <f t="array" ref="U36">IF(B36="","",XLOOKUP($B36,Product,'Product List'!F:F))</f>
        <v/>
      </c>
      <c r="V36" s="454" t="str">
        <f t="array" ref="V36">IF(B36="","",XLOOKUP($B36,Product,'Product List'!G:G))</f>
        <v/>
      </c>
      <c r="W36" s="434"/>
      <c r="X36" s="434" t="str">
        <f t="array" ref="X36">iferror(xlookup(B36,'Product List'!A:A,'Product List'!P:P),"")</f>
        <v/>
      </c>
      <c r="Y36" s="434">
        <f t="shared" si="8"/>
        <v>0</v>
      </c>
      <c r="Z36" s="434"/>
    </row>
    <row r="37" ht="14.25" hidden="1" customHeight="1">
      <c r="A37" s="446" t="s">
        <v>74</v>
      </c>
      <c r="B37" s="447" t="s">
        <v>1547</v>
      </c>
      <c r="C37" s="454"/>
      <c r="D37" s="449">
        <v>0.65625</v>
      </c>
      <c r="E37" s="461"/>
      <c r="F37" s="449">
        <v>0.6666666666666666</v>
      </c>
      <c r="G37" s="450">
        <f t="shared" si="1"/>
        <v>0.01041666667</v>
      </c>
      <c r="H37" s="451">
        <f t="shared" si="2"/>
        <v>0.25</v>
      </c>
      <c r="I37" s="452" t="str">
        <f t="shared" si="3"/>
        <v>Non</v>
      </c>
      <c r="J37" s="453">
        <v>0.0</v>
      </c>
      <c r="K37" s="434"/>
      <c r="L37" s="454">
        <f t="shared" si="4"/>
        <v>0</v>
      </c>
      <c r="M37" s="455">
        <f t="array" ref="M37">IFERROR(IF(J37="","",XLOOKUP(L37,Personnel!$B$4:$G$4,Personnel!$B$5:$G$5)),"")</f>
        <v>12.71</v>
      </c>
      <c r="N37" s="455">
        <f t="shared" si="5"/>
        <v>3.18</v>
      </c>
      <c r="O37" s="434"/>
      <c r="P37" s="456">
        <f t="shared" si="6"/>
        <v>0</v>
      </c>
      <c r="Q37" s="457">
        <f t="shared" si="10"/>
        <v>0</v>
      </c>
      <c r="R37" s="458"/>
      <c r="S37" s="459" t="str">
        <f t="array" ref="S37">IF(B37="","",XLOOKUP($B37,Product,'Product List'!D:D))</f>
        <v/>
      </c>
      <c r="T37" s="454" t="str">
        <f t="array" ref="T37">IF(B37="","",XLOOKUP($B37,Product,'Product List'!E:E))</f>
        <v/>
      </c>
      <c r="U37" s="454" t="str">
        <f t="array" ref="U37">IF(B37="","",XLOOKUP($B37,Product,'Product List'!F:F))</f>
        <v/>
      </c>
      <c r="V37" s="454" t="str">
        <f t="array" ref="V37">IF(B37="","",XLOOKUP($B37,Product,'Product List'!G:G))</f>
        <v/>
      </c>
      <c r="W37" s="434"/>
      <c r="X37" s="434" t="str">
        <f t="array" ref="X37">iferror(xlookup(B37,'Product List'!A:A,'Product List'!P:P),"")</f>
        <v/>
      </c>
      <c r="Y37" s="434">
        <f t="shared" si="8"/>
        <v>0</v>
      </c>
      <c r="Z37" s="434"/>
    </row>
    <row r="38" ht="14.25" hidden="1" customHeight="1">
      <c r="A38" s="446" t="s">
        <v>76</v>
      </c>
      <c r="B38" s="447" t="s">
        <v>1644</v>
      </c>
      <c r="C38" s="454"/>
      <c r="D38" s="449">
        <v>0.3333333333333333</v>
      </c>
      <c r="E38" s="461"/>
      <c r="F38" s="449">
        <v>0.3645833333333333</v>
      </c>
      <c r="G38" s="450">
        <f t="shared" si="1"/>
        <v>0.03125</v>
      </c>
      <c r="H38" s="451">
        <f t="shared" si="2"/>
        <v>0.75</v>
      </c>
      <c r="I38" s="452" t="str">
        <f t="shared" si="3"/>
        <v>FFP</v>
      </c>
      <c r="J38" s="453">
        <v>75.0</v>
      </c>
      <c r="K38" s="434"/>
      <c r="L38" s="454">
        <f t="shared" si="4"/>
        <v>0</v>
      </c>
      <c r="M38" s="455">
        <f t="array" ref="M38">IFERROR(IF(J38="","",XLOOKUP(L38,Personnel!$B$4:$G$4,Personnel!$B$5:$G$5)),"")</f>
        <v>12.71</v>
      </c>
      <c r="N38" s="455">
        <f t="shared" si="5"/>
        <v>9.53</v>
      </c>
      <c r="O38" s="434"/>
      <c r="P38" s="456">
        <f t="shared" si="6"/>
        <v>100</v>
      </c>
      <c r="Q38" s="457">
        <f t="shared" si="10"/>
        <v>0</v>
      </c>
      <c r="R38" s="458"/>
      <c r="S38" s="459">
        <f t="array" ref="S38">IF(B38="","",XLOOKUP($B38,Product,'Product List'!D:D))</f>
        <v>144</v>
      </c>
      <c r="T38" s="454">
        <f t="array" ref="T38">IF(B38="","",XLOOKUP($B38,Product,'Product List'!E:E))</f>
        <v>148</v>
      </c>
      <c r="U38" s="454">
        <f t="array" ref="U38">IF(B38="","",XLOOKUP($B38,Product,'Product List'!F:F))</f>
        <v>159</v>
      </c>
      <c r="V38" s="454">
        <f t="array" ref="V38">IF(B38="","",XLOOKUP($B38,Product,'Product List'!G:G))</f>
        <v>170</v>
      </c>
      <c r="W38" s="434"/>
      <c r="X38" s="434">
        <f t="array" ref="X38">iferror(xlookup(B38,'Product List'!A:A,'Product List'!P:P),"")</f>
        <v>0</v>
      </c>
      <c r="Y38" s="434">
        <f t="shared" si="8"/>
        <v>0</v>
      </c>
      <c r="Z38" s="434"/>
    </row>
    <row r="39" ht="14.25" hidden="1" customHeight="1">
      <c r="A39" s="446" t="s">
        <v>76</v>
      </c>
      <c r="B39" s="447" t="s">
        <v>1648</v>
      </c>
      <c r="C39" s="454"/>
      <c r="D39" s="449">
        <v>0.3645833333333333</v>
      </c>
      <c r="E39" s="461"/>
      <c r="F39" s="449">
        <v>0.4097222222222222</v>
      </c>
      <c r="G39" s="450">
        <f t="shared" si="1"/>
        <v>0.04513888889</v>
      </c>
      <c r="H39" s="451">
        <f t="shared" si="2"/>
        <v>1.083333</v>
      </c>
      <c r="I39" s="452" t="str">
        <f t="shared" si="3"/>
        <v>FFP</v>
      </c>
      <c r="J39" s="453">
        <v>150.0</v>
      </c>
      <c r="K39" s="434"/>
      <c r="L39" s="454">
        <f t="shared" si="4"/>
        <v>0</v>
      </c>
      <c r="M39" s="455">
        <f t="array" ref="M39">IFERROR(IF(J39="","",XLOOKUP(L39,Personnel!$B$4:$G$4,Personnel!$B$5:$G$5)),"")</f>
        <v>12.71</v>
      </c>
      <c r="N39" s="455">
        <f t="shared" si="5"/>
        <v>13.77</v>
      </c>
      <c r="O39" s="434"/>
      <c r="P39" s="456">
        <f t="shared" si="6"/>
        <v>138</v>
      </c>
      <c r="Q39" s="457">
        <f t="shared" si="10"/>
        <v>0</v>
      </c>
      <c r="R39" s="458"/>
      <c r="S39" s="459">
        <f t="array" ref="S39">IF(B39="","",XLOOKUP($B39,Product,'Product List'!D:D))</f>
        <v>144</v>
      </c>
      <c r="T39" s="454">
        <f t="array" ref="T39">IF(B39="","",XLOOKUP($B39,Product,'Product List'!E:E))</f>
        <v>148</v>
      </c>
      <c r="U39" s="454">
        <f t="array" ref="U39">IF(B39="","",XLOOKUP($B39,Product,'Product List'!F:F))</f>
        <v>159</v>
      </c>
      <c r="V39" s="454">
        <f t="array" ref="V39">IF(B39="","",XLOOKUP($B39,Product,'Product List'!G:G))</f>
        <v>170</v>
      </c>
      <c r="W39" s="434"/>
      <c r="X39" s="434">
        <f t="array" ref="X39">iferror(xlookup(B39,'Product List'!A:A,'Product List'!P:P),"")</f>
        <v>0</v>
      </c>
      <c r="Y39" s="434">
        <f t="shared" si="8"/>
        <v>0</v>
      </c>
      <c r="Z39" s="434"/>
    </row>
    <row r="40" ht="14.25" hidden="1" customHeight="1">
      <c r="A40" s="446" t="s">
        <v>76</v>
      </c>
      <c r="B40" s="447" t="s">
        <v>1652</v>
      </c>
      <c r="C40" s="454"/>
      <c r="D40" s="462">
        <v>0.4097222222222222</v>
      </c>
      <c r="E40" s="461"/>
      <c r="F40" s="449">
        <v>0.46875</v>
      </c>
      <c r="G40" s="450">
        <f t="shared" si="1"/>
        <v>0.05902777778</v>
      </c>
      <c r="H40" s="451">
        <f t="shared" si="2"/>
        <v>1.416667</v>
      </c>
      <c r="I40" s="452" t="str">
        <f t="shared" si="3"/>
        <v>FFP</v>
      </c>
      <c r="J40" s="453">
        <v>200.0</v>
      </c>
      <c r="K40" s="434"/>
      <c r="L40" s="454">
        <f t="shared" si="4"/>
        <v>0</v>
      </c>
      <c r="M40" s="455">
        <f t="array" ref="M40">IFERROR(IF(J40="","",XLOOKUP(L40,Personnel!$B$4:$G$4,Personnel!$B$5:$G$5)),"")</f>
        <v>12.71</v>
      </c>
      <c r="N40" s="455">
        <f t="shared" si="5"/>
        <v>18.01</v>
      </c>
      <c r="O40" s="434"/>
      <c r="P40" s="456">
        <f t="shared" si="6"/>
        <v>141</v>
      </c>
      <c r="Q40" s="457">
        <f t="shared" si="10"/>
        <v>0</v>
      </c>
      <c r="R40" s="458"/>
      <c r="S40" s="459">
        <f t="array" ref="S40">IF(B40="","",XLOOKUP($B40,Product,'Product List'!D:D))</f>
        <v>144</v>
      </c>
      <c r="T40" s="454">
        <f t="array" ref="T40">IF(B40="","",XLOOKUP($B40,Product,'Product List'!E:E))</f>
        <v>148</v>
      </c>
      <c r="U40" s="454">
        <f t="array" ref="U40">IF(B40="","",XLOOKUP($B40,Product,'Product List'!F:F))</f>
        <v>159</v>
      </c>
      <c r="V40" s="454">
        <f t="array" ref="V40">IF(B40="","",XLOOKUP($B40,Product,'Product List'!G:G))</f>
        <v>170</v>
      </c>
      <c r="W40" s="434"/>
      <c r="X40" s="434">
        <f t="array" ref="X40">iferror(xlookup(B40,'Product List'!A:A,'Product List'!P:P),"")</f>
        <v>0</v>
      </c>
      <c r="Y40" s="434">
        <f t="shared" si="8"/>
        <v>0</v>
      </c>
      <c r="Z40" s="434"/>
    </row>
    <row r="41" ht="14.25" hidden="1" customHeight="1">
      <c r="A41" s="446" t="s">
        <v>76</v>
      </c>
      <c r="B41" s="447" t="s">
        <v>1656</v>
      </c>
      <c r="C41" s="454"/>
      <c r="D41" s="449">
        <v>0.46875</v>
      </c>
      <c r="E41" s="449">
        <v>0.020833333333333332</v>
      </c>
      <c r="F41" s="449">
        <v>0.5486111111111112</v>
      </c>
      <c r="G41" s="450">
        <f t="shared" si="1"/>
        <v>0.05902777778</v>
      </c>
      <c r="H41" s="451">
        <f t="shared" si="2"/>
        <v>1.416667</v>
      </c>
      <c r="I41" s="452" t="str">
        <f t="shared" si="3"/>
        <v>FFP</v>
      </c>
      <c r="J41" s="453">
        <v>200.0</v>
      </c>
      <c r="K41" s="434"/>
      <c r="L41" s="454">
        <f t="shared" si="4"/>
        <v>0</v>
      </c>
      <c r="M41" s="455">
        <f t="array" ref="M41">IFERROR(IF(J41="","",XLOOKUP(L41,Personnel!$B$4:$G$4,Personnel!$B$5:$G$5)),"")</f>
        <v>12.71</v>
      </c>
      <c r="N41" s="455">
        <f t="shared" si="5"/>
        <v>18.01</v>
      </c>
      <c r="O41" s="434"/>
      <c r="P41" s="456">
        <f t="shared" si="6"/>
        <v>141</v>
      </c>
      <c r="Q41" s="457">
        <f t="shared" si="10"/>
        <v>0</v>
      </c>
      <c r="R41" s="458"/>
      <c r="S41" s="459">
        <f t="array" ref="S41">IF(B41="","",XLOOKUP($B41,Product,'Product List'!D:D))</f>
        <v>144</v>
      </c>
      <c r="T41" s="454">
        <f t="array" ref="T41">IF(B41="","",XLOOKUP($B41,Product,'Product List'!E:E))</f>
        <v>148</v>
      </c>
      <c r="U41" s="454">
        <f t="array" ref="U41">IF(B41="","",XLOOKUP($B41,Product,'Product List'!F:F))</f>
        <v>159</v>
      </c>
      <c r="V41" s="454">
        <f t="array" ref="V41">IF(B41="","",XLOOKUP($B41,Product,'Product List'!G:G))</f>
        <v>170</v>
      </c>
      <c r="W41" s="434"/>
      <c r="X41" s="434">
        <f t="array" ref="X41">iferror(xlookup(B41,'Product List'!A:A,'Product List'!P:P),"")</f>
        <v>0</v>
      </c>
      <c r="Y41" s="434">
        <f t="shared" si="8"/>
        <v>0</v>
      </c>
      <c r="Z41" s="434"/>
    </row>
    <row r="42" ht="14.25" hidden="1" customHeight="1">
      <c r="A42" s="446" t="s">
        <v>76</v>
      </c>
      <c r="B42" s="447" t="s">
        <v>1680</v>
      </c>
      <c r="C42" s="454"/>
      <c r="D42" s="449">
        <v>0.5486111111111112</v>
      </c>
      <c r="E42" s="461"/>
      <c r="F42" s="449">
        <v>0.5694444444444444</v>
      </c>
      <c r="G42" s="450">
        <f t="shared" si="1"/>
        <v>0.02083333333</v>
      </c>
      <c r="H42" s="451">
        <f t="shared" si="2"/>
        <v>0.5</v>
      </c>
      <c r="I42" s="452" t="str">
        <f t="shared" si="3"/>
        <v>FFP</v>
      </c>
      <c r="J42" s="453">
        <v>60.0</v>
      </c>
      <c r="K42" s="434"/>
      <c r="L42" s="454">
        <f t="shared" si="4"/>
        <v>3</v>
      </c>
      <c r="M42" s="455">
        <f t="array" ref="M42">IFERROR(IF(J42="","",XLOOKUP(L42,Personnel!$B$4:$G$4,Personnel!$B$5:$G$5)),"")</f>
        <v>15</v>
      </c>
      <c r="N42" s="455">
        <f t="shared" si="5"/>
        <v>7.5</v>
      </c>
      <c r="O42" s="434"/>
      <c r="P42" s="456">
        <f t="shared" si="6"/>
        <v>120</v>
      </c>
      <c r="Q42" s="457">
        <f t="shared" si="10"/>
        <v>1.15</v>
      </c>
      <c r="R42" s="458"/>
      <c r="S42" s="459">
        <f t="array" ref="S42">IF(B42="","",XLOOKUP($B42,Product,'Product List'!D:D))</f>
        <v>100</v>
      </c>
      <c r="T42" s="454">
        <f t="array" ref="T42">IF(B42="","",XLOOKUP($B42,Product,'Product List'!E:E))</f>
        <v>103</v>
      </c>
      <c r="U42" s="454">
        <f t="array" ref="U42">IF(B42="","",XLOOKUP($B42,Product,'Product List'!F:F))</f>
        <v>111</v>
      </c>
      <c r="V42" s="454">
        <f t="array" ref="V42">IF(B42="","",XLOOKUP($B42,Product,'Product List'!G:G))</f>
        <v>119</v>
      </c>
      <c r="W42" s="434"/>
      <c r="X42" s="434">
        <f t="array" ref="X42">iferror(xlookup(B42,'Product List'!A:A,'Product List'!P:P),"")</f>
        <v>0</v>
      </c>
      <c r="Y42" s="434">
        <f t="shared" si="8"/>
        <v>0</v>
      </c>
      <c r="Z42" s="434"/>
    </row>
    <row r="43" ht="14.25" hidden="1" customHeight="1">
      <c r="A43" s="446" t="s">
        <v>76</v>
      </c>
      <c r="B43" s="447" t="s">
        <v>1683</v>
      </c>
      <c r="C43" s="454"/>
      <c r="D43" s="449">
        <v>0.5694444444444444</v>
      </c>
      <c r="E43" s="461"/>
      <c r="F43" s="449">
        <v>0.6180555555555556</v>
      </c>
      <c r="G43" s="450">
        <f t="shared" si="1"/>
        <v>0.04861111111</v>
      </c>
      <c r="H43" s="451">
        <f t="shared" si="2"/>
        <v>1.166667</v>
      </c>
      <c r="I43" s="452" t="str">
        <f t="shared" si="3"/>
        <v>FFP</v>
      </c>
      <c r="J43" s="453">
        <v>60.0</v>
      </c>
      <c r="K43" s="434"/>
      <c r="L43" s="454">
        <f t="shared" si="4"/>
        <v>0</v>
      </c>
      <c r="M43" s="455">
        <f t="array" ref="M43">IFERROR(IF(J43="","",XLOOKUP(L43,Personnel!$B$4:$G$4,Personnel!$B$5:$G$5)),"")</f>
        <v>12.71</v>
      </c>
      <c r="N43" s="455">
        <f t="shared" si="5"/>
        <v>14.83</v>
      </c>
      <c r="O43" s="434"/>
      <c r="P43" s="456">
        <f t="shared" si="6"/>
        <v>51</v>
      </c>
      <c r="Q43" s="457">
        <f t="shared" si="10"/>
        <v>0</v>
      </c>
      <c r="R43" s="458"/>
      <c r="S43" s="459">
        <f t="array" ref="S43">IF(B43="","",XLOOKUP($B43,Product,'Product List'!D:D))</f>
        <v>100</v>
      </c>
      <c r="T43" s="454">
        <f t="array" ref="T43">IF(B43="","",XLOOKUP($B43,Product,'Product List'!E:E))</f>
        <v>103</v>
      </c>
      <c r="U43" s="454">
        <f t="array" ref="U43">IF(B43="","",XLOOKUP($B43,Product,'Product List'!F:F))</f>
        <v>111</v>
      </c>
      <c r="V43" s="454">
        <f t="array" ref="V43">IF(B43="","",XLOOKUP($B43,Product,'Product List'!G:G))</f>
        <v>119</v>
      </c>
      <c r="W43" s="434"/>
      <c r="X43" s="434">
        <f t="array" ref="X43">iferror(xlookup(B43,'Product List'!A:A,'Product List'!P:P),"")</f>
        <v>0</v>
      </c>
      <c r="Y43" s="434">
        <f t="shared" si="8"/>
        <v>0</v>
      </c>
      <c r="Z43" s="434"/>
    </row>
    <row r="44" ht="14.25" hidden="1" customHeight="1">
      <c r="A44" s="446" t="s">
        <v>76</v>
      </c>
      <c r="B44" s="447" t="s">
        <v>1686</v>
      </c>
      <c r="C44" s="454"/>
      <c r="D44" s="449">
        <v>0.6180555555555556</v>
      </c>
      <c r="E44" s="461"/>
      <c r="F44" s="462">
        <v>0.6666666666666666</v>
      </c>
      <c r="G44" s="450">
        <f t="shared" si="1"/>
        <v>0.04861111111</v>
      </c>
      <c r="H44" s="451">
        <f t="shared" si="2"/>
        <v>1.166667</v>
      </c>
      <c r="I44" s="452" t="str">
        <f t="shared" si="3"/>
        <v>AWE</v>
      </c>
      <c r="J44" s="453">
        <v>100.0</v>
      </c>
      <c r="K44" s="434"/>
      <c r="L44" s="454">
        <f t="shared" si="4"/>
        <v>2</v>
      </c>
      <c r="M44" s="455">
        <f t="array" ref="M44">IFERROR(IF(J44="","",XLOOKUP(L44,Personnel!$B$4:$G$4,Personnel!$B$5:$G$5)),"")</f>
        <v>14</v>
      </c>
      <c r="N44" s="455">
        <f t="shared" si="5"/>
        <v>16.33</v>
      </c>
      <c r="O44" s="434"/>
      <c r="P44" s="456">
        <f t="shared" si="6"/>
        <v>86</v>
      </c>
      <c r="Q44" s="457">
        <f t="shared" si="10"/>
        <v>1.5</v>
      </c>
      <c r="R44" s="458"/>
      <c r="S44" s="459">
        <f t="array" ref="S44">IF(B44="","",XLOOKUP($B44,Product,'Product List'!D:D))</f>
        <v>76</v>
      </c>
      <c r="T44" s="454">
        <f t="array" ref="T44">IF(B44="","",XLOOKUP($B44,Product,'Product List'!E:E))</f>
        <v>78</v>
      </c>
      <c r="U44" s="454">
        <f t="array" ref="U44">IF(B44="","",XLOOKUP($B44,Product,'Product List'!F:F))</f>
        <v>84</v>
      </c>
      <c r="V44" s="454">
        <f t="array" ref="V44">IF(B44="","",XLOOKUP($B44,Product,'Product List'!G:G))</f>
        <v>90</v>
      </c>
      <c r="W44" s="434"/>
      <c r="X44" s="434">
        <f t="array" ref="X44">iferror(xlookup(B44,'Product List'!A:A,'Product List'!P:P),"")</f>
        <v>0</v>
      </c>
      <c r="Y44" s="434">
        <f t="shared" si="8"/>
        <v>0</v>
      </c>
      <c r="Z44" s="434"/>
    </row>
    <row r="45" ht="14.25" hidden="1" customHeight="1">
      <c r="A45" s="483" t="s">
        <v>15</v>
      </c>
      <c r="B45" s="447" t="s">
        <v>1547</v>
      </c>
      <c r="C45" s="454"/>
      <c r="D45" s="449">
        <v>0.3333333333333333</v>
      </c>
      <c r="E45" s="449">
        <v>0.003472222222222222</v>
      </c>
      <c r="F45" s="449">
        <v>0.4652777777777778</v>
      </c>
      <c r="G45" s="450">
        <f t="shared" si="1"/>
        <v>0.1284722222</v>
      </c>
      <c r="H45" s="451">
        <f t="shared" si="2"/>
        <v>3.083333</v>
      </c>
      <c r="I45" s="452" t="str">
        <f t="shared" si="3"/>
        <v>Non</v>
      </c>
      <c r="J45" s="453">
        <v>0.0</v>
      </c>
      <c r="K45" s="434"/>
      <c r="L45" s="454">
        <f t="shared" si="4"/>
        <v>0</v>
      </c>
      <c r="M45" s="455">
        <f t="array" ref="M45">IFERROR(IF(J45="","",XLOOKUP(L45,Personnel!$B$4:$G$4,Personnel!$B$5:$G$5)),"")</f>
        <v>12.71</v>
      </c>
      <c r="N45" s="455">
        <f t="shared" si="5"/>
        <v>39.19</v>
      </c>
      <c r="O45" s="434"/>
      <c r="P45" s="456">
        <f t="shared" si="6"/>
        <v>0</v>
      </c>
      <c r="Q45" s="457">
        <f t="shared" si="10"/>
        <v>0</v>
      </c>
      <c r="R45" s="458"/>
      <c r="S45" s="459" t="str">
        <f t="array" ref="S45">IF(B45="","",XLOOKUP($B45,Product,'Product List'!D:D))</f>
        <v/>
      </c>
      <c r="T45" s="454" t="str">
        <f t="array" ref="T45">IF(B45="","",XLOOKUP($B45,Product,'Product List'!E:E))</f>
        <v/>
      </c>
      <c r="U45" s="454" t="str">
        <f t="array" ref="U45">IF(B45="","",XLOOKUP($B45,Product,'Product List'!F:F))</f>
        <v/>
      </c>
      <c r="V45" s="454" t="str">
        <f t="array" ref="V45">IF(B45="","",XLOOKUP($B45,Product,'Product List'!G:G))</f>
        <v/>
      </c>
      <c r="W45" s="434"/>
      <c r="X45" s="434" t="str">
        <f t="array" ref="X45">iferror(xlookup(B45,'Product List'!A:A,'Product List'!P:P),"")</f>
        <v/>
      </c>
      <c r="Y45" s="434">
        <f t="shared" si="8"/>
        <v>0</v>
      </c>
      <c r="Z45" s="434"/>
    </row>
    <row r="46" ht="14.25" hidden="1" customHeight="1">
      <c r="A46" s="483" t="s">
        <v>15</v>
      </c>
      <c r="B46" s="447" t="s">
        <v>1692</v>
      </c>
      <c r="C46" s="454"/>
      <c r="D46" s="449">
        <v>0.4652777777777778</v>
      </c>
      <c r="E46" s="461"/>
      <c r="F46" s="449">
        <v>0.49166666666666664</v>
      </c>
      <c r="G46" s="450">
        <f t="shared" si="1"/>
        <v>0.02638888889</v>
      </c>
      <c r="H46" s="451">
        <f t="shared" si="2"/>
        <v>0.633333</v>
      </c>
      <c r="I46" s="452" t="str">
        <f t="shared" si="3"/>
        <v>SLH</v>
      </c>
      <c r="J46" s="453">
        <v>39.0</v>
      </c>
      <c r="K46" s="434"/>
      <c r="L46" s="454">
        <f t="shared" si="4"/>
        <v>0</v>
      </c>
      <c r="M46" s="455">
        <f t="array" ref="M46">IFERROR(IF(J46="","",XLOOKUP(L46,Personnel!$B$4:$G$4,Personnel!$B$5:$G$5)),"")</f>
        <v>12.71</v>
      </c>
      <c r="N46" s="455">
        <f t="shared" si="5"/>
        <v>8.05</v>
      </c>
      <c r="O46" s="434"/>
      <c r="P46" s="456">
        <f t="shared" si="6"/>
        <v>62</v>
      </c>
      <c r="Q46" s="457">
        <f t="shared" si="10"/>
        <v>0</v>
      </c>
      <c r="R46" s="458"/>
      <c r="S46" s="459">
        <f t="array" ref="S46">IF(B46="","",XLOOKUP($B46,Product,'Product List'!D:D))</f>
        <v>185</v>
      </c>
      <c r="T46" s="454">
        <f t="array" ref="T46">IF(B46="","",XLOOKUP($B46,Product,'Product List'!E:E))</f>
        <v>190</v>
      </c>
      <c r="U46" s="454">
        <f t="array" ref="U46">IF(B46="","",XLOOKUP($B46,Product,'Product List'!F:F))</f>
        <v>204</v>
      </c>
      <c r="V46" s="454">
        <f t="array" ref="V46">IF(B46="","",XLOOKUP($B46,Product,'Product List'!G:G))</f>
        <v>219</v>
      </c>
      <c r="W46" s="434"/>
      <c r="X46" s="434">
        <f t="array" ref="X46">iferror(xlookup(B46,'Product List'!A:A,'Product List'!P:P),"")</f>
        <v>0</v>
      </c>
      <c r="Y46" s="434">
        <f t="shared" si="8"/>
        <v>0</v>
      </c>
      <c r="Z46" s="434"/>
    </row>
    <row r="47" ht="14.25" hidden="1" customHeight="1">
      <c r="A47" s="483" t="s">
        <v>15</v>
      </c>
      <c r="B47" s="447" t="s">
        <v>1695</v>
      </c>
      <c r="C47" s="454"/>
      <c r="D47" s="449">
        <v>0.49166666666666664</v>
      </c>
      <c r="E47" s="449">
        <v>0.013888888888888888</v>
      </c>
      <c r="F47" s="449">
        <v>0.5590277777777778</v>
      </c>
      <c r="G47" s="450">
        <f t="shared" si="1"/>
        <v>0.05347222222</v>
      </c>
      <c r="H47" s="451">
        <f t="shared" si="2"/>
        <v>1.283333</v>
      </c>
      <c r="I47" s="452" t="str">
        <f t="shared" si="3"/>
        <v>SLH</v>
      </c>
      <c r="J47" s="453">
        <v>80.0</v>
      </c>
      <c r="K47" s="434"/>
      <c r="L47" s="454">
        <f t="shared" si="4"/>
        <v>0</v>
      </c>
      <c r="M47" s="455">
        <f t="array" ref="M47">IFERROR(IF(J47="","",XLOOKUP(L47,Personnel!$B$4:$G$4,Personnel!$B$5:$G$5)),"")</f>
        <v>12.71</v>
      </c>
      <c r="N47" s="455">
        <f t="shared" si="5"/>
        <v>16.31</v>
      </c>
      <c r="O47" s="434"/>
      <c r="P47" s="456">
        <f t="shared" si="6"/>
        <v>62</v>
      </c>
      <c r="Q47" s="457">
        <f t="shared" si="10"/>
        <v>0</v>
      </c>
      <c r="R47" s="458"/>
      <c r="S47" s="459">
        <f t="array" ref="S47">IF(B47="","",XLOOKUP($B47,Product,'Product List'!D:D))</f>
        <v>185</v>
      </c>
      <c r="T47" s="454">
        <f t="array" ref="T47">IF(B47="","",XLOOKUP($B47,Product,'Product List'!E:E))</f>
        <v>190</v>
      </c>
      <c r="U47" s="454">
        <f t="array" ref="U47">IF(B47="","",XLOOKUP($B47,Product,'Product List'!F:F))</f>
        <v>204</v>
      </c>
      <c r="V47" s="454">
        <f t="array" ref="V47">IF(B47="","",XLOOKUP($B47,Product,'Product List'!G:G))</f>
        <v>219</v>
      </c>
      <c r="W47" s="434"/>
      <c r="X47" s="434">
        <f t="array" ref="X47">iferror(xlookup(B47,'Product List'!A:A,'Product List'!P:P),"")</f>
        <v>0</v>
      </c>
      <c r="Y47" s="434">
        <f t="shared" si="8"/>
        <v>0</v>
      </c>
      <c r="Z47" s="434"/>
    </row>
    <row r="48" ht="14.25" hidden="1" customHeight="1">
      <c r="A48" s="483" t="s">
        <v>15</v>
      </c>
      <c r="B48" s="447" t="s">
        <v>1547</v>
      </c>
      <c r="C48" s="454"/>
      <c r="D48" s="462">
        <v>0.5590277777777778</v>
      </c>
      <c r="E48" s="449">
        <v>0.003472222222222222</v>
      </c>
      <c r="F48" s="449">
        <v>0.6111111111111112</v>
      </c>
      <c r="G48" s="450">
        <f t="shared" si="1"/>
        <v>0.04861111111</v>
      </c>
      <c r="H48" s="451">
        <f t="shared" si="2"/>
        <v>1.166667</v>
      </c>
      <c r="I48" s="452" t="str">
        <f t="shared" si="3"/>
        <v>Non</v>
      </c>
      <c r="J48" s="453">
        <v>0.0</v>
      </c>
      <c r="K48" s="434"/>
      <c r="L48" s="454">
        <f t="shared" si="4"/>
        <v>0</v>
      </c>
      <c r="M48" s="455">
        <f t="array" ref="M48">IFERROR(IF(J48="","",XLOOKUP(L48,Personnel!$B$4:$G$4,Personnel!$B$5:$G$5)),"")</f>
        <v>12.71</v>
      </c>
      <c r="N48" s="455">
        <f t="shared" si="5"/>
        <v>14.83</v>
      </c>
      <c r="O48" s="434"/>
      <c r="P48" s="456">
        <f t="shared" si="6"/>
        <v>0</v>
      </c>
      <c r="Q48" s="457">
        <f t="shared" si="10"/>
        <v>0</v>
      </c>
      <c r="R48" s="458"/>
      <c r="S48" s="459" t="str">
        <f t="array" ref="S48">IF(B48="","",XLOOKUP($B48,Product,'Product List'!D:D))</f>
        <v/>
      </c>
      <c r="T48" s="454" t="str">
        <f t="array" ref="T48">IF(B48="","",XLOOKUP($B48,Product,'Product List'!E:E))</f>
        <v/>
      </c>
      <c r="U48" s="454" t="str">
        <f t="array" ref="U48">IF(B48="","",XLOOKUP($B48,Product,'Product List'!F:F))</f>
        <v/>
      </c>
      <c r="V48" s="454" t="str">
        <f t="array" ref="V48">IF(B48="","",XLOOKUP($B48,Product,'Product List'!G:G))</f>
        <v/>
      </c>
      <c r="W48" s="434"/>
      <c r="X48" s="434" t="str">
        <f t="array" ref="X48">iferror(xlookup(B48,'Product List'!A:A,'Product List'!P:P),"")</f>
        <v/>
      </c>
      <c r="Y48" s="434">
        <f t="shared" si="8"/>
        <v>0</v>
      </c>
      <c r="Z48" s="434"/>
    </row>
    <row r="49" ht="14.25" hidden="1" customHeight="1">
      <c r="A49" s="483" t="s">
        <v>15</v>
      </c>
      <c r="B49" s="447" t="s">
        <v>1547</v>
      </c>
      <c r="C49" s="454"/>
      <c r="D49" s="449">
        <v>0.6111111111111112</v>
      </c>
      <c r="E49" s="461"/>
      <c r="F49" s="449">
        <v>0.6666666666666666</v>
      </c>
      <c r="G49" s="450">
        <f t="shared" si="1"/>
        <v>0.05555555556</v>
      </c>
      <c r="H49" s="451">
        <f t="shared" si="2"/>
        <v>1.333333</v>
      </c>
      <c r="I49" s="452" t="str">
        <f t="shared" si="3"/>
        <v>Non</v>
      </c>
      <c r="J49" s="453">
        <v>0.0</v>
      </c>
      <c r="K49" s="434"/>
      <c r="L49" s="454">
        <f t="shared" si="4"/>
        <v>0</v>
      </c>
      <c r="M49" s="455">
        <f t="array" ref="M49">IFERROR(IF(J49="","",XLOOKUP(L49,Personnel!$B$4:$G$4,Personnel!$B$5:$G$5)),"")</f>
        <v>12.71</v>
      </c>
      <c r="N49" s="455">
        <f t="shared" si="5"/>
        <v>16.95</v>
      </c>
      <c r="O49" s="434"/>
      <c r="P49" s="456">
        <f t="shared" si="6"/>
        <v>0</v>
      </c>
      <c r="Q49" s="457">
        <f t="shared" si="10"/>
        <v>0</v>
      </c>
      <c r="R49" s="458"/>
      <c r="S49" s="459" t="str">
        <f t="array" ref="S49">IF(B49="","",XLOOKUP($B49,Product,'Product List'!D:D))</f>
        <v/>
      </c>
      <c r="T49" s="454" t="str">
        <f t="array" ref="T49">IF(B49="","",XLOOKUP($B49,Product,'Product List'!E:E))</f>
        <v/>
      </c>
      <c r="U49" s="454" t="str">
        <f t="array" ref="U49">IF(B49="","",XLOOKUP($B49,Product,'Product List'!F:F))</f>
        <v/>
      </c>
      <c r="V49" s="454" t="str">
        <f t="array" ref="V49">IF(B49="","",XLOOKUP($B49,Product,'Product List'!G:G))</f>
        <v/>
      </c>
      <c r="W49" s="434"/>
      <c r="X49" s="434" t="str">
        <f t="array" ref="X49">iferror(xlookup(B49,'Product List'!A:A,'Product List'!P:P),"")</f>
        <v/>
      </c>
      <c r="Y49" s="434">
        <f t="shared" si="8"/>
        <v>0</v>
      </c>
      <c r="Z49" s="434"/>
    </row>
    <row r="50" ht="14.25" hidden="1" customHeight="1">
      <c r="A50" s="483" t="s">
        <v>1368</v>
      </c>
      <c r="B50" s="447" t="s">
        <v>1561</v>
      </c>
      <c r="C50" s="454"/>
      <c r="D50" s="449">
        <v>0.3333333333333333</v>
      </c>
      <c r="E50" s="461"/>
      <c r="F50" s="462">
        <v>0.49444444444444446</v>
      </c>
      <c r="G50" s="450">
        <f t="shared" si="1"/>
        <v>0.1611111111</v>
      </c>
      <c r="H50" s="451">
        <f t="shared" si="2"/>
        <v>3.866667</v>
      </c>
      <c r="I50" s="452" t="str">
        <f t="shared" si="3"/>
        <v>EO-</v>
      </c>
      <c r="J50" s="453">
        <v>705.0</v>
      </c>
      <c r="K50" s="434"/>
      <c r="L50" s="454">
        <f t="shared" si="4"/>
        <v>3</v>
      </c>
      <c r="M50" s="455">
        <f t="array" ref="M50">IFERROR(IF(J50="","",XLOOKUP(L50,Personnel!$B$4:$G$4,Personnel!$B$5:$G$5)),"")</f>
        <v>15</v>
      </c>
      <c r="N50" s="455">
        <f t="shared" si="5"/>
        <v>58</v>
      </c>
      <c r="O50" s="434"/>
      <c r="P50" s="456">
        <f t="shared" si="6"/>
        <v>182</v>
      </c>
      <c r="Q50" s="457">
        <f t="shared" si="10"/>
        <v>8.85</v>
      </c>
      <c r="R50" s="458"/>
      <c r="S50" s="459">
        <f t="array" ref="S50">IF(B50="","",XLOOKUP($B50,Product,'Product List'!D:D))</f>
        <v>152</v>
      </c>
      <c r="T50" s="454">
        <f t="array" ref="T50">IF(B50="","",XLOOKUP($B50,Product,'Product List'!E:E))</f>
        <v>156</v>
      </c>
      <c r="U50" s="454">
        <f t="array" ref="U50">IF(B50="","",XLOOKUP($B50,Product,'Product List'!F:F))</f>
        <v>168</v>
      </c>
      <c r="V50" s="454">
        <f t="array" ref="V50">IF(B50="","",XLOOKUP($B50,Product,'Product List'!G:G))</f>
        <v>180</v>
      </c>
      <c r="W50" s="434"/>
      <c r="X50" s="434">
        <f t="array" ref="X50">iferror(xlookup(B50,'Product List'!A:A,'Product List'!P:P),"")</f>
        <v>0</v>
      </c>
      <c r="Y50" s="434">
        <f t="shared" si="8"/>
        <v>0</v>
      </c>
      <c r="Z50" s="434"/>
    </row>
    <row r="51" ht="14.25" hidden="1" customHeight="1">
      <c r="A51" s="483" t="s">
        <v>1368</v>
      </c>
      <c r="B51" s="447" t="s">
        <v>1704</v>
      </c>
      <c r="C51" s="454"/>
      <c r="D51" s="462">
        <v>0.49444444444444446</v>
      </c>
      <c r="E51" s="462">
        <v>0.020833333333333332</v>
      </c>
      <c r="F51" s="449">
        <v>0.6666666666666666</v>
      </c>
      <c r="G51" s="450">
        <f t="shared" si="1"/>
        <v>0.1513888889</v>
      </c>
      <c r="H51" s="451">
        <f t="shared" si="2"/>
        <v>3.633333</v>
      </c>
      <c r="I51" s="452" t="str">
        <f t="shared" si="3"/>
        <v>EO-</v>
      </c>
      <c r="J51" s="453">
        <v>660.0</v>
      </c>
      <c r="K51" s="434"/>
      <c r="L51" s="454">
        <f t="shared" si="4"/>
        <v>3</v>
      </c>
      <c r="M51" s="455">
        <f t="array" ref="M51">IFERROR(IF(J51="","",XLOOKUP(L51,Personnel!$B$4:$G$4,Personnel!$B$5:$G$5)),"")</f>
        <v>15</v>
      </c>
      <c r="N51" s="455">
        <f t="shared" si="5"/>
        <v>54.5</v>
      </c>
      <c r="O51" s="434"/>
      <c r="P51" s="456">
        <f t="shared" si="6"/>
        <v>182</v>
      </c>
      <c r="Q51" s="457">
        <f t="shared" si="10"/>
        <v>8.32</v>
      </c>
      <c r="R51" s="458"/>
      <c r="S51" s="459">
        <f t="array" ref="S51">IF(B51="","",XLOOKUP($B51,Product,'Product List'!D:D))</f>
        <v>152</v>
      </c>
      <c r="T51" s="454">
        <f t="array" ref="T51">IF(B51="","",XLOOKUP($B51,Product,'Product List'!E:E))</f>
        <v>156</v>
      </c>
      <c r="U51" s="454">
        <f t="array" ref="U51">IF(B51="","",XLOOKUP($B51,Product,'Product List'!F:F))</f>
        <v>168</v>
      </c>
      <c r="V51" s="454">
        <f t="array" ref="V51">IF(B51="","",XLOOKUP($B51,Product,'Product List'!G:G))</f>
        <v>180</v>
      </c>
      <c r="W51" s="434"/>
      <c r="X51" s="434">
        <f t="array" ref="X51">iferror(xlookup(B51,'Product List'!A:A,'Product List'!P:P),"")</f>
        <v>0</v>
      </c>
      <c r="Y51" s="434">
        <f t="shared" si="8"/>
        <v>0</v>
      </c>
      <c r="Z51" s="434"/>
    </row>
    <row r="52" ht="14.25" hidden="1" customHeight="1">
      <c r="A52" s="483" t="s">
        <v>35</v>
      </c>
      <c r="B52" s="447" t="s">
        <v>1547</v>
      </c>
      <c r="C52" s="454"/>
      <c r="D52" s="462">
        <v>0.3333333333333333</v>
      </c>
      <c r="E52" s="460"/>
      <c r="F52" s="449">
        <v>0.4791666666666667</v>
      </c>
      <c r="G52" s="450">
        <f t="shared" si="1"/>
        <v>0.1458333333</v>
      </c>
      <c r="H52" s="451">
        <f t="shared" si="2"/>
        <v>3.5</v>
      </c>
      <c r="I52" s="452" t="str">
        <f t="shared" si="3"/>
        <v>Non</v>
      </c>
      <c r="J52" s="453">
        <v>0.0</v>
      </c>
      <c r="K52" s="434"/>
      <c r="L52" s="454">
        <f t="shared" si="4"/>
        <v>0</v>
      </c>
      <c r="M52" s="455">
        <f t="array" ref="M52">IFERROR(IF(J52="","",XLOOKUP(L52,Personnel!$B$4:$G$4,Personnel!$B$5:$G$5)),"")</f>
        <v>12.71</v>
      </c>
      <c r="N52" s="455">
        <f t="shared" si="5"/>
        <v>44.49</v>
      </c>
      <c r="O52" s="434"/>
      <c r="P52" s="456">
        <f t="shared" si="6"/>
        <v>0</v>
      </c>
      <c r="Q52" s="457">
        <f>IFERROR(ROUNDDOWN(N52-SUM($A$1*H52),2),"")</f>
        <v>0</v>
      </c>
      <c r="R52" s="458"/>
      <c r="S52" s="459" t="str">
        <f t="array" ref="S52">IF(B52="","",XLOOKUP($B52,Product,'Product List'!D:D))</f>
        <v/>
      </c>
      <c r="T52" s="454" t="str">
        <f t="array" ref="T52">IF(B52="","",XLOOKUP($B52,Product,'Product List'!E:E))</f>
        <v/>
      </c>
      <c r="U52" s="454" t="str">
        <f t="array" ref="U52">IF(B52="","",XLOOKUP($B52,Product,'Product List'!F:F))</f>
        <v/>
      </c>
      <c r="V52" s="454" t="str">
        <f t="array" ref="V52">IF(B52="","",XLOOKUP($B52,Product,'Product List'!G:G))</f>
        <v/>
      </c>
      <c r="W52" s="434"/>
      <c r="X52" s="434" t="str">
        <f t="array" ref="X52">iferror(xlookup(B52,'Product List'!A:A,'Product List'!P:P),"")</f>
        <v/>
      </c>
      <c r="Y52" s="434">
        <f t="shared" si="8"/>
        <v>0</v>
      </c>
      <c r="Z52" s="434"/>
    </row>
    <row r="53" ht="14.25" hidden="1" customHeight="1">
      <c r="A53" s="483" t="s">
        <v>35</v>
      </c>
      <c r="B53" s="447" t="s">
        <v>1678</v>
      </c>
      <c r="C53" s="454"/>
      <c r="D53" s="449">
        <v>0.5</v>
      </c>
      <c r="E53" s="460"/>
      <c r="F53" s="462">
        <v>0.6666666666666666</v>
      </c>
      <c r="G53" s="450">
        <f t="shared" si="1"/>
        <v>0.1666666667</v>
      </c>
      <c r="H53" s="451">
        <f t="shared" si="2"/>
        <v>4</v>
      </c>
      <c r="I53" s="452" t="str">
        <f t="shared" si="3"/>
        <v>MMS</v>
      </c>
      <c r="J53" s="453">
        <v>640.0</v>
      </c>
      <c r="K53" s="434"/>
      <c r="L53" s="454">
        <f t="shared" si="4"/>
        <v>2</v>
      </c>
      <c r="M53" s="455">
        <f t="array" ref="M53">IFERROR(IF(J53="","",XLOOKUP(L53,Personnel!$B$4:$G$4,Personnel!$B$5:$G$5)),"")</f>
        <v>14</v>
      </c>
      <c r="N53" s="455">
        <f t="shared" si="5"/>
        <v>56</v>
      </c>
      <c r="O53" s="434"/>
      <c r="P53" s="456">
        <f t="shared" si="6"/>
        <v>160</v>
      </c>
      <c r="Q53" s="457">
        <f t="shared" ref="Q53:Q59" si="11">IFERROR(ROUND(N53-SUM($A$1*H53),2),"")</f>
        <v>5.16</v>
      </c>
      <c r="R53" s="458"/>
      <c r="S53" s="459">
        <f t="array" ref="S53">IF(B53="","",XLOOKUP($B53,Product,'Product List'!D:D))</f>
        <v>145</v>
      </c>
      <c r="T53" s="454">
        <f t="array" ref="T53">IF(B53="","",XLOOKUP($B53,Product,'Product List'!E:E))</f>
        <v>149</v>
      </c>
      <c r="U53" s="454">
        <f t="array" ref="U53">IF(B53="","",XLOOKUP($B53,Product,'Product List'!F:F))</f>
        <v>160</v>
      </c>
      <c r="V53" s="454">
        <f t="array" ref="V53">IF(B53="","",XLOOKUP($B53,Product,'Product List'!G:G))</f>
        <v>172</v>
      </c>
      <c r="W53" s="434"/>
      <c r="X53" s="434">
        <f t="array" ref="X53">iferror(xlookup(B53,'Product List'!A:A,'Product List'!P:P),"")</f>
        <v>0</v>
      </c>
      <c r="Y53" s="434">
        <f t="shared" si="8"/>
        <v>0</v>
      </c>
      <c r="Z53" s="434"/>
    </row>
    <row r="54" ht="14.25" hidden="1" customHeight="1">
      <c r="A54" s="483" t="s">
        <v>32</v>
      </c>
      <c r="B54" s="447" t="s">
        <v>1518</v>
      </c>
      <c r="C54" s="454"/>
      <c r="D54" s="462">
        <v>0.3333333333333333</v>
      </c>
      <c r="E54" s="461"/>
      <c r="F54" s="449">
        <v>0.4166666666666667</v>
      </c>
      <c r="G54" s="450">
        <f t="shared" si="1"/>
        <v>0.08333333333</v>
      </c>
      <c r="H54" s="451">
        <f t="shared" si="2"/>
        <v>2</v>
      </c>
      <c r="I54" s="452" t="str">
        <f t="shared" si="3"/>
        <v>ACT</v>
      </c>
      <c r="J54" s="453">
        <v>62.0</v>
      </c>
      <c r="K54" s="434"/>
      <c r="L54" s="454">
        <f t="shared" si="4"/>
        <v>2</v>
      </c>
      <c r="M54" s="455">
        <f t="array" ref="M54">IFERROR(IF(J54="","",XLOOKUP(L54,Personnel!$B$4:$G$4,Personnel!$B$5:$G$5)),"")</f>
        <v>14</v>
      </c>
      <c r="N54" s="455">
        <f t="shared" si="5"/>
        <v>28</v>
      </c>
      <c r="O54" s="434"/>
      <c r="P54" s="456">
        <f t="shared" si="6"/>
        <v>31</v>
      </c>
      <c r="Q54" s="457">
        <f t="shared" si="11"/>
        <v>2.58</v>
      </c>
      <c r="R54" s="458"/>
      <c r="S54" s="459">
        <f t="array" ref="S54">IF(B54="","",XLOOKUP($B54,Product,'Product List'!D:D))</f>
        <v>28</v>
      </c>
      <c r="T54" s="454">
        <f t="array" ref="T54">IF(B54="","",XLOOKUP($B54,Product,'Product List'!E:E))</f>
        <v>29</v>
      </c>
      <c r="U54" s="454">
        <f t="array" ref="U54">IF(B54="","",XLOOKUP($B54,Product,'Product List'!F:F))</f>
        <v>31</v>
      </c>
      <c r="V54" s="454">
        <f t="array" ref="V54">IF(B54="","",XLOOKUP($B54,Product,'Product List'!G:G))</f>
        <v>34</v>
      </c>
      <c r="W54" s="434"/>
      <c r="X54" s="434">
        <f t="array" ref="X54">iferror(xlookup(B54,'Product List'!A:A,'Product List'!P:P),"")</f>
        <v>0</v>
      </c>
      <c r="Y54" s="434">
        <f t="shared" si="8"/>
        <v>0</v>
      </c>
      <c r="Z54" s="434"/>
    </row>
    <row r="55" ht="14.25" hidden="1" customHeight="1">
      <c r="A55" s="483" t="s">
        <v>32</v>
      </c>
      <c r="B55" s="447" t="s">
        <v>1525</v>
      </c>
      <c r="C55" s="454"/>
      <c r="D55" s="449">
        <v>0.4166666666666667</v>
      </c>
      <c r="E55" s="449">
        <v>0.020833333333333332</v>
      </c>
      <c r="F55" s="449">
        <v>0.5833333333333334</v>
      </c>
      <c r="G55" s="450">
        <f t="shared" si="1"/>
        <v>0.1458333333</v>
      </c>
      <c r="H55" s="451">
        <f t="shared" si="2"/>
        <v>3.5</v>
      </c>
      <c r="I55" s="452" t="str">
        <f t="shared" si="3"/>
        <v>ACT</v>
      </c>
      <c r="J55" s="453">
        <v>105.0</v>
      </c>
      <c r="K55" s="434"/>
      <c r="L55" s="454">
        <f t="shared" si="4"/>
        <v>1</v>
      </c>
      <c r="M55" s="455">
        <f t="array" ref="M55">IFERROR(IF(J55="","",XLOOKUP(L55,Personnel!$B$4:$G$4,Personnel!$B$5:$G$5)),"")</f>
        <v>13</v>
      </c>
      <c r="N55" s="455">
        <f t="shared" si="5"/>
        <v>45.5</v>
      </c>
      <c r="O55" s="434"/>
      <c r="P55" s="456">
        <f t="shared" si="6"/>
        <v>30</v>
      </c>
      <c r="Q55" s="457">
        <f t="shared" si="11"/>
        <v>1.02</v>
      </c>
      <c r="R55" s="458"/>
      <c r="S55" s="459">
        <f t="array" ref="S55">IF(B55="","",XLOOKUP($B55,Product,'Product List'!D:D))</f>
        <v>28</v>
      </c>
      <c r="T55" s="454">
        <f t="array" ref="T55">IF(B55="","",XLOOKUP($B55,Product,'Product List'!E:E))</f>
        <v>29</v>
      </c>
      <c r="U55" s="454">
        <f t="array" ref="U55">IF(B55="","",XLOOKUP($B55,Product,'Product List'!F:F))</f>
        <v>31</v>
      </c>
      <c r="V55" s="454">
        <f t="array" ref="V55">IF(B55="","",XLOOKUP($B55,Product,'Product List'!G:G))</f>
        <v>34</v>
      </c>
      <c r="W55" s="434"/>
      <c r="X55" s="434">
        <f t="array" ref="X55">iferror(xlookup(B55,'Product List'!A:A,'Product List'!P:P),"")</f>
        <v>0</v>
      </c>
      <c r="Y55" s="434">
        <f t="shared" si="8"/>
        <v>0</v>
      </c>
      <c r="Z55" s="434"/>
    </row>
    <row r="56" ht="14.25" hidden="1" customHeight="1">
      <c r="A56" s="483" t="s">
        <v>32</v>
      </c>
      <c r="B56" s="447" t="s">
        <v>1714</v>
      </c>
      <c r="C56" s="454"/>
      <c r="D56" s="449">
        <v>0.5833333333333334</v>
      </c>
      <c r="E56" s="461"/>
      <c r="F56" s="462">
        <v>0.6666666666666666</v>
      </c>
      <c r="G56" s="450">
        <f t="shared" si="1"/>
        <v>0.08333333333</v>
      </c>
      <c r="H56" s="451">
        <f t="shared" si="2"/>
        <v>2</v>
      </c>
      <c r="I56" s="452" t="str">
        <f t="shared" si="3"/>
        <v>NCW</v>
      </c>
      <c r="J56" s="463">
        <v>50.0</v>
      </c>
      <c r="K56" s="434"/>
      <c r="L56" s="454">
        <f t="shared" si="4"/>
        <v>0</v>
      </c>
      <c r="M56" s="455">
        <f t="array" ref="M56">IFERROR(IF(J56="","",XLOOKUP(L56,Personnel!$B$4:$G$4,Personnel!$B$5:$G$5)),"")</f>
        <v>12.71</v>
      </c>
      <c r="N56" s="455">
        <f t="shared" si="5"/>
        <v>25.42</v>
      </c>
      <c r="O56" s="434"/>
      <c r="P56" s="456">
        <f t="shared" si="6"/>
        <v>25</v>
      </c>
      <c r="Q56" s="457">
        <f t="shared" si="11"/>
        <v>0</v>
      </c>
      <c r="R56" s="458"/>
      <c r="S56" s="459">
        <f t="array" ref="S56">IF(B56="","",XLOOKUP($B56,Product,'Product List'!D:D))</f>
        <v>37</v>
      </c>
      <c r="T56" s="454">
        <f t="array" ref="T56">IF(B56="","",XLOOKUP($B56,Product,'Product List'!E:E))</f>
        <v>38</v>
      </c>
      <c r="U56" s="454">
        <f t="array" ref="U56">IF(B56="","",XLOOKUP($B56,Product,'Product List'!F:F))</f>
        <v>41</v>
      </c>
      <c r="V56" s="454">
        <f t="array" ref="V56">IF(B56="","",XLOOKUP($B56,Product,'Product List'!G:G))</f>
        <v>44</v>
      </c>
      <c r="W56" s="434"/>
      <c r="X56" s="434">
        <f t="array" ref="X56">iferror(xlookup(B56,'Product List'!A:A,'Product List'!P:P),"")</f>
        <v>0</v>
      </c>
      <c r="Y56" s="434">
        <f t="shared" si="8"/>
        <v>0</v>
      </c>
      <c r="Z56" s="434"/>
    </row>
    <row r="57" ht="14.25" hidden="1" customHeight="1">
      <c r="A57" s="483" t="s">
        <v>41</v>
      </c>
      <c r="B57" s="447" t="s">
        <v>1718</v>
      </c>
      <c r="C57" s="454"/>
      <c r="D57" s="449">
        <v>0.3333333333333333</v>
      </c>
      <c r="E57" s="449">
        <v>0.020833333333333332</v>
      </c>
      <c r="F57" s="449">
        <v>0.65625</v>
      </c>
      <c r="G57" s="450">
        <f t="shared" si="1"/>
        <v>0.3020833333</v>
      </c>
      <c r="H57" s="451">
        <f t="shared" si="2"/>
        <v>7.25</v>
      </c>
      <c r="I57" s="452" t="str">
        <f t="shared" si="3"/>
        <v>Gem</v>
      </c>
      <c r="J57" s="453">
        <v>600.0</v>
      </c>
      <c r="K57" s="434"/>
      <c r="L57" s="454">
        <f t="shared" si="4"/>
        <v>0</v>
      </c>
      <c r="M57" s="455">
        <f t="array" ref="M57">IFERROR(IF(J57="","",XLOOKUP(L57,Personnel!$B$4:$G$4,Personnel!$B$5:$G$5)),"")</f>
        <v>12.71</v>
      </c>
      <c r="N57" s="455">
        <f t="shared" si="5"/>
        <v>92.15</v>
      </c>
      <c r="O57" s="434"/>
      <c r="P57" s="456">
        <f t="shared" si="6"/>
        <v>83</v>
      </c>
      <c r="Q57" s="457">
        <f t="shared" si="11"/>
        <v>0</v>
      </c>
      <c r="R57" s="458"/>
      <c r="S57" s="459">
        <f t="array" ref="S57">IF(B57="","",XLOOKUP($B57,Product,'Product List'!D:D))</f>
        <v>92</v>
      </c>
      <c r="T57" s="454">
        <f t="array" ref="T57">IF(B57="","",XLOOKUP($B57,Product,'Product List'!E:E))</f>
        <v>95</v>
      </c>
      <c r="U57" s="454">
        <f t="array" ref="U57">IF(B57="","",XLOOKUP($B57,Product,'Product List'!F:F))</f>
        <v>102</v>
      </c>
      <c r="V57" s="454">
        <f t="array" ref="V57">IF(B57="","",XLOOKUP($B57,Product,'Product List'!G:G))</f>
        <v>109</v>
      </c>
      <c r="W57" s="434"/>
      <c r="X57" s="434">
        <f t="array" ref="X57">iferror(xlookup(B57,'Product List'!A:A,'Product List'!P:P),"")</f>
        <v>0</v>
      </c>
      <c r="Y57" s="434">
        <f t="shared" si="8"/>
        <v>0</v>
      </c>
      <c r="Z57" s="434"/>
    </row>
    <row r="58" ht="14.25" hidden="1" customHeight="1">
      <c r="A58" s="483" t="s">
        <v>41</v>
      </c>
      <c r="B58" s="447" t="s">
        <v>1547</v>
      </c>
      <c r="C58" s="454"/>
      <c r="D58" s="449">
        <v>0.65625</v>
      </c>
      <c r="E58" s="461"/>
      <c r="F58" s="449">
        <v>0.6666666666666666</v>
      </c>
      <c r="G58" s="450">
        <f t="shared" si="1"/>
        <v>0.01041666667</v>
      </c>
      <c r="H58" s="451">
        <f t="shared" si="2"/>
        <v>0.25</v>
      </c>
      <c r="I58" s="452" t="str">
        <f t="shared" si="3"/>
        <v>Non</v>
      </c>
      <c r="J58" s="453">
        <v>0.0</v>
      </c>
      <c r="K58" s="434"/>
      <c r="L58" s="454">
        <f t="shared" si="4"/>
        <v>0</v>
      </c>
      <c r="M58" s="455">
        <f t="array" ref="M58">IFERROR(IF(J58="","",XLOOKUP(L58,Personnel!$B$4:$G$4,Personnel!$B$5:$G$5)),"")</f>
        <v>12.71</v>
      </c>
      <c r="N58" s="455">
        <f t="shared" si="5"/>
        <v>3.18</v>
      </c>
      <c r="O58" s="434"/>
      <c r="P58" s="456">
        <f t="shared" si="6"/>
        <v>0</v>
      </c>
      <c r="Q58" s="457">
        <f t="shared" si="11"/>
        <v>0</v>
      </c>
      <c r="R58" s="458"/>
      <c r="S58" s="459" t="str">
        <f t="array" ref="S58">IF(B58="","",XLOOKUP($B58,Product,'Product List'!D:D))</f>
        <v/>
      </c>
      <c r="T58" s="454" t="str">
        <f t="array" ref="T58">IF(B58="","",XLOOKUP($B58,Product,'Product List'!E:E))</f>
        <v/>
      </c>
      <c r="U58" s="454" t="str">
        <f t="array" ref="U58">IF(B58="","",XLOOKUP($B58,Product,'Product List'!F:F))</f>
        <v/>
      </c>
      <c r="V58" s="454" t="str">
        <f t="array" ref="V58">IF(B58="","",XLOOKUP($B58,Product,'Product List'!G:G))</f>
        <v/>
      </c>
      <c r="W58" s="434"/>
      <c r="X58" s="434" t="str">
        <f t="array" ref="X58">iferror(xlookup(B58,'Product List'!A:A,'Product List'!P:P),"")</f>
        <v/>
      </c>
      <c r="Y58" s="434">
        <f t="shared" si="8"/>
        <v>0</v>
      </c>
      <c r="Z58" s="434"/>
    </row>
    <row r="59" ht="14.25" hidden="1" customHeight="1">
      <c r="A59" s="483" t="s">
        <v>48</v>
      </c>
      <c r="B59" s="447" t="s">
        <v>1691</v>
      </c>
      <c r="C59" s="454"/>
      <c r="D59" s="449">
        <v>0.3333333333333333</v>
      </c>
      <c r="E59" s="461"/>
      <c r="F59" s="449">
        <v>0.3923611111111111</v>
      </c>
      <c r="G59" s="450">
        <f t="shared" si="1"/>
        <v>0.05902777778</v>
      </c>
      <c r="H59" s="451">
        <f t="shared" si="2"/>
        <v>1.416667</v>
      </c>
      <c r="I59" s="452" t="str">
        <f t="shared" si="3"/>
        <v>ARO</v>
      </c>
      <c r="J59" s="453">
        <v>62.0</v>
      </c>
      <c r="K59" s="434"/>
      <c r="L59" s="454">
        <f t="shared" si="4"/>
        <v>3</v>
      </c>
      <c r="M59" s="455">
        <f t="array" ref="M59">IFERROR(IF(J59="","",XLOOKUP(L59,Personnel!$B$4:$G$4,Personnel!$B$5:$G$5)),"")</f>
        <v>15</v>
      </c>
      <c r="N59" s="455">
        <f t="shared" si="5"/>
        <v>21.25</v>
      </c>
      <c r="O59" s="434"/>
      <c r="P59" s="456">
        <f t="shared" si="6"/>
        <v>44</v>
      </c>
      <c r="Q59" s="457">
        <f t="shared" si="11"/>
        <v>3.24</v>
      </c>
      <c r="R59" s="458"/>
      <c r="S59" s="459">
        <f t="array" ref="S59">IF(B59="","",XLOOKUP($B59,Product,'Product List'!D:D))</f>
        <v>34</v>
      </c>
      <c r="T59" s="454">
        <f t="array" ref="T59">IF(B59="","",XLOOKUP($B59,Product,'Product List'!E:E))</f>
        <v>35</v>
      </c>
      <c r="U59" s="454">
        <f t="array" ref="U59">IF(B59="","",XLOOKUP($B59,Product,'Product List'!F:F))</f>
        <v>38</v>
      </c>
      <c r="V59" s="454">
        <f t="array" ref="V59">IF(B59="","",XLOOKUP($B59,Product,'Product List'!G:G))</f>
        <v>41</v>
      </c>
      <c r="W59" s="434"/>
      <c r="X59" s="434">
        <f t="array" ref="X59">iferror(xlookup(B59,'Product List'!A:A,'Product List'!P:P),"")</f>
        <v>0</v>
      </c>
      <c r="Y59" s="434">
        <f t="shared" si="8"/>
        <v>0</v>
      </c>
      <c r="Z59" s="434"/>
    </row>
    <row r="60" ht="14.25" hidden="1" customHeight="1">
      <c r="A60" s="483" t="s">
        <v>48</v>
      </c>
      <c r="B60" s="447" t="s">
        <v>1701</v>
      </c>
      <c r="C60" s="454"/>
      <c r="D60" s="449">
        <v>0.3923611111111111</v>
      </c>
      <c r="E60" s="449">
        <v>0.003472222222222222</v>
      </c>
      <c r="F60" s="449">
        <v>0.4791666666666667</v>
      </c>
      <c r="G60" s="450">
        <f t="shared" si="1"/>
        <v>0.08333333333</v>
      </c>
      <c r="H60" s="451">
        <f t="shared" si="2"/>
        <v>2</v>
      </c>
      <c r="I60" s="452" t="str">
        <f t="shared" si="3"/>
        <v>ARO</v>
      </c>
      <c r="J60" s="453">
        <v>78.0</v>
      </c>
      <c r="K60" s="434"/>
      <c r="L60" s="454">
        <f t="shared" si="4"/>
        <v>2</v>
      </c>
      <c r="M60" s="455">
        <f t="array" ref="M60">IFERROR(IF(J60="","",XLOOKUP(L60,Personnel!$B$4:$G$4,Personnel!$B$5:$G$5)),"")</f>
        <v>14</v>
      </c>
      <c r="N60" s="455">
        <f t="shared" si="5"/>
        <v>28</v>
      </c>
      <c r="O60" s="434"/>
      <c r="P60" s="456">
        <f t="shared" si="6"/>
        <v>39</v>
      </c>
      <c r="Q60" s="457">
        <f>IFERROR(ROUNDDOWN(N60-SUM($A$1*H60),2),"")</f>
        <v>2.58</v>
      </c>
      <c r="R60" s="458"/>
      <c r="S60" s="459">
        <f t="array" ref="S60">IF(B60="","",XLOOKUP($B60,Product,'Product List'!D:D))</f>
        <v>34</v>
      </c>
      <c r="T60" s="454">
        <f t="array" ref="T60">IF(B60="","",XLOOKUP($B60,Product,'Product List'!E:E))</f>
        <v>35</v>
      </c>
      <c r="U60" s="454">
        <f t="array" ref="U60">IF(B60="","",XLOOKUP($B60,Product,'Product List'!F:F))</f>
        <v>38</v>
      </c>
      <c r="V60" s="454">
        <f t="array" ref="V60">IF(B60="","",XLOOKUP($B60,Product,'Product List'!G:G))</f>
        <v>41</v>
      </c>
      <c r="W60" s="434"/>
      <c r="X60" s="434">
        <f t="array" ref="X60">iferror(xlookup(B60,'Product List'!A:A,'Product List'!P:P),"")</f>
        <v>0</v>
      </c>
      <c r="Y60" s="434">
        <f t="shared" si="8"/>
        <v>0</v>
      </c>
      <c r="Z60" s="434"/>
    </row>
    <row r="61" ht="14.25" hidden="1" customHeight="1">
      <c r="A61" s="483" t="s">
        <v>48</v>
      </c>
      <c r="B61" s="447" t="s">
        <v>653</v>
      </c>
      <c r="C61" s="454"/>
      <c r="D61" s="462">
        <v>0.4791666666666667</v>
      </c>
      <c r="E61" s="449">
        <v>0.013888888888888888</v>
      </c>
      <c r="F61" s="449">
        <v>0.5416666666666666</v>
      </c>
      <c r="G61" s="450">
        <f t="shared" si="1"/>
        <v>0.04861111111</v>
      </c>
      <c r="H61" s="451">
        <f t="shared" si="2"/>
        <v>1.166667</v>
      </c>
      <c r="I61" s="452" t="str">
        <f t="shared" si="3"/>
        <v>BBS</v>
      </c>
      <c r="J61" s="453">
        <v>343.0</v>
      </c>
      <c r="K61" s="434"/>
      <c r="L61" s="454">
        <f t="shared" si="4"/>
        <v>3</v>
      </c>
      <c r="M61" s="455">
        <f t="array" ref="M61">IFERROR(IF(J61="","",XLOOKUP(L61,Personnel!$B$4:$G$4,Personnel!$B$5:$G$5)),"")</f>
        <v>15</v>
      </c>
      <c r="N61" s="455">
        <f t="shared" si="5"/>
        <v>17.5</v>
      </c>
      <c r="O61" s="434"/>
      <c r="P61" s="456">
        <f t="shared" si="6"/>
        <v>294</v>
      </c>
      <c r="Q61" s="457">
        <f t="shared" ref="Q61:Q65" si="12">IFERROR(ROUND(N61-SUM($A$1*H61),2),"")</f>
        <v>2.67</v>
      </c>
      <c r="R61" s="458"/>
      <c r="S61" s="459">
        <f t="array" ref="S61">IF(B61="","",XLOOKUP($B61,Product,'Product List'!D:D))</f>
        <v>236</v>
      </c>
      <c r="T61" s="454">
        <f t="array" ref="T61">IF(B61="","",XLOOKUP($B61,Product,'Product List'!E:E))</f>
        <v>242</v>
      </c>
      <c r="U61" s="454">
        <f t="array" ref="U61">IF(B61="","",XLOOKUP($B61,Product,'Product List'!F:F))</f>
        <v>260</v>
      </c>
      <c r="V61" s="454">
        <f t="array" ref="V61">IF(B61="","",XLOOKUP($B61,Product,'Product List'!G:G))</f>
        <v>279</v>
      </c>
      <c r="W61" s="434"/>
      <c r="X61" s="434">
        <f t="array" ref="X61">iferror(xlookup(B61,'Product List'!A:A,'Product List'!P:P),"")</f>
        <v>0</v>
      </c>
      <c r="Y61" s="434">
        <f t="shared" si="8"/>
        <v>0</v>
      </c>
      <c r="Z61" s="434"/>
    </row>
    <row r="62" ht="14.25" hidden="1" customHeight="1">
      <c r="A62" s="483" t="s">
        <v>48</v>
      </c>
      <c r="B62" s="447" t="s">
        <v>653</v>
      </c>
      <c r="C62" s="454"/>
      <c r="D62" s="449">
        <v>0.5416666666666666</v>
      </c>
      <c r="E62" s="449">
        <v>0.003472222222222222</v>
      </c>
      <c r="F62" s="449">
        <v>0.65625</v>
      </c>
      <c r="G62" s="450">
        <f t="shared" si="1"/>
        <v>0.1111111111</v>
      </c>
      <c r="H62" s="451">
        <f t="shared" si="2"/>
        <v>2.666667</v>
      </c>
      <c r="I62" s="452" t="str">
        <f t="shared" si="3"/>
        <v>BBS</v>
      </c>
      <c r="J62" s="463">
        <v>300.0</v>
      </c>
      <c r="K62" s="434"/>
      <c r="L62" s="454">
        <f t="shared" si="4"/>
        <v>0</v>
      </c>
      <c r="M62" s="455">
        <f t="array" ref="M62">IFERROR(IF(J62="","",XLOOKUP(L62,Personnel!$B$4:$G$4,Personnel!$B$5:$G$5)),"")</f>
        <v>12.71</v>
      </c>
      <c r="N62" s="455">
        <f t="shared" si="5"/>
        <v>33.89</v>
      </c>
      <c r="O62" s="434"/>
      <c r="P62" s="456">
        <f t="shared" si="6"/>
        <v>112</v>
      </c>
      <c r="Q62" s="457">
        <f t="shared" si="12"/>
        <v>0</v>
      </c>
      <c r="R62" s="458"/>
      <c r="S62" s="459">
        <f t="array" ref="S62">IF(B62="","",XLOOKUP($B62,Product,'Product List'!D:D))</f>
        <v>236</v>
      </c>
      <c r="T62" s="454">
        <f t="array" ref="T62">IF(B62="","",XLOOKUP($B62,Product,'Product List'!E:E))</f>
        <v>242</v>
      </c>
      <c r="U62" s="454">
        <f t="array" ref="U62">IF(B62="","",XLOOKUP($B62,Product,'Product List'!F:F))</f>
        <v>260</v>
      </c>
      <c r="V62" s="454">
        <f t="array" ref="V62">IF(B62="","",XLOOKUP($B62,Product,'Product List'!G:G))</f>
        <v>279</v>
      </c>
      <c r="W62" s="434"/>
      <c r="X62" s="434">
        <f t="array" ref="X62">iferror(xlookup(B62,'Product List'!A:A,'Product List'!P:P),"")</f>
        <v>0</v>
      </c>
      <c r="Y62" s="434">
        <f t="shared" si="8"/>
        <v>0</v>
      </c>
      <c r="Z62" s="434"/>
    </row>
    <row r="63" ht="14.25" hidden="1" customHeight="1">
      <c r="A63" s="483" t="s">
        <v>48</v>
      </c>
      <c r="B63" s="447" t="s">
        <v>1547</v>
      </c>
      <c r="C63" s="454"/>
      <c r="D63" s="449">
        <v>0.65625</v>
      </c>
      <c r="E63" s="461"/>
      <c r="F63" s="462">
        <v>0.6666666666666666</v>
      </c>
      <c r="G63" s="450">
        <f t="shared" si="1"/>
        <v>0.01041666667</v>
      </c>
      <c r="H63" s="451">
        <f t="shared" si="2"/>
        <v>0.25</v>
      </c>
      <c r="I63" s="452" t="str">
        <f t="shared" si="3"/>
        <v>Non</v>
      </c>
      <c r="J63" s="463">
        <v>0.0</v>
      </c>
      <c r="K63" s="434"/>
      <c r="L63" s="454">
        <f t="shared" si="4"/>
        <v>0</v>
      </c>
      <c r="M63" s="455">
        <f t="array" ref="M63">IFERROR(IF(J63="","",XLOOKUP(L63,Personnel!$B$4:$G$4,Personnel!$B$5:$G$5)),"")</f>
        <v>12.71</v>
      </c>
      <c r="N63" s="455">
        <f t="shared" si="5"/>
        <v>3.18</v>
      </c>
      <c r="O63" s="434"/>
      <c r="P63" s="456">
        <f t="shared" si="6"/>
        <v>0</v>
      </c>
      <c r="Q63" s="457">
        <f t="shared" si="12"/>
        <v>0</v>
      </c>
      <c r="R63" s="458"/>
      <c r="S63" s="459" t="str">
        <f t="array" ref="S63">IF(B63="","",XLOOKUP($B63,Product,'Product List'!D:D))</f>
        <v/>
      </c>
      <c r="T63" s="454" t="str">
        <f t="array" ref="T63">IF(B63="","",XLOOKUP($B63,Product,'Product List'!E:E))</f>
        <v/>
      </c>
      <c r="U63" s="454" t="str">
        <f t="array" ref="U63">IF(B63="","",XLOOKUP($B63,Product,'Product List'!F:F))</f>
        <v/>
      </c>
      <c r="V63" s="454" t="str">
        <f t="array" ref="V63">IF(B63="","",XLOOKUP($B63,Product,'Product List'!G:G))</f>
        <v/>
      </c>
      <c r="W63" s="434"/>
      <c r="X63" s="434" t="str">
        <f t="array" ref="X63">iferror(xlookup(B63,'Product List'!A:A,'Product List'!P:P),"")</f>
        <v/>
      </c>
      <c r="Y63" s="434">
        <f t="shared" si="8"/>
        <v>0</v>
      </c>
      <c r="Z63" s="434"/>
    </row>
    <row r="64" ht="14.25" hidden="1" customHeight="1">
      <c r="A64" s="483" t="s">
        <v>64</v>
      </c>
      <c r="B64" s="447" t="s">
        <v>1739</v>
      </c>
      <c r="C64" s="454"/>
      <c r="D64" s="449">
        <v>0.4166666666666667</v>
      </c>
      <c r="E64" s="461"/>
      <c r="F64" s="449">
        <v>0.5</v>
      </c>
      <c r="G64" s="450">
        <f t="shared" si="1"/>
        <v>0.08333333333</v>
      </c>
      <c r="H64" s="451">
        <f t="shared" si="2"/>
        <v>2</v>
      </c>
      <c r="I64" s="452" t="str">
        <f t="shared" si="3"/>
        <v>REB</v>
      </c>
      <c r="J64" s="453">
        <v>300.0</v>
      </c>
      <c r="K64" s="434"/>
      <c r="L64" s="454">
        <f t="shared" si="4"/>
        <v>1</v>
      </c>
      <c r="M64" s="455">
        <f t="array" ref="M64">IFERROR(IF(J64="","",XLOOKUP(L64,Personnel!$B$4:$G$4,Personnel!$B$5:$G$5)),"")</f>
        <v>13</v>
      </c>
      <c r="N64" s="455">
        <f t="shared" si="5"/>
        <v>26</v>
      </c>
      <c r="O64" s="434"/>
      <c r="P64" s="456">
        <f t="shared" si="6"/>
        <v>150</v>
      </c>
      <c r="Q64" s="457">
        <f t="shared" si="12"/>
        <v>0.58</v>
      </c>
      <c r="R64" s="458"/>
      <c r="S64" s="459">
        <f t="array" ref="S64">IF(B64="","",XLOOKUP($B64,Product,'Product List'!D:D))</f>
        <v>144</v>
      </c>
      <c r="T64" s="454">
        <f t="array" ref="T64">IF(B64="","",XLOOKUP($B64,Product,'Product List'!E:E))</f>
        <v>148</v>
      </c>
      <c r="U64" s="454">
        <f t="array" ref="U64">IF(B64="","",XLOOKUP($B64,Product,'Product List'!F:F))</f>
        <v>160</v>
      </c>
      <c r="V64" s="454">
        <f t="array" ref="V64">IF(B64="","",XLOOKUP($B64,Product,'Product List'!G:G))</f>
        <v>172</v>
      </c>
      <c r="W64" s="434"/>
      <c r="X64" s="434">
        <f t="array" ref="X64">iferror(xlookup(B64,'Product List'!A:A,'Product List'!P:P),"")</f>
        <v>0</v>
      </c>
      <c r="Y64" s="434">
        <f t="shared" si="8"/>
        <v>0</v>
      </c>
      <c r="Z64" s="434"/>
    </row>
    <row r="65" ht="14.25" hidden="1" customHeight="1">
      <c r="A65" s="483" t="s">
        <v>64</v>
      </c>
      <c r="B65" s="447" t="s">
        <v>1742</v>
      </c>
      <c r="C65" s="454"/>
      <c r="D65" s="462">
        <v>0.5</v>
      </c>
      <c r="E65" s="461"/>
      <c r="F65" s="449">
        <v>0.5833333333333334</v>
      </c>
      <c r="G65" s="450">
        <f t="shared" si="1"/>
        <v>0.08333333333</v>
      </c>
      <c r="H65" s="484">
        <f t="shared" si="2"/>
        <v>2</v>
      </c>
      <c r="I65" s="452" t="str">
        <f t="shared" si="3"/>
        <v>REB</v>
      </c>
      <c r="J65" s="453">
        <v>300.0</v>
      </c>
      <c r="K65" s="434"/>
      <c r="L65" s="454">
        <f t="shared" si="4"/>
        <v>1</v>
      </c>
      <c r="M65" s="455">
        <f t="array" ref="M65">IFERROR(IF(J65="","",XLOOKUP(L65,Personnel!$B$4:$G$4,Personnel!$B$5:$G$5)),"")</f>
        <v>13</v>
      </c>
      <c r="N65" s="455">
        <f t="shared" si="5"/>
        <v>26</v>
      </c>
      <c r="O65" s="434"/>
      <c r="P65" s="456">
        <f t="shared" si="6"/>
        <v>150</v>
      </c>
      <c r="Q65" s="457">
        <f t="shared" si="12"/>
        <v>0.58</v>
      </c>
      <c r="R65" s="458"/>
      <c r="S65" s="459">
        <f t="array" ref="S65">IF(B65="","",XLOOKUP($B65,Product,'Product List'!D:D))</f>
        <v>144</v>
      </c>
      <c r="T65" s="454">
        <f t="array" ref="T65">IF(B65="","",XLOOKUP($B65,Product,'Product List'!E:E))</f>
        <v>148</v>
      </c>
      <c r="U65" s="454">
        <f t="array" ref="U65">IF(B65="","",XLOOKUP($B65,Product,'Product List'!F:F))</f>
        <v>160</v>
      </c>
      <c r="V65" s="454">
        <f t="array" ref="V65">IF(B65="","",XLOOKUP($B65,Product,'Product List'!G:G))</f>
        <v>172</v>
      </c>
      <c r="W65" s="434"/>
      <c r="X65" s="434">
        <f t="array" ref="X65">iferror(xlookup(B65,'Product List'!A:A,'Product List'!P:P),"")</f>
        <v>0</v>
      </c>
      <c r="Y65" s="434">
        <f t="shared" si="8"/>
        <v>0</v>
      </c>
      <c r="Z65" s="434"/>
    </row>
    <row r="66" ht="14.25" customHeight="1">
      <c r="A66" s="483" t="s">
        <v>70</v>
      </c>
      <c r="B66" s="447" t="s">
        <v>1604</v>
      </c>
      <c r="C66" s="454"/>
      <c r="D66" s="449">
        <v>0.3333333333333333</v>
      </c>
      <c r="E66" s="449">
        <v>0.020833333333333332</v>
      </c>
      <c r="F66" s="449">
        <v>0.6006944444444444</v>
      </c>
      <c r="G66" s="450">
        <f t="shared" si="1"/>
        <v>0.2465277778</v>
      </c>
      <c r="H66" s="484">
        <f t="shared" si="2"/>
        <v>5.916667</v>
      </c>
      <c r="I66" s="452" t="str">
        <f t="shared" si="3"/>
        <v>STE</v>
      </c>
      <c r="J66" s="453">
        <v>1492.0</v>
      </c>
      <c r="K66" s="434"/>
      <c r="L66" s="454">
        <f t="shared" si="4"/>
        <v>3</v>
      </c>
      <c r="M66" s="455">
        <f t="array" ref="M66">IFERROR(IF(J66="","",XLOOKUP(L66,Personnel!$B$4:$G$4,Personnel!$B$5:$G$5)),"")</f>
        <v>15</v>
      </c>
      <c r="N66" s="455">
        <f t="shared" si="5"/>
        <v>88.75</v>
      </c>
      <c r="O66" s="434"/>
      <c r="P66" s="456">
        <f t="shared" si="6"/>
        <v>252</v>
      </c>
      <c r="Q66" s="457">
        <f>IFERROR(ROUNDDOWN(N66-SUM($A$1*H66),2),"")</f>
        <v>13.54</v>
      </c>
      <c r="R66" s="458"/>
      <c r="S66" s="459">
        <f t="array" ref="S66">IF(B66="","",XLOOKUP($B66,Product,'Product List'!D:D))</f>
        <v>200</v>
      </c>
      <c r="T66" s="454">
        <f t="array" ref="T66">IF(B66="","",XLOOKUP($B66,Product,'Product List'!E:E))</f>
        <v>205</v>
      </c>
      <c r="U66" s="454">
        <f t="array" ref="U66">IF(B66="","",XLOOKUP($B66,Product,'Product List'!F:F))</f>
        <v>221</v>
      </c>
      <c r="V66" s="454">
        <f t="array" ref="V66">IF(B66="","",XLOOKUP($B66,Product,'Product List'!G:G))</f>
        <v>237</v>
      </c>
      <c r="W66" s="434"/>
      <c r="X66" s="434">
        <f t="array" ref="X66">iferror(xlookup(B66,'Product List'!A:A,'Product List'!P:P),"")</f>
        <v>0</v>
      </c>
      <c r="Y66" s="434">
        <f t="shared" si="8"/>
        <v>0</v>
      </c>
      <c r="Z66" s="434"/>
    </row>
    <row r="67" ht="14.25" hidden="1" customHeight="1">
      <c r="A67" s="483" t="s">
        <v>71</v>
      </c>
      <c r="B67" s="447" t="s">
        <v>1746</v>
      </c>
      <c r="C67" s="454"/>
      <c r="D67" s="449">
        <v>0.3333333333333333</v>
      </c>
      <c r="E67" s="461"/>
      <c r="F67" s="462">
        <v>0.375</v>
      </c>
      <c r="G67" s="450">
        <f t="shared" si="1"/>
        <v>0.04166666667</v>
      </c>
      <c r="H67" s="484">
        <f t="shared" si="2"/>
        <v>1</v>
      </c>
      <c r="I67" s="452" t="str">
        <f t="shared" si="3"/>
        <v>BO-</v>
      </c>
      <c r="J67" s="453">
        <v>98.0</v>
      </c>
      <c r="K67" s="434"/>
      <c r="L67" s="454">
        <f t="shared" si="4"/>
        <v>3</v>
      </c>
      <c r="M67" s="455">
        <f t="array" ref="M67">IFERROR(IF(J67="","",XLOOKUP(L67,Personnel!$B$4:$G$4,Personnel!$B$5:$G$5)),"")</f>
        <v>15</v>
      </c>
      <c r="N67" s="455">
        <f t="shared" si="5"/>
        <v>15</v>
      </c>
      <c r="O67" s="434"/>
      <c r="P67" s="456">
        <f t="shared" si="6"/>
        <v>98</v>
      </c>
      <c r="Q67" s="457">
        <f t="shared" ref="Q67:Q97" si="13">IFERROR(ROUND(N67-SUM($A$1*H67),2),"")</f>
        <v>2.29</v>
      </c>
      <c r="R67" s="458"/>
      <c r="S67" s="459">
        <f t="array" ref="S67">IF(B67="","",XLOOKUP($B67,Product,'Product List'!D:D))</f>
        <v>81</v>
      </c>
      <c r="T67" s="454">
        <f t="array" ref="T67">IF(B67="","",XLOOKUP($B67,Product,'Product List'!E:E))</f>
        <v>83</v>
      </c>
      <c r="U67" s="454">
        <f t="array" ref="U67">IF(B67="","",XLOOKUP($B67,Product,'Product List'!F:F))</f>
        <v>90</v>
      </c>
      <c r="V67" s="454">
        <f t="array" ref="V67">IF(B67="","",XLOOKUP($B67,Product,'Product List'!G:G))</f>
        <v>96</v>
      </c>
      <c r="W67" s="434"/>
      <c r="X67" s="434">
        <f t="array" ref="X67">iferror(xlookup(B67,'Product List'!A:A,'Product List'!P:P),"")</f>
        <v>0</v>
      </c>
      <c r="Y67" s="434">
        <f t="shared" si="8"/>
        <v>0</v>
      </c>
      <c r="Z67" s="434"/>
    </row>
    <row r="68" ht="14.25" hidden="1" customHeight="1">
      <c r="A68" s="483" t="s">
        <v>71</v>
      </c>
      <c r="B68" s="447" t="s">
        <v>1751</v>
      </c>
      <c r="C68" s="454"/>
      <c r="D68" s="449">
        <v>0.375</v>
      </c>
      <c r="E68" s="461"/>
      <c r="F68" s="449">
        <v>0.40625</v>
      </c>
      <c r="G68" s="450">
        <f t="shared" si="1"/>
        <v>0.03125</v>
      </c>
      <c r="H68" s="484">
        <f t="shared" si="2"/>
        <v>0.75</v>
      </c>
      <c r="I68" s="452" t="str">
        <f t="shared" si="3"/>
        <v>BO-</v>
      </c>
      <c r="J68" s="453">
        <v>70.0</v>
      </c>
      <c r="K68" s="434"/>
      <c r="L68" s="454">
        <f t="shared" si="4"/>
        <v>2</v>
      </c>
      <c r="M68" s="455">
        <f t="array" ref="M68">IFERROR(IF(J68="","",XLOOKUP(L68,Personnel!$B$4:$G$4,Personnel!$B$5:$G$5)),"")</f>
        <v>14</v>
      </c>
      <c r="N68" s="455">
        <f t="shared" si="5"/>
        <v>10.5</v>
      </c>
      <c r="O68" s="434"/>
      <c r="P68" s="456">
        <f t="shared" si="6"/>
        <v>93</v>
      </c>
      <c r="Q68" s="457">
        <f t="shared" si="13"/>
        <v>0.97</v>
      </c>
      <c r="R68" s="458"/>
      <c r="S68" s="459">
        <f t="array" ref="S68">IF(B68="","",XLOOKUP($B68,Product,'Product List'!D:D))</f>
        <v>81</v>
      </c>
      <c r="T68" s="454">
        <f t="array" ref="T68">IF(B68="","",XLOOKUP($B68,Product,'Product List'!E:E))</f>
        <v>83</v>
      </c>
      <c r="U68" s="454">
        <f t="array" ref="U68">IF(B68="","",XLOOKUP($B68,Product,'Product List'!F:F))</f>
        <v>90</v>
      </c>
      <c r="V68" s="454">
        <f t="array" ref="V68">IF(B68="","",XLOOKUP($B68,Product,'Product List'!G:G))</f>
        <v>96</v>
      </c>
      <c r="W68" s="434"/>
      <c r="X68" s="434">
        <f t="array" ref="X68">iferror(xlookup(B68,'Product List'!A:A,'Product List'!P:P),"")</f>
        <v>0</v>
      </c>
      <c r="Y68" s="434">
        <f t="shared" si="8"/>
        <v>0</v>
      </c>
      <c r="Z68" s="434"/>
    </row>
    <row r="69" ht="14.25" hidden="1" customHeight="1">
      <c r="A69" s="483" t="s">
        <v>71</v>
      </c>
      <c r="B69" s="447" t="s">
        <v>1732</v>
      </c>
      <c r="C69" s="454"/>
      <c r="D69" s="449">
        <v>0.40625</v>
      </c>
      <c r="E69" s="461"/>
      <c r="F69" s="449">
        <v>0.46875</v>
      </c>
      <c r="G69" s="450">
        <f t="shared" si="1"/>
        <v>0.0625</v>
      </c>
      <c r="H69" s="484">
        <f t="shared" si="2"/>
        <v>1.5</v>
      </c>
      <c r="I69" s="452" t="str">
        <f t="shared" si="3"/>
        <v>BO-</v>
      </c>
      <c r="J69" s="453">
        <v>140.0</v>
      </c>
      <c r="K69" s="434"/>
      <c r="L69" s="454">
        <f t="shared" si="4"/>
        <v>2</v>
      </c>
      <c r="M69" s="455">
        <f t="array" ref="M69">IFERROR(IF(J69="","",XLOOKUP(L69,Personnel!$B$4:$G$4,Personnel!$B$5:$G$5)),"")</f>
        <v>14</v>
      </c>
      <c r="N69" s="455">
        <f t="shared" si="5"/>
        <v>21</v>
      </c>
      <c r="O69" s="434"/>
      <c r="P69" s="456">
        <f t="shared" si="6"/>
        <v>93</v>
      </c>
      <c r="Q69" s="457">
        <f t="shared" si="13"/>
        <v>1.94</v>
      </c>
      <c r="R69" s="458"/>
      <c r="S69" s="459">
        <f t="array" ref="S69">IF(B69="","",XLOOKUP($B69,Product,'Product List'!D:D))</f>
        <v>81</v>
      </c>
      <c r="T69" s="454">
        <f t="array" ref="T69">IF(B69="","",XLOOKUP($B69,Product,'Product List'!E:E))</f>
        <v>83</v>
      </c>
      <c r="U69" s="454">
        <f t="array" ref="U69">IF(B69="","",XLOOKUP($B69,Product,'Product List'!F:F))</f>
        <v>90</v>
      </c>
      <c r="V69" s="454">
        <f t="array" ref="V69">IF(B69="","",XLOOKUP($B69,Product,'Product List'!G:G))</f>
        <v>96</v>
      </c>
      <c r="W69" s="434"/>
      <c r="X69" s="434">
        <f t="array" ref="X69">iferror(xlookup(B69,'Product List'!A:A,'Product List'!P:P),"")</f>
        <v>0</v>
      </c>
      <c r="Y69" s="434">
        <f t="shared" si="8"/>
        <v>0</v>
      </c>
      <c r="Z69" s="434"/>
    </row>
    <row r="70" ht="14.25" hidden="1" customHeight="1">
      <c r="A70" s="483" t="s">
        <v>71</v>
      </c>
      <c r="B70" s="447" t="s">
        <v>1757</v>
      </c>
      <c r="C70" s="454"/>
      <c r="D70" s="449">
        <v>0.46875</v>
      </c>
      <c r="E70" s="449">
        <v>0.020833333333333332</v>
      </c>
      <c r="F70" s="449">
        <v>0.5972222222222222</v>
      </c>
      <c r="G70" s="450">
        <f t="shared" si="1"/>
        <v>0.1076388889</v>
      </c>
      <c r="H70" s="451">
        <f t="shared" si="2"/>
        <v>2.583333</v>
      </c>
      <c r="I70" s="452" t="str">
        <f t="shared" si="3"/>
        <v>BOU</v>
      </c>
      <c r="J70" s="453">
        <v>30.0</v>
      </c>
      <c r="K70" s="434"/>
      <c r="L70" s="454">
        <f t="shared" si="4"/>
        <v>3</v>
      </c>
      <c r="M70" s="455">
        <f t="array" ref="M70">IFERROR(IF(J70="","",XLOOKUP(L70,Personnel!$B$4:$G$4,Personnel!$B$5:$G$5)),"")</f>
        <v>15</v>
      </c>
      <c r="N70" s="455">
        <f t="shared" si="5"/>
        <v>38.75</v>
      </c>
      <c r="O70" s="434"/>
      <c r="P70" s="456">
        <f t="shared" si="6"/>
        <v>12</v>
      </c>
      <c r="Q70" s="457">
        <f t="shared" si="13"/>
        <v>5.92</v>
      </c>
      <c r="R70" s="458"/>
      <c r="S70" s="459">
        <f t="array" ref="S70">IF(B70="","",XLOOKUP($B70,Product,'Product List'!D:D))</f>
        <v>7</v>
      </c>
      <c r="T70" s="454">
        <f t="array" ref="T70">IF(B70="","",XLOOKUP($B70,Product,'Product List'!E:E))</f>
        <v>8</v>
      </c>
      <c r="U70" s="454">
        <f t="array" ref="U70">IF(B70="","",XLOOKUP($B70,Product,'Product List'!F:F))</f>
        <v>9</v>
      </c>
      <c r="V70" s="454">
        <f t="array" ref="V70">IF(B70="","",XLOOKUP($B70,Product,'Product List'!G:G))</f>
        <v>10</v>
      </c>
      <c r="W70" s="434"/>
      <c r="X70" s="434">
        <f t="array" ref="X70">iferror(xlookup(B70,'Product List'!A:A,'Product List'!P:P),"")</f>
        <v>0</v>
      </c>
      <c r="Y70" s="434">
        <f t="shared" si="8"/>
        <v>0</v>
      </c>
      <c r="Z70" s="434"/>
    </row>
    <row r="71" ht="14.25" hidden="1" customHeight="1">
      <c r="A71" s="483" t="s">
        <v>71</v>
      </c>
      <c r="B71" s="447" t="s">
        <v>721</v>
      </c>
      <c r="C71" s="454"/>
      <c r="D71" s="449">
        <v>0.5972222222222222</v>
      </c>
      <c r="E71" s="461"/>
      <c r="F71" s="462">
        <v>0.6388888888888888</v>
      </c>
      <c r="G71" s="450">
        <f t="shared" si="1"/>
        <v>0.04166666667</v>
      </c>
      <c r="H71" s="451">
        <f t="shared" si="2"/>
        <v>1</v>
      </c>
      <c r="I71" s="452" t="str">
        <f t="shared" si="3"/>
        <v>AAD</v>
      </c>
      <c r="J71" s="463">
        <v>8.0</v>
      </c>
      <c r="K71" s="434"/>
      <c r="L71" s="454" t="str">
        <f t="shared" si="4"/>
        <v>D</v>
      </c>
      <c r="M71" s="455">
        <f t="array" ref="M71">IFERROR(IF(J71="","",XLOOKUP(L71,Personnel!$B$4:$G$4,Personnel!$B$5:$G$5)),"")</f>
        <v>13.3</v>
      </c>
      <c r="N71" s="455">
        <f t="shared" si="5"/>
        <v>13.3</v>
      </c>
      <c r="O71" s="434"/>
      <c r="P71" s="456">
        <f t="shared" si="6"/>
        <v>8</v>
      </c>
      <c r="Q71" s="457">
        <f t="shared" si="13"/>
        <v>0.59</v>
      </c>
      <c r="R71" s="458"/>
      <c r="S71" s="459" t="str">
        <f t="array" ref="S71">IF(B71="","",XLOOKUP($B71,Product,'Product List'!D:D))</f>
        <v/>
      </c>
      <c r="T71" s="454" t="str">
        <f t="array" ref="T71">IF(B71="","",XLOOKUP($B71,Product,'Product List'!E:E))</f>
        <v/>
      </c>
      <c r="U71" s="454" t="str">
        <f t="array" ref="U71">IF(B71="","",XLOOKUP($B71,Product,'Product List'!F:F))</f>
        <v/>
      </c>
      <c r="V71" s="454" t="str">
        <f t="array" ref="V71">IF(B71="","",XLOOKUP($B71,Product,'Product List'!G:G))</f>
        <v/>
      </c>
      <c r="W71" s="434"/>
      <c r="X71" s="434">
        <f t="array" ref="X71">iferror(xlookup(B71,'Product List'!A:A,'Product List'!P:P),"")</f>
        <v>0</v>
      </c>
      <c r="Y71" s="434">
        <f t="shared" si="8"/>
        <v>0</v>
      </c>
      <c r="Z71" s="434"/>
    </row>
    <row r="72" ht="14.25" hidden="1" customHeight="1">
      <c r="A72" s="483" t="s">
        <v>71</v>
      </c>
      <c r="B72" s="447" t="s">
        <v>1761</v>
      </c>
      <c r="C72" s="454"/>
      <c r="D72" s="462">
        <v>0.6388888888888888</v>
      </c>
      <c r="E72" s="461"/>
      <c r="F72" s="449">
        <v>0.6458333333333334</v>
      </c>
      <c r="G72" s="450">
        <f t="shared" si="1"/>
        <v>0.006944444444</v>
      </c>
      <c r="H72" s="451">
        <f t="shared" si="2"/>
        <v>0.166667</v>
      </c>
      <c r="I72" s="452" t="str">
        <f t="shared" si="3"/>
        <v>ORG</v>
      </c>
      <c r="J72" s="453">
        <v>1.0</v>
      </c>
      <c r="K72" s="434"/>
      <c r="L72" s="454">
        <f t="shared" si="4"/>
        <v>0</v>
      </c>
      <c r="M72" s="455">
        <f t="array" ref="M72">IFERROR(IF(J72="","",XLOOKUP(L72,Personnel!$B$4:$G$4,Personnel!$B$5:$G$5)),"")</f>
        <v>12.71</v>
      </c>
      <c r="N72" s="455">
        <f t="shared" si="5"/>
        <v>2.12</v>
      </c>
      <c r="O72" s="434"/>
      <c r="P72" s="456">
        <f t="shared" si="6"/>
        <v>6</v>
      </c>
      <c r="Q72" s="457">
        <f t="shared" si="13"/>
        <v>0</v>
      </c>
      <c r="R72" s="458"/>
      <c r="S72" s="459">
        <f t="array" ref="S72">IF(B72="","",XLOOKUP($B72,Product,'Product List'!D:D))</f>
        <v>7</v>
      </c>
      <c r="T72" s="454">
        <f t="array" ref="T72">IF(B72="","",XLOOKUP($B72,Product,'Product List'!E:E))</f>
        <v>8</v>
      </c>
      <c r="U72" s="454">
        <f t="array" ref="U72">IF(B72="","",XLOOKUP($B72,Product,'Product List'!F:F))</f>
        <v>9</v>
      </c>
      <c r="V72" s="454">
        <f t="array" ref="V72">IF(B72="","",XLOOKUP($B72,Product,'Product List'!G:G))</f>
        <v>10</v>
      </c>
      <c r="W72" s="434"/>
      <c r="X72" s="434">
        <f t="array" ref="X72">iferror(xlookup(B72,'Product List'!A:A,'Product List'!P:P),"")</f>
        <v>0</v>
      </c>
      <c r="Y72" s="434">
        <f t="shared" si="8"/>
        <v>0</v>
      </c>
      <c r="Z72" s="434"/>
    </row>
    <row r="73" ht="14.25" hidden="1" customHeight="1">
      <c r="A73" s="483" t="s">
        <v>71</v>
      </c>
      <c r="B73" s="447" t="s">
        <v>733</v>
      </c>
      <c r="C73" s="454"/>
      <c r="D73" s="462">
        <v>0.6458333333333334</v>
      </c>
      <c r="E73" s="461"/>
      <c r="F73" s="449">
        <v>0.6666666666666666</v>
      </c>
      <c r="G73" s="450">
        <f t="shared" si="1"/>
        <v>0.02083333333</v>
      </c>
      <c r="H73" s="451">
        <f t="shared" si="2"/>
        <v>0.5</v>
      </c>
      <c r="I73" s="452" t="str">
        <f t="shared" si="3"/>
        <v>AAD</v>
      </c>
      <c r="J73" s="463">
        <v>4.0</v>
      </c>
      <c r="K73" s="434"/>
      <c r="L73" s="454" t="str">
        <f t="shared" si="4"/>
        <v>D</v>
      </c>
      <c r="M73" s="455">
        <f t="array" ref="M73">IFERROR(IF(J73="","",XLOOKUP(L73,Personnel!$B$4:$G$4,Personnel!$B$5:$G$5)),"")</f>
        <v>13.3</v>
      </c>
      <c r="N73" s="455">
        <f t="shared" si="5"/>
        <v>6.65</v>
      </c>
      <c r="O73" s="434"/>
      <c r="P73" s="456">
        <f t="shared" si="6"/>
        <v>8</v>
      </c>
      <c r="Q73" s="457">
        <f t="shared" si="13"/>
        <v>0.3</v>
      </c>
      <c r="R73" s="458"/>
      <c r="S73" s="459" t="str">
        <f t="array" ref="S73">IF(B73="","",XLOOKUP($B73,Product,'Product List'!D:D))</f>
        <v/>
      </c>
      <c r="T73" s="454" t="str">
        <f t="array" ref="T73">IF(B73="","",XLOOKUP($B73,Product,'Product List'!E:E))</f>
        <v/>
      </c>
      <c r="U73" s="454" t="str">
        <f t="array" ref="U73">IF(B73="","",XLOOKUP($B73,Product,'Product List'!F:F))</f>
        <v/>
      </c>
      <c r="V73" s="454" t="str">
        <f t="array" ref="V73">IF(B73="","",XLOOKUP($B73,Product,'Product List'!G:G))</f>
        <v/>
      </c>
      <c r="W73" s="434"/>
      <c r="X73" s="434">
        <f t="array" ref="X73">iferror(xlookup(B73,'Product List'!A:A,'Product List'!P:P),"")</f>
        <v>0</v>
      </c>
      <c r="Y73" s="434">
        <f t="shared" si="8"/>
        <v>0</v>
      </c>
      <c r="Z73" s="434"/>
    </row>
    <row r="74" ht="14.25" hidden="1" customHeight="1">
      <c r="A74" s="483" t="s">
        <v>74</v>
      </c>
      <c r="B74" s="447" t="s">
        <v>1768</v>
      </c>
      <c r="C74" s="454"/>
      <c r="D74" s="462">
        <v>0.3333333333333333</v>
      </c>
      <c r="E74" s="461"/>
      <c r="F74" s="449">
        <v>0.38055555555555554</v>
      </c>
      <c r="G74" s="450">
        <f t="shared" si="1"/>
        <v>0.04722222222</v>
      </c>
      <c r="H74" s="451">
        <f t="shared" si="2"/>
        <v>1.133333</v>
      </c>
      <c r="I74" s="452" t="str">
        <f t="shared" si="3"/>
        <v>WCS</v>
      </c>
      <c r="J74" s="453">
        <v>45.0</v>
      </c>
      <c r="K74" s="434"/>
      <c r="L74" s="454">
        <f t="shared" si="4"/>
        <v>3</v>
      </c>
      <c r="M74" s="455">
        <f t="array" ref="M74">IFERROR(IF(J74="","",XLOOKUP(L74,Personnel!$B$4:$G$4,Personnel!$B$5:$G$5)),"")</f>
        <v>15</v>
      </c>
      <c r="N74" s="455">
        <f t="shared" si="5"/>
        <v>17</v>
      </c>
      <c r="O74" s="434"/>
      <c r="P74" s="456">
        <f t="shared" si="6"/>
        <v>40</v>
      </c>
      <c r="Q74" s="457">
        <f t="shared" si="13"/>
        <v>2.6</v>
      </c>
      <c r="R74" s="458"/>
      <c r="S74" s="459">
        <f t="array" ref="S74">IF(B74="","",XLOOKUP($B74,Product,'Product List'!D:D))</f>
        <v>32</v>
      </c>
      <c r="T74" s="454">
        <f t="array" ref="T74">IF(B74="","",XLOOKUP($B74,Product,'Product List'!E:E))</f>
        <v>33</v>
      </c>
      <c r="U74" s="454">
        <f t="array" ref="U74">IF(B74="","",XLOOKUP($B74,Product,'Product List'!F:F))</f>
        <v>36</v>
      </c>
      <c r="V74" s="454">
        <f t="array" ref="V74">IF(B74="","",XLOOKUP($B74,Product,'Product List'!G:G))</f>
        <v>38</v>
      </c>
      <c r="W74" s="434"/>
      <c r="X74" s="434">
        <f t="array" ref="X74">iferror(xlookup(B74,'Product List'!A:A,'Product List'!P:P),"")</f>
        <v>0</v>
      </c>
      <c r="Y74" s="434">
        <f t="shared" si="8"/>
        <v>0</v>
      </c>
      <c r="Z74" s="434"/>
    </row>
    <row r="75" ht="14.25" hidden="1" customHeight="1">
      <c r="A75" s="483" t="s">
        <v>74</v>
      </c>
      <c r="B75" s="447" t="s">
        <v>1770</v>
      </c>
      <c r="C75" s="454"/>
      <c r="D75" s="449">
        <v>0.3840277777777778</v>
      </c>
      <c r="E75" s="461"/>
      <c r="F75" s="449">
        <v>0.4305555555555556</v>
      </c>
      <c r="G75" s="450">
        <f t="shared" si="1"/>
        <v>0.04652777778</v>
      </c>
      <c r="H75" s="451">
        <f t="shared" si="2"/>
        <v>1.116667</v>
      </c>
      <c r="I75" s="452" t="str">
        <f t="shared" si="3"/>
        <v>WCS</v>
      </c>
      <c r="J75" s="453">
        <v>46.0</v>
      </c>
      <c r="K75" s="434"/>
      <c r="L75" s="454">
        <f t="shared" si="4"/>
        <v>3</v>
      </c>
      <c r="M75" s="455">
        <f t="array" ref="M75">IFERROR(IF(J75="","",XLOOKUP(L75,Personnel!$B$4:$G$4,Personnel!$B$5:$G$5)),"")</f>
        <v>15</v>
      </c>
      <c r="N75" s="455">
        <f t="shared" si="5"/>
        <v>16.75</v>
      </c>
      <c r="O75" s="434"/>
      <c r="P75" s="456">
        <f t="shared" si="6"/>
        <v>41</v>
      </c>
      <c r="Q75" s="457">
        <f t="shared" si="13"/>
        <v>2.56</v>
      </c>
      <c r="R75" s="458"/>
      <c r="S75" s="459">
        <f t="array" ref="S75">IF(B75="","",XLOOKUP($B75,Product,'Product List'!D:D))</f>
        <v>32</v>
      </c>
      <c r="T75" s="454">
        <f t="array" ref="T75">IF(B75="","",XLOOKUP($B75,Product,'Product List'!E:E))</f>
        <v>33</v>
      </c>
      <c r="U75" s="454">
        <f t="array" ref="U75">IF(B75="","",XLOOKUP($B75,Product,'Product List'!F:F))</f>
        <v>36</v>
      </c>
      <c r="V75" s="454">
        <f t="array" ref="V75">IF(B75="","",XLOOKUP($B75,Product,'Product List'!G:G))</f>
        <v>39</v>
      </c>
      <c r="W75" s="434"/>
      <c r="X75" s="434">
        <f t="array" ref="X75">iferror(xlookup(B75,'Product List'!A:A,'Product List'!P:P),"")</f>
        <v>0</v>
      </c>
      <c r="Y75" s="434">
        <f t="shared" si="8"/>
        <v>0</v>
      </c>
      <c r="Z75" s="434"/>
    </row>
    <row r="76" ht="14.25" hidden="1" customHeight="1">
      <c r="A76" s="483" t="s">
        <v>74</v>
      </c>
      <c r="B76" s="447" t="s">
        <v>1772</v>
      </c>
      <c r="C76" s="454"/>
      <c r="D76" s="449">
        <v>0.4305555555555556</v>
      </c>
      <c r="E76" s="449">
        <v>0.013888888888888888</v>
      </c>
      <c r="F76" s="462">
        <v>0.53125</v>
      </c>
      <c r="G76" s="450">
        <f t="shared" si="1"/>
        <v>0.08680555556</v>
      </c>
      <c r="H76" s="451">
        <f t="shared" si="2"/>
        <v>2.083333</v>
      </c>
      <c r="I76" s="452" t="str">
        <f t="shared" si="3"/>
        <v>WCS</v>
      </c>
      <c r="J76" s="453">
        <f>46*4</f>
        <v>184</v>
      </c>
      <c r="K76" s="434"/>
      <c r="L76" s="454">
        <f t="shared" si="4"/>
        <v>3</v>
      </c>
      <c r="M76" s="455">
        <f t="array" ref="M76">IFERROR(IF(J76="","",XLOOKUP(L76,Personnel!$B$4:$G$4,Personnel!$B$5:$G$5)),"")</f>
        <v>15</v>
      </c>
      <c r="N76" s="455">
        <f t="shared" si="5"/>
        <v>31.25</v>
      </c>
      <c r="O76" s="434"/>
      <c r="P76" s="456">
        <f t="shared" si="6"/>
        <v>88</v>
      </c>
      <c r="Q76" s="457">
        <f t="shared" si="13"/>
        <v>4.77</v>
      </c>
      <c r="R76" s="458"/>
      <c r="S76" s="459">
        <f t="array" ref="S76">IF(B76="","",XLOOKUP($B76,Product,'Product List'!D:D))</f>
        <v>72</v>
      </c>
      <c r="T76" s="454">
        <f t="array" ref="T76">IF(B76="","",XLOOKUP($B76,Product,'Product List'!E:E))</f>
        <v>74</v>
      </c>
      <c r="U76" s="454">
        <f t="array" ref="U76">IF(B76="","",XLOOKUP($B76,Product,'Product List'!F:F))</f>
        <v>80</v>
      </c>
      <c r="V76" s="454">
        <f t="array" ref="V76">IF(B76="","",XLOOKUP($B76,Product,'Product List'!G:G))</f>
        <v>85</v>
      </c>
      <c r="W76" s="434"/>
      <c r="X76" s="434">
        <f t="array" ref="X76">iferror(xlookup(B76,'Product List'!A:A,'Product List'!P:P),"")</f>
        <v>0</v>
      </c>
      <c r="Y76" s="434">
        <f t="shared" si="8"/>
        <v>0</v>
      </c>
      <c r="Z76" s="434"/>
    </row>
    <row r="77" ht="14.25" hidden="1" customHeight="1">
      <c r="A77" s="483" t="s">
        <v>74</v>
      </c>
      <c r="B77" s="447" t="s">
        <v>1547</v>
      </c>
      <c r="C77" s="454"/>
      <c r="D77" s="449">
        <v>0.53125</v>
      </c>
      <c r="E77" s="461"/>
      <c r="F77" s="449">
        <v>0.5416666666666666</v>
      </c>
      <c r="G77" s="450">
        <f t="shared" si="1"/>
        <v>0.01041666667</v>
      </c>
      <c r="H77" s="451">
        <f t="shared" si="2"/>
        <v>0.25</v>
      </c>
      <c r="I77" s="452" t="str">
        <f t="shared" si="3"/>
        <v>Non</v>
      </c>
      <c r="J77" s="453">
        <v>0.0</v>
      </c>
      <c r="K77" s="434"/>
      <c r="L77" s="454">
        <f t="shared" si="4"/>
        <v>0</v>
      </c>
      <c r="M77" s="455">
        <f t="array" ref="M77">IFERROR(IF(J77="","",XLOOKUP(L77,Personnel!$B$4:$G$4,Personnel!$B$5:$G$5)),"")</f>
        <v>12.71</v>
      </c>
      <c r="N77" s="455">
        <f t="shared" si="5"/>
        <v>3.18</v>
      </c>
      <c r="O77" s="434"/>
      <c r="P77" s="456">
        <f t="shared" si="6"/>
        <v>0</v>
      </c>
      <c r="Q77" s="457">
        <f t="shared" si="13"/>
        <v>0</v>
      </c>
      <c r="R77" s="458"/>
      <c r="S77" s="459" t="str">
        <f t="array" ref="S77">IF(B77="","",XLOOKUP($B77,Product,'Product List'!D:D))</f>
        <v/>
      </c>
      <c r="T77" s="454" t="str">
        <f t="array" ref="T77">IF(B77="","",XLOOKUP($B77,Product,'Product List'!E:E))</f>
        <v/>
      </c>
      <c r="U77" s="454" t="str">
        <f t="array" ref="U77">IF(B77="","",XLOOKUP($B77,Product,'Product List'!F:F))</f>
        <v/>
      </c>
      <c r="V77" s="454" t="str">
        <f t="array" ref="V77">IF(B77="","",XLOOKUP($B77,Product,'Product List'!G:G))</f>
        <v/>
      </c>
      <c r="W77" s="434"/>
      <c r="X77" s="434" t="str">
        <f t="array" ref="X77">iferror(xlookup(B77,'Product List'!A:A,'Product List'!P:P),"")</f>
        <v/>
      </c>
      <c r="Y77" s="434">
        <f t="shared" si="8"/>
        <v>0</v>
      </c>
      <c r="Z77" s="434"/>
    </row>
    <row r="78" ht="14.25" hidden="1" customHeight="1">
      <c r="A78" s="483" t="s">
        <v>74</v>
      </c>
      <c r="B78" s="447" t="s">
        <v>1778</v>
      </c>
      <c r="C78" s="454"/>
      <c r="D78" s="449">
        <v>0.5416666666666666</v>
      </c>
      <c r="E78" s="449">
        <v>0.003472222222222222</v>
      </c>
      <c r="F78" s="449">
        <v>0.6041666666666666</v>
      </c>
      <c r="G78" s="450">
        <f t="shared" si="1"/>
        <v>0.05902777778</v>
      </c>
      <c r="H78" s="451">
        <f t="shared" si="2"/>
        <v>1.416667</v>
      </c>
      <c r="I78" s="452" t="str">
        <f t="shared" si="3"/>
        <v>WCS</v>
      </c>
      <c r="J78" s="453">
        <f>33*4</f>
        <v>132</v>
      </c>
      <c r="K78" s="434"/>
      <c r="L78" s="454">
        <f t="shared" si="4"/>
        <v>3</v>
      </c>
      <c r="M78" s="455">
        <f t="array" ref="M78">IFERROR(IF(J78="","",XLOOKUP(L78,Personnel!$B$4:$G$4,Personnel!$B$5:$G$5)),"")</f>
        <v>15</v>
      </c>
      <c r="N78" s="455">
        <f t="shared" si="5"/>
        <v>21.25</v>
      </c>
      <c r="O78" s="434"/>
      <c r="P78" s="456">
        <f t="shared" si="6"/>
        <v>93</v>
      </c>
      <c r="Q78" s="457">
        <f t="shared" si="13"/>
        <v>3.24</v>
      </c>
      <c r="R78" s="458"/>
      <c r="S78" s="459">
        <f t="array" ref="S78">IF(B78="","",XLOOKUP($B78,Product,'Product List'!D:D))</f>
        <v>72</v>
      </c>
      <c r="T78" s="454">
        <f t="array" ref="T78">IF(B78="","",XLOOKUP($B78,Product,'Product List'!E:E))</f>
        <v>74</v>
      </c>
      <c r="U78" s="454">
        <f t="array" ref="U78">IF(B78="","",XLOOKUP($B78,Product,'Product List'!F:F))</f>
        <v>80</v>
      </c>
      <c r="V78" s="454">
        <f t="array" ref="V78">IF(B78="","",XLOOKUP($B78,Product,'Product List'!G:G))</f>
        <v>85</v>
      </c>
      <c r="W78" s="434"/>
      <c r="X78" s="434">
        <f t="array" ref="X78">iferror(xlookup(B78,'Product List'!A:A,'Product List'!P:P),"")</f>
        <v>0</v>
      </c>
      <c r="Y78" s="434">
        <f t="shared" si="8"/>
        <v>0</v>
      </c>
      <c r="Z78" s="434"/>
    </row>
    <row r="79" ht="14.25" hidden="1" customHeight="1">
      <c r="A79" s="483" t="s">
        <v>74</v>
      </c>
      <c r="B79" s="447" t="s">
        <v>1547</v>
      </c>
      <c r="C79" s="454"/>
      <c r="D79" s="449">
        <v>0.6041666666666666</v>
      </c>
      <c r="E79" s="461"/>
      <c r="F79" s="449">
        <v>0.6111111111111112</v>
      </c>
      <c r="G79" s="450">
        <f t="shared" si="1"/>
        <v>0.006944444444</v>
      </c>
      <c r="H79" s="451">
        <f t="shared" si="2"/>
        <v>0.166667</v>
      </c>
      <c r="I79" s="452" t="str">
        <f t="shared" si="3"/>
        <v>Non</v>
      </c>
      <c r="J79" s="453">
        <v>0.0</v>
      </c>
      <c r="K79" s="434"/>
      <c r="L79" s="454">
        <f t="shared" si="4"/>
        <v>0</v>
      </c>
      <c r="M79" s="455">
        <f t="array" ref="M79">IFERROR(IF(J79="","",XLOOKUP(L79,Personnel!$B$4:$G$4,Personnel!$B$5:$G$5)),"")</f>
        <v>12.71</v>
      </c>
      <c r="N79" s="455">
        <f t="shared" si="5"/>
        <v>2.12</v>
      </c>
      <c r="O79" s="434"/>
      <c r="P79" s="456">
        <f t="shared" si="6"/>
        <v>0</v>
      </c>
      <c r="Q79" s="457">
        <f t="shared" si="13"/>
        <v>0</v>
      </c>
      <c r="R79" s="458"/>
      <c r="S79" s="459" t="str">
        <f t="array" ref="S79">IF(B79="","",XLOOKUP($B79,Product,'Product List'!D:D))</f>
        <v/>
      </c>
      <c r="T79" s="454" t="str">
        <f t="array" ref="T79">IF(B79="","",XLOOKUP($B79,Product,'Product List'!E:E))</f>
        <v/>
      </c>
      <c r="U79" s="454" t="str">
        <f t="array" ref="U79">IF(B79="","",XLOOKUP($B79,Product,'Product List'!F:F))</f>
        <v/>
      </c>
      <c r="V79" s="454" t="str">
        <f t="array" ref="V79">IF(B79="","",XLOOKUP($B79,Product,'Product List'!G:G))</f>
        <v/>
      </c>
      <c r="W79" s="434"/>
      <c r="X79" s="434" t="str">
        <f t="array" ref="X79">iferror(xlookup(B79,'Product List'!A:A,'Product List'!P:P),"")</f>
        <v/>
      </c>
      <c r="Y79" s="434">
        <f t="shared" si="8"/>
        <v>0</v>
      </c>
      <c r="Z79" s="434"/>
    </row>
    <row r="80" ht="14.25" hidden="1" customHeight="1">
      <c r="A80" s="483" t="s">
        <v>76</v>
      </c>
      <c r="B80" s="447" t="s">
        <v>1686</v>
      </c>
      <c r="C80" s="454"/>
      <c r="D80" s="449">
        <v>0.3611111111111111</v>
      </c>
      <c r="E80" s="461"/>
      <c r="F80" s="449">
        <v>0.5</v>
      </c>
      <c r="G80" s="450">
        <f t="shared" si="1"/>
        <v>0.1388888889</v>
      </c>
      <c r="H80" s="451">
        <f t="shared" si="2"/>
        <v>3.333333</v>
      </c>
      <c r="I80" s="452" t="str">
        <f t="shared" si="3"/>
        <v>AWE</v>
      </c>
      <c r="J80" s="453">
        <v>200.0</v>
      </c>
      <c r="K80" s="434"/>
      <c r="L80" s="454">
        <f t="shared" si="4"/>
        <v>0</v>
      </c>
      <c r="M80" s="455">
        <f t="array" ref="M80">IFERROR(IF(J80="","",XLOOKUP(L80,Personnel!$B$4:$G$4,Personnel!$B$5:$G$5)),"")</f>
        <v>12.71</v>
      </c>
      <c r="N80" s="455">
        <f t="shared" si="5"/>
        <v>42.37</v>
      </c>
      <c r="O80" s="434"/>
      <c r="P80" s="456">
        <f t="shared" si="6"/>
        <v>60</v>
      </c>
      <c r="Q80" s="457">
        <f t="shared" si="13"/>
        <v>0</v>
      </c>
      <c r="R80" s="458"/>
      <c r="S80" s="459">
        <f t="array" ref="S80">IF(B80="","",XLOOKUP($B80,Product,'Product List'!D:D))</f>
        <v>76</v>
      </c>
      <c r="T80" s="454">
        <f t="array" ref="T80">IF(B80="","",XLOOKUP($B80,Product,'Product List'!E:E))</f>
        <v>78</v>
      </c>
      <c r="U80" s="454">
        <f t="array" ref="U80">IF(B80="","",XLOOKUP($B80,Product,'Product List'!F:F))</f>
        <v>84</v>
      </c>
      <c r="V80" s="454">
        <f t="array" ref="V80">IF(B80="","",XLOOKUP($B80,Product,'Product List'!G:G))</f>
        <v>90</v>
      </c>
      <c r="W80" s="434"/>
      <c r="X80" s="434">
        <f t="array" ref="X80">iferror(xlookup(B80,'Product List'!A:A,'Product List'!P:P),"")</f>
        <v>0</v>
      </c>
      <c r="Y80" s="434">
        <f t="shared" si="8"/>
        <v>0</v>
      </c>
      <c r="Z80" s="434"/>
    </row>
    <row r="81" ht="14.25" hidden="1" customHeight="1">
      <c r="A81" s="483" t="s">
        <v>76</v>
      </c>
      <c r="B81" s="447" t="s">
        <v>1784</v>
      </c>
      <c r="C81" s="448"/>
      <c r="D81" s="462">
        <v>0.5</v>
      </c>
      <c r="E81" s="449">
        <v>0.020833333333333332</v>
      </c>
      <c r="F81" s="449">
        <v>0.6666666666666666</v>
      </c>
      <c r="G81" s="450">
        <f t="shared" si="1"/>
        <v>0.1458333333</v>
      </c>
      <c r="H81" s="451">
        <f t="shared" si="2"/>
        <v>3.5</v>
      </c>
      <c r="I81" s="452" t="str">
        <f t="shared" si="3"/>
        <v>AWE</v>
      </c>
      <c r="J81" s="453">
        <v>300.0</v>
      </c>
      <c r="K81" s="434"/>
      <c r="L81" s="454">
        <f t="shared" si="4"/>
        <v>2</v>
      </c>
      <c r="M81" s="455">
        <f t="array" ref="M81">IFERROR(IF(J81="","",XLOOKUP(L81,Personnel!$B$4:$G$4,Personnel!$B$5:$G$5)),"")</f>
        <v>14</v>
      </c>
      <c r="N81" s="455">
        <f t="shared" si="5"/>
        <v>49</v>
      </c>
      <c r="O81" s="434"/>
      <c r="P81" s="456">
        <f t="shared" si="6"/>
        <v>86</v>
      </c>
      <c r="Q81" s="457">
        <f t="shared" si="13"/>
        <v>4.52</v>
      </c>
      <c r="R81" s="458"/>
      <c r="S81" s="459">
        <f t="array" ref="S81">IF(B81="","",XLOOKUP($B81,Product,'Product List'!D:D))</f>
        <v>76</v>
      </c>
      <c r="T81" s="454">
        <f t="array" ref="T81">IF(B81="","",XLOOKUP($B81,Product,'Product List'!E:E))</f>
        <v>78</v>
      </c>
      <c r="U81" s="454">
        <f t="array" ref="U81">IF(B81="","",XLOOKUP($B81,Product,'Product List'!F:F))</f>
        <v>84</v>
      </c>
      <c r="V81" s="454">
        <f t="array" ref="V81">IF(B81="","",XLOOKUP($B81,Product,'Product List'!G:G))</f>
        <v>90</v>
      </c>
      <c r="W81" s="434"/>
      <c r="X81" s="434">
        <f t="array" ref="X81">iferror(xlookup(B81,'Product List'!A:A,'Product List'!P:P),"")</f>
        <v>0</v>
      </c>
      <c r="Y81" s="434">
        <f t="shared" si="8"/>
        <v>0</v>
      </c>
      <c r="Z81" s="434"/>
    </row>
    <row r="82" ht="14.25" hidden="1" customHeight="1">
      <c r="A82" s="486" t="s">
        <v>15</v>
      </c>
      <c r="B82" s="447" t="s">
        <v>1547</v>
      </c>
      <c r="C82" s="454"/>
      <c r="D82" s="449">
        <v>0.3333333333333333</v>
      </c>
      <c r="E82" s="449">
        <v>0.003472222222222222</v>
      </c>
      <c r="F82" s="449">
        <v>0.4131944444444444</v>
      </c>
      <c r="G82" s="450">
        <f t="shared" si="1"/>
        <v>0.07638888889</v>
      </c>
      <c r="H82" s="451">
        <f t="shared" si="2"/>
        <v>1.833333</v>
      </c>
      <c r="I82" s="452" t="str">
        <f t="shared" si="3"/>
        <v>Non</v>
      </c>
      <c r="J82" s="453">
        <v>0.0</v>
      </c>
      <c r="K82" s="434"/>
      <c r="L82" s="454">
        <f t="shared" si="4"/>
        <v>0</v>
      </c>
      <c r="M82" s="455">
        <f t="array" ref="M82">IFERROR(IF(J82="","",XLOOKUP(L82,Personnel!$B$4:$G$4,Personnel!$B$5:$G$5)),"")</f>
        <v>12.71</v>
      </c>
      <c r="N82" s="455">
        <f t="shared" si="5"/>
        <v>23.3</v>
      </c>
      <c r="O82" s="434"/>
      <c r="P82" s="456">
        <f t="shared" si="6"/>
        <v>0</v>
      </c>
      <c r="Q82" s="457">
        <f t="shared" si="13"/>
        <v>0</v>
      </c>
      <c r="R82" s="458"/>
      <c r="S82" s="459" t="str">
        <f t="array" ref="S82">IF(B82="","",XLOOKUP($B82,Product,'Product List'!D:D))</f>
        <v/>
      </c>
      <c r="T82" s="454" t="str">
        <f t="array" ref="T82">IF(B82="","",XLOOKUP($B82,Product,'Product List'!E:E))</f>
        <v/>
      </c>
      <c r="U82" s="454" t="str">
        <f t="array" ref="U82">IF(B82="","",XLOOKUP($B82,Product,'Product List'!F:F))</f>
        <v/>
      </c>
      <c r="V82" s="454" t="str">
        <f t="array" ref="V82">IF(B82="","",XLOOKUP($B82,Product,'Product List'!G:G))</f>
        <v/>
      </c>
      <c r="W82" s="434"/>
      <c r="X82" s="434" t="str">
        <f t="array" ref="X82">iferror(xlookup(B82,'Product List'!A:A,'Product List'!P:P),"")</f>
        <v/>
      </c>
      <c r="Y82" s="434">
        <f t="shared" si="8"/>
        <v>0</v>
      </c>
      <c r="Z82" s="434"/>
    </row>
    <row r="83" ht="14.25" hidden="1" customHeight="1">
      <c r="A83" s="486" t="s">
        <v>15</v>
      </c>
      <c r="B83" s="447" t="s">
        <v>1789</v>
      </c>
      <c r="C83" s="454"/>
      <c r="D83" s="449">
        <v>0.4131944444444444</v>
      </c>
      <c r="E83" s="461"/>
      <c r="F83" s="449">
        <v>0.4284722222222222</v>
      </c>
      <c r="G83" s="450">
        <f t="shared" si="1"/>
        <v>0.01527777778</v>
      </c>
      <c r="H83" s="451">
        <f t="shared" si="2"/>
        <v>0.366667</v>
      </c>
      <c r="I83" s="452" t="str">
        <f t="shared" si="3"/>
        <v>BSS</v>
      </c>
      <c r="J83" s="453">
        <v>150.0</v>
      </c>
      <c r="K83" s="434"/>
      <c r="L83" s="454">
        <f t="shared" si="4"/>
        <v>3</v>
      </c>
      <c r="M83" s="455">
        <f t="array" ref="M83">IFERROR(IF(J83="","",XLOOKUP(L83,Personnel!$B$4:$G$4,Personnel!$B$5:$G$5)),"")</f>
        <v>15</v>
      </c>
      <c r="N83" s="455">
        <f t="shared" si="5"/>
        <v>5.5</v>
      </c>
      <c r="O83" s="434"/>
      <c r="P83" s="456">
        <f t="shared" si="6"/>
        <v>409</v>
      </c>
      <c r="Q83" s="457">
        <f t="shared" si="13"/>
        <v>0.84</v>
      </c>
      <c r="R83" s="458"/>
      <c r="S83" s="459">
        <f t="array" ref="S83">IF(B83="","",XLOOKUP($B83,Product,'Product List'!D:D))</f>
        <v>187</v>
      </c>
      <c r="T83" s="454">
        <f t="array" ref="T83">IF(B83="","",XLOOKUP($B83,Product,'Product List'!E:E))</f>
        <v>192</v>
      </c>
      <c r="U83" s="454">
        <f t="array" ref="U83">IF(B83="","",XLOOKUP($B83,Product,'Product List'!F:F))</f>
        <v>206</v>
      </c>
      <c r="V83" s="454">
        <f t="array" ref="V83">IF(B83="","",XLOOKUP($B83,Product,'Product List'!G:G))</f>
        <v>221</v>
      </c>
      <c r="W83" s="434"/>
      <c r="X83" s="434">
        <f t="array" ref="X83">iferror(xlookup(B83,'Product List'!A:A,'Product List'!P:P),"")</f>
        <v>0</v>
      </c>
      <c r="Y83" s="434">
        <f t="shared" si="8"/>
        <v>0</v>
      </c>
      <c r="Z83" s="434"/>
    </row>
    <row r="84" ht="14.25" hidden="1" customHeight="1">
      <c r="A84" s="486" t="s">
        <v>15</v>
      </c>
      <c r="B84" s="447" t="s">
        <v>1791</v>
      </c>
      <c r="C84" s="454"/>
      <c r="D84" s="449">
        <v>0.4284722222222222</v>
      </c>
      <c r="E84" s="461"/>
      <c r="F84" s="449">
        <v>0.44305555555555554</v>
      </c>
      <c r="G84" s="450">
        <f t="shared" si="1"/>
        <v>0.01458333333</v>
      </c>
      <c r="H84" s="451">
        <f t="shared" si="2"/>
        <v>0.35</v>
      </c>
      <c r="I84" s="452" t="str">
        <f t="shared" si="3"/>
        <v>BSS</v>
      </c>
      <c r="J84" s="453">
        <v>144.0</v>
      </c>
      <c r="K84" s="434"/>
      <c r="L84" s="454">
        <f t="shared" si="4"/>
        <v>3</v>
      </c>
      <c r="M84" s="455">
        <f t="array" ref="M84">IFERROR(IF(J84="","",XLOOKUP(L84,Personnel!$B$4:$G$4,Personnel!$B$5:$G$5)),"")</f>
        <v>15</v>
      </c>
      <c r="N84" s="455">
        <f t="shared" si="5"/>
        <v>5.25</v>
      </c>
      <c r="O84" s="434"/>
      <c r="P84" s="456">
        <f t="shared" si="6"/>
        <v>411</v>
      </c>
      <c r="Q84" s="457">
        <f t="shared" si="13"/>
        <v>0.8</v>
      </c>
      <c r="R84" s="458"/>
      <c r="S84" s="459">
        <f t="array" ref="S84">IF(B84="","",XLOOKUP($B84,Product,'Product List'!D:D))</f>
        <v>187</v>
      </c>
      <c r="T84" s="454">
        <f t="array" ref="T84">IF(B84="","",XLOOKUP($B84,Product,'Product List'!E:E))</f>
        <v>192</v>
      </c>
      <c r="U84" s="454">
        <f t="array" ref="U84">IF(B84="","",XLOOKUP($B84,Product,'Product List'!F:F))</f>
        <v>206</v>
      </c>
      <c r="V84" s="454">
        <f t="array" ref="V84">IF(B84="","",XLOOKUP($B84,Product,'Product List'!G:G))</f>
        <v>221</v>
      </c>
      <c r="W84" s="434"/>
      <c r="X84" s="434">
        <f t="array" ref="X84">iferror(xlookup(B84,'Product List'!A:A,'Product List'!P:P),"")</f>
        <v>0</v>
      </c>
      <c r="Y84" s="434">
        <f t="shared" si="8"/>
        <v>0</v>
      </c>
      <c r="Z84" s="434"/>
    </row>
    <row r="85" ht="14.25" hidden="1" customHeight="1">
      <c r="A85" s="486" t="s">
        <v>15</v>
      </c>
      <c r="B85" s="447" t="s">
        <v>1547</v>
      </c>
      <c r="C85" s="454"/>
      <c r="D85" s="449">
        <v>0.44305555555555554</v>
      </c>
      <c r="E85" s="461"/>
      <c r="F85" s="449">
        <v>0.4583333333333333</v>
      </c>
      <c r="G85" s="450">
        <f t="shared" si="1"/>
        <v>0.01527777778</v>
      </c>
      <c r="H85" s="451">
        <f t="shared" si="2"/>
        <v>0.366667</v>
      </c>
      <c r="I85" s="452" t="str">
        <f t="shared" si="3"/>
        <v>Non</v>
      </c>
      <c r="J85" s="453">
        <v>0.0</v>
      </c>
      <c r="K85" s="434"/>
      <c r="L85" s="454">
        <f t="shared" si="4"/>
        <v>0</v>
      </c>
      <c r="M85" s="455">
        <f t="array" ref="M85">IFERROR(IF(J85="","",XLOOKUP(L85,Personnel!$B$4:$G$4,Personnel!$B$5:$G$5)),"")</f>
        <v>12.71</v>
      </c>
      <c r="N85" s="455">
        <f t="shared" si="5"/>
        <v>4.66</v>
      </c>
      <c r="O85" s="434"/>
      <c r="P85" s="456">
        <f t="shared" si="6"/>
        <v>0</v>
      </c>
      <c r="Q85" s="457">
        <f t="shared" si="13"/>
        <v>0</v>
      </c>
      <c r="R85" s="458"/>
      <c r="S85" s="459" t="str">
        <f t="array" ref="S85">IF(B85="","",XLOOKUP($B85,Product,'Product List'!D:D))</f>
        <v/>
      </c>
      <c r="T85" s="454" t="str">
        <f t="array" ref="T85">IF(B85="","",XLOOKUP($B85,Product,'Product List'!E:E))</f>
        <v/>
      </c>
      <c r="U85" s="454" t="str">
        <f t="array" ref="U85">IF(B85="","",XLOOKUP($B85,Product,'Product List'!F:F))</f>
        <v/>
      </c>
      <c r="V85" s="454" t="str">
        <f t="array" ref="V85">IF(B85="","",XLOOKUP($B85,Product,'Product List'!G:G))</f>
        <v/>
      </c>
      <c r="W85" s="434"/>
      <c r="X85" s="434" t="str">
        <f t="array" ref="X85">iferror(xlookup(B85,'Product List'!A:A,'Product List'!P:P),"")</f>
        <v/>
      </c>
      <c r="Y85" s="434">
        <f t="shared" si="8"/>
        <v>0</v>
      </c>
      <c r="Z85" s="434"/>
    </row>
    <row r="86" ht="14.25" hidden="1" customHeight="1">
      <c r="A86" s="486" t="s">
        <v>15</v>
      </c>
      <c r="B86" s="447" t="s">
        <v>1796</v>
      </c>
      <c r="C86" s="454"/>
      <c r="D86" s="449">
        <v>0.4583333333333333</v>
      </c>
      <c r="E86" s="449">
        <v>0.017361111111111112</v>
      </c>
      <c r="F86" s="462">
        <v>0.6354166666666666</v>
      </c>
      <c r="G86" s="450">
        <f t="shared" si="1"/>
        <v>0.1597222222</v>
      </c>
      <c r="H86" s="451">
        <f t="shared" si="2"/>
        <v>3.833333</v>
      </c>
      <c r="I86" s="452" t="str">
        <f t="shared" si="3"/>
        <v>HCS</v>
      </c>
      <c r="J86" s="453">
        <v>80.0</v>
      </c>
      <c r="K86" s="434"/>
      <c r="L86" s="454">
        <f t="shared" si="4"/>
        <v>1</v>
      </c>
      <c r="M86" s="455">
        <f t="array" ref="M86">IFERROR(IF(J86="","",XLOOKUP(L86,Personnel!$B$4:$G$4,Personnel!$B$5:$G$5)),"")</f>
        <v>13</v>
      </c>
      <c r="N86" s="455">
        <f t="shared" si="5"/>
        <v>49.83</v>
      </c>
      <c r="O86" s="434"/>
      <c r="P86" s="456">
        <f t="shared" si="6"/>
        <v>21</v>
      </c>
      <c r="Q86" s="457">
        <f t="shared" si="13"/>
        <v>1.11</v>
      </c>
      <c r="R86" s="458"/>
      <c r="S86" s="459">
        <f t="array" ref="S86">IF(B86="","",XLOOKUP($B86,Product,'Product List'!D:D))</f>
        <v>20</v>
      </c>
      <c r="T86" s="454">
        <f t="array" ref="T86">IF(B86="","",XLOOKUP($B86,Product,'Product List'!E:E))</f>
        <v>21</v>
      </c>
      <c r="U86" s="454">
        <f t="array" ref="U86">IF(B86="","",XLOOKUP($B86,Product,'Product List'!F:F))</f>
        <v>22</v>
      </c>
      <c r="V86" s="454">
        <f t="array" ref="V86">IF(B86="","",XLOOKUP($B86,Product,'Product List'!G:G))</f>
        <v>23</v>
      </c>
      <c r="W86" s="434"/>
      <c r="X86" s="434">
        <f t="array" ref="X86">iferror(xlookup(B86,'Product List'!A:A,'Product List'!P:P),"")</f>
        <v>0</v>
      </c>
      <c r="Y86" s="434">
        <f t="shared" si="8"/>
        <v>0</v>
      </c>
      <c r="Z86" s="434"/>
    </row>
    <row r="87" ht="14.25" hidden="1" customHeight="1">
      <c r="A87" s="486" t="s">
        <v>15</v>
      </c>
      <c r="B87" s="447" t="s">
        <v>1547</v>
      </c>
      <c r="C87" s="454"/>
      <c r="D87" s="449">
        <v>0.6354166666666666</v>
      </c>
      <c r="E87" s="461"/>
      <c r="F87" s="462">
        <v>0.6666666666666666</v>
      </c>
      <c r="G87" s="450">
        <f t="shared" si="1"/>
        <v>0.03125</v>
      </c>
      <c r="H87" s="451">
        <f t="shared" si="2"/>
        <v>0.75</v>
      </c>
      <c r="I87" s="452" t="str">
        <f t="shared" si="3"/>
        <v>Non</v>
      </c>
      <c r="J87" s="453">
        <v>0.0</v>
      </c>
      <c r="K87" s="434"/>
      <c r="L87" s="454">
        <f t="shared" si="4"/>
        <v>0</v>
      </c>
      <c r="M87" s="455">
        <f t="array" ref="M87">IFERROR(IF(J87="","",XLOOKUP(L87,Personnel!$B$4:$G$4,Personnel!$B$5:$G$5)),"")</f>
        <v>12.71</v>
      </c>
      <c r="N87" s="455">
        <f t="shared" si="5"/>
        <v>9.53</v>
      </c>
      <c r="O87" s="434"/>
      <c r="P87" s="456">
        <f t="shared" si="6"/>
        <v>0</v>
      </c>
      <c r="Q87" s="457">
        <f t="shared" si="13"/>
        <v>0</v>
      </c>
      <c r="R87" s="458"/>
      <c r="S87" s="459" t="str">
        <f t="array" ref="S87">IF(B87="","",XLOOKUP($B87,Product,'Product List'!D:D))</f>
        <v/>
      </c>
      <c r="T87" s="454" t="str">
        <f t="array" ref="T87">IF(B87="","",XLOOKUP($B87,Product,'Product List'!E:E))</f>
        <v/>
      </c>
      <c r="U87" s="454" t="str">
        <f t="array" ref="U87">IF(B87="","",XLOOKUP($B87,Product,'Product List'!F:F))</f>
        <v/>
      </c>
      <c r="V87" s="454" t="str">
        <f t="array" ref="V87">IF(B87="","",XLOOKUP($B87,Product,'Product List'!G:G))</f>
        <v/>
      </c>
      <c r="W87" s="434"/>
      <c r="X87" s="434" t="str">
        <f t="array" ref="X87">iferror(xlookup(B87,'Product List'!A:A,'Product List'!P:P),"")</f>
        <v/>
      </c>
      <c r="Y87" s="434">
        <f t="shared" si="8"/>
        <v>0</v>
      </c>
      <c r="Z87" s="434"/>
    </row>
    <row r="88" ht="14.25" hidden="1" customHeight="1">
      <c r="A88" s="486" t="s">
        <v>1368</v>
      </c>
      <c r="B88" s="447" t="s">
        <v>1704</v>
      </c>
      <c r="C88" s="454"/>
      <c r="D88" s="449">
        <v>0.3333333333333333</v>
      </c>
      <c r="E88" s="487"/>
      <c r="F88" s="462">
        <v>0.4083333333333333</v>
      </c>
      <c r="G88" s="450">
        <f t="shared" si="1"/>
        <v>0.075</v>
      </c>
      <c r="H88" s="451">
        <f t="shared" si="2"/>
        <v>1.8</v>
      </c>
      <c r="I88" s="452" t="str">
        <f t="shared" si="3"/>
        <v>EO-</v>
      </c>
      <c r="J88" s="463">
        <v>330.0</v>
      </c>
      <c r="K88" s="434"/>
      <c r="L88" s="454">
        <f t="shared" si="4"/>
        <v>3</v>
      </c>
      <c r="M88" s="455">
        <f t="array" ref="M88">IFERROR(IF(J88="","",XLOOKUP(L88,Personnel!$B$4:$G$4,Personnel!$B$5:$G$5)),"")</f>
        <v>15</v>
      </c>
      <c r="N88" s="455">
        <f t="shared" si="5"/>
        <v>27</v>
      </c>
      <c r="O88" s="434"/>
      <c r="P88" s="456">
        <f t="shared" si="6"/>
        <v>183</v>
      </c>
      <c r="Q88" s="457">
        <f t="shared" si="13"/>
        <v>4.12</v>
      </c>
      <c r="R88" s="458"/>
      <c r="S88" s="459">
        <f t="array" ref="S88">IF(B88="","",XLOOKUP($B88,Product,'Product List'!D:D))</f>
        <v>152</v>
      </c>
      <c r="T88" s="454">
        <f t="array" ref="T88">IF(B88="","",XLOOKUP($B88,Product,'Product List'!E:E))</f>
        <v>156</v>
      </c>
      <c r="U88" s="454">
        <f t="array" ref="U88">IF(B88="","",XLOOKUP($B88,Product,'Product List'!F:F))</f>
        <v>168</v>
      </c>
      <c r="V88" s="454">
        <f t="array" ref="V88">IF(B88="","",XLOOKUP($B88,Product,'Product List'!G:G))</f>
        <v>180</v>
      </c>
      <c r="W88" s="434"/>
      <c r="X88" s="434">
        <f t="array" ref="X88">iferror(xlookup(B88,'Product List'!A:A,'Product List'!P:P),"")</f>
        <v>0</v>
      </c>
      <c r="Y88" s="434">
        <f t="shared" si="8"/>
        <v>0</v>
      </c>
      <c r="Z88" s="434"/>
    </row>
    <row r="89" ht="14.25" hidden="1" customHeight="1">
      <c r="A89" s="486" t="s">
        <v>1368</v>
      </c>
      <c r="B89" s="447" t="s">
        <v>1547</v>
      </c>
      <c r="C89" s="454"/>
      <c r="D89" s="449">
        <v>0.4083333333333333</v>
      </c>
      <c r="E89" s="461"/>
      <c r="F89" s="449">
        <v>0.4166666666666667</v>
      </c>
      <c r="G89" s="450">
        <f t="shared" si="1"/>
        <v>0.008333333333</v>
      </c>
      <c r="H89" s="451">
        <f t="shared" si="2"/>
        <v>0.2</v>
      </c>
      <c r="I89" s="452" t="str">
        <f t="shared" si="3"/>
        <v>Non</v>
      </c>
      <c r="J89" s="463">
        <v>0.0</v>
      </c>
      <c r="K89" s="434"/>
      <c r="L89" s="454">
        <f t="shared" si="4"/>
        <v>0</v>
      </c>
      <c r="M89" s="455">
        <f t="array" ref="M89">IFERROR(IF(J89="","",XLOOKUP(L89,Personnel!$B$4:$G$4,Personnel!$B$5:$G$5)),"")</f>
        <v>12.71</v>
      </c>
      <c r="N89" s="455">
        <f t="shared" si="5"/>
        <v>2.54</v>
      </c>
      <c r="O89" s="434"/>
      <c r="P89" s="456">
        <f t="shared" si="6"/>
        <v>0</v>
      </c>
      <c r="Q89" s="457">
        <f t="shared" si="13"/>
        <v>0</v>
      </c>
      <c r="R89" s="458"/>
      <c r="S89" s="459" t="str">
        <f t="array" ref="S89">IF(B89="","",XLOOKUP($B89,Product,'Product List'!D:D))</f>
        <v/>
      </c>
      <c r="T89" s="454" t="str">
        <f t="array" ref="T89">IF(B89="","",XLOOKUP($B89,Product,'Product List'!E:E))</f>
        <v/>
      </c>
      <c r="U89" s="454" t="str">
        <f t="array" ref="U89">IF(B89="","",XLOOKUP($B89,Product,'Product List'!F:F))</f>
        <v/>
      </c>
      <c r="V89" s="454" t="str">
        <f t="array" ref="V89">IF(B89="","",XLOOKUP($B89,Product,'Product List'!G:G))</f>
        <v/>
      </c>
      <c r="W89" s="434"/>
      <c r="X89" s="434" t="str">
        <f t="array" ref="X89">iferror(xlookup(B89,'Product List'!A:A,'Product List'!P:P),"")</f>
        <v/>
      </c>
      <c r="Y89" s="434">
        <f t="shared" si="8"/>
        <v>0</v>
      </c>
      <c r="Z89" s="434"/>
    </row>
    <row r="90" ht="14.25" hidden="1" customHeight="1">
      <c r="A90" s="486" t="s">
        <v>1368</v>
      </c>
      <c r="B90" s="447" t="s">
        <v>1808</v>
      </c>
      <c r="C90" s="454"/>
      <c r="D90" s="449">
        <v>0.4166666666666667</v>
      </c>
      <c r="E90" s="461"/>
      <c r="F90" s="449">
        <v>0.4201388888888889</v>
      </c>
      <c r="G90" s="450">
        <f t="shared" si="1"/>
        <v>0.003472222222</v>
      </c>
      <c r="H90" s="451">
        <f t="shared" si="2"/>
        <v>0.083333</v>
      </c>
      <c r="I90" s="452" t="str">
        <f t="shared" si="3"/>
        <v>PRE</v>
      </c>
      <c r="J90" s="463">
        <v>1.0</v>
      </c>
      <c r="K90" s="434"/>
      <c r="L90" s="454">
        <f t="shared" si="4"/>
        <v>3</v>
      </c>
      <c r="M90" s="455">
        <f t="array" ref="M90">IFERROR(IF(J90="","",XLOOKUP(L90,Personnel!$B$4:$G$4,Personnel!$B$5:$G$5)),"")</f>
        <v>15</v>
      </c>
      <c r="N90" s="455">
        <f t="shared" si="5"/>
        <v>1.25</v>
      </c>
      <c r="O90" s="434"/>
      <c r="P90" s="456">
        <f t="shared" si="6"/>
        <v>12</v>
      </c>
      <c r="Q90" s="457">
        <f t="shared" si="13"/>
        <v>0.19</v>
      </c>
      <c r="R90" s="458"/>
      <c r="S90" s="459">
        <f t="array" ref="S90">IF(B90="","",XLOOKUP($B90,Product,'Product List'!D:D))</f>
        <v>8</v>
      </c>
      <c r="T90" s="454">
        <f t="array" ref="T90">IF(B90="","",XLOOKUP($B90,Product,'Product List'!E:E))</f>
        <v>9</v>
      </c>
      <c r="U90" s="454">
        <f t="array" ref="U90">IF(B90="","",XLOOKUP($B90,Product,'Product List'!F:F))</f>
        <v>10</v>
      </c>
      <c r="V90" s="454">
        <f t="array" ref="V90">IF(B90="","",XLOOKUP($B90,Product,'Product List'!G:G))</f>
        <v>11</v>
      </c>
      <c r="W90" s="434"/>
      <c r="X90" s="434">
        <f t="array" ref="X90">iferror(xlookup(B90,'Product List'!A:A,'Product List'!P:P),"")</f>
        <v>0</v>
      </c>
      <c r="Y90" s="434">
        <f t="shared" si="8"/>
        <v>0</v>
      </c>
      <c r="Z90" s="434"/>
    </row>
    <row r="91" ht="14.25" hidden="1" customHeight="1">
      <c r="A91" s="486" t="s">
        <v>1368</v>
      </c>
      <c r="B91" s="447" t="s">
        <v>1812</v>
      </c>
      <c r="C91" s="454"/>
      <c r="D91" s="449">
        <v>0.4201388888888889</v>
      </c>
      <c r="E91" s="461"/>
      <c r="F91" s="449">
        <v>0.4236111111111111</v>
      </c>
      <c r="G91" s="450">
        <f t="shared" si="1"/>
        <v>0.003472222222</v>
      </c>
      <c r="H91" s="451">
        <f t="shared" si="2"/>
        <v>0.083333</v>
      </c>
      <c r="I91" s="452" t="str">
        <f t="shared" si="3"/>
        <v>PRE</v>
      </c>
      <c r="J91" s="463">
        <v>1.0</v>
      </c>
      <c r="K91" s="434"/>
      <c r="L91" s="454">
        <f t="shared" si="4"/>
        <v>3</v>
      </c>
      <c r="M91" s="455">
        <f t="array" ref="M91">IFERROR(IF(J91="","",XLOOKUP(L91,Personnel!$B$4:$G$4,Personnel!$B$5:$G$5)),"")</f>
        <v>15</v>
      </c>
      <c r="N91" s="455">
        <f t="shared" si="5"/>
        <v>1.25</v>
      </c>
      <c r="O91" s="434"/>
      <c r="P91" s="456">
        <f t="shared" si="6"/>
        <v>12</v>
      </c>
      <c r="Q91" s="457">
        <f t="shared" si="13"/>
        <v>0.19</v>
      </c>
      <c r="R91" s="458"/>
      <c r="S91" s="459">
        <f t="array" ref="S91">IF(B91="","",XLOOKUP($B91,Product,'Product List'!D:D))</f>
        <v>8</v>
      </c>
      <c r="T91" s="454">
        <f t="array" ref="T91">IF(B91="","",XLOOKUP($B91,Product,'Product List'!E:E))</f>
        <v>9</v>
      </c>
      <c r="U91" s="454">
        <f t="array" ref="U91">IF(B91="","",XLOOKUP($B91,Product,'Product List'!F:F))</f>
        <v>10</v>
      </c>
      <c r="V91" s="454">
        <f t="array" ref="V91">IF(B91="","",XLOOKUP($B91,Product,'Product List'!G:G))</f>
        <v>11</v>
      </c>
      <c r="W91" s="434"/>
      <c r="X91" s="434">
        <f t="array" ref="X91">iferror(xlookup(B91,'Product List'!A:A,'Product List'!P:P),"")</f>
        <v>0</v>
      </c>
      <c r="Y91" s="434">
        <f t="shared" si="8"/>
        <v>0</v>
      </c>
      <c r="Z91" s="434"/>
    </row>
    <row r="92" ht="14.25" hidden="1" customHeight="1">
      <c r="A92" s="486" t="s">
        <v>1368</v>
      </c>
      <c r="B92" s="447" t="s">
        <v>1815</v>
      </c>
      <c r="C92" s="454"/>
      <c r="D92" s="449">
        <v>0.4236111111111111</v>
      </c>
      <c r="E92" s="461"/>
      <c r="F92" s="449">
        <v>0.4270833333333333</v>
      </c>
      <c r="G92" s="450">
        <f t="shared" si="1"/>
        <v>0.003472222222</v>
      </c>
      <c r="H92" s="451">
        <f t="shared" si="2"/>
        <v>0.083333</v>
      </c>
      <c r="I92" s="452" t="str">
        <f t="shared" si="3"/>
        <v>PRE</v>
      </c>
      <c r="J92" s="463">
        <v>1.0</v>
      </c>
      <c r="K92" s="434"/>
      <c r="L92" s="454">
        <f t="shared" si="4"/>
        <v>3</v>
      </c>
      <c r="M92" s="455">
        <f t="array" ref="M92">IFERROR(IF(J92="","",XLOOKUP(L92,Personnel!$B$4:$G$4,Personnel!$B$5:$G$5)),"")</f>
        <v>15</v>
      </c>
      <c r="N92" s="455">
        <f t="shared" si="5"/>
        <v>1.25</v>
      </c>
      <c r="O92" s="434"/>
      <c r="P92" s="456">
        <f t="shared" si="6"/>
        <v>12</v>
      </c>
      <c r="Q92" s="457">
        <f t="shared" si="13"/>
        <v>0.19</v>
      </c>
      <c r="R92" s="458"/>
      <c r="S92" s="459">
        <f t="array" ref="S92">IF(B92="","",XLOOKUP($B92,Product,'Product List'!D:D))</f>
        <v>8</v>
      </c>
      <c r="T92" s="454">
        <f t="array" ref="T92">IF(B92="","",XLOOKUP($B92,Product,'Product List'!E:E))</f>
        <v>9</v>
      </c>
      <c r="U92" s="454">
        <f t="array" ref="U92">IF(B92="","",XLOOKUP($B92,Product,'Product List'!F:F))</f>
        <v>10</v>
      </c>
      <c r="V92" s="454">
        <f t="array" ref="V92">IF(B92="","",XLOOKUP($B92,Product,'Product List'!G:G))</f>
        <v>11</v>
      </c>
      <c r="W92" s="434"/>
      <c r="X92" s="434">
        <f t="array" ref="X92">iferror(xlookup(B92,'Product List'!A:A,'Product List'!P:P),"")</f>
        <v>0</v>
      </c>
      <c r="Y92" s="434">
        <f t="shared" si="8"/>
        <v>0</v>
      </c>
      <c r="Z92" s="434"/>
    </row>
    <row r="93" ht="14.25" hidden="1" customHeight="1">
      <c r="A93" s="486" t="s">
        <v>1368</v>
      </c>
      <c r="B93" s="447" t="s">
        <v>1816</v>
      </c>
      <c r="C93" s="454"/>
      <c r="D93" s="449">
        <v>0.4270833333333333</v>
      </c>
      <c r="E93" s="461"/>
      <c r="F93" s="462">
        <v>0.4305555555555556</v>
      </c>
      <c r="G93" s="450">
        <f t="shared" si="1"/>
        <v>0.003472222222</v>
      </c>
      <c r="H93" s="451">
        <f t="shared" si="2"/>
        <v>0.083333</v>
      </c>
      <c r="I93" s="452" t="str">
        <f t="shared" si="3"/>
        <v>PRE</v>
      </c>
      <c r="J93" s="463">
        <v>1.0</v>
      </c>
      <c r="K93" s="434"/>
      <c r="L93" s="454">
        <f t="shared" si="4"/>
        <v>3</v>
      </c>
      <c r="M93" s="455">
        <f t="array" ref="M93">IFERROR(IF(J93="","",XLOOKUP(L93,Personnel!$B$4:$G$4,Personnel!$B$5:$G$5)),"")</f>
        <v>15</v>
      </c>
      <c r="N93" s="455">
        <f t="shared" si="5"/>
        <v>1.25</v>
      </c>
      <c r="O93" s="434"/>
      <c r="P93" s="456">
        <f t="shared" si="6"/>
        <v>12</v>
      </c>
      <c r="Q93" s="457">
        <f t="shared" si="13"/>
        <v>0.19</v>
      </c>
      <c r="R93" s="458"/>
      <c r="S93" s="459">
        <f t="array" ref="S93">IF(B93="","",XLOOKUP($B93,Product,'Product List'!D:D))</f>
        <v>8</v>
      </c>
      <c r="T93" s="454">
        <f t="array" ref="T93">IF(B93="","",XLOOKUP($B93,Product,'Product List'!E:E))</f>
        <v>9</v>
      </c>
      <c r="U93" s="454">
        <f t="array" ref="U93">IF(B93="","",XLOOKUP($B93,Product,'Product List'!F:F))</f>
        <v>10</v>
      </c>
      <c r="V93" s="454">
        <f t="array" ref="V93">IF(B93="","",XLOOKUP($B93,Product,'Product List'!G:G))</f>
        <v>11</v>
      </c>
      <c r="W93" s="434"/>
      <c r="X93" s="434">
        <f t="array" ref="X93">iferror(xlookup(B93,'Product List'!A:A,'Product List'!P:P),"")</f>
        <v>0</v>
      </c>
      <c r="Y93" s="434">
        <f t="shared" si="8"/>
        <v>0</v>
      </c>
      <c r="Z93" s="434"/>
    </row>
    <row r="94" ht="14.25" hidden="1" customHeight="1">
      <c r="A94" s="486" t="s">
        <v>1368</v>
      </c>
      <c r="B94" s="447" t="s">
        <v>1819</v>
      </c>
      <c r="C94" s="454"/>
      <c r="D94" s="449">
        <v>0.4305555555555556</v>
      </c>
      <c r="E94" s="461"/>
      <c r="F94" s="462">
        <v>0.4340277777777778</v>
      </c>
      <c r="G94" s="450">
        <f t="shared" si="1"/>
        <v>0.003472222222</v>
      </c>
      <c r="H94" s="451">
        <f t="shared" si="2"/>
        <v>0.083333</v>
      </c>
      <c r="I94" s="452" t="str">
        <f t="shared" si="3"/>
        <v>PRE</v>
      </c>
      <c r="J94" s="463">
        <v>1.0</v>
      </c>
      <c r="K94" s="434"/>
      <c r="L94" s="454">
        <f t="shared" si="4"/>
        <v>3</v>
      </c>
      <c r="M94" s="455">
        <f t="array" ref="M94">IFERROR(IF(J94="","",XLOOKUP(L94,Personnel!$B$4:$G$4,Personnel!$B$5:$G$5)),"")</f>
        <v>15</v>
      </c>
      <c r="N94" s="455">
        <f t="shared" si="5"/>
        <v>1.25</v>
      </c>
      <c r="O94" s="434"/>
      <c r="P94" s="456">
        <f t="shared" si="6"/>
        <v>12</v>
      </c>
      <c r="Q94" s="457">
        <f t="shared" si="13"/>
        <v>0.19</v>
      </c>
      <c r="R94" s="458"/>
      <c r="S94" s="459">
        <f t="array" ref="S94">IF(B94="","",XLOOKUP($B94,Product,'Product List'!D:D))</f>
        <v>8</v>
      </c>
      <c r="T94" s="454">
        <f t="array" ref="T94">IF(B94="","",XLOOKUP($B94,Product,'Product List'!E:E))</f>
        <v>9</v>
      </c>
      <c r="U94" s="454">
        <f t="array" ref="U94">IF(B94="","",XLOOKUP($B94,Product,'Product List'!F:F))</f>
        <v>10</v>
      </c>
      <c r="V94" s="454">
        <f t="array" ref="V94">IF(B94="","",XLOOKUP($B94,Product,'Product List'!G:G))</f>
        <v>11</v>
      </c>
      <c r="W94" s="434"/>
      <c r="X94" s="434">
        <f t="array" ref="X94">iferror(xlookup(B94,'Product List'!A:A,'Product List'!P:P),"")</f>
        <v>0</v>
      </c>
      <c r="Y94" s="434">
        <f t="shared" si="8"/>
        <v>0</v>
      </c>
      <c r="Z94" s="434"/>
    </row>
    <row r="95" ht="14.25" hidden="1" customHeight="1">
      <c r="A95" s="486" t="s">
        <v>1368</v>
      </c>
      <c r="B95" s="447" t="s">
        <v>1823</v>
      </c>
      <c r="C95" s="454"/>
      <c r="D95" s="449">
        <v>0.4340277777777778</v>
      </c>
      <c r="E95" s="461"/>
      <c r="F95" s="462">
        <v>0.4375</v>
      </c>
      <c r="G95" s="450">
        <f t="shared" si="1"/>
        <v>0.003472222222</v>
      </c>
      <c r="H95" s="451">
        <f t="shared" si="2"/>
        <v>0.083333</v>
      </c>
      <c r="I95" s="452" t="str">
        <f t="shared" si="3"/>
        <v>PRE</v>
      </c>
      <c r="J95" s="453">
        <v>1.0</v>
      </c>
      <c r="K95" s="434"/>
      <c r="L95" s="454">
        <f t="shared" si="4"/>
        <v>3</v>
      </c>
      <c r="M95" s="455">
        <f t="array" ref="M95">IFERROR(IF(J95="","",XLOOKUP(L95,Personnel!$B$4:$G$4,Personnel!$B$5:$G$5)),"")</f>
        <v>15</v>
      </c>
      <c r="N95" s="455">
        <f t="shared" si="5"/>
        <v>1.25</v>
      </c>
      <c r="O95" s="434"/>
      <c r="P95" s="456">
        <f t="shared" si="6"/>
        <v>12</v>
      </c>
      <c r="Q95" s="457">
        <f t="shared" si="13"/>
        <v>0.19</v>
      </c>
      <c r="R95" s="458"/>
      <c r="S95" s="459">
        <f t="array" ref="S95">IF(B95="","",XLOOKUP($B95,Product,'Product List'!D:D))</f>
        <v>8</v>
      </c>
      <c r="T95" s="454">
        <f t="array" ref="T95">IF(B95="","",XLOOKUP($B95,Product,'Product List'!E:E))</f>
        <v>9</v>
      </c>
      <c r="U95" s="454">
        <f t="array" ref="U95">IF(B95="","",XLOOKUP($B95,Product,'Product List'!F:F))</f>
        <v>10</v>
      </c>
      <c r="V95" s="454">
        <f t="array" ref="V95">IF(B95="","",XLOOKUP($B95,Product,'Product List'!G:G))</f>
        <v>11</v>
      </c>
      <c r="W95" s="434"/>
      <c r="X95" s="434">
        <f t="array" ref="X95">iferror(xlookup(B95,'Product List'!A:A,'Product List'!P:P),"")</f>
        <v>0</v>
      </c>
      <c r="Y95" s="434">
        <f t="shared" si="8"/>
        <v>0</v>
      </c>
      <c r="Z95" s="434"/>
    </row>
    <row r="96" ht="14.25" hidden="1" customHeight="1">
      <c r="A96" s="486" t="s">
        <v>1368</v>
      </c>
      <c r="B96" s="447" t="s">
        <v>1825</v>
      </c>
      <c r="C96" s="454"/>
      <c r="D96" s="449">
        <v>0.4375</v>
      </c>
      <c r="E96" s="461"/>
      <c r="F96" s="462">
        <v>0.4409722222222222</v>
      </c>
      <c r="G96" s="450">
        <f t="shared" si="1"/>
        <v>0.003472222222</v>
      </c>
      <c r="H96" s="451">
        <f t="shared" si="2"/>
        <v>0.083333</v>
      </c>
      <c r="I96" s="452" t="str">
        <f t="shared" si="3"/>
        <v>PRE</v>
      </c>
      <c r="J96" s="453">
        <v>1.0</v>
      </c>
      <c r="K96" s="434"/>
      <c r="L96" s="454">
        <f t="shared" si="4"/>
        <v>3</v>
      </c>
      <c r="M96" s="455">
        <f t="array" ref="M96">IFERROR(IF(J96="","",XLOOKUP(L96,Personnel!$B$4:$G$4,Personnel!$B$5:$G$5)),"")</f>
        <v>15</v>
      </c>
      <c r="N96" s="455">
        <f t="shared" si="5"/>
        <v>1.25</v>
      </c>
      <c r="O96" s="434"/>
      <c r="P96" s="456">
        <f t="shared" si="6"/>
        <v>12</v>
      </c>
      <c r="Q96" s="457">
        <f t="shared" si="13"/>
        <v>0.19</v>
      </c>
      <c r="R96" s="458"/>
      <c r="S96" s="459">
        <f t="array" ref="S96">IF(B96="","",XLOOKUP($B96,Product,'Product List'!D:D))</f>
        <v>8</v>
      </c>
      <c r="T96" s="454">
        <f t="array" ref="T96">IF(B96="","",XLOOKUP($B96,Product,'Product List'!E:E))</f>
        <v>9</v>
      </c>
      <c r="U96" s="454">
        <f t="array" ref="U96">IF(B96="","",XLOOKUP($B96,Product,'Product List'!F:F))</f>
        <v>10</v>
      </c>
      <c r="V96" s="454">
        <f t="array" ref="V96">IF(B96="","",XLOOKUP($B96,Product,'Product List'!G:G))</f>
        <v>11</v>
      </c>
      <c r="W96" s="434"/>
      <c r="X96" s="434">
        <f t="array" ref="X96">iferror(xlookup(B96,'Product List'!A:A,'Product List'!P:P),"")</f>
        <v>0</v>
      </c>
      <c r="Y96" s="434">
        <f t="shared" si="8"/>
        <v>0</v>
      </c>
      <c r="Z96" s="434"/>
    </row>
    <row r="97" ht="14.25" hidden="1" customHeight="1">
      <c r="A97" s="486" t="s">
        <v>1368</v>
      </c>
      <c r="B97" s="447" t="s">
        <v>1828</v>
      </c>
      <c r="C97" s="454"/>
      <c r="D97" s="449">
        <v>0.4409722222222222</v>
      </c>
      <c r="E97" s="461"/>
      <c r="F97" s="449">
        <v>0.4444444444444444</v>
      </c>
      <c r="G97" s="450">
        <f t="shared" si="1"/>
        <v>0.003472222222</v>
      </c>
      <c r="H97" s="451">
        <f t="shared" si="2"/>
        <v>0.083333</v>
      </c>
      <c r="I97" s="452" t="str">
        <f t="shared" si="3"/>
        <v>PRE</v>
      </c>
      <c r="J97" s="453">
        <v>1.0</v>
      </c>
      <c r="K97" s="434"/>
      <c r="L97" s="454">
        <f t="shared" si="4"/>
        <v>3</v>
      </c>
      <c r="M97" s="455">
        <f t="array" ref="M97">IFERROR(IF(J97="","",XLOOKUP(L97,Personnel!$B$4:$G$4,Personnel!$B$5:$G$5)),"")</f>
        <v>15</v>
      </c>
      <c r="N97" s="455">
        <f t="shared" si="5"/>
        <v>1.25</v>
      </c>
      <c r="O97" s="434"/>
      <c r="P97" s="456">
        <f t="shared" si="6"/>
        <v>12</v>
      </c>
      <c r="Q97" s="457">
        <f t="shared" si="13"/>
        <v>0.19</v>
      </c>
      <c r="R97" s="458"/>
      <c r="S97" s="459">
        <f t="array" ref="S97">IF(B97="","",XLOOKUP($B97,Product,'Product List'!D:D))</f>
        <v>8</v>
      </c>
      <c r="T97" s="454">
        <f t="array" ref="T97">IF(B97="","",XLOOKUP($B97,Product,'Product List'!E:E))</f>
        <v>9</v>
      </c>
      <c r="U97" s="454">
        <f t="array" ref="U97">IF(B97="","",XLOOKUP($B97,Product,'Product List'!F:F))</f>
        <v>10</v>
      </c>
      <c r="V97" s="454">
        <f t="array" ref="V97">IF(B97="","",XLOOKUP($B97,Product,'Product List'!G:G))</f>
        <v>11</v>
      </c>
      <c r="W97" s="434"/>
      <c r="X97" s="434">
        <f t="array" ref="X97">iferror(xlookup(B97,'Product List'!A:A,'Product List'!P:P),"")</f>
        <v>0</v>
      </c>
      <c r="Y97" s="434">
        <f t="shared" si="8"/>
        <v>0</v>
      </c>
      <c r="Z97" s="434"/>
    </row>
    <row r="98" ht="14.25" hidden="1" customHeight="1">
      <c r="A98" s="486" t="s">
        <v>1368</v>
      </c>
      <c r="B98" s="447" t="s">
        <v>1832</v>
      </c>
      <c r="C98" s="454"/>
      <c r="D98" s="449">
        <v>0.4444444444444444</v>
      </c>
      <c r="E98" s="461"/>
      <c r="F98" s="449">
        <v>0.4479166666666667</v>
      </c>
      <c r="G98" s="450">
        <f t="shared" si="1"/>
        <v>0.003472222222</v>
      </c>
      <c r="H98" s="451">
        <f t="shared" si="2"/>
        <v>0.083333</v>
      </c>
      <c r="I98" s="452" t="str">
        <f t="shared" si="3"/>
        <v>PRE</v>
      </c>
      <c r="J98" s="453">
        <v>1.0</v>
      </c>
      <c r="K98" s="434"/>
      <c r="L98" s="454">
        <f t="shared" si="4"/>
        <v>3</v>
      </c>
      <c r="M98" s="455">
        <f t="array" ref="M98">IFERROR(IF(J98="","",XLOOKUP(L98,Personnel!$B$4:$G$4,Personnel!$B$5:$G$5)),"")</f>
        <v>15</v>
      </c>
      <c r="N98" s="455">
        <f t="shared" si="5"/>
        <v>1.25</v>
      </c>
      <c r="O98" s="434"/>
      <c r="P98" s="456">
        <f t="shared" si="6"/>
        <v>12</v>
      </c>
      <c r="Q98" s="457">
        <f>IFERROR(ROUNDDOWN(N98-SUM($A$1*H98),2),"")</f>
        <v>0.19</v>
      </c>
      <c r="R98" s="458"/>
      <c r="S98" s="459">
        <f t="array" ref="S98">IF(B98="","",XLOOKUP($B98,Product,'Product List'!D:D))</f>
        <v>8</v>
      </c>
      <c r="T98" s="454">
        <f t="array" ref="T98">IF(B98="","",XLOOKUP($B98,Product,'Product List'!E:E))</f>
        <v>9</v>
      </c>
      <c r="U98" s="454">
        <f t="array" ref="U98">IF(B98="","",XLOOKUP($B98,Product,'Product List'!F:F))</f>
        <v>10</v>
      </c>
      <c r="V98" s="454">
        <f t="array" ref="V98">IF(B98="","",XLOOKUP($B98,Product,'Product List'!G:G))</f>
        <v>11</v>
      </c>
      <c r="W98" s="434"/>
      <c r="X98" s="434">
        <f t="array" ref="X98">iferror(xlookup(B98,'Product List'!A:A,'Product List'!P:P),"")</f>
        <v>0</v>
      </c>
      <c r="Y98" s="434">
        <f t="shared" si="8"/>
        <v>0</v>
      </c>
      <c r="Z98" s="434"/>
    </row>
    <row r="99" ht="14.25" hidden="1" customHeight="1">
      <c r="A99" s="486" t="s">
        <v>1368</v>
      </c>
      <c r="B99" s="447" t="s">
        <v>1834</v>
      </c>
      <c r="C99" s="454"/>
      <c r="D99" s="449">
        <v>0.4479166666666667</v>
      </c>
      <c r="E99" s="461"/>
      <c r="F99" s="449">
        <v>0.4513888888888889</v>
      </c>
      <c r="G99" s="450">
        <f t="shared" si="1"/>
        <v>0.003472222222</v>
      </c>
      <c r="H99" s="451">
        <f t="shared" si="2"/>
        <v>0.083333</v>
      </c>
      <c r="I99" s="452" t="str">
        <f t="shared" si="3"/>
        <v>PRE</v>
      </c>
      <c r="J99" s="453">
        <v>1.0</v>
      </c>
      <c r="K99" s="434"/>
      <c r="L99" s="454">
        <f t="shared" si="4"/>
        <v>3</v>
      </c>
      <c r="M99" s="455">
        <f t="array" ref="M99">IFERROR(IF(J99="","",XLOOKUP(L99,Personnel!$B$4:$G$4,Personnel!$B$5:$G$5)),"")</f>
        <v>15</v>
      </c>
      <c r="N99" s="455">
        <f t="shared" si="5"/>
        <v>1.25</v>
      </c>
      <c r="O99" s="434"/>
      <c r="P99" s="456">
        <f t="shared" si="6"/>
        <v>12</v>
      </c>
      <c r="Q99" s="457">
        <f t="shared" ref="Q99:Q118" si="14">IFERROR(ROUND(N99-SUM($A$1*H99),2),"")</f>
        <v>0.19</v>
      </c>
      <c r="R99" s="458"/>
      <c r="S99" s="459">
        <f t="array" ref="S99">IF(B99="","",XLOOKUP($B99,Product,'Product List'!D:D))</f>
        <v>8</v>
      </c>
      <c r="T99" s="454">
        <f t="array" ref="T99">IF(B99="","",XLOOKUP($B99,Product,'Product List'!E:E))</f>
        <v>9</v>
      </c>
      <c r="U99" s="454">
        <f t="array" ref="U99">IF(B99="","",XLOOKUP($B99,Product,'Product List'!F:F))</f>
        <v>10</v>
      </c>
      <c r="V99" s="454">
        <f t="array" ref="V99">IF(B99="","",XLOOKUP($B99,Product,'Product List'!G:G))</f>
        <v>11</v>
      </c>
      <c r="W99" s="434"/>
      <c r="X99" s="434">
        <f t="array" ref="X99">iferror(xlookup(B99,'Product List'!A:A,'Product List'!P:P),"")</f>
        <v>0</v>
      </c>
      <c r="Y99" s="434">
        <f t="shared" si="8"/>
        <v>0</v>
      </c>
      <c r="Z99" s="434"/>
    </row>
    <row r="100" ht="14.25" hidden="1" customHeight="1">
      <c r="A100" s="486" t="s">
        <v>1368</v>
      </c>
      <c r="B100" s="447" t="s">
        <v>1837</v>
      </c>
      <c r="C100" s="454"/>
      <c r="D100" s="449">
        <v>0.4513888888888889</v>
      </c>
      <c r="E100" s="461"/>
      <c r="F100" s="462">
        <v>0.4548611111111111</v>
      </c>
      <c r="G100" s="450">
        <f t="shared" si="1"/>
        <v>0.003472222222</v>
      </c>
      <c r="H100" s="451">
        <f t="shared" si="2"/>
        <v>0.083333</v>
      </c>
      <c r="I100" s="452" t="str">
        <f t="shared" si="3"/>
        <v>PRE</v>
      </c>
      <c r="J100" s="453">
        <v>1.0</v>
      </c>
      <c r="K100" s="434"/>
      <c r="L100" s="454">
        <f t="shared" si="4"/>
        <v>3</v>
      </c>
      <c r="M100" s="455">
        <f t="array" ref="M100">IFERROR(IF(J100="","",XLOOKUP(L100,Personnel!$B$4:$G$4,Personnel!$B$5:$G$5)),"")</f>
        <v>15</v>
      </c>
      <c r="N100" s="455">
        <f t="shared" si="5"/>
        <v>1.25</v>
      </c>
      <c r="O100" s="434"/>
      <c r="P100" s="456">
        <f t="shared" si="6"/>
        <v>12</v>
      </c>
      <c r="Q100" s="457">
        <f t="shared" si="14"/>
        <v>0.19</v>
      </c>
      <c r="R100" s="458"/>
      <c r="S100" s="459">
        <f t="array" ref="S100">IF(B100="","",XLOOKUP($B100,Product,'Product List'!D:D))</f>
        <v>8</v>
      </c>
      <c r="T100" s="454">
        <f t="array" ref="T100">IF(B100="","",XLOOKUP($B100,Product,'Product List'!E:E))</f>
        <v>9</v>
      </c>
      <c r="U100" s="454">
        <f t="array" ref="U100">IF(B100="","",XLOOKUP($B100,Product,'Product List'!F:F))</f>
        <v>10</v>
      </c>
      <c r="V100" s="454">
        <f t="array" ref="V100">IF(B100="","",XLOOKUP($B100,Product,'Product List'!G:G))</f>
        <v>11</v>
      </c>
      <c r="W100" s="434"/>
      <c r="X100" s="434">
        <f t="array" ref="X100">iferror(xlookup(B100,'Product List'!A:A,'Product List'!P:P),"")</f>
        <v>0</v>
      </c>
      <c r="Y100" s="434">
        <f t="shared" si="8"/>
        <v>0</v>
      </c>
      <c r="Z100" s="434"/>
    </row>
    <row r="101" ht="14.25" hidden="1" customHeight="1">
      <c r="A101" s="486" t="s">
        <v>1368</v>
      </c>
      <c r="B101" s="447" t="s">
        <v>1840</v>
      </c>
      <c r="C101" s="454"/>
      <c r="D101" s="449">
        <v>0.4548611111111111</v>
      </c>
      <c r="E101" s="461"/>
      <c r="F101" s="462">
        <v>0.4583333333333333</v>
      </c>
      <c r="G101" s="450">
        <f t="shared" si="1"/>
        <v>0.003472222222</v>
      </c>
      <c r="H101" s="451">
        <f t="shared" si="2"/>
        <v>0.083333</v>
      </c>
      <c r="I101" s="452" t="str">
        <f t="shared" si="3"/>
        <v>PRE</v>
      </c>
      <c r="J101" s="453">
        <v>1.0</v>
      </c>
      <c r="K101" s="434"/>
      <c r="L101" s="454">
        <f t="shared" si="4"/>
        <v>3</v>
      </c>
      <c r="M101" s="455">
        <f t="array" ref="M101">IFERROR(IF(J101="","",XLOOKUP(L101,Personnel!$B$4:$G$4,Personnel!$B$5:$G$5)),"")</f>
        <v>15</v>
      </c>
      <c r="N101" s="455">
        <f t="shared" si="5"/>
        <v>1.25</v>
      </c>
      <c r="O101" s="434"/>
      <c r="P101" s="456">
        <f t="shared" si="6"/>
        <v>12</v>
      </c>
      <c r="Q101" s="457">
        <f t="shared" si="14"/>
        <v>0.19</v>
      </c>
      <c r="R101" s="458"/>
      <c r="S101" s="459">
        <f t="array" ref="S101">IF(B101="","",XLOOKUP($B101,Product,'Product List'!D:D))</f>
        <v>8</v>
      </c>
      <c r="T101" s="454">
        <f t="array" ref="T101">IF(B101="","",XLOOKUP($B101,Product,'Product List'!E:E))</f>
        <v>9</v>
      </c>
      <c r="U101" s="454">
        <f t="array" ref="U101">IF(B101="","",XLOOKUP($B101,Product,'Product List'!F:F))</f>
        <v>10</v>
      </c>
      <c r="V101" s="454">
        <f t="array" ref="V101">IF(B101="","",XLOOKUP($B101,Product,'Product List'!G:G))</f>
        <v>11</v>
      </c>
      <c r="W101" s="434"/>
      <c r="X101" s="434">
        <f t="array" ref="X101">iferror(xlookup(B101,'Product List'!A:A,'Product List'!P:P),"")</f>
        <v>0</v>
      </c>
      <c r="Y101" s="434">
        <f t="shared" si="8"/>
        <v>0</v>
      </c>
      <c r="Z101" s="434"/>
    </row>
    <row r="102" ht="14.25" hidden="1" customHeight="1">
      <c r="A102" s="486" t="s">
        <v>1368</v>
      </c>
      <c r="B102" s="447" t="s">
        <v>1845</v>
      </c>
      <c r="C102" s="454"/>
      <c r="D102" s="449">
        <v>0.4583333333333333</v>
      </c>
      <c r="E102" s="461"/>
      <c r="F102" s="462">
        <v>0.4618055555555556</v>
      </c>
      <c r="G102" s="450">
        <f t="shared" si="1"/>
        <v>0.003472222222</v>
      </c>
      <c r="H102" s="451">
        <f t="shared" si="2"/>
        <v>0.083333</v>
      </c>
      <c r="I102" s="452" t="str">
        <f t="shared" si="3"/>
        <v>PRE</v>
      </c>
      <c r="J102" s="463">
        <v>1.0</v>
      </c>
      <c r="K102" s="434"/>
      <c r="L102" s="454">
        <f t="shared" si="4"/>
        <v>3</v>
      </c>
      <c r="M102" s="455">
        <f t="array" ref="M102">IFERROR(IF(J102="","",XLOOKUP(L102,Personnel!$B$4:$G$4,Personnel!$B$5:$G$5)),"")</f>
        <v>15</v>
      </c>
      <c r="N102" s="455">
        <f t="shared" si="5"/>
        <v>1.25</v>
      </c>
      <c r="O102" s="434"/>
      <c r="P102" s="456">
        <f t="shared" si="6"/>
        <v>12</v>
      </c>
      <c r="Q102" s="457">
        <f t="shared" si="14"/>
        <v>0.19</v>
      </c>
      <c r="R102" s="458"/>
      <c r="S102" s="459">
        <f t="array" ref="S102">IF(B102="","",XLOOKUP($B102,Product,'Product List'!D:D))</f>
        <v>8</v>
      </c>
      <c r="T102" s="454">
        <f t="array" ref="T102">IF(B102="","",XLOOKUP($B102,Product,'Product List'!E:E))</f>
        <v>9</v>
      </c>
      <c r="U102" s="454">
        <f t="array" ref="U102">IF(B102="","",XLOOKUP($B102,Product,'Product List'!F:F))</f>
        <v>10</v>
      </c>
      <c r="V102" s="454">
        <f t="array" ref="V102">IF(B102="","",XLOOKUP($B102,Product,'Product List'!G:G))</f>
        <v>11</v>
      </c>
      <c r="W102" s="434"/>
      <c r="X102" s="434">
        <f t="array" ref="X102">iferror(xlookup(B102,'Product List'!A:A,'Product List'!P:P),"")</f>
        <v>0</v>
      </c>
      <c r="Y102" s="434">
        <f t="shared" si="8"/>
        <v>0</v>
      </c>
      <c r="Z102" s="434"/>
    </row>
    <row r="103" ht="14.25" hidden="1" customHeight="1">
      <c r="A103" s="486" t="s">
        <v>1368</v>
      </c>
      <c r="B103" s="447" t="s">
        <v>1849</v>
      </c>
      <c r="C103" s="454"/>
      <c r="D103" s="462">
        <v>0.4618055555555556</v>
      </c>
      <c r="E103" s="449">
        <v>0.020833333333333332</v>
      </c>
      <c r="F103" s="449">
        <v>0.60625</v>
      </c>
      <c r="G103" s="450">
        <f t="shared" si="1"/>
        <v>0.1236111111</v>
      </c>
      <c r="H103" s="451">
        <f t="shared" si="2"/>
        <v>2.966667</v>
      </c>
      <c r="I103" s="452" t="str">
        <f t="shared" si="3"/>
        <v>EO-</v>
      </c>
      <c r="J103" s="453">
        <v>540.0</v>
      </c>
      <c r="K103" s="434"/>
      <c r="L103" s="454">
        <f t="shared" si="4"/>
        <v>3</v>
      </c>
      <c r="M103" s="455">
        <f t="array" ref="M103">IFERROR(IF(J103="","",XLOOKUP(L103,Personnel!$B$4:$G$4,Personnel!$B$5:$G$5)),"")</f>
        <v>15</v>
      </c>
      <c r="N103" s="455">
        <f t="shared" si="5"/>
        <v>44.5</v>
      </c>
      <c r="O103" s="434"/>
      <c r="P103" s="456">
        <f t="shared" si="6"/>
        <v>182</v>
      </c>
      <c r="Q103" s="457">
        <f t="shared" si="14"/>
        <v>6.79</v>
      </c>
      <c r="R103" s="458"/>
      <c r="S103" s="459">
        <f t="array" ref="S103">IF(B103="","",XLOOKUP($B103,Product,'Product List'!D:D))</f>
        <v>152</v>
      </c>
      <c r="T103" s="454">
        <f t="array" ref="T103">IF(B103="","",XLOOKUP($B103,Product,'Product List'!E:E))</f>
        <v>156</v>
      </c>
      <c r="U103" s="454">
        <f t="array" ref="U103">IF(B103="","",XLOOKUP($B103,Product,'Product List'!F:F))</f>
        <v>168</v>
      </c>
      <c r="V103" s="454">
        <f t="array" ref="V103">IF(B103="","",XLOOKUP($B103,Product,'Product List'!G:G))</f>
        <v>180</v>
      </c>
      <c r="W103" s="434"/>
      <c r="X103" s="434">
        <f t="array" ref="X103">iferror(xlookup(B103,'Product List'!A:A,'Product List'!P:P),"")</f>
        <v>0</v>
      </c>
      <c r="Y103" s="434">
        <f t="shared" si="8"/>
        <v>0</v>
      </c>
      <c r="Z103" s="434"/>
    </row>
    <row r="104" ht="14.25" hidden="1" customHeight="1">
      <c r="A104" s="486" t="s">
        <v>1368</v>
      </c>
      <c r="B104" s="447" t="s">
        <v>1547</v>
      </c>
      <c r="C104" s="454"/>
      <c r="D104" s="449">
        <v>0.60625</v>
      </c>
      <c r="E104" s="461"/>
      <c r="F104" s="462">
        <v>0.6145833333333334</v>
      </c>
      <c r="G104" s="450">
        <f t="shared" si="1"/>
        <v>0.008333333333</v>
      </c>
      <c r="H104" s="451">
        <f t="shared" si="2"/>
        <v>0.2</v>
      </c>
      <c r="I104" s="452" t="str">
        <f t="shared" si="3"/>
        <v>Non</v>
      </c>
      <c r="J104" s="453">
        <v>0.0</v>
      </c>
      <c r="K104" s="434"/>
      <c r="L104" s="454">
        <f t="shared" si="4"/>
        <v>0</v>
      </c>
      <c r="M104" s="455">
        <f t="array" ref="M104">IFERROR(IF(J104="","",XLOOKUP(L104,Personnel!$B$4:$G$4,Personnel!$B$5:$G$5)),"")</f>
        <v>12.71</v>
      </c>
      <c r="N104" s="455">
        <f t="shared" si="5"/>
        <v>2.54</v>
      </c>
      <c r="O104" s="434"/>
      <c r="P104" s="456">
        <f t="shared" si="6"/>
        <v>0</v>
      </c>
      <c r="Q104" s="457">
        <f t="shared" si="14"/>
        <v>0</v>
      </c>
      <c r="R104" s="458"/>
      <c r="S104" s="459" t="str">
        <f t="array" ref="S104">IF(B104="","",XLOOKUP($B104,Product,'Product List'!D:D))</f>
        <v/>
      </c>
      <c r="T104" s="454" t="str">
        <f t="array" ref="T104">IF(B104="","",XLOOKUP($B104,Product,'Product List'!E:E))</f>
        <v/>
      </c>
      <c r="U104" s="454" t="str">
        <f t="array" ref="U104">IF(B104="","",XLOOKUP($B104,Product,'Product List'!F:F))</f>
        <v/>
      </c>
      <c r="V104" s="454" t="str">
        <f t="array" ref="V104">IF(B104="","",XLOOKUP($B104,Product,'Product List'!G:G))</f>
        <v/>
      </c>
      <c r="W104" s="434"/>
      <c r="X104" s="434" t="str">
        <f t="array" ref="X104">iferror(xlookup(B104,'Product List'!A:A,'Product List'!P:P),"")</f>
        <v/>
      </c>
      <c r="Y104" s="434">
        <f t="shared" si="8"/>
        <v>0</v>
      </c>
      <c r="Z104" s="434"/>
    </row>
    <row r="105" ht="14.25" hidden="1" customHeight="1">
      <c r="A105" s="486" t="s">
        <v>1368</v>
      </c>
      <c r="B105" s="447" t="s">
        <v>1854</v>
      </c>
      <c r="C105" s="454"/>
      <c r="D105" s="449">
        <v>0.6145833333333334</v>
      </c>
      <c r="E105" s="461"/>
      <c r="F105" s="449">
        <v>0.6347222222222222</v>
      </c>
      <c r="G105" s="450">
        <f t="shared" si="1"/>
        <v>0.02013888889</v>
      </c>
      <c r="H105" s="451">
        <f t="shared" si="2"/>
        <v>0.483333</v>
      </c>
      <c r="I105" s="452" t="str">
        <f t="shared" si="3"/>
        <v>EO-</v>
      </c>
      <c r="J105" s="453">
        <v>90.0</v>
      </c>
      <c r="K105" s="434"/>
      <c r="L105" s="454">
        <f t="shared" si="4"/>
        <v>3</v>
      </c>
      <c r="M105" s="455">
        <f t="array" ref="M105">IFERROR(IF(J105="","",XLOOKUP(L105,Personnel!$B$4:$G$4,Personnel!$B$5:$G$5)),"")</f>
        <v>15</v>
      </c>
      <c r="N105" s="455">
        <f t="shared" si="5"/>
        <v>7.25</v>
      </c>
      <c r="O105" s="434"/>
      <c r="P105" s="456">
        <f t="shared" si="6"/>
        <v>186</v>
      </c>
      <c r="Q105" s="457">
        <f t="shared" si="14"/>
        <v>1.11</v>
      </c>
      <c r="R105" s="458"/>
      <c r="S105" s="459">
        <f t="array" ref="S105">IF(B105="","",XLOOKUP($B105,Product,'Product List'!D:D))</f>
        <v>152</v>
      </c>
      <c r="T105" s="454">
        <f t="array" ref="T105">IF(B105="","",XLOOKUP($B105,Product,'Product List'!E:E))</f>
        <v>156</v>
      </c>
      <c r="U105" s="454">
        <f t="array" ref="U105">IF(B105="","",XLOOKUP($B105,Product,'Product List'!F:F))</f>
        <v>168</v>
      </c>
      <c r="V105" s="454">
        <f t="array" ref="V105">IF(B105="","",XLOOKUP($B105,Product,'Product List'!G:G))</f>
        <v>180</v>
      </c>
      <c r="W105" s="434"/>
      <c r="X105" s="434">
        <f t="array" ref="X105">iferror(xlookup(B105,'Product List'!A:A,'Product List'!P:P),"")</f>
        <v>0</v>
      </c>
      <c r="Y105" s="434">
        <f t="shared" si="8"/>
        <v>0</v>
      </c>
      <c r="Z105" s="434"/>
    </row>
    <row r="106" ht="14.25" hidden="1" customHeight="1">
      <c r="A106" s="486" t="s">
        <v>1368</v>
      </c>
      <c r="B106" s="447" t="s">
        <v>1857</v>
      </c>
      <c r="C106" s="454"/>
      <c r="D106" s="462">
        <v>0.6347222222222222</v>
      </c>
      <c r="E106" s="461"/>
      <c r="F106" s="449">
        <v>0.6402777777777777</v>
      </c>
      <c r="G106" s="450">
        <f t="shared" si="1"/>
        <v>0.005555555556</v>
      </c>
      <c r="H106" s="451">
        <f t="shared" si="2"/>
        <v>0.133333</v>
      </c>
      <c r="I106" s="452" t="str">
        <f t="shared" si="3"/>
        <v>Org</v>
      </c>
      <c r="J106" s="453">
        <v>25.0</v>
      </c>
      <c r="K106" s="434"/>
      <c r="L106" s="454">
        <f t="shared" si="4"/>
        <v>3</v>
      </c>
      <c r="M106" s="455">
        <f t="array" ref="M106">IFERROR(IF(J106="","",XLOOKUP(L106,Personnel!$B$4:$G$4,Personnel!$B$5:$G$5)),"")</f>
        <v>15</v>
      </c>
      <c r="N106" s="455">
        <f t="shared" si="5"/>
        <v>2</v>
      </c>
      <c r="O106" s="434"/>
      <c r="P106" s="456">
        <f t="shared" si="6"/>
        <v>188</v>
      </c>
      <c r="Q106" s="457">
        <f t="shared" si="14"/>
        <v>0.31</v>
      </c>
      <c r="R106" s="458"/>
      <c r="S106" s="459">
        <f t="array" ref="S106">IF(B106="","",XLOOKUP($B106,Product,'Product List'!D:D))</f>
        <v>152</v>
      </c>
      <c r="T106" s="454">
        <f t="array" ref="T106">IF(B106="","",XLOOKUP($B106,Product,'Product List'!E:E))</f>
        <v>156</v>
      </c>
      <c r="U106" s="454">
        <f t="array" ref="U106">IF(B106="","",XLOOKUP($B106,Product,'Product List'!F:F))</f>
        <v>168</v>
      </c>
      <c r="V106" s="454">
        <f t="array" ref="V106">IF(B106="","",XLOOKUP($B106,Product,'Product List'!G:G))</f>
        <v>180</v>
      </c>
      <c r="W106" s="434"/>
      <c r="X106" s="434">
        <f t="array" ref="X106">iferror(xlookup(B106,'Product List'!A:A,'Product List'!P:P),"")</f>
        <v>0</v>
      </c>
      <c r="Y106" s="434">
        <f t="shared" si="8"/>
        <v>0</v>
      </c>
      <c r="Z106" s="434"/>
    </row>
    <row r="107" ht="14.25" hidden="1" customHeight="1">
      <c r="A107" s="486" t="s">
        <v>1368</v>
      </c>
      <c r="B107" s="447" t="s">
        <v>1860</v>
      </c>
      <c r="C107" s="454"/>
      <c r="D107" s="449">
        <v>0.6402777777777777</v>
      </c>
      <c r="E107" s="461"/>
      <c r="F107" s="449">
        <v>0.6618055555555555</v>
      </c>
      <c r="G107" s="450">
        <f t="shared" si="1"/>
        <v>0.02152777778</v>
      </c>
      <c r="H107" s="451">
        <f t="shared" si="2"/>
        <v>0.516667</v>
      </c>
      <c r="I107" s="452" t="str">
        <f t="shared" si="3"/>
        <v>BO-</v>
      </c>
      <c r="J107" s="453">
        <v>50.0</v>
      </c>
      <c r="K107" s="434"/>
      <c r="L107" s="454">
        <f t="shared" si="4"/>
        <v>3</v>
      </c>
      <c r="M107" s="455">
        <f t="array" ref="M107">IFERROR(IF(J107="","",XLOOKUP(L107,Personnel!$B$4:$G$4,Personnel!$B$5:$G$5)),"")</f>
        <v>15</v>
      </c>
      <c r="N107" s="455">
        <f t="shared" si="5"/>
        <v>7.75</v>
      </c>
      <c r="O107" s="434"/>
      <c r="P107" s="456">
        <f t="shared" si="6"/>
        <v>97</v>
      </c>
      <c r="Q107" s="457">
        <f t="shared" si="14"/>
        <v>1.18</v>
      </c>
      <c r="R107" s="458"/>
      <c r="S107" s="459">
        <f t="array" ref="S107">IF(B107="","",XLOOKUP($B107,Product,'Product List'!D:D))</f>
        <v>81</v>
      </c>
      <c r="T107" s="454">
        <f t="array" ref="T107">IF(B107="","",XLOOKUP($B107,Product,'Product List'!E:E))</f>
        <v>83</v>
      </c>
      <c r="U107" s="454">
        <f t="array" ref="U107">IF(B107="","",XLOOKUP($B107,Product,'Product List'!F:F))</f>
        <v>90</v>
      </c>
      <c r="V107" s="454">
        <f t="array" ref="V107">IF(B107="","",XLOOKUP($B107,Product,'Product List'!G:G))</f>
        <v>96</v>
      </c>
      <c r="W107" s="434"/>
      <c r="X107" s="434">
        <f t="array" ref="X107">iferror(xlookup(B107,'Product List'!A:A,'Product List'!P:P),"")</f>
        <v>0</v>
      </c>
      <c r="Y107" s="434">
        <f t="shared" si="8"/>
        <v>0</v>
      </c>
      <c r="Z107" s="434"/>
    </row>
    <row r="108" ht="14.25" hidden="1" customHeight="1">
      <c r="A108" s="486" t="s">
        <v>1368</v>
      </c>
      <c r="B108" s="447" t="s">
        <v>1862</v>
      </c>
      <c r="C108" s="454"/>
      <c r="D108" s="449">
        <v>0.6618055555555555</v>
      </c>
      <c r="E108" s="461"/>
      <c r="F108" s="449">
        <v>0.6666666666666666</v>
      </c>
      <c r="G108" s="450">
        <f t="shared" si="1"/>
        <v>0.004861111111</v>
      </c>
      <c r="H108" s="451">
        <f t="shared" si="2"/>
        <v>0.116667</v>
      </c>
      <c r="I108" s="452" t="str">
        <f t="shared" si="3"/>
        <v>Org</v>
      </c>
      <c r="J108" s="453">
        <v>14.0</v>
      </c>
      <c r="K108" s="434"/>
      <c r="L108" s="454">
        <f t="shared" si="4"/>
        <v>3</v>
      </c>
      <c r="M108" s="455">
        <f t="array" ref="M108">IFERROR(IF(J108="","",XLOOKUP(L108,Personnel!$B$4:$G$4,Personnel!$B$5:$G$5)),"")</f>
        <v>15</v>
      </c>
      <c r="N108" s="455">
        <f t="shared" si="5"/>
        <v>1.75</v>
      </c>
      <c r="O108" s="434"/>
      <c r="P108" s="456">
        <f t="shared" si="6"/>
        <v>120</v>
      </c>
      <c r="Q108" s="457">
        <f t="shared" si="14"/>
        <v>0.27</v>
      </c>
      <c r="R108" s="458"/>
      <c r="S108" s="459">
        <f t="array" ref="S108">IF(B108="","",XLOOKUP($B108,Product,'Product List'!D:D))</f>
        <v>81</v>
      </c>
      <c r="T108" s="454">
        <f t="array" ref="T108">IF(B108="","",XLOOKUP($B108,Product,'Product List'!E:E))</f>
        <v>83</v>
      </c>
      <c r="U108" s="454">
        <f t="array" ref="U108">IF(B108="","",XLOOKUP($B108,Product,'Product List'!F:F))</f>
        <v>90</v>
      </c>
      <c r="V108" s="454">
        <f t="array" ref="V108">IF(B108="","",XLOOKUP($B108,Product,'Product List'!G:G))</f>
        <v>96</v>
      </c>
      <c r="W108" s="434"/>
      <c r="X108" s="434">
        <f t="array" ref="X108">iferror(xlookup(B108,'Product List'!A:A,'Product List'!P:P),"")</f>
        <v>0</v>
      </c>
      <c r="Y108" s="434">
        <f t="shared" si="8"/>
        <v>0</v>
      </c>
      <c r="Z108" s="434"/>
    </row>
    <row r="109" ht="14.25" hidden="1" customHeight="1">
      <c r="A109" s="486" t="s">
        <v>35</v>
      </c>
      <c r="B109" s="447" t="s">
        <v>1678</v>
      </c>
      <c r="C109" s="454"/>
      <c r="D109" s="449">
        <v>0.3333333333333333</v>
      </c>
      <c r="E109" s="449">
        <v>0.020833333333333332</v>
      </c>
      <c r="F109" s="449">
        <v>0.6666666666666666</v>
      </c>
      <c r="G109" s="450">
        <f t="shared" si="1"/>
        <v>0.3125</v>
      </c>
      <c r="H109" s="451">
        <f t="shared" si="2"/>
        <v>7.5</v>
      </c>
      <c r="I109" s="452" t="str">
        <f t="shared" si="3"/>
        <v>MMS</v>
      </c>
      <c r="J109" s="453">
        <v>1290.0</v>
      </c>
      <c r="K109" s="434"/>
      <c r="L109" s="454">
        <f t="shared" si="4"/>
        <v>3</v>
      </c>
      <c r="M109" s="455">
        <f t="array" ref="M109">IFERROR(IF(J109="","",XLOOKUP(L109,Personnel!$B$4:$G$4,Personnel!$B$5:$G$5)),"")</f>
        <v>15</v>
      </c>
      <c r="N109" s="455">
        <f t="shared" si="5"/>
        <v>112.5</v>
      </c>
      <c r="O109" s="434"/>
      <c r="P109" s="456">
        <f t="shared" si="6"/>
        <v>172</v>
      </c>
      <c r="Q109" s="457">
        <f t="shared" si="14"/>
        <v>17.18</v>
      </c>
      <c r="R109" s="458"/>
      <c r="S109" s="459">
        <f t="array" ref="S109">IF(B109="","",XLOOKUP($B109,Product,'Product List'!D:D))</f>
        <v>145</v>
      </c>
      <c r="T109" s="454">
        <f t="array" ref="T109">IF(B109="","",XLOOKUP($B109,Product,'Product List'!E:E))</f>
        <v>149</v>
      </c>
      <c r="U109" s="454">
        <f t="array" ref="U109">IF(B109="","",XLOOKUP($B109,Product,'Product List'!F:F))</f>
        <v>160</v>
      </c>
      <c r="V109" s="454">
        <f t="array" ref="V109">IF(B109="","",XLOOKUP($B109,Product,'Product List'!G:G))</f>
        <v>172</v>
      </c>
      <c r="W109" s="434"/>
      <c r="X109" s="434">
        <f t="array" ref="X109">iferror(xlookup(B109,'Product List'!A:A,'Product List'!P:P),"")</f>
        <v>0</v>
      </c>
      <c r="Y109" s="434">
        <f t="shared" si="8"/>
        <v>0</v>
      </c>
      <c r="Z109" s="434"/>
    </row>
    <row r="110" ht="14.25" hidden="1" customHeight="1">
      <c r="A110" s="486" t="s">
        <v>32</v>
      </c>
      <c r="B110" s="447" t="s">
        <v>1868</v>
      </c>
      <c r="C110" s="454"/>
      <c r="D110" s="449">
        <v>0.375</v>
      </c>
      <c r="E110" s="461"/>
      <c r="F110" s="449">
        <v>0.3958333333333333</v>
      </c>
      <c r="G110" s="450">
        <f t="shared" si="1"/>
        <v>0.02083333333</v>
      </c>
      <c r="H110" s="451">
        <f t="shared" si="2"/>
        <v>0.5</v>
      </c>
      <c r="I110" s="452" t="str">
        <f t="shared" si="3"/>
        <v>UBB</v>
      </c>
      <c r="J110" s="453">
        <v>50.0</v>
      </c>
      <c r="K110" s="434"/>
      <c r="L110" s="454">
        <f t="shared" si="4"/>
        <v>0</v>
      </c>
      <c r="M110" s="455">
        <f t="array" ref="M110">IFERROR(IF(J110="","",XLOOKUP(L110,Personnel!$B$4:$G$4,Personnel!$B$5:$G$5)),"")</f>
        <v>12.71</v>
      </c>
      <c r="N110" s="455">
        <f t="shared" si="5"/>
        <v>6.36</v>
      </c>
      <c r="O110" s="434"/>
      <c r="P110" s="456">
        <f t="shared" si="6"/>
        <v>100</v>
      </c>
      <c r="Q110" s="457">
        <f t="shared" si="14"/>
        <v>0</v>
      </c>
      <c r="R110" s="458"/>
      <c r="S110" s="459">
        <f t="array" ref="S110">IF(B110="","",XLOOKUP($B110,Product,'Product List'!D:D))</f>
        <v>130</v>
      </c>
      <c r="T110" s="454">
        <f t="array" ref="T110">IF(B110="","",XLOOKUP($B110,Product,'Product List'!E:E))</f>
        <v>133</v>
      </c>
      <c r="U110" s="454">
        <f t="array" ref="U110">IF(B110="","",XLOOKUP($B110,Product,'Product List'!F:F))</f>
        <v>144</v>
      </c>
      <c r="V110" s="454">
        <f t="array" ref="V110">IF(B110="","",XLOOKUP($B110,Product,'Product List'!G:G))</f>
        <v>154</v>
      </c>
      <c r="W110" s="434"/>
      <c r="X110" s="434">
        <f t="array" ref="X110">iferror(xlookup(B110,'Product List'!A:A,'Product List'!P:P),"")</f>
        <v>0</v>
      </c>
      <c r="Y110" s="434">
        <f t="shared" si="8"/>
        <v>0</v>
      </c>
      <c r="Z110" s="434"/>
    </row>
    <row r="111" ht="14.25" hidden="1" customHeight="1">
      <c r="A111" s="486" t="s">
        <v>32</v>
      </c>
      <c r="B111" s="447" t="s">
        <v>1870</v>
      </c>
      <c r="C111" s="454"/>
      <c r="D111" s="462">
        <v>0.3958333333333333</v>
      </c>
      <c r="E111" s="461"/>
      <c r="F111" s="449">
        <v>0.4166666666666667</v>
      </c>
      <c r="G111" s="450">
        <f t="shared" si="1"/>
        <v>0.02083333333</v>
      </c>
      <c r="H111" s="451">
        <f t="shared" si="2"/>
        <v>0.5</v>
      </c>
      <c r="I111" s="452" t="str">
        <f t="shared" si="3"/>
        <v>UBB</v>
      </c>
      <c r="J111" s="453">
        <v>50.0</v>
      </c>
      <c r="K111" s="434"/>
      <c r="L111" s="454">
        <f t="shared" si="4"/>
        <v>0</v>
      </c>
      <c r="M111" s="455">
        <f t="array" ref="M111">IFERROR(IF(J111="","",XLOOKUP(L111,Personnel!$B$4:$G$4,Personnel!$B$5:$G$5)),"")</f>
        <v>12.71</v>
      </c>
      <c r="N111" s="455">
        <f t="shared" si="5"/>
        <v>6.36</v>
      </c>
      <c r="O111" s="434"/>
      <c r="P111" s="456">
        <f t="shared" si="6"/>
        <v>100</v>
      </c>
      <c r="Q111" s="457">
        <f t="shared" si="14"/>
        <v>0</v>
      </c>
      <c r="R111" s="458"/>
      <c r="S111" s="459">
        <f t="array" ref="S111">IF(B111="","",XLOOKUP($B111,Product,'Product List'!D:D))</f>
        <v>130</v>
      </c>
      <c r="T111" s="454">
        <f t="array" ref="T111">IF(B111="","",XLOOKUP($B111,Product,'Product List'!E:E))</f>
        <v>133</v>
      </c>
      <c r="U111" s="454">
        <f t="array" ref="U111">IF(B111="","",XLOOKUP($B111,Product,'Product List'!F:F))</f>
        <v>144</v>
      </c>
      <c r="V111" s="454">
        <f t="array" ref="V111">IF(B111="","",XLOOKUP($B111,Product,'Product List'!G:G))</f>
        <v>154</v>
      </c>
      <c r="W111" s="434"/>
      <c r="X111" s="434">
        <f t="array" ref="X111">iferror(xlookup(B111,'Product List'!A:A,'Product List'!P:P),"")</f>
        <v>0</v>
      </c>
      <c r="Y111" s="434">
        <f t="shared" si="8"/>
        <v>0</v>
      </c>
      <c r="Z111" s="434"/>
    </row>
    <row r="112" ht="14.25" hidden="1" customHeight="1">
      <c r="A112" s="486" t="s">
        <v>32</v>
      </c>
      <c r="B112" s="447" t="s">
        <v>1406</v>
      </c>
      <c r="C112" s="454"/>
      <c r="D112" s="449">
        <v>0.375</v>
      </c>
      <c r="E112" s="461"/>
      <c r="F112" s="449">
        <v>0.4791666666666667</v>
      </c>
      <c r="G112" s="450">
        <f t="shared" si="1"/>
        <v>0.1041666667</v>
      </c>
      <c r="H112" s="451">
        <f t="shared" si="2"/>
        <v>2.5</v>
      </c>
      <c r="I112" s="452" t="str">
        <f t="shared" si="3"/>
        <v>ACL</v>
      </c>
      <c r="J112" s="453">
        <v>380.0</v>
      </c>
      <c r="K112" s="434"/>
      <c r="L112" s="454">
        <f t="shared" si="4"/>
        <v>0</v>
      </c>
      <c r="M112" s="455">
        <f t="array" ref="M112">IFERROR(IF(J112="","",XLOOKUP(L112,Personnel!$B$4:$G$4,Personnel!$B$5:$G$5)),"")</f>
        <v>12.71</v>
      </c>
      <c r="N112" s="455">
        <f t="shared" si="5"/>
        <v>31.78</v>
      </c>
      <c r="O112" s="434"/>
      <c r="P112" s="456">
        <f t="shared" si="6"/>
        <v>152</v>
      </c>
      <c r="Q112" s="457">
        <f t="shared" si="14"/>
        <v>0</v>
      </c>
      <c r="R112" s="458"/>
      <c r="S112" s="459">
        <f t="array" ref="S112">IF(B112="","",XLOOKUP($B112,Product,'Product List'!D:D))</f>
        <v>236</v>
      </c>
      <c r="T112" s="454">
        <f t="array" ref="T112">IF(B112="","",XLOOKUP($B112,Product,'Product List'!E:E))</f>
        <v>241</v>
      </c>
      <c r="U112" s="454">
        <f t="array" ref="U112">IF(B112="","",XLOOKUP($B112,Product,'Product List'!F:F))</f>
        <v>260</v>
      </c>
      <c r="V112" s="454">
        <f t="array" ref="V112">IF(B112="","",XLOOKUP($B112,Product,'Product List'!G:G))</f>
        <v>279</v>
      </c>
      <c r="W112" s="434"/>
      <c r="X112" s="434">
        <f t="array" ref="X112">iferror(xlookup(B112,'Product List'!A:A,'Product List'!P:P),"")</f>
        <v>0</v>
      </c>
      <c r="Y112" s="434">
        <f t="shared" si="8"/>
        <v>0</v>
      </c>
      <c r="Z112" s="434"/>
    </row>
    <row r="113" ht="14.25" hidden="1" customHeight="1">
      <c r="A113" s="486" t="s">
        <v>32</v>
      </c>
      <c r="B113" s="447" t="s">
        <v>1402</v>
      </c>
      <c r="C113" s="454"/>
      <c r="D113" s="449">
        <v>0.5</v>
      </c>
      <c r="E113" s="461"/>
      <c r="F113" s="449">
        <v>0.6666666666666666</v>
      </c>
      <c r="G113" s="450">
        <f t="shared" si="1"/>
        <v>0.1666666667</v>
      </c>
      <c r="H113" s="451">
        <f t="shared" si="2"/>
        <v>4</v>
      </c>
      <c r="I113" s="452" t="str">
        <f t="shared" si="3"/>
        <v>ACL</v>
      </c>
      <c r="J113" s="453">
        <v>44.0</v>
      </c>
      <c r="K113" s="434"/>
      <c r="L113" s="454">
        <f t="shared" si="4"/>
        <v>0</v>
      </c>
      <c r="M113" s="455">
        <f t="array" ref="M113">IFERROR(IF(J113="","",XLOOKUP(L113,Personnel!$B$4:$G$4,Personnel!$B$5:$G$5)),"")</f>
        <v>12.71</v>
      </c>
      <c r="N113" s="455">
        <f t="shared" si="5"/>
        <v>50.84</v>
      </c>
      <c r="O113" s="434"/>
      <c r="P113" s="456">
        <f t="shared" si="6"/>
        <v>11</v>
      </c>
      <c r="Q113" s="457">
        <f t="shared" si="14"/>
        <v>0</v>
      </c>
      <c r="R113" s="458"/>
      <c r="S113" s="459">
        <f t="array" ref="S113">IF(B113="","",XLOOKUP($B113,Product,'Product List'!D:D))</f>
        <v>11</v>
      </c>
      <c r="T113" s="454">
        <f t="array" ref="T113">IF(B113="","",XLOOKUP($B113,Product,'Product List'!E:E))</f>
        <v>12</v>
      </c>
      <c r="U113" s="454">
        <f t="array" ref="U113">IF(B113="","",XLOOKUP($B113,Product,'Product List'!F:F))</f>
        <v>13</v>
      </c>
      <c r="V113" s="454">
        <f t="array" ref="V113">IF(B113="","",XLOOKUP($B113,Product,'Product List'!G:G))</f>
        <v>14</v>
      </c>
      <c r="W113" s="434"/>
      <c r="X113" s="434">
        <f t="array" ref="X113">iferror(xlookup(B113,'Product List'!A:A,'Product List'!P:P),"")</f>
        <v>0</v>
      </c>
      <c r="Y113" s="434">
        <f t="shared" si="8"/>
        <v>0</v>
      </c>
      <c r="Z113" s="434"/>
    </row>
    <row r="114" ht="14.25" hidden="1" customHeight="1">
      <c r="A114" s="486" t="s">
        <v>41</v>
      </c>
      <c r="B114" s="447" t="s">
        <v>1718</v>
      </c>
      <c r="C114" s="454"/>
      <c r="D114" s="449">
        <v>0.3333333333333333</v>
      </c>
      <c r="E114" s="461"/>
      <c r="F114" s="449">
        <v>0.4375</v>
      </c>
      <c r="G114" s="450">
        <f t="shared" si="1"/>
        <v>0.1041666667</v>
      </c>
      <c r="H114" s="451">
        <f t="shared" si="2"/>
        <v>2.5</v>
      </c>
      <c r="I114" s="452" t="str">
        <f t="shared" si="3"/>
        <v>Gem</v>
      </c>
      <c r="J114" s="453">
        <v>290.0</v>
      </c>
      <c r="K114" s="434"/>
      <c r="L114" s="454">
        <f t="shared" si="4"/>
        <v>3</v>
      </c>
      <c r="M114" s="455">
        <f t="array" ref="M114">IFERROR(IF(J114="","",XLOOKUP(L114,Personnel!$B$4:$G$4,Personnel!$B$5:$G$5)),"")</f>
        <v>15</v>
      </c>
      <c r="N114" s="455">
        <f t="shared" si="5"/>
        <v>37.5</v>
      </c>
      <c r="O114" s="434"/>
      <c r="P114" s="456">
        <f t="shared" si="6"/>
        <v>116</v>
      </c>
      <c r="Q114" s="457">
        <f t="shared" si="14"/>
        <v>5.73</v>
      </c>
      <c r="R114" s="458"/>
      <c r="S114" s="459">
        <f t="array" ref="S114">IF(B114="","",XLOOKUP($B114,Product,'Product List'!D:D))</f>
        <v>92</v>
      </c>
      <c r="T114" s="454">
        <f t="array" ref="T114">IF(B114="","",XLOOKUP($B114,Product,'Product List'!E:E))</f>
        <v>95</v>
      </c>
      <c r="U114" s="454">
        <f t="array" ref="U114">IF(B114="","",XLOOKUP($B114,Product,'Product List'!F:F))</f>
        <v>102</v>
      </c>
      <c r="V114" s="454">
        <f t="array" ref="V114">IF(B114="","",XLOOKUP($B114,Product,'Product List'!G:G))</f>
        <v>109</v>
      </c>
      <c r="W114" s="434"/>
      <c r="X114" s="434">
        <f t="array" ref="X114">iferror(xlookup(B114,'Product List'!A:A,'Product List'!P:P),"")</f>
        <v>0</v>
      </c>
      <c r="Y114" s="434">
        <f t="shared" si="8"/>
        <v>0</v>
      </c>
      <c r="Z114" s="434"/>
    </row>
    <row r="115" ht="14.25" hidden="1" customHeight="1">
      <c r="A115" s="486" t="s">
        <v>41</v>
      </c>
      <c r="B115" s="447" t="s">
        <v>1690</v>
      </c>
      <c r="C115" s="454"/>
      <c r="D115" s="462">
        <v>0.4375</v>
      </c>
      <c r="E115" s="462">
        <v>0.020833333333333332</v>
      </c>
      <c r="F115" s="449">
        <v>0.65625</v>
      </c>
      <c r="G115" s="450">
        <f t="shared" si="1"/>
        <v>0.1979166667</v>
      </c>
      <c r="H115" s="451">
        <f t="shared" si="2"/>
        <v>4.75</v>
      </c>
      <c r="I115" s="452" t="str">
        <f t="shared" si="3"/>
        <v>JBB</v>
      </c>
      <c r="J115" s="453">
        <v>425.0</v>
      </c>
      <c r="K115" s="434"/>
      <c r="L115" s="454">
        <f t="shared" si="4"/>
        <v>0</v>
      </c>
      <c r="M115" s="455">
        <f t="array" ref="M115">IFERROR(IF(J115="","",XLOOKUP(L115,Personnel!$B$4:$G$4,Personnel!$B$5:$G$5)),"")</f>
        <v>12.71</v>
      </c>
      <c r="N115" s="455">
        <f t="shared" si="5"/>
        <v>60.37</v>
      </c>
      <c r="O115" s="434"/>
      <c r="P115" s="456">
        <f t="shared" si="6"/>
        <v>89</v>
      </c>
      <c r="Q115" s="457">
        <f t="shared" si="14"/>
        <v>0</v>
      </c>
      <c r="R115" s="458"/>
      <c r="S115" s="459">
        <f t="array" ref="S115">IF(B115="","",XLOOKUP($B115,Product,'Product List'!D:D))</f>
        <v>200</v>
      </c>
      <c r="T115" s="454">
        <f t="array" ref="T115">IF(B115="","",XLOOKUP($B115,Product,'Product List'!E:E))</f>
        <v>205</v>
      </c>
      <c r="U115" s="454">
        <f t="array" ref="U115">IF(B115="","",XLOOKUP($B115,Product,'Product List'!F:F))</f>
        <v>221</v>
      </c>
      <c r="V115" s="454">
        <f t="array" ref="V115">IF(B115="","",XLOOKUP($B115,Product,'Product List'!G:G))</f>
        <v>237</v>
      </c>
      <c r="W115" s="434"/>
      <c r="X115" s="434">
        <f t="array" ref="X115">iferror(xlookup(B115,'Product List'!A:A,'Product List'!P:P),"")</f>
        <v>0.77</v>
      </c>
      <c r="Y115" s="434">
        <f t="shared" si="8"/>
        <v>327.25</v>
      </c>
      <c r="Z115" s="434"/>
    </row>
    <row r="116" ht="14.25" hidden="1" customHeight="1">
      <c r="A116" s="486" t="s">
        <v>41</v>
      </c>
      <c r="B116" s="447" t="s">
        <v>1547</v>
      </c>
      <c r="C116" s="454"/>
      <c r="D116" s="462">
        <v>0.65625</v>
      </c>
      <c r="E116" s="460"/>
      <c r="F116" s="449">
        <v>0.6666666666666666</v>
      </c>
      <c r="G116" s="450">
        <f t="shared" si="1"/>
        <v>0.01041666667</v>
      </c>
      <c r="H116" s="451">
        <f t="shared" si="2"/>
        <v>0.25</v>
      </c>
      <c r="I116" s="452" t="str">
        <f t="shared" si="3"/>
        <v>Non</v>
      </c>
      <c r="J116" s="453">
        <v>0.0</v>
      </c>
      <c r="K116" s="434"/>
      <c r="L116" s="454">
        <f t="shared" si="4"/>
        <v>0</v>
      </c>
      <c r="M116" s="455">
        <f t="array" ref="M116">IFERROR(IF(J116="","",XLOOKUP(L116,Personnel!$B$4:$G$4,Personnel!$B$5:$G$5)),"")</f>
        <v>12.71</v>
      </c>
      <c r="N116" s="455">
        <f t="shared" si="5"/>
        <v>3.18</v>
      </c>
      <c r="O116" s="434"/>
      <c r="P116" s="456">
        <f t="shared" si="6"/>
        <v>0</v>
      </c>
      <c r="Q116" s="457">
        <f t="shared" si="14"/>
        <v>0</v>
      </c>
      <c r="R116" s="458"/>
      <c r="S116" s="459" t="str">
        <f t="array" ref="S116">IF(B116="","",XLOOKUP($B116,Product,'Product List'!D:D))</f>
        <v/>
      </c>
      <c r="T116" s="454" t="str">
        <f t="array" ref="T116">IF(B116="","",XLOOKUP($B116,Product,'Product List'!E:E))</f>
        <v/>
      </c>
      <c r="U116" s="454" t="str">
        <f t="array" ref="U116">IF(B116="","",XLOOKUP($B116,Product,'Product List'!F:F))</f>
        <v/>
      </c>
      <c r="V116" s="454" t="str">
        <f t="array" ref="V116">IF(B116="","",XLOOKUP($B116,Product,'Product List'!G:G))</f>
        <v/>
      </c>
      <c r="W116" s="434"/>
      <c r="X116" s="434" t="str">
        <f t="array" ref="X116">iferror(xlookup(B116,'Product List'!A:A,'Product List'!P:P),"")</f>
        <v/>
      </c>
      <c r="Y116" s="434">
        <f t="shared" si="8"/>
        <v>0</v>
      </c>
      <c r="Z116" s="434"/>
    </row>
    <row r="117" ht="14.25" hidden="1" customHeight="1">
      <c r="A117" s="486" t="s">
        <v>48</v>
      </c>
      <c r="B117" s="447" t="s">
        <v>653</v>
      </c>
      <c r="C117" s="454"/>
      <c r="D117" s="462">
        <v>0.3333333333333333</v>
      </c>
      <c r="E117" s="462">
        <v>0.003472222222222222</v>
      </c>
      <c r="F117" s="449">
        <v>0.5</v>
      </c>
      <c r="G117" s="450">
        <f t="shared" si="1"/>
        <v>0.1631944444</v>
      </c>
      <c r="H117" s="451">
        <f t="shared" si="2"/>
        <v>3.916667</v>
      </c>
      <c r="I117" s="452" t="str">
        <f t="shared" si="3"/>
        <v>BBS</v>
      </c>
      <c r="J117" s="453">
        <v>830.0</v>
      </c>
      <c r="K117" s="434"/>
      <c r="L117" s="454">
        <f t="shared" si="4"/>
        <v>0</v>
      </c>
      <c r="M117" s="455">
        <f t="array" ref="M117">IFERROR(IF(J117="","",XLOOKUP(L117,Personnel!$B$4:$G$4,Personnel!$B$5:$G$5)),"")</f>
        <v>12.71</v>
      </c>
      <c r="N117" s="455">
        <f t="shared" si="5"/>
        <v>49.78</v>
      </c>
      <c r="O117" s="434"/>
      <c r="P117" s="456">
        <f t="shared" si="6"/>
        <v>212</v>
      </c>
      <c r="Q117" s="457">
        <f t="shared" si="14"/>
        <v>0</v>
      </c>
      <c r="R117" s="458"/>
      <c r="S117" s="459">
        <f t="array" ref="S117">IF(B117="","",XLOOKUP($B117,Product,'Product List'!D:D))</f>
        <v>236</v>
      </c>
      <c r="T117" s="454">
        <f t="array" ref="T117">IF(B117="","",XLOOKUP($B117,Product,'Product List'!E:E))</f>
        <v>242</v>
      </c>
      <c r="U117" s="454">
        <f t="array" ref="U117">IF(B117="","",XLOOKUP($B117,Product,'Product List'!F:F))</f>
        <v>260</v>
      </c>
      <c r="V117" s="454">
        <f t="array" ref="V117">IF(B117="","",XLOOKUP($B117,Product,'Product List'!G:G))</f>
        <v>279</v>
      </c>
      <c r="W117" s="434"/>
      <c r="X117" s="434">
        <f t="array" ref="X117">iferror(xlookup(B117,'Product List'!A:A,'Product List'!P:P),"")</f>
        <v>0</v>
      </c>
      <c r="Y117" s="434">
        <f t="shared" si="8"/>
        <v>0</v>
      </c>
      <c r="Z117" s="434"/>
    </row>
    <row r="118" ht="14.25" hidden="1" customHeight="1">
      <c r="A118" s="486" t="s">
        <v>48</v>
      </c>
      <c r="B118" s="447" t="s">
        <v>653</v>
      </c>
      <c r="C118" s="454"/>
      <c r="D118" s="449">
        <v>0.5</v>
      </c>
      <c r="E118" s="449">
        <v>0.017361111111111112</v>
      </c>
      <c r="F118" s="449">
        <v>0.65625</v>
      </c>
      <c r="G118" s="450">
        <f t="shared" si="1"/>
        <v>0.1388888889</v>
      </c>
      <c r="H118" s="451">
        <f t="shared" si="2"/>
        <v>3.333333</v>
      </c>
      <c r="I118" s="452" t="str">
        <f t="shared" si="3"/>
        <v>BBS</v>
      </c>
      <c r="J118" s="453">
        <v>600.0</v>
      </c>
      <c r="K118" s="434"/>
      <c r="L118" s="454">
        <f t="shared" si="4"/>
        <v>0</v>
      </c>
      <c r="M118" s="455">
        <f t="array" ref="M118">IFERROR(IF(J118="","",XLOOKUP(L118,Personnel!$B$4:$G$4,Personnel!$B$5:$G$5)),"")</f>
        <v>12.71</v>
      </c>
      <c r="N118" s="455">
        <f t="shared" si="5"/>
        <v>42.37</v>
      </c>
      <c r="O118" s="434"/>
      <c r="P118" s="456">
        <f t="shared" si="6"/>
        <v>180</v>
      </c>
      <c r="Q118" s="457">
        <f t="shared" si="14"/>
        <v>0</v>
      </c>
      <c r="R118" s="458"/>
      <c r="S118" s="459">
        <f t="array" ref="S118">IF(B118="","",XLOOKUP($B118,Product,'Product List'!D:D))</f>
        <v>236</v>
      </c>
      <c r="T118" s="454">
        <f t="array" ref="T118">IF(B118="","",XLOOKUP($B118,Product,'Product List'!E:E))</f>
        <v>242</v>
      </c>
      <c r="U118" s="454">
        <f t="array" ref="U118">IF(B118="","",XLOOKUP($B118,Product,'Product List'!F:F))</f>
        <v>260</v>
      </c>
      <c r="V118" s="454">
        <f t="array" ref="V118">IF(B118="","",XLOOKUP($B118,Product,'Product List'!G:G))</f>
        <v>279</v>
      </c>
      <c r="W118" s="434"/>
      <c r="X118" s="434">
        <f t="array" ref="X118">iferror(xlookup(B118,'Product List'!A:A,'Product List'!P:P),"")</f>
        <v>0</v>
      </c>
      <c r="Y118" s="434">
        <f t="shared" si="8"/>
        <v>0</v>
      </c>
      <c r="Z118" s="434"/>
    </row>
    <row r="119" ht="14.25" hidden="1" customHeight="1">
      <c r="A119" s="486" t="s">
        <v>48</v>
      </c>
      <c r="B119" s="447" t="s">
        <v>1547</v>
      </c>
      <c r="C119" s="454"/>
      <c r="D119" s="449">
        <v>0.65625</v>
      </c>
      <c r="E119" s="461"/>
      <c r="F119" s="449">
        <v>0.6666666666666666</v>
      </c>
      <c r="G119" s="450">
        <f t="shared" si="1"/>
        <v>0.01041666667</v>
      </c>
      <c r="H119" s="451">
        <f t="shared" si="2"/>
        <v>0.25</v>
      </c>
      <c r="I119" s="452" t="str">
        <f t="shared" si="3"/>
        <v>Non</v>
      </c>
      <c r="J119" s="453">
        <v>0.0</v>
      </c>
      <c r="K119" s="434"/>
      <c r="L119" s="454">
        <f t="shared" si="4"/>
        <v>0</v>
      </c>
      <c r="M119" s="455">
        <f t="array" ref="M119">IFERROR(IF(J119="","",XLOOKUP(L119,Personnel!$B$4:$G$4,Personnel!$B$5:$G$5)),"")</f>
        <v>12.71</v>
      </c>
      <c r="N119" s="455">
        <f t="shared" si="5"/>
        <v>3.18</v>
      </c>
      <c r="O119" s="434"/>
      <c r="P119" s="456">
        <f t="shared" si="6"/>
        <v>0</v>
      </c>
      <c r="Q119" s="457">
        <f>IFERROR(ROUNDDOWN(N119-SUM($A$1*H119),2),"")</f>
        <v>0</v>
      </c>
      <c r="R119" s="458"/>
      <c r="S119" s="459" t="str">
        <f t="array" ref="S119">IF(B119="","",XLOOKUP($B119,Product,'Product List'!D:D))</f>
        <v/>
      </c>
      <c r="T119" s="454" t="str">
        <f t="array" ref="T119">IF(B119="","",XLOOKUP($B119,Product,'Product List'!E:E))</f>
        <v/>
      </c>
      <c r="U119" s="454" t="str">
        <f t="array" ref="U119">IF(B119="","",XLOOKUP($B119,Product,'Product List'!F:F))</f>
        <v/>
      </c>
      <c r="V119" s="454" t="str">
        <f t="array" ref="V119">IF(B119="","",XLOOKUP($B119,Product,'Product List'!G:G))</f>
        <v/>
      </c>
      <c r="W119" s="434"/>
      <c r="X119" s="434" t="str">
        <f t="array" ref="X119">iferror(xlookup(B119,'Product List'!A:A,'Product List'!P:P),"")</f>
        <v/>
      </c>
      <c r="Y119" s="434">
        <f t="shared" si="8"/>
        <v>0</v>
      </c>
      <c r="Z119" s="434"/>
    </row>
    <row r="120" ht="14.25" hidden="1" customHeight="1">
      <c r="A120" s="486" t="s">
        <v>64</v>
      </c>
      <c r="B120" s="447" t="s">
        <v>1327</v>
      </c>
      <c r="C120" s="454"/>
      <c r="D120" s="449">
        <v>0.4166666666666667</v>
      </c>
      <c r="E120" s="460"/>
      <c r="F120" s="462">
        <v>0.4722222222222222</v>
      </c>
      <c r="G120" s="450">
        <f t="shared" si="1"/>
        <v>0.05555555556</v>
      </c>
      <c r="H120" s="451">
        <f t="shared" si="2"/>
        <v>1.333333</v>
      </c>
      <c r="I120" s="452" t="str">
        <f t="shared" si="3"/>
        <v>ACG</v>
      </c>
      <c r="J120" s="453">
        <v>12.0</v>
      </c>
      <c r="K120" s="434"/>
      <c r="L120" s="454">
        <f t="shared" si="4"/>
        <v>0</v>
      </c>
      <c r="M120" s="455">
        <f t="array" ref="M120">IFERROR(IF(J120="","",XLOOKUP(L120,Personnel!$B$4:$G$4,Personnel!$B$5:$G$5)),"")</f>
        <v>12.71</v>
      </c>
      <c r="N120" s="455">
        <f t="shared" si="5"/>
        <v>16.95</v>
      </c>
      <c r="O120" s="434"/>
      <c r="P120" s="456">
        <f t="shared" si="6"/>
        <v>9</v>
      </c>
      <c r="Q120" s="457">
        <f t="shared" ref="Q120:Q122" si="15">IFERROR(ROUND(N120-SUM($A$1*H120),2),"")</f>
        <v>0</v>
      </c>
      <c r="R120" s="458"/>
      <c r="S120" s="459">
        <f t="array" ref="S120">IF(B120="","",XLOOKUP($B120,Product,'Product List'!D:D))</f>
        <v>28</v>
      </c>
      <c r="T120" s="454">
        <f t="array" ref="T120">IF(B120="","",XLOOKUP($B120,Product,'Product List'!E:E))</f>
        <v>29</v>
      </c>
      <c r="U120" s="454">
        <f t="array" ref="U120">IF(B120="","",XLOOKUP($B120,Product,'Product List'!F:F))</f>
        <v>31</v>
      </c>
      <c r="V120" s="454">
        <f t="array" ref="V120">IF(B120="","",XLOOKUP($B120,Product,'Product List'!G:G))</f>
        <v>34</v>
      </c>
      <c r="W120" s="434"/>
      <c r="X120" s="434">
        <f t="array" ref="X120">iferror(xlookup(B120,'Product List'!A:A,'Product List'!P:P),"")</f>
        <v>0</v>
      </c>
      <c r="Y120" s="434">
        <f t="shared" si="8"/>
        <v>0</v>
      </c>
      <c r="Z120" s="434"/>
    </row>
    <row r="121" ht="14.25" hidden="1" customHeight="1">
      <c r="A121" s="486" t="s">
        <v>64</v>
      </c>
      <c r="B121" s="447" t="s">
        <v>1334</v>
      </c>
      <c r="C121" s="454"/>
      <c r="D121" s="449">
        <v>0.4722222222222222</v>
      </c>
      <c r="E121" s="460"/>
      <c r="F121" s="449">
        <v>0.5277777777777778</v>
      </c>
      <c r="G121" s="450">
        <f t="shared" si="1"/>
        <v>0.05555555556</v>
      </c>
      <c r="H121" s="451">
        <f t="shared" si="2"/>
        <v>1.333333</v>
      </c>
      <c r="I121" s="452" t="str">
        <f t="shared" si="3"/>
        <v>ACG</v>
      </c>
      <c r="J121" s="453">
        <v>12.0</v>
      </c>
      <c r="K121" s="434"/>
      <c r="L121" s="454">
        <f t="shared" si="4"/>
        <v>0</v>
      </c>
      <c r="M121" s="455">
        <f t="array" ref="M121">IFERROR(IF(J121="","",XLOOKUP(L121,Personnel!$B$4:$G$4,Personnel!$B$5:$G$5)),"")</f>
        <v>12.71</v>
      </c>
      <c r="N121" s="455">
        <f t="shared" si="5"/>
        <v>16.95</v>
      </c>
      <c r="O121" s="434"/>
      <c r="P121" s="456">
        <f t="shared" si="6"/>
        <v>9</v>
      </c>
      <c r="Q121" s="457">
        <f t="shared" si="15"/>
        <v>0</v>
      </c>
      <c r="R121" s="458"/>
      <c r="S121" s="459">
        <f t="array" ref="S121">IF(B121="","",XLOOKUP($B121,Product,'Product List'!D:D))</f>
        <v>28</v>
      </c>
      <c r="T121" s="454">
        <f t="array" ref="T121">IF(B121="","",XLOOKUP($B121,Product,'Product List'!E:E))</f>
        <v>29</v>
      </c>
      <c r="U121" s="454">
        <f t="array" ref="U121">IF(B121="","",XLOOKUP($B121,Product,'Product List'!F:F))</f>
        <v>31</v>
      </c>
      <c r="V121" s="454">
        <f t="array" ref="V121">IF(B121="","",XLOOKUP($B121,Product,'Product List'!G:G))</f>
        <v>34</v>
      </c>
      <c r="W121" s="434"/>
      <c r="X121" s="434">
        <f t="array" ref="X121">iferror(xlookup(B121,'Product List'!A:A,'Product List'!P:P),"")</f>
        <v>0</v>
      </c>
      <c r="Y121" s="434">
        <f t="shared" si="8"/>
        <v>0</v>
      </c>
      <c r="Z121" s="434"/>
    </row>
    <row r="122" ht="14.25" hidden="1" customHeight="1">
      <c r="A122" s="486" t="s">
        <v>64</v>
      </c>
      <c r="B122" s="447" t="s">
        <v>1325</v>
      </c>
      <c r="C122" s="454"/>
      <c r="D122" s="449">
        <v>0.5277777777777778</v>
      </c>
      <c r="E122" s="460"/>
      <c r="F122" s="449">
        <v>0.5833333333333334</v>
      </c>
      <c r="G122" s="450">
        <f t="shared" si="1"/>
        <v>0.05555555556</v>
      </c>
      <c r="H122" s="451">
        <f t="shared" si="2"/>
        <v>1.333333</v>
      </c>
      <c r="I122" s="452" t="str">
        <f t="shared" si="3"/>
        <v>ACG</v>
      </c>
      <c r="J122" s="453">
        <v>12.0</v>
      </c>
      <c r="K122" s="434"/>
      <c r="L122" s="454">
        <f t="shared" si="4"/>
        <v>0</v>
      </c>
      <c r="M122" s="455">
        <f t="array" ref="M122">IFERROR(IF(J122="","",XLOOKUP(L122,Personnel!$B$4:$G$4,Personnel!$B$5:$G$5)),"")</f>
        <v>12.71</v>
      </c>
      <c r="N122" s="455">
        <f t="shared" si="5"/>
        <v>16.95</v>
      </c>
      <c r="O122" s="434"/>
      <c r="P122" s="456">
        <f t="shared" si="6"/>
        <v>9</v>
      </c>
      <c r="Q122" s="457">
        <f t="shared" si="15"/>
        <v>0</v>
      </c>
      <c r="R122" s="458"/>
      <c r="S122" s="459">
        <f t="array" ref="S122">IF(B122="","",XLOOKUP($B122,Product,'Product List'!D:D))</f>
        <v>28</v>
      </c>
      <c r="T122" s="454">
        <f t="array" ref="T122">IF(B122="","",XLOOKUP($B122,Product,'Product List'!E:E))</f>
        <v>29</v>
      </c>
      <c r="U122" s="454">
        <f t="array" ref="U122">IF(B122="","",XLOOKUP($B122,Product,'Product List'!F:F))</f>
        <v>31</v>
      </c>
      <c r="V122" s="454">
        <f t="array" ref="V122">IF(B122="","",XLOOKUP($B122,Product,'Product List'!G:G))</f>
        <v>34</v>
      </c>
      <c r="W122" s="434"/>
      <c r="X122" s="434">
        <f t="array" ref="X122">iferror(xlookup(B122,'Product List'!A:A,'Product List'!P:P),"")</f>
        <v>0</v>
      </c>
      <c r="Y122" s="434">
        <f t="shared" si="8"/>
        <v>0</v>
      </c>
      <c r="Z122" s="434"/>
    </row>
    <row r="123" ht="14.25" customHeight="1">
      <c r="A123" s="486" t="s">
        <v>70</v>
      </c>
      <c r="B123" s="447" t="s">
        <v>1604</v>
      </c>
      <c r="C123" s="454"/>
      <c r="D123" s="449">
        <v>0.3333333333333333</v>
      </c>
      <c r="E123" s="449">
        <v>0.003472222222222222</v>
      </c>
      <c r="F123" s="449">
        <v>0.4479166666666667</v>
      </c>
      <c r="G123" s="450">
        <f t="shared" si="1"/>
        <v>0.1111111111</v>
      </c>
      <c r="H123" s="451">
        <f t="shared" si="2"/>
        <v>2.666667</v>
      </c>
      <c r="I123" s="452" t="str">
        <f t="shared" si="3"/>
        <v>STE</v>
      </c>
      <c r="J123" s="453">
        <v>691.0</v>
      </c>
      <c r="K123" s="434"/>
      <c r="L123" s="454">
        <f t="shared" si="4"/>
        <v>3</v>
      </c>
      <c r="M123" s="455">
        <f t="array" ref="M123">IFERROR(IF(J123="","",XLOOKUP(L123,Personnel!$B$4:$G$4,Personnel!$B$5:$G$5)),"")</f>
        <v>15</v>
      </c>
      <c r="N123" s="455">
        <f t="shared" si="5"/>
        <v>40</v>
      </c>
      <c r="O123" s="434"/>
      <c r="P123" s="456">
        <f t="shared" si="6"/>
        <v>259</v>
      </c>
      <c r="Q123" s="457">
        <f>IFERROR(ROUNDDOWN(N123-SUM($A$1*H123),2),"")</f>
        <v>6.1</v>
      </c>
      <c r="R123" s="458"/>
      <c r="S123" s="459">
        <f t="array" ref="S123">IF(B123="","",XLOOKUP($B123,Product,'Product List'!D:D))</f>
        <v>200</v>
      </c>
      <c r="T123" s="454">
        <f t="array" ref="T123">IF(B123="","",XLOOKUP($B123,Product,'Product List'!E:E))</f>
        <v>205</v>
      </c>
      <c r="U123" s="454">
        <f t="array" ref="U123">IF(B123="","",XLOOKUP($B123,Product,'Product List'!F:F))</f>
        <v>221</v>
      </c>
      <c r="V123" s="454">
        <f t="array" ref="V123">IF(B123="","",XLOOKUP($B123,Product,'Product List'!G:G))</f>
        <v>237</v>
      </c>
      <c r="W123" s="434"/>
      <c r="X123" s="434">
        <f t="array" ref="X123">iferror(xlookup(B123,'Product List'!A:A,'Product List'!P:P),"")</f>
        <v>0</v>
      </c>
      <c r="Y123" s="434">
        <f t="shared" si="8"/>
        <v>0</v>
      </c>
      <c r="Z123" s="434"/>
    </row>
    <row r="124" ht="14.25" customHeight="1">
      <c r="A124" s="486" t="s">
        <v>70</v>
      </c>
      <c r="B124" s="447" t="s">
        <v>1678</v>
      </c>
      <c r="C124" s="454"/>
      <c r="D124" s="449">
        <v>0.4479166666666667</v>
      </c>
      <c r="E124" s="449">
        <v>0.017361111111111112</v>
      </c>
      <c r="F124" s="449">
        <v>0.6666666666666666</v>
      </c>
      <c r="G124" s="450">
        <f t="shared" si="1"/>
        <v>0.2013888889</v>
      </c>
      <c r="H124" s="451">
        <f t="shared" si="2"/>
        <v>4.833333</v>
      </c>
      <c r="I124" s="452" t="str">
        <f t="shared" si="3"/>
        <v>MMS</v>
      </c>
      <c r="J124" s="453">
        <v>825.0</v>
      </c>
      <c r="K124" s="434"/>
      <c r="L124" s="454">
        <f t="shared" si="4"/>
        <v>2</v>
      </c>
      <c r="M124" s="455">
        <f t="array" ref="M124">IFERROR(IF(J124="","",XLOOKUP(L124,Personnel!$B$4:$G$4,Personnel!$B$5:$G$5)),"")</f>
        <v>14</v>
      </c>
      <c r="N124" s="455">
        <f t="shared" si="5"/>
        <v>67.67</v>
      </c>
      <c r="O124" s="434"/>
      <c r="P124" s="456">
        <f t="shared" si="6"/>
        <v>171</v>
      </c>
      <c r="Q124" s="457">
        <f>IFERROR(ROUNDUP(N124-SUM($A$1*H124),2),"")</f>
        <v>6.24</v>
      </c>
      <c r="R124" s="458"/>
      <c r="S124" s="459">
        <f t="array" ref="S124">IF(B124="","",XLOOKUP($B124,Product,'Product List'!D:D))</f>
        <v>145</v>
      </c>
      <c r="T124" s="454">
        <f t="array" ref="T124">IF(B124="","",XLOOKUP($B124,Product,'Product List'!E:E))</f>
        <v>149</v>
      </c>
      <c r="U124" s="454">
        <f t="array" ref="U124">IF(B124="","",XLOOKUP($B124,Product,'Product List'!F:F))</f>
        <v>160</v>
      </c>
      <c r="V124" s="454">
        <f t="array" ref="V124">IF(B124="","",XLOOKUP($B124,Product,'Product List'!G:G))</f>
        <v>172</v>
      </c>
      <c r="W124" s="434"/>
      <c r="X124" s="434">
        <f t="array" ref="X124">iferror(xlookup(B124,'Product List'!A:A,'Product List'!P:P),"")</f>
        <v>0</v>
      </c>
      <c r="Y124" s="434">
        <f t="shared" si="8"/>
        <v>0</v>
      </c>
      <c r="Z124" s="434"/>
    </row>
    <row r="125" ht="14.25" hidden="1" customHeight="1">
      <c r="A125" s="486" t="s">
        <v>71</v>
      </c>
      <c r="B125" s="447" t="s">
        <v>733</v>
      </c>
      <c r="C125" s="454"/>
      <c r="D125" s="449">
        <v>0.3333333333333333</v>
      </c>
      <c r="E125" s="460"/>
      <c r="F125" s="449">
        <v>0.3541666666666667</v>
      </c>
      <c r="G125" s="450">
        <f t="shared" si="1"/>
        <v>0.02083333333</v>
      </c>
      <c r="H125" s="451">
        <f t="shared" si="2"/>
        <v>0.5</v>
      </c>
      <c r="I125" s="452" t="str">
        <f t="shared" si="3"/>
        <v>AAD</v>
      </c>
      <c r="J125" s="453">
        <v>4.0</v>
      </c>
      <c r="K125" s="434"/>
      <c r="L125" s="454" t="str">
        <f t="shared" si="4"/>
        <v>D</v>
      </c>
      <c r="M125" s="455">
        <f t="array" ref="M125">IFERROR(IF(J125="","",XLOOKUP(L125,Personnel!$B$4:$G$4,Personnel!$B$5:$G$5)),"")</f>
        <v>13.3</v>
      </c>
      <c r="N125" s="455">
        <f t="shared" si="5"/>
        <v>6.65</v>
      </c>
      <c r="O125" s="434"/>
      <c r="P125" s="456">
        <f t="shared" si="6"/>
        <v>8</v>
      </c>
      <c r="Q125" s="457">
        <f t="shared" ref="Q125:Q145" si="16">IFERROR(ROUND(N125-SUM($A$1*H125),2),"")</f>
        <v>0.3</v>
      </c>
      <c r="R125" s="458"/>
      <c r="S125" s="459" t="str">
        <f t="array" ref="S125">IF(B125="","",XLOOKUP($B125,Product,'Product List'!D:D))</f>
        <v/>
      </c>
      <c r="T125" s="454" t="str">
        <f t="array" ref="T125">IF(B125="","",XLOOKUP($B125,Product,'Product List'!E:E))</f>
        <v/>
      </c>
      <c r="U125" s="454" t="str">
        <f t="array" ref="U125">IF(B125="","",XLOOKUP($B125,Product,'Product List'!F:F))</f>
        <v/>
      </c>
      <c r="V125" s="454" t="str">
        <f t="array" ref="V125">IF(B125="","",XLOOKUP($B125,Product,'Product List'!G:G))</f>
        <v/>
      </c>
      <c r="W125" s="434"/>
      <c r="X125" s="434">
        <f t="array" ref="X125">iferror(xlookup(B125,'Product List'!A:A,'Product List'!P:P),"")</f>
        <v>0</v>
      </c>
      <c r="Y125" s="434">
        <f t="shared" si="8"/>
        <v>0</v>
      </c>
      <c r="Z125" s="434"/>
    </row>
    <row r="126" ht="14.25" hidden="1" customHeight="1">
      <c r="A126" s="486" t="s">
        <v>71</v>
      </c>
      <c r="B126" s="447" t="s">
        <v>726</v>
      </c>
      <c r="C126" s="454"/>
      <c r="D126" s="449">
        <v>0.3541666666666667</v>
      </c>
      <c r="E126" s="460"/>
      <c r="F126" s="449">
        <v>0.3958333333333333</v>
      </c>
      <c r="G126" s="450">
        <f t="shared" si="1"/>
        <v>0.04166666667</v>
      </c>
      <c r="H126" s="451">
        <f t="shared" si="2"/>
        <v>1</v>
      </c>
      <c r="I126" s="452" t="str">
        <f t="shared" si="3"/>
        <v>AAD</v>
      </c>
      <c r="J126" s="453">
        <v>8.0</v>
      </c>
      <c r="K126" s="434"/>
      <c r="L126" s="454" t="str">
        <f t="shared" si="4"/>
        <v>D</v>
      </c>
      <c r="M126" s="455">
        <f t="array" ref="M126">IFERROR(IF(J126="","",XLOOKUP(L126,Personnel!$B$4:$G$4,Personnel!$B$5:$G$5)),"")</f>
        <v>13.3</v>
      </c>
      <c r="N126" s="455">
        <f t="shared" si="5"/>
        <v>13.3</v>
      </c>
      <c r="O126" s="434"/>
      <c r="P126" s="456">
        <f t="shared" si="6"/>
        <v>8</v>
      </c>
      <c r="Q126" s="457">
        <f t="shared" si="16"/>
        <v>0.59</v>
      </c>
      <c r="R126" s="458"/>
      <c r="S126" s="459" t="str">
        <f t="array" ref="S126">IF(B126="","",XLOOKUP($B126,Product,'Product List'!D:D))</f>
        <v/>
      </c>
      <c r="T126" s="454" t="str">
        <f t="array" ref="T126">IF(B126="","",XLOOKUP($B126,Product,'Product List'!E:E))</f>
        <v/>
      </c>
      <c r="U126" s="454" t="str">
        <f t="array" ref="U126">IF(B126="","",XLOOKUP($B126,Product,'Product List'!F:F))</f>
        <v/>
      </c>
      <c r="V126" s="454" t="str">
        <f t="array" ref="V126">IF(B126="","",XLOOKUP($B126,Product,'Product List'!G:G))</f>
        <v/>
      </c>
      <c r="W126" s="434"/>
      <c r="X126" s="434">
        <f t="array" ref="X126">iferror(xlookup(B126,'Product List'!A:A,'Product List'!P:P),"")</f>
        <v>0</v>
      </c>
      <c r="Y126" s="434">
        <f t="shared" si="8"/>
        <v>0</v>
      </c>
      <c r="Z126" s="434"/>
    </row>
    <row r="127" ht="14.25" hidden="1" customHeight="1">
      <c r="A127" s="486" t="s">
        <v>71</v>
      </c>
      <c r="B127" s="447" t="s">
        <v>732</v>
      </c>
      <c r="C127" s="454"/>
      <c r="D127" s="449">
        <v>0.3958333333333333</v>
      </c>
      <c r="E127" s="461"/>
      <c r="F127" s="462">
        <v>0.4270833333333333</v>
      </c>
      <c r="G127" s="450">
        <f t="shared" si="1"/>
        <v>0.03125</v>
      </c>
      <c r="H127" s="451">
        <f t="shared" si="2"/>
        <v>0.75</v>
      </c>
      <c r="I127" s="452" t="str">
        <f t="shared" si="3"/>
        <v>AAD</v>
      </c>
      <c r="J127" s="453">
        <v>8.0</v>
      </c>
      <c r="K127" s="434"/>
      <c r="L127" s="454" t="str">
        <f t="shared" si="4"/>
        <v>D</v>
      </c>
      <c r="M127" s="455">
        <f t="array" ref="M127">IFERROR(IF(J127="","",XLOOKUP(L127,Personnel!$B$4:$G$4,Personnel!$B$5:$G$5)),"")</f>
        <v>13.3</v>
      </c>
      <c r="N127" s="455">
        <f t="shared" si="5"/>
        <v>9.98</v>
      </c>
      <c r="O127" s="434"/>
      <c r="P127" s="456">
        <f t="shared" si="6"/>
        <v>11</v>
      </c>
      <c r="Q127" s="457">
        <f t="shared" si="16"/>
        <v>0.45</v>
      </c>
      <c r="R127" s="458"/>
      <c r="S127" s="459" t="str">
        <f t="array" ref="S127">IF(B127="","",XLOOKUP($B127,Product,'Product List'!D:D))</f>
        <v/>
      </c>
      <c r="T127" s="454" t="str">
        <f t="array" ref="T127">IF(B127="","",XLOOKUP($B127,Product,'Product List'!E:E))</f>
        <v/>
      </c>
      <c r="U127" s="454" t="str">
        <f t="array" ref="U127">IF(B127="","",XLOOKUP($B127,Product,'Product List'!F:F))</f>
        <v/>
      </c>
      <c r="V127" s="454" t="str">
        <f t="array" ref="V127">IF(B127="","",XLOOKUP($B127,Product,'Product List'!G:G))</f>
        <v/>
      </c>
      <c r="W127" s="434"/>
      <c r="X127" s="434">
        <f t="array" ref="X127">iferror(xlookup(B127,'Product List'!A:A,'Product List'!P:P),"")</f>
        <v>0</v>
      </c>
      <c r="Y127" s="434">
        <f t="shared" si="8"/>
        <v>0</v>
      </c>
      <c r="Z127" s="434"/>
    </row>
    <row r="128" ht="14.25" hidden="1" customHeight="1">
      <c r="A128" s="486" t="s">
        <v>71</v>
      </c>
      <c r="B128" s="447" t="s">
        <v>731</v>
      </c>
      <c r="C128" s="454"/>
      <c r="D128" s="449">
        <v>0.4270833333333333</v>
      </c>
      <c r="E128" s="461"/>
      <c r="F128" s="449">
        <v>0.4652777777777778</v>
      </c>
      <c r="G128" s="450">
        <f t="shared" si="1"/>
        <v>0.03819444444</v>
      </c>
      <c r="H128" s="451">
        <f t="shared" si="2"/>
        <v>0.916667</v>
      </c>
      <c r="I128" s="452" t="str">
        <f t="shared" si="3"/>
        <v>AAD</v>
      </c>
      <c r="J128" s="453">
        <v>8.0</v>
      </c>
      <c r="K128" s="434"/>
      <c r="L128" s="454" t="str">
        <f t="shared" si="4"/>
        <v>D</v>
      </c>
      <c r="M128" s="455">
        <f t="array" ref="M128">IFERROR(IF(J128="","",XLOOKUP(L128,Personnel!$B$4:$G$4,Personnel!$B$5:$G$5)),"")</f>
        <v>13.3</v>
      </c>
      <c r="N128" s="455">
        <f t="shared" si="5"/>
        <v>12.19</v>
      </c>
      <c r="O128" s="434"/>
      <c r="P128" s="456">
        <f t="shared" si="6"/>
        <v>9</v>
      </c>
      <c r="Q128" s="457">
        <f t="shared" si="16"/>
        <v>0.54</v>
      </c>
      <c r="R128" s="458"/>
      <c r="S128" s="459" t="str">
        <f t="array" ref="S128">IF(B128="","",XLOOKUP($B128,Product,'Product List'!D:D))</f>
        <v/>
      </c>
      <c r="T128" s="454" t="str">
        <f t="array" ref="T128">IF(B128="","",XLOOKUP($B128,Product,'Product List'!E:E))</f>
        <v/>
      </c>
      <c r="U128" s="454" t="str">
        <f t="array" ref="U128">IF(B128="","",XLOOKUP($B128,Product,'Product List'!F:F))</f>
        <v/>
      </c>
      <c r="V128" s="454" t="str">
        <f t="array" ref="V128">IF(B128="","",XLOOKUP($B128,Product,'Product List'!G:G))</f>
        <v/>
      </c>
      <c r="W128" s="434"/>
      <c r="X128" s="434">
        <f t="array" ref="X128">iferror(xlookup(B128,'Product List'!A:A,'Product List'!P:P),"")</f>
        <v>0</v>
      </c>
      <c r="Y128" s="434">
        <f t="shared" si="8"/>
        <v>0</v>
      </c>
      <c r="Z128" s="434"/>
    </row>
    <row r="129" ht="14.25" hidden="1" customHeight="1">
      <c r="A129" s="486" t="s">
        <v>71</v>
      </c>
      <c r="B129" s="447" t="s">
        <v>1914</v>
      </c>
      <c r="C129" s="454"/>
      <c r="D129" s="449">
        <v>0.4652777777777778</v>
      </c>
      <c r="E129" s="461"/>
      <c r="F129" s="449">
        <v>0.46875</v>
      </c>
      <c r="G129" s="450">
        <f t="shared" si="1"/>
        <v>0.003472222222</v>
      </c>
      <c r="H129" s="451">
        <f t="shared" si="2"/>
        <v>0.083333</v>
      </c>
      <c r="I129" s="452" t="str">
        <f t="shared" si="3"/>
        <v>ORG</v>
      </c>
      <c r="J129" s="453">
        <v>1.0</v>
      </c>
      <c r="K129" s="434"/>
      <c r="L129" s="454">
        <f t="shared" si="4"/>
        <v>3</v>
      </c>
      <c r="M129" s="455">
        <f t="array" ref="M129">IFERROR(IF(J129="","",XLOOKUP(L129,Personnel!$B$4:$G$4,Personnel!$B$5:$G$5)),"")</f>
        <v>15</v>
      </c>
      <c r="N129" s="455">
        <f t="shared" si="5"/>
        <v>1.25</v>
      </c>
      <c r="O129" s="434"/>
      <c r="P129" s="456">
        <f t="shared" si="6"/>
        <v>12</v>
      </c>
      <c r="Q129" s="457">
        <f t="shared" si="16"/>
        <v>0.19</v>
      </c>
      <c r="R129" s="458"/>
      <c r="S129" s="459">
        <f t="array" ref="S129">IF(B129="","",XLOOKUP($B129,Product,'Product List'!D:D))</f>
        <v>7</v>
      </c>
      <c r="T129" s="454">
        <f t="array" ref="T129">IF(B129="","",XLOOKUP($B129,Product,'Product List'!E:E))</f>
        <v>8</v>
      </c>
      <c r="U129" s="454">
        <f t="array" ref="U129">IF(B129="","",XLOOKUP($B129,Product,'Product List'!F:F))</f>
        <v>9</v>
      </c>
      <c r="V129" s="454">
        <f t="array" ref="V129">IF(B129="","",XLOOKUP($B129,Product,'Product List'!G:G))</f>
        <v>10</v>
      </c>
      <c r="W129" s="434"/>
      <c r="X129" s="434">
        <f t="array" ref="X129">iferror(xlookup(B129,'Product List'!A:A,'Product List'!P:P),"")</f>
        <v>0</v>
      </c>
      <c r="Y129" s="434">
        <f t="shared" si="8"/>
        <v>0</v>
      </c>
      <c r="Z129" s="434"/>
    </row>
    <row r="130" ht="14.25" hidden="1" customHeight="1">
      <c r="A130" s="486" t="s">
        <v>71</v>
      </c>
      <c r="B130" s="447" t="s">
        <v>1918</v>
      </c>
      <c r="C130" s="454"/>
      <c r="D130" s="449">
        <v>0.46875</v>
      </c>
      <c r="E130" s="461"/>
      <c r="F130" s="449">
        <v>0.4722222222222222</v>
      </c>
      <c r="G130" s="450">
        <f t="shared" si="1"/>
        <v>0.003472222222</v>
      </c>
      <c r="H130" s="451">
        <f t="shared" si="2"/>
        <v>0.083333</v>
      </c>
      <c r="I130" s="452" t="str">
        <f t="shared" si="3"/>
        <v>ORG</v>
      </c>
      <c r="J130" s="453">
        <v>1.0</v>
      </c>
      <c r="K130" s="434"/>
      <c r="L130" s="454">
        <f t="shared" si="4"/>
        <v>3</v>
      </c>
      <c r="M130" s="455">
        <f t="array" ref="M130">IFERROR(IF(J130="","",XLOOKUP(L130,Personnel!$B$4:$G$4,Personnel!$B$5:$G$5)),"")</f>
        <v>15</v>
      </c>
      <c r="N130" s="455">
        <f t="shared" si="5"/>
        <v>1.25</v>
      </c>
      <c r="O130" s="434"/>
      <c r="P130" s="456">
        <f t="shared" si="6"/>
        <v>12</v>
      </c>
      <c r="Q130" s="457">
        <f t="shared" si="16"/>
        <v>0.19</v>
      </c>
      <c r="R130" s="458"/>
      <c r="S130" s="459">
        <f t="array" ref="S130">IF(B130="","",XLOOKUP($B130,Product,'Product List'!D:D))</f>
        <v>7</v>
      </c>
      <c r="T130" s="454">
        <f t="array" ref="T130">IF(B130="","",XLOOKUP($B130,Product,'Product List'!E:E))</f>
        <v>8</v>
      </c>
      <c r="U130" s="454">
        <f t="array" ref="U130">IF(B130="","",XLOOKUP($B130,Product,'Product List'!F:F))</f>
        <v>9</v>
      </c>
      <c r="V130" s="454">
        <f t="array" ref="V130">IF(B130="","",XLOOKUP($B130,Product,'Product List'!G:G))</f>
        <v>10</v>
      </c>
      <c r="W130" s="434"/>
      <c r="X130" s="434">
        <f t="array" ref="X130">iferror(xlookup(B130,'Product List'!A:A,'Product List'!P:P),"")</f>
        <v>0</v>
      </c>
      <c r="Y130" s="434">
        <f t="shared" si="8"/>
        <v>0</v>
      </c>
      <c r="Z130" s="488" t="s">
        <v>40</v>
      </c>
    </row>
    <row r="131" ht="14.25" hidden="1" customHeight="1">
      <c r="A131" s="486" t="s">
        <v>71</v>
      </c>
      <c r="B131" s="447" t="s">
        <v>1921</v>
      </c>
      <c r="C131" s="454"/>
      <c r="D131" s="449">
        <v>0.4722222222222222</v>
      </c>
      <c r="E131" s="462">
        <v>0.020833333333333332</v>
      </c>
      <c r="F131" s="449">
        <v>0.625</v>
      </c>
      <c r="G131" s="450">
        <f t="shared" si="1"/>
        <v>0.1319444444</v>
      </c>
      <c r="H131" s="451">
        <f t="shared" si="2"/>
        <v>3.166667</v>
      </c>
      <c r="I131" s="452" t="str">
        <f t="shared" si="3"/>
        <v>AWF</v>
      </c>
      <c r="J131" s="453">
        <v>40.0</v>
      </c>
      <c r="K131" s="434"/>
      <c r="L131" s="454">
        <f t="shared" si="4"/>
        <v>0</v>
      </c>
      <c r="M131" s="455">
        <f t="array" ref="M131">IFERROR(IF(J131="","",XLOOKUP(L131,Personnel!$B$4:$G$4,Personnel!$B$5:$G$5)),"")</f>
        <v>12.71</v>
      </c>
      <c r="N131" s="455">
        <f t="shared" si="5"/>
        <v>40.25</v>
      </c>
      <c r="O131" s="434"/>
      <c r="P131" s="456">
        <f t="shared" si="6"/>
        <v>13</v>
      </c>
      <c r="Q131" s="457">
        <f t="shared" si="16"/>
        <v>0</v>
      </c>
      <c r="R131" s="458"/>
      <c r="S131" s="459">
        <f t="array" ref="S131">IF(B131="","",XLOOKUP($B131,Product,'Product List'!D:D))</f>
        <v>17</v>
      </c>
      <c r="T131" s="454">
        <f t="array" ref="T131">IF(B131="","",XLOOKUP($B131,Product,'Product List'!E:E))</f>
        <v>18</v>
      </c>
      <c r="U131" s="454">
        <f t="array" ref="U131">IF(B131="","",XLOOKUP($B131,Product,'Product List'!F:F))</f>
        <v>19</v>
      </c>
      <c r="V131" s="454">
        <f t="array" ref="V131">IF(B131="","",XLOOKUP($B131,Product,'Product List'!G:G))</f>
        <v>21</v>
      </c>
      <c r="W131" s="434"/>
      <c r="X131" s="434">
        <f t="array" ref="X131">iferror(xlookup(B131,'Product List'!A:A,'Product List'!P:P),"")</f>
        <v>0</v>
      </c>
      <c r="Y131" s="434">
        <f t="shared" si="8"/>
        <v>0</v>
      </c>
      <c r="Z131" s="434"/>
    </row>
    <row r="132" ht="14.25" hidden="1" customHeight="1">
      <c r="A132" s="486" t="s">
        <v>71</v>
      </c>
      <c r="B132" s="447" t="s">
        <v>1924</v>
      </c>
      <c r="C132" s="454"/>
      <c r="D132" s="449">
        <v>0.625</v>
      </c>
      <c r="E132" s="461"/>
      <c r="F132" s="449">
        <v>0.6666666666666666</v>
      </c>
      <c r="G132" s="450">
        <f t="shared" si="1"/>
        <v>0.04166666667</v>
      </c>
      <c r="H132" s="451">
        <f t="shared" si="2"/>
        <v>1</v>
      </c>
      <c r="I132" s="452" t="str">
        <f t="shared" si="3"/>
        <v>AWF</v>
      </c>
      <c r="J132" s="453">
        <v>10.0</v>
      </c>
      <c r="K132" s="434"/>
      <c r="L132" s="454">
        <f t="shared" si="4"/>
        <v>0</v>
      </c>
      <c r="M132" s="455">
        <f t="array" ref="M132">IFERROR(IF(J132="","",XLOOKUP(L132,Personnel!$B$4:$G$4,Personnel!$B$5:$G$5)),"")</f>
        <v>12.71</v>
      </c>
      <c r="N132" s="455">
        <f t="shared" si="5"/>
        <v>12.71</v>
      </c>
      <c r="O132" s="434"/>
      <c r="P132" s="456">
        <f t="shared" si="6"/>
        <v>10</v>
      </c>
      <c r="Q132" s="457">
        <f t="shared" si="16"/>
        <v>0</v>
      </c>
      <c r="R132" s="458"/>
      <c r="S132" s="459">
        <f t="array" ref="S132">IF(B132="","",XLOOKUP($B132,Product,'Product List'!D:D))</f>
        <v>17</v>
      </c>
      <c r="T132" s="454">
        <f t="array" ref="T132">IF(B132="","",XLOOKUP($B132,Product,'Product List'!E:E))</f>
        <v>18</v>
      </c>
      <c r="U132" s="454">
        <f t="array" ref="U132">IF(B132="","",XLOOKUP($B132,Product,'Product List'!F:F))</f>
        <v>19</v>
      </c>
      <c r="V132" s="454">
        <f t="array" ref="V132">IF(B132="","",XLOOKUP($B132,Product,'Product List'!G:G))</f>
        <v>21</v>
      </c>
      <c r="W132" s="434"/>
      <c r="X132" s="434">
        <f t="array" ref="X132">iferror(xlookup(B132,'Product List'!A:A,'Product List'!P:P),"")</f>
        <v>0</v>
      </c>
      <c r="Y132" s="434">
        <f t="shared" si="8"/>
        <v>0</v>
      </c>
      <c r="Z132" s="434"/>
    </row>
    <row r="133" ht="14.25" hidden="1" customHeight="1">
      <c r="A133" s="486" t="s">
        <v>74</v>
      </c>
      <c r="B133" s="447" t="s">
        <v>1778</v>
      </c>
      <c r="C133" s="454"/>
      <c r="D133" s="449">
        <v>0.3333333333333333</v>
      </c>
      <c r="E133" s="461"/>
      <c r="F133" s="449">
        <v>0.3541666666666667</v>
      </c>
      <c r="G133" s="450">
        <f t="shared" si="1"/>
        <v>0.02083333333</v>
      </c>
      <c r="H133" s="451">
        <f t="shared" si="2"/>
        <v>0.5</v>
      </c>
      <c r="I133" s="452" t="str">
        <f t="shared" si="3"/>
        <v>WCS</v>
      </c>
      <c r="J133" s="453">
        <f>12*4</f>
        <v>48</v>
      </c>
      <c r="K133" s="434"/>
      <c r="L133" s="454">
        <f t="shared" si="4"/>
        <v>3</v>
      </c>
      <c r="M133" s="455">
        <f t="array" ref="M133">IFERROR(IF(J133="","",XLOOKUP(L133,Personnel!$B$4:$G$4,Personnel!$B$5:$G$5)),"")</f>
        <v>15</v>
      </c>
      <c r="N133" s="455">
        <f t="shared" si="5"/>
        <v>7.5</v>
      </c>
      <c r="O133" s="434"/>
      <c r="P133" s="456">
        <f t="shared" si="6"/>
        <v>96</v>
      </c>
      <c r="Q133" s="457">
        <f t="shared" si="16"/>
        <v>1.15</v>
      </c>
      <c r="R133" s="458"/>
      <c r="S133" s="459">
        <f t="array" ref="S133">IF(B133="","",XLOOKUP($B133,Product,'Product List'!D:D))</f>
        <v>72</v>
      </c>
      <c r="T133" s="454">
        <f t="array" ref="T133">IF(B133="","",XLOOKUP($B133,Product,'Product List'!E:E))</f>
        <v>74</v>
      </c>
      <c r="U133" s="454">
        <f t="array" ref="U133">IF(B133="","",XLOOKUP($B133,Product,'Product List'!F:F))</f>
        <v>80</v>
      </c>
      <c r="V133" s="454">
        <f t="array" ref="V133">IF(B133="","",XLOOKUP($B133,Product,'Product List'!G:G))</f>
        <v>85</v>
      </c>
      <c r="W133" s="434"/>
      <c r="X133" s="434">
        <f t="array" ref="X133">iferror(xlookup(B133,'Product List'!A:A,'Product List'!P:P),"")</f>
        <v>0</v>
      </c>
      <c r="Y133" s="434">
        <f t="shared" si="8"/>
        <v>0</v>
      </c>
      <c r="Z133" s="434"/>
    </row>
    <row r="134" ht="14.25" hidden="1" customHeight="1">
      <c r="A134" s="486" t="s">
        <v>74</v>
      </c>
      <c r="B134" s="447" t="s">
        <v>1929</v>
      </c>
      <c r="C134" s="454"/>
      <c r="D134" s="449">
        <v>0.3541666666666667</v>
      </c>
      <c r="E134" s="449">
        <v>0.003472222222222222</v>
      </c>
      <c r="F134" s="449">
        <v>0.4013888888888889</v>
      </c>
      <c r="G134" s="450">
        <f t="shared" si="1"/>
        <v>0.04375</v>
      </c>
      <c r="H134" s="451">
        <f t="shared" si="2"/>
        <v>1.05</v>
      </c>
      <c r="I134" s="452" t="str">
        <f t="shared" si="3"/>
        <v>WCS</v>
      </c>
      <c r="J134" s="453">
        <v>46.0</v>
      </c>
      <c r="K134" s="434"/>
      <c r="L134" s="454">
        <f t="shared" si="4"/>
        <v>3</v>
      </c>
      <c r="M134" s="455">
        <f t="array" ref="M134">IFERROR(IF(J134="","",XLOOKUP(L134,Personnel!$B$4:$G$4,Personnel!$B$5:$G$5)),"")</f>
        <v>15</v>
      </c>
      <c r="N134" s="455">
        <f t="shared" si="5"/>
        <v>15.75</v>
      </c>
      <c r="O134" s="434"/>
      <c r="P134" s="456">
        <f t="shared" si="6"/>
        <v>44</v>
      </c>
      <c r="Q134" s="457">
        <f t="shared" si="16"/>
        <v>2.4</v>
      </c>
      <c r="R134" s="458"/>
      <c r="S134" s="459">
        <f t="array" ref="S134">IF(B134="","",XLOOKUP($B134,Product,'Product List'!D:D))</f>
        <v>32</v>
      </c>
      <c r="T134" s="454">
        <f t="array" ref="T134">IF(B134="","",XLOOKUP($B134,Product,'Product List'!E:E))</f>
        <v>33</v>
      </c>
      <c r="U134" s="454">
        <f t="array" ref="U134">IF(B134="","",XLOOKUP($B134,Product,'Product List'!F:F))</f>
        <v>36</v>
      </c>
      <c r="V134" s="454">
        <f t="array" ref="V134">IF(B134="","",XLOOKUP($B134,Product,'Product List'!G:G))</f>
        <v>38</v>
      </c>
      <c r="W134" s="434"/>
      <c r="X134" s="434">
        <f t="array" ref="X134">iferror(xlookup(B134,'Product List'!A:A,'Product List'!P:P),"")</f>
        <v>0</v>
      </c>
      <c r="Y134" s="434">
        <f t="shared" si="8"/>
        <v>0</v>
      </c>
      <c r="Z134" s="434"/>
    </row>
    <row r="135" ht="14.25" hidden="1" customHeight="1">
      <c r="A135" s="486" t="s">
        <v>74</v>
      </c>
      <c r="B135" s="447" t="s">
        <v>1934</v>
      </c>
      <c r="C135" s="454"/>
      <c r="D135" s="449">
        <v>0.4013888888888889</v>
      </c>
      <c r="E135" s="461"/>
      <c r="F135" s="449">
        <v>0.4444444444444444</v>
      </c>
      <c r="G135" s="450">
        <f t="shared" si="1"/>
        <v>0.04305555556</v>
      </c>
      <c r="H135" s="451">
        <f t="shared" si="2"/>
        <v>1.033333</v>
      </c>
      <c r="I135" s="452" t="str">
        <f t="shared" si="3"/>
        <v>WCS</v>
      </c>
      <c r="J135" s="453">
        <v>45.0</v>
      </c>
      <c r="K135" s="434"/>
      <c r="L135" s="454">
        <f t="shared" si="4"/>
        <v>3</v>
      </c>
      <c r="M135" s="455">
        <f t="array" ref="M135">IFERROR(IF(J135="","",XLOOKUP(L135,Personnel!$B$4:$G$4,Personnel!$B$5:$G$5)),"")</f>
        <v>15</v>
      </c>
      <c r="N135" s="455">
        <f t="shared" si="5"/>
        <v>15.5</v>
      </c>
      <c r="O135" s="434"/>
      <c r="P135" s="456">
        <f t="shared" si="6"/>
        <v>44</v>
      </c>
      <c r="Q135" s="457">
        <f t="shared" si="16"/>
        <v>2.37</v>
      </c>
      <c r="R135" s="458"/>
      <c r="S135" s="459">
        <f t="array" ref="S135">IF(B135="","",XLOOKUP($B135,Product,'Product List'!D:D))</f>
        <v>32</v>
      </c>
      <c r="T135" s="454">
        <f t="array" ref="T135">IF(B135="","",XLOOKUP($B135,Product,'Product List'!E:E))</f>
        <v>33</v>
      </c>
      <c r="U135" s="454">
        <f t="array" ref="U135">IF(B135="","",XLOOKUP($B135,Product,'Product List'!F:F))</f>
        <v>36</v>
      </c>
      <c r="V135" s="454">
        <f t="array" ref="V135">IF(B135="","",XLOOKUP($B135,Product,'Product List'!G:G))</f>
        <v>38</v>
      </c>
      <c r="W135" s="434"/>
      <c r="X135" s="434">
        <f t="array" ref="X135">iferror(xlookup(B135,'Product List'!A:A,'Product List'!P:P),"")</f>
        <v>0</v>
      </c>
      <c r="Y135" s="434">
        <f t="shared" si="8"/>
        <v>0</v>
      </c>
      <c r="Z135" s="434"/>
    </row>
    <row r="136" ht="14.25" hidden="1" customHeight="1">
      <c r="A136" s="486" t="s">
        <v>74</v>
      </c>
      <c r="B136" s="447" t="s">
        <v>1547</v>
      </c>
      <c r="C136" s="454"/>
      <c r="D136" s="462">
        <v>0.4444444444444444</v>
      </c>
      <c r="E136" s="461"/>
      <c r="F136" s="449">
        <v>0.4583333333333333</v>
      </c>
      <c r="G136" s="450">
        <f t="shared" si="1"/>
        <v>0.01388888889</v>
      </c>
      <c r="H136" s="451">
        <f t="shared" si="2"/>
        <v>0.333333</v>
      </c>
      <c r="I136" s="452" t="str">
        <f t="shared" si="3"/>
        <v>Non</v>
      </c>
      <c r="J136" s="453">
        <v>0.0</v>
      </c>
      <c r="K136" s="434"/>
      <c r="L136" s="454">
        <f t="shared" si="4"/>
        <v>0</v>
      </c>
      <c r="M136" s="455">
        <f t="array" ref="M136">IFERROR(IF(J136="","",XLOOKUP(L136,Personnel!$B$4:$G$4,Personnel!$B$5:$G$5)),"")</f>
        <v>12.71</v>
      </c>
      <c r="N136" s="455">
        <f t="shared" si="5"/>
        <v>4.24</v>
      </c>
      <c r="O136" s="434"/>
      <c r="P136" s="456">
        <f t="shared" si="6"/>
        <v>0</v>
      </c>
      <c r="Q136" s="457">
        <f t="shared" si="16"/>
        <v>0</v>
      </c>
      <c r="R136" s="458"/>
      <c r="S136" s="459" t="str">
        <f t="array" ref="S136">IF(B136="","",XLOOKUP($B136,Product,'Product List'!D:D))</f>
        <v/>
      </c>
      <c r="T136" s="454" t="str">
        <f t="array" ref="T136">IF(B136="","",XLOOKUP($B136,Product,'Product List'!E:E))</f>
        <v/>
      </c>
      <c r="U136" s="454" t="str">
        <f t="array" ref="U136">IF(B136="","",XLOOKUP($B136,Product,'Product List'!F:F))</f>
        <v/>
      </c>
      <c r="V136" s="454" t="str">
        <f t="array" ref="V136">IF(B136="","",XLOOKUP($B136,Product,'Product List'!G:G))</f>
        <v/>
      </c>
      <c r="W136" s="434"/>
      <c r="X136" s="434" t="str">
        <f t="array" ref="X136">iferror(xlookup(B136,'Product List'!A:A,'Product List'!P:P),"")</f>
        <v/>
      </c>
      <c r="Y136" s="434">
        <f t="shared" si="8"/>
        <v>0</v>
      </c>
      <c r="Z136" s="434"/>
    </row>
    <row r="137" ht="14.25" hidden="1" customHeight="1">
      <c r="A137" s="486" t="s">
        <v>74</v>
      </c>
      <c r="B137" s="447" t="s">
        <v>1941</v>
      </c>
      <c r="C137" s="454"/>
      <c r="D137" s="449">
        <v>0.4722222222222222</v>
      </c>
      <c r="E137" s="449">
        <v>0.003472222222222222</v>
      </c>
      <c r="F137" s="449">
        <v>0.5694444444444444</v>
      </c>
      <c r="G137" s="450">
        <f t="shared" si="1"/>
        <v>0.09375</v>
      </c>
      <c r="H137" s="451">
        <f t="shared" si="2"/>
        <v>2.25</v>
      </c>
      <c r="I137" s="452" t="str">
        <f t="shared" si="3"/>
        <v>WCS</v>
      </c>
      <c r="J137" s="453">
        <f>50*4</f>
        <v>200</v>
      </c>
      <c r="K137" s="434"/>
      <c r="L137" s="454">
        <f t="shared" si="4"/>
        <v>3</v>
      </c>
      <c r="M137" s="455">
        <f t="array" ref="M137">IFERROR(IF(J137="","",XLOOKUP(L137,Personnel!$B$4:$G$4,Personnel!$B$5:$G$5)),"")</f>
        <v>15</v>
      </c>
      <c r="N137" s="455">
        <f t="shared" si="5"/>
        <v>33.75</v>
      </c>
      <c r="O137" s="434"/>
      <c r="P137" s="456">
        <f t="shared" si="6"/>
        <v>89</v>
      </c>
      <c r="Q137" s="457">
        <f t="shared" si="16"/>
        <v>5.15</v>
      </c>
      <c r="R137" s="458"/>
      <c r="S137" s="459">
        <f t="array" ref="S137">IF(B137="","",XLOOKUP($B137,Product,'Product List'!D:D))</f>
        <v>72</v>
      </c>
      <c r="T137" s="454">
        <f t="array" ref="T137">IF(B137="","",XLOOKUP($B137,Product,'Product List'!E:E))</f>
        <v>74</v>
      </c>
      <c r="U137" s="454">
        <f t="array" ref="U137">IF(B137="","",XLOOKUP($B137,Product,'Product List'!F:F))</f>
        <v>80</v>
      </c>
      <c r="V137" s="454">
        <f t="array" ref="V137">IF(B137="","",XLOOKUP($B137,Product,'Product List'!G:G))</f>
        <v>85</v>
      </c>
      <c r="W137" s="434"/>
      <c r="X137" s="434">
        <f t="array" ref="X137">iferror(xlookup(B137,'Product List'!A:A,'Product List'!P:P),"")</f>
        <v>0</v>
      </c>
      <c r="Y137" s="434">
        <f t="shared" si="8"/>
        <v>0</v>
      </c>
      <c r="Z137" s="434"/>
    </row>
    <row r="138" ht="14.25" hidden="1" customHeight="1">
      <c r="A138" s="486" t="s">
        <v>74</v>
      </c>
      <c r="B138" s="447" t="s">
        <v>1941</v>
      </c>
      <c r="C138" s="454"/>
      <c r="D138" s="449">
        <v>0.5694444444444444</v>
      </c>
      <c r="E138" s="461"/>
      <c r="F138" s="449">
        <v>0.5833333333333334</v>
      </c>
      <c r="G138" s="450">
        <f t="shared" si="1"/>
        <v>0.01388888889</v>
      </c>
      <c r="H138" s="451">
        <f t="shared" si="2"/>
        <v>0.333333</v>
      </c>
      <c r="I138" s="452"/>
      <c r="J138" s="453">
        <f>10*4</f>
        <v>40</v>
      </c>
      <c r="K138" s="434"/>
      <c r="L138" s="454">
        <f t="shared" si="4"/>
        <v>3</v>
      </c>
      <c r="M138" s="455">
        <f t="array" ref="M138">IFERROR(IF(J138="","",XLOOKUP(L138,Personnel!$B$4:$G$4,Personnel!$B$5:$G$5)),"")</f>
        <v>15</v>
      </c>
      <c r="N138" s="455">
        <f t="shared" si="5"/>
        <v>5</v>
      </c>
      <c r="O138" s="434"/>
      <c r="P138" s="456">
        <f t="shared" si="6"/>
        <v>120</v>
      </c>
      <c r="Q138" s="457">
        <f t="shared" si="16"/>
        <v>0.76</v>
      </c>
      <c r="R138" s="458"/>
      <c r="S138" s="459">
        <f t="array" ref="S138">IF(B138="","",XLOOKUP($B138,Product,'Product List'!D:D))</f>
        <v>72</v>
      </c>
      <c r="T138" s="454">
        <f t="array" ref="T138">IF(B138="","",XLOOKUP($B138,Product,'Product List'!E:E))</f>
        <v>74</v>
      </c>
      <c r="U138" s="454">
        <f t="array" ref="U138">IF(B138="","",XLOOKUP($B138,Product,'Product List'!F:F))</f>
        <v>80</v>
      </c>
      <c r="V138" s="454">
        <f t="array" ref="V138">IF(B138="","",XLOOKUP($B138,Product,'Product List'!G:G))</f>
        <v>85</v>
      </c>
      <c r="W138" s="434"/>
      <c r="X138" s="434">
        <f t="array" ref="X138">iferror(xlookup(B138,'Product List'!A:A,'Product List'!P:P),"")</f>
        <v>0</v>
      </c>
      <c r="Y138" s="434">
        <f t="shared" si="8"/>
        <v>0</v>
      </c>
      <c r="Z138" s="434"/>
    </row>
    <row r="139" ht="14.25" hidden="1" customHeight="1">
      <c r="A139" s="486" t="s">
        <v>74</v>
      </c>
      <c r="B139" s="447" t="s">
        <v>1547</v>
      </c>
      <c r="C139" s="454"/>
      <c r="D139" s="449">
        <v>0.5833333333333334</v>
      </c>
      <c r="E139" s="461"/>
      <c r="F139" s="449">
        <v>0.59375</v>
      </c>
      <c r="G139" s="450">
        <f t="shared" si="1"/>
        <v>0.01041666667</v>
      </c>
      <c r="H139" s="451">
        <f t="shared" si="2"/>
        <v>0.25</v>
      </c>
      <c r="I139" s="452" t="str">
        <f t="shared" ref="I139:I206" si="17">left(B139,3)</f>
        <v>Non</v>
      </c>
      <c r="J139" s="453">
        <v>0.0</v>
      </c>
      <c r="K139" s="434"/>
      <c r="L139" s="454">
        <f t="shared" si="4"/>
        <v>0</v>
      </c>
      <c r="M139" s="455">
        <f t="array" ref="M139">IFERROR(IF(J139="","",XLOOKUP(L139,Personnel!$B$4:$G$4,Personnel!$B$5:$G$5)),"")</f>
        <v>12.71</v>
      </c>
      <c r="N139" s="455">
        <f t="shared" si="5"/>
        <v>3.18</v>
      </c>
      <c r="O139" s="434"/>
      <c r="P139" s="456">
        <f t="shared" si="6"/>
        <v>0</v>
      </c>
      <c r="Q139" s="457">
        <f t="shared" si="16"/>
        <v>0</v>
      </c>
      <c r="R139" s="458"/>
      <c r="S139" s="459" t="str">
        <f t="array" ref="S139">IF(B139="","",XLOOKUP($B139,Product,'Product List'!D:D))</f>
        <v/>
      </c>
      <c r="T139" s="454" t="str">
        <f t="array" ref="T139">IF(B139="","",XLOOKUP($B139,Product,'Product List'!E:E))</f>
        <v/>
      </c>
      <c r="U139" s="454" t="str">
        <f t="array" ref="U139">IF(B139="","",XLOOKUP($B139,Product,'Product List'!F:F))</f>
        <v/>
      </c>
      <c r="V139" s="454" t="str">
        <f t="array" ref="V139">IF(B139="","",XLOOKUP($B139,Product,'Product List'!G:G))</f>
        <v/>
      </c>
      <c r="W139" s="434"/>
      <c r="X139" s="434" t="str">
        <f t="array" ref="X139">iferror(xlookup(B139,'Product List'!A:A,'Product List'!P:P),"")</f>
        <v/>
      </c>
      <c r="Y139" s="434">
        <f t="shared" si="8"/>
        <v>0</v>
      </c>
      <c r="Z139" s="434"/>
    </row>
    <row r="140" ht="14.25" hidden="1" customHeight="1">
      <c r="A140" s="486" t="s">
        <v>74</v>
      </c>
      <c r="B140" s="447" t="s">
        <v>1950</v>
      </c>
      <c r="C140" s="454"/>
      <c r="D140" s="449">
        <v>0.59375</v>
      </c>
      <c r="E140" s="461"/>
      <c r="F140" s="449">
        <v>0.65625</v>
      </c>
      <c r="G140" s="450">
        <f t="shared" si="1"/>
        <v>0.0625</v>
      </c>
      <c r="H140" s="451">
        <f t="shared" si="2"/>
        <v>1.5</v>
      </c>
      <c r="I140" s="452" t="str">
        <f t="shared" si="17"/>
        <v>WCS</v>
      </c>
      <c r="J140" s="453">
        <f>33*4</f>
        <v>132</v>
      </c>
      <c r="K140" s="434"/>
      <c r="L140" s="454">
        <f t="shared" si="4"/>
        <v>3</v>
      </c>
      <c r="M140" s="455">
        <f t="array" ref="M140">IFERROR(IF(J140="","",XLOOKUP(L140,Personnel!$B$4:$G$4,Personnel!$B$5:$G$5)),"")</f>
        <v>15</v>
      </c>
      <c r="N140" s="455">
        <f t="shared" si="5"/>
        <v>22.5</v>
      </c>
      <c r="O140" s="434"/>
      <c r="P140" s="456">
        <f t="shared" si="6"/>
        <v>88</v>
      </c>
      <c r="Q140" s="457">
        <f t="shared" si="16"/>
        <v>3.44</v>
      </c>
      <c r="R140" s="458"/>
      <c r="S140" s="459">
        <f t="array" ref="S140">IF(B140="","",XLOOKUP($B140,Product,'Product List'!D:D))</f>
        <v>72</v>
      </c>
      <c r="T140" s="454">
        <f t="array" ref="T140">IF(B140="","",XLOOKUP($B140,Product,'Product List'!E:E))</f>
        <v>74</v>
      </c>
      <c r="U140" s="454">
        <f t="array" ref="U140">IF(B140="","",XLOOKUP($B140,Product,'Product List'!F:F))</f>
        <v>80</v>
      </c>
      <c r="V140" s="454">
        <f t="array" ref="V140">IF(B140="","",XLOOKUP($B140,Product,'Product List'!G:G))</f>
        <v>86</v>
      </c>
      <c r="W140" s="434"/>
      <c r="X140" s="434">
        <f t="array" ref="X140">iferror(xlookup(B140,'Product List'!A:A,'Product List'!P:P),"")</f>
        <v>0</v>
      </c>
      <c r="Y140" s="434">
        <f t="shared" si="8"/>
        <v>0</v>
      </c>
      <c r="Z140" s="434"/>
    </row>
    <row r="141" ht="14.25" hidden="1" customHeight="1">
      <c r="A141" s="486" t="s">
        <v>74</v>
      </c>
      <c r="B141" s="447" t="s">
        <v>1547</v>
      </c>
      <c r="C141" s="454"/>
      <c r="D141" s="449">
        <v>0.65625</v>
      </c>
      <c r="E141" s="461"/>
      <c r="F141" s="449">
        <v>0.6666666666666666</v>
      </c>
      <c r="G141" s="450">
        <f t="shared" si="1"/>
        <v>0.01041666667</v>
      </c>
      <c r="H141" s="451">
        <f t="shared" si="2"/>
        <v>0.25</v>
      </c>
      <c r="I141" s="452" t="str">
        <f t="shared" si="17"/>
        <v>Non</v>
      </c>
      <c r="J141" s="453">
        <v>0.0</v>
      </c>
      <c r="K141" s="434"/>
      <c r="L141" s="454">
        <f t="shared" si="4"/>
        <v>0</v>
      </c>
      <c r="M141" s="455">
        <f t="array" ref="M141">IFERROR(IF(J141="","",XLOOKUP(L141,Personnel!$B$4:$G$4,Personnel!$B$5:$G$5)),"")</f>
        <v>12.71</v>
      </c>
      <c r="N141" s="455">
        <f t="shared" si="5"/>
        <v>3.18</v>
      </c>
      <c r="O141" s="434"/>
      <c r="P141" s="456">
        <f t="shared" si="6"/>
        <v>0</v>
      </c>
      <c r="Q141" s="457">
        <f t="shared" si="16"/>
        <v>0</v>
      </c>
      <c r="R141" s="458"/>
      <c r="S141" s="459" t="str">
        <f t="array" ref="S141">IF(B141="","",XLOOKUP($B141,Product,'Product List'!D:D))</f>
        <v/>
      </c>
      <c r="T141" s="454" t="str">
        <f t="array" ref="T141">IF(B141="","",XLOOKUP($B141,Product,'Product List'!E:E))</f>
        <v/>
      </c>
      <c r="U141" s="454" t="str">
        <f t="array" ref="U141">IF(B141="","",XLOOKUP($B141,Product,'Product List'!F:F))</f>
        <v/>
      </c>
      <c r="V141" s="454" t="str">
        <f t="array" ref="V141">IF(B141="","",XLOOKUP($B141,Product,'Product List'!G:G))</f>
        <v/>
      </c>
      <c r="W141" s="434"/>
      <c r="X141" s="434" t="str">
        <f t="array" ref="X141">iferror(xlookup(B141,'Product List'!A:A,'Product List'!P:P),"")</f>
        <v/>
      </c>
      <c r="Y141" s="434">
        <f t="shared" si="8"/>
        <v>0</v>
      </c>
      <c r="Z141" s="434"/>
    </row>
    <row r="142" ht="14.25" hidden="1" customHeight="1">
      <c r="A142" s="486" t="s">
        <v>76</v>
      </c>
      <c r="B142" s="447" t="s">
        <v>1937</v>
      </c>
      <c r="C142" s="454"/>
      <c r="D142" s="449">
        <v>0.3333333333333333</v>
      </c>
      <c r="E142" s="461"/>
      <c r="F142" s="449">
        <v>0.4305555555555556</v>
      </c>
      <c r="G142" s="450">
        <f t="shared" si="1"/>
        <v>0.09722222222</v>
      </c>
      <c r="H142" s="451">
        <f t="shared" si="2"/>
        <v>2.333333</v>
      </c>
      <c r="I142" s="452" t="str">
        <f t="shared" si="17"/>
        <v>AWE</v>
      </c>
      <c r="J142" s="453">
        <v>200.0</v>
      </c>
      <c r="K142" s="434"/>
      <c r="L142" s="454">
        <f t="shared" si="4"/>
        <v>2</v>
      </c>
      <c r="M142" s="455">
        <f t="array" ref="M142">IFERROR(IF(J142="","",XLOOKUP(L142,Personnel!$B$4:$G$4,Personnel!$B$5:$G$5)),"")</f>
        <v>14</v>
      </c>
      <c r="N142" s="455">
        <f t="shared" si="5"/>
        <v>32.67</v>
      </c>
      <c r="O142" s="434"/>
      <c r="P142" s="456">
        <f t="shared" si="6"/>
        <v>86</v>
      </c>
      <c r="Q142" s="457">
        <f t="shared" si="16"/>
        <v>3.01</v>
      </c>
      <c r="R142" s="458"/>
      <c r="S142" s="459">
        <f t="array" ref="S142">IF(B142="","",XLOOKUP($B142,Product,'Product List'!D:D))</f>
        <v>76</v>
      </c>
      <c r="T142" s="454">
        <f t="array" ref="T142">IF(B142="","",XLOOKUP($B142,Product,'Product List'!E:E))</f>
        <v>78</v>
      </c>
      <c r="U142" s="454">
        <f t="array" ref="U142">IF(B142="","",XLOOKUP($B142,Product,'Product List'!F:F))</f>
        <v>84</v>
      </c>
      <c r="V142" s="454">
        <f t="array" ref="V142">IF(B142="","",XLOOKUP($B142,Product,'Product List'!G:G))</f>
        <v>90</v>
      </c>
      <c r="W142" s="434"/>
      <c r="X142" s="434">
        <f t="array" ref="X142">iferror(xlookup(B142,'Product List'!A:A,'Product List'!P:P),"")</f>
        <v>0</v>
      </c>
      <c r="Y142" s="434">
        <f t="shared" si="8"/>
        <v>0</v>
      </c>
      <c r="Z142" s="434"/>
    </row>
    <row r="143" ht="14.25" hidden="1" customHeight="1">
      <c r="A143" s="486" t="s">
        <v>76</v>
      </c>
      <c r="B143" s="447" t="s">
        <v>1932</v>
      </c>
      <c r="C143" s="454"/>
      <c r="D143" s="449">
        <v>0.4305555555555556</v>
      </c>
      <c r="E143" s="461"/>
      <c r="F143" s="449">
        <v>0.5208333333333334</v>
      </c>
      <c r="G143" s="450">
        <f t="shared" si="1"/>
        <v>0.09027777778</v>
      </c>
      <c r="H143" s="451">
        <f t="shared" si="2"/>
        <v>2.166667</v>
      </c>
      <c r="I143" s="452" t="str">
        <f t="shared" si="17"/>
        <v>AWE</v>
      </c>
      <c r="J143" s="453">
        <v>200.0</v>
      </c>
      <c r="K143" s="434"/>
      <c r="L143" s="454">
        <f t="shared" si="4"/>
        <v>3</v>
      </c>
      <c r="M143" s="455">
        <f t="array" ref="M143">IFERROR(IF(J143="","",XLOOKUP(L143,Personnel!$B$4:$G$4,Personnel!$B$5:$G$5)),"")</f>
        <v>15</v>
      </c>
      <c r="N143" s="455">
        <f t="shared" si="5"/>
        <v>32.5</v>
      </c>
      <c r="O143" s="434"/>
      <c r="P143" s="456">
        <f t="shared" si="6"/>
        <v>92</v>
      </c>
      <c r="Q143" s="457">
        <f t="shared" si="16"/>
        <v>4.96</v>
      </c>
      <c r="R143" s="458"/>
      <c r="S143" s="459">
        <f t="array" ref="S143">IF(B143="","",XLOOKUP($B143,Product,'Product List'!D:D))</f>
        <v>76</v>
      </c>
      <c r="T143" s="454">
        <f t="array" ref="T143">IF(B143="","",XLOOKUP($B143,Product,'Product List'!E:E))</f>
        <v>78</v>
      </c>
      <c r="U143" s="454">
        <f t="array" ref="U143">IF(B143="","",XLOOKUP($B143,Product,'Product List'!F:F))</f>
        <v>84</v>
      </c>
      <c r="V143" s="454">
        <f t="array" ref="V143">IF(B143="","",XLOOKUP($B143,Product,'Product List'!G:G))</f>
        <v>90</v>
      </c>
      <c r="W143" s="434"/>
      <c r="X143" s="434">
        <f t="array" ref="X143">iferror(xlookup(B143,'Product List'!A:A,'Product List'!P:P),"")</f>
        <v>0</v>
      </c>
      <c r="Y143" s="434">
        <f t="shared" si="8"/>
        <v>0</v>
      </c>
      <c r="Z143" s="434"/>
    </row>
    <row r="144" ht="14.25" hidden="1" customHeight="1">
      <c r="A144" s="486" t="s">
        <v>76</v>
      </c>
      <c r="B144" s="447" t="s">
        <v>1669</v>
      </c>
      <c r="C144" s="454"/>
      <c r="D144" s="449">
        <v>0.5416666666666666</v>
      </c>
      <c r="E144" s="461"/>
      <c r="F144" s="449">
        <v>0.5798611111111112</v>
      </c>
      <c r="G144" s="450">
        <f t="shared" si="1"/>
        <v>0.03819444444</v>
      </c>
      <c r="H144" s="451">
        <f t="shared" si="2"/>
        <v>0.916667</v>
      </c>
      <c r="I144" s="452" t="str">
        <f t="shared" si="17"/>
        <v>EBL</v>
      </c>
      <c r="J144" s="453">
        <v>20.0</v>
      </c>
      <c r="K144" s="434"/>
      <c r="L144" s="454">
        <f t="shared" si="4"/>
        <v>1</v>
      </c>
      <c r="M144" s="455">
        <f t="array" ref="M144">IFERROR(IF(J144="","",XLOOKUP(L144,Personnel!$B$4:$G$4,Personnel!$B$5:$G$5)),"")</f>
        <v>13</v>
      </c>
      <c r="N144" s="455">
        <f t="shared" si="5"/>
        <v>11.92</v>
      </c>
      <c r="O144" s="434"/>
      <c r="P144" s="456">
        <f t="shared" si="6"/>
        <v>22</v>
      </c>
      <c r="Q144" s="457">
        <f t="shared" si="16"/>
        <v>0.27</v>
      </c>
      <c r="R144" s="458"/>
      <c r="S144" s="459">
        <f t="array" ref="S144">IF(B144="","",XLOOKUP($B144,Product,'Product List'!D:D))</f>
        <v>20</v>
      </c>
      <c r="T144" s="454">
        <f t="array" ref="T144">IF(B144="","",XLOOKUP($B144,Product,'Product List'!E:E))</f>
        <v>21</v>
      </c>
      <c r="U144" s="454">
        <f t="array" ref="U144">IF(B144="","",XLOOKUP($B144,Product,'Product List'!F:F))</f>
        <v>23</v>
      </c>
      <c r="V144" s="454">
        <f t="array" ref="V144">IF(B144="","",XLOOKUP($B144,Product,'Product List'!G:G))</f>
        <v>24</v>
      </c>
      <c r="W144" s="434"/>
      <c r="X144" s="434">
        <f t="array" ref="X144">iferror(xlookup(B144,'Product List'!A:A,'Product List'!P:P),"")</f>
        <v>0</v>
      </c>
      <c r="Y144" s="434">
        <f t="shared" si="8"/>
        <v>0</v>
      </c>
      <c r="Z144" s="434"/>
    </row>
    <row r="145" ht="14.25" hidden="1" customHeight="1">
      <c r="A145" s="486" t="s">
        <v>76</v>
      </c>
      <c r="B145" s="447" t="s">
        <v>1961</v>
      </c>
      <c r="C145" s="454"/>
      <c r="D145" s="449">
        <v>0.5798611111111112</v>
      </c>
      <c r="E145" s="461"/>
      <c r="F145" s="449">
        <v>0.6111111111111112</v>
      </c>
      <c r="G145" s="450">
        <f t="shared" si="1"/>
        <v>0.03125</v>
      </c>
      <c r="H145" s="451">
        <f t="shared" si="2"/>
        <v>0.75</v>
      </c>
      <c r="I145" s="452" t="str">
        <f t="shared" si="17"/>
        <v>EBL</v>
      </c>
      <c r="J145" s="453">
        <v>20.0</v>
      </c>
      <c r="K145" s="434"/>
      <c r="L145" s="454">
        <f t="shared" si="4"/>
        <v>3</v>
      </c>
      <c r="M145" s="455">
        <f t="array" ref="M145">IFERROR(IF(J145="","",XLOOKUP(L145,Personnel!$B$4:$G$4,Personnel!$B$5:$G$5)),"")</f>
        <v>15</v>
      </c>
      <c r="N145" s="455">
        <f t="shared" si="5"/>
        <v>11.25</v>
      </c>
      <c r="O145" s="434"/>
      <c r="P145" s="456">
        <f t="shared" si="6"/>
        <v>27</v>
      </c>
      <c r="Q145" s="457">
        <f t="shared" si="16"/>
        <v>1.72</v>
      </c>
      <c r="R145" s="458"/>
      <c r="S145" s="459">
        <f t="array" ref="S145">IF(B145="","",XLOOKUP($B145,Product,'Product List'!D:D))</f>
        <v>20</v>
      </c>
      <c r="T145" s="454">
        <f t="array" ref="T145">IF(B145="","",XLOOKUP($B145,Product,'Product List'!E:E))</f>
        <v>21</v>
      </c>
      <c r="U145" s="454">
        <f t="array" ref="U145">IF(B145="","",XLOOKUP($B145,Product,'Product List'!F:F))</f>
        <v>23</v>
      </c>
      <c r="V145" s="454">
        <f t="array" ref="V145">IF(B145="","",XLOOKUP($B145,Product,'Product List'!G:G))</f>
        <v>24</v>
      </c>
      <c r="W145" s="434"/>
      <c r="X145" s="434">
        <f t="array" ref="X145">iferror(xlookup(B145,'Product List'!A:A,'Product List'!P:P),"")</f>
        <v>0</v>
      </c>
      <c r="Y145" s="434">
        <f t="shared" si="8"/>
        <v>0</v>
      </c>
      <c r="Z145" s="434"/>
    </row>
    <row r="146" ht="14.25" hidden="1" customHeight="1">
      <c r="A146" s="486" t="s">
        <v>76</v>
      </c>
      <c r="B146" s="447" t="s">
        <v>1671</v>
      </c>
      <c r="C146" s="454"/>
      <c r="D146" s="449">
        <v>0.6111111111111112</v>
      </c>
      <c r="E146" s="461"/>
      <c r="F146" s="449">
        <v>0.6319444444444444</v>
      </c>
      <c r="G146" s="450">
        <f t="shared" si="1"/>
        <v>0.02083333333</v>
      </c>
      <c r="H146" s="451">
        <f t="shared" si="2"/>
        <v>0.5</v>
      </c>
      <c r="I146" s="452" t="str">
        <f t="shared" si="17"/>
        <v>EBL</v>
      </c>
      <c r="J146" s="453">
        <v>10.0</v>
      </c>
      <c r="K146" s="434"/>
      <c r="L146" s="454">
        <f t="shared" si="4"/>
        <v>0</v>
      </c>
      <c r="M146" s="455">
        <f t="array" ref="M146">IFERROR(IF(J146="","",XLOOKUP(L146,Personnel!$B$4:$G$4,Personnel!$B$5:$G$5)),"")</f>
        <v>12.71</v>
      </c>
      <c r="N146" s="455">
        <f t="shared" si="5"/>
        <v>6.36</v>
      </c>
      <c r="O146" s="434"/>
      <c r="P146" s="456">
        <f t="shared" si="6"/>
        <v>20</v>
      </c>
      <c r="Q146" s="457">
        <f>IFERROR(ROUNDDOWN(N146-SUM($A$1*H146),2),"")</f>
        <v>0</v>
      </c>
      <c r="R146" s="458"/>
      <c r="S146" s="459">
        <f t="array" ref="S146">IF(B146="","",XLOOKUP($B146,Product,'Product List'!D:D))</f>
        <v>20</v>
      </c>
      <c r="T146" s="454">
        <f t="array" ref="T146">IF(B146="","",XLOOKUP($B146,Product,'Product List'!E:E))</f>
        <v>21</v>
      </c>
      <c r="U146" s="454">
        <f t="array" ref="U146">IF(B146="","",XLOOKUP($B146,Product,'Product List'!F:F))</f>
        <v>23</v>
      </c>
      <c r="V146" s="454">
        <f t="array" ref="V146">IF(B146="","",XLOOKUP($B146,Product,'Product List'!G:G))</f>
        <v>24</v>
      </c>
      <c r="W146" s="434"/>
      <c r="X146" s="434">
        <f t="array" ref="X146">iferror(xlookup(B146,'Product List'!A:A,'Product List'!P:P),"")</f>
        <v>0</v>
      </c>
      <c r="Y146" s="434">
        <f t="shared" si="8"/>
        <v>0</v>
      </c>
      <c r="Z146" s="434"/>
    </row>
    <row r="147" ht="14.25" hidden="1" customHeight="1">
      <c r="A147" s="486" t="s">
        <v>76</v>
      </c>
      <c r="B147" s="447" t="s">
        <v>1966</v>
      </c>
      <c r="C147" s="454"/>
      <c r="D147" s="449">
        <v>0.6319444444444444</v>
      </c>
      <c r="E147" s="461"/>
      <c r="F147" s="449">
        <v>0.6493055555555556</v>
      </c>
      <c r="G147" s="450">
        <f t="shared" si="1"/>
        <v>0.01736111111</v>
      </c>
      <c r="H147" s="451">
        <f t="shared" si="2"/>
        <v>0.416667</v>
      </c>
      <c r="I147" s="452" t="str">
        <f t="shared" si="17"/>
        <v>EBL</v>
      </c>
      <c r="J147" s="453">
        <v>10.0</v>
      </c>
      <c r="K147" s="434"/>
      <c r="L147" s="454">
        <f t="shared" si="4"/>
        <v>3</v>
      </c>
      <c r="M147" s="455">
        <f t="array" ref="M147">IFERROR(IF(J147="","",XLOOKUP(L147,Personnel!$B$4:$G$4,Personnel!$B$5:$G$5)),"")</f>
        <v>15</v>
      </c>
      <c r="N147" s="455">
        <f t="shared" si="5"/>
        <v>6.25</v>
      </c>
      <c r="O147" s="434"/>
      <c r="P147" s="456">
        <f t="shared" si="6"/>
        <v>24</v>
      </c>
      <c r="Q147" s="457">
        <f t="shared" ref="Q147:Q176" si="18">IFERROR(ROUND(N147-SUM($A$1*H147),2),"")</f>
        <v>0.95</v>
      </c>
      <c r="R147" s="458"/>
      <c r="S147" s="459">
        <f t="array" ref="S147">IF(B147="","",XLOOKUP($B147,Product,'Product List'!D:D))</f>
        <v>20</v>
      </c>
      <c r="T147" s="454">
        <f t="array" ref="T147">IF(B147="","",XLOOKUP($B147,Product,'Product List'!E:E))</f>
        <v>21</v>
      </c>
      <c r="U147" s="454">
        <f t="array" ref="U147">IF(B147="","",XLOOKUP($B147,Product,'Product List'!F:F))</f>
        <v>23</v>
      </c>
      <c r="V147" s="454">
        <f t="array" ref="V147">IF(B147="","",XLOOKUP($B147,Product,'Product List'!G:G))</f>
        <v>24</v>
      </c>
      <c r="W147" s="434"/>
      <c r="X147" s="434">
        <f t="array" ref="X147">iferror(xlookup(B147,'Product List'!A:A,'Product List'!P:P),"")</f>
        <v>0</v>
      </c>
      <c r="Y147" s="434">
        <f t="shared" si="8"/>
        <v>0</v>
      </c>
      <c r="Z147" s="434"/>
    </row>
    <row r="148" ht="14.25" hidden="1" customHeight="1">
      <c r="A148" s="486" t="s">
        <v>76</v>
      </c>
      <c r="B148" s="447" t="s">
        <v>1670</v>
      </c>
      <c r="C148" s="454"/>
      <c r="D148" s="449">
        <v>0.6493055555555556</v>
      </c>
      <c r="E148" s="461"/>
      <c r="F148" s="462">
        <v>0.6666666666666666</v>
      </c>
      <c r="G148" s="450">
        <f t="shared" si="1"/>
        <v>0.01736111111</v>
      </c>
      <c r="H148" s="451">
        <f t="shared" si="2"/>
        <v>0.416667</v>
      </c>
      <c r="I148" s="452" t="str">
        <f t="shared" si="17"/>
        <v>EBL</v>
      </c>
      <c r="J148" s="453">
        <v>10.0</v>
      </c>
      <c r="K148" s="434"/>
      <c r="L148" s="454">
        <f t="shared" si="4"/>
        <v>3</v>
      </c>
      <c r="M148" s="455">
        <f t="array" ref="M148">IFERROR(IF(J148="","",XLOOKUP(L148,Personnel!$B$4:$G$4,Personnel!$B$5:$G$5)),"")</f>
        <v>15</v>
      </c>
      <c r="N148" s="455">
        <f t="shared" si="5"/>
        <v>6.25</v>
      </c>
      <c r="O148" s="434"/>
      <c r="P148" s="456">
        <f t="shared" si="6"/>
        <v>24</v>
      </c>
      <c r="Q148" s="457">
        <f t="shared" si="18"/>
        <v>0.95</v>
      </c>
      <c r="R148" s="458"/>
      <c r="S148" s="459">
        <f t="array" ref="S148">IF(B148="","",XLOOKUP($B148,Product,'Product List'!D:D))</f>
        <v>20</v>
      </c>
      <c r="T148" s="454">
        <f t="array" ref="T148">IF(B148="","",XLOOKUP($B148,Product,'Product List'!E:E))</f>
        <v>21</v>
      </c>
      <c r="U148" s="454">
        <f t="array" ref="U148">IF(B148="","",XLOOKUP($B148,Product,'Product List'!F:F))</f>
        <v>23</v>
      </c>
      <c r="V148" s="454">
        <f t="array" ref="V148">IF(B148="","",XLOOKUP($B148,Product,'Product List'!G:G))</f>
        <v>24</v>
      </c>
      <c r="W148" s="434"/>
      <c r="X148" s="434">
        <f t="array" ref="X148">iferror(xlookup(B148,'Product List'!A:A,'Product List'!P:P),"")</f>
        <v>0</v>
      </c>
      <c r="Y148" s="434">
        <f t="shared" si="8"/>
        <v>0</v>
      </c>
      <c r="Z148" s="434"/>
    </row>
    <row r="149" ht="14.25" hidden="1" customHeight="1">
      <c r="A149" s="489" t="s">
        <v>15</v>
      </c>
      <c r="B149" s="447" t="s">
        <v>1547</v>
      </c>
      <c r="C149" s="454"/>
      <c r="D149" s="449">
        <v>0.3333333333333333</v>
      </c>
      <c r="E149" s="461"/>
      <c r="F149" s="462">
        <v>0.4</v>
      </c>
      <c r="G149" s="450">
        <f t="shared" si="1"/>
        <v>0.06666666667</v>
      </c>
      <c r="H149" s="451">
        <f t="shared" si="2"/>
        <v>1.6</v>
      </c>
      <c r="I149" s="452" t="str">
        <f t="shared" si="17"/>
        <v>Non</v>
      </c>
      <c r="J149" s="453">
        <v>0.0</v>
      </c>
      <c r="K149" s="434"/>
      <c r="L149" s="454">
        <f t="shared" si="4"/>
        <v>0</v>
      </c>
      <c r="M149" s="455">
        <f t="array" ref="M149">IFERROR(IF(J149="","",XLOOKUP(L149,Personnel!$B$4:$G$4,Personnel!$B$5:$G$5)),"")</f>
        <v>12.71</v>
      </c>
      <c r="N149" s="455">
        <f t="shared" si="5"/>
        <v>20.34</v>
      </c>
      <c r="O149" s="434"/>
      <c r="P149" s="456">
        <f t="shared" si="6"/>
        <v>0</v>
      </c>
      <c r="Q149" s="457">
        <f t="shared" si="18"/>
        <v>0</v>
      </c>
      <c r="R149" s="458"/>
      <c r="S149" s="459" t="str">
        <f t="array" ref="S149">IF(B149="","",XLOOKUP($B149,Product,'Product List'!D:D))</f>
        <v/>
      </c>
      <c r="T149" s="454" t="str">
        <f t="array" ref="T149">IF(B149="","",XLOOKUP($B149,Product,'Product List'!E:E))</f>
        <v/>
      </c>
      <c r="U149" s="454" t="str">
        <f t="array" ref="U149">IF(B149="","",XLOOKUP($B149,Product,'Product List'!F:F))</f>
        <v/>
      </c>
      <c r="V149" s="454" t="str">
        <f t="array" ref="V149">IF(B149="","",XLOOKUP($B149,Product,'Product List'!G:G))</f>
        <v/>
      </c>
      <c r="W149" s="434"/>
      <c r="X149" s="434" t="str">
        <f t="array" ref="X149">iferror(xlookup(B149,'Product List'!A:A,'Product List'!P:P),"")</f>
        <v/>
      </c>
      <c r="Y149" s="434">
        <f t="shared" si="8"/>
        <v>0</v>
      </c>
      <c r="Z149" s="434"/>
    </row>
    <row r="150" ht="14.25" hidden="1" customHeight="1">
      <c r="A150" s="489" t="s">
        <v>15</v>
      </c>
      <c r="B150" s="447" t="s">
        <v>1904</v>
      </c>
      <c r="C150" s="454"/>
      <c r="D150" s="449">
        <v>0.4</v>
      </c>
      <c r="E150" s="449">
        <v>0.020833333333333332</v>
      </c>
      <c r="F150" s="449">
        <v>0.6631944444444444</v>
      </c>
      <c r="G150" s="450">
        <f t="shared" si="1"/>
        <v>0.2423611111</v>
      </c>
      <c r="H150" s="451">
        <f t="shared" si="2"/>
        <v>5.816667</v>
      </c>
      <c r="I150" s="452" t="str">
        <f t="shared" si="17"/>
        <v>KSo</v>
      </c>
      <c r="J150" s="453">
        <v>225.0</v>
      </c>
      <c r="K150" s="434"/>
      <c r="L150" s="454">
        <f t="shared" si="4"/>
        <v>1</v>
      </c>
      <c r="M150" s="455">
        <f t="array" ref="M150">IFERROR(IF(J150="","",XLOOKUP(L150,Personnel!$B$4:$G$4,Personnel!$B$5:$G$5)),"")</f>
        <v>13</v>
      </c>
      <c r="N150" s="455">
        <f t="shared" si="5"/>
        <v>75.62</v>
      </c>
      <c r="O150" s="434"/>
      <c r="P150" s="456">
        <f t="shared" si="6"/>
        <v>39</v>
      </c>
      <c r="Q150" s="457">
        <f t="shared" si="18"/>
        <v>1.69</v>
      </c>
      <c r="R150" s="458"/>
      <c r="S150" s="459">
        <f t="array" ref="S150">IF(B150="","",XLOOKUP($B150,Product,'Product List'!D:D))</f>
        <v>37</v>
      </c>
      <c r="T150" s="454">
        <f t="array" ref="T150">IF(B150="","",XLOOKUP($B150,Product,'Product List'!E:E))</f>
        <v>38</v>
      </c>
      <c r="U150" s="454">
        <f t="array" ref="U150">IF(B150="","",XLOOKUP($B150,Product,'Product List'!F:F))</f>
        <v>41</v>
      </c>
      <c r="V150" s="454">
        <f t="array" ref="V150">IF(B150="","",XLOOKUP($B150,Product,'Product List'!G:G))</f>
        <v>44</v>
      </c>
      <c r="W150" s="434"/>
      <c r="X150" s="434">
        <f t="array" ref="X150">iferror(xlookup(B150,'Product List'!A:A,'Product List'!P:P),"")</f>
        <v>0</v>
      </c>
      <c r="Y150" s="434">
        <f t="shared" si="8"/>
        <v>0</v>
      </c>
      <c r="Z150" s="434"/>
    </row>
    <row r="151" ht="14.25" hidden="1" customHeight="1">
      <c r="A151" s="489" t="s">
        <v>15</v>
      </c>
      <c r="B151" s="447" t="s">
        <v>1547</v>
      </c>
      <c r="C151" s="454"/>
      <c r="D151" s="449">
        <v>0.6631944444444444</v>
      </c>
      <c r="E151" s="461"/>
      <c r="F151" s="449">
        <v>0.6666666666666666</v>
      </c>
      <c r="G151" s="450">
        <f t="shared" si="1"/>
        <v>0.003472222222</v>
      </c>
      <c r="H151" s="451">
        <f t="shared" si="2"/>
        <v>0.083333</v>
      </c>
      <c r="I151" s="452" t="str">
        <f t="shared" si="17"/>
        <v>Non</v>
      </c>
      <c r="J151" s="453">
        <v>0.0</v>
      </c>
      <c r="K151" s="434"/>
      <c r="L151" s="454">
        <f t="shared" si="4"/>
        <v>0</v>
      </c>
      <c r="M151" s="455">
        <f t="array" ref="M151">IFERROR(IF(J151="","",XLOOKUP(L151,Personnel!$B$4:$G$4,Personnel!$B$5:$G$5)),"")</f>
        <v>12.71</v>
      </c>
      <c r="N151" s="455">
        <f t="shared" si="5"/>
        <v>1.06</v>
      </c>
      <c r="O151" s="434"/>
      <c r="P151" s="456">
        <f t="shared" si="6"/>
        <v>0</v>
      </c>
      <c r="Q151" s="457">
        <f t="shared" si="18"/>
        <v>0</v>
      </c>
      <c r="R151" s="458"/>
      <c r="S151" s="459" t="str">
        <f t="array" ref="S151">IF(B151="","",XLOOKUP($B151,Product,'Product List'!D:D))</f>
        <v/>
      </c>
      <c r="T151" s="454" t="str">
        <f t="array" ref="T151">IF(B151="","",XLOOKUP($B151,Product,'Product List'!E:E))</f>
        <v/>
      </c>
      <c r="U151" s="454" t="str">
        <f t="array" ref="U151">IF(B151="","",XLOOKUP($B151,Product,'Product List'!F:F))</f>
        <v/>
      </c>
      <c r="V151" s="454" t="str">
        <f t="array" ref="V151">IF(B151="","",XLOOKUP($B151,Product,'Product List'!G:G))</f>
        <v/>
      </c>
      <c r="W151" s="434"/>
      <c r="X151" s="434" t="str">
        <f t="array" ref="X151">iferror(xlookup(B151,'Product List'!A:A,'Product List'!P:P),"")</f>
        <v/>
      </c>
      <c r="Y151" s="434">
        <f t="shared" si="8"/>
        <v>0</v>
      </c>
      <c r="Z151" s="434"/>
    </row>
    <row r="152" ht="14.25" hidden="1" customHeight="1">
      <c r="A152" s="489" t="s">
        <v>1368</v>
      </c>
      <c r="B152" s="447" t="s">
        <v>1979</v>
      </c>
      <c r="C152" s="454"/>
      <c r="D152" s="462">
        <v>0.3333333333333333</v>
      </c>
      <c r="E152" s="461"/>
      <c r="F152" s="449">
        <v>0.3375</v>
      </c>
      <c r="G152" s="450">
        <f t="shared" si="1"/>
        <v>0.004166666667</v>
      </c>
      <c r="H152" s="451">
        <f t="shared" si="2"/>
        <v>0.1</v>
      </c>
      <c r="I152" s="452" t="str">
        <f t="shared" si="17"/>
        <v>Org</v>
      </c>
      <c r="J152" s="453">
        <v>10.0</v>
      </c>
      <c r="K152" s="434"/>
      <c r="L152" s="454">
        <f t="shared" si="4"/>
        <v>3</v>
      </c>
      <c r="M152" s="455">
        <f t="array" ref="M152">IFERROR(IF(J152="","",XLOOKUP(L152,Personnel!$B$4:$G$4,Personnel!$B$5:$G$5)),"")</f>
        <v>15</v>
      </c>
      <c r="N152" s="455">
        <f t="shared" si="5"/>
        <v>1.5</v>
      </c>
      <c r="O152" s="434"/>
      <c r="P152" s="456">
        <f t="shared" si="6"/>
        <v>100</v>
      </c>
      <c r="Q152" s="457">
        <f t="shared" si="18"/>
        <v>0.23</v>
      </c>
      <c r="R152" s="458"/>
      <c r="S152" s="459">
        <f t="array" ref="S152">IF(B152="","",XLOOKUP($B152,Product,'Product List'!D:D))</f>
        <v>81</v>
      </c>
      <c r="T152" s="454">
        <f t="array" ref="T152">IF(B152="","",XLOOKUP($B152,Product,'Product List'!E:E))</f>
        <v>83</v>
      </c>
      <c r="U152" s="454">
        <f t="array" ref="U152">IF(B152="","",XLOOKUP($B152,Product,'Product List'!F:F))</f>
        <v>90</v>
      </c>
      <c r="V152" s="454">
        <f t="array" ref="V152">IF(B152="","",XLOOKUP($B152,Product,'Product List'!G:G))</f>
        <v>96</v>
      </c>
      <c r="W152" s="434"/>
      <c r="X152" s="434">
        <f t="array" ref="X152">iferror(xlookup(B152,'Product List'!A:A,'Product List'!P:P),"")</f>
        <v>0</v>
      </c>
      <c r="Y152" s="434">
        <f t="shared" si="8"/>
        <v>0</v>
      </c>
      <c r="Z152" s="434"/>
    </row>
    <row r="153" ht="14.25" hidden="1" customHeight="1">
      <c r="A153" s="489" t="s">
        <v>1368</v>
      </c>
      <c r="B153" s="447" t="s">
        <v>1982</v>
      </c>
      <c r="C153" s="454"/>
      <c r="D153" s="449">
        <v>0.3375</v>
      </c>
      <c r="E153" s="461"/>
      <c r="F153" s="462">
        <v>0.34097222222222223</v>
      </c>
      <c r="G153" s="450">
        <f t="shared" si="1"/>
        <v>0.003472222222</v>
      </c>
      <c r="H153" s="451">
        <f t="shared" si="2"/>
        <v>0.083333</v>
      </c>
      <c r="I153" s="452" t="str">
        <f t="shared" si="17"/>
        <v>PrE</v>
      </c>
      <c r="J153" s="453">
        <v>9.0</v>
      </c>
      <c r="K153" s="434"/>
      <c r="L153" s="454">
        <f t="shared" si="4"/>
        <v>3</v>
      </c>
      <c r="M153" s="455">
        <f t="array" ref="M153">IFERROR(IF(J153="","",XLOOKUP(L153,Personnel!$B$4:$G$4,Personnel!$B$5:$G$5)),"")</f>
        <v>15</v>
      </c>
      <c r="N153" s="455">
        <f t="shared" si="5"/>
        <v>1.25</v>
      </c>
      <c r="O153" s="434"/>
      <c r="P153" s="456">
        <f t="shared" si="6"/>
        <v>108</v>
      </c>
      <c r="Q153" s="457">
        <f t="shared" si="18"/>
        <v>0.19</v>
      </c>
      <c r="R153" s="458"/>
      <c r="S153" s="459">
        <f t="array" ref="S153">IF(B153="","",XLOOKUP($B153,Product,'Product List'!D:D))</f>
        <v>86</v>
      </c>
      <c r="T153" s="454">
        <f t="array" ref="T153">IF(B153="","",XLOOKUP($B153,Product,'Product List'!E:E))</f>
        <v>88</v>
      </c>
      <c r="U153" s="454">
        <f t="array" ref="U153">IF(B153="","",XLOOKUP($B153,Product,'Product List'!F:F))</f>
        <v>95</v>
      </c>
      <c r="V153" s="454">
        <f t="array" ref="V153">IF(B153="","",XLOOKUP($B153,Product,'Product List'!G:G))</f>
        <v>102</v>
      </c>
      <c r="W153" s="434"/>
      <c r="X153" s="434">
        <f t="array" ref="X153">iferror(xlookup(B153,'Product List'!A:A,'Product List'!P:P),"")</f>
        <v>0</v>
      </c>
      <c r="Y153" s="434">
        <f t="shared" si="8"/>
        <v>0</v>
      </c>
      <c r="Z153" s="434"/>
    </row>
    <row r="154" ht="14.25" hidden="1" customHeight="1">
      <c r="A154" s="489" t="s">
        <v>1368</v>
      </c>
      <c r="B154" s="447" t="s">
        <v>1985</v>
      </c>
      <c r="C154" s="454"/>
      <c r="D154" s="449">
        <v>0.34097222222222223</v>
      </c>
      <c r="E154" s="461"/>
      <c r="F154" s="449">
        <v>0.34444444444444444</v>
      </c>
      <c r="G154" s="450">
        <f t="shared" si="1"/>
        <v>0.003472222222</v>
      </c>
      <c r="H154" s="451">
        <f t="shared" si="2"/>
        <v>0.083333</v>
      </c>
      <c r="I154" s="452" t="str">
        <f t="shared" si="17"/>
        <v>PrE</v>
      </c>
      <c r="J154" s="453">
        <v>9.0</v>
      </c>
      <c r="K154" s="434"/>
      <c r="L154" s="454">
        <f t="shared" si="4"/>
        <v>3</v>
      </c>
      <c r="M154" s="455">
        <f t="array" ref="M154">IFERROR(IF(J154="","",XLOOKUP(L154,Personnel!$B$4:$G$4,Personnel!$B$5:$G$5)),"")</f>
        <v>15</v>
      </c>
      <c r="N154" s="455">
        <f t="shared" si="5"/>
        <v>1.25</v>
      </c>
      <c r="O154" s="434"/>
      <c r="P154" s="456">
        <f t="shared" si="6"/>
        <v>108</v>
      </c>
      <c r="Q154" s="457">
        <f t="shared" si="18"/>
        <v>0.19</v>
      </c>
      <c r="R154" s="458"/>
      <c r="S154" s="459">
        <f t="array" ref="S154">IF(B154="","",XLOOKUP($B154,Product,'Product List'!D:D))</f>
        <v>86</v>
      </c>
      <c r="T154" s="454">
        <f t="array" ref="T154">IF(B154="","",XLOOKUP($B154,Product,'Product List'!E:E))</f>
        <v>88</v>
      </c>
      <c r="U154" s="454">
        <f t="array" ref="U154">IF(B154="","",XLOOKUP($B154,Product,'Product List'!F:F))</f>
        <v>95</v>
      </c>
      <c r="V154" s="454">
        <f t="array" ref="V154">IF(B154="","",XLOOKUP($B154,Product,'Product List'!G:G))</f>
        <v>102</v>
      </c>
      <c r="W154" s="434"/>
      <c r="X154" s="434">
        <f t="array" ref="X154">iferror(xlookup(B154,'Product List'!A:A,'Product List'!P:P),"")</f>
        <v>0</v>
      </c>
      <c r="Y154" s="434">
        <f t="shared" si="8"/>
        <v>0</v>
      </c>
      <c r="Z154" s="434"/>
    </row>
    <row r="155" ht="14.25" hidden="1" customHeight="1">
      <c r="A155" s="489" t="s">
        <v>1368</v>
      </c>
      <c r="B155" s="447" t="s">
        <v>1988</v>
      </c>
      <c r="C155" s="454"/>
      <c r="D155" s="449">
        <v>0.34444444444444444</v>
      </c>
      <c r="E155" s="461"/>
      <c r="F155" s="449">
        <v>0.34791666666666665</v>
      </c>
      <c r="G155" s="450">
        <f t="shared" si="1"/>
        <v>0.003472222222</v>
      </c>
      <c r="H155" s="451">
        <f t="shared" si="2"/>
        <v>0.083333</v>
      </c>
      <c r="I155" s="452" t="str">
        <f t="shared" si="17"/>
        <v>PrE</v>
      </c>
      <c r="J155" s="453">
        <v>9.0</v>
      </c>
      <c r="K155" s="434"/>
      <c r="L155" s="454">
        <f t="shared" si="4"/>
        <v>3</v>
      </c>
      <c r="M155" s="455">
        <f t="array" ref="M155">IFERROR(IF(J155="","",XLOOKUP(L155,Personnel!$B$4:$G$4,Personnel!$B$5:$G$5)),"")</f>
        <v>15</v>
      </c>
      <c r="N155" s="455">
        <f t="shared" si="5"/>
        <v>1.25</v>
      </c>
      <c r="O155" s="434"/>
      <c r="P155" s="456">
        <f t="shared" si="6"/>
        <v>108</v>
      </c>
      <c r="Q155" s="457">
        <f t="shared" si="18"/>
        <v>0.19</v>
      </c>
      <c r="R155" s="458"/>
      <c r="S155" s="459">
        <f t="array" ref="S155">IF(B155="","",XLOOKUP($B155,Product,'Product List'!D:D))</f>
        <v>78</v>
      </c>
      <c r="T155" s="454">
        <f t="array" ref="T155">IF(B155="","",XLOOKUP($B155,Product,'Product List'!E:E))</f>
        <v>80</v>
      </c>
      <c r="U155" s="454">
        <f t="array" ref="U155">IF(B155="","",XLOOKUP($B155,Product,'Product List'!F:F))</f>
        <v>86</v>
      </c>
      <c r="V155" s="454">
        <f t="array" ref="V155">IF(B155="","",XLOOKUP($B155,Product,'Product List'!G:G))</f>
        <v>93</v>
      </c>
      <c r="W155" s="434"/>
      <c r="X155" s="434">
        <f t="array" ref="X155">iferror(xlookup(B155,'Product List'!A:A,'Product List'!P:P),"")</f>
        <v>0</v>
      </c>
      <c r="Y155" s="434">
        <f t="shared" si="8"/>
        <v>0</v>
      </c>
      <c r="Z155" s="434"/>
    </row>
    <row r="156" ht="14.25" hidden="1" customHeight="1">
      <c r="A156" s="489" t="s">
        <v>1368</v>
      </c>
      <c r="B156" s="447" t="s">
        <v>1991</v>
      </c>
      <c r="C156" s="454"/>
      <c r="D156" s="449">
        <v>0.34791666666666665</v>
      </c>
      <c r="E156" s="461"/>
      <c r="F156" s="449">
        <v>0.3597222222222222</v>
      </c>
      <c r="G156" s="450">
        <f t="shared" si="1"/>
        <v>0.01180555556</v>
      </c>
      <c r="H156" s="451">
        <f t="shared" si="2"/>
        <v>0.283333</v>
      </c>
      <c r="I156" s="452" t="str">
        <f t="shared" si="17"/>
        <v>PrE</v>
      </c>
      <c r="J156" s="453">
        <v>27.0</v>
      </c>
      <c r="K156" s="434"/>
      <c r="L156" s="454">
        <f t="shared" si="4"/>
        <v>3</v>
      </c>
      <c r="M156" s="455">
        <f t="array" ref="M156">IFERROR(IF(J156="","",XLOOKUP(L156,Personnel!$B$4:$G$4,Personnel!$B$5:$G$5)),"")</f>
        <v>15</v>
      </c>
      <c r="N156" s="455">
        <f t="shared" si="5"/>
        <v>4.25</v>
      </c>
      <c r="O156" s="434"/>
      <c r="P156" s="456">
        <f t="shared" si="6"/>
        <v>95</v>
      </c>
      <c r="Q156" s="457">
        <f t="shared" si="18"/>
        <v>0.65</v>
      </c>
      <c r="R156" s="458"/>
      <c r="S156" s="459">
        <f t="array" ref="S156">IF(B156="","",XLOOKUP($B156,Product,'Product List'!D:D))</f>
        <v>78</v>
      </c>
      <c r="T156" s="454">
        <f t="array" ref="T156">IF(B156="","",XLOOKUP($B156,Product,'Product List'!E:E))</f>
        <v>80</v>
      </c>
      <c r="U156" s="454">
        <f t="array" ref="U156">IF(B156="","",XLOOKUP($B156,Product,'Product List'!F:F))</f>
        <v>86</v>
      </c>
      <c r="V156" s="454">
        <f t="array" ref="V156">IF(B156="","",XLOOKUP($B156,Product,'Product List'!G:G))</f>
        <v>93</v>
      </c>
      <c r="W156" s="434"/>
      <c r="X156" s="434">
        <f t="array" ref="X156">iferror(xlookup(B156,'Product List'!A:A,'Product List'!P:P),"")</f>
        <v>0</v>
      </c>
      <c r="Y156" s="434">
        <f t="shared" si="8"/>
        <v>0</v>
      </c>
      <c r="Z156" s="434"/>
    </row>
    <row r="157" ht="14.25" hidden="1" customHeight="1">
      <c r="A157" s="489" t="s">
        <v>1368</v>
      </c>
      <c r="B157" s="447" t="s">
        <v>1547</v>
      </c>
      <c r="C157" s="454"/>
      <c r="D157" s="449">
        <v>0.3597222222222222</v>
      </c>
      <c r="E157" s="460"/>
      <c r="F157" s="449">
        <v>0.3701388888888889</v>
      </c>
      <c r="G157" s="450">
        <f t="shared" si="1"/>
        <v>0.01041666667</v>
      </c>
      <c r="H157" s="451">
        <f t="shared" si="2"/>
        <v>0.25</v>
      </c>
      <c r="I157" s="452" t="str">
        <f t="shared" si="17"/>
        <v>Non</v>
      </c>
      <c r="J157" s="453">
        <v>0.0</v>
      </c>
      <c r="K157" s="434"/>
      <c r="L157" s="454">
        <f t="shared" si="4"/>
        <v>0</v>
      </c>
      <c r="M157" s="455">
        <f t="array" ref="M157">IFERROR(IF(J157="","",XLOOKUP(L157,Personnel!$B$4:$G$4,Personnel!$B$5:$G$5)),"")</f>
        <v>12.71</v>
      </c>
      <c r="N157" s="455">
        <f t="shared" si="5"/>
        <v>3.18</v>
      </c>
      <c r="O157" s="434"/>
      <c r="P157" s="456">
        <f t="shared" si="6"/>
        <v>0</v>
      </c>
      <c r="Q157" s="457">
        <f t="shared" si="18"/>
        <v>0</v>
      </c>
      <c r="R157" s="458"/>
      <c r="S157" s="459" t="str">
        <f t="array" ref="S157">IF(B157="","",XLOOKUP($B157,Product,'Product List'!D:D))</f>
        <v/>
      </c>
      <c r="T157" s="454" t="str">
        <f t="array" ref="T157">IF(B157="","",XLOOKUP($B157,Product,'Product List'!E:E))</f>
        <v/>
      </c>
      <c r="U157" s="454" t="str">
        <f t="array" ref="U157">IF(B157="","",XLOOKUP($B157,Product,'Product List'!F:F))</f>
        <v/>
      </c>
      <c r="V157" s="454" t="str">
        <f t="array" ref="V157">IF(B157="","",XLOOKUP($B157,Product,'Product List'!G:G))</f>
        <v/>
      </c>
      <c r="W157" s="434"/>
      <c r="X157" s="434" t="str">
        <f t="array" ref="X157">iferror(xlookup(B157,'Product List'!A:A,'Product List'!P:P),"")</f>
        <v/>
      </c>
      <c r="Y157" s="434">
        <f t="shared" si="8"/>
        <v>0</v>
      </c>
      <c r="Z157" s="434"/>
    </row>
    <row r="158" ht="14.25" hidden="1" customHeight="1">
      <c r="A158" s="489" t="s">
        <v>1368</v>
      </c>
      <c r="B158" s="447" t="s">
        <v>1996</v>
      </c>
      <c r="C158" s="454"/>
      <c r="D158" s="449">
        <v>0.3701388888888889</v>
      </c>
      <c r="E158" s="461"/>
      <c r="F158" s="449">
        <v>0.41041666666666665</v>
      </c>
      <c r="G158" s="450">
        <f t="shared" si="1"/>
        <v>0.04027777778</v>
      </c>
      <c r="H158" s="451">
        <f t="shared" si="2"/>
        <v>0.966667</v>
      </c>
      <c r="I158" s="452" t="str">
        <f t="shared" si="17"/>
        <v>VIT</v>
      </c>
      <c r="J158" s="463">
        <v>100.0</v>
      </c>
      <c r="K158" s="434"/>
      <c r="L158" s="454">
        <f t="shared" si="4"/>
        <v>3</v>
      </c>
      <c r="M158" s="455">
        <f t="array" ref="M158">IFERROR(IF(J158="","",XLOOKUP(L158,Personnel!$B$4:$G$4,Personnel!$B$5:$G$5)),"")</f>
        <v>15</v>
      </c>
      <c r="N158" s="455">
        <f t="shared" si="5"/>
        <v>14.5</v>
      </c>
      <c r="O158" s="434"/>
      <c r="P158" s="456">
        <f t="shared" si="6"/>
        <v>103</v>
      </c>
      <c r="Q158" s="457">
        <f t="shared" si="18"/>
        <v>2.21</v>
      </c>
      <c r="R158" s="458"/>
      <c r="S158" s="459">
        <f t="array" ref="S158">IF(B158="","",XLOOKUP($B158,Product,'Product List'!D:D))</f>
        <v>86</v>
      </c>
      <c r="T158" s="454">
        <f t="array" ref="T158">IF(B158="","",XLOOKUP($B158,Product,'Product List'!E:E))</f>
        <v>88</v>
      </c>
      <c r="U158" s="454">
        <f t="array" ref="U158">IF(B158="","",XLOOKUP($B158,Product,'Product List'!F:F))</f>
        <v>95</v>
      </c>
      <c r="V158" s="454">
        <f t="array" ref="V158">IF(B158="","",XLOOKUP($B158,Product,'Product List'!G:G))</f>
        <v>102</v>
      </c>
      <c r="W158" s="434"/>
      <c r="X158" s="434">
        <f t="array" ref="X158">iferror(xlookup(B158,'Product List'!A:A,'Product List'!P:P),"")</f>
        <v>0</v>
      </c>
      <c r="Y158" s="434">
        <f t="shared" si="8"/>
        <v>0</v>
      </c>
      <c r="Z158" s="434"/>
    </row>
    <row r="159" ht="14.25" hidden="1" customHeight="1">
      <c r="A159" s="489" t="s">
        <v>1368</v>
      </c>
      <c r="B159" s="447" t="s">
        <v>1999</v>
      </c>
      <c r="C159" s="454"/>
      <c r="D159" s="449">
        <v>0.41041666666666665</v>
      </c>
      <c r="E159" s="461"/>
      <c r="F159" s="449">
        <v>0.49166666666666664</v>
      </c>
      <c r="G159" s="450">
        <f t="shared" si="1"/>
        <v>0.08125</v>
      </c>
      <c r="H159" s="451">
        <f t="shared" si="2"/>
        <v>1.95</v>
      </c>
      <c r="I159" s="452" t="str">
        <f t="shared" si="17"/>
        <v>Ser</v>
      </c>
      <c r="J159" s="463">
        <v>200.0</v>
      </c>
      <c r="K159" s="434"/>
      <c r="L159" s="454">
        <f t="shared" si="4"/>
        <v>3</v>
      </c>
      <c r="M159" s="455">
        <f t="array" ref="M159">IFERROR(IF(J159="","",XLOOKUP(L159,Personnel!$B$4:$G$4,Personnel!$B$5:$G$5)),"")</f>
        <v>15</v>
      </c>
      <c r="N159" s="455">
        <f t="shared" si="5"/>
        <v>29.25</v>
      </c>
      <c r="O159" s="434"/>
      <c r="P159" s="456">
        <f t="shared" si="6"/>
        <v>103</v>
      </c>
      <c r="Q159" s="457">
        <f t="shared" si="18"/>
        <v>4.47</v>
      </c>
      <c r="R159" s="458"/>
      <c r="S159" s="459">
        <f t="array" ref="S159">IF(B159="","",XLOOKUP($B159,Product,'Product List'!D:D))</f>
        <v>86</v>
      </c>
      <c r="T159" s="454">
        <f t="array" ref="T159">IF(B159="","",XLOOKUP($B159,Product,'Product List'!E:E))</f>
        <v>88</v>
      </c>
      <c r="U159" s="454">
        <f t="array" ref="U159">IF(B159="","",XLOOKUP($B159,Product,'Product List'!F:F))</f>
        <v>95</v>
      </c>
      <c r="V159" s="454">
        <f t="array" ref="V159">IF(B159="","",XLOOKUP($B159,Product,'Product List'!G:G))</f>
        <v>102</v>
      </c>
      <c r="W159" s="434"/>
      <c r="X159" s="434">
        <f t="array" ref="X159">iferror(xlookup(B159,'Product List'!A:A,'Product List'!P:P),"")</f>
        <v>0</v>
      </c>
      <c r="Y159" s="434">
        <f t="shared" si="8"/>
        <v>0</v>
      </c>
      <c r="Z159" s="434"/>
    </row>
    <row r="160" ht="14.25" hidden="1" customHeight="1">
      <c r="A160" s="489" t="s">
        <v>1368</v>
      </c>
      <c r="B160" s="447" t="s">
        <v>2004</v>
      </c>
      <c r="C160" s="454"/>
      <c r="D160" s="462">
        <v>0.49166666666666664</v>
      </c>
      <c r="E160" s="449">
        <v>0.020833333333333332</v>
      </c>
      <c r="F160" s="449">
        <v>0.59375</v>
      </c>
      <c r="G160" s="450">
        <f t="shared" si="1"/>
        <v>0.08125</v>
      </c>
      <c r="H160" s="451">
        <f t="shared" si="2"/>
        <v>1.95</v>
      </c>
      <c r="I160" s="452" t="str">
        <f t="shared" si="17"/>
        <v>Ser</v>
      </c>
      <c r="J160" s="453">
        <v>200.0</v>
      </c>
      <c r="K160" s="434"/>
      <c r="L160" s="454">
        <f t="shared" si="4"/>
        <v>3</v>
      </c>
      <c r="M160" s="455">
        <f t="array" ref="M160">IFERROR(IF(J160="","",XLOOKUP(L160,Personnel!$B$4:$G$4,Personnel!$B$5:$G$5)),"")</f>
        <v>15</v>
      </c>
      <c r="N160" s="455">
        <f t="shared" si="5"/>
        <v>29.25</v>
      </c>
      <c r="O160" s="434"/>
      <c r="P160" s="456">
        <f t="shared" si="6"/>
        <v>103</v>
      </c>
      <c r="Q160" s="457">
        <f t="shared" si="18"/>
        <v>4.47</v>
      </c>
      <c r="R160" s="458"/>
      <c r="S160" s="459">
        <f t="array" ref="S160">IF(B160="","",XLOOKUP($B160,Product,'Product List'!D:D))</f>
        <v>86</v>
      </c>
      <c r="T160" s="454">
        <f t="array" ref="T160">IF(B160="","",XLOOKUP($B160,Product,'Product List'!E:E))</f>
        <v>88</v>
      </c>
      <c r="U160" s="454">
        <f t="array" ref="U160">IF(B160="","",XLOOKUP($B160,Product,'Product List'!F:F))</f>
        <v>95</v>
      </c>
      <c r="V160" s="454">
        <f t="array" ref="V160">IF(B160="","",XLOOKUP($B160,Product,'Product List'!G:G))</f>
        <v>102</v>
      </c>
      <c r="W160" s="434"/>
      <c r="X160" s="434">
        <f t="array" ref="X160">iferror(xlookup(B160,'Product List'!A:A,'Product List'!P:P),"")</f>
        <v>0</v>
      </c>
      <c r="Y160" s="434">
        <f t="shared" si="8"/>
        <v>0</v>
      </c>
      <c r="Z160" s="434"/>
    </row>
    <row r="161" ht="14.25" hidden="1" customHeight="1">
      <c r="A161" s="489" t="s">
        <v>1368</v>
      </c>
      <c r="B161" s="447" t="s">
        <v>2006</v>
      </c>
      <c r="C161" s="454"/>
      <c r="D161" s="449">
        <v>0.59375</v>
      </c>
      <c r="E161" s="460"/>
      <c r="F161" s="449">
        <v>0.6666666666666666</v>
      </c>
      <c r="G161" s="450">
        <f t="shared" si="1"/>
        <v>0.07291666667</v>
      </c>
      <c r="H161" s="451">
        <f t="shared" si="2"/>
        <v>1.75</v>
      </c>
      <c r="I161" s="452" t="str">
        <f t="shared" si="17"/>
        <v>Ser</v>
      </c>
      <c r="J161" s="453">
        <v>180.0</v>
      </c>
      <c r="K161" s="434"/>
      <c r="L161" s="454">
        <f t="shared" si="4"/>
        <v>3</v>
      </c>
      <c r="M161" s="455">
        <f t="array" ref="M161">IFERROR(IF(J161="","",XLOOKUP(L161,Personnel!$B$4:$G$4,Personnel!$B$5:$G$5)),"")</f>
        <v>15</v>
      </c>
      <c r="N161" s="455">
        <f t="shared" si="5"/>
        <v>26.25</v>
      </c>
      <c r="O161" s="434"/>
      <c r="P161" s="456">
        <f t="shared" si="6"/>
        <v>103</v>
      </c>
      <c r="Q161" s="457">
        <f t="shared" si="18"/>
        <v>4.01</v>
      </c>
      <c r="R161" s="458"/>
      <c r="S161" s="459">
        <f t="array" ref="S161">IF(B161="","",XLOOKUP($B161,Product,'Product List'!D:D))</f>
        <v>86</v>
      </c>
      <c r="T161" s="454">
        <f t="array" ref="T161">IF(B161="","",XLOOKUP($B161,Product,'Product List'!E:E))</f>
        <v>88</v>
      </c>
      <c r="U161" s="454">
        <f t="array" ref="U161">IF(B161="","",XLOOKUP($B161,Product,'Product List'!F:F))</f>
        <v>95</v>
      </c>
      <c r="V161" s="454">
        <f t="array" ref="V161">IF(B161="","",XLOOKUP($B161,Product,'Product List'!G:G))</f>
        <v>102</v>
      </c>
      <c r="W161" s="434"/>
      <c r="X161" s="434">
        <f t="array" ref="X161">iferror(xlookup(B161,'Product List'!A:A,'Product List'!P:P),"")</f>
        <v>0</v>
      </c>
      <c r="Y161" s="434">
        <f t="shared" si="8"/>
        <v>0</v>
      </c>
      <c r="Z161" s="434"/>
    </row>
    <row r="162" ht="14.25" hidden="1" customHeight="1">
      <c r="A162" s="489" t="s">
        <v>35</v>
      </c>
      <c r="B162" s="447" t="s">
        <v>1678</v>
      </c>
      <c r="C162" s="454"/>
      <c r="D162" s="449">
        <v>0.3333333333333333</v>
      </c>
      <c r="E162" s="449">
        <v>0.020833333333333332</v>
      </c>
      <c r="F162" s="449">
        <v>0.6666666666666666</v>
      </c>
      <c r="G162" s="450">
        <f t="shared" si="1"/>
        <v>0.3125</v>
      </c>
      <c r="H162" s="451">
        <f t="shared" si="2"/>
        <v>7.5</v>
      </c>
      <c r="I162" s="452" t="str">
        <f t="shared" si="17"/>
        <v>MMS</v>
      </c>
      <c r="J162" s="453">
        <v>1290.0</v>
      </c>
      <c r="K162" s="434"/>
      <c r="L162" s="454">
        <f t="shared" si="4"/>
        <v>3</v>
      </c>
      <c r="M162" s="455">
        <f t="array" ref="M162">IFERROR(IF(J162="","",XLOOKUP(L162,Personnel!$B$4:$G$4,Personnel!$B$5:$G$5)),"")</f>
        <v>15</v>
      </c>
      <c r="N162" s="455">
        <f t="shared" si="5"/>
        <v>112.5</v>
      </c>
      <c r="O162" s="434"/>
      <c r="P162" s="456">
        <f t="shared" si="6"/>
        <v>172</v>
      </c>
      <c r="Q162" s="457">
        <f t="shared" si="18"/>
        <v>17.18</v>
      </c>
      <c r="R162" s="458"/>
      <c r="S162" s="459">
        <f t="array" ref="S162">IF(B162="","",XLOOKUP($B162,Product,'Product List'!D:D))</f>
        <v>145</v>
      </c>
      <c r="T162" s="454">
        <f t="array" ref="T162">IF(B162="","",XLOOKUP($B162,Product,'Product List'!E:E))</f>
        <v>149</v>
      </c>
      <c r="U162" s="454">
        <f t="array" ref="U162">IF(B162="","",XLOOKUP($B162,Product,'Product List'!F:F))</f>
        <v>160</v>
      </c>
      <c r="V162" s="454">
        <f t="array" ref="V162">IF(B162="","",XLOOKUP($B162,Product,'Product List'!G:G))</f>
        <v>172</v>
      </c>
      <c r="W162" s="434"/>
      <c r="X162" s="434">
        <f t="array" ref="X162">iferror(xlookup(B162,'Product List'!A:A,'Product List'!P:P),"")</f>
        <v>0</v>
      </c>
      <c r="Y162" s="434">
        <f t="shared" si="8"/>
        <v>0</v>
      </c>
      <c r="Z162" s="434"/>
    </row>
    <row r="163" ht="14.25" hidden="1" customHeight="1">
      <c r="A163" s="489" t="s">
        <v>32</v>
      </c>
      <c r="B163" s="447" t="s">
        <v>2011</v>
      </c>
      <c r="C163" s="454"/>
      <c r="D163" s="449">
        <v>0.3333333333333333</v>
      </c>
      <c r="E163" s="461"/>
      <c r="F163" s="462">
        <v>0.3541666666666667</v>
      </c>
      <c r="G163" s="450">
        <f t="shared" si="1"/>
        <v>0.02083333333</v>
      </c>
      <c r="H163" s="451">
        <f t="shared" si="2"/>
        <v>0.5</v>
      </c>
      <c r="I163" s="452" t="str">
        <f t="shared" si="17"/>
        <v>UBB</v>
      </c>
      <c r="J163" s="453">
        <v>50.0</v>
      </c>
      <c r="K163" s="434"/>
      <c r="L163" s="454">
        <f t="shared" si="4"/>
        <v>3</v>
      </c>
      <c r="M163" s="455">
        <f t="array" ref="M163">IFERROR(IF(J163="","",XLOOKUP(L163,Personnel!$B$4:$G$4,Personnel!$B$5:$G$5)),"")</f>
        <v>15</v>
      </c>
      <c r="N163" s="455">
        <f t="shared" si="5"/>
        <v>7.5</v>
      </c>
      <c r="O163" s="434"/>
      <c r="P163" s="456">
        <f t="shared" si="6"/>
        <v>100</v>
      </c>
      <c r="Q163" s="457">
        <f t="shared" si="18"/>
        <v>1.15</v>
      </c>
      <c r="R163" s="458"/>
      <c r="S163" s="459">
        <f t="array" ref="S163">IF(B163="","",XLOOKUP($B163,Product,'Product List'!D:D))</f>
        <v>4</v>
      </c>
      <c r="T163" s="454">
        <f t="array" ref="T163">IF(B163="","",XLOOKUP($B163,Product,'Product List'!E:E))</f>
        <v>5</v>
      </c>
      <c r="U163" s="454">
        <f t="array" ref="U163">IF(B163="","",XLOOKUP($B163,Product,'Product List'!F:F))</f>
        <v>6</v>
      </c>
      <c r="V163" s="454">
        <f t="array" ref="V163">IF(B163="","",XLOOKUP($B163,Product,'Product List'!G:G))</f>
        <v>7</v>
      </c>
      <c r="W163" s="434"/>
      <c r="X163" s="434">
        <f t="array" ref="X163">iferror(xlookup(B163,'Product List'!A:A,'Product List'!P:P),"")</f>
        <v>0</v>
      </c>
      <c r="Y163" s="434">
        <f t="shared" si="8"/>
        <v>0</v>
      </c>
      <c r="Z163" s="434"/>
    </row>
    <row r="164" ht="14.25" hidden="1" customHeight="1">
      <c r="A164" s="489" t="s">
        <v>32</v>
      </c>
      <c r="B164" s="447" t="s">
        <v>1402</v>
      </c>
      <c r="C164" s="454"/>
      <c r="D164" s="449">
        <v>0.3541666666666667</v>
      </c>
      <c r="E164" s="461"/>
      <c r="F164" s="449">
        <v>0.4305555555555556</v>
      </c>
      <c r="G164" s="450">
        <f t="shared" si="1"/>
        <v>0.07638888889</v>
      </c>
      <c r="H164" s="451">
        <f t="shared" si="2"/>
        <v>1.833333</v>
      </c>
      <c r="I164" s="452" t="str">
        <f t="shared" si="17"/>
        <v>ACL</v>
      </c>
      <c r="J164" s="453">
        <v>19.0</v>
      </c>
      <c r="K164" s="434"/>
      <c r="L164" s="454">
        <f t="shared" si="4"/>
        <v>0</v>
      </c>
      <c r="M164" s="455">
        <f t="array" ref="M164">IFERROR(IF(J164="","",XLOOKUP(L164,Personnel!$B$4:$G$4,Personnel!$B$5:$G$5)),"")</f>
        <v>12.71</v>
      </c>
      <c r="N164" s="455">
        <f t="shared" si="5"/>
        <v>23.3</v>
      </c>
      <c r="O164" s="434"/>
      <c r="P164" s="456">
        <f t="shared" si="6"/>
        <v>10</v>
      </c>
      <c r="Q164" s="457">
        <f t="shared" si="18"/>
        <v>0</v>
      </c>
      <c r="R164" s="458"/>
      <c r="S164" s="459">
        <f t="array" ref="S164">IF(B164="","",XLOOKUP($B164,Product,'Product List'!D:D))</f>
        <v>11</v>
      </c>
      <c r="T164" s="454">
        <f t="array" ref="T164">IF(B164="","",XLOOKUP($B164,Product,'Product List'!E:E))</f>
        <v>12</v>
      </c>
      <c r="U164" s="454">
        <f t="array" ref="U164">IF(B164="","",XLOOKUP($B164,Product,'Product List'!F:F))</f>
        <v>13</v>
      </c>
      <c r="V164" s="454">
        <f t="array" ref="V164">IF(B164="","",XLOOKUP($B164,Product,'Product List'!G:G))</f>
        <v>14</v>
      </c>
      <c r="W164" s="434"/>
      <c r="X164" s="434">
        <f t="array" ref="X164">iferror(xlookup(B164,'Product List'!A:A,'Product List'!P:P),"")</f>
        <v>0</v>
      </c>
      <c r="Y164" s="434">
        <f t="shared" si="8"/>
        <v>0</v>
      </c>
      <c r="Z164" s="434"/>
    </row>
    <row r="165" ht="14.25" hidden="1" customHeight="1">
      <c r="A165" s="489" t="s">
        <v>32</v>
      </c>
      <c r="B165" s="447" t="s">
        <v>1481</v>
      </c>
      <c r="C165" s="454"/>
      <c r="D165" s="449">
        <v>0.4305555555555556</v>
      </c>
      <c r="E165" s="462">
        <v>0.020833333333333332</v>
      </c>
      <c r="F165" s="449">
        <v>0.5625</v>
      </c>
      <c r="G165" s="450">
        <f t="shared" si="1"/>
        <v>0.1111111111</v>
      </c>
      <c r="H165" s="451">
        <f t="shared" si="2"/>
        <v>2.666667</v>
      </c>
      <c r="I165" s="452" t="str">
        <f t="shared" si="17"/>
        <v>ACS</v>
      </c>
      <c r="J165" s="453">
        <v>20.0</v>
      </c>
      <c r="K165" s="434"/>
      <c r="L165" s="454">
        <f t="shared" si="4"/>
        <v>1</v>
      </c>
      <c r="M165" s="455">
        <f t="array" ref="M165">IFERROR(IF(J165="","",XLOOKUP(L165,Personnel!$B$4:$G$4,Personnel!$B$5:$G$5)),"")</f>
        <v>13</v>
      </c>
      <c r="N165" s="455">
        <f t="shared" si="5"/>
        <v>34.67</v>
      </c>
      <c r="O165" s="434"/>
      <c r="P165" s="456">
        <f t="shared" si="6"/>
        <v>7</v>
      </c>
      <c r="Q165" s="457">
        <f t="shared" si="18"/>
        <v>0.78</v>
      </c>
      <c r="R165" s="458"/>
      <c r="S165" s="459">
        <f t="array" ref="S165">IF(B165="","",XLOOKUP($B165,Product,'Product List'!D:D))</f>
        <v>6</v>
      </c>
      <c r="T165" s="454">
        <f t="array" ref="T165">IF(B165="","",XLOOKUP($B165,Product,'Product List'!E:E))</f>
        <v>7</v>
      </c>
      <c r="U165" s="454">
        <f t="array" ref="U165">IF(B165="","",XLOOKUP($B165,Product,'Product List'!F:F))</f>
        <v>8</v>
      </c>
      <c r="V165" s="454">
        <f t="array" ref="V165">IF(B165="","",XLOOKUP($B165,Product,'Product List'!G:G))</f>
        <v>9</v>
      </c>
      <c r="W165" s="434"/>
      <c r="X165" s="434">
        <f t="array" ref="X165">iferror(xlookup(B165,'Product List'!A:A,'Product List'!P:P),"")</f>
        <v>0</v>
      </c>
      <c r="Y165" s="434">
        <f t="shared" si="8"/>
        <v>0</v>
      </c>
      <c r="Z165" s="434"/>
    </row>
    <row r="166" ht="14.25" hidden="1" customHeight="1">
      <c r="A166" s="489" t="s">
        <v>32</v>
      </c>
      <c r="B166" s="447" t="s">
        <v>2019</v>
      </c>
      <c r="C166" s="454"/>
      <c r="D166" s="449">
        <v>0.5625</v>
      </c>
      <c r="E166" s="447"/>
      <c r="F166" s="449">
        <v>0.63125</v>
      </c>
      <c r="G166" s="450">
        <f t="shared" si="1"/>
        <v>0.06875</v>
      </c>
      <c r="H166" s="451">
        <f t="shared" si="2"/>
        <v>1.65</v>
      </c>
      <c r="I166" s="452" t="str">
        <f t="shared" si="17"/>
        <v>WSP</v>
      </c>
      <c r="J166" s="453">
        <v>10.0</v>
      </c>
      <c r="K166" s="434"/>
      <c r="L166" s="454">
        <f t="shared" si="4"/>
        <v>0</v>
      </c>
      <c r="M166" s="455">
        <f t="array" ref="M166">IFERROR(IF(J166="","",XLOOKUP(L166,Personnel!$B$4:$G$4,Personnel!$B$5:$G$5)),"")</f>
        <v>12.71</v>
      </c>
      <c r="N166" s="455">
        <f t="shared" si="5"/>
        <v>20.97</v>
      </c>
      <c r="O166" s="434"/>
      <c r="P166" s="456">
        <f t="shared" si="6"/>
        <v>6</v>
      </c>
      <c r="Q166" s="457">
        <f t="shared" si="18"/>
        <v>0</v>
      </c>
      <c r="R166" s="458"/>
      <c r="S166" s="459">
        <f t="array" ref="S166">IF(B166="","",XLOOKUP($B166,Product,'Product List'!D:D))</f>
        <v>6</v>
      </c>
      <c r="T166" s="454">
        <f t="array" ref="T166">IF(B166="","",XLOOKUP($B166,Product,'Product List'!E:E))</f>
        <v>7</v>
      </c>
      <c r="U166" s="454">
        <f t="array" ref="U166">IF(B166="","",XLOOKUP($B166,Product,'Product List'!F:F))</f>
        <v>8</v>
      </c>
      <c r="V166" s="454">
        <f t="array" ref="V166">IF(B166="","",XLOOKUP($B166,Product,'Product List'!G:G))</f>
        <v>9</v>
      </c>
      <c r="W166" s="434"/>
      <c r="X166" s="434">
        <f t="array" ref="X166">iferror(xlookup(B166,'Product List'!A:A,'Product List'!P:P),"")</f>
        <v>0</v>
      </c>
      <c r="Y166" s="434">
        <f t="shared" si="8"/>
        <v>0</v>
      </c>
      <c r="Z166" s="434"/>
    </row>
    <row r="167" ht="14.25" hidden="1" customHeight="1">
      <c r="A167" s="489" t="s">
        <v>32</v>
      </c>
      <c r="B167" s="447" t="s">
        <v>2022</v>
      </c>
      <c r="C167" s="454"/>
      <c r="D167" s="462">
        <v>0.63125</v>
      </c>
      <c r="E167" s="461"/>
      <c r="F167" s="449">
        <v>0.6666666666666666</v>
      </c>
      <c r="G167" s="450">
        <f t="shared" si="1"/>
        <v>0.03541666667</v>
      </c>
      <c r="H167" s="484">
        <f t="shared" si="2"/>
        <v>0.85</v>
      </c>
      <c r="I167" s="452" t="str">
        <f t="shared" si="17"/>
        <v>WSP</v>
      </c>
      <c r="J167" s="453">
        <v>5.0</v>
      </c>
      <c r="K167" s="434"/>
      <c r="L167" s="454">
        <f t="shared" si="4"/>
        <v>0</v>
      </c>
      <c r="M167" s="455">
        <f t="array" ref="M167">IFERROR(IF(J167="","",XLOOKUP(L167,Personnel!$B$4:$G$4,Personnel!$B$5:$G$5)),"")</f>
        <v>12.71</v>
      </c>
      <c r="N167" s="455">
        <f t="shared" si="5"/>
        <v>10.8</v>
      </c>
      <c r="O167" s="434"/>
      <c r="P167" s="456">
        <f t="shared" si="6"/>
        <v>6</v>
      </c>
      <c r="Q167" s="457">
        <f t="shared" si="18"/>
        <v>0</v>
      </c>
      <c r="R167" s="458"/>
      <c r="S167" s="459">
        <f t="array" ref="S167">IF(B167="","",XLOOKUP($B167,Product,'Product List'!D:D))</f>
        <v>6</v>
      </c>
      <c r="T167" s="454">
        <f t="array" ref="T167">IF(B167="","",XLOOKUP($B167,Product,'Product List'!E:E))</f>
        <v>7</v>
      </c>
      <c r="U167" s="454">
        <f t="array" ref="U167">IF(B167="","",XLOOKUP($B167,Product,'Product List'!F:F))</f>
        <v>8</v>
      </c>
      <c r="V167" s="454">
        <f t="array" ref="V167">IF(B167="","",XLOOKUP($B167,Product,'Product List'!G:G))</f>
        <v>9</v>
      </c>
      <c r="W167" s="434"/>
      <c r="X167" s="434">
        <f t="array" ref="X167">iferror(xlookup(B167,'Product List'!A:A,'Product List'!P:P),"")</f>
        <v>0</v>
      </c>
      <c r="Y167" s="434">
        <f t="shared" si="8"/>
        <v>0</v>
      </c>
      <c r="Z167" s="434"/>
    </row>
    <row r="168" ht="14.25" hidden="1" customHeight="1">
      <c r="A168" s="489" t="s">
        <v>41</v>
      </c>
      <c r="B168" s="447" t="s">
        <v>1690</v>
      </c>
      <c r="C168" s="454"/>
      <c r="D168" s="462">
        <v>0.3333333333333333</v>
      </c>
      <c r="E168" s="449">
        <v>0.020833333333333332</v>
      </c>
      <c r="F168" s="449">
        <v>0.5798611111111112</v>
      </c>
      <c r="G168" s="450">
        <f t="shared" si="1"/>
        <v>0.2256944444</v>
      </c>
      <c r="H168" s="484">
        <f t="shared" si="2"/>
        <v>5.416667</v>
      </c>
      <c r="I168" s="452" t="str">
        <f t="shared" si="17"/>
        <v>JBB</v>
      </c>
      <c r="J168" s="453">
        <v>427.0</v>
      </c>
      <c r="K168" s="434"/>
      <c r="L168" s="454">
        <f t="shared" si="4"/>
        <v>0</v>
      </c>
      <c r="M168" s="455">
        <f t="array" ref="M168">IFERROR(IF(J168="","",XLOOKUP(L168,Personnel!$B$4:$G$4,Personnel!$B$5:$G$5)),"")</f>
        <v>12.71</v>
      </c>
      <c r="N168" s="455">
        <f t="shared" si="5"/>
        <v>68.85</v>
      </c>
      <c r="O168" s="434"/>
      <c r="P168" s="456">
        <f t="shared" si="6"/>
        <v>79</v>
      </c>
      <c r="Q168" s="457">
        <f t="shared" si="18"/>
        <v>0</v>
      </c>
      <c r="R168" s="458"/>
      <c r="S168" s="459">
        <f t="array" ref="S168">IF(B168="","",XLOOKUP($B168,Product,'Product List'!D:D))</f>
        <v>200</v>
      </c>
      <c r="T168" s="454">
        <f t="array" ref="T168">IF(B168="","",XLOOKUP($B168,Product,'Product List'!E:E))</f>
        <v>205</v>
      </c>
      <c r="U168" s="454">
        <f t="array" ref="U168">IF(B168="","",XLOOKUP($B168,Product,'Product List'!F:F))</f>
        <v>221</v>
      </c>
      <c r="V168" s="454">
        <f t="array" ref="V168">IF(B168="","",XLOOKUP($B168,Product,'Product List'!G:G))</f>
        <v>237</v>
      </c>
      <c r="W168" s="434"/>
      <c r="X168" s="434">
        <f t="array" ref="X168">iferror(xlookup(B168,'Product List'!A:A,'Product List'!P:P),"")</f>
        <v>0.77</v>
      </c>
      <c r="Y168" s="434">
        <f t="shared" si="8"/>
        <v>328.79</v>
      </c>
      <c r="Z168" s="434"/>
    </row>
    <row r="169" ht="14.25" hidden="1" customHeight="1">
      <c r="A169" s="489" t="s">
        <v>41</v>
      </c>
      <c r="B169" s="447" t="s">
        <v>1690</v>
      </c>
      <c r="C169" s="454"/>
      <c r="D169" s="462">
        <v>0.5798611111111112</v>
      </c>
      <c r="E169" s="461"/>
      <c r="F169" s="449">
        <v>0.65625</v>
      </c>
      <c r="G169" s="450">
        <f t="shared" si="1"/>
        <v>0.07638888889</v>
      </c>
      <c r="H169" s="451">
        <f t="shared" si="2"/>
        <v>1.833333</v>
      </c>
      <c r="I169" s="452" t="str">
        <f t="shared" si="17"/>
        <v>JBB</v>
      </c>
      <c r="J169" s="453">
        <v>162.0</v>
      </c>
      <c r="K169" s="434"/>
      <c r="L169" s="454">
        <f t="shared" si="4"/>
        <v>0</v>
      </c>
      <c r="M169" s="455">
        <f t="array" ref="M169">IFERROR(IF(J169="","",XLOOKUP(L169,Personnel!$B$4:$G$4,Personnel!$B$5:$G$5)),"")</f>
        <v>12.71</v>
      </c>
      <c r="N169" s="455">
        <f t="shared" si="5"/>
        <v>23.3</v>
      </c>
      <c r="O169" s="434"/>
      <c r="P169" s="456">
        <f t="shared" si="6"/>
        <v>88</v>
      </c>
      <c r="Q169" s="457">
        <f t="shared" si="18"/>
        <v>0</v>
      </c>
      <c r="R169" s="458"/>
      <c r="S169" s="459">
        <f t="array" ref="S169">IF(B169="","",XLOOKUP($B169,Product,'Product List'!D:D))</f>
        <v>200</v>
      </c>
      <c r="T169" s="454">
        <f t="array" ref="T169">IF(B169="","",XLOOKUP($B169,Product,'Product List'!E:E))</f>
        <v>205</v>
      </c>
      <c r="U169" s="454">
        <f t="array" ref="U169">IF(B169="","",XLOOKUP($B169,Product,'Product List'!F:F))</f>
        <v>221</v>
      </c>
      <c r="V169" s="454">
        <f t="array" ref="V169">IF(B169="","",XLOOKUP($B169,Product,'Product List'!G:G))</f>
        <v>237</v>
      </c>
      <c r="W169" s="434"/>
      <c r="X169" s="434">
        <f t="array" ref="X169">iferror(xlookup(B169,'Product List'!A:A,'Product List'!P:P),"")</f>
        <v>0.77</v>
      </c>
      <c r="Y169" s="434">
        <f t="shared" si="8"/>
        <v>124.74</v>
      </c>
      <c r="Z169" s="434"/>
    </row>
    <row r="170" ht="14.25" hidden="1" customHeight="1">
      <c r="A170" s="489" t="s">
        <v>41</v>
      </c>
      <c r="B170" s="447" t="s">
        <v>1547</v>
      </c>
      <c r="C170" s="454"/>
      <c r="D170" s="449">
        <v>0.65625</v>
      </c>
      <c r="E170" s="461"/>
      <c r="F170" s="449">
        <v>0.6666666666666666</v>
      </c>
      <c r="G170" s="450">
        <f t="shared" si="1"/>
        <v>0.01041666667</v>
      </c>
      <c r="H170" s="451">
        <f t="shared" si="2"/>
        <v>0.25</v>
      </c>
      <c r="I170" s="452" t="str">
        <f t="shared" si="17"/>
        <v>Non</v>
      </c>
      <c r="J170" s="453">
        <v>0.0</v>
      </c>
      <c r="K170" s="434"/>
      <c r="L170" s="454">
        <f t="shared" si="4"/>
        <v>0</v>
      </c>
      <c r="M170" s="455">
        <f t="array" ref="M170">IFERROR(IF(J170="","",XLOOKUP(L170,Personnel!$B$4:$G$4,Personnel!$B$5:$G$5)),"")</f>
        <v>12.71</v>
      </c>
      <c r="N170" s="455">
        <f t="shared" si="5"/>
        <v>3.18</v>
      </c>
      <c r="O170" s="434"/>
      <c r="P170" s="456">
        <f t="shared" si="6"/>
        <v>0</v>
      </c>
      <c r="Q170" s="457">
        <f t="shared" si="18"/>
        <v>0</v>
      </c>
      <c r="R170" s="458"/>
      <c r="S170" s="459" t="str">
        <f t="array" ref="S170">IF(B170="","",XLOOKUP($B170,Product,'Product List'!D:D))</f>
        <v/>
      </c>
      <c r="T170" s="454" t="str">
        <f t="array" ref="T170">IF(B170="","",XLOOKUP($B170,Product,'Product List'!E:E))</f>
        <v/>
      </c>
      <c r="U170" s="454" t="str">
        <f t="array" ref="U170">IF(B170="","",XLOOKUP($B170,Product,'Product List'!F:F))</f>
        <v/>
      </c>
      <c r="V170" s="454" t="str">
        <f t="array" ref="V170">IF(B170="","",XLOOKUP($B170,Product,'Product List'!G:G))</f>
        <v/>
      </c>
      <c r="W170" s="434"/>
      <c r="X170" s="434" t="str">
        <f t="array" ref="X170">iferror(xlookup(B170,'Product List'!A:A,'Product List'!P:P),"")</f>
        <v/>
      </c>
      <c r="Y170" s="434">
        <f t="shared" si="8"/>
        <v>0</v>
      </c>
      <c r="Z170" s="434"/>
    </row>
    <row r="171" ht="14.25" hidden="1" customHeight="1">
      <c r="A171" s="489" t="s">
        <v>48</v>
      </c>
      <c r="B171" s="447" t="s">
        <v>653</v>
      </c>
      <c r="C171" s="454"/>
      <c r="D171" s="449">
        <v>0.3333333333333333</v>
      </c>
      <c r="E171" s="449">
        <v>0.003472222222222222</v>
      </c>
      <c r="F171" s="449">
        <v>0.4791666666666667</v>
      </c>
      <c r="G171" s="450">
        <f t="shared" si="1"/>
        <v>0.1423611111</v>
      </c>
      <c r="H171" s="451">
        <f t="shared" si="2"/>
        <v>3.416667</v>
      </c>
      <c r="I171" s="452" t="str">
        <f t="shared" si="17"/>
        <v>BBS</v>
      </c>
      <c r="J171" s="453">
        <v>795.0</v>
      </c>
      <c r="K171" s="434"/>
      <c r="L171" s="454">
        <f t="shared" si="4"/>
        <v>0</v>
      </c>
      <c r="M171" s="455">
        <f t="array" ref="M171">IFERROR(IF(J171="","",XLOOKUP(L171,Personnel!$B$4:$G$4,Personnel!$B$5:$G$5)),"")</f>
        <v>12.71</v>
      </c>
      <c r="N171" s="455">
        <f t="shared" si="5"/>
        <v>43.43</v>
      </c>
      <c r="O171" s="434"/>
      <c r="P171" s="456">
        <f t="shared" si="6"/>
        <v>233</v>
      </c>
      <c r="Q171" s="457">
        <f t="shared" si="18"/>
        <v>0</v>
      </c>
      <c r="R171" s="458"/>
      <c r="S171" s="459">
        <f t="array" ref="S171">IF(B171="","",XLOOKUP($B171,Product,'Product List'!D:D))</f>
        <v>236</v>
      </c>
      <c r="T171" s="454">
        <f t="array" ref="T171">IF(B171="","",XLOOKUP($B171,Product,'Product List'!E:E))</f>
        <v>242</v>
      </c>
      <c r="U171" s="454">
        <f t="array" ref="U171">IF(B171="","",XLOOKUP($B171,Product,'Product List'!F:F))</f>
        <v>260</v>
      </c>
      <c r="V171" s="454">
        <f t="array" ref="V171">IF(B171="","",XLOOKUP($B171,Product,'Product List'!G:G))</f>
        <v>279</v>
      </c>
      <c r="W171" s="434"/>
      <c r="X171" s="434">
        <f t="array" ref="X171">iferror(xlookup(B171,'Product List'!A:A,'Product List'!P:P),"")</f>
        <v>0</v>
      </c>
      <c r="Y171" s="434">
        <f t="shared" si="8"/>
        <v>0</v>
      </c>
      <c r="Z171" s="434"/>
    </row>
    <row r="172" ht="14.25" hidden="1" customHeight="1">
      <c r="A172" s="489" t="s">
        <v>48</v>
      </c>
      <c r="B172" s="447" t="s">
        <v>1696</v>
      </c>
      <c r="C172" s="454"/>
      <c r="D172" s="449">
        <v>0.4791666666666667</v>
      </c>
      <c r="E172" s="462">
        <v>0.013888888888888888</v>
      </c>
      <c r="F172" s="449">
        <v>0.5486111111111112</v>
      </c>
      <c r="G172" s="450">
        <f t="shared" si="1"/>
        <v>0.05555555556</v>
      </c>
      <c r="H172" s="451">
        <f t="shared" si="2"/>
        <v>1.333333</v>
      </c>
      <c r="I172" s="452" t="str">
        <f t="shared" si="17"/>
        <v>ARO</v>
      </c>
      <c r="J172" s="453">
        <v>54.0</v>
      </c>
      <c r="K172" s="434"/>
      <c r="L172" s="454">
        <f t="shared" si="4"/>
        <v>3</v>
      </c>
      <c r="M172" s="455">
        <f t="array" ref="M172">IFERROR(IF(J172="","",XLOOKUP(L172,Personnel!$B$4:$G$4,Personnel!$B$5:$G$5)),"")</f>
        <v>15</v>
      </c>
      <c r="N172" s="455">
        <f t="shared" si="5"/>
        <v>20</v>
      </c>
      <c r="O172" s="434"/>
      <c r="P172" s="456">
        <f t="shared" si="6"/>
        <v>41</v>
      </c>
      <c r="Q172" s="457">
        <f t="shared" si="18"/>
        <v>3.05</v>
      </c>
      <c r="R172" s="458"/>
      <c r="S172" s="459">
        <f t="array" ref="S172">IF(B172="","",XLOOKUP($B172,Product,'Product List'!D:D))</f>
        <v>34</v>
      </c>
      <c r="T172" s="454">
        <f t="array" ref="T172">IF(B172="","",XLOOKUP($B172,Product,'Product List'!E:E))</f>
        <v>35</v>
      </c>
      <c r="U172" s="454">
        <f t="array" ref="U172">IF(B172="","",XLOOKUP($B172,Product,'Product List'!F:F))</f>
        <v>38</v>
      </c>
      <c r="V172" s="454">
        <f t="array" ref="V172">IF(B172="","",XLOOKUP($B172,Product,'Product List'!G:G))</f>
        <v>41</v>
      </c>
      <c r="W172" s="434"/>
      <c r="X172" s="434">
        <f t="array" ref="X172">iferror(xlookup(B172,'Product List'!A:A,'Product List'!P:P),"")</f>
        <v>0</v>
      </c>
      <c r="Y172" s="434">
        <f t="shared" si="8"/>
        <v>0</v>
      </c>
      <c r="Z172" s="434"/>
    </row>
    <row r="173" ht="14.25" hidden="1" customHeight="1">
      <c r="A173" s="489" t="s">
        <v>48</v>
      </c>
      <c r="B173" s="447" t="s">
        <v>518</v>
      </c>
      <c r="C173" s="454"/>
      <c r="D173" s="462">
        <v>0.5486111111111112</v>
      </c>
      <c r="E173" s="449">
        <v>0.003472222222222222</v>
      </c>
      <c r="F173" s="449">
        <v>0.65625</v>
      </c>
      <c r="G173" s="450">
        <f t="shared" si="1"/>
        <v>0.1041666667</v>
      </c>
      <c r="H173" s="451">
        <f t="shared" si="2"/>
        <v>2.5</v>
      </c>
      <c r="I173" s="452" t="str">
        <f t="shared" si="17"/>
        <v>AAD</v>
      </c>
      <c r="J173" s="453">
        <v>180.0</v>
      </c>
      <c r="K173" s="434"/>
      <c r="L173" s="454" t="str">
        <f t="shared" si="4"/>
        <v>D</v>
      </c>
      <c r="M173" s="455">
        <f t="array" ref="M173">IFERROR(IF(J173="","",XLOOKUP(L173,Personnel!$B$4:$G$4,Personnel!$B$5:$G$5)),"")</f>
        <v>13.3</v>
      </c>
      <c r="N173" s="455">
        <f t="shared" si="5"/>
        <v>33.25</v>
      </c>
      <c r="O173" s="434"/>
      <c r="P173" s="456">
        <f t="shared" si="6"/>
        <v>72</v>
      </c>
      <c r="Q173" s="457">
        <f t="shared" si="18"/>
        <v>1.48</v>
      </c>
      <c r="R173" s="458"/>
      <c r="S173" s="459" t="str">
        <f t="array" ref="S173">IF(B173="","",XLOOKUP($B173,Product,'Product List'!D:D))</f>
        <v/>
      </c>
      <c r="T173" s="454" t="str">
        <f t="array" ref="T173">IF(B173="","",XLOOKUP($B173,Product,'Product List'!E:E))</f>
        <v/>
      </c>
      <c r="U173" s="454" t="str">
        <f t="array" ref="U173">IF(B173="","",XLOOKUP($B173,Product,'Product List'!F:F))</f>
        <v/>
      </c>
      <c r="V173" s="454" t="str">
        <f t="array" ref="V173">IF(B173="","",XLOOKUP($B173,Product,'Product List'!G:G))</f>
        <v/>
      </c>
      <c r="W173" s="434"/>
      <c r="X173" s="434">
        <f t="array" ref="X173">iferror(xlookup(B173,'Product List'!A:A,'Product List'!P:P),"")</f>
        <v>0</v>
      </c>
      <c r="Y173" s="434">
        <f t="shared" si="8"/>
        <v>0</v>
      </c>
      <c r="Z173" s="434"/>
    </row>
    <row r="174" ht="14.25" hidden="1" customHeight="1">
      <c r="A174" s="489" t="s">
        <v>48</v>
      </c>
      <c r="B174" s="447" t="s">
        <v>1547</v>
      </c>
      <c r="C174" s="454"/>
      <c r="D174" s="462">
        <v>0.65625</v>
      </c>
      <c r="E174" s="461"/>
      <c r="F174" s="449">
        <v>0.6666666666666666</v>
      </c>
      <c r="G174" s="450">
        <f t="shared" si="1"/>
        <v>0.01041666667</v>
      </c>
      <c r="H174" s="451">
        <f t="shared" si="2"/>
        <v>0.25</v>
      </c>
      <c r="I174" s="452" t="str">
        <f t="shared" si="17"/>
        <v>Non</v>
      </c>
      <c r="J174" s="453">
        <v>0.0</v>
      </c>
      <c r="K174" s="434"/>
      <c r="L174" s="454">
        <f t="shared" si="4"/>
        <v>0</v>
      </c>
      <c r="M174" s="455">
        <f t="array" ref="M174">IFERROR(IF(J174="","",XLOOKUP(L174,Personnel!$B$4:$G$4,Personnel!$B$5:$G$5)),"")</f>
        <v>12.71</v>
      </c>
      <c r="N174" s="455">
        <f t="shared" si="5"/>
        <v>3.18</v>
      </c>
      <c r="O174" s="434"/>
      <c r="P174" s="456">
        <f t="shared" si="6"/>
        <v>0</v>
      </c>
      <c r="Q174" s="457">
        <f t="shared" si="18"/>
        <v>0</v>
      </c>
      <c r="R174" s="458"/>
      <c r="S174" s="459" t="str">
        <f t="array" ref="S174">IF(B174="","",XLOOKUP($B174,Product,'Product List'!D:D))</f>
        <v/>
      </c>
      <c r="T174" s="454" t="str">
        <f t="array" ref="T174">IF(B174="","",XLOOKUP($B174,Product,'Product List'!E:E))</f>
        <v/>
      </c>
      <c r="U174" s="454" t="str">
        <f t="array" ref="U174">IF(B174="","",XLOOKUP($B174,Product,'Product List'!F:F))</f>
        <v/>
      </c>
      <c r="V174" s="454" t="str">
        <f t="array" ref="V174">IF(B174="","",XLOOKUP($B174,Product,'Product List'!G:G))</f>
        <v/>
      </c>
      <c r="W174" s="434"/>
      <c r="X174" s="434" t="str">
        <f t="array" ref="X174">iferror(xlookup(B174,'Product List'!A:A,'Product List'!P:P),"")</f>
        <v/>
      </c>
      <c r="Y174" s="434">
        <f t="shared" si="8"/>
        <v>0</v>
      </c>
      <c r="Z174" s="434"/>
    </row>
    <row r="175" ht="14.25" hidden="1" customHeight="1">
      <c r="A175" s="489" t="s">
        <v>64</v>
      </c>
      <c r="B175" s="447" t="s">
        <v>1329</v>
      </c>
      <c r="C175" s="454"/>
      <c r="D175" s="449">
        <v>0.4166666666666667</v>
      </c>
      <c r="E175" s="460"/>
      <c r="F175" s="449">
        <v>0.4479166666666667</v>
      </c>
      <c r="G175" s="450">
        <f t="shared" si="1"/>
        <v>0.03125</v>
      </c>
      <c r="H175" s="451">
        <f t="shared" si="2"/>
        <v>0.75</v>
      </c>
      <c r="I175" s="452" t="str">
        <f t="shared" si="17"/>
        <v>ACG</v>
      </c>
      <c r="J175" s="453">
        <v>12.0</v>
      </c>
      <c r="K175" s="434"/>
      <c r="L175" s="454">
        <f t="shared" si="4"/>
        <v>0</v>
      </c>
      <c r="M175" s="455">
        <f t="array" ref="M175">IFERROR(IF(J175="","",XLOOKUP(L175,Personnel!$B$4:$G$4,Personnel!$B$5:$G$5)),"")</f>
        <v>12.71</v>
      </c>
      <c r="N175" s="455">
        <f t="shared" si="5"/>
        <v>9.53</v>
      </c>
      <c r="O175" s="434"/>
      <c r="P175" s="456">
        <f t="shared" si="6"/>
        <v>16</v>
      </c>
      <c r="Q175" s="457">
        <f t="shared" si="18"/>
        <v>0</v>
      </c>
      <c r="R175" s="458"/>
      <c r="S175" s="459">
        <f t="array" ref="S175">IF(B175="","",XLOOKUP($B175,Product,'Product List'!D:D))</f>
        <v>28</v>
      </c>
      <c r="T175" s="454">
        <f t="array" ref="T175">IF(B175="","",XLOOKUP($B175,Product,'Product List'!E:E))</f>
        <v>29</v>
      </c>
      <c r="U175" s="454">
        <f t="array" ref="U175">IF(B175="","",XLOOKUP($B175,Product,'Product List'!F:F))</f>
        <v>31</v>
      </c>
      <c r="V175" s="454">
        <f t="array" ref="V175">IF(B175="","",XLOOKUP($B175,Product,'Product List'!G:G))</f>
        <v>34</v>
      </c>
      <c r="W175" s="434"/>
      <c r="X175" s="434">
        <f t="array" ref="X175">iferror(xlookup(B175,'Product List'!A:A,'Product List'!P:P),"")</f>
        <v>0</v>
      </c>
      <c r="Y175" s="434">
        <f t="shared" si="8"/>
        <v>0</v>
      </c>
      <c r="Z175" s="434"/>
    </row>
    <row r="176" ht="14.25" hidden="1" customHeight="1">
      <c r="A176" s="489" t="s">
        <v>64</v>
      </c>
      <c r="B176" s="447" t="s">
        <v>1481</v>
      </c>
      <c r="C176" s="454"/>
      <c r="D176" s="449">
        <v>0.4479166666666667</v>
      </c>
      <c r="E176" s="461"/>
      <c r="F176" s="449">
        <v>0.5833333333333334</v>
      </c>
      <c r="G176" s="450">
        <f t="shared" si="1"/>
        <v>0.1354166667</v>
      </c>
      <c r="H176" s="451">
        <f t="shared" si="2"/>
        <v>3.25</v>
      </c>
      <c r="I176" s="452" t="str">
        <f t="shared" si="17"/>
        <v>ACS</v>
      </c>
      <c r="J176" s="453">
        <v>23.0</v>
      </c>
      <c r="K176" s="434"/>
      <c r="L176" s="454">
        <f t="shared" si="4"/>
        <v>1</v>
      </c>
      <c r="M176" s="455">
        <f t="array" ref="M176">IFERROR(IF(J176="","",XLOOKUP(L176,Personnel!$B$4:$G$4,Personnel!$B$5:$G$5)),"")</f>
        <v>13</v>
      </c>
      <c r="N176" s="455">
        <f t="shared" si="5"/>
        <v>42.25</v>
      </c>
      <c r="O176" s="434"/>
      <c r="P176" s="456">
        <f t="shared" si="6"/>
        <v>7</v>
      </c>
      <c r="Q176" s="457">
        <f t="shared" si="18"/>
        <v>0.94</v>
      </c>
      <c r="R176" s="458"/>
      <c r="S176" s="459">
        <f t="array" ref="S176">IF(B176="","",XLOOKUP($B176,Product,'Product List'!D:D))</f>
        <v>6</v>
      </c>
      <c r="T176" s="454">
        <f t="array" ref="T176">IF(B176="","",XLOOKUP($B176,Product,'Product List'!E:E))</f>
        <v>7</v>
      </c>
      <c r="U176" s="454">
        <f t="array" ref="U176">IF(B176="","",XLOOKUP($B176,Product,'Product List'!F:F))</f>
        <v>8</v>
      </c>
      <c r="V176" s="454">
        <f t="array" ref="V176">IF(B176="","",XLOOKUP($B176,Product,'Product List'!G:G))</f>
        <v>9</v>
      </c>
      <c r="W176" s="434"/>
      <c r="X176" s="434">
        <f t="array" ref="X176">iferror(xlookup(B176,'Product List'!A:A,'Product List'!P:P),"")</f>
        <v>0</v>
      </c>
      <c r="Y176" s="434">
        <f t="shared" si="8"/>
        <v>0</v>
      </c>
      <c r="Z176" s="434"/>
    </row>
    <row r="177" ht="14.25" customHeight="1">
      <c r="A177" s="489" t="s">
        <v>70</v>
      </c>
      <c r="B177" s="447" t="s">
        <v>1678</v>
      </c>
      <c r="C177" s="454"/>
      <c r="D177" s="462">
        <v>0.3333333333333333</v>
      </c>
      <c r="E177" s="449">
        <v>0.020833333333333332</v>
      </c>
      <c r="F177" s="449">
        <v>0.6666666666666666</v>
      </c>
      <c r="G177" s="450">
        <f t="shared" si="1"/>
        <v>0.3125</v>
      </c>
      <c r="H177" s="451">
        <f t="shared" si="2"/>
        <v>7.5</v>
      </c>
      <c r="I177" s="452" t="str">
        <f t="shared" si="17"/>
        <v>MMS</v>
      </c>
      <c r="J177" s="453">
        <v>1315.0</v>
      </c>
      <c r="K177" s="434"/>
      <c r="L177" s="454">
        <f t="shared" si="4"/>
        <v>3</v>
      </c>
      <c r="M177" s="455">
        <f t="array" ref="M177">IFERROR(IF(J177="","",XLOOKUP(L177,Personnel!$B$4:$G$4,Personnel!$B$5:$G$5)),"")</f>
        <v>15</v>
      </c>
      <c r="N177" s="455">
        <f t="shared" si="5"/>
        <v>112.5</v>
      </c>
      <c r="O177" s="434"/>
      <c r="P177" s="456">
        <f t="shared" si="6"/>
        <v>175</v>
      </c>
      <c r="Q177" s="457">
        <f>IFERROR(ROUND(N177-SUM($A$1*H177),2),"")</f>
        <v>17.18</v>
      </c>
      <c r="R177" s="458"/>
      <c r="S177" s="459">
        <f t="array" ref="S177">IF(B177="","",XLOOKUP($B177,Product,'Product List'!D:D))</f>
        <v>145</v>
      </c>
      <c r="T177" s="454">
        <f t="array" ref="T177">IF(B177="","",XLOOKUP($B177,Product,'Product List'!E:E))</f>
        <v>149</v>
      </c>
      <c r="U177" s="454">
        <f t="array" ref="U177">IF(B177="","",XLOOKUP($B177,Product,'Product List'!F:F))</f>
        <v>160</v>
      </c>
      <c r="V177" s="454">
        <f t="array" ref="V177">IF(B177="","",XLOOKUP($B177,Product,'Product List'!G:G))</f>
        <v>172</v>
      </c>
      <c r="W177" s="434"/>
      <c r="X177" s="434">
        <f t="array" ref="X177">iferror(xlookup(B177,'Product List'!A:A,'Product List'!P:P),"")</f>
        <v>0</v>
      </c>
      <c r="Y177" s="434">
        <f t="shared" si="8"/>
        <v>0</v>
      </c>
      <c r="Z177" s="434"/>
    </row>
    <row r="178" ht="14.25" hidden="1" customHeight="1">
      <c r="A178" s="489" t="s">
        <v>71</v>
      </c>
      <c r="B178" s="447" t="s">
        <v>1924</v>
      </c>
      <c r="C178" s="454"/>
      <c r="D178" s="462">
        <v>0.3333333333333333</v>
      </c>
      <c r="E178" s="461"/>
      <c r="F178" s="449">
        <v>0.3958333333333333</v>
      </c>
      <c r="G178" s="450">
        <f t="shared" si="1"/>
        <v>0.0625</v>
      </c>
      <c r="H178" s="451">
        <f t="shared" si="2"/>
        <v>1.5</v>
      </c>
      <c r="I178" s="452" t="str">
        <f t="shared" si="17"/>
        <v>AWF</v>
      </c>
      <c r="J178" s="453">
        <v>20.0</v>
      </c>
      <c r="K178" s="434"/>
      <c r="L178" s="454">
        <f t="shared" si="4"/>
        <v>0</v>
      </c>
      <c r="M178" s="455">
        <f t="array" ref="M178">IFERROR(IF(J178="","",XLOOKUP(L178,Personnel!$B$4:$G$4,Personnel!$B$5:$G$5)),"")</f>
        <v>12.71</v>
      </c>
      <c r="N178" s="455">
        <f t="shared" si="5"/>
        <v>19.07</v>
      </c>
      <c r="O178" s="434"/>
      <c r="P178" s="456">
        <f t="shared" si="6"/>
        <v>13</v>
      </c>
      <c r="Q178" s="457">
        <f t="shared" ref="Q178:Q216" si="19">IFERROR(ROUND(N178-SUM($A$1*H178),2),"")</f>
        <v>0</v>
      </c>
      <c r="R178" s="458"/>
      <c r="S178" s="459">
        <f t="array" ref="S178">IF(B178="","",XLOOKUP($B178,Product,'Product List'!D:D))</f>
        <v>17</v>
      </c>
      <c r="T178" s="454">
        <f t="array" ref="T178">IF(B178="","",XLOOKUP($B178,Product,'Product List'!E:E))</f>
        <v>18</v>
      </c>
      <c r="U178" s="454">
        <f t="array" ref="U178">IF(B178="","",XLOOKUP($B178,Product,'Product List'!F:F))</f>
        <v>19</v>
      </c>
      <c r="V178" s="454">
        <f t="array" ref="V178">IF(B178="","",XLOOKUP($B178,Product,'Product List'!G:G))</f>
        <v>21</v>
      </c>
      <c r="W178" s="434"/>
      <c r="X178" s="434">
        <f t="array" ref="X178">iferror(xlookup(B178,'Product List'!A:A,'Product List'!P:P),"")</f>
        <v>0</v>
      </c>
      <c r="Y178" s="434">
        <f t="shared" si="8"/>
        <v>0</v>
      </c>
      <c r="Z178" s="434"/>
    </row>
    <row r="179" ht="14.25" hidden="1" customHeight="1">
      <c r="A179" s="489" t="s">
        <v>71</v>
      </c>
      <c r="B179" s="447" t="s">
        <v>1924</v>
      </c>
      <c r="C179" s="454"/>
      <c r="D179" s="449">
        <v>0.4583333333333333</v>
      </c>
      <c r="E179" s="461"/>
      <c r="F179" s="449">
        <v>0.4895833333333333</v>
      </c>
      <c r="G179" s="450">
        <f t="shared" si="1"/>
        <v>0.03125</v>
      </c>
      <c r="H179" s="451">
        <f t="shared" si="2"/>
        <v>0.75</v>
      </c>
      <c r="I179" s="452" t="str">
        <f t="shared" si="17"/>
        <v>AWF</v>
      </c>
      <c r="J179" s="453">
        <v>10.0</v>
      </c>
      <c r="K179" s="434"/>
      <c r="L179" s="454">
        <f t="shared" si="4"/>
        <v>0</v>
      </c>
      <c r="M179" s="455">
        <f t="array" ref="M179">IFERROR(IF(J179="","",XLOOKUP(L179,Personnel!$B$4:$G$4,Personnel!$B$5:$G$5)),"")</f>
        <v>12.71</v>
      </c>
      <c r="N179" s="455">
        <f t="shared" si="5"/>
        <v>9.53</v>
      </c>
      <c r="O179" s="434"/>
      <c r="P179" s="456">
        <f t="shared" si="6"/>
        <v>13</v>
      </c>
      <c r="Q179" s="457">
        <f t="shared" si="19"/>
        <v>0</v>
      </c>
      <c r="R179" s="458"/>
      <c r="S179" s="459">
        <f t="array" ref="S179">IF(B179="","",XLOOKUP($B179,Product,'Product List'!D:D))</f>
        <v>17</v>
      </c>
      <c r="T179" s="454">
        <f t="array" ref="T179">IF(B179="","",XLOOKUP($B179,Product,'Product List'!E:E))</f>
        <v>18</v>
      </c>
      <c r="U179" s="454">
        <f t="array" ref="U179">IF(B179="","",XLOOKUP($B179,Product,'Product List'!F:F))</f>
        <v>19</v>
      </c>
      <c r="V179" s="454">
        <f t="array" ref="V179">IF(B179="","",XLOOKUP($B179,Product,'Product List'!G:G))</f>
        <v>21</v>
      </c>
      <c r="W179" s="434"/>
      <c r="X179" s="434">
        <f t="array" ref="X179">iferror(xlookup(B179,'Product List'!A:A,'Product List'!P:P),"")</f>
        <v>0</v>
      </c>
      <c r="Y179" s="434">
        <f t="shared" si="8"/>
        <v>0</v>
      </c>
      <c r="Z179" s="434"/>
    </row>
    <row r="180" ht="14.25" hidden="1" customHeight="1">
      <c r="A180" s="489" t="s">
        <v>71</v>
      </c>
      <c r="B180" s="447" t="s">
        <v>1954</v>
      </c>
      <c r="C180" s="454"/>
      <c r="D180" s="449">
        <v>0.4895833333333333</v>
      </c>
      <c r="E180" s="449">
        <v>0.020833333333333332</v>
      </c>
      <c r="F180" s="449">
        <v>0.625</v>
      </c>
      <c r="G180" s="450">
        <f t="shared" si="1"/>
        <v>0.1145833333</v>
      </c>
      <c r="H180" s="451">
        <f t="shared" si="2"/>
        <v>2.75</v>
      </c>
      <c r="I180" s="452" t="str">
        <f t="shared" si="17"/>
        <v>AWF</v>
      </c>
      <c r="J180" s="453">
        <v>40.0</v>
      </c>
      <c r="K180" s="434"/>
      <c r="L180" s="454">
        <f t="shared" si="4"/>
        <v>1</v>
      </c>
      <c r="M180" s="455">
        <f t="array" ref="M180">IFERROR(IF(J180="","",XLOOKUP(L180,Personnel!$B$4:$G$4,Personnel!$B$5:$G$5)),"")</f>
        <v>13</v>
      </c>
      <c r="N180" s="455">
        <f t="shared" si="5"/>
        <v>35.75</v>
      </c>
      <c r="O180" s="434"/>
      <c r="P180" s="456">
        <f t="shared" si="6"/>
        <v>15</v>
      </c>
      <c r="Q180" s="457">
        <f t="shared" si="19"/>
        <v>0.8</v>
      </c>
      <c r="R180" s="458"/>
      <c r="S180" s="459">
        <f t="array" ref="S180">IF(B180="","",XLOOKUP($B180,Product,'Product List'!D:D))</f>
        <v>14</v>
      </c>
      <c r="T180" s="454">
        <f t="array" ref="T180">IF(B180="","",XLOOKUP($B180,Product,'Product List'!E:E))</f>
        <v>15</v>
      </c>
      <c r="U180" s="454">
        <f t="array" ref="U180">IF(B180="","",XLOOKUP($B180,Product,'Product List'!F:F))</f>
        <v>16</v>
      </c>
      <c r="V180" s="454">
        <f t="array" ref="V180">IF(B180="","",XLOOKUP($B180,Product,'Product List'!G:G))</f>
        <v>17</v>
      </c>
      <c r="W180" s="434"/>
      <c r="X180" s="434">
        <f t="array" ref="X180">iferror(xlookup(B180,'Product List'!A:A,'Product List'!P:P),"")</f>
        <v>0</v>
      </c>
      <c r="Y180" s="434">
        <f t="shared" si="8"/>
        <v>0</v>
      </c>
      <c r="Z180" s="434"/>
    </row>
    <row r="181" ht="14.25" hidden="1" customHeight="1">
      <c r="A181" s="489" t="s">
        <v>71</v>
      </c>
      <c r="B181" s="447" t="s">
        <v>2061</v>
      </c>
      <c r="C181" s="454"/>
      <c r="D181" s="449">
        <v>0.625</v>
      </c>
      <c r="E181" s="461"/>
      <c r="F181" s="449">
        <v>0.6666666666666666</v>
      </c>
      <c r="G181" s="450">
        <f t="shared" si="1"/>
        <v>0.04166666667</v>
      </c>
      <c r="H181" s="451">
        <f t="shared" si="2"/>
        <v>1</v>
      </c>
      <c r="I181" s="452" t="str">
        <f t="shared" si="17"/>
        <v>AWF</v>
      </c>
      <c r="J181" s="453">
        <v>10.0</v>
      </c>
      <c r="K181" s="434"/>
      <c r="L181" s="454">
        <f t="shared" si="4"/>
        <v>0</v>
      </c>
      <c r="M181" s="455">
        <f t="array" ref="M181">IFERROR(IF(J181="","",XLOOKUP(L181,Personnel!$B$4:$G$4,Personnel!$B$5:$G$5)),"")</f>
        <v>12.71</v>
      </c>
      <c r="N181" s="455">
        <f t="shared" si="5"/>
        <v>12.71</v>
      </c>
      <c r="O181" s="434"/>
      <c r="P181" s="456">
        <f t="shared" si="6"/>
        <v>10</v>
      </c>
      <c r="Q181" s="457">
        <f t="shared" si="19"/>
        <v>0</v>
      </c>
      <c r="R181" s="458"/>
      <c r="S181" s="459">
        <f t="array" ref="S181">IF(B181="","",XLOOKUP($B181,Product,'Product List'!D:D))</f>
        <v>14</v>
      </c>
      <c r="T181" s="454">
        <f t="array" ref="T181">IF(B181="","",XLOOKUP($B181,Product,'Product List'!E:E))</f>
        <v>15</v>
      </c>
      <c r="U181" s="454">
        <f t="array" ref="U181">IF(B181="","",XLOOKUP($B181,Product,'Product List'!F:F))</f>
        <v>16</v>
      </c>
      <c r="V181" s="454">
        <f t="array" ref="V181">IF(B181="","",XLOOKUP($B181,Product,'Product List'!G:G))</f>
        <v>17</v>
      </c>
      <c r="W181" s="434"/>
      <c r="X181" s="434">
        <f t="array" ref="X181">iferror(xlookup(B181,'Product List'!A:A,'Product List'!P:P),"")</f>
        <v>0</v>
      </c>
      <c r="Y181" s="434">
        <f t="shared" si="8"/>
        <v>0</v>
      </c>
      <c r="Z181" s="434"/>
    </row>
    <row r="182" ht="14.25" hidden="1" customHeight="1">
      <c r="A182" s="489" t="s">
        <v>74</v>
      </c>
      <c r="B182" s="447" t="s">
        <v>1547</v>
      </c>
      <c r="C182" s="454"/>
      <c r="D182" s="449">
        <v>0.3333333333333333</v>
      </c>
      <c r="E182" s="461"/>
      <c r="F182" s="449">
        <v>0.3402777777777778</v>
      </c>
      <c r="G182" s="450">
        <f t="shared" si="1"/>
        <v>0.006944444444</v>
      </c>
      <c r="H182" s="451">
        <f t="shared" si="2"/>
        <v>0.166667</v>
      </c>
      <c r="I182" s="452" t="str">
        <f t="shared" si="17"/>
        <v>Non</v>
      </c>
      <c r="J182" s="453">
        <v>0.0</v>
      </c>
      <c r="K182" s="434"/>
      <c r="L182" s="454">
        <f t="shared" si="4"/>
        <v>0</v>
      </c>
      <c r="M182" s="455">
        <f t="array" ref="M182">IFERROR(IF(J182="","",XLOOKUP(L182,Personnel!$B$4:$G$4,Personnel!$B$5:$G$5)),"")</f>
        <v>12.71</v>
      </c>
      <c r="N182" s="455">
        <f t="shared" si="5"/>
        <v>2.12</v>
      </c>
      <c r="O182" s="434"/>
      <c r="P182" s="456">
        <f t="shared" si="6"/>
        <v>0</v>
      </c>
      <c r="Q182" s="457">
        <f t="shared" si="19"/>
        <v>0</v>
      </c>
      <c r="R182" s="458"/>
      <c r="S182" s="459" t="str">
        <f t="array" ref="S182">IF(B182="","",XLOOKUP($B182,Product,'Product List'!D:D))</f>
        <v/>
      </c>
      <c r="T182" s="454" t="str">
        <f t="array" ref="T182">IF(B182="","",XLOOKUP($B182,Product,'Product List'!E:E))</f>
        <v/>
      </c>
      <c r="U182" s="454" t="str">
        <f t="array" ref="U182">IF(B182="","",XLOOKUP($B182,Product,'Product List'!F:F))</f>
        <v/>
      </c>
      <c r="V182" s="454" t="str">
        <f t="array" ref="V182">IF(B182="","",XLOOKUP($B182,Product,'Product List'!G:G))</f>
        <v/>
      </c>
      <c r="W182" s="434"/>
      <c r="X182" s="434" t="str">
        <f t="array" ref="X182">iferror(xlookup(B182,'Product List'!A:A,'Product List'!P:P),"")</f>
        <v/>
      </c>
      <c r="Y182" s="434">
        <f t="shared" si="8"/>
        <v>0</v>
      </c>
      <c r="Z182" s="434"/>
    </row>
    <row r="183" ht="14.25" hidden="1" customHeight="1">
      <c r="A183" s="489" t="s">
        <v>74</v>
      </c>
      <c r="B183" s="447" t="s">
        <v>1950</v>
      </c>
      <c r="C183" s="454"/>
      <c r="D183" s="449">
        <v>0.3402777777777778</v>
      </c>
      <c r="E183" s="461"/>
      <c r="F183" s="449">
        <v>0.35208333333333336</v>
      </c>
      <c r="G183" s="450">
        <f t="shared" si="1"/>
        <v>0.01180555556</v>
      </c>
      <c r="H183" s="451">
        <f t="shared" si="2"/>
        <v>0.283333</v>
      </c>
      <c r="I183" s="452" t="str">
        <f t="shared" si="17"/>
        <v>WCS</v>
      </c>
      <c r="J183" s="453">
        <f>7*4</f>
        <v>28</v>
      </c>
      <c r="K183" s="434"/>
      <c r="L183" s="454">
        <f t="shared" si="4"/>
        <v>3</v>
      </c>
      <c r="M183" s="455">
        <f t="array" ref="M183">IFERROR(IF(J183="","",XLOOKUP(L183,Personnel!$B$4:$G$4,Personnel!$B$5:$G$5)),"")</f>
        <v>15</v>
      </c>
      <c r="N183" s="455">
        <f t="shared" si="5"/>
        <v>4.25</v>
      </c>
      <c r="O183" s="434"/>
      <c r="P183" s="456">
        <f t="shared" si="6"/>
        <v>99</v>
      </c>
      <c r="Q183" s="457">
        <f t="shared" si="19"/>
        <v>0.65</v>
      </c>
      <c r="R183" s="458"/>
      <c r="S183" s="459">
        <f t="array" ref="S183">IF(B183="","",XLOOKUP($B183,Product,'Product List'!D:D))</f>
        <v>72</v>
      </c>
      <c r="T183" s="454">
        <f t="array" ref="T183">IF(B183="","",XLOOKUP($B183,Product,'Product List'!E:E))</f>
        <v>74</v>
      </c>
      <c r="U183" s="454">
        <f t="array" ref="U183">IF(B183="","",XLOOKUP($B183,Product,'Product List'!F:F))</f>
        <v>80</v>
      </c>
      <c r="V183" s="454">
        <f t="array" ref="V183">IF(B183="","",XLOOKUP($B183,Product,'Product List'!G:G))</f>
        <v>86</v>
      </c>
      <c r="W183" s="434"/>
      <c r="X183" s="434">
        <f t="array" ref="X183">iferror(xlookup(B183,'Product List'!A:A,'Product List'!P:P),"")</f>
        <v>0</v>
      </c>
      <c r="Y183" s="434">
        <f t="shared" si="8"/>
        <v>0</v>
      </c>
      <c r="Z183" s="434"/>
    </row>
    <row r="184" ht="14.25" hidden="1" customHeight="1">
      <c r="A184" s="489" t="s">
        <v>74</v>
      </c>
      <c r="B184" s="447" t="s">
        <v>2071</v>
      </c>
      <c r="C184" s="454"/>
      <c r="D184" s="449">
        <v>0.35208333333333336</v>
      </c>
      <c r="E184" s="449">
        <v>0.003472222222222222</v>
      </c>
      <c r="F184" s="449">
        <v>0.39305555555555555</v>
      </c>
      <c r="G184" s="450">
        <f t="shared" si="1"/>
        <v>0.0375</v>
      </c>
      <c r="H184" s="451">
        <f t="shared" si="2"/>
        <v>0.9</v>
      </c>
      <c r="I184" s="452" t="str">
        <f t="shared" si="17"/>
        <v>WCS</v>
      </c>
      <c r="J184" s="453">
        <v>40.0</v>
      </c>
      <c r="K184" s="434"/>
      <c r="L184" s="454">
        <f t="shared" si="4"/>
        <v>3</v>
      </c>
      <c r="M184" s="455">
        <f t="array" ref="M184">IFERROR(IF(J184="","",XLOOKUP(L184,Personnel!$B$4:$G$4,Personnel!$B$5:$G$5)),"")</f>
        <v>15</v>
      </c>
      <c r="N184" s="455">
        <f t="shared" si="5"/>
        <v>13.5</v>
      </c>
      <c r="O184" s="434"/>
      <c r="P184" s="456">
        <f t="shared" si="6"/>
        <v>44</v>
      </c>
      <c r="Q184" s="457">
        <f t="shared" si="19"/>
        <v>2.06</v>
      </c>
      <c r="R184" s="458"/>
      <c r="S184" s="459">
        <f t="array" ref="S184">IF(B184="","",XLOOKUP($B184,Product,'Product List'!D:D))</f>
        <v>32</v>
      </c>
      <c r="T184" s="454">
        <f t="array" ref="T184">IF(B184="","",XLOOKUP($B184,Product,'Product List'!E:E))</f>
        <v>33</v>
      </c>
      <c r="U184" s="454">
        <f t="array" ref="U184">IF(B184="","",XLOOKUP($B184,Product,'Product List'!F:F))</f>
        <v>36</v>
      </c>
      <c r="V184" s="454">
        <f t="array" ref="V184">IF(B184="","",XLOOKUP($B184,Product,'Product List'!G:G))</f>
        <v>38</v>
      </c>
      <c r="W184" s="434"/>
      <c r="X184" s="434">
        <f t="array" ref="X184">iferror(xlookup(B184,'Product List'!A:A,'Product List'!P:P),"")</f>
        <v>0</v>
      </c>
      <c r="Y184" s="434">
        <f t="shared" si="8"/>
        <v>0</v>
      </c>
      <c r="Z184" s="434"/>
    </row>
    <row r="185" ht="14.25" hidden="1" customHeight="1">
      <c r="A185" s="489" t="s">
        <v>74</v>
      </c>
      <c r="B185" s="447" t="s">
        <v>2075</v>
      </c>
      <c r="C185" s="454"/>
      <c r="D185" s="449">
        <v>0.39305555555555555</v>
      </c>
      <c r="E185" s="461"/>
      <c r="F185" s="449">
        <v>0.44027777777777777</v>
      </c>
      <c r="G185" s="450">
        <f t="shared" si="1"/>
        <v>0.04722222222</v>
      </c>
      <c r="H185" s="451">
        <f t="shared" si="2"/>
        <v>1.133333</v>
      </c>
      <c r="I185" s="452" t="str">
        <f t="shared" si="17"/>
        <v>WCS</v>
      </c>
      <c r="J185" s="453">
        <v>50.0</v>
      </c>
      <c r="K185" s="434"/>
      <c r="L185" s="454">
        <f t="shared" si="4"/>
        <v>3</v>
      </c>
      <c r="M185" s="455">
        <f t="array" ref="M185">IFERROR(IF(J185="","",XLOOKUP(L185,Personnel!$B$4:$G$4,Personnel!$B$5:$G$5)),"")</f>
        <v>15</v>
      </c>
      <c r="N185" s="455">
        <f t="shared" si="5"/>
        <v>17</v>
      </c>
      <c r="O185" s="434"/>
      <c r="P185" s="456">
        <f t="shared" si="6"/>
        <v>44</v>
      </c>
      <c r="Q185" s="457">
        <f t="shared" si="19"/>
        <v>2.6</v>
      </c>
      <c r="R185" s="458"/>
      <c r="S185" s="459">
        <f t="array" ref="S185">IF(B185="","",XLOOKUP($B185,Product,'Product List'!D:D))</f>
        <v>32</v>
      </c>
      <c r="T185" s="454">
        <f t="array" ref="T185">IF(B185="","",XLOOKUP($B185,Product,'Product List'!E:E))</f>
        <v>33</v>
      </c>
      <c r="U185" s="454">
        <f t="array" ref="U185">IF(B185="","",XLOOKUP($B185,Product,'Product List'!F:F))</f>
        <v>36</v>
      </c>
      <c r="V185" s="454">
        <f t="array" ref="V185">IF(B185="","",XLOOKUP($B185,Product,'Product List'!G:G))</f>
        <v>38</v>
      </c>
      <c r="W185" s="434"/>
      <c r="X185" s="434">
        <f t="array" ref="X185">iferror(xlookup(B185,'Product List'!A:A,'Product List'!P:P),"")</f>
        <v>0</v>
      </c>
      <c r="Y185" s="434">
        <f t="shared" si="8"/>
        <v>0</v>
      </c>
      <c r="Z185" s="434"/>
    </row>
    <row r="186" ht="14.25" hidden="1" customHeight="1">
      <c r="A186" s="489" t="s">
        <v>74</v>
      </c>
      <c r="B186" s="447" t="s">
        <v>2075</v>
      </c>
      <c r="C186" s="454"/>
      <c r="D186" s="449">
        <v>0.44027777777777777</v>
      </c>
      <c r="E186" s="461"/>
      <c r="F186" s="449">
        <v>0.44930555555555557</v>
      </c>
      <c r="G186" s="450">
        <f t="shared" si="1"/>
        <v>0.009027777778</v>
      </c>
      <c r="H186" s="451">
        <f t="shared" si="2"/>
        <v>0.216667</v>
      </c>
      <c r="I186" s="452" t="str">
        <f t="shared" si="17"/>
        <v>WCS</v>
      </c>
      <c r="J186" s="453">
        <v>10.0</v>
      </c>
      <c r="K186" s="434"/>
      <c r="L186" s="454">
        <f t="shared" si="4"/>
        <v>3</v>
      </c>
      <c r="M186" s="455">
        <f t="array" ref="M186">IFERROR(IF(J186="","",XLOOKUP(L186,Personnel!$B$4:$G$4,Personnel!$B$5:$G$5)),"")</f>
        <v>15</v>
      </c>
      <c r="N186" s="455">
        <f t="shared" si="5"/>
        <v>3.25</v>
      </c>
      <c r="O186" s="434"/>
      <c r="P186" s="456">
        <f t="shared" si="6"/>
        <v>46</v>
      </c>
      <c r="Q186" s="457">
        <f t="shared" si="19"/>
        <v>0.5</v>
      </c>
      <c r="R186" s="458"/>
      <c r="S186" s="459">
        <f t="array" ref="S186">IF(B186="","",XLOOKUP($B186,Product,'Product List'!D:D))</f>
        <v>32</v>
      </c>
      <c r="T186" s="454">
        <f t="array" ref="T186">IF(B186="","",XLOOKUP($B186,Product,'Product List'!E:E))</f>
        <v>33</v>
      </c>
      <c r="U186" s="454">
        <f t="array" ref="U186">IF(B186="","",XLOOKUP($B186,Product,'Product List'!F:F))</f>
        <v>36</v>
      </c>
      <c r="V186" s="454">
        <f t="array" ref="V186">IF(B186="","",XLOOKUP($B186,Product,'Product List'!G:G))</f>
        <v>38</v>
      </c>
      <c r="W186" s="434"/>
      <c r="X186" s="434">
        <f t="array" ref="X186">iferror(xlookup(B186,'Product List'!A:A,'Product List'!P:P),"")</f>
        <v>0</v>
      </c>
      <c r="Y186" s="434">
        <f t="shared" si="8"/>
        <v>0</v>
      </c>
      <c r="Z186" s="434"/>
    </row>
    <row r="187" ht="14.25" hidden="1" customHeight="1">
      <c r="A187" s="489" t="s">
        <v>74</v>
      </c>
      <c r="B187" s="447" t="s">
        <v>1547</v>
      </c>
      <c r="C187" s="454"/>
      <c r="D187" s="449">
        <v>0.5326388888888889</v>
      </c>
      <c r="E187" s="461"/>
      <c r="F187" s="449">
        <v>0.5625</v>
      </c>
      <c r="G187" s="450">
        <f t="shared" si="1"/>
        <v>0.02986111111</v>
      </c>
      <c r="H187" s="451">
        <f t="shared" si="2"/>
        <v>0.716667</v>
      </c>
      <c r="I187" s="452" t="str">
        <f t="shared" si="17"/>
        <v>Non</v>
      </c>
      <c r="J187" s="453">
        <v>0.0</v>
      </c>
      <c r="K187" s="434"/>
      <c r="L187" s="454">
        <f t="shared" si="4"/>
        <v>0</v>
      </c>
      <c r="M187" s="455">
        <f t="array" ref="M187">IFERROR(IF(J187="","",XLOOKUP(L187,Personnel!$B$4:$G$4,Personnel!$B$5:$G$5)),"")</f>
        <v>12.71</v>
      </c>
      <c r="N187" s="455">
        <f t="shared" si="5"/>
        <v>9.11</v>
      </c>
      <c r="O187" s="434"/>
      <c r="P187" s="456">
        <f t="shared" si="6"/>
        <v>0</v>
      </c>
      <c r="Q187" s="457">
        <f t="shared" si="19"/>
        <v>0</v>
      </c>
      <c r="R187" s="458"/>
      <c r="S187" s="459" t="str">
        <f t="array" ref="S187">IF(B187="","",XLOOKUP($B187,Product,'Product List'!D:D))</f>
        <v/>
      </c>
      <c r="T187" s="454" t="str">
        <f t="array" ref="T187">IF(B187="","",XLOOKUP($B187,Product,'Product List'!E:E))</f>
        <v/>
      </c>
      <c r="U187" s="454" t="str">
        <f t="array" ref="U187">IF(B187="","",XLOOKUP($B187,Product,'Product List'!F:F))</f>
        <v/>
      </c>
      <c r="V187" s="454" t="str">
        <f t="array" ref="V187">IF(B187="","",XLOOKUP($B187,Product,'Product List'!G:G))</f>
        <v/>
      </c>
      <c r="W187" s="434"/>
      <c r="X187" s="434" t="str">
        <f t="array" ref="X187">iferror(xlookup(B187,'Product List'!A:A,'Product List'!P:P),"")</f>
        <v/>
      </c>
      <c r="Y187" s="434">
        <f t="shared" si="8"/>
        <v>0</v>
      </c>
      <c r="Z187" s="434"/>
    </row>
    <row r="188" ht="14.25" hidden="1" customHeight="1">
      <c r="A188" s="489" t="s">
        <v>74</v>
      </c>
      <c r="B188" s="447" t="s">
        <v>2083</v>
      </c>
      <c r="C188" s="454"/>
      <c r="D188" s="449">
        <v>0.5625</v>
      </c>
      <c r="E188" s="449">
        <v>0.003472222222222222</v>
      </c>
      <c r="F188" s="449">
        <v>0.6458333333333334</v>
      </c>
      <c r="G188" s="450">
        <f t="shared" si="1"/>
        <v>0.07986111111</v>
      </c>
      <c r="H188" s="451">
        <f t="shared" si="2"/>
        <v>1.916667</v>
      </c>
      <c r="I188" s="452" t="str">
        <f t="shared" si="17"/>
        <v>WCS</v>
      </c>
      <c r="J188" s="453">
        <f>44*4</f>
        <v>176</v>
      </c>
      <c r="K188" s="434"/>
      <c r="L188" s="454">
        <f t="shared" si="4"/>
        <v>3</v>
      </c>
      <c r="M188" s="455">
        <f t="array" ref="M188">IFERROR(IF(J188="","",XLOOKUP(L188,Personnel!$B$4:$G$4,Personnel!$B$5:$G$5)),"")</f>
        <v>15</v>
      </c>
      <c r="N188" s="455">
        <f t="shared" si="5"/>
        <v>28.75</v>
      </c>
      <c r="O188" s="434"/>
      <c r="P188" s="456">
        <f t="shared" si="6"/>
        <v>92</v>
      </c>
      <c r="Q188" s="457">
        <f t="shared" si="19"/>
        <v>4.39</v>
      </c>
      <c r="R188" s="458"/>
      <c r="S188" s="459">
        <f t="array" ref="S188">IF(B188="","",XLOOKUP($B188,Product,'Product List'!D:D))</f>
        <v>72</v>
      </c>
      <c r="T188" s="454">
        <f t="array" ref="T188">IF(B188="","",XLOOKUP($B188,Product,'Product List'!E:E))</f>
        <v>74</v>
      </c>
      <c r="U188" s="454">
        <f t="array" ref="U188">IF(B188="","",XLOOKUP($B188,Product,'Product List'!F:F))</f>
        <v>80</v>
      </c>
      <c r="V188" s="454">
        <f t="array" ref="V188">IF(B188="","",XLOOKUP($B188,Product,'Product List'!G:G))</f>
        <v>85</v>
      </c>
      <c r="W188" s="434"/>
      <c r="X188" s="434">
        <f t="array" ref="X188">iferror(xlookup(B188,'Product List'!A:A,'Product List'!P:P),"")</f>
        <v>0</v>
      </c>
      <c r="Y188" s="434">
        <f t="shared" si="8"/>
        <v>0</v>
      </c>
      <c r="Z188" s="434"/>
    </row>
    <row r="189" ht="14.25" hidden="1" customHeight="1">
      <c r="A189" s="489" t="s">
        <v>74</v>
      </c>
      <c r="B189" s="447" t="s">
        <v>1547</v>
      </c>
      <c r="C189" s="454"/>
      <c r="D189" s="449">
        <v>0.6458333333333334</v>
      </c>
      <c r="E189" s="461"/>
      <c r="F189" s="449">
        <v>0.6666666666666666</v>
      </c>
      <c r="G189" s="450">
        <f t="shared" si="1"/>
        <v>0.02083333333</v>
      </c>
      <c r="H189" s="451">
        <f t="shared" si="2"/>
        <v>0.5</v>
      </c>
      <c r="I189" s="452" t="str">
        <f t="shared" si="17"/>
        <v>Non</v>
      </c>
      <c r="J189" s="453">
        <v>0.0</v>
      </c>
      <c r="K189" s="434"/>
      <c r="L189" s="454">
        <f t="shared" si="4"/>
        <v>0</v>
      </c>
      <c r="M189" s="455">
        <f t="array" ref="M189">IFERROR(IF(J189="","",XLOOKUP(L189,Personnel!$B$4:$G$4,Personnel!$B$5:$G$5)),"")</f>
        <v>12.71</v>
      </c>
      <c r="N189" s="455">
        <f t="shared" si="5"/>
        <v>6.36</v>
      </c>
      <c r="O189" s="434"/>
      <c r="P189" s="456">
        <f t="shared" si="6"/>
        <v>0</v>
      </c>
      <c r="Q189" s="457">
        <f t="shared" si="19"/>
        <v>0</v>
      </c>
      <c r="R189" s="458"/>
      <c r="S189" s="459" t="str">
        <f t="array" ref="S189">IF(B189="","",XLOOKUP($B189,Product,'Product List'!D:D))</f>
        <v/>
      </c>
      <c r="T189" s="454" t="str">
        <f t="array" ref="T189">IF(B189="","",XLOOKUP($B189,Product,'Product List'!E:E))</f>
        <v/>
      </c>
      <c r="U189" s="454" t="str">
        <f t="array" ref="U189">IF(B189="","",XLOOKUP($B189,Product,'Product List'!F:F))</f>
        <v/>
      </c>
      <c r="V189" s="454" t="str">
        <f t="array" ref="V189">IF(B189="","",XLOOKUP($B189,Product,'Product List'!G:G))</f>
        <v/>
      </c>
      <c r="W189" s="434"/>
      <c r="X189" s="434" t="str">
        <f t="array" ref="X189">iferror(xlookup(B189,'Product List'!A:A,'Product List'!P:P),"")</f>
        <v/>
      </c>
      <c r="Y189" s="434">
        <f t="shared" si="8"/>
        <v>0</v>
      </c>
      <c r="Z189" s="434"/>
    </row>
    <row r="190" ht="14.25" hidden="1" customHeight="1">
      <c r="A190" s="489" t="s">
        <v>76</v>
      </c>
      <c r="B190" s="447" t="s">
        <v>2088</v>
      </c>
      <c r="C190" s="454"/>
      <c r="D190" s="449">
        <v>0.3333333333333333</v>
      </c>
      <c r="E190" s="461"/>
      <c r="F190" s="449">
        <v>0.3680555555555556</v>
      </c>
      <c r="G190" s="450">
        <f t="shared" si="1"/>
        <v>0.03472222222</v>
      </c>
      <c r="H190" s="451">
        <f t="shared" si="2"/>
        <v>0.833333</v>
      </c>
      <c r="I190" s="452" t="str">
        <f t="shared" si="17"/>
        <v>EBL</v>
      </c>
      <c r="J190" s="453">
        <v>20.0</v>
      </c>
      <c r="K190" s="434"/>
      <c r="L190" s="454">
        <f t="shared" si="4"/>
        <v>3</v>
      </c>
      <c r="M190" s="455">
        <f t="array" ref="M190">IFERROR(IF(J190="","",XLOOKUP(L190,Personnel!$B$4:$G$4,Personnel!$B$5:$G$5)),"")</f>
        <v>15</v>
      </c>
      <c r="N190" s="455">
        <f t="shared" si="5"/>
        <v>12.5</v>
      </c>
      <c r="O190" s="434"/>
      <c r="P190" s="456">
        <f t="shared" si="6"/>
        <v>24</v>
      </c>
      <c r="Q190" s="457">
        <f t="shared" si="19"/>
        <v>1.91</v>
      </c>
      <c r="R190" s="458"/>
      <c r="S190" s="459">
        <f t="array" ref="S190">IF(B190="","",XLOOKUP($B190,Product,'Product List'!D:D))</f>
        <v>20</v>
      </c>
      <c r="T190" s="454">
        <f t="array" ref="T190">IF(B190="","",XLOOKUP($B190,Product,'Product List'!E:E))</f>
        <v>21</v>
      </c>
      <c r="U190" s="454">
        <f t="array" ref="U190">IF(B190="","",XLOOKUP($B190,Product,'Product List'!F:F))</f>
        <v>23</v>
      </c>
      <c r="V190" s="454">
        <f t="array" ref="V190">IF(B190="","",XLOOKUP($B190,Product,'Product List'!G:G))</f>
        <v>24</v>
      </c>
      <c r="W190" s="434"/>
      <c r="X190" s="434">
        <f t="array" ref="X190">iferror(xlookup(B190,'Product List'!A:A,'Product List'!P:P),"")</f>
        <v>0</v>
      </c>
      <c r="Y190" s="434">
        <f t="shared" si="8"/>
        <v>0</v>
      </c>
      <c r="Z190" s="434"/>
    </row>
    <row r="191" ht="14.25" hidden="1" customHeight="1">
      <c r="A191" s="489" t="s">
        <v>76</v>
      </c>
      <c r="B191" s="447" t="s">
        <v>1670</v>
      </c>
      <c r="C191" s="454"/>
      <c r="D191" s="449">
        <v>0.3680555555555556</v>
      </c>
      <c r="E191" s="461"/>
      <c r="F191" s="449">
        <v>0.4027777777777778</v>
      </c>
      <c r="G191" s="450">
        <f t="shared" si="1"/>
        <v>0.03472222222</v>
      </c>
      <c r="H191" s="451">
        <f t="shared" si="2"/>
        <v>0.833333</v>
      </c>
      <c r="I191" s="452" t="str">
        <f t="shared" si="17"/>
        <v>EBL</v>
      </c>
      <c r="J191" s="453">
        <v>10.0</v>
      </c>
      <c r="K191" s="434"/>
      <c r="L191" s="454">
        <f t="shared" si="4"/>
        <v>0</v>
      </c>
      <c r="M191" s="455">
        <f t="array" ref="M191">IFERROR(IF(J191="","",XLOOKUP(L191,Personnel!$B$4:$G$4,Personnel!$B$5:$G$5)),"")</f>
        <v>12.71</v>
      </c>
      <c r="N191" s="455">
        <f t="shared" si="5"/>
        <v>10.59</v>
      </c>
      <c r="O191" s="434"/>
      <c r="P191" s="456">
        <f t="shared" si="6"/>
        <v>12</v>
      </c>
      <c r="Q191" s="457">
        <f t="shared" si="19"/>
        <v>0</v>
      </c>
      <c r="R191" s="458"/>
      <c r="S191" s="459">
        <f t="array" ref="S191">IF(B191="","",XLOOKUP($B191,Product,'Product List'!D:D))</f>
        <v>20</v>
      </c>
      <c r="T191" s="454">
        <f t="array" ref="T191">IF(B191="","",XLOOKUP($B191,Product,'Product List'!E:E))</f>
        <v>21</v>
      </c>
      <c r="U191" s="454">
        <f t="array" ref="U191">IF(B191="","",XLOOKUP($B191,Product,'Product List'!F:F))</f>
        <v>23</v>
      </c>
      <c r="V191" s="454">
        <f t="array" ref="V191">IF(B191="","",XLOOKUP($B191,Product,'Product List'!G:G))</f>
        <v>24</v>
      </c>
      <c r="W191" s="434"/>
      <c r="X191" s="434">
        <f t="array" ref="X191">iferror(xlookup(B191,'Product List'!A:A,'Product List'!P:P),"")</f>
        <v>0</v>
      </c>
      <c r="Y191" s="434">
        <f t="shared" si="8"/>
        <v>0</v>
      </c>
      <c r="Z191" s="434"/>
    </row>
    <row r="192" ht="14.25" hidden="1" customHeight="1">
      <c r="A192" s="489" t="s">
        <v>76</v>
      </c>
      <c r="B192" s="447" t="s">
        <v>2014</v>
      </c>
      <c r="C192" s="454"/>
      <c r="D192" s="449">
        <v>0.4027777777777778</v>
      </c>
      <c r="E192" s="449"/>
      <c r="F192" s="449">
        <v>0.5208333333333334</v>
      </c>
      <c r="G192" s="450">
        <f t="shared" si="1"/>
        <v>0.1180555556</v>
      </c>
      <c r="H192" s="451">
        <f t="shared" si="2"/>
        <v>2.833333</v>
      </c>
      <c r="I192" s="452" t="str">
        <f t="shared" si="17"/>
        <v>AWF</v>
      </c>
      <c r="J192" s="453">
        <v>40.0</v>
      </c>
      <c r="K192" s="434"/>
      <c r="L192" s="454">
        <f t="shared" si="4"/>
        <v>0</v>
      </c>
      <c r="M192" s="455">
        <f t="array" ref="M192">IFERROR(IF(J192="","",XLOOKUP(L192,Personnel!$B$4:$G$4,Personnel!$B$5:$G$5)),"")</f>
        <v>12.71</v>
      </c>
      <c r="N192" s="455">
        <f t="shared" si="5"/>
        <v>36.01</v>
      </c>
      <c r="O192" s="434"/>
      <c r="P192" s="456">
        <f t="shared" si="6"/>
        <v>14</v>
      </c>
      <c r="Q192" s="457">
        <f t="shared" si="19"/>
        <v>0</v>
      </c>
      <c r="R192" s="458"/>
      <c r="S192" s="459">
        <f t="array" ref="S192">IF(B192="","",XLOOKUP($B192,Product,'Product List'!D:D))</f>
        <v>14</v>
      </c>
      <c r="T192" s="454">
        <f t="array" ref="T192">IF(B192="","",XLOOKUP($B192,Product,'Product List'!E:E))</f>
        <v>15</v>
      </c>
      <c r="U192" s="454">
        <f t="array" ref="U192">IF(B192="","",XLOOKUP($B192,Product,'Product List'!F:F))</f>
        <v>16</v>
      </c>
      <c r="V192" s="454">
        <f t="array" ref="V192">IF(B192="","",XLOOKUP($B192,Product,'Product List'!G:G))</f>
        <v>17</v>
      </c>
      <c r="W192" s="434"/>
      <c r="X192" s="434">
        <f t="array" ref="X192">iferror(xlookup(B192,'Product List'!A:A,'Product List'!P:P),"")</f>
        <v>0</v>
      </c>
      <c r="Y192" s="434">
        <f t="shared" si="8"/>
        <v>0</v>
      </c>
      <c r="Z192" s="434"/>
    </row>
    <row r="193" ht="14.25" hidden="1" customHeight="1">
      <c r="A193" s="489" t="s">
        <v>76</v>
      </c>
      <c r="B193" s="447" t="s">
        <v>1994</v>
      </c>
      <c r="C193" s="454"/>
      <c r="D193" s="449">
        <v>0.5208333333333334</v>
      </c>
      <c r="E193" s="462">
        <v>0.020833333333333332</v>
      </c>
      <c r="F193" s="449">
        <v>0.6388888888888888</v>
      </c>
      <c r="G193" s="450">
        <f t="shared" si="1"/>
        <v>0.09722222222</v>
      </c>
      <c r="H193" s="451">
        <f t="shared" si="2"/>
        <v>2.333333</v>
      </c>
      <c r="I193" s="452" t="str">
        <f t="shared" si="17"/>
        <v>AWF</v>
      </c>
      <c r="J193" s="453">
        <v>40.0</v>
      </c>
      <c r="K193" s="434"/>
      <c r="L193" s="454">
        <f t="shared" si="4"/>
        <v>3</v>
      </c>
      <c r="M193" s="455">
        <f t="array" ref="M193">IFERROR(IF(J193="","",XLOOKUP(L193,Personnel!$B$4:$G$4,Personnel!$B$5:$G$5)),"")</f>
        <v>15</v>
      </c>
      <c r="N193" s="455">
        <f t="shared" si="5"/>
        <v>35</v>
      </c>
      <c r="O193" s="434"/>
      <c r="P193" s="456">
        <f t="shared" si="6"/>
        <v>17</v>
      </c>
      <c r="Q193" s="457">
        <f t="shared" si="19"/>
        <v>5.34</v>
      </c>
      <c r="R193" s="458"/>
      <c r="S193" s="459">
        <f t="array" ref="S193">IF(B193="","",XLOOKUP($B193,Product,'Product List'!D:D))</f>
        <v>14</v>
      </c>
      <c r="T193" s="454">
        <f t="array" ref="T193">IF(B193="","",XLOOKUP($B193,Product,'Product List'!E:E))</f>
        <v>15</v>
      </c>
      <c r="U193" s="454">
        <f t="array" ref="U193">IF(B193="","",XLOOKUP($B193,Product,'Product List'!F:F))</f>
        <v>16</v>
      </c>
      <c r="V193" s="454">
        <f t="array" ref="V193">IF(B193="","",XLOOKUP($B193,Product,'Product List'!G:G))</f>
        <v>17</v>
      </c>
      <c r="W193" s="434"/>
      <c r="X193" s="434">
        <f t="array" ref="X193">iferror(xlookup(B193,'Product List'!A:A,'Product List'!P:P),"")</f>
        <v>0</v>
      </c>
      <c r="Y193" s="434">
        <f t="shared" si="8"/>
        <v>0</v>
      </c>
      <c r="Z193" s="434"/>
    </row>
    <row r="194" ht="14.25" hidden="1" customHeight="1">
      <c r="A194" s="489" t="s">
        <v>76</v>
      </c>
      <c r="B194" s="447" t="s">
        <v>2031</v>
      </c>
      <c r="C194" s="454"/>
      <c r="D194" s="449">
        <v>0.6388888888888888</v>
      </c>
      <c r="E194" s="460"/>
      <c r="F194" s="449">
        <v>0.6666666666666666</v>
      </c>
      <c r="G194" s="450">
        <f t="shared" si="1"/>
        <v>0.02777777778</v>
      </c>
      <c r="H194" s="451">
        <f t="shared" si="2"/>
        <v>0.666667</v>
      </c>
      <c r="I194" s="452" t="str">
        <f t="shared" si="17"/>
        <v>AWF</v>
      </c>
      <c r="J194" s="453">
        <v>10.0</v>
      </c>
      <c r="K194" s="434"/>
      <c r="L194" s="454">
        <f t="shared" si="4"/>
        <v>1</v>
      </c>
      <c r="M194" s="455">
        <f t="array" ref="M194">IFERROR(IF(J194="","",XLOOKUP(L194,Personnel!$B$4:$G$4,Personnel!$B$5:$G$5)),"")</f>
        <v>13</v>
      </c>
      <c r="N194" s="455">
        <f t="shared" si="5"/>
        <v>8.67</v>
      </c>
      <c r="O194" s="434"/>
      <c r="P194" s="456">
        <f t="shared" si="6"/>
        <v>15</v>
      </c>
      <c r="Q194" s="457">
        <f t="shared" si="19"/>
        <v>0.2</v>
      </c>
      <c r="R194" s="458"/>
      <c r="S194" s="459">
        <f t="array" ref="S194">IF(B194="","",XLOOKUP($B194,Product,'Product List'!D:D))</f>
        <v>14</v>
      </c>
      <c r="T194" s="454">
        <f t="array" ref="T194">IF(B194="","",XLOOKUP($B194,Product,'Product List'!E:E))</f>
        <v>15</v>
      </c>
      <c r="U194" s="454">
        <f t="array" ref="U194">IF(B194="","",XLOOKUP($B194,Product,'Product List'!F:F))</f>
        <v>16</v>
      </c>
      <c r="V194" s="454">
        <f t="array" ref="V194">IF(B194="","",XLOOKUP($B194,Product,'Product List'!G:G))</f>
        <v>17</v>
      </c>
      <c r="W194" s="434"/>
      <c r="X194" s="434">
        <f t="array" ref="X194">iferror(xlookup(B194,'Product List'!A:A,'Product List'!P:P),"")</f>
        <v>0</v>
      </c>
      <c r="Y194" s="434">
        <f t="shared" si="8"/>
        <v>0</v>
      </c>
      <c r="Z194" s="434"/>
    </row>
    <row r="195" ht="14.25" hidden="1" customHeight="1">
      <c r="A195" s="491" t="s">
        <v>15</v>
      </c>
      <c r="B195" s="447" t="s">
        <v>1547</v>
      </c>
      <c r="C195" s="454"/>
      <c r="D195" s="449">
        <v>0.3333333333333333</v>
      </c>
      <c r="E195" s="460"/>
      <c r="F195" s="462">
        <v>0.3854166666666667</v>
      </c>
      <c r="G195" s="450">
        <f t="shared" si="1"/>
        <v>0.05208333333</v>
      </c>
      <c r="H195" s="451">
        <f t="shared" si="2"/>
        <v>1.25</v>
      </c>
      <c r="I195" s="452" t="str">
        <f t="shared" si="17"/>
        <v>Non</v>
      </c>
      <c r="J195" s="453">
        <v>0.0</v>
      </c>
      <c r="K195" s="434"/>
      <c r="L195" s="454">
        <f t="shared" si="4"/>
        <v>0</v>
      </c>
      <c r="M195" s="455">
        <f t="array" ref="M195">IFERROR(IF(J195="","",XLOOKUP(L195,Personnel!$B$4:$G$4,Personnel!$B$5:$G$5)),"")</f>
        <v>12.71</v>
      </c>
      <c r="N195" s="455">
        <f t="shared" si="5"/>
        <v>15.89</v>
      </c>
      <c r="O195" s="434"/>
      <c r="P195" s="456">
        <f t="shared" si="6"/>
        <v>0</v>
      </c>
      <c r="Q195" s="457">
        <f t="shared" si="19"/>
        <v>0</v>
      </c>
      <c r="R195" s="458"/>
      <c r="S195" s="459" t="str">
        <f t="array" ref="S195">IF(B195="","",XLOOKUP($B195,Product,'Product List'!D:D))</f>
        <v/>
      </c>
      <c r="T195" s="454" t="str">
        <f t="array" ref="T195">IF(B195="","",XLOOKUP($B195,Product,'Product List'!E:E))</f>
        <v/>
      </c>
      <c r="U195" s="454" t="str">
        <f t="array" ref="U195">IF(B195="","",XLOOKUP($B195,Product,'Product List'!F:F))</f>
        <v/>
      </c>
      <c r="V195" s="454" t="str">
        <f t="array" ref="V195">IF(B195="","",XLOOKUP($B195,Product,'Product List'!G:G))</f>
        <v/>
      </c>
      <c r="W195" s="434"/>
      <c r="X195" s="434" t="str">
        <f t="array" ref="X195">iferror(xlookup(B195,'Product List'!A:A,'Product List'!P:P),"")</f>
        <v/>
      </c>
      <c r="Y195" s="434">
        <f t="shared" si="8"/>
        <v>0</v>
      </c>
      <c r="Z195" s="434"/>
    </row>
    <row r="196" ht="14.25" hidden="1" customHeight="1">
      <c r="A196" s="491" t="s">
        <v>15</v>
      </c>
      <c r="B196" s="447" t="s">
        <v>1547</v>
      </c>
      <c r="C196" s="454"/>
      <c r="D196" s="449">
        <v>0.3854166666666667</v>
      </c>
      <c r="E196" s="449">
        <v>0.003472222222222222</v>
      </c>
      <c r="F196" s="462">
        <v>0.4423611111111111</v>
      </c>
      <c r="G196" s="450">
        <f t="shared" si="1"/>
        <v>0.05347222222</v>
      </c>
      <c r="H196" s="451">
        <f t="shared" si="2"/>
        <v>1.283333</v>
      </c>
      <c r="I196" s="452" t="str">
        <f t="shared" si="17"/>
        <v>Non</v>
      </c>
      <c r="J196" s="453">
        <v>0.0</v>
      </c>
      <c r="K196" s="434"/>
      <c r="L196" s="454">
        <f t="shared" si="4"/>
        <v>0</v>
      </c>
      <c r="M196" s="455">
        <f t="array" ref="M196">IFERROR(IF(J196="","",XLOOKUP(L196,Personnel!$B$4:$G$4,Personnel!$B$5:$G$5)),"")</f>
        <v>12.71</v>
      </c>
      <c r="N196" s="455">
        <f t="shared" si="5"/>
        <v>16.31</v>
      </c>
      <c r="O196" s="434"/>
      <c r="P196" s="456">
        <f t="shared" si="6"/>
        <v>0</v>
      </c>
      <c r="Q196" s="457">
        <f t="shared" si="19"/>
        <v>0</v>
      </c>
      <c r="R196" s="458"/>
      <c r="S196" s="459" t="str">
        <f t="array" ref="S196">IF(B196="","",XLOOKUP($B196,Product,'Product List'!D:D))</f>
        <v/>
      </c>
      <c r="T196" s="454" t="str">
        <f t="array" ref="T196">IF(B196="","",XLOOKUP($B196,Product,'Product List'!E:E))</f>
        <v/>
      </c>
      <c r="U196" s="454" t="str">
        <f t="array" ref="U196">IF(B196="","",XLOOKUP($B196,Product,'Product List'!F:F))</f>
        <v/>
      </c>
      <c r="V196" s="454" t="str">
        <f t="array" ref="V196">IF(B196="","",XLOOKUP($B196,Product,'Product List'!G:G))</f>
        <v/>
      </c>
      <c r="W196" s="434"/>
      <c r="X196" s="434" t="str">
        <f t="array" ref="X196">iferror(xlookup(B196,'Product List'!A:A,'Product List'!P:P),"")</f>
        <v/>
      </c>
      <c r="Y196" s="434">
        <f t="shared" si="8"/>
        <v>0</v>
      </c>
      <c r="Z196" s="434"/>
    </row>
    <row r="197" ht="14.25" hidden="1" customHeight="1">
      <c r="A197" s="491" t="s">
        <v>15</v>
      </c>
      <c r="B197" s="447" t="s">
        <v>1904</v>
      </c>
      <c r="C197" s="454"/>
      <c r="D197" s="449">
        <v>0.4423611111111111</v>
      </c>
      <c r="E197" s="461"/>
      <c r="F197" s="449">
        <v>0.5069444444444444</v>
      </c>
      <c r="G197" s="450">
        <f t="shared" si="1"/>
        <v>0.06458333333</v>
      </c>
      <c r="H197" s="451">
        <f t="shared" si="2"/>
        <v>1.55</v>
      </c>
      <c r="I197" s="452" t="str">
        <f t="shared" si="17"/>
        <v>KSo</v>
      </c>
      <c r="J197" s="453">
        <v>75.0</v>
      </c>
      <c r="K197" s="434"/>
      <c r="L197" s="454">
        <f t="shared" si="4"/>
        <v>3</v>
      </c>
      <c r="M197" s="455">
        <f t="array" ref="M197">IFERROR(IF(J197="","",XLOOKUP(L197,Personnel!$B$4:$G$4,Personnel!$B$5:$G$5)),"")</f>
        <v>15</v>
      </c>
      <c r="N197" s="455">
        <f t="shared" si="5"/>
        <v>23.25</v>
      </c>
      <c r="O197" s="434"/>
      <c r="P197" s="456">
        <f t="shared" si="6"/>
        <v>48</v>
      </c>
      <c r="Q197" s="457">
        <f t="shared" si="19"/>
        <v>3.55</v>
      </c>
      <c r="R197" s="458"/>
      <c r="S197" s="459">
        <f t="array" ref="S197">IF(B197="","",XLOOKUP($B197,Product,'Product List'!D:D))</f>
        <v>37</v>
      </c>
      <c r="T197" s="454">
        <f t="array" ref="T197">IF(B197="","",XLOOKUP($B197,Product,'Product List'!E:E))</f>
        <v>38</v>
      </c>
      <c r="U197" s="454">
        <f t="array" ref="U197">IF(B197="","",XLOOKUP($B197,Product,'Product List'!F:F))</f>
        <v>41</v>
      </c>
      <c r="V197" s="454">
        <f t="array" ref="V197">IF(B197="","",XLOOKUP($B197,Product,'Product List'!G:G))</f>
        <v>44</v>
      </c>
      <c r="W197" s="434"/>
      <c r="X197" s="434">
        <f t="array" ref="X197">iferror(xlookup(B197,'Product List'!A:A,'Product List'!P:P),"")</f>
        <v>0</v>
      </c>
      <c r="Y197" s="434">
        <f t="shared" si="8"/>
        <v>0</v>
      </c>
      <c r="Z197" s="434"/>
    </row>
    <row r="198" ht="14.25" hidden="1" customHeight="1">
      <c r="A198" s="491" t="s">
        <v>15</v>
      </c>
      <c r="B198" s="447" t="s">
        <v>1547</v>
      </c>
      <c r="C198" s="454"/>
      <c r="D198" s="449">
        <v>0.5069444444444444</v>
      </c>
      <c r="E198" s="461"/>
      <c r="F198" s="449">
        <v>0.5229166666666667</v>
      </c>
      <c r="G198" s="450">
        <f t="shared" si="1"/>
        <v>0.01597222222</v>
      </c>
      <c r="H198" s="451">
        <f t="shared" si="2"/>
        <v>0.383333</v>
      </c>
      <c r="I198" s="452" t="str">
        <f t="shared" si="17"/>
        <v>Non</v>
      </c>
      <c r="J198" s="453">
        <v>0.0</v>
      </c>
      <c r="K198" s="434"/>
      <c r="L198" s="454">
        <f t="shared" si="4"/>
        <v>0</v>
      </c>
      <c r="M198" s="455">
        <f t="array" ref="M198">IFERROR(IF(J198="","",XLOOKUP(L198,Personnel!$B$4:$G$4,Personnel!$B$5:$G$5)),"")</f>
        <v>12.71</v>
      </c>
      <c r="N198" s="455">
        <f t="shared" si="5"/>
        <v>4.87</v>
      </c>
      <c r="O198" s="434"/>
      <c r="P198" s="456">
        <f t="shared" si="6"/>
        <v>0</v>
      </c>
      <c r="Q198" s="457">
        <f t="shared" si="19"/>
        <v>0</v>
      </c>
      <c r="R198" s="458"/>
      <c r="S198" s="459" t="str">
        <f t="array" ref="S198">IF(B198="","",XLOOKUP($B198,Product,'Product List'!D:D))</f>
        <v/>
      </c>
      <c r="T198" s="454" t="str">
        <f t="array" ref="T198">IF(B198="","",XLOOKUP($B198,Product,'Product List'!E:E))</f>
        <v/>
      </c>
      <c r="U198" s="454" t="str">
        <f t="array" ref="U198">IF(B198="","",XLOOKUP($B198,Product,'Product List'!F:F))</f>
        <v/>
      </c>
      <c r="V198" s="454" t="str">
        <f t="array" ref="V198">IF(B198="","",XLOOKUP($B198,Product,'Product List'!G:G))</f>
        <v/>
      </c>
      <c r="W198" s="434"/>
      <c r="X198" s="434" t="str">
        <f t="array" ref="X198">iferror(xlookup(B198,'Product List'!A:A,'Product List'!P:P),"")</f>
        <v/>
      </c>
      <c r="Y198" s="434">
        <f t="shared" si="8"/>
        <v>0</v>
      </c>
      <c r="Z198" s="434"/>
    </row>
    <row r="199" ht="14.25" hidden="1" customHeight="1">
      <c r="A199" s="491" t="s">
        <v>15</v>
      </c>
      <c r="B199" s="447" t="s">
        <v>2113</v>
      </c>
      <c r="C199" s="454"/>
      <c r="D199" s="449">
        <v>0.5229166666666667</v>
      </c>
      <c r="E199" s="449">
        <v>0.013888888888888888</v>
      </c>
      <c r="F199" s="462">
        <v>0.5590277777777778</v>
      </c>
      <c r="G199" s="450">
        <f t="shared" si="1"/>
        <v>0.02222222222</v>
      </c>
      <c r="H199" s="451">
        <f t="shared" si="2"/>
        <v>0.533333</v>
      </c>
      <c r="I199" s="452" t="str">
        <f t="shared" si="17"/>
        <v>SLH</v>
      </c>
      <c r="J199" s="453">
        <v>15.0</v>
      </c>
      <c r="K199" s="434"/>
      <c r="L199" s="454">
        <f t="shared" si="4"/>
        <v>0</v>
      </c>
      <c r="M199" s="455">
        <f t="array" ref="M199">IFERROR(IF(J199="","",XLOOKUP(L199,Personnel!$B$4:$G$4,Personnel!$B$5:$G$5)),"")</f>
        <v>12.71</v>
      </c>
      <c r="N199" s="455">
        <f t="shared" si="5"/>
        <v>6.78</v>
      </c>
      <c r="O199" s="434"/>
      <c r="P199" s="456">
        <f t="shared" si="6"/>
        <v>28</v>
      </c>
      <c r="Q199" s="457">
        <f t="shared" si="19"/>
        <v>0</v>
      </c>
      <c r="R199" s="458"/>
      <c r="S199" s="459">
        <f t="array" ref="S199">IF(B199="","",XLOOKUP($B199,Product,'Product List'!D:D))</f>
        <v>185</v>
      </c>
      <c r="T199" s="454">
        <f t="array" ref="T199">IF(B199="","",XLOOKUP($B199,Product,'Product List'!E:E))</f>
        <v>190</v>
      </c>
      <c r="U199" s="454">
        <f t="array" ref="U199">IF(B199="","",XLOOKUP($B199,Product,'Product List'!F:F))</f>
        <v>204</v>
      </c>
      <c r="V199" s="454">
        <f t="array" ref="V199">IF(B199="","",XLOOKUP($B199,Product,'Product List'!G:G))</f>
        <v>219</v>
      </c>
      <c r="W199" s="434"/>
      <c r="X199" s="434">
        <f t="array" ref="X199">iferror(xlookup(B199,'Product List'!A:A,'Product List'!P:P),"")</f>
        <v>0</v>
      </c>
      <c r="Y199" s="434">
        <f t="shared" si="8"/>
        <v>0</v>
      </c>
      <c r="Z199" s="434"/>
    </row>
    <row r="200" ht="14.25" hidden="1" customHeight="1">
      <c r="A200" s="491" t="s">
        <v>15</v>
      </c>
      <c r="B200" s="447" t="s">
        <v>1663</v>
      </c>
      <c r="C200" s="454"/>
      <c r="D200" s="449">
        <v>0.5590277777777778</v>
      </c>
      <c r="E200" s="461"/>
      <c r="F200" s="462">
        <v>0.5729166666666666</v>
      </c>
      <c r="G200" s="450">
        <f t="shared" si="1"/>
        <v>0.01388888889</v>
      </c>
      <c r="H200" s="451">
        <f t="shared" si="2"/>
        <v>0.333333</v>
      </c>
      <c r="I200" s="452" t="str">
        <f t="shared" si="17"/>
        <v>HCS</v>
      </c>
      <c r="J200" s="453">
        <v>6.0</v>
      </c>
      <c r="K200" s="434"/>
      <c r="L200" s="454">
        <f t="shared" si="4"/>
        <v>0</v>
      </c>
      <c r="M200" s="455">
        <f t="array" ref="M200">IFERROR(IF(J200="","",XLOOKUP(L200,Personnel!$B$4:$G$4,Personnel!$B$5:$G$5)),"")</f>
        <v>12.71</v>
      </c>
      <c r="N200" s="455">
        <f t="shared" si="5"/>
        <v>4.24</v>
      </c>
      <c r="O200" s="434"/>
      <c r="P200" s="456">
        <f t="shared" si="6"/>
        <v>18</v>
      </c>
      <c r="Q200" s="457">
        <f t="shared" si="19"/>
        <v>0</v>
      </c>
      <c r="R200" s="458"/>
      <c r="S200" s="459">
        <f t="array" ref="S200">IF(B200="","",XLOOKUP($B200,Product,'Product List'!D:D))</f>
        <v>20</v>
      </c>
      <c r="T200" s="454">
        <f t="array" ref="T200">IF(B200="","",XLOOKUP($B200,Product,'Product List'!E:E))</f>
        <v>21</v>
      </c>
      <c r="U200" s="454">
        <f t="array" ref="U200">IF(B200="","",XLOOKUP($B200,Product,'Product List'!F:F))</f>
        <v>22</v>
      </c>
      <c r="V200" s="454">
        <f t="array" ref="V200">IF(B200="","",XLOOKUP($B200,Product,'Product List'!G:G))</f>
        <v>23</v>
      </c>
      <c r="W200" s="434"/>
      <c r="X200" s="434">
        <f t="array" ref="X200">iferror(xlookup(B200,'Product List'!A:A,'Product List'!P:P),"")</f>
        <v>0</v>
      </c>
      <c r="Y200" s="434">
        <f t="shared" si="8"/>
        <v>0</v>
      </c>
      <c r="Z200" s="434"/>
    </row>
    <row r="201" ht="14.25" hidden="1" customHeight="1">
      <c r="A201" s="491" t="s">
        <v>15</v>
      </c>
      <c r="B201" s="447" t="s">
        <v>1547</v>
      </c>
      <c r="C201" s="454"/>
      <c r="D201" s="449">
        <v>0.5729166666666666</v>
      </c>
      <c r="E201" s="461"/>
      <c r="F201" s="449">
        <v>0.5833333333333334</v>
      </c>
      <c r="G201" s="450">
        <f t="shared" si="1"/>
        <v>0.01041666667</v>
      </c>
      <c r="H201" s="451">
        <f t="shared" si="2"/>
        <v>0.25</v>
      </c>
      <c r="I201" s="452" t="str">
        <f t="shared" si="17"/>
        <v>Non</v>
      </c>
      <c r="J201" s="453">
        <v>0.0</v>
      </c>
      <c r="K201" s="434"/>
      <c r="L201" s="454">
        <f t="shared" si="4"/>
        <v>0</v>
      </c>
      <c r="M201" s="455">
        <f t="array" ref="M201">IFERROR(IF(J201="","",XLOOKUP(L201,Personnel!$B$4:$G$4,Personnel!$B$5:$G$5)),"")</f>
        <v>12.71</v>
      </c>
      <c r="N201" s="455">
        <f t="shared" si="5"/>
        <v>3.18</v>
      </c>
      <c r="O201" s="434"/>
      <c r="P201" s="456">
        <f t="shared" si="6"/>
        <v>0</v>
      </c>
      <c r="Q201" s="457">
        <f t="shared" si="19"/>
        <v>0</v>
      </c>
      <c r="R201" s="458"/>
      <c r="S201" s="459" t="str">
        <f t="array" ref="S201">IF(B201="","",XLOOKUP($B201,Product,'Product List'!D:D))</f>
        <v/>
      </c>
      <c r="T201" s="454" t="str">
        <f t="array" ref="T201">IF(B201="","",XLOOKUP($B201,Product,'Product List'!E:E))</f>
        <v/>
      </c>
      <c r="U201" s="454" t="str">
        <f t="array" ref="U201">IF(B201="","",XLOOKUP($B201,Product,'Product List'!F:F))</f>
        <v/>
      </c>
      <c r="V201" s="454" t="str">
        <f t="array" ref="V201">IF(B201="","",XLOOKUP($B201,Product,'Product List'!G:G))</f>
        <v/>
      </c>
      <c r="W201" s="434"/>
      <c r="X201" s="434" t="str">
        <f t="array" ref="X201">iferror(xlookup(B201,'Product List'!A:A,'Product List'!P:P),"")</f>
        <v/>
      </c>
      <c r="Y201" s="434">
        <f t="shared" si="8"/>
        <v>0</v>
      </c>
      <c r="Z201" s="434"/>
    </row>
    <row r="202" ht="14.25" hidden="1" customHeight="1">
      <c r="A202" s="491" t="s">
        <v>15</v>
      </c>
      <c r="B202" s="447" t="s">
        <v>2123</v>
      </c>
      <c r="C202" s="454"/>
      <c r="D202" s="449">
        <v>0.5833333333333334</v>
      </c>
      <c r="E202" s="461"/>
      <c r="F202" s="449">
        <v>0.6041666666666666</v>
      </c>
      <c r="G202" s="450">
        <f t="shared" si="1"/>
        <v>0.02083333333</v>
      </c>
      <c r="H202" s="451">
        <f t="shared" si="2"/>
        <v>0.5</v>
      </c>
      <c r="I202" s="452" t="str">
        <f t="shared" si="17"/>
        <v>HCS</v>
      </c>
      <c r="J202" s="453">
        <v>40.0</v>
      </c>
      <c r="K202" s="434"/>
      <c r="L202" s="454">
        <f t="shared" si="4"/>
        <v>3</v>
      </c>
      <c r="M202" s="455">
        <f t="array" ref="M202">IFERROR(IF(J202="","",XLOOKUP(L202,Personnel!$B$4:$G$4,Personnel!$B$5:$G$5)),"")</f>
        <v>15</v>
      </c>
      <c r="N202" s="455">
        <f t="shared" si="5"/>
        <v>7.5</v>
      </c>
      <c r="O202" s="434"/>
      <c r="P202" s="456">
        <f t="shared" si="6"/>
        <v>80</v>
      </c>
      <c r="Q202" s="457">
        <f t="shared" si="19"/>
        <v>1.15</v>
      </c>
      <c r="R202" s="458"/>
      <c r="S202" s="459">
        <f t="array" ref="S202">IF(B202="","",XLOOKUP($B202,Product,'Product List'!D:D))</f>
        <v>65</v>
      </c>
      <c r="T202" s="454">
        <f t="array" ref="T202">IF(B202="","",XLOOKUP($B202,Product,'Product List'!E:E))</f>
        <v>67</v>
      </c>
      <c r="U202" s="454">
        <f t="array" ref="U202">IF(B202="","",XLOOKUP($B202,Product,'Product List'!F:F))</f>
        <v>72</v>
      </c>
      <c r="V202" s="454">
        <f t="array" ref="V202">IF(B202="","",XLOOKUP($B202,Product,'Product List'!G:G))</f>
        <v>77</v>
      </c>
      <c r="W202" s="434"/>
      <c r="X202" s="434">
        <f t="array" ref="X202">iferror(xlookup(B202,'Product List'!A:A,'Product List'!P:P),"")</f>
        <v>0</v>
      </c>
      <c r="Y202" s="434">
        <f t="shared" si="8"/>
        <v>0</v>
      </c>
      <c r="Z202" s="434"/>
    </row>
    <row r="203" ht="14.25" hidden="1" customHeight="1">
      <c r="A203" s="491" t="s">
        <v>15</v>
      </c>
      <c r="B203" s="447" t="s">
        <v>1547</v>
      </c>
      <c r="C203" s="454"/>
      <c r="D203" s="449">
        <v>0.6041666666666666</v>
      </c>
      <c r="E203" s="449">
        <v>0.003472222222222222</v>
      </c>
      <c r="F203" s="449">
        <v>0.6666666666666666</v>
      </c>
      <c r="G203" s="450">
        <f t="shared" si="1"/>
        <v>0.05902777778</v>
      </c>
      <c r="H203" s="451">
        <f t="shared" si="2"/>
        <v>1.416667</v>
      </c>
      <c r="I203" s="452" t="str">
        <f t="shared" si="17"/>
        <v>Non</v>
      </c>
      <c r="J203" s="453">
        <v>0.0</v>
      </c>
      <c r="K203" s="434"/>
      <c r="L203" s="454">
        <f t="shared" si="4"/>
        <v>0</v>
      </c>
      <c r="M203" s="455">
        <f t="array" ref="M203">IFERROR(IF(J203="","",XLOOKUP(L203,Personnel!$B$4:$G$4,Personnel!$B$5:$G$5)),"")</f>
        <v>12.71</v>
      </c>
      <c r="N203" s="455">
        <f t="shared" si="5"/>
        <v>18.01</v>
      </c>
      <c r="O203" s="434"/>
      <c r="P203" s="456">
        <f t="shared" si="6"/>
        <v>0</v>
      </c>
      <c r="Q203" s="457">
        <f t="shared" si="19"/>
        <v>0</v>
      </c>
      <c r="R203" s="458"/>
      <c r="S203" s="459" t="str">
        <f t="array" ref="S203">IF(B203="","",XLOOKUP($B203,Product,'Product List'!D:D))</f>
        <v/>
      </c>
      <c r="T203" s="454" t="str">
        <f t="array" ref="T203">IF(B203="","",XLOOKUP($B203,Product,'Product List'!E:E))</f>
        <v/>
      </c>
      <c r="U203" s="454" t="str">
        <f t="array" ref="U203">IF(B203="","",XLOOKUP($B203,Product,'Product List'!F:F))</f>
        <v/>
      </c>
      <c r="V203" s="454" t="str">
        <f t="array" ref="V203">IF(B203="","",XLOOKUP($B203,Product,'Product List'!G:G))</f>
        <v/>
      </c>
      <c r="W203" s="434"/>
      <c r="X203" s="434" t="str">
        <f t="array" ref="X203">iferror(xlookup(B203,'Product List'!A:A,'Product List'!P:P),"")</f>
        <v/>
      </c>
      <c r="Y203" s="434">
        <f t="shared" si="8"/>
        <v>0</v>
      </c>
      <c r="Z203" s="434"/>
    </row>
    <row r="204" ht="14.25" hidden="1" customHeight="1">
      <c r="A204" s="491" t="s">
        <v>1368</v>
      </c>
      <c r="B204" s="447" t="s">
        <v>2006</v>
      </c>
      <c r="C204" s="454"/>
      <c r="D204" s="449">
        <v>0.3333333333333333</v>
      </c>
      <c r="E204" s="461"/>
      <c r="F204" s="449">
        <v>0.3402777777777778</v>
      </c>
      <c r="G204" s="450">
        <f t="shared" si="1"/>
        <v>0.006944444444</v>
      </c>
      <c r="H204" s="451">
        <f t="shared" si="2"/>
        <v>0.166667</v>
      </c>
      <c r="I204" s="452" t="str">
        <f t="shared" si="17"/>
        <v>Ser</v>
      </c>
      <c r="J204" s="453">
        <v>20.0</v>
      </c>
      <c r="K204" s="434"/>
      <c r="L204" s="454">
        <f t="shared" si="4"/>
        <v>3</v>
      </c>
      <c r="M204" s="455">
        <f t="array" ref="M204">IFERROR(IF(J204="","",XLOOKUP(L204,Personnel!$B$4:$G$4,Personnel!$B$5:$G$5)),"")</f>
        <v>15</v>
      </c>
      <c r="N204" s="455">
        <f t="shared" si="5"/>
        <v>2.5</v>
      </c>
      <c r="O204" s="434"/>
      <c r="P204" s="456">
        <f t="shared" si="6"/>
        <v>120</v>
      </c>
      <c r="Q204" s="457">
        <f t="shared" si="19"/>
        <v>0.38</v>
      </c>
      <c r="R204" s="458"/>
      <c r="S204" s="459">
        <f t="array" ref="S204">IF(B204="","",XLOOKUP($B204,Product,'Product List'!D:D))</f>
        <v>86</v>
      </c>
      <c r="T204" s="454">
        <f t="array" ref="T204">IF(B204="","",XLOOKUP($B204,Product,'Product List'!E:E))</f>
        <v>88</v>
      </c>
      <c r="U204" s="454">
        <f t="array" ref="U204">IF(B204="","",XLOOKUP($B204,Product,'Product List'!F:F))</f>
        <v>95</v>
      </c>
      <c r="V204" s="454">
        <f t="array" ref="V204">IF(B204="","",XLOOKUP($B204,Product,'Product List'!G:G))</f>
        <v>102</v>
      </c>
      <c r="W204" s="434"/>
      <c r="X204" s="434">
        <f t="array" ref="X204">iferror(xlookup(B204,'Product List'!A:A,'Product List'!P:P),"")</f>
        <v>0</v>
      </c>
      <c r="Y204" s="434">
        <f t="shared" si="8"/>
        <v>0</v>
      </c>
      <c r="Z204" s="434"/>
    </row>
    <row r="205" ht="14.25" hidden="1" customHeight="1">
      <c r="A205" s="491" t="s">
        <v>1368</v>
      </c>
      <c r="B205" s="447" t="s">
        <v>2133</v>
      </c>
      <c r="C205" s="454"/>
      <c r="D205" s="449">
        <v>0.3402777777777778</v>
      </c>
      <c r="E205" s="461"/>
      <c r="F205" s="462">
        <v>0.38055555555555554</v>
      </c>
      <c r="G205" s="450">
        <f t="shared" si="1"/>
        <v>0.04027777778</v>
      </c>
      <c r="H205" s="451">
        <f t="shared" si="2"/>
        <v>0.966667</v>
      </c>
      <c r="I205" s="452" t="str">
        <f t="shared" si="17"/>
        <v>Ser</v>
      </c>
      <c r="J205" s="453">
        <v>100.0</v>
      </c>
      <c r="K205" s="434"/>
      <c r="L205" s="454">
        <f t="shared" si="4"/>
        <v>3</v>
      </c>
      <c r="M205" s="455">
        <f t="array" ref="M205">IFERROR(IF(J205="","",XLOOKUP(L205,Personnel!$B$4:$G$4,Personnel!$B$5:$G$5)),"")</f>
        <v>15</v>
      </c>
      <c r="N205" s="455">
        <f t="shared" si="5"/>
        <v>14.5</v>
      </c>
      <c r="O205" s="434"/>
      <c r="P205" s="456">
        <f t="shared" si="6"/>
        <v>103</v>
      </c>
      <c r="Q205" s="457">
        <f t="shared" si="19"/>
        <v>2.21</v>
      </c>
      <c r="R205" s="458"/>
      <c r="S205" s="459">
        <f t="array" ref="S205">IF(B205="","",XLOOKUP($B205,Product,'Product List'!D:D))</f>
        <v>86</v>
      </c>
      <c r="T205" s="454">
        <f t="array" ref="T205">IF(B205="","",XLOOKUP($B205,Product,'Product List'!E:E))</f>
        <v>88</v>
      </c>
      <c r="U205" s="454">
        <f t="array" ref="U205">IF(B205="","",XLOOKUP($B205,Product,'Product List'!F:F))</f>
        <v>95</v>
      </c>
      <c r="V205" s="454">
        <f t="array" ref="V205">IF(B205="","",XLOOKUP($B205,Product,'Product List'!G:G))</f>
        <v>102</v>
      </c>
      <c r="W205" s="434"/>
      <c r="X205" s="434">
        <f t="array" ref="X205">iferror(xlookup(B205,'Product List'!A:A,'Product List'!P:P),"")</f>
        <v>0</v>
      </c>
      <c r="Y205" s="434">
        <f t="shared" si="8"/>
        <v>0</v>
      </c>
      <c r="Z205" s="434"/>
    </row>
    <row r="206" ht="14.25" hidden="1" customHeight="1">
      <c r="A206" s="491" t="s">
        <v>1368</v>
      </c>
      <c r="B206" s="447" t="s">
        <v>1547</v>
      </c>
      <c r="C206" s="454"/>
      <c r="D206" s="449">
        <v>0.38055555555555554</v>
      </c>
      <c r="E206" s="461"/>
      <c r="F206" s="449">
        <v>0.3888888888888889</v>
      </c>
      <c r="G206" s="450">
        <f t="shared" si="1"/>
        <v>0.008333333333</v>
      </c>
      <c r="H206" s="451">
        <f t="shared" si="2"/>
        <v>0.2</v>
      </c>
      <c r="I206" s="452" t="str">
        <f t="shared" si="17"/>
        <v>Non</v>
      </c>
      <c r="J206" s="463">
        <v>0.0</v>
      </c>
      <c r="K206" s="434"/>
      <c r="L206" s="454">
        <f t="shared" si="4"/>
        <v>0</v>
      </c>
      <c r="M206" s="455">
        <f t="array" ref="M206">IFERROR(IF(J206="","",XLOOKUP(L206,Personnel!$B$4:$G$4,Personnel!$B$5:$G$5)),"")</f>
        <v>12.71</v>
      </c>
      <c r="N206" s="455">
        <f t="shared" si="5"/>
        <v>2.54</v>
      </c>
      <c r="O206" s="434"/>
      <c r="P206" s="456">
        <f t="shared" si="6"/>
        <v>0</v>
      </c>
      <c r="Q206" s="457">
        <f t="shared" si="19"/>
        <v>0</v>
      </c>
      <c r="R206" s="458"/>
      <c r="S206" s="459" t="str">
        <f t="array" ref="S206">IF(B206="","",XLOOKUP($B206,Product,'Product List'!D:D))</f>
        <v/>
      </c>
      <c r="T206" s="454" t="str">
        <f t="array" ref="T206">IF(B206="","",XLOOKUP($B206,Product,'Product List'!E:E))</f>
        <v/>
      </c>
      <c r="U206" s="454" t="str">
        <f t="array" ref="U206">IF(B206="","",XLOOKUP($B206,Product,'Product List'!F:F))</f>
        <v/>
      </c>
      <c r="V206" s="454" t="str">
        <f t="array" ref="V206">IF(B206="","",XLOOKUP($B206,Product,'Product List'!G:G))</f>
        <v/>
      </c>
      <c r="W206" s="434"/>
      <c r="X206" s="434" t="str">
        <f t="array" ref="X206">iferror(xlookup(B206,'Product List'!A:A,'Product List'!P:P),"")</f>
        <v/>
      </c>
      <c r="Y206" s="434">
        <f t="shared" si="8"/>
        <v>0</v>
      </c>
      <c r="Z206" s="434"/>
    </row>
    <row r="207" ht="14.25" hidden="1" customHeight="1">
      <c r="A207" s="491" t="s">
        <v>1368</v>
      </c>
      <c r="B207" s="447" t="s">
        <v>2138</v>
      </c>
      <c r="C207" s="454"/>
      <c r="D207" s="449">
        <v>0.3888888888888889</v>
      </c>
      <c r="E207" s="449">
        <v>0.020833333333333332</v>
      </c>
      <c r="F207" s="449">
        <v>0.6180555555555556</v>
      </c>
      <c r="G207" s="450">
        <f t="shared" si="1"/>
        <v>0.2083333333</v>
      </c>
      <c r="H207" s="451">
        <f t="shared" si="2"/>
        <v>5</v>
      </c>
      <c r="I207" s="452"/>
      <c r="J207" s="453">
        <v>30.0</v>
      </c>
      <c r="K207" s="434"/>
      <c r="L207" s="454">
        <f t="shared" si="4"/>
        <v>3</v>
      </c>
      <c r="M207" s="455">
        <f t="array" ref="M207">IFERROR(IF(J207="","",XLOOKUP(L207,Personnel!$B$4:$G$4,Personnel!$B$5:$G$5)),"")</f>
        <v>15</v>
      </c>
      <c r="N207" s="455">
        <f t="shared" si="5"/>
        <v>75</v>
      </c>
      <c r="O207" s="434"/>
      <c r="P207" s="456">
        <f t="shared" si="6"/>
        <v>6</v>
      </c>
      <c r="Q207" s="457">
        <f t="shared" si="19"/>
        <v>11.45</v>
      </c>
      <c r="R207" s="458"/>
      <c r="S207" s="459">
        <f t="array" ref="S207">IF(B207="","",XLOOKUP($B207,Product,'Product List'!D:D))</f>
        <v>3</v>
      </c>
      <c r="T207" s="454">
        <f t="array" ref="T207">IF(B207="","",XLOOKUP($B207,Product,'Product List'!E:E))</f>
        <v>4</v>
      </c>
      <c r="U207" s="454">
        <f t="array" ref="U207">IF(B207="","",XLOOKUP($B207,Product,'Product List'!F:F))</f>
        <v>5</v>
      </c>
      <c r="V207" s="454">
        <f t="array" ref="V207">IF(B207="","",XLOOKUP($B207,Product,'Product List'!G:G))</f>
        <v>6</v>
      </c>
      <c r="W207" s="434"/>
      <c r="X207" s="434">
        <f t="array" ref="X207">iferror(xlookup(B207,'Product List'!A:A,'Product List'!P:P),"")</f>
        <v>0</v>
      </c>
      <c r="Y207" s="434">
        <f t="shared" si="8"/>
        <v>0</v>
      </c>
      <c r="Z207" s="434"/>
    </row>
    <row r="208" ht="14.25" hidden="1" customHeight="1">
      <c r="A208" s="491" t="s">
        <v>1368</v>
      </c>
      <c r="B208" s="447" t="s">
        <v>1668</v>
      </c>
      <c r="C208" s="454"/>
      <c r="D208" s="449">
        <v>0.6180555555555556</v>
      </c>
      <c r="E208" s="461"/>
      <c r="F208" s="449">
        <v>0.6666666666666666</v>
      </c>
      <c r="G208" s="450">
        <f t="shared" si="1"/>
        <v>0.04861111111</v>
      </c>
      <c r="H208" s="451">
        <f t="shared" si="2"/>
        <v>1.166667</v>
      </c>
      <c r="I208" s="452" t="str">
        <f t="shared" ref="I208:I232" si="20">left(B208,3)</f>
        <v>Ser</v>
      </c>
      <c r="J208" s="453">
        <v>7.0</v>
      </c>
      <c r="K208" s="434"/>
      <c r="L208" s="454">
        <f t="shared" si="4"/>
        <v>3</v>
      </c>
      <c r="M208" s="455">
        <f t="array" ref="M208">IFERROR(IF(J208="","",XLOOKUP(L208,Personnel!$B$4:$G$4,Personnel!$B$5:$G$5)),"")</f>
        <v>15</v>
      </c>
      <c r="N208" s="455">
        <f t="shared" si="5"/>
        <v>17.5</v>
      </c>
      <c r="O208" s="434"/>
      <c r="P208" s="456">
        <f t="shared" si="6"/>
        <v>6</v>
      </c>
      <c r="Q208" s="457">
        <f t="shared" si="19"/>
        <v>2.67</v>
      </c>
      <c r="R208" s="458"/>
      <c r="S208" s="459">
        <f t="array" ref="S208">IF(B208="","",XLOOKUP($B208,Product,'Product List'!D:D))</f>
        <v>3</v>
      </c>
      <c r="T208" s="454">
        <f t="array" ref="T208">IF(B208="","",XLOOKUP($B208,Product,'Product List'!E:E))</f>
        <v>4</v>
      </c>
      <c r="U208" s="454">
        <f t="array" ref="U208">IF(B208="","",XLOOKUP($B208,Product,'Product List'!F:F))</f>
        <v>5</v>
      </c>
      <c r="V208" s="454">
        <f t="array" ref="V208">IF(B208="","",XLOOKUP($B208,Product,'Product List'!G:G))</f>
        <v>6</v>
      </c>
      <c r="W208" s="434"/>
      <c r="X208" s="434">
        <f t="array" ref="X208">iferror(xlookup(B208,'Product List'!A:A,'Product List'!P:P),"")</f>
        <v>0</v>
      </c>
      <c r="Y208" s="434">
        <f t="shared" si="8"/>
        <v>0</v>
      </c>
      <c r="Z208" s="434"/>
    </row>
    <row r="209" ht="14.25" hidden="1" customHeight="1">
      <c r="A209" s="491" t="s">
        <v>35</v>
      </c>
      <c r="B209" s="447" t="s">
        <v>1678</v>
      </c>
      <c r="C209" s="454"/>
      <c r="D209" s="449">
        <v>0.3333333333333333</v>
      </c>
      <c r="E209" s="449">
        <v>0.020833333333333332</v>
      </c>
      <c r="F209" s="449">
        <v>0.6666666666666666</v>
      </c>
      <c r="G209" s="450">
        <f t="shared" si="1"/>
        <v>0.3125</v>
      </c>
      <c r="H209" s="451">
        <f t="shared" si="2"/>
        <v>7.5</v>
      </c>
      <c r="I209" s="452" t="str">
        <f t="shared" si="20"/>
        <v>MMS</v>
      </c>
      <c r="J209" s="453">
        <v>1290.0</v>
      </c>
      <c r="K209" s="434"/>
      <c r="L209" s="454">
        <f t="shared" si="4"/>
        <v>3</v>
      </c>
      <c r="M209" s="455">
        <f t="array" ref="M209">IFERROR(IF(J209="","",XLOOKUP(L209,Personnel!$B$4:$G$4,Personnel!$B$5:$G$5)),"")</f>
        <v>15</v>
      </c>
      <c r="N209" s="455">
        <f t="shared" si="5"/>
        <v>112.5</v>
      </c>
      <c r="O209" s="434"/>
      <c r="P209" s="456">
        <f t="shared" si="6"/>
        <v>172</v>
      </c>
      <c r="Q209" s="457">
        <f t="shared" si="19"/>
        <v>17.18</v>
      </c>
      <c r="R209" s="458"/>
      <c r="S209" s="459">
        <f t="array" ref="S209">IF(B209="","",XLOOKUP($B209,Product,'Product List'!D:D))</f>
        <v>145</v>
      </c>
      <c r="T209" s="454">
        <f t="array" ref="T209">IF(B209="","",XLOOKUP($B209,Product,'Product List'!E:E))</f>
        <v>149</v>
      </c>
      <c r="U209" s="454">
        <f t="array" ref="U209">IF(B209="","",XLOOKUP($B209,Product,'Product List'!F:F))</f>
        <v>160</v>
      </c>
      <c r="V209" s="454">
        <f t="array" ref="V209">IF(B209="","",XLOOKUP($B209,Product,'Product List'!G:G))</f>
        <v>172</v>
      </c>
      <c r="W209" s="434"/>
      <c r="X209" s="434">
        <f t="array" ref="X209">iferror(xlookup(B209,'Product List'!A:A,'Product List'!P:P),"")</f>
        <v>0</v>
      </c>
      <c r="Y209" s="434">
        <f t="shared" si="8"/>
        <v>0</v>
      </c>
      <c r="Z209" s="434"/>
    </row>
    <row r="210" ht="14.25" hidden="1" customHeight="1">
      <c r="A210" s="491" t="s">
        <v>32</v>
      </c>
      <c r="B210" s="447" t="s">
        <v>2149</v>
      </c>
      <c r="C210" s="454"/>
      <c r="D210" s="449">
        <v>0.3333333333333333</v>
      </c>
      <c r="E210" s="461"/>
      <c r="F210" s="462">
        <v>0.3541666666666667</v>
      </c>
      <c r="G210" s="450">
        <f t="shared" si="1"/>
        <v>0.02083333333</v>
      </c>
      <c r="H210" s="451">
        <f t="shared" si="2"/>
        <v>0.5</v>
      </c>
      <c r="I210" s="452" t="str">
        <f t="shared" si="20"/>
        <v>UBB</v>
      </c>
      <c r="J210" s="453">
        <v>50.0</v>
      </c>
      <c r="K210" s="434"/>
      <c r="L210" s="454">
        <f t="shared" si="4"/>
        <v>3</v>
      </c>
      <c r="M210" s="455">
        <f t="array" ref="M210">IFERROR(IF(J210="","",XLOOKUP(L210,Personnel!$B$4:$G$4,Personnel!$B$5:$G$5)),"")</f>
        <v>15</v>
      </c>
      <c r="N210" s="455">
        <f t="shared" si="5"/>
        <v>7.5</v>
      </c>
      <c r="O210" s="434"/>
      <c r="P210" s="456">
        <f t="shared" si="6"/>
        <v>100</v>
      </c>
      <c r="Q210" s="457">
        <f t="shared" si="19"/>
        <v>1.15</v>
      </c>
      <c r="R210" s="458"/>
      <c r="S210" s="459">
        <f t="array" ref="S210">IF(B210="","",XLOOKUP($B210,Product,'Product List'!D:D))</f>
        <v>4</v>
      </c>
      <c r="T210" s="454">
        <f t="array" ref="T210">IF(B210="","",XLOOKUP($B210,Product,'Product List'!E:E))</f>
        <v>5</v>
      </c>
      <c r="U210" s="454">
        <f t="array" ref="U210">IF(B210="","",XLOOKUP($B210,Product,'Product List'!F:F))</f>
        <v>6</v>
      </c>
      <c r="V210" s="454">
        <f t="array" ref="V210">IF(B210="","",XLOOKUP($B210,Product,'Product List'!G:G))</f>
        <v>7</v>
      </c>
      <c r="W210" s="434"/>
      <c r="X210" s="434">
        <f t="array" ref="X210">iferror(xlookup(B210,'Product List'!A:A,'Product List'!P:P),"")</f>
        <v>0</v>
      </c>
      <c r="Y210" s="434">
        <f t="shared" si="8"/>
        <v>0</v>
      </c>
      <c r="Z210" s="434"/>
    </row>
    <row r="211" ht="14.25" hidden="1" customHeight="1">
      <c r="A211" s="491" t="s">
        <v>32</v>
      </c>
      <c r="B211" s="447" t="s">
        <v>2022</v>
      </c>
      <c r="C211" s="454"/>
      <c r="D211" s="449">
        <v>0.3541666666666667</v>
      </c>
      <c r="E211" s="461"/>
      <c r="F211" s="449">
        <v>0.3958333333333333</v>
      </c>
      <c r="G211" s="450">
        <f t="shared" si="1"/>
        <v>0.04166666667</v>
      </c>
      <c r="H211" s="451">
        <f t="shared" si="2"/>
        <v>1</v>
      </c>
      <c r="I211" s="452" t="str">
        <f t="shared" si="20"/>
        <v>WSP</v>
      </c>
      <c r="J211" s="453">
        <v>5.0</v>
      </c>
      <c r="K211" s="434"/>
      <c r="L211" s="454">
        <f t="shared" si="4"/>
        <v>0</v>
      </c>
      <c r="M211" s="455">
        <f t="array" ref="M211">IFERROR(IF(J211="","",XLOOKUP(L211,Personnel!$B$4:$G$4,Personnel!$B$5:$G$5)),"")</f>
        <v>12.71</v>
      </c>
      <c r="N211" s="455">
        <f t="shared" si="5"/>
        <v>12.71</v>
      </c>
      <c r="O211" s="434"/>
      <c r="P211" s="456">
        <f t="shared" si="6"/>
        <v>5</v>
      </c>
      <c r="Q211" s="457">
        <f t="shared" si="19"/>
        <v>0</v>
      </c>
      <c r="R211" s="458"/>
      <c r="S211" s="459">
        <f t="array" ref="S211">IF(B211="","",XLOOKUP($B211,Product,'Product List'!D:D))</f>
        <v>6</v>
      </c>
      <c r="T211" s="454">
        <f t="array" ref="T211">IF(B211="","",XLOOKUP($B211,Product,'Product List'!E:E))</f>
        <v>7</v>
      </c>
      <c r="U211" s="454">
        <f t="array" ref="U211">IF(B211="","",XLOOKUP($B211,Product,'Product List'!F:F))</f>
        <v>8</v>
      </c>
      <c r="V211" s="454">
        <f t="array" ref="V211">IF(B211="","",XLOOKUP($B211,Product,'Product List'!G:G))</f>
        <v>9</v>
      </c>
      <c r="W211" s="434"/>
      <c r="X211" s="434">
        <f t="array" ref="X211">iferror(xlookup(B211,'Product List'!A:A,'Product List'!P:P),"")</f>
        <v>0</v>
      </c>
      <c r="Y211" s="434">
        <f t="shared" si="8"/>
        <v>0</v>
      </c>
      <c r="Z211" s="434"/>
    </row>
    <row r="212" ht="14.25" hidden="1" customHeight="1">
      <c r="A212" s="491" t="s">
        <v>32</v>
      </c>
      <c r="B212" s="447" t="s">
        <v>2154</v>
      </c>
      <c r="C212" s="454"/>
      <c r="D212" s="449">
        <v>0.3958333333333333</v>
      </c>
      <c r="E212" s="461"/>
      <c r="F212" s="449">
        <v>0.4791666666666667</v>
      </c>
      <c r="G212" s="450">
        <f t="shared" si="1"/>
        <v>0.08333333333</v>
      </c>
      <c r="H212" s="451">
        <f t="shared" si="2"/>
        <v>2</v>
      </c>
      <c r="I212" s="452" t="str">
        <f t="shared" si="20"/>
        <v>WSP</v>
      </c>
      <c r="J212" s="453">
        <v>10.0</v>
      </c>
      <c r="K212" s="434"/>
      <c r="L212" s="454">
        <f t="shared" si="4"/>
        <v>0</v>
      </c>
      <c r="M212" s="455">
        <f t="array" ref="M212">IFERROR(IF(J212="","",XLOOKUP(L212,Personnel!$B$4:$G$4,Personnel!$B$5:$G$5)),"")</f>
        <v>12.71</v>
      </c>
      <c r="N212" s="455">
        <f t="shared" si="5"/>
        <v>25.42</v>
      </c>
      <c r="O212" s="434"/>
      <c r="P212" s="456">
        <f t="shared" si="6"/>
        <v>5</v>
      </c>
      <c r="Q212" s="457">
        <f t="shared" si="19"/>
        <v>0</v>
      </c>
      <c r="R212" s="458"/>
      <c r="S212" s="459">
        <f t="array" ref="S212">IF(B212="","",XLOOKUP($B212,Product,'Product List'!D:D))</f>
        <v>6</v>
      </c>
      <c r="T212" s="454">
        <f t="array" ref="T212">IF(B212="","",XLOOKUP($B212,Product,'Product List'!E:E))</f>
        <v>7</v>
      </c>
      <c r="U212" s="454">
        <f t="array" ref="U212">IF(B212="","",XLOOKUP($B212,Product,'Product List'!F:F))</f>
        <v>8</v>
      </c>
      <c r="V212" s="454">
        <f t="array" ref="V212">IF(B212="","",XLOOKUP($B212,Product,'Product List'!G:G))</f>
        <v>9</v>
      </c>
      <c r="W212" s="434"/>
      <c r="X212" s="434">
        <f t="array" ref="X212">iferror(xlookup(B212,'Product List'!A:A,'Product List'!P:P),"")</f>
        <v>0</v>
      </c>
      <c r="Y212" s="434">
        <f t="shared" si="8"/>
        <v>0</v>
      </c>
      <c r="Z212" s="434"/>
    </row>
    <row r="213" ht="14.25" hidden="1" customHeight="1">
      <c r="A213" s="491" t="s">
        <v>32</v>
      </c>
      <c r="B213" s="447" t="s">
        <v>2159</v>
      </c>
      <c r="C213" s="454"/>
      <c r="D213" s="449">
        <v>0.5</v>
      </c>
      <c r="E213" s="461"/>
      <c r="F213" s="462">
        <v>0.5208333333333334</v>
      </c>
      <c r="G213" s="450">
        <f t="shared" si="1"/>
        <v>0.02083333333</v>
      </c>
      <c r="H213" s="451">
        <f t="shared" si="2"/>
        <v>0.5</v>
      </c>
      <c r="I213" s="452" t="str">
        <f t="shared" si="20"/>
        <v>UBB</v>
      </c>
      <c r="J213" s="463">
        <v>50.0</v>
      </c>
      <c r="K213" s="434"/>
      <c r="L213" s="454">
        <f t="shared" si="4"/>
        <v>0</v>
      </c>
      <c r="M213" s="455">
        <f t="array" ref="M213">IFERROR(IF(J213="","",XLOOKUP(L213,Personnel!$B$4:$G$4,Personnel!$B$5:$G$5)),"")</f>
        <v>12.71</v>
      </c>
      <c r="N213" s="455">
        <f t="shared" si="5"/>
        <v>6.36</v>
      </c>
      <c r="O213" s="434"/>
      <c r="P213" s="456">
        <f t="shared" si="6"/>
        <v>100</v>
      </c>
      <c r="Q213" s="457">
        <f t="shared" si="19"/>
        <v>0</v>
      </c>
      <c r="R213" s="458"/>
      <c r="S213" s="459">
        <f t="array" ref="S213">IF(B213="","",XLOOKUP($B213,Product,'Product List'!D:D))</f>
        <v>130</v>
      </c>
      <c r="T213" s="454">
        <f t="array" ref="T213">IF(B213="","",XLOOKUP($B213,Product,'Product List'!E:E))</f>
        <v>133</v>
      </c>
      <c r="U213" s="454">
        <f t="array" ref="U213">IF(B213="","",XLOOKUP($B213,Product,'Product List'!F:F))</f>
        <v>144</v>
      </c>
      <c r="V213" s="454">
        <f t="array" ref="V213">IF(B213="","",XLOOKUP($B213,Product,'Product List'!G:G))</f>
        <v>154</v>
      </c>
      <c r="W213" s="434"/>
      <c r="X213" s="434">
        <f t="array" ref="X213">iferror(xlookup(B213,'Product List'!A:A,'Product List'!P:P),"")</f>
        <v>0</v>
      </c>
      <c r="Y213" s="434">
        <f t="shared" si="8"/>
        <v>0</v>
      </c>
      <c r="Z213" s="434"/>
    </row>
    <row r="214" ht="14.25" hidden="1" customHeight="1">
      <c r="A214" s="491" t="s">
        <v>32</v>
      </c>
      <c r="B214" s="447" t="s">
        <v>2162</v>
      </c>
      <c r="C214" s="454"/>
      <c r="D214" s="449">
        <v>0.5208333333333334</v>
      </c>
      <c r="E214" s="461"/>
      <c r="F214" s="449">
        <v>0.6041666666666666</v>
      </c>
      <c r="G214" s="450">
        <f t="shared" si="1"/>
        <v>0.08333333333</v>
      </c>
      <c r="H214" s="451">
        <f t="shared" si="2"/>
        <v>2</v>
      </c>
      <c r="I214" s="452" t="str">
        <f t="shared" si="20"/>
        <v>WSP</v>
      </c>
      <c r="J214" s="453">
        <v>140.0</v>
      </c>
      <c r="K214" s="434"/>
      <c r="L214" s="454">
        <f t="shared" si="4"/>
        <v>0</v>
      </c>
      <c r="M214" s="455">
        <f t="array" ref="M214">IFERROR(IF(J214="","",XLOOKUP(L214,Personnel!$B$4:$G$4,Personnel!$B$5:$G$5)),"")</f>
        <v>12.71</v>
      </c>
      <c r="N214" s="455">
        <f t="shared" si="5"/>
        <v>25.42</v>
      </c>
      <c r="O214" s="434"/>
      <c r="P214" s="456">
        <f t="shared" si="6"/>
        <v>70</v>
      </c>
      <c r="Q214" s="457">
        <f t="shared" si="19"/>
        <v>0</v>
      </c>
      <c r="R214" s="458"/>
      <c r="S214" s="459">
        <f t="array" ref="S214">IF(B214="","",XLOOKUP($B214,Product,'Product List'!D:D))</f>
        <v>81</v>
      </c>
      <c r="T214" s="454">
        <f t="array" ref="T214">IF(B214="","",XLOOKUP($B214,Product,'Product List'!E:E))</f>
        <v>83</v>
      </c>
      <c r="U214" s="454">
        <f t="array" ref="U214">IF(B214="","",XLOOKUP($B214,Product,'Product List'!F:F))</f>
        <v>90</v>
      </c>
      <c r="V214" s="454">
        <f t="array" ref="V214">IF(B214="","",XLOOKUP($B214,Product,'Product List'!G:G))</f>
        <v>96</v>
      </c>
      <c r="W214" s="434"/>
      <c r="X214" s="434">
        <f t="array" ref="X214">iferror(xlookup(B214,'Product List'!A:A,'Product List'!P:P),"")</f>
        <v>0</v>
      </c>
      <c r="Y214" s="434">
        <f t="shared" si="8"/>
        <v>0</v>
      </c>
      <c r="Z214" s="434"/>
    </row>
    <row r="215" ht="14.25" hidden="1" customHeight="1">
      <c r="A215" s="491" t="s">
        <v>32</v>
      </c>
      <c r="B215" s="447" t="s">
        <v>1260</v>
      </c>
      <c r="C215" s="454"/>
      <c r="D215" s="449">
        <v>0.6041666666666666</v>
      </c>
      <c r="E215" s="460"/>
      <c r="F215" s="462">
        <v>0.625</v>
      </c>
      <c r="G215" s="450">
        <f t="shared" si="1"/>
        <v>0.02083333333</v>
      </c>
      <c r="H215" s="451">
        <f t="shared" si="2"/>
        <v>0.5</v>
      </c>
      <c r="I215" s="452" t="str">
        <f t="shared" si="20"/>
        <v>ACD</v>
      </c>
      <c r="J215" s="453">
        <v>10.0</v>
      </c>
      <c r="K215" s="434"/>
      <c r="L215" s="454">
        <f t="shared" si="4"/>
        <v>2</v>
      </c>
      <c r="M215" s="455">
        <f t="array" ref="M215">IFERROR(IF(J215="","",XLOOKUP(L215,Personnel!$B$4:$G$4,Personnel!$B$5:$G$5)),"")</f>
        <v>14</v>
      </c>
      <c r="N215" s="455">
        <f t="shared" si="5"/>
        <v>7</v>
      </c>
      <c r="O215" s="434"/>
      <c r="P215" s="456">
        <f t="shared" si="6"/>
        <v>20</v>
      </c>
      <c r="Q215" s="457">
        <f t="shared" si="19"/>
        <v>0.65</v>
      </c>
      <c r="R215" s="458"/>
      <c r="S215" s="459">
        <f t="array" ref="S215">IF(B215="","",XLOOKUP($B215,Product,'Product List'!D:D))</f>
        <v>18</v>
      </c>
      <c r="T215" s="454">
        <f t="array" ref="T215">IF(B215="","",XLOOKUP($B215,Product,'Product List'!E:E))</f>
        <v>19</v>
      </c>
      <c r="U215" s="454">
        <f t="array" ref="U215">IF(B215="","",XLOOKUP($B215,Product,'Product List'!F:F))</f>
        <v>20</v>
      </c>
      <c r="V215" s="454">
        <f t="array" ref="V215">IF(B215="","",XLOOKUP($B215,Product,'Product List'!G:G))</f>
        <v>22</v>
      </c>
      <c r="W215" s="434"/>
      <c r="X215" s="434">
        <f t="array" ref="X215">iferror(xlookup(B215,'Product List'!A:A,'Product List'!P:P),"")</f>
        <v>0</v>
      </c>
      <c r="Y215" s="434">
        <f t="shared" si="8"/>
        <v>0</v>
      </c>
      <c r="Z215" s="434"/>
    </row>
    <row r="216" ht="14.25" hidden="1" customHeight="1">
      <c r="A216" s="491" t="s">
        <v>32</v>
      </c>
      <c r="B216" s="447" t="s">
        <v>1269</v>
      </c>
      <c r="C216" s="454"/>
      <c r="D216" s="449">
        <v>0.625</v>
      </c>
      <c r="E216" s="461"/>
      <c r="F216" s="449">
        <v>0.6458333333333334</v>
      </c>
      <c r="G216" s="450">
        <f t="shared" si="1"/>
        <v>0.02083333333</v>
      </c>
      <c r="H216" s="451">
        <f t="shared" si="2"/>
        <v>0.5</v>
      </c>
      <c r="I216" s="452" t="str">
        <f t="shared" si="20"/>
        <v>ACD</v>
      </c>
      <c r="J216" s="453">
        <v>10.0</v>
      </c>
      <c r="K216" s="434"/>
      <c r="L216" s="454">
        <f t="shared" si="4"/>
        <v>2</v>
      </c>
      <c r="M216" s="455">
        <f t="array" ref="M216">IFERROR(IF(J216="","",XLOOKUP(L216,Personnel!$B$4:$G$4,Personnel!$B$5:$G$5)),"")</f>
        <v>14</v>
      </c>
      <c r="N216" s="455">
        <f t="shared" si="5"/>
        <v>7</v>
      </c>
      <c r="O216" s="434"/>
      <c r="P216" s="456">
        <f t="shared" si="6"/>
        <v>20</v>
      </c>
      <c r="Q216" s="457">
        <f t="shared" si="19"/>
        <v>0.65</v>
      </c>
      <c r="R216" s="458"/>
      <c r="S216" s="459">
        <f t="array" ref="S216">IF(B216="","",XLOOKUP($B216,Product,'Product List'!D:D))</f>
        <v>18</v>
      </c>
      <c r="T216" s="454">
        <f t="array" ref="T216">IF(B216="","",XLOOKUP($B216,Product,'Product List'!E:E))</f>
        <v>19</v>
      </c>
      <c r="U216" s="454">
        <f t="array" ref="U216">IF(B216="","",XLOOKUP($B216,Product,'Product List'!F:F))</f>
        <v>20</v>
      </c>
      <c r="V216" s="454">
        <f t="array" ref="V216">IF(B216="","",XLOOKUP($B216,Product,'Product List'!G:G))</f>
        <v>22</v>
      </c>
      <c r="W216" s="434"/>
      <c r="X216" s="434">
        <f t="array" ref="X216">iferror(xlookup(B216,'Product List'!A:A,'Product List'!P:P),"")</f>
        <v>0</v>
      </c>
      <c r="Y216" s="434">
        <f t="shared" si="8"/>
        <v>0</v>
      </c>
      <c r="Z216" s="434"/>
    </row>
    <row r="217" ht="14.25" hidden="1" customHeight="1">
      <c r="A217" s="491" t="s">
        <v>32</v>
      </c>
      <c r="B217" s="447" t="s">
        <v>1277</v>
      </c>
      <c r="C217" s="454"/>
      <c r="D217" s="449">
        <v>0.6458333333333334</v>
      </c>
      <c r="E217" s="461"/>
      <c r="F217" s="449">
        <v>0.6666666666666666</v>
      </c>
      <c r="G217" s="450">
        <f t="shared" si="1"/>
        <v>0.02083333333</v>
      </c>
      <c r="H217" s="451">
        <f t="shared" si="2"/>
        <v>0.5</v>
      </c>
      <c r="I217" s="452" t="str">
        <f t="shared" si="20"/>
        <v>ACD</v>
      </c>
      <c r="J217" s="453">
        <v>10.0</v>
      </c>
      <c r="K217" s="434"/>
      <c r="L217" s="454">
        <f t="shared" si="4"/>
        <v>2</v>
      </c>
      <c r="M217" s="455">
        <f t="array" ref="M217">IFERROR(IF(J217="","",XLOOKUP(L217,Personnel!$B$4:$G$4,Personnel!$B$5:$G$5)),"")</f>
        <v>14</v>
      </c>
      <c r="N217" s="455">
        <f t="shared" si="5"/>
        <v>7</v>
      </c>
      <c r="O217" s="434"/>
      <c r="P217" s="456">
        <f t="shared" si="6"/>
        <v>20</v>
      </c>
      <c r="Q217" s="457">
        <f>IFERROR(ROUNDDOWN(N217-SUM($A$1*H217),2),"")</f>
        <v>0.64</v>
      </c>
      <c r="R217" s="458"/>
      <c r="S217" s="459">
        <f t="array" ref="S217">IF(B217="","",XLOOKUP($B217,Product,'Product List'!D:D))</f>
        <v>18</v>
      </c>
      <c r="T217" s="454">
        <f t="array" ref="T217">IF(B217="","",XLOOKUP($B217,Product,'Product List'!E:E))</f>
        <v>19</v>
      </c>
      <c r="U217" s="454">
        <f t="array" ref="U217">IF(B217="","",XLOOKUP($B217,Product,'Product List'!F:F))</f>
        <v>20</v>
      </c>
      <c r="V217" s="454">
        <f t="array" ref="V217">IF(B217="","",XLOOKUP($B217,Product,'Product List'!G:G))</f>
        <v>22</v>
      </c>
      <c r="W217" s="434"/>
      <c r="X217" s="434">
        <f t="array" ref="X217">iferror(xlookup(B217,'Product List'!A:A,'Product List'!P:P),"")</f>
        <v>0</v>
      </c>
      <c r="Y217" s="434">
        <f t="shared" si="8"/>
        <v>0</v>
      </c>
      <c r="Z217" s="434"/>
    </row>
    <row r="218" ht="14.25" hidden="1" customHeight="1">
      <c r="A218" s="491" t="s">
        <v>41</v>
      </c>
      <c r="B218" s="447" t="s">
        <v>1690</v>
      </c>
      <c r="C218" s="454"/>
      <c r="D218" s="449">
        <v>0.3333333333333333</v>
      </c>
      <c r="E218" s="449">
        <v>0.020833333333333332</v>
      </c>
      <c r="F218" s="449">
        <v>0.5451388888888888</v>
      </c>
      <c r="G218" s="450">
        <f t="shared" si="1"/>
        <v>0.1909722222</v>
      </c>
      <c r="H218" s="451">
        <f t="shared" si="2"/>
        <v>4.583333</v>
      </c>
      <c r="I218" s="452" t="str">
        <f t="shared" si="20"/>
        <v>JBB</v>
      </c>
      <c r="J218" s="453">
        <v>393.0</v>
      </c>
      <c r="K218" s="434"/>
      <c r="L218" s="454">
        <f t="shared" si="4"/>
        <v>0</v>
      </c>
      <c r="M218" s="455">
        <f t="array" ref="M218">IFERROR(IF(J218="","",XLOOKUP(L218,Personnel!$B$4:$G$4,Personnel!$B$5:$G$5)),"")</f>
        <v>12.71</v>
      </c>
      <c r="N218" s="455">
        <f t="shared" si="5"/>
        <v>58.25</v>
      </c>
      <c r="O218" s="434"/>
      <c r="P218" s="456">
        <f t="shared" si="6"/>
        <v>86</v>
      </c>
      <c r="Q218" s="457">
        <f t="shared" ref="Q218:Q222" si="21">IFERROR(ROUND(N218-SUM($A$1*H218),2),"")</f>
        <v>0</v>
      </c>
      <c r="R218" s="458"/>
      <c r="S218" s="459">
        <f t="array" ref="S218">IF(B218="","",XLOOKUP($B218,Product,'Product List'!D:D))</f>
        <v>200</v>
      </c>
      <c r="T218" s="454">
        <f t="array" ref="T218">IF(B218="","",XLOOKUP($B218,Product,'Product List'!E:E))</f>
        <v>205</v>
      </c>
      <c r="U218" s="454">
        <f t="array" ref="U218">IF(B218="","",XLOOKUP($B218,Product,'Product List'!F:F))</f>
        <v>221</v>
      </c>
      <c r="V218" s="454">
        <f t="array" ref="V218">IF(B218="","",XLOOKUP($B218,Product,'Product List'!G:G))</f>
        <v>237</v>
      </c>
      <c r="W218" s="434"/>
      <c r="X218" s="434">
        <f t="array" ref="X218">iferror(xlookup(B218,'Product List'!A:A,'Product List'!P:P),"")</f>
        <v>0.77</v>
      </c>
      <c r="Y218" s="434">
        <f t="shared" si="8"/>
        <v>302.61</v>
      </c>
      <c r="Z218" s="434"/>
    </row>
    <row r="219" ht="14.25" hidden="1" customHeight="1">
      <c r="A219" s="491" t="s">
        <v>41</v>
      </c>
      <c r="B219" s="447" t="s">
        <v>1690</v>
      </c>
      <c r="C219" s="454"/>
      <c r="D219" s="449">
        <v>0.5451388888888888</v>
      </c>
      <c r="E219" s="461"/>
      <c r="F219" s="449">
        <v>0.65625</v>
      </c>
      <c r="G219" s="450">
        <f t="shared" si="1"/>
        <v>0.1111111111</v>
      </c>
      <c r="H219" s="451">
        <f t="shared" si="2"/>
        <v>2.666667</v>
      </c>
      <c r="I219" s="452" t="str">
        <f t="shared" si="20"/>
        <v>JBB</v>
      </c>
      <c r="J219" s="453">
        <v>412.0</v>
      </c>
      <c r="K219" s="434"/>
      <c r="L219" s="454">
        <f t="shared" si="4"/>
        <v>0</v>
      </c>
      <c r="M219" s="455">
        <f t="array" ref="M219">IFERROR(IF(J219="","",XLOOKUP(L219,Personnel!$B$4:$G$4,Personnel!$B$5:$G$5)),"")</f>
        <v>12.71</v>
      </c>
      <c r="N219" s="455">
        <f t="shared" si="5"/>
        <v>33.89</v>
      </c>
      <c r="O219" s="434"/>
      <c r="P219" s="456">
        <f t="shared" si="6"/>
        <v>154</v>
      </c>
      <c r="Q219" s="457">
        <f t="shared" si="21"/>
        <v>0</v>
      </c>
      <c r="R219" s="458"/>
      <c r="S219" s="459">
        <f t="array" ref="S219">IF(B219="","",XLOOKUP($B219,Product,'Product List'!D:D))</f>
        <v>200</v>
      </c>
      <c r="T219" s="454">
        <f t="array" ref="T219">IF(B219="","",XLOOKUP($B219,Product,'Product List'!E:E))</f>
        <v>205</v>
      </c>
      <c r="U219" s="454">
        <f t="array" ref="U219">IF(B219="","",XLOOKUP($B219,Product,'Product List'!F:F))</f>
        <v>221</v>
      </c>
      <c r="V219" s="454">
        <f t="array" ref="V219">IF(B219="","",XLOOKUP($B219,Product,'Product List'!G:G))</f>
        <v>237</v>
      </c>
      <c r="W219" s="434"/>
      <c r="X219" s="434">
        <f t="array" ref="X219">iferror(xlookup(B219,'Product List'!A:A,'Product List'!P:P),"")</f>
        <v>0.77</v>
      </c>
      <c r="Y219" s="434">
        <f t="shared" si="8"/>
        <v>317.24</v>
      </c>
      <c r="Z219" s="434"/>
    </row>
    <row r="220" ht="14.25" hidden="1" customHeight="1">
      <c r="A220" s="491" t="s">
        <v>41</v>
      </c>
      <c r="B220" s="447" t="s">
        <v>1547</v>
      </c>
      <c r="C220" s="454"/>
      <c r="D220" s="462">
        <v>0.65625</v>
      </c>
      <c r="E220" s="461"/>
      <c r="F220" s="462">
        <v>0.6666666666666666</v>
      </c>
      <c r="G220" s="450">
        <f t="shared" si="1"/>
        <v>0.01041666667</v>
      </c>
      <c r="H220" s="451">
        <f t="shared" si="2"/>
        <v>0.25</v>
      </c>
      <c r="I220" s="452" t="str">
        <f t="shared" si="20"/>
        <v>Non</v>
      </c>
      <c r="J220" s="453">
        <v>0.0</v>
      </c>
      <c r="K220" s="434"/>
      <c r="L220" s="454">
        <f t="shared" si="4"/>
        <v>0</v>
      </c>
      <c r="M220" s="455">
        <f t="array" ref="M220">IFERROR(IF(J220="","",XLOOKUP(L220,Personnel!$B$4:$G$4,Personnel!$B$5:$G$5)),"")</f>
        <v>12.71</v>
      </c>
      <c r="N220" s="455">
        <f t="shared" si="5"/>
        <v>3.18</v>
      </c>
      <c r="O220" s="434"/>
      <c r="P220" s="456">
        <f t="shared" si="6"/>
        <v>0</v>
      </c>
      <c r="Q220" s="457">
        <f t="shared" si="21"/>
        <v>0</v>
      </c>
      <c r="R220" s="458"/>
      <c r="S220" s="459" t="str">
        <f t="array" ref="S220">IF(B220="","",XLOOKUP($B220,Product,'Product List'!D:D))</f>
        <v/>
      </c>
      <c r="T220" s="454" t="str">
        <f t="array" ref="T220">IF(B220="","",XLOOKUP($B220,Product,'Product List'!E:E))</f>
        <v/>
      </c>
      <c r="U220" s="454" t="str">
        <f t="array" ref="U220">IF(B220="","",XLOOKUP($B220,Product,'Product List'!F:F))</f>
        <v/>
      </c>
      <c r="V220" s="454" t="str">
        <f t="array" ref="V220">IF(B220="","",XLOOKUP($B220,Product,'Product List'!G:G))</f>
        <v/>
      </c>
      <c r="W220" s="434"/>
      <c r="X220" s="434" t="str">
        <f t="array" ref="X220">iferror(xlookup(B220,'Product List'!A:A,'Product List'!P:P),"")</f>
        <v/>
      </c>
      <c r="Y220" s="434">
        <f t="shared" si="8"/>
        <v>0</v>
      </c>
      <c r="Z220" s="434"/>
    </row>
    <row r="221" ht="14.25" hidden="1" customHeight="1">
      <c r="A221" s="491" t="s">
        <v>48</v>
      </c>
      <c r="B221" s="447" t="s">
        <v>518</v>
      </c>
      <c r="C221" s="454"/>
      <c r="D221" s="449">
        <v>0.3333333333333333</v>
      </c>
      <c r="E221" s="449">
        <v>0.020833333333333332</v>
      </c>
      <c r="F221" s="449">
        <v>0.65625</v>
      </c>
      <c r="G221" s="450">
        <f t="shared" si="1"/>
        <v>0.3020833333</v>
      </c>
      <c r="H221" s="451">
        <f t="shared" si="2"/>
        <v>7.25</v>
      </c>
      <c r="I221" s="452" t="str">
        <f t="shared" si="20"/>
        <v>AAD</v>
      </c>
      <c r="J221" s="453">
        <v>1296.0</v>
      </c>
      <c r="K221" s="434"/>
      <c r="L221" s="454" t="str">
        <f t="shared" si="4"/>
        <v>D</v>
      </c>
      <c r="M221" s="455">
        <f t="array" ref="M221">IFERROR(IF(J221="","",XLOOKUP(L221,Personnel!$B$4:$G$4,Personnel!$B$5:$G$5)),"")</f>
        <v>13.3</v>
      </c>
      <c r="N221" s="455">
        <f t="shared" si="5"/>
        <v>96.43</v>
      </c>
      <c r="O221" s="434"/>
      <c r="P221" s="456">
        <f t="shared" si="6"/>
        <v>179</v>
      </c>
      <c r="Q221" s="457">
        <f t="shared" si="21"/>
        <v>4.28</v>
      </c>
      <c r="R221" s="458"/>
      <c r="S221" s="459" t="str">
        <f t="array" ref="S221">IF(B221="","",XLOOKUP($B221,Product,'Product List'!D:D))</f>
        <v/>
      </c>
      <c r="T221" s="454" t="str">
        <f t="array" ref="T221">IF(B221="","",XLOOKUP($B221,Product,'Product List'!E:E))</f>
        <v/>
      </c>
      <c r="U221" s="454" t="str">
        <f t="array" ref="U221">IF(B221="","",XLOOKUP($B221,Product,'Product List'!F:F))</f>
        <v/>
      </c>
      <c r="V221" s="454" t="str">
        <f t="array" ref="V221">IF(B221="","",XLOOKUP($B221,Product,'Product List'!G:G))</f>
        <v/>
      </c>
      <c r="W221" s="434"/>
      <c r="X221" s="434">
        <f t="array" ref="X221">iferror(xlookup(B221,'Product List'!A:A,'Product List'!P:P),"")</f>
        <v>0</v>
      </c>
      <c r="Y221" s="434">
        <f t="shared" si="8"/>
        <v>0</v>
      </c>
      <c r="Z221" s="434"/>
    </row>
    <row r="222" ht="14.25" hidden="1" customHeight="1">
      <c r="A222" s="491" t="s">
        <v>48</v>
      </c>
      <c r="B222" s="447" t="s">
        <v>1547</v>
      </c>
      <c r="C222" s="454"/>
      <c r="D222" s="449">
        <v>0.65625</v>
      </c>
      <c r="E222" s="447"/>
      <c r="F222" s="449">
        <v>0.6666666666666666</v>
      </c>
      <c r="G222" s="450">
        <f t="shared" si="1"/>
        <v>0.01041666667</v>
      </c>
      <c r="H222" s="451">
        <f t="shared" si="2"/>
        <v>0.25</v>
      </c>
      <c r="I222" s="452" t="str">
        <f t="shared" si="20"/>
        <v>Non</v>
      </c>
      <c r="J222" s="453">
        <v>0.0</v>
      </c>
      <c r="K222" s="434"/>
      <c r="L222" s="454">
        <f t="shared" si="4"/>
        <v>0</v>
      </c>
      <c r="M222" s="455">
        <f t="array" ref="M222">IFERROR(IF(J222="","",XLOOKUP(L222,Personnel!$B$4:$G$4,Personnel!$B$5:$G$5)),"")</f>
        <v>12.71</v>
      </c>
      <c r="N222" s="455">
        <f t="shared" si="5"/>
        <v>3.18</v>
      </c>
      <c r="O222" s="434"/>
      <c r="P222" s="456">
        <f t="shared" si="6"/>
        <v>0</v>
      </c>
      <c r="Q222" s="457">
        <f t="shared" si="21"/>
        <v>0</v>
      </c>
      <c r="R222" s="458"/>
      <c r="S222" s="459" t="str">
        <f t="array" ref="S222">IF(B222="","",XLOOKUP($B222,Product,'Product List'!D:D))</f>
        <v/>
      </c>
      <c r="T222" s="454" t="str">
        <f t="array" ref="T222">IF(B222="","",XLOOKUP($B222,Product,'Product List'!E:E))</f>
        <v/>
      </c>
      <c r="U222" s="454" t="str">
        <f t="array" ref="U222">IF(B222="","",XLOOKUP($B222,Product,'Product List'!F:F))</f>
        <v/>
      </c>
      <c r="V222" s="454" t="str">
        <f t="array" ref="V222">IF(B222="","",XLOOKUP($B222,Product,'Product List'!G:G))</f>
        <v/>
      </c>
      <c r="W222" s="434"/>
      <c r="X222" s="434" t="str">
        <f t="array" ref="X222">iferror(xlookup(B222,'Product List'!A:A,'Product List'!P:P),"")</f>
        <v/>
      </c>
      <c r="Y222" s="434">
        <f t="shared" si="8"/>
        <v>0</v>
      </c>
      <c r="Z222" s="434"/>
    </row>
    <row r="223" ht="14.25" customHeight="1">
      <c r="A223" s="491" t="s">
        <v>70</v>
      </c>
      <c r="B223" s="447" t="s">
        <v>1678</v>
      </c>
      <c r="C223" s="454"/>
      <c r="D223" s="449">
        <v>0.3333333333333333</v>
      </c>
      <c r="E223" s="449">
        <v>0.020833333333333332</v>
      </c>
      <c r="F223" s="449">
        <v>0.6666666666666666</v>
      </c>
      <c r="G223" s="450">
        <f t="shared" si="1"/>
        <v>0.3125</v>
      </c>
      <c r="H223" s="451">
        <f t="shared" si="2"/>
        <v>7.5</v>
      </c>
      <c r="I223" s="452" t="str">
        <f t="shared" si="20"/>
        <v>MMS</v>
      </c>
      <c r="J223" s="453">
        <v>1298.0</v>
      </c>
      <c r="K223" s="434"/>
      <c r="L223" s="454">
        <f t="shared" si="4"/>
        <v>3</v>
      </c>
      <c r="M223" s="455">
        <f t="array" ref="M223">IFERROR(IF(J223="","",XLOOKUP(L223,Personnel!$B$4:$G$4,Personnel!$B$5:$G$5)),"")</f>
        <v>15</v>
      </c>
      <c r="N223" s="455">
        <f t="shared" si="5"/>
        <v>112.5</v>
      </c>
      <c r="O223" s="434"/>
      <c r="P223" s="456">
        <f t="shared" si="6"/>
        <v>173</v>
      </c>
      <c r="Q223" s="457">
        <f>IFERROR(ROUND(N223-SUM($A$1*H223),2),"")</f>
        <v>17.18</v>
      </c>
      <c r="R223" s="458"/>
      <c r="S223" s="459">
        <f t="array" ref="S223">IF(B223="","",XLOOKUP($B223,Product,'Product List'!D:D))</f>
        <v>145</v>
      </c>
      <c r="T223" s="454">
        <f t="array" ref="T223">IF(B223="","",XLOOKUP($B223,Product,'Product List'!E:E))</f>
        <v>149</v>
      </c>
      <c r="U223" s="454">
        <f t="array" ref="U223">IF(B223="","",XLOOKUP($B223,Product,'Product List'!F:F))</f>
        <v>160</v>
      </c>
      <c r="V223" s="454">
        <f t="array" ref="V223">IF(B223="","",XLOOKUP($B223,Product,'Product List'!G:G))</f>
        <v>172</v>
      </c>
      <c r="W223" s="434"/>
      <c r="X223" s="434">
        <f t="array" ref="X223">iferror(xlookup(B223,'Product List'!A:A,'Product List'!P:P),"")</f>
        <v>0</v>
      </c>
      <c r="Y223" s="434">
        <f t="shared" si="8"/>
        <v>0</v>
      </c>
      <c r="Z223" s="434"/>
    </row>
    <row r="224" ht="14.25" hidden="1" customHeight="1">
      <c r="A224" s="491" t="s">
        <v>71</v>
      </c>
      <c r="B224" s="447" t="s">
        <v>2061</v>
      </c>
      <c r="C224" s="454"/>
      <c r="D224" s="449">
        <v>0.3333333333333333</v>
      </c>
      <c r="E224" s="461"/>
      <c r="F224" s="449">
        <v>0.4166666666666667</v>
      </c>
      <c r="G224" s="450">
        <f t="shared" si="1"/>
        <v>0.08333333333</v>
      </c>
      <c r="H224" s="451">
        <f t="shared" si="2"/>
        <v>2</v>
      </c>
      <c r="I224" s="452" t="str">
        <f t="shared" si="20"/>
        <v>AWF</v>
      </c>
      <c r="J224" s="453">
        <v>30.0</v>
      </c>
      <c r="K224" s="434"/>
      <c r="L224" s="454">
        <f t="shared" si="4"/>
        <v>1</v>
      </c>
      <c r="M224" s="455">
        <f t="array" ref="M224">IFERROR(IF(J224="","",XLOOKUP(L224,Personnel!$B$4:$G$4,Personnel!$B$5:$G$5)),"")</f>
        <v>13</v>
      </c>
      <c r="N224" s="455">
        <f t="shared" si="5"/>
        <v>26</v>
      </c>
      <c r="O224" s="434"/>
      <c r="P224" s="456">
        <f t="shared" si="6"/>
        <v>15</v>
      </c>
      <c r="Q224" s="457">
        <f t="shared" ref="Q224:Q657" si="22">IFERROR(ROUND(N224-SUM($A$1*H224),2),"")</f>
        <v>0.58</v>
      </c>
      <c r="R224" s="458"/>
      <c r="S224" s="459">
        <f t="array" ref="S224">IF(B224="","",XLOOKUP($B224,Product,'Product List'!D:D))</f>
        <v>14</v>
      </c>
      <c r="T224" s="454">
        <f t="array" ref="T224">IF(B224="","",XLOOKUP($B224,Product,'Product List'!E:E))</f>
        <v>15</v>
      </c>
      <c r="U224" s="454">
        <f t="array" ref="U224">IF(B224="","",XLOOKUP($B224,Product,'Product List'!F:F))</f>
        <v>16</v>
      </c>
      <c r="V224" s="454">
        <f t="array" ref="V224">IF(B224="","",XLOOKUP($B224,Product,'Product List'!G:G))</f>
        <v>17</v>
      </c>
      <c r="W224" s="434"/>
      <c r="X224" s="434">
        <f t="array" ref="X224">iferror(xlookup(B224,'Product List'!A:A,'Product List'!P:P),"")</f>
        <v>0</v>
      </c>
      <c r="Y224" s="434">
        <f t="shared" si="8"/>
        <v>0</v>
      </c>
      <c r="Z224" s="434"/>
    </row>
    <row r="225" ht="14.25" hidden="1" customHeight="1">
      <c r="A225" s="491" t="s">
        <v>71</v>
      </c>
      <c r="B225" s="447" t="s">
        <v>2185</v>
      </c>
      <c r="C225" s="454"/>
      <c r="D225" s="449">
        <v>0.4166666666666667</v>
      </c>
      <c r="E225" s="461"/>
      <c r="F225" s="449">
        <v>0.4583333333333333</v>
      </c>
      <c r="G225" s="450">
        <f t="shared" si="1"/>
        <v>0.04166666667</v>
      </c>
      <c r="H225" s="451">
        <f t="shared" si="2"/>
        <v>1</v>
      </c>
      <c r="I225" s="452" t="str">
        <f t="shared" si="20"/>
        <v>EOU</v>
      </c>
      <c r="J225" s="453">
        <v>20.0</v>
      </c>
      <c r="K225" s="434"/>
      <c r="L225" s="454">
        <f t="shared" si="4"/>
        <v>0</v>
      </c>
      <c r="M225" s="455">
        <f t="array" ref="M225">IFERROR(IF(J225="","",XLOOKUP(L225,Personnel!$B$4:$G$4,Personnel!$B$5:$G$5)),"")</f>
        <v>12.71</v>
      </c>
      <c r="N225" s="455">
        <f t="shared" si="5"/>
        <v>12.71</v>
      </c>
      <c r="O225" s="434"/>
      <c r="P225" s="456">
        <f t="shared" si="6"/>
        <v>20</v>
      </c>
      <c r="Q225" s="457">
        <f t="shared" si="22"/>
        <v>0</v>
      </c>
      <c r="R225" s="458"/>
      <c r="S225" s="459">
        <f t="array" ref="S225">IF(B225="","",XLOOKUP($B225,Product,'Product List'!D:D))</f>
        <v>20</v>
      </c>
      <c r="T225" s="454">
        <f t="array" ref="T225">IF(B225="","",XLOOKUP($B225,Product,'Product List'!E:E))</f>
        <v>21</v>
      </c>
      <c r="U225" s="454">
        <f t="array" ref="U225">IF(B225="","",XLOOKUP($B225,Product,'Product List'!F:F))</f>
        <v>23</v>
      </c>
      <c r="V225" s="454">
        <f t="array" ref="V225">IF(B225="","",XLOOKUP($B225,Product,'Product List'!G:G))</f>
        <v>24</v>
      </c>
      <c r="W225" s="434"/>
      <c r="X225" s="434">
        <f t="array" ref="X225">iferror(xlookup(B225,'Product List'!A:A,'Product List'!P:P),"")</f>
        <v>0</v>
      </c>
      <c r="Y225" s="434">
        <f t="shared" si="8"/>
        <v>0</v>
      </c>
      <c r="Z225" s="434"/>
    </row>
    <row r="226" ht="14.25" hidden="1" customHeight="1">
      <c r="A226" s="491" t="s">
        <v>71</v>
      </c>
      <c r="B226" s="447" t="s">
        <v>2186</v>
      </c>
      <c r="C226" s="454"/>
      <c r="D226" s="449">
        <v>0.4583333333333333</v>
      </c>
      <c r="E226" s="461"/>
      <c r="F226" s="449">
        <v>0.4791666666666667</v>
      </c>
      <c r="G226" s="450">
        <f t="shared" si="1"/>
        <v>0.02083333333</v>
      </c>
      <c r="H226" s="451">
        <f t="shared" si="2"/>
        <v>0.5</v>
      </c>
      <c r="I226" s="452" t="str">
        <f t="shared" si="20"/>
        <v>EOU</v>
      </c>
      <c r="J226" s="453">
        <v>10.0</v>
      </c>
      <c r="K226" s="434"/>
      <c r="L226" s="454">
        <f t="shared" si="4"/>
        <v>0</v>
      </c>
      <c r="M226" s="455">
        <f t="array" ref="M226">IFERROR(IF(J226="","",XLOOKUP(L226,Personnel!$B$4:$G$4,Personnel!$B$5:$G$5)),"")</f>
        <v>12.71</v>
      </c>
      <c r="N226" s="455">
        <f t="shared" si="5"/>
        <v>6.36</v>
      </c>
      <c r="O226" s="434"/>
      <c r="P226" s="456">
        <f t="shared" si="6"/>
        <v>20</v>
      </c>
      <c r="Q226" s="457">
        <f t="shared" si="22"/>
        <v>0</v>
      </c>
      <c r="R226" s="458"/>
      <c r="S226" s="459">
        <f t="array" ref="S226">IF(B226="","",XLOOKUP($B226,Product,'Product List'!D:D))</f>
        <v>20</v>
      </c>
      <c r="T226" s="454">
        <f t="array" ref="T226">IF(B226="","",XLOOKUP($B226,Product,'Product List'!E:E))</f>
        <v>21</v>
      </c>
      <c r="U226" s="454">
        <f t="array" ref="U226">IF(B226="","",XLOOKUP($B226,Product,'Product List'!F:F))</f>
        <v>23</v>
      </c>
      <c r="V226" s="454">
        <f t="array" ref="V226">IF(B226="","",XLOOKUP($B226,Product,'Product List'!G:G))</f>
        <v>24</v>
      </c>
      <c r="W226" s="434"/>
      <c r="X226" s="434">
        <f t="array" ref="X226">iferror(xlookup(B226,'Product List'!A:A,'Product List'!P:P),"")</f>
        <v>0</v>
      </c>
      <c r="Y226" s="434">
        <f t="shared" si="8"/>
        <v>0</v>
      </c>
      <c r="Z226" s="434"/>
    </row>
    <row r="227" ht="14.25" hidden="1" customHeight="1">
      <c r="A227" s="491" t="s">
        <v>71</v>
      </c>
      <c r="B227" s="447" t="s">
        <v>2189</v>
      </c>
      <c r="C227" s="454"/>
      <c r="D227" s="449">
        <v>0.4791666666666667</v>
      </c>
      <c r="E227" s="461"/>
      <c r="F227" s="449">
        <v>0.5</v>
      </c>
      <c r="G227" s="450">
        <f t="shared" si="1"/>
        <v>0.02083333333</v>
      </c>
      <c r="H227" s="451">
        <f t="shared" si="2"/>
        <v>0.5</v>
      </c>
      <c r="I227" s="452" t="str">
        <f t="shared" si="20"/>
        <v>EOU</v>
      </c>
      <c r="J227" s="453">
        <v>10.0</v>
      </c>
      <c r="K227" s="434"/>
      <c r="L227" s="454">
        <f t="shared" si="4"/>
        <v>0</v>
      </c>
      <c r="M227" s="455">
        <f t="array" ref="M227">IFERROR(IF(J227="","",XLOOKUP(L227,Personnel!$B$4:$G$4,Personnel!$B$5:$G$5)),"")</f>
        <v>12.71</v>
      </c>
      <c r="N227" s="455">
        <f t="shared" si="5"/>
        <v>6.36</v>
      </c>
      <c r="O227" s="434"/>
      <c r="P227" s="456">
        <f t="shared" si="6"/>
        <v>20</v>
      </c>
      <c r="Q227" s="457">
        <f t="shared" si="22"/>
        <v>0</v>
      </c>
      <c r="R227" s="458"/>
      <c r="S227" s="459">
        <f t="array" ref="S227">IF(B227="","",XLOOKUP($B227,Product,'Product List'!D:D))</f>
        <v>20</v>
      </c>
      <c r="T227" s="454">
        <f t="array" ref="T227">IF(B227="","",XLOOKUP($B227,Product,'Product List'!E:E))</f>
        <v>21</v>
      </c>
      <c r="U227" s="454">
        <f t="array" ref="U227">IF(B227="","",XLOOKUP($B227,Product,'Product List'!F:F))</f>
        <v>23</v>
      </c>
      <c r="V227" s="454">
        <f t="array" ref="V227">IF(B227="","",XLOOKUP($B227,Product,'Product List'!G:G))</f>
        <v>24</v>
      </c>
      <c r="W227" s="434"/>
      <c r="X227" s="434">
        <f t="array" ref="X227">iferror(xlookup(B227,'Product List'!A:A,'Product List'!P:P),"")</f>
        <v>0</v>
      </c>
      <c r="Y227" s="434">
        <f t="shared" si="8"/>
        <v>0</v>
      </c>
      <c r="Z227" s="434"/>
    </row>
    <row r="228" ht="14.25" hidden="1" customHeight="1">
      <c r="A228" s="491" t="s">
        <v>71</v>
      </c>
      <c r="B228" s="447" t="s">
        <v>2194</v>
      </c>
      <c r="C228" s="454"/>
      <c r="D228" s="449">
        <v>0.5</v>
      </c>
      <c r="E228" s="449">
        <v>0.020833333333333332</v>
      </c>
      <c r="F228" s="449">
        <v>0.5625</v>
      </c>
      <c r="G228" s="450">
        <f t="shared" si="1"/>
        <v>0.04166666667</v>
      </c>
      <c r="H228" s="451">
        <f t="shared" si="2"/>
        <v>1</v>
      </c>
      <c r="I228" s="452" t="str">
        <f t="shared" si="20"/>
        <v>EOU</v>
      </c>
      <c r="J228" s="453">
        <v>20.0</v>
      </c>
      <c r="K228" s="434"/>
      <c r="L228" s="454">
        <f t="shared" si="4"/>
        <v>0</v>
      </c>
      <c r="M228" s="455">
        <f t="array" ref="M228">IFERROR(IF(J228="","",XLOOKUP(L228,Personnel!$B$4:$G$4,Personnel!$B$5:$G$5)),"")</f>
        <v>12.71</v>
      </c>
      <c r="N228" s="455">
        <f t="shared" si="5"/>
        <v>12.71</v>
      </c>
      <c r="O228" s="434"/>
      <c r="P228" s="456">
        <f t="shared" si="6"/>
        <v>20</v>
      </c>
      <c r="Q228" s="457">
        <f t="shared" si="22"/>
        <v>0</v>
      </c>
      <c r="R228" s="458"/>
      <c r="S228" s="459">
        <f t="array" ref="S228">IF(B228="","",XLOOKUP($B228,Product,'Product List'!D:D))</f>
        <v>20</v>
      </c>
      <c r="T228" s="454">
        <f t="array" ref="T228">IF(B228="","",XLOOKUP($B228,Product,'Product List'!E:E))</f>
        <v>21</v>
      </c>
      <c r="U228" s="454">
        <f t="array" ref="U228">IF(B228="","",XLOOKUP($B228,Product,'Product List'!F:F))</f>
        <v>23</v>
      </c>
      <c r="V228" s="454">
        <f t="array" ref="V228">IF(B228="","",XLOOKUP($B228,Product,'Product List'!G:G))</f>
        <v>24</v>
      </c>
      <c r="W228" s="434"/>
      <c r="X228" s="434">
        <f t="array" ref="X228">iferror(xlookup(B228,'Product List'!A:A,'Product List'!P:P),"")</f>
        <v>0</v>
      </c>
      <c r="Y228" s="434">
        <f t="shared" si="8"/>
        <v>0</v>
      </c>
      <c r="Z228" s="434"/>
    </row>
    <row r="229" ht="14.25" hidden="1" customHeight="1">
      <c r="A229" s="491" t="s">
        <v>71</v>
      </c>
      <c r="B229" s="447" t="s">
        <v>2196</v>
      </c>
      <c r="C229" s="454"/>
      <c r="D229" s="462">
        <v>0.5625</v>
      </c>
      <c r="E229" s="461"/>
      <c r="F229" s="449">
        <v>0.5729166666666666</v>
      </c>
      <c r="G229" s="450">
        <f t="shared" si="1"/>
        <v>0.01041666667</v>
      </c>
      <c r="H229" s="451">
        <f t="shared" si="2"/>
        <v>0.25</v>
      </c>
      <c r="I229" s="452" t="str">
        <f t="shared" si="20"/>
        <v>PrE</v>
      </c>
      <c r="J229" s="453">
        <v>18.0</v>
      </c>
      <c r="K229" s="434"/>
      <c r="L229" s="454">
        <f t="shared" si="4"/>
        <v>0</v>
      </c>
      <c r="M229" s="455">
        <f t="array" ref="M229">IFERROR(IF(J229="","",XLOOKUP(L229,Personnel!$B$4:$G$4,Personnel!$B$5:$G$5)),"")</f>
        <v>12.71</v>
      </c>
      <c r="N229" s="455">
        <f t="shared" si="5"/>
        <v>3.18</v>
      </c>
      <c r="O229" s="434"/>
      <c r="P229" s="456">
        <f t="shared" si="6"/>
        <v>72</v>
      </c>
      <c r="Q229" s="457">
        <f t="shared" si="22"/>
        <v>0</v>
      </c>
      <c r="R229" s="458"/>
      <c r="S229" s="459">
        <f t="array" ref="S229">IF(B229="","",XLOOKUP($B229,Product,'Product List'!D:D))</f>
        <v>78</v>
      </c>
      <c r="T229" s="454">
        <f t="array" ref="T229">IF(B229="","",XLOOKUP($B229,Product,'Product List'!E:E))</f>
        <v>80</v>
      </c>
      <c r="U229" s="454">
        <f t="array" ref="U229">IF(B229="","",XLOOKUP($B229,Product,'Product List'!F:F))</f>
        <v>86</v>
      </c>
      <c r="V229" s="454">
        <f t="array" ref="V229">IF(B229="","",XLOOKUP($B229,Product,'Product List'!G:G))</f>
        <v>93</v>
      </c>
      <c r="W229" s="434"/>
      <c r="X229" s="434">
        <f t="array" ref="X229">iferror(xlookup(B229,'Product List'!A:A,'Product List'!P:P),"")</f>
        <v>0</v>
      </c>
      <c r="Y229" s="434">
        <f t="shared" si="8"/>
        <v>0</v>
      </c>
      <c r="Z229" s="434"/>
    </row>
    <row r="230" ht="14.25" hidden="1" customHeight="1">
      <c r="A230" s="491" t="s">
        <v>71</v>
      </c>
      <c r="B230" s="447" t="s">
        <v>2199</v>
      </c>
      <c r="C230" s="454"/>
      <c r="D230" s="449">
        <v>0.5729166666666666</v>
      </c>
      <c r="E230" s="460"/>
      <c r="F230" s="449">
        <v>0.59375</v>
      </c>
      <c r="G230" s="450">
        <f t="shared" si="1"/>
        <v>0.02083333333</v>
      </c>
      <c r="H230" s="451">
        <f t="shared" si="2"/>
        <v>0.5</v>
      </c>
      <c r="I230" s="452" t="str">
        <f t="shared" si="20"/>
        <v>PrE</v>
      </c>
      <c r="J230" s="453">
        <v>36.0</v>
      </c>
      <c r="K230" s="434"/>
      <c r="L230" s="454">
        <f t="shared" si="4"/>
        <v>0</v>
      </c>
      <c r="M230" s="455">
        <f t="array" ref="M230">IFERROR(IF(J230="","",XLOOKUP(L230,Personnel!$B$4:$G$4,Personnel!$B$5:$G$5)),"")</f>
        <v>12.71</v>
      </c>
      <c r="N230" s="455">
        <f t="shared" si="5"/>
        <v>6.36</v>
      </c>
      <c r="O230" s="434"/>
      <c r="P230" s="456">
        <f t="shared" si="6"/>
        <v>72</v>
      </c>
      <c r="Q230" s="457">
        <f t="shared" si="22"/>
        <v>0</v>
      </c>
      <c r="R230" s="458"/>
      <c r="S230" s="459">
        <f t="array" ref="S230">IF(B230="","",XLOOKUP($B230,Product,'Product List'!D:D))</f>
        <v>78</v>
      </c>
      <c r="T230" s="454">
        <f t="array" ref="T230">IF(B230="","",XLOOKUP($B230,Product,'Product List'!E:E))</f>
        <v>80</v>
      </c>
      <c r="U230" s="454">
        <f t="array" ref="U230">IF(B230="","",XLOOKUP($B230,Product,'Product List'!F:F))</f>
        <v>86</v>
      </c>
      <c r="V230" s="454">
        <f t="array" ref="V230">IF(B230="","",XLOOKUP($B230,Product,'Product List'!G:G))</f>
        <v>93</v>
      </c>
      <c r="W230" s="434"/>
      <c r="X230" s="434">
        <f t="array" ref="X230">iferror(xlookup(B230,'Product List'!A:A,'Product List'!P:P),"")</f>
        <v>0</v>
      </c>
      <c r="Y230" s="434">
        <f t="shared" si="8"/>
        <v>0</v>
      </c>
      <c r="Z230" s="434"/>
    </row>
    <row r="231" ht="14.25" hidden="1" customHeight="1">
      <c r="A231" s="491" t="s">
        <v>71</v>
      </c>
      <c r="B231" s="447" t="s">
        <v>1732</v>
      </c>
      <c r="C231" s="454"/>
      <c r="D231" s="449">
        <v>0.59375</v>
      </c>
      <c r="E231" s="461"/>
      <c r="F231" s="449">
        <v>0.625</v>
      </c>
      <c r="G231" s="450">
        <f t="shared" si="1"/>
        <v>0.03125</v>
      </c>
      <c r="H231" s="451">
        <f t="shared" si="2"/>
        <v>0.75</v>
      </c>
      <c r="I231" s="452" t="str">
        <f t="shared" si="20"/>
        <v>BO-</v>
      </c>
      <c r="J231" s="453">
        <v>60.0</v>
      </c>
      <c r="K231" s="434"/>
      <c r="L231" s="454">
        <f t="shared" si="4"/>
        <v>0</v>
      </c>
      <c r="M231" s="455">
        <f t="array" ref="M231">IFERROR(IF(J231="","",XLOOKUP(L231,Personnel!$B$4:$G$4,Personnel!$B$5:$G$5)),"")</f>
        <v>12.71</v>
      </c>
      <c r="N231" s="455">
        <f t="shared" si="5"/>
        <v>9.53</v>
      </c>
      <c r="O231" s="434"/>
      <c r="P231" s="456">
        <f t="shared" si="6"/>
        <v>80</v>
      </c>
      <c r="Q231" s="457">
        <f t="shared" si="22"/>
        <v>0</v>
      </c>
      <c r="R231" s="458"/>
      <c r="S231" s="459">
        <f t="array" ref="S231">IF(B231="","",XLOOKUP($B231,Product,'Product List'!D:D))</f>
        <v>81</v>
      </c>
      <c r="T231" s="454">
        <f t="array" ref="T231">IF(B231="","",XLOOKUP($B231,Product,'Product List'!E:E))</f>
        <v>83</v>
      </c>
      <c r="U231" s="454">
        <f t="array" ref="U231">IF(B231="","",XLOOKUP($B231,Product,'Product List'!F:F))</f>
        <v>90</v>
      </c>
      <c r="V231" s="454">
        <f t="array" ref="V231">IF(B231="","",XLOOKUP($B231,Product,'Product List'!G:G))</f>
        <v>96</v>
      </c>
      <c r="W231" s="434"/>
      <c r="X231" s="434">
        <f t="array" ref="X231">iferror(xlookup(B231,'Product List'!A:A,'Product List'!P:P),"")</f>
        <v>0</v>
      </c>
      <c r="Y231" s="434">
        <f t="shared" si="8"/>
        <v>0</v>
      </c>
      <c r="Z231" s="434"/>
    </row>
    <row r="232" ht="14.25" hidden="1" customHeight="1">
      <c r="A232" s="491" t="s">
        <v>71</v>
      </c>
      <c r="B232" s="447" t="s">
        <v>1717</v>
      </c>
      <c r="C232" s="454"/>
      <c r="D232" s="449">
        <v>0.625</v>
      </c>
      <c r="E232" s="460"/>
      <c r="F232" s="449">
        <v>0.6666666666666666</v>
      </c>
      <c r="G232" s="450">
        <f t="shared" si="1"/>
        <v>0.04166666667</v>
      </c>
      <c r="H232" s="451">
        <f t="shared" si="2"/>
        <v>1</v>
      </c>
      <c r="I232" s="452" t="str">
        <f t="shared" si="20"/>
        <v>BOU</v>
      </c>
      <c r="J232" s="453">
        <v>100.0</v>
      </c>
      <c r="K232" s="434"/>
      <c r="L232" s="454">
        <f t="shared" si="4"/>
        <v>3</v>
      </c>
      <c r="M232" s="455">
        <f t="array" ref="M232">IFERROR(IF(J232="","",XLOOKUP(L232,Personnel!$B$4:$G$4,Personnel!$B$5:$G$5)),"")</f>
        <v>15</v>
      </c>
      <c r="N232" s="455">
        <f t="shared" si="5"/>
        <v>15</v>
      </c>
      <c r="O232" s="434"/>
      <c r="P232" s="456">
        <f t="shared" si="6"/>
        <v>100</v>
      </c>
      <c r="Q232" s="457">
        <f t="shared" si="22"/>
        <v>2.29</v>
      </c>
      <c r="R232" s="458"/>
      <c r="S232" s="459">
        <f t="array" ref="S232">IF(B232="","",XLOOKUP($B232,Product,'Product List'!D:D))</f>
        <v>7</v>
      </c>
      <c r="T232" s="454">
        <f t="array" ref="T232">IF(B232="","",XLOOKUP($B232,Product,'Product List'!E:E))</f>
        <v>8</v>
      </c>
      <c r="U232" s="454">
        <f t="array" ref="U232">IF(B232="","",XLOOKUP($B232,Product,'Product List'!F:F))</f>
        <v>9</v>
      </c>
      <c r="V232" s="454">
        <f t="array" ref="V232">IF(B232="","",XLOOKUP($B232,Product,'Product List'!G:G))</f>
        <v>10</v>
      </c>
      <c r="W232" s="434"/>
      <c r="X232" s="434">
        <f t="array" ref="X232">iferror(xlookup(B232,'Product List'!A:A,'Product List'!P:P),"")</f>
        <v>0</v>
      </c>
      <c r="Y232" s="434">
        <f t="shared" si="8"/>
        <v>0</v>
      </c>
      <c r="Z232" s="434"/>
    </row>
    <row r="233" ht="14.25" hidden="1" customHeight="1">
      <c r="A233" s="491" t="s">
        <v>74</v>
      </c>
      <c r="B233" s="447" t="s">
        <v>2206</v>
      </c>
      <c r="C233" s="454"/>
      <c r="D233" s="449">
        <v>0.3333333333333333</v>
      </c>
      <c r="E233" s="460"/>
      <c r="F233" s="449">
        <v>0.3819444444444444</v>
      </c>
      <c r="G233" s="450">
        <f t="shared" si="1"/>
        <v>0.04861111111</v>
      </c>
      <c r="H233" s="451">
        <f t="shared" si="2"/>
        <v>1.166667</v>
      </c>
      <c r="I233" s="452"/>
      <c r="J233" s="453">
        <v>44.0</v>
      </c>
      <c r="K233" s="434"/>
      <c r="L233" s="454">
        <f t="shared" si="4"/>
        <v>3</v>
      </c>
      <c r="M233" s="455">
        <f t="array" ref="M233">IFERROR(IF(J233="","",XLOOKUP(L233,Personnel!$B$4:$G$4,Personnel!$B$5:$G$5)),"")</f>
        <v>15</v>
      </c>
      <c r="N233" s="455">
        <f t="shared" si="5"/>
        <v>17.5</v>
      </c>
      <c r="O233" s="434"/>
      <c r="P233" s="456">
        <f t="shared" si="6"/>
        <v>38</v>
      </c>
      <c r="Q233" s="457">
        <f t="shared" si="22"/>
        <v>2.67</v>
      </c>
      <c r="R233" s="458"/>
      <c r="S233" s="459">
        <f t="array" ref="S233">IF(B233="","",XLOOKUP($B233,Product,'Product List'!D:D))</f>
        <v>32</v>
      </c>
      <c r="T233" s="454">
        <f t="array" ref="T233">IF(B233="","",XLOOKUP($B233,Product,'Product List'!E:E))</f>
        <v>33</v>
      </c>
      <c r="U233" s="454">
        <f t="array" ref="U233">IF(B233="","",XLOOKUP($B233,Product,'Product List'!F:F))</f>
        <v>36</v>
      </c>
      <c r="V233" s="454">
        <f t="array" ref="V233">IF(B233="","",XLOOKUP($B233,Product,'Product List'!G:G))</f>
        <v>38</v>
      </c>
      <c r="W233" s="434"/>
      <c r="X233" s="434">
        <f t="array" ref="X233">iferror(xlookup(B233,'Product List'!A:A,'Product List'!P:P),"")</f>
        <v>0</v>
      </c>
      <c r="Y233" s="434">
        <f t="shared" si="8"/>
        <v>0</v>
      </c>
      <c r="Z233" s="434"/>
    </row>
    <row r="234" ht="14.25" hidden="1" customHeight="1">
      <c r="A234" s="491" t="s">
        <v>74</v>
      </c>
      <c r="B234" s="447" t="s">
        <v>2209</v>
      </c>
      <c r="C234" s="454"/>
      <c r="D234" s="449">
        <v>0.3819444444444444</v>
      </c>
      <c r="E234" s="462">
        <v>0.017361111111111112</v>
      </c>
      <c r="F234" s="449">
        <v>0.5347222222222222</v>
      </c>
      <c r="G234" s="450">
        <f t="shared" si="1"/>
        <v>0.1354166667</v>
      </c>
      <c r="H234" s="451">
        <f t="shared" si="2"/>
        <v>3.25</v>
      </c>
      <c r="I234" s="452" t="str">
        <f t="shared" ref="I234:I270" si="23">left(B234,3)</f>
        <v>WCS</v>
      </c>
      <c r="J234" s="453">
        <v>291.0</v>
      </c>
      <c r="K234" s="434"/>
      <c r="L234" s="454">
        <f t="shared" si="4"/>
        <v>3</v>
      </c>
      <c r="M234" s="455">
        <f t="array" ref="M234">IFERROR(IF(J234="","",XLOOKUP(L234,Personnel!$B$4:$G$4,Personnel!$B$5:$G$5)),"")</f>
        <v>15</v>
      </c>
      <c r="N234" s="455">
        <f t="shared" si="5"/>
        <v>48.75</v>
      </c>
      <c r="O234" s="434"/>
      <c r="P234" s="456">
        <f t="shared" si="6"/>
        <v>90</v>
      </c>
      <c r="Q234" s="457">
        <f t="shared" si="22"/>
        <v>7.44</v>
      </c>
      <c r="R234" s="458"/>
      <c r="S234" s="459">
        <f t="array" ref="S234">IF(B234="","",XLOOKUP($B234,Product,'Product List'!D:D))</f>
        <v>72</v>
      </c>
      <c r="T234" s="454">
        <f t="array" ref="T234">IF(B234="","",XLOOKUP($B234,Product,'Product List'!E:E))</f>
        <v>74</v>
      </c>
      <c r="U234" s="454">
        <f t="array" ref="U234">IF(B234="","",XLOOKUP($B234,Product,'Product List'!F:F))</f>
        <v>80</v>
      </c>
      <c r="V234" s="454">
        <f t="array" ref="V234">IF(B234="","",XLOOKUP($B234,Product,'Product List'!G:G))</f>
        <v>85</v>
      </c>
      <c r="W234" s="434"/>
      <c r="X234" s="434">
        <f t="array" ref="X234">iferror(xlookup(B234,'Product List'!A:A,'Product List'!P:P),"")</f>
        <v>0</v>
      </c>
      <c r="Y234" s="434">
        <f t="shared" si="8"/>
        <v>0</v>
      </c>
      <c r="Z234" s="434"/>
    </row>
    <row r="235" ht="14.25" hidden="1" customHeight="1">
      <c r="A235" s="491" t="s">
        <v>74</v>
      </c>
      <c r="B235" s="447" t="s">
        <v>1547</v>
      </c>
      <c r="C235" s="454"/>
      <c r="D235" s="449">
        <v>0.5347222222222222</v>
      </c>
      <c r="E235" s="461"/>
      <c r="F235" s="449">
        <v>0.5416666666666666</v>
      </c>
      <c r="G235" s="450">
        <f t="shared" si="1"/>
        <v>0.006944444444</v>
      </c>
      <c r="H235" s="451">
        <f t="shared" si="2"/>
        <v>0.166667</v>
      </c>
      <c r="I235" s="452" t="str">
        <f t="shared" si="23"/>
        <v>Non</v>
      </c>
      <c r="J235" s="453">
        <v>0.0</v>
      </c>
      <c r="K235" s="434"/>
      <c r="L235" s="454">
        <f t="shared" si="4"/>
        <v>0</v>
      </c>
      <c r="M235" s="455">
        <f t="array" ref="M235">IFERROR(IF(J235="","",XLOOKUP(L235,Personnel!$B$4:$G$4,Personnel!$B$5:$G$5)),"")</f>
        <v>12.71</v>
      </c>
      <c r="N235" s="455">
        <f t="shared" si="5"/>
        <v>2.12</v>
      </c>
      <c r="O235" s="434"/>
      <c r="P235" s="456">
        <f t="shared" si="6"/>
        <v>0</v>
      </c>
      <c r="Q235" s="457">
        <f t="shared" si="22"/>
        <v>0</v>
      </c>
      <c r="R235" s="458"/>
      <c r="S235" s="459" t="str">
        <f t="array" ref="S235">IF(B235="","",XLOOKUP($B235,Product,'Product List'!D:D))</f>
        <v/>
      </c>
      <c r="T235" s="454" t="str">
        <f t="array" ref="T235">IF(B235="","",XLOOKUP($B235,Product,'Product List'!E:E))</f>
        <v/>
      </c>
      <c r="U235" s="454" t="str">
        <f t="array" ref="U235">IF(B235="","",XLOOKUP($B235,Product,'Product List'!F:F))</f>
        <v/>
      </c>
      <c r="V235" s="454" t="str">
        <f t="array" ref="V235">IF(B235="","",XLOOKUP($B235,Product,'Product List'!G:G))</f>
        <v/>
      </c>
      <c r="W235" s="434"/>
      <c r="X235" s="434" t="str">
        <f t="array" ref="X235">iferror(xlookup(B235,'Product List'!A:A,'Product List'!P:P),"")</f>
        <v/>
      </c>
      <c r="Y235" s="434">
        <f t="shared" si="8"/>
        <v>0</v>
      </c>
      <c r="Z235" s="434"/>
    </row>
    <row r="236" ht="14.25" hidden="1" customHeight="1">
      <c r="A236" s="491" t="s">
        <v>74</v>
      </c>
      <c r="B236" s="447" t="s">
        <v>1547</v>
      </c>
      <c r="C236" s="454"/>
      <c r="D236" s="449">
        <v>0.5416666666666666</v>
      </c>
      <c r="E236" s="461"/>
      <c r="F236" s="449">
        <v>0.5520833333333334</v>
      </c>
      <c r="G236" s="450">
        <f t="shared" si="1"/>
        <v>0.01041666667</v>
      </c>
      <c r="H236" s="451">
        <f t="shared" si="2"/>
        <v>0.25</v>
      </c>
      <c r="I236" s="452" t="str">
        <f t="shared" si="23"/>
        <v>Non</v>
      </c>
      <c r="J236" s="453">
        <v>0.0</v>
      </c>
      <c r="K236" s="434"/>
      <c r="L236" s="454">
        <f t="shared" si="4"/>
        <v>0</v>
      </c>
      <c r="M236" s="455">
        <f t="array" ref="M236">IFERROR(IF(J236="","",XLOOKUP(L236,Personnel!$B$4:$G$4,Personnel!$B$5:$G$5)),"")</f>
        <v>12.71</v>
      </c>
      <c r="N236" s="455">
        <f t="shared" si="5"/>
        <v>3.18</v>
      </c>
      <c r="O236" s="434"/>
      <c r="P236" s="456">
        <f t="shared" si="6"/>
        <v>0</v>
      </c>
      <c r="Q236" s="457">
        <f t="shared" si="22"/>
        <v>0</v>
      </c>
      <c r="R236" s="458"/>
      <c r="S236" s="459" t="str">
        <f t="array" ref="S236">IF(B236="","",XLOOKUP($B236,Product,'Product List'!D:D))</f>
        <v/>
      </c>
      <c r="T236" s="454" t="str">
        <f t="array" ref="T236">IF(B236="","",XLOOKUP($B236,Product,'Product List'!E:E))</f>
        <v/>
      </c>
      <c r="U236" s="454" t="str">
        <f t="array" ref="U236">IF(B236="","",XLOOKUP($B236,Product,'Product List'!F:F))</f>
        <v/>
      </c>
      <c r="V236" s="454" t="str">
        <f t="array" ref="V236">IF(B236="","",XLOOKUP($B236,Product,'Product List'!G:G))</f>
        <v/>
      </c>
      <c r="W236" s="434"/>
      <c r="X236" s="434" t="str">
        <f t="array" ref="X236">iferror(xlookup(B236,'Product List'!A:A,'Product List'!P:P),"")</f>
        <v/>
      </c>
      <c r="Y236" s="434">
        <f t="shared" si="8"/>
        <v>0</v>
      </c>
      <c r="Z236" s="434"/>
    </row>
    <row r="237" ht="14.25" hidden="1" customHeight="1">
      <c r="A237" s="491" t="s">
        <v>74</v>
      </c>
      <c r="B237" s="447" t="s">
        <v>1747</v>
      </c>
      <c r="C237" s="454"/>
      <c r="D237" s="449">
        <v>0.5520833333333334</v>
      </c>
      <c r="E237" s="449">
        <v>0.003472222222222222</v>
      </c>
      <c r="F237" s="449">
        <v>0.65625</v>
      </c>
      <c r="G237" s="450">
        <f t="shared" si="1"/>
        <v>0.1006944444</v>
      </c>
      <c r="H237" s="451">
        <f t="shared" si="2"/>
        <v>2.416667</v>
      </c>
      <c r="I237" s="452" t="str">
        <f t="shared" si="23"/>
        <v>WCS</v>
      </c>
      <c r="J237" s="453">
        <v>216.0</v>
      </c>
      <c r="K237" s="434"/>
      <c r="L237" s="454">
        <f t="shared" si="4"/>
        <v>3</v>
      </c>
      <c r="M237" s="455">
        <f t="array" ref="M237">IFERROR(IF(J237="","",XLOOKUP(L237,Personnel!$B$4:$G$4,Personnel!$B$5:$G$5)),"")</f>
        <v>15</v>
      </c>
      <c r="N237" s="455">
        <f t="shared" si="5"/>
        <v>36.25</v>
      </c>
      <c r="O237" s="434"/>
      <c r="P237" s="456">
        <f t="shared" si="6"/>
        <v>89</v>
      </c>
      <c r="Q237" s="457">
        <f t="shared" si="22"/>
        <v>5.53</v>
      </c>
      <c r="R237" s="458"/>
      <c r="S237" s="459">
        <f t="array" ref="S237">IF(B237="","",XLOOKUP($B237,Product,'Product List'!D:D))</f>
        <v>72</v>
      </c>
      <c r="T237" s="454">
        <f t="array" ref="T237">IF(B237="","",XLOOKUP($B237,Product,'Product List'!E:E))</f>
        <v>74</v>
      </c>
      <c r="U237" s="454">
        <f t="array" ref="U237">IF(B237="","",XLOOKUP($B237,Product,'Product List'!F:F))</f>
        <v>80</v>
      </c>
      <c r="V237" s="454">
        <f t="array" ref="V237">IF(B237="","",XLOOKUP($B237,Product,'Product List'!G:G))</f>
        <v>85</v>
      </c>
      <c r="W237" s="434"/>
      <c r="X237" s="434">
        <f t="array" ref="X237">iferror(xlookup(B237,'Product List'!A:A,'Product List'!P:P),"")</f>
        <v>0</v>
      </c>
      <c r="Y237" s="434">
        <f t="shared" si="8"/>
        <v>0</v>
      </c>
      <c r="Z237" s="434"/>
    </row>
    <row r="238" ht="14.25" hidden="1" customHeight="1">
      <c r="A238" s="491" t="s">
        <v>74</v>
      </c>
      <c r="B238" s="447" t="s">
        <v>1547</v>
      </c>
      <c r="C238" s="454"/>
      <c r="D238" s="449">
        <v>0.65625</v>
      </c>
      <c r="E238" s="461"/>
      <c r="F238" s="462">
        <v>0.6666666666666666</v>
      </c>
      <c r="G238" s="450">
        <f t="shared" si="1"/>
        <v>0.01041666667</v>
      </c>
      <c r="H238" s="451">
        <f t="shared" si="2"/>
        <v>0.25</v>
      </c>
      <c r="I238" s="452" t="str">
        <f t="shared" si="23"/>
        <v>Non</v>
      </c>
      <c r="J238" s="453">
        <v>0.0</v>
      </c>
      <c r="K238" s="434"/>
      <c r="L238" s="454">
        <f t="shared" si="4"/>
        <v>0</v>
      </c>
      <c r="M238" s="455">
        <f t="array" ref="M238">IFERROR(IF(J238="","",XLOOKUP(L238,Personnel!$B$4:$G$4,Personnel!$B$5:$G$5)),"")</f>
        <v>12.71</v>
      </c>
      <c r="N238" s="455">
        <f t="shared" si="5"/>
        <v>3.18</v>
      </c>
      <c r="O238" s="434"/>
      <c r="P238" s="456">
        <f t="shared" si="6"/>
        <v>0</v>
      </c>
      <c r="Q238" s="457">
        <f t="shared" si="22"/>
        <v>0</v>
      </c>
      <c r="R238" s="458"/>
      <c r="S238" s="459" t="str">
        <f t="array" ref="S238">IF(B238="","",XLOOKUP($B238,Product,'Product List'!D:D))</f>
        <v/>
      </c>
      <c r="T238" s="454" t="str">
        <f t="array" ref="T238">IF(B238="","",XLOOKUP($B238,Product,'Product List'!E:E))</f>
        <v/>
      </c>
      <c r="U238" s="454" t="str">
        <f t="array" ref="U238">IF(B238="","",XLOOKUP($B238,Product,'Product List'!F:F))</f>
        <v/>
      </c>
      <c r="V238" s="454" t="str">
        <f t="array" ref="V238">IF(B238="","",XLOOKUP($B238,Product,'Product List'!G:G))</f>
        <v/>
      </c>
      <c r="W238" s="434"/>
      <c r="X238" s="434" t="str">
        <f t="array" ref="X238">iferror(xlookup(B238,'Product List'!A:A,'Product List'!P:P),"")</f>
        <v/>
      </c>
      <c r="Y238" s="434">
        <f t="shared" si="8"/>
        <v>0</v>
      </c>
      <c r="Z238" s="434"/>
    </row>
    <row r="239" ht="14.25" hidden="1" customHeight="1">
      <c r="A239" s="491" t="s">
        <v>76</v>
      </c>
      <c r="B239" s="447" t="s">
        <v>2031</v>
      </c>
      <c r="C239" s="454"/>
      <c r="D239" s="449">
        <v>0.3333333333333333</v>
      </c>
      <c r="E239" s="461"/>
      <c r="F239" s="449">
        <v>0.4131944444444444</v>
      </c>
      <c r="G239" s="450">
        <f t="shared" si="1"/>
        <v>0.07986111111</v>
      </c>
      <c r="H239" s="451">
        <f t="shared" si="2"/>
        <v>1.916667</v>
      </c>
      <c r="I239" s="452" t="str">
        <f t="shared" si="23"/>
        <v>AWF</v>
      </c>
      <c r="J239" s="453">
        <v>30.0</v>
      </c>
      <c r="K239" s="434"/>
      <c r="L239" s="454">
        <f t="shared" si="4"/>
        <v>2</v>
      </c>
      <c r="M239" s="455">
        <f t="array" ref="M239">IFERROR(IF(J239="","",XLOOKUP(L239,Personnel!$B$4:$G$4,Personnel!$B$5:$G$5)),"")</f>
        <v>14</v>
      </c>
      <c r="N239" s="455">
        <f t="shared" si="5"/>
        <v>26.83</v>
      </c>
      <c r="O239" s="434"/>
      <c r="P239" s="456">
        <f t="shared" si="6"/>
        <v>16</v>
      </c>
      <c r="Q239" s="457">
        <f t="shared" si="22"/>
        <v>2.47</v>
      </c>
      <c r="R239" s="458"/>
      <c r="S239" s="459">
        <f t="array" ref="S239">IF(B239="","",XLOOKUP($B239,Product,'Product List'!D:D))</f>
        <v>14</v>
      </c>
      <c r="T239" s="454">
        <f t="array" ref="T239">IF(B239="","",XLOOKUP($B239,Product,'Product List'!E:E))</f>
        <v>15</v>
      </c>
      <c r="U239" s="454">
        <f t="array" ref="U239">IF(B239="","",XLOOKUP($B239,Product,'Product List'!F:F))</f>
        <v>16</v>
      </c>
      <c r="V239" s="454">
        <f t="array" ref="V239">IF(B239="","",XLOOKUP($B239,Product,'Product List'!G:G))</f>
        <v>17</v>
      </c>
      <c r="W239" s="434"/>
      <c r="X239" s="434">
        <f t="array" ref="X239">iferror(xlookup(B239,'Product List'!A:A,'Product List'!P:P),"")</f>
        <v>0</v>
      </c>
      <c r="Y239" s="434">
        <f t="shared" si="8"/>
        <v>0</v>
      </c>
      <c r="Z239" s="434"/>
    </row>
    <row r="240" ht="14.25" hidden="1" customHeight="1">
      <c r="A240" s="491" t="s">
        <v>76</v>
      </c>
      <c r="B240" s="447" t="s">
        <v>2029</v>
      </c>
      <c r="C240" s="454"/>
      <c r="D240" s="449">
        <v>0.4131944444444444</v>
      </c>
      <c r="E240" s="487"/>
      <c r="F240" s="449">
        <v>0.5173611111111112</v>
      </c>
      <c r="G240" s="450">
        <f t="shared" si="1"/>
        <v>0.1041666667</v>
      </c>
      <c r="H240" s="451">
        <f t="shared" si="2"/>
        <v>2.5</v>
      </c>
      <c r="I240" s="452" t="str">
        <f t="shared" si="23"/>
        <v>AWF</v>
      </c>
      <c r="J240" s="453">
        <v>40.0</v>
      </c>
      <c r="K240" s="434"/>
      <c r="L240" s="454">
        <f t="shared" si="4"/>
        <v>2</v>
      </c>
      <c r="M240" s="455">
        <f t="array" ref="M240">IFERROR(IF(J240="","",XLOOKUP(L240,Personnel!$B$4:$G$4,Personnel!$B$5:$G$5)),"")</f>
        <v>14</v>
      </c>
      <c r="N240" s="455">
        <f t="shared" si="5"/>
        <v>35</v>
      </c>
      <c r="O240" s="434"/>
      <c r="P240" s="456">
        <f t="shared" si="6"/>
        <v>16</v>
      </c>
      <c r="Q240" s="457">
        <f t="shared" si="22"/>
        <v>3.23</v>
      </c>
      <c r="R240" s="458"/>
      <c r="S240" s="459">
        <f t="array" ref="S240">IF(B240="","",XLOOKUP($B240,Product,'Product List'!D:D))</f>
        <v>14</v>
      </c>
      <c r="T240" s="454">
        <f t="array" ref="T240">IF(B240="","",XLOOKUP($B240,Product,'Product List'!E:E))</f>
        <v>15</v>
      </c>
      <c r="U240" s="454">
        <f t="array" ref="U240">IF(B240="","",XLOOKUP($B240,Product,'Product List'!F:F))</f>
        <v>16</v>
      </c>
      <c r="V240" s="454">
        <f t="array" ref="V240">IF(B240="","",XLOOKUP($B240,Product,'Product List'!G:G))</f>
        <v>17</v>
      </c>
      <c r="W240" s="434"/>
      <c r="X240" s="434">
        <f t="array" ref="X240">iferror(xlookup(B240,'Product List'!A:A,'Product List'!P:P),"")</f>
        <v>0</v>
      </c>
      <c r="Y240" s="434">
        <f t="shared" si="8"/>
        <v>0</v>
      </c>
      <c r="Z240" s="434"/>
    </row>
    <row r="241" ht="14.25" hidden="1" customHeight="1">
      <c r="A241" s="491" t="s">
        <v>76</v>
      </c>
      <c r="B241" s="447" t="s">
        <v>1760</v>
      </c>
      <c r="C241" s="454"/>
      <c r="D241" s="462">
        <v>0.5173611111111112</v>
      </c>
      <c r="E241" s="449">
        <v>0.020833333333333332</v>
      </c>
      <c r="F241" s="449">
        <v>0.6666666666666666</v>
      </c>
      <c r="G241" s="450">
        <f t="shared" si="1"/>
        <v>0.1284722222</v>
      </c>
      <c r="H241" s="451">
        <f t="shared" si="2"/>
        <v>3.083333</v>
      </c>
      <c r="I241" s="452" t="str">
        <f t="shared" si="23"/>
        <v>SGH</v>
      </c>
      <c r="J241" s="453">
        <v>30.0</v>
      </c>
      <c r="K241" s="434"/>
      <c r="L241" s="454">
        <f t="shared" si="4"/>
        <v>2</v>
      </c>
      <c r="M241" s="455">
        <f t="array" ref="M241">IFERROR(IF(J241="","",XLOOKUP(L241,Personnel!$B$4:$G$4,Personnel!$B$5:$G$5)),"")</f>
        <v>14</v>
      </c>
      <c r="N241" s="455">
        <f t="shared" si="5"/>
        <v>43.17</v>
      </c>
      <c r="O241" s="434"/>
      <c r="P241" s="456">
        <f t="shared" si="6"/>
        <v>10</v>
      </c>
      <c r="Q241" s="457">
        <f t="shared" si="22"/>
        <v>3.98</v>
      </c>
      <c r="R241" s="458"/>
      <c r="S241" s="459">
        <f t="array" ref="S241">IF(B241="","",XLOOKUP($B241,Product,'Product List'!D:D))</f>
        <v>9</v>
      </c>
      <c r="T241" s="454">
        <f t="array" ref="T241">IF(B241="","",XLOOKUP($B241,Product,'Product List'!E:E))</f>
        <v>10</v>
      </c>
      <c r="U241" s="454">
        <f t="array" ref="U241">IF(B241="","",XLOOKUP($B241,Product,'Product List'!F:F))</f>
        <v>10</v>
      </c>
      <c r="V241" s="454">
        <f t="array" ref="V241">IF(B241="","",XLOOKUP($B241,Product,'Product List'!G:G))</f>
        <v>11</v>
      </c>
      <c r="W241" s="434"/>
      <c r="X241" s="434">
        <f t="array" ref="X241">iferror(xlookup(B241,'Product List'!A:A,'Product List'!P:P),"")</f>
        <v>0</v>
      </c>
      <c r="Y241" s="434">
        <f t="shared" si="8"/>
        <v>0</v>
      </c>
      <c r="Z241" s="434"/>
    </row>
    <row r="242" ht="14.25" hidden="1" customHeight="1">
      <c r="A242" s="448"/>
      <c r="B242" s="448"/>
      <c r="C242" s="454"/>
      <c r="D242" s="461"/>
      <c r="E242" s="461"/>
      <c r="F242" s="461"/>
      <c r="G242" s="487">
        <f t="shared" si="1"/>
        <v>0</v>
      </c>
      <c r="H242" s="451" t="str">
        <f t="shared" si="2"/>
        <v/>
      </c>
      <c r="I242" s="452" t="str">
        <f t="shared" si="23"/>
        <v/>
      </c>
      <c r="J242" s="493"/>
      <c r="K242" s="434"/>
      <c r="L242" s="454" t="str">
        <f t="shared" si="4"/>
        <v/>
      </c>
      <c r="M242" s="455" t="str">
        <f t="array" ref="M242">IFERROR(IF(J242="","",XLOOKUP(L242,Personnel!$B$4:$G$4,Personnel!$B$5:$G$5)),"")</f>
        <v/>
      </c>
      <c r="N242" s="455">
        <f t="shared" si="5"/>
        <v>0</v>
      </c>
      <c r="O242" s="434"/>
      <c r="P242" s="456" t="str">
        <f t="shared" si="6"/>
        <v/>
      </c>
      <c r="Q242" s="457">
        <f t="shared" si="22"/>
        <v>0</v>
      </c>
      <c r="R242" s="458"/>
      <c r="S242" s="459" t="str">
        <f t="array" ref="S242">IF(B242="","",XLOOKUP($B242,Product,'Product List'!D:D))</f>
        <v/>
      </c>
      <c r="T242" s="454" t="str">
        <f t="array" ref="T242">IF(B242="","",XLOOKUP($B242,Product,'Product List'!E:E))</f>
        <v/>
      </c>
      <c r="U242" s="454" t="str">
        <f t="array" ref="U242">IF(B242="","",XLOOKUP($B242,Product,'Product List'!F:F))</f>
        <v/>
      </c>
      <c r="V242" s="454" t="str">
        <f t="array" ref="V242">IF(B242="","",XLOOKUP($B242,Product,'Product List'!G:G))</f>
        <v/>
      </c>
      <c r="W242" s="434"/>
      <c r="X242" s="434" t="str">
        <f t="array" ref="X242">iferror(xlookup(B242,'Product List'!A:A,'Product List'!P:P),"")</f>
        <v/>
      </c>
      <c r="Y242" s="434">
        <f t="shared" si="8"/>
        <v>0</v>
      </c>
      <c r="Z242" s="434"/>
    </row>
    <row r="243" ht="14.25" hidden="1" customHeight="1">
      <c r="A243" s="448"/>
      <c r="B243" s="448"/>
      <c r="C243" s="454"/>
      <c r="D243" s="461"/>
      <c r="E243" s="461"/>
      <c r="F243" s="460"/>
      <c r="G243" s="487">
        <f t="shared" si="1"/>
        <v>0</v>
      </c>
      <c r="H243" s="451" t="str">
        <f t="shared" si="2"/>
        <v/>
      </c>
      <c r="I243" s="452" t="str">
        <f t="shared" si="23"/>
        <v/>
      </c>
      <c r="J243" s="493"/>
      <c r="K243" s="434"/>
      <c r="L243" s="454" t="str">
        <f t="shared" si="4"/>
        <v/>
      </c>
      <c r="M243" s="455" t="str">
        <f t="array" ref="M243">IFERROR(IF(J243="","",XLOOKUP(L243,Personnel!$B$4:$G$4,Personnel!$B$5:$G$5)),"")</f>
        <v/>
      </c>
      <c r="N243" s="455">
        <f t="shared" si="5"/>
        <v>0</v>
      </c>
      <c r="O243" s="434"/>
      <c r="P243" s="456" t="str">
        <f t="shared" si="6"/>
        <v/>
      </c>
      <c r="Q243" s="457">
        <f t="shared" si="22"/>
        <v>0</v>
      </c>
      <c r="R243" s="458"/>
      <c r="S243" s="459" t="str">
        <f t="array" ref="S243">IF(B243="","",XLOOKUP($B243,Product,'Product List'!D:D))</f>
        <v/>
      </c>
      <c r="T243" s="454" t="str">
        <f t="array" ref="T243">IF(B243="","",XLOOKUP($B243,Product,'Product List'!E:E))</f>
        <v/>
      </c>
      <c r="U243" s="454" t="str">
        <f t="array" ref="U243">IF(B243="","",XLOOKUP($B243,Product,'Product List'!F:F))</f>
        <v/>
      </c>
      <c r="V243" s="454" t="str">
        <f t="array" ref="V243">IF(B243="","",XLOOKUP($B243,Product,'Product List'!G:G))</f>
        <v/>
      </c>
      <c r="W243" s="434"/>
      <c r="X243" s="434" t="str">
        <f t="array" ref="X243">iferror(xlookup(B243,'Product List'!A:A,'Product List'!P:P),"")</f>
        <v/>
      </c>
      <c r="Y243" s="434">
        <f t="shared" si="8"/>
        <v>0</v>
      </c>
      <c r="Z243" s="434"/>
    </row>
    <row r="244" ht="14.25" hidden="1" customHeight="1">
      <c r="A244" s="448"/>
      <c r="B244" s="448"/>
      <c r="C244" s="454"/>
      <c r="D244" s="461"/>
      <c r="E244" s="461"/>
      <c r="F244" s="460"/>
      <c r="G244" s="487">
        <f t="shared" si="1"/>
        <v>0</v>
      </c>
      <c r="H244" s="451" t="str">
        <f t="shared" si="2"/>
        <v/>
      </c>
      <c r="I244" s="452" t="str">
        <f t="shared" si="23"/>
        <v/>
      </c>
      <c r="J244" s="493"/>
      <c r="K244" s="434"/>
      <c r="L244" s="454" t="str">
        <f t="shared" si="4"/>
        <v/>
      </c>
      <c r="M244" s="455" t="str">
        <f t="array" ref="M244">IFERROR(IF(J244="","",XLOOKUP(L244,Personnel!$B$4:$G$4,Personnel!$B$5:$G$5)),"")</f>
        <v/>
      </c>
      <c r="N244" s="455">
        <f t="shared" si="5"/>
        <v>0</v>
      </c>
      <c r="O244" s="434"/>
      <c r="P244" s="456" t="str">
        <f t="shared" si="6"/>
        <v/>
      </c>
      <c r="Q244" s="457">
        <f t="shared" si="22"/>
        <v>0</v>
      </c>
      <c r="R244" s="458"/>
      <c r="S244" s="459" t="str">
        <f t="array" ref="S244">IF(B244="","",XLOOKUP($B244,Product,'Product List'!D:D))</f>
        <v/>
      </c>
      <c r="T244" s="454" t="str">
        <f t="array" ref="T244">IF(B244="","",XLOOKUP($B244,Product,'Product List'!E:E))</f>
        <v/>
      </c>
      <c r="U244" s="454" t="str">
        <f t="array" ref="U244">IF(B244="","",XLOOKUP($B244,Product,'Product List'!F:F))</f>
        <v/>
      </c>
      <c r="V244" s="454" t="str">
        <f t="array" ref="V244">IF(B244="","",XLOOKUP($B244,Product,'Product List'!G:G))</f>
        <v/>
      </c>
      <c r="W244" s="434"/>
      <c r="X244" s="434" t="str">
        <f t="array" ref="X244">iferror(xlookup(B244,'Product List'!A:A,'Product List'!P:P),"")</f>
        <v/>
      </c>
      <c r="Y244" s="434">
        <f t="shared" si="8"/>
        <v>0</v>
      </c>
      <c r="Z244" s="434"/>
    </row>
    <row r="245" ht="14.25" hidden="1" customHeight="1">
      <c r="A245" s="448"/>
      <c r="B245" s="448"/>
      <c r="C245" s="454"/>
      <c r="D245" s="461"/>
      <c r="E245" s="461"/>
      <c r="F245" s="461"/>
      <c r="G245" s="487">
        <f t="shared" si="1"/>
        <v>0</v>
      </c>
      <c r="H245" s="451" t="str">
        <f t="shared" si="2"/>
        <v/>
      </c>
      <c r="I245" s="452" t="str">
        <f t="shared" si="23"/>
        <v/>
      </c>
      <c r="J245" s="493"/>
      <c r="K245" s="434"/>
      <c r="L245" s="454" t="str">
        <f t="shared" si="4"/>
        <v/>
      </c>
      <c r="M245" s="455" t="str">
        <f t="array" ref="M245">IFERROR(IF(J245="","",XLOOKUP(L245,Personnel!$B$4:$G$4,Personnel!$B$5:$G$5)),"")</f>
        <v/>
      </c>
      <c r="N245" s="455">
        <f t="shared" si="5"/>
        <v>0</v>
      </c>
      <c r="O245" s="434"/>
      <c r="P245" s="456" t="str">
        <f t="shared" si="6"/>
        <v/>
      </c>
      <c r="Q245" s="457">
        <f t="shared" si="22"/>
        <v>0</v>
      </c>
      <c r="R245" s="458"/>
      <c r="S245" s="459" t="str">
        <f t="array" ref="S245">IF(B245="","",XLOOKUP($B245,Product,'Product List'!D:D))</f>
        <v/>
      </c>
      <c r="T245" s="454" t="str">
        <f t="array" ref="T245">IF(B245="","",XLOOKUP($B245,Product,'Product List'!E:E))</f>
        <v/>
      </c>
      <c r="U245" s="454" t="str">
        <f t="array" ref="U245">IF(B245="","",XLOOKUP($B245,Product,'Product List'!F:F))</f>
        <v/>
      </c>
      <c r="V245" s="454" t="str">
        <f t="array" ref="V245">IF(B245="","",XLOOKUP($B245,Product,'Product List'!G:G))</f>
        <v/>
      </c>
      <c r="W245" s="434"/>
      <c r="X245" s="434" t="str">
        <f t="array" ref="X245">iferror(xlookup(B245,'Product List'!A:A,'Product List'!P:P),"")</f>
        <v/>
      </c>
      <c r="Y245" s="434">
        <f t="shared" si="8"/>
        <v>0</v>
      </c>
      <c r="Z245" s="434"/>
    </row>
    <row r="246" ht="14.25" hidden="1" customHeight="1">
      <c r="A246" s="448"/>
      <c r="B246" s="448"/>
      <c r="C246" s="454"/>
      <c r="D246" s="461"/>
      <c r="E246" s="487"/>
      <c r="F246" s="461"/>
      <c r="G246" s="487">
        <f t="shared" si="1"/>
        <v>0</v>
      </c>
      <c r="H246" s="451" t="str">
        <f t="shared" si="2"/>
        <v/>
      </c>
      <c r="I246" s="452" t="str">
        <f t="shared" si="23"/>
        <v/>
      </c>
      <c r="J246" s="493"/>
      <c r="K246" s="434"/>
      <c r="L246" s="454" t="str">
        <f t="shared" si="4"/>
        <v/>
      </c>
      <c r="M246" s="455" t="str">
        <f t="array" ref="M246">IFERROR(IF(J246="","",XLOOKUP(L246,Personnel!$B$4:$G$4,Personnel!$B$5:$G$5)),"")</f>
        <v/>
      </c>
      <c r="N246" s="455">
        <f t="shared" si="5"/>
        <v>0</v>
      </c>
      <c r="O246" s="434"/>
      <c r="P246" s="456" t="str">
        <f t="shared" si="6"/>
        <v/>
      </c>
      <c r="Q246" s="457">
        <f t="shared" si="22"/>
        <v>0</v>
      </c>
      <c r="R246" s="458"/>
      <c r="S246" s="459" t="str">
        <f t="array" ref="S246">IF(B246="","",XLOOKUP($B246,Product,'Product List'!D:D))</f>
        <v/>
      </c>
      <c r="T246" s="454" t="str">
        <f t="array" ref="T246">IF(B246="","",XLOOKUP($B246,Product,'Product List'!E:E))</f>
        <v/>
      </c>
      <c r="U246" s="454" t="str">
        <f t="array" ref="U246">IF(B246="","",XLOOKUP($B246,Product,'Product List'!F:F))</f>
        <v/>
      </c>
      <c r="V246" s="454" t="str">
        <f t="array" ref="V246">IF(B246="","",XLOOKUP($B246,Product,'Product List'!G:G))</f>
        <v/>
      </c>
      <c r="W246" s="434"/>
      <c r="X246" s="434" t="str">
        <f t="array" ref="X246">iferror(xlookup(B246,'Product List'!A:A,'Product List'!P:P),"")</f>
        <v/>
      </c>
      <c r="Y246" s="434">
        <f t="shared" si="8"/>
        <v>0</v>
      </c>
      <c r="Z246" s="434"/>
    </row>
    <row r="247" ht="14.25" hidden="1" customHeight="1">
      <c r="A247" s="448"/>
      <c r="B247" s="448"/>
      <c r="C247" s="454"/>
      <c r="D247" s="461"/>
      <c r="E247" s="461"/>
      <c r="F247" s="461"/>
      <c r="G247" s="487">
        <f t="shared" si="1"/>
        <v>0</v>
      </c>
      <c r="H247" s="451" t="str">
        <f t="shared" si="2"/>
        <v/>
      </c>
      <c r="I247" s="452" t="str">
        <f t="shared" si="23"/>
        <v/>
      </c>
      <c r="J247" s="493"/>
      <c r="K247" s="434"/>
      <c r="L247" s="454" t="str">
        <f t="shared" si="4"/>
        <v/>
      </c>
      <c r="M247" s="455" t="str">
        <f t="array" ref="M247">IFERROR(IF(J247="","",XLOOKUP(L247,Personnel!$B$4:$G$4,Personnel!$B$5:$G$5)),"")</f>
        <v/>
      </c>
      <c r="N247" s="455">
        <f t="shared" si="5"/>
        <v>0</v>
      </c>
      <c r="O247" s="434"/>
      <c r="P247" s="456" t="str">
        <f t="shared" si="6"/>
        <v/>
      </c>
      <c r="Q247" s="457">
        <f t="shared" si="22"/>
        <v>0</v>
      </c>
      <c r="R247" s="458"/>
      <c r="S247" s="459" t="str">
        <f t="array" ref="S247">IF(B247="","",XLOOKUP($B247,Product,'Product List'!D:D))</f>
        <v/>
      </c>
      <c r="T247" s="454" t="str">
        <f t="array" ref="T247">IF(B247="","",XLOOKUP($B247,Product,'Product List'!E:E))</f>
        <v/>
      </c>
      <c r="U247" s="454" t="str">
        <f t="array" ref="U247">IF(B247="","",XLOOKUP($B247,Product,'Product List'!F:F))</f>
        <v/>
      </c>
      <c r="V247" s="454" t="str">
        <f t="array" ref="V247">IF(B247="","",XLOOKUP($B247,Product,'Product List'!G:G))</f>
        <v/>
      </c>
      <c r="W247" s="434"/>
      <c r="X247" s="434" t="str">
        <f t="array" ref="X247">iferror(xlookup(B247,'Product List'!A:A,'Product List'!P:P),"")</f>
        <v/>
      </c>
      <c r="Y247" s="434">
        <f t="shared" si="8"/>
        <v>0</v>
      </c>
      <c r="Z247" s="434"/>
    </row>
    <row r="248" ht="14.25" hidden="1" customHeight="1">
      <c r="A248" s="448"/>
      <c r="B248" s="448"/>
      <c r="C248" s="454"/>
      <c r="D248" s="461"/>
      <c r="E248" s="461"/>
      <c r="F248" s="460"/>
      <c r="G248" s="487">
        <f t="shared" si="1"/>
        <v>0</v>
      </c>
      <c r="H248" s="451" t="str">
        <f t="shared" si="2"/>
        <v/>
      </c>
      <c r="I248" s="452" t="str">
        <f t="shared" si="23"/>
        <v/>
      </c>
      <c r="J248" s="493"/>
      <c r="K248" s="434"/>
      <c r="L248" s="454" t="str">
        <f t="shared" si="4"/>
        <v/>
      </c>
      <c r="M248" s="455" t="str">
        <f t="array" ref="M248">IFERROR(IF(J248="","",XLOOKUP(L248,Personnel!$B$4:$G$4,Personnel!$B$5:$G$5)),"")</f>
        <v/>
      </c>
      <c r="N248" s="455">
        <f t="shared" si="5"/>
        <v>0</v>
      </c>
      <c r="O248" s="434"/>
      <c r="P248" s="456" t="str">
        <f t="shared" si="6"/>
        <v/>
      </c>
      <c r="Q248" s="457">
        <f t="shared" si="22"/>
        <v>0</v>
      </c>
      <c r="R248" s="458"/>
      <c r="S248" s="459" t="str">
        <f t="array" ref="S248">IF(B248="","",XLOOKUP($B248,Product,'Product List'!D:D))</f>
        <v/>
      </c>
      <c r="T248" s="454" t="str">
        <f t="array" ref="T248">IF(B248="","",XLOOKUP($B248,Product,'Product List'!E:E))</f>
        <v/>
      </c>
      <c r="U248" s="454" t="str">
        <f t="array" ref="U248">IF(B248="","",XLOOKUP($B248,Product,'Product List'!F:F))</f>
        <v/>
      </c>
      <c r="V248" s="454" t="str">
        <f t="array" ref="V248">IF(B248="","",XLOOKUP($B248,Product,'Product List'!G:G))</f>
        <v/>
      </c>
      <c r="W248" s="434"/>
      <c r="X248" s="434" t="str">
        <f t="array" ref="X248">iferror(xlookup(B248,'Product List'!A:A,'Product List'!P:P),"")</f>
        <v/>
      </c>
      <c r="Y248" s="434">
        <f t="shared" si="8"/>
        <v>0</v>
      </c>
      <c r="Z248" s="434"/>
    </row>
    <row r="249" ht="14.25" hidden="1" customHeight="1">
      <c r="A249" s="448"/>
      <c r="B249" s="448"/>
      <c r="C249" s="454"/>
      <c r="D249" s="461"/>
      <c r="E249" s="461"/>
      <c r="F249" s="461"/>
      <c r="G249" s="487">
        <f t="shared" si="1"/>
        <v>0</v>
      </c>
      <c r="H249" s="451" t="str">
        <f t="shared" si="2"/>
        <v/>
      </c>
      <c r="I249" s="452" t="str">
        <f t="shared" si="23"/>
        <v/>
      </c>
      <c r="J249" s="493"/>
      <c r="K249" s="434"/>
      <c r="L249" s="454" t="str">
        <f t="shared" si="4"/>
        <v/>
      </c>
      <c r="M249" s="455" t="str">
        <f t="array" ref="M249">IFERROR(IF(J249="","",XLOOKUP(L249,Personnel!$B$4:$G$4,Personnel!$B$5:$G$5)),"")</f>
        <v/>
      </c>
      <c r="N249" s="455">
        <f t="shared" si="5"/>
        <v>0</v>
      </c>
      <c r="O249" s="434"/>
      <c r="P249" s="456" t="str">
        <f t="shared" si="6"/>
        <v/>
      </c>
      <c r="Q249" s="457">
        <f t="shared" si="22"/>
        <v>0</v>
      </c>
      <c r="R249" s="458"/>
      <c r="S249" s="459" t="str">
        <f t="array" ref="S249">IF(B249="","",XLOOKUP($B249,Product,'Product List'!D:D))</f>
        <v/>
      </c>
      <c r="T249" s="454" t="str">
        <f t="array" ref="T249">IF(B249="","",XLOOKUP($B249,Product,'Product List'!E:E))</f>
        <v/>
      </c>
      <c r="U249" s="454" t="str">
        <f t="array" ref="U249">IF(B249="","",XLOOKUP($B249,Product,'Product List'!F:F))</f>
        <v/>
      </c>
      <c r="V249" s="454" t="str">
        <f t="array" ref="V249">IF(B249="","",XLOOKUP($B249,Product,'Product List'!G:G))</f>
        <v/>
      </c>
      <c r="W249" s="434"/>
      <c r="X249" s="434" t="str">
        <f t="array" ref="X249">iferror(xlookup(B249,'Product List'!A:A,'Product List'!P:P),"")</f>
        <v/>
      </c>
      <c r="Y249" s="434">
        <f t="shared" si="8"/>
        <v>0</v>
      </c>
      <c r="Z249" s="434"/>
    </row>
    <row r="250" ht="14.25" hidden="1" customHeight="1">
      <c r="A250" s="448"/>
      <c r="B250" s="448"/>
      <c r="C250" s="454"/>
      <c r="D250" s="460"/>
      <c r="E250" s="461"/>
      <c r="F250" s="460"/>
      <c r="G250" s="487">
        <f t="shared" si="1"/>
        <v>0</v>
      </c>
      <c r="H250" s="451" t="str">
        <f t="shared" si="2"/>
        <v/>
      </c>
      <c r="I250" s="452" t="str">
        <f t="shared" si="23"/>
        <v/>
      </c>
      <c r="J250" s="493"/>
      <c r="K250" s="434"/>
      <c r="L250" s="454" t="str">
        <f t="shared" si="4"/>
        <v/>
      </c>
      <c r="M250" s="455" t="str">
        <f t="array" ref="M250">IFERROR(IF(J250="","",XLOOKUP(L250,Personnel!$B$4:$G$4,Personnel!$B$5:$G$5)),"")</f>
        <v/>
      </c>
      <c r="N250" s="455">
        <f t="shared" si="5"/>
        <v>0</v>
      </c>
      <c r="O250" s="434"/>
      <c r="P250" s="456" t="str">
        <f t="shared" si="6"/>
        <v/>
      </c>
      <c r="Q250" s="457">
        <f t="shared" si="22"/>
        <v>0</v>
      </c>
      <c r="R250" s="458"/>
      <c r="S250" s="459" t="str">
        <f t="array" ref="S250">IF(B250="","",XLOOKUP($B250,Product,'Product List'!D:D))</f>
        <v/>
      </c>
      <c r="T250" s="454" t="str">
        <f t="array" ref="T250">IF(B250="","",XLOOKUP($B250,Product,'Product List'!E:E))</f>
        <v/>
      </c>
      <c r="U250" s="454" t="str">
        <f t="array" ref="U250">IF(B250="","",XLOOKUP($B250,Product,'Product List'!F:F))</f>
        <v/>
      </c>
      <c r="V250" s="454" t="str">
        <f t="array" ref="V250">IF(B250="","",XLOOKUP($B250,Product,'Product List'!G:G))</f>
        <v/>
      </c>
      <c r="W250" s="434"/>
      <c r="X250" s="434" t="str">
        <f t="array" ref="X250">iferror(xlookup(B250,'Product List'!A:A,'Product List'!P:P),"")</f>
        <v/>
      </c>
      <c r="Y250" s="434">
        <f t="shared" si="8"/>
        <v>0</v>
      </c>
      <c r="Z250" s="434"/>
    </row>
    <row r="251" ht="14.25" hidden="1" customHeight="1">
      <c r="A251" s="448"/>
      <c r="B251" s="448"/>
      <c r="C251" s="454"/>
      <c r="D251" s="461"/>
      <c r="E251" s="461"/>
      <c r="F251" s="461"/>
      <c r="G251" s="487">
        <f t="shared" si="1"/>
        <v>0</v>
      </c>
      <c r="H251" s="451" t="str">
        <f t="shared" si="2"/>
        <v/>
      </c>
      <c r="I251" s="452" t="str">
        <f t="shared" si="23"/>
        <v/>
      </c>
      <c r="J251" s="493"/>
      <c r="K251" s="434"/>
      <c r="L251" s="454" t="str">
        <f t="shared" si="4"/>
        <v/>
      </c>
      <c r="M251" s="455" t="str">
        <f t="array" ref="M251">IFERROR(IF(J251="","",XLOOKUP(L251,Personnel!$B$4:$G$4,Personnel!$B$5:$G$5)),"")</f>
        <v/>
      </c>
      <c r="N251" s="455">
        <f t="shared" si="5"/>
        <v>0</v>
      </c>
      <c r="O251" s="434"/>
      <c r="P251" s="456" t="str">
        <f t="shared" si="6"/>
        <v/>
      </c>
      <c r="Q251" s="457">
        <f t="shared" si="22"/>
        <v>0</v>
      </c>
      <c r="R251" s="458"/>
      <c r="S251" s="459" t="str">
        <f t="array" ref="S251">IF(B251="","",XLOOKUP($B251,Product,'Product List'!D:D))</f>
        <v/>
      </c>
      <c r="T251" s="454" t="str">
        <f t="array" ref="T251">IF(B251="","",XLOOKUP($B251,Product,'Product List'!E:E))</f>
        <v/>
      </c>
      <c r="U251" s="454" t="str">
        <f t="array" ref="U251">IF(B251="","",XLOOKUP($B251,Product,'Product List'!F:F))</f>
        <v/>
      </c>
      <c r="V251" s="454" t="str">
        <f t="array" ref="V251">IF(B251="","",XLOOKUP($B251,Product,'Product List'!G:G))</f>
        <v/>
      </c>
      <c r="W251" s="434"/>
      <c r="X251" s="434" t="str">
        <f t="array" ref="X251">iferror(xlookup(B251,'Product List'!A:A,'Product List'!P:P),"")</f>
        <v/>
      </c>
      <c r="Y251" s="434">
        <f t="shared" si="8"/>
        <v>0</v>
      </c>
      <c r="Z251" s="434"/>
    </row>
    <row r="252" ht="14.25" hidden="1" customHeight="1">
      <c r="A252" s="448"/>
      <c r="B252" s="448"/>
      <c r="C252" s="454"/>
      <c r="D252" s="461"/>
      <c r="E252" s="461"/>
      <c r="F252" s="461"/>
      <c r="G252" s="487">
        <f t="shared" si="1"/>
        <v>0</v>
      </c>
      <c r="H252" s="451" t="str">
        <f t="shared" si="2"/>
        <v/>
      </c>
      <c r="I252" s="452" t="str">
        <f t="shared" si="23"/>
        <v/>
      </c>
      <c r="J252" s="493"/>
      <c r="K252" s="434"/>
      <c r="L252" s="454" t="str">
        <f t="shared" si="4"/>
        <v/>
      </c>
      <c r="M252" s="455" t="str">
        <f t="array" ref="M252">IFERROR(IF(J252="","",XLOOKUP(L252,Personnel!$B$4:$G$4,Personnel!$B$5:$G$5)),"")</f>
        <v/>
      </c>
      <c r="N252" s="455">
        <f t="shared" si="5"/>
        <v>0</v>
      </c>
      <c r="O252" s="434"/>
      <c r="P252" s="456" t="str">
        <f t="shared" si="6"/>
        <v/>
      </c>
      <c r="Q252" s="457">
        <f t="shared" si="22"/>
        <v>0</v>
      </c>
      <c r="R252" s="458"/>
      <c r="S252" s="459" t="str">
        <f t="array" ref="S252">IF(B252="","",XLOOKUP($B252,Product,'Product List'!D:D))</f>
        <v/>
      </c>
      <c r="T252" s="454" t="str">
        <f t="array" ref="T252">IF(B252="","",XLOOKUP($B252,Product,'Product List'!E:E))</f>
        <v/>
      </c>
      <c r="U252" s="454" t="str">
        <f t="array" ref="U252">IF(B252="","",XLOOKUP($B252,Product,'Product List'!F:F))</f>
        <v/>
      </c>
      <c r="V252" s="454" t="str">
        <f t="array" ref="V252">IF(B252="","",XLOOKUP($B252,Product,'Product List'!G:G))</f>
        <v/>
      </c>
      <c r="W252" s="434"/>
      <c r="X252" s="434" t="str">
        <f t="array" ref="X252">iferror(xlookup(B252,'Product List'!A:A,'Product List'!P:P),"")</f>
        <v/>
      </c>
      <c r="Y252" s="434">
        <f t="shared" si="8"/>
        <v>0</v>
      </c>
      <c r="Z252" s="434"/>
    </row>
    <row r="253" ht="14.25" hidden="1" customHeight="1">
      <c r="A253" s="448"/>
      <c r="B253" s="448"/>
      <c r="C253" s="460"/>
      <c r="D253" s="461"/>
      <c r="E253" s="461"/>
      <c r="F253" s="461"/>
      <c r="G253" s="487">
        <f t="shared" si="1"/>
        <v>0</v>
      </c>
      <c r="H253" s="451" t="str">
        <f t="shared" si="2"/>
        <v/>
      </c>
      <c r="I253" s="452" t="str">
        <f t="shared" si="23"/>
        <v/>
      </c>
      <c r="J253" s="493"/>
      <c r="K253" s="434"/>
      <c r="L253" s="454" t="str">
        <f t="shared" si="4"/>
        <v/>
      </c>
      <c r="M253" s="455" t="str">
        <f t="array" ref="M253">IFERROR(IF(J253="","",XLOOKUP(L253,Personnel!$B$4:$G$4,Personnel!$B$5:$G$5)),"")</f>
        <v/>
      </c>
      <c r="N253" s="455">
        <f t="shared" si="5"/>
        <v>0</v>
      </c>
      <c r="O253" s="434"/>
      <c r="P253" s="456" t="str">
        <f t="shared" si="6"/>
        <v/>
      </c>
      <c r="Q253" s="457">
        <f t="shared" si="22"/>
        <v>0</v>
      </c>
      <c r="R253" s="458"/>
      <c r="S253" s="459" t="str">
        <f t="array" ref="S253">IF(B253="","",XLOOKUP($B253,Product,'Product List'!D:D))</f>
        <v/>
      </c>
      <c r="T253" s="454" t="str">
        <f t="array" ref="T253">IF(B253="","",XLOOKUP($B253,Product,'Product List'!E:E))</f>
        <v/>
      </c>
      <c r="U253" s="454" t="str">
        <f t="array" ref="U253">IF(B253="","",XLOOKUP($B253,Product,'Product List'!F:F))</f>
        <v/>
      </c>
      <c r="V253" s="454" t="str">
        <f t="array" ref="V253">IF(B253="","",XLOOKUP($B253,Product,'Product List'!G:G))</f>
        <v/>
      </c>
      <c r="W253" s="434"/>
      <c r="X253" s="434" t="str">
        <f t="array" ref="X253">iferror(xlookup(B253,'Product List'!A:A,'Product List'!P:P),"")</f>
        <v/>
      </c>
      <c r="Y253" s="434">
        <f t="shared" si="8"/>
        <v>0</v>
      </c>
      <c r="Z253" s="434"/>
    </row>
    <row r="254" ht="14.25" hidden="1" customHeight="1">
      <c r="A254" s="448"/>
      <c r="B254" s="448"/>
      <c r="C254" s="454"/>
      <c r="D254" s="461"/>
      <c r="E254" s="461"/>
      <c r="F254" s="461"/>
      <c r="G254" s="487">
        <f t="shared" si="1"/>
        <v>0</v>
      </c>
      <c r="H254" s="451" t="str">
        <f t="shared" si="2"/>
        <v/>
      </c>
      <c r="I254" s="452" t="str">
        <f t="shared" si="23"/>
        <v/>
      </c>
      <c r="J254" s="493"/>
      <c r="K254" s="434"/>
      <c r="L254" s="454" t="str">
        <f t="shared" si="4"/>
        <v/>
      </c>
      <c r="M254" s="455" t="str">
        <f t="array" ref="M254">IFERROR(IF(J254="","",XLOOKUP(L254,Personnel!$B$4:$G$4,Personnel!$B$5:$G$5)),"")</f>
        <v/>
      </c>
      <c r="N254" s="455">
        <f t="shared" si="5"/>
        <v>0</v>
      </c>
      <c r="O254" s="434"/>
      <c r="P254" s="456" t="str">
        <f t="shared" si="6"/>
        <v/>
      </c>
      <c r="Q254" s="457">
        <f t="shared" si="22"/>
        <v>0</v>
      </c>
      <c r="R254" s="458"/>
      <c r="S254" s="459" t="str">
        <f t="array" ref="S254">IF(B254="","",XLOOKUP($B254,Product,'Product List'!D:D))</f>
        <v/>
      </c>
      <c r="T254" s="454" t="str">
        <f t="array" ref="T254">IF(B254="","",XLOOKUP($B254,Product,'Product List'!E:E))</f>
        <v/>
      </c>
      <c r="U254" s="454" t="str">
        <f t="array" ref="U254">IF(B254="","",XLOOKUP($B254,Product,'Product List'!F:F))</f>
        <v/>
      </c>
      <c r="V254" s="454" t="str">
        <f t="array" ref="V254">IF(B254="","",XLOOKUP($B254,Product,'Product List'!G:G))</f>
        <v/>
      </c>
      <c r="W254" s="434"/>
      <c r="X254" s="434" t="str">
        <f t="array" ref="X254">iferror(xlookup(B254,'Product List'!A:A,'Product List'!P:P),"")</f>
        <v/>
      </c>
      <c r="Y254" s="434">
        <f t="shared" si="8"/>
        <v>0</v>
      </c>
      <c r="Z254" s="434"/>
    </row>
    <row r="255" ht="14.25" hidden="1" customHeight="1">
      <c r="A255" s="448"/>
      <c r="B255" s="448"/>
      <c r="C255" s="454"/>
      <c r="D255" s="461"/>
      <c r="E255" s="461"/>
      <c r="F255" s="461"/>
      <c r="G255" s="487">
        <f t="shared" si="1"/>
        <v>0</v>
      </c>
      <c r="H255" s="451" t="str">
        <f t="shared" si="2"/>
        <v/>
      </c>
      <c r="I255" s="452" t="str">
        <f t="shared" si="23"/>
        <v/>
      </c>
      <c r="J255" s="493"/>
      <c r="K255" s="434"/>
      <c r="L255" s="454" t="str">
        <f t="shared" si="4"/>
        <v/>
      </c>
      <c r="M255" s="455" t="str">
        <f t="array" ref="M255">IFERROR(IF(J255="","",XLOOKUP(L255,Personnel!$B$4:$G$4,Personnel!$B$5:$G$5)),"")</f>
        <v/>
      </c>
      <c r="N255" s="455">
        <f t="shared" si="5"/>
        <v>0</v>
      </c>
      <c r="O255" s="434"/>
      <c r="P255" s="456" t="str">
        <f t="shared" si="6"/>
        <v/>
      </c>
      <c r="Q255" s="457">
        <f t="shared" si="22"/>
        <v>0</v>
      </c>
      <c r="R255" s="458"/>
      <c r="S255" s="459" t="str">
        <f t="array" ref="S255">IF(B255="","",XLOOKUP($B255,Product,'Product List'!D:D))</f>
        <v/>
      </c>
      <c r="T255" s="454" t="str">
        <f t="array" ref="T255">IF(B255="","",XLOOKUP($B255,Product,'Product List'!E:E))</f>
        <v/>
      </c>
      <c r="U255" s="454" t="str">
        <f t="array" ref="U255">IF(B255="","",XLOOKUP($B255,Product,'Product List'!F:F))</f>
        <v/>
      </c>
      <c r="V255" s="454" t="str">
        <f t="array" ref="V255">IF(B255="","",XLOOKUP($B255,Product,'Product List'!G:G))</f>
        <v/>
      </c>
      <c r="W255" s="434"/>
      <c r="X255" s="434" t="str">
        <f t="array" ref="X255">iferror(xlookup(B255,'Product List'!A:A,'Product List'!P:P),"")</f>
        <v/>
      </c>
      <c r="Y255" s="434">
        <f t="shared" si="8"/>
        <v>0</v>
      </c>
      <c r="Z255" s="434"/>
    </row>
    <row r="256" ht="14.25" hidden="1" customHeight="1">
      <c r="A256" s="448"/>
      <c r="B256" s="448"/>
      <c r="C256" s="454"/>
      <c r="D256" s="461"/>
      <c r="E256" s="461"/>
      <c r="F256" s="461"/>
      <c r="G256" s="487">
        <f t="shared" si="1"/>
        <v>0</v>
      </c>
      <c r="H256" s="451" t="str">
        <f t="shared" si="2"/>
        <v/>
      </c>
      <c r="I256" s="452" t="str">
        <f t="shared" si="23"/>
        <v/>
      </c>
      <c r="J256" s="493"/>
      <c r="K256" s="434"/>
      <c r="L256" s="454" t="str">
        <f t="shared" si="4"/>
        <v/>
      </c>
      <c r="M256" s="455" t="str">
        <f t="array" ref="M256">IFERROR(IF(J256="","",XLOOKUP(L256,Personnel!$B$4:$G$4,Personnel!$B$5:$G$5)),"")</f>
        <v/>
      </c>
      <c r="N256" s="455">
        <f t="shared" si="5"/>
        <v>0</v>
      </c>
      <c r="O256" s="434"/>
      <c r="P256" s="456" t="str">
        <f t="shared" si="6"/>
        <v/>
      </c>
      <c r="Q256" s="457">
        <f t="shared" si="22"/>
        <v>0</v>
      </c>
      <c r="R256" s="458"/>
      <c r="S256" s="459" t="str">
        <f t="array" ref="S256">IF(B256="","",XLOOKUP($B256,Product,'Product List'!D:D))</f>
        <v/>
      </c>
      <c r="T256" s="454" t="str">
        <f t="array" ref="T256">IF(B256="","",XLOOKUP($B256,Product,'Product List'!E:E))</f>
        <v/>
      </c>
      <c r="U256" s="454" t="str">
        <f t="array" ref="U256">IF(B256="","",XLOOKUP($B256,Product,'Product List'!F:F))</f>
        <v/>
      </c>
      <c r="V256" s="454" t="str">
        <f t="array" ref="V256">IF(B256="","",XLOOKUP($B256,Product,'Product List'!G:G))</f>
        <v/>
      </c>
      <c r="W256" s="434"/>
      <c r="X256" s="434" t="str">
        <f t="array" ref="X256">iferror(xlookup(B256,'Product List'!A:A,'Product List'!P:P),"")</f>
        <v/>
      </c>
      <c r="Y256" s="434">
        <f t="shared" si="8"/>
        <v>0</v>
      </c>
      <c r="Z256" s="434"/>
    </row>
    <row r="257" ht="14.25" hidden="1" customHeight="1">
      <c r="A257" s="448"/>
      <c r="B257" s="448"/>
      <c r="C257" s="454"/>
      <c r="D257" s="461"/>
      <c r="E257" s="461"/>
      <c r="F257" s="461"/>
      <c r="G257" s="487">
        <f t="shared" si="1"/>
        <v>0</v>
      </c>
      <c r="H257" s="451" t="str">
        <f t="shared" si="2"/>
        <v/>
      </c>
      <c r="I257" s="452" t="str">
        <f t="shared" si="23"/>
        <v/>
      </c>
      <c r="J257" s="493"/>
      <c r="K257" s="434"/>
      <c r="L257" s="454" t="str">
        <f t="shared" si="4"/>
        <v/>
      </c>
      <c r="M257" s="455" t="str">
        <f t="array" ref="M257">IFERROR(IF(J257="","",XLOOKUP(L257,Personnel!$B$4:$G$4,Personnel!$B$5:$G$5)),"")</f>
        <v/>
      </c>
      <c r="N257" s="455">
        <f t="shared" si="5"/>
        <v>0</v>
      </c>
      <c r="O257" s="434"/>
      <c r="P257" s="456" t="str">
        <f t="shared" si="6"/>
        <v/>
      </c>
      <c r="Q257" s="457">
        <f t="shared" si="22"/>
        <v>0</v>
      </c>
      <c r="R257" s="458"/>
      <c r="S257" s="459" t="str">
        <f t="array" ref="S257">IF(B257="","",XLOOKUP($B257,Product,'Product List'!D:D))</f>
        <v/>
      </c>
      <c r="T257" s="454" t="str">
        <f t="array" ref="T257">IF(B257="","",XLOOKUP($B257,Product,'Product List'!E:E))</f>
        <v/>
      </c>
      <c r="U257" s="454" t="str">
        <f t="array" ref="U257">IF(B257="","",XLOOKUP($B257,Product,'Product List'!F:F))</f>
        <v/>
      </c>
      <c r="V257" s="454" t="str">
        <f t="array" ref="V257">IF(B257="","",XLOOKUP($B257,Product,'Product List'!G:G))</f>
        <v/>
      </c>
      <c r="W257" s="434"/>
      <c r="X257" s="434" t="str">
        <f t="array" ref="X257">iferror(xlookup(B257,'Product List'!A:A,'Product List'!P:P),"")</f>
        <v/>
      </c>
      <c r="Y257" s="434">
        <f t="shared" si="8"/>
        <v>0</v>
      </c>
      <c r="Z257" s="434"/>
    </row>
    <row r="258" ht="14.25" hidden="1" customHeight="1">
      <c r="A258" s="448"/>
      <c r="B258" s="448"/>
      <c r="C258" s="454"/>
      <c r="D258" s="461"/>
      <c r="E258" s="461"/>
      <c r="F258" s="461"/>
      <c r="G258" s="487">
        <f t="shared" si="1"/>
        <v>0</v>
      </c>
      <c r="H258" s="451" t="str">
        <f t="shared" si="2"/>
        <v/>
      </c>
      <c r="I258" s="452" t="str">
        <f t="shared" si="23"/>
        <v/>
      </c>
      <c r="J258" s="493"/>
      <c r="K258" s="434"/>
      <c r="L258" s="454" t="str">
        <f t="shared" si="4"/>
        <v/>
      </c>
      <c r="M258" s="455" t="str">
        <f t="array" ref="M258">IFERROR(IF(J258="","",XLOOKUP(L258,Personnel!$B$4:$G$4,Personnel!$B$5:$G$5)),"")</f>
        <v/>
      </c>
      <c r="N258" s="455">
        <f t="shared" si="5"/>
        <v>0</v>
      </c>
      <c r="O258" s="434"/>
      <c r="P258" s="456" t="str">
        <f t="shared" si="6"/>
        <v/>
      </c>
      <c r="Q258" s="457">
        <f t="shared" si="22"/>
        <v>0</v>
      </c>
      <c r="R258" s="458"/>
      <c r="S258" s="459" t="str">
        <f t="array" ref="S258">IF(B258="","",XLOOKUP($B258,Product,'Product List'!D:D))</f>
        <v/>
      </c>
      <c r="T258" s="454" t="str">
        <f t="array" ref="T258">IF(B258="","",XLOOKUP($B258,Product,'Product List'!E:E))</f>
        <v/>
      </c>
      <c r="U258" s="454" t="str">
        <f t="array" ref="U258">IF(B258="","",XLOOKUP($B258,Product,'Product List'!F:F))</f>
        <v/>
      </c>
      <c r="V258" s="454" t="str">
        <f t="array" ref="V258">IF(B258="","",XLOOKUP($B258,Product,'Product List'!G:G))</f>
        <v/>
      </c>
      <c r="W258" s="434"/>
      <c r="X258" s="434" t="str">
        <f t="array" ref="X258">iferror(xlookup(B258,'Product List'!A:A,'Product List'!P:P),"")</f>
        <v/>
      </c>
      <c r="Y258" s="434">
        <f t="shared" si="8"/>
        <v>0</v>
      </c>
      <c r="Z258" s="434"/>
    </row>
    <row r="259" ht="14.25" hidden="1" customHeight="1">
      <c r="A259" s="448"/>
      <c r="B259" s="448"/>
      <c r="C259" s="454"/>
      <c r="D259" s="461"/>
      <c r="E259" s="461"/>
      <c r="F259" s="461"/>
      <c r="G259" s="487">
        <f t="shared" si="1"/>
        <v>0</v>
      </c>
      <c r="H259" s="451" t="str">
        <f t="shared" si="2"/>
        <v/>
      </c>
      <c r="I259" s="452" t="str">
        <f t="shared" si="23"/>
        <v/>
      </c>
      <c r="J259" s="493"/>
      <c r="K259" s="434"/>
      <c r="L259" s="454" t="str">
        <f t="shared" si="4"/>
        <v/>
      </c>
      <c r="M259" s="455" t="str">
        <f t="array" ref="M259">IFERROR(IF(J259="","",XLOOKUP(L259,Personnel!$B$4:$G$4,Personnel!$B$5:$G$5)),"")</f>
        <v/>
      </c>
      <c r="N259" s="455">
        <f t="shared" si="5"/>
        <v>0</v>
      </c>
      <c r="O259" s="434"/>
      <c r="P259" s="456" t="str">
        <f t="shared" si="6"/>
        <v/>
      </c>
      <c r="Q259" s="457">
        <f t="shared" si="22"/>
        <v>0</v>
      </c>
      <c r="R259" s="458"/>
      <c r="S259" s="459" t="str">
        <f t="array" ref="S259">IF(B259="","",XLOOKUP($B259,Product,'Product List'!D:D))</f>
        <v/>
      </c>
      <c r="T259" s="454" t="str">
        <f t="array" ref="T259">IF(B259="","",XLOOKUP($B259,Product,'Product List'!E:E))</f>
        <v/>
      </c>
      <c r="U259" s="454" t="str">
        <f t="array" ref="U259">IF(B259="","",XLOOKUP($B259,Product,'Product List'!F:F))</f>
        <v/>
      </c>
      <c r="V259" s="454" t="str">
        <f t="array" ref="V259">IF(B259="","",XLOOKUP($B259,Product,'Product List'!G:G))</f>
        <v/>
      </c>
      <c r="W259" s="434"/>
      <c r="X259" s="434" t="str">
        <f t="array" ref="X259">iferror(xlookup(B259,'Product List'!A:A,'Product List'!P:P),"")</f>
        <v/>
      </c>
      <c r="Y259" s="434">
        <f t="shared" si="8"/>
        <v>0</v>
      </c>
      <c r="Z259" s="434"/>
    </row>
    <row r="260" ht="14.25" hidden="1" customHeight="1">
      <c r="A260" s="448"/>
      <c r="B260" s="448"/>
      <c r="C260" s="454"/>
      <c r="D260" s="461"/>
      <c r="E260" s="461"/>
      <c r="F260" s="461"/>
      <c r="G260" s="487">
        <f t="shared" si="1"/>
        <v>0</v>
      </c>
      <c r="H260" s="451" t="str">
        <f t="shared" si="2"/>
        <v/>
      </c>
      <c r="I260" s="452" t="str">
        <f t="shared" si="23"/>
        <v/>
      </c>
      <c r="J260" s="493"/>
      <c r="K260" s="434"/>
      <c r="L260" s="454" t="str">
        <f t="shared" si="4"/>
        <v/>
      </c>
      <c r="M260" s="455" t="str">
        <f t="array" ref="M260">IFERROR(IF(J260="","",XLOOKUP(L260,Personnel!$B$4:$G$4,Personnel!$B$5:$G$5)),"")</f>
        <v/>
      </c>
      <c r="N260" s="455">
        <f t="shared" si="5"/>
        <v>0</v>
      </c>
      <c r="O260" s="434"/>
      <c r="P260" s="456" t="str">
        <f t="shared" si="6"/>
        <v/>
      </c>
      <c r="Q260" s="457">
        <f t="shared" si="22"/>
        <v>0</v>
      </c>
      <c r="R260" s="458"/>
      <c r="S260" s="459" t="str">
        <f t="array" ref="S260">IF(B260="","",XLOOKUP($B260,Product,'Product List'!D:D))</f>
        <v/>
      </c>
      <c r="T260" s="454" t="str">
        <f t="array" ref="T260">IF(B260="","",XLOOKUP($B260,Product,'Product List'!E:E))</f>
        <v/>
      </c>
      <c r="U260" s="454" t="str">
        <f t="array" ref="U260">IF(B260="","",XLOOKUP($B260,Product,'Product List'!F:F))</f>
        <v/>
      </c>
      <c r="V260" s="454" t="str">
        <f t="array" ref="V260">IF(B260="","",XLOOKUP($B260,Product,'Product List'!G:G))</f>
        <v/>
      </c>
      <c r="W260" s="434"/>
      <c r="X260" s="434" t="str">
        <f t="array" ref="X260">iferror(xlookup(B260,'Product List'!A:A,'Product List'!P:P),"")</f>
        <v/>
      </c>
      <c r="Y260" s="434">
        <f t="shared" si="8"/>
        <v>0</v>
      </c>
      <c r="Z260" s="434"/>
    </row>
    <row r="261" ht="14.25" hidden="1" customHeight="1">
      <c r="A261" s="448"/>
      <c r="B261" s="448"/>
      <c r="C261" s="454"/>
      <c r="D261" s="461"/>
      <c r="E261" s="461"/>
      <c r="F261" s="461"/>
      <c r="G261" s="487">
        <f t="shared" si="1"/>
        <v>0</v>
      </c>
      <c r="H261" s="451" t="str">
        <f t="shared" si="2"/>
        <v/>
      </c>
      <c r="I261" s="452" t="str">
        <f t="shared" si="23"/>
        <v/>
      </c>
      <c r="J261" s="493"/>
      <c r="K261" s="434"/>
      <c r="L261" s="454" t="str">
        <f t="shared" si="4"/>
        <v/>
      </c>
      <c r="M261" s="455" t="str">
        <f t="array" ref="M261">IFERROR(IF(J261="","",XLOOKUP(L261,Personnel!$B$4:$G$4,Personnel!$B$5:$G$5)),"")</f>
        <v/>
      </c>
      <c r="N261" s="455">
        <f t="shared" si="5"/>
        <v>0</v>
      </c>
      <c r="O261" s="434"/>
      <c r="P261" s="456" t="str">
        <f t="shared" si="6"/>
        <v/>
      </c>
      <c r="Q261" s="457">
        <f t="shared" si="22"/>
        <v>0</v>
      </c>
      <c r="R261" s="458"/>
      <c r="S261" s="459" t="str">
        <f t="array" ref="S261">IF(B261="","",XLOOKUP($B261,Product,'Product List'!D:D))</f>
        <v/>
      </c>
      <c r="T261" s="454" t="str">
        <f t="array" ref="T261">IF(B261="","",XLOOKUP($B261,Product,'Product List'!E:E))</f>
        <v/>
      </c>
      <c r="U261" s="454" t="str">
        <f t="array" ref="U261">IF(B261="","",XLOOKUP($B261,Product,'Product List'!F:F))</f>
        <v/>
      </c>
      <c r="V261" s="454" t="str">
        <f t="array" ref="V261">IF(B261="","",XLOOKUP($B261,Product,'Product List'!G:G))</f>
        <v/>
      </c>
      <c r="W261" s="434"/>
      <c r="X261" s="434" t="str">
        <f t="array" ref="X261">iferror(xlookup(B261,'Product List'!A:A,'Product List'!P:P),"")</f>
        <v/>
      </c>
      <c r="Y261" s="434">
        <f t="shared" si="8"/>
        <v>0</v>
      </c>
      <c r="Z261" s="434"/>
    </row>
    <row r="262" ht="14.25" hidden="1" customHeight="1">
      <c r="A262" s="448"/>
      <c r="B262" s="448"/>
      <c r="C262" s="454"/>
      <c r="D262" s="461"/>
      <c r="E262" s="461"/>
      <c r="F262" s="461"/>
      <c r="G262" s="487">
        <f t="shared" si="1"/>
        <v>0</v>
      </c>
      <c r="H262" s="451" t="str">
        <f t="shared" si="2"/>
        <v/>
      </c>
      <c r="I262" s="452" t="str">
        <f t="shared" si="23"/>
        <v/>
      </c>
      <c r="J262" s="493"/>
      <c r="K262" s="434"/>
      <c r="L262" s="454" t="str">
        <f t="shared" si="4"/>
        <v/>
      </c>
      <c r="M262" s="455" t="str">
        <f t="array" ref="M262">IFERROR(IF(J262="","",XLOOKUP(L262,Personnel!$B$4:$G$4,Personnel!$B$5:$G$5)),"")</f>
        <v/>
      </c>
      <c r="N262" s="455">
        <f t="shared" si="5"/>
        <v>0</v>
      </c>
      <c r="O262" s="434"/>
      <c r="P262" s="456" t="str">
        <f t="shared" si="6"/>
        <v/>
      </c>
      <c r="Q262" s="457">
        <f t="shared" si="22"/>
        <v>0</v>
      </c>
      <c r="R262" s="458"/>
      <c r="S262" s="459" t="str">
        <f t="array" ref="S262">IF(B262="","",XLOOKUP($B262,Product,'Product List'!D:D))</f>
        <v/>
      </c>
      <c r="T262" s="454" t="str">
        <f t="array" ref="T262">IF(B262="","",XLOOKUP($B262,Product,'Product List'!E:E))</f>
        <v/>
      </c>
      <c r="U262" s="454" t="str">
        <f t="array" ref="U262">IF(B262="","",XLOOKUP($B262,Product,'Product List'!F:F))</f>
        <v/>
      </c>
      <c r="V262" s="454" t="str">
        <f t="array" ref="V262">IF(B262="","",XLOOKUP($B262,Product,'Product List'!G:G))</f>
        <v/>
      </c>
      <c r="W262" s="434"/>
      <c r="X262" s="434" t="str">
        <f t="array" ref="X262">iferror(xlookup(B262,'Product List'!A:A,'Product List'!P:P),"")</f>
        <v/>
      </c>
      <c r="Y262" s="434">
        <f t="shared" si="8"/>
        <v>0</v>
      </c>
      <c r="Z262" s="434"/>
    </row>
    <row r="263" ht="14.25" hidden="1" customHeight="1">
      <c r="A263" s="448"/>
      <c r="B263" s="448"/>
      <c r="C263" s="454"/>
      <c r="D263" s="461"/>
      <c r="E263" s="461"/>
      <c r="F263" s="461"/>
      <c r="G263" s="487">
        <f t="shared" si="1"/>
        <v>0</v>
      </c>
      <c r="H263" s="451" t="str">
        <f t="shared" si="2"/>
        <v/>
      </c>
      <c r="I263" s="452" t="str">
        <f t="shared" si="23"/>
        <v/>
      </c>
      <c r="J263" s="493"/>
      <c r="K263" s="434"/>
      <c r="L263" s="454" t="str">
        <f t="shared" si="4"/>
        <v/>
      </c>
      <c r="M263" s="455" t="str">
        <f t="array" ref="M263">IFERROR(IF(J263="","",XLOOKUP(L263,Personnel!$B$4:$G$4,Personnel!$B$5:$G$5)),"")</f>
        <v/>
      </c>
      <c r="N263" s="455">
        <f t="shared" si="5"/>
        <v>0</v>
      </c>
      <c r="O263" s="434"/>
      <c r="P263" s="456" t="str">
        <f t="shared" si="6"/>
        <v/>
      </c>
      <c r="Q263" s="457">
        <f t="shared" si="22"/>
        <v>0</v>
      </c>
      <c r="R263" s="458"/>
      <c r="S263" s="459" t="str">
        <f t="array" ref="S263">IF(B263="","",XLOOKUP($B263,Product,'Product List'!D:D))</f>
        <v/>
      </c>
      <c r="T263" s="454" t="str">
        <f t="array" ref="T263">IF(B263="","",XLOOKUP($B263,Product,'Product List'!E:E))</f>
        <v/>
      </c>
      <c r="U263" s="454" t="str">
        <f t="array" ref="U263">IF(B263="","",XLOOKUP($B263,Product,'Product List'!F:F))</f>
        <v/>
      </c>
      <c r="V263" s="454" t="str">
        <f t="array" ref="V263">IF(B263="","",XLOOKUP($B263,Product,'Product List'!G:G))</f>
        <v/>
      </c>
      <c r="W263" s="434"/>
      <c r="X263" s="434" t="str">
        <f t="array" ref="X263">iferror(xlookup(B263,'Product List'!A:A,'Product List'!P:P),"")</f>
        <v/>
      </c>
      <c r="Y263" s="434">
        <f t="shared" si="8"/>
        <v>0</v>
      </c>
      <c r="Z263" s="434"/>
    </row>
    <row r="264" ht="14.25" hidden="1" customHeight="1">
      <c r="A264" s="448"/>
      <c r="B264" s="448"/>
      <c r="C264" s="454"/>
      <c r="D264" s="461"/>
      <c r="E264" s="487"/>
      <c r="F264" s="461"/>
      <c r="G264" s="487">
        <f t="shared" si="1"/>
        <v>0</v>
      </c>
      <c r="H264" s="451" t="str">
        <f t="shared" si="2"/>
        <v/>
      </c>
      <c r="I264" s="452" t="str">
        <f t="shared" si="23"/>
        <v/>
      </c>
      <c r="J264" s="493"/>
      <c r="K264" s="434"/>
      <c r="L264" s="454" t="str">
        <f t="shared" si="4"/>
        <v/>
      </c>
      <c r="M264" s="455" t="str">
        <f t="array" ref="M264">IFERROR(IF(J264="","",XLOOKUP(L264,Personnel!$B$4:$G$4,Personnel!$B$5:$G$5)),"")</f>
        <v/>
      </c>
      <c r="N264" s="455">
        <f t="shared" si="5"/>
        <v>0</v>
      </c>
      <c r="O264" s="434"/>
      <c r="P264" s="456" t="str">
        <f t="shared" si="6"/>
        <v/>
      </c>
      <c r="Q264" s="457">
        <f t="shared" si="22"/>
        <v>0</v>
      </c>
      <c r="R264" s="458"/>
      <c r="S264" s="459" t="str">
        <f t="array" ref="S264">IF(B264="","",XLOOKUP($B264,Product,'Product List'!D:D))</f>
        <v/>
      </c>
      <c r="T264" s="454" t="str">
        <f t="array" ref="T264">IF(B264="","",XLOOKUP($B264,Product,'Product List'!E:E))</f>
        <v/>
      </c>
      <c r="U264" s="454" t="str">
        <f t="array" ref="U264">IF(B264="","",XLOOKUP($B264,Product,'Product List'!F:F))</f>
        <v/>
      </c>
      <c r="V264" s="454" t="str">
        <f t="array" ref="V264">IF(B264="","",XLOOKUP($B264,Product,'Product List'!G:G))</f>
        <v/>
      </c>
      <c r="W264" s="434"/>
      <c r="X264" s="434" t="str">
        <f t="array" ref="X264">iferror(xlookup(B264,'Product List'!A:A,'Product List'!P:P),"")</f>
        <v/>
      </c>
      <c r="Y264" s="434">
        <f t="shared" si="8"/>
        <v>0</v>
      </c>
      <c r="Z264" s="434"/>
    </row>
    <row r="265" ht="14.25" hidden="1" customHeight="1">
      <c r="A265" s="448"/>
      <c r="B265" s="448"/>
      <c r="C265" s="454"/>
      <c r="D265" s="461"/>
      <c r="E265" s="461"/>
      <c r="F265" s="461"/>
      <c r="G265" s="487">
        <f t="shared" si="1"/>
        <v>0</v>
      </c>
      <c r="H265" s="451" t="str">
        <f t="shared" si="2"/>
        <v/>
      </c>
      <c r="I265" s="452" t="str">
        <f t="shared" si="23"/>
        <v/>
      </c>
      <c r="J265" s="493"/>
      <c r="K265" s="434"/>
      <c r="L265" s="454" t="str">
        <f t="shared" si="4"/>
        <v/>
      </c>
      <c r="M265" s="455" t="str">
        <f t="array" ref="M265">IFERROR(IF(J265="","",XLOOKUP(L265,Personnel!$B$4:$G$4,Personnel!$B$5:$G$5)),"")</f>
        <v/>
      </c>
      <c r="N265" s="455">
        <f t="shared" si="5"/>
        <v>0</v>
      </c>
      <c r="O265" s="434"/>
      <c r="P265" s="456" t="str">
        <f t="shared" si="6"/>
        <v/>
      </c>
      <c r="Q265" s="457">
        <f t="shared" si="22"/>
        <v>0</v>
      </c>
      <c r="R265" s="458"/>
      <c r="S265" s="459" t="str">
        <f t="array" ref="S265">IF(B265="","",XLOOKUP($B265,Product,'Product List'!D:D))</f>
        <v/>
      </c>
      <c r="T265" s="454" t="str">
        <f t="array" ref="T265">IF(B265="","",XLOOKUP($B265,Product,'Product List'!E:E))</f>
        <v/>
      </c>
      <c r="U265" s="454" t="str">
        <f t="array" ref="U265">IF(B265="","",XLOOKUP($B265,Product,'Product List'!F:F))</f>
        <v/>
      </c>
      <c r="V265" s="454" t="str">
        <f t="array" ref="V265">IF(B265="","",XLOOKUP($B265,Product,'Product List'!G:G))</f>
        <v/>
      </c>
      <c r="W265" s="434"/>
      <c r="X265" s="434" t="str">
        <f t="array" ref="X265">iferror(xlookup(B265,'Product List'!A:A,'Product List'!P:P),"")</f>
        <v/>
      </c>
      <c r="Y265" s="434">
        <f t="shared" si="8"/>
        <v>0</v>
      </c>
      <c r="Z265" s="434"/>
    </row>
    <row r="266" ht="14.25" hidden="1" customHeight="1">
      <c r="A266" s="448"/>
      <c r="B266" s="448"/>
      <c r="C266" s="454"/>
      <c r="D266" s="461"/>
      <c r="E266" s="487"/>
      <c r="F266" s="461"/>
      <c r="G266" s="487">
        <f t="shared" si="1"/>
        <v>0</v>
      </c>
      <c r="H266" s="451" t="str">
        <f t="shared" si="2"/>
        <v/>
      </c>
      <c r="I266" s="452" t="str">
        <f t="shared" si="23"/>
        <v/>
      </c>
      <c r="J266" s="493"/>
      <c r="K266" s="434"/>
      <c r="L266" s="454" t="str">
        <f t="shared" si="4"/>
        <v/>
      </c>
      <c r="M266" s="455" t="str">
        <f t="array" ref="M266">IFERROR(IF(J266="","",XLOOKUP(L266,Personnel!$B$4:$G$4,Personnel!$B$5:$G$5)),"")</f>
        <v/>
      </c>
      <c r="N266" s="455">
        <f t="shared" si="5"/>
        <v>0</v>
      </c>
      <c r="O266" s="434"/>
      <c r="P266" s="456" t="str">
        <f t="shared" si="6"/>
        <v/>
      </c>
      <c r="Q266" s="457">
        <f t="shared" si="22"/>
        <v>0</v>
      </c>
      <c r="R266" s="458"/>
      <c r="S266" s="459" t="str">
        <f t="array" ref="S266">IF(B266="","",XLOOKUP($B266,Product,'Product List'!D:D))</f>
        <v/>
      </c>
      <c r="T266" s="454" t="str">
        <f t="array" ref="T266">IF(B266="","",XLOOKUP($B266,Product,'Product List'!E:E))</f>
        <v/>
      </c>
      <c r="U266" s="454" t="str">
        <f t="array" ref="U266">IF(B266="","",XLOOKUP($B266,Product,'Product List'!F:F))</f>
        <v/>
      </c>
      <c r="V266" s="454" t="str">
        <f t="array" ref="V266">IF(B266="","",XLOOKUP($B266,Product,'Product List'!G:G))</f>
        <v/>
      </c>
      <c r="W266" s="434"/>
      <c r="X266" s="434" t="str">
        <f t="array" ref="X266">iferror(xlookup(B266,'Product List'!A:A,'Product List'!P:P),"")</f>
        <v/>
      </c>
      <c r="Y266" s="434">
        <f t="shared" si="8"/>
        <v>0</v>
      </c>
      <c r="Z266" s="434"/>
    </row>
    <row r="267" ht="14.25" hidden="1" customHeight="1">
      <c r="A267" s="448"/>
      <c r="B267" s="448"/>
      <c r="C267" s="454"/>
      <c r="D267" s="461"/>
      <c r="E267" s="461"/>
      <c r="F267" s="461"/>
      <c r="G267" s="487">
        <f t="shared" si="1"/>
        <v>0</v>
      </c>
      <c r="H267" s="451" t="str">
        <f t="shared" si="2"/>
        <v/>
      </c>
      <c r="I267" s="452" t="str">
        <f t="shared" si="23"/>
        <v/>
      </c>
      <c r="J267" s="493"/>
      <c r="K267" s="434"/>
      <c r="L267" s="454" t="str">
        <f t="shared" si="4"/>
        <v/>
      </c>
      <c r="M267" s="455" t="str">
        <f t="array" ref="M267">IFERROR(IF(J267="","",XLOOKUP(L267,Personnel!$B$4:$G$4,Personnel!$B$5:$G$5)),"")</f>
        <v/>
      </c>
      <c r="N267" s="455">
        <f t="shared" si="5"/>
        <v>0</v>
      </c>
      <c r="O267" s="434"/>
      <c r="P267" s="456" t="str">
        <f t="shared" si="6"/>
        <v/>
      </c>
      <c r="Q267" s="457">
        <f t="shared" si="22"/>
        <v>0</v>
      </c>
      <c r="R267" s="458"/>
      <c r="S267" s="459" t="str">
        <f t="array" ref="S267">IF(B267="","",XLOOKUP($B267,Product,'Product List'!D:D))</f>
        <v/>
      </c>
      <c r="T267" s="454" t="str">
        <f t="array" ref="T267">IF(B267="","",XLOOKUP($B267,Product,'Product List'!E:E))</f>
        <v/>
      </c>
      <c r="U267" s="454" t="str">
        <f t="array" ref="U267">IF(B267="","",XLOOKUP($B267,Product,'Product List'!F:F))</f>
        <v/>
      </c>
      <c r="V267" s="454" t="str">
        <f t="array" ref="V267">IF(B267="","",XLOOKUP($B267,Product,'Product List'!G:G))</f>
        <v/>
      </c>
      <c r="W267" s="434"/>
      <c r="X267" s="434" t="str">
        <f t="array" ref="X267">iferror(xlookup(B267,'Product List'!A:A,'Product List'!P:P),"")</f>
        <v/>
      </c>
      <c r="Y267" s="434">
        <f t="shared" si="8"/>
        <v>0</v>
      </c>
      <c r="Z267" s="434"/>
    </row>
    <row r="268" ht="14.25" hidden="1" customHeight="1">
      <c r="A268" s="448"/>
      <c r="B268" s="448"/>
      <c r="C268" s="454"/>
      <c r="D268" s="461"/>
      <c r="E268" s="461"/>
      <c r="F268" s="461"/>
      <c r="G268" s="487">
        <f t="shared" si="1"/>
        <v>0</v>
      </c>
      <c r="H268" s="451" t="str">
        <f t="shared" si="2"/>
        <v/>
      </c>
      <c r="I268" s="452" t="str">
        <f t="shared" si="23"/>
        <v/>
      </c>
      <c r="J268" s="493"/>
      <c r="K268" s="434"/>
      <c r="L268" s="454" t="str">
        <f t="shared" si="4"/>
        <v/>
      </c>
      <c r="M268" s="455" t="str">
        <f t="array" ref="M268">IFERROR(IF(J268="","",XLOOKUP(L268,Personnel!$B$4:$G$4,Personnel!$B$5:$G$5)),"")</f>
        <v/>
      </c>
      <c r="N268" s="455">
        <f t="shared" si="5"/>
        <v>0</v>
      </c>
      <c r="O268" s="434"/>
      <c r="P268" s="456" t="str">
        <f t="shared" si="6"/>
        <v/>
      </c>
      <c r="Q268" s="457">
        <f t="shared" si="22"/>
        <v>0</v>
      </c>
      <c r="R268" s="458"/>
      <c r="S268" s="459" t="str">
        <f t="array" ref="S268">IF(B268="","",XLOOKUP($B268,Product,'Product List'!D:D))</f>
        <v/>
      </c>
      <c r="T268" s="454" t="str">
        <f t="array" ref="T268">IF(B268="","",XLOOKUP($B268,Product,'Product List'!E:E))</f>
        <v/>
      </c>
      <c r="U268" s="454" t="str">
        <f t="array" ref="U268">IF(B268="","",XLOOKUP($B268,Product,'Product List'!F:F))</f>
        <v/>
      </c>
      <c r="V268" s="454" t="str">
        <f t="array" ref="V268">IF(B268="","",XLOOKUP($B268,Product,'Product List'!G:G))</f>
        <v/>
      </c>
      <c r="W268" s="434"/>
      <c r="X268" s="434" t="str">
        <f t="array" ref="X268">iferror(xlookup(B268,'Product List'!A:A,'Product List'!P:P),"")</f>
        <v/>
      </c>
      <c r="Y268" s="434">
        <f t="shared" si="8"/>
        <v>0</v>
      </c>
      <c r="Z268" s="434"/>
    </row>
    <row r="269" ht="14.25" hidden="1" customHeight="1">
      <c r="A269" s="448"/>
      <c r="B269" s="448"/>
      <c r="C269" s="454"/>
      <c r="D269" s="461"/>
      <c r="E269" s="487"/>
      <c r="F269" s="461"/>
      <c r="G269" s="487">
        <f t="shared" si="1"/>
        <v>0</v>
      </c>
      <c r="H269" s="451" t="str">
        <f t="shared" si="2"/>
        <v/>
      </c>
      <c r="I269" s="452" t="str">
        <f t="shared" si="23"/>
        <v/>
      </c>
      <c r="J269" s="493"/>
      <c r="K269" s="434"/>
      <c r="L269" s="454" t="str">
        <f t="shared" si="4"/>
        <v/>
      </c>
      <c r="M269" s="455" t="str">
        <f t="array" ref="M269">IFERROR(IF(J269="","",XLOOKUP(L269,Personnel!$B$4:$G$4,Personnel!$B$5:$G$5)),"")</f>
        <v/>
      </c>
      <c r="N269" s="455">
        <f t="shared" si="5"/>
        <v>0</v>
      </c>
      <c r="O269" s="434"/>
      <c r="P269" s="456" t="str">
        <f t="shared" si="6"/>
        <v/>
      </c>
      <c r="Q269" s="457">
        <f t="shared" si="22"/>
        <v>0</v>
      </c>
      <c r="R269" s="458"/>
      <c r="S269" s="459" t="str">
        <f t="array" ref="S269">IF(B269="","",XLOOKUP($B269,Product,'Product List'!D:D))</f>
        <v/>
      </c>
      <c r="T269" s="454" t="str">
        <f t="array" ref="T269">IF(B269="","",XLOOKUP($B269,Product,'Product List'!E:E))</f>
        <v/>
      </c>
      <c r="U269" s="454" t="str">
        <f t="array" ref="U269">IF(B269="","",XLOOKUP($B269,Product,'Product List'!F:F))</f>
        <v/>
      </c>
      <c r="V269" s="454" t="str">
        <f t="array" ref="V269">IF(B269="","",XLOOKUP($B269,Product,'Product List'!G:G))</f>
        <v/>
      </c>
      <c r="W269" s="434"/>
      <c r="X269" s="434" t="str">
        <f t="array" ref="X269">iferror(xlookup(B269,'Product List'!A:A,'Product List'!P:P),"")</f>
        <v/>
      </c>
      <c r="Y269" s="434">
        <f t="shared" si="8"/>
        <v>0</v>
      </c>
      <c r="Z269" s="434"/>
    </row>
    <row r="270" ht="14.25" hidden="1" customHeight="1">
      <c r="A270" s="448"/>
      <c r="B270" s="448"/>
      <c r="C270" s="454"/>
      <c r="D270" s="460"/>
      <c r="E270" s="487"/>
      <c r="F270" s="461"/>
      <c r="G270" s="487">
        <f t="shared" si="1"/>
        <v>0</v>
      </c>
      <c r="H270" s="451" t="str">
        <f t="shared" si="2"/>
        <v/>
      </c>
      <c r="I270" s="452" t="str">
        <f t="shared" si="23"/>
        <v/>
      </c>
      <c r="J270" s="493"/>
      <c r="K270" s="434"/>
      <c r="L270" s="454" t="str">
        <f t="shared" si="4"/>
        <v/>
      </c>
      <c r="M270" s="455" t="str">
        <f t="array" ref="M270">IFERROR(IF(J270="","",XLOOKUP(L270,Personnel!$B$4:$G$4,Personnel!$B$5:$G$5)),"")</f>
        <v/>
      </c>
      <c r="N270" s="455">
        <f t="shared" si="5"/>
        <v>0</v>
      </c>
      <c r="O270" s="434"/>
      <c r="P270" s="456" t="str">
        <f t="shared" si="6"/>
        <v/>
      </c>
      <c r="Q270" s="457">
        <f t="shared" si="22"/>
        <v>0</v>
      </c>
      <c r="R270" s="458"/>
      <c r="S270" s="459" t="str">
        <f t="array" ref="S270">IF(B270="","",XLOOKUP($B270,Product,'Product List'!D:D))</f>
        <v/>
      </c>
      <c r="T270" s="454" t="str">
        <f t="array" ref="T270">IF(B270="","",XLOOKUP($B270,Product,'Product List'!E:E))</f>
        <v/>
      </c>
      <c r="U270" s="454" t="str">
        <f t="array" ref="U270">IF(B270="","",XLOOKUP($B270,Product,'Product List'!F:F))</f>
        <v/>
      </c>
      <c r="V270" s="454" t="str">
        <f t="array" ref="V270">IF(B270="","",XLOOKUP($B270,Product,'Product List'!G:G))</f>
        <v/>
      </c>
      <c r="W270" s="434"/>
      <c r="X270" s="434" t="str">
        <f t="array" ref="X270">iferror(xlookup(B270,'Product List'!A:A,'Product List'!P:P),"")</f>
        <v/>
      </c>
      <c r="Y270" s="434">
        <f t="shared" si="8"/>
        <v>0</v>
      </c>
      <c r="Z270" s="434"/>
    </row>
    <row r="271" ht="14.25" hidden="1" customHeight="1">
      <c r="A271" s="448"/>
      <c r="B271" s="448"/>
      <c r="C271" s="454"/>
      <c r="D271" s="461"/>
      <c r="E271" s="461"/>
      <c r="F271" s="461"/>
      <c r="G271" s="487">
        <f t="shared" si="1"/>
        <v>0</v>
      </c>
      <c r="H271" s="451" t="str">
        <f t="shared" si="2"/>
        <v/>
      </c>
      <c r="I271" s="452"/>
      <c r="J271" s="493"/>
      <c r="K271" s="434"/>
      <c r="L271" s="454" t="str">
        <f t="shared" si="4"/>
        <v/>
      </c>
      <c r="M271" s="455" t="str">
        <f t="array" ref="M271">IFERROR(IF(J271="","",XLOOKUP(L271,Personnel!$B$4:$G$4,Personnel!$B$5:$G$5)),"")</f>
        <v/>
      </c>
      <c r="N271" s="455">
        <f t="shared" si="5"/>
        <v>0</v>
      </c>
      <c r="O271" s="434"/>
      <c r="P271" s="456" t="str">
        <f t="shared" si="6"/>
        <v/>
      </c>
      <c r="Q271" s="457">
        <f t="shared" si="22"/>
        <v>0</v>
      </c>
      <c r="R271" s="458"/>
      <c r="S271" s="459" t="str">
        <f t="array" ref="S271">IF(B271="","",XLOOKUP($B271,Product,'Product List'!D:D))</f>
        <v/>
      </c>
      <c r="T271" s="454" t="str">
        <f t="array" ref="T271">IF(B271="","",XLOOKUP($B271,Product,'Product List'!E:E))</f>
        <v/>
      </c>
      <c r="U271" s="454" t="str">
        <f t="array" ref="U271">IF(B271="","",XLOOKUP($B271,Product,'Product List'!F:F))</f>
        <v/>
      </c>
      <c r="V271" s="454" t="str">
        <f t="array" ref="V271">IF(B271="","",XLOOKUP($B271,Product,'Product List'!G:G))</f>
        <v/>
      </c>
      <c r="W271" s="434"/>
      <c r="X271" s="434" t="str">
        <f t="array" ref="X271">iferror(xlookup(B271,'Product List'!A:A,'Product List'!P:P),"")</f>
        <v/>
      </c>
      <c r="Y271" s="434">
        <f t="shared" si="8"/>
        <v>0</v>
      </c>
      <c r="Z271" s="434"/>
    </row>
    <row r="272" ht="14.25" hidden="1" customHeight="1">
      <c r="A272" s="448"/>
      <c r="B272" s="448"/>
      <c r="C272" s="454"/>
      <c r="D272" s="461"/>
      <c r="E272" s="461"/>
      <c r="F272" s="461"/>
      <c r="G272" s="487">
        <f t="shared" si="1"/>
        <v>0</v>
      </c>
      <c r="H272" s="451" t="str">
        <f t="shared" si="2"/>
        <v/>
      </c>
      <c r="I272" s="452" t="str">
        <f t="shared" ref="I272:I287" si="24">left(B272,3)</f>
        <v/>
      </c>
      <c r="J272" s="493"/>
      <c r="K272" s="434"/>
      <c r="L272" s="454" t="str">
        <f t="shared" si="4"/>
        <v/>
      </c>
      <c r="M272" s="455" t="str">
        <f t="array" ref="M272">IFERROR(IF(J272="","",XLOOKUP(L272,Personnel!$B$4:$G$4,Personnel!$B$5:$G$5)),"")</f>
        <v/>
      </c>
      <c r="N272" s="455">
        <f t="shared" si="5"/>
        <v>0</v>
      </c>
      <c r="O272" s="434"/>
      <c r="P272" s="456" t="str">
        <f t="shared" si="6"/>
        <v/>
      </c>
      <c r="Q272" s="457">
        <f t="shared" si="22"/>
        <v>0</v>
      </c>
      <c r="R272" s="458"/>
      <c r="S272" s="459" t="str">
        <f t="array" ref="S272">IF(B272="","",XLOOKUP($B272,Product,'Product List'!D:D))</f>
        <v/>
      </c>
      <c r="T272" s="454" t="str">
        <f t="array" ref="T272">IF(B272="","",XLOOKUP($B272,Product,'Product List'!E:E))</f>
        <v/>
      </c>
      <c r="U272" s="454" t="str">
        <f t="array" ref="U272">IF(B272="","",XLOOKUP($B272,Product,'Product List'!F:F))</f>
        <v/>
      </c>
      <c r="V272" s="454" t="str">
        <f t="array" ref="V272">IF(B272="","",XLOOKUP($B272,Product,'Product List'!G:G))</f>
        <v/>
      </c>
      <c r="W272" s="434"/>
      <c r="X272" s="434" t="str">
        <f t="array" ref="X272">iferror(xlookup(B272,'Product List'!A:A,'Product List'!P:P),"")</f>
        <v/>
      </c>
      <c r="Y272" s="434">
        <f t="shared" si="8"/>
        <v>0</v>
      </c>
      <c r="Z272" s="434"/>
    </row>
    <row r="273" ht="14.25" hidden="1" customHeight="1">
      <c r="A273" s="448"/>
      <c r="B273" s="448"/>
      <c r="C273" s="454"/>
      <c r="D273" s="461"/>
      <c r="E273" s="487"/>
      <c r="F273" s="461"/>
      <c r="G273" s="487">
        <f t="shared" si="1"/>
        <v>0</v>
      </c>
      <c r="H273" s="451" t="str">
        <f t="shared" si="2"/>
        <v/>
      </c>
      <c r="I273" s="452" t="str">
        <f t="shared" si="24"/>
        <v/>
      </c>
      <c r="J273" s="493"/>
      <c r="K273" s="434"/>
      <c r="L273" s="454" t="str">
        <f t="shared" si="4"/>
        <v/>
      </c>
      <c r="M273" s="455" t="str">
        <f t="array" ref="M273">IFERROR(IF(J273="","",XLOOKUP(L273,Personnel!$B$4:$G$4,Personnel!$B$5:$G$5)),"")</f>
        <v/>
      </c>
      <c r="N273" s="455">
        <f t="shared" si="5"/>
        <v>0</v>
      </c>
      <c r="O273" s="434"/>
      <c r="P273" s="456" t="str">
        <f t="shared" si="6"/>
        <v/>
      </c>
      <c r="Q273" s="457">
        <f t="shared" si="22"/>
        <v>0</v>
      </c>
      <c r="R273" s="458"/>
      <c r="S273" s="459" t="str">
        <f t="array" ref="S273">IF(B273="","",XLOOKUP($B273,Product,'Product List'!D:D))</f>
        <v/>
      </c>
      <c r="T273" s="454" t="str">
        <f t="array" ref="T273">IF(B273="","",XLOOKUP($B273,Product,'Product List'!E:E))</f>
        <v/>
      </c>
      <c r="U273" s="454" t="str">
        <f t="array" ref="U273">IF(B273="","",XLOOKUP($B273,Product,'Product List'!F:F))</f>
        <v/>
      </c>
      <c r="V273" s="454" t="str">
        <f t="array" ref="V273">IF(B273="","",XLOOKUP($B273,Product,'Product List'!G:G))</f>
        <v/>
      </c>
      <c r="W273" s="434"/>
      <c r="X273" s="434" t="str">
        <f t="array" ref="X273">iferror(xlookup(B273,'Product List'!A:A,'Product List'!P:P),"")</f>
        <v/>
      </c>
      <c r="Y273" s="434">
        <f t="shared" si="8"/>
        <v>0</v>
      </c>
      <c r="Z273" s="434"/>
    </row>
    <row r="274" ht="14.25" hidden="1" customHeight="1">
      <c r="A274" s="448"/>
      <c r="B274" s="448"/>
      <c r="C274" s="454"/>
      <c r="D274" s="461"/>
      <c r="E274" s="461"/>
      <c r="F274" s="461"/>
      <c r="G274" s="487">
        <f t="shared" si="1"/>
        <v>0</v>
      </c>
      <c r="H274" s="451" t="str">
        <f t="shared" si="2"/>
        <v/>
      </c>
      <c r="I274" s="452" t="str">
        <f t="shared" si="24"/>
        <v/>
      </c>
      <c r="J274" s="493"/>
      <c r="K274" s="434"/>
      <c r="L274" s="454" t="str">
        <f t="shared" si="4"/>
        <v/>
      </c>
      <c r="M274" s="455" t="str">
        <f t="array" ref="M274">IFERROR(IF(J274="","",XLOOKUP(L274,Personnel!$B$4:$G$4,Personnel!$B$5:$G$5)),"")</f>
        <v/>
      </c>
      <c r="N274" s="455">
        <f t="shared" si="5"/>
        <v>0</v>
      </c>
      <c r="O274" s="434"/>
      <c r="P274" s="456" t="str">
        <f t="shared" si="6"/>
        <v/>
      </c>
      <c r="Q274" s="457">
        <f t="shared" si="22"/>
        <v>0</v>
      </c>
      <c r="R274" s="458"/>
      <c r="S274" s="459" t="str">
        <f t="array" ref="S274">IF(B274="","",XLOOKUP($B274,Product,'Product List'!D:D))</f>
        <v/>
      </c>
      <c r="T274" s="454" t="str">
        <f t="array" ref="T274">IF(B274="","",XLOOKUP($B274,Product,'Product List'!E:E))</f>
        <v/>
      </c>
      <c r="U274" s="454" t="str">
        <f t="array" ref="U274">IF(B274="","",XLOOKUP($B274,Product,'Product List'!F:F))</f>
        <v/>
      </c>
      <c r="V274" s="454" t="str">
        <f t="array" ref="V274">IF(B274="","",XLOOKUP($B274,Product,'Product List'!G:G))</f>
        <v/>
      </c>
      <c r="W274" s="434"/>
      <c r="X274" s="434" t="str">
        <f t="array" ref="X274">iferror(xlookup(B274,'Product List'!A:A,'Product List'!P:P),"")</f>
        <v/>
      </c>
      <c r="Y274" s="434">
        <f t="shared" si="8"/>
        <v>0</v>
      </c>
      <c r="Z274" s="434"/>
    </row>
    <row r="275" ht="14.25" hidden="1" customHeight="1">
      <c r="A275" s="448"/>
      <c r="B275" s="448"/>
      <c r="C275" s="454"/>
      <c r="D275" s="461"/>
      <c r="E275" s="487"/>
      <c r="F275" s="461"/>
      <c r="G275" s="487">
        <f t="shared" si="1"/>
        <v>0</v>
      </c>
      <c r="H275" s="451" t="str">
        <f t="shared" si="2"/>
        <v/>
      </c>
      <c r="I275" s="452" t="str">
        <f t="shared" si="24"/>
        <v/>
      </c>
      <c r="J275" s="493"/>
      <c r="K275" s="434"/>
      <c r="L275" s="454" t="str">
        <f t="shared" si="4"/>
        <v/>
      </c>
      <c r="M275" s="455" t="str">
        <f t="array" ref="M275">IFERROR(IF(J275="","",XLOOKUP(L275,Personnel!$B$4:$G$4,Personnel!$B$5:$G$5)),"")</f>
        <v/>
      </c>
      <c r="N275" s="455">
        <f t="shared" si="5"/>
        <v>0</v>
      </c>
      <c r="O275" s="434"/>
      <c r="P275" s="456" t="str">
        <f t="shared" si="6"/>
        <v/>
      </c>
      <c r="Q275" s="457">
        <f t="shared" si="22"/>
        <v>0</v>
      </c>
      <c r="R275" s="458"/>
      <c r="S275" s="459" t="str">
        <f t="array" ref="S275">IF(B275="","",XLOOKUP($B275,Product,'Product List'!D:D))</f>
        <v/>
      </c>
      <c r="T275" s="454" t="str">
        <f t="array" ref="T275">IF(B275="","",XLOOKUP($B275,Product,'Product List'!E:E))</f>
        <v/>
      </c>
      <c r="U275" s="454" t="str">
        <f t="array" ref="U275">IF(B275="","",XLOOKUP($B275,Product,'Product List'!F:F))</f>
        <v/>
      </c>
      <c r="V275" s="454" t="str">
        <f t="array" ref="V275">IF(B275="","",XLOOKUP($B275,Product,'Product List'!G:G))</f>
        <v/>
      </c>
      <c r="W275" s="434"/>
      <c r="X275" s="434" t="str">
        <f t="array" ref="X275">iferror(xlookup(B275,'Product List'!A:A,'Product List'!P:P),"")</f>
        <v/>
      </c>
      <c r="Y275" s="434">
        <f t="shared" si="8"/>
        <v>0</v>
      </c>
      <c r="Z275" s="434"/>
    </row>
    <row r="276" ht="14.25" hidden="1" customHeight="1">
      <c r="A276" s="448"/>
      <c r="B276" s="448"/>
      <c r="C276" s="454"/>
      <c r="D276" s="461"/>
      <c r="E276" s="461"/>
      <c r="F276" s="461"/>
      <c r="G276" s="487">
        <f t="shared" si="1"/>
        <v>0</v>
      </c>
      <c r="H276" s="451" t="str">
        <f t="shared" si="2"/>
        <v/>
      </c>
      <c r="I276" s="452" t="str">
        <f t="shared" si="24"/>
        <v/>
      </c>
      <c r="J276" s="493"/>
      <c r="K276" s="434"/>
      <c r="L276" s="454" t="str">
        <f t="shared" si="4"/>
        <v/>
      </c>
      <c r="M276" s="455" t="str">
        <f t="array" ref="M276">IFERROR(IF(J276="","",XLOOKUP(L276,Personnel!$B$4:$G$4,Personnel!$B$5:$G$5)),"")</f>
        <v/>
      </c>
      <c r="N276" s="455">
        <f t="shared" si="5"/>
        <v>0</v>
      </c>
      <c r="O276" s="434"/>
      <c r="P276" s="456" t="str">
        <f t="shared" si="6"/>
        <v/>
      </c>
      <c r="Q276" s="457">
        <f t="shared" si="22"/>
        <v>0</v>
      </c>
      <c r="R276" s="458"/>
      <c r="S276" s="459" t="str">
        <f t="array" ref="S276">IF(B276="","",XLOOKUP($B276,Product,'Product List'!D:D))</f>
        <v/>
      </c>
      <c r="T276" s="454" t="str">
        <f t="array" ref="T276">IF(B276="","",XLOOKUP($B276,Product,'Product List'!E:E))</f>
        <v/>
      </c>
      <c r="U276" s="454" t="str">
        <f t="array" ref="U276">IF(B276="","",XLOOKUP($B276,Product,'Product List'!F:F))</f>
        <v/>
      </c>
      <c r="V276" s="454" t="str">
        <f t="array" ref="V276">IF(B276="","",XLOOKUP($B276,Product,'Product List'!G:G))</f>
        <v/>
      </c>
      <c r="W276" s="434"/>
      <c r="X276" s="434" t="str">
        <f t="array" ref="X276">iferror(xlookup(B276,'Product List'!A:A,'Product List'!P:P),"")</f>
        <v/>
      </c>
      <c r="Y276" s="434">
        <f t="shared" si="8"/>
        <v>0</v>
      </c>
      <c r="Z276" s="434"/>
    </row>
    <row r="277" ht="14.25" hidden="1" customHeight="1">
      <c r="A277" s="448"/>
      <c r="B277" s="448"/>
      <c r="C277" s="454"/>
      <c r="D277" s="461"/>
      <c r="E277" s="487"/>
      <c r="F277" s="461"/>
      <c r="G277" s="487">
        <f t="shared" si="1"/>
        <v>0</v>
      </c>
      <c r="H277" s="451" t="str">
        <f t="shared" si="2"/>
        <v/>
      </c>
      <c r="I277" s="452" t="str">
        <f t="shared" si="24"/>
        <v/>
      </c>
      <c r="J277" s="493"/>
      <c r="K277" s="434"/>
      <c r="L277" s="454" t="str">
        <f t="shared" si="4"/>
        <v/>
      </c>
      <c r="M277" s="455" t="str">
        <f t="array" ref="M277">IFERROR(IF(J277="","",XLOOKUP(L277,Personnel!$B$4:$G$4,Personnel!$B$5:$G$5)),"")</f>
        <v/>
      </c>
      <c r="N277" s="455">
        <f t="shared" si="5"/>
        <v>0</v>
      </c>
      <c r="O277" s="434"/>
      <c r="P277" s="456" t="str">
        <f t="shared" si="6"/>
        <v/>
      </c>
      <c r="Q277" s="457">
        <f t="shared" si="22"/>
        <v>0</v>
      </c>
      <c r="R277" s="458"/>
      <c r="S277" s="459" t="str">
        <f t="array" ref="S277">IF(B277="","",XLOOKUP($B277,Product,'Product List'!D:D))</f>
        <v/>
      </c>
      <c r="T277" s="454" t="str">
        <f t="array" ref="T277">IF(B277="","",XLOOKUP($B277,Product,'Product List'!E:E))</f>
        <v/>
      </c>
      <c r="U277" s="454" t="str">
        <f t="array" ref="U277">IF(B277="","",XLOOKUP($B277,Product,'Product List'!F:F))</f>
        <v/>
      </c>
      <c r="V277" s="454" t="str">
        <f t="array" ref="V277">IF(B277="","",XLOOKUP($B277,Product,'Product List'!G:G))</f>
        <v/>
      </c>
      <c r="W277" s="434"/>
      <c r="X277" s="434" t="str">
        <f t="array" ref="X277">iferror(xlookup(B277,'Product List'!A:A,'Product List'!P:P),"")</f>
        <v/>
      </c>
      <c r="Y277" s="434">
        <f t="shared" si="8"/>
        <v>0</v>
      </c>
      <c r="Z277" s="434"/>
    </row>
    <row r="278" ht="14.25" hidden="1" customHeight="1">
      <c r="A278" s="448"/>
      <c r="B278" s="448"/>
      <c r="C278" s="454"/>
      <c r="D278" s="461"/>
      <c r="E278" s="461"/>
      <c r="F278" s="461"/>
      <c r="G278" s="487">
        <f t="shared" si="1"/>
        <v>0</v>
      </c>
      <c r="H278" s="451" t="str">
        <f t="shared" si="2"/>
        <v/>
      </c>
      <c r="I278" s="452" t="str">
        <f t="shared" si="24"/>
        <v/>
      </c>
      <c r="J278" s="493"/>
      <c r="K278" s="434"/>
      <c r="L278" s="454" t="str">
        <f t="shared" si="4"/>
        <v/>
      </c>
      <c r="M278" s="455" t="str">
        <f t="array" ref="M278">IFERROR(IF(J278="","",XLOOKUP(L278,Personnel!$B$4:$G$4,Personnel!$B$5:$G$5)),"")</f>
        <v/>
      </c>
      <c r="N278" s="455">
        <f t="shared" si="5"/>
        <v>0</v>
      </c>
      <c r="O278" s="434"/>
      <c r="P278" s="456" t="str">
        <f t="shared" si="6"/>
        <v/>
      </c>
      <c r="Q278" s="457">
        <f t="shared" si="22"/>
        <v>0</v>
      </c>
      <c r="R278" s="458"/>
      <c r="S278" s="459" t="str">
        <f t="array" ref="S278">IF(B278="","",XLOOKUP($B278,Product,'Product List'!D:D))</f>
        <v/>
      </c>
      <c r="T278" s="454" t="str">
        <f t="array" ref="T278">IF(B278="","",XLOOKUP($B278,Product,'Product List'!E:E))</f>
        <v/>
      </c>
      <c r="U278" s="454" t="str">
        <f t="array" ref="U278">IF(B278="","",XLOOKUP($B278,Product,'Product List'!F:F))</f>
        <v/>
      </c>
      <c r="V278" s="454" t="str">
        <f t="array" ref="V278">IF(B278="","",XLOOKUP($B278,Product,'Product List'!G:G))</f>
        <v/>
      </c>
      <c r="W278" s="434"/>
      <c r="X278" s="434" t="str">
        <f t="array" ref="X278">iferror(xlookup(B278,'Product List'!A:A,'Product List'!P:P),"")</f>
        <v/>
      </c>
      <c r="Y278" s="434">
        <f t="shared" si="8"/>
        <v>0</v>
      </c>
      <c r="Z278" s="434"/>
    </row>
    <row r="279" ht="14.25" hidden="1" customHeight="1">
      <c r="A279" s="448"/>
      <c r="B279" s="448"/>
      <c r="C279" s="454"/>
      <c r="D279" s="461"/>
      <c r="E279" s="487"/>
      <c r="F279" s="461"/>
      <c r="G279" s="487">
        <f t="shared" si="1"/>
        <v>0</v>
      </c>
      <c r="H279" s="451" t="str">
        <f t="shared" si="2"/>
        <v/>
      </c>
      <c r="I279" s="452" t="str">
        <f t="shared" si="24"/>
        <v/>
      </c>
      <c r="J279" s="493"/>
      <c r="K279" s="434"/>
      <c r="L279" s="454" t="str">
        <f t="shared" si="4"/>
        <v/>
      </c>
      <c r="M279" s="455" t="str">
        <f t="array" ref="M279">IFERROR(IF(J279="","",XLOOKUP(L279,Personnel!$B$4:$G$4,Personnel!$B$5:$G$5)),"")</f>
        <v/>
      </c>
      <c r="N279" s="455">
        <f t="shared" si="5"/>
        <v>0</v>
      </c>
      <c r="O279" s="434"/>
      <c r="P279" s="456" t="str">
        <f t="shared" si="6"/>
        <v/>
      </c>
      <c r="Q279" s="457">
        <f t="shared" si="22"/>
        <v>0</v>
      </c>
      <c r="R279" s="458"/>
      <c r="S279" s="459" t="str">
        <f t="array" ref="S279">IF(B279="","",XLOOKUP($B279,Product,'Product List'!D:D))</f>
        <v/>
      </c>
      <c r="T279" s="454" t="str">
        <f t="array" ref="T279">IF(B279="","",XLOOKUP($B279,Product,'Product List'!E:E))</f>
        <v/>
      </c>
      <c r="U279" s="454" t="str">
        <f t="array" ref="U279">IF(B279="","",XLOOKUP($B279,Product,'Product List'!F:F))</f>
        <v/>
      </c>
      <c r="V279" s="454" t="str">
        <f t="array" ref="V279">IF(B279="","",XLOOKUP($B279,Product,'Product List'!G:G))</f>
        <v/>
      </c>
      <c r="W279" s="434"/>
      <c r="X279" s="434" t="str">
        <f t="array" ref="X279">iferror(xlookup(B279,'Product List'!A:A,'Product List'!P:P),"")</f>
        <v/>
      </c>
      <c r="Y279" s="434">
        <f t="shared" si="8"/>
        <v>0</v>
      </c>
      <c r="Z279" s="434"/>
    </row>
    <row r="280" ht="14.25" hidden="1" customHeight="1">
      <c r="A280" s="448"/>
      <c r="B280" s="448"/>
      <c r="C280" s="454"/>
      <c r="D280" s="461"/>
      <c r="E280" s="461"/>
      <c r="F280" s="461"/>
      <c r="G280" s="487">
        <f t="shared" si="1"/>
        <v>0</v>
      </c>
      <c r="H280" s="451" t="str">
        <f t="shared" si="2"/>
        <v/>
      </c>
      <c r="I280" s="452" t="str">
        <f t="shared" si="24"/>
        <v/>
      </c>
      <c r="J280" s="493"/>
      <c r="K280" s="434"/>
      <c r="L280" s="454" t="str">
        <f t="shared" si="4"/>
        <v/>
      </c>
      <c r="M280" s="455" t="str">
        <f t="array" ref="M280">IFERROR(IF(J280="","",XLOOKUP(L280,Personnel!$B$4:$G$4,Personnel!$B$5:$G$5)),"")</f>
        <v/>
      </c>
      <c r="N280" s="455">
        <f t="shared" si="5"/>
        <v>0</v>
      </c>
      <c r="O280" s="434"/>
      <c r="P280" s="456" t="str">
        <f t="shared" si="6"/>
        <v/>
      </c>
      <c r="Q280" s="457">
        <f t="shared" si="22"/>
        <v>0</v>
      </c>
      <c r="R280" s="458"/>
      <c r="S280" s="459" t="str">
        <f t="array" ref="S280">IF(B280="","",XLOOKUP($B280,Product,'Product List'!D:D))</f>
        <v/>
      </c>
      <c r="T280" s="454" t="str">
        <f t="array" ref="T280">IF(B280="","",XLOOKUP($B280,Product,'Product List'!E:E))</f>
        <v/>
      </c>
      <c r="U280" s="454" t="str">
        <f t="array" ref="U280">IF(B280="","",XLOOKUP($B280,Product,'Product List'!F:F))</f>
        <v/>
      </c>
      <c r="V280" s="454" t="str">
        <f t="array" ref="V280">IF(B280="","",XLOOKUP($B280,Product,'Product List'!G:G))</f>
        <v/>
      </c>
      <c r="W280" s="434"/>
      <c r="X280" s="434" t="str">
        <f t="array" ref="X280">iferror(xlookup(B280,'Product List'!A:A,'Product List'!P:P),"")</f>
        <v/>
      </c>
      <c r="Y280" s="434">
        <f t="shared" si="8"/>
        <v>0</v>
      </c>
      <c r="Z280" s="434"/>
    </row>
    <row r="281" ht="14.25" hidden="1" customHeight="1">
      <c r="A281" s="448"/>
      <c r="B281" s="448"/>
      <c r="C281" s="454"/>
      <c r="D281" s="461"/>
      <c r="E281" s="487"/>
      <c r="F281" s="461"/>
      <c r="G281" s="487">
        <f t="shared" si="1"/>
        <v>0</v>
      </c>
      <c r="H281" s="451" t="str">
        <f t="shared" si="2"/>
        <v/>
      </c>
      <c r="I281" s="452" t="str">
        <f t="shared" si="24"/>
        <v/>
      </c>
      <c r="J281" s="493"/>
      <c r="K281" s="434"/>
      <c r="L281" s="454" t="str">
        <f t="shared" si="4"/>
        <v/>
      </c>
      <c r="M281" s="455" t="str">
        <f t="array" ref="M281">IFERROR(IF(J281="","",XLOOKUP(L281,Personnel!$B$4:$G$4,Personnel!$B$5:$G$5)),"")</f>
        <v/>
      </c>
      <c r="N281" s="455">
        <f t="shared" si="5"/>
        <v>0</v>
      </c>
      <c r="O281" s="434"/>
      <c r="P281" s="456" t="str">
        <f t="shared" si="6"/>
        <v/>
      </c>
      <c r="Q281" s="457">
        <f t="shared" si="22"/>
        <v>0</v>
      </c>
      <c r="R281" s="458"/>
      <c r="S281" s="459" t="str">
        <f t="array" ref="S281">IF(B281="","",XLOOKUP($B281,Product,'Product List'!D:D))</f>
        <v/>
      </c>
      <c r="T281" s="454" t="str">
        <f t="array" ref="T281">IF(B281="","",XLOOKUP($B281,Product,'Product List'!E:E))</f>
        <v/>
      </c>
      <c r="U281" s="454" t="str">
        <f t="array" ref="U281">IF(B281="","",XLOOKUP($B281,Product,'Product List'!F:F))</f>
        <v/>
      </c>
      <c r="V281" s="454" t="str">
        <f t="array" ref="V281">IF(B281="","",XLOOKUP($B281,Product,'Product List'!G:G))</f>
        <v/>
      </c>
      <c r="W281" s="434"/>
      <c r="X281" s="434" t="str">
        <f t="array" ref="X281">iferror(xlookup(B281,'Product List'!A:A,'Product List'!P:P),"")</f>
        <v/>
      </c>
      <c r="Y281" s="434">
        <f t="shared" si="8"/>
        <v>0</v>
      </c>
      <c r="Z281" s="434"/>
    </row>
    <row r="282" ht="14.25" hidden="1" customHeight="1">
      <c r="A282" s="448"/>
      <c r="B282" s="448"/>
      <c r="C282" s="454"/>
      <c r="D282" s="461"/>
      <c r="E282" s="461"/>
      <c r="F282" s="461"/>
      <c r="G282" s="487">
        <f t="shared" si="1"/>
        <v>0</v>
      </c>
      <c r="H282" s="451" t="str">
        <f t="shared" si="2"/>
        <v/>
      </c>
      <c r="I282" s="452" t="str">
        <f t="shared" si="24"/>
        <v/>
      </c>
      <c r="J282" s="493"/>
      <c r="K282" s="434"/>
      <c r="L282" s="454" t="str">
        <f t="shared" si="4"/>
        <v/>
      </c>
      <c r="M282" s="455" t="str">
        <f t="array" ref="M282">IFERROR(IF(J282="","",XLOOKUP(L282,Personnel!$B$4:$G$4,Personnel!$B$5:$G$5)),"")</f>
        <v/>
      </c>
      <c r="N282" s="455">
        <f t="shared" si="5"/>
        <v>0</v>
      </c>
      <c r="O282" s="434"/>
      <c r="P282" s="456" t="str">
        <f t="shared" si="6"/>
        <v/>
      </c>
      <c r="Q282" s="457">
        <f t="shared" si="22"/>
        <v>0</v>
      </c>
      <c r="R282" s="458"/>
      <c r="S282" s="459" t="str">
        <f t="array" ref="S282">IF(B282="","",XLOOKUP($B282,Product,'Product List'!D:D))</f>
        <v/>
      </c>
      <c r="T282" s="454" t="str">
        <f t="array" ref="T282">IF(B282="","",XLOOKUP($B282,Product,'Product List'!E:E))</f>
        <v/>
      </c>
      <c r="U282" s="454" t="str">
        <f t="array" ref="U282">IF(B282="","",XLOOKUP($B282,Product,'Product List'!F:F))</f>
        <v/>
      </c>
      <c r="V282" s="454" t="str">
        <f t="array" ref="V282">IF(B282="","",XLOOKUP($B282,Product,'Product List'!G:G))</f>
        <v/>
      </c>
      <c r="W282" s="434"/>
      <c r="X282" s="434" t="str">
        <f t="array" ref="X282">iferror(xlookup(B282,'Product List'!A:A,'Product List'!P:P),"")</f>
        <v/>
      </c>
      <c r="Y282" s="434">
        <f t="shared" si="8"/>
        <v>0</v>
      </c>
      <c r="Z282" s="434"/>
    </row>
    <row r="283" ht="14.25" hidden="1" customHeight="1">
      <c r="A283" s="448"/>
      <c r="B283" s="448"/>
      <c r="C283" s="454"/>
      <c r="D283" s="461"/>
      <c r="E283" s="461"/>
      <c r="F283" s="461"/>
      <c r="G283" s="487">
        <f t="shared" si="1"/>
        <v>0</v>
      </c>
      <c r="H283" s="451" t="str">
        <f t="shared" si="2"/>
        <v/>
      </c>
      <c r="I283" s="452" t="str">
        <f t="shared" si="24"/>
        <v/>
      </c>
      <c r="J283" s="493"/>
      <c r="K283" s="434"/>
      <c r="L283" s="454" t="str">
        <f t="shared" si="4"/>
        <v/>
      </c>
      <c r="M283" s="455" t="str">
        <f t="array" ref="M283">IFERROR(IF(J283="","",XLOOKUP(L283,Personnel!$B$4:$G$4,Personnel!$B$5:$G$5)),"")</f>
        <v/>
      </c>
      <c r="N283" s="455">
        <f t="shared" si="5"/>
        <v>0</v>
      </c>
      <c r="O283" s="434"/>
      <c r="P283" s="456" t="str">
        <f t="shared" si="6"/>
        <v/>
      </c>
      <c r="Q283" s="457">
        <f t="shared" si="22"/>
        <v>0</v>
      </c>
      <c r="R283" s="458"/>
      <c r="S283" s="459" t="str">
        <f t="array" ref="S283">IF(B283="","",XLOOKUP($B283,Product,'Product List'!D:D))</f>
        <v/>
      </c>
      <c r="T283" s="454" t="str">
        <f t="array" ref="T283">IF(B283="","",XLOOKUP($B283,Product,'Product List'!E:E))</f>
        <v/>
      </c>
      <c r="U283" s="454" t="str">
        <f t="array" ref="U283">IF(B283="","",XLOOKUP($B283,Product,'Product List'!F:F))</f>
        <v/>
      </c>
      <c r="V283" s="454" t="str">
        <f t="array" ref="V283">IF(B283="","",XLOOKUP($B283,Product,'Product List'!G:G))</f>
        <v/>
      </c>
      <c r="W283" s="434"/>
      <c r="X283" s="434" t="str">
        <f t="array" ref="X283">iferror(xlookup(B283,'Product List'!A:A,'Product List'!P:P),"")</f>
        <v/>
      </c>
      <c r="Y283" s="434">
        <f t="shared" si="8"/>
        <v>0</v>
      </c>
      <c r="Z283" s="434"/>
    </row>
    <row r="284" ht="14.25" hidden="1" customHeight="1">
      <c r="A284" s="448"/>
      <c r="B284" s="448"/>
      <c r="C284" s="454"/>
      <c r="D284" s="461"/>
      <c r="E284" s="461"/>
      <c r="F284" s="461"/>
      <c r="G284" s="487">
        <f t="shared" si="1"/>
        <v>0</v>
      </c>
      <c r="H284" s="451" t="str">
        <f t="shared" si="2"/>
        <v/>
      </c>
      <c r="I284" s="452" t="str">
        <f t="shared" si="24"/>
        <v/>
      </c>
      <c r="J284" s="493"/>
      <c r="K284" s="434"/>
      <c r="L284" s="454" t="str">
        <f t="shared" si="4"/>
        <v/>
      </c>
      <c r="M284" s="455" t="str">
        <f t="array" ref="M284">IFERROR(IF(J284="","",XLOOKUP(L284,Personnel!$B$4:$G$4,Personnel!$B$5:$G$5)),"")</f>
        <v/>
      </c>
      <c r="N284" s="455">
        <f t="shared" si="5"/>
        <v>0</v>
      </c>
      <c r="O284" s="434"/>
      <c r="P284" s="456" t="str">
        <f t="shared" si="6"/>
        <v/>
      </c>
      <c r="Q284" s="457">
        <f t="shared" si="22"/>
        <v>0</v>
      </c>
      <c r="R284" s="458"/>
      <c r="S284" s="459" t="str">
        <f t="array" ref="S284">IF(B284="","",XLOOKUP($B284,Product,'Product List'!D:D))</f>
        <v/>
      </c>
      <c r="T284" s="454" t="str">
        <f t="array" ref="T284">IF(B284="","",XLOOKUP($B284,Product,'Product List'!E:E))</f>
        <v/>
      </c>
      <c r="U284" s="454" t="str">
        <f t="array" ref="U284">IF(B284="","",XLOOKUP($B284,Product,'Product List'!F:F))</f>
        <v/>
      </c>
      <c r="V284" s="454" t="str">
        <f t="array" ref="V284">IF(B284="","",XLOOKUP($B284,Product,'Product List'!G:G))</f>
        <v/>
      </c>
      <c r="W284" s="434"/>
      <c r="X284" s="434" t="str">
        <f t="array" ref="X284">iferror(xlookup(B284,'Product List'!A:A,'Product List'!P:P),"")</f>
        <v/>
      </c>
      <c r="Y284" s="434">
        <f t="shared" si="8"/>
        <v>0</v>
      </c>
      <c r="Z284" s="434"/>
    </row>
    <row r="285" ht="14.25" hidden="1" customHeight="1">
      <c r="A285" s="448"/>
      <c r="B285" s="448"/>
      <c r="C285" s="454"/>
      <c r="D285" s="461"/>
      <c r="E285" s="487"/>
      <c r="F285" s="461"/>
      <c r="G285" s="487">
        <f t="shared" si="1"/>
        <v>0</v>
      </c>
      <c r="H285" s="451" t="str">
        <f t="shared" si="2"/>
        <v/>
      </c>
      <c r="I285" s="452" t="str">
        <f t="shared" si="24"/>
        <v/>
      </c>
      <c r="J285" s="493"/>
      <c r="K285" s="434"/>
      <c r="L285" s="454" t="str">
        <f t="shared" si="4"/>
        <v/>
      </c>
      <c r="M285" s="455" t="str">
        <f t="array" ref="M285">IFERROR(IF(J285="","",XLOOKUP(L285,Personnel!$B$4:$G$4,Personnel!$B$5:$G$5)),"")</f>
        <v/>
      </c>
      <c r="N285" s="455">
        <f t="shared" si="5"/>
        <v>0</v>
      </c>
      <c r="O285" s="434"/>
      <c r="P285" s="456" t="str">
        <f t="shared" si="6"/>
        <v/>
      </c>
      <c r="Q285" s="457">
        <f t="shared" si="22"/>
        <v>0</v>
      </c>
      <c r="R285" s="458"/>
      <c r="S285" s="459" t="str">
        <f t="array" ref="S285">IF(B285="","",XLOOKUP($B285,Product,'Product List'!D:D))</f>
        <v/>
      </c>
      <c r="T285" s="454" t="str">
        <f t="array" ref="T285">IF(B285="","",XLOOKUP($B285,Product,'Product List'!E:E))</f>
        <v/>
      </c>
      <c r="U285" s="454" t="str">
        <f t="array" ref="U285">IF(B285="","",XLOOKUP($B285,Product,'Product List'!F:F))</f>
        <v/>
      </c>
      <c r="V285" s="454" t="str">
        <f t="array" ref="V285">IF(B285="","",XLOOKUP($B285,Product,'Product List'!G:G))</f>
        <v/>
      </c>
      <c r="W285" s="434"/>
      <c r="X285" s="434" t="str">
        <f t="array" ref="X285">iferror(xlookup(B285,'Product List'!A:A,'Product List'!P:P),"")</f>
        <v/>
      </c>
      <c r="Y285" s="434">
        <f t="shared" si="8"/>
        <v>0</v>
      </c>
      <c r="Z285" s="434"/>
    </row>
    <row r="286" ht="14.25" hidden="1" customHeight="1">
      <c r="A286" s="448"/>
      <c r="B286" s="448"/>
      <c r="C286" s="454"/>
      <c r="D286" s="461"/>
      <c r="E286" s="461"/>
      <c r="F286" s="461"/>
      <c r="G286" s="487">
        <f t="shared" si="1"/>
        <v>0</v>
      </c>
      <c r="H286" s="451" t="str">
        <f t="shared" si="2"/>
        <v/>
      </c>
      <c r="I286" s="452" t="str">
        <f t="shared" si="24"/>
        <v/>
      </c>
      <c r="J286" s="493"/>
      <c r="K286" s="434"/>
      <c r="L286" s="454" t="str">
        <f t="shared" si="4"/>
        <v/>
      </c>
      <c r="M286" s="455" t="str">
        <f t="array" ref="M286">IFERROR(IF(J286="","",XLOOKUP(L286,Personnel!$B$4:$G$4,Personnel!$B$5:$G$5)),"")</f>
        <v/>
      </c>
      <c r="N286" s="455">
        <f t="shared" si="5"/>
        <v>0</v>
      </c>
      <c r="O286" s="434"/>
      <c r="P286" s="456" t="str">
        <f t="shared" si="6"/>
        <v/>
      </c>
      <c r="Q286" s="457">
        <f t="shared" si="22"/>
        <v>0</v>
      </c>
      <c r="R286" s="458"/>
      <c r="S286" s="459" t="str">
        <f t="array" ref="S286">IF(B286="","",XLOOKUP($B286,Product,'Product List'!D:D))</f>
        <v/>
      </c>
      <c r="T286" s="454" t="str">
        <f t="array" ref="T286">IF(B286="","",XLOOKUP($B286,Product,'Product List'!E:E))</f>
        <v/>
      </c>
      <c r="U286" s="454" t="str">
        <f t="array" ref="U286">IF(B286="","",XLOOKUP($B286,Product,'Product List'!F:F))</f>
        <v/>
      </c>
      <c r="V286" s="454" t="str">
        <f t="array" ref="V286">IF(B286="","",XLOOKUP($B286,Product,'Product List'!G:G))</f>
        <v/>
      </c>
      <c r="W286" s="434"/>
      <c r="X286" s="434" t="str">
        <f t="array" ref="X286">iferror(xlookup(B286,'Product List'!A:A,'Product List'!P:P),"")</f>
        <v/>
      </c>
      <c r="Y286" s="434">
        <f t="shared" si="8"/>
        <v>0</v>
      </c>
      <c r="Z286" s="434"/>
    </row>
    <row r="287" ht="14.25" hidden="1" customHeight="1">
      <c r="A287" s="448"/>
      <c r="B287" s="448"/>
      <c r="C287" s="454"/>
      <c r="D287" s="461"/>
      <c r="E287" s="461"/>
      <c r="F287" s="461"/>
      <c r="G287" s="487">
        <f t="shared" si="1"/>
        <v>0</v>
      </c>
      <c r="H287" s="451" t="str">
        <f t="shared" si="2"/>
        <v/>
      </c>
      <c r="I287" s="452" t="str">
        <f t="shared" si="24"/>
        <v/>
      </c>
      <c r="J287" s="493"/>
      <c r="K287" s="434"/>
      <c r="L287" s="454" t="str">
        <f t="shared" si="4"/>
        <v/>
      </c>
      <c r="M287" s="455" t="str">
        <f t="array" ref="M287">IFERROR(IF(J287="","",XLOOKUP(L287,Personnel!$B$4:$G$4,Personnel!$B$5:$G$5)),"")</f>
        <v/>
      </c>
      <c r="N287" s="455">
        <f t="shared" si="5"/>
        <v>0</v>
      </c>
      <c r="O287" s="434"/>
      <c r="P287" s="456" t="str">
        <f t="shared" si="6"/>
        <v/>
      </c>
      <c r="Q287" s="457">
        <f t="shared" si="22"/>
        <v>0</v>
      </c>
      <c r="R287" s="458"/>
      <c r="S287" s="459" t="str">
        <f t="array" ref="S287">IF(B287="","",XLOOKUP($B287,Product,'Product List'!D:D))</f>
        <v/>
      </c>
      <c r="T287" s="454" t="str">
        <f t="array" ref="T287">IF(B287="","",XLOOKUP($B287,Product,'Product List'!E:E))</f>
        <v/>
      </c>
      <c r="U287" s="454" t="str">
        <f t="array" ref="U287">IF(B287="","",XLOOKUP($B287,Product,'Product List'!F:F))</f>
        <v/>
      </c>
      <c r="V287" s="454" t="str">
        <f t="array" ref="V287">IF(B287="","",XLOOKUP($B287,Product,'Product List'!G:G))</f>
        <v/>
      </c>
      <c r="W287" s="434"/>
      <c r="X287" s="434" t="str">
        <f t="array" ref="X287">iferror(xlookup(B287,'Product List'!A:A,'Product List'!P:P),"")</f>
        <v/>
      </c>
      <c r="Y287" s="434">
        <f t="shared" si="8"/>
        <v>0</v>
      </c>
      <c r="Z287" s="434"/>
    </row>
    <row r="288" ht="14.25" hidden="1" customHeight="1">
      <c r="A288" s="448"/>
      <c r="B288" s="448"/>
      <c r="C288" s="454"/>
      <c r="D288" s="461"/>
      <c r="E288" s="461"/>
      <c r="F288" s="461"/>
      <c r="G288" s="487">
        <f t="shared" si="1"/>
        <v>0</v>
      </c>
      <c r="H288" s="451" t="str">
        <f t="shared" si="2"/>
        <v/>
      </c>
      <c r="I288" s="452"/>
      <c r="J288" s="493"/>
      <c r="K288" s="434"/>
      <c r="L288" s="454" t="str">
        <f t="shared" si="4"/>
        <v/>
      </c>
      <c r="M288" s="455" t="str">
        <f t="array" ref="M288">IFERROR(IF(J288="","",XLOOKUP(L288,Personnel!$B$4:$G$4,Personnel!$B$5:$G$5)),"")</f>
        <v/>
      </c>
      <c r="N288" s="455">
        <f t="shared" si="5"/>
        <v>0</v>
      </c>
      <c r="O288" s="434"/>
      <c r="P288" s="456" t="str">
        <f t="shared" si="6"/>
        <v/>
      </c>
      <c r="Q288" s="457">
        <f t="shared" si="22"/>
        <v>0</v>
      </c>
      <c r="R288" s="458"/>
      <c r="S288" s="459" t="str">
        <f t="array" ref="S288">IF(B288="","",XLOOKUP($B288,Product,'Product List'!D:D))</f>
        <v/>
      </c>
      <c r="T288" s="454" t="str">
        <f t="array" ref="T288">IF(B288="","",XLOOKUP($B288,Product,'Product List'!E:E))</f>
        <v/>
      </c>
      <c r="U288" s="454" t="str">
        <f t="array" ref="U288">IF(B288="","",XLOOKUP($B288,Product,'Product List'!F:F))</f>
        <v/>
      </c>
      <c r="V288" s="454" t="str">
        <f t="array" ref="V288">IF(B288="","",XLOOKUP($B288,Product,'Product List'!G:G))</f>
        <v/>
      </c>
      <c r="W288" s="434"/>
      <c r="X288" s="434" t="str">
        <f t="array" ref="X288">iferror(xlookup(B288,'Product List'!A:A,'Product List'!P:P),"")</f>
        <v/>
      </c>
      <c r="Y288" s="434">
        <f t="shared" si="8"/>
        <v>0</v>
      </c>
      <c r="Z288" s="434"/>
    </row>
    <row r="289" ht="14.25" hidden="1" customHeight="1">
      <c r="A289" s="448"/>
      <c r="B289" s="448"/>
      <c r="C289" s="454"/>
      <c r="D289" s="461"/>
      <c r="E289" s="461"/>
      <c r="F289" s="461"/>
      <c r="G289" s="487">
        <f t="shared" si="1"/>
        <v>0</v>
      </c>
      <c r="H289" s="451" t="str">
        <f t="shared" si="2"/>
        <v/>
      </c>
      <c r="I289" s="452" t="str">
        <f t="shared" ref="I289:I291" si="25">left(B289,3)</f>
        <v/>
      </c>
      <c r="J289" s="493"/>
      <c r="K289" s="434"/>
      <c r="L289" s="454" t="str">
        <f t="shared" si="4"/>
        <v/>
      </c>
      <c r="M289" s="455" t="str">
        <f t="array" ref="M289">IFERROR(IF(J289="","",XLOOKUP(L289,Personnel!$B$4:$G$4,Personnel!$B$5:$G$5)),"")</f>
        <v/>
      </c>
      <c r="N289" s="455">
        <f t="shared" si="5"/>
        <v>0</v>
      </c>
      <c r="O289" s="434"/>
      <c r="P289" s="456" t="str">
        <f t="shared" si="6"/>
        <v/>
      </c>
      <c r="Q289" s="457">
        <f t="shared" si="22"/>
        <v>0</v>
      </c>
      <c r="R289" s="458"/>
      <c r="S289" s="459" t="str">
        <f t="array" ref="S289">IF(B289="","",XLOOKUP($B289,Product,'Product List'!D:D))</f>
        <v/>
      </c>
      <c r="T289" s="454" t="str">
        <f t="array" ref="T289">IF(B289="","",XLOOKUP($B289,Product,'Product List'!E:E))</f>
        <v/>
      </c>
      <c r="U289" s="454" t="str">
        <f t="array" ref="U289">IF(B289="","",XLOOKUP($B289,Product,'Product List'!F:F))</f>
        <v/>
      </c>
      <c r="V289" s="454" t="str">
        <f t="array" ref="V289">IF(B289="","",XLOOKUP($B289,Product,'Product List'!G:G))</f>
        <v/>
      </c>
      <c r="W289" s="434"/>
      <c r="X289" s="434" t="str">
        <f t="array" ref="X289">iferror(xlookup(B289,'Product List'!A:A,'Product List'!P:P),"")</f>
        <v/>
      </c>
      <c r="Y289" s="434">
        <f t="shared" si="8"/>
        <v>0</v>
      </c>
      <c r="Z289" s="434"/>
    </row>
    <row r="290" ht="14.25" hidden="1" customHeight="1">
      <c r="A290" s="448"/>
      <c r="B290" s="448"/>
      <c r="C290" s="454"/>
      <c r="D290" s="461"/>
      <c r="E290" s="487"/>
      <c r="F290" s="461"/>
      <c r="G290" s="487">
        <f t="shared" si="1"/>
        <v>0</v>
      </c>
      <c r="H290" s="451" t="str">
        <f t="shared" si="2"/>
        <v/>
      </c>
      <c r="I290" s="452" t="str">
        <f t="shared" si="25"/>
        <v/>
      </c>
      <c r="J290" s="493"/>
      <c r="K290" s="434"/>
      <c r="L290" s="454" t="str">
        <f t="shared" si="4"/>
        <v/>
      </c>
      <c r="M290" s="455" t="str">
        <f t="array" ref="M290">IFERROR(IF(J290="","",XLOOKUP(L290,Personnel!$B$4:$G$4,Personnel!$B$5:$G$5)),"")</f>
        <v/>
      </c>
      <c r="N290" s="455">
        <f t="shared" si="5"/>
        <v>0</v>
      </c>
      <c r="O290" s="434"/>
      <c r="P290" s="456" t="str">
        <f t="shared" si="6"/>
        <v/>
      </c>
      <c r="Q290" s="457">
        <f t="shared" si="22"/>
        <v>0</v>
      </c>
      <c r="R290" s="458"/>
      <c r="S290" s="459" t="str">
        <f t="array" ref="S290">IF(B290="","",XLOOKUP($B290,Product,'Product List'!D:D))</f>
        <v/>
      </c>
      <c r="T290" s="454" t="str">
        <f t="array" ref="T290">IF(B290="","",XLOOKUP($B290,Product,'Product List'!E:E))</f>
        <v/>
      </c>
      <c r="U290" s="454" t="str">
        <f t="array" ref="U290">IF(B290="","",XLOOKUP($B290,Product,'Product List'!F:F))</f>
        <v/>
      </c>
      <c r="V290" s="454" t="str">
        <f t="array" ref="V290">IF(B290="","",XLOOKUP($B290,Product,'Product List'!G:G))</f>
        <v/>
      </c>
      <c r="W290" s="434"/>
      <c r="X290" s="434" t="str">
        <f t="array" ref="X290">iferror(xlookup(B290,'Product List'!A:A,'Product List'!P:P),"")</f>
        <v/>
      </c>
      <c r="Y290" s="434">
        <f t="shared" si="8"/>
        <v>0</v>
      </c>
      <c r="Z290" s="434"/>
    </row>
    <row r="291" ht="14.25" hidden="1" customHeight="1">
      <c r="A291" s="448"/>
      <c r="B291" s="448"/>
      <c r="C291" s="454"/>
      <c r="D291" s="461"/>
      <c r="E291" s="461"/>
      <c r="F291" s="461"/>
      <c r="G291" s="487">
        <f t="shared" si="1"/>
        <v>0</v>
      </c>
      <c r="H291" s="451" t="str">
        <f t="shared" si="2"/>
        <v/>
      </c>
      <c r="I291" s="452" t="str">
        <f t="shared" si="25"/>
        <v/>
      </c>
      <c r="J291" s="493"/>
      <c r="K291" s="434"/>
      <c r="L291" s="454" t="str">
        <f t="shared" si="4"/>
        <v/>
      </c>
      <c r="M291" s="455" t="str">
        <f t="array" ref="M291">IFERROR(IF(J291="","",XLOOKUP(L291,Personnel!$B$4:$G$4,Personnel!$B$5:$G$5)),"")</f>
        <v/>
      </c>
      <c r="N291" s="455">
        <f t="shared" si="5"/>
        <v>0</v>
      </c>
      <c r="O291" s="434"/>
      <c r="P291" s="456" t="str">
        <f t="shared" si="6"/>
        <v/>
      </c>
      <c r="Q291" s="457">
        <f t="shared" si="22"/>
        <v>0</v>
      </c>
      <c r="R291" s="458"/>
      <c r="S291" s="459" t="str">
        <f t="array" ref="S291">IF(B291="","",XLOOKUP($B291,Product,'Product List'!D:D))</f>
        <v/>
      </c>
      <c r="T291" s="454" t="str">
        <f t="array" ref="T291">IF(B291="","",XLOOKUP($B291,Product,'Product List'!E:E))</f>
        <v/>
      </c>
      <c r="U291" s="454" t="str">
        <f t="array" ref="U291">IF(B291="","",XLOOKUP($B291,Product,'Product List'!F:F))</f>
        <v/>
      </c>
      <c r="V291" s="454" t="str">
        <f t="array" ref="V291">IF(B291="","",XLOOKUP($B291,Product,'Product List'!G:G))</f>
        <v/>
      </c>
      <c r="W291" s="434"/>
      <c r="X291" s="434" t="str">
        <f t="array" ref="X291">iferror(xlookup(B291,'Product List'!A:A,'Product List'!P:P),"")</f>
        <v/>
      </c>
      <c r="Y291" s="434">
        <f t="shared" si="8"/>
        <v>0</v>
      </c>
      <c r="Z291" s="434"/>
    </row>
    <row r="292" ht="14.25" hidden="1" customHeight="1">
      <c r="A292" s="448"/>
      <c r="B292" s="448"/>
      <c r="C292" s="454"/>
      <c r="D292" s="461"/>
      <c r="E292" s="461"/>
      <c r="F292" s="461"/>
      <c r="G292" s="487">
        <f t="shared" si="1"/>
        <v>0</v>
      </c>
      <c r="H292" s="451" t="str">
        <f t="shared" si="2"/>
        <v/>
      </c>
      <c r="I292" s="452"/>
      <c r="J292" s="493"/>
      <c r="K292" s="434"/>
      <c r="L292" s="454" t="str">
        <f t="shared" si="4"/>
        <v/>
      </c>
      <c r="M292" s="455" t="str">
        <f t="array" ref="M292">IFERROR(IF(J292="","",XLOOKUP(L292,Personnel!$B$4:$G$4,Personnel!$B$5:$G$5)),"")</f>
        <v/>
      </c>
      <c r="N292" s="455">
        <f t="shared" si="5"/>
        <v>0</v>
      </c>
      <c r="O292" s="434"/>
      <c r="P292" s="456" t="str">
        <f t="shared" si="6"/>
        <v/>
      </c>
      <c r="Q292" s="457">
        <f t="shared" si="22"/>
        <v>0</v>
      </c>
      <c r="R292" s="458"/>
      <c r="S292" s="459" t="str">
        <f t="array" ref="S292">IF(B292="","",XLOOKUP($B292,Product,'Product List'!D:D))</f>
        <v/>
      </c>
      <c r="T292" s="454" t="str">
        <f t="array" ref="T292">IF(B292="","",XLOOKUP($B292,Product,'Product List'!E:E))</f>
        <v/>
      </c>
      <c r="U292" s="454" t="str">
        <f t="array" ref="U292">IF(B292="","",XLOOKUP($B292,Product,'Product List'!F:F))</f>
        <v/>
      </c>
      <c r="V292" s="454" t="str">
        <f t="array" ref="V292">IF(B292="","",XLOOKUP($B292,Product,'Product List'!G:G))</f>
        <v/>
      </c>
      <c r="W292" s="434"/>
      <c r="X292" s="434" t="str">
        <f t="array" ref="X292">iferror(xlookup(B292,'Product List'!A:A,'Product List'!P:P),"")</f>
        <v/>
      </c>
      <c r="Y292" s="434">
        <f t="shared" si="8"/>
        <v>0</v>
      </c>
      <c r="Z292" s="434"/>
    </row>
    <row r="293" ht="14.25" hidden="1" customHeight="1">
      <c r="A293" s="448"/>
      <c r="B293" s="448"/>
      <c r="C293" s="454"/>
      <c r="D293" s="461"/>
      <c r="E293" s="461"/>
      <c r="F293" s="461"/>
      <c r="G293" s="487">
        <f t="shared" si="1"/>
        <v>0</v>
      </c>
      <c r="H293" s="451" t="str">
        <f t="shared" si="2"/>
        <v/>
      </c>
      <c r="I293" s="452" t="str">
        <f t="shared" ref="I293:I315" si="26">left(B293,3)</f>
        <v/>
      </c>
      <c r="J293" s="493"/>
      <c r="K293" s="434"/>
      <c r="L293" s="454" t="str">
        <f t="shared" si="4"/>
        <v/>
      </c>
      <c r="M293" s="455" t="str">
        <f t="array" ref="M293">IFERROR(IF(J293="","",XLOOKUP(L293,Personnel!$B$4:$G$4,Personnel!$B$5:$G$5)),"")</f>
        <v/>
      </c>
      <c r="N293" s="455">
        <f t="shared" si="5"/>
        <v>0</v>
      </c>
      <c r="O293" s="434"/>
      <c r="P293" s="456" t="str">
        <f t="shared" si="6"/>
        <v/>
      </c>
      <c r="Q293" s="457">
        <f t="shared" si="22"/>
        <v>0</v>
      </c>
      <c r="R293" s="458"/>
      <c r="S293" s="459" t="str">
        <f t="array" ref="S293">IF(B293="","",XLOOKUP($B293,Product,'Product List'!D:D))</f>
        <v/>
      </c>
      <c r="T293" s="454" t="str">
        <f t="array" ref="T293">IF(B293="","",XLOOKUP($B293,Product,'Product List'!E:E))</f>
        <v/>
      </c>
      <c r="U293" s="454" t="str">
        <f t="array" ref="U293">IF(B293="","",XLOOKUP($B293,Product,'Product List'!F:F))</f>
        <v/>
      </c>
      <c r="V293" s="454" t="str">
        <f t="array" ref="V293">IF(B293="","",XLOOKUP($B293,Product,'Product List'!G:G))</f>
        <v/>
      </c>
      <c r="W293" s="434"/>
      <c r="X293" s="434" t="str">
        <f t="array" ref="X293">iferror(xlookup(B293,'Product List'!A:A,'Product List'!P:P),"")</f>
        <v/>
      </c>
      <c r="Y293" s="434">
        <f t="shared" si="8"/>
        <v>0</v>
      </c>
      <c r="Z293" s="434"/>
    </row>
    <row r="294" ht="14.25" hidden="1" customHeight="1">
      <c r="A294" s="448"/>
      <c r="B294" s="448"/>
      <c r="C294" s="454"/>
      <c r="D294" s="461"/>
      <c r="E294" s="487"/>
      <c r="F294" s="461"/>
      <c r="G294" s="487">
        <f t="shared" si="1"/>
        <v>0</v>
      </c>
      <c r="H294" s="451" t="str">
        <f t="shared" si="2"/>
        <v/>
      </c>
      <c r="I294" s="452" t="str">
        <f t="shared" si="26"/>
        <v/>
      </c>
      <c r="J294" s="493"/>
      <c r="K294" s="434"/>
      <c r="L294" s="454" t="str">
        <f t="shared" si="4"/>
        <v/>
      </c>
      <c r="M294" s="455" t="str">
        <f t="array" ref="M294">IFERROR(IF(J294="","",XLOOKUP(L294,Personnel!$B$4:$G$4,Personnel!$B$5:$G$5)),"")</f>
        <v/>
      </c>
      <c r="N294" s="455">
        <f t="shared" si="5"/>
        <v>0</v>
      </c>
      <c r="O294" s="434"/>
      <c r="P294" s="456" t="str">
        <f t="shared" si="6"/>
        <v/>
      </c>
      <c r="Q294" s="457">
        <f t="shared" si="22"/>
        <v>0</v>
      </c>
      <c r="R294" s="458"/>
      <c r="S294" s="459" t="str">
        <f t="array" ref="S294">IF(B294="","",XLOOKUP($B294,Product,'Product List'!D:D))</f>
        <v/>
      </c>
      <c r="T294" s="454" t="str">
        <f t="array" ref="T294">IF(B294="","",XLOOKUP($B294,Product,'Product List'!E:E))</f>
        <v/>
      </c>
      <c r="U294" s="454" t="str">
        <f t="array" ref="U294">IF(B294="","",XLOOKUP($B294,Product,'Product List'!F:F))</f>
        <v/>
      </c>
      <c r="V294" s="454" t="str">
        <f t="array" ref="V294">IF(B294="","",XLOOKUP($B294,Product,'Product List'!G:G))</f>
        <v/>
      </c>
      <c r="W294" s="434"/>
      <c r="X294" s="434" t="str">
        <f t="array" ref="X294">iferror(xlookup(B294,'Product List'!A:A,'Product List'!P:P),"")</f>
        <v/>
      </c>
      <c r="Y294" s="434">
        <f t="shared" si="8"/>
        <v>0</v>
      </c>
      <c r="Z294" s="434"/>
    </row>
    <row r="295" ht="14.25" hidden="1" customHeight="1">
      <c r="A295" s="448"/>
      <c r="B295" s="448"/>
      <c r="C295" s="454"/>
      <c r="D295" s="461"/>
      <c r="E295" s="461"/>
      <c r="F295" s="461"/>
      <c r="G295" s="487">
        <f t="shared" si="1"/>
        <v>0</v>
      </c>
      <c r="H295" s="451" t="str">
        <f t="shared" si="2"/>
        <v/>
      </c>
      <c r="I295" s="452" t="str">
        <f t="shared" si="26"/>
        <v/>
      </c>
      <c r="J295" s="493"/>
      <c r="K295" s="434"/>
      <c r="L295" s="454" t="str">
        <f t="shared" si="4"/>
        <v/>
      </c>
      <c r="M295" s="455" t="str">
        <f t="array" ref="M295">IFERROR(IF(J295="","",XLOOKUP(L295,Personnel!$B$4:$G$4,Personnel!$B$5:$G$5)),"")</f>
        <v/>
      </c>
      <c r="N295" s="455">
        <f t="shared" si="5"/>
        <v>0</v>
      </c>
      <c r="O295" s="434"/>
      <c r="P295" s="456" t="str">
        <f t="shared" si="6"/>
        <v/>
      </c>
      <c r="Q295" s="457">
        <f t="shared" si="22"/>
        <v>0</v>
      </c>
      <c r="R295" s="458"/>
      <c r="S295" s="459" t="str">
        <f t="array" ref="S295">IF(B295="","",XLOOKUP($B295,Product,'Product List'!D:D))</f>
        <v/>
      </c>
      <c r="T295" s="454" t="str">
        <f t="array" ref="T295">IF(B295="","",XLOOKUP($B295,Product,'Product List'!E:E))</f>
        <v/>
      </c>
      <c r="U295" s="454" t="str">
        <f t="array" ref="U295">IF(B295="","",XLOOKUP($B295,Product,'Product List'!F:F))</f>
        <v/>
      </c>
      <c r="V295" s="454" t="str">
        <f t="array" ref="V295">IF(B295="","",XLOOKUP($B295,Product,'Product List'!G:G))</f>
        <v/>
      </c>
      <c r="W295" s="434"/>
      <c r="X295" s="434" t="str">
        <f t="array" ref="X295">iferror(xlookup(B295,'Product List'!A:A,'Product List'!P:P),"")</f>
        <v/>
      </c>
      <c r="Y295" s="434">
        <f t="shared" si="8"/>
        <v>0</v>
      </c>
      <c r="Z295" s="434"/>
    </row>
    <row r="296" ht="14.25" hidden="1" customHeight="1">
      <c r="A296" s="448"/>
      <c r="B296" s="448"/>
      <c r="C296" s="454"/>
      <c r="D296" s="461"/>
      <c r="E296" s="461"/>
      <c r="F296" s="461"/>
      <c r="G296" s="487">
        <f t="shared" si="1"/>
        <v>0</v>
      </c>
      <c r="H296" s="451" t="str">
        <f t="shared" si="2"/>
        <v/>
      </c>
      <c r="I296" s="452" t="str">
        <f t="shared" si="26"/>
        <v/>
      </c>
      <c r="J296" s="493"/>
      <c r="K296" s="434"/>
      <c r="L296" s="454" t="str">
        <f t="shared" si="4"/>
        <v/>
      </c>
      <c r="M296" s="455" t="str">
        <f t="array" ref="M296">IFERROR(IF(J296="","",XLOOKUP(L296,Personnel!$B$4:$G$4,Personnel!$B$5:$G$5)),"")</f>
        <v/>
      </c>
      <c r="N296" s="455">
        <f t="shared" si="5"/>
        <v>0</v>
      </c>
      <c r="O296" s="434"/>
      <c r="P296" s="456" t="str">
        <f t="shared" si="6"/>
        <v/>
      </c>
      <c r="Q296" s="457">
        <f t="shared" si="22"/>
        <v>0</v>
      </c>
      <c r="R296" s="458"/>
      <c r="S296" s="459" t="str">
        <f t="array" ref="S296">IF(B296="","",XLOOKUP($B296,Product,'Product List'!D:D))</f>
        <v/>
      </c>
      <c r="T296" s="454" t="str">
        <f t="array" ref="T296">IF(B296="","",XLOOKUP($B296,Product,'Product List'!E:E))</f>
        <v/>
      </c>
      <c r="U296" s="454" t="str">
        <f t="array" ref="U296">IF(B296="","",XLOOKUP($B296,Product,'Product List'!F:F))</f>
        <v/>
      </c>
      <c r="V296" s="454" t="str">
        <f t="array" ref="V296">IF(B296="","",XLOOKUP($B296,Product,'Product List'!G:G))</f>
        <v/>
      </c>
      <c r="W296" s="434"/>
      <c r="X296" s="434" t="str">
        <f t="array" ref="X296">iferror(xlookup(B296,'Product List'!A:A,'Product List'!P:P),"")</f>
        <v/>
      </c>
      <c r="Y296" s="434">
        <f t="shared" si="8"/>
        <v>0</v>
      </c>
      <c r="Z296" s="434"/>
    </row>
    <row r="297" ht="14.25" hidden="1" customHeight="1">
      <c r="A297" s="448"/>
      <c r="B297" s="448"/>
      <c r="C297" s="454"/>
      <c r="D297" s="461"/>
      <c r="E297" s="461"/>
      <c r="F297" s="461"/>
      <c r="G297" s="487">
        <f t="shared" si="1"/>
        <v>0</v>
      </c>
      <c r="H297" s="451" t="str">
        <f t="shared" si="2"/>
        <v/>
      </c>
      <c r="I297" s="452" t="str">
        <f t="shared" si="26"/>
        <v/>
      </c>
      <c r="J297" s="493"/>
      <c r="K297" s="434"/>
      <c r="L297" s="454" t="str">
        <f t="shared" si="4"/>
        <v/>
      </c>
      <c r="M297" s="455" t="str">
        <f t="array" ref="M297">IFERROR(IF(J297="","",XLOOKUP(L297,Personnel!$B$4:$G$4,Personnel!$B$5:$G$5)),"")</f>
        <v/>
      </c>
      <c r="N297" s="455">
        <f t="shared" si="5"/>
        <v>0</v>
      </c>
      <c r="O297" s="434"/>
      <c r="P297" s="456" t="str">
        <f t="shared" si="6"/>
        <v/>
      </c>
      <c r="Q297" s="457">
        <f t="shared" si="22"/>
        <v>0</v>
      </c>
      <c r="R297" s="458"/>
      <c r="S297" s="459" t="str">
        <f t="array" ref="S297">IF(B297="","",XLOOKUP($B297,Product,'Product List'!D:D))</f>
        <v/>
      </c>
      <c r="T297" s="454" t="str">
        <f t="array" ref="T297">IF(B297="","",XLOOKUP($B297,Product,'Product List'!E:E))</f>
        <v/>
      </c>
      <c r="U297" s="454" t="str">
        <f t="array" ref="U297">IF(B297="","",XLOOKUP($B297,Product,'Product List'!F:F))</f>
        <v/>
      </c>
      <c r="V297" s="454" t="str">
        <f t="array" ref="V297">IF(B297="","",XLOOKUP($B297,Product,'Product List'!G:G))</f>
        <v/>
      </c>
      <c r="W297" s="434"/>
      <c r="X297" s="434" t="str">
        <f t="array" ref="X297">iferror(xlookup(B297,'Product List'!A:A,'Product List'!P:P),"")</f>
        <v/>
      </c>
      <c r="Y297" s="434">
        <f t="shared" si="8"/>
        <v>0</v>
      </c>
      <c r="Z297" s="434"/>
    </row>
    <row r="298" ht="14.25" hidden="1" customHeight="1">
      <c r="A298" s="448"/>
      <c r="B298" s="448"/>
      <c r="C298" s="454"/>
      <c r="D298" s="461"/>
      <c r="E298" s="487"/>
      <c r="F298" s="461"/>
      <c r="G298" s="487">
        <f t="shared" si="1"/>
        <v>0</v>
      </c>
      <c r="H298" s="451" t="str">
        <f t="shared" si="2"/>
        <v/>
      </c>
      <c r="I298" s="452" t="str">
        <f t="shared" si="26"/>
        <v/>
      </c>
      <c r="J298" s="493"/>
      <c r="K298" s="434"/>
      <c r="L298" s="454" t="str">
        <f t="shared" si="4"/>
        <v/>
      </c>
      <c r="M298" s="455" t="str">
        <f t="array" ref="M298">IFERROR(IF(J298="","",XLOOKUP(L298,Personnel!$B$4:$G$4,Personnel!$B$5:$G$5)),"")</f>
        <v/>
      </c>
      <c r="N298" s="455">
        <f t="shared" si="5"/>
        <v>0</v>
      </c>
      <c r="O298" s="434"/>
      <c r="P298" s="456" t="str">
        <f t="shared" si="6"/>
        <v/>
      </c>
      <c r="Q298" s="457">
        <f t="shared" si="22"/>
        <v>0</v>
      </c>
      <c r="R298" s="458"/>
      <c r="S298" s="459" t="str">
        <f t="array" ref="S298">IF(B298="","",XLOOKUP($B298,Product,'Product List'!D:D))</f>
        <v/>
      </c>
      <c r="T298" s="454" t="str">
        <f t="array" ref="T298">IF(B298="","",XLOOKUP($B298,Product,'Product List'!E:E))</f>
        <v/>
      </c>
      <c r="U298" s="454" t="str">
        <f t="array" ref="U298">IF(B298="","",XLOOKUP($B298,Product,'Product List'!F:F))</f>
        <v/>
      </c>
      <c r="V298" s="454" t="str">
        <f t="array" ref="V298">IF(B298="","",XLOOKUP($B298,Product,'Product List'!G:G))</f>
        <v/>
      </c>
      <c r="W298" s="434"/>
      <c r="X298" s="434" t="str">
        <f t="array" ref="X298">iferror(xlookup(B298,'Product List'!A:A,'Product List'!P:P),"")</f>
        <v/>
      </c>
      <c r="Y298" s="434">
        <f t="shared" si="8"/>
        <v>0</v>
      </c>
      <c r="Z298" s="434"/>
    </row>
    <row r="299" ht="14.25" hidden="1" customHeight="1">
      <c r="A299" s="448"/>
      <c r="B299" s="448"/>
      <c r="C299" s="454"/>
      <c r="D299" s="461"/>
      <c r="E299" s="487"/>
      <c r="F299" s="461"/>
      <c r="G299" s="487">
        <f t="shared" si="1"/>
        <v>0</v>
      </c>
      <c r="H299" s="451" t="str">
        <f t="shared" si="2"/>
        <v/>
      </c>
      <c r="I299" s="452" t="str">
        <f t="shared" si="26"/>
        <v/>
      </c>
      <c r="J299" s="493"/>
      <c r="K299" s="434"/>
      <c r="L299" s="454" t="str">
        <f t="shared" si="4"/>
        <v/>
      </c>
      <c r="M299" s="455" t="str">
        <f t="array" ref="M299">IFERROR(IF(J299="","",XLOOKUP(L299,Personnel!$B$4:$G$4,Personnel!$B$5:$G$5)),"")</f>
        <v/>
      </c>
      <c r="N299" s="455">
        <f t="shared" si="5"/>
        <v>0</v>
      </c>
      <c r="O299" s="434"/>
      <c r="P299" s="456" t="str">
        <f t="shared" si="6"/>
        <v/>
      </c>
      <c r="Q299" s="457">
        <f t="shared" si="22"/>
        <v>0</v>
      </c>
      <c r="R299" s="458"/>
      <c r="S299" s="459" t="str">
        <f t="array" ref="S299">IF(B299="","",XLOOKUP($B299,Product,'Product List'!D:D))</f>
        <v/>
      </c>
      <c r="T299" s="454" t="str">
        <f t="array" ref="T299">IF(B299="","",XLOOKUP($B299,Product,'Product List'!E:E))</f>
        <v/>
      </c>
      <c r="U299" s="454" t="str">
        <f t="array" ref="U299">IF(B299="","",XLOOKUP($B299,Product,'Product List'!F:F))</f>
        <v/>
      </c>
      <c r="V299" s="454" t="str">
        <f t="array" ref="V299">IF(B299="","",XLOOKUP($B299,Product,'Product List'!G:G))</f>
        <v/>
      </c>
      <c r="W299" s="434"/>
      <c r="X299" s="434" t="str">
        <f t="array" ref="X299">iferror(xlookup(B299,'Product List'!A:A,'Product List'!P:P),"")</f>
        <v/>
      </c>
      <c r="Y299" s="434">
        <f t="shared" si="8"/>
        <v>0</v>
      </c>
      <c r="Z299" s="434"/>
    </row>
    <row r="300" ht="14.25" hidden="1" customHeight="1">
      <c r="A300" s="448"/>
      <c r="B300" s="448"/>
      <c r="C300" s="454"/>
      <c r="D300" s="461"/>
      <c r="E300" s="461"/>
      <c r="F300" s="461"/>
      <c r="G300" s="487">
        <f t="shared" si="1"/>
        <v>0</v>
      </c>
      <c r="H300" s="451" t="str">
        <f t="shared" si="2"/>
        <v/>
      </c>
      <c r="I300" s="452" t="str">
        <f t="shared" si="26"/>
        <v/>
      </c>
      <c r="J300" s="493"/>
      <c r="K300" s="434"/>
      <c r="L300" s="454" t="str">
        <f t="shared" si="4"/>
        <v/>
      </c>
      <c r="M300" s="455" t="str">
        <f t="array" ref="M300">IFERROR(IF(J300="","",XLOOKUP(L300,Personnel!$B$4:$G$4,Personnel!$B$5:$G$5)),"")</f>
        <v/>
      </c>
      <c r="N300" s="455">
        <f t="shared" si="5"/>
        <v>0</v>
      </c>
      <c r="O300" s="434"/>
      <c r="P300" s="456" t="str">
        <f t="shared" si="6"/>
        <v/>
      </c>
      <c r="Q300" s="457">
        <f t="shared" si="22"/>
        <v>0</v>
      </c>
      <c r="R300" s="458"/>
      <c r="S300" s="459" t="str">
        <f t="array" ref="S300">IF(B300="","",XLOOKUP($B300,Product,'Product List'!D:D))</f>
        <v/>
      </c>
      <c r="T300" s="454" t="str">
        <f t="array" ref="T300">IF(B300="","",XLOOKUP($B300,Product,'Product List'!E:E))</f>
        <v/>
      </c>
      <c r="U300" s="454" t="str">
        <f t="array" ref="U300">IF(B300="","",XLOOKUP($B300,Product,'Product List'!F:F))</f>
        <v/>
      </c>
      <c r="V300" s="454" t="str">
        <f t="array" ref="V300">IF(B300="","",XLOOKUP($B300,Product,'Product List'!G:G))</f>
        <v/>
      </c>
      <c r="W300" s="434"/>
      <c r="X300" s="434" t="str">
        <f t="array" ref="X300">iferror(xlookup(B300,'Product List'!A:A,'Product List'!P:P),"")</f>
        <v/>
      </c>
      <c r="Y300" s="434">
        <f t="shared" si="8"/>
        <v>0</v>
      </c>
      <c r="Z300" s="434"/>
    </row>
    <row r="301" ht="14.25" hidden="1" customHeight="1">
      <c r="A301" s="448"/>
      <c r="B301" s="448"/>
      <c r="C301" s="454"/>
      <c r="D301" s="461"/>
      <c r="E301" s="487"/>
      <c r="F301" s="461"/>
      <c r="G301" s="487">
        <f t="shared" si="1"/>
        <v>0</v>
      </c>
      <c r="H301" s="451" t="str">
        <f t="shared" si="2"/>
        <v/>
      </c>
      <c r="I301" s="452" t="str">
        <f t="shared" si="26"/>
        <v/>
      </c>
      <c r="J301" s="493"/>
      <c r="K301" s="434"/>
      <c r="L301" s="454" t="str">
        <f t="shared" si="4"/>
        <v/>
      </c>
      <c r="M301" s="455" t="str">
        <f t="array" ref="M301">IFERROR(IF(J301="","",XLOOKUP(L301,Personnel!$B$4:$G$4,Personnel!$B$5:$G$5)),"")</f>
        <v/>
      </c>
      <c r="N301" s="455">
        <f t="shared" si="5"/>
        <v>0</v>
      </c>
      <c r="O301" s="434"/>
      <c r="P301" s="456" t="str">
        <f t="shared" si="6"/>
        <v/>
      </c>
      <c r="Q301" s="457">
        <f t="shared" si="22"/>
        <v>0</v>
      </c>
      <c r="R301" s="458"/>
      <c r="S301" s="459" t="str">
        <f t="array" ref="S301">IF(B301="","",XLOOKUP($B301,Product,'Product List'!D:D))</f>
        <v/>
      </c>
      <c r="T301" s="454" t="str">
        <f t="array" ref="T301">IF(B301="","",XLOOKUP($B301,Product,'Product List'!E:E))</f>
        <v/>
      </c>
      <c r="U301" s="454" t="str">
        <f t="array" ref="U301">IF(B301="","",XLOOKUP($B301,Product,'Product List'!F:F))</f>
        <v/>
      </c>
      <c r="V301" s="454" t="str">
        <f t="array" ref="V301">IF(B301="","",XLOOKUP($B301,Product,'Product List'!G:G))</f>
        <v/>
      </c>
      <c r="W301" s="434"/>
      <c r="X301" s="434" t="str">
        <f t="array" ref="X301">iferror(xlookup(B301,'Product List'!A:A,'Product List'!P:P),"")</f>
        <v/>
      </c>
      <c r="Y301" s="434">
        <f t="shared" si="8"/>
        <v>0</v>
      </c>
      <c r="Z301" s="434"/>
    </row>
    <row r="302" ht="14.25" hidden="1" customHeight="1">
      <c r="A302" s="448"/>
      <c r="B302" s="448"/>
      <c r="C302" s="454"/>
      <c r="D302" s="461"/>
      <c r="E302" s="461"/>
      <c r="F302" s="461"/>
      <c r="G302" s="487">
        <f t="shared" si="1"/>
        <v>0</v>
      </c>
      <c r="H302" s="451" t="str">
        <f t="shared" si="2"/>
        <v/>
      </c>
      <c r="I302" s="452" t="str">
        <f t="shared" si="26"/>
        <v/>
      </c>
      <c r="J302" s="493"/>
      <c r="K302" s="434"/>
      <c r="L302" s="454" t="str">
        <f t="shared" si="4"/>
        <v/>
      </c>
      <c r="M302" s="455" t="str">
        <f t="array" ref="M302">IFERROR(IF(J302="","",XLOOKUP(L302,Personnel!$B$4:$G$4,Personnel!$B$5:$G$5)),"")</f>
        <v/>
      </c>
      <c r="N302" s="455">
        <f t="shared" si="5"/>
        <v>0</v>
      </c>
      <c r="O302" s="434"/>
      <c r="P302" s="456" t="str">
        <f t="shared" si="6"/>
        <v/>
      </c>
      <c r="Q302" s="457">
        <f t="shared" si="22"/>
        <v>0</v>
      </c>
      <c r="R302" s="458"/>
      <c r="S302" s="459" t="str">
        <f t="array" ref="S302">IF(B302="","",XLOOKUP($B302,Product,'Product List'!D:D))</f>
        <v/>
      </c>
      <c r="T302" s="454" t="str">
        <f t="array" ref="T302">IF(B302="","",XLOOKUP($B302,Product,'Product List'!E:E))</f>
        <v/>
      </c>
      <c r="U302" s="454" t="str">
        <f t="array" ref="U302">IF(B302="","",XLOOKUP($B302,Product,'Product List'!F:F))</f>
        <v/>
      </c>
      <c r="V302" s="454" t="str">
        <f t="array" ref="V302">IF(B302="","",XLOOKUP($B302,Product,'Product List'!G:G))</f>
        <v/>
      </c>
      <c r="W302" s="434"/>
      <c r="X302" s="434" t="str">
        <f t="array" ref="X302">iferror(xlookup(B302,'Product List'!A:A,'Product List'!P:P),"")</f>
        <v/>
      </c>
      <c r="Y302" s="434">
        <f t="shared" si="8"/>
        <v>0</v>
      </c>
      <c r="Z302" s="434"/>
    </row>
    <row r="303" ht="14.25" hidden="1" customHeight="1">
      <c r="A303" s="448"/>
      <c r="B303" s="448"/>
      <c r="C303" s="454"/>
      <c r="D303" s="461"/>
      <c r="E303" s="461"/>
      <c r="F303" s="461"/>
      <c r="G303" s="487">
        <f t="shared" si="1"/>
        <v>0</v>
      </c>
      <c r="H303" s="451" t="str">
        <f t="shared" si="2"/>
        <v/>
      </c>
      <c r="I303" s="452" t="str">
        <f t="shared" si="26"/>
        <v/>
      </c>
      <c r="J303" s="493"/>
      <c r="K303" s="434"/>
      <c r="L303" s="454" t="str">
        <f t="shared" si="4"/>
        <v/>
      </c>
      <c r="M303" s="455" t="str">
        <f t="array" ref="M303">IFERROR(IF(J303="","",XLOOKUP(L303,Personnel!$B$4:$G$4,Personnel!$B$5:$G$5)),"")</f>
        <v/>
      </c>
      <c r="N303" s="455">
        <f t="shared" si="5"/>
        <v>0</v>
      </c>
      <c r="O303" s="434"/>
      <c r="P303" s="456" t="str">
        <f t="shared" si="6"/>
        <v/>
      </c>
      <c r="Q303" s="457">
        <f t="shared" si="22"/>
        <v>0</v>
      </c>
      <c r="R303" s="458"/>
      <c r="S303" s="459" t="str">
        <f t="array" ref="S303">IF(B303="","",XLOOKUP($B303,Product,'Product List'!D:D))</f>
        <v/>
      </c>
      <c r="T303" s="454" t="str">
        <f t="array" ref="T303">IF(B303="","",XLOOKUP($B303,Product,'Product List'!E:E))</f>
        <v/>
      </c>
      <c r="U303" s="454" t="str">
        <f t="array" ref="U303">IF(B303="","",XLOOKUP($B303,Product,'Product List'!F:F))</f>
        <v/>
      </c>
      <c r="V303" s="454" t="str">
        <f t="array" ref="V303">IF(B303="","",XLOOKUP($B303,Product,'Product List'!G:G))</f>
        <v/>
      </c>
      <c r="W303" s="434"/>
      <c r="X303" s="434" t="str">
        <f t="array" ref="X303">iferror(xlookup(B303,'Product List'!A:A,'Product List'!P:P),"")</f>
        <v/>
      </c>
      <c r="Y303" s="434">
        <f t="shared" si="8"/>
        <v>0</v>
      </c>
      <c r="Z303" s="434"/>
    </row>
    <row r="304" ht="14.25" hidden="1" customHeight="1">
      <c r="A304" s="448"/>
      <c r="B304" s="448"/>
      <c r="C304" s="454"/>
      <c r="D304" s="461"/>
      <c r="E304" s="487"/>
      <c r="F304" s="461"/>
      <c r="G304" s="487">
        <f t="shared" si="1"/>
        <v>0</v>
      </c>
      <c r="H304" s="451" t="str">
        <f t="shared" si="2"/>
        <v/>
      </c>
      <c r="I304" s="452" t="str">
        <f t="shared" si="26"/>
        <v/>
      </c>
      <c r="J304" s="493"/>
      <c r="K304" s="434"/>
      <c r="L304" s="454" t="str">
        <f t="shared" si="4"/>
        <v/>
      </c>
      <c r="M304" s="455" t="str">
        <f t="array" ref="M304">IFERROR(IF(J304="","",XLOOKUP(L304,Personnel!$B$4:$G$4,Personnel!$B$5:$G$5)),"")</f>
        <v/>
      </c>
      <c r="N304" s="455">
        <f t="shared" si="5"/>
        <v>0</v>
      </c>
      <c r="O304" s="434"/>
      <c r="P304" s="456" t="str">
        <f t="shared" si="6"/>
        <v/>
      </c>
      <c r="Q304" s="457">
        <f t="shared" si="22"/>
        <v>0</v>
      </c>
      <c r="R304" s="458"/>
      <c r="S304" s="459" t="str">
        <f t="array" ref="S304">IF(B304="","",XLOOKUP($B304,Product,'Product List'!D:D))</f>
        <v/>
      </c>
      <c r="T304" s="454" t="str">
        <f t="array" ref="T304">IF(B304="","",XLOOKUP($B304,Product,'Product List'!E:E))</f>
        <v/>
      </c>
      <c r="U304" s="454" t="str">
        <f t="array" ref="U304">IF(B304="","",XLOOKUP($B304,Product,'Product List'!F:F))</f>
        <v/>
      </c>
      <c r="V304" s="454" t="str">
        <f t="array" ref="V304">IF(B304="","",XLOOKUP($B304,Product,'Product List'!G:G))</f>
        <v/>
      </c>
      <c r="W304" s="434"/>
      <c r="X304" s="434" t="str">
        <f t="array" ref="X304">iferror(xlookup(B304,'Product List'!A:A,'Product List'!P:P),"")</f>
        <v/>
      </c>
      <c r="Y304" s="434">
        <f t="shared" si="8"/>
        <v>0</v>
      </c>
      <c r="Z304" s="434"/>
    </row>
    <row r="305" ht="14.25" hidden="1" customHeight="1">
      <c r="A305" s="448"/>
      <c r="B305" s="448"/>
      <c r="C305" s="454"/>
      <c r="D305" s="461"/>
      <c r="E305" s="487"/>
      <c r="F305" s="460"/>
      <c r="G305" s="487">
        <f t="shared" si="1"/>
        <v>0</v>
      </c>
      <c r="H305" s="451" t="str">
        <f t="shared" si="2"/>
        <v/>
      </c>
      <c r="I305" s="452" t="str">
        <f t="shared" si="26"/>
        <v/>
      </c>
      <c r="J305" s="493"/>
      <c r="K305" s="434"/>
      <c r="L305" s="454" t="str">
        <f t="shared" si="4"/>
        <v/>
      </c>
      <c r="M305" s="455" t="str">
        <f t="array" ref="M305">IFERROR(IF(J305="","",XLOOKUP(L305,Personnel!$B$4:$G$4,Personnel!$B$5:$G$5)),"")</f>
        <v/>
      </c>
      <c r="N305" s="455">
        <f t="shared" si="5"/>
        <v>0</v>
      </c>
      <c r="O305" s="434"/>
      <c r="P305" s="456" t="str">
        <f t="shared" si="6"/>
        <v/>
      </c>
      <c r="Q305" s="457">
        <f t="shared" si="22"/>
        <v>0</v>
      </c>
      <c r="R305" s="458"/>
      <c r="S305" s="459" t="str">
        <f t="array" ref="S305">IF(B305="","",XLOOKUP($B305,Product,'Product List'!D:D))</f>
        <v/>
      </c>
      <c r="T305" s="454" t="str">
        <f t="array" ref="T305">IF(B305="","",XLOOKUP($B305,Product,'Product List'!E:E))</f>
        <v/>
      </c>
      <c r="U305" s="454" t="str">
        <f t="array" ref="U305">IF(B305="","",XLOOKUP($B305,Product,'Product List'!F:F))</f>
        <v/>
      </c>
      <c r="V305" s="454" t="str">
        <f t="array" ref="V305">IF(B305="","",XLOOKUP($B305,Product,'Product List'!G:G))</f>
        <v/>
      </c>
      <c r="W305" s="434"/>
      <c r="X305" s="434" t="str">
        <f t="array" ref="X305">iferror(xlookup(B305,'Product List'!A:A,'Product List'!P:P),"")</f>
        <v/>
      </c>
      <c r="Y305" s="434">
        <f t="shared" si="8"/>
        <v>0</v>
      </c>
      <c r="Z305" s="434"/>
    </row>
    <row r="306" ht="14.25" hidden="1" customHeight="1">
      <c r="A306" s="448"/>
      <c r="B306" s="448"/>
      <c r="C306" s="454"/>
      <c r="D306" s="461"/>
      <c r="E306" s="487"/>
      <c r="F306" s="461"/>
      <c r="G306" s="487">
        <f t="shared" si="1"/>
        <v>0</v>
      </c>
      <c r="H306" s="451" t="str">
        <f t="shared" si="2"/>
        <v/>
      </c>
      <c r="I306" s="452" t="str">
        <f t="shared" si="26"/>
        <v/>
      </c>
      <c r="J306" s="493"/>
      <c r="K306" s="434"/>
      <c r="L306" s="454" t="str">
        <f t="shared" si="4"/>
        <v/>
      </c>
      <c r="M306" s="455" t="str">
        <f t="array" ref="M306">IFERROR(IF(J306="","",XLOOKUP(L306,Personnel!$B$4:$G$4,Personnel!$B$5:$G$5)),"")</f>
        <v/>
      </c>
      <c r="N306" s="455">
        <f t="shared" si="5"/>
        <v>0</v>
      </c>
      <c r="O306" s="434"/>
      <c r="P306" s="456" t="str">
        <f t="shared" si="6"/>
        <v/>
      </c>
      <c r="Q306" s="457">
        <f t="shared" si="22"/>
        <v>0</v>
      </c>
      <c r="R306" s="458"/>
      <c r="S306" s="459" t="str">
        <f t="array" ref="S306">IF(B306="","",XLOOKUP($B306,Product,'Product List'!D:D))</f>
        <v/>
      </c>
      <c r="T306" s="454" t="str">
        <f t="array" ref="T306">IF(B306="","",XLOOKUP($B306,Product,'Product List'!E:E))</f>
        <v/>
      </c>
      <c r="U306" s="454" t="str">
        <f t="array" ref="U306">IF(B306="","",XLOOKUP($B306,Product,'Product List'!F:F))</f>
        <v/>
      </c>
      <c r="V306" s="454" t="str">
        <f t="array" ref="V306">IF(B306="","",XLOOKUP($B306,Product,'Product List'!G:G))</f>
        <v/>
      </c>
      <c r="W306" s="434"/>
      <c r="X306" s="434" t="str">
        <f t="array" ref="X306">iferror(xlookup(B306,'Product List'!A:A,'Product List'!P:P),"")</f>
        <v/>
      </c>
      <c r="Y306" s="434">
        <f t="shared" si="8"/>
        <v>0</v>
      </c>
      <c r="Z306" s="434"/>
    </row>
    <row r="307" ht="14.25" hidden="1" customHeight="1">
      <c r="A307" s="448"/>
      <c r="B307" s="448"/>
      <c r="C307" s="454"/>
      <c r="D307" s="461"/>
      <c r="E307" s="461"/>
      <c r="F307" s="461"/>
      <c r="G307" s="487">
        <f t="shared" si="1"/>
        <v>0</v>
      </c>
      <c r="H307" s="451" t="str">
        <f t="shared" si="2"/>
        <v/>
      </c>
      <c r="I307" s="452" t="str">
        <f t="shared" si="26"/>
        <v/>
      </c>
      <c r="J307" s="493"/>
      <c r="K307" s="434"/>
      <c r="L307" s="454" t="str">
        <f t="shared" si="4"/>
        <v/>
      </c>
      <c r="M307" s="455" t="str">
        <f t="array" ref="M307">IFERROR(IF(J307="","",XLOOKUP(L307,Personnel!$B$4:$G$4,Personnel!$B$5:$G$5)),"")</f>
        <v/>
      </c>
      <c r="N307" s="455">
        <f t="shared" si="5"/>
        <v>0</v>
      </c>
      <c r="O307" s="434"/>
      <c r="P307" s="456" t="str">
        <f t="shared" si="6"/>
        <v/>
      </c>
      <c r="Q307" s="457">
        <f t="shared" si="22"/>
        <v>0</v>
      </c>
      <c r="R307" s="458"/>
      <c r="S307" s="459" t="str">
        <f t="array" ref="S307">IF(B307="","",XLOOKUP($B307,Product,'Product List'!D:D))</f>
        <v/>
      </c>
      <c r="T307" s="454" t="str">
        <f t="array" ref="T307">IF(B307="","",XLOOKUP($B307,Product,'Product List'!E:E))</f>
        <v/>
      </c>
      <c r="U307" s="454" t="str">
        <f t="array" ref="U307">IF(B307="","",XLOOKUP($B307,Product,'Product List'!F:F))</f>
        <v/>
      </c>
      <c r="V307" s="454" t="str">
        <f t="array" ref="V307">IF(B307="","",XLOOKUP($B307,Product,'Product List'!G:G))</f>
        <v/>
      </c>
      <c r="W307" s="434"/>
      <c r="X307" s="434" t="str">
        <f t="array" ref="X307">iferror(xlookup(B307,'Product List'!A:A,'Product List'!P:P),"")</f>
        <v/>
      </c>
      <c r="Y307" s="434">
        <f t="shared" si="8"/>
        <v>0</v>
      </c>
      <c r="Z307" s="434"/>
    </row>
    <row r="308" ht="14.25" hidden="1" customHeight="1">
      <c r="A308" s="448"/>
      <c r="B308" s="448"/>
      <c r="C308" s="454"/>
      <c r="D308" s="461"/>
      <c r="E308" s="487"/>
      <c r="F308" s="461"/>
      <c r="G308" s="487">
        <f t="shared" si="1"/>
        <v>0</v>
      </c>
      <c r="H308" s="451" t="str">
        <f t="shared" si="2"/>
        <v/>
      </c>
      <c r="I308" s="452" t="str">
        <f t="shared" si="26"/>
        <v/>
      </c>
      <c r="J308" s="493"/>
      <c r="K308" s="434"/>
      <c r="L308" s="454" t="str">
        <f t="shared" si="4"/>
        <v/>
      </c>
      <c r="M308" s="455" t="str">
        <f t="array" ref="M308">IFERROR(IF(J308="","",XLOOKUP(L308,Personnel!$B$4:$G$4,Personnel!$B$5:$G$5)),"")</f>
        <v/>
      </c>
      <c r="N308" s="455">
        <f t="shared" si="5"/>
        <v>0</v>
      </c>
      <c r="O308" s="434"/>
      <c r="P308" s="456" t="str">
        <f t="shared" si="6"/>
        <v/>
      </c>
      <c r="Q308" s="457">
        <f t="shared" si="22"/>
        <v>0</v>
      </c>
      <c r="R308" s="458"/>
      <c r="S308" s="459" t="str">
        <f t="array" ref="S308">IF(B308="","",XLOOKUP($B308,Product,'Product List'!D:D))</f>
        <v/>
      </c>
      <c r="T308" s="454" t="str">
        <f t="array" ref="T308">IF(B308="","",XLOOKUP($B308,Product,'Product List'!E:E))</f>
        <v/>
      </c>
      <c r="U308" s="454" t="str">
        <f t="array" ref="U308">IF(B308="","",XLOOKUP($B308,Product,'Product List'!F:F))</f>
        <v/>
      </c>
      <c r="V308" s="454" t="str">
        <f t="array" ref="V308">IF(B308="","",XLOOKUP($B308,Product,'Product List'!G:G))</f>
        <v/>
      </c>
      <c r="W308" s="434"/>
      <c r="X308" s="434" t="str">
        <f t="array" ref="X308">iferror(xlookup(B308,'Product List'!A:A,'Product List'!P:P),"")</f>
        <v/>
      </c>
      <c r="Y308" s="434">
        <f t="shared" si="8"/>
        <v>0</v>
      </c>
      <c r="Z308" s="434"/>
    </row>
    <row r="309" ht="14.25" hidden="1" customHeight="1">
      <c r="A309" s="448"/>
      <c r="B309" s="448"/>
      <c r="C309" s="454"/>
      <c r="D309" s="461"/>
      <c r="E309" s="461"/>
      <c r="F309" s="461"/>
      <c r="G309" s="487">
        <f t="shared" si="1"/>
        <v>0</v>
      </c>
      <c r="H309" s="451" t="str">
        <f t="shared" si="2"/>
        <v/>
      </c>
      <c r="I309" s="452" t="str">
        <f t="shared" si="26"/>
        <v/>
      </c>
      <c r="J309" s="493"/>
      <c r="K309" s="434"/>
      <c r="L309" s="454" t="str">
        <f t="shared" si="4"/>
        <v/>
      </c>
      <c r="M309" s="455" t="str">
        <f t="array" ref="M309">IFERROR(IF(J309="","",XLOOKUP(L309,Personnel!$B$4:$G$4,Personnel!$B$5:$G$5)),"")</f>
        <v/>
      </c>
      <c r="N309" s="455">
        <f t="shared" si="5"/>
        <v>0</v>
      </c>
      <c r="O309" s="434"/>
      <c r="P309" s="456" t="str">
        <f t="shared" si="6"/>
        <v/>
      </c>
      <c r="Q309" s="457">
        <f t="shared" si="22"/>
        <v>0</v>
      </c>
      <c r="R309" s="458"/>
      <c r="S309" s="459" t="str">
        <f t="array" ref="S309">IF(B309="","",XLOOKUP($B309,Product,'Product List'!D:D))</f>
        <v/>
      </c>
      <c r="T309" s="454" t="str">
        <f t="array" ref="T309">IF(B309="","",XLOOKUP($B309,Product,'Product List'!E:E))</f>
        <v/>
      </c>
      <c r="U309" s="454" t="str">
        <f t="array" ref="U309">IF(B309="","",XLOOKUP($B309,Product,'Product List'!F:F))</f>
        <v/>
      </c>
      <c r="V309" s="454" t="str">
        <f t="array" ref="V309">IF(B309="","",XLOOKUP($B309,Product,'Product List'!G:G))</f>
        <v/>
      </c>
      <c r="W309" s="434"/>
      <c r="X309" s="434" t="str">
        <f t="array" ref="X309">iferror(xlookup(B309,'Product List'!A:A,'Product List'!P:P),"")</f>
        <v/>
      </c>
      <c r="Y309" s="434">
        <f t="shared" si="8"/>
        <v>0</v>
      </c>
      <c r="Z309" s="434"/>
    </row>
    <row r="310" ht="14.25" hidden="1" customHeight="1">
      <c r="A310" s="448"/>
      <c r="B310" s="448"/>
      <c r="C310" s="454"/>
      <c r="D310" s="461"/>
      <c r="E310" s="487"/>
      <c r="F310" s="461"/>
      <c r="G310" s="487">
        <f t="shared" si="1"/>
        <v>0</v>
      </c>
      <c r="H310" s="451" t="str">
        <f t="shared" si="2"/>
        <v/>
      </c>
      <c r="I310" s="452" t="str">
        <f t="shared" si="26"/>
        <v/>
      </c>
      <c r="J310" s="493"/>
      <c r="K310" s="434"/>
      <c r="L310" s="454" t="str">
        <f t="shared" si="4"/>
        <v/>
      </c>
      <c r="M310" s="455" t="str">
        <f t="array" ref="M310">IFERROR(IF(J310="","",XLOOKUP(L310,Personnel!$B$4:$G$4,Personnel!$B$5:$G$5)),"")</f>
        <v/>
      </c>
      <c r="N310" s="455">
        <f t="shared" si="5"/>
        <v>0</v>
      </c>
      <c r="O310" s="434"/>
      <c r="P310" s="456" t="str">
        <f t="shared" si="6"/>
        <v/>
      </c>
      <c r="Q310" s="457">
        <f t="shared" si="22"/>
        <v>0</v>
      </c>
      <c r="R310" s="458"/>
      <c r="S310" s="459" t="str">
        <f t="array" ref="S310">IF(B310="","",XLOOKUP($B310,Product,'Product List'!D:D))</f>
        <v/>
      </c>
      <c r="T310" s="454" t="str">
        <f t="array" ref="T310">IF(B310="","",XLOOKUP($B310,Product,'Product List'!E:E))</f>
        <v/>
      </c>
      <c r="U310" s="454" t="str">
        <f t="array" ref="U310">IF(B310="","",XLOOKUP($B310,Product,'Product List'!F:F))</f>
        <v/>
      </c>
      <c r="V310" s="454" t="str">
        <f t="array" ref="V310">IF(B310="","",XLOOKUP($B310,Product,'Product List'!G:G))</f>
        <v/>
      </c>
      <c r="W310" s="434"/>
      <c r="X310" s="434" t="str">
        <f t="array" ref="X310">iferror(xlookup(B310,'Product List'!A:A,'Product List'!P:P),"")</f>
        <v/>
      </c>
      <c r="Y310" s="434">
        <f t="shared" si="8"/>
        <v>0</v>
      </c>
      <c r="Z310" s="434"/>
    </row>
    <row r="311" ht="14.25" hidden="1" customHeight="1">
      <c r="A311" s="448"/>
      <c r="B311" s="448"/>
      <c r="C311" s="454"/>
      <c r="D311" s="461"/>
      <c r="E311" s="487"/>
      <c r="F311" s="461"/>
      <c r="G311" s="487">
        <f t="shared" si="1"/>
        <v>0</v>
      </c>
      <c r="H311" s="451" t="str">
        <f t="shared" si="2"/>
        <v/>
      </c>
      <c r="I311" s="452" t="str">
        <f t="shared" si="26"/>
        <v/>
      </c>
      <c r="J311" s="493"/>
      <c r="K311" s="434"/>
      <c r="L311" s="454" t="str">
        <f t="shared" si="4"/>
        <v/>
      </c>
      <c r="M311" s="455" t="str">
        <f t="array" ref="M311">IFERROR(IF(J311="","",XLOOKUP(L311,Personnel!$B$4:$G$4,Personnel!$B$5:$G$5)),"")</f>
        <v/>
      </c>
      <c r="N311" s="455">
        <f t="shared" si="5"/>
        <v>0</v>
      </c>
      <c r="O311" s="434"/>
      <c r="P311" s="456" t="str">
        <f t="shared" si="6"/>
        <v/>
      </c>
      <c r="Q311" s="457">
        <f t="shared" si="22"/>
        <v>0</v>
      </c>
      <c r="R311" s="458"/>
      <c r="S311" s="459" t="str">
        <f t="array" ref="S311">IF(B311="","",XLOOKUP($B311,Product,'Product List'!D:D))</f>
        <v/>
      </c>
      <c r="T311" s="454" t="str">
        <f t="array" ref="T311">IF(B311="","",XLOOKUP($B311,Product,'Product List'!E:E))</f>
        <v/>
      </c>
      <c r="U311" s="454" t="str">
        <f t="array" ref="U311">IF(B311="","",XLOOKUP($B311,Product,'Product List'!F:F))</f>
        <v/>
      </c>
      <c r="V311" s="454" t="str">
        <f t="array" ref="V311">IF(B311="","",XLOOKUP($B311,Product,'Product List'!G:G))</f>
        <v/>
      </c>
      <c r="W311" s="434"/>
      <c r="X311" s="434" t="str">
        <f t="array" ref="X311">iferror(xlookup(B311,'Product List'!A:A,'Product List'!P:P),"")</f>
        <v/>
      </c>
      <c r="Y311" s="434">
        <f t="shared" si="8"/>
        <v>0</v>
      </c>
      <c r="Z311" s="434"/>
    </row>
    <row r="312" ht="14.25" hidden="1" customHeight="1">
      <c r="A312" s="448"/>
      <c r="B312" s="448"/>
      <c r="C312" s="454"/>
      <c r="D312" s="461"/>
      <c r="E312" s="461"/>
      <c r="F312" s="461"/>
      <c r="G312" s="487">
        <f t="shared" si="1"/>
        <v>0</v>
      </c>
      <c r="H312" s="451" t="str">
        <f t="shared" si="2"/>
        <v/>
      </c>
      <c r="I312" s="452" t="str">
        <f t="shared" si="26"/>
        <v/>
      </c>
      <c r="J312" s="493"/>
      <c r="K312" s="434"/>
      <c r="L312" s="454" t="str">
        <f t="shared" si="4"/>
        <v/>
      </c>
      <c r="M312" s="455" t="str">
        <f t="array" ref="M312">IFERROR(IF(J312="","",XLOOKUP(L312,Personnel!$B$4:$G$4,Personnel!$B$5:$G$5)),"")</f>
        <v/>
      </c>
      <c r="N312" s="455">
        <f t="shared" si="5"/>
        <v>0</v>
      </c>
      <c r="O312" s="434"/>
      <c r="P312" s="456" t="str">
        <f t="shared" si="6"/>
        <v/>
      </c>
      <c r="Q312" s="457">
        <f t="shared" si="22"/>
        <v>0</v>
      </c>
      <c r="R312" s="458"/>
      <c r="S312" s="459" t="str">
        <f t="array" ref="S312">IF(B312="","",XLOOKUP($B312,Product,'Product List'!D:D))</f>
        <v/>
      </c>
      <c r="T312" s="454" t="str">
        <f t="array" ref="T312">IF(B312="","",XLOOKUP($B312,Product,'Product List'!E:E))</f>
        <v/>
      </c>
      <c r="U312" s="454" t="str">
        <f t="array" ref="U312">IF(B312="","",XLOOKUP($B312,Product,'Product List'!F:F))</f>
        <v/>
      </c>
      <c r="V312" s="454" t="str">
        <f t="array" ref="V312">IF(B312="","",XLOOKUP($B312,Product,'Product List'!G:G))</f>
        <v/>
      </c>
      <c r="W312" s="434"/>
      <c r="X312" s="434" t="str">
        <f t="array" ref="X312">iferror(xlookup(B312,'Product List'!A:A,'Product List'!P:P),"")</f>
        <v/>
      </c>
      <c r="Y312" s="434">
        <f t="shared" si="8"/>
        <v>0</v>
      </c>
      <c r="Z312" s="434"/>
    </row>
    <row r="313" ht="14.25" hidden="1" customHeight="1">
      <c r="A313" s="448"/>
      <c r="B313" s="448"/>
      <c r="C313" s="454"/>
      <c r="D313" s="461"/>
      <c r="E313" s="487"/>
      <c r="F313" s="461"/>
      <c r="G313" s="487">
        <f t="shared" si="1"/>
        <v>0</v>
      </c>
      <c r="H313" s="451" t="str">
        <f t="shared" si="2"/>
        <v/>
      </c>
      <c r="I313" s="452" t="str">
        <f t="shared" si="26"/>
        <v/>
      </c>
      <c r="J313" s="493"/>
      <c r="K313" s="434"/>
      <c r="L313" s="454" t="str">
        <f t="shared" si="4"/>
        <v/>
      </c>
      <c r="M313" s="455" t="str">
        <f t="array" ref="M313">IFERROR(IF(J313="","",XLOOKUP(L313,Personnel!$B$4:$G$4,Personnel!$B$5:$G$5)),"")</f>
        <v/>
      </c>
      <c r="N313" s="455">
        <f t="shared" si="5"/>
        <v>0</v>
      </c>
      <c r="O313" s="434"/>
      <c r="P313" s="456" t="str">
        <f t="shared" si="6"/>
        <v/>
      </c>
      <c r="Q313" s="457">
        <f t="shared" si="22"/>
        <v>0</v>
      </c>
      <c r="R313" s="458"/>
      <c r="S313" s="459" t="str">
        <f t="array" ref="S313">IF(B313="","",XLOOKUP($B313,Product,'Product List'!D:D))</f>
        <v/>
      </c>
      <c r="T313" s="454" t="str">
        <f t="array" ref="T313">IF(B313="","",XLOOKUP($B313,Product,'Product List'!E:E))</f>
        <v/>
      </c>
      <c r="U313" s="454" t="str">
        <f t="array" ref="U313">IF(B313="","",XLOOKUP($B313,Product,'Product List'!F:F))</f>
        <v/>
      </c>
      <c r="V313" s="454" t="str">
        <f t="array" ref="V313">IF(B313="","",XLOOKUP($B313,Product,'Product List'!G:G))</f>
        <v/>
      </c>
      <c r="W313" s="434"/>
      <c r="X313" s="434" t="str">
        <f t="array" ref="X313">iferror(xlookup(B313,'Product List'!A:A,'Product List'!P:P),"")</f>
        <v/>
      </c>
      <c r="Y313" s="434">
        <f t="shared" si="8"/>
        <v>0</v>
      </c>
      <c r="Z313" s="434"/>
    </row>
    <row r="314" ht="14.25" hidden="1" customHeight="1">
      <c r="A314" s="448"/>
      <c r="B314" s="448"/>
      <c r="C314" s="454"/>
      <c r="D314" s="461"/>
      <c r="E314" s="461"/>
      <c r="F314" s="461"/>
      <c r="G314" s="487">
        <f t="shared" si="1"/>
        <v>0</v>
      </c>
      <c r="H314" s="451" t="str">
        <f t="shared" si="2"/>
        <v/>
      </c>
      <c r="I314" s="452" t="str">
        <f t="shared" si="26"/>
        <v/>
      </c>
      <c r="J314" s="493"/>
      <c r="K314" s="434"/>
      <c r="L314" s="454" t="str">
        <f t="shared" si="4"/>
        <v/>
      </c>
      <c r="M314" s="455" t="str">
        <f t="array" ref="M314">IFERROR(IF(J314="","",XLOOKUP(L314,Personnel!$B$4:$G$4,Personnel!$B$5:$G$5)),"")</f>
        <v/>
      </c>
      <c r="N314" s="455">
        <f t="shared" si="5"/>
        <v>0</v>
      </c>
      <c r="O314" s="434"/>
      <c r="P314" s="456" t="str">
        <f t="shared" si="6"/>
        <v/>
      </c>
      <c r="Q314" s="457">
        <f t="shared" si="22"/>
        <v>0</v>
      </c>
      <c r="R314" s="458"/>
      <c r="S314" s="459" t="str">
        <f t="array" ref="S314">IF(B314="","",XLOOKUP($B314,Product,'Product List'!D:D))</f>
        <v/>
      </c>
      <c r="T314" s="454" t="str">
        <f t="array" ref="T314">IF(B314="","",XLOOKUP($B314,Product,'Product List'!E:E))</f>
        <v/>
      </c>
      <c r="U314" s="454" t="str">
        <f t="array" ref="U314">IF(B314="","",XLOOKUP($B314,Product,'Product List'!F:F))</f>
        <v/>
      </c>
      <c r="V314" s="454" t="str">
        <f t="array" ref="V314">IF(B314="","",XLOOKUP($B314,Product,'Product List'!G:G))</f>
        <v/>
      </c>
      <c r="W314" s="434"/>
      <c r="X314" s="434" t="str">
        <f t="array" ref="X314">iferror(xlookup(B314,'Product List'!A:A,'Product List'!P:P),"")</f>
        <v/>
      </c>
      <c r="Y314" s="434">
        <f t="shared" si="8"/>
        <v>0</v>
      </c>
      <c r="Z314" s="434"/>
    </row>
    <row r="315" ht="14.25" hidden="1" customHeight="1">
      <c r="A315" s="448"/>
      <c r="B315" s="448"/>
      <c r="C315" s="454"/>
      <c r="D315" s="461"/>
      <c r="E315" s="487"/>
      <c r="F315" s="461"/>
      <c r="G315" s="487">
        <f t="shared" si="1"/>
        <v>0</v>
      </c>
      <c r="H315" s="451" t="str">
        <f t="shared" si="2"/>
        <v/>
      </c>
      <c r="I315" s="452" t="str">
        <f t="shared" si="26"/>
        <v/>
      </c>
      <c r="J315" s="493"/>
      <c r="K315" s="434"/>
      <c r="L315" s="454" t="str">
        <f t="shared" si="4"/>
        <v/>
      </c>
      <c r="M315" s="455" t="str">
        <f t="array" ref="M315">IFERROR(IF(J315="","",XLOOKUP(L315,Personnel!$B$4:$G$4,Personnel!$B$5:$G$5)),"")</f>
        <v/>
      </c>
      <c r="N315" s="455">
        <f t="shared" si="5"/>
        <v>0</v>
      </c>
      <c r="O315" s="434"/>
      <c r="P315" s="456" t="str">
        <f t="shared" si="6"/>
        <v/>
      </c>
      <c r="Q315" s="457">
        <f t="shared" si="22"/>
        <v>0</v>
      </c>
      <c r="R315" s="458"/>
      <c r="S315" s="459" t="str">
        <f t="array" ref="S315">IF(B315="","",XLOOKUP($B315,Product,'Product List'!D:D))</f>
        <v/>
      </c>
      <c r="T315" s="454" t="str">
        <f t="array" ref="T315">IF(B315="","",XLOOKUP($B315,Product,'Product List'!E:E))</f>
        <v/>
      </c>
      <c r="U315" s="454" t="str">
        <f t="array" ref="U315">IF(B315="","",XLOOKUP($B315,Product,'Product List'!F:F))</f>
        <v/>
      </c>
      <c r="V315" s="454" t="str">
        <f t="array" ref="V315">IF(B315="","",XLOOKUP($B315,Product,'Product List'!G:G))</f>
        <v/>
      </c>
      <c r="W315" s="434"/>
      <c r="X315" s="434" t="str">
        <f t="array" ref="X315">iferror(xlookup(B315,'Product List'!A:A,'Product List'!P:P),"")</f>
        <v/>
      </c>
      <c r="Y315" s="434">
        <f t="shared" si="8"/>
        <v>0</v>
      </c>
      <c r="Z315" s="434"/>
    </row>
    <row r="316" ht="14.25" hidden="1" customHeight="1">
      <c r="A316" s="448"/>
      <c r="B316" s="448"/>
      <c r="C316" s="454"/>
      <c r="D316" s="461"/>
      <c r="E316" s="461"/>
      <c r="F316" s="461"/>
      <c r="G316" s="487">
        <f t="shared" si="1"/>
        <v>0</v>
      </c>
      <c r="H316" s="451" t="str">
        <f t="shared" si="2"/>
        <v/>
      </c>
      <c r="I316" s="452"/>
      <c r="J316" s="493"/>
      <c r="K316" s="434"/>
      <c r="L316" s="454" t="str">
        <f t="shared" si="4"/>
        <v/>
      </c>
      <c r="M316" s="455" t="str">
        <f t="array" ref="M316">IFERROR(IF(J316="","",XLOOKUP(L316,Personnel!$B$4:$G$4,Personnel!$B$5:$G$5)),"")</f>
        <v/>
      </c>
      <c r="N316" s="455">
        <f t="shared" si="5"/>
        <v>0</v>
      </c>
      <c r="O316" s="434"/>
      <c r="P316" s="456" t="str">
        <f t="shared" si="6"/>
        <v/>
      </c>
      <c r="Q316" s="457">
        <f t="shared" si="22"/>
        <v>0</v>
      </c>
      <c r="R316" s="458"/>
      <c r="S316" s="459" t="str">
        <f t="array" ref="S316">IF(B316="","",XLOOKUP($B316,Product,'Product List'!D:D))</f>
        <v/>
      </c>
      <c r="T316" s="454" t="str">
        <f t="array" ref="T316">IF(B316="","",XLOOKUP($B316,Product,'Product List'!E:E))</f>
        <v/>
      </c>
      <c r="U316" s="454" t="str">
        <f t="array" ref="U316">IF(B316="","",XLOOKUP($B316,Product,'Product List'!F:F))</f>
        <v/>
      </c>
      <c r="V316" s="454" t="str">
        <f t="array" ref="V316">IF(B316="","",XLOOKUP($B316,Product,'Product List'!G:G))</f>
        <v/>
      </c>
      <c r="W316" s="434"/>
      <c r="X316" s="434" t="str">
        <f t="array" ref="X316">iferror(xlookup(B316,'Product List'!A:A,'Product List'!P:P),"")</f>
        <v/>
      </c>
      <c r="Y316" s="434">
        <f t="shared" si="8"/>
        <v>0</v>
      </c>
      <c r="Z316" s="434"/>
    </row>
    <row r="317" ht="14.25" hidden="1" customHeight="1">
      <c r="A317" s="448"/>
      <c r="B317" s="448"/>
      <c r="C317" s="454"/>
      <c r="D317" s="461"/>
      <c r="E317" s="487"/>
      <c r="F317" s="461"/>
      <c r="G317" s="487">
        <f t="shared" si="1"/>
        <v>0</v>
      </c>
      <c r="H317" s="451" t="str">
        <f t="shared" si="2"/>
        <v/>
      </c>
      <c r="I317" s="452" t="str">
        <f t="shared" ref="I317:I323" si="27">left(B317,3)</f>
        <v/>
      </c>
      <c r="J317" s="493"/>
      <c r="K317" s="434"/>
      <c r="L317" s="454" t="str">
        <f t="shared" si="4"/>
        <v/>
      </c>
      <c r="M317" s="455" t="str">
        <f t="array" ref="M317">IFERROR(IF(J317="","",XLOOKUP(L317,Personnel!$B$4:$G$4,Personnel!$B$5:$G$5)),"")</f>
        <v/>
      </c>
      <c r="N317" s="455">
        <f t="shared" si="5"/>
        <v>0</v>
      </c>
      <c r="O317" s="434"/>
      <c r="P317" s="456" t="str">
        <f t="shared" si="6"/>
        <v/>
      </c>
      <c r="Q317" s="457">
        <f t="shared" si="22"/>
        <v>0</v>
      </c>
      <c r="R317" s="458"/>
      <c r="S317" s="459" t="str">
        <f t="array" ref="S317">IF(B317="","",XLOOKUP($B317,Product,'Product List'!D:D))</f>
        <v/>
      </c>
      <c r="T317" s="454" t="str">
        <f t="array" ref="T317">IF(B317="","",XLOOKUP($B317,Product,'Product List'!E:E))</f>
        <v/>
      </c>
      <c r="U317" s="454" t="str">
        <f t="array" ref="U317">IF(B317="","",XLOOKUP($B317,Product,'Product List'!F:F))</f>
        <v/>
      </c>
      <c r="V317" s="454" t="str">
        <f t="array" ref="V317">IF(B317="","",XLOOKUP($B317,Product,'Product List'!G:G))</f>
        <v/>
      </c>
      <c r="W317" s="434"/>
      <c r="X317" s="434" t="str">
        <f t="array" ref="X317">iferror(xlookup(B317,'Product List'!A:A,'Product List'!P:P),"")</f>
        <v/>
      </c>
      <c r="Y317" s="434">
        <f t="shared" si="8"/>
        <v>0</v>
      </c>
      <c r="Z317" s="434"/>
    </row>
    <row r="318" ht="14.25" hidden="1" customHeight="1">
      <c r="A318" s="448"/>
      <c r="B318" s="448"/>
      <c r="C318" s="454"/>
      <c r="D318" s="461"/>
      <c r="E318" s="461"/>
      <c r="F318" s="461"/>
      <c r="G318" s="487">
        <f t="shared" si="1"/>
        <v>0</v>
      </c>
      <c r="H318" s="451" t="str">
        <f t="shared" si="2"/>
        <v/>
      </c>
      <c r="I318" s="452" t="str">
        <f t="shared" si="27"/>
        <v/>
      </c>
      <c r="J318" s="493"/>
      <c r="K318" s="434"/>
      <c r="L318" s="454" t="str">
        <f t="shared" si="4"/>
        <v/>
      </c>
      <c r="M318" s="455" t="str">
        <f t="array" ref="M318">IFERROR(IF(J318="","",XLOOKUP(L318,Personnel!$B$4:$G$4,Personnel!$B$5:$G$5)),"")</f>
        <v/>
      </c>
      <c r="N318" s="455">
        <f t="shared" si="5"/>
        <v>0</v>
      </c>
      <c r="O318" s="434"/>
      <c r="P318" s="456" t="str">
        <f t="shared" si="6"/>
        <v/>
      </c>
      <c r="Q318" s="457">
        <f t="shared" si="22"/>
        <v>0</v>
      </c>
      <c r="R318" s="458"/>
      <c r="S318" s="459" t="str">
        <f t="array" ref="S318">IF(B318="","",XLOOKUP($B318,Product,'Product List'!D:D))</f>
        <v/>
      </c>
      <c r="T318" s="454" t="str">
        <f t="array" ref="T318">IF(B318="","",XLOOKUP($B318,Product,'Product List'!E:E))</f>
        <v/>
      </c>
      <c r="U318" s="454" t="str">
        <f t="array" ref="U318">IF(B318="","",XLOOKUP($B318,Product,'Product List'!F:F))</f>
        <v/>
      </c>
      <c r="V318" s="454" t="str">
        <f t="array" ref="V318">IF(B318="","",XLOOKUP($B318,Product,'Product List'!G:G))</f>
        <v/>
      </c>
      <c r="W318" s="434"/>
      <c r="X318" s="434" t="str">
        <f t="array" ref="X318">iferror(xlookup(B318,'Product List'!A:A,'Product List'!P:P),"")</f>
        <v/>
      </c>
      <c r="Y318" s="434">
        <f t="shared" si="8"/>
        <v>0</v>
      </c>
      <c r="Z318" s="434"/>
    </row>
    <row r="319" ht="14.25" hidden="1" customHeight="1">
      <c r="A319" s="448"/>
      <c r="B319" s="448"/>
      <c r="C319" s="454"/>
      <c r="D319" s="461"/>
      <c r="E319" s="487"/>
      <c r="F319" s="461"/>
      <c r="G319" s="487">
        <f t="shared" si="1"/>
        <v>0</v>
      </c>
      <c r="H319" s="451" t="str">
        <f t="shared" si="2"/>
        <v/>
      </c>
      <c r="I319" s="452" t="str">
        <f t="shared" si="27"/>
        <v/>
      </c>
      <c r="J319" s="493"/>
      <c r="K319" s="434"/>
      <c r="L319" s="454" t="str">
        <f t="shared" si="4"/>
        <v/>
      </c>
      <c r="M319" s="455" t="str">
        <f t="array" ref="M319">IFERROR(IF(J319="","",XLOOKUP(L319,Personnel!$B$4:$G$4,Personnel!$B$5:$G$5)),"")</f>
        <v/>
      </c>
      <c r="N319" s="455">
        <f t="shared" si="5"/>
        <v>0</v>
      </c>
      <c r="O319" s="434"/>
      <c r="P319" s="456" t="str">
        <f t="shared" si="6"/>
        <v/>
      </c>
      <c r="Q319" s="457">
        <f t="shared" si="22"/>
        <v>0</v>
      </c>
      <c r="R319" s="458"/>
      <c r="S319" s="459" t="str">
        <f t="array" ref="S319">IF(B319="","",XLOOKUP($B319,Product,'Product List'!D:D))</f>
        <v/>
      </c>
      <c r="T319" s="454" t="str">
        <f t="array" ref="T319">IF(B319="","",XLOOKUP($B319,Product,'Product List'!E:E))</f>
        <v/>
      </c>
      <c r="U319" s="454" t="str">
        <f t="array" ref="U319">IF(B319="","",XLOOKUP($B319,Product,'Product List'!F:F))</f>
        <v/>
      </c>
      <c r="V319" s="454" t="str">
        <f t="array" ref="V319">IF(B319="","",XLOOKUP($B319,Product,'Product List'!G:G))</f>
        <v/>
      </c>
      <c r="W319" s="434"/>
      <c r="X319" s="434" t="str">
        <f t="array" ref="X319">iferror(xlookup(B319,'Product List'!A:A,'Product List'!P:P),"")</f>
        <v/>
      </c>
      <c r="Y319" s="434">
        <f t="shared" si="8"/>
        <v>0</v>
      </c>
      <c r="Z319" s="434"/>
    </row>
    <row r="320" ht="14.25" hidden="1" customHeight="1">
      <c r="A320" s="448"/>
      <c r="B320" s="448"/>
      <c r="C320" s="454"/>
      <c r="D320" s="461"/>
      <c r="E320" s="487"/>
      <c r="F320" s="461"/>
      <c r="G320" s="487">
        <f t="shared" si="1"/>
        <v>0</v>
      </c>
      <c r="H320" s="451" t="str">
        <f t="shared" si="2"/>
        <v/>
      </c>
      <c r="I320" s="452" t="str">
        <f t="shared" si="27"/>
        <v/>
      </c>
      <c r="J320" s="493"/>
      <c r="K320" s="434"/>
      <c r="L320" s="454" t="str">
        <f t="shared" si="4"/>
        <v/>
      </c>
      <c r="M320" s="455" t="str">
        <f t="array" ref="M320">IFERROR(IF(J320="","",XLOOKUP(L320,Personnel!$B$4:$G$4,Personnel!$B$5:$G$5)),"")</f>
        <v/>
      </c>
      <c r="N320" s="455">
        <f t="shared" si="5"/>
        <v>0</v>
      </c>
      <c r="O320" s="434"/>
      <c r="P320" s="456" t="str">
        <f t="shared" si="6"/>
        <v/>
      </c>
      <c r="Q320" s="457">
        <f t="shared" si="22"/>
        <v>0</v>
      </c>
      <c r="R320" s="458"/>
      <c r="S320" s="459" t="str">
        <f t="array" ref="S320">IF(B320="","",XLOOKUP($B320,Product,'Product List'!D:D))</f>
        <v/>
      </c>
      <c r="T320" s="454" t="str">
        <f t="array" ref="T320">IF(B320="","",XLOOKUP($B320,Product,'Product List'!E:E))</f>
        <v/>
      </c>
      <c r="U320" s="454" t="str">
        <f t="array" ref="U320">IF(B320="","",XLOOKUP($B320,Product,'Product List'!F:F))</f>
        <v/>
      </c>
      <c r="V320" s="454" t="str">
        <f t="array" ref="V320">IF(B320="","",XLOOKUP($B320,Product,'Product List'!G:G))</f>
        <v/>
      </c>
      <c r="W320" s="434"/>
      <c r="X320" s="434" t="str">
        <f t="array" ref="X320">iferror(xlookup(B320,'Product List'!A:A,'Product List'!P:P),"")</f>
        <v/>
      </c>
      <c r="Y320" s="434">
        <f t="shared" si="8"/>
        <v>0</v>
      </c>
      <c r="Z320" s="434"/>
    </row>
    <row r="321" ht="14.25" hidden="1" customHeight="1">
      <c r="A321" s="448"/>
      <c r="B321" s="448"/>
      <c r="C321" s="454"/>
      <c r="D321" s="461"/>
      <c r="E321" s="487"/>
      <c r="F321" s="461"/>
      <c r="G321" s="487">
        <f t="shared" si="1"/>
        <v>0</v>
      </c>
      <c r="H321" s="451" t="str">
        <f t="shared" si="2"/>
        <v/>
      </c>
      <c r="I321" s="452" t="str">
        <f t="shared" si="27"/>
        <v/>
      </c>
      <c r="J321" s="493"/>
      <c r="K321" s="434"/>
      <c r="L321" s="454" t="str">
        <f t="shared" si="4"/>
        <v/>
      </c>
      <c r="M321" s="455" t="str">
        <f t="array" ref="M321">IFERROR(IF(J321="","",XLOOKUP(L321,Personnel!$B$4:$G$4,Personnel!$B$5:$G$5)),"")</f>
        <v/>
      </c>
      <c r="N321" s="455">
        <f t="shared" si="5"/>
        <v>0</v>
      </c>
      <c r="O321" s="434"/>
      <c r="P321" s="456" t="str">
        <f t="shared" si="6"/>
        <v/>
      </c>
      <c r="Q321" s="457">
        <f t="shared" si="22"/>
        <v>0</v>
      </c>
      <c r="R321" s="458"/>
      <c r="S321" s="459" t="str">
        <f t="array" ref="S321">IF(B321="","",XLOOKUP($B321,Product,'Product List'!D:D))</f>
        <v/>
      </c>
      <c r="T321" s="454" t="str">
        <f t="array" ref="T321">IF(B321="","",XLOOKUP($B321,Product,'Product List'!E:E))</f>
        <v/>
      </c>
      <c r="U321" s="454" t="str">
        <f t="array" ref="U321">IF(B321="","",XLOOKUP($B321,Product,'Product List'!F:F))</f>
        <v/>
      </c>
      <c r="V321" s="454" t="str">
        <f t="array" ref="V321">IF(B321="","",XLOOKUP($B321,Product,'Product List'!G:G))</f>
        <v/>
      </c>
      <c r="W321" s="434"/>
      <c r="X321" s="434" t="str">
        <f t="array" ref="X321">iferror(xlookup(B321,'Product List'!A:A,'Product List'!P:P),"")</f>
        <v/>
      </c>
      <c r="Y321" s="434">
        <f t="shared" si="8"/>
        <v>0</v>
      </c>
      <c r="Z321" s="434"/>
    </row>
    <row r="322" ht="14.25" hidden="1" customHeight="1">
      <c r="A322" s="448"/>
      <c r="B322" s="448"/>
      <c r="C322" s="454"/>
      <c r="D322" s="461"/>
      <c r="E322" s="461"/>
      <c r="F322" s="461"/>
      <c r="G322" s="487">
        <f t="shared" si="1"/>
        <v>0</v>
      </c>
      <c r="H322" s="451" t="str">
        <f t="shared" si="2"/>
        <v/>
      </c>
      <c r="I322" s="452" t="str">
        <f t="shared" si="27"/>
        <v/>
      </c>
      <c r="J322" s="493"/>
      <c r="K322" s="434"/>
      <c r="L322" s="454" t="str">
        <f t="shared" si="4"/>
        <v/>
      </c>
      <c r="M322" s="455" t="str">
        <f t="array" ref="M322">IFERROR(IF(J322="","",XLOOKUP(L322,Personnel!$B$4:$G$4,Personnel!$B$5:$G$5)),"")</f>
        <v/>
      </c>
      <c r="N322" s="455">
        <f t="shared" si="5"/>
        <v>0</v>
      </c>
      <c r="O322" s="434"/>
      <c r="P322" s="456" t="str">
        <f t="shared" si="6"/>
        <v/>
      </c>
      <c r="Q322" s="457">
        <f t="shared" si="22"/>
        <v>0</v>
      </c>
      <c r="R322" s="458"/>
      <c r="S322" s="459" t="str">
        <f t="array" ref="S322">IF(B322="","",XLOOKUP($B322,Product,'Product List'!D:D))</f>
        <v/>
      </c>
      <c r="T322" s="454" t="str">
        <f t="array" ref="T322">IF(B322="","",XLOOKUP($B322,Product,'Product List'!E:E))</f>
        <v/>
      </c>
      <c r="U322" s="454" t="str">
        <f t="array" ref="U322">IF(B322="","",XLOOKUP($B322,Product,'Product List'!F:F))</f>
        <v/>
      </c>
      <c r="V322" s="454" t="str">
        <f t="array" ref="V322">IF(B322="","",XLOOKUP($B322,Product,'Product List'!G:G))</f>
        <v/>
      </c>
      <c r="W322" s="434"/>
      <c r="X322" s="434" t="str">
        <f t="array" ref="X322">iferror(xlookup(B322,'Product List'!A:A,'Product List'!P:P),"")</f>
        <v/>
      </c>
      <c r="Y322" s="434">
        <f t="shared" si="8"/>
        <v>0</v>
      </c>
      <c r="Z322" s="434"/>
    </row>
    <row r="323" ht="14.25" hidden="1" customHeight="1">
      <c r="A323" s="448"/>
      <c r="B323" s="448"/>
      <c r="C323" s="454"/>
      <c r="D323" s="461"/>
      <c r="E323" s="461"/>
      <c r="F323" s="461"/>
      <c r="G323" s="487">
        <f t="shared" si="1"/>
        <v>0</v>
      </c>
      <c r="H323" s="451" t="str">
        <f t="shared" si="2"/>
        <v/>
      </c>
      <c r="I323" s="452" t="str">
        <f t="shared" si="27"/>
        <v/>
      </c>
      <c r="J323" s="493"/>
      <c r="K323" s="434"/>
      <c r="L323" s="454" t="str">
        <f t="shared" si="4"/>
        <v/>
      </c>
      <c r="M323" s="455" t="str">
        <f t="array" ref="M323">IFERROR(IF(J323="","",XLOOKUP(L323,Personnel!$B$4:$G$4,Personnel!$B$5:$G$5)),"")</f>
        <v/>
      </c>
      <c r="N323" s="455">
        <f t="shared" si="5"/>
        <v>0</v>
      </c>
      <c r="O323" s="434"/>
      <c r="P323" s="456" t="str">
        <f t="shared" si="6"/>
        <v/>
      </c>
      <c r="Q323" s="457">
        <f t="shared" si="22"/>
        <v>0</v>
      </c>
      <c r="R323" s="458"/>
      <c r="S323" s="459" t="str">
        <f t="array" ref="S323">IF(B323="","",XLOOKUP($B323,Product,'Product List'!D:D))</f>
        <v/>
      </c>
      <c r="T323" s="454" t="str">
        <f t="array" ref="T323">IF(B323="","",XLOOKUP($B323,Product,'Product List'!E:E))</f>
        <v/>
      </c>
      <c r="U323" s="454" t="str">
        <f t="array" ref="U323">IF(B323="","",XLOOKUP($B323,Product,'Product List'!F:F))</f>
        <v/>
      </c>
      <c r="V323" s="454" t="str">
        <f t="array" ref="V323">IF(B323="","",XLOOKUP($B323,Product,'Product List'!G:G))</f>
        <v/>
      </c>
      <c r="W323" s="434"/>
      <c r="X323" s="434" t="str">
        <f t="array" ref="X323">iferror(xlookup(B323,'Product List'!A:A,'Product List'!P:P),"")</f>
        <v/>
      </c>
      <c r="Y323" s="434">
        <f t="shared" si="8"/>
        <v>0</v>
      </c>
      <c r="Z323" s="434"/>
    </row>
    <row r="324" ht="14.25" hidden="1" customHeight="1">
      <c r="A324" s="448"/>
      <c r="B324" s="448"/>
      <c r="C324" s="454"/>
      <c r="D324" s="461"/>
      <c r="E324" s="461"/>
      <c r="F324" s="461"/>
      <c r="G324" s="487">
        <f t="shared" si="1"/>
        <v>0</v>
      </c>
      <c r="H324" s="451" t="str">
        <f t="shared" si="2"/>
        <v/>
      </c>
      <c r="I324" s="452"/>
      <c r="J324" s="493"/>
      <c r="K324" s="434"/>
      <c r="L324" s="454" t="str">
        <f t="shared" si="4"/>
        <v/>
      </c>
      <c r="M324" s="455" t="str">
        <f t="array" ref="M324">IFERROR(IF(J324="","",XLOOKUP(L324,Personnel!$B$4:$G$4,Personnel!$B$5:$G$5)),"")</f>
        <v/>
      </c>
      <c r="N324" s="455">
        <f t="shared" si="5"/>
        <v>0</v>
      </c>
      <c r="O324" s="434"/>
      <c r="P324" s="456" t="str">
        <f t="shared" si="6"/>
        <v/>
      </c>
      <c r="Q324" s="457">
        <f t="shared" si="22"/>
        <v>0</v>
      </c>
      <c r="R324" s="458"/>
      <c r="S324" s="459" t="str">
        <f t="array" ref="S324">IF(B324="","",XLOOKUP($B324,Product,'Product List'!D:D))</f>
        <v/>
      </c>
      <c r="T324" s="454" t="str">
        <f t="array" ref="T324">IF(B324="","",XLOOKUP($B324,Product,'Product List'!E:E))</f>
        <v/>
      </c>
      <c r="U324" s="454" t="str">
        <f t="array" ref="U324">IF(B324="","",XLOOKUP($B324,Product,'Product List'!F:F))</f>
        <v/>
      </c>
      <c r="V324" s="454" t="str">
        <f t="array" ref="V324">IF(B324="","",XLOOKUP($B324,Product,'Product List'!G:G))</f>
        <v/>
      </c>
      <c r="W324" s="434"/>
      <c r="X324" s="434" t="str">
        <f t="array" ref="X324">iferror(xlookup(B324,'Product List'!A:A,'Product List'!P:P),"")</f>
        <v/>
      </c>
      <c r="Y324" s="434">
        <f t="shared" si="8"/>
        <v>0</v>
      </c>
      <c r="Z324" s="434"/>
    </row>
    <row r="325" ht="14.25" hidden="1" customHeight="1">
      <c r="A325" s="448"/>
      <c r="B325" s="448"/>
      <c r="C325" s="454"/>
      <c r="D325" s="461"/>
      <c r="E325" s="461"/>
      <c r="F325" s="461"/>
      <c r="G325" s="487">
        <f t="shared" si="1"/>
        <v>0</v>
      </c>
      <c r="H325" s="451" t="str">
        <f t="shared" si="2"/>
        <v/>
      </c>
      <c r="I325" s="452" t="str">
        <f t="shared" ref="I325:I333" si="28">left(B325,3)</f>
        <v/>
      </c>
      <c r="J325" s="493"/>
      <c r="K325" s="434"/>
      <c r="L325" s="454" t="str">
        <f t="shared" si="4"/>
        <v/>
      </c>
      <c r="M325" s="455" t="str">
        <f t="array" ref="M325">IFERROR(IF(J325="","",XLOOKUP(L325,Personnel!$B$4:$G$4,Personnel!$B$5:$G$5)),"")</f>
        <v/>
      </c>
      <c r="N325" s="455">
        <f t="shared" si="5"/>
        <v>0</v>
      </c>
      <c r="O325" s="434"/>
      <c r="P325" s="456" t="str">
        <f t="shared" si="6"/>
        <v/>
      </c>
      <c r="Q325" s="457">
        <f t="shared" si="22"/>
        <v>0</v>
      </c>
      <c r="R325" s="458"/>
      <c r="S325" s="459" t="str">
        <f t="array" ref="S325">IF(B325="","",XLOOKUP($B325,Product,'Product List'!D:D))</f>
        <v/>
      </c>
      <c r="T325" s="454" t="str">
        <f t="array" ref="T325">IF(B325="","",XLOOKUP($B325,Product,'Product List'!E:E))</f>
        <v/>
      </c>
      <c r="U325" s="454" t="str">
        <f t="array" ref="U325">IF(B325="","",XLOOKUP($B325,Product,'Product List'!F:F))</f>
        <v/>
      </c>
      <c r="V325" s="454" t="str">
        <f t="array" ref="V325">IF(B325="","",XLOOKUP($B325,Product,'Product List'!G:G))</f>
        <v/>
      </c>
      <c r="W325" s="434"/>
      <c r="X325" s="434" t="str">
        <f t="array" ref="X325">iferror(xlookup(B325,'Product List'!A:A,'Product List'!P:P),"")</f>
        <v/>
      </c>
      <c r="Y325" s="434">
        <f t="shared" si="8"/>
        <v>0</v>
      </c>
      <c r="Z325" s="434"/>
    </row>
    <row r="326" ht="14.25" hidden="1" customHeight="1">
      <c r="A326" s="448"/>
      <c r="B326" s="448"/>
      <c r="C326" s="454"/>
      <c r="D326" s="461"/>
      <c r="E326" s="487"/>
      <c r="F326" s="461"/>
      <c r="G326" s="487">
        <f t="shared" si="1"/>
        <v>0</v>
      </c>
      <c r="H326" s="451" t="str">
        <f t="shared" si="2"/>
        <v/>
      </c>
      <c r="I326" s="452" t="str">
        <f t="shared" si="28"/>
        <v/>
      </c>
      <c r="J326" s="493"/>
      <c r="K326" s="434"/>
      <c r="L326" s="454" t="str">
        <f t="shared" si="4"/>
        <v/>
      </c>
      <c r="M326" s="455" t="str">
        <f t="array" ref="M326">IFERROR(IF(J326="","",XLOOKUP(L326,Personnel!$B$4:$G$4,Personnel!$B$5:$G$5)),"")</f>
        <v/>
      </c>
      <c r="N326" s="455">
        <f t="shared" si="5"/>
        <v>0</v>
      </c>
      <c r="O326" s="434"/>
      <c r="P326" s="456" t="str">
        <f t="shared" si="6"/>
        <v/>
      </c>
      <c r="Q326" s="457">
        <f t="shared" si="22"/>
        <v>0</v>
      </c>
      <c r="R326" s="458"/>
      <c r="S326" s="459" t="str">
        <f t="array" ref="S326">IF(B326="","",XLOOKUP($B326,Product,'Product List'!D:D))</f>
        <v/>
      </c>
      <c r="T326" s="454" t="str">
        <f t="array" ref="T326">IF(B326="","",XLOOKUP($B326,Product,'Product List'!E:E))</f>
        <v/>
      </c>
      <c r="U326" s="454" t="str">
        <f t="array" ref="U326">IF(B326="","",XLOOKUP($B326,Product,'Product List'!F:F))</f>
        <v/>
      </c>
      <c r="V326" s="454" t="str">
        <f t="array" ref="V326">IF(B326="","",XLOOKUP($B326,Product,'Product List'!G:G))</f>
        <v/>
      </c>
      <c r="W326" s="434"/>
      <c r="X326" s="434" t="str">
        <f t="array" ref="X326">iferror(xlookup(B326,'Product List'!A:A,'Product List'!P:P),"")</f>
        <v/>
      </c>
      <c r="Y326" s="434">
        <f t="shared" si="8"/>
        <v>0</v>
      </c>
      <c r="Z326" s="434"/>
    </row>
    <row r="327" ht="14.25" hidden="1" customHeight="1">
      <c r="A327" s="448"/>
      <c r="B327" s="448"/>
      <c r="C327" s="454"/>
      <c r="D327" s="461"/>
      <c r="E327" s="461"/>
      <c r="F327" s="461"/>
      <c r="G327" s="487">
        <f t="shared" si="1"/>
        <v>0</v>
      </c>
      <c r="H327" s="451" t="str">
        <f t="shared" si="2"/>
        <v/>
      </c>
      <c r="I327" s="452" t="str">
        <f t="shared" si="28"/>
        <v/>
      </c>
      <c r="J327" s="493"/>
      <c r="K327" s="434"/>
      <c r="L327" s="454" t="str">
        <f t="shared" si="4"/>
        <v/>
      </c>
      <c r="M327" s="455" t="str">
        <f t="array" ref="M327">IFERROR(IF(J327="","",XLOOKUP(L327,Personnel!$B$4:$G$4,Personnel!$B$5:$G$5)),"")</f>
        <v/>
      </c>
      <c r="N327" s="455">
        <f t="shared" si="5"/>
        <v>0</v>
      </c>
      <c r="O327" s="434"/>
      <c r="P327" s="456" t="str">
        <f t="shared" si="6"/>
        <v/>
      </c>
      <c r="Q327" s="457">
        <f t="shared" si="22"/>
        <v>0</v>
      </c>
      <c r="R327" s="458"/>
      <c r="S327" s="459" t="str">
        <f t="array" ref="S327">IF(B327="","",XLOOKUP($B327,Product,'Product List'!D:D))</f>
        <v/>
      </c>
      <c r="T327" s="454" t="str">
        <f t="array" ref="T327">IF(B327="","",XLOOKUP($B327,Product,'Product List'!E:E))</f>
        <v/>
      </c>
      <c r="U327" s="454" t="str">
        <f t="array" ref="U327">IF(B327="","",XLOOKUP($B327,Product,'Product List'!F:F))</f>
        <v/>
      </c>
      <c r="V327" s="454" t="str">
        <f t="array" ref="V327">IF(B327="","",XLOOKUP($B327,Product,'Product List'!G:G))</f>
        <v/>
      </c>
      <c r="W327" s="434"/>
      <c r="X327" s="434" t="str">
        <f t="array" ref="X327">iferror(xlookup(B327,'Product List'!A:A,'Product List'!P:P),"")</f>
        <v/>
      </c>
      <c r="Y327" s="434">
        <f t="shared" si="8"/>
        <v>0</v>
      </c>
      <c r="Z327" s="434"/>
    </row>
    <row r="328" ht="14.25" hidden="1" customHeight="1">
      <c r="A328" s="448"/>
      <c r="B328" s="448"/>
      <c r="C328" s="454"/>
      <c r="D328" s="461"/>
      <c r="E328" s="461"/>
      <c r="F328" s="461"/>
      <c r="G328" s="487">
        <f t="shared" si="1"/>
        <v>0</v>
      </c>
      <c r="H328" s="451" t="str">
        <f t="shared" si="2"/>
        <v/>
      </c>
      <c r="I328" s="452" t="str">
        <f t="shared" si="28"/>
        <v/>
      </c>
      <c r="J328" s="493"/>
      <c r="K328" s="434"/>
      <c r="L328" s="454" t="str">
        <f t="shared" si="4"/>
        <v/>
      </c>
      <c r="M328" s="455" t="str">
        <f t="array" ref="M328">IFERROR(IF(J328="","",XLOOKUP(L328,Personnel!$B$4:$G$4,Personnel!$B$5:$G$5)),"")</f>
        <v/>
      </c>
      <c r="N328" s="455">
        <f t="shared" si="5"/>
        <v>0</v>
      </c>
      <c r="O328" s="434"/>
      <c r="P328" s="456" t="str">
        <f t="shared" si="6"/>
        <v/>
      </c>
      <c r="Q328" s="457">
        <f t="shared" si="22"/>
        <v>0</v>
      </c>
      <c r="R328" s="458"/>
      <c r="S328" s="459" t="str">
        <f t="array" ref="S328">IF(B328="","",XLOOKUP($B328,Product,'Product List'!D:D))</f>
        <v/>
      </c>
      <c r="T328" s="454" t="str">
        <f t="array" ref="T328">IF(B328="","",XLOOKUP($B328,Product,'Product List'!E:E))</f>
        <v/>
      </c>
      <c r="U328" s="454" t="str">
        <f t="array" ref="U328">IF(B328="","",XLOOKUP($B328,Product,'Product List'!F:F))</f>
        <v/>
      </c>
      <c r="V328" s="454" t="str">
        <f t="array" ref="V328">IF(B328="","",XLOOKUP($B328,Product,'Product List'!G:G))</f>
        <v/>
      </c>
      <c r="W328" s="434"/>
      <c r="X328" s="434" t="str">
        <f t="array" ref="X328">iferror(xlookup(B328,'Product List'!A:A,'Product List'!P:P),"")</f>
        <v/>
      </c>
      <c r="Y328" s="434">
        <f t="shared" si="8"/>
        <v>0</v>
      </c>
      <c r="Z328" s="434"/>
    </row>
    <row r="329" ht="14.25" hidden="1" customHeight="1">
      <c r="A329" s="448"/>
      <c r="B329" s="448"/>
      <c r="C329" s="454"/>
      <c r="D329" s="461"/>
      <c r="E329" s="461"/>
      <c r="F329" s="461"/>
      <c r="G329" s="487">
        <f t="shared" si="1"/>
        <v>0</v>
      </c>
      <c r="H329" s="451" t="str">
        <f t="shared" si="2"/>
        <v/>
      </c>
      <c r="I329" s="452" t="str">
        <f t="shared" si="28"/>
        <v/>
      </c>
      <c r="J329" s="493"/>
      <c r="K329" s="434"/>
      <c r="L329" s="454" t="str">
        <f t="shared" si="4"/>
        <v/>
      </c>
      <c r="M329" s="455" t="str">
        <f t="array" ref="M329">IFERROR(IF(J329="","",XLOOKUP(L329,Personnel!$B$4:$G$4,Personnel!$B$5:$G$5)),"")</f>
        <v/>
      </c>
      <c r="N329" s="455">
        <f t="shared" si="5"/>
        <v>0</v>
      </c>
      <c r="O329" s="434"/>
      <c r="P329" s="456" t="str">
        <f t="shared" si="6"/>
        <v/>
      </c>
      <c r="Q329" s="457">
        <f t="shared" si="22"/>
        <v>0</v>
      </c>
      <c r="R329" s="458"/>
      <c r="S329" s="459" t="str">
        <f t="array" ref="S329">IF(B329="","",XLOOKUP($B329,Product,'Product List'!D:D))</f>
        <v/>
      </c>
      <c r="T329" s="454" t="str">
        <f t="array" ref="T329">IF(B329="","",XLOOKUP($B329,Product,'Product List'!E:E))</f>
        <v/>
      </c>
      <c r="U329" s="454" t="str">
        <f t="array" ref="U329">IF(B329="","",XLOOKUP($B329,Product,'Product List'!F:F))</f>
        <v/>
      </c>
      <c r="V329" s="454" t="str">
        <f t="array" ref="V329">IF(B329="","",XLOOKUP($B329,Product,'Product List'!G:G))</f>
        <v/>
      </c>
      <c r="W329" s="434"/>
      <c r="X329" s="434" t="str">
        <f t="array" ref="X329">iferror(xlookup(B329,'Product List'!A:A,'Product List'!P:P),"")</f>
        <v/>
      </c>
      <c r="Y329" s="434">
        <f t="shared" si="8"/>
        <v>0</v>
      </c>
      <c r="Z329" s="434"/>
    </row>
    <row r="330" ht="14.25" hidden="1" customHeight="1">
      <c r="A330" s="448"/>
      <c r="B330" s="448"/>
      <c r="C330" s="454"/>
      <c r="D330" s="461"/>
      <c r="E330" s="461"/>
      <c r="F330" s="461"/>
      <c r="G330" s="487">
        <f t="shared" si="1"/>
        <v>0</v>
      </c>
      <c r="H330" s="451" t="str">
        <f t="shared" si="2"/>
        <v/>
      </c>
      <c r="I330" s="452" t="str">
        <f t="shared" si="28"/>
        <v/>
      </c>
      <c r="J330" s="493"/>
      <c r="K330" s="434"/>
      <c r="L330" s="454" t="str">
        <f t="shared" si="4"/>
        <v/>
      </c>
      <c r="M330" s="455" t="str">
        <f t="array" ref="M330">IFERROR(IF(J330="","",XLOOKUP(L330,Personnel!$B$4:$G$4,Personnel!$B$5:$G$5)),"")</f>
        <v/>
      </c>
      <c r="N330" s="455">
        <f t="shared" si="5"/>
        <v>0</v>
      </c>
      <c r="O330" s="434"/>
      <c r="P330" s="456" t="str">
        <f t="shared" si="6"/>
        <v/>
      </c>
      <c r="Q330" s="457">
        <f t="shared" si="22"/>
        <v>0</v>
      </c>
      <c r="R330" s="458"/>
      <c r="S330" s="459" t="str">
        <f t="array" ref="S330">IF(B330="","",XLOOKUP($B330,Product,'Product List'!D:D))</f>
        <v/>
      </c>
      <c r="T330" s="454" t="str">
        <f t="array" ref="T330">IF(B330="","",XLOOKUP($B330,Product,'Product List'!E:E))</f>
        <v/>
      </c>
      <c r="U330" s="454" t="str">
        <f t="array" ref="U330">IF(B330="","",XLOOKUP($B330,Product,'Product List'!F:F))</f>
        <v/>
      </c>
      <c r="V330" s="454" t="str">
        <f t="array" ref="V330">IF(B330="","",XLOOKUP($B330,Product,'Product List'!G:G))</f>
        <v/>
      </c>
      <c r="W330" s="434"/>
      <c r="X330" s="434" t="str">
        <f t="array" ref="X330">iferror(xlookup(B330,'Product List'!A:A,'Product List'!P:P),"")</f>
        <v/>
      </c>
      <c r="Y330" s="434">
        <f t="shared" si="8"/>
        <v>0</v>
      </c>
      <c r="Z330" s="434"/>
    </row>
    <row r="331" ht="14.25" hidden="1" customHeight="1">
      <c r="A331" s="448"/>
      <c r="B331" s="448"/>
      <c r="C331" s="454"/>
      <c r="D331" s="461"/>
      <c r="E331" s="487"/>
      <c r="F331" s="461"/>
      <c r="G331" s="487">
        <f t="shared" si="1"/>
        <v>0</v>
      </c>
      <c r="H331" s="451" t="str">
        <f t="shared" si="2"/>
        <v/>
      </c>
      <c r="I331" s="452" t="str">
        <f t="shared" si="28"/>
        <v/>
      </c>
      <c r="J331" s="493"/>
      <c r="K331" s="434"/>
      <c r="L331" s="454" t="str">
        <f t="shared" si="4"/>
        <v/>
      </c>
      <c r="M331" s="455" t="str">
        <f t="array" ref="M331">IFERROR(IF(J331="","",XLOOKUP(L331,Personnel!$B$4:$G$4,Personnel!$B$5:$G$5)),"")</f>
        <v/>
      </c>
      <c r="N331" s="455">
        <f t="shared" si="5"/>
        <v>0</v>
      </c>
      <c r="O331" s="434"/>
      <c r="P331" s="456" t="str">
        <f t="shared" si="6"/>
        <v/>
      </c>
      <c r="Q331" s="457">
        <f t="shared" si="22"/>
        <v>0</v>
      </c>
      <c r="R331" s="458"/>
      <c r="S331" s="459" t="str">
        <f t="array" ref="S331">IF(B331="","",XLOOKUP($B331,Product,'Product List'!D:D))</f>
        <v/>
      </c>
      <c r="T331" s="454" t="str">
        <f t="array" ref="T331">IF(B331="","",XLOOKUP($B331,Product,'Product List'!E:E))</f>
        <v/>
      </c>
      <c r="U331" s="454" t="str">
        <f t="array" ref="U331">IF(B331="","",XLOOKUP($B331,Product,'Product List'!F:F))</f>
        <v/>
      </c>
      <c r="V331" s="454" t="str">
        <f t="array" ref="V331">IF(B331="","",XLOOKUP($B331,Product,'Product List'!G:G))</f>
        <v/>
      </c>
      <c r="W331" s="434"/>
      <c r="X331" s="434" t="str">
        <f t="array" ref="X331">iferror(xlookup(B331,'Product List'!A:A,'Product List'!P:P),"")</f>
        <v/>
      </c>
      <c r="Y331" s="434">
        <f t="shared" si="8"/>
        <v>0</v>
      </c>
      <c r="Z331" s="434"/>
    </row>
    <row r="332" ht="14.25" hidden="1" customHeight="1">
      <c r="A332" s="448"/>
      <c r="B332" s="448"/>
      <c r="C332" s="454"/>
      <c r="D332" s="461"/>
      <c r="E332" s="461"/>
      <c r="F332" s="461"/>
      <c r="G332" s="487">
        <f t="shared" si="1"/>
        <v>0</v>
      </c>
      <c r="H332" s="451" t="str">
        <f t="shared" si="2"/>
        <v/>
      </c>
      <c r="I332" s="452" t="str">
        <f t="shared" si="28"/>
        <v/>
      </c>
      <c r="J332" s="493"/>
      <c r="K332" s="434"/>
      <c r="L332" s="454" t="str">
        <f t="shared" si="4"/>
        <v/>
      </c>
      <c r="M332" s="455" t="str">
        <f t="array" ref="M332">IFERROR(IF(J332="","",XLOOKUP(L332,Personnel!$B$4:$G$4,Personnel!$B$5:$G$5)),"")</f>
        <v/>
      </c>
      <c r="N332" s="455">
        <f t="shared" si="5"/>
        <v>0</v>
      </c>
      <c r="O332" s="434"/>
      <c r="P332" s="456" t="str">
        <f t="shared" si="6"/>
        <v/>
      </c>
      <c r="Q332" s="457">
        <f t="shared" si="22"/>
        <v>0</v>
      </c>
      <c r="R332" s="458"/>
      <c r="S332" s="459" t="str">
        <f t="array" ref="S332">IF(B332="","",XLOOKUP($B332,Product,'Product List'!D:D))</f>
        <v/>
      </c>
      <c r="T332" s="454" t="str">
        <f t="array" ref="T332">IF(B332="","",XLOOKUP($B332,Product,'Product List'!E:E))</f>
        <v/>
      </c>
      <c r="U332" s="454" t="str">
        <f t="array" ref="U332">IF(B332="","",XLOOKUP($B332,Product,'Product List'!F:F))</f>
        <v/>
      </c>
      <c r="V332" s="454" t="str">
        <f t="array" ref="V332">IF(B332="","",XLOOKUP($B332,Product,'Product List'!G:G))</f>
        <v/>
      </c>
      <c r="W332" s="434"/>
      <c r="X332" s="434" t="str">
        <f t="array" ref="X332">iferror(xlookup(B332,'Product List'!A:A,'Product List'!P:P),"")</f>
        <v/>
      </c>
      <c r="Y332" s="434">
        <f t="shared" si="8"/>
        <v>0</v>
      </c>
      <c r="Z332" s="434"/>
    </row>
    <row r="333" ht="14.25" hidden="1" customHeight="1">
      <c r="A333" s="448"/>
      <c r="B333" s="448"/>
      <c r="C333" s="454"/>
      <c r="D333" s="461"/>
      <c r="E333" s="461"/>
      <c r="F333" s="461"/>
      <c r="G333" s="487">
        <f t="shared" si="1"/>
        <v>0</v>
      </c>
      <c r="H333" s="451" t="str">
        <f t="shared" si="2"/>
        <v/>
      </c>
      <c r="I333" s="452" t="str">
        <f t="shared" si="28"/>
        <v/>
      </c>
      <c r="J333" s="493"/>
      <c r="K333" s="434"/>
      <c r="L333" s="454" t="str">
        <f t="shared" si="4"/>
        <v/>
      </c>
      <c r="M333" s="455" t="str">
        <f t="array" ref="M333">IFERROR(IF(J333="","",XLOOKUP(L333,Personnel!$B$4:$G$4,Personnel!$B$5:$G$5)),"")</f>
        <v/>
      </c>
      <c r="N333" s="455">
        <f t="shared" si="5"/>
        <v>0</v>
      </c>
      <c r="O333" s="434"/>
      <c r="P333" s="456" t="str">
        <f t="shared" si="6"/>
        <v/>
      </c>
      <c r="Q333" s="457">
        <f t="shared" si="22"/>
        <v>0</v>
      </c>
      <c r="R333" s="458"/>
      <c r="S333" s="459" t="str">
        <f t="array" ref="S333">IF(B333="","",XLOOKUP($B333,Product,'Product List'!D:D))</f>
        <v/>
      </c>
      <c r="T333" s="454" t="str">
        <f t="array" ref="T333">IF(B333="","",XLOOKUP($B333,Product,'Product List'!E:E))</f>
        <v/>
      </c>
      <c r="U333" s="454" t="str">
        <f t="array" ref="U333">IF(B333="","",XLOOKUP($B333,Product,'Product List'!F:F))</f>
        <v/>
      </c>
      <c r="V333" s="454" t="str">
        <f t="array" ref="V333">IF(B333="","",XLOOKUP($B333,Product,'Product List'!G:G))</f>
        <v/>
      </c>
      <c r="W333" s="434"/>
      <c r="X333" s="434" t="str">
        <f t="array" ref="X333">iferror(xlookup(B333,'Product List'!A:A,'Product List'!P:P),"")</f>
        <v/>
      </c>
      <c r="Y333" s="434">
        <f t="shared" si="8"/>
        <v>0</v>
      </c>
      <c r="Z333" s="434"/>
    </row>
    <row r="334" ht="14.25" hidden="1" customHeight="1">
      <c r="A334" s="448"/>
      <c r="B334" s="448"/>
      <c r="C334" s="454"/>
      <c r="D334" s="461"/>
      <c r="E334" s="487"/>
      <c r="F334" s="461"/>
      <c r="G334" s="487">
        <f t="shared" si="1"/>
        <v>0</v>
      </c>
      <c r="H334" s="451" t="str">
        <f t="shared" si="2"/>
        <v/>
      </c>
      <c r="I334" s="452"/>
      <c r="J334" s="493"/>
      <c r="K334" s="434"/>
      <c r="L334" s="454" t="str">
        <f t="shared" si="4"/>
        <v/>
      </c>
      <c r="M334" s="455" t="str">
        <f t="array" ref="M334">IFERROR(IF(J334="","",XLOOKUP(L334,Personnel!$B$4:$G$4,Personnel!$B$5:$G$5)),"")</f>
        <v/>
      </c>
      <c r="N334" s="455">
        <f t="shared" si="5"/>
        <v>0</v>
      </c>
      <c r="O334" s="434"/>
      <c r="P334" s="456" t="str">
        <f t="shared" si="6"/>
        <v/>
      </c>
      <c r="Q334" s="457">
        <f t="shared" si="22"/>
        <v>0</v>
      </c>
      <c r="R334" s="458"/>
      <c r="S334" s="459" t="str">
        <f t="array" ref="S334">IF(B334="","",XLOOKUP($B334,Product,'Product List'!D:D))</f>
        <v/>
      </c>
      <c r="T334" s="454" t="str">
        <f t="array" ref="T334">IF(B334="","",XLOOKUP($B334,Product,'Product List'!E:E))</f>
        <v/>
      </c>
      <c r="U334" s="454" t="str">
        <f t="array" ref="U334">IF(B334="","",XLOOKUP($B334,Product,'Product List'!F:F))</f>
        <v/>
      </c>
      <c r="V334" s="454" t="str">
        <f t="array" ref="V334">IF(B334="","",XLOOKUP($B334,Product,'Product List'!G:G))</f>
        <v/>
      </c>
      <c r="W334" s="434"/>
      <c r="X334" s="434" t="str">
        <f t="array" ref="X334">iferror(xlookup(B334,'Product List'!A:A,'Product List'!P:P),"")</f>
        <v/>
      </c>
      <c r="Y334" s="434">
        <f t="shared" si="8"/>
        <v>0</v>
      </c>
      <c r="Z334" s="434"/>
    </row>
    <row r="335" ht="14.25" hidden="1" customHeight="1">
      <c r="A335" s="448"/>
      <c r="B335" s="448"/>
      <c r="C335" s="454"/>
      <c r="D335" s="461"/>
      <c r="E335" s="487"/>
      <c r="F335" s="461"/>
      <c r="G335" s="487">
        <f t="shared" si="1"/>
        <v>0</v>
      </c>
      <c r="H335" s="451" t="str">
        <f t="shared" si="2"/>
        <v/>
      </c>
      <c r="I335" s="452" t="str">
        <f t="shared" ref="I335:I657" si="29">left(B335,3)</f>
        <v/>
      </c>
      <c r="J335" s="493"/>
      <c r="K335" s="434"/>
      <c r="L335" s="454" t="str">
        <f t="shared" si="4"/>
        <v/>
      </c>
      <c r="M335" s="455" t="str">
        <f t="array" ref="M335">IFERROR(IF(J335="","",XLOOKUP(L335,Personnel!$B$4:$G$4,Personnel!$B$5:$G$5)),"")</f>
        <v/>
      </c>
      <c r="N335" s="455">
        <f t="shared" si="5"/>
        <v>0</v>
      </c>
      <c r="O335" s="434"/>
      <c r="P335" s="456" t="str">
        <f t="shared" si="6"/>
        <v/>
      </c>
      <c r="Q335" s="457">
        <f t="shared" si="22"/>
        <v>0</v>
      </c>
      <c r="R335" s="458"/>
      <c r="S335" s="459" t="str">
        <f t="array" ref="S335">IF(B335="","",XLOOKUP($B335,Product,'Product List'!D:D))</f>
        <v/>
      </c>
      <c r="T335" s="454" t="str">
        <f t="array" ref="T335">IF(B335="","",XLOOKUP($B335,Product,'Product List'!E:E))</f>
        <v/>
      </c>
      <c r="U335" s="454" t="str">
        <f t="array" ref="U335">IF(B335="","",XLOOKUP($B335,Product,'Product List'!F:F))</f>
        <v/>
      </c>
      <c r="V335" s="454" t="str">
        <f t="array" ref="V335">IF(B335="","",XLOOKUP($B335,Product,'Product List'!G:G))</f>
        <v/>
      </c>
      <c r="W335" s="434"/>
      <c r="X335" s="434" t="str">
        <f t="array" ref="X335">iferror(xlookup(B335,'Product List'!A:A,'Product List'!P:P),"")</f>
        <v/>
      </c>
      <c r="Y335" s="434">
        <f t="shared" si="8"/>
        <v>0</v>
      </c>
      <c r="Z335" s="434"/>
    </row>
    <row r="336" ht="14.25" hidden="1" customHeight="1">
      <c r="A336" s="448"/>
      <c r="B336" s="448"/>
      <c r="C336" s="454"/>
      <c r="D336" s="461"/>
      <c r="E336" s="487"/>
      <c r="F336" s="461"/>
      <c r="G336" s="487">
        <f t="shared" si="1"/>
        <v>0</v>
      </c>
      <c r="H336" s="451" t="str">
        <f t="shared" si="2"/>
        <v/>
      </c>
      <c r="I336" s="452" t="str">
        <f t="shared" si="29"/>
        <v/>
      </c>
      <c r="J336" s="493"/>
      <c r="K336" s="434"/>
      <c r="L336" s="454" t="str">
        <f t="shared" si="4"/>
        <v/>
      </c>
      <c r="M336" s="455" t="str">
        <f t="array" ref="M336">IFERROR(IF(J336="","",XLOOKUP(L336,Personnel!$B$4:$G$4,Personnel!$B$5:$G$5)),"")</f>
        <v/>
      </c>
      <c r="N336" s="455">
        <f t="shared" si="5"/>
        <v>0</v>
      </c>
      <c r="O336" s="434"/>
      <c r="P336" s="456" t="str">
        <f t="shared" si="6"/>
        <v/>
      </c>
      <c r="Q336" s="457">
        <f t="shared" si="22"/>
        <v>0</v>
      </c>
      <c r="R336" s="458"/>
      <c r="S336" s="459" t="str">
        <f t="array" ref="S336">IF(B336="","",XLOOKUP($B336,Product,'Product List'!D:D))</f>
        <v/>
      </c>
      <c r="T336" s="454" t="str">
        <f t="array" ref="T336">IF(B336="","",XLOOKUP($B336,Product,'Product List'!E:E))</f>
        <v/>
      </c>
      <c r="U336" s="454" t="str">
        <f t="array" ref="U336">IF(B336="","",XLOOKUP($B336,Product,'Product List'!F:F))</f>
        <v/>
      </c>
      <c r="V336" s="454" t="str">
        <f t="array" ref="V336">IF(B336="","",XLOOKUP($B336,Product,'Product List'!G:G))</f>
        <v/>
      </c>
      <c r="W336" s="434"/>
      <c r="X336" s="434" t="str">
        <f t="array" ref="X336">iferror(xlookup(B336,'Product List'!A:A,'Product List'!P:P),"")</f>
        <v/>
      </c>
      <c r="Y336" s="434">
        <f t="shared" si="8"/>
        <v>0</v>
      </c>
      <c r="Z336" s="434"/>
    </row>
    <row r="337" ht="14.25" hidden="1" customHeight="1">
      <c r="A337" s="448"/>
      <c r="B337" s="448"/>
      <c r="C337" s="454"/>
      <c r="D337" s="461"/>
      <c r="E337" s="487"/>
      <c r="F337" s="461"/>
      <c r="G337" s="487">
        <f t="shared" si="1"/>
        <v>0</v>
      </c>
      <c r="H337" s="451" t="str">
        <f t="shared" si="2"/>
        <v/>
      </c>
      <c r="I337" s="452" t="str">
        <f t="shared" si="29"/>
        <v/>
      </c>
      <c r="J337" s="493"/>
      <c r="K337" s="434"/>
      <c r="L337" s="454" t="str">
        <f t="shared" si="4"/>
        <v/>
      </c>
      <c r="M337" s="455" t="str">
        <f t="array" ref="M337">IFERROR(IF(J337="","",XLOOKUP(L337,Personnel!$B$4:$G$4,Personnel!$B$5:$G$5)),"")</f>
        <v/>
      </c>
      <c r="N337" s="455">
        <f t="shared" si="5"/>
        <v>0</v>
      </c>
      <c r="O337" s="434"/>
      <c r="P337" s="456" t="str">
        <f t="shared" si="6"/>
        <v/>
      </c>
      <c r="Q337" s="457">
        <f t="shared" si="22"/>
        <v>0</v>
      </c>
      <c r="R337" s="458"/>
      <c r="S337" s="459" t="str">
        <f t="array" ref="S337">IF(B337="","",XLOOKUP($B337,Product,'Product List'!D:D))</f>
        <v/>
      </c>
      <c r="T337" s="454" t="str">
        <f t="array" ref="T337">IF(B337="","",XLOOKUP($B337,Product,'Product List'!E:E))</f>
        <v/>
      </c>
      <c r="U337" s="454" t="str">
        <f t="array" ref="U337">IF(B337="","",XLOOKUP($B337,Product,'Product List'!F:F))</f>
        <v/>
      </c>
      <c r="V337" s="454" t="str">
        <f t="array" ref="V337">IF(B337="","",XLOOKUP($B337,Product,'Product List'!G:G))</f>
        <v/>
      </c>
      <c r="W337" s="434"/>
      <c r="X337" s="434" t="str">
        <f t="array" ref="X337">iferror(xlookup(B337,'Product List'!A:A,'Product List'!P:P),"")</f>
        <v/>
      </c>
      <c r="Y337" s="434">
        <f t="shared" si="8"/>
        <v>0</v>
      </c>
      <c r="Z337" s="434"/>
    </row>
    <row r="338" ht="14.25" hidden="1" customHeight="1">
      <c r="A338" s="448"/>
      <c r="B338" s="448"/>
      <c r="C338" s="454"/>
      <c r="D338" s="461"/>
      <c r="E338" s="487"/>
      <c r="F338" s="461"/>
      <c r="G338" s="487">
        <f t="shared" si="1"/>
        <v>0</v>
      </c>
      <c r="H338" s="451" t="str">
        <f t="shared" si="2"/>
        <v/>
      </c>
      <c r="I338" s="452" t="str">
        <f t="shared" si="29"/>
        <v/>
      </c>
      <c r="J338" s="493"/>
      <c r="K338" s="434"/>
      <c r="L338" s="454" t="str">
        <f t="shared" si="4"/>
        <v/>
      </c>
      <c r="M338" s="455" t="str">
        <f t="array" ref="M338">IFERROR(IF(J338="","",XLOOKUP(L338,Personnel!$B$4:$G$4,Personnel!$B$5:$G$5)),"")</f>
        <v/>
      </c>
      <c r="N338" s="455">
        <f t="shared" si="5"/>
        <v>0</v>
      </c>
      <c r="O338" s="434"/>
      <c r="P338" s="456" t="str">
        <f t="shared" si="6"/>
        <v/>
      </c>
      <c r="Q338" s="457">
        <f t="shared" si="22"/>
        <v>0</v>
      </c>
      <c r="R338" s="458"/>
      <c r="S338" s="459" t="str">
        <f t="array" ref="S338">IF(B338="","",XLOOKUP($B338,Product,'Product List'!D:D))</f>
        <v/>
      </c>
      <c r="T338" s="454" t="str">
        <f t="array" ref="T338">IF(B338="","",XLOOKUP($B338,Product,'Product List'!E:E))</f>
        <v/>
      </c>
      <c r="U338" s="454" t="str">
        <f t="array" ref="U338">IF(B338="","",XLOOKUP($B338,Product,'Product List'!F:F))</f>
        <v/>
      </c>
      <c r="V338" s="454" t="str">
        <f t="array" ref="V338">IF(B338="","",XLOOKUP($B338,Product,'Product List'!G:G))</f>
        <v/>
      </c>
      <c r="W338" s="434"/>
      <c r="X338" s="434" t="str">
        <f t="array" ref="X338">iferror(xlookup(B338,'Product List'!A:A,'Product List'!P:P),"")</f>
        <v/>
      </c>
      <c r="Y338" s="434">
        <f t="shared" si="8"/>
        <v>0</v>
      </c>
      <c r="Z338" s="434"/>
    </row>
    <row r="339" ht="14.25" hidden="1" customHeight="1">
      <c r="A339" s="448"/>
      <c r="B339" s="448"/>
      <c r="C339" s="454"/>
      <c r="D339" s="461"/>
      <c r="E339" s="461"/>
      <c r="F339" s="461"/>
      <c r="G339" s="487">
        <f t="shared" si="1"/>
        <v>0</v>
      </c>
      <c r="H339" s="451" t="str">
        <f t="shared" si="2"/>
        <v/>
      </c>
      <c r="I339" s="452" t="str">
        <f t="shared" si="29"/>
        <v/>
      </c>
      <c r="J339" s="493"/>
      <c r="K339" s="434"/>
      <c r="L339" s="454" t="str">
        <f t="shared" si="4"/>
        <v/>
      </c>
      <c r="M339" s="455" t="str">
        <f t="array" ref="M339">IFERROR(IF(J339="","",XLOOKUP(L339,Personnel!$B$4:$G$4,Personnel!$B$5:$G$5)),"")</f>
        <v/>
      </c>
      <c r="N339" s="455">
        <f t="shared" si="5"/>
        <v>0</v>
      </c>
      <c r="O339" s="434"/>
      <c r="P339" s="456" t="str">
        <f t="shared" si="6"/>
        <v/>
      </c>
      <c r="Q339" s="457">
        <f t="shared" si="22"/>
        <v>0</v>
      </c>
      <c r="R339" s="458"/>
      <c r="S339" s="459" t="str">
        <f t="array" ref="S339">IF(B339="","",XLOOKUP($B339,Product,'Product List'!D:D))</f>
        <v/>
      </c>
      <c r="T339" s="454" t="str">
        <f t="array" ref="T339">IF(B339="","",XLOOKUP($B339,Product,'Product List'!E:E))</f>
        <v/>
      </c>
      <c r="U339" s="454" t="str">
        <f t="array" ref="U339">IF(B339="","",XLOOKUP($B339,Product,'Product List'!F:F))</f>
        <v/>
      </c>
      <c r="V339" s="454" t="str">
        <f t="array" ref="V339">IF(B339="","",XLOOKUP($B339,Product,'Product List'!G:G))</f>
        <v/>
      </c>
      <c r="W339" s="434"/>
      <c r="X339" s="434" t="str">
        <f t="array" ref="X339">iferror(xlookup(B339,'Product List'!A:A,'Product List'!P:P),"")</f>
        <v/>
      </c>
      <c r="Y339" s="434">
        <f t="shared" si="8"/>
        <v>0</v>
      </c>
      <c r="Z339" s="434"/>
    </row>
    <row r="340" ht="14.25" hidden="1" customHeight="1">
      <c r="A340" s="448"/>
      <c r="B340" s="448"/>
      <c r="C340" s="454"/>
      <c r="D340" s="461"/>
      <c r="E340" s="487"/>
      <c r="F340" s="461"/>
      <c r="G340" s="487">
        <f t="shared" si="1"/>
        <v>0</v>
      </c>
      <c r="H340" s="451" t="str">
        <f t="shared" si="2"/>
        <v/>
      </c>
      <c r="I340" s="452" t="str">
        <f t="shared" si="29"/>
        <v/>
      </c>
      <c r="J340" s="493"/>
      <c r="K340" s="434"/>
      <c r="L340" s="454" t="str">
        <f t="shared" si="4"/>
        <v/>
      </c>
      <c r="M340" s="455" t="str">
        <f t="array" ref="M340">IFERROR(IF(J340="","",XLOOKUP(L340,Personnel!$B$4:$G$4,Personnel!$B$5:$G$5)),"")</f>
        <v/>
      </c>
      <c r="N340" s="455">
        <f t="shared" si="5"/>
        <v>0</v>
      </c>
      <c r="O340" s="434"/>
      <c r="P340" s="456" t="str">
        <f t="shared" si="6"/>
        <v/>
      </c>
      <c r="Q340" s="457">
        <f t="shared" si="22"/>
        <v>0</v>
      </c>
      <c r="R340" s="458"/>
      <c r="S340" s="459" t="str">
        <f t="array" ref="S340">IF(B340="","",XLOOKUP($B340,Product,'Product List'!D:D))</f>
        <v/>
      </c>
      <c r="T340" s="454" t="str">
        <f t="array" ref="T340">IF(B340="","",XLOOKUP($B340,Product,'Product List'!E:E))</f>
        <v/>
      </c>
      <c r="U340" s="454" t="str">
        <f t="array" ref="U340">IF(B340="","",XLOOKUP($B340,Product,'Product List'!F:F))</f>
        <v/>
      </c>
      <c r="V340" s="454" t="str">
        <f t="array" ref="V340">IF(B340="","",XLOOKUP($B340,Product,'Product List'!G:G))</f>
        <v/>
      </c>
      <c r="W340" s="434"/>
      <c r="X340" s="434" t="str">
        <f t="array" ref="X340">iferror(xlookup(B340,'Product List'!A:A,'Product List'!P:P),"")</f>
        <v/>
      </c>
      <c r="Y340" s="434">
        <f t="shared" si="8"/>
        <v>0</v>
      </c>
      <c r="Z340" s="434"/>
    </row>
    <row r="341" ht="14.25" hidden="1" customHeight="1">
      <c r="A341" s="448"/>
      <c r="B341" s="448"/>
      <c r="C341" s="454"/>
      <c r="D341" s="461"/>
      <c r="E341" s="487"/>
      <c r="F341" s="461"/>
      <c r="G341" s="487">
        <f t="shared" si="1"/>
        <v>0</v>
      </c>
      <c r="H341" s="451" t="str">
        <f t="shared" si="2"/>
        <v/>
      </c>
      <c r="I341" s="452" t="str">
        <f t="shared" si="29"/>
        <v/>
      </c>
      <c r="J341" s="493"/>
      <c r="K341" s="434"/>
      <c r="L341" s="454" t="str">
        <f t="shared" si="4"/>
        <v/>
      </c>
      <c r="M341" s="455" t="str">
        <f t="array" ref="M341">IFERROR(IF(J341="","",XLOOKUP(L341,Personnel!$B$4:$G$4,Personnel!$B$5:$G$5)),"")</f>
        <v/>
      </c>
      <c r="N341" s="455">
        <f t="shared" si="5"/>
        <v>0</v>
      </c>
      <c r="O341" s="434"/>
      <c r="P341" s="456" t="str">
        <f t="shared" si="6"/>
        <v/>
      </c>
      <c r="Q341" s="457">
        <f t="shared" si="22"/>
        <v>0</v>
      </c>
      <c r="R341" s="458"/>
      <c r="S341" s="459" t="str">
        <f t="array" ref="S341">IF(B341="","",XLOOKUP($B341,Product,'Product List'!D:D))</f>
        <v/>
      </c>
      <c r="T341" s="454" t="str">
        <f t="array" ref="T341">IF(B341="","",XLOOKUP($B341,Product,'Product List'!E:E))</f>
        <v/>
      </c>
      <c r="U341" s="454" t="str">
        <f t="array" ref="U341">IF(B341="","",XLOOKUP($B341,Product,'Product List'!F:F))</f>
        <v/>
      </c>
      <c r="V341" s="454" t="str">
        <f t="array" ref="V341">IF(B341="","",XLOOKUP($B341,Product,'Product List'!G:G))</f>
        <v/>
      </c>
      <c r="W341" s="434"/>
      <c r="X341" s="434" t="str">
        <f t="array" ref="X341">iferror(xlookup(B341,'Product List'!A:A,'Product List'!P:P),"")</f>
        <v/>
      </c>
      <c r="Y341" s="434">
        <f t="shared" si="8"/>
        <v>0</v>
      </c>
      <c r="Z341" s="434"/>
    </row>
    <row r="342" ht="14.25" hidden="1" customHeight="1">
      <c r="A342" s="448"/>
      <c r="B342" s="448"/>
      <c r="C342" s="454"/>
      <c r="D342" s="461"/>
      <c r="E342" s="487"/>
      <c r="F342" s="461"/>
      <c r="G342" s="487">
        <f t="shared" si="1"/>
        <v>0</v>
      </c>
      <c r="H342" s="451" t="str">
        <f t="shared" si="2"/>
        <v/>
      </c>
      <c r="I342" s="452" t="str">
        <f t="shared" si="29"/>
        <v/>
      </c>
      <c r="J342" s="493"/>
      <c r="K342" s="434"/>
      <c r="L342" s="454" t="str">
        <f t="shared" si="4"/>
        <v/>
      </c>
      <c r="M342" s="455" t="str">
        <f t="array" ref="M342">IFERROR(IF(J342="","",XLOOKUP(L342,Personnel!$B$4:$G$4,Personnel!$B$5:$G$5)),"")</f>
        <v/>
      </c>
      <c r="N342" s="455">
        <f t="shared" si="5"/>
        <v>0</v>
      </c>
      <c r="O342" s="434"/>
      <c r="P342" s="456" t="str">
        <f t="shared" si="6"/>
        <v/>
      </c>
      <c r="Q342" s="457">
        <f t="shared" si="22"/>
        <v>0</v>
      </c>
      <c r="R342" s="458"/>
      <c r="S342" s="459" t="str">
        <f t="array" ref="S342">IF(B342="","",XLOOKUP($B342,Product,'Product List'!D:D))</f>
        <v/>
      </c>
      <c r="T342" s="454" t="str">
        <f t="array" ref="T342">IF(B342="","",XLOOKUP($B342,Product,'Product List'!E:E))</f>
        <v/>
      </c>
      <c r="U342" s="454" t="str">
        <f t="array" ref="U342">IF(B342="","",XLOOKUP($B342,Product,'Product List'!F:F))</f>
        <v/>
      </c>
      <c r="V342" s="454" t="str">
        <f t="array" ref="V342">IF(B342="","",XLOOKUP($B342,Product,'Product List'!G:G))</f>
        <v/>
      </c>
      <c r="W342" s="434"/>
      <c r="X342" s="434" t="str">
        <f t="array" ref="X342">iferror(xlookup(B342,'Product List'!A:A,'Product List'!P:P),"")</f>
        <v/>
      </c>
      <c r="Y342" s="434">
        <f t="shared" si="8"/>
        <v>0</v>
      </c>
      <c r="Z342" s="434"/>
    </row>
    <row r="343" ht="14.25" hidden="1" customHeight="1">
      <c r="A343" s="448"/>
      <c r="B343" s="448"/>
      <c r="C343" s="454"/>
      <c r="D343" s="461"/>
      <c r="E343" s="461"/>
      <c r="F343" s="461"/>
      <c r="G343" s="487">
        <f t="shared" si="1"/>
        <v>0</v>
      </c>
      <c r="H343" s="451" t="str">
        <f t="shared" si="2"/>
        <v/>
      </c>
      <c r="I343" s="452" t="str">
        <f t="shared" si="29"/>
        <v/>
      </c>
      <c r="J343" s="493"/>
      <c r="K343" s="434"/>
      <c r="L343" s="454" t="str">
        <f t="shared" si="4"/>
        <v/>
      </c>
      <c r="M343" s="455" t="str">
        <f t="array" ref="M343">IFERROR(IF(J343="","",XLOOKUP(L343,Personnel!$B$4:$G$4,Personnel!$B$5:$G$5)),"")</f>
        <v/>
      </c>
      <c r="N343" s="455">
        <f t="shared" si="5"/>
        <v>0</v>
      </c>
      <c r="O343" s="434"/>
      <c r="P343" s="456" t="str">
        <f t="shared" si="6"/>
        <v/>
      </c>
      <c r="Q343" s="457">
        <f t="shared" si="22"/>
        <v>0</v>
      </c>
      <c r="R343" s="458"/>
      <c r="S343" s="459" t="str">
        <f t="array" ref="S343">IF(B343="","",XLOOKUP($B343,Product,'Product List'!D:D))</f>
        <v/>
      </c>
      <c r="T343" s="454" t="str">
        <f t="array" ref="T343">IF(B343="","",XLOOKUP($B343,Product,'Product List'!E:E))</f>
        <v/>
      </c>
      <c r="U343" s="454" t="str">
        <f t="array" ref="U343">IF(B343="","",XLOOKUP($B343,Product,'Product List'!F:F))</f>
        <v/>
      </c>
      <c r="V343" s="454" t="str">
        <f t="array" ref="V343">IF(B343="","",XLOOKUP($B343,Product,'Product List'!G:G))</f>
        <v/>
      </c>
      <c r="W343" s="434"/>
      <c r="X343" s="434" t="str">
        <f t="array" ref="X343">iferror(xlookup(B343,'Product List'!A:A,'Product List'!P:P),"")</f>
        <v/>
      </c>
      <c r="Y343" s="434">
        <f t="shared" si="8"/>
        <v>0</v>
      </c>
      <c r="Z343" s="434"/>
    </row>
    <row r="344" ht="14.25" hidden="1" customHeight="1">
      <c r="A344" s="448"/>
      <c r="B344" s="448"/>
      <c r="C344" s="454"/>
      <c r="D344" s="461"/>
      <c r="E344" s="461"/>
      <c r="F344" s="461"/>
      <c r="G344" s="487">
        <f t="shared" si="1"/>
        <v>0</v>
      </c>
      <c r="H344" s="451" t="str">
        <f t="shared" si="2"/>
        <v/>
      </c>
      <c r="I344" s="452" t="str">
        <f t="shared" si="29"/>
        <v/>
      </c>
      <c r="J344" s="493"/>
      <c r="K344" s="434"/>
      <c r="L344" s="454" t="str">
        <f t="shared" si="4"/>
        <v/>
      </c>
      <c r="M344" s="455" t="str">
        <f t="array" ref="M344">IFERROR(IF(J344="","",XLOOKUP(L344,Personnel!$B$4:$G$4,Personnel!$B$5:$G$5)),"")</f>
        <v/>
      </c>
      <c r="N344" s="455">
        <f t="shared" si="5"/>
        <v>0</v>
      </c>
      <c r="O344" s="434"/>
      <c r="P344" s="456" t="str">
        <f t="shared" si="6"/>
        <v/>
      </c>
      <c r="Q344" s="457">
        <f t="shared" si="22"/>
        <v>0</v>
      </c>
      <c r="R344" s="458"/>
      <c r="S344" s="459" t="str">
        <f t="array" ref="S344">IF(B344="","",XLOOKUP($B344,Product,'Product List'!D:D))</f>
        <v/>
      </c>
      <c r="T344" s="454" t="str">
        <f t="array" ref="T344">IF(B344="","",XLOOKUP($B344,Product,'Product List'!E:E))</f>
        <v/>
      </c>
      <c r="U344" s="454" t="str">
        <f t="array" ref="U344">IF(B344="","",XLOOKUP($B344,Product,'Product List'!F:F))</f>
        <v/>
      </c>
      <c r="V344" s="454" t="str">
        <f t="array" ref="V344">IF(B344="","",XLOOKUP($B344,Product,'Product List'!G:G))</f>
        <v/>
      </c>
      <c r="W344" s="434"/>
      <c r="X344" s="434" t="str">
        <f t="array" ref="X344">iferror(xlookup(B344,'Product List'!A:A,'Product List'!P:P),"")</f>
        <v/>
      </c>
      <c r="Y344" s="434">
        <f t="shared" si="8"/>
        <v>0</v>
      </c>
      <c r="Z344" s="434"/>
    </row>
    <row r="345" ht="14.25" hidden="1" customHeight="1">
      <c r="A345" s="448"/>
      <c r="B345" s="448"/>
      <c r="C345" s="454"/>
      <c r="D345" s="461"/>
      <c r="E345" s="487"/>
      <c r="F345" s="461"/>
      <c r="G345" s="487">
        <f t="shared" si="1"/>
        <v>0</v>
      </c>
      <c r="H345" s="451" t="str">
        <f t="shared" si="2"/>
        <v/>
      </c>
      <c r="I345" s="452" t="str">
        <f t="shared" si="29"/>
        <v/>
      </c>
      <c r="J345" s="493"/>
      <c r="K345" s="434"/>
      <c r="L345" s="454" t="str">
        <f t="shared" si="4"/>
        <v/>
      </c>
      <c r="M345" s="455" t="str">
        <f t="array" ref="M345">IFERROR(IF(J345="","",XLOOKUP(L345,Personnel!$B$4:$G$4,Personnel!$B$5:$G$5)),"")</f>
        <v/>
      </c>
      <c r="N345" s="455">
        <f t="shared" si="5"/>
        <v>0</v>
      </c>
      <c r="O345" s="434"/>
      <c r="P345" s="456" t="str">
        <f t="shared" si="6"/>
        <v/>
      </c>
      <c r="Q345" s="457">
        <f t="shared" si="22"/>
        <v>0</v>
      </c>
      <c r="R345" s="458"/>
      <c r="S345" s="459" t="str">
        <f t="array" ref="S345">IF(B345="","",XLOOKUP($B345,Product,'Product List'!D:D))</f>
        <v/>
      </c>
      <c r="T345" s="454" t="str">
        <f t="array" ref="T345">IF(B345="","",XLOOKUP($B345,Product,'Product List'!E:E))</f>
        <v/>
      </c>
      <c r="U345" s="454" t="str">
        <f t="array" ref="U345">IF(B345="","",XLOOKUP($B345,Product,'Product List'!F:F))</f>
        <v/>
      </c>
      <c r="V345" s="454" t="str">
        <f t="array" ref="V345">IF(B345="","",XLOOKUP($B345,Product,'Product List'!G:G))</f>
        <v/>
      </c>
      <c r="W345" s="434"/>
      <c r="X345" s="434" t="str">
        <f t="array" ref="X345">iferror(xlookup(B345,'Product List'!A:A,'Product List'!P:P),"")</f>
        <v/>
      </c>
      <c r="Y345" s="434">
        <f t="shared" si="8"/>
        <v>0</v>
      </c>
      <c r="Z345" s="434"/>
    </row>
    <row r="346" ht="14.25" hidden="1" customHeight="1">
      <c r="A346" s="448"/>
      <c r="B346" s="448"/>
      <c r="C346" s="454"/>
      <c r="D346" s="461"/>
      <c r="E346" s="487"/>
      <c r="F346" s="461"/>
      <c r="G346" s="487">
        <f t="shared" si="1"/>
        <v>0</v>
      </c>
      <c r="H346" s="451" t="str">
        <f t="shared" si="2"/>
        <v/>
      </c>
      <c r="I346" s="452" t="str">
        <f t="shared" si="29"/>
        <v/>
      </c>
      <c r="J346" s="493"/>
      <c r="K346" s="434"/>
      <c r="L346" s="454" t="str">
        <f t="shared" si="4"/>
        <v/>
      </c>
      <c r="M346" s="455" t="str">
        <f t="array" ref="M346">IFERROR(IF(J346="","",XLOOKUP(L346,Personnel!$B$4:$G$4,Personnel!$B$5:$G$5)),"")</f>
        <v/>
      </c>
      <c r="N346" s="455">
        <f t="shared" si="5"/>
        <v>0</v>
      </c>
      <c r="O346" s="434"/>
      <c r="P346" s="456" t="str">
        <f t="shared" si="6"/>
        <v/>
      </c>
      <c r="Q346" s="457">
        <f t="shared" si="22"/>
        <v>0</v>
      </c>
      <c r="R346" s="458"/>
      <c r="S346" s="459" t="str">
        <f t="array" ref="S346">IF(B346="","",XLOOKUP($B346,Product,'Product List'!D:D))</f>
        <v/>
      </c>
      <c r="T346" s="454" t="str">
        <f t="array" ref="T346">IF(B346="","",XLOOKUP($B346,Product,'Product List'!E:E))</f>
        <v/>
      </c>
      <c r="U346" s="454" t="str">
        <f t="array" ref="U346">IF(B346="","",XLOOKUP($B346,Product,'Product List'!F:F))</f>
        <v/>
      </c>
      <c r="V346" s="454" t="str">
        <f t="array" ref="V346">IF(B346="","",XLOOKUP($B346,Product,'Product List'!G:G))</f>
        <v/>
      </c>
      <c r="W346" s="434"/>
      <c r="X346" s="434" t="str">
        <f t="array" ref="X346">iferror(xlookup(B346,'Product List'!A:A,'Product List'!P:P),"")</f>
        <v/>
      </c>
      <c r="Y346" s="434">
        <f t="shared" si="8"/>
        <v>0</v>
      </c>
      <c r="Z346" s="434"/>
    </row>
    <row r="347" ht="14.25" hidden="1" customHeight="1">
      <c r="A347" s="448"/>
      <c r="B347" s="448"/>
      <c r="C347" s="454"/>
      <c r="D347" s="461"/>
      <c r="E347" s="487"/>
      <c r="F347" s="461"/>
      <c r="G347" s="487">
        <f t="shared" si="1"/>
        <v>0</v>
      </c>
      <c r="H347" s="451" t="str">
        <f t="shared" si="2"/>
        <v/>
      </c>
      <c r="I347" s="452" t="str">
        <f t="shared" si="29"/>
        <v/>
      </c>
      <c r="J347" s="493"/>
      <c r="K347" s="434"/>
      <c r="L347" s="454" t="str">
        <f t="shared" si="4"/>
        <v/>
      </c>
      <c r="M347" s="455" t="str">
        <f t="array" ref="M347">IFERROR(IF(J347="","",XLOOKUP(L347,Personnel!$B$4:$G$4,Personnel!$B$5:$G$5)),"")</f>
        <v/>
      </c>
      <c r="N347" s="455">
        <f t="shared" si="5"/>
        <v>0</v>
      </c>
      <c r="O347" s="434"/>
      <c r="P347" s="456" t="str">
        <f t="shared" si="6"/>
        <v/>
      </c>
      <c r="Q347" s="457">
        <f t="shared" si="22"/>
        <v>0</v>
      </c>
      <c r="R347" s="458"/>
      <c r="S347" s="459" t="str">
        <f t="array" ref="S347">IF(B347="","",XLOOKUP($B347,Product,'Product List'!D:D))</f>
        <v/>
      </c>
      <c r="T347" s="454" t="str">
        <f t="array" ref="T347">IF(B347="","",XLOOKUP($B347,Product,'Product List'!E:E))</f>
        <v/>
      </c>
      <c r="U347" s="454" t="str">
        <f t="array" ref="U347">IF(B347="","",XLOOKUP($B347,Product,'Product List'!F:F))</f>
        <v/>
      </c>
      <c r="V347" s="454" t="str">
        <f t="array" ref="V347">IF(B347="","",XLOOKUP($B347,Product,'Product List'!G:G))</f>
        <v/>
      </c>
      <c r="W347" s="434"/>
      <c r="X347" s="434" t="str">
        <f t="array" ref="X347">iferror(xlookup(B347,'Product List'!A:A,'Product List'!P:P),"")</f>
        <v/>
      </c>
      <c r="Y347" s="434">
        <f t="shared" si="8"/>
        <v>0</v>
      </c>
      <c r="Z347" s="434"/>
    </row>
    <row r="348" ht="14.25" hidden="1" customHeight="1">
      <c r="A348" s="448"/>
      <c r="B348" s="448"/>
      <c r="C348" s="454"/>
      <c r="D348" s="461"/>
      <c r="E348" s="461"/>
      <c r="F348" s="461"/>
      <c r="G348" s="487">
        <f t="shared" si="1"/>
        <v>0</v>
      </c>
      <c r="H348" s="451" t="str">
        <f t="shared" si="2"/>
        <v/>
      </c>
      <c r="I348" s="452" t="str">
        <f t="shared" si="29"/>
        <v/>
      </c>
      <c r="J348" s="493"/>
      <c r="K348" s="434"/>
      <c r="L348" s="454" t="str">
        <f t="shared" si="4"/>
        <v/>
      </c>
      <c r="M348" s="455" t="str">
        <f t="array" ref="M348">IFERROR(IF(J348="","",XLOOKUP(L348,Personnel!$B$4:$G$4,Personnel!$B$5:$G$5)),"")</f>
        <v/>
      </c>
      <c r="N348" s="455">
        <f t="shared" si="5"/>
        <v>0</v>
      </c>
      <c r="O348" s="434"/>
      <c r="P348" s="456" t="str">
        <f t="shared" si="6"/>
        <v/>
      </c>
      <c r="Q348" s="457">
        <f t="shared" si="22"/>
        <v>0</v>
      </c>
      <c r="R348" s="458"/>
      <c r="S348" s="459" t="str">
        <f t="array" ref="S348">IF(B348="","",XLOOKUP($B348,Product,'Product List'!D:D))</f>
        <v/>
      </c>
      <c r="T348" s="454" t="str">
        <f t="array" ref="T348">IF(B348="","",XLOOKUP($B348,Product,'Product List'!E:E))</f>
        <v/>
      </c>
      <c r="U348" s="454" t="str">
        <f t="array" ref="U348">IF(B348="","",XLOOKUP($B348,Product,'Product List'!F:F))</f>
        <v/>
      </c>
      <c r="V348" s="454" t="str">
        <f t="array" ref="V348">IF(B348="","",XLOOKUP($B348,Product,'Product List'!G:G))</f>
        <v/>
      </c>
      <c r="W348" s="434"/>
      <c r="X348" s="434" t="str">
        <f t="array" ref="X348">iferror(xlookup(B348,'Product List'!A:A,'Product List'!P:P),"")</f>
        <v/>
      </c>
      <c r="Y348" s="434">
        <f t="shared" si="8"/>
        <v>0</v>
      </c>
      <c r="Z348" s="434"/>
    </row>
    <row r="349" ht="14.25" hidden="1" customHeight="1">
      <c r="A349" s="448"/>
      <c r="B349" s="448"/>
      <c r="C349" s="454"/>
      <c r="D349" s="461"/>
      <c r="E349" s="487"/>
      <c r="F349" s="461"/>
      <c r="G349" s="487">
        <f t="shared" si="1"/>
        <v>0</v>
      </c>
      <c r="H349" s="451" t="str">
        <f t="shared" si="2"/>
        <v/>
      </c>
      <c r="I349" s="452" t="str">
        <f t="shared" si="29"/>
        <v/>
      </c>
      <c r="J349" s="493"/>
      <c r="K349" s="434"/>
      <c r="L349" s="454" t="str">
        <f t="shared" si="4"/>
        <v/>
      </c>
      <c r="M349" s="455" t="str">
        <f t="array" ref="M349">IFERROR(IF(J349="","",XLOOKUP(L349,Personnel!$B$4:$G$4,Personnel!$B$5:$G$5)),"")</f>
        <v/>
      </c>
      <c r="N349" s="455">
        <f t="shared" si="5"/>
        <v>0</v>
      </c>
      <c r="O349" s="434"/>
      <c r="P349" s="456" t="str">
        <f t="shared" si="6"/>
        <v/>
      </c>
      <c r="Q349" s="457">
        <f t="shared" si="22"/>
        <v>0</v>
      </c>
      <c r="R349" s="458"/>
      <c r="S349" s="459" t="str">
        <f t="array" ref="S349">IF(B349="","",XLOOKUP($B349,Product,'Product List'!D:D))</f>
        <v/>
      </c>
      <c r="T349" s="454" t="str">
        <f t="array" ref="T349">IF(B349="","",XLOOKUP($B349,Product,'Product List'!E:E))</f>
        <v/>
      </c>
      <c r="U349" s="454" t="str">
        <f t="array" ref="U349">IF(B349="","",XLOOKUP($B349,Product,'Product List'!F:F))</f>
        <v/>
      </c>
      <c r="V349" s="454" t="str">
        <f t="array" ref="V349">IF(B349="","",XLOOKUP($B349,Product,'Product List'!G:G))</f>
        <v/>
      </c>
      <c r="W349" s="434"/>
      <c r="X349" s="434" t="str">
        <f t="array" ref="X349">iferror(xlookup(B349,'Product List'!A:A,'Product List'!P:P),"")</f>
        <v/>
      </c>
      <c r="Y349" s="434">
        <f t="shared" si="8"/>
        <v>0</v>
      </c>
      <c r="Z349" s="434"/>
    </row>
    <row r="350" ht="14.25" hidden="1" customHeight="1">
      <c r="A350" s="448"/>
      <c r="B350" s="448"/>
      <c r="C350" s="454"/>
      <c r="D350" s="461"/>
      <c r="E350" s="487"/>
      <c r="F350" s="461"/>
      <c r="G350" s="487">
        <f t="shared" si="1"/>
        <v>0</v>
      </c>
      <c r="H350" s="451" t="str">
        <f t="shared" si="2"/>
        <v/>
      </c>
      <c r="I350" s="452" t="str">
        <f t="shared" si="29"/>
        <v/>
      </c>
      <c r="J350" s="493"/>
      <c r="K350" s="434"/>
      <c r="L350" s="454" t="str">
        <f t="shared" si="4"/>
        <v/>
      </c>
      <c r="M350" s="455" t="str">
        <f t="array" ref="M350">IFERROR(IF(J350="","",XLOOKUP(L350,Personnel!$B$4:$G$4,Personnel!$B$5:$G$5)),"")</f>
        <v/>
      </c>
      <c r="N350" s="455">
        <f t="shared" si="5"/>
        <v>0</v>
      </c>
      <c r="O350" s="434"/>
      <c r="P350" s="456" t="str">
        <f t="shared" si="6"/>
        <v/>
      </c>
      <c r="Q350" s="457">
        <f t="shared" si="22"/>
        <v>0</v>
      </c>
      <c r="R350" s="458"/>
      <c r="S350" s="459" t="str">
        <f t="array" ref="S350">IF(B350="","",XLOOKUP($B350,Product,'Product List'!D:D))</f>
        <v/>
      </c>
      <c r="T350" s="454" t="str">
        <f t="array" ref="T350">IF(B350="","",XLOOKUP($B350,Product,'Product List'!E:E))</f>
        <v/>
      </c>
      <c r="U350" s="454" t="str">
        <f t="array" ref="U350">IF(B350="","",XLOOKUP($B350,Product,'Product List'!F:F))</f>
        <v/>
      </c>
      <c r="V350" s="454" t="str">
        <f t="array" ref="V350">IF(B350="","",XLOOKUP($B350,Product,'Product List'!G:G))</f>
        <v/>
      </c>
      <c r="W350" s="434"/>
      <c r="X350" s="434" t="str">
        <f t="array" ref="X350">iferror(xlookup(B350,'Product List'!A:A,'Product List'!P:P),"")</f>
        <v/>
      </c>
      <c r="Y350" s="434">
        <f t="shared" si="8"/>
        <v>0</v>
      </c>
      <c r="Z350" s="434"/>
    </row>
    <row r="351" ht="14.25" hidden="1" customHeight="1">
      <c r="A351" s="448"/>
      <c r="B351" s="448"/>
      <c r="C351" s="454"/>
      <c r="D351" s="461"/>
      <c r="E351" s="461"/>
      <c r="F351" s="461"/>
      <c r="G351" s="487">
        <f t="shared" si="1"/>
        <v>0</v>
      </c>
      <c r="H351" s="451" t="str">
        <f t="shared" si="2"/>
        <v/>
      </c>
      <c r="I351" s="452" t="str">
        <f t="shared" si="29"/>
        <v/>
      </c>
      <c r="J351" s="493"/>
      <c r="K351" s="434"/>
      <c r="L351" s="454" t="str">
        <f t="shared" si="4"/>
        <v/>
      </c>
      <c r="M351" s="455" t="str">
        <f t="array" ref="M351">IFERROR(IF(J351="","",XLOOKUP(L351,Personnel!$B$4:$G$4,Personnel!$B$5:$G$5)),"")</f>
        <v/>
      </c>
      <c r="N351" s="455">
        <f t="shared" si="5"/>
        <v>0</v>
      </c>
      <c r="O351" s="434"/>
      <c r="P351" s="456" t="str">
        <f t="shared" si="6"/>
        <v/>
      </c>
      <c r="Q351" s="457">
        <f t="shared" si="22"/>
        <v>0</v>
      </c>
      <c r="R351" s="458"/>
      <c r="S351" s="459" t="str">
        <f t="array" ref="S351">IF(B351="","",XLOOKUP($B351,Product,'Product List'!D:D))</f>
        <v/>
      </c>
      <c r="T351" s="454" t="str">
        <f t="array" ref="T351">IF(B351="","",XLOOKUP($B351,Product,'Product List'!E:E))</f>
        <v/>
      </c>
      <c r="U351" s="454" t="str">
        <f t="array" ref="U351">IF(B351="","",XLOOKUP($B351,Product,'Product List'!F:F))</f>
        <v/>
      </c>
      <c r="V351" s="454" t="str">
        <f t="array" ref="V351">IF(B351="","",XLOOKUP($B351,Product,'Product List'!G:G))</f>
        <v/>
      </c>
      <c r="W351" s="434"/>
      <c r="X351" s="434" t="str">
        <f t="array" ref="X351">iferror(xlookup(B351,'Product List'!A:A,'Product List'!P:P),"")</f>
        <v/>
      </c>
      <c r="Y351" s="434">
        <f t="shared" si="8"/>
        <v>0</v>
      </c>
      <c r="Z351" s="434"/>
    </row>
    <row r="352" ht="14.25" hidden="1" customHeight="1">
      <c r="A352" s="448"/>
      <c r="B352" s="448"/>
      <c r="C352" s="454"/>
      <c r="D352" s="461"/>
      <c r="E352" s="461"/>
      <c r="F352" s="461"/>
      <c r="G352" s="487">
        <f t="shared" si="1"/>
        <v>0</v>
      </c>
      <c r="H352" s="451" t="str">
        <f t="shared" si="2"/>
        <v/>
      </c>
      <c r="I352" s="452" t="str">
        <f t="shared" si="29"/>
        <v/>
      </c>
      <c r="J352" s="493"/>
      <c r="K352" s="434"/>
      <c r="L352" s="454" t="str">
        <f t="shared" si="4"/>
        <v/>
      </c>
      <c r="M352" s="455" t="str">
        <f t="array" ref="M352">IFERROR(IF(J352="","",XLOOKUP(L352,Personnel!$B$4:$G$4,Personnel!$B$5:$G$5)),"")</f>
        <v/>
      </c>
      <c r="N352" s="455">
        <f t="shared" si="5"/>
        <v>0</v>
      </c>
      <c r="O352" s="434"/>
      <c r="P352" s="456" t="str">
        <f t="shared" si="6"/>
        <v/>
      </c>
      <c r="Q352" s="457">
        <f t="shared" si="22"/>
        <v>0</v>
      </c>
      <c r="R352" s="458"/>
      <c r="S352" s="459" t="str">
        <f t="array" ref="S352">IF(B352="","",XLOOKUP($B352,Product,'Product List'!D:D))</f>
        <v/>
      </c>
      <c r="T352" s="454" t="str">
        <f t="array" ref="T352">IF(B352="","",XLOOKUP($B352,Product,'Product List'!E:E))</f>
        <v/>
      </c>
      <c r="U352" s="454" t="str">
        <f t="array" ref="U352">IF(B352="","",XLOOKUP($B352,Product,'Product List'!F:F))</f>
        <v/>
      </c>
      <c r="V352" s="454" t="str">
        <f t="array" ref="V352">IF(B352="","",XLOOKUP($B352,Product,'Product List'!G:G))</f>
        <v/>
      </c>
      <c r="W352" s="434"/>
      <c r="X352" s="434" t="str">
        <f t="array" ref="X352">iferror(xlookup(B352,'Product List'!A:A,'Product List'!P:P),"")</f>
        <v/>
      </c>
      <c r="Y352" s="434">
        <f t="shared" si="8"/>
        <v>0</v>
      </c>
      <c r="Z352" s="434"/>
    </row>
    <row r="353" ht="14.25" hidden="1" customHeight="1">
      <c r="A353" s="454"/>
      <c r="B353" s="448"/>
      <c r="C353" s="454"/>
      <c r="D353" s="487"/>
      <c r="E353" s="487"/>
      <c r="F353" s="487"/>
      <c r="G353" s="487">
        <f t="shared" si="1"/>
        <v>0</v>
      </c>
      <c r="H353" s="451" t="str">
        <f t="shared" si="2"/>
        <v/>
      </c>
      <c r="I353" s="452" t="str">
        <f t="shared" si="29"/>
        <v/>
      </c>
      <c r="J353" s="493"/>
      <c r="K353" s="434"/>
      <c r="L353" s="454" t="str">
        <f t="shared" si="4"/>
        <v/>
      </c>
      <c r="M353" s="455" t="str">
        <f t="array" ref="M353">IFERROR(IF(J353="","",XLOOKUP(L353,Personnel!$B$4:$G$4,Personnel!$B$5:$G$5)),"")</f>
        <v/>
      </c>
      <c r="N353" s="455">
        <f t="shared" si="5"/>
        <v>0</v>
      </c>
      <c r="O353" s="434"/>
      <c r="P353" s="456" t="str">
        <f t="shared" si="6"/>
        <v/>
      </c>
      <c r="Q353" s="457">
        <f t="shared" si="22"/>
        <v>0</v>
      </c>
      <c r="R353" s="458"/>
      <c r="S353" s="459" t="str">
        <f t="array" ref="S353">IF(B353="","",XLOOKUP($B353,Product,'Product List'!D:D))</f>
        <v/>
      </c>
      <c r="T353" s="454" t="str">
        <f t="array" ref="T353">IF(B353="","",XLOOKUP($B353,Product,'Product List'!E:E))</f>
        <v/>
      </c>
      <c r="U353" s="454" t="str">
        <f t="array" ref="U353">IF(B353="","",XLOOKUP($B353,Product,'Product List'!F:F))</f>
        <v/>
      </c>
      <c r="V353" s="454" t="str">
        <f t="array" ref="V353">IF(B353="","",XLOOKUP($B353,Product,'Product List'!G:G))</f>
        <v/>
      </c>
      <c r="W353" s="434"/>
      <c r="X353" s="434" t="str">
        <f t="array" ref="X353">iferror(xlookup(B353,'Product List'!A:A,'Product List'!P:P),"")</f>
        <v/>
      </c>
      <c r="Y353" s="434">
        <f t="shared" si="8"/>
        <v>0</v>
      </c>
      <c r="Z353" s="434"/>
    </row>
    <row r="354" ht="14.25" hidden="1" customHeight="1">
      <c r="A354" s="454"/>
      <c r="B354" s="448"/>
      <c r="C354" s="454"/>
      <c r="D354" s="487"/>
      <c r="E354" s="487"/>
      <c r="F354" s="487"/>
      <c r="G354" s="487">
        <f t="shared" si="1"/>
        <v>0</v>
      </c>
      <c r="H354" s="451" t="str">
        <f t="shared" si="2"/>
        <v/>
      </c>
      <c r="I354" s="452" t="str">
        <f t="shared" si="29"/>
        <v/>
      </c>
      <c r="J354" s="493"/>
      <c r="K354" s="434"/>
      <c r="L354" s="454" t="str">
        <f t="shared" si="4"/>
        <v/>
      </c>
      <c r="M354" s="455" t="str">
        <f t="array" ref="M354">IFERROR(IF(J354="","",XLOOKUP(L354,Personnel!$B$4:$G$4,Personnel!$B$5:$G$5)),"")</f>
        <v/>
      </c>
      <c r="N354" s="455">
        <f t="shared" si="5"/>
        <v>0</v>
      </c>
      <c r="O354" s="434"/>
      <c r="P354" s="456" t="str">
        <f t="shared" si="6"/>
        <v/>
      </c>
      <c r="Q354" s="457">
        <f t="shared" si="22"/>
        <v>0</v>
      </c>
      <c r="R354" s="458"/>
      <c r="S354" s="459" t="str">
        <f t="array" ref="S354">IF(B354="","",XLOOKUP($B354,Product,'Product List'!D:D))</f>
        <v/>
      </c>
      <c r="T354" s="454" t="str">
        <f t="array" ref="T354">IF(B354="","",XLOOKUP($B354,Product,'Product List'!E:E))</f>
        <v/>
      </c>
      <c r="U354" s="454" t="str">
        <f t="array" ref="U354">IF(B354="","",XLOOKUP($B354,Product,'Product List'!F:F))</f>
        <v/>
      </c>
      <c r="V354" s="454" t="str">
        <f t="array" ref="V354">IF(B354="","",XLOOKUP($B354,Product,'Product List'!G:G))</f>
        <v/>
      </c>
      <c r="W354" s="434"/>
      <c r="X354" s="434" t="str">
        <f t="array" ref="X354">iferror(xlookup(B354,'Product List'!A:A,'Product List'!P:P),"")</f>
        <v/>
      </c>
      <c r="Y354" s="434">
        <f t="shared" si="8"/>
        <v>0</v>
      </c>
      <c r="Z354" s="434"/>
    </row>
    <row r="355" ht="14.25" hidden="1" customHeight="1">
      <c r="A355" s="454"/>
      <c r="B355" s="448"/>
      <c r="C355" s="454"/>
      <c r="D355" s="487"/>
      <c r="E355" s="487"/>
      <c r="F355" s="487"/>
      <c r="G355" s="487">
        <f t="shared" si="1"/>
        <v>0</v>
      </c>
      <c r="H355" s="451" t="str">
        <f t="shared" si="2"/>
        <v/>
      </c>
      <c r="I355" s="452" t="str">
        <f t="shared" si="29"/>
        <v/>
      </c>
      <c r="J355" s="493"/>
      <c r="K355" s="434"/>
      <c r="L355" s="454" t="str">
        <f t="shared" si="4"/>
        <v/>
      </c>
      <c r="M355" s="455" t="str">
        <f t="array" ref="M355">IFERROR(IF(J355="","",XLOOKUP(L355,Personnel!$B$4:$G$4,Personnel!$B$5:$G$5)),"")</f>
        <v/>
      </c>
      <c r="N355" s="455">
        <f t="shared" si="5"/>
        <v>0</v>
      </c>
      <c r="O355" s="434"/>
      <c r="P355" s="456" t="str">
        <f t="shared" si="6"/>
        <v/>
      </c>
      <c r="Q355" s="457">
        <f t="shared" si="22"/>
        <v>0</v>
      </c>
      <c r="R355" s="458"/>
      <c r="S355" s="459" t="str">
        <f t="array" ref="S355">IF(B355="","",XLOOKUP($B355,Product,'Product List'!D:D))</f>
        <v/>
      </c>
      <c r="T355" s="454" t="str">
        <f t="array" ref="T355">IF(B355="","",XLOOKUP($B355,Product,'Product List'!E:E))</f>
        <v/>
      </c>
      <c r="U355" s="454" t="str">
        <f t="array" ref="U355">IF(B355="","",XLOOKUP($B355,Product,'Product List'!F:F))</f>
        <v/>
      </c>
      <c r="V355" s="454" t="str">
        <f t="array" ref="V355">IF(B355="","",XLOOKUP($B355,Product,'Product List'!G:G))</f>
        <v/>
      </c>
      <c r="W355" s="434"/>
      <c r="X355" s="434" t="str">
        <f t="array" ref="X355">iferror(xlookup(B355,'Product List'!A:A,'Product List'!P:P),"")</f>
        <v/>
      </c>
      <c r="Y355" s="434">
        <f t="shared" si="8"/>
        <v>0</v>
      </c>
      <c r="Z355" s="434"/>
    </row>
    <row r="356" ht="14.25" hidden="1" customHeight="1">
      <c r="A356" s="454"/>
      <c r="B356" s="448"/>
      <c r="C356" s="454"/>
      <c r="D356" s="487"/>
      <c r="E356" s="487"/>
      <c r="F356" s="487"/>
      <c r="G356" s="487">
        <f t="shared" si="1"/>
        <v>0</v>
      </c>
      <c r="H356" s="451" t="str">
        <f t="shared" si="2"/>
        <v/>
      </c>
      <c r="I356" s="452" t="str">
        <f t="shared" si="29"/>
        <v/>
      </c>
      <c r="J356" s="493"/>
      <c r="K356" s="434"/>
      <c r="L356" s="454" t="str">
        <f t="shared" si="4"/>
        <v/>
      </c>
      <c r="M356" s="455" t="str">
        <f t="array" ref="M356">IFERROR(IF(J356="","",XLOOKUP(L356,Personnel!$B$4:$G$4,Personnel!$B$5:$G$5)),"")</f>
        <v/>
      </c>
      <c r="N356" s="455">
        <f t="shared" si="5"/>
        <v>0</v>
      </c>
      <c r="O356" s="434"/>
      <c r="P356" s="456" t="str">
        <f t="shared" si="6"/>
        <v/>
      </c>
      <c r="Q356" s="457">
        <f t="shared" si="22"/>
        <v>0</v>
      </c>
      <c r="R356" s="458"/>
      <c r="S356" s="459" t="str">
        <f t="array" ref="S356">IF(B356="","",XLOOKUP($B356,Product,'Product List'!D:D))</f>
        <v/>
      </c>
      <c r="T356" s="454" t="str">
        <f t="array" ref="T356">IF(B356="","",XLOOKUP($B356,Product,'Product List'!E:E))</f>
        <v/>
      </c>
      <c r="U356" s="454" t="str">
        <f t="array" ref="U356">IF(B356="","",XLOOKUP($B356,Product,'Product List'!F:F))</f>
        <v/>
      </c>
      <c r="V356" s="454" t="str">
        <f t="array" ref="V356">IF(B356="","",XLOOKUP($B356,Product,'Product List'!G:G))</f>
        <v/>
      </c>
      <c r="W356" s="434"/>
      <c r="X356" s="434" t="str">
        <f t="array" ref="X356">iferror(xlookup(B356,'Product List'!A:A,'Product List'!P:P),"")</f>
        <v/>
      </c>
      <c r="Y356" s="434">
        <f t="shared" si="8"/>
        <v>0</v>
      </c>
      <c r="Z356" s="434"/>
    </row>
    <row r="357" ht="14.25" hidden="1" customHeight="1">
      <c r="A357" s="454"/>
      <c r="B357" s="448"/>
      <c r="C357" s="454"/>
      <c r="D357" s="487"/>
      <c r="E357" s="487"/>
      <c r="F357" s="487"/>
      <c r="G357" s="487">
        <f t="shared" si="1"/>
        <v>0</v>
      </c>
      <c r="H357" s="451" t="str">
        <f t="shared" si="2"/>
        <v/>
      </c>
      <c r="I357" s="452" t="str">
        <f t="shared" si="29"/>
        <v/>
      </c>
      <c r="J357" s="493"/>
      <c r="K357" s="434"/>
      <c r="L357" s="454" t="str">
        <f t="shared" si="4"/>
        <v/>
      </c>
      <c r="M357" s="455" t="str">
        <f t="array" ref="M357">IFERROR(IF(J357="","",XLOOKUP(L357,Personnel!$B$4:$G$4,Personnel!$B$5:$G$5)),"")</f>
        <v/>
      </c>
      <c r="N357" s="455">
        <f t="shared" si="5"/>
        <v>0</v>
      </c>
      <c r="O357" s="434"/>
      <c r="P357" s="456" t="str">
        <f t="shared" si="6"/>
        <v/>
      </c>
      <c r="Q357" s="457">
        <f t="shared" si="22"/>
        <v>0</v>
      </c>
      <c r="R357" s="458"/>
      <c r="S357" s="459" t="str">
        <f t="array" ref="S357">IF(B357="","",XLOOKUP($B357,Product,'Product List'!D:D))</f>
        <v/>
      </c>
      <c r="T357" s="454" t="str">
        <f t="array" ref="T357">IF(B357="","",XLOOKUP($B357,Product,'Product List'!E:E))</f>
        <v/>
      </c>
      <c r="U357" s="454" t="str">
        <f t="array" ref="U357">IF(B357="","",XLOOKUP($B357,Product,'Product List'!F:F))</f>
        <v/>
      </c>
      <c r="V357" s="454" t="str">
        <f t="array" ref="V357">IF(B357="","",XLOOKUP($B357,Product,'Product List'!G:G))</f>
        <v/>
      </c>
      <c r="W357" s="434"/>
      <c r="X357" s="434" t="str">
        <f t="array" ref="X357">iferror(xlookup(B357,'Product List'!A:A,'Product List'!P:P),"")</f>
        <v/>
      </c>
      <c r="Y357" s="434">
        <f t="shared" si="8"/>
        <v>0</v>
      </c>
      <c r="Z357" s="434"/>
    </row>
    <row r="358" ht="14.25" hidden="1" customHeight="1">
      <c r="A358" s="454"/>
      <c r="B358" s="448"/>
      <c r="C358" s="454"/>
      <c r="D358" s="487"/>
      <c r="E358" s="487"/>
      <c r="F358" s="487"/>
      <c r="G358" s="487">
        <f t="shared" si="1"/>
        <v>0</v>
      </c>
      <c r="H358" s="451" t="str">
        <f t="shared" si="2"/>
        <v/>
      </c>
      <c r="I358" s="452" t="str">
        <f t="shared" si="29"/>
        <v/>
      </c>
      <c r="J358" s="493"/>
      <c r="K358" s="434"/>
      <c r="L358" s="454" t="str">
        <f t="shared" si="4"/>
        <v/>
      </c>
      <c r="M358" s="455" t="str">
        <f t="array" ref="M358">IFERROR(IF(J358="","",XLOOKUP(L358,Personnel!$B$4:$G$4,Personnel!$B$5:$G$5)),"")</f>
        <v/>
      </c>
      <c r="N358" s="455">
        <f t="shared" si="5"/>
        <v>0</v>
      </c>
      <c r="O358" s="434"/>
      <c r="P358" s="456" t="str">
        <f t="shared" si="6"/>
        <v/>
      </c>
      <c r="Q358" s="457">
        <f t="shared" si="22"/>
        <v>0</v>
      </c>
      <c r="R358" s="458"/>
      <c r="S358" s="459" t="str">
        <f t="array" ref="S358">IF(B358="","",XLOOKUP($B358,Product,'Product List'!D:D))</f>
        <v/>
      </c>
      <c r="T358" s="454" t="str">
        <f t="array" ref="T358">IF(B358="","",XLOOKUP($B358,Product,'Product List'!E:E))</f>
        <v/>
      </c>
      <c r="U358" s="454" t="str">
        <f t="array" ref="U358">IF(B358="","",XLOOKUP($B358,Product,'Product List'!F:F))</f>
        <v/>
      </c>
      <c r="V358" s="454" t="str">
        <f t="array" ref="V358">IF(B358="","",XLOOKUP($B358,Product,'Product List'!G:G))</f>
        <v/>
      </c>
      <c r="W358" s="434"/>
      <c r="X358" s="434" t="str">
        <f t="array" ref="X358">iferror(xlookup(B358,'Product List'!A:A,'Product List'!P:P),"")</f>
        <v/>
      </c>
      <c r="Y358" s="434">
        <f t="shared" si="8"/>
        <v>0</v>
      </c>
      <c r="Z358" s="434"/>
    </row>
    <row r="359" ht="14.25" hidden="1" customHeight="1">
      <c r="A359" s="454"/>
      <c r="B359" s="448"/>
      <c r="C359" s="454"/>
      <c r="D359" s="487"/>
      <c r="E359" s="487"/>
      <c r="F359" s="487"/>
      <c r="G359" s="487">
        <f t="shared" si="1"/>
        <v>0</v>
      </c>
      <c r="H359" s="451" t="str">
        <f t="shared" si="2"/>
        <v/>
      </c>
      <c r="I359" s="452" t="str">
        <f t="shared" si="29"/>
        <v/>
      </c>
      <c r="J359" s="493"/>
      <c r="K359" s="434"/>
      <c r="L359" s="454" t="str">
        <f t="shared" si="4"/>
        <v/>
      </c>
      <c r="M359" s="455" t="str">
        <f t="array" ref="M359">IFERROR(IF(J359="","",XLOOKUP(L359,Personnel!$B$4:$G$4,Personnel!$B$5:$G$5)),"")</f>
        <v/>
      </c>
      <c r="N359" s="455">
        <f t="shared" si="5"/>
        <v>0</v>
      </c>
      <c r="O359" s="434"/>
      <c r="P359" s="456" t="str">
        <f t="shared" si="6"/>
        <v/>
      </c>
      <c r="Q359" s="457">
        <f t="shared" si="22"/>
        <v>0</v>
      </c>
      <c r="R359" s="458"/>
      <c r="S359" s="459" t="str">
        <f t="array" ref="S359">IF(B359="","",XLOOKUP($B359,Product,'Product List'!D:D))</f>
        <v/>
      </c>
      <c r="T359" s="454" t="str">
        <f t="array" ref="T359">IF(B359="","",XLOOKUP($B359,Product,'Product List'!E:E))</f>
        <v/>
      </c>
      <c r="U359" s="454" t="str">
        <f t="array" ref="U359">IF(B359="","",XLOOKUP($B359,Product,'Product List'!F:F))</f>
        <v/>
      </c>
      <c r="V359" s="454" t="str">
        <f t="array" ref="V359">IF(B359="","",XLOOKUP($B359,Product,'Product List'!G:G))</f>
        <v/>
      </c>
      <c r="W359" s="434"/>
      <c r="X359" s="434" t="str">
        <f t="array" ref="X359">iferror(xlookup(B359,'Product List'!A:A,'Product List'!P:P),"")</f>
        <v/>
      </c>
      <c r="Y359" s="434">
        <f t="shared" si="8"/>
        <v>0</v>
      </c>
      <c r="Z359" s="434"/>
    </row>
    <row r="360" ht="14.25" hidden="1" customHeight="1">
      <c r="A360" s="454"/>
      <c r="B360" s="448"/>
      <c r="C360" s="454"/>
      <c r="D360" s="487"/>
      <c r="E360" s="487"/>
      <c r="F360" s="487"/>
      <c r="G360" s="487">
        <f t="shared" si="1"/>
        <v>0</v>
      </c>
      <c r="H360" s="451" t="str">
        <f t="shared" si="2"/>
        <v/>
      </c>
      <c r="I360" s="452" t="str">
        <f t="shared" si="29"/>
        <v/>
      </c>
      <c r="J360" s="493"/>
      <c r="K360" s="434"/>
      <c r="L360" s="454" t="str">
        <f t="shared" si="4"/>
        <v/>
      </c>
      <c r="M360" s="455" t="str">
        <f t="array" ref="M360">IFERROR(IF(J360="","",XLOOKUP(L360,Personnel!$B$4:$G$4,Personnel!$B$5:$G$5)),"")</f>
        <v/>
      </c>
      <c r="N360" s="455">
        <f t="shared" si="5"/>
        <v>0</v>
      </c>
      <c r="O360" s="434"/>
      <c r="P360" s="456" t="str">
        <f t="shared" si="6"/>
        <v/>
      </c>
      <c r="Q360" s="457">
        <f t="shared" si="22"/>
        <v>0</v>
      </c>
      <c r="R360" s="458"/>
      <c r="S360" s="459" t="str">
        <f t="array" ref="S360">IF(B360="","",XLOOKUP($B360,Product,'Product List'!D:D))</f>
        <v/>
      </c>
      <c r="T360" s="454" t="str">
        <f t="array" ref="T360">IF(B360="","",XLOOKUP($B360,Product,'Product List'!E:E))</f>
        <v/>
      </c>
      <c r="U360" s="454" t="str">
        <f t="array" ref="U360">IF(B360="","",XLOOKUP($B360,Product,'Product List'!F:F))</f>
        <v/>
      </c>
      <c r="V360" s="454" t="str">
        <f t="array" ref="V360">IF(B360="","",XLOOKUP($B360,Product,'Product List'!G:G))</f>
        <v/>
      </c>
      <c r="W360" s="434"/>
      <c r="X360" s="434" t="str">
        <f t="array" ref="X360">iferror(xlookup(B360,'Product List'!A:A,'Product List'!P:P),"")</f>
        <v/>
      </c>
      <c r="Y360" s="434">
        <f t="shared" si="8"/>
        <v>0</v>
      </c>
      <c r="Z360" s="434"/>
    </row>
    <row r="361" ht="14.25" hidden="1" customHeight="1">
      <c r="A361" s="454"/>
      <c r="B361" s="448"/>
      <c r="C361" s="454"/>
      <c r="D361" s="487"/>
      <c r="E361" s="487"/>
      <c r="F361" s="487"/>
      <c r="G361" s="487">
        <f t="shared" si="1"/>
        <v>0</v>
      </c>
      <c r="H361" s="451" t="str">
        <f t="shared" si="2"/>
        <v/>
      </c>
      <c r="I361" s="452" t="str">
        <f t="shared" si="29"/>
        <v/>
      </c>
      <c r="J361" s="493"/>
      <c r="K361" s="434"/>
      <c r="L361" s="454" t="str">
        <f t="shared" si="4"/>
        <v/>
      </c>
      <c r="M361" s="455" t="str">
        <f t="array" ref="M361">IFERROR(IF(J361="","",XLOOKUP(L361,Personnel!$B$4:$G$4,Personnel!$B$5:$G$5)),"")</f>
        <v/>
      </c>
      <c r="N361" s="455">
        <f t="shared" si="5"/>
        <v>0</v>
      </c>
      <c r="O361" s="434"/>
      <c r="P361" s="456" t="str">
        <f t="shared" si="6"/>
        <v/>
      </c>
      <c r="Q361" s="457">
        <f t="shared" si="22"/>
        <v>0</v>
      </c>
      <c r="R361" s="458"/>
      <c r="S361" s="459" t="str">
        <f t="array" ref="S361">IF(B361="","",XLOOKUP($B361,Product,'Product List'!D:D))</f>
        <v/>
      </c>
      <c r="T361" s="454" t="str">
        <f t="array" ref="T361">IF(B361="","",XLOOKUP($B361,Product,'Product List'!E:E))</f>
        <v/>
      </c>
      <c r="U361" s="454" t="str">
        <f t="array" ref="U361">IF(B361="","",XLOOKUP($B361,Product,'Product List'!F:F))</f>
        <v/>
      </c>
      <c r="V361" s="454" t="str">
        <f t="array" ref="V361">IF(B361="","",XLOOKUP($B361,Product,'Product List'!G:G))</f>
        <v/>
      </c>
      <c r="W361" s="434"/>
      <c r="X361" s="434" t="str">
        <f t="array" ref="X361">iferror(xlookup(B361,'Product List'!A:A,'Product List'!P:P),"")</f>
        <v/>
      </c>
      <c r="Y361" s="434">
        <f t="shared" si="8"/>
        <v>0</v>
      </c>
      <c r="Z361" s="434"/>
    </row>
    <row r="362" ht="14.25" hidden="1" customHeight="1">
      <c r="A362" s="454"/>
      <c r="B362" s="448"/>
      <c r="C362" s="454"/>
      <c r="D362" s="487"/>
      <c r="E362" s="487"/>
      <c r="F362" s="487"/>
      <c r="G362" s="487">
        <f t="shared" si="1"/>
        <v>0</v>
      </c>
      <c r="H362" s="451" t="str">
        <f t="shared" si="2"/>
        <v/>
      </c>
      <c r="I362" s="452" t="str">
        <f t="shared" si="29"/>
        <v/>
      </c>
      <c r="J362" s="493"/>
      <c r="K362" s="434"/>
      <c r="L362" s="454" t="str">
        <f t="shared" si="4"/>
        <v/>
      </c>
      <c r="M362" s="455" t="str">
        <f t="array" ref="M362">IFERROR(IF(J362="","",XLOOKUP(L362,Personnel!$B$4:$G$4,Personnel!$B$5:$G$5)),"")</f>
        <v/>
      </c>
      <c r="N362" s="455">
        <f t="shared" si="5"/>
        <v>0</v>
      </c>
      <c r="O362" s="434"/>
      <c r="P362" s="456" t="str">
        <f t="shared" si="6"/>
        <v/>
      </c>
      <c r="Q362" s="457">
        <f t="shared" si="22"/>
        <v>0</v>
      </c>
      <c r="R362" s="458"/>
      <c r="S362" s="459" t="str">
        <f t="array" ref="S362">IF(B362="","",XLOOKUP($B362,Product,'Product List'!D:D))</f>
        <v/>
      </c>
      <c r="T362" s="454" t="str">
        <f t="array" ref="T362">IF(B362="","",XLOOKUP($B362,Product,'Product List'!E:E))</f>
        <v/>
      </c>
      <c r="U362" s="454" t="str">
        <f t="array" ref="U362">IF(B362="","",XLOOKUP($B362,Product,'Product List'!F:F))</f>
        <v/>
      </c>
      <c r="V362" s="454" t="str">
        <f t="array" ref="V362">IF(B362="","",XLOOKUP($B362,Product,'Product List'!G:G))</f>
        <v/>
      </c>
      <c r="W362" s="434"/>
      <c r="X362" s="434" t="str">
        <f t="array" ref="X362">iferror(xlookup(B362,'Product List'!A:A,'Product List'!P:P),"")</f>
        <v/>
      </c>
      <c r="Y362" s="434">
        <f t="shared" si="8"/>
        <v>0</v>
      </c>
      <c r="Z362" s="434"/>
    </row>
    <row r="363" ht="14.25" hidden="1" customHeight="1">
      <c r="A363" s="454"/>
      <c r="B363" s="448"/>
      <c r="C363" s="454"/>
      <c r="D363" s="487"/>
      <c r="E363" s="487"/>
      <c r="F363" s="487"/>
      <c r="G363" s="487">
        <f t="shared" si="1"/>
        <v>0</v>
      </c>
      <c r="H363" s="451" t="str">
        <f t="shared" si="2"/>
        <v/>
      </c>
      <c r="I363" s="452" t="str">
        <f t="shared" si="29"/>
        <v/>
      </c>
      <c r="J363" s="493"/>
      <c r="K363" s="434"/>
      <c r="L363" s="454" t="str">
        <f t="shared" si="4"/>
        <v/>
      </c>
      <c r="M363" s="455" t="str">
        <f t="array" ref="M363">IFERROR(IF(J363="","",XLOOKUP(L363,Personnel!$B$4:$G$4,Personnel!$B$5:$G$5)),"")</f>
        <v/>
      </c>
      <c r="N363" s="455">
        <f t="shared" si="5"/>
        <v>0</v>
      </c>
      <c r="O363" s="434"/>
      <c r="P363" s="456" t="str">
        <f t="shared" si="6"/>
        <v/>
      </c>
      <c r="Q363" s="457">
        <f t="shared" si="22"/>
        <v>0</v>
      </c>
      <c r="R363" s="458"/>
      <c r="S363" s="459" t="str">
        <f t="array" ref="S363">IF(B363="","",XLOOKUP($B363,Product,'Product List'!D:D))</f>
        <v/>
      </c>
      <c r="T363" s="454" t="str">
        <f t="array" ref="T363">IF(B363="","",XLOOKUP($B363,Product,'Product List'!E:E))</f>
        <v/>
      </c>
      <c r="U363" s="454" t="str">
        <f t="array" ref="U363">IF(B363="","",XLOOKUP($B363,Product,'Product List'!F:F))</f>
        <v/>
      </c>
      <c r="V363" s="454" t="str">
        <f t="array" ref="V363">IF(B363="","",XLOOKUP($B363,Product,'Product List'!G:G))</f>
        <v/>
      </c>
      <c r="W363" s="434"/>
      <c r="X363" s="434" t="str">
        <f t="array" ref="X363">iferror(xlookup(B363,'Product List'!A:A,'Product List'!P:P),"")</f>
        <v/>
      </c>
      <c r="Y363" s="434">
        <f t="shared" si="8"/>
        <v>0</v>
      </c>
      <c r="Z363" s="434"/>
    </row>
    <row r="364" ht="14.25" hidden="1" customHeight="1">
      <c r="A364" s="454"/>
      <c r="B364" s="448"/>
      <c r="C364" s="454"/>
      <c r="D364" s="487"/>
      <c r="E364" s="487"/>
      <c r="F364" s="487"/>
      <c r="G364" s="487">
        <f t="shared" si="1"/>
        <v>0</v>
      </c>
      <c r="H364" s="451" t="str">
        <f t="shared" si="2"/>
        <v/>
      </c>
      <c r="I364" s="452" t="str">
        <f t="shared" si="29"/>
        <v/>
      </c>
      <c r="J364" s="493"/>
      <c r="K364" s="434"/>
      <c r="L364" s="454" t="str">
        <f t="shared" si="4"/>
        <v/>
      </c>
      <c r="M364" s="455" t="str">
        <f t="array" ref="M364">IFERROR(IF(J364="","",XLOOKUP(L364,Personnel!$B$4:$G$4,Personnel!$B$5:$G$5)),"")</f>
        <v/>
      </c>
      <c r="N364" s="455">
        <f t="shared" si="5"/>
        <v>0</v>
      </c>
      <c r="O364" s="434"/>
      <c r="P364" s="456" t="str">
        <f t="shared" si="6"/>
        <v/>
      </c>
      <c r="Q364" s="457">
        <f t="shared" si="22"/>
        <v>0</v>
      </c>
      <c r="R364" s="458"/>
      <c r="S364" s="459" t="str">
        <f t="array" ref="S364">IF(B364="","",XLOOKUP($B364,Product,'Product List'!D:D))</f>
        <v/>
      </c>
      <c r="T364" s="454" t="str">
        <f t="array" ref="T364">IF(B364="","",XLOOKUP($B364,Product,'Product List'!E:E))</f>
        <v/>
      </c>
      <c r="U364" s="454" t="str">
        <f t="array" ref="U364">IF(B364="","",XLOOKUP($B364,Product,'Product List'!F:F))</f>
        <v/>
      </c>
      <c r="V364" s="454" t="str">
        <f t="array" ref="V364">IF(B364="","",XLOOKUP($B364,Product,'Product List'!G:G))</f>
        <v/>
      </c>
      <c r="W364" s="434"/>
      <c r="X364" s="434" t="str">
        <f t="array" ref="X364">iferror(xlookup(B364,'Product List'!A:A,'Product List'!P:P),"")</f>
        <v/>
      </c>
      <c r="Y364" s="434">
        <f t="shared" si="8"/>
        <v>0</v>
      </c>
      <c r="Z364" s="434"/>
    </row>
    <row r="365" ht="14.25" hidden="1" customHeight="1">
      <c r="A365" s="454"/>
      <c r="B365" s="448"/>
      <c r="C365" s="454"/>
      <c r="D365" s="487"/>
      <c r="E365" s="487"/>
      <c r="F365" s="487"/>
      <c r="G365" s="487">
        <f t="shared" si="1"/>
        <v>0</v>
      </c>
      <c r="H365" s="451" t="str">
        <f t="shared" si="2"/>
        <v/>
      </c>
      <c r="I365" s="452" t="str">
        <f t="shared" si="29"/>
        <v/>
      </c>
      <c r="J365" s="493"/>
      <c r="K365" s="434"/>
      <c r="L365" s="454" t="str">
        <f t="shared" si="4"/>
        <v/>
      </c>
      <c r="M365" s="455" t="str">
        <f t="array" ref="M365">IFERROR(IF(J365="","",XLOOKUP(L365,Personnel!$B$4:$G$4,Personnel!$B$5:$G$5)),"")</f>
        <v/>
      </c>
      <c r="N365" s="455">
        <f t="shared" si="5"/>
        <v>0</v>
      </c>
      <c r="O365" s="434"/>
      <c r="P365" s="456" t="str">
        <f t="shared" si="6"/>
        <v/>
      </c>
      <c r="Q365" s="457">
        <f t="shared" si="22"/>
        <v>0</v>
      </c>
      <c r="R365" s="458"/>
      <c r="S365" s="459" t="str">
        <f t="array" ref="S365">IF(B365="","",XLOOKUP($B365,Product,'Product List'!D:D))</f>
        <v/>
      </c>
      <c r="T365" s="454" t="str">
        <f t="array" ref="T365">IF(B365="","",XLOOKUP($B365,Product,'Product List'!E:E))</f>
        <v/>
      </c>
      <c r="U365" s="454" t="str">
        <f t="array" ref="U365">IF(B365="","",XLOOKUP($B365,Product,'Product List'!F:F))</f>
        <v/>
      </c>
      <c r="V365" s="454" t="str">
        <f t="array" ref="V365">IF(B365="","",XLOOKUP($B365,Product,'Product List'!G:G))</f>
        <v/>
      </c>
      <c r="W365" s="434"/>
      <c r="X365" s="434" t="str">
        <f t="array" ref="X365">iferror(xlookup(B365,'Product List'!A:A,'Product List'!P:P),"")</f>
        <v/>
      </c>
      <c r="Y365" s="434">
        <f t="shared" si="8"/>
        <v>0</v>
      </c>
      <c r="Z365" s="434"/>
    </row>
    <row r="366" ht="14.25" hidden="1" customHeight="1">
      <c r="A366" s="454"/>
      <c r="B366" s="448"/>
      <c r="C366" s="454"/>
      <c r="D366" s="487"/>
      <c r="E366" s="487"/>
      <c r="F366" s="487"/>
      <c r="G366" s="487">
        <f t="shared" si="1"/>
        <v>0</v>
      </c>
      <c r="H366" s="451" t="str">
        <f t="shared" si="2"/>
        <v/>
      </c>
      <c r="I366" s="452" t="str">
        <f t="shared" si="29"/>
        <v/>
      </c>
      <c r="J366" s="493"/>
      <c r="K366" s="434"/>
      <c r="L366" s="454" t="str">
        <f t="shared" si="4"/>
        <v/>
      </c>
      <c r="M366" s="455" t="str">
        <f t="array" ref="M366">IFERROR(IF(J366="","",XLOOKUP(L366,Personnel!$B$4:$G$4,Personnel!$B$5:$G$5)),"")</f>
        <v/>
      </c>
      <c r="N366" s="455">
        <f t="shared" si="5"/>
        <v>0</v>
      </c>
      <c r="O366" s="434"/>
      <c r="P366" s="456" t="str">
        <f t="shared" si="6"/>
        <v/>
      </c>
      <c r="Q366" s="457">
        <f t="shared" si="22"/>
        <v>0</v>
      </c>
      <c r="R366" s="458"/>
      <c r="S366" s="459" t="str">
        <f t="array" ref="S366">IF(B366="","",XLOOKUP($B366,Product,'Product List'!D:D))</f>
        <v/>
      </c>
      <c r="T366" s="454" t="str">
        <f t="array" ref="T366">IF(B366="","",XLOOKUP($B366,Product,'Product List'!E:E))</f>
        <v/>
      </c>
      <c r="U366" s="454" t="str">
        <f t="array" ref="U366">IF(B366="","",XLOOKUP($B366,Product,'Product List'!F:F))</f>
        <v/>
      </c>
      <c r="V366" s="454" t="str">
        <f t="array" ref="V366">IF(B366="","",XLOOKUP($B366,Product,'Product List'!G:G))</f>
        <v/>
      </c>
      <c r="W366" s="434"/>
      <c r="X366" s="434" t="str">
        <f t="array" ref="X366">iferror(xlookup(B366,'Product List'!A:A,'Product List'!P:P),"")</f>
        <v/>
      </c>
      <c r="Y366" s="434">
        <f t="shared" si="8"/>
        <v>0</v>
      </c>
      <c r="Z366" s="434"/>
    </row>
    <row r="367" ht="14.25" hidden="1" customHeight="1">
      <c r="A367" s="454"/>
      <c r="B367" s="448"/>
      <c r="C367" s="454"/>
      <c r="D367" s="487"/>
      <c r="E367" s="487"/>
      <c r="F367" s="487"/>
      <c r="G367" s="487">
        <f t="shared" si="1"/>
        <v>0</v>
      </c>
      <c r="H367" s="451" t="str">
        <f t="shared" si="2"/>
        <v/>
      </c>
      <c r="I367" s="452" t="str">
        <f t="shared" si="29"/>
        <v/>
      </c>
      <c r="J367" s="493"/>
      <c r="K367" s="434"/>
      <c r="L367" s="454" t="str">
        <f t="shared" si="4"/>
        <v/>
      </c>
      <c r="M367" s="455" t="str">
        <f t="array" ref="M367">IFERROR(IF(J367="","",XLOOKUP(L367,Personnel!$B$4:$G$4,Personnel!$B$5:$G$5)),"")</f>
        <v/>
      </c>
      <c r="N367" s="455">
        <f t="shared" si="5"/>
        <v>0</v>
      </c>
      <c r="O367" s="434"/>
      <c r="P367" s="456" t="str">
        <f t="shared" si="6"/>
        <v/>
      </c>
      <c r="Q367" s="457">
        <f t="shared" si="22"/>
        <v>0</v>
      </c>
      <c r="R367" s="458"/>
      <c r="S367" s="459" t="str">
        <f t="array" ref="S367">IF(B367="","",XLOOKUP($B367,Product,'Product List'!D:D))</f>
        <v/>
      </c>
      <c r="T367" s="454" t="str">
        <f t="array" ref="T367">IF(B367="","",XLOOKUP($B367,Product,'Product List'!E:E))</f>
        <v/>
      </c>
      <c r="U367" s="454" t="str">
        <f t="array" ref="U367">IF(B367="","",XLOOKUP($B367,Product,'Product List'!F:F))</f>
        <v/>
      </c>
      <c r="V367" s="454" t="str">
        <f t="array" ref="V367">IF(B367="","",XLOOKUP($B367,Product,'Product List'!G:G))</f>
        <v/>
      </c>
      <c r="W367" s="434"/>
      <c r="X367" s="434" t="str">
        <f t="array" ref="X367">iferror(xlookup(B367,'Product List'!A:A,'Product List'!P:P),"")</f>
        <v/>
      </c>
      <c r="Y367" s="434">
        <f t="shared" si="8"/>
        <v>0</v>
      </c>
      <c r="Z367" s="434"/>
    </row>
    <row r="368" ht="14.25" hidden="1" customHeight="1">
      <c r="A368" s="454"/>
      <c r="B368" s="448"/>
      <c r="C368" s="454"/>
      <c r="D368" s="487"/>
      <c r="E368" s="487"/>
      <c r="F368" s="487"/>
      <c r="G368" s="487">
        <f t="shared" si="1"/>
        <v>0</v>
      </c>
      <c r="H368" s="451" t="str">
        <f t="shared" si="2"/>
        <v/>
      </c>
      <c r="I368" s="452" t="str">
        <f t="shared" si="29"/>
        <v/>
      </c>
      <c r="J368" s="493"/>
      <c r="K368" s="434"/>
      <c r="L368" s="454" t="str">
        <f t="shared" si="4"/>
        <v/>
      </c>
      <c r="M368" s="455" t="str">
        <f t="array" ref="M368">IFERROR(IF(J368="","",XLOOKUP(L368,Personnel!$B$4:$G$4,Personnel!$B$5:$G$5)),"")</f>
        <v/>
      </c>
      <c r="N368" s="455">
        <f t="shared" si="5"/>
        <v>0</v>
      </c>
      <c r="O368" s="434"/>
      <c r="P368" s="456" t="str">
        <f t="shared" si="6"/>
        <v/>
      </c>
      <c r="Q368" s="457">
        <f t="shared" si="22"/>
        <v>0</v>
      </c>
      <c r="R368" s="458"/>
      <c r="S368" s="459" t="str">
        <f t="array" ref="S368">IF(B368="","",XLOOKUP($B368,Product,'Product List'!D:D))</f>
        <v/>
      </c>
      <c r="T368" s="454" t="str">
        <f t="array" ref="T368">IF(B368="","",XLOOKUP($B368,Product,'Product List'!E:E))</f>
        <v/>
      </c>
      <c r="U368" s="454" t="str">
        <f t="array" ref="U368">IF(B368="","",XLOOKUP($B368,Product,'Product List'!F:F))</f>
        <v/>
      </c>
      <c r="V368" s="454" t="str">
        <f t="array" ref="V368">IF(B368="","",XLOOKUP($B368,Product,'Product List'!G:G))</f>
        <v/>
      </c>
      <c r="W368" s="434"/>
      <c r="X368" s="434" t="str">
        <f t="array" ref="X368">iferror(xlookup(B368,'Product List'!A:A,'Product List'!P:P),"")</f>
        <v/>
      </c>
      <c r="Y368" s="434">
        <f t="shared" si="8"/>
        <v>0</v>
      </c>
      <c r="Z368" s="434"/>
    </row>
    <row r="369" ht="14.25" hidden="1" customHeight="1">
      <c r="A369" s="454"/>
      <c r="B369" s="448"/>
      <c r="C369" s="454"/>
      <c r="D369" s="487"/>
      <c r="E369" s="487"/>
      <c r="F369" s="487"/>
      <c r="G369" s="487">
        <f t="shared" si="1"/>
        <v>0</v>
      </c>
      <c r="H369" s="451" t="str">
        <f t="shared" si="2"/>
        <v/>
      </c>
      <c r="I369" s="452" t="str">
        <f t="shared" si="29"/>
        <v/>
      </c>
      <c r="J369" s="493"/>
      <c r="K369" s="434"/>
      <c r="L369" s="454" t="str">
        <f t="shared" si="4"/>
        <v/>
      </c>
      <c r="M369" s="455" t="str">
        <f t="array" ref="M369">IFERROR(IF(J369="","",XLOOKUP(L369,Personnel!$B$4:$G$4,Personnel!$B$5:$G$5)),"")</f>
        <v/>
      </c>
      <c r="N369" s="455">
        <f t="shared" si="5"/>
        <v>0</v>
      </c>
      <c r="O369" s="434"/>
      <c r="P369" s="456" t="str">
        <f t="shared" si="6"/>
        <v/>
      </c>
      <c r="Q369" s="457">
        <f t="shared" si="22"/>
        <v>0</v>
      </c>
      <c r="R369" s="458"/>
      <c r="S369" s="459" t="str">
        <f t="array" ref="S369">IF(B369="","",XLOOKUP($B369,Product,'Product List'!D:D))</f>
        <v/>
      </c>
      <c r="T369" s="454" t="str">
        <f t="array" ref="T369">IF(B369="","",XLOOKUP($B369,Product,'Product List'!E:E))</f>
        <v/>
      </c>
      <c r="U369" s="454" t="str">
        <f t="array" ref="U369">IF(B369="","",XLOOKUP($B369,Product,'Product List'!F:F))</f>
        <v/>
      </c>
      <c r="V369" s="454" t="str">
        <f t="array" ref="V369">IF(B369="","",XLOOKUP($B369,Product,'Product List'!G:G))</f>
        <v/>
      </c>
      <c r="W369" s="434"/>
      <c r="X369" s="434" t="str">
        <f t="array" ref="X369">iferror(xlookup(B369,'Product List'!A:A,'Product List'!P:P),"")</f>
        <v/>
      </c>
      <c r="Y369" s="434">
        <f t="shared" si="8"/>
        <v>0</v>
      </c>
      <c r="Z369" s="434"/>
    </row>
    <row r="370" ht="14.25" hidden="1" customHeight="1">
      <c r="A370" s="454"/>
      <c r="B370" s="448"/>
      <c r="C370" s="454"/>
      <c r="D370" s="487"/>
      <c r="E370" s="487"/>
      <c r="F370" s="487"/>
      <c r="G370" s="487">
        <f t="shared" si="1"/>
        <v>0</v>
      </c>
      <c r="H370" s="451" t="str">
        <f t="shared" si="2"/>
        <v/>
      </c>
      <c r="I370" s="452" t="str">
        <f t="shared" si="29"/>
        <v/>
      </c>
      <c r="J370" s="493"/>
      <c r="K370" s="434"/>
      <c r="L370" s="454" t="str">
        <f t="shared" si="4"/>
        <v/>
      </c>
      <c r="M370" s="455" t="str">
        <f t="array" ref="M370">IFERROR(IF(J370="","",XLOOKUP(L370,Personnel!$B$4:$G$4,Personnel!$B$5:$G$5)),"")</f>
        <v/>
      </c>
      <c r="N370" s="455">
        <f t="shared" si="5"/>
        <v>0</v>
      </c>
      <c r="O370" s="434"/>
      <c r="P370" s="456" t="str">
        <f t="shared" si="6"/>
        <v/>
      </c>
      <c r="Q370" s="457">
        <f t="shared" si="22"/>
        <v>0</v>
      </c>
      <c r="R370" s="458"/>
      <c r="S370" s="459" t="str">
        <f t="array" ref="S370">IF(B370="","",XLOOKUP($B370,Product,'Product List'!D:D))</f>
        <v/>
      </c>
      <c r="T370" s="454" t="str">
        <f t="array" ref="T370">IF(B370="","",XLOOKUP($B370,Product,'Product List'!E:E))</f>
        <v/>
      </c>
      <c r="U370" s="454" t="str">
        <f t="array" ref="U370">IF(B370="","",XLOOKUP($B370,Product,'Product List'!F:F))</f>
        <v/>
      </c>
      <c r="V370" s="454" t="str">
        <f t="array" ref="V370">IF(B370="","",XLOOKUP($B370,Product,'Product List'!G:G))</f>
        <v/>
      </c>
      <c r="W370" s="434"/>
      <c r="X370" s="434" t="str">
        <f t="array" ref="X370">iferror(xlookup(B370,'Product List'!A:A,'Product List'!P:P),"")</f>
        <v/>
      </c>
      <c r="Y370" s="434">
        <f t="shared" si="8"/>
        <v>0</v>
      </c>
      <c r="Z370" s="434"/>
    </row>
    <row r="371" ht="14.25" hidden="1" customHeight="1">
      <c r="A371" s="454"/>
      <c r="B371" s="448"/>
      <c r="C371" s="454"/>
      <c r="D371" s="487"/>
      <c r="E371" s="487"/>
      <c r="F371" s="487"/>
      <c r="G371" s="487">
        <f t="shared" si="1"/>
        <v>0</v>
      </c>
      <c r="H371" s="451" t="str">
        <f t="shared" si="2"/>
        <v/>
      </c>
      <c r="I371" s="452" t="str">
        <f t="shared" si="29"/>
        <v/>
      </c>
      <c r="J371" s="493"/>
      <c r="K371" s="434"/>
      <c r="L371" s="454" t="str">
        <f t="shared" si="4"/>
        <v/>
      </c>
      <c r="M371" s="455" t="str">
        <f t="array" ref="M371">IFERROR(IF(J371="","",XLOOKUP(L371,Personnel!$B$4:$G$4,Personnel!$B$5:$G$5)),"")</f>
        <v/>
      </c>
      <c r="N371" s="455">
        <f t="shared" si="5"/>
        <v>0</v>
      </c>
      <c r="O371" s="434"/>
      <c r="P371" s="456" t="str">
        <f t="shared" si="6"/>
        <v/>
      </c>
      <c r="Q371" s="457">
        <f t="shared" si="22"/>
        <v>0</v>
      </c>
      <c r="R371" s="458"/>
      <c r="S371" s="459" t="str">
        <f t="array" ref="S371">IF(B371="","",XLOOKUP($B371,Product,'Product List'!D:D))</f>
        <v/>
      </c>
      <c r="T371" s="454" t="str">
        <f t="array" ref="T371">IF(B371="","",XLOOKUP($B371,Product,'Product List'!E:E))</f>
        <v/>
      </c>
      <c r="U371" s="454" t="str">
        <f t="array" ref="U371">IF(B371="","",XLOOKUP($B371,Product,'Product List'!F:F))</f>
        <v/>
      </c>
      <c r="V371" s="454" t="str">
        <f t="array" ref="V371">IF(B371="","",XLOOKUP($B371,Product,'Product List'!G:G))</f>
        <v/>
      </c>
      <c r="W371" s="434"/>
      <c r="X371" s="434" t="str">
        <f t="array" ref="X371">iferror(xlookup(B371,'Product List'!A:A,'Product List'!P:P),"")</f>
        <v/>
      </c>
      <c r="Y371" s="434">
        <f t="shared" si="8"/>
        <v>0</v>
      </c>
      <c r="Z371" s="434"/>
    </row>
    <row r="372" ht="14.25" hidden="1" customHeight="1">
      <c r="A372" s="454"/>
      <c r="B372" s="448"/>
      <c r="C372" s="454"/>
      <c r="D372" s="487"/>
      <c r="E372" s="487"/>
      <c r="F372" s="487"/>
      <c r="G372" s="487">
        <f t="shared" si="1"/>
        <v>0</v>
      </c>
      <c r="H372" s="451" t="str">
        <f t="shared" si="2"/>
        <v/>
      </c>
      <c r="I372" s="452" t="str">
        <f t="shared" si="29"/>
        <v/>
      </c>
      <c r="J372" s="493"/>
      <c r="K372" s="434"/>
      <c r="L372" s="454" t="str">
        <f t="shared" si="4"/>
        <v/>
      </c>
      <c r="M372" s="455" t="str">
        <f t="array" ref="M372">IFERROR(IF(J372="","",XLOOKUP(L372,Personnel!$B$4:$G$4,Personnel!$B$5:$G$5)),"")</f>
        <v/>
      </c>
      <c r="N372" s="455">
        <f t="shared" si="5"/>
        <v>0</v>
      </c>
      <c r="O372" s="434"/>
      <c r="P372" s="456" t="str">
        <f t="shared" si="6"/>
        <v/>
      </c>
      <c r="Q372" s="457">
        <f t="shared" si="22"/>
        <v>0</v>
      </c>
      <c r="R372" s="458"/>
      <c r="S372" s="459" t="str">
        <f t="array" ref="S372">IF(B372="","",XLOOKUP($B372,Product,'Product List'!D:D))</f>
        <v/>
      </c>
      <c r="T372" s="454" t="str">
        <f t="array" ref="T372">IF(B372="","",XLOOKUP($B372,Product,'Product List'!E:E))</f>
        <v/>
      </c>
      <c r="U372" s="454" t="str">
        <f t="array" ref="U372">IF(B372="","",XLOOKUP($B372,Product,'Product List'!F:F))</f>
        <v/>
      </c>
      <c r="V372" s="454" t="str">
        <f t="array" ref="V372">IF(B372="","",XLOOKUP($B372,Product,'Product List'!G:G))</f>
        <v/>
      </c>
      <c r="W372" s="434"/>
      <c r="X372" s="434" t="str">
        <f t="array" ref="X372">iferror(xlookup(B372,'Product List'!A:A,'Product List'!P:P),"")</f>
        <v/>
      </c>
      <c r="Y372" s="434">
        <f t="shared" si="8"/>
        <v>0</v>
      </c>
      <c r="Z372" s="434"/>
    </row>
    <row r="373" ht="14.25" hidden="1" customHeight="1">
      <c r="A373" s="454"/>
      <c r="B373" s="448"/>
      <c r="C373" s="454"/>
      <c r="D373" s="487"/>
      <c r="E373" s="487"/>
      <c r="F373" s="487"/>
      <c r="G373" s="487">
        <f t="shared" si="1"/>
        <v>0</v>
      </c>
      <c r="H373" s="451" t="str">
        <f t="shared" si="2"/>
        <v/>
      </c>
      <c r="I373" s="452" t="str">
        <f t="shared" si="29"/>
        <v/>
      </c>
      <c r="J373" s="493"/>
      <c r="K373" s="434"/>
      <c r="L373" s="454" t="str">
        <f t="shared" si="4"/>
        <v/>
      </c>
      <c r="M373" s="455" t="str">
        <f t="array" ref="M373">IFERROR(IF(J373="","",XLOOKUP(L373,Personnel!$B$4:$G$4,Personnel!$B$5:$G$5)),"")</f>
        <v/>
      </c>
      <c r="N373" s="455">
        <f t="shared" si="5"/>
        <v>0</v>
      </c>
      <c r="O373" s="434"/>
      <c r="P373" s="456" t="str">
        <f t="shared" si="6"/>
        <v/>
      </c>
      <c r="Q373" s="457">
        <f t="shared" si="22"/>
        <v>0</v>
      </c>
      <c r="R373" s="458"/>
      <c r="S373" s="459" t="str">
        <f t="array" ref="S373">IF(B373="","",XLOOKUP($B373,Product,'Product List'!D:D))</f>
        <v/>
      </c>
      <c r="T373" s="454" t="str">
        <f t="array" ref="T373">IF(B373="","",XLOOKUP($B373,Product,'Product List'!E:E))</f>
        <v/>
      </c>
      <c r="U373" s="454" t="str">
        <f t="array" ref="U373">IF(B373="","",XLOOKUP($B373,Product,'Product List'!F:F))</f>
        <v/>
      </c>
      <c r="V373" s="454" t="str">
        <f t="array" ref="V373">IF(B373="","",XLOOKUP($B373,Product,'Product List'!G:G))</f>
        <v/>
      </c>
      <c r="W373" s="434"/>
      <c r="X373" s="434" t="str">
        <f t="array" ref="X373">iferror(xlookup(B373,'Product List'!A:A,'Product List'!P:P),"")</f>
        <v/>
      </c>
      <c r="Y373" s="434">
        <f t="shared" si="8"/>
        <v>0</v>
      </c>
      <c r="Z373" s="434"/>
    </row>
    <row r="374" ht="14.25" hidden="1" customHeight="1">
      <c r="A374" s="454"/>
      <c r="B374" s="448"/>
      <c r="C374" s="454"/>
      <c r="D374" s="487"/>
      <c r="E374" s="487"/>
      <c r="F374" s="487"/>
      <c r="G374" s="487">
        <f t="shared" si="1"/>
        <v>0</v>
      </c>
      <c r="H374" s="451" t="str">
        <f t="shared" si="2"/>
        <v/>
      </c>
      <c r="I374" s="452" t="str">
        <f t="shared" si="29"/>
        <v/>
      </c>
      <c r="J374" s="493"/>
      <c r="K374" s="434"/>
      <c r="L374" s="454" t="str">
        <f t="shared" si="4"/>
        <v/>
      </c>
      <c r="M374" s="455" t="str">
        <f t="array" ref="M374">IFERROR(IF(J374="","",XLOOKUP(L374,Personnel!$B$4:$G$4,Personnel!$B$5:$G$5)),"")</f>
        <v/>
      </c>
      <c r="N374" s="455">
        <f t="shared" si="5"/>
        <v>0</v>
      </c>
      <c r="O374" s="434"/>
      <c r="P374" s="456" t="str">
        <f t="shared" si="6"/>
        <v/>
      </c>
      <c r="Q374" s="457">
        <f t="shared" si="22"/>
        <v>0</v>
      </c>
      <c r="R374" s="458"/>
      <c r="S374" s="459" t="str">
        <f t="array" ref="S374">IF(B374="","",XLOOKUP($B374,Product,'Product List'!D:D))</f>
        <v/>
      </c>
      <c r="T374" s="454" t="str">
        <f t="array" ref="T374">IF(B374="","",XLOOKUP($B374,Product,'Product List'!E:E))</f>
        <v/>
      </c>
      <c r="U374" s="454" t="str">
        <f t="array" ref="U374">IF(B374="","",XLOOKUP($B374,Product,'Product List'!F:F))</f>
        <v/>
      </c>
      <c r="V374" s="454" t="str">
        <f t="array" ref="V374">IF(B374="","",XLOOKUP($B374,Product,'Product List'!G:G))</f>
        <v/>
      </c>
      <c r="W374" s="434"/>
      <c r="X374" s="434" t="str">
        <f t="array" ref="X374">iferror(xlookup(B374,'Product List'!A:A,'Product List'!P:P),"")</f>
        <v/>
      </c>
      <c r="Y374" s="434">
        <f t="shared" si="8"/>
        <v>0</v>
      </c>
      <c r="Z374" s="434"/>
    </row>
    <row r="375" ht="14.25" hidden="1" customHeight="1">
      <c r="A375" s="454"/>
      <c r="B375" s="448"/>
      <c r="C375" s="454"/>
      <c r="D375" s="487"/>
      <c r="E375" s="487"/>
      <c r="F375" s="487"/>
      <c r="G375" s="487">
        <f t="shared" si="1"/>
        <v>0</v>
      </c>
      <c r="H375" s="451" t="str">
        <f t="shared" si="2"/>
        <v/>
      </c>
      <c r="I375" s="452" t="str">
        <f t="shared" si="29"/>
        <v/>
      </c>
      <c r="J375" s="493"/>
      <c r="K375" s="434"/>
      <c r="L375" s="454" t="str">
        <f t="shared" si="4"/>
        <v/>
      </c>
      <c r="M375" s="455" t="str">
        <f t="array" ref="M375">IFERROR(IF(J375="","",XLOOKUP(L375,Personnel!$B$4:$G$4,Personnel!$B$5:$G$5)),"")</f>
        <v/>
      </c>
      <c r="N375" s="455">
        <f t="shared" si="5"/>
        <v>0</v>
      </c>
      <c r="O375" s="434"/>
      <c r="P375" s="456" t="str">
        <f t="shared" si="6"/>
        <v/>
      </c>
      <c r="Q375" s="457">
        <f t="shared" si="22"/>
        <v>0</v>
      </c>
      <c r="R375" s="458"/>
      <c r="S375" s="459" t="str">
        <f t="array" ref="S375">IF(B375="","",XLOOKUP($B375,Product,'Product List'!D:D))</f>
        <v/>
      </c>
      <c r="T375" s="454" t="str">
        <f t="array" ref="T375">IF(B375="","",XLOOKUP($B375,Product,'Product List'!E:E))</f>
        <v/>
      </c>
      <c r="U375" s="454" t="str">
        <f t="array" ref="U375">IF(B375="","",XLOOKUP($B375,Product,'Product List'!F:F))</f>
        <v/>
      </c>
      <c r="V375" s="454" t="str">
        <f t="array" ref="V375">IF(B375="","",XLOOKUP($B375,Product,'Product List'!G:G))</f>
        <v/>
      </c>
      <c r="W375" s="434"/>
      <c r="X375" s="434" t="str">
        <f t="array" ref="X375">iferror(xlookup(B375,'Product List'!A:A,'Product List'!P:P),"")</f>
        <v/>
      </c>
      <c r="Y375" s="434">
        <f t="shared" si="8"/>
        <v>0</v>
      </c>
      <c r="Z375" s="434"/>
    </row>
    <row r="376" ht="14.25" hidden="1" customHeight="1">
      <c r="A376" s="454"/>
      <c r="B376" s="448"/>
      <c r="C376" s="454"/>
      <c r="D376" s="487"/>
      <c r="E376" s="487"/>
      <c r="F376" s="487"/>
      <c r="G376" s="487">
        <f t="shared" si="1"/>
        <v>0</v>
      </c>
      <c r="H376" s="451" t="str">
        <f t="shared" si="2"/>
        <v/>
      </c>
      <c r="I376" s="452" t="str">
        <f t="shared" si="29"/>
        <v/>
      </c>
      <c r="J376" s="493"/>
      <c r="K376" s="434"/>
      <c r="L376" s="454" t="str">
        <f t="shared" si="4"/>
        <v/>
      </c>
      <c r="M376" s="455" t="str">
        <f t="array" ref="M376">IFERROR(IF(J376="","",XLOOKUP(L376,Personnel!$B$4:$G$4,Personnel!$B$5:$G$5)),"")</f>
        <v/>
      </c>
      <c r="N376" s="455">
        <f t="shared" si="5"/>
        <v>0</v>
      </c>
      <c r="O376" s="434"/>
      <c r="P376" s="456" t="str">
        <f t="shared" si="6"/>
        <v/>
      </c>
      <c r="Q376" s="457">
        <f t="shared" si="22"/>
        <v>0</v>
      </c>
      <c r="R376" s="458"/>
      <c r="S376" s="459" t="str">
        <f t="array" ref="S376">IF(B376="","",XLOOKUP($B376,Product,'Product List'!D:D))</f>
        <v/>
      </c>
      <c r="T376" s="454" t="str">
        <f t="array" ref="T376">IF(B376="","",XLOOKUP($B376,Product,'Product List'!E:E))</f>
        <v/>
      </c>
      <c r="U376" s="454" t="str">
        <f t="array" ref="U376">IF(B376="","",XLOOKUP($B376,Product,'Product List'!F:F))</f>
        <v/>
      </c>
      <c r="V376" s="454" t="str">
        <f t="array" ref="V376">IF(B376="","",XLOOKUP($B376,Product,'Product List'!G:G))</f>
        <v/>
      </c>
      <c r="W376" s="434"/>
      <c r="X376" s="434" t="str">
        <f t="array" ref="X376">iferror(xlookup(B376,'Product List'!A:A,'Product List'!P:P),"")</f>
        <v/>
      </c>
      <c r="Y376" s="434">
        <f t="shared" si="8"/>
        <v>0</v>
      </c>
      <c r="Z376" s="434"/>
    </row>
    <row r="377" ht="14.25" hidden="1" customHeight="1">
      <c r="A377" s="454"/>
      <c r="B377" s="448"/>
      <c r="C377" s="454"/>
      <c r="D377" s="487"/>
      <c r="E377" s="487"/>
      <c r="F377" s="487"/>
      <c r="G377" s="487">
        <f t="shared" si="1"/>
        <v>0</v>
      </c>
      <c r="H377" s="451" t="str">
        <f t="shared" si="2"/>
        <v/>
      </c>
      <c r="I377" s="452" t="str">
        <f t="shared" si="29"/>
        <v/>
      </c>
      <c r="J377" s="493"/>
      <c r="K377" s="434"/>
      <c r="L377" s="454" t="str">
        <f t="shared" si="4"/>
        <v/>
      </c>
      <c r="M377" s="455" t="str">
        <f t="array" ref="M377">IFERROR(IF(J377="","",XLOOKUP(L377,Personnel!$B$4:$G$4,Personnel!$B$5:$G$5)),"")</f>
        <v/>
      </c>
      <c r="N377" s="455">
        <f t="shared" si="5"/>
        <v>0</v>
      </c>
      <c r="O377" s="434"/>
      <c r="P377" s="456" t="str">
        <f t="shared" si="6"/>
        <v/>
      </c>
      <c r="Q377" s="457">
        <f t="shared" si="22"/>
        <v>0</v>
      </c>
      <c r="R377" s="458"/>
      <c r="S377" s="459" t="str">
        <f t="array" ref="S377">IF(B377="","",XLOOKUP($B377,Product,'Product List'!D:D))</f>
        <v/>
      </c>
      <c r="T377" s="454" t="str">
        <f t="array" ref="T377">IF(B377="","",XLOOKUP($B377,Product,'Product List'!E:E))</f>
        <v/>
      </c>
      <c r="U377" s="454" t="str">
        <f t="array" ref="U377">IF(B377="","",XLOOKUP($B377,Product,'Product List'!F:F))</f>
        <v/>
      </c>
      <c r="V377" s="454" t="str">
        <f t="array" ref="V377">IF(B377="","",XLOOKUP($B377,Product,'Product List'!G:G))</f>
        <v/>
      </c>
      <c r="W377" s="434"/>
      <c r="X377" s="434" t="str">
        <f t="array" ref="X377">iferror(xlookup(B377,'Product List'!A:A,'Product List'!P:P),"")</f>
        <v/>
      </c>
      <c r="Y377" s="434">
        <f t="shared" si="8"/>
        <v>0</v>
      </c>
      <c r="Z377" s="434"/>
    </row>
    <row r="378" ht="14.25" hidden="1" customHeight="1">
      <c r="A378" s="454"/>
      <c r="B378" s="448"/>
      <c r="C378" s="454"/>
      <c r="D378" s="487"/>
      <c r="E378" s="487"/>
      <c r="F378" s="487"/>
      <c r="G378" s="487">
        <f t="shared" si="1"/>
        <v>0</v>
      </c>
      <c r="H378" s="451" t="str">
        <f t="shared" si="2"/>
        <v/>
      </c>
      <c r="I378" s="452" t="str">
        <f t="shared" si="29"/>
        <v/>
      </c>
      <c r="J378" s="493"/>
      <c r="K378" s="434"/>
      <c r="L378" s="454" t="str">
        <f t="shared" si="4"/>
        <v/>
      </c>
      <c r="M378" s="455" t="str">
        <f t="array" ref="M378">IFERROR(IF(J378="","",XLOOKUP(L378,Personnel!$B$4:$G$4,Personnel!$B$5:$G$5)),"")</f>
        <v/>
      </c>
      <c r="N378" s="455">
        <f t="shared" si="5"/>
        <v>0</v>
      </c>
      <c r="O378" s="434"/>
      <c r="P378" s="456" t="str">
        <f t="shared" si="6"/>
        <v/>
      </c>
      <c r="Q378" s="457">
        <f t="shared" si="22"/>
        <v>0</v>
      </c>
      <c r="R378" s="458"/>
      <c r="S378" s="459" t="str">
        <f t="array" ref="S378">IF(B378="","",XLOOKUP($B378,Product,'Product List'!D:D))</f>
        <v/>
      </c>
      <c r="T378" s="454" t="str">
        <f t="array" ref="T378">IF(B378="","",XLOOKUP($B378,Product,'Product List'!E:E))</f>
        <v/>
      </c>
      <c r="U378" s="454" t="str">
        <f t="array" ref="U378">IF(B378="","",XLOOKUP($B378,Product,'Product List'!F:F))</f>
        <v/>
      </c>
      <c r="V378" s="454" t="str">
        <f t="array" ref="V378">IF(B378="","",XLOOKUP($B378,Product,'Product List'!G:G))</f>
        <v/>
      </c>
      <c r="W378" s="434"/>
      <c r="X378" s="434" t="str">
        <f t="array" ref="X378">iferror(xlookup(B378,'Product List'!A:A,'Product List'!P:P),"")</f>
        <v/>
      </c>
      <c r="Y378" s="434">
        <f t="shared" si="8"/>
        <v>0</v>
      </c>
      <c r="Z378" s="434"/>
    </row>
    <row r="379" ht="14.25" hidden="1" customHeight="1">
      <c r="A379" s="454"/>
      <c r="B379" s="448"/>
      <c r="C379" s="454"/>
      <c r="D379" s="487"/>
      <c r="E379" s="487"/>
      <c r="F379" s="487"/>
      <c r="G379" s="487">
        <f t="shared" si="1"/>
        <v>0</v>
      </c>
      <c r="H379" s="451" t="str">
        <f t="shared" si="2"/>
        <v/>
      </c>
      <c r="I379" s="452" t="str">
        <f t="shared" si="29"/>
        <v/>
      </c>
      <c r="J379" s="493"/>
      <c r="K379" s="434"/>
      <c r="L379" s="454" t="str">
        <f t="shared" si="4"/>
        <v/>
      </c>
      <c r="M379" s="455" t="str">
        <f t="array" ref="M379">IFERROR(IF(J379="","",XLOOKUP(L379,Personnel!$B$4:$G$4,Personnel!$B$5:$G$5)),"")</f>
        <v/>
      </c>
      <c r="N379" s="455">
        <f t="shared" si="5"/>
        <v>0</v>
      </c>
      <c r="O379" s="434"/>
      <c r="P379" s="456" t="str">
        <f t="shared" si="6"/>
        <v/>
      </c>
      <c r="Q379" s="457">
        <f t="shared" si="22"/>
        <v>0</v>
      </c>
      <c r="R379" s="458"/>
      <c r="S379" s="459" t="str">
        <f t="array" ref="S379">IF(B379="","",XLOOKUP($B379,Product,'Product List'!D:D))</f>
        <v/>
      </c>
      <c r="T379" s="454" t="str">
        <f t="array" ref="T379">IF(B379="","",XLOOKUP($B379,Product,'Product List'!E:E))</f>
        <v/>
      </c>
      <c r="U379" s="454" t="str">
        <f t="array" ref="U379">IF(B379="","",XLOOKUP($B379,Product,'Product List'!F:F))</f>
        <v/>
      </c>
      <c r="V379" s="454" t="str">
        <f t="array" ref="V379">IF(B379="","",XLOOKUP($B379,Product,'Product List'!G:G))</f>
        <v/>
      </c>
      <c r="W379" s="434"/>
      <c r="X379" s="434" t="str">
        <f t="array" ref="X379">iferror(xlookup(B379,'Product List'!A:A,'Product List'!P:P),"")</f>
        <v/>
      </c>
      <c r="Y379" s="434">
        <f t="shared" si="8"/>
        <v>0</v>
      </c>
      <c r="Z379" s="434"/>
    </row>
    <row r="380" ht="14.25" hidden="1" customHeight="1">
      <c r="A380" s="454"/>
      <c r="B380" s="448"/>
      <c r="C380" s="454"/>
      <c r="D380" s="487"/>
      <c r="E380" s="487"/>
      <c r="F380" s="487"/>
      <c r="G380" s="487">
        <f t="shared" si="1"/>
        <v>0</v>
      </c>
      <c r="H380" s="451" t="str">
        <f t="shared" si="2"/>
        <v/>
      </c>
      <c r="I380" s="452" t="str">
        <f t="shared" si="29"/>
        <v/>
      </c>
      <c r="J380" s="493"/>
      <c r="K380" s="434"/>
      <c r="L380" s="454" t="str">
        <f t="shared" si="4"/>
        <v/>
      </c>
      <c r="M380" s="455" t="str">
        <f t="array" ref="M380">IFERROR(IF(J380="","",XLOOKUP(L380,Personnel!$B$4:$G$4,Personnel!$B$5:$G$5)),"")</f>
        <v/>
      </c>
      <c r="N380" s="455">
        <f t="shared" si="5"/>
        <v>0</v>
      </c>
      <c r="O380" s="434"/>
      <c r="P380" s="456" t="str">
        <f t="shared" si="6"/>
        <v/>
      </c>
      <c r="Q380" s="457">
        <f t="shared" si="22"/>
        <v>0</v>
      </c>
      <c r="R380" s="458"/>
      <c r="S380" s="459" t="str">
        <f t="array" ref="S380">IF(B380="","",XLOOKUP($B380,Product,'Product List'!D:D))</f>
        <v/>
      </c>
      <c r="T380" s="454" t="str">
        <f t="array" ref="T380">IF(B380="","",XLOOKUP($B380,Product,'Product List'!E:E))</f>
        <v/>
      </c>
      <c r="U380" s="454" t="str">
        <f t="array" ref="U380">IF(B380="","",XLOOKUP($B380,Product,'Product List'!F:F))</f>
        <v/>
      </c>
      <c r="V380" s="454" t="str">
        <f t="array" ref="V380">IF(B380="","",XLOOKUP($B380,Product,'Product List'!G:G))</f>
        <v/>
      </c>
      <c r="W380" s="434"/>
      <c r="X380" s="434" t="str">
        <f t="array" ref="X380">iferror(xlookup(B380,'Product List'!A:A,'Product List'!P:P),"")</f>
        <v/>
      </c>
      <c r="Y380" s="434">
        <f t="shared" si="8"/>
        <v>0</v>
      </c>
      <c r="Z380" s="434"/>
    </row>
    <row r="381" ht="14.25" hidden="1" customHeight="1">
      <c r="A381" s="454"/>
      <c r="B381" s="448"/>
      <c r="C381" s="454"/>
      <c r="D381" s="487"/>
      <c r="E381" s="487"/>
      <c r="F381" s="487"/>
      <c r="G381" s="487">
        <f t="shared" si="1"/>
        <v>0</v>
      </c>
      <c r="H381" s="451" t="str">
        <f t="shared" si="2"/>
        <v/>
      </c>
      <c r="I381" s="452" t="str">
        <f t="shared" si="29"/>
        <v/>
      </c>
      <c r="J381" s="493"/>
      <c r="K381" s="434"/>
      <c r="L381" s="454" t="str">
        <f t="shared" si="4"/>
        <v/>
      </c>
      <c r="M381" s="455" t="str">
        <f t="array" ref="M381">IFERROR(IF(J381="","",XLOOKUP(L381,Personnel!$B$4:$G$4,Personnel!$B$5:$G$5)),"")</f>
        <v/>
      </c>
      <c r="N381" s="455">
        <f t="shared" si="5"/>
        <v>0</v>
      </c>
      <c r="O381" s="434"/>
      <c r="P381" s="456" t="str">
        <f t="shared" si="6"/>
        <v/>
      </c>
      <c r="Q381" s="457">
        <f t="shared" si="22"/>
        <v>0</v>
      </c>
      <c r="R381" s="458"/>
      <c r="S381" s="459" t="str">
        <f t="array" ref="S381">IF(B381="","",XLOOKUP($B381,Product,'Product List'!D:D))</f>
        <v/>
      </c>
      <c r="T381" s="454" t="str">
        <f t="array" ref="T381">IF(B381="","",XLOOKUP($B381,Product,'Product List'!E:E))</f>
        <v/>
      </c>
      <c r="U381" s="454" t="str">
        <f t="array" ref="U381">IF(B381="","",XLOOKUP($B381,Product,'Product List'!F:F))</f>
        <v/>
      </c>
      <c r="V381" s="454" t="str">
        <f t="array" ref="V381">IF(B381="","",XLOOKUP($B381,Product,'Product List'!G:G))</f>
        <v/>
      </c>
      <c r="W381" s="434"/>
      <c r="X381" s="434" t="str">
        <f t="array" ref="X381">iferror(xlookup(B381,'Product List'!A:A,'Product List'!P:P),"")</f>
        <v/>
      </c>
      <c r="Y381" s="434">
        <f t="shared" si="8"/>
        <v>0</v>
      </c>
      <c r="Z381" s="434"/>
    </row>
    <row r="382" ht="14.25" hidden="1" customHeight="1">
      <c r="A382" s="454"/>
      <c r="B382" s="448"/>
      <c r="C382" s="454"/>
      <c r="D382" s="487"/>
      <c r="E382" s="487"/>
      <c r="F382" s="487"/>
      <c r="G382" s="487">
        <f t="shared" si="1"/>
        <v>0</v>
      </c>
      <c r="H382" s="451" t="str">
        <f t="shared" si="2"/>
        <v/>
      </c>
      <c r="I382" s="452" t="str">
        <f t="shared" si="29"/>
        <v/>
      </c>
      <c r="J382" s="493"/>
      <c r="K382" s="434"/>
      <c r="L382" s="454" t="str">
        <f t="shared" si="4"/>
        <v/>
      </c>
      <c r="M382" s="455" t="str">
        <f t="array" ref="M382">IFERROR(IF(J382="","",XLOOKUP(L382,Personnel!$B$4:$G$4,Personnel!$B$5:$G$5)),"")</f>
        <v/>
      </c>
      <c r="N382" s="455">
        <f t="shared" si="5"/>
        <v>0</v>
      </c>
      <c r="O382" s="434"/>
      <c r="P382" s="456" t="str">
        <f t="shared" si="6"/>
        <v/>
      </c>
      <c r="Q382" s="457">
        <f t="shared" si="22"/>
        <v>0</v>
      </c>
      <c r="R382" s="458"/>
      <c r="S382" s="459" t="str">
        <f t="array" ref="S382">IF(B382="","",XLOOKUP($B382,Product,'Product List'!D:D))</f>
        <v/>
      </c>
      <c r="T382" s="454" t="str">
        <f t="array" ref="T382">IF(B382="","",XLOOKUP($B382,Product,'Product List'!E:E))</f>
        <v/>
      </c>
      <c r="U382" s="454" t="str">
        <f t="array" ref="U382">IF(B382="","",XLOOKUP($B382,Product,'Product List'!F:F))</f>
        <v/>
      </c>
      <c r="V382" s="454" t="str">
        <f t="array" ref="V382">IF(B382="","",XLOOKUP($B382,Product,'Product List'!G:G))</f>
        <v/>
      </c>
      <c r="W382" s="434"/>
      <c r="X382" s="434" t="str">
        <f t="array" ref="X382">iferror(xlookup(B382,'Product List'!A:A,'Product List'!P:P),"")</f>
        <v/>
      </c>
      <c r="Y382" s="434">
        <f t="shared" si="8"/>
        <v>0</v>
      </c>
      <c r="Z382" s="434"/>
    </row>
    <row r="383" ht="14.25" hidden="1" customHeight="1">
      <c r="A383" s="454"/>
      <c r="B383" s="448"/>
      <c r="C383" s="454"/>
      <c r="D383" s="487"/>
      <c r="E383" s="487"/>
      <c r="F383" s="487"/>
      <c r="G383" s="487">
        <f t="shared" si="1"/>
        <v>0</v>
      </c>
      <c r="H383" s="451" t="str">
        <f t="shared" si="2"/>
        <v/>
      </c>
      <c r="I383" s="452" t="str">
        <f t="shared" si="29"/>
        <v/>
      </c>
      <c r="J383" s="493"/>
      <c r="K383" s="434"/>
      <c r="L383" s="454" t="str">
        <f t="shared" si="4"/>
        <v/>
      </c>
      <c r="M383" s="455" t="str">
        <f t="array" ref="M383">IFERROR(IF(J383="","",XLOOKUP(L383,Personnel!$B$4:$G$4,Personnel!$B$5:$G$5)),"")</f>
        <v/>
      </c>
      <c r="N383" s="455">
        <f t="shared" si="5"/>
        <v>0</v>
      </c>
      <c r="O383" s="434"/>
      <c r="P383" s="456" t="str">
        <f t="shared" si="6"/>
        <v/>
      </c>
      <c r="Q383" s="457">
        <f t="shared" si="22"/>
        <v>0</v>
      </c>
      <c r="R383" s="458"/>
      <c r="S383" s="459" t="str">
        <f t="array" ref="S383">IF(B383="","",XLOOKUP($B383,Product,'Product List'!D:D))</f>
        <v/>
      </c>
      <c r="T383" s="454" t="str">
        <f t="array" ref="T383">IF(B383="","",XLOOKUP($B383,Product,'Product List'!E:E))</f>
        <v/>
      </c>
      <c r="U383" s="454" t="str">
        <f t="array" ref="U383">IF(B383="","",XLOOKUP($B383,Product,'Product List'!F:F))</f>
        <v/>
      </c>
      <c r="V383" s="454" t="str">
        <f t="array" ref="V383">IF(B383="","",XLOOKUP($B383,Product,'Product List'!G:G))</f>
        <v/>
      </c>
      <c r="W383" s="434"/>
      <c r="X383" s="434" t="str">
        <f t="array" ref="X383">iferror(xlookup(B383,'Product List'!A:A,'Product List'!P:P),"")</f>
        <v/>
      </c>
      <c r="Y383" s="434">
        <f t="shared" si="8"/>
        <v>0</v>
      </c>
      <c r="Z383" s="434"/>
    </row>
    <row r="384" ht="14.25" hidden="1" customHeight="1">
      <c r="A384" s="454"/>
      <c r="B384" s="448"/>
      <c r="C384" s="454"/>
      <c r="D384" s="487"/>
      <c r="E384" s="487"/>
      <c r="F384" s="487"/>
      <c r="G384" s="487">
        <f t="shared" si="1"/>
        <v>0</v>
      </c>
      <c r="H384" s="451" t="str">
        <f t="shared" si="2"/>
        <v/>
      </c>
      <c r="I384" s="452" t="str">
        <f t="shared" si="29"/>
        <v/>
      </c>
      <c r="J384" s="493"/>
      <c r="K384" s="434"/>
      <c r="L384" s="454" t="str">
        <f t="shared" si="4"/>
        <v/>
      </c>
      <c r="M384" s="455" t="str">
        <f t="array" ref="M384">IFERROR(IF(J384="","",XLOOKUP(L384,Personnel!$B$4:$G$4,Personnel!$B$5:$G$5)),"")</f>
        <v/>
      </c>
      <c r="N384" s="455">
        <f t="shared" si="5"/>
        <v>0</v>
      </c>
      <c r="O384" s="434"/>
      <c r="P384" s="456" t="str">
        <f t="shared" si="6"/>
        <v/>
      </c>
      <c r="Q384" s="457">
        <f t="shared" si="22"/>
        <v>0</v>
      </c>
      <c r="R384" s="458"/>
      <c r="S384" s="459" t="str">
        <f t="array" ref="S384">IF(B384="","",XLOOKUP($B384,Product,'Product List'!D:D))</f>
        <v/>
      </c>
      <c r="T384" s="454" t="str">
        <f t="array" ref="T384">IF(B384="","",XLOOKUP($B384,Product,'Product List'!E:E))</f>
        <v/>
      </c>
      <c r="U384" s="454" t="str">
        <f t="array" ref="U384">IF(B384="","",XLOOKUP($B384,Product,'Product List'!F:F))</f>
        <v/>
      </c>
      <c r="V384" s="454" t="str">
        <f t="array" ref="V384">IF(B384="","",XLOOKUP($B384,Product,'Product List'!G:G))</f>
        <v/>
      </c>
      <c r="W384" s="434"/>
      <c r="X384" s="434" t="str">
        <f t="array" ref="X384">iferror(xlookup(B384,'Product List'!A:A,'Product List'!P:P),"")</f>
        <v/>
      </c>
      <c r="Y384" s="434">
        <f t="shared" si="8"/>
        <v>0</v>
      </c>
      <c r="Z384" s="434"/>
    </row>
    <row r="385" ht="14.25" hidden="1" customHeight="1">
      <c r="A385" s="454"/>
      <c r="B385" s="448"/>
      <c r="C385" s="454"/>
      <c r="D385" s="487"/>
      <c r="E385" s="487"/>
      <c r="F385" s="487"/>
      <c r="G385" s="487">
        <f t="shared" si="1"/>
        <v>0</v>
      </c>
      <c r="H385" s="451" t="str">
        <f t="shared" si="2"/>
        <v/>
      </c>
      <c r="I385" s="452" t="str">
        <f t="shared" si="29"/>
        <v/>
      </c>
      <c r="J385" s="493"/>
      <c r="K385" s="434"/>
      <c r="L385" s="454" t="str">
        <f t="shared" si="4"/>
        <v/>
      </c>
      <c r="M385" s="455" t="str">
        <f t="array" ref="M385">IFERROR(IF(J385="","",XLOOKUP(L385,Personnel!$B$4:$G$4,Personnel!$B$5:$G$5)),"")</f>
        <v/>
      </c>
      <c r="N385" s="455">
        <f t="shared" si="5"/>
        <v>0</v>
      </c>
      <c r="O385" s="434"/>
      <c r="P385" s="456" t="str">
        <f t="shared" si="6"/>
        <v/>
      </c>
      <c r="Q385" s="457">
        <f t="shared" si="22"/>
        <v>0</v>
      </c>
      <c r="R385" s="458"/>
      <c r="S385" s="459" t="str">
        <f t="array" ref="S385">IF(B385="","",XLOOKUP($B385,Product,'Product List'!D:D))</f>
        <v/>
      </c>
      <c r="T385" s="454" t="str">
        <f t="array" ref="T385">IF(B385="","",XLOOKUP($B385,Product,'Product List'!E:E))</f>
        <v/>
      </c>
      <c r="U385" s="454" t="str">
        <f t="array" ref="U385">IF(B385="","",XLOOKUP($B385,Product,'Product List'!F:F))</f>
        <v/>
      </c>
      <c r="V385" s="454" t="str">
        <f t="array" ref="V385">IF(B385="","",XLOOKUP($B385,Product,'Product List'!G:G))</f>
        <v/>
      </c>
      <c r="W385" s="434"/>
      <c r="X385" s="434" t="str">
        <f t="array" ref="X385">iferror(xlookup(B385,'Product List'!A:A,'Product List'!P:P),"")</f>
        <v/>
      </c>
      <c r="Y385" s="434">
        <f t="shared" si="8"/>
        <v>0</v>
      </c>
      <c r="Z385" s="434"/>
    </row>
    <row r="386" ht="14.25" hidden="1" customHeight="1">
      <c r="A386" s="454"/>
      <c r="B386" s="448"/>
      <c r="C386" s="454"/>
      <c r="D386" s="487"/>
      <c r="E386" s="487"/>
      <c r="F386" s="487"/>
      <c r="G386" s="487">
        <f t="shared" si="1"/>
        <v>0</v>
      </c>
      <c r="H386" s="451" t="str">
        <f t="shared" si="2"/>
        <v/>
      </c>
      <c r="I386" s="452" t="str">
        <f t="shared" si="29"/>
        <v/>
      </c>
      <c r="J386" s="493"/>
      <c r="K386" s="434"/>
      <c r="L386" s="454" t="str">
        <f t="shared" si="4"/>
        <v/>
      </c>
      <c r="M386" s="455" t="str">
        <f t="array" ref="M386">IFERROR(IF(J386="","",XLOOKUP(L386,Personnel!$B$4:$G$4,Personnel!$B$5:$G$5)),"")</f>
        <v/>
      </c>
      <c r="N386" s="455">
        <f t="shared" si="5"/>
        <v>0</v>
      </c>
      <c r="O386" s="434"/>
      <c r="P386" s="456" t="str">
        <f t="shared" si="6"/>
        <v/>
      </c>
      <c r="Q386" s="457">
        <f t="shared" si="22"/>
        <v>0</v>
      </c>
      <c r="R386" s="458"/>
      <c r="S386" s="459" t="str">
        <f t="array" ref="S386">IF(B386="","",XLOOKUP($B386,Product,'Product List'!D:D))</f>
        <v/>
      </c>
      <c r="T386" s="454" t="str">
        <f t="array" ref="T386">IF(B386="","",XLOOKUP($B386,Product,'Product List'!E:E))</f>
        <v/>
      </c>
      <c r="U386" s="454" t="str">
        <f t="array" ref="U386">IF(B386="","",XLOOKUP($B386,Product,'Product List'!F:F))</f>
        <v/>
      </c>
      <c r="V386" s="454" t="str">
        <f t="array" ref="V386">IF(B386="","",XLOOKUP($B386,Product,'Product List'!G:G))</f>
        <v/>
      </c>
      <c r="W386" s="434"/>
      <c r="X386" s="434" t="str">
        <f t="array" ref="X386">iferror(xlookup(B386,'Product List'!A:A,'Product List'!P:P),"")</f>
        <v/>
      </c>
      <c r="Y386" s="434">
        <f t="shared" si="8"/>
        <v>0</v>
      </c>
      <c r="Z386" s="434"/>
    </row>
    <row r="387" ht="14.25" hidden="1" customHeight="1">
      <c r="A387" s="454"/>
      <c r="B387" s="448"/>
      <c r="C387" s="454"/>
      <c r="D387" s="487"/>
      <c r="E387" s="487"/>
      <c r="F387" s="487"/>
      <c r="G387" s="487">
        <f t="shared" si="1"/>
        <v>0</v>
      </c>
      <c r="H387" s="451" t="str">
        <f t="shared" si="2"/>
        <v/>
      </c>
      <c r="I387" s="452" t="str">
        <f t="shared" si="29"/>
        <v/>
      </c>
      <c r="J387" s="493"/>
      <c r="K387" s="434"/>
      <c r="L387" s="454" t="str">
        <f t="shared" si="4"/>
        <v/>
      </c>
      <c r="M387" s="455" t="str">
        <f t="array" ref="M387">IFERROR(IF(J387="","",XLOOKUP(L387,Personnel!$B$4:$G$4,Personnel!$B$5:$G$5)),"")</f>
        <v/>
      </c>
      <c r="N387" s="455">
        <f t="shared" si="5"/>
        <v>0</v>
      </c>
      <c r="O387" s="434"/>
      <c r="P387" s="456" t="str">
        <f t="shared" si="6"/>
        <v/>
      </c>
      <c r="Q387" s="457">
        <f t="shared" si="22"/>
        <v>0</v>
      </c>
      <c r="R387" s="458"/>
      <c r="S387" s="459" t="str">
        <f t="array" ref="S387">IF(B387="","",XLOOKUP($B387,Product,'Product List'!D:D))</f>
        <v/>
      </c>
      <c r="T387" s="454" t="str">
        <f t="array" ref="T387">IF(B387="","",XLOOKUP($B387,Product,'Product List'!E:E))</f>
        <v/>
      </c>
      <c r="U387" s="454" t="str">
        <f t="array" ref="U387">IF(B387="","",XLOOKUP($B387,Product,'Product List'!F:F))</f>
        <v/>
      </c>
      <c r="V387" s="454" t="str">
        <f t="array" ref="V387">IF(B387="","",XLOOKUP($B387,Product,'Product List'!G:G))</f>
        <v/>
      </c>
      <c r="W387" s="434"/>
      <c r="X387" s="434" t="str">
        <f t="array" ref="X387">iferror(xlookup(B387,'Product List'!A:A,'Product List'!P:P),"")</f>
        <v/>
      </c>
      <c r="Y387" s="434">
        <f t="shared" si="8"/>
        <v>0</v>
      </c>
      <c r="Z387" s="434"/>
    </row>
    <row r="388" ht="14.25" hidden="1" customHeight="1">
      <c r="A388" s="454"/>
      <c r="B388" s="448"/>
      <c r="C388" s="454"/>
      <c r="D388" s="487"/>
      <c r="E388" s="487"/>
      <c r="F388" s="487"/>
      <c r="G388" s="487">
        <f t="shared" si="1"/>
        <v>0</v>
      </c>
      <c r="H388" s="451" t="str">
        <f t="shared" si="2"/>
        <v/>
      </c>
      <c r="I388" s="452" t="str">
        <f t="shared" si="29"/>
        <v/>
      </c>
      <c r="J388" s="493"/>
      <c r="K388" s="434"/>
      <c r="L388" s="454" t="str">
        <f t="shared" si="4"/>
        <v/>
      </c>
      <c r="M388" s="455" t="str">
        <f t="array" ref="M388">IFERROR(IF(J388="","",XLOOKUP(L388,Personnel!$B$4:$G$4,Personnel!$B$5:$G$5)),"")</f>
        <v/>
      </c>
      <c r="N388" s="455">
        <f t="shared" si="5"/>
        <v>0</v>
      </c>
      <c r="O388" s="434"/>
      <c r="P388" s="456" t="str">
        <f t="shared" si="6"/>
        <v/>
      </c>
      <c r="Q388" s="457">
        <f t="shared" si="22"/>
        <v>0</v>
      </c>
      <c r="R388" s="458"/>
      <c r="S388" s="459" t="str">
        <f t="array" ref="S388">IF(B388="","",XLOOKUP($B388,Product,'Product List'!D:D))</f>
        <v/>
      </c>
      <c r="T388" s="454" t="str">
        <f t="array" ref="T388">IF(B388="","",XLOOKUP($B388,Product,'Product List'!E:E))</f>
        <v/>
      </c>
      <c r="U388" s="454" t="str">
        <f t="array" ref="U388">IF(B388="","",XLOOKUP($B388,Product,'Product List'!F:F))</f>
        <v/>
      </c>
      <c r="V388" s="454" t="str">
        <f t="array" ref="V388">IF(B388="","",XLOOKUP($B388,Product,'Product List'!G:G))</f>
        <v/>
      </c>
      <c r="W388" s="434"/>
      <c r="X388" s="434" t="str">
        <f t="array" ref="X388">iferror(xlookup(B388,'Product List'!A:A,'Product List'!P:P),"")</f>
        <v/>
      </c>
      <c r="Y388" s="434">
        <f t="shared" si="8"/>
        <v>0</v>
      </c>
      <c r="Z388" s="434"/>
    </row>
    <row r="389" ht="14.25" hidden="1" customHeight="1">
      <c r="A389" s="454"/>
      <c r="B389" s="448"/>
      <c r="C389" s="454"/>
      <c r="D389" s="487"/>
      <c r="E389" s="487"/>
      <c r="F389" s="487"/>
      <c r="G389" s="487">
        <f t="shared" si="1"/>
        <v>0</v>
      </c>
      <c r="H389" s="451" t="str">
        <f t="shared" si="2"/>
        <v/>
      </c>
      <c r="I389" s="452" t="str">
        <f t="shared" si="29"/>
        <v/>
      </c>
      <c r="J389" s="493"/>
      <c r="K389" s="434"/>
      <c r="L389" s="454" t="str">
        <f t="shared" si="4"/>
        <v/>
      </c>
      <c r="M389" s="455" t="str">
        <f t="array" ref="M389">IFERROR(IF(J389="","",XLOOKUP(L389,Personnel!$B$4:$G$4,Personnel!$B$5:$G$5)),"")</f>
        <v/>
      </c>
      <c r="N389" s="455">
        <f t="shared" si="5"/>
        <v>0</v>
      </c>
      <c r="O389" s="434"/>
      <c r="P389" s="456" t="str">
        <f t="shared" si="6"/>
        <v/>
      </c>
      <c r="Q389" s="457">
        <f t="shared" si="22"/>
        <v>0</v>
      </c>
      <c r="R389" s="458"/>
      <c r="S389" s="459" t="str">
        <f t="array" ref="S389">IF(B389="","",XLOOKUP($B389,Product,'Product List'!D:D))</f>
        <v/>
      </c>
      <c r="T389" s="454" t="str">
        <f t="array" ref="T389">IF(B389="","",XLOOKUP($B389,Product,'Product List'!E:E))</f>
        <v/>
      </c>
      <c r="U389" s="454" t="str">
        <f t="array" ref="U389">IF(B389="","",XLOOKUP($B389,Product,'Product List'!F:F))</f>
        <v/>
      </c>
      <c r="V389" s="454" t="str">
        <f t="array" ref="V389">IF(B389="","",XLOOKUP($B389,Product,'Product List'!G:G))</f>
        <v/>
      </c>
      <c r="W389" s="434"/>
      <c r="X389" s="434" t="str">
        <f t="array" ref="X389">iferror(xlookup(B389,'Product List'!A:A,'Product List'!P:P),"")</f>
        <v/>
      </c>
      <c r="Y389" s="434">
        <f t="shared" si="8"/>
        <v>0</v>
      </c>
      <c r="Z389" s="434"/>
    </row>
    <row r="390" ht="14.25" hidden="1" customHeight="1">
      <c r="A390" s="495"/>
      <c r="B390" s="494"/>
      <c r="C390" s="495"/>
      <c r="D390" s="496"/>
      <c r="E390" s="496"/>
      <c r="F390" s="496"/>
      <c r="G390" s="487">
        <f t="shared" si="1"/>
        <v>0</v>
      </c>
      <c r="H390" s="451" t="str">
        <f t="shared" si="2"/>
        <v/>
      </c>
      <c r="I390" s="452" t="str">
        <f t="shared" si="29"/>
        <v/>
      </c>
      <c r="J390" s="493"/>
      <c r="K390" s="434"/>
      <c r="L390" s="454" t="str">
        <f t="shared" si="4"/>
        <v/>
      </c>
      <c r="M390" s="455" t="str">
        <f t="array" ref="M390">IFERROR(IF(J390="","",XLOOKUP(L390,Personnel!$B$4:$G$4,Personnel!$B$5:$G$5)),"")</f>
        <v/>
      </c>
      <c r="N390" s="455">
        <f t="shared" si="5"/>
        <v>0</v>
      </c>
      <c r="O390" s="434"/>
      <c r="P390" s="456" t="str">
        <f t="shared" si="6"/>
        <v/>
      </c>
      <c r="Q390" s="457">
        <f t="shared" si="22"/>
        <v>0</v>
      </c>
      <c r="R390" s="458"/>
      <c r="S390" s="459" t="str">
        <f t="array" ref="S390">IF(B390="","",XLOOKUP($B390,Product,'Product List'!D:D))</f>
        <v/>
      </c>
      <c r="T390" s="454" t="str">
        <f t="array" ref="T390">IF(B390="","",XLOOKUP($B390,Product,'Product List'!E:E))</f>
        <v/>
      </c>
      <c r="U390" s="454" t="str">
        <f t="array" ref="U390">IF(B390="","",XLOOKUP($B390,Product,'Product List'!F:F))</f>
        <v/>
      </c>
      <c r="V390" s="454" t="str">
        <f t="array" ref="V390">IF(B390="","",XLOOKUP($B390,Product,'Product List'!G:G))</f>
        <v/>
      </c>
      <c r="W390" s="434"/>
      <c r="X390" s="434" t="str">
        <f t="array" ref="X390">iferror(xlookup(B390,'Product List'!A:A,'Product List'!P:P),"")</f>
        <v/>
      </c>
      <c r="Y390" s="434">
        <f t="shared" si="8"/>
        <v>0</v>
      </c>
      <c r="Z390" s="434"/>
    </row>
    <row r="391" ht="14.25" hidden="1" customHeight="1">
      <c r="A391" s="495"/>
      <c r="B391" s="494"/>
      <c r="C391" s="495"/>
      <c r="D391" s="496"/>
      <c r="E391" s="496"/>
      <c r="F391" s="496"/>
      <c r="G391" s="487">
        <f t="shared" si="1"/>
        <v>0</v>
      </c>
      <c r="H391" s="451" t="str">
        <f t="shared" si="2"/>
        <v/>
      </c>
      <c r="I391" s="452" t="str">
        <f t="shared" si="29"/>
        <v/>
      </c>
      <c r="J391" s="493"/>
      <c r="K391" s="434"/>
      <c r="L391" s="454" t="str">
        <f t="shared" si="4"/>
        <v/>
      </c>
      <c r="M391" s="455" t="str">
        <f t="array" ref="M391">IFERROR(IF(J391="","",XLOOKUP(L391,Personnel!$B$4:$G$4,Personnel!$B$5:$G$5)),"")</f>
        <v/>
      </c>
      <c r="N391" s="455">
        <f t="shared" si="5"/>
        <v>0</v>
      </c>
      <c r="O391" s="434"/>
      <c r="P391" s="456" t="str">
        <f t="shared" si="6"/>
        <v/>
      </c>
      <c r="Q391" s="457">
        <f t="shared" si="22"/>
        <v>0</v>
      </c>
      <c r="R391" s="458"/>
      <c r="S391" s="459" t="str">
        <f t="array" ref="S391">IF(B391="","",XLOOKUP($B391,Product,'Product List'!D:D))</f>
        <v/>
      </c>
      <c r="T391" s="454" t="str">
        <f t="array" ref="T391">IF(B391="","",XLOOKUP($B391,Product,'Product List'!E:E))</f>
        <v/>
      </c>
      <c r="U391" s="454" t="str">
        <f t="array" ref="U391">IF(B391="","",XLOOKUP($B391,Product,'Product List'!F:F))</f>
        <v/>
      </c>
      <c r="V391" s="454" t="str">
        <f t="array" ref="V391">IF(B391="","",XLOOKUP($B391,Product,'Product List'!G:G))</f>
        <v/>
      </c>
      <c r="W391" s="434"/>
      <c r="X391" s="434" t="str">
        <f t="array" ref="X391">iferror(xlookup(B391,'Product List'!A:A,'Product List'!P:P),"")</f>
        <v/>
      </c>
      <c r="Y391" s="434">
        <f t="shared" si="8"/>
        <v>0</v>
      </c>
      <c r="Z391" s="434"/>
    </row>
    <row r="392" ht="14.25" hidden="1" customHeight="1">
      <c r="A392" s="495"/>
      <c r="B392" s="494"/>
      <c r="C392" s="495"/>
      <c r="D392" s="496"/>
      <c r="E392" s="496"/>
      <c r="F392" s="496"/>
      <c r="G392" s="487">
        <f t="shared" si="1"/>
        <v>0</v>
      </c>
      <c r="H392" s="451" t="str">
        <f t="shared" si="2"/>
        <v/>
      </c>
      <c r="I392" s="452" t="str">
        <f t="shared" si="29"/>
        <v/>
      </c>
      <c r="J392" s="493"/>
      <c r="K392" s="434"/>
      <c r="L392" s="454" t="str">
        <f t="shared" si="4"/>
        <v/>
      </c>
      <c r="M392" s="455" t="str">
        <f t="array" ref="M392">IFERROR(IF(J392="","",XLOOKUP(L392,Personnel!$B$4:$G$4,Personnel!$B$5:$G$5)),"")</f>
        <v/>
      </c>
      <c r="N392" s="455">
        <f t="shared" si="5"/>
        <v>0</v>
      </c>
      <c r="O392" s="434"/>
      <c r="P392" s="456" t="str">
        <f t="shared" si="6"/>
        <v/>
      </c>
      <c r="Q392" s="457">
        <f t="shared" si="22"/>
        <v>0</v>
      </c>
      <c r="R392" s="458"/>
      <c r="S392" s="459" t="str">
        <f t="array" ref="S392">IF(B392="","",XLOOKUP($B392,Product,'Product List'!D:D))</f>
        <v/>
      </c>
      <c r="T392" s="454" t="str">
        <f t="array" ref="T392">IF(B392="","",XLOOKUP($B392,Product,'Product List'!E:E))</f>
        <v/>
      </c>
      <c r="U392" s="454" t="str">
        <f t="array" ref="U392">IF(B392="","",XLOOKUP($B392,Product,'Product List'!F:F))</f>
        <v/>
      </c>
      <c r="V392" s="454" t="str">
        <f t="array" ref="V392">IF(B392="","",XLOOKUP($B392,Product,'Product List'!G:G))</f>
        <v/>
      </c>
      <c r="W392" s="434"/>
      <c r="X392" s="434" t="str">
        <f t="array" ref="X392">iferror(xlookup(B392,'Product List'!A:A,'Product List'!P:P),"")</f>
        <v/>
      </c>
      <c r="Y392" s="434">
        <f t="shared" si="8"/>
        <v>0</v>
      </c>
      <c r="Z392" s="434"/>
    </row>
    <row r="393" ht="14.25" hidden="1" customHeight="1">
      <c r="A393" s="495"/>
      <c r="B393" s="494"/>
      <c r="C393" s="495"/>
      <c r="D393" s="496"/>
      <c r="E393" s="496"/>
      <c r="F393" s="496"/>
      <c r="G393" s="487">
        <f t="shared" si="1"/>
        <v>0</v>
      </c>
      <c r="H393" s="451" t="str">
        <f t="shared" si="2"/>
        <v/>
      </c>
      <c r="I393" s="452" t="str">
        <f t="shared" si="29"/>
        <v/>
      </c>
      <c r="J393" s="493"/>
      <c r="K393" s="434"/>
      <c r="L393" s="454" t="str">
        <f t="shared" si="4"/>
        <v/>
      </c>
      <c r="M393" s="455" t="str">
        <f t="array" ref="M393">IFERROR(IF(J393="","",XLOOKUP(L393,Personnel!$B$4:$G$4,Personnel!$B$5:$G$5)),"")</f>
        <v/>
      </c>
      <c r="N393" s="455">
        <f t="shared" si="5"/>
        <v>0</v>
      </c>
      <c r="O393" s="434"/>
      <c r="P393" s="456" t="str">
        <f t="shared" si="6"/>
        <v/>
      </c>
      <c r="Q393" s="457">
        <f t="shared" si="22"/>
        <v>0</v>
      </c>
      <c r="R393" s="458"/>
      <c r="S393" s="459" t="str">
        <f t="array" ref="S393">IF(B393="","",XLOOKUP($B393,Product,'Product List'!D:D))</f>
        <v/>
      </c>
      <c r="T393" s="454" t="str">
        <f t="array" ref="T393">IF(B393="","",XLOOKUP($B393,Product,'Product List'!E:E))</f>
        <v/>
      </c>
      <c r="U393" s="454" t="str">
        <f t="array" ref="U393">IF(B393="","",XLOOKUP($B393,Product,'Product List'!F:F))</f>
        <v/>
      </c>
      <c r="V393" s="454" t="str">
        <f t="array" ref="V393">IF(B393="","",XLOOKUP($B393,Product,'Product List'!G:G))</f>
        <v/>
      </c>
      <c r="W393" s="434"/>
      <c r="X393" s="434" t="str">
        <f t="array" ref="X393">iferror(xlookup(B393,'Product List'!A:A,'Product List'!P:P),"")</f>
        <v/>
      </c>
      <c r="Y393" s="434">
        <f t="shared" si="8"/>
        <v>0</v>
      </c>
      <c r="Z393" s="434"/>
    </row>
    <row r="394" ht="14.25" hidden="1" customHeight="1">
      <c r="A394" s="495"/>
      <c r="B394" s="494"/>
      <c r="C394" s="495"/>
      <c r="D394" s="496"/>
      <c r="E394" s="496"/>
      <c r="F394" s="496"/>
      <c r="G394" s="487">
        <f t="shared" si="1"/>
        <v>0</v>
      </c>
      <c r="H394" s="451" t="str">
        <f t="shared" si="2"/>
        <v/>
      </c>
      <c r="I394" s="452" t="str">
        <f t="shared" si="29"/>
        <v/>
      </c>
      <c r="J394" s="493"/>
      <c r="K394" s="434"/>
      <c r="L394" s="454" t="str">
        <f t="shared" si="4"/>
        <v/>
      </c>
      <c r="M394" s="455" t="str">
        <f t="array" ref="M394">IFERROR(IF(J394="","",XLOOKUP(L394,Personnel!$B$4:$G$4,Personnel!$B$5:$G$5)),"")</f>
        <v/>
      </c>
      <c r="N394" s="455">
        <f t="shared" si="5"/>
        <v>0</v>
      </c>
      <c r="O394" s="434"/>
      <c r="P394" s="456" t="str">
        <f t="shared" si="6"/>
        <v/>
      </c>
      <c r="Q394" s="457">
        <f t="shared" si="22"/>
        <v>0</v>
      </c>
      <c r="R394" s="458"/>
      <c r="S394" s="459" t="str">
        <f t="array" ref="S394">IF(B394="","",XLOOKUP($B394,Product,'Product List'!D:D))</f>
        <v/>
      </c>
      <c r="T394" s="454" t="str">
        <f t="array" ref="T394">IF(B394="","",XLOOKUP($B394,Product,'Product List'!E:E))</f>
        <v/>
      </c>
      <c r="U394" s="454" t="str">
        <f t="array" ref="U394">IF(B394="","",XLOOKUP($B394,Product,'Product List'!F:F))</f>
        <v/>
      </c>
      <c r="V394" s="454" t="str">
        <f t="array" ref="V394">IF(B394="","",XLOOKUP($B394,Product,'Product List'!G:G))</f>
        <v/>
      </c>
      <c r="W394" s="434"/>
      <c r="X394" s="434" t="str">
        <f t="array" ref="X394">iferror(xlookup(B394,'Product List'!A:A,'Product List'!P:P),"")</f>
        <v/>
      </c>
      <c r="Y394" s="434">
        <f t="shared" si="8"/>
        <v>0</v>
      </c>
      <c r="Z394" s="434"/>
    </row>
    <row r="395" ht="14.25" hidden="1" customHeight="1">
      <c r="A395" s="495"/>
      <c r="B395" s="494"/>
      <c r="C395" s="495"/>
      <c r="D395" s="496"/>
      <c r="E395" s="496"/>
      <c r="F395" s="496"/>
      <c r="G395" s="487">
        <f t="shared" si="1"/>
        <v>0</v>
      </c>
      <c r="H395" s="451" t="str">
        <f t="shared" si="2"/>
        <v/>
      </c>
      <c r="I395" s="452" t="str">
        <f t="shared" si="29"/>
        <v/>
      </c>
      <c r="J395" s="493"/>
      <c r="K395" s="434"/>
      <c r="L395" s="454" t="str">
        <f t="shared" si="4"/>
        <v/>
      </c>
      <c r="M395" s="455" t="str">
        <f t="array" ref="M395">IFERROR(IF(J395="","",XLOOKUP(L395,Personnel!$B$4:$G$4,Personnel!$B$5:$G$5)),"")</f>
        <v/>
      </c>
      <c r="N395" s="455">
        <f t="shared" si="5"/>
        <v>0</v>
      </c>
      <c r="O395" s="434"/>
      <c r="P395" s="456" t="str">
        <f t="shared" si="6"/>
        <v/>
      </c>
      <c r="Q395" s="457">
        <f t="shared" si="22"/>
        <v>0</v>
      </c>
      <c r="R395" s="458"/>
      <c r="S395" s="459" t="str">
        <f t="array" ref="S395">IF(B395="","",XLOOKUP($B395,Product,'Product List'!D:D))</f>
        <v/>
      </c>
      <c r="T395" s="454" t="str">
        <f t="array" ref="T395">IF(B395="","",XLOOKUP($B395,Product,'Product List'!E:E))</f>
        <v/>
      </c>
      <c r="U395" s="454" t="str">
        <f t="array" ref="U395">IF(B395="","",XLOOKUP($B395,Product,'Product List'!F:F))</f>
        <v/>
      </c>
      <c r="V395" s="454" t="str">
        <f t="array" ref="V395">IF(B395="","",XLOOKUP($B395,Product,'Product List'!G:G))</f>
        <v/>
      </c>
      <c r="W395" s="434"/>
      <c r="X395" s="434" t="str">
        <f t="array" ref="X395">iferror(xlookup(B395,'Product List'!A:A,'Product List'!P:P),"")</f>
        <v/>
      </c>
      <c r="Y395" s="434">
        <f t="shared" si="8"/>
        <v>0</v>
      </c>
      <c r="Z395" s="434"/>
    </row>
    <row r="396" ht="14.25" hidden="1" customHeight="1">
      <c r="A396" s="495"/>
      <c r="B396" s="494"/>
      <c r="C396" s="495"/>
      <c r="D396" s="496"/>
      <c r="E396" s="496"/>
      <c r="F396" s="496"/>
      <c r="G396" s="487">
        <f t="shared" si="1"/>
        <v>0</v>
      </c>
      <c r="H396" s="451" t="str">
        <f t="shared" si="2"/>
        <v/>
      </c>
      <c r="I396" s="452" t="str">
        <f t="shared" si="29"/>
        <v/>
      </c>
      <c r="J396" s="493"/>
      <c r="K396" s="434"/>
      <c r="L396" s="454" t="str">
        <f t="shared" si="4"/>
        <v/>
      </c>
      <c r="M396" s="455" t="str">
        <f t="array" ref="M396">IFERROR(IF(J396="","",XLOOKUP(L396,Personnel!$B$4:$G$4,Personnel!$B$5:$G$5)),"")</f>
        <v/>
      </c>
      <c r="N396" s="455">
        <f t="shared" si="5"/>
        <v>0</v>
      </c>
      <c r="O396" s="434"/>
      <c r="P396" s="456" t="str">
        <f t="shared" si="6"/>
        <v/>
      </c>
      <c r="Q396" s="457">
        <f t="shared" si="22"/>
        <v>0</v>
      </c>
      <c r="R396" s="458"/>
      <c r="S396" s="459" t="str">
        <f t="array" ref="S396">IF(B396="","",XLOOKUP($B396,Product,'Product List'!D:D))</f>
        <v/>
      </c>
      <c r="T396" s="454" t="str">
        <f t="array" ref="T396">IF(B396="","",XLOOKUP($B396,Product,'Product List'!E:E))</f>
        <v/>
      </c>
      <c r="U396" s="454" t="str">
        <f t="array" ref="U396">IF(B396="","",XLOOKUP($B396,Product,'Product List'!F:F))</f>
        <v/>
      </c>
      <c r="V396" s="454" t="str">
        <f t="array" ref="V396">IF(B396="","",XLOOKUP($B396,Product,'Product List'!G:G))</f>
        <v/>
      </c>
      <c r="W396" s="434"/>
      <c r="X396" s="434" t="str">
        <f t="array" ref="X396">iferror(xlookup(B396,'Product List'!A:A,'Product List'!P:P),"")</f>
        <v/>
      </c>
      <c r="Y396" s="434">
        <f t="shared" si="8"/>
        <v>0</v>
      </c>
      <c r="Z396" s="434"/>
    </row>
    <row r="397" ht="14.25" hidden="1" customHeight="1">
      <c r="A397" s="495"/>
      <c r="B397" s="494"/>
      <c r="C397" s="495"/>
      <c r="D397" s="496"/>
      <c r="E397" s="496"/>
      <c r="F397" s="496"/>
      <c r="G397" s="487">
        <f t="shared" si="1"/>
        <v>0</v>
      </c>
      <c r="H397" s="451" t="str">
        <f t="shared" si="2"/>
        <v/>
      </c>
      <c r="I397" s="452" t="str">
        <f t="shared" si="29"/>
        <v/>
      </c>
      <c r="J397" s="493"/>
      <c r="K397" s="434"/>
      <c r="L397" s="454" t="str">
        <f t="shared" si="4"/>
        <v/>
      </c>
      <c r="M397" s="455" t="str">
        <f t="array" ref="M397">IFERROR(IF(J397="","",XLOOKUP(L397,Personnel!$B$4:$G$4,Personnel!$B$5:$G$5)),"")</f>
        <v/>
      </c>
      <c r="N397" s="455">
        <f t="shared" si="5"/>
        <v>0</v>
      </c>
      <c r="O397" s="434"/>
      <c r="P397" s="456" t="str">
        <f t="shared" si="6"/>
        <v/>
      </c>
      <c r="Q397" s="457">
        <f t="shared" si="22"/>
        <v>0</v>
      </c>
      <c r="R397" s="458"/>
      <c r="S397" s="459" t="str">
        <f t="array" ref="S397">IF(B397="","",XLOOKUP($B397,Product,'Product List'!D:D))</f>
        <v/>
      </c>
      <c r="T397" s="454" t="str">
        <f t="array" ref="T397">IF(B397="","",XLOOKUP($B397,Product,'Product List'!E:E))</f>
        <v/>
      </c>
      <c r="U397" s="454" t="str">
        <f t="array" ref="U397">IF(B397="","",XLOOKUP($B397,Product,'Product List'!F:F))</f>
        <v/>
      </c>
      <c r="V397" s="454" t="str">
        <f t="array" ref="V397">IF(B397="","",XLOOKUP($B397,Product,'Product List'!G:G))</f>
        <v/>
      </c>
      <c r="W397" s="434"/>
      <c r="X397" s="434" t="str">
        <f t="array" ref="X397">iferror(xlookup(B397,'Product List'!A:A,'Product List'!P:P),"")</f>
        <v/>
      </c>
      <c r="Y397" s="434">
        <f t="shared" si="8"/>
        <v>0</v>
      </c>
      <c r="Z397" s="434"/>
    </row>
    <row r="398" ht="14.25" hidden="1" customHeight="1">
      <c r="A398" s="495"/>
      <c r="B398" s="494"/>
      <c r="C398" s="495"/>
      <c r="D398" s="496"/>
      <c r="E398" s="496"/>
      <c r="F398" s="496"/>
      <c r="G398" s="487">
        <f t="shared" si="1"/>
        <v>0</v>
      </c>
      <c r="H398" s="451" t="str">
        <f t="shared" si="2"/>
        <v/>
      </c>
      <c r="I398" s="452" t="str">
        <f t="shared" si="29"/>
        <v/>
      </c>
      <c r="J398" s="493"/>
      <c r="K398" s="434"/>
      <c r="L398" s="454" t="str">
        <f t="shared" si="4"/>
        <v/>
      </c>
      <c r="M398" s="455" t="str">
        <f t="array" ref="M398">IFERROR(IF(J398="","",XLOOKUP(L398,Personnel!$B$4:$G$4,Personnel!$B$5:$G$5)),"")</f>
        <v/>
      </c>
      <c r="N398" s="455">
        <f t="shared" si="5"/>
        <v>0</v>
      </c>
      <c r="O398" s="434"/>
      <c r="P398" s="456" t="str">
        <f t="shared" si="6"/>
        <v/>
      </c>
      <c r="Q398" s="457">
        <f t="shared" si="22"/>
        <v>0</v>
      </c>
      <c r="R398" s="458"/>
      <c r="S398" s="459" t="str">
        <f t="array" ref="S398">IF(B398="","",XLOOKUP($B398,Product,'Product List'!D:D))</f>
        <v/>
      </c>
      <c r="T398" s="454" t="str">
        <f t="array" ref="T398">IF(B398="","",XLOOKUP($B398,Product,'Product List'!E:E))</f>
        <v/>
      </c>
      <c r="U398" s="454" t="str">
        <f t="array" ref="U398">IF(B398="","",XLOOKUP($B398,Product,'Product List'!F:F))</f>
        <v/>
      </c>
      <c r="V398" s="454" t="str">
        <f t="array" ref="V398">IF(B398="","",XLOOKUP($B398,Product,'Product List'!G:G))</f>
        <v/>
      </c>
      <c r="W398" s="434"/>
      <c r="X398" s="434" t="str">
        <f t="array" ref="X398">iferror(xlookup(B398,'Product List'!A:A,'Product List'!P:P),"")</f>
        <v/>
      </c>
      <c r="Y398" s="434">
        <f t="shared" si="8"/>
        <v>0</v>
      </c>
      <c r="Z398" s="434"/>
    </row>
    <row r="399" ht="14.25" hidden="1" customHeight="1">
      <c r="A399" s="495"/>
      <c r="B399" s="494"/>
      <c r="C399" s="495"/>
      <c r="D399" s="496"/>
      <c r="E399" s="496"/>
      <c r="F399" s="496"/>
      <c r="G399" s="487">
        <f t="shared" si="1"/>
        <v>0</v>
      </c>
      <c r="H399" s="451" t="str">
        <f t="shared" si="2"/>
        <v/>
      </c>
      <c r="I399" s="452" t="str">
        <f t="shared" si="29"/>
        <v/>
      </c>
      <c r="J399" s="493"/>
      <c r="K399" s="434"/>
      <c r="L399" s="454" t="str">
        <f t="shared" si="4"/>
        <v/>
      </c>
      <c r="M399" s="455" t="str">
        <f t="array" ref="M399">IFERROR(IF(J399="","",XLOOKUP(L399,Personnel!$B$4:$G$4,Personnel!$B$5:$G$5)),"")</f>
        <v/>
      </c>
      <c r="N399" s="455">
        <f t="shared" si="5"/>
        <v>0</v>
      </c>
      <c r="O399" s="434"/>
      <c r="P399" s="456" t="str">
        <f t="shared" si="6"/>
        <v/>
      </c>
      <c r="Q399" s="457">
        <f t="shared" si="22"/>
        <v>0</v>
      </c>
      <c r="R399" s="458"/>
      <c r="S399" s="459" t="str">
        <f t="array" ref="S399">IF(B399="","",XLOOKUP($B399,Product,'Product List'!D:D))</f>
        <v/>
      </c>
      <c r="T399" s="454" t="str">
        <f t="array" ref="T399">IF(B399="","",XLOOKUP($B399,Product,'Product List'!E:E))</f>
        <v/>
      </c>
      <c r="U399" s="454" t="str">
        <f t="array" ref="U399">IF(B399="","",XLOOKUP($B399,Product,'Product List'!F:F))</f>
        <v/>
      </c>
      <c r="V399" s="454" t="str">
        <f t="array" ref="V399">IF(B399="","",XLOOKUP($B399,Product,'Product List'!G:G))</f>
        <v/>
      </c>
      <c r="W399" s="434"/>
      <c r="X399" s="434" t="str">
        <f t="array" ref="X399">iferror(xlookup(B399,'Product List'!A:A,'Product List'!P:P),"")</f>
        <v/>
      </c>
      <c r="Y399" s="434">
        <f t="shared" si="8"/>
        <v>0</v>
      </c>
      <c r="Z399" s="434"/>
    </row>
    <row r="400" ht="14.25" hidden="1" customHeight="1">
      <c r="A400" s="495"/>
      <c r="B400" s="494"/>
      <c r="C400" s="495"/>
      <c r="D400" s="496"/>
      <c r="E400" s="496"/>
      <c r="F400" s="496"/>
      <c r="G400" s="487">
        <f t="shared" si="1"/>
        <v>0</v>
      </c>
      <c r="H400" s="451" t="str">
        <f t="shared" si="2"/>
        <v/>
      </c>
      <c r="I400" s="452" t="str">
        <f t="shared" si="29"/>
        <v/>
      </c>
      <c r="J400" s="493"/>
      <c r="K400" s="434"/>
      <c r="L400" s="454" t="str">
        <f t="shared" si="4"/>
        <v/>
      </c>
      <c r="M400" s="455" t="str">
        <f t="array" ref="M400">IFERROR(IF(J400="","",XLOOKUP(L400,Personnel!$B$4:$G$4,Personnel!$B$5:$G$5)),"")</f>
        <v/>
      </c>
      <c r="N400" s="455">
        <f t="shared" si="5"/>
        <v>0</v>
      </c>
      <c r="O400" s="434"/>
      <c r="P400" s="456" t="str">
        <f t="shared" si="6"/>
        <v/>
      </c>
      <c r="Q400" s="457">
        <f t="shared" si="22"/>
        <v>0</v>
      </c>
      <c r="R400" s="458"/>
      <c r="S400" s="459" t="str">
        <f t="array" ref="S400">IF(B400="","",XLOOKUP($B400,Product,'Product List'!D:D))</f>
        <v/>
      </c>
      <c r="T400" s="454" t="str">
        <f t="array" ref="T400">IF(B400="","",XLOOKUP($B400,Product,'Product List'!E:E))</f>
        <v/>
      </c>
      <c r="U400" s="454" t="str">
        <f t="array" ref="U400">IF(B400="","",XLOOKUP($B400,Product,'Product List'!F:F))</f>
        <v/>
      </c>
      <c r="V400" s="454" t="str">
        <f t="array" ref="V400">IF(B400="","",XLOOKUP($B400,Product,'Product List'!G:G))</f>
        <v/>
      </c>
      <c r="W400" s="434"/>
      <c r="X400" s="434" t="str">
        <f t="array" ref="X400">iferror(xlookup(B400,'Product List'!A:A,'Product List'!P:P),"")</f>
        <v/>
      </c>
      <c r="Y400" s="434">
        <f t="shared" si="8"/>
        <v>0</v>
      </c>
      <c r="Z400" s="434"/>
    </row>
    <row r="401" ht="14.25" hidden="1" customHeight="1">
      <c r="A401" s="495"/>
      <c r="B401" s="494"/>
      <c r="C401" s="495"/>
      <c r="D401" s="496"/>
      <c r="E401" s="496"/>
      <c r="F401" s="496"/>
      <c r="G401" s="487">
        <f t="shared" si="1"/>
        <v>0</v>
      </c>
      <c r="H401" s="451" t="str">
        <f t="shared" si="2"/>
        <v/>
      </c>
      <c r="I401" s="452" t="str">
        <f t="shared" si="29"/>
        <v/>
      </c>
      <c r="J401" s="493"/>
      <c r="K401" s="434"/>
      <c r="L401" s="454" t="str">
        <f t="shared" si="4"/>
        <v/>
      </c>
      <c r="M401" s="455" t="str">
        <f t="array" ref="M401">IFERROR(IF(J401="","",XLOOKUP(L401,Personnel!$B$4:$G$4,Personnel!$B$5:$G$5)),"")</f>
        <v/>
      </c>
      <c r="N401" s="455">
        <f t="shared" si="5"/>
        <v>0</v>
      </c>
      <c r="O401" s="434"/>
      <c r="P401" s="456" t="str">
        <f t="shared" si="6"/>
        <v/>
      </c>
      <c r="Q401" s="457">
        <f t="shared" si="22"/>
        <v>0</v>
      </c>
      <c r="R401" s="458"/>
      <c r="S401" s="459" t="str">
        <f t="array" ref="S401">IF(B401="","",XLOOKUP($B401,Product,'Product List'!D:D))</f>
        <v/>
      </c>
      <c r="T401" s="454" t="str">
        <f t="array" ref="T401">IF(B401="","",XLOOKUP($B401,Product,'Product List'!E:E))</f>
        <v/>
      </c>
      <c r="U401" s="454" t="str">
        <f t="array" ref="U401">IF(B401="","",XLOOKUP($B401,Product,'Product List'!F:F))</f>
        <v/>
      </c>
      <c r="V401" s="454" t="str">
        <f t="array" ref="V401">IF(B401="","",XLOOKUP($B401,Product,'Product List'!G:G))</f>
        <v/>
      </c>
      <c r="W401" s="434"/>
      <c r="X401" s="434" t="str">
        <f t="array" ref="X401">iferror(xlookup(B401,'Product List'!A:A,'Product List'!P:P),"")</f>
        <v/>
      </c>
      <c r="Y401" s="434">
        <f t="shared" si="8"/>
        <v>0</v>
      </c>
      <c r="Z401" s="434"/>
    </row>
    <row r="402" ht="14.25" hidden="1" customHeight="1">
      <c r="A402" s="495"/>
      <c r="B402" s="494"/>
      <c r="C402" s="495"/>
      <c r="D402" s="496"/>
      <c r="E402" s="496"/>
      <c r="F402" s="496"/>
      <c r="G402" s="487">
        <f t="shared" si="1"/>
        <v>0</v>
      </c>
      <c r="H402" s="451" t="str">
        <f t="shared" si="2"/>
        <v/>
      </c>
      <c r="I402" s="452" t="str">
        <f t="shared" si="29"/>
        <v/>
      </c>
      <c r="J402" s="493"/>
      <c r="K402" s="434"/>
      <c r="L402" s="454" t="str">
        <f t="shared" si="4"/>
        <v/>
      </c>
      <c r="M402" s="455" t="str">
        <f t="array" ref="M402">IFERROR(IF(J402="","",XLOOKUP(L402,Personnel!$B$4:$G$4,Personnel!$B$5:$G$5)),"")</f>
        <v/>
      </c>
      <c r="N402" s="455">
        <f t="shared" si="5"/>
        <v>0</v>
      </c>
      <c r="O402" s="434"/>
      <c r="P402" s="456" t="str">
        <f t="shared" si="6"/>
        <v/>
      </c>
      <c r="Q402" s="457">
        <f t="shared" si="22"/>
        <v>0</v>
      </c>
      <c r="R402" s="458"/>
      <c r="S402" s="459" t="str">
        <f t="array" ref="S402">IF(B402="","",XLOOKUP($B402,Product,'Product List'!D:D))</f>
        <v/>
      </c>
      <c r="T402" s="454" t="str">
        <f t="array" ref="T402">IF(B402="","",XLOOKUP($B402,Product,'Product List'!E:E))</f>
        <v/>
      </c>
      <c r="U402" s="454" t="str">
        <f t="array" ref="U402">IF(B402="","",XLOOKUP($B402,Product,'Product List'!F:F))</f>
        <v/>
      </c>
      <c r="V402" s="454" t="str">
        <f t="array" ref="V402">IF(B402="","",XLOOKUP($B402,Product,'Product List'!G:G))</f>
        <v/>
      </c>
      <c r="W402" s="434"/>
      <c r="X402" s="434" t="str">
        <f t="array" ref="X402">iferror(xlookup(B402,'Product List'!A:A,'Product List'!P:P),"")</f>
        <v/>
      </c>
      <c r="Y402" s="434">
        <f t="shared" si="8"/>
        <v>0</v>
      </c>
      <c r="Z402" s="434"/>
    </row>
    <row r="403" ht="14.25" hidden="1" customHeight="1">
      <c r="A403" s="495"/>
      <c r="B403" s="494"/>
      <c r="C403" s="495"/>
      <c r="D403" s="496"/>
      <c r="E403" s="496"/>
      <c r="F403" s="496"/>
      <c r="G403" s="487">
        <f t="shared" si="1"/>
        <v>0</v>
      </c>
      <c r="H403" s="451" t="str">
        <f t="shared" si="2"/>
        <v/>
      </c>
      <c r="I403" s="452" t="str">
        <f t="shared" si="29"/>
        <v/>
      </c>
      <c r="J403" s="493"/>
      <c r="K403" s="434"/>
      <c r="L403" s="454" t="str">
        <f t="shared" si="4"/>
        <v/>
      </c>
      <c r="M403" s="455" t="str">
        <f t="array" ref="M403">IFERROR(IF(J403="","",XLOOKUP(L403,Personnel!$B$4:$G$4,Personnel!$B$5:$G$5)),"")</f>
        <v/>
      </c>
      <c r="N403" s="455">
        <f t="shared" si="5"/>
        <v>0</v>
      </c>
      <c r="O403" s="434"/>
      <c r="P403" s="456" t="str">
        <f t="shared" si="6"/>
        <v/>
      </c>
      <c r="Q403" s="457">
        <f t="shared" si="22"/>
        <v>0</v>
      </c>
      <c r="R403" s="458"/>
      <c r="S403" s="459" t="str">
        <f t="array" ref="S403">IF(B403="","",XLOOKUP($B403,Product,'Product List'!D:D))</f>
        <v/>
      </c>
      <c r="T403" s="454" t="str">
        <f t="array" ref="T403">IF(B403="","",XLOOKUP($B403,Product,'Product List'!E:E))</f>
        <v/>
      </c>
      <c r="U403" s="454" t="str">
        <f t="array" ref="U403">IF(B403="","",XLOOKUP($B403,Product,'Product List'!F:F))</f>
        <v/>
      </c>
      <c r="V403" s="454" t="str">
        <f t="array" ref="V403">IF(B403="","",XLOOKUP($B403,Product,'Product List'!G:G))</f>
        <v/>
      </c>
      <c r="W403" s="434"/>
      <c r="X403" s="434" t="str">
        <f t="array" ref="X403">iferror(xlookup(B403,'Product List'!A:A,'Product List'!P:P),"")</f>
        <v/>
      </c>
      <c r="Y403" s="434">
        <f t="shared" si="8"/>
        <v>0</v>
      </c>
      <c r="Z403" s="434"/>
    </row>
    <row r="404" ht="14.25" hidden="1" customHeight="1">
      <c r="A404" s="495"/>
      <c r="B404" s="494"/>
      <c r="C404" s="495"/>
      <c r="D404" s="496"/>
      <c r="E404" s="496"/>
      <c r="F404" s="496"/>
      <c r="G404" s="487">
        <f t="shared" si="1"/>
        <v>0</v>
      </c>
      <c r="H404" s="451" t="str">
        <f t="shared" si="2"/>
        <v/>
      </c>
      <c r="I404" s="452" t="str">
        <f t="shared" si="29"/>
        <v/>
      </c>
      <c r="J404" s="493"/>
      <c r="K404" s="434"/>
      <c r="L404" s="454" t="str">
        <f t="shared" si="4"/>
        <v/>
      </c>
      <c r="M404" s="455" t="str">
        <f t="array" ref="M404">IFERROR(IF(J404="","",XLOOKUP(L404,Personnel!$B$4:$G$4,Personnel!$B$5:$G$5)),"")</f>
        <v/>
      </c>
      <c r="N404" s="455">
        <f t="shared" si="5"/>
        <v>0</v>
      </c>
      <c r="O404" s="434"/>
      <c r="P404" s="456" t="str">
        <f t="shared" si="6"/>
        <v/>
      </c>
      <c r="Q404" s="457">
        <f t="shared" si="22"/>
        <v>0</v>
      </c>
      <c r="R404" s="458"/>
      <c r="S404" s="459" t="str">
        <f t="array" ref="S404">IF(B404="","",XLOOKUP($B404,Product,'Product List'!D:D))</f>
        <v/>
      </c>
      <c r="T404" s="454" t="str">
        <f t="array" ref="T404">IF(B404="","",XLOOKUP($B404,Product,'Product List'!E:E))</f>
        <v/>
      </c>
      <c r="U404" s="454" t="str">
        <f t="array" ref="U404">IF(B404="","",XLOOKUP($B404,Product,'Product List'!F:F))</f>
        <v/>
      </c>
      <c r="V404" s="454" t="str">
        <f t="array" ref="V404">IF(B404="","",XLOOKUP($B404,Product,'Product List'!G:G))</f>
        <v/>
      </c>
      <c r="W404" s="434"/>
      <c r="X404" s="434" t="str">
        <f t="array" ref="X404">iferror(xlookup(B404,'Product List'!A:A,'Product List'!P:P),"")</f>
        <v/>
      </c>
      <c r="Y404" s="434">
        <f t="shared" si="8"/>
        <v>0</v>
      </c>
      <c r="Z404" s="434"/>
    </row>
    <row r="405" ht="14.25" hidden="1" customHeight="1">
      <c r="A405" s="495"/>
      <c r="B405" s="494"/>
      <c r="C405" s="495"/>
      <c r="D405" s="496"/>
      <c r="E405" s="496"/>
      <c r="F405" s="496"/>
      <c r="G405" s="487">
        <f t="shared" si="1"/>
        <v>0</v>
      </c>
      <c r="H405" s="451" t="str">
        <f t="shared" si="2"/>
        <v/>
      </c>
      <c r="I405" s="452" t="str">
        <f t="shared" si="29"/>
        <v/>
      </c>
      <c r="J405" s="493"/>
      <c r="K405" s="434"/>
      <c r="L405" s="454" t="str">
        <f t="shared" si="4"/>
        <v/>
      </c>
      <c r="M405" s="455" t="str">
        <f t="array" ref="M405">IFERROR(IF(J405="","",XLOOKUP(L405,Personnel!$B$4:$G$4,Personnel!$B$5:$G$5)),"")</f>
        <v/>
      </c>
      <c r="N405" s="455">
        <f t="shared" si="5"/>
        <v>0</v>
      </c>
      <c r="O405" s="434"/>
      <c r="P405" s="456" t="str">
        <f t="shared" si="6"/>
        <v/>
      </c>
      <c r="Q405" s="457">
        <f t="shared" si="22"/>
        <v>0</v>
      </c>
      <c r="R405" s="458"/>
      <c r="S405" s="459" t="str">
        <f t="array" ref="S405">IF(B405="","",XLOOKUP($B405,Product,'Product List'!D:D))</f>
        <v/>
      </c>
      <c r="T405" s="454" t="str">
        <f t="array" ref="T405">IF(B405="","",XLOOKUP($B405,Product,'Product List'!E:E))</f>
        <v/>
      </c>
      <c r="U405" s="454" t="str">
        <f t="array" ref="U405">IF(B405="","",XLOOKUP($B405,Product,'Product List'!F:F))</f>
        <v/>
      </c>
      <c r="V405" s="454" t="str">
        <f t="array" ref="V405">IF(B405="","",XLOOKUP($B405,Product,'Product List'!G:G))</f>
        <v/>
      </c>
      <c r="W405" s="434"/>
      <c r="X405" s="434" t="str">
        <f t="array" ref="X405">iferror(xlookup(B405,'Product List'!A:A,'Product List'!P:P),"")</f>
        <v/>
      </c>
      <c r="Y405" s="434">
        <f t="shared" si="8"/>
        <v>0</v>
      </c>
      <c r="Z405" s="434"/>
    </row>
    <row r="406" ht="14.25" hidden="1" customHeight="1">
      <c r="A406" s="495"/>
      <c r="B406" s="494"/>
      <c r="C406" s="495"/>
      <c r="D406" s="496"/>
      <c r="E406" s="496"/>
      <c r="F406" s="496"/>
      <c r="G406" s="487">
        <f t="shared" si="1"/>
        <v>0</v>
      </c>
      <c r="H406" s="451" t="str">
        <f t="shared" si="2"/>
        <v/>
      </c>
      <c r="I406" s="452" t="str">
        <f t="shared" si="29"/>
        <v/>
      </c>
      <c r="J406" s="493"/>
      <c r="K406" s="434"/>
      <c r="L406" s="454" t="str">
        <f t="shared" si="4"/>
        <v/>
      </c>
      <c r="M406" s="455" t="str">
        <f t="array" ref="M406">IFERROR(IF(J406="","",XLOOKUP(L406,Personnel!$B$4:$G$4,Personnel!$B$5:$G$5)),"")</f>
        <v/>
      </c>
      <c r="N406" s="455">
        <f t="shared" si="5"/>
        <v>0</v>
      </c>
      <c r="O406" s="434"/>
      <c r="P406" s="456" t="str">
        <f t="shared" si="6"/>
        <v/>
      </c>
      <c r="Q406" s="457">
        <f t="shared" si="22"/>
        <v>0</v>
      </c>
      <c r="R406" s="458"/>
      <c r="S406" s="459" t="str">
        <f t="array" ref="S406">IF(B406="","",XLOOKUP($B406,Product,'Product List'!D:D))</f>
        <v/>
      </c>
      <c r="T406" s="454" t="str">
        <f t="array" ref="T406">IF(B406="","",XLOOKUP($B406,Product,'Product List'!E:E))</f>
        <v/>
      </c>
      <c r="U406" s="454" t="str">
        <f t="array" ref="U406">IF(B406="","",XLOOKUP($B406,Product,'Product List'!F:F))</f>
        <v/>
      </c>
      <c r="V406" s="454" t="str">
        <f t="array" ref="V406">IF(B406="","",XLOOKUP($B406,Product,'Product List'!G:G))</f>
        <v/>
      </c>
      <c r="W406" s="434"/>
      <c r="X406" s="434" t="str">
        <f t="array" ref="X406">iferror(xlookup(B406,'Product List'!A:A,'Product List'!P:P),"")</f>
        <v/>
      </c>
      <c r="Y406" s="434">
        <f t="shared" si="8"/>
        <v>0</v>
      </c>
      <c r="Z406" s="434"/>
    </row>
    <row r="407" ht="14.25" hidden="1" customHeight="1">
      <c r="A407" s="495"/>
      <c r="B407" s="494"/>
      <c r="C407" s="495"/>
      <c r="D407" s="496"/>
      <c r="E407" s="496"/>
      <c r="F407" s="496"/>
      <c r="G407" s="487">
        <f t="shared" si="1"/>
        <v>0</v>
      </c>
      <c r="H407" s="451" t="str">
        <f t="shared" si="2"/>
        <v/>
      </c>
      <c r="I407" s="452" t="str">
        <f t="shared" si="29"/>
        <v/>
      </c>
      <c r="J407" s="493"/>
      <c r="K407" s="434"/>
      <c r="L407" s="454" t="str">
        <f t="shared" si="4"/>
        <v/>
      </c>
      <c r="M407" s="455" t="str">
        <f t="array" ref="M407">IFERROR(IF(J407="","",XLOOKUP(L407,Personnel!$B$4:$G$4,Personnel!$B$5:$G$5)),"")</f>
        <v/>
      </c>
      <c r="N407" s="455">
        <f t="shared" si="5"/>
        <v>0</v>
      </c>
      <c r="O407" s="434"/>
      <c r="P407" s="456" t="str">
        <f t="shared" si="6"/>
        <v/>
      </c>
      <c r="Q407" s="457">
        <f t="shared" si="22"/>
        <v>0</v>
      </c>
      <c r="R407" s="458"/>
      <c r="S407" s="459" t="str">
        <f t="array" ref="S407">IF(B407="","",XLOOKUP($B407,Product,'Product List'!D:D))</f>
        <v/>
      </c>
      <c r="T407" s="454" t="str">
        <f t="array" ref="T407">IF(B407="","",XLOOKUP($B407,Product,'Product List'!E:E))</f>
        <v/>
      </c>
      <c r="U407" s="454" t="str">
        <f t="array" ref="U407">IF(B407="","",XLOOKUP($B407,Product,'Product List'!F:F))</f>
        <v/>
      </c>
      <c r="V407" s="454" t="str">
        <f t="array" ref="V407">IF(B407="","",XLOOKUP($B407,Product,'Product List'!G:G))</f>
        <v/>
      </c>
      <c r="W407" s="434"/>
      <c r="X407" s="434" t="str">
        <f t="array" ref="X407">iferror(xlookup(B407,'Product List'!A:A,'Product List'!P:P),"")</f>
        <v/>
      </c>
      <c r="Y407" s="434">
        <f t="shared" si="8"/>
        <v>0</v>
      </c>
      <c r="Z407" s="434"/>
    </row>
    <row r="408" ht="14.25" hidden="1" customHeight="1">
      <c r="A408" s="495"/>
      <c r="B408" s="494"/>
      <c r="C408" s="495"/>
      <c r="D408" s="496"/>
      <c r="E408" s="496"/>
      <c r="F408" s="496"/>
      <c r="G408" s="487">
        <f t="shared" si="1"/>
        <v>0</v>
      </c>
      <c r="H408" s="451" t="str">
        <f t="shared" si="2"/>
        <v/>
      </c>
      <c r="I408" s="452" t="str">
        <f t="shared" si="29"/>
        <v/>
      </c>
      <c r="J408" s="493"/>
      <c r="K408" s="434"/>
      <c r="L408" s="454" t="str">
        <f t="shared" si="4"/>
        <v/>
      </c>
      <c r="M408" s="455" t="str">
        <f t="array" ref="M408">IFERROR(IF(J408="","",XLOOKUP(L408,Personnel!$B$4:$G$4,Personnel!$B$5:$G$5)),"")</f>
        <v/>
      </c>
      <c r="N408" s="455">
        <f t="shared" si="5"/>
        <v>0</v>
      </c>
      <c r="O408" s="434"/>
      <c r="P408" s="456" t="str">
        <f t="shared" si="6"/>
        <v/>
      </c>
      <c r="Q408" s="457">
        <f t="shared" si="22"/>
        <v>0</v>
      </c>
      <c r="R408" s="458"/>
      <c r="S408" s="459" t="str">
        <f t="array" ref="S408">IF(B408="","",XLOOKUP($B408,Product,'Product List'!D:D))</f>
        <v/>
      </c>
      <c r="T408" s="454" t="str">
        <f t="array" ref="T408">IF(B408="","",XLOOKUP($B408,Product,'Product List'!E:E))</f>
        <v/>
      </c>
      <c r="U408" s="454" t="str">
        <f t="array" ref="U408">IF(B408="","",XLOOKUP($B408,Product,'Product List'!F:F))</f>
        <v/>
      </c>
      <c r="V408" s="454" t="str">
        <f t="array" ref="V408">IF(B408="","",XLOOKUP($B408,Product,'Product List'!G:G))</f>
        <v/>
      </c>
      <c r="W408" s="434"/>
      <c r="X408" s="434" t="str">
        <f t="array" ref="X408">iferror(xlookup(B408,'Product List'!A:A,'Product List'!P:P),"")</f>
        <v/>
      </c>
      <c r="Y408" s="434">
        <f t="shared" si="8"/>
        <v>0</v>
      </c>
      <c r="Z408" s="434"/>
    </row>
    <row r="409" ht="14.25" hidden="1" customHeight="1">
      <c r="A409" s="495"/>
      <c r="B409" s="494"/>
      <c r="C409" s="495"/>
      <c r="D409" s="496"/>
      <c r="E409" s="496"/>
      <c r="F409" s="496"/>
      <c r="G409" s="487">
        <f t="shared" si="1"/>
        <v>0</v>
      </c>
      <c r="H409" s="451" t="str">
        <f t="shared" si="2"/>
        <v/>
      </c>
      <c r="I409" s="452" t="str">
        <f t="shared" si="29"/>
        <v/>
      </c>
      <c r="J409" s="493"/>
      <c r="K409" s="434"/>
      <c r="L409" s="454" t="str">
        <f t="shared" si="4"/>
        <v/>
      </c>
      <c r="M409" s="455" t="str">
        <f t="array" ref="M409">IFERROR(IF(J409="","",XLOOKUP(L409,Personnel!$B$4:$G$4,Personnel!$B$5:$G$5)),"")</f>
        <v/>
      </c>
      <c r="N409" s="455">
        <f t="shared" si="5"/>
        <v>0</v>
      </c>
      <c r="O409" s="434"/>
      <c r="P409" s="456" t="str">
        <f t="shared" si="6"/>
        <v/>
      </c>
      <c r="Q409" s="457">
        <f t="shared" si="22"/>
        <v>0</v>
      </c>
      <c r="R409" s="458"/>
      <c r="S409" s="459" t="str">
        <f t="array" ref="S409">IF(B409="","",XLOOKUP($B409,Product,'Product List'!D:D))</f>
        <v/>
      </c>
      <c r="T409" s="454" t="str">
        <f t="array" ref="T409">IF(B409="","",XLOOKUP($B409,Product,'Product List'!E:E))</f>
        <v/>
      </c>
      <c r="U409" s="454" t="str">
        <f t="array" ref="U409">IF(B409="","",XLOOKUP($B409,Product,'Product List'!F:F))</f>
        <v/>
      </c>
      <c r="V409" s="454" t="str">
        <f t="array" ref="V409">IF(B409="","",XLOOKUP($B409,Product,'Product List'!G:G))</f>
        <v/>
      </c>
      <c r="W409" s="434"/>
      <c r="X409" s="434" t="str">
        <f t="array" ref="X409">iferror(xlookup(B409,'Product List'!A:A,'Product List'!P:P),"")</f>
        <v/>
      </c>
      <c r="Y409" s="434">
        <f t="shared" si="8"/>
        <v>0</v>
      </c>
      <c r="Z409" s="434"/>
    </row>
    <row r="410" ht="14.25" hidden="1" customHeight="1">
      <c r="A410" s="495"/>
      <c r="B410" s="494"/>
      <c r="C410" s="495"/>
      <c r="D410" s="496"/>
      <c r="E410" s="496"/>
      <c r="F410" s="496"/>
      <c r="G410" s="487">
        <f t="shared" si="1"/>
        <v>0</v>
      </c>
      <c r="H410" s="451" t="str">
        <f t="shared" si="2"/>
        <v/>
      </c>
      <c r="I410" s="452" t="str">
        <f t="shared" si="29"/>
        <v/>
      </c>
      <c r="J410" s="493"/>
      <c r="K410" s="434"/>
      <c r="L410" s="454" t="str">
        <f t="shared" si="4"/>
        <v/>
      </c>
      <c r="M410" s="455" t="str">
        <f t="array" ref="M410">IFERROR(IF(J410="","",XLOOKUP(L410,Personnel!$B$4:$G$4,Personnel!$B$5:$G$5)),"")</f>
        <v/>
      </c>
      <c r="N410" s="455">
        <f t="shared" si="5"/>
        <v>0</v>
      </c>
      <c r="O410" s="434"/>
      <c r="P410" s="456" t="str">
        <f t="shared" si="6"/>
        <v/>
      </c>
      <c r="Q410" s="457">
        <f t="shared" si="22"/>
        <v>0</v>
      </c>
      <c r="R410" s="458"/>
      <c r="S410" s="459" t="str">
        <f t="array" ref="S410">IF(B410="","",XLOOKUP($B410,Product,'Product List'!D:D))</f>
        <v/>
      </c>
      <c r="T410" s="454" t="str">
        <f t="array" ref="T410">IF(B410="","",XLOOKUP($B410,Product,'Product List'!E:E))</f>
        <v/>
      </c>
      <c r="U410" s="454" t="str">
        <f t="array" ref="U410">IF(B410="","",XLOOKUP($B410,Product,'Product List'!F:F))</f>
        <v/>
      </c>
      <c r="V410" s="454" t="str">
        <f t="array" ref="V410">IF(B410="","",XLOOKUP($B410,Product,'Product List'!G:G))</f>
        <v/>
      </c>
      <c r="W410" s="434"/>
      <c r="X410" s="434" t="str">
        <f t="array" ref="X410">iferror(xlookup(B410,'Product List'!A:A,'Product List'!P:P),"")</f>
        <v/>
      </c>
      <c r="Y410" s="434">
        <f t="shared" si="8"/>
        <v>0</v>
      </c>
      <c r="Z410" s="434"/>
    </row>
    <row r="411" ht="14.25" hidden="1" customHeight="1">
      <c r="A411" s="495"/>
      <c r="B411" s="494"/>
      <c r="C411" s="495"/>
      <c r="D411" s="496"/>
      <c r="E411" s="496"/>
      <c r="F411" s="496"/>
      <c r="G411" s="487">
        <f t="shared" si="1"/>
        <v>0</v>
      </c>
      <c r="H411" s="451" t="str">
        <f t="shared" si="2"/>
        <v/>
      </c>
      <c r="I411" s="452" t="str">
        <f t="shared" si="29"/>
        <v/>
      </c>
      <c r="J411" s="493"/>
      <c r="K411" s="434"/>
      <c r="L411" s="454" t="str">
        <f t="shared" si="4"/>
        <v/>
      </c>
      <c r="M411" s="455" t="str">
        <f t="array" ref="M411">IFERROR(IF(J411="","",XLOOKUP(L411,Personnel!$B$4:$G$4,Personnel!$B$5:$G$5)),"")</f>
        <v/>
      </c>
      <c r="N411" s="455">
        <f t="shared" si="5"/>
        <v>0</v>
      </c>
      <c r="O411" s="434"/>
      <c r="P411" s="456" t="str">
        <f t="shared" si="6"/>
        <v/>
      </c>
      <c r="Q411" s="457">
        <f t="shared" si="22"/>
        <v>0</v>
      </c>
      <c r="R411" s="458"/>
      <c r="S411" s="459" t="str">
        <f t="array" ref="S411">IF(B411="","",XLOOKUP($B411,Product,'Product List'!D:D))</f>
        <v/>
      </c>
      <c r="T411" s="454" t="str">
        <f t="array" ref="T411">IF(B411="","",XLOOKUP($B411,Product,'Product List'!E:E))</f>
        <v/>
      </c>
      <c r="U411" s="454" t="str">
        <f t="array" ref="U411">IF(B411="","",XLOOKUP($B411,Product,'Product List'!F:F))</f>
        <v/>
      </c>
      <c r="V411" s="454" t="str">
        <f t="array" ref="V411">IF(B411="","",XLOOKUP($B411,Product,'Product List'!G:G))</f>
        <v/>
      </c>
      <c r="W411" s="434"/>
      <c r="X411" s="434" t="str">
        <f t="array" ref="X411">iferror(xlookup(B411,'Product List'!A:A,'Product List'!P:P),"")</f>
        <v/>
      </c>
      <c r="Y411" s="434">
        <f t="shared" si="8"/>
        <v>0</v>
      </c>
      <c r="Z411" s="434"/>
    </row>
    <row r="412" ht="14.25" hidden="1" customHeight="1">
      <c r="A412" s="495"/>
      <c r="B412" s="494"/>
      <c r="C412" s="495"/>
      <c r="D412" s="496"/>
      <c r="E412" s="496"/>
      <c r="F412" s="496"/>
      <c r="G412" s="487">
        <f t="shared" si="1"/>
        <v>0</v>
      </c>
      <c r="H412" s="451" t="str">
        <f t="shared" si="2"/>
        <v/>
      </c>
      <c r="I412" s="452" t="str">
        <f t="shared" si="29"/>
        <v/>
      </c>
      <c r="J412" s="493"/>
      <c r="K412" s="434"/>
      <c r="L412" s="454" t="str">
        <f t="shared" si="4"/>
        <v/>
      </c>
      <c r="M412" s="455" t="str">
        <f t="array" ref="M412">IFERROR(IF(J412="","",XLOOKUP(L412,Personnel!$B$4:$G$4,Personnel!$B$5:$G$5)),"")</f>
        <v/>
      </c>
      <c r="N412" s="455">
        <f t="shared" si="5"/>
        <v>0</v>
      </c>
      <c r="O412" s="434"/>
      <c r="P412" s="456" t="str">
        <f t="shared" si="6"/>
        <v/>
      </c>
      <c r="Q412" s="457">
        <f t="shared" si="22"/>
        <v>0</v>
      </c>
      <c r="R412" s="458"/>
      <c r="S412" s="459" t="str">
        <f t="array" ref="S412">IF(B412="","",XLOOKUP($B412,Product,'Product List'!D:D))</f>
        <v/>
      </c>
      <c r="T412" s="454" t="str">
        <f t="array" ref="T412">IF(B412="","",XLOOKUP($B412,Product,'Product List'!E:E))</f>
        <v/>
      </c>
      <c r="U412" s="454" t="str">
        <f t="array" ref="U412">IF(B412="","",XLOOKUP($B412,Product,'Product List'!F:F))</f>
        <v/>
      </c>
      <c r="V412" s="454" t="str">
        <f t="array" ref="V412">IF(B412="","",XLOOKUP($B412,Product,'Product List'!G:G))</f>
        <v/>
      </c>
      <c r="W412" s="434"/>
      <c r="X412" s="434" t="str">
        <f t="array" ref="X412">iferror(xlookup(B412,'Product List'!A:A,'Product List'!P:P),"")</f>
        <v/>
      </c>
      <c r="Y412" s="434">
        <f t="shared" si="8"/>
        <v>0</v>
      </c>
      <c r="Z412" s="434"/>
    </row>
    <row r="413" ht="14.25" hidden="1" customHeight="1">
      <c r="A413" s="495"/>
      <c r="B413" s="494"/>
      <c r="C413" s="495"/>
      <c r="D413" s="496"/>
      <c r="E413" s="496"/>
      <c r="F413" s="496"/>
      <c r="G413" s="487">
        <f t="shared" si="1"/>
        <v>0</v>
      </c>
      <c r="H413" s="451" t="str">
        <f t="shared" si="2"/>
        <v/>
      </c>
      <c r="I413" s="452" t="str">
        <f t="shared" si="29"/>
        <v/>
      </c>
      <c r="J413" s="493"/>
      <c r="K413" s="434"/>
      <c r="L413" s="454" t="str">
        <f t="shared" si="4"/>
        <v/>
      </c>
      <c r="M413" s="455" t="str">
        <f t="array" ref="M413">IFERROR(IF(J413="","",XLOOKUP(L413,Personnel!$B$4:$G$4,Personnel!$B$5:$G$5)),"")</f>
        <v/>
      </c>
      <c r="N413" s="455">
        <f t="shared" si="5"/>
        <v>0</v>
      </c>
      <c r="O413" s="434"/>
      <c r="P413" s="456" t="str">
        <f t="shared" si="6"/>
        <v/>
      </c>
      <c r="Q413" s="457">
        <f t="shared" si="22"/>
        <v>0</v>
      </c>
      <c r="R413" s="458"/>
      <c r="S413" s="459" t="str">
        <f t="array" ref="S413">IF(B413="","",XLOOKUP($B413,Product,'Product List'!D:D))</f>
        <v/>
      </c>
      <c r="T413" s="454" t="str">
        <f t="array" ref="T413">IF(B413="","",XLOOKUP($B413,Product,'Product List'!E:E))</f>
        <v/>
      </c>
      <c r="U413" s="454" t="str">
        <f t="array" ref="U413">IF(B413="","",XLOOKUP($B413,Product,'Product List'!F:F))</f>
        <v/>
      </c>
      <c r="V413" s="454" t="str">
        <f t="array" ref="V413">IF(B413="","",XLOOKUP($B413,Product,'Product List'!G:G))</f>
        <v/>
      </c>
      <c r="W413" s="434"/>
      <c r="X413" s="434" t="str">
        <f t="array" ref="X413">iferror(xlookup(B413,'Product List'!A:A,'Product List'!P:P),"")</f>
        <v/>
      </c>
      <c r="Y413" s="434">
        <f t="shared" si="8"/>
        <v>0</v>
      </c>
      <c r="Z413" s="434"/>
    </row>
    <row r="414" ht="14.25" hidden="1" customHeight="1">
      <c r="A414" s="495"/>
      <c r="B414" s="494"/>
      <c r="C414" s="495"/>
      <c r="D414" s="496"/>
      <c r="E414" s="496"/>
      <c r="F414" s="496"/>
      <c r="G414" s="487">
        <f t="shared" si="1"/>
        <v>0</v>
      </c>
      <c r="H414" s="451" t="str">
        <f t="shared" si="2"/>
        <v/>
      </c>
      <c r="I414" s="452" t="str">
        <f t="shared" si="29"/>
        <v/>
      </c>
      <c r="J414" s="493"/>
      <c r="K414" s="434"/>
      <c r="L414" s="454" t="str">
        <f t="shared" si="4"/>
        <v/>
      </c>
      <c r="M414" s="455" t="str">
        <f t="array" ref="M414">IFERROR(IF(J414="","",XLOOKUP(L414,Personnel!$B$4:$G$4,Personnel!$B$5:$G$5)),"")</f>
        <v/>
      </c>
      <c r="N414" s="455">
        <f t="shared" si="5"/>
        <v>0</v>
      </c>
      <c r="O414" s="434"/>
      <c r="P414" s="456" t="str">
        <f t="shared" si="6"/>
        <v/>
      </c>
      <c r="Q414" s="457">
        <f t="shared" si="22"/>
        <v>0</v>
      </c>
      <c r="R414" s="458"/>
      <c r="S414" s="459" t="str">
        <f t="array" ref="S414">IF(B414="","",XLOOKUP($B414,Product,'Product List'!D:D))</f>
        <v/>
      </c>
      <c r="T414" s="454" t="str">
        <f t="array" ref="T414">IF(B414="","",XLOOKUP($B414,Product,'Product List'!E:E))</f>
        <v/>
      </c>
      <c r="U414" s="454" t="str">
        <f t="array" ref="U414">IF(B414="","",XLOOKUP($B414,Product,'Product List'!F:F))</f>
        <v/>
      </c>
      <c r="V414" s="454" t="str">
        <f t="array" ref="V414">IF(B414="","",XLOOKUP($B414,Product,'Product List'!G:G))</f>
        <v/>
      </c>
      <c r="W414" s="434"/>
      <c r="X414" s="434" t="str">
        <f t="array" ref="X414">iferror(xlookup(B414,'Product List'!A:A,'Product List'!P:P),"")</f>
        <v/>
      </c>
      <c r="Y414" s="434">
        <f t="shared" si="8"/>
        <v>0</v>
      </c>
      <c r="Z414" s="434"/>
    </row>
    <row r="415" ht="14.25" hidden="1" customHeight="1">
      <c r="A415" s="495"/>
      <c r="B415" s="494"/>
      <c r="C415" s="495"/>
      <c r="D415" s="496"/>
      <c r="E415" s="496"/>
      <c r="F415" s="496"/>
      <c r="G415" s="487">
        <f t="shared" si="1"/>
        <v>0</v>
      </c>
      <c r="H415" s="451" t="str">
        <f t="shared" si="2"/>
        <v/>
      </c>
      <c r="I415" s="452" t="str">
        <f t="shared" si="29"/>
        <v/>
      </c>
      <c r="J415" s="493"/>
      <c r="K415" s="434"/>
      <c r="L415" s="454" t="str">
        <f t="shared" si="4"/>
        <v/>
      </c>
      <c r="M415" s="455" t="str">
        <f t="array" ref="M415">IFERROR(IF(J415="","",XLOOKUP(L415,Personnel!$B$4:$G$4,Personnel!$B$5:$G$5)),"")</f>
        <v/>
      </c>
      <c r="N415" s="455">
        <f t="shared" si="5"/>
        <v>0</v>
      </c>
      <c r="O415" s="434"/>
      <c r="P415" s="456" t="str">
        <f t="shared" si="6"/>
        <v/>
      </c>
      <c r="Q415" s="457">
        <f t="shared" si="22"/>
        <v>0</v>
      </c>
      <c r="R415" s="458"/>
      <c r="S415" s="459" t="str">
        <f t="array" ref="S415">IF(B415="","",XLOOKUP($B415,Product,'Product List'!D:D))</f>
        <v/>
      </c>
      <c r="T415" s="454" t="str">
        <f t="array" ref="T415">IF(B415="","",XLOOKUP($B415,Product,'Product List'!E:E))</f>
        <v/>
      </c>
      <c r="U415" s="454" t="str">
        <f t="array" ref="U415">IF(B415="","",XLOOKUP($B415,Product,'Product List'!F:F))</f>
        <v/>
      </c>
      <c r="V415" s="454" t="str">
        <f t="array" ref="V415">IF(B415="","",XLOOKUP($B415,Product,'Product List'!G:G))</f>
        <v/>
      </c>
      <c r="W415" s="434"/>
      <c r="X415" s="434" t="str">
        <f t="array" ref="X415">iferror(xlookup(B415,'Product List'!A:A,'Product List'!P:P),"")</f>
        <v/>
      </c>
      <c r="Y415" s="434">
        <f t="shared" si="8"/>
        <v>0</v>
      </c>
      <c r="Z415" s="434"/>
    </row>
    <row r="416" ht="14.25" hidden="1" customHeight="1">
      <c r="A416" s="495"/>
      <c r="B416" s="494"/>
      <c r="C416" s="495"/>
      <c r="D416" s="496"/>
      <c r="E416" s="496"/>
      <c r="F416" s="496"/>
      <c r="G416" s="487">
        <f t="shared" si="1"/>
        <v>0</v>
      </c>
      <c r="H416" s="451" t="str">
        <f t="shared" si="2"/>
        <v/>
      </c>
      <c r="I416" s="452" t="str">
        <f t="shared" si="29"/>
        <v/>
      </c>
      <c r="J416" s="493"/>
      <c r="K416" s="434"/>
      <c r="L416" s="454" t="str">
        <f t="shared" si="4"/>
        <v/>
      </c>
      <c r="M416" s="455" t="str">
        <f t="array" ref="M416">IFERROR(IF(J416="","",XLOOKUP(L416,Personnel!$B$4:$G$4,Personnel!$B$5:$G$5)),"")</f>
        <v/>
      </c>
      <c r="N416" s="455">
        <f t="shared" si="5"/>
        <v>0</v>
      </c>
      <c r="O416" s="434"/>
      <c r="P416" s="456" t="str">
        <f t="shared" si="6"/>
        <v/>
      </c>
      <c r="Q416" s="457">
        <f t="shared" si="22"/>
        <v>0</v>
      </c>
      <c r="R416" s="458"/>
      <c r="S416" s="459" t="str">
        <f t="array" ref="S416">IF(B416="","",XLOOKUP($B416,Product,'Product List'!D:D))</f>
        <v/>
      </c>
      <c r="T416" s="454" t="str">
        <f t="array" ref="T416">IF(B416="","",XLOOKUP($B416,Product,'Product List'!E:E))</f>
        <v/>
      </c>
      <c r="U416" s="454" t="str">
        <f t="array" ref="U416">IF(B416="","",XLOOKUP($B416,Product,'Product List'!F:F))</f>
        <v/>
      </c>
      <c r="V416" s="454" t="str">
        <f t="array" ref="V416">IF(B416="","",XLOOKUP($B416,Product,'Product List'!G:G))</f>
        <v/>
      </c>
      <c r="W416" s="434"/>
      <c r="X416" s="434" t="str">
        <f t="array" ref="X416">iferror(xlookup(B416,'Product List'!A:A,'Product List'!P:P),"")</f>
        <v/>
      </c>
      <c r="Y416" s="434">
        <f t="shared" si="8"/>
        <v>0</v>
      </c>
      <c r="Z416" s="434"/>
    </row>
    <row r="417" ht="14.25" hidden="1" customHeight="1">
      <c r="A417" s="495"/>
      <c r="B417" s="494"/>
      <c r="C417" s="495"/>
      <c r="D417" s="496"/>
      <c r="E417" s="496"/>
      <c r="F417" s="496"/>
      <c r="G417" s="487">
        <f t="shared" si="1"/>
        <v>0</v>
      </c>
      <c r="H417" s="451" t="str">
        <f t="shared" si="2"/>
        <v/>
      </c>
      <c r="I417" s="452" t="str">
        <f t="shared" si="29"/>
        <v/>
      </c>
      <c r="J417" s="493"/>
      <c r="K417" s="434"/>
      <c r="L417" s="454" t="str">
        <f t="shared" si="4"/>
        <v/>
      </c>
      <c r="M417" s="455" t="str">
        <f t="array" ref="M417">IFERROR(IF(J417="","",XLOOKUP(L417,Personnel!$B$4:$G$4,Personnel!$B$5:$G$5)),"")</f>
        <v/>
      </c>
      <c r="N417" s="455">
        <f t="shared" si="5"/>
        <v>0</v>
      </c>
      <c r="O417" s="434"/>
      <c r="P417" s="456" t="str">
        <f t="shared" si="6"/>
        <v/>
      </c>
      <c r="Q417" s="457">
        <f t="shared" si="22"/>
        <v>0</v>
      </c>
      <c r="R417" s="458"/>
      <c r="S417" s="459" t="str">
        <f t="array" ref="S417">IF(B417="","",XLOOKUP($B417,Product,'Product List'!D:D))</f>
        <v/>
      </c>
      <c r="T417" s="454" t="str">
        <f t="array" ref="T417">IF(B417="","",XLOOKUP($B417,Product,'Product List'!E:E))</f>
        <v/>
      </c>
      <c r="U417" s="454" t="str">
        <f t="array" ref="U417">IF(B417="","",XLOOKUP($B417,Product,'Product List'!F:F))</f>
        <v/>
      </c>
      <c r="V417" s="454" t="str">
        <f t="array" ref="V417">IF(B417="","",XLOOKUP($B417,Product,'Product List'!G:G))</f>
        <v/>
      </c>
      <c r="W417" s="434"/>
      <c r="X417" s="434" t="str">
        <f t="array" ref="X417">iferror(xlookup(B417,'Product List'!A:A,'Product List'!P:P),"")</f>
        <v/>
      </c>
      <c r="Y417" s="434">
        <f t="shared" si="8"/>
        <v>0</v>
      </c>
      <c r="Z417" s="434"/>
    </row>
    <row r="418" ht="14.25" hidden="1" customHeight="1">
      <c r="A418" s="495"/>
      <c r="B418" s="494"/>
      <c r="C418" s="495"/>
      <c r="D418" s="496"/>
      <c r="E418" s="496"/>
      <c r="F418" s="496"/>
      <c r="G418" s="487">
        <f t="shared" si="1"/>
        <v>0</v>
      </c>
      <c r="H418" s="451" t="str">
        <f t="shared" si="2"/>
        <v/>
      </c>
      <c r="I418" s="452" t="str">
        <f t="shared" si="29"/>
        <v/>
      </c>
      <c r="J418" s="493"/>
      <c r="K418" s="434"/>
      <c r="L418" s="454" t="str">
        <f t="shared" si="4"/>
        <v/>
      </c>
      <c r="M418" s="455" t="str">
        <f t="array" ref="M418">IFERROR(IF(J418="","",XLOOKUP(L418,Personnel!$B$4:$G$4,Personnel!$B$5:$G$5)),"")</f>
        <v/>
      </c>
      <c r="N418" s="455">
        <f t="shared" si="5"/>
        <v>0</v>
      </c>
      <c r="O418" s="434"/>
      <c r="P418" s="456" t="str">
        <f t="shared" si="6"/>
        <v/>
      </c>
      <c r="Q418" s="457">
        <f t="shared" si="22"/>
        <v>0</v>
      </c>
      <c r="R418" s="458"/>
      <c r="S418" s="459" t="str">
        <f t="array" ref="S418">IF(B418="","",XLOOKUP($B418,Product,'Product List'!D:D))</f>
        <v/>
      </c>
      <c r="T418" s="454" t="str">
        <f t="array" ref="T418">IF(B418="","",XLOOKUP($B418,Product,'Product List'!E:E))</f>
        <v/>
      </c>
      <c r="U418" s="454" t="str">
        <f t="array" ref="U418">IF(B418="","",XLOOKUP($B418,Product,'Product List'!F:F))</f>
        <v/>
      </c>
      <c r="V418" s="454" t="str">
        <f t="array" ref="V418">IF(B418="","",XLOOKUP($B418,Product,'Product List'!G:G))</f>
        <v/>
      </c>
      <c r="W418" s="434"/>
      <c r="X418" s="434" t="str">
        <f t="array" ref="X418">iferror(xlookup(B418,'Product List'!A:A,'Product List'!P:P),"")</f>
        <v/>
      </c>
      <c r="Y418" s="434">
        <f t="shared" si="8"/>
        <v>0</v>
      </c>
      <c r="Z418" s="434"/>
    </row>
    <row r="419" ht="14.25" hidden="1" customHeight="1">
      <c r="A419" s="495"/>
      <c r="B419" s="494"/>
      <c r="C419" s="495"/>
      <c r="D419" s="496"/>
      <c r="E419" s="496"/>
      <c r="F419" s="496"/>
      <c r="G419" s="487">
        <f t="shared" si="1"/>
        <v>0</v>
      </c>
      <c r="H419" s="451" t="str">
        <f t="shared" si="2"/>
        <v/>
      </c>
      <c r="I419" s="452" t="str">
        <f t="shared" si="29"/>
        <v/>
      </c>
      <c r="J419" s="493"/>
      <c r="K419" s="434"/>
      <c r="L419" s="454" t="str">
        <f t="shared" si="4"/>
        <v/>
      </c>
      <c r="M419" s="455" t="str">
        <f t="array" ref="M419">IFERROR(IF(J419="","",XLOOKUP(L419,Personnel!$B$4:$G$4,Personnel!$B$5:$G$5)),"")</f>
        <v/>
      </c>
      <c r="N419" s="455">
        <f t="shared" si="5"/>
        <v>0</v>
      </c>
      <c r="O419" s="434"/>
      <c r="P419" s="456" t="str">
        <f t="shared" si="6"/>
        <v/>
      </c>
      <c r="Q419" s="457">
        <f t="shared" si="22"/>
        <v>0</v>
      </c>
      <c r="R419" s="458"/>
      <c r="S419" s="459" t="str">
        <f t="array" ref="S419">IF(B419="","",XLOOKUP($B419,Product,'Product List'!D:D))</f>
        <v/>
      </c>
      <c r="T419" s="454" t="str">
        <f t="array" ref="T419">IF(B419="","",XLOOKUP($B419,Product,'Product List'!E:E))</f>
        <v/>
      </c>
      <c r="U419" s="454" t="str">
        <f t="array" ref="U419">IF(B419="","",XLOOKUP($B419,Product,'Product List'!F:F))</f>
        <v/>
      </c>
      <c r="V419" s="454" t="str">
        <f t="array" ref="V419">IF(B419="","",XLOOKUP($B419,Product,'Product List'!G:G))</f>
        <v/>
      </c>
      <c r="W419" s="434"/>
      <c r="X419" s="434" t="str">
        <f t="array" ref="X419">iferror(xlookup(B419,'Product List'!A:A,'Product List'!P:P),"")</f>
        <v/>
      </c>
      <c r="Y419" s="434">
        <f t="shared" si="8"/>
        <v>0</v>
      </c>
      <c r="Z419" s="434"/>
    </row>
    <row r="420" ht="14.25" hidden="1" customHeight="1">
      <c r="A420" s="495"/>
      <c r="B420" s="494"/>
      <c r="C420" s="495"/>
      <c r="D420" s="496"/>
      <c r="E420" s="496"/>
      <c r="F420" s="496"/>
      <c r="G420" s="487">
        <f t="shared" si="1"/>
        <v>0</v>
      </c>
      <c r="H420" s="451" t="str">
        <f t="shared" si="2"/>
        <v/>
      </c>
      <c r="I420" s="452" t="str">
        <f t="shared" si="29"/>
        <v/>
      </c>
      <c r="J420" s="493"/>
      <c r="K420" s="434"/>
      <c r="L420" s="454" t="str">
        <f t="shared" si="4"/>
        <v/>
      </c>
      <c r="M420" s="455" t="str">
        <f t="array" ref="M420">IFERROR(IF(J420="","",XLOOKUP(L420,Personnel!$B$4:$G$4,Personnel!$B$5:$G$5)),"")</f>
        <v/>
      </c>
      <c r="N420" s="455">
        <f t="shared" si="5"/>
        <v>0</v>
      </c>
      <c r="O420" s="434"/>
      <c r="P420" s="456" t="str">
        <f t="shared" si="6"/>
        <v/>
      </c>
      <c r="Q420" s="457">
        <f t="shared" si="22"/>
        <v>0</v>
      </c>
      <c r="R420" s="458"/>
      <c r="S420" s="459" t="str">
        <f t="array" ref="S420">IF(B420="","",XLOOKUP($B420,Product,'Product List'!D:D))</f>
        <v/>
      </c>
      <c r="T420" s="454" t="str">
        <f t="array" ref="T420">IF(B420="","",XLOOKUP($B420,Product,'Product List'!E:E))</f>
        <v/>
      </c>
      <c r="U420" s="454" t="str">
        <f t="array" ref="U420">IF(B420="","",XLOOKUP($B420,Product,'Product List'!F:F))</f>
        <v/>
      </c>
      <c r="V420" s="454" t="str">
        <f t="array" ref="V420">IF(B420="","",XLOOKUP($B420,Product,'Product List'!G:G))</f>
        <v/>
      </c>
      <c r="W420" s="434"/>
      <c r="X420" s="434" t="str">
        <f t="array" ref="X420">iferror(xlookup(B420,'Product List'!A:A,'Product List'!P:P),"")</f>
        <v/>
      </c>
      <c r="Y420" s="434">
        <f t="shared" si="8"/>
        <v>0</v>
      </c>
      <c r="Z420" s="434"/>
    </row>
    <row r="421" ht="14.25" hidden="1" customHeight="1">
      <c r="A421" s="495"/>
      <c r="B421" s="494"/>
      <c r="C421" s="495"/>
      <c r="D421" s="496"/>
      <c r="E421" s="496"/>
      <c r="F421" s="496"/>
      <c r="G421" s="487">
        <f t="shared" si="1"/>
        <v>0</v>
      </c>
      <c r="H421" s="451" t="str">
        <f t="shared" si="2"/>
        <v/>
      </c>
      <c r="I421" s="452" t="str">
        <f t="shared" si="29"/>
        <v/>
      </c>
      <c r="J421" s="493"/>
      <c r="K421" s="434"/>
      <c r="L421" s="454" t="str">
        <f t="shared" si="4"/>
        <v/>
      </c>
      <c r="M421" s="455" t="str">
        <f t="array" ref="M421">IFERROR(IF(J421="","",XLOOKUP(L421,Personnel!$B$4:$G$4,Personnel!$B$5:$G$5)),"")</f>
        <v/>
      </c>
      <c r="N421" s="455">
        <f t="shared" si="5"/>
        <v>0</v>
      </c>
      <c r="O421" s="434"/>
      <c r="P421" s="456" t="str">
        <f t="shared" si="6"/>
        <v/>
      </c>
      <c r="Q421" s="457">
        <f t="shared" si="22"/>
        <v>0</v>
      </c>
      <c r="R421" s="458"/>
      <c r="S421" s="459" t="str">
        <f t="array" ref="S421">IF(B421="","",XLOOKUP($B421,Product,'Product List'!D:D))</f>
        <v/>
      </c>
      <c r="T421" s="454" t="str">
        <f t="array" ref="T421">IF(B421="","",XLOOKUP($B421,Product,'Product List'!E:E))</f>
        <v/>
      </c>
      <c r="U421" s="454" t="str">
        <f t="array" ref="U421">IF(B421="","",XLOOKUP($B421,Product,'Product List'!F:F))</f>
        <v/>
      </c>
      <c r="V421" s="454" t="str">
        <f t="array" ref="V421">IF(B421="","",XLOOKUP($B421,Product,'Product List'!G:G))</f>
        <v/>
      </c>
      <c r="W421" s="434"/>
      <c r="X421" s="434" t="str">
        <f t="array" ref="X421">iferror(xlookup(B421,'Product List'!A:A,'Product List'!P:P),"")</f>
        <v/>
      </c>
      <c r="Y421" s="434">
        <f t="shared" si="8"/>
        <v>0</v>
      </c>
      <c r="Z421" s="434"/>
    </row>
    <row r="422" ht="14.25" hidden="1" customHeight="1">
      <c r="A422" s="495"/>
      <c r="B422" s="494"/>
      <c r="C422" s="495"/>
      <c r="D422" s="496"/>
      <c r="E422" s="496"/>
      <c r="F422" s="496"/>
      <c r="G422" s="487">
        <f t="shared" si="1"/>
        <v>0</v>
      </c>
      <c r="H422" s="451" t="str">
        <f t="shared" si="2"/>
        <v/>
      </c>
      <c r="I422" s="452" t="str">
        <f t="shared" si="29"/>
        <v/>
      </c>
      <c r="J422" s="493"/>
      <c r="K422" s="434"/>
      <c r="L422" s="454" t="str">
        <f t="shared" si="4"/>
        <v/>
      </c>
      <c r="M422" s="455" t="str">
        <f t="array" ref="M422">IFERROR(IF(J422="","",XLOOKUP(L422,Personnel!$B$4:$G$4,Personnel!$B$5:$G$5)),"")</f>
        <v/>
      </c>
      <c r="N422" s="455">
        <f t="shared" si="5"/>
        <v>0</v>
      </c>
      <c r="O422" s="434"/>
      <c r="P422" s="456" t="str">
        <f t="shared" si="6"/>
        <v/>
      </c>
      <c r="Q422" s="457">
        <f t="shared" si="22"/>
        <v>0</v>
      </c>
      <c r="R422" s="458"/>
      <c r="S422" s="459" t="str">
        <f t="array" ref="S422">IF(B422="","",XLOOKUP($B422,Product,'Product List'!D:D))</f>
        <v/>
      </c>
      <c r="T422" s="454" t="str">
        <f t="array" ref="T422">IF(B422="","",XLOOKUP($B422,Product,'Product List'!E:E))</f>
        <v/>
      </c>
      <c r="U422" s="454" t="str">
        <f t="array" ref="U422">IF(B422="","",XLOOKUP($B422,Product,'Product List'!F:F))</f>
        <v/>
      </c>
      <c r="V422" s="454" t="str">
        <f t="array" ref="V422">IF(B422="","",XLOOKUP($B422,Product,'Product List'!G:G))</f>
        <v/>
      </c>
      <c r="W422" s="434"/>
      <c r="X422" s="434" t="str">
        <f t="array" ref="X422">iferror(xlookup(B422,'Product List'!A:A,'Product List'!P:P),"")</f>
        <v/>
      </c>
      <c r="Y422" s="434">
        <f t="shared" si="8"/>
        <v>0</v>
      </c>
      <c r="Z422" s="434"/>
    </row>
    <row r="423" ht="14.25" hidden="1" customHeight="1">
      <c r="A423" s="495"/>
      <c r="B423" s="494"/>
      <c r="C423" s="495"/>
      <c r="D423" s="496"/>
      <c r="E423" s="496"/>
      <c r="F423" s="496"/>
      <c r="G423" s="487">
        <f t="shared" si="1"/>
        <v>0</v>
      </c>
      <c r="H423" s="451" t="str">
        <f t="shared" si="2"/>
        <v/>
      </c>
      <c r="I423" s="452" t="str">
        <f t="shared" si="29"/>
        <v/>
      </c>
      <c r="J423" s="493"/>
      <c r="K423" s="434"/>
      <c r="L423" s="454" t="str">
        <f t="shared" si="4"/>
        <v/>
      </c>
      <c r="M423" s="455" t="str">
        <f t="array" ref="M423">IFERROR(IF(J423="","",XLOOKUP(L423,Personnel!$B$4:$G$4,Personnel!$B$5:$G$5)),"")</f>
        <v/>
      </c>
      <c r="N423" s="455">
        <f t="shared" si="5"/>
        <v>0</v>
      </c>
      <c r="O423" s="434"/>
      <c r="P423" s="456" t="str">
        <f t="shared" si="6"/>
        <v/>
      </c>
      <c r="Q423" s="457">
        <f t="shared" si="22"/>
        <v>0</v>
      </c>
      <c r="R423" s="458"/>
      <c r="S423" s="459" t="str">
        <f t="array" ref="S423">IF(B423="","",XLOOKUP($B423,Product,'Product List'!D:D))</f>
        <v/>
      </c>
      <c r="T423" s="454" t="str">
        <f t="array" ref="T423">IF(B423="","",XLOOKUP($B423,Product,'Product List'!E:E))</f>
        <v/>
      </c>
      <c r="U423" s="454" t="str">
        <f t="array" ref="U423">IF(B423="","",XLOOKUP($B423,Product,'Product List'!F:F))</f>
        <v/>
      </c>
      <c r="V423" s="454" t="str">
        <f t="array" ref="V423">IF(B423="","",XLOOKUP($B423,Product,'Product List'!G:G))</f>
        <v/>
      </c>
      <c r="W423" s="434"/>
      <c r="X423" s="434" t="str">
        <f t="array" ref="X423">iferror(xlookup(B423,'Product List'!A:A,'Product List'!P:P),"")</f>
        <v/>
      </c>
      <c r="Y423" s="434">
        <f t="shared" si="8"/>
        <v>0</v>
      </c>
      <c r="Z423" s="434"/>
    </row>
    <row r="424" ht="14.25" hidden="1" customHeight="1">
      <c r="A424" s="495"/>
      <c r="B424" s="494"/>
      <c r="C424" s="495"/>
      <c r="D424" s="496"/>
      <c r="E424" s="496"/>
      <c r="F424" s="496"/>
      <c r="G424" s="487">
        <f t="shared" si="1"/>
        <v>0</v>
      </c>
      <c r="H424" s="451" t="str">
        <f t="shared" si="2"/>
        <v/>
      </c>
      <c r="I424" s="452" t="str">
        <f t="shared" si="29"/>
        <v/>
      </c>
      <c r="J424" s="493"/>
      <c r="K424" s="434"/>
      <c r="L424" s="454" t="str">
        <f t="shared" si="4"/>
        <v/>
      </c>
      <c r="M424" s="455" t="str">
        <f t="array" ref="M424">IFERROR(IF(J424="","",XLOOKUP(L424,Personnel!$B$4:$G$4,Personnel!$B$5:$G$5)),"")</f>
        <v/>
      </c>
      <c r="N424" s="455">
        <f t="shared" si="5"/>
        <v>0</v>
      </c>
      <c r="O424" s="434"/>
      <c r="P424" s="456" t="str">
        <f t="shared" si="6"/>
        <v/>
      </c>
      <c r="Q424" s="457">
        <f t="shared" si="22"/>
        <v>0</v>
      </c>
      <c r="R424" s="458"/>
      <c r="S424" s="459" t="str">
        <f t="array" ref="S424">IF(B424="","",XLOOKUP($B424,Product,'Product List'!D:D))</f>
        <v/>
      </c>
      <c r="T424" s="454" t="str">
        <f t="array" ref="T424">IF(B424="","",XLOOKUP($B424,Product,'Product List'!E:E))</f>
        <v/>
      </c>
      <c r="U424" s="454" t="str">
        <f t="array" ref="U424">IF(B424="","",XLOOKUP($B424,Product,'Product List'!F:F))</f>
        <v/>
      </c>
      <c r="V424" s="454" t="str">
        <f t="array" ref="V424">IF(B424="","",XLOOKUP($B424,Product,'Product List'!G:G))</f>
        <v/>
      </c>
      <c r="W424" s="434"/>
      <c r="X424" s="434" t="str">
        <f t="array" ref="X424">iferror(xlookup(B424,'Product List'!A:A,'Product List'!P:P),"")</f>
        <v/>
      </c>
      <c r="Y424" s="434">
        <f t="shared" si="8"/>
        <v>0</v>
      </c>
      <c r="Z424" s="434"/>
    </row>
    <row r="425" ht="14.25" hidden="1" customHeight="1">
      <c r="A425" s="495"/>
      <c r="B425" s="494"/>
      <c r="C425" s="495"/>
      <c r="D425" s="496"/>
      <c r="E425" s="496"/>
      <c r="F425" s="496"/>
      <c r="G425" s="487">
        <f t="shared" si="1"/>
        <v>0</v>
      </c>
      <c r="H425" s="451" t="str">
        <f t="shared" si="2"/>
        <v/>
      </c>
      <c r="I425" s="452" t="str">
        <f t="shared" si="29"/>
        <v/>
      </c>
      <c r="J425" s="493"/>
      <c r="K425" s="434"/>
      <c r="L425" s="454" t="str">
        <f t="shared" si="4"/>
        <v/>
      </c>
      <c r="M425" s="455" t="str">
        <f t="array" ref="M425">IFERROR(IF(J425="","",XLOOKUP(L425,Personnel!$B$4:$G$4,Personnel!$B$5:$G$5)),"")</f>
        <v/>
      </c>
      <c r="N425" s="455">
        <f t="shared" si="5"/>
        <v>0</v>
      </c>
      <c r="O425" s="434"/>
      <c r="P425" s="456" t="str">
        <f t="shared" si="6"/>
        <v/>
      </c>
      <c r="Q425" s="457">
        <f t="shared" si="22"/>
        <v>0</v>
      </c>
      <c r="R425" s="458"/>
      <c r="S425" s="459" t="str">
        <f t="array" ref="S425">IF(B425="","",XLOOKUP($B425,Product,'Product List'!D:D))</f>
        <v/>
      </c>
      <c r="T425" s="454" t="str">
        <f t="array" ref="T425">IF(B425="","",XLOOKUP($B425,Product,'Product List'!E:E))</f>
        <v/>
      </c>
      <c r="U425" s="454" t="str">
        <f t="array" ref="U425">IF(B425="","",XLOOKUP($B425,Product,'Product List'!F:F))</f>
        <v/>
      </c>
      <c r="V425" s="454" t="str">
        <f t="array" ref="V425">IF(B425="","",XLOOKUP($B425,Product,'Product List'!G:G))</f>
        <v/>
      </c>
      <c r="W425" s="434"/>
      <c r="X425" s="434" t="str">
        <f t="array" ref="X425">iferror(xlookup(B425,'Product List'!A:A,'Product List'!P:P),"")</f>
        <v/>
      </c>
      <c r="Y425" s="434">
        <f t="shared" si="8"/>
        <v>0</v>
      </c>
      <c r="Z425" s="434"/>
    </row>
    <row r="426" ht="14.25" hidden="1" customHeight="1">
      <c r="A426" s="495"/>
      <c r="B426" s="494"/>
      <c r="C426" s="495"/>
      <c r="D426" s="496"/>
      <c r="E426" s="496"/>
      <c r="F426" s="496"/>
      <c r="G426" s="487">
        <f t="shared" si="1"/>
        <v>0</v>
      </c>
      <c r="H426" s="451" t="str">
        <f t="shared" si="2"/>
        <v/>
      </c>
      <c r="I426" s="452" t="str">
        <f t="shared" si="29"/>
        <v/>
      </c>
      <c r="J426" s="493"/>
      <c r="K426" s="434"/>
      <c r="L426" s="454" t="str">
        <f t="shared" si="4"/>
        <v/>
      </c>
      <c r="M426" s="455" t="str">
        <f t="array" ref="M426">IFERROR(IF(J426="","",XLOOKUP(L426,Personnel!$B$4:$G$4,Personnel!$B$5:$G$5)),"")</f>
        <v/>
      </c>
      <c r="N426" s="455">
        <f t="shared" si="5"/>
        <v>0</v>
      </c>
      <c r="O426" s="434"/>
      <c r="P426" s="456" t="str">
        <f t="shared" si="6"/>
        <v/>
      </c>
      <c r="Q426" s="457">
        <f t="shared" si="22"/>
        <v>0</v>
      </c>
      <c r="R426" s="458"/>
      <c r="S426" s="459" t="str">
        <f t="array" ref="S426">IF(B426="","",XLOOKUP($B426,Product,'Product List'!D:D))</f>
        <v/>
      </c>
      <c r="T426" s="454" t="str">
        <f t="array" ref="T426">IF(B426="","",XLOOKUP($B426,Product,'Product List'!E:E))</f>
        <v/>
      </c>
      <c r="U426" s="454" t="str">
        <f t="array" ref="U426">IF(B426="","",XLOOKUP($B426,Product,'Product List'!F:F))</f>
        <v/>
      </c>
      <c r="V426" s="454" t="str">
        <f t="array" ref="V426">IF(B426="","",XLOOKUP($B426,Product,'Product List'!G:G))</f>
        <v/>
      </c>
      <c r="W426" s="434"/>
      <c r="X426" s="434" t="str">
        <f t="array" ref="X426">iferror(xlookup(B426,'Product List'!A:A,'Product List'!P:P),"")</f>
        <v/>
      </c>
      <c r="Y426" s="434">
        <f t="shared" si="8"/>
        <v>0</v>
      </c>
      <c r="Z426" s="434"/>
    </row>
    <row r="427" ht="14.25" hidden="1" customHeight="1">
      <c r="A427" s="495"/>
      <c r="B427" s="494"/>
      <c r="C427" s="495"/>
      <c r="D427" s="496"/>
      <c r="E427" s="496"/>
      <c r="F427" s="496"/>
      <c r="G427" s="487">
        <f t="shared" si="1"/>
        <v>0</v>
      </c>
      <c r="H427" s="451" t="str">
        <f t="shared" si="2"/>
        <v/>
      </c>
      <c r="I427" s="452" t="str">
        <f t="shared" si="29"/>
        <v/>
      </c>
      <c r="J427" s="493"/>
      <c r="K427" s="434"/>
      <c r="L427" s="454" t="str">
        <f t="shared" si="4"/>
        <v/>
      </c>
      <c r="M427" s="455" t="str">
        <f t="array" ref="M427">IFERROR(IF(J427="","",XLOOKUP(L427,Personnel!$B$4:$G$4,Personnel!$B$5:$G$5)),"")</f>
        <v/>
      </c>
      <c r="N427" s="455">
        <f t="shared" si="5"/>
        <v>0</v>
      </c>
      <c r="O427" s="434"/>
      <c r="P427" s="456" t="str">
        <f t="shared" si="6"/>
        <v/>
      </c>
      <c r="Q427" s="457">
        <f t="shared" si="22"/>
        <v>0</v>
      </c>
      <c r="R427" s="458"/>
      <c r="S427" s="459" t="str">
        <f t="array" ref="S427">IF(B427="","",XLOOKUP($B427,Product,'Product List'!D:D))</f>
        <v/>
      </c>
      <c r="T427" s="454" t="str">
        <f t="array" ref="T427">IF(B427="","",XLOOKUP($B427,Product,'Product List'!E:E))</f>
        <v/>
      </c>
      <c r="U427" s="454" t="str">
        <f t="array" ref="U427">IF(B427="","",XLOOKUP($B427,Product,'Product List'!F:F))</f>
        <v/>
      </c>
      <c r="V427" s="454" t="str">
        <f t="array" ref="V427">IF(B427="","",XLOOKUP($B427,Product,'Product List'!G:G))</f>
        <v/>
      </c>
      <c r="W427" s="434"/>
      <c r="X427" s="434" t="str">
        <f t="array" ref="X427">iferror(xlookup(B427,'Product List'!A:A,'Product List'!P:P),"")</f>
        <v/>
      </c>
      <c r="Y427" s="434">
        <f t="shared" si="8"/>
        <v>0</v>
      </c>
      <c r="Z427" s="434"/>
    </row>
    <row r="428" ht="14.25" hidden="1" customHeight="1">
      <c r="A428" s="495"/>
      <c r="B428" s="494"/>
      <c r="C428" s="495"/>
      <c r="D428" s="496"/>
      <c r="E428" s="496"/>
      <c r="F428" s="496"/>
      <c r="G428" s="487">
        <f t="shared" si="1"/>
        <v>0</v>
      </c>
      <c r="H428" s="451" t="str">
        <f t="shared" si="2"/>
        <v/>
      </c>
      <c r="I428" s="452" t="str">
        <f t="shared" si="29"/>
        <v/>
      </c>
      <c r="J428" s="493"/>
      <c r="K428" s="434"/>
      <c r="L428" s="454" t="str">
        <f t="shared" si="4"/>
        <v/>
      </c>
      <c r="M428" s="455" t="str">
        <f t="array" ref="M428">IFERROR(IF(J428="","",XLOOKUP(L428,Personnel!$B$4:$G$4,Personnel!$B$5:$G$5)),"")</f>
        <v/>
      </c>
      <c r="N428" s="455">
        <f t="shared" si="5"/>
        <v>0</v>
      </c>
      <c r="O428" s="434"/>
      <c r="P428" s="456" t="str">
        <f t="shared" si="6"/>
        <v/>
      </c>
      <c r="Q428" s="457">
        <f t="shared" si="22"/>
        <v>0</v>
      </c>
      <c r="R428" s="458"/>
      <c r="S428" s="459" t="str">
        <f t="array" ref="S428">IF(B428="","",XLOOKUP($B428,Product,'Product List'!D:D))</f>
        <v/>
      </c>
      <c r="T428" s="454" t="str">
        <f t="array" ref="T428">IF(B428="","",XLOOKUP($B428,Product,'Product List'!E:E))</f>
        <v/>
      </c>
      <c r="U428" s="454" t="str">
        <f t="array" ref="U428">IF(B428="","",XLOOKUP($B428,Product,'Product List'!F:F))</f>
        <v/>
      </c>
      <c r="V428" s="454" t="str">
        <f t="array" ref="V428">IF(B428="","",XLOOKUP($B428,Product,'Product List'!G:G))</f>
        <v/>
      </c>
      <c r="W428" s="434"/>
      <c r="X428" s="434" t="str">
        <f t="array" ref="X428">iferror(xlookup(B428,'Product List'!A:A,'Product List'!P:P),"")</f>
        <v/>
      </c>
      <c r="Y428" s="434">
        <f t="shared" si="8"/>
        <v>0</v>
      </c>
      <c r="Z428" s="434"/>
    </row>
    <row r="429" ht="14.25" hidden="1" customHeight="1">
      <c r="A429" s="495"/>
      <c r="B429" s="494"/>
      <c r="C429" s="495"/>
      <c r="D429" s="496"/>
      <c r="E429" s="496"/>
      <c r="F429" s="496"/>
      <c r="G429" s="487">
        <f t="shared" si="1"/>
        <v>0</v>
      </c>
      <c r="H429" s="451" t="str">
        <f t="shared" si="2"/>
        <v/>
      </c>
      <c r="I429" s="452" t="str">
        <f t="shared" si="29"/>
        <v/>
      </c>
      <c r="J429" s="493"/>
      <c r="K429" s="434"/>
      <c r="L429" s="454" t="str">
        <f t="shared" si="4"/>
        <v/>
      </c>
      <c r="M429" s="455" t="str">
        <f t="array" ref="M429">IFERROR(IF(J429="","",XLOOKUP(L429,Personnel!$B$4:$G$4,Personnel!$B$5:$G$5)),"")</f>
        <v/>
      </c>
      <c r="N429" s="455">
        <f t="shared" si="5"/>
        <v>0</v>
      </c>
      <c r="O429" s="434"/>
      <c r="P429" s="456" t="str">
        <f t="shared" si="6"/>
        <v/>
      </c>
      <c r="Q429" s="457">
        <f t="shared" si="22"/>
        <v>0</v>
      </c>
      <c r="R429" s="458"/>
      <c r="S429" s="459" t="str">
        <f t="array" ref="S429">IF(B429="","",XLOOKUP($B429,Product,'Product List'!D:D))</f>
        <v/>
      </c>
      <c r="T429" s="454" t="str">
        <f t="array" ref="T429">IF(B429="","",XLOOKUP($B429,Product,'Product List'!E:E))</f>
        <v/>
      </c>
      <c r="U429" s="454" t="str">
        <f t="array" ref="U429">IF(B429="","",XLOOKUP($B429,Product,'Product List'!F:F))</f>
        <v/>
      </c>
      <c r="V429" s="454" t="str">
        <f t="array" ref="V429">IF(B429="","",XLOOKUP($B429,Product,'Product List'!G:G))</f>
        <v/>
      </c>
      <c r="W429" s="434"/>
      <c r="X429" s="434" t="str">
        <f t="array" ref="X429">iferror(xlookup(B429,'Product List'!A:A,'Product List'!P:P),"")</f>
        <v/>
      </c>
      <c r="Y429" s="434">
        <f t="shared" si="8"/>
        <v>0</v>
      </c>
      <c r="Z429" s="434"/>
    </row>
    <row r="430" ht="14.25" hidden="1" customHeight="1">
      <c r="A430" s="495"/>
      <c r="B430" s="494"/>
      <c r="C430" s="495"/>
      <c r="D430" s="496"/>
      <c r="E430" s="496"/>
      <c r="F430" s="496"/>
      <c r="G430" s="487">
        <f t="shared" si="1"/>
        <v>0</v>
      </c>
      <c r="H430" s="451" t="str">
        <f t="shared" si="2"/>
        <v/>
      </c>
      <c r="I430" s="452" t="str">
        <f t="shared" si="29"/>
        <v/>
      </c>
      <c r="J430" s="493"/>
      <c r="K430" s="434"/>
      <c r="L430" s="454" t="str">
        <f t="shared" si="4"/>
        <v/>
      </c>
      <c r="M430" s="455" t="str">
        <f t="array" ref="M430">IFERROR(IF(J430="","",XLOOKUP(L430,Personnel!$B$4:$G$4,Personnel!$B$5:$G$5)),"")</f>
        <v/>
      </c>
      <c r="N430" s="455">
        <f t="shared" si="5"/>
        <v>0</v>
      </c>
      <c r="O430" s="434"/>
      <c r="P430" s="456" t="str">
        <f t="shared" si="6"/>
        <v/>
      </c>
      <c r="Q430" s="457">
        <f t="shared" si="22"/>
        <v>0</v>
      </c>
      <c r="R430" s="458"/>
      <c r="S430" s="459" t="str">
        <f t="array" ref="S430">IF(B430="","",XLOOKUP($B430,Product,'Product List'!D:D))</f>
        <v/>
      </c>
      <c r="T430" s="454" t="str">
        <f t="array" ref="T430">IF(B430="","",XLOOKUP($B430,Product,'Product List'!E:E))</f>
        <v/>
      </c>
      <c r="U430" s="454" t="str">
        <f t="array" ref="U430">IF(B430="","",XLOOKUP($B430,Product,'Product List'!F:F))</f>
        <v/>
      </c>
      <c r="V430" s="454" t="str">
        <f t="array" ref="V430">IF(B430="","",XLOOKUP($B430,Product,'Product List'!G:G))</f>
        <v/>
      </c>
      <c r="W430" s="434"/>
      <c r="X430" s="434" t="str">
        <f t="array" ref="X430">iferror(xlookup(B430,'Product List'!A:A,'Product List'!P:P),"")</f>
        <v/>
      </c>
      <c r="Y430" s="434">
        <f t="shared" si="8"/>
        <v>0</v>
      </c>
      <c r="Z430" s="434"/>
    </row>
    <row r="431" ht="14.25" hidden="1" customHeight="1">
      <c r="A431" s="495"/>
      <c r="B431" s="494"/>
      <c r="C431" s="495"/>
      <c r="D431" s="496"/>
      <c r="E431" s="496"/>
      <c r="F431" s="496"/>
      <c r="G431" s="487">
        <f t="shared" si="1"/>
        <v>0</v>
      </c>
      <c r="H431" s="451" t="str">
        <f t="shared" si="2"/>
        <v/>
      </c>
      <c r="I431" s="452" t="str">
        <f t="shared" si="29"/>
        <v/>
      </c>
      <c r="J431" s="493"/>
      <c r="K431" s="434"/>
      <c r="L431" s="454" t="str">
        <f t="shared" si="4"/>
        <v/>
      </c>
      <c r="M431" s="455" t="str">
        <f t="array" ref="M431">IFERROR(IF(J431="","",XLOOKUP(L431,Personnel!$B$4:$G$4,Personnel!$B$5:$G$5)),"")</f>
        <v/>
      </c>
      <c r="N431" s="455">
        <f t="shared" si="5"/>
        <v>0</v>
      </c>
      <c r="O431" s="434"/>
      <c r="P431" s="456" t="str">
        <f t="shared" si="6"/>
        <v/>
      </c>
      <c r="Q431" s="457">
        <f t="shared" si="22"/>
        <v>0</v>
      </c>
      <c r="R431" s="458"/>
      <c r="S431" s="459" t="str">
        <f t="array" ref="S431">IF(B431="","",XLOOKUP($B431,Product,'Product List'!D:D))</f>
        <v/>
      </c>
      <c r="T431" s="454" t="str">
        <f t="array" ref="T431">IF(B431="","",XLOOKUP($B431,Product,'Product List'!E:E))</f>
        <v/>
      </c>
      <c r="U431" s="454" t="str">
        <f t="array" ref="U431">IF(B431="","",XLOOKUP($B431,Product,'Product List'!F:F))</f>
        <v/>
      </c>
      <c r="V431" s="454" t="str">
        <f t="array" ref="V431">IF(B431="","",XLOOKUP($B431,Product,'Product List'!G:G))</f>
        <v/>
      </c>
      <c r="W431" s="434"/>
      <c r="X431" s="434" t="str">
        <f t="array" ref="X431">iferror(xlookup(B431,'Product List'!A:A,'Product List'!P:P),"")</f>
        <v/>
      </c>
      <c r="Y431" s="434">
        <f t="shared" si="8"/>
        <v>0</v>
      </c>
      <c r="Z431" s="434"/>
    </row>
    <row r="432" ht="14.25" hidden="1" customHeight="1">
      <c r="A432" s="495"/>
      <c r="B432" s="494"/>
      <c r="C432" s="495"/>
      <c r="D432" s="496"/>
      <c r="E432" s="496"/>
      <c r="F432" s="496"/>
      <c r="G432" s="487">
        <f t="shared" si="1"/>
        <v>0</v>
      </c>
      <c r="H432" s="451" t="str">
        <f t="shared" si="2"/>
        <v/>
      </c>
      <c r="I432" s="452" t="str">
        <f t="shared" si="29"/>
        <v/>
      </c>
      <c r="J432" s="493"/>
      <c r="K432" s="434"/>
      <c r="L432" s="454" t="str">
        <f t="shared" si="4"/>
        <v/>
      </c>
      <c r="M432" s="455" t="str">
        <f t="array" ref="M432">IFERROR(IF(J432="","",XLOOKUP(L432,Personnel!$B$4:$G$4,Personnel!$B$5:$G$5)),"")</f>
        <v/>
      </c>
      <c r="N432" s="455">
        <f t="shared" si="5"/>
        <v>0</v>
      </c>
      <c r="O432" s="434"/>
      <c r="P432" s="456" t="str">
        <f t="shared" si="6"/>
        <v/>
      </c>
      <c r="Q432" s="457">
        <f t="shared" si="22"/>
        <v>0</v>
      </c>
      <c r="R432" s="458"/>
      <c r="S432" s="459" t="str">
        <f t="array" ref="S432">IF(B432="","",XLOOKUP($B432,Product,'Product List'!D:D))</f>
        <v/>
      </c>
      <c r="T432" s="454" t="str">
        <f t="array" ref="T432">IF(B432="","",XLOOKUP($B432,Product,'Product List'!E:E))</f>
        <v/>
      </c>
      <c r="U432" s="454" t="str">
        <f t="array" ref="U432">IF(B432="","",XLOOKUP($B432,Product,'Product List'!F:F))</f>
        <v/>
      </c>
      <c r="V432" s="454" t="str">
        <f t="array" ref="V432">IF(B432="","",XLOOKUP($B432,Product,'Product List'!G:G))</f>
        <v/>
      </c>
      <c r="W432" s="434"/>
      <c r="X432" s="434" t="str">
        <f t="array" ref="X432">iferror(xlookup(B432,'Product List'!A:A,'Product List'!P:P),"")</f>
        <v/>
      </c>
      <c r="Y432" s="434">
        <f t="shared" si="8"/>
        <v>0</v>
      </c>
      <c r="Z432" s="434"/>
    </row>
    <row r="433" ht="14.25" hidden="1" customHeight="1">
      <c r="A433" s="495"/>
      <c r="B433" s="494"/>
      <c r="C433" s="495"/>
      <c r="D433" s="496"/>
      <c r="E433" s="496"/>
      <c r="F433" s="496"/>
      <c r="G433" s="487">
        <f t="shared" si="1"/>
        <v>0</v>
      </c>
      <c r="H433" s="451" t="str">
        <f t="shared" si="2"/>
        <v/>
      </c>
      <c r="I433" s="452" t="str">
        <f t="shared" si="29"/>
        <v/>
      </c>
      <c r="J433" s="493"/>
      <c r="K433" s="434"/>
      <c r="L433" s="454" t="str">
        <f t="shared" si="4"/>
        <v/>
      </c>
      <c r="M433" s="455" t="str">
        <f t="array" ref="M433">IFERROR(IF(J433="","",XLOOKUP(L433,Personnel!$B$4:$G$4,Personnel!$B$5:$G$5)),"")</f>
        <v/>
      </c>
      <c r="N433" s="455">
        <f t="shared" si="5"/>
        <v>0</v>
      </c>
      <c r="O433" s="434"/>
      <c r="P433" s="456" t="str">
        <f t="shared" si="6"/>
        <v/>
      </c>
      <c r="Q433" s="457">
        <f t="shared" si="22"/>
        <v>0</v>
      </c>
      <c r="R433" s="458"/>
      <c r="S433" s="459" t="str">
        <f t="array" ref="S433">IF(B433="","",XLOOKUP($B433,Product,'Product List'!D:D))</f>
        <v/>
      </c>
      <c r="T433" s="454" t="str">
        <f t="array" ref="T433">IF(B433="","",XLOOKUP($B433,Product,'Product List'!E:E))</f>
        <v/>
      </c>
      <c r="U433" s="454" t="str">
        <f t="array" ref="U433">IF(B433="","",XLOOKUP($B433,Product,'Product List'!F:F))</f>
        <v/>
      </c>
      <c r="V433" s="454" t="str">
        <f t="array" ref="V433">IF(B433="","",XLOOKUP($B433,Product,'Product List'!G:G))</f>
        <v/>
      </c>
      <c r="W433" s="434"/>
      <c r="X433" s="434" t="str">
        <f t="array" ref="X433">iferror(xlookup(B433,'Product List'!A:A,'Product List'!P:P),"")</f>
        <v/>
      </c>
      <c r="Y433" s="434">
        <f t="shared" si="8"/>
        <v>0</v>
      </c>
      <c r="Z433" s="434"/>
    </row>
    <row r="434" ht="14.25" hidden="1" customHeight="1">
      <c r="A434" s="495"/>
      <c r="B434" s="494"/>
      <c r="C434" s="495"/>
      <c r="D434" s="496"/>
      <c r="E434" s="496"/>
      <c r="F434" s="496"/>
      <c r="G434" s="487">
        <f t="shared" si="1"/>
        <v>0</v>
      </c>
      <c r="H434" s="451" t="str">
        <f t="shared" si="2"/>
        <v/>
      </c>
      <c r="I434" s="452" t="str">
        <f t="shared" si="29"/>
        <v/>
      </c>
      <c r="J434" s="493"/>
      <c r="K434" s="434"/>
      <c r="L434" s="454" t="str">
        <f t="shared" si="4"/>
        <v/>
      </c>
      <c r="M434" s="455" t="str">
        <f t="array" ref="M434">IFERROR(IF(J434="","",XLOOKUP(L434,Personnel!$B$4:$G$4,Personnel!$B$5:$G$5)),"")</f>
        <v/>
      </c>
      <c r="N434" s="455">
        <f t="shared" si="5"/>
        <v>0</v>
      </c>
      <c r="O434" s="434"/>
      <c r="P434" s="456" t="str">
        <f t="shared" si="6"/>
        <v/>
      </c>
      <c r="Q434" s="457">
        <f t="shared" si="22"/>
        <v>0</v>
      </c>
      <c r="R434" s="458"/>
      <c r="S434" s="459" t="str">
        <f t="array" ref="S434">IF(B434="","",XLOOKUP($B434,Product,'Product List'!D:D))</f>
        <v/>
      </c>
      <c r="T434" s="454" t="str">
        <f t="array" ref="T434">IF(B434="","",XLOOKUP($B434,Product,'Product List'!E:E))</f>
        <v/>
      </c>
      <c r="U434" s="454" t="str">
        <f t="array" ref="U434">IF(B434="","",XLOOKUP($B434,Product,'Product List'!F:F))</f>
        <v/>
      </c>
      <c r="V434" s="454" t="str">
        <f t="array" ref="V434">IF(B434="","",XLOOKUP($B434,Product,'Product List'!G:G))</f>
        <v/>
      </c>
      <c r="W434" s="434"/>
      <c r="X434" s="434" t="str">
        <f t="array" ref="X434">iferror(xlookup(B434,'Product List'!A:A,'Product List'!P:P),"")</f>
        <v/>
      </c>
      <c r="Y434" s="434">
        <f t="shared" si="8"/>
        <v>0</v>
      </c>
      <c r="Z434" s="434"/>
    </row>
    <row r="435" ht="14.25" hidden="1" customHeight="1">
      <c r="A435" s="495"/>
      <c r="B435" s="494"/>
      <c r="C435" s="495"/>
      <c r="D435" s="496"/>
      <c r="E435" s="496"/>
      <c r="F435" s="496"/>
      <c r="G435" s="487">
        <f t="shared" si="1"/>
        <v>0</v>
      </c>
      <c r="H435" s="451" t="str">
        <f t="shared" si="2"/>
        <v/>
      </c>
      <c r="I435" s="452" t="str">
        <f t="shared" si="29"/>
        <v/>
      </c>
      <c r="J435" s="493"/>
      <c r="K435" s="434"/>
      <c r="L435" s="454" t="str">
        <f t="shared" si="4"/>
        <v/>
      </c>
      <c r="M435" s="455" t="str">
        <f t="array" ref="M435">IFERROR(IF(J435="","",XLOOKUP(L435,Personnel!$B$4:$G$4,Personnel!$B$5:$G$5)),"")</f>
        <v/>
      </c>
      <c r="N435" s="455">
        <f t="shared" si="5"/>
        <v>0</v>
      </c>
      <c r="O435" s="434"/>
      <c r="P435" s="456" t="str">
        <f t="shared" si="6"/>
        <v/>
      </c>
      <c r="Q435" s="457">
        <f t="shared" si="22"/>
        <v>0</v>
      </c>
      <c r="R435" s="458"/>
      <c r="S435" s="459" t="str">
        <f t="array" ref="S435">IF(B435="","",XLOOKUP($B435,Product,'Product List'!D:D))</f>
        <v/>
      </c>
      <c r="T435" s="454" t="str">
        <f t="array" ref="T435">IF(B435="","",XLOOKUP($B435,Product,'Product List'!E:E))</f>
        <v/>
      </c>
      <c r="U435" s="454" t="str">
        <f t="array" ref="U435">IF(B435="","",XLOOKUP($B435,Product,'Product List'!F:F))</f>
        <v/>
      </c>
      <c r="V435" s="454" t="str">
        <f t="array" ref="V435">IF(B435="","",XLOOKUP($B435,Product,'Product List'!G:G))</f>
        <v/>
      </c>
      <c r="W435" s="434"/>
      <c r="X435" s="434" t="str">
        <f t="array" ref="X435">iferror(xlookup(B435,'Product List'!A:A,'Product List'!P:P),"")</f>
        <v/>
      </c>
      <c r="Y435" s="434">
        <f t="shared" si="8"/>
        <v>0</v>
      </c>
      <c r="Z435" s="434"/>
    </row>
    <row r="436" ht="14.25" hidden="1" customHeight="1">
      <c r="A436" s="495"/>
      <c r="B436" s="494"/>
      <c r="C436" s="495"/>
      <c r="D436" s="496"/>
      <c r="E436" s="496"/>
      <c r="F436" s="496"/>
      <c r="G436" s="487">
        <f t="shared" si="1"/>
        <v>0</v>
      </c>
      <c r="H436" s="451" t="str">
        <f t="shared" si="2"/>
        <v/>
      </c>
      <c r="I436" s="452" t="str">
        <f t="shared" si="29"/>
        <v/>
      </c>
      <c r="J436" s="493"/>
      <c r="K436" s="434"/>
      <c r="L436" s="454" t="str">
        <f t="shared" si="4"/>
        <v/>
      </c>
      <c r="M436" s="455" t="str">
        <f t="array" ref="M436">IFERROR(IF(J436="","",XLOOKUP(L436,Personnel!$B$4:$G$4,Personnel!$B$5:$G$5)),"")</f>
        <v/>
      </c>
      <c r="N436" s="455">
        <f t="shared" si="5"/>
        <v>0</v>
      </c>
      <c r="O436" s="434"/>
      <c r="P436" s="456" t="str">
        <f t="shared" si="6"/>
        <v/>
      </c>
      <c r="Q436" s="457">
        <f t="shared" si="22"/>
        <v>0</v>
      </c>
      <c r="R436" s="458"/>
      <c r="S436" s="459" t="str">
        <f t="array" ref="S436">IF(B436="","",XLOOKUP($B436,Product,'Product List'!D:D))</f>
        <v/>
      </c>
      <c r="T436" s="454" t="str">
        <f t="array" ref="T436">IF(B436="","",XLOOKUP($B436,Product,'Product List'!E:E))</f>
        <v/>
      </c>
      <c r="U436" s="454" t="str">
        <f t="array" ref="U436">IF(B436="","",XLOOKUP($B436,Product,'Product List'!F:F))</f>
        <v/>
      </c>
      <c r="V436" s="454" t="str">
        <f t="array" ref="V436">IF(B436="","",XLOOKUP($B436,Product,'Product List'!G:G))</f>
        <v/>
      </c>
      <c r="W436" s="434"/>
      <c r="X436" s="434" t="str">
        <f t="array" ref="X436">iferror(xlookup(B436,'Product List'!A:A,'Product List'!P:P),"")</f>
        <v/>
      </c>
      <c r="Y436" s="434">
        <f t="shared" si="8"/>
        <v>0</v>
      </c>
      <c r="Z436" s="434"/>
    </row>
    <row r="437" ht="14.25" hidden="1" customHeight="1">
      <c r="A437" s="495"/>
      <c r="B437" s="494"/>
      <c r="C437" s="495"/>
      <c r="D437" s="496"/>
      <c r="E437" s="496"/>
      <c r="F437" s="496"/>
      <c r="G437" s="487">
        <f t="shared" si="1"/>
        <v>0</v>
      </c>
      <c r="H437" s="451" t="str">
        <f t="shared" si="2"/>
        <v/>
      </c>
      <c r="I437" s="452" t="str">
        <f t="shared" si="29"/>
        <v/>
      </c>
      <c r="J437" s="493"/>
      <c r="K437" s="434"/>
      <c r="L437" s="454" t="str">
        <f t="shared" si="4"/>
        <v/>
      </c>
      <c r="M437" s="455" t="str">
        <f t="array" ref="M437">IFERROR(IF(J437="","",XLOOKUP(L437,Personnel!$B$4:$G$4,Personnel!$B$5:$G$5)),"")</f>
        <v/>
      </c>
      <c r="N437" s="455">
        <f t="shared" si="5"/>
        <v>0</v>
      </c>
      <c r="O437" s="434"/>
      <c r="P437" s="456" t="str">
        <f t="shared" si="6"/>
        <v/>
      </c>
      <c r="Q437" s="457">
        <f t="shared" si="22"/>
        <v>0</v>
      </c>
      <c r="R437" s="458"/>
      <c r="S437" s="459" t="str">
        <f t="array" ref="S437">IF(B437="","",XLOOKUP($B437,Product,'Product List'!D:D))</f>
        <v/>
      </c>
      <c r="T437" s="454" t="str">
        <f t="array" ref="T437">IF(B437="","",XLOOKUP($B437,Product,'Product List'!E:E))</f>
        <v/>
      </c>
      <c r="U437" s="454" t="str">
        <f t="array" ref="U437">IF(B437="","",XLOOKUP($B437,Product,'Product List'!F:F))</f>
        <v/>
      </c>
      <c r="V437" s="454" t="str">
        <f t="array" ref="V437">IF(B437="","",XLOOKUP($B437,Product,'Product List'!G:G))</f>
        <v/>
      </c>
      <c r="W437" s="434"/>
      <c r="X437" s="434" t="str">
        <f t="array" ref="X437">iferror(xlookup(B437,'Product List'!A:A,'Product List'!P:P),"")</f>
        <v/>
      </c>
      <c r="Y437" s="434">
        <f t="shared" si="8"/>
        <v>0</v>
      </c>
      <c r="Z437" s="434"/>
    </row>
    <row r="438" ht="14.25" hidden="1" customHeight="1">
      <c r="A438" s="495"/>
      <c r="B438" s="494"/>
      <c r="C438" s="495"/>
      <c r="D438" s="496"/>
      <c r="E438" s="496"/>
      <c r="F438" s="496"/>
      <c r="G438" s="487">
        <f t="shared" si="1"/>
        <v>0</v>
      </c>
      <c r="H438" s="451" t="str">
        <f t="shared" si="2"/>
        <v/>
      </c>
      <c r="I438" s="452" t="str">
        <f t="shared" si="29"/>
        <v/>
      </c>
      <c r="J438" s="493"/>
      <c r="K438" s="434"/>
      <c r="L438" s="454" t="str">
        <f t="shared" si="4"/>
        <v/>
      </c>
      <c r="M438" s="455" t="str">
        <f t="array" ref="M438">IFERROR(IF(J438="","",XLOOKUP(L438,Personnel!$B$4:$G$4,Personnel!$B$5:$G$5)),"")</f>
        <v/>
      </c>
      <c r="N438" s="455">
        <f t="shared" si="5"/>
        <v>0</v>
      </c>
      <c r="O438" s="434"/>
      <c r="P438" s="456" t="str">
        <f t="shared" si="6"/>
        <v/>
      </c>
      <c r="Q438" s="457">
        <f t="shared" si="22"/>
        <v>0</v>
      </c>
      <c r="R438" s="458"/>
      <c r="S438" s="459" t="str">
        <f t="array" ref="S438">IF(B438="","",XLOOKUP($B438,Product,'Product List'!D:D))</f>
        <v/>
      </c>
      <c r="T438" s="454" t="str">
        <f t="array" ref="T438">IF(B438="","",XLOOKUP($B438,Product,'Product List'!E:E))</f>
        <v/>
      </c>
      <c r="U438" s="454" t="str">
        <f t="array" ref="U438">IF(B438="","",XLOOKUP($B438,Product,'Product List'!F:F))</f>
        <v/>
      </c>
      <c r="V438" s="454" t="str">
        <f t="array" ref="V438">IF(B438="","",XLOOKUP($B438,Product,'Product List'!G:G))</f>
        <v/>
      </c>
      <c r="W438" s="434"/>
      <c r="X438" s="434" t="str">
        <f t="array" ref="X438">iferror(xlookup(B438,'Product List'!A:A,'Product List'!P:P),"")</f>
        <v/>
      </c>
      <c r="Y438" s="434">
        <f t="shared" si="8"/>
        <v>0</v>
      </c>
      <c r="Z438" s="434"/>
    </row>
    <row r="439" ht="14.25" hidden="1" customHeight="1">
      <c r="A439" s="495"/>
      <c r="B439" s="494"/>
      <c r="C439" s="495"/>
      <c r="D439" s="496"/>
      <c r="E439" s="496"/>
      <c r="F439" s="496"/>
      <c r="G439" s="487">
        <f t="shared" si="1"/>
        <v>0</v>
      </c>
      <c r="H439" s="451" t="str">
        <f t="shared" si="2"/>
        <v/>
      </c>
      <c r="I439" s="452" t="str">
        <f t="shared" si="29"/>
        <v/>
      </c>
      <c r="J439" s="493"/>
      <c r="K439" s="434"/>
      <c r="L439" s="454" t="str">
        <f t="shared" si="4"/>
        <v/>
      </c>
      <c r="M439" s="455" t="str">
        <f t="array" ref="M439">IFERROR(IF(J439="","",XLOOKUP(L439,Personnel!$B$4:$G$4,Personnel!$B$5:$G$5)),"")</f>
        <v/>
      </c>
      <c r="N439" s="455">
        <f t="shared" si="5"/>
        <v>0</v>
      </c>
      <c r="O439" s="434"/>
      <c r="P439" s="456" t="str">
        <f t="shared" si="6"/>
        <v/>
      </c>
      <c r="Q439" s="457">
        <f t="shared" si="22"/>
        <v>0</v>
      </c>
      <c r="R439" s="458"/>
      <c r="S439" s="459" t="str">
        <f t="array" ref="S439">IF(B439="","",XLOOKUP($B439,Product,'Product List'!D:D))</f>
        <v/>
      </c>
      <c r="T439" s="454" t="str">
        <f t="array" ref="T439">IF(B439="","",XLOOKUP($B439,Product,'Product List'!E:E))</f>
        <v/>
      </c>
      <c r="U439" s="454" t="str">
        <f t="array" ref="U439">IF(B439="","",XLOOKUP($B439,Product,'Product List'!F:F))</f>
        <v/>
      </c>
      <c r="V439" s="454" t="str">
        <f t="array" ref="V439">IF(B439="","",XLOOKUP($B439,Product,'Product List'!G:G))</f>
        <v/>
      </c>
      <c r="W439" s="434"/>
      <c r="X439" s="434" t="str">
        <f t="array" ref="X439">iferror(xlookup(B439,'Product List'!A:A,'Product List'!P:P),"")</f>
        <v/>
      </c>
      <c r="Y439" s="434">
        <f t="shared" si="8"/>
        <v>0</v>
      </c>
      <c r="Z439" s="434"/>
    </row>
    <row r="440" ht="14.25" hidden="1" customHeight="1">
      <c r="A440" s="495"/>
      <c r="B440" s="494"/>
      <c r="C440" s="495"/>
      <c r="D440" s="496"/>
      <c r="E440" s="496"/>
      <c r="F440" s="496"/>
      <c r="G440" s="487">
        <f t="shared" si="1"/>
        <v>0</v>
      </c>
      <c r="H440" s="451" t="str">
        <f t="shared" si="2"/>
        <v/>
      </c>
      <c r="I440" s="452" t="str">
        <f t="shared" si="29"/>
        <v/>
      </c>
      <c r="J440" s="493"/>
      <c r="K440" s="434"/>
      <c r="L440" s="454" t="str">
        <f t="shared" si="4"/>
        <v/>
      </c>
      <c r="M440" s="455" t="str">
        <f t="array" ref="M440">IFERROR(IF(J440="","",XLOOKUP(L440,Personnel!$B$4:$G$4,Personnel!$B$5:$G$5)),"")</f>
        <v/>
      </c>
      <c r="N440" s="455">
        <f t="shared" si="5"/>
        <v>0</v>
      </c>
      <c r="O440" s="434"/>
      <c r="P440" s="456" t="str">
        <f t="shared" si="6"/>
        <v/>
      </c>
      <c r="Q440" s="457">
        <f t="shared" si="22"/>
        <v>0</v>
      </c>
      <c r="R440" s="458"/>
      <c r="S440" s="459" t="str">
        <f t="array" ref="S440">IF(B440="","",XLOOKUP($B440,Product,'Product List'!D:D))</f>
        <v/>
      </c>
      <c r="T440" s="454" t="str">
        <f t="array" ref="T440">IF(B440="","",XLOOKUP($B440,Product,'Product List'!E:E))</f>
        <v/>
      </c>
      <c r="U440" s="454" t="str">
        <f t="array" ref="U440">IF(B440="","",XLOOKUP($B440,Product,'Product List'!F:F))</f>
        <v/>
      </c>
      <c r="V440" s="454" t="str">
        <f t="array" ref="V440">IF(B440="","",XLOOKUP($B440,Product,'Product List'!G:G))</f>
        <v/>
      </c>
      <c r="W440" s="434"/>
      <c r="X440" s="434" t="str">
        <f t="array" ref="X440">iferror(xlookup(B440,'Product List'!A:A,'Product List'!P:P),"")</f>
        <v/>
      </c>
      <c r="Y440" s="434">
        <f t="shared" si="8"/>
        <v>0</v>
      </c>
      <c r="Z440" s="434"/>
    </row>
    <row r="441" ht="14.25" hidden="1" customHeight="1">
      <c r="A441" s="495"/>
      <c r="B441" s="494"/>
      <c r="C441" s="495"/>
      <c r="D441" s="496"/>
      <c r="E441" s="496"/>
      <c r="F441" s="496"/>
      <c r="G441" s="487">
        <f t="shared" si="1"/>
        <v>0</v>
      </c>
      <c r="H441" s="451" t="str">
        <f t="shared" si="2"/>
        <v/>
      </c>
      <c r="I441" s="452" t="str">
        <f t="shared" si="29"/>
        <v/>
      </c>
      <c r="J441" s="493"/>
      <c r="K441" s="434"/>
      <c r="L441" s="454" t="str">
        <f t="shared" si="4"/>
        <v/>
      </c>
      <c r="M441" s="455" t="str">
        <f t="array" ref="M441">IFERROR(IF(J441="","",XLOOKUP(L441,Personnel!$B$4:$G$4,Personnel!$B$5:$G$5)),"")</f>
        <v/>
      </c>
      <c r="N441" s="455">
        <f t="shared" si="5"/>
        <v>0</v>
      </c>
      <c r="O441" s="434"/>
      <c r="P441" s="456" t="str">
        <f t="shared" si="6"/>
        <v/>
      </c>
      <c r="Q441" s="457">
        <f t="shared" si="22"/>
        <v>0</v>
      </c>
      <c r="R441" s="458"/>
      <c r="S441" s="459" t="str">
        <f t="array" ref="S441">IF(B441="","",XLOOKUP($B441,Product,'Product List'!D:D))</f>
        <v/>
      </c>
      <c r="T441" s="454" t="str">
        <f t="array" ref="T441">IF(B441="","",XLOOKUP($B441,Product,'Product List'!E:E))</f>
        <v/>
      </c>
      <c r="U441" s="454" t="str">
        <f t="array" ref="U441">IF(B441="","",XLOOKUP($B441,Product,'Product List'!F:F))</f>
        <v/>
      </c>
      <c r="V441" s="454" t="str">
        <f t="array" ref="V441">IF(B441="","",XLOOKUP($B441,Product,'Product List'!G:G))</f>
        <v/>
      </c>
      <c r="W441" s="434"/>
      <c r="X441" s="434" t="str">
        <f t="array" ref="X441">iferror(xlookup(B441,'Product List'!A:A,'Product List'!P:P),"")</f>
        <v/>
      </c>
      <c r="Y441" s="434">
        <f t="shared" si="8"/>
        <v>0</v>
      </c>
      <c r="Z441" s="434"/>
    </row>
    <row r="442" ht="14.25" hidden="1" customHeight="1">
      <c r="A442" s="495"/>
      <c r="B442" s="494"/>
      <c r="C442" s="495"/>
      <c r="D442" s="496"/>
      <c r="E442" s="496"/>
      <c r="F442" s="496"/>
      <c r="G442" s="487">
        <f t="shared" si="1"/>
        <v>0</v>
      </c>
      <c r="H442" s="451" t="str">
        <f t="shared" si="2"/>
        <v/>
      </c>
      <c r="I442" s="452" t="str">
        <f t="shared" si="29"/>
        <v/>
      </c>
      <c r="J442" s="493"/>
      <c r="K442" s="434"/>
      <c r="L442" s="454" t="str">
        <f t="shared" si="4"/>
        <v/>
      </c>
      <c r="M442" s="455" t="str">
        <f t="array" ref="M442">IFERROR(IF(J442="","",XLOOKUP(L442,Personnel!$B$4:$G$4,Personnel!$B$5:$G$5)),"")</f>
        <v/>
      </c>
      <c r="N442" s="455">
        <f t="shared" si="5"/>
        <v>0</v>
      </c>
      <c r="O442" s="434"/>
      <c r="P442" s="456" t="str">
        <f t="shared" si="6"/>
        <v/>
      </c>
      <c r="Q442" s="457">
        <f t="shared" si="22"/>
        <v>0</v>
      </c>
      <c r="R442" s="458"/>
      <c r="S442" s="459" t="str">
        <f t="array" ref="S442">IF(B442="","",XLOOKUP($B442,Product,'Product List'!D:D))</f>
        <v/>
      </c>
      <c r="T442" s="454" t="str">
        <f t="array" ref="T442">IF(B442="","",XLOOKUP($B442,Product,'Product List'!E:E))</f>
        <v/>
      </c>
      <c r="U442" s="454" t="str">
        <f t="array" ref="U442">IF(B442="","",XLOOKUP($B442,Product,'Product List'!F:F))</f>
        <v/>
      </c>
      <c r="V442" s="454" t="str">
        <f t="array" ref="V442">IF(B442="","",XLOOKUP($B442,Product,'Product List'!G:G))</f>
        <v/>
      </c>
      <c r="W442" s="434"/>
      <c r="X442" s="434" t="str">
        <f t="array" ref="X442">iferror(xlookup(B442,'Product List'!A:A,'Product List'!P:P),"")</f>
        <v/>
      </c>
      <c r="Y442" s="434">
        <f t="shared" si="8"/>
        <v>0</v>
      </c>
      <c r="Z442" s="434"/>
    </row>
    <row r="443" ht="14.25" hidden="1" customHeight="1">
      <c r="A443" s="495"/>
      <c r="B443" s="494"/>
      <c r="C443" s="495"/>
      <c r="D443" s="496"/>
      <c r="E443" s="496"/>
      <c r="F443" s="496"/>
      <c r="G443" s="487">
        <f t="shared" si="1"/>
        <v>0</v>
      </c>
      <c r="H443" s="451" t="str">
        <f t="shared" si="2"/>
        <v/>
      </c>
      <c r="I443" s="452" t="str">
        <f t="shared" si="29"/>
        <v/>
      </c>
      <c r="J443" s="493"/>
      <c r="K443" s="434"/>
      <c r="L443" s="454" t="str">
        <f t="shared" si="4"/>
        <v/>
      </c>
      <c r="M443" s="455" t="str">
        <f t="array" ref="M443">IFERROR(IF(J443="","",XLOOKUP(L443,Personnel!$B$4:$G$4,Personnel!$B$5:$G$5)),"")</f>
        <v/>
      </c>
      <c r="N443" s="455">
        <f t="shared" si="5"/>
        <v>0</v>
      </c>
      <c r="O443" s="434"/>
      <c r="P443" s="456" t="str">
        <f t="shared" si="6"/>
        <v/>
      </c>
      <c r="Q443" s="457">
        <f t="shared" si="22"/>
        <v>0</v>
      </c>
      <c r="R443" s="458"/>
      <c r="S443" s="459" t="str">
        <f t="array" ref="S443">IF(B443="","",XLOOKUP($B443,Product,'Product List'!D:D))</f>
        <v/>
      </c>
      <c r="T443" s="454" t="str">
        <f t="array" ref="T443">IF(B443="","",XLOOKUP($B443,Product,'Product List'!E:E))</f>
        <v/>
      </c>
      <c r="U443" s="454" t="str">
        <f t="array" ref="U443">IF(B443="","",XLOOKUP($B443,Product,'Product List'!F:F))</f>
        <v/>
      </c>
      <c r="V443" s="454" t="str">
        <f t="array" ref="V443">IF(B443="","",XLOOKUP($B443,Product,'Product List'!G:G))</f>
        <v/>
      </c>
      <c r="W443" s="434"/>
      <c r="X443" s="434" t="str">
        <f t="array" ref="X443">iferror(xlookup(B443,'Product List'!A:A,'Product List'!P:P),"")</f>
        <v/>
      </c>
      <c r="Y443" s="434">
        <f t="shared" si="8"/>
        <v>0</v>
      </c>
      <c r="Z443" s="434"/>
    </row>
    <row r="444" ht="14.25" hidden="1" customHeight="1">
      <c r="A444" s="495"/>
      <c r="B444" s="494"/>
      <c r="C444" s="495"/>
      <c r="D444" s="496"/>
      <c r="E444" s="496"/>
      <c r="F444" s="496"/>
      <c r="G444" s="487">
        <f t="shared" si="1"/>
        <v>0</v>
      </c>
      <c r="H444" s="451" t="str">
        <f t="shared" si="2"/>
        <v/>
      </c>
      <c r="I444" s="452" t="str">
        <f t="shared" si="29"/>
        <v/>
      </c>
      <c r="J444" s="493"/>
      <c r="K444" s="434"/>
      <c r="L444" s="454" t="str">
        <f t="shared" si="4"/>
        <v/>
      </c>
      <c r="M444" s="455" t="str">
        <f t="array" ref="M444">IFERROR(IF(J444="","",XLOOKUP(L444,Personnel!$B$4:$G$4,Personnel!$B$5:$G$5)),"")</f>
        <v/>
      </c>
      <c r="N444" s="455">
        <f t="shared" si="5"/>
        <v>0</v>
      </c>
      <c r="O444" s="434"/>
      <c r="P444" s="456" t="str">
        <f t="shared" si="6"/>
        <v/>
      </c>
      <c r="Q444" s="457">
        <f t="shared" si="22"/>
        <v>0</v>
      </c>
      <c r="R444" s="458"/>
      <c r="S444" s="459" t="str">
        <f t="array" ref="S444">IF(B444="","",XLOOKUP($B444,Product,'Product List'!D:D))</f>
        <v/>
      </c>
      <c r="T444" s="454" t="str">
        <f t="array" ref="T444">IF(B444="","",XLOOKUP($B444,Product,'Product List'!E:E))</f>
        <v/>
      </c>
      <c r="U444" s="454" t="str">
        <f t="array" ref="U444">IF(B444="","",XLOOKUP($B444,Product,'Product List'!F:F))</f>
        <v/>
      </c>
      <c r="V444" s="454" t="str">
        <f t="array" ref="V444">IF(B444="","",XLOOKUP($B444,Product,'Product List'!G:G))</f>
        <v/>
      </c>
      <c r="W444" s="434"/>
      <c r="X444" s="434" t="str">
        <f t="array" ref="X444">iferror(xlookup(B444,'Product List'!A:A,'Product List'!P:P),"")</f>
        <v/>
      </c>
      <c r="Y444" s="434">
        <f t="shared" si="8"/>
        <v>0</v>
      </c>
      <c r="Z444" s="434"/>
    </row>
    <row r="445" ht="14.25" hidden="1" customHeight="1">
      <c r="A445" s="495"/>
      <c r="B445" s="494"/>
      <c r="C445" s="495"/>
      <c r="D445" s="496"/>
      <c r="E445" s="496"/>
      <c r="F445" s="496"/>
      <c r="G445" s="487">
        <f t="shared" si="1"/>
        <v>0</v>
      </c>
      <c r="H445" s="451" t="str">
        <f t="shared" si="2"/>
        <v/>
      </c>
      <c r="I445" s="452" t="str">
        <f t="shared" si="29"/>
        <v/>
      </c>
      <c r="J445" s="493"/>
      <c r="K445" s="434"/>
      <c r="L445" s="454" t="str">
        <f t="shared" si="4"/>
        <v/>
      </c>
      <c r="M445" s="455" t="str">
        <f t="array" ref="M445">IFERROR(IF(J445="","",XLOOKUP(L445,Personnel!$B$4:$G$4,Personnel!$B$5:$G$5)),"")</f>
        <v/>
      </c>
      <c r="N445" s="455">
        <f t="shared" si="5"/>
        <v>0</v>
      </c>
      <c r="O445" s="434"/>
      <c r="P445" s="456" t="str">
        <f t="shared" si="6"/>
        <v/>
      </c>
      <c r="Q445" s="457">
        <f t="shared" si="22"/>
        <v>0</v>
      </c>
      <c r="R445" s="458"/>
      <c r="S445" s="459" t="str">
        <f t="array" ref="S445">IF(B445="","",XLOOKUP($B445,Product,'Product List'!D:D))</f>
        <v/>
      </c>
      <c r="T445" s="454" t="str">
        <f t="array" ref="T445">IF(B445="","",XLOOKUP($B445,Product,'Product List'!E:E))</f>
        <v/>
      </c>
      <c r="U445" s="454" t="str">
        <f t="array" ref="U445">IF(B445="","",XLOOKUP($B445,Product,'Product List'!F:F))</f>
        <v/>
      </c>
      <c r="V445" s="454" t="str">
        <f t="array" ref="V445">IF(B445="","",XLOOKUP($B445,Product,'Product List'!G:G))</f>
        <v/>
      </c>
      <c r="W445" s="434"/>
      <c r="X445" s="434" t="str">
        <f t="array" ref="X445">iferror(xlookup(B445,'Product List'!A:A,'Product List'!P:P),"")</f>
        <v/>
      </c>
      <c r="Y445" s="434">
        <f t="shared" si="8"/>
        <v>0</v>
      </c>
      <c r="Z445" s="434"/>
    </row>
    <row r="446" ht="14.25" hidden="1" customHeight="1">
      <c r="A446" s="495"/>
      <c r="B446" s="494"/>
      <c r="C446" s="495"/>
      <c r="D446" s="496"/>
      <c r="E446" s="496"/>
      <c r="F446" s="496"/>
      <c r="G446" s="487">
        <f t="shared" si="1"/>
        <v>0</v>
      </c>
      <c r="H446" s="451" t="str">
        <f t="shared" si="2"/>
        <v/>
      </c>
      <c r="I446" s="452" t="str">
        <f t="shared" si="29"/>
        <v/>
      </c>
      <c r="J446" s="493"/>
      <c r="K446" s="434"/>
      <c r="L446" s="454" t="str">
        <f t="shared" si="4"/>
        <v/>
      </c>
      <c r="M446" s="455" t="str">
        <f t="array" ref="M446">IFERROR(IF(J446="","",XLOOKUP(L446,Personnel!$B$4:$G$4,Personnel!$B$5:$G$5)),"")</f>
        <v/>
      </c>
      <c r="N446" s="455">
        <f t="shared" si="5"/>
        <v>0</v>
      </c>
      <c r="O446" s="434"/>
      <c r="P446" s="456" t="str">
        <f t="shared" si="6"/>
        <v/>
      </c>
      <c r="Q446" s="457">
        <f t="shared" si="22"/>
        <v>0</v>
      </c>
      <c r="R446" s="458"/>
      <c r="S446" s="459" t="str">
        <f t="array" ref="S446">IF(B446="","",XLOOKUP($B446,Product,'Product List'!D:D))</f>
        <v/>
      </c>
      <c r="T446" s="454" t="str">
        <f t="array" ref="T446">IF(B446="","",XLOOKUP($B446,Product,'Product List'!E:E))</f>
        <v/>
      </c>
      <c r="U446" s="454" t="str">
        <f t="array" ref="U446">IF(B446="","",XLOOKUP($B446,Product,'Product List'!F:F))</f>
        <v/>
      </c>
      <c r="V446" s="454" t="str">
        <f t="array" ref="V446">IF(B446="","",XLOOKUP($B446,Product,'Product List'!G:G))</f>
        <v/>
      </c>
      <c r="W446" s="434"/>
      <c r="X446" s="434" t="str">
        <f t="array" ref="X446">iferror(xlookup(B446,'Product List'!A:A,'Product List'!P:P),"")</f>
        <v/>
      </c>
      <c r="Y446" s="434">
        <f t="shared" si="8"/>
        <v>0</v>
      </c>
      <c r="Z446" s="434"/>
    </row>
    <row r="447" ht="14.25" hidden="1" customHeight="1">
      <c r="A447" s="495"/>
      <c r="B447" s="494"/>
      <c r="C447" s="495"/>
      <c r="D447" s="496"/>
      <c r="E447" s="496"/>
      <c r="F447" s="496"/>
      <c r="G447" s="487">
        <f t="shared" si="1"/>
        <v>0</v>
      </c>
      <c r="H447" s="451" t="str">
        <f t="shared" si="2"/>
        <v/>
      </c>
      <c r="I447" s="452" t="str">
        <f t="shared" si="29"/>
        <v/>
      </c>
      <c r="J447" s="493"/>
      <c r="K447" s="434"/>
      <c r="L447" s="454" t="str">
        <f t="shared" si="4"/>
        <v/>
      </c>
      <c r="M447" s="455" t="str">
        <f t="array" ref="M447">IFERROR(IF(J447="","",XLOOKUP(L447,Personnel!$B$4:$G$4,Personnel!$B$5:$G$5)),"")</f>
        <v/>
      </c>
      <c r="N447" s="455">
        <f t="shared" si="5"/>
        <v>0</v>
      </c>
      <c r="O447" s="434"/>
      <c r="P447" s="456" t="str">
        <f t="shared" si="6"/>
        <v/>
      </c>
      <c r="Q447" s="457">
        <f t="shared" si="22"/>
        <v>0</v>
      </c>
      <c r="R447" s="458"/>
      <c r="S447" s="459" t="str">
        <f t="array" ref="S447">IF(B447="","",XLOOKUP($B447,Product,'Product List'!D:D))</f>
        <v/>
      </c>
      <c r="T447" s="454" t="str">
        <f t="array" ref="T447">IF(B447="","",XLOOKUP($B447,Product,'Product List'!E:E))</f>
        <v/>
      </c>
      <c r="U447" s="454" t="str">
        <f t="array" ref="U447">IF(B447="","",XLOOKUP($B447,Product,'Product List'!F:F))</f>
        <v/>
      </c>
      <c r="V447" s="454" t="str">
        <f t="array" ref="V447">IF(B447="","",XLOOKUP($B447,Product,'Product List'!G:G))</f>
        <v/>
      </c>
      <c r="W447" s="434"/>
      <c r="X447" s="434" t="str">
        <f t="array" ref="X447">iferror(xlookup(B447,'Product List'!A:A,'Product List'!P:P),"")</f>
        <v/>
      </c>
      <c r="Y447" s="434">
        <f t="shared" si="8"/>
        <v>0</v>
      </c>
      <c r="Z447" s="434"/>
    </row>
    <row r="448" ht="14.25" hidden="1" customHeight="1">
      <c r="A448" s="495"/>
      <c r="B448" s="494"/>
      <c r="C448" s="495"/>
      <c r="D448" s="496"/>
      <c r="E448" s="496"/>
      <c r="F448" s="496"/>
      <c r="G448" s="487">
        <f t="shared" si="1"/>
        <v>0</v>
      </c>
      <c r="H448" s="451" t="str">
        <f t="shared" si="2"/>
        <v/>
      </c>
      <c r="I448" s="452" t="str">
        <f t="shared" si="29"/>
        <v/>
      </c>
      <c r="J448" s="493"/>
      <c r="K448" s="434"/>
      <c r="L448" s="454" t="str">
        <f t="shared" si="4"/>
        <v/>
      </c>
      <c r="M448" s="455" t="str">
        <f t="array" ref="M448">IFERROR(IF(J448="","",XLOOKUP(L448,Personnel!$B$4:$G$4,Personnel!$B$5:$G$5)),"")</f>
        <v/>
      </c>
      <c r="N448" s="455">
        <f t="shared" si="5"/>
        <v>0</v>
      </c>
      <c r="O448" s="434"/>
      <c r="P448" s="456" t="str">
        <f t="shared" si="6"/>
        <v/>
      </c>
      <c r="Q448" s="457">
        <f t="shared" si="22"/>
        <v>0</v>
      </c>
      <c r="R448" s="458"/>
      <c r="S448" s="459" t="str">
        <f t="array" ref="S448">IF(B448="","",XLOOKUP($B448,Product,'Product List'!D:D))</f>
        <v/>
      </c>
      <c r="T448" s="454" t="str">
        <f t="array" ref="T448">IF(B448="","",XLOOKUP($B448,Product,'Product List'!E:E))</f>
        <v/>
      </c>
      <c r="U448" s="454" t="str">
        <f t="array" ref="U448">IF(B448="","",XLOOKUP($B448,Product,'Product List'!F:F))</f>
        <v/>
      </c>
      <c r="V448" s="454" t="str">
        <f t="array" ref="V448">IF(B448="","",XLOOKUP($B448,Product,'Product List'!G:G))</f>
        <v/>
      </c>
      <c r="W448" s="434"/>
      <c r="X448" s="434" t="str">
        <f t="array" ref="X448">iferror(xlookup(B448,'Product List'!A:A,'Product List'!P:P),"")</f>
        <v/>
      </c>
      <c r="Y448" s="434">
        <f t="shared" si="8"/>
        <v>0</v>
      </c>
      <c r="Z448" s="434"/>
    </row>
    <row r="449" ht="14.25" hidden="1" customHeight="1">
      <c r="A449" s="495"/>
      <c r="B449" s="494"/>
      <c r="C449" s="495"/>
      <c r="D449" s="496"/>
      <c r="E449" s="496"/>
      <c r="F449" s="496"/>
      <c r="G449" s="487">
        <f t="shared" si="1"/>
        <v>0</v>
      </c>
      <c r="H449" s="451" t="str">
        <f t="shared" si="2"/>
        <v/>
      </c>
      <c r="I449" s="452" t="str">
        <f t="shared" si="29"/>
        <v/>
      </c>
      <c r="J449" s="493"/>
      <c r="K449" s="434"/>
      <c r="L449" s="454" t="str">
        <f t="shared" si="4"/>
        <v/>
      </c>
      <c r="M449" s="455" t="str">
        <f t="array" ref="M449">IFERROR(IF(J449="","",XLOOKUP(L449,Personnel!$B$4:$G$4,Personnel!$B$5:$G$5)),"")</f>
        <v/>
      </c>
      <c r="N449" s="455">
        <f t="shared" si="5"/>
        <v>0</v>
      </c>
      <c r="O449" s="434"/>
      <c r="P449" s="456" t="str">
        <f t="shared" si="6"/>
        <v/>
      </c>
      <c r="Q449" s="457">
        <f t="shared" si="22"/>
        <v>0</v>
      </c>
      <c r="R449" s="458"/>
      <c r="S449" s="459" t="str">
        <f t="array" ref="S449">IF(B449="","",XLOOKUP($B449,Product,'Product List'!D:D))</f>
        <v/>
      </c>
      <c r="T449" s="454" t="str">
        <f t="array" ref="T449">IF(B449="","",XLOOKUP($B449,Product,'Product List'!E:E))</f>
        <v/>
      </c>
      <c r="U449" s="454" t="str">
        <f t="array" ref="U449">IF(B449="","",XLOOKUP($B449,Product,'Product List'!F:F))</f>
        <v/>
      </c>
      <c r="V449" s="454" t="str">
        <f t="array" ref="V449">IF(B449="","",XLOOKUP($B449,Product,'Product List'!G:G))</f>
        <v/>
      </c>
      <c r="W449" s="434"/>
      <c r="X449" s="434" t="str">
        <f t="array" ref="X449">iferror(xlookup(B449,'Product List'!A:A,'Product List'!P:P),"")</f>
        <v/>
      </c>
      <c r="Y449" s="434">
        <f t="shared" si="8"/>
        <v>0</v>
      </c>
      <c r="Z449" s="434"/>
    </row>
    <row r="450" ht="14.25" hidden="1" customHeight="1">
      <c r="A450" s="495"/>
      <c r="B450" s="494"/>
      <c r="C450" s="495"/>
      <c r="D450" s="496"/>
      <c r="E450" s="496"/>
      <c r="F450" s="496"/>
      <c r="G450" s="487">
        <f t="shared" si="1"/>
        <v>0</v>
      </c>
      <c r="H450" s="451" t="str">
        <f t="shared" si="2"/>
        <v/>
      </c>
      <c r="I450" s="452" t="str">
        <f t="shared" si="29"/>
        <v/>
      </c>
      <c r="J450" s="493"/>
      <c r="K450" s="434"/>
      <c r="L450" s="454" t="str">
        <f t="shared" si="4"/>
        <v/>
      </c>
      <c r="M450" s="455" t="str">
        <f t="array" ref="M450">IFERROR(IF(J450="","",XLOOKUP(L450,Personnel!$B$4:$G$4,Personnel!$B$5:$G$5)),"")</f>
        <v/>
      </c>
      <c r="N450" s="455">
        <f t="shared" si="5"/>
        <v>0</v>
      </c>
      <c r="O450" s="434"/>
      <c r="P450" s="456" t="str">
        <f t="shared" si="6"/>
        <v/>
      </c>
      <c r="Q450" s="457">
        <f t="shared" si="22"/>
        <v>0</v>
      </c>
      <c r="R450" s="458"/>
      <c r="S450" s="459" t="str">
        <f t="array" ref="S450">IF(B450="","",XLOOKUP($B450,Product,'Product List'!D:D))</f>
        <v/>
      </c>
      <c r="T450" s="454" t="str">
        <f t="array" ref="T450">IF(B450="","",XLOOKUP($B450,Product,'Product List'!E:E))</f>
        <v/>
      </c>
      <c r="U450" s="454" t="str">
        <f t="array" ref="U450">IF(B450="","",XLOOKUP($B450,Product,'Product List'!F:F))</f>
        <v/>
      </c>
      <c r="V450" s="454" t="str">
        <f t="array" ref="V450">IF(B450="","",XLOOKUP($B450,Product,'Product List'!G:G))</f>
        <v/>
      </c>
      <c r="W450" s="434"/>
      <c r="X450" s="434" t="str">
        <f t="array" ref="X450">iferror(xlookup(B450,'Product List'!A:A,'Product List'!P:P),"")</f>
        <v/>
      </c>
      <c r="Y450" s="434">
        <f t="shared" si="8"/>
        <v>0</v>
      </c>
      <c r="Z450" s="434"/>
    </row>
    <row r="451" ht="14.25" hidden="1" customHeight="1">
      <c r="A451" s="495"/>
      <c r="B451" s="494"/>
      <c r="C451" s="495"/>
      <c r="D451" s="496"/>
      <c r="E451" s="496"/>
      <c r="F451" s="496"/>
      <c r="G451" s="487">
        <f t="shared" si="1"/>
        <v>0</v>
      </c>
      <c r="H451" s="451" t="str">
        <f t="shared" si="2"/>
        <v/>
      </c>
      <c r="I451" s="452" t="str">
        <f t="shared" si="29"/>
        <v/>
      </c>
      <c r="J451" s="493"/>
      <c r="K451" s="434"/>
      <c r="L451" s="454" t="str">
        <f t="shared" si="4"/>
        <v/>
      </c>
      <c r="M451" s="455" t="str">
        <f t="array" ref="M451">IFERROR(IF(J451="","",XLOOKUP(L451,Personnel!$B$4:$G$4,Personnel!$B$5:$G$5)),"")</f>
        <v/>
      </c>
      <c r="N451" s="455">
        <f t="shared" si="5"/>
        <v>0</v>
      </c>
      <c r="O451" s="434"/>
      <c r="P451" s="456" t="str">
        <f t="shared" si="6"/>
        <v/>
      </c>
      <c r="Q451" s="457">
        <f t="shared" si="22"/>
        <v>0</v>
      </c>
      <c r="R451" s="458"/>
      <c r="S451" s="459" t="str">
        <f t="array" ref="S451">IF(B451="","",XLOOKUP($B451,Product,'Product List'!D:D))</f>
        <v/>
      </c>
      <c r="T451" s="454" t="str">
        <f t="array" ref="T451">IF(B451="","",XLOOKUP($B451,Product,'Product List'!E:E))</f>
        <v/>
      </c>
      <c r="U451" s="454" t="str">
        <f t="array" ref="U451">IF(B451="","",XLOOKUP($B451,Product,'Product List'!F:F))</f>
        <v/>
      </c>
      <c r="V451" s="454" t="str">
        <f t="array" ref="V451">IF(B451="","",XLOOKUP($B451,Product,'Product List'!G:G))</f>
        <v/>
      </c>
      <c r="W451" s="434"/>
      <c r="X451" s="434" t="str">
        <f t="array" ref="X451">iferror(xlookup(B451,'Product List'!A:A,'Product List'!P:P),"")</f>
        <v/>
      </c>
      <c r="Y451" s="434">
        <f t="shared" si="8"/>
        <v>0</v>
      </c>
      <c r="Z451" s="434"/>
    </row>
    <row r="452" ht="14.25" hidden="1" customHeight="1">
      <c r="A452" s="495"/>
      <c r="B452" s="494"/>
      <c r="C452" s="495"/>
      <c r="D452" s="496"/>
      <c r="E452" s="496"/>
      <c r="F452" s="496"/>
      <c r="G452" s="487">
        <f t="shared" si="1"/>
        <v>0</v>
      </c>
      <c r="H452" s="451" t="str">
        <f t="shared" si="2"/>
        <v/>
      </c>
      <c r="I452" s="452" t="str">
        <f t="shared" si="29"/>
        <v/>
      </c>
      <c r="J452" s="493"/>
      <c r="K452" s="434"/>
      <c r="L452" s="454" t="str">
        <f t="shared" si="4"/>
        <v/>
      </c>
      <c r="M452" s="455" t="str">
        <f t="array" ref="M452">IFERROR(IF(J452="","",XLOOKUP(L452,Personnel!$B$4:$G$4,Personnel!$B$5:$G$5)),"")</f>
        <v/>
      </c>
      <c r="N452" s="455">
        <f t="shared" si="5"/>
        <v>0</v>
      </c>
      <c r="O452" s="434"/>
      <c r="P452" s="456" t="str">
        <f t="shared" si="6"/>
        <v/>
      </c>
      <c r="Q452" s="457">
        <f t="shared" si="22"/>
        <v>0</v>
      </c>
      <c r="R452" s="458"/>
      <c r="S452" s="459" t="str">
        <f t="array" ref="S452">IF(B452="","",XLOOKUP($B452,Product,'Product List'!D:D))</f>
        <v/>
      </c>
      <c r="T452" s="454" t="str">
        <f t="array" ref="T452">IF(B452="","",XLOOKUP($B452,Product,'Product List'!E:E))</f>
        <v/>
      </c>
      <c r="U452" s="454" t="str">
        <f t="array" ref="U452">IF(B452="","",XLOOKUP($B452,Product,'Product List'!F:F))</f>
        <v/>
      </c>
      <c r="V452" s="454" t="str">
        <f t="array" ref="V452">IF(B452="","",XLOOKUP($B452,Product,'Product List'!G:G))</f>
        <v/>
      </c>
      <c r="W452" s="434"/>
      <c r="X452" s="434" t="str">
        <f t="array" ref="X452">iferror(xlookup(B452,'Product List'!A:A,'Product List'!P:P),"")</f>
        <v/>
      </c>
      <c r="Y452" s="434">
        <f t="shared" si="8"/>
        <v>0</v>
      </c>
      <c r="Z452" s="434"/>
    </row>
    <row r="453" ht="14.25" hidden="1" customHeight="1">
      <c r="A453" s="495"/>
      <c r="B453" s="494"/>
      <c r="C453" s="495"/>
      <c r="D453" s="496"/>
      <c r="E453" s="496"/>
      <c r="F453" s="496"/>
      <c r="G453" s="487">
        <f t="shared" si="1"/>
        <v>0</v>
      </c>
      <c r="H453" s="451" t="str">
        <f t="shared" si="2"/>
        <v/>
      </c>
      <c r="I453" s="452" t="str">
        <f t="shared" si="29"/>
        <v/>
      </c>
      <c r="J453" s="493"/>
      <c r="K453" s="434"/>
      <c r="L453" s="454" t="str">
        <f t="shared" si="4"/>
        <v/>
      </c>
      <c r="M453" s="455" t="str">
        <f t="array" ref="M453">IFERROR(IF(J453="","",XLOOKUP(L453,Personnel!$B$4:$G$4,Personnel!$B$5:$G$5)),"")</f>
        <v/>
      </c>
      <c r="N453" s="455">
        <f t="shared" si="5"/>
        <v>0</v>
      </c>
      <c r="O453" s="434"/>
      <c r="P453" s="456" t="str">
        <f t="shared" si="6"/>
        <v/>
      </c>
      <c r="Q453" s="457">
        <f t="shared" si="22"/>
        <v>0</v>
      </c>
      <c r="R453" s="458"/>
      <c r="S453" s="459" t="str">
        <f t="array" ref="S453">IF(B453="","",XLOOKUP($B453,Product,'Product List'!D:D))</f>
        <v/>
      </c>
      <c r="T453" s="454" t="str">
        <f t="array" ref="T453">IF(B453="","",XLOOKUP($B453,Product,'Product List'!E:E))</f>
        <v/>
      </c>
      <c r="U453" s="454" t="str">
        <f t="array" ref="U453">IF(B453="","",XLOOKUP($B453,Product,'Product List'!F:F))</f>
        <v/>
      </c>
      <c r="V453" s="454" t="str">
        <f t="array" ref="V453">IF(B453="","",XLOOKUP($B453,Product,'Product List'!G:G))</f>
        <v/>
      </c>
      <c r="W453" s="434"/>
      <c r="X453" s="434" t="str">
        <f t="array" ref="X453">iferror(xlookup(B453,'Product List'!A:A,'Product List'!P:P),"")</f>
        <v/>
      </c>
      <c r="Y453" s="434">
        <f t="shared" si="8"/>
        <v>0</v>
      </c>
      <c r="Z453" s="434"/>
    </row>
    <row r="454" ht="14.25" hidden="1" customHeight="1">
      <c r="A454" s="495"/>
      <c r="B454" s="494"/>
      <c r="C454" s="495"/>
      <c r="D454" s="496"/>
      <c r="E454" s="496"/>
      <c r="F454" s="496"/>
      <c r="G454" s="487">
        <f t="shared" si="1"/>
        <v>0</v>
      </c>
      <c r="H454" s="451" t="str">
        <f t="shared" si="2"/>
        <v/>
      </c>
      <c r="I454" s="452" t="str">
        <f t="shared" si="29"/>
        <v/>
      </c>
      <c r="J454" s="493"/>
      <c r="K454" s="434"/>
      <c r="L454" s="454" t="str">
        <f t="shared" si="4"/>
        <v/>
      </c>
      <c r="M454" s="455" t="str">
        <f t="array" ref="M454">IFERROR(IF(J454="","",XLOOKUP(L454,Personnel!$B$4:$G$4,Personnel!$B$5:$G$5)),"")</f>
        <v/>
      </c>
      <c r="N454" s="455">
        <f t="shared" si="5"/>
        <v>0</v>
      </c>
      <c r="O454" s="434"/>
      <c r="P454" s="456" t="str">
        <f t="shared" si="6"/>
        <v/>
      </c>
      <c r="Q454" s="457">
        <f t="shared" si="22"/>
        <v>0</v>
      </c>
      <c r="R454" s="458"/>
      <c r="S454" s="459" t="str">
        <f t="array" ref="S454">IF(B454="","",XLOOKUP($B454,Product,'Product List'!D:D))</f>
        <v/>
      </c>
      <c r="T454" s="454" t="str">
        <f t="array" ref="T454">IF(B454="","",XLOOKUP($B454,Product,'Product List'!E:E))</f>
        <v/>
      </c>
      <c r="U454" s="454" t="str">
        <f t="array" ref="U454">IF(B454="","",XLOOKUP($B454,Product,'Product List'!F:F))</f>
        <v/>
      </c>
      <c r="V454" s="454" t="str">
        <f t="array" ref="V454">IF(B454="","",XLOOKUP($B454,Product,'Product List'!G:G))</f>
        <v/>
      </c>
      <c r="W454" s="434"/>
      <c r="X454" s="434" t="str">
        <f t="array" ref="X454">iferror(xlookup(B454,'Product List'!A:A,'Product List'!P:P),"")</f>
        <v/>
      </c>
      <c r="Y454" s="434">
        <f t="shared" si="8"/>
        <v>0</v>
      </c>
      <c r="Z454" s="434"/>
    </row>
    <row r="455" ht="14.25" hidden="1" customHeight="1">
      <c r="A455" s="495"/>
      <c r="B455" s="494"/>
      <c r="C455" s="495"/>
      <c r="D455" s="496"/>
      <c r="E455" s="496"/>
      <c r="F455" s="496"/>
      <c r="G455" s="487">
        <f t="shared" si="1"/>
        <v>0</v>
      </c>
      <c r="H455" s="451" t="str">
        <f t="shared" si="2"/>
        <v/>
      </c>
      <c r="I455" s="452" t="str">
        <f t="shared" si="29"/>
        <v/>
      </c>
      <c r="J455" s="493"/>
      <c r="K455" s="434"/>
      <c r="L455" s="454" t="str">
        <f t="shared" si="4"/>
        <v/>
      </c>
      <c r="M455" s="455" t="str">
        <f t="array" ref="M455">IFERROR(IF(J455="","",XLOOKUP(L455,Personnel!$B$4:$G$4,Personnel!$B$5:$G$5)),"")</f>
        <v/>
      </c>
      <c r="N455" s="455">
        <f t="shared" si="5"/>
        <v>0</v>
      </c>
      <c r="O455" s="434"/>
      <c r="P455" s="456" t="str">
        <f t="shared" si="6"/>
        <v/>
      </c>
      <c r="Q455" s="457">
        <f t="shared" si="22"/>
        <v>0</v>
      </c>
      <c r="R455" s="458"/>
      <c r="S455" s="459" t="str">
        <f t="array" ref="S455">IF(B455="","",XLOOKUP($B455,Product,'Product List'!D:D))</f>
        <v/>
      </c>
      <c r="T455" s="454" t="str">
        <f t="array" ref="T455">IF(B455="","",XLOOKUP($B455,Product,'Product List'!E:E))</f>
        <v/>
      </c>
      <c r="U455" s="454" t="str">
        <f t="array" ref="U455">IF(B455="","",XLOOKUP($B455,Product,'Product List'!F:F))</f>
        <v/>
      </c>
      <c r="V455" s="454" t="str">
        <f t="array" ref="V455">IF(B455="","",XLOOKUP($B455,Product,'Product List'!G:G))</f>
        <v/>
      </c>
      <c r="W455" s="434"/>
      <c r="X455" s="434" t="str">
        <f t="array" ref="X455">iferror(xlookup(B455,'Product List'!A:A,'Product List'!P:P),"")</f>
        <v/>
      </c>
      <c r="Y455" s="434">
        <f t="shared" si="8"/>
        <v>0</v>
      </c>
      <c r="Z455" s="434"/>
    </row>
    <row r="456" ht="14.25" hidden="1" customHeight="1">
      <c r="A456" s="495"/>
      <c r="B456" s="494"/>
      <c r="C456" s="495"/>
      <c r="D456" s="496"/>
      <c r="E456" s="496"/>
      <c r="F456" s="496"/>
      <c r="G456" s="487">
        <f t="shared" si="1"/>
        <v>0</v>
      </c>
      <c r="H456" s="451" t="str">
        <f t="shared" si="2"/>
        <v/>
      </c>
      <c r="I456" s="452" t="str">
        <f t="shared" si="29"/>
        <v/>
      </c>
      <c r="J456" s="493"/>
      <c r="K456" s="434"/>
      <c r="L456" s="454" t="str">
        <f t="shared" si="4"/>
        <v/>
      </c>
      <c r="M456" s="455" t="str">
        <f t="array" ref="M456">IFERROR(IF(J456="","",XLOOKUP(L456,Personnel!$B$4:$G$4,Personnel!$B$5:$G$5)),"")</f>
        <v/>
      </c>
      <c r="N456" s="455">
        <f t="shared" si="5"/>
        <v>0</v>
      </c>
      <c r="O456" s="434"/>
      <c r="P456" s="456" t="str">
        <f t="shared" si="6"/>
        <v/>
      </c>
      <c r="Q456" s="457">
        <f t="shared" si="22"/>
        <v>0</v>
      </c>
      <c r="R456" s="458"/>
      <c r="S456" s="459" t="str">
        <f t="array" ref="S456">IF(B456="","",XLOOKUP($B456,Product,'Product List'!D:D))</f>
        <v/>
      </c>
      <c r="T456" s="454" t="str">
        <f t="array" ref="T456">IF(B456="","",XLOOKUP($B456,Product,'Product List'!E:E))</f>
        <v/>
      </c>
      <c r="U456" s="454" t="str">
        <f t="array" ref="U456">IF(B456="","",XLOOKUP($B456,Product,'Product List'!F:F))</f>
        <v/>
      </c>
      <c r="V456" s="454" t="str">
        <f t="array" ref="V456">IF(B456="","",XLOOKUP($B456,Product,'Product List'!G:G))</f>
        <v/>
      </c>
      <c r="W456" s="434"/>
      <c r="X456" s="434" t="str">
        <f t="array" ref="X456">iferror(xlookup(B456,'Product List'!A:A,'Product List'!P:P),"")</f>
        <v/>
      </c>
      <c r="Y456" s="434">
        <f t="shared" si="8"/>
        <v>0</v>
      </c>
      <c r="Z456" s="434"/>
    </row>
    <row r="457" ht="14.25" hidden="1" customHeight="1">
      <c r="A457" s="495"/>
      <c r="B457" s="494"/>
      <c r="C457" s="495"/>
      <c r="D457" s="496"/>
      <c r="E457" s="496"/>
      <c r="F457" s="496"/>
      <c r="G457" s="487">
        <f t="shared" si="1"/>
        <v>0</v>
      </c>
      <c r="H457" s="451" t="str">
        <f t="shared" si="2"/>
        <v/>
      </c>
      <c r="I457" s="452" t="str">
        <f t="shared" si="29"/>
        <v/>
      </c>
      <c r="J457" s="493"/>
      <c r="K457" s="434"/>
      <c r="L457" s="454" t="str">
        <f t="shared" si="4"/>
        <v/>
      </c>
      <c r="M457" s="455" t="str">
        <f t="array" ref="M457">IFERROR(IF(J457="","",XLOOKUP(L457,Personnel!$B$4:$G$4,Personnel!$B$5:$G$5)),"")</f>
        <v/>
      </c>
      <c r="N457" s="455">
        <f t="shared" si="5"/>
        <v>0</v>
      </c>
      <c r="O457" s="434"/>
      <c r="P457" s="456" t="str">
        <f t="shared" si="6"/>
        <v/>
      </c>
      <c r="Q457" s="457">
        <f t="shared" si="22"/>
        <v>0</v>
      </c>
      <c r="R457" s="458"/>
      <c r="S457" s="459" t="str">
        <f t="array" ref="S457">IF(B457="","",XLOOKUP($B457,Product,'Product List'!D:D))</f>
        <v/>
      </c>
      <c r="T457" s="454" t="str">
        <f t="array" ref="T457">IF(B457="","",XLOOKUP($B457,Product,'Product List'!E:E))</f>
        <v/>
      </c>
      <c r="U457" s="454" t="str">
        <f t="array" ref="U457">IF(B457="","",XLOOKUP($B457,Product,'Product List'!F:F))</f>
        <v/>
      </c>
      <c r="V457" s="454" t="str">
        <f t="array" ref="V457">IF(B457="","",XLOOKUP($B457,Product,'Product List'!G:G))</f>
        <v/>
      </c>
      <c r="W457" s="434"/>
      <c r="X457" s="434" t="str">
        <f t="array" ref="X457">iferror(xlookup(B457,'Product List'!A:A,'Product List'!P:P),"")</f>
        <v/>
      </c>
      <c r="Y457" s="434">
        <f t="shared" si="8"/>
        <v>0</v>
      </c>
      <c r="Z457" s="434"/>
    </row>
    <row r="458" ht="14.25" hidden="1" customHeight="1">
      <c r="A458" s="495"/>
      <c r="B458" s="494"/>
      <c r="C458" s="495"/>
      <c r="D458" s="496"/>
      <c r="E458" s="496"/>
      <c r="F458" s="496"/>
      <c r="G458" s="487">
        <f t="shared" si="1"/>
        <v>0</v>
      </c>
      <c r="H458" s="451" t="str">
        <f t="shared" si="2"/>
        <v/>
      </c>
      <c r="I458" s="452" t="str">
        <f t="shared" si="29"/>
        <v/>
      </c>
      <c r="J458" s="493"/>
      <c r="K458" s="434"/>
      <c r="L458" s="454" t="str">
        <f t="shared" si="4"/>
        <v/>
      </c>
      <c r="M458" s="455" t="str">
        <f t="array" ref="M458">IFERROR(IF(J458="","",XLOOKUP(L458,Personnel!$B$4:$G$4,Personnel!$B$5:$G$5)),"")</f>
        <v/>
      </c>
      <c r="N458" s="455">
        <f t="shared" si="5"/>
        <v>0</v>
      </c>
      <c r="O458" s="434"/>
      <c r="P458" s="456" t="str">
        <f t="shared" si="6"/>
        <v/>
      </c>
      <c r="Q458" s="457">
        <f t="shared" si="22"/>
        <v>0</v>
      </c>
      <c r="R458" s="458"/>
      <c r="S458" s="459" t="str">
        <f t="array" ref="S458">IF(B458="","",XLOOKUP($B458,Product,'Product List'!D:D))</f>
        <v/>
      </c>
      <c r="T458" s="454" t="str">
        <f t="array" ref="T458">IF(B458="","",XLOOKUP($B458,Product,'Product List'!E:E))</f>
        <v/>
      </c>
      <c r="U458" s="454" t="str">
        <f t="array" ref="U458">IF(B458="","",XLOOKUP($B458,Product,'Product List'!F:F))</f>
        <v/>
      </c>
      <c r="V458" s="454" t="str">
        <f t="array" ref="V458">IF(B458="","",XLOOKUP($B458,Product,'Product List'!G:G))</f>
        <v/>
      </c>
      <c r="W458" s="434"/>
      <c r="X458" s="434" t="str">
        <f t="array" ref="X458">iferror(xlookup(B458,'Product List'!A:A,'Product List'!P:P),"")</f>
        <v/>
      </c>
      <c r="Y458" s="434">
        <f t="shared" si="8"/>
        <v>0</v>
      </c>
      <c r="Z458" s="434"/>
    </row>
    <row r="459" ht="14.25" hidden="1" customHeight="1">
      <c r="A459" s="495"/>
      <c r="B459" s="494"/>
      <c r="C459" s="495"/>
      <c r="D459" s="496"/>
      <c r="E459" s="496"/>
      <c r="F459" s="496"/>
      <c r="G459" s="487">
        <f t="shared" si="1"/>
        <v>0</v>
      </c>
      <c r="H459" s="451" t="str">
        <f t="shared" si="2"/>
        <v/>
      </c>
      <c r="I459" s="452" t="str">
        <f t="shared" si="29"/>
        <v/>
      </c>
      <c r="J459" s="493"/>
      <c r="K459" s="434"/>
      <c r="L459" s="454" t="str">
        <f t="shared" si="4"/>
        <v/>
      </c>
      <c r="M459" s="455" t="str">
        <f t="array" ref="M459">IFERROR(IF(J459="","",XLOOKUP(L459,Personnel!$B$4:$G$4,Personnel!$B$5:$G$5)),"")</f>
        <v/>
      </c>
      <c r="N459" s="455">
        <f t="shared" si="5"/>
        <v>0</v>
      </c>
      <c r="O459" s="434"/>
      <c r="P459" s="456" t="str">
        <f t="shared" si="6"/>
        <v/>
      </c>
      <c r="Q459" s="457">
        <f t="shared" si="22"/>
        <v>0</v>
      </c>
      <c r="R459" s="458"/>
      <c r="S459" s="459" t="str">
        <f t="array" ref="S459">IF(B459="","",XLOOKUP($B459,Product,'Product List'!D:D))</f>
        <v/>
      </c>
      <c r="T459" s="454" t="str">
        <f t="array" ref="T459">IF(B459="","",XLOOKUP($B459,Product,'Product List'!E:E))</f>
        <v/>
      </c>
      <c r="U459" s="454" t="str">
        <f t="array" ref="U459">IF(B459="","",XLOOKUP($B459,Product,'Product List'!F:F))</f>
        <v/>
      </c>
      <c r="V459" s="454" t="str">
        <f t="array" ref="V459">IF(B459="","",XLOOKUP($B459,Product,'Product List'!G:G))</f>
        <v/>
      </c>
      <c r="W459" s="434"/>
      <c r="X459" s="434" t="str">
        <f t="array" ref="X459">iferror(xlookup(B459,'Product List'!A:A,'Product List'!P:P),"")</f>
        <v/>
      </c>
      <c r="Y459" s="434">
        <f t="shared" si="8"/>
        <v>0</v>
      </c>
      <c r="Z459" s="434"/>
    </row>
    <row r="460" ht="14.25" hidden="1" customHeight="1">
      <c r="A460" s="495"/>
      <c r="B460" s="494"/>
      <c r="C460" s="495"/>
      <c r="D460" s="496"/>
      <c r="E460" s="496"/>
      <c r="F460" s="496"/>
      <c r="G460" s="487">
        <f t="shared" si="1"/>
        <v>0</v>
      </c>
      <c r="H460" s="451" t="str">
        <f t="shared" si="2"/>
        <v/>
      </c>
      <c r="I460" s="452" t="str">
        <f t="shared" si="29"/>
        <v/>
      </c>
      <c r="J460" s="493"/>
      <c r="K460" s="434"/>
      <c r="L460" s="454" t="str">
        <f t="shared" si="4"/>
        <v/>
      </c>
      <c r="M460" s="455" t="str">
        <f t="array" ref="M460">IFERROR(IF(J460="","",XLOOKUP(L460,Personnel!$B$4:$G$4,Personnel!$B$5:$G$5)),"")</f>
        <v/>
      </c>
      <c r="N460" s="455">
        <f t="shared" si="5"/>
        <v>0</v>
      </c>
      <c r="O460" s="434"/>
      <c r="P460" s="456" t="str">
        <f t="shared" si="6"/>
        <v/>
      </c>
      <c r="Q460" s="457">
        <f t="shared" si="22"/>
        <v>0</v>
      </c>
      <c r="R460" s="458"/>
      <c r="S460" s="459" t="str">
        <f t="array" ref="S460">IF(B460="","",XLOOKUP($B460,Product,'Product List'!D:D))</f>
        <v/>
      </c>
      <c r="T460" s="454" t="str">
        <f t="array" ref="T460">IF(B460="","",XLOOKUP($B460,Product,'Product List'!E:E))</f>
        <v/>
      </c>
      <c r="U460" s="454" t="str">
        <f t="array" ref="U460">IF(B460="","",XLOOKUP($B460,Product,'Product List'!F:F))</f>
        <v/>
      </c>
      <c r="V460" s="454" t="str">
        <f t="array" ref="V460">IF(B460="","",XLOOKUP($B460,Product,'Product List'!G:G))</f>
        <v/>
      </c>
      <c r="W460" s="434"/>
      <c r="X460" s="434" t="str">
        <f t="array" ref="X460">iferror(xlookup(B460,'Product List'!A:A,'Product List'!P:P),"")</f>
        <v/>
      </c>
      <c r="Y460" s="434">
        <f t="shared" si="8"/>
        <v>0</v>
      </c>
      <c r="Z460" s="434"/>
    </row>
    <row r="461" ht="14.25" hidden="1" customHeight="1">
      <c r="A461" s="495"/>
      <c r="B461" s="494"/>
      <c r="C461" s="495"/>
      <c r="D461" s="496"/>
      <c r="E461" s="496"/>
      <c r="F461" s="496"/>
      <c r="G461" s="487">
        <f t="shared" si="1"/>
        <v>0</v>
      </c>
      <c r="H461" s="451" t="str">
        <f t="shared" si="2"/>
        <v/>
      </c>
      <c r="I461" s="452" t="str">
        <f t="shared" si="29"/>
        <v/>
      </c>
      <c r="J461" s="493"/>
      <c r="K461" s="434"/>
      <c r="L461" s="454" t="str">
        <f t="shared" si="4"/>
        <v/>
      </c>
      <c r="M461" s="455" t="str">
        <f t="array" ref="M461">IFERROR(IF(J461="","",XLOOKUP(L461,Personnel!$B$4:$G$4,Personnel!$B$5:$G$5)),"")</f>
        <v/>
      </c>
      <c r="N461" s="455">
        <f t="shared" si="5"/>
        <v>0</v>
      </c>
      <c r="O461" s="434"/>
      <c r="P461" s="456" t="str">
        <f t="shared" si="6"/>
        <v/>
      </c>
      <c r="Q461" s="457">
        <f t="shared" si="22"/>
        <v>0</v>
      </c>
      <c r="R461" s="458"/>
      <c r="S461" s="459" t="str">
        <f t="array" ref="S461">IF(B461="","",XLOOKUP($B461,Product,'Product List'!D:D))</f>
        <v/>
      </c>
      <c r="T461" s="454" t="str">
        <f t="array" ref="T461">IF(B461="","",XLOOKUP($B461,Product,'Product List'!E:E))</f>
        <v/>
      </c>
      <c r="U461" s="454" t="str">
        <f t="array" ref="U461">IF(B461="","",XLOOKUP($B461,Product,'Product List'!F:F))</f>
        <v/>
      </c>
      <c r="V461" s="454" t="str">
        <f t="array" ref="V461">IF(B461="","",XLOOKUP($B461,Product,'Product List'!G:G))</f>
        <v/>
      </c>
      <c r="W461" s="434"/>
      <c r="X461" s="434" t="str">
        <f t="array" ref="X461">iferror(xlookup(B461,'Product List'!A:A,'Product List'!P:P),"")</f>
        <v/>
      </c>
      <c r="Y461" s="434">
        <f t="shared" si="8"/>
        <v>0</v>
      </c>
      <c r="Z461" s="434"/>
    </row>
    <row r="462" ht="14.25" hidden="1" customHeight="1">
      <c r="A462" s="495"/>
      <c r="B462" s="494"/>
      <c r="C462" s="495"/>
      <c r="D462" s="496"/>
      <c r="E462" s="496"/>
      <c r="F462" s="496"/>
      <c r="G462" s="487">
        <f t="shared" si="1"/>
        <v>0</v>
      </c>
      <c r="H462" s="451" t="str">
        <f t="shared" si="2"/>
        <v/>
      </c>
      <c r="I462" s="452" t="str">
        <f t="shared" si="29"/>
        <v/>
      </c>
      <c r="J462" s="493"/>
      <c r="K462" s="434"/>
      <c r="L462" s="454" t="str">
        <f t="shared" si="4"/>
        <v/>
      </c>
      <c r="M462" s="455" t="str">
        <f t="array" ref="M462">IFERROR(IF(J462="","",XLOOKUP(L462,Personnel!$B$4:$G$4,Personnel!$B$5:$G$5)),"")</f>
        <v/>
      </c>
      <c r="N462" s="455">
        <f t="shared" si="5"/>
        <v>0</v>
      </c>
      <c r="O462" s="434"/>
      <c r="P462" s="456" t="str">
        <f t="shared" si="6"/>
        <v/>
      </c>
      <c r="Q462" s="457">
        <f t="shared" si="22"/>
        <v>0</v>
      </c>
      <c r="R462" s="458"/>
      <c r="S462" s="459" t="str">
        <f t="array" ref="S462">IF(B462="","",XLOOKUP($B462,Product,'Product List'!D:D))</f>
        <v/>
      </c>
      <c r="T462" s="454" t="str">
        <f t="array" ref="T462">IF(B462="","",XLOOKUP($B462,Product,'Product List'!E:E))</f>
        <v/>
      </c>
      <c r="U462" s="454" t="str">
        <f t="array" ref="U462">IF(B462="","",XLOOKUP($B462,Product,'Product List'!F:F))</f>
        <v/>
      </c>
      <c r="V462" s="454" t="str">
        <f t="array" ref="V462">IF(B462="","",XLOOKUP($B462,Product,'Product List'!G:G))</f>
        <v/>
      </c>
      <c r="W462" s="434"/>
      <c r="X462" s="434" t="str">
        <f t="array" ref="X462">iferror(xlookup(B462,'Product List'!A:A,'Product List'!P:P),"")</f>
        <v/>
      </c>
      <c r="Y462" s="434">
        <f t="shared" si="8"/>
        <v>0</v>
      </c>
      <c r="Z462" s="434"/>
    </row>
    <row r="463" ht="14.25" hidden="1" customHeight="1">
      <c r="A463" s="495"/>
      <c r="B463" s="494"/>
      <c r="C463" s="495"/>
      <c r="D463" s="496"/>
      <c r="E463" s="496"/>
      <c r="F463" s="496"/>
      <c r="G463" s="487">
        <f t="shared" si="1"/>
        <v>0</v>
      </c>
      <c r="H463" s="451" t="str">
        <f t="shared" si="2"/>
        <v/>
      </c>
      <c r="I463" s="452" t="str">
        <f t="shared" si="29"/>
        <v/>
      </c>
      <c r="J463" s="493"/>
      <c r="K463" s="434"/>
      <c r="L463" s="454" t="str">
        <f t="shared" si="4"/>
        <v/>
      </c>
      <c r="M463" s="455" t="str">
        <f t="array" ref="M463">IFERROR(IF(J463="","",XLOOKUP(L463,Personnel!$B$4:$G$4,Personnel!$B$5:$G$5)),"")</f>
        <v/>
      </c>
      <c r="N463" s="455">
        <f t="shared" si="5"/>
        <v>0</v>
      </c>
      <c r="O463" s="434"/>
      <c r="P463" s="456" t="str">
        <f t="shared" si="6"/>
        <v/>
      </c>
      <c r="Q463" s="457">
        <f t="shared" si="22"/>
        <v>0</v>
      </c>
      <c r="R463" s="458"/>
      <c r="S463" s="459" t="str">
        <f t="array" ref="S463">IF(B463="","",XLOOKUP($B463,Product,'Product List'!D:D))</f>
        <v/>
      </c>
      <c r="T463" s="454" t="str">
        <f t="array" ref="T463">IF(B463="","",XLOOKUP($B463,Product,'Product List'!E:E))</f>
        <v/>
      </c>
      <c r="U463" s="454" t="str">
        <f t="array" ref="U463">IF(B463="","",XLOOKUP($B463,Product,'Product List'!F:F))</f>
        <v/>
      </c>
      <c r="V463" s="454" t="str">
        <f t="array" ref="V463">IF(B463="","",XLOOKUP($B463,Product,'Product List'!G:G))</f>
        <v/>
      </c>
      <c r="W463" s="434"/>
      <c r="X463" s="434" t="str">
        <f t="array" ref="X463">iferror(xlookup(B463,'Product List'!A:A,'Product List'!P:P),"")</f>
        <v/>
      </c>
      <c r="Y463" s="434">
        <f t="shared" si="8"/>
        <v>0</v>
      </c>
      <c r="Z463" s="434"/>
    </row>
    <row r="464" ht="14.25" hidden="1" customHeight="1">
      <c r="A464" s="495"/>
      <c r="B464" s="494"/>
      <c r="C464" s="495"/>
      <c r="D464" s="496"/>
      <c r="E464" s="496"/>
      <c r="F464" s="496"/>
      <c r="G464" s="487">
        <f t="shared" si="1"/>
        <v>0</v>
      </c>
      <c r="H464" s="451" t="str">
        <f t="shared" si="2"/>
        <v/>
      </c>
      <c r="I464" s="452" t="str">
        <f t="shared" si="29"/>
        <v/>
      </c>
      <c r="J464" s="493"/>
      <c r="K464" s="434"/>
      <c r="L464" s="454" t="str">
        <f t="shared" si="4"/>
        <v/>
      </c>
      <c r="M464" s="455" t="str">
        <f t="array" ref="M464">IFERROR(IF(J464="","",XLOOKUP(L464,Personnel!$B$4:$G$4,Personnel!$B$5:$G$5)),"")</f>
        <v/>
      </c>
      <c r="N464" s="455">
        <f t="shared" si="5"/>
        <v>0</v>
      </c>
      <c r="O464" s="434"/>
      <c r="P464" s="456" t="str">
        <f t="shared" si="6"/>
        <v/>
      </c>
      <c r="Q464" s="457">
        <f t="shared" si="22"/>
        <v>0</v>
      </c>
      <c r="R464" s="458"/>
      <c r="S464" s="459" t="str">
        <f t="array" ref="S464">IF(B464="","",XLOOKUP($B464,Product,'Product List'!D:D))</f>
        <v/>
      </c>
      <c r="T464" s="454" t="str">
        <f t="array" ref="T464">IF(B464="","",XLOOKUP($B464,Product,'Product List'!E:E))</f>
        <v/>
      </c>
      <c r="U464" s="454" t="str">
        <f t="array" ref="U464">IF(B464="","",XLOOKUP($B464,Product,'Product List'!F:F))</f>
        <v/>
      </c>
      <c r="V464" s="454" t="str">
        <f t="array" ref="V464">IF(B464="","",XLOOKUP($B464,Product,'Product List'!G:G))</f>
        <v/>
      </c>
      <c r="W464" s="434"/>
      <c r="X464" s="434" t="str">
        <f t="array" ref="X464">iferror(xlookup(B464,'Product List'!A:A,'Product List'!P:P),"")</f>
        <v/>
      </c>
      <c r="Y464" s="434">
        <f t="shared" si="8"/>
        <v>0</v>
      </c>
      <c r="Z464" s="434"/>
    </row>
    <row r="465" ht="14.25" hidden="1" customHeight="1">
      <c r="A465" s="495"/>
      <c r="B465" s="494"/>
      <c r="C465" s="495"/>
      <c r="D465" s="496"/>
      <c r="E465" s="496"/>
      <c r="F465" s="496"/>
      <c r="G465" s="487">
        <f t="shared" si="1"/>
        <v>0</v>
      </c>
      <c r="H465" s="451" t="str">
        <f t="shared" si="2"/>
        <v/>
      </c>
      <c r="I465" s="452" t="str">
        <f t="shared" si="29"/>
        <v/>
      </c>
      <c r="J465" s="493"/>
      <c r="K465" s="434"/>
      <c r="L465" s="454" t="str">
        <f t="shared" si="4"/>
        <v/>
      </c>
      <c r="M465" s="455" t="str">
        <f t="array" ref="M465">IFERROR(IF(J465="","",XLOOKUP(L465,Personnel!$B$4:$G$4,Personnel!$B$5:$G$5)),"")</f>
        <v/>
      </c>
      <c r="N465" s="455">
        <f t="shared" si="5"/>
        <v>0</v>
      </c>
      <c r="O465" s="434"/>
      <c r="P465" s="456" t="str">
        <f t="shared" si="6"/>
        <v/>
      </c>
      <c r="Q465" s="457">
        <f t="shared" si="22"/>
        <v>0</v>
      </c>
      <c r="R465" s="458"/>
      <c r="S465" s="459" t="str">
        <f t="array" ref="S465">IF(B465="","",XLOOKUP($B465,Product,'Product List'!D:D))</f>
        <v/>
      </c>
      <c r="T465" s="454" t="str">
        <f t="array" ref="T465">IF(B465="","",XLOOKUP($B465,Product,'Product List'!E:E))</f>
        <v/>
      </c>
      <c r="U465" s="454" t="str">
        <f t="array" ref="U465">IF(B465="","",XLOOKUP($B465,Product,'Product List'!F:F))</f>
        <v/>
      </c>
      <c r="V465" s="454" t="str">
        <f t="array" ref="V465">IF(B465="","",XLOOKUP($B465,Product,'Product List'!G:G))</f>
        <v/>
      </c>
      <c r="W465" s="434"/>
      <c r="X465" s="434" t="str">
        <f t="array" ref="X465">iferror(xlookup(B465,'Product List'!A:A,'Product List'!P:P),"")</f>
        <v/>
      </c>
      <c r="Y465" s="434">
        <f t="shared" si="8"/>
        <v>0</v>
      </c>
      <c r="Z465" s="434"/>
    </row>
    <row r="466" ht="14.25" hidden="1" customHeight="1">
      <c r="A466" s="495"/>
      <c r="B466" s="494"/>
      <c r="C466" s="495"/>
      <c r="D466" s="496"/>
      <c r="E466" s="496"/>
      <c r="F466" s="496"/>
      <c r="G466" s="487">
        <f t="shared" si="1"/>
        <v>0</v>
      </c>
      <c r="H466" s="451" t="str">
        <f t="shared" si="2"/>
        <v/>
      </c>
      <c r="I466" s="452" t="str">
        <f t="shared" si="29"/>
        <v/>
      </c>
      <c r="J466" s="493"/>
      <c r="K466" s="434"/>
      <c r="L466" s="454" t="str">
        <f t="shared" si="4"/>
        <v/>
      </c>
      <c r="M466" s="455" t="str">
        <f t="array" ref="M466">IFERROR(IF(J466="","",XLOOKUP(L466,Personnel!$B$4:$G$4,Personnel!$B$5:$G$5)),"")</f>
        <v/>
      </c>
      <c r="N466" s="455">
        <f t="shared" si="5"/>
        <v>0</v>
      </c>
      <c r="O466" s="434"/>
      <c r="P466" s="456" t="str">
        <f t="shared" si="6"/>
        <v/>
      </c>
      <c r="Q466" s="457">
        <f t="shared" si="22"/>
        <v>0</v>
      </c>
      <c r="R466" s="458"/>
      <c r="S466" s="459" t="str">
        <f t="array" ref="S466">IF(B466="","",XLOOKUP($B466,Product,'Product List'!D:D))</f>
        <v/>
      </c>
      <c r="T466" s="454" t="str">
        <f t="array" ref="T466">IF(B466="","",XLOOKUP($B466,Product,'Product List'!E:E))</f>
        <v/>
      </c>
      <c r="U466" s="454" t="str">
        <f t="array" ref="U466">IF(B466="","",XLOOKUP($B466,Product,'Product List'!F:F))</f>
        <v/>
      </c>
      <c r="V466" s="454" t="str">
        <f t="array" ref="V466">IF(B466="","",XLOOKUP($B466,Product,'Product List'!G:G))</f>
        <v/>
      </c>
      <c r="W466" s="434"/>
      <c r="X466" s="434" t="str">
        <f t="array" ref="X466">iferror(xlookup(B466,'Product List'!A:A,'Product List'!P:P),"")</f>
        <v/>
      </c>
      <c r="Y466" s="434">
        <f t="shared" si="8"/>
        <v>0</v>
      </c>
      <c r="Z466" s="434"/>
    </row>
    <row r="467" ht="14.25" hidden="1" customHeight="1">
      <c r="A467" s="495"/>
      <c r="B467" s="494"/>
      <c r="C467" s="495"/>
      <c r="D467" s="496"/>
      <c r="E467" s="496"/>
      <c r="F467" s="496"/>
      <c r="G467" s="487">
        <f t="shared" si="1"/>
        <v>0</v>
      </c>
      <c r="H467" s="451" t="str">
        <f t="shared" si="2"/>
        <v/>
      </c>
      <c r="I467" s="452" t="str">
        <f t="shared" si="29"/>
        <v/>
      </c>
      <c r="J467" s="493"/>
      <c r="K467" s="434"/>
      <c r="L467" s="454" t="str">
        <f t="shared" si="4"/>
        <v/>
      </c>
      <c r="M467" s="455" t="str">
        <f t="array" ref="M467">IFERROR(IF(J467="","",XLOOKUP(L467,Personnel!$B$4:$G$4,Personnel!$B$5:$G$5)),"")</f>
        <v/>
      </c>
      <c r="N467" s="455">
        <f t="shared" si="5"/>
        <v>0</v>
      </c>
      <c r="O467" s="434"/>
      <c r="P467" s="456" t="str">
        <f t="shared" si="6"/>
        <v/>
      </c>
      <c r="Q467" s="457">
        <f t="shared" si="22"/>
        <v>0</v>
      </c>
      <c r="R467" s="458"/>
      <c r="S467" s="459" t="str">
        <f t="array" ref="S467">IF(B467="","",XLOOKUP($B467,Product,'Product List'!D:D))</f>
        <v/>
      </c>
      <c r="T467" s="454" t="str">
        <f t="array" ref="T467">IF(B467="","",XLOOKUP($B467,Product,'Product List'!E:E))</f>
        <v/>
      </c>
      <c r="U467" s="454" t="str">
        <f t="array" ref="U467">IF(B467="","",XLOOKUP($B467,Product,'Product List'!F:F))</f>
        <v/>
      </c>
      <c r="V467" s="454" t="str">
        <f t="array" ref="V467">IF(B467="","",XLOOKUP($B467,Product,'Product List'!G:G))</f>
        <v/>
      </c>
      <c r="W467" s="434"/>
      <c r="X467" s="434" t="str">
        <f t="array" ref="X467">iferror(xlookup(B467,'Product List'!A:A,'Product List'!P:P),"")</f>
        <v/>
      </c>
      <c r="Y467" s="434">
        <f t="shared" si="8"/>
        <v>0</v>
      </c>
      <c r="Z467" s="434"/>
    </row>
    <row r="468" ht="14.25" hidden="1" customHeight="1">
      <c r="A468" s="495"/>
      <c r="B468" s="494"/>
      <c r="C468" s="495"/>
      <c r="D468" s="496"/>
      <c r="E468" s="496"/>
      <c r="F468" s="496"/>
      <c r="G468" s="487">
        <f t="shared" si="1"/>
        <v>0</v>
      </c>
      <c r="H468" s="451" t="str">
        <f t="shared" si="2"/>
        <v/>
      </c>
      <c r="I468" s="452" t="str">
        <f t="shared" si="29"/>
        <v/>
      </c>
      <c r="J468" s="493"/>
      <c r="K468" s="434"/>
      <c r="L468" s="454" t="str">
        <f t="shared" si="4"/>
        <v/>
      </c>
      <c r="M468" s="455" t="str">
        <f t="array" ref="M468">IFERROR(IF(J468="","",XLOOKUP(L468,Personnel!$B$4:$G$4,Personnel!$B$5:$G$5)),"")</f>
        <v/>
      </c>
      <c r="N468" s="455">
        <f t="shared" si="5"/>
        <v>0</v>
      </c>
      <c r="O468" s="434"/>
      <c r="P468" s="456" t="str">
        <f t="shared" si="6"/>
        <v/>
      </c>
      <c r="Q468" s="457">
        <f t="shared" si="22"/>
        <v>0</v>
      </c>
      <c r="R468" s="458"/>
      <c r="S468" s="459" t="str">
        <f t="array" ref="S468">IF(B468="","",XLOOKUP($B468,Product,'Product List'!D:D))</f>
        <v/>
      </c>
      <c r="T468" s="454" t="str">
        <f t="array" ref="T468">IF(B468="","",XLOOKUP($B468,Product,'Product List'!E:E))</f>
        <v/>
      </c>
      <c r="U468" s="454" t="str">
        <f t="array" ref="U468">IF(B468="","",XLOOKUP($B468,Product,'Product List'!F:F))</f>
        <v/>
      </c>
      <c r="V468" s="454" t="str">
        <f t="array" ref="V468">IF(B468="","",XLOOKUP($B468,Product,'Product List'!G:G))</f>
        <v/>
      </c>
      <c r="W468" s="434"/>
      <c r="X468" s="434" t="str">
        <f t="array" ref="X468">iferror(xlookup(B468,'Product List'!A:A,'Product List'!P:P),"")</f>
        <v/>
      </c>
      <c r="Y468" s="434">
        <f t="shared" si="8"/>
        <v>0</v>
      </c>
      <c r="Z468" s="434"/>
    </row>
    <row r="469" ht="14.25" hidden="1" customHeight="1">
      <c r="A469" s="495"/>
      <c r="B469" s="494"/>
      <c r="C469" s="495"/>
      <c r="D469" s="496"/>
      <c r="E469" s="496"/>
      <c r="F469" s="496"/>
      <c r="G469" s="487">
        <f t="shared" si="1"/>
        <v>0</v>
      </c>
      <c r="H469" s="451" t="str">
        <f t="shared" si="2"/>
        <v/>
      </c>
      <c r="I469" s="452" t="str">
        <f t="shared" si="29"/>
        <v/>
      </c>
      <c r="J469" s="493"/>
      <c r="K469" s="434"/>
      <c r="L469" s="454" t="str">
        <f t="shared" si="4"/>
        <v/>
      </c>
      <c r="M469" s="455" t="str">
        <f t="array" ref="M469">IFERROR(IF(J469="","",XLOOKUP(L469,Personnel!$B$4:$G$4,Personnel!$B$5:$G$5)),"")</f>
        <v/>
      </c>
      <c r="N469" s="455">
        <f t="shared" si="5"/>
        <v>0</v>
      </c>
      <c r="O469" s="434"/>
      <c r="P469" s="456" t="str">
        <f t="shared" si="6"/>
        <v/>
      </c>
      <c r="Q469" s="457">
        <f t="shared" si="22"/>
        <v>0</v>
      </c>
      <c r="R469" s="458"/>
      <c r="S469" s="459" t="str">
        <f t="array" ref="S469">IF(B469="","",XLOOKUP($B469,Product,'Product List'!D:D))</f>
        <v/>
      </c>
      <c r="T469" s="454" t="str">
        <f t="array" ref="T469">IF(B469="","",XLOOKUP($B469,Product,'Product List'!E:E))</f>
        <v/>
      </c>
      <c r="U469" s="454" t="str">
        <f t="array" ref="U469">IF(B469="","",XLOOKUP($B469,Product,'Product List'!F:F))</f>
        <v/>
      </c>
      <c r="V469" s="454" t="str">
        <f t="array" ref="V469">IF(B469="","",XLOOKUP($B469,Product,'Product List'!G:G))</f>
        <v/>
      </c>
      <c r="W469" s="434"/>
      <c r="X469" s="434" t="str">
        <f t="array" ref="X469">iferror(xlookup(B469,'Product List'!A:A,'Product List'!P:P),"")</f>
        <v/>
      </c>
      <c r="Y469" s="434">
        <f t="shared" si="8"/>
        <v>0</v>
      </c>
      <c r="Z469" s="434"/>
    </row>
    <row r="470" ht="14.25" hidden="1" customHeight="1">
      <c r="A470" s="495"/>
      <c r="B470" s="494"/>
      <c r="C470" s="495"/>
      <c r="D470" s="496"/>
      <c r="E470" s="496"/>
      <c r="F470" s="496"/>
      <c r="G470" s="487">
        <f t="shared" si="1"/>
        <v>0</v>
      </c>
      <c r="H470" s="451" t="str">
        <f t="shared" si="2"/>
        <v/>
      </c>
      <c r="I470" s="452" t="str">
        <f t="shared" si="29"/>
        <v/>
      </c>
      <c r="J470" s="493"/>
      <c r="K470" s="434"/>
      <c r="L470" s="454" t="str">
        <f t="shared" si="4"/>
        <v/>
      </c>
      <c r="M470" s="455" t="str">
        <f t="array" ref="M470">IFERROR(IF(J470="","",XLOOKUP(L470,Personnel!$B$4:$G$4,Personnel!$B$5:$G$5)),"")</f>
        <v/>
      </c>
      <c r="N470" s="455">
        <f t="shared" si="5"/>
        <v>0</v>
      </c>
      <c r="O470" s="434"/>
      <c r="P470" s="456" t="str">
        <f t="shared" si="6"/>
        <v/>
      </c>
      <c r="Q470" s="457">
        <f t="shared" si="22"/>
        <v>0</v>
      </c>
      <c r="R470" s="458"/>
      <c r="S470" s="459" t="str">
        <f t="array" ref="S470">IF(B470="","",XLOOKUP($B470,Product,'Product List'!D:D))</f>
        <v/>
      </c>
      <c r="T470" s="454" t="str">
        <f t="array" ref="T470">IF(B470="","",XLOOKUP($B470,Product,'Product List'!E:E))</f>
        <v/>
      </c>
      <c r="U470" s="454" t="str">
        <f t="array" ref="U470">IF(B470="","",XLOOKUP($B470,Product,'Product List'!F:F))</f>
        <v/>
      </c>
      <c r="V470" s="454" t="str">
        <f t="array" ref="V470">IF(B470="","",XLOOKUP($B470,Product,'Product List'!G:G))</f>
        <v/>
      </c>
      <c r="W470" s="434"/>
      <c r="X470" s="434" t="str">
        <f t="array" ref="X470">iferror(xlookup(B470,'Product List'!A:A,'Product List'!P:P),"")</f>
        <v/>
      </c>
      <c r="Y470" s="434">
        <f t="shared" si="8"/>
        <v>0</v>
      </c>
      <c r="Z470" s="434"/>
    </row>
    <row r="471" ht="14.25" hidden="1" customHeight="1">
      <c r="A471" s="495"/>
      <c r="B471" s="494"/>
      <c r="C471" s="495"/>
      <c r="D471" s="496"/>
      <c r="E471" s="496"/>
      <c r="F471" s="496"/>
      <c r="G471" s="487">
        <f t="shared" si="1"/>
        <v>0</v>
      </c>
      <c r="H471" s="451" t="str">
        <f t="shared" si="2"/>
        <v/>
      </c>
      <c r="I471" s="452" t="str">
        <f t="shared" si="29"/>
        <v/>
      </c>
      <c r="J471" s="493"/>
      <c r="K471" s="434"/>
      <c r="L471" s="454" t="str">
        <f t="shared" si="4"/>
        <v/>
      </c>
      <c r="M471" s="455" t="str">
        <f t="array" ref="M471">IFERROR(IF(J471="","",XLOOKUP(L471,Personnel!$B$4:$G$4,Personnel!$B$5:$G$5)),"")</f>
        <v/>
      </c>
      <c r="N471" s="455">
        <f t="shared" si="5"/>
        <v>0</v>
      </c>
      <c r="O471" s="434"/>
      <c r="P471" s="456" t="str">
        <f t="shared" si="6"/>
        <v/>
      </c>
      <c r="Q471" s="457">
        <f t="shared" si="22"/>
        <v>0</v>
      </c>
      <c r="R471" s="458"/>
      <c r="S471" s="459" t="str">
        <f t="array" ref="S471">IF(B471="","",XLOOKUP($B471,Product,'Product List'!D:D))</f>
        <v/>
      </c>
      <c r="T471" s="454" t="str">
        <f t="array" ref="T471">IF(B471="","",XLOOKUP($B471,Product,'Product List'!E:E))</f>
        <v/>
      </c>
      <c r="U471" s="454" t="str">
        <f t="array" ref="U471">IF(B471="","",XLOOKUP($B471,Product,'Product List'!F:F))</f>
        <v/>
      </c>
      <c r="V471" s="454" t="str">
        <f t="array" ref="V471">IF(B471="","",XLOOKUP($B471,Product,'Product List'!G:G))</f>
        <v/>
      </c>
      <c r="W471" s="434"/>
      <c r="X471" s="434" t="str">
        <f t="array" ref="X471">iferror(xlookup(B471,'Product List'!A:A,'Product List'!P:P),"")</f>
        <v/>
      </c>
      <c r="Y471" s="434">
        <f t="shared" si="8"/>
        <v>0</v>
      </c>
      <c r="Z471" s="434"/>
    </row>
    <row r="472" ht="14.25" hidden="1" customHeight="1">
      <c r="A472" s="495"/>
      <c r="B472" s="494"/>
      <c r="C472" s="495"/>
      <c r="D472" s="496"/>
      <c r="E472" s="496"/>
      <c r="F472" s="496"/>
      <c r="G472" s="487">
        <f t="shared" si="1"/>
        <v>0</v>
      </c>
      <c r="H472" s="451" t="str">
        <f t="shared" si="2"/>
        <v/>
      </c>
      <c r="I472" s="452" t="str">
        <f t="shared" si="29"/>
        <v/>
      </c>
      <c r="J472" s="493"/>
      <c r="K472" s="434"/>
      <c r="L472" s="454" t="str">
        <f t="shared" si="4"/>
        <v/>
      </c>
      <c r="M472" s="455" t="str">
        <f t="array" ref="M472">IFERROR(IF(J472="","",XLOOKUP(L472,Personnel!$B$4:$G$4,Personnel!$B$5:$G$5)),"")</f>
        <v/>
      </c>
      <c r="N472" s="455">
        <f t="shared" si="5"/>
        <v>0</v>
      </c>
      <c r="O472" s="434"/>
      <c r="P472" s="456" t="str">
        <f t="shared" si="6"/>
        <v/>
      </c>
      <c r="Q472" s="457">
        <f t="shared" si="22"/>
        <v>0</v>
      </c>
      <c r="R472" s="458"/>
      <c r="S472" s="459" t="str">
        <f t="array" ref="S472">IF(B472="","",XLOOKUP($B472,Product,'Product List'!D:D))</f>
        <v/>
      </c>
      <c r="T472" s="454" t="str">
        <f t="array" ref="T472">IF(B472="","",XLOOKUP($B472,Product,'Product List'!E:E))</f>
        <v/>
      </c>
      <c r="U472" s="454" t="str">
        <f t="array" ref="U472">IF(B472="","",XLOOKUP($B472,Product,'Product List'!F:F))</f>
        <v/>
      </c>
      <c r="V472" s="454" t="str">
        <f t="array" ref="V472">IF(B472="","",XLOOKUP($B472,Product,'Product List'!G:G))</f>
        <v/>
      </c>
      <c r="W472" s="434"/>
      <c r="X472" s="434" t="str">
        <f t="array" ref="X472">iferror(xlookup(B472,'Product List'!A:A,'Product List'!P:P),"")</f>
        <v/>
      </c>
      <c r="Y472" s="434">
        <f t="shared" si="8"/>
        <v>0</v>
      </c>
      <c r="Z472" s="434"/>
    </row>
    <row r="473" ht="14.25" hidden="1" customHeight="1">
      <c r="A473" s="495"/>
      <c r="B473" s="494"/>
      <c r="C473" s="495"/>
      <c r="D473" s="496"/>
      <c r="E473" s="496"/>
      <c r="F473" s="496"/>
      <c r="G473" s="487">
        <f t="shared" si="1"/>
        <v>0</v>
      </c>
      <c r="H473" s="451" t="str">
        <f t="shared" si="2"/>
        <v/>
      </c>
      <c r="I473" s="452" t="str">
        <f t="shared" si="29"/>
        <v/>
      </c>
      <c r="J473" s="493"/>
      <c r="K473" s="434"/>
      <c r="L473" s="454" t="str">
        <f t="shared" si="4"/>
        <v/>
      </c>
      <c r="M473" s="455" t="str">
        <f t="array" ref="M473">IFERROR(IF(J473="","",XLOOKUP(L473,Personnel!$B$4:$G$4,Personnel!$B$5:$G$5)),"")</f>
        <v/>
      </c>
      <c r="N473" s="455">
        <f t="shared" si="5"/>
        <v>0</v>
      </c>
      <c r="O473" s="434"/>
      <c r="P473" s="456" t="str">
        <f t="shared" si="6"/>
        <v/>
      </c>
      <c r="Q473" s="457">
        <f t="shared" si="22"/>
        <v>0</v>
      </c>
      <c r="R473" s="458"/>
      <c r="S473" s="459" t="str">
        <f t="array" ref="S473">IF(B473="","",XLOOKUP($B473,Product,'Product List'!D:D))</f>
        <v/>
      </c>
      <c r="T473" s="454" t="str">
        <f t="array" ref="T473">IF(B473="","",XLOOKUP($B473,Product,'Product List'!E:E))</f>
        <v/>
      </c>
      <c r="U473" s="454" t="str">
        <f t="array" ref="U473">IF(B473="","",XLOOKUP($B473,Product,'Product List'!F:F))</f>
        <v/>
      </c>
      <c r="V473" s="454" t="str">
        <f t="array" ref="V473">IF(B473="","",XLOOKUP($B473,Product,'Product List'!G:G))</f>
        <v/>
      </c>
      <c r="W473" s="434"/>
      <c r="X473" s="434" t="str">
        <f t="array" ref="X473">iferror(xlookup(B473,'Product List'!A:A,'Product List'!P:P),"")</f>
        <v/>
      </c>
      <c r="Y473" s="434">
        <f t="shared" si="8"/>
        <v>0</v>
      </c>
      <c r="Z473" s="434"/>
    </row>
    <row r="474" ht="14.25" hidden="1" customHeight="1">
      <c r="A474" s="495"/>
      <c r="B474" s="494"/>
      <c r="C474" s="495"/>
      <c r="D474" s="496"/>
      <c r="E474" s="496"/>
      <c r="F474" s="496"/>
      <c r="G474" s="487">
        <f t="shared" si="1"/>
        <v>0</v>
      </c>
      <c r="H474" s="451" t="str">
        <f t="shared" si="2"/>
        <v/>
      </c>
      <c r="I474" s="452" t="str">
        <f t="shared" si="29"/>
        <v/>
      </c>
      <c r="J474" s="493"/>
      <c r="K474" s="434"/>
      <c r="L474" s="454" t="str">
        <f t="shared" si="4"/>
        <v/>
      </c>
      <c r="M474" s="455" t="str">
        <f t="array" ref="M474">IFERROR(IF(J474="","",XLOOKUP(L474,Personnel!$B$4:$G$4,Personnel!$B$5:$G$5)),"")</f>
        <v/>
      </c>
      <c r="N474" s="455">
        <f t="shared" si="5"/>
        <v>0</v>
      </c>
      <c r="O474" s="434"/>
      <c r="P474" s="456" t="str">
        <f t="shared" si="6"/>
        <v/>
      </c>
      <c r="Q474" s="457">
        <f t="shared" si="22"/>
        <v>0</v>
      </c>
      <c r="R474" s="458"/>
      <c r="S474" s="459" t="str">
        <f t="array" ref="S474">IF(B474="","",XLOOKUP($B474,Product,'Product List'!D:D))</f>
        <v/>
      </c>
      <c r="T474" s="454" t="str">
        <f t="array" ref="T474">IF(B474="","",XLOOKUP($B474,Product,'Product List'!E:E))</f>
        <v/>
      </c>
      <c r="U474" s="454" t="str">
        <f t="array" ref="U474">IF(B474="","",XLOOKUP($B474,Product,'Product List'!F:F))</f>
        <v/>
      </c>
      <c r="V474" s="454" t="str">
        <f t="array" ref="V474">IF(B474="","",XLOOKUP($B474,Product,'Product List'!G:G))</f>
        <v/>
      </c>
      <c r="W474" s="434"/>
      <c r="X474" s="434" t="str">
        <f t="array" ref="X474">iferror(xlookup(B474,'Product List'!A:A,'Product List'!P:P),"")</f>
        <v/>
      </c>
      <c r="Y474" s="434">
        <f t="shared" si="8"/>
        <v>0</v>
      </c>
      <c r="Z474" s="434"/>
    </row>
    <row r="475" ht="14.25" hidden="1" customHeight="1">
      <c r="A475" s="495"/>
      <c r="B475" s="494"/>
      <c r="C475" s="495"/>
      <c r="D475" s="496"/>
      <c r="E475" s="496"/>
      <c r="F475" s="496"/>
      <c r="G475" s="487">
        <f t="shared" si="1"/>
        <v>0</v>
      </c>
      <c r="H475" s="451" t="str">
        <f t="shared" si="2"/>
        <v/>
      </c>
      <c r="I475" s="452" t="str">
        <f t="shared" si="29"/>
        <v/>
      </c>
      <c r="J475" s="493"/>
      <c r="K475" s="434"/>
      <c r="L475" s="454" t="str">
        <f t="shared" si="4"/>
        <v/>
      </c>
      <c r="M475" s="455" t="str">
        <f t="array" ref="M475">IFERROR(IF(J475="","",XLOOKUP(L475,Personnel!$B$4:$G$4,Personnel!$B$5:$G$5)),"")</f>
        <v/>
      </c>
      <c r="N475" s="455">
        <f t="shared" si="5"/>
        <v>0</v>
      </c>
      <c r="O475" s="434"/>
      <c r="P475" s="456" t="str">
        <f t="shared" si="6"/>
        <v/>
      </c>
      <c r="Q475" s="457">
        <f t="shared" si="22"/>
        <v>0</v>
      </c>
      <c r="R475" s="458"/>
      <c r="S475" s="459" t="str">
        <f t="array" ref="S475">IF(B475="","",XLOOKUP($B475,Product,'Product List'!D:D))</f>
        <v/>
      </c>
      <c r="T475" s="454" t="str">
        <f t="array" ref="T475">IF(B475="","",XLOOKUP($B475,Product,'Product List'!E:E))</f>
        <v/>
      </c>
      <c r="U475" s="454" t="str">
        <f t="array" ref="U475">IF(B475="","",XLOOKUP($B475,Product,'Product List'!F:F))</f>
        <v/>
      </c>
      <c r="V475" s="454" t="str">
        <f t="array" ref="V475">IF(B475="","",XLOOKUP($B475,Product,'Product List'!G:G))</f>
        <v/>
      </c>
      <c r="W475" s="434"/>
      <c r="X475" s="434" t="str">
        <f t="array" ref="X475">iferror(xlookup(B475,'Product List'!A:A,'Product List'!P:P),"")</f>
        <v/>
      </c>
      <c r="Y475" s="434">
        <f t="shared" si="8"/>
        <v>0</v>
      </c>
      <c r="Z475" s="434"/>
    </row>
    <row r="476" ht="14.25" hidden="1" customHeight="1">
      <c r="A476" s="495"/>
      <c r="B476" s="494"/>
      <c r="C476" s="495"/>
      <c r="D476" s="496"/>
      <c r="E476" s="496"/>
      <c r="F476" s="496"/>
      <c r="G476" s="487">
        <f t="shared" si="1"/>
        <v>0</v>
      </c>
      <c r="H476" s="451" t="str">
        <f t="shared" si="2"/>
        <v/>
      </c>
      <c r="I476" s="452" t="str">
        <f t="shared" si="29"/>
        <v/>
      </c>
      <c r="J476" s="493"/>
      <c r="K476" s="434"/>
      <c r="L476" s="454" t="str">
        <f t="shared" si="4"/>
        <v/>
      </c>
      <c r="M476" s="455" t="str">
        <f t="array" ref="M476">IFERROR(IF(J476="","",XLOOKUP(L476,Personnel!$B$4:$G$4,Personnel!$B$5:$G$5)),"")</f>
        <v/>
      </c>
      <c r="N476" s="455">
        <f t="shared" si="5"/>
        <v>0</v>
      </c>
      <c r="O476" s="434"/>
      <c r="P476" s="456" t="str">
        <f t="shared" si="6"/>
        <v/>
      </c>
      <c r="Q476" s="457">
        <f t="shared" si="22"/>
        <v>0</v>
      </c>
      <c r="R476" s="458"/>
      <c r="S476" s="459" t="str">
        <f t="array" ref="S476">IF(B476="","",XLOOKUP($B476,Product,'Product List'!D:D))</f>
        <v/>
      </c>
      <c r="T476" s="454" t="str">
        <f t="array" ref="T476">IF(B476="","",XLOOKUP($B476,Product,'Product List'!E:E))</f>
        <v/>
      </c>
      <c r="U476" s="454" t="str">
        <f t="array" ref="U476">IF(B476="","",XLOOKUP($B476,Product,'Product List'!F:F))</f>
        <v/>
      </c>
      <c r="V476" s="454" t="str">
        <f t="array" ref="V476">IF(B476="","",XLOOKUP($B476,Product,'Product List'!G:G))</f>
        <v/>
      </c>
      <c r="W476" s="434"/>
      <c r="X476" s="434" t="str">
        <f t="array" ref="X476">iferror(xlookup(B476,'Product List'!A:A,'Product List'!P:P),"")</f>
        <v/>
      </c>
      <c r="Y476" s="434">
        <f t="shared" si="8"/>
        <v>0</v>
      </c>
      <c r="Z476" s="434"/>
    </row>
    <row r="477" ht="14.25" hidden="1" customHeight="1">
      <c r="A477" s="495"/>
      <c r="B477" s="494"/>
      <c r="C477" s="495"/>
      <c r="D477" s="496"/>
      <c r="E477" s="496"/>
      <c r="F477" s="496"/>
      <c r="G477" s="487">
        <f t="shared" si="1"/>
        <v>0</v>
      </c>
      <c r="H477" s="451" t="str">
        <f t="shared" si="2"/>
        <v/>
      </c>
      <c r="I477" s="452" t="str">
        <f t="shared" si="29"/>
        <v/>
      </c>
      <c r="J477" s="493"/>
      <c r="K477" s="434"/>
      <c r="L477" s="454" t="str">
        <f t="shared" si="4"/>
        <v/>
      </c>
      <c r="M477" s="455" t="str">
        <f t="array" ref="M477">IFERROR(IF(J477="","",XLOOKUP(L477,Personnel!$B$4:$G$4,Personnel!$B$5:$G$5)),"")</f>
        <v/>
      </c>
      <c r="N477" s="455">
        <f t="shared" si="5"/>
        <v>0</v>
      </c>
      <c r="O477" s="434"/>
      <c r="P477" s="456" t="str">
        <f t="shared" si="6"/>
        <v/>
      </c>
      <c r="Q477" s="457">
        <f t="shared" si="22"/>
        <v>0</v>
      </c>
      <c r="R477" s="458"/>
      <c r="S477" s="459" t="str">
        <f t="array" ref="S477">IF(B477="","",XLOOKUP($B477,Product,'Product List'!D:D))</f>
        <v/>
      </c>
      <c r="T477" s="454" t="str">
        <f t="array" ref="T477">IF(B477="","",XLOOKUP($B477,Product,'Product List'!E:E))</f>
        <v/>
      </c>
      <c r="U477" s="454" t="str">
        <f t="array" ref="U477">IF(B477="","",XLOOKUP($B477,Product,'Product List'!F:F))</f>
        <v/>
      </c>
      <c r="V477" s="454" t="str">
        <f t="array" ref="V477">IF(B477="","",XLOOKUP($B477,Product,'Product List'!G:G))</f>
        <v/>
      </c>
      <c r="W477" s="434"/>
      <c r="X477" s="434" t="str">
        <f t="array" ref="X477">iferror(xlookup(B477,'Product List'!A:A,'Product List'!P:P),"")</f>
        <v/>
      </c>
      <c r="Y477" s="434">
        <f t="shared" si="8"/>
        <v>0</v>
      </c>
      <c r="Z477" s="434"/>
    </row>
    <row r="478" ht="14.25" hidden="1" customHeight="1">
      <c r="A478" s="495"/>
      <c r="B478" s="494"/>
      <c r="C478" s="495"/>
      <c r="D478" s="496"/>
      <c r="E478" s="496"/>
      <c r="F478" s="496"/>
      <c r="G478" s="487">
        <f t="shared" si="1"/>
        <v>0</v>
      </c>
      <c r="H478" s="451" t="str">
        <f t="shared" si="2"/>
        <v/>
      </c>
      <c r="I478" s="452" t="str">
        <f t="shared" si="29"/>
        <v/>
      </c>
      <c r="J478" s="493"/>
      <c r="K478" s="434"/>
      <c r="L478" s="454" t="str">
        <f t="shared" si="4"/>
        <v/>
      </c>
      <c r="M478" s="455" t="str">
        <f t="array" ref="M478">IFERROR(IF(J478="","",XLOOKUP(L478,Personnel!$B$4:$G$4,Personnel!$B$5:$G$5)),"")</f>
        <v/>
      </c>
      <c r="N478" s="455">
        <f t="shared" si="5"/>
        <v>0</v>
      </c>
      <c r="O478" s="434"/>
      <c r="P478" s="456" t="str">
        <f t="shared" si="6"/>
        <v/>
      </c>
      <c r="Q478" s="457">
        <f t="shared" si="22"/>
        <v>0</v>
      </c>
      <c r="R478" s="458"/>
      <c r="S478" s="459" t="str">
        <f t="array" ref="S478">IF(B478="","",XLOOKUP($B478,Product,'Product List'!D:D))</f>
        <v/>
      </c>
      <c r="T478" s="454" t="str">
        <f t="array" ref="T478">IF(B478="","",XLOOKUP($B478,Product,'Product List'!E:E))</f>
        <v/>
      </c>
      <c r="U478" s="454" t="str">
        <f t="array" ref="U478">IF(B478="","",XLOOKUP($B478,Product,'Product List'!F:F))</f>
        <v/>
      </c>
      <c r="V478" s="454" t="str">
        <f t="array" ref="V478">IF(B478="","",XLOOKUP($B478,Product,'Product List'!G:G))</f>
        <v/>
      </c>
      <c r="W478" s="434"/>
      <c r="X478" s="434" t="str">
        <f t="array" ref="X478">iferror(xlookup(B478,'Product List'!A:A,'Product List'!P:P),"")</f>
        <v/>
      </c>
      <c r="Y478" s="434">
        <f t="shared" si="8"/>
        <v>0</v>
      </c>
      <c r="Z478" s="434"/>
    </row>
    <row r="479" ht="14.25" hidden="1" customHeight="1">
      <c r="A479" s="495"/>
      <c r="B479" s="494"/>
      <c r="C479" s="495"/>
      <c r="D479" s="496"/>
      <c r="E479" s="496"/>
      <c r="F479" s="496"/>
      <c r="G479" s="487">
        <f t="shared" si="1"/>
        <v>0</v>
      </c>
      <c r="H479" s="451" t="str">
        <f t="shared" si="2"/>
        <v/>
      </c>
      <c r="I479" s="452" t="str">
        <f t="shared" si="29"/>
        <v/>
      </c>
      <c r="J479" s="493"/>
      <c r="K479" s="434"/>
      <c r="L479" s="454" t="str">
        <f t="shared" si="4"/>
        <v/>
      </c>
      <c r="M479" s="455" t="str">
        <f t="array" ref="M479">IFERROR(IF(J479="","",XLOOKUP(L479,Personnel!$B$4:$G$4,Personnel!$B$5:$G$5)),"")</f>
        <v/>
      </c>
      <c r="N479" s="455">
        <f t="shared" si="5"/>
        <v>0</v>
      </c>
      <c r="O479" s="434"/>
      <c r="P479" s="456" t="str">
        <f t="shared" si="6"/>
        <v/>
      </c>
      <c r="Q479" s="457">
        <f t="shared" si="22"/>
        <v>0</v>
      </c>
      <c r="R479" s="458"/>
      <c r="S479" s="459" t="str">
        <f t="array" ref="S479">IF(B479="","",XLOOKUP($B479,Product,'Product List'!D:D))</f>
        <v/>
      </c>
      <c r="T479" s="454" t="str">
        <f t="array" ref="T479">IF(B479="","",XLOOKUP($B479,Product,'Product List'!E:E))</f>
        <v/>
      </c>
      <c r="U479" s="454" t="str">
        <f t="array" ref="U479">IF(B479="","",XLOOKUP($B479,Product,'Product List'!F:F))</f>
        <v/>
      </c>
      <c r="V479" s="454" t="str">
        <f t="array" ref="V479">IF(B479="","",XLOOKUP($B479,Product,'Product List'!G:G))</f>
        <v/>
      </c>
      <c r="W479" s="434"/>
      <c r="X479" s="434" t="str">
        <f t="array" ref="X479">iferror(xlookup(B479,'Product List'!A:A,'Product List'!P:P),"")</f>
        <v/>
      </c>
      <c r="Y479" s="434">
        <f t="shared" si="8"/>
        <v>0</v>
      </c>
      <c r="Z479" s="434"/>
    </row>
    <row r="480" ht="14.25" hidden="1" customHeight="1">
      <c r="A480" s="495"/>
      <c r="B480" s="494"/>
      <c r="C480" s="495"/>
      <c r="D480" s="496"/>
      <c r="E480" s="496"/>
      <c r="F480" s="496"/>
      <c r="G480" s="487">
        <f t="shared" si="1"/>
        <v>0</v>
      </c>
      <c r="H480" s="451" t="str">
        <f t="shared" si="2"/>
        <v/>
      </c>
      <c r="I480" s="452" t="str">
        <f t="shared" si="29"/>
        <v/>
      </c>
      <c r="J480" s="493"/>
      <c r="K480" s="434"/>
      <c r="L480" s="454" t="str">
        <f t="shared" si="4"/>
        <v/>
      </c>
      <c r="M480" s="455" t="str">
        <f t="array" ref="M480">IFERROR(IF(J480="","",XLOOKUP(L480,Personnel!$B$4:$G$4,Personnel!$B$5:$G$5)),"")</f>
        <v/>
      </c>
      <c r="N480" s="455">
        <f t="shared" si="5"/>
        <v>0</v>
      </c>
      <c r="O480" s="434"/>
      <c r="P480" s="456" t="str">
        <f t="shared" si="6"/>
        <v/>
      </c>
      <c r="Q480" s="457">
        <f t="shared" si="22"/>
        <v>0</v>
      </c>
      <c r="R480" s="458"/>
      <c r="S480" s="459" t="str">
        <f t="array" ref="S480">IF(B480="","",XLOOKUP($B480,Product,'Product List'!D:D))</f>
        <v/>
      </c>
      <c r="T480" s="454" t="str">
        <f t="array" ref="T480">IF(B480="","",XLOOKUP($B480,Product,'Product List'!E:E))</f>
        <v/>
      </c>
      <c r="U480" s="454" t="str">
        <f t="array" ref="U480">IF(B480="","",XLOOKUP($B480,Product,'Product List'!F:F))</f>
        <v/>
      </c>
      <c r="V480" s="454" t="str">
        <f t="array" ref="V480">IF(B480="","",XLOOKUP($B480,Product,'Product List'!G:G))</f>
        <v/>
      </c>
      <c r="W480" s="434"/>
      <c r="X480" s="434" t="str">
        <f t="array" ref="X480">iferror(xlookup(B480,'Product List'!A:A,'Product List'!P:P),"")</f>
        <v/>
      </c>
      <c r="Y480" s="434">
        <f t="shared" si="8"/>
        <v>0</v>
      </c>
      <c r="Z480" s="434"/>
    </row>
    <row r="481" ht="14.25" hidden="1" customHeight="1">
      <c r="A481" s="495"/>
      <c r="B481" s="494"/>
      <c r="C481" s="495"/>
      <c r="D481" s="496"/>
      <c r="E481" s="496"/>
      <c r="F481" s="496"/>
      <c r="G481" s="487">
        <f t="shared" si="1"/>
        <v>0</v>
      </c>
      <c r="H481" s="451" t="str">
        <f t="shared" si="2"/>
        <v/>
      </c>
      <c r="I481" s="452" t="str">
        <f t="shared" si="29"/>
        <v/>
      </c>
      <c r="J481" s="493"/>
      <c r="K481" s="434"/>
      <c r="L481" s="454" t="str">
        <f t="shared" si="4"/>
        <v/>
      </c>
      <c r="M481" s="455" t="str">
        <f t="array" ref="M481">IFERROR(IF(J481="","",XLOOKUP(L481,Personnel!$B$4:$G$4,Personnel!$B$5:$G$5)),"")</f>
        <v/>
      </c>
      <c r="N481" s="455">
        <f t="shared" si="5"/>
        <v>0</v>
      </c>
      <c r="O481" s="434"/>
      <c r="P481" s="456" t="str">
        <f t="shared" si="6"/>
        <v/>
      </c>
      <c r="Q481" s="457">
        <f t="shared" si="22"/>
        <v>0</v>
      </c>
      <c r="R481" s="458"/>
      <c r="S481" s="459" t="str">
        <f t="array" ref="S481">IF(B481="","",XLOOKUP($B481,Product,'Product List'!D:D))</f>
        <v/>
      </c>
      <c r="T481" s="454" t="str">
        <f t="array" ref="T481">IF(B481="","",XLOOKUP($B481,Product,'Product List'!E:E))</f>
        <v/>
      </c>
      <c r="U481" s="454" t="str">
        <f t="array" ref="U481">IF(B481="","",XLOOKUP($B481,Product,'Product List'!F:F))</f>
        <v/>
      </c>
      <c r="V481" s="454" t="str">
        <f t="array" ref="V481">IF(B481="","",XLOOKUP($B481,Product,'Product List'!G:G))</f>
        <v/>
      </c>
      <c r="W481" s="434"/>
      <c r="X481" s="434" t="str">
        <f t="array" ref="X481">iferror(xlookup(B481,'Product List'!A:A,'Product List'!P:P),"")</f>
        <v/>
      </c>
      <c r="Y481" s="434">
        <f t="shared" si="8"/>
        <v>0</v>
      </c>
      <c r="Z481" s="434"/>
    </row>
    <row r="482" ht="14.25" hidden="1" customHeight="1">
      <c r="A482" s="495"/>
      <c r="B482" s="494"/>
      <c r="C482" s="495"/>
      <c r="D482" s="496"/>
      <c r="E482" s="496"/>
      <c r="F482" s="496"/>
      <c r="G482" s="487">
        <f t="shared" si="1"/>
        <v>0</v>
      </c>
      <c r="H482" s="451" t="str">
        <f t="shared" si="2"/>
        <v/>
      </c>
      <c r="I482" s="452" t="str">
        <f t="shared" si="29"/>
        <v/>
      </c>
      <c r="J482" s="493"/>
      <c r="K482" s="434"/>
      <c r="L482" s="454" t="str">
        <f t="shared" si="4"/>
        <v/>
      </c>
      <c r="M482" s="455" t="str">
        <f t="array" ref="M482">IFERROR(IF(J482="","",XLOOKUP(L482,Personnel!$B$4:$G$4,Personnel!$B$5:$G$5)),"")</f>
        <v/>
      </c>
      <c r="N482" s="455">
        <f t="shared" si="5"/>
        <v>0</v>
      </c>
      <c r="O482" s="434"/>
      <c r="P482" s="456" t="str">
        <f t="shared" si="6"/>
        <v/>
      </c>
      <c r="Q482" s="457">
        <f t="shared" si="22"/>
        <v>0</v>
      </c>
      <c r="R482" s="458"/>
      <c r="S482" s="459" t="str">
        <f t="array" ref="S482">IF(B482="","",XLOOKUP($B482,Product,'Product List'!D:D))</f>
        <v/>
      </c>
      <c r="T482" s="454" t="str">
        <f t="array" ref="T482">IF(B482="","",XLOOKUP($B482,Product,'Product List'!E:E))</f>
        <v/>
      </c>
      <c r="U482" s="454" t="str">
        <f t="array" ref="U482">IF(B482="","",XLOOKUP($B482,Product,'Product List'!F:F))</f>
        <v/>
      </c>
      <c r="V482" s="454" t="str">
        <f t="array" ref="V482">IF(B482="","",XLOOKUP($B482,Product,'Product List'!G:G))</f>
        <v/>
      </c>
      <c r="W482" s="434"/>
      <c r="X482" s="434" t="str">
        <f t="array" ref="X482">iferror(xlookup(B482,'Product List'!A:A,'Product List'!P:P),"")</f>
        <v/>
      </c>
      <c r="Y482" s="434">
        <f t="shared" si="8"/>
        <v>0</v>
      </c>
      <c r="Z482" s="434"/>
    </row>
    <row r="483" ht="14.25" hidden="1" customHeight="1">
      <c r="A483" s="495"/>
      <c r="B483" s="494"/>
      <c r="C483" s="495"/>
      <c r="D483" s="496"/>
      <c r="E483" s="496"/>
      <c r="F483" s="496"/>
      <c r="G483" s="487">
        <f t="shared" si="1"/>
        <v>0</v>
      </c>
      <c r="H483" s="451" t="str">
        <f t="shared" si="2"/>
        <v/>
      </c>
      <c r="I483" s="452" t="str">
        <f t="shared" si="29"/>
        <v/>
      </c>
      <c r="J483" s="493"/>
      <c r="K483" s="434"/>
      <c r="L483" s="454" t="str">
        <f t="shared" si="4"/>
        <v/>
      </c>
      <c r="M483" s="455" t="str">
        <f t="array" ref="M483">IFERROR(IF(J483="","",XLOOKUP(L483,Personnel!$B$4:$G$4,Personnel!$B$5:$G$5)),"")</f>
        <v/>
      </c>
      <c r="N483" s="455">
        <f t="shared" si="5"/>
        <v>0</v>
      </c>
      <c r="O483" s="434"/>
      <c r="P483" s="456" t="str">
        <f t="shared" si="6"/>
        <v/>
      </c>
      <c r="Q483" s="457">
        <f t="shared" si="22"/>
        <v>0</v>
      </c>
      <c r="R483" s="458"/>
      <c r="S483" s="459" t="str">
        <f t="array" ref="S483">IF(B483="","",XLOOKUP($B483,Product,'Product List'!D:D))</f>
        <v/>
      </c>
      <c r="T483" s="454" t="str">
        <f t="array" ref="T483">IF(B483="","",XLOOKUP($B483,Product,'Product List'!E:E))</f>
        <v/>
      </c>
      <c r="U483" s="454" t="str">
        <f t="array" ref="U483">IF(B483="","",XLOOKUP($B483,Product,'Product List'!F:F))</f>
        <v/>
      </c>
      <c r="V483" s="454" t="str">
        <f t="array" ref="V483">IF(B483="","",XLOOKUP($B483,Product,'Product List'!G:G))</f>
        <v/>
      </c>
      <c r="W483" s="434"/>
      <c r="X483" s="434" t="str">
        <f t="array" ref="X483">iferror(xlookup(B483,'Product List'!A:A,'Product List'!P:P),"")</f>
        <v/>
      </c>
      <c r="Y483" s="434">
        <f t="shared" si="8"/>
        <v>0</v>
      </c>
      <c r="Z483" s="434"/>
    </row>
    <row r="484" ht="14.25" hidden="1" customHeight="1">
      <c r="A484" s="495"/>
      <c r="B484" s="494"/>
      <c r="C484" s="495"/>
      <c r="D484" s="496"/>
      <c r="E484" s="496"/>
      <c r="F484" s="496"/>
      <c r="G484" s="487">
        <f t="shared" si="1"/>
        <v>0</v>
      </c>
      <c r="H484" s="451" t="str">
        <f t="shared" si="2"/>
        <v/>
      </c>
      <c r="I484" s="452" t="str">
        <f t="shared" si="29"/>
        <v/>
      </c>
      <c r="J484" s="493"/>
      <c r="K484" s="434"/>
      <c r="L484" s="454" t="str">
        <f t="shared" si="4"/>
        <v/>
      </c>
      <c r="M484" s="455" t="str">
        <f t="array" ref="M484">IFERROR(IF(J484="","",XLOOKUP(L484,Personnel!$B$4:$G$4,Personnel!$B$5:$G$5)),"")</f>
        <v/>
      </c>
      <c r="N484" s="455">
        <f t="shared" si="5"/>
        <v>0</v>
      </c>
      <c r="O484" s="434"/>
      <c r="P484" s="456" t="str">
        <f t="shared" si="6"/>
        <v/>
      </c>
      <c r="Q484" s="457">
        <f t="shared" si="22"/>
        <v>0</v>
      </c>
      <c r="R484" s="458"/>
      <c r="S484" s="459" t="str">
        <f t="array" ref="S484">IF(B484="","",XLOOKUP($B484,Product,'Product List'!D:D))</f>
        <v/>
      </c>
      <c r="T484" s="454" t="str">
        <f t="array" ref="T484">IF(B484="","",XLOOKUP($B484,Product,'Product List'!E:E))</f>
        <v/>
      </c>
      <c r="U484" s="454" t="str">
        <f t="array" ref="U484">IF(B484="","",XLOOKUP($B484,Product,'Product List'!F:F))</f>
        <v/>
      </c>
      <c r="V484" s="454" t="str">
        <f t="array" ref="V484">IF(B484="","",XLOOKUP($B484,Product,'Product List'!G:G))</f>
        <v/>
      </c>
      <c r="W484" s="434"/>
      <c r="X484" s="434" t="str">
        <f t="array" ref="X484">iferror(xlookup(B484,'Product List'!A:A,'Product List'!P:P),"")</f>
        <v/>
      </c>
      <c r="Y484" s="434">
        <f t="shared" si="8"/>
        <v>0</v>
      </c>
      <c r="Z484" s="434"/>
    </row>
    <row r="485" ht="14.25" hidden="1" customHeight="1">
      <c r="A485" s="495"/>
      <c r="B485" s="494"/>
      <c r="C485" s="495"/>
      <c r="D485" s="496"/>
      <c r="E485" s="496"/>
      <c r="F485" s="496"/>
      <c r="G485" s="487">
        <f t="shared" si="1"/>
        <v>0</v>
      </c>
      <c r="H485" s="451" t="str">
        <f t="shared" si="2"/>
        <v/>
      </c>
      <c r="I485" s="452" t="str">
        <f t="shared" si="29"/>
        <v/>
      </c>
      <c r="J485" s="493"/>
      <c r="K485" s="434"/>
      <c r="L485" s="454" t="str">
        <f t="shared" si="4"/>
        <v/>
      </c>
      <c r="M485" s="455" t="str">
        <f t="array" ref="M485">IFERROR(IF(J485="","",XLOOKUP(L485,Personnel!$B$4:$G$4,Personnel!$B$5:$G$5)),"")</f>
        <v/>
      </c>
      <c r="N485" s="455">
        <f t="shared" si="5"/>
        <v>0</v>
      </c>
      <c r="O485" s="434"/>
      <c r="P485" s="456" t="str">
        <f t="shared" si="6"/>
        <v/>
      </c>
      <c r="Q485" s="457">
        <f t="shared" si="22"/>
        <v>0</v>
      </c>
      <c r="R485" s="458"/>
      <c r="S485" s="459" t="str">
        <f t="array" ref="S485">IF(B485="","",XLOOKUP($B485,Product,'Product List'!D:D))</f>
        <v/>
      </c>
      <c r="T485" s="454" t="str">
        <f t="array" ref="T485">IF(B485="","",XLOOKUP($B485,Product,'Product List'!E:E))</f>
        <v/>
      </c>
      <c r="U485" s="454" t="str">
        <f t="array" ref="U485">IF(B485="","",XLOOKUP($B485,Product,'Product List'!F:F))</f>
        <v/>
      </c>
      <c r="V485" s="454" t="str">
        <f t="array" ref="V485">IF(B485="","",XLOOKUP($B485,Product,'Product List'!G:G))</f>
        <v/>
      </c>
      <c r="W485" s="434"/>
      <c r="X485" s="434" t="str">
        <f t="array" ref="X485">iferror(xlookup(B485,'Product List'!A:A,'Product List'!P:P),"")</f>
        <v/>
      </c>
      <c r="Y485" s="434">
        <f t="shared" si="8"/>
        <v>0</v>
      </c>
      <c r="Z485" s="434"/>
    </row>
    <row r="486" ht="14.25" hidden="1" customHeight="1">
      <c r="A486" s="495"/>
      <c r="B486" s="494"/>
      <c r="C486" s="495"/>
      <c r="D486" s="496"/>
      <c r="E486" s="496"/>
      <c r="F486" s="496"/>
      <c r="G486" s="487">
        <f t="shared" si="1"/>
        <v>0</v>
      </c>
      <c r="H486" s="451" t="str">
        <f t="shared" si="2"/>
        <v/>
      </c>
      <c r="I486" s="452" t="str">
        <f t="shared" si="29"/>
        <v/>
      </c>
      <c r="J486" s="493"/>
      <c r="K486" s="434"/>
      <c r="L486" s="454" t="str">
        <f t="shared" si="4"/>
        <v/>
      </c>
      <c r="M486" s="455" t="str">
        <f t="array" ref="M486">IFERROR(IF(J486="","",XLOOKUP(L486,Personnel!$B$4:$G$4,Personnel!$B$5:$G$5)),"")</f>
        <v/>
      </c>
      <c r="N486" s="455">
        <f t="shared" si="5"/>
        <v>0</v>
      </c>
      <c r="O486" s="434"/>
      <c r="P486" s="456" t="str">
        <f t="shared" si="6"/>
        <v/>
      </c>
      <c r="Q486" s="457">
        <f t="shared" si="22"/>
        <v>0</v>
      </c>
      <c r="R486" s="458"/>
      <c r="S486" s="459" t="str">
        <f t="array" ref="S486">IF(B486="","",XLOOKUP($B486,Product,'Product List'!D:D))</f>
        <v/>
      </c>
      <c r="T486" s="454" t="str">
        <f t="array" ref="T486">IF(B486="","",XLOOKUP($B486,Product,'Product List'!E:E))</f>
        <v/>
      </c>
      <c r="U486" s="454" t="str">
        <f t="array" ref="U486">IF(B486="","",XLOOKUP($B486,Product,'Product List'!F:F))</f>
        <v/>
      </c>
      <c r="V486" s="454" t="str">
        <f t="array" ref="V486">IF(B486="","",XLOOKUP($B486,Product,'Product List'!G:G))</f>
        <v/>
      </c>
      <c r="W486" s="434"/>
      <c r="X486" s="434" t="str">
        <f t="array" ref="X486">iferror(xlookup(B486,'Product List'!A:A,'Product List'!P:P),"")</f>
        <v/>
      </c>
      <c r="Y486" s="434">
        <f t="shared" si="8"/>
        <v>0</v>
      </c>
      <c r="Z486" s="434"/>
    </row>
    <row r="487" ht="14.25" hidden="1" customHeight="1">
      <c r="A487" s="495"/>
      <c r="B487" s="494"/>
      <c r="C487" s="495"/>
      <c r="D487" s="496"/>
      <c r="E487" s="496"/>
      <c r="F487" s="496"/>
      <c r="G487" s="487">
        <f t="shared" si="1"/>
        <v>0</v>
      </c>
      <c r="H487" s="451" t="str">
        <f t="shared" si="2"/>
        <v/>
      </c>
      <c r="I487" s="452" t="str">
        <f t="shared" si="29"/>
        <v/>
      </c>
      <c r="J487" s="493"/>
      <c r="K487" s="434"/>
      <c r="L487" s="454" t="str">
        <f t="shared" si="4"/>
        <v/>
      </c>
      <c r="M487" s="455" t="str">
        <f t="array" ref="M487">IFERROR(IF(J487="","",XLOOKUP(L487,Personnel!$B$4:$G$4,Personnel!$B$5:$G$5)),"")</f>
        <v/>
      </c>
      <c r="N487" s="455">
        <f t="shared" si="5"/>
        <v>0</v>
      </c>
      <c r="O487" s="434"/>
      <c r="P487" s="456" t="str">
        <f t="shared" si="6"/>
        <v/>
      </c>
      <c r="Q487" s="457">
        <f t="shared" si="22"/>
        <v>0</v>
      </c>
      <c r="R487" s="458"/>
      <c r="S487" s="459" t="str">
        <f t="array" ref="S487">IF(B487="","",XLOOKUP($B487,Product,'Product List'!D:D))</f>
        <v/>
      </c>
      <c r="T487" s="454" t="str">
        <f t="array" ref="T487">IF(B487="","",XLOOKUP($B487,Product,'Product List'!E:E))</f>
        <v/>
      </c>
      <c r="U487" s="454" t="str">
        <f t="array" ref="U487">IF(B487="","",XLOOKUP($B487,Product,'Product List'!F:F))</f>
        <v/>
      </c>
      <c r="V487" s="454" t="str">
        <f t="array" ref="V487">IF(B487="","",XLOOKUP($B487,Product,'Product List'!G:G))</f>
        <v/>
      </c>
      <c r="W487" s="434"/>
      <c r="X487" s="434" t="str">
        <f t="array" ref="X487">iferror(xlookup(B487,'Product List'!A:A,'Product List'!P:P),"")</f>
        <v/>
      </c>
      <c r="Y487" s="434">
        <f t="shared" si="8"/>
        <v>0</v>
      </c>
      <c r="Z487" s="434"/>
    </row>
    <row r="488" ht="14.25" hidden="1" customHeight="1">
      <c r="A488" s="495"/>
      <c r="B488" s="494"/>
      <c r="C488" s="495"/>
      <c r="D488" s="496"/>
      <c r="E488" s="496"/>
      <c r="F488" s="496"/>
      <c r="G488" s="487">
        <f t="shared" si="1"/>
        <v>0</v>
      </c>
      <c r="H488" s="451" t="str">
        <f t="shared" si="2"/>
        <v/>
      </c>
      <c r="I488" s="452" t="str">
        <f t="shared" si="29"/>
        <v/>
      </c>
      <c r="J488" s="493"/>
      <c r="K488" s="434"/>
      <c r="L488" s="454" t="str">
        <f t="shared" si="4"/>
        <v/>
      </c>
      <c r="M488" s="455" t="str">
        <f t="array" ref="M488">IFERROR(IF(J488="","",XLOOKUP(L488,Personnel!$B$4:$G$4,Personnel!$B$5:$G$5)),"")</f>
        <v/>
      </c>
      <c r="N488" s="455">
        <f t="shared" si="5"/>
        <v>0</v>
      </c>
      <c r="O488" s="434"/>
      <c r="P488" s="456" t="str">
        <f t="shared" si="6"/>
        <v/>
      </c>
      <c r="Q488" s="457">
        <f t="shared" si="22"/>
        <v>0</v>
      </c>
      <c r="R488" s="458"/>
      <c r="S488" s="459" t="str">
        <f t="array" ref="S488">IF(B488="","",XLOOKUP($B488,Product,'Product List'!D:D))</f>
        <v/>
      </c>
      <c r="T488" s="454" t="str">
        <f t="array" ref="T488">IF(B488="","",XLOOKUP($B488,Product,'Product List'!E:E))</f>
        <v/>
      </c>
      <c r="U488" s="454" t="str">
        <f t="array" ref="U488">IF(B488="","",XLOOKUP($B488,Product,'Product List'!F:F))</f>
        <v/>
      </c>
      <c r="V488" s="454" t="str">
        <f t="array" ref="V488">IF(B488="","",XLOOKUP($B488,Product,'Product List'!G:G))</f>
        <v/>
      </c>
      <c r="W488" s="434"/>
      <c r="X488" s="434" t="str">
        <f t="array" ref="X488">iferror(xlookup(B488,'Product List'!A:A,'Product List'!P:P),"")</f>
        <v/>
      </c>
      <c r="Y488" s="434">
        <f t="shared" si="8"/>
        <v>0</v>
      </c>
      <c r="Z488" s="434"/>
    </row>
    <row r="489" ht="14.25" hidden="1" customHeight="1">
      <c r="A489" s="495"/>
      <c r="B489" s="494"/>
      <c r="C489" s="495"/>
      <c r="D489" s="496"/>
      <c r="E489" s="496"/>
      <c r="F489" s="496"/>
      <c r="G489" s="487">
        <f t="shared" si="1"/>
        <v>0</v>
      </c>
      <c r="H489" s="451" t="str">
        <f t="shared" si="2"/>
        <v/>
      </c>
      <c r="I489" s="452" t="str">
        <f t="shared" si="29"/>
        <v/>
      </c>
      <c r="J489" s="493"/>
      <c r="K489" s="434"/>
      <c r="L489" s="454" t="str">
        <f t="shared" si="4"/>
        <v/>
      </c>
      <c r="M489" s="455" t="str">
        <f t="array" ref="M489">IFERROR(IF(J489="","",XLOOKUP(L489,Personnel!$B$4:$G$4,Personnel!$B$5:$G$5)),"")</f>
        <v/>
      </c>
      <c r="N489" s="455">
        <f t="shared" si="5"/>
        <v>0</v>
      </c>
      <c r="O489" s="434"/>
      <c r="P489" s="456" t="str">
        <f t="shared" si="6"/>
        <v/>
      </c>
      <c r="Q489" s="457">
        <f t="shared" si="22"/>
        <v>0</v>
      </c>
      <c r="R489" s="458"/>
      <c r="S489" s="459" t="str">
        <f t="array" ref="S489">IF(B489="","",XLOOKUP($B489,Product,'Product List'!D:D))</f>
        <v/>
      </c>
      <c r="T489" s="454" t="str">
        <f t="array" ref="T489">IF(B489="","",XLOOKUP($B489,Product,'Product List'!E:E))</f>
        <v/>
      </c>
      <c r="U489" s="454" t="str">
        <f t="array" ref="U489">IF(B489="","",XLOOKUP($B489,Product,'Product List'!F:F))</f>
        <v/>
      </c>
      <c r="V489" s="454" t="str">
        <f t="array" ref="V489">IF(B489="","",XLOOKUP($B489,Product,'Product List'!G:G))</f>
        <v/>
      </c>
      <c r="W489" s="434"/>
      <c r="X489" s="434" t="str">
        <f t="array" ref="X489">iferror(xlookup(B489,'Product List'!A:A,'Product List'!P:P),"")</f>
        <v/>
      </c>
      <c r="Y489" s="434">
        <f t="shared" si="8"/>
        <v>0</v>
      </c>
      <c r="Z489" s="434"/>
    </row>
    <row r="490" ht="14.25" hidden="1" customHeight="1">
      <c r="A490" s="495"/>
      <c r="B490" s="494"/>
      <c r="C490" s="495"/>
      <c r="D490" s="496"/>
      <c r="E490" s="496"/>
      <c r="F490" s="496"/>
      <c r="G490" s="487">
        <f t="shared" si="1"/>
        <v>0</v>
      </c>
      <c r="H490" s="451" t="str">
        <f t="shared" si="2"/>
        <v/>
      </c>
      <c r="I490" s="452" t="str">
        <f t="shared" si="29"/>
        <v/>
      </c>
      <c r="J490" s="493"/>
      <c r="K490" s="434"/>
      <c r="L490" s="454" t="str">
        <f t="shared" si="4"/>
        <v/>
      </c>
      <c r="M490" s="455" t="str">
        <f t="array" ref="M490">IFERROR(IF(J490="","",XLOOKUP(L490,Personnel!$B$4:$G$4,Personnel!$B$5:$G$5)),"")</f>
        <v/>
      </c>
      <c r="N490" s="455">
        <f t="shared" si="5"/>
        <v>0</v>
      </c>
      <c r="O490" s="434"/>
      <c r="P490" s="456" t="str">
        <f t="shared" si="6"/>
        <v/>
      </c>
      <c r="Q490" s="457">
        <f t="shared" si="22"/>
        <v>0</v>
      </c>
      <c r="R490" s="458"/>
      <c r="S490" s="459" t="str">
        <f t="array" ref="S490">IF(B490="","",XLOOKUP($B490,Product,'Product List'!D:D))</f>
        <v/>
      </c>
      <c r="T490" s="454" t="str">
        <f t="array" ref="T490">IF(B490="","",XLOOKUP($B490,Product,'Product List'!E:E))</f>
        <v/>
      </c>
      <c r="U490" s="454" t="str">
        <f t="array" ref="U490">IF(B490="","",XLOOKUP($B490,Product,'Product List'!F:F))</f>
        <v/>
      </c>
      <c r="V490" s="454" t="str">
        <f t="array" ref="V490">IF(B490="","",XLOOKUP($B490,Product,'Product List'!G:G))</f>
        <v/>
      </c>
      <c r="W490" s="434"/>
      <c r="X490" s="434" t="str">
        <f t="array" ref="X490">iferror(xlookup(B490,'Product List'!A:A,'Product List'!P:P),"")</f>
        <v/>
      </c>
      <c r="Y490" s="434">
        <f t="shared" si="8"/>
        <v>0</v>
      </c>
      <c r="Z490" s="434"/>
    </row>
    <row r="491" ht="14.25" hidden="1" customHeight="1">
      <c r="A491" s="495"/>
      <c r="B491" s="494"/>
      <c r="C491" s="495"/>
      <c r="D491" s="496"/>
      <c r="E491" s="496"/>
      <c r="F491" s="496"/>
      <c r="G491" s="487">
        <f t="shared" si="1"/>
        <v>0</v>
      </c>
      <c r="H491" s="451" t="str">
        <f t="shared" si="2"/>
        <v/>
      </c>
      <c r="I491" s="452" t="str">
        <f t="shared" si="29"/>
        <v/>
      </c>
      <c r="J491" s="493"/>
      <c r="K491" s="434"/>
      <c r="L491" s="454" t="str">
        <f t="shared" si="4"/>
        <v/>
      </c>
      <c r="M491" s="455" t="str">
        <f t="array" ref="M491">IFERROR(IF(J491="","",XLOOKUP(L491,Personnel!$B$4:$G$4,Personnel!$B$5:$G$5)),"")</f>
        <v/>
      </c>
      <c r="N491" s="455">
        <f t="shared" si="5"/>
        <v>0</v>
      </c>
      <c r="O491" s="434"/>
      <c r="P491" s="456" t="str">
        <f t="shared" si="6"/>
        <v/>
      </c>
      <c r="Q491" s="457">
        <f t="shared" si="22"/>
        <v>0</v>
      </c>
      <c r="R491" s="458"/>
      <c r="S491" s="459" t="str">
        <f t="array" ref="S491">IF(B491="","",XLOOKUP($B491,Product,'Product List'!D:D))</f>
        <v/>
      </c>
      <c r="T491" s="454" t="str">
        <f t="array" ref="T491">IF(B491="","",XLOOKUP($B491,Product,'Product List'!E:E))</f>
        <v/>
      </c>
      <c r="U491" s="454" t="str">
        <f t="array" ref="U491">IF(B491="","",XLOOKUP($B491,Product,'Product List'!F:F))</f>
        <v/>
      </c>
      <c r="V491" s="454" t="str">
        <f t="array" ref="V491">IF(B491="","",XLOOKUP($B491,Product,'Product List'!G:G))</f>
        <v/>
      </c>
      <c r="W491" s="434"/>
      <c r="X491" s="434" t="str">
        <f t="array" ref="X491">iferror(xlookup(B491,'Product List'!A:A,'Product List'!P:P),"")</f>
        <v/>
      </c>
      <c r="Y491" s="434">
        <f t="shared" si="8"/>
        <v>0</v>
      </c>
      <c r="Z491" s="434"/>
    </row>
    <row r="492" ht="14.25" hidden="1" customHeight="1">
      <c r="A492" s="495"/>
      <c r="B492" s="494"/>
      <c r="C492" s="495"/>
      <c r="D492" s="496"/>
      <c r="E492" s="496"/>
      <c r="F492" s="496"/>
      <c r="G492" s="487">
        <f t="shared" si="1"/>
        <v>0</v>
      </c>
      <c r="H492" s="451" t="str">
        <f t="shared" si="2"/>
        <v/>
      </c>
      <c r="I492" s="452" t="str">
        <f t="shared" si="29"/>
        <v/>
      </c>
      <c r="J492" s="493"/>
      <c r="K492" s="434"/>
      <c r="L492" s="454" t="str">
        <f t="shared" si="4"/>
        <v/>
      </c>
      <c r="M492" s="455" t="str">
        <f t="array" ref="M492">IFERROR(IF(J492="","",XLOOKUP(L492,Personnel!$B$4:$G$4,Personnel!$B$5:$G$5)),"")</f>
        <v/>
      </c>
      <c r="N492" s="455">
        <f t="shared" si="5"/>
        <v>0</v>
      </c>
      <c r="O492" s="434"/>
      <c r="P492" s="456" t="str">
        <f t="shared" si="6"/>
        <v/>
      </c>
      <c r="Q492" s="457">
        <f t="shared" si="22"/>
        <v>0</v>
      </c>
      <c r="R492" s="458"/>
      <c r="S492" s="459" t="str">
        <f t="array" ref="S492">IF(B492="","",XLOOKUP($B492,Product,'Product List'!D:D))</f>
        <v/>
      </c>
      <c r="T492" s="454" t="str">
        <f t="array" ref="T492">IF(B492="","",XLOOKUP($B492,Product,'Product List'!E:E))</f>
        <v/>
      </c>
      <c r="U492" s="454" t="str">
        <f t="array" ref="U492">IF(B492="","",XLOOKUP($B492,Product,'Product List'!F:F))</f>
        <v/>
      </c>
      <c r="V492" s="454" t="str">
        <f t="array" ref="V492">IF(B492="","",XLOOKUP($B492,Product,'Product List'!G:G))</f>
        <v/>
      </c>
      <c r="W492" s="434"/>
      <c r="X492" s="434" t="str">
        <f t="array" ref="X492">iferror(xlookup(B492,'Product List'!A:A,'Product List'!P:P),"")</f>
        <v/>
      </c>
      <c r="Y492" s="434">
        <f t="shared" si="8"/>
        <v>0</v>
      </c>
      <c r="Z492" s="434"/>
    </row>
    <row r="493" ht="14.25" hidden="1" customHeight="1">
      <c r="A493" s="495"/>
      <c r="B493" s="494"/>
      <c r="C493" s="495"/>
      <c r="D493" s="496"/>
      <c r="E493" s="496"/>
      <c r="F493" s="496"/>
      <c r="G493" s="487">
        <f t="shared" si="1"/>
        <v>0</v>
      </c>
      <c r="H493" s="451" t="str">
        <f t="shared" si="2"/>
        <v/>
      </c>
      <c r="I493" s="452" t="str">
        <f t="shared" si="29"/>
        <v/>
      </c>
      <c r="J493" s="493"/>
      <c r="K493" s="434"/>
      <c r="L493" s="454" t="str">
        <f t="shared" si="4"/>
        <v/>
      </c>
      <c r="M493" s="455" t="str">
        <f t="array" ref="M493">IFERROR(IF(J493="","",XLOOKUP(L493,Personnel!$B$4:$G$4,Personnel!$B$5:$G$5)),"")</f>
        <v/>
      </c>
      <c r="N493" s="455">
        <f t="shared" si="5"/>
        <v>0</v>
      </c>
      <c r="O493" s="434"/>
      <c r="P493" s="456" t="str">
        <f t="shared" si="6"/>
        <v/>
      </c>
      <c r="Q493" s="457">
        <f t="shared" si="22"/>
        <v>0</v>
      </c>
      <c r="R493" s="458"/>
      <c r="S493" s="459" t="str">
        <f t="array" ref="S493">IF(B493="","",XLOOKUP($B493,Product,'Product List'!D:D))</f>
        <v/>
      </c>
      <c r="T493" s="454" t="str">
        <f t="array" ref="T493">IF(B493="","",XLOOKUP($B493,Product,'Product List'!E:E))</f>
        <v/>
      </c>
      <c r="U493" s="454" t="str">
        <f t="array" ref="U493">IF(B493="","",XLOOKUP($B493,Product,'Product List'!F:F))</f>
        <v/>
      </c>
      <c r="V493" s="454" t="str">
        <f t="array" ref="V493">IF(B493="","",XLOOKUP($B493,Product,'Product List'!G:G))</f>
        <v/>
      </c>
      <c r="W493" s="434"/>
      <c r="X493" s="434" t="str">
        <f t="array" ref="X493">iferror(xlookup(B493,'Product List'!A:A,'Product List'!P:P),"")</f>
        <v/>
      </c>
      <c r="Y493" s="434">
        <f t="shared" si="8"/>
        <v>0</v>
      </c>
      <c r="Z493" s="434"/>
    </row>
    <row r="494" ht="14.25" hidden="1" customHeight="1">
      <c r="A494" s="495"/>
      <c r="B494" s="494"/>
      <c r="C494" s="495"/>
      <c r="D494" s="496"/>
      <c r="E494" s="496"/>
      <c r="F494" s="496"/>
      <c r="G494" s="487">
        <f t="shared" si="1"/>
        <v>0</v>
      </c>
      <c r="H494" s="451" t="str">
        <f t="shared" si="2"/>
        <v/>
      </c>
      <c r="I494" s="452" t="str">
        <f t="shared" si="29"/>
        <v/>
      </c>
      <c r="J494" s="493"/>
      <c r="K494" s="434"/>
      <c r="L494" s="454" t="str">
        <f t="shared" si="4"/>
        <v/>
      </c>
      <c r="M494" s="455" t="str">
        <f t="array" ref="M494">IFERROR(IF(J494="","",XLOOKUP(L494,Personnel!$B$4:$G$4,Personnel!$B$5:$G$5)),"")</f>
        <v/>
      </c>
      <c r="N494" s="455">
        <f t="shared" si="5"/>
        <v>0</v>
      </c>
      <c r="O494" s="434"/>
      <c r="P494" s="456" t="str">
        <f t="shared" si="6"/>
        <v/>
      </c>
      <c r="Q494" s="457">
        <f t="shared" si="22"/>
        <v>0</v>
      </c>
      <c r="R494" s="458"/>
      <c r="S494" s="459" t="str">
        <f t="array" ref="S494">IF(B494="","",XLOOKUP($B494,Product,'Product List'!D:D))</f>
        <v/>
      </c>
      <c r="T494" s="454" t="str">
        <f t="array" ref="T494">IF(B494="","",XLOOKUP($B494,Product,'Product List'!E:E))</f>
        <v/>
      </c>
      <c r="U494" s="454" t="str">
        <f t="array" ref="U494">IF(B494="","",XLOOKUP($B494,Product,'Product List'!F:F))</f>
        <v/>
      </c>
      <c r="V494" s="454" t="str">
        <f t="array" ref="V494">IF(B494="","",XLOOKUP($B494,Product,'Product List'!G:G))</f>
        <v/>
      </c>
      <c r="W494" s="434"/>
      <c r="X494" s="434" t="str">
        <f t="array" ref="X494">iferror(xlookup(B494,'Product List'!A:A,'Product List'!P:P),"")</f>
        <v/>
      </c>
      <c r="Y494" s="434">
        <f t="shared" si="8"/>
        <v>0</v>
      </c>
      <c r="Z494" s="434"/>
    </row>
    <row r="495" ht="14.25" hidden="1" customHeight="1">
      <c r="A495" s="495"/>
      <c r="B495" s="494"/>
      <c r="C495" s="495"/>
      <c r="D495" s="496"/>
      <c r="E495" s="496"/>
      <c r="F495" s="496"/>
      <c r="G495" s="487">
        <f t="shared" si="1"/>
        <v>0</v>
      </c>
      <c r="H495" s="451" t="str">
        <f t="shared" si="2"/>
        <v/>
      </c>
      <c r="I495" s="452" t="str">
        <f t="shared" si="29"/>
        <v/>
      </c>
      <c r="J495" s="493"/>
      <c r="K495" s="434"/>
      <c r="L495" s="454" t="str">
        <f t="shared" si="4"/>
        <v/>
      </c>
      <c r="M495" s="455" t="str">
        <f t="array" ref="M495">IFERROR(IF(J495="","",XLOOKUP(L495,Personnel!$B$4:$G$4,Personnel!$B$5:$G$5)),"")</f>
        <v/>
      </c>
      <c r="N495" s="455">
        <f t="shared" si="5"/>
        <v>0</v>
      </c>
      <c r="O495" s="434"/>
      <c r="P495" s="456" t="str">
        <f t="shared" si="6"/>
        <v/>
      </c>
      <c r="Q495" s="457">
        <f t="shared" si="22"/>
        <v>0</v>
      </c>
      <c r="R495" s="458"/>
      <c r="S495" s="459" t="str">
        <f t="array" ref="S495">IF(B495="","",XLOOKUP($B495,Product,'Product List'!D:D))</f>
        <v/>
      </c>
      <c r="T495" s="454" t="str">
        <f t="array" ref="T495">IF(B495="","",XLOOKUP($B495,Product,'Product List'!E:E))</f>
        <v/>
      </c>
      <c r="U495" s="454" t="str">
        <f t="array" ref="U495">IF(B495="","",XLOOKUP($B495,Product,'Product List'!F:F))</f>
        <v/>
      </c>
      <c r="V495" s="454" t="str">
        <f t="array" ref="V495">IF(B495="","",XLOOKUP($B495,Product,'Product List'!G:G))</f>
        <v/>
      </c>
      <c r="W495" s="434"/>
      <c r="X495" s="434" t="str">
        <f t="array" ref="X495">iferror(xlookup(B495,'Product List'!A:A,'Product List'!P:P),"")</f>
        <v/>
      </c>
      <c r="Y495" s="434">
        <f t="shared" si="8"/>
        <v>0</v>
      </c>
      <c r="Z495" s="434"/>
    </row>
    <row r="496" ht="14.25" hidden="1" customHeight="1">
      <c r="A496" s="495"/>
      <c r="B496" s="494"/>
      <c r="C496" s="495"/>
      <c r="D496" s="496"/>
      <c r="E496" s="496"/>
      <c r="F496" s="496"/>
      <c r="G496" s="487">
        <f t="shared" si="1"/>
        <v>0</v>
      </c>
      <c r="H496" s="451" t="str">
        <f t="shared" si="2"/>
        <v/>
      </c>
      <c r="I496" s="452" t="str">
        <f t="shared" si="29"/>
        <v/>
      </c>
      <c r="J496" s="493"/>
      <c r="K496" s="434"/>
      <c r="L496" s="454" t="str">
        <f t="shared" si="4"/>
        <v/>
      </c>
      <c r="M496" s="455" t="str">
        <f t="array" ref="M496">IFERROR(IF(J496="","",XLOOKUP(L496,Personnel!$B$4:$G$4,Personnel!$B$5:$G$5)),"")</f>
        <v/>
      </c>
      <c r="N496" s="455">
        <f t="shared" si="5"/>
        <v>0</v>
      </c>
      <c r="O496" s="434"/>
      <c r="P496" s="456" t="str">
        <f t="shared" si="6"/>
        <v/>
      </c>
      <c r="Q496" s="457">
        <f t="shared" si="22"/>
        <v>0</v>
      </c>
      <c r="R496" s="458"/>
      <c r="S496" s="459" t="str">
        <f t="array" ref="S496">IF(B496="","",XLOOKUP($B496,Product,'Product List'!D:D))</f>
        <v/>
      </c>
      <c r="T496" s="454" t="str">
        <f t="array" ref="T496">IF(B496="","",XLOOKUP($B496,Product,'Product List'!E:E))</f>
        <v/>
      </c>
      <c r="U496" s="454" t="str">
        <f t="array" ref="U496">IF(B496="","",XLOOKUP($B496,Product,'Product List'!F:F))</f>
        <v/>
      </c>
      <c r="V496" s="454" t="str">
        <f t="array" ref="V496">IF(B496="","",XLOOKUP($B496,Product,'Product List'!G:G))</f>
        <v/>
      </c>
      <c r="W496" s="434"/>
      <c r="X496" s="434" t="str">
        <f t="array" ref="X496">iferror(xlookup(B496,'Product List'!A:A,'Product List'!P:P),"")</f>
        <v/>
      </c>
      <c r="Y496" s="434">
        <f t="shared" si="8"/>
        <v>0</v>
      </c>
      <c r="Z496" s="434"/>
    </row>
    <row r="497" ht="14.25" hidden="1" customHeight="1">
      <c r="A497" s="495"/>
      <c r="B497" s="494"/>
      <c r="C497" s="495"/>
      <c r="D497" s="496"/>
      <c r="E497" s="496"/>
      <c r="F497" s="496"/>
      <c r="G497" s="487">
        <f t="shared" si="1"/>
        <v>0</v>
      </c>
      <c r="H497" s="451" t="str">
        <f t="shared" si="2"/>
        <v/>
      </c>
      <c r="I497" s="452" t="str">
        <f t="shared" si="29"/>
        <v/>
      </c>
      <c r="J497" s="493"/>
      <c r="K497" s="434"/>
      <c r="L497" s="454" t="str">
        <f t="shared" si="4"/>
        <v/>
      </c>
      <c r="M497" s="455" t="str">
        <f t="array" ref="M497">IFERROR(IF(J497="","",XLOOKUP(L497,Personnel!$B$4:$G$4,Personnel!$B$5:$G$5)),"")</f>
        <v/>
      </c>
      <c r="N497" s="455">
        <f t="shared" si="5"/>
        <v>0</v>
      </c>
      <c r="O497" s="434"/>
      <c r="P497" s="456" t="str">
        <f t="shared" si="6"/>
        <v/>
      </c>
      <c r="Q497" s="457">
        <f t="shared" si="22"/>
        <v>0</v>
      </c>
      <c r="R497" s="458"/>
      <c r="S497" s="459" t="str">
        <f t="array" ref="S497">IF(B497="","",XLOOKUP($B497,Product,'Product List'!D:D))</f>
        <v/>
      </c>
      <c r="T497" s="454" t="str">
        <f t="array" ref="T497">IF(B497="","",XLOOKUP($B497,Product,'Product List'!E:E))</f>
        <v/>
      </c>
      <c r="U497" s="454" t="str">
        <f t="array" ref="U497">IF(B497="","",XLOOKUP($B497,Product,'Product List'!F:F))</f>
        <v/>
      </c>
      <c r="V497" s="454" t="str">
        <f t="array" ref="V497">IF(B497="","",XLOOKUP($B497,Product,'Product List'!G:G))</f>
        <v/>
      </c>
      <c r="W497" s="434"/>
      <c r="X497" s="434" t="str">
        <f t="array" ref="X497">iferror(xlookup(B497,'Product List'!A:A,'Product List'!P:P),"")</f>
        <v/>
      </c>
      <c r="Y497" s="434">
        <f t="shared" si="8"/>
        <v>0</v>
      </c>
      <c r="Z497" s="434"/>
    </row>
    <row r="498" ht="14.25" hidden="1" customHeight="1">
      <c r="A498" s="495"/>
      <c r="B498" s="494"/>
      <c r="C498" s="495"/>
      <c r="D498" s="496"/>
      <c r="E498" s="496"/>
      <c r="F498" s="496"/>
      <c r="G498" s="487">
        <f t="shared" si="1"/>
        <v>0</v>
      </c>
      <c r="H498" s="451" t="str">
        <f t="shared" si="2"/>
        <v/>
      </c>
      <c r="I498" s="452" t="str">
        <f t="shared" si="29"/>
        <v/>
      </c>
      <c r="J498" s="493"/>
      <c r="K498" s="434"/>
      <c r="L498" s="454" t="str">
        <f t="shared" si="4"/>
        <v/>
      </c>
      <c r="M498" s="455" t="str">
        <f t="array" ref="M498">IFERROR(IF(J498="","",XLOOKUP(L498,Personnel!$B$4:$G$4,Personnel!$B$5:$G$5)),"")</f>
        <v/>
      </c>
      <c r="N498" s="455">
        <f t="shared" si="5"/>
        <v>0</v>
      </c>
      <c r="O498" s="434"/>
      <c r="P498" s="456" t="str">
        <f t="shared" si="6"/>
        <v/>
      </c>
      <c r="Q498" s="457">
        <f t="shared" si="22"/>
        <v>0</v>
      </c>
      <c r="R498" s="458"/>
      <c r="S498" s="459" t="str">
        <f t="array" ref="S498">IF(B498="","",XLOOKUP($B498,Product,'Product List'!D:D))</f>
        <v/>
      </c>
      <c r="T498" s="454" t="str">
        <f t="array" ref="T498">IF(B498="","",XLOOKUP($B498,Product,'Product List'!E:E))</f>
        <v/>
      </c>
      <c r="U498" s="454" t="str">
        <f t="array" ref="U498">IF(B498="","",XLOOKUP($B498,Product,'Product List'!F:F))</f>
        <v/>
      </c>
      <c r="V498" s="454" t="str">
        <f t="array" ref="V498">IF(B498="","",XLOOKUP($B498,Product,'Product List'!G:G))</f>
        <v/>
      </c>
      <c r="W498" s="434"/>
      <c r="X498" s="434" t="str">
        <f t="array" ref="X498">iferror(xlookup(B498,'Product List'!A:A,'Product List'!P:P),"")</f>
        <v/>
      </c>
      <c r="Y498" s="434">
        <f t="shared" si="8"/>
        <v>0</v>
      </c>
      <c r="Z498" s="434"/>
    </row>
    <row r="499" ht="14.25" hidden="1" customHeight="1">
      <c r="A499" s="495"/>
      <c r="B499" s="494"/>
      <c r="C499" s="495"/>
      <c r="D499" s="496"/>
      <c r="E499" s="496"/>
      <c r="F499" s="496"/>
      <c r="G499" s="487">
        <f t="shared" si="1"/>
        <v>0</v>
      </c>
      <c r="H499" s="451" t="str">
        <f t="shared" si="2"/>
        <v/>
      </c>
      <c r="I499" s="452" t="str">
        <f t="shared" si="29"/>
        <v/>
      </c>
      <c r="J499" s="493"/>
      <c r="K499" s="434"/>
      <c r="L499" s="454" t="str">
        <f t="shared" si="4"/>
        <v/>
      </c>
      <c r="M499" s="455" t="str">
        <f t="array" ref="M499">IFERROR(IF(J499="","",XLOOKUP(L499,Personnel!$B$4:$G$4,Personnel!$B$5:$G$5)),"")</f>
        <v/>
      </c>
      <c r="N499" s="455">
        <f t="shared" si="5"/>
        <v>0</v>
      </c>
      <c r="O499" s="434"/>
      <c r="P499" s="456" t="str">
        <f t="shared" si="6"/>
        <v/>
      </c>
      <c r="Q499" s="457">
        <f t="shared" si="22"/>
        <v>0</v>
      </c>
      <c r="R499" s="458"/>
      <c r="S499" s="459" t="str">
        <f t="array" ref="S499">IF(B499="","",XLOOKUP($B499,Product,'Product List'!D:D))</f>
        <v/>
      </c>
      <c r="T499" s="454" t="str">
        <f t="array" ref="T499">IF(B499="","",XLOOKUP($B499,Product,'Product List'!E:E))</f>
        <v/>
      </c>
      <c r="U499" s="454" t="str">
        <f t="array" ref="U499">IF(B499="","",XLOOKUP($B499,Product,'Product List'!F:F))</f>
        <v/>
      </c>
      <c r="V499" s="454" t="str">
        <f t="array" ref="V499">IF(B499="","",XLOOKUP($B499,Product,'Product List'!G:G))</f>
        <v/>
      </c>
      <c r="W499" s="434"/>
      <c r="X499" s="434" t="str">
        <f t="array" ref="X499">iferror(xlookup(B499,'Product List'!A:A,'Product List'!P:P),"")</f>
        <v/>
      </c>
      <c r="Y499" s="434">
        <f t="shared" si="8"/>
        <v>0</v>
      </c>
      <c r="Z499" s="434"/>
    </row>
    <row r="500" ht="14.25" hidden="1" customHeight="1">
      <c r="A500" s="495"/>
      <c r="B500" s="494"/>
      <c r="C500" s="495"/>
      <c r="D500" s="496"/>
      <c r="E500" s="496"/>
      <c r="F500" s="496"/>
      <c r="G500" s="487">
        <f t="shared" si="1"/>
        <v>0</v>
      </c>
      <c r="H500" s="451" t="str">
        <f t="shared" si="2"/>
        <v/>
      </c>
      <c r="I500" s="452" t="str">
        <f t="shared" si="29"/>
        <v/>
      </c>
      <c r="J500" s="493"/>
      <c r="K500" s="434"/>
      <c r="L500" s="454" t="str">
        <f t="shared" si="4"/>
        <v/>
      </c>
      <c r="M500" s="455" t="str">
        <f t="array" ref="M500">IFERROR(IF(J500="","",XLOOKUP(L500,Personnel!$B$4:$G$4,Personnel!$B$5:$G$5)),"")</f>
        <v/>
      </c>
      <c r="N500" s="455">
        <f t="shared" si="5"/>
        <v>0</v>
      </c>
      <c r="O500" s="434"/>
      <c r="P500" s="456" t="str">
        <f t="shared" si="6"/>
        <v/>
      </c>
      <c r="Q500" s="457">
        <f t="shared" si="22"/>
        <v>0</v>
      </c>
      <c r="R500" s="458"/>
      <c r="S500" s="459" t="str">
        <f t="array" ref="S500">IF(B500="","",XLOOKUP($B500,Product,'Product List'!D:D))</f>
        <v/>
      </c>
      <c r="T500" s="454" t="str">
        <f t="array" ref="T500">IF(B500="","",XLOOKUP($B500,Product,'Product List'!E:E))</f>
        <v/>
      </c>
      <c r="U500" s="454" t="str">
        <f t="array" ref="U500">IF(B500="","",XLOOKUP($B500,Product,'Product List'!F:F))</f>
        <v/>
      </c>
      <c r="V500" s="454" t="str">
        <f t="array" ref="V500">IF(B500="","",XLOOKUP($B500,Product,'Product List'!G:G))</f>
        <v/>
      </c>
      <c r="W500" s="434"/>
      <c r="X500" s="434" t="str">
        <f t="array" ref="X500">iferror(xlookup(B500,'Product List'!A:A,'Product List'!P:P),"")</f>
        <v/>
      </c>
      <c r="Y500" s="434">
        <f t="shared" si="8"/>
        <v>0</v>
      </c>
      <c r="Z500" s="434"/>
    </row>
    <row r="501" ht="14.25" hidden="1" customHeight="1">
      <c r="A501" s="495"/>
      <c r="B501" s="494"/>
      <c r="C501" s="495"/>
      <c r="D501" s="496"/>
      <c r="E501" s="496"/>
      <c r="F501" s="496"/>
      <c r="G501" s="487">
        <f t="shared" si="1"/>
        <v>0</v>
      </c>
      <c r="H501" s="451" t="str">
        <f t="shared" si="2"/>
        <v/>
      </c>
      <c r="I501" s="452" t="str">
        <f t="shared" si="29"/>
        <v/>
      </c>
      <c r="J501" s="493"/>
      <c r="K501" s="434"/>
      <c r="L501" s="454" t="str">
        <f t="shared" si="4"/>
        <v/>
      </c>
      <c r="M501" s="455" t="str">
        <f t="array" ref="M501">IFERROR(IF(J501="","",XLOOKUP(L501,Personnel!$B$4:$G$4,Personnel!$B$5:$G$5)),"")</f>
        <v/>
      </c>
      <c r="N501" s="455">
        <f t="shared" si="5"/>
        <v>0</v>
      </c>
      <c r="O501" s="434"/>
      <c r="P501" s="456" t="str">
        <f t="shared" si="6"/>
        <v/>
      </c>
      <c r="Q501" s="457">
        <f t="shared" si="22"/>
        <v>0</v>
      </c>
      <c r="R501" s="458"/>
      <c r="S501" s="459" t="str">
        <f t="array" ref="S501">IF(B501="","",XLOOKUP($B501,Product,'Product List'!D:D))</f>
        <v/>
      </c>
      <c r="T501" s="454" t="str">
        <f t="array" ref="T501">IF(B501="","",XLOOKUP($B501,Product,'Product List'!E:E))</f>
        <v/>
      </c>
      <c r="U501" s="454" t="str">
        <f t="array" ref="U501">IF(B501="","",XLOOKUP($B501,Product,'Product List'!F:F))</f>
        <v/>
      </c>
      <c r="V501" s="454" t="str">
        <f t="array" ref="V501">IF(B501="","",XLOOKUP($B501,Product,'Product List'!G:G))</f>
        <v/>
      </c>
      <c r="W501" s="434"/>
      <c r="X501" s="434" t="str">
        <f t="array" ref="X501">iferror(xlookup(B501,'Product List'!A:A,'Product List'!P:P),"")</f>
        <v/>
      </c>
      <c r="Y501" s="434">
        <f t="shared" si="8"/>
        <v>0</v>
      </c>
      <c r="Z501" s="434"/>
    </row>
    <row r="502" ht="14.25" hidden="1" customHeight="1">
      <c r="A502" s="495"/>
      <c r="B502" s="494"/>
      <c r="C502" s="495"/>
      <c r="D502" s="496"/>
      <c r="E502" s="496"/>
      <c r="F502" s="496"/>
      <c r="G502" s="487">
        <f t="shared" si="1"/>
        <v>0</v>
      </c>
      <c r="H502" s="451" t="str">
        <f t="shared" si="2"/>
        <v/>
      </c>
      <c r="I502" s="452" t="str">
        <f t="shared" si="29"/>
        <v/>
      </c>
      <c r="J502" s="493"/>
      <c r="K502" s="434"/>
      <c r="L502" s="454" t="str">
        <f t="shared" si="4"/>
        <v/>
      </c>
      <c r="M502" s="455" t="str">
        <f t="array" ref="M502">IFERROR(IF(J502="","",XLOOKUP(L502,Personnel!$B$4:$G$4,Personnel!$B$5:$G$5)),"")</f>
        <v/>
      </c>
      <c r="N502" s="455">
        <f t="shared" si="5"/>
        <v>0</v>
      </c>
      <c r="O502" s="434"/>
      <c r="P502" s="456" t="str">
        <f t="shared" si="6"/>
        <v/>
      </c>
      <c r="Q502" s="457">
        <f t="shared" si="22"/>
        <v>0</v>
      </c>
      <c r="R502" s="458"/>
      <c r="S502" s="459" t="str">
        <f t="array" ref="S502">IF(B502="","",XLOOKUP($B502,Product,'Product List'!D:D))</f>
        <v/>
      </c>
      <c r="T502" s="454" t="str">
        <f t="array" ref="T502">IF(B502="","",XLOOKUP($B502,Product,'Product List'!E:E))</f>
        <v/>
      </c>
      <c r="U502" s="454" t="str">
        <f t="array" ref="U502">IF(B502="","",XLOOKUP($B502,Product,'Product List'!F:F))</f>
        <v/>
      </c>
      <c r="V502" s="454" t="str">
        <f t="array" ref="V502">IF(B502="","",XLOOKUP($B502,Product,'Product List'!G:G))</f>
        <v/>
      </c>
      <c r="W502" s="434"/>
      <c r="X502" s="434" t="str">
        <f t="array" ref="X502">iferror(xlookup(B502,'Product List'!A:A,'Product List'!P:P),"")</f>
        <v/>
      </c>
      <c r="Y502" s="434">
        <f t="shared" si="8"/>
        <v>0</v>
      </c>
      <c r="Z502" s="434"/>
    </row>
    <row r="503" ht="14.25" hidden="1" customHeight="1">
      <c r="A503" s="495"/>
      <c r="B503" s="494"/>
      <c r="C503" s="495"/>
      <c r="D503" s="496"/>
      <c r="E503" s="496"/>
      <c r="F503" s="496"/>
      <c r="G503" s="487">
        <f t="shared" si="1"/>
        <v>0</v>
      </c>
      <c r="H503" s="451" t="str">
        <f t="shared" si="2"/>
        <v/>
      </c>
      <c r="I503" s="452" t="str">
        <f t="shared" si="29"/>
        <v/>
      </c>
      <c r="J503" s="493"/>
      <c r="K503" s="434"/>
      <c r="L503" s="454" t="str">
        <f t="shared" si="4"/>
        <v/>
      </c>
      <c r="M503" s="455" t="str">
        <f t="array" ref="M503">IFERROR(IF(J503="","",XLOOKUP(L503,Personnel!$B$4:$G$4,Personnel!$B$5:$G$5)),"")</f>
        <v/>
      </c>
      <c r="N503" s="455">
        <f t="shared" si="5"/>
        <v>0</v>
      </c>
      <c r="O503" s="434"/>
      <c r="P503" s="456" t="str">
        <f t="shared" si="6"/>
        <v/>
      </c>
      <c r="Q503" s="457">
        <f t="shared" si="22"/>
        <v>0</v>
      </c>
      <c r="R503" s="458"/>
      <c r="S503" s="459" t="str">
        <f t="array" ref="S503">IF(B503="","",XLOOKUP($B503,Product,'Product List'!D:D))</f>
        <v/>
      </c>
      <c r="T503" s="454" t="str">
        <f t="array" ref="T503">IF(B503="","",XLOOKUP($B503,Product,'Product List'!E:E))</f>
        <v/>
      </c>
      <c r="U503" s="454" t="str">
        <f t="array" ref="U503">IF(B503="","",XLOOKUP($B503,Product,'Product List'!F:F))</f>
        <v/>
      </c>
      <c r="V503" s="454" t="str">
        <f t="array" ref="V503">IF(B503="","",XLOOKUP($B503,Product,'Product List'!G:G))</f>
        <v/>
      </c>
      <c r="W503" s="434"/>
      <c r="X503" s="434" t="str">
        <f t="array" ref="X503">iferror(xlookup(B503,'Product List'!A:A,'Product List'!P:P),"")</f>
        <v/>
      </c>
      <c r="Y503" s="434">
        <f t="shared" si="8"/>
        <v>0</v>
      </c>
      <c r="Z503" s="434"/>
    </row>
    <row r="504" ht="14.25" hidden="1" customHeight="1">
      <c r="A504" s="495"/>
      <c r="B504" s="494"/>
      <c r="C504" s="495"/>
      <c r="D504" s="496"/>
      <c r="E504" s="496"/>
      <c r="F504" s="496"/>
      <c r="G504" s="487">
        <f t="shared" si="1"/>
        <v>0</v>
      </c>
      <c r="H504" s="451" t="str">
        <f t="shared" si="2"/>
        <v/>
      </c>
      <c r="I504" s="452" t="str">
        <f t="shared" si="29"/>
        <v/>
      </c>
      <c r="J504" s="493"/>
      <c r="K504" s="434"/>
      <c r="L504" s="454" t="str">
        <f t="shared" si="4"/>
        <v/>
      </c>
      <c r="M504" s="455" t="str">
        <f t="array" ref="M504">IFERROR(IF(J504="","",XLOOKUP(L504,Personnel!$B$4:$G$4,Personnel!$B$5:$G$5)),"")</f>
        <v/>
      </c>
      <c r="N504" s="455">
        <f t="shared" si="5"/>
        <v>0</v>
      </c>
      <c r="O504" s="434"/>
      <c r="P504" s="456" t="str">
        <f t="shared" si="6"/>
        <v/>
      </c>
      <c r="Q504" s="457">
        <f t="shared" si="22"/>
        <v>0</v>
      </c>
      <c r="R504" s="458"/>
      <c r="S504" s="459" t="str">
        <f t="array" ref="S504">IF(B504="","",XLOOKUP($B504,Product,'Product List'!D:D))</f>
        <v/>
      </c>
      <c r="T504" s="454" t="str">
        <f t="array" ref="T504">IF(B504="","",XLOOKUP($B504,Product,'Product List'!E:E))</f>
        <v/>
      </c>
      <c r="U504" s="454" t="str">
        <f t="array" ref="U504">IF(B504="","",XLOOKUP($B504,Product,'Product List'!F:F))</f>
        <v/>
      </c>
      <c r="V504" s="454" t="str">
        <f t="array" ref="V504">IF(B504="","",XLOOKUP($B504,Product,'Product List'!G:G))</f>
        <v/>
      </c>
      <c r="W504" s="434"/>
      <c r="X504" s="434" t="str">
        <f t="array" ref="X504">iferror(xlookup(B504,'Product List'!A:A,'Product List'!P:P),"")</f>
        <v/>
      </c>
      <c r="Y504" s="434">
        <f t="shared" si="8"/>
        <v>0</v>
      </c>
      <c r="Z504" s="434"/>
    </row>
    <row r="505" ht="14.25" hidden="1" customHeight="1">
      <c r="A505" s="495"/>
      <c r="B505" s="494"/>
      <c r="C505" s="495"/>
      <c r="D505" s="496"/>
      <c r="E505" s="496"/>
      <c r="F505" s="496"/>
      <c r="G505" s="487">
        <f t="shared" si="1"/>
        <v>0</v>
      </c>
      <c r="H505" s="451" t="str">
        <f t="shared" si="2"/>
        <v/>
      </c>
      <c r="I505" s="452" t="str">
        <f t="shared" si="29"/>
        <v/>
      </c>
      <c r="J505" s="493"/>
      <c r="K505" s="434"/>
      <c r="L505" s="454" t="str">
        <f t="shared" si="4"/>
        <v/>
      </c>
      <c r="M505" s="455" t="str">
        <f t="array" ref="M505">IFERROR(IF(J505="","",XLOOKUP(L505,Personnel!$B$4:$G$4,Personnel!$B$5:$G$5)),"")</f>
        <v/>
      </c>
      <c r="N505" s="455">
        <f t="shared" si="5"/>
        <v>0</v>
      </c>
      <c r="O505" s="434"/>
      <c r="P505" s="456" t="str">
        <f t="shared" si="6"/>
        <v/>
      </c>
      <c r="Q505" s="457">
        <f t="shared" si="22"/>
        <v>0</v>
      </c>
      <c r="R505" s="458"/>
      <c r="S505" s="459" t="str">
        <f t="array" ref="S505">IF(B505="","",XLOOKUP($B505,Product,'Product List'!D:D))</f>
        <v/>
      </c>
      <c r="T505" s="454" t="str">
        <f t="array" ref="T505">IF(B505="","",XLOOKUP($B505,Product,'Product List'!E:E))</f>
        <v/>
      </c>
      <c r="U505" s="454" t="str">
        <f t="array" ref="U505">IF(B505="","",XLOOKUP($B505,Product,'Product List'!F:F))</f>
        <v/>
      </c>
      <c r="V505" s="454" t="str">
        <f t="array" ref="V505">IF(B505="","",XLOOKUP($B505,Product,'Product List'!G:G))</f>
        <v/>
      </c>
      <c r="W505" s="434"/>
      <c r="X505" s="434" t="str">
        <f t="array" ref="X505">iferror(xlookup(B505,'Product List'!A:A,'Product List'!P:P),"")</f>
        <v/>
      </c>
      <c r="Y505" s="434">
        <f t="shared" si="8"/>
        <v>0</v>
      </c>
      <c r="Z505" s="434"/>
    </row>
    <row r="506" ht="14.25" hidden="1" customHeight="1">
      <c r="A506" s="495"/>
      <c r="B506" s="494"/>
      <c r="C506" s="495"/>
      <c r="D506" s="496"/>
      <c r="E506" s="496"/>
      <c r="F506" s="496"/>
      <c r="G506" s="487">
        <f t="shared" si="1"/>
        <v>0</v>
      </c>
      <c r="H506" s="451" t="str">
        <f t="shared" si="2"/>
        <v/>
      </c>
      <c r="I506" s="452" t="str">
        <f t="shared" si="29"/>
        <v/>
      </c>
      <c r="J506" s="493"/>
      <c r="K506" s="434"/>
      <c r="L506" s="454" t="str">
        <f t="shared" si="4"/>
        <v/>
      </c>
      <c r="M506" s="455" t="str">
        <f t="array" ref="M506">IFERROR(IF(J506="","",XLOOKUP(L506,Personnel!$B$4:$G$4,Personnel!$B$5:$G$5)),"")</f>
        <v/>
      </c>
      <c r="N506" s="455">
        <f t="shared" si="5"/>
        <v>0</v>
      </c>
      <c r="O506" s="434"/>
      <c r="P506" s="456" t="str">
        <f t="shared" si="6"/>
        <v/>
      </c>
      <c r="Q506" s="457">
        <f t="shared" si="22"/>
        <v>0</v>
      </c>
      <c r="R506" s="458"/>
      <c r="S506" s="459" t="str">
        <f t="array" ref="S506">IF(B506="","",XLOOKUP($B506,Product,'Product List'!D:D))</f>
        <v/>
      </c>
      <c r="T506" s="454" t="str">
        <f t="array" ref="T506">IF(B506="","",XLOOKUP($B506,Product,'Product List'!E:E))</f>
        <v/>
      </c>
      <c r="U506" s="454" t="str">
        <f t="array" ref="U506">IF(B506="","",XLOOKUP($B506,Product,'Product List'!F:F))</f>
        <v/>
      </c>
      <c r="V506" s="454" t="str">
        <f t="array" ref="V506">IF(B506="","",XLOOKUP($B506,Product,'Product List'!G:G))</f>
        <v/>
      </c>
      <c r="W506" s="434"/>
      <c r="X506" s="434" t="str">
        <f t="array" ref="X506">iferror(xlookup(B506,'Product List'!A:A,'Product List'!P:P),"")</f>
        <v/>
      </c>
      <c r="Y506" s="434">
        <f t="shared" si="8"/>
        <v>0</v>
      </c>
      <c r="Z506" s="434"/>
    </row>
    <row r="507" ht="14.25" hidden="1" customHeight="1">
      <c r="A507" s="495"/>
      <c r="B507" s="494"/>
      <c r="C507" s="495"/>
      <c r="D507" s="496"/>
      <c r="E507" s="496"/>
      <c r="F507" s="496"/>
      <c r="G507" s="487">
        <f t="shared" si="1"/>
        <v>0</v>
      </c>
      <c r="H507" s="451" t="str">
        <f t="shared" si="2"/>
        <v/>
      </c>
      <c r="I507" s="452" t="str">
        <f t="shared" si="29"/>
        <v/>
      </c>
      <c r="J507" s="493"/>
      <c r="K507" s="434"/>
      <c r="L507" s="454" t="str">
        <f t="shared" si="4"/>
        <v/>
      </c>
      <c r="M507" s="455" t="str">
        <f t="array" ref="M507">IFERROR(IF(J507="","",XLOOKUP(L507,Personnel!$B$4:$G$4,Personnel!$B$5:$G$5)),"")</f>
        <v/>
      </c>
      <c r="N507" s="455">
        <f t="shared" si="5"/>
        <v>0</v>
      </c>
      <c r="O507" s="434"/>
      <c r="P507" s="456" t="str">
        <f t="shared" si="6"/>
        <v/>
      </c>
      <c r="Q507" s="457">
        <f t="shared" si="22"/>
        <v>0</v>
      </c>
      <c r="R507" s="458"/>
      <c r="S507" s="459" t="str">
        <f t="array" ref="S507">IF(B507="","",XLOOKUP($B507,Product,'Product List'!D:D))</f>
        <v/>
      </c>
      <c r="T507" s="454" t="str">
        <f t="array" ref="T507">IF(B507="","",XLOOKUP($B507,Product,'Product List'!E:E))</f>
        <v/>
      </c>
      <c r="U507" s="454" t="str">
        <f t="array" ref="U507">IF(B507="","",XLOOKUP($B507,Product,'Product List'!F:F))</f>
        <v/>
      </c>
      <c r="V507" s="454" t="str">
        <f t="array" ref="V507">IF(B507="","",XLOOKUP($B507,Product,'Product List'!G:G))</f>
        <v/>
      </c>
      <c r="W507" s="434"/>
      <c r="X507" s="434" t="str">
        <f t="array" ref="X507">iferror(xlookup(B507,'Product List'!A:A,'Product List'!P:P),"")</f>
        <v/>
      </c>
      <c r="Y507" s="434">
        <f t="shared" si="8"/>
        <v>0</v>
      </c>
      <c r="Z507" s="434"/>
    </row>
    <row r="508" ht="14.25" hidden="1" customHeight="1">
      <c r="A508" s="495"/>
      <c r="B508" s="494"/>
      <c r="C508" s="495"/>
      <c r="D508" s="496"/>
      <c r="E508" s="496"/>
      <c r="F508" s="496"/>
      <c r="G508" s="487">
        <f t="shared" si="1"/>
        <v>0</v>
      </c>
      <c r="H508" s="451" t="str">
        <f t="shared" si="2"/>
        <v/>
      </c>
      <c r="I508" s="452" t="str">
        <f t="shared" si="29"/>
        <v/>
      </c>
      <c r="J508" s="493"/>
      <c r="K508" s="434"/>
      <c r="L508" s="454" t="str">
        <f t="shared" si="4"/>
        <v/>
      </c>
      <c r="M508" s="455" t="str">
        <f t="array" ref="M508">IFERROR(IF(J508="","",XLOOKUP(L508,Personnel!$B$4:$G$4,Personnel!$B$5:$G$5)),"")</f>
        <v/>
      </c>
      <c r="N508" s="455">
        <f t="shared" si="5"/>
        <v>0</v>
      </c>
      <c r="O508" s="434"/>
      <c r="P508" s="456" t="str">
        <f t="shared" si="6"/>
        <v/>
      </c>
      <c r="Q508" s="457">
        <f t="shared" si="22"/>
        <v>0</v>
      </c>
      <c r="R508" s="458"/>
      <c r="S508" s="459" t="str">
        <f t="array" ref="S508">IF(B508="","",XLOOKUP($B508,Product,'Product List'!D:D))</f>
        <v/>
      </c>
      <c r="T508" s="454" t="str">
        <f t="array" ref="T508">IF(B508="","",XLOOKUP($B508,Product,'Product List'!E:E))</f>
        <v/>
      </c>
      <c r="U508" s="454" t="str">
        <f t="array" ref="U508">IF(B508="","",XLOOKUP($B508,Product,'Product List'!F:F))</f>
        <v/>
      </c>
      <c r="V508" s="454" t="str">
        <f t="array" ref="V508">IF(B508="","",XLOOKUP($B508,Product,'Product List'!G:G))</f>
        <v/>
      </c>
      <c r="W508" s="434"/>
      <c r="X508" s="434" t="str">
        <f t="array" ref="X508">iferror(xlookup(B508,'Product List'!A:A,'Product List'!P:P),"")</f>
        <v/>
      </c>
      <c r="Y508" s="434">
        <f t="shared" si="8"/>
        <v>0</v>
      </c>
      <c r="Z508" s="434"/>
    </row>
    <row r="509" ht="14.25" hidden="1" customHeight="1">
      <c r="A509" s="495"/>
      <c r="B509" s="494"/>
      <c r="C509" s="495"/>
      <c r="D509" s="496"/>
      <c r="E509" s="496"/>
      <c r="F509" s="496"/>
      <c r="G509" s="487">
        <f t="shared" si="1"/>
        <v>0</v>
      </c>
      <c r="H509" s="451" t="str">
        <f t="shared" si="2"/>
        <v/>
      </c>
      <c r="I509" s="452" t="str">
        <f t="shared" si="29"/>
        <v/>
      </c>
      <c r="J509" s="493"/>
      <c r="K509" s="434"/>
      <c r="L509" s="454" t="str">
        <f t="shared" si="4"/>
        <v/>
      </c>
      <c r="M509" s="455" t="str">
        <f t="array" ref="M509">IFERROR(IF(J509="","",XLOOKUP(L509,Personnel!$B$4:$G$4,Personnel!$B$5:$G$5)),"")</f>
        <v/>
      </c>
      <c r="N509" s="455">
        <f t="shared" si="5"/>
        <v>0</v>
      </c>
      <c r="O509" s="434"/>
      <c r="P509" s="456" t="str">
        <f t="shared" si="6"/>
        <v/>
      </c>
      <c r="Q509" s="457">
        <f t="shared" si="22"/>
        <v>0</v>
      </c>
      <c r="R509" s="458"/>
      <c r="S509" s="459" t="str">
        <f t="array" ref="S509">IF(B509="","",XLOOKUP($B509,Product,'Product List'!D:D))</f>
        <v/>
      </c>
      <c r="T509" s="454" t="str">
        <f t="array" ref="T509">IF(B509="","",XLOOKUP($B509,Product,'Product List'!E:E))</f>
        <v/>
      </c>
      <c r="U509" s="454" t="str">
        <f t="array" ref="U509">IF(B509="","",XLOOKUP($B509,Product,'Product List'!F:F))</f>
        <v/>
      </c>
      <c r="V509" s="454" t="str">
        <f t="array" ref="V509">IF(B509="","",XLOOKUP($B509,Product,'Product List'!G:G))</f>
        <v/>
      </c>
      <c r="W509" s="434"/>
      <c r="X509" s="434" t="str">
        <f t="array" ref="X509">iferror(xlookup(B509,'Product List'!A:A,'Product List'!P:P),"")</f>
        <v/>
      </c>
      <c r="Y509" s="434">
        <f t="shared" si="8"/>
        <v>0</v>
      </c>
      <c r="Z509" s="434"/>
    </row>
    <row r="510" ht="14.25" hidden="1" customHeight="1">
      <c r="A510" s="495"/>
      <c r="B510" s="494"/>
      <c r="C510" s="495"/>
      <c r="D510" s="496"/>
      <c r="E510" s="496"/>
      <c r="F510" s="496"/>
      <c r="G510" s="487">
        <f t="shared" si="1"/>
        <v>0</v>
      </c>
      <c r="H510" s="451" t="str">
        <f t="shared" si="2"/>
        <v/>
      </c>
      <c r="I510" s="452" t="str">
        <f t="shared" si="29"/>
        <v/>
      </c>
      <c r="J510" s="493"/>
      <c r="K510" s="434"/>
      <c r="L510" s="454" t="str">
        <f t="shared" si="4"/>
        <v/>
      </c>
      <c r="M510" s="455" t="str">
        <f t="array" ref="M510">IFERROR(IF(J510="","",XLOOKUP(L510,Personnel!$B$4:$G$4,Personnel!$B$5:$G$5)),"")</f>
        <v/>
      </c>
      <c r="N510" s="455">
        <f t="shared" si="5"/>
        <v>0</v>
      </c>
      <c r="O510" s="434"/>
      <c r="P510" s="456" t="str">
        <f t="shared" si="6"/>
        <v/>
      </c>
      <c r="Q510" s="457">
        <f t="shared" si="22"/>
        <v>0</v>
      </c>
      <c r="R510" s="458"/>
      <c r="S510" s="459" t="str">
        <f t="array" ref="S510">IF(B510="","",XLOOKUP($B510,Product,'Product List'!D:D))</f>
        <v/>
      </c>
      <c r="T510" s="454" t="str">
        <f t="array" ref="T510">IF(B510="","",XLOOKUP($B510,Product,'Product List'!E:E))</f>
        <v/>
      </c>
      <c r="U510" s="454" t="str">
        <f t="array" ref="U510">IF(B510="","",XLOOKUP($B510,Product,'Product List'!F:F))</f>
        <v/>
      </c>
      <c r="V510" s="454" t="str">
        <f t="array" ref="V510">IF(B510="","",XLOOKUP($B510,Product,'Product List'!G:G))</f>
        <v/>
      </c>
      <c r="W510" s="434"/>
      <c r="X510" s="434" t="str">
        <f t="array" ref="X510">iferror(xlookup(B510,'Product List'!A:A,'Product List'!P:P),"")</f>
        <v/>
      </c>
      <c r="Y510" s="434">
        <f t="shared" si="8"/>
        <v>0</v>
      </c>
      <c r="Z510" s="434"/>
    </row>
    <row r="511" ht="14.25" hidden="1" customHeight="1">
      <c r="A511" s="495"/>
      <c r="B511" s="494"/>
      <c r="C511" s="495"/>
      <c r="D511" s="496"/>
      <c r="E511" s="496"/>
      <c r="F511" s="496"/>
      <c r="G511" s="487">
        <f t="shared" si="1"/>
        <v>0</v>
      </c>
      <c r="H511" s="451" t="str">
        <f t="shared" si="2"/>
        <v/>
      </c>
      <c r="I511" s="452" t="str">
        <f t="shared" si="29"/>
        <v/>
      </c>
      <c r="J511" s="493"/>
      <c r="K511" s="434"/>
      <c r="L511" s="454" t="str">
        <f t="shared" si="4"/>
        <v/>
      </c>
      <c r="M511" s="455" t="str">
        <f t="array" ref="M511">IFERROR(IF(J511="","",XLOOKUP(L511,Personnel!$B$4:$G$4,Personnel!$B$5:$G$5)),"")</f>
        <v/>
      </c>
      <c r="N511" s="455">
        <f t="shared" si="5"/>
        <v>0</v>
      </c>
      <c r="O511" s="434"/>
      <c r="P511" s="456" t="str">
        <f t="shared" si="6"/>
        <v/>
      </c>
      <c r="Q511" s="457">
        <f t="shared" si="22"/>
        <v>0</v>
      </c>
      <c r="R511" s="458"/>
      <c r="S511" s="459" t="str">
        <f t="array" ref="S511">IF(B511="","",XLOOKUP($B511,Product,'Product List'!D:D))</f>
        <v/>
      </c>
      <c r="T511" s="454" t="str">
        <f t="array" ref="T511">IF(B511="","",XLOOKUP($B511,Product,'Product List'!E:E))</f>
        <v/>
      </c>
      <c r="U511" s="454" t="str">
        <f t="array" ref="U511">IF(B511="","",XLOOKUP($B511,Product,'Product List'!F:F))</f>
        <v/>
      </c>
      <c r="V511" s="454" t="str">
        <f t="array" ref="V511">IF(B511="","",XLOOKUP($B511,Product,'Product List'!G:G))</f>
        <v/>
      </c>
      <c r="W511" s="434"/>
      <c r="X511" s="434" t="str">
        <f t="array" ref="X511">iferror(xlookup(B511,'Product List'!A:A,'Product List'!P:P),"")</f>
        <v/>
      </c>
      <c r="Y511" s="434">
        <f t="shared" si="8"/>
        <v>0</v>
      </c>
      <c r="Z511" s="434"/>
    </row>
    <row r="512" ht="14.25" hidden="1" customHeight="1">
      <c r="A512" s="495"/>
      <c r="B512" s="494"/>
      <c r="C512" s="495"/>
      <c r="D512" s="496"/>
      <c r="E512" s="496"/>
      <c r="F512" s="496"/>
      <c r="G512" s="487">
        <f t="shared" si="1"/>
        <v>0</v>
      </c>
      <c r="H512" s="451" t="str">
        <f t="shared" si="2"/>
        <v/>
      </c>
      <c r="I512" s="452" t="str">
        <f t="shared" si="29"/>
        <v/>
      </c>
      <c r="J512" s="493"/>
      <c r="K512" s="434"/>
      <c r="L512" s="454" t="str">
        <f t="shared" si="4"/>
        <v/>
      </c>
      <c r="M512" s="455" t="str">
        <f t="array" ref="M512">IFERROR(IF(J512="","",XLOOKUP(L512,Personnel!$B$4:$G$4,Personnel!$B$5:$G$5)),"")</f>
        <v/>
      </c>
      <c r="N512" s="455">
        <f t="shared" si="5"/>
        <v>0</v>
      </c>
      <c r="O512" s="434"/>
      <c r="P512" s="456" t="str">
        <f t="shared" si="6"/>
        <v/>
      </c>
      <c r="Q512" s="457">
        <f t="shared" si="22"/>
        <v>0</v>
      </c>
      <c r="R512" s="458"/>
      <c r="S512" s="459" t="str">
        <f t="array" ref="S512">IF(B512="","",XLOOKUP($B512,Product,'Product List'!D:D))</f>
        <v/>
      </c>
      <c r="T512" s="454" t="str">
        <f t="array" ref="T512">IF(B512="","",XLOOKUP($B512,Product,'Product List'!E:E))</f>
        <v/>
      </c>
      <c r="U512" s="454" t="str">
        <f t="array" ref="U512">IF(B512="","",XLOOKUP($B512,Product,'Product List'!F:F))</f>
        <v/>
      </c>
      <c r="V512" s="454" t="str">
        <f t="array" ref="V512">IF(B512="","",XLOOKUP($B512,Product,'Product List'!G:G))</f>
        <v/>
      </c>
      <c r="W512" s="434"/>
      <c r="X512" s="434" t="str">
        <f t="array" ref="X512">iferror(xlookup(B512,'Product List'!A:A,'Product List'!P:P),"")</f>
        <v/>
      </c>
      <c r="Y512" s="434">
        <f t="shared" si="8"/>
        <v>0</v>
      </c>
      <c r="Z512" s="434"/>
    </row>
    <row r="513" ht="14.25" hidden="1" customHeight="1">
      <c r="A513" s="495"/>
      <c r="B513" s="494"/>
      <c r="C513" s="495"/>
      <c r="D513" s="496"/>
      <c r="E513" s="496"/>
      <c r="F513" s="496"/>
      <c r="G513" s="487">
        <f t="shared" si="1"/>
        <v>0</v>
      </c>
      <c r="H513" s="451" t="str">
        <f t="shared" si="2"/>
        <v/>
      </c>
      <c r="I513" s="452" t="str">
        <f t="shared" si="29"/>
        <v/>
      </c>
      <c r="J513" s="493"/>
      <c r="K513" s="434"/>
      <c r="L513" s="454" t="str">
        <f t="shared" si="4"/>
        <v/>
      </c>
      <c r="M513" s="455" t="str">
        <f t="array" ref="M513">IFERROR(IF(J513="","",XLOOKUP(L513,Personnel!$B$4:$G$4,Personnel!$B$5:$G$5)),"")</f>
        <v/>
      </c>
      <c r="N513" s="455">
        <f t="shared" si="5"/>
        <v>0</v>
      </c>
      <c r="O513" s="434"/>
      <c r="P513" s="456" t="str">
        <f t="shared" si="6"/>
        <v/>
      </c>
      <c r="Q513" s="457">
        <f t="shared" si="22"/>
        <v>0</v>
      </c>
      <c r="R513" s="458"/>
      <c r="S513" s="459" t="str">
        <f t="array" ref="S513">IF(B513="","",XLOOKUP($B513,Product,'Product List'!D:D))</f>
        <v/>
      </c>
      <c r="T513" s="454" t="str">
        <f t="array" ref="T513">IF(B513="","",XLOOKUP($B513,Product,'Product List'!E:E))</f>
        <v/>
      </c>
      <c r="U513" s="454" t="str">
        <f t="array" ref="U513">IF(B513="","",XLOOKUP($B513,Product,'Product List'!F:F))</f>
        <v/>
      </c>
      <c r="V513" s="454" t="str">
        <f t="array" ref="V513">IF(B513="","",XLOOKUP($B513,Product,'Product List'!G:G))</f>
        <v/>
      </c>
      <c r="W513" s="434"/>
      <c r="X513" s="434" t="str">
        <f t="array" ref="X513">iferror(xlookup(B513,'Product List'!A:A,'Product List'!P:P),"")</f>
        <v/>
      </c>
      <c r="Y513" s="434">
        <f t="shared" si="8"/>
        <v>0</v>
      </c>
      <c r="Z513" s="434"/>
    </row>
    <row r="514" ht="14.25" hidden="1" customHeight="1">
      <c r="A514" s="495"/>
      <c r="B514" s="494"/>
      <c r="C514" s="495"/>
      <c r="D514" s="496"/>
      <c r="E514" s="496"/>
      <c r="F514" s="496"/>
      <c r="G514" s="487">
        <f t="shared" si="1"/>
        <v>0</v>
      </c>
      <c r="H514" s="451" t="str">
        <f t="shared" si="2"/>
        <v/>
      </c>
      <c r="I514" s="452" t="str">
        <f t="shared" si="29"/>
        <v/>
      </c>
      <c r="J514" s="493"/>
      <c r="K514" s="434"/>
      <c r="L514" s="454" t="str">
        <f t="shared" si="4"/>
        <v/>
      </c>
      <c r="M514" s="455" t="str">
        <f t="array" ref="M514">IFERROR(IF(J514="","",XLOOKUP(L514,Personnel!$B$4:$G$4,Personnel!$B$5:$G$5)),"")</f>
        <v/>
      </c>
      <c r="N514" s="455">
        <f t="shared" si="5"/>
        <v>0</v>
      </c>
      <c r="O514" s="434"/>
      <c r="P514" s="456" t="str">
        <f t="shared" si="6"/>
        <v/>
      </c>
      <c r="Q514" s="457">
        <f t="shared" si="22"/>
        <v>0</v>
      </c>
      <c r="R514" s="458"/>
      <c r="S514" s="459" t="str">
        <f t="array" ref="S514">IF(B514="","",XLOOKUP($B514,Product,'Product List'!D:D))</f>
        <v/>
      </c>
      <c r="T514" s="454" t="str">
        <f t="array" ref="T514">IF(B514="","",XLOOKUP($B514,Product,'Product List'!E:E))</f>
        <v/>
      </c>
      <c r="U514" s="454" t="str">
        <f t="array" ref="U514">IF(B514="","",XLOOKUP($B514,Product,'Product List'!F:F))</f>
        <v/>
      </c>
      <c r="V514" s="454" t="str">
        <f t="array" ref="V514">IF(B514="","",XLOOKUP($B514,Product,'Product List'!G:G))</f>
        <v/>
      </c>
      <c r="W514" s="434"/>
      <c r="X514" s="434" t="str">
        <f t="array" ref="X514">iferror(xlookup(B514,'Product List'!A:A,'Product List'!P:P),"")</f>
        <v/>
      </c>
      <c r="Y514" s="434">
        <f t="shared" si="8"/>
        <v>0</v>
      </c>
      <c r="Z514" s="434"/>
    </row>
    <row r="515" ht="14.25" hidden="1" customHeight="1">
      <c r="A515" s="495"/>
      <c r="B515" s="494"/>
      <c r="C515" s="495"/>
      <c r="D515" s="496"/>
      <c r="E515" s="496"/>
      <c r="F515" s="496"/>
      <c r="G515" s="487">
        <f t="shared" si="1"/>
        <v>0</v>
      </c>
      <c r="H515" s="451" t="str">
        <f t="shared" si="2"/>
        <v/>
      </c>
      <c r="I515" s="452" t="str">
        <f t="shared" si="29"/>
        <v/>
      </c>
      <c r="J515" s="493"/>
      <c r="K515" s="434"/>
      <c r="L515" s="454" t="str">
        <f t="shared" si="4"/>
        <v/>
      </c>
      <c r="M515" s="455" t="str">
        <f t="array" ref="M515">IFERROR(IF(J515="","",XLOOKUP(L515,Personnel!$B$4:$G$4,Personnel!$B$5:$G$5)),"")</f>
        <v/>
      </c>
      <c r="N515" s="455">
        <f t="shared" si="5"/>
        <v>0</v>
      </c>
      <c r="O515" s="434"/>
      <c r="P515" s="456" t="str">
        <f t="shared" si="6"/>
        <v/>
      </c>
      <c r="Q515" s="457">
        <f t="shared" si="22"/>
        <v>0</v>
      </c>
      <c r="R515" s="458"/>
      <c r="S515" s="459" t="str">
        <f t="array" ref="S515">IF(B515="","",XLOOKUP($B515,Product,'Product List'!D:D))</f>
        <v/>
      </c>
      <c r="T515" s="454" t="str">
        <f t="array" ref="T515">IF(B515="","",XLOOKUP($B515,Product,'Product List'!E:E))</f>
        <v/>
      </c>
      <c r="U515" s="454" t="str">
        <f t="array" ref="U515">IF(B515="","",XLOOKUP($B515,Product,'Product List'!F:F))</f>
        <v/>
      </c>
      <c r="V515" s="454" t="str">
        <f t="array" ref="V515">IF(B515="","",XLOOKUP($B515,Product,'Product List'!G:G))</f>
        <v/>
      </c>
      <c r="W515" s="434"/>
      <c r="X515" s="434" t="str">
        <f t="array" ref="X515">iferror(xlookup(B515,'Product List'!A:A,'Product List'!P:P),"")</f>
        <v/>
      </c>
      <c r="Y515" s="434">
        <f t="shared" si="8"/>
        <v>0</v>
      </c>
      <c r="Z515" s="434"/>
    </row>
    <row r="516" ht="14.25" hidden="1" customHeight="1">
      <c r="A516" s="495"/>
      <c r="B516" s="494"/>
      <c r="C516" s="495"/>
      <c r="D516" s="496"/>
      <c r="E516" s="496"/>
      <c r="F516" s="496"/>
      <c r="G516" s="487">
        <f t="shared" si="1"/>
        <v>0</v>
      </c>
      <c r="H516" s="451" t="str">
        <f t="shared" si="2"/>
        <v/>
      </c>
      <c r="I516" s="452" t="str">
        <f t="shared" si="29"/>
        <v/>
      </c>
      <c r="J516" s="493"/>
      <c r="K516" s="434"/>
      <c r="L516" s="454" t="str">
        <f t="shared" si="4"/>
        <v/>
      </c>
      <c r="M516" s="455" t="str">
        <f t="array" ref="M516">IFERROR(IF(J516="","",XLOOKUP(L516,Personnel!$B$4:$G$4,Personnel!$B$5:$G$5)),"")</f>
        <v/>
      </c>
      <c r="N516" s="455">
        <f t="shared" si="5"/>
        <v>0</v>
      </c>
      <c r="O516" s="434"/>
      <c r="P516" s="456" t="str">
        <f t="shared" si="6"/>
        <v/>
      </c>
      <c r="Q516" s="457">
        <f t="shared" si="22"/>
        <v>0</v>
      </c>
      <c r="R516" s="458"/>
      <c r="S516" s="459" t="str">
        <f t="array" ref="S516">IF(B516="","",XLOOKUP($B516,Product,'Product List'!D:D))</f>
        <v/>
      </c>
      <c r="T516" s="454" t="str">
        <f t="array" ref="T516">IF(B516="","",XLOOKUP($B516,Product,'Product List'!E:E))</f>
        <v/>
      </c>
      <c r="U516" s="454" t="str">
        <f t="array" ref="U516">IF(B516="","",XLOOKUP($B516,Product,'Product List'!F:F))</f>
        <v/>
      </c>
      <c r="V516" s="454" t="str">
        <f t="array" ref="V516">IF(B516="","",XLOOKUP($B516,Product,'Product List'!G:G))</f>
        <v/>
      </c>
      <c r="W516" s="434"/>
      <c r="X516" s="434" t="str">
        <f t="array" ref="X516">iferror(xlookup(B516,'Product List'!A:A,'Product List'!P:P),"")</f>
        <v/>
      </c>
      <c r="Y516" s="434">
        <f t="shared" si="8"/>
        <v>0</v>
      </c>
      <c r="Z516" s="434"/>
    </row>
    <row r="517" ht="14.25" hidden="1" customHeight="1">
      <c r="A517" s="495"/>
      <c r="B517" s="494"/>
      <c r="C517" s="495"/>
      <c r="D517" s="496"/>
      <c r="E517" s="496"/>
      <c r="F517" s="496"/>
      <c r="G517" s="487">
        <f t="shared" si="1"/>
        <v>0</v>
      </c>
      <c r="H517" s="451" t="str">
        <f t="shared" si="2"/>
        <v/>
      </c>
      <c r="I517" s="452" t="str">
        <f t="shared" si="29"/>
        <v/>
      </c>
      <c r="J517" s="493"/>
      <c r="K517" s="434"/>
      <c r="L517" s="454" t="str">
        <f t="shared" si="4"/>
        <v/>
      </c>
      <c r="M517" s="455" t="str">
        <f t="array" ref="M517">IFERROR(IF(J517="","",XLOOKUP(L517,Personnel!$B$4:$G$4,Personnel!$B$5:$G$5)),"")</f>
        <v/>
      </c>
      <c r="N517" s="455">
        <f t="shared" si="5"/>
        <v>0</v>
      </c>
      <c r="O517" s="434"/>
      <c r="P517" s="456" t="str">
        <f t="shared" si="6"/>
        <v/>
      </c>
      <c r="Q517" s="457">
        <f t="shared" si="22"/>
        <v>0</v>
      </c>
      <c r="R517" s="458"/>
      <c r="S517" s="459" t="str">
        <f t="array" ref="S517">IF(B517="","",XLOOKUP($B517,Product,'Product List'!D:D))</f>
        <v/>
      </c>
      <c r="T517" s="454" t="str">
        <f t="array" ref="T517">IF(B517="","",XLOOKUP($B517,Product,'Product List'!E:E))</f>
        <v/>
      </c>
      <c r="U517" s="454" t="str">
        <f t="array" ref="U517">IF(B517="","",XLOOKUP($B517,Product,'Product List'!F:F))</f>
        <v/>
      </c>
      <c r="V517" s="454" t="str">
        <f t="array" ref="V517">IF(B517="","",XLOOKUP($B517,Product,'Product List'!G:G))</f>
        <v/>
      </c>
      <c r="W517" s="434"/>
      <c r="X517" s="434" t="str">
        <f t="array" ref="X517">iferror(xlookup(B517,'Product List'!A:A,'Product List'!P:P),"")</f>
        <v/>
      </c>
      <c r="Y517" s="434">
        <f t="shared" si="8"/>
        <v>0</v>
      </c>
      <c r="Z517" s="434"/>
    </row>
    <row r="518" ht="14.25" hidden="1" customHeight="1">
      <c r="A518" s="495"/>
      <c r="B518" s="494"/>
      <c r="C518" s="495"/>
      <c r="D518" s="496"/>
      <c r="E518" s="496"/>
      <c r="F518" s="496"/>
      <c r="G518" s="487">
        <f t="shared" si="1"/>
        <v>0</v>
      </c>
      <c r="H518" s="451" t="str">
        <f t="shared" si="2"/>
        <v/>
      </c>
      <c r="I518" s="452" t="str">
        <f t="shared" si="29"/>
        <v/>
      </c>
      <c r="J518" s="493"/>
      <c r="K518" s="434"/>
      <c r="L518" s="454" t="str">
        <f t="shared" si="4"/>
        <v/>
      </c>
      <c r="M518" s="455" t="str">
        <f t="array" ref="M518">IFERROR(IF(J518="","",XLOOKUP(L518,Personnel!$B$4:$G$4,Personnel!$B$5:$G$5)),"")</f>
        <v/>
      </c>
      <c r="N518" s="455">
        <f t="shared" si="5"/>
        <v>0</v>
      </c>
      <c r="O518" s="434"/>
      <c r="P518" s="456" t="str">
        <f t="shared" si="6"/>
        <v/>
      </c>
      <c r="Q518" s="457">
        <f t="shared" si="22"/>
        <v>0</v>
      </c>
      <c r="R518" s="458"/>
      <c r="S518" s="459" t="str">
        <f t="array" ref="S518">IF(B518="","",XLOOKUP($B518,Product,'Product List'!D:D))</f>
        <v/>
      </c>
      <c r="T518" s="454" t="str">
        <f t="array" ref="T518">IF(B518="","",XLOOKUP($B518,Product,'Product List'!E:E))</f>
        <v/>
      </c>
      <c r="U518" s="454" t="str">
        <f t="array" ref="U518">IF(B518="","",XLOOKUP($B518,Product,'Product List'!F:F))</f>
        <v/>
      </c>
      <c r="V518" s="454" t="str">
        <f t="array" ref="V518">IF(B518="","",XLOOKUP($B518,Product,'Product List'!G:G))</f>
        <v/>
      </c>
      <c r="W518" s="434"/>
      <c r="X518" s="434" t="str">
        <f t="array" ref="X518">iferror(xlookup(B518,'Product List'!A:A,'Product List'!P:P),"")</f>
        <v/>
      </c>
      <c r="Y518" s="434">
        <f t="shared" si="8"/>
        <v>0</v>
      </c>
      <c r="Z518" s="434"/>
    </row>
    <row r="519" ht="14.25" hidden="1" customHeight="1">
      <c r="A519" s="495"/>
      <c r="B519" s="494"/>
      <c r="C519" s="495"/>
      <c r="D519" s="496"/>
      <c r="E519" s="496"/>
      <c r="F519" s="496"/>
      <c r="G519" s="487">
        <f t="shared" si="1"/>
        <v>0</v>
      </c>
      <c r="H519" s="451" t="str">
        <f t="shared" si="2"/>
        <v/>
      </c>
      <c r="I519" s="452" t="str">
        <f t="shared" si="29"/>
        <v/>
      </c>
      <c r="J519" s="493"/>
      <c r="K519" s="434"/>
      <c r="L519" s="454" t="str">
        <f t="shared" si="4"/>
        <v/>
      </c>
      <c r="M519" s="455" t="str">
        <f t="array" ref="M519">IFERROR(IF(J519="","",XLOOKUP(L519,Personnel!$B$4:$G$4,Personnel!$B$5:$G$5)),"")</f>
        <v/>
      </c>
      <c r="N519" s="455">
        <f t="shared" si="5"/>
        <v>0</v>
      </c>
      <c r="O519" s="434"/>
      <c r="P519" s="456" t="str">
        <f t="shared" si="6"/>
        <v/>
      </c>
      <c r="Q519" s="457">
        <f t="shared" si="22"/>
        <v>0</v>
      </c>
      <c r="R519" s="458"/>
      <c r="S519" s="459" t="str">
        <f t="array" ref="S519">IF(B519="","",XLOOKUP($B519,Product,'Product List'!D:D))</f>
        <v/>
      </c>
      <c r="T519" s="454" t="str">
        <f t="array" ref="T519">IF(B519="","",XLOOKUP($B519,Product,'Product List'!E:E))</f>
        <v/>
      </c>
      <c r="U519" s="454" t="str">
        <f t="array" ref="U519">IF(B519="","",XLOOKUP($B519,Product,'Product List'!F:F))</f>
        <v/>
      </c>
      <c r="V519" s="454" t="str">
        <f t="array" ref="V519">IF(B519="","",XLOOKUP($B519,Product,'Product List'!G:G))</f>
        <v/>
      </c>
      <c r="W519" s="434"/>
      <c r="X519" s="434" t="str">
        <f t="array" ref="X519">iferror(xlookup(B519,'Product List'!A:A,'Product List'!P:P),"")</f>
        <v/>
      </c>
      <c r="Y519" s="434">
        <f t="shared" si="8"/>
        <v>0</v>
      </c>
      <c r="Z519" s="434"/>
    </row>
    <row r="520" ht="14.25" hidden="1" customHeight="1">
      <c r="A520" s="495"/>
      <c r="B520" s="494"/>
      <c r="C520" s="495"/>
      <c r="D520" s="496"/>
      <c r="E520" s="496"/>
      <c r="F520" s="496"/>
      <c r="G520" s="487">
        <f t="shared" si="1"/>
        <v>0</v>
      </c>
      <c r="H520" s="451" t="str">
        <f t="shared" si="2"/>
        <v/>
      </c>
      <c r="I520" s="452" t="str">
        <f t="shared" si="29"/>
        <v/>
      </c>
      <c r="J520" s="493"/>
      <c r="K520" s="434"/>
      <c r="L520" s="454" t="str">
        <f t="shared" si="4"/>
        <v/>
      </c>
      <c r="M520" s="455" t="str">
        <f t="array" ref="M520">IFERROR(IF(J520="","",XLOOKUP(L520,Personnel!$B$4:$G$4,Personnel!$B$5:$G$5)),"")</f>
        <v/>
      </c>
      <c r="N520" s="455">
        <f t="shared" si="5"/>
        <v>0</v>
      </c>
      <c r="O520" s="434"/>
      <c r="P520" s="456" t="str">
        <f t="shared" si="6"/>
        <v/>
      </c>
      <c r="Q520" s="457">
        <f t="shared" si="22"/>
        <v>0</v>
      </c>
      <c r="R520" s="458"/>
      <c r="S520" s="459" t="str">
        <f t="array" ref="S520">IF(B520="","",XLOOKUP($B520,Product,'Product List'!D:D))</f>
        <v/>
      </c>
      <c r="T520" s="454" t="str">
        <f t="array" ref="T520">IF(B520="","",XLOOKUP($B520,Product,'Product List'!E:E))</f>
        <v/>
      </c>
      <c r="U520" s="454" t="str">
        <f t="array" ref="U520">IF(B520="","",XLOOKUP($B520,Product,'Product List'!F:F))</f>
        <v/>
      </c>
      <c r="V520" s="454" t="str">
        <f t="array" ref="V520">IF(B520="","",XLOOKUP($B520,Product,'Product List'!G:G))</f>
        <v/>
      </c>
      <c r="W520" s="434"/>
      <c r="X520" s="434" t="str">
        <f t="array" ref="X520">iferror(xlookup(B520,'Product List'!A:A,'Product List'!P:P),"")</f>
        <v/>
      </c>
      <c r="Y520" s="434">
        <f t="shared" si="8"/>
        <v>0</v>
      </c>
      <c r="Z520" s="434"/>
    </row>
    <row r="521" ht="14.25" hidden="1" customHeight="1">
      <c r="A521" s="495"/>
      <c r="B521" s="494"/>
      <c r="C521" s="495"/>
      <c r="D521" s="496"/>
      <c r="E521" s="496"/>
      <c r="F521" s="496"/>
      <c r="G521" s="487">
        <f t="shared" si="1"/>
        <v>0</v>
      </c>
      <c r="H521" s="451" t="str">
        <f t="shared" si="2"/>
        <v/>
      </c>
      <c r="I521" s="452" t="str">
        <f t="shared" si="29"/>
        <v/>
      </c>
      <c r="J521" s="493"/>
      <c r="K521" s="434"/>
      <c r="L521" s="454" t="str">
        <f t="shared" si="4"/>
        <v/>
      </c>
      <c r="M521" s="455" t="str">
        <f t="array" ref="M521">IFERROR(IF(J521="","",XLOOKUP(L521,Personnel!$B$4:$G$4,Personnel!$B$5:$G$5)),"")</f>
        <v/>
      </c>
      <c r="N521" s="455">
        <f t="shared" si="5"/>
        <v>0</v>
      </c>
      <c r="O521" s="434"/>
      <c r="P521" s="456" t="str">
        <f t="shared" si="6"/>
        <v/>
      </c>
      <c r="Q521" s="457">
        <f t="shared" si="22"/>
        <v>0</v>
      </c>
      <c r="R521" s="458"/>
      <c r="S521" s="459" t="str">
        <f t="array" ref="S521">IF(B521="","",XLOOKUP($B521,Product,'Product List'!D:D))</f>
        <v/>
      </c>
      <c r="T521" s="454" t="str">
        <f t="array" ref="T521">IF(B521="","",XLOOKUP($B521,Product,'Product List'!E:E))</f>
        <v/>
      </c>
      <c r="U521" s="454" t="str">
        <f t="array" ref="U521">IF(B521="","",XLOOKUP($B521,Product,'Product List'!F:F))</f>
        <v/>
      </c>
      <c r="V521" s="454" t="str">
        <f t="array" ref="V521">IF(B521="","",XLOOKUP($B521,Product,'Product List'!G:G))</f>
        <v/>
      </c>
      <c r="W521" s="434"/>
      <c r="X521" s="434" t="str">
        <f t="array" ref="X521">iferror(xlookup(B521,'Product List'!A:A,'Product List'!P:P),"")</f>
        <v/>
      </c>
      <c r="Y521" s="434">
        <f t="shared" si="8"/>
        <v>0</v>
      </c>
      <c r="Z521" s="434"/>
    </row>
    <row r="522" ht="14.25" hidden="1" customHeight="1">
      <c r="A522" s="495"/>
      <c r="B522" s="494"/>
      <c r="C522" s="495"/>
      <c r="D522" s="496"/>
      <c r="E522" s="496"/>
      <c r="F522" s="496"/>
      <c r="G522" s="487">
        <f t="shared" si="1"/>
        <v>0</v>
      </c>
      <c r="H522" s="451" t="str">
        <f t="shared" si="2"/>
        <v/>
      </c>
      <c r="I522" s="452" t="str">
        <f t="shared" si="29"/>
        <v/>
      </c>
      <c r="J522" s="493"/>
      <c r="K522" s="434"/>
      <c r="L522" s="454" t="str">
        <f t="shared" si="4"/>
        <v/>
      </c>
      <c r="M522" s="455" t="str">
        <f t="array" ref="M522">IFERROR(IF(J522="","",XLOOKUP(L522,Personnel!$B$4:$G$4,Personnel!$B$5:$G$5)),"")</f>
        <v/>
      </c>
      <c r="N522" s="455">
        <f t="shared" si="5"/>
        <v>0</v>
      </c>
      <c r="O522" s="434"/>
      <c r="P522" s="456" t="str">
        <f t="shared" si="6"/>
        <v/>
      </c>
      <c r="Q522" s="457">
        <f t="shared" si="22"/>
        <v>0</v>
      </c>
      <c r="R522" s="458"/>
      <c r="S522" s="459" t="str">
        <f t="array" ref="S522">IF(B522="","",XLOOKUP($B522,Product,'Product List'!D:D))</f>
        <v/>
      </c>
      <c r="T522" s="454" t="str">
        <f t="array" ref="T522">IF(B522="","",XLOOKUP($B522,Product,'Product List'!E:E))</f>
        <v/>
      </c>
      <c r="U522" s="454" t="str">
        <f t="array" ref="U522">IF(B522="","",XLOOKUP($B522,Product,'Product List'!F:F))</f>
        <v/>
      </c>
      <c r="V522" s="454" t="str">
        <f t="array" ref="V522">IF(B522="","",XLOOKUP($B522,Product,'Product List'!G:G))</f>
        <v/>
      </c>
      <c r="W522" s="434"/>
      <c r="X522" s="434" t="str">
        <f t="array" ref="X522">iferror(xlookup(B522,'Product List'!A:A,'Product List'!P:P),"")</f>
        <v/>
      </c>
      <c r="Y522" s="434">
        <f t="shared" si="8"/>
        <v>0</v>
      </c>
      <c r="Z522" s="434"/>
    </row>
    <row r="523" ht="14.25" hidden="1" customHeight="1">
      <c r="A523" s="495"/>
      <c r="B523" s="494"/>
      <c r="C523" s="495"/>
      <c r="D523" s="496"/>
      <c r="E523" s="496"/>
      <c r="F523" s="496"/>
      <c r="G523" s="487">
        <f t="shared" si="1"/>
        <v>0</v>
      </c>
      <c r="H523" s="451" t="str">
        <f t="shared" si="2"/>
        <v/>
      </c>
      <c r="I523" s="452" t="str">
        <f t="shared" si="29"/>
        <v/>
      </c>
      <c r="J523" s="493"/>
      <c r="K523" s="434"/>
      <c r="L523" s="454" t="str">
        <f t="shared" si="4"/>
        <v/>
      </c>
      <c r="M523" s="455" t="str">
        <f t="array" ref="M523">IFERROR(IF(J523="","",XLOOKUP(L523,Personnel!$B$4:$G$4,Personnel!$B$5:$G$5)),"")</f>
        <v/>
      </c>
      <c r="N523" s="455">
        <f t="shared" si="5"/>
        <v>0</v>
      </c>
      <c r="O523" s="434"/>
      <c r="P523" s="456" t="str">
        <f t="shared" si="6"/>
        <v/>
      </c>
      <c r="Q523" s="457">
        <f t="shared" si="22"/>
        <v>0</v>
      </c>
      <c r="R523" s="458"/>
      <c r="S523" s="459" t="str">
        <f t="array" ref="S523">IF(B523="","",XLOOKUP($B523,Product,'Product List'!D:D))</f>
        <v/>
      </c>
      <c r="T523" s="454" t="str">
        <f t="array" ref="T523">IF(B523="","",XLOOKUP($B523,Product,'Product List'!E:E))</f>
        <v/>
      </c>
      <c r="U523" s="454" t="str">
        <f t="array" ref="U523">IF(B523="","",XLOOKUP($B523,Product,'Product List'!F:F))</f>
        <v/>
      </c>
      <c r="V523" s="454" t="str">
        <f t="array" ref="V523">IF(B523="","",XLOOKUP($B523,Product,'Product List'!G:G))</f>
        <v/>
      </c>
      <c r="W523" s="434"/>
      <c r="X523" s="434" t="str">
        <f t="array" ref="X523">iferror(xlookup(B523,'Product List'!A:A,'Product List'!P:P),"")</f>
        <v/>
      </c>
      <c r="Y523" s="434">
        <f t="shared" si="8"/>
        <v>0</v>
      </c>
      <c r="Z523" s="434"/>
    </row>
    <row r="524" ht="14.25" hidden="1" customHeight="1">
      <c r="A524" s="495"/>
      <c r="B524" s="494"/>
      <c r="C524" s="495"/>
      <c r="D524" s="496"/>
      <c r="E524" s="496"/>
      <c r="F524" s="496"/>
      <c r="G524" s="487">
        <f t="shared" si="1"/>
        <v>0</v>
      </c>
      <c r="H524" s="451" t="str">
        <f t="shared" si="2"/>
        <v/>
      </c>
      <c r="I524" s="452" t="str">
        <f t="shared" si="29"/>
        <v/>
      </c>
      <c r="J524" s="493"/>
      <c r="K524" s="434"/>
      <c r="L524" s="454" t="str">
        <f t="shared" si="4"/>
        <v/>
      </c>
      <c r="M524" s="455" t="str">
        <f t="array" ref="M524">IFERROR(IF(J524="","",XLOOKUP(L524,Personnel!$B$4:$G$4,Personnel!$B$5:$G$5)),"")</f>
        <v/>
      </c>
      <c r="N524" s="455">
        <f t="shared" si="5"/>
        <v>0</v>
      </c>
      <c r="O524" s="434"/>
      <c r="P524" s="456" t="str">
        <f t="shared" si="6"/>
        <v/>
      </c>
      <c r="Q524" s="457">
        <f t="shared" si="22"/>
        <v>0</v>
      </c>
      <c r="R524" s="458"/>
      <c r="S524" s="459" t="str">
        <f t="array" ref="S524">IF(B524="","",XLOOKUP($B524,Product,'Product List'!D:D))</f>
        <v/>
      </c>
      <c r="T524" s="454" t="str">
        <f t="array" ref="T524">IF(B524="","",XLOOKUP($B524,Product,'Product List'!E:E))</f>
        <v/>
      </c>
      <c r="U524" s="454" t="str">
        <f t="array" ref="U524">IF(B524="","",XLOOKUP($B524,Product,'Product List'!F:F))</f>
        <v/>
      </c>
      <c r="V524" s="454" t="str">
        <f t="array" ref="V524">IF(B524="","",XLOOKUP($B524,Product,'Product List'!G:G))</f>
        <v/>
      </c>
      <c r="W524" s="434"/>
      <c r="X524" s="434" t="str">
        <f t="array" ref="X524">iferror(xlookup(B524,'Product List'!A:A,'Product List'!P:P),"")</f>
        <v/>
      </c>
      <c r="Y524" s="434">
        <f t="shared" si="8"/>
        <v>0</v>
      </c>
      <c r="Z524" s="434"/>
    </row>
    <row r="525" ht="14.25" hidden="1" customHeight="1">
      <c r="A525" s="495"/>
      <c r="B525" s="494"/>
      <c r="C525" s="495"/>
      <c r="D525" s="496"/>
      <c r="E525" s="496"/>
      <c r="F525" s="496"/>
      <c r="G525" s="487">
        <f t="shared" si="1"/>
        <v>0</v>
      </c>
      <c r="H525" s="451" t="str">
        <f t="shared" si="2"/>
        <v/>
      </c>
      <c r="I525" s="452" t="str">
        <f t="shared" si="29"/>
        <v/>
      </c>
      <c r="J525" s="493"/>
      <c r="K525" s="434"/>
      <c r="L525" s="454" t="str">
        <f t="shared" si="4"/>
        <v/>
      </c>
      <c r="M525" s="455" t="str">
        <f t="array" ref="M525">IFERROR(IF(J525="","",XLOOKUP(L525,Personnel!$B$4:$G$4,Personnel!$B$5:$G$5)),"")</f>
        <v/>
      </c>
      <c r="N525" s="455">
        <f t="shared" si="5"/>
        <v>0</v>
      </c>
      <c r="O525" s="434"/>
      <c r="P525" s="456" t="str">
        <f t="shared" si="6"/>
        <v/>
      </c>
      <c r="Q525" s="457">
        <f t="shared" si="22"/>
        <v>0</v>
      </c>
      <c r="R525" s="458"/>
      <c r="S525" s="459" t="str">
        <f t="array" ref="S525">IF(B525="","",XLOOKUP($B525,Product,'Product List'!D:D))</f>
        <v/>
      </c>
      <c r="T525" s="454" t="str">
        <f t="array" ref="T525">IF(B525="","",XLOOKUP($B525,Product,'Product List'!E:E))</f>
        <v/>
      </c>
      <c r="U525" s="454" t="str">
        <f t="array" ref="U525">IF(B525="","",XLOOKUP($B525,Product,'Product List'!F:F))</f>
        <v/>
      </c>
      <c r="V525" s="454" t="str">
        <f t="array" ref="V525">IF(B525="","",XLOOKUP($B525,Product,'Product List'!G:G))</f>
        <v/>
      </c>
      <c r="W525" s="434"/>
      <c r="X525" s="434" t="str">
        <f t="array" ref="X525">iferror(xlookup(B525,'Product List'!A:A,'Product List'!P:P),"")</f>
        <v/>
      </c>
      <c r="Y525" s="434">
        <f t="shared" si="8"/>
        <v>0</v>
      </c>
      <c r="Z525" s="434"/>
    </row>
    <row r="526" ht="14.25" hidden="1" customHeight="1">
      <c r="A526" s="495"/>
      <c r="B526" s="494"/>
      <c r="C526" s="495"/>
      <c r="D526" s="496"/>
      <c r="E526" s="496"/>
      <c r="F526" s="496"/>
      <c r="G526" s="487">
        <f t="shared" si="1"/>
        <v>0</v>
      </c>
      <c r="H526" s="451" t="str">
        <f t="shared" si="2"/>
        <v/>
      </c>
      <c r="I526" s="452" t="str">
        <f t="shared" si="29"/>
        <v/>
      </c>
      <c r="J526" s="493"/>
      <c r="K526" s="434"/>
      <c r="L526" s="454" t="str">
        <f t="shared" si="4"/>
        <v/>
      </c>
      <c r="M526" s="455" t="str">
        <f t="array" ref="M526">IFERROR(IF(J526="","",XLOOKUP(L526,Personnel!$B$4:$G$4,Personnel!$B$5:$G$5)),"")</f>
        <v/>
      </c>
      <c r="N526" s="455">
        <f t="shared" si="5"/>
        <v>0</v>
      </c>
      <c r="O526" s="434"/>
      <c r="P526" s="456" t="str">
        <f t="shared" si="6"/>
        <v/>
      </c>
      <c r="Q526" s="457">
        <f t="shared" si="22"/>
        <v>0</v>
      </c>
      <c r="R526" s="458"/>
      <c r="S526" s="459" t="str">
        <f t="array" ref="S526">IF(B526="","",XLOOKUP($B526,Product,'Product List'!D:D))</f>
        <v/>
      </c>
      <c r="T526" s="454" t="str">
        <f t="array" ref="T526">IF(B526="","",XLOOKUP($B526,Product,'Product List'!E:E))</f>
        <v/>
      </c>
      <c r="U526" s="454" t="str">
        <f t="array" ref="U526">IF(B526="","",XLOOKUP($B526,Product,'Product List'!F:F))</f>
        <v/>
      </c>
      <c r="V526" s="454" t="str">
        <f t="array" ref="V526">IF(B526="","",XLOOKUP($B526,Product,'Product List'!G:G))</f>
        <v/>
      </c>
      <c r="W526" s="434"/>
      <c r="X526" s="434" t="str">
        <f t="array" ref="X526">iferror(xlookup(B526,'Product List'!A:A,'Product List'!P:P),"")</f>
        <v/>
      </c>
      <c r="Y526" s="434">
        <f t="shared" si="8"/>
        <v>0</v>
      </c>
      <c r="Z526" s="434"/>
    </row>
    <row r="527" ht="14.25" hidden="1" customHeight="1">
      <c r="A527" s="495"/>
      <c r="B527" s="494"/>
      <c r="C527" s="495"/>
      <c r="D527" s="496"/>
      <c r="E527" s="496"/>
      <c r="F527" s="496"/>
      <c r="G527" s="487">
        <f t="shared" si="1"/>
        <v>0</v>
      </c>
      <c r="H527" s="451" t="str">
        <f t="shared" si="2"/>
        <v/>
      </c>
      <c r="I527" s="452" t="str">
        <f t="shared" si="29"/>
        <v/>
      </c>
      <c r="J527" s="493"/>
      <c r="K527" s="434"/>
      <c r="L527" s="454" t="str">
        <f t="shared" si="4"/>
        <v/>
      </c>
      <c r="M527" s="455" t="str">
        <f t="array" ref="M527">IFERROR(IF(J527="","",XLOOKUP(L527,Personnel!$B$4:$G$4,Personnel!$B$5:$G$5)),"")</f>
        <v/>
      </c>
      <c r="N527" s="455">
        <f t="shared" si="5"/>
        <v>0</v>
      </c>
      <c r="O527" s="434"/>
      <c r="P527" s="456" t="str">
        <f t="shared" si="6"/>
        <v/>
      </c>
      <c r="Q527" s="457">
        <f t="shared" si="22"/>
        <v>0</v>
      </c>
      <c r="R527" s="458"/>
      <c r="S527" s="459" t="str">
        <f t="array" ref="S527">IF(B527="","",XLOOKUP($B527,Product,'Product List'!D:D))</f>
        <v/>
      </c>
      <c r="T527" s="454" t="str">
        <f t="array" ref="T527">IF(B527="","",XLOOKUP($B527,Product,'Product List'!E:E))</f>
        <v/>
      </c>
      <c r="U527" s="454" t="str">
        <f t="array" ref="U527">IF(B527="","",XLOOKUP($B527,Product,'Product List'!F:F))</f>
        <v/>
      </c>
      <c r="V527" s="454" t="str">
        <f t="array" ref="V527">IF(B527="","",XLOOKUP($B527,Product,'Product List'!G:G))</f>
        <v/>
      </c>
      <c r="W527" s="434"/>
      <c r="X527" s="434" t="str">
        <f t="array" ref="X527">iferror(xlookup(B527,'Product List'!A:A,'Product List'!P:P),"")</f>
        <v/>
      </c>
      <c r="Y527" s="434">
        <f t="shared" si="8"/>
        <v>0</v>
      </c>
      <c r="Z527" s="434"/>
    </row>
    <row r="528" ht="14.25" hidden="1" customHeight="1">
      <c r="A528" s="495"/>
      <c r="B528" s="494"/>
      <c r="C528" s="495"/>
      <c r="D528" s="496"/>
      <c r="E528" s="496"/>
      <c r="F528" s="496"/>
      <c r="G528" s="487">
        <f t="shared" si="1"/>
        <v>0</v>
      </c>
      <c r="H528" s="451" t="str">
        <f t="shared" si="2"/>
        <v/>
      </c>
      <c r="I528" s="452" t="str">
        <f t="shared" si="29"/>
        <v/>
      </c>
      <c r="J528" s="493"/>
      <c r="K528" s="434"/>
      <c r="L528" s="454" t="str">
        <f t="shared" si="4"/>
        <v/>
      </c>
      <c r="M528" s="455" t="str">
        <f t="array" ref="M528">IFERROR(IF(J528="","",XLOOKUP(L528,Personnel!$B$4:$G$4,Personnel!$B$5:$G$5)),"")</f>
        <v/>
      </c>
      <c r="N528" s="455">
        <f t="shared" si="5"/>
        <v>0</v>
      </c>
      <c r="O528" s="434"/>
      <c r="P528" s="456" t="str">
        <f t="shared" si="6"/>
        <v/>
      </c>
      <c r="Q528" s="457">
        <f t="shared" si="22"/>
        <v>0</v>
      </c>
      <c r="R528" s="458"/>
      <c r="S528" s="459" t="str">
        <f t="array" ref="S528">IF(B528="","",XLOOKUP($B528,Product,'Product List'!D:D))</f>
        <v/>
      </c>
      <c r="T528" s="454" t="str">
        <f t="array" ref="T528">IF(B528="","",XLOOKUP($B528,Product,'Product List'!E:E))</f>
        <v/>
      </c>
      <c r="U528" s="454" t="str">
        <f t="array" ref="U528">IF(B528="","",XLOOKUP($B528,Product,'Product List'!F:F))</f>
        <v/>
      </c>
      <c r="V528" s="454" t="str">
        <f t="array" ref="V528">IF(B528="","",XLOOKUP($B528,Product,'Product List'!G:G))</f>
        <v/>
      </c>
      <c r="W528" s="434"/>
      <c r="X528" s="434" t="str">
        <f t="array" ref="X528">iferror(xlookup(B528,'Product List'!A:A,'Product List'!P:P),"")</f>
        <v/>
      </c>
      <c r="Y528" s="434">
        <f t="shared" si="8"/>
        <v>0</v>
      </c>
      <c r="Z528" s="434"/>
    </row>
    <row r="529" ht="14.25" hidden="1" customHeight="1">
      <c r="A529" s="495"/>
      <c r="B529" s="494"/>
      <c r="C529" s="495"/>
      <c r="D529" s="496"/>
      <c r="E529" s="496"/>
      <c r="F529" s="496"/>
      <c r="G529" s="487">
        <f t="shared" si="1"/>
        <v>0</v>
      </c>
      <c r="H529" s="451" t="str">
        <f t="shared" si="2"/>
        <v/>
      </c>
      <c r="I529" s="452" t="str">
        <f t="shared" si="29"/>
        <v/>
      </c>
      <c r="J529" s="493"/>
      <c r="K529" s="434"/>
      <c r="L529" s="454" t="str">
        <f t="shared" si="4"/>
        <v/>
      </c>
      <c r="M529" s="455" t="str">
        <f t="array" ref="M529">IFERROR(IF(J529="","",XLOOKUP(L529,Personnel!$B$4:$G$4,Personnel!$B$5:$G$5)),"")</f>
        <v/>
      </c>
      <c r="N529" s="455">
        <f t="shared" si="5"/>
        <v>0</v>
      </c>
      <c r="O529" s="434"/>
      <c r="P529" s="456" t="str">
        <f t="shared" si="6"/>
        <v/>
      </c>
      <c r="Q529" s="457">
        <f t="shared" si="22"/>
        <v>0</v>
      </c>
      <c r="R529" s="458"/>
      <c r="S529" s="459" t="str">
        <f t="array" ref="S529">IF(B529="","",XLOOKUP($B529,Product,'Product List'!D:D))</f>
        <v/>
      </c>
      <c r="T529" s="454" t="str">
        <f t="array" ref="T529">IF(B529="","",XLOOKUP($B529,Product,'Product List'!E:E))</f>
        <v/>
      </c>
      <c r="U529" s="454" t="str">
        <f t="array" ref="U529">IF(B529="","",XLOOKUP($B529,Product,'Product List'!F:F))</f>
        <v/>
      </c>
      <c r="V529" s="454" t="str">
        <f t="array" ref="V529">IF(B529="","",XLOOKUP($B529,Product,'Product List'!G:G))</f>
        <v/>
      </c>
      <c r="W529" s="434"/>
      <c r="X529" s="434" t="str">
        <f t="array" ref="X529">iferror(xlookup(B529,'Product List'!A:A,'Product List'!P:P),"")</f>
        <v/>
      </c>
      <c r="Y529" s="434">
        <f t="shared" si="8"/>
        <v>0</v>
      </c>
      <c r="Z529" s="434"/>
    </row>
    <row r="530" ht="14.25" hidden="1" customHeight="1">
      <c r="A530" s="495"/>
      <c r="B530" s="494"/>
      <c r="C530" s="495"/>
      <c r="D530" s="496"/>
      <c r="E530" s="496"/>
      <c r="F530" s="496"/>
      <c r="G530" s="487">
        <f t="shared" si="1"/>
        <v>0</v>
      </c>
      <c r="H530" s="451" t="str">
        <f t="shared" si="2"/>
        <v/>
      </c>
      <c r="I530" s="452" t="str">
        <f t="shared" si="29"/>
        <v/>
      </c>
      <c r="J530" s="493"/>
      <c r="K530" s="434"/>
      <c r="L530" s="454" t="str">
        <f t="shared" si="4"/>
        <v/>
      </c>
      <c r="M530" s="455" t="str">
        <f t="array" ref="M530">IFERROR(IF(J530="","",XLOOKUP(L530,Personnel!$B$4:$G$4,Personnel!$B$5:$G$5)),"")</f>
        <v/>
      </c>
      <c r="N530" s="455">
        <f t="shared" si="5"/>
        <v>0</v>
      </c>
      <c r="O530" s="434"/>
      <c r="P530" s="456" t="str">
        <f t="shared" si="6"/>
        <v/>
      </c>
      <c r="Q530" s="457">
        <f t="shared" si="22"/>
        <v>0</v>
      </c>
      <c r="R530" s="458"/>
      <c r="S530" s="459" t="str">
        <f t="array" ref="S530">IF(B530="","",XLOOKUP($B530,Product,'Product List'!D:D))</f>
        <v/>
      </c>
      <c r="T530" s="454" t="str">
        <f t="array" ref="T530">IF(B530="","",XLOOKUP($B530,Product,'Product List'!E:E))</f>
        <v/>
      </c>
      <c r="U530" s="454" t="str">
        <f t="array" ref="U530">IF(B530="","",XLOOKUP($B530,Product,'Product List'!F:F))</f>
        <v/>
      </c>
      <c r="V530" s="454" t="str">
        <f t="array" ref="V530">IF(B530="","",XLOOKUP($B530,Product,'Product List'!G:G))</f>
        <v/>
      </c>
      <c r="W530" s="434"/>
      <c r="X530" s="434" t="str">
        <f t="array" ref="X530">iferror(xlookup(B530,'Product List'!A:A,'Product List'!P:P),"")</f>
        <v/>
      </c>
      <c r="Y530" s="434">
        <f t="shared" si="8"/>
        <v>0</v>
      </c>
      <c r="Z530" s="434"/>
    </row>
    <row r="531" ht="14.25" hidden="1" customHeight="1">
      <c r="A531" s="495"/>
      <c r="B531" s="494"/>
      <c r="C531" s="495"/>
      <c r="D531" s="496"/>
      <c r="E531" s="496"/>
      <c r="F531" s="496"/>
      <c r="G531" s="487">
        <f t="shared" si="1"/>
        <v>0</v>
      </c>
      <c r="H531" s="451" t="str">
        <f t="shared" si="2"/>
        <v/>
      </c>
      <c r="I531" s="452" t="str">
        <f t="shared" si="29"/>
        <v/>
      </c>
      <c r="J531" s="493"/>
      <c r="K531" s="434"/>
      <c r="L531" s="454" t="str">
        <f t="shared" si="4"/>
        <v/>
      </c>
      <c r="M531" s="455" t="str">
        <f t="array" ref="M531">IFERROR(IF(J531="","",XLOOKUP(L531,Personnel!$B$4:$G$4,Personnel!$B$5:$G$5)),"")</f>
        <v/>
      </c>
      <c r="N531" s="455">
        <f t="shared" si="5"/>
        <v>0</v>
      </c>
      <c r="O531" s="434"/>
      <c r="P531" s="456" t="str">
        <f t="shared" si="6"/>
        <v/>
      </c>
      <c r="Q531" s="457">
        <f t="shared" si="22"/>
        <v>0</v>
      </c>
      <c r="R531" s="458"/>
      <c r="S531" s="459" t="str">
        <f t="array" ref="S531">IF(B531="","",XLOOKUP($B531,Product,'Product List'!D:D))</f>
        <v/>
      </c>
      <c r="T531" s="454" t="str">
        <f t="array" ref="T531">IF(B531="","",XLOOKUP($B531,Product,'Product List'!E:E))</f>
        <v/>
      </c>
      <c r="U531" s="454" t="str">
        <f t="array" ref="U531">IF(B531="","",XLOOKUP($B531,Product,'Product List'!F:F))</f>
        <v/>
      </c>
      <c r="V531" s="454" t="str">
        <f t="array" ref="V531">IF(B531="","",XLOOKUP($B531,Product,'Product List'!G:G))</f>
        <v/>
      </c>
      <c r="W531" s="434"/>
      <c r="X531" s="434" t="str">
        <f t="array" ref="X531">iferror(xlookup(B531,'Product List'!A:A,'Product List'!P:P),"")</f>
        <v/>
      </c>
      <c r="Y531" s="434">
        <f t="shared" si="8"/>
        <v>0</v>
      </c>
      <c r="Z531" s="434"/>
    </row>
    <row r="532" ht="14.25" hidden="1" customHeight="1">
      <c r="A532" s="495"/>
      <c r="B532" s="494"/>
      <c r="C532" s="495"/>
      <c r="D532" s="496"/>
      <c r="E532" s="496"/>
      <c r="F532" s="496"/>
      <c r="G532" s="487">
        <f t="shared" si="1"/>
        <v>0</v>
      </c>
      <c r="H532" s="451" t="str">
        <f t="shared" si="2"/>
        <v/>
      </c>
      <c r="I532" s="452" t="str">
        <f t="shared" si="29"/>
        <v/>
      </c>
      <c r="J532" s="493"/>
      <c r="K532" s="434"/>
      <c r="L532" s="454" t="str">
        <f t="shared" si="4"/>
        <v/>
      </c>
      <c r="M532" s="455" t="str">
        <f t="array" ref="M532">IFERROR(IF(J532="","",XLOOKUP(L532,Personnel!$B$4:$G$4,Personnel!$B$5:$G$5)),"")</f>
        <v/>
      </c>
      <c r="N532" s="455">
        <f t="shared" si="5"/>
        <v>0</v>
      </c>
      <c r="O532" s="434"/>
      <c r="P532" s="456" t="str">
        <f t="shared" si="6"/>
        <v/>
      </c>
      <c r="Q532" s="457">
        <f t="shared" si="22"/>
        <v>0</v>
      </c>
      <c r="R532" s="458"/>
      <c r="S532" s="459" t="str">
        <f t="array" ref="S532">IF(B532="","",XLOOKUP($B532,Product,'Product List'!D:D))</f>
        <v/>
      </c>
      <c r="T532" s="454" t="str">
        <f t="array" ref="T532">IF(B532="","",XLOOKUP($B532,Product,'Product List'!E:E))</f>
        <v/>
      </c>
      <c r="U532" s="454" t="str">
        <f t="array" ref="U532">IF(B532="","",XLOOKUP($B532,Product,'Product List'!F:F))</f>
        <v/>
      </c>
      <c r="V532" s="454" t="str">
        <f t="array" ref="V532">IF(B532="","",XLOOKUP($B532,Product,'Product List'!G:G))</f>
        <v/>
      </c>
      <c r="W532" s="434"/>
      <c r="X532" s="434" t="str">
        <f t="array" ref="X532">iferror(xlookup(B532,'Product List'!A:A,'Product List'!P:P),"")</f>
        <v/>
      </c>
      <c r="Y532" s="434">
        <f t="shared" si="8"/>
        <v>0</v>
      </c>
      <c r="Z532" s="434"/>
    </row>
    <row r="533" ht="14.25" hidden="1" customHeight="1">
      <c r="A533" s="495"/>
      <c r="B533" s="494"/>
      <c r="C533" s="495"/>
      <c r="D533" s="496"/>
      <c r="E533" s="496"/>
      <c r="F533" s="496"/>
      <c r="G533" s="487">
        <f t="shared" si="1"/>
        <v>0</v>
      </c>
      <c r="H533" s="451" t="str">
        <f t="shared" si="2"/>
        <v/>
      </c>
      <c r="I533" s="452" t="str">
        <f t="shared" si="29"/>
        <v/>
      </c>
      <c r="J533" s="493"/>
      <c r="K533" s="434"/>
      <c r="L533" s="454" t="str">
        <f t="shared" si="4"/>
        <v/>
      </c>
      <c r="M533" s="455" t="str">
        <f t="array" ref="M533">IFERROR(IF(J533="","",XLOOKUP(L533,Personnel!$B$4:$G$4,Personnel!$B$5:$G$5)),"")</f>
        <v/>
      </c>
      <c r="N533" s="455">
        <f t="shared" si="5"/>
        <v>0</v>
      </c>
      <c r="O533" s="434"/>
      <c r="P533" s="456" t="str">
        <f t="shared" si="6"/>
        <v/>
      </c>
      <c r="Q533" s="457">
        <f t="shared" si="22"/>
        <v>0</v>
      </c>
      <c r="R533" s="458"/>
      <c r="S533" s="459" t="str">
        <f t="array" ref="S533">IF(B533="","",XLOOKUP($B533,Product,'Product List'!D:D))</f>
        <v/>
      </c>
      <c r="T533" s="454" t="str">
        <f t="array" ref="T533">IF(B533="","",XLOOKUP($B533,Product,'Product List'!E:E))</f>
        <v/>
      </c>
      <c r="U533" s="454" t="str">
        <f t="array" ref="U533">IF(B533="","",XLOOKUP($B533,Product,'Product List'!F:F))</f>
        <v/>
      </c>
      <c r="V533" s="454" t="str">
        <f t="array" ref="V533">IF(B533="","",XLOOKUP($B533,Product,'Product List'!G:G))</f>
        <v/>
      </c>
      <c r="W533" s="434"/>
      <c r="X533" s="434" t="str">
        <f t="array" ref="X533">iferror(xlookup(B533,'Product List'!A:A,'Product List'!P:P),"")</f>
        <v/>
      </c>
      <c r="Y533" s="434">
        <f t="shared" si="8"/>
        <v>0</v>
      </c>
      <c r="Z533" s="434"/>
    </row>
    <row r="534" ht="14.25" hidden="1" customHeight="1">
      <c r="A534" s="495"/>
      <c r="B534" s="494"/>
      <c r="C534" s="495"/>
      <c r="D534" s="496"/>
      <c r="E534" s="496"/>
      <c r="F534" s="496"/>
      <c r="G534" s="487">
        <f t="shared" si="1"/>
        <v>0</v>
      </c>
      <c r="H534" s="451" t="str">
        <f t="shared" si="2"/>
        <v/>
      </c>
      <c r="I534" s="452" t="str">
        <f t="shared" si="29"/>
        <v/>
      </c>
      <c r="J534" s="493"/>
      <c r="K534" s="434"/>
      <c r="L534" s="454" t="str">
        <f t="shared" si="4"/>
        <v/>
      </c>
      <c r="M534" s="455" t="str">
        <f t="array" ref="M534">IFERROR(IF(J534="","",XLOOKUP(L534,Personnel!$B$4:$G$4,Personnel!$B$5:$G$5)),"")</f>
        <v/>
      </c>
      <c r="N534" s="455">
        <f t="shared" si="5"/>
        <v>0</v>
      </c>
      <c r="O534" s="434"/>
      <c r="P534" s="456" t="str">
        <f t="shared" si="6"/>
        <v/>
      </c>
      <c r="Q534" s="457">
        <f t="shared" si="22"/>
        <v>0</v>
      </c>
      <c r="R534" s="458"/>
      <c r="S534" s="459" t="str">
        <f t="array" ref="S534">IF(B534="","",XLOOKUP($B534,Product,'Product List'!D:D))</f>
        <v/>
      </c>
      <c r="T534" s="454" t="str">
        <f t="array" ref="T534">IF(B534="","",XLOOKUP($B534,Product,'Product List'!E:E))</f>
        <v/>
      </c>
      <c r="U534" s="454" t="str">
        <f t="array" ref="U534">IF(B534="","",XLOOKUP($B534,Product,'Product List'!F:F))</f>
        <v/>
      </c>
      <c r="V534" s="454" t="str">
        <f t="array" ref="V534">IF(B534="","",XLOOKUP($B534,Product,'Product List'!G:G))</f>
        <v/>
      </c>
      <c r="W534" s="434"/>
      <c r="X534" s="434" t="str">
        <f t="array" ref="X534">iferror(xlookup(B534,'Product List'!A:A,'Product List'!P:P),"")</f>
        <v/>
      </c>
      <c r="Y534" s="434">
        <f t="shared" si="8"/>
        <v>0</v>
      </c>
      <c r="Z534" s="434"/>
    </row>
    <row r="535" ht="14.25" hidden="1" customHeight="1">
      <c r="A535" s="495"/>
      <c r="B535" s="494"/>
      <c r="C535" s="495"/>
      <c r="D535" s="496"/>
      <c r="E535" s="496"/>
      <c r="F535" s="496"/>
      <c r="G535" s="487">
        <f t="shared" si="1"/>
        <v>0</v>
      </c>
      <c r="H535" s="451" t="str">
        <f t="shared" si="2"/>
        <v/>
      </c>
      <c r="I535" s="452" t="str">
        <f t="shared" si="29"/>
        <v/>
      </c>
      <c r="J535" s="493"/>
      <c r="K535" s="434"/>
      <c r="L535" s="454" t="str">
        <f t="shared" si="4"/>
        <v/>
      </c>
      <c r="M535" s="455" t="str">
        <f t="array" ref="M535">IFERROR(IF(J535="","",XLOOKUP(L535,Personnel!$B$4:$G$4,Personnel!$B$5:$G$5)),"")</f>
        <v/>
      </c>
      <c r="N535" s="455">
        <f t="shared" si="5"/>
        <v>0</v>
      </c>
      <c r="O535" s="434"/>
      <c r="P535" s="456" t="str">
        <f t="shared" si="6"/>
        <v/>
      </c>
      <c r="Q535" s="457">
        <f t="shared" si="22"/>
        <v>0</v>
      </c>
      <c r="R535" s="458"/>
      <c r="S535" s="459" t="str">
        <f t="array" ref="S535">IF(B535="","",XLOOKUP($B535,Product,'Product List'!D:D))</f>
        <v/>
      </c>
      <c r="T535" s="454" t="str">
        <f t="array" ref="T535">IF(B535="","",XLOOKUP($B535,Product,'Product List'!E:E))</f>
        <v/>
      </c>
      <c r="U535" s="454" t="str">
        <f t="array" ref="U535">IF(B535="","",XLOOKUP($B535,Product,'Product List'!F:F))</f>
        <v/>
      </c>
      <c r="V535" s="454" t="str">
        <f t="array" ref="V535">IF(B535="","",XLOOKUP($B535,Product,'Product List'!G:G))</f>
        <v/>
      </c>
      <c r="W535" s="434"/>
      <c r="X535" s="434" t="str">
        <f t="array" ref="X535">iferror(xlookup(B535,'Product List'!A:A,'Product List'!P:P),"")</f>
        <v/>
      </c>
      <c r="Y535" s="434">
        <f t="shared" si="8"/>
        <v>0</v>
      </c>
      <c r="Z535" s="434"/>
    </row>
    <row r="536" ht="14.25" hidden="1" customHeight="1">
      <c r="A536" s="495"/>
      <c r="B536" s="494"/>
      <c r="C536" s="495"/>
      <c r="D536" s="496"/>
      <c r="E536" s="496"/>
      <c r="F536" s="496"/>
      <c r="G536" s="487">
        <f t="shared" si="1"/>
        <v>0</v>
      </c>
      <c r="H536" s="451" t="str">
        <f t="shared" si="2"/>
        <v/>
      </c>
      <c r="I536" s="452" t="str">
        <f t="shared" si="29"/>
        <v/>
      </c>
      <c r="J536" s="493"/>
      <c r="K536" s="434"/>
      <c r="L536" s="454" t="str">
        <f t="shared" si="4"/>
        <v/>
      </c>
      <c r="M536" s="455" t="str">
        <f t="array" ref="M536">IFERROR(IF(J536="","",XLOOKUP(L536,Personnel!$B$4:$G$4,Personnel!$B$5:$G$5)),"")</f>
        <v/>
      </c>
      <c r="N536" s="455">
        <f t="shared" si="5"/>
        <v>0</v>
      </c>
      <c r="O536" s="434"/>
      <c r="P536" s="456" t="str">
        <f t="shared" si="6"/>
        <v/>
      </c>
      <c r="Q536" s="457">
        <f t="shared" si="22"/>
        <v>0</v>
      </c>
      <c r="R536" s="458"/>
      <c r="S536" s="459" t="str">
        <f t="array" ref="S536">IF(B536="","",XLOOKUP($B536,Product,'Product List'!D:D))</f>
        <v/>
      </c>
      <c r="T536" s="454" t="str">
        <f t="array" ref="T536">IF(B536="","",XLOOKUP($B536,Product,'Product List'!E:E))</f>
        <v/>
      </c>
      <c r="U536" s="454" t="str">
        <f t="array" ref="U536">IF(B536="","",XLOOKUP($B536,Product,'Product List'!F:F))</f>
        <v/>
      </c>
      <c r="V536" s="454" t="str">
        <f t="array" ref="V536">IF(B536="","",XLOOKUP($B536,Product,'Product List'!G:G))</f>
        <v/>
      </c>
      <c r="W536" s="434"/>
      <c r="X536" s="434" t="str">
        <f t="array" ref="X536">iferror(xlookup(B536,'Product List'!A:A,'Product List'!P:P),"")</f>
        <v/>
      </c>
      <c r="Y536" s="434">
        <f t="shared" si="8"/>
        <v>0</v>
      </c>
      <c r="Z536" s="434"/>
    </row>
    <row r="537" ht="14.25" hidden="1" customHeight="1">
      <c r="A537" s="495"/>
      <c r="B537" s="494"/>
      <c r="C537" s="495"/>
      <c r="D537" s="496"/>
      <c r="E537" s="496"/>
      <c r="F537" s="496"/>
      <c r="G537" s="487">
        <f t="shared" si="1"/>
        <v>0</v>
      </c>
      <c r="H537" s="451" t="str">
        <f t="shared" si="2"/>
        <v/>
      </c>
      <c r="I537" s="452" t="str">
        <f t="shared" si="29"/>
        <v/>
      </c>
      <c r="J537" s="493"/>
      <c r="K537" s="434"/>
      <c r="L537" s="454" t="str">
        <f t="shared" si="4"/>
        <v/>
      </c>
      <c r="M537" s="455" t="str">
        <f t="array" ref="M537">IFERROR(IF(J537="","",XLOOKUP(L537,Personnel!$B$4:$G$4,Personnel!$B$5:$G$5)),"")</f>
        <v/>
      </c>
      <c r="N537" s="455">
        <f t="shared" si="5"/>
        <v>0</v>
      </c>
      <c r="O537" s="434"/>
      <c r="P537" s="456" t="str">
        <f t="shared" si="6"/>
        <v/>
      </c>
      <c r="Q537" s="457">
        <f t="shared" si="22"/>
        <v>0</v>
      </c>
      <c r="R537" s="458"/>
      <c r="S537" s="459" t="str">
        <f t="array" ref="S537">IF(B537="","",XLOOKUP($B537,Product,'Product List'!D:D))</f>
        <v/>
      </c>
      <c r="T537" s="454" t="str">
        <f t="array" ref="T537">IF(B537="","",XLOOKUP($B537,Product,'Product List'!E:E))</f>
        <v/>
      </c>
      <c r="U537" s="454" t="str">
        <f t="array" ref="U537">IF(B537="","",XLOOKUP($B537,Product,'Product List'!F:F))</f>
        <v/>
      </c>
      <c r="V537" s="454" t="str">
        <f t="array" ref="V537">IF(B537="","",XLOOKUP($B537,Product,'Product List'!G:G))</f>
        <v/>
      </c>
      <c r="W537" s="434"/>
      <c r="X537" s="434" t="str">
        <f t="array" ref="X537">iferror(xlookup(B537,'Product List'!A:A,'Product List'!P:P),"")</f>
        <v/>
      </c>
      <c r="Y537" s="434">
        <f t="shared" si="8"/>
        <v>0</v>
      </c>
      <c r="Z537" s="434"/>
    </row>
    <row r="538" ht="14.25" hidden="1" customHeight="1">
      <c r="A538" s="495"/>
      <c r="B538" s="494"/>
      <c r="C538" s="495"/>
      <c r="D538" s="496"/>
      <c r="E538" s="496"/>
      <c r="F538" s="496"/>
      <c r="G538" s="487">
        <f t="shared" si="1"/>
        <v>0</v>
      </c>
      <c r="H538" s="451" t="str">
        <f t="shared" si="2"/>
        <v/>
      </c>
      <c r="I538" s="452" t="str">
        <f t="shared" si="29"/>
        <v/>
      </c>
      <c r="J538" s="493"/>
      <c r="K538" s="434"/>
      <c r="L538" s="454" t="str">
        <f t="shared" si="4"/>
        <v/>
      </c>
      <c r="M538" s="455" t="str">
        <f t="array" ref="M538">IFERROR(IF(J538="","",XLOOKUP(L538,Personnel!$B$4:$G$4,Personnel!$B$5:$G$5)),"")</f>
        <v/>
      </c>
      <c r="N538" s="455">
        <f t="shared" si="5"/>
        <v>0</v>
      </c>
      <c r="O538" s="434"/>
      <c r="P538" s="456" t="str">
        <f t="shared" si="6"/>
        <v/>
      </c>
      <c r="Q538" s="457">
        <f t="shared" si="22"/>
        <v>0</v>
      </c>
      <c r="R538" s="458"/>
      <c r="S538" s="459" t="str">
        <f t="array" ref="S538">IF(B538="","",XLOOKUP($B538,Product,'Product List'!D:D))</f>
        <v/>
      </c>
      <c r="T538" s="454" t="str">
        <f t="array" ref="T538">IF(B538="","",XLOOKUP($B538,Product,'Product List'!E:E))</f>
        <v/>
      </c>
      <c r="U538" s="454" t="str">
        <f t="array" ref="U538">IF(B538="","",XLOOKUP($B538,Product,'Product List'!F:F))</f>
        <v/>
      </c>
      <c r="V538" s="454" t="str">
        <f t="array" ref="V538">IF(B538="","",XLOOKUP($B538,Product,'Product List'!G:G))</f>
        <v/>
      </c>
      <c r="W538" s="434"/>
      <c r="X538" s="434" t="str">
        <f t="array" ref="X538">iferror(xlookup(B538,'Product List'!A:A,'Product List'!P:P),"")</f>
        <v/>
      </c>
      <c r="Y538" s="434">
        <f t="shared" si="8"/>
        <v>0</v>
      </c>
      <c r="Z538" s="434"/>
    </row>
    <row r="539" ht="14.25" hidden="1" customHeight="1">
      <c r="A539" s="495"/>
      <c r="B539" s="494"/>
      <c r="C539" s="495"/>
      <c r="D539" s="496"/>
      <c r="E539" s="496"/>
      <c r="F539" s="496"/>
      <c r="G539" s="487">
        <f t="shared" si="1"/>
        <v>0</v>
      </c>
      <c r="H539" s="451" t="str">
        <f t="shared" si="2"/>
        <v/>
      </c>
      <c r="I539" s="452" t="str">
        <f t="shared" si="29"/>
        <v/>
      </c>
      <c r="J539" s="493"/>
      <c r="K539" s="434"/>
      <c r="L539" s="454" t="str">
        <f t="shared" si="4"/>
        <v/>
      </c>
      <c r="M539" s="455" t="str">
        <f t="array" ref="M539">IFERROR(IF(J539="","",XLOOKUP(L539,Personnel!$B$4:$G$4,Personnel!$B$5:$G$5)),"")</f>
        <v/>
      </c>
      <c r="N539" s="455">
        <f t="shared" si="5"/>
        <v>0</v>
      </c>
      <c r="O539" s="434"/>
      <c r="P539" s="456" t="str">
        <f t="shared" si="6"/>
        <v/>
      </c>
      <c r="Q539" s="457">
        <f t="shared" si="22"/>
        <v>0</v>
      </c>
      <c r="R539" s="458"/>
      <c r="S539" s="459" t="str">
        <f t="array" ref="S539">IF(B539="","",XLOOKUP($B539,Product,'Product List'!D:D))</f>
        <v/>
      </c>
      <c r="T539" s="454" t="str">
        <f t="array" ref="T539">IF(B539="","",XLOOKUP($B539,Product,'Product List'!E:E))</f>
        <v/>
      </c>
      <c r="U539" s="454" t="str">
        <f t="array" ref="U539">IF(B539="","",XLOOKUP($B539,Product,'Product List'!F:F))</f>
        <v/>
      </c>
      <c r="V539" s="454" t="str">
        <f t="array" ref="V539">IF(B539="","",XLOOKUP($B539,Product,'Product List'!G:G))</f>
        <v/>
      </c>
      <c r="W539" s="434"/>
      <c r="X539" s="434" t="str">
        <f t="array" ref="X539">iferror(xlookup(B539,'Product List'!A:A,'Product List'!P:P),"")</f>
        <v/>
      </c>
      <c r="Y539" s="434">
        <f t="shared" si="8"/>
        <v>0</v>
      </c>
      <c r="Z539" s="434"/>
    </row>
    <row r="540" ht="14.25" hidden="1" customHeight="1">
      <c r="A540" s="495"/>
      <c r="B540" s="494"/>
      <c r="C540" s="495"/>
      <c r="D540" s="496"/>
      <c r="E540" s="496"/>
      <c r="F540" s="496"/>
      <c r="G540" s="487">
        <f t="shared" si="1"/>
        <v>0</v>
      </c>
      <c r="H540" s="451" t="str">
        <f t="shared" si="2"/>
        <v/>
      </c>
      <c r="I540" s="452" t="str">
        <f t="shared" si="29"/>
        <v/>
      </c>
      <c r="J540" s="493"/>
      <c r="K540" s="434"/>
      <c r="L540" s="454" t="str">
        <f t="shared" si="4"/>
        <v/>
      </c>
      <c r="M540" s="455" t="str">
        <f t="array" ref="M540">IFERROR(IF(J540="","",XLOOKUP(L540,Personnel!$B$4:$G$4,Personnel!$B$5:$G$5)),"")</f>
        <v/>
      </c>
      <c r="N540" s="455">
        <f t="shared" si="5"/>
        <v>0</v>
      </c>
      <c r="O540" s="434"/>
      <c r="P540" s="456" t="str">
        <f t="shared" si="6"/>
        <v/>
      </c>
      <c r="Q540" s="457">
        <f t="shared" si="22"/>
        <v>0</v>
      </c>
      <c r="R540" s="458"/>
      <c r="S540" s="459" t="str">
        <f t="array" ref="S540">IF(B540="","",XLOOKUP($B540,Product,'Product List'!D:D))</f>
        <v/>
      </c>
      <c r="T540" s="454" t="str">
        <f t="array" ref="T540">IF(B540="","",XLOOKUP($B540,Product,'Product List'!E:E))</f>
        <v/>
      </c>
      <c r="U540" s="454" t="str">
        <f t="array" ref="U540">IF(B540="","",XLOOKUP($B540,Product,'Product List'!F:F))</f>
        <v/>
      </c>
      <c r="V540" s="454" t="str">
        <f t="array" ref="V540">IF(B540="","",XLOOKUP($B540,Product,'Product List'!G:G))</f>
        <v/>
      </c>
      <c r="W540" s="434"/>
      <c r="X540" s="434" t="str">
        <f t="array" ref="X540">iferror(xlookup(B540,'Product List'!A:A,'Product List'!P:P),"")</f>
        <v/>
      </c>
      <c r="Y540" s="434">
        <f t="shared" si="8"/>
        <v>0</v>
      </c>
      <c r="Z540" s="434"/>
    </row>
    <row r="541" ht="14.25" hidden="1" customHeight="1">
      <c r="A541" s="495"/>
      <c r="B541" s="494"/>
      <c r="C541" s="495"/>
      <c r="D541" s="496"/>
      <c r="E541" s="496"/>
      <c r="F541" s="496"/>
      <c r="G541" s="487">
        <f t="shared" si="1"/>
        <v>0</v>
      </c>
      <c r="H541" s="451" t="str">
        <f t="shared" si="2"/>
        <v/>
      </c>
      <c r="I541" s="452" t="str">
        <f t="shared" si="29"/>
        <v/>
      </c>
      <c r="J541" s="493"/>
      <c r="K541" s="434"/>
      <c r="L541" s="454" t="str">
        <f t="shared" si="4"/>
        <v/>
      </c>
      <c r="M541" s="455" t="str">
        <f t="array" ref="M541">IFERROR(IF(J541="","",XLOOKUP(L541,Personnel!$B$4:$G$4,Personnel!$B$5:$G$5)),"")</f>
        <v/>
      </c>
      <c r="N541" s="455">
        <f t="shared" si="5"/>
        <v>0</v>
      </c>
      <c r="O541" s="434"/>
      <c r="P541" s="456" t="str">
        <f t="shared" si="6"/>
        <v/>
      </c>
      <c r="Q541" s="457">
        <f t="shared" si="22"/>
        <v>0</v>
      </c>
      <c r="R541" s="458"/>
      <c r="S541" s="459" t="str">
        <f t="array" ref="S541">IF(B541="","",XLOOKUP($B541,Product,'Product List'!D:D))</f>
        <v/>
      </c>
      <c r="T541" s="454" t="str">
        <f t="array" ref="T541">IF(B541="","",XLOOKUP($B541,Product,'Product List'!E:E))</f>
        <v/>
      </c>
      <c r="U541" s="454" t="str">
        <f t="array" ref="U541">IF(B541="","",XLOOKUP($B541,Product,'Product List'!F:F))</f>
        <v/>
      </c>
      <c r="V541" s="454" t="str">
        <f t="array" ref="V541">IF(B541="","",XLOOKUP($B541,Product,'Product List'!G:G))</f>
        <v/>
      </c>
      <c r="W541" s="434"/>
      <c r="X541" s="434" t="str">
        <f t="array" ref="X541">iferror(xlookup(B541,'Product List'!A:A,'Product List'!P:P),"")</f>
        <v/>
      </c>
      <c r="Y541" s="434">
        <f t="shared" si="8"/>
        <v>0</v>
      </c>
      <c r="Z541" s="434"/>
    </row>
    <row r="542" ht="14.25" hidden="1" customHeight="1">
      <c r="A542" s="495"/>
      <c r="B542" s="494"/>
      <c r="C542" s="495"/>
      <c r="D542" s="496"/>
      <c r="E542" s="496"/>
      <c r="F542" s="496"/>
      <c r="G542" s="487">
        <f t="shared" si="1"/>
        <v>0</v>
      </c>
      <c r="H542" s="451" t="str">
        <f t="shared" si="2"/>
        <v/>
      </c>
      <c r="I542" s="452" t="str">
        <f t="shared" si="29"/>
        <v/>
      </c>
      <c r="J542" s="493"/>
      <c r="K542" s="434"/>
      <c r="L542" s="454" t="str">
        <f t="shared" si="4"/>
        <v/>
      </c>
      <c r="M542" s="455" t="str">
        <f t="array" ref="M542">IFERROR(IF(J542="","",XLOOKUP(L542,Personnel!$B$4:$G$4,Personnel!$B$5:$G$5)),"")</f>
        <v/>
      </c>
      <c r="N542" s="455">
        <f t="shared" si="5"/>
        <v>0</v>
      </c>
      <c r="O542" s="434"/>
      <c r="P542" s="456" t="str">
        <f t="shared" si="6"/>
        <v/>
      </c>
      <c r="Q542" s="457">
        <f t="shared" si="22"/>
        <v>0</v>
      </c>
      <c r="R542" s="458"/>
      <c r="S542" s="459" t="str">
        <f t="array" ref="S542">IF(B542="","",XLOOKUP($B542,Product,'Product List'!D:D))</f>
        <v/>
      </c>
      <c r="T542" s="454" t="str">
        <f t="array" ref="T542">IF(B542="","",XLOOKUP($B542,Product,'Product List'!E:E))</f>
        <v/>
      </c>
      <c r="U542" s="454" t="str">
        <f t="array" ref="U542">IF(B542="","",XLOOKUP($B542,Product,'Product List'!F:F))</f>
        <v/>
      </c>
      <c r="V542" s="454" t="str">
        <f t="array" ref="V542">IF(B542="","",XLOOKUP($B542,Product,'Product List'!G:G))</f>
        <v/>
      </c>
      <c r="W542" s="434"/>
      <c r="X542" s="434" t="str">
        <f t="array" ref="X542">iferror(xlookup(B542,'Product List'!A:A,'Product List'!P:P),"")</f>
        <v/>
      </c>
      <c r="Y542" s="434">
        <f t="shared" si="8"/>
        <v>0</v>
      </c>
      <c r="Z542" s="434"/>
    </row>
    <row r="543" ht="14.25" hidden="1" customHeight="1">
      <c r="A543" s="495"/>
      <c r="B543" s="494"/>
      <c r="C543" s="495"/>
      <c r="D543" s="496"/>
      <c r="E543" s="496"/>
      <c r="F543" s="496"/>
      <c r="G543" s="487">
        <f t="shared" si="1"/>
        <v>0</v>
      </c>
      <c r="H543" s="451" t="str">
        <f t="shared" si="2"/>
        <v/>
      </c>
      <c r="I543" s="452" t="str">
        <f t="shared" si="29"/>
        <v/>
      </c>
      <c r="J543" s="493"/>
      <c r="K543" s="434"/>
      <c r="L543" s="454" t="str">
        <f t="shared" si="4"/>
        <v/>
      </c>
      <c r="M543" s="455" t="str">
        <f t="array" ref="M543">IFERROR(IF(J543="","",XLOOKUP(L543,Personnel!$B$4:$G$4,Personnel!$B$5:$G$5)),"")</f>
        <v/>
      </c>
      <c r="N543" s="455">
        <f t="shared" si="5"/>
        <v>0</v>
      </c>
      <c r="O543" s="434"/>
      <c r="P543" s="456" t="str">
        <f t="shared" si="6"/>
        <v/>
      </c>
      <c r="Q543" s="457">
        <f t="shared" si="22"/>
        <v>0</v>
      </c>
      <c r="R543" s="458"/>
      <c r="S543" s="459" t="str">
        <f t="array" ref="S543">IF(B543="","",XLOOKUP($B543,Product,'Product List'!D:D))</f>
        <v/>
      </c>
      <c r="T543" s="454" t="str">
        <f t="array" ref="T543">IF(B543="","",XLOOKUP($B543,Product,'Product List'!E:E))</f>
        <v/>
      </c>
      <c r="U543" s="454" t="str">
        <f t="array" ref="U543">IF(B543="","",XLOOKUP($B543,Product,'Product List'!F:F))</f>
        <v/>
      </c>
      <c r="V543" s="454" t="str">
        <f t="array" ref="V543">IF(B543="","",XLOOKUP($B543,Product,'Product List'!G:G))</f>
        <v/>
      </c>
      <c r="W543" s="434"/>
      <c r="X543" s="434" t="str">
        <f t="array" ref="X543">iferror(xlookup(B543,'Product List'!A:A,'Product List'!P:P),"")</f>
        <v/>
      </c>
      <c r="Y543" s="434">
        <f t="shared" si="8"/>
        <v>0</v>
      </c>
      <c r="Z543" s="434"/>
    </row>
    <row r="544" ht="14.25" hidden="1" customHeight="1">
      <c r="A544" s="495"/>
      <c r="B544" s="494"/>
      <c r="C544" s="495"/>
      <c r="D544" s="496"/>
      <c r="E544" s="496"/>
      <c r="F544" s="496"/>
      <c r="G544" s="487">
        <f t="shared" si="1"/>
        <v>0</v>
      </c>
      <c r="H544" s="451" t="str">
        <f t="shared" si="2"/>
        <v/>
      </c>
      <c r="I544" s="452" t="str">
        <f t="shared" si="29"/>
        <v/>
      </c>
      <c r="J544" s="493"/>
      <c r="K544" s="434"/>
      <c r="L544" s="454" t="str">
        <f t="shared" si="4"/>
        <v/>
      </c>
      <c r="M544" s="455" t="str">
        <f t="array" ref="M544">IFERROR(IF(J544="","",XLOOKUP(L544,Personnel!$B$4:$G$4,Personnel!$B$5:$G$5)),"")</f>
        <v/>
      </c>
      <c r="N544" s="455">
        <f t="shared" si="5"/>
        <v>0</v>
      </c>
      <c r="O544" s="434"/>
      <c r="P544" s="456" t="str">
        <f t="shared" si="6"/>
        <v/>
      </c>
      <c r="Q544" s="457">
        <f t="shared" si="22"/>
        <v>0</v>
      </c>
      <c r="R544" s="458"/>
      <c r="S544" s="459" t="str">
        <f t="array" ref="S544">IF(B544="","",XLOOKUP($B544,Product,'Product List'!D:D))</f>
        <v/>
      </c>
      <c r="T544" s="454" t="str">
        <f t="array" ref="T544">IF(B544="","",XLOOKUP($B544,Product,'Product List'!E:E))</f>
        <v/>
      </c>
      <c r="U544" s="454" t="str">
        <f t="array" ref="U544">IF(B544="","",XLOOKUP($B544,Product,'Product List'!F:F))</f>
        <v/>
      </c>
      <c r="V544" s="454" t="str">
        <f t="array" ref="V544">IF(B544="","",XLOOKUP($B544,Product,'Product List'!G:G))</f>
        <v/>
      </c>
      <c r="W544" s="434"/>
      <c r="X544" s="434" t="str">
        <f t="array" ref="X544">iferror(xlookup(B544,'Product List'!A:A,'Product List'!P:P),"")</f>
        <v/>
      </c>
      <c r="Y544" s="434">
        <f t="shared" si="8"/>
        <v>0</v>
      </c>
      <c r="Z544" s="434"/>
    </row>
    <row r="545" ht="14.25" hidden="1" customHeight="1">
      <c r="A545" s="495"/>
      <c r="B545" s="494"/>
      <c r="C545" s="495"/>
      <c r="D545" s="496"/>
      <c r="E545" s="496"/>
      <c r="F545" s="496"/>
      <c r="G545" s="487">
        <f t="shared" si="1"/>
        <v>0</v>
      </c>
      <c r="H545" s="451" t="str">
        <f t="shared" si="2"/>
        <v/>
      </c>
      <c r="I545" s="452" t="str">
        <f t="shared" si="29"/>
        <v/>
      </c>
      <c r="J545" s="493"/>
      <c r="K545" s="434"/>
      <c r="L545" s="454" t="str">
        <f t="shared" si="4"/>
        <v/>
      </c>
      <c r="M545" s="455" t="str">
        <f t="array" ref="M545">IFERROR(IF(J545="","",XLOOKUP(L545,Personnel!$B$4:$G$4,Personnel!$B$5:$G$5)),"")</f>
        <v/>
      </c>
      <c r="N545" s="455">
        <f t="shared" si="5"/>
        <v>0</v>
      </c>
      <c r="O545" s="434"/>
      <c r="P545" s="456" t="str">
        <f t="shared" si="6"/>
        <v/>
      </c>
      <c r="Q545" s="457">
        <f t="shared" si="22"/>
        <v>0</v>
      </c>
      <c r="R545" s="458"/>
      <c r="S545" s="459" t="str">
        <f t="array" ref="S545">IF(B545="","",XLOOKUP($B545,Product,'Product List'!D:D))</f>
        <v/>
      </c>
      <c r="T545" s="454" t="str">
        <f t="array" ref="T545">IF(B545="","",XLOOKUP($B545,Product,'Product List'!E:E))</f>
        <v/>
      </c>
      <c r="U545" s="454" t="str">
        <f t="array" ref="U545">IF(B545="","",XLOOKUP($B545,Product,'Product List'!F:F))</f>
        <v/>
      </c>
      <c r="V545" s="454" t="str">
        <f t="array" ref="V545">IF(B545="","",XLOOKUP($B545,Product,'Product List'!G:G))</f>
        <v/>
      </c>
      <c r="W545" s="434"/>
      <c r="X545" s="434" t="str">
        <f t="array" ref="X545">iferror(xlookup(B545,'Product List'!A:A,'Product List'!P:P),"")</f>
        <v/>
      </c>
      <c r="Y545" s="434">
        <f t="shared" si="8"/>
        <v>0</v>
      </c>
      <c r="Z545" s="434"/>
    </row>
    <row r="546" ht="14.25" hidden="1" customHeight="1">
      <c r="A546" s="495"/>
      <c r="B546" s="494"/>
      <c r="C546" s="495"/>
      <c r="D546" s="496"/>
      <c r="E546" s="496"/>
      <c r="F546" s="496"/>
      <c r="G546" s="487">
        <f t="shared" si="1"/>
        <v>0</v>
      </c>
      <c r="H546" s="451" t="str">
        <f t="shared" si="2"/>
        <v/>
      </c>
      <c r="I546" s="452" t="str">
        <f t="shared" si="29"/>
        <v/>
      </c>
      <c r="J546" s="493"/>
      <c r="K546" s="434"/>
      <c r="L546" s="454" t="str">
        <f t="shared" si="4"/>
        <v/>
      </c>
      <c r="M546" s="455" t="str">
        <f t="array" ref="M546">IFERROR(IF(J546="","",XLOOKUP(L546,Personnel!$B$4:$G$4,Personnel!$B$5:$G$5)),"")</f>
        <v/>
      </c>
      <c r="N546" s="455">
        <f t="shared" si="5"/>
        <v>0</v>
      </c>
      <c r="O546" s="434"/>
      <c r="P546" s="456" t="str">
        <f t="shared" si="6"/>
        <v/>
      </c>
      <c r="Q546" s="457">
        <f t="shared" si="22"/>
        <v>0</v>
      </c>
      <c r="R546" s="458"/>
      <c r="S546" s="459" t="str">
        <f t="array" ref="S546">IF(B546="","",XLOOKUP($B546,Product,'Product List'!D:D))</f>
        <v/>
      </c>
      <c r="T546" s="454" t="str">
        <f t="array" ref="T546">IF(B546="","",XLOOKUP($B546,Product,'Product List'!E:E))</f>
        <v/>
      </c>
      <c r="U546" s="454" t="str">
        <f t="array" ref="U546">IF(B546="","",XLOOKUP($B546,Product,'Product List'!F:F))</f>
        <v/>
      </c>
      <c r="V546" s="454" t="str">
        <f t="array" ref="V546">IF(B546="","",XLOOKUP($B546,Product,'Product List'!G:G))</f>
        <v/>
      </c>
      <c r="W546" s="434"/>
      <c r="X546" s="434" t="str">
        <f t="array" ref="X546">iferror(xlookup(B546,'Product List'!A:A,'Product List'!P:P),"")</f>
        <v/>
      </c>
      <c r="Y546" s="434">
        <f t="shared" si="8"/>
        <v>0</v>
      </c>
      <c r="Z546" s="434"/>
    </row>
    <row r="547" ht="14.25" hidden="1" customHeight="1">
      <c r="A547" s="495"/>
      <c r="B547" s="494"/>
      <c r="C547" s="495"/>
      <c r="D547" s="496"/>
      <c r="E547" s="496"/>
      <c r="F547" s="496"/>
      <c r="G547" s="487">
        <f t="shared" si="1"/>
        <v>0</v>
      </c>
      <c r="H547" s="451" t="str">
        <f t="shared" si="2"/>
        <v/>
      </c>
      <c r="I547" s="452" t="str">
        <f t="shared" si="29"/>
        <v/>
      </c>
      <c r="J547" s="493"/>
      <c r="K547" s="434"/>
      <c r="L547" s="454" t="str">
        <f t="shared" si="4"/>
        <v/>
      </c>
      <c r="M547" s="455" t="str">
        <f t="array" ref="M547">IFERROR(IF(J547="","",XLOOKUP(L547,Personnel!$B$4:$G$4,Personnel!$B$5:$G$5)),"")</f>
        <v/>
      </c>
      <c r="N547" s="455">
        <f t="shared" si="5"/>
        <v>0</v>
      </c>
      <c r="O547" s="434"/>
      <c r="P547" s="456" t="str">
        <f t="shared" si="6"/>
        <v/>
      </c>
      <c r="Q547" s="457">
        <f t="shared" si="22"/>
        <v>0</v>
      </c>
      <c r="R547" s="458"/>
      <c r="S547" s="459" t="str">
        <f t="array" ref="S547">IF(B547="","",XLOOKUP($B547,Product,'Product List'!D:D))</f>
        <v/>
      </c>
      <c r="T547" s="454" t="str">
        <f t="array" ref="T547">IF(B547="","",XLOOKUP($B547,Product,'Product List'!E:E))</f>
        <v/>
      </c>
      <c r="U547" s="454" t="str">
        <f t="array" ref="U547">IF(B547="","",XLOOKUP($B547,Product,'Product List'!F:F))</f>
        <v/>
      </c>
      <c r="V547" s="454" t="str">
        <f t="array" ref="V547">IF(B547="","",XLOOKUP($B547,Product,'Product List'!G:G))</f>
        <v/>
      </c>
      <c r="W547" s="434"/>
      <c r="X547" s="434" t="str">
        <f t="array" ref="X547">iferror(xlookup(B547,'Product List'!A:A,'Product List'!P:P),"")</f>
        <v/>
      </c>
      <c r="Y547" s="434">
        <f t="shared" si="8"/>
        <v>0</v>
      </c>
      <c r="Z547" s="434"/>
    </row>
    <row r="548" ht="14.25" hidden="1" customHeight="1">
      <c r="A548" s="495"/>
      <c r="B548" s="494"/>
      <c r="C548" s="495"/>
      <c r="D548" s="496"/>
      <c r="E548" s="496"/>
      <c r="F548" s="496"/>
      <c r="G548" s="487">
        <f t="shared" si="1"/>
        <v>0</v>
      </c>
      <c r="H548" s="451" t="str">
        <f t="shared" si="2"/>
        <v/>
      </c>
      <c r="I548" s="452" t="str">
        <f t="shared" si="29"/>
        <v/>
      </c>
      <c r="J548" s="493"/>
      <c r="K548" s="434"/>
      <c r="L548" s="454" t="str">
        <f t="shared" si="4"/>
        <v/>
      </c>
      <c r="M548" s="455" t="str">
        <f t="array" ref="M548">IFERROR(IF(J548="","",XLOOKUP(L548,Personnel!$B$4:$G$4,Personnel!$B$5:$G$5)),"")</f>
        <v/>
      </c>
      <c r="N548" s="455">
        <f t="shared" si="5"/>
        <v>0</v>
      </c>
      <c r="O548" s="434"/>
      <c r="P548" s="456" t="str">
        <f t="shared" si="6"/>
        <v/>
      </c>
      <c r="Q548" s="457">
        <f t="shared" si="22"/>
        <v>0</v>
      </c>
      <c r="R548" s="458"/>
      <c r="S548" s="459" t="str">
        <f t="array" ref="S548">IF(B548="","",XLOOKUP($B548,Product,'Product List'!D:D))</f>
        <v/>
      </c>
      <c r="T548" s="454" t="str">
        <f t="array" ref="T548">IF(B548="","",XLOOKUP($B548,Product,'Product List'!E:E))</f>
        <v/>
      </c>
      <c r="U548" s="454" t="str">
        <f t="array" ref="U548">IF(B548="","",XLOOKUP($B548,Product,'Product List'!F:F))</f>
        <v/>
      </c>
      <c r="V548" s="454" t="str">
        <f t="array" ref="V548">IF(B548="","",XLOOKUP($B548,Product,'Product List'!G:G))</f>
        <v/>
      </c>
      <c r="W548" s="434"/>
      <c r="X548" s="434" t="str">
        <f t="array" ref="X548">iferror(xlookup(B548,'Product List'!A:A,'Product List'!P:P),"")</f>
        <v/>
      </c>
      <c r="Y548" s="434">
        <f t="shared" si="8"/>
        <v>0</v>
      </c>
      <c r="Z548" s="434"/>
    </row>
    <row r="549" ht="14.25" hidden="1" customHeight="1">
      <c r="A549" s="495"/>
      <c r="B549" s="494"/>
      <c r="C549" s="495"/>
      <c r="D549" s="496"/>
      <c r="E549" s="496"/>
      <c r="F549" s="496"/>
      <c r="G549" s="487">
        <f t="shared" si="1"/>
        <v>0</v>
      </c>
      <c r="H549" s="451" t="str">
        <f t="shared" si="2"/>
        <v/>
      </c>
      <c r="I549" s="452" t="str">
        <f t="shared" si="29"/>
        <v/>
      </c>
      <c r="J549" s="493"/>
      <c r="K549" s="434"/>
      <c r="L549" s="454" t="str">
        <f t="shared" si="4"/>
        <v/>
      </c>
      <c r="M549" s="455" t="str">
        <f t="array" ref="M549">IFERROR(IF(J549="","",XLOOKUP(L549,Personnel!$B$4:$G$4,Personnel!$B$5:$G$5)),"")</f>
        <v/>
      </c>
      <c r="N549" s="455">
        <f t="shared" si="5"/>
        <v>0</v>
      </c>
      <c r="O549" s="434"/>
      <c r="P549" s="456" t="str">
        <f t="shared" si="6"/>
        <v/>
      </c>
      <c r="Q549" s="457">
        <f t="shared" si="22"/>
        <v>0</v>
      </c>
      <c r="R549" s="458"/>
      <c r="S549" s="459" t="str">
        <f t="array" ref="S549">IF(B549="","",XLOOKUP($B549,Product,'Product List'!D:D))</f>
        <v/>
      </c>
      <c r="T549" s="454" t="str">
        <f t="array" ref="T549">IF(B549="","",XLOOKUP($B549,Product,'Product List'!E:E))</f>
        <v/>
      </c>
      <c r="U549" s="454" t="str">
        <f t="array" ref="U549">IF(B549="","",XLOOKUP($B549,Product,'Product List'!F:F))</f>
        <v/>
      </c>
      <c r="V549" s="454" t="str">
        <f t="array" ref="V549">IF(B549="","",XLOOKUP($B549,Product,'Product List'!G:G))</f>
        <v/>
      </c>
      <c r="W549" s="434"/>
      <c r="X549" s="434" t="str">
        <f t="array" ref="X549">iferror(xlookup(B549,'Product List'!A:A,'Product List'!P:P),"")</f>
        <v/>
      </c>
      <c r="Y549" s="434">
        <f t="shared" si="8"/>
        <v>0</v>
      </c>
      <c r="Z549" s="434"/>
    </row>
    <row r="550" ht="14.25" hidden="1" customHeight="1">
      <c r="A550" s="495"/>
      <c r="B550" s="494"/>
      <c r="C550" s="495"/>
      <c r="D550" s="496"/>
      <c r="E550" s="496"/>
      <c r="F550" s="496"/>
      <c r="G550" s="487">
        <f t="shared" si="1"/>
        <v>0</v>
      </c>
      <c r="H550" s="451" t="str">
        <f t="shared" si="2"/>
        <v/>
      </c>
      <c r="I550" s="452" t="str">
        <f t="shared" si="29"/>
        <v/>
      </c>
      <c r="J550" s="493"/>
      <c r="K550" s="434"/>
      <c r="L550" s="454" t="str">
        <f t="shared" si="4"/>
        <v/>
      </c>
      <c r="M550" s="455" t="str">
        <f t="array" ref="M550">IFERROR(IF(J550="","",XLOOKUP(L550,Personnel!$B$4:$G$4,Personnel!$B$5:$G$5)),"")</f>
        <v/>
      </c>
      <c r="N550" s="455">
        <f t="shared" si="5"/>
        <v>0</v>
      </c>
      <c r="O550" s="434"/>
      <c r="P550" s="456" t="str">
        <f t="shared" si="6"/>
        <v/>
      </c>
      <c r="Q550" s="457">
        <f t="shared" si="22"/>
        <v>0</v>
      </c>
      <c r="R550" s="458"/>
      <c r="S550" s="459" t="str">
        <f t="array" ref="S550">IF(B550="","",XLOOKUP($B550,Product,'Product List'!D:D))</f>
        <v/>
      </c>
      <c r="T550" s="454" t="str">
        <f t="array" ref="T550">IF(B550="","",XLOOKUP($B550,Product,'Product List'!E:E))</f>
        <v/>
      </c>
      <c r="U550" s="454" t="str">
        <f t="array" ref="U550">IF(B550="","",XLOOKUP($B550,Product,'Product List'!F:F))</f>
        <v/>
      </c>
      <c r="V550" s="454" t="str">
        <f t="array" ref="V550">IF(B550="","",XLOOKUP($B550,Product,'Product List'!G:G))</f>
        <v/>
      </c>
      <c r="W550" s="434"/>
      <c r="X550" s="434" t="str">
        <f t="array" ref="X550">iferror(xlookup(B550,'Product List'!A:A,'Product List'!P:P),"")</f>
        <v/>
      </c>
      <c r="Y550" s="434">
        <f t="shared" si="8"/>
        <v>0</v>
      </c>
      <c r="Z550" s="434"/>
    </row>
    <row r="551" ht="14.25" hidden="1" customHeight="1">
      <c r="A551" s="495"/>
      <c r="B551" s="494"/>
      <c r="C551" s="495"/>
      <c r="D551" s="496"/>
      <c r="E551" s="496"/>
      <c r="F551" s="496"/>
      <c r="G551" s="487">
        <f t="shared" si="1"/>
        <v>0</v>
      </c>
      <c r="H551" s="451" t="str">
        <f t="shared" si="2"/>
        <v/>
      </c>
      <c r="I551" s="452" t="str">
        <f t="shared" si="29"/>
        <v/>
      </c>
      <c r="J551" s="493"/>
      <c r="K551" s="434"/>
      <c r="L551" s="454" t="str">
        <f t="shared" si="4"/>
        <v/>
      </c>
      <c r="M551" s="455" t="str">
        <f t="array" ref="M551">IFERROR(IF(J551="","",XLOOKUP(L551,Personnel!$B$4:$G$4,Personnel!$B$5:$G$5)),"")</f>
        <v/>
      </c>
      <c r="N551" s="455">
        <f t="shared" si="5"/>
        <v>0</v>
      </c>
      <c r="O551" s="434"/>
      <c r="P551" s="456" t="str">
        <f t="shared" si="6"/>
        <v/>
      </c>
      <c r="Q551" s="457">
        <f t="shared" si="22"/>
        <v>0</v>
      </c>
      <c r="R551" s="458"/>
      <c r="S551" s="459" t="str">
        <f t="array" ref="S551">IF(B551="","",XLOOKUP($B551,Product,'Product List'!D:D))</f>
        <v/>
      </c>
      <c r="T551" s="454" t="str">
        <f t="array" ref="T551">IF(B551="","",XLOOKUP($B551,Product,'Product List'!E:E))</f>
        <v/>
      </c>
      <c r="U551" s="454" t="str">
        <f t="array" ref="U551">IF(B551="","",XLOOKUP($B551,Product,'Product List'!F:F))</f>
        <v/>
      </c>
      <c r="V551" s="454" t="str">
        <f t="array" ref="V551">IF(B551="","",XLOOKUP($B551,Product,'Product List'!G:G))</f>
        <v/>
      </c>
      <c r="W551" s="434"/>
      <c r="X551" s="434" t="str">
        <f t="array" ref="X551">iferror(xlookup(B551,'Product List'!A:A,'Product List'!P:P),"")</f>
        <v/>
      </c>
      <c r="Y551" s="434">
        <f t="shared" si="8"/>
        <v>0</v>
      </c>
      <c r="Z551" s="434"/>
    </row>
    <row r="552" ht="14.25" hidden="1" customHeight="1">
      <c r="A552" s="495"/>
      <c r="B552" s="494"/>
      <c r="C552" s="495"/>
      <c r="D552" s="496"/>
      <c r="E552" s="496"/>
      <c r="F552" s="496"/>
      <c r="G552" s="487">
        <f t="shared" si="1"/>
        <v>0</v>
      </c>
      <c r="H552" s="451" t="str">
        <f t="shared" si="2"/>
        <v/>
      </c>
      <c r="I552" s="452" t="str">
        <f t="shared" si="29"/>
        <v/>
      </c>
      <c r="J552" s="493"/>
      <c r="K552" s="434"/>
      <c r="L552" s="454" t="str">
        <f t="shared" si="4"/>
        <v/>
      </c>
      <c r="M552" s="455" t="str">
        <f t="array" ref="M552">IFERROR(IF(J552="","",XLOOKUP(L552,Personnel!$B$4:$G$4,Personnel!$B$5:$G$5)),"")</f>
        <v/>
      </c>
      <c r="N552" s="455">
        <f t="shared" si="5"/>
        <v>0</v>
      </c>
      <c r="O552" s="434"/>
      <c r="P552" s="456" t="str">
        <f t="shared" si="6"/>
        <v/>
      </c>
      <c r="Q552" s="457">
        <f t="shared" si="22"/>
        <v>0</v>
      </c>
      <c r="R552" s="458"/>
      <c r="S552" s="459" t="str">
        <f t="array" ref="S552">IF(B552="","",XLOOKUP($B552,Product,'Product List'!D:D))</f>
        <v/>
      </c>
      <c r="T552" s="454" t="str">
        <f t="array" ref="T552">IF(B552="","",XLOOKUP($B552,Product,'Product List'!E:E))</f>
        <v/>
      </c>
      <c r="U552" s="454" t="str">
        <f t="array" ref="U552">IF(B552="","",XLOOKUP($B552,Product,'Product List'!F:F))</f>
        <v/>
      </c>
      <c r="V552" s="454" t="str">
        <f t="array" ref="V552">IF(B552="","",XLOOKUP($B552,Product,'Product List'!G:G))</f>
        <v/>
      </c>
      <c r="W552" s="434"/>
      <c r="X552" s="434" t="str">
        <f t="array" ref="X552">iferror(xlookup(B552,'Product List'!A:A,'Product List'!P:P),"")</f>
        <v/>
      </c>
      <c r="Y552" s="434">
        <f t="shared" si="8"/>
        <v>0</v>
      </c>
      <c r="Z552" s="434"/>
    </row>
    <row r="553" ht="14.25" hidden="1" customHeight="1">
      <c r="A553" s="495"/>
      <c r="B553" s="494"/>
      <c r="C553" s="495"/>
      <c r="D553" s="496"/>
      <c r="E553" s="496"/>
      <c r="F553" s="496"/>
      <c r="G553" s="487">
        <f t="shared" si="1"/>
        <v>0</v>
      </c>
      <c r="H553" s="451" t="str">
        <f t="shared" si="2"/>
        <v/>
      </c>
      <c r="I553" s="452" t="str">
        <f t="shared" si="29"/>
        <v/>
      </c>
      <c r="J553" s="493"/>
      <c r="K553" s="434"/>
      <c r="L553" s="454" t="str">
        <f t="shared" si="4"/>
        <v/>
      </c>
      <c r="M553" s="455" t="str">
        <f t="array" ref="M553">IFERROR(IF(J553="","",XLOOKUP(L553,Personnel!$B$4:$G$4,Personnel!$B$5:$G$5)),"")</f>
        <v/>
      </c>
      <c r="N553" s="455">
        <f t="shared" si="5"/>
        <v>0</v>
      </c>
      <c r="O553" s="434"/>
      <c r="P553" s="456" t="str">
        <f t="shared" si="6"/>
        <v/>
      </c>
      <c r="Q553" s="457">
        <f t="shared" si="22"/>
        <v>0</v>
      </c>
      <c r="R553" s="458"/>
      <c r="S553" s="459" t="str">
        <f t="array" ref="S553">IF(B553="","",XLOOKUP($B553,Product,'Product List'!D:D))</f>
        <v/>
      </c>
      <c r="T553" s="454" t="str">
        <f t="array" ref="T553">IF(B553="","",XLOOKUP($B553,Product,'Product List'!E:E))</f>
        <v/>
      </c>
      <c r="U553" s="454" t="str">
        <f t="array" ref="U553">IF(B553="","",XLOOKUP($B553,Product,'Product List'!F:F))</f>
        <v/>
      </c>
      <c r="V553" s="454" t="str">
        <f t="array" ref="V553">IF(B553="","",XLOOKUP($B553,Product,'Product List'!G:G))</f>
        <v/>
      </c>
      <c r="W553" s="434"/>
      <c r="X553" s="434" t="str">
        <f t="array" ref="X553">iferror(xlookup(B553,'Product List'!A:A,'Product List'!P:P),"")</f>
        <v/>
      </c>
      <c r="Y553" s="434">
        <f t="shared" si="8"/>
        <v>0</v>
      </c>
      <c r="Z553" s="434"/>
    </row>
    <row r="554" ht="14.25" hidden="1" customHeight="1">
      <c r="A554" s="495"/>
      <c r="B554" s="494"/>
      <c r="C554" s="495"/>
      <c r="D554" s="496"/>
      <c r="E554" s="496"/>
      <c r="F554" s="496"/>
      <c r="G554" s="487">
        <f t="shared" si="1"/>
        <v>0</v>
      </c>
      <c r="H554" s="451" t="str">
        <f t="shared" si="2"/>
        <v/>
      </c>
      <c r="I554" s="452" t="str">
        <f t="shared" si="29"/>
        <v/>
      </c>
      <c r="J554" s="493"/>
      <c r="K554" s="434"/>
      <c r="L554" s="454" t="str">
        <f t="shared" si="4"/>
        <v/>
      </c>
      <c r="M554" s="455" t="str">
        <f t="array" ref="M554">IFERROR(IF(J554="","",XLOOKUP(L554,Personnel!$B$4:$G$4,Personnel!$B$5:$G$5)),"")</f>
        <v/>
      </c>
      <c r="N554" s="455">
        <f t="shared" si="5"/>
        <v>0</v>
      </c>
      <c r="O554" s="434"/>
      <c r="P554" s="456" t="str">
        <f t="shared" si="6"/>
        <v/>
      </c>
      <c r="Q554" s="457">
        <f t="shared" si="22"/>
        <v>0</v>
      </c>
      <c r="R554" s="458"/>
      <c r="S554" s="459" t="str">
        <f t="array" ref="S554">IF(B554="","",XLOOKUP($B554,Product,'Product List'!D:D))</f>
        <v/>
      </c>
      <c r="T554" s="454" t="str">
        <f t="array" ref="T554">IF(B554="","",XLOOKUP($B554,Product,'Product List'!E:E))</f>
        <v/>
      </c>
      <c r="U554" s="454" t="str">
        <f t="array" ref="U554">IF(B554="","",XLOOKUP($B554,Product,'Product List'!F:F))</f>
        <v/>
      </c>
      <c r="V554" s="454" t="str">
        <f t="array" ref="V554">IF(B554="","",XLOOKUP($B554,Product,'Product List'!G:G))</f>
        <v/>
      </c>
      <c r="W554" s="434"/>
      <c r="X554" s="434" t="str">
        <f t="array" ref="X554">iferror(xlookup(B554,'Product List'!A:A,'Product List'!P:P),"")</f>
        <v/>
      </c>
      <c r="Y554" s="434">
        <f t="shared" si="8"/>
        <v>0</v>
      </c>
      <c r="Z554" s="434"/>
    </row>
    <row r="555" ht="14.25" hidden="1" customHeight="1">
      <c r="A555" s="495"/>
      <c r="B555" s="494"/>
      <c r="C555" s="495"/>
      <c r="D555" s="496"/>
      <c r="E555" s="496"/>
      <c r="F555" s="496"/>
      <c r="G555" s="487">
        <f t="shared" si="1"/>
        <v>0</v>
      </c>
      <c r="H555" s="451" t="str">
        <f t="shared" si="2"/>
        <v/>
      </c>
      <c r="I555" s="452" t="str">
        <f t="shared" si="29"/>
        <v/>
      </c>
      <c r="J555" s="493"/>
      <c r="K555" s="434"/>
      <c r="L555" s="454" t="str">
        <f t="shared" si="4"/>
        <v/>
      </c>
      <c r="M555" s="455" t="str">
        <f t="array" ref="M555">IFERROR(IF(J555="","",XLOOKUP(L555,Personnel!$B$4:$G$4,Personnel!$B$5:$G$5)),"")</f>
        <v/>
      </c>
      <c r="N555" s="455">
        <f t="shared" si="5"/>
        <v>0</v>
      </c>
      <c r="O555" s="434"/>
      <c r="P555" s="456" t="str">
        <f t="shared" si="6"/>
        <v/>
      </c>
      <c r="Q555" s="457">
        <f t="shared" si="22"/>
        <v>0</v>
      </c>
      <c r="R555" s="458"/>
      <c r="S555" s="459" t="str">
        <f t="array" ref="S555">IF(B555="","",XLOOKUP($B555,Product,'Product List'!D:D))</f>
        <v/>
      </c>
      <c r="T555" s="454" t="str">
        <f t="array" ref="T555">IF(B555="","",XLOOKUP($B555,Product,'Product List'!E:E))</f>
        <v/>
      </c>
      <c r="U555" s="454" t="str">
        <f t="array" ref="U555">IF(B555="","",XLOOKUP($B555,Product,'Product List'!F:F))</f>
        <v/>
      </c>
      <c r="V555" s="454" t="str">
        <f t="array" ref="V555">IF(B555="","",XLOOKUP($B555,Product,'Product List'!G:G))</f>
        <v/>
      </c>
      <c r="W555" s="434"/>
      <c r="X555" s="434" t="str">
        <f t="array" ref="X555">iferror(xlookup(B555,'Product List'!A:A,'Product List'!P:P),"")</f>
        <v/>
      </c>
      <c r="Y555" s="434">
        <f t="shared" si="8"/>
        <v>0</v>
      </c>
      <c r="Z555" s="434"/>
    </row>
    <row r="556" ht="14.25" hidden="1" customHeight="1">
      <c r="A556" s="495"/>
      <c r="B556" s="494"/>
      <c r="C556" s="495"/>
      <c r="D556" s="496"/>
      <c r="E556" s="496"/>
      <c r="F556" s="496"/>
      <c r="G556" s="487">
        <f t="shared" si="1"/>
        <v>0</v>
      </c>
      <c r="H556" s="451" t="str">
        <f t="shared" si="2"/>
        <v/>
      </c>
      <c r="I556" s="452" t="str">
        <f t="shared" si="29"/>
        <v/>
      </c>
      <c r="J556" s="493"/>
      <c r="K556" s="434"/>
      <c r="L556" s="454" t="str">
        <f t="shared" si="4"/>
        <v/>
      </c>
      <c r="M556" s="455" t="str">
        <f t="array" ref="M556">IFERROR(IF(J556="","",XLOOKUP(L556,Personnel!$B$4:$G$4,Personnel!$B$5:$G$5)),"")</f>
        <v/>
      </c>
      <c r="N556" s="455">
        <f t="shared" si="5"/>
        <v>0</v>
      </c>
      <c r="O556" s="434"/>
      <c r="P556" s="456" t="str">
        <f t="shared" si="6"/>
        <v/>
      </c>
      <c r="Q556" s="457">
        <f t="shared" si="22"/>
        <v>0</v>
      </c>
      <c r="R556" s="458"/>
      <c r="S556" s="459" t="str">
        <f t="array" ref="S556">IF(B556="","",XLOOKUP($B556,Product,'Product List'!D:D))</f>
        <v/>
      </c>
      <c r="T556" s="454" t="str">
        <f t="array" ref="T556">IF(B556="","",XLOOKUP($B556,Product,'Product List'!E:E))</f>
        <v/>
      </c>
      <c r="U556" s="454" t="str">
        <f t="array" ref="U556">IF(B556="","",XLOOKUP($B556,Product,'Product List'!F:F))</f>
        <v/>
      </c>
      <c r="V556" s="454" t="str">
        <f t="array" ref="V556">IF(B556="","",XLOOKUP($B556,Product,'Product List'!G:G))</f>
        <v/>
      </c>
      <c r="W556" s="434"/>
      <c r="X556" s="434" t="str">
        <f t="array" ref="X556">iferror(xlookup(B556,'Product List'!A:A,'Product List'!P:P),"")</f>
        <v/>
      </c>
      <c r="Y556" s="434">
        <f t="shared" si="8"/>
        <v>0</v>
      </c>
      <c r="Z556" s="434"/>
    </row>
    <row r="557" ht="14.25" hidden="1" customHeight="1">
      <c r="A557" s="495"/>
      <c r="B557" s="494"/>
      <c r="C557" s="495"/>
      <c r="D557" s="496"/>
      <c r="E557" s="496"/>
      <c r="F557" s="496"/>
      <c r="G557" s="487">
        <f t="shared" si="1"/>
        <v>0</v>
      </c>
      <c r="H557" s="451" t="str">
        <f t="shared" si="2"/>
        <v/>
      </c>
      <c r="I557" s="452" t="str">
        <f t="shared" si="29"/>
        <v/>
      </c>
      <c r="J557" s="493"/>
      <c r="K557" s="434"/>
      <c r="L557" s="454" t="str">
        <f t="shared" si="4"/>
        <v/>
      </c>
      <c r="M557" s="455" t="str">
        <f t="array" ref="M557">IFERROR(IF(J557="","",XLOOKUP(L557,Personnel!$B$4:$G$4,Personnel!$B$5:$G$5)),"")</f>
        <v/>
      </c>
      <c r="N557" s="455">
        <f t="shared" si="5"/>
        <v>0</v>
      </c>
      <c r="O557" s="434"/>
      <c r="P557" s="456" t="str">
        <f t="shared" si="6"/>
        <v/>
      </c>
      <c r="Q557" s="457">
        <f t="shared" si="22"/>
        <v>0</v>
      </c>
      <c r="R557" s="458"/>
      <c r="S557" s="459" t="str">
        <f t="array" ref="S557">IF(B557="","",XLOOKUP($B557,Product,'Product List'!D:D))</f>
        <v/>
      </c>
      <c r="T557" s="454" t="str">
        <f t="array" ref="T557">IF(B557="","",XLOOKUP($B557,Product,'Product List'!E:E))</f>
        <v/>
      </c>
      <c r="U557" s="454" t="str">
        <f t="array" ref="U557">IF(B557="","",XLOOKUP($B557,Product,'Product List'!F:F))</f>
        <v/>
      </c>
      <c r="V557" s="454" t="str">
        <f t="array" ref="V557">IF(B557="","",XLOOKUP($B557,Product,'Product List'!G:G))</f>
        <v/>
      </c>
      <c r="W557" s="434"/>
      <c r="X557" s="434" t="str">
        <f t="array" ref="X557">iferror(xlookup(B557,'Product List'!A:A,'Product List'!P:P),"")</f>
        <v/>
      </c>
      <c r="Y557" s="434">
        <f t="shared" si="8"/>
        <v>0</v>
      </c>
      <c r="Z557" s="434"/>
    </row>
    <row r="558" ht="14.25" hidden="1" customHeight="1">
      <c r="A558" s="495"/>
      <c r="B558" s="494"/>
      <c r="C558" s="495"/>
      <c r="D558" s="496"/>
      <c r="E558" s="496"/>
      <c r="F558" s="496"/>
      <c r="G558" s="487">
        <f t="shared" si="1"/>
        <v>0</v>
      </c>
      <c r="H558" s="451" t="str">
        <f t="shared" si="2"/>
        <v/>
      </c>
      <c r="I558" s="452" t="str">
        <f t="shared" si="29"/>
        <v/>
      </c>
      <c r="J558" s="493"/>
      <c r="K558" s="434"/>
      <c r="L558" s="454" t="str">
        <f t="shared" si="4"/>
        <v/>
      </c>
      <c r="M558" s="455" t="str">
        <f t="array" ref="M558">IFERROR(IF(J558="","",XLOOKUP(L558,Personnel!$B$4:$G$4,Personnel!$B$5:$G$5)),"")</f>
        <v/>
      </c>
      <c r="N558" s="455">
        <f t="shared" si="5"/>
        <v>0</v>
      </c>
      <c r="O558" s="434"/>
      <c r="P558" s="456" t="str">
        <f t="shared" si="6"/>
        <v/>
      </c>
      <c r="Q558" s="457">
        <f t="shared" si="22"/>
        <v>0</v>
      </c>
      <c r="R558" s="458"/>
      <c r="S558" s="459" t="str">
        <f t="array" ref="S558">IF(B558="","",XLOOKUP($B558,Product,'Product List'!D:D))</f>
        <v/>
      </c>
      <c r="T558" s="454" t="str">
        <f t="array" ref="T558">IF(B558="","",XLOOKUP($B558,Product,'Product List'!E:E))</f>
        <v/>
      </c>
      <c r="U558" s="454" t="str">
        <f t="array" ref="U558">IF(B558="","",XLOOKUP($B558,Product,'Product List'!F:F))</f>
        <v/>
      </c>
      <c r="V558" s="454" t="str">
        <f t="array" ref="V558">IF(B558="","",XLOOKUP($B558,Product,'Product List'!G:G))</f>
        <v/>
      </c>
      <c r="W558" s="434"/>
      <c r="X558" s="434" t="str">
        <f t="array" ref="X558">iferror(xlookup(B558,'Product List'!A:A,'Product List'!P:P),"")</f>
        <v/>
      </c>
      <c r="Y558" s="434">
        <f t="shared" si="8"/>
        <v>0</v>
      </c>
      <c r="Z558" s="434"/>
    </row>
    <row r="559" ht="14.25" hidden="1" customHeight="1">
      <c r="A559" s="495"/>
      <c r="B559" s="494"/>
      <c r="C559" s="495"/>
      <c r="D559" s="496"/>
      <c r="E559" s="496"/>
      <c r="F559" s="496"/>
      <c r="G559" s="487">
        <f t="shared" si="1"/>
        <v>0</v>
      </c>
      <c r="H559" s="451" t="str">
        <f t="shared" si="2"/>
        <v/>
      </c>
      <c r="I559" s="452" t="str">
        <f t="shared" si="29"/>
        <v/>
      </c>
      <c r="J559" s="493"/>
      <c r="K559" s="434"/>
      <c r="L559" s="454" t="str">
        <f t="shared" si="4"/>
        <v/>
      </c>
      <c r="M559" s="455" t="str">
        <f t="array" ref="M559">IFERROR(IF(J559="","",XLOOKUP(L559,Personnel!$B$4:$G$4,Personnel!$B$5:$G$5)),"")</f>
        <v/>
      </c>
      <c r="N559" s="455">
        <f t="shared" si="5"/>
        <v>0</v>
      </c>
      <c r="O559" s="434"/>
      <c r="P559" s="456" t="str">
        <f t="shared" si="6"/>
        <v/>
      </c>
      <c r="Q559" s="457">
        <f t="shared" si="22"/>
        <v>0</v>
      </c>
      <c r="R559" s="458"/>
      <c r="S559" s="459" t="str">
        <f t="array" ref="S559">IF(B559="","",XLOOKUP($B559,Product,'Product List'!D:D))</f>
        <v/>
      </c>
      <c r="T559" s="454" t="str">
        <f t="array" ref="T559">IF(B559="","",XLOOKUP($B559,Product,'Product List'!E:E))</f>
        <v/>
      </c>
      <c r="U559" s="454" t="str">
        <f t="array" ref="U559">IF(B559="","",XLOOKUP($B559,Product,'Product List'!F:F))</f>
        <v/>
      </c>
      <c r="V559" s="454" t="str">
        <f t="array" ref="V559">IF(B559="","",XLOOKUP($B559,Product,'Product List'!G:G))</f>
        <v/>
      </c>
      <c r="W559" s="434"/>
      <c r="X559" s="434" t="str">
        <f t="array" ref="X559">iferror(xlookup(B559,'Product List'!A:A,'Product List'!P:P),"")</f>
        <v/>
      </c>
      <c r="Y559" s="434">
        <f t="shared" si="8"/>
        <v>0</v>
      </c>
      <c r="Z559" s="434"/>
    </row>
    <row r="560" ht="14.25" hidden="1" customHeight="1">
      <c r="A560" s="495"/>
      <c r="B560" s="494"/>
      <c r="C560" s="495"/>
      <c r="D560" s="496"/>
      <c r="E560" s="496"/>
      <c r="F560" s="496"/>
      <c r="G560" s="487">
        <f t="shared" si="1"/>
        <v>0</v>
      </c>
      <c r="H560" s="451" t="str">
        <f t="shared" si="2"/>
        <v/>
      </c>
      <c r="I560" s="452" t="str">
        <f t="shared" si="29"/>
        <v/>
      </c>
      <c r="J560" s="493"/>
      <c r="K560" s="434"/>
      <c r="L560" s="454" t="str">
        <f t="shared" si="4"/>
        <v/>
      </c>
      <c r="M560" s="455" t="str">
        <f t="array" ref="M560">IFERROR(IF(J560="","",XLOOKUP(L560,Personnel!$B$4:$G$4,Personnel!$B$5:$G$5)),"")</f>
        <v/>
      </c>
      <c r="N560" s="455">
        <f t="shared" si="5"/>
        <v>0</v>
      </c>
      <c r="O560" s="434"/>
      <c r="P560" s="456" t="str">
        <f t="shared" si="6"/>
        <v/>
      </c>
      <c r="Q560" s="457">
        <f t="shared" si="22"/>
        <v>0</v>
      </c>
      <c r="R560" s="458"/>
      <c r="S560" s="459" t="str">
        <f t="array" ref="S560">IF(B560="","",XLOOKUP($B560,Product,'Product List'!D:D))</f>
        <v/>
      </c>
      <c r="T560" s="454" t="str">
        <f t="array" ref="T560">IF(B560="","",XLOOKUP($B560,Product,'Product List'!E:E))</f>
        <v/>
      </c>
      <c r="U560" s="454" t="str">
        <f t="array" ref="U560">IF(B560="","",XLOOKUP($B560,Product,'Product List'!F:F))</f>
        <v/>
      </c>
      <c r="V560" s="454" t="str">
        <f t="array" ref="V560">IF(B560="","",XLOOKUP($B560,Product,'Product List'!G:G))</f>
        <v/>
      </c>
      <c r="W560" s="434"/>
      <c r="X560" s="434" t="str">
        <f t="array" ref="X560">iferror(xlookup(B560,'Product List'!A:A,'Product List'!P:P),"")</f>
        <v/>
      </c>
      <c r="Y560" s="434">
        <f t="shared" si="8"/>
        <v>0</v>
      </c>
      <c r="Z560" s="434"/>
    </row>
    <row r="561" ht="14.25" hidden="1" customHeight="1">
      <c r="A561" s="495"/>
      <c r="B561" s="494"/>
      <c r="C561" s="495"/>
      <c r="D561" s="496"/>
      <c r="E561" s="496"/>
      <c r="F561" s="496"/>
      <c r="G561" s="487">
        <f t="shared" si="1"/>
        <v>0</v>
      </c>
      <c r="H561" s="451" t="str">
        <f t="shared" si="2"/>
        <v/>
      </c>
      <c r="I561" s="452" t="str">
        <f t="shared" si="29"/>
        <v/>
      </c>
      <c r="J561" s="493"/>
      <c r="K561" s="434"/>
      <c r="L561" s="454" t="str">
        <f t="shared" si="4"/>
        <v/>
      </c>
      <c r="M561" s="455" t="str">
        <f t="array" ref="M561">IFERROR(IF(J561="","",XLOOKUP(L561,Personnel!$B$4:$G$4,Personnel!$B$5:$G$5)),"")</f>
        <v/>
      </c>
      <c r="N561" s="455">
        <f t="shared" si="5"/>
        <v>0</v>
      </c>
      <c r="O561" s="434"/>
      <c r="P561" s="456" t="str">
        <f t="shared" si="6"/>
        <v/>
      </c>
      <c r="Q561" s="457">
        <f t="shared" si="22"/>
        <v>0</v>
      </c>
      <c r="R561" s="458"/>
      <c r="S561" s="459" t="str">
        <f t="array" ref="S561">IF(B561="","",XLOOKUP($B561,Product,'Product List'!D:D))</f>
        <v/>
      </c>
      <c r="T561" s="454" t="str">
        <f t="array" ref="T561">IF(B561="","",XLOOKUP($B561,Product,'Product List'!E:E))</f>
        <v/>
      </c>
      <c r="U561" s="454" t="str">
        <f t="array" ref="U561">IF(B561="","",XLOOKUP($B561,Product,'Product List'!F:F))</f>
        <v/>
      </c>
      <c r="V561" s="454" t="str">
        <f t="array" ref="V561">IF(B561="","",XLOOKUP($B561,Product,'Product List'!G:G))</f>
        <v/>
      </c>
      <c r="W561" s="434"/>
      <c r="X561" s="434" t="str">
        <f t="array" ref="X561">iferror(xlookup(B561,'Product List'!A:A,'Product List'!P:P),"")</f>
        <v/>
      </c>
      <c r="Y561" s="434">
        <f t="shared" si="8"/>
        <v>0</v>
      </c>
      <c r="Z561" s="434"/>
    </row>
    <row r="562" ht="14.25" hidden="1" customHeight="1">
      <c r="A562" s="495"/>
      <c r="B562" s="494"/>
      <c r="C562" s="495"/>
      <c r="D562" s="496"/>
      <c r="E562" s="496"/>
      <c r="F562" s="496"/>
      <c r="G562" s="487">
        <f t="shared" si="1"/>
        <v>0</v>
      </c>
      <c r="H562" s="451" t="str">
        <f t="shared" si="2"/>
        <v/>
      </c>
      <c r="I562" s="452" t="str">
        <f t="shared" si="29"/>
        <v/>
      </c>
      <c r="J562" s="493"/>
      <c r="K562" s="434"/>
      <c r="L562" s="454" t="str">
        <f t="shared" si="4"/>
        <v/>
      </c>
      <c r="M562" s="455" t="str">
        <f t="array" ref="M562">IFERROR(IF(J562="","",XLOOKUP(L562,Personnel!$B$4:$G$4,Personnel!$B$5:$G$5)),"")</f>
        <v/>
      </c>
      <c r="N562" s="455">
        <f t="shared" si="5"/>
        <v>0</v>
      </c>
      <c r="O562" s="434"/>
      <c r="P562" s="456" t="str">
        <f t="shared" si="6"/>
        <v/>
      </c>
      <c r="Q562" s="457">
        <f t="shared" si="22"/>
        <v>0</v>
      </c>
      <c r="R562" s="458"/>
      <c r="S562" s="459" t="str">
        <f t="array" ref="S562">IF(B562="","",XLOOKUP($B562,Product,'Product List'!D:D))</f>
        <v/>
      </c>
      <c r="T562" s="454" t="str">
        <f t="array" ref="T562">IF(B562="","",XLOOKUP($B562,Product,'Product List'!E:E))</f>
        <v/>
      </c>
      <c r="U562" s="454" t="str">
        <f t="array" ref="U562">IF(B562="","",XLOOKUP($B562,Product,'Product List'!F:F))</f>
        <v/>
      </c>
      <c r="V562" s="454" t="str">
        <f t="array" ref="V562">IF(B562="","",XLOOKUP($B562,Product,'Product List'!G:G))</f>
        <v/>
      </c>
      <c r="W562" s="434"/>
      <c r="X562" s="434" t="str">
        <f t="array" ref="X562">iferror(xlookup(B562,'Product List'!A:A,'Product List'!P:P),"")</f>
        <v/>
      </c>
      <c r="Y562" s="434">
        <f t="shared" si="8"/>
        <v>0</v>
      </c>
      <c r="Z562" s="434"/>
    </row>
    <row r="563" ht="14.25" hidden="1" customHeight="1">
      <c r="A563" s="495"/>
      <c r="B563" s="494"/>
      <c r="C563" s="495"/>
      <c r="D563" s="496"/>
      <c r="E563" s="496"/>
      <c r="F563" s="496"/>
      <c r="G563" s="487">
        <f t="shared" si="1"/>
        <v>0</v>
      </c>
      <c r="H563" s="451" t="str">
        <f t="shared" si="2"/>
        <v/>
      </c>
      <c r="I563" s="452" t="str">
        <f t="shared" si="29"/>
        <v/>
      </c>
      <c r="J563" s="493"/>
      <c r="K563" s="434"/>
      <c r="L563" s="454" t="str">
        <f t="shared" si="4"/>
        <v/>
      </c>
      <c r="M563" s="455" t="str">
        <f t="array" ref="M563">IFERROR(IF(J563="","",XLOOKUP(L563,Personnel!$B$4:$G$4,Personnel!$B$5:$G$5)),"")</f>
        <v/>
      </c>
      <c r="N563" s="455">
        <f t="shared" si="5"/>
        <v>0</v>
      </c>
      <c r="O563" s="434"/>
      <c r="P563" s="456" t="str">
        <f t="shared" si="6"/>
        <v/>
      </c>
      <c r="Q563" s="457">
        <f t="shared" si="22"/>
        <v>0</v>
      </c>
      <c r="R563" s="458"/>
      <c r="S563" s="459" t="str">
        <f t="array" ref="S563">IF(B563="","",XLOOKUP($B563,Product,'Product List'!D:D))</f>
        <v/>
      </c>
      <c r="T563" s="454" t="str">
        <f t="array" ref="T563">IF(B563="","",XLOOKUP($B563,Product,'Product List'!E:E))</f>
        <v/>
      </c>
      <c r="U563" s="454" t="str">
        <f t="array" ref="U563">IF(B563="","",XLOOKUP($B563,Product,'Product List'!F:F))</f>
        <v/>
      </c>
      <c r="V563" s="454" t="str">
        <f t="array" ref="V563">IF(B563="","",XLOOKUP($B563,Product,'Product List'!G:G))</f>
        <v/>
      </c>
      <c r="W563" s="434"/>
      <c r="X563" s="434" t="str">
        <f t="array" ref="X563">iferror(xlookup(B563,'Product List'!A:A,'Product List'!P:P),"")</f>
        <v/>
      </c>
      <c r="Y563" s="434">
        <f t="shared" si="8"/>
        <v>0</v>
      </c>
      <c r="Z563" s="434"/>
    </row>
    <row r="564" ht="14.25" hidden="1" customHeight="1">
      <c r="A564" s="495"/>
      <c r="B564" s="494"/>
      <c r="C564" s="495"/>
      <c r="D564" s="496"/>
      <c r="E564" s="496"/>
      <c r="F564" s="496"/>
      <c r="G564" s="487">
        <f t="shared" si="1"/>
        <v>0</v>
      </c>
      <c r="H564" s="451" t="str">
        <f t="shared" si="2"/>
        <v/>
      </c>
      <c r="I564" s="452" t="str">
        <f t="shared" si="29"/>
        <v/>
      </c>
      <c r="J564" s="493"/>
      <c r="K564" s="434"/>
      <c r="L564" s="454" t="str">
        <f t="shared" si="4"/>
        <v/>
      </c>
      <c r="M564" s="455" t="str">
        <f t="array" ref="M564">IFERROR(IF(J564="","",XLOOKUP(L564,Personnel!$B$4:$G$4,Personnel!$B$5:$G$5)),"")</f>
        <v/>
      </c>
      <c r="N564" s="455">
        <f t="shared" si="5"/>
        <v>0</v>
      </c>
      <c r="O564" s="434"/>
      <c r="P564" s="456" t="str">
        <f t="shared" si="6"/>
        <v/>
      </c>
      <c r="Q564" s="457">
        <f t="shared" si="22"/>
        <v>0</v>
      </c>
      <c r="R564" s="458"/>
      <c r="S564" s="459" t="str">
        <f t="array" ref="S564">IF(B564="","",XLOOKUP($B564,Product,'Product List'!D:D))</f>
        <v/>
      </c>
      <c r="T564" s="454" t="str">
        <f t="array" ref="T564">IF(B564="","",XLOOKUP($B564,Product,'Product List'!E:E))</f>
        <v/>
      </c>
      <c r="U564" s="454" t="str">
        <f t="array" ref="U564">IF(B564="","",XLOOKUP($B564,Product,'Product List'!F:F))</f>
        <v/>
      </c>
      <c r="V564" s="454" t="str">
        <f t="array" ref="V564">IF(B564="","",XLOOKUP($B564,Product,'Product List'!G:G))</f>
        <v/>
      </c>
      <c r="W564" s="434"/>
      <c r="X564" s="434" t="str">
        <f t="array" ref="X564">iferror(xlookup(B564,'Product List'!A:A,'Product List'!P:P),"")</f>
        <v/>
      </c>
      <c r="Y564" s="434">
        <f t="shared" si="8"/>
        <v>0</v>
      </c>
      <c r="Z564" s="434"/>
    </row>
    <row r="565" ht="14.25" hidden="1" customHeight="1">
      <c r="A565" s="495"/>
      <c r="B565" s="494"/>
      <c r="C565" s="495"/>
      <c r="D565" s="496"/>
      <c r="E565" s="496"/>
      <c r="F565" s="496"/>
      <c r="G565" s="487">
        <f t="shared" si="1"/>
        <v>0</v>
      </c>
      <c r="H565" s="451" t="str">
        <f t="shared" si="2"/>
        <v/>
      </c>
      <c r="I565" s="452" t="str">
        <f t="shared" si="29"/>
        <v/>
      </c>
      <c r="J565" s="493"/>
      <c r="K565" s="434"/>
      <c r="L565" s="454" t="str">
        <f t="shared" si="4"/>
        <v/>
      </c>
      <c r="M565" s="455" t="str">
        <f t="array" ref="M565">IFERROR(IF(J565="","",XLOOKUP(L565,Personnel!$B$4:$G$4,Personnel!$B$5:$G$5)),"")</f>
        <v/>
      </c>
      <c r="N565" s="455">
        <f t="shared" si="5"/>
        <v>0</v>
      </c>
      <c r="O565" s="434"/>
      <c r="P565" s="456" t="str">
        <f t="shared" si="6"/>
        <v/>
      </c>
      <c r="Q565" s="457">
        <f t="shared" si="22"/>
        <v>0</v>
      </c>
      <c r="R565" s="458"/>
      <c r="S565" s="459" t="str">
        <f t="array" ref="S565">IF(B565="","",XLOOKUP($B565,Product,'Product List'!D:D))</f>
        <v/>
      </c>
      <c r="T565" s="454" t="str">
        <f t="array" ref="T565">IF(B565="","",XLOOKUP($B565,Product,'Product List'!E:E))</f>
        <v/>
      </c>
      <c r="U565" s="454" t="str">
        <f t="array" ref="U565">IF(B565="","",XLOOKUP($B565,Product,'Product List'!F:F))</f>
        <v/>
      </c>
      <c r="V565" s="454" t="str">
        <f t="array" ref="V565">IF(B565="","",XLOOKUP($B565,Product,'Product List'!G:G))</f>
        <v/>
      </c>
      <c r="W565" s="434"/>
      <c r="X565" s="434" t="str">
        <f t="array" ref="X565">iferror(xlookup(B565,'Product List'!A:A,'Product List'!P:P),"")</f>
        <v/>
      </c>
      <c r="Y565" s="434">
        <f t="shared" si="8"/>
        <v>0</v>
      </c>
      <c r="Z565" s="434"/>
    </row>
    <row r="566" ht="14.25" hidden="1" customHeight="1">
      <c r="A566" s="495"/>
      <c r="B566" s="494"/>
      <c r="C566" s="495"/>
      <c r="D566" s="496"/>
      <c r="E566" s="496"/>
      <c r="F566" s="496"/>
      <c r="G566" s="487">
        <f t="shared" si="1"/>
        <v>0</v>
      </c>
      <c r="H566" s="451" t="str">
        <f t="shared" si="2"/>
        <v/>
      </c>
      <c r="I566" s="452" t="str">
        <f t="shared" si="29"/>
        <v/>
      </c>
      <c r="J566" s="493"/>
      <c r="K566" s="434"/>
      <c r="L566" s="454" t="str">
        <f t="shared" si="4"/>
        <v/>
      </c>
      <c r="M566" s="455" t="str">
        <f t="array" ref="M566">IFERROR(IF(J566="","",XLOOKUP(L566,Personnel!$B$4:$G$4,Personnel!$B$5:$G$5)),"")</f>
        <v/>
      </c>
      <c r="N566" s="455">
        <f t="shared" si="5"/>
        <v>0</v>
      </c>
      <c r="O566" s="434"/>
      <c r="P566" s="456" t="str">
        <f t="shared" si="6"/>
        <v/>
      </c>
      <c r="Q566" s="457">
        <f t="shared" si="22"/>
        <v>0</v>
      </c>
      <c r="R566" s="458"/>
      <c r="S566" s="459" t="str">
        <f t="array" ref="S566">IF(B566="","",XLOOKUP($B566,Product,'Product List'!D:D))</f>
        <v/>
      </c>
      <c r="T566" s="454" t="str">
        <f t="array" ref="T566">IF(B566="","",XLOOKUP($B566,Product,'Product List'!E:E))</f>
        <v/>
      </c>
      <c r="U566" s="454" t="str">
        <f t="array" ref="U566">IF(B566="","",XLOOKUP($B566,Product,'Product List'!F:F))</f>
        <v/>
      </c>
      <c r="V566" s="454" t="str">
        <f t="array" ref="V566">IF(B566="","",XLOOKUP($B566,Product,'Product List'!G:G))</f>
        <v/>
      </c>
      <c r="W566" s="434"/>
      <c r="X566" s="434" t="str">
        <f t="array" ref="X566">iferror(xlookup(B566,'Product List'!A:A,'Product List'!P:P),"")</f>
        <v/>
      </c>
      <c r="Y566" s="434">
        <f t="shared" si="8"/>
        <v>0</v>
      </c>
      <c r="Z566" s="434"/>
    </row>
    <row r="567" ht="14.25" hidden="1" customHeight="1">
      <c r="A567" s="495"/>
      <c r="B567" s="494"/>
      <c r="C567" s="495"/>
      <c r="D567" s="496"/>
      <c r="E567" s="496"/>
      <c r="F567" s="496"/>
      <c r="G567" s="487">
        <f t="shared" si="1"/>
        <v>0</v>
      </c>
      <c r="H567" s="451" t="str">
        <f t="shared" si="2"/>
        <v/>
      </c>
      <c r="I567" s="452" t="str">
        <f t="shared" si="29"/>
        <v/>
      </c>
      <c r="J567" s="493"/>
      <c r="K567" s="434"/>
      <c r="L567" s="454" t="str">
        <f t="shared" si="4"/>
        <v/>
      </c>
      <c r="M567" s="455" t="str">
        <f t="array" ref="M567">IFERROR(IF(J567="","",XLOOKUP(L567,Personnel!$B$4:$G$4,Personnel!$B$5:$G$5)),"")</f>
        <v/>
      </c>
      <c r="N567" s="455">
        <f t="shared" si="5"/>
        <v>0</v>
      </c>
      <c r="O567" s="434"/>
      <c r="P567" s="456" t="str">
        <f t="shared" si="6"/>
        <v/>
      </c>
      <c r="Q567" s="457">
        <f t="shared" si="22"/>
        <v>0</v>
      </c>
      <c r="R567" s="458"/>
      <c r="S567" s="459" t="str">
        <f t="array" ref="S567">IF(B567="","",XLOOKUP($B567,Product,'Product List'!D:D))</f>
        <v/>
      </c>
      <c r="T567" s="454" t="str">
        <f t="array" ref="T567">IF(B567="","",XLOOKUP($B567,Product,'Product List'!E:E))</f>
        <v/>
      </c>
      <c r="U567" s="454" t="str">
        <f t="array" ref="U567">IF(B567="","",XLOOKUP($B567,Product,'Product List'!F:F))</f>
        <v/>
      </c>
      <c r="V567" s="454" t="str">
        <f t="array" ref="V567">IF(B567="","",XLOOKUP($B567,Product,'Product List'!G:G))</f>
        <v/>
      </c>
      <c r="W567" s="434"/>
      <c r="X567" s="434" t="str">
        <f t="array" ref="X567">iferror(xlookup(B567,'Product List'!A:A,'Product List'!P:P),"")</f>
        <v/>
      </c>
      <c r="Y567" s="434">
        <f t="shared" si="8"/>
        <v>0</v>
      </c>
      <c r="Z567" s="434"/>
    </row>
    <row r="568" ht="14.25" hidden="1" customHeight="1">
      <c r="A568" s="495"/>
      <c r="B568" s="494"/>
      <c r="C568" s="495"/>
      <c r="D568" s="496"/>
      <c r="E568" s="496"/>
      <c r="F568" s="496"/>
      <c r="G568" s="487">
        <f t="shared" si="1"/>
        <v>0</v>
      </c>
      <c r="H568" s="451" t="str">
        <f t="shared" si="2"/>
        <v/>
      </c>
      <c r="I568" s="452" t="str">
        <f t="shared" si="29"/>
        <v/>
      </c>
      <c r="J568" s="493"/>
      <c r="K568" s="434"/>
      <c r="L568" s="454" t="str">
        <f t="shared" si="4"/>
        <v/>
      </c>
      <c r="M568" s="455" t="str">
        <f t="array" ref="M568">IFERROR(IF(J568="","",XLOOKUP(L568,Personnel!$B$4:$G$4,Personnel!$B$5:$G$5)),"")</f>
        <v/>
      </c>
      <c r="N568" s="455">
        <f t="shared" si="5"/>
        <v>0</v>
      </c>
      <c r="O568" s="434"/>
      <c r="P568" s="456" t="str">
        <f t="shared" si="6"/>
        <v/>
      </c>
      <c r="Q568" s="457">
        <f t="shared" si="22"/>
        <v>0</v>
      </c>
      <c r="R568" s="458"/>
      <c r="S568" s="459" t="str">
        <f t="array" ref="S568">IF(B568="","",XLOOKUP($B568,Product,'Product List'!D:D))</f>
        <v/>
      </c>
      <c r="T568" s="454" t="str">
        <f t="array" ref="T568">IF(B568="","",XLOOKUP($B568,Product,'Product List'!E:E))</f>
        <v/>
      </c>
      <c r="U568" s="454" t="str">
        <f t="array" ref="U568">IF(B568="","",XLOOKUP($B568,Product,'Product List'!F:F))</f>
        <v/>
      </c>
      <c r="V568" s="454" t="str">
        <f t="array" ref="V568">IF(B568="","",XLOOKUP($B568,Product,'Product List'!G:G))</f>
        <v/>
      </c>
      <c r="W568" s="434"/>
      <c r="X568" s="434" t="str">
        <f t="array" ref="X568">iferror(xlookup(B568,'Product List'!A:A,'Product List'!P:P),"")</f>
        <v/>
      </c>
      <c r="Y568" s="434">
        <f t="shared" si="8"/>
        <v>0</v>
      </c>
      <c r="Z568" s="434"/>
    </row>
    <row r="569" ht="14.25" hidden="1" customHeight="1">
      <c r="A569" s="495"/>
      <c r="B569" s="494"/>
      <c r="C569" s="495"/>
      <c r="D569" s="496"/>
      <c r="E569" s="496"/>
      <c r="F569" s="496"/>
      <c r="G569" s="487">
        <f t="shared" si="1"/>
        <v>0</v>
      </c>
      <c r="H569" s="451" t="str">
        <f t="shared" si="2"/>
        <v/>
      </c>
      <c r="I569" s="452" t="str">
        <f t="shared" si="29"/>
        <v/>
      </c>
      <c r="J569" s="493"/>
      <c r="K569" s="434"/>
      <c r="L569" s="454" t="str">
        <f t="shared" si="4"/>
        <v/>
      </c>
      <c r="M569" s="455" t="str">
        <f t="array" ref="M569">IFERROR(IF(J569="","",XLOOKUP(L569,Personnel!$B$4:$G$4,Personnel!$B$5:$G$5)),"")</f>
        <v/>
      </c>
      <c r="N569" s="455">
        <f t="shared" si="5"/>
        <v>0</v>
      </c>
      <c r="O569" s="434"/>
      <c r="P569" s="456" t="str">
        <f t="shared" si="6"/>
        <v/>
      </c>
      <c r="Q569" s="457">
        <f t="shared" si="22"/>
        <v>0</v>
      </c>
      <c r="R569" s="458"/>
      <c r="S569" s="459" t="str">
        <f t="array" ref="S569">IF(B569="","",XLOOKUP($B569,Product,'Product List'!D:D))</f>
        <v/>
      </c>
      <c r="T569" s="454" t="str">
        <f t="array" ref="T569">IF(B569="","",XLOOKUP($B569,Product,'Product List'!E:E))</f>
        <v/>
      </c>
      <c r="U569" s="454" t="str">
        <f t="array" ref="U569">IF(B569="","",XLOOKUP($B569,Product,'Product List'!F:F))</f>
        <v/>
      </c>
      <c r="V569" s="454" t="str">
        <f t="array" ref="V569">IF(B569="","",XLOOKUP($B569,Product,'Product List'!G:G))</f>
        <v/>
      </c>
      <c r="W569" s="434"/>
      <c r="X569" s="434" t="str">
        <f t="array" ref="X569">iferror(xlookup(B569,'Product List'!A:A,'Product List'!P:P),"")</f>
        <v/>
      </c>
      <c r="Y569" s="434">
        <f t="shared" si="8"/>
        <v>0</v>
      </c>
      <c r="Z569" s="434"/>
    </row>
    <row r="570" ht="14.25" hidden="1" customHeight="1">
      <c r="A570" s="495"/>
      <c r="B570" s="494"/>
      <c r="C570" s="495"/>
      <c r="D570" s="496"/>
      <c r="E570" s="496"/>
      <c r="F570" s="496"/>
      <c r="G570" s="487">
        <f t="shared" si="1"/>
        <v>0</v>
      </c>
      <c r="H570" s="451" t="str">
        <f t="shared" si="2"/>
        <v/>
      </c>
      <c r="I570" s="452" t="str">
        <f t="shared" si="29"/>
        <v/>
      </c>
      <c r="J570" s="493"/>
      <c r="K570" s="434"/>
      <c r="L570" s="454" t="str">
        <f t="shared" si="4"/>
        <v/>
      </c>
      <c r="M570" s="455" t="str">
        <f t="array" ref="M570">IFERROR(IF(J570="","",XLOOKUP(L570,Personnel!$B$4:$G$4,Personnel!$B$5:$G$5)),"")</f>
        <v/>
      </c>
      <c r="N570" s="455">
        <f t="shared" si="5"/>
        <v>0</v>
      </c>
      <c r="O570" s="434"/>
      <c r="P570" s="456" t="str">
        <f t="shared" si="6"/>
        <v/>
      </c>
      <c r="Q570" s="457">
        <f t="shared" si="22"/>
        <v>0</v>
      </c>
      <c r="R570" s="458"/>
      <c r="S570" s="459" t="str">
        <f t="array" ref="S570">IF(B570="","",XLOOKUP($B570,Product,'Product List'!D:D))</f>
        <v/>
      </c>
      <c r="T570" s="454" t="str">
        <f t="array" ref="T570">IF(B570="","",XLOOKUP($B570,Product,'Product List'!E:E))</f>
        <v/>
      </c>
      <c r="U570" s="454" t="str">
        <f t="array" ref="U570">IF(B570="","",XLOOKUP($B570,Product,'Product List'!F:F))</f>
        <v/>
      </c>
      <c r="V570" s="454" t="str">
        <f t="array" ref="V570">IF(B570="","",XLOOKUP($B570,Product,'Product List'!G:G))</f>
        <v/>
      </c>
      <c r="W570" s="434"/>
      <c r="X570" s="434" t="str">
        <f t="array" ref="X570">iferror(xlookup(B570,'Product List'!A:A,'Product List'!P:P),"")</f>
        <v/>
      </c>
      <c r="Y570" s="434">
        <f t="shared" si="8"/>
        <v>0</v>
      </c>
      <c r="Z570" s="434"/>
    </row>
    <row r="571" ht="14.25" hidden="1" customHeight="1">
      <c r="A571" s="495"/>
      <c r="B571" s="494"/>
      <c r="C571" s="495"/>
      <c r="D571" s="496"/>
      <c r="E571" s="496"/>
      <c r="F571" s="496"/>
      <c r="G571" s="487">
        <f t="shared" si="1"/>
        <v>0</v>
      </c>
      <c r="H571" s="451" t="str">
        <f t="shared" si="2"/>
        <v/>
      </c>
      <c r="I571" s="452" t="str">
        <f t="shared" si="29"/>
        <v/>
      </c>
      <c r="J571" s="493"/>
      <c r="K571" s="434"/>
      <c r="L571" s="454" t="str">
        <f t="shared" si="4"/>
        <v/>
      </c>
      <c r="M571" s="455" t="str">
        <f t="array" ref="M571">IFERROR(IF(J571="","",XLOOKUP(L571,Personnel!$B$4:$G$4,Personnel!$B$5:$G$5)),"")</f>
        <v/>
      </c>
      <c r="N571" s="455">
        <f t="shared" si="5"/>
        <v>0</v>
      </c>
      <c r="O571" s="434"/>
      <c r="P571" s="456" t="str">
        <f t="shared" si="6"/>
        <v/>
      </c>
      <c r="Q571" s="457">
        <f t="shared" si="22"/>
        <v>0</v>
      </c>
      <c r="R571" s="458"/>
      <c r="S571" s="459" t="str">
        <f t="array" ref="S571">IF(B571="","",XLOOKUP($B571,Product,'Product List'!D:D))</f>
        <v/>
      </c>
      <c r="T571" s="454" t="str">
        <f t="array" ref="T571">IF(B571="","",XLOOKUP($B571,Product,'Product List'!E:E))</f>
        <v/>
      </c>
      <c r="U571" s="454" t="str">
        <f t="array" ref="U571">IF(B571="","",XLOOKUP($B571,Product,'Product List'!F:F))</f>
        <v/>
      </c>
      <c r="V571" s="454" t="str">
        <f t="array" ref="V571">IF(B571="","",XLOOKUP($B571,Product,'Product List'!G:G))</f>
        <v/>
      </c>
      <c r="W571" s="434"/>
      <c r="X571" s="434" t="str">
        <f t="array" ref="X571">iferror(xlookup(B571,'Product List'!A:A,'Product List'!P:P),"")</f>
        <v/>
      </c>
      <c r="Y571" s="434">
        <f t="shared" si="8"/>
        <v>0</v>
      </c>
      <c r="Z571" s="434"/>
    </row>
    <row r="572" ht="14.25" hidden="1" customHeight="1">
      <c r="A572" s="495"/>
      <c r="B572" s="494"/>
      <c r="C572" s="495"/>
      <c r="D572" s="496"/>
      <c r="E572" s="496"/>
      <c r="F572" s="496"/>
      <c r="G572" s="487">
        <f t="shared" si="1"/>
        <v>0</v>
      </c>
      <c r="H572" s="451" t="str">
        <f t="shared" si="2"/>
        <v/>
      </c>
      <c r="I572" s="452" t="str">
        <f t="shared" si="29"/>
        <v/>
      </c>
      <c r="J572" s="493"/>
      <c r="K572" s="434"/>
      <c r="L572" s="454" t="str">
        <f t="shared" si="4"/>
        <v/>
      </c>
      <c r="M572" s="455" t="str">
        <f t="array" ref="M572">IFERROR(IF(J572="","",XLOOKUP(L572,Personnel!$B$4:$G$4,Personnel!$B$5:$G$5)),"")</f>
        <v/>
      </c>
      <c r="N572" s="455">
        <f t="shared" si="5"/>
        <v>0</v>
      </c>
      <c r="O572" s="434"/>
      <c r="P572" s="456" t="str">
        <f t="shared" si="6"/>
        <v/>
      </c>
      <c r="Q572" s="457">
        <f t="shared" si="22"/>
        <v>0</v>
      </c>
      <c r="R572" s="458"/>
      <c r="S572" s="459" t="str">
        <f t="array" ref="S572">IF(B572="","",XLOOKUP($B572,Product,'Product List'!D:D))</f>
        <v/>
      </c>
      <c r="T572" s="454" t="str">
        <f t="array" ref="T572">IF(B572="","",XLOOKUP($B572,Product,'Product List'!E:E))</f>
        <v/>
      </c>
      <c r="U572" s="454" t="str">
        <f t="array" ref="U572">IF(B572="","",XLOOKUP($B572,Product,'Product List'!F:F))</f>
        <v/>
      </c>
      <c r="V572" s="454" t="str">
        <f t="array" ref="V572">IF(B572="","",XLOOKUP($B572,Product,'Product List'!G:G))</f>
        <v/>
      </c>
      <c r="W572" s="434"/>
      <c r="X572" s="434" t="str">
        <f t="array" ref="X572">iferror(xlookup(B572,'Product List'!A:A,'Product List'!P:P),"")</f>
        <v/>
      </c>
      <c r="Y572" s="434">
        <f t="shared" si="8"/>
        <v>0</v>
      </c>
      <c r="Z572" s="434"/>
    </row>
    <row r="573" ht="14.25" hidden="1" customHeight="1">
      <c r="A573" s="495"/>
      <c r="B573" s="494"/>
      <c r="C573" s="495"/>
      <c r="D573" s="496"/>
      <c r="E573" s="496"/>
      <c r="F573" s="496"/>
      <c r="G573" s="487">
        <f t="shared" si="1"/>
        <v>0</v>
      </c>
      <c r="H573" s="451" t="str">
        <f t="shared" si="2"/>
        <v/>
      </c>
      <c r="I573" s="452" t="str">
        <f t="shared" si="29"/>
        <v/>
      </c>
      <c r="J573" s="493"/>
      <c r="K573" s="434"/>
      <c r="L573" s="454" t="str">
        <f t="shared" si="4"/>
        <v/>
      </c>
      <c r="M573" s="455" t="str">
        <f t="array" ref="M573">IFERROR(IF(J573="","",XLOOKUP(L573,Personnel!$B$4:$G$4,Personnel!$B$5:$G$5)),"")</f>
        <v/>
      </c>
      <c r="N573" s="455">
        <f t="shared" si="5"/>
        <v>0</v>
      </c>
      <c r="O573" s="434"/>
      <c r="P573" s="456" t="str">
        <f t="shared" si="6"/>
        <v/>
      </c>
      <c r="Q573" s="457">
        <f t="shared" si="22"/>
        <v>0</v>
      </c>
      <c r="R573" s="458"/>
      <c r="S573" s="459" t="str">
        <f t="array" ref="S573">IF(B573="","",XLOOKUP($B573,Product,'Product List'!D:D))</f>
        <v/>
      </c>
      <c r="T573" s="454" t="str">
        <f t="array" ref="T573">IF(B573="","",XLOOKUP($B573,Product,'Product List'!E:E))</f>
        <v/>
      </c>
      <c r="U573" s="454" t="str">
        <f t="array" ref="U573">IF(B573="","",XLOOKUP($B573,Product,'Product List'!F:F))</f>
        <v/>
      </c>
      <c r="V573" s="454" t="str">
        <f t="array" ref="V573">IF(B573="","",XLOOKUP($B573,Product,'Product List'!G:G))</f>
        <v/>
      </c>
      <c r="W573" s="434"/>
      <c r="X573" s="434" t="str">
        <f t="array" ref="X573">iferror(xlookup(B573,'Product List'!A:A,'Product List'!P:P),"")</f>
        <v/>
      </c>
      <c r="Y573" s="434">
        <f t="shared" si="8"/>
        <v>0</v>
      </c>
      <c r="Z573" s="434"/>
    </row>
    <row r="574" ht="14.25" hidden="1" customHeight="1">
      <c r="A574" s="495"/>
      <c r="B574" s="494"/>
      <c r="C574" s="495"/>
      <c r="D574" s="496"/>
      <c r="E574" s="496"/>
      <c r="F574" s="496"/>
      <c r="G574" s="487">
        <f t="shared" si="1"/>
        <v>0</v>
      </c>
      <c r="H574" s="451" t="str">
        <f t="shared" si="2"/>
        <v/>
      </c>
      <c r="I574" s="452" t="str">
        <f t="shared" si="29"/>
        <v/>
      </c>
      <c r="J574" s="493"/>
      <c r="K574" s="434"/>
      <c r="L574" s="454" t="str">
        <f t="shared" si="4"/>
        <v/>
      </c>
      <c r="M574" s="455" t="str">
        <f t="array" ref="M574">IFERROR(IF(J574="","",XLOOKUP(L574,Personnel!$B$4:$G$4,Personnel!$B$5:$G$5)),"")</f>
        <v/>
      </c>
      <c r="N574" s="455">
        <f t="shared" si="5"/>
        <v>0</v>
      </c>
      <c r="O574" s="434"/>
      <c r="P574" s="456" t="str">
        <f t="shared" si="6"/>
        <v/>
      </c>
      <c r="Q574" s="457">
        <f t="shared" si="22"/>
        <v>0</v>
      </c>
      <c r="R574" s="458"/>
      <c r="S574" s="459" t="str">
        <f t="array" ref="S574">IF(B574="","",XLOOKUP($B574,Product,'Product List'!D:D))</f>
        <v/>
      </c>
      <c r="T574" s="454" t="str">
        <f t="array" ref="T574">IF(B574="","",XLOOKUP($B574,Product,'Product List'!E:E))</f>
        <v/>
      </c>
      <c r="U574" s="454" t="str">
        <f t="array" ref="U574">IF(B574="","",XLOOKUP($B574,Product,'Product List'!F:F))</f>
        <v/>
      </c>
      <c r="V574" s="454" t="str">
        <f t="array" ref="V574">IF(B574="","",XLOOKUP($B574,Product,'Product List'!G:G))</f>
        <v/>
      </c>
      <c r="W574" s="434"/>
      <c r="X574" s="434" t="str">
        <f t="array" ref="X574">iferror(xlookup(B574,'Product List'!A:A,'Product List'!P:P),"")</f>
        <v/>
      </c>
      <c r="Y574" s="434">
        <f t="shared" si="8"/>
        <v>0</v>
      </c>
      <c r="Z574" s="434"/>
    </row>
    <row r="575" ht="14.25" hidden="1" customHeight="1">
      <c r="A575" s="495"/>
      <c r="B575" s="494"/>
      <c r="C575" s="495"/>
      <c r="D575" s="496"/>
      <c r="E575" s="496"/>
      <c r="F575" s="496"/>
      <c r="G575" s="487">
        <f t="shared" si="1"/>
        <v>0</v>
      </c>
      <c r="H575" s="451" t="str">
        <f t="shared" si="2"/>
        <v/>
      </c>
      <c r="I575" s="452" t="str">
        <f t="shared" si="29"/>
        <v/>
      </c>
      <c r="J575" s="493"/>
      <c r="K575" s="434"/>
      <c r="L575" s="454" t="str">
        <f t="shared" si="4"/>
        <v/>
      </c>
      <c r="M575" s="455" t="str">
        <f t="array" ref="M575">IFERROR(IF(J575="","",XLOOKUP(L575,Personnel!$B$4:$G$4,Personnel!$B$5:$G$5)),"")</f>
        <v/>
      </c>
      <c r="N575" s="455">
        <f t="shared" si="5"/>
        <v>0</v>
      </c>
      <c r="O575" s="434"/>
      <c r="P575" s="456" t="str">
        <f t="shared" si="6"/>
        <v/>
      </c>
      <c r="Q575" s="457">
        <f t="shared" si="22"/>
        <v>0</v>
      </c>
      <c r="R575" s="458"/>
      <c r="S575" s="459" t="str">
        <f t="array" ref="S575">IF(B575="","",XLOOKUP($B575,Product,'Product List'!D:D))</f>
        <v/>
      </c>
      <c r="T575" s="454" t="str">
        <f t="array" ref="T575">IF(B575="","",XLOOKUP($B575,Product,'Product List'!E:E))</f>
        <v/>
      </c>
      <c r="U575" s="454" t="str">
        <f t="array" ref="U575">IF(B575="","",XLOOKUP($B575,Product,'Product List'!F:F))</f>
        <v/>
      </c>
      <c r="V575" s="454" t="str">
        <f t="array" ref="V575">IF(B575="","",XLOOKUP($B575,Product,'Product List'!G:G))</f>
        <v/>
      </c>
      <c r="W575" s="434"/>
      <c r="X575" s="434" t="str">
        <f t="array" ref="X575">iferror(xlookup(B575,'Product List'!A:A,'Product List'!P:P),"")</f>
        <v/>
      </c>
      <c r="Y575" s="434">
        <f t="shared" si="8"/>
        <v>0</v>
      </c>
      <c r="Z575" s="434"/>
    </row>
    <row r="576" ht="14.25" hidden="1" customHeight="1">
      <c r="A576" s="495"/>
      <c r="B576" s="494"/>
      <c r="C576" s="495"/>
      <c r="D576" s="496"/>
      <c r="E576" s="496"/>
      <c r="F576" s="496"/>
      <c r="G576" s="487">
        <f t="shared" si="1"/>
        <v>0</v>
      </c>
      <c r="H576" s="451" t="str">
        <f t="shared" si="2"/>
        <v/>
      </c>
      <c r="I576" s="452" t="str">
        <f t="shared" si="29"/>
        <v/>
      </c>
      <c r="J576" s="493"/>
      <c r="K576" s="434"/>
      <c r="L576" s="454" t="str">
        <f t="shared" si="4"/>
        <v/>
      </c>
      <c r="M576" s="455" t="str">
        <f t="array" ref="M576">IFERROR(IF(J576="","",XLOOKUP(L576,Personnel!$B$4:$G$4,Personnel!$B$5:$G$5)),"")</f>
        <v/>
      </c>
      <c r="N576" s="455">
        <f t="shared" si="5"/>
        <v>0</v>
      </c>
      <c r="O576" s="434"/>
      <c r="P576" s="456" t="str">
        <f t="shared" si="6"/>
        <v/>
      </c>
      <c r="Q576" s="457">
        <f t="shared" si="22"/>
        <v>0</v>
      </c>
      <c r="R576" s="458"/>
      <c r="S576" s="459" t="str">
        <f t="array" ref="S576">IF(B576="","",XLOOKUP($B576,Product,'Product List'!D:D))</f>
        <v/>
      </c>
      <c r="T576" s="454" t="str">
        <f t="array" ref="T576">IF(B576="","",XLOOKUP($B576,Product,'Product List'!E:E))</f>
        <v/>
      </c>
      <c r="U576" s="454" t="str">
        <f t="array" ref="U576">IF(B576="","",XLOOKUP($B576,Product,'Product List'!F:F))</f>
        <v/>
      </c>
      <c r="V576" s="454" t="str">
        <f t="array" ref="V576">IF(B576="","",XLOOKUP($B576,Product,'Product List'!G:G))</f>
        <v/>
      </c>
      <c r="W576" s="434"/>
      <c r="X576" s="434" t="str">
        <f t="array" ref="X576">iferror(xlookup(B576,'Product List'!A:A,'Product List'!P:P),"")</f>
        <v/>
      </c>
      <c r="Y576" s="434">
        <f t="shared" si="8"/>
        <v>0</v>
      </c>
      <c r="Z576" s="434"/>
    </row>
    <row r="577" ht="14.25" hidden="1" customHeight="1">
      <c r="A577" s="495"/>
      <c r="B577" s="494"/>
      <c r="C577" s="495"/>
      <c r="D577" s="496"/>
      <c r="E577" s="496"/>
      <c r="F577" s="496"/>
      <c r="G577" s="487">
        <f t="shared" si="1"/>
        <v>0</v>
      </c>
      <c r="H577" s="451" t="str">
        <f t="shared" si="2"/>
        <v/>
      </c>
      <c r="I577" s="452" t="str">
        <f t="shared" si="29"/>
        <v/>
      </c>
      <c r="J577" s="493"/>
      <c r="K577" s="434"/>
      <c r="L577" s="454" t="str">
        <f t="shared" si="4"/>
        <v/>
      </c>
      <c r="M577" s="455" t="str">
        <f t="array" ref="M577">IFERROR(IF(J577="","",XLOOKUP(L577,Personnel!$B$4:$G$4,Personnel!$B$5:$G$5)),"")</f>
        <v/>
      </c>
      <c r="N577" s="455">
        <f t="shared" si="5"/>
        <v>0</v>
      </c>
      <c r="O577" s="434"/>
      <c r="P577" s="456" t="str">
        <f t="shared" si="6"/>
        <v/>
      </c>
      <c r="Q577" s="457">
        <f t="shared" si="22"/>
        <v>0</v>
      </c>
      <c r="R577" s="458"/>
      <c r="S577" s="459" t="str">
        <f t="array" ref="S577">IF(B577="","",XLOOKUP($B577,Product,'Product List'!D:D))</f>
        <v/>
      </c>
      <c r="T577" s="454" t="str">
        <f t="array" ref="T577">IF(B577="","",XLOOKUP($B577,Product,'Product List'!E:E))</f>
        <v/>
      </c>
      <c r="U577" s="454" t="str">
        <f t="array" ref="U577">IF(B577="","",XLOOKUP($B577,Product,'Product List'!F:F))</f>
        <v/>
      </c>
      <c r="V577" s="454" t="str">
        <f t="array" ref="V577">IF(B577="","",XLOOKUP($B577,Product,'Product List'!G:G))</f>
        <v/>
      </c>
      <c r="W577" s="434"/>
      <c r="X577" s="434" t="str">
        <f t="array" ref="X577">iferror(xlookup(B577,'Product List'!A:A,'Product List'!P:P),"")</f>
        <v/>
      </c>
      <c r="Y577" s="434">
        <f t="shared" si="8"/>
        <v>0</v>
      </c>
      <c r="Z577" s="434"/>
    </row>
    <row r="578" ht="14.25" hidden="1" customHeight="1">
      <c r="A578" s="495"/>
      <c r="B578" s="494"/>
      <c r="C578" s="495"/>
      <c r="D578" s="496"/>
      <c r="E578" s="496"/>
      <c r="F578" s="496"/>
      <c r="G578" s="487">
        <f t="shared" si="1"/>
        <v>0</v>
      </c>
      <c r="H578" s="451" t="str">
        <f t="shared" si="2"/>
        <v/>
      </c>
      <c r="I578" s="452" t="str">
        <f t="shared" si="29"/>
        <v/>
      </c>
      <c r="J578" s="493"/>
      <c r="K578" s="434"/>
      <c r="L578" s="454" t="str">
        <f t="shared" si="4"/>
        <v/>
      </c>
      <c r="M578" s="455" t="str">
        <f t="array" ref="M578">IFERROR(IF(J578="","",XLOOKUP(L578,Personnel!$B$4:$G$4,Personnel!$B$5:$G$5)),"")</f>
        <v/>
      </c>
      <c r="N578" s="455">
        <f t="shared" si="5"/>
        <v>0</v>
      </c>
      <c r="O578" s="434"/>
      <c r="P578" s="456" t="str">
        <f t="shared" si="6"/>
        <v/>
      </c>
      <c r="Q578" s="457">
        <f t="shared" si="22"/>
        <v>0</v>
      </c>
      <c r="R578" s="458"/>
      <c r="S578" s="459" t="str">
        <f t="array" ref="S578">IF(B578="","",XLOOKUP($B578,Product,'Product List'!D:D))</f>
        <v/>
      </c>
      <c r="T578" s="454" t="str">
        <f t="array" ref="T578">IF(B578="","",XLOOKUP($B578,Product,'Product List'!E:E))</f>
        <v/>
      </c>
      <c r="U578" s="454" t="str">
        <f t="array" ref="U578">IF(B578="","",XLOOKUP($B578,Product,'Product List'!F:F))</f>
        <v/>
      </c>
      <c r="V578" s="454" t="str">
        <f t="array" ref="V578">IF(B578="","",XLOOKUP($B578,Product,'Product List'!G:G))</f>
        <v/>
      </c>
      <c r="W578" s="434"/>
      <c r="X578" s="434" t="str">
        <f t="array" ref="X578">iferror(xlookup(B578,'Product List'!A:A,'Product List'!P:P),"")</f>
        <v/>
      </c>
      <c r="Y578" s="434">
        <f t="shared" si="8"/>
        <v>0</v>
      </c>
      <c r="Z578" s="434"/>
    </row>
    <row r="579" ht="14.25" hidden="1" customHeight="1">
      <c r="A579" s="495"/>
      <c r="B579" s="494"/>
      <c r="C579" s="495"/>
      <c r="D579" s="496"/>
      <c r="E579" s="496"/>
      <c r="F579" s="496"/>
      <c r="G579" s="487">
        <f t="shared" si="1"/>
        <v>0</v>
      </c>
      <c r="H579" s="451" t="str">
        <f t="shared" si="2"/>
        <v/>
      </c>
      <c r="I579" s="452" t="str">
        <f t="shared" si="29"/>
        <v/>
      </c>
      <c r="J579" s="493"/>
      <c r="K579" s="434"/>
      <c r="L579" s="454" t="str">
        <f t="shared" si="4"/>
        <v/>
      </c>
      <c r="M579" s="455" t="str">
        <f t="array" ref="M579">IFERROR(IF(J579="","",XLOOKUP(L579,Personnel!$B$4:$G$4,Personnel!$B$5:$G$5)),"")</f>
        <v/>
      </c>
      <c r="N579" s="455">
        <f t="shared" si="5"/>
        <v>0</v>
      </c>
      <c r="O579" s="434"/>
      <c r="P579" s="456" t="str">
        <f t="shared" si="6"/>
        <v/>
      </c>
      <c r="Q579" s="457">
        <f t="shared" si="22"/>
        <v>0</v>
      </c>
      <c r="R579" s="458"/>
      <c r="S579" s="459" t="str">
        <f t="array" ref="S579">IF(B579="","",XLOOKUP($B579,Product,'Product List'!D:D))</f>
        <v/>
      </c>
      <c r="T579" s="454" t="str">
        <f t="array" ref="T579">IF(B579="","",XLOOKUP($B579,Product,'Product List'!E:E))</f>
        <v/>
      </c>
      <c r="U579" s="454" t="str">
        <f t="array" ref="U579">IF(B579="","",XLOOKUP($B579,Product,'Product List'!F:F))</f>
        <v/>
      </c>
      <c r="V579" s="454" t="str">
        <f t="array" ref="V579">IF(B579="","",XLOOKUP($B579,Product,'Product List'!G:G))</f>
        <v/>
      </c>
      <c r="W579" s="434"/>
      <c r="X579" s="434" t="str">
        <f t="array" ref="X579">iferror(xlookup(B579,'Product List'!A:A,'Product List'!P:P),"")</f>
        <v/>
      </c>
      <c r="Y579" s="434">
        <f t="shared" si="8"/>
        <v>0</v>
      </c>
      <c r="Z579" s="434"/>
    </row>
    <row r="580" ht="14.25" hidden="1" customHeight="1">
      <c r="A580" s="495"/>
      <c r="B580" s="494"/>
      <c r="C580" s="495"/>
      <c r="D580" s="496"/>
      <c r="E580" s="496"/>
      <c r="F580" s="496"/>
      <c r="G580" s="487">
        <f t="shared" si="1"/>
        <v>0</v>
      </c>
      <c r="H580" s="451" t="str">
        <f t="shared" si="2"/>
        <v/>
      </c>
      <c r="I580" s="452" t="str">
        <f t="shared" si="29"/>
        <v/>
      </c>
      <c r="J580" s="493"/>
      <c r="K580" s="434"/>
      <c r="L580" s="454" t="str">
        <f t="shared" si="4"/>
        <v/>
      </c>
      <c r="M580" s="455" t="str">
        <f t="array" ref="M580">IFERROR(IF(J580="","",XLOOKUP(L580,Personnel!$B$4:$G$4,Personnel!$B$5:$G$5)),"")</f>
        <v/>
      </c>
      <c r="N580" s="455">
        <f t="shared" si="5"/>
        <v>0</v>
      </c>
      <c r="O580" s="434"/>
      <c r="P580" s="456" t="str">
        <f t="shared" si="6"/>
        <v/>
      </c>
      <c r="Q580" s="457">
        <f t="shared" si="22"/>
        <v>0</v>
      </c>
      <c r="R580" s="458"/>
      <c r="S580" s="459" t="str">
        <f t="array" ref="S580">IF(B580="","",XLOOKUP($B580,Product,'Product List'!D:D))</f>
        <v/>
      </c>
      <c r="T580" s="454" t="str">
        <f t="array" ref="T580">IF(B580="","",XLOOKUP($B580,Product,'Product List'!E:E))</f>
        <v/>
      </c>
      <c r="U580" s="454" t="str">
        <f t="array" ref="U580">IF(B580="","",XLOOKUP($B580,Product,'Product List'!F:F))</f>
        <v/>
      </c>
      <c r="V580" s="454" t="str">
        <f t="array" ref="V580">IF(B580="","",XLOOKUP($B580,Product,'Product List'!G:G))</f>
        <v/>
      </c>
      <c r="W580" s="434"/>
      <c r="X580" s="434" t="str">
        <f t="array" ref="X580">iferror(xlookup(B580,'Product List'!A:A,'Product List'!P:P),"")</f>
        <v/>
      </c>
      <c r="Y580" s="434">
        <f t="shared" si="8"/>
        <v>0</v>
      </c>
      <c r="Z580" s="434"/>
    </row>
    <row r="581" ht="14.25" hidden="1" customHeight="1">
      <c r="A581" s="495"/>
      <c r="B581" s="494"/>
      <c r="C581" s="495"/>
      <c r="D581" s="496"/>
      <c r="E581" s="496"/>
      <c r="F581" s="496"/>
      <c r="G581" s="487">
        <f t="shared" si="1"/>
        <v>0</v>
      </c>
      <c r="H581" s="451" t="str">
        <f t="shared" si="2"/>
        <v/>
      </c>
      <c r="I581" s="452" t="str">
        <f t="shared" si="29"/>
        <v/>
      </c>
      <c r="J581" s="493"/>
      <c r="K581" s="434"/>
      <c r="L581" s="454" t="str">
        <f t="shared" si="4"/>
        <v/>
      </c>
      <c r="M581" s="455" t="str">
        <f t="array" ref="M581">IFERROR(IF(J581="","",XLOOKUP(L581,Personnel!$B$4:$G$4,Personnel!$B$5:$G$5)),"")</f>
        <v/>
      </c>
      <c r="N581" s="455">
        <f t="shared" si="5"/>
        <v>0</v>
      </c>
      <c r="O581" s="434"/>
      <c r="P581" s="456" t="str">
        <f t="shared" si="6"/>
        <v/>
      </c>
      <c r="Q581" s="457">
        <f t="shared" si="22"/>
        <v>0</v>
      </c>
      <c r="R581" s="458"/>
      <c r="S581" s="459" t="str">
        <f t="array" ref="S581">IF(B581="","",XLOOKUP($B581,Product,'Product List'!D:D))</f>
        <v/>
      </c>
      <c r="T581" s="454" t="str">
        <f t="array" ref="T581">IF(B581="","",XLOOKUP($B581,Product,'Product List'!E:E))</f>
        <v/>
      </c>
      <c r="U581" s="454" t="str">
        <f t="array" ref="U581">IF(B581="","",XLOOKUP($B581,Product,'Product List'!F:F))</f>
        <v/>
      </c>
      <c r="V581" s="454" t="str">
        <f t="array" ref="V581">IF(B581="","",XLOOKUP($B581,Product,'Product List'!G:G))</f>
        <v/>
      </c>
      <c r="W581" s="434"/>
      <c r="X581" s="434" t="str">
        <f t="array" ref="X581">iferror(xlookup(B581,'Product List'!A:A,'Product List'!P:P),"")</f>
        <v/>
      </c>
      <c r="Y581" s="434">
        <f t="shared" si="8"/>
        <v>0</v>
      </c>
      <c r="Z581" s="434"/>
    </row>
    <row r="582" ht="14.25" hidden="1" customHeight="1">
      <c r="A582" s="495"/>
      <c r="B582" s="494"/>
      <c r="C582" s="495"/>
      <c r="D582" s="496"/>
      <c r="E582" s="496"/>
      <c r="F582" s="496"/>
      <c r="G582" s="487">
        <f t="shared" si="1"/>
        <v>0</v>
      </c>
      <c r="H582" s="451" t="str">
        <f t="shared" si="2"/>
        <v/>
      </c>
      <c r="I582" s="452" t="str">
        <f t="shared" si="29"/>
        <v/>
      </c>
      <c r="J582" s="493"/>
      <c r="K582" s="434"/>
      <c r="L582" s="454" t="str">
        <f t="shared" si="4"/>
        <v/>
      </c>
      <c r="M582" s="455" t="str">
        <f t="array" ref="M582">IFERROR(IF(J582="","",XLOOKUP(L582,Personnel!$B$4:$G$4,Personnel!$B$5:$G$5)),"")</f>
        <v/>
      </c>
      <c r="N582" s="455">
        <f t="shared" si="5"/>
        <v>0</v>
      </c>
      <c r="O582" s="434"/>
      <c r="P582" s="456" t="str">
        <f t="shared" si="6"/>
        <v/>
      </c>
      <c r="Q582" s="457">
        <f t="shared" si="22"/>
        <v>0</v>
      </c>
      <c r="R582" s="458"/>
      <c r="S582" s="459" t="str">
        <f t="array" ref="S582">IF(B582="","",XLOOKUP($B582,Product,'Product List'!D:D))</f>
        <v/>
      </c>
      <c r="T582" s="454" t="str">
        <f t="array" ref="T582">IF(B582="","",XLOOKUP($B582,Product,'Product List'!E:E))</f>
        <v/>
      </c>
      <c r="U582" s="454" t="str">
        <f t="array" ref="U582">IF(B582="","",XLOOKUP($B582,Product,'Product List'!F:F))</f>
        <v/>
      </c>
      <c r="V582" s="454" t="str">
        <f t="array" ref="V582">IF(B582="","",XLOOKUP($B582,Product,'Product List'!G:G))</f>
        <v/>
      </c>
      <c r="W582" s="434"/>
      <c r="X582" s="434" t="str">
        <f t="array" ref="X582">iferror(xlookup(B582,'Product List'!A:A,'Product List'!P:P),"")</f>
        <v/>
      </c>
      <c r="Y582" s="434">
        <f t="shared" si="8"/>
        <v>0</v>
      </c>
      <c r="Z582" s="434"/>
    </row>
    <row r="583" ht="14.25" hidden="1" customHeight="1">
      <c r="A583" s="495"/>
      <c r="B583" s="494"/>
      <c r="C583" s="495"/>
      <c r="D583" s="496"/>
      <c r="E583" s="496"/>
      <c r="F583" s="496"/>
      <c r="G583" s="487">
        <f t="shared" si="1"/>
        <v>0</v>
      </c>
      <c r="H583" s="451" t="str">
        <f t="shared" si="2"/>
        <v/>
      </c>
      <c r="I583" s="452" t="str">
        <f t="shared" si="29"/>
        <v/>
      </c>
      <c r="J583" s="493"/>
      <c r="K583" s="434"/>
      <c r="L583" s="454" t="str">
        <f t="shared" si="4"/>
        <v/>
      </c>
      <c r="M583" s="455" t="str">
        <f t="array" ref="M583">IFERROR(IF(J583="","",XLOOKUP(L583,Personnel!$B$4:$G$4,Personnel!$B$5:$G$5)),"")</f>
        <v/>
      </c>
      <c r="N583" s="455">
        <f t="shared" si="5"/>
        <v>0</v>
      </c>
      <c r="O583" s="434"/>
      <c r="P583" s="456" t="str">
        <f t="shared" si="6"/>
        <v/>
      </c>
      <c r="Q583" s="457">
        <f t="shared" si="22"/>
        <v>0</v>
      </c>
      <c r="R583" s="458"/>
      <c r="S583" s="459" t="str">
        <f t="array" ref="S583">IF(B583="","",XLOOKUP($B583,Product,'Product List'!D:D))</f>
        <v/>
      </c>
      <c r="T583" s="454" t="str">
        <f t="array" ref="T583">IF(B583="","",XLOOKUP($B583,Product,'Product List'!E:E))</f>
        <v/>
      </c>
      <c r="U583" s="454" t="str">
        <f t="array" ref="U583">IF(B583="","",XLOOKUP($B583,Product,'Product List'!F:F))</f>
        <v/>
      </c>
      <c r="V583" s="454" t="str">
        <f t="array" ref="V583">IF(B583="","",XLOOKUP($B583,Product,'Product List'!G:G))</f>
        <v/>
      </c>
      <c r="W583" s="434"/>
      <c r="X583" s="434" t="str">
        <f t="array" ref="X583">iferror(xlookup(B583,'Product List'!A:A,'Product List'!P:P),"")</f>
        <v/>
      </c>
      <c r="Y583" s="434">
        <f t="shared" si="8"/>
        <v>0</v>
      </c>
      <c r="Z583" s="434"/>
    </row>
    <row r="584" ht="14.25" hidden="1" customHeight="1">
      <c r="A584" s="495"/>
      <c r="B584" s="494"/>
      <c r="C584" s="495"/>
      <c r="D584" s="496"/>
      <c r="E584" s="496"/>
      <c r="F584" s="496"/>
      <c r="G584" s="487">
        <f t="shared" si="1"/>
        <v>0</v>
      </c>
      <c r="H584" s="451" t="str">
        <f t="shared" si="2"/>
        <v/>
      </c>
      <c r="I584" s="452" t="str">
        <f t="shared" si="29"/>
        <v/>
      </c>
      <c r="J584" s="493"/>
      <c r="K584" s="434"/>
      <c r="L584" s="454" t="str">
        <f t="shared" si="4"/>
        <v/>
      </c>
      <c r="M584" s="455" t="str">
        <f t="array" ref="M584">IFERROR(IF(J584="","",XLOOKUP(L584,Personnel!$B$4:$G$4,Personnel!$B$5:$G$5)),"")</f>
        <v/>
      </c>
      <c r="N584" s="455">
        <f t="shared" si="5"/>
        <v>0</v>
      </c>
      <c r="O584" s="434"/>
      <c r="P584" s="456" t="str">
        <f t="shared" si="6"/>
        <v/>
      </c>
      <c r="Q584" s="457">
        <f t="shared" si="22"/>
        <v>0</v>
      </c>
      <c r="R584" s="458"/>
      <c r="S584" s="459" t="str">
        <f t="array" ref="S584">IF(B584="","",XLOOKUP($B584,Product,'Product List'!D:D))</f>
        <v/>
      </c>
      <c r="T584" s="454" t="str">
        <f t="array" ref="T584">IF(B584="","",XLOOKUP($B584,Product,'Product List'!E:E))</f>
        <v/>
      </c>
      <c r="U584" s="454" t="str">
        <f t="array" ref="U584">IF(B584="","",XLOOKUP($B584,Product,'Product List'!F:F))</f>
        <v/>
      </c>
      <c r="V584" s="454" t="str">
        <f t="array" ref="V584">IF(B584="","",XLOOKUP($B584,Product,'Product List'!G:G))</f>
        <v/>
      </c>
      <c r="W584" s="434"/>
      <c r="X584" s="434" t="str">
        <f t="array" ref="X584">iferror(xlookup(B584,'Product List'!A:A,'Product List'!P:P),"")</f>
        <v/>
      </c>
      <c r="Y584" s="434">
        <f t="shared" si="8"/>
        <v>0</v>
      </c>
      <c r="Z584" s="434"/>
    </row>
    <row r="585" ht="14.25" hidden="1" customHeight="1">
      <c r="A585" s="495"/>
      <c r="B585" s="494"/>
      <c r="C585" s="495"/>
      <c r="D585" s="496"/>
      <c r="E585" s="496"/>
      <c r="F585" s="496"/>
      <c r="G585" s="487">
        <f t="shared" si="1"/>
        <v>0</v>
      </c>
      <c r="H585" s="451" t="str">
        <f t="shared" si="2"/>
        <v/>
      </c>
      <c r="I585" s="452" t="str">
        <f t="shared" si="29"/>
        <v/>
      </c>
      <c r="J585" s="493"/>
      <c r="K585" s="434"/>
      <c r="L585" s="454" t="str">
        <f t="shared" si="4"/>
        <v/>
      </c>
      <c r="M585" s="455" t="str">
        <f t="array" ref="M585">IFERROR(IF(J585="","",XLOOKUP(L585,Personnel!$B$4:$G$4,Personnel!$B$5:$G$5)),"")</f>
        <v/>
      </c>
      <c r="N585" s="455">
        <f t="shared" si="5"/>
        <v>0</v>
      </c>
      <c r="O585" s="434"/>
      <c r="P585" s="456" t="str">
        <f t="shared" si="6"/>
        <v/>
      </c>
      <c r="Q585" s="457">
        <f t="shared" si="22"/>
        <v>0</v>
      </c>
      <c r="R585" s="458"/>
      <c r="S585" s="459" t="str">
        <f t="array" ref="S585">IF(B585="","",XLOOKUP($B585,Product,'Product List'!D:D))</f>
        <v/>
      </c>
      <c r="T585" s="454" t="str">
        <f t="array" ref="T585">IF(B585="","",XLOOKUP($B585,Product,'Product List'!E:E))</f>
        <v/>
      </c>
      <c r="U585" s="454" t="str">
        <f t="array" ref="U585">IF(B585="","",XLOOKUP($B585,Product,'Product List'!F:F))</f>
        <v/>
      </c>
      <c r="V585" s="454" t="str">
        <f t="array" ref="V585">IF(B585="","",XLOOKUP($B585,Product,'Product List'!G:G))</f>
        <v/>
      </c>
      <c r="W585" s="434"/>
      <c r="X585" s="434" t="str">
        <f t="array" ref="X585">iferror(xlookup(B585,'Product List'!A:A,'Product List'!P:P),"")</f>
        <v/>
      </c>
      <c r="Y585" s="434">
        <f t="shared" si="8"/>
        <v>0</v>
      </c>
      <c r="Z585" s="434"/>
    </row>
    <row r="586" ht="14.25" hidden="1" customHeight="1">
      <c r="A586" s="495"/>
      <c r="B586" s="494"/>
      <c r="C586" s="495"/>
      <c r="D586" s="496"/>
      <c r="E586" s="496"/>
      <c r="F586" s="496"/>
      <c r="G586" s="487">
        <f t="shared" si="1"/>
        <v>0</v>
      </c>
      <c r="H586" s="451" t="str">
        <f t="shared" si="2"/>
        <v/>
      </c>
      <c r="I586" s="452" t="str">
        <f t="shared" si="29"/>
        <v/>
      </c>
      <c r="J586" s="493"/>
      <c r="K586" s="434"/>
      <c r="L586" s="454" t="str">
        <f t="shared" si="4"/>
        <v/>
      </c>
      <c r="M586" s="455" t="str">
        <f t="array" ref="M586">IFERROR(IF(J586="","",XLOOKUP(L586,Personnel!$B$4:$G$4,Personnel!$B$5:$G$5)),"")</f>
        <v/>
      </c>
      <c r="N586" s="455">
        <f t="shared" si="5"/>
        <v>0</v>
      </c>
      <c r="O586" s="434"/>
      <c r="P586" s="456" t="str">
        <f t="shared" si="6"/>
        <v/>
      </c>
      <c r="Q586" s="457">
        <f t="shared" si="22"/>
        <v>0</v>
      </c>
      <c r="R586" s="458"/>
      <c r="S586" s="459" t="str">
        <f t="array" ref="S586">IF(B586="","",XLOOKUP($B586,Product,'Product List'!D:D))</f>
        <v/>
      </c>
      <c r="T586" s="454" t="str">
        <f t="array" ref="T586">IF(B586="","",XLOOKUP($B586,Product,'Product List'!E:E))</f>
        <v/>
      </c>
      <c r="U586" s="454" t="str">
        <f t="array" ref="U586">IF(B586="","",XLOOKUP($B586,Product,'Product List'!F:F))</f>
        <v/>
      </c>
      <c r="V586" s="454" t="str">
        <f t="array" ref="V586">IF(B586="","",XLOOKUP($B586,Product,'Product List'!G:G))</f>
        <v/>
      </c>
      <c r="W586" s="434"/>
      <c r="X586" s="434" t="str">
        <f t="array" ref="X586">iferror(xlookup(B586,'Product List'!A:A,'Product List'!P:P),"")</f>
        <v/>
      </c>
      <c r="Y586" s="434">
        <f t="shared" si="8"/>
        <v>0</v>
      </c>
      <c r="Z586" s="434"/>
    </row>
    <row r="587" ht="14.25" hidden="1" customHeight="1">
      <c r="A587" s="495"/>
      <c r="B587" s="494"/>
      <c r="C587" s="495"/>
      <c r="D587" s="496"/>
      <c r="E587" s="496"/>
      <c r="F587" s="496"/>
      <c r="G587" s="487">
        <f t="shared" si="1"/>
        <v>0</v>
      </c>
      <c r="H587" s="451" t="str">
        <f t="shared" si="2"/>
        <v/>
      </c>
      <c r="I587" s="452" t="str">
        <f t="shared" si="29"/>
        <v/>
      </c>
      <c r="J587" s="493"/>
      <c r="K587" s="434"/>
      <c r="L587" s="454" t="str">
        <f t="shared" si="4"/>
        <v/>
      </c>
      <c r="M587" s="455" t="str">
        <f t="array" ref="M587">IFERROR(IF(J587="","",XLOOKUP(L587,Personnel!$B$4:$G$4,Personnel!$B$5:$G$5)),"")</f>
        <v/>
      </c>
      <c r="N587" s="455">
        <f t="shared" si="5"/>
        <v>0</v>
      </c>
      <c r="O587" s="434"/>
      <c r="P587" s="456" t="str">
        <f t="shared" si="6"/>
        <v/>
      </c>
      <c r="Q587" s="457">
        <f t="shared" si="22"/>
        <v>0</v>
      </c>
      <c r="R587" s="458"/>
      <c r="S587" s="459" t="str">
        <f t="array" ref="S587">IF(B587="","",XLOOKUP($B587,Product,'Product List'!D:D))</f>
        <v/>
      </c>
      <c r="T587" s="454" t="str">
        <f t="array" ref="T587">IF(B587="","",XLOOKUP($B587,Product,'Product List'!E:E))</f>
        <v/>
      </c>
      <c r="U587" s="454" t="str">
        <f t="array" ref="U587">IF(B587="","",XLOOKUP($B587,Product,'Product List'!F:F))</f>
        <v/>
      </c>
      <c r="V587" s="454" t="str">
        <f t="array" ref="V587">IF(B587="","",XLOOKUP($B587,Product,'Product List'!G:G))</f>
        <v/>
      </c>
      <c r="W587" s="434"/>
      <c r="X587" s="434" t="str">
        <f t="array" ref="X587">iferror(xlookup(B587,'Product List'!A:A,'Product List'!P:P),"")</f>
        <v/>
      </c>
      <c r="Y587" s="434">
        <f t="shared" si="8"/>
        <v>0</v>
      </c>
      <c r="Z587" s="434"/>
    </row>
    <row r="588" ht="14.25" hidden="1" customHeight="1">
      <c r="A588" s="495"/>
      <c r="B588" s="494"/>
      <c r="C588" s="495"/>
      <c r="D588" s="496"/>
      <c r="E588" s="496"/>
      <c r="F588" s="496"/>
      <c r="G588" s="487">
        <f t="shared" si="1"/>
        <v>0</v>
      </c>
      <c r="H588" s="451" t="str">
        <f t="shared" si="2"/>
        <v/>
      </c>
      <c r="I588" s="452" t="str">
        <f t="shared" si="29"/>
        <v/>
      </c>
      <c r="J588" s="493"/>
      <c r="K588" s="434"/>
      <c r="L588" s="454" t="str">
        <f t="shared" si="4"/>
        <v/>
      </c>
      <c r="M588" s="455" t="str">
        <f t="array" ref="M588">IFERROR(IF(J588="","",XLOOKUP(L588,Personnel!$B$4:$G$4,Personnel!$B$5:$G$5)),"")</f>
        <v/>
      </c>
      <c r="N588" s="455">
        <f t="shared" si="5"/>
        <v>0</v>
      </c>
      <c r="O588" s="434"/>
      <c r="P588" s="456" t="str">
        <f t="shared" si="6"/>
        <v/>
      </c>
      <c r="Q588" s="457">
        <f t="shared" si="22"/>
        <v>0</v>
      </c>
      <c r="R588" s="458"/>
      <c r="S588" s="459" t="str">
        <f t="array" ref="S588">IF(B588="","",XLOOKUP($B588,Product,'Product List'!D:D))</f>
        <v/>
      </c>
      <c r="T588" s="454" t="str">
        <f t="array" ref="T588">IF(B588="","",XLOOKUP($B588,Product,'Product List'!E:E))</f>
        <v/>
      </c>
      <c r="U588" s="454" t="str">
        <f t="array" ref="U588">IF(B588="","",XLOOKUP($B588,Product,'Product List'!F:F))</f>
        <v/>
      </c>
      <c r="V588" s="454" t="str">
        <f t="array" ref="V588">IF(B588="","",XLOOKUP($B588,Product,'Product List'!G:G))</f>
        <v/>
      </c>
      <c r="W588" s="434"/>
      <c r="X588" s="434" t="str">
        <f t="array" ref="X588">iferror(xlookup(B588,'Product List'!A:A,'Product List'!P:P),"")</f>
        <v/>
      </c>
      <c r="Y588" s="434">
        <f t="shared" si="8"/>
        <v>0</v>
      </c>
      <c r="Z588" s="434"/>
    </row>
    <row r="589" ht="14.25" hidden="1" customHeight="1">
      <c r="A589" s="495"/>
      <c r="B589" s="494"/>
      <c r="C589" s="495"/>
      <c r="D589" s="496"/>
      <c r="E589" s="496"/>
      <c r="F589" s="496"/>
      <c r="G589" s="487">
        <f t="shared" si="1"/>
        <v>0</v>
      </c>
      <c r="H589" s="451" t="str">
        <f t="shared" si="2"/>
        <v/>
      </c>
      <c r="I589" s="452" t="str">
        <f t="shared" si="29"/>
        <v/>
      </c>
      <c r="J589" s="493"/>
      <c r="K589" s="434"/>
      <c r="L589" s="454" t="str">
        <f t="shared" si="4"/>
        <v/>
      </c>
      <c r="M589" s="455" t="str">
        <f t="array" ref="M589">IFERROR(IF(J589="","",XLOOKUP(L589,Personnel!$B$4:$G$4,Personnel!$B$5:$G$5)),"")</f>
        <v/>
      </c>
      <c r="N589" s="455">
        <f t="shared" si="5"/>
        <v>0</v>
      </c>
      <c r="O589" s="434"/>
      <c r="P589" s="456" t="str">
        <f t="shared" si="6"/>
        <v/>
      </c>
      <c r="Q589" s="457">
        <f t="shared" si="22"/>
        <v>0</v>
      </c>
      <c r="R589" s="458"/>
      <c r="S589" s="459" t="str">
        <f t="array" ref="S589">IF(B589="","",XLOOKUP($B589,Product,'Product List'!D:D))</f>
        <v/>
      </c>
      <c r="T589" s="454" t="str">
        <f t="array" ref="T589">IF(B589="","",XLOOKUP($B589,Product,'Product List'!E:E))</f>
        <v/>
      </c>
      <c r="U589" s="454" t="str">
        <f t="array" ref="U589">IF(B589="","",XLOOKUP($B589,Product,'Product List'!F:F))</f>
        <v/>
      </c>
      <c r="V589" s="454" t="str">
        <f t="array" ref="V589">IF(B589="","",XLOOKUP($B589,Product,'Product List'!G:G))</f>
        <v/>
      </c>
      <c r="W589" s="434"/>
      <c r="X589" s="434" t="str">
        <f t="array" ref="X589">iferror(xlookup(B589,'Product List'!A:A,'Product List'!P:P),"")</f>
        <v/>
      </c>
      <c r="Y589" s="434">
        <f t="shared" si="8"/>
        <v>0</v>
      </c>
      <c r="Z589" s="434"/>
    </row>
    <row r="590" ht="14.25" hidden="1" customHeight="1">
      <c r="A590" s="495"/>
      <c r="B590" s="494"/>
      <c r="C590" s="495"/>
      <c r="D590" s="496"/>
      <c r="E590" s="496"/>
      <c r="F590" s="496"/>
      <c r="G590" s="487">
        <f t="shared" si="1"/>
        <v>0</v>
      </c>
      <c r="H590" s="451" t="str">
        <f t="shared" si="2"/>
        <v/>
      </c>
      <c r="I590" s="452" t="str">
        <f t="shared" si="29"/>
        <v/>
      </c>
      <c r="J590" s="493"/>
      <c r="K590" s="434"/>
      <c r="L590" s="454" t="str">
        <f t="shared" si="4"/>
        <v/>
      </c>
      <c r="M590" s="455" t="str">
        <f t="array" ref="M590">IFERROR(IF(J590="","",XLOOKUP(L590,Personnel!$B$4:$G$4,Personnel!$B$5:$G$5)),"")</f>
        <v/>
      </c>
      <c r="N590" s="455">
        <f t="shared" si="5"/>
        <v>0</v>
      </c>
      <c r="O590" s="434"/>
      <c r="P590" s="456" t="str">
        <f t="shared" si="6"/>
        <v/>
      </c>
      <c r="Q590" s="457">
        <f t="shared" si="22"/>
        <v>0</v>
      </c>
      <c r="R590" s="458"/>
      <c r="S590" s="459" t="str">
        <f t="array" ref="S590">IF(B590="","",XLOOKUP($B590,Product,'Product List'!D:D))</f>
        <v/>
      </c>
      <c r="T590" s="454" t="str">
        <f t="array" ref="T590">IF(B590="","",XLOOKUP($B590,Product,'Product List'!E:E))</f>
        <v/>
      </c>
      <c r="U590" s="454" t="str">
        <f t="array" ref="U590">IF(B590="","",XLOOKUP($B590,Product,'Product List'!F:F))</f>
        <v/>
      </c>
      <c r="V590" s="454" t="str">
        <f t="array" ref="V590">IF(B590="","",XLOOKUP($B590,Product,'Product List'!G:G))</f>
        <v/>
      </c>
      <c r="W590" s="434"/>
      <c r="X590" s="434" t="str">
        <f t="array" ref="X590">iferror(xlookup(B590,'Product List'!A:A,'Product List'!P:P),"")</f>
        <v/>
      </c>
      <c r="Y590" s="434">
        <f t="shared" si="8"/>
        <v>0</v>
      </c>
      <c r="Z590" s="434"/>
    </row>
    <row r="591" ht="14.25" hidden="1" customHeight="1">
      <c r="A591" s="495"/>
      <c r="B591" s="494"/>
      <c r="C591" s="495"/>
      <c r="D591" s="496"/>
      <c r="E591" s="496"/>
      <c r="F591" s="496"/>
      <c r="G591" s="487">
        <f t="shared" si="1"/>
        <v>0</v>
      </c>
      <c r="H591" s="451" t="str">
        <f t="shared" si="2"/>
        <v/>
      </c>
      <c r="I591" s="452" t="str">
        <f t="shared" si="29"/>
        <v/>
      </c>
      <c r="J591" s="493"/>
      <c r="K591" s="434"/>
      <c r="L591" s="454" t="str">
        <f t="shared" si="4"/>
        <v/>
      </c>
      <c r="M591" s="455" t="str">
        <f t="array" ref="M591">IFERROR(IF(J591="","",XLOOKUP(L591,Personnel!$B$4:$G$4,Personnel!$B$5:$G$5)),"")</f>
        <v/>
      </c>
      <c r="N591" s="455">
        <f t="shared" si="5"/>
        <v>0</v>
      </c>
      <c r="O591" s="434"/>
      <c r="P591" s="456" t="str">
        <f t="shared" si="6"/>
        <v/>
      </c>
      <c r="Q591" s="457">
        <f t="shared" si="22"/>
        <v>0</v>
      </c>
      <c r="R591" s="458"/>
      <c r="S591" s="459" t="str">
        <f t="array" ref="S591">IF(B591="","",XLOOKUP($B591,Product,'Product List'!D:D))</f>
        <v/>
      </c>
      <c r="T591" s="454" t="str">
        <f t="array" ref="T591">IF(B591="","",XLOOKUP($B591,Product,'Product List'!E:E))</f>
        <v/>
      </c>
      <c r="U591" s="454" t="str">
        <f t="array" ref="U591">IF(B591="","",XLOOKUP($B591,Product,'Product List'!F:F))</f>
        <v/>
      </c>
      <c r="V591" s="454" t="str">
        <f t="array" ref="V591">IF(B591="","",XLOOKUP($B591,Product,'Product List'!G:G))</f>
        <v/>
      </c>
      <c r="W591" s="434"/>
      <c r="X591" s="434" t="str">
        <f t="array" ref="X591">iferror(xlookup(B591,'Product List'!A:A,'Product List'!P:P),"")</f>
        <v/>
      </c>
      <c r="Y591" s="434">
        <f t="shared" si="8"/>
        <v>0</v>
      </c>
      <c r="Z591" s="434"/>
    </row>
    <row r="592" ht="14.25" hidden="1" customHeight="1">
      <c r="A592" s="495"/>
      <c r="B592" s="494"/>
      <c r="C592" s="495"/>
      <c r="D592" s="496"/>
      <c r="E592" s="496"/>
      <c r="F592" s="496"/>
      <c r="G592" s="487">
        <f t="shared" si="1"/>
        <v>0</v>
      </c>
      <c r="H592" s="451" t="str">
        <f t="shared" si="2"/>
        <v/>
      </c>
      <c r="I592" s="452" t="str">
        <f t="shared" si="29"/>
        <v/>
      </c>
      <c r="J592" s="493"/>
      <c r="K592" s="434"/>
      <c r="L592" s="454" t="str">
        <f t="shared" si="4"/>
        <v/>
      </c>
      <c r="M592" s="455" t="str">
        <f t="array" ref="M592">IFERROR(IF(J592="","",XLOOKUP(L592,Personnel!$B$4:$G$4,Personnel!$B$5:$G$5)),"")</f>
        <v/>
      </c>
      <c r="N592" s="455">
        <f t="shared" si="5"/>
        <v>0</v>
      </c>
      <c r="O592" s="434"/>
      <c r="P592" s="456" t="str">
        <f t="shared" si="6"/>
        <v/>
      </c>
      <c r="Q592" s="457">
        <f t="shared" si="22"/>
        <v>0</v>
      </c>
      <c r="R592" s="458"/>
      <c r="S592" s="459" t="str">
        <f t="array" ref="S592">IF(B592="","",XLOOKUP($B592,Product,'Product List'!D:D))</f>
        <v/>
      </c>
      <c r="T592" s="454" t="str">
        <f t="array" ref="T592">IF(B592="","",XLOOKUP($B592,Product,'Product List'!E:E))</f>
        <v/>
      </c>
      <c r="U592" s="454" t="str">
        <f t="array" ref="U592">IF(B592="","",XLOOKUP($B592,Product,'Product List'!F:F))</f>
        <v/>
      </c>
      <c r="V592" s="454" t="str">
        <f t="array" ref="V592">IF(B592="","",XLOOKUP($B592,Product,'Product List'!G:G))</f>
        <v/>
      </c>
      <c r="W592" s="434"/>
      <c r="X592" s="434" t="str">
        <f t="array" ref="X592">iferror(xlookup(B592,'Product List'!A:A,'Product List'!P:P),"")</f>
        <v/>
      </c>
      <c r="Y592" s="434">
        <f t="shared" si="8"/>
        <v>0</v>
      </c>
      <c r="Z592" s="434"/>
    </row>
    <row r="593" ht="14.25" hidden="1" customHeight="1">
      <c r="A593" s="495"/>
      <c r="B593" s="494"/>
      <c r="C593" s="495"/>
      <c r="D593" s="496"/>
      <c r="E593" s="496"/>
      <c r="F593" s="496"/>
      <c r="G593" s="487">
        <f t="shared" si="1"/>
        <v>0</v>
      </c>
      <c r="H593" s="451" t="str">
        <f t="shared" si="2"/>
        <v/>
      </c>
      <c r="I593" s="452" t="str">
        <f t="shared" si="29"/>
        <v/>
      </c>
      <c r="J593" s="493"/>
      <c r="K593" s="434"/>
      <c r="L593" s="454" t="str">
        <f t="shared" si="4"/>
        <v/>
      </c>
      <c r="M593" s="455" t="str">
        <f t="array" ref="M593">IFERROR(IF(J593="","",XLOOKUP(L593,Personnel!$B$4:$G$4,Personnel!$B$5:$G$5)),"")</f>
        <v/>
      </c>
      <c r="N593" s="455">
        <f t="shared" si="5"/>
        <v>0</v>
      </c>
      <c r="O593" s="434"/>
      <c r="P593" s="456" t="str">
        <f t="shared" si="6"/>
        <v/>
      </c>
      <c r="Q593" s="457">
        <f t="shared" si="22"/>
        <v>0</v>
      </c>
      <c r="R593" s="458"/>
      <c r="S593" s="459" t="str">
        <f t="array" ref="S593">IF(B593="","",XLOOKUP($B593,Product,'Product List'!D:D))</f>
        <v/>
      </c>
      <c r="T593" s="454" t="str">
        <f t="array" ref="T593">IF(B593="","",XLOOKUP($B593,Product,'Product List'!E:E))</f>
        <v/>
      </c>
      <c r="U593" s="454" t="str">
        <f t="array" ref="U593">IF(B593="","",XLOOKUP($B593,Product,'Product List'!F:F))</f>
        <v/>
      </c>
      <c r="V593" s="454" t="str">
        <f t="array" ref="V593">IF(B593="","",XLOOKUP($B593,Product,'Product List'!G:G))</f>
        <v/>
      </c>
      <c r="W593" s="434"/>
      <c r="X593" s="434" t="str">
        <f t="array" ref="X593">iferror(xlookup(B593,'Product List'!A:A,'Product List'!P:P),"")</f>
        <v/>
      </c>
      <c r="Y593" s="434">
        <f t="shared" si="8"/>
        <v>0</v>
      </c>
      <c r="Z593" s="434"/>
    </row>
    <row r="594" ht="14.25" hidden="1" customHeight="1">
      <c r="A594" s="495"/>
      <c r="B594" s="494"/>
      <c r="C594" s="495"/>
      <c r="D594" s="496"/>
      <c r="E594" s="496"/>
      <c r="F594" s="496"/>
      <c r="G594" s="487">
        <f t="shared" si="1"/>
        <v>0</v>
      </c>
      <c r="H594" s="451" t="str">
        <f t="shared" si="2"/>
        <v/>
      </c>
      <c r="I594" s="452" t="str">
        <f t="shared" si="29"/>
        <v/>
      </c>
      <c r="J594" s="493"/>
      <c r="K594" s="434"/>
      <c r="L594" s="454" t="str">
        <f t="shared" si="4"/>
        <v/>
      </c>
      <c r="M594" s="455" t="str">
        <f t="array" ref="M594">IFERROR(IF(J594="","",XLOOKUP(L594,Personnel!$B$4:$G$4,Personnel!$B$5:$G$5)),"")</f>
        <v/>
      </c>
      <c r="N594" s="455">
        <f t="shared" si="5"/>
        <v>0</v>
      </c>
      <c r="O594" s="434"/>
      <c r="P594" s="456" t="str">
        <f t="shared" si="6"/>
        <v/>
      </c>
      <c r="Q594" s="457">
        <f t="shared" si="22"/>
        <v>0</v>
      </c>
      <c r="R594" s="458"/>
      <c r="S594" s="459" t="str">
        <f t="array" ref="S594">IF(B594="","",XLOOKUP($B594,Product,'Product List'!D:D))</f>
        <v/>
      </c>
      <c r="T594" s="454" t="str">
        <f t="array" ref="T594">IF(B594="","",XLOOKUP($B594,Product,'Product List'!E:E))</f>
        <v/>
      </c>
      <c r="U594" s="454" t="str">
        <f t="array" ref="U594">IF(B594="","",XLOOKUP($B594,Product,'Product List'!F:F))</f>
        <v/>
      </c>
      <c r="V594" s="454" t="str">
        <f t="array" ref="V594">IF(B594="","",XLOOKUP($B594,Product,'Product List'!G:G))</f>
        <v/>
      </c>
      <c r="W594" s="434"/>
      <c r="X594" s="434" t="str">
        <f t="array" ref="X594">iferror(xlookup(B594,'Product List'!A:A,'Product List'!P:P),"")</f>
        <v/>
      </c>
      <c r="Y594" s="434">
        <f t="shared" si="8"/>
        <v>0</v>
      </c>
      <c r="Z594" s="434"/>
    </row>
    <row r="595" ht="14.25" hidden="1" customHeight="1">
      <c r="A595" s="495"/>
      <c r="B595" s="494"/>
      <c r="C595" s="495"/>
      <c r="D595" s="496"/>
      <c r="E595" s="496"/>
      <c r="F595" s="496"/>
      <c r="G595" s="487">
        <f t="shared" si="1"/>
        <v>0</v>
      </c>
      <c r="H595" s="451" t="str">
        <f t="shared" si="2"/>
        <v/>
      </c>
      <c r="I595" s="452" t="str">
        <f t="shared" si="29"/>
        <v/>
      </c>
      <c r="J595" s="493"/>
      <c r="K595" s="434"/>
      <c r="L595" s="454" t="str">
        <f t="shared" si="4"/>
        <v/>
      </c>
      <c r="M595" s="455" t="str">
        <f t="array" ref="M595">IFERROR(IF(J595="","",XLOOKUP(L595,Personnel!$B$4:$G$4,Personnel!$B$5:$G$5)),"")</f>
        <v/>
      </c>
      <c r="N595" s="455">
        <f t="shared" si="5"/>
        <v>0</v>
      </c>
      <c r="O595" s="434"/>
      <c r="P595" s="456" t="str">
        <f t="shared" si="6"/>
        <v/>
      </c>
      <c r="Q595" s="457">
        <f t="shared" si="22"/>
        <v>0</v>
      </c>
      <c r="R595" s="458"/>
      <c r="S595" s="459" t="str">
        <f t="array" ref="S595">IF(B595="","",XLOOKUP($B595,Product,'Product List'!D:D))</f>
        <v/>
      </c>
      <c r="T595" s="454" t="str">
        <f t="array" ref="T595">IF(B595="","",XLOOKUP($B595,Product,'Product List'!E:E))</f>
        <v/>
      </c>
      <c r="U595" s="454" t="str">
        <f t="array" ref="U595">IF(B595="","",XLOOKUP($B595,Product,'Product List'!F:F))</f>
        <v/>
      </c>
      <c r="V595" s="454" t="str">
        <f t="array" ref="V595">IF(B595="","",XLOOKUP($B595,Product,'Product List'!G:G))</f>
        <v/>
      </c>
      <c r="W595" s="434"/>
      <c r="X595" s="434" t="str">
        <f t="array" ref="X595">iferror(xlookup(B595,'Product List'!A:A,'Product List'!P:P),"")</f>
        <v/>
      </c>
      <c r="Y595" s="434">
        <f t="shared" si="8"/>
        <v>0</v>
      </c>
      <c r="Z595" s="434"/>
    </row>
    <row r="596" ht="14.25" hidden="1" customHeight="1">
      <c r="A596" s="495"/>
      <c r="B596" s="494"/>
      <c r="C596" s="495"/>
      <c r="D596" s="496"/>
      <c r="E596" s="496"/>
      <c r="F596" s="496"/>
      <c r="G596" s="487">
        <f t="shared" si="1"/>
        <v>0</v>
      </c>
      <c r="H596" s="451" t="str">
        <f t="shared" si="2"/>
        <v/>
      </c>
      <c r="I596" s="452" t="str">
        <f t="shared" si="29"/>
        <v/>
      </c>
      <c r="J596" s="493"/>
      <c r="K596" s="434"/>
      <c r="L596" s="454" t="str">
        <f t="shared" si="4"/>
        <v/>
      </c>
      <c r="M596" s="455" t="str">
        <f t="array" ref="M596">IFERROR(IF(J596="","",XLOOKUP(L596,Personnel!$B$4:$G$4,Personnel!$B$5:$G$5)),"")</f>
        <v/>
      </c>
      <c r="N596" s="455">
        <f t="shared" si="5"/>
        <v>0</v>
      </c>
      <c r="O596" s="434"/>
      <c r="P596" s="456" t="str">
        <f t="shared" si="6"/>
        <v/>
      </c>
      <c r="Q596" s="457">
        <f t="shared" si="22"/>
        <v>0</v>
      </c>
      <c r="R596" s="458"/>
      <c r="S596" s="459" t="str">
        <f t="array" ref="S596">IF(B596="","",XLOOKUP($B596,Product,'Product List'!D:D))</f>
        <v/>
      </c>
      <c r="T596" s="454" t="str">
        <f t="array" ref="T596">IF(B596="","",XLOOKUP($B596,Product,'Product List'!E:E))</f>
        <v/>
      </c>
      <c r="U596" s="454" t="str">
        <f t="array" ref="U596">IF(B596="","",XLOOKUP($B596,Product,'Product List'!F:F))</f>
        <v/>
      </c>
      <c r="V596" s="454" t="str">
        <f t="array" ref="V596">IF(B596="","",XLOOKUP($B596,Product,'Product List'!G:G))</f>
        <v/>
      </c>
      <c r="W596" s="434"/>
      <c r="X596" s="434" t="str">
        <f t="array" ref="X596">iferror(xlookup(B596,'Product List'!A:A,'Product List'!P:P),"")</f>
        <v/>
      </c>
      <c r="Y596" s="434">
        <f t="shared" si="8"/>
        <v>0</v>
      </c>
      <c r="Z596" s="434"/>
    </row>
    <row r="597" ht="14.25" hidden="1" customHeight="1">
      <c r="A597" s="495"/>
      <c r="B597" s="494"/>
      <c r="C597" s="495"/>
      <c r="D597" s="496"/>
      <c r="E597" s="496"/>
      <c r="F597" s="496"/>
      <c r="G597" s="487">
        <f t="shared" si="1"/>
        <v>0</v>
      </c>
      <c r="H597" s="451" t="str">
        <f t="shared" si="2"/>
        <v/>
      </c>
      <c r="I597" s="452" t="str">
        <f t="shared" si="29"/>
        <v/>
      </c>
      <c r="J597" s="493"/>
      <c r="K597" s="434"/>
      <c r="L597" s="454" t="str">
        <f t="shared" si="4"/>
        <v/>
      </c>
      <c r="M597" s="455" t="str">
        <f t="array" ref="M597">IFERROR(IF(J597="","",XLOOKUP(L597,Personnel!$B$4:$G$4,Personnel!$B$5:$G$5)),"")</f>
        <v/>
      </c>
      <c r="N597" s="455">
        <f t="shared" si="5"/>
        <v>0</v>
      </c>
      <c r="O597" s="434"/>
      <c r="P597" s="456" t="str">
        <f t="shared" si="6"/>
        <v/>
      </c>
      <c r="Q597" s="457">
        <f t="shared" si="22"/>
        <v>0</v>
      </c>
      <c r="R597" s="458"/>
      <c r="S597" s="459" t="str">
        <f t="array" ref="S597">IF(B597="","",XLOOKUP($B597,Product,'Product List'!D:D))</f>
        <v/>
      </c>
      <c r="T597" s="454" t="str">
        <f t="array" ref="T597">IF(B597="","",XLOOKUP($B597,Product,'Product List'!E:E))</f>
        <v/>
      </c>
      <c r="U597" s="454" t="str">
        <f t="array" ref="U597">IF(B597="","",XLOOKUP($B597,Product,'Product List'!F:F))</f>
        <v/>
      </c>
      <c r="V597" s="454" t="str">
        <f t="array" ref="V597">IF(B597="","",XLOOKUP($B597,Product,'Product List'!G:G))</f>
        <v/>
      </c>
      <c r="W597" s="434"/>
      <c r="X597" s="434" t="str">
        <f t="array" ref="X597">iferror(xlookup(B597,'Product List'!A:A,'Product List'!P:P),"")</f>
        <v/>
      </c>
      <c r="Y597" s="434">
        <f t="shared" si="8"/>
        <v>0</v>
      </c>
      <c r="Z597" s="434"/>
    </row>
    <row r="598" ht="14.25" hidden="1" customHeight="1">
      <c r="A598" s="495"/>
      <c r="B598" s="494"/>
      <c r="C598" s="495"/>
      <c r="D598" s="496"/>
      <c r="E598" s="496"/>
      <c r="F598" s="496"/>
      <c r="G598" s="487">
        <f t="shared" si="1"/>
        <v>0</v>
      </c>
      <c r="H598" s="451" t="str">
        <f t="shared" si="2"/>
        <v/>
      </c>
      <c r="I598" s="452" t="str">
        <f t="shared" si="29"/>
        <v/>
      </c>
      <c r="J598" s="493"/>
      <c r="K598" s="434"/>
      <c r="L598" s="454" t="str">
        <f t="shared" si="4"/>
        <v/>
      </c>
      <c r="M598" s="455" t="str">
        <f t="array" ref="M598">IFERROR(IF(J598="","",XLOOKUP(L598,Personnel!$B$4:$G$4,Personnel!$B$5:$G$5)),"")</f>
        <v/>
      </c>
      <c r="N598" s="455">
        <f t="shared" si="5"/>
        <v>0</v>
      </c>
      <c r="O598" s="434"/>
      <c r="P598" s="456" t="str">
        <f t="shared" si="6"/>
        <v/>
      </c>
      <c r="Q598" s="457">
        <f t="shared" si="22"/>
        <v>0</v>
      </c>
      <c r="R598" s="458"/>
      <c r="S598" s="459" t="str">
        <f t="array" ref="S598">IF(B598="","",XLOOKUP($B598,Product,'Product List'!D:D))</f>
        <v/>
      </c>
      <c r="T598" s="454" t="str">
        <f t="array" ref="T598">IF(B598="","",XLOOKUP($B598,Product,'Product List'!E:E))</f>
        <v/>
      </c>
      <c r="U598" s="454" t="str">
        <f t="array" ref="U598">IF(B598="","",XLOOKUP($B598,Product,'Product List'!F:F))</f>
        <v/>
      </c>
      <c r="V598" s="454" t="str">
        <f t="array" ref="V598">IF(B598="","",XLOOKUP($B598,Product,'Product List'!G:G))</f>
        <v/>
      </c>
      <c r="W598" s="434"/>
      <c r="X598" s="434" t="str">
        <f t="array" ref="X598">iferror(xlookup(B598,'Product List'!A:A,'Product List'!P:P),"")</f>
        <v/>
      </c>
      <c r="Y598" s="434">
        <f t="shared" si="8"/>
        <v>0</v>
      </c>
      <c r="Z598" s="434"/>
    </row>
    <row r="599" ht="14.25" hidden="1" customHeight="1">
      <c r="A599" s="495"/>
      <c r="B599" s="494"/>
      <c r="C599" s="495"/>
      <c r="D599" s="496"/>
      <c r="E599" s="496"/>
      <c r="F599" s="496"/>
      <c r="G599" s="487">
        <f t="shared" si="1"/>
        <v>0</v>
      </c>
      <c r="H599" s="451" t="str">
        <f t="shared" si="2"/>
        <v/>
      </c>
      <c r="I599" s="452" t="str">
        <f t="shared" si="29"/>
        <v/>
      </c>
      <c r="J599" s="493"/>
      <c r="K599" s="434"/>
      <c r="L599" s="454" t="str">
        <f t="shared" si="4"/>
        <v/>
      </c>
      <c r="M599" s="455" t="str">
        <f t="array" ref="M599">IFERROR(IF(J599="","",XLOOKUP(L599,Personnel!$B$4:$G$4,Personnel!$B$5:$G$5)),"")</f>
        <v/>
      </c>
      <c r="N599" s="455">
        <f t="shared" si="5"/>
        <v>0</v>
      </c>
      <c r="O599" s="434"/>
      <c r="P599" s="456" t="str">
        <f t="shared" si="6"/>
        <v/>
      </c>
      <c r="Q599" s="457">
        <f t="shared" si="22"/>
        <v>0</v>
      </c>
      <c r="R599" s="458"/>
      <c r="S599" s="459" t="str">
        <f t="array" ref="S599">IF(B599="","",XLOOKUP($B599,Product,'Product List'!D:D))</f>
        <v/>
      </c>
      <c r="T599" s="454" t="str">
        <f t="array" ref="T599">IF(B599="","",XLOOKUP($B599,Product,'Product List'!E:E))</f>
        <v/>
      </c>
      <c r="U599" s="454" t="str">
        <f t="array" ref="U599">IF(B599="","",XLOOKUP($B599,Product,'Product List'!F:F))</f>
        <v/>
      </c>
      <c r="V599" s="454" t="str">
        <f t="array" ref="V599">IF(B599="","",XLOOKUP($B599,Product,'Product List'!G:G))</f>
        <v/>
      </c>
      <c r="W599" s="434"/>
      <c r="X599" s="434" t="str">
        <f t="array" ref="X599">iferror(xlookup(B599,'Product List'!A:A,'Product List'!P:P),"")</f>
        <v/>
      </c>
      <c r="Y599" s="434">
        <f t="shared" si="8"/>
        <v>0</v>
      </c>
      <c r="Z599" s="434"/>
    </row>
    <row r="600" ht="14.25" hidden="1" customHeight="1">
      <c r="A600" s="495"/>
      <c r="B600" s="494"/>
      <c r="C600" s="495"/>
      <c r="D600" s="496"/>
      <c r="E600" s="496"/>
      <c r="F600" s="496"/>
      <c r="G600" s="487">
        <f t="shared" si="1"/>
        <v>0</v>
      </c>
      <c r="H600" s="451" t="str">
        <f t="shared" si="2"/>
        <v/>
      </c>
      <c r="I600" s="452" t="str">
        <f t="shared" si="29"/>
        <v/>
      </c>
      <c r="J600" s="493"/>
      <c r="K600" s="434"/>
      <c r="L600" s="454" t="str">
        <f t="shared" si="4"/>
        <v/>
      </c>
      <c r="M600" s="455" t="str">
        <f t="array" ref="M600">IFERROR(IF(J600="","",XLOOKUP(L600,Personnel!$B$4:$G$4,Personnel!$B$5:$G$5)),"")</f>
        <v/>
      </c>
      <c r="N600" s="455">
        <f t="shared" si="5"/>
        <v>0</v>
      </c>
      <c r="O600" s="434"/>
      <c r="P600" s="456" t="str">
        <f t="shared" si="6"/>
        <v/>
      </c>
      <c r="Q600" s="457">
        <f t="shared" si="22"/>
        <v>0</v>
      </c>
      <c r="R600" s="458"/>
      <c r="S600" s="459" t="str">
        <f t="array" ref="S600">IF(B600="","",XLOOKUP($B600,Product,'Product List'!D:D))</f>
        <v/>
      </c>
      <c r="T600" s="454" t="str">
        <f t="array" ref="T600">IF(B600="","",XLOOKUP($B600,Product,'Product List'!E:E))</f>
        <v/>
      </c>
      <c r="U600" s="454" t="str">
        <f t="array" ref="U600">IF(B600="","",XLOOKUP($B600,Product,'Product List'!F:F))</f>
        <v/>
      </c>
      <c r="V600" s="454" t="str">
        <f t="array" ref="V600">IF(B600="","",XLOOKUP($B600,Product,'Product List'!G:G))</f>
        <v/>
      </c>
      <c r="W600" s="434"/>
      <c r="X600" s="434" t="str">
        <f t="array" ref="X600">iferror(xlookup(B600,'Product List'!A:A,'Product List'!P:P),"")</f>
        <v/>
      </c>
      <c r="Y600" s="434">
        <f t="shared" si="8"/>
        <v>0</v>
      </c>
      <c r="Z600" s="434"/>
    </row>
    <row r="601" ht="14.25" hidden="1" customHeight="1">
      <c r="A601" s="495"/>
      <c r="B601" s="494"/>
      <c r="C601" s="495"/>
      <c r="D601" s="496"/>
      <c r="E601" s="496"/>
      <c r="F601" s="496"/>
      <c r="G601" s="487">
        <f t="shared" si="1"/>
        <v>0</v>
      </c>
      <c r="H601" s="451" t="str">
        <f t="shared" si="2"/>
        <v/>
      </c>
      <c r="I601" s="452" t="str">
        <f t="shared" si="29"/>
        <v/>
      </c>
      <c r="J601" s="493"/>
      <c r="K601" s="434"/>
      <c r="L601" s="454" t="str">
        <f t="shared" si="4"/>
        <v/>
      </c>
      <c r="M601" s="455" t="str">
        <f t="array" ref="M601">IFERROR(IF(J601="","",XLOOKUP(L601,Personnel!$B$4:$G$4,Personnel!$B$5:$G$5)),"")</f>
        <v/>
      </c>
      <c r="N601" s="455">
        <f t="shared" si="5"/>
        <v>0</v>
      </c>
      <c r="O601" s="434"/>
      <c r="P601" s="456" t="str">
        <f t="shared" si="6"/>
        <v/>
      </c>
      <c r="Q601" s="457">
        <f t="shared" si="22"/>
        <v>0</v>
      </c>
      <c r="R601" s="458"/>
      <c r="S601" s="459" t="str">
        <f t="array" ref="S601">IF(B601="","",XLOOKUP($B601,Product,'Product List'!D:D))</f>
        <v/>
      </c>
      <c r="T601" s="454" t="str">
        <f t="array" ref="T601">IF(B601="","",XLOOKUP($B601,Product,'Product List'!E:E))</f>
        <v/>
      </c>
      <c r="U601" s="454" t="str">
        <f t="array" ref="U601">IF(B601="","",XLOOKUP($B601,Product,'Product List'!F:F))</f>
        <v/>
      </c>
      <c r="V601" s="454" t="str">
        <f t="array" ref="V601">IF(B601="","",XLOOKUP($B601,Product,'Product List'!G:G))</f>
        <v/>
      </c>
      <c r="W601" s="434"/>
      <c r="X601" s="434" t="str">
        <f t="array" ref="X601">iferror(xlookup(B601,'Product List'!A:A,'Product List'!P:P),"")</f>
        <v/>
      </c>
      <c r="Y601" s="434">
        <f t="shared" si="8"/>
        <v>0</v>
      </c>
      <c r="Z601" s="434"/>
    </row>
    <row r="602" ht="14.25" hidden="1" customHeight="1">
      <c r="A602" s="495"/>
      <c r="B602" s="494"/>
      <c r="C602" s="495"/>
      <c r="D602" s="496"/>
      <c r="E602" s="496"/>
      <c r="F602" s="496"/>
      <c r="G602" s="487">
        <f t="shared" si="1"/>
        <v>0</v>
      </c>
      <c r="H602" s="451" t="str">
        <f t="shared" si="2"/>
        <v/>
      </c>
      <c r="I602" s="452" t="str">
        <f t="shared" si="29"/>
        <v/>
      </c>
      <c r="J602" s="493"/>
      <c r="K602" s="434"/>
      <c r="L602" s="454" t="str">
        <f t="shared" si="4"/>
        <v/>
      </c>
      <c r="M602" s="455" t="str">
        <f t="array" ref="M602">IFERROR(IF(J602="","",XLOOKUP(L602,Personnel!$B$4:$G$4,Personnel!$B$5:$G$5)),"")</f>
        <v/>
      </c>
      <c r="N602" s="455">
        <f t="shared" si="5"/>
        <v>0</v>
      </c>
      <c r="O602" s="434"/>
      <c r="P602" s="456" t="str">
        <f t="shared" si="6"/>
        <v/>
      </c>
      <c r="Q602" s="457">
        <f t="shared" si="22"/>
        <v>0</v>
      </c>
      <c r="R602" s="458"/>
      <c r="S602" s="459" t="str">
        <f t="array" ref="S602">IF(B602="","",XLOOKUP($B602,Product,'Product List'!D:D))</f>
        <v/>
      </c>
      <c r="T602" s="454" t="str">
        <f t="array" ref="T602">IF(B602="","",XLOOKUP($B602,Product,'Product List'!E:E))</f>
        <v/>
      </c>
      <c r="U602" s="454" t="str">
        <f t="array" ref="U602">IF(B602="","",XLOOKUP($B602,Product,'Product List'!F:F))</f>
        <v/>
      </c>
      <c r="V602" s="454" t="str">
        <f t="array" ref="V602">IF(B602="","",XLOOKUP($B602,Product,'Product List'!G:G))</f>
        <v/>
      </c>
      <c r="W602" s="434"/>
      <c r="X602" s="434" t="str">
        <f t="array" ref="X602">iferror(xlookup(B602,'Product List'!A:A,'Product List'!P:P),"")</f>
        <v/>
      </c>
      <c r="Y602" s="434">
        <f t="shared" si="8"/>
        <v>0</v>
      </c>
      <c r="Z602" s="434"/>
    </row>
    <row r="603" ht="14.25" hidden="1" customHeight="1">
      <c r="A603" s="495"/>
      <c r="B603" s="494"/>
      <c r="C603" s="495"/>
      <c r="D603" s="496"/>
      <c r="E603" s="496"/>
      <c r="F603" s="496"/>
      <c r="G603" s="487">
        <f t="shared" si="1"/>
        <v>0</v>
      </c>
      <c r="H603" s="451" t="str">
        <f t="shared" si="2"/>
        <v/>
      </c>
      <c r="I603" s="452" t="str">
        <f t="shared" si="29"/>
        <v/>
      </c>
      <c r="J603" s="493"/>
      <c r="K603" s="434"/>
      <c r="L603" s="454" t="str">
        <f t="shared" si="4"/>
        <v/>
      </c>
      <c r="M603" s="455" t="str">
        <f t="array" ref="M603">IFERROR(IF(J603="","",XLOOKUP(L603,Personnel!$B$4:$G$4,Personnel!$B$5:$G$5)),"")</f>
        <v/>
      </c>
      <c r="N603" s="455">
        <f t="shared" si="5"/>
        <v>0</v>
      </c>
      <c r="O603" s="434"/>
      <c r="P603" s="456" t="str">
        <f t="shared" si="6"/>
        <v/>
      </c>
      <c r="Q603" s="457">
        <f t="shared" si="22"/>
        <v>0</v>
      </c>
      <c r="R603" s="458"/>
      <c r="S603" s="459" t="str">
        <f t="array" ref="S603">IF(B603="","",XLOOKUP($B603,Product,'Product List'!D:D))</f>
        <v/>
      </c>
      <c r="T603" s="454" t="str">
        <f t="array" ref="T603">IF(B603="","",XLOOKUP($B603,Product,'Product List'!E:E))</f>
        <v/>
      </c>
      <c r="U603" s="454" t="str">
        <f t="array" ref="U603">IF(B603="","",XLOOKUP($B603,Product,'Product List'!F:F))</f>
        <v/>
      </c>
      <c r="V603" s="454" t="str">
        <f t="array" ref="V603">IF(B603="","",XLOOKUP($B603,Product,'Product List'!G:G))</f>
        <v/>
      </c>
      <c r="W603" s="434"/>
      <c r="X603" s="434" t="str">
        <f t="array" ref="X603">iferror(xlookup(B603,'Product List'!A:A,'Product List'!P:P),"")</f>
        <v/>
      </c>
      <c r="Y603" s="434">
        <f t="shared" si="8"/>
        <v>0</v>
      </c>
      <c r="Z603" s="434"/>
    </row>
    <row r="604" ht="14.25" hidden="1" customHeight="1">
      <c r="A604" s="495"/>
      <c r="B604" s="494"/>
      <c r="C604" s="495"/>
      <c r="D604" s="496"/>
      <c r="E604" s="496"/>
      <c r="F604" s="496"/>
      <c r="G604" s="487">
        <f t="shared" si="1"/>
        <v>0</v>
      </c>
      <c r="H604" s="451" t="str">
        <f t="shared" si="2"/>
        <v/>
      </c>
      <c r="I604" s="452" t="str">
        <f t="shared" si="29"/>
        <v/>
      </c>
      <c r="J604" s="493"/>
      <c r="K604" s="434"/>
      <c r="L604" s="454" t="str">
        <f t="shared" si="4"/>
        <v/>
      </c>
      <c r="M604" s="455" t="str">
        <f t="array" ref="M604">IFERROR(IF(J604="","",XLOOKUP(L604,Personnel!$B$4:$G$4,Personnel!$B$5:$G$5)),"")</f>
        <v/>
      </c>
      <c r="N604" s="455">
        <f t="shared" si="5"/>
        <v>0</v>
      </c>
      <c r="O604" s="434"/>
      <c r="P604" s="456" t="str">
        <f t="shared" si="6"/>
        <v/>
      </c>
      <c r="Q604" s="457">
        <f t="shared" si="22"/>
        <v>0</v>
      </c>
      <c r="R604" s="458"/>
      <c r="S604" s="459" t="str">
        <f t="array" ref="S604">IF(B604="","",XLOOKUP($B604,Product,'Product List'!D:D))</f>
        <v/>
      </c>
      <c r="T604" s="454" t="str">
        <f t="array" ref="T604">IF(B604="","",XLOOKUP($B604,Product,'Product List'!E:E))</f>
        <v/>
      </c>
      <c r="U604" s="454" t="str">
        <f t="array" ref="U604">IF(B604="","",XLOOKUP($B604,Product,'Product List'!F:F))</f>
        <v/>
      </c>
      <c r="V604" s="454" t="str">
        <f t="array" ref="V604">IF(B604="","",XLOOKUP($B604,Product,'Product List'!G:G))</f>
        <v/>
      </c>
      <c r="W604" s="434"/>
      <c r="X604" s="434" t="str">
        <f t="array" ref="X604">iferror(xlookup(B604,'Product List'!A:A,'Product List'!P:P),"")</f>
        <v/>
      </c>
      <c r="Y604" s="434">
        <f t="shared" si="8"/>
        <v>0</v>
      </c>
      <c r="Z604" s="434"/>
    </row>
    <row r="605" ht="14.25" hidden="1" customHeight="1">
      <c r="A605" s="495"/>
      <c r="B605" s="494"/>
      <c r="C605" s="495"/>
      <c r="D605" s="496"/>
      <c r="E605" s="496"/>
      <c r="F605" s="496"/>
      <c r="G605" s="487">
        <f t="shared" si="1"/>
        <v>0</v>
      </c>
      <c r="H605" s="451" t="str">
        <f t="shared" si="2"/>
        <v/>
      </c>
      <c r="I605" s="452" t="str">
        <f t="shared" si="29"/>
        <v/>
      </c>
      <c r="J605" s="493"/>
      <c r="K605" s="434"/>
      <c r="L605" s="454" t="str">
        <f t="shared" si="4"/>
        <v/>
      </c>
      <c r="M605" s="455" t="str">
        <f t="array" ref="M605">IFERROR(IF(J605="","",XLOOKUP(L605,Personnel!$B$4:$G$4,Personnel!$B$5:$G$5)),"")</f>
        <v/>
      </c>
      <c r="N605" s="455">
        <f t="shared" si="5"/>
        <v>0</v>
      </c>
      <c r="O605" s="434"/>
      <c r="P605" s="456" t="str">
        <f t="shared" si="6"/>
        <v/>
      </c>
      <c r="Q605" s="457">
        <f t="shared" si="22"/>
        <v>0</v>
      </c>
      <c r="R605" s="458"/>
      <c r="S605" s="459" t="str">
        <f t="array" ref="S605">IF(B605="","",XLOOKUP($B605,Product,'Product List'!D:D))</f>
        <v/>
      </c>
      <c r="T605" s="454" t="str">
        <f t="array" ref="T605">IF(B605="","",XLOOKUP($B605,Product,'Product List'!E:E))</f>
        <v/>
      </c>
      <c r="U605" s="454" t="str">
        <f t="array" ref="U605">IF(B605="","",XLOOKUP($B605,Product,'Product List'!F:F))</f>
        <v/>
      </c>
      <c r="V605" s="454" t="str">
        <f t="array" ref="V605">IF(B605="","",XLOOKUP($B605,Product,'Product List'!G:G))</f>
        <v/>
      </c>
      <c r="W605" s="434"/>
      <c r="X605" s="434" t="str">
        <f t="array" ref="X605">iferror(xlookup(B605,'Product List'!A:A,'Product List'!P:P),"")</f>
        <v/>
      </c>
      <c r="Y605" s="434">
        <f t="shared" si="8"/>
        <v>0</v>
      </c>
      <c r="Z605" s="434"/>
    </row>
    <row r="606" ht="14.25" hidden="1" customHeight="1">
      <c r="A606" s="495"/>
      <c r="B606" s="494"/>
      <c r="C606" s="495"/>
      <c r="D606" s="496"/>
      <c r="E606" s="496"/>
      <c r="F606" s="496"/>
      <c r="G606" s="487">
        <f t="shared" si="1"/>
        <v>0</v>
      </c>
      <c r="H606" s="451" t="str">
        <f t="shared" si="2"/>
        <v/>
      </c>
      <c r="I606" s="452" t="str">
        <f t="shared" si="29"/>
        <v/>
      </c>
      <c r="J606" s="493"/>
      <c r="K606" s="434"/>
      <c r="L606" s="454" t="str">
        <f t="shared" si="4"/>
        <v/>
      </c>
      <c r="M606" s="455" t="str">
        <f t="array" ref="M606">IFERROR(IF(J606="","",XLOOKUP(L606,Personnel!$B$4:$G$4,Personnel!$B$5:$G$5)),"")</f>
        <v/>
      </c>
      <c r="N606" s="455">
        <f t="shared" si="5"/>
        <v>0</v>
      </c>
      <c r="O606" s="434"/>
      <c r="P606" s="456" t="str">
        <f t="shared" si="6"/>
        <v/>
      </c>
      <c r="Q606" s="457">
        <f t="shared" si="22"/>
        <v>0</v>
      </c>
      <c r="R606" s="458"/>
      <c r="S606" s="459" t="str">
        <f t="array" ref="S606">IF(B606="","",XLOOKUP($B606,Product,'Product List'!D:D))</f>
        <v/>
      </c>
      <c r="T606" s="454" t="str">
        <f t="array" ref="T606">IF(B606="","",XLOOKUP($B606,Product,'Product List'!E:E))</f>
        <v/>
      </c>
      <c r="U606" s="454" t="str">
        <f t="array" ref="U606">IF(B606="","",XLOOKUP($B606,Product,'Product List'!F:F))</f>
        <v/>
      </c>
      <c r="V606" s="454" t="str">
        <f t="array" ref="V606">IF(B606="","",XLOOKUP($B606,Product,'Product List'!G:G))</f>
        <v/>
      </c>
      <c r="W606" s="434"/>
      <c r="X606" s="434" t="str">
        <f t="array" ref="X606">iferror(xlookup(B606,'Product List'!A:A,'Product List'!P:P),"")</f>
        <v/>
      </c>
      <c r="Y606" s="434">
        <f t="shared" si="8"/>
        <v>0</v>
      </c>
      <c r="Z606" s="434"/>
    </row>
    <row r="607" ht="14.25" hidden="1" customHeight="1">
      <c r="A607" s="495"/>
      <c r="B607" s="494"/>
      <c r="C607" s="495"/>
      <c r="D607" s="496"/>
      <c r="E607" s="496"/>
      <c r="F607" s="496"/>
      <c r="G607" s="487">
        <f t="shared" si="1"/>
        <v>0</v>
      </c>
      <c r="H607" s="451" t="str">
        <f t="shared" si="2"/>
        <v/>
      </c>
      <c r="I607" s="452" t="str">
        <f t="shared" si="29"/>
        <v/>
      </c>
      <c r="J607" s="493"/>
      <c r="K607" s="434"/>
      <c r="L607" s="454" t="str">
        <f t="shared" si="4"/>
        <v/>
      </c>
      <c r="M607" s="455" t="str">
        <f t="array" ref="M607">IFERROR(IF(J607="","",XLOOKUP(L607,Personnel!$B$4:$G$4,Personnel!$B$5:$G$5)),"")</f>
        <v/>
      </c>
      <c r="N607" s="455">
        <f t="shared" si="5"/>
        <v>0</v>
      </c>
      <c r="O607" s="434"/>
      <c r="P607" s="456" t="str">
        <f t="shared" si="6"/>
        <v/>
      </c>
      <c r="Q607" s="457">
        <f t="shared" si="22"/>
        <v>0</v>
      </c>
      <c r="R607" s="458"/>
      <c r="S607" s="459" t="str">
        <f t="array" ref="S607">IF(B607="","",XLOOKUP($B607,Product,'Product List'!D:D))</f>
        <v/>
      </c>
      <c r="T607" s="454" t="str">
        <f t="array" ref="T607">IF(B607="","",XLOOKUP($B607,Product,'Product List'!E:E))</f>
        <v/>
      </c>
      <c r="U607" s="454" t="str">
        <f t="array" ref="U607">IF(B607="","",XLOOKUP($B607,Product,'Product List'!F:F))</f>
        <v/>
      </c>
      <c r="V607" s="454" t="str">
        <f t="array" ref="V607">IF(B607="","",XLOOKUP($B607,Product,'Product List'!G:G))</f>
        <v/>
      </c>
      <c r="W607" s="434"/>
      <c r="X607" s="434" t="str">
        <f t="array" ref="X607">iferror(xlookup(B607,'Product List'!A:A,'Product List'!P:P),"")</f>
        <v/>
      </c>
      <c r="Y607" s="434">
        <f t="shared" si="8"/>
        <v>0</v>
      </c>
      <c r="Z607" s="434"/>
    </row>
    <row r="608" ht="14.25" hidden="1" customHeight="1">
      <c r="A608" s="495"/>
      <c r="B608" s="494"/>
      <c r="C608" s="495"/>
      <c r="D608" s="496"/>
      <c r="E608" s="496"/>
      <c r="F608" s="496"/>
      <c r="G608" s="487">
        <f t="shared" si="1"/>
        <v>0</v>
      </c>
      <c r="H608" s="451" t="str">
        <f t="shared" si="2"/>
        <v/>
      </c>
      <c r="I608" s="452" t="str">
        <f t="shared" si="29"/>
        <v/>
      </c>
      <c r="J608" s="493"/>
      <c r="K608" s="434"/>
      <c r="L608" s="454" t="str">
        <f t="shared" si="4"/>
        <v/>
      </c>
      <c r="M608" s="455" t="str">
        <f t="array" ref="M608">IFERROR(IF(J608="","",XLOOKUP(L608,Personnel!$B$4:$G$4,Personnel!$B$5:$G$5)),"")</f>
        <v/>
      </c>
      <c r="N608" s="455">
        <f t="shared" si="5"/>
        <v>0</v>
      </c>
      <c r="O608" s="434"/>
      <c r="P608" s="456" t="str">
        <f t="shared" si="6"/>
        <v/>
      </c>
      <c r="Q608" s="457">
        <f t="shared" si="22"/>
        <v>0</v>
      </c>
      <c r="R608" s="458"/>
      <c r="S608" s="459" t="str">
        <f t="array" ref="S608">IF(B608="","",XLOOKUP($B608,Product,'Product List'!D:D))</f>
        <v/>
      </c>
      <c r="T608" s="454" t="str">
        <f t="array" ref="T608">IF(B608="","",XLOOKUP($B608,Product,'Product List'!E:E))</f>
        <v/>
      </c>
      <c r="U608" s="454" t="str">
        <f t="array" ref="U608">IF(B608="","",XLOOKUP($B608,Product,'Product List'!F:F))</f>
        <v/>
      </c>
      <c r="V608" s="454" t="str">
        <f t="array" ref="V608">IF(B608="","",XLOOKUP($B608,Product,'Product List'!G:G))</f>
        <v/>
      </c>
      <c r="W608" s="434"/>
      <c r="X608" s="434" t="str">
        <f t="array" ref="X608">iferror(xlookup(B608,'Product List'!A:A,'Product List'!P:P),"")</f>
        <v/>
      </c>
      <c r="Y608" s="434">
        <f t="shared" si="8"/>
        <v>0</v>
      </c>
      <c r="Z608" s="434"/>
    </row>
    <row r="609" ht="14.25" hidden="1" customHeight="1">
      <c r="A609" s="495"/>
      <c r="B609" s="494"/>
      <c r="C609" s="495"/>
      <c r="D609" s="496"/>
      <c r="E609" s="496"/>
      <c r="F609" s="496"/>
      <c r="G609" s="487">
        <f t="shared" si="1"/>
        <v>0</v>
      </c>
      <c r="H609" s="451" t="str">
        <f t="shared" si="2"/>
        <v/>
      </c>
      <c r="I609" s="452" t="str">
        <f t="shared" si="29"/>
        <v/>
      </c>
      <c r="J609" s="493"/>
      <c r="K609" s="434"/>
      <c r="L609" s="454" t="str">
        <f t="shared" si="4"/>
        <v/>
      </c>
      <c r="M609" s="455" t="str">
        <f t="array" ref="M609">IFERROR(IF(J609="","",XLOOKUP(L609,Personnel!$B$4:$G$4,Personnel!$B$5:$G$5)),"")</f>
        <v/>
      </c>
      <c r="N609" s="455">
        <f t="shared" si="5"/>
        <v>0</v>
      </c>
      <c r="O609" s="434"/>
      <c r="P609" s="456" t="str">
        <f t="shared" si="6"/>
        <v/>
      </c>
      <c r="Q609" s="457">
        <f t="shared" si="22"/>
        <v>0</v>
      </c>
      <c r="R609" s="458"/>
      <c r="S609" s="459" t="str">
        <f t="array" ref="S609">IF(B609="","",XLOOKUP($B609,Product,'Product List'!D:D))</f>
        <v/>
      </c>
      <c r="T609" s="454" t="str">
        <f t="array" ref="T609">IF(B609="","",XLOOKUP($B609,Product,'Product List'!E:E))</f>
        <v/>
      </c>
      <c r="U609" s="454" t="str">
        <f t="array" ref="U609">IF(B609="","",XLOOKUP($B609,Product,'Product List'!F:F))</f>
        <v/>
      </c>
      <c r="V609" s="454" t="str">
        <f t="array" ref="V609">IF(B609="","",XLOOKUP($B609,Product,'Product List'!G:G))</f>
        <v/>
      </c>
      <c r="W609" s="434"/>
      <c r="X609" s="434" t="str">
        <f t="array" ref="X609">iferror(xlookup(B609,'Product List'!A:A,'Product List'!P:P),"")</f>
        <v/>
      </c>
      <c r="Y609" s="434">
        <f t="shared" si="8"/>
        <v>0</v>
      </c>
      <c r="Z609" s="434"/>
    </row>
    <row r="610" ht="14.25" hidden="1" customHeight="1">
      <c r="A610" s="495"/>
      <c r="B610" s="494"/>
      <c r="C610" s="495"/>
      <c r="D610" s="496"/>
      <c r="E610" s="496"/>
      <c r="F610" s="496"/>
      <c r="G610" s="487">
        <f t="shared" si="1"/>
        <v>0</v>
      </c>
      <c r="H610" s="451" t="str">
        <f t="shared" si="2"/>
        <v/>
      </c>
      <c r="I610" s="452" t="str">
        <f t="shared" si="29"/>
        <v/>
      </c>
      <c r="J610" s="493"/>
      <c r="K610" s="434"/>
      <c r="L610" s="454" t="str">
        <f t="shared" si="4"/>
        <v/>
      </c>
      <c r="M610" s="455" t="str">
        <f t="array" ref="M610">IFERROR(IF(J610="","",XLOOKUP(L610,Personnel!$B$4:$G$4,Personnel!$B$5:$G$5)),"")</f>
        <v/>
      </c>
      <c r="N610" s="455">
        <f t="shared" si="5"/>
        <v>0</v>
      </c>
      <c r="O610" s="434"/>
      <c r="P610" s="456" t="str">
        <f t="shared" si="6"/>
        <v/>
      </c>
      <c r="Q610" s="457">
        <f t="shared" si="22"/>
        <v>0</v>
      </c>
      <c r="R610" s="458"/>
      <c r="S610" s="459" t="str">
        <f t="array" ref="S610">IF(B610="","",XLOOKUP($B610,Product,'Product List'!D:D))</f>
        <v/>
      </c>
      <c r="T610" s="454" t="str">
        <f t="array" ref="T610">IF(B610="","",XLOOKUP($B610,Product,'Product List'!E:E))</f>
        <v/>
      </c>
      <c r="U610" s="454" t="str">
        <f t="array" ref="U610">IF(B610="","",XLOOKUP($B610,Product,'Product List'!F:F))</f>
        <v/>
      </c>
      <c r="V610" s="454" t="str">
        <f t="array" ref="V610">IF(B610="","",XLOOKUP($B610,Product,'Product List'!G:G))</f>
        <v/>
      </c>
      <c r="W610" s="434"/>
      <c r="X610" s="434" t="str">
        <f t="array" ref="X610">iferror(xlookup(B610,'Product List'!A:A,'Product List'!P:P),"")</f>
        <v/>
      </c>
      <c r="Y610" s="434">
        <f t="shared" si="8"/>
        <v>0</v>
      </c>
      <c r="Z610" s="434"/>
    </row>
    <row r="611" ht="14.25" hidden="1" customHeight="1">
      <c r="A611" s="495"/>
      <c r="B611" s="494"/>
      <c r="C611" s="495"/>
      <c r="D611" s="496"/>
      <c r="E611" s="496"/>
      <c r="F611" s="496"/>
      <c r="G611" s="487">
        <f t="shared" si="1"/>
        <v>0</v>
      </c>
      <c r="H611" s="451" t="str">
        <f t="shared" si="2"/>
        <v/>
      </c>
      <c r="I611" s="452" t="str">
        <f t="shared" si="29"/>
        <v/>
      </c>
      <c r="J611" s="493"/>
      <c r="K611" s="434"/>
      <c r="L611" s="454" t="str">
        <f t="shared" si="4"/>
        <v/>
      </c>
      <c r="M611" s="455" t="str">
        <f t="array" ref="M611">IFERROR(IF(J611="","",XLOOKUP(L611,Personnel!$B$4:$G$4,Personnel!$B$5:$G$5)),"")</f>
        <v/>
      </c>
      <c r="N611" s="455">
        <f t="shared" si="5"/>
        <v>0</v>
      </c>
      <c r="O611" s="434"/>
      <c r="P611" s="456" t="str">
        <f t="shared" si="6"/>
        <v/>
      </c>
      <c r="Q611" s="457">
        <f t="shared" si="22"/>
        <v>0</v>
      </c>
      <c r="R611" s="458"/>
      <c r="S611" s="459" t="str">
        <f t="array" ref="S611">IF(B611="","",XLOOKUP($B611,Product,'Product List'!D:D))</f>
        <v/>
      </c>
      <c r="T611" s="454" t="str">
        <f t="array" ref="T611">IF(B611="","",XLOOKUP($B611,Product,'Product List'!E:E))</f>
        <v/>
      </c>
      <c r="U611" s="454" t="str">
        <f t="array" ref="U611">IF(B611="","",XLOOKUP($B611,Product,'Product List'!F:F))</f>
        <v/>
      </c>
      <c r="V611" s="454" t="str">
        <f t="array" ref="V611">IF(B611="","",XLOOKUP($B611,Product,'Product List'!G:G))</f>
        <v/>
      </c>
      <c r="W611" s="434"/>
      <c r="X611" s="434" t="str">
        <f t="array" ref="X611">iferror(xlookup(B611,'Product List'!A:A,'Product List'!P:P),"")</f>
        <v/>
      </c>
      <c r="Y611" s="434">
        <f t="shared" si="8"/>
        <v>0</v>
      </c>
      <c r="Z611" s="434"/>
    </row>
    <row r="612" ht="14.25" hidden="1" customHeight="1">
      <c r="A612" s="495"/>
      <c r="B612" s="494"/>
      <c r="C612" s="495"/>
      <c r="D612" s="496"/>
      <c r="E612" s="496"/>
      <c r="F612" s="496"/>
      <c r="G612" s="487">
        <f t="shared" si="1"/>
        <v>0</v>
      </c>
      <c r="H612" s="451" t="str">
        <f t="shared" si="2"/>
        <v/>
      </c>
      <c r="I612" s="452" t="str">
        <f t="shared" si="29"/>
        <v/>
      </c>
      <c r="J612" s="493"/>
      <c r="K612" s="434"/>
      <c r="L612" s="454" t="str">
        <f t="shared" si="4"/>
        <v/>
      </c>
      <c r="M612" s="455" t="str">
        <f t="array" ref="M612">IFERROR(IF(J612="","",XLOOKUP(L612,Personnel!$B$4:$G$4,Personnel!$B$5:$G$5)),"")</f>
        <v/>
      </c>
      <c r="N612" s="455">
        <f t="shared" si="5"/>
        <v>0</v>
      </c>
      <c r="O612" s="434"/>
      <c r="P612" s="456" t="str">
        <f t="shared" si="6"/>
        <v/>
      </c>
      <c r="Q612" s="457">
        <f t="shared" si="22"/>
        <v>0</v>
      </c>
      <c r="R612" s="458"/>
      <c r="S612" s="459" t="str">
        <f t="array" ref="S612">IF(B612="","",XLOOKUP($B612,Product,'Product List'!D:D))</f>
        <v/>
      </c>
      <c r="T612" s="454" t="str">
        <f t="array" ref="T612">IF(B612="","",XLOOKUP($B612,Product,'Product List'!E:E))</f>
        <v/>
      </c>
      <c r="U612" s="454" t="str">
        <f t="array" ref="U612">IF(B612="","",XLOOKUP($B612,Product,'Product List'!F:F))</f>
        <v/>
      </c>
      <c r="V612" s="454" t="str">
        <f t="array" ref="V612">IF(B612="","",XLOOKUP($B612,Product,'Product List'!G:G))</f>
        <v/>
      </c>
      <c r="W612" s="434"/>
      <c r="X612" s="434" t="str">
        <f t="array" ref="X612">iferror(xlookup(B612,'Product List'!A:A,'Product List'!P:P),"")</f>
        <v/>
      </c>
      <c r="Y612" s="434">
        <f t="shared" si="8"/>
        <v>0</v>
      </c>
      <c r="Z612" s="434"/>
    </row>
    <row r="613" ht="14.25" hidden="1" customHeight="1">
      <c r="A613" s="495"/>
      <c r="B613" s="494"/>
      <c r="C613" s="495"/>
      <c r="D613" s="496"/>
      <c r="E613" s="496"/>
      <c r="F613" s="496"/>
      <c r="G613" s="487">
        <f t="shared" si="1"/>
        <v>0</v>
      </c>
      <c r="H613" s="451" t="str">
        <f t="shared" si="2"/>
        <v/>
      </c>
      <c r="I613" s="452" t="str">
        <f t="shared" si="29"/>
        <v/>
      </c>
      <c r="J613" s="493"/>
      <c r="K613" s="434"/>
      <c r="L613" s="454" t="str">
        <f t="shared" si="4"/>
        <v/>
      </c>
      <c r="M613" s="455" t="str">
        <f t="array" ref="M613">IFERROR(IF(J613="","",XLOOKUP(L613,Personnel!$B$4:$G$4,Personnel!$B$5:$G$5)),"")</f>
        <v/>
      </c>
      <c r="N613" s="455">
        <f t="shared" si="5"/>
        <v>0</v>
      </c>
      <c r="O613" s="434"/>
      <c r="P613" s="456" t="str">
        <f t="shared" si="6"/>
        <v/>
      </c>
      <c r="Q613" s="457">
        <f t="shared" si="22"/>
        <v>0</v>
      </c>
      <c r="R613" s="458"/>
      <c r="S613" s="459" t="str">
        <f t="array" ref="S613">IF(B613="","",XLOOKUP($B613,Product,'Product List'!D:D))</f>
        <v/>
      </c>
      <c r="T613" s="454" t="str">
        <f t="array" ref="T613">IF(B613="","",XLOOKUP($B613,Product,'Product List'!E:E))</f>
        <v/>
      </c>
      <c r="U613" s="454" t="str">
        <f t="array" ref="U613">IF(B613="","",XLOOKUP($B613,Product,'Product List'!F:F))</f>
        <v/>
      </c>
      <c r="V613" s="454" t="str">
        <f t="array" ref="V613">IF(B613="","",XLOOKUP($B613,Product,'Product List'!G:G))</f>
        <v/>
      </c>
      <c r="W613" s="434"/>
      <c r="X613" s="434" t="str">
        <f t="array" ref="X613">iferror(xlookup(B613,'Product List'!A:A,'Product List'!P:P),"")</f>
        <v/>
      </c>
      <c r="Y613" s="434">
        <f t="shared" si="8"/>
        <v>0</v>
      </c>
      <c r="Z613" s="434"/>
    </row>
    <row r="614" ht="14.25" hidden="1" customHeight="1">
      <c r="A614" s="495"/>
      <c r="B614" s="494"/>
      <c r="C614" s="495"/>
      <c r="D614" s="496"/>
      <c r="E614" s="496"/>
      <c r="F614" s="496"/>
      <c r="G614" s="487">
        <f t="shared" si="1"/>
        <v>0</v>
      </c>
      <c r="H614" s="451" t="str">
        <f t="shared" si="2"/>
        <v/>
      </c>
      <c r="I614" s="452" t="str">
        <f t="shared" si="29"/>
        <v/>
      </c>
      <c r="J614" s="493"/>
      <c r="K614" s="434"/>
      <c r="L614" s="454" t="str">
        <f t="shared" si="4"/>
        <v/>
      </c>
      <c r="M614" s="455" t="str">
        <f t="array" ref="M614">IFERROR(IF(J614="","",XLOOKUP(L614,Personnel!$B$4:$G$4,Personnel!$B$5:$G$5)),"")</f>
        <v/>
      </c>
      <c r="N614" s="455">
        <f t="shared" si="5"/>
        <v>0</v>
      </c>
      <c r="O614" s="434"/>
      <c r="P614" s="456" t="str">
        <f t="shared" si="6"/>
        <v/>
      </c>
      <c r="Q614" s="457">
        <f t="shared" si="22"/>
        <v>0</v>
      </c>
      <c r="R614" s="458"/>
      <c r="S614" s="459" t="str">
        <f t="array" ref="S614">IF(B614="","",XLOOKUP($B614,Product,'Product List'!D:D))</f>
        <v/>
      </c>
      <c r="T614" s="454" t="str">
        <f t="array" ref="T614">IF(B614="","",XLOOKUP($B614,Product,'Product List'!E:E))</f>
        <v/>
      </c>
      <c r="U614" s="454" t="str">
        <f t="array" ref="U614">IF(B614="","",XLOOKUP($B614,Product,'Product List'!F:F))</f>
        <v/>
      </c>
      <c r="V614" s="454" t="str">
        <f t="array" ref="V614">IF(B614="","",XLOOKUP($B614,Product,'Product List'!G:G))</f>
        <v/>
      </c>
      <c r="W614" s="434"/>
      <c r="X614" s="434" t="str">
        <f t="array" ref="X614">iferror(xlookup(B614,'Product List'!A:A,'Product List'!P:P),"")</f>
        <v/>
      </c>
      <c r="Y614" s="434">
        <f t="shared" si="8"/>
        <v>0</v>
      </c>
      <c r="Z614" s="434"/>
    </row>
    <row r="615" ht="14.25" hidden="1" customHeight="1">
      <c r="A615" s="495"/>
      <c r="B615" s="494"/>
      <c r="C615" s="495"/>
      <c r="D615" s="496"/>
      <c r="E615" s="496"/>
      <c r="F615" s="496"/>
      <c r="G615" s="487">
        <f t="shared" si="1"/>
        <v>0</v>
      </c>
      <c r="H615" s="451" t="str">
        <f t="shared" si="2"/>
        <v/>
      </c>
      <c r="I615" s="452" t="str">
        <f t="shared" si="29"/>
        <v/>
      </c>
      <c r="J615" s="493"/>
      <c r="K615" s="434"/>
      <c r="L615" s="454" t="str">
        <f t="shared" si="4"/>
        <v/>
      </c>
      <c r="M615" s="455" t="str">
        <f t="array" ref="M615">IFERROR(IF(J615="","",XLOOKUP(L615,Personnel!$B$4:$G$4,Personnel!$B$5:$G$5)),"")</f>
        <v/>
      </c>
      <c r="N615" s="455">
        <f t="shared" si="5"/>
        <v>0</v>
      </c>
      <c r="O615" s="434"/>
      <c r="P615" s="456" t="str">
        <f t="shared" si="6"/>
        <v/>
      </c>
      <c r="Q615" s="457">
        <f t="shared" si="22"/>
        <v>0</v>
      </c>
      <c r="R615" s="458"/>
      <c r="S615" s="459" t="str">
        <f t="array" ref="S615">IF(B615="","",XLOOKUP($B615,Product,'Product List'!D:D))</f>
        <v/>
      </c>
      <c r="T615" s="454" t="str">
        <f t="array" ref="T615">IF(B615="","",XLOOKUP($B615,Product,'Product List'!E:E))</f>
        <v/>
      </c>
      <c r="U615" s="454" t="str">
        <f t="array" ref="U615">IF(B615="","",XLOOKUP($B615,Product,'Product List'!F:F))</f>
        <v/>
      </c>
      <c r="V615" s="454" t="str">
        <f t="array" ref="V615">IF(B615="","",XLOOKUP($B615,Product,'Product List'!G:G))</f>
        <v/>
      </c>
      <c r="W615" s="434"/>
      <c r="X615" s="434" t="str">
        <f t="array" ref="X615">iferror(xlookup(B615,'Product List'!A:A,'Product List'!P:P),"")</f>
        <v/>
      </c>
      <c r="Y615" s="434">
        <f t="shared" si="8"/>
        <v>0</v>
      </c>
      <c r="Z615" s="434"/>
    </row>
    <row r="616" ht="14.25" hidden="1" customHeight="1">
      <c r="A616" s="495"/>
      <c r="B616" s="494"/>
      <c r="C616" s="495"/>
      <c r="D616" s="496"/>
      <c r="E616" s="496"/>
      <c r="F616" s="496"/>
      <c r="G616" s="487">
        <f t="shared" si="1"/>
        <v>0</v>
      </c>
      <c r="H616" s="451" t="str">
        <f t="shared" si="2"/>
        <v/>
      </c>
      <c r="I616" s="452" t="str">
        <f t="shared" si="29"/>
        <v/>
      </c>
      <c r="J616" s="493"/>
      <c r="K616" s="434"/>
      <c r="L616" s="454" t="str">
        <f t="shared" si="4"/>
        <v/>
      </c>
      <c r="M616" s="455" t="str">
        <f t="array" ref="M616">IFERROR(IF(J616="","",XLOOKUP(L616,Personnel!$B$4:$G$4,Personnel!$B$5:$G$5)),"")</f>
        <v/>
      </c>
      <c r="N616" s="455">
        <f t="shared" si="5"/>
        <v>0</v>
      </c>
      <c r="O616" s="434"/>
      <c r="P616" s="456" t="str">
        <f t="shared" si="6"/>
        <v/>
      </c>
      <c r="Q616" s="457">
        <f t="shared" si="22"/>
        <v>0</v>
      </c>
      <c r="R616" s="458"/>
      <c r="S616" s="459" t="str">
        <f t="array" ref="S616">IF(B616="","",XLOOKUP($B616,Product,'Product List'!D:D))</f>
        <v/>
      </c>
      <c r="T616" s="454" t="str">
        <f t="array" ref="T616">IF(B616="","",XLOOKUP($B616,Product,'Product List'!E:E))</f>
        <v/>
      </c>
      <c r="U616" s="454" t="str">
        <f t="array" ref="U616">IF(B616="","",XLOOKUP($B616,Product,'Product List'!F:F))</f>
        <v/>
      </c>
      <c r="V616" s="454" t="str">
        <f t="array" ref="V616">IF(B616="","",XLOOKUP($B616,Product,'Product List'!G:G))</f>
        <v/>
      </c>
      <c r="W616" s="434"/>
      <c r="X616" s="434" t="str">
        <f t="array" ref="X616">iferror(xlookup(B616,'Product List'!A:A,'Product List'!P:P),"")</f>
        <v/>
      </c>
      <c r="Y616" s="434">
        <f t="shared" si="8"/>
        <v>0</v>
      </c>
      <c r="Z616" s="434"/>
    </row>
    <row r="617" ht="14.25" hidden="1" customHeight="1">
      <c r="A617" s="495"/>
      <c r="B617" s="494"/>
      <c r="C617" s="495"/>
      <c r="D617" s="496"/>
      <c r="E617" s="496"/>
      <c r="F617" s="496"/>
      <c r="G617" s="487">
        <f t="shared" si="1"/>
        <v>0</v>
      </c>
      <c r="H617" s="451" t="str">
        <f t="shared" si="2"/>
        <v/>
      </c>
      <c r="I617" s="452" t="str">
        <f t="shared" si="29"/>
        <v/>
      </c>
      <c r="J617" s="493"/>
      <c r="K617" s="434"/>
      <c r="L617" s="454" t="str">
        <f t="shared" si="4"/>
        <v/>
      </c>
      <c r="M617" s="455" t="str">
        <f t="array" ref="M617">IFERROR(IF(J617="","",XLOOKUP(L617,Personnel!$B$4:$G$4,Personnel!$B$5:$G$5)),"")</f>
        <v/>
      </c>
      <c r="N617" s="455">
        <f t="shared" si="5"/>
        <v>0</v>
      </c>
      <c r="O617" s="434"/>
      <c r="P617" s="456" t="str">
        <f t="shared" si="6"/>
        <v/>
      </c>
      <c r="Q617" s="457">
        <f t="shared" si="22"/>
        <v>0</v>
      </c>
      <c r="R617" s="458"/>
      <c r="S617" s="459" t="str">
        <f t="array" ref="S617">IF(B617="","",XLOOKUP($B617,Product,'Product List'!D:D))</f>
        <v/>
      </c>
      <c r="T617" s="454" t="str">
        <f t="array" ref="T617">IF(B617="","",XLOOKUP($B617,Product,'Product List'!E:E))</f>
        <v/>
      </c>
      <c r="U617" s="454" t="str">
        <f t="array" ref="U617">IF(B617="","",XLOOKUP($B617,Product,'Product List'!F:F))</f>
        <v/>
      </c>
      <c r="V617" s="454" t="str">
        <f t="array" ref="V617">IF(B617="","",XLOOKUP($B617,Product,'Product List'!G:G))</f>
        <v/>
      </c>
      <c r="W617" s="434"/>
      <c r="X617" s="434" t="str">
        <f t="array" ref="X617">iferror(xlookup(B617,'Product List'!A:A,'Product List'!P:P),"")</f>
        <v/>
      </c>
      <c r="Y617" s="434">
        <f t="shared" si="8"/>
        <v>0</v>
      </c>
      <c r="Z617" s="434"/>
    </row>
    <row r="618" ht="14.25" hidden="1" customHeight="1">
      <c r="A618" s="495"/>
      <c r="B618" s="494"/>
      <c r="C618" s="495"/>
      <c r="D618" s="496"/>
      <c r="E618" s="496"/>
      <c r="F618" s="496"/>
      <c r="G618" s="487">
        <f t="shared" si="1"/>
        <v>0</v>
      </c>
      <c r="H618" s="451" t="str">
        <f t="shared" si="2"/>
        <v/>
      </c>
      <c r="I618" s="452" t="str">
        <f t="shared" si="29"/>
        <v/>
      </c>
      <c r="J618" s="493"/>
      <c r="K618" s="434"/>
      <c r="L618" s="454" t="str">
        <f t="shared" si="4"/>
        <v/>
      </c>
      <c r="M618" s="455" t="str">
        <f t="array" ref="M618">IFERROR(IF(J618="","",XLOOKUP(L618,Personnel!$B$4:$G$4,Personnel!$B$5:$G$5)),"")</f>
        <v/>
      </c>
      <c r="N618" s="455">
        <f t="shared" si="5"/>
        <v>0</v>
      </c>
      <c r="O618" s="434"/>
      <c r="P618" s="456" t="str">
        <f t="shared" si="6"/>
        <v/>
      </c>
      <c r="Q618" s="457">
        <f t="shared" si="22"/>
        <v>0</v>
      </c>
      <c r="R618" s="458"/>
      <c r="S618" s="459" t="str">
        <f t="array" ref="S618">IF(B618="","",XLOOKUP($B618,Product,'Product List'!D:D))</f>
        <v/>
      </c>
      <c r="T618" s="454" t="str">
        <f t="array" ref="T618">IF(B618="","",XLOOKUP($B618,Product,'Product List'!E:E))</f>
        <v/>
      </c>
      <c r="U618" s="454" t="str">
        <f t="array" ref="U618">IF(B618="","",XLOOKUP($B618,Product,'Product List'!F:F))</f>
        <v/>
      </c>
      <c r="V618" s="454" t="str">
        <f t="array" ref="V618">IF(B618="","",XLOOKUP($B618,Product,'Product List'!G:G))</f>
        <v/>
      </c>
      <c r="W618" s="434"/>
      <c r="X618" s="434" t="str">
        <f t="array" ref="X618">iferror(xlookup(B618,'Product List'!A:A,'Product List'!P:P),"")</f>
        <v/>
      </c>
      <c r="Y618" s="434">
        <f t="shared" si="8"/>
        <v>0</v>
      </c>
      <c r="Z618" s="434"/>
    </row>
    <row r="619" ht="14.25" hidden="1" customHeight="1">
      <c r="A619" s="495"/>
      <c r="B619" s="494"/>
      <c r="C619" s="495"/>
      <c r="D619" s="496"/>
      <c r="E619" s="496"/>
      <c r="F619" s="496"/>
      <c r="G619" s="487">
        <f t="shared" si="1"/>
        <v>0</v>
      </c>
      <c r="H619" s="451" t="str">
        <f t="shared" si="2"/>
        <v/>
      </c>
      <c r="I619" s="452" t="str">
        <f t="shared" si="29"/>
        <v/>
      </c>
      <c r="J619" s="493"/>
      <c r="K619" s="434"/>
      <c r="L619" s="454" t="str">
        <f t="shared" si="4"/>
        <v/>
      </c>
      <c r="M619" s="455" t="str">
        <f t="array" ref="M619">IFERROR(IF(J619="","",XLOOKUP(L619,Personnel!$B$4:$G$4,Personnel!$B$5:$G$5)),"")</f>
        <v/>
      </c>
      <c r="N619" s="455">
        <f t="shared" si="5"/>
        <v>0</v>
      </c>
      <c r="O619" s="434"/>
      <c r="P619" s="456" t="str">
        <f t="shared" si="6"/>
        <v/>
      </c>
      <c r="Q619" s="457">
        <f t="shared" si="22"/>
        <v>0</v>
      </c>
      <c r="R619" s="458"/>
      <c r="S619" s="459" t="str">
        <f t="array" ref="S619">IF(B619="","",XLOOKUP($B619,Product,'Product List'!D:D))</f>
        <v/>
      </c>
      <c r="T619" s="454" t="str">
        <f t="array" ref="T619">IF(B619="","",XLOOKUP($B619,Product,'Product List'!E:E))</f>
        <v/>
      </c>
      <c r="U619" s="454" t="str">
        <f t="array" ref="U619">IF(B619="","",XLOOKUP($B619,Product,'Product List'!F:F))</f>
        <v/>
      </c>
      <c r="V619" s="454" t="str">
        <f t="array" ref="V619">IF(B619="","",XLOOKUP($B619,Product,'Product List'!G:G))</f>
        <v/>
      </c>
      <c r="W619" s="434"/>
      <c r="X619" s="434" t="str">
        <f t="array" ref="X619">iferror(xlookup(B619,'Product List'!A:A,'Product List'!P:P),"")</f>
        <v/>
      </c>
      <c r="Y619" s="434">
        <f t="shared" si="8"/>
        <v>0</v>
      </c>
      <c r="Z619" s="434"/>
    </row>
    <row r="620" ht="14.25" hidden="1" customHeight="1">
      <c r="A620" s="495"/>
      <c r="B620" s="494"/>
      <c r="C620" s="495"/>
      <c r="D620" s="496"/>
      <c r="E620" s="496"/>
      <c r="F620" s="496"/>
      <c r="G620" s="487">
        <f t="shared" si="1"/>
        <v>0</v>
      </c>
      <c r="H620" s="451" t="str">
        <f t="shared" si="2"/>
        <v/>
      </c>
      <c r="I620" s="452" t="str">
        <f t="shared" si="29"/>
        <v/>
      </c>
      <c r="J620" s="493"/>
      <c r="K620" s="434"/>
      <c r="L620" s="454" t="str">
        <f t="shared" si="4"/>
        <v/>
      </c>
      <c r="M620" s="455" t="str">
        <f t="array" ref="M620">IFERROR(IF(J620="","",XLOOKUP(L620,Personnel!$B$4:$G$4,Personnel!$B$5:$G$5)),"")</f>
        <v/>
      </c>
      <c r="N620" s="455">
        <f t="shared" si="5"/>
        <v>0</v>
      </c>
      <c r="O620" s="434"/>
      <c r="P620" s="456" t="str">
        <f t="shared" si="6"/>
        <v/>
      </c>
      <c r="Q620" s="457">
        <f t="shared" si="22"/>
        <v>0</v>
      </c>
      <c r="R620" s="458"/>
      <c r="S620" s="459" t="str">
        <f t="array" ref="S620">IF(B620="","",XLOOKUP($B620,Product,'Product List'!D:D))</f>
        <v/>
      </c>
      <c r="T620" s="454" t="str">
        <f t="array" ref="T620">IF(B620="","",XLOOKUP($B620,Product,'Product List'!E:E))</f>
        <v/>
      </c>
      <c r="U620" s="454" t="str">
        <f t="array" ref="U620">IF(B620="","",XLOOKUP($B620,Product,'Product List'!F:F))</f>
        <v/>
      </c>
      <c r="V620" s="454" t="str">
        <f t="array" ref="V620">IF(B620="","",XLOOKUP($B620,Product,'Product List'!G:G))</f>
        <v/>
      </c>
      <c r="W620" s="434"/>
      <c r="X620" s="434" t="str">
        <f t="array" ref="X620">iferror(xlookup(B620,'Product List'!A:A,'Product List'!P:P),"")</f>
        <v/>
      </c>
      <c r="Y620" s="434">
        <f t="shared" si="8"/>
        <v>0</v>
      </c>
      <c r="Z620" s="434"/>
    </row>
    <row r="621" ht="14.25" hidden="1" customHeight="1">
      <c r="A621" s="495"/>
      <c r="B621" s="494"/>
      <c r="C621" s="495"/>
      <c r="D621" s="496"/>
      <c r="E621" s="496"/>
      <c r="F621" s="496"/>
      <c r="G621" s="487">
        <f t="shared" si="1"/>
        <v>0</v>
      </c>
      <c r="H621" s="451" t="str">
        <f t="shared" si="2"/>
        <v/>
      </c>
      <c r="I621" s="452" t="str">
        <f t="shared" si="29"/>
        <v/>
      </c>
      <c r="J621" s="493"/>
      <c r="K621" s="434"/>
      <c r="L621" s="454" t="str">
        <f t="shared" si="4"/>
        <v/>
      </c>
      <c r="M621" s="455" t="str">
        <f t="array" ref="M621">IFERROR(IF(J621="","",XLOOKUP(L621,Personnel!$B$4:$G$4,Personnel!$B$5:$G$5)),"")</f>
        <v/>
      </c>
      <c r="N621" s="455">
        <f t="shared" si="5"/>
        <v>0</v>
      </c>
      <c r="O621" s="434"/>
      <c r="P621" s="456" t="str">
        <f t="shared" si="6"/>
        <v/>
      </c>
      <c r="Q621" s="457">
        <f t="shared" si="22"/>
        <v>0</v>
      </c>
      <c r="R621" s="458"/>
      <c r="S621" s="459" t="str">
        <f t="array" ref="S621">IF(B621="","",XLOOKUP($B621,Product,'Product List'!D:D))</f>
        <v/>
      </c>
      <c r="T621" s="454" t="str">
        <f t="array" ref="T621">IF(B621="","",XLOOKUP($B621,Product,'Product List'!E:E))</f>
        <v/>
      </c>
      <c r="U621" s="454" t="str">
        <f t="array" ref="U621">IF(B621="","",XLOOKUP($B621,Product,'Product List'!F:F))</f>
        <v/>
      </c>
      <c r="V621" s="454" t="str">
        <f t="array" ref="V621">IF(B621="","",XLOOKUP($B621,Product,'Product List'!G:G))</f>
        <v/>
      </c>
      <c r="W621" s="434"/>
      <c r="X621" s="434" t="str">
        <f t="array" ref="X621">iferror(xlookup(B621,'Product List'!A:A,'Product List'!P:P),"")</f>
        <v/>
      </c>
      <c r="Y621" s="434">
        <f t="shared" si="8"/>
        <v>0</v>
      </c>
      <c r="Z621" s="434"/>
    </row>
    <row r="622" ht="14.25" hidden="1" customHeight="1">
      <c r="A622" s="495"/>
      <c r="B622" s="494"/>
      <c r="C622" s="495"/>
      <c r="D622" s="496"/>
      <c r="E622" s="496"/>
      <c r="F622" s="496"/>
      <c r="G622" s="487">
        <f t="shared" si="1"/>
        <v>0</v>
      </c>
      <c r="H622" s="451" t="str">
        <f t="shared" si="2"/>
        <v/>
      </c>
      <c r="I622" s="452" t="str">
        <f t="shared" si="29"/>
        <v/>
      </c>
      <c r="J622" s="493"/>
      <c r="K622" s="434"/>
      <c r="L622" s="454" t="str">
        <f t="shared" si="4"/>
        <v/>
      </c>
      <c r="M622" s="455" t="str">
        <f t="array" ref="M622">IFERROR(IF(J622="","",XLOOKUP(L622,Personnel!$B$4:$G$4,Personnel!$B$5:$G$5)),"")</f>
        <v/>
      </c>
      <c r="N622" s="455">
        <f t="shared" si="5"/>
        <v>0</v>
      </c>
      <c r="O622" s="434"/>
      <c r="P622" s="456" t="str">
        <f t="shared" si="6"/>
        <v/>
      </c>
      <c r="Q622" s="457">
        <f t="shared" si="22"/>
        <v>0</v>
      </c>
      <c r="R622" s="458"/>
      <c r="S622" s="459" t="str">
        <f t="array" ref="S622">IF(B622="","",XLOOKUP($B622,Product,'Product List'!D:D))</f>
        <v/>
      </c>
      <c r="T622" s="454" t="str">
        <f t="array" ref="T622">IF(B622="","",XLOOKUP($B622,Product,'Product List'!E:E))</f>
        <v/>
      </c>
      <c r="U622" s="454" t="str">
        <f t="array" ref="U622">IF(B622="","",XLOOKUP($B622,Product,'Product List'!F:F))</f>
        <v/>
      </c>
      <c r="V622" s="454" t="str">
        <f t="array" ref="V622">IF(B622="","",XLOOKUP($B622,Product,'Product List'!G:G))</f>
        <v/>
      </c>
      <c r="W622" s="434"/>
      <c r="X622" s="434" t="str">
        <f t="array" ref="X622">iferror(xlookup(B622,'Product List'!A:A,'Product List'!P:P),"")</f>
        <v/>
      </c>
      <c r="Y622" s="434">
        <f t="shared" si="8"/>
        <v>0</v>
      </c>
      <c r="Z622" s="434"/>
    </row>
    <row r="623" ht="14.25" hidden="1" customHeight="1">
      <c r="A623" s="495"/>
      <c r="B623" s="494"/>
      <c r="C623" s="495"/>
      <c r="D623" s="496"/>
      <c r="E623" s="496"/>
      <c r="F623" s="496"/>
      <c r="G623" s="487">
        <f t="shared" si="1"/>
        <v>0</v>
      </c>
      <c r="H623" s="451" t="str">
        <f t="shared" si="2"/>
        <v/>
      </c>
      <c r="I623" s="452" t="str">
        <f t="shared" si="29"/>
        <v/>
      </c>
      <c r="J623" s="493"/>
      <c r="K623" s="434"/>
      <c r="L623" s="454" t="str">
        <f t="shared" si="4"/>
        <v/>
      </c>
      <c r="M623" s="455" t="str">
        <f t="array" ref="M623">IFERROR(IF(J623="","",XLOOKUP(L623,Personnel!$B$4:$G$4,Personnel!$B$5:$G$5)),"")</f>
        <v/>
      </c>
      <c r="N623" s="455">
        <f t="shared" si="5"/>
        <v>0</v>
      </c>
      <c r="O623" s="434"/>
      <c r="P623" s="456" t="str">
        <f t="shared" si="6"/>
        <v/>
      </c>
      <c r="Q623" s="457">
        <f t="shared" si="22"/>
        <v>0</v>
      </c>
      <c r="R623" s="458"/>
      <c r="S623" s="459" t="str">
        <f t="array" ref="S623">IF(B623="","",XLOOKUP($B623,Product,'Product List'!D:D))</f>
        <v/>
      </c>
      <c r="T623" s="454" t="str">
        <f t="array" ref="T623">IF(B623="","",XLOOKUP($B623,Product,'Product List'!E:E))</f>
        <v/>
      </c>
      <c r="U623" s="454" t="str">
        <f t="array" ref="U623">IF(B623="","",XLOOKUP($B623,Product,'Product List'!F:F))</f>
        <v/>
      </c>
      <c r="V623" s="454" t="str">
        <f t="array" ref="V623">IF(B623="","",XLOOKUP($B623,Product,'Product List'!G:G))</f>
        <v/>
      </c>
      <c r="W623" s="434"/>
      <c r="X623" s="434" t="str">
        <f t="array" ref="X623">iferror(xlookup(B623,'Product List'!A:A,'Product List'!P:P),"")</f>
        <v/>
      </c>
      <c r="Y623" s="434">
        <f t="shared" si="8"/>
        <v>0</v>
      </c>
      <c r="Z623" s="434"/>
    </row>
    <row r="624" ht="14.25" hidden="1" customHeight="1">
      <c r="A624" s="495"/>
      <c r="B624" s="494"/>
      <c r="C624" s="495"/>
      <c r="D624" s="496"/>
      <c r="E624" s="496"/>
      <c r="F624" s="496"/>
      <c r="G624" s="487">
        <f t="shared" si="1"/>
        <v>0</v>
      </c>
      <c r="H624" s="451" t="str">
        <f t="shared" si="2"/>
        <v/>
      </c>
      <c r="I624" s="452" t="str">
        <f t="shared" si="29"/>
        <v/>
      </c>
      <c r="J624" s="493"/>
      <c r="K624" s="434"/>
      <c r="L624" s="454" t="str">
        <f t="shared" si="4"/>
        <v/>
      </c>
      <c r="M624" s="455" t="str">
        <f t="array" ref="M624">IFERROR(IF(J624="","",XLOOKUP(L624,Personnel!$B$4:$G$4,Personnel!$B$5:$G$5)),"")</f>
        <v/>
      </c>
      <c r="N624" s="455">
        <f t="shared" si="5"/>
        <v>0</v>
      </c>
      <c r="O624" s="434"/>
      <c r="P624" s="456" t="str">
        <f t="shared" si="6"/>
        <v/>
      </c>
      <c r="Q624" s="457">
        <f t="shared" si="22"/>
        <v>0</v>
      </c>
      <c r="R624" s="458"/>
      <c r="S624" s="459" t="str">
        <f t="array" ref="S624">IF(B624="","",XLOOKUP($B624,Product,'Product List'!D:D))</f>
        <v/>
      </c>
      <c r="T624" s="454" t="str">
        <f t="array" ref="T624">IF(B624="","",XLOOKUP($B624,Product,'Product List'!E:E))</f>
        <v/>
      </c>
      <c r="U624" s="454" t="str">
        <f t="array" ref="U624">IF(B624="","",XLOOKUP($B624,Product,'Product List'!F:F))</f>
        <v/>
      </c>
      <c r="V624" s="454" t="str">
        <f t="array" ref="V624">IF(B624="","",XLOOKUP($B624,Product,'Product List'!G:G))</f>
        <v/>
      </c>
      <c r="W624" s="434"/>
      <c r="X624" s="434" t="str">
        <f t="array" ref="X624">iferror(xlookup(B624,'Product List'!A:A,'Product List'!P:P),"")</f>
        <v/>
      </c>
      <c r="Y624" s="434">
        <f t="shared" si="8"/>
        <v>0</v>
      </c>
      <c r="Z624" s="434"/>
    </row>
    <row r="625" ht="14.25" hidden="1" customHeight="1">
      <c r="A625" s="495"/>
      <c r="B625" s="494"/>
      <c r="C625" s="495"/>
      <c r="D625" s="496"/>
      <c r="E625" s="496"/>
      <c r="F625" s="496"/>
      <c r="G625" s="487">
        <f t="shared" si="1"/>
        <v>0</v>
      </c>
      <c r="H625" s="451" t="str">
        <f t="shared" si="2"/>
        <v/>
      </c>
      <c r="I625" s="452" t="str">
        <f t="shared" si="29"/>
        <v/>
      </c>
      <c r="J625" s="493"/>
      <c r="K625" s="434"/>
      <c r="L625" s="454" t="str">
        <f t="shared" si="4"/>
        <v/>
      </c>
      <c r="M625" s="455" t="str">
        <f t="array" ref="M625">IFERROR(IF(J625="","",XLOOKUP(L625,Personnel!$B$4:$G$4,Personnel!$B$5:$G$5)),"")</f>
        <v/>
      </c>
      <c r="N625" s="455">
        <f t="shared" si="5"/>
        <v>0</v>
      </c>
      <c r="O625" s="434"/>
      <c r="P625" s="456" t="str">
        <f t="shared" si="6"/>
        <v/>
      </c>
      <c r="Q625" s="457">
        <f t="shared" si="22"/>
        <v>0</v>
      </c>
      <c r="R625" s="458"/>
      <c r="S625" s="459" t="str">
        <f t="array" ref="S625">IF(B625="","",XLOOKUP($B625,Product,'Product List'!D:D))</f>
        <v/>
      </c>
      <c r="T625" s="454" t="str">
        <f t="array" ref="T625">IF(B625="","",XLOOKUP($B625,Product,'Product List'!E:E))</f>
        <v/>
      </c>
      <c r="U625" s="454" t="str">
        <f t="array" ref="U625">IF(B625="","",XLOOKUP($B625,Product,'Product List'!F:F))</f>
        <v/>
      </c>
      <c r="V625" s="454" t="str">
        <f t="array" ref="V625">IF(B625="","",XLOOKUP($B625,Product,'Product List'!G:G))</f>
        <v/>
      </c>
      <c r="W625" s="434"/>
      <c r="X625" s="434" t="str">
        <f t="array" ref="X625">iferror(xlookup(B625,'Product List'!A:A,'Product List'!P:P),"")</f>
        <v/>
      </c>
      <c r="Y625" s="434">
        <f t="shared" si="8"/>
        <v>0</v>
      </c>
      <c r="Z625" s="434"/>
    </row>
    <row r="626" ht="14.25" hidden="1" customHeight="1">
      <c r="A626" s="495"/>
      <c r="B626" s="494"/>
      <c r="C626" s="495"/>
      <c r="D626" s="496"/>
      <c r="E626" s="496"/>
      <c r="F626" s="496"/>
      <c r="G626" s="487">
        <f t="shared" si="1"/>
        <v>0</v>
      </c>
      <c r="H626" s="451" t="str">
        <f t="shared" si="2"/>
        <v/>
      </c>
      <c r="I626" s="452" t="str">
        <f t="shared" si="29"/>
        <v/>
      </c>
      <c r="J626" s="493"/>
      <c r="K626" s="434"/>
      <c r="L626" s="454" t="str">
        <f t="shared" si="4"/>
        <v/>
      </c>
      <c r="M626" s="455" t="str">
        <f t="array" ref="M626">IFERROR(IF(J626="","",XLOOKUP(L626,Personnel!$B$4:$G$4,Personnel!$B$5:$G$5)),"")</f>
        <v/>
      </c>
      <c r="N626" s="455">
        <f t="shared" si="5"/>
        <v>0</v>
      </c>
      <c r="O626" s="434"/>
      <c r="P626" s="456" t="str">
        <f t="shared" si="6"/>
        <v/>
      </c>
      <c r="Q626" s="457">
        <f t="shared" si="22"/>
        <v>0</v>
      </c>
      <c r="R626" s="458"/>
      <c r="S626" s="459" t="str">
        <f t="array" ref="S626">IF(B626="","",XLOOKUP($B626,Product,'Product List'!D:D))</f>
        <v/>
      </c>
      <c r="T626" s="454" t="str">
        <f t="array" ref="T626">IF(B626="","",XLOOKUP($B626,Product,'Product List'!E:E))</f>
        <v/>
      </c>
      <c r="U626" s="454" t="str">
        <f t="array" ref="U626">IF(B626="","",XLOOKUP($B626,Product,'Product List'!F:F))</f>
        <v/>
      </c>
      <c r="V626" s="454" t="str">
        <f t="array" ref="V626">IF(B626="","",XLOOKUP($B626,Product,'Product List'!G:G))</f>
        <v/>
      </c>
      <c r="W626" s="434"/>
      <c r="X626" s="434" t="str">
        <f t="array" ref="X626">iferror(xlookup(B626,'Product List'!A:A,'Product List'!P:P),"")</f>
        <v/>
      </c>
      <c r="Y626" s="434">
        <f t="shared" si="8"/>
        <v>0</v>
      </c>
      <c r="Z626" s="434"/>
    </row>
    <row r="627" ht="14.25" hidden="1" customHeight="1">
      <c r="A627" s="495"/>
      <c r="B627" s="494"/>
      <c r="C627" s="495"/>
      <c r="D627" s="496"/>
      <c r="E627" s="496"/>
      <c r="F627" s="496"/>
      <c r="G627" s="487">
        <f t="shared" si="1"/>
        <v>0</v>
      </c>
      <c r="H627" s="451" t="str">
        <f t="shared" si="2"/>
        <v/>
      </c>
      <c r="I627" s="452" t="str">
        <f t="shared" si="29"/>
        <v/>
      </c>
      <c r="J627" s="493"/>
      <c r="K627" s="434"/>
      <c r="L627" s="454" t="str">
        <f t="shared" si="4"/>
        <v/>
      </c>
      <c r="M627" s="455" t="str">
        <f t="array" ref="M627">IFERROR(IF(J627="","",XLOOKUP(L627,Personnel!$B$4:$G$4,Personnel!$B$5:$G$5)),"")</f>
        <v/>
      </c>
      <c r="N627" s="455">
        <f t="shared" si="5"/>
        <v>0</v>
      </c>
      <c r="O627" s="434"/>
      <c r="P627" s="456" t="str">
        <f t="shared" si="6"/>
        <v/>
      </c>
      <c r="Q627" s="457">
        <f t="shared" si="22"/>
        <v>0</v>
      </c>
      <c r="R627" s="458"/>
      <c r="S627" s="459" t="str">
        <f t="array" ref="S627">IF(B627="","",XLOOKUP($B627,Product,'Product List'!D:D))</f>
        <v/>
      </c>
      <c r="T627" s="454" t="str">
        <f t="array" ref="T627">IF(B627="","",XLOOKUP($B627,Product,'Product List'!E:E))</f>
        <v/>
      </c>
      <c r="U627" s="454" t="str">
        <f t="array" ref="U627">IF(B627="","",XLOOKUP($B627,Product,'Product List'!F:F))</f>
        <v/>
      </c>
      <c r="V627" s="454" t="str">
        <f t="array" ref="V627">IF(B627="","",XLOOKUP($B627,Product,'Product List'!G:G))</f>
        <v/>
      </c>
      <c r="W627" s="434"/>
      <c r="X627" s="434" t="str">
        <f t="array" ref="X627">iferror(xlookup(B627,'Product List'!A:A,'Product List'!P:P),"")</f>
        <v/>
      </c>
      <c r="Y627" s="434">
        <f t="shared" si="8"/>
        <v>0</v>
      </c>
      <c r="Z627" s="434"/>
    </row>
    <row r="628" ht="14.25" hidden="1" customHeight="1">
      <c r="A628" s="495"/>
      <c r="B628" s="494"/>
      <c r="C628" s="495"/>
      <c r="D628" s="496"/>
      <c r="E628" s="496"/>
      <c r="F628" s="496"/>
      <c r="G628" s="487">
        <f t="shared" si="1"/>
        <v>0</v>
      </c>
      <c r="H628" s="451" t="str">
        <f t="shared" si="2"/>
        <v/>
      </c>
      <c r="I628" s="452" t="str">
        <f t="shared" si="29"/>
        <v/>
      </c>
      <c r="J628" s="493"/>
      <c r="K628" s="434"/>
      <c r="L628" s="454" t="str">
        <f t="shared" si="4"/>
        <v/>
      </c>
      <c r="M628" s="455" t="str">
        <f t="array" ref="M628">IFERROR(IF(J628="","",XLOOKUP(L628,Personnel!$B$4:$G$4,Personnel!$B$5:$G$5)),"")</f>
        <v/>
      </c>
      <c r="N628" s="455">
        <f t="shared" si="5"/>
        <v>0</v>
      </c>
      <c r="O628" s="434"/>
      <c r="P628" s="456" t="str">
        <f t="shared" si="6"/>
        <v/>
      </c>
      <c r="Q628" s="457">
        <f t="shared" si="22"/>
        <v>0</v>
      </c>
      <c r="R628" s="458"/>
      <c r="S628" s="459" t="str">
        <f t="array" ref="S628">IF(B628="","",XLOOKUP($B628,Product,'Product List'!D:D))</f>
        <v/>
      </c>
      <c r="T628" s="454" t="str">
        <f t="array" ref="T628">IF(B628="","",XLOOKUP($B628,Product,'Product List'!E:E))</f>
        <v/>
      </c>
      <c r="U628" s="454" t="str">
        <f t="array" ref="U628">IF(B628="","",XLOOKUP($B628,Product,'Product List'!F:F))</f>
        <v/>
      </c>
      <c r="V628" s="454" t="str">
        <f t="array" ref="V628">IF(B628="","",XLOOKUP($B628,Product,'Product List'!G:G))</f>
        <v/>
      </c>
      <c r="W628" s="434"/>
      <c r="X628" s="434" t="str">
        <f t="array" ref="X628">iferror(xlookup(B628,'Product List'!A:A,'Product List'!P:P),"")</f>
        <v/>
      </c>
      <c r="Y628" s="434">
        <f t="shared" si="8"/>
        <v>0</v>
      </c>
      <c r="Z628" s="434"/>
    </row>
    <row r="629" ht="14.25" hidden="1" customHeight="1">
      <c r="A629" s="495"/>
      <c r="B629" s="494"/>
      <c r="C629" s="495"/>
      <c r="D629" s="496"/>
      <c r="E629" s="496"/>
      <c r="F629" s="496"/>
      <c r="G629" s="487">
        <f t="shared" si="1"/>
        <v>0</v>
      </c>
      <c r="H629" s="451" t="str">
        <f t="shared" si="2"/>
        <v/>
      </c>
      <c r="I629" s="452" t="str">
        <f t="shared" si="29"/>
        <v/>
      </c>
      <c r="J629" s="493"/>
      <c r="K629" s="434"/>
      <c r="L629" s="454" t="str">
        <f t="shared" si="4"/>
        <v/>
      </c>
      <c r="M629" s="455" t="str">
        <f t="array" ref="M629">IFERROR(IF(J629="","",XLOOKUP(L629,Personnel!$B$4:$G$4,Personnel!$B$5:$G$5)),"")</f>
        <v/>
      </c>
      <c r="N629" s="455">
        <f t="shared" si="5"/>
        <v>0</v>
      </c>
      <c r="O629" s="434"/>
      <c r="P629" s="456" t="str">
        <f t="shared" si="6"/>
        <v/>
      </c>
      <c r="Q629" s="457">
        <f t="shared" si="22"/>
        <v>0</v>
      </c>
      <c r="R629" s="458"/>
      <c r="S629" s="459" t="str">
        <f t="array" ref="S629">IF(B629="","",XLOOKUP($B629,Product,'Product List'!D:D))</f>
        <v/>
      </c>
      <c r="T629" s="454" t="str">
        <f t="array" ref="T629">IF(B629="","",XLOOKUP($B629,Product,'Product List'!E:E))</f>
        <v/>
      </c>
      <c r="U629" s="454" t="str">
        <f t="array" ref="U629">IF(B629="","",XLOOKUP($B629,Product,'Product List'!F:F))</f>
        <v/>
      </c>
      <c r="V629" s="454" t="str">
        <f t="array" ref="V629">IF(B629="","",XLOOKUP($B629,Product,'Product List'!G:G))</f>
        <v/>
      </c>
      <c r="W629" s="434"/>
      <c r="X629" s="434" t="str">
        <f t="array" ref="X629">iferror(xlookup(B629,'Product List'!A:A,'Product List'!P:P),"")</f>
        <v/>
      </c>
      <c r="Y629" s="434">
        <f t="shared" si="8"/>
        <v>0</v>
      </c>
      <c r="Z629" s="434"/>
    </row>
    <row r="630" ht="14.25" hidden="1" customHeight="1">
      <c r="A630" s="495"/>
      <c r="B630" s="494"/>
      <c r="C630" s="495"/>
      <c r="D630" s="496"/>
      <c r="E630" s="496"/>
      <c r="F630" s="496"/>
      <c r="G630" s="487">
        <f t="shared" si="1"/>
        <v>0</v>
      </c>
      <c r="H630" s="451" t="str">
        <f t="shared" si="2"/>
        <v/>
      </c>
      <c r="I630" s="452" t="str">
        <f t="shared" si="29"/>
        <v/>
      </c>
      <c r="J630" s="493"/>
      <c r="K630" s="434"/>
      <c r="L630" s="454" t="str">
        <f t="shared" si="4"/>
        <v/>
      </c>
      <c r="M630" s="455" t="str">
        <f t="array" ref="M630">IFERROR(IF(J630="","",XLOOKUP(L630,Personnel!$B$4:$G$4,Personnel!$B$5:$G$5)),"")</f>
        <v/>
      </c>
      <c r="N630" s="455">
        <f t="shared" si="5"/>
        <v>0</v>
      </c>
      <c r="O630" s="434"/>
      <c r="P630" s="456" t="str">
        <f t="shared" si="6"/>
        <v/>
      </c>
      <c r="Q630" s="457">
        <f t="shared" si="22"/>
        <v>0</v>
      </c>
      <c r="R630" s="458"/>
      <c r="S630" s="459" t="str">
        <f t="array" ref="S630">IF(B630="","",XLOOKUP($B630,Product,'Product List'!D:D))</f>
        <v/>
      </c>
      <c r="T630" s="454" t="str">
        <f t="array" ref="T630">IF(B630="","",XLOOKUP($B630,Product,'Product List'!E:E))</f>
        <v/>
      </c>
      <c r="U630" s="454" t="str">
        <f t="array" ref="U630">IF(B630="","",XLOOKUP($B630,Product,'Product List'!F:F))</f>
        <v/>
      </c>
      <c r="V630" s="454" t="str">
        <f t="array" ref="V630">IF(B630="","",XLOOKUP($B630,Product,'Product List'!G:G))</f>
        <v/>
      </c>
      <c r="W630" s="434"/>
      <c r="X630" s="434" t="str">
        <f t="array" ref="X630">iferror(xlookup(B630,'Product List'!A:A,'Product List'!P:P),"")</f>
        <v/>
      </c>
      <c r="Y630" s="434">
        <f t="shared" si="8"/>
        <v>0</v>
      </c>
      <c r="Z630" s="434"/>
    </row>
    <row r="631" ht="14.25" hidden="1" customHeight="1">
      <c r="A631" s="495"/>
      <c r="B631" s="494"/>
      <c r="C631" s="495"/>
      <c r="D631" s="496"/>
      <c r="E631" s="496"/>
      <c r="F631" s="496"/>
      <c r="G631" s="487">
        <f t="shared" si="1"/>
        <v>0</v>
      </c>
      <c r="H631" s="451" t="str">
        <f t="shared" si="2"/>
        <v/>
      </c>
      <c r="I631" s="452" t="str">
        <f t="shared" si="29"/>
        <v/>
      </c>
      <c r="J631" s="493"/>
      <c r="K631" s="434"/>
      <c r="L631" s="454" t="str">
        <f t="shared" si="4"/>
        <v/>
      </c>
      <c r="M631" s="455" t="str">
        <f t="array" ref="M631">IFERROR(IF(J631="","",XLOOKUP(L631,Personnel!$B$4:$G$4,Personnel!$B$5:$G$5)),"")</f>
        <v/>
      </c>
      <c r="N631" s="455">
        <f t="shared" si="5"/>
        <v>0</v>
      </c>
      <c r="O631" s="434"/>
      <c r="P631" s="456" t="str">
        <f t="shared" si="6"/>
        <v/>
      </c>
      <c r="Q631" s="457">
        <f t="shared" si="22"/>
        <v>0</v>
      </c>
      <c r="R631" s="458"/>
      <c r="S631" s="459" t="str">
        <f t="array" ref="S631">IF(B631="","",XLOOKUP($B631,Product,'Product List'!D:D))</f>
        <v/>
      </c>
      <c r="T631" s="454" t="str">
        <f t="array" ref="T631">IF(B631="","",XLOOKUP($B631,Product,'Product List'!E:E))</f>
        <v/>
      </c>
      <c r="U631" s="454" t="str">
        <f t="array" ref="U631">IF(B631="","",XLOOKUP($B631,Product,'Product List'!F:F))</f>
        <v/>
      </c>
      <c r="V631" s="454" t="str">
        <f t="array" ref="V631">IF(B631="","",XLOOKUP($B631,Product,'Product List'!G:G))</f>
        <v/>
      </c>
      <c r="W631" s="434"/>
      <c r="X631" s="434" t="str">
        <f t="array" ref="X631">iferror(xlookup(B631,'Product List'!A:A,'Product List'!P:P),"")</f>
        <v/>
      </c>
      <c r="Y631" s="434">
        <f t="shared" si="8"/>
        <v>0</v>
      </c>
      <c r="Z631" s="434"/>
    </row>
    <row r="632" ht="14.25" hidden="1" customHeight="1">
      <c r="A632" s="495"/>
      <c r="B632" s="494"/>
      <c r="C632" s="495"/>
      <c r="D632" s="496"/>
      <c r="E632" s="496"/>
      <c r="F632" s="496"/>
      <c r="G632" s="487">
        <f t="shared" si="1"/>
        <v>0</v>
      </c>
      <c r="H632" s="451" t="str">
        <f t="shared" si="2"/>
        <v/>
      </c>
      <c r="I632" s="452" t="str">
        <f t="shared" si="29"/>
        <v/>
      </c>
      <c r="J632" s="493"/>
      <c r="K632" s="434"/>
      <c r="L632" s="454" t="str">
        <f t="shared" si="4"/>
        <v/>
      </c>
      <c r="M632" s="455" t="str">
        <f t="array" ref="M632">IFERROR(IF(J632="","",XLOOKUP(L632,Personnel!$B$4:$G$4,Personnel!$B$5:$G$5)),"")</f>
        <v/>
      </c>
      <c r="N632" s="455">
        <f t="shared" si="5"/>
        <v>0</v>
      </c>
      <c r="O632" s="434"/>
      <c r="P632" s="456" t="str">
        <f t="shared" si="6"/>
        <v/>
      </c>
      <c r="Q632" s="457">
        <f t="shared" si="22"/>
        <v>0</v>
      </c>
      <c r="R632" s="458"/>
      <c r="S632" s="459" t="str">
        <f t="array" ref="S632">IF(B632="","",XLOOKUP($B632,Product,'Product List'!D:D))</f>
        <v/>
      </c>
      <c r="T632" s="454" t="str">
        <f t="array" ref="T632">IF(B632="","",XLOOKUP($B632,Product,'Product List'!E:E))</f>
        <v/>
      </c>
      <c r="U632" s="454" t="str">
        <f t="array" ref="U632">IF(B632="","",XLOOKUP($B632,Product,'Product List'!F:F))</f>
        <v/>
      </c>
      <c r="V632" s="454" t="str">
        <f t="array" ref="V632">IF(B632="","",XLOOKUP($B632,Product,'Product List'!G:G))</f>
        <v/>
      </c>
      <c r="W632" s="434"/>
      <c r="X632" s="434" t="str">
        <f t="array" ref="X632">iferror(xlookup(B632,'Product List'!A:A,'Product List'!P:P),"")</f>
        <v/>
      </c>
      <c r="Y632" s="434">
        <f t="shared" si="8"/>
        <v>0</v>
      </c>
      <c r="Z632" s="434"/>
    </row>
    <row r="633" ht="14.25" hidden="1" customHeight="1">
      <c r="A633" s="495"/>
      <c r="B633" s="494"/>
      <c r="C633" s="495"/>
      <c r="D633" s="496"/>
      <c r="E633" s="496"/>
      <c r="F633" s="496"/>
      <c r="G633" s="487">
        <f t="shared" si="1"/>
        <v>0</v>
      </c>
      <c r="H633" s="451" t="str">
        <f t="shared" si="2"/>
        <v/>
      </c>
      <c r="I633" s="452" t="str">
        <f t="shared" si="29"/>
        <v/>
      </c>
      <c r="J633" s="493"/>
      <c r="K633" s="434"/>
      <c r="L633" s="454" t="str">
        <f t="shared" si="4"/>
        <v/>
      </c>
      <c r="M633" s="455" t="str">
        <f t="array" ref="M633">IFERROR(IF(J633="","",XLOOKUP(L633,Personnel!$B$4:$G$4,Personnel!$B$5:$G$5)),"")</f>
        <v/>
      </c>
      <c r="N633" s="455">
        <f t="shared" si="5"/>
        <v>0</v>
      </c>
      <c r="O633" s="434"/>
      <c r="P633" s="456" t="str">
        <f t="shared" si="6"/>
        <v/>
      </c>
      <c r="Q633" s="457">
        <f t="shared" si="22"/>
        <v>0</v>
      </c>
      <c r="R633" s="458"/>
      <c r="S633" s="459" t="str">
        <f t="array" ref="S633">IF(B633="","",XLOOKUP($B633,Product,'Product List'!D:D))</f>
        <v/>
      </c>
      <c r="T633" s="454" t="str">
        <f t="array" ref="T633">IF(B633="","",XLOOKUP($B633,Product,'Product List'!E:E))</f>
        <v/>
      </c>
      <c r="U633" s="454" t="str">
        <f t="array" ref="U633">IF(B633="","",XLOOKUP($B633,Product,'Product List'!F:F))</f>
        <v/>
      </c>
      <c r="V633" s="454" t="str">
        <f t="array" ref="V633">IF(B633="","",XLOOKUP($B633,Product,'Product List'!G:G))</f>
        <v/>
      </c>
      <c r="W633" s="434"/>
      <c r="X633" s="434" t="str">
        <f t="array" ref="X633">iferror(xlookup(B633,'Product List'!A:A,'Product List'!P:P),"")</f>
        <v/>
      </c>
      <c r="Y633" s="434">
        <f t="shared" si="8"/>
        <v>0</v>
      </c>
      <c r="Z633" s="434"/>
    </row>
    <row r="634" ht="14.25" hidden="1" customHeight="1">
      <c r="A634" s="495"/>
      <c r="B634" s="494"/>
      <c r="C634" s="495"/>
      <c r="D634" s="496"/>
      <c r="E634" s="496"/>
      <c r="F634" s="496"/>
      <c r="G634" s="487">
        <f t="shared" si="1"/>
        <v>0</v>
      </c>
      <c r="H634" s="451" t="str">
        <f t="shared" si="2"/>
        <v/>
      </c>
      <c r="I634" s="452" t="str">
        <f t="shared" si="29"/>
        <v/>
      </c>
      <c r="J634" s="493"/>
      <c r="K634" s="434"/>
      <c r="L634" s="454" t="str">
        <f t="shared" si="4"/>
        <v/>
      </c>
      <c r="M634" s="455" t="str">
        <f t="array" ref="M634">IFERROR(IF(J634="","",XLOOKUP(L634,Personnel!$B$4:$G$4,Personnel!$B$5:$G$5)),"")</f>
        <v/>
      </c>
      <c r="N634" s="455">
        <f t="shared" si="5"/>
        <v>0</v>
      </c>
      <c r="O634" s="434"/>
      <c r="P634" s="456" t="str">
        <f t="shared" si="6"/>
        <v/>
      </c>
      <c r="Q634" s="457">
        <f t="shared" si="22"/>
        <v>0</v>
      </c>
      <c r="R634" s="458"/>
      <c r="S634" s="459" t="str">
        <f t="array" ref="S634">IF(B634="","",XLOOKUP($B634,Product,'Product List'!D:D))</f>
        <v/>
      </c>
      <c r="T634" s="454" t="str">
        <f t="array" ref="T634">IF(B634="","",XLOOKUP($B634,Product,'Product List'!E:E))</f>
        <v/>
      </c>
      <c r="U634" s="454" t="str">
        <f t="array" ref="U634">IF(B634="","",XLOOKUP($B634,Product,'Product List'!F:F))</f>
        <v/>
      </c>
      <c r="V634" s="454" t="str">
        <f t="array" ref="V634">IF(B634="","",XLOOKUP($B634,Product,'Product List'!G:G))</f>
        <v/>
      </c>
      <c r="W634" s="434"/>
      <c r="X634" s="434" t="str">
        <f t="array" ref="X634">iferror(xlookup(B634,'Product List'!A:A,'Product List'!P:P),"")</f>
        <v/>
      </c>
      <c r="Y634" s="434">
        <f t="shared" si="8"/>
        <v>0</v>
      </c>
      <c r="Z634" s="434"/>
    </row>
    <row r="635" ht="14.25" hidden="1" customHeight="1">
      <c r="A635" s="495"/>
      <c r="B635" s="494"/>
      <c r="C635" s="495"/>
      <c r="D635" s="496"/>
      <c r="E635" s="496"/>
      <c r="F635" s="496"/>
      <c r="G635" s="487">
        <f t="shared" si="1"/>
        <v>0</v>
      </c>
      <c r="H635" s="451" t="str">
        <f t="shared" si="2"/>
        <v/>
      </c>
      <c r="I635" s="452" t="str">
        <f t="shared" si="29"/>
        <v/>
      </c>
      <c r="J635" s="493"/>
      <c r="K635" s="434"/>
      <c r="L635" s="454" t="str">
        <f t="shared" si="4"/>
        <v/>
      </c>
      <c r="M635" s="455" t="str">
        <f t="array" ref="M635">IFERROR(IF(J635="","",XLOOKUP(L635,Personnel!$B$4:$G$4,Personnel!$B$5:$G$5)),"")</f>
        <v/>
      </c>
      <c r="N635" s="455">
        <f t="shared" si="5"/>
        <v>0</v>
      </c>
      <c r="O635" s="434"/>
      <c r="P635" s="456" t="str">
        <f t="shared" si="6"/>
        <v/>
      </c>
      <c r="Q635" s="457">
        <f t="shared" si="22"/>
        <v>0</v>
      </c>
      <c r="R635" s="458"/>
      <c r="S635" s="459" t="str">
        <f t="array" ref="S635">IF(B635="","",XLOOKUP($B635,Product,'Product List'!D:D))</f>
        <v/>
      </c>
      <c r="T635" s="454" t="str">
        <f t="array" ref="T635">IF(B635="","",XLOOKUP($B635,Product,'Product List'!E:E))</f>
        <v/>
      </c>
      <c r="U635" s="454" t="str">
        <f t="array" ref="U635">IF(B635="","",XLOOKUP($B635,Product,'Product List'!F:F))</f>
        <v/>
      </c>
      <c r="V635" s="454" t="str">
        <f t="array" ref="V635">IF(B635="","",XLOOKUP($B635,Product,'Product List'!G:G))</f>
        <v/>
      </c>
      <c r="W635" s="434"/>
      <c r="X635" s="434" t="str">
        <f t="array" ref="X635">iferror(xlookup(B635,'Product List'!A:A,'Product List'!P:P),"")</f>
        <v/>
      </c>
      <c r="Y635" s="434">
        <f t="shared" si="8"/>
        <v>0</v>
      </c>
      <c r="Z635" s="434"/>
    </row>
    <row r="636" ht="14.25" hidden="1" customHeight="1">
      <c r="A636" s="495"/>
      <c r="B636" s="494"/>
      <c r="C636" s="495"/>
      <c r="D636" s="496"/>
      <c r="E636" s="496"/>
      <c r="F636" s="496"/>
      <c r="G636" s="487">
        <f t="shared" si="1"/>
        <v>0</v>
      </c>
      <c r="H636" s="451" t="str">
        <f t="shared" si="2"/>
        <v/>
      </c>
      <c r="I636" s="452" t="str">
        <f t="shared" si="29"/>
        <v/>
      </c>
      <c r="J636" s="493"/>
      <c r="K636" s="434"/>
      <c r="L636" s="454" t="str">
        <f t="shared" si="4"/>
        <v/>
      </c>
      <c r="M636" s="455" t="str">
        <f t="array" ref="M636">IFERROR(IF(J636="","",XLOOKUP(L636,Personnel!$B$4:$G$4,Personnel!$B$5:$G$5)),"")</f>
        <v/>
      </c>
      <c r="N636" s="455">
        <f t="shared" si="5"/>
        <v>0</v>
      </c>
      <c r="O636" s="434"/>
      <c r="P636" s="456" t="str">
        <f t="shared" si="6"/>
        <v/>
      </c>
      <c r="Q636" s="457">
        <f t="shared" si="22"/>
        <v>0</v>
      </c>
      <c r="R636" s="458"/>
      <c r="S636" s="459" t="str">
        <f t="array" ref="S636">IF(B636="","",XLOOKUP($B636,Product,'Product List'!D:D))</f>
        <v/>
      </c>
      <c r="T636" s="454" t="str">
        <f t="array" ref="T636">IF(B636="","",XLOOKUP($B636,Product,'Product List'!E:E))</f>
        <v/>
      </c>
      <c r="U636" s="454" t="str">
        <f t="array" ref="U636">IF(B636="","",XLOOKUP($B636,Product,'Product List'!F:F))</f>
        <v/>
      </c>
      <c r="V636" s="454" t="str">
        <f t="array" ref="V636">IF(B636="","",XLOOKUP($B636,Product,'Product List'!G:G))</f>
        <v/>
      </c>
      <c r="W636" s="434"/>
      <c r="X636" s="434" t="str">
        <f t="array" ref="X636">iferror(xlookup(B636,'Product List'!A:A,'Product List'!P:P),"")</f>
        <v/>
      </c>
      <c r="Y636" s="434">
        <f t="shared" si="8"/>
        <v>0</v>
      </c>
      <c r="Z636" s="434"/>
    </row>
    <row r="637" ht="14.25" hidden="1" customHeight="1">
      <c r="A637" s="495"/>
      <c r="B637" s="494"/>
      <c r="C637" s="495"/>
      <c r="D637" s="496"/>
      <c r="E637" s="496"/>
      <c r="F637" s="496"/>
      <c r="G637" s="487">
        <f t="shared" si="1"/>
        <v>0</v>
      </c>
      <c r="H637" s="451" t="str">
        <f t="shared" si="2"/>
        <v/>
      </c>
      <c r="I637" s="452" t="str">
        <f t="shared" si="29"/>
        <v/>
      </c>
      <c r="J637" s="493"/>
      <c r="K637" s="434"/>
      <c r="L637" s="454" t="str">
        <f t="shared" si="4"/>
        <v/>
      </c>
      <c r="M637" s="455" t="str">
        <f t="array" ref="M637">IFERROR(IF(J637="","",XLOOKUP(L637,Personnel!$B$4:$G$4,Personnel!$B$5:$G$5)),"")</f>
        <v/>
      </c>
      <c r="N637" s="455">
        <f t="shared" si="5"/>
        <v>0</v>
      </c>
      <c r="O637" s="434"/>
      <c r="P637" s="456" t="str">
        <f t="shared" si="6"/>
        <v/>
      </c>
      <c r="Q637" s="457">
        <f t="shared" si="22"/>
        <v>0</v>
      </c>
      <c r="R637" s="458"/>
      <c r="S637" s="459" t="str">
        <f t="array" ref="S637">IF(B637="","",XLOOKUP($B637,Product,'Product List'!D:D))</f>
        <v/>
      </c>
      <c r="T637" s="454" t="str">
        <f t="array" ref="T637">IF(B637="","",XLOOKUP($B637,Product,'Product List'!E:E))</f>
        <v/>
      </c>
      <c r="U637" s="454" t="str">
        <f t="array" ref="U637">IF(B637="","",XLOOKUP($B637,Product,'Product List'!F:F))</f>
        <v/>
      </c>
      <c r="V637" s="454" t="str">
        <f t="array" ref="V637">IF(B637="","",XLOOKUP($B637,Product,'Product List'!G:G))</f>
        <v/>
      </c>
      <c r="W637" s="434"/>
      <c r="X637" s="434" t="str">
        <f t="array" ref="X637">iferror(xlookup(B637,'Product List'!A:A,'Product List'!P:P),"")</f>
        <v/>
      </c>
      <c r="Y637" s="434">
        <f t="shared" si="8"/>
        <v>0</v>
      </c>
      <c r="Z637" s="434"/>
    </row>
    <row r="638" ht="14.25" hidden="1" customHeight="1">
      <c r="A638" s="495"/>
      <c r="B638" s="494"/>
      <c r="C638" s="495"/>
      <c r="D638" s="496"/>
      <c r="E638" s="496"/>
      <c r="F638" s="496"/>
      <c r="G638" s="487">
        <f t="shared" si="1"/>
        <v>0</v>
      </c>
      <c r="H638" s="451" t="str">
        <f t="shared" si="2"/>
        <v/>
      </c>
      <c r="I638" s="452" t="str">
        <f t="shared" si="29"/>
        <v/>
      </c>
      <c r="J638" s="493"/>
      <c r="K638" s="434"/>
      <c r="L638" s="454" t="str">
        <f t="shared" si="4"/>
        <v/>
      </c>
      <c r="M638" s="455" t="str">
        <f t="array" ref="M638">IFERROR(IF(J638="","",XLOOKUP(L638,Personnel!$B$4:$G$4,Personnel!$B$5:$G$5)),"")</f>
        <v/>
      </c>
      <c r="N638" s="455">
        <f t="shared" si="5"/>
        <v>0</v>
      </c>
      <c r="O638" s="434"/>
      <c r="P638" s="456" t="str">
        <f t="shared" si="6"/>
        <v/>
      </c>
      <c r="Q638" s="457">
        <f t="shared" si="22"/>
        <v>0</v>
      </c>
      <c r="R638" s="458"/>
      <c r="S638" s="459" t="str">
        <f t="array" ref="S638">IF(B638="","",XLOOKUP($B638,Product,'Product List'!D:D))</f>
        <v/>
      </c>
      <c r="T638" s="454" t="str">
        <f t="array" ref="T638">IF(B638="","",XLOOKUP($B638,Product,'Product List'!E:E))</f>
        <v/>
      </c>
      <c r="U638" s="454" t="str">
        <f t="array" ref="U638">IF(B638="","",XLOOKUP($B638,Product,'Product List'!F:F))</f>
        <v/>
      </c>
      <c r="V638" s="454" t="str">
        <f t="array" ref="V638">IF(B638="","",XLOOKUP($B638,Product,'Product List'!G:G))</f>
        <v/>
      </c>
      <c r="W638" s="434"/>
      <c r="X638" s="434" t="str">
        <f t="array" ref="X638">iferror(xlookup(B638,'Product List'!A:A,'Product List'!P:P),"")</f>
        <v/>
      </c>
      <c r="Y638" s="434">
        <f t="shared" si="8"/>
        <v>0</v>
      </c>
      <c r="Z638" s="434"/>
    </row>
    <row r="639" ht="14.25" hidden="1" customHeight="1">
      <c r="A639" s="495"/>
      <c r="B639" s="494"/>
      <c r="C639" s="495"/>
      <c r="D639" s="496"/>
      <c r="E639" s="496"/>
      <c r="F639" s="496"/>
      <c r="G639" s="487">
        <f t="shared" si="1"/>
        <v>0</v>
      </c>
      <c r="H639" s="451" t="str">
        <f t="shared" si="2"/>
        <v/>
      </c>
      <c r="I639" s="452" t="str">
        <f t="shared" si="29"/>
        <v/>
      </c>
      <c r="J639" s="493"/>
      <c r="K639" s="434"/>
      <c r="L639" s="454" t="str">
        <f t="shared" si="4"/>
        <v/>
      </c>
      <c r="M639" s="455" t="str">
        <f t="array" ref="M639">IFERROR(IF(J639="","",XLOOKUP(L639,Personnel!$B$4:$G$4,Personnel!$B$5:$G$5)),"")</f>
        <v/>
      </c>
      <c r="N639" s="455">
        <f t="shared" si="5"/>
        <v>0</v>
      </c>
      <c r="O639" s="434"/>
      <c r="P639" s="456" t="str">
        <f t="shared" si="6"/>
        <v/>
      </c>
      <c r="Q639" s="457">
        <f t="shared" si="22"/>
        <v>0</v>
      </c>
      <c r="R639" s="458"/>
      <c r="S639" s="459" t="str">
        <f t="array" ref="S639">IF(B639="","",XLOOKUP($B639,Product,'Product List'!D:D))</f>
        <v/>
      </c>
      <c r="T639" s="454" t="str">
        <f t="array" ref="T639">IF(B639="","",XLOOKUP($B639,Product,'Product List'!E:E))</f>
        <v/>
      </c>
      <c r="U639" s="454" t="str">
        <f t="array" ref="U639">IF(B639="","",XLOOKUP($B639,Product,'Product List'!F:F))</f>
        <v/>
      </c>
      <c r="V639" s="454" t="str">
        <f t="array" ref="V639">IF(B639="","",XLOOKUP($B639,Product,'Product List'!G:G))</f>
        <v/>
      </c>
      <c r="W639" s="434"/>
      <c r="X639" s="434" t="str">
        <f t="array" ref="X639">iferror(xlookup(B639,'Product List'!A:A,'Product List'!P:P),"")</f>
        <v/>
      </c>
      <c r="Y639" s="434">
        <f t="shared" si="8"/>
        <v>0</v>
      </c>
      <c r="Z639" s="434"/>
    </row>
    <row r="640" ht="14.25" hidden="1" customHeight="1">
      <c r="A640" s="495"/>
      <c r="B640" s="494"/>
      <c r="C640" s="495"/>
      <c r="D640" s="496"/>
      <c r="E640" s="496"/>
      <c r="F640" s="496"/>
      <c r="G640" s="487">
        <f t="shared" si="1"/>
        <v>0</v>
      </c>
      <c r="H640" s="451" t="str">
        <f t="shared" si="2"/>
        <v/>
      </c>
      <c r="I640" s="452" t="str">
        <f t="shared" si="29"/>
        <v/>
      </c>
      <c r="J640" s="493"/>
      <c r="K640" s="434"/>
      <c r="L640" s="454" t="str">
        <f t="shared" si="4"/>
        <v/>
      </c>
      <c r="M640" s="455" t="str">
        <f t="array" ref="M640">IFERROR(IF(J640="","",XLOOKUP(L640,Personnel!$B$4:$G$4,Personnel!$B$5:$G$5)),"")</f>
        <v/>
      </c>
      <c r="N640" s="455">
        <f t="shared" si="5"/>
        <v>0</v>
      </c>
      <c r="O640" s="434"/>
      <c r="P640" s="456" t="str">
        <f t="shared" si="6"/>
        <v/>
      </c>
      <c r="Q640" s="457">
        <f t="shared" si="22"/>
        <v>0</v>
      </c>
      <c r="R640" s="458"/>
      <c r="S640" s="459" t="str">
        <f t="array" ref="S640">IF(B640="","",XLOOKUP($B640,Product,'Product List'!D:D))</f>
        <v/>
      </c>
      <c r="T640" s="454" t="str">
        <f t="array" ref="T640">IF(B640="","",XLOOKUP($B640,Product,'Product List'!E:E))</f>
        <v/>
      </c>
      <c r="U640" s="454" t="str">
        <f t="array" ref="U640">IF(B640="","",XLOOKUP($B640,Product,'Product List'!F:F))</f>
        <v/>
      </c>
      <c r="V640" s="454" t="str">
        <f t="array" ref="V640">IF(B640="","",XLOOKUP($B640,Product,'Product List'!G:G))</f>
        <v/>
      </c>
      <c r="W640" s="434"/>
      <c r="X640" s="434" t="str">
        <f t="array" ref="X640">iferror(xlookup(B640,'Product List'!A:A,'Product List'!P:P),"")</f>
        <v/>
      </c>
      <c r="Y640" s="434">
        <f t="shared" si="8"/>
        <v>0</v>
      </c>
      <c r="Z640" s="434"/>
    </row>
    <row r="641" ht="14.25" hidden="1" customHeight="1">
      <c r="A641" s="495"/>
      <c r="B641" s="494"/>
      <c r="C641" s="495"/>
      <c r="D641" s="496"/>
      <c r="E641" s="496"/>
      <c r="F641" s="496"/>
      <c r="G641" s="487">
        <f t="shared" si="1"/>
        <v>0</v>
      </c>
      <c r="H641" s="451" t="str">
        <f t="shared" si="2"/>
        <v/>
      </c>
      <c r="I641" s="452" t="str">
        <f t="shared" si="29"/>
        <v/>
      </c>
      <c r="J641" s="493"/>
      <c r="K641" s="434"/>
      <c r="L641" s="454" t="str">
        <f t="shared" si="4"/>
        <v/>
      </c>
      <c r="M641" s="455" t="str">
        <f t="array" ref="M641">IFERROR(IF(J641="","",XLOOKUP(L641,Personnel!$B$4:$G$4,Personnel!$B$5:$G$5)),"")</f>
        <v/>
      </c>
      <c r="N641" s="455">
        <f t="shared" si="5"/>
        <v>0</v>
      </c>
      <c r="O641" s="434"/>
      <c r="P641" s="456" t="str">
        <f t="shared" si="6"/>
        <v/>
      </c>
      <c r="Q641" s="457">
        <f t="shared" si="22"/>
        <v>0</v>
      </c>
      <c r="R641" s="458"/>
      <c r="S641" s="459" t="str">
        <f t="array" ref="S641">IF(B641="","",XLOOKUP($B641,Product,'Product List'!D:D))</f>
        <v/>
      </c>
      <c r="T641" s="454" t="str">
        <f t="array" ref="T641">IF(B641="","",XLOOKUP($B641,Product,'Product List'!E:E))</f>
        <v/>
      </c>
      <c r="U641" s="454" t="str">
        <f t="array" ref="U641">IF(B641="","",XLOOKUP($B641,Product,'Product List'!F:F))</f>
        <v/>
      </c>
      <c r="V641" s="454" t="str">
        <f t="array" ref="V641">IF(B641="","",XLOOKUP($B641,Product,'Product List'!G:G))</f>
        <v/>
      </c>
      <c r="W641" s="434"/>
      <c r="X641" s="434" t="str">
        <f t="array" ref="X641">iferror(xlookup(B641,'Product List'!A:A,'Product List'!P:P),"")</f>
        <v/>
      </c>
      <c r="Y641" s="434">
        <f t="shared" si="8"/>
        <v>0</v>
      </c>
      <c r="Z641" s="434"/>
    </row>
    <row r="642" ht="14.25" hidden="1" customHeight="1">
      <c r="A642" s="495"/>
      <c r="B642" s="494"/>
      <c r="C642" s="495"/>
      <c r="D642" s="496"/>
      <c r="E642" s="496"/>
      <c r="F642" s="496"/>
      <c r="G642" s="487">
        <f t="shared" si="1"/>
        <v>0</v>
      </c>
      <c r="H642" s="451" t="str">
        <f t="shared" si="2"/>
        <v/>
      </c>
      <c r="I642" s="452" t="str">
        <f t="shared" si="29"/>
        <v/>
      </c>
      <c r="J642" s="493"/>
      <c r="K642" s="434"/>
      <c r="L642" s="454" t="str">
        <f t="shared" si="4"/>
        <v/>
      </c>
      <c r="M642" s="455" t="str">
        <f t="array" ref="M642">IFERROR(IF(J642="","",XLOOKUP(L642,Personnel!$B$4:$G$4,Personnel!$B$5:$G$5)),"")</f>
        <v/>
      </c>
      <c r="N642" s="455">
        <f t="shared" si="5"/>
        <v>0</v>
      </c>
      <c r="O642" s="434"/>
      <c r="P642" s="456" t="str">
        <f t="shared" si="6"/>
        <v/>
      </c>
      <c r="Q642" s="457">
        <f t="shared" si="22"/>
        <v>0</v>
      </c>
      <c r="R642" s="458"/>
      <c r="S642" s="459" t="str">
        <f t="array" ref="S642">IF(B642="","",XLOOKUP($B642,Product,'Product List'!D:D))</f>
        <v/>
      </c>
      <c r="T642" s="454" t="str">
        <f t="array" ref="T642">IF(B642="","",XLOOKUP($B642,Product,'Product List'!E:E))</f>
        <v/>
      </c>
      <c r="U642" s="454" t="str">
        <f t="array" ref="U642">IF(B642="","",XLOOKUP($B642,Product,'Product List'!F:F))</f>
        <v/>
      </c>
      <c r="V642" s="454" t="str">
        <f t="array" ref="V642">IF(B642="","",XLOOKUP($B642,Product,'Product List'!G:G))</f>
        <v/>
      </c>
      <c r="W642" s="434"/>
      <c r="X642" s="434" t="str">
        <f t="array" ref="X642">iferror(xlookup(B642,'Product List'!A:A,'Product List'!P:P),"")</f>
        <v/>
      </c>
      <c r="Y642" s="434">
        <f t="shared" si="8"/>
        <v>0</v>
      </c>
      <c r="Z642" s="434"/>
    </row>
    <row r="643" ht="14.25" hidden="1" customHeight="1">
      <c r="A643" s="495"/>
      <c r="B643" s="494"/>
      <c r="C643" s="495"/>
      <c r="D643" s="496"/>
      <c r="E643" s="496"/>
      <c r="F643" s="496"/>
      <c r="G643" s="487">
        <f t="shared" si="1"/>
        <v>0</v>
      </c>
      <c r="H643" s="451" t="str">
        <f t="shared" si="2"/>
        <v/>
      </c>
      <c r="I643" s="452" t="str">
        <f t="shared" si="29"/>
        <v/>
      </c>
      <c r="J643" s="493"/>
      <c r="K643" s="434"/>
      <c r="L643" s="454" t="str">
        <f t="shared" si="4"/>
        <v/>
      </c>
      <c r="M643" s="455" t="str">
        <f t="array" ref="M643">IFERROR(IF(J643="","",XLOOKUP(L643,Personnel!$B$4:$G$4,Personnel!$B$5:$G$5)),"")</f>
        <v/>
      </c>
      <c r="N643" s="455">
        <f t="shared" si="5"/>
        <v>0</v>
      </c>
      <c r="O643" s="434"/>
      <c r="P643" s="456" t="str">
        <f t="shared" si="6"/>
        <v/>
      </c>
      <c r="Q643" s="457">
        <f t="shared" si="22"/>
        <v>0</v>
      </c>
      <c r="R643" s="458"/>
      <c r="S643" s="459" t="str">
        <f t="array" ref="S643">IF(B643="","",XLOOKUP($B643,Product,'Product List'!D:D))</f>
        <v/>
      </c>
      <c r="T643" s="454" t="str">
        <f t="array" ref="T643">IF(B643="","",XLOOKUP($B643,Product,'Product List'!E:E))</f>
        <v/>
      </c>
      <c r="U643" s="454" t="str">
        <f t="array" ref="U643">IF(B643="","",XLOOKUP($B643,Product,'Product List'!F:F))</f>
        <v/>
      </c>
      <c r="V643" s="454" t="str">
        <f t="array" ref="V643">IF(B643="","",XLOOKUP($B643,Product,'Product List'!G:G))</f>
        <v/>
      </c>
      <c r="W643" s="434"/>
      <c r="X643" s="434" t="str">
        <f t="array" ref="X643">iferror(xlookup(B643,'Product List'!A:A,'Product List'!P:P),"")</f>
        <v/>
      </c>
      <c r="Y643" s="434">
        <f t="shared" si="8"/>
        <v>0</v>
      </c>
      <c r="Z643" s="434"/>
    </row>
    <row r="644" ht="14.25" hidden="1" customHeight="1">
      <c r="A644" s="495"/>
      <c r="B644" s="494"/>
      <c r="C644" s="495"/>
      <c r="D644" s="496"/>
      <c r="E644" s="496"/>
      <c r="F644" s="496"/>
      <c r="G644" s="487">
        <f t="shared" si="1"/>
        <v>0</v>
      </c>
      <c r="H644" s="451" t="str">
        <f t="shared" si="2"/>
        <v/>
      </c>
      <c r="I644" s="452" t="str">
        <f t="shared" si="29"/>
        <v/>
      </c>
      <c r="J644" s="493"/>
      <c r="K644" s="434"/>
      <c r="L644" s="454" t="str">
        <f t="shared" si="4"/>
        <v/>
      </c>
      <c r="M644" s="455" t="str">
        <f t="array" ref="M644">IFERROR(IF(J644="","",XLOOKUP(L644,Personnel!$B$4:$G$4,Personnel!$B$5:$G$5)),"")</f>
        <v/>
      </c>
      <c r="N644" s="455">
        <f t="shared" si="5"/>
        <v>0</v>
      </c>
      <c r="O644" s="434"/>
      <c r="P644" s="456" t="str">
        <f t="shared" si="6"/>
        <v/>
      </c>
      <c r="Q644" s="457">
        <f t="shared" si="22"/>
        <v>0</v>
      </c>
      <c r="R644" s="458"/>
      <c r="S644" s="459" t="str">
        <f t="array" ref="S644">IF(B644="","",XLOOKUP($B644,Product,'Product List'!D:D))</f>
        <v/>
      </c>
      <c r="T644" s="454" t="str">
        <f t="array" ref="T644">IF(B644="","",XLOOKUP($B644,Product,'Product List'!E:E))</f>
        <v/>
      </c>
      <c r="U644" s="454" t="str">
        <f t="array" ref="U644">IF(B644="","",XLOOKUP($B644,Product,'Product List'!F:F))</f>
        <v/>
      </c>
      <c r="V644" s="454" t="str">
        <f t="array" ref="V644">IF(B644="","",XLOOKUP($B644,Product,'Product List'!G:G))</f>
        <v/>
      </c>
      <c r="W644" s="434"/>
      <c r="X644" s="434" t="str">
        <f t="array" ref="X644">iferror(xlookup(B644,'Product List'!A:A,'Product List'!P:P),"")</f>
        <v/>
      </c>
      <c r="Y644" s="434">
        <f t="shared" si="8"/>
        <v>0</v>
      </c>
      <c r="Z644" s="434"/>
    </row>
    <row r="645" ht="14.25" hidden="1" customHeight="1">
      <c r="A645" s="495"/>
      <c r="B645" s="494"/>
      <c r="C645" s="495"/>
      <c r="D645" s="496"/>
      <c r="E645" s="496"/>
      <c r="F645" s="496"/>
      <c r="G645" s="487">
        <f t="shared" si="1"/>
        <v>0</v>
      </c>
      <c r="H645" s="451" t="str">
        <f t="shared" si="2"/>
        <v/>
      </c>
      <c r="I645" s="452" t="str">
        <f t="shared" si="29"/>
        <v/>
      </c>
      <c r="J645" s="493"/>
      <c r="K645" s="434"/>
      <c r="L645" s="454" t="str">
        <f t="shared" si="4"/>
        <v/>
      </c>
      <c r="M645" s="455" t="str">
        <f t="array" ref="M645">IFERROR(IF(J645="","",XLOOKUP(L645,Personnel!$B$4:$G$4,Personnel!$B$5:$G$5)),"")</f>
        <v/>
      </c>
      <c r="N645" s="455">
        <f t="shared" si="5"/>
        <v>0</v>
      </c>
      <c r="O645" s="434"/>
      <c r="P645" s="456" t="str">
        <f t="shared" si="6"/>
        <v/>
      </c>
      <c r="Q645" s="457">
        <f t="shared" si="22"/>
        <v>0</v>
      </c>
      <c r="R645" s="458"/>
      <c r="S645" s="459" t="str">
        <f t="array" ref="S645">IF(B645="","",XLOOKUP($B645,Product,'Product List'!D:D))</f>
        <v/>
      </c>
      <c r="T645" s="454" t="str">
        <f t="array" ref="T645">IF(B645="","",XLOOKUP($B645,Product,'Product List'!E:E))</f>
        <v/>
      </c>
      <c r="U645" s="454" t="str">
        <f t="array" ref="U645">IF(B645="","",XLOOKUP($B645,Product,'Product List'!F:F))</f>
        <v/>
      </c>
      <c r="V645" s="454" t="str">
        <f t="array" ref="V645">IF(B645="","",XLOOKUP($B645,Product,'Product List'!G:G))</f>
        <v/>
      </c>
      <c r="W645" s="434"/>
      <c r="X645" s="434" t="str">
        <f t="array" ref="X645">iferror(xlookup(B645,'Product List'!A:A,'Product List'!P:P),"")</f>
        <v/>
      </c>
      <c r="Y645" s="434">
        <f t="shared" si="8"/>
        <v>0</v>
      </c>
      <c r="Z645" s="434"/>
    </row>
    <row r="646" ht="14.25" hidden="1" customHeight="1">
      <c r="A646" s="495"/>
      <c r="B646" s="494"/>
      <c r="C646" s="495"/>
      <c r="D646" s="496"/>
      <c r="E646" s="496"/>
      <c r="F646" s="496"/>
      <c r="G646" s="487">
        <f t="shared" si="1"/>
        <v>0</v>
      </c>
      <c r="H646" s="451" t="str">
        <f t="shared" si="2"/>
        <v/>
      </c>
      <c r="I646" s="452" t="str">
        <f t="shared" si="29"/>
        <v/>
      </c>
      <c r="J646" s="493"/>
      <c r="K646" s="434"/>
      <c r="L646" s="454" t="str">
        <f t="shared" si="4"/>
        <v/>
      </c>
      <c r="M646" s="455" t="str">
        <f t="array" ref="M646">IFERROR(IF(J646="","",XLOOKUP(L646,Personnel!$B$4:$G$4,Personnel!$B$5:$G$5)),"")</f>
        <v/>
      </c>
      <c r="N646" s="455">
        <f t="shared" si="5"/>
        <v>0</v>
      </c>
      <c r="O646" s="434"/>
      <c r="P646" s="456" t="str">
        <f t="shared" si="6"/>
        <v/>
      </c>
      <c r="Q646" s="457">
        <f t="shared" si="22"/>
        <v>0</v>
      </c>
      <c r="R646" s="458"/>
      <c r="S646" s="459" t="str">
        <f t="array" ref="S646">IF(B646="","",XLOOKUP($B646,Product,'Product List'!D:D))</f>
        <v/>
      </c>
      <c r="T646" s="454" t="str">
        <f t="array" ref="T646">IF(B646="","",XLOOKUP($B646,Product,'Product List'!E:E))</f>
        <v/>
      </c>
      <c r="U646" s="454" t="str">
        <f t="array" ref="U646">IF(B646="","",XLOOKUP($B646,Product,'Product List'!F:F))</f>
        <v/>
      </c>
      <c r="V646" s="454" t="str">
        <f t="array" ref="V646">IF(B646="","",XLOOKUP($B646,Product,'Product List'!G:G))</f>
        <v/>
      </c>
      <c r="W646" s="434"/>
      <c r="X646" s="434" t="str">
        <f t="array" ref="X646">iferror(xlookup(B646,'Product List'!A:A,'Product List'!P:P),"")</f>
        <v/>
      </c>
      <c r="Y646" s="434">
        <f t="shared" si="8"/>
        <v>0</v>
      </c>
      <c r="Z646" s="434"/>
    </row>
    <row r="647" ht="14.25" hidden="1" customHeight="1">
      <c r="A647" s="495"/>
      <c r="B647" s="494"/>
      <c r="C647" s="495"/>
      <c r="D647" s="496"/>
      <c r="E647" s="496"/>
      <c r="F647" s="496"/>
      <c r="G647" s="487">
        <f t="shared" si="1"/>
        <v>0</v>
      </c>
      <c r="H647" s="451" t="str">
        <f t="shared" si="2"/>
        <v/>
      </c>
      <c r="I647" s="452" t="str">
        <f t="shared" si="29"/>
        <v/>
      </c>
      <c r="J647" s="493"/>
      <c r="K647" s="434"/>
      <c r="L647" s="454" t="str">
        <f t="shared" si="4"/>
        <v/>
      </c>
      <c r="M647" s="455" t="str">
        <f t="array" ref="M647">IFERROR(IF(J647="","",XLOOKUP(L647,Personnel!$B$4:$G$4,Personnel!$B$5:$G$5)),"")</f>
        <v/>
      </c>
      <c r="N647" s="455">
        <f t="shared" si="5"/>
        <v>0</v>
      </c>
      <c r="O647" s="434"/>
      <c r="P647" s="456" t="str">
        <f t="shared" si="6"/>
        <v/>
      </c>
      <c r="Q647" s="457">
        <f t="shared" si="22"/>
        <v>0</v>
      </c>
      <c r="R647" s="458"/>
      <c r="S647" s="459" t="str">
        <f t="array" ref="S647">IF(B647="","",XLOOKUP($B647,Product,'Product List'!D:D))</f>
        <v/>
      </c>
      <c r="T647" s="454" t="str">
        <f t="array" ref="T647">IF(B647="","",XLOOKUP($B647,Product,'Product List'!E:E))</f>
        <v/>
      </c>
      <c r="U647" s="454" t="str">
        <f t="array" ref="U647">IF(B647="","",XLOOKUP($B647,Product,'Product List'!F:F))</f>
        <v/>
      </c>
      <c r="V647" s="454" t="str">
        <f t="array" ref="V647">IF(B647="","",XLOOKUP($B647,Product,'Product List'!G:G))</f>
        <v/>
      </c>
      <c r="W647" s="434"/>
      <c r="X647" s="434" t="str">
        <f t="array" ref="X647">iferror(xlookup(B647,'Product List'!A:A,'Product List'!P:P),"")</f>
        <v/>
      </c>
      <c r="Y647" s="434">
        <f t="shared" si="8"/>
        <v>0</v>
      </c>
      <c r="Z647" s="434"/>
    </row>
    <row r="648" ht="14.25" hidden="1" customHeight="1">
      <c r="A648" s="495"/>
      <c r="B648" s="494"/>
      <c r="C648" s="495"/>
      <c r="D648" s="496"/>
      <c r="E648" s="496"/>
      <c r="F648" s="496"/>
      <c r="G648" s="487">
        <f t="shared" si="1"/>
        <v>0</v>
      </c>
      <c r="H648" s="451" t="str">
        <f t="shared" si="2"/>
        <v/>
      </c>
      <c r="I648" s="452" t="str">
        <f t="shared" si="29"/>
        <v/>
      </c>
      <c r="J648" s="493"/>
      <c r="K648" s="434"/>
      <c r="L648" s="454" t="str">
        <f t="shared" si="4"/>
        <v/>
      </c>
      <c r="M648" s="455" t="str">
        <f t="array" ref="M648">IFERROR(IF(J648="","",XLOOKUP(L648,Personnel!$B$4:$G$4,Personnel!$B$5:$G$5)),"")</f>
        <v/>
      </c>
      <c r="N648" s="455">
        <f t="shared" si="5"/>
        <v>0</v>
      </c>
      <c r="O648" s="434"/>
      <c r="P648" s="456" t="str">
        <f t="shared" si="6"/>
        <v/>
      </c>
      <c r="Q648" s="457">
        <f t="shared" si="22"/>
        <v>0</v>
      </c>
      <c r="R648" s="458"/>
      <c r="S648" s="459" t="str">
        <f t="array" ref="S648">IF(B648="","",XLOOKUP($B648,Product,'Product List'!D:D))</f>
        <v/>
      </c>
      <c r="T648" s="454" t="str">
        <f t="array" ref="T648">IF(B648="","",XLOOKUP($B648,Product,'Product List'!E:E))</f>
        <v/>
      </c>
      <c r="U648" s="454" t="str">
        <f t="array" ref="U648">IF(B648="","",XLOOKUP($B648,Product,'Product List'!F:F))</f>
        <v/>
      </c>
      <c r="V648" s="454" t="str">
        <f t="array" ref="V648">IF(B648="","",XLOOKUP($B648,Product,'Product List'!G:G))</f>
        <v/>
      </c>
      <c r="W648" s="434"/>
      <c r="X648" s="434" t="str">
        <f t="array" ref="X648">iferror(xlookup(B648,'Product List'!A:A,'Product List'!P:P),"")</f>
        <v/>
      </c>
      <c r="Y648" s="434">
        <f t="shared" si="8"/>
        <v>0</v>
      </c>
      <c r="Z648" s="434"/>
    </row>
    <row r="649" ht="14.25" hidden="1" customHeight="1">
      <c r="A649" s="495"/>
      <c r="B649" s="494"/>
      <c r="C649" s="495"/>
      <c r="D649" s="496"/>
      <c r="E649" s="496"/>
      <c r="F649" s="496"/>
      <c r="G649" s="487">
        <f t="shared" si="1"/>
        <v>0</v>
      </c>
      <c r="H649" s="451" t="str">
        <f t="shared" si="2"/>
        <v/>
      </c>
      <c r="I649" s="452" t="str">
        <f t="shared" si="29"/>
        <v/>
      </c>
      <c r="J649" s="493"/>
      <c r="K649" s="434"/>
      <c r="L649" s="454" t="str">
        <f t="shared" si="4"/>
        <v/>
      </c>
      <c r="M649" s="455" t="str">
        <f t="array" ref="M649">IFERROR(IF(J649="","",XLOOKUP(L649,Personnel!$B$4:$G$4,Personnel!$B$5:$G$5)),"")</f>
        <v/>
      </c>
      <c r="N649" s="455">
        <f t="shared" si="5"/>
        <v>0</v>
      </c>
      <c r="O649" s="434"/>
      <c r="P649" s="456" t="str">
        <f t="shared" si="6"/>
        <v/>
      </c>
      <c r="Q649" s="457">
        <f t="shared" si="22"/>
        <v>0</v>
      </c>
      <c r="R649" s="458"/>
      <c r="S649" s="459" t="str">
        <f t="array" ref="S649">IF(B649="","",XLOOKUP($B649,Product,'Product List'!D:D))</f>
        <v/>
      </c>
      <c r="T649" s="454" t="str">
        <f t="array" ref="T649">IF(B649="","",XLOOKUP($B649,Product,'Product List'!E:E))</f>
        <v/>
      </c>
      <c r="U649" s="454" t="str">
        <f t="array" ref="U649">IF(B649="","",XLOOKUP($B649,Product,'Product List'!F:F))</f>
        <v/>
      </c>
      <c r="V649" s="454" t="str">
        <f t="array" ref="V649">IF(B649="","",XLOOKUP($B649,Product,'Product List'!G:G))</f>
        <v/>
      </c>
      <c r="W649" s="434"/>
      <c r="X649" s="434" t="str">
        <f t="array" ref="X649">iferror(xlookup(B649,'Product List'!A:A,'Product List'!P:P),"")</f>
        <v/>
      </c>
      <c r="Y649" s="434">
        <f t="shared" si="8"/>
        <v>0</v>
      </c>
      <c r="Z649" s="434"/>
    </row>
    <row r="650" ht="14.25" hidden="1" customHeight="1">
      <c r="A650" s="495"/>
      <c r="B650" s="494"/>
      <c r="C650" s="495"/>
      <c r="D650" s="496"/>
      <c r="E650" s="496"/>
      <c r="F650" s="496"/>
      <c r="G650" s="487">
        <f t="shared" si="1"/>
        <v>0</v>
      </c>
      <c r="H650" s="451" t="str">
        <f t="shared" si="2"/>
        <v/>
      </c>
      <c r="I650" s="452" t="str">
        <f t="shared" si="29"/>
        <v/>
      </c>
      <c r="J650" s="493"/>
      <c r="K650" s="434"/>
      <c r="L650" s="454" t="str">
        <f t="shared" si="4"/>
        <v/>
      </c>
      <c r="M650" s="455" t="str">
        <f t="array" ref="M650">IFERROR(IF(J650="","",XLOOKUP(L650,Personnel!$B$4:$G$4,Personnel!$B$5:$G$5)),"")</f>
        <v/>
      </c>
      <c r="N650" s="455">
        <f t="shared" si="5"/>
        <v>0</v>
      </c>
      <c r="O650" s="434"/>
      <c r="P650" s="456" t="str">
        <f t="shared" si="6"/>
        <v/>
      </c>
      <c r="Q650" s="457">
        <f t="shared" si="22"/>
        <v>0</v>
      </c>
      <c r="R650" s="458"/>
      <c r="S650" s="459" t="str">
        <f t="array" ref="S650">IF(B650="","",XLOOKUP($B650,Product,'Product List'!D:D))</f>
        <v/>
      </c>
      <c r="T650" s="454" t="str">
        <f t="array" ref="T650">IF(B650="","",XLOOKUP($B650,Product,'Product List'!E:E))</f>
        <v/>
      </c>
      <c r="U650" s="454" t="str">
        <f t="array" ref="U650">IF(B650="","",XLOOKUP($B650,Product,'Product List'!F:F))</f>
        <v/>
      </c>
      <c r="V650" s="454" t="str">
        <f t="array" ref="V650">IF(B650="","",XLOOKUP($B650,Product,'Product List'!G:G))</f>
        <v/>
      </c>
      <c r="W650" s="434"/>
      <c r="X650" s="434" t="str">
        <f t="array" ref="X650">iferror(xlookup(B650,'Product List'!A:A,'Product List'!P:P),"")</f>
        <v/>
      </c>
      <c r="Y650" s="434">
        <f t="shared" si="8"/>
        <v>0</v>
      </c>
      <c r="Z650" s="434"/>
    </row>
    <row r="651" ht="14.25" hidden="1" customHeight="1">
      <c r="A651" s="495"/>
      <c r="B651" s="494"/>
      <c r="C651" s="495"/>
      <c r="D651" s="496"/>
      <c r="E651" s="496"/>
      <c r="F651" s="496"/>
      <c r="G651" s="487">
        <f t="shared" si="1"/>
        <v>0</v>
      </c>
      <c r="H651" s="451" t="str">
        <f t="shared" si="2"/>
        <v/>
      </c>
      <c r="I651" s="452" t="str">
        <f t="shared" si="29"/>
        <v/>
      </c>
      <c r="J651" s="493"/>
      <c r="K651" s="434"/>
      <c r="L651" s="454" t="str">
        <f t="shared" si="4"/>
        <v/>
      </c>
      <c r="M651" s="455" t="str">
        <f t="array" ref="M651">IFERROR(IF(J651="","",XLOOKUP(L651,Personnel!$B$4:$G$4,Personnel!$B$5:$G$5)),"")</f>
        <v/>
      </c>
      <c r="N651" s="455">
        <f t="shared" si="5"/>
        <v>0</v>
      </c>
      <c r="O651" s="434"/>
      <c r="P651" s="456" t="str">
        <f t="shared" si="6"/>
        <v/>
      </c>
      <c r="Q651" s="457">
        <f t="shared" si="22"/>
        <v>0</v>
      </c>
      <c r="R651" s="458"/>
      <c r="S651" s="459" t="str">
        <f t="array" ref="S651">IF(B651="","",XLOOKUP($B651,Product,'Product List'!D:D))</f>
        <v/>
      </c>
      <c r="T651" s="454" t="str">
        <f t="array" ref="T651">IF(B651="","",XLOOKUP($B651,Product,'Product List'!E:E))</f>
        <v/>
      </c>
      <c r="U651" s="454" t="str">
        <f t="array" ref="U651">IF(B651="","",XLOOKUP($B651,Product,'Product List'!F:F))</f>
        <v/>
      </c>
      <c r="V651" s="454" t="str">
        <f t="array" ref="V651">IF(B651="","",XLOOKUP($B651,Product,'Product List'!G:G))</f>
        <v/>
      </c>
      <c r="W651" s="434"/>
      <c r="X651" s="434" t="str">
        <f t="array" ref="X651">iferror(xlookup(B651,'Product List'!A:A,'Product List'!P:P),"")</f>
        <v/>
      </c>
      <c r="Y651" s="434">
        <f t="shared" si="8"/>
        <v>0</v>
      </c>
      <c r="Z651" s="434"/>
    </row>
    <row r="652" ht="14.25" hidden="1" customHeight="1">
      <c r="A652" s="495"/>
      <c r="B652" s="494"/>
      <c r="C652" s="495"/>
      <c r="D652" s="496"/>
      <c r="E652" s="496"/>
      <c r="F652" s="496"/>
      <c r="G652" s="487">
        <f t="shared" si="1"/>
        <v>0</v>
      </c>
      <c r="H652" s="451" t="str">
        <f t="shared" si="2"/>
        <v/>
      </c>
      <c r="I652" s="452" t="str">
        <f t="shared" si="29"/>
        <v/>
      </c>
      <c r="J652" s="493"/>
      <c r="K652" s="434"/>
      <c r="L652" s="454" t="str">
        <f t="shared" si="4"/>
        <v/>
      </c>
      <c r="M652" s="455" t="str">
        <f t="array" ref="M652">IFERROR(IF(J652="","",XLOOKUP(L652,Personnel!$B$4:$G$4,Personnel!$B$5:$G$5)),"")</f>
        <v/>
      </c>
      <c r="N652" s="455">
        <f t="shared" si="5"/>
        <v>0</v>
      </c>
      <c r="O652" s="434"/>
      <c r="P652" s="456" t="str">
        <f t="shared" si="6"/>
        <v/>
      </c>
      <c r="Q652" s="457">
        <f t="shared" si="22"/>
        <v>0</v>
      </c>
      <c r="R652" s="458"/>
      <c r="S652" s="459" t="str">
        <f t="array" ref="S652">IF(B652="","",XLOOKUP($B652,Product,'Product List'!D:D))</f>
        <v/>
      </c>
      <c r="T652" s="454" t="str">
        <f t="array" ref="T652">IF(B652="","",XLOOKUP($B652,Product,'Product List'!E:E))</f>
        <v/>
      </c>
      <c r="U652" s="454" t="str">
        <f t="array" ref="U652">IF(B652="","",XLOOKUP($B652,Product,'Product List'!F:F))</f>
        <v/>
      </c>
      <c r="V652" s="454" t="str">
        <f t="array" ref="V652">IF(B652="","",XLOOKUP($B652,Product,'Product List'!G:G))</f>
        <v/>
      </c>
      <c r="W652" s="434"/>
      <c r="X652" s="434" t="str">
        <f t="array" ref="X652">iferror(xlookup(B652,'Product List'!A:A,'Product List'!P:P),"")</f>
        <v/>
      </c>
      <c r="Y652" s="434">
        <f t="shared" si="8"/>
        <v>0</v>
      </c>
      <c r="Z652" s="434"/>
    </row>
    <row r="653" ht="14.25" hidden="1" customHeight="1">
      <c r="A653" s="495"/>
      <c r="B653" s="494"/>
      <c r="C653" s="495"/>
      <c r="D653" s="496"/>
      <c r="E653" s="496"/>
      <c r="F653" s="496"/>
      <c r="G653" s="487">
        <f t="shared" si="1"/>
        <v>0</v>
      </c>
      <c r="H653" s="451" t="str">
        <f t="shared" si="2"/>
        <v/>
      </c>
      <c r="I653" s="452" t="str">
        <f t="shared" si="29"/>
        <v/>
      </c>
      <c r="J653" s="493"/>
      <c r="K653" s="434"/>
      <c r="L653" s="454" t="str">
        <f t="shared" si="4"/>
        <v/>
      </c>
      <c r="M653" s="455" t="str">
        <f t="array" ref="M653">IFERROR(IF(J653="","",XLOOKUP(L653,Personnel!$B$4:$G$4,Personnel!$B$5:$G$5)),"")</f>
        <v/>
      </c>
      <c r="N653" s="455">
        <f t="shared" si="5"/>
        <v>0</v>
      </c>
      <c r="O653" s="434"/>
      <c r="P653" s="456" t="str">
        <f t="shared" si="6"/>
        <v/>
      </c>
      <c r="Q653" s="457">
        <f t="shared" si="22"/>
        <v>0</v>
      </c>
      <c r="R653" s="458"/>
      <c r="S653" s="459" t="str">
        <f t="array" ref="S653">IF(B653="","",XLOOKUP($B653,Product,'Product List'!D:D))</f>
        <v/>
      </c>
      <c r="T653" s="454" t="str">
        <f t="array" ref="T653">IF(B653="","",XLOOKUP($B653,Product,'Product List'!E:E))</f>
        <v/>
      </c>
      <c r="U653" s="454" t="str">
        <f t="array" ref="U653">IF(B653="","",XLOOKUP($B653,Product,'Product List'!F:F))</f>
        <v/>
      </c>
      <c r="V653" s="454" t="str">
        <f t="array" ref="V653">IF(B653="","",XLOOKUP($B653,Product,'Product List'!G:G))</f>
        <v/>
      </c>
      <c r="W653" s="434"/>
      <c r="X653" s="434" t="str">
        <f t="array" ref="X653">iferror(xlookup(B653,'Product List'!A:A,'Product List'!P:P),"")</f>
        <v/>
      </c>
      <c r="Y653" s="434">
        <f t="shared" si="8"/>
        <v>0</v>
      </c>
      <c r="Z653" s="434"/>
    </row>
    <row r="654" ht="14.25" hidden="1" customHeight="1">
      <c r="A654" s="495"/>
      <c r="B654" s="494"/>
      <c r="C654" s="495"/>
      <c r="D654" s="496"/>
      <c r="E654" s="496"/>
      <c r="F654" s="496"/>
      <c r="G654" s="487">
        <f t="shared" si="1"/>
        <v>0</v>
      </c>
      <c r="H654" s="451" t="str">
        <f t="shared" si="2"/>
        <v/>
      </c>
      <c r="I654" s="452" t="str">
        <f t="shared" si="29"/>
        <v/>
      </c>
      <c r="J654" s="493"/>
      <c r="K654" s="434"/>
      <c r="L654" s="454" t="str">
        <f t="shared" si="4"/>
        <v/>
      </c>
      <c r="M654" s="455" t="str">
        <f t="array" ref="M654">IFERROR(IF(J654="","",XLOOKUP(L654,Personnel!$B$4:$G$4,Personnel!$B$5:$G$5)),"")</f>
        <v/>
      </c>
      <c r="N654" s="455">
        <f t="shared" si="5"/>
        <v>0</v>
      </c>
      <c r="O654" s="434"/>
      <c r="P654" s="456" t="str">
        <f t="shared" si="6"/>
        <v/>
      </c>
      <c r="Q654" s="457">
        <f t="shared" si="22"/>
        <v>0</v>
      </c>
      <c r="R654" s="458"/>
      <c r="S654" s="459" t="str">
        <f t="array" ref="S654">IF(B654="","",XLOOKUP($B654,Product,'Product List'!D:D))</f>
        <v/>
      </c>
      <c r="T654" s="454" t="str">
        <f t="array" ref="T654">IF(B654="","",XLOOKUP($B654,Product,'Product List'!E:E))</f>
        <v/>
      </c>
      <c r="U654" s="454" t="str">
        <f t="array" ref="U654">IF(B654="","",XLOOKUP($B654,Product,'Product List'!F:F))</f>
        <v/>
      </c>
      <c r="V654" s="454" t="str">
        <f t="array" ref="V654">IF(B654="","",XLOOKUP($B654,Product,'Product List'!G:G))</f>
        <v/>
      </c>
      <c r="W654" s="434"/>
      <c r="X654" s="434" t="str">
        <f t="array" ref="X654">iferror(xlookup(B654,'Product List'!A:A,'Product List'!P:P),"")</f>
        <v/>
      </c>
      <c r="Y654" s="434">
        <f t="shared" si="8"/>
        <v>0</v>
      </c>
      <c r="Z654" s="434"/>
    </row>
    <row r="655" ht="14.25" hidden="1" customHeight="1">
      <c r="A655" s="495"/>
      <c r="B655" s="494"/>
      <c r="C655" s="495"/>
      <c r="D655" s="496"/>
      <c r="E655" s="496"/>
      <c r="F655" s="496"/>
      <c r="G655" s="487">
        <f t="shared" si="1"/>
        <v>0</v>
      </c>
      <c r="H655" s="451" t="str">
        <f t="shared" si="2"/>
        <v/>
      </c>
      <c r="I655" s="452" t="str">
        <f t="shared" si="29"/>
        <v/>
      </c>
      <c r="J655" s="493"/>
      <c r="K655" s="434"/>
      <c r="L655" s="454" t="str">
        <f t="shared" si="4"/>
        <v/>
      </c>
      <c r="M655" s="455" t="str">
        <f t="array" ref="M655">IFERROR(IF(J655="","",XLOOKUP(L655,Personnel!$B$4:$G$4,Personnel!$B$5:$G$5)),"")</f>
        <v/>
      </c>
      <c r="N655" s="455">
        <f t="shared" si="5"/>
        <v>0</v>
      </c>
      <c r="O655" s="434"/>
      <c r="P655" s="456" t="str">
        <f t="shared" si="6"/>
        <v/>
      </c>
      <c r="Q655" s="457">
        <f t="shared" si="22"/>
        <v>0</v>
      </c>
      <c r="R655" s="458"/>
      <c r="S655" s="459" t="str">
        <f t="array" ref="S655">IF(B655="","",XLOOKUP($B655,Product,'Product List'!D:D))</f>
        <v/>
      </c>
      <c r="T655" s="454" t="str">
        <f t="array" ref="T655">IF(B655="","",XLOOKUP($B655,Product,'Product List'!E:E))</f>
        <v/>
      </c>
      <c r="U655" s="454" t="str">
        <f t="array" ref="U655">IF(B655="","",XLOOKUP($B655,Product,'Product List'!F:F))</f>
        <v/>
      </c>
      <c r="V655" s="454" t="str">
        <f t="array" ref="V655">IF(B655="","",XLOOKUP($B655,Product,'Product List'!G:G))</f>
        <v/>
      </c>
      <c r="W655" s="434"/>
      <c r="X655" s="434" t="str">
        <f t="array" ref="X655">iferror(xlookup(B655,'Product List'!A:A,'Product List'!P:P),"")</f>
        <v/>
      </c>
      <c r="Y655" s="434">
        <f t="shared" si="8"/>
        <v>0</v>
      </c>
      <c r="Z655" s="434"/>
    </row>
    <row r="656" ht="14.25" hidden="1" customHeight="1">
      <c r="A656" s="495"/>
      <c r="B656" s="494"/>
      <c r="C656" s="495"/>
      <c r="D656" s="496"/>
      <c r="E656" s="496"/>
      <c r="F656" s="496"/>
      <c r="G656" s="487">
        <f t="shared" si="1"/>
        <v>0</v>
      </c>
      <c r="H656" s="451" t="str">
        <f t="shared" si="2"/>
        <v/>
      </c>
      <c r="I656" s="452" t="str">
        <f t="shared" si="29"/>
        <v/>
      </c>
      <c r="J656" s="493"/>
      <c r="K656" s="434"/>
      <c r="L656" s="454" t="str">
        <f t="shared" si="4"/>
        <v/>
      </c>
      <c r="M656" s="455" t="str">
        <f t="array" ref="M656">IFERROR(IF(J656="","",XLOOKUP(L656,Personnel!$B$4:$G$4,Personnel!$B$5:$G$5)),"")</f>
        <v/>
      </c>
      <c r="N656" s="455">
        <f t="shared" si="5"/>
        <v>0</v>
      </c>
      <c r="O656" s="434"/>
      <c r="P656" s="456" t="str">
        <f t="shared" si="6"/>
        <v/>
      </c>
      <c r="Q656" s="457">
        <f t="shared" si="22"/>
        <v>0</v>
      </c>
      <c r="R656" s="458"/>
      <c r="S656" s="459" t="str">
        <f t="array" ref="S656">IF(B656="","",XLOOKUP($B656,Product,'Product List'!D:D))</f>
        <v/>
      </c>
      <c r="T656" s="454" t="str">
        <f t="array" ref="T656">IF(B656="","",XLOOKUP($B656,Product,'Product List'!E:E))</f>
        <v/>
      </c>
      <c r="U656" s="454" t="str">
        <f t="array" ref="U656">IF(B656="","",XLOOKUP($B656,Product,'Product List'!F:F))</f>
        <v/>
      </c>
      <c r="V656" s="454" t="str">
        <f t="array" ref="V656">IF(B656="","",XLOOKUP($B656,Product,'Product List'!G:G))</f>
        <v/>
      </c>
      <c r="W656" s="434"/>
      <c r="X656" s="434" t="str">
        <f t="array" ref="X656">iferror(xlookup(B656,'Product List'!A:A,'Product List'!P:P),"")</f>
        <v/>
      </c>
      <c r="Y656" s="434">
        <f t="shared" si="8"/>
        <v>0</v>
      </c>
      <c r="Z656" s="434"/>
    </row>
    <row r="657" ht="14.25" hidden="1" customHeight="1">
      <c r="A657" s="495"/>
      <c r="B657" s="494"/>
      <c r="C657" s="495"/>
      <c r="D657" s="496"/>
      <c r="E657" s="496"/>
      <c r="F657" s="496"/>
      <c r="G657" s="487">
        <f t="shared" si="1"/>
        <v>0</v>
      </c>
      <c r="H657" s="451" t="str">
        <f t="shared" si="2"/>
        <v/>
      </c>
      <c r="I657" s="452" t="str">
        <f t="shared" si="29"/>
        <v/>
      </c>
      <c r="J657" s="493"/>
      <c r="K657" s="434"/>
      <c r="L657" s="454" t="str">
        <f t="shared" si="4"/>
        <v/>
      </c>
      <c r="M657" s="455" t="str">
        <f t="array" ref="M657">IFERROR(IF(J657="","",XLOOKUP(L657,Personnel!$B$4:$G$4,Personnel!$B$5:$G$5)),"")</f>
        <v/>
      </c>
      <c r="N657" s="455">
        <f t="shared" si="5"/>
        <v>0</v>
      </c>
      <c r="O657" s="434"/>
      <c r="P657" s="456" t="str">
        <f t="shared" si="6"/>
        <v/>
      </c>
      <c r="Q657" s="457">
        <f t="shared" si="22"/>
        <v>0</v>
      </c>
      <c r="R657" s="458"/>
      <c r="S657" s="459" t="str">
        <f t="array" ref="S657">IF(B657="","",XLOOKUP($B657,Product,'Product List'!D:D))</f>
        <v/>
      </c>
      <c r="T657" s="454" t="str">
        <f t="array" ref="T657">IF(B657="","",XLOOKUP($B657,Product,'Product List'!E:E))</f>
        <v/>
      </c>
      <c r="U657" s="454" t="str">
        <f t="array" ref="U657">IF(B657="","",XLOOKUP($B657,Product,'Product List'!F:F))</f>
        <v/>
      </c>
      <c r="V657" s="454" t="str">
        <f t="array" ref="V657">IF(B657="","",XLOOKUP($B657,Product,'Product List'!G:G))</f>
        <v/>
      </c>
      <c r="W657" s="434"/>
      <c r="X657" s="434" t="str">
        <f t="array" ref="X657">iferror(xlookup(B657,'Product List'!A:A,'Product List'!P:P),"")</f>
        <v/>
      </c>
      <c r="Y657" s="434">
        <f t="shared" si="8"/>
        <v>0</v>
      </c>
      <c r="Z657" s="434"/>
    </row>
  </sheetData>
  <autoFilter ref="$A$2:$Z$657">
    <filterColumn colId="0">
      <filters>
        <filter val="Marija Morgunova"/>
      </filters>
    </filterColumn>
  </autoFilter>
  <mergeCells count="1">
    <mergeCell ref="S1:V1"/>
  </mergeCells>
  <conditionalFormatting sqref="G1:H657">
    <cfRule type="cellIs" dxfId="0" priority="1" operator="equal">
      <formula>0</formula>
    </cfRule>
  </conditionalFormatting>
  <dataValidations>
    <dataValidation type="list" allowBlank="1" showErrorMessage="1" sqref="B3:B657">
      <formula1>Product</formula1>
    </dataValidation>
    <dataValidation type="list" allowBlank="1" showErrorMessage="1" sqref="A3:A657">
      <formula1>Names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32.88"/>
    <col customWidth="1" min="3" max="3" width="10.25"/>
    <col customWidth="1" min="4" max="4" width="10.88"/>
    <col customWidth="1" min="5" max="5" width="11.25"/>
    <col customWidth="1" min="6" max="6" width="10.75"/>
    <col customWidth="1" min="7" max="7" width="9.88"/>
    <col customWidth="1" min="8" max="8" width="7.63"/>
    <col customWidth="1" min="9" max="9" width="3.88"/>
    <col customWidth="1" min="10" max="10" width="12.88"/>
    <col customWidth="1" min="11" max="11" width="2.25"/>
    <col customWidth="1" min="12" max="14" width="8.63"/>
    <col customWidth="1" min="15" max="15" width="2.25"/>
    <col customWidth="1" min="16" max="16" width="12.25"/>
    <col customWidth="1" min="17" max="17" width="8.63"/>
    <col customWidth="1" min="18" max="18" width="2.25"/>
    <col customWidth="1" min="19" max="22" width="10.0"/>
  </cols>
  <sheetData>
    <row r="1" ht="14.25" customHeight="1">
      <c r="A1" s="433">
        <f>Personnel!B2</f>
        <v>12.71</v>
      </c>
      <c r="B1" s="434" t="s">
        <v>368</v>
      </c>
      <c r="C1" s="434" t="s">
        <v>1338</v>
      </c>
      <c r="D1" s="435">
        <f>Personnel!K4</f>
        <v>46244</v>
      </c>
      <c r="E1" s="434" t="s">
        <v>1535</v>
      </c>
      <c r="F1" s="435">
        <f>Personnel!L4</f>
        <v>46250</v>
      </c>
      <c r="G1" s="434"/>
      <c r="H1" s="434"/>
      <c r="I1" s="470"/>
      <c r="J1" s="436"/>
      <c r="K1" s="434"/>
      <c r="L1" s="434"/>
      <c r="M1" s="434"/>
      <c r="N1" s="434"/>
      <c r="O1" s="434"/>
      <c r="P1" s="434"/>
      <c r="Q1" s="434"/>
      <c r="R1" s="434"/>
      <c r="S1" s="434" t="s">
        <v>1536</v>
      </c>
      <c r="W1" s="434"/>
      <c r="X1" s="434"/>
      <c r="Y1" s="434"/>
      <c r="Z1" s="434"/>
    </row>
    <row r="2" ht="26.25" customHeight="1">
      <c r="A2" s="471" t="s">
        <v>2</v>
      </c>
      <c r="B2" s="471" t="s">
        <v>1537</v>
      </c>
      <c r="C2" s="471" t="s">
        <v>1538</v>
      </c>
      <c r="D2" s="471" t="s">
        <v>1539</v>
      </c>
      <c r="E2" s="471" t="s">
        <v>47</v>
      </c>
      <c r="F2" s="471" t="s">
        <v>1540</v>
      </c>
      <c r="G2" s="471" t="s">
        <v>1299</v>
      </c>
      <c r="H2" s="438" t="s">
        <v>1541</v>
      </c>
      <c r="I2" s="472"/>
      <c r="J2" s="473" t="s">
        <v>59</v>
      </c>
      <c r="K2" s="439"/>
      <c r="L2" s="471" t="s">
        <v>1213</v>
      </c>
      <c r="M2" s="474" t="s">
        <v>1542</v>
      </c>
      <c r="N2" s="474" t="s">
        <v>1543</v>
      </c>
      <c r="O2" s="439"/>
      <c r="P2" s="471" t="s">
        <v>1544</v>
      </c>
      <c r="Q2" s="475" t="s">
        <v>1545</v>
      </c>
      <c r="R2" s="443"/>
      <c r="S2" s="476">
        <v>0.0</v>
      </c>
      <c r="T2" s="471">
        <v>1.0</v>
      </c>
      <c r="U2" s="471">
        <v>2.0</v>
      </c>
      <c r="V2" s="471">
        <v>3.0</v>
      </c>
      <c r="W2" s="439"/>
      <c r="X2" s="445" t="s">
        <v>1546</v>
      </c>
      <c r="Y2" s="445" t="s">
        <v>29</v>
      </c>
      <c r="Z2" s="439"/>
    </row>
    <row r="3" ht="14.25" customHeight="1">
      <c r="A3" s="446" t="s">
        <v>15</v>
      </c>
      <c r="B3" s="447" t="s">
        <v>1547</v>
      </c>
      <c r="C3" s="448"/>
      <c r="D3" s="449">
        <v>0.3333333333333333</v>
      </c>
      <c r="E3" s="449">
        <v>0.002777777777777778</v>
      </c>
      <c r="F3" s="449">
        <v>0.4166666666666667</v>
      </c>
      <c r="G3" s="450">
        <f t="shared" ref="G3:G654" si="1">F3-D3-E3</f>
        <v>0.08055555556</v>
      </c>
      <c r="H3" s="451">
        <f t="shared" ref="H3:H654" si="2">IF(G3=0,"",ROUND(G3*24,6))</f>
        <v>1.933333</v>
      </c>
      <c r="I3" s="452" t="str">
        <f t="shared" ref="I3:I193" si="3">left(B3,3)</f>
        <v>Non</v>
      </c>
      <c r="J3" s="477"/>
      <c r="K3" s="434"/>
      <c r="L3" s="454">
        <f t="shared" ref="L3:L654" si="4">IF(H3="","",if(B3="development","D",if(I3="ZZD","DG",if(I3="AAD","D",if(B3="Maintenance",2, IF(P3&gt;=V3,$V$2,IF(P3&lt;T3,$S$2,IF(P3&lt;U3,$T$2,$U$2))))))))</f>
        <v>0</v>
      </c>
      <c r="M3" s="455" t="str">
        <f t="array" ref="M3">IFERROR(IF(J3="","",XLOOKUP(L3,Personnel!$B$4:$G$4,Personnel!$B$5:$G$5)),"")</f>
        <v/>
      </c>
      <c r="N3" s="455">
        <f t="shared" ref="N3:N654" si="5">IFERROR(ROUND(H3*M3,2),"")</f>
        <v>0</v>
      </c>
      <c r="O3" s="434"/>
      <c r="P3" s="456">
        <f t="shared" ref="P3:P654" si="6">IFERROR(round(sum(J3/H3),0),"")</f>
        <v>0</v>
      </c>
      <c r="Q3" s="457">
        <f t="shared" ref="Q3:Q18" si="7">IFERROR(ROUND(N3-SUM($A$1*H3),2),"")</f>
        <v>-24.57</v>
      </c>
      <c r="R3" s="458"/>
      <c r="S3" s="459" t="str">
        <f t="array" ref="S3">IF(B3="","",XLOOKUP($B3,Product,'Product List'!D:D))</f>
        <v/>
      </c>
      <c r="T3" s="454" t="str">
        <f t="array" ref="T3">IF(B3="","",XLOOKUP($B3,Product,'Product List'!E:E))</f>
        <v/>
      </c>
      <c r="U3" s="454" t="str">
        <f t="array" ref="U3">IF(B3="","",XLOOKUP($B3,Product,'Product List'!F:F))</f>
        <v/>
      </c>
      <c r="V3" s="454" t="str">
        <f t="array" ref="V3">IF(B3="","",XLOOKUP($B3,Product,'Product List'!G:G))</f>
        <v/>
      </c>
      <c r="W3" s="434"/>
      <c r="X3" s="434" t="str">
        <f t="array" ref="X3">iferror(xlookup(B3,'Product List'!A:A,'Product List'!P:P),"")</f>
        <v/>
      </c>
      <c r="Y3" s="434">
        <f t="shared" ref="Y3:Y61" si="8">J3*X3</f>
        <v>0</v>
      </c>
      <c r="Z3" s="434"/>
    </row>
    <row r="4" ht="14.25" customHeight="1">
      <c r="A4" s="446" t="s">
        <v>15</v>
      </c>
      <c r="B4" s="447" t="s">
        <v>1655</v>
      </c>
      <c r="C4" s="448"/>
      <c r="D4" s="478">
        <v>0.4166666666666667</v>
      </c>
      <c r="E4" s="479"/>
      <c r="F4" s="478">
        <v>0.4173611111111111</v>
      </c>
      <c r="G4" s="450">
        <f t="shared" si="1"/>
        <v>0.0006944444444</v>
      </c>
      <c r="H4" s="451">
        <f t="shared" si="2"/>
        <v>0.016667</v>
      </c>
      <c r="I4" s="452" t="str">
        <f t="shared" si="3"/>
        <v>SLH</v>
      </c>
      <c r="J4" s="463">
        <v>1.0</v>
      </c>
      <c r="K4" s="434"/>
      <c r="L4" s="454">
        <f t="shared" si="4"/>
        <v>0</v>
      </c>
      <c r="M4" s="455">
        <f t="array" ref="M4">IFERROR(IF(J4="","",XLOOKUP(L4,Personnel!$B$4:$G$4,Personnel!$B$5:$G$5)),"")</f>
        <v>12.71</v>
      </c>
      <c r="N4" s="455">
        <f t="shared" si="5"/>
        <v>0.21</v>
      </c>
      <c r="O4" s="434"/>
      <c r="P4" s="456">
        <f t="shared" si="6"/>
        <v>60</v>
      </c>
      <c r="Q4" s="457">
        <f t="shared" si="7"/>
        <v>0</v>
      </c>
      <c r="R4" s="458"/>
      <c r="S4" s="459">
        <f t="array" ref="S4">IF(B4="","",XLOOKUP($B4,Product,'Product List'!D:D))</f>
        <v>185</v>
      </c>
      <c r="T4" s="454">
        <f t="array" ref="T4">IF(B4="","",XLOOKUP($B4,Product,'Product List'!E:E))</f>
        <v>190</v>
      </c>
      <c r="U4" s="454">
        <f t="array" ref="U4">IF(B4="","",XLOOKUP($B4,Product,'Product List'!F:F))</f>
        <v>204</v>
      </c>
      <c r="V4" s="454">
        <f t="array" ref="V4">IF(B4="","",XLOOKUP($B4,Product,'Product List'!G:G))</f>
        <v>219</v>
      </c>
      <c r="W4" s="434"/>
      <c r="X4" s="434">
        <f t="array" ref="X4">iferror(xlookup(B4,'Product List'!A:A,'Product List'!P:P),"")</f>
        <v>0</v>
      </c>
      <c r="Y4" s="434">
        <f t="shared" si="8"/>
        <v>0</v>
      </c>
      <c r="Z4" s="434"/>
    </row>
    <row r="5" ht="14.25" customHeight="1">
      <c r="A5" s="446" t="s">
        <v>15</v>
      </c>
      <c r="B5" s="447" t="s">
        <v>1657</v>
      </c>
      <c r="C5" s="448"/>
      <c r="D5" s="478">
        <v>0.4173611111111111</v>
      </c>
      <c r="E5" s="480"/>
      <c r="F5" s="478">
        <v>0.4444444444444444</v>
      </c>
      <c r="G5" s="450">
        <f t="shared" si="1"/>
        <v>0.02708333333</v>
      </c>
      <c r="H5" s="451">
        <f t="shared" si="2"/>
        <v>0.65</v>
      </c>
      <c r="I5" s="452" t="str">
        <f t="shared" si="3"/>
        <v>SLH</v>
      </c>
      <c r="J5" s="463">
        <v>40.0</v>
      </c>
      <c r="K5" s="434"/>
      <c r="L5" s="454">
        <f t="shared" si="4"/>
        <v>0</v>
      </c>
      <c r="M5" s="455">
        <f t="array" ref="M5">IFERROR(IF(J5="","",XLOOKUP(L5,Personnel!$B$4:$G$4,Personnel!$B$5:$G$5)),"")</f>
        <v>12.71</v>
      </c>
      <c r="N5" s="455">
        <f t="shared" si="5"/>
        <v>8.26</v>
      </c>
      <c r="O5" s="434"/>
      <c r="P5" s="456">
        <f t="shared" si="6"/>
        <v>62</v>
      </c>
      <c r="Q5" s="457">
        <f t="shared" si="7"/>
        <v>0</v>
      </c>
      <c r="R5" s="458"/>
      <c r="S5" s="459">
        <f t="array" ref="S5">IF(B5="","",XLOOKUP($B5,Product,'Product List'!D:D))</f>
        <v>185</v>
      </c>
      <c r="T5" s="454">
        <f t="array" ref="T5">IF(B5="","",XLOOKUP($B5,Product,'Product List'!E:E))</f>
        <v>190</v>
      </c>
      <c r="U5" s="454">
        <f t="array" ref="U5">IF(B5="","",XLOOKUP($B5,Product,'Product List'!F:F))</f>
        <v>204</v>
      </c>
      <c r="V5" s="454">
        <f t="array" ref="V5">IF(B5="","",XLOOKUP($B5,Product,'Product List'!G:G))</f>
        <v>219</v>
      </c>
      <c r="W5" s="434"/>
      <c r="X5" s="434">
        <f t="array" ref="X5">iferror(xlookup(B5,'Product List'!A:A,'Product List'!P:P),"")</f>
        <v>0</v>
      </c>
      <c r="Y5" s="434">
        <f t="shared" si="8"/>
        <v>0</v>
      </c>
      <c r="Z5" s="434"/>
    </row>
    <row r="6" ht="14.25" customHeight="1">
      <c r="A6" s="446" t="s">
        <v>15</v>
      </c>
      <c r="B6" s="447" t="s">
        <v>1660</v>
      </c>
      <c r="C6" s="448"/>
      <c r="D6" s="478">
        <v>0.4444444444444444</v>
      </c>
      <c r="E6" s="480"/>
      <c r="F6" s="478">
        <v>0.44583333333333336</v>
      </c>
      <c r="G6" s="450">
        <f t="shared" si="1"/>
        <v>0.001388888889</v>
      </c>
      <c r="H6" s="451">
        <f t="shared" si="2"/>
        <v>0.033333</v>
      </c>
      <c r="I6" s="452" t="str">
        <f t="shared" si="3"/>
        <v>SLH</v>
      </c>
      <c r="J6" s="463">
        <v>1.0</v>
      </c>
      <c r="K6" s="434"/>
      <c r="L6" s="454">
        <f t="shared" si="4"/>
        <v>0</v>
      </c>
      <c r="M6" s="455">
        <f t="array" ref="M6">IFERROR(IF(J6="","",XLOOKUP(L6,Personnel!$B$4:$G$4,Personnel!$B$5:$G$5)),"")</f>
        <v>12.71</v>
      </c>
      <c r="N6" s="455">
        <f t="shared" si="5"/>
        <v>0.42</v>
      </c>
      <c r="O6" s="434"/>
      <c r="P6" s="456">
        <f t="shared" si="6"/>
        <v>30</v>
      </c>
      <c r="Q6" s="457">
        <f t="shared" si="7"/>
        <v>0</v>
      </c>
      <c r="R6" s="458"/>
      <c r="S6" s="459">
        <f t="array" ref="S6">IF(B6="","",XLOOKUP($B6,Product,'Product List'!D:D))</f>
        <v>32</v>
      </c>
      <c r="T6" s="454">
        <f t="array" ref="T6">IF(B6="","",XLOOKUP($B6,Product,'Product List'!E:E))</f>
        <v>33</v>
      </c>
      <c r="U6" s="454">
        <f t="array" ref="U6">IF(B6="","",XLOOKUP($B6,Product,'Product List'!F:F))</f>
        <v>36</v>
      </c>
      <c r="V6" s="454">
        <f t="array" ref="V6">IF(B6="","",XLOOKUP($B6,Product,'Product List'!G:G))</f>
        <v>38</v>
      </c>
      <c r="W6" s="434"/>
      <c r="X6" s="434">
        <f t="array" ref="X6">iferror(xlookup(B6,'Product List'!A:A,'Product List'!P:P),"")</f>
        <v>0</v>
      </c>
      <c r="Y6" s="434">
        <f t="shared" si="8"/>
        <v>0</v>
      </c>
      <c r="Z6" s="434"/>
    </row>
    <row r="7" ht="14.25" customHeight="1">
      <c r="A7" s="446" t="s">
        <v>15</v>
      </c>
      <c r="B7" s="447" t="s">
        <v>1661</v>
      </c>
      <c r="C7" s="448"/>
      <c r="D7" s="478">
        <v>0.44583333333333336</v>
      </c>
      <c r="E7" s="480"/>
      <c r="F7" s="478">
        <v>0.4479166666666667</v>
      </c>
      <c r="G7" s="450">
        <f t="shared" si="1"/>
        <v>0.002083333333</v>
      </c>
      <c r="H7" s="451">
        <f t="shared" si="2"/>
        <v>0.05</v>
      </c>
      <c r="I7" s="452" t="str">
        <f t="shared" si="3"/>
        <v>SLH</v>
      </c>
      <c r="J7" s="463">
        <v>1.0</v>
      </c>
      <c r="K7" s="434"/>
      <c r="L7" s="454">
        <f t="shared" si="4"/>
        <v>0</v>
      </c>
      <c r="M7" s="455">
        <f t="array" ref="M7">IFERROR(IF(J7="","",XLOOKUP(L7,Personnel!$B$4:$G$4,Personnel!$B$5:$G$5)),"")</f>
        <v>12.71</v>
      </c>
      <c r="N7" s="455">
        <f t="shared" si="5"/>
        <v>0.64</v>
      </c>
      <c r="O7" s="434"/>
      <c r="P7" s="456">
        <f t="shared" si="6"/>
        <v>20</v>
      </c>
      <c r="Q7" s="457">
        <f t="shared" si="7"/>
        <v>0</v>
      </c>
      <c r="R7" s="458"/>
      <c r="S7" s="459">
        <f t="array" ref="S7">IF(B7="","",XLOOKUP($B7,Product,'Product List'!D:D))</f>
        <v>32</v>
      </c>
      <c r="T7" s="454">
        <f t="array" ref="T7">IF(B7="","",XLOOKUP($B7,Product,'Product List'!E:E))</f>
        <v>33</v>
      </c>
      <c r="U7" s="454">
        <f t="array" ref="U7">IF(B7="","",XLOOKUP($B7,Product,'Product List'!F:F))</f>
        <v>36</v>
      </c>
      <c r="V7" s="454">
        <f t="array" ref="V7">IF(B7="","",XLOOKUP($B7,Product,'Product List'!G:G))</f>
        <v>38</v>
      </c>
      <c r="W7" s="434"/>
      <c r="X7" s="434">
        <f t="array" ref="X7">iferror(xlookup(B7,'Product List'!A:A,'Product List'!P:P),"")</f>
        <v>0</v>
      </c>
      <c r="Y7" s="434">
        <f t="shared" si="8"/>
        <v>0</v>
      </c>
      <c r="Z7" s="434"/>
    </row>
    <row r="8" ht="14.25" customHeight="1">
      <c r="A8" s="446" t="s">
        <v>15</v>
      </c>
      <c r="B8" s="447" t="s">
        <v>448</v>
      </c>
      <c r="C8" s="448"/>
      <c r="D8" s="449">
        <v>0.4479166666666667</v>
      </c>
      <c r="E8" s="478">
        <v>0.013888888888888888</v>
      </c>
      <c r="F8" s="449">
        <v>0.5472222222222223</v>
      </c>
      <c r="G8" s="450">
        <f t="shared" si="1"/>
        <v>0.08541666667</v>
      </c>
      <c r="H8" s="451">
        <f t="shared" si="2"/>
        <v>2.05</v>
      </c>
      <c r="I8" s="452" t="str">
        <f t="shared" si="3"/>
        <v>AAD</v>
      </c>
      <c r="J8" s="463">
        <v>292.0</v>
      </c>
      <c r="K8" s="434"/>
      <c r="L8" s="454" t="str">
        <f t="shared" si="4"/>
        <v>D</v>
      </c>
      <c r="M8" s="455">
        <f t="array" ref="M8">IFERROR(IF(J8="","",XLOOKUP(L8,Personnel!$B$4:$G$4,Personnel!$B$5:$G$5)),"")</f>
        <v>13.3</v>
      </c>
      <c r="N8" s="455">
        <f t="shared" si="5"/>
        <v>27.27</v>
      </c>
      <c r="O8" s="434"/>
      <c r="P8" s="456">
        <f t="shared" si="6"/>
        <v>142</v>
      </c>
      <c r="Q8" s="457">
        <f t="shared" si="7"/>
        <v>1.21</v>
      </c>
      <c r="R8" s="458"/>
      <c r="S8" s="459" t="str">
        <f t="array" ref="S8">IF(B8="","",XLOOKUP($B8,Product,'Product List'!D:D))</f>
        <v/>
      </c>
      <c r="T8" s="454" t="str">
        <f t="array" ref="T8">IF(B8="","",XLOOKUP($B8,Product,'Product List'!E:E))</f>
        <v/>
      </c>
      <c r="U8" s="454" t="str">
        <f t="array" ref="U8">IF(B8="","",XLOOKUP($B8,Product,'Product List'!F:F))</f>
        <v/>
      </c>
      <c r="V8" s="454" t="str">
        <f t="array" ref="V8">IF(B8="","",XLOOKUP($B8,Product,'Product List'!G:G))</f>
        <v/>
      </c>
      <c r="W8" s="434"/>
      <c r="X8" s="434">
        <f t="array" ref="X8">iferror(xlookup(B8,'Product List'!A:A,'Product List'!P:P),"")</f>
        <v>0</v>
      </c>
      <c r="Y8" s="434">
        <f t="shared" si="8"/>
        <v>0</v>
      </c>
      <c r="Z8" s="434"/>
    </row>
    <row r="9" ht="14.25" customHeight="1">
      <c r="A9" s="446" t="s">
        <v>15</v>
      </c>
      <c r="B9" s="447" t="s">
        <v>1547</v>
      </c>
      <c r="C9" s="448"/>
      <c r="D9" s="449">
        <v>0.5472222222222223</v>
      </c>
      <c r="E9" s="461"/>
      <c r="F9" s="449">
        <v>0.5694444444444444</v>
      </c>
      <c r="G9" s="450">
        <f t="shared" si="1"/>
        <v>0.02222222222</v>
      </c>
      <c r="H9" s="451">
        <f t="shared" si="2"/>
        <v>0.533333</v>
      </c>
      <c r="I9" s="452" t="str">
        <f t="shared" si="3"/>
        <v>Non</v>
      </c>
      <c r="J9" s="477"/>
      <c r="K9" s="434"/>
      <c r="L9" s="454">
        <f t="shared" si="4"/>
        <v>0</v>
      </c>
      <c r="M9" s="455" t="str">
        <f t="array" ref="M9">IFERROR(IF(J9="","",XLOOKUP(L9,Personnel!$B$4:$G$4,Personnel!$B$5:$G$5)),"")</f>
        <v/>
      </c>
      <c r="N9" s="455">
        <f t="shared" si="5"/>
        <v>0</v>
      </c>
      <c r="O9" s="434"/>
      <c r="P9" s="456">
        <f t="shared" si="6"/>
        <v>0</v>
      </c>
      <c r="Q9" s="457">
        <f t="shared" si="7"/>
        <v>-6.78</v>
      </c>
      <c r="R9" s="458"/>
      <c r="S9" s="459" t="str">
        <f t="array" ref="S9">IF(B9="","",XLOOKUP($B9,Product,'Product List'!D:D))</f>
        <v/>
      </c>
      <c r="T9" s="454" t="str">
        <f t="array" ref="T9">IF(B9="","",XLOOKUP($B9,Product,'Product List'!E:E))</f>
        <v/>
      </c>
      <c r="U9" s="454" t="str">
        <f t="array" ref="U9">IF(B9="","",XLOOKUP($B9,Product,'Product List'!F:F))</f>
        <v/>
      </c>
      <c r="V9" s="454" t="str">
        <f t="array" ref="V9">IF(B9="","",XLOOKUP($B9,Product,'Product List'!G:G))</f>
        <v/>
      </c>
      <c r="W9" s="434"/>
      <c r="X9" s="434" t="str">
        <f t="array" ref="X9">iferror(xlookup(B9,'Product List'!A:A,'Product List'!P:P),"")</f>
        <v/>
      </c>
      <c r="Y9" s="434">
        <f t="shared" si="8"/>
        <v>0</v>
      </c>
      <c r="Z9" s="434"/>
    </row>
    <row r="10" ht="14.25" customHeight="1">
      <c r="A10" s="446" t="s">
        <v>15</v>
      </c>
      <c r="B10" s="447" t="s">
        <v>1662</v>
      </c>
      <c r="C10" s="448"/>
      <c r="D10" s="478">
        <v>0.5694444444444444</v>
      </c>
      <c r="E10" s="479"/>
      <c r="F10" s="481">
        <v>0.5763888888888888</v>
      </c>
      <c r="G10" s="450">
        <f t="shared" si="1"/>
        <v>0.006944444444</v>
      </c>
      <c r="H10" s="451">
        <f t="shared" si="2"/>
        <v>0.166667</v>
      </c>
      <c r="I10" s="452" t="str">
        <f t="shared" si="3"/>
        <v>HCS</v>
      </c>
      <c r="J10" s="463">
        <v>20.0</v>
      </c>
      <c r="K10" s="434"/>
      <c r="L10" s="454">
        <f t="shared" si="4"/>
        <v>3</v>
      </c>
      <c r="M10" s="455">
        <f t="array" ref="M10">IFERROR(IF(J10="","",XLOOKUP(L10,Personnel!$B$4:$G$4,Personnel!$B$5:$G$5)),"")</f>
        <v>15</v>
      </c>
      <c r="N10" s="455">
        <f t="shared" si="5"/>
        <v>2.5</v>
      </c>
      <c r="O10" s="434"/>
      <c r="P10" s="456">
        <f t="shared" si="6"/>
        <v>120</v>
      </c>
      <c r="Q10" s="457">
        <f t="shared" si="7"/>
        <v>0.38</v>
      </c>
      <c r="R10" s="458"/>
      <c r="S10" s="459">
        <f t="array" ref="S10">IF(B10="","",XLOOKUP($B10,Product,'Product List'!D:D))</f>
        <v>21</v>
      </c>
      <c r="T10" s="454">
        <f t="array" ref="T10">IF(B10="","",XLOOKUP($B10,Product,'Product List'!E:E))</f>
        <v>22</v>
      </c>
      <c r="U10" s="454">
        <f t="array" ref="U10">IF(B10="","",XLOOKUP($B10,Product,'Product List'!F:F))</f>
        <v>23</v>
      </c>
      <c r="V10" s="454">
        <f t="array" ref="V10">IF(B10="","",XLOOKUP($B10,Product,'Product List'!G:G))</f>
        <v>24</v>
      </c>
      <c r="W10" s="434"/>
      <c r="X10" s="434">
        <f t="array" ref="X10">iferror(xlookup(B10,'Product List'!A:A,'Product List'!P:P),"")</f>
        <v>0</v>
      </c>
      <c r="Y10" s="434">
        <f t="shared" si="8"/>
        <v>0</v>
      </c>
      <c r="Z10" s="434"/>
    </row>
    <row r="11" ht="14.25" customHeight="1">
      <c r="A11" s="446" t="s">
        <v>15</v>
      </c>
      <c r="B11" s="447" t="s">
        <v>1663</v>
      </c>
      <c r="C11" s="448"/>
      <c r="D11" s="478">
        <v>0.5763888888888888</v>
      </c>
      <c r="E11" s="480"/>
      <c r="F11" s="478">
        <v>0.5833333333333334</v>
      </c>
      <c r="G11" s="450">
        <f t="shared" si="1"/>
        <v>0.006944444444</v>
      </c>
      <c r="H11" s="451">
        <f t="shared" si="2"/>
        <v>0.166667</v>
      </c>
      <c r="I11" s="452" t="str">
        <f t="shared" si="3"/>
        <v>HCS</v>
      </c>
      <c r="J11" s="463">
        <v>20.0</v>
      </c>
      <c r="K11" s="434"/>
      <c r="L11" s="454">
        <f t="shared" si="4"/>
        <v>3</v>
      </c>
      <c r="M11" s="455">
        <f t="array" ref="M11">IFERROR(IF(J11="","",XLOOKUP(L11,Personnel!$B$4:$G$4,Personnel!$B$5:$G$5)),"")</f>
        <v>15</v>
      </c>
      <c r="N11" s="455">
        <f t="shared" si="5"/>
        <v>2.5</v>
      </c>
      <c r="O11" s="434"/>
      <c r="P11" s="456">
        <f t="shared" si="6"/>
        <v>120</v>
      </c>
      <c r="Q11" s="457">
        <f t="shared" si="7"/>
        <v>0.38</v>
      </c>
      <c r="R11" s="458"/>
      <c r="S11" s="459">
        <f t="array" ref="S11">IF(B11="","",XLOOKUP($B11,Product,'Product List'!D:D))</f>
        <v>20</v>
      </c>
      <c r="T11" s="454">
        <f t="array" ref="T11">IF(B11="","",XLOOKUP($B11,Product,'Product List'!E:E))</f>
        <v>21</v>
      </c>
      <c r="U11" s="454">
        <f t="array" ref="U11">IF(B11="","",XLOOKUP($B11,Product,'Product List'!F:F))</f>
        <v>22</v>
      </c>
      <c r="V11" s="454">
        <f t="array" ref="V11">IF(B11="","",XLOOKUP($B11,Product,'Product List'!G:G))</f>
        <v>23</v>
      </c>
      <c r="W11" s="434"/>
      <c r="X11" s="434">
        <f t="array" ref="X11">iferror(xlookup(B11,'Product List'!A:A,'Product List'!P:P),"")</f>
        <v>0</v>
      </c>
      <c r="Y11" s="434">
        <f t="shared" si="8"/>
        <v>0</v>
      </c>
      <c r="Z11" s="434"/>
    </row>
    <row r="12" ht="14.25" customHeight="1">
      <c r="A12" s="446" t="s">
        <v>15</v>
      </c>
      <c r="B12" s="447" t="s">
        <v>1665</v>
      </c>
      <c r="C12" s="448"/>
      <c r="D12" s="478">
        <v>0.5833333333333334</v>
      </c>
      <c r="E12" s="480"/>
      <c r="F12" s="478">
        <v>0.5916666666666667</v>
      </c>
      <c r="G12" s="450">
        <f t="shared" si="1"/>
        <v>0.008333333333</v>
      </c>
      <c r="H12" s="451">
        <f t="shared" si="2"/>
        <v>0.2</v>
      </c>
      <c r="I12" s="452" t="str">
        <f t="shared" si="3"/>
        <v>HCS</v>
      </c>
      <c r="J12" s="463">
        <v>20.0</v>
      </c>
      <c r="K12" s="434"/>
      <c r="L12" s="454">
        <f t="shared" si="4"/>
        <v>3</v>
      </c>
      <c r="M12" s="455">
        <f t="array" ref="M12">IFERROR(IF(J12="","",XLOOKUP(L12,Personnel!$B$4:$G$4,Personnel!$B$5:$G$5)),"")</f>
        <v>15</v>
      </c>
      <c r="N12" s="455">
        <f t="shared" si="5"/>
        <v>3</v>
      </c>
      <c r="O12" s="434"/>
      <c r="P12" s="456">
        <f t="shared" si="6"/>
        <v>100</v>
      </c>
      <c r="Q12" s="457">
        <f t="shared" si="7"/>
        <v>0.46</v>
      </c>
      <c r="R12" s="458"/>
      <c r="S12" s="459">
        <f t="array" ref="S12">IF(B12="","",XLOOKUP($B12,Product,'Product List'!D:D))</f>
        <v>65</v>
      </c>
      <c r="T12" s="454">
        <f t="array" ref="T12">IF(B12="","",XLOOKUP($B12,Product,'Product List'!E:E))</f>
        <v>67</v>
      </c>
      <c r="U12" s="454">
        <f t="array" ref="U12">IF(B12="","",XLOOKUP($B12,Product,'Product List'!F:F))</f>
        <v>72</v>
      </c>
      <c r="V12" s="454">
        <f t="array" ref="V12">IF(B12="","",XLOOKUP($B12,Product,'Product List'!G:G))</f>
        <v>77</v>
      </c>
      <c r="W12" s="434"/>
      <c r="X12" s="434">
        <f t="array" ref="X12">iferror(xlookup(B12,'Product List'!A:A,'Product List'!P:P),"")</f>
        <v>0</v>
      </c>
      <c r="Y12" s="434">
        <f t="shared" si="8"/>
        <v>0</v>
      </c>
      <c r="Z12" s="434"/>
    </row>
    <row r="13" ht="14.25" customHeight="1">
      <c r="A13" s="446" t="s">
        <v>15</v>
      </c>
      <c r="B13" s="447" t="s">
        <v>1666</v>
      </c>
      <c r="C13" s="448"/>
      <c r="D13" s="478">
        <v>0.5916666666666667</v>
      </c>
      <c r="E13" s="480"/>
      <c r="F13" s="478">
        <v>0.6006944444444444</v>
      </c>
      <c r="G13" s="450">
        <f t="shared" si="1"/>
        <v>0.009027777778</v>
      </c>
      <c r="H13" s="451">
        <f t="shared" si="2"/>
        <v>0.216667</v>
      </c>
      <c r="I13" s="452" t="str">
        <f t="shared" si="3"/>
        <v>HCS</v>
      </c>
      <c r="J13" s="463">
        <v>20.0</v>
      </c>
      <c r="K13" s="434"/>
      <c r="L13" s="454">
        <f t="shared" si="4"/>
        <v>3</v>
      </c>
      <c r="M13" s="455">
        <f t="array" ref="M13">IFERROR(IF(J13="","",XLOOKUP(L13,Personnel!$B$4:$G$4,Personnel!$B$5:$G$5)),"")</f>
        <v>15</v>
      </c>
      <c r="N13" s="455">
        <f t="shared" si="5"/>
        <v>3.25</v>
      </c>
      <c r="O13" s="434"/>
      <c r="P13" s="456">
        <f t="shared" si="6"/>
        <v>92</v>
      </c>
      <c r="Q13" s="457">
        <f t="shared" si="7"/>
        <v>0.5</v>
      </c>
      <c r="R13" s="458"/>
      <c r="S13" s="459">
        <f t="array" ref="S13">IF(B13="","",XLOOKUP($B13,Product,'Product List'!D:D))</f>
        <v>65</v>
      </c>
      <c r="T13" s="454">
        <f t="array" ref="T13">IF(B13="","",XLOOKUP($B13,Product,'Product List'!E:E))</f>
        <v>67</v>
      </c>
      <c r="U13" s="454">
        <f t="array" ref="U13">IF(B13="","",XLOOKUP($B13,Product,'Product List'!F:F))</f>
        <v>72</v>
      </c>
      <c r="V13" s="454">
        <f t="array" ref="V13">IF(B13="","",XLOOKUP($B13,Product,'Product List'!G:G))</f>
        <v>77</v>
      </c>
      <c r="W13" s="434"/>
      <c r="X13" s="434">
        <f t="array" ref="X13">iferror(xlookup(B13,'Product List'!A:A,'Product List'!P:P),"")</f>
        <v>0</v>
      </c>
      <c r="Y13" s="434">
        <f t="shared" si="8"/>
        <v>0</v>
      </c>
      <c r="Z13" s="434"/>
    </row>
    <row r="14" ht="14.25" customHeight="1">
      <c r="A14" s="446" t="s">
        <v>15</v>
      </c>
      <c r="B14" s="447" t="s">
        <v>1661</v>
      </c>
      <c r="C14" s="448"/>
      <c r="D14" s="449">
        <v>0.6006944444444444</v>
      </c>
      <c r="E14" s="478">
        <v>0.003472222222222222</v>
      </c>
      <c r="F14" s="462">
        <v>0.6305555555555555</v>
      </c>
      <c r="G14" s="450">
        <f t="shared" si="1"/>
        <v>0.02638888889</v>
      </c>
      <c r="H14" s="451">
        <f t="shared" si="2"/>
        <v>0.633333</v>
      </c>
      <c r="I14" s="452" t="str">
        <f t="shared" si="3"/>
        <v>SLH</v>
      </c>
      <c r="J14" s="463">
        <v>39.0</v>
      </c>
      <c r="K14" s="434"/>
      <c r="L14" s="454">
        <f t="shared" si="4"/>
        <v>3</v>
      </c>
      <c r="M14" s="455">
        <f t="array" ref="M14">IFERROR(IF(J14="","",XLOOKUP(L14,Personnel!$B$4:$G$4,Personnel!$B$5:$G$5)),"")</f>
        <v>15</v>
      </c>
      <c r="N14" s="455">
        <f t="shared" si="5"/>
        <v>9.5</v>
      </c>
      <c r="O14" s="434"/>
      <c r="P14" s="456">
        <f t="shared" si="6"/>
        <v>62</v>
      </c>
      <c r="Q14" s="457">
        <f t="shared" si="7"/>
        <v>1.45</v>
      </c>
      <c r="R14" s="458"/>
      <c r="S14" s="459">
        <f t="array" ref="S14">IF(B14="","",XLOOKUP($B14,Product,'Product List'!D:D))</f>
        <v>32</v>
      </c>
      <c r="T14" s="454">
        <f t="array" ref="T14">IF(B14="","",XLOOKUP($B14,Product,'Product List'!E:E))</f>
        <v>33</v>
      </c>
      <c r="U14" s="454">
        <f t="array" ref="U14">IF(B14="","",XLOOKUP($B14,Product,'Product List'!F:F))</f>
        <v>36</v>
      </c>
      <c r="V14" s="454">
        <f t="array" ref="V14">IF(B14="","",XLOOKUP($B14,Product,'Product List'!G:G))</f>
        <v>38</v>
      </c>
      <c r="W14" s="434"/>
      <c r="X14" s="434">
        <f t="array" ref="X14">iferror(xlookup(B14,'Product List'!A:A,'Product List'!P:P),"")</f>
        <v>0</v>
      </c>
      <c r="Y14" s="434">
        <f t="shared" si="8"/>
        <v>0</v>
      </c>
      <c r="Z14" s="434"/>
    </row>
    <row r="15" ht="14.25" customHeight="1">
      <c r="A15" s="446" t="s">
        <v>15</v>
      </c>
      <c r="B15" s="447" t="s">
        <v>1547</v>
      </c>
      <c r="C15" s="448"/>
      <c r="D15" s="449">
        <v>0.6305555555555555</v>
      </c>
      <c r="E15" s="460"/>
      <c r="F15" s="449">
        <v>0.6666666666666666</v>
      </c>
      <c r="G15" s="450">
        <f t="shared" si="1"/>
        <v>0.03611111111</v>
      </c>
      <c r="H15" s="451">
        <f t="shared" si="2"/>
        <v>0.866667</v>
      </c>
      <c r="I15" s="452" t="str">
        <f t="shared" si="3"/>
        <v>Non</v>
      </c>
      <c r="J15" s="477"/>
      <c r="K15" s="434"/>
      <c r="L15" s="454">
        <f t="shared" si="4"/>
        <v>0</v>
      </c>
      <c r="M15" s="455" t="str">
        <f t="array" ref="M15">IFERROR(IF(J15="","",XLOOKUP(L15,Personnel!$B$4:$G$4,Personnel!$B$5:$G$5)),"")</f>
        <v/>
      </c>
      <c r="N15" s="455">
        <f t="shared" si="5"/>
        <v>0</v>
      </c>
      <c r="O15" s="434"/>
      <c r="P15" s="456">
        <f t="shared" si="6"/>
        <v>0</v>
      </c>
      <c r="Q15" s="457">
        <f t="shared" si="7"/>
        <v>-11.02</v>
      </c>
      <c r="R15" s="458"/>
      <c r="S15" s="459" t="str">
        <f t="array" ref="S15">IF(B15="","",XLOOKUP($B15,Product,'Product List'!D:D))</f>
        <v/>
      </c>
      <c r="T15" s="454" t="str">
        <f t="array" ref="T15">IF(B15="","",XLOOKUP($B15,Product,'Product List'!E:E))</f>
        <v/>
      </c>
      <c r="U15" s="454" t="str">
        <f t="array" ref="U15">IF(B15="","",XLOOKUP($B15,Product,'Product List'!F:F))</f>
        <v/>
      </c>
      <c r="V15" s="454" t="str">
        <f t="array" ref="V15">IF(B15="","",XLOOKUP($B15,Product,'Product List'!G:G))</f>
        <v/>
      </c>
      <c r="W15" s="434"/>
      <c r="X15" s="434" t="str">
        <f t="array" ref="X15">iferror(xlookup(B15,'Product List'!A:A,'Product List'!P:P),"")</f>
        <v/>
      </c>
      <c r="Y15" s="434">
        <f t="shared" si="8"/>
        <v>0</v>
      </c>
      <c r="Z15" s="434"/>
    </row>
    <row r="16" ht="14.25" customHeight="1">
      <c r="A16" s="446" t="s">
        <v>1368</v>
      </c>
      <c r="B16" s="447" t="s">
        <v>1668</v>
      </c>
      <c r="C16" s="448"/>
      <c r="D16" s="449">
        <v>0.3333333333333333</v>
      </c>
      <c r="E16" s="461"/>
      <c r="F16" s="449">
        <v>0.42291666666666666</v>
      </c>
      <c r="G16" s="450">
        <f t="shared" si="1"/>
        <v>0.08958333333</v>
      </c>
      <c r="H16" s="451">
        <f t="shared" si="2"/>
        <v>2.15</v>
      </c>
      <c r="I16" s="452" t="str">
        <f t="shared" si="3"/>
        <v>Ser</v>
      </c>
      <c r="J16" s="463">
        <v>13.0</v>
      </c>
      <c r="K16" s="434"/>
      <c r="L16" s="454">
        <f t="shared" si="4"/>
        <v>3</v>
      </c>
      <c r="M16" s="455">
        <f t="array" ref="M16">IFERROR(IF(J16="","",XLOOKUP(L16,Personnel!$B$4:$G$4,Personnel!$B$5:$G$5)),"")</f>
        <v>15</v>
      </c>
      <c r="N16" s="455">
        <f t="shared" si="5"/>
        <v>32.25</v>
      </c>
      <c r="O16" s="434"/>
      <c r="P16" s="456">
        <f t="shared" si="6"/>
        <v>6</v>
      </c>
      <c r="Q16" s="457">
        <f t="shared" si="7"/>
        <v>4.92</v>
      </c>
      <c r="R16" s="458"/>
      <c r="S16" s="459">
        <f t="array" ref="S16">IF(B16="","",XLOOKUP($B16,Product,'Product List'!D:D))</f>
        <v>3</v>
      </c>
      <c r="T16" s="454">
        <f t="array" ref="T16">IF(B16="","",XLOOKUP($B16,Product,'Product List'!E:E))</f>
        <v>4</v>
      </c>
      <c r="U16" s="454">
        <f t="array" ref="U16">IF(B16="","",XLOOKUP($B16,Product,'Product List'!F:F))</f>
        <v>5</v>
      </c>
      <c r="V16" s="454">
        <f t="array" ref="V16">IF(B16="","",XLOOKUP($B16,Product,'Product List'!G:G))</f>
        <v>6</v>
      </c>
      <c r="W16" s="434"/>
      <c r="X16" s="434">
        <f t="array" ref="X16">iferror(xlookup(B16,'Product List'!A:A,'Product List'!P:P),"")</f>
        <v>0</v>
      </c>
      <c r="Y16" s="434">
        <f t="shared" si="8"/>
        <v>0</v>
      </c>
      <c r="Z16" s="434"/>
    </row>
    <row r="17" ht="14.25" customHeight="1">
      <c r="A17" s="446" t="s">
        <v>1368</v>
      </c>
      <c r="B17" s="447" t="s">
        <v>1669</v>
      </c>
      <c r="C17" s="448"/>
      <c r="D17" s="462">
        <v>0.42291666666666666</v>
      </c>
      <c r="E17" s="461"/>
      <c r="F17" s="462">
        <v>0.45694444444444443</v>
      </c>
      <c r="G17" s="450">
        <f t="shared" si="1"/>
        <v>0.03402777778</v>
      </c>
      <c r="H17" s="451">
        <f t="shared" si="2"/>
        <v>0.816667</v>
      </c>
      <c r="I17" s="452" t="str">
        <f t="shared" si="3"/>
        <v>EBL</v>
      </c>
      <c r="J17" s="463">
        <v>20.0</v>
      </c>
      <c r="K17" s="434"/>
      <c r="L17" s="454">
        <f t="shared" si="4"/>
        <v>3</v>
      </c>
      <c r="M17" s="455">
        <f t="array" ref="M17">IFERROR(IF(J17="","",XLOOKUP(L17,Personnel!$B$4:$G$4,Personnel!$B$5:$G$5)),"")</f>
        <v>15</v>
      </c>
      <c r="N17" s="455">
        <f t="shared" si="5"/>
        <v>12.25</v>
      </c>
      <c r="O17" s="434"/>
      <c r="P17" s="456">
        <f t="shared" si="6"/>
        <v>24</v>
      </c>
      <c r="Q17" s="457">
        <f t="shared" si="7"/>
        <v>1.87</v>
      </c>
      <c r="R17" s="458"/>
      <c r="S17" s="459">
        <f t="array" ref="S17">IF(B17="","",XLOOKUP($B17,Product,'Product List'!D:D))</f>
        <v>20</v>
      </c>
      <c r="T17" s="454">
        <f t="array" ref="T17">IF(B17="","",XLOOKUP($B17,Product,'Product List'!E:E))</f>
        <v>21</v>
      </c>
      <c r="U17" s="454">
        <f t="array" ref="U17">IF(B17="","",XLOOKUP($B17,Product,'Product List'!F:F))</f>
        <v>23</v>
      </c>
      <c r="V17" s="454">
        <f t="array" ref="V17">IF(B17="","",XLOOKUP($B17,Product,'Product List'!G:G))</f>
        <v>24</v>
      </c>
      <c r="W17" s="434"/>
      <c r="X17" s="434">
        <f t="array" ref="X17">iferror(xlookup(B17,'Product List'!A:A,'Product List'!P:P),"")</f>
        <v>0</v>
      </c>
      <c r="Y17" s="434">
        <f t="shared" si="8"/>
        <v>0</v>
      </c>
      <c r="Z17" s="434"/>
    </row>
    <row r="18" ht="14.25" customHeight="1">
      <c r="A18" s="446" t="s">
        <v>1368</v>
      </c>
      <c r="B18" s="447" t="s">
        <v>1670</v>
      </c>
      <c r="C18" s="448"/>
      <c r="D18" s="449">
        <v>0.45694444444444443</v>
      </c>
      <c r="E18" s="461"/>
      <c r="F18" s="462">
        <v>0.4909722222222222</v>
      </c>
      <c r="G18" s="450">
        <f t="shared" si="1"/>
        <v>0.03402777778</v>
      </c>
      <c r="H18" s="451">
        <f t="shared" si="2"/>
        <v>0.816667</v>
      </c>
      <c r="I18" s="452" t="str">
        <f t="shared" si="3"/>
        <v>EBL</v>
      </c>
      <c r="J18" s="463">
        <v>20.0</v>
      </c>
      <c r="K18" s="434"/>
      <c r="L18" s="454">
        <f t="shared" si="4"/>
        <v>3</v>
      </c>
      <c r="M18" s="455">
        <f t="array" ref="M18">IFERROR(IF(J18="","",XLOOKUP(L18,Personnel!$B$4:$G$4,Personnel!$B$5:$G$5)),"")</f>
        <v>15</v>
      </c>
      <c r="N18" s="455">
        <f t="shared" si="5"/>
        <v>12.25</v>
      </c>
      <c r="O18" s="434"/>
      <c r="P18" s="456">
        <f t="shared" si="6"/>
        <v>24</v>
      </c>
      <c r="Q18" s="457">
        <f t="shared" si="7"/>
        <v>1.87</v>
      </c>
      <c r="R18" s="458"/>
      <c r="S18" s="459">
        <f t="array" ref="S18">IF(B18="","",XLOOKUP($B18,Product,'Product List'!D:D))</f>
        <v>20</v>
      </c>
      <c r="T18" s="454">
        <f t="array" ref="T18">IF(B18="","",XLOOKUP($B18,Product,'Product List'!E:E))</f>
        <v>21</v>
      </c>
      <c r="U18" s="454">
        <f t="array" ref="U18">IF(B18="","",XLOOKUP($B18,Product,'Product List'!F:F))</f>
        <v>23</v>
      </c>
      <c r="V18" s="454">
        <f t="array" ref="V18">IF(B18="","",XLOOKUP($B18,Product,'Product List'!G:G))</f>
        <v>24</v>
      </c>
      <c r="W18" s="434"/>
      <c r="X18" s="434">
        <f t="array" ref="X18">iferror(xlookup(B18,'Product List'!A:A,'Product List'!P:P),"")</f>
        <v>0</v>
      </c>
      <c r="Y18" s="434">
        <f t="shared" si="8"/>
        <v>0</v>
      </c>
      <c r="Z18" s="434"/>
    </row>
    <row r="19" ht="14.25" customHeight="1">
      <c r="A19" s="446" t="s">
        <v>1368</v>
      </c>
      <c r="B19" s="447" t="s">
        <v>1671</v>
      </c>
      <c r="C19" s="448"/>
      <c r="D19" s="449">
        <v>0.4909722222222222</v>
      </c>
      <c r="E19" s="462">
        <v>0.021527777777777778</v>
      </c>
      <c r="F19" s="449">
        <v>0.5458333333333333</v>
      </c>
      <c r="G19" s="450">
        <f t="shared" si="1"/>
        <v>0.03333333333</v>
      </c>
      <c r="H19" s="451">
        <f t="shared" si="2"/>
        <v>0.8</v>
      </c>
      <c r="I19" s="452" t="str">
        <f t="shared" si="3"/>
        <v>EBL</v>
      </c>
      <c r="J19" s="463">
        <v>20.0</v>
      </c>
      <c r="K19" s="434"/>
      <c r="L19" s="454">
        <f t="shared" si="4"/>
        <v>3</v>
      </c>
      <c r="M19" s="455">
        <f t="array" ref="M19">IFERROR(IF(J19="","",XLOOKUP(L19,Personnel!$B$4:$G$4,Personnel!$B$5:$G$5)),"")</f>
        <v>15</v>
      </c>
      <c r="N19" s="455">
        <f t="shared" si="5"/>
        <v>12</v>
      </c>
      <c r="O19" s="434"/>
      <c r="P19" s="456">
        <f t="shared" si="6"/>
        <v>25</v>
      </c>
      <c r="Q19" s="457">
        <f>IFERROR(ROUNDDOWN(N19-SUM($A$1*H19),2),"")</f>
        <v>1.83</v>
      </c>
      <c r="R19" s="458"/>
      <c r="S19" s="459">
        <f t="array" ref="S19">IF(B19="","",XLOOKUP($B19,Product,'Product List'!D:D))</f>
        <v>20</v>
      </c>
      <c r="T19" s="454">
        <f t="array" ref="T19">IF(B19="","",XLOOKUP($B19,Product,'Product List'!E:E))</f>
        <v>21</v>
      </c>
      <c r="U19" s="454">
        <f t="array" ref="U19">IF(B19="","",XLOOKUP($B19,Product,'Product List'!F:F))</f>
        <v>23</v>
      </c>
      <c r="V19" s="454">
        <f t="array" ref="V19">IF(B19="","",XLOOKUP($B19,Product,'Product List'!G:G))</f>
        <v>24</v>
      </c>
      <c r="W19" s="434"/>
      <c r="X19" s="434">
        <f t="array" ref="X19">iferror(xlookup(B19,'Product List'!A:A,'Product List'!P:P),"")</f>
        <v>0</v>
      </c>
      <c r="Y19" s="434">
        <f t="shared" si="8"/>
        <v>0</v>
      </c>
      <c r="Z19" s="434"/>
    </row>
    <row r="20" ht="14.25" customHeight="1">
      <c r="A20" s="446" t="s">
        <v>1368</v>
      </c>
      <c r="B20" s="447" t="s">
        <v>1673</v>
      </c>
      <c r="C20" s="448"/>
      <c r="D20" s="449">
        <v>0.5458333333333333</v>
      </c>
      <c r="E20" s="461"/>
      <c r="F20" s="449">
        <v>0.5875</v>
      </c>
      <c r="G20" s="450">
        <f t="shared" si="1"/>
        <v>0.04166666667</v>
      </c>
      <c r="H20" s="451">
        <f t="shared" si="2"/>
        <v>1</v>
      </c>
      <c r="I20" s="452" t="str">
        <f t="shared" si="3"/>
        <v>Car</v>
      </c>
      <c r="J20" s="463">
        <v>180.0</v>
      </c>
      <c r="K20" s="434"/>
      <c r="L20" s="454">
        <f t="shared" si="4"/>
        <v>3</v>
      </c>
      <c r="M20" s="455">
        <f t="array" ref="M20">IFERROR(IF(J20="","",XLOOKUP(L20,Personnel!$B$4:$G$4,Personnel!$B$5:$G$5)),"")</f>
        <v>15</v>
      </c>
      <c r="N20" s="455">
        <f t="shared" si="5"/>
        <v>15</v>
      </c>
      <c r="O20" s="434"/>
      <c r="P20" s="456">
        <f t="shared" si="6"/>
        <v>180</v>
      </c>
      <c r="Q20" s="457">
        <f t="shared" ref="Q20:Q25" si="9">IFERROR(ROUND(N20-SUM($A$1*H20),2),"")</f>
        <v>2.29</v>
      </c>
      <c r="R20" s="458"/>
      <c r="S20" s="459">
        <f t="array" ref="S20">IF(B20="","",XLOOKUP($B20,Product,'Product List'!D:D))</f>
        <v>152</v>
      </c>
      <c r="T20" s="454">
        <f t="array" ref="T20">IF(B20="","",XLOOKUP($B20,Product,'Product List'!E:E))</f>
        <v>156</v>
      </c>
      <c r="U20" s="454">
        <f t="array" ref="U20">IF(B20="","",XLOOKUP($B20,Product,'Product List'!F:F))</f>
        <v>168</v>
      </c>
      <c r="V20" s="454">
        <f t="array" ref="V20">IF(B20="","",XLOOKUP($B20,Product,'Product List'!G:G))</f>
        <v>180</v>
      </c>
      <c r="W20" s="434"/>
      <c r="X20" s="434">
        <f t="array" ref="X20">iferror(xlookup(B20,'Product List'!A:A,'Product List'!P:P),"")</f>
        <v>0</v>
      </c>
      <c r="Y20" s="434">
        <f t="shared" si="8"/>
        <v>0</v>
      </c>
      <c r="Z20" s="434"/>
    </row>
    <row r="21" ht="14.25" customHeight="1">
      <c r="A21" s="446" t="s">
        <v>1368</v>
      </c>
      <c r="B21" s="464" t="s">
        <v>1674</v>
      </c>
      <c r="C21" s="448"/>
      <c r="D21" s="449">
        <v>0.5875</v>
      </c>
      <c r="E21" s="461"/>
      <c r="F21" s="449">
        <v>0.6041666666666666</v>
      </c>
      <c r="G21" s="450">
        <f t="shared" si="1"/>
        <v>0.01666666667</v>
      </c>
      <c r="H21" s="451">
        <f t="shared" si="2"/>
        <v>0.4</v>
      </c>
      <c r="I21" s="452" t="str">
        <f t="shared" si="3"/>
        <v>Car</v>
      </c>
      <c r="J21" s="463">
        <v>10.0</v>
      </c>
      <c r="K21" s="434"/>
      <c r="L21" s="454">
        <f t="shared" si="4"/>
        <v>0</v>
      </c>
      <c r="M21" s="455">
        <f t="array" ref="M21">IFERROR(IF(J21="","",XLOOKUP(L21,Personnel!$B$4:$G$4,Personnel!$B$5:$G$5)),"")</f>
        <v>12.71</v>
      </c>
      <c r="N21" s="455">
        <f t="shared" si="5"/>
        <v>5.08</v>
      </c>
      <c r="O21" s="434"/>
      <c r="P21" s="456">
        <f t="shared" si="6"/>
        <v>25</v>
      </c>
      <c r="Q21" s="457">
        <f t="shared" si="9"/>
        <v>0</v>
      </c>
      <c r="R21" s="458"/>
      <c r="S21" s="459">
        <f t="array" ref="S21">IF(B21="","",XLOOKUP($B21,Product,'Product List'!D:D))</f>
        <v>152</v>
      </c>
      <c r="T21" s="454">
        <f t="array" ref="T21">IF(B21="","",XLOOKUP($B21,Product,'Product List'!E:E))</f>
        <v>156</v>
      </c>
      <c r="U21" s="454">
        <f t="array" ref="U21">IF(B21="","",XLOOKUP($B21,Product,'Product List'!F:F))</f>
        <v>168</v>
      </c>
      <c r="V21" s="454">
        <f t="array" ref="V21">IF(B21="","",XLOOKUP($B21,Product,'Product List'!G:G))</f>
        <v>180</v>
      </c>
      <c r="W21" s="434"/>
      <c r="X21" s="434">
        <f t="array" ref="X21">iferror(xlookup(B21,'Product List'!A:A,'Product List'!P:P),"")</f>
        <v>0</v>
      </c>
      <c r="Y21" s="434">
        <f t="shared" si="8"/>
        <v>0</v>
      </c>
      <c r="Z21" s="434"/>
    </row>
    <row r="22" ht="14.25" customHeight="1">
      <c r="A22" s="446" t="s">
        <v>1368</v>
      </c>
      <c r="B22" s="464" t="s">
        <v>1675</v>
      </c>
      <c r="C22" s="448"/>
      <c r="D22" s="449">
        <v>0.6041666666666666</v>
      </c>
      <c r="E22" s="461"/>
      <c r="F22" s="449">
        <v>0.6208333333333333</v>
      </c>
      <c r="G22" s="450">
        <f t="shared" si="1"/>
        <v>0.01666666667</v>
      </c>
      <c r="H22" s="451">
        <f t="shared" si="2"/>
        <v>0.4</v>
      </c>
      <c r="I22" s="452" t="str">
        <f t="shared" si="3"/>
        <v>Car</v>
      </c>
      <c r="J22" s="463">
        <v>10.0</v>
      </c>
      <c r="K22" s="434"/>
      <c r="L22" s="454">
        <f t="shared" si="4"/>
        <v>0</v>
      </c>
      <c r="M22" s="455">
        <f t="array" ref="M22">IFERROR(IF(J22="","",XLOOKUP(L22,Personnel!$B$4:$G$4,Personnel!$B$5:$G$5)),"")</f>
        <v>12.71</v>
      </c>
      <c r="N22" s="455">
        <f t="shared" si="5"/>
        <v>5.08</v>
      </c>
      <c r="O22" s="434"/>
      <c r="P22" s="456">
        <f t="shared" si="6"/>
        <v>25</v>
      </c>
      <c r="Q22" s="457">
        <f t="shared" si="9"/>
        <v>0</v>
      </c>
      <c r="R22" s="458"/>
      <c r="S22" s="459">
        <f t="array" ref="S22">IF(B22="","",XLOOKUP($B22,Product,'Product List'!D:D))</f>
        <v>152</v>
      </c>
      <c r="T22" s="454">
        <f t="array" ref="T22">IF(B22="","",XLOOKUP($B22,Product,'Product List'!E:E))</f>
        <v>156</v>
      </c>
      <c r="U22" s="454">
        <f t="array" ref="U22">IF(B22="","",XLOOKUP($B22,Product,'Product List'!F:F))</f>
        <v>168</v>
      </c>
      <c r="V22" s="454">
        <f t="array" ref="V22">IF(B22="","",XLOOKUP($B22,Product,'Product List'!G:G))</f>
        <v>180</v>
      </c>
      <c r="W22" s="434"/>
      <c r="X22" s="434">
        <f t="array" ref="X22">iferror(xlookup(B22,'Product List'!A:A,'Product List'!P:P),"")</f>
        <v>0</v>
      </c>
      <c r="Y22" s="434">
        <f t="shared" si="8"/>
        <v>0</v>
      </c>
      <c r="Z22" s="434"/>
    </row>
    <row r="23" ht="14.25" customHeight="1">
      <c r="A23" s="446" t="s">
        <v>1368</v>
      </c>
      <c r="B23" s="464" t="s">
        <v>1676</v>
      </c>
      <c r="C23" s="448"/>
      <c r="D23" s="449">
        <v>0.6208333333333333</v>
      </c>
      <c r="E23" s="461"/>
      <c r="F23" s="462">
        <v>0.6375</v>
      </c>
      <c r="G23" s="450">
        <f t="shared" si="1"/>
        <v>0.01666666667</v>
      </c>
      <c r="H23" s="451">
        <f t="shared" si="2"/>
        <v>0.4</v>
      </c>
      <c r="I23" s="452" t="str">
        <f t="shared" si="3"/>
        <v>Car</v>
      </c>
      <c r="J23" s="463">
        <v>10.0</v>
      </c>
      <c r="K23" s="434"/>
      <c r="L23" s="454">
        <f t="shared" si="4"/>
        <v>0</v>
      </c>
      <c r="M23" s="455">
        <f t="array" ref="M23">IFERROR(IF(J23="","",XLOOKUP(L23,Personnel!$B$4:$G$4,Personnel!$B$5:$G$5)),"")</f>
        <v>12.71</v>
      </c>
      <c r="N23" s="455">
        <f t="shared" si="5"/>
        <v>5.08</v>
      </c>
      <c r="O23" s="434"/>
      <c r="P23" s="456">
        <f t="shared" si="6"/>
        <v>25</v>
      </c>
      <c r="Q23" s="457">
        <f t="shared" si="9"/>
        <v>0</v>
      </c>
      <c r="R23" s="458"/>
      <c r="S23" s="459">
        <f t="array" ref="S23">IF(B23="","",XLOOKUP($B23,Product,'Product List'!D:D))</f>
        <v>152</v>
      </c>
      <c r="T23" s="454">
        <f t="array" ref="T23">IF(B23="","",XLOOKUP($B23,Product,'Product List'!E:E))</f>
        <v>156</v>
      </c>
      <c r="U23" s="454">
        <f t="array" ref="U23">IF(B23="","",XLOOKUP($B23,Product,'Product List'!F:F))</f>
        <v>168</v>
      </c>
      <c r="V23" s="454">
        <f t="array" ref="V23">IF(B23="","",XLOOKUP($B23,Product,'Product List'!G:G))</f>
        <v>180</v>
      </c>
      <c r="W23" s="434"/>
      <c r="X23" s="434">
        <f t="array" ref="X23">iferror(xlookup(B23,'Product List'!A:A,'Product List'!P:P),"")</f>
        <v>0</v>
      </c>
      <c r="Y23" s="434">
        <f t="shared" si="8"/>
        <v>0</v>
      </c>
      <c r="Z23" s="434"/>
    </row>
    <row r="24" ht="14.25" customHeight="1">
      <c r="A24" s="446" t="s">
        <v>1368</v>
      </c>
      <c r="B24" s="447" t="s">
        <v>1677</v>
      </c>
      <c r="C24" s="448"/>
      <c r="D24" s="449">
        <v>0.6375</v>
      </c>
      <c r="E24" s="461"/>
      <c r="F24" s="449">
        <v>0.6652777777777777</v>
      </c>
      <c r="G24" s="450">
        <f t="shared" si="1"/>
        <v>0.02777777778</v>
      </c>
      <c r="H24" s="451">
        <f t="shared" si="2"/>
        <v>0.666667</v>
      </c>
      <c r="I24" s="452" t="str">
        <f t="shared" si="3"/>
        <v>MOL</v>
      </c>
      <c r="J24" s="463">
        <v>70.0</v>
      </c>
      <c r="K24" s="434"/>
      <c r="L24" s="454">
        <f t="shared" si="4"/>
        <v>3</v>
      </c>
      <c r="M24" s="455">
        <f t="array" ref="M24">IFERROR(IF(J24="","",XLOOKUP(L24,Personnel!$B$4:$G$4,Personnel!$B$5:$G$5)),"")</f>
        <v>15</v>
      </c>
      <c r="N24" s="455">
        <f t="shared" si="5"/>
        <v>10</v>
      </c>
      <c r="O24" s="434"/>
      <c r="P24" s="456">
        <f t="shared" si="6"/>
        <v>105</v>
      </c>
      <c r="Q24" s="457">
        <f t="shared" si="9"/>
        <v>1.53</v>
      </c>
      <c r="R24" s="458"/>
      <c r="S24" s="459">
        <f t="array" ref="S24">IF(B24="","",XLOOKUP($B24,Product,'Product List'!D:D))</f>
        <v>81</v>
      </c>
      <c r="T24" s="454">
        <f t="array" ref="T24">IF(B24="","",XLOOKUP($B24,Product,'Product List'!E:E))</f>
        <v>83</v>
      </c>
      <c r="U24" s="454">
        <f t="array" ref="U24">IF(B24="","",XLOOKUP($B24,Product,'Product List'!F:F))</f>
        <v>90</v>
      </c>
      <c r="V24" s="454">
        <f t="array" ref="V24">IF(B24="","",XLOOKUP($B24,Product,'Product List'!G:G))</f>
        <v>96</v>
      </c>
      <c r="W24" s="434"/>
      <c r="X24" s="434">
        <f t="array" ref="X24">iferror(xlookup(B24,'Product List'!A:A,'Product List'!P:P),"")</f>
        <v>0</v>
      </c>
      <c r="Y24" s="434">
        <f t="shared" si="8"/>
        <v>0</v>
      </c>
      <c r="Z24" s="434"/>
    </row>
    <row r="25" ht="14.25" customHeight="1">
      <c r="A25" s="446" t="s">
        <v>35</v>
      </c>
      <c r="B25" s="447" t="s">
        <v>1678</v>
      </c>
      <c r="C25" s="448"/>
      <c r="D25" s="478">
        <v>0.33402777777777776</v>
      </c>
      <c r="E25" s="481">
        <v>0.021527777777777778</v>
      </c>
      <c r="F25" s="478">
        <v>0.5284722222222222</v>
      </c>
      <c r="G25" s="450">
        <f t="shared" si="1"/>
        <v>0.1729166667</v>
      </c>
      <c r="H25" s="451">
        <f t="shared" si="2"/>
        <v>4.15</v>
      </c>
      <c r="I25" s="452" t="str">
        <f t="shared" si="3"/>
        <v>MMS</v>
      </c>
      <c r="J25" s="463">
        <v>726.0</v>
      </c>
      <c r="K25" s="434"/>
      <c r="L25" s="454">
        <f t="shared" si="4"/>
        <v>3</v>
      </c>
      <c r="M25" s="455">
        <f t="array" ref="M25">IFERROR(IF(J25="","",XLOOKUP(L25,Personnel!$B$4:$G$4,Personnel!$B$5:$G$5)),"")</f>
        <v>15</v>
      </c>
      <c r="N25" s="455">
        <f t="shared" si="5"/>
        <v>62.25</v>
      </c>
      <c r="O25" s="434"/>
      <c r="P25" s="456">
        <f t="shared" si="6"/>
        <v>175</v>
      </c>
      <c r="Q25" s="457">
        <f t="shared" si="9"/>
        <v>9.5</v>
      </c>
      <c r="R25" s="458"/>
      <c r="S25" s="459">
        <f t="array" ref="S25">IF(B25="","",XLOOKUP($B25,Product,'Product List'!D:D))</f>
        <v>145</v>
      </c>
      <c r="T25" s="454">
        <f t="array" ref="T25">IF(B25="","",XLOOKUP($B25,Product,'Product List'!E:E))</f>
        <v>149</v>
      </c>
      <c r="U25" s="454">
        <f t="array" ref="U25">IF(B25="","",XLOOKUP($B25,Product,'Product List'!F:F))</f>
        <v>160</v>
      </c>
      <c r="V25" s="454">
        <f t="array" ref="V25">IF(B25="","",XLOOKUP($B25,Product,'Product List'!G:G))</f>
        <v>172</v>
      </c>
      <c r="W25" s="434"/>
      <c r="X25" s="434">
        <f t="array" ref="X25">iferror(xlookup(B25,'Product List'!A:A,'Product List'!P:P),"")</f>
        <v>0</v>
      </c>
      <c r="Y25" s="434">
        <f t="shared" si="8"/>
        <v>0</v>
      </c>
      <c r="Z25" s="434"/>
    </row>
    <row r="26" ht="14.25" customHeight="1">
      <c r="A26" s="446" t="s">
        <v>35</v>
      </c>
      <c r="B26" s="447" t="s">
        <v>1679</v>
      </c>
      <c r="C26" s="448"/>
      <c r="D26" s="478">
        <v>0.5284722222222222</v>
      </c>
      <c r="E26" s="480"/>
      <c r="F26" s="478">
        <v>0.6631944444444444</v>
      </c>
      <c r="G26" s="450">
        <f t="shared" si="1"/>
        <v>0.1347222222</v>
      </c>
      <c r="H26" s="451">
        <f t="shared" si="2"/>
        <v>3.233333</v>
      </c>
      <c r="I26" s="452" t="str">
        <f t="shared" si="3"/>
        <v>MMS</v>
      </c>
      <c r="J26" s="463">
        <v>564.0</v>
      </c>
      <c r="K26" s="434"/>
      <c r="L26" s="454">
        <f t="shared" si="4"/>
        <v>3</v>
      </c>
      <c r="M26" s="455">
        <f t="array" ref="M26">IFERROR(IF(J26="","",XLOOKUP(L26,Personnel!$B$4:$G$4,Personnel!$B$5:$G$5)),"")</f>
        <v>15</v>
      </c>
      <c r="N26" s="455">
        <f t="shared" si="5"/>
        <v>48.5</v>
      </c>
      <c r="O26" s="434"/>
      <c r="P26" s="456">
        <f t="shared" si="6"/>
        <v>174</v>
      </c>
      <c r="Q26" s="457">
        <f>IFERROR(ROUNDDOWN(N26-SUM($A$1*H26),2),"")</f>
        <v>7.4</v>
      </c>
      <c r="R26" s="458"/>
      <c r="S26" s="459">
        <f t="array" ref="S26">IF(B26="","",XLOOKUP($B26,Product,'Product List'!D:D))</f>
        <v>145</v>
      </c>
      <c r="T26" s="454">
        <f t="array" ref="T26">IF(B26="","",XLOOKUP($B26,Product,'Product List'!E:E))</f>
        <v>149</v>
      </c>
      <c r="U26" s="454">
        <f t="array" ref="U26">IF(B26="","",XLOOKUP($B26,Product,'Product List'!F:F))</f>
        <v>160</v>
      </c>
      <c r="V26" s="454">
        <f t="array" ref="V26">IF(B26="","",XLOOKUP($B26,Product,'Product List'!G:G))</f>
        <v>172</v>
      </c>
      <c r="W26" s="434"/>
      <c r="X26" s="434">
        <f t="array" ref="X26">iferror(xlookup(B26,'Product List'!A:A,'Product List'!P:P),"")</f>
        <v>0</v>
      </c>
      <c r="Y26" s="434">
        <f t="shared" si="8"/>
        <v>0</v>
      </c>
      <c r="Z26" s="434"/>
    </row>
    <row r="27" ht="14.25" customHeight="1">
      <c r="A27" s="446" t="s">
        <v>32</v>
      </c>
      <c r="B27" s="447" t="s">
        <v>1279</v>
      </c>
      <c r="C27" s="448"/>
      <c r="D27" s="478">
        <v>0.3333333333333333</v>
      </c>
      <c r="E27" s="480"/>
      <c r="F27" s="478">
        <v>0.3541666666666667</v>
      </c>
      <c r="G27" s="450">
        <f t="shared" si="1"/>
        <v>0.02083333333</v>
      </c>
      <c r="H27" s="451">
        <f t="shared" si="2"/>
        <v>0.5</v>
      </c>
      <c r="I27" s="452" t="str">
        <f t="shared" si="3"/>
        <v>ACD</v>
      </c>
      <c r="J27" s="463">
        <v>10.0</v>
      </c>
      <c r="K27" s="434"/>
      <c r="L27" s="454">
        <f t="shared" si="4"/>
        <v>2</v>
      </c>
      <c r="M27" s="455">
        <f t="array" ref="M27">IFERROR(IF(J27="","",XLOOKUP(L27,Personnel!$B$4:$G$4,Personnel!$B$5:$G$5)),"")</f>
        <v>14</v>
      </c>
      <c r="N27" s="455">
        <f t="shared" si="5"/>
        <v>7</v>
      </c>
      <c r="O27" s="434"/>
      <c r="P27" s="456">
        <f t="shared" si="6"/>
        <v>20</v>
      </c>
      <c r="Q27" s="457">
        <f t="shared" ref="Q27:Q41" si="10">IFERROR(ROUND(N27-SUM($A$1*H27),2),"")</f>
        <v>0.65</v>
      </c>
      <c r="R27" s="458"/>
      <c r="S27" s="459">
        <f t="array" ref="S27">IF(B27="","",XLOOKUP($B27,Product,'Product List'!D:D))</f>
        <v>18</v>
      </c>
      <c r="T27" s="454">
        <f t="array" ref="T27">IF(B27="","",XLOOKUP($B27,Product,'Product List'!E:E))</f>
        <v>19</v>
      </c>
      <c r="U27" s="454">
        <f t="array" ref="U27">IF(B27="","",XLOOKUP($B27,Product,'Product List'!F:F))</f>
        <v>20</v>
      </c>
      <c r="V27" s="454">
        <f t="array" ref="V27">IF(B27="","",XLOOKUP($B27,Product,'Product List'!G:G))</f>
        <v>22</v>
      </c>
      <c r="W27" s="434"/>
      <c r="X27" s="434">
        <f t="array" ref="X27">iferror(xlookup(B27,'Product List'!A:A,'Product List'!P:P),"")</f>
        <v>0</v>
      </c>
      <c r="Y27" s="434">
        <f t="shared" si="8"/>
        <v>0</v>
      </c>
      <c r="Z27" s="434"/>
    </row>
    <row r="28" ht="14.25" customHeight="1">
      <c r="A28" s="446" t="s">
        <v>32</v>
      </c>
      <c r="B28" s="447" t="s">
        <v>1286</v>
      </c>
      <c r="C28" s="448"/>
      <c r="D28" s="481">
        <v>0.3541666666666667</v>
      </c>
      <c r="E28" s="480"/>
      <c r="F28" s="478">
        <v>0.375</v>
      </c>
      <c r="G28" s="450">
        <f t="shared" si="1"/>
        <v>0.02083333333</v>
      </c>
      <c r="H28" s="451">
        <f t="shared" si="2"/>
        <v>0.5</v>
      </c>
      <c r="I28" s="452" t="str">
        <f t="shared" si="3"/>
        <v>ACD</v>
      </c>
      <c r="J28" s="463">
        <v>10.0</v>
      </c>
      <c r="K28" s="434"/>
      <c r="L28" s="454">
        <f t="shared" si="4"/>
        <v>2</v>
      </c>
      <c r="M28" s="455">
        <f t="array" ref="M28">IFERROR(IF(J28="","",XLOOKUP(L28,Personnel!$B$4:$G$4,Personnel!$B$5:$G$5)),"")</f>
        <v>14</v>
      </c>
      <c r="N28" s="455">
        <f t="shared" si="5"/>
        <v>7</v>
      </c>
      <c r="O28" s="434"/>
      <c r="P28" s="456">
        <f t="shared" si="6"/>
        <v>20</v>
      </c>
      <c r="Q28" s="457">
        <f t="shared" si="10"/>
        <v>0.65</v>
      </c>
      <c r="R28" s="458"/>
      <c r="S28" s="459">
        <f t="array" ref="S28">IF(B28="","",XLOOKUP($B28,Product,'Product List'!D:D))</f>
        <v>18</v>
      </c>
      <c r="T28" s="454">
        <f t="array" ref="T28">IF(B28="","",XLOOKUP($B28,Product,'Product List'!E:E))</f>
        <v>19</v>
      </c>
      <c r="U28" s="454">
        <f t="array" ref="U28">IF(B28="","",XLOOKUP($B28,Product,'Product List'!F:F))</f>
        <v>20</v>
      </c>
      <c r="V28" s="454">
        <f t="array" ref="V28">IF(B28="","",XLOOKUP($B28,Product,'Product List'!G:G))</f>
        <v>22</v>
      </c>
      <c r="W28" s="434"/>
      <c r="X28" s="434">
        <f t="array" ref="X28">iferror(xlookup(B28,'Product List'!A:A,'Product List'!P:P),"")</f>
        <v>0</v>
      </c>
      <c r="Y28" s="434">
        <f t="shared" si="8"/>
        <v>0</v>
      </c>
      <c r="Z28" s="434"/>
    </row>
    <row r="29" ht="14.25" customHeight="1">
      <c r="A29" s="446" t="s">
        <v>32</v>
      </c>
      <c r="B29" s="482"/>
      <c r="C29" s="448"/>
      <c r="D29" s="449">
        <v>0.375</v>
      </c>
      <c r="E29" s="449">
        <v>0.022222222222222223</v>
      </c>
      <c r="F29" s="462">
        <v>0.6659722222222222</v>
      </c>
      <c r="G29" s="450">
        <f t="shared" si="1"/>
        <v>0.26875</v>
      </c>
      <c r="H29" s="451">
        <f t="shared" si="2"/>
        <v>6.45</v>
      </c>
      <c r="I29" s="452" t="str">
        <f t="shared" si="3"/>
        <v/>
      </c>
      <c r="J29" s="463">
        <v>120.0</v>
      </c>
      <c r="K29" s="434"/>
      <c r="L29" s="454">
        <f t="shared" si="4"/>
        <v>0</v>
      </c>
      <c r="M29" s="455">
        <f t="array" ref="M29">IFERROR(IF(J29="","",XLOOKUP(L29,Personnel!$B$4:$G$4,Personnel!$B$5:$G$5)),"")</f>
        <v>12.71</v>
      </c>
      <c r="N29" s="455">
        <f t="shared" si="5"/>
        <v>81.98</v>
      </c>
      <c r="O29" s="434"/>
      <c r="P29" s="456">
        <f t="shared" si="6"/>
        <v>19</v>
      </c>
      <c r="Q29" s="457">
        <f t="shared" si="10"/>
        <v>0</v>
      </c>
      <c r="R29" s="458"/>
      <c r="S29" s="459" t="str">
        <f t="array" ref="S29">IF(B29="","",XLOOKUP($B29,Product,'Product List'!D:D))</f>
        <v/>
      </c>
      <c r="T29" s="454" t="str">
        <f t="array" ref="T29">IF(B29="","",XLOOKUP($B29,Product,'Product List'!E:E))</f>
        <v/>
      </c>
      <c r="U29" s="454" t="str">
        <f t="array" ref="U29">IF(B29="","",XLOOKUP($B29,Product,'Product List'!F:F))</f>
        <v/>
      </c>
      <c r="V29" s="454" t="str">
        <f t="array" ref="V29">IF(B29="","",XLOOKUP($B29,Product,'Product List'!G:G))</f>
        <v/>
      </c>
      <c r="W29" s="434"/>
      <c r="X29" s="434" t="str">
        <f t="array" ref="X29">iferror(xlookup(B29,'Product List'!A:A,'Product List'!P:P),"")</f>
        <v/>
      </c>
      <c r="Y29" s="434">
        <f t="shared" si="8"/>
        <v>0</v>
      </c>
      <c r="Z29" s="434"/>
    </row>
    <row r="30" ht="14.25" customHeight="1">
      <c r="A30" s="446" t="s">
        <v>41</v>
      </c>
      <c r="B30" s="464" t="s">
        <v>1690</v>
      </c>
      <c r="C30" s="448"/>
      <c r="D30" s="449">
        <v>0.3333333333333333</v>
      </c>
      <c r="E30" s="461"/>
      <c r="F30" s="462">
        <v>0.3958333333333333</v>
      </c>
      <c r="G30" s="450">
        <f t="shared" si="1"/>
        <v>0.0625</v>
      </c>
      <c r="H30" s="451">
        <f t="shared" si="2"/>
        <v>1.5</v>
      </c>
      <c r="I30" s="452" t="str">
        <f t="shared" si="3"/>
        <v>JBB</v>
      </c>
      <c r="J30" s="463">
        <v>267.0</v>
      </c>
      <c r="K30" s="434"/>
      <c r="L30" s="454">
        <f t="shared" si="4"/>
        <v>0</v>
      </c>
      <c r="M30" s="455">
        <f t="array" ref="M30">IFERROR(IF(J30="","",XLOOKUP(L30,Personnel!$B$4:$G$4,Personnel!$B$5:$G$5)),"")</f>
        <v>12.71</v>
      </c>
      <c r="N30" s="455">
        <f t="shared" si="5"/>
        <v>19.07</v>
      </c>
      <c r="O30" s="434"/>
      <c r="P30" s="456">
        <f t="shared" si="6"/>
        <v>178</v>
      </c>
      <c r="Q30" s="457">
        <f t="shared" si="10"/>
        <v>0</v>
      </c>
      <c r="R30" s="458"/>
      <c r="S30" s="459">
        <f t="array" ref="S30">IF(B30="","",XLOOKUP($B30,Product,'Product List'!D:D))</f>
        <v>200</v>
      </c>
      <c r="T30" s="454">
        <f t="array" ref="T30">IF(B30="","",XLOOKUP($B30,Product,'Product List'!E:E))</f>
        <v>205</v>
      </c>
      <c r="U30" s="454">
        <f t="array" ref="U30">IF(B30="","",XLOOKUP($B30,Product,'Product List'!F:F))</f>
        <v>221</v>
      </c>
      <c r="V30" s="454">
        <f t="array" ref="V30">IF(B30="","",XLOOKUP($B30,Product,'Product List'!G:G))</f>
        <v>237</v>
      </c>
      <c r="W30" s="434"/>
      <c r="X30" s="434">
        <f t="array" ref="X30">iferror(xlookup(B30,'Product List'!A:A,'Product List'!P:P),"")</f>
        <v>0.77</v>
      </c>
      <c r="Y30" s="434">
        <f t="shared" si="8"/>
        <v>205.59</v>
      </c>
      <c r="Z30" s="434"/>
    </row>
    <row r="31" ht="14.25" customHeight="1">
      <c r="A31" s="446" t="s">
        <v>41</v>
      </c>
      <c r="B31" s="464" t="s">
        <v>1690</v>
      </c>
      <c r="C31" s="454"/>
      <c r="D31" s="449">
        <v>0.3958333333333333</v>
      </c>
      <c r="E31" s="461"/>
      <c r="F31" s="449">
        <v>0.49930555555555556</v>
      </c>
      <c r="G31" s="450">
        <f t="shared" si="1"/>
        <v>0.1034722222</v>
      </c>
      <c r="H31" s="451">
        <f t="shared" si="2"/>
        <v>2.483333</v>
      </c>
      <c r="I31" s="452" t="str">
        <f t="shared" si="3"/>
        <v>JBB</v>
      </c>
      <c r="J31" s="463">
        <v>514.0</v>
      </c>
      <c r="K31" s="434"/>
      <c r="L31" s="454">
        <f t="shared" si="4"/>
        <v>1</v>
      </c>
      <c r="M31" s="455">
        <f t="array" ref="M31">IFERROR(IF(J31="","",XLOOKUP(L31,Personnel!$B$4:$G$4,Personnel!$B$5:$G$5)),"")</f>
        <v>13</v>
      </c>
      <c r="N31" s="455">
        <f t="shared" si="5"/>
        <v>32.28</v>
      </c>
      <c r="O31" s="434"/>
      <c r="P31" s="456">
        <f t="shared" si="6"/>
        <v>207</v>
      </c>
      <c r="Q31" s="457">
        <f t="shared" si="10"/>
        <v>0.72</v>
      </c>
      <c r="R31" s="458"/>
      <c r="S31" s="459">
        <f t="array" ref="S31">IF(B31="","",XLOOKUP($B31,Product,'Product List'!D:D))</f>
        <v>200</v>
      </c>
      <c r="T31" s="454">
        <f t="array" ref="T31">IF(B31="","",XLOOKUP($B31,Product,'Product List'!E:E))</f>
        <v>205</v>
      </c>
      <c r="U31" s="454">
        <f t="array" ref="U31">IF(B31="","",XLOOKUP($B31,Product,'Product List'!F:F))</f>
        <v>221</v>
      </c>
      <c r="V31" s="454">
        <f t="array" ref="V31">IF(B31="","",XLOOKUP($B31,Product,'Product List'!G:G))</f>
        <v>237</v>
      </c>
      <c r="W31" s="434"/>
      <c r="X31" s="434">
        <f t="array" ref="X31">iferror(xlookup(B31,'Product List'!A:A,'Product List'!P:P),"")</f>
        <v>0.77</v>
      </c>
      <c r="Y31" s="434">
        <f t="shared" si="8"/>
        <v>395.78</v>
      </c>
      <c r="Z31" s="434"/>
    </row>
    <row r="32" ht="14.25" customHeight="1">
      <c r="A32" s="446" t="s">
        <v>41</v>
      </c>
      <c r="B32" s="447" t="s">
        <v>1697</v>
      </c>
      <c r="C32" s="454"/>
      <c r="D32" s="449">
        <v>0.5180555555555556</v>
      </c>
      <c r="E32" s="461"/>
      <c r="F32" s="449">
        <v>0.6145833333333334</v>
      </c>
      <c r="G32" s="450">
        <f t="shared" si="1"/>
        <v>0.09652777778</v>
      </c>
      <c r="H32" s="451">
        <f t="shared" si="2"/>
        <v>2.316667</v>
      </c>
      <c r="I32" s="452" t="str">
        <f t="shared" si="3"/>
        <v>EBB</v>
      </c>
      <c r="J32" s="463">
        <v>492.0</v>
      </c>
      <c r="K32" s="434"/>
      <c r="L32" s="454">
        <f t="shared" si="4"/>
        <v>0</v>
      </c>
      <c r="M32" s="455">
        <f t="array" ref="M32">IFERROR(IF(J32="","",XLOOKUP(L32,Personnel!$B$4:$G$4,Personnel!$B$5:$G$5)),"")</f>
        <v>12.71</v>
      </c>
      <c r="N32" s="455">
        <f t="shared" si="5"/>
        <v>29.44</v>
      </c>
      <c r="O32" s="434"/>
      <c r="P32" s="456">
        <f t="shared" si="6"/>
        <v>212</v>
      </c>
      <c r="Q32" s="457">
        <f t="shared" si="10"/>
        <v>0</v>
      </c>
      <c r="R32" s="458"/>
      <c r="S32" s="459">
        <f t="array" ref="S32">IF(B32="","",XLOOKUP($B32,Product,'Product List'!D:D))</f>
        <v>236</v>
      </c>
      <c r="T32" s="454">
        <f t="array" ref="T32">IF(B32="","",XLOOKUP($B32,Product,'Product List'!E:E))</f>
        <v>242</v>
      </c>
      <c r="U32" s="454">
        <f t="array" ref="U32">IF(B32="","",XLOOKUP($B32,Product,'Product List'!F:F))</f>
        <v>260</v>
      </c>
      <c r="V32" s="454">
        <f t="array" ref="V32">IF(B32="","",XLOOKUP($B32,Product,'Product List'!G:G))</f>
        <v>279</v>
      </c>
      <c r="W32" s="434"/>
      <c r="X32" s="434">
        <f t="array" ref="X32">iferror(xlookup(B32,'Product List'!A:A,'Product List'!P:P),"")</f>
        <v>0</v>
      </c>
      <c r="Y32" s="434">
        <f t="shared" si="8"/>
        <v>0</v>
      </c>
      <c r="Z32" s="434"/>
    </row>
    <row r="33" ht="14.25" customHeight="1">
      <c r="A33" s="446" t="s">
        <v>41</v>
      </c>
      <c r="B33" s="447" t="s">
        <v>1700</v>
      </c>
      <c r="C33" s="454"/>
      <c r="D33" s="449">
        <v>0.6145833333333334</v>
      </c>
      <c r="E33" s="461"/>
      <c r="F33" s="462">
        <v>0.65625</v>
      </c>
      <c r="G33" s="450">
        <f t="shared" si="1"/>
        <v>0.04166666667</v>
      </c>
      <c r="H33" s="451">
        <f t="shared" si="2"/>
        <v>1</v>
      </c>
      <c r="I33" s="452" t="str">
        <f t="shared" si="3"/>
        <v>EBB</v>
      </c>
      <c r="J33" s="463">
        <v>160.0</v>
      </c>
      <c r="K33" s="434"/>
      <c r="L33" s="454">
        <f t="shared" si="4"/>
        <v>0</v>
      </c>
      <c r="M33" s="455">
        <f t="array" ref="M33">IFERROR(IF(J33="","",XLOOKUP(L33,Personnel!$B$4:$G$4,Personnel!$B$5:$G$5)),"")</f>
        <v>12.71</v>
      </c>
      <c r="N33" s="455">
        <f t="shared" si="5"/>
        <v>12.71</v>
      </c>
      <c r="O33" s="434"/>
      <c r="P33" s="456">
        <f t="shared" si="6"/>
        <v>160</v>
      </c>
      <c r="Q33" s="457">
        <f t="shared" si="10"/>
        <v>0</v>
      </c>
      <c r="R33" s="458"/>
      <c r="S33" s="459">
        <f t="array" ref="S33">IF(B33="","",XLOOKUP($B33,Product,'Product List'!D:D))</f>
        <v>236</v>
      </c>
      <c r="T33" s="454">
        <f t="array" ref="T33">IF(B33="","",XLOOKUP($B33,Product,'Product List'!E:E))</f>
        <v>242</v>
      </c>
      <c r="U33" s="454">
        <f t="array" ref="U33">IF(B33="","",XLOOKUP($B33,Product,'Product List'!F:F))</f>
        <v>260</v>
      </c>
      <c r="V33" s="454">
        <f t="array" ref="V33">IF(B33="","",XLOOKUP($B33,Product,'Product List'!G:G))</f>
        <v>279</v>
      </c>
      <c r="W33" s="434"/>
      <c r="X33" s="434">
        <f t="array" ref="X33">iferror(xlookup(B33,'Product List'!A:A,'Product List'!P:P),"")</f>
        <v>0</v>
      </c>
      <c r="Y33" s="434">
        <f t="shared" si="8"/>
        <v>0</v>
      </c>
      <c r="Z33" s="434"/>
    </row>
    <row r="34" ht="14.25" customHeight="1">
      <c r="A34" s="446" t="s">
        <v>41</v>
      </c>
      <c r="B34" s="447" t="s">
        <v>1547</v>
      </c>
      <c r="C34" s="454"/>
      <c r="D34" s="449">
        <v>0.65625</v>
      </c>
      <c r="E34" s="461"/>
      <c r="F34" s="449">
        <v>0.6652777777777777</v>
      </c>
      <c r="G34" s="450">
        <f t="shared" si="1"/>
        <v>0.009027777778</v>
      </c>
      <c r="H34" s="451">
        <f t="shared" si="2"/>
        <v>0.216667</v>
      </c>
      <c r="I34" s="452" t="str">
        <f t="shared" si="3"/>
        <v>Non</v>
      </c>
      <c r="J34" s="477"/>
      <c r="K34" s="434"/>
      <c r="L34" s="454">
        <f t="shared" si="4"/>
        <v>0</v>
      </c>
      <c r="M34" s="455" t="str">
        <f t="array" ref="M34">IFERROR(IF(J34="","",XLOOKUP(L34,Personnel!$B$4:$G$4,Personnel!$B$5:$G$5)),"")</f>
        <v/>
      </c>
      <c r="N34" s="455">
        <f t="shared" si="5"/>
        <v>0</v>
      </c>
      <c r="O34" s="434"/>
      <c r="P34" s="456">
        <f t="shared" si="6"/>
        <v>0</v>
      </c>
      <c r="Q34" s="457">
        <f t="shared" si="10"/>
        <v>-2.75</v>
      </c>
      <c r="R34" s="458"/>
      <c r="S34" s="459" t="str">
        <f t="array" ref="S34">IF(B34="","",XLOOKUP($B34,Product,'Product List'!D:D))</f>
        <v/>
      </c>
      <c r="T34" s="454" t="str">
        <f t="array" ref="T34">IF(B34="","",XLOOKUP($B34,Product,'Product List'!E:E))</f>
        <v/>
      </c>
      <c r="U34" s="454" t="str">
        <f t="array" ref="U34">IF(B34="","",XLOOKUP($B34,Product,'Product List'!F:F))</f>
        <v/>
      </c>
      <c r="V34" s="454" t="str">
        <f t="array" ref="V34">IF(B34="","",XLOOKUP($B34,Product,'Product List'!G:G))</f>
        <v/>
      </c>
      <c r="W34" s="434"/>
      <c r="X34" s="434" t="str">
        <f t="array" ref="X34">iferror(xlookup(B34,'Product List'!A:A,'Product List'!P:P),"")</f>
        <v/>
      </c>
      <c r="Y34" s="434">
        <f t="shared" si="8"/>
        <v>0</v>
      </c>
      <c r="Z34" s="434"/>
    </row>
    <row r="35" ht="14.25" customHeight="1">
      <c r="A35" s="446" t="s">
        <v>48</v>
      </c>
      <c r="B35" s="464" t="s">
        <v>518</v>
      </c>
      <c r="C35" s="454"/>
      <c r="D35" s="449">
        <v>0.3333333333333333</v>
      </c>
      <c r="E35" s="462">
        <v>0.022916666666666665</v>
      </c>
      <c r="F35" s="462">
        <v>0.65625</v>
      </c>
      <c r="G35" s="450">
        <f t="shared" si="1"/>
        <v>0.3</v>
      </c>
      <c r="H35" s="451">
        <f t="shared" si="2"/>
        <v>7.2</v>
      </c>
      <c r="I35" s="452" t="str">
        <f t="shared" si="3"/>
        <v>AAD</v>
      </c>
      <c r="J35" s="463">
        <v>1188.0</v>
      </c>
      <c r="K35" s="434"/>
      <c r="L35" s="454" t="str">
        <f t="shared" si="4"/>
        <v>D</v>
      </c>
      <c r="M35" s="455">
        <f t="array" ref="M35">IFERROR(IF(J35="","",XLOOKUP(L35,Personnel!$B$4:$G$4,Personnel!$B$5:$G$5)),"")</f>
        <v>13.3</v>
      </c>
      <c r="N35" s="455">
        <f t="shared" si="5"/>
        <v>95.76</v>
      </c>
      <c r="O35" s="434"/>
      <c r="P35" s="456">
        <f t="shared" si="6"/>
        <v>165</v>
      </c>
      <c r="Q35" s="457">
        <f t="shared" si="10"/>
        <v>4.25</v>
      </c>
      <c r="R35" s="458"/>
      <c r="S35" s="459" t="str">
        <f t="array" ref="S35">IF(B35="","",XLOOKUP($B35,Product,'Product List'!D:D))</f>
        <v/>
      </c>
      <c r="T35" s="454" t="str">
        <f t="array" ref="T35">IF(B35="","",XLOOKUP($B35,Product,'Product List'!E:E))</f>
        <v/>
      </c>
      <c r="U35" s="454" t="str">
        <f t="array" ref="U35">IF(B35="","",XLOOKUP($B35,Product,'Product List'!F:F))</f>
        <v/>
      </c>
      <c r="V35" s="454" t="str">
        <f t="array" ref="V35">IF(B35="","",XLOOKUP($B35,Product,'Product List'!G:G))</f>
        <v/>
      </c>
      <c r="W35" s="434"/>
      <c r="X35" s="434">
        <f t="array" ref="X35">iferror(xlookup(B35,'Product List'!A:A,'Product List'!P:P),"")</f>
        <v>0</v>
      </c>
      <c r="Y35" s="434">
        <f t="shared" si="8"/>
        <v>0</v>
      </c>
      <c r="Z35" s="434"/>
    </row>
    <row r="36" ht="14.25" customHeight="1">
      <c r="A36" s="446" t="s">
        <v>48</v>
      </c>
      <c r="B36" s="447" t="s">
        <v>1547</v>
      </c>
      <c r="C36" s="454"/>
      <c r="D36" s="449">
        <v>0.65625</v>
      </c>
      <c r="E36" s="448"/>
      <c r="F36" s="462">
        <v>0.6652777777777777</v>
      </c>
      <c r="G36" s="450">
        <f t="shared" si="1"/>
        <v>0.009027777778</v>
      </c>
      <c r="H36" s="451">
        <f t="shared" si="2"/>
        <v>0.216667</v>
      </c>
      <c r="I36" s="452" t="str">
        <f t="shared" si="3"/>
        <v>Non</v>
      </c>
      <c r="J36" s="477"/>
      <c r="K36" s="434"/>
      <c r="L36" s="454">
        <f t="shared" si="4"/>
        <v>0</v>
      </c>
      <c r="M36" s="455" t="str">
        <f t="array" ref="M36">IFERROR(IF(J36="","",XLOOKUP(L36,Personnel!$B$4:$G$4,Personnel!$B$5:$G$5)),"")</f>
        <v/>
      </c>
      <c r="N36" s="455">
        <f t="shared" si="5"/>
        <v>0</v>
      </c>
      <c r="O36" s="434"/>
      <c r="P36" s="456">
        <f t="shared" si="6"/>
        <v>0</v>
      </c>
      <c r="Q36" s="457">
        <f t="shared" si="10"/>
        <v>-2.75</v>
      </c>
      <c r="R36" s="458"/>
      <c r="S36" s="459" t="str">
        <f t="array" ref="S36">IF(B36="","",XLOOKUP($B36,Product,'Product List'!D:D))</f>
        <v/>
      </c>
      <c r="T36" s="454" t="str">
        <f t="array" ref="T36">IF(B36="","",XLOOKUP($B36,Product,'Product List'!E:E))</f>
        <v/>
      </c>
      <c r="U36" s="454" t="str">
        <f t="array" ref="U36">IF(B36="","",XLOOKUP($B36,Product,'Product List'!F:F))</f>
        <v/>
      </c>
      <c r="V36" s="454" t="str">
        <f t="array" ref="V36">IF(B36="","",XLOOKUP($B36,Product,'Product List'!G:G))</f>
        <v/>
      </c>
      <c r="W36" s="434"/>
      <c r="X36" s="434" t="str">
        <f t="array" ref="X36">iferror(xlookup(B36,'Product List'!A:A,'Product List'!P:P),"")</f>
        <v/>
      </c>
      <c r="Y36" s="434">
        <f t="shared" si="8"/>
        <v>0</v>
      </c>
      <c r="Z36" s="434"/>
    </row>
    <row r="37" ht="14.25" customHeight="1">
      <c r="A37" s="446" t="s">
        <v>64</v>
      </c>
      <c r="B37" s="482"/>
      <c r="C37" s="454"/>
      <c r="D37" s="449">
        <v>0.4166666666666667</v>
      </c>
      <c r="E37" s="461"/>
      <c r="F37" s="462">
        <v>0.4791666666666667</v>
      </c>
      <c r="G37" s="450">
        <f t="shared" si="1"/>
        <v>0.0625</v>
      </c>
      <c r="H37" s="451">
        <f t="shared" si="2"/>
        <v>1.5</v>
      </c>
      <c r="I37" s="452" t="str">
        <f t="shared" si="3"/>
        <v/>
      </c>
      <c r="J37" s="463">
        <v>120.0</v>
      </c>
      <c r="K37" s="434"/>
      <c r="L37" s="454">
        <f t="shared" si="4"/>
        <v>0</v>
      </c>
      <c r="M37" s="455">
        <f t="array" ref="M37">IFERROR(IF(J37="","",XLOOKUP(L37,Personnel!$B$4:$G$4,Personnel!$B$5:$G$5)),"")</f>
        <v>12.71</v>
      </c>
      <c r="N37" s="455">
        <f t="shared" si="5"/>
        <v>19.07</v>
      </c>
      <c r="O37" s="434"/>
      <c r="P37" s="456">
        <f t="shared" si="6"/>
        <v>80</v>
      </c>
      <c r="Q37" s="457">
        <f t="shared" si="10"/>
        <v>0</v>
      </c>
      <c r="R37" s="458"/>
      <c r="S37" s="459" t="str">
        <f t="array" ref="S37">IF(B37="","",XLOOKUP($B37,Product,'Product List'!D:D))</f>
        <v/>
      </c>
      <c r="T37" s="454" t="str">
        <f t="array" ref="T37">IF(B37="","",XLOOKUP($B37,Product,'Product List'!E:E))</f>
        <v/>
      </c>
      <c r="U37" s="454" t="str">
        <f t="array" ref="U37">IF(B37="","",XLOOKUP($B37,Product,'Product List'!F:F))</f>
        <v/>
      </c>
      <c r="V37" s="454" t="str">
        <f t="array" ref="V37">IF(B37="","",XLOOKUP($B37,Product,'Product List'!G:G))</f>
        <v/>
      </c>
      <c r="W37" s="434"/>
      <c r="X37" s="434" t="str">
        <f t="array" ref="X37">iferror(xlookup(B37,'Product List'!A:A,'Product List'!P:P),"")</f>
        <v/>
      </c>
      <c r="Y37" s="434">
        <f t="shared" si="8"/>
        <v>0</v>
      </c>
      <c r="Z37" s="434"/>
    </row>
    <row r="38" ht="14.25" customHeight="1">
      <c r="A38" s="446" t="s">
        <v>64</v>
      </c>
      <c r="B38" s="482"/>
      <c r="C38" s="454"/>
      <c r="D38" s="449">
        <v>0.4791666666666667</v>
      </c>
      <c r="E38" s="461"/>
      <c r="F38" s="449">
        <v>0.5625</v>
      </c>
      <c r="G38" s="450">
        <f t="shared" si="1"/>
        <v>0.08333333333</v>
      </c>
      <c r="H38" s="451">
        <f t="shared" si="2"/>
        <v>2</v>
      </c>
      <c r="I38" s="452" t="str">
        <f t="shared" si="3"/>
        <v/>
      </c>
      <c r="J38" s="463">
        <v>120.0</v>
      </c>
      <c r="K38" s="434"/>
      <c r="L38" s="454">
        <f t="shared" si="4"/>
        <v>0</v>
      </c>
      <c r="M38" s="455">
        <f t="array" ref="M38">IFERROR(IF(J38="","",XLOOKUP(L38,Personnel!$B$4:$G$4,Personnel!$B$5:$G$5)),"")</f>
        <v>12.71</v>
      </c>
      <c r="N38" s="455">
        <f t="shared" si="5"/>
        <v>25.42</v>
      </c>
      <c r="O38" s="434"/>
      <c r="P38" s="456">
        <f t="shared" si="6"/>
        <v>60</v>
      </c>
      <c r="Q38" s="457">
        <f t="shared" si="10"/>
        <v>0</v>
      </c>
      <c r="R38" s="458"/>
      <c r="S38" s="459" t="str">
        <f t="array" ref="S38">IF(B38="","",XLOOKUP($B38,Product,'Product List'!D:D))</f>
        <v/>
      </c>
      <c r="T38" s="454" t="str">
        <f t="array" ref="T38">IF(B38="","",XLOOKUP($B38,Product,'Product List'!E:E))</f>
        <v/>
      </c>
      <c r="U38" s="454" t="str">
        <f t="array" ref="U38">IF(B38="","",XLOOKUP($B38,Product,'Product List'!F:F))</f>
        <v/>
      </c>
      <c r="V38" s="454" t="str">
        <f t="array" ref="V38">IF(B38="","",XLOOKUP($B38,Product,'Product List'!G:G))</f>
        <v/>
      </c>
      <c r="W38" s="434"/>
      <c r="X38" s="434" t="str">
        <f t="array" ref="X38">iferror(xlookup(B38,'Product List'!A:A,'Product List'!P:P),"")</f>
        <v/>
      </c>
      <c r="Y38" s="434">
        <f t="shared" si="8"/>
        <v>0</v>
      </c>
      <c r="Z38" s="434"/>
    </row>
    <row r="39" ht="14.25" customHeight="1">
      <c r="A39" s="446" t="s">
        <v>64</v>
      </c>
      <c r="B39" s="482"/>
      <c r="C39" s="454"/>
      <c r="D39" s="449">
        <v>0.5625</v>
      </c>
      <c r="E39" s="461"/>
      <c r="F39" s="449">
        <v>0.5819444444444445</v>
      </c>
      <c r="G39" s="450">
        <f t="shared" si="1"/>
        <v>0.01944444444</v>
      </c>
      <c r="H39" s="451">
        <f t="shared" si="2"/>
        <v>0.466667</v>
      </c>
      <c r="I39" s="452" t="str">
        <f t="shared" si="3"/>
        <v/>
      </c>
      <c r="J39" s="463">
        <v>120.0</v>
      </c>
      <c r="K39" s="434"/>
      <c r="L39" s="454">
        <f t="shared" si="4"/>
        <v>0</v>
      </c>
      <c r="M39" s="455">
        <f t="array" ref="M39">IFERROR(IF(J39="","",XLOOKUP(L39,Personnel!$B$4:$G$4,Personnel!$B$5:$G$5)),"")</f>
        <v>12.71</v>
      </c>
      <c r="N39" s="455">
        <f t="shared" si="5"/>
        <v>5.93</v>
      </c>
      <c r="O39" s="434"/>
      <c r="P39" s="456">
        <f t="shared" si="6"/>
        <v>257</v>
      </c>
      <c r="Q39" s="457">
        <f t="shared" si="10"/>
        <v>0</v>
      </c>
      <c r="R39" s="458"/>
      <c r="S39" s="459" t="str">
        <f t="array" ref="S39">IF(B39="","",XLOOKUP($B39,Product,'Product List'!D:D))</f>
        <v/>
      </c>
      <c r="T39" s="454" t="str">
        <f t="array" ref="T39">IF(B39="","",XLOOKUP($B39,Product,'Product List'!E:E))</f>
        <v/>
      </c>
      <c r="U39" s="454" t="str">
        <f t="array" ref="U39">IF(B39="","",XLOOKUP($B39,Product,'Product List'!F:F))</f>
        <v/>
      </c>
      <c r="V39" s="454" t="str">
        <f t="array" ref="V39">IF(B39="","",XLOOKUP($B39,Product,'Product List'!G:G))</f>
        <v/>
      </c>
      <c r="W39" s="434"/>
      <c r="X39" s="434" t="str">
        <f t="array" ref="X39">iferror(xlookup(B39,'Product List'!A:A,'Product List'!P:P),"")</f>
        <v/>
      </c>
      <c r="Y39" s="434">
        <f t="shared" si="8"/>
        <v>0</v>
      </c>
      <c r="Z39" s="434"/>
    </row>
    <row r="40" ht="14.25" customHeight="1">
      <c r="A40" s="446" t="s">
        <v>70</v>
      </c>
      <c r="B40" s="447" t="s">
        <v>1678</v>
      </c>
      <c r="C40" s="454"/>
      <c r="D40" s="481">
        <v>0.3333333333333333</v>
      </c>
      <c r="E40" s="478">
        <v>0.02361111111111111</v>
      </c>
      <c r="F40" s="481">
        <v>0.6395833333333333</v>
      </c>
      <c r="G40" s="450">
        <f t="shared" si="1"/>
        <v>0.2826388889</v>
      </c>
      <c r="H40" s="451">
        <f t="shared" si="2"/>
        <v>6.783333</v>
      </c>
      <c r="I40" s="452" t="str">
        <f t="shared" si="3"/>
        <v>MMS</v>
      </c>
      <c r="J40" s="463">
        <v>1195.0</v>
      </c>
      <c r="K40" s="434"/>
      <c r="L40" s="454">
        <f t="shared" si="4"/>
        <v>3</v>
      </c>
      <c r="M40" s="455">
        <f t="array" ref="M40">IFERROR(IF(J40="","",XLOOKUP(L40,Personnel!$B$4:$G$4,Personnel!$B$5:$G$5)),"")</f>
        <v>15</v>
      </c>
      <c r="N40" s="455">
        <f t="shared" si="5"/>
        <v>101.75</v>
      </c>
      <c r="O40" s="434"/>
      <c r="P40" s="456">
        <f t="shared" si="6"/>
        <v>176</v>
      </c>
      <c r="Q40" s="457">
        <f t="shared" si="10"/>
        <v>15.53</v>
      </c>
      <c r="R40" s="458"/>
      <c r="S40" s="459">
        <f t="array" ref="S40">IF(B40="","",XLOOKUP($B40,Product,'Product List'!D:D))</f>
        <v>145</v>
      </c>
      <c r="T40" s="454">
        <f t="array" ref="T40">IF(B40="","",XLOOKUP($B40,Product,'Product List'!E:E))</f>
        <v>149</v>
      </c>
      <c r="U40" s="454">
        <f t="array" ref="U40">IF(B40="","",XLOOKUP($B40,Product,'Product List'!F:F))</f>
        <v>160</v>
      </c>
      <c r="V40" s="454">
        <f t="array" ref="V40">IF(B40="","",XLOOKUP($B40,Product,'Product List'!G:G))</f>
        <v>172</v>
      </c>
      <c r="W40" s="434"/>
      <c r="X40" s="434">
        <f t="array" ref="X40">iferror(xlookup(B40,'Product List'!A:A,'Product List'!P:P),"")</f>
        <v>0</v>
      </c>
      <c r="Y40" s="434">
        <f t="shared" si="8"/>
        <v>0</v>
      </c>
      <c r="Z40" s="434"/>
    </row>
    <row r="41" ht="14.25" customHeight="1">
      <c r="A41" s="446" t="s">
        <v>70</v>
      </c>
      <c r="B41" s="447" t="s">
        <v>1679</v>
      </c>
      <c r="C41" s="454"/>
      <c r="D41" s="478">
        <v>0.6395833333333333</v>
      </c>
      <c r="E41" s="480"/>
      <c r="F41" s="478">
        <v>0.6659722222222222</v>
      </c>
      <c r="G41" s="450">
        <f t="shared" si="1"/>
        <v>0.02638888889</v>
      </c>
      <c r="H41" s="451">
        <f t="shared" si="2"/>
        <v>0.633333</v>
      </c>
      <c r="I41" s="452" t="str">
        <f t="shared" si="3"/>
        <v>MMS</v>
      </c>
      <c r="J41" s="463">
        <v>111.0</v>
      </c>
      <c r="K41" s="434"/>
      <c r="L41" s="454">
        <f t="shared" si="4"/>
        <v>3</v>
      </c>
      <c r="M41" s="455">
        <f t="array" ref="M41">IFERROR(IF(J41="","",XLOOKUP(L41,Personnel!$B$4:$G$4,Personnel!$B$5:$G$5)),"")</f>
        <v>15</v>
      </c>
      <c r="N41" s="455">
        <f t="shared" si="5"/>
        <v>9.5</v>
      </c>
      <c r="O41" s="434"/>
      <c r="P41" s="456">
        <f t="shared" si="6"/>
        <v>175</v>
      </c>
      <c r="Q41" s="457">
        <f t="shared" si="10"/>
        <v>1.45</v>
      </c>
      <c r="R41" s="458"/>
      <c r="S41" s="459">
        <f t="array" ref="S41">IF(B41="","",XLOOKUP($B41,Product,'Product List'!D:D))</f>
        <v>145</v>
      </c>
      <c r="T41" s="454">
        <f t="array" ref="T41">IF(B41="","",XLOOKUP($B41,Product,'Product List'!E:E))</f>
        <v>149</v>
      </c>
      <c r="U41" s="454">
        <f t="array" ref="U41">IF(B41="","",XLOOKUP($B41,Product,'Product List'!F:F))</f>
        <v>160</v>
      </c>
      <c r="V41" s="454">
        <f t="array" ref="V41">IF(B41="","",XLOOKUP($B41,Product,'Product List'!G:G))</f>
        <v>172</v>
      </c>
      <c r="W41" s="434"/>
      <c r="X41" s="434">
        <f t="array" ref="X41">iferror(xlookup(B41,'Product List'!A:A,'Product List'!P:P),"")</f>
        <v>0</v>
      </c>
      <c r="Y41" s="434">
        <f t="shared" si="8"/>
        <v>0</v>
      </c>
      <c r="Z41" s="434"/>
    </row>
    <row r="42" ht="14.25" customHeight="1">
      <c r="A42" s="446" t="s">
        <v>71</v>
      </c>
      <c r="B42" s="447" t="s">
        <v>1717</v>
      </c>
      <c r="C42" s="454"/>
      <c r="D42" s="462">
        <v>0.3333333333333333</v>
      </c>
      <c r="E42" s="461"/>
      <c r="F42" s="462">
        <v>0.375</v>
      </c>
      <c r="G42" s="450">
        <f t="shared" si="1"/>
        <v>0.04166666667</v>
      </c>
      <c r="H42" s="451">
        <f t="shared" si="2"/>
        <v>1</v>
      </c>
      <c r="I42" s="452" t="str">
        <f t="shared" si="3"/>
        <v>BOU</v>
      </c>
      <c r="J42" s="463">
        <v>10.0</v>
      </c>
      <c r="K42" s="434"/>
      <c r="L42" s="454">
        <f t="shared" si="4"/>
        <v>3</v>
      </c>
      <c r="M42" s="455">
        <f t="array" ref="M42">IFERROR(IF(J42="","",XLOOKUP(L42,Personnel!$B$4:$G$4,Personnel!$B$5:$G$5)),"")</f>
        <v>15</v>
      </c>
      <c r="N42" s="455">
        <f t="shared" si="5"/>
        <v>15</v>
      </c>
      <c r="O42" s="434"/>
      <c r="P42" s="456">
        <f t="shared" si="6"/>
        <v>10</v>
      </c>
      <c r="Q42" s="457">
        <f>IFERROR(ROUNDDOWN(N42-SUM($A$1*H42),2),"")</f>
        <v>2.29</v>
      </c>
      <c r="R42" s="458"/>
      <c r="S42" s="459">
        <f t="array" ref="S42">IF(B42="","",XLOOKUP($B42,Product,'Product List'!D:D))</f>
        <v>7</v>
      </c>
      <c r="T42" s="454">
        <f t="array" ref="T42">IF(B42="","",XLOOKUP($B42,Product,'Product List'!E:E))</f>
        <v>8</v>
      </c>
      <c r="U42" s="454">
        <f t="array" ref="U42">IF(B42="","",XLOOKUP($B42,Product,'Product List'!F:F))</f>
        <v>9</v>
      </c>
      <c r="V42" s="454">
        <f t="array" ref="V42">IF(B42="","",XLOOKUP($B42,Product,'Product List'!G:G))</f>
        <v>10</v>
      </c>
      <c r="W42" s="434"/>
      <c r="X42" s="434">
        <f t="array" ref="X42">iferror(xlookup(B42,'Product List'!A:A,'Product List'!P:P),"")</f>
        <v>0</v>
      </c>
      <c r="Y42" s="434">
        <f t="shared" si="8"/>
        <v>0</v>
      </c>
      <c r="Z42" s="434"/>
    </row>
    <row r="43" ht="14.25" customHeight="1">
      <c r="A43" s="446" t="s">
        <v>71</v>
      </c>
      <c r="B43" s="447" t="s">
        <v>1720</v>
      </c>
      <c r="C43" s="454"/>
      <c r="D43" s="449">
        <v>0.375</v>
      </c>
      <c r="E43" s="461"/>
      <c r="F43" s="449">
        <v>0.4166666666666667</v>
      </c>
      <c r="G43" s="450">
        <f t="shared" si="1"/>
        <v>0.04166666667</v>
      </c>
      <c r="H43" s="451">
        <f t="shared" si="2"/>
        <v>1</v>
      </c>
      <c r="I43" s="452" t="str">
        <f t="shared" si="3"/>
        <v>BO-</v>
      </c>
      <c r="J43" s="463">
        <v>90.0</v>
      </c>
      <c r="K43" s="434"/>
      <c r="L43" s="454">
        <f t="shared" si="4"/>
        <v>2</v>
      </c>
      <c r="M43" s="455">
        <f t="array" ref="M43">IFERROR(IF(J43="","",XLOOKUP(L43,Personnel!$B$4:$G$4,Personnel!$B$5:$G$5)),"")</f>
        <v>14</v>
      </c>
      <c r="N43" s="455">
        <f t="shared" si="5"/>
        <v>14</v>
      </c>
      <c r="O43" s="434"/>
      <c r="P43" s="456">
        <f t="shared" si="6"/>
        <v>90</v>
      </c>
      <c r="Q43" s="457">
        <f t="shared" ref="Q43:Q59" si="11">IFERROR(ROUND(N43-SUM($A$1*H43),2),"")</f>
        <v>1.29</v>
      </c>
      <c r="R43" s="458"/>
      <c r="S43" s="459">
        <f t="array" ref="S43">IF(B43="","",XLOOKUP($B43,Product,'Product List'!D:D))</f>
        <v>81</v>
      </c>
      <c r="T43" s="454">
        <f t="array" ref="T43">IF(B43="","",XLOOKUP($B43,Product,'Product List'!E:E))</f>
        <v>83</v>
      </c>
      <c r="U43" s="454">
        <f t="array" ref="U43">IF(B43="","",XLOOKUP($B43,Product,'Product List'!F:F))</f>
        <v>90</v>
      </c>
      <c r="V43" s="454">
        <f t="array" ref="V43">IF(B43="","",XLOOKUP($B43,Product,'Product List'!G:G))</f>
        <v>96</v>
      </c>
      <c r="W43" s="434"/>
      <c r="X43" s="434">
        <f t="array" ref="X43">iferror(xlookup(B43,'Product List'!A:A,'Product List'!P:P),"")</f>
        <v>0</v>
      </c>
      <c r="Y43" s="434">
        <f t="shared" si="8"/>
        <v>0</v>
      </c>
      <c r="Z43" s="434"/>
    </row>
    <row r="44" ht="14.25" customHeight="1">
      <c r="A44" s="446" t="s">
        <v>71</v>
      </c>
      <c r="B44" s="447" t="s">
        <v>1727</v>
      </c>
      <c r="C44" s="454"/>
      <c r="D44" s="449">
        <v>0.4166666666666667</v>
      </c>
      <c r="E44" s="461"/>
      <c r="F44" s="449">
        <v>0.4583333333333333</v>
      </c>
      <c r="G44" s="450">
        <f t="shared" si="1"/>
        <v>0.04166666667</v>
      </c>
      <c r="H44" s="451">
        <f t="shared" si="2"/>
        <v>1</v>
      </c>
      <c r="I44" s="452" t="str">
        <f t="shared" si="3"/>
        <v>BO-</v>
      </c>
      <c r="J44" s="463">
        <v>90.0</v>
      </c>
      <c r="K44" s="434"/>
      <c r="L44" s="454">
        <f t="shared" si="4"/>
        <v>2</v>
      </c>
      <c r="M44" s="455">
        <f t="array" ref="M44">IFERROR(IF(J44="","",XLOOKUP(L44,Personnel!$B$4:$G$4,Personnel!$B$5:$G$5)),"")</f>
        <v>14</v>
      </c>
      <c r="N44" s="455">
        <f t="shared" si="5"/>
        <v>14</v>
      </c>
      <c r="O44" s="434"/>
      <c r="P44" s="456">
        <f t="shared" si="6"/>
        <v>90</v>
      </c>
      <c r="Q44" s="457">
        <f t="shared" si="11"/>
        <v>1.29</v>
      </c>
      <c r="R44" s="458"/>
      <c r="S44" s="459">
        <f t="array" ref="S44">IF(B44="","",XLOOKUP($B44,Product,'Product List'!D:D))</f>
        <v>81</v>
      </c>
      <c r="T44" s="454">
        <f t="array" ref="T44">IF(B44="","",XLOOKUP($B44,Product,'Product List'!E:E))</f>
        <v>83</v>
      </c>
      <c r="U44" s="454">
        <f t="array" ref="U44">IF(B44="","",XLOOKUP($B44,Product,'Product List'!F:F))</f>
        <v>90</v>
      </c>
      <c r="V44" s="454">
        <f t="array" ref="V44">IF(B44="","",XLOOKUP($B44,Product,'Product List'!G:G))</f>
        <v>96</v>
      </c>
      <c r="W44" s="434"/>
      <c r="X44" s="434">
        <f t="array" ref="X44">iferror(xlookup(B44,'Product List'!A:A,'Product List'!P:P),"")</f>
        <v>0</v>
      </c>
      <c r="Y44" s="434">
        <f t="shared" si="8"/>
        <v>0</v>
      </c>
      <c r="Z44" s="434"/>
    </row>
    <row r="45" ht="14.25" customHeight="1">
      <c r="A45" s="446" t="s">
        <v>71</v>
      </c>
      <c r="B45" s="447" t="s">
        <v>1730</v>
      </c>
      <c r="C45" s="454"/>
      <c r="D45" s="449">
        <v>0.4583333333333333</v>
      </c>
      <c r="E45" s="461"/>
      <c r="F45" s="449">
        <v>0.4722222222222222</v>
      </c>
      <c r="G45" s="450">
        <f t="shared" si="1"/>
        <v>0.01388888889</v>
      </c>
      <c r="H45" s="451">
        <f t="shared" si="2"/>
        <v>0.333333</v>
      </c>
      <c r="I45" s="452" t="str">
        <f t="shared" si="3"/>
        <v>BO-</v>
      </c>
      <c r="J45" s="463">
        <v>30.0</v>
      </c>
      <c r="K45" s="434"/>
      <c r="L45" s="454">
        <f t="shared" si="4"/>
        <v>2</v>
      </c>
      <c r="M45" s="455">
        <f t="array" ref="M45">IFERROR(IF(J45="","",XLOOKUP(L45,Personnel!$B$4:$G$4,Personnel!$B$5:$G$5)),"")</f>
        <v>14</v>
      </c>
      <c r="N45" s="455">
        <f t="shared" si="5"/>
        <v>4.67</v>
      </c>
      <c r="O45" s="434"/>
      <c r="P45" s="456">
        <f t="shared" si="6"/>
        <v>90</v>
      </c>
      <c r="Q45" s="457">
        <f t="shared" si="11"/>
        <v>0.43</v>
      </c>
      <c r="R45" s="458"/>
      <c r="S45" s="459">
        <f t="array" ref="S45">IF(B45="","",XLOOKUP($B45,Product,'Product List'!D:D))</f>
        <v>81</v>
      </c>
      <c r="T45" s="454">
        <f t="array" ref="T45">IF(B45="","",XLOOKUP($B45,Product,'Product List'!E:E))</f>
        <v>83</v>
      </c>
      <c r="U45" s="454">
        <f t="array" ref="U45">IF(B45="","",XLOOKUP($B45,Product,'Product List'!F:F))</f>
        <v>90</v>
      </c>
      <c r="V45" s="454">
        <f t="array" ref="V45">IF(B45="","",XLOOKUP($B45,Product,'Product List'!G:G))</f>
        <v>96</v>
      </c>
      <c r="W45" s="434"/>
      <c r="X45" s="434">
        <f t="array" ref="X45">iferror(xlookup(B45,'Product List'!A:A,'Product List'!P:P),"")</f>
        <v>0</v>
      </c>
      <c r="Y45" s="434">
        <f t="shared" si="8"/>
        <v>0</v>
      </c>
      <c r="Z45" s="434"/>
    </row>
    <row r="46" ht="14.25" customHeight="1">
      <c r="A46" s="446" t="s">
        <v>71</v>
      </c>
      <c r="B46" s="447" t="s">
        <v>1732</v>
      </c>
      <c r="C46" s="454"/>
      <c r="D46" s="449">
        <v>0.4722222222222222</v>
      </c>
      <c r="E46" s="461"/>
      <c r="F46" s="449">
        <v>0.5208333333333334</v>
      </c>
      <c r="G46" s="450">
        <f t="shared" si="1"/>
        <v>0.04861111111</v>
      </c>
      <c r="H46" s="451">
        <f t="shared" si="2"/>
        <v>1.166667</v>
      </c>
      <c r="I46" s="452" t="str">
        <f t="shared" si="3"/>
        <v>BO-</v>
      </c>
      <c r="J46" s="463">
        <v>120.0</v>
      </c>
      <c r="K46" s="434"/>
      <c r="L46" s="454">
        <f t="shared" si="4"/>
        <v>3</v>
      </c>
      <c r="M46" s="455">
        <f t="array" ref="M46">IFERROR(IF(J46="","",XLOOKUP(L46,Personnel!$B$4:$G$4,Personnel!$B$5:$G$5)),"")</f>
        <v>15</v>
      </c>
      <c r="N46" s="455">
        <f t="shared" si="5"/>
        <v>17.5</v>
      </c>
      <c r="O46" s="434"/>
      <c r="P46" s="456">
        <f t="shared" si="6"/>
        <v>103</v>
      </c>
      <c r="Q46" s="457">
        <f t="shared" si="11"/>
        <v>2.67</v>
      </c>
      <c r="R46" s="458"/>
      <c r="S46" s="459">
        <f t="array" ref="S46">IF(B46="","",XLOOKUP($B46,Product,'Product List'!D:D))</f>
        <v>81</v>
      </c>
      <c r="T46" s="454">
        <f t="array" ref="T46">IF(B46="","",XLOOKUP($B46,Product,'Product List'!E:E))</f>
        <v>83</v>
      </c>
      <c r="U46" s="454">
        <f t="array" ref="U46">IF(B46="","",XLOOKUP($B46,Product,'Product List'!F:F))</f>
        <v>90</v>
      </c>
      <c r="V46" s="454">
        <f t="array" ref="V46">IF(B46="","",XLOOKUP($B46,Product,'Product List'!G:G))</f>
        <v>96</v>
      </c>
      <c r="W46" s="434"/>
      <c r="X46" s="434">
        <f t="array" ref="X46">iferror(xlookup(B46,'Product List'!A:A,'Product List'!P:P),"")</f>
        <v>0</v>
      </c>
      <c r="Y46" s="434">
        <f t="shared" si="8"/>
        <v>0</v>
      </c>
      <c r="Z46" s="434"/>
    </row>
    <row r="47" ht="14.25" customHeight="1">
      <c r="A47" s="446" t="s">
        <v>71</v>
      </c>
      <c r="B47" s="447" t="s">
        <v>1547</v>
      </c>
      <c r="C47" s="454"/>
      <c r="D47" s="449">
        <v>0.5402777777777777</v>
      </c>
      <c r="E47" s="461"/>
      <c r="F47" s="462">
        <v>0.5520833333333334</v>
      </c>
      <c r="G47" s="450">
        <f t="shared" si="1"/>
        <v>0.01180555556</v>
      </c>
      <c r="H47" s="451">
        <f t="shared" si="2"/>
        <v>0.283333</v>
      </c>
      <c r="I47" s="452" t="str">
        <f t="shared" si="3"/>
        <v>Non</v>
      </c>
      <c r="J47" s="477"/>
      <c r="K47" s="434"/>
      <c r="L47" s="454">
        <f t="shared" si="4"/>
        <v>0</v>
      </c>
      <c r="M47" s="455" t="str">
        <f t="array" ref="M47">IFERROR(IF(J47="","",XLOOKUP(L47,Personnel!$B$4:$G$4,Personnel!$B$5:$G$5)),"")</f>
        <v/>
      </c>
      <c r="N47" s="455">
        <f t="shared" si="5"/>
        <v>0</v>
      </c>
      <c r="O47" s="434"/>
      <c r="P47" s="456">
        <f t="shared" si="6"/>
        <v>0</v>
      </c>
      <c r="Q47" s="457">
        <f t="shared" si="11"/>
        <v>-3.6</v>
      </c>
      <c r="R47" s="458"/>
      <c r="S47" s="459" t="str">
        <f t="array" ref="S47">IF(B47="","",XLOOKUP($B47,Product,'Product List'!D:D))</f>
        <v/>
      </c>
      <c r="T47" s="454" t="str">
        <f t="array" ref="T47">IF(B47="","",XLOOKUP($B47,Product,'Product List'!E:E))</f>
        <v/>
      </c>
      <c r="U47" s="454" t="str">
        <f t="array" ref="U47">IF(B47="","",XLOOKUP($B47,Product,'Product List'!F:F))</f>
        <v/>
      </c>
      <c r="V47" s="454" t="str">
        <f t="array" ref="V47">IF(B47="","",XLOOKUP($B47,Product,'Product List'!G:G))</f>
        <v/>
      </c>
      <c r="W47" s="434"/>
      <c r="X47" s="434" t="str">
        <f t="array" ref="X47">iferror(xlookup(B47,'Product List'!A:A,'Product List'!P:P),"")</f>
        <v/>
      </c>
      <c r="Y47" s="434">
        <f t="shared" si="8"/>
        <v>0</v>
      </c>
      <c r="Z47" s="434"/>
    </row>
    <row r="48" ht="14.25" customHeight="1">
      <c r="A48" s="446" t="s">
        <v>71</v>
      </c>
      <c r="B48" s="482"/>
      <c r="C48" s="454"/>
      <c r="D48" s="449">
        <v>0.5520833333333334</v>
      </c>
      <c r="E48" s="461"/>
      <c r="F48" s="462">
        <v>0.6041666666666666</v>
      </c>
      <c r="G48" s="450">
        <f t="shared" si="1"/>
        <v>0.05208333333</v>
      </c>
      <c r="H48" s="451">
        <f t="shared" si="2"/>
        <v>1.25</v>
      </c>
      <c r="I48" s="452" t="str">
        <f t="shared" si="3"/>
        <v/>
      </c>
      <c r="J48" s="463">
        <v>20.0</v>
      </c>
      <c r="K48" s="434"/>
      <c r="L48" s="454">
        <f t="shared" si="4"/>
        <v>0</v>
      </c>
      <c r="M48" s="455">
        <f t="array" ref="M48">IFERROR(IF(J48="","",XLOOKUP(L48,Personnel!$B$4:$G$4,Personnel!$B$5:$G$5)),"")</f>
        <v>12.71</v>
      </c>
      <c r="N48" s="455">
        <f t="shared" si="5"/>
        <v>15.89</v>
      </c>
      <c r="O48" s="434"/>
      <c r="P48" s="456">
        <f t="shared" si="6"/>
        <v>16</v>
      </c>
      <c r="Q48" s="457">
        <f t="shared" si="11"/>
        <v>0</v>
      </c>
      <c r="R48" s="458"/>
      <c r="S48" s="459" t="str">
        <f t="array" ref="S48">IF(B48="","",XLOOKUP($B48,Product,'Product List'!D:D))</f>
        <v/>
      </c>
      <c r="T48" s="454" t="str">
        <f t="array" ref="T48">IF(B48="","",XLOOKUP($B48,Product,'Product List'!E:E))</f>
        <v/>
      </c>
      <c r="U48" s="454" t="str">
        <f t="array" ref="U48">IF(B48="","",XLOOKUP($B48,Product,'Product List'!F:F))</f>
        <v/>
      </c>
      <c r="V48" s="454" t="str">
        <f t="array" ref="V48">IF(B48="","",XLOOKUP($B48,Product,'Product List'!G:G))</f>
        <v/>
      </c>
      <c r="W48" s="434"/>
      <c r="X48" s="434" t="str">
        <f t="array" ref="X48">iferror(xlookup(B48,'Product List'!A:A,'Product List'!P:P),"")</f>
        <v/>
      </c>
      <c r="Y48" s="434">
        <f t="shared" si="8"/>
        <v>0</v>
      </c>
      <c r="Z48" s="434"/>
    </row>
    <row r="49" ht="14.25" customHeight="1">
      <c r="A49" s="446" t="s">
        <v>71</v>
      </c>
      <c r="B49" s="482"/>
      <c r="C49" s="454"/>
      <c r="D49" s="449">
        <v>0.6041666666666666</v>
      </c>
      <c r="E49" s="461"/>
      <c r="F49" s="449">
        <v>0.6458333333333334</v>
      </c>
      <c r="G49" s="450">
        <f t="shared" si="1"/>
        <v>0.04166666667</v>
      </c>
      <c r="H49" s="451">
        <f t="shared" si="2"/>
        <v>1</v>
      </c>
      <c r="I49" s="452" t="str">
        <f t="shared" si="3"/>
        <v/>
      </c>
      <c r="J49" s="463">
        <v>20.0</v>
      </c>
      <c r="K49" s="434"/>
      <c r="L49" s="454">
        <f t="shared" si="4"/>
        <v>0</v>
      </c>
      <c r="M49" s="455">
        <f t="array" ref="M49">IFERROR(IF(J49="","",XLOOKUP(L49,Personnel!$B$4:$G$4,Personnel!$B$5:$G$5)),"")</f>
        <v>12.71</v>
      </c>
      <c r="N49" s="455">
        <f t="shared" si="5"/>
        <v>12.71</v>
      </c>
      <c r="O49" s="434"/>
      <c r="P49" s="456">
        <f t="shared" si="6"/>
        <v>20</v>
      </c>
      <c r="Q49" s="457">
        <f t="shared" si="11"/>
        <v>0</v>
      </c>
      <c r="R49" s="458"/>
      <c r="S49" s="459" t="str">
        <f t="array" ref="S49">IF(B49="","",XLOOKUP($B49,Product,'Product List'!D:D))</f>
        <v/>
      </c>
      <c r="T49" s="454" t="str">
        <f t="array" ref="T49">IF(B49="","",XLOOKUP($B49,Product,'Product List'!E:E))</f>
        <v/>
      </c>
      <c r="U49" s="454" t="str">
        <f t="array" ref="U49">IF(B49="","",XLOOKUP($B49,Product,'Product List'!F:F))</f>
        <v/>
      </c>
      <c r="V49" s="454" t="str">
        <f t="array" ref="V49">IF(B49="","",XLOOKUP($B49,Product,'Product List'!G:G))</f>
        <v/>
      </c>
      <c r="W49" s="434"/>
      <c r="X49" s="434" t="str">
        <f t="array" ref="X49">iferror(xlookup(B49,'Product List'!A:A,'Product List'!P:P),"")</f>
        <v/>
      </c>
      <c r="Y49" s="434">
        <f t="shared" si="8"/>
        <v>0</v>
      </c>
      <c r="Z49" s="434"/>
    </row>
    <row r="50" ht="14.25" customHeight="1">
      <c r="A50" s="446" t="s">
        <v>71</v>
      </c>
      <c r="B50" s="482"/>
      <c r="C50" s="454"/>
      <c r="D50" s="449">
        <v>0.6458333333333334</v>
      </c>
      <c r="E50" s="461"/>
      <c r="F50" s="462">
        <v>0.6659722222222222</v>
      </c>
      <c r="G50" s="450">
        <f t="shared" si="1"/>
        <v>0.02013888889</v>
      </c>
      <c r="H50" s="451">
        <f t="shared" si="2"/>
        <v>0.483333</v>
      </c>
      <c r="I50" s="452" t="str">
        <f t="shared" si="3"/>
        <v/>
      </c>
      <c r="J50" s="463">
        <v>10.0</v>
      </c>
      <c r="K50" s="434"/>
      <c r="L50" s="454">
        <f t="shared" si="4"/>
        <v>0</v>
      </c>
      <c r="M50" s="455">
        <f t="array" ref="M50">IFERROR(IF(J50="","",XLOOKUP(L50,Personnel!$B$4:$G$4,Personnel!$B$5:$G$5)),"")</f>
        <v>12.71</v>
      </c>
      <c r="N50" s="455">
        <f t="shared" si="5"/>
        <v>6.14</v>
      </c>
      <c r="O50" s="434"/>
      <c r="P50" s="456">
        <f t="shared" si="6"/>
        <v>21</v>
      </c>
      <c r="Q50" s="457">
        <f t="shared" si="11"/>
        <v>0</v>
      </c>
      <c r="R50" s="458"/>
      <c r="S50" s="459" t="str">
        <f t="array" ref="S50">IF(B50="","",XLOOKUP($B50,Product,'Product List'!D:D))</f>
        <v/>
      </c>
      <c r="T50" s="454" t="str">
        <f t="array" ref="T50">IF(B50="","",XLOOKUP($B50,Product,'Product List'!E:E))</f>
        <v/>
      </c>
      <c r="U50" s="454" t="str">
        <f t="array" ref="U50">IF(B50="","",XLOOKUP($B50,Product,'Product List'!F:F))</f>
        <v/>
      </c>
      <c r="V50" s="454" t="str">
        <f t="array" ref="V50">IF(B50="","",XLOOKUP($B50,Product,'Product List'!G:G))</f>
        <v/>
      </c>
      <c r="W50" s="434"/>
      <c r="X50" s="434" t="str">
        <f t="array" ref="X50">iferror(xlookup(B50,'Product List'!A:A,'Product List'!P:P),"")</f>
        <v/>
      </c>
      <c r="Y50" s="434">
        <f t="shared" si="8"/>
        <v>0</v>
      </c>
      <c r="Z50" s="434"/>
    </row>
    <row r="51" ht="14.25" customHeight="1">
      <c r="A51" s="446" t="s">
        <v>74</v>
      </c>
      <c r="B51" s="447" t="s">
        <v>1547</v>
      </c>
      <c r="C51" s="454"/>
      <c r="D51" s="462">
        <v>0.3333333333333333</v>
      </c>
      <c r="E51" s="461"/>
      <c r="F51" s="462">
        <v>0.33819444444444446</v>
      </c>
      <c r="G51" s="450">
        <f t="shared" si="1"/>
        <v>0.004861111111</v>
      </c>
      <c r="H51" s="451">
        <f t="shared" si="2"/>
        <v>0.116667</v>
      </c>
      <c r="I51" s="452" t="str">
        <f t="shared" si="3"/>
        <v>Non</v>
      </c>
      <c r="J51" s="477"/>
      <c r="K51" s="434"/>
      <c r="L51" s="454">
        <f t="shared" si="4"/>
        <v>0</v>
      </c>
      <c r="M51" s="455" t="str">
        <f t="array" ref="M51">IFERROR(IF(J51="","",XLOOKUP(L51,Personnel!$B$4:$G$4,Personnel!$B$5:$G$5)),"")</f>
        <v/>
      </c>
      <c r="N51" s="455">
        <f t="shared" si="5"/>
        <v>0</v>
      </c>
      <c r="O51" s="434"/>
      <c r="P51" s="456">
        <f t="shared" si="6"/>
        <v>0</v>
      </c>
      <c r="Q51" s="457">
        <f t="shared" si="11"/>
        <v>-1.48</v>
      </c>
      <c r="R51" s="458"/>
      <c r="S51" s="459" t="str">
        <f t="array" ref="S51">IF(B51="","",XLOOKUP($B51,Product,'Product List'!D:D))</f>
        <v/>
      </c>
      <c r="T51" s="454" t="str">
        <f t="array" ref="T51">IF(B51="","",XLOOKUP($B51,Product,'Product List'!E:E))</f>
        <v/>
      </c>
      <c r="U51" s="454" t="str">
        <f t="array" ref="U51">IF(B51="","",XLOOKUP($B51,Product,'Product List'!F:F))</f>
        <v/>
      </c>
      <c r="V51" s="454" t="str">
        <f t="array" ref="V51">IF(B51="","",XLOOKUP($B51,Product,'Product List'!G:G))</f>
        <v/>
      </c>
      <c r="W51" s="434"/>
      <c r="X51" s="434" t="str">
        <f t="array" ref="X51">iferror(xlookup(B51,'Product List'!A:A,'Product List'!P:P),"")</f>
        <v/>
      </c>
      <c r="Y51" s="434">
        <f t="shared" si="8"/>
        <v>0</v>
      </c>
      <c r="Z51" s="434"/>
    </row>
    <row r="52" ht="14.25" customHeight="1">
      <c r="A52" s="446" t="s">
        <v>74</v>
      </c>
      <c r="B52" s="447" t="s">
        <v>1747</v>
      </c>
      <c r="C52" s="454"/>
      <c r="D52" s="449">
        <v>0.33819444444444446</v>
      </c>
      <c r="E52" s="449">
        <v>0.003472222222222222</v>
      </c>
      <c r="F52" s="449">
        <v>0.4513888888888889</v>
      </c>
      <c r="G52" s="450">
        <f t="shared" si="1"/>
        <v>0.1097222222</v>
      </c>
      <c r="H52" s="451">
        <f t="shared" si="2"/>
        <v>2.633333</v>
      </c>
      <c r="I52" s="452" t="str">
        <f t="shared" si="3"/>
        <v>WCS</v>
      </c>
      <c r="J52" s="463">
        <v>234.0</v>
      </c>
      <c r="K52" s="434"/>
      <c r="L52" s="454">
        <f t="shared" si="4"/>
        <v>3</v>
      </c>
      <c r="M52" s="455">
        <f t="array" ref="M52">IFERROR(IF(J52="","",XLOOKUP(L52,Personnel!$B$4:$G$4,Personnel!$B$5:$G$5)),"")</f>
        <v>15</v>
      </c>
      <c r="N52" s="455">
        <f t="shared" si="5"/>
        <v>39.5</v>
      </c>
      <c r="O52" s="434"/>
      <c r="P52" s="456">
        <f t="shared" si="6"/>
        <v>89</v>
      </c>
      <c r="Q52" s="457">
        <f t="shared" si="11"/>
        <v>6.03</v>
      </c>
      <c r="R52" s="458"/>
      <c r="S52" s="459">
        <f t="array" ref="S52">IF(B52="","",XLOOKUP($B52,Product,'Product List'!D:D))</f>
        <v>72</v>
      </c>
      <c r="T52" s="454">
        <f t="array" ref="T52">IF(B52="","",XLOOKUP($B52,Product,'Product List'!E:E))</f>
        <v>74</v>
      </c>
      <c r="U52" s="454">
        <f t="array" ref="U52">IF(B52="","",XLOOKUP($B52,Product,'Product List'!F:F))</f>
        <v>80</v>
      </c>
      <c r="V52" s="454">
        <f t="array" ref="V52">IF(B52="","",XLOOKUP($B52,Product,'Product List'!G:G))</f>
        <v>85</v>
      </c>
      <c r="W52" s="434"/>
      <c r="X52" s="434">
        <f t="array" ref="X52">iferror(xlookup(B52,'Product List'!A:A,'Product List'!P:P),"")</f>
        <v>0</v>
      </c>
      <c r="Y52" s="434">
        <f t="shared" si="8"/>
        <v>0</v>
      </c>
      <c r="Z52" s="434"/>
    </row>
    <row r="53" ht="14.25" customHeight="1">
      <c r="A53" s="446" t="s">
        <v>74</v>
      </c>
      <c r="B53" s="447" t="s">
        <v>1547</v>
      </c>
      <c r="C53" s="454"/>
      <c r="D53" s="449">
        <v>0.4513888888888889</v>
      </c>
      <c r="E53" s="461"/>
      <c r="F53" s="449">
        <v>0.4625</v>
      </c>
      <c r="G53" s="450">
        <f t="shared" si="1"/>
        <v>0.01111111111</v>
      </c>
      <c r="H53" s="451">
        <f t="shared" si="2"/>
        <v>0.266667</v>
      </c>
      <c r="I53" s="452" t="str">
        <f t="shared" si="3"/>
        <v>Non</v>
      </c>
      <c r="J53" s="477"/>
      <c r="K53" s="434"/>
      <c r="L53" s="454">
        <f t="shared" si="4"/>
        <v>0</v>
      </c>
      <c r="M53" s="455" t="str">
        <f t="array" ref="M53">IFERROR(IF(J53="","",XLOOKUP(L53,Personnel!$B$4:$G$4,Personnel!$B$5:$G$5)),"")</f>
        <v/>
      </c>
      <c r="N53" s="455">
        <f t="shared" si="5"/>
        <v>0</v>
      </c>
      <c r="O53" s="434"/>
      <c r="P53" s="456">
        <f t="shared" si="6"/>
        <v>0</v>
      </c>
      <c r="Q53" s="457">
        <f t="shared" si="11"/>
        <v>-3.39</v>
      </c>
      <c r="R53" s="458"/>
      <c r="S53" s="459" t="str">
        <f t="array" ref="S53">IF(B53="","",XLOOKUP($B53,Product,'Product List'!D:D))</f>
        <v/>
      </c>
      <c r="T53" s="454" t="str">
        <f t="array" ref="T53">IF(B53="","",XLOOKUP($B53,Product,'Product List'!E:E))</f>
        <v/>
      </c>
      <c r="U53" s="454" t="str">
        <f t="array" ref="U53">IF(B53="","",XLOOKUP($B53,Product,'Product List'!F:F))</f>
        <v/>
      </c>
      <c r="V53" s="454" t="str">
        <f t="array" ref="V53">IF(B53="","",XLOOKUP($B53,Product,'Product List'!G:G))</f>
        <v/>
      </c>
      <c r="W53" s="434"/>
      <c r="X53" s="434" t="str">
        <f t="array" ref="X53">iferror(xlookup(B53,'Product List'!A:A,'Product List'!P:P),"")</f>
        <v/>
      </c>
      <c r="Y53" s="434">
        <f t="shared" si="8"/>
        <v>0</v>
      </c>
      <c r="Z53" s="434"/>
    </row>
    <row r="54" ht="14.25" customHeight="1">
      <c r="A54" s="446" t="s">
        <v>74</v>
      </c>
      <c r="B54" s="447" t="s">
        <v>1755</v>
      </c>
      <c r="C54" s="454"/>
      <c r="D54" s="449">
        <v>0.47430555555555554</v>
      </c>
      <c r="E54" s="449">
        <v>0.004166666666666667</v>
      </c>
      <c r="F54" s="462">
        <v>0.6527777777777778</v>
      </c>
      <c r="G54" s="450">
        <f t="shared" si="1"/>
        <v>0.1743055556</v>
      </c>
      <c r="H54" s="451">
        <f t="shared" si="2"/>
        <v>4.183333</v>
      </c>
      <c r="I54" s="452" t="str">
        <f t="shared" si="3"/>
        <v>WCS</v>
      </c>
      <c r="J54" s="463">
        <v>360.0</v>
      </c>
      <c r="K54" s="434"/>
      <c r="L54" s="454">
        <f t="shared" si="4"/>
        <v>3</v>
      </c>
      <c r="M54" s="455">
        <f t="array" ref="M54">IFERROR(IF(J54="","",XLOOKUP(L54,Personnel!$B$4:$G$4,Personnel!$B$5:$G$5)),"")</f>
        <v>15</v>
      </c>
      <c r="N54" s="455">
        <f t="shared" si="5"/>
        <v>62.75</v>
      </c>
      <c r="O54" s="434"/>
      <c r="P54" s="456">
        <f t="shared" si="6"/>
        <v>86</v>
      </c>
      <c r="Q54" s="457">
        <f t="shared" si="11"/>
        <v>9.58</v>
      </c>
      <c r="R54" s="458"/>
      <c r="S54" s="459">
        <f t="array" ref="S54">IF(B54="","",XLOOKUP($B54,Product,'Product List'!D:D))</f>
        <v>72</v>
      </c>
      <c r="T54" s="454">
        <f t="array" ref="T54">IF(B54="","",XLOOKUP($B54,Product,'Product List'!E:E))</f>
        <v>74</v>
      </c>
      <c r="U54" s="454">
        <f t="array" ref="U54">IF(B54="","",XLOOKUP($B54,Product,'Product List'!F:F))</f>
        <v>80</v>
      </c>
      <c r="V54" s="454">
        <f t="array" ref="V54">IF(B54="","",XLOOKUP($B54,Product,'Product List'!G:G))</f>
        <v>85</v>
      </c>
      <c r="W54" s="434"/>
      <c r="X54" s="434">
        <f t="array" ref="X54">iferror(xlookup(B54,'Product List'!A:A,'Product List'!P:P),"")</f>
        <v>0</v>
      </c>
      <c r="Y54" s="434">
        <f t="shared" si="8"/>
        <v>0</v>
      </c>
      <c r="Z54" s="434"/>
    </row>
    <row r="55" ht="14.25" customHeight="1">
      <c r="A55" s="446" t="s">
        <v>74</v>
      </c>
      <c r="B55" s="447" t="s">
        <v>1547</v>
      </c>
      <c r="C55" s="454"/>
      <c r="D55" s="449">
        <v>0.6527777777777778</v>
      </c>
      <c r="E55" s="461"/>
      <c r="F55" s="449">
        <v>0.6638888888888889</v>
      </c>
      <c r="G55" s="450">
        <f t="shared" si="1"/>
        <v>0.01111111111</v>
      </c>
      <c r="H55" s="451">
        <f t="shared" si="2"/>
        <v>0.266667</v>
      </c>
      <c r="I55" s="452" t="str">
        <f t="shared" si="3"/>
        <v>Non</v>
      </c>
      <c r="J55" s="477"/>
      <c r="K55" s="434"/>
      <c r="L55" s="454">
        <f t="shared" si="4"/>
        <v>0</v>
      </c>
      <c r="M55" s="455" t="str">
        <f t="array" ref="M55">IFERROR(IF(J55="","",XLOOKUP(L55,Personnel!$B$4:$G$4,Personnel!$B$5:$G$5)),"")</f>
        <v/>
      </c>
      <c r="N55" s="455">
        <f t="shared" si="5"/>
        <v>0</v>
      </c>
      <c r="O55" s="434"/>
      <c r="P55" s="456">
        <f t="shared" si="6"/>
        <v>0</v>
      </c>
      <c r="Q55" s="457">
        <f t="shared" si="11"/>
        <v>-3.39</v>
      </c>
      <c r="R55" s="458"/>
      <c r="S55" s="459" t="str">
        <f t="array" ref="S55">IF(B55="","",XLOOKUP($B55,Product,'Product List'!D:D))</f>
        <v/>
      </c>
      <c r="T55" s="454" t="str">
        <f t="array" ref="T55">IF(B55="","",XLOOKUP($B55,Product,'Product List'!E:E))</f>
        <v/>
      </c>
      <c r="U55" s="454" t="str">
        <f t="array" ref="U55">IF(B55="","",XLOOKUP($B55,Product,'Product List'!F:F))</f>
        <v/>
      </c>
      <c r="V55" s="454" t="str">
        <f t="array" ref="V55">IF(B55="","",XLOOKUP($B55,Product,'Product List'!G:G))</f>
        <v/>
      </c>
      <c r="W55" s="434"/>
      <c r="X55" s="434" t="str">
        <f t="array" ref="X55">iferror(xlookup(B55,'Product List'!A:A,'Product List'!P:P),"")</f>
        <v/>
      </c>
      <c r="Y55" s="434">
        <f t="shared" si="8"/>
        <v>0</v>
      </c>
      <c r="Z55" s="434"/>
    </row>
    <row r="56" ht="14.25" customHeight="1">
      <c r="A56" s="446" t="s">
        <v>76</v>
      </c>
      <c r="B56" s="447" t="s">
        <v>1760</v>
      </c>
      <c r="C56" s="454"/>
      <c r="D56" s="449">
        <v>0.3333333333333333</v>
      </c>
      <c r="E56" s="461"/>
      <c r="F56" s="449">
        <v>0.3784722222222222</v>
      </c>
      <c r="G56" s="450">
        <f t="shared" si="1"/>
        <v>0.04513888889</v>
      </c>
      <c r="H56" s="451">
        <f t="shared" si="2"/>
        <v>1.083333</v>
      </c>
      <c r="I56" s="452" t="str">
        <f t="shared" si="3"/>
        <v>SGH</v>
      </c>
      <c r="J56" s="463">
        <v>10.0</v>
      </c>
      <c r="K56" s="434"/>
      <c r="L56" s="454">
        <f t="shared" si="4"/>
        <v>0</v>
      </c>
      <c r="M56" s="455">
        <f t="array" ref="M56">IFERROR(IF(J56="","",XLOOKUP(L56,Personnel!$B$4:$G$4,Personnel!$B$5:$G$5)),"")</f>
        <v>12.71</v>
      </c>
      <c r="N56" s="455">
        <f t="shared" si="5"/>
        <v>13.77</v>
      </c>
      <c r="O56" s="434"/>
      <c r="P56" s="456">
        <f t="shared" si="6"/>
        <v>9</v>
      </c>
      <c r="Q56" s="457">
        <f t="shared" si="11"/>
        <v>0</v>
      </c>
      <c r="R56" s="458"/>
      <c r="S56" s="459">
        <f t="array" ref="S56">IF(B56="","",XLOOKUP($B56,Product,'Product List'!D:D))</f>
        <v>9</v>
      </c>
      <c r="T56" s="454">
        <f t="array" ref="T56">IF(B56="","",XLOOKUP($B56,Product,'Product List'!E:E))</f>
        <v>10</v>
      </c>
      <c r="U56" s="454">
        <f t="array" ref="U56">IF(B56="","",XLOOKUP($B56,Product,'Product List'!F:F))</f>
        <v>10</v>
      </c>
      <c r="V56" s="454">
        <f t="array" ref="V56">IF(B56="","",XLOOKUP($B56,Product,'Product List'!G:G))</f>
        <v>11</v>
      </c>
      <c r="W56" s="434"/>
      <c r="X56" s="434">
        <f t="array" ref="X56">iferror(xlookup(B56,'Product List'!A:A,'Product List'!P:P),"")</f>
        <v>0</v>
      </c>
      <c r="Y56" s="434">
        <f t="shared" si="8"/>
        <v>0</v>
      </c>
      <c r="Z56" s="434"/>
    </row>
    <row r="57" ht="14.25" customHeight="1">
      <c r="A57" s="446" t="s">
        <v>76</v>
      </c>
      <c r="B57" s="447" t="s">
        <v>1763</v>
      </c>
      <c r="C57" s="454"/>
      <c r="D57" s="449">
        <v>0.3784722222222222</v>
      </c>
      <c r="E57" s="461"/>
      <c r="F57" s="478">
        <v>0.5208333333333334</v>
      </c>
      <c r="G57" s="450">
        <f t="shared" si="1"/>
        <v>0.1423611111</v>
      </c>
      <c r="H57" s="451">
        <f t="shared" si="2"/>
        <v>3.416667</v>
      </c>
      <c r="I57" s="452" t="str">
        <f t="shared" si="3"/>
        <v>SGH</v>
      </c>
      <c r="J57" s="463">
        <v>40.0</v>
      </c>
      <c r="K57" s="434"/>
      <c r="L57" s="454">
        <f t="shared" si="4"/>
        <v>3</v>
      </c>
      <c r="M57" s="455">
        <f t="array" ref="M57">IFERROR(IF(J57="","",XLOOKUP(L57,Personnel!$B$4:$G$4,Personnel!$B$5:$G$5)),"")</f>
        <v>15</v>
      </c>
      <c r="N57" s="455">
        <f t="shared" si="5"/>
        <v>51.25</v>
      </c>
      <c r="O57" s="434"/>
      <c r="P57" s="456">
        <f t="shared" si="6"/>
        <v>12</v>
      </c>
      <c r="Q57" s="457">
        <f t="shared" si="11"/>
        <v>7.82</v>
      </c>
      <c r="R57" s="458"/>
      <c r="S57" s="459">
        <f t="array" ref="S57">IF(B57="","",XLOOKUP($B57,Product,'Product List'!D:D))</f>
        <v>9</v>
      </c>
      <c r="T57" s="454">
        <f t="array" ref="T57">IF(B57="","",XLOOKUP($B57,Product,'Product List'!E:E))</f>
        <v>10</v>
      </c>
      <c r="U57" s="454">
        <f t="array" ref="U57">IF(B57="","",XLOOKUP($B57,Product,'Product List'!F:F))</f>
        <v>10</v>
      </c>
      <c r="V57" s="454">
        <f t="array" ref="V57">IF(B57="","",XLOOKUP($B57,Product,'Product List'!G:G))</f>
        <v>11</v>
      </c>
      <c r="W57" s="434"/>
      <c r="X57" s="434">
        <f t="array" ref="X57">iferror(xlookup(B57,'Product List'!A:A,'Product List'!P:P),"")</f>
        <v>0</v>
      </c>
      <c r="Y57" s="434">
        <f t="shared" si="8"/>
        <v>0</v>
      </c>
      <c r="Z57" s="434"/>
    </row>
    <row r="58" ht="14.25" customHeight="1">
      <c r="A58" s="446" t="s">
        <v>76</v>
      </c>
      <c r="B58" s="447" t="s">
        <v>1766</v>
      </c>
      <c r="C58" s="454"/>
      <c r="D58" s="478">
        <v>0.5416666666666666</v>
      </c>
      <c r="E58" s="461"/>
      <c r="F58" s="449">
        <v>0.6659722222222222</v>
      </c>
      <c r="G58" s="450">
        <f t="shared" si="1"/>
        <v>0.1243055556</v>
      </c>
      <c r="H58" s="451">
        <f t="shared" si="2"/>
        <v>2.983333</v>
      </c>
      <c r="I58" s="452" t="str">
        <f t="shared" si="3"/>
        <v>SGH</v>
      </c>
      <c r="J58" s="463">
        <v>30.0</v>
      </c>
      <c r="K58" s="434"/>
      <c r="L58" s="454">
        <f t="shared" si="4"/>
        <v>2</v>
      </c>
      <c r="M58" s="455">
        <f t="array" ref="M58">IFERROR(IF(J58="","",XLOOKUP(L58,Personnel!$B$4:$G$4,Personnel!$B$5:$G$5)),"")</f>
        <v>14</v>
      </c>
      <c r="N58" s="455">
        <f t="shared" si="5"/>
        <v>41.77</v>
      </c>
      <c r="O58" s="434"/>
      <c r="P58" s="456">
        <f t="shared" si="6"/>
        <v>10</v>
      </c>
      <c r="Q58" s="457">
        <f t="shared" si="11"/>
        <v>3.85</v>
      </c>
      <c r="R58" s="458"/>
      <c r="S58" s="459">
        <f t="array" ref="S58">IF(B58="","",XLOOKUP($B58,Product,'Product List'!D:D))</f>
        <v>9</v>
      </c>
      <c r="T58" s="454">
        <f t="array" ref="T58">IF(B58="","",XLOOKUP($B58,Product,'Product List'!E:E))</f>
        <v>10</v>
      </c>
      <c r="U58" s="454">
        <f t="array" ref="U58">IF(B58="","",XLOOKUP($B58,Product,'Product List'!F:F))</f>
        <v>10</v>
      </c>
      <c r="V58" s="454">
        <f t="array" ref="V58">IF(B58="","",XLOOKUP($B58,Product,'Product List'!G:G))</f>
        <v>11</v>
      </c>
      <c r="W58" s="434"/>
      <c r="X58" s="434">
        <f t="array" ref="X58">iferror(xlookup(B58,'Product List'!A:A,'Product List'!P:P),"")</f>
        <v>0</v>
      </c>
      <c r="Y58" s="434">
        <f t="shared" si="8"/>
        <v>0</v>
      </c>
      <c r="Z58" s="434"/>
    </row>
    <row r="59" ht="14.25" customHeight="1">
      <c r="A59" s="483" t="s">
        <v>15</v>
      </c>
      <c r="B59" s="447" t="s">
        <v>1547</v>
      </c>
      <c r="C59" s="454"/>
      <c r="D59" s="449">
        <v>0.3333333333333333</v>
      </c>
      <c r="E59" s="461"/>
      <c r="F59" s="449">
        <v>0.3506944444444444</v>
      </c>
      <c r="G59" s="450">
        <f t="shared" si="1"/>
        <v>0.01736111111</v>
      </c>
      <c r="H59" s="451">
        <f t="shared" si="2"/>
        <v>0.416667</v>
      </c>
      <c r="I59" s="452" t="str">
        <f t="shared" si="3"/>
        <v>Non</v>
      </c>
      <c r="J59" s="477"/>
      <c r="K59" s="434"/>
      <c r="L59" s="454">
        <f t="shared" si="4"/>
        <v>0</v>
      </c>
      <c r="M59" s="455" t="str">
        <f t="array" ref="M59">IFERROR(IF(J59="","",XLOOKUP(L59,Personnel!$B$4:$G$4,Personnel!$B$5:$G$5)),"")</f>
        <v/>
      </c>
      <c r="N59" s="455">
        <f t="shared" si="5"/>
        <v>0</v>
      </c>
      <c r="O59" s="434"/>
      <c r="P59" s="456">
        <f t="shared" si="6"/>
        <v>0</v>
      </c>
      <c r="Q59" s="457">
        <f t="shared" si="11"/>
        <v>-5.3</v>
      </c>
      <c r="R59" s="458"/>
      <c r="S59" s="459" t="str">
        <f t="array" ref="S59">IF(B59="","",XLOOKUP($B59,Product,'Product List'!D:D))</f>
        <v/>
      </c>
      <c r="T59" s="454" t="str">
        <f t="array" ref="T59">IF(B59="","",XLOOKUP($B59,Product,'Product List'!E:E))</f>
        <v/>
      </c>
      <c r="U59" s="454" t="str">
        <f t="array" ref="U59">IF(B59="","",XLOOKUP($B59,Product,'Product List'!F:F))</f>
        <v/>
      </c>
      <c r="V59" s="454" t="str">
        <f t="array" ref="V59">IF(B59="","",XLOOKUP($B59,Product,'Product List'!G:G))</f>
        <v/>
      </c>
      <c r="W59" s="434"/>
      <c r="X59" s="434" t="str">
        <f t="array" ref="X59">iferror(xlookup(B59,'Product List'!A:A,'Product List'!P:P),"")</f>
        <v/>
      </c>
      <c r="Y59" s="434">
        <f t="shared" si="8"/>
        <v>0</v>
      </c>
      <c r="Z59" s="434"/>
    </row>
    <row r="60" ht="14.25" customHeight="1">
      <c r="A60" s="483" t="s">
        <v>15</v>
      </c>
      <c r="B60" s="447" t="s">
        <v>448</v>
      </c>
      <c r="C60" s="454"/>
      <c r="D60" s="449">
        <v>0.3506944444444444</v>
      </c>
      <c r="E60" s="461"/>
      <c r="F60" s="449">
        <v>0.40069444444444446</v>
      </c>
      <c r="G60" s="450">
        <f t="shared" si="1"/>
        <v>0.05</v>
      </c>
      <c r="H60" s="451">
        <f t="shared" si="2"/>
        <v>1.2</v>
      </c>
      <c r="I60" s="452" t="str">
        <f t="shared" si="3"/>
        <v>AAD</v>
      </c>
      <c r="J60" s="463">
        <v>285.0</v>
      </c>
      <c r="K60" s="434"/>
      <c r="L60" s="454" t="str">
        <f t="shared" si="4"/>
        <v>D</v>
      </c>
      <c r="M60" s="455">
        <f t="array" ref="M60">IFERROR(IF(J60="","",XLOOKUP(L60,Personnel!$B$4:$G$4,Personnel!$B$5:$G$5)),"")</f>
        <v>13.3</v>
      </c>
      <c r="N60" s="455">
        <f t="shared" si="5"/>
        <v>15.96</v>
      </c>
      <c r="O60" s="434"/>
      <c r="P60" s="456">
        <f t="shared" si="6"/>
        <v>238</v>
      </c>
      <c r="Q60" s="457">
        <f>IFERROR(ROUNDUP(N60-SUM($A$1*H60),2),"")</f>
        <v>0.71</v>
      </c>
      <c r="R60" s="458"/>
      <c r="S60" s="459" t="str">
        <f t="array" ref="S60">IF(B60="","",XLOOKUP($B60,Product,'Product List'!D:D))</f>
        <v/>
      </c>
      <c r="T60" s="454" t="str">
        <f t="array" ref="T60">IF(B60="","",XLOOKUP($B60,Product,'Product List'!E:E))</f>
        <v/>
      </c>
      <c r="U60" s="454" t="str">
        <f t="array" ref="U60">IF(B60="","",XLOOKUP($B60,Product,'Product List'!F:F))</f>
        <v/>
      </c>
      <c r="V60" s="454" t="str">
        <f t="array" ref="V60">IF(B60="","",XLOOKUP($B60,Product,'Product List'!G:G))</f>
        <v/>
      </c>
      <c r="W60" s="434"/>
      <c r="X60" s="434">
        <f t="array" ref="X60">iferror(xlookup(B60,'Product List'!A:A,'Product List'!P:P),"")</f>
        <v>0</v>
      </c>
      <c r="Y60" s="434">
        <f t="shared" si="8"/>
        <v>0</v>
      </c>
      <c r="Z60" s="434"/>
    </row>
    <row r="61" ht="14.25" customHeight="1">
      <c r="A61" s="483" t="s">
        <v>15</v>
      </c>
      <c r="B61" s="447" t="s">
        <v>1774</v>
      </c>
      <c r="C61" s="454"/>
      <c r="D61" s="478">
        <v>0.40069444444444446</v>
      </c>
      <c r="E61" s="478">
        <v>0.003472222222222222</v>
      </c>
      <c r="F61" s="478">
        <v>0.43819444444444444</v>
      </c>
      <c r="G61" s="450">
        <f t="shared" si="1"/>
        <v>0.03402777778</v>
      </c>
      <c r="H61" s="451">
        <f t="shared" si="2"/>
        <v>0.816667</v>
      </c>
      <c r="I61" s="452" t="str">
        <f t="shared" si="3"/>
        <v>SLH</v>
      </c>
      <c r="J61" s="463">
        <v>40.0</v>
      </c>
      <c r="K61" s="434"/>
      <c r="L61" s="454">
        <f t="shared" si="4"/>
        <v>0</v>
      </c>
      <c r="M61" s="455">
        <f t="array" ref="M61">IFERROR(IF(J61="","",XLOOKUP(L61,Personnel!$B$4:$G$4,Personnel!$B$5:$G$5)),"")</f>
        <v>12.71</v>
      </c>
      <c r="N61" s="455">
        <f t="shared" si="5"/>
        <v>10.38</v>
      </c>
      <c r="O61" s="434"/>
      <c r="P61" s="456">
        <f t="shared" si="6"/>
        <v>49</v>
      </c>
      <c r="Q61" s="457">
        <f t="shared" ref="Q61:Q75" si="12">IFERROR(ROUND(N61-SUM($A$1*H61),2),"")</f>
        <v>0</v>
      </c>
      <c r="R61" s="458"/>
      <c r="S61" s="459">
        <f t="array" ref="S61">IF(B61="","",XLOOKUP($B61,Product,'Product List'!D:D))</f>
        <v>185</v>
      </c>
      <c r="T61" s="454">
        <f t="array" ref="T61">IF(B61="","",XLOOKUP($B61,Product,'Product List'!E:E))</f>
        <v>190</v>
      </c>
      <c r="U61" s="454">
        <f t="array" ref="U61">IF(B61="","",XLOOKUP($B61,Product,'Product List'!F:F))</f>
        <v>204</v>
      </c>
      <c r="V61" s="454">
        <f t="array" ref="V61">IF(B61="","",XLOOKUP($B61,Product,'Product List'!G:G))</f>
        <v>219</v>
      </c>
      <c r="W61" s="434"/>
      <c r="X61" s="434">
        <f t="array" ref="X61">iferror(xlookup(B61,'Product List'!A:A,'Product List'!P:P),"")</f>
        <v>0</v>
      </c>
      <c r="Y61" s="434">
        <f t="shared" si="8"/>
        <v>0</v>
      </c>
      <c r="Z61" s="434"/>
    </row>
    <row r="62" ht="14.25" customHeight="1">
      <c r="A62" s="483" t="s">
        <v>15</v>
      </c>
      <c r="B62" s="447" t="s">
        <v>1777</v>
      </c>
      <c r="C62" s="454"/>
      <c r="D62" s="478">
        <v>0.43819444444444444</v>
      </c>
      <c r="E62" s="479"/>
      <c r="F62" s="478">
        <v>0.4722222222222222</v>
      </c>
      <c r="G62" s="450">
        <f t="shared" si="1"/>
        <v>0.03402777778</v>
      </c>
      <c r="H62" s="451">
        <f t="shared" si="2"/>
        <v>0.816667</v>
      </c>
      <c r="I62" s="452" t="str">
        <f t="shared" si="3"/>
        <v>SLH</v>
      </c>
      <c r="J62" s="463">
        <v>40.0</v>
      </c>
      <c r="K62" s="434"/>
      <c r="L62" s="454">
        <f t="shared" si="4"/>
        <v>0</v>
      </c>
      <c r="M62" s="455">
        <f t="array" ref="M62">IFERROR(IF(J62="","",XLOOKUP(L62,Personnel!$B$4:$G$4,Personnel!$B$5:$G$5)),"")</f>
        <v>12.71</v>
      </c>
      <c r="N62" s="455">
        <f t="shared" si="5"/>
        <v>10.38</v>
      </c>
      <c r="O62" s="434"/>
      <c r="P62" s="456">
        <f t="shared" si="6"/>
        <v>49</v>
      </c>
      <c r="Q62" s="457">
        <f t="shared" si="12"/>
        <v>0</v>
      </c>
      <c r="R62" s="458"/>
      <c r="S62" s="459">
        <f t="array" ref="S62">IF(B62="","",XLOOKUP($B62,Product,'Product List'!D:D))</f>
        <v>185</v>
      </c>
      <c r="T62" s="454">
        <f t="array" ref="T62">IF(B62="","",XLOOKUP($B62,Product,'Product List'!E:E))</f>
        <v>190</v>
      </c>
      <c r="U62" s="454">
        <f t="array" ref="U62">IF(B62="","",XLOOKUP($B62,Product,'Product List'!F:F))</f>
        <v>204</v>
      </c>
      <c r="V62" s="454">
        <f t="array" ref="V62">IF(B62="","",XLOOKUP($B62,Product,'Product List'!G:G))</f>
        <v>219</v>
      </c>
      <c r="W62" s="434"/>
      <c r="X62" s="434"/>
      <c r="Y62" s="434"/>
      <c r="Z62" s="434"/>
    </row>
    <row r="63" ht="14.25" customHeight="1">
      <c r="A63" s="483" t="s">
        <v>15</v>
      </c>
      <c r="B63" s="447" t="s">
        <v>1547</v>
      </c>
      <c r="C63" s="454"/>
      <c r="D63" s="449">
        <v>0.4722222222222222</v>
      </c>
      <c r="E63" s="461"/>
      <c r="F63" s="449">
        <v>0.4930555555555556</v>
      </c>
      <c r="G63" s="450">
        <f t="shared" si="1"/>
        <v>0.02083333333</v>
      </c>
      <c r="H63" s="451">
        <f t="shared" si="2"/>
        <v>0.5</v>
      </c>
      <c r="I63" s="452" t="str">
        <f t="shared" si="3"/>
        <v>Non</v>
      </c>
      <c r="J63" s="477"/>
      <c r="K63" s="434"/>
      <c r="L63" s="454">
        <f t="shared" si="4"/>
        <v>0</v>
      </c>
      <c r="M63" s="455" t="str">
        <f t="array" ref="M63">IFERROR(IF(J63="","",XLOOKUP(L63,Personnel!$B$4:$G$4,Personnel!$B$5:$G$5)),"")</f>
        <v/>
      </c>
      <c r="N63" s="455">
        <f t="shared" si="5"/>
        <v>0</v>
      </c>
      <c r="O63" s="434"/>
      <c r="P63" s="456">
        <f t="shared" si="6"/>
        <v>0</v>
      </c>
      <c r="Q63" s="457">
        <f t="shared" si="12"/>
        <v>-6.36</v>
      </c>
      <c r="R63" s="458"/>
      <c r="S63" s="459" t="str">
        <f t="array" ref="S63">IF(B63="","",XLOOKUP($B63,Product,'Product List'!D:D))</f>
        <v/>
      </c>
      <c r="T63" s="454" t="str">
        <f t="array" ref="T63">IF(B63="","",XLOOKUP($B63,Product,'Product List'!E:E))</f>
        <v/>
      </c>
      <c r="U63" s="454" t="str">
        <f t="array" ref="U63">IF(B63="","",XLOOKUP($B63,Product,'Product List'!F:F))</f>
        <v/>
      </c>
      <c r="V63" s="454" t="str">
        <f t="array" ref="V63">IF(B63="","",XLOOKUP($B63,Product,'Product List'!G:G))</f>
        <v/>
      </c>
      <c r="W63" s="434"/>
      <c r="X63" s="434" t="str">
        <f t="array" ref="X63">iferror(xlookup(B63,'Product List'!A:A,'Product List'!P:P),"")</f>
        <v/>
      </c>
      <c r="Y63" s="434">
        <f t="shared" ref="Y63:Y204" si="13">J63*X63</f>
        <v>0</v>
      </c>
      <c r="Z63" s="434"/>
    </row>
    <row r="64" ht="14.25" customHeight="1">
      <c r="A64" s="483" t="s">
        <v>15</v>
      </c>
      <c r="B64" s="464" t="s">
        <v>1781</v>
      </c>
      <c r="C64" s="454"/>
      <c r="D64" s="449">
        <v>0.4930555555555556</v>
      </c>
      <c r="E64" s="462">
        <v>0.0125</v>
      </c>
      <c r="F64" s="449">
        <v>0.54375</v>
      </c>
      <c r="G64" s="450">
        <f t="shared" si="1"/>
        <v>0.03819444444</v>
      </c>
      <c r="H64" s="451">
        <f t="shared" si="2"/>
        <v>0.916667</v>
      </c>
      <c r="I64" s="452" t="str">
        <f t="shared" si="3"/>
        <v>SLH</v>
      </c>
      <c r="J64" s="463">
        <v>50.0</v>
      </c>
      <c r="K64" s="434"/>
      <c r="L64" s="454">
        <f t="shared" si="4"/>
        <v>3</v>
      </c>
      <c r="M64" s="455">
        <f t="array" ref="M64">IFERROR(IF(J64="","",XLOOKUP(L64,Personnel!$B$4:$G$4,Personnel!$B$5:$G$5)),"")</f>
        <v>15</v>
      </c>
      <c r="N64" s="455">
        <f t="shared" si="5"/>
        <v>13.75</v>
      </c>
      <c r="O64" s="434"/>
      <c r="P64" s="456">
        <f t="shared" si="6"/>
        <v>55</v>
      </c>
      <c r="Q64" s="457">
        <f t="shared" si="12"/>
        <v>2.1</v>
      </c>
      <c r="R64" s="458"/>
      <c r="S64" s="459">
        <f t="array" ref="S64">IF(B64="","",XLOOKUP($B64,Product,'Product List'!D:D))</f>
        <v>32</v>
      </c>
      <c r="T64" s="454">
        <f t="array" ref="T64">IF(B64="","",XLOOKUP($B64,Product,'Product List'!E:E))</f>
        <v>33</v>
      </c>
      <c r="U64" s="454">
        <f t="array" ref="U64">IF(B64="","",XLOOKUP($B64,Product,'Product List'!F:F))</f>
        <v>36</v>
      </c>
      <c r="V64" s="454">
        <f t="array" ref="V64">IF(B64="","",XLOOKUP($B64,Product,'Product List'!G:G))</f>
        <v>38</v>
      </c>
      <c r="W64" s="434"/>
      <c r="X64" s="434">
        <f t="array" ref="X64">iferror(xlookup(B64,'Product List'!A:A,'Product List'!P:P),"")</f>
        <v>0</v>
      </c>
      <c r="Y64" s="434">
        <f t="shared" si="13"/>
        <v>0</v>
      </c>
      <c r="Z64" s="434"/>
    </row>
    <row r="65" ht="14.25" customHeight="1">
      <c r="A65" s="483" t="s">
        <v>15</v>
      </c>
      <c r="B65" s="447" t="s">
        <v>1783</v>
      </c>
      <c r="C65" s="454"/>
      <c r="D65" s="481">
        <v>0.54375</v>
      </c>
      <c r="E65" s="480"/>
      <c r="F65" s="478">
        <v>0.5638888888888889</v>
      </c>
      <c r="G65" s="450">
        <f t="shared" si="1"/>
        <v>0.02013888889</v>
      </c>
      <c r="H65" s="451">
        <f t="shared" si="2"/>
        <v>0.483333</v>
      </c>
      <c r="I65" s="452" t="str">
        <f t="shared" si="3"/>
        <v>SLH</v>
      </c>
      <c r="J65" s="463">
        <v>40.0</v>
      </c>
      <c r="K65" s="434"/>
      <c r="L65" s="454">
        <f t="shared" si="4"/>
        <v>3</v>
      </c>
      <c r="M65" s="455">
        <f t="array" ref="M65">IFERROR(IF(J65="","",XLOOKUP(L65,Personnel!$B$4:$G$4,Personnel!$B$5:$G$5)),"")</f>
        <v>15</v>
      </c>
      <c r="N65" s="455">
        <f t="shared" si="5"/>
        <v>7.25</v>
      </c>
      <c r="O65" s="434"/>
      <c r="P65" s="456">
        <f t="shared" si="6"/>
        <v>83</v>
      </c>
      <c r="Q65" s="457">
        <f t="shared" si="12"/>
        <v>1.11</v>
      </c>
      <c r="R65" s="458"/>
      <c r="S65" s="459">
        <f t="array" ref="S65">IF(B65="","",XLOOKUP($B65,Product,'Product List'!D:D))</f>
        <v>32</v>
      </c>
      <c r="T65" s="454">
        <f t="array" ref="T65">IF(B65="","",XLOOKUP($B65,Product,'Product List'!E:E))</f>
        <v>33</v>
      </c>
      <c r="U65" s="454">
        <f t="array" ref="U65">IF(B65="","",XLOOKUP($B65,Product,'Product List'!F:F))</f>
        <v>36</v>
      </c>
      <c r="V65" s="454">
        <f t="array" ref="V65">IF(B65="","",XLOOKUP($B65,Product,'Product List'!G:G))</f>
        <v>38</v>
      </c>
      <c r="W65" s="434"/>
      <c r="X65" s="434">
        <f t="array" ref="X65">iferror(xlookup(B65,'Product List'!A:A,'Product List'!P:P),"")</f>
        <v>0</v>
      </c>
      <c r="Y65" s="434">
        <f t="shared" si="13"/>
        <v>0</v>
      </c>
      <c r="Z65" s="434"/>
    </row>
    <row r="66" ht="14.25" customHeight="1">
      <c r="A66" s="483" t="s">
        <v>15</v>
      </c>
      <c r="B66" s="447" t="s">
        <v>1786</v>
      </c>
      <c r="C66" s="454"/>
      <c r="D66" s="481">
        <v>0.5638888888888889</v>
      </c>
      <c r="E66" s="480"/>
      <c r="F66" s="478">
        <v>0.5833333333333334</v>
      </c>
      <c r="G66" s="450">
        <f t="shared" si="1"/>
        <v>0.01944444444</v>
      </c>
      <c r="H66" s="451">
        <f t="shared" si="2"/>
        <v>0.466667</v>
      </c>
      <c r="I66" s="452" t="str">
        <f t="shared" si="3"/>
        <v>SLH</v>
      </c>
      <c r="J66" s="463">
        <v>40.0</v>
      </c>
      <c r="K66" s="434"/>
      <c r="L66" s="454">
        <f t="shared" si="4"/>
        <v>3</v>
      </c>
      <c r="M66" s="455">
        <f t="array" ref="M66">IFERROR(IF(J66="","",XLOOKUP(L66,Personnel!$B$4:$G$4,Personnel!$B$5:$G$5)),"")</f>
        <v>15</v>
      </c>
      <c r="N66" s="455">
        <f t="shared" si="5"/>
        <v>7</v>
      </c>
      <c r="O66" s="434"/>
      <c r="P66" s="456">
        <f t="shared" si="6"/>
        <v>86</v>
      </c>
      <c r="Q66" s="457">
        <f t="shared" si="12"/>
        <v>1.07</v>
      </c>
      <c r="R66" s="458"/>
      <c r="S66" s="459">
        <f t="array" ref="S66">IF(B66="","",XLOOKUP($B66,Product,'Product List'!D:D))</f>
        <v>32</v>
      </c>
      <c r="T66" s="454">
        <f t="array" ref="T66">IF(B66="","",XLOOKUP($B66,Product,'Product List'!E:E))</f>
        <v>33</v>
      </c>
      <c r="U66" s="454">
        <f t="array" ref="U66">IF(B66="","",XLOOKUP($B66,Product,'Product List'!F:F))</f>
        <v>36</v>
      </c>
      <c r="V66" s="454">
        <f t="array" ref="V66">IF(B66="","",XLOOKUP($B66,Product,'Product List'!G:G))</f>
        <v>38</v>
      </c>
      <c r="W66" s="434"/>
      <c r="X66" s="434">
        <f t="array" ref="X66">iferror(xlookup(B66,'Product List'!A:A,'Product List'!P:P),"")</f>
        <v>0</v>
      </c>
      <c r="Y66" s="434">
        <f t="shared" si="13"/>
        <v>0</v>
      </c>
      <c r="Z66" s="434"/>
    </row>
    <row r="67" ht="14.25" customHeight="1">
      <c r="A67" s="483" t="s">
        <v>15</v>
      </c>
      <c r="B67" s="447" t="s">
        <v>1547</v>
      </c>
      <c r="C67" s="454"/>
      <c r="D67" s="449">
        <v>0.5833333333333334</v>
      </c>
      <c r="E67" s="449">
        <v>0.002777777777777778</v>
      </c>
      <c r="F67" s="449">
        <v>0.61875</v>
      </c>
      <c r="G67" s="450">
        <f t="shared" si="1"/>
        <v>0.03263888889</v>
      </c>
      <c r="H67" s="451">
        <f t="shared" si="2"/>
        <v>0.783333</v>
      </c>
      <c r="I67" s="452" t="str">
        <f t="shared" si="3"/>
        <v>Non</v>
      </c>
      <c r="J67" s="477"/>
      <c r="K67" s="434"/>
      <c r="L67" s="454">
        <f t="shared" si="4"/>
        <v>0</v>
      </c>
      <c r="M67" s="455" t="str">
        <f t="array" ref="M67">IFERROR(IF(J67="","",XLOOKUP(L67,Personnel!$B$4:$G$4,Personnel!$B$5:$G$5)),"")</f>
        <v/>
      </c>
      <c r="N67" s="455">
        <f t="shared" si="5"/>
        <v>0</v>
      </c>
      <c r="O67" s="434"/>
      <c r="P67" s="456">
        <f t="shared" si="6"/>
        <v>0</v>
      </c>
      <c r="Q67" s="457">
        <f t="shared" si="12"/>
        <v>-9.96</v>
      </c>
      <c r="R67" s="458"/>
      <c r="S67" s="459" t="str">
        <f t="array" ref="S67">IF(B67="","",XLOOKUP($B67,Product,'Product List'!D:D))</f>
        <v/>
      </c>
      <c r="T67" s="454" t="str">
        <f t="array" ref="T67">IF(B67="","",XLOOKUP($B67,Product,'Product List'!E:E))</f>
        <v/>
      </c>
      <c r="U67" s="454" t="str">
        <f t="array" ref="U67">IF(B67="","",XLOOKUP($B67,Product,'Product List'!F:F))</f>
        <v/>
      </c>
      <c r="V67" s="454" t="str">
        <f t="array" ref="V67">IF(B67="","",XLOOKUP($B67,Product,'Product List'!G:G))</f>
        <v/>
      </c>
      <c r="W67" s="434"/>
      <c r="X67" s="434" t="str">
        <f t="array" ref="X67">iferror(xlookup(B67,'Product List'!A:A,'Product List'!P:P),"")</f>
        <v/>
      </c>
      <c r="Y67" s="434">
        <f t="shared" si="13"/>
        <v>0</v>
      </c>
      <c r="Z67" s="434"/>
    </row>
    <row r="68" ht="14.25" customHeight="1">
      <c r="A68" s="483" t="s">
        <v>15</v>
      </c>
      <c r="B68" s="464" t="s">
        <v>1781</v>
      </c>
      <c r="C68" s="454"/>
      <c r="D68" s="449">
        <v>0.61875</v>
      </c>
      <c r="E68" s="461"/>
      <c r="F68" s="449">
        <v>0.6534722222222222</v>
      </c>
      <c r="G68" s="450">
        <f t="shared" si="1"/>
        <v>0.03472222222</v>
      </c>
      <c r="H68" s="451">
        <f t="shared" si="2"/>
        <v>0.833333</v>
      </c>
      <c r="I68" s="452" t="str">
        <f t="shared" si="3"/>
        <v>SLH</v>
      </c>
      <c r="J68" s="463">
        <v>50.0</v>
      </c>
      <c r="K68" s="434"/>
      <c r="L68" s="454">
        <f t="shared" si="4"/>
        <v>3</v>
      </c>
      <c r="M68" s="455">
        <f t="array" ref="M68">IFERROR(IF(J68="","",XLOOKUP(L68,Personnel!$B$4:$G$4,Personnel!$B$5:$G$5)),"")</f>
        <v>15</v>
      </c>
      <c r="N68" s="455">
        <f t="shared" si="5"/>
        <v>12.5</v>
      </c>
      <c r="O68" s="434"/>
      <c r="P68" s="456">
        <f t="shared" si="6"/>
        <v>60</v>
      </c>
      <c r="Q68" s="457">
        <f t="shared" si="12"/>
        <v>1.91</v>
      </c>
      <c r="R68" s="458"/>
      <c r="S68" s="459">
        <f t="array" ref="S68">IF(B68="","",XLOOKUP($B68,Product,'Product List'!D:D))</f>
        <v>32</v>
      </c>
      <c r="T68" s="454">
        <f t="array" ref="T68">IF(B68="","",XLOOKUP($B68,Product,'Product List'!E:E))</f>
        <v>33</v>
      </c>
      <c r="U68" s="454">
        <f t="array" ref="U68">IF(B68="","",XLOOKUP($B68,Product,'Product List'!F:F))</f>
        <v>36</v>
      </c>
      <c r="V68" s="454">
        <f t="array" ref="V68">IF(B68="","",XLOOKUP($B68,Product,'Product List'!G:G))</f>
        <v>38</v>
      </c>
      <c r="W68" s="434"/>
      <c r="X68" s="434">
        <f t="array" ref="X68">iferror(xlookup(B68,'Product List'!A:A,'Product List'!P:P),"")</f>
        <v>0</v>
      </c>
      <c r="Y68" s="434">
        <f t="shared" si="13"/>
        <v>0</v>
      </c>
      <c r="Z68" s="434"/>
    </row>
    <row r="69" ht="14.25" customHeight="1">
      <c r="A69" s="483" t="s">
        <v>15</v>
      </c>
      <c r="B69" s="447" t="s">
        <v>1547</v>
      </c>
      <c r="C69" s="454"/>
      <c r="D69" s="449">
        <v>0.6534722222222222</v>
      </c>
      <c r="E69" s="461"/>
      <c r="F69" s="449">
        <v>0.6666666666666666</v>
      </c>
      <c r="G69" s="450">
        <f t="shared" si="1"/>
        <v>0.01319444444</v>
      </c>
      <c r="H69" s="451">
        <f t="shared" si="2"/>
        <v>0.316667</v>
      </c>
      <c r="I69" s="452" t="str">
        <f t="shared" si="3"/>
        <v>Non</v>
      </c>
      <c r="J69" s="477"/>
      <c r="K69" s="434"/>
      <c r="L69" s="454">
        <f t="shared" si="4"/>
        <v>0</v>
      </c>
      <c r="M69" s="455" t="str">
        <f t="array" ref="M69">IFERROR(IF(J69="","",XLOOKUP(L69,Personnel!$B$4:$G$4,Personnel!$B$5:$G$5)),"")</f>
        <v/>
      </c>
      <c r="N69" s="455">
        <f t="shared" si="5"/>
        <v>0</v>
      </c>
      <c r="O69" s="434"/>
      <c r="P69" s="456">
        <f t="shared" si="6"/>
        <v>0</v>
      </c>
      <c r="Q69" s="457">
        <f t="shared" si="12"/>
        <v>-4.02</v>
      </c>
      <c r="R69" s="458"/>
      <c r="S69" s="459" t="str">
        <f t="array" ref="S69">IF(B69="","",XLOOKUP($B69,Product,'Product List'!D:D))</f>
        <v/>
      </c>
      <c r="T69" s="454" t="str">
        <f t="array" ref="T69">IF(B69="","",XLOOKUP($B69,Product,'Product List'!E:E))</f>
        <v/>
      </c>
      <c r="U69" s="454" t="str">
        <f t="array" ref="U69">IF(B69="","",XLOOKUP($B69,Product,'Product List'!F:F))</f>
        <v/>
      </c>
      <c r="V69" s="454" t="str">
        <f t="array" ref="V69">IF(B69="","",XLOOKUP($B69,Product,'Product List'!G:G))</f>
        <v/>
      </c>
      <c r="W69" s="434"/>
      <c r="X69" s="434" t="str">
        <f t="array" ref="X69">iferror(xlookup(B69,'Product List'!A:A,'Product List'!P:P),"")</f>
        <v/>
      </c>
      <c r="Y69" s="434">
        <f t="shared" si="13"/>
        <v>0</v>
      </c>
      <c r="Z69" s="434"/>
    </row>
    <row r="70" ht="14.25" customHeight="1">
      <c r="A70" s="483" t="s">
        <v>1368</v>
      </c>
      <c r="B70" s="447" t="s">
        <v>1677</v>
      </c>
      <c r="C70" s="454"/>
      <c r="D70" s="449">
        <v>0.3333333333333333</v>
      </c>
      <c r="E70" s="461"/>
      <c r="F70" s="449">
        <v>0.36319444444444443</v>
      </c>
      <c r="G70" s="450">
        <f t="shared" si="1"/>
        <v>0.02986111111</v>
      </c>
      <c r="H70" s="451">
        <f t="shared" si="2"/>
        <v>0.716667</v>
      </c>
      <c r="I70" s="452" t="str">
        <f t="shared" si="3"/>
        <v>MOL</v>
      </c>
      <c r="J70" s="463">
        <v>70.0</v>
      </c>
      <c r="K70" s="434"/>
      <c r="L70" s="454">
        <f t="shared" si="4"/>
        <v>3</v>
      </c>
      <c r="M70" s="455">
        <f t="array" ref="M70">IFERROR(IF(J70="","",XLOOKUP(L70,Personnel!$B$4:$G$4,Personnel!$B$5:$G$5)),"")</f>
        <v>15</v>
      </c>
      <c r="N70" s="455">
        <f t="shared" si="5"/>
        <v>10.75</v>
      </c>
      <c r="O70" s="434"/>
      <c r="P70" s="456">
        <f t="shared" si="6"/>
        <v>98</v>
      </c>
      <c r="Q70" s="457">
        <f t="shared" si="12"/>
        <v>1.64</v>
      </c>
      <c r="R70" s="458"/>
      <c r="S70" s="459">
        <f t="array" ref="S70">IF(B70="","",XLOOKUP($B70,Product,'Product List'!D:D))</f>
        <v>81</v>
      </c>
      <c r="T70" s="454">
        <f t="array" ref="T70">IF(B70="","",XLOOKUP($B70,Product,'Product List'!E:E))</f>
        <v>83</v>
      </c>
      <c r="U70" s="454">
        <f t="array" ref="U70">IF(B70="","",XLOOKUP($B70,Product,'Product List'!F:F))</f>
        <v>90</v>
      </c>
      <c r="V70" s="454">
        <f t="array" ref="V70">IF(B70="","",XLOOKUP($B70,Product,'Product List'!G:G))</f>
        <v>96</v>
      </c>
      <c r="W70" s="434"/>
      <c r="X70" s="434">
        <f t="array" ref="X70">iferror(xlookup(B70,'Product List'!A:A,'Product List'!P:P),"")</f>
        <v>0</v>
      </c>
      <c r="Y70" s="434">
        <f t="shared" si="13"/>
        <v>0</v>
      </c>
      <c r="Z70" s="434"/>
    </row>
    <row r="71" ht="14.25" customHeight="1">
      <c r="A71" s="483" t="s">
        <v>1368</v>
      </c>
      <c r="B71" s="447" t="s">
        <v>1797</v>
      </c>
      <c r="C71" s="454"/>
      <c r="D71" s="449">
        <v>0.36319444444444443</v>
      </c>
      <c r="E71" s="461"/>
      <c r="F71" s="462">
        <v>0.4465277777777778</v>
      </c>
      <c r="G71" s="450">
        <f t="shared" si="1"/>
        <v>0.08333333333</v>
      </c>
      <c r="H71" s="451">
        <f t="shared" si="2"/>
        <v>2</v>
      </c>
      <c r="I71" s="452" t="str">
        <f t="shared" si="3"/>
        <v>MOL</v>
      </c>
      <c r="J71" s="463">
        <v>20.0</v>
      </c>
      <c r="K71" s="434"/>
      <c r="L71" s="454">
        <f t="shared" si="4"/>
        <v>3</v>
      </c>
      <c r="M71" s="455">
        <f t="array" ref="M71">IFERROR(IF(J71="","",XLOOKUP(L71,Personnel!$B$4:$G$4,Personnel!$B$5:$G$5)),"")</f>
        <v>15</v>
      </c>
      <c r="N71" s="455">
        <f t="shared" si="5"/>
        <v>30</v>
      </c>
      <c r="O71" s="434"/>
      <c r="P71" s="456">
        <f t="shared" si="6"/>
        <v>10</v>
      </c>
      <c r="Q71" s="457">
        <f t="shared" si="12"/>
        <v>4.58</v>
      </c>
      <c r="R71" s="458"/>
      <c r="S71" s="459">
        <f t="array" ref="S71">IF(B71="","",XLOOKUP($B71,Product,'Product List'!D:D))</f>
        <v>7</v>
      </c>
      <c r="T71" s="454">
        <f t="array" ref="T71">IF(B71="","",XLOOKUP($B71,Product,'Product List'!E:E))</f>
        <v>8</v>
      </c>
      <c r="U71" s="454">
        <f t="array" ref="U71">IF(B71="","",XLOOKUP($B71,Product,'Product List'!F:F))</f>
        <v>9</v>
      </c>
      <c r="V71" s="454">
        <f t="array" ref="V71">IF(B71="","",XLOOKUP($B71,Product,'Product List'!G:G))</f>
        <v>10</v>
      </c>
      <c r="W71" s="434"/>
      <c r="X71" s="434">
        <f t="array" ref="X71">iferror(xlookup(B71,'Product List'!A:A,'Product List'!P:P),"")</f>
        <v>0</v>
      </c>
      <c r="Y71" s="434">
        <f t="shared" si="13"/>
        <v>0</v>
      </c>
      <c r="Z71" s="434"/>
    </row>
    <row r="72" ht="14.25" customHeight="1">
      <c r="A72" s="483" t="s">
        <v>1368</v>
      </c>
      <c r="B72" s="447" t="s">
        <v>1799</v>
      </c>
      <c r="C72" s="454"/>
      <c r="D72" s="449">
        <v>0.4465277777777778</v>
      </c>
      <c r="E72" s="461"/>
      <c r="F72" s="449">
        <v>0.5055555555555555</v>
      </c>
      <c r="G72" s="450">
        <f t="shared" si="1"/>
        <v>0.05902777778</v>
      </c>
      <c r="H72" s="451">
        <f t="shared" si="2"/>
        <v>1.416667</v>
      </c>
      <c r="I72" s="452" t="str">
        <f t="shared" si="3"/>
        <v>MOL</v>
      </c>
      <c r="J72" s="463">
        <v>140.0</v>
      </c>
      <c r="K72" s="434"/>
      <c r="L72" s="454">
        <f t="shared" si="4"/>
        <v>3</v>
      </c>
      <c r="M72" s="455">
        <f t="array" ref="M72">IFERROR(IF(J72="","",XLOOKUP(L72,Personnel!$B$4:$G$4,Personnel!$B$5:$G$5)),"")</f>
        <v>15</v>
      </c>
      <c r="N72" s="455">
        <f t="shared" si="5"/>
        <v>21.25</v>
      </c>
      <c r="O72" s="434"/>
      <c r="P72" s="456">
        <f t="shared" si="6"/>
        <v>99</v>
      </c>
      <c r="Q72" s="457">
        <f t="shared" si="12"/>
        <v>3.24</v>
      </c>
      <c r="R72" s="458"/>
      <c r="S72" s="459">
        <f t="array" ref="S72">IF(B72="","",XLOOKUP($B72,Product,'Product List'!D:D))</f>
        <v>81</v>
      </c>
      <c r="T72" s="454">
        <f t="array" ref="T72">IF(B72="","",XLOOKUP($B72,Product,'Product List'!E:E))</f>
        <v>83</v>
      </c>
      <c r="U72" s="454">
        <f t="array" ref="U72">IF(B72="","",XLOOKUP($B72,Product,'Product List'!F:F))</f>
        <v>90</v>
      </c>
      <c r="V72" s="454">
        <f t="array" ref="V72">IF(B72="","",XLOOKUP($B72,Product,'Product List'!G:G))</f>
        <v>96</v>
      </c>
      <c r="W72" s="434"/>
      <c r="X72" s="434">
        <f t="array" ref="X72">iferror(xlookup(B72,'Product List'!A:A,'Product List'!P:P),"")</f>
        <v>0</v>
      </c>
      <c r="Y72" s="434">
        <f t="shared" si="13"/>
        <v>0</v>
      </c>
      <c r="Z72" s="434"/>
    </row>
    <row r="73" ht="14.25" customHeight="1">
      <c r="A73" s="483" t="s">
        <v>1368</v>
      </c>
      <c r="B73" s="447" t="s">
        <v>1804</v>
      </c>
      <c r="C73" s="454"/>
      <c r="D73" s="449">
        <v>0.5055555555555555</v>
      </c>
      <c r="E73" s="449">
        <v>0.020833333333333332</v>
      </c>
      <c r="F73" s="449">
        <v>0.5854166666666667</v>
      </c>
      <c r="G73" s="450">
        <f t="shared" si="1"/>
        <v>0.05902777778</v>
      </c>
      <c r="H73" s="451">
        <f t="shared" si="2"/>
        <v>1.416667</v>
      </c>
      <c r="I73" s="452" t="str">
        <f t="shared" si="3"/>
        <v>MOL</v>
      </c>
      <c r="J73" s="463">
        <v>140.0</v>
      </c>
      <c r="K73" s="434"/>
      <c r="L73" s="454">
        <f t="shared" si="4"/>
        <v>3</v>
      </c>
      <c r="M73" s="455">
        <f t="array" ref="M73">IFERROR(IF(J73="","",XLOOKUP(L73,Personnel!$B$4:$G$4,Personnel!$B$5:$G$5)),"")</f>
        <v>15</v>
      </c>
      <c r="N73" s="455">
        <f t="shared" si="5"/>
        <v>21.25</v>
      </c>
      <c r="O73" s="434"/>
      <c r="P73" s="456">
        <f t="shared" si="6"/>
        <v>99</v>
      </c>
      <c r="Q73" s="457">
        <f t="shared" si="12"/>
        <v>3.24</v>
      </c>
      <c r="R73" s="458"/>
      <c r="S73" s="459">
        <f t="array" ref="S73">IF(B73="","",XLOOKUP($B73,Product,'Product List'!D:D))</f>
        <v>81</v>
      </c>
      <c r="T73" s="454">
        <f t="array" ref="T73">IF(B73="","",XLOOKUP($B73,Product,'Product List'!E:E))</f>
        <v>83</v>
      </c>
      <c r="U73" s="454">
        <f t="array" ref="U73">IF(B73="","",XLOOKUP($B73,Product,'Product List'!F:F))</f>
        <v>90</v>
      </c>
      <c r="V73" s="454">
        <f t="array" ref="V73">IF(B73="","",XLOOKUP($B73,Product,'Product List'!G:G))</f>
        <v>96</v>
      </c>
      <c r="W73" s="434"/>
      <c r="X73" s="434">
        <f t="array" ref="X73">iferror(xlookup(B73,'Product List'!A:A,'Product List'!P:P),"")</f>
        <v>0</v>
      </c>
      <c r="Y73" s="434">
        <f t="shared" si="13"/>
        <v>0</v>
      </c>
      <c r="Z73" s="434"/>
    </row>
    <row r="74" ht="14.25" customHeight="1">
      <c r="A74" s="483" t="s">
        <v>1368</v>
      </c>
      <c r="B74" s="447" t="s">
        <v>1807</v>
      </c>
      <c r="C74" s="454"/>
      <c r="D74" s="449">
        <v>0.5854166666666667</v>
      </c>
      <c r="E74" s="461"/>
      <c r="F74" s="462">
        <v>0.6263888888888889</v>
      </c>
      <c r="G74" s="450">
        <f t="shared" si="1"/>
        <v>0.04097222222</v>
      </c>
      <c r="H74" s="451">
        <f t="shared" si="2"/>
        <v>0.983333</v>
      </c>
      <c r="I74" s="452" t="str">
        <f t="shared" si="3"/>
        <v>MOL</v>
      </c>
      <c r="J74" s="463">
        <v>98.0</v>
      </c>
      <c r="K74" s="434"/>
      <c r="L74" s="454">
        <f t="shared" si="4"/>
        <v>3</v>
      </c>
      <c r="M74" s="455">
        <f t="array" ref="M74">IFERROR(IF(J74="","",XLOOKUP(L74,Personnel!$B$4:$G$4,Personnel!$B$5:$G$5)),"")</f>
        <v>15</v>
      </c>
      <c r="N74" s="455">
        <f t="shared" si="5"/>
        <v>14.75</v>
      </c>
      <c r="O74" s="434"/>
      <c r="P74" s="456">
        <f t="shared" si="6"/>
        <v>100</v>
      </c>
      <c r="Q74" s="457">
        <f t="shared" si="12"/>
        <v>2.25</v>
      </c>
      <c r="R74" s="458"/>
      <c r="S74" s="459">
        <f t="array" ref="S74">IF(B74="","",XLOOKUP($B74,Product,'Product List'!D:D))</f>
        <v>81</v>
      </c>
      <c r="T74" s="454">
        <f t="array" ref="T74">IF(B74="","",XLOOKUP($B74,Product,'Product List'!E:E))</f>
        <v>83</v>
      </c>
      <c r="U74" s="454">
        <f t="array" ref="U74">IF(B74="","",XLOOKUP($B74,Product,'Product List'!F:F))</f>
        <v>90</v>
      </c>
      <c r="V74" s="454">
        <f t="array" ref="V74">IF(B74="","",XLOOKUP($B74,Product,'Product List'!G:G))</f>
        <v>96</v>
      </c>
      <c r="W74" s="434"/>
      <c r="X74" s="434">
        <f t="array" ref="X74">iferror(xlookup(B74,'Product List'!A:A,'Product List'!P:P),"")</f>
        <v>0</v>
      </c>
      <c r="Y74" s="434">
        <f t="shared" si="13"/>
        <v>0</v>
      </c>
      <c r="Z74" s="434"/>
    </row>
    <row r="75" ht="14.25" customHeight="1">
      <c r="A75" s="483" t="s">
        <v>1368</v>
      </c>
      <c r="B75" s="447" t="s">
        <v>1813</v>
      </c>
      <c r="C75" s="454"/>
      <c r="D75" s="449">
        <v>0.6263888888888889</v>
      </c>
      <c r="E75" s="461"/>
      <c r="F75" s="462">
        <v>0.6645833333333333</v>
      </c>
      <c r="G75" s="450">
        <f t="shared" si="1"/>
        <v>0.03819444444</v>
      </c>
      <c r="H75" s="451">
        <f t="shared" si="2"/>
        <v>0.916667</v>
      </c>
      <c r="I75" s="452" t="str">
        <f t="shared" si="3"/>
        <v>MOL</v>
      </c>
      <c r="J75" s="463">
        <v>10.0</v>
      </c>
      <c r="K75" s="434"/>
      <c r="L75" s="454">
        <f t="shared" si="4"/>
        <v>3</v>
      </c>
      <c r="M75" s="455">
        <f t="array" ref="M75">IFERROR(IF(J75="","",XLOOKUP(L75,Personnel!$B$4:$G$4,Personnel!$B$5:$G$5)),"")</f>
        <v>15</v>
      </c>
      <c r="N75" s="455">
        <f t="shared" si="5"/>
        <v>13.75</v>
      </c>
      <c r="O75" s="434"/>
      <c r="P75" s="456">
        <f t="shared" si="6"/>
        <v>11</v>
      </c>
      <c r="Q75" s="457">
        <f t="shared" si="12"/>
        <v>2.1</v>
      </c>
      <c r="R75" s="458"/>
      <c r="S75" s="459">
        <f t="array" ref="S75">IF(B75="","",XLOOKUP($B75,Product,'Product List'!D:D))</f>
        <v>7</v>
      </c>
      <c r="T75" s="454">
        <f t="array" ref="T75">IF(B75="","",XLOOKUP($B75,Product,'Product List'!E:E))</f>
        <v>8</v>
      </c>
      <c r="U75" s="454">
        <f t="array" ref="U75">IF(B75="","",XLOOKUP($B75,Product,'Product List'!F:F))</f>
        <v>9</v>
      </c>
      <c r="V75" s="454">
        <f t="array" ref="V75">IF(B75="","",XLOOKUP($B75,Product,'Product List'!G:G))</f>
        <v>10</v>
      </c>
      <c r="W75" s="434"/>
      <c r="X75" s="434">
        <f t="array" ref="X75">iferror(xlookup(B75,'Product List'!A:A,'Product List'!P:P),"")</f>
        <v>0</v>
      </c>
      <c r="Y75" s="434">
        <f t="shared" si="13"/>
        <v>0</v>
      </c>
      <c r="Z75" s="434"/>
    </row>
    <row r="76" ht="14.25" customHeight="1">
      <c r="A76" s="483" t="s">
        <v>35</v>
      </c>
      <c r="B76" s="447" t="s">
        <v>1679</v>
      </c>
      <c r="C76" s="454"/>
      <c r="D76" s="449">
        <v>0.3333333333333333</v>
      </c>
      <c r="E76" s="449">
        <v>0.02013888888888889</v>
      </c>
      <c r="F76" s="449">
        <v>0.6631944444444444</v>
      </c>
      <c r="G76" s="450">
        <f t="shared" si="1"/>
        <v>0.3097222222</v>
      </c>
      <c r="H76" s="451">
        <f t="shared" si="2"/>
        <v>7.433333</v>
      </c>
      <c r="I76" s="452" t="str">
        <f t="shared" si="3"/>
        <v>MMS</v>
      </c>
      <c r="J76" s="463">
        <v>1290.0</v>
      </c>
      <c r="K76" s="434"/>
      <c r="L76" s="454">
        <f t="shared" si="4"/>
        <v>3</v>
      </c>
      <c r="M76" s="455">
        <f t="array" ref="M76">IFERROR(IF(J76="","",XLOOKUP(L76,Personnel!$B$4:$G$4,Personnel!$B$5:$G$5)),"")</f>
        <v>15</v>
      </c>
      <c r="N76" s="455">
        <f t="shared" si="5"/>
        <v>111.5</v>
      </c>
      <c r="O76" s="434"/>
      <c r="P76" s="456">
        <f t="shared" si="6"/>
        <v>174</v>
      </c>
      <c r="Q76" s="457">
        <f>IFERROR(ROUNDDOWN(N76-SUM($A$1*H76),2),"")</f>
        <v>17.02</v>
      </c>
      <c r="R76" s="458"/>
      <c r="S76" s="459">
        <f t="array" ref="S76">IF(B76="","",XLOOKUP($B76,Product,'Product List'!D:D))</f>
        <v>145</v>
      </c>
      <c r="T76" s="454">
        <f t="array" ref="T76">IF(B76="","",XLOOKUP($B76,Product,'Product List'!E:E))</f>
        <v>149</v>
      </c>
      <c r="U76" s="454">
        <f t="array" ref="U76">IF(B76="","",XLOOKUP($B76,Product,'Product List'!F:F))</f>
        <v>160</v>
      </c>
      <c r="V76" s="454">
        <f t="array" ref="V76">IF(B76="","",XLOOKUP($B76,Product,'Product List'!G:G))</f>
        <v>172</v>
      </c>
      <c r="W76" s="434"/>
      <c r="X76" s="434">
        <f t="array" ref="X76">iferror(xlookup(B76,'Product List'!A:A,'Product List'!P:P),"")</f>
        <v>0</v>
      </c>
      <c r="Y76" s="434">
        <f t="shared" si="13"/>
        <v>0</v>
      </c>
      <c r="Z76" s="434"/>
    </row>
    <row r="77" ht="14.25" customHeight="1">
      <c r="A77" s="483" t="s">
        <v>32</v>
      </c>
      <c r="B77" s="482"/>
      <c r="C77" s="454"/>
      <c r="D77" s="478">
        <v>0.3333333333333333</v>
      </c>
      <c r="E77" s="480"/>
      <c r="F77" s="480"/>
      <c r="G77" s="450">
        <f t="shared" si="1"/>
        <v>-0.3333333333</v>
      </c>
      <c r="H77" s="451">
        <f t="shared" si="2"/>
        <v>-8</v>
      </c>
      <c r="I77" s="452" t="str">
        <f t="shared" si="3"/>
        <v/>
      </c>
      <c r="J77" s="463">
        <v>120.0</v>
      </c>
      <c r="K77" s="434"/>
      <c r="L77" s="454">
        <f t="shared" si="4"/>
        <v>0</v>
      </c>
      <c r="M77" s="455">
        <f t="array" ref="M77">IFERROR(IF(J77="","",XLOOKUP(L77,Personnel!$B$4:$G$4,Personnel!$B$5:$G$5)),"")</f>
        <v>12.71</v>
      </c>
      <c r="N77" s="455">
        <f t="shared" si="5"/>
        <v>-101.68</v>
      </c>
      <c r="O77" s="434"/>
      <c r="P77" s="456">
        <f t="shared" si="6"/>
        <v>-15</v>
      </c>
      <c r="Q77" s="457">
        <f t="shared" ref="Q77:Q81" si="14">IFERROR(ROUND(N77-SUM($A$1*H77),2),"")</f>
        <v>0</v>
      </c>
      <c r="R77" s="458"/>
      <c r="S77" s="459" t="str">
        <f t="array" ref="S77">IF(B77="","",XLOOKUP($B77,Product,'Product List'!D:D))</f>
        <v/>
      </c>
      <c r="T77" s="454" t="str">
        <f t="array" ref="T77">IF(B77="","",XLOOKUP($B77,Product,'Product List'!E:E))</f>
        <v/>
      </c>
      <c r="U77" s="454" t="str">
        <f t="array" ref="U77">IF(B77="","",XLOOKUP($B77,Product,'Product List'!F:F))</f>
        <v/>
      </c>
      <c r="V77" s="454" t="str">
        <f t="array" ref="V77">IF(B77="","",XLOOKUP($B77,Product,'Product List'!G:G))</f>
        <v/>
      </c>
      <c r="W77" s="434"/>
      <c r="X77" s="434" t="str">
        <f t="array" ref="X77">iferror(xlookup(B77,'Product List'!A:A,'Product List'!P:P),"")</f>
        <v/>
      </c>
      <c r="Y77" s="434">
        <f t="shared" si="13"/>
        <v>0</v>
      </c>
      <c r="Z77" s="434"/>
    </row>
    <row r="78" ht="14.25" customHeight="1">
      <c r="A78" s="483" t="s">
        <v>32</v>
      </c>
      <c r="B78" s="482"/>
      <c r="C78" s="454"/>
      <c r="D78" s="480"/>
      <c r="E78" s="480"/>
      <c r="F78" s="478">
        <v>0.475</v>
      </c>
      <c r="G78" s="450">
        <f t="shared" si="1"/>
        <v>0.475</v>
      </c>
      <c r="H78" s="451">
        <f t="shared" si="2"/>
        <v>11.4</v>
      </c>
      <c r="I78" s="452" t="str">
        <f t="shared" si="3"/>
        <v/>
      </c>
      <c r="J78" s="463">
        <v>60.0</v>
      </c>
      <c r="K78" s="434"/>
      <c r="L78" s="454">
        <f t="shared" si="4"/>
        <v>0</v>
      </c>
      <c r="M78" s="455">
        <f t="array" ref="M78">IFERROR(IF(J78="","",XLOOKUP(L78,Personnel!$B$4:$G$4,Personnel!$B$5:$G$5)),"")</f>
        <v>12.71</v>
      </c>
      <c r="N78" s="455">
        <f t="shared" si="5"/>
        <v>144.89</v>
      </c>
      <c r="O78" s="434"/>
      <c r="P78" s="456">
        <f t="shared" si="6"/>
        <v>5</v>
      </c>
      <c r="Q78" s="457">
        <f t="shared" si="14"/>
        <v>0</v>
      </c>
      <c r="R78" s="458"/>
      <c r="S78" s="459" t="str">
        <f t="array" ref="S78">IF(B78="","",XLOOKUP($B78,Product,'Product List'!D:D))</f>
        <v/>
      </c>
      <c r="T78" s="454" t="str">
        <f t="array" ref="T78">IF(B78="","",XLOOKUP($B78,Product,'Product List'!E:E))</f>
        <v/>
      </c>
      <c r="U78" s="454" t="str">
        <f t="array" ref="U78">IF(B78="","",XLOOKUP($B78,Product,'Product List'!F:F))</f>
        <v/>
      </c>
      <c r="V78" s="454" t="str">
        <f t="array" ref="V78">IF(B78="","",XLOOKUP($B78,Product,'Product List'!G:G))</f>
        <v/>
      </c>
      <c r="W78" s="434"/>
      <c r="X78" s="434" t="str">
        <f t="array" ref="X78">iferror(xlookup(B78,'Product List'!A:A,'Product List'!P:P),"")</f>
        <v/>
      </c>
      <c r="Y78" s="434">
        <f t="shared" si="13"/>
        <v>0</v>
      </c>
      <c r="Z78" s="434"/>
    </row>
    <row r="79" ht="14.25" customHeight="1">
      <c r="A79" s="483" t="s">
        <v>32</v>
      </c>
      <c r="B79" s="482"/>
      <c r="C79" s="454"/>
      <c r="D79" s="478">
        <v>0.4965277777777778</v>
      </c>
      <c r="E79" s="480"/>
      <c r="F79" s="480"/>
      <c r="G79" s="450">
        <f t="shared" si="1"/>
        <v>-0.4965277778</v>
      </c>
      <c r="H79" s="451">
        <f t="shared" si="2"/>
        <v>-11.916667</v>
      </c>
      <c r="I79" s="452" t="str">
        <f t="shared" si="3"/>
        <v/>
      </c>
      <c r="J79" s="463">
        <v>60.0</v>
      </c>
      <c r="K79" s="434"/>
      <c r="L79" s="454">
        <f t="shared" si="4"/>
        <v>0</v>
      </c>
      <c r="M79" s="455">
        <f t="array" ref="M79">IFERROR(IF(J79="","",XLOOKUP(L79,Personnel!$B$4:$G$4,Personnel!$B$5:$G$5)),"")</f>
        <v>12.71</v>
      </c>
      <c r="N79" s="455">
        <f t="shared" si="5"/>
        <v>-151.46</v>
      </c>
      <c r="O79" s="434"/>
      <c r="P79" s="456">
        <f t="shared" si="6"/>
        <v>-5</v>
      </c>
      <c r="Q79" s="457">
        <f t="shared" si="14"/>
        <v>0</v>
      </c>
      <c r="R79" s="458"/>
      <c r="S79" s="459" t="str">
        <f t="array" ref="S79">IF(B79="","",XLOOKUP($B79,Product,'Product List'!D:D))</f>
        <v/>
      </c>
      <c r="T79" s="454" t="str">
        <f t="array" ref="T79">IF(B79="","",XLOOKUP($B79,Product,'Product List'!E:E))</f>
        <v/>
      </c>
      <c r="U79" s="454" t="str">
        <f t="array" ref="U79">IF(B79="","",XLOOKUP($B79,Product,'Product List'!F:F))</f>
        <v/>
      </c>
      <c r="V79" s="454" t="str">
        <f t="array" ref="V79">IF(B79="","",XLOOKUP($B79,Product,'Product List'!G:G))</f>
        <v/>
      </c>
      <c r="W79" s="434"/>
      <c r="X79" s="434" t="str">
        <f t="array" ref="X79">iferror(xlookup(B79,'Product List'!A:A,'Product List'!P:P),"")</f>
        <v/>
      </c>
      <c r="Y79" s="434">
        <f t="shared" si="13"/>
        <v>0</v>
      </c>
      <c r="Z79" s="434"/>
    </row>
    <row r="80" ht="14.25" customHeight="1">
      <c r="A80" s="483" t="s">
        <v>32</v>
      </c>
      <c r="B80" s="482"/>
      <c r="C80" s="454"/>
      <c r="D80" s="480"/>
      <c r="E80" s="480"/>
      <c r="F80" s="478">
        <v>0.5729166666666666</v>
      </c>
      <c r="G80" s="450">
        <f t="shared" si="1"/>
        <v>0.5729166667</v>
      </c>
      <c r="H80" s="451">
        <f t="shared" si="2"/>
        <v>13.75</v>
      </c>
      <c r="I80" s="452" t="str">
        <f t="shared" si="3"/>
        <v/>
      </c>
      <c r="J80" s="463"/>
      <c r="K80" s="434"/>
      <c r="L80" s="454">
        <f t="shared" si="4"/>
        <v>0</v>
      </c>
      <c r="M80" s="455" t="str">
        <f t="array" ref="M80">IFERROR(IF(J80="","",XLOOKUP(L80,Personnel!$B$4:$G$4,Personnel!$B$5:$G$5)),"")</f>
        <v/>
      </c>
      <c r="N80" s="455">
        <f t="shared" si="5"/>
        <v>0</v>
      </c>
      <c r="O80" s="434"/>
      <c r="P80" s="456">
        <f t="shared" si="6"/>
        <v>0</v>
      </c>
      <c r="Q80" s="457">
        <f t="shared" si="14"/>
        <v>-174.76</v>
      </c>
      <c r="R80" s="458"/>
      <c r="S80" s="459" t="str">
        <f t="array" ref="S80">IF(B80="","",XLOOKUP($B80,Product,'Product List'!D:D))</f>
        <v/>
      </c>
      <c r="T80" s="454" t="str">
        <f t="array" ref="T80">IF(B80="","",XLOOKUP($B80,Product,'Product List'!E:E))</f>
        <v/>
      </c>
      <c r="U80" s="454" t="str">
        <f t="array" ref="U80">IF(B80="","",XLOOKUP($B80,Product,'Product List'!F:F))</f>
        <v/>
      </c>
      <c r="V80" s="454" t="str">
        <f t="array" ref="V80">IF(B80="","",XLOOKUP($B80,Product,'Product List'!G:G))</f>
        <v/>
      </c>
      <c r="W80" s="434"/>
      <c r="X80" s="434" t="str">
        <f t="array" ref="X80">iferror(xlookup(B80,'Product List'!A:A,'Product List'!P:P),"")</f>
        <v/>
      </c>
      <c r="Y80" s="434">
        <f t="shared" si="13"/>
        <v>0</v>
      </c>
      <c r="Z80" s="434"/>
    </row>
    <row r="81" ht="14.25" customHeight="1">
      <c r="A81" s="483" t="s">
        <v>32</v>
      </c>
      <c r="B81" s="482"/>
      <c r="C81" s="454"/>
      <c r="D81" s="478">
        <v>0.5729166666666666</v>
      </c>
      <c r="E81" s="480"/>
      <c r="F81" s="481">
        <v>0.6145833333333334</v>
      </c>
      <c r="G81" s="450">
        <f t="shared" si="1"/>
        <v>0.04166666667</v>
      </c>
      <c r="H81" s="451">
        <f t="shared" si="2"/>
        <v>1</v>
      </c>
      <c r="I81" s="452" t="str">
        <f t="shared" si="3"/>
        <v/>
      </c>
      <c r="J81" s="463">
        <v>120.0</v>
      </c>
      <c r="K81" s="434"/>
      <c r="L81" s="454">
        <f t="shared" si="4"/>
        <v>0</v>
      </c>
      <c r="M81" s="455">
        <f t="array" ref="M81">IFERROR(IF(J81="","",XLOOKUP(L81,Personnel!$B$4:$G$4,Personnel!$B$5:$G$5)),"")</f>
        <v>12.71</v>
      </c>
      <c r="N81" s="455">
        <f t="shared" si="5"/>
        <v>12.71</v>
      </c>
      <c r="O81" s="434"/>
      <c r="P81" s="456">
        <f t="shared" si="6"/>
        <v>120</v>
      </c>
      <c r="Q81" s="457">
        <f t="shared" si="14"/>
        <v>0</v>
      </c>
      <c r="R81" s="458"/>
      <c r="S81" s="459" t="str">
        <f t="array" ref="S81">IF(B81="","",XLOOKUP($B81,Product,'Product List'!D:D))</f>
        <v/>
      </c>
      <c r="T81" s="454" t="str">
        <f t="array" ref="T81">IF(B81="","",XLOOKUP($B81,Product,'Product List'!E:E))</f>
        <v/>
      </c>
      <c r="U81" s="454" t="str">
        <f t="array" ref="U81">IF(B81="","",XLOOKUP($B81,Product,'Product List'!F:F))</f>
        <v/>
      </c>
      <c r="V81" s="454" t="str">
        <f t="array" ref="V81">IF(B81="","",XLOOKUP($B81,Product,'Product List'!G:G))</f>
        <v/>
      </c>
      <c r="W81" s="434"/>
      <c r="X81" s="434" t="str">
        <f t="array" ref="X81">iferror(xlookup(B81,'Product List'!A:A,'Product List'!P:P),"")</f>
        <v/>
      </c>
      <c r="Y81" s="434">
        <f t="shared" si="13"/>
        <v>0</v>
      </c>
      <c r="Z81" s="434"/>
    </row>
    <row r="82" ht="14.25" customHeight="1">
      <c r="A82" s="483" t="s">
        <v>32</v>
      </c>
      <c r="B82" s="482"/>
      <c r="C82" s="454"/>
      <c r="D82" s="481">
        <v>0.6145833333333334</v>
      </c>
      <c r="E82" s="480"/>
      <c r="F82" s="481">
        <v>0.6659722222222222</v>
      </c>
      <c r="G82" s="450">
        <f t="shared" si="1"/>
        <v>0.05138888889</v>
      </c>
      <c r="H82" s="451">
        <f t="shared" si="2"/>
        <v>1.233333</v>
      </c>
      <c r="I82" s="452" t="str">
        <f t="shared" si="3"/>
        <v/>
      </c>
      <c r="J82" s="463">
        <v>30.0</v>
      </c>
      <c r="K82" s="434"/>
      <c r="L82" s="454">
        <f t="shared" si="4"/>
        <v>0</v>
      </c>
      <c r="M82" s="455">
        <f t="array" ref="M82">IFERROR(IF(J82="","",XLOOKUP(L82,Personnel!$B$4:$G$4,Personnel!$B$5:$G$5)),"")</f>
        <v>12.71</v>
      </c>
      <c r="N82" s="455">
        <f t="shared" si="5"/>
        <v>15.68</v>
      </c>
      <c r="O82" s="434"/>
      <c r="P82" s="456">
        <f t="shared" si="6"/>
        <v>24</v>
      </c>
      <c r="Q82" s="457">
        <f>IFERROR(ROUNDDOWN(N82-SUM($A$1*H82),2),"")</f>
        <v>0</v>
      </c>
      <c r="R82" s="458"/>
      <c r="S82" s="459" t="str">
        <f t="array" ref="S82">IF(B82="","",XLOOKUP($B82,Product,'Product List'!D:D))</f>
        <v/>
      </c>
      <c r="T82" s="454" t="str">
        <f t="array" ref="T82">IF(B82="","",XLOOKUP($B82,Product,'Product List'!E:E))</f>
        <v/>
      </c>
      <c r="U82" s="454" t="str">
        <f t="array" ref="U82">IF(B82="","",XLOOKUP($B82,Product,'Product List'!F:F))</f>
        <v/>
      </c>
      <c r="V82" s="454" t="str">
        <f t="array" ref="V82">IF(B82="","",XLOOKUP($B82,Product,'Product List'!G:G))</f>
        <v/>
      </c>
      <c r="W82" s="434"/>
      <c r="X82" s="434" t="str">
        <f t="array" ref="X82">iferror(xlookup(B82,'Product List'!A:A,'Product List'!P:P),"")</f>
        <v/>
      </c>
      <c r="Y82" s="434">
        <f t="shared" si="13"/>
        <v>0</v>
      </c>
      <c r="Z82" s="434"/>
    </row>
    <row r="83" ht="14.25" customHeight="1">
      <c r="A83" s="483" t="s">
        <v>41</v>
      </c>
      <c r="B83" s="447" t="s">
        <v>1700</v>
      </c>
      <c r="C83" s="454"/>
      <c r="D83" s="462">
        <v>0.3333333333333333</v>
      </c>
      <c r="E83" s="461"/>
      <c r="F83" s="449">
        <v>0.3993055555555556</v>
      </c>
      <c r="G83" s="450">
        <f t="shared" si="1"/>
        <v>0.06597222222</v>
      </c>
      <c r="H83" s="451">
        <f t="shared" si="2"/>
        <v>1.583333</v>
      </c>
      <c r="I83" s="452" t="str">
        <f t="shared" si="3"/>
        <v>EBB</v>
      </c>
      <c r="J83" s="463">
        <v>352.0</v>
      </c>
      <c r="K83" s="434"/>
      <c r="L83" s="454">
        <f t="shared" si="4"/>
        <v>0</v>
      </c>
      <c r="M83" s="455">
        <f t="array" ref="M83">IFERROR(IF(J83="","",XLOOKUP(L83,Personnel!$B$4:$G$4,Personnel!$B$5:$G$5)),"")</f>
        <v>12.71</v>
      </c>
      <c r="N83" s="455">
        <f t="shared" si="5"/>
        <v>20.12</v>
      </c>
      <c r="O83" s="434"/>
      <c r="P83" s="456">
        <f t="shared" si="6"/>
        <v>222</v>
      </c>
      <c r="Q83" s="457">
        <f t="shared" ref="Q83:Q86" si="15">IFERROR(ROUND(N83-SUM($A$1*H83),2),"")</f>
        <v>0</v>
      </c>
      <c r="R83" s="458"/>
      <c r="S83" s="459">
        <f t="array" ref="S83">IF(B83="","",XLOOKUP($B83,Product,'Product List'!D:D))</f>
        <v>236</v>
      </c>
      <c r="T83" s="454">
        <f t="array" ref="T83">IF(B83="","",XLOOKUP($B83,Product,'Product List'!E:E))</f>
        <v>242</v>
      </c>
      <c r="U83" s="454">
        <f t="array" ref="U83">IF(B83="","",XLOOKUP($B83,Product,'Product List'!F:F))</f>
        <v>260</v>
      </c>
      <c r="V83" s="454">
        <f t="array" ref="V83">IF(B83="","",XLOOKUP($B83,Product,'Product List'!G:G))</f>
        <v>279</v>
      </c>
      <c r="W83" s="434"/>
      <c r="X83" s="434">
        <f t="array" ref="X83">iferror(xlookup(B83,'Product List'!A:A,'Product List'!P:P),"")</f>
        <v>0</v>
      </c>
      <c r="Y83" s="434">
        <f t="shared" si="13"/>
        <v>0</v>
      </c>
      <c r="Z83" s="434"/>
    </row>
    <row r="84" ht="14.25" customHeight="1">
      <c r="A84" s="483" t="s">
        <v>41</v>
      </c>
      <c r="B84" s="447" t="s">
        <v>1839</v>
      </c>
      <c r="C84" s="454"/>
      <c r="D84" s="449">
        <v>0.3993055555555556</v>
      </c>
      <c r="E84" s="449">
        <v>0.02013888888888889</v>
      </c>
      <c r="F84" s="449">
        <v>0.5416666666666666</v>
      </c>
      <c r="G84" s="450">
        <f t="shared" si="1"/>
        <v>0.1222222222</v>
      </c>
      <c r="H84" s="451">
        <f t="shared" si="2"/>
        <v>2.933333</v>
      </c>
      <c r="I84" s="452" t="str">
        <f t="shared" si="3"/>
        <v>EBB</v>
      </c>
      <c r="J84" s="463">
        <v>522.0</v>
      </c>
      <c r="K84" s="434"/>
      <c r="L84" s="454">
        <f t="shared" si="4"/>
        <v>0</v>
      </c>
      <c r="M84" s="455">
        <f t="array" ref="M84">IFERROR(IF(J84="","",XLOOKUP(L84,Personnel!$B$4:$G$4,Personnel!$B$5:$G$5)),"")</f>
        <v>12.71</v>
      </c>
      <c r="N84" s="455">
        <f t="shared" si="5"/>
        <v>37.28</v>
      </c>
      <c r="O84" s="434"/>
      <c r="P84" s="456">
        <f t="shared" si="6"/>
        <v>178</v>
      </c>
      <c r="Q84" s="457">
        <f t="shared" si="15"/>
        <v>0</v>
      </c>
      <c r="R84" s="458"/>
      <c r="S84" s="459">
        <f t="array" ref="S84">IF(B84="","",XLOOKUP($B84,Product,'Product List'!D:D))</f>
        <v>236</v>
      </c>
      <c r="T84" s="454">
        <f t="array" ref="T84">IF(B84="","",XLOOKUP($B84,Product,'Product List'!E:E))</f>
        <v>242</v>
      </c>
      <c r="U84" s="454">
        <f t="array" ref="U84">IF(B84="","",XLOOKUP($B84,Product,'Product List'!F:F))</f>
        <v>260</v>
      </c>
      <c r="V84" s="454">
        <f t="array" ref="V84">IF(B84="","",XLOOKUP($B84,Product,'Product List'!G:G))</f>
        <v>279</v>
      </c>
      <c r="W84" s="434"/>
      <c r="X84" s="434">
        <f t="array" ref="X84">iferror(xlookup(B84,'Product List'!A:A,'Product List'!P:P),"")</f>
        <v>0</v>
      </c>
      <c r="Y84" s="434">
        <f t="shared" si="13"/>
        <v>0</v>
      </c>
      <c r="Z84" s="434"/>
    </row>
    <row r="85" ht="14.25" customHeight="1">
      <c r="A85" s="483" t="s">
        <v>41</v>
      </c>
      <c r="B85" s="447" t="s">
        <v>1843</v>
      </c>
      <c r="C85" s="454"/>
      <c r="D85" s="449">
        <v>0.5416666666666666</v>
      </c>
      <c r="E85" s="461"/>
      <c r="F85" s="449">
        <v>0.625</v>
      </c>
      <c r="G85" s="450">
        <f t="shared" si="1"/>
        <v>0.08333333333</v>
      </c>
      <c r="H85" s="451">
        <f t="shared" si="2"/>
        <v>2</v>
      </c>
      <c r="I85" s="452" t="str">
        <f t="shared" si="3"/>
        <v>EBB</v>
      </c>
      <c r="J85" s="463">
        <v>522.0</v>
      </c>
      <c r="K85" s="434"/>
      <c r="L85" s="454">
        <f t="shared" si="4"/>
        <v>2</v>
      </c>
      <c r="M85" s="455">
        <f t="array" ref="M85">IFERROR(IF(J85="","",XLOOKUP(L85,Personnel!$B$4:$G$4,Personnel!$B$5:$G$5)),"")</f>
        <v>14</v>
      </c>
      <c r="N85" s="455">
        <f t="shared" si="5"/>
        <v>28</v>
      </c>
      <c r="O85" s="434"/>
      <c r="P85" s="456">
        <f t="shared" si="6"/>
        <v>261</v>
      </c>
      <c r="Q85" s="457">
        <f t="shared" si="15"/>
        <v>2.58</v>
      </c>
      <c r="R85" s="458"/>
      <c r="S85" s="459">
        <f t="array" ref="S85">IF(B85="","",XLOOKUP($B85,Product,'Product List'!D:D))</f>
        <v>236</v>
      </c>
      <c r="T85" s="454">
        <f t="array" ref="T85">IF(B85="","",XLOOKUP($B85,Product,'Product List'!E:E))</f>
        <v>242</v>
      </c>
      <c r="U85" s="454">
        <f t="array" ref="U85">IF(B85="","",XLOOKUP($B85,Product,'Product List'!F:F))</f>
        <v>260</v>
      </c>
      <c r="V85" s="454">
        <f t="array" ref="V85">IF(B85="","",XLOOKUP($B85,Product,'Product List'!G:G))</f>
        <v>279</v>
      </c>
      <c r="W85" s="434"/>
      <c r="X85" s="434">
        <f t="array" ref="X85">iferror(xlookup(B85,'Product List'!A:A,'Product List'!P:P),"")</f>
        <v>0</v>
      </c>
      <c r="Y85" s="434">
        <f t="shared" si="13"/>
        <v>0</v>
      </c>
      <c r="Z85" s="434"/>
    </row>
    <row r="86" ht="14.25" customHeight="1">
      <c r="A86" s="483" t="s">
        <v>41</v>
      </c>
      <c r="B86" s="447" t="s">
        <v>1848</v>
      </c>
      <c r="C86" s="454"/>
      <c r="D86" s="449">
        <v>0.625</v>
      </c>
      <c r="E86" s="461"/>
      <c r="F86" s="462">
        <v>0.65625</v>
      </c>
      <c r="G86" s="450">
        <f t="shared" si="1"/>
        <v>0.03125</v>
      </c>
      <c r="H86" s="451">
        <f t="shared" si="2"/>
        <v>0.75</v>
      </c>
      <c r="I86" s="452" t="str">
        <f t="shared" si="3"/>
        <v>JBB</v>
      </c>
      <c r="J86" s="463">
        <v>180.0</v>
      </c>
      <c r="K86" s="434"/>
      <c r="L86" s="454">
        <f t="shared" si="4"/>
        <v>3</v>
      </c>
      <c r="M86" s="455">
        <f t="array" ref="M86">IFERROR(IF(J86="","",XLOOKUP(L86,Personnel!$B$4:$G$4,Personnel!$B$5:$G$5)),"")</f>
        <v>15</v>
      </c>
      <c r="N86" s="455">
        <f t="shared" si="5"/>
        <v>11.25</v>
      </c>
      <c r="O86" s="434"/>
      <c r="P86" s="456">
        <f t="shared" si="6"/>
        <v>240</v>
      </c>
      <c r="Q86" s="457">
        <f t="shared" si="15"/>
        <v>1.72</v>
      </c>
      <c r="R86" s="458"/>
      <c r="S86" s="459">
        <f t="array" ref="S86">IF(B86="","",XLOOKUP($B86,Product,'Product List'!D:D))</f>
        <v>200</v>
      </c>
      <c r="T86" s="454">
        <f t="array" ref="T86">IF(B86="","",XLOOKUP($B86,Product,'Product List'!E:E))</f>
        <v>205</v>
      </c>
      <c r="U86" s="454">
        <f t="array" ref="U86">IF(B86="","",XLOOKUP($B86,Product,'Product List'!F:F))</f>
        <v>221</v>
      </c>
      <c r="V86" s="454">
        <f t="array" ref="V86">IF(B86="","",XLOOKUP($B86,Product,'Product List'!G:G))</f>
        <v>237</v>
      </c>
      <c r="W86" s="434"/>
      <c r="X86" s="434">
        <f t="array" ref="X86">iferror(xlookup(B86,'Product List'!A:A,'Product List'!P:P),"")</f>
        <v>0.77</v>
      </c>
      <c r="Y86" s="434">
        <f t="shared" si="13"/>
        <v>138.6</v>
      </c>
      <c r="Z86" s="434"/>
    </row>
    <row r="87" ht="14.25" customHeight="1">
      <c r="A87" s="483" t="s">
        <v>41</v>
      </c>
      <c r="B87" s="447" t="s">
        <v>1547</v>
      </c>
      <c r="C87" s="454"/>
      <c r="D87" s="449">
        <v>0.65625</v>
      </c>
      <c r="E87" s="461"/>
      <c r="F87" s="462">
        <v>0.6652777777777777</v>
      </c>
      <c r="G87" s="450">
        <f t="shared" si="1"/>
        <v>0.009027777778</v>
      </c>
      <c r="H87" s="451">
        <f t="shared" si="2"/>
        <v>0.216667</v>
      </c>
      <c r="I87" s="452" t="str">
        <f t="shared" si="3"/>
        <v>Non</v>
      </c>
      <c r="J87" s="477"/>
      <c r="K87" s="434"/>
      <c r="L87" s="454">
        <f t="shared" si="4"/>
        <v>0</v>
      </c>
      <c r="M87" s="455" t="str">
        <f t="array" ref="M87">IFERROR(IF(J87="","",XLOOKUP(L87,Personnel!$B$4:$G$4,Personnel!$B$5:$G$5)),"")</f>
        <v/>
      </c>
      <c r="N87" s="455">
        <f t="shared" si="5"/>
        <v>0</v>
      </c>
      <c r="O87" s="434"/>
      <c r="P87" s="456">
        <f t="shared" si="6"/>
        <v>0</v>
      </c>
      <c r="Q87" s="457">
        <f>IFERROR(ROUNDDOWN(N87-SUM($A$1*H87),2),"")</f>
        <v>-2.75</v>
      </c>
      <c r="R87" s="458"/>
      <c r="S87" s="459" t="str">
        <f t="array" ref="S87">IF(B87="","",XLOOKUP($B87,Product,'Product List'!D:D))</f>
        <v/>
      </c>
      <c r="T87" s="454" t="str">
        <f t="array" ref="T87">IF(B87="","",XLOOKUP($B87,Product,'Product List'!E:E))</f>
        <v/>
      </c>
      <c r="U87" s="454" t="str">
        <f t="array" ref="U87">IF(B87="","",XLOOKUP($B87,Product,'Product List'!F:F))</f>
        <v/>
      </c>
      <c r="V87" s="454" t="str">
        <f t="array" ref="V87">IF(B87="","",XLOOKUP($B87,Product,'Product List'!G:G))</f>
        <v/>
      </c>
      <c r="W87" s="434"/>
      <c r="X87" s="434" t="str">
        <f t="array" ref="X87">iferror(xlookup(B87,'Product List'!A:A,'Product List'!P:P),"")</f>
        <v/>
      </c>
      <c r="Y87" s="434">
        <f t="shared" si="13"/>
        <v>0</v>
      </c>
      <c r="Z87" s="434"/>
    </row>
    <row r="88" ht="14.25" customHeight="1">
      <c r="A88" s="483" t="s">
        <v>48</v>
      </c>
      <c r="B88" s="447" t="s">
        <v>518</v>
      </c>
      <c r="C88" s="454"/>
      <c r="D88" s="449">
        <v>0.3333333333333333</v>
      </c>
      <c r="E88" s="462">
        <v>0.025</v>
      </c>
      <c r="F88" s="449">
        <v>0.65625</v>
      </c>
      <c r="G88" s="450">
        <f t="shared" si="1"/>
        <v>0.2979166667</v>
      </c>
      <c r="H88" s="451">
        <f t="shared" si="2"/>
        <v>7.15</v>
      </c>
      <c r="I88" s="452" t="str">
        <f t="shared" si="3"/>
        <v>AAD</v>
      </c>
      <c r="J88" s="463">
        <v>1404.0</v>
      </c>
      <c r="K88" s="434"/>
      <c r="L88" s="454" t="str">
        <f t="shared" si="4"/>
        <v>D</v>
      </c>
      <c r="M88" s="455">
        <f t="array" ref="M88">IFERROR(IF(J88="","",XLOOKUP(L88,Personnel!$B$4:$G$4,Personnel!$B$5:$G$5)),"")</f>
        <v>13.3</v>
      </c>
      <c r="N88" s="455">
        <f t="shared" si="5"/>
        <v>95.1</v>
      </c>
      <c r="O88" s="434"/>
      <c r="P88" s="456">
        <f t="shared" si="6"/>
        <v>196</v>
      </c>
      <c r="Q88" s="457">
        <f t="shared" ref="Q88:Q94" si="16">IFERROR(ROUND(N88-SUM($A$1*H88),2),"")</f>
        <v>4.22</v>
      </c>
      <c r="R88" s="458"/>
      <c r="S88" s="459" t="str">
        <f t="array" ref="S88">IF(B88="","",XLOOKUP($B88,Product,'Product List'!D:D))</f>
        <v/>
      </c>
      <c r="T88" s="454" t="str">
        <f t="array" ref="T88">IF(B88="","",XLOOKUP($B88,Product,'Product List'!E:E))</f>
        <v/>
      </c>
      <c r="U88" s="454" t="str">
        <f t="array" ref="U88">IF(B88="","",XLOOKUP($B88,Product,'Product List'!F:F))</f>
        <v/>
      </c>
      <c r="V88" s="454" t="str">
        <f t="array" ref="V88">IF(B88="","",XLOOKUP($B88,Product,'Product List'!G:G))</f>
        <v/>
      </c>
      <c r="W88" s="434"/>
      <c r="X88" s="434">
        <f t="array" ref="X88">iferror(xlookup(B88,'Product List'!A:A,'Product List'!P:P),"")</f>
        <v>0</v>
      </c>
      <c r="Y88" s="434">
        <f t="shared" si="13"/>
        <v>0</v>
      </c>
      <c r="Z88" s="434"/>
    </row>
    <row r="89" ht="14.25" customHeight="1">
      <c r="A89" s="483" t="s">
        <v>48</v>
      </c>
      <c r="B89" s="447" t="s">
        <v>1547</v>
      </c>
      <c r="C89" s="454"/>
      <c r="D89" s="449">
        <v>0.65625</v>
      </c>
      <c r="E89" s="448"/>
      <c r="F89" s="449">
        <v>0.6652777777777777</v>
      </c>
      <c r="G89" s="450">
        <f t="shared" si="1"/>
        <v>0.009027777778</v>
      </c>
      <c r="H89" s="451">
        <f t="shared" si="2"/>
        <v>0.216667</v>
      </c>
      <c r="I89" s="452" t="str">
        <f t="shared" si="3"/>
        <v>Non</v>
      </c>
      <c r="J89" s="477"/>
      <c r="K89" s="434"/>
      <c r="L89" s="454">
        <f t="shared" si="4"/>
        <v>0</v>
      </c>
      <c r="M89" s="455" t="str">
        <f t="array" ref="M89">IFERROR(IF(J89="","",XLOOKUP(L89,Personnel!$B$4:$G$4,Personnel!$B$5:$G$5)),"")</f>
        <v/>
      </c>
      <c r="N89" s="455">
        <f t="shared" si="5"/>
        <v>0</v>
      </c>
      <c r="O89" s="434"/>
      <c r="P89" s="456">
        <f t="shared" si="6"/>
        <v>0</v>
      </c>
      <c r="Q89" s="457">
        <f t="shared" si="16"/>
        <v>-2.75</v>
      </c>
      <c r="R89" s="458"/>
      <c r="S89" s="459" t="str">
        <f t="array" ref="S89">IF(B89="","",XLOOKUP($B89,Product,'Product List'!D:D))</f>
        <v/>
      </c>
      <c r="T89" s="454" t="str">
        <f t="array" ref="T89">IF(B89="","",XLOOKUP($B89,Product,'Product List'!E:E))</f>
        <v/>
      </c>
      <c r="U89" s="454" t="str">
        <f t="array" ref="U89">IF(B89="","",XLOOKUP($B89,Product,'Product List'!F:F))</f>
        <v/>
      </c>
      <c r="V89" s="454" t="str">
        <f t="array" ref="V89">IF(B89="","",XLOOKUP($B89,Product,'Product List'!G:G))</f>
        <v/>
      </c>
      <c r="W89" s="434"/>
      <c r="X89" s="434" t="str">
        <f t="array" ref="X89">iferror(xlookup(B89,'Product List'!A:A,'Product List'!P:P),"")</f>
        <v/>
      </c>
      <c r="Y89" s="434">
        <f t="shared" si="13"/>
        <v>0</v>
      </c>
      <c r="Z89" s="434"/>
    </row>
    <row r="90" ht="14.25" customHeight="1">
      <c r="A90" s="483" t="s">
        <v>64</v>
      </c>
      <c r="B90" s="482"/>
      <c r="C90" s="454"/>
      <c r="D90" s="449">
        <v>0.4166666666666667</v>
      </c>
      <c r="E90" s="461"/>
      <c r="F90" s="449">
        <v>0.5826388888888889</v>
      </c>
      <c r="G90" s="450">
        <f t="shared" si="1"/>
        <v>0.1659722222</v>
      </c>
      <c r="H90" s="451">
        <f t="shared" si="2"/>
        <v>3.983333</v>
      </c>
      <c r="I90" s="452" t="str">
        <f t="shared" si="3"/>
        <v/>
      </c>
      <c r="J90" s="463">
        <v>120.0</v>
      </c>
      <c r="K90" s="434"/>
      <c r="L90" s="454">
        <f t="shared" si="4"/>
        <v>0</v>
      </c>
      <c r="M90" s="455">
        <f t="array" ref="M90">IFERROR(IF(J90="","",XLOOKUP(L90,Personnel!$B$4:$G$4,Personnel!$B$5:$G$5)),"")</f>
        <v>12.71</v>
      </c>
      <c r="N90" s="455">
        <f t="shared" si="5"/>
        <v>50.63</v>
      </c>
      <c r="O90" s="434"/>
      <c r="P90" s="456">
        <f t="shared" si="6"/>
        <v>30</v>
      </c>
      <c r="Q90" s="457">
        <f t="shared" si="16"/>
        <v>0</v>
      </c>
      <c r="R90" s="458"/>
      <c r="S90" s="459" t="str">
        <f t="array" ref="S90">IF(B90="","",XLOOKUP($B90,Product,'Product List'!D:D))</f>
        <v/>
      </c>
      <c r="T90" s="454" t="str">
        <f t="array" ref="T90">IF(B90="","",XLOOKUP($B90,Product,'Product List'!E:E))</f>
        <v/>
      </c>
      <c r="U90" s="454" t="str">
        <f t="array" ref="U90">IF(B90="","",XLOOKUP($B90,Product,'Product List'!F:F))</f>
        <v/>
      </c>
      <c r="V90" s="454" t="str">
        <f t="array" ref="V90">IF(B90="","",XLOOKUP($B90,Product,'Product List'!G:G))</f>
        <v/>
      </c>
      <c r="W90" s="434"/>
      <c r="X90" s="434" t="str">
        <f t="array" ref="X90">iferror(xlookup(B90,'Product List'!A:A,'Product List'!P:P),"")</f>
        <v/>
      </c>
      <c r="Y90" s="434">
        <f t="shared" si="13"/>
        <v>0</v>
      </c>
      <c r="Z90" s="434"/>
    </row>
    <row r="91" ht="14.25" customHeight="1">
      <c r="A91" s="483" t="s">
        <v>70</v>
      </c>
      <c r="B91" s="447" t="s">
        <v>1679</v>
      </c>
      <c r="C91" s="454"/>
      <c r="D91" s="462">
        <v>0.3333333333333333</v>
      </c>
      <c r="E91" s="449">
        <v>0.025</v>
      </c>
      <c r="F91" s="449">
        <v>0.6666666666666666</v>
      </c>
      <c r="G91" s="450">
        <f t="shared" si="1"/>
        <v>0.3083333333</v>
      </c>
      <c r="H91" s="451">
        <f t="shared" si="2"/>
        <v>7.4</v>
      </c>
      <c r="I91" s="452" t="str">
        <f t="shared" si="3"/>
        <v>MMS</v>
      </c>
      <c r="J91" s="463">
        <v>1300.0</v>
      </c>
      <c r="K91" s="434"/>
      <c r="L91" s="454">
        <f t="shared" si="4"/>
        <v>3</v>
      </c>
      <c r="M91" s="455">
        <f t="array" ref="M91">IFERROR(IF(J91="","",XLOOKUP(L91,Personnel!$B$4:$G$4,Personnel!$B$5:$G$5)),"")</f>
        <v>15</v>
      </c>
      <c r="N91" s="455">
        <f t="shared" si="5"/>
        <v>111</v>
      </c>
      <c r="O91" s="434"/>
      <c r="P91" s="456">
        <f t="shared" si="6"/>
        <v>176</v>
      </c>
      <c r="Q91" s="457">
        <f t="shared" si="16"/>
        <v>16.95</v>
      </c>
      <c r="R91" s="458"/>
      <c r="S91" s="459">
        <f t="array" ref="S91">IF(B91="","",XLOOKUP($B91,Product,'Product List'!D:D))</f>
        <v>145</v>
      </c>
      <c r="T91" s="454">
        <f t="array" ref="T91">IF(B91="","",XLOOKUP($B91,Product,'Product List'!E:E))</f>
        <v>149</v>
      </c>
      <c r="U91" s="454">
        <f t="array" ref="U91">IF(B91="","",XLOOKUP($B91,Product,'Product List'!F:F))</f>
        <v>160</v>
      </c>
      <c r="V91" s="454">
        <f t="array" ref="V91">IF(B91="","",XLOOKUP($B91,Product,'Product List'!G:G))</f>
        <v>172</v>
      </c>
      <c r="W91" s="434"/>
      <c r="X91" s="434">
        <f t="array" ref="X91">iferror(xlookup(B91,'Product List'!A:A,'Product List'!P:P),"")</f>
        <v>0</v>
      </c>
      <c r="Y91" s="434">
        <f t="shared" si="13"/>
        <v>0</v>
      </c>
      <c r="Z91" s="434"/>
    </row>
    <row r="92" ht="14.25" customHeight="1">
      <c r="A92" s="483" t="s">
        <v>71</v>
      </c>
      <c r="B92" s="482"/>
      <c r="C92" s="454"/>
      <c r="D92" s="449">
        <v>0.3333333333333333</v>
      </c>
      <c r="E92" s="461"/>
      <c r="F92" s="449">
        <v>0.3541666666666667</v>
      </c>
      <c r="G92" s="450">
        <f t="shared" si="1"/>
        <v>0.02083333333</v>
      </c>
      <c r="H92" s="451">
        <f t="shared" si="2"/>
        <v>0.5</v>
      </c>
      <c r="I92" s="452" t="str">
        <f t="shared" si="3"/>
        <v/>
      </c>
      <c r="J92" s="463">
        <v>10.0</v>
      </c>
      <c r="K92" s="434"/>
      <c r="L92" s="454">
        <f t="shared" si="4"/>
        <v>0</v>
      </c>
      <c r="M92" s="455">
        <f t="array" ref="M92">IFERROR(IF(J92="","",XLOOKUP(L92,Personnel!$B$4:$G$4,Personnel!$B$5:$G$5)),"")</f>
        <v>12.71</v>
      </c>
      <c r="N92" s="455">
        <f t="shared" si="5"/>
        <v>6.36</v>
      </c>
      <c r="O92" s="434"/>
      <c r="P92" s="456">
        <f t="shared" si="6"/>
        <v>20</v>
      </c>
      <c r="Q92" s="457">
        <f t="shared" si="16"/>
        <v>0</v>
      </c>
      <c r="R92" s="458"/>
      <c r="S92" s="459" t="str">
        <f t="array" ref="S92">IF(B92="","",XLOOKUP($B92,Product,'Product List'!D:D))</f>
        <v/>
      </c>
      <c r="T92" s="454" t="str">
        <f t="array" ref="T92">IF(B92="","",XLOOKUP($B92,Product,'Product List'!E:E))</f>
        <v/>
      </c>
      <c r="U92" s="454" t="str">
        <f t="array" ref="U92">IF(B92="","",XLOOKUP($B92,Product,'Product List'!F:F))</f>
        <v/>
      </c>
      <c r="V92" s="454" t="str">
        <f t="array" ref="V92">IF(B92="","",XLOOKUP($B92,Product,'Product List'!G:G))</f>
        <v/>
      </c>
      <c r="W92" s="434"/>
      <c r="X92" s="434" t="str">
        <f t="array" ref="X92">iferror(xlookup(B92,'Product List'!A:A,'Product List'!P:P),"")</f>
        <v/>
      </c>
      <c r="Y92" s="434">
        <f t="shared" si="13"/>
        <v>0</v>
      </c>
      <c r="Z92" s="434"/>
    </row>
    <row r="93" ht="14.25" customHeight="1">
      <c r="A93" s="483" t="s">
        <v>71</v>
      </c>
      <c r="B93" s="482"/>
      <c r="C93" s="454"/>
      <c r="D93" s="449">
        <v>0.3541666666666667</v>
      </c>
      <c r="E93" s="461"/>
      <c r="F93" s="449">
        <v>0.3958333333333333</v>
      </c>
      <c r="G93" s="450">
        <f t="shared" si="1"/>
        <v>0.04166666667</v>
      </c>
      <c r="H93" s="451">
        <f t="shared" si="2"/>
        <v>1</v>
      </c>
      <c r="I93" s="452" t="str">
        <f t="shared" si="3"/>
        <v/>
      </c>
      <c r="J93" s="463">
        <v>20.0</v>
      </c>
      <c r="K93" s="434"/>
      <c r="L93" s="454">
        <f t="shared" si="4"/>
        <v>0</v>
      </c>
      <c r="M93" s="455">
        <f t="array" ref="M93">IFERROR(IF(J93="","",XLOOKUP(L93,Personnel!$B$4:$G$4,Personnel!$B$5:$G$5)),"")</f>
        <v>12.71</v>
      </c>
      <c r="N93" s="455">
        <f t="shared" si="5"/>
        <v>12.71</v>
      </c>
      <c r="O93" s="434"/>
      <c r="P93" s="456">
        <f t="shared" si="6"/>
        <v>20</v>
      </c>
      <c r="Q93" s="457">
        <f t="shared" si="16"/>
        <v>0</v>
      </c>
      <c r="R93" s="458"/>
      <c r="S93" s="459" t="str">
        <f t="array" ref="S93">IF(B93="","",XLOOKUP($B93,Product,'Product List'!D:D))</f>
        <v/>
      </c>
      <c r="T93" s="454" t="str">
        <f t="array" ref="T93">IF(B93="","",XLOOKUP($B93,Product,'Product List'!E:E))</f>
        <v/>
      </c>
      <c r="U93" s="454" t="str">
        <f t="array" ref="U93">IF(B93="","",XLOOKUP($B93,Product,'Product List'!F:F))</f>
        <v/>
      </c>
      <c r="V93" s="454" t="str">
        <f t="array" ref="V93">IF(B93="","",XLOOKUP($B93,Product,'Product List'!G:G))</f>
        <v/>
      </c>
      <c r="W93" s="434"/>
      <c r="X93" s="434" t="str">
        <f t="array" ref="X93">iferror(xlookup(B93,'Product List'!A:A,'Product List'!P:P),"")</f>
        <v/>
      </c>
      <c r="Y93" s="434">
        <f t="shared" si="13"/>
        <v>0</v>
      </c>
      <c r="Z93" s="434"/>
    </row>
    <row r="94" ht="14.25" customHeight="1">
      <c r="A94" s="483" t="s">
        <v>71</v>
      </c>
      <c r="B94" s="482"/>
      <c r="C94" s="454"/>
      <c r="D94" s="449">
        <v>0.3958333333333333</v>
      </c>
      <c r="E94" s="461"/>
      <c r="F94" s="449">
        <v>0.4375</v>
      </c>
      <c r="G94" s="450">
        <f t="shared" si="1"/>
        <v>0.04166666667</v>
      </c>
      <c r="H94" s="451">
        <f t="shared" si="2"/>
        <v>1</v>
      </c>
      <c r="I94" s="452" t="str">
        <f t="shared" si="3"/>
        <v/>
      </c>
      <c r="J94" s="463">
        <v>20.0</v>
      </c>
      <c r="K94" s="434"/>
      <c r="L94" s="454">
        <f t="shared" si="4"/>
        <v>0</v>
      </c>
      <c r="M94" s="455">
        <f t="array" ref="M94">IFERROR(IF(J94="","",XLOOKUP(L94,Personnel!$B$4:$G$4,Personnel!$B$5:$G$5)),"")</f>
        <v>12.71</v>
      </c>
      <c r="N94" s="455">
        <f t="shared" si="5"/>
        <v>12.71</v>
      </c>
      <c r="O94" s="434"/>
      <c r="P94" s="456">
        <f t="shared" si="6"/>
        <v>20</v>
      </c>
      <c r="Q94" s="457">
        <f t="shared" si="16"/>
        <v>0</v>
      </c>
      <c r="R94" s="458"/>
      <c r="S94" s="459" t="str">
        <f t="array" ref="S94">IF(B94="","",XLOOKUP($B94,Product,'Product List'!D:D))</f>
        <v/>
      </c>
      <c r="T94" s="454" t="str">
        <f t="array" ref="T94">IF(B94="","",XLOOKUP($B94,Product,'Product List'!E:E))</f>
        <v/>
      </c>
      <c r="U94" s="454" t="str">
        <f t="array" ref="U94">IF(B94="","",XLOOKUP($B94,Product,'Product List'!F:F))</f>
        <v/>
      </c>
      <c r="V94" s="454" t="str">
        <f t="array" ref="V94">IF(B94="","",XLOOKUP($B94,Product,'Product List'!G:G))</f>
        <v/>
      </c>
      <c r="W94" s="434"/>
      <c r="X94" s="434" t="str">
        <f t="array" ref="X94">iferror(xlookup(B94,'Product List'!A:A,'Product List'!P:P),"")</f>
        <v/>
      </c>
      <c r="Y94" s="434">
        <f t="shared" si="13"/>
        <v>0</v>
      </c>
      <c r="Z94" s="434"/>
    </row>
    <row r="95" ht="14.25" customHeight="1">
      <c r="A95" s="483" t="s">
        <v>71</v>
      </c>
      <c r="B95" s="447" t="s">
        <v>1547</v>
      </c>
      <c r="C95" s="454"/>
      <c r="D95" s="449">
        <v>0.4375</v>
      </c>
      <c r="E95" s="460"/>
      <c r="F95" s="462">
        <v>0.4479166666666667</v>
      </c>
      <c r="G95" s="450">
        <f t="shared" si="1"/>
        <v>0.01041666667</v>
      </c>
      <c r="H95" s="451">
        <f t="shared" si="2"/>
        <v>0.25</v>
      </c>
      <c r="I95" s="452" t="str">
        <f t="shared" si="3"/>
        <v>Non</v>
      </c>
      <c r="J95" s="463"/>
      <c r="K95" s="434"/>
      <c r="L95" s="454">
        <f t="shared" si="4"/>
        <v>0</v>
      </c>
      <c r="M95" s="455" t="str">
        <f t="array" ref="M95">IFERROR(IF(J95="","",XLOOKUP(L95,Personnel!$B$4:$G$4,Personnel!$B$5:$G$5)),"")</f>
        <v/>
      </c>
      <c r="N95" s="455">
        <f t="shared" si="5"/>
        <v>0</v>
      </c>
      <c r="O95" s="434"/>
      <c r="P95" s="456">
        <f t="shared" si="6"/>
        <v>0</v>
      </c>
      <c r="Q95" s="457">
        <f t="shared" ref="Q95:Q96" si="17">IFERROR(ROUNDDOWN(N95-SUM($A$1*H95),2),"")</f>
        <v>-3.17</v>
      </c>
      <c r="R95" s="458"/>
      <c r="S95" s="459" t="str">
        <f t="array" ref="S95">IF(B95="","",XLOOKUP($B95,Product,'Product List'!D:D))</f>
        <v/>
      </c>
      <c r="T95" s="454" t="str">
        <f t="array" ref="T95">IF(B95="","",XLOOKUP($B95,Product,'Product List'!E:E))</f>
        <v/>
      </c>
      <c r="U95" s="454" t="str">
        <f t="array" ref="U95">IF(B95="","",XLOOKUP($B95,Product,'Product List'!F:F))</f>
        <v/>
      </c>
      <c r="V95" s="454" t="str">
        <f t="array" ref="V95">IF(B95="","",XLOOKUP($B95,Product,'Product List'!G:G))</f>
        <v/>
      </c>
      <c r="W95" s="434"/>
      <c r="X95" s="434" t="str">
        <f t="array" ref="X95">iferror(xlookup(B95,'Product List'!A:A,'Product List'!P:P),"")</f>
        <v/>
      </c>
      <c r="Y95" s="434">
        <f t="shared" si="13"/>
        <v>0</v>
      </c>
      <c r="Z95" s="434"/>
    </row>
    <row r="96" ht="14.25" customHeight="1">
      <c r="A96" s="483" t="s">
        <v>71</v>
      </c>
      <c r="B96" s="447" t="s">
        <v>1873</v>
      </c>
      <c r="C96" s="454"/>
      <c r="D96" s="449">
        <v>0.4479166666666667</v>
      </c>
      <c r="E96" s="449">
        <v>0.020833333333333332</v>
      </c>
      <c r="F96" s="462">
        <v>0.6041666666666666</v>
      </c>
      <c r="G96" s="450">
        <f t="shared" si="1"/>
        <v>0.1354166667</v>
      </c>
      <c r="H96" s="451">
        <f t="shared" si="2"/>
        <v>3.25</v>
      </c>
      <c r="I96" s="452" t="str">
        <f t="shared" si="3"/>
        <v>HBA</v>
      </c>
      <c r="J96" s="463">
        <v>40.0</v>
      </c>
      <c r="K96" s="434"/>
      <c r="L96" s="454">
        <f t="shared" si="4"/>
        <v>0</v>
      </c>
      <c r="M96" s="455">
        <f t="array" ref="M96">IFERROR(IF(J96="","",XLOOKUP(L96,Personnel!$B$4:$G$4,Personnel!$B$5:$G$5)),"")</f>
        <v>12.71</v>
      </c>
      <c r="N96" s="455">
        <f t="shared" si="5"/>
        <v>41.31</v>
      </c>
      <c r="O96" s="434"/>
      <c r="P96" s="456">
        <f t="shared" si="6"/>
        <v>12</v>
      </c>
      <c r="Q96" s="457">
        <f t="shared" si="17"/>
        <v>0</v>
      </c>
      <c r="R96" s="458"/>
      <c r="S96" s="459">
        <f t="array" ref="S96">IF(B96="","",XLOOKUP($B96,Product,'Product List'!D:D))</f>
        <v>18</v>
      </c>
      <c r="T96" s="454">
        <f t="array" ref="T96">IF(B96="","",XLOOKUP($B96,Product,'Product List'!E:E))</f>
        <v>19</v>
      </c>
      <c r="U96" s="454">
        <f t="array" ref="U96">IF(B96="","",XLOOKUP($B96,Product,'Product List'!F:F))</f>
        <v>20</v>
      </c>
      <c r="V96" s="454">
        <f t="array" ref="V96">IF(B96="","",XLOOKUP($B96,Product,'Product List'!G:G))</f>
        <v>21</v>
      </c>
      <c r="W96" s="434"/>
      <c r="X96" s="434">
        <f t="array" ref="X96">iferror(xlookup(B96,'Product List'!A:A,'Product List'!P:P),"")</f>
        <v>0</v>
      </c>
      <c r="Y96" s="434">
        <f t="shared" si="13"/>
        <v>0</v>
      </c>
      <c r="Z96" s="434"/>
    </row>
    <row r="97" ht="14.25" customHeight="1">
      <c r="A97" s="483" t="s">
        <v>71</v>
      </c>
      <c r="B97" s="447" t="s">
        <v>1875</v>
      </c>
      <c r="C97" s="454"/>
      <c r="D97" s="449">
        <v>0.6041666666666666</v>
      </c>
      <c r="E97" s="461"/>
      <c r="F97" s="462">
        <v>0.6659722222222222</v>
      </c>
      <c r="G97" s="450">
        <f t="shared" si="1"/>
        <v>0.06180555556</v>
      </c>
      <c r="H97" s="451">
        <f t="shared" si="2"/>
        <v>1.483333</v>
      </c>
      <c r="I97" s="452" t="str">
        <f t="shared" si="3"/>
        <v>HBA</v>
      </c>
      <c r="J97" s="463">
        <v>15.0</v>
      </c>
      <c r="K97" s="434"/>
      <c r="L97" s="454">
        <f t="shared" si="4"/>
        <v>0</v>
      </c>
      <c r="M97" s="455">
        <f t="array" ref="M97">IFERROR(IF(J97="","",XLOOKUP(L97,Personnel!$B$4:$G$4,Personnel!$B$5:$G$5)),"")</f>
        <v>12.71</v>
      </c>
      <c r="N97" s="455">
        <f t="shared" si="5"/>
        <v>18.85</v>
      </c>
      <c r="O97" s="434"/>
      <c r="P97" s="456">
        <f t="shared" si="6"/>
        <v>10</v>
      </c>
      <c r="Q97" s="457">
        <f t="shared" ref="Q97:Q130" si="18">IFERROR(ROUND(N97-SUM($A$1*H97),2),"")</f>
        <v>0</v>
      </c>
      <c r="R97" s="458"/>
      <c r="S97" s="459">
        <f t="array" ref="S97">IF(B97="","",XLOOKUP($B97,Product,'Product List'!D:D))</f>
        <v>18</v>
      </c>
      <c r="T97" s="454">
        <f t="array" ref="T97">IF(B97="","",XLOOKUP($B97,Product,'Product List'!E:E))</f>
        <v>19</v>
      </c>
      <c r="U97" s="454">
        <f t="array" ref="U97">IF(B97="","",XLOOKUP($B97,Product,'Product List'!F:F))</f>
        <v>20</v>
      </c>
      <c r="V97" s="454">
        <f t="array" ref="V97">IF(B97="","",XLOOKUP($B97,Product,'Product List'!G:G))</f>
        <v>21</v>
      </c>
      <c r="W97" s="434"/>
      <c r="X97" s="434">
        <f t="array" ref="X97">iferror(xlookup(B97,'Product List'!A:A,'Product List'!P:P),"")</f>
        <v>0</v>
      </c>
      <c r="Y97" s="434">
        <f t="shared" si="13"/>
        <v>0</v>
      </c>
      <c r="Z97" s="434"/>
    </row>
    <row r="98" ht="14.25" customHeight="1">
      <c r="A98" s="483" t="s">
        <v>74</v>
      </c>
      <c r="B98" s="447" t="s">
        <v>1547</v>
      </c>
      <c r="C98" s="454"/>
      <c r="D98" s="449">
        <v>0.3333333333333333</v>
      </c>
      <c r="E98" s="461"/>
      <c r="F98" s="449">
        <v>0.36666666666666664</v>
      </c>
      <c r="G98" s="450">
        <f t="shared" si="1"/>
        <v>0.03333333333</v>
      </c>
      <c r="H98" s="451">
        <f t="shared" si="2"/>
        <v>0.8</v>
      </c>
      <c r="I98" s="452" t="str">
        <f t="shared" si="3"/>
        <v>Non</v>
      </c>
      <c r="J98" s="477"/>
      <c r="K98" s="434"/>
      <c r="L98" s="454">
        <f t="shared" si="4"/>
        <v>0</v>
      </c>
      <c r="M98" s="455" t="str">
        <f t="array" ref="M98">IFERROR(IF(J98="","",XLOOKUP(L98,Personnel!$B$4:$G$4,Personnel!$B$5:$G$5)),"")</f>
        <v/>
      </c>
      <c r="N98" s="455">
        <f t="shared" si="5"/>
        <v>0</v>
      </c>
      <c r="O98" s="434"/>
      <c r="P98" s="456">
        <f t="shared" si="6"/>
        <v>0</v>
      </c>
      <c r="Q98" s="457">
        <f t="shared" si="18"/>
        <v>-10.17</v>
      </c>
      <c r="R98" s="458"/>
      <c r="S98" s="459" t="str">
        <f t="array" ref="S98">IF(B98="","",XLOOKUP($B98,Product,'Product List'!D:D))</f>
        <v/>
      </c>
      <c r="T98" s="454" t="str">
        <f t="array" ref="T98">IF(B98="","",XLOOKUP($B98,Product,'Product List'!E:E))</f>
        <v/>
      </c>
      <c r="U98" s="454" t="str">
        <f t="array" ref="U98">IF(B98="","",XLOOKUP($B98,Product,'Product List'!F:F))</f>
        <v/>
      </c>
      <c r="V98" s="454" t="str">
        <f t="array" ref="V98">IF(B98="","",XLOOKUP($B98,Product,'Product List'!G:G))</f>
        <v/>
      </c>
      <c r="W98" s="434"/>
      <c r="X98" s="434" t="str">
        <f t="array" ref="X98">iferror(xlookup(B98,'Product List'!A:A,'Product List'!P:P),"")</f>
        <v/>
      </c>
      <c r="Y98" s="434">
        <f t="shared" si="13"/>
        <v>0</v>
      </c>
      <c r="Z98" s="434"/>
    </row>
    <row r="99" ht="14.25" customHeight="1">
      <c r="A99" s="483" t="s">
        <v>74</v>
      </c>
      <c r="B99" s="482"/>
      <c r="C99" s="454"/>
      <c r="D99" s="449">
        <v>0.36666666666666664</v>
      </c>
      <c r="E99" s="449">
        <v>0.009722222222222222</v>
      </c>
      <c r="F99" s="449">
        <v>0.49166666666666664</v>
      </c>
      <c r="G99" s="450">
        <f t="shared" si="1"/>
        <v>0.1152777778</v>
      </c>
      <c r="H99" s="451">
        <f t="shared" si="2"/>
        <v>2.766667</v>
      </c>
      <c r="I99" s="452" t="str">
        <f t="shared" si="3"/>
        <v/>
      </c>
      <c r="J99" s="463">
        <v>86.0</v>
      </c>
      <c r="K99" s="434"/>
      <c r="L99" s="454">
        <f t="shared" si="4"/>
        <v>0</v>
      </c>
      <c r="M99" s="455">
        <f t="array" ref="M99">IFERROR(IF(J99="","",XLOOKUP(L99,Personnel!$B$4:$G$4,Personnel!$B$5:$G$5)),"")</f>
        <v>12.71</v>
      </c>
      <c r="N99" s="455">
        <f t="shared" si="5"/>
        <v>35.16</v>
      </c>
      <c r="O99" s="434"/>
      <c r="P99" s="456">
        <f t="shared" si="6"/>
        <v>31</v>
      </c>
      <c r="Q99" s="457">
        <f t="shared" si="18"/>
        <v>0</v>
      </c>
      <c r="R99" s="458"/>
      <c r="S99" s="459" t="str">
        <f t="array" ref="S99">IF(B99="","",XLOOKUP($B99,Product,'Product List'!D:D))</f>
        <v/>
      </c>
      <c r="T99" s="454" t="str">
        <f t="array" ref="T99">IF(B99="","",XLOOKUP($B99,Product,'Product List'!E:E))</f>
        <v/>
      </c>
      <c r="U99" s="454" t="str">
        <f t="array" ref="U99">IF(B99="","",XLOOKUP($B99,Product,'Product List'!F:F))</f>
        <v/>
      </c>
      <c r="V99" s="454" t="str">
        <f t="array" ref="V99">IF(B99="","",XLOOKUP($B99,Product,'Product List'!G:G))</f>
        <v/>
      </c>
      <c r="W99" s="434"/>
      <c r="X99" s="434" t="str">
        <f t="array" ref="X99">iferror(xlookup(B99,'Product List'!A:A,'Product List'!P:P),"")</f>
        <v/>
      </c>
      <c r="Y99" s="434">
        <f t="shared" si="13"/>
        <v>0</v>
      </c>
      <c r="Z99" s="434"/>
    </row>
    <row r="100" ht="14.25" customHeight="1">
      <c r="A100" s="483" t="s">
        <v>74</v>
      </c>
      <c r="B100" s="447" t="s">
        <v>1547</v>
      </c>
      <c r="C100" s="454"/>
      <c r="D100" s="449">
        <v>0.49166666666666664</v>
      </c>
      <c r="E100" s="461"/>
      <c r="F100" s="449">
        <v>0.5</v>
      </c>
      <c r="G100" s="450">
        <f t="shared" si="1"/>
        <v>0.008333333333</v>
      </c>
      <c r="H100" s="451">
        <f t="shared" si="2"/>
        <v>0.2</v>
      </c>
      <c r="I100" s="452" t="str">
        <f t="shared" si="3"/>
        <v>Non</v>
      </c>
      <c r="J100" s="477"/>
      <c r="K100" s="434"/>
      <c r="L100" s="454">
        <f t="shared" si="4"/>
        <v>0</v>
      </c>
      <c r="M100" s="455" t="str">
        <f t="array" ref="M100">IFERROR(IF(J100="","",XLOOKUP(L100,Personnel!$B$4:$G$4,Personnel!$B$5:$G$5)),"")</f>
        <v/>
      </c>
      <c r="N100" s="455">
        <f t="shared" si="5"/>
        <v>0</v>
      </c>
      <c r="O100" s="434"/>
      <c r="P100" s="456">
        <f t="shared" si="6"/>
        <v>0</v>
      </c>
      <c r="Q100" s="457">
        <f t="shared" si="18"/>
        <v>-2.54</v>
      </c>
      <c r="R100" s="458"/>
      <c r="S100" s="459" t="str">
        <f t="array" ref="S100">IF(B100="","",XLOOKUP($B100,Product,'Product List'!D:D))</f>
        <v/>
      </c>
      <c r="T100" s="454" t="str">
        <f t="array" ref="T100">IF(B100="","",XLOOKUP($B100,Product,'Product List'!E:E))</f>
        <v/>
      </c>
      <c r="U100" s="454" t="str">
        <f t="array" ref="U100">IF(B100="","",XLOOKUP($B100,Product,'Product List'!F:F))</f>
        <v/>
      </c>
      <c r="V100" s="454" t="str">
        <f t="array" ref="V100">IF(B100="","",XLOOKUP($B100,Product,'Product List'!G:G))</f>
        <v/>
      </c>
      <c r="W100" s="434"/>
      <c r="X100" s="434" t="str">
        <f t="array" ref="X100">iferror(xlookup(B100,'Product List'!A:A,'Product List'!P:P),"")</f>
        <v/>
      </c>
      <c r="Y100" s="434">
        <f t="shared" si="13"/>
        <v>0</v>
      </c>
      <c r="Z100" s="434"/>
    </row>
    <row r="101" ht="14.25" customHeight="1">
      <c r="A101" s="483" t="s">
        <v>76</v>
      </c>
      <c r="B101" s="447" t="s">
        <v>1763</v>
      </c>
      <c r="C101" s="454"/>
      <c r="D101" s="449">
        <v>0.3333333333333333</v>
      </c>
      <c r="E101" s="461"/>
      <c r="F101" s="449">
        <v>0.3888888888888889</v>
      </c>
      <c r="G101" s="450">
        <f t="shared" si="1"/>
        <v>0.05555555556</v>
      </c>
      <c r="H101" s="451">
        <f t="shared" si="2"/>
        <v>1.333333</v>
      </c>
      <c r="I101" s="452" t="str">
        <f t="shared" si="3"/>
        <v>SGH</v>
      </c>
      <c r="J101" s="463">
        <v>10.0</v>
      </c>
      <c r="K101" s="434"/>
      <c r="L101" s="454">
        <f t="shared" si="4"/>
        <v>0</v>
      </c>
      <c r="M101" s="455">
        <f t="array" ref="M101">IFERROR(IF(J101="","",XLOOKUP(L101,Personnel!$B$4:$G$4,Personnel!$B$5:$G$5)),"")</f>
        <v>12.71</v>
      </c>
      <c r="N101" s="455">
        <f t="shared" si="5"/>
        <v>16.95</v>
      </c>
      <c r="O101" s="434"/>
      <c r="P101" s="456">
        <f t="shared" si="6"/>
        <v>8</v>
      </c>
      <c r="Q101" s="457">
        <f t="shared" si="18"/>
        <v>0</v>
      </c>
      <c r="R101" s="458"/>
      <c r="S101" s="459">
        <f t="array" ref="S101">IF(B101="","",XLOOKUP($B101,Product,'Product List'!D:D))</f>
        <v>9</v>
      </c>
      <c r="T101" s="454">
        <f t="array" ref="T101">IF(B101="","",XLOOKUP($B101,Product,'Product List'!E:E))</f>
        <v>10</v>
      </c>
      <c r="U101" s="454">
        <f t="array" ref="U101">IF(B101="","",XLOOKUP($B101,Product,'Product List'!F:F))</f>
        <v>10</v>
      </c>
      <c r="V101" s="454">
        <f t="array" ref="V101">IF(B101="","",XLOOKUP($B101,Product,'Product List'!G:G))</f>
        <v>11</v>
      </c>
      <c r="W101" s="434"/>
      <c r="X101" s="434">
        <f t="array" ref="X101">iferror(xlookup(B101,'Product List'!A:A,'Product List'!P:P),"")</f>
        <v>0</v>
      </c>
      <c r="Y101" s="434">
        <f t="shared" si="13"/>
        <v>0</v>
      </c>
      <c r="Z101" s="434"/>
    </row>
    <row r="102" ht="14.25" customHeight="1">
      <c r="A102" s="483" t="s">
        <v>76</v>
      </c>
      <c r="B102" s="447" t="s">
        <v>1886</v>
      </c>
      <c r="C102" s="454"/>
      <c r="D102" s="449">
        <v>0.3888888888888889</v>
      </c>
      <c r="E102" s="461"/>
      <c r="F102" s="449">
        <v>0.4513888888888889</v>
      </c>
      <c r="G102" s="450">
        <f t="shared" si="1"/>
        <v>0.0625</v>
      </c>
      <c r="H102" s="451">
        <f t="shared" si="2"/>
        <v>1.5</v>
      </c>
      <c r="I102" s="452" t="str">
        <f t="shared" si="3"/>
        <v>SRS</v>
      </c>
      <c r="J102" s="463">
        <v>60.0</v>
      </c>
      <c r="K102" s="434"/>
      <c r="L102" s="454">
        <f t="shared" si="4"/>
        <v>0</v>
      </c>
      <c r="M102" s="455">
        <f t="array" ref="M102">IFERROR(IF(J102="","",XLOOKUP(L102,Personnel!$B$4:$G$4,Personnel!$B$5:$G$5)),"")</f>
        <v>12.71</v>
      </c>
      <c r="N102" s="455">
        <f t="shared" si="5"/>
        <v>19.07</v>
      </c>
      <c r="O102" s="434"/>
      <c r="P102" s="456">
        <f t="shared" si="6"/>
        <v>40</v>
      </c>
      <c r="Q102" s="457">
        <f t="shared" si="18"/>
        <v>0</v>
      </c>
      <c r="R102" s="458"/>
      <c r="S102" s="459">
        <f t="array" ref="S102">IF(B102="","",XLOOKUP($B102,Product,'Product List'!D:D))</f>
        <v>74</v>
      </c>
      <c r="T102" s="454">
        <f t="array" ref="T102">IF(B102="","",XLOOKUP($B102,Product,'Product List'!E:E))</f>
        <v>76</v>
      </c>
      <c r="U102" s="454">
        <f t="array" ref="U102">IF(B102="","",XLOOKUP($B102,Product,'Product List'!F:F))</f>
        <v>82</v>
      </c>
      <c r="V102" s="454">
        <f t="array" ref="V102">IF(B102="","",XLOOKUP($B102,Product,'Product List'!G:G))</f>
        <v>88</v>
      </c>
      <c r="W102" s="434"/>
      <c r="X102" s="434">
        <f t="array" ref="X102">iferror(xlookup(B102,'Product List'!A:A,'Product List'!P:P),"")</f>
        <v>0</v>
      </c>
      <c r="Y102" s="434">
        <f t="shared" si="13"/>
        <v>0</v>
      </c>
      <c r="Z102" s="434"/>
    </row>
    <row r="103" ht="14.25" customHeight="1">
      <c r="A103" s="483" t="s">
        <v>76</v>
      </c>
      <c r="B103" s="447" t="s">
        <v>1887</v>
      </c>
      <c r="C103" s="454"/>
      <c r="D103" s="449">
        <v>0.4513888888888889</v>
      </c>
      <c r="E103" s="449">
        <v>0.02013888888888889</v>
      </c>
      <c r="F103" s="462">
        <v>0.5520833333333334</v>
      </c>
      <c r="G103" s="450">
        <f t="shared" si="1"/>
        <v>0.08055555556</v>
      </c>
      <c r="H103" s="451">
        <f t="shared" si="2"/>
        <v>1.933333</v>
      </c>
      <c r="I103" s="452" t="str">
        <f t="shared" si="3"/>
        <v>SRS</v>
      </c>
      <c r="J103" s="463">
        <v>120.0</v>
      </c>
      <c r="K103" s="434"/>
      <c r="L103" s="454">
        <f t="shared" si="4"/>
        <v>0</v>
      </c>
      <c r="M103" s="455">
        <f t="array" ref="M103">IFERROR(IF(J103="","",XLOOKUP(L103,Personnel!$B$4:$G$4,Personnel!$B$5:$G$5)),"")</f>
        <v>12.71</v>
      </c>
      <c r="N103" s="455">
        <f t="shared" si="5"/>
        <v>24.57</v>
      </c>
      <c r="O103" s="434"/>
      <c r="P103" s="456">
        <f t="shared" si="6"/>
        <v>62</v>
      </c>
      <c r="Q103" s="457">
        <f t="shared" si="18"/>
        <v>0</v>
      </c>
      <c r="R103" s="458"/>
      <c r="S103" s="459">
        <f t="array" ref="S103">IF(B103="","",XLOOKUP($B103,Product,'Product List'!D:D))</f>
        <v>74</v>
      </c>
      <c r="T103" s="454">
        <f t="array" ref="T103">IF(B103="","",XLOOKUP($B103,Product,'Product List'!E:E))</f>
        <v>76</v>
      </c>
      <c r="U103" s="454">
        <f t="array" ref="U103">IF(B103="","",XLOOKUP($B103,Product,'Product List'!F:F))</f>
        <v>82</v>
      </c>
      <c r="V103" s="454">
        <f t="array" ref="V103">IF(B103="","",XLOOKUP($B103,Product,'Product List'!G:G))</f>
        <v>88</v>
      </c>
      <c r="W103" s="434"/>
      <c r="X103" s="434">
        <f t="array" ref="X103">iferror(xlookup(B103,'Product List'!A:A,'Product List'!P:P),"")</f>
        <v>0</v>
      </c>
      <c r="Y103" s="434">
        <f t="shared" si="13"/>
        <v>0</v>
      </c>
      <c r="Z103" s="434"/>
    </row>
    <row r="104" ht="14.25" customHeight="1">
      <c r="A104" s="483" t="s">
        <v>76</v>
      </c>
      <c r="B104" s="447" t="s">
        <v>1890</v>
      </c>
      <c r="C104" s="454"/>
      <c r="D104" s="449">
        <v>0.5520833333333334</v>
      </c>
      <c r="E104" s="461"/>
      <c r="F104" s="449">
        <v>0.6652777777777777</v>
      </c>
      <c r="G104" s="450">
        <f t="shared" si="1"/>
        <v>0.1131944444</v>
      </c>
      <c r="H104" s="451">
        <f t="shared" si="2"/>
        <v>2.716667</v>
      </c>
      <c r="I104" s="452" t="str">
        <f t="shared" si="3"/>
        <v>BOU</v>
      </c>
      <c r="J104" s="463">
        <v>250.0</v>
      </c>
      <c r="K104" s="434"/>
      <c r="L104" s="454">
        <f t="shared" si="4"/>
        <v>3</v>
      </c>
      <c r="M104" s="455">
        <f t="array" ref="M104">IFERROR(IF(J104="","",XLOOKUP(L104,Personnel!$B$4:$G$4,Personnel!$B$5:$G$5)),"")</f>
        <v>15</v>
      </c>
      <c r="N104" s="455">
        <f t="shared" si="5"/>
        <v>40.75</v>
      </c>
      <c r="O104" s="434"/>
      <c r="P104" s="456">
        <f t="shared" si="6"/>
        <v>92</v>
      </c>
      <c r="Q104" s="457">
        <f t="shared" si="18"/>
        <v>6.22</v>
      </c>
      <c r="R104" s="458"/>
      <c r="S104" s="459">
        <f t="array" ref="S104">IF(B104="","",XLOOKUP($B104,Product,'Product List'!D:D))</f>
        <v>7</v>
      </c>
      <c r="T104" s="454">
        <f t="array" ref="T104">IF(B104="","",XLOOKUP($B104,Product,'Product List'!E:E))</f>
        <v>8</v>
      </c>
      <c r="U104" s="454">
        <f t="array" ref="U104">IF(B104="","",XLOOKUP($B104,Product,'Product List'!F:F))</f>
        <v>9</v>
      </c>
      <c r="V104" s="454">
        <f t="array" ref="V104">IF(B104="","",XLOOKUP($B104,Product,'Product List'!G:G))</f>
        <v>10</v>
      </c>
      <c r="W104" s="434"/>
      <c r="X104" s="434">
        <f t="array" ref="X104">iferror(xlookup(B104,'Product List'!A:A,'Product List'!P:P),"")</f>
        <v>0</v>
      </c>
      <c r="Y104" s="434">
        <f t="shared" si="13"/>
        <v>0</v>
      </c>
      <c r="Z104" s="434"/>
    </row>
    <row r="105" ht="14.25" customHeight="1">
      <c r="A105" s="486" t="s">
        <v>15</v>
      </c>
      <c r="B105" s="447" t="s">
        <v>1547</v>
      </c>
      <c r="C105" s="454"/>
      <c r="D105" s="449">
        <v>0.3333333333333333</v>
      </c>
      <c r="E105" s="461"/>
      <c r="F105" s="462">
        <v>0.36319444444444443</v>
      </c>
      <c r="G105" s="450">
        <f t="shared" si="1"/>
        <v>0.02986111111</v>
      </c>
      <c r="H105" s="451">
        <f t="shared" si="2"/>
        <v>0.716667</v>
      </c>
      <c r="I105" s="452" t="str">
        <f t="shared" si="3"/>
        <v>Non</v>
      </c>
      <c r="J105" s="477"/>
      <c r="K105" s="434"/>
      <c r="L105" s="454">
        <f t="shared" si="4"/>
        <v>0</v>
      </c>
      <c r="M105" s="455" t="str">
        <f t="array" ref="M105">IFERROR(IF(J105="","",XLOOKUP(L105,Personnel!$B$4:$G$4,Personnel!$B$5:$G$5)),"")</f>
        <v/>
      </c>
      <c r="N105" s="455">
        <f t="shared" si="5"/>
        <v>0</v>
      </c>
      <c r="O105" s="434"/>
      <c r="P105" s="456">
        <f t="shared" si="6"/>
        <v>0</v>
      </c>
      <c r="Q105" s="457">
        <f t="shared" si="18"/>
        <v>-9.11</v>
      </c>
      <c r="R105" s="458"/>
      <c r="S105" s="459" t="str">
        <f t="array" ref="S105">IF(B105="","",XLOOKUP($B105,Product,'Product List'!D:D))</f>
        <v/>
      </c>
      <c r="T105" s="454" t="str">
        <f t="array" ref="T105">IF(B105="","",XLOOKUP($B105,Product,'Product List'!E:E))</f>
        <v/>
      </c>
      <c r="U105" s="454" t="str">
        <f t="array" ref="U105">IF(B105="","",XLOOKUP($B105,Product,'Product List'!F:F))</f>
        <v/>
      </c>
      <c r="V105" s="454" t="str">
        <f t="array" ref="V105">IF(B105="","",XLOOKUP($B105,Product,'Product List'!G:G))</f>
        <v/>
      </c>
      <c r="W105" s="434"/>
      <c r="X105" s="434" t="str">
        <f t="array" ref="X105">iferror(xlookup(B105,'Product List'!A:A,'Product List'!P:P),"")</f>
        <v/>
      </c>
      <c r="Y105" s="434">
        <f t="shared" si="13"/>
        <v>0</v>
      </c>
      <c r="Z105" s="434"/>
    </row>
    <row r="106" ht="14.25" customHeight="1">
      <c r="A106" s="486" t="s">
        <v>15</v>
      </c>
      <c r="B106" s="447" t="s">
        <v>1547</v>
      </c>
      <c r="C106" s="454"/>
      <c r="D106" s="449">
        <v>0.36319444444444443</v>
      </c>
      <c r="E106" s="461"/>
      <c r="F106" s="462">
        <v>0.37916666666666665</v>
      </c>
      <c r="G106" s="450">
        <f t="shared" si="1"/>
        <v>0.01597222222</v>
      </c>
      <c r="H106" s="451">
        <f t="shared" si="2"/>
        <v>0.383333</v>
      </c>
      <c r="I106" s="452" t="str">
        <f t="shared" si="3"/>
        <v>Non</v>
      </c>
      <c r="J106" s="477"/>
      <c r="K106" s="434"/>
      <c r="L106" s="454">
        <f t="shared" si="4"/>
        <v>0</v>
      </c>
      <c r="M106" s="455" t="str">
        <f t="array" ref="M106">IFERROR(IF(J106="","",XLOOKUP(L106,Personnel!$B$4:$G$4,Personnel!$B$5:$G$5)),"")</f>
        <v/>
      </c>
      <c r="N106" s="455">
        <f t="shared" si="5"/>
        <v>0</v>
      </c>
      <c r="O106" s="434"/>
      <c r="P106" s="456">
        <f t="shared" si="6"/>
        <v>0</v>
      </c>
      <c r="Q106" s="457">
        <f t="shared" si="18"/>
        <v>-4.87</v>
      </c>
      <c r="R106" s="458"/>
      <c r="S106" s="459" t="str">
        <f t="array" ref="S106">IF(B106="","",XLOOKUP($B106,Product,'Product List'!D:D))</f>
        <v/>
      </c>
      <c r="T106" s="454" t="str">
        <f t="array" ref="T106">IF(B106="","",XLOOKUP($B106,Product,'Product List'!E:E))</f>
        <v/>
      </c>
      <c r="U106" s="454" t="str">
        <f t="array" ref="U106">IF(B106="","",XLOOKUP($B106,Product,'Product List'!F:F))</f>
        <v/>
      </c>
      <c r="V106" s="454" t="str">
        <f t="array" ref="V106">IF(B106="","",XLOOKUP($B106,Product,'Product List'!G:G))</f>
        <v/>
      </c>
      <c r="W106" s="434"/>
      <c r="X106" s="434" t="str">
        <f t="array" ref="X106">iferror(xlookup(B106,'Product List'!A:A,'Product List'!P:P),"")</f>
        <v/>
      </c>
      <c r="Y106" s="434">
        <f t="shared" si="13"/>
        <v>0</v>
      </c>
      <c r="Z106" s="434"/>
    </row>
    <row r="107" ht="14.25" customHeight="1">
      <c r="A107" s="486" t="s">
        <v>15</v>
      </c>
      <c r="B107" s="464" t="s">
        <v>1781</v>
      </c>
      <c r="C107" s="454"/>
      <c r="D107" s="449">
        <v>0.37916666666666665</v>
      </c>
      <c r="E107" s="449">
        <v>0.003472222222222222</v>
      </c>
      <c r="F107" s="462">
        <v>0.44305555555555554</v>
      </c>
      <c r="G107" s="450">
        <f t="shared" si="1"/>
        <v>0.06041666667</v>
      </c>
      <c r="H107" s="451">
        <f t="shared" si="2"/>
        <v>1.45</v>
      </c>
      <c r="I107" s="452" t="str">
        <f t="shared" si="3"/>
        <v>SLH</v>
      </c>
      <c r="J107" s="463">
        <v>95.0</v>
      </c>
      <c r="K107" s="434"/>
      <c r="L107" s="454">
        <f t="shared" si="4"/>
        <v>3</v>
      </c>
      <c r="M107" s="455">
        <f t="array" ref="M107">IFERROR(IF(J107="","",XLOOKUP(L107,Personnel!$B$4:$G$4,Personnel!$B$5:$G$5)),"")</f>
        <v>15</v>
      </c>
      <c r="N107" s="455">
        <f t="shared" si="5"/>
        <v>21.75</v>
      </c>
      <c r="O107" s="434"/>
      <c r="P107" s="456">
        <f t="shared" si="6"/>
        <v>66</v>
      </c>
      <c r="Q107" s="457">
        <f t="shared" si="18"/>
        <v>3.32</v>
      </c>
      <c r="R107" s="458"/>
      <c r="S107" s="459">
        <f t="array" ref="S107">IF(B107="","",XLOOKUP($B107,Product,'Product List'!D:D))</f>
        <v>32</v>
      </c>
      <c r="T107" s="454">
        <f t="array" ref="T107">IF(B107="","",XLOOKUP($B107,Product,'Product List'!E:E))</f>
        <v>33</v>
      </c>
      <c r="U107" s="454">
        <f t="array" ref="U107">IF(B107="","",XLOOKUP($B107,Product,'Product List'!F:F))</f>
        <v>36</v>
      </c>
      <c r="V107" s="454">
        <f t="array" ref="V107">IF(B107="","",XLOOKUP($B107,Product,'Product List'!G:G))</f>
        <v>38</v>
      </c>
      <c r="W107" s="434"/>
      <c r="X107" s="434">
        <f t="array" ref="X107">iferror(xlookup(B107,'Product List'!A:A,'Product List'!P:P),"")</f>
        <v>0</v>
      </c>
      <c r="Y107" s="434">
        <f t="shared" si="13"/>
        <v>0</v>
      </c>
      <c r="Z107" s="434"/>
    </row>
    <row r="108" ht="14.25" customHeight="1">
      <c r="A108" s="486" t="s">
        <v>15</v>
      </c>
      <c r="B108" s="464" t="s">
        <v>1547</v>
      </c>
      <c r="C108" s="454"/>
      <c r="D108" s="449">
        <v>0.44305555555555554</v>
      </c>
      <c r="E108" s="461"/>
      <c r="F108" s="449">
        <v>0.4583333333333333</v>
      </c>
      <c r="G108" s="450">
        <f t="shared" si="1"/>
        <v>0.01527777778</v>
      </c>
      <c r="H108" s="451">
        <f t="shared" si="2"/>
        <v>0.366667</v>
      </c>
      <c r="I108" s="452" t="str">
        <f t="shared" si="3"/>
        <v>Non</v>
      </c>
      <c r="J108" s="477"/>
      <c r="K108" s="434"/>
      <c r="L108" s="454">
        <f t="shared" si="4"/>
        <v>0</v>
      </c>
      <c r="M108" s="455" t="str">
        <f t="array" ref="M108">IFERROR(IF(J108="","",XLOOKUP(L108,Personnel!$B$4:$G$4,Personnel!$B$5:$G$5)),"")</f>
        <v/>
      </c>
      <c r="N108" s="455">
        <f t="shared" si="5"/>
        <v>0</v>
      </c>
      <c r="O108" s="434"/>
      <c r="P108" s="456">
        <f t="shared" si="6"/>
        <v>0</v>
      </c>
      <c r="Q108" s="457">
        <f t="shared" si="18"/>
        <v>-4.66</v>
      </c>
      <c r="R108" s="458"/>
      <c r="S108" s="459" t="str">
        <f t="array" ref="S108">IF(B108="","",XLOOKUP($B108,Product,'Product List'!D:D))</f>
        <v/>
      </c>
      <c r="T108" s="454" t="str">
        <f t="array" ref="T108">IF(B108="","",XLOOKUP($B108,Product,'Product List'!E:E))</f>
        <v/>
      </c>
      <c r="U108" s="454" t="str">
        <f t="array" ref="U108">IF(B108="","",XLOOKUP($B108,Product,'Product List'!F:F))</f>
        <v/>
      </c>
      <c r="V108" s="454" t="str">
        <f t="array" ref="V108">IF(B108="","",XLOOKUP($B108,Product,'Product List'!G:G))</f>
        <v/>
      </c>
      <c r="W108" s="434"/>
      <c r="X108" s="434" t="str">
        <f t="array" ref="X108">iferror(xlookup(B108,'Product List'!A:A,'Product List'!P:P),"")</f>
        <v/>
      </c>
      <c r="Y108" s="434">
        <f t="shared" si="13"/>
        <v>0</v>
      </c>
      <c r="Z108" s="434"/>
    </row>
    <row r="109" ht="14.25" customHeight="1">
      <c r="A109" s="486" t="s">
        <v>15</v>
      </c>
      <c r="B109" s="447" t="s">
        <v>1781</v>
      </c>
      <c r="C109" s="454"/>
      <c r="D109" s="478">
        <v>0.4583333333333333</v>
      </c>
      <c r="E109" s="479"/>
      <c r="F109" s="480"/>
      <c r="G109" s="450">
        <f t="shared" si="1"/>
        <v>-0.4583333333</v>
      </c>
      <c r="H109" s="451">
        <f t="shared" si="2"/>
        <v>-11</v>
      </c>
      <c r="I109" s="452" t="str">
        <f t="shared" si="3"/>
        <v>SLH</v>
      </c>
      <c r="J109" s="463">
        <v>4.0</v>
      </c>
      <c r="K109" s="434"/>
      <c r="L109" s="454">
        <f t="shared" si="4"/>
        <v>0</v>
      </c>
      <c r="M109" s="455">
        <f t="array" ref="M109">IFERROR(IF(J109="","",XLOOKUP(L109,Personnel!$B$4:$G$4,Personnel!$B$5:$G$5)),"")</f>
        <v>12.71</v>
      </c>
      <c r="N109" s="455">
        <f t="shared" si="5"/>
        <v>-139.81</v>
      </c>
      <c r="O109" s="434"/>
      <c r="P109" s="456">
        <f t="shared" si="6"/>
        <v>0</v>
      </c>
      <c r="Q109" s="457">
        <f t="shared" si="18"/>
        <v>0</v>
      </c>
      <c r="R109" s="458"/>
      <c r="S109" s="459">
        <f t="array" ref="S109">IF(B109="","",XLOOKUP($B109,Product,'Product List'!D:D))</f>
        <v>32</v>
      </c>
      <c r="T109" s="454">
        <f t="array" ref="T109">IF(B109="","",XLOOKUP($B109,Product,'Product List'!E:E))</f>
        <v>33</v>
      </c>
      <c r="U109" s="454">
        <f t="array" ref="U109">IF(B109="","",XLOOKUP($B109,Product,'Product List'!F:F))</f>
        <v>36</v>
      </c>
      <c r="V109" s="454">
        <f t="array" ref="V109">IF(B109="","",XLOOKUP($B109,Product,'Product List'!G:G))</f>
        <v>38</v>
      </c>
      <c r="W109" s="434"/>
      <c r="X109" s="434">
        <f t="array" ref="X109">iferror(xlookup(B109,'Product List'!A:A,'Product List'!P:P),"")</f>
        <v>0</v>
      </c>
      <c r="Y109" s="434">
        <f t="shared" si="13"/>
        <v>0</v>
      </c>
      <c r="Z109" s="434"/>
    </row>
    <row r="110" ht="14.25" customHeight="1">
      <c r="A110" s="486" t="s">
        <v>15</v>
      </c>
      <c r="B110" s="464" t="s">
        <v>1904</v>
      </c>
      <c r="C110" s="454"/>
      <c r="D110" s="480"/>
      <c r="E110" s="480"/>
      <c r="F110" s="478">
        <v>0.46944444444444444</v>
      </c>
      <c r="G110" s="450">
        <f t="shared" si="1"/>
        <v>0.4694444444</v>
      </c>
      <c r="H110" s="451">
        <f t="shared" si="2"/>
        <v>11.266667</v>
      </c>
      <c r="I110" s="452" t="str">
        <f t="shared" si="3"/>
        <v>KSo</v>
      </c>
      <c r="J110" s="463">
        <v>7.0</v>
      </c>
      <c r="K110" s="434"/>
      <c r="L110" s="454">
        <f t="shared" si="4"/>
        <v>0</v>
      </c>
      <c r="M110" s="455">
        <f t="array" ref="M110">IFERROR(IF(J110="","",XLOOKUP(L110,Personnel!$B$4:$G$4,Personnel!$B$5:$G$5)),"")</f>
        <v>12.71</v>
      </c>
      <c r="N110" s="455">
        <f t="shared" si="5"/>
        <v>143.2</v>
      </c>
      <c r="O110" s="434"/>
      <c r="P110" s="456">
        <f t="shared" si="6"/>
        <v>1</v>
      </c>
      <c r="Q110" s="457">
        <f t="shared" si="18"/>
        <v>0</v>
      </c>
      <c r="R110" s="458"/>
      <c r="S110" s="459">
        <f t="array" ref="S110">IF(B110="","",XLOOKUP($B110,Product,'Product List'!D:D))</f>
        <v>37</v>
      </c>
      <c r="T110" s="454">
        <f t="array" ref="T110">IF(B110="","",XLOOKUP($B110,Product,'Product List'!E:E))</f>
        <v>38</v>
      </c>
      <c r="U110" s="454">
        <f t="array" ref="U110">IF(B110="","",XLOOKUP($B110,Product,'Product List'!F:F))</f>
        <v>41</v>
      </c>
      <c r="V110" s="454">
        <f t="array" ref="V110">IF(B110="","",XLOOKUP($B110,Product,'Product List'!G:G))</f>
        <v>44</v>
      </c>
      <c r="W110" s="434"/>
      <c r="X110" s="434">
        <f t="array" ref="X110">iferror(xlookup(B110,'Product List'!A:A,'Product List'!P:P),"")</f>
        <v>0</v>
      </c>
      <c r="Y110" s="434">
        <f t="shared" si="13"/>
        <v>0</v>
      </c>
      <c r="Z110" s="434"/>
    </row>
    <row r="111" ht="14.25" customHeight="1">
      <c r="A111" s="486" t="s">
        <v>15</v>
      </c>
      <c r="B111" s="447" t="s">
        <v>1547</v>
      </c>
      <c r="C111" s="454"/>
      <c r="D111" s="449">
        <v>0.46944444444444444</v>
      </c>
      <c r="E111" s="461"/>
      <c r="F111" s="449">
        <v>0.4951388888888889</v>
      </c>
      <c r="G111" s="450">
        <f t="shared" si="1"/>
        <v>0.02569444444</v>
      </c>
      <c r="H111" s="451">
        <f t="shared" si="2"/>
        <v>0.616667</v>
      </c>
      <c r="I111" s="452" t="str">
        <f t="shared" si="3"/>
        <v>Non</v>
      </c>
      <c r="J111" s="477"/>
      <c r="K111" s="434"/>
      <c r="L111" s="454">
        <f t="shared" si="4"/>
        <v>0</v>
      </c>
      <c r="M111" s="455" t="str">
        <f t="array" ref="M111">IFERROR(IF(J111="","",XLOOKUP(L111,Personnel!$B$4:$G$4,Personnel!$B$5:$G$5)),"")</f>
        <v/>
      </c>
      <c r="N111" s="455">
        <f t="shared" si="5"/>
        <v>0</v>
      </c>
      <c r="O111" s="434"/>
      <c r="P111" s="456">
        <f t="shared" si="6"/>
        <v>0</v>
      </c>
      <c r="Q111" s="457">
        <f t="shared" si="18"/>
        <v>-7.84</v>
      </c>
      <c r="R111" s="458"/>
      <c r="S111" s="459" t="str">
        <f t="array" ref="S111">IF(B111="","",XLOOKUP($B111,Product,'Product List'!D:D))</f>
        <v/>
      </c>
      <c r="T111" s="454" t="str">
        <f t="array" ref="T111">IF(B111="","",XLOOKUP($B111,Product,'Product List'!E:E))</f>
        <v/>
      </c>
      <c r="U111" s="454" t="str">
        <f t="array" ref="U111">IF(B111="","",XLOOKUP($B111,Product,'Product List'!F:F))</f>
        <v/>
      </c>
      <c r="V111" s="454" t="str">
        <f t="array" ref="V111">IF(B111="","",XLOOKUP($B111,Product,'Product List'!G:G))</f>
        <v/>
      </c>
      <c r="W111" s="434"/>
      <c r="X111" s="434" t="str">
        <f t="array" ref="X111">iferror(xlookup(B111,'Product List'!A:A,'Product List'!P:P),"")</f>
        <v/>
      </c>
      <c r="Y111" s="434">
        <f t="shared" si="13"/>
        <v>0</v>
      </c>
      <c r="Z111" s="434"/>
    </row>
    <row r="112" ht="14.25" customHeight="1">
      <c r="A112" s="486" t="s">
        <v>15</v>
      </c>
      <c r="B112" s="447" t="s">
        <v>1910</v>
      </c>
      <c r="C112" s="454"/>
      <c r="D112" s="449">
        <v>0.4951388888888889</v>
      </c>
      <c r="E112" s="461"/>
      <c r="F112" s="449">
        <v>0.5138888888888888</v>
      </c>
      <c r="G112" s="450">
        <f t="shared" si="1"/>
        <v>0.01875</v>
      </c>
      <c r="H112" s="451">
        <f t="shared" si="2"/>
        <v>0.45</v>
      </c>
      <c r="I112" s="452" t="str">
        <f t="shared" si="3"/>
        <v>SLH</v>
      </c>
      <c r="J112" s="463">
        <v>30.0</v>
      </c>
      <c r="K112" s="434"/>
      <c r="L112" s="454">
        <f t="shared" si="4"/>
        <v>0</v>
      </c>
      <c r="M112" s="455">
        <f t="array" ref="M112">IFERROR(IF(J112="","",XLOOKUP(L112,Personnel!$B$4:$G$4,Personnel!$B$5:$G$5)),"")</f>
        <v>12.71</v>
      </c>
      <c r="N112" s="455">
        <f t="shared" si="5"/>
        <v>5.72</v>
      </c>
      <c r="O112" s="434"/>
      <c r="P112" s="456">
        <f t="shared" si="6"/>
        <v>67</v>
      </c>
      <c r="Q112" s="457">
        <f t="shared" si="18"/>
        <v>0</v>
      </c>
      <c r="R112" s="458"/>
      <c r="S112" s="459">
        <f t="array" ref="S112">IF(B112="","",XLOOKUP($B112,Product,'Product List'!D:D))</f>
        <v>185</v>
      </c>
      <c r="T112" s="454">
        <f t="array" ref="T112">IF(B112="","",XLOOKUP($B112,Product,'Product List'!E:E))</f>
        <v>190</v>
      </c>
      <c r="U112" s="454">
        <f t="array" ref="U112">IF(B112="","",XLOOKUP($B112,Product,'Product List'!F:F))</f>
        <v>204</v>
      </c>
      <c r="V112" s="454">
        <f t="array" ref="V112">IF(B112="","",XLOOKUP($B112,Product,'Product List'!G:G))</f>
        <v>219</v>
      </c>
      <c r="W112" s="434"/>
      <c r="X112" s="434">
        <f t="array" ref="X112">iferror(xlookup(B112,'Product List'!A:A,'Product List'!P:P),"")</f>
        <v>0</v>
      </c>
      <c r="Y112" s="434">
        <f t="shared" si="13"/>
        <v>0</v>
      </c>
      <c r="Z112" s="434"/>
    </row>
    <row r="113" ht="14.25" customHeight="1">
      <c r="A113" s="486" t="s">
        <v>15</v>
      </c>
      <c r="B113" s="447" t="s">
        <v>1547</v>
      </c>
      <c r="C113" s="454"/>
      <c r="D113" s="449">
        <v>0.5138888888888888</v>
      </c>
      <c r="E113" s="461"/>
      <c r="F113" s="449">
        <v>0.5222222222222223</v>
      </c>
      <c r="G113" s="450">
        <f t="shared" si="1"/>
        <v>0.008333333333</v>
      </c>
      <c r="H113" s="451">
        <f t="shared" si="2"/>
        <v>0.2</v>
      </c>
      <c r="I113" s="452" t="str">
        <f t="shared" si="3"/>
        <v>Non</v>
      </c>
      <c r="J113" s="477"/>
      <c r="K113" s="434"/>
      <c r="L113" s="454">
        <f t="shared" si="4"/>
        <v>0</v>
      </c>
      <c r="M113" s="455" t="str">
        <f t="array" ref="M113">IFERROR(IF(J113="","",XLOOKUP(L113,Personnel!$B$4:$G$4,Personnel!$B$5:$G$5)),"")</f>
        <v/>
      </c>
      <c r="N113" s="455">
        <f t="shared" si="5"/>
        <v>0</v>
      </c>
      <c r="O113" s="434"/>
      <c r="P113" s="456">
        <f t="shared" si="6"/>
        <v>0</v>
      </c>
      <c r="Q113" s="457">
        <f t="shared" si="18"/>
        <v>-2.54</v>
      </c>
      <c r="R113" s="458"/>
      <c r="S113" s="459" t="str">
        <f t="array" ref="S113">IF(B113="","",XLOOKUP($B113,Product,'Product List'!D:D))</f>
        <v/>
      </c>
      <c r="T113" s="454" t="str">
        <f t="array" ref="T113">IF(B113="","",XLOOKUP($B113,Product,'Product List'!E:E))</f>
        <v/>
      </c>
      <c r="U113" s="454" t="str">
        <f t="array" ref="U113">IF(B113="","",XLOOKUP($B113,Product,'Product List'!F:F))</f>
        <v/>
      </c>
      <c r="V113" s="454" t="str">
        <f t="array" ref="V113">IF(B113="","",XLOOKUP($B113,Product,'Product List'!G:G))</f>
        <v/>
      </c>
      <c r="W113" s="434"/>
      <c r="X113" s="434" t="str">
        <f t="array" ref="X113">iferror(xlookup(B113,'Product List'!A:A,'Product List'!P:P),"")</f>
        <v/>
      </c>
      <c r="Y113" s="434">
        <f t="shared" si="13"/>
        <v>0</v>
      </c>
      <c r="Z113" s="434"/>
    </row>
    <row r="114" ht="14.25" customHeight="1">
      <c r="A114" s="486" t="s">
        <v>15</v>
      </c>
      <c r="B114" s="447" t="s">
        <v>1913</v>
      </c>
      <c r="C114" s="454"/>
      <c r="D114" s="449">
        <v>0.5222222222222223</v>
      </c>
      <c r="E114" s="461"/>
      <c r="F114" s="449">
        <v>0.525</v>
      </c>
      <c r="G114" s="450">
        <f t="shared" si="1"/>
        <v>0.002777777778</v>
      </c>
      <c r="H114" s="451">
        <f t="shared" si="2"/>
        <v>0.066667</v>
      </c>
      <c r="I114" s="452" t="str">
        <f t="shared" si="3"/>
        <v>HCS</v>
      </c>
      <c r="J114" s="463">
        <v>1.0</v>
      </c>
      <c r="K114" s="434"/>
      <c r="L114" s="454">
        <f t="shared" si="4"/>
        <v>0</v>
      </c>
      <c r="M114" s="455">
        <f t="array" ref="M114">IFERROR(IF(J114="","",XLOOKUP(L114,Personnel!$B$4:$G$4,Personnel!$B$5:$G$5)),"")</f>
        <v>12.71</v>
      </c>
      <c r="N114" s="455">
        <f t="shared" si="5"/>
        <v>0.85</v>
      </c>
      <c r="O114" s="434"/>
      <c r="P114" s="456">
        <f t="shared" si="6"/>
        <v>15</v>
      </c>
      <c r="Q114" s="457">
        <f t="shared" si="18"/>
        <v>0</v>
      </c>
      <c r="R114" s="458"/>
      <c r="S114" s="459">
        <f t="array" ref="S114">IF(B114="","",XLOOKUP($B114,Product,'Product List'!D:D))</f>
        <v>21</v>
      </c>
      <c r="T114" s="454">
        <f t="array" ref="T114">IF(B114="","",XLOOKUP($B114,Product,'Product List'!E:E))</f>
        <v>22</v>
      </c>
      <c r="U114" s="454">
        <f t="array" ref="U114">IF(B114="","",XLOOKUP($B114,Product,'Product List'!F:F))</f>
        <v>23</v>
      </c>
      <c r="V114" s="454">
        <f t="array" ref="V114">IF(B114="","",XLOOKUP($B114,Product,'Product List'!G:G))</f>
        <v>24</v>
      </c>
      <c r="W114" s="434"/>
      <c r="X114" s="434">
        <f t="array" ref="X114">iferror(xlookup(B114,'Product List'!A:A,'Product List'!P:P),"")</f>
        <v>0</v>
      </c>
      <c r="Y114" s="434">
        <f t="shared" si="13"/>
        <v>0</v>
      </c>
      <c r="Z114" s="434"/>
    </row>
    <row r="115" ht="14.25" customHeight="1">
      <c r="A115" s="486" t="s">
        <v>15</v>
      </c>
      <c r="B115" s="447" t="s">
        <v>1547</v>
      </c>
      <c r="C115" s="454"/>
      <c r="D115" s="449">
        <v>0.525</v>
      </c>
      <c r="E115" s="462">
        <v>0.0125</v>
      </c>
      <c r="F115" s="449">
        <v>0.575</v>
      </c>
      <c r="G115" s="450">
        <f t="shared" si="1"/>
        <v>0.0375</v>
      </c>
      <c r="H115" s="451">
        <f t="shared" si="2"/>
        <v>0.9</v>
      </c>
      <c r="I115" s="452" t="str">
        <f t="shared" si="3"/>
        <v>Non</v>
      </c>
      <c r="J115" s="477"/>
      <c r="K115" s="434"/>
      <c r="L115" s="454">
        <f t="shared" si="4"/>
        <v>0</v>
      </c>
      <c r="M115" s="455" t="str">
        <f t="array" ref="M115">IFERROR(IF(J115="","",XLOOKUP(L115,Personnel!$B$4:$G$4,Personnel!$B$5:$G$5)),"")</f>
        <v/>
      </c>
      <c r="N115" s="455">
        <f t="shared" si="5"/>
        <v>0</v>
      </c>
      <c r="O115" s="434"/>
      <c r="P115" s="456">
        <f t="shared" si="6"/>
        <v>0</v>
      </c>
      <c r="Q115" s="457">
        <f t="shared" si="18"/>
        <v>-11.44</v>
      </c>
      <c r="R115" s="458"/>
      <c r="S115" s="459" t="str">
        <f t="array" ref="S115">IF(B115="","",XLOOKUP($B115,Product,'Product List'!D:D))</f>
        <v/>
      </c>
      <c r="T115" s="454" t="str">
        <f t="array" ref="T115">IF(B115="","",XLOOKUP($B115,Product,'Product List'!E:E))</f>
        <v/>
      </c>
      <c r="U115" s="454" t="str">
        <f t="array" ref="U115">IF(B115="","",XLOOKUP($B115,Product,'Product List'!F:F))</f>
        <v/>
      </c>
      <c r="V115" s="454" t="str">
        <f t="array" ref="V115">IF(B115="","",XLOOKUP($B115,Product,'Product List'!G:G))</f>
        <v/>
      </c>
      <c r="W115" s="434"/>
      <c r="X115" s="434" t="str">
        <f t="array" ref="X115">iferror(xlookup(B115,'Product List'!A:A,'Product List'!P:P),"")</f>
        <v/>
      </c>
      <c r="Y115" s="434">
        <f t="shared" si="13"/>
        <v>0</v>
      </c>
      <c r="Z115" s="434"/>
    </row>
    <row r="116" ht="14.25" customHeight="1">
      <c r="A116" s="486" t="s">
        <v>15</v>
      </c>
      <c r="B116" s="447" t="s">
        <v>1919</v>
      </c>
      <c r="C116" s="454"/>
      <c r="D116" s="449">
        <v>0.575</v>
      </c>
      <c r="E116" s="449">
        <v>0.003472222222222222</v>
      </c>
      <c r="F116" s="449">
        <v>0.6541666666666667</v>
      </c>
      <c r="G116" s="450">
        <f t="shared" si="1"/>
        <v>0.07569444444</v>
      </c>
      <c r="H116" s="451">
        <f t="shared" si="2"/>
        <v>1.816667</v>
      </c>
      <c r="I116" s="452" t="str">
        <f t="shared" si="3"/>
        <v>SLH</v>
      </c>
      <c r="J116" s="463">
        <v>115.0</v>
      </c>
      <c r="K116" s="434"/>
      <c r="L116" s="454">
        <f t="shared" si="4"/>
        <v>3</v>
      </c>
      <c r="M116" s="455">
        <f t="array" ref="M116">IFERROR(IF(J116="","",XLOOKUP(L116,Personnel!$B$4:$G$4,Personnel!$B$5:$G$5)),"")</f>
        <v>15</v>
      </c>
      <c r="N116" s="455">
        <f t="shared" si="5"/>
        <v>27.25</v>
      </c>
      <c r="O116" s="434"/>
      <c r="P116" s="456">
        <f t="shared" si="6"/>
        <v>63</v>
      </c>
      <c r="Q116" s="457">
        <f t="shared" si="18"/>
        <v>4.16</v>
      </c>
      <c r="R116" s="458"/>
      <c r="S116" s="459">
        <f t="array" ref="S116">IF(B116="","",XLOOKUP($B116,Product,'Product List'!D:D))</f>
        <v>32</v>
      </c>
      <c r="T116" s="454">
        <f t="array" ref="T116">IF(B116="","",XLOOKUP($B116,Product,'Product List'!E:E))</f>
        <v>33</v>
      </c>
      <c r="U116" s="454">
        <f t="array" ref="U116">IF(B116="","",XLOOKUP($B116,Product,'Product List'!F:F))</f>
        <v>36</v>
      </c>
      <c r="V116" s="454">
        <f t="array" ref="V116">IF(B116="","",XLOOKUP($B116,Product,'Product List'!G:G))</f>
        <v>38</v>
      </c>
      <c r="W116" s="434"/>
      <c r="X116" s="434">
        <f t="array" ref="X116">iferror(xlookup(B116,'Product List'!A:A,'Product List'!P:P),"")</f>
        <v>0</v>
      </c>
      <c r="Y116" s="434">
        <f t="shared" si="13"/>
        <v>0</v>
      </c>
      <c r="Z116" s="434"/>
    </row>
    <row r="117" ht="14.25" customHeight="1">
      <c r="A117" s="486" t="s">
        <v>15</v>
      </c>
      <c r="B117" s="447" t="s">
        <v>1547</v>
      </c>
      <c r="C117" s="454"/>
      <c r="D117" s="449">
        <v>0.6541666666666667</v>
      </c>
      <c r="E117" s="461"/>
      <c r="F117" s="449">
        <v>0.6666666666666666</v>
      </c>
      <c r="G117" s="450">
        <f t="shared" si="1"/>
        <v>0.0125</v>
      </c>
      <c r="H117" s="451">
        <f t="shared" si="2"/>
        <v>0.3</v>
      </c>
      <c r="I117" s="452" t="str">
        <f t="shared" si="3"/>
        <v>Non</v>
      </c>
      <c r="J117" s="477"/>
      <c r="K117" s="434"/>
      <c r="L117" s="454">
        <f t="shared" si="4"/>
        <v>0</v>
      </c>
      <c r="M117" s="455" t="str">
        <f t="array" ref="M117">IFERROR(IF(J117="","",XLOOKUP(L117,Personnel!$B$4:$G$4,Personnel!$B$5:$G$5)),"")</f>
        <v/>
      </c>
      <c r="N117" s="455">
        <f t="shared" si="5"/>
        <v>0</v>
      </c>
      <c r="O117" s="434"/>
      <c r="P117" s="456">
        <f t="shared" si="6"/>
        <v>0</v>
      </c>
      <c r="Q117" s="457">
        <f t="shared" si="18"/>
        <v>-3.81</v>
      </c>
      <c r="R117" s="458"/>
      <c r="S117" s="459" t="str">
        <f t="array" ref="S117">IF(B117="","",XLOOKUP($B117,Product,'Product List'!D:D))</f>
        <v/>
      </c>
      <c r="T117" s="454" t="str">
        <f t="array" ref="T117">IF(B117="","",XLOOKUP($B117,Product,'Product List'!E:E))</f>
        <v/>
      </c>
      <c r="U117" s="454" t="str">
        <f t="array" ref="U117">IF(B117="","",XLOOKUP($B117,Product,'Product List'!F:F))</f>
        <v/>
      </c>
      <c r="V117" s="454" t="str">
        <f t="array" ref="V117">IF(B117="","",XLOOKUP($B117,Product,'Product List'!G:G))</f>
        <v/>
      </c>
      <c r="W117" s="434"/>
      <c r="X117" s="434" t="str">
        <f t="array" ref="X117">iferror(xlookup(B117,'Product List'!A:A,'Product List'!P:P),"")</f>
        <v/>
      </c>
      <c r="Y117" s="434">
        <f t="shared" si="13"/>
        <v>0</v>
      </c>
      <c r="Z117" s="434"/>
    </row>
    <row r="118" ht="14.25" customHeight="1">
      <c r="A118" s="486" t="s">
        <v>1368</v>
      </c>
      <c r="B118" s="447" t="s">
        <v>1926</v>
      </c>
      <c r="C118" s="454"/>
      <c r="D118" s="449">
        <v>0.3333333333333333</v>
      </c>
      <c r="E118" s="461"/>
      <c r="F118" s="449">
        <v>0.3729166666666667</v>
      </c>
      <c r="G118" s="450">
        <f t="shared" si="1"/>
        <v>0.03958333333</v>
      </c>
      <c r="H118" s="451">
        <f t="shared" si="2"/>
        <v>0.95</v>
      </c>
      <c r="I118" s="452" t="str">
        <f t="shared" si="3"/>
        <v>MOL</v>
      </c>
      <c r="J118" s="463">
        <v>10.0</v>
      </c>
      <c r="K118" s="434"/>
      <c r="L118" s="454">
        <f t="shared" si="4"/>
        <v>0</v>
      </c>
      <c r="M118" s="455">
        <f t="array" ref="M118">IFERROR(IF(J118="","",XLOOKUP(L118,Personnel!$B$4:$G$4,Personnel!$B$5:$G$5)),"")</f>
        <v>12.71</v>
      </c>
      <c r="N118" s="455">
        <f t="shared" si="5"/>
        <v>12.07</v>
      </c>
      <c r="O118" s="434"/>
      <c r="P118" s="456">
        <f t="shared" si="6"/>
        <v>11</v>
      </c>
      <c r="Q118" s="457">
        <f t="shared" si="18"/>
        <v>0</v>
      </c>
      <c r="R118" s="458"/>
      <c r="S118" s="459">
        <f t="array" ref="S118">IF(B118="","",XLOOKUP($B118,Product,'Product List'!D:D))</f>
        <v>81</v>
      </c>
      <c r="T118" s="454">
        <f t="array" ref="T118">IF(B118="","",XLOOKUP($B118,Product,'Product List'!E:E))</f>
        <v>83</v>
      </c>
      <c r="U118" s="454">
        <f t="array" ref="U118">IF(B118="","",XLOOKUP($B118,Product,'Product List'!F:F))</f>
        <v>90</v>
      </c>
      <c r="V118" s="454">
        <f t="array" ref="V118">IF(B118="","",XLOOKUP($B118,Product,'Product List'!G:G))</f>
        <v>96</v>
      </c>
      <c r="W118" s="434"/>
      <c r="X118" s="434">
        <f t="array" ref="X118">iferror(xlookup(B118,'Product List'!A:A,'Product List'!P:P),"")</f>
        <v>0</v>
      </c>
      <c r="Y118" s="434">
        <f t="shared" si="13"/>
        <v>0</v>
      </c>
      <c r="Z118" s="434"/>
    </row>
    <row r="119" ht="14.25" customHeight="1">
      <c r="A119" s="486" t="s">
        <v>1368</v>
      </c>
      <c r="B119" s="447" t="s">
        <v>1928</v>
      </c>
      <c r="C119" s="454"/>
      <c r="D119" s="449">
        <v>0.3729166666666667</v>
      </c>
      <c r="E119" s="461"/>
      <c r="F119" s="449">
        <v>0.4125</v>
      </c>
      <c r="G119" s="450">
        <f t="shared" si="1"/>
        <v>0.03958333333</v>
      </c>
      <c r="H119" s="451">
        <f t="shared" si="2"/>
        <v>0.95</v>
      </c>
      <c r="I119" s="452" t="str">
        <f t="shared" si="3"/>
        <v>MOL</v>
      </c>
      <c r="J119" s="463">
        <v>10.0</v>
      </c>
      <c r="K119" s="434"/>
      <c r="L119" s="454">
        <f t="shared" si="4"/>
        <v>0</v>
      </c>
      <c r="M119" s="455">
        <f t="array" ref="M119">IFERROR(IF(J119="","",XLOOKUP(L119,Personnel!$B$4:$G$4,Personnel!$B$5:$G$5)),"")</f>
        <v>12.71</v>
      </c>
      <c r="N119" s="455">
        <f t="shared" si="5"/>
        <v>12.07</v>
      </c>
      <c r="O119" s="434"/>
      <c r="P119" s="456">
        <f t="shared" si="6"/>
        <v>11</v>
      </c>
      <c r="Q119" s="457">
        <f t="shared" si="18"/>
        <v>0</v>
      </c>
      <c r="R119" s="458"/>
      <c r="S119" s="459">
        <f t="array" ref="S119">IF(B119="","",XLOOKUP($B119,Product,'Product List'!D:D))</f>
        <v>81</v>
      </c>
      <c r="T119" s="454">
        <f t="array" ref="T119">IF(B119="","",XLOOKUP($B119,Product,'Product List'!E:E))</f>
        <v>83</v>
      </c>
      <c r="U119" s="454">
        <f t="array" ref="U119">IF(B119="","",XLOOKUP($B119,Product,'Product List'!F:F))</f>
        <v>90</v>
      </c>
      <c r="V119" s="454">
        <f t="array" ref="V119">IF(B119="","",XLOOKUP($B119,Product,'Product List'!G:G))</f>
        <v>96</v>
      </c>
      <c r="W119" s="434"/>
      <c r="X119" s="434">
        <f t="array" ref="X119">iferror(xlookup(B119,'Product List'!A:A,'Product List'!P:P),"")</f>
        <v>0</v>
      </c>
      <c r="Y119" s="434">
        <f t="shared" si="13"/>
        <v>0</v>
      </c>
      <c r="Z119" s="434"/>
    </row>
    <row r="120" ht="14.25" customHeight="1">
      <c r="A120" s="486" t="s">
        <v>1368</v>
      </c>
      <c r="B120" s="447" t="s">
        <v>1931</v>
      </c>
      <c r="C120" s="454"/>
      <c r="D120" s="449">
        <v>0.4125</v>
      </c>
      <c r="E120" s="461"/>
      <c r="F120" s="449">
        <v>0.5111111111111111</v>
      </c>
      <c r="G120" s="450">
        <f t="shared" si="1"/>
        <v>0.09861111111</v>
      </c>
      <c r="H120" s="451">
        <f t="shared" si="2"/>
        <v>2.366667</v>
      </c>
      <c r="I120" s="452" t="str">
        <f t="shared" si="3"/>
        <v>AWF</v>
      </c>
      <c r="J120" s="463">
        <v>50.0</v>
      </c>
      <c r="K120" s="434"/>
      <c r="L120" s="454">
        <f t="shared" si="4"/>
        <v>3</v>
      </c>
      <c r="M120" s="455">
        <f t="array" ref="M120">IFERROR(IF(J120="","",XLOOKUP(L120,Personnel!$B$4:$G$4,Personnel!$B$5:$G$5)),"")</f>
        <v>15</v>
      </c>
      <c r="N120" s="455">
        <f t="shared" si="5"/>
        <v>35.5</v>
      </c>
      <c r="O120" s="434"/>
      <c r="P120" s="456">
        <f t="shared" si="6"/>
        <v>21</v>
      </c>
      <c r="Q120" s="457">
        <f t="shared" si="18"/>
        <v>5.42</v>
      </c>
      <c r="R120" s="458"/>
      <c r="S120" s="459">
        <f t="array" ref="S120">IF(B120="","",XLOOKUP($B120,Product,'Product List'!D:D))</f>
        <v>17</v>
      </c>
      <c r="T120" s="454">
        <f t="array" ref="T120">IF(B120="","",XLOOKUP($B120,Product,'Product List'!E:E))</f>
        <v>18</v>
      </c>
      <c r="U120" s="454">
        <f t="array" ref="U120">IF(B120="","",XLOOKUP($B120,Product,'Product List'!F:F))</f>
        <v>19</v>
      </c>
      <c r="V120" s="454">
        <f t="array" ref="V120">IF(B120="","",XLOOKUP($B120,Product,'Product List'!G:G))</f>
        <v>21</v>
      </c>
      <c r="W120" s="434"/>
      <c r="X120" s="434">
        <f t="array" ref="X120">iferror(xlookup(B120,'Product List'!A:A,'Product List'!P:P),"")</f>
        <v>0</v>
      </c>
      <c r="Y120" s="434">
        <f t="shared" si="13"/>
        <v>0</v>
      </c>
      <c r="Z120" s="434"/>
    </row>
    <row r="121" ht="14.25" customHeight="1">
      <c r="A121" s="486" t="s">
        <v>1368</v>
      </c>
      <c r="B121" s="447" t="s">
        <v>1936</v>
      </c>
      <c r="C121" s="454"/>
      <c r="D121" s="449">
        <v>0.5111111111111111</v>
      </c>
      <c r="E121" s="449">
        <v>0.020833333333333332</v>
      </c>
      <c r="F121" s="449">
        <v>0.5715277777777777</v>
      </c>
      <c r="G121" s="450">
        <f t="shared" si="1"/>
        <v>0.03958333333</v>
      </c>
      <c r="H121" s="451">
        <f t="shared" si="2"/>
        <v>0.95</v>
      </c>
      <c r="I121" s="452" t="str">
        <f t="shared" si="3"/>
        <v>AWF</v>
      </c>
      <c r="J121" s="463">
        <v>20.0</v>
      </c>
      <c r="K121" s="434"/>
      <c r="L121" s="454">
        <f t="shared" si="4"/>
        <v>3</v>
      </c>
      <c r="M121" s="455">
        <f t="array" ref="M121">IFERROR(IF(J121="","",XLOOKUP(L121,Personnel!$B$4:$G$4,Personnel!$B$5:$G$5)),"")</f>
        <v>15</v>
      </c>
      <c r="N121" s="455">
        <f t="shared" si="5"/>
        <v>14.25</v>
      </c>
      <c r="O121" s="434"/>
      <c r="P121" s="456">
        <f t="shared" si="6"/>
        <v>21</v>
      </c>
      <c r="Q121" s="457">
        <f t="shared" si="18"/>
        <v>2.18</v>
      </c>
      <c r="R121" s="458"/>
      <c r="S121" s="459">
        <f t="array" ref="S121">IF(B121="","",XLOOKUP($B121,Product,'Product List'!D:D))</f>
        <v>17</v>
      </c>
      <c r="T121" s="454">
        <f t="array" ref="T121">IF(B121="","",XLOOKUP($B121,Product,'Product List'!E:E))</f>
        <v>18</v>
      </c>
      <c r="U121" s="454">
        <f t="array" ref="U121">IF(B121="","",XLOOKUP($B121,Product,'Product List'!F:F))</f>
        <v>19</v>
      </c>
      <c r="V121" s="454">
        <f t="array" ref="V121">IF(B121="","",XLOOKUP($B121,Product,'Product List'!G:G))</f>
        <v>21</v>
      </c>
      <c r="W121" s="434"/>
      <c r="X121" s="434">
        <f t="array" ref="X121">iferror(xlookup(B121,'Product List'!A:A,'Product List'!P:P),"")</f>
        <v>0</v>
      </c>
      <c r="Y121" s="434">
        <f t="shared" si="13"/>
        <v>0</v>
      </c>
      <c r="Z121" s="434"/>
    </row>
    <row r="122" ht="14.25" customHeight="1">
      <c r="A122" s="486" t="s">
        <v>1368</v>
      </c>
      <c r="B122" s="447" t="s">
        <v>1939</v>
      </c>
      <c r="C122" s="454"/>
      <c r="D122" s="449">
        <v>0.5715277777777777</v>
      </c>
      <c r="E122" s="461"/>
      <c r="F122" s="449">
        <v>0.6444444444444445</v>
      </c>
      <c r="G122" s="450">
        <f t="shared" si="1"/>
        <v>0.07291666667</v>
      </c>
      <c r="H122" s="451">
        <f t="shared" si="2"/>
        <v>1.75</v>
      </c>
      <c r="I122" s="452" t="str">
        <f t="shared" si="3"/>
        <v>AWF</v>
      </c>
      <c r="J122" s="463">
        <v>30.0</v>
      </c>
      <c r="K122" s="434"/>
      <c r="L122" s="454">
        <f t="shared" si="4"/>
        <v>3</v>
      </c>
      <c r="M122" s="455">
        <f t="array" ref="M122">IFERROR(IF(J122="","",XLOOKUP(L122,Personnel!$B$4:$G$4,Personnel!$B$5:$G$5)),"")</f>
        <v>15</v>
      </c>
      <c r="N122" s="455">
        <f t="shared" si="5"/>
        <v>26.25</v>
      </c>
      <c r="O122" s="434"/>
      <c r="P122" s="456">
        <f t="shared" si="6"/>
        <v>17</v>
      </c>
      <c r="Q122" s="457">
        <f t="shared" si="18"/>
        <v>4.01</v>
      </c>
      <c r="R122" s="458"/>
      <c r="S122" s="459">
        <f t="array" ref="S122">IF(B122="","",XLOOKUP($B122,Product,'Product List'!D:D))</f>
        <v>14</v>
      </c>
      <c r="T122" s="454">
        <f t="array" ref="T122">IF(B122="","",XLOOKUP($B122,Product,'Product List'!E:E))</f>
        <v>15</v>
      </c>
      <c r="U122" s="454">
        <f t="array" ref="U122">IF(B122="","",XLOOKUP($B122,Product,'Product List'!F:F))</f>
        <v>16</v>
      </c>
      <c r="V122" s="454">
        <f t="array" ref="V122">IF(B122="","",XLOOKUP($B122,Product,'Product List'!G:G))</f>
        <v>17</v>
      </c>
      <c r="W122" s="434"/>
      <c r="X122" s="434">
        <f t="array" ref="X122">iferror(xlookup(B122,'Product List'!A:A,'Product List'!P:P),"")</f>
        <v>0</v>
      </c>
      <c r="Y122" s="434">
        <f t="shared" si="13"/>
        <v>0</v>
      </c>
      <c r="Z122" s="434"/>
    </row>
    <row r="123" ht="14.25" customHeight="1">
      <c r="A123" s="486" t="s">
        <v>1368</v>
      </c>
      <c r="B123" s="447" t="s">
        <v>1940</v>
      </c>
      <c r="C123" s="454"/>
      <c r="D123" s="449">
        <v>0.6444444444444445</v>
      </c>
      <c r="E123" s="461"/>
      <c r="F123" s="449">
        <v>0.6652777777777777</v>
      </c>
      <c r="G123" s="450">
        <f t="shared" si="1"/>
        <v>0.02083333333</v>
      </c>
      <c r="H123" s="451">
        <f t="shared" si="2"/>
        <v>0.5</v>
      </c>
      <c r="I123" s="452" t="str">
        <f t="shared" si="3"/>
        <v>AWF</v>
      </c>
      <c r="J123" s="463">
        <v>12.0</v>
      </c>
      <c r="K123" s="434"/>
      <c r="L123" s="454">
        <f t="shared" si="4"/>
        <v>3</v>
      </c>
      <c r="M123" s="455">
        <f t="array" ref="M123">IFERROR(IF(J123="","",XLOOKUP(L123,Personnel!$B$4:$G$4,Personnel!$B$5:$G$5)),"")</f>
        <v>15</v>
      </c>
      <c r="N123" s="455">
        <f t="shared" si="5"/>
        <v>7.5</v>
      </c>
      <c r="O123" s="434"/>
      <c r="P123" s="456">
        <f t="shared" si="6"/>
        <v>24</v>
      </c>
      <c r="Q123" s="457">
        <f t="shared" si="18"/>
        <v>1.15</v>
      </c>
      <c r="R123" s="458"/>
      <c r="S123" s="459">
        <f t="array" ref="S123">IF(B123="","",XLOOKUP($B123,Product,'Product List'!D:D))</f>
        <v>17</v>
      </c>
      <c r="T123" s="454">
        <f t="array" ref="T123">IF(B123="","",XLOOKUP($B123,Product,'Product List'!E:E))</f>
        <v>18</v>
      </c>
      <c r="U123" s="454">
        <f t="array" ref="U123">IF(B123="","",XLOOKUP($B123,Product,'Product List'!F:F))</f>
        <v>19</v>
      </c>
      <c r="V123" s="454">
        <f t="array" ref="V123">IF(B123="","",XLOOKUP($B123,Product,'Product List'!G:G))</f>
        <v>21</v>
      </c>
      <c r="W123" s="434"/>
      <c r="X123" s="434">
        <f t="array" ref="X123">iferror(xlookup(B123,'Product List'!A:A,'Product List'!P:P),"")</f>
        <v>0</v>
      </c>
      <c r="Y123" s="434">
        <f t="shared" si="13"/>
        <v>0</v>
      </c>
      <c r="Z123" s="434"/>
    </row>
    <row r="124" ht="14.25" customHeight="1">
      <c r="A124" s="486" t="s">
        <v>35</v>
      </c>
      <c r="B124" s="447" t="s">
        <v>1679</v>
      </c>
      <c r="C124" s="454"/>
      <c r="D124" s="462">
        <v>0.33541666666666664</v>
      </c>
      <c r="E124" s="449">
        <v>0.010416666666666666</v>
      </c>
      <c r="F124" s="449">
        <v>0.6638888888888889</v>
      </c>
      <c r="G124" s="450">
        <f t="shared" si="1"/>
        <v>0.3180555556</v>
      </c>
      <c r="H124" s="451">
        <f t="shared" si="2"/>
        <v>7.633333</v>
      </c>
      <c r="I124" s="452" t="str">
        <f t="shared" si="3"/>
        <v>MMS</v>
      </c>
      <c r="J124" s="463">
        <v>1290.0</v>
      </c>
      <c r="K124" s="434"/>
      <c r="L124" s="454">
        <f t="shared" si="4"/>
        <v>2</v>
      </c>
      <c r="M124" s="455">
        <f t="array" ref="M124">IFERROR(IF(J124="","",XLOOKUP(L124,Personnel!$B$4:$G$4,Personnel!$B$5:$G$5)),"")</f>
        <v>14</v>
      </c>
      <c r="N124" s="455">
        <f t="shared" si="5"/>
        <v>106.87</v>
      </c>
      <c r="O124" s="434"/>
      <c r="P124" s="456">
        <f t="shared" si="6"/>
        <v>169</v>
      </c>
      <c r="Q124" s="457">
        <f t="shared" si="18"/>
        <v>9.85</v>
      </c>
      <c r="R124" s="458"/>
      <c r="S124" s="459">
        <f t="array" ref="S124">IF(B124="","",XLOOKUP($B124,Product,'Product List'!D:D))</f>
        <v>145</v>
      </c>
      <c r="T124" s="454">
        <f t="array" ref="T124">IF(B124="","",XLOOKUP($B124,Product,'Product List'!E:E))</f>
        <v>149</v>
      </c>
      <c r="U124" s="454">
        <f t="array" ref="U124">IF(B124="","",XLOOKUP($B124,Product,'Product List'!F:F))</f>
        <v>160</v>
      </c>
      <c r="V124" s="454">
        <f t="array" ref="V124">IF(B124="","",XLOOKUP($B124,Product,'Product List'!G:G))</f>
        <v>172</v>
      </c>
      <c r="W124" s="434"/>
      <c r="X124" s="434">
        <f t="array" ref="X124">iferror(xlookup(B124,'Product List'!A:A,'Product List'!P:P),"")</f>
        <v>0</v>
      </c>
      <c r="Y124" s="434">
        <f t="shared" si="13"/>
        <v>0</v>
      </c>
      <c r="Z124" s="434"/>
    </row>
    <row r="125" ht="14.25" customHeight="1">
      <c r="A125" s="486" t="s">
        <v>32</v>
      </c>
      <c r="B125" s="482"/>
      <c r="C125" s="454"/>
      <c r="D125" s="462">
        <v>0.3333333333333333</v>
      </c>
      <c r="E125" s="461"/>
      <c r="F125" s="449">
        <v>0.4166666666666667</v>
      </c>
      <c r="G125" s="450">
        <f t="shared" si="1"/>
        <v>0.08333333333</v>
      </c>
      <c r="H125" s="451">
        <f t="shared" si="2"/>
        <v>2</v>
      </c>
      <c r="I125" s="452" t="str">
        <f t="shared" si="3"/>
        <v/>
      </c>
      <c r="J125" s="463">
        <v>90.0</v>
      </c>
      <c r="K125" s="434"/>
      <c r="L125" s="454">
        <f t="shared" si="4"/>
        <v>0</v>
      </c>
      <c r="M125" s="455">
        <f t="array" ref="M125">IFERROR(IF(J125="","",XLOOKUP(L125,Personnel!$B$4:$G$4,Personnel!$B$5:$G$5)),"")</f>
        <v>12.71</v>
      </c>
      <c r="N125" s="455">
        <f t="shared" si="5"/>
        <v>25.42</v>
      </c>
      <c r="O125" s="434"/>
      <c r="P125" s="456">
        <f t="shared" si="6"/>
        <v>45</v>
      </c>
      <c r="Q125" s="457">
        <f t="shared" si="18"/>
        <v>0</v>
      </c>
      <c r="R125" s="458"/>
      <c r="S125" s="459" t="str">
        <f t="array" ref="S125">IF(B125="","",XLOOKUP($B125,Product,'Product List'!D:D))</f>
        <v/>
      </c>
      <c r="T125" s="454" t="str">
        <f t="array" ref="T125">IF(B125="","",XLOOKUP($B125,Product,'Product List'!E:E))</f>
        <v/>
      </c>
      <c r="U125" s="454" t="str">
        <f t="array" ref="U125">IF(B125="","",XLOOKUP($B125,Product,'Product List'!F:F))</f>
        <v/>
      </c>
      <c r="V125" s="454" t="str">
        <f t="array" ref="V125">IF(B125="","",XLOOKUP($B125,Product,'Product List'!G:G))</f>
        <v/>
      </c>
      <c r="W125" s="434"/>
      <c r="X125" s="434" t="str">
        <f t="array" ref="X125">iferror(xlookup(B125,'Product List'!A:A,'Product List'!P:P),"")</f>
        <v/>
      </c>
      <c r="Y125" s="434">
        <f t="shared" si="13"/>
        <v>0</v>
      </c>
      <c r="Z125" s="434"/>
    </row>
    <row r="126" ht="14.25" customHeight="1">
      <c r="A126" s="486" t="s">
        <v>32</v>
      </c>
      <c r="B126" s="482"/>
      <c r="C126" s="454"/>
      <c r="D126" s="449">
        <v>0.4166666666666667</v>
      </c>
      <c r="E126" s="461"/>
      <c r="F126" s="449">
        <v>0.4777777777777778</v>
      </c>
      <c r="G126" s="450">
        <f t="shared" si="1"/>
        <v>0.06111111111</v>
      </c>
      <c r="H126" s="451">
        <f t="shared" si="2"/>
        <v>1.466667</v>
      </c>
      <c r="I126" s="452" t="str">
        <f t="shared" si="3"/>
        <v/>
      </c>
      <c r="J126" s="463">
        <v>120.0</v>
      </c>
      <c r="K126" s="434"/>
      <c r="L126" s="454">
        <f t="shared" si="4"/>
        <v>0</v>
      </c>
      <c r="M126" s="455">
        <f t="array" ref="M126">IFERROR(IF(J126="","",XLOOKUP(L126,Personnel!$B$4:$G$4,Personnel!$B$5:$G$5)),"")</f>
        <v>12.71</v>
      </c>
      <c r="N126" s="455">
        <f t="shared" si="5"/>
        <v>18.64</v>
      </c>
      <c r="O126" s="434"/>
      <c r="P126" s="456">
        <f t="shared" si="6"/>
        <v>82</v>
      </c>
      <c r="Q126" s="457">
        <f t="shared" si="18"/>
        <v>0</v>
      </c>
      <c r="R126" s="458"/>
      <c r="S126" s="459" t="str">
        <f t="array" ref="S126">IF(B126="","",XLOOKUP($B126,Product,'Product List'!D:D))</f>
        <v/>
      </c>
      <c r="T126" s="454" t="str">
        <f t="array" ref="T126">IF(B126="","",XLOOKUP($B126,Product,'Product List'!E:E))</f>
        <v/>
      </c>
      <c r="U126" s="454" t="str">
        <f t="array" ref="U126">IF(B126="","",XLOOKUP($B126,Product,'Product List'!F:F))</f>
        <v/>
      </c>
      <c r="V126" s="454" t="str">
        <f t="array" ref="V126">IF(B126="","",XLOOKUP($B126,Product,'Product List'!G:G))</f>
        <v/>
      </c>
      <c r="W126" s="434"/>
      <c r="X126" s="434" t="str">
        <f t="array" ref="X126">iferror(xlookup(B126,'Product List'!A:A,'Product List'!P:P),"")</f>
        <v/>
      </c>
      <c r="Y126" s="434">
        <f t="shared" si="13"/>
        <v>0</v>
      </c>
      <c r="Z126" s="434"/>
    </row>
    <row r="127" ht="14.25" customHeight="1">
      <c r="A127" s="486" t="s">
        <v>32</v>
      </c>
      <c r="B127" s="482"/>
      <c r="C127" s="454"/>
      <c r="D127" s="462">
        <v>0.4965277777777778</v>
      </c>
      <c r="E127" s="461"/>
      <c r="F127" s="449">
        <v>0.6659722222222222</v>
      </c>
      <c r="G127" s="450">
        <f t="shared" si="1"/>
        <v>0.1694444444</v>
      </c>
      <c r="H127" s="451">
        <f t="shared" si="2"/>
        <v>4.066667</v>
      </c>
      <c r="I127" s="452" t="str">
        <f t="shared" si="3"/>
        <v/>
      </c>
      <c r="J127" s="463">
        <v>120.0</v>
      </c>
      <c r="K127" s="434"/>
      <c r="L127" s="454">
        <f t="shared" si="4"/>
        <v>0</v>
      </c>
      <c r="M127" s="455">
        <f t="array" ref="M127">IFERROR(IF(J127="","",XLOOKUP(L127,Personnel!$B$4:$G$4,Personnel!$B$5:$G$5)),"")</f>
        <v>12.71</v>
      </c>
      <c r="N127" s="455">
        <f t="shared" si="5"/>
        <v>51.69</v>
      </c>
      <c r="O127" s="434"/>
      <c r="P127" s="456">
        <f t="shared" si="6"/>
        <v>30</v>
      </c>
      <c r="Q127" s="457">
        <f t="shared" si="18"/>
        <v>0</v>
      </c>
      <c r="R127" s="458"/>
      <c r="S127" s="459" t="str">
        <f t="array" ref="S127">IF(B127="","",XLOOKUP($B127,Product,'Product List'!D:D))</f>
        <v/>
      </c>
      <c r="T127" s="454" t="str">
        <f t="array" ref="T127">IF(B127="","",XLOOKUP($B127,Product,'Product List'!E:E))</f>
        <v/>
      </c>
      <c r="U127" s="454" t="str">
        <f t="array" ref="U127">IF(B127="","",XLOOKUP($B127,Product,'Product List'!F:F))</f>
        <v/>
      </c>
      <c r="V127" s="454" t="str">
        <f t="array" ref="V127">IF(B127="","",XLOOKUP($B127,Product,'Product List'!G:G))</f>
        <v/>
      </c>
      <c r="W127" s="434"/>
      <c r="X127" s="434" t="str">
        <f t="array" ref="X127">iferror(xlookup(B127,'Product List'!A:A,'Product List'!P:P),"")</f>
        <v/>
      </c>
      <c r="Y127" s="434">
        <f t="shared" si="13"/>
        <v>0</v>
      </c>
      <c r="Z127" s="434"/>
    </row>
    <row r="128" ht="14.25" customHeight="1">
      <c r="A128" s="486" t="s">
        <v>41</v>
      </c>
      <c r="B128" s="447" t="s">
        <v>1848</v>
      </c>
      <c r="C128" s="454"/>
      <c r="D128" s="449">
        <v>0.3333333333333333</v>
      </c>
      <c r="E128" s="461"/>
      <c r="F128" s="449">
        <v>0.4895833333333333</v>
      </c>
      <c r="G128" s="450">
        <f t="shared" si="1"/>
        <v>0.15625</v>
      </c>
      <c r="H128" s="451">
        <f t="shared" si="2"/>
        <v>3.75</v>
      </c>
      <c r="I128" s="452" t="str">
        <f t="shared" si="3"/>
        <v>JBB</v>
      </c>
      <c r="J128" s="463">
        <v>857.0</v>
      </c>
      <c r="K128" s="434"/>
      <c r="L128" s="454">
        <f t="shared" si="4"/>
        <v>2</v>
      </c>
      <c r="M128" s="455">
        <f t="array" ref="M128">IFERROR(IF(J128="","",XLOOKUP(L128,Personnel!$B$4:$G$4,Personnel!$B$5:$G$5)),"")</f>
        <v>14</v>
      </c>
      <c r="N128" s="455">
        <f t="shared" si="5"/>
        <v>52.5</v>
      </c>
      <c r="O128" s="434"/>
      <c r="P128" s="456">
        <f t="shared" si="6"/>
        <v>229</v>
      </c>
      <c r="Q128" s="457">
        <f t="shared" si="18"/>
        <v>4.84</v>
      </c>
      <c r="R128" s="458"/>
      <c r="S128" s="459">
        <f t="array" ref="S128">IF(B128="","",XLOOKUP($B128,Product,'Product List'!D:D))</f>
        <v>200</v>
      </c>
      <c r="T128" s="454">
        <f t="array" ref="T128">IF(B128="","",XLOOKUP($B128,Product,'Product List'!E:E))</f>
        <v>205</v>
      </c>
      <c r="U128" s="454">
        <f t="array" ref="U128">IF(B128="","",XLOOKUP($B128,Product,'Product List'!F:F))</f>
        <v>221</v>
      </c>
      <c r="V128" s="454">
        <f t="array" ref="V128">IF(B128="","",XLOOKUP($B128,Product,'Product List'!G:G))</f>
        <v>237</v>
      </c>
      <c r="W128" s="434"/>
      <c r="X128" s="434">
        <f t="array" ref="X128">iferror(xlookup(B128,'Product List'!A:A,'Product List'!P:P),"")</f>
        <v>0.77</v>
      </c>
      <c r="Y128" s="434">
        <f t="shared" si="13"/>
        <v>659.89</v>
      </c>
      <c r="Z128" s="434"/>
    </row>
    <row r="129" ht="14.25" customHeight="1">
      <c r="A129" s="486" t="s">
        <v>41</v>
      </c>
      <c r="B129" s="447" t="s">
        <v>1958</v>
      </c>
      <c r="C129" s="454"/>
      <c r="D129" s="449">
        <v>0.4895833333333333</v>
      </c>
      <c r="E129" s="449">
        <v>0.02013888888888889</v>
      </c>
      <c r="F129" s="449">
        <v>0.65625</v>
      </c>
      <c r="G129" s="450">
        <f t="shared" si="1"/>
        <v>0.1465277778</v>
      </c>
      <c r="H129" s="451">
        <f t="shared" si="2"/>
        <v>3.516667</v>
      </c>
      <c r="I129" s="452" t="str">
        <f t="shared" si="3"/>
        <v>JBB</v>
      </c>
      <c r="J129" s="463">
        <v>598.0</v>
      </c>
      <c r="K129" s="434"/>
      <c r="L129" s="454">
        <f t="shared" si="4"/>
        <v>0</v>
      </c>
      <c r="M129" s="455">
        <f t="array" ref="M129">IFERROR(IF(J129="","",XLOOKUP(L129,Personnel!$B$4:$G$4,Personnel!$B$5:$G$5)),"")</f>
        <v>12.71</v>
      </c>
      <c r="N129" s="455">
        <f t="shared" si="5"/>
        <v>44.7</v>
      </c>
      <c r="O129" s="434"/>
      <c r="P129" s="456">
        <f t="shared" si="6"/>
        <v>170</v>
      </c>
      <c r="Q129" s="457">
        <f t="shared" si="18"/>
        <v>0</v>
      </c>
      <c r="R129" s="458"/>
      <c r="S129" s="459">
        <f t="array" ref="S129">IF(B129="","",XLOOKUP($B129,Product,'Product List'!D:D))</f>
        <v>173</v>
      </c>
      <c r="T129" s="454">
        <f t="array" ref="T129">IF(B129="","",XLOOKUP($B129,Product,'Product List'!E:E))</f>
        <v>177</v>
      </c>
      <c r="U129" s="454">
        <f t="array" ref="U129">IF(B129="","",XLOOKUP($B129,Product,'Product List'!F:F))</f>
        <v>191</v>
      </c>
      <c r="V129" s="454">
        <f t="array" ref="V129">IF(B129="","",XLOOKUP($B129,Product,'Product List'!G:G))</f>
        <v>205</v>
      </c>
      <c r="W129" s="434"/>
      <c r="X129" s="434">
        <f t="array" ref="X129">iferror(xlookup(B129,'Product List'!A:A,'Product List'!P:P),"")</f>
        <v>0</v>
      </c>
      <c r="Y129" s="434">
        <f t="shared" si="13"/>
        <v>0</v>
      </c>
      <c r="Z129" s="434"/>
    </row>
    <row r="130" ht="14.25" customHeight="1">
      <c r="A130" s="486" t="s">
        <v>41</v>
      </c>
      <c r="B130" s="447" t="s">
        <v>1547</v>
      </c>
      <c r="C130" s="454"/>
      <c r="D130" s="449">
        <v>0.65625</v>
      </c>
      <c r="E130" s="461"/>
      <c r="F130" s="462">
        <v>0.6645833333333333</v>
      </c>
      <c r="G130" s="450">
        <f t="shared" si="1"/>
        <v>0.008333333333</v>
      </c>
      <c r="H130" s="451">
        <f t="shared" si="2"/>
        <v>0.2</v>
      </c>
      <c r="I130" s="452" t="str">
        <f t="shared" si="3"/>
        <v>Non</v>
      </c>
      <c r="J130" s="477"/>
      <c r="K130" s="434"/>
      <c r="L130" s="454">
        <f t="shared" si="4"/>
        <v>0</v>
      </c>
      <c r="M130" s="455" t="str">
        <f t="array" ref="M130">IFERROR(IF(J130="","",XLOOKUP(L130,Personnel!$B$4:$G$4,Personnel!$B$5:$G$5)),"")</f>
        <v/>
      </c>
      <c r="N130" s="455">
        <f t="shared" si="5"/>
        <v>0</v>
      </c>
      <c r="O130" s="434"/>
      <c r="P130" s="456">
        <f t="shared" si="6"/>
        <v>0</v>
      </c>
      <c r="Q130" s="457">
        <f t="shared" si="18"/>
        <v>-2.54</v>
      </c>
      <c r="R130" s="458"/>
      <c r="S130" s="459" t="str">
        <f t="array" ref="S130">IF(B130="","",XLOOKUP($B130,Product,'Product List'!D:D))</f>
        <v/>
      </c>
      <c r="T130" s="454" t="str">
        <f t="array" ref="T130">IF(B130="","",XLOOKUP($B130,Product,'Product List'!E:E))</f>
        <v/>
      </c>
      <c r="U130" s="454" t="str">
        <f t="array" ref="U130">IF(B130="","",XLOOKUP($B130,Product,'Product List'!F:F))</f>
        <v/>
      </c>
      <c r="V130" s="454" t="str">
        <f t="array" ref="V130">IF(B130="","",XLOOKUP($B130,Product,'Product List'!G:G))</f>
        <v/>
      </c>
      <c r="W130" s="434"/>
      <c r="X130" s="434" t="str">
        <f t="array" ref="X130">iferror(xlookup(B130,'Product List'!A:A,'Product List'!P:P),"")</f>
        <v/>
      </c>
      <c r="Y130" s="434">
        <f t="shared" si="13"/>
        <v>0</v>
      </c>
      <c r="Z130" s="434"/>
    </row>
    <row r="131" ht="14.25" customHeight="1">
      <c r="A131" s="486" t="s">
        <v>48</v>
      </c>
      <c r="B131" s="447" t="s">
        <v>518</v>
      </c>
      <c r="C131" s="454"/>
      <c r="D131" s="449">
        <v>0.3333333333333333</v>
      </c>
      <c r="E131" s="462">
        <v>0.022916666666666665</v>
      </c>
      <c r="F131" s="449">
        <v>0.65625</v>
      </c>
      <c r="G131" s="450">
        <f t="shared" si="1"/>
        <v>0.3</v>
      </c>
      <c r="H131" s="451">
        <f t="shared" si="2"/>
        <v>7.2</v>
      </c>
      <c r="I131" s="452" t="str">
        <f t="shared" si="3"/>
        <v>AAD</v>
      </c>
      <c r="J131" s="463">
        <v>1260.0</v>
      </c>
      <c r="K131" s="434"/>
      <c r="L131" s="454" t="str">
        <f t="shared" si="4"/>
        <v>D</v>
      </c>
      <c r="M131" s="455">
        <f t="array" ref="M131">IFERROR(IF(J131="","",XLOOKUP(L131,Personnel!$B$4:$G$4,Personnel!$B$5:$G$5)),"")</f>
        <v>13.3</v>
      </c>
      <c r="N131" s="455">
        <f t="shared" si="5"/>
        <v>95.76</v>
      </c>
      <c r="O131" s="434"/>
      <c r="P131" s="456">
        <f t="shared" si="6"/>
        <v>175</v>
      </c>
      <c r="Q131" s="457">
        <f>IFERROR(ROUNDDOWN(N131-SUM($A$1*H131),2),"")</f>
        <v>4.24</v>
      </c>
      <c r="R131" s="458"/>
      <c r="S131" s="459" t="str">
        <f t="array" ref="S131">IF(B131="","",XLOOKUP($B131,Product,'Product List'!D:D))</f>
        <v/>
      </c>
      <c r="T131" s="454" t="str">
        <f t="array" ref="T131">IF(B131="","",XLOOKUP($B131,Product,'Product List'!E:E))</f>
        <v/>
      </c>
      <c r="U131" s="454" t="str">
        <f t="array" ref="U131">IF(B131="","",XLOOKUP($B131,Product,'Product List'!F:F))</f>
        <v/>
      </c>
      <c r="V131" s="454" t="str">
        <f t="array" ref="V131">IF(B131="","",XLOOKUP($B131,Product,'Product List'!G:G))</f>
        <v/>
      </c>
      <c r="W131" s="434"/>
      <c r="X131" s="434">
        <f t="array" ref="X131">iferror(xlookup(B131,'Product List'!A:A,'Product List'!P:P),"")</f>
        <v>0</v>
      </c>
      <c r="Y131" s="434">
        <f t="shared" si="13"/>
        <v>0</v>
      </c>
      <c r="Z131" s="434"/>
    </row>
    <row r="132" ht="14.25" customHeight="1">
      <c r="A132" s="486" t="s">
        <v>48</v>
      </c>
      <c r="B132" s="447" t="s">
        <v>1547</v>
      </c>
      <c r="C132" s="454"/>
      <c r="D132" s="462">
        <v>0.65625</v>
      </c>
      <c r="E132" s="461"/>
      <c r="F132" s="449">
        <v>0.6652777777777777</v>
      </c>
      <c r="G132" s="450">
        <f t="shared" si="1"/>
        <v>0.009027777778</v>
      </c>
      <c r="H132" s="451">
        <f t="shared" si="2"/>
        <v>0.216667</v>
      </c>
      <c r="I132" s="452" t="str">
        <f t="shared" si="3"/>
        <v>Non</v>
      </c>
      <c r="J132" s="477"/>
      <c r="K132" s="434"/>
      <c r="L132" s="454">
        <f t="shared" si="4"/>
        <v>0</v>
      </c>
      <c r="M132" s="455" t="str">
        <f t="array" ref="M132">IFERROR(IF(J132="","",XLOOKUP(L132,Personnel!$B$4:$G$4,Personnel!$B$5:$G$5)),"")</f>
        <v/>
      </c>
      <c r="N132" s="455">
        <f t="shared" si="5"/>
        <v>0</v>
      </c>
      <c r="O132" s="434"/>
      <c r="P132" s="456">
        <f t="shared" si="6"/>
        <v>0</v>
      </c>
      <c r="Q132" s="457">
        <f t="shared" ref="Q132:Q160" si="19">IFERROR(ROUND(N132-SUM($A$1*H132),2),"")</f>
        <v>-2.75</v>
      </c>
      <c r="R132" s="458"/>
      <c r="S132" s="459" t="str">
        <f t="array" ref="S132">IF(B132="","",XLOOKUP($B132,Product,'Product List'!D:D))</f>
        <v/>
      </c>
      <c r="T132" s="454" t="str">
        <f t="array" ref="T132">IF(B132="","",XLOOKUP($B132,Product,'Product List'!E:E))</f>
        <v/>
      </c>
      <c r="U132" s="454" t="str">
        <f t="array" ref="U132">IF(B132="","",XLOOKUP($B132,Product,'Product List'!F:F))</f>
        <v/>
      </c>
      <c r="V132" s="454" t="str">
        <f t="array" ref="V132">IF(B132="","",XLOOKUP($B132,Product,'Product List'!G:G))</f>
        <v/>
      </c>
      <c r="W132" s="434"/>
      <c r="X132" s="434" t="str">
        <f t="array" ref="X132">iferror(xlookup(B132,'Product List'!A:A,'Product List'!P:P),"")</f>
        <v/>
      </c>
      <c r="Y132" s="434">
        <f t="shared" si="13"/>
        <v>0</v>
      </c>
      <c r="Z132" s="434"/>
    </row>
    <row r="133" ht="14.25" customHeight="1">
      <c r="A133" s="486" t="s">
        <v>64</v>
      </c>
      <c r="B133" s="482"/>
      <c r="C133" s="454"/>
      <c r="D133" s="449">
        <v>0.4166666666666667</v>
      </c>
      <c r="E133" s="460"/>
      <c r="F133" s="449">
        <v>0.5819444444444445</v>
      </c>
      <c r="G133" s="450">
        <f t="shared" si="1"/>
        <v>0.1652777778</v>
      </c>
      <c r="H133" s="451">
        <f t="shared" si="2"/>
        <v>3.966667</v>
      </c>
      <c r="I133" s="452" t="str">
        <f t="shared" si="3"/>
        <v/>
      </c>
      <c r="J133" s="463">
        <v>120.0</v>
      </c>
      <c r="K133" s="434"/>
      <c r="L133" s="454">
        <f t="shared" si="4"/>
        <v>0</v>
      </c>
      <c r="M133" s="455">
        <f t="array" ref="M133">IFERROR(IF(J133="","",XLOOKUP(L133,Personnel!$B$4:$G$4,Personnel!$B$5:$G$5)),"")</f>
        <v>12.71</v>
      </c>
      <c r="N133" s="455">
        <f t="shared" si="5"/>
        <v>50.42</v>
      </c>
      <c r="O133" s="434"/>
      <c r="P133" s="456">
        <f t="shared" si="6"/>
        <v>30</v>
      </c>
      <c r="Q133" s="457">
        <f t="shared" si="19"/>
        <v>0</v>
      </c>
      <c r="R133" s="458"/>
      <c r="S133" s="459" t="str">
        <f t="array" ref="S133">IF(B133="","",XLOOKUP($B133,Product,'Product List'!D:D))</f>
        <v/>
      </c>
      <c r="T133" s="454" t="str">
        <f t="array" ref="T133">IF(B133="","",XLOOKUP($B133,Product,'Product List'!E:E))</f>
        <v/>
      </c>
      <c r="U133" s="454" t="str">
        <f t="array" ref="U133">IF(B133="","",XLOOKUP($B133,Product,'Product List'!F:F))</f>
        <v/>
      </c>
      <c r="V133" s="454" t="str">
        <f t="array" ref="V133">IF(B133="","",XLOOKUP($B133,Product,'Product List'!G:G))</f>
        <v/>
      </c>
      <c r="W133" s="434"/>
      <c r="X133" s="434" t="str">
        <f t="array" ref="X133">iferror(xlookup(B133,'Product List'!A:A,'Product List'!P:P),"")</f>
        <v/>
      </c>
      <c r="Y133" s="434">
        <f t="shared" si="13"/>
        <v>0</v>
      </c>
      <c r="Z133" s="434"/>
    </row>
    <row r="134" ht="14.25" customHeight="1">
      <c r="A134" s="486" t="s">
        <v>70</v>
      </c>
      <c r="B134" s="447" t="s">
        <v>1679</v>
      </c>
      <c r="C134" s="454"/>
      <c r="D134" s="449">
        <v>0.3333333333333333</v>
      </c>
      <c r="E134" s="449">
        <v>0.027777777777777776</v>
      </c>
      <c r="F134" s="449">
        <v>0.6666666666666666</v>
      </c>
      <c r="G134" s="450">
        <f t="shared" si="1"/>
        <v>0.3055555556</v>
      </c>
      <c r="H134" s="451">
        <f t="shared" si="2"/>
        <v>7.333333</v>
      </c>
      <c r="I134" s="452" t="str">
        <f t="shared" si="3"/>
        <v>MMS</v>
      </c>
      <c r="J134" s="463">
        <v>1295.0</v>
      </c>
      <c r="K134" s="434"/>
      <c r="L134" s="454">
        <f t="shared" si="4"/>
        <v>3</v>
      </c>
      <c r="M134" s="455">
        <f t="array" ref="M134">IFERROR(IF(J134="","",XLOOKUP(L134,Personnel!$B$4:$G$4,Personnel!$B$5:$G$5)),"")</f>
        <v>15</v>
      </c>
      <c r="N134" s="455">
        <f t="shared" si="5"/>
        <v>110</v>
      </c>
      <c r="O134" s="434"/>
      <c r="P134" s="456">
        <f t="shared" si="6"/>
        <v>177</v>
      </c>
      <c r="Q134" s="457">
        <f t="shared" si="19"/>
        <v>16.79</v>
      </c>
      <c r="R134" s="458"/>
      <c r="S134" s="459">
        <f t="array" ref="S134">IF(B134="","",XLOOKUP($B134,Product,'Product List'!D:D))</f>
        <v>145</v>
      </c>
      <c r="T134" s="454">
        <f t="array" ref="T134">IF(B134="","",XLOOKUP($B134,Product,'Product List'!E:E))</f>
        <v>149</v>
      </c>
      <c r="U134" s="454">
        <f t="array" ref="U134">IF(B134="","",XLOOKUP($B134,Product,'Product List'!F:F))</f>
        <v>160</v>
      </c>
      <c r="V134" s="454">
        <f t="array" ref="V134">IF(B134="","",XLOOKUP($B134,Product,'Product List'!G:G))</f>
        <v>172</v>
      </c>
      <c r="W134" s="434"/>
      <c r="X134" s="434">
        <f t="array" ref="X134">iferror(xlookup(B134,'Product List'!A:A,'Product List'!P:P),"")</f>
        <v>0</v>
      </c>
      <c r="Y134" s="434">
        <f t="shared" si="13"/>
        <v>0</v>
      </c>
      <c r="Z134" s="434"/>
    </row>
    <row r="135" ht="14.25" customHeight="1">
      <c r="A135" s="486" t="s">
        <v>71</v>
      </c>
      <c r="B135" s="447" t="s">
        <v>1875</v>
      </c>
      <c r="C135" s="454"/>
      <c r="D135" s="449">
        <v>0.3347222222222222</v>
      </c>
      <c r="E135" s="461"/>
      <c r="F135" s="462">
        <v>0.3541666666666667</v>
      </c>
      <c r="G135" s="450">
        <f t="shared" si="1"/>
        <v>0.01944444444</v>
      </c>
      <c r="H135" s="451">
        <f t="shared" si="2"/>
        <v>0.466667</v>
      </c>
      <c r="I135" s="452" t="str">
        <f t="shared" si="3"/>
        <v>HBA</v>
      </c>
      <c r="J135" s="463">
        <v>5.0</v>
      </c>
      <c r="K135" s="434"/>
      <c r="L135" s="454">
        <f t="shared" si="4"/>
        <v>0</v>
      </c>
      <c r="M135" s="455">
        <f t="array" ref="M135">IFERROR(IF(J135="","",XLOOKUP(L135,Personnel!$B$4:$G$4,Personnel!$B$5:$G$5)),"")</f>
        <v>12.71</v>
      </c>
      <c r="N135" s="455">
        <f t="shared" si="5"/>
        <v>5.93</v>
      </c>
      <c r="O135" s="434"/>
      <c r="P135" s="456">
        <f t="shared" si="6"/>
        <v>11</v>
      </c>
      <c r="Q135" s="457">
        <f t="shared" si="19"/>
        <v>0</v>
      </c>
      <c r="R135" s="458"/>
      <c r="S135" s="459">
        <f t="array" ref="S135">IF(B135="","",XLOOKUP($B135,Product,'Product List'!D:D))</f>
        <v>18</v>
      </c>
      <c r="T135" s="454">
        <f t="array" ref="T135">IF(B135="","",XLOOKUP($B135,Product,'Product List'!E:E))</f>
        <v>19</v>
      </c>
      <c r="U135" s="454">
        <f t="array" ref="U135">IF(B135="","",XLOOKUP($B135,Product,'Product List'!F:F))</f>
        <v>20</v>
      </c>
      <c r="V135" s="454">
        <f t="array" ref="V135">IF(B135="","",XLOOKUP($B135,Product,'Product List'!G:G))</f>
        <v>21</v>
      </c>
      <c r="W135" s="434"/>
      <c r="X135" s="434">
        <f t="array" ref="X135">iferror(xlookup(B135,'Product List'!A:A,'Product List'!P:P),"")</f>
        <v>0</v>
      </c>
      <c r="Y135" s="434">
        <f t="shared" si="13"/>
        <v>0</v>
      </c>
      <c r="Z135" s="434"/>
    </row>
    <row r="136" ht="14.25" customHeight="1">
      <c r="A136" s="486" t="s">
        <v>71</v>
      </c>
      <c r="B136" s="447" t="s">
        <v>1890</v>
      </c>
      <c r="C136" s="454"/>
      <c r="D136" s="449">
        <v>0.3541666666666667</v>
      </c>
      <c r="E136" s="461"/>
      <c r="F136" s="449">
        <v>0.4583333333333333</v>
      </c>
      <c r="G136" s="450">
        <f t="shared" si="1"/>
        <v>0.1041666667</v>
      </c>
      <c r="H136" s="451">
        <f t="shared" si="2"/>
        <v>2.5</v>
      </c>
      <c r="I136" s="452" t="str">
        <f t="shared" si="3"/>
        <v>BOU</v>
      </c>
      <c r="J136" s="463">
        <v>25.0</v>
      </c>
      <c r="K136" s="434"/>
      <c r="L136" s="454">
        <f t="shared" si="4"/>
        <v>3</v>
      </c>
      <c r="M136" s="455">
        <f t="array" ref="M136">IFERROR(IF(J136="","",XLOOKUP(L136,Personnel!$B$4:$G$4,Personnel!$B$5:$G$5)),"")</f>
        <v>15</v>
      </c>
      <c r="N136" s="455">
        <f t="shared" si="5"/>
        <v>37.5</v>
      </c>
      <c r="O136" s="434"/>
      <c r="P136" s="456">
        <f t="shared" si="6"/>
        <v>10</v>
      </c>
      <c r="Q136" s="457">
        <f t="shared" si="19"/>
        <v>5.73</v>
      </c>
      <c r="R136" s="458"/>
      <c r="S136" s="459">
        <f t="array" ref="S136">IF(B136="","",XLOOKUP($B136,Product,'Product List'!D:D))</f>
        <v>7</v>
      </c>
      <c r="T136" s="454">
        <f t="array" ref="T136">IF(B136="","",XLOOKUP($B136,Product,'Product List'!E:E))</f>
        <v>8</v>
      </c>
      <c r="U136" s="454">
        <f t="array" ref="U136">IF(B136="","",XLOOKUP($B136,Product,'Product List'!F:F))</f>
        <v>9</v>
      </c>
      <c r="V136" s="454">
        <f t="array" ref="V136">IF(B136="","",XLOOKUP($B136,Product,'Product List'!G:G))</f>
        <v>10</v>
      </c>
      <c r="W136" s="434"/>
      <c r="X136" s="434">
        <f t="array" ref="X136">iferror(xlookup(B136,'Product List'!A:A,'Product List'!P:P),"")</f>
        <v>0</v>
      </c>
      <c r="Y136" s="434">
        <f t="shared" si="13"/>
        <v>0</v>
      </c>
      <c r="Z136" s="434"/>
    </row>
    <row r="137" ht="14.25" customHeight="1">
      <c r="A137" s="486" t="s">
        <v>71</v>
      </c>
      <c r="B137" s="482"/>
      <c r="C137" s="454"/>
      <c r="D137" s="449">
        <v>0.4583333333333333</v>
      </c>
      <c r="E137" s="461"/>
      <c r="F137" s="449">
        <v>0.4895833333333333</v>
      </c>
      <c r="G137" s="450">
        <f t="shared" si="1"/>
        <v>0.03125</v>
      </c>
      <c r="H137" s="451">
        <f t="shared" si="2"/>
        <v>0.75</v>
      </c>
      <c r="I137" s="452" t="str">
        <f t="shared" si="3"/>
        <v/>
      </c>
      <c r="J137" s="463">
        <v>20.0</v>
      </c>
      <c r="K137" s="434"/>
      <c r="L137" s="454">
        <f t="shared" si="4"/>
        <v>0</v>
      </c>
      <c r="M137" s="455">
        <f t="array" ref="M137">IFERROR(IF(J137="","",XLOOKUP(L137,Personnel!$B$4:$G$4,Personnel!$B$5:$G$5)),"")</f>
        <v>12.71</v>
      </c>
      <c r="N137" s="455">
        <f t="shared" si="5"/>
        <v>9.53</v>
      </c>
      <c r="O137" s="434"/>
      <c r="P137" s="456">
        <f t="shared" si="6"/>
        <v>27</v>
      </c>
      <c r="Q137" s="457">
        <f t="shared" si="19"/>
        <v>0</v>
      </c>
      <c r="R137" s="458"/>
      <c r="S137" s="459" t="str">
        <f t="array" ref="S137">IF(B137="","",XLOOKUP($B137,Product,'Product List'!D:D))</f>
        <v/>
      </c>
      <c r="T137" s="454" t="str">
        <f t="array" ref="T137">IF(B137="","",XLOOKUP($B137,Product,'Product List'!E:E))</f>
        <v/>
      </c>
      <c r="U137" s="454" t="str">
        <f t="array" ref="U137">IF(B137="","",XLOOKUP($B137,Product,'Product List'!F:F))</f>
        <v/>
      </c>
      <c r="V137" s="454" t="str">
        <f t="array" ref="V137">IF(B137="","",XLOOKUP($B137,Product,'Product List'!G:G))</f>
        <v/>
      </c>
      <c r="W137" s="434"/>
      <c r="X137" s="434" t="str">
        <f t="array" ref="X137">iferror(xlookup(B137,'Product List'!A:A,'Product List'!P:P),"")</f>
        <v/>
      </c>
      <c r="Y137" s="434">
        <f t="shared" si="13"/>
        <v>0</v>
      </c>
      <c r="Z137" s="434"/>
    </row>
    <row r="138" ht="14.25" customHeight="1">
      <c r="A138" s="486" t="s">
        <v>71</v>
      </c>
      <c r="B138" s="482"/>
      <c r="C138" s="454"/>
      <c r="D138" s="449">
        <v>0.4895833333333333</v>
      </c>
      <c r="E138" s="461"/>
      <c r="F138" s="449">
        <v>0.5215277777777778</v>
      </c>
      <c r="G138" s="450">
        <f t="shared" si="1"/>
        <v>0.03194444444</v>
      </c>
      <c r="H138" s="451">
        <f t="shared" si="2"/>
        <v>0.766667</v>
      </c>
      <c r="I138" s="452" t="str">
        <f t="shared" si="3"/>
        <v/>
      </c>
      <c r="J138" s="463">
        <v>20.0</v>
      </c>
      <c r="K138" s="434"/>
      <c r="L138" s="454">
        <f t="shared" si="4"/>
        <v>0</v>
      </c>
      <c r="M138" s="455">
        <f t="array" ref="M138">IFERROR(IF(J138="","",XLOOKUP(L138,Personnel!$B$4:$G$4,Personnel!$B$5:$G$5)),"")</f>
        <v>12.71</v>
      </c>
      <c r="N138" s="455">
        <f t="shared" si="5"/>
        <v>9.74</v>
      </c>
      <c r="O138" s="434"/>
      <c r="P138" s="456">
        <f t="shared" si="6"/>
        <v>26</v>
      </c>
      <c r="Q138" s="457">
        <f t="shared" si="19"/>
        <v>0</v>
      </c>
      <c r="R138" s="458"/>
      <c r="S138" s="459" t="str">
        <f t="array" ref="S138">IF(B138="","",XLOOKUP($B138,Product,'Product List'!D:D))</f>
        <v/>
      </c>
      <c r="T138" s="454" t="str">
        <f t="array" ref="T138">IF(B138="","",XLOOKUP($B138,Product,'Product List'!E:E))</f>
        <v/>
      </c>
      <c r="U138" s="454" t="str">
        <f t="array" ref="U138">IF(B138="","",XLOOKUP($B138,Product,'Product List'!F:F))</f>
        <v/>
      </c>
      <c r="V138" s="454" t="str">
        <f t="array" ref="V138">IF(B138="","",XLOOKUP($B138,Product,'Product List'!G:G))</f>
        <v/>
      </c>
      <c r="W138" s="434"/>
      <c r="X138" s="434" t="str">
        <f t="array" ref="X138">iferror(xlookup(B138,'Product List'!A:A,'Product List'!P:P),"")</f>
        <v/>
      </c>
      <c r="Y138" s="434">
        <f t="shared" si="13"/>
        <v>0</v>
      </c>
      <c r="Z138" s="434"/>
    </row>
    <row r="139" ht="14.25" customHeight="1">
      <c r="A139" s="486" t="s">
        <v>71</v>
      </c>
      <c r="B139" s="482"/>
      <c r="C139" s="454"/>
      <c r="D139" s="449">
        <v>0.5402777777777777</v>
      </c>
      <c r="E139" s="461"/>
      <c r="F139" s="449">
        <v>0.5763888888888888</v>
      </c>
      <c r="G139" s="450">
        <f t="shared" si="1"/>
        <v>0.03611111111</v>
      </c>
      <c r="H139" s="451">
        <f t="shared" si="2"/>
        <v>0.866667</v>
      </c>
      <c r="I139" s="452" t="str">
        <f t="shared" si="3"/>
        <v/>
      </c>
      <c r="J139" s="463">
        <v>20.0</v>
      </c>
      <c r="K139" s="434"/>
      <c r="L139" s="454">
        <f t="shared" si="4"/>
        <v>0</v>
      </c>
      <c r="M139" s="455">
        <f t="array" ref="M139">IFERROR(IF(J139="","",XLOOKUP(L139,Personnel!$B$4:$G$4,Personnel!$B$5:$G$5)),"")</f>
        <v>12.71</v>
      </c>
      <c r="N139" s="455">
        <f t="shared" si="5"/>
        <v>11.02</v>
      </c>
      <c r="O139" s="434"/>
      <c r="P139" s="456">
        <f t="shared" si="6"/>
        <v>23</v>
      </c>
      <c r="Q139" s="457">
        <f t="shared" si="19"/>
        <v>0</v>
      </c>
      <c r="R139" s="458"/>
      <c r="S139" s="459" t="str">
        <f t="array" ref="S139">IF(B139="","",XLOOKUP($B139,Product,'Product List'!D:D))</f>
        <v/>
      </c>
      <c r="T139" s="454" t="str">
        <f t="array" ref="T139">IF(B139="","",XLOOKUP($B139,Product,'Product List'!E:E))</f>
        <v/>
      </c>
      <c r="U139" s="454" t="str">
        <f t="array" ref="U139">IF(B139="","",XLOOKUP($B139,Product,'Product List'!F:F))</f>
        <v/>
      </c>
      <c r="V139" s="454" t="str">
        <f t="array" ref="V139">IF(B139="","",XLOOKUP($B139,Product,'Product List'!G:G))</f>
        <v/>
      </c>
      <c r="W139" s="434"/>
      <c r="X139" s="434" t="str">
        <f t="array" ref="X139">iferror(xlookup(B139,'Product List'!A:A,'Product List'!P:P),"")</f>
        <v/>
      </c>
      <c r="Y139" s="434">
        <f t="shared" si="13"/>
        <v>0</v>
      </c>
      <c r="Z139" s="434"/>
    </row>
    <row r="140" ht="14.25" customHeight="1">
      <c r="A140" s="486" t="s">
        <v>71</v>
      </c>
      <c r="B140" s="482"/>
      <c r="C140" s="454"/>
      <c r="D140" s="449">
        <v>0.5763888888888888</v>
      </c>
      <c r="E140" s="461"/>
      <c r="F140" s="462">
        <v>0.6145833333333334</v>
      </c>
      <c r="G140" s="450">
        <f t="shared" si="1"/>
        <v>0.03819444444</v>
      </c>
      <c r="H140" s="451">
        <f t="shared" si="2"/>
        <v>0.916667</v>
      </c>
      <c r="I140" s="452" t="str">
        <f t="shared" si="3"/>
        <v/>
      </c>
      <c r="J140" s="463">
        <v>20.0</v>
      </c>
      <c r="K140" s="434"/>
      <c r="L140" s="454">
        <f t="shared" si="4"/>
        <v>0</v>
      </c>
      <c r="M140" s="455">
        <f t="array" ref="M140">IFERROR(IF(J140="","",XLOOKUP(L140,Personnel!$B$4:$G$4,Personnel!$B$5:$G$5)),"")</f>
        <v>12.71</v>
      </c>
      <c r="N140" s="455">
        <f t="shared" si="5"/>
        <v>11.65</v>
      </c>
      <c r="O140" s="434"/>
      <c r="P140" s="456">
        <f t="shared" si="6"/>
        <v>22</v>
      </c>
      <c r="Q140" s="457">
        <f t="shared" si="19"/>
        <v>0</v>
      </c>
      <c r="R140" s="458"/>
      <c r="S140" s="459" t="str">
        <f t="array" ref="S140">IF(B140="","",XLOOKUP($B140,Product,'Product List'!D:D))</f>
        <v/>
      </c>
      <c r="T140" s="454" t="str">
        <f t="array" ref="T140">IF(B140="","",XLOOKUP($B140,Product,'Product List'!E:E))</f>
        <v/>
      </c>
      <c r="U140" s="454" t="str">
        <f t="array" ref="U140">IF(B140="","",XLOOKUP($B140,Product,'Product List'!F:F))</f>
        <v/>
      </c>
      <c r="V140" s="454" t="str">
        <f t="array" ref="V140">IF(B140="","",XLOOKUP($B140,Product,'Product List'!G:G))</f>
        <v/>
      </c>
      <c r="W140" s="434"/>
      <c r="X140" s="434" t="str">
        <f t="array" ref="X140">iferror(xlookup(B140,'Product List'!A:A,'Product List'!P:P),"")</f>
        <v/>
      </c>
      <c r="Y140" s="434">
        <f t="shared" si="13"/>
        <v>0</v>
      </c>
      <c r="Z140" s="434"/>
    </row>
    <row r="141" ht="14.25" customHeight="1">
      <c r="A141" s="486" t="s">
        <v>71</v>
      </c>
      <c r="B141" s="482"/>
      <c r="C141" s="454"/>
      <c r="D141" s="449">
        <v>0.6145833333333334</v>
      </c>
      <c r="E141" s="461"/>
      <c r="F141" s="449">
        <v>0.6458333333333334</v>
      </c>
      <c r="G141" s="450">
        <f t="shared" si="1"/>
        <v>0.03125</v>
      </c>
      <c r="H141" s="451">
        <f t="shared" si="2"/>
        <v>0.75</v>
      </c>
      <c r="I141" s="452" t="str">
        <f t="shared" si="3"/>
        <v/>
      </c>
      <c r="J141" s="463">
        <v>20.0</v>
      </c>
      <c r="K141" s="434"/>
      <c r="L141" s="454">
        <f t="shared" si="4"/>
        <v>0</v>
      </c>
      <c r="M141" s="455">
        <f t="array" ref="M141">IFERROR(IF(J141="","",XLOOKUP(L141,Personnel!$B$4:$G$4,Personnel!$B$5:$G$5)),"")</f>
        <v>12.71</v>
      </c>
      <c r="N141" s="455">
        <f t="shared" si="5"/>
        <v>9.53</v>
      </c>
      <c r="O141" s="434"/>
      <c r="P141" s="456">
        <f t="shared" si="6"/>
        <v>27</v>
      </c>
      <c r="Q141" s="457">
        <f t="shared" si="19"/>
        <v>0</v>
      </c>
      <c r="R141" s="458"/>
      <c r="S141" s="459" t="str">
        <f t="array" ref="S141">IF(B141="","",XLOOKUP($B141,Product,'Product List'!D:D))</f>
        <v/>
      </c>
      <c r="T141" s="454" t="str">
        <f t="array" ref="T141">IF(B141="","",XLOOKUP($B141,Product,'Product List'!E:E))</f>
        <v/>
      </c>
      <c r="U141" s="454" t="str">
        <f t="array" ref="U141">IF(B141="","",XLOOKUP($B141,Product,'Product List'!F:F))</f>
        <v/>
      </c>
      <c r="V141" s="454" t="str">
        <f t="array" ref="V141">IF(B141="","",XLOOKUP($B141,Product,'Product List'!G:G))</f>
        <v/>
      </c>
      <c r="W141" s="434"/>
      <c r="X141" s="434" t="str">
        <f t="array" ref="X141">iferror(xlookup(B141,'Product List'!A:A,'Product List'!P:P),"")</f>
        <v/>
      </c>
      <c r="Y141" s="434">
        <f t="shared" si="13"/>
        <v>0</v>
      </c>
      <c r="Z141" s="434"/>
    </row>
    <row r="142" ht="14.25" customHeight="1">
      <c r="A142" s="486" t="s">
        <v>71</v>
      </c>
      <c r="B142" s="447" t="s">
        <v>1547</v>
      </c>
      <c r="C142" s="454"/>
      <c r="D142" s="462">
        <v>0.6458333333333334</v>
      </c>
      <c r="E142" s="461"/>
      <c r="F142" s="449">
        <v>0.6659722222222222</v>
      </c>
      <c r="G142" s="450">
        <f t="shared" si="1"/>
        <v>0.02013888889</v>
      </c>
      <c r="H142" s="451">
        <f t="shared" si="2"/>
        <v>0.483333</v>
      </c>
      <c r="I142" s="452" t="str">
        <f t="shared" si="3"/>
        <v>Non</v>
      </c>
      <c r="J142" s="477"/>
      <c r="K142" s="434"/>
      <c r="L142" s="454">
        <f t="shared" si="4"/>
        <v>0</v>
      </c>
      <c r="M142" s="455" t="str">
        <f t="array" ref="M142">IFERROR(IF(J142="","",XLOOKUP(L142,Personnel!$B$4:$G$4,Personnel!$B$5:$G$5)),"")</f>
        <v/>
      </c>
      <c r="N142" s="455">
        <f t="shared" si="5"/>
        <v>0</v>
      </c>
      <c r="O142" s="434"/>
      <c r="P142" s="456">
        <f t="shared" si="6"/>
        <v>0</v>
      </c>
      <c r="Q142" s="457">
        <f t="shared" si="19"/>
        <v>-6.14</v>
      </c>
      <c r="R142" s="458"/>
      <c r="S142" s="459" t="str">
        <f t="array" ref="S142">IF(B142="","",XLOOKUP($B142,Product,'Product List'!D:D))</f>
        <v/>
      </c>
      <c r="T142" s="454" t="str">
        <f t="array" ref="T142">IF(B142="","",XLOOKUP($B142,Product,'Product List'!E:E))</f>
        <v/>
      </c>
      <c r="U142" s="454" t="str">
        <f t="array" ref="U142">IF(B142="","",XLOOKUP($B142,Product,'Product List'!F:F))</f>
        <v/>
      </c>
      <c r="V142" s="454" t="str">
        <f t="array" ref="V142">IF(B142="","",XLOOKUP($B142,Product,'Product List'!G:G))</f>
        <v/>
      </c>
      <c r="W142" s="434"/>
      <c r="X142" s="434" t="str">
        <f t="array" ref="X142">iferror(xlookup(B142,'Product List'!A:A,'Product List'!P:P),"")</f>
        <v/>
      </c>
      <c r="Y142" s="434">
        <f t="shared" si="13"/>
        <v>0</v>
      </c>
      <c r="Z142" s="434"/>
    </row>
    <row r="143" ht="14.25" customHeight="1">
      <c r="A143" s="486" t="s">
        <v>74</v>
      </c>
      <c r="B143" s="482"/>
      <c r="C143" s="454"/>
      <c r="D143" s="478">
        <v>0.3333333333333333</v>
      </c>
      <c r="E143" s="480"/>
      <c r="F143" s="480"/>
      <c r="G143" s="450">
        <f t="shared" si="1"/>
        <v>-0.3333333333</v>
      </c>
      <c r="H143" s="451">
        <f t="shared" si="2"/>
        <v>-8</v>
      </c>
      <c r="I143" s="452" t="str">
        <f t="shared" si="3"/>
        <v/>
      </c>
      <c r="J143" s="463">
        <v>34.0</v>
      </c>
      <c r="K143" s="434"/>
      <c r="L143" s="454">
        <f t="shared" si="4"/>
        <v>0</v>
      </c>
      <c r="M143" s="455">
        <f t="array" ref="M143">IFERROR(IF(J143="","",XLOOKUP(L143,Personnel!$B$4:$G$4,Personnel!$B$5:$G$5)),"")</f>
        <v>12.71</v>
      </c>
      <c r="N143" s="455">
        <f t="shared" si="5"/>
        <v>-101.68</v>
      </c>
      <c r="O143" s="434"/>
      <c r="P143" s="456">
        <f t="shared" si="6"/>
        <v>-4</v>
      </c>
      <c r="Q143" s="457">
        <f t="shared" si="19"/>
        <v>0</v>
      </c>
      <c r="R143" s="458"/>
      <c r="S143" s="459" t="str">
        <f t="array" ref="S143">IF(B143="","",XLOOKUP($B143,Product,'Product List'!D:D))</f>
        <v/>
      </c>
      <c r="T143" s="454" t="str">
        <f t="array" ref="T143">IF(B143="","",XLOOKUP($B143,Product,'Product List'!E:E))</f>
        <v/>
      </c>
      <c r="U143" s="454" t="str">
        <f t="array" ref="U143">IF(B143="","",XLOOKUP($B143,Product,'Product List'!F:F))</f>
        <v/>
      </c>
      <c r="V143" s="454" t="str">
        <f t="array" ref="V143">IF(B143="","",XLOOKUP($B143,Product,'Product List'!G:G))</f>
        <v/>
      </c>
      <c r="W143" s="434"/>
      <c r="X143" s="434" t="str">
        <f t="array" ref="X143">iferror(xlookup(B143,'Product List'!A:A,'Product List'!P:P),"")</f>
        <v/>
      </c>
      <c r="Y143" s="434">
        <f t="shared" si="13"/>
        <v>0</v>
      </c>
      <c r="Z143" s="434"/>
    </row>
    <row r="144" ht="14.25" customHeight="1">
      <c r="A144" s="486" t="s">
        <v>74</v>
      </c>
      <c r="B144" s="482"/>
      <c r="C144" s="454"/>
      <c r="D144" s="480"/>
      <c r="E144" s="480"/>
      <c r="F144" s="478">
        <v>0.5833333333333334</v>
      </c>
      <c r="G144" s="450">
        <f t="shared" si="1"/>
        <v>0.5833333333</v>
      </c>
      <c r="H144" s="451">
        <f t="shared" si="2"/>
        <v>14</v>
      </c>
      <c r="I144" s="452" t="str">
        <f t="shared" si="3"/>
        <v/>
      </c>
      <c r="J144" s="463">
        <v>120.0</v>
      </c>
      <c r="K144" s="434"/>
      <c r="L144" s="454">
        <f t="shared" si="4"/>
        <v>0</v>
      </c>
      <c r="M144" s="455">
        <f t="array" ref="M144">IFERROR(IF(J144="","",XLOOKUP(L144,Personnel!$B$4:$G$4,Personnel!$B$5:$G$5)),"")</f>
        <v>12.71</v>
      </c>
      <c r="N144" s="455">
        <f t="shared" si="5"/>
        <v>177.94</v>
      </c>
      <c r="O144" s="434"/>
      <c r="P144" s="456">
        <f t="shared" si="6"/>
        <v>9</v>
      </c>
      <c r="Q144" s="457">
        <f t="shared" si="19"/>
        <v>0</v>
      </c>
      <c r="R144" s="458"/>
      <c r="S144" s="459" t="str">
        <f t="array" ref="S144">IF(B144="","",XLOOKUP($B144,Product,'Product List'!D:D))</f>
        <v/>
      </c>
      <c r="T144" s="454" t="str">
        <f t="array" ref="T144">IF(B144="","",XLOOKUP($B144,Product,'Product List'!E:E))</f>
        <v/>
      </c>
      <c r="U144" s="454" t="str">
        <f t="array" ref="U144">IF(B144="","",XLOOKUP($B144,Product,'Product List'!F:F))</f>
        <v/>
      </c>
      <c r="V144" s="454" t="str">
        <f t="array" ref="V144">IF(B144="","",XLOOKUP($B144,Product,'Product List'!G:G))</f>
        <v/>
      </c>
      <c r="W144" s="434"/>
      <c r="X144" s="434" t="str">
        <f t="array" ref="X144">iferror(xlookup(B144,'Product List'!A:A,'Product List'!P:P),"")</f>
        <v/>
      </c>
      <c r="Y144" s="434">
        <f t="shared" si="13"/>
        <v>0</v>
      </c>
      <c r="Z144" s="434"/>
    </row>
    <row r="145" ht="14.25" customHeight="1">
      <c r="A145" s="486" t="s">
        <v>74</v>
      </c>
      <c r="B145" s="447" t="s">
        <v>1547</v>
      </c>
      <c r="C145" s="454"/>
      <c r="D145" s="462">
        <v>0.5833333333333334</v>
      </c>
      <c r="E145" s="461"/>
      <c r="F145" s="449">
        <v>0.5902777777777778</v>
      </c>
      <c r="G145" s="450">
        <f t="shared" si="1"/>
        <v>0.006944444444</v>
      </c>
      <c r="H145" s="451">
        <f t="shared" si="2"/>
        <v>0.166667</v>
      </c>
      <c r="I145" s="452" t="str">
        <f t="shared" si="3"/>
        <v>Non</v>
      </c>
      <c r="J145" s="477"/>
      <c r="K145" s="434"/>
      <c r="L145" s="454">
        <f t="shared" si="4"/>
        <v>0</v>
      </c>
      <c r="M145" s="455" t="str">
        <f t="array" ref="M145">IFERROR(IF(J145="","",XLOOKUP(L145,Personnel!$B$4:$G$4,Personnel!$B$5:$G$5)),"")</f>
        <v/>
      </c>
      <c r="N145" s="455">
        <f t="shared" si="5"/>
        <v>0</v>
      </c>
      <c r="O145" s="434"/>
      <c r="P145" s="456">
        <f t="shared" si="6"/>
        <v>0</v>
      </c>
      <c r="Q145" s="457">
        <f t="shared" si="19"/>
        <v>-2.12</v>
      </c>
      <c r="R145" s="458"/>
      <c r="S145" s="459" t="str">
        <f t="array" ref="S145">IF(B145="","",XLOOKUP($B145,Product,'Product List'!D:D))</f>
        <v/>
      </c>
      <c r="T145" s="454" t="str">
        <f t="array" ref="T145">IF(B145="","",XLOOKUP($B145,Product,'Product List'!E:E))</f>
        <v/>
      </c>
      <c r="U145" s="454" t="str">
        <f t="array" ref="U145">IF(B145="","",XLOOKUP($B145,Product,'Product List'!F:F))</f>
        <v/>
      </c>
      <c r="V145" s="454" t="str">
        <f t="array" ref="V145">IF(B145="","",XLOOKUP($B145,Product,'Product List'!G:G))</f>
        <v/>
      </c>
      <c r="W145" s="434"/>
      <c r="X145" s="434" t="str">
        <f t="array" ref="X145">iferror(xlookup(B145,'Product List'!A:A,'Product List'!P:P),"")</f>
        <v/>
      </c>
      <c r="Y145" s="434">
        <f t="shared" si="13"/>
        <v>0</v>
      </c>
      <c r="Z145" s="434"/>
    </row>
    <row r="146" ht="14.25" customHeight="1">
      <c r="A146" s="486" t="s">
        <v>74</v>
      </c>
      <c r="B146" s="447" t="s">
        <v>2005</v>
      </c>
      <c r="C146" s="454"/>
      <c r="D146" s="449">
        <v>0.5902777777777778</v>
      </c>
      <c r="E146" s="460"/>
      <c r="F146" s="449">
        <v>0.65625</v>
      </c>
      <c r="G146" s="450">
        <f t="shared" si="1"/>
        <v>0.06597222222</v>
      </c>
      <c r="H146" s="451">
        <f t="shared" si="2"/>
        <v>1.583333</v>
      </c>
      <c r="I146" s="452" t="str">
        <f t="shared" si="3"/>
        <v>FSB</v>
      </c>
      <c r="J146" s="463">
        <v>19.0</v>
      </c>
      <c r="K146" s="434"/>
      <c r="L146" s="454">
        <f t="shared" si="4"/>
        <v>2</v>
      </c>
      <c r="M146" s="455">
        <f t="array" ref="M146">IFERROR(IF(J146="","",XLOOKUP(L146,Personnel!$B$4:$G$4,Personnel!$B$5:$G$5)),"")</f>
        <v>14</v>
      </c>
      <c r="N146" s="455">
        <f t="shared" si="5"/>
        <v>22.17</v>
      </c>
      <c r="O146" s="434"/>
      <c r="P146" s="456">
        <f t="shared" si="6"/>
        <v>12</v>
      </c>
      <c r="Q146" s="457">
        <f t="shared" si="19"/>
        <v>2.05</v>
      </c>
      <c r="R146" s="458"/>
      <c r="S146" s="459">
        <f t="array" ref="S146">IF(B146="","",XLOOKUP($B146,Product,'Product List'!D:D))</f>
        <v>10</v>
      </c>
      <c r="T146" s="454">
        <f t="array" ref="T146">IF(B146="","",XLOOKUP($B146,Product,'Product List'!E:E))</f>
        <v>11</v>
      </c>
      <c r="U146" s="454">
        <f t="array" ref="U146">IF(B146="","",XLOOKUP($B146,Product,'Product List'!F:F))</f>
        <v>12</v>
      </c>
      <c r="V146" s="454">
        <f t="array" ref="V146">IF(B146="","",XLOOKUP($B146,Product,'Product List'!G:G))</f>
        <v>13</v>
      </c>
      <c r="W146" s="434"/>
      <c r="X146" s="434">
        <f t="array" ref="X146">iferror(xlookup(B146,'Product List'!A:A,'Product List'!P:P),"")</f>
        <v>0</v>
      </c>
      <c r="Y146" s="434">
        <f t="shared" si="13"/>
        <v>0</v>
      </c>
      <c r="Z146" s="434"/>
    </row>
    <row r="147" ht="14.25" customHeight="1">
      <c r="A147" s="486" t="s">
        <v>74</v>
      </c>
      <c r="B147" s="447" t="s">
        <v>1547</v>
      </c>
      <c r="C147" s="454"/>
      <c r="D147" s="449">
        <v>0.65625</v>
      </c>
      <c r="E147" s="461"/>
      <c r="F147" s="449">
        <v>0.6638888888888889</v>
      </c>
      <c r="G147" s="450">
        <f t="shared" si="1"/>
        <v>0.007638888889</v>
      </c>
      <c r="H147" s="451">
        <f t="shared" si="2"/>
        <v>0.183333</v>
      </c>
      <c r="I147" s="452" t="str">
        <f t="shared" si="3"/>
        <v>Non</v>
      </c>
      <c r="J147" s="477"/>
      <c r="K147" s="434"/>
      <c r="L147" s="454">
        <f t="shared" si="4"/>
        <v>0</v>
      </c>
      <c r="M147" s="455" t="str">
        <f t="array" ref="M147">IFERROR(IF(J147="","",XLOOKUP(L147,Personnel!$B$4:$G$4,Personnel!$B$5:$G$5)),"")</f>
        <v/>
      </c>
      <c r="N147" s="455">
        <f t="shared" si="5"/>
        <v>0</v>
      </c>
      <c r="O147" s="434"/>
      <c r="P147" s="456">
        <f t="shared" si="6"/>
        <v>0</v>
      </c>
      <c r="Q147" s="457">
        <f t="shared" si="19"/>
        <v>-2.33</v>
      </c>
      <c r="R147" s="458"/>
      <c r="S147" s="459" t="str">
        <f t="array" ref="S147">IF(B147="","",XLOOKUP($B147,Product,'Product List'!D:D))</f>
        <v/>
      </c>
      <c r="T147" s="454" t="str">
        <f t="array" ref="T147">IF(B147="","",XLOOKUP($B147,Product,'Product List'!E:E))</f>
        <v/>
      </c>
      <c r="U147" s="454" t="str">
        <f t="array" ref="U147">IF(B147="","",XLOOKUP($B147,Product,'Product List'!F:F))</f>
        <v/>
      </c>
      <c r="V147" s="454" t="str">
        <f t="array" ref="V147">IF(B147="","",XLOOKUP($B147,Product,'Product List'!G:G))</f>
        <v/>
      </c>
      <c r="W147" s="434"/>
      <c r="X147" s="434" t="str">
        <f t="array" ref="X147">iferror(xlookup(B147,'Product List'!A:A,'Product List'!P:P),"")</f>
        <v/>
      </c>
      <c r="Y147" s="434">
        <f t="shared" si="13"/>
        <v>0</v>
      </c>
      <c r="Z147" s="434"/>
    </row>
    <row r="148" ht="14.25" customHeight="1">
      <c r="A148" s="489" t="s">
        <v>15</v>
      </c>
      <c r="B148" s="447" t="s">
        <v>1547</v>
      </c>
      <c r="C148" s="454"/>
      <c r="D148" s="462">
        <v>0.3333333333333333</v>
      </c>
      <c r="E148" s="461"/>
      <c r="F148" s="449">
        <v>0.3472222222222222</v>
      </c>
      <c r="G148" s="450">
        <f t="shared" si="1"/>
        <v>0.01388888889</v>
      </c>
      <c r="H148" s="451">
        <f t="shared" si="2"/>
        <v>0.333333</v>
      </c>
      <c r="I148" s="452" t="str">
        <f t="shared" si="3"/>
        <v>Non</v>
      </c>
      <c r="J148" s="477"/>
      <c r="K148" s="434"/>
      <c r="L148" s="454">
        <f t="shared" si="4"/>
        <v>0</v>
      </c>
      <c r="M148" s="455" t="str">
        <f t="array" ref="M148">IFERROR(IF(J148="","",XLOOKUP(L148,Personnel!$B$4:$G$4,Personnel!$B$5:$G$5)),"")</f>
        <v/>
      </c>
      <c r="N148" s="455">
        <f t="shared" si="5"/>
        <v>0</v>
      </c>
      <c r="O148" s="434"/>
      <c r="P148" s="456">
        <f t="shared" si="6"/>
        <v>0</v>
      </c>
      <c r="Q148" s="457">
        <f t="shared" si="19"/>
        <v>-4.24</v>
      </c>
      <c r="R148" s="458"/>
      <c r="S148" s="459" t="str">
        <f t="array" ref="S148">IF(B148="","",XLOOKUP($B148,Product,'Product List'!D:D))</f>
        <v/>
      </c>
      <c r="T148" s="454" t="str">
        <f t="array" ref="T148">IF(B148="","",XLOOKUP($B148,Product,'Product List'!E:E))</f>
        <v/>
      </c>
      <c r="U148" s="454" t="str">
        <f t="array" ref="U148">IF(B148="","",XLOOKUP($B148,Product,'Product List'!F:F))</f>
        <v/>
      </c>
      <c r="V148" s="454" t="str">
        <f t="array" ref="V148">IF(B148="","",XLOOKUP($B148,Product,'Product List'!G:G))</f>
        <v/>
      </c>
      <c r="W148" s="434"/>
      <c r="X148" s="434" t="str">
        <f t="array" ref="X148">iferror(xlookup(B148,'Product List'!A:A,'Product List'!P:P),"")</f>
        <v/>
      </c>
      <c r="Y148" s="434">
        <f t="shared" si="13"/>
        <v>0</v>
      </c>
      <c r="Z148" s="434"/>
    </row>
    <row r="149" ht="14.25" customHeight="1">
      <c r="A149" s="489" t="s">
        <v>15</v>
      </c>
      <c r="B149" s="447" t="s">
        <v>2018</v>
      </c>
      <c r="C149" s="454"/>
      <c r="D149" s="449">
        <v>0.3472222222222222</v>
      </c>
      <c r="E149" s="461"/>
      <c r="F149" s="449">
        <v>0.3645833333333333</v>
      </c>
      <c r="G149" s="450">
        <f t="shared" si="1"/>
        <v>0.01736111111</v>
      </c>
      <c r="H149" s="451">
        <f t="shared" si="2"/>
        <v>0.416667</v>
      </c>
      <c r="I149" s="452" t="str">
        <f t="shared" si="3"/>
        <v>MSP</v>
      </c>
      <c r="J149" s="463">
        <v>36.0</v>
      </c>
      <c r="K149" s="434"/>
      <c r="L149" s="454">
        <f t="shared" si="4"/>
        <v>0</v>
      </c>
      <c r="M149" s="455">
        <f t="array" ref="M149">IFERROR(IF(J149="","",XLOOKUP(L149,Personnel!$B$4:$G$4,Personnel!$B$5:$G$5)),"")</f>
        <v>12.71</v>
      </c>
      <c r="N149" s="455">
        <f t="shared" si="5"/>
        <v>5.3</v>
      </c>
      <c r="O149" s="434"/>
      <c r="P149" s="456">
        <f t="shared" si="6"/>
        <v>86</v>
      </c>
      <c r="Q149" s="457">
        <f t="shared" si="19"/>
        <v>0</v>
      </c>
      <c r="R149" s="458"/>
      <c r="S149" s="459">
        <f t="array" ref="S149">IF(B149="","",XLOOKUP($B149,Product,'Product List'!D:D))</f>
        <v>130</v>
      </c>
      <c r="T149" s="454">
        <f t="array" ref="T149">IF(B149="","",XLOOKUP($B149,Product,'Product List'!E:E))</f>
        <v>133</v>
      </c>
      <c r="U149" s="454">
        <f t="array" ref="U149">IF(B149="","",XLOOKUP($B149,Product,'Product List'!F:F))</f>
        <v>144</v>
      </c>
      <c r="V149" s="454">
        <f t="array" ref="V149">IF(B149="","",XLOOKUP($B149,Product,'Product List'!G:G))</f>
        <v>154</v>
      </c>
      <c r="W149" s="434"/>
      <c r="X149" s="434">
        <f t="array" ref="X149">iferror(xlookup(B149,'Product List'!A:A,'Product List'!P:P),"")</f>
        <v>0</v>
      </c>
      <c r="Y149" s="434">
        <f t="shared" si="13"/>
        <v>0</v>
      </c>
      <c r="Z149" s="434"/>
    </row>
    <row r="150" ht="14.25" customHeight="1">
      <c r="A150" s="489" t="s">
        <v>15</v>
      </c>
      <c r="B150" s="447" t="s">
        <v>1919</v>
      </c>
      <c r="C150" s="454"/>
      <c r="D150" s="449">
        <v>0.3645833333333333</v>
      </c>
      <c r="E150" s="449">
        <v>0.003472222222222222</v>
      </c>
      <c r="F150" s="449">
        <v>0.4618055555555556</v>
      </c>
      <c r="G150" s="450">
        <f t="shared" si="1"/>
        <v>0.09375</v>
      </c>
      <c r="H150" s="451">
        <f t="shared" si="2"/>
        <v>2.25</v>
      </c>
      <c r="I150" s="452" t="str">
        <f t="shared" si="3"/>
        <v>SLH</v>
      </c>
      <c r="J150" s="463">
        <v>185.0</v>
      </c>
      <c r="K150" s="434"/>
      <c r="L150" s="454">
        <f t="shared" si="4"/>
        <v>3</v>
      </c>
      <c r="M150" s="455">
        <f t="array" ref="M150">IFERROR(IF(J150="","",XLOOKUP(L150,Personnel!$B$4:$G$4,Personnel!$B$5:$G$5)),"")</f>
        <v>15</v>
      </c>
      <c r="N150" s="455">
        <f t="shared" si="5"/>
        <v>33.75</v>
      </c>
      <c r="O150" s="434"/>
      <c r="P150" s="456">
        <f t="shared" si="6"/>
        <v>82</v>
      </c>
      <c r="Q150" s="457">
        <f t="shared" si="19"/>
        <v>5.15</v>
      </c>
      <c r="R150" s="458"/>
      <c r="S150" s="459">
        <f t="array" ref="S150">IF(B150="","",XLOOKUP($B150,Product,'Product List'!D:D))</f>
        <v>32</v>
      </c>
      <c r="T150" s="454">
        <f t="array" ref="T150">IF(B150="","",XLOOKUP($B150,Product,'Product List'!E:E))</f>
        <v>33</v>
      </c>
      <c r="U150" s="454">
        <f t="array" ref="U150">IF(B150="","",XLOOKUP($B150,Product,'Product List'!F:F))</f>
        <v>36</v>
      </c>
      <c r="V150" s="454">
        <f t="array" ref="V150">IF(B150="","",XLOOKUP($B150,Product,'Product List'!G:G))</f>
        <v>38</v>
      </c>
      <c r="W150" s="434"/>
      <c r="X150" s="434">
        <f t="array" ref="X150">iferror(xlookup(B150,'Product List'!A:A,'Product List'!P:P),"")</f>
        <v>0</v>
      </c>
      <c r="Y150" s="434">
        <f t="shared" si="13"/>
        <v>0</v>
      </c>
      <c r="Z150" s="434"/>
    </row>
    <row r="151" ht="14.25" customHeight="1">
      <c r="A151" s="489" t="s">
        <v>15</v>
      </c>
      <c r="B151" s="447" t="s">
        <v>1547</v>
      </c>
      <c r="C151" s="454"/>
      <c r="D151" s="449">
        <v>0.4618055555555556</v>
      </c>
      <c r="E151" s="461"/>
      <c r="F151" s="449">
        <v>0.4722222222222222</v>
      </c>
      <c r="G151" s="450">
        <f t="shared" si="1"/>
        <v>0.01041666667</v>
      </c>
      <c r="H151" s="451">
        <f t="shared" si="2"/>
        <v>0.25</v>
      </c>
      <c r="I151" s="452" t="str">
        <f t="shared" si="3"/>
        <v>Non</v>
      </c>
      <c r="J151" s="463">
        <v>1.0</v>
      </c>
      <c r="K151" s="434"/>
      <c r="L151" s="454">
        <f t="shared" si="4"/>
        <v>0</v>
      </c>
      <c r="M151" s="455">
        <f t="array" ref="M151">IFERROR(IF(J151="","",XLOOKUP(L151,Personnel!$B$4:$G$4,Personnel!$B$5:$G$5)),"")</f>
        <v>12.71</v>
      </c>
      <c r="N151" s="455">
        <f t="shared" si="5"/>
        <v>3.18</v>
      </c>
      <c r="O151" s="434"/>
      <c r="P151" s="456">
        <f t="shared" si="6"/>
        <v>4</v>
      </c>
      <c r="Q151" s="457">
        <f t="shared" si="19"/>
        <v>0</v>
      </c>
      <c r="R151" s="458"/>
      <c r="S151" s="459" t="str">
        <f t="array" ref="S151">IF(B151="","",XLOOKUP($B151,Product,'Product List'!D:D))</f>
        <v/>
      </c>
      <c r="T151" s="454" t="str">
        <f t="array" ref="T151">IF(B151="","",XLOOKUP($B151,Product,'Product List'!E:E))</f>
        <v/>
      </c>
      <c r="U151" s="454" t="str">
        <f t="array" ref="U151">IF(B151="","",XLOOKUP($B151,Product,'Product List'!F:F))</f>
        <v/>
      </c>
      <c r="V151" s="454" t="str">
        <f t="array" ref="V151">IF(B151="","",XLOOKUP($B151,Product,'Product List'!G:G))</f>
        <v/>
      </c>
      <c r="W151" s="434"/>
      <c r="X151" s="434" t="str">
        <f t="array" ref="X151">iferror(xlookup(B151,'Product List'!A:A,'Product List'!P:P),"")</f>
        <v/>
      </c>
      <c r="Y151" s="434">
        <f t="shared" si="13"/>
        <v>0</v>
      </c>
      <c r="Z151" s="434"/>
    </row>
    <row r="152" ht="14.25" customHeight="1">
      <c r="A152" s="489" t="s">
        <v>15</v>
      </c>
      <c r="B152" s="447" t="s">
        <v>1913</v>
      </c>
      <c r="C152" s="454"/>
      <c r="D152" s="462">
        <v>0.4722222222222222</v>
      </c>
      <c r="E152" s="461"/>
      <c r="F152" s="449">
        <v>0.4791666666666667</v>
      </c>
      <c r="G152" s="450">
        <f t="shared" si="1"/>
        <v>0.006944444444</v>
      </c>
      <c r="H152" s="451">
        <f t="shared" si="2"/>
        <v>0.166667</v>
      </c>
      <c r="I152" s="452" t="str">
        <f t="shared" si="3"/>
        <v>HCS</v>
      </c>
      <c r="J152" s="463">
        <v>1.0</v>
      </c>
      <c r="K152" s="434"/>
      <c r="L152" s="454">
        <f t="shared" si="4"/>
        <v>0</v>
      </c>
      <c r="M152" s="455">
        <f t="array" ref="M152">IFERROR(IF(J152="","",XLOOKUP(L152,Personnel!$B$4:$G$4,Personnel!$B$5:$G$5)),"")</f>
        <v>12.71</v>
      </c>
      <c r="N152" s="455">
        <f t="shared" si="5"/>
        <v>2.12</v>
      </c>
      <c r="O152" s="434"/>
      <c r="P152" s="456">
        <f t="shared" si="6"/>
        <v>6</v>
      </c>
      <c r="Q152" s="457">
        <f t="shared" si="19"/>
        <v>0</v>
      </c>
      <c r="R152" s="458"/>
      <c r="S152" s="459">
        <f t="array" ref="S152">IF(B152="","",XLOOKUP($B152,Product,'Product List'!D:D))</f>
        <v>21</v>
      </c>
      <c r="T152" s="454">
        <f t="array" ref="T152">IF(B152="","",XLOOKUP($B152,Product,'Product List'!E:E))</f>
        <v>22</v>
      </c>
      <c r="U152" s="454">
        <f t="array" ref="U152">IF(B152="","",XLOOKUP($B152,Product,'Product List'!F:F))</f>
        <v>23</v>
      </c>
      <c r="V152" s="454">
        <f t="array" ref="V152">IF(B152="","",XLOOKUP($B152,Product,'Product List'!G:G))</f>
        <v>24</v>
      </c>
      <c r="W152" s="434"/>
      <c r="X152" s="434">
        <f t="array" ref="X152">iferror(xlookup(B152,'Product List'!A:A,'Product List'!P:P),"")</f>
        <v>0</v>
      </c>
      <c r="Y152" s="434">
        <f t="shared" si="13"/>
        <v>0</v>
      </c>
      <c r="Z152" s="434"/>
    </row>
    <row r="153" ht="14.25" customHeight="1">
      <c r="A153" s="489" t="s">
        <v>15</v>
      </c>
      <c r="B153" s="447" t="s">
        <v>1547</v>
      </c>
      <c r="C153" s="454"/>
      <c r="D153" s="462">
        <v>0.4791666666666667</v>
      </c>
      <c r="E153" s="461"/>
      <c r="F153" s="462">
        <v>0.48819444444444443</v>
      </c>
      <c r="G153" s="450">
        <f t="shared" si="1"/>
        <v>0.009027777778</v>
      </c>
      <c r="H153" s="451">
        <f t="shared" si="2"/>
        <v>0.216667</v>
      </c>
      <c r="I153" s="452" t="str">
        <f t="shared" si="3"/>
        <v>Non</v>
      </c>
      <c r="J153" s="477"/>
      <c r="K153" s="434"/>
      <c r="L153" s="454">
        <f t="shared" si="4"/>
        <v>0</v>
      </c>
      <c r="M153" s="455" t="str">
        <f t="array" ref="M153">IFERROR(IF(J153="","",XLOOKUP(L153,Personnel!$B$4:$G$4,Personnel!$B$5:$G$5)),"")</f>
        <v/>
      </c>
      <c r="N153" s="455">
        <f t="shared" si="5"/>
        <v>0</v>
      </c>
      <c r="O153" s="434"/>
      <c r="P153" s="456">
        <f t="shared" si="6"/>
        <v>0</v>
      </c>
      <c r="Q153" s="457">
        <f t="shared" si="19"/>
        <v>-2.75</v>
      </c>
      <c r="R153" s="458"/>
      <c r="S153" s="459" t="str">
        <f t="array" ref="S153">IF(B153="","",XLOOKUP($B153,Product,'Product List'!D:D))</f>
        <v/>
      </c>
      <c r="T153" s="454" t="str">
        <f t="array" ref="T153">IF(B153="","",XLOOKUP($B153,Product,'Product List'!E:E))</f>
        <v/>
      </c>
      <c r="U153" s="454" t="str">
        <f t="array" ref="U153">IF(B153="","",XLOOKUP($B153,Product,'Product List'!F:F))</f>
        <v/>
      </c>
      <c r="V153" s="454" t="str">
        <f t="array" ref="V153">IF(B153="","",XLOOKUP($B153,Product,'Product List'!G:G))</f>
        <v/>
      </c>
      <c r="W153" s="434"/>
      <c r="X153" s="434" t="str">
        <f t="array" ref="X153">iferror(xlookup(B153,'Product List'!A:A,'Product List'!P:P),"")</f>
        <v/>
      </c>
      <c r="Y153" s="434">
        <f t="shared" si="13"/>
        <v>0</v>
      </c>
      <c r="Z153" s="434"/>
    </row>
    <row r="154" ht="14.25" customHeight="1">
      <c r="A154" s="489" t="s">
        <v>15</v>
      </c>
      <c r="B154" s="447" t="s">
        <v>1910</v>
      </c>
      <c r="C154" s="454"/>
      <c r="D154" s="462">
        <v>0.48819444444444443</v>
      </c>
      <c r="E154" s="461"/>
      <c r="F154" s="449">
        <v>0.5069444444444444</v>
      </c>
      <c r="G154" s="450">
        <f t="shared" si="1"/>
        <v>0.01875</v>
      </c>
      <c r="H154" s="451">
        <f t="shared" si="2"/>
        <v>0.45</v>
      </c>
      <c r="I154" s="452" t="str">
        <f t="shared" si="3"/>
        <v>SLH</v>
      </c>
      <c r="J154" s="463">
        <v>30.0</v>
      </c>
      <c r="K154" s="434"/>
      <c r="L154" s="454">
        <f t="shared" si="4"/>
        <v>0</v>
      </c>
      <c r="M154" s="455">
        <f t="array" ref="M154">IFERROR(IF(J154="","",XLOOKUP(L154,Personnel!$B$4:$G$4,Personnel!$B$5:$G$5)),"")</f>
        <v>12.71</v>
      </c>
      <c r="N154" s="455">
        <f t="shared" si="5"/>
        <v>5.72</v>
      </c>
      <c r="O154" s="434"/>
      <c r="P154" s="456">
        <f t="shared" si="6"/>
        <v>67</v>
      </c>
      <c r="Q154" s="457">
        <f t="shared" si="19"/>
        <v>0</v>
      </c>
      <c r="R154" s="458"/>
      <c r="S154" s="459">
        <f t="array" ref="S154">IF(B154="","",XLOOKUP($B154,Product,'Product List'!D:D))</f>
        <v>185</v>
      </c>
      <c r="T154" s="454">
        <f t="array" ref="T154">IF(B154="","",XLOOKUP($B154,Product,'Product List'!E:E))</f>
        <v>190</v>
      </c>
      <c r="U154" s="454">
        <f t="array" ref="U154">IF(B154="","",XLOOKUP($B154,Product,'Product List'!F:F))</f>
        <v>204</v>
      </c>
      <c r="V154" s="454">
        <f t="array" ref="V154">IF(B154="","",XLOOKUP($B154,Product,'Product List'!G:G))</f>
        <v>219</v>
      </c>
      <c r="W154" s="434"/>
      <c r="X154" s="434">
        <f t="array" ref="X154">iferror(xlookup(B154,'Product List'!A:A,'Product List'!P:P),"")</f>
        <v>0</v>
      </c>
      <c r="Y154" s="434">
        <f t="shared" si="13"/>
        <v>0</v>
      </c>
      <c r="Z154" s="434"/>
    </row>
    <row r="155" ht="14.25" customHeight="1">
      <c r="A155" s="489" t="s">
        <v>15</v>
      </c>
      <c r="B155" s="447" t="s">
        <v>1919</v>
      </c>
      <c r="C155" s="454"/>
      <c r="D155" s="449">
        <v>0.5069444444444444</v>
      </c>
      <c r="E155" s="449">
        <v>0.015277777777777777</v>
      </c>
      <c r="F155" s="449">
        <v>0.6659722222222222</v>
      </c>
      <c r="G155" s="450">
        <f t="shared" si="1"/>
        <v>0.14375</v>
      </c>
      <c r="H155" s="451">
        <f t="shared" si="2"/>
        <v>3.45</v>
      </c>
      <c r="I155" s="452" t="str">
        <f t="shared" si="3"/>
        <v>SLH</v>
      </c>
      <c r="J155" s="463">
        <v>150.0</v>
      </c>
      <c r="K155" s="434"/>
      <c r="L155" s="454">
        <f t="shared" si="4"/>
        <v>3</v>
      </c>
      <c r="M155" s="455">
        <f t="array" ref="M155">IFERROR(IF(J155="","",XLOOKUP(L155,Personnel!$B$4:$G$4,Personnel!$B$5:$G$5)),"")</f>
        <v>15</v>
      </c>
      <c r="N155" s="455">
        <f t="shared" si="5"/>
        <v>51.75</v>
      </c>
      <c r="O155" s="434"/>
      <c r="P155" s="456">
        <f t="shared" si="6"/>
        <v>43</v>
      </c>
      <c r="Q155" s="457">
        <f t="shared" si="19"/>
        <v>7.9</v>
      </c>
      <c r="R155" s="458"/>
      <c r="S155" s="459">
        <f t="array" ref="S155">IF(B155="","",XLOOKUP($B155,Product,'Product List'!D:D))</f>
        <v>32</v>
      </c>
      <c r="T155" s="454">
        <f t="array" ref="T155">IF(B155="","",XLOOKUP($B155,Product,'Product List'!E:E))</f>
        <v>33</v>
      </c>
      <c r="U155" s="454">
        <f t="array" ref="U155">IF(B155="","",XLOOKUP($B155,Product,'Product List'!F:F))</f>
        <v>36</v>
      </c>
      <c r="V155" s="454">
        <f t="array" ref="V155">IF(B155="","",XLOOKUP($B155,Product,'Product List'!G:G))</f>
        <v>38</v>
      </c>
      <c r="W155" s="434"/>
      <c r="X155" s="434">
        <f t="array" ref="X155">iferror(xlookup(B155,'Product List'!A:A,'Product List'!P:P),"")</f>
        <v>0</v>
      </c>
      <c r="Y155" s="434">
        <f t="shared" si="13"/>
        <v>0</v>
      </c>
      <c r="Z155" s="434"/>
    </row>
    <row r="156" ht="14.25" customHeight="1">
      <c r="A156" s="489" t="s">
        <v>1368</v>
      </c>
      <c r="B156" s="447" t="s">
        <v>1940</v>
      </c>
      <c r="C156" s="454"/>
      <c r="D156" s="449">
        <v>0.3333333333333333</v>
      </c>
      <c r="E156" s="461"/>
      <c r="F156" s="449">
        <v>0.3472222222222222</v>
      </c>
      <c r="G156" s="450">
        <f t="shared" si="1"/>
        <v>0.01388888889</v>
      </c>
      <c r="H156" s="451">
        <f t="shared" si="2"/>
        <v>0.333333</v>
      </c>
      <c r="I156" s="452" t="str">
        <f t="shared" si="3"/>
        <v>AWF</v>
      </c>
      <c r="J156" s="463">
        <v>8.0</v>
      </c>
      <c r="K156" s="434"/>
      <c r="L156" s="454">
        <f t="shared" si="4"/>
        <v>3</v>
      </c>
      <c r="M156" s="455">
        <f t="array" ref="M156">IFERROR(IF(J156="","",XLOOKUP(L156,Personnel!$B$4:$G$4,Personnel!$B$5:$G$5)),"")</f>
        <v>15</v>
      </c>
      <c r="N156" s="455">
        <f t="shared" si="5"/>
        <v>5</v>
      </c>
      <c r="O156" s="434"/>
      <c r="P156" s="456">
        <f t="shared" si="6"/>
        <v>24</v>
      </c>
      <c r="Q156" s="457">
        <f t="shared" si="19"/>
        <v>0.76</v>
      </c>
      <c r="R156" s="458"/>
      <c r="S156" s="459">
        <f t="array" ref="S156">IF(B156="","",XLOOKUP($B156,Product,'Product List'!D:D))</f>
        <v>17</v>
      </c>
      <c r="T156" s="454">
        <f t="array" ref="T156">IF(B156="","",XLOOKUP($B156,Product,'Product List'!E:E))</f>
        <v>18</v>
      </c>
      <c r="U156" s="454">
        <f t="array" ref="U156">IF(B156="","",XLOOKUP($B156,Product,'Product List'!F:F))</f>
        <v>19</v>
      </c>
      <c r="V156" s="454">
        <f t="array" ref="V156">IF(B156="","",XLOOKUP($B156,Product,'Product List'!G:G))</f>
        <v>21</v>
      </c>
      <c r="W156" s="434"/>
      <c r="X156" s="434">
        <f t="array" ref="X156">iferror(xlookup(B156,'Product List'!A:A,'Product List'!P:P),"")</f>
        <v>0</v>
      </c>
      <c r="Y156" s="434">
        <f t="shared" si="13"/>
        <v>0</v>
      </c>
      <c r="Z156" s="434"/>
    </row>
    <row r="157" ht="14.25" customHeight="1">
      <c r="A157" s="489" t="s">
        <v>1368</v>
      </c>
      <c r="B157" s="447" t="s">
        <v>1547</v>
      </c>
      <c r="C157" s="454"/>
      <c r="D157" s="449">
        <v>0.3472222222222222</v>
      </c>
      <c r="E157" s="461"/>
      <c r="F157" s="449">
        <v>0.3541666666666667</v>
      </c>
      <c r="G157" s="450">
        <f t="shared" si="1"/>
        <v>0.006944444444</v>
      </c>
      <c r="H157" s="451">
        <f t="shared" si="2"/>
        <v>0.166667</v>
      </c>
      <c r="I157" s="452" t="str">
        <f t="shared" si="3"/>
        <v>Non</v>
      </c>
      <c r="J157" s="477"/>
      <c r="K157" s="434"/>
      <c r="L157" s="454">
        <f t="shared" si="4"/>
        <v>0</v>
      </c>
      <c r="M157" s="455" t="str">
        <f t="array" ref="M157">IFERROR(IF(J157="","",XLOOKUP(L157,Personnel!$B$4:$G$4,Personnel!$B$5:$G$5)),"")</f>
        <v/>
      </c>
      <c r="N157" s="455">
        <f t="shared" si="5"/>
        <v>0</v>
      </c>
      <c r="O157" s="434"/>
      <c r="P157" s="456">
        <f t="shared" si="6"/>
        <v>0</v>
      </c>
      <c r="Q157" s="457">
        <f t="shared" si="19"/>
        <v>-2.12</v>
      </c>
      <c r="R157" s="458"/>
      <c r="S157" s="459" t="str">
        <f t="array" ref="S157">IF(B157="","",XLOOKUP($B157,Product,'Product List'!D:D))</f>
        <v/>
      </c>
      <c r="T157" s="454" t="str">
        <f t="array" ref="T157">IF(B157="","",XLOOKUP($B157,Product,'Product List'!E:E))</f>
        <v/>
      </c>
      <c r="U157" s="454" t="str">
        <f t="array" ref="U157">IF(B157="","",XLOOKUP($B157,Product,'Product List'!F:F))</f>
        <v/>
      </c>
      <c r="V157" s="454" t="str">
        <f t="array" ref="V157">IF(B157="","",XLOOKUP($B157,Product,'Product List'!G:G))</f>
        <v/>
      </c>
      <c r="W157" s="434"/>
      <c r="X157" s="434" t="str">
        <f t="array" ref="X157">iferror(xlookup(B157,'Product List'!A:A,'Product List'!P:P),"")</f>
        <v/>
      </c>
      <c r="Y157" s="434">
        <f t="shared" si="13"/>
        <v>0</v>
      </c>
      <c r="Z157" s="434"/>
    </row>
    <row r="158" ht="14.25" customHeight="1">
      <c r="A158" s="489" t="s">
        <v>1368</v>
      </c>
      <c r="B158" s="447" t="s">
        <v>2046</v>
      </c>
      <c r="C158" s="454"/>
      <c r="D158" s="462">
        <v>0.3541666666666667</v>
      </c>
      <c r="E158" s="461"/>
      <c r="F158" s="449">
        <v>0.47847222222222224</v>
      </c>
      <c r="G158" s="450">
        <f t="shared" si="1"/>
        <v>0.1243055556</v>
      </c>
      <c r="H158" s="451">
        <f t="shared" si="2"/>
        <v>2.983333</v>
      </c>
      <c r="I158" s="452" t="str">
        <f t="shared" si="3"/>
        <v>EO-</v>
      </c>
      <c r="J158" s="463">
        <v>540.0</v>
      </c>
      <c r="K158" s="434"/>
      <c r="L158" s="454">
        <f t="shared" si="4"/>
        <v>3</v>
      </c>
      <c r="M158" s="455">
        <f t="array" ref="M158">IFERROR(IF(J158="","",XLOOKUP(L158,Personnel!$B$4:$G$4,Personnel!$B$5:$G$5)),"")</f>
        <v>15</v>
      </c>
      <c r="N158" s="455">
        <f t="shared" si="5"/>
        <v>44.75</v>
      </c>
      <c r="O158" s="434"/>
      <c r="P158" s="456">
        <f t="shared" si="6"/>
        <v>181</v>
      </c>
      <c r="Q158" s="457">
        <f t="shared" si="19"/>
        <v>6.83</v>
      </c>
      <c r="R158" s="458"/>
      <c r="S158" s="459">
        <f t="array" ref="S158">IF(B158="","",XLOOKUP($B158,Product,'Product List'!D:D))</f>
        <v>152</v>
      </c>
      <c r="T158" s="454">
        <f t="array" ref="T158">IF(B158="","",XLOOKUP($B158,Product,'Product List'!E:E))</f>
        <v>156</v>
      </c>
      <c r="U158" s="454">
        <f t="array" ref="U158">IF(B158="","",XLOOKUP($B158,Product,'Product List'!F:F))</f>
        <v>168</v>
      </c>
      <c r="V158" s="454">
        <f t="array" ref="V158">IF(B158="","",XLOOKUP($B158,Product,'Product List'!G:G))</f>
        <v>180</v>
      </c>
      <c r="W158" s="434"/>
      <c r="X158" s="434">
        <f t="array" ref="X158">iferror(xlookup(B158,'Product List'!A:A,'Product List'!P:P),"")</f>
        <v>0</v>
      </c>
      <c r="Y158" s="434">
        <f t="shared" si="13"/>
        <v>0</v>
      </c>
      <c r="Z158" s="434"/>
    </row>
    <row r="159" ht="14.25" customHeight="1">
      <c r="A159" s="489" t="s">
        <v>1368</v>
      </c>
      <c r="B159" s="447" t="s">
        <v>2049</v>
      </c>
      <c r="C159" s="454"/>
      <c r="D159" s="449">
        <v>0.47847222222222224</v>
      </c>
      <c r="E159" s="449">
        <v>0.020833333333333332</v>
      </c>
      <c r="F159" s="462">
        <v>0.6229166666666667</v>
      </c>
      <c r="G159" s="450">
        <f t="shared" si="1"/>
        <v>0.1236111111</v>
      </c>
      <c r="H159" s="451">
        <f t="shared" si="2"/>
        <v>2.966667</v>
      </c>
      <c r="I159" s="452" t="str">
        <f t="shared" si="3"/>
        <v>EO-</v>
      </c>
      <c r="J159" s="463">
        <v>540.0</v>
      </c>
      <c r="K159" s="434"/>
      <c r="L159" s="454">
        <f t="shared" si="4"/>
        <v>3</v>
      </c>
      <c r="M159" s="455">
        <f t="array" ref="M159">IFERROR(IF(J159="","",XLOOKUP(L159,Personnel!$B$4:$G$4,Personnel!$B$5:$G$5)),"")</f>
        <v>15</v>
      </c>
      <c r="N159" s="455">
        <f t="shared" si="5"/>
        <v>44.5</v>
      </c>
      <c r="O159" s="434"/>
      <c r="P159" s="456">
        <f t="shared" si="6"/>
        <v>182</v>
      </c>
      <c r="Q159" s="457">
        <f t="shared" si="19"/>
        <v>6.79</v>
      </c>
      <c r="R159" s="458"/>
      <c r="S159" s="459">
        <f t="array" ref="S159">IF(B159="","",XLOOKUP($B159,Product,'Product List'!D:D))</f>
        <v>152</v>
      </c>
      <c r="T159" s="454">
        <f t="array" ref="T159">IF(B159="","",XLOOKUP($B159,Product,'Product List'!E:E))</f>
        <v>156</v>
      </c>
      <c r="U159" s="454">
        <f t="array" ref="U159">IF(B159="","",XLOOKUP($B159,Product,'Product List'!F:F))</f>
        <v>168</v>
      </c>
      <c r="V159" s="454">
        <f t="array" ref="V159">IF(B159="","",XLOOKUP($B159,Product,'Product List'!G:G))</f>
        <v>180</v>
      </c>
      <c r="W159" s="434"/>
      <c r="X159" s="434">
        <f t="array" ref="X159">iferror(xlookup(B159,'Product List'!A:A,'Product List'!P:P),"")</f>
        <v>0</v>
      </c>
      <c r="Y159" s="434">
        <f t="shared" si="13"/>
        <v>0</v>
      </c>
      <c r="Z159" s="434"/>
    </row>
    <row r="160" ht="14.25" customHeight="1">
      <c r="A160" s="489" t="s">
        <v>1368</v>
      </c>
      <c r="B160" s="447" t="s">
        <v>2052</v>
      </c>
      <c r="C160" s="454"/>
      <c r="D160" s="449">
        <v>0.6229166666666667</v>
      </c>
      <c r="E160" s="461"/>
      <c r="F160" s="449">
        <v>0.625</v>
      </c>
      <c r="G160" s="450">
        <f t="shared" si="1"/>
        <v>0.002083333333</v>
      </c>
      <c r="H160" s="451">
        <f t="shared" si="2"/>
        <v>0.05</v>
      </c>
      <c r="I160" s="452" t="str">
        <f t="shared" si="3"/>
        <v>EO-</v>
      </c>
      <c r="J160" s="463">
        <v>10.0</v>
      </c>
      <c r="K160" s="434"/>
      <c r="L160" s="454">
        <f t="shared" si="4"/>
        <v>3</v>
      </c>
      <c r="M160" s="455">
        <f t="array" ref="M160">IFERROR(IF(J160="","",XLOOKUP(L160,Personnel!$B$4:$G$4,Personnel!$B$5:$G$5)),"")</f>
        <v>15</v>
      </c>
      <c r="N160" s="455">
        <f t="shared" si="5"/>
        <v>0.75</v>
      </c>
      <c r="O160" s="434"/>
      <c r="P160" s="456">
        <f t="shared" si="6"/>
        <v>200</v>
      </c>
      <c r="Q160" s="457">
        <f t="shared" si="19"/>
        <v>0.11</v>
      </c>
      <c r="R160" s="458"/>
      <c r="S160" s="459">
        <f t="array" ref="S160">IF(B160="","",XLOOKUP($B160,Product,'Product List'!D:D))</f>
        <v>152</v>
      </c>
      <c r="T160" s="454">
        <f t="array" ref="T160">IF(B160="","",XLOOKUP($B160,Product,'Product List'!E:E))</f>
        <v>156</v>
      </c>
      <c r="U160" s="454">
        <f t="array" ref="U160">IF(B160="","",XLOOKUP($B160,Product,'Product List'!F:F))</f>
        <v>168</v>
      </c>
      <c r="V160" s="454">
        <f t="array" ref="V160">IF(B160="","",XLOOKUP($B160,Product,'Product List'!G:G))</f>
        <v>180</v>
      </c>
      <c r="W160" s="434"/>
      <c r="X160" s="434">
        <f t="array" ref="X160">iferror(xlookup(B160,'Product List'!A:A,'Product List'!P:P),"")</f>
        <v>0</v>
      </c>
      <c r="Y160" s="434">
        <f t="shared" si="13"/>
        <v>0</v>
      </c>
      <c r="Z160" s="434"/>
    </row>
    <row r="161" ht="14.25" customHeight="1">
      <c r="A161" s="489" t="s">
        <v>1368</v>
      </c>
      <c r="B161" s="447" t="s">
        <v>2056</v>
      </c>
      <c r="C161" s="454"/>
      <c r="D161" s="449">
        <v>0.625</v>
      </c>
      <c r="E161" s="461"/>
      <c r="F161" s="462">
        <v>0.6645833333333333</v>
      </c>
      <c r="G161" s="450">
        <f t="shared" si="1"/>
        <v>0.03958333333</v>
      </c>
      <c r="H161" s="451">
        <f t="shared" si="2"/>
        <v>0.95</v>
      </c>
      <c r="I161" s="452" t="str">
        <f t="shared" si="3"/>
        <v>EO-</v>
      </c>
      <c r="J161" s="463">
        <v>180.0</v>
      </c>
      <c r="K161" s="434"/>
      <c r="L161" s="454">
        <f t="shared" si="4"/>
        <v>3</v>
      </c>
      <c r="M161" s="455">
        <f t="array" ref="M161">IFERROR(IF(J161="","",XLOOKUP(L161,Personnel!$B$4:$G$4,Personnel!$B$5:$G$5)),"")</f>
        <v>15</v>
      </c>
      <c r="N161" s="455">
        <f t="shared" si="5"/>
        <v>14.25</v>
      </c>
      <c r="O161" s="434"/>
      <c r="P161" s="456">
        <f t="shared" si="6"/>
        <v>189</v>
      </c>
      <c r="Q161" s="457">
        <f t="shared" ref="Q161:Q162" si="20">IFERROR(ROUNDDOWN(N161-SUM($A$1*H161),2),"")</f>
        <v>2.17</v>
      </c>
      <c r="R161" s="458"/>
      <c r="S161" s="459">
        <f t="array" ref="S161">IF(B161="","",XLOOKUP($B161,Product,'Product List'!D:D))</f>
        <v>152</v>
      </c>
      <c r="T161" s="454">
        <f t="array" ref="T161">IF(B161="","",XLOOKUP($B161,Product,'Product List'!E:E))</f>
        <v>156</v>
      </c>
      <c r="U161" s="454">
        <f t="array" ref="U161">IF(B161="","",XLOOKUP($B161,Product,'Product List'!F:F))</f>
        <v>168</v>
      </c>
      <c r="V161" s="454">
        <f t="array" ref="V161">IF(B161="","",XLOOKUP($B161,Product,'Product List'!G:G))</f>
        <v>180</v>
      </c>
      <c r="W161" s="434"/>
      <c r="X161" s="434">
        <f t="array" ref="X161">iferror(xlookup(B161,'Product List'!A:A,'Product List'!P:P),"")</f>
        <v>0</v>
      </c>
      <c r="Y161" s="434">
        <f t="shared" si="13"/>
        <v>0</v>
      </c>
      <c r="Z161" s="434"/>
    </row>
    <row r="162" ht="14.25" customHeight="1">
      <c r="A162" s="489" t="s">
        <v>35</v>
      </c>
      <c r="B162" s="447" t="s">
        <v>1679</v>
      </c>
      <c r="C162" s="454"/>
      <c r="D162" s="478">
        <v>0.33402777777777776</v>
      </c>
      <c r="E162" s="478">
        <v>0.0125</v>
      </c>
      <c r="F162" s="478">
        <v>0.5597222222222222</v>
      </c>
      <c r="G162" s="450">
        <f t="shared" si="1"/>
        <v>0.2131944444</v>
      </c>
      <c r="H162" s="451">
        <f t="shared" si="2"/>
        <v>5.116667</v>
      </c>
      <c r="I162" s="452" t="str">
        <f t="shared" si="3"/>
        <v>MMS</v>
      </c>
      <c r="J162" s="463">
        <v>867.0</v>
      </c>
      <c r="K162" s="434"/>
      <c r="L162" s="454">
        <f t="shared" si="4"/>
        <v>2</v>
      </c>
      <c r="M162" s="455">
        <f t="array" ref="M162">IFERROR(IF(J162="","",XLOOKUP(L162,Personnel!$B$4:$G$4,Personnel!$B$5:$G$5)),"")</f>
        <v>14</v>
      </c>
      <c r="N162" s="455">
        <f t="shared" si="5"/>
        <v>71.63</v>
      </c>
      <c r="O162" s="434"/>
      <c r="P162" s="456">
        <f t="shared" si="6"/>
        <v>169</v>
      </c>
      <c r="Q162" s="457">
        <f t="shared" si="20"/>
        <v>6.59</v>
      </c>
      <c r="R162" s="458"/>
      <c r="S162" s="459">
        <f t="array" ref="S162">IF(B162="","",XLOOKUP($B162,Product,'Product List'!D:D))</f>
        <v>145</v>
      </c>
      <c r="T162" s="454">
        <f t="array" ref="T162">IF(B162="","",XLOOKUP($B162,Product,'Product List'!E:E))</f>
        <v>149</v>
      </c>
      <c r="U162" s="454">
        <f t="array" ref="U162">IF(B162="","",XLOOKUP($B162,Product,'Product List'!F:F))</f>
        <v>160</v>
      </c>
      <c r="V162" s="454">
        <f t="array" ref="V162">IF(B162="","",XLOOKUP($B162,Product,'Product List'!G:G))</f>
        <v>172</v>
      </c>
      <c r="W162" s="434"/>
      <c r="X162" s="434">
        <f t="array" ref="X162">iferror(xlookup(B162,'Product List'!A:A,'Product List'!P:P),"")</f>
        <v>0</v>
      </c>
      <c r="Y162" s="434">
        <f t="shared" si="13"/>
        <v>0</v>
      </c>
      <c r="Z162" s="434"/>
    </row>
    <row r="163" ht="14.25" customHeight="1">
      <c r="A163" s="489" t="s">
        <v>35</v>
      </c>
      <c r="B163" s="447" t="s">
        <v>2062</v>
      </c>
      <c r="C163" s="454"/>
      <c r="D163" s="478">
        <v>0.5597222222222222</v>
      </c>
      <c r="E163" s="480"/>
      <c r="F163" s="478">
        <v>0.6638888888888889</v>
      </c>
      <c r="G163" s="450">
        <f t="shared" si="1"/>
        <v>0.1041666667</v>
      </c>
      <c r="H163" s="451">
        <f t="shared" si="2"/>
        <v>2.5</v>
      </c>
      <c r="I163" s="452" t="str">
        <f t="shared" si="3"/>
        <v>MMS</v>
      </c>
      <c r="J163" s="463">
        <v>425.0</v>
      </c>
      <c r="K163" s="434"/>
      <c r="L163" s="454">
        <f t="shared" si="4"/>
        <v>2</v>
      </c>
      <c r="M163" s="455">
        <f t="array" ref="M163">IFERROR(IF(J163="","",XLOOKUP(L163,Personnel!$B$4:$G$4,Personnel!$B$5:$G$5)),"")</f>
        <v>14</v>
      </c>
      <c r="N163" s="455">
        <f t="shared" si="5"/>
        <v>35</v>
      </c>
      <c r="O163" s="434"/>
      <c r="P163" s="456">
        <f t="shared" si="6"/>
        <v>170</v>
      </c>
      <c r="Q163" s="457">
        <f t="shared" ref="Q163:Q184" si="21">IFERROR(ROUND(N163-SUM($A$1*H163),2),"")</f>
        <v>3.23</v>
      </c>
      <c r="R163" s="458"/>
      <c r="S163" s="459">
        <f t="array" ref="S163">IF(B163="","",XLOOKUP($B163,Product,'Product List'!D:D))</f>
        <v>145</v>
      </c>
      <c r="T163" s="454">
        <f t="array" ref="T163">IF(B163="","",XLOOKUP($B163,Product,'Product List'!E:E))</f>
        <v>149</v>
      </c>
      <c r="U163" s="454">
        <f t="array" ref="U163">IF(B163="","",XLOOKUP($B163,Product,'Product List'!F:F))</f>
        <v>160</v>
      </c>
      <c r="V163" s="454">
        <f t="array" ref="V163">IF(B163="","",XLOOKUP($B163,Product,'Product List'!G:G))</f>
        <v>172</v>
      </c>
      <c r="W163" s="434"/>
      <c r="X163" s="434">
        <f t="array" ref="X163">iferror(xlookup(B163,'Product List'!A:A,'Product List'!P:P),"")</f>
        <v>0</v>
      </c>
      <c r="Y163" s="434">
        <f t="shared" si="13"/>
        <v>0</v>
      </c>
      <c r="Z163" s="434"/>
    </row>
    <row r="164" ht="14.25" customHeight="1">
      <c r="A164" s="489" t="s">
        <v>32</v>
      </c>
      <c r="B164" s="482"/>
      <c r="C164" s="454"/>
      <c r="D164" s="449">
        <v>0.3333333333333333</v>
      </c>
      <c r="E164" s="449">
        <v>0.018055555555555554</v>
      </c>
      <c r="F164" s="449">
        <v>0.5625</v>
      </c>
      <c r="G164" s="450">
        <f t="shared" si="1"/>
        <v>0.2111111111</v>
      </c>
      <c r="H164" s="451">
        <f t="shared" si="2"/>
        <v>5.066667</v>
      </c>
      <c r="I164" s="452" t="str">
        <f t="shared" si="3"/>
        <v/>
      </c>
      <c r="J164" s="463">
        <v>120.0</v>
      </c>
      <c r="K164" s="434"/>
      <c r="L164" s="454">
        <f t="shared" si="4"/>
        <v>0</v>
      </c>
      <c r="M164" s="455">
        <f t="array" ref="M164">IFERROR(IF(J164="","",XLOOKUP(L164,Personnel!$B$4:$G$4,Personnel!$B$5:$G$5)),"")</f>
        <v>12.71</v>
      </c>
      <c r="N164" s="455">
        <f t="shared" si="5"/>
        <v>64.4</v>
      </c>
      <c r="O164" s="434"/>
      <c r="P164" s="456">
        <f t="shared" si="6"/>
        <v>24</v>
      </c>
      <c r="Q164" s="457">
        <f t="shared" si="21"/>
        <v>0</v>
      </c>
      <c r="R164" s="458"/>
      <c r="S164" s="459" t="str">
        <f t="array" ref="S164">IF(B164="","",XLOOKUP($B164,Product,'Product List'!D:D))</f>
        <v/>
      </c>
      <c r="T164" s="454" t="str">
        <f t="array" ref="T164">IF(B164="","",XLOOKUP($B164,Product,'Product List'!E:E))</f>
        <v/>
      </c>
      <c r="U164" s="454" t="str">
        <f t="array" ref="U164">IF(B164="","",XLOOKUP($B164,Product,'Product List'!F:F))</f>
        <v/>
      </c>
      <c r="V164" s="454" t="str">
        <f t="array" ref="V164">IF(B164="","",XLOOKUP($B164,Product,'Product List'!G:G))</f>
        <v/>
      </c>
      <c r="W164" s="434"/>
      <c r="X164" s="434" t="str">
        <f t="array" ref="X164">iferror(xlookup(B164,'Product List'!A:A,'Product List'!P:P),"")</f>
        <v/>
      </c>
      <c r="Y164" s="434">
        <f t="shared" si="13"/>
        <v>0</v>
      </c>
      <c r="Z164" s="434"/>
    </row>
    <row r="165" ht="14.25" customHeight="1">
      <c r="A165" s="489" t="s">
        <v>32</v>
      </c>
      <c r="B165" s="447" t="s">
        <v>2069</v>
      </c>
      <c r="C165" s="454"/>
      <c r="D165" s="449">
        <v>0.5625</v>
      </c>
      <c r="E165" s="461"/>
      <c r="F165" s="449">
        <v>0.5833333333333334</v>
      </c>
      <c r="G165" s="450">
        <f t="shared" si="1"/>
        <v>0.02083333333</v>
      </c>
      <c r="H165" s="451">
        <f t="shared" si="2"/>
        <v>0.5</v>
      </c>
      <c r="I165" s="452" t="str">
        <f t="shared" si="3"/>
        <v>TAC</v>
      </c>
      <c r="J165" s="463">
        <v>60.0</v>
      </c>
      <c r="K165" s="434"/>
      <c r="L165" s="454">
        <f t="shared" si="4"/>
        <v>3</v>
      </c>
      <c r="M165" s="455">
        <f t="array" ref="M165">IFERROR(IF(J165="","",XLOOKUP(L165,Personnel!$B$4:$G$4,Personnel!$B$5:$G$5)),"")</f>
        <v>15</v>
      </c>
      <c r="N165" s="455">
        <f t="shared" si="5"/>
        <v>7.5</v>
      </c>
      <c r="O165" s="434"/>
      <c r="P165" s="456">
        <f t="shared" si="6"/>
        <v>120</v>
      </c>
      <c r="Q165" s="457">
        <f t="shared" si="21"/>
        <v>1.15</v>
      </c>
      <c r="R165" s="458"/>
      <c r="S165" s="459">
        <f t="array" ref="S165">IF(B165="","",XLOOKUP($B165,Product,'Product List'!D:D))</f>
        <v>81</v>
      </c>
      <c r="T165" s="454">
        <f t="array" ref="T165">IF(B165="","",XLOOKUP($B165,Product,'Product List'!E:E))</f>
        <v>83</v>
      </c>
      <c r="U165" s="454">
        <f t="array" ref="U165">IF(B165="","",XLOOKUP($B165,Product,'Product List'!F:F))</f>
        <v>90</v>
      </c>
      <c r="V165" s="454">
        <f t="array" ref="V165">IF(B165="","",XLOOKUP($B165,Product,'Product List'!G:G))</f>
        <v>96</v>
      </c>
      <c r="W165" s="434"/>
      <c r="X165" s="434">
        <f t="array" ref="X165">iferror(xlookup(B165,'Product List'!A:A,'Product List'!P:P),"")</f>
        <v>0</v>
      </c>
      <c r="Y165" s="434">
        <f t="shared" si="13"/>
        <v>0</v>
      </c>
      <c r="Z165" s="434"/>
    </row>
    <row r="166" ht="14.25" customHeight="1">
      <c r="A166" s="489" t="s">
        <v>32</v>
      </c>
      <c r="B166" s="447" t="s">
        <v>1516</v>
      </c>
      <c r="C166" s="454"/>
      <c r="D166" s="462">
        <v>0.5833333333333334</v>
      </c>
      <c r="E166" s="461"/>
      <c r="F166" s="449">
        <v>0.6652777777777777</v>
      </c>
      <c r="G166" s="450">
        <f t="shared" si="1"/>
        <v>0.08194444444</v>
      </c>
      <c r="H166" s="451">
        <f t="shared" si="2"/>
        <v>1.966667</v>
      </c>
      <c r="I166" s="452" t="str">
        <f t="shared" si="3"/>
        <v>ACT</v>
      </c>
      <c r="J166" s="463">
        <v>60.0</v>
      </c>
      <c r="K166" s="434"/>
      <c r="L166" s="454">
        <f t="shared" si="4"/>
        <v>2</v>
      </c>
      <c r="M166" s="455">
        <f t="array" ref="M166">IFERROR(IF(J166="","",XLOOKUP(L166,Personnel!$B$4:$G$4,Personnel!$B$5:$G$5)),"")</f>
        <v>14</v>
      </c>
      <c r="N166" s="455">
        <f t="shared" si="5"/>
        <v>27.53</v>
      </c>
      <c r="O166" s="434"/>
      <c r="P166" s="456">
        <f t="shared" si="6"/>
        <v>31</v>
      </c>
      <c r="Q166" s="457">
        <f t="shared" si="21"/>
        <v>2.53</v>
      </c>
      <c r="R166" s="458"/>
      <c r="S166" s="459">
        <f t="array" ref="S166">IF(B166="","",XLOOKUP($B166,Product,'Product List'!D:D))</f>
        <v>28</v>
      </c>
      <c r="T166" s="454">
        <f t="array" ref="T166">IF(B166="","",XLOOKUP($B166,Product,'Product List'!E:E))</f>
        <v>29</v>
      </c>
      <c r="U166" s="454">
        <f t="array" ref="U166">IF(B166="","",XLOOKUP($B166,Product,'Product List'!F:F))</f>
        <v>31</v>
      </c>
      <c r="V166" s="454">
        <f t="array" ref="V166">IF(B166="","",XLOOKUP($B166,Product,'Product List'!G:G))</f>
        <v>34</v>
      </c>
      <c r="W166" s="434"/>
      <c r="X166" s="434">
        <f t="array" ref="X166">iferror(xlookup(B166,'Product List'!A:A,'Product List'!P:P),"")</f>
        <v>0</v>
      </c>
      <c r="Y166" s="434">
        <f t="shared" si="13"/>
        <v>0</v>
      </c>
      <c r="Z166" s="434"/>
    </row>
    <row r="167" ht="14.25" customHeight="1">
      <c r="A167" s="489" t="s">
        <v>41</v>
      </c>
      <c r="B167" s="447" t="s">
        <v>1958</v>
      </c>
      <c r="C167" s="454"/>
      <c r="D167" s="462">
        <v>0.3333333333333333</v>
      </c>
      <c r="E167" s="461"/>
      <c r="F167" s="462">
        <v>0.47708333333333336</v>
      </c>
      <c r="G167" s="450">
        <f t="shared" si="1"/>
        <v>0.14375</v>
      </c>
      <c r="H167" s="451">
        <f t="shared" si="2"/>
        <v>3.45</v>
      </c>
      <c r="I167" s="452" t="str">
        <f t="shared" si="3"/>
        <v>JBB</v>
      </c>
      <c r="J167" s="463">
        <v>465.0</v>
      </c>
      <c r="K167" s="434"/>
      <c r="L167" s="454">
        <f t="shared" si="4"/>
        <v>0</v>
      </c>
      <c r="M167" s="455">
        <f t="array" ref="M167">IFERROR(IF(J167="","",XLOOKUP(L167,Personnel!$B$4:$G$4,Personnel!$B$5:$G$5)),"")</f>
        <v>12.71</v>
      </c>
      <c r="N167" s="455">
        <f t="shared" si="5"/>
        <v>43.85</v>
      </c>
      <c r="O167" s="434"/>
      <c r="P167" s="456">
        <f t="shared" si="6"/>
        <v>135</v>
      </c>
      <c r="Q167" s="457">
        <f t="shared" si="21"/>
        <v>0</v>
      </c>
      <c r="R167" s="458"/>
      <c r="S167" s="459">
        <f t="array" ref="S167">IF(B167="","",XLOOKUP($B167,Product,'Product List'!D:D))</f>
        <v>173</v>
      </c>
      <c r="T167" s="454">
        <f t="array" ref="T167">IF(B167="","",XLOOKUP($B167,Product,'Product List'!E:E))</f>
        <v>177</v>
      </c>
      <c r="U167" s="454">
        <f t="array" ref="U167">IF(B167="","",XLOOKUP($B167,Product,'Product List'!F:F))</f>
        <v>191</v>
      </c>
      <c r="V167" s="454">
        <f t="array" ref="V167">IF(B167="","",XLOOKUP($B167,Product,'Product List'!G:G))</f>
        <v>205</v>
      </c>
      <c r="W167" s="434"/>
      <c r="X167" s="434">
        <f t="array" ref="X167">iferror(xlookup(B167,'Product List'!A:A,'Product List'!P:P),"")</f>
        <v>0</v>
      </c>
      <c r="Y167" s="434">
        <f t="shared" si="13"/>
        <v>0</v>
      </c>
      <c r="Z167" s="434"/>
    </row>
    <row r="168" ht="14.25" customHeight="1">
      <c r="A168" s="489" t="s">
        <v>41</v>
      </c>
      <c r="B168" s="447" t="s">
        <v>2078</v>
      </c>
      <c r="C168" s="454"/>
      <c r="D168" s="449">
        <v>0.47708333333333336</v>
      </c>
      <c r="E168" s="461"/>
      <c r="F168" s="449">
        <v>0.5</v>
      </c>
      <c r="G168" s="450">
        <f t="shared" si="1"/>
        <v>0.02291666667</v>
      </c>
      <c r="H168" s="451">
        <f t="shared" si="2"/>
        <v>0.55</v>
      </c>
      <c r="I168" s="452" t="str">
        <f t="shared" si="3"/>
        <v>JBB</v>
      </c>
      <c r="J168" s="463">
        <v>86.0</v>
      </c>
      <c r="K168" s="434"/>
      <c r="L168" s="454">
        <f t="shared" si="4"/>
        <v>0</v>
      </c>
      <c r="M168" s="455">
        <f t="array" ref="M168">IFERROR(IF(J168="","",XLOOKUP(L168,Personnel!$B$4:$G$4,Personnel!$B$5:$G$5)),"")</f>
        <v>12.71</v>
      </c>
      <c r="N168" s="455">
        <f t="shared" si="5"/>
        <v>6.99</v>
      </c>
      <c r="O168" s="434"/>
      <c r="P168" s="456">
        <f t="shared" si="6"/>
        <v>156</v>
      </c>
      <c r="Q168" s="457">
        <f t="shared" si="21"/>
        <v>0</v>
      </c>
      <c r="R168" s="458"/>
      <c r="S168" s="459">
        <f t="array" ref="S168">IF(B168="","",XLOOKUP($B168,Product,'Product List'!D:D))</f>
        <v>200</v>
      </c>
      <c r="T168" s="454">
        <f t="array" ref="T168">IF(B168="","",XLOOKUP($B168,Product,'Product List'!E:E))</f>
        <v>205</v>
      </c>
      <c r="U168" s="454">
        <f t="array" ref="U168">IF(B168="","",XLOOKUP($B168,Product,'Product List'!F:F))</f>
        <v>221</v>
      </c>
      <c r="V168" s="454">
        <f t="array" ref="V168">IF(B168="","",XLOOKUP($B168,Product,'Product List'!G:G))</f>
        <v>237</v>
      </c>
      <c r="W168" s="434"/>
      <c r="X168" s="434">
        <f t="array" ref="X168">iferror(xlookup(B168,'Product List'!A:A,'Product List'!P:P),"")</f>
        <v>0.77</v>
      </c>
      <c r="Y168" s="434">
        <f t="shared" si="13"/>
        <v>66.22</v>
      </c>
      <c r="Z168" s="434"/>
    </row>
    <row r="169" ht="14.25" customHeight="1">
      <c r="A169" s="489" t="s">
        <v>41</v>
      </c>
      <c r="B169" s="464" t="s">
        <v>1547</v>
      </c>
      <c r="C169" s="490"/>
      <c r="D169" s="478">
        <v>0.5</v>
      </c>
      <c r="E169" s="478">
        <v>0.02013888888888889</v>
      </c>
      <c r="F169" s="478">
        <v>0.65625</v>
      </c>
      <c r="G169" s="450">
        <f t="shared" si="1"/>
        <v>0.1361111111</v>
      </c>
      <c r="H169" s="451">
        <f t="shared" si="2"/>
        <v>3.266667</v>
      </c>
      <c r="I169" s="452" t="str">
        <f t="shared" si="3"/>
        <v>Non</v>
      </c>
      <c r="J169" s="477"/>
      <c r="K169" s="434"/>
      <c r="L169" s="454">
        <f t="shared" si="4"/>
        <v>0</v>
      </c>
      <c r="M169" s="455" t="str">
        <f t="array" ref="M169">IFERROR(IF(J169="","",XLOOKUP(L169,Personnel!$B$4:$G$4,Personnel!$B$5:$G$5)),"")</f>
        <v/>
      </c>
      <c r="N169" s="455">
        <f t="shared" si="5"/>
        <v>0</v>
      </c>
      <c r="O169" s="434"/>
      <c r="P169" s="456">
        <f t="shared" si="6"/>
        <v>0</v>
      </c>
      <c r="Q169" s="457">
        <f t="shared" si="21"/>
        <v>-41.52</v>
      </c>
      <c r="R169" s="458"/>
      <c r="S169" s="459" t="str">
        <f t="array" ref="S169">IF(B169="","",XLOOKUP($B169,Product,'Product List'!D:D))</f>
        <v/>
      </c>
      <c r="T169" s="454" t="str">
        <f t="array" ref="T169">IF(B169="","",XLOOKUP($B169,Product,'Product List'!E:E))</f>
        <v/>
      </c>
      <c r="U169" s="454" t="str">
        <f t="array" ref="U169">IF(B169="","",XLOOKUP($B169,Product,'Product List'!F:F))</f>
        <v/>
      </c>
      <c r="V169" s="454" t="str">
        <f t="array" ref="V169">IF(B169="","",XLOOKUP($B169,Product,'Product List'!G:G))</f>
        <v/>
      </c>
      <c r="W169" s="434"/>
      <c r="X169" s="434" t="str">
        <f t="array" ref="X169">iferror(xlookup(B169,'Product List'!A:A,'Product List'!P:P),"")</f>
        <v/>
      </c>
      <c r="Y169" s="434">
        <f t="shared" si="13"/>
        <v>0</v>
      </c>
      <c r="Z169" s="434"/>
    </row>
    <row r="170" ht="14.25" customHeight="1">
      <c r="A170" s="489" t="s">
        <v>41</v>
      </c>
      <c r="B170" s="447" t="s">
        <v>1547</v>
      </c>
      <c r="C170" s="454"/>
      <c r="D170" s="449">
        <v>0.65625</v>
      </c>
      <c r="E170" s="461"/>
      <c r="F170" s="449">
        <v>0.6652777777777777</v>
      </c>
      <c r="G170" s="450">
        <f t="shared" si="1"/>
        <v>0.009027777778</v>
      </c>
      <c r="H170" s="451">
        <f t="shared" si="2"/>
        <v>0.216667</v>
      </c>
      <c r="I170" s="452" t="str">
        <f t="shared" si="3"/>
        <v>Non</v>
      </c>
      <c r="J170" s="477"/>
      <c r="K170" s="434"/>
      <c r="L170" s="454">
        <f t="shared" si="4"/>
        <v>0</v>
      </c>
      <c r="M170" s="455" t="str">
        <f t="array" ref="M170">IFERROR(IF(J170="","",XLOOKUP(L170,Personnel!$B$4:$G$4,Personnel!$B$5:$G$5)),"")</f>
        <v/>
      </c>
      <c r="N170" s="455">
        <f t="shared" si="5"/>
        <v>0</v>
      </c>
      <c r="O170" s="434"/>
      <c r="P170" s="456">
        <f t="shared" si="6"/>
        <v>0</v>
      </c>
      <c r="Q170" s="457">
        <f t="shared" si="21"/>
        <v>-2.75</v>
      </c>
      <c r="R170" s="458"/>
      <c r="S170" s="459" t="str">
        <f t="array" ref="S170">IF(B170="","",XLOOKUP($B170,Product,'Product List'!D:D))</f>
        <v/>
      </c>
      <c r="T170" s="454" t="str">
        <f t="array" ref="T170">IF(B170="","",XLOOKUP($B170,Product,'Product List'!E:E))</f>
        <v/>
      </c>
      <c r="U170" s="454" t="str">
        <f t="array" ref="U170">IF(B170="","",XLOOKUP($B170,Product,'Product List'!F:F))</f>
        <v/>
      </c>
      <c r="V170" s="454" t="str">
        <f t="array" ref="V170">IF(B170="","",XLOOKUP($B170,Product,'Product List'!G:G))</f>
        <v/>
      </c>
      <c r="W170" s="434"/>
      <c r="X170" s="434" t="str">
        <f t="array" ref="X170">iferror(xlookup(B170,'Product List'!A:A,'Product List'!P:P),"")</f>
        <v/>
      </c>
      <c r="Y170" s="434">
        <f t="shared" si="13"/>
        <v>0</v>
      </c>
      <c r="Z170" s="434"/>
    </row>
    <row r="171" ht="14.25" customHeight="1">
      <c r="A171" s="489" t="s">
        <v>48</v>
      </c>
      <c r="B171" s="447" t="s">
        <v>518</v>
      </c>
      <c r="C171" s="454"/>
      <c r="D171" s="449">
        <v>0.3333333333333333</v>
      </c>
      <c r="E171" s="449">
        <v>0.004861111111111111</v>
      </c>
      <c r="F171" s="449">
        <v>0.4791666666666667</v>
      </c>
      <c r="G171" s="450">
        <f t="shared" si="1"/>
        <v>0.1409722222</v>
      </c>
      <c r="H171" s="451">
        <f t="shared" si="2"/>
        <v>3.383333</v>
      </c>
      <c r="I171" s="452" t="str">
        <f t="shared" si="3"/>
        <v>AAD</v>
      </c>
      <c r="J171" s="463">
        <v>684.0</v>
      </c>
      <c r="K171" s="434"/>
      <c r="L171" s="454" t="str">
        <f t="shared" si="4"/>
        <v>D</v>
      </c>
      <c r="M171" s="455">
        <f t="array" ref="M171">IFERROR(IF(J171="","",XLOOKUP(L171,Personnel!$B$4:$G$4,Personnel!$B$5:$G$5)),"")</f>
        <v>13.3</v>
      </c>
      <c r="N171" s="455">
        <f t="shared" si="5"/>
        <v>45</v>
      </c>
      <c r="O171" s="434"/>
      <c r="P171" s="456">
        <f t="shared" si="6"/>
        <v>202</v>
      </c>
      <c r="Q171" s="457">
        <f t="shared" si="21"/>
        <v>2</v>
      </c>
      <c r="R171" s="458"/>
      <c r="S171" s="459" t="str">
        <f t="array" ref="S171">IF(B171="","",XLOOKUP($B171,Product,'Product List'!D:D))</f>
        <v/>
      </c>
      <c r="T171" s="454" t="str">
        <f t="array" ref="T171">IF(B171="","",XLOOKUP($B171,Product,'Product List'!E:E))</f>
        <v/>
      </c>
      <c r="U171" s="454" t="str">
        <f t="array" ref="U171">IF(B171="","",XLOOKUP($B171,Product,'Product List'!F:F))</f>
        <v/>
      </c>
      <c r="V171" s="454" t="str">
        <f t="array" ref="V171">IF(B171="","",XLOOKUP($B171,Product,'Product List'!G:G))</f>
        <v/>
      </c>
      <c r="W171" s="434"/>
      <c r="X171" s="434">
        <f t="array" ref="X171">iferror(xlookup(B171,'Product List'!A:A,'Product List'!P:P),"")</f>
        <v>0</v>
      </c>
      <c r="Y171" s="434">
        <f t="shared" si="13"/>
        <v>0</v>
      </c>
      <c r="Z171" s="434"/>
    </row>
    <row r="172" ht="14.25" customHeight="1">
      <c r="A172" s="489" t="s">
        <v>48</v>
      </c>
      <c r="B172" s="447" t="s">
        <v>2091</v>
      </c>
      <c r="C172" s="454"/>
      <c r="D172" s="449">
        <v>0.4791666666666667</v>
      </c>
      <c r="E172" s="449">
        <v>0.017361111111111112</v>
      </c>
      <c r="F172" s="449">
        <v>0.65625</v>
      </c>
      <c r="G172" s="450">
        <f t="shared" si="1"/>
        <v>0.1597222222</v>
      </c>
      <c r="H172" s="451">
        <f t="shared" si="2"/>
        <v>3.833333</v>
      </c>
      <c r="I172" s="452" t="str">
        <f t="shared" si="3"/>
        <v>BAS</v>
      </c>
      <c r="J172" s="463">
        <v>200.0</v>
      </c>
      <c r="K172" s="434"/>
      <c r="L172" s="454">
        <f t="shared" si="4"/>
        <v>0</v>
      </c>
      <c r="M172" s="455">
        <f t="array" ref="M172">IFERROR(IF(J172="","",XLOOKUP(L172,Personnel!$B$4:$G$4,Personnel!$B$5:$G$5)),"")</f>
        <v>12.71</v>
      </c>
      <c r="N172" s="455">
        <f t="shared" si="5"/>
        <v>48.72</v>
      </c>
      <c r="O172" s="434"/>
      <c r="P172" s="456">
        <f t="shared" si="6"/>
        <v>52</v>
      </c>
      <c r="Q172" s="457">
        <f t="shared" si="21"/>
        <v>0</v>
      </c>
      <c r="R172" s="458"/>
      <c r="S172" s="459">
        <f t="array" ref="S172">IF(B172="","",XLOOKUP($B172,Product,'Product List'!D:D))</f>
        <v>52</v>
      </c>
      <c r="T172" s="454">
        <f t="array" ref="T172">IF(B172="","",XLOOKUP($B172,Product,'Product List'!E:E))</f>
        <v>54</v>
      </c>
      <c r="U172" s="454">
        <f t="array" ref="U172">IF(B172="","",XLOOKUP($B172,Product,'Product List'!F:F))</f>
        <v>58</v>
      </c>
      <c r="V172" s="454">
        <f t="array" ref="V172">IF(B172="","",XLOOKUP($B172,Product,'Product List'!G:G))</f>
        <v>62</v>
      </c>
      <c r="W172" s="434"/>
      <c r="X172" s="434">
        <f t="array" ref="X172">iferror(xlookup(B172,'Product List'!A:A,'Product List'!P:P),"")</f>
        <v>0</v>
      </c>
      <c r="Y172" s="434">
        <f t="shared" si="13"/>
        <v>0</v>
      </c>
      <c r="Z172" s="434"/>
    </row>
    <row r="173" ht="14.25" customHeight="1">
      <c r="A173" s="489" t="s">
        <v>48</v>
      </c>
      <c r="B173" s="447" t="s">
        <v>1547</v>
      </c>
      <c r="C173" s="454"/>
      <c r="D173" s="449">
        <v>0.65625</v>
      </c>
      <c r="E173" s="461"/>
      <c r="F173" s="449">
        <v>0.6652777777777777</v>
      </c>
      <c r="G173" s="450">
        <f t="shared" si="1"/>
        <v>0.009027777778</v>
      </c>
      <c r="H173" s="451">
        <f t="shared" si="2"/>
        <v>0.216667</v>
      </c>
      <c r="I173" s="452" t="str">
        <f t="shared" si="3"/>
        <v>Non</v>
      </c>
      <c r="J173" s="477"/>
      <c r="K173" s="434"/>
      <c r="L173" s="454">
        <f t="shared" si="4"/>
        <v>0</v>
      </c>
      <c r="M173" s="455" t="str">
        <f t="array" ref="M173">IFERROR(IF(J173="","",XLOOKUP(L173,Personnel!$B$4:$G$4,Personnel!$B$5:$G$5)),"")</f>
        <v/>
      </c>
      <c r="N173" s="455">
        <f t="shared" si="5"/>
        <v>0</v>
      </c>
      <c r="O173" s="434"/>
      <c r="P173" s="456">
        <f t="shared" si="6"/>
        <v>0</v>
      </c>
      <c r="Q173" s="457">
        <f t="shared" si="21"/>
        <v>-2.75</v>
      </c>
      <c r="R173" s="458"/>
      <c r="S173" s="459" t="str">
        <f t="array" ref="S173">IF(B173="","",XLOOKUP($B173,Product,'Product List'!D:D))</f>
        <v/>
      </c>
      <c r="T173" s="454" t="str">
        <f t="array" ref="T173">IF(B173="","",XLOOKUP($B173,Product,'Product List'!E:E))</f>
        <v/>
      </c>
      <c r="U173" s="454" t="str">
        <f t="array" ref="U173">IF(B173="","",XLOOKUP($B173,Product,'Product List'!F:F))</f>
        <v/>
      </c>
      <c r="V173" s="454" t="str">
        <f t="array" ref="V173">IF(B173="","",XLOOKUP($B173,Product,'Product List'!G:G))</f>
        <v/>
      </c>
      <c r="W173" s="434"/>
      <c r="X173" s="434" t="str">
        <f t="array" ref="X173">iferror(xlookup(B173,'Product List'!A:A,'Product List'!P:P),"")</f>
        <v/>
      </c>
      <c r="Y173" s="434">
        <f t="shared" si="13"/>
        <v>0</v>
      </c>
      <c r="Z173" s="434"/>
    </row>
    <row r="174" ht="14.25" customHeight="1">
      <c r="A174" s="489" t="s">
        <v>64</v>
      </c>
      <c r="B174" s="482"/>
      <c r="C174" s="454"/>
      <c r="D174" s="462">
        <v>0.4166666666666667</v>
      </c>
      <c r="E174" s="461"/>
      <c r="F174" s="449">
        <v>0.5416666666666666</v>
      </c>
      <c r="G174" s="450">
        <f t="shared" si="1"/>
        <v>0.125</v>
      </c>
      <c r="H174" s="451">
        <f t="shared" si="2"/>
        <v>3</v>
      </c>
      <c r="I174" s="452" t="str">
        <f t="shared" si="3"/>
        <v/>
      </c>
      <c r="J174" s="463">
        <v>120.0</v>
      </c>
      <c r="K174" s="434"/>
      <c r="L174" s="454">
        <f t="shared" si="4"/>
        <v>0</v>
      </c>
      <c r="M174" s="455">
        <f t="array" ref="M174">IFERROR(IF(J174="","",XLOOKUP(L174,Personnel!$B$4:$G$4,Personnel!$B$5:$G$5)),"")</f>
        <v>12.71</v>
      </c>
      <c r="N174" s="455">
        <f t="shared" si="5"/>
        <v>38.13</v>
      </c>
      <c r="O174" s="434"/>
      <c r="P174" s="456">
        <f t="shared" si="6"/>
        <v>40</v>
      </c>
      <c r="Q174" s="457">
        <f t="shared" si="21"/>
        <v>0</v>
      </c>
      <c r="R174" s="458"/>
      <c r="S174" s="459" t="str">
        <f t="array" ref="S174">IF(B174="","",XLOOKUP($B174,Product,'Product List'!D:D))</f>
        <v/>
      </c>
      <c r="T174" s="454" t="str">
        <f t="array" ref="T174">IF(B174="","",XLOOKUP($B174,Product,'Product List'!E:E))</f>
        <v/>
      </c>
      <c r="U174" s="454" t="str">
        <f t="array" ref="U174">IF(B174="","",XLOOKUP($B174,Product,'Product List'!F:F))</f>
        <v/>
      </c>
      <c r="V174" s="454" t="str">
        <f t="array" ref="V174">IF(B174="","",XLOOKUP($B174,Product,'Product List'!G:G))</f>
        <v/>
      </c>
      <c r="W174" s="434"/>
      <c r="X174" s="434" t="str">
        <f t="array" ref="X174">iferror(xlookup(B174,'Product List'!A:A,'Product List'!P:P),"")</f>
        <v/>
      </c>
      <c r="Y174" s="434">
        <f t="shared" si="13"/>
        <v>0</v>
      </c>
      <c r="Z174" s="434"/>
    </row>
    <row r="175" ht="14.25" customHeight="1">
      <c r="A175" s="489" t="s">
        <v>64</v>
      </c>
      <c r="B175" s="447" t="s">
        <v>1438</v>
      </c>
      <c r="C175" s="454"/>
      <c r="D175" s="462">
        <v>0.5416666666666666</v>
      </c>
      <c r="E175" s="461"/>
      <c r="F175" s="449">
        <v>0.5826388888888889</v>
      </c>
      <c r="G175" s="450">
        <f t="shared" si="1"/>
        <v>0.04097222222</v>
      </c>
      <c r="H175" s="451">
        <f t="shared" si="2"/>
        <v>0.983333</v>
      </c>
      <c r="I175" s="452" t="str">
        <f t="shared" si="3"/>
        <v>ACL</v>
      </c>
      <c r="J175" s="463">
        <v>360.0</v>
      </c>
      <c r="K175" s="434"/>
      <c r="L175" s="454">
        <f t="shared" si="4"/>
        <v>3</v>
      </c>
      <c r="M175" s="455">
        <f t="array" ref="M175">IFERROR(IF(J175="","",XLOOKUP(L175,Personnel!$B$4:$G$4,Personnel!$B$5:$G$5)),"")</f>
        <v>15</v>
      </c>
      <c r="N175" s="455">
        <f t="shared" si="5"/>
        <v>14.75</v>
      </c>
      <c r="O175" s="434"/>
      <c r="P175" s="456">
        <f t="shared" si="6"/>
        <v>366</v>
      </c>
      <c r="Q175" s="457">
        <f t="shared" si="21"/>
        <v>2.25</v>
      </c>
      <c r="R175" s="458"/>
      <c r="S175" s="459">
        <f t="array" ref="S175">IF(B175="","",XLOOKUP($B175,Product,'Product List'!D:D))</f>
        <v>216</v>
      </c>
      <c r="T175" s="454">
        <f t="array" ref="T175">IF(B175="","",XLOOKUP($B175,Product,'Product List'!E:E))</f>
        <v>221</v>
      </c>
      <c r="U175" s="454">
        <f t="array" ref="U175">IF(B175="","",XLOOKUP($B175,Product,'Product List'!F:F))</f>
        <v>238</v>
      </c>
      <c r="V175" s="454">
        <f t="array" ref="V175">IF(B175="","",XLOOKUP($B175,Product,'Product List'!G:G))</f>
        <v>255</v>
      </c>
      <c r="W175" s="434"/>
      <c r="X175" s="434">
        <f t="array" ref="X175">iferror(xlookup(B175,'Product List'!A:A,'Product List'!P:P),"")</f>
        <v>0</v>
      </c>
      <c r="Y175" s="434">
        <f t="shared" si="13"/>
        <v>0</v>
      </c>
      <c r="Z175" s="434"/>
    </row>
    <row r="176" ht="14.25" customHeight="1">
      <c r="A176" s="489" t="s">
        <v>68</v>
      </c>
      <c r="B176" s="447" t="s">
        <v>1679</v>
      </c>
      <c r="C176" s="454"/>
      <c r="D176" s="449">
        <v>0.3854166666666667</v>
      </c>
      <c r="E176" s="449">
        <v>0.02013888888888889</v>
      </c>
      <c r="F176" s="449">
        <v>0.6076388888888888</v>
      </c>
      <c r="G176" s="450">
        <f t="shared" si="1"/>
        <v>0.2020833333</v>
      </c>
      <c r="H176" s="451">
        <f t="shared" si="2"/>
        <v>4.85</v>
      </c>
      <c r="I176" s="452" t="str">
        <f t="shared" si="3"/>
        <v>MMS</v>
      </c>
      <c r="J176" s="463">
        <v>887.0</v>
      </c>
      <c r="K176" s="434"/>
      <c r="L176" s="454">
        <f t="shared" si="4"/>
        <v>3</v>
      </c>
      <c r="M176" s="455">
        <f t="array" ref="M176">IFERROR(IF(J176="","",XLOOKUP(L176,Personnel!$B$4:$G$4,Personnel!$B$5:$G$5)),"")</f>
        <v>15</v>
      </c>
      <c r="N176" s="455">
        <f t="shared" si="5"/>
        <v>72.75</v>
      </c>
      <c r="O176" s="434"/>
      <c r="P176" s="456">
        <f t="shared" si="6"/>
        <v>183</v>
      </c>
      <c r="Q176" s="457">
        <f t="shared" si="21"/>
        <v>11.11</v>
      </c>
      <c r="R176" s="458"/>
      <c r="S176" s="459">
        <f t="array" ref="S176">IF(B176="","",XLOOKUP($B176,Product,'Product List'!D:D))</f>
        <v>145</v>
      </c>
      <c r="T176" s="454">
        <f t="array" ref="T176">IF(B176="","",XLOOKUP($B176,Product,'Product List'!E:E))</f>
        <v>149</v>
      </c>
      <c r="U176" s="454">
        <f t="array" ref="U176">IF(B176="","",XLOOKUP($B176,Product,'Product List'!F:F))</f>
        <v>160</v>
      </c>
      <c r="V176" s="454">
        <f t="array" ref="V176">IF(B176="","",XLOOKUP($B176,Product,'Product List'!G:G))</f>
        <v>172</v>
      </c>
      <c r="W176" s="434"/>
      <c r="X176" s="434">
        <f t="array" ref="X176">iferror(xlookup(B176,'Product List'!A:A,'Product List'!P:P),"")</f>
        <v>0</v>
      </c>
      <c r="Y176" s="434">
        <f t="shared" si="13"/>
        <v>0</v>
      </c>
      <c r="Z176" s="434"/>
    </row>
    <row r="177" ht="14.25" customHeight="1">
      <c r="A177" s="489" t="s">
        <v>68</v>
      </c>
      <c r="B177" s="447" t="s">
        <v>1547</v>
      </c>
      <c r="C177" s="454"/>
      <c r="D177" s="449">
        <v>0.6076388888888888</v>
      </c>
      <c r="E177" s="461"/>
      <c r="F177" s="449">
        <v>0.6201388888888889</v>
      </c>
      <c r="G177" s="450">
        <f t="shared" si="1"/>
        <v>0.0125</v>
      </c>
      <c r="H177" s="451">
        <f t="shared" si="2"/>
        <v>0.3</v>
      </c>
      <c r="I177" s="452" t="str">
        <f t="shared" si="3"/>
        <v>Non</v>
      </c>
      <c r="J177" s="477"/>
      <c r="K177" s="434"/>
      <c r="L177" s="454">
        <f t="shared" si="4"/>
        <v>0</v>
      </c>
      <c r="M177" s="455" t="str">
        <f t="array" ref="M177">IFERROR(IF(J177="","",XLOOKUP(L177,Personnel!$B$4:$G$4,Personnel!$B$5:$G$5)),"")</f>
        <v/>
      </c>
      <c r="N177" s="455">
        <f t="shared" si="5"/>
        <v>0</v>
      </c>
      <c r="O177" s="434"/>
      <c r="P177" s="456">
        <f t="shared" si="6"/>
        <v>0</v>
      </c>
      <c r="Q177" s="457">
        <f t="shared" si="21"/>
        <v>-3.81</v>
      </c>
      <c r="R177" s="458"/>
      <c r="S177" s="459" t="str">
        <f t="array" ref="S177">IF(B177="","",XLOOKUP($B177,Product,'Product List'!D:D))</f>
        <v/>
      </c>
      <c r="T177" s="454" t="str">
        <f t="array" ref="T177">IF(B177="","",XLOOKUP($B177,Product,'Product List'!E:E))</f>
        <v/>
      </c>
      <c r="U177" s="454" t="str">
        <f t="array" ref="U177">IF(B177="","",XLOOKUP($B177,Product,'Product List'!F:F))</f>
        <v/>
      </c>
      <c r="V177" s="454" t="str">
        <f t="array" ref="V177">IF(B177="","",XLOOKUP($B177,Product,'Product List'!G:G))</f>
        <v/>
      </c>
      <c r="W177" s="434"/>
      <c r="X177" s="434" t="str">
        <f t="array" ref="X177">iferror(xlookup(B177,'Product List'!A:A,'Product List'!P:P),"")</f>
        <v/>
      </c>
      <c r="Y177" s="434">
        <f t="shared" si="13"/>
        <v>0</v>
      </c>
      <c r="Z177" s="434"/>
    </row>
    <row r="178" ht="14.25" customHeight="1">
      <c r="A178" s="489" t="s">
        <v>70</v>
      </c>
      <c r="B178" s="447" t="s">
        <v>1679</v>
      </c>
      <c r="C178" s="454"/>
      <c r="D178" s="449">
        <v>0.3333333333333333</v>
      </c>
      <c r="E178" s="449">
        <v>0.022916666666666665</v>
      </c>
      <c r="F178" s="462">
        <v>0.6666666666666666</v>
      </c>
      <c r="G178" s="450">
        <f t="shared" si="1"/>
        <v>0.3104166667</v>
      </c>
      <c r="H178" s="451">
        <f t="shared" si="2"/>
        <v>7.45</v>
      </c>
      <c r="I178" s="452" t="str">
        <f t="shared" si="3"/>
        <v>MMS</v>
      </c>
      <c r="J178" s="463">
        <v>1298.0</v>
      </c>
      <c r="K178" s="434"/>
      <c r="L178" s="454">
        <f t="shared" si="4"/>
        <v>3</v>
      </c>
      <c r="M178" s="455">
        <f t="array" ref="M178">IFERROR(IF(J178="","",XLOOKUP(L178,Personnel!$B$4:$G$4,Personnel!$B$5:$G$5)),"")</f>
        <v>15</v>
      </c>
      <c r="N178" s="455">
        <f t="shared" si="5"/>
        <v>111.75</v>
      </c>
      <c r="O178" s="434"/>
      <c r="P178" s="456">
        <f t="shared" si="6"/>
        <v>174</v>
      </c>
      <c r="Q178" s="457">
        <f t="shared" si="21"/>
        <v>17.06</v>
      </c>
      <c r="R178" s="458"/>
      <c r="S178" s="459">
        <f t="array" ref="S178">IF(B178="","",XLOOKUP($B178,Product,'Product List'!D:D))</f>
        <v>145</v>
      </c>
      <c r="T178" s="454">
        <f t="array" ref="T178">IF(B178="","",XLOOKUP($B178,Product,'Product List'!E:E))</f>
        <v>149</v>
      </c>
      <c r="U178" s="454">
        <f t="array" ref="U178">IF(B178="","",XLOOKUP($B178,Product,'Product List'!F:F))</f>
        <v>160</v>
      </c>
      <c r="V178" s="454">
        <f t="array" ref="V178">IF(B178="","",XLOOKUP($B178,Product,'Product List'!G:G))</f>
        <v>172</v>
      </c>
      <c r="W178" s="434"/>
      <c r="X178" s="434">
        <f t="array" ref="X178">iferror(xlookup(B178,'Product List'!A:A,'Product List'!P:P),"")</f>
        <v>0</v>
      </c>
      <c r="Y178" s="434">
        <f t="shared" si="13"/>
        <v>0</v>
      </c>
      <c r="Z178" s="434"/>
    </row>
    <row r="179" ht="14.25" customHeight="1">
      <c r="A179" s="489" t="s">
        <v>71</v>
      </c>
      <c r="B179" s="464" t="s">
        <v>2106</v>
      </c>
      <c r="C179" s="454"/>
      <c r="D179" s="449">
        <v>0.33402777777777776</v>
      </c>
      <c r="E179" s="449">
        <v>0.020833333333333332</v>
      </c>
      <c r="F179" s="449">
        <v>0.6666666666666666</v>
      </c>
      <c r="G179" s="450">
        <f t="shared" si="1"/>
        <v>0.3118055556</v>
      </c>
      <c r="H179" s="451">
        <f t="shared" si="2"/>
        <v>7.483333</v>
      </c>
      <c r="I179" s="452" t="str">
        <f t="shared" si="3"/>
        <v>FHB</v>
      </c>
      <c r="J179" s="463">
        <v>800.0</v>
      </c>
      <c r="K179" s="434"/>
      <c r="L179" s="454">
        <f t="shared" si="4"/>
        <v>3</v>
      </c>
      <c r="M179" s="455">
        <f t="array" ref="M179">IFERROR(IF(J179="","",XLOOKUP(L179,Personnel!$B$4:$G$4,Personnel!$B$5:$G$5)),"")</f>
        <v>15</v>
      </c>
      <c r="N179" s="455">
        <f t="shared" si="5"/>
        <v>112.25</v>
      </c>
      <c r="O179" s="434"/>
      <c r="P179" s="456">
        <f t="shared" si="6"/>
        <v>107</v>
      </c>
      <c r="Q179" s="457">
        <f t="shared" si="21"/>
        <v>17.14</v>
      </c>
      <c r="R179" s="458"/>
      <c r="S179" s="459">
        <f t="array" ref="S179">IF(B179="","",XLOOKUP($B179,Product,'Product List'!D:D))</f>
        <v>14</v>
      </c>
      <c r="T179" s="454">
        <f t="array" ref="T179">IF(B179="","",XLOOKUP($B179,Product,'Product List'!E:E))</f>
        <v>15</v>
      </c>
      <c r="U179" s="454">
        <f t="array" ref="U179">IF(B179="","",XLOOKUP($B179,Product,'Product List'!F:F))</f>
        <v>16</v>
      </c>
      <c r="V179" s="454">
        <f t="array" ref="V179">IF(B179="","",XLOOKUP($B179,Product,'Product List'!G:G))</f>
        <v>17</v>
      </c>
      <c r="W179" s="434"/>
      <c r="X179" s="434">
        <f t="array" ref="X179">iferror(xlookup(B179,'Product List'!A:A,'Product List'!P:P),"")</f>
        <v>0</v>
      </c>
      <c r="Y179" s="434">
        <f t="shared" si="13"/>
        <v>0</v>
      </c>
      <c r="Z179" s="434"/>
    </row>
    <row r="180" ht="14.25" customHeight="1">
      <c r="A180" s="489" t="s">
        <v>74</v>
      </c>
      <c r="B180" s="447" t="s">
        <v>2005</v>
      </c>
      <c r="C180" s="454"/>
      <c r="D180" s="449">
        <v>0.3333333333333333</v>
      </c>
      <c r="E180" s="449">
        <v>0.003472222222222222</v>
      </c>
      <c r="F180" s="462">
        <v>0.46319444444444446</v>
      </c>
      <c r="G180" s="450">
        <f t="shared" si="1"/>
        <v>0.1263888889</v>
      </c>
      <c r="H180" s="451">
        <f t="shared" si="2"/>
        <v>3.033333</v>
      </c>
      <c r="I180" s="452" t="str">
        <f t="shared" si="3"/>
        <v>FSB</v>
      </c>
      <c r="J180" s="463">
        <v>41.0</v>
      </c>
      <c r="K180" s="434"/>
      <c r="L180" s="454">
        <f t="shared" si="4"/>
        <v>3</v>
      </c>
      <c r="M180" s="455">
        <f t="array" ref="M180">IFERROR(IF(J180="","",XLOOKUP(L180,Personnel!$B$4:$G$4,Personnel!$B$5:$G$5)),"")</f>
        <v>15</v>
      </c>
      <c r="N180" s="455">
        <f t="shared" si="5"/>
        <v>45.5</v>
      </c>
      <c r="O180" s="434"/>
      <c r="P180" s="456">
        <f t="shared" si="6"/>
        <v>14</v>
      </c>
      <c r="Q180" s="457">
        <f t="shared" si="21"/>
        <v>6.95</v>
      </c>
      <c r="R180" s="458"/>
      <c r="S180" s="459">
        <f t="array" ref="S180">IF(B180="","",XLOOKUP($B180,Product,'Product List'!D:D))</f>
        <v>10</v>
      </c>
      <c r="T180" s="454">
        <f t="array" ref="T180">IF(B180="","",XLOOKUP($B180,Product,'Product List'!E:E))</f>
        <v>11</v>
      </c>
      <c r="U180" s="454">
        <f t="array" ref="U180">IF(B180="","",XLOOKUP($B180,Product,'Product List'!F:F))</f>
        <v>12</v>
      </c>
      <c r="V180" s="454">
        <f t="array" ref="V180">IF(B180="","",XLOOKUP($B180,Product,'Product List'!G:G))</f>
        <v>13</v>
      </c>
      <c r="W180" s="434"/>
      <c r="X180" s="434">
        <f t="array" ref="X180">iferror(xlookup(B180,'Product List'!A:A,'Product List'!P:P),"")</f>
        <v>0</v>
      </c>
      <c r="Y180" s="434">
        <f t="shared" si="13"/>
        <v>0</v>
      </c>
      <c r="Z180" s="434"/>
    </row>
    <row r="181" ht="14.25" customHeight="1">
      <c r="A181" s="489" t="s">
        <v>74</v>
      </c>
      <c r="B181" s="464" t="s">
        <v>2005</v>
      </c>
      <c r="C181" s="454"/>
      <c r="D181" s="449">
        <v>0.47291666666666665</v>
      </c>
      <c r="E181" s="449">
        <v>0.003472222222222222</v>
      </c>
      <c r="F181" s="462">
        <v>0.5729166666666666</v>
      </c>
      <c r="G181" s="450">
        <f t="shared" si="1"/>
        <v>0.09652777778</v>
      </c>
      <c r="H181" s="451">
        <f t="shared" si="2"/>
        <v>2.316667</v>
      </c>
      <c r="I181" s="452" t="str">
        <f t="shared" si="3"/>
        <v>FSB</v>
      </c>
      <c r="J181" s="463">
        <v>30.0</v>
      </c>
      <c r="K181" s="434"/>
      <c r="L181" s="454">
        <f t="shared" si="4"/>
        <v>3</v>
      </c>
      <c r="M181" s="455">
        <f t="array" ref="M181">IFERROR(IF(J181="","",XLOOKUP(L181,Personnel!$B$4:$G$4,Personnel!$B$5:$G$5)),"")</f>
        <v>15</v>
      </c>
      <c r="N181" s="455">
        <f t="shared" si="5"/>
        <v>34.75</v>
      </c>
      <c r="O181" s="434"/>
      <c r="P181" s="456">
        <f t="shared" si="6"/>
        <v>13</v>
      </c>
      <c r="Q181" s="457">
        <f t="shared" si="21"/>
        <v>5.31</v>
      </c>
      <c r="R181" s="458"/>
      <c r="S181" s="459">
        <f t="array" ref="S181">IF(B181="","",XLOOKUP($B181,Product,'Product List'!D:D))</f>
        <v>10</v>
      </c>
      <c r="T181" s="454">
        <f t="array" ref="T181">IF(B181="","",XLOOKUP($B181,Product,'Product List'!E:E))</f>
        <v>11</v>
      </c>
      <c r="U181" s="454">
        <f t="array" ref="U181">IF(B181="","",XLOOKUP($B181,Product,'Product List'!F:F))</f>
        <v>12</v>
      </c>
      <c r="V181" s="454">
        <f t="array" ref="V181">IF(B181="","",XLOOKUP($B181,Product,'Product List'!G:G))</f>
        <v>13</v>
      </c>
      <c r="W181" s="434"/>
      <c r="X181" s="434">
        <f t="array" ref="X181">iferror(xlookup(B181,'Product List'!A:A,'Product List'!P:P),"")</f>
        <v>0</v>
      </c>
      <c r="Y181" s="434">
        <f t="shared" si="13"/>
        <v>0</v>
      </c>
      <c r="Z181" s="434"/>
    </row>
    <row r="182" ht="14.25" customHeight="1">
      <c r="A182" s="489" t="s">
        <v>74</v>
      </c>
      <c r="B182" s="447" t="s">
        <v>1547</v>
      </c>
      <c r="C182" s="454"/>
      <c r="D182" s="449">
        <v>0.5729166666666666</v>
      </c>
      <c r="E182" s="461"/>
      <c r="F182" s="449">
        <v>0.5833333333333334</v>
      </c>
      <c r="G182" s="450">
        <f t="shared" si="1"/>
        <v>0.01041666667</v>
      </c>
      <c r="H182" s="451">
        <f t="shared" si="2"/>
        <v>0.25</v>
      </c>
      <c r="I182" s="452" t="str">
        <f t="shared" si="3"/>
        <v>Non</v>
      </c>
      <c r="J182" s="477"/>
      <c r="K182" s="434"/>
      <c r="L182" s="454">
        <f t="shared" si="4"/>
        <v>0</v>
      </c>
      <c r="M182" s="455" t="str">
        <f t="array" ref="M182">IFERROR(IF(J182="","",XLOOKUP(L182,Personnel!$B$4:$G$4,Personnel!$B$5:$G$5)),"")</f>
        <v/>
      </c>
      <c r="N182" s="455">
        <f t="shared" si="5"/>
        <v>0</v>
      </c>
      <c r="O182" s="434"/>
      <c r="P182" s="456">
        <f t="shared" si="6"/>
        <v>0</v>
      </c>
      <c r="Q182" s="457">
        <f t="shared" si="21"/>
        <v>-3.18</v>
      </c>
      <c r="R182" s="458"/>
      <c r="S182" s="459" t="str">
        <f t="array" ref="S182">IF(B182="","",XLOOKUP($B182,Product,'Product List'!D:D))</f>
        <v/>
      </c>
      <c r="T182" s="454" t="str">
        <f t="array" ref="T182">IF(B182="","",XLOOKUP($B182,Product,'Product List'!E:E))</f>
        <v/>
      </c>
      <c r="U182" s="454" t="str">
        <f t="array" ref="U182">IF(B182="","",XLOOKUP($B182,Product,'Product List'!F:F))</f>
        <v/>
      </c>
      <c r="V182" s="454" t="str">
        <f t="array" ref="V182">IF(B182="","",XLOOKUP($B182,Product,'Product List'!G:G))</f>
        <v/>
      </c>
      <c r="W182" s="434"/>
      <c r="X182" s="434" t="str">
        <f t="array" ref="X182">iferror(xlookup(B182,'Product List'!A:A,'Product List'!P:P),"")</f>
        <v/>
      </c>
      <c r="Y182" s="434">
        <f t="shared" si="13"/>
        <v>0</v>
      </c>
      <c r="Z182" s="434"/>
    </row>
    <row r="183" ht="14.25" customHeight="1">
      <c r="A183" s="489" t="s">
        <v>74</v>
      </c>
      <c r="B183" s="447" t="s">
        <v>2120</v>
      </c>
      <c r="C183" s="454"/>
      <c r="D183" s="449">
        <v>0.5833333333333334</v>
      </c>
      <c r="E183" s="460"/>
      <c r="F183" s="462">
        <v>0.6284722222222222</v>
      </c>
      <c r="G183" s="450">
        <f t="shared" si="1"/>
        <v>0.04513888889</v>
      </c>
      <c r="H183" s="451">
        <f t="shared" si="2"/>
        <v>1.083333</v>
      </c>
      <c r="I183" s="452" t="str">
        <f t="shared" si="3"/>
        <v>FFP</v>
      </c>
      <c r="J183" s="463">
        <v>150.0</v>
      </c>
      <c r="K183" s="434"/>
      <c r="L183" s="454">
        <f t="shared" si="4"/>
        <v>0</v>
      </c>
      <c r="M183" s="455">
        <f t="array" ref="M183">IFERROR(IF(J183="","",XLOOKUP(L183,Personnel!$B$4:$G$4,Personnel!$B$5:$G$5)),"")</f>
        <v>12.71</v>
      </c>
      <c r="N183" s="455">
        <f t="shared" si="5"/>
        <v>13.77</v>
      </c>
      <c r="O183" s="434"/>
      <c r="P183" s="456">
        <f t="shared" si="6"/>
        <v>138</v>
      </c>
      <c r="Q183" s="457">
        <f t="shared" si="21"/>
        <v>0</v>
      </c>
      <c r="R183" s="458"/>
      <c r="S183" s="459">
        <f t="array" ref="S183">IF(B183="","",XLOOKUP($B183,Product,'Product List'!D:D))</f>
        <v>144</v>
      </c>
      <c r="T183" s="454">
        <f t="array" ref="T183">IF(B183="","",XLOOKUP($B183,Product,'Product List'!E:E))</f>
        <v>148</v>
      </c>
      <c r="U183" s="454">
        <f t="array" ref="U183">IF(B183="","",XLOOKUP($B183,Product,'Product List'!F:F))</f>
        <v>159</v>
      </c>
      <c r="V183" s="454">
        <f t="array" ref="V183">IF(B183="","",XLOOKUP($B183,Product,'Product List'!G:G))</f>
        <v>170</v>
      </c>
      <c r="W183" s="434"/>
      <c r="X183" s="434">
        <f t="array" ref="X183">iferror(xlookup(B183,'Product List'!A:A,'Product List'!P:P),"")</f>
        <v>0</v>
      </c>
      <c r="Y183" s="434">
        <f t="shared" si="13"/>
        <v>0</v>
      </c>
      <c r="Z183" s="434"/>
    </row>
    <row r="184" ht="14.25" customHeight="1">
      <c r="A184" s="489" t="s">
        <v>74</v>
      </c>
      <c r="B184" s="447" t="s">
        <v>2126</v>
      </c>
      <c r="C184" s="454"/>
      <c r="D184" s="449">
        <v>0.6284722222222222</v>
      </c>
      <c r="E184" s="461"/>
      <c r="F184" s="449">
        <v>0.6638888888888889</v>
      </c>
      <c r="G184" s="450">
        <f t="shared" si="1"/>
        <v>0.03541666667</v>
      </c>
      <c r="H184" s="451">
        <f t="shared" si="2"/>
        <v>0.85</v>
      </c>
      <c r="I184" s="452" t="str">
        <f t="shared" si="3"/>
        <v>FFP</v>
      </c>
      <c r="J184" s="463">
        <v>90.0</v>
      </c>
      <c r="K184" s="434"/>
      <c r="L184" s="454">
        <f t="shared" si="4"/>
        <v>0</v>
      </c>
      <c r="M184" s="455">
        <f t="array" ref="M184">IFERROR(IF(J184="","",XLOOKUP(L184,Personnel!$B$4:$G$4,Personnel!$B$5:$G$5)),"")</f>
        <v>12.71</v>
      </c>
      <c r="N184" s="455">
        <f t="shared" si="5"/>
        <v>10.8</v>
      </c>
      <c r="O184" s="434"/>
      <c r="P184" s="456">
        <f t="shared" si="6"/>
        <v>106</v>
      </c>
      <c r="Q184" s="457">
        <f t="shared" si="21"/>
        <v>0</v>
      </c>
      <c r="R184" s="458"/>
      <c r="S184" s="459">
        <f t="array" ref="S184">IF(B184="","",XLOOKUP($B184,Product,'Product List'!D:D))</f>
        <v>144</v>
      </c>
      <c r="T184" s="454">
        <f t="array" ref="T184">IF(B184="","",XLOOKUP($B184,Product,'Product List'!E:E))</f>
        <v>148</v>
      </c>
      <c r="U184" s="454">
        <f t="array" ref="U184">IF(B184="","",XLOOKUP($B184,Product,'Product List'!F:F))</f>
        <v>159</v>
      </c>
      <c r="V184" s="454">
        <f t="array" ref="V184">IF(B184="","",XLOOKUP($B184,Product,'Product List'!G:G))</f>
        <v>170</v>
      </c>
      <c r="W184" s="434"/>
      <c r="X184" s="434">
        <f t="array" ref="X184">iferror(xlookup(B184,'Product List'!A:A,'Product List'!P:P),"")</f>
        <v>0</v>
      </c>
      <c r="Y184" s="434">
        <f t="shared" si="13"/>
        <v>0</v>
      </c>
      <c r="Z184" s="434"/>
    </row>
    <row r="185" ht="14.25" customHeight="1">
      <c r="A185" s="448"/>
      <c r="B185" s="448"/>
      <c r="C185" s="454"/>
      <c r="D185" s="461"/>
      <c r="E185" s="460"/>
      <c r="F185" s="460"/>
      <c r="G185" s="450">
        <f t="shared" si="1"/>
        <v>0</v>
      </c>
      <c r="H185" s="451" t="str">
        <f t="shared" si="2"/>
        <v/>
      </c>
      <c r="I185" s="452" t="str">
        <f t="shared" si="3"/>
        <v/>
      </c>
      <c r="J185" s="477"/>
      <c r="K185" s="434"/>
      <c r="L185" s="454" t="str">
        <f t="shared" si="4"/>
        <v/>
      </c>
      <c r="M185" s="455" t="str">
        <f t="array" ref="M185">IFERROR(IF(J185="","",XLOOKUP(L185,Personnel!$B$4:$G$4,Personnel!$B$5:$G$5)),"")</f>
        <v/>
      </c>
      <c r="N185" s="455">
        <f t="shared" si="5"/>
        <v>0</v>
      </c>
      <c r="O185" s="434"/>
      <c r="P185" s="456" t="str">
        <f t="shared" si="6"/>
        <v/>
      </c>
      <c r="Q185" s="457">
        <f>IFERROR(ROUNDDOWN(N185-SUM($A$1*H185),2),"")</f>
        <v>0</v>
      </c>
      <c r="R185" s="458"/>
      <c r="S185" s="459" t="str">
        <f t="array" ref="S185">IF(B185="","",XLOOKUP($B185,Product,'Product List'!D:D))</f>
        <v/>
      </c>
      <c r="T185" s="454" t="str">
        <f t="array" ref="T185">IF(B185="","",XLOOKUP($B185,Product,'Product List'!E:E))</f>
        <v/>
      </c>
      <c r="U185" s="454" t="str">
        <f t="array" ref="U185">IF(B185="","",XLOOKUP($B185,Product,'Product List'!F:F))</f>
        <v/>
      </c>
      <c r="V185" s="454" t="str">
        <f t="array" ref="V185">IF(B185="","",XLOOKUP($B185,Product,'Product List'!G:G))</f>
        <v/>
      </c>
      <c r="W185" s="434"/>
      <c r="X185" s="434" t="str">
        <f t="array" ref="X185">iferror(xlookup(B185,'Product List'!A:A,'Product List'!P:P),"")</f>
        <v/>
      </c>
      <c r="Y185" s="434">
        <f t="shared" si="13"/>
        <v>0</v>
      </c>
      <c r="Z185" s="434"/>
    </row>
    <row r="186" ht="14.25" customHeight="1">
      <c r="A186" s="448"/>
      <c r="B186" s="448"/>
      <c r="C186" s="454"/>
      <c r="D186" s="460"/>
      <c r="E186" s="461"/>
      <c r="F186" s="461"/>
      <c r="G186" s="450">
        <f t="shared" si="1"/>
        <v>0</v>
      </c>
      <c r="H186" s="451" t="str">
        <f t="shared" si="2"/>
        <v/>
      </c>
      <c r="I186" s="452" t="str">
        <f t="shared" si="3"/>
        <v/>
      </c>
      <c r="J186" s="477"/>
      <c r="K186" s="434"/>
      <c r="L186" s="454" t="str">
        <f t="shared" si="4"/>
        <v/>
      </c>
      <c r="M186" s="455" t="str">
        <f t="array" ref="M186">IFERROR(IF(J186="","",XLOOKUP(L186,Personnel!$B$4:$G$4,Personnel!$B$5:$G$5)),"")</f>
        <v/>
      </c>
      <c r="N186" s="455">
        <f t="shared" si="5"/>
        <v>0</v>
      </c>
      <c r="O186" s="434"/>
      <c r="P186" s="456" t="str">
        <f t="shared" si="6"/>
        <v/>
      </c>
      <c r="Q186" s="457">
        <f t="shared" ref="Q186:Q202" si="22">IFERROR(ROUND(N186-SUM($A$1*H186),2),"")</f>
        <v>0</v>
      </c>
      <c r="R186" s="458"/>
      <c r="S186" s="459" t="str">
        <f t="array" ref="S186">IF(B186="","",XLOOKUP($B186,Product,'Product List'!D:D))</f>
        <v/>
      </c>
      <c r="T186" s="454" t="str">
        <f t="array" ref="T186">IF(B186="","",XLOOKUP($B186,Product,'Product List'!E:E))</f>
        <v/>
      </c>
      <c r="U186" s="454" t="str">
        <f t="array" ref="U186">IF(B186="","",XLOOKUP($B186,Product,'Product List'!F:F))</f>
        <v/>
      </c>
      <c r="V186" s="454" t="str">
        <f t="array" ref="V186">IF(B186="","",XLOOKUP($B186,Product,'Product List'!G:G))</f>
        <v/>
      </c>
      <c r="W186" s="434"/>
      <c r="X186" s="434" t="str">
        <f t="array" ref="X186">iferror(xlookup(B186,'Product List'!A:A,'Product List'!P:P),"")</f>
        <v/>
      </c>
      <c r="Y186" s="434">
        <f t="shared" si="13"/>
        <v>0</v>
      </c>
      <c r="Z186" s="434"/>
    </row>
    <row r="187" ht="14.25" customHeight="1">
      <c r="A187" s="448"/>
      <c r="B187" s="448"/>
      <c r="C187" s="454"/>
      <c r="D187" s="461"/>
      <c r="E187" s="461"/>
      <c r="F187" s="461"/>
      <c r="G187" s="450">
        <f t="shared" si="1"/>
        <v>0</v>
      </c>
      <c r="H187" s="451" t="str">
        <f t="shared" si="2"/>
        <v/>
      </c>
      <c r="I187" s="452" t="str">
        <f t="shared" si="3"/>
        <v/>
      </c>
      <c r="J187" s="477"/>
      <c r="K187" s="434"/>
      <c r="L187" s="454" t="str">
        <f t="shared" si="4"/>
        <v/>
      </c>
      <c r="M187" s="455" t="str">
        <f t="array" ref="M187">IFERROR(IF(J187="","",XLOOKUP(L187,Personnel!$B$4:$G$4,Personnel!$B$5:$G$5)),"")</f>
        <v/>
      </c>
      <c r="N187" s="455">
        <f t="shared" si="5"/>
        <v>0</v>
      </c>
      <c r="O187" s="434"/>
      <c r="P187" s="456" t="str">
        <f t="shared" si="6"/>
        <v/>
      </c>
      <c r="Q187" s="457">
        <f t="shared" si="22"/>
        <v>0</v>
      </c>
      <c r="R187" s="458"/>
      <c r="S187" s="459" t="str">
        <f t="array" ref="S187">IF(B187="","",XLOOKUP($B187,Product,'Product List'!D:D))</f>
        <v/>
      </c>
      <c r="T187" s="454" t="str">
        <f t="array" ref="T187">IF(B187="","",XLOOKUP($B187,Product,'Product List'!E:E))</f>
        <v/>
      </c>
      <c r="U187" s="454" t="str">
        <f t="array" ref="U187">IF(B187="","",XLOOKUP($B187,Product,'Product List'!F:F))</f>
        <v/>
      </c>
      <c r="V187" s="454" t="str">
        <f t="array" ref="V187">IF(B187="","",XLOOKUP($B187,Product,'Product List'!G:G))</f>
        <v/>
      </c>
      <c r="W187" s="434"/>
      <c r="X187" s="434" t="str">
        <f t="array" ref="X187">iferror(xlookup(B187,'Product List'!A:A,'Product List'!P:P),"")</f>
        <v/>
      </c>
      <c r="Y187" s="434">
        <f t="shared" si="13"/>
        <v>0</v>
      </c>
      <c r="Z187" s="434"/>
    </row>
    <row r="188" ht="14.25" customHeight="1">
      <c r="A188" s="448"/>
      <c r="B188" s="448"/>
      <c r="C188" s="454"/>
      <c r="D188" s="461"/>
      <c r="E188" s="461"/>
      <c r="F188" s="460"/>
      <c r="G188" s="450">
        <f t="shared" si="1"/>
        <v>0</v>
      </c>
      <c r="H188" s="451" t="str">
        <f t="shared" si="2"/>
        <v/>
      </c>
      <c r="I188" s="452" t="str">
        <f t="shared" si="3"/>
        <v/>
      </c>
      <c r="J188" s="477"/>
      <c r="K188" s="434"/>
      <c r="L188" s="454" t="str">
        <f t="shared" si="4"/>
        <v/>
      </c>
      <c r="M188" s="455" t="str">
        <f t="array" ref="M188">IFERROR(IF(J188="","",XLOOKUP(L188,Personnel!$B$4:$G$4,Personnel!$B$5:$G$5)),"")</f>
        <v/>
      </c>
      <c r="N188" s="455">
        <f t="shared" si="5"/>
        <v>0</v>
      </c>
      <c r="O188" s="434"/>
      <c r="P188" s="456" t="str">
        <f t="shared" si="6"/>
        <v/>
      </c>
      <c r="Q188" s="457">
        <f t="shared" si="22"/>
        <v>0</v>
      </c>
      <c r="R188" s="458"/>
      <c r="S188" s="459" t="str">
        <f t="array" ref="S188">IF(B188="","",XLOOKUP($B188,Product,'Product List'!D:D))</f>
        <v/>
      </c>
      <c r="T188" s="454" t="str">
        <f t="array" ref="T188">IF(B188="","",XLOOKUP($B188,Product,'Product List'!E:E))</f>
        <v/>
      </c>
      <c r="U188" s="454" t="str">
        <f t="array" ref="U188">IF(B188="","",XLOOKUP($B188,Product,'Product List'!F:F))</f>
        <v/>
      </c>
      <c r="V188" s="454" t="str">
        <f t="array" ref="V188">IF(B188="","",XLOOKUP($B188,Product,'Product List'!G:G))</f>
        <v/>
      </c>
      <c r="W188" s="434"/>
      <c r="X188" s="434" t="str">
        <f t="array" ref="X188">iferror(xlookup(B188,'Product List'!A:A,'Product List'!P:P),"")</f>
        <v/>
      </c>
      <c r="Y188" s="434">
        <f t="shared" si="13"/>
        <v>0</v>
      </c>
      <c r="Z188" s="434"/>
    </row>
    <row r="189" ht="14.25" customHeight="1">
      <c r="A189" s="448"/>
      <c r="B189" s="448"/>
      <c r="C189" s="454"/>
      <c r="D189" s="461"/>
      <c r="E189" s="461"/>
      <c r="F189" s="461"/>
      <c r="G189" s="450">
        <f t="shared" si="1"/>
        <v>0</v>
      </c>
      <c r="H189" s="451" t="str">
        <f t="shared" si="2"/>
        <v/>
      </c>
      <c r="I189" s="452" t="str">
        <f t="shared" si="3"/>
        <v/>
      </c>
      <c r="J189" s="477"/>
      <c r="K189" s="434"/>
      <c r="L189" s="454" t="str">
        <f t="shared" si="4"/>
        <v/>
      </c>
      <c r="M189" s="455" t="str">
        <f t="array" ref="M189">IFERROR(IF(J189="","",XLOOKUP(L189,Personnel!$B$4:$G$4,Personnel!$B$5:$G$5)),"")</f>
        <v/>
      </c>
      <c r="N189" s="455">
        <f t="shared" si="5"/>
        <v>0</v>
      </c>
      <c r="O189" s="434"/>
      <c r="P189" s="456" t="str">
        <f t="shared" si="6"/>
        <v/>
      </c>
      <c r="Q189" s="457">
        <f t="shared" si="22"/>
        <v>0</v>
      </c>
      <c r="R189" s="458"/>
      <c r="S189" s="459" t="str">
        <f t="array" ref="S189">IF(B189="","",XLOOKUP($B189,Product,'Product List'!D:D))</f>
        <v/>
      </c>
      <c r="T189" s="454" t="str">
        <f t="array" ref="T189">IF(B189="","",XLOOKUP($B189,Product,'Product List'!E:E))</f>
        <v/>
      </c>
      <c r="U189" s="454" t="str">
        <f t="array" ref="U189">IF(B189="","",XLOOKUP($B189,Product,'Product List'!F:F))</f>
        <v/>
      </c>
      <c r="V189" s="454" t="str">
        <f t="array" ref="V189">IF(B189="","",XLOOKUP($B189,Product,'Product List'!G:G))</f>
        <v/>
      </c>
      <c r="W189" s="434"/>
      <c r="X189" s="434" t="str">
        <f t="array" ref="X189">iferror(xlookup(B189,'Product List'!A:A,'Product List'!P:P),"")</f>
        <v/>
      </c>
      <c r="Y189" s="434">
        <f t="shared" si="13"/>
        <v>0</v>
      </c>
      <c r="Z189" s="434"/>
    </row>
    <row r="190" ht="14.25" customHeight="1">
      <c r="A190" s="448"/>
      <c r="B190" s="448"/>
      <c r="C190" s="454"/>
      <c r="D190" s="461"/>
      <c r="E190" s="460"/>
      <c r="F190" s="461"/>
      <c r="G190" s="450">
        <f t="shared" si="1"/>
        <v>0</v>
      </c>
      <c r="H190" s="451" t="str">
        <f t="shared" si="2"/>
        <v/>
      </c>
      <c r="I190" s="452" t="str">
        <f t="shared" si="3"/>
        <v/>
      </c>
      <c r="J190" s="477"/>
      <c r="K190" s="434"/>
      <c r="L190" s="454" t="str">
        <f t="shared" si="4"/>
        <v/>
      </c>
      <c r="M190" s="455" t="str">
        <f t="array" ref="M190">IFERROR(IF(J190="","",XLOOKUP(L190,Personnel!$B$4:$G$4,Personnel!$B$5:$G$5)),"")</f>
        <v/>
      </c>
      <c r="N190" s="455">
        <f t="shared" si="5"/>
        <v>0</v>
      </c>
      <c r="O190" s="434"/>
      <c r="P190" s="456" t="str">
        <f t="shared" si="6"/>
        <v/>
      </c>
      <c r="Q190" s="457">
        <f t="shared" si="22"/>
        <v>0</v>
      </c>
      <c r="R190" s="458"/>
      <c r="S190" s="459" t="str">
        <f t="array" ref="S190">IF(B190="","",XLOOKUP($B190,Product,'Product List'!D:D))</f>
        <v/>
      </c>
      <c r="T190" s="454" t="str">
        <f t="array" ref="T190">IF(B190="","",XLOOKUP($B190,Product,'Product List'!E:E))</f>
        <v/>
      </c>
      <c r="U190" s="454" t="str">
        <f t="array" ref="U190">IF(B190="","",XLOOKUP($B190,Product,'Product List'!F:F))</f>
        <v/>
      </c>
      <c r="V190" s="454" t="str">
        <f t="array" ref="V190">IF(B190="","",XLOOKUP($B190,Product,'Product List'!G:G))</f>
        <v/>
      </c>
      <c r="W190" s="434"/>
      <c r="X190" s="434" t="str">
        <f t="array" ref="X190">iferror(xlookup(B190,'Product List'!A:A,'Product List'!P:P),"")</f>
        <v/>
      </c>
      <c r="Y190" s="434">
        <f t="shared" si="13"/>
        <v>0</v>
      </c>
      <c r="Z190" s="434"/>
    </row>
    <row r="191" ht="14.25" customHeight="1">
      <c r="A191" s="448"/>
      <c r="B191" s="448"/>
      <c r="C191" s="454"/>
      <c r="D191" s="460"/>
      <c r="E191" s="461"/>
      <c r="F191" s="461"/>
      <c r="G191" s="450">
        <f t="shared" si="1"/>
        <v>0</v>
      </c>
      <c r="H191" s="451" t="str">
        <f t="shared" si="2"/>
        <v/>
      </c>
      <c r="I191" s="452" t="str">
        <f t="shared" si="3"/>
        <v/>
      </c>
      <c r="J191" s="477"/>
      <c r="K191" s="434"/>
      <c r="L191" s="454" t="str">
        <f t="shared" si="4"/>
        <v/>
      </c>
      <c r="M191" s="455" t="str">
        <f t="array" ref="M191">IFERROR(IF(J191="","",XLOOKUP(L191,Personnel!$B$4:$G$4,Personnel!$B$5:$G$5)),"")</f>
        <v/>
      </c>
      <c r="N191" s="455">
        <f t="shared" si="5"/>
        <v>0</v>
      </c>
      <c r="O191" s="434"/>
      <c r="P191" s="456" t="str">
        <f t="shared" si="6"/>
        <v/>
      </c>
      <c r="Q191" s="457">
        <f t="shared" si="22"/>
        <v>0</v>
      </c>
      <c r="R191" s="458"/>
      <c r="S191" s="459" t="str">
        <f t="array" ref="S191">IF(B191="","",XLOOKUP($B191,Product,'Product List'!D:D))</f>
        <v/>
      </c>
      <c r="T191" s="454" t="str">
        <f t="array" ref="T191">IF(B191="","",XLOOKUP($B191,Product,'Product List'!E:E))</f>
        <v/>
      </c>
      <c r="U191" s="454" t="str">
        <f t="array" ref="U191">IF(B191="","",XLOOKUP($B191,Product,'Product List'!F:F))</f>
        <v/>
      </c>
      <c r="V191" s="454" t="str">
        <f t="array" ref="V191">IF(B191="","",XLOOKUP($B191,Product,'Product List'!G:G))</f>
        <v/>
      </c>
      <c r="W191" s="434"/>
      <c r="X191" s="434" t="str">
        <f t="array" ref="X191">iferror(xlookup(B191,'Product List'!A:A,'Product List'!P:P),"")</f>
        <v/>
      </c>
      <c r="Y191" s="434">
        <f t="shared" si="13"/>
        <v>0</v>
      </c>
      <c r="Z191" s="434"/>
    </row>
    <row r="192" ht="14.25" customHeight="1">
      <c r="A192" s="448"/>
      <c r="B192" s="448"/>
      <c r="C192" s="454"/>
      <c r="D192" s="461"/>
      <c r="E192" s="461"/>
      <c r="F192" s="461"/>
      <c r="G192" s="450">
        <f t="shared" si="1"/>
        <v>0</v>
      </c>
      <c r="H192" s="451" t="str">
        <f t="shared" si="2"/>
        <v/>
      </c>
      <c r="I192" s="452" t="str">
        <f t="shared" si="3"/>
        <v/>
      </c>
      <c r="J192" s="477"/>
      <c r="K192" s="434"/>
      <c r="L192" s="454" t="str">
        <f t="shared" si="4"/>
        <v/>
      </c>
      <c r="M192" s="455" t="str">
        <f t="array" ref="M192">IFERROR(IF(J192="","",XLOOKUP(L192,Personnel!$B$4:$G$4,Personnel!$B$5:$G$5)),"")</f>
        <v/>
      </c>
      <c r="N192" s="455">
        <f t="shared" si="5"/>
        <v>0</v>
      </c>
      <c r="O192" s="434"/>
      <c r="P192" s="456" t="str">
        <f t="shared" si="6"/>
        <v/>
      </c>
      <c r="Q192" s="457">
        <f t="shared" si="22"/>
        <v>0</v>
      </c>
      <c r="R192" s="458"/>
      <c r="S192" s="459" t="str">
        <f t="array" ref="S192">IF(B192="","",XLOOKUP($B192,Product,'Product List'!D:D))</f>
        <v/>
      </c>
      <c r="T192" s="454" t="str">
        <f t="array" ref="T192">IF(B192="","",XLOOKUP($B192,Product,'Product List'!E:E))</f>
        <v/>
      </c>
      <c r="U192" s="454" t="str">
        <f t="array" ref="U192">IF(B192="","",XLOOKUP($B192,Product,'Product List'!F:F))</f>
        <v/>
      </c>
      <c r="V192" s="454" t="str">
        <f t="array" ref="V192">IF(B192="","",XLOOKUP($B192,Product,'Product List'!G:G))</f>
        <v/>
      </c>
      <c r="W192" s="434"/>
      <c r="X192" s="434" t="str">
        <f t="array" ref="X192">iferror(xlookup(B192,'Product List'!A:A,'Product List'!P:P),"")</f>
        <v/>
      </c>
      <c r="Y192" s="434">
        <f t="shared" si="13"/>
        <v>0</v>
      </c>
      <c r="Z192" s="434"/>
    </row>
    <row r="193" ht="14.25" customHeight="1">
      <c r="A193" s="448"/>
      <c r="B193" s="448"/>
      <c r="C193" s="454"/>
      <c r="D193" s="461"/>
      <c r="E193" s="461"/>
      <c r="F193" s="461"/>
      <c r="G193" s="450">
        <f t="shared" si="1"/>
        <v>0</v>
      </c>
      <c r="H193" s="451" t="str">
        <f t="shared" si="2"/>
        <v/>
      </c>
      <c r="I193" s="452" t="str">
        <f t="shared" si="3"/>
        <v/>
      </c>
      <c r="J193" s="477"/>
      <c r="K193" s="434"/>
      <c r="L193" s="454" t="str">
        <f t="shared" si="4"/>
        <v/>
      </c>
      <c r="M193" s="455" t="str">
        <f t="array" ref="M193">IFERROR(IF(J193="","",XLOOKUP(L193,Personnel!$B$4:$G$4,Personnel!$B$5:$G$5)),"")</f>
        <v/>
      </c>
      <c r="N193" s="455">
        <f t="shared" si="5"/>
        <v>0</v>
      </c>
      <c r="O193" s="434"/>
      <c r="P193" s="456" t="str">
        <f t="shared" si="6"/>
        <v/>
      </c>
      <c r="Q193" s="457">
        <f t="shared" si="22"/>
        <v>0</v>
      </c>
      <c r="R193" s="458"/>
      <c r="S193" s="459" t="str">
        <f t="array" ref="S193">IF(B193="","",XLOOKUP($B193,Product,'Product List'!D:D))</f>
        <v/>
      </c>
      <c r="T193" s="454" t="str">
        <f t="array" ref="T193">IF(B193="","",XLOOKUP($B193,Product,'Product List'!E:E))</f>
        <v/>
      </c>
      <c r="U193" s="454" t="str">
        <f t="array" ref="U193">IF(B193="","",XLOOKUP($B193,Product,'Product List'!F:F))</f>
        <v/>
      </c>
      <c r="V193" s="454" t="str">
        <f t="array" ref="V193">IF(B193="","",XLOOKUP($B193,Product,'Product List'!G:G))</f>
        <v/>
      </c>
      <c r="W193" s="434"/>
      <c r="X193" s="434" t="str">
        <f t="array" ref="X193">iferror(xlookup(B193,'Product List'!A:A,'Product List'!P:P),"")</f>
        <v/>
      </c>
      <c r="Y193" s="434">
        <f t="shared" si="13"/>
        <v>0</v>
      </c>
      <c r="Z193" s="434"/>
    </row>
    <row r="194" ht="14.25" customHeight="1">
      <c r="A194" s="448"/>
      <c r="B194" s="448"/>
      <c r="C194" s="454"/>
      <c r="D194" s="460"/>
      <c r="E194" s="461"/>
      <c r="F194" s="460"/>
      <c r="G194" s="450">
        <f t="shared" si="1"/>
        <v>0</v>
      </c>
      <c r="H194" s="451" t="str">
        <f t="shared" si="2"/>
        <v/>
      </c>
      <c r="I194" s="492">
        <v>51.0</v>
      </c>
      <c r="J194" s="477"/>
      <c r="K194" s="434"/>
      <c r="L194" s="454" t="str">
        <f t="shared" si="4"/>
        <v/>
      </c>
      <c r="M194" s="455" t="str">
        <f t="array" ref="M194">IFERROR(IF(J194="","",XLOOKUP(L194,Personnel!$B$4:$G$4,Personnel!$B$5:$G$5)),"")</f>
        <v/>
      </c>
      <c r="N194" s="455">
        <f t="shared" si="5"/>
        <v>0</v>
      </c>
      <c r="O194" s="434"/>
      <c r="P194" s="456" t="str">
        <f t="shared" si="6"/>
        <v/>
      </c>
      <c r="Q194" s="457">
        <f t="shared" si="22"/>
        <v>0</v>
      </c>
      <c r="R194" s="458"/>
      <c r="S194" s="459" t="str">
        <f t="array" ref="S194">IF(B194="","",XLOOKUP($B194,Product,'Product List'!D:D))</f>
        <v/>
      </c>
      <c r="T194" s="454" t="str">
        <f t="array" ref="T194">IF(B194="","",XLOOKUP($B194,Product,'Product List'!E:E))</f>
        <v/>
      </c>
      <c r="U194" s="454" t="str">
        <f t="array" ref="U194">IF(B194="","",XLOOKUP($B194,Product,'Product List'!F:F))</f>
        <v/>
      </c>
      <c r="V194" s="454" t="str">
        <f t="array" ref="V194">IF(B194="","",XLOOKUP($B194,Product,'Product List'!G:G))</f>
        <v/>
      </c>
      <c r="W194" s="434"/>
      <c r="X194" s="434" t="str">
        <f t="array" ref="X194">iferror(xlookup(B194,'Product List'!A:A,'Product List'!P:P),"")</f>
        <v/>
      </c>
      <c r="Y194" s="434">
        <f t="shared" si="13"/>
        <v>0</v>
      </c>
      <c r="Z194" s="434"/>
    </row>
    <row r="195" ht="14.25" customHeight="1">
      <c r="A195" s="448"/>
      <c r="B195" s="448"/>
      <c r="C195" s="454"/>
      <c r="D195" s="461"/>
      <c r="E195" s="461"/>
      <c r="F195" s="461"/>
      <c r="G195" s="450">
        <f t="shared" si="1"/>
        <v>0</v>
      </c>
      <c r="H195" s="451" t="str">
        <f t="shared" si="2"/>
        <v/>
      </c>
      <c r="I195" s="492">
        <v>51.0</v>
      </c>
      <c r="J195" s="477"/>
      <c r="K195" s="434"/>
      <c r="L195" s="454" t="str">
        <f t="shared" si="4"/>
        <v/>
      </c>
      <c r="M195" s="455" t="str">
        <f t="array" ref="M195">IFERROR(IF(J195="","",XLOOKUP(L195,Personnel!$B$4:$G$4,Personnel!$B$5:$G$5)),"")</f>
        <v/>
      </c>
      <c r="N195" s="455">
        <f t="shared" si="5"/>
        <v>0</v>
      </c>
      <c r="O195" s="434"/>
      <c r="P195" s="456" t="str">
        <f t="shared" si="6"/>
        <v/>
      </c>
      <c r="Q195" s="457">
        <f t="shared" si="22"/>
        <v>0</v>
      </c>
      <c r="R195" s="458"/>
      <c r="S195" s="459" t="str">
        <f t="array" ref="S195">IF(B195="","",XLOOKUP($B195,Product,'Product List'!D:D))</f>
        <v/>
      </c>
      <c r="T195" s="454" t="str">
        <f t="array" ref="T195">IF(B195="","",XLOOKUP($B195,Product,'Product List'!E:E))</f>
        <v/>
      </c>
      <c r="U195" s="454" t="str">
        <f t="array" ref="U195">IF(B195="","",XLOOKUP($B195,Product,'Product List'!F:F))</f>
        <v/>
      </c>
      <c r="V195" s="454" t="str">
        <f t="array" ref="V195">IF(B195="","",XLOOKUP($B195,Product,'Product List'!G:G))</f>
        <v/>
      </c>
      <c r="W195" s="434"/>
      <c r="X195" s="434" t="str">
        <f t="array" ref="X195">iferror(xlookup(B195,'Product List'!A:A,'Product List'!P:P),"")</f>
        <v/>
      </c>
      <c r="Y195" s="434">
        <f t="shared" si="13"/>
        <v>0</v>
      </c>
      <c r="Z195" s="434"/>
    </row>
    <row r="196" ht="14.25" customHeight="1">
      <c r="A196" s="448"/>
      <c r="B196" s="448"/>
      <c r="C196" s="454"/>
      <c r="D196" s="461"/>
      <c r="E196" s="461"/>
      <c r="F196" s="461"/>
      <c r="G196" s="450">
        <f t="shared" si="1"/>
        <v>0</v>
      </c>
      <c r="H196" s="451" t="str">
        <f t="shared" si="2"/>
        <v/>
      </c>
      <c r="I196" s="452" t="str">
        <f t="shared" ref="I196:I654" si="23">left(B196,3)</f>
        <v/>
      </c>
      <c r="J196" s="477"/>
      <c r="K196" s="434"/>
      <c r="L196" s="454" t="str">
        <f t="shared" si="4"/>
        <v/>
      </c>
      <c r="M196" s="455" t="str">
        <f t="array" ref="M196">IFERROR(IF(J196="","",XLOOKUP(L196,Personnel!$B$4:$G$4,Personnel!$B$5:$G$5)),"")</f>
        <v/>
      </c>
      <c r="N196" s="455">
        <f t="shared" si="5"/>
        <v>0</v>
      </c>
      <c r="O196" s="434"/>
      <c r="P196" s="456" t="str">
        <f t="shared" si="6"/>
        <v/>
      </c>
      <c r="Q196" s="457">
        <f t="shared" si="22"/>
        <v>0</v>
      </c>
      <c r="R196" s="458"/>
      <c r="S196" s="459" t="str">
        <f t="array" ref="S196">IF(B196="","",XLOOKUP($B196,Product,'Product List'!D:D))</f>
        <v/>
      </c>
      <c r="T196" s="454" t="str">
        <f t="array" ref="T196">IF(B196="","",XLOOKUP($B196,Product,'Product List'!E:E))</f>
        <v/>
      </c>
      <c r="U196" s="454" t="str">
        <f t="array" ref="U196">IF(B196="","",XLOOKUP($B196,Product,'Product List'!F:F))</f>
        <v/>
      </c>
      <c r="V196" s="454" t="str">
        <f t="array" ref="V196">IF(B196="","",XLOOKUP($B196,Product,'Product List'!G:G))</f>
        <v/>
      </c>
      <c r="W196" s="434"/>
      <c r="X196" s="434" t="str">
        <f t="array" ref="X196">iferror(xlookup(B196,'Product List'!A:A,'Product List'!P:P),"")</f>
        <v/>
      </c>
      <c r="Y196" s="434">
        <f t="shared" si="13"/>
        <v>0</v>
      </c>
      <c r="Z196" s="434"/>
    </row>
    <row r="197" ht="14.25" customHeight="1">
      <c r="A197" s="448"/>
      <c r="B197" s="448"/>
      <c r="C197" s="454"/>
      <c r="D197" s="461"/>
      <c r="E197" s="461"/>
      <c r="F197" s="461"/>
      <c r="G197" s="450">
        <f t="shared" si="1"/>
        <v>0</v>
      </c>
      <c r="H197" s="451" t="str">
        <f t="shared" si="2"/>
        <v/>
      </c>
      <c r="I197" s="452" t="str">
        <f t="shared" si="23"/>
        <v/>
      </c>
      <c r="J197" s="477"/>
      <c r="K197" s="434"/>
      <c r="L197" s="454" t="str">
        <f t="shared" si="4"/>
        <v/>
      </c>
      <c r="M197" s="455" t="str">
        <f t="array" ref="M197">IFERROR(IF(J197="","",XLOOKUP(L197,Personnel!$B$4:$G$4,Personnel!$B$5:$G$5)),"")</f>
        <v/>
      </c>
      <c r="N197" s="455">
        <f t="shared" si="5"/>
        <v>0</v>
      </c>
      <c r="O197" s="434"/>
      <c r="P197" s="456" t="str">
        <f t="shared" si="6"/>
        <v/>
      </c>
      <c r="Q197" s="457">
        <f t="shared" si="22"/>
        <v>0</v>
      </c>
      <c r="R197" s="458"/>
      <c r="S197" s="459" t="str">
        <f t="array" ref="S197">IF(B197="","",XLOOKUP($B197,Product,'Product List'!D:D))</f>
        <v/>
      </c>
      <c r="T197" s="454" t="str">
        <f t="array" ref="T197">IF(B197="","",XLOOKUP($B197,Product,'Product List'!E:E))</f>
        <v/>
      </c>
      <c r="U197" s="454" t="str">
        <f t="array" ref="U197">IF(B197="","",XLOOKUP($B197,Product,'Product List'!F:F))</f>
        <v/>
      </c>
      <c r="V197" s="454" t="str">
        <f t="array" ref="V197">IF(B197="","",XLOOKUP($B197,Product,'Product List'!G:G))</f>
        <v/>
      </c>
      <c r="W197" s="434"/>
      <c r="X197" s="434" t="str">
        <f t="array" ref="X197">iferror(xlookup(B197,'Product List'!A:A,'Product List'!P:P),"")</f>
        <v/>
      </c>
      <c r="Y197" s="434">
        <f t="shared" si="13"/>
        <v>0</v>
      </c>
      <c r="Z197" s="434"/>
    </row>
    <row r="198" ht="14.25" customHeight="1">
      <c r="A198" s="448"/>
      <c r="B198" s="448"/>
      <c r="C198" s="454"/>
      <c r="D198" s="461"/>
      <c r="E198" s="461"/>
      <c r="F198" s="461"/>
      <c r="G198" s="450">
        <f t="shared" si="1"/>
        <v>0</v>
      </c>
      <c r="H198" s="451" t="str">
        <f t="shared" si="2"/>
        <v/>
      </c>
      <c r="I198" s="452" t="str">
        <f t="shared" si="23"/>
        <v/>
      </c>
      <c r="J198" s="477"/>
      <c r="K198" s="434"/>
      <c r="L198" s="454" t="str">
        <f t="shared" si="4"/>
        <v/>
      </c>
      <c r="M198" s="455" t="str">
        <f t="array" ref="M198">IFERROR(IF(J198="","",XLOOKUP(L198,Personnel!$B$4:$G$4,Personnel!$B$5:$G$5)),"")</f>
        <v/>
      </c>
      <c r="N198" s="455">
        <f t="shared" si="5"/>
        <v>0</v>
      </c>
      <c r="O198" s="434"/>
      <c r="P198" s="456" t="str">
        <f t="shared" si="6"/>
        <v/>
      </c>
      <c r="Q198" s="457">
        <f t="shared" si="22"/>
        <v>0</v>
      </c>
      <c r="R198" s="458"/>
      <c r="S198" s="459" t="str">
        <f t="array" ref="S198">IF(B198="","",XLOOKUP($B198,Product,'Product List'!D:D))</f>
        <v/>
      </c>
      <c r="T198" s="454" t="str">
        <f t="array" ref="T198">IF(B198="","",XLOOKUP($B198,Product,'Product List'!E:E))</f>
        <v/>
      </c>
      <c r="U198" s="454" t="str">
        <f t="array" ref="U198">IF(B198="","",XLOOKUP($B198,Product,'Product List'!F:F))</f>
        <v/>
      </c>
      <c r="V198" s="454" t="str">
        <f t="array" ref="V198">IF(B198="","",XLOOKUP($B198,Product,'Product List'!G:G))</f>
        <v/>
      </c>
      <c r="W198" s="434"/>
      <c r="X198" s="434" t="str">
        <f t="array" ref="X198">iferror(xlookup(B198,'Product List'!A:A,'Product List'!P:P),"")</f>
        <v/>
      </c>
      <c r="Y198" s="434">
        <f t="shared" si="13"/>
        <v>0</v>
      </c>
      <c r="Z198" s="434"/>
    </row>
    <row r="199" ht="14.25" customHeight="1">
      <c r="A199" s="448"/>
      <c r="B199" s="448"/>
      <c r="C199" s="454"/>
      <c r="D199" s="461"/>
      <c r="E199" s="461"/>
      <c r="F199" s="461"/>
      <c r="G199" s="450">
        <f t="shared" si="1"/>
        <v>0</v>
      </c>
      <c r="H199" s="451" t="str">
        <f t="shared" si="2"/>
        <v/>
      </c>
      <c r="I199" s="452" t="str">
        <f t="shared" si="23"/>
        <v/>
      </c>
      <c r="J199" s="477"/>
      <c r="K199" s="434"/>
      <c r="L199" s="454" t="str">
        <f t="shared" si="4"/>
        <v/>
      </c>
      <c r="M199" s="455" t="str">
        <f t="array" ref="M199">IFERROR(IF(J199="","",XLOOKUP(L199,Personnel!$B$4:$G$4,Personnel!$B$5:$G$5)),"")</f>
        <v/>
      </c>
      <c r="N199" s="455">
        <f t="shared" si="5"/>
        <v>0</v>
      </c>
      <c r="O199" s="434"/>
      <c r="P199" s="456" t="str">
        <f t="shared" si="6"/>
        <v/>
      </c>
      <c r="Q199" s="457">
        <f t="shared" si="22"/>
        <v>0</v>
      </c>
      <c r="R199" s="458"/>
      <c r="S199" s="459" t="str">
        <f t="array" ref="S199">IF(B199="","",XLOOKUP($B199,Product,'Product List'!D:D))</f>
        <v/>
      </c>
      <c r="T199" s="454" t="str">
        <f t="array" ref="T199">IF(B199="","",XLOOKUP($B199,Product,'Product List'!E:E))</f>
        <v/>
      </c>
      <c r="U199" s="454" t="str">
        <f t="array" ref="U199">IF(B199="","",XLOOKUP($B199,Product,'Product List'!F:F))</f>
        <v/>
      </c>
      <c r="V199" s="454" t="str">
        <f t="array" ref="V199">IF(B199="","",XLOOKUP($B199,Product,'Product List'!G:G))</f>
        <v/>
      </c>
      <c r="W199" s="434"/>
      <c r="X199" s="434" t="str">
        <f t="array" ref="X199">iferror(xlookup(B199,'Product List'!A:A,'Product List'!P:P),"")</f>
        <v/>
      </c>
      <c r="Y199" s="434">
        <f t="shared" si="13"/>
        <v>0</v>
      </c>
      <c r="Z199" s="434"/>
    </row>
    <row r="200" ht="14.25" customHeight="1">
      <c r="A200" s="448"/>
      <c r="B200" s="448"/>
      <c r="C200" s="454"/>
      <c r="D200" s="461"/>
      <c r="E200" s="461"/>
      <c r="F200" s="461"/>
      <c r="G200" s="450">
        <f t="shared" si="1"/>
        <v>0</v>
      </c>
      <c r="H200" s="451" t="str">
        <f t="shared" si="2"/>
        <v/>
      </c>
      <c r="I200" s="452" t="str">
        <f t="shared" si="23"/>
        <v/>
      </c>
      <c r="J200" s="477"/>
      <c r="K200" s="434"/>
      <c r="L200" s="454" t="str">
        <f t="shared" si="4"/>
        <v/>
      </c>
      <c r="M200" s="455" t="str">
        <f t="array" ref="M200">IFERROR(IF(J200="","",XLOOKUP(L200,Personnel!$B$4:$G$4,Personnel!$B$5:$G$5)),"")</f>
        <v/>
      </c>
      <c r="N200" s="455">
        <f t="shared" si="5"/>
        <v>0</v>
      </c>
      <c r="O200" s="434"/>
      <c r="P200" s="456" t="str">
        <f t="shared" si="6"/>
        <v/>
      </c>
      <c r="Q200" s="457">
        <f t="shared" si="22"/>
        <v>0</v>
      </c>
      <c r="R200" s="458"/>
      <c r="S200" s="459" t="str">
        <f t="array" ref="S200">IF(B200="","",XLOOKUP($B200,Product,'Product List'!D:D))</f>
        <v/>
      </c>
      <c r="T200" s="454" t="str">
        <f t="array" ref="T200">IF(B200="","",XLOOKUP($B200,Product,'Product List'!E:E))</f>
        <v/>
      </c>
      <c r="U200" s="454" t="str">
        <f t="array" ref="U200">IF(B200="","",XLOOKUP($B200,Product,'Product List'!F:F))</f>
        <v/>
      </c>
      <c r="V200" s="454" t="str">
        <f t="array" ref="V200">IF(B200="","",XLOOKUP($B200,Product,'Product List'!G:G))</f>
        <v/>
      </c>
      <c r="W200" s="434"/>
      <c r="X200" s="434" t="str">
        <f t="array" ref="X200">iferror(xlookup(B200,'Product List'!A:A,'Product List'!P:P),"")</f>
        <v/>
      </c>
      <c r="Y200" s="434">
        <f t="shared" si="13"/>
        <v>0</v>
      </c>
      <c r="Z200" s="434"/>
    </row>
    <row r="201" ht="14.25" customHeight="1">
      <c r="A201" s="448"/>
      <c r="B201" s="448"/>
      <c r="C201" s="454"/>
      <c r="D201" s="461"/>
      <c r="E201" s="461"/>
      <c r="F201" s="461"/>
      <c r="G201" s="450">
        <f t="shared" si="1"/>
        <v>0</v>
      </c>
      <c r="H201" s="451" t="str">
        <f t="shared" si="2"/>
        <v/>
      </c>
      <c r="I201" s="452" t="str">
        <f t="shared" si="23"/>
        <v/>
      </c>
      <c r="J201" s="477"/>
      <c r="K201" s="434"/>
      <c r="L201" s="454" t="str">
        <f t="shared" si="4"/>
        <v/>
      </c>
      <c r="M201" s="455" t="str">
        <f t="array" ref="M201">IFERROR(IF(J201="","",XLOOKUP(L201,Personnel!$B$4:$G$4,Personnel!$B$5:$G$5)),"")</f>
        <v/>
      </c>
      <c r="N201" s="455">
        <f t="shared" si="5"/>
        <v>0</v>
      </c>
      <c r="O201" s="434"/>
      <c r="P201" s="456" t="str">
        <f t="shared" si="6"/>
        <v/>
      </c>
      <c r="Q201" s="457">
        <f t="shared" si="22"/>
        <v>0</v>
      </c>
      <c r="R201" s="458"/>
      <c r="S201" s="459" t="str">
        <f t="array" ref="S201">IF(B201="","",XLOOKUP($B201,Product,'Product List'!D:D))</f>
        <v/>
      </c>
      <c r="T201" s="454" t="str">
        <f t="array" ref="T201">IF(B201="","",XLOOKUP($B201,Product,'Product List'!E:E))</f>
        <v/>
      </c>
      <c r="U201" s="454" t="str">
        <f t="array" ref="U201">IF(B201="","",XLOOKUP($B201,Product,'Product List'!F:F))</f>
        <v/>
      </c>
      <c r="V201" s="454" t="str">
        <f t="array" ref="V201">IF(B201="","",XLOOKUP($B201,Product,'Product List'!G:G))</f>
        <v/>
      </c>
      <c r="W201" s="434"/>
      <c r="X201" s="434" t="str">
        <f t="array" ref="X201">iferror(xlookup(B201,'Product List'!A:A,'Product List'!P:P),"")</f>
        <v/>
      </c>
      <c r="Y201" s="434">
        <f t="shared" si="13"/>
        <v>0</v>
      </c>
      <c r="Z201" s="434"/>
    </row>
    <row r="202" ht="14.25" customHeight="1">
      <c r="A202" s="448"/>
      <c r="B202" s="448"/>
      <c r="C202" s="454"/>
      <c r="D202" s="461"/>
      <c r="E202" s="461"/>
      <c r="F202" s="461"/>
      <c r="G202" s="450">
        <f t="shared" si="1"/>
        <v>0</v>
      </c>
      <c r="H202" s="451" t="str">
        <f t="shared" si="2"/>
        <v/>
      </c>
      <c r="I202" s="452" t="str">
        <f t="shared" si="23"/>
        <v/>
      </c>
      <c r="J202" s="477"/>
      <c r="K202" s="434"/>
      <c r="L202" s="454" t="str">
        <f t="shared" si="4"/>
        <v/>
      </c>
      <c r="M202" s="455" t="str">
        <f t="array" ref="M202">IFERROR(IF(J202="","",XLOOKUP(L202,Personnel!$B$4:$G$4,Personnel!$B$5:$G$5)),"")</f>
        <v/>
      </c>
      <c r="N202" s="455">
        <f t="shared" si="5"/>
        <v>0</v>
      </c>
      <c r="O202" s="434"/>
      <c r="P202" s="456" t="str">
        <f t="shared" si="6"/>
        <v/>
      </c>
      <c r="Q202" s="457">
        <f t="shared" si="22"/>
        <v>0</v>
      </c>
      <c r="R202" s="458"/>
      <c r="S202" s="459" t="str">
        <f t="array" ref="S202">IF(B202="","",XLOOKUP($B202,Product,'Product List'!D:D))</f>
        <v/>
      </c>
      <c r="T202" s="454" t="str">
        <f t="array" ref="T202">IF(B202="","",XLOOKUP($B202,Product,'Product List'!E:E))</f>
        <v/>
      </c>
      <c r="U202" s="454" t="str">
        <f t="array" ref="U202">IF(B202="","",XLOOKUP($B202,Product,'Product List'!F:F))</f>
        <v/>
      </c>
      <c r="V202" s="454" t="str">
        <f t="array" ref="V202">IF(B202="","",XLOOKUP($B202,Product,'Product List'!G:G))</f>
        <v/>
      </c>
      <c r="W202" s="434"/>
      <c r="X202" s="434" t="str">
        <f t="array" ref="X202">iferror(xlookup(B202,'Product List'!A:A,'Product List'!P:P),"")</f>
        <v/>
      </c>
      <c r="Y202" s="434">
        <f t="shared" si="13"/>
        <v>0</v>
      </c>
      <c r="Z202" s="434"/>
    </row>
    <row r="203" ht="14.25" customHeight="1">
      <c r="A203" s="448"/>
      <c r="B203" s="448"/>
      <c r="C203" s="454"/>
      <c r="D203" s="460"/>
      <c r="E203" s="461"/>
      <c r="F203" s="461"/>
      <c r="G203" s="450">
        <f t="shared" si="1"/>
        <v>0</v>
      </c>
      <c r="H203" s="451" t="str">
        <f t="shared" si="2"/>
        <v/>
      </c>
      <c r="I203" s="452" t="str">
        <f t="shared" si="23"/>
        <v/>
      </c>
      <c r="J203" s="477"/>
      <c r="K203" s="434"/>
      <c r="L203" s="454" t="str">
        <f t="shared" si="4"/>
        <v/>
      </c>
      <c r="M203" s="455" t="str">
        <f t="array" ref="M203">IFERROR(IF(J203="","",XLOOKUP(L203,Personnel!$B$4:$G$4,Personnel!$B$5:$G$5)),"")</f>
        <v/>
      </c>
      <c r="N203" s="455">
        <f t="shared" si="5"/>
        <v>0</v>
      </c>
      <c r="O203" s="434"/>
      <c r="P203" s="456" t="str">
        <f t="shared" si="6"/>
        <v/>
      </c>
      <c r="Q203" s="457">
        <f>IFERROR(ROUNDDOWN(N203-SUM($A$1*H203),2),"")</f>
        <v>0</v>
      </c>
      <c r="R203" s="458"/>
      <c r="S203" s="459" t="str">
        <f t="array" ref="S203">IF(B203="","",XLOOKUP($B203,Product,'Product List'!D:D))</f>
        <v/>
      </c>
      <c r="T203" s="454" t="str">
        <f t="array" ref="T203">IF(B203="","",XLOOKUP($B203,Product,'Product List'!E:E))</f>
        <v/>
      </c>
      <c r="U203" s="454" t="str">
        <f t="array" ref="U203">IF(B203="","",XLOOKUP($B203,Product,'Product List'!F:F))</f>
        <v/>
      </c>
      <c r="V203" s="454" t="str">
        <f t="array" ref="V203">IF(B203="","",XLOOKUP($B203,Product,'Product List'!G:G))</f>
        <v/>
      </c>
      <c r="W203" s="434"/>
      <c r="X203" s="434" t="str">
        <f t="array" ref="X203">iferror(xlookup(B203,'Product List'!A:A,'Product List'!P:P),"")</f>
        <v/>
      </c>
      <c r="Y203" s="434">
        <f t="shared" si="13"/>
        <v>0</v>
      </c>
      <c r="Z203" s="434"/>
    </row>
    <row r="204" ht="14.25" customHeight="1">
      <c r="A204" s="448"/>
      <c r="B204" s="448"/>
      <c r="C204" s="454"/>
      <c r="D204" s="461"/>
      <c r="E204" s="461"/>
      <c r="F204" s="461"/>
      <c r="G204" s="450">
        <f t="shared" si="1"/>
        <v>0</v>
      </c>
      <c r="H204" s="451" t="str">
        <f t="shared" si="2"/>
        <v/>
      </c>
      <c r="I204" s="452" t="str">
        <f t="shared" si="23"/>
        <v/>
      </c>
      <c r="J204" s="477"/>
      <c r="K204" s="434"/>
      <c r="L204" s="454" t="str">
        <f t="shared" si="4"/>
        <v/>
      </c>
      <c r="M204" s="455" t="str">
        <f t="array" ref="M204">IFERROR(IF(J204="","",XLOOKUP(L204,Personnel!$B$4:$G$4,Personnel!$B$5:$G$5)),"")</f>
        <v/>
      </c>
      <c r="N204" s="455">
        <f t="shared" si="5"/>
        <v>0</v>
      </c>
      <c r="O204" s="434"/>
      <c r="P204" s="456" t="str">
        <f t="shared" si="6"/>
        <v/>
      </c>
      <c r="Q204" s="457">
        <f t="shared" ref="Q204:Q212" si="24">IFERROR(ROUND(N204-SUM($A$1*H204),2),"")</f>
        <v>0</v>
      </c>
      <c r="R204" s="458"/>
      <c r="S204" s="459" t="str">
        <f t="array" ref="S204">IF(B204="","",XLOOKUP($B204,Product,'Product List'!D:D))</f>
        <v/>
      </c>
      <c r="T204" s="454" t="str">
        <f t="array" ref="T204">IF(B204="","",XLOOKUP($B204,Product,'Product List'!E:E))</f>
        <v/>
      </c>
      <c r="U204" s="454" t="str">
        <f t="array" ref="U204">IF(B204="","",XLOOKUP($B204,Product,'Product List'!F:F))</f>
        <v/>
      </c>
      <c r="V204" s="454" t="str">
        <f t="array" ref="V204">IF(B204="","",XLOOKUP($B204,Product,'Product List'!G:G))</f>
        <v/>
      </c>
      <c r="W204" s="434"/>
      <c r="X204" s="434" t="str">
        <f t="array" ref="X204">iferror(xlookup(B204,'Product List'!A:A,'Product List'!P:P),"")</f>
        <v/>
      </c>
      <c r="Y204" s="434">
        <f t="shared" si="13"/>
        <v>0</v>
      </c>
      <c r="Z204" s="434"/>
    </row>
    <row r="205" ht="14.25" customHeight="1">
      <c r="A205" s="448"/>
      <c r="B205" s="448"/>
      <c r="C205" s="454"/>
      <c r="D205" s="460"/>
      <c r="E205" s="461"/>
      <c r="F205" s="461"/>
      <c r="G205" s="450">
        <f t="shared" si="1"/>
        <v>0</v>
      </c>
      <c r="H205" s="451" t="str">
        <f t="shared" si="2"/>
        <v/>
      </c>
      <c r="I205" s="452" t="str">
        <f t="shared" si="23"/>
        <v/>
      </c>
      <c r="J205" s="477"/>
      <c r="K205" s="434"/>
      <c r="L205" s="454" t="str">
        <f t="shared" si="4"/>
        <v/>
      </c>
      <c r="M205" s="455" t="str">
        <f t="array" ref="M205">IFERROR(IF(J205="","",XLOOKUP(L205,Personnel!$B$4:$G$4,Personnel!$B$5:$G$5)),"")</f>
        <v/>
      </c>
      <c r="N205" s="455">
        <f t="shared" si="5"/>
        <v>0</v>
      </c>
      <c r="O205" s="434"/>
      <c r="P205" s="456" t="str">
        <f t="shared" si="6"/>
        <v/>
      </c>
      <c r="Q205" s="457">
        <f t="shared" si="24"/>
        <v>0</v>
      </c>
      <c r="R205" s="458"/>
      <c r="S205" s="459" t="str">
        <f t="array" ref="S205">IF(B205="","",XLOOKUP($B205,Product,'Product List'!D:D))</f>
        <v/>
      </c>
      <c r="T205" s="454" t="str">
        <f t="array" ref="T205">IF(B205="","",XLOOKUP($B205,Product,'Product List'!E:E))</f>
        <v/>
      </c>
      <c r="U205" s="454" t="str">
        <f t="array" ref="U205">IF(B205="","",XLOOKUP($B205,Product,'Product List'!F:F))</f>
        <v/>
      </c>
      <c r="V205" s="454" t="str">
        <f t="array" ref="V205">IF(B205="","",XLOOKUP($B205,Product,'Product List'!G:G))</f>
        <v/>
      </c>
      <c r="W205" s="434"/>
      <c r="X205" s="434"/>
      <c r="Y205" s="434"/>
      <c r="Z205" s="434"/>
    </row>
    <row r="206" ht="14.25" customHeight="1">
      <c r="A206" s="448"/>
      <c r="B206" s="448"/>
      <c r="C206" s="454"/>
      <c r="D206" s="460"/>
      <c r="E206" s="461"/>
      <c r="F206" s="461"/>
      <c r="G206" s="450">
        <f t="shared" si="1"/>
        <v>0</v>
      </c>
      <c r="H206" s="451" t="str">
        <f t="shared" si="2"/>
        <v/>
      </c>
      <c r="I206" s="452" t="str">
        <f t="shared" si="23"/>
        <v/>
      </c>
      <c r="J206" s="477"/>
      <c r="K206" s="434"/>
      <c r="L206" s="454" t="str">
        <f t="shared" si="4"/>
        <v/>
      </c>
      <c r="M206" s="455" t="str">
        <f t="array" ref="M206">IFERROR(IF(J206="","",XLOOKUP(L206,Personnel!$B$4:$G$4,Personnel!$B$5:$G$5)),"")</f>
        <v/>
      </c>
      <c r="N206" s="455">
        <f t="shared" si="5"/>
        <v>0</v>
      </c>
      <c r="O206" s="434"/>
      <c r="P206" s="456" t="str">
        <f t="shared" si="6"/>
        <v/>
      </c>
      <c r="Q206" s="457">
        <f t="shared" si="24"/>
        <v>0</v>
      </c>
      <c r="R206" s="458"/>
      <c r="S206" s="459" t="str">
        <f t="array" ref="S206">IF(B206="","",XLOOKUP($B206,Product,'Product List'!D:D))</f>
        <v/>
      </c>
      <c r="T206" s="454" t="str">
        <f t="array" ref="T206">IF(B206="","",XLOOKUP($B206,Product,'Product List'!E:E))</f>
        <v/>
      </c>
      <c r="U206" s="454" t="str">
        <f t="array" ref="U206">IF(B206="","",XLOOKUP($B206,Product,'Product List'!F:F))</f>
        <v/>
      </c>
      <c r="V206" s="454" t="str">
        <f t="array" ref="V206">IF(B206="","",XLOOKUP($B206,Product,'Product List'!G:G))</f>
        <v/>
      </c>
      <c r="W206" s="434"/>
      <c r="X206" s="434" t="str">
        <f t="array" ref="X206">iferror(xlookup(B206,'Product List'!A:A,'Product List'!P:P),"")</f>
        <v/>
      </c>
      <c r="Y206" s="434">
        <f t="shared" ref="Y206:Y255" si="25">J206*X206</f>
        <v>0</v>
      </c>
      <c r="Z206" s="434"/>
    </row>
    <row r="207" ht="14.25" customHeight="1">
      <c r="A207" s="448"/>
      <c r="B207" s="448"/>
      <c r="C207" s="454"/>
      <c r="D207" s="461"/>
      <c r="E207" s="461"/>
      <c r="F207" s="461"/>
      <c r="G207" s="450">
        <f t="shared" si="1"/>
        <v>0</v>
      </c>
      <c r="H207" s="451" t="str">
        <f t="shared" si="2"/>
        <v/>
      </c>
      <c r="I207" s="452" t="str">
        <f t="shared" si="23"/>
        <v/>
      </c>
      <c r="J207" s="477"/>
      <c r="K207" s="434"/>
      <c r="L207" s="454" t="str">
        <f t="shared" si="4"/>
        <v/>
      </c>
      <c r="M207" s="455" t="str">
        <f t="array" ref="M207">IFERROR(IF(J207="","",XLOOKUP(L207,Personnel!$B$4:$G$4,Personnel!$B$5:$G$5)),"")</f>
        <v/>
      </c>
      <c r="N207" s="455">
        <f t="shared" si="5"/>
        <v>0</v>
      </c>
      <c r="O207" s="434"/>
      <c r="P207" s="456" t="str">
        <f t="shared" si="6"/>
        <v/>
      </c>
      <c r="Q207" s="457">
        <f t="shared" si="24"/>
        <v>0</v>
      </c>
      <c r="R207" s="458"/>
      <c r="S207" s="459" t="str">
        <f t="array" ref="S207">IF(B207="","",XLOOKUP($B207,Product,'Product List'!D:D))</f>
        <v/>
      </c>
      <c r="T207" s="454" t="str">
        <f t="array" ref="T207">IF(B207="","",XLOOKUP($B207,Product,'Product List'!E:E))</f>
        <v/>
      </c>
      <c r="U207" s="454" t="str">
        <f t="array" ref="U207">IF(B207="","",XLOOKUP($B207,Product,'Product List'!F:F))</f>
        <v/>
      </c>
      <c r="V207" s="454" t="str">
        <f t="array" ref="V207">IF(B207="","",XLOOKUP($B207,Product,'Product List'!G:G))</f>
        <v/>
      </c>
      <c r="W207" s="434"/>
      <c r="X207" s="434" t="str">
        <f t="array" ref="X207">iferror(xlookup(B207,'Product List'!A:A,'Product List'!P:P),"")</f>
        <v/>
      </c>
      <c r="Y207" s="434">
        <f t="shared" si="25"/>
        <v>0</v>
      </c>
      <c r="Z207" s="434"/>
    </row>
    <row r="208" ht="14.25" customHeight="1">
      <c r="A208" s="448"/>
      <c r="B208" s="448"/>
      <c r="C208" s="454"/>
      <c r="D208" s="461"/>
      <c r="E208" s="461"/>
      <c r="F208" s="461"/>
      <c r="G208" s="450">
        <f t="shared" si="1"/>
        <v>0</v>
      </c>
      <c r="H208" s="451" t="str">
        <f t="shared" si="2"/>
        <v/>
      </c>
      <c r="I208" s="452" t="str">
        <f t="shared" si="23"/>
        <v/>
      </c>
      <c r="J208" s="477"/>
      <c r="K208" s="434"/>
      <c r="L208" s="454" t="str">
        <f t="shared" si="4"/>
        <v/>
      </c>
      <c r="M208" s="455" t="str">
        <f t="array" ref="M208">IFERROR(IF(J208="","",XLOOKUP(L208,Personnel!$B$4:$G$4,Personnel!$B$5:$G$5)),"")</f>
        <v/>
      </c>
      <c r="N208" s="455">
        <f t="shared" si="5"/>
        <v>0</v>
      </c>
      <c r="O208" s="434"/>
      <c r="P208" s="456" t="str">
        <f t="shared" si="6"/>
        <v/>
      </c>
      <c r="Q208" s="457">
        <f t="shared" si="24"/>
        <v>0</v>
      </c>
      <c r="R208" s="458"/>
      <c r="S208" s="459" t="str">
        <f t="array" ref="S208">IF(B208="","",XLOOKUP($B208,Product,'Product List'!D:D))</f>
        <v/>
      </c>
      <c r="T208" s="454" t="str">
        <f t="array" ref="T208">IF(B208="","",XLOOKUP($B208,Product,'Product List'!E:E))</f>
        <v/>
      </c>
      <c r="U208" s="454" t="str">
        <f t="array" ref="U208">IF(B208="","",XLOOKUP($B208,Product,'Product List'!F:F))</f>
        <v/>
      </c>
      <c r="V208" s="454" t="str">
        <f t="array" ref="V208">IF(B208="","",XLOOKUP($B208,Product,'Product List'!G:G))</f>
        <v/>
      </c>
      <c r="W208" s="434"/>
      <c r="X208" s="434" t="str">
        <f t="array" ref="X208">iferror(xlookup(B208,'Product List'!A:A,'Product List'!P:P),"")</f>
        <v/>
      </c>
      <c r="Y208" s="434">
        <f t="shared" si="25"/>
        <v>0</v>
      </c>
      <c r="Z208" s="434"/>
    </row>
    <row r="209" ht="14.25" customHeight="1">
      <c r="A209" s="448"/>
      <c r="B209" s="448"/>
      <c r="C209" s="454"/>
      <c r="D209" s="461"/>
      <c r="E209" s="461"/>
      <c r="F209" s="460"/>
      <c r="G209" s="450">
        <f t="shared" si="1"/>
        <v>0</v>
      </c>
      <c r="H209" s="451" t="str">
        <f t="shared" si="2"/>
        <v/>
      </c>
      <c r="I209" s="452" t="str">
        <f t="shared" si="23"/>
        <v/>
      </c>
      <c r="J209" s="477"/>
      <c r="K209" s="434"/>
      <c r="L209" s="454" t="str">
        <f t="shared" si="4"/>
        <v/>
      </c>
      <c r="M209" s="455" t="str">
        <f t="array" ref="M209">IFERROR(IF(J209="","",XLOOKUP(L209,Personnel!$B$4:$G$4,Personnel!$B$5:$G$5)),"")</f>
        <v/>
      </c>
      <c r="N209" s="455">
        <f t="shared" si="5"/>
        <v>0</v>
      </c>
      <c r="O209" s="434"/>
      <c r="P209" s="456" t="str">
        <f t="shared" si="6"/>
        <v/>
      </c>
      <c r="Q209" s="457">
        <f t="shared" si="24"/>
        <v>0</v>
      </c>
      <c r="R209" s="458"/>
      <c r="S209" s="459" t="str">
        <f t="array" ref="S209">IF(B209="","",XLOOKUP($B209,Product,'Product List'!D:D))</f>
        <v/>
      </c>
      <c r="T209" s="454" t="str">
        <f t="array" ref="T209">IF(B209="","",XLOOKUP($B209,Product,'Product List'!E:E))</f>
        <v/>
      </c>
      <c r="U209" s="454" t="str">
        <f t="array" ref="U209">IF(B209="","",XLOOKUP($B209,Product,'Product List'!F:F))</f>
        <v/>
      </c>
      <c r="V209" s="454" t="str">
        <f t="array" ref="V209">IF(B209="","",XLOOKUP($B209,Product,'Product List'!G:G))</f>
        <v/>
      </c>
      <c r="W209" s="434"/>
      <c r="X209" s="434" t="str">
        <f t="array" ref="X209">iferror(xlookup(B209,'Product List'!A:A,'Product List'!P:P),"")</f>
        <v/>
      </c>
      <c r="Y209" s="434">
        <f t="shared" si="25"/>
        <v>0</v>
      </c>
      <c r="Z209" s="434"/>
    </row>
    <row r="210" ht="14.25" customHeight="1">
      <c r="A210" s="448"/>
      <c r="B210" s="448"/>
      <c r="C210" s="454"/>
      <c r="D210" s="461"/>
      <c r="E210" s="461"/>
      <c r="F210" s="461"/>
      <c r="G210" s="450">
        <f t="shared" si="1"/>
        <v>0</v>
      </c>
      <c r="H210" s="451" t="str">
        <f t="shared" si="2"/>
        <v/>
      </c>
      <c r="I210" s="452" t="str">
        <f t="shared" si="23"/>
        <v/>
      </c>
      <c r="J210" s="477"/>
      <c r="K210" s="434"/>
      <c r="L210" s="454" t="str">
        <f t="shared" si="4"/>
        <v/>
      </c>
      <c r="M210" s="455" t="str">
        <f t="array" ref="M210">IFERROR(IF(J210="","",XLOOKUP(L210,Personnel!$B$4:$G$4,Personnel!$B$5:$G$5)),"")</f>
        <v/>
      </c>
      <c r="N210" s="455">
        <f t="shared" si="5"/>
        <v>0</v>
      </c>
      <c r="O210" s="434"/>
      <c r="P210" s="456" t="str">
        <f t="shared" si="6"/>
        <v/>
      </c>
      <c r="Q210" s="457">
        <f t="shared" si="24"/>
        <v>0</v>
      </c>
      <c r="R210" s="458"/>
      <c r="S210" s="459" t="str">
        <f t="array" ref="S210">IF(B210="","",XLOOKUP($B210,Product,'Product List'!D:D))</f>
        <v/>
      </c>
      <c r="T210" s="454" t="str">
        <f t="array" ref="T210">IF(B210="","",XLOOKUP($B210,Product,'Product List'!E:E))</f>
        <v/>
      </c>
      <c r="U210" s="454" t="str">
        <f t="array" ref="U210">IF(B210="","",XLOOKUP($B210,Product,'Product List'!F:F))</f>
        <v/>
      </c>
      <c r="V210" s="454" t="str">
        <f t="array" ref="V210">IF(B210="","",XLOOKUP($B210,Product,'Product List'!G:G))</f>
        <v/>
      </c>
      <c r="W210" s="434"/>
      <c r="X210" s="434" t="str">
        <f t="array" ref="X210">iferror(xlookup(B210,'Product List'!A:A,'Product List'!P:P),"")</f>
        <v/>
      </c>
      <c r="Y210" s="434">
        <f t="shared" si="25"/>
        <v>0</v>
      </c>
      <c r="Z210" s="434"/>
    </row>
    <row r="211" ht="14.25" customHeight="1">
      <c r="A211" s="448"/>
      <c r="B211" s="448"/>
      <c r="C211" s="454"/>
      <c r="D211" s="461"/>
      <c r="E211" s="461"/>
      <c r="F211" s="460"/>
      <c r="G211" s="450">
        <f t="shared" si="1"/>
        <v>0</v>
      </c>
      <c r="H211" s="451" t="str">
        <f t="shared" si="2"/>
        <v/>
      </c>
      <c r="I211" s="452" t="str">
        <f t="shared" si="23"/>
        <v/>
      </c>
      <c r="J211" s="477"/>
      <c r="K211" s="434"/>
      <c r="L211" s="454" t="str">
        <f t="shared" si="4"/>
        <v/>
      </c>
      <c r="M211" s="455" t="str">
        <f t="array" ref="M211">IFERROR(IF(J211="","",XLOOKUP(L211,Personnel!$B$4:$G$4,Personnel!$B$5:$G$5)),"")</f>
        <v/>
      </c>
      <c r="N211" s="455">
        <f t="shared" si="5"/>
        <v>0</v>
      </c>
      <c r="O211" s="434"/>
      <c r="P211" s="456" t="str">
        <f t="shared" si="6"/>
        <v/>
      </c>
      <c r="Q211" s="457">
        <f t="shared" si="24"/>
        <v>0</v>
      </c>
      <c r="R211" s="458"/>
      <c r="S211" s="459" t="str">
        <f t="array" ref="S211">IF(B211="","",XLOOKUP($B211,Product,'Product List'!D:D))</f>
        <v/>
      </c>
      <c r="T211" s="454" t="str">
        <f t="array" ref="T211">IF(B211="","",XLOOKUP($B211,Product,'Product List'!E:E))</f>
        <v/>
      </c>
      <c r="U211" s="454" t="str">
        <f t="array" ref="U211">IF(B211="","",XLOOKUP($B211,Product,'Product List'!F:F))</f>
        <v/>
      </c>
      <c r="V211" s="454" t="str">
        <f t="array" ref="V211">IF(B211="","",XLOOKUP($B211,Product,'Product List'!G:G))</f>
        <v/>
      </c>
      <c r="W211" s="434"/>
      <c r="X211" s="434" t="str">
        <f t="array" ref="X211">iferror(xlookup(B211,'Product List'!A:A,'Product List'!P:P),"")</f>
        <v/>
      </c>
      <c r="Y211" s="434">
        <f t="shared" si="25"/>
        <v>0</v>
      </c>
      <c r="Z211" s="434"/>
    </row>
    <row r="212" ht="14.25" customHeight="1">
      <c r="A212" s="448"/>
      <c r="B212" s="448"/>
      <c r="C212" s="454"/>
      <c r="D212" s="461"/>
      <c r="E212" s="461"/>
      <c r="F212" s="460"/>
      <c r="G212" s="450">
        <f t="shared" si="1"/>
        <v>0</v>
      </c>
      <c r="H212" s="451" t="str">
        <f t="shared" si="2"/>
        <v/>
      </c>
      <c r="I212" s="452" t="str">
        <f t="shared" si="23"/>
        <v/>
      </c>
      <c r="J212" s="477"/>
      <c r="K212" s="434"/>
      <c r="L212" s="454" t="str">
        <f t="shared" si="4"/>
        <v/>
      </c>
      <c r="M212" s="455" t="str">
        <f t="array" ref="M212">IFERROR(IF(J212="","",XLOOKUP(L212,Personnel!$B$4:$G$4,Personnel!$B$5:$G$5)),"")</f>
        <v/>
      </c>
      <c r="N212" s="455">
        <f t="shared" si="5"/>
        <v>0</v>
      </c>
      <c r="O212" s="434"/>
      <c r="P212" s="456" t="str">
        <f t="shared" si="6"/>
        <v/>
      </c>
      <c r="Q212" s="457">
        <f t="shared" si="24"/>
        <v>0</v>
      </c>
      <c r="R212" s="458"/>
      <c r="S212" s="459" t="str">
        <f t="array" ref="S212">IF(B212="","",XLOOKUP($B212,Product,'Product List'!D:D))</f>
        <v/>
      </c>
      <c r="T212" s="454" t="str">
        <f t="array" ref="T212">IF(B212="","",XLOOKUP($B212,Product,'Product List'!E:E))</f>
        <v/>
      </c>
      <c r="U212" s="454" t="str">
        <f t="array" ref="U212">IF(B212="","",XLOOKUP($B212,Product,'Product List'!F:F))</f>
        <v/>
      </c>
      <c r="V212" s="454" t="str">
        <f t="array" ref="V212">IF(B212="","",XLOOKUP($B212,Product,'Product List'!G:G))</f>
        <v/>
      </c>
      <c r="W212" s="434"/>
      <c r="X212" s="434" t="str">
        <f t="array" ref="X212">iferror(xlookup(B212,'Product List'!A:A,'Product List'!P:P),"")</f>
        <v/>
      </c>
      <c r="Y212" s="434">
        <f t="shared" si="25"/>
        <v>0</v>
      </c>
      <c r="Z212" s="434"/>
    </row>
    <row r="213" ht="14.25" customHeight="1">
      <c r="A213" s="448"/>
      <c r="B213" s="448"/>
      <c r="C213" s="454"/>
      <c r="D213" s="461"/>
      <c r="E213" s="461"/>
      <c r="F213" s="461"/>
      <c r="G213" s="450">
        <f t="shared" si="1"/>
        <v>0</v>
      </c>
      <c r="H213" s="451" t="str">
        <f t="shared" si="2"/>
        <v/>
      </c>
      <c r="I213" s="452" t="str">
        <f t="shared" si="23"/>
        <v/>
      </c>
      <c r="J213" s="477"/>
      <c r="K213" s="434"/>
      <c r="L213" s="454" t="str">
        <f t="shared" si="4"/>
        <v/>
      </c>
      <c r="M213" s="455" t="str">
        <f t="array" ref="M213">IFERROR(IF(J213="","",XLOOKUP(L213,Personnel!$B$4:$G$4,Personnel!$B$5:$G$5)),"")</f>
        <v/>
      </c>
      <c r="N213" s="455">
        <f t="shared" si="5"/>
        <v>0</v>
      </c>
      <c r="O213" s="434"/>
      <c r="P213" s="456" t="str">
        <f t="shared" si="6"/>
        <v/>
      </c>
      <c r="Q213" s="457">
        <f>IFERROR(ROUNDDOWN(N213-SUM($A$1*H213),2),"")</f>
        <v>0</v>
      </c>
      <c r="R213" s="458"/>
      <c r="S213" s="459" t="str">
        <f t="array" ref="S213">IF(B213="","",XLOOKUP($B213,Product,'Product List'!D:D))</f>
        <v/>
      </c>
      <c r="T213" s="454" t="str">
        <f t="array" ref="T213">IF(B213="","",XLOOKUP($B213,Product,'Product List'!E:E))</f>
        <v/>
      </c>
      <c r="U213" s="454" t="str">
        <f t="array" ref="U213">IF(B213="","",XLOOKUP($B213,Product,'Product List'!F:F))</f>
        <v/>
      </c>
      <c r="V213" s="454" t="str">
        <f t="array" ref="V213">IF(B213="","",XLOOKUP($B213,Product,'Product List'!G:G))</f>
        <v/>
      </c>
      <c r="W213" s="434"/>
      <c r="X213" s="434" t="str">
        <f t="array" ref="X213">iferror(xlookup(B213,'Product List'!A:A,'Product List'!P:P),"")</f>
        <v/>
      </c>
      <c r="Y213" s="434">
        <f t="shared" si="25"/>
        <v>0</v>
      </c>
      <c r="Z213" s="434"/>
    </row>
    <row r="214" ht="14.25" customHeight="1">
      <c r="A214" s="448"/>
      <c r="B214" s="448"/>
      <c r="C214" s="454"/>
      <c r="D214" s="461"/>
      <c r="E214" s="461"/>
      <c r="F214" s="461"/>
      <c r="G214" s="450">
        <f t="shared" si="1"/>
        <v>0</v>
      </c>
      <c r="H214" s="451" t="str">
        <f t="shared" si="2"/>
        <v/>
      </c>
      <c r="I214" s="452" t="str">
        <f t="shared" si="23"/>
        <v/>
      </c>
      <c r="J214" s="477"/>
      <c r="K214" s="434"/>
      <c r="L214" s="454" t="str">
        <f t="shared" si="4"/>
        <v/>
      </c>
      <c r="M214" s="455" t="str">
        <f t="array" ref="M214">IFERROR(IF(J214="","",XLOOKUP(L214,Personnel!$B$4:$G$4,Personnel!$B$5:$G$5)),"")</f>
        <v/>
      </c>
      <c r="N214" s="455">
        <f t="shared" si="5"/>
        <v>0</v>
      </c>
      <c r="O214" s="434"/>
      <c r="P214" s="456" t="str">
        <f t="shared" si="6"/>
        <v/>
      </c>
      <c r="Q214" s="457">
        <f t="shared" ref="Q214:Q654" si="26">IFERROR(ROUND(N214-SUM($A$1*H214),2),"")</f>
        <v>0</v>
      </c>
      <c r="R214" s="458"/>
      <c r="S214" s="459" t="str">
        <f t="array" ref="S214">IF(B214="","",XLOOKUP($B214,Product,'Product List'!D:D))</f>
        <v/>
      </c>
      <c r="T214" s="454" t="str">
        <f t="array" ref="T214">IF(B214="","",XLOOKUP($B214,Product,'Product List'!E:E))</f>
        <v/>
      </c>
      <c r="U214" s="454" t="str">
        <f t="array" ref="U214">IF(B214="","",XLOOKUP($B214,Product,'Product List'!F:F))</f>
        <v/>
      </c>
      <c r="V214" s="454" t="str">
        <f t="array" ref="V214">IF(B214="","",XLOOKUP($B214,Product,'Product List'!G:G))</f>
        <v/>
      </c>
      <c r="W214" s="434"/>
      <c r="X214" s="434" t="str">
        <f t="array" ref="X214">iferror(xlookup(B214,'Product List'!A:A,'Product List'!P:P),"")</f>
        <v/>
      </c>
      <c r="Y214" s="434">
        <f t="shared" si="25"/>
        <v>0</v>
      </c>
      <c r="Z214" s="434"/>
    </row>
    <row r="215" ht="14.25" customHeight="1">
      <c r="A215" s="448"/>
      <c r="B215" s="448"/>
      <c r="C215" s="454"/>
      <c r="D215" s="461"/>
      <c r="E215" s="460"/>
      <c r="F215" s="461"/>
      <c r="G215" s="450">
        <f t="shared" si="1"/>
        <v>0</v>
      </c>
      <c r="H215" s="451" t="str">
        <f t="shared" si="2"/>
        <v/>
      </c>
      <c r="I215" s="452" t="str">
        <f t="shared" si="23"/>
        <v/>
      </c>
      <c r="J215" s="477"/>
      <c r="K215" s="434"/>
      <c r="L215" s="454" t="str">
        <f t="shared" si="4"/>
        <v/>
      </c>
      <c r="M215" s="455" t="str">
        <f t="array" ref="M215">IFERROR(IF(J215="","",XLOOKUP(L215,Personnel!$B$4:$G$4,Personnel!$B$5:$G$5)),"")</f>
        <v/>
      </c>
      <c r="N215" s="455">
        <f t="shared" si="5"/>
        <v>0</v>
      </c>
      <c r="O215" s="434"/>
      <c r="P215" s="456" t="str">
        <f t="shared" si="6"/>
        <v/>
      </c>
      <c r="Q215" s="457">
        <f t="shared" si="26"/>
        <v>0</v>
      </c>
      <c r="R215" s="458"/>
      <c r="S215" s="459" t="str">
        <f t="array" ref="S215">IF(B215="","",XLOOKUP($B215,Product,'Product List'!D:D))</f>
        <v/>
      </c>
      <c r="T215" s="454" t="str">
        <f t="array" ref="T215">IF(B215="","",XLOOKUP($B215,Product,'Product List'!E:E))</f>
        <v/>
      </c>
      <c r="U215" s="454" t="str">
        <f t="array" ref="U215">IF(B215="","",XLOOKUP($B215,Product,'Product List'!F:F))</f>
        <v/>
      </c>
      <c r="V215" s="454" t="str">
        <f t="array" ref="V215">IF(B215="","",XLOOKUP($B215,Product,'Product List'!G:G))</f>
        <v/>
      </c>
      <c r="W215" s="434"/>
      <c r="X215" s="434" t="str">
        <f t="array" ref="X215">iferror(xlookup(B215,'Product List'!A:A,'Product List'!P:P),"")</f>
        <v/>
      </c>
      <c r="Y215" s="434">
        <f t="shared" si="25"/>
        <v>0</v>
      </c>
      <c r="Z215" s="434"/>
    </row>
    <row r="216" ht="14.25" customHeight="1">
      <c r="A216" s="448"/>
      <c r="B216" s="448"/>
      <c r="C216" s="454"/>
      <c r="D216" s="461"/>
      <c r="E216" s="461"/>
      <c r="F216" s="461"/>
      <c r="G216" s="450">
        <f t="shared" si="1"/>
        <v>0</v>
      </c>
      <c r="H216" s="451" t="str">
        <f t="shared" si="2"/>
        <v/>
      </c>
      <c r="I216" s="452" t="str">
        <f t="shared" si="23"/>
        <v/>
      </c>
      <c r="J216" s="477"/>
      <c r="K216" s="434"/>
      <c r="L216" s="454" t="str">
        <f t="shared" si="4"/>
        <v/>
      </c>
      <c r="M216" s="455" t="str">
        <f t="array" ref="M216">IFERROR(IF(J216="","",XLOOKUP(L216,Personnel!$B$4:$G$4,Personnel!$B$5:$G$5)),"")</f>
        <v/>
      </c>
      <c r="N216" s="455">
        <f t="shared" si="5"/>
        <v>0</v>
      </c>
      <c r="O216" s="434"/>
      <c r="P216" s="456" t="str">
        <f t="shared" si="6"/>
        <v/>
      </c>
      <c r="Q216" s="457">
        <f t="shared" si="26"/>
        <v>0</v>
      </c>
      <c r="R216" s="458"/>
      <c r="S216" s="459" t="str">
        <f t="array" ref="S216">IF(B216="","",XLOOKUP($B216,Product,'Product List'!D:D))</f>
        <v/>
      </c>
      <c r="T216" s="454" t="str">
        <f t="array" ref="T216">IF(B216="","",XLOOKUP($B216,Product,'Product List'!E:E))</f>
        <v/>
      </c>
      <c r="U216" s="454" t="str">
        <f t="array" ref="U216">IF(B216="","",XLOOKUP($B216,Product,'Product List'!F:F))</f>
        <v/>
      </c>
      <c r="V216" s="454" t="str">
        <f t="array" ref="V216">IF(B216="","",XLOOKUP($B216,Product,'Product List'!G:G))</f>
        <v/>
      </c>
      <c r="W216" s="434"/>
      <c r="X216" s="434" t="str">
        <f t="array" ref="X216">iferror(xlookup(B216,'Product List'!A:A,'Product List'!P:P),"")</f>
        <v/>
      </c>
      <c r="Y216" s="434">
        <f t="shared" si="25"/>
        <v>0</v>
      </c>
      <c r="Z216" s="434"/>
    </row>
    <row r="217" ht="14.25" customHeight="1">
      <c r="A217" s="448"/>
      <c r="B217" s="448"/>
      <c r="C217" s="454"/>
      <c r="D217" s="460"/>
      <c r="E217" s="461"/>
      <c r="F217" s="461"/>
      <c r="G217" s="450">
        <f t="shared" si="1"/>
        <v>0</v>
      </c>
      <c r="H217" s="451" t="str">
        <f t="shared" si="2"/>
        <v/>
      </c>
      <c r="I217" s="452" t="str">
        <f t="shared" si="23"/>
        <v/>
      </c>
      <c r="J217" s="477"/>
      <c r="K217" s="434"/>
      <c r="L217" s="454" t="str">
        <f t="shared" si="4"/>
        <v/>
      </c>
      <c r="M217" s="455" t="str">
        <f t="array" ref="M217">IFERROR(IF(J217="","",XLOOKUP(L217,Personnel!$B$4:$G$4,Personnel!$B$5:$G$5)),"")</f>
        <v/>
      </c>
      <c r="N217" s="455">
        <f t="shared" si="5"/>
        <v>0</v>
      </c>
      <c r="O217" s="434"/>
      <c r="P217" s="456" t="str">
        <f t="shared" si="6"/>
        <v/>
      </c>
      <c r="Q217" s="457">
        <f t="shared" si="26"/>
        <v>0</v>
      </c>
      <c r="R217" s="458"/>
      <c r="S217" s="459" t="str">
        <f t="array" ref="S217">IF(B217="","",XLOOKUP($B217,Product,'Product List'!D:D))</f>
        <v/>
      </c>
      <c r="T217" s="454" t="str">
        <f t="array" ref="T217">IF(B217="","",XLOOKUP($B217,Product,'Product List'!E:E))</f>
        <v/>
      </c>
      <c r="U217" s="454" t="str">
        <f t="array" ref="U217">IF(B217="","",XLOOKUP($B217,Product,'Product List'!F:F))</f>
        <v/>
      </c>
      <c r="V217" s="454" t="str">
        <f t="array" ref="V217">IF(B217="","",XLOOKUP($B217,Product,'Product List'!G:G))</f>
        <v/>
      </c>
      <c r="W217" s="434"/>
      <c r="X217" s="434" t="str">
        <f t="array" ref="X217">iferror(xlookup(B217,'Product List'!A:A,'Product List'!P:P),"")</f>
        <v/>
      </c>
      <c r="Y217" s="434">
        <f t="shared" si="25"/>
        <v>0</v>
      </c>
      <c r="Z217" s="434"/>
    </row>
    <row r="218" ht="14.25" customHeight="1">
      <c r="A218" s="448"/>
      <c r="B218" s="448"/>
      <c r="C218" s="454"/>
      <c r="D218" s="461"/>
      <c r="E218" s="460"/>
      <c r="F218" s="461"/>
      <c r="G218" s="450">
        <f t="shared" si="1"/>
        <v>0</v>
      </c>
      <c r="H218" s="451" t="str">
        <f t="shared" si="2"/>
        <v/>
      </c>
      <c r="I218" s="452" t="str">
        <f t="shared" si="23"/>
        <v/>
      </c>
      <c r="J218" s="477"/>
      <c r="K218" s="434"/>
      <c r="L218" s="454" t="str">
        <f t="shared" si="4"/>
        <v/>
      </c>
      <c r="M218" s="455" t="str">
        <f t="array" ref="M218">IFERROR(IF(J218="","",XLOOKUP(L218,Personnel!$B$4:$G$4,Personnel!$B$5:$G$5)),"")</f>
        <v/>
      </c>
      <c r="N218" s="455">
        <f t="shared" si="5"/>
        <v>0</v>
      </c>
      <c r="O218" s="434"/>
      <c r="P218" s="456" t="str">
        <f t="shared" si="6"/>
        <v/>
      </c>
      <c r="Q218" s="457">
        <f t="shared" si="26"/>
        <v>0</v>
      </c>
      <c r="R218" s="458"/>
      <c r="S218" s="459" t="str">
        <f t="array" ref="S218">IF(B218="","",XLOOKUP($B218,Product,'Product List'!D:D))</f>
        <v/>
      </c>
      <c r="T218" s="454" t="str">
        <f t="array" ref="T218">IF(B218="","",XLOOKUP($B218,Product,'Product List'!E:E))</f>
        <v/>
      </c>
      <c r="U218" s="454" t="str">
        <f t="array" ref="U218">IF(B218="","",XLOOKUP($B218,Product,'Product List'!F:F))</f>
        <v/>
      </c>
      <c r="V218" s="454" t="str">
        <f t="array" ref="V218">IF(B218="","",XLOOKUP($B218,Product,'Product List'!G:G))</f>
        <v/>
      </c>
      <c r="W218" s="434"/>
      <c r="X218" s="434" t="str">
        <f t="array" ref="X218">iferror(xlookup(B218,'Product List'!A:A,'Product List'!P:P),"")</f>
        <v/>
      </c>
      <c r="Y218" s="434">
        <f t="shared" si="25"/>
        <v>0</v>
      </c>
      <c r="Z218" s="434"/>
    </row>
    <row r="219" ht="14.25" customHeight="1">
      <c r="A219" s="448"/>
      <c r="B219" s="448"/>
      <c r="C219" s="454"/>
      <c r="D219" s="461"/>
      <c r="E219" s="461"/>
      <c r="F219" s="460"/>
      <c r="G219" s="450">
        <f t="shared" si="1"/>
        <v>0</v>
      </c>
      <c r="H219" s="451" t="str">
        <f t="shared" si="2"/>
        <v/>
      </c>
      <c r="I219" s="452" t="str">
        <f t="shared" si="23"/>
        <v/>
      </c>
      <c r="J219" s="477"/>
      <c r="K219" s="434"/>
      <c r="L219" s="454" t="str">
        <f t="shared" si="4"/>
        <v/>
      </c>
      <c r="M219" s="455" t="str">
        <f t="array" ref="M219">IFERROR(IF(J219="","",XLOOKUP(L219,Personnel!$B$4:$G$4,Personnel!$B$5:$G$5)),"")</f>
        <v/>
      </c>
      <c r="N219" s="455">
        <f t="shared" si="5"/>
        <v>0</v>
      </c>
      <c r="O219" s="434"/>
      <c r="P219" s="456" t="str">
        <f t="shared" si="6"/>
        <v/>
      </c>
      <c r="Q219" s="457">
        <f t="shared" si="26"/>
        <v>0</v>
      </c>
      <c r="R219" s="458"/>
      <c r="S219" s="459" t="str">
        <f t="array" ref="S219">IF(B219="","",XLOOKUP($B219,Product,'Product List'!D:D))</f>
        <v/>
      </c>
      <c r="T219" s="454" t="str">
        <f t="array" ref="T219">IF(B219="","",XLOOKUP($B219,Product,'Product List'!E:E))</f>
        <v/>
      </c>
      <c r="U219" s="454" t="str">
        <f t="array" ref="U219">IF(B219="","",XLOOKUP($B219,Product,'Product List'!F:F))</f>
        <v/>
      </c>
      <c r="V219" s="454" t="str">
        <f t="array" ref="V219">IF(B219="","",XLOOKUP($B219,Product,'Product List'!G:G))</f>
        <v/>
      </c>
      <c r="W219" s="434"/>
      <c r="X219" s="434" t="str">
        <f t="array" ref="X219">iferror(xlookup(B219,'Product List'!A:A,'Product List'!P:P),"")</f>
        <v/>
      </c>
      <c r="Y219" s="434">
        <f t="shared" si="25"/>
        <v>0</v>
      </c>
      <c r="Z219" s="434"/>
    </row>
    <row r="220" ht="14.25" customHeight="1">
      <c r="A220" s="448"/>
      <c r="B220" s="448"/>
      <c r="C220" s="454"/>
      <c r="D220" s="461"/>
      <c r="E220" s="461"/>
      <c r="F220" s="460"/>
      <c r="G220" s="450">
        <f t="shared" si="1"/>
        <v>0</v>
      </c>
      <c r="H220" s="451" t="str">
        <f t="shared" si="2"/>
        <v/>
      </c>
      <c r="I220" s="452" t="str">
        <f t="shared" si="23"/>
        <v/>
      </c>
      <c r="J220" s="477"/>
      <c r="K220" s="434"/>
      <c r="L220" s="454" t="str">
        <f t="shared" si="4"/>
        <v/>
      </c>
      <c r="M220" s="455" t="str">
        <f t="array" ref="M220">IFERROR(IF(J220="","",XLOOKUP(L220,Personnel!$B$4:$G$4,Personnel!$B$5:$G$5)),"")</f>
        <v/>
      </c>
      <c r="N220" s="455">
        <f t="shared" si="5"/>
        <v>0</v>
      </c>
      <c r="O220" s="434"/>
      <c r="P220" s="456" t="str">
        <f t="shared" si="6"/>
        <v/>
      </c>
      <c r="Q220" s="457">
        <f t="shared" si="26"/>
        <v>0</v>
      </c>
      <c r="R220" s="458"/>
      <c r="S220" s="459" t="str">
        <f t="array" ref="S220">IF(B220="","",XLOOKUP($B220,Product,'Product List'!D:D))</f>
        <v/>
      </c>
      <c r="T220" s="454" t="str">
        <f t="array" ref="T220">IF(B220="","",XLOOKUP($B220,Product,'Product List'!E:E))</f>
        <v/>
      </c>
      <c r="U220" s="454" t="str">
        <f t="array" ref="U220">IF(B220="","",XLOOKUP($B220,Product,'Product List'!F:F))</f>
        <v/>
      </c>
      <c r="V220" s="454" t="str">
        <f t="array" ref="V220">IF(B220="","",XLOOKUP($B220,Product,'Product List'!G:G))</f>
        <v/>
      </c>
      <c r="W220" s="434"/>
      <c r="X220" s="434" t="str">
        <f t="array" ref="X220">iferror(xlookup(B220,'Product List'!A:A,'Product List'!P:P),"")</f>
        <v/>
      </c>
      <c r="Y220" s="434">
        <f t="shared" si="25"/>
        <v>0</v>
      </c>
      <c r="Z220" s="434"/>
    </row>
    <row r="221" ht="14.25" customHeight="1">
      <c r="A221" s="448"/>
      <c r="B221" s="448"/>
      <c r="C221" s="454"/>
      <c r="D221" s="461"/>
      <c r="E221" s="461"/>
      <c r="F221" s="461"/>
      <c r="G221" s="450">
        <f t="shared" si="1"/>
        <v>0</v>
      </c>
      <c r="H221" s="451" t="str">
        <f t="shared" si="2"/>
        <v/>
      </c>
      <c r="I221" s="452" t="str">
        <f t="shared" si="23"/>
        <v/>
      </c>
      <c r="J221" s="477"/>
      <c r="K221" s="434"/>
      <c r="L221" s="454" t="str">
        <f t="shared" si="4"/>
        <v/>
      </c>
      <c r="M221" s="455" t="str">
        <f t="array" ref="M221">IFERROR(IF(J221="","",XLOOKUP(L221,Personnel!$B$4:$G$4,Personnel!$B$5:$G$5)),"")</f>
        <v/>
      </c>
      <c r="N221" s="455">
        <f t="shared" si="5"/>
        <v>0</v>
      </c>
      <c r="O221" s="434"/>
      <c r="P221" s="456" t="str">
        <f t="shared" si="6"/>
        <v/>
      </c>
      <c r="Q221" s="457">
        <f t="shared" si="26"/>
        <v>0</v>
      </c>
      <c r="R221" s="458"/>
      <c r="S221" s="459" t="str">
        <f t="array" ref="S221">IF(B221="","",XLOOKUP($B221,Product,'Product List'!D:D))</f>
        <v/>
      </c>
      <c r="T221" s="454" t="str">
        <f t="array" ref="T221">IF(B221="","",XLOOKUP($B221,Product,'Product List'!E:E))</f>
        <v/>
      </c>
      <c r="U221" s="454" t="str">
        <f t="array" ref="U221">IF(B221="","",XLOOKUP($B221,Product,'Product List'!F:F))</f>
        <v/>
      </c>
      <c r="V221" s="454" t="str">
        <f t="array" ref="V221">IF(B221="","",XLOOKUP($B221,Product,'Product List'!G:G))</f>
        <v/>
      </c>
      <c r="W221" s="434"/>
      <c r="X221" s="434" t="str">
        <f t="array" ref="X221">iferror(xlookup(B221,'Product List'!A:A,'Product List'!P:P),"")</f>
        <v/>
      </c>
      <c r="Y221" s="434">
        <f t="shared" si="25"/>
        <v>0</v>
      </c>
      <c r="Z221" s="434"/>
    </row>
    <row r="222" ht="14.25" customHeight="1">
      <c r="A222" s="448"/>
      <c r="B222" s="448"/>
      <c r="C222" s="454"/>
      <c r="D222" s="461"/>
      <c r="E222" s="461"/>
      <c r="F222" s="461"/>
      <c r="G222" s="450">
        <f t="shared" si="1"/>
        <v>0</v>
      </c>
      <c r="H222" s="451" t="str">
        <f t="shared" si="2"/>
        <v/>
      </c>
      <c r="I222" s="452" t="str">
        <f t="shared" si="23"/>
        <v/>
      </c>
      <c r="J222" s="477"/>
      <c r="K222" s="434"/>
      <c r="L222" s="454" t="str">
        <f t="shared" si="4"/>
        <v/>
      </c>
      <c r="M222" s="455" t="str">
        <f t="array" ref="M222">IFERROR(IF(J222="","",XLOOKUP(L222,Personnel!$B$4:$G$4,Personnel!$B$5:$G$5)),"")</f>
        <v/>
      </c>
      <c r="N222" s="455">
        <f t="shared" si="5"/>
        <v>0</v>
      </c>
      <c r="O222" s="434"/>
      <c r="P222" s="456" t="str">
        <f t="shared" si="6"/>
        <v/>
      </c>
      <c r="Q222" s="457">
        <f t="shared" si="26"/>
        <v>0</v>
      </c>
      <c r="R222" s="458"/>
      <c r="S222" s="459" t="str">
        <f t="array" ref="S222">IF(B222="","",XLOOKUP($B222,Product,'Product List'!D:D))</f>
        <v/>
      </c>
      <c r="T222" s="454" t="str">
        <f t="array" ref="T222">IF(B222="","",XLOOKUP($B222,Product,'Product List'!E:E))</f>
        <v/>
      </c>
      <c r="U222" s="454" t="str">
        <f t="array" ref="U222">IF(B222="","",XLOOKUP($B222,Product,'Product List'!F:F))</f>
        <v/>
      </c>
      <c r="V222" s="454" t="str">
        <f t="array" ref="V222">IF(B222="","",XLOOKUP($B222,Product,'Product List'!G:G))</f>
        <v/>
      </c>
      <c r="W222" s="434"/>
      <c r="X222" s="434" t="str">
        <f t="array" ref="X222">iferror(xlookup(B222,'Product List'!A:A,'Product List'!P:P),"")</f>
        <v/>
      </c>
      <c r="Y222" s="434">
        <f t="shared" si="25"/>
        <v>0</v>
      </c>
      <c r="Z222" s="434"/>
    </row>
    <row r="223" ht="14.25" customHeight="1">
      <c r="A223" s="448"/>
      <c r="B223" s="448"/>
      <c r="C223" s="454"/>
      <c r="D223" s="460"/>
      <c r="E223" s="461"/>
      <c r="F223" s="460"/>
      <c r="G223" s="450">
        <f t="shared" si="1"/>
        <v>0</v>
      </c>
      <c r="H223" s="451" t="str">
        <f t="shared" si="2"/>
        <v/>
      </c>
      <c r="I223" s="452" t="str">
        <f t="shared" si="23"/>
        <v/>
      </c>
      <c r="J223" s="477"/>
      <c r="K223" s="434"/>
      <c r="L223" s="454" t="str">
        <f t="shared" si="4"/>
        <v/>
      </c>
      <c r="M223" s="455" t="str">
        <f t="array" ref="M223">IFERROR(IF(J223="","",XLOOKUP(L223,Personnel!$B$4:$G$4,Personnel!$B$5:$G$5)),"")</f>
        <v/>
      </c>
      <c r="N223" s="455">
        <f t="shared" si="5"/>
        <v>0</v>
      </c>
      <c r="O223" s="434"/>
      <c r="P223" s="456" t="str">
        <f t="shared" si="6"/>
        <v/>
      </c>
      <c r="Q223" s="457">
        <f t="shared" si="26"/>
        <v>0</v>
      </c>
      <c r="R223" s="458"/>
      <c r="S223" s="459" t="str">
        <f t="array" ref="S223">IF(B223="","",XLOOKUP($B223,Product,'Product List'!D:D))</f>
        <v/>
      </c>
      <c r="T223" s="454" t="str">
        <f t="array" ref="T223">IF(B223="","",XLOOKUP($B223,Product,'Product List'!E:E))</f>
        <v/>
      </c>
      <c r="U223" s="454" t="str">
        <f t="array" ref="U223">IF(B223="","",XLOOKUP($B223,Product,'Product List'!F:F))</f>
        <v/>
      </c>
      <c r="V223" s="454" t="str">
        <f t="array" ref="V223">IF(B223="","",XLOOKUP($B223,Product,'Product List'!G:G))</f>
        <v/>
      </c>
      <c r="W223" s="434"/>
      <c r="X223" s="434" t="str">
        <f t="array" ref="X223">iferror(xlookup(B223,'Product List'!A:A,'Product List'!P:P),"")</f>
        <v/>
      </c>
      <c r="Y223" s="434">
        <f t="shared" si="25"/>
        <v>0</v>
      </c>
      <c r="Z223" s="434"/>
    </row>
    <row r="224" ht="14.25" customHeight="1">
      <c r="A224" s="448"/>
      <c r="B224" s="448"/>
      <c r="C224" s="454"/>
      <c r="D224" s="461"/>
      <c r="E224" s="461"/>
      <c r="F224" s="461"/>
      <c r="G224" s="450">
        <f t="shared" si="1"/>
        <v>0</v>
      </c>
      <c r="H224" s="451" t="str">
        <f t="shared" si="2"/>
        <v/>
      </c>
      <c r="I224" s="452" t="str">
        <f t="shared" si="23"/>
        <v/>
      </c>
      <c r="J224" s="477"/>
      <c r="K224" s="488"/>
      <c r="L224" s="454" t="str">
        <f t="shared" si="4"/>
        <v/>
      </c>
      <c r="M224" s="455" t="str">
        <f t="array" ref="M224">IFERROR(IF(J224="","",XLOOKUP(L224,Personnel!$B$4:$G$4,Personnel!$B$5:$G$5)),"")</f>
        <v/>
      </c>
      <c r="N224" s="455">
        <f t="shared" si="5"/>
        <v>0</v>
      </c>
      <c r="O224" s="434"/>
      <c r="P224" s="456" t="str">
        <f t="shared" si="6"/>
        <v/>
      </c>
      <c r="Q224" s="457">
        <f t="shared" si="26"/>
        <v>0</v>
      </c>
      <c r="R224" s="458"/>
      <c r="S224" s="459" t="str">
        <f t="array" ref="S224">IF(B224="","",XLOOKUP($B224,Product,'Product List'!D:D))</f>
        <v/>
      </c>
      <c r="T224" s="454" t="str">
        <f t="array" ref="T224">IF(B224="","",XLOOKUP($B224,Product,'Product List'!E:E))</f>
        <v/>
      </c>
      <c r="U224" s="454" t="str">
        <f t="array" ref="U224">IF(B224="","",XLOOKUP($B224,Product,'Product List'!F:F))</f>
        <v/>
      </c>
      <c r="V224" s="454" t="str">
        <f t="array" ref="V224">IF(B224="","",XLOOKUP($B224,Product,'Product List'!G:G))</f>
        <v/>
      </c>
      <c r="W224" s="434"/>
      <c r="X224" s="434" t="str">
        <f t="array" ref="X224">iferror(xlookup(B224,'Product List'!A:A,'Product List'!P:P),"")</f>
        <v/>
      </c>
      <c r="Y224" s="434">
        <f t="shared" si="25"/>
        <v>0</v>
      </c>
      <c r="Z224" s="434"/>
    </row>
    <row r="225" ht="14.25" customHeight="1">
      <c r="A225" s="448"/>
      <c r="B225" s="448"/>
      <c r="C225" s="454"/>
      <c r="D225" s="461"/>
      <c r="E225" s="461"/>
      <c r="F225" s="461"/>
      <c r="G225" s="450">
        <f t="shared" si="1"/>
        <v>0</v>
      </c>
      <c r="H225" s="451" t="str">
        <f t="shared" si="2"/>
        <v/>
      </c>
      <c r="I225" s="452" t="str">
        <f t="shared" si="23"/>
        <v/>
      </c>
      <c r="J225" s="477"/>
      <c r="K225" s="434"/>
      <c r="L225" s="454" t="str">
        <f t="shared" si="4"/>
        <v/>
      </c>
      <c r="M225" s="455" t="str">
        <f t="array" ref="M225">IFERROR(IF(J225="","",XLOOKUP(L225,Personnel!$B$4:$G$4,Personnel!$B$5:$G$5)),"")</f>
        <v/>
      </c>
      <c r="N225" s="455">
        <f t="shared" si="5"/>
        <v>0</v>
      </c>
      <c r="O225" s="434"/>
      <c r="P225" s="456" t="str">
        <f t="shared" si="6"/>
        <v/>
      </c>
      <c r="Q225" s="457">
        <f t="shared" si="26"/>
        <v>0</v>
      </c>
      <c r="R225" s="458"/>
      <c r="S225" s="459" t="str">
        <f t="array" ref="S225">IF(B225="","",XLOOKUP($B225,Product,'Product List'!D:D))</f>
        <v/>
      </c>
      <c r="T225" s="454" t="str">
        <f t="array" ref="T225">IF(B225="","",XLOOKUP($B225,Product,'Product List'!E:E))</f>
        <v/>
      </c>
      <c r="U225" s="454" t="str">
        <f t="array" ref="U225">IF(B225="","",XLOOKUP($B225,Product,'Product List'!F:F))</f>
        <v/>
      </c>
      <c r="V225" s="454" t="str">
        <f t="array" ref="V225">IF(B225="","",XLOOKUP($B225,Product,'Product List'!G:G))</f>
        <v/>
      </c>
      <c r="W225" s="434"/>
      <c r="X225" s="434" t="str">
        <f t="array" ref="X225">iferror(xlookup(B225,'Product List'!A:A,'Product List'!P:P),"")</f>
        <v/>
      </c>
      <c r="Y225" s="434">
        <f t="shared" si="25"/>
        <v>0</v>
      </c>
      <c r="Z225" s="434"/>
    </row>
    <row r="226" ht="14.25" customHeight="1">
      <c r="A226" s="448"/>
      <c r="B226" s="448"/>
      <c r="C226" s="454"/>
      <c r="D226" s="461"/>
      <c r="E226" s="460"/>
      <c r="F226" s="461"/>
      <c r="G226" s="450">
        <f t="shared" si="1"/>
        <v>0</v>
      </c>
      <c r="H226" s="451" t="str">
        <f t="shared" si="2"/>
        <v/>
      </c>
      <c r="I226" s="452" t="str">
        <f t="shared" si="23"/>
        <v/>
      </c>
      <c r="J226" s="477"/>
      <c r="K226" s="434"/>
      <c r="L226" s="454" t="str">
        <f t="shared" si="4"/>
        <v/>
      </c>
      <c r="M226" s="455" t="str">
        <f t="array" ref="M226">IFERROR(IF(J226="","",XLOOKUP(L226,Personnel!$B$4:$G$4,Personnel!$B$5:$G$5)),"")</f>
        <v/>
      </c>
      <c r="N226" s="455">
        <f t="shared" si="5"/>
        <v>0</v>
      </c>
      <c r="O226" s="434"/>
      <c r="P226" s="456" t="str">
        <f t="shared" si="6"/>
        <v/>
      </c>
      <c r="Q226" s="457">
        <f t="shared" si="26"/>
        <v>0</v>
      </c>
      <c r="R226" s="458"/>
      <c r="S226" s="459" t="str">
        <f t="array" ref="S226">IF(B226="","",XLOOKUP($B226,Product,'Product List'!D:D))</f>
        <v/>
      </c>
      <c r="T226" s="454" t="str">
        <f t="array" ref="T226">IF(B226="","",XLOOKUP($B226,Product,'Product List'!E:E))</f>
        <v/>
      </c>
      <c r="U226" s="454" t="str">
        <f t="array" ref="U226">IF(B226="","",XLOOKUP($B226,Product,'Product List'!F:F))</f>
        <v/>
      </c>
      <c r="V226" s="454" t="str">
        <f t="array" ref="V226">IF(B226="","",XLOOKUP($B226,Product,'Product List'!G:G))</f>
        <v/>
      </c>
      <c r="W226" s="434"/>
      <c r="X226" s="434" t="str">
        <f t="array" ref="X226">iferror(xlookup(B226,'Product List'!A:A,'Product List'!P:P),"")</f>
        <v/>
      </c>
      <c r="Y226" s="434">
        <f t="shared" si="25"/>
        <v>0</v>
      </c>
      <c r="Z226" s="434"/>
    </row>
    <row r="227" ht="14.25" customHeight="1">
      <c r="A227" s="448"/>
      <c r="B227" s="448"/>
      <c r="C227" s="454"/>
      <c r="D227" s="461"/>
      <c r="E227" s="461"/>
      <c r="F227" s="461"/>
      <c r="G227" s="487">
        <f t="shared" si="1"/>
        <v>0</v>
      </c>
      <c r="H227" s="451" t="str">
        <f t="shared" si="2"/>
        <v/>
      </c>
      <c r="I227" s="452" t="str">
        <f t="shared" si="23"/>
        <v/>
      </c>
      <c r="J227" s="477"/>
      <c r="K227" s="434"/>
      <c r="L227" s="454" t="str">
        <f t="shared" si="4"/>
        <v/>
      </c>
      <c r="M227" s="455" t="str">
        <f t="array" ref="M227">IFERROR(IF(J227="","",XLOOKUP(L227,Personnel!$B$4:$G$4,Personnel!$B$5:$G$5)),"")</f>
        <v/>
      </c>
      <c r="N227" s="455">
        <f t="shared" si="5"/>
        <v>0</v>
      </c>
      <c r="O227" s="434"/>
      <c r="P227" s="456" t="str">
        <f t="shared" si="6"/>
        <v/>
      </c>
      <c r="Q227" s="457">
        <f t="shared" si="26"/>
        <v>0</v>
      </c>
      <c r="R227" s="458"/>
      <c r="S227" s="459" t="str">
        <f t="array" ref="S227">IF(B227="","",XLOOKUP($B227,Product,'Product List'!D:D))</f>
        <v/>
      </c>
      <c r="T227" s="454" t="str">
        <f t="array" ref="T227">IF(B227="","",XLOOKUP($B227,Product,'Product List'!E:E))</f>
        <v/>
      </c>
      <c r="U227" s="454" t="str">
        <f t="array" ref="U227">IF(B227="","",XLOOKUP($B227,Product,'Product List'!F:F))</f>
        <v/>
      </c>
      <c r="V227" s="454" t="str">
        <f t="array" ref="V227">IF(B227="","",XLOOKUP($B227,Product,'Product List'!G:G))</f>
        <v/>
      </c>
      <c r="W227" s="434"/>
      <c r="X227" s="434" t="str">
        <f t="array" ref="X227">iferror(xlookup(B227,'Product List'!A:A,'Product List'!P:P),"")</f>
        <v/>
      </c>
      <c r="Y227" s="434">
        <f t="shared" si="25"/>
        <v>0</v>
      </c>
      <c r="Z227" s="434"/>
    </row>
    <row r="228" ht="14.25" customHeight="1">
      <c r="A228" s="448"/>
      <c r="B228" s="448"/>
      <c r="C228" s="454"/>
      <c r="D228" s="461"/>
      <c r="E228" s="461"/>
      <c r="F228" s="461"/>
      <c r="G228" s="487">
        <f t="shared" si="1"/>
        <v>0</v>
      </c>
      <c r="H228" s="451" t="str">
        <f t="shared" si="2"/>
        <v/>
      </c>
      <c r="I228" s="452" t="str">
        <f t="shared" si="23"/>
        <v/>
      </c>
      <c r="J228" s="477"/>
      <c r="K228" s="434"/>
      <c r="L228" s="454" t="str">
        <f t="shared" si="4"/>
        <v/>
      </c>
      <c r="M228" s="455" t="str">
        <f t="array" ref="M228">IFERROR(IF(J228="","",XLOOKUP(L228,Personnel!$B$4:$G$4,Personnel!$B$5:$G$5)),"")</f>
        <v/>
      </c>
      <c r="N228" s="455">
        <f t="shared" si="5"/>
        <v>0</v>
      </c>
      <c r="O228" s="434"/>
      <c r="P228" s="456" t="str">
        <f t="shared" si="6"/>
        <v/>
      </c>
      <c r="Q228" s="457">
        <f t="shared" si="26"/>
        <v>0</v>
      </c>
      <c r="R228" s="458"/>
      <c r="S228" s="459" t="str">
        <f t="array" ref="S228">IF(B228="","",XLOOKUP($B228,Product,'Product List'!D:D))</f>
        <v/>
      </c>
      <c r="T228" s="454" t="str">
        <f t="array" ref="T228">IF(B228="","",XLOOKUP($B228,Product,'Product List'!E:E))</f>
        <v/>
      </c>
      <c r="U228" s="454" t="str">
        <f t="array" ref="U228">IF(B228="","",XLOOKUP($B228,Product,'Product List'!F:F))</f>
        <v/>
      </c>
      <c r="V228" s="454" t="str">
        <f t="array" ref="V228">IF(B228="","",XLOOKUP($B228,Product,'Product List'!G:G))</f>
        <v/>
      </c>
      <c r="W228" s="434"/>
      <c r="X228" s="434" t="str">
        <f t="array" ref="X228">iferror(xlookup(B228,'Product List'!A:A,'Product List'!P:P),"")</f>
        <v/>
      </c>
      <c r="Y228" s="434">
        <f t="shared" si="25"/>
        <v>0</v>
      </c>
      <c r="Z228" s="434"/>
    </row>
    <row r="229" ht="14.25" customHeight="1">
      <c r="A229" s="448"/>
      <c r="B229" s="448"/>
      <c r="C229" s="454"/>
      <c r="D229" s="461"/>
      <c r="E229" s="461"/>
      <c r="F229" s="460"/>
      <c r="G229" s="487">
        <f t="shared" si="1"/>
        <v>0</v>
      </c>
      <c r="H229" s="451" t="str">
        <f t="shared" si="2"/>
        <v/>
      </c>
      <c r="I229" s="452" t="str">
        <f t="shared" si="23"/>
        <v/>
      </c>
      <c r="J229" s="477"/>
      <c r="K229" s="434"/>
      <c r="L229" s="454" t="str">
        <f t="shared" si="4"/>
        <v/>
      </c>
      <c r="M229" s="455" t="str">
        <f t="array" ref="M229">IFERROR(IF(J229="","",XLOOKUP(L229,Personnel!$B$4:$G$4,Personnel!$B$5:$G$5)),"")</f>
        <v/>
      </c>
      <c r="N229" s="455">
        <f t="shared" si="5"/>
        <v>0</v>
      </c>
      <c r="O229" s="434"/>
      <c r="P229" s="456" t="str">
        <f t="shared" si="6"/>
        <v/>
      </c>
      <c r="Q229" s="457">
        <f t="shared" si="26"/>
        <v>0</v>
      </c>
      <c r="R229" s="458"/>
      <c r="S229" s="459" t="str">
        <f t="array" ref="S229">IF(B229="","",XLOOKUP($B229,Product,'Product List'!D:D))</f>
        <v/>
      </c>
      <c r="T229" s="454" t="str">
        <f t="array" ref="T229">IF(B229="","",XLOOKUP($B229,Product,'Product List'!E:E))</f>
        <v/>
      </c>
      <c r="U229" s="454" t="str">
        <f t="array" ref="U229">IF(B229="","",XLOOKUP($B229,Product,'Product List'!F:F))</f>
        <v/>
      </c>
      <c r="V229" s="454" t="str">
        <f t="array" ref="V229">IF(B229="","",XLOOKUP($B229,Product,'Product List'!G:G))</f>
        <v/>
      </c>
      <c r="W229" s="434"/>
      <c r="X229" s="434" t="str">
        <f t="array" ref="X229">iferror(xlookup(B229,'Product List'!A:A,'Product List'!P:P),"")</f>
        <v/>
      </c>
      <c r="Y229" s="434">
        <f t="shared" si="25"/>
        <v>0</v>
      </c>
      <c r="Z229" s="434"/>
    </row>
    <row r="230" ht="14.25" customHeight="1">
      <c r="A230" s="448"/>
      <c r="B230" s="448"/>
      <c r="C230" s="454"/>
      <c r="D230" s="461"/>
      <c r="E230" s="461"/>
      <c r="F230" s="461"/>
      <c r="G230" s="487">
        <f t="shared" si="1"/>
        <v>0</v>
      </c>
      <c r="H230" s="451" t="str">
        <f t="shared" si="2"/>
        <v/>
      </c>
      <c r="I230" s="452" t="str">
        <f t="shared" si="23"/>
        <v/>
      </c>
      <c r="J230" s="477"/>
      <c r="K230" s="434"/>
      <c r="L230" s="454" t="str">
        <f t="shared" si="4"/>
        <v/>
      </c>
      <c r="M230" s="455" t="str">
        <f t="array" ref="M230">IFERROR(IF(J230="","",XLOOKUP(L230,Personnel!$B$4:$G$4,Personnel!$B$5:$G$5)),"")</f>
        <v/>
      </c>
      <c r="N230" s="455">
        <f t="shared" si="5"/>
        <v>0</v>
      </c>
      <c r="O230" s="434"/>
      <c r="P230" s="456" t="str">
        <f t="shared" si="6"/>
        <v/>
      </c>
      <c r="Q230" s="457">
        <f t="shared" si="26"/>
        <v>0</v>
      </c>
      <c r="R230" s="458"/>
      <c r="S230" s="459" t="str">
        <f t="array" ref="S230">IF(B230="","",XLOOKUP($B230,Product,'Product List'!D:D))</f>
        <v/>
      </c>
      <c r="T230" s="454" t="str">
        <f t="array" ref="T230">IF(B230="","",XLOOKUP($B230,Product,'Product List'!E:E))</f>
        <v/>
      </c>
      <c r="U230" s="454" t="str">
        <f t="array" ref="U230">IF(B230="","",XLOOKUP($B230,Product,'Product List'!F:F))</f>
        <v/>
      </c>
      <c r="V230" s="454" t="str">
        <f t="array" ref="V230">IF(B230="","",XLOOKUP($B230,Product,'Product List'!G:G))</f>
        <v/>
      </c>
      <c r="W230" s="434"/>
      <c r="X230" s="434" t="str">
        <f t="array" ref="X230">iferror(xlookup(B230,'Product List'!A:A,'Product List'!P:P),"")</f>
        <v/>
      </c>
      <c r="Y230" s="434">
        <f t="shared" si="25"/>
        <v>0</v>
      </c>
      <c r="Z230" s="434"/>
    </row>
    <row r="231" ht="14.25" customHeight="1">
      <c r="A231" s="448"/>
      <c r="B231" s="448"/>
      <c r="C231" s="454"/>
      <c r="D231" s="461"/>
      <c r="E231" s="461"/>
      <c r="F231" s="461"/>
      <c r="G231" s="487">
        <f t="shared" si="1"/>
        <v>0</v>
      </c>
      <c r="H231" s="451" t="str">
        <f t="shared" si="2"/>
        <v/>
      </c>
      <c r="I231" s="452" t="str">
        <f t="shared" si="23"/>
        <v/>
      </c>
      <c r="J231" s="477"/>
      <c r="K231" s="434"/>
      <c r="L231" s="454" t="str">
        <f t="shared" si="4"/>
        <v/>
      </c>
      <c r="M231" s="455" t="str">
        <f t="array" ref="M231">IFERROR(IF(J231="","",XLOOKUP(L231,Personnel!$B$4:$G$4,Personnel!$B$5:$G$5)),"")</f>
        <v/>
      </c>
      <c r="N231" s="455">
        <f t="shared" si="5"/>
        <v>0</v>
      </c>
      <c r="O231" s="434"/>
      <c r="P231" s="456" t="str">
        <f t="shared" si="6"/>
        <v/>
      </c>
      <c r="Q231" s="457">
        <f t="shared" si="26"/>
        <v>0</v>
      </c>
      <c r="R231" s="458"/>
      <c r="S231" s="459" t="str">
        <f t="array" ref="S231">IF(B231="","",XLOOKUP($B231,Product,'Product List'!D:D))</f>
        <v/>
      </c>
      <c r="T231" s="454" t="str">
        <f t="array" ref="T231">IF(B231="","",XLOOKUP($B231,Product,'Product List'!E:E))</f>
        <v/>
      </c>
      <c r="U231" s="454" t="str">
        <f t="array" ref="U231">IF(B231="","",XLOOKUP($B231,Product,'Product List'!F:F))</f>
        <v/>
      </c>
      <c r="V231" s="454" t="str">
        <f t="array" ref="V231">IF(B231="","",XLOOKUP($B231,Product,'Product List'!G:G))</f>
        <v/>
      </c>
      <c r="W231" s="434"/>
      <c r="X231" s="434" t="str">
        <f t="array" ref="X231">iferror(xlookup(B231,'Product List'!A:A,'Product List'!P:P),"")</f>
        <v/>
      </c>
      <c r="Y231" s="434">
        <f t="shared" si="25"/>
        <v>0</v>
      </c>
      <c r="Z231" s="434"/>
    </row>
    <row r="232" ht="14.25" customHeight="1">
      <c r="A232" s="448"/>
      <c r="B232" s="448"/>
      <c r="C232" s="454"/>
      <c r="D232" s="461"/>
      <c r="E232" s="461"/>
      <c r="F232" s="461"/>
      <c r="G232" s="487">
        <f t="shared" si="1"/>
        <v>0</v>
      </c>
      <c r="H232" s="451" t="str">
        <f t="shared" si="2"/>
        <v/>
      </c>
      <c r="I232" s="452" t="str">
        <f t="shared" si="23"/>
        <v/>
      </c>
      <c r="J232" s="477"/>
      <c r="K232" s="434"/>
      <c r="L232" s="454" t="str">
        <f t="shared" si="4"/>
        <v/>
      </c>
      <c r="M232" s="455" t="str">
        <f t="array" ref="M232">IFERROR(IF(J232="","",XLOOKUP(L232,Personnel!$B$4:$G$4,Personnel!$B$5:$G$5)),"")</f>
        <v/>
      </c>
      <c r="N232" s="455">
        <f t="shared" si="5"/>
        <v>0</v>
      </c>
      <c r="O232" s="434"/>
      <c r="P232" s="456" t="str">
        <f t="shared" si="6"/>
        <v/>
      </c>
      <c r="Q232" s="457">
        <f t="shared" si="26"/>
        <v>0</v>
      </c>
      <c r="R232" s="458"/>
      <c r="S232" s="459" t="str">
        <f t="array" ref="S232">IF(B232="","",XLOOKUP($B232,Product,'Product List'!D:D))</f>
        <v/>
      </c>
      <c r="T232" s="454" t="str">
        <f t="array" ref="T232">IF(B232="","",XLOOKUP($B232,Product,'Product List'!E:E))</f>
        <v/>
      </c>
      <c r="U232" s="454" t="str">
        <f t="array" ref="U232">IF(B232="","",XLOOKUP($B232,Product,'Product List'!F:F))</f>
        <v/>
      </c>
      <c r="V232" s="454" t="str">
        <f t="array" ref="V232">IF(B232="","",XLOOKUP($B232,Product,'Product List'!G:G))</f>
        <v/>
      </c>
      <c r="W232" s="434"/>
      <c r="X232" s="434" t="str">
        <f t="array" ref="X232">iferror(xlookup(B232,'Product List'!A:A,'Product List'!P:P),"")</f>
        <v/>
      </c>
      <c r="Y232" s="434">
        <f t="shared" si="25"/>
        <v>0</v>
      </c>
      <c r="Z232" s="434"/>
    </row>
    <row r="233" ht="14.25" customHeight="1">
      <c r="A233" s="448"/>
      <c r="B233" s="448"/>
      <c r="C233" s="454"/>
      <c r="D233" s="461"/>
      <c r="E233" s="461"/>
      <c r="F233" s="461"/>
      <c r="G233" s="487">
        <f t="shared" si="1"/>
        <v>0</v>
      </c>
      <c r="H233" s="451" t="str">
        <f t="shared" si="2"/>
        <v/>
      </c>
      <c r="I233" s="452" t="str">
        <f t="shared" si="23"/>
        <v/>
      </c>
      <c r="J233" s="477"/>
      <c r="K233" s="434"/>
      <c r="L233" s="454" t="str">
        <f t="shared" si="4"/>
        <v/>
      </c>
      <c r="M233" s="455" t="str">
        <f t="array" ref="M233">IFERROR(IF(J233="","",XLOOKUP(L233,Personnel!$B$4:$G$4,Personnel!$B$5:$G$5)),"")</f>
        <v/>
      </c>
      <c r="N233" s="455">
        <f t="shared" si="5"/>
        <v>0</v>
      </c>
      <c r="O233" s="434"/>
      <c r="P233" s="456" t="str">
        <f t="shared" si="6"/>
        <v/>
      </c>
      <c r="Q233" s="457">
        <f t="shared" si="26"/>
        <v>0</v>
      </c>
      <c r="R233" s="458"/>
      <c r="S233" s="459" t="str">
        <f t="array" ref="S233">IF(B233="","",XLOOKUP($B233,Product,'Product List'!D:D))</f>
        <v/>
      </c>
      <c r="T233" s="454" t="str">
        <f t="array" ref="T233">IF(B233="","",XLOOKUP($B233,Product,'Product List'!E:E))</f>
        <v/>
      </c>
      <c r="U233" s="454" t="str">
        <f t="array" ref="U233">IF(B233="","",XLOOKUP($B233,Product,'Product List'!F:F))</f>
        <v/>
      </c>
      <c r="V233" s="454" t="str">
        <f t="array" ref="V233">IF(B233="","",XLOOKUP($B233,Product,'Product List'!G:G))</f>
        <v/>
      </c>
      <c r="W233" s="434"/>
      <c r="X233" s="434" t="str">
        <f t="array" ref="X233">iferror(xlookup(B233,'Product List'!A:A,'Product List'!P:P),"")</f>
        <v/>
      </c>
      <c r="Y233" s="434">
        <f t="shared" si="25"/>
        <v>0</v>
      </c>
      <c r="Z233" s="434"/>
    </row>
    <row r="234" ht="14.25" customHeight="1">
      <c r="A234" s="448"/>
      <c r="B234" s="448"/>
      <c r="C234" s="454"/>
      <c r="D234" s="461"/>
      <c r="E234" s="461"/>
      <c r="F234" s="460"/>
      <c r="G234" s="487">
        <f t="shared" si="1"/>
        <v>0</v>
      </c>
      <c r="H234" s="451" t="str">
        <f t="shared" si="2"/>
        <v/>
      </c>
      <c r="I234" s="452" t="str">
        <f t="shared" si="23"/>
        <v/>
      </c>
      <c r="J234" s="477"/>
      <c r="K234" s="434"/>
      <c r="L234" s="454" t="str">
        <f t="shared" si="4"/>
        <v/>
      </c>
      <c r="M234" s="455" t="str">
        <f t="array" ref="M234">IFERROR(IF(J234="","",XLOOKUP(L234,Personnel!$B$4:$G$4,Personnel!$B$5:$G$5)),"")</f>
        <v/>
      </c>
      <c r="N234" s="455">
        <f t="shared" si="5"/>
        <v>0</v>
      </c>
      <c r="O234" s="434"/>
      <c r="P234" s="456" t="str">
        <f t="shared" si="6"/>
        <v/>
      </c>
      <c r="Q234" s="457">
        <f t="shared" si="26"/>
        <v>0</v>
      </c>
      <c r="R234" s="458"/>
      <c r="S234" s="459" t="str">
        <f t="array" ref="S234">IF(B234="","",XLOOKUP($B234,Product,'Product List'!D:D))</f>
        <v/>
      </c>
      <c r="T234" s="454" t="str">
        <f t="array" ref="T234">IF(B234="","",XLOOKUP($B234,Product,'Product List'!E:E))</f>
        <v/>
      </c>
      <c r="U234" s="454" t="str">
        <f t="array" ref="U234">IF(B234="","",XLOOKUP($B234,Product,'Product List'!F:F))</f>
        <v/>
      </c>
      <c r="V234" s="454" t="str">
        <f t="array" ref="V234">IF(B234="","",XLOOKUP($B234,Product,'Product List'!G:G))</f>
        <v/>
      </c>
      <c r="W234" s="434"/>
      <c r="X234" s="434" t="str">
        <f t="array" ref="X234">iferror(xlookup(B234,'Product List'!A:A,'Product List'!P:P),"")</f>
        <v/>
      </c>
      <c r="Y234" s="434">
        <f t="shared" si="25"/>
        <v>0</v>
      </c>
      <c r="Z234" s="434"/>
    </row>
    <row r="235" ht="14.25" customHeight="1">
      <c r="A235" s="448"/>
      <c r="B235" s="448"/>
      <c r="C235" s="454"/>
      <c r="D235" s="461"/>
      <c r="E235" s="461"/>
      <c r="F235" s="461"/>
      <c r="G235" s="487">
        <f t="shared" si="1"/>
        <v>0</v>
      </c>
      <c r="H235" s="451" t="str">
        <f t="shared" si="2"/>
        <v/>
      </c>
      <c r="I235" s="452" t="str">
        <f t="shared" si="23"/>
        <v/>
      </c>
      <c r="J235" s="477"/>
      <c r="K235" s="434"/>
      <c r="L235" s="454" t="str">
        <f t="shared" si="4"/>
        <v/>
      </c>
      <c r="M235" s="455" t="str">
        <f t="array" ref="M235">IFERROR(IF(J235="","",XLOOKUP(L235,Personnel!$B$4:$G$4,Personnel!$B$5:$G$5)),"")</f>
        <v/>
      </c>
      <c r="N235" s="455">
        <f t="shared" si="5"/>
        <v>0</v>
      </c>
      <c r="O235" s="434"/>
      <c r="P235" s="456" t="str">
        <f t="shared" si="6"/>
        <v/>
      </c>
      <c r="Q235" s="457">
        <f t="shared" si="26"/>
        <v>0</v>
      </c>
      <c r="R235" s="458"/>
      <c r="S235" s="459" t="str">
        <f t="array" ref="S235">IF(B235="","",XLOOKUP($B235,Product,'Product List'!D:D))</f>
        <v/>
      </c>
      <c r="T235" s="454" t="str">
        <f t="array" ref="T235">IF(B235="","",XLOOKUP($B235,Product,'Product List'!E:E))</f>
        <v/>
      </c>
      <c r="U235" s="454" t="str">
        <f t="array" ref="U235">IF(B235="","",XLOOKUP($B235,Product,'Product List'!F:F))</f>
        <v/>
      </c>
      <c r="V235" s="454" t="str">
        <f t="array" ref="V235">IF(B235="","",XLOOKUP($B235,Product,'Product List'!G:G))</f>
        <v/>
      </c>
      <c r="W235" s="434"/>
      <c r="X235" s="434" t="str">
        <f t="array" ref="X235">iferror(xlookup(B235,'Product List'!A:A,'Product List'!P:P),"")</f>
        <v/>
      </c>
      <c r="Y235" s="434">
        <f t="shared" si="25"/>
        <v>0</v>
      </c>
      <c r="Z235" s="434"/>
    </row>
    <row r="236" ht="14.25" customHeight="1">
      <c r="A236" s="448"/>
      <c r="B236" s="448"/>
      <c r="C236" s="454"/>
      <c r="D236" s="461"/>
      <c r="E236" s="461"/>
      <c r="F236" s="461"/>
      <c r="G236" s="487">
        <f t="shared" si="1"/>
        <v>0</v>
      </c>
      <c r="H236" s="451" t="str">
        <f t="shared" si="2"/>
        <v/>
      </c>
      <c r="I236" s="452" t="str">
        <f t="shared" si="23"/>
        <v/>
      </c>
      <c r="J236" s="477"/>
      <c r="K236" s="434"/>
      <c r="L236" s="454" t="str">
        <f t="shared" si="4"/>
        <v/>
      </c>
      <c r="M236" s="455" t="str">
        <f t="array" ref="M236">IFERROR(IF(J236="","",XLOOKUP(L236,Personnel!$B$4:$G$4,Personnel!$B$5:$G$5)),"")</f>
        <v/>
      </c>
      <c r="N236" s="455">
        <f t="shared" si="5"/>
        <v>0</v>
      </c>
      <c r="O236" s="434"/>
      <c r="P236" s="456" t="str">
        <f t="shared" si="6"/>
        <v/>
      </c>
      <c r="Q236" s="457">
        <f t="shared" si="26"/>
        <v>0</v>
      </c>
      <c r="R236" s="458"/>
      <c r="S236" s="459" t="str">
        <f t="array" ref="S236">IF(B236="","",XLOOKUP($B236,Product,'Product List'!D:D))</f>
        <v/>
      </c>
      <c r="T236" s="454" t="str">
        <f t="array" ref="T236">IF(B236="","",XLOOKUP($B236,Product,'Product List'!E:E))</f>
        <v/>
      </c>
      <c r="U236" s="454" t="str">
        <f t="array" ref="U236">IF(B236="","",XLOOKUP($B236,Product,'Product List'!F:F))</f>
        <v/>
      </c>
      <c r="V236" s="454" t="str">
        <f t="array" ref="V236">IF(B236="","",XLOOKUP($B236,Product,'Product List'!G:G))</f>
        <v/>
      </c>
      <c r="W236" s="434"/>
      <c r="X236" s="434" t="str">
        <f t="array" ref="X236">iferror(xlookup(B236,'Product List'!A:A,'Product List'!P:P),"")</f>
        <v/>
      </c>
      <c r="Y236" s="434">
        <f t="shared" si="25"/>
        <v>0</v>
      </c>
      <c r="Z236" s="434"/>
    </row>
    <row r="237" ht="14.25" customHeight="1">
      <c r="A237" s="448"/>
      <c r="B237" s="448"/>
      <c r="C237" s="454"/>
      <c r="D237" s="461"/>
      <c r="E237" s="461"/>
      <c r="F237" s="461"/>
      <c r="G237" s="487">
        <f t="shared" si="1"/>
        <v>0</v>
      </c>
      <c r="H237" s="451" t="str">
        <f t="shared" si="2"/>
        <v/>
      </c>
      <c r="I237" s="452" t="str">
        <f t="shared" si="23"/>
        <v/>
      </c>
      <c r="J237" s="477"/>
      <c r="K237" s="434"/>
      <c r="L237" s="454" t="str">
        <f t="shared" si="4"/>
        <v/>
      </c>
      <c r="M237" s="455" t="str">
        <f t="array" ref="M237">IFERROR(IF(J237="","",XLOOKUP(L237,Personnel!$B$4:$G$4,Personnel!$B$5:$G$5)),"")</f>
        <v/>
      </c>
      <c r="N237" s="455">
        <f t="shared" si="5"/>
        <v>0</v>
      </c>
      <c r="O237" s="434"/>
      <c r="P237" s="456" t="str">
        <f t="shared" si="6"/>
        <v/>
      </c>
      <c r="Q237" s="457">
        <f t="shared" si="26"/>
        <v>0</v>
      </c>
      <c r="R237" s="458"/>
      <c r="S237" s="459" t="str">
        <f t="array" ref="S237">IF(B237="","",XLOOKUP($B237,Product,'Product List'!D:D))</f>
        <v/>
      </c>
      <c r="T237" s="454" t="str">
        <f t="array" ref="T237">IF(B237="","",XLOOKUP($B237,Product,'Product List'!E:E))</f>
        <v/>
      </c>
      <c r="U237" s="454" t="str">
        <f t="array" ref="U237">IF(B237="","",XLOOKUP($B237,Product,'Product List'!F:F))</f>
        <v/>
      </c>
      <c r="V237" s="454" t="str">
        <f t="array" ref="V237">IF(B237="","",XLOOKUP($B237,Product,'Product List'!G:G))</f>
        <v/>
      </c>
      <c r="W237" s="434"/>
      <c r="X237" s="434" t="str">
        <f t="array" ref="X237">iferror(xlookup(B237,'Product List'!A:A,'Product List'!P:P),"")</f>
        <v/>
      </c>
      <c r="Y237" s="434">
        <f t="shared" si="25"/>
        <v>0</v>
      </c>
      <c r="Z237" s="434"/>
    </row>
    <row r="238" ht="14.25" customHeight="1">
      <c r="A238" s="448"/>
      <c r="B238" s="448"/>
      <c r="C238" s="454"/>
      <c r="D238" s="461"/>
      <c r="E238" s="461"/>
      <c r="F238" s="461"/>
      <c r="G238" s="487">
        <f t="shared" si="1"/>
        <v>0</v>
      </c>
      <c r="H238" s="451" t="str">
        <f t="shared" si="2"/>
        <v/>
      </c>
      <c r="I238" s="452" t="str">
        <f t="shared" si="23"/>
        <v/>
      </c>
      <c r="J238" s="477"/>
      <c r="K238" s="434"/>
      <c r="L238" s="454" t="str">
        <f t="shared" si="4"/>
        <v/>
      </c>
      <c r="M238" s="455" t="str">
        <f t="array" ref="M238">IFERROR(IF(J238="","",XLOOKUP(L238,Personnel!$B$4:$G$4,Personnel!$B$5:$G$5)),"")</f>
        <v/>
      </c>
      <c r="N238" s="455">
        <f t="shared" si="5"/>
        <v>0</v>
      </c>
      <c r="O238" s="434"/>
      <c r="P238" s="456" t="str">
        <f t="shared" si="6"/>
        <v/>
      </c>
      <c r="Q238" s="457">
        <f t="shared" si="26"/>
        <v>0</v>
      </c>
      <c r="R238" s="458"/>
      <c r="S238" s="459" t="str">
        <f t="array" ref="S238">IF(B238="","",XLOOKUP($B238,Product,'Product List'!D:D))</f>
        <v/>
      </c>
      <c r="T238" s="454" t="str">
        <f t="array" ref="T238">IF(B238="","",XLOOKUP($B238,Product,'Product List'!E:E))</f>
        <v/>
      </c>
      <c r="U238" s="454" t="str">
        <f t="array" ref="U238">IF(B238="","",XLOOKUP($B238,Product,'Product List'!F:F))</f>
        <v/>
      </c>
      <c r="V238" s="454" t="str">
        <f t="array" ref="V238">IF(B238="","",XLOOKUP($B238,Product,'Product List'!G:G))</f>
        <v/>
      </c>
      <c r="W238" s="434"/>
      <c r="X238" s="434" t="str">
        <f t="array" ref="X238">iferror(xlookup(B238,'Product List'!A:A,'Product List'!P:P),"")</f>
        <v/>
      </c>
      <c r="Y238" s="434">
        <f t="shared" si="25"/>
        <v>0</v>
      </c>
      <c r="Z238" s="434"/>
    </row>
    <row r="239" ht="14.25" customHeight="1">
      <c r="A239" s="448"/>
      <c r="B239" s="448"/>
      <c r="C239" s="454"/>
      <c r="D239" s="461"/>
      <c r="E239" s="460"/>
      <c r="F239" s="461"/>
      <c r="G239" s="487">
        <f t="shared" si="1"/>
        <v>0</v>
      </c>
      <c r="H239" s="451" t="str">
        <f t="shared" si="2"/>
        <v/>
      </c>
      <c r="I239" s="452" t="str">
        <f t="shared" si="23"/>
        <v/>
      </c>
      <c r="J239" s="477"/>
      <c r="K239" s="434"/>
      <c r="L239" s="454" t="str">
        <f t="shared" si="4"/>
        <v/>
      </c>
      <c r="M239" s="455" t="str">
        <f t="array" ref="M239">IFERROR(IF(J239="","",XLOOKUP(L239,Personnel!$B$4:$G$4,Personnel!$B$5:$G$5)),"")</f>
        <v/>
      </c>
      <c r="N239" s="455">
        <f t="shared" si="5"/>
        <v>0</v>
      </c>
      <c r="O239" s="434"/>
      <c r="P239" s="456" t="str">
        <f t="shared" si="6"/>
        <v/>
      </c>
      <c r="Q239" s="457">
        <f t="shared" si="26"/>
        <v>0</v>
      </c>
      <c r="R239" s="458"/>
      <c r="S239" s="459" t="str">
        <f t="array" ref="S239">IF(B239="","",XLOOKUP($B239,Product,'Product List'!D:D))</f>
        <v/>
      </c>
      <c r="T239" s="454" t="str">
        <f t="array" ref="T239">IF(B239="","",XLOOKUP($B239,Product,'Product List'!E:E))</f>
        <v/>
      </c>
      <c r="U239" s="454" t="str">
        <f t="array" ref="U239">IF(B239="","",XLOOKUP($B239,Product,'Product List'!F:F))</f>
        <v/>
      </c>
      <c r="V239" s="454" t="str">
        <f t="array" ref="V239">IF(B239="","",XLOOKUP($B239,Product,'Product List'!G:G))</f>
        <v/>
      </c>
      <c r="W239" s="434"/>
      <c r="X239" s="434" t="str">
        <f t="array" ref="X239">iferror(xlookup(B239,'Product List'!A:A,'Product List'!P:P),"")</f>
        <v/>
      </c>
      <c r="Y239" s="434">
        <f t="shared" si="25"/>
        <v>0</v>
      </c>
      <c r="Z239" s="434"/>
    </row>
    <row r="240" ht="14.25" customHeight="1">
      <c r="A240" s="448"/>
      <c r="B240" s="448"/>
      <c r="C240" s="454"/>
      <c r="D240" s="461"/>
      <c r="E240" s="461"/>
      <c r="F240" s="461"/>
      <c r="G240" s="487">
        <f t="shared" si="1"/>
        <v>0</v>
      </c>
      <c r="H240" s="451" t="str">
        <f t="shared" si="2"/>
        <v/>
      </c>
      <c r="I240" s="452" t="str">
        <f t="shared" si="23"/>
        <v/>
      </c>
      <c r="J240" s="477"/>
      <c r="K240" s="434"/>
      <c r="L240" s="454" t="str">
        <f t="shared" si="4"/>
        <v/>
      </c>
      <c r="M240" s="455" t="str">
        <f t="array" ref="M240">IFERROR(IF(J240="","",XLOOKUP(L240,Personnel!$B$4:$G$4,Personnel!$B$5:$G$5)),"")</f>
        <v/>
      </c>
      <c r="N240" s="455">
        <f t="shared" si="5"/>
        <v>0</v>
      </c>
      <c r="O240" s="434"/>
      <c r="P240" s="456" t="str">
        <f t="shared" si="6"/>
        <v/>
      </c>
      <c r="Q240" s="457">
        <f t="shared" si="26"/>
        <v>0</v>
      </c>
      <c r="R240" s="458"/>
      <c r="S240" s="459" t="str">
        <f t="array" ref="S240">IF(B240="","",XLOOKUP($B240,Product,'Product List'!D:D))</f>
        <v/>
      </c>
      <c r="T240" s="454" t="str">
        <f t="array" ref="T240">IF(B240="","",XLOOKUP($B240,Product,'Product List'!E:E))</f>
        <v/>
      </c>
      <c r="U240" s="454" t="str">
        <f t="array" ref="U240">IF(B240="","",XLOOKUP($B240,Product,'Product List'!F:F))</f>
        <v/>
      </c>
      <c r="V240" s="454" t="str">
        <f t="array" ref="V240">IF(B240="","",XLOOKUP($B240,Product,'Product List'!G:G))</f>
        <v/>
      </c>
      <c r="W240" s="434"/>
      <c r="X240" s="434" t="str">
        <f t="array" ref="X240">iferror(xlookup(B240,'Product List'!A:A,'Product List'!P:P),"")</f>
        <v/>
      </c>
      <c r="Y240" s="434">
        <f t="shared" si="25"/>
        <v>0</v>
      </c>
      <c r="Z240" s="434"/>
    </row>
    <row r="241" ht="14.25" customHeight="1">
      <c r="A241" s="448"/>
      <c r="B241" s="448"/>
      <c r="C241" s="454"/>
      <c r="D241" s="461"/>
      <c r="E241" s="461"/>
      <c r="F241" s="461"/>
      <c r="G241" s="487">
        <f t="shared" si="1"/>
        <v>0</v>
      </c>
      <c r="H241" s="451" t="str">
        <f t="shared" si="2"/>
        <v/>
      </c>
      <c r="I241" s="452" t="str">
        <f t="shared" si="23"/>
        <v/>
      </c>
      <c r="J241" s="477"/>
      <c r="K241" s="434"/>
      <c r="L241" s="454" t="str">
        <f t="shared" si="4"/>
        <v/>
      </c>
      <c r="M241" s="455" t="str">
        <f t="array" ref="M241">IFERROR(IF(J241="","",XLOOKUP(L241,Personnel!$B$4:$G$4,Personnel!$B$5:$G$5)),"")</f>
        <v/>
      </c>
      <c r="N241" s="455">
        <f t="shared" si="5"/>
        <v>0</v>
      </c>
      <c r="O241" s="434"/>
      <c r="P241" s="456" t="str">
        <f t="shared" si="6"/>
        <v/>
      </c>
      <c r="Q241" s="457">
        <f t="shared" si="26"/>
        <v>0</v>
      </c>
      <c r="R241" s="458"/>
      <c r="S241" s="459" t="str">
        <f t="array" ref="S241">IF(B241="","",XLOOKUP($B241,Product,'Product List'!D:D))</f>
        <v/>
      </c>
      <c r="T241" s="454" t="str">
        <f t="array" ref="T241">IF(B241="","",XLOOKUP($B241,Product,'Product List'!E:E))</f>
        <v/>
      </c>
      <c r="U241" s="454" t="str">
        <f t="array" ref="U241">IF(B241="","",XLOOKUP($B241,Product,'Product List'!F:F))</f>
        <v/>
      </c>
      <c r="V241" s="454" t="str">
        <f t="array" ref="V241">IF(B241="","",XLOOKUP($B241,Product,'Product List'!G:G))</f>
        <v/>
      </c>
      <c r="W241" s="434"/>
      <c r="X241" s="434" t="str">
        <f t="array" ref="X241">iferror(xlookup(B241,'Product List'!A:A,'Product List'!P:P),"")</f>
        <v/>
      </c>
      <c r="Y241" s="434">
        <f t="shared" si="25"/>
        <v>0</v>
      </c>
      <c r="Z241" s="434"/>
    </row>
    <row r="242" ht="14.25" customHeight="1">
      <c r="A242" s="448"/>
      <c r="B242" s="448"/>
      <c r="C242" s="454"/>
      <c r="D242" s="461"/>
      <c r="E242" s="461"/>
      <c r="F242" s="461"/>
      <c r="G242" s="487">
        <f t="shared" si="1"/>
        <v>0</v>
      </c>
      <c r="H242" s="451" t="str">
        <f t="shared" si="2"/>
        <v/>
      </c>
      <c r="I242" s="452" t="str">
        <f t="shared" si="23"/>
        <v/>
      </c>
      <c r="J242" s="477"/>
      <c r="K242" s="434"/>
      <c r="L242" s="454" t="str">
        <f t="shared" si="4"/>
        <v/>
      </c>
      <c r="M242" s="455" t="str">
        <f t="array" ref="M242">IFERROR(IF(J242="","",XLOOKUP(L242,Personnel!$B$4:$G$4,Personnel!$B$5:$G$5)),"")</f>
        <v/>
      </c>
      <c r="N242" s="455">
        <f t="shared" si="5"/>
        <v>0</v>
      </c>
      <c r="O242" s="434"/>
      <c r="P242" s="456" t="str">
        <f t="shared" si="6"/>
        <v/>
      </c>
      <c r="Q242" s="457">
        <f t="shared" si="26"/>
        <v>0</v>
      </c>
      <c r="R242" s="458"/>
      <c r="S242" s="459" t="str">
        <f t="array" ref="S242">IF(B242="","",XLOOKUP($B242,Product,'Product List'!D:D))</f>
        <v/>
      </c>
      <c r="T242" s="454" t="str">
        <f t="array" ref="T242">IF(B242="","",XLOOKUP($B242,Product,'Product List'!E:E))</f>
        <v/>
      </c>
      <c r="U242" s="454" t="str">
        <f t="array" ref="U242">IF(B242="","",XLOOKUP($B242,Product,'Product List'!F:F))</f>
        <v/>
      </c>
      <c r="V242" s="454" t="str">
        <f t="array" ref="V242">IF(B242="","",XLOOKUP($B242,Product,'Product List'!G:G))</f>
        <v/>
      </c>
      <c r="W242" s="434"/>
      <c r="X242" s="434" t="str">
        <f t="array" ref="X242">iferror(xlookup(B242,'Product List'!A:A,'Product List'!P:P),"")</f>
        <v/>
      </c>
      <c r="Y242" s="434">
        <f t="shared" si="25"/>
        <v>0</v>
      </c>
      <c r="Z242" s="434"/>
    </row>
    <row r="243" ht="14.25" customHeight="1">
      <c r="A243" s="448"/>
      <c r="B243" s="448"/>
      <c r="C243" s="454"/>
      <c r="D243" s="461"/>
      <c r="E243" s="461"/>
      <c r="F243" s="461"/>
      <c r="G243" s="487">
        <f t="shared" si="1"/>
        <v>0</v>
      </c>
      <c r="H243" s="451" t="str">
        <f t="shared" si="2"/>
        <v/>
      </c>
      <c r="I243" s="452" t="str">
        <f t="shared" si="23"/>
        <v/>
      </c>
      <c r="J243" s="477"/>
      <c r="K243" s="434"/>
      <c r="L243" s="454" t="str">
        <f t="shared" si="4"/>
        <v/>
      </c>
      <c r="M243" s="455" t="str">
        <f t="array" ref="M243">IFERROR(IF(J243="","",XLOOKUP(L243,Personnel!$B$4:$G$4,Personnel!$B$5:$G$5)),"")</f>
        <v/>
      </c>
      <c r="N243" s="455">
        <f t="shared" si="5"/>
        <v>0</v>
      </c>
      <c r="O243" s="434"/>
      <c r="P243" s="456" t="str">
        <f t="shared" si="6"/>
        <v/>
      </c>
      <c r="Q243" s="457">
        <f t="shared" si="26"/>
        <v>0</v>
      </c>
      <c r="R243" s="458"/>
      <c r="S243" s="459" t="str">
        <f t="array" ref="S243">IF(B243="","",XLOOKUP($B243,Product,'Product List'!D:D))</f>
        <v/>
      </c>
      <c r="T243" s="454" t="str">
        <f t="array" ref="T243">IF(B243="","",XLOOKUP($B243,Product,'Product List'!E:E))</f>
        <v/>
      </c>
      <c r="U243" s="454" t="str">
        <f t="array" ref="U243">IF(B243="","",XLOOKUP($B243,Product,'Product List'!F:F))</f>
        <v/>
      </c>
      <c r="V243" s="454" t="str">
        <f t="array" ref="V243">IF(B243="","",XLOOKUP($B243,Product,'Product List'!G:G))</f>
        <v/>
      </c>
      <c r="W243" s="434"/>
      <c r="X243" s="434" t="str">
        <f t="array" ref="X243">iferror(xlookup(B243,'Product List'!A:A,'Product List'!P:P),"")</f>
        <v/>
      </c>
      <c r="Y243" s="434">
        <f t="shared" si="25"/>
        <v>0</v>
      </c>
      <c r="Z243" s="434"/>
    </row>
    <row r="244" ht="14.25" customHeight="1">
      <c r="A244" s="448"/>
      <c r="B244" s="448"/>
      <c r="C244" s="454"/>
      <c r="D244" s="461"/>
      <c r="E244" s="461"/>
      <c r="F244" s="461"/>
      <c r="G244" s="487">
        <f t="shared" si="1"/>
        <v>0</v>
      </c>
      <c r="H244" s="451" t="str">
        <f t="shared" si="2"/>
        <v/>
      </c>
      <c r="I244" s="452" t="str">
        <f t="shared" si="23"/>
        <v/>
      </c>
      <c r="J244" s="477"/>
      <c r="K244" s="434"/>
      <c r="L244" s="454" t="str">
        <f t="shared" si="4"/>
        <v/>
      </c>
      <c r="M244" s="455" t="str">
        <f t="array" ref="M244">IFERROR(IF(J244="","",XLOOKUP(L244,Personnel!$B$4:$G$4,Personnel!$B$5:$G$5)),"")</f>
        <v/>
      </c>
      <c r="N244" s="455">
        <f t="shared" si="5"/>
        <v>0</v>
      </c>
      <c r="O244" s="434"/>
      <c r="P244" s="456" t="str">
        <f t="shared" si="6"/>
        <v/>
      </c>
      <c r="Q244" s="457">
        <f t="shared" si="26"/>
        <v>0</v>
      </c>
      <c r="R244" s="458"/>
      <c r="S244" s="459" t="str">
        <f t="array" ref="S244">IF(B244="","",XLOOKUP($B244,Product,'Product List'!D:D))</f>
        <v/>
      </c>
      <c r="T244" s="454" t="str">
        <f t="array" ref="T244">IF(B244="","",XLOOKUP($B244,Product,'Product List'!E:E))</f>
        <v/>
      </c>
      <c r="U244" s="454" t="str">
        <f t="array" ref="U244">IF(B244="","",XLOOKUP($B244,Product,'Product List'!F:F))</f>
        <v/>
      </c>
      <c r="V244" s="454" t="str">
        <f t="array" ref="V244">IF(B244="","",XLOOKUP($B244,Product,'Product List'!G:G))</f>
        <v/>
      </c>
      <c r="W244" s="434"/>
      <c r="X244" s="434" t="str">
        <f t="array" ref="X244">iferror(xlookup(B244,'Product List'!A:A,'Product List'!P:P),"")</f>
        <v/>
      </c>
      <c r="Y244" s="434">
        <f t="shared" si="25"/>
        <v>0</v>
      </c>
      <c r="Z244" s="434"/>
    </row>
    <row r="245" ht="14.25" customHeight="1">
      <c r="A245" s="448"/>
      <c r="B245" s="448"/>
      <c r="C245" s="454"/>
      <c r="D245" s="461"/>
      <c r="E245" s="461"/>
      <c r="F245" s="461"/>
      <c r="G245" s="487">
        <f t="shared" si="1"/>
        <v>0</v>
      </c>
      <c r="H245" s="451" t="str">
        <f t="shared" si="2"/>
        <v/>
      </c>
      <c r="I245" s="452" t="str">
        <f t="shared" si="23"/>
        <v/>
      </c>
      <c r="J245" s="477"/>
      <c r="K245" s="434"/>
      <c r="L245" s="454" t="str">
        <f t="shared" si="4"/>
        <v/>
      </c>
      <c r="M245" s="455" t="str">
        <f t="array" ref="M245">IFERROR(IF(J245="","",XLOOKUP(L245,Personnel!$B$4:$G$4,Personnel!$B$5:$G$5)),"")</f>
        <v/>
      </c>
      <c r="N245" s="455">
        <f t="shared" si="5"/>
        <v>0</v>
      </c>
      <c r="O245" s="434"/>
      <c r="P245" s="456" t="str">
        <f t="shared" si="6"/>
        <v/>
      </c>
      <c r="Q245" s="457">
        <f t="shared" si="26"/>
        <v>0</v>
      </c>
      <c r="R245" s="458"/>
      <c r="S245" s="459" t="str">
        <f t="array" ref="S245">IF(B245="","",XLOOKUP($B245,Product,'Product List'!D:D))</f>
        <v/>
      </c>
      <c r="T245" s="454" t="str">
        <f t="array" ref="T245">IF(B245="","",XLOOKUP($B245,Product,'Product List'!E:E))</f>
        <v/>
      </c>
      <c r="U245" s="454" t="str">
        <f t="array" ref="U245">IF(B245="","",XLOOKUP($B245,Product,'Product List'!F:F))</f>
        <v/>
      </c>
      <c r="V245" s="454" t="str">
        <f t="array" ref="V245">IF(B245="","",XLOOKUP($B245,Product,'Product List'!G:G))</f>
        <v/>
      </c>
      <c r="W245" s="434"/>
      <c r="X245" s="434" t="str">
        <f t="array" ref="X245">iferror(xlookup(B245,'Product List'!A:A,'Product List'!P:P),"")</f>
        <v/>
      </c>
      <c r="Y245" s="434">
        <f t="shared" si="25"/>
        <v>0</v>
      </c>
      <c r="Z245" s="434"/>
    </row>
    <row r="246" ht="14.25" customHeight="1">
      <c r="A246" s="448"/>
      <c r="B246" s="448"/>
      <c r="C246" s="454"/>
      <c r="D246" s="461"/>
      <c r="E246" s="461"/>
      <c r="F246" s="460"/>
      <c r="G246" s="487">
        <f t="shared" si="1"/>
        <v>0</v>
      </c>
      <c r="H246" s="451" t="str">
        <f t="shared" si="2"/>
        <v/>
      </c>
      <c r="I246" s="452" t="str">
        <f t="shared" si="23"/>
        <v/>
      </c>
      <c r="J246" s="477"/>
      <c r="K246" s="434"/>
      <c r="L246" s="454" t="str">
        <f t="shared" si="4"/>
        <v/>
      </c>
      <c r="M246" s="455" t="str">
        <f t="array" ref="M246">IFERROR(IF(J246="","",XLOOKUP(L246,Personnel!$B$4:$G$4,Personnel!$B$5:$G$5)),"")</f>
        <v/>
      </c>
      <c r="N246" s="455">
        <f t="shared" si="5"/>
        <v>0</v>
      </c>
      <c r="O246" s="434"/>
      <c r="P246" s="456" t="str">
        <f t="shared" si="6"/>
        <v/>
      </c>
      <c r="Q246" s="457">
        <f t="shared" si="26"/>
        <v>0</v>
      </c>
      <c r="R246" s="458"/>
      <c r="S246" s="459" t="str">
        <f t="array" ref="S246">IF(B246="","",XLOOKUP($B246,Product,'Product List'!D:D))</f>
        <v/>
      </c>
      <c r="T246" s="454" t="str">
        <f t="array" ref="T246">IF(B246="","",XLOOKUP($B246,Product,'Product List'!E:E))</f>
        <v/>
      </c>
      <c r="U246" s="454" t="str">
        <f t="array" ref="U246">IF(B246="","",XLOOKUP($B246,Product,'Product List'!F:F))</f>
        <v/>
      </c>
      <c r="V246" s="454" t="str">
        <f t="array" ref="V246">IF(B246="","",XLOOKUP($B246,Product,'Product List'!G:G))</f>
        <v/>
      </c>
      <c r="W246" s="434"/>
      <c r="X246" s="434" t="str">
        <f t="array" ref="X246">iferror(xlookup(B246,'Product List'!A:A,'Product List'!P:P),"")</f>
        <v/>
      </c>
      <c r="Y246" s="434">
        <f t="shared" si="25"/>
        <v>0</v>
      </c>
      <c r="Z246" s="434"/>
    </row>
    <row r="247" ht="14.25" customHeight="1">
      <c r="A247" s="448"/>
      <c r="B247" s="448"/>
      <c r="C247" s="454"/>
      <c r="D247" s="461"/>
      <c r="E247" s="461"/>
      <c r="F247" s="461"/>
      <c r="G247" s="487">
        <f t="shared" si="1"/>
        <v>0</v>
      </c>
      <c r="H247" s="451" t="str">
        <f t="shared" si="2"/>
        <v/>
      </c>
      <c r="I247" s="452" t="str">
        <f t="shared" si="23"/>
        <v/>
      </c>
      <c r="J247" s="477"/>
      <c r="K247" s="434"/>
      <c r="L247" s="454" t="str">
        <f t="shared" si="4"/>
        <v/>
      </c>
      <c r="M247" s="455" t="str">
        <f t="array" ref="M247">IFERROR(IF(J247="","",XLOOKUP(L247,Personnel!$B$4:$G$4,Personnel!$B$5:$G$5)),"")</f>
        <v/>
      </c>
      <c r="N247" s="455">
        <f t="shared" si="5"/>
        <v>0</v>
      </c>
      <c r="O247" s="434"/>
      <c r="P247" s="456" t="str">
        <f t="shared" si="6"/>
        <v/>
      </c>
      <c r="Q247" s="457">
        <f t="shared" si="26"/>
        <v>0</v>
      </c>
      <c r="R247" s="458"/>
      <c r="S247" s="459" t="str">
        <f t="array" ref="S247">IF(B247="","",XLOOKUP($B247,Product,'Product List'!D:D))</f>
        <v/>
      </c>
      <c r="T247" s="454" t="str">
        <f t="array" ref="T247">IF(B247="","",XLOOKUP($B247,Product,'Product List'!E:E))</f>
        <v/>
      </c>
      <c r="U247" s="454" t="str">
        <f t="array" ref="U247">IF(B247="","",XLOOKUP($B247,Product,'Product List'!F:F))</f>
        <v/>
      </c>
      <c r="V247" s="454" t="str">
        <f t="array" ref="V247">IF(B247="","",XLOOKUP($B247,Product,'Product List'!G:G))</f>
        <v/>
      </c>
      <c r="W247" s="434"/>
      <c r="X247" s="434" t="str">
        <f t="array" ref="X247">iferror(xlookup(B247,'Product List'!A:A,'Product List'!P:P),"")</f>
        <v/>
      </c>
      <c r="Y247" s="434">
        <f t="shared" si="25"/>
        <v>0</v>
      </c>
      <c r="Z247" s="434"/>
    </row>
    <row r="248" ht="14.25" customHeight="1">
      <c r="A248" s="448"/>
      <c r="B248" s="448"/>
      <c r="C248" s="454"/>
      <c r="D248" s="461"/>
      <c r="E248" s="461"/>
      <c r="F248" s="460"/>
      <c r="G248" s="487">
        <f t="shared" si="1"/>
        <v>0</v>
      </c>
      <c r="H248" s="451" t="str">
        <f t="shared" si="2"/>
        <v/>
      </c>
      <c r="I248" s="452" t="str">
        <f t="shared" si="23"/>
        <v/>
      </c>
      <c r="J248" s="477"/>
      <c r="K248" s="434"/>
      <c r="L248" s="454" t="str">
        <f t="shared" si="4"/>
        <v/>
      </c>
      <c r="M248" s="455" t="str">
        <f t="array" ref="M248">IFERROR(IF(J248="","",XLOOKUP(L248,Personnel!$B$4:$G$4,Personnel!$B$5:$G$5)),"")</f>
        <v/>
      </c>
      <c r="N248" s="455">
        <f t="shared" si="5"/>
        <v>0</v>
      </c>
      <c r="O248" s="434"/>
      <c r="P248" s="456" t="str">
        <f t="shared" si="6"/>
        <v/>
      </c>
      <c r="Q248" s="457">
        <f t="shared" si="26"/>
        <v>0</v>
      </c>
      <c r="R248" s="458"/>
      <c r="S248" s="459" t="str">
        <f t="array" ref="S248">IF(B248="","",XLOOKUP($B248,Product,'Product List'!D:D))</f>
        <v/>
      </c>
      <c r="T248" s="454" t="str">
        <f t="array" ref="T248">IF(B248="","",XLOOKUP($B248,Product,'Product List'!E:E))</f>
        <v/>
      </c>
      <c r="U248" s="454" t="str">
        <f t="array" ref="U248">IF(B248="","",XLOOKUP($B248,Product,'Product List'!F:F))</f>
        <v/>
      </c>
      <c r="V248" s="454" t="str">
        <f t="array" ref="V248">IF(B248="","",XLOOKUP($B248,Product,'Product List'!G:G))</f>
        <v/>
      </c>
      <c r="W248" s="434"/>
      <c r="X248" s="434" t="str">
        <f t="array" ref="X248">iferror(xlookup(B248,'Product List'!A:A,'Product List'!P:P),"")</f>
        <v/>
      </c>
      <c r="Y248" s="434">
        <f t="shared" si="25"/>
        <v>0</v>
      </c>
      <c r="Z248" s="434"/>
    </row>
    <row r="249" ht="14.25" customHeight="1">
      <c r="A249" s="448"/>
      <c r="B249" s="448"/>
      <c r="C249" s="454"/>
      <c r="D249" s="461"/>
      <c r="E249" s="461"/>
      <c r="F249" s="461"/>
      <c r="G249" s="487">
        <f t="shared" si="1"/>
        <v>0</v>
      </c>
      <c r="H249" s="451" t="str">
        <f t="shared" si="2"/>
        <v/>
      </c>
      <c r="I249" s="452" t="str">
        <f t="shared" si="23"/>
        <v/>
      </c>
      <c r="J249" s="477"/>
      <c r="K249" s="434"/>
      <c r="L249" s="454" t="str">
        <f t="shared" si="4"/>
        <v/>
      </c>
      <c r="M249" s="455" t="str">
        <f t="array" ref="M249">IFERROR(IF(J249="","",XLOOKUP(L249,Personnel!$B$4:$G$4,Personnel!$B$5:$G$5)),"")</f>
        <v/>
      </c>
      <c r="N249" s="455">
        <f t="shared" si="5"/>
        <v>0</v>
      </c>
      <c r="O249" s="434"/>
      <c r="P249" s="456" t="str">
        <f t="shared" si="6"/>
        <v/>
      </c>
      <c r="Q249" s="457">
        <f t="shared" si="26"/>
        <v>0</v>
      </c>
      <c r="R249" s="458"/>
      <c r="S249" s="459" t="str">
        <f t="array" ref="S249">IF(B249="","",XLOOKUP($B249,Product,'Product List'!D:D))</f>
        <v/>
      </c>
      <c r="T249" s="454" t="str">
        <f t="array" ref="T249">IF(B249="","",XLOOKUP($B249,Product,'Product List'!E:E))</f>
        <v/>
      </c>
      <c r="U249" s="454" t="str">
        <f t="array" ref="U249">IF(B249="","",XLOOKUP($B249,Product,'Product List'!F:F))</f>
        <v/>
      </c>
      <c r="V249" s="454" t="str">
        <f t="array" ref="V249">IF(B249="","",XLOOKUP($B249,Product,'Product List'!G:G))</f>
        <v/>
      </c>
      <c r="W249" s="434"/>
      <c r="X249" s="434" t="str">
        <f t="array" ref="X249">iferror(xlookup(B249,'Product List'!A:A,'Product List'!P:P),"")</f>
        <v/>
      </c>
      <c r="Y249" s="434">
        <f t="shared" si="25"/>
        <v>0</v>
      </c>
      <c r="Z249" s="434"/>
    </row>
    <row r="250" ht="14.25" customHeight="1">
      <c r="A250" s="448"/>
      <c r="B250" s="448"/>
      <c r="C250" s="454"/>
      <c r="D250" s="461"/>
      <c r="E250" s="461"/>
      <c r="F250" s="461"/>
      <c r="G250" s="487">
        <f t="shared" si="1"/>
        <v>0</v>
      </c>
      <c r="H250" s="451" t="str">
        <f t="shared" si="2"/>
        <v/>
      </c>
      <c r="I250" s="452" t="str">
        <f t="shared" si="23"/>
        <v/>
      </c>
      <c r="J250" s="477"/>
      <c r="K250" s="434"/>
      <c r="L250" s="454" t="str">
        <f t="shared" si="4"/>
        <v/>
      </c>
      <c r="M250" s="455" t="str">
        <f t="array" ref="M250">IFERROR(IF(J250="","",XLOOKUP(L250,Personnel!$B$4:$G$4,Personnel!$B$5:$G$5)),"")</f>
        <v/>
      </c>
      <c r="N250" s="455">
        <f t="shared" si="5"/>
        <v>0</v>
      </c>
      <c r="O250" s="434"/>
      <c r="P250" s="456" t="str">
        <f t="shared" si="6"/>
        <v/>
      </c>
      <c r="Q250" s="457">
        <f t="shared" si="26"/>
        <v>0</v>
      </c>
      <c r="R250" s="458"/>
      <c r="S250" s="459" t="str">
        <f t="array" ref="S250">IF(B250="","",XLOOKUP($B250,Product,'Product List'!D:D))</f>
        <v/>
      </c>
      <c r="T250" s="454" t="str">
        <f t="array" ref="T250">IF(B250="","",XLOOKUP($B250,Product,'Product List'!E:E))</f>
        <v/>
      </c>
      <c r="U250" s="454" t="str">
        <f t="array" ref="U250">IF(B250="","",XLOOKUP($B250,Product,'Product List'!F:F))</f>
        <v/>
      </c>
      <c r="V250" s="454" t="str">
        <f t="array" ref="V250">IF(B250="","",XLOOKUP($B250,Product,'Product List'!G:G))</f>
        <v/>
      </c>
      <c r="W250" s="434"/>
      <c r="X250" s="434" t="str">
        <f t="array" ref="X250">iferror(xlookup(B250,'Product List'!A:A,'Product List'!P:P),"")</f>
        <v/>
      </c>
      <c r="Y250" s="434">
        <f t="shared" si="25"/>
        <v>0</v>
      </c>
      <c r="Z250" s="434"/>
    </row>
    <row r="251" ht="14.25" customHeight="1">
      <c r="A251" s="448"/>
      <c r="B251" s="448"/>
      <c r="C251" s="454"/>
      <c r="D251" s="461"/>
      <c r="E251" s="461"/>
      <c r="F251" s="461"/>
      <c r="G251" s="487">
        <f t="shared" si="1"/>
        <v>0</v>
      </c>
      <c r="H251" s="451" t="str">
        <f t="shared" si="2"/>
        <v/>
      </c>
      <c r="I251" s="452" t="str">
        <f t="shared" si="23"/>
        <v/>
      </c>
      <c r="J251" s="477"/>
      <c r="K251" s="434"/>
      <c r="L251" s="454" t="str">
        <f t="shared" si="4"/>
        <v/>
      </c>
      <c r="M251" s="455" t="str">
        <f t="array" ref="M251">IFERROR(IF(J251="","",XLOOKUP(L251,Personnel!$B$4:$G$4,Personnel!$B$5:$G$5)),"")</f>
        <v/>
      </c>
      <c r="N251" s="455">
        <f t="shared" si="5"/>
        <v>0</v>
      </c>
      <c r="O251" s="434"/>
      <c r="P251" s="456" t="str">
        <f t="shared" si="6"/>
        <v/>
      </c>
      <c r="Q251" s="457">
        <f t="shared" si="26"/>
        <v>0</v>
      </c>
      <c r="R251" s="458"/>
      <c r="S251" s="459" t="str">
        <f t="array" ref="S251">IF(B251="","",XLOOKUP($B251,Product,'Product List'!D:D))</f>
        <v/>
      </c>
      <c r="T251" s="454" t="str">
        <f t="array" ref="T251">IF(B251="","",XLOOKUP($B251,Product,'Product List'!E:E))</f>
        <v/>
      </c>
      <c r="U251" s="454" t="str">
        <f t="array" ref="U251">IF(B251="","",XLOOKUP($B251,Product,'Product List'!F:F))</f>
        <v/>
      </c>
      <c r="V251" s="454" t="str">
        <f t="array" ref="V251">IF(B251="","",XLOOKUP($B251,Product,'Product List'!G:G))</f>
        <v/>
      </c>
      <c r="W251" s="434"/>
      <c r="X251" s="434" t="str">
        <f t="array" ref="X251">iferror(xlookup(B251,'Product List'!A:A,'Product List'!P:P),"")</f>
        <v/>
      </c>
      <c r="Y251" s="434">
        <f t="shared" si="25"/>
        <v>0</v>
      </c>
      <c r="Z251" s="434"/>
    </row>
    <row r="252" ht="14.25" customHeight="1">
      <c r="A252" s="448"/>
      <c r="B252" s="448"/>
      <c r="C252" s="454"/>
      <c r="D252" s="461"/>
      <c r="E252" s="461"/>
      <c r="F252" s="461"/>
      <c r="G252" s="487">
        <f t="shared" si="1"/>
        <v>0</v>
      </c>
      <c r="H252" s="451" t="str">
        <f t="shared" si="2"/>
        <v/>
      </c>
      <c r="I252" s="452" t="str">
        <f t="shared" si="23"/>
        <v/>
      </c>
      <c r="J252" s="477"/>
      <c r="K252" s="434"/>
      <c r="L252" s="454" t="str">
        <f t="shared" si="4"/>
        <v/>
      </c>
      <c r="M252" s="455" t="str">
        <f t="array" ref="M252">IFERROR(IF(J252="","",XLOOKUP(L252,Personnel!$B$4:$G$4,Personnel!$B$5:$G$5)),"")</f>
        <v/>
      </c>
      <c r="N252" s="455">
        <f t="shared" si="5"/>
        <v>0</v>
      </c>
      <c r="O252" s="434"/>
      <c r="P252" s="456" t="str">
        <f t="shared" si="6"/>
        <v/>
      </c>
      <c r="Q252" s="457">
        <f t="shared" si="26"/>
        <v>0</v>
      </c>
      <c r="R252" s="458"/>
      <c r="S252" s="459" t="str">
        <f t="array" ref="S252">IF(B252="","",XLOOKUP($B252,Product,'Product List'!D:D))</f>
        <v/>
      </c>
      <c r="T252" s="454" t="str">
        <f t="array" ref="T252">IF(B252="","",XLOOKUP($B252,Product,'Product List'!E:E))</f>
        <v/>
      </c>
      <c r="U252" s="454" t="str">
        <f t="array" ref="U252">IF(B252="","",XLOOKUP($B252,Product,'Product List'!F:F))</f>
        <v/>
      </c>
      <c r="V252" s="454" t="str">
        <f t="array" ref="V252">IF(B252="","",XLOOKUP($B252,Product,'Product List'!G:G))</f>
        <v/>
      </c>
      <c r="W252" s="434"/>
      <c r="X252" s="434" t="str">
        <f t="array" ref="X252">iferror(xlookup(B252,'Product List'!A:A,'Product List'!P:P),"")</f>
        <v/>
      </c>
      <c r="Y252" s="434">
        <f t="shared" si="25"/>
        <v>0</v>
      </c>
      <c r="Z252" s="434"/>
    </row>
    <row r="253" ht="14.25" customHeight="1">
      <c r="A253" s="448"/>
      <c r="B253" s="448"/>
      <c r="C253" s="454"/>
      <c r="D253" s="461"/>
      <c r="E253" s="461"/>
      <c r="F253" s="461"/>
      <c r="G253" s="487">
        <f t="shared" si="1"/>
        <v>0</v>
      </c>
      <c r="H253" s="451" t="str">
        <f t="shared" si="2"/>
        <v/>
      </c>
      <c r="I253" s="452" t="str">
        <f t="shared" si="23"/>
        <v/>
      </c>
      <c r="J253" s="477"/>
      <c r="K253" s="434"/>
      <c r="L253" s="454" t="str">
        <f t="shared" si="4"/>
        <v/>
      </c>
      <c r="M253" s="455" t="str">
        <f t="array" ref="M253">IFERROR(IF(J253="","",XLOOKUP(L253,Personnel!$B$4:$G$4,Personnel!$B$5:$G$5)),"")</f>
        <v/>
      </c>
      <c r="N253" s="455">
        <f t="shared" si="5"/>
        <v>0</v>
      </c>
      <c r="O253" s="434"/>
      <c r="P253" s="456" t="str">
        <f t="shared" si="6"/>
        <v/>
      </c>
      <c r="Q253" s="457">
        <f t="shared" si="26"/>
        <v>0</v>
      </c>
      <c r="R253" s="458"/>
      <c r="S253" s="459" t="str">
        <f t="array" ref="S253">IF(B253="","",XLOOKUP($B253,Product,'Product List'!D:D))</f>
        <v/>
      </c>
      <c r="T253" s="454" t="str">
        <f t="array" ref="T253">IF(B253="","",XLOOKUP($B253,Product,'Product List'!E:E))</f>
        <v/>
      </c>
      <c r="U253" s="454" t="str">
        <f t="array" ref="U253">IF(B253="","",XLOOKUP($B253,Product,'Product List'!F:F))</f>
        <v/>
      </c>
      <c r="V253" s="454" t="str">
        <f t="array" ref="V253">IF(B253="","",XLOOKUP($B253,Product,'Product List'!G:G))</f>
        <v/>
      </c>
      <c r="W253" s="434"/>
      <c r="X253" s="434" t="str">
        <f t="array" ref="X253">iferror(xlookup(B253,'Product List'!A:A,'Product List'!P:P),"")</f>
        <v/>
      </c>
      <c r="Y253" s="434">
        <f t="shared" si="25"/>
        <v>0</v>
      </c>
      <c r="Z253" s="434"/>
    </row>
    <row r="254" ht="14.25" customHeight="1">
      <c r="A254" s="448"/>
      <c r="B254" s="448"/>
      <c r="C254" s="454"/>
      <c r="D254" s="461"/>
      <c r="E254" s="460"/>
      <c r="F254" s="461"/>
      <c r="G254" s="487">
        <f t="shared" si="1"/>
        <v>0</v>
      </c>
      <c r="H254" s="451" t="str">
        <f t="shared" si="2"/>
        <v/>
      </c>
      <c r="I254" s="452" t="str">
        <f t="shared" si="23"/>
        <v/>
      </c>
      <c r="J254" s="477"/>
      <c r="K254" s="434"/>
      <c r="L254" s="454" t="str">
        <f t="shared" si="4"/>
        <v/>
      </c>
      <c r="M254" s="455" t="str">
        <f t="array" ref="M254">IFERROR(IF(J254="","",XLOOKUP(L254,Personnel!$B$4:$G$4,Personnel!$B$5:$G$5)),"")</f>
        <v/>
      </c>
      <c r="N254" s="455">
        <f t="shared" si="5"/>
        <v>0</v>
      </c>
      <c r="O254" s="434"/>
      <c r="P254" s="456" t="str">
        <f t="shared" si="6"/>
        <v/>
      </c>
      <c r="Q254" s="457">
        <f t="shared" si="26"/>
        <v>0</v>
      </c>
      <c r="R254" s="458"/>
      <c r="S254" s="459" t="str">
        <f t="array" ref="S254">IF(B254="","",XLOOKUP($B254,Product,'Product List'!D:D))</f>
        <v/>
      </c>
      <c r="T254" s="454" t="str">
        <f t="array" ref="T254">IF(B254="","",XLOOKUP($B254,Product,'Product List'!E:E))</f>
        <v/>
      </c>
      <c r="U254" s="454" t="str">
        <f t="array" ref="U254">IF(B254="","",XLOOKUP($B254,Product,'Product List'!F:F))</f>
        <v/>
      </c>
      <c r="V254" s="454" t="str">
        <f t="array" ref="V254">IF(B254="","",XLOOKUP($B254,Product,'Product List'!G:G))</f>
        <v/>
      </c>
      <c r="W254" s="434"/>
      <c r="X254" s="434" t="str">
        <f t="array" ref="X254">iferror(xlookup(B254,'Product List'!A:A,'Product List'!P:P),"")</f>
        <v/>
      </c>
      <c r="Y254" s="434">
        <f t="shared" si="25"/>
        <v>0</v>
      </c>
      <c r="Z254" s="434"/>
    </row>
    <row r="255" ht="14.25" customHeight="1">
      <c r="A255" s="448"/>
      <c r="B255" s="448"/>
      <c r="C255" s="454"/>
      <c r="D255" s="461"/>
      <c r="E255" s="461"/>
      <c r="F255" s="461"/>
      <c r="G255" s="487">
        <f t="shared" si="1"/>
        <v>0</v>
      </c>
      <c r="H255" s="451" t="str">
        <f t="shared" si="2"/>
        <v/>
      </c>
      <c r="I255" s="452" t="str">
        <f t="shared" si="23"/>
        <v/>
      </c>
      <c r="J255" s="477"/>
      <c r="K255" s="434"/>
      <c r="L255" s="454" t="str">
        <f t="shared" si="4"/>
        <v/>
      </c>
      <c r="M255" s="455" t="str">
        <f t="array" ref="M255">IFERROR(IF(J255="","",XLOOKUP(L255,Personnel!$B$4:$G$4,Personnel!$B$5:$G$5)),"")</f>
        <v/>
      </c>
      <c r="N255" s="455">
        <f t="shared" si="5"/>
        <v>0</v>
      </c>
      <c r="O255" s="434"/>
      <c r="P255" s="456" t="str">
        <f t="shared" si="6"/>
        <v/>
      </c>
      <c r="Q255" s="457">
        <f t="shared" si="26"/>
        <v>0</v>
      </c>
      <c r="R255" s="458"/>
      <c r="S255" s="459" t="str">
        <f t="array" ref="S255">IF(B255="","",XLOOKUP($B255,Product,'Product List'!D:D))</f>
        <v/>
      </c>
      <c r="T255" s="454" t="str">
        <f t="array" ref="T255">IF(B255="","",XLOOKUP($B255,Product,'Product List'!E:E))</f>
        <v/>
      </c>
      <c r="U255" s="454" t="str">
        <f t="array" ref="U255">IF(B255="","",XLOOKUP($B255,Product,'Product List'!F:F))</f>
        <v/>
      </c>
      <c r="V255" s="454" t="str">
        <f t="array" ref="V255">IF(B255="","",XLOOKUP($B255,Product,'Product List'!G:G))</f>
        <v/>
      </c>
      <c r="W255" s="434"/>
      <c r="X255" s="434" t="str">
        <f t="array" ref="X255">iferror(xlookup(B255,'Product List'!A:A,'Product List'!P:P),"")</f>
        <v/>
      </c>
      <c r="Y255" s="434">
        <f t="shared" si="25"/>
        <v>0</v>
      </c>
      <c r="Z255" s="434"/>
    </row>
    <row r="256" ht="14.25" customHeight="1">
      <c r="A256" s="448"/>
      <c r="B256" s="448"/>
      <c r="C256" s="454"/>
      <c r="D256" s="461"/>
      <c r="E256" s="461"/>
      <c r="F256" s="461"/>
      <c r="G256" s="487">
        <f t="shared" si="1"/>
        <v>0</v>
      </c>
      <c r="H256" s="451" t="str">
        <f t="shared" si="2"/>
        <v/>
      </c>
      <c r="I256" s="452" t="str">
        <f t="shared" si="23"/>
        <v/>
      </c>
      <c r="J256" s="477"/>
      <c r="K256" s="434"/>
      <c r="L256" s="454" t="str">
        <f t="shared" si="4"/>
        <v/>
      </c>
      <c r="M256" s="455" t="str">
        <f t="array" ref="M256">IFERROR(IF(J256="","",XLOOKUP(L256,Personnel!$B$4:$G$4,Personnel!$B$5:$G$5)),"")</f>
        <v/>
      </c>
      <c r="N256" s="455">
        <f t="shared" si="5"/>
        <v>0</v>
      </c>
      <c r="O256" s="434"/>
      <c r="P256" s="456" t="str">
        <f t="shared" si="6"/>
        <v/>
      </c>
      <c r="Q256" s="457">
        <f t="shared" si="26"/>
        <v>0</v>
      </c>
      <c r="R256" s="458"/>
      <c r="S256" s="459" t="str">
        <f t="array" ref="S256">IF(B256="","",XLOOKUP($B256,Product,'Product List'!D:D))</f>
        <v/>
      </c>
      <c r="T256" s="454" t="str">
        <f t="array" ref="T256">IF(B256="","",XLOOKUP($B256,Product,'Product List'!E:E))</f>
        <v/>
      </c>
      <c r="U256" s="454" t="str">
        <f t="array" ref="U256">IF(B256="","",XLOOKUP($B256,Product,'Product List'!F:F))</f>
        <v/>
      </c>
      <c r="V256" s="454" t="str">
        <f t="array" ref="V256">IF(B256="","",XLOOKUP($B256,Product,'Product List'!G:G))</f>
        <v/>
      </c>
      <c r="W256" s="434"/>
      <c r="X256" s="434"/>
      <c r="Y256" s="434"/>
      <c r="Z256" s="434"/>
    </row>
    <row r="257" ht="14.25" customHeight="1">
      <c r="A257" s="448"/>
      <c r="B257" s="448"/>
      <c r="C257" s="454"/>
      <c r="D257" s="461"/>
      <c r="E257" s="461"/>
      <c r="F257" s="461"/>
      <c r="G257" s="487">
        <f t="shared" si="1"/>
        <v>0</v>
      </c>
      <c r="H257" s="451" t="str">
        <f t="shared" si="2"/>
        <v/>
      </c>
      <c r="I257" s="452" t="str">
        <f t="shared" si="23"/>
        <v/>
      </c>
      <c r="J257" s="477"/>
      <c r="K257" s="434"/>
      <c r="L257" s="454" t="str">
        <f t="shared" si="4"/>
        <v/>
      </c>
      <c r="M257" s="455" t="str">
        <f t="array" ref="M257">IFERROR(IF(J257="","",XLOOKUP(L257,Personnel!$B$4:$G$4,Personnel!$B$5:$G$5)),"")</f>
        <v/>
      </c>
      <c r="N257" s="455">
        <f t="shared" si="5"/>
        <v>0</v>
      </c>
      <c r="O257" s="434"/>
      <c r="P257" s="456" t="str">
        <f t="shared" si="6"/>
        <v/>
      </c>
      <c r="Q257" s="457">
        <f t="shared" si="26"/>
        <v>0</v>
      </c>
      <c r="R257" s="458"/>
      <c r="S257" s="459" t="str">
        <f t="array" ref="S257">IF(B257="","",XLOOKUP($B257,Product,'Product List'!D:D))</f>
        <v/>
      </c>
      <c r="T257" s="454" t="str">
        <f t="array" ref="T257">IF(B257="","",XLOOKUP($B257,Product,'Product List'!E:E))</f>
        <v/>
      </c>
      <c r="U257" s="454" t="str">
        <f t="array" ref="U257">IF(B257="","",XLOOKUP($B257,Product,'Product List'!F:F))</f>
        <v/>
      </c>
      <c r="V257" s="454" t="str">
        <f t="array" ref="V257">IF(B257="","",XLOOKUP($B257,Product,'Product List'!G:G))</f>
        <v/>
      </c>
      <c r="W257" s="434"/>
      <c r="X257" s="434" t="str">
        <f t="array" ref="X257">iferror(xlookup(B257,'Product List'!A:A,'Product List'!P:P),"")</f>
        <v/>
      </c>
      <c r="Y257" s="434">
        <f t="shared" ref="Y257:Y654" si="27">J257*X257</f>
        <v>0</v>
      </c>
      <c r="Z257" s="434"/>
    </row>
    <row r="258" ht="14.25" customHeight="1">
      <c r="A258" s="448"/>
      <c r="B258" s="448"/>
      <c r="C258" s="454"/>
      <c r="D258" s="461"/>
      <c r="E258" s="461"/>
      <c r="F258" s="461"/>
      <c r="G258" s="487">
        <f t="shared" si="1"/>
        <v>0</v>
      </c>
      <c r="H258" s="451" t="str">
        <f t="shared" si="2"/>
        <v/>
      </c>
      <c r="I258" s="452" t="str">
        <f t="shared" si="23"/>
        <v/>
      </c>
      <c r="J258" s="477"/>
      <c r="K258" s="434"/>
      <c r="L258" s="454" t="str">
        <f t="shared" si="4"/>
        <v/>
      </c>
      <c r="M258" s="455" t="str">
        <f t="array" ref="M258">IFERROR(IF(J258="","",XLOOKUP(L258,Personnel!$B$4:$G$4,Personnel!$B$5:$G$5)),"")</f>
        <v/>
      </c>
      <c r="N258" s="455">
        <f t="shared" si="5"/>
        <v>0</v>
      </c>
      <c r="O258" s="434"/>
      <c r="P258" s="456" t="str">
        <f t="shared" si="6"/>
        <v/>
      </c>
      <c r="Q258" s="457">
        <f t="shared" si="26"/>
        <v>0</v>
      </c>
      <c r="R258" s="458"/>
      <c r="S258" s="459" t="str">
        <f t="array" ref="S258">IF(B258="","",XLOOKUP($B258,Product,'Product List'!D:D))</f>
        <v/>
      </c>
      <c r="T258" s="454" t="str">
        <f t="array" ref="T258">IF(B258="","",XLOOKUP($B258,Product,'Product List'!E:E))</f>
        <v/>
      </c>
      <c r="U258" s="454" t="str">
        <f t="array" ref="U258">IF(B258="","",XLOOKUP($B258,Product,'Product List'!F:F))</f>
        <v/>
      </c>
      <c r="V258" s="454" t="str">
        <f t="array" ref="V258">IF(B258="","",XLOOKUP($B258,Product,'Product List'!G:G))</f>
        <v/>
      </c>
      <c r="W258" s="434"/>
      <c r="X258" s="434" t="str">
        <f t="array" ref="X258">iferror(xlookup(B258,'Product List'!A:A,'Product List'!P:P),"")</f>
        <v/>
      </c>
      <c r="Y258" s="434">
        <f t="shared" si="27"/>
        <v>0</v>
      </c>
      <c r="Z258" s="434"/>
    </row>
    <row r="259" ht="14.25" customHeight="1">
      <c r="A259" s="448"/>
      <c r="B259" s="448"/>
      <c r="C259" s="454"/>
      <c r="D259" s="460"/>
      <c r="E259" s="461"/>
      <c r="F259" s="461"/>
      <c r="G259" s="487">
        <f t="shared" si="1"/>
        <v>0</v>
      </c>
      <c r="H259" s="451" t="str">
        <f t="shared" si="2"/>
        <v/>
      </c>
      <c r="I259" s="452" t="str">
        <f t="shared" si="23"/>
        <v/>
      </c>
      <c r="J259" s="477"/>
      <c r="K259" s="434"/>
      <c r="L259" s="454" t="str">
        <f t="shared" si="4"/>
        <v/>
      </c>
      <c r="M259" s="455" t="str">
        <f t="array" ref="M259">IFERROR(IF(J259="","",XLOOKUP(L259,Personnel!$B$4:$G$4,Personnel!$B$5:$G$5)),"")</f>
        <v/>
      </c>
      <c r="N259" s="455">
        <f t="shared" si="5"/>
        <v>0</v>
      </c>
      <c r="O259" s="434"/>
      <c r="P259" s="456" t="str">
        <f t="shared" si="6"/>
        <v/>
      </c>
      <c r="Q259" s="457">
        <f t="shared" si="26"/>
        <v>0</v>
      </c>
      <c r="R259" s="458"/>
      <c r="S259" s="459" t="str">
        <f t="array" ref="S259">IF(B259="","",XLOOKUP($B259,Product,'Product List'!D:D))</f>
        <v/>
      </c>
      <c r="T259" s="454" t="str">
        <f t="array" ref="T259">IF(B259="","",XLOOKUP($B259,Product,'Product List'!E:E))</f>
        <v/>
      </c>
      <c r="U259" s="454" t="str">
        <f t="array" ref="U259">IF(B259="","",XLOOKUP($B259,Product,'Product List'!F:F))</f>
        <v/>
      </c>
      <c r="V259" s="454" t="str">
        <f t="array" ref="V259">IF(B259="","",XLOOKUP($B259,Product,'Product List'!G:G))</f>
        <v/>
      </c>
      <c r="W259" s="434"/>
      <c r="X259" s="434" t="str">
        <f t="array" ref="X259">iferror(xlookup(B259,'Product List'!A:A,'Product List'!P:P),"")</f>
        <v/>
      </c>
      <c r="Y259" s="434">
        <f t="shared" si="27"/>
        <v>0</v>
      </c>
      <c r="Z259" s="434"/>
    </row>
    <row r="260" ht="14.25" customHeight="1">
      <c r="A260" s="448"/>
      <c r="B260" s="448"/>
      <c r="C260" s="454"/>
      <c r="D260" s="461"/>
      <c r="E260" s="487"/>
      <c r="F260" s="461"/>
      <c r="G260" s="487">
        <f t="shared" si="1"/>
        <v>0</v>
      </c>
      <c r="H260" s="451" t="str">
        <f t="shared" si="2"/>
        <v/>
      </c>
      <c r="I260" s="452" t="str">
        <f t="shared" si="23"/>
        <v/>
      </c>
      <c r="J260" s="477"/>
      <c r="K260" s="434"/>
      <c r="L260" s="454" t="str">
        <f t="shared" si="4"/>
        <v/>
      </c>
      <c r="M260" s="455" t="str">
        <f t="array" ref="M260">IFERROR(IF(J260="","",XLOOKUP(L260,Personnel!$B$4:$G$4,Personnel!$B$5:$G$5)),"")</f>
        <v/>
      </c>
      <c r="N260" s="455">
        <f t="shared" si="5"/>
        <v>0</v>
      </c>
      <c r="O260" s="434"/>
      <c r="P260" s="456" t="str">
        <f t="shared" si="6"/>
        <v/>
      </c>
      <c r="Q260" s="457">
        <f t="shared" si="26"/>
        <v>0</v>
      </c>
      <c r="R260" s="458"/>
      <c r="S260" s="459" t="str">
        <f t="array" ref="S260">IF(B260="","",XLOOKUP($B260,Product,'Product List'!D:D))</f>
        <v/>
      </c>
      <c r="T260" s="454" t="str">
        <f t="array" ref="T260">IF(B260="","",XLOOKUP($B260,Product,'Product List'!E:E))</f>
        <v/>
      </c>
      <c r="U260" s="454" t="str">
        <f t="array" ref="U260">IF(B260="","",XLOOKUP($B260,Product,'Product List'!F:F))</f>
        <v/>
      </c>
      <c r="V260" s="454" t="str">
        <f t="array" ref="V260">IF(B260="","",XLOOKUP($B260,Product,'Product List'!G:G))</f>
        <v/>
      </c>
      <c r="W260" s="434"/>
      <c r="X260" s="434" t="str">
        <f t="array" ref="X260">iferror(xlookup(B260,'Product List'!A:A,'Product List'!P:P),"")</f>
        <v/>
      </c>
      <c r="Y260" s="434">
        <f t="shared" si="27"/>
        <v>0</v>
      </c>
      <c r="Z260" s="434"/>
    </row>
    <row r="261" ht="14.25" customHeight="1">
      <c r="A261" s="448"/>
      <c r="B261" s="448"/>
      <c r="C261" s="454"/>
      <c r="D261" s="461"/>
      <c r="E261" s="461"/>
      <c r="F261" s="461"/>
      <c r="G261" s="487">
        <f t="shared" si="1"/>
        <v>0</v>
      </c>
      <c r="H261" s="451" t="str">
        <f t="shared" si="2"/>
        <v/>
      </c>
      <c r="I261" s="452" t="str">
        <f t="shared" si="23"/>
        <v/>
      </c>
      <c r="J261" s="477"/>
      <c r="K261" s="434"/>
      <c r="L261" s="454" t="str">
        <f t="shared" si="4"/>
        <v/>
      </c>
      <c r="M261" s="455" t="str">
        <f t="array" ref="M261">IFERROR(IF(J261="","",XLOOKUP(L261,Personnel!$B$4:$G$4,Personnel!$B$5:$G$5)),"")</f>
        <v/>
      </c>
      <c r="N261" s="455">
        <f t="shared" si="5"/>
        <v>0</v>
      </c>
      <c r="O261" s="434"/>
      <c r="P261" s="456" t="str">
        <f t="shared" si="6"/>
        <v/>
      </c>
      <c r="Q261" s="457">
        <f t="shared" si="26"/>
        <v>0</v>
      </c>
      <c r="R261" s="458"/>
      <c r="S261" s="459" t="str">
        <f t="array" ref="S261">IF(B261="","",XLOOKUP($B261,Product,'Product List'!D:D))</f>
        <v/>
      </c>
      <c r="T261" s="454" t="str">
        <f t="array" ref="T261">IF(B261="","",XLOOKUP($B261,Product,'Product List'!E:E))</f>
        <v/>
      </c>
      <c r="U261" s="454" t="str">
        <f t="array" ref="U261">IF(B261="","",XLOOKUP($B261,Product,'Product List'!F:F))</f>
        <v/>
      </c>
      <c r="V261" s="454" t="str">
        <f t="array" ref="V261">IF(B261="","",XLOOKUP($B261,Product,'Product List'!G:G))</f>
        <v/>
      </c>
      <c r="W261" s="434"/>
      <c r="X261" s="434" t="str">
        <f t="array" ref="X261">iferror(xlookup(B261,'Product List'!A:A,'Product List'!P:P),"")</f>
        <v/>
      </c>
      <c r="Y261" s="434">
        <f t="shared" si="27"/>
        <v>0</v>
      </c>
      <c r="Z261" s="434"/>
    </row>
    <row r="262" ht="14.25" customHeight="1">
      <c r="A262" s="448"/>
      <c r="B262" s="448"/>
      <c r="C262" s="454"/>
      <c r="D262" s="461"/>
      <c r="E262" s="461"/>
      <c r="F262" s="461"/>
      <c r="G262" s="487">
        <f t="shared" si="1"/>
        <v>0</v>
      </c>
      <c r="H262" s="451" t="str">
        <f t="shared" si="2"/>
        <v/>
      </c>
      <c r="I262" s="452" t="str">
        <f t="shared" si="23"/>
        <v/>
      </c>
      <c r="J262" s="477"/>
      <c r="K262" s="434"/>
      <c r="L262" s="454" t="str">
        <f t="shared" si="4"/>
        <v/>
      </c>
      <c r="M262" s="455" t="str">
        <f t="array" ref="M262">IFERROR(IF(J262="","",XLOOKUP(L262,Personnel!$B$4:$G$4,Personnel!$B$5:$G$5)),"")</f>
        <v/>
      </c>
      <c r="N262" s="455">
        <f t="shared" si="5"/>
        <v>0</v>
      </c>
      <c r="O262" s="434"/>
      <c r="P262" s="456" t="str">
        <f t="shared" si="6"/>
        <v/>
      </c>
      <c r="Q262" s="457">
        <f t="shared" si="26"/>
        <v>0</v>
      </c>
      <c r="R262" s="458"/>
      <c r="S262" s="459" t="str">
        <f t="array" ref="S262">IF(B262="","",XLOOKUP($B262,Product,'Product List'!D:D))</f>
        <v/>
      </c>
      <c r="T262" s="454" t="str">
        <f t="array" ref="T262">IF(B262="","",XLOOKUP($B262,Product,'Product List'!E:E))</f>
        <v/>
      </c>
      <c r="U262" s="454" t="str">
        <f t="array" ref="U262">IF(B262="","",XLOOKUP($B262,Product,'Product List'!F:F))</f>
        <v/>
      </c>
      <c r="V262" s="454" t="str">
        <f t="array" ref="V262">IF(B262="","",XLOOKUP($B262,Product,'Product List'!G:G))</f>
        <v/>
      </c>
      <c r="W262" s="434"/>
      <c r="X262" s="434" t="str">
        <f t="array" ref="X262">iferror(xlookup(B262,'Product List'!A:A,'Product List'!P:P),"")</f>
        <v/>
      </c>
      <c r="Y262" s="434">
        <f t="shared" si="27"/>
        <v>0</v>
      </c>
      <c r="Z262" s="434"/>
    </row>
    <row r="263" ht="14.25" customHeight="1">
      <c r="A263" s="448"/>
      <c r="B263" s="448"/>
      <c r="C263" s="454"/>
      <c r="D263" s="461"/>
      <c r="E263" s="461"/>
      <c r="F263" s="461"/>
      <c r="G263" s="487">
        <f t="shared" si="1"/>
        <v>0</v>
      </c>
      <c r="H263" s="451" t="str">
        <f t="shared" si="2"/>
        <v/>
      </c>
      <c r="I263" s="452" t="str">
        <f t="shared" si="23"/>
        <v/>
      </c>
      <c r="J263" s="477"/>
      <c r="K263" s="434"/>
      <c r="L263" s="454" t="str">
        <f t="shared" si="4"/>
        <v/>
      </c>
      <c r="M263" s="455" t="str">
        <f t="array" ref="M263">IFERROR(IF(J263="","",XLOOKUP(L263,Personnel!$B$4:$G$4,Personnel!$B$5:$G$5)),"")</f>
        <v/>
      </c>
      <c r="N263" s="455">
        <f t="shared" si="5"/>
        <v>0</v>
      </c>
      <c r="O263" s="434"/>
      <c r="P263" s="456" t="str">
        <f t="shared" si="6"/>
        <v/>
      </c>
      <c r="Q263" s="457">
        <f t="shared" si="26"/>
        <v>0</v>
      </c>
      <c r="R263" s="458"/>
      <c r="S263" s="459" t="str">
        <f t="array" ref="S263">IF(B263="","",XLOOKUP($B263,Product,'Product List'!D:D))</f>
        <v/>
      </c>
      <c r="T263" s="454" t="str">
        <f t="array" ref="T263">IF(B263="","",XLOOKUP($B263,Product,'Product List'!E:E))</f>
        <v/>
      </c>
      <c r="U263" s="454" t="str">
        <f t="array" ref="U263">IF(B263="","",XLOOKUP($B263,Product,'Product List'!F:F))</f>
        <v/>
      </c>
      <c r="V263" s="454" t="str">
        <f t="array" ref="V263">IF(B263="","",XLOOKUP($B263,Product,'Product List'!G:G))</f>
        <v/>
      </c>
      <c r="W263" s="434"/>
      <c r="X263" s="434" t="str">
        <f t="array" ref="X263">iferror(xlookup(B263,'Product List'!A:A,'Product List'!P:P),"")</f>
        <v/>
      </c>
      <c r="Y263" s="434">
        <f t="shared" si="27"/>
        <v>0</v>
      </c>
      <c r="Z263" s="434"/>
    </row>
    <row r="264" ht="14.25" customHeight="1">
      <c r="A264" s="448"/>
      <c r="B264" s="448"/>
      <c r="C264" s="454"/>
      <c r="D264" s="461"/>
      <c r="E264" s="461"/>
      <c r="F264" s="461"/>
      <c r="G264" s="487">
        <f t="shared" si="1"/>
        <v>0</v>
      </c>
      <c r="H264" s="451" t="str">
        <f t="shared" si="2"/>
        <v/>
      </c>
      <c r="I264" s="452" t="str">
        <f t="shared" si="23"/>
        <v/>
      </c>
      <c r="J264" s="477"/>
      <c r="K264" s="434"/>
      <c r="L264" s="454" t="str">
        <f t="shared" si="4"/>
        <v/>
      </c>
      <c r="M264" s="455" t="str">
        <f t="array" ref="M264">IFERROR(IF(J264="","",XLOOKUP(L264,Personnel!$B$4:$G$4,Personnel!$B$5:$G$5)),"")</f>
        <v/>
      </c>
      <c r="N264" s="455">
        <f t="shared" si="5"/>
        <v>0</v>
      </c>
      <c r="O264" s="434"/>
      <c r="P264" s="456" t="str">
        <f t="shared" si="6"/>
        <v/>
      </c>
      <c r="Q264" s="457">
        <f t="shared" si="26"/>
        <v>0</v>
      </c>
      <c r="R264" s="458"/>
      <c r="S264" s="459" t="str">
        <f t="array" ref="S264">IF(B264="","",XLOOKUP($B264,Product,'Product List'!D:D))</f>
        <v/>
      </c>
      <c r="T264" s="454" t="str">
        <f t="array" ref="T264">IF(B264="","",XLOOKUP($B264,Product,'Product List'!E:E))</f>
        <v/>
      </c>
      <c r="U264" s="454" t="str">
        <f t="array" ref="U264">IF(B264="","",XLOOKUP($B264,Product,'Product List'!F:F))</f>
        <v/>
      </c>
      <c r="V264" s="454" t="str">
        <f t="array" ref="V264">IF(B264="","",XLOOKUP($B264,Product,'Product List'!G:G))</f>
        <v/>
      </c>
      <c r="W264" s="434"/>
      <c r="X264" s="434" t="str">
        <f t="array" ref="X264">iferror(xlookup(B264,'Product List'!A:A,'Product List'!P:P),"")</f>
        <v/>
      </c>
      <c r="Y264" s="434">
        <f t="shared" si="27"/>
        <v>0</v>
      </c>
      <c r="Z264" s="434"/>
    </row>
    <row r="265" ht="14.25" customHeight="1">
      <c r="A265" s="448"/>
      <c r="B265" s="448"/>
      <c r="C265" s="454"/>
      <c r="D265" s="461"/>
      <c r="E265" s="461"/>
      <c r="F265" s="461"/>
      <c r="G265" s="487">
        <f t="shared" si="1"/>
        <v>0</v>
      </c>
      <c r="H265" s="451" t="str">
        <f t="shared" si="2"/>
        <v/>
      </c>
      <c r="I265" s="452" t="str">
        <f t="shared" si="23"/>
        <v/>
      </c>
      <c r="J265" s="477"/>
      <c r="K265" s="434"/>
      <c r="L265" s="454" t="str">
        <f t="shared" si="4"/>
        <v/>
      </c>
      <c r="M265" s="455" t="str">
        <f t="array" ref="M265">IFERROR(IF(J265="","",XLOOKUP(L265,Personnel!$B$4:$G$4,Personnel!$B$5:$G$5)),"")</f>
        <v/>
      </c>
      <c r="N265" s="455">
        <f t="shared" si="5"/>
        <v>0</v>
      </c>
      <c r="O265" s="434"/>
      <c r="P265" s="456" t="str">
        <f t="shared" si="6"/>
        <v/>
      </c>
      <c r="Q265" s="457">
        <f t="shared" si="26"/>
        <v>0</v>
      </c>
      <c r="R265" s="458"/>
      <c r="S265" s="459" t="str">
        <f t="array" ref="S265">IF(B265="","",XLOOKUP($B265,Product,'Product List'!D:D))</f>
        <v/>
      </c>
      <c r="T265" s="454" t="str">
        <f t="array" ref="T265">IF(B265="","",XLOOKUP($B265,Product,'Product List'!E:E))</f>
        <v/>
      </c>
      <c r="U265" s="454" t="str">
        <f t="array" ref="U265">IF(B265="","",XLOOKUP($B265,Product,'Product List'!F:F))</f>
        <v/>
      </c>
      <c r="V265" s="454" t="str">
        <f t="array" ref="V265">IF(B265="","",XLOOKUP($B265,Product,'Product List'!G:G))</f>
        <v/>
      </c>
      <c r="W265" s="434"/>
      <c r="X265" s="434" t="str">
        <f t="array" ref="X265">iferror(xlookup(B265,'Product List'!A:A,'Product List'!P:P),"")</f>
        <v/>
      </c>
      <c r="Y265" s="434">
        <f t="shared" si="27"/>
        <v>0</v>
      </c>
      <c r="Z265" s="434"/>
    </row>
    <row r="266" ht="14.25" customHeight="1">
      <c r="A266" s="448"/>
      <c r="B266" s="448"/>
      <c r="C266" s="454"/>
      <c r="D266" s="461"/>
      <c r="E266" s="461"/>
      <c r="F266" s="461"/>
      <c r="G266" s="487">
        <f t="shared" si="1"/>
        <v>0</v>
      </c>
      <c r="H266" s="451" t="str">
        <f t="shared" si="2"/>
        <v/>
      </c>
      <c r="I266" s="452" t="str">
        <f t="shared" si="23"/>
        <v/>
      </c>
      <c r="J266" s="477"/>
      <c r="K266" s="434"/>
      <c r="L266" s="454" t="str">
        <f t="shared" si="4"/>
        <v/>
      </c>
      <c r="M266" s="455" t="str">
        <f t="array" ref="M266">IFERROR(IF(J266="","",XLOOKUP(L266,Personnel!$B$4:$G$4,Personnel!$B$5:$G$5)),"")</f>
        <v/>
      </c>
      <c r="N266" s="455">
        <f t="shared" si="5"/>
        <v>0</v>
      </c>
      <c r="O266" s="434"/>
      <c r="P266" s="456" t="str">
        <f t="shared" si="6"/>
        <v/>
      </c>
      <c r="Q266" s="457">
        <f t="shared" si="26"/>
        <v>0</v>
      </c>
      <c r="R266" s="458"/>
      <c r="S266" s="459" t="str">
        <f t="array" ref="S266">IF(B266="","",XLOOKUP($B266,Product,'Product List'!D:D))</f>
        <v/>
      </c>
      <c r="T266" s="454" t="str">
        <f t="array" ref="T266">IF(B266="","",XLOOKUP($B266,Product,'Product List'!E:E))</f>
        <v/>
      </c>
      <c r="U266" s="454" t="str">
        <f t="array" ref="U266">IF(B266="","",XLOOKUP($B266,Product,'Product List'!F:F))</f>
        <v/>
      </c>
      <c r="V266" s="454" t="str">
        <f t="array" ref="V266">IF(B266="","",XLOOKUP($B266,Product,'Product List'!G:G))</f>
        <v/>
      </c>
      <c r="W266" s="434"/>
      <c r="X266" s="434" t="str">
        <f t="array" ref="X266">iferror(xlookup(B266,'Product List'!A:A,'Product List'!P:P),"")</f>
        <v/>
      </c>
      <c r="Y266" s="434">
        <f t="shared" si="27"/>
        <v>0</v>
      </c>
      <c r="Z266" s="434"/>
    </row>
    <row r="267" ht="14.25" customHeight="1">
      <c r="A267" s="448"/>
      <c r="B267" s="448"/>
      <c r="C267" s="454"/>
      <c r="D267" s="461"/>
      <c r="E267" s="461"/>
      <c r="F267" s="461"/>
      <c r="G267" s="487">
        <f t="shared" si="1"/>
        <v>0</v>
      </c>
      <c r="H267" s="451" t="str">
        <f t="shared" si="2"/>
        <v/>
      </c>
      <c r="I267" s="452" t="str">
        <f t="shared" si="23"/>
        <v/>
      </c>
      <c r="J267" s="477"/>
      <c r="K267" s="434"/>
      <c r="L267" s="454" t="str">
        <f t="shared" si="4"/>
        <v/>
      </c>
      <c r="M267" s="455" t="str">
        <f t="array" ref="M267">IFERROR(IF(J267="","",XLOOKUP(L267,Personnel!$B$4:$G$4,Personnel!$B$5:$G$5)),"")</f>
        <v/>
      </c>
      <c r="N267" s="455">
        <f t="shared" si="5"/>
        <v>0</v>
      </c>
      <c r="O267" s="434"/>
      <c r="P267" s="456" t="str">
        <f t="shared" si="6"/>
        <v/>
      </c>
      <c r="Q267" s="457">
        <f t="shared" si="26"/>
        <v>0</v>
      </c>
      <c r="R267" s="458"/>
      <c r="S267" s="459" t="str">
        <f t="array" ref="S267">IF(B267="","",XLOOKUP($B267,Product,'Product List'!D:D))</f>
        <v/>
      </c>
      <c r="T267" s="454" t="str">
        <f t="array" ref="T267">IF(B267="","",XLOOKUP($B267,Product,'Product List'!E:E))</f>
        <v/>
      </c>
      <c r="U267" s="454" t="str">
        <f t="array" ref="U267">IF(B267="","",XLOOKUP($B267,Product,'Product List'!F:F))</f>
        <v/>
      </c>
      <c r="V267" s="454" t="str">
        <f t="array" ref="V267">IF(B267="","",XLOOKUP($B267,Product,'Product List'!G:G))</f>
        <v/>
      </c>
      <c r="W267" s="434"/>
      <c r="X267" s="434" t="str">
        <f t="array" ref="X267">iferror(xlookup(B267,'Product List'!A:A,'Product List'!P:P),"")</f>
        <v/>
      </c>
      <c r="Y267" s="434">
        <f t="shared" si="27"/>
        <v>0</v>
      </c>
      <c r="Z267" s="434"/>
    </row>
    <row r="268" ht="14.25" customHeight="1">
      <c r="A268" s="448"/>
      <c r="B268" s="448"/>
      <c r="C268" s="454"/>
      <c r="D268" s="461"/>
      <c r="E268" s="487"/>
      <c r="F268" s="461"/>
      <c r="G268" s="487">
        <f t="shared" si="1"/>
        <v>0</v>
      </c>
      <c r="H268" s="451" t="str">
        <f t="shared" si="2"/>
        <v/>
      </c>
      <c r="I268" s="452" t="str">
        <f t="shared" si="23"/>
        <v/>
      </c>
      <c r="J268" s="477"/>
      <c r="K268" s="434"/>
      <c r="L268" s="454" t="str">
        <f t="shared" si="4"/>
        <v/>
      </c>
      <c r="M268" s="455" t="str">
        <f t="array" ref="M268">IFERROR(IF(J268="","",XLOOKUP(L268,Personnel!$B$4:$G$4,Personnel!$B$5:$G$5)),"")</f>
        <v/>
      </c>
      <c r="N268" s="455">
        <f t="shared" si="5"/>
        <v>0</v>
      </c>
      <c r="O268" s="434"/>
      <c r="P268" s="456" t="str">
        <f t="shared" si="6"/>
        <v/>
      </c>
      <c r="Q268" s="457">
        <f t="shared" si="26"/>
        <v>0</v>
      </c>
      <c r="R268" s="458"/>
      <c r="S268" s="459" t="str">
        <f t="array" ref="S268">IF(B268="","",XLOOKUP($B268,Product,'Product List'!D:D))</f>
        <v/>
      </c>
      <c r="T268" s="454" t="str">
        <f t="array" ref="T268">IF(B268="","",XLOOKUP($B268,Product,'Product List'!E:E))</f>
        <v/>
      </c>
      <c r="U268" s="454" t="str">
        <f t="array" ref="U268">IF(B268="","",XLOOKUP($B268,Product,'Product List'!F:F))</f>
        <v/>
      </c>
      <c r="V268" s="454" t="str">
        <f t="array" ref="V268">IF(B268="","",XLOOKUP($B268,Product,'Product List'!G:G))</f>
        <v/>
      </c>
      <c r="W268" s="434"/>
      <c r="X268" s="434" t="str">
        <f t="array" ref="X268">iferror(xlookup(B268,'Product List'!A:A,'Product List'!P:P),"")</f>
        <v/>
      </c>
      <c r="Y268" s="434">
        <f t="shared" si="27"/>
        <v>0</v>
      </c>
      <c r="Z268" s="434"/>
    </row>
    <row r="269" ht="14.25" customHeight="1">
      <c r="A269" s="448"/>
      <c r="B269" s="448"/>
      <c r="C269" s="454"/>
      <c r="D269" s="461"/>
      <c r="E269" s="461"/>
      <c r="F269" s="461"/>
      <c r="G269" s="487">
        <f t="shared" si="1"/>
        <v>0</v>
      </c>
      <c r="H269" s="451" t="str">
        <f t="shared" si="2"/>
        <v/>
      </c>
      <c r="I269" s="452" t="str">
        <f t="shared" si="23"/>
        <v/>
      </c>
      <c r="J269" s="477"/>
      <c r="K269" s="434"/>
      <c r="L269" s="454" t="str">
        <f t="shared" si="4"/>
        <v/>
      </c>
      <c r="M269" s="455" t="str">
        <f t="array" ref="M269">IFERROR(IF(J269="","",XLOOKUP(L269,Personnel!$B$4:$G$4,Personnel!$B$5:$G$5)),"")</f>
        <v/>
      </c>
      <c r="N269" s="455">
        <f t="shared" si="5"/>
        <v>0</v>
      </c>
      <c r="O269" s="434"/>
      <c r="P269" s="456" t="str">
        <f t="shared" si="6"/>
        <v/>
      </c>
      <c r="Q269" s="457">
        <f t="shared" si="26"/>
        <v>0</v>
      </c>
      <c r="R269" s="458"/>
      <c r="S269" s="459" t="str">
        <f t="array" ref="S269">IF(B269="","",XLOOKUP($B269,Product,'Product List'!D:D))</f>
        <v/>
      </c>
      <c r="T269" s="454" t="str">
        <f t="array" ref="T269">IF(B269="","",XLOOKUP($B269,Product,'Product List'!E:E))</f>
        <v/>
      </c>
      <c r="U269" s="454" t="str">
        <f t="array" ref="U269">IF(B269="","",XLOOKUP($B269,Product,'Product List'!F:F))</f>
        <v/>
      </c>
      <c r="V269" s="454" t="str">
        <f t="array" ref="V269">IF(B269="","",XLOOKUP($B269,Product,'Product List'!G:G))</f>
        <v/>
      </c>
      <c r="W269" s="434"/>
      <c r="X269" s="434" t="str">
        <f t="array" ref="X269">iferror(xlookup(B269,'Product List'!A:A,'Product List'!P:P),"")</f>
        <v/>
      </c>
      <c r="Y269" s="434">
        <f t="shared" si="27"/>
        <v>0</v>
      </c>
      <c r="Z269" s="434"/>
    </row>
    <row r="270" ht="14.25" customHeight="1">
      <c r="A270" s="448"/>
      <c r="B270" s="448"/>
      <c r="C270" s="454"/>
      <c r="D270" s="461"/>
      <c r="E270" s="461"/>
      <c r="F270" s="461"/>
      <c r="G270" s="487">
        <f t="shared" si="1"/>
        <v>0</v>
      </c>
      <c r="H270" s="451" t="str">
        <f t="shared" si="2"/>
        <v/>
      </c>
      <c r="I270" s="452" t="str">
        <f t="shared" si="23"/>
        <v/>
      </c>
      <c r="J270" s="477"/>
      <c r="K270" s="434"/>
      <c r="L270" s="454" t="str">
        <f t="shared" si="4"/>
        <v/>
      </c>
      <c r="M270" s="455" t="str">
        <f t="array" ref="M270">IFERROR(IF(J270="","",XLOOKUP(L270,Personnel!$B$4:$G$4,Personnel!$B$5:$G$5)),"")</f>
        <v/>
      </c>
      <c r="N270" s="455">
        <f t="shared" si="5"/>
        <v>0</v>
      </c>
      <c r="O270" s="434"/>
      <c r="P270" s="456" t="str">
        <f t="shared" si="6"/>
        <v/>
      </c>
      <c r="Q270" s="457">
        <f t="shared" si="26"/>
        <v>0</v>
      </c>
      <c r="R270" s="458"/>
      <c r="S270" s="459" t="str">
        <f t="array" ref="S270">IF(B270="","",XLOOKUP($B270,Product,'Product List'!D:D))</f>
        <v/>
      </c>
      <c r="T270" s="454" t="str">
        <f t="array" ref="T270">IF(B270="","",XLOOKUP($B270,Product,'Product List'!E:E))</f>
        <v/>
      </c>
      <c r="U270" s="454" t="str">
        <f t="array" ref="U270">IF(B270="","",XLOOKUP($B270,Product,'Product List'!F:F))</f>
        <v/>
      </c>
      <c r="V270" s="454" t="str">
        <f t="array" ref="V270">IF(B270="","",XLOOKUP($B270,Product,'Product List'!G:G))</f>
        <v/>
      </c>
      <c r="W270" s="434"/>
      <c r="X270" s="434" t="str">
        <f t="array" ref="X270">iferror(xlookup(B270,'Product List'!A:A,'Product List'!P:P),"")</f>
        <v/>
      </c>
      <c r="Y270" s="434">
        <f t="shared" si="27"/>
        <v>0</v>
      </c>
      <c r="Z270" s="434"/>
    </row>
    <row r="271" ht="14.25" customHeight="1">
      <c r="A271" s="448"/>
      <c r="B271" s="448"/>
      <c r="C271" s="454"/>
      <c r="D271" s="461"/>
      <c r="E271" s="461"/>
      <c r="F271" s="461"/>
      <c r="G271" s="487">
        <f t="shared" si="1"/>
        <v>0</v>
      </c>
      <c r="H271" s="451" t="str">
        <f t="shared" si="2"/>
        <v/>
      </c>
      <c r="I271" s="452" t="str">
        <f t="shared" si="23"/>
        <v/>
      </c>
      <c r="J271" s="477"/>
      <c r="K271" s="434"/>
      <c r="L271" s="454" t="str">
        <f t="shared" si="4"/>
        <v/>
      </c>
      <c r="M271" s="455" t="str">
        <f t="array" ref="M271">IFERROR(IF(J271="","",XLOOKUP(L271,Personnel!$B$4:$G$4,Personnel!$B$5:$G$5)),"")</f>
        <v/>
      </c>
      <c r="N271" s="455">
        <f t="shared" si="5"/>
        <v>0</v>
      </c>
      <c r="O271" s="434"/>
      <c r="P271" s="456" t="str">
        <f t="shared" si="6"/>
        <v/>
      </c>
      <c r="Q271" s="457">
        <f t="shared" si="26"/>
        <v>0</v>
      </c>
      <c r="R271" s="458"/>
      <c r="S271" s="459" t="str">
        <f t="array" ref="S271">IF(B271="","",XLOOKUP($B271,Product,'Product List'!D:D))</f>
        <v/>
      </c>
      <c r="T271" s="454" t="str">
        <f t="array" ref="T271">IF(B271="","",XLOOKUP($B271,Product,'Product List'!E:E))</f>
        <v/>
      </c>
      <c r="U271" s="454" t="str">
        <f t="array" ref="U271">IF(B271="","",XLOOKUP($B271,Product,'Product List'!F:F))</f>
        <v/>
      </c>
      <c r="V271" s="454" t="str">
        <f t="array" ref="V271">IF(B271="","",XLOOKUP($B271,Product,'Product List'!G:G))</f>
        <v/>
      </c>
      <c r="W271" s="434"/>
      <c r="X271" s="434" t="str">
        <f t="array" ref="X271">iferror(xlookup(B271,'Product List'!A:A,'Product List'!P:P),"")</f>
        <v/>
      </c>
      <c r="Y271" s="434">
        <f t="shared" si="27"/>
        <v>0</v>
      </c>
      <c r="Z271" s="434"/>
    </row>
    <row r="272" ht="14.25" customHeight="1">
      <c r="A272" s="448"/>
      <c r="B272" s="448"/>
      <c r="C272" s="454"/>
      <c r="D272" s="461"/>
      <c r="E272" s="487"/>
      <c r="F272" s="461"/>
      <c r="G272" s="487">
        <f t="shared" si="1"/>
        <v>0</v>
      </c>
      <c r="H272" s="451" t="str">
        <f t="shared" si="2"/>
        <v/>
      </c>
      <c r="I272" s="452" t="str">
        <f t="shared" si="23"/>
        <v/>
      </c>
      <c r="J272" s="477"/>
      <c r="K272" s="434"/>
      <c r="L272" s="454" t="str">
        <f t="shared" si="4"/>
        <v/>
      </c>
      <c r="M272" s="455" t="str">
        <f t="array" ref="M272">IFERROR(IF(J272="","",XLOOKUP(L272,Personnel!$B$4:$G$4,Personnel!$B$5:$G$5)),"")</f>
        <v/>
      </c>
      <c r="N272" s="455">
        <f t="shared" si="5"/>
        <v>0</v>
      </c>
      <c r="O272" s="434"/>
      <c r="P272" s="456" t="str">
        <f t="shared" si="6"/>
        <v/>
      </c>
      <c r="Q272" s="457">
        <f t="shared" si="26"/>
        <v>0</v>
      </c>
      <c r="R272" s="458"/>
      <c r="S272" s="459" t="str">
        <f t="array" ref="S272">IF(B272="","",XLOOKUP($B272,Product,'Product List'!D:D))</f>
        <v/>
      </c>
      <c r="T272" s="454" t="str">
        <f t="array" ref="T272">IF(B272="","",XLOOKUP($B272,Product,'Product List'!E:E))</f>
        <v/>
      </c>
      <c r="U272" s="454" t="str">
        <f t="array" ref="U272">IF(B272="","",XLOOKUP($B272,Product,'Product List'!F:F))</f>
        <v/>
      </c>
      <c r="V272" s="454" t="str">
        <f t="array" ref="V272">IF(B272="","",XLOOKUP($B272,Product,'Product List'!G:G))</f>
        <v/>
      </c>
      <c r="W272" s="434"/>
      <c r="X272" s="434" t="str">
        <f t="array" ref="X272">iferror(xlookup(B272,'Product List'!A:A,'Product List'!P:P),"")</f>
        <v/>
      </c>
      <c r="Y272" s="434">
        <f t="shared" si="27"/>
        <v>0</v>
      </c>
      <c r="Z272" s="434"/>
    </row>
    <row r="273" ht="14.25" customHeight="1">
      <c r="A273" s="448"/>
      <c r="B273" s="448"/>
      <c r="C273" s="454"/>
      <c r="D273" s="461"/>
      <c r="E273" s="461"/>
      <c r="F273" s="461"/>
      <c r="G273" s="487">
        <f t="shared" si="1"/>
        <v>0</v>
      </c>
      <c r="H273" s="451" t="str">
        <f t="shared" si="2"/>
        <v/>
      </c>
      <c r="I273" s="452" t="str">
        <f t="shared" si="23"/>
        <v/>
      </c>
      <c r="J273" s="477"/>
      <c r="K273" s="434"/>
      <c r="L273" s="454" t="str">
        <f t="shared" si="4"/>
        <v/>
      </c>
      <c r="M273" s="455" t="str">
        <f t="array" ref="M273">IFERROR(IF(J273="","",XLOOKUP(L273,Personnel!$B$4:$G$4,Personnel!$B$5:$G$5)),"")</f>
        <v/>
      </c>
      <c r="N273" s="455">
        <f t="shared" si="5"/>
        <v>0</v>
      </c>
      <c r="O273" s="434"/>
      <c r="P273" s="456" t="str">
        <f t="shared" si="6"/>
        <v/>
      </c>
      <c r="Q273" s="457">
        <f t="shared" si="26"/>
        <v>0</v>
      </c>
      <c r="R273" s="458"/>
      <c r="S273" s="459" t="str">
        <f t="array" ref="S273">IF(B273="","",XLOOKUP($B273,Product,'Product List'!D:D))</f>
        <v/>
      </c>
      <c r="T273" s="454" t="str">
        <f t="array" ref="T273">IF(B273="","",XLOOKUP($B273,Product,'Product List'!E:E))</f>
        <v/>
      </c>
      <c r="U273" s="454" t="str">
        <f t="array" ref="U273">IF(B273="","",XLOOKUP($B273,Product,'Product List'!F:F))</f>
        <v/>
      </c>
      <c r="V273" s="454" t="str">
        <f t="array" ref="V273">IF(B273="","",XLOOKUP($B273,Product,'Product List'!G:G))</f>
        <v/>
      </c>
      <c r="W273" s="434"/>
      <c r="X273" s="434" t="str">
        <f t="array" ref="X273">iferror(xlookup(B273,'Product List'!A:A,'Product List'!P:P),"")</f>
        <v/>
      </c>
      <c r="Y273" s="434">
        <f t="shared" si="27"/>
        <v>0</v>
      </c>
      <c r="Z273" s="434"/>
    </row>
    <row r="274" ht="14.25" customHeight="1">
      <c r="A274" s="448"/>
      <c r="B274" s="448"/>
      <c r="C274" s="454"/>
      <c r="D274" s="461"/>
      <c r="E274" s="461"/>
      <c r="F274" s="461"/>
      <c r="G274" s="487">
        <f t="shared" si="1"/>
        <v>0</v>
      </c>
      <c r="H274" s="451" t="str">
        <f t="shared" si="2"/>
        <v/>
      </c>
      <c r="I274" s="452" t="str">
        <f t="shared" si="23"/>
        <v/>
      </c>
      <c r="J274" s="477"/>
      <c r="K274" s="434"/>
      <c r="L274" s="454" t="str">
        <f t="shared" si="4"/>
        <v/>
      </c>
      <c r="M274" s="455" t="str">
        <f t="array" ref="M274">IFERROR(IF(J274="","",XLOOKUP(L274,Personnel!$B$4:$G$4,Personnel!$B$5:$G$5)),"")</f>
        <v/>
      </c>
      <c r="N274" s="455">
        <f t="shared" si="5"/>
        <v>0</v>
      </c>
      <c r="O274" s="434"/>
      <c r="P274" s="456" t="str">
        <f t="shared" si="6"/>
        <v/>
      </c>
      <c r="Q274" s="457">
        <f t="shared" si="26"/>
        <v>0</v>
      </c>
      <c r="R274" s="458"/>
      <c r="S274" s="459" t="str">
        <f t="array" ref="S274">IF(B274="","",XLOOKUP($B274,Product,'Product List'!D:D))</f>
        <v/>
      </c>
      <c r="T274" s="454" t="str">
        <f t="array" ref="T274">IF(B274="","",XLOOKUP($B274,Product,'Product List'!E:E))</f>
        <v/>
      </c>
      <c r="U274" s="454" t="str">
        <f t="array" ref="U274">IF(B274="","",XLOOKUP($B274,Product,'Product List'!F:F))</f>
        <v/>
      </c>
      <c r="V274" s="454" t="str">
        <f t="array" ref="V274">IF(B274="","",XLOOKUP($B274,Product,'Product List'!G:G))</f>
        <v/>
      </c>
      <c r="W274" s="434"/>
      <c r="X274" s="434" t="str">
        <f t="array" ref="X274">iferror(xlookup(B274,'Product List'!A:A,'Product List'!P:P),"")</f>
        <v/>
      </c>
      <c r="Y274" s="434">
        <f t="shared" si="27"/>
        <v>0</v>
      </c>
      <c r="Z274" s="434"/>
    </row>
    <row r="275" ht="14.25" customHeight="1">
      <c r="A275" s="448"/>
      <c r="B275" s="448"/>
      <c r="C275" s="454"/>
      <c r="D275" s="461"/>
      <c r="E275" s="461"/>
      <c r="F275" s="461"/>
      <c r="G275" s="487">
        <f t="shared" si="1"/>
        <v>0</v>
      </c>
      <c r="H275" s="451" t="str">
        <f t="shared" si="2"/>
        <v/>
      </c>
      <c r="I275" s="452" t="str">
        <f t="shared" si="23"/>
        <v/>
      </c>
      <c r="J275" s="477"/>
      <c r="K275" s="434"/>
      <c r="L275" s="454" t="str">
        <f t="shared" si="4"/>
        <v/>
      </c>
      <c r="M275" s="455" t="str">
        <f t="array" ref="M275">IFERROR(IF(J275="","",XLOOKUP(L275,Personnel!$B$4:$G$4,Personnel!$B$5:$G$5)),"")</f>
        <v/>
      </c>
      <c r="N275" s="455">
        <f t="shared" si="5"/>
        <v>0</v>
      </c>
      <c r="O275" s="434"/>
      <c r="P275" s="456" t="str">
        <f t="shared" si="6"/>
        <v/>
      </c>
      <c r="Q275" s="457">
        <f t="shared" si="26"/>
        <v>0</v>
      </c>
      <c r="R275" s="458"/>
      <c r="S275" s="459" t="str">
        <f t="array" ref="S275">IF(B275="","",XLOOKUP($B275,Product,'Product List'!D:D))</f>
        <v/>
      </c>
      <c r="T275" s="454" t="str">
        <f t="array" ref="T275">IF(B275="","",XLOOKUP($B275,Product,'Product List'!E:E))</f>
        <v/>
      </c>
      <c r="U275" s="454" t="str">
        <f t="array" ref="U275">IF(B275="","",XLOOKUP($B275,Product,'Product List'!F:F))</f>
        <v/>
      </c>
      <c r="V275" s="454" t="str">
        <f t="array" ref="V275">IF(B275="","",XLOOKUP($B275,Product,'Product List'!G:G))</f>
        <v/>
      </c>
      <c r="W275" s="434"/>
      <c r="X275" s="434" t="str">
        <f t="array" ref="X275">iferror(xlookup(B275,'Product List'!A:A,'Product List'!P:P),"")</f>
        <v/>
      </c>
      <c r="Y275" s="434">
        <f t="shared" si="27"/>
        <v>0</v>
      </c>
      <c r="Z275" s="434"/>
    </row>
    <row r="276" ht="14.25" customHeight="1">
      <c r="A276" s="448"/>
      <c r="B276" s="448"/>
      <c r="C276" s="454"/>
      <c r="D276" s="461"/>
      <c r="E276" s="487"/>
      <c r="F276" s="461"/>
      <c r="G276" s="487">
        <f t="shared" si="1"/>
        <v>0</v>
      </c>
      <c r="H276" s="451" t="str">
        <f t="shared" si="2"/>
        <v/>
      </c>
      <c r="I276" s="452" t="str">
        <f t="shared" si="23"/>
        <v/>
      </c>
      <c r="J276" s="477"/>
      <c r="K276" s="434"/>
      <c r="L276" s="454" t="str">
        <f t="shared" si="4"/>
        <v/>
      </c>
      <c r="M276" s="455" t="str">
        <f t="array" ref="M276">IFERROR(IF(J276="","",XLOOKUP(L276,Personnel!$B$4:$G$4,Personnel!$B$5:$G$5)),"")</f>
        <v/>
      </c>
      <c r="N276" s="455">
        <f t="shared" si="5"/>
        <v>0</v>
      </c>
      <c r="O276" s="434"/>
      <c r="P276" s="456" t="str">
        <f t="shared" si="6"/>
        <v/>
      </c>
      <c r="Q276" s="457">
        <f t="shared" si="26"/>
        <v>0</v>
      </c>
      <c r="R276" s="458"/>
      <c r="S276" s="459" t="str">
        <f t="array" ref="S276">IF(B276="","",XLOOKUP($B276,Product,'Product List'!D:D))</f>
        <v/>
      </c>
      <c r="T276" s="454" t="str">
        <f t="array" ref="T276">IF(B276="","",XLOOKUP($B276,Product,'Product List'!E:E))</f>
        <v/>
      </c>
      <c r="U276" s="454" t="str">
        <f t="array" ref="U276">IF(B276="","",XLOOKUP($B276,Product,'Product List'!F:F))</f>
        <v/>
      </c>
      <c r="V276" s="454" t="str">
        <f t="array" ref="V276">IF(B276="","",XLOOKUP($B276,Product,'Product List'!G:G))</f>
        <v/>
      </c>
      <c r="W276" s="434"/>
      <c r="X276" s="434" t="str">
        <f t="array" ref="X276">iferror(xlookup(B276,'Product List'!A:A,'Product List'!P:P),"")</f>
        <v/>
      </c>
      <c r="Y276" s="434">
        <f t="shared" si="27"/>
        <v>0</v>
      </c>
      <c r="Z276" s="434"/>
    </row>
    <row r="277" ht="14.25" customHeight="1">
      <c r="A277" s="448"/>
      <c r="B277" s="448"/>
      <c r="C277" s="454"/>
      <c r="D277" s="461"/>
      <c r="E277" s="461"/>
      <c r="F277" s="461"/>
      <c r="G277" s="487">
        <f t="shared" si="1"/>
        <v>0</v>
      </c>
      <c r="H277" s="451" t="str">
        <f t="shared" si="2"/>
        <v/>
      </c>
      <c r="I277" s="452" t="str">
        <f t="shared" si="23"/>
        <v/>
      </c>
      <c r="J277" s="477"/>
      <c r="K277" s="434"/>
      <c r="L277" s="454" t="str">
        <f t="shared" si="4"/>
        <v/>
      </c>
      <c r="M277" s="455" t="str">
        <f t="array" ref="M277">IFERROR(IF(J277="","",XLOOKUP(L277,Personnel!$B$4:$G$4,Personnel!$B$5:$G$5)),"")</f>
        <v/>
      </c>
      <c r="N277" s="455">
        <f t="shared" si="5"/>
        <v>0</v>
      </c>
      <c r="O277" s="434"/>
      <c r="P277" s="456" t="str">
        <f t="shared" si="6"/>
        <v/>
      </c>
      <c r="Q277" s="457">
        <f t="shared" si="26"/>
        <v>0</v>
      </c>
      <c r="R277" s="458"/>
      <c r="S277" s="459" t="str">
        <f t="array" ref="S277">IF(B277="","",XLOOKUP($B277,Product,'Product List'!D:D))</f>
        <v/>
      </c>
      <c r="T277" s="454" t="str">
        <f t="array" ref="T277">IF(B277="","",XLOOKUP($B277,Product,'Product List'!E:E))</f>
        <v/>
      </c>
      <c r="U277" s="454" t="str">
        <f t="array" ref="U277">IF(B277="","",XLOOKUP($B277,Product,'Product List'!F:F))</f>
        <v/>
      </c>
      <c r="V277" s="454" t="str">
        <f t="array" ref="V277">IF(B277="","",XLOOKUP($B277,Product,'Product List'!G:G))</f>
        <v/>
      </c>
      <c r="W277" s="434"/>
      <c r="X277" s="434" t="str">
        <f t="array" ref="X277">iferror(xlookup(B277,'Product List'!A:A,'Product List'!P:P),"")</f>
        <v/>
      </c>
      <c r="Y277" s="434">
        <f t="shared" si="27"/>
        <v>0</v>
      </c>
      <c r="Z277" s="434"/>
    </row>
    <row r="278" ht="14.25" customHeight="1">
      <c r="A278" s="448"/>
      <c r="B278" s="448"/>
      <c r="C278" s="454"/>
      <c r="D278" s="461"/>
      <c r="E278" s="461"/>
      <c r="F278" s="461"/>
      <c r="G278" s="487">
        <f t="shared" si="1"/>
        <v>0</v>
      </c>
      <c r="H278" s="451" t="str">
        <f t="shared" si="2"/>
        <v/>
      </c>
      <c r="I278" s="452" t="str">
        <f t="shared" si="23"/>
        <v/>
      </c>
      <c r="J278" s="477"/>
      <c r="K278" s="434"/>
      <c r="L278" s="454" t="str">
        <f t="shared" si="4"/>
        <v/>
      </c>
      <c r="M278" s="455" t="str">
        <f t="array" ref="M278">IFERROR(IF(J278="","",XLOOKUP(L278,Personnel!$B$4:$G$4,Personnel!$B$5:$G$5)),"")</f>
        <v/>
      </c>
      <c r="N278" s="455">
        <f t="shared" si="5"/>
        <v>0</v>
      </c>
      <c r="O278" s="434"/>
      <c r="P278" s="456" t="str">
        <f t="shared" si="6"/>
        <v/>
      </c>
      <c r="Q278" s="457">
        <f t="shared" si="26"/>
        <v>0</v>
      </c>
      <c r="R278" s="458"/>
      <c r="S278" s="459" t="str">
        <f t="array" ref="S278">IF(B278="","",XLOOKUP($B278,Product,'Product List'!D:D))</f>
        <v/>
      </c>
      <c r="T278" s="454" t="str">
        <f t="array" ref="T278">IF(B278="","",XLOOKUP($B278,Product,'Product List'!E:E))</f>
        <v/>
      </c>
      <c r="U278" s="454" t="str">
        <f t="array" ref="U278">IF(B278="","",XLOOKUP($B278,Product,'Product List'!F:F))</f>
        <v/>
      </c>
      <c r="V278" s="454" t="str">
        <f t="array" ref="V278">IF(B278="","",XLOOKUP($B278,Product,'Product List'!G:G))</f>
        <v/>
      </c>
      <c r="W278" s="434"/>
      <c r="X278" s="434" t="str">
        <f t="array" ref="X278">iferror(xlookup(B278,'Product List'!A:A,'Product List'!P:P),"")</f>
        <v/>
      </c>
      <c r="Y278" s="434">
        <f t="shared" si="27"/>
        <v>0</v>
      </c>
      <c r="Z278" s="434"/>
    </row>
    <row r="279" ht="14.25" customHeight="1">
      <c r="A279" s="448"/>
      <c r="B279" s="448"/>
      <c r="C279" s="454"/>
      <c r="D279" s="461"/>
      <c r="E279" s="487"/>
      <c r="F279" s="461"/>
      <c r="G279" s="487">
        <f t="shared" si="1"/>
        <v>0</v>
      </c>
      <c r="H279" s="451" t="str">
        <f t="shared" si="2"/>
        <v/>
      </c>
      <c r="I279" s="452" t="str">
        <f t="shared" si="23"/>
        <v/>
      </c>
      <c r="J279" s="477"/>
      <c r="K279" s="434"/>
      <c r="L279" s="454" t="str">
        <f t="shared" si="4"/>
        <v/>
      </c>
      <c r="M279" s="455" t="str">
        <f t="array" ref="M279">IFERROR(IF(J279="","",XLOOKUP(L279,Personnel!$B$4:$G$4,Personnel!$B$5:$G$5)),"")</f>
        <v/>
      </c>
      <c r="N279" s="455">
        <f t="shared" si="5"/>
        <v>0</v>
      </c>
      <c r="O279" s="434"/>
      <c r="P279" s="456" t="str">
        <f t="shared" si="6"/>
        <v/>
      </c>
      <c r="Q279" s="457">
        <f t="shared" si="26"/>
        <v>0</v>
      </c>
      <c r="R279" s="458"/>
      <c r="S279" s="459" t="str">
        <f t="array" ref="S279">IF(B279="","",XLOOKUP($B279,Product,'Product List'!D:D))</f>
        <v/>
      </c>
      <c r="T279" s="454" t="str">
        <f t="array" ref="T279">IF(B279="","",XLOOKUP($B279,Product,'Product List'!E:E))</f>
        <v/>
      </c>
      <c r="U279" s="454" t="str">
        <f t="array" ref="U279">IF(B279="","",XLOOKUP($B279,Product,'Product List'!F:F))</f>
        <v/>
      </c>
      <c r="V279" s="454" t="str">
        <f t="array" ref="V279">IF(B279="","",XLOOKUP($B279,Product,'Product List'!G:G))</f>
        <v/>
      </c>
      <c r="W279" s="434"/>
      <c r="X279" s="434" t="str">
        <f t="array" ref="X279">iferror(xlookup(B279,'Product List'!A:A,'Product List'!P:P),"")</f>
        <v/>
      </c>
      <c r="Y279" s="434">
        <f t="shared" si="27"/>
        <v>0</v>
      </c>
      <c r="Z279" s="434"/>
    </row>
    <row r="280" ht="14.25" customHeight="1">
      <c r="A280" s="448"/>
      <c r="B280" s="448"/>
      <c r="C280" s="454"/>
      <c r="D280" s="461"/>
      <c r="E280" s="487"/>
      <c r="F280" s="461"/>
      <c r="G280" s="487">
        <f t="shared" si="1"/>
        <v>0</v>
      </c>
      <c r="H280" s="451" t="str">
        <f t="shared" si="2"/>
        <v/>
      </c>
      <c r="I280" s="452" t="str">
        <f t="shared" si="23"/>
        <v/>
      </c>
      <c r="J280" s="477"/>
      <c r="K280" s="434"/>
      <c r="L280" s="454" t="str">
        <f t="shared" si="4"/>
        <v/>
      </c>
      <c r="M280" s="455" t="str">
        <f t="array" ref="M280">IFERROR(IF(J280="","",XLOOKUP(L280,Personnel!$B$4:$G$4,Personnel!$B$5:$G$5)),"")</f>
        <v/>
      </c>
      <c r="N280" s="455">
        <f t="shared" si="5"/>
        <v>0</v>
      </c>
      <c r="O280" s="434"/>
      <c r="P280" s="456" t="str">
        <f t="shared" si="6"/>
        <v/>
      </c>
      <c r="Q280" s="457">
        <f t="shared" si="26"/>
        <v>0</v>
      </c>
      <c r="R280" s="458"/>
      <c r="S280" s="459" t="str">
        <f t="array" ref="S280">IF(B280="","",XLOOKUP($B280,Product,'Product List'!D:D))</f>
        <v/>
      </c>
      <c r="T280" s="454" t="str">
        <f t="array" ref="T280">IF(B280="","",XLOOKUP($B280,Product,'Product List'!E:E))</f>
        <v/>
      </c>
      <c r="U280" s="454" t="str">
        <f t="array" ref="U280">IF(B280="","",XLOOKUP($B280,Product,'Product List'!F:F))</f>
        <v/>
      </c>
      <c r="V280" s="454" t="str">
        <f t="array" ref="V280">IF(B280="","",XLOOKUP($B280,Product,'Product List'!G:G))</f>
        <v/>
      </c>
      <c r="W280" s="434"/>
      <c r="X280" s="434" t="str">
        <f t="array" ref="X280">iferror(xlookup(B280,'Product List'!A:A,'Product List'!P:P),"")</f>
        <v/>
      </c>
      <c r="Y280" s="434">
        <f t="shared" si="27"/>
        <v>0</v>
      </c>
      <c r="Z280" s="434"/>
    </row>
    <row r="281" ht="14.25" customHeight="1">
      <c r="A281" s="448"/>
      <c r="B281" s="448"/>
      <c r="C281" s="454"/>
      <c r="D281" s="461"/>
      <c r="E281" s="461"/>
      <c r="F281" s="461"/>
      <c r="G281" s="487">
        <f t="shared" si="1"/>
        <v>0</v>
      </c>
      <c r="H281" s="451" t="str">
        <f t="shared" si="2"/>
        <v/>
      </c>
      <c r="I281" s="452" t="str">
        <f t="shared" si="23"/>
        <v/>
      </c>
      <c r="J281" s="477"/>
      <c r="K281" s="434"/>
      <c r="L281" s="454" t="str">
        <f t="shared" si="4"/>
        <v/>
      </c>
      <c r="M281" s="455" t="str">
        <f t="array" ref="M281">IFERROR(IF(J281="","",XLOOKUP(L281,Personnel!$B$4:$G$4,Personnel!$B$5:$G$5)),"")</f>
        <v/>
      </c>
      <c r="N281" s="455">
        <f t="shared" si="5"/>
        <v>0</v>
      </c>
      <c r="O281" s="434"/>
      <c r="P281" s="456" t="str">
        <f t="shared" si="6"/>
        <v/>
      </c>
      <c r="Q281" s="457">
        <f t="shared" si="26"/>
        <v>0</v>
      </c>
      <c r="R281" s="458"/>
      <c r="S281" s="459" t="str">
        <f t="array" ref="S281">IF(B281="","",XLOOKUP($B281,Product,'Product List'!D:D))</f>
        <v/>
      </c>
      <c r="T281" s="454" t="str">
        <f t="array" ref="T281">IF(B281="","",XLOOKUP($B281,Product,'Product List'!E:E))</f>
        <v/>
      </c>
      <c r="U281" s="454" t="str">
        <f t="array" ref="U281">IF(B281="","",XLOOKUP($B281,Product,'Product List'!F:F))</f>
        <v/>
      </c>
      <c r="V281" s="454" t="str">
        <f t="array" ref="V281">IF(B281="","",XLOOKUP($B281,Product,'Product List'!G:G))</f>
        <v/>
      </c>
      <c r="W281" s="434"/>
      <c r="X281" s="434" t="str">
        <f t="array" ref="X281">iferror(xlookup(B281,'Product List'!A:A,'Product List'!P:P),"")</f>
        <v/>
      </c>
      <c r="Y281" s="434">
        <f t="shared" si="27"/>
        <v>0</v>
      </c>
      <c r="Z281" s="434"/>
    </row>
    <row r="282" ht="14.25" customHeight="1">
      <c r="A282" s="448"/>
      <c r="B282" s="448"/>
      <c r="C282" s="454"/>
      <c r="D282" s="461"/>
      <c r="E282" s="487"/>
      <c r="F282" s="461"/>
      <c r="G282" s="487">
        <f t="shared" si="1"/>
        <v>0</v>
      </c>
      <c r="H282" s="451" t="str">
        <f t="shared" si="2"/>
        <v/>
      </c>
      <c r="I282" s="452" t="str">
        <f t="shared" si="23"/>
        <v/>
      </c>
      <c r="J282" s="477"/>
      <c r="K282" s="434"/>
      <c r="L282" s="454" t="str">
        <f t="shared" si="4"/>
        <v/>
      </c>
      <c r="M282" s="455" t="str">
        <f t="array" ref="M282">IFERROR(IF(J282="","",XLOOKUP(L282,Personnel!$B$4:$G$4,Personnel!$B$5:$G$5)),"")</f>
        <v/>
      </c>
      <c r="N282" s="455">
        <f t="shared" si="5"/>
        <v>0</v>
      </c>
      <c r="O282" s="434"/>
      <c r="P282" s="456" t="str">
        <f t="shared" si="6"/>
        <v/>
      </c>
      <c r="Q282" s="457">
        <f t="shared" si="26"/>
        <v>0</v>
      </c>
      <c r="R282" s="458"/>
      <c r="S282" s="459" t="str">
        <f t="array" ref="S282">IF(B282="","",XLOOKUP($B282,Product,'Product List'!D:D))</f>
        <v/>
      </c>
      <c r="T282" s="454" t="str">
        <f t="array" ref="T282">IF(B282="","",XLOOKUP($B282,Product,'Product List'!E:E))</f>
        <v/>
      </c>
      <c r="U282" s="454" t="str">
        <f t="array" ref="U282">IF(B282="","",XLOOKUP($B282,Product,'Product List'!F:F))</f>
        <v/>
      </c>
      <c r="V282" s="454" t="str">
        <f t="array" ref="V282">IF(B282="","",XLOOKUP($B282,Product,'Product List'!G:G))</f>
        <v/>
      </c>
      <c r="W282" s="434"/>
      <c r="X282" s="434" t="str">
        <f t="array" ref="X282">iferror(xlookup(B282,'Product List'!A:A,'Product List'!P:P),"")</f>
        <v/>
      </c>
      <c r="Y282" s="434">
        <f t="shared" si="27"/>
        <v>0</v>
      </c>
      <c r="Z282" s="434"/>
    </row>
    <row r="283" ht="14.25" customHeight="1">
      <c r="A283" s="448"/>
      <c r="B283" s="448"/>
      <c r="C283" s="454"/>
      <c r="D283" s="487"/>
      <c r="E283" s="487"/>
      <c r="F283" s="487"/>
      <c r="G283" s="487">
        <f t="shared" si="1"/>
        <v>0</v>
      </c>
      <c r="H283" s="451" t="str">
        <f t="shared" si="2"/>
        <v/>
      </c>
      <c r="I283" s="452" t="str">
        <f t="shared" si="23"/>
        <v/>
      </c>
      <c r="J283" s="477"/>
      <c r="K283" s="434"/>
      <c r="L283" s="454" t="str">
        <f t="shared" si="4"/>
        <v/>
      </c>
      <c r="M283" s="455" t="str">
        <f t="array" ref="M283">IFERROR(IF(J283="","",XLOOKUP(L283,Personnel!$B$4:$G$4,Personnel!$B$5:$G$5)),"")</f>
        <v/>
      </c>
      <c r="N283" s="455">
        <f t="shared" si="5"/>
        <v>0</v>
      </c>
      <c r="O283" s="434"/>
      <c r="P283" s="456" t="str">
        <f t="shared" si="6"/>
        <v/>
      </c>
      <c r="Q283" s="457">
        <f t="shared" si="26"/>
        <v>0</v>
      </c>
      <c r="R283" s="458"/>
      <c r="S283" s="459" t="str">
        <f t="array" ref="S283">IF(B283="","",XLOOKUP($B283,Product,'Product List'!D:D))</f>
        <v/>
      </c>
      <c r="T283" s="454" t="str">
        <f t="array" ref="T283">IF(B283="","",XLOOKUP($B283,Product,'Product List'!E:E))</f>
        <v/>
      </c>
      <c r="U283" s="454" t="str">
        <f t="array" ref="U283">IF(B283="","",XLOOKUP($B283,Product,'Product List'!F:F))</f>
        <v/>
      </c>
      <c r="V283" s="454" t="str">
        <f t="array" ref="V283">IF(B283="","",XLOOKUP($B283,Product,'Product List'!G:G))</f>
        <v/>
      </c>
      <c r="W283" s="434"/>
      <c r="X283" s="434" t="str">
        <f t="array" ref="X283">iferror(xlookup(B283,'Product List'!A:A,'Product List'!P:P),"")</f>
        <v/>
      </c>
      <c r="Y283" s="434">
        <f t="shared" si="27"/>
        <v>0</v>
      </c>
      <c r="Z283" s="434"/>
    </row>
    <row r="284" ht="14.25" customHeight="1">
      <c r="A284" s="448"/>
      <c r="B284" s="448"/>
      <c r="C284" s="454"/>
      <c r="D284" s="487"/>
      <c r="E284" s="487"/>
      <c r="F284" s="487"/>
      <c r="G284" s="487">
        <f t="shared" si="1"/>
        <v>0</v>
      </c>
      <c r="H284" s="451" t="str">
        <f t="shared" si="2"/>
        <v/>
      </c>
      <c r="I284" s="452" t="str">
        <f t="shared" si="23"/>
        <v/>
      </c>
      <c r="J284" s="477"/>
      <c r="K284" s="434"/>
      <c r="L284" s="454" t="str">
        <f t="shared" si="4"/>
        <v/>
      </c>
      <c r="M284" s="455" t="str">
        <f t="array" ref="M284">IFERROR(IF(J284="","",XLOOKUP(L284,Personnel!$B$4:$G$4,Personnel!$B$5:$G$5)),"")</f>
        <v/>
      </c>
      <c r="N284" s="455">
        <f t="shared" si="5"/>
        <v>0</v>
      </c>
      <c r="O284" s="434"/>
      <c r="P284" s="456" t="str">
        <f t="shared" si="6"/>
        <v/>
      </c>
      <c r="Q284" s="457">
        <f t="shared" si="26"/>
        <v>0</v>
      </c>
      <c r="R284" s="458"/>
      <c r="S284" s="459" t="str">
        <f t="array" ref="S284">IF(B284="","",XLOOKUP($B284,Product,'Product List'!D:D))</f>
        <v/>
      </c>
      <c r="T284" s="454" t="str">
        <f t="array" ref="T284">IF(B284="","",XLOOKUP($B284,Product,'Product List'!E:E))</f>
        <v/>
      </c>
      <c r="U284" s="454" t="str">
        <f t="array" ref="U284">IF(B284="","",XLOOKUP($B284,Product,'Product List'!F:F))</f>
        <v/>
      </c>
      <c r="V284" s="454" t="str">
        <f t="array" ref="V284">IF(B284="","",XLOOKUP($B284,Product,'Product List'!G:G))</f>
        <v/>
      </c>
      <c r="W284" s="434"/>
      <c r="X284" s="434" t="str">
        <f t="array" ref="X284">iferror(xlookup(B284,'Product List'!A:A,'Product List'!P:P),"")</f>
        <v/>
      </c>
      <c r="Y284" s="434">
        <f t="shared" si="27"/>
        <v>0</v>
      </c>
      <c r="Z284" s="434"/>
    </row>
    <row r="285" ht="14.25" customHeight="1">
      <c r="A285" s="448"/>
      <c r="B285" s="448"/>
      <c r="C285" s="454"/>
      <c r="D285" s="487"/>
      <c r="E285" s="487"/>
      <c r="F285" s="487"/>
      <c r="G285" s="487">
        <f t="shared" si="1"/>
        <v>0</v>
      </c>
      <c r="H285" s="451" t="str">
        <f t="shared" si="2"/>
        <v/>
      </c>
      <c r="I285" s="452" t="str">
        <f t="shared" si="23"/>
        <v/>
      </c>
      <c r="J285" s="477"/>
      <c r="K285" s="434"/>
      <c r="L285" s="454" t="str">
        <f t="shared" si="4"/>
        <v/>
      </c>
      <c r="M285" s="455" t="str">
        <f t="array" ref="M285">IFERROR(IF(J285="","",XLOOKUP(L285,Personnel!$B$4:$G$4,Personnel!$B$5:$G$5)),"")</f>
        <v/>
      </c>
      <c r="N285" s="455">
        <f t="shared" si="5"/>
        <v>0</v>
      </c>
      <c r="O285" s="434"/>
      <c r="P285" s="456" t="str">
        <f t="shared" si="6"/>
        <v/>
      </c>
      <c r="Q285" s="457">
        <f t="shared" si="26"/>
        <v>0</v>
      </c>
      <c r="R285" s="458"/>
      <c r="S285" s="459" t="str">
        <f t="array" ref="S285">IF(B285="","",XLOOKUP($B285,Product,'Product List'!D:D))</f>
        <v/>
      </c>
      <c r="T285" s="454" t="str">
        <f t="array" ref="T285">IF(B285="","",XLOOKUP($B285,Product,'Product List'!E:E))</f>
        <v/>
      </c>
      <c r="U285" s="454" t="str">
        <f t="array" ref="U285">IF(B285="","",XLOOKUP($B285,Product,'Product List'!F:F))</f>
        <v/>
      </c>
      <c r="V285" s="454" t="str">
        <f t="array" ref="V285">IF(B285="","",XLOOKUP($B285,Product,'Product List'!G:G))</f>
        <v/>
      </c>
      <c r="W285" s="434"/>
      <c r="X285" s="434" t="str">
        <f t="array" ref="X285">iferror(xlookup(B285,'Product List'!A:A,'Product List'!P:P),"")</f>
        <v/>
      </c>
      <c r="Y285" s="434">
        <f t="shared" si="27"/>
        <v>0</v>
      </c>
      <c r="Z285" s="434"/>
    </row>
    <row r="286" ht="14.25" customHeight="1">
      <c r="A286" s="448"/>
      <c r="B286" s="448"/>
      <c r="C286" s="454"/>
      <c r="D286" s="487"/>
      <c r="E286" s="487"/>
      <c r="F286" s="487"/>
      <c r="G286" s="487">
        <f t="shared" si="1"/>
        <v>0</v>
      </c>
      <c r="H286" s="451" t="str">
        <f t="shared" si="2"/>
        <v/>
      </c>
      <c r="I286" s="452" t="str">
        <f t="shared" si="23"/>
        <v/>
      </c>
      <c r="J286" s="477"/>
      <c r="K286" s="434"/>
      <c r="L286" s="454" t="str">
        <f t="shared" si="4"/>
        <v/>
      </c>
      <c r="M286" s="455" t="str">
        <f t="array" ref="M286">IFERROR(IF(J286="","",XLOOKUP(L286,Personnel!$B$4:$G$4,Personnel!$B$5:$G$5)),"")</f>
        <v/>
      </c>
      <c r="N286" s="455">
        <f t="shared" si="5"/>
        <v>0</v>
      </c>
      <c r="O286" s="434"/>
      <c r="P286" s="456" t="str">
        <f t="shared" si="6"/>
        <v/>
      </c>
      <c r="Q286" s="457">
        <f t="shared" si="26"/>
        <v>0</v>
      </c>
      <c r="R286" s="458"/>
      <c r="S286" s="459" t="str">
        <f t="array" ref="S286">IF(B286="","",XLOOKUP($B286,Product,'Product List'!D:D))</f>
        <v/>
      </c>
      <c r="T286" s="454" t="str">
        <f t="array" ref="T286">IF(B286="","",XLOOKUP($B286,Product,'Product List'!E:E))</f>
        <v/>
      </c>
      <c r="U286" s="454" t="str">
        <f t="array" ref="U286">IF(B286="","",XLOOKUP($B286,Product,'Product List'!F:F))</f>
        <v/>
      </c>
      <c r="V286" s="454" t="str">
        <f t="array" ref="V286">IF(B286="","",XLOOKUP($B286,Product,'Product List'!G:G))</f>
        <v/>
      </c>
      <c r="W286" s="434"/>
      <c r="X286" s="434" t="str">
        <f t="array" ref="X286">iferror(xlookup(B286,'Product List'!A:A,'Product List'!P:P),"")</f>
        <v/>
      </c>
      <c r="Y286" s="434">
        <f t="shared" si="27"/>
        <v>0</v>
      </c>
      <c r="Z286" s="434"/>
    </row>
    <row r="287" ht="14.25" customHeight="1">
      <c r="A287" s="448"/>
      <c r="B287" s="448"/>
      <c r="C287" s="454"/>
      <c r="D287" s="487"/>
      <c r="E287" s="487"/>
      <c r="F287" s="487"/>
      <c r="G287" s="487">
        <f t="shared" si="1"/>
        <v>0</v>
      </c>
      <c r="H287" s="451" t="str">
        <f t="shared" si="2"/>
        <v/>
      </c>
      <c r="I287" s="452" t="str">
        <f t="shared" si="23"/>
        <v/>
      </c>
      <c r="J287" s="477"/>
      <c r="K287" s="434"/>
      <c r="L287" s="454" t="str">
        <f t="shared" si="4"/>
        <v/>
      </c>
      <c r="M287" s="455" t="str">
        <f t="array" ref="M287">IFERROR(IF(J287="","",XLOOKUP(L287,Personnel!$B$4:$G$4,Personnel!$B$5:$G$5)),"")</f>
        <v/>
      </c>
      <c r="N287" s="455">
        <f t="shared" si="5"/>
        <v>0</v>
      </c>
      <c r="O287" s="434"/>
      <c r="P287" s="456" t="str">
        <f t="shared" si="6"/>
        <v/>
      </c>
      <c r="Q287" s="457">
        <f t="shared" si="26"/>
        <v>0</v>
      </c>
      <c r="R287" s="458"/>
      <c r="S287" s="459" t="str">
        <f t="array" ref="S287">IF(B287="","",XLOOKUP($B287,Product,'Product List'!D:D))</f>
        <v/>
      </c>
      <c r="T287" s="454" t="str">
        <f t="array" ref="T287">IF(B287="","",XLOOKUP($B287,Product,'Product List'!E:E))</f>
        <v/>
      </c>
      <c r="U287" s="454" t="str">
        <f t="array" ref="U287">IF(B287="","",XLOOKUP($B287,Product,'Product List'!F:F))</f>
        <v/>
      </c>
      <c r="V287" s="454" t="str">
        <f t="array" ref="V287">IF(B287="","",XLOOKUP($B287,Product,'Product List'!G:G))</f>
        <v/>
      </c>
      <c r="W287" s="434"/>
      <c r="X287" s="434" t="str">
        <f t="array" ref="X287">iferror(xlookup(B287,'Product List'!A:A,'Product List'!P:P),"")</f>
        <v/>
      </c>
      <c r="Y287" s="434">
        <f t="shared" si="27"/>
        <v>0</v>
      </c>
      <c r="Z287" s="434"/>
    </row>
    <row r="288" ht="14.25" customHeight="1">
      <c r="A288" s="448"/>
      <c r="B288" s="448"/>
      <c r="C288" s="454"/>
      <c r="D288" s="487"/>
      <c r="E288" s="487"/>
      <c r="F288" s="487"/>
      <c r="G288" s="487">
        <f t="shared" si="1"/>
        <v>0</v>
      </c>
      <c r="H288" s="451" t="str">
        <f t="shared" si="2"/>
        <v/>
      </c>
      <c r="I288" s="452" t="str">
        <f t="shared" si="23"/>
        <v/>
      </c>
      <c r="J288" s="477"/>
      <c r="K288" s="434"/>
      <c r="L288" s="454" t="str">
        <f t="shared" si="4"/>
        <v/>
      </c>
      <c r="M288" s="455" t="str">
        <f t="array" ref="M288">IFERROR(IF(J288="","",XLOOKUP(L288,Personnel!$B$4:$G$4,Personnel!$B$5:$G$5)),"")</f>
        <v/>
      </c>
      <c r="N288" s="455">
        <f t="shared" si="5"/>
        <v>0</v>
      </c>
      <c r="O288" s="434"/>
      <c r="P288" s="456" t="str">
        <f t="shared" si="6"/>
        <v/>
      </c>
      <c r="Q288" s="457">
        <f t="shared" si="26"/>
        <v>0</v>
      </c>
      <c r="R288" s="458"/>
      <c r="S288" s="459" t="str">
        <f t="array" ref="S288">IF(B288="","",XLOOKUP($B288,Product,'Product List'!D:D))</f>
        <v/>
      </c>
      <c r="T288" s="454" t="str">
        <f t="array" ref="T288">IF(B288="","",XLOOKUP($B288,Product,'Product List'!E:E))</f>
        <v/>
      </c>
      <c r="U288" s="454" t="str">
        <f t="array" ref="U288">IF(B288="","",XLOOKUP($B288,Product,'Product List'!F:F))</f>
        <v/>
      </c>
      <c r="V288" s="454" t="str">
        <f t="array" ref="V288">IF(B288="","",XLOOKUP($B288,Product,'Product List'!G:G))</f>
        <v/>
      </c>
      <c r="W288" s="434"/>
      <c r="X288" s="434" t="str">
        <f t="array" ref="X288">iferror(xlookup(B288,'Product List'!A:A,'Product List'!P:P),"")</f>
        <v/>
      </c>
      <c r="Y288" s="434">
        <f t="shared" si="27"/>
        <v>0</v>
      </c>
      <c r="Z288" s="434"/>
    </row>
    <row r="289" ht="14.25" customHeight="1">
      <c r="A289" s="448"/>
      <c r="B289" s="448"/>
      <c r="C289" s="454"/>
      <c r="D289" s="487"/>
      <c r="E289" s="487"/>
      <c r="F289" s="487"/>
      <c r="G289" s="487">
        <f t="shared" si="1"/>
        <v>0</v>
      </c>
      <c r="H289" s="451" t="str">
        <f t="shared" si="2"/>
        <v/>
      </c>
      <c r="I289" s="452" t="str">
        <f t="shared" si="23"/>
        <v/>
      </c>
      <c r="J289" s="477"/>
      <c r="K289" s="434"/>
      <c r="L289" s="454" t="str">
        <f t="shared" si="4"/>
        <v/>
      </c>
      <c r="M289" s="455" t="str">
        <f t="array" ref="M289">IFERROR(IF(J289="","",XLOOKUP(L289,Personnel!$B$4:$G$4,Personnel!$B$5:$G$5)),"")</f>
        <v/>
      </c>
      <c r="N289" s="455">
        <f t="shared" si="5"/>
        <v>0</v>
      </c>
      <c r="O289" s="434"/>
      <c r="P289" s="456" t="str">
        <f t="shared" si="6"/>
        <v/>
      </c>
      <c r="Q289" s="457">
        <f t="shared" si="26"/>
        <v>0</v>
      </c>
      <c r="R289" s="458"/>
      <c r="S289" s="459" t="str">
        <f t="array" ref="S289">IF(B289="","",XLOOKUP($B289,Product,'Product List'!D:D))</f>
        <v/>
      </c>
      <c r="T289" s="454" t="str">
        <f t="array" ref="T289">IF(B289="","",XLOOKUP($B289,Product,'Product List'!E:E))</f>
        <v/>
      </c>
      <c r="U289" s="454" t="str">
        <f t="array" ref="U289">IF(B289="","",XLOOKUP($B289,Product,'Product List'!F:F))</f>
        <v/>
      </c>
      <c r="V289" s="454" t="str">
        <f t="array" ref="V289">IF(B289="","",XLOOKUP($B289,Product,'Product List'!G:G))</f>
        <v/>
      </c>
      <c r="W289" s="434"/>
      <c r="X289" s="434" t="str">
        <f t="array" ref="X289">iferror(xlookup(B289,'Product List'!A:A,'Product List'!P:P),"")</f>
        <v/>
      </c>
      <c r="Y289" s="434">
        <f t="shared" si="27"/>
        <v>0</v>
      </c>
      <c r="Z289" s="434"/>
    </row>
    <row r="290" ht="14.25" customHeight="1">
      <c r="A290" s="494"/>
      <c r="B290" s="494"/>
      <c r="C290" s="495"/>
      <c r="D290" s="496"/>
      <c r="E290" s="496"/>
      <c r="F290" s="496"/>
      <c r="G290" s="487">
        <f t="shared" si="1"/>
        <v>0</v>
      </c>
      <c r="H290" s="451" t="str">
        <f t="shared" si="2"/>
        <v/>
      </c>
      <c r="I290" s="452" t="str">
        <f t="shared" si="23"/>
        <v/>
      </c>
      <c r="J290" s="477"/>
      <c r="K290" s="434"/>
      <c r="L290" s="454" t="str">
        <f t="shared" si="4"/>
        <v/>
      </c>
      <c r="M290" s="455" t="str">
        <f t="array" ref="M290">IFERROR(IF(J290="","",XLOOKUP(L290,Personnel!$B$4:$G$4,Personnel!$B$5:$G$5)),"")</f>
        <v/>
      </c>
      <c r="N290" s="455">
        <f t="shared" si="5"/>
        <v>0</v>
      </c>
      <c r="O290" s="434"/>
      <c r="P290" s="456" t="str">
        <f t="shared" si="6"/>
        <v/>
      </c>
      <c r="Q290" s="457">
        <f t="shared" si="26"/>
        <v>0</v>
      </c>
      <c r="R290" s="458"/>
      <c r="S290" s="459" t="str">
        <f t="array" ref="S290">IF(B290="","",XLOOKUP($B290,Product,'Product List'!D:D))</f>
        <v/>
      </c>
      <c r="T290" s="454" t="str">
        <f t="array" ref="T290">IF(B290="","",XLOOKUP($B290,Product,'Product List'!E:E))</f>
        <v/>
      </c>
      <c r="U290" s="454" t="str">
        <f t="array" ref="U290">IF(B290="","",XLOOKUP($B290,Product,'Product List'!F:F))</f>
        <v/>
      </c>
      <c r="V290" s="454" t="str">
        <f t="array" ref="V290">IF(B290="","",XLOOKUP($B290,Product,'Product List'!G:G))</f>
        <v/>
      </c>
      <c r="W290" s="434"/>
      <c r="X290" s="434" t="str">
        <f t="array" ref="X290">iferror(xlookup(B290,'Product List'!A:A,'Product List'!P:P),"")</f>
        <v/>
      </c>
      <c r="Y290" s="434">
        <f t="shared" si="27"/>
        <v>0</v>
      </c>
      <c r="Z290" s="434"/>
    </row>
    <row r="291" ht="14.25" customHeight="1">
      <c r="A291" s="494"/>
      <c r="B291" s="494"/>
      <c r="C291" s="495"/>
      <c r="D291" s="496"/>
      <c r="E291" s="496"/>
      <c r="F291" s="496"/>
      <c r="G291" s="487">
        <f t="shared" si="1"/>
        <v>0</v>
      </c>
      <c r="H291" s="451" t="str">
        <f t="shared" si="2"/>
        <v/>
      </c>
      <c r="I291" s="452" t="str">
        <f t="shared" si="23"/>
        <v/>
      </c>
      <c r="J291" s="477"/>
      <c r="K291" s="434"/>
      <c r="L291" s="454" t="str">
        <f t="shared" si="4"/>
        <v/>
      </c>
      <c r="M291" s="455" t="str">
        <f t="array" ref="M291">IFERROR(IF(J291="","",XLOOKUP(L291,Personnel!$B$4:$G$4,Personnel!$B$5:$G$5)),"")</f>
        <v/>
      </c>
      <c r="N291" s="455">
        <f t="shared" si="5"/>
        <v>0</v>
      </c>
      <c r="O291" s="434"/>
      <c r="P291" s="456" t="str">
        <f t="shared" si="6"/>
        <v/>
      </c>
      <c r="Q291" s="457">
        <f t="shared" si="26"/>
        <v>0</v>
      </c>
      <c r="R291" s="458"/>
      <c r="S291" s="459" t="str">
        <f t="array" ref="S291">IF(B291="","",XLOOKUP($B291,Product,'Product List'!D:D))</f>
        <v/>
      </c>
      <c r="T291" s="454" t="str">
        <f t="array" ref="T291">IF(B291="","",XLOOKUP($B291,Product,'Product List'!E:E))</f>
        <v/>
      </c>
      <c r="U291" s="454" t="str">
        <f t="array" ref="U291">IF(B291="","",XLOOKUP($B291,Product,'Product List'!F:F))</f>
        <v/>
      </c>
      <c r="V291" s="454" t="str">
        <f t="array" ref="V291">IF(B291="","",XLOOKUP($B291,Product,'Product List'!G:G))</f>
        <v/>
      </c>
      <c r="W291" s="434"/>
      <c r="X291" s="434" t="str">
        <f t="array" ref="X291">iferror(xlookup(B291,'Product List'!A:A,'Product List'!P:P),"")</f>
        <v/>
      </c>
      <c r="Y291" s="434">
        <f t="shared" si="27"/>
        <v>0</v>
      </c>
      <c r="Z291" s="434"/>
    </row>
    <row r="292" ht="14.25" customHeight="1">
      <c r="A292" s="494"/>
      <c r="B292" s="494"/>
      <c r="C292" s="495"/>
      <c r="D292" s="496"/>
      <c r="E292" s="496"/>
      <c r="F292" s="496"/>
      <c r="G292" s="487">
        <f t="shared" si="1"/>
        <v>0</v>
      </c>
      <c r="H292" s="451" t="str">
        <f t="shared" si="2"/>
        <v/>
      </c>
      <c r="I292" s="452" t="str">
        <f t="shared" si="23"/>
        <v/>
      </c>
      <c r="J292" s="477"/>
      <c r="K292" s="434"/>
      <c r="L292" s="454" t="str">
        <f t="shared" si="4"/>
        <v/>
      </c>
      <c r="M292" s="455" t="str">
        <f t="array" ref="M292">IFERROR(IF(J292="","",XLOOKUP(L292,Personnel!$B$4:$G$4,Personnel!$B$5:$G$5)),"")</f>
        <v/>
      </c>
      <c r="N292" s="455">
        <f t="shared" si="5"/>
        <v>0</v>
      </c>
      <c r="O292" s="434"/>
      <c r="P292" s="456" t="str">
        <f t="shared" si="6"/>
        <v/>
      </c>
      <c r="Q292" s="457">
        <f t="shared" si="26"/>
        <v>0</v>
      </c>
      <c r="R292" s="458"/>
      <c r="S292" s="459" t="str">
        <f t="array" ref="S292">IF(B292="","",XLOOKUP($B292,Product,'Product List'!D:D))</f>
        <v/>
      </c>
      <c r="T292" s="454" t="str">
        <f t="array" ref="T292">IF(B292="","",XLOOKUP($B292,Product,'Product List'!E:E))</f>
        <v/>
      </c>
      <c r="U292" s="454" t="str">
        <f t="array" ref="U292">IF(B292="","",XLOOKUP($B292,Product,'Product List'!F:F))</f>
        <v/>
      </c>
      <c r="V292" s="454" t="str">
        <f t="array" ref="V292">IF(B292="","",XLOOKUP($B292,Product,'Product List'!G:G))</f>
        <v/>
      </c>
      <c r="W292" s="434"/>
      <c r="X292" s="434" t="str">
        <f t="array" ref="X292">iferror(xlookup(B292,'Product List'!A:A,'Product List'!P:P),"")</f>
        <v/>
      </c>
      <c r="Y292" s="434">
        <f t="shared" si="27"/>
        <v>0</v>
      </c>
      <c r="Z292" s="434"/>
    </row>
    <row r="293" ht="14.25" customHeight="1">
      <c r="A293" s="494"/>
      <c r="B293" s="494"/>
      <c r="C293" s="495"/>
      <c r="D293" s="496"/>
      <c r="E293" s="496"/>
      <c r="F293" s="496"/>
      <c r="G293" s="487">
        <f t="shared" si="1"/>
        <v>0</v>
      </c>
      <c r="H293" s="451" t="str">
        <f t="shared" si="2"/>
        <v/>
      </c>
      <c r="I293" s="452" t="str">
        <f t="shared" si="23"/>
        <v/>
      </c>
      <c r="J293" s="477"/>
      <c r="K293" s="434"/>
      <c r="L293" s="454" t="str">
        <f t="shared" si="4"/>
        <v/>
      </c>
      <c r="M293" s="455" t="str">
        <f t="array" ref="M293">IFERROR(IF(J293="","",XLOOKUP(L293,Personnel!$B$4:$G$4,Personnel!$B$5:$G$5)),"")</f>
        <v/>
      </c>
      <c r="N293" s="455">
        <f t="shared" si="5"/>
        <v>0</v>
      </c>
      <c r="O293" s="434"/>
      <c r="P293" s="456" t="str">
        <f t="shared" si="6"/>
        <v/>
      </c>
      <c r="Q293" s="457">
        <f t="shared" si="26"/>
        <v>0</v>
      </c>
      <c r="R293" s="458"/>
      <c r="S293" s="459" t="str">
        <f t="array" ref="S293">IF(B293="","",XLOOKUP($B293,Product,'Product List'!D:D))</f>
        <v/>
      </c>
      <c r="T293" s="454" t="str">
        <f t="array" ref="T293">IF(B293="","",XLOOKUP($B293,Product,'Product List'!E:E))</f>
        <v/>
      </c>
      <c r="U293" s="454" t="str">
        <f t="array" ref="U293">IF(B293="","",XLOOKUP($B293,Product,'Product List'!F:F))</f>
        <v/>
      </c>
      <c r="V293" s="454" t="str">
        <f t="array" ref="V293">IF(B293="","",XLOOKUP($B293,Product,'Product List'!G:G))</f>
        <v/>
      </c>
      <c r="W293" s="434"/>
      <c r="X293" s="434" t="str">
        <f t="array" ref="X293">iferror(xlookup(B293,'Product List'!A:A,'Product List'!P:P),"")</f>
        <v/>
      </c>
      <c r="Y293" s="434">
        <f t="shared" si="27"/>
        <v>0</v>
      </c>
      <c r="Z293" s="434"/>
    </row>
    <row r="294" ht="14.25" customHeight="1">
      <c r="A294" s="494"/>
      <c r="B294" s="494"/>
      <c r="C294" s="495"/>
      <c r="D294" s="496"/>
      <c r="E294" s="496"/>
      <c r="F294" s="496"/>
      <c r="G294" s="487">
        <f t="shared" si="1"/>
        <v>0</v>
      </c>
      <c r="H294" s="451" t="str">
        <f t="shared" si="2"/>
        <v/>
      </c>
      <c r="I294" s="452" t="str">
        <f t="shared" si="23"/>
        <v/>
      </c>
      <c r="J294" s="477"/>
      <c r="K294" s="434"/>
      <c r="L294" s="454" t="str">
        <f t="shared" si="4"/>
        <v/>
      </c>
      <c r="M294" s="455" t="str">
        <f t="array" ref="M294">IFERROR(IF(J294="","",XLOOKUP(L294,Personnel!$B$4:$G$4,Personnel!$B$5:$G$5)),"")</f>
        <v/>
      </c>
      <c r="N294" s="455">
        <f t="shared" si="5"/>
        <v>0</v>
      </c>
      <c r="O294" s="434"/>
      <c r="P294" s="456" t="str">
        <f t="shared" si="6"/>
        <v/>
      </c>
      <c r="Q294" s="457">
        <f t="shared" si="26"/>
        <v>0</v>
      </c>
      <c r="R294" s="458"/>
      <c r="S294" s="459" t="str">
        <f t="array" ref="S294">IF(B294="","",XLOOKUP($B294,Product,'Product List'!D:D))</f>
        <v/>
      </c>
      <c r="T294" s="454" t="str">
        <f t="array" ref="T294">IF(B294="","",XLOOKUP($B294,Product,'Product List'!E:E))</f>
        <v/>
      </c>
      <c r="U294" s="454" t="str">
        <f t="array" ref="U294">IF(B294="","",XLOOKUP($B294,Product,'Product List'!F:F))</f>
        <v/>
      </c>
      <c r="V294" s="454" t="str">
        <f t="array" ref="V294">IF(B294="","",XLOOKUP($B294,Product,'Product List'!G:G))</f>
        <v/>
      </c>
      <c r="W294" s="434"/>
      <c r="X294" s="434" t="str">
        <f t="array" ref="X294">iferror(xlookup(B294,'Product List'!A:A,'Product List'!P:P),"")</f>
        <v/>
      </c>
      <c r="Y294" s="434">
        <f t="shared" si="27"/>
        <v>0</v>
      </c>
      <c r="Z294" s="434"/>
    </row>
    <row r="295" ht="14.25" customHeight="1">
      <c r="A295" s="494"/>
      <c r="B295" s="494"/>
      <c r="C295" s="495"/>
      <c r="D295" s="496"/>
      <c r="E295" s="496"/>
      <c r="F295" s="496"/>
      <c r="G295" s="487">
        <f t="shared" si="1"/>
        <v>0</v>
      </c>
      <c r="H295" s="451" t="str">
        <f t="shared" si="2"/>
        <v/>
      </c>
      <c r="I295" s="452" t="str">
        <f t="shared" si="23"/>
        <v/>
      </c>
      <c r="J295" s="477"/>
      <c r="K295" s="434"/>
      <c r="L295" s="454" t="str">
        <f t="shared" si="4"/>
        <v/>
      </c>
      <c r="M295" s="455" t="str">
        <f t="array" ref="M295">IFERROR(IF(J295="","",XLOOKUP(L295,Personnel!$B$4:$G$4,Personnel!$B$5:$G$5)),"")</f>
        <v/>
      </c>
      <c r="N295" s="455">
        <f t="shared" si="5"/>
        <v>0</v>
      </c>
      <c r="O295" s="434"/>
      <c r="P295" s="456" t="str">
        <f t="shared" si="6"/>
        <v/>
      </c>
      <c r="Q295" s="457">
        <f t="shared" si="26"/>
        <v>0</v>
      </c>
      <c r="R295" s="458"/>
      <c r="S295" s="459" t="str">
        <f t="array" ref="S295">IF(B295="","",XLOOKUP($B295,Product,'Product List'!D:D))</f>
        <v/>
      </c>
      <c r="T295" s="454" t="str">
        <f t="array" ref="T295">IF(B295="","",XLOOKUP($B295,Product,'Product List'!E:E))</f>
        <v/>
      </c>
      <c r="U295" s="454" t="str">
        <f t="array" ref="U295">IF(B295="","",XLOOKUP($B295,Product,'Product List'!F:F))</f>
        <v/>
      </c>
      <c r="V295" s="454" t="str">
        <f t="array" ref="V295">IF(B295="","",XLOOKUP($B295,Product,'Product List'!G:G))</f>
        <v/>
      </c>
      <c r="W295" s="434"/>
      <c r="X295" s="434" t="str">
        <f t="array" ref="X295">iferror(xlookup(B295,'Product List'!A:A,'Product List'!P:P),"")</f>
        <v/>
      </c>
      <c r="Y295" s="434">
        <f t="shared" si="27"/>
        <v>0</v>
      </c>
      <c r="Z295" s="434"/>
    </row>
    <row r="296" ht="14.25" customHeight="1">
      <c r="A296" s="494"/>
      <c r="B296" s="494"/>
      <c r="C296" s="495"/>
      <c r="D296" s="496"/>
      <c r="E296" s="496"/>
      <c r="F296" s="496"/>
      <c r="G296" s="487">
        <f t="shared" si="1"/>
        <v>0</v>
      </c>
      <c r="H296" s="451" t="str">
        <f t="shared" si="2"/>
        <v/>
      </c>
      <c r="I296" s="452" t="str">
        <f t="shared" si="23"/>
        <v/>
      </c>
      <c r="J296" s="477"/>
      <c r="K296" s="434"/>
      <c r="L296" s="454" t="str">
        <f t="shared" si="4"/>
        <v/>
      </c>
      <c r="M296" s="455" t="str">
        <f t="array" ref="M296">IFERROR(IF(J296="","",XLOOKUP(L296,Personnel!$B$4:$G$4,Personnel!$B$5:$G$5)),"")</f>
        <v/>
      </c>
      <c r="N296" s="455">
        <f t="shared" si="5"/>
        <v>0</v>
      </c>
      <c r="O296" s="434"/>
      <c r="P296" s="456" t="str">
        <f t="shared" si="6"/>
        <v/>
      </c>
      <c r="Q296" s="457">
        <f t="shared" si="26"/>
        <v>0</v>
      </c>
      <c r="R296" s="458"/>
      <c r="S296" s="459" t="str">
        <f t="array" ref="S296">IF(B296="","",XLOOKUP($B296,Product,'Product List'!D:D))</f>
        <v/>
      </c>
      <c r="T296" s="454" t="str">
        <f t="array" ref="T296">IF(B296="","",XLOOKUP($B296,Product,'Product List'!E:E))</f>
        <v/>
      </c>
      <c r="U296" s="454" t="str">
        <f t="array" ref="U296">IF(B296="","",XLOOKUP($B296,Product,'Product List'!F:F))</f>
        <v/>
      </c>
      <c r="V296" s="454" t="str">
        <f t="array" ref="V296">IF(B296="","",XLOOKUP($B296,Product,'Product List'!G:G))</f>
        <v/>
      </c>
      <c r="W296" s="434"/>
      <c r="X296" s="434" t="str">
        <f t="array" ref="X296">iferror(xlookup(B296,'Product List'!A:A,'Product List'!P:P),"")</f>
        <v/>
      </c>
      <c r="Y296" s="434">
        <f t="shared" si="27"/>
        <v>0</v>
      </c>
      <c r="Z296" s="434"/>
    </row>
    <row r="297" ht="14.25" customHeight="1">
      <c r="A297" s="494"/>
      <c r="B297" s="494"/>
      <c r="C297" s="495"/>
      <c r="D297" s="496"/>
      <c r="E297" s="496"/>
      <c r="F297" s="496"/>
      <c r="G297" s="487">
        <f t="shared" si="1"/>
        <v>0</v>
      </c>
      <c r="H297" s="451" t="str">
        <f t="shared" si="2"/>
        <v/>
      </c>
      <c r="I297" s="452" t="str">
        <f t="shared" si="23"/>
        <v/>
      </c>
      <c r="J297" s="477"/>
      <c r="K297" s="434"/>
      <c r="L297" s="454" t="str">
        <f t="shared" si="4"/>
        <v/>
      </c>
      <c r="M297" s="455" t="str">
        <f t="array" ref="M297">IFERROR(IF(J297="","",XLOOKUP(L297,Personnel!$B$4:$G$4,Personnel!$B$5:$G$5)),"")</f>
        <v/>
      </c>
      <c r="N297" s="455">
        <f t="shared" si="5"/>
        <v>0</v>
      </c>
      <c r="O297" s="434"/>
      <c r="P297" s="456" t="str">
        <f t="shared" si="6"/>
        <v/>
      </c>
      <c r="Q297" s="457">
        <f t="shared" si="26"/>
        <v>0</v>
      </c>
      <c r="R297" s="458"/>
      <c r="S297" s="459" t="str">
        <f t="array" ref="S297">IF(B297="","",XLOOKUP($B297,Product,'Product List'!D:D))</f>
        <v/>
      </c>
      <c r="T297" s="454" t="str">
        <f t="array" ref="T297">IF(B297="","",XLOOKUP($B297,Product,'Product List'!E:E))</f>
        <v/>
      </c>
      <c r="U297" s="454" t="str">
        <f t="array" ref="U297">IF(B297="","",XLOOKUP($B297,Product,'Product List'!F:F))</f>
        <v/>
      </c>
      <c r="V297" s="454" t="str">
        <f t="array" ref="V297">IF(B297="","",XLOOKUP($B297,Product,'Product List'!G:G))</f>
        <v/>
      </c>
      <c r="W297" s="434"/>
      <c r="X297" s="434" t="str">
        <f t="array" ref="X297">iferror(xlookup(B297,'Product List'!A:A,'Product List'!P:P),"")</f>
        <v/>
      </c>
      <c r="Y297" s="434">
        <f t="shared" si="27"/>
        <v>0</v>
      </c>
      <c r="Z297" s="434"/>
    </row>
    <row r="298" ht="14.25" customHeight="1">
      <c r="A298" s="494"/>
      <c r="B298" s="494"/>
      <c r="C298" s="495"/>
      <c r="D298" s="496"/>
      <c r="E298" s="496"/>
      <c r="F298" s="496"/>
      <c r="G298" s="487">
        <f t="shared" si="1"/>
        <v>0</v>
      </c>
      <c r="H298" s="451" t="str">
        <f t="shared" si="2"/>
        <v/>
      </c>
      <c r="I298" s="452" t="str">
        <f t="shared" si="23"/>
        <v/>
      </c>
      <c r="J298" s="477"/>
      <c r="K298" s="434"/>
      <c r="L298" s="454" t="str">
        <f t="shared" si="4"/>
        <v/>
      </c>
      <c r="M298" s="455" t="str">
        <f t="array" ref="M298">IFERROR(IF(J298="","",XLOOKUP(L298,Personnel!$B$4:$G$4,Personnel!$B$5:$G$5)),"")</f>
        <v/>
      </c>
      <c r="N298" s="455">
        <f t="shared" si="5"/>
        <v>0</v>
      </c>
      <c r="O298" s="434"/>
      <c r="P298" s="456" t="str">
        <f t="shared" si="6"/>
        <v/>
      </c>
      <c r="Q298" s="457">
        <f t="shared" si="26"/>
        <v>0</v>
      </c>
      <c r="R298" s="458"/>
      <c r="S298" s="459" t="str">
        <f t="array" ref="S298">IF(B298="","",XLOOKUP($B298,Product,'Product List'!D:D))</f>
        <v/>
      </c>
      <c r="T298" s="454" t="str">
        <f t="array" ref="T298">IF(B298="","",XLOOKUP($B298,Product,'Product List'!E:E))</f>
        <v/>
      </c>
      <c r="U298" s="454" t="str">
        <f t="array" ref="U298">IF(B298="","",XLOOKUP($B298,Product,'Product List'!F:F))</f>
        <v/>
      </c>
      <c r="V298" s="454" t="str">
        <f t="array" ref="V298">IF(B298="","",XLOOKUP($B298,Product,'Product List'!G:G))</f>
        <v/>
      </c>
      <c r="W298" s="434"/>
      <c r="X298" s="434" t="str">
        <f t="array" ref="X298">iferror(xlookup(B298,'Product List'!A:A,'Product List'!P:P),"")</f>
        <v/>
      </c>
      <c r="Y298" s="434">
        <f t="shared" si="27"/>
        <v>0</v>
      </c>
      <c r="Z298" s="434"/>
    </row>
    <row r="299" ht="14.25" customHeight="1">
      <c r="A299" s="494"/>
      <c r="B299" s="494"/>
      <c r="C299" s="495"/>
      <c r="D299" s="496"/>
      <c r="E299" s="496"/>
      <c r="F299" s="496"/>
      <c r="G299" s="487">
        <f t="shared" si="1"/>
        <v>0</v>
      </c>
      <c r="H299" s="451" t="str">
        <f t="shared" si="2"/>
        <v/>
      </c>
      <c r="I299" s="452" t="str">
        <f t="shared" si="23"/>
        <v/>
      </c>
      <c r="J299" s="477"/>
      <c r="K299" s="434"/>
      <c r="L299" s="454" t="str">
        <f t="shared" si="4"/>
        <v/>
      </c>
      <c r="M299" s="455" t="str">
        <f t="array" ref="M299">IFERROR(IF(J299="","",XLOOKUP(L299,Personnel!$B$4:$G$4,Personnel!$B$5:$G$5)),"")</f>
        <v/>
      </c>
      <c r="N299" s="455">
        <f t="shared" si="5"/>
        <v>0</v>
      </c>
      <c r="O299" s="434"/>
      <c r="P299" s="456" t="str">
        <f t="shared" si="6"/>
        <v/>
      </c>
      <c r="Q299" s="457">
        <f t="shared" si="26"/>
        <v>0</v>
      </c>
      <c r="R299" s="458"/>
      <c r="S299" s="459" t="str">
        <f t="array" ref="S299">IF(B299="","",XLOOKUP($B299,Product,'Product List'!D:D))</f>
        <v/>
      </c>
      <c r="T299" s="454" t="str">
        <f t="array" ref="T299">IF(B299="","",XLOOKUP($B299,Product,'Product List'!E:E))</f>
        <v/>
      </c>
      <c r="U299" s="454" t="str">
        <f t="array" ref="U299">IF(B299="","",XLOOKUP($B299,Product,'Product List'!F:F))</f>
        <v/>
      </c>
      <c r="V299" s="454" t="str">
        <f t="array" ref="V299">IF(B299="","",XLOOKUP($B299,Product,'Product List'!G:G))</f>
        <v/>
      </c>
      <c r="W299" s="434"/>
      <c r="X299" s="434" t="str">
        <f t="array" ref="X299">iferror(xlookup(B299,'Product List'!A:A,'Product List'!P:P),"")</f>
        <v/>
      </c>
      <c r="Y299" s="434">
        <f t="shared" si="27"/>
        <v>0</v>
      </c>
      <c r="Z299" s="434"/>
    </row>
    <row r="300" ht="14.25" customHeight="1">
      <c r="A300" s="494"/>
      <c r="B300" s="494"/>
      <c r="C300" s="495"/>
      <c r="D300" s="496"/>
      <c r="E300" s="496"/>
      <c r="F300" s="496"/>
      <c r="G300" s="487">
        <f t="shared" si="1"/>
        <v>0</v>
      </c>
      <c r="H300" s="451" t="str">
        <f t="shared" si="2"/>
        <v/>
      </c>
      <c r="I300" s="452" t="str">
        <f t="shared" si="23"/>
        <v/>
      </c>
      <c r="J300" s="477"/>
      <c r="K300" s="434"/>
      <c r="L300" s="454" t="str">
        <f t="shared" si="4"/>
        <v/>
      </c>
      <c r="M300" s="455" t="str">
        <f t="array" ref="M300">IFERROR(IF(J300="","",XLOOKUP(L300,Personnel!$B$4:$G$4,Personnel!$B$5:$G$5)),"")</f>
        <v/>
      </c>
      <c r="N300" s="455">
        <f t="shared" si="5"/>
        <v>0</v>
      </c>
      <c r="O300" s="434"/>
      <c r="P300" s="456" t="str">
        <f t="shared" si="6"/>
        <v/>
      </c>
      <c r="Q300" s="457">
        <f t="shared" si="26"/>
        <v>0</v>
      </c>
      <c r="R300" s="458"/>
      <c r="S300" s="459" t="str">
        <f t="array" ref="S300">IF(B300="","",XLOOKUP($B300,Product,'Product List'!D:D))</f>
        <v/>
      </c>
      <c r="T300" s="454" t="str">
        <f t="array" ref="T300">IF(B300="","",XLOOKUP($B300,Product,'Product List'!E:E))</f>
        <v/>
      </c>
      <c r="U300" s="454" t="str">
        <f t="array" ref="U300">IF(B300="","",XLOOKUP($B300,Product,'Product List'!F:F))</f>
        <v/>
      </c>
      <c r="V300" s="454" t="str">
        <f t="array" ref="V300">IF(B300="","",XLOOKUP($B300,Product,'Product List'!G:G))</f>
        <v/>
      </c>
      <c r="W300" s="434"/>
      <c r="X300" s="434" t="str">
        <f t="array" ref="X300">iferror(xlookup(B300,'Product List'!A:A,'Product List'!P:P),"")</f>
        <v/>
      </c>
      <c r="Y300" s="434">
        <f t="shared" si="27"/>
        <v>0</v>
      </c>
      <c r="Z300" s="434"/>
    </row>
    <row r="301" ht="14.25" customHeight="1">
      <c r="A301" s="494"/>
      <c r="B301" s="494"/>
      <c r="C301" s="495"/>
      <c r="D301" s="496"/>
      <c r="E301" s="496"/>
      <c r="F301" s="496"/>
      <c r="G301" s="487">
        <f t="shared" si="1"/>
        <v>0</v>
      </c>
      <c r="H301" s="451" t="str">
        <f t="shared" si="2"/>
        <v/>
      </c>
      <c r="I301" s="452" t="str">
        <f t="shared" si="23"/>
        <v/>
      </c>
      <c r="J301" s="477"/>
      <c r="K301" s="434"/>
      <c r="L301" s="454" t="str">
        <f t="shared" si="4"/>
        <v/>
      </c>
      <c r="M301" s="455" t="str">
        <f t="array" ref="M301">IFERROR(IF(J301="","",XLOOKUP(L301,Personnel!$B$4:$G$4,Personnel!$B$5:$G$5)),"")</f>
        <v/>
      </c>
      <c r="N301" s="455">
        <f t="shared" si="5"/>
        <v>0</v>
      </c>
      <c r="O301" s="434"/>
      <c r="P301" s="456" t="str">
        <f t="shared" si="6"/>
        <v/>
      </c>
      <c r="Q301" s="457">
        <f t="shared" si="26"/>
        <v>0</v>
      </c>
      <c r="R301" s="458"/>
      <c r="S301" s="459" t="str">
        <f t="array" ref="S301">IF(B301="","",XLOOKUP($B301,Product,'Product List'!D:D))</f>
        <v/>
      </c>
      <c r="T301" s="454" t="str">
        <f t="array" ref="T301">IF(B301="","",XLOOKUP($B301,Product,'Product List'!E:E))</f>
        <v/>
      </c>
      <c r="U301" s="454" t="str">
        <f t="array" ref="U301">IF(B301="","",XLOOKUP($B301,Product,'Product List'!F:F))</f>
        <v/>
      </c>
      <c r="V301" s="454" t="str">
        <f t="array" ref="V301">IF(B301="","",XLOOKUP($B301,Product,'Product List'!G:G))</f>
        <v/>
      </c>
      <c r="W301" s="434"/>
      <c r="X301" s="434" t="str">
        <f t="array" ref="X301">iferror(xlookup(B301,'Product List'!A:A,'Product List'!P:P),"")</f>
        <v/>
      </c>
      <c r="Y301" s="434">
        <f t="shared" si="27"/>
        <v>0</v>
      </c>
      <c r="Z301" s="434"/>
    </row>
    <row r="302" ht="14.25" customHeight="1">
      <c r="A302" s="494"/>
      <c r="B302" s="494"/>
      <c r="C302" s="495"/>
      <c r="D302" s="496"/>
      <c r="E302" s="496"/>
      <c r="F302" s="496"/>
      <c r="G302" s="487">
        <f t="shared" si="1"/>
        <v>0</v>
      </c>
      <c r="H302" s="451" t="str">
        <f t="shared" si="2"/>
        <v/>
      </c>
      <c r="I302" s="452" t="str">
        <f t="shared" si="23"/>
        <v/>
      </c>
      <c r="J302" s="477"/>
      <c r="K302" s="434"/>
      <c r="L302" s="454" t="str">
        <f t="shared" si="4"/>
        <v/>
      </c>
      <c r="M302" s="455" t="str">
        <f t="array" ref="M302">IFERROR(IF(J302="","",XLOOKUP(L302,Personnel!$B$4:$G$4,Personnel!$B$5:$G$5)),"")</f>
        <v/>
      </c>
      <c r="N302" s="455">
        <f t="shared" si="5"/>
        <v>0</v>
      </c>
      <c r="O302" s="434"/>
      <c r="P302" s="456" t="str">
        <f t="shared" si="6"/>
        <v/>
      </c>
      <c r="Q302" s="457">
        <f t="shared" si="26"/>
        <v>0</v>
      </c>
      <c r="R302" s="458"/>
      <c r="S302" s="459" t="str">
        <f t="array" ref="S302">IF(B302="","",XLOOKUP($B302,Product,'Product List'!D:D))</f>
        <v/>
      </c>
      <c r="T302" s="454" t="str">
        <f t="array" ref="T302">IF(B302="","",XLOOKUP($B302,Product,'Product List'!E:E))</f>
        <v/>
      </c>
      <c r="U302" s="454" t="str">
        <f t="array" ref="U302">IF(B302="","",XLOOKUP($B302,Product,'Product List'!F:F))</f>
        <v/>
      </c>
      <c r="V302" s="454" t="str">
        <f t="array" ref="V302">IF(B302="","",XLOOKUP($B302,Product,'Product List'!G:G))</f>
        <v/>
      </c>
      <c r="W302" s="434"/>
      <c r="X302" s="434" t="str">
        <f t="array" ref="X302">iferror(xlookup(B302,'Product List'!A:A,'Product List'!P:P),"")</f>
        <v/>
      </c>
      <c r="Y302" s="434">
        <f t="shared" si="27"/>
        <v>0</v>
      </c>
      <c r="Z302" s="434"/>
    </row>
    <row r="303" ht="14.25" customHeight="1">
      <c r="A303" s="494"/>
      <c r="B303" s="494"/>
      <c r="C303" s="495"/>
      <c r="D303" s="496"/>
      <c r="E303" s="496"/>
      <c r="F303" s="496"/>
      <c r="G303" s="487">
        <f t="shared" si="1"/>
        <v>0</v>
      </c>
      <c r="H303" s="451" t="str">
        <f t="shared" si="2"/>
        <v/>
      </c>
      <c r="I303" s="452" t="str">
        <f t="shared" si="23"/>
        <v/>
      </c>
      <c r="J303" s="477"/>
      <c r="K303" s="434"/>
      <c r="L303" s="454" t="str">
        <f t="shared" si="4"/>
        <v/>
      </c>
      <c r="M303" s="455" t="str">
        <f t="array" ref="M303">IFERROR(IF(J303="","",XLOOKUP(L303,Personnel!$B$4:$G$4,Personnel!$B$5:$G$5)),"")</f>
        <v/>
      </c>
      <c r="N303" s="455">
        <f t="shared" si="5"/>
        <v>0</v>
      </c>
      <c r="O303" s="434"/>
      <c r="P303" s="456" t="str">
        <f t="shared" si="6"/>
        <v/>
      </c>
      <c r="Q303" s="457">
        <f t="shared" si="26"/>
        <v>0</v>
      </c>
      <c r="R303" s="458"/>
      <c r="S303" s="459" t="str">
        <f t="array" ref="S303">IF(B303="","",XLOOKUP($B303,Product,'Product List'!D:D))</f>
        <v/>
      </c>
      <c r="T303" s="454" t="str">
        <f t="array" ref="T303">IF(B303="","",XLOOKUP($B303,Product,'Product List'!E:E))</f>
        <v/>
      </c>
      <c r="U303" s="454" t="str">
        <f t="array" ref="U303">IF(B303="","",XLOOKUP($B303,Product,'Product List'!F:F))</f>
        <v/>
      </c>
      <c r="V303" s="454" t="str">
        <f t="array" ref="V303">IF(B303="","",XLOOKUP($B303,Product,'Product List'!G:G))</f>
        <v/>
      </c>
      <c r="W303" s="434"/>
      <c r="X303" s="434" t="str">
        <f t="array" ref="X303">iferror(xlookup(B303,'Product List'!A:A,'Product List'!P:P),"")</f>
        <v/>
      </c>
      <c r="Y303" s="434">
        <f t="shared" si="27"/>
        <v>0</v>
      </c>
      <c r="Z303" s="434"/>
    </row>
    <row r="304" ht="14.25" customHeight="1">
      <c r="A304" s="494"/>
      <c r="B304" s="494"/>
      <c r="C304" s="495"/>
      <c r="D304" s="496"/>
      <c r="E304" s="496"/>
      <c r="F304" s="496"/>
      <c r="G304" s="487">
        <f t="shared" si="1"/>
        <v>0</v>
      </c>
      <c r="H304" s="451" t="str">
        <f t="shared" si="2"/>
        <v/>
      </c>
      <c r="I304" s="452" t="str">
        <f t="shared" si="23"/>
        <v/>
      </c>
      <c r="J304" s="477"/>
      <c r="K304" s="434"/>
      <c r="L304" s="454" t="str">
        <f t="shared" si="4"/>
        <v/>
      </c>
      <c r="M304" s="455" t="str">
        <f t="array" ref="M304">IFERROR(IF(J304="","",XLOOKUP(L304,Personnel!$B$4:$G$4,Personnel!$B$5:$G$5)),"")</f>
        <v/>
      </c>
      <c r="N304" s="455">
        <f t="shared" si="5"/>
        <v>0</v>
      </c>
      <c r="O304" s="434"/>
      <c r="P304" s="456" t="str">
        <f t="shared" si="6"/>
        <v/>
      </c>
      <c r="Q304" s="457">
        <f t="shared" si="26"/>
        <v>0</v>
      </c>
      <c r="R304" s="458"/>
      <c r="S304" s="459" t="str">
        <f t="array" ref="S304">IF(B304="","",XLOOKUP($B304,Product,'Product List'!D:D))</f>
        <v/>
      </c>
      <c r="T304" s="454" t="str">
        <f t="array" ref="T304">IF(B304="","",XLOOKUP($B304,Product,'Product List'!E:E))</f>
        <v/>
      </c>
      <c r="U304" s="454" t="str">
        <f t="array" ref="U304">IF(B304="","",XLOOKUP($B304,Product,'Product List'!F:F))</f>
        <v/>
      </c>
      <c r="V304" s="454" t="str">
        <f t="array" ref="V304">IF(B304="","",XLOOKUP($B304,Product,'Product List'!G:G))</f>
        <v/>
      </c>
      <c r="W304" s="434"/>
      <c r="X304" s="434" t="str">
        <f t="array" ref="X304">iferror(xlookup(B304,'Product List'!A:A,'Product List'!P:P),"")</f>
        <v/>
      </c>
      <c r="Y304" s="434">
        <f t="shared" si="27"/>
        <v>0</v>
      </c>
      <c r="Z304" s="434"/>
    </row>
    <row r="305" ht="14.25" customHeight="1">
      <c r="A305" s="494"/>
      <c r="B305" s="494"/>
      <c r="C305" s="495"/>
      <c r="D305" s="496"/>
      <c r="E305" s="496"/>
      <c r="F305" s="496"/>
      <c r="G305" s="487">
        <f t="shared" si="1"/>
        <v>0</v>
      </c>
      <c r="H305" s="451" t="str">
        <f t="shared" si="2"/>
        <v/>
      </c>
      <c r="I305" s="452" t="str">
        <f t="shared" si="23"/>
        <v/>
      </c>
      <c r="J305" s="477"/>
      <c r="K305" s="434"/>
      <c r="L305" s="454" t="str">
        <f t="shared" si="4"/>
        <v/>
      </c>
      <c r="M305" s="455" t="str">
        <f t="array" ref="M305">IFERROR(IF(J305="","",XLOOKUP(L305,Personnel!$B$4:$G$4,Personnel!$B$5:$G$5)),"")</f>
        <v/>
      </c>
      <c r="N305" s="455">
        <f t="shared" si="5"/>
        <v>0</v>
      </c>
      <c r="O305" s="434"/>
      <c r="P305" s="456" t="str">
        <f t="shared" si="6"/>
        <v/>
      </c>
      <c r="Q305" s="457">
        <f t="shared" si="26"/>
        <v>0</v>
      </c>
      <c r="R305" s="458"/>
      <c r="S305" s="459" t="str">
        <f t="array" ref="S305">IF(B305="","",XLOOKUP($B305,Product,'Product List'!D:D))</f>
        <v/>
      </c>
      <c r="T305" s="454" t="str">
        <f t="array" ref="T305">IF(B305="","",XLOOKUP($B305,Product,'Product List'!E:E))</f>
        <v/>
      </c>
      <c r="U305" s="454" t="str">
        <f t="array" ref="U305">IF(B305="","",XLOOKUP($B305,Product,'Product List'!F:F))</f>
        <v/>
      </c>
      <c r="V305" s="454" t="str">
        <f t="array" ref="V305">IF(B305="","",XLOOKUP($B305,Product,'Product List'!G:G))</f>
        <v/>
      </c>
      <c r="W305" s="434"/>
      <c r="X305" s="434" t="str">
        <f t="array" ref="X305">iferror(xlookup(B305,'Product List'!A:A,'Product List'!P:P),"")</f>
        <v/>
      </c>
      <c r="Y305" s="434">
        <f t="shared" si="27"/>
        <v>0</v>
      </c>
      <c r="Z305" s="434"/>
    </row>
    <row r="306" ht="14.25" customHeight="1">
      <c r="A306" s="494"/>
      <c r="B306" s="494"/>
      <c r="C306" s="495"/>
      <c r="D306" s="496"/>
      <c r="E306" s="496"/>
      <c r="F306" s="496"/>
      <c r="G306" s="487">
        <f t="shared" si="1"/>
        <v>0</v>
      </c>
      <c r="H306" s="451" t="str">
        <f t="shared" si="2"/>
        <v/>
      </c>
      <c r="I306" s="452" t="str">
        <f t="shared" si="23"/>
        <v/>
      </c>
      <c r="J306" s="477"/>
      <c r="K306" s="434"/>
      <c r="L306" s="454" t="str">
        <f t="shared" si="4"/>
        <v/>
      </c>
      <c r="M306" s="455" t="str">
        <f t="array" ref="M306">IFERROR(IF(J306="","",XLOOKUP(L306,Personnel!$B$4:$G$4,Personnel!$B$5:$G$5)),"")</f>
        <v/>
      </c>
      <c r="N306" s="455">
        <f t="shared" si="5"/>
        <v>0</v>
      </c>
      <c r="O306" s="434"/>
      <c r="P306" s="456" t="str">
        <f t="shared" si="6"/>
        <v/>
      </c>
      <c r="Q306" s="457">
        <f t="shared" si="26"/>
        <v>0</v>
      </c>
      <c r="R306" s="458"/>
      <c r="S306" s="459" t="str">
        <f t="array" ref="S306">IF(B306="","",XLOOKUP($B306,Product,'Product List'!D:D))</f>
        <v/>
      </c>
      <c r="T306" s="454" t="str">
        <f t="array" ref="T306">IF(B306="","",XLOOKUP($B306,Product,'Product List'!E:E))</f>
        <v/>
      </c>
      <c r="U306" s="454" t="str">
        <f t="array" ref="U306">IF(B306="","",XLOOKUP($B306,Product,'Product List'!F:F))</f>
        <v/>
      </c>
      <c r="V306" s="454" t="str">
        <f t="array" ref="V306">IF(B306="","",XLOOKUP($B306,Product,'Product List'!G:G))</f>
        <v/>
      </c>
      <c r="W306" s="434"/>
      <c r="X306" s="434" t="str">
        <f t="array" ref="X306">iferror(xlookup(B306,'Product List'!A:A,'Product List'!P:P),"")</f>
        <v/>
      </c>
      <c r="Y306" s="434">
        <f t="shared" si="27"/>
        <v>0</v>
      </c>
      <c r="Z306" s="434"/>
    </row>
    <row r="307" ht="14.25" customHeight="1">
      <c r="A307" s="494"/>
      <c r="B307" s="494"/>
      <c r="C307" s="495"/>
      <c r="D307" s="496"/>
      <c r="E307" s="496"/>
      <c r="F307" s="496"/>
      <c r="G307" s="487">
        <f t="shared" si="1"/>
        <v>0</v>
      </c>
      <c r="H307" s="451" t="str">
        <f t="shared" si="2"/>
        <v/>
      </c>
      <c r="I307" s="452" t="str">
        <f t="shared" si="23"/>
        <v/>
      </c>
      <c r="J307" s="477"/>
      <c r="K307" s="434"/>
      <c r="L307" s="454" t="str">
        <f t="shared" si="4"/>
        <v/>
      </c>
      <c r="M307" s="455" t="str">
        <f t="array" ref="M307">IFERROR(IF(J307="","",XLOOKUP(L307,Personnel!$B$4:$G$4,Personnel!$B$5:$G$5)),"")</f>
        <v/>
      </c>
      <c r="N307" s="455">
        <f t="shared" si="5"/>
        <v>0</v>
      </c>
      <c r="O307" s="434"/>
      <c r="P307" s="456" t="str">
        <f t="shared" si="6"/>
        <v/>
      </c>
      <c r="Q307" s="457">
        <f t="shared" si="26"/>
        <v>0</v>
      </c>
      <c r="R307" s="458"/>
      <c r="S307" s="459" t="str">
        <f t="array" ref="S307">IF(B307="","",XLOOKUP($B307,Product,'Product List'!D:D))</f>
        <v/>
      </c>
      <c r="T307" s="454" t="str">
        <f t="array" ref="T307">IF(B307="","",XLOOKUP($B307,Product,'Product List'!E:E))</f>
        <v/>
      </c>
      <c r="U307" s="454" t="str">
        <f t="array" ref="U307">IF(B307="","",XLOOKUP($B307,Product,'Product List'!F:F))</f>
        <v/>
      </c>
      <c r="V307" s="454" t="str">
        <f t="array" ref="V307">IF(B307="","",XLOOKUP($B307,Product,'Product List'!G:G))</f>
        <v/>
      </c>
      <c r="W307" s="434"/>
      <c r="X307" s="434" t="str">
        <f t="array" ref="X307">iferror(xlookup(B307,'Product List'!A:A,'Product List'!P:P),"")</f>
        <v/>
      </c>
      <c r="Y307" s="434">
        <f t="shared" si="27"/>
        <v>0</v>
      </c>
      <c r="Z307" s="434"/>
    </row>
    <row r="308" ht="14.25" customHeight="1">
      <c r="A308" s="494"/>
      <c r="B308" s="494"/>
      <c r="C308" s="495"/>
      <c r="D308" s="496"/>
      <c r="E308" s="496"/>
      <c r="F308" s="496"/>
      <c r="G308" s="487">
        <f t="shared" si="1"/>
        <v>0</v>
      </c>
      <c r="H308" s="451" t="str">
        <f t="shared" si="2"/>
        <v/>
      </c>
      <c r="I308" s="452" t="str">
        <f t="shared" si="23"/>
        <v/>
      </c>
      <c r="J308" s="477"/>
      <c r="K308" s="434"/>
      <c r="L308" s="454" t="str">
        <f t="shared" si="4"/>
        <v/>
      </c>
      <c r="M308" s="455" t="str">
        <f t="array" ref="M308">IFERROR(IF(J308="","",XLOOKUP(L308,Personnel!$B$4:$G$4,Personnel!$B$5:$G$5)),"")</f>
        <v/>
      </c>
      <c r="N308" s="455">
        <f t="shared" si="5"/>
        <v>0</v>
      </c>
      <c r="O308" s="434"/>
      <c r="P308" s="456" t="str">
        <f t="shared" si="6"/>
        <v/>
      </c>
      <c r="Q308" s="457">
        <f t="shared" si="26"/>
        <v>0</v>
      </c>
      <c r="R308" s="458"/>
      <c r="S308" s="459" t="str">
        <f t="array" ref="S308">IF(B308="","",XLOOKUP($B308,Product,'Product List'!D:D))</f>
        <v/>
      </c>
      <c r="T308" s="454" t="str">
        <f t="array" ref="T308">IF(B308="","",XLOOKUP($B308,Product,'Product List'!E:E))</f>
        <v/>
      </c>
      <c r="U308" s="454" t="str">
        <f t="array" ref="U308">IF(B308="","",XLOOKUP($B308,Product,'Product List'!F:F))</f>
        <v/>
      </c>
      <c r="V308" s="454" t="str">
        <f t="array" ref="V308">IF(B308="","",XLOOKUP($B308,Product,'Product List'!G:G))</f>
        <v/>
      </c>
      <c r="W308" s="434"/>
      <c r="X308" s="434" t="str">
        <f t="array" ref="X308">iferror(xlookup(B308,'Product List'!A:A,'Product List'!P:P),"")</f>
        <v/>
      </c>
      <c r="Y308" s="434">
        <f t="shared" si="27"/>
        <v>0</v>
      </c>
      <c r="Z308" s="434"/>
    </row>
    <row r="309" ht="14.25" customHeight="1">
      <c r="A309" s="494"/>
      <c r="B309" s="494"/>
      <c r="C309" s="495"/>
      <c r="D309" s="496"/>
      <c r="E309" s="496"/>
      <c r="F309" s="496"/>
      <c r="G309" s="487">
        <f t="shared" si="1"/>
        <v>0</v>
      </c>
      <c r="H309" s="451" t="str">
        <f t="shared" si="2"/>
        <v/>
      </c>
      <c r="I309" s="452" t="str">
        <f t="shared" si="23"/>
        <v/>
      </c>
      <c r="J309" s="477"/>
      <c r="K309" s="434"/>
      <c r="L309" s="454" t="str">
        <f t="shared" si="4"/>
        <v/>
      </c>
      <c r="M309" s="455" t="str">
        <f t="array" ref="M309">IFERROR(IF(J309="","",XLOOKUP(L309,Personnel!$B$4:$G$4,Personnel!$B$5:$G$5)),"")</f>
        <v/>
      </c>
      <c r="N309" s="455">
        <f t="shared" si="5"/>
        <v>0</v>
      </c>
      <c r="O309" s="434"/>
      <c r="P309" s="456" t="str">
        <f t="shared" si="6"/>
        <v/>
      </c>
      <c r="Q309" s="457">
        <f t="shared" si="26"/>
        <v>0</v>
      </c>
      <c r="R309" s="458"/>
      <c r="S309" s="459" t="str">
        <f t="array" ref="S309">IF(B309="","",XLOOKUP($B309,Product,'Product List'!D:D))</f>
        <v/>
      </c>
      <c r="T309" s="454" t="str">
        <f t="array" ref="T309">IF(B309="","",XLOOKUP($B309,Product,'Product List'!E:E))</f>
        <v/>
      </c>
      <c r="U309" s="454" t="str">
        <f t="array" ref="U309">IF(B309="","",XLOOKUP($B309,Product,'Product List'!F:F))</f>
        <v/>
      </c>
      <c r="V309" s="454" t="str">
        <f t="array" ref="V309">IF(B309="","",XLOOKUP($B309,Product,'Product List'!G:G))</f>
        <v/>
      </c>
      <c r="W309" s="434"/>
      <c r="X309" s="434" t="str">
        <f t="array" ref="X309">iferror(xlookup(B309,'Product List'!A:A,'Product List'!P:P),"")</f>
        <v/>
      </c>
      <c r="Y309" s="434">
        <f t="shared" si="27"/>
        <v>0</v>
      </c>
      <c r="Z309" s="434"/>
    </row>
    <row r="310" ht="14.25" customHeight="1">
      <c r="A310" s="494"/>
      <c r="B310" s="494"/>
      <c r="C310" s="495"/>
      <c r="D310" s="496"/>
      <c r="E310" s="496"/>
      <c r="F310" s="496"/>
      <c r="G310" s="487">
        <f t="shared" si="1"/>
        <v>0</v>
      </c>
      <c r="H310" s="451" t="str">
        <f t="shared" si="2"/>
        <v/>
      </c>
      <c r="I310" s="452" t="str">
        <f t="shared" si="23"/>
        <v/>
      </c>
      <c r="J310" s="477"/>
      <c r="K310" s="434"/>
      <c r="L310" s="454" t="str">
        <f t="shared" si="4"/>
        <v/>
      </c>
      <c r="M310" s="455" t="str">
        <f t="array" ref="M310">IFERROR(IF(J310="","",XLOOKUP(L310,Personnel!$B$4:$G$4,Personnel!$B$5:$G$5)),"")</f>
        <v/>
      </c>
      <c r="N310" s="455">
        <f t="shared" si="5"/>
        <v>0</v>
      </c>
      <c r="O310" s="434"/>
      <c r="P310" s="456" t="str">
        <f t="shared" si="6"/>
        <v/>
      </c>
      <c r="Q310" s="457">
        <f t="shared" si="26"/>
        <v>0</v>
      </c>
      <c r="R310" s="458"/>
      <c r="S310" s="459" t="str">
        <f t="array" ref="S310">IF(B310="","",XLOOKUP($B310,Product,'Product List'!D:D))</f>
        <v/>
      </c>
      <c r="T310" s="454" t="str">
        <f t="array" ref="T310">IF(B310="","",XLOOKUP($B310,Product,'Product List'!E:E))</f>
        <v/>
      </c>
      <c r="U310" s="454" t="str">
        <f t="array" ref="U310">IF(B310="","",XLOOKUP($B310,Product,'Product List'!F:F))</f>
        <v/>
      </c>
      <c r="V310" s="454" t="str">
        <f t="array" ref="V310">IF(B310="","",XLOOKUP($B310,Product,'Product List'!G:G))</f>
        <v/>
      </c>
      <c r="W310" s="434"/>
      <c r="X310" s="434" t="str">
        <f t="array" ref="X310">iferror(xlookup(B310,'Product List'!A:A,'Product List'!P:P),"")</f>
        <v/>
      </c>
      <c r="Y310" s="434">
        <f t="shared" si="27"/>
        <v>0</v>
      </c>
      <c r="Z310" s="434"/>
    </row>
    <row r="311" ht="14.25" customHeight="1">
      <c r="A311" s="494"/>
      <c r="B311" s="494"/>
      <c r="C311" s="495"/>
      <c r="D311" s="496"/>
      <c r="E311" s="496"/>
      <c r="F311" s="496"/>
      <c r="G311" s="487">
        <f t="shared" si="1"/>
        <v>0</v>
      </c>
      <c r="H311" s="451" t="str">
        <f t="shared" si="2"/>
        <v/>
      </c>
      <c r="I311" s="452" t="str">
        <f t="shared" si="23"/>
        <v/>
      </c>
      <c r="J311" s="477"/>
      <c r="K311" s="434"/>
      <c r="L311" s="454" t="str">
        <f t="shared" si="4"/>
        <v/>
      </c>
      <c r="M311" s="455" t="str">
        <f t="array" ref="M311">IFERROR(IF(J311="","",XLOOKUP(L311,Personnel!$B$4:$G$4,Personnel!$B$5:$G$5)),"")</f>
        <v/>
      </c>
      <c r="N311" s="455">
        <f t="shared" si="5"/>
        <v>0</v>
      </c>
      <c r="O311" s="434"/>
      <c r="P311" s="456" t="str">
        <f t="shared" si="6"/>
        <v/>
      </c>
      <c r="Q311" s="457">
        <f t="shared" si="26"/>
        <v>0</v>
      </c>
      <c r="R311" s="458"/>
      <c r="S311" s="459" t="str">
        <f t="array" ref="S311">IF(B311="","",XLOOKUP($B311,Product,'Product List'!D:D))</f>
        <v/>
      </c>
      <c r="T311" s="454" t="str">
        <f t="array" ref="T311">IF(B311="","",XLOOKUP($B311,Product,'Product List'!E:E))</f>
        <v/>
      </c>
      <c r="U311" s="454" t="str">
        <f t="array" ref="U311">IF(B311="","",XLOOKUP($B311,Product,'Product List'!F:F))</f>
        <v/>
      </c>
      <c r="V311" s="454" t="str">
        <f t="array" ref="V311">IF(B311="","",XLOOKUP($B311,Product,'Product List'!G:G))</f>
        <v/>
      </c>
      <c r="W311" s="434"/>
      <c r="X311" s="434" t="str">
        <f t="array" ref="X311">iferror(xlookup(B311,'Product List'!A:A,'Product List'!P:P),"")</f>
        <v/>
      </c>
      <c r="Y311" s="434">
        <f t="shared" si="27"/>
        <v>0</v>
      </c>
      <c r="Z311" s="434"/>
    </row>
    <row r="312" ht="14.25" customHeight="1">
      <c r="A312" s="494"/>
      <c r="B312" s="494"/>
      <c r="C312" s="495"/>
      <c r="D312" s="496"/>
      <c r="E312" s="496"/>
      <c r="F312" s="496"/>
      <c r="G312" s="487">
        <f t="shared" si="1"/>
        <v>0</v>
      </c>
      <c r="H312" s="451" t="str">
        <f t="shared" si="2"/>
        <v/>
      </c>
      <c r="I312" s="452" t="str">
        <f t="shared" si="23"/>
        <v/>
      </c>
      <c r="J312" s="477"/>
      <c r="K312" s="434"/>
      <c r="L312" s="454" t="str">
        <f t="shared" si="4"/>
        <v/>
      </c>
      <c r="M312" s="455" t="str">
        <f t="array" ref="M312">IFERROR(IF(J312="","",XLOOKUP(L312,Personnel!$B$4:$G$4,Personnel!$B$5:$G$5)),"")</f>
        <v/>
      </c>
      <c r="N312" s="455">
        <f t="shared" si="5"/>
        <v>0</v>
      </c>
      <c r="O312" s="434"/>
      <c r="P312" s="456" t="str">
        <f t="shared" si="6"/>
        <v/>
      </c>
      <c r="Q312" s="457">
        <f t="shared" si="26"/>
        <v>0</v>
      </c>
      <c r="R312" s="458"/>
      <c r="S312" s="459" t="str">
        <f t="array" ref="S312">IF(B312="","",XLOOKUP($B312,Product,'Product List'!D:D))</f>
        <v/>
      </c>
      <c r="T312" s="454" t="str">
        <f t="array" ref="T312">IF(B312="","",XLOOKUP($B312,Product,'Product List'!E:E))</f>
        <v/>
      </c>
      <c r="U312" s="454" t="str">
        <f t="array" ref="U312">IF(B312="","",XLOOKUP($B312,Product,'Product List'!F:F))</f>
        <v/>
      </c>
      <c r="V312" s="454" t="str">
        <f t="array" ref="V312">IF(B312="","",XLOOKUP($B312,Product,'Product List'!G:G))</f>
        <v/>
      </c>
      <c r="W312" s="434"/>
      <c r="X312" s="434" t="str">
        <f t="array" ref="X312">iferror(xlookup(B312,'Product List'!A:A,'Product List'!P:P),"")</f>
        <v/>
      </c>
      <c r="Y312" s="434">
        <f t="shared" si="27"/>
        <v>0</v>
      </c>
      <c r="Z312" s="434"/>
    </row>
    <row r="313" ht="14.25" customHeight="1">
      <c r="A313" s="494"/>
      <c r="B313" s="494"/>
      <c r="C313" s="495"/>
      <c r="D313" s="496"/>
      <c r="E313" s="496"/>
      <c r="F313" s="496"/>
      <c r="G313" s="487">
        <f t="shared" si="1"/>
        <v>0</v>
      </c>
      <c r="H313" s="451" t="str">
        <f t="shared" si="2"/>
        <v/>
      </c>
      <c r="I313" s="452" t="str">
        <f t="shared" si="23"/>
        <v/>
      </c>
      <c r="J313" s="477"/>
      <c r="K313" s="434"/>
      <c r="L313" s="454" t="str">
        <f t="shared" si="4"/>
        <v/>
      </c>
      <c r="M313" s="455" t="str">
        <f t="array" ref="M313">IFERROR(IF(J313="","",XLOOKUP(L313,Personnel!$B$4:$G$4,Personnel!$B$5:$G$5)),"")</f>
        <v/>
      </c>
      <c r="N313" s="455">
        <f t="shared" si="5"/>
        <v>0</v>
      </c>
      <c r="O313" s="434"/>
      <c r="P313" s="456" t="str">
        <f t="shared" si="6"/>
        <v/>
      </c>
      <c r="Q313" s="457">
        <f t="shared" si="26"/>
        <v>0</v>
      </c>
      <c r="R313" s="458"/>
      <c r="S313" s="459" t="str">
        <f t="array" ref="S313">IF(B313="","",XLOOKUP($B313,Product,'Product List'!D:D))</f>
        <v/>
      </c>
      <c r="T313" s="454" t="str">
        <f t="array" ref="T313">IF(B313="","",XLOOKUP($B313,Product,'Product List'!E:E))</f>
        <v/>
      </c>
      <c r="U313" s="454" t="str">
        <f t="array" ref="U313">IF(B313="","",XLOOKUP($B313,Product,'Product List'!F:F))</f>
        <v/>
      </c>
      <c r="V313" s="454" t="str">
        <f t="array" ref="V313">IF(B313="","",XLOOKUP($B313,Product,'Product List'!G:G))</f>
        <v/>
      </c>
      <c r="W313" s="434"/>
      <c r="X313" s="434" t="str">
        <f t="array" ref="X313">iferror(xlookup(B313,'Product List'!A:A,'Product List'!P:P),"")</f>
        <v/>
      </c>
      <c r="Y313" s="434">
        <f t="shared" si="27"/>
        <v>0</v>
      </c>
      <c r="Z313" s="434"/>
    </row>
    <row r="314" ht="14.25" customHeight="1">
      <c r="A314" s="494"/>
      <c r="B314" s="494"/>
      <c r="C314" s="495"/>
      <c r="D314" s="496"/>
      <c r="E314" s="496"/>
      <c r="F314" s="496"/>
      <c r="G314" s="487">
        <f t="shared" si="1"/>
        <v>0</v>
      </c>
      <c r="H314" s="451" t="str">
        <f t="shared" si="2"/>
        <v/>
      </c>
      <c r="I314" s="452" t="str">
        <f t="shared" si="23"/>
        <v/>
      </c>
      <c r="J314" s="477"/>
      <c r="K314" s="434"/>
      <c r="L314" s="454" t="str">
        <f t="shared" si="4"/>
        <v/>
      </c>
      <c r="M314" s="455" t="str">
        <f t="array" ref="M314">IFERROR(IF(J314="","",XLOOKUP(L314,Personnel!$B$4:$G$4,Personnel!$B$5:$G$5)),"")</f>
        <v/>
      </c>
      <c r="N314" s="455">
        <f t="shared" si="5"/>
        <v>0</v>
      </c>
      <c r="O314" s="434"/>
      <c r="P314" s="456" t="str">
        <f t="shared" si="6"/>
        <v/>
      </c>
      <c r="Q314" s="457">
        <f t="shared" si="26"/>
        <v>0</v>
      </c>
      <c r="R314" s="458"/>
      <c r="S314" s="459" t="str">
        <f t="array" ref="S314">IF(B314="","",XLOOKUP($B314,Product,'Product List'!D:D))</f>
        <v/>
      </c>
      <c r="T314" s="454" t="str">
        <f t="array" ref="T314">IF(B314="","",XLOOKUP($B314,Product,'Product List'!E:E))</f>
        <v/>
      </c>
      <c r="U314" s="454" t="str">
        <f t="array" ref="U314">IF(B314="","",XLOOKUP($B314,Product,'Product List'!F:F))</f>
        <v/>
      </c>
      <c r="V314" s="454" t="str">
        <f t="array" ref="V314">IF(B314="","",XLOOKUP($B314,Product,'Product List'!G:G))</f>
        <v/>
      </c>
      <c r="W314" s="434"/>
      <c r="X314" s="434" t="str">
        <f t="array" ref="X314">iferror(xlookup(B314,'Product List'!A:A,'Product List'!P:P),"")</f>
        <v/>
      </c>
      <c r="Y314" s="434">
        <f t="shared" si="27"/>
        <v>0</v>
      </c>
      <c r="Z314" s="434"/>
    </row>
    <row r="315" ht="14.25" customHeight="1">
      <c r="A315" s="494"/>
      <c r="B315" s="494"/>
      <c r="C315" s="495"/>
      <c r="D315" s="496"/>
      <c r="E315" s="496"/>
      <c r="F315" s="496"/>
      <c r="G315" s="487">
        <f t="shared" si="1"/>
        <v>0</v>
      </c>
      <c r="H315" s="451" t="str">
        <f t="shared" si="2"/>
        <v/>
      </c>
      <c r="I315" s="452" t="str">
        <f t="shared" si="23"/>
        <v/>
      </c>
      <c r="J315" s="477"/>
      <c r="K315" s="434"/>
      <c r="L315" s="454" t="str">
        <f t="shared" si="4"/>
        <v/>
      </c>
      <c r="M315" s="455" t="str">
        <f t="array" ref="M315">IFERROR(IF(J315="","",XLOOKUP(L315,Personnel!$B$4:$G$4,Personnel!$B$5:$G$5)),"")</f>
        <v/>
      </c>
      <c r="N315" s="455">
        <f t="shared" si="5"/>
        <v>0</v>
      </c>
      <c r="O315" s="434"/>
      <c r="P315" s="456" t="str">
        <f t="shared" si="6"/>
        <v/>
      </c>
      <c r="Q315" s="457">
        <f t="shared" si="26"/>
        <v>0</v>
      </c>
      <c r="R315" s="458"/>
      <c r="S315" s="459" t="str">
        <f t="array" ref="S315">IF(B315="","",XLOOKUP($B315,Product,'Product List'!D:D))</f>
        <v/>
      </c>
      <c r="T315" s="454" t="str">
        <f t="array" ref="T315">IF(B315="","",XLOOKUP($B315,Product,'Product List'!E:E))</f>
        <v/>
      </c>
      <c r="U315" s="454" t="str">
        <f t="array" ref="U315">IF(B315="","",XLOOKUP($B315,Product,'Product List'!F:F))</f>
        <v/>
      </c>
      <c r="V315" s="454" t="str">
        <f t="array" ref="V315">IF(B315="","",XLOOKUP($B315,Product,'Product List'!G:G))</f>
        <v/>
      </c>
      <c r="W315" s="434"/>
      <c r="X315" s="434" t="str">
        <f t="array" ref="X315">iferror(xlookup(B315,'Product List'!A:A,'Product List'!P:P),"")</f>
        <v/>
      </c>
      <c r="Y315" s="434">
        <f t="shared" si="27"/>
        <v>0</v>
      </c>
      <c r="Z315" s="434"/>
    </row>
    <row r="316" ht="14.25" customHeight="1">
      <c r="A316" s="494"/>
      <c r="B316" s="494"/>
      <c r="C316" s="495"/>
      <c r="D316" s="496"/>
      <c r="E316" s="496"/>
      <c r="F316" s="496"/>
      <c r="G316" s="487">
        <f t="shared" si="1"/>
        <v>0</v>
      </c>
      <c r="H316" s="451" t="str">
        <f t="shared" si="2"/>
        <v/>
      </c>
      <c r="I316" s="452" t="str">
        <f t="shared" si="23"/>
        <v/>
      </c>
      <c r="J316" s="477"/>
      <c r="K316" s="434"/>
      <c r="L316" s="454" t="str">
        <f t="shared" si="4"/>
        <v/>
      </c>
      <c r="M316" s="455" t="str">
        <f t="array" ref="M316">IFERROR(IF(J316="","",XLOOKUP(L316,Personnel!$B$4:$G$4,Personnel!$B$5:$G$5)),"")</f>
        <v/>
      </c>
      <c r="N316" s="455">
        <f t="shared" si="5"/>
        <v>0</v>
      </c>
      <c r="O316" s="434"/>
      <c r="P316" s="456" t="str">
        <f t="shared" si="6"/>
        <v/>
      </c>
      <c r="Q316" s="457">
        <f t="shared" si="26"/>
        <v>0</v>
      </c>
      <c r="R316" s="458"/>
      <c r="S316" s="459" t="str">
        <f t="array" ref="S316">IF(B316="","",XLOOKUP($B316,Product,'Product List'!D:D))</f>
        <v/>
      </c>
      <c r="T316" s="454" t="str">
        <f t="array" ref="T316">IF(B316="","",XLOOKUP($B316,Product,'Product List'!E:E))</f>
        <v/>
      </c>
      <c r="U316" s="454" t="str">
        <f t="array" ref="U316">IF(B316="","",XLOOKUP($B316,Product,'Product List'!F:F))</f>
        <v/>
      </c>
      <c r="V316" s="454" t="str">
        <f t="array" ref="V316">IF(B316="","",XLOOKUP($B316,Product,'Product List'!G:G))</f>
        <v/>
      </c>
      <c r="W316" s="434"/>
      <c r="X316" s="434" t="str">
        <f t="array" ref="X316">iferror(xlookup(B316,'Product List'!A:A,'Product List'!P:P),"")</f>
        <v/>
      </c>
      <c r="Y316" s="434">
        <f t="shared" si="27"/>
        <v>0</v>
      </c>
      <c r="Z316" s="434"/>
    </row>
    <row r="317" ht="14.25" customHeight="1">
      <c r="A317" s="494"/>
      <c r="B317" s="494"/>
      <c r="C317" s="495"/>
      <c r="D317" s="496"/>
      <c r="E317" s="496"/>
      <c r="F317" s="496"/>
      <c r="G317" s="487">
        <f t="shared" si="1"/>
        <v>0</v>
      </c>
      <c r="H317" s="451" t="str">
        <f t="shared" si="2"/>
        <v/>
      </c>
      <c r="I317" s="452" t="str">
        <f t="shared" si="23"/>
        <v/>
      </c>
      <c r="J317" s="477"/>
      <c r="K317" s="434"/>
      <c r="L317" s="454" t="str">
        <f t="shared" si="4"/>
        <v/>
      </c>
      <c r="M317" s="455" t="str">
        <f t="array" ref="M317">IFERROR(IF(J317="","",XLOOKUP(L317,Personnel!$B$4:$G$4,Personnel!$B$5:$G$5)),"")</f>
        <v/>
      </c>
      <c r="N317" s="455">
        <f t="shared" si="5"/>
        <v>0</v>
      </c>
      <c r="O317" s="434"/>
      <c r="P317" s="456" t="str">
        <f t="shared" si="6"/>
        <v/>
      </c>
      <c r="Q317" s="457">
        <f t="shared" si="26"/>
        <v>0</v>
      </c>
      <c r="R317" s="458"/>
      <c r="S317" s="459" t="str">
        <f t="array" ref="S317">IF(B317="","",XLOOKUP($B317,Product,'Product List'!D:D))</f>
        <v/>
      </c>
      <c r="T317" s="454" t="str">
        <f t="array" ref="T317">IF(B317="","",XLOOKUP($B317,Product,'Product List'!E:E))</f>
        <v/>
      </c>
      <c r="U317" s="454" t="str">
        <f t="array" ref="U317">IF(B317="","",XLOOKUP($B317,Product,'Product List'!F:F))</f>
        <v/>
      </c>
      <c r="V317" s="454" t="str">
        <f t="array" ref="V317">IF(B317="","",XLOOKUP($B317,Product,'Product List'!G:G))</f>
        <v/>
      </c>
      <c r="W317" s="434"/>
      <c r="X317" s="434" t="str">
        <f t="array" ref="X317">iferror(xlookup(B317,'Product List'!A:A,'Product List'!P:P),"")</f>
        <v/>
      </c>
      <c r="Y317" s="434">
        <f t="shared" si="27"/>
        <v>0</v>
      </c>
      <c r="Z317" s="434"/>
    </row>
    <row r="318" ht="14.25" customHeight="1">
      <c r="A318" s="494"/>
      <c r="B318" s="494"/>
      <c r="C318" s="495"/>
      <c r="D318" s="496"/>
      <c r="E318" s="496"/>
      <c r="F318" s="496"/>
      <c r="G318" s="487">
        <f t="shared" si="1"/>
        <v>0</v>
      </c>
      <c r="H318" s="451" t="str">
        <f t="shared" si="2"/>
        <v/>
      </c>
      <c r="I318" s="452" t="str">
        <f t="shared" si="23"/>
        <v/>
      </c>
      <c r="J318" s="477"/>
      <c r="K318" s="434"/>
      <c r="L318" s="454" t="str">
        <f t="shared" si="4"/>
        <v/>
      </c>
      <c r="M318" s="455" t="str">
        <f t="array" ref="M318">IFERROR(IF(J318="","",XLOOKUP(L318,Personnel!$B$4:$G$4,Personnel!$B$5:$G$5)),"")</f>
        <v/>
      </c>
      <c r="N318" s="455">
        <f t="shared" si="5"/>
        <v>0</v>
      </c>
      <c r="O318" s="434"/>
      <c r="P318" s="456" t="str">
        <f t="shared" si="6"/>
        <v/>
      </c>
      <c r="Q318" s="457">
        <f t="shared" si="26"/>
        <v>0</v>
      </c>
      <c r="R318" s="458"/>
      <c r="S318" s="459" t="str">
        <f t="array" ref="S318">IF(B318="","",XLOOKUP($B318,Product,'Product List'!D:D))</f>
        <v/>
      </c>
      <c r="T318" s="454" t="str">
        <f t="array" ref="T318">IF(B318="","",XLOOKUP($B318,Product,'Product List'!E:E))</f>
        <v/>
      </c>
      <c r="U318" s="454" t="str">
        <f t="array" ref="U318">IF(B318="","",XLOOKUP($B318,Product,'Product List'!F:F))</f>
        <v/>
      </c>
      <c r="V318" s="454" t="str">
        <f t="array" ref="V318">IF(B318="","",XLOOKUP($B318,Product,'Product List'!G:G))</f>
        <v/>
      </c>
      <c r="W318" s="434"/>
      <c r="X318" s="434" t="str">
        <f t="array" ref="X318">iferror(xlookup(B318,'Product List'!A:A,'Product List'!P:P),"")</f>
        <v/>
      </c>
      <c r="Y318" s="434">
        <f t="shared" si="27"/>
        <v>0</v>
      </c>
      <c r="Z318" s="434"/>
    </row>
    <row r="319" ht="14.25" customHeight="1">
      <c r="A319" s="494"/>
      <c r="B319" s="494"/>
      <c r="C319" s="495"/>
      <c r="D319" s="496"/>
      <c r="E319" s="496"/>
      <c r="F319" s="496"/>
      <c r="G319" s="487">
        <f t="shared" si="1"/>
        <v>0</v>
      </c>
      <c r="H319" s="451" t="str">
        <f t="shared" si="2"/>
        <v/>
      </c>
      <c r="I319" s="452" t="str">
        <f t="shared" si="23"/>
        <v/>
      </c>
      <c r="J319" s="477"/>
      <c r="K319" s="434"/>
      <c r="L319" s="454" t="str">
        <f t="shared" si="4"/>
        <v/>
      </c>
      <c r="M319" s="455" t="str">
        <f t="array" ref="M319">IFERROR(IF(J319="","",XLOOKUP(L319,Personnel!$B$4:$G$4,Personnel!$B$5:$G$5)),"")</f>
        <v/>
      </c>
      <c r="N319" s="455">
        <f t="shared" si="5"/>
        <v>0</v>
      </c>
      <c r="O319" s="434"/>
      <c r="P319" s="456" t="str">
        <f t="shared" si="6"/>
        <v/>
      </c>
      <c r="Q319" s="457">
        <f t="shared" si="26"/>
        <v>0</v>
      </c>
      <c r="R319" s="458"/>
      <c r="S319" s="459" t="str">
        <f t="array" ref="S319">IF(B319="","",XLOOKUP($B319,Product,'Product List'!D:D))</f>
        <v/>
      </c>
      <c r="T319" s="454" t="str">
        <f t="array" ref="T319">IF(B319="","",XLOOKUP($B319,Product,'Product List'!E:E))</f>
        <v/>
      </c>
      <c r="U319" s="454" t="str">
        <f t="array" ref="U319">IF(B319="","",XLOOKUP($B319,Product,'Product List'!F:F))</f>
        <v/>
      </c>
      <c r="V319" s="454" t="str">
        <f t="array" ref="V319">IF(B319="","",XLOOKUP($B319,Product,'Product List'!G:G))</f>
        <v/>
      </c>
      <c r="W319" s="434"/>
      <c r="X319" s="434" t="str">
        <f t="array" ref="X319">iferror(xlookup(B319,'Product List'!A:A,'Product List'!P:P),"")</f>
        <v/>
      </c>
      <c r="Y319" s="434">
        <f t="shared" si="27"/>
        <v>0</v>
      </c>
      <c r="Z319" s="434"/>
    </row>
    <row r="320" ht="14.25" customHeight="1">
      <c r="A320" s="494"/>
      <c r="B320" s="494"/>
      <c r="C320" s="495"/>
      <c r="D320" s="496"/>
      <c r="E320" s="496"/>
      <c r="F320" s="496"/>
      <c r="G320" s="487">
        <f t="shared" si="1"/>
        <v>0</v>
      </c>
      <c r="H320" s="451" t="str">
        <f t="shared" si="2"/>
        <v/>
      </c>
      <c r="I320" s="452" t="str">
        <f t="shared" si="23"/>
        <v/>
      </c>
      <c r="J320" s="477"/>
      <c r="K320" s="434"/>
      <c r="L320" s="454" t="str">
        <f t="shared" si="4"/>
        <v/>
      </c>
      <c r="M320" s="455" t="str">
        <f t="array" ref="M320">IFERROR(IF(J320="","",XLOOKUP(L320,Personnel!$B$4:$G$4,Personnel!$B$5:$G$5)),"")</f>
        <v/>
      </c>
      <c r="N320" s="455">
        <f t="shared" si="5"/>
        <v>0</v>
      </c>
      <c r="O320" s="434"/>
      <c r="P320" s="456" t="str">
        <f t="shared" si="6"/>
        <v/>
      </c>
      <c r="Q320" s="457">
        <f t="shared" si="26"/>
        <v>0</v>
      </c>
      <c r="R320" s="458"/>
      <c r="S320" s="459" t="str">
        <f t="array" ref="S320">IF(B320="","",XLOOKUP($B320,Product,'Product List'!D:D))</f>
        <v/>
      </c>
      <c r="T320" s="454" t="str">
        <f t="array" ref="T320">IF(B320="","",XLOOKUP($B320,Product,'Product List'!E:E))</f>
        <v/>
      </c>
      <c r="U320" s="454" t="str">
        <f t="array" ref="U320">IF(B320="","",XLOOKUP($B320,Product,'Product List'!F:F))</f>
        <v/>
      </c>
      <c r="V320" s="454" t="str">
        <f t="array" ref="V320">IF(B320="","",XLOOKUP($B320,Product,'Product List'!G:G))</f>
        <v/>
      </c>
      <c r="W320" s="434"/>
      <c r="X320" s="434" t="str">
        <f t="array" ref="X320">iferror(xlookup(B320,'Product List'!A:A,'Product List'!P:P),"")</f>
        <v/>
      </c>
      <c r="Y320" s="434">
        <f t="shared" si="27"/>
        <v>0</v>
      </c>
      <c r="Z320" s="434"/>
    </row>
    <row r="321" ht="14.25" customHeight="1">
      <c r="A321" s="494"/>
      <c r="B321" s="494"/>
      <c r="C321" s="495"/>
      <c r="D321" s="496"/>
      <c r="E321" s="496"/>
      <c r="F321" s="496"/>
      <c r="G321" s="487">
        <f t="shared" si="1"/>
        <v>0</v>
      </c>
      <c r="H321" s="451" t="str">
        <f t="shared" si="2"/>
        <v/>
      </c>
      <c r="I321" s="452" t="str">
        <f t="shared" si="23"/>
        <v/>
      </c>
      <c r="J321" s="477"/>
      <c r="K321" s="434"/>
      <c r="L321" s="454" t="str">
        <f t="shared" si="4"/>
        <v/>
      </c>
      <c r="M321" s="455" t="str">
        <f t="array" ref="M321">IFERROR(IF(J321="","",XLOOKUP(L321,Personnel!$B$4:$G$4,Personnel!$B$5:$G$5)),"")</f>
        <v/>
      </c>
      <c r="N321" s="455">
        <f t="shared" si="5"/>
        <v>0</v>
      </c>
      <c r="O321" s="434"/>
      <c r="P321" s="456" t="str">
        <f t="shared" si="6"/>
        <v/>
      </c>
      <c r="Q321" s="457">
        <f t="shared" si="26"/>
        <v>0</v>
      </c>
      <c r="R321" s="458"/>
      <c r="S321" s="459" t="str">
        <f t="array" ref="S321">IF(B321="","",XLOOKUP($B321,Product,'Product List'!D:D))</f>
        <v/>
      </c>
      <c r="T321" s="454" t="str">
        <f t="array" ref="T321">IF(B321="","",XLOOKUP($B321,Product,'Product List'!E:E))</f>
        <v/>
      </c>
      <c r="U321" s="454" t="str">
        <f t="array" ref="U321">IF(B321="","",XLOOKUP($B321,Product,'Product List'!F:F))</f>
        <v/>
      </c>
      <c r="V321" s="454" t="str">
        <f t="array" ref="V321">IF(B321="","",XLOOKUP($B321,Product,'Product List'!G:G))</f>
        <v/>
      </c>
      <c r="W321" s="434"/>
      <c r="X321" s="434" t="str">
        <f t="array" ref="X321">iferror(xlookup(B321,'Product List'!A:A,'Product List'!P:P),"")</f>
        <v/>
      </c>
      <c r="Y321" s="434">
        <f t="shared" si="27"/>
        <v>0</v>
      </c>
      <c r="Z321" s="434"/>
    </row>
    <row r="322" ht="14.25" customHeight="1">
      <c r="A322" s="494"/>
      <c r="B322" s="494"/>
      <c r="C322" s="495"/>
      <c r="D322" s="496"/>
      <c r="E322" s="496"/>
      <c r="F322" s="496"/>
      <c r="G322" s="487">
        <f t="shared" si="1"/>
        <v>0</v>
      </c>
      <c r="H322" s="451" t="str">
        <f t="shared" si="2"/>
        <v/>
      </c>
      <c r="I322" s="452" t="str">
        <f t="shared" si="23"/>
        <v/>
      </c>
      <c r="J322" s="477"/>
      <c r="K322" s="434"/>
      <c r="L322" s="454" t="str">
        <f t="shared" si="4"/>
        <v/>
      </c>
      <c r="M322" s="455" t="str">
        <f t="array" ref="M322">IFERROR(IF(J322="","",XLOOKUP(L322,Personnel!$B$4:$G$4,Personnel!$B$5:$G$5)),"")</f>
        <v/>
      </c>
      <c r="N322" s="455">
        <f t="shared" si="5"/>
        <v>0</v>
      </c>
      <c r="O322" s="434"/>
      <c r="P322" s="456" t="str">
        <f t="shared" si="6"/>
        <v/>
      </c>
      <c r="Q322" s="457">
        <f t="shared" si="26"/>
        <v>0</v>
      </c>
      <c r="R322" s="458"/>
      <c r="S322" s="459" t="str">
        <f t="array" ref="S322">IF(B322="","",XLOOKUP($B322,Product,'Product List'!D:D))</f>
        <v/>
      </c>
      <c r="T322" s="454" t="str">
        <f t="array" ref="T322">IF(B322="","",XLOOKUP($B322,Product,'Product List'!E:E))</f>
        <v/>
      </c>
      <c r="U322" s="454" t="str">
        <f t="array" ref="U322">IF(B322="","",XLOOKUP($B322,Product,'Product List'!F:F))</f>
        <v/>
      </c>
      <c r="V322" s="454" t="str">
        <f t="array" ref="V322">IF(B322="","",XLOOKUP($B322,Product,'Product List'!G:G))</f>
        <v/>
      </c>
      <c r="W322" s="434"/>
      <c r="X322" s="434" t="str">
        <f t="array" ref="X322">iferror(xlookup(B322,'Product List'!A:A,'Product List'!P:P),"")</f>
        <v/>
      </c>
      <c r="Y322" s="434">
        <f t="shared" si="27"/>
        <v>0</v>
      </c>
      <c r="Z322" s="434"/>
    </row>
    <row r="323" ht="14.25" customHeight="1">
      <c r="A323" s="494"/>
      <c r="B323" s="494"/>
      <c r="C323" s="495"/>
      <c r="D323" s="496"/>
      <c r="E323" s="496"/>
      <c r="F323" s="496"/>
      <c r="G323" s="487">
        <f t="shared" si="1"/>
        <v>0</v>
      </c>
      <c r="H323" s="451" t="str">
        <f t="shared" si="2"/>
        <v/>
      </c>
      <c r="I323" s="452" t="str">
        <f t="shared" si="23"/>
        <v/>
      </c>
      <c r="J323" s="477"/>
      <c r="K323" s="434"/>
      <c r="L323" s="454" t="str">
        <f t="shared" si="4"/>
        <v/>
      </c>
      <c r="M323" s="455" t="str">
        <f t="array" ref="M323">IFERROR(IF(J323="","",XLOOKUP(L323,Personnel!$B$4:$G$4,Personnel!$B$5:$G$5)),"")</f>
        <v/>
      </c>
      <c r="N323" s="455">
        <f t="shared" si="5"/>
        <v>0</v>
      </c>
      <c r="O323" s="434"/>
      <c r="P323" s="456" t="str">
        <f t="shared" si="6"/>
        <v/>
      </c>
      <c r="Q323" s="457">
        <f t="shared" si="26"/>
        <v>0</v>
      </c>
      <c r="R323" s="458"/>
      <c r="S323" s="459" t="str">
        <f t="array" ref="S323">IF(B323="","",XLOOKUP($B323,Product,'Product List'!D:D))</f>
        <v/>
      </c>
      <c r="T323" s="454" t="str">
        <f t="array" ref="T323">IF(B323="","",XLOOKUP($B323,Product,'Product List'!E:E))</f>
        <v/>
      </c>
      <c r="U323" s="454" t="str">
        <f t="array" ref="U323">IF(B323="","",XLOOKUP($B323,Product,'Product List'!F:F))</f>
        <v/>
      </c>
      <c r="V323" s="454" t="str">
        <f t="array" ref="V323">IF(B323="","",XLOOKUP($B323,Product,'Product List'!G:G))</f>
        <v/>
      </c>
      <c r="W323" s="434"/>
      <c r="X323" s="434" t="str">
        <f t="array" ref="X323">iferror(xlookup(B323,'Product List'!A:A,'Product List'!P:P),"")</f>
        <v/>
      </c>
      <c r="Y323" s="434">
        <f t="shared" si="27"/>
        <v>0</v>
      </c>
      <c r="Z323" s="434"/>
    </row>
    <row r="324" ht="14.25" customHeight="1">
      <c r="A324" s="494"/>
      <c r="B324" s="494"/>
      <c r="C324" s="495"/>
      <c r="D324" s="496"/>
      <c r="E324" s="496"/>
      <c r="F324" s="496"/>
      <c r="G324" s="487">
        <f t="shared" si="1"/>
        <v>0</v>
      </c>
      <c r="H324" s="451" t="str">
        <f t="shared" si="2"/>
        <v/>
      </c>
      <c r="I324" s="452" t="str">
        <f t="shared" si="23"/>
        <v/>
      </c>
      <c r="J324" s="477"/>
      <c r="K324" s="434"/>
      <c r="L324" s="454" t="str">
        <f t="shared" si="4"/>
        <v/>
      </c>
      <c r="M324" s="455" t="str">
        <f t="array" ref="M324">IFERROR(IF(J324="","",XLOOKUP(L324,Personnel!$B$4:$G$4,Personnel!$B$5:$G$5)),"")</f>
        <v/>
      </c>
      <c r="N324" s="455">
        <f t="shared" si="5"/>
        <v>0</v>
      </c>
      <c r="O324" s="434"/>
      <c r="P324" s="456" t="str">
        <f t="shared" si="6"/>
        <v/>
      </c>
      <c r="Q324" s="457">
        <f t="shared" si="26"/>
        <v>0</v>
      </c>
      <c r="R324" s="458"/>
      <c r="S324" s="459" t="str">
        <f t="array" ref="S324">IF(B324="","",XLOOKUP($B324,Product,'Product List'!D:D))</f>
        <v/>
      </c>
      <c r="T324" s="454" t="str">
        <f t="array" ref="T324">IF(B324="","",XLOOKUP($B324,Product,'Product List'!E:E))</f>
        <v/>
      </c>
      <c r="U324" s="454" t="str">
        <f t="array" ref="U324">IF(B324="","",XLOOKUP($B324,Product,'Product List'!F:F))</f>
        <v/>
      </c>
      <c r="V324" s="454" t="str">
        <f t="array" ref="V324">IF(B324="","",XLOOKUP($B324,Product,'Product List'!G:G))</f>
        <v/>
      </c>
      <c r="W324" s="434"/>
      <c r="X324" s="434" t="str">
        <f t="array" ref="X324">iferror(xlookup(B324,'Product List'!A:A,'Product List'!P:P),"")</f>
        <v/>
      </c>
      <c r="Y324" s="434">
        <f t="shared" si="27"/>
        <v>0</v>
      </c>
      <c r="Z324" s="434"/>
    </row>
    <row r="325" ht="14.25" customHeight="1">
      <c r="A325" s="494"/>
      <c r="B325" s="494"/>
      <c r="C325" s="495"/>
      <c r="D325" s="496"/>
      <c r="E325" s="496"/>
      <c r="F325" s="496"/>
      <c r="G325" s="487">
        <f t="shared" si="1"/>
        <v>0</v>
      </c>
      <c r="H325" s="451" t="str">
        <f t="shared" si="2"/>
        <v/>
      </c>
      <c r="I325" s="452" t="str">
        <f t="shared" si="23"/>
        <v/>
      </c>
      <c r="J325" s="477"/>
      <c r="K325" s="434"/>
      <c r="L325" s="454" t="str">
        <f t="shared" si="4"/>
        <v/>
      </c>
      <c r="M325" s="455" t="str">
        <f t="array" ref="M325">IFERROR(IF(J325="","",XLOOKUP(L325,Personnel!$B$4:$G$4,Personnel!$B$5:$G$5)),"")</f>
        <v/>
      </c>
      <c r="N325" s="455">
        <f t="shared" si="5"/>
        <v>0</v>
      </c>
      <c r="O325" s="434"/>
      <c r="P325" s="456" t="str">
        <f t="shared" si="6"/>
        <v/>
      </c>
      <c r="Q325" s="457">
        <f t="shared" si="26"/>
        <v>0</v>
      </c>
      <c r="R325" s="458"/>
      <c r="S325" s="459" t="str">
        <f t="array" ref="S325">IF(B325="","",XLOOKUP($B325,Product,'Product List'!D:D))</f>
        <v/>
      </c>
      <c r="T325" s="454" t="str">
        <f t="array" ref="T325">IF(B325="","",XLOOKUP($B325,Product,'Product List'!E:E))</f>
        <v/>
      </c>
      <c r="U325" s="454" t="str">
        <f t="array" ref="U325">IF(B325="","",XLOOKUP($B325,Product,'Product List'!F:F))</f>
        <v/>
      </c>
      <c r="V325" s="454" t="str">
        <f t="array" ref="V325">IF(B325="","",XLOOKUP($B325,Product,'Product List'!G:G))</f>
        <v/>
      </c>
      <c r="W325" s="434"/>
      <c r="X325" s="434" t="str">
        <f t="array" ref="X325">iferror(xlookup(B325,'Product List'!A:A,'Product List'!P:P),"")</f>
        <v/>
      </c>
      <c r="Y325" s="434">
        <f t="shared" si="27"/>
        <v>0</v>
      </c>
      <c r="Z325" s="434"/>
    </row>
    <row r="326" ht="14.25" customHeight="1">
      <c r="A326" s="494"/>
      <c r="B326" s="494"/>
      <c r="C326" s="495"/>
      <c r="D326" s="496"/>
      <c r="E326" s="496"/>
      <c r="F326" s="496"/>
      <c r="G326" s="487">
        <f t="shared" si="1"/>
        <v>0</v>
      </c>
      <c r="H326" s="451" t="str">
        <f t="shared" si="2"/>
        <v/>
      </c>
      <c r="I326" s="452" t="str">
        <f t="shared" si="23"/>
        <v/>
      </c>
      <c r="J326" s="477"/>
      <c r="K326" s="434"/>
      <c r="L326" s="454" t="str">
        <f t="shared" si="4"/>
        <v/>
      </c>
      <c r="M326" s="455" t="str">
        <f t="array" ref="M326">IFERROR(IF(J326="","",XLOOKUP(L326,Personnel!$B$4:$G$4,Personnel!$B$5:$G$5)),"")</f>
        <v/>
      </c>
      <c r="N326" s="455">
        <f t="shared" si="5"/>
        <v>0</v>
      </c>
      <c r="O326" s="434"/>
      <c r="P326" s="456" t="str">
        <f t="shared" si="6"/>
        <v/>
      </c>
      <c r="Q326" s="457">
        <f t="shared" si="26"/>
        <v>0</v>
      </c>
      <c r="R326" s="458"/>
      <c r="S326" s="459" t="str">
        <f t="array" ref="S326">IF(B326="","",XLOOKUP($B326,Product,'Product List'!D:D))</f>
        <v/>
      </c>
      <c r="T326" s="454" t="str">
        <f t="array" ref="T326">IF(B326="","",XLOOKUP($B326,Product,'Product List'!E:E))</f>
        <v/>
      </c>
      <c r="U326" s="454" t="str">
        <f t="array" ref="U326">IF(B326="","",XLOOKUP($B326,Product,'Product List'!F:F))</f>
        <v/>
      </c>
      <c r="V326" s="454" t="str">
        <f t="array" ref="V326">IF(B326="","",XLOOKUP($B326,Product,'Product List'!G:G))</f>
        <v/>
      </c>
      <c r="W326" s="434"/>
      <c r="X326" s="434" t="str">
        <f t="array" ref="X326">iferror(xlookup(B326,'Product List'!A:A,'Product List'!P:P),"")</f>
        <v/>
      </c>
      <c r="Y326" s="434">
        <f t="shared" si="27"/>
        <v>0</v>
      </c>
      <c r="Z326" s="434"/>
    </row>
    <row r="327" ht="14.25" customHeight="1">
      <c r="A327" s="494"/>
      <c r="B327" s="494"/>
      <c r="C327" s="495"/>
      <c r="D327" s="496"/>
      <c r="E327" s="496"/>
      <c r="F327" s="496"/>
      <c r="G327" s="487">
        <f t="shared" si="1"/>
        <v>0</v>
      </c>
      <c r="H327" s="451" t="str">
        <f t="shared" si="2"/>
        <v/>
      </c>
      <c r="I327" s="452" t="str">
        <f t="shared" si="23"/>
        <v/>
      </c>
      <c r="J327" s="477"/>
      <c r="K327" s="434"/>
      <c r="L327" s="454" t="str">
        <f t="shared" si="4"/>
        <v/>
      </c>
      <c r="M327" s="455" t="str">
        <f t="array" ref="M327">IFERROR(IF(J327="","",XLOOKUP(L327,Personnel!$B$4:$G$4,Personnel!$B$5:$G$5)),"")</f>
        <v/>
      </c>
      <c r="N327" s="455">
        <f t="shared" si="5"/>
        <v>0</v>
      </c>
      <c r="O327" s="434"/>
      <c r="P327" s="456" t="str">
        <f t="shared" si="6"/>
        <v/>
      </c>
      <c r="Q327" s="457">
        <f t="shared" si="26"/>
        <v>0</v>
      </c>
      <c r="R327" s="458"/>
      <c r="S327" s="459" t="str">
        <f t="array" ref="S327">IF(B327="","",XLOOKUP($B327,Product,'Product List'!D:D))</f>
        <v/>
      </c>
      <c r="T327" s="454" t="str">
        <f t="array" ref="T327">IF(B327="","",XLOOKUP($B327,Product,'Product List'!E:E))</f>
        <v/>
      </c>
      <c r="U327" s="454" t="str">
        <f t="array" ref="U327">IF(B327="","",XLOOKUP($B327,Product,'Product List'!F:F))</f>
        <v/>
      </c>
      <c r="V327" s="454" t="str">
        <f t="array" ref="V327">IF(B327="","",XLOOKUP($B327,Product,'Product List'!G:G))</f>
        <v/>
      </c>
      <c r="W327" s="434"/>
      <c r="X327" s="434" t="str">
        <f t="array" ref="X327">iferror(xlookup(B327,'Product List'!A:A,'Product List'!P:P),"")</f>
        <v/>
      </c>
      <c r="Y327" s="434">
        <f t="shared" si="27"/>
        <v>0</v>
      </c>
      <c r="Z327" s="434"/>
    </row>
    <row r="328" ht="14.25" customHeight="1">
      <c r="A328" s="494"/>
      <c r="B328" s="494"/>
      <c r="C328" s="495"/>
      <c r="D328" s="496"/>
      <c r="E328" s="496"/>
      <c r="F328" s="496"/>
      <c r="G328" s="487">
        <f t="shared" si="1"/>
        <v>0</v>
      </c>
      <c r="H328" s="451" t="str">
        <f t="shared" si="2"/>
        <v/>
      </c>
      <c r="I328" s="452" t="str">
        <f t="shared" si="23"/>
        <v/>
      </c>
      <c r="J328" s="477"/>
      <c r="K328" s="434"/>
      <c r="L328" s="454" t="str">
        <f t="shared" si="4"/>
        <v/>
      </c>
      <c r="M328" s="455" t="str">
        <f t="array" ref="M328">IFERROR(IF(J328="","",XLOOKUP(L328,Personnel!$B$4:$G$4,Personnel!$B$5:$G$5)),"")</f>
        <v/>
      </c>
      <c r="N328" s="455">
        <f t="shared" si="5"/>
        <v>0</v>
      </c>
      <c r="O328" s="434"/>
      <c r="P328" s="456" t="str">
        <f t="shared" si="6"/>
        <v/>
      </c>
      <c r="Q328" s="457">
        <f t="shared" si="26"/>
        <v>0</v>
      </c>
      <c r="R328" s="458"/>
      <c r="S328" s="459" t="str">
        <f t="array" ref="S328">IF(B328="","",XLOOKUP($B328,Product,'Product List'!D:D))</f>
        <v/>
      </c>
      <c r="T328" s="454" t="str">
        <f t="array" ref="T328">IF(B328="","",XLOOKUP($B328,Product,'Product List'!E:E))</f>
        <v/>
      </c>
      <c r="U328" s="454" t="str">
        <f t="array" ref="U328">IF(B328="","",XLOOKUP($B328,Product,'Product List'!F:F))</f>
        <v/>
      </c>
      <c r="V328" s="454" t="str">
        <f t="array" ref="V328">IF(B328="","",XLOOKUP($B328,Product,'Product List'!G:G))</f>
        <v/>
      </c>
      <c r="W328" s="434"/>
      <c r="X328" s="434" t="str">
        <f t="array" ref="X328">iferror(xlookup(B328,'Product List'!A:A,'Product List'!P:P),"")</f>
        <v/>
      </c>
      <c r="Y328" s="434">
        <f t="shared" si="27"/>
        <v>0</v>
      </c>
      <c r="Z328" s="434"/>
    </row>
    <row r="329" ht="14.25" customHeight="1">
      <c r="A329" s="494"/>
      <c r="B329" s="494"/>
      <c r="C329" s="495"/>
      <c r="D329" s="496"/>
      <c r="E329" s="496"/>
      <c r="F329" s="496"/>
      <c r="G329" s="487">
        <f t="shared" si="1"/>
        <v>0</v>
      </c>
      <c r="H329" s="451" t="str">
        <f t="shared" si="2"/>
        <v/>
      </c>
      <c r="I329" s="452" t="str">
        <f t="shared" si="23"/>
        <v/>
      </c>
      <c r="J329" s="477"/>
      <c r="K329" s="434"/>
      <c r="L329" s="454" t="str">
        <f t="shared" si="4"/>
        <v/>
      </c>
      <c r="M329" s="455" t="str">
        <f t="array" ref="M329">IFERROR(IF(J329="","",XLOOKUP(L329,Personnel!$B$4:$G$4,Personnel!$B$5:$G$5)),"")</f>
        <v/>
      </c>
      <c r="N329" s="455">
        <f t="shared" si="5"/>
        <v>0</v>
      </c>
      <c r="O329" s="434"/>
      <c r="P329" s="456" t="str">
        <f t="shared" si="6"/>
        <v/>
      </c>
      <c r="Q329" s="457">
        <f t="shared" si="26"/>
        <v>0</v>
      </c>
      <c r="R329" s="458"/>
      <c r="S329" s="459" t="str">
        <f t="array" ref="S329">IF(B329="","",XLOOKUP($B329,Product,'Product List'!D:D))</f>
        <v/>
      </c>
      <c r="T329" s="454" t="str">
        <f t="array" ref="T329">IF(B329="","",XLOOKUP($B329,Product,'Product List'!E:E))</f>
        <v/>
      </c>
      <c r="U329" s="454" t="str">
        <f t="array" ref="U329">IF(B329="","",XLOOKUP($B329,Product,'Product List'!F:F))</f>
        <v/>
      </c>
      <c r="V329" s="454" t="str">
        <f t="array" ref="V329">IF(B329="","",XLOOKUP($B329,Product,'Product List'!G:G))</f>
        <v/>
      </c>
      <c r="W329" s="434"/>
      <c r="X329" s="434" t="str">
        <f t="array" ref="X329">iferror(xlookup(B329,'Product List'!A:A,'Product List'!P:P),"")</f>
        <v/>
      </c>
      <c r="Y329" s="434">
        <f t="shared" si="27"/>
        <v>0</v>
      </c>
      <c r="Z329" s="434"/>
    </row>
    <row r="330" ht="14.25" customHeight="1">
      <c r="A330" s="494"/>
      <c r="B330" s="494"/>
      <c r="C330" s="495"/>
      <c r="D330" s="496"/>
      <c r="E330" s="496"/>
      <c r="F330" s="496"/>
      <c r="G330" s="487">
        <f t="shared" si="1"/>
        <v>0</v>
      </c>
      <c r="H330" s="451" t="str">
        <f t="shared" si="2"/>
        <v/>
      </c>
      <c r="I330" s="452" t="str">
        <f t="shared" si="23"/>
        <v/>
      </c>
      <c r="J330" s="477"/>
      <c r="K330" s="434"/>
      <c r="L330" s="454" t="str">
        <f t="shared" si="4"/>
        <v/>
      </c>
      <c r="M330" s="455" t="str">
        <f t="array" ref="M330">IFERROR(IF(J330="","",XLOOKUP(L330,Personnel!$B$4:$G$4,Personnel!$B$5:$G$5)),"")</f>
        <v/>
      </c>
      <c r="N330" s="455">
        <f t="shared" si="5"/>
        <v>0</v>
      </c>
      <c r="O330" s="434"/>
      <c r="P330" s="456" t="str">
        <f t="shared" si="6"/>
        <v/>
      </c>
      <c r="Q330" s="457">
        <f t="shared" si="26"/>
        <v>0</v>
      </c>
      <c r="R330" s="458"/>
      <c r="S330" s="459" t="str">
        <f t="array" ref="S330">IF(B330="","",XLOOKUP($B330,Product,'Product List'!D:D))</f>
        <v/>
      </c>
      <c r="T330" s="454" t="str">
        <f t="array" ref="T330">IF(B330="","",XLOOKUP($B330,Product,'Product List'!E:E))</f>
        <v/>
      </c>
      <c r="U330" s="454" t="str">
        <f t="array" ref="U330">IF(B330="","",XLOOKUP($B330,Product,'Product List'!F:F))</f>
        <v/>
      </c>
      <c r="V330" s="454" t="str">
        <f t="array" ref="V330">IF(B330="","",XLOOKUP($B330,Product,'Product List'!G:G))</f>
        <v/>
      </c>
      <c r="W330" s="434"/>
      <c r="X330" s="434" t="str">
        <f t="array" ref="X330">iferror(xlookup(B330,'Product List'!A:A,'Product List'!P:P),"")</f>
        <v/>
      </c>
      <c r="Y330" s="434">
        <f t="shared" si="27"/>
        <v>0</v>
      </c>
      <c r="Z330" s="434"/>
    </row>
    <row r="331" ht="14.25" customHeight="1">
      <c r="A331" s="494"/>
      <c r="B331" s="494"/>
      <c r="C331" s="495"/>
      <c r="D331" s="496"/>
      <c r="E331" s="496"/>
      <c r="F331" s="496"/>
      <c r="G331" s="487">
        <f t="shared" si="1"/>
        <v>0</v>
      </c>
      <c r="H331" s="451" t="str">
        <f t="shared" si="2"/>
        <v/>
      </c>
      <c r="I331" s="452" t="str">
        <f t="shared" si="23"/>
        <v/>
      </c>
      <c r="J331" s="477"/>
      <c r="K331" s="434"/>
      <c r="L331" s="454" t="str">
        <f t="shared" si="4"/>
        <v/>
      </c>
      <c r="M331" s="455" t="str">
        <f t="array" ref="M331">IFERROR(IF(J331="","",XLOOKUP(L331,Personnel!$B$4:$G$4,Personnel!$B$5:$G$5)),"")</f>
        <v/>
      </c>
      <c r="N331" s="455">
        <f t="shared" si="5"/>
        <v>0</v>
      </c>
      <c r="O331" s="434"/>
      <c r="P331" s="456" t="str">
        <f t="shared" si="6"/>
        <v/>
      </c>
      <c r="Q331" s="457">
        <f t="shared" si="26"/>
        <v>0</v>
      </c>
      <c r="R331" s="458"/>
      <c r="S331" s="459" t="str">
        <f t="array" ref="S331">IF(B331="","",XLOOKUP($B331,Product,'Product List'!D:D))</f>
        <v/>
      </c>
      <c r="T331" s="454" t="str">
        <f t="array" ref="T331">IF(B331="","",XLOOKUP($B331,Product,'Product List'!E:E))</f>
        <v/>
      </c>
      <c r="U331" s="454" t="str">
        <f t="array" ref="U331">IF(B331="","",XLOOKUP($B331,Product,'Product List'!F:F))</f>
        <v/>
      </c>
      <c r="V331" s="454" t="str">
        <f t="array" ref="V331">IF(B331="","",XLOOKUP($B331,Product,'Product List'!G:G))</f>
        <v/>
      </c>
      <c r="W331" s="434"/>
      <c r="X331" s="434" t="str">
        <f t="array" ref="X331">iferror(xlookup(B331,'Product List'!A:A,'Product List'!P:P),"")</f>
        <v/>
      </c>
      <c r="Y331" s="434">
        <f t="shared" si="27"/>
        <v>0</v>
      </c>
      <c r="Z331" s="434"/>
    </row>
    <row r="332" ht="14.25" customHeight="1">
      <c r="A332" s="494"/>
      <c r="B332" s="494"/>
      <c r="C332" s="495"/>
      <c r="D332" s="496"/>
      <c r="E332" s="496"/>
      <c r="F332" s="496"/>
      <c r="G332" s="487">
        <f t="shared" si="1"/>
        <v>0</v>
      </c>
      <c r="H332" s="451" t="str">
        <f t="shared" si="2"/>
        <v/>
      </c>
      <c r="I332" s="452" t="str">
        <f t="shared" si="23"/>
        <v/>
      </c>
      <c r="J332" s="477"/>
      <c r="K332" s="434"/>
      <c r="L332" s="454" t="str">
        <f t="shared" si="4"/>
        <v/>
      </c>
      <c r="M332" s="455" t="str">
        <f t="array" ref="M332">IFERROR(IF(J332="","",XLOOKUP(L332,Personnel!$B$4:$G$4,Personnel!$B$5:$G$5)),"")</f>
        <v/>
      </c>
      <c r="N332" s="455">
        <f t="shared" si="5"/>
        <v>0</v>
      </c>
      <c r="O332" s="434"/>
      <c r="P332" s="456" t="str">
        <f t="shared" si="6"/>
        <v/>
      </c>
      <c r="Q332" s="457">
        <f t="shared" si="26"/>
        <v>0</v>
      </c>
      <c r="R332" s="458"/>
      <c r="S332" s="459" t="str">
        <f t="array" ref="S332">IF(B332="","",XLOOKUP($B332,Product,'Product List'!D:D))</f>
        <v/>
      </c>
      <c r="T332" s="454" t="str">
        <f t="array" ref="T332">IF(B332="","",XLOOKUP($B332,Product,'Product List'!E:E))</f>
        <v/>
      </c>
      <c r="U332" s="454" t="str">
        <f t="array" ref="U332">IF(B332="","",XLOOKUP($B332,Product,'Product List'!F:F))</f>
        <v/>
      </c>
      <c r="V332" s="454" t="str">
        <f t="array" ref="V332">IF(B332="","",XLOOKUP($B332,Product,'Product List'!G:G))</f>
        <v/>
      </c>
      <c r="W332" s="434"/>
      <c r="X332" s="434" t="str">
        <f t="array" ref="X332">iferror(xlookup(B332,'Product List'!A:A,'Product List'!P:P),"")</f>
        <v/>
      </c>
      <c r="Y332" s="434">
        <f t="shared" si="27"/>
        <v>0</v>
      </c>
      <c r="Z332" s="434"/>
    </row>
    <row r="333" ht="14.25" customHeight="1">
      <c r="A333" s="494"/>
      <c r="B333" s="494"/>
      <c r="C333" s="495"/>
      <c r="D333" s="496"/>
      <c r="E333" s="496"/>
      <c r="F333" s="496"/>
      <c r="G333" s="487">
        <f t="shared" si="1"/>
        <v>0</v>
      </c>
      <c r="H333" s="451" t="str">
        <f t="shared" si="2"/>
        <v/>
      </c>
      <c r="I333" s="452" t="str">
        <f t="shared" si="23"/>
        <v/>
      </c>
      <c r="J333" s="477"/>
      <c r="K333" s="434"/>
      <c r="L333" s="454" t="str">
        <f t="shared" si="4"/>
        <v/>
      </c>
      <c r="M333" s="455" t="str">
        <f t="array" ref="M333">IFERROR(IF(J333="","",XLOOKUP(L333,Personnel!$B$4:$G$4,Personnel!$B$5:$G$5)),"")</f>
        <v/>
      </c>
      <c r="N333" s="455">
        <f t="shared" si="5"/>
        <v>0</v>
      </c>
      <c r="O333" s="434"/>
      <c r="P333" s="456" t="str">
        <f t="shared" si="6"/>
        <v/>
      </c>
      <c r="Q333" s="457">
        <f t="shared" si="26"/>
        <v>0</v>
      </c>
      <c r="R333" s="458"/>
      <c r="S333" s="459" t="str">
        <f t="array" ref="S333">IF(B333="","",XLOOKUP($B333,Product,'Product List'!D:D))</f>
        <v/>
      </c>
      <c r="T333" s="454" t="str">
        <f t="array" ref="T333">IF(B333="","",XLOOKUP($B333,Product,'Product List'!E:E))</f>
        <v/>
      </c>
      <c r="U333" s="454" t="str">
        <f t="array" ref="U333">IF(B333="","",XLOOKUP($B333,Product,'Product List'!F:F))</f>
        <v/>
      </c>
      <c r="V333" s="454" t="str">
        <f t="array" ref="V333">IF(B333="","",XLOOKUP($B333,Product,'Product List'!G:G))</f>
        <v/>
      </c>
      <c r="W333" s="434"/>
      <c r="X333" s="434" t="str">
        <f t="array" ref="X333">iferror(xlookup(B333,'Product List'!A:A,'Product List'!P:P),"")</f>
        <v/>
      </c>
      <c r="Y333" s="434">
        <f t="shared" si="27"/>
        <v>0</v>
      </c>
      <c r="Z333" s="434"/>
    </row>
    <row r="334" ht="14.25" customHeight="1">
      <c r="A334" s="494"/>
      <c r="B334" s="494"/>
      <c r="C334" s="495"/>
      <c r="D334" s="496"/>
      <c r="E334" s="496"/>
      <c r="F334" s="496"/>
      <c r="G334" s="487">
        <f t="shared" si="1"/>
        <v>0</v>
      </c>
      <c r="H334" s="451" t="str">
        <f t="shared" si="2"/>
        <v/>
      </c>
      <c r="I334" s="452" t="str">
        <f t="shared" si="23"/>
        <v/>
      </c>
      <c r="J334" s="477"/>
      <c r="K334" s="434"/>
      <c r="L334" s="454" t="str">
        <f t="shared" si="4"/>
        <v/>
      </c>
      <c r="M334" s="455" t="str">
        <f t="array" ref="M334">IFERROR(IF(J334="","",XLOOKUP(L334,Personnel!$B$4:$G$4,Personnel!$B$5:$G$5)),"")</f>
        <v/>
      </c>
      <c r="N334" s="455">
        <f t="shared" si="5"/>
        <v>0</v>
      </c>
      <c r="O334" s="434"/>
      <c r="P334" s="456" t="str">
        <f t="shared" si="6"/>
        <v/>
      </c>
      <c r="Q334" s="457">
        <f t="shared" si="26"/>
        <v>0</v>
      </c>
      <c r="R334" s="458"/>
      <c r="S334" s="459" t="str">
        <f t="array" ref="S334">IF(B334="","",XLOOKUP($B334,Product,'Product List'!D:D))</f>
        <v/>
      </c>
      <c r="T334" s="454" t="str">
        <f t="array" ref="T334">IF(B334="","",XLOOKUP($B334,Product,'Product List'!E:E))</f>
        <v/>
      </c>
      <c r="U334" s="454" t="str">
        <f t="array" ref="U334">IF(B334="","",XLOOKUP($B334,Product,'Product List'!F:F))</f>
        <v/>
      </c>
      <c r="V334" s="454" t="str">
        <f t="array" ref="V334">IF(B334="","",XLOOKUP($B334,Product,'Product List'!G:G))</f>
        <v/>
      </c>
      <c r="W334" s="434"/>
      <c r="X334" s="434" t="str">
        <f t="array" ref="X334">iferror(xlookup(B334,'Product List'!A:A,'Product List'!P:P),"")</f>
        <v/>
      </c>
      <c r="Y334" s="434">
        <f t="shared" si="27"/>
        <v>0</v>
      </c>
      <c r="Z334" s="434"/>
    </row>
    <row r="335" ht="14.25" customHeight="1">
      <c r="A335" s="494"/>
      <c r="B335" s="494"/>
      <c r="C335" s="495"/>
      <c r="D335" s="496"/>
      <c r="E335" s="496"/>
      <c r="F335" s="496"/>
      <c r="G335" s="487">
        <f t="shared" si="1"/>
        <v>0</v>
      </c>
      <c r="H335" s="451" t="str">
        <f t="shared" si="2"/>
        <v/>
      </c>
      <c r="I335" s="452" t="str">
        <f t="shared" si="23"/>
        <v/>
      </c>
      <c r="J335" s="477"/>
      <c r="K335" s="434"/>
      <c r="L335" s="454" t="str">
        <f t="shared" si="4"/>
        <v/>
      </c>
      <c r="M335" s="455" t="str">
        <f t="array" ref="M335">IFERROR(IF(J335="","",XLOOKUP(L335,Personnel!$B$4:$G$4,Personnel!$B$5:$G$5)),"")</f>
        <v/>
      </c>
      <c r="N335" s="455">
        <f t="shared" si="5"/>
        <v>0</v>
      </c>
      <c r="O335" s="434"/>
      <c r="P335" s="456" t="str">
        <f t="shared" si="6"/>
        <v/>
      </c>
      <c r="Q335" s="457">
        <f t="shared" si="26"/>
        <v>0</v>
      </c>
      <c r="R335" s="458"/>
      <c r="S335" s="459" t="str">
        <f t="array" ref="S335">IF(B335="","",XLOOKUP($B335,Product,'Product List'!D:D))</f>
        <v/>
      </c>
      <c r="T335" s="454" t="str">
        <f t="array" ref="T335">IF(B335="","",XLOOKUP($B335,Product,'Product List'!E:E))</f>
        <v/>
      </c>
      <c r="U335" s="454" t="str">
        <f t="array" ref="U335">IF(B335="","",XLOOKUP($B335,Product,'Product List'!F:F))</f>
        <v/>
      </c>
      <c r="V335" s="454" t="str">
        <f t="array" ref="V335">IF(B335="","",XLOOKUP($B335,Product,'Product List'!G:G))</f>
        <v/>
      </c>
      <c r="W335" s="434"/>
      <c r="X335" s="434" t="str">
        <f t="array" ref="X335">iferror(xlookup(B335,'Product List'!A:A,'Product List'!P:P),"")</f>
        <v/>
      </c>
      <c r="Y335" s="434">
        <f t="shared" si="27"/>
        <v>0</v>
      </c>
      <c r="Z335" s="434"/>
    </row>
    <row r="336" ht="14.25" customHeight="1">
      <c r="A336" s="494"/>
      <c r="B336" s="494"/>
      <c r="C336" s="495"/>
      <c r="D336" s="496"/>
      <c r="E336" s="496"/>
      <c r="F336" s="496"/>
      <c r="G336" s="487">
        <f t="shared" si="1"/>
        <v>0</v>
      </c>
      <c r="H336" s="451" t="str">
        <f t="shared" si="2"/>
        <v/>
      </c>
      <c r="I336" s="452" t="str">
        <f t="shared" si="23"/>
        <v/>
      </c>
      <c r="J336" s="477"/>
      <c r="K336" s="434"/>
      <c r="L336" s="454" t="str">
        <f t="shared" si="4"/>
        <v/>
      </c>
      <c r="M336" s="455" t="str">
        <f t="array" ref="M336">IFERROR(IF(J336="","",XLOOKUP(L336,Personnel!$B$4:$G$4,Personnel!$B$5:$G$5)),"")</f>
        <v/>
      </c>
      <c r="N336" s="455">
        <f t="shared" si="5"/>
        <v>0</v>
      </c>
      <c r="O336" s="434"/>
      <c r="P336" s="456" t="str">
        <f t="shared" si="6"/>
        <v/>
      </c>
      <c r="Q336" s="457">
        <f t="shared" si="26"/>
        <v>0</v>
      </c>
      <c r="R336" s="458"/>
      <c r="S336" s="459" t="str">
        <f t="array" ref="S336">IF(B336="","",XLOOKUP($B336,Product,'Product List'!D:D))</f>
        <v/>
      </c>
      <c r="T336" s="454" t="str">
        <f t="array" ref="T336">IF(B336="","",XLOOKUP($B336,Product,'Product List'!E:E))</f>
        <v/>
      </c>
      <c r="U336" s="454" t="str">
        <f t="array" ref="U336">IF(B336="","",XLOOKUP($B336,Product,'Product List'!F:F))</f>
        <v/>
      </c>
      <c r="V336" s="454" t="str">
        <f t="array" ref="V336">IF(B336="","",XLOOKUP($B336,Product,'Product List'!G:G))</f>
        <v/>
      </c>
      <c r="W336" s="434"/>
      <c r="X336" s="434" t="str">
        <f t="array" ref="X336">iferror(xlookup(B336,'Product List'!A:A,'Product List'!P:P),"")</f>
        <v/>
      </c>
      <c r="Y336" s="434">
        <f t="shared" si="27"/>
        <v>0</v>
      </c>
      <c r="Z336" s="434"/>
    </row>
    <row r="337" ht="14.25" customHeight="1">
      <c r="A337" s="494"/>
      <c r="B337" s="494"/>
      <c r="C337" s="495"/>
      <c r="D337" s="496"/>
      <c r="E337" s="496"/>
      <c r="F337" s="496"/>
      <c r="G337" s="487">
        <f t="shared" si="1"/>
        <v>0</v>
      </c>
      <c r="H337" s="451" t="str">
        <f t="shared" si="2"/>
        <v/>
      </c>
      <c r="I337" s="452" t="str">
        <f t="shared" si="23"/>
        <v/>
      </c>
      <c r="J337" s="477"/>
      <c r="K337" s="434"/>
      <c r="L337" s="454" t="str">
        <f t="shared" si="4"/>
        <v/>
      </c>
      <c r="M337" s="455" t="str">
        <f t="array" ref="M337">IFERROR(IF(J337="","",XLOOKUP(L337,Personnel!$B$4:$G$4,Personnel!$B$5:$G$5)),"")</f>
        <v/>
      </c>
      <c r="N337" s="455">
        <f t="shared" si="5"/>
        <v>0</v>
      </c>
      <c r="O337" s="434"/>
      <c r="P337" s="456" t="str">
        <f t="shared" si="6"/>
        <v/>
      </c>
      <c r="Q337" s="457">
        <f t="shared" si="26"/>
        <v>0</v>
      </c>
      <c r="R337" s="458"/>
      <c r="S337" s="459" t="str">
        <f t="array" ref="S337">IF(B337="","",XLOOKUP($B337,Product,'Product List'!D:D))</f>
        <v/>
      </c>
      <c r="T337" s="454" t="str">
        <f t="array" ref="T337">IF(B337="","",XLOOKUP($B337,Product,'Product List'!E:E))</f>
        <v/>
      </c>
      <c r="U337" s="454" t="str">
        <f t="array" ref="U337">IF(B337="","",XLOOKUP($B337,Product,'Product List'!F:F))</f>
        <v/>
      </c>
      <c r="V337" s="454" t="str">
        <f t="array" ref="V337">IF(B337="","",XLOOKUP($B337,Product,'Product List'!G:G))</f>
        <v/>
      </c>
      <c r="W337" s="434"/>
      <c r="X337" s="434" t="str">
        <f t="array" ref="X337">iferror(xlookup(B337,'Product List'!A:A,'Product List'!P:P),"")</f>
        <v/>
      </c>
      <c r="Y337" s="434">
        <f t="shared" si="27"/>
        <v>0</v>
      </c>
      <c r="Z337" s="434"/>
    </row>
    <row r="338" ht="14.25" customHeight="1">
      <c r="A338" s="494"/>
      <c r="B338" s="494"/>
      <c r="C338" s="495"/>
      <c r="D338" s="496"/>
      <c r="E338" s="496"/>
      <c r="F338" s="496"/>
      <c r="G338" s="487">
        <f t="shared" si="1"/>
        <v>0</v>
      </c>
      <c r="H338" s="451" t="str">
        <f t="shared" si="2"/>
        <v/>
      </c>
      <c r="I338" s="452" t="str">
        <f t="shared" si="23"/>
        <v/>
      </c>
      <c r="J338" s="477"/>
      <c r="K338" s="434"/>
      <c r="L338" s="454" t="str">
        <f t="shared" si="4"/>
        <v/>
      </c>
      <c r="M338" s="455" t="str">
        <f t="array" ref="M338">IFERROR(IF(J338="","",XLOOKUP(L338,Personnel!$B$4:$G$4,Personnel!$B$5:$G$5)),"")</f>
        <v/>
      </c>
      <c r="N338" s="455">
        <f t="shared" si="5"/>
        <v>0</v>
      </c>
      <c r="O338" s="434"/>
      <c r="P338" s="456" t="str">
        <f t="shared" si="6"/>
        <v/>
      </c>
      <c r="Q338" s="457">
        <f t="shared" si="26"/>
        <v>0</v>
      </c>
      <c r="R338" s="458"/>
      <c r="S338" s="459" t="str">
        <f t="array" ref="S338">IF(B338="","",XLOOKUP($B338,Product,'Product List'!D:D))</f>
        <v/>
      </c>
      <c r="T338" s="454" t="str">
        <f t="array" ref="T338">IF(B338="","",XLOOKUP($B338,Product,'Product List'!E:E))</f>
        <v/>
      </c>
      <c r="U338" s="454" t="str">
        <f t="array" ref="U338">IF(B338="","",XLOOKUP($B338,Product,'Product List'!F:F))</f>
        <v/>
      </c>
      <c r="V338" s="454" t="str">
        <f t="array" ref="V338">IF(B338="","",XLOOKUP($B338,Product,'Product List'!G:G))</f>
        <v/>
      </c>
      <c r="W338" s="434"/>
      <c r="X338" s="434" t="str">
        <f t="array" ref="X338">iferror(xlookup(B338,'Product List'!A:A,'Product List'!P:P),"")</f>
        <v/>
      </c>
      <c r="Y338" s="434">
        <f t="shared" si="27"/>
        <v>0</v>
      </c>
      <c r="Z338" s="434"/>
    </row>
    <row r="339" ht="14.25" customHeight="1">
      <c r="A339" s="494"/>
      <c r="B339" s="494"/>
      <c r="C339" s="495"/>
      <c r="D339" s="496"/>
      <c r="E339" s="496"/>
      <c r="F339" s="496"/>
      <c r="G339" s="487">
        <f t="shared" si="1"/>
        <v>0</v>
      </c>
      <c r="H339" s="451" t="str">
        <f t="shared" si="2"/>
        <v/>
      </c>
      <c r="I339" s="452" t="str">
        <f t="shared" si="23"/>
        <v/>
      </c>
      <c r="J339" s="477"/>
      <c r="K339" s="434"/>
      <c r="L339" s="454" t="str">
        <f t="shared" si="4"/>
        <v/>
      </c>
      <c r="M339" s="455" t="str">
        <f t="array" ref="M339">IFERROR(IF(J339="","",XLOOKUP(L339,Personnel!$B$4:$G$4,Personnel!$B$5:$G$5)),"")</f>
        <v/>
      </c>
      <c r="N339" s="455">
        <f t="shared" si="5"/>
        <v>0</v>
      </c>
      <c r="O339" s="434"/>
      <c r="P339" s="456" t="str">
        <f t="shared" si="6"/>
        <v/>
      </c>
      <c r="Q339" s="457">
        <f t="shared" si="26"/>
        <v>0</v>
      </c>
      <c r="R339" s="458"/>
      <c r="S339" s="459" t="str">
        <f t="array" ref="S339">IF(B339="","",XLOOKUP($B339,Product,'Product List'!D:D))</f>
        <v/>
      </c>
      <c r="T339" s="454" t="str">
        <f t="array" ref="T339">IF(B339="","",XLOOKUP($B339,Product,'Product List'!E:E))</f>
        <v/>
      </c>
      <c r="U339" s="454" t="str">
        <f t="array" ref="U339">IF(B339="","",XLOOKUP($B339,Product,'Product List'!F:F))</f>
        <v/>
      </c>
      <c r="V339" s="454" t="str">
        <f t="array" ref="V339">IF(B339="","",XLOOKUP($B339,Product,'Product List'!G:G))</f>
        <v/>
      </c>
      <c r="W339" s="434"/>
      <c r="X339" s="434" t="str">
        <f t="array" ref="X339">iferror(xlookup(B339,'Product List'!A:A,'Product List'!P:P),"")</f>
        <v/>
      </c>
      <c r="Y339" s="434">
        <f t="shared" si="27"/>
        <v>0</v>
      </c>
      <c r="Z339" s="434"/>
    </row>
    <row r="340" ht="14.25" customHeight="1">
      <c r="A340" s="494"/>
      <c r="B340" s="494"/>
      <c r="C340" s="495"/>
      <c r="D340" s="496"/>
      <c r="E340" s="496"/>
      <c r="F340" s="496"/>
      <c r="G340" s="487">
        <f t="shared" si="1"/>
        <v>0</v>
      </c>
      <c r="H340" s="451" t="str">
        <f t="shared" si="2"/>
        <v/>
      </c>
      <c r="I340" s="452" t="str">
        <f t="shared" si="23"/>
        <v/>
      </c>
      <c r="J340" s="477"/>
      <c r="K340" s="434"/>
      <c r="L340" s="454" t="str">
        <f t="shared" si="4"/>
        <v/>
      </c>
      <c r="M340" s="455" t="str">
        <f t="array" ref="M340">IFERROR(IF(J340="","",XLOOKUP(L340,Personnel!$B$4:$G$4,Personnel!$B$5:$G$5)),"")</f>
        <v/>
      </c>
      <c r="N340" s="455">
        <f t="shared" si="5"/>
        <v>0</v>
      </c>
      <c r="O340" s="434"/>
      <c r="P340" s="456" t="str">
        <f t="shared" si="6"/>
        <v/>
      </c>
      <c r="Q340" s="457">
        <f t="shared" si="26"/>
        <v>0</v>
      </c>
      <c r="R340" s="458"/>
      <c r="S340" s="459" t="str">
        <f t="array" ref="S340">IF(B340="","",XLOOKUP($B340,Product,'Product List'!D:D))</f>
        <v/>
      </c>
      <c r="T340" s="454" t="str">
        <f t="array" ref="T340">IF(B340="","",XLOOKUP($B340,Product,'Product List'!E:E))</f>
        <v/>
      </c>
      <c r="U340" s="454" t="str">
        <f t="array" ref="U340">IF(B340="","",XLOOKUP($B340,Product,'Product List'!F:F))</f>
        <v/>
      </c>
      <c r="V340" s="454" t="str">
        <f t="array" ref="V340">IF(B340="","",XLOOKUP($B340,Product,'Product List'!G:G))</f>
        <v/>
      </c>
      <c r="W340" s="434"/>
      <c r="X340" s="434" t="str">
        <f t="array" ref="X340">iferror(xlookup(B340,'Product List'!A:A,'Product List'!P:P),"")</f>
        <v/>
      </c>
      <c r="Y340" s="434">
        <f t="shared" si="27"/>
        <v>0</v>
      </c>
      <c r="Z340" s="434"/>
    </row>
    <row r="341" ht="14.25" customHeight="1">
      <c r="A341" s="494"/>
      <c r="B341" s="494"/>
      <c r="C341" s="495"/>
      <c r="D341" s="496"/>
      <c r="E341" s="496"/>
      <c r="F341" s="496"/>
      <c r="G341" s="487">
        <f t="shared" si="1"/>
        <v>0</v>
      </c>
      <c r="H341" s="451" t="str">
        <f t="shared" si="2"/>
        <v/>
      </c>
      <c r="I341" s="452" t="str">
        <f t="shared" si="23"/>
        <v/>
      </c>
      <c r="J341" s="477"/>
      <c r="K341" s="434"/>
      <c r="L341" s="454" t="str">
        <f t="shared" si="4"/>
        <v/>
      </c>
      <c r="M341" s="455" t="str">
        <f t="array" ref="M341">IFERROR(IF(J341="","",XLOOKUP(L341,Personnel!$B$4:$G$4,Personnel!$B$5:$G$5)),"")</f>
        <v/>
      </c>
      <c r="N341" s="455">
        <f t="shared" si="5"/>
        <v>0</v>
      </c>
      <c r="O341" s="434"/>
      <c r="P341" s="456" t="str">
        <f t="shared" si="6"/>
        <v/>
      </c>
      <c r="Q341" s="457">
        <f t="shared" si="26"/>
        <v>0</v>
      </c>
      <c r="R341" s="458"/>
      <c r="S341" s="459" t="str">
        <f t="array" ref="S341">IF(B341="","",XLOOKUP($B341,Product,'Product List'!D:D))</f>
        <v/>
      </c>
      <c r="T341" s="454" t="str">
        <f t="array" ref="T341">IF(B341="","",XLOOKUP($B341,Product,'Product List'!E:E))</f>
        <v/>
      </c>
      <c r="U341" s="454" t="str">
        <f t="array" ref="U341">IF(B341="","",XLOOKUP($B341,Product,'Product List'!F:F))</f>
        <v/>
      </c>
      <c r="V341" s="454" t="str">
        <f t="array" ref="V341">IF(B341="","",XLOOKUP($B341,Product,'Product List'!G:G))</f>
        <v/>
      </c>
      <c r="W341" s="434"/>
      <c r="X341" s="434" t="str">
        <f t="array" ref="X341">iferror(xlookup(B341,'Product List'!A:A,'Product List'!P:P),"")</f>
        <v/>
      </c>
      <c r="Y341" s="434">
        <f t="shared" si="27"/>
        <v>0</v>
      </c>
      <c r="Z341" s="434"/>
    </row>
    <row r="342" ht="14.25" customHeight="1">
      <c r="A342" s="494"/>
      <c r="B342" s="494"/>
      <c r="C342" s="495"/>
      <c r="D342" s="496"/>
      <c r="E342" s="496"/>
      <c r="F342" s="496"/>
      <c r="G342" s="487">
        <f t="shared" si="1"/>
        <v>0</v>
      </c>
      <c r="H342" s="451" t="str">
        <f t="shared" si="2"/>
        <v/>
      </c>
      <c r="I342" s="452" t="str">
        <f t="shared" si="23"/>
        <v/>
      </c>
      <c r="J342" s="477"/>
      <c r="K342" s="434"/>
      <c r="L342" s="454" t="str">
        <f t="shared" si="4"/>
        <v/>
      </c>
      <c r="M342" s="455" t="str">
        <f t="array" ref="M342">IFERROR(IF(J342="","",XLOOKUP(L342,Personnel!$B$4:$G$4,Personnel!$B$5:$G$5)),"")</f>
        <v/>
      </c>
      <c r="N342" s="455">
        <f t="shared" si="5"/>
        <v>0</v>
      </c>
      <c r="O342" s="434"/>
      <c r="P342" s="456" t="str">
        <f t="shared" si="6"/>
        <v/>
      </c>
      <c r="Q342" s="457">
        <f t="shared" si="26"/>
        <v>0</v>
      </c>
      <c r="R342" s="458"/>
      <c r="S342" s="459" t="str">
        <f t="array" ref="S342">IF(B342="","",XLOOKUP($B342,Product,'Product List'!D:D))</f>
        <v/>
      </c>
      <c r="T342" s="454" t="str">
        <f t="array" ref="T342">IF(B342="","",XLOOKUP($B342,Product,'Product List'!E:E))</f>
        <v/>
      </c>
      <c r="U342" s="454" t="str">
        <f t="array" ref="U342">IF(B342="","",XLOOKUP($B342,Product,'Product List'!F:F))</f>
        <v/>
      </c>
      <c r="V342" s="454" t="str">
        <f t="array" ref="V342">IF(B342="","",XLOOKUP($B342,Product,'Product List'!G:G))</f>
        <v/>
      </c>
      <c r="W342" s="434"/>
      <c r="X342" s="434" t="str">
        <f t="array" ref="X342">iferror(xlookup(B342,'Product List'!A:A,'Product List'!P:P),"")</f>
        <v/>
      </c>
      <c r="Y342" s="434">
        <f t="shared" si="27"/>
        <v>0</v>
      </c>
      <c r="Z342" s="434"/>
    </row>
    <row r="343" ht="14.25" customHeight="1">
      <c r="A343" s="494"/>
      <c r="B343" s="494"/>
      <c r="C343" s="495"/>
      <c r="D343" s="496"/>
      <c r="E343" s="496"/>
      <c r="F343" s="496"/>
      <c r="G343" s="487">
        <f t="shared" si="1"/>
        <v>0</v>
      </c>
      <c r="H343" s="451" t="str">
        <f t="shared" si="2"/>
        <v/>
      </c>
      <c r="I343" s="452" t="str">
        <f t="shared" si="23"/>
        <v/>
      </c>
      <c r="J343" s="477"/>
      <c r="K343" s="434"/>
      <c r="L343" s="454" t="str">
        <f t="shared" si="4"/>
        <v/>
      </c>
      <c r="M343" s="455" t="str">
        <f t="array" ref="M343">IFERROR(IF(J343="","",XLOOKUP(L343,Personnel!$B$4:$G$4,Personnel!$B$5:$G$5)),"")</f>
        <v/>
      </c>
      <c r="N343" s="455">
        <f t="shared" si="5"/>
        <v>0</v>
      </c>
      <c r="O343" s="434"/>
      <c r="P343" s="456" t="str">
        <f t="shared" si="6"/>
        <v/>
      </c>
      <c r="Q343" s="457">
        <f t="shared" si="26"/>
        <v>0</v>
      </c>
      <c r="R343" s="458"/>
      <c r="S343" s="459" t="str">
        <f t="array" ref="S343">IF(B343="","",XLOOKUP($B343,Product,'Product List'!D:D))</f>
        <v/>
      </c>
      <c r="T343" s="454" t="str">
        <f t="array" ref="T343">IF(B343="","",XLOOKUP($B343,Product,'Product List'!E:E))</f>
        <v/>
      </c>
      <c r="U343" s="454" t="str">
        <f t="array" ref="U343">IF(B343="","",XLOOKUP($B343,Product,'Product List'!F:F))</f>
        <v/>
      </c>
      <c r="V343" s="454" t="str">
        <f t="array" ref="V343">IF(B343="","",XLOOKUP($B343,Product,'Product List'!G:G))</f>
        <v/>
      </c>
      <c r="W343" s="434"/>
      <c r="X343" s="434" t="str">
        <f t="array" ref="X343">iferror(xlookup(B343,'Product List'!A:A,'Product List'!P:P),"")</f>
        <v/>
      </c>
      <c r="Y343" s="434">
        <f t="shared" si="27"/>
        <v>0</v>
      </c>
      <c r="Z343" s="434"/>
    </row>
    <row r="344" ht="14.25" customHeight="1">
      <c r="A344" s="494"/>
      <c r="B344" s="494"/>
      <c r="C344" s="495"/>
      <c r="D344" s="496"/>
      <c r="E344" s="496"/>
      <c r="F344" s="496"/>
      <c r="G344" s="487">
        <f t="shared" si="1"/>
        <v>0</v>
      </c>
      <c r="H344" s="451" t="str">
        <f t="shared" si="2"/>
        <v/>
      </c>
      <c r="I344" s="452" t="str">
        <f t="shared" si="23"/>
        <v/>
      </c>
      <c r="J344" s="477"/>
      <c r="K344" s="434"/>
      <c r="L344" s="454" t="str">
        <f t="shared" si="4"/>
        <v/>
      </c>
      <c r="M344" s="455" t="str">
        <f t="array" ref="M344">IFERROR(IF(J344="","",XLOOKUP(L344,Personnel!$B$4:$G$4,Personnel!$B$5:$G$5)),"")</f>
        <v/>
      </c>
      <c r="N344" s="455">
        <f t="shared" si="5"/>
        <v>0</v>
      </c>
      <c r="O344" s="434"/>
      <c r="P344" s="456" t="str">
        <f t="shared" si="6"/>
        <v/>
      </c>
      <c r="Q344" s="457">
        <f t="shared" si="26"/>
        <v>0</v>
      </c>
      <c r="R344" s="458"/>
      <c r="S344" s="459" t="str">
        <f t="array" ref="S344">IF(B344="","",XLOOKUP($B344,Product,'Product List'!D:D))</f>
        <v/>
      </c>
      <c r="T344" s="454" t="str">
        <f t="array" ref="T344">IF(B344="","",XLOOKUP($B344,Product,'Product List'!E:E))</f>
        <v/>
      </c>
      <c r="U344" s="454" t="str">
        <f t="array" ref="U344">IF(B344="","",XLOOKUP($B344,Product,'Product List'!F:F))</f>
        <v/>
      </c>
      <c r="V344" s="454" t="str">
        <f t="array" ref="V344">IF(B344="","",XLOOKUP($B344,Product,'Product List'!G:G))</f>
        <v/>
      </c>
      <c r="W344" s="434"/>
      <c r="X344" s="434" t="str">
        <f t="array" ref="X344">iferror(xlookup(B344,'Product List'!A:A,'Product List'!P:P),"")</f>
        <v/>
      </c>
      <c r="Y344" s="434">
        <f t="shared" si="27"/>
        <v>0</v>
      </c>
      <c r="Z344" s="434"/>
    </row>
    <row r="345" ht="14.25" customHeight="1">
      <c r="A345" s="494"/>
      <c r="B345" s="494"/>
      <c r="C345" s="495"/>
      <c r="D345" s="496"/>
      <c r="E345" s="496"/>
      <c r="F345" s="496"/>
      <c r="G345" s="487">
        <f t="shared" si="1"/>
        <v>0</v>
      </c>
      <c r="H345" s="451" t="str">
        <f t="shared" si="2"/>
        <v/>
      </c>
      <c r="I345" s="452" t="str">
        <f t="shared" si="23"/>
        <v/>
      </c>
      <c r="J345" s="477"/>
      <c r="K345" s="434"/>
      <c r="L345" s="454" t="str">
        <f t="shared" si="4"/>
        <v/>
      </c>
      <c r="M345" s="455" t="str">
        <f t="array" ref="M345">IFERROR(IF(J345="","",XLOOKUP(L345,Personnel!$B$4:$G$4,Personnel!$B$5:$G$5)),"")</f>
        <v/>
      </c>
      <c r="N345" s="455">
        <f t="shared" si="5"/>
        <v>0</v>
      </c>
      <c r="O345" s="434"/>
      <c r="P345" s="456" t="str">
        <f t="shared" si="6"/>
        <v/>
      </c>
      <c r="Q345" s="457">
        <f t="shared" si="26"/>
        <v>0</v>
      </c>
      <c r="R345" s="458"/>
      <c r="S345" s="459" t="str">
        <f t="array" ref="S345">IF(B345="","",XLOOKUP($B345,Product,'Product List'!D:D))</f>
        <v/>
      </c>
      <c r="T345" s="454" t="str">
        <f t="array" ref="T345">IF(B345="","",XLOOKUP($B345,Product,'Product List'!E:E))</f>
        <v/>
      </c>
      <c r="U345" s="454" t="str">
        <f t="array" ref="U345">IF(B345="","",XLOOKUP($B345,Product,'Product List'!F:F))</f>
        <v/>
      </c>
      <c r="V345" s="454" t="str">
        <f t="array" ref="V345">IF(B345="","",XLOOKUP($B345,Product,'Product List'!G:G))</f>
        <v/>
      </c>
      <c r="W345" s="434"/>
      <c r="X345" s="434" t="str">
        <f t="array" ref="X345">iferror(xlookup(B345,'Product List'!A:A,'Product List'!P:P),"")</f>
        <v/>
      </c>
      <c r="Y345" s="434">
        <f t="shared" si="27"/>
        <v>0</v>
      </c>
      <c r="Z345" s="434"/>
    </row>
    <row r="346" ht="14.25" customHeight="1">
      <c r="A346" s="494"/>
      <c r="B346" s="494"/>
      <c r="C346" s="495"/>
      <c r="D346" s="496"/>
      <c r="E346" s="496"/>
      <c r="F346" s="496"/>
      <c r="G346" s="487">
        <f t="shared" si="1"/>
        <v>0</v>
      </c>
      <c r="H346" s="451" t="str">
        <f t="shared" si="2"/>
        <v/>
      </c>
      <c r="I346" s="452" t="str">
        <f t="shared" si="23"/>
        <v/>
      </c>
      <c r="J346" s="477"/>
      <c r="K346" s="434"/>
      <c r="L346" s="454" t="str">
        <f t="shared" si="4"/>
        <v/>
      </c>
      <c r="M346" s="455" t="str">
        <f t="array" ref="M346">IFERROR(IF(J346="","",XLOOKUP(L346,Personnel!$B$4:$G$4,Personnel!$B$5:$G$5)),"")</f>
        <v/>
      </c>
      <c r="N346" s="455">
        <f t="shared" si="5"/>
        <v>0</v>
      </c>
      <c r="O346" s="434"/>
      <c r="P346" s="456" t="str">
        <f t="shared" si="6"/>
        <v/>
      </c>
      <c r="Q346" s="457">
        <f t="shared" si="26"/>
        <v>0</v>
      </c>
      <c r="R346" s="458"/>
      <c r="S346" s="459" t="str">
        <f t="array" ref="S346">IF(B346="","",XLOOKUP($B346,Product,'Product List'!D:D))</f>
        <v/>
      </c>
      <c r="T346" s="454" t="str">
        <f t="array" ref="T346">IF(B346="","",XLOOKUP($B346,Product,'Product List'!E:E))</f>
        <v/>
      </c>
      <c r="U346" s="454" t="str">
        <f t="array" ref="U346">IF(B346="","",XLOOKUP($B346,Product,'Product List'!F:F))</f>
        <v/>
      </c>
      <c r="V346" s="454" t="str">
        <f t="array" ref="V346">IF(B346="","",XLOOKUP($B346,Product,'Product List'!G:G))</f>
        <v/>
      </c>
      <c r="W346" s="434"/>
      <c r="X346" s="434" t="str">
        <f t="array" ref="X346">iferror(xlookup(B346,'Product List'!A:A,'Product List'!P:P),"")</f>
        <v/>
      </c>
      <c r="Y346" s="434">
        <f t="shared" si="27"/>
        <v>0</v>
      </c>
      <c r="Z346" s="434"/>
    </row>
    <row r="347" ht="14.25" customHeight="1">
      <c r="A347" s="494"/>
      <c r="B347" s="494"/>
      <c r="C347" s="495"/>
      <c r="D347" s="496"/>
      <c r="E347" s="496"/>
      <c r="F347" s="496"/>
      <c r="G347" s="487">
        <f t="shared" si="1"/>
        <v>0</v>
      </c>
      <c r="H347" s="451" t="str">
        <f t="shared" si="2"/>
        <v/>
      </c>
      <c r="I347" s="452" t="str">
        <f t="shared" si="23"/>
        <v/>
      </c>
      <c r="J347" s="477"/>
      <c r="K347" s="434"/>
      <c r="L347" s="454" t="str">
        <f t="shared" si="4"/>
        <v/>
      </c>
      <c r="M347" s="455" t="str">
        <f t="array" ref="M347">IFERROR(IF(J347="","",XLOOKUP(L347,Personnel!$B$4:$G$4,Personnel!$B$5:$G$5)),"")</f>
        <v/>
      </c>
      <c r="N347" s="455">
        <f t="shared" si="5"/>
        <v>0</v>
      </c>
      <c r="O347" s="434"/>
      <c r="P347" s="456" t="str">
        <f t="shared" si="6"/>
        <v/>
      </c>
      <c r="Q347" s="457">
        <f t="shared" si="26"/>
        <v>0</v>
      </c>
      <c r="R347" s="458"/>
      <c r="S347" s="459" t="str">
        <f t="array" ref="S347">IF(B347="","",XLOOKUP($B347,Product,'Product List'!D:D))</f>
        <v/>
      </c>
      <c r="T347" s="454" t="str">
        <f t="array" ref="T347">IF(B347="","",XLOOKUP($B347,Product,'Product List'!E:E))</f>
        <v/>
      </c>
      <c r="U347" s="454" t="str">
        <f t="array" ref="U347">IF(B347="","",XLOOKUP($B347,Product,'Product List'!F:F))</f>
        <v/>
      </c>
      <c r="V347" s="454" t="str">
        <f t="array" ref="V347">IF(B347="","",XLOOKUP($B347,Product,'Product List'!G:G))</f>
        <v/>
      </c>
      <c r="W347" s="434"/>
      <c r="X347" s="434" t="str">
        <f t="array" ref="X347">iferror(xlookup(B347,'Product List'!A:A,'Product List'!P:P),"")</f>
        <v/>
      </c>
      <c r="Y347" s="434">
        <f t="shared" si="27"/>
        <v>0</v>
      </c>
      <c r="Z347" s="434"/>
    </row>
    <row r="348" ht="14.25" customHeight="1">
      <c r="A348" s="494"/>
      <c r="B348" s="494"/>
      <c r="C348" s="495"/>
      <c r="D348" s="496"/>
      <c r="E348" s="496"/>
      <c r="F348" s="496"/>
      <c r="G348" s="487">
        <f t="shared" si="1"/>
        <v>0</v>
      </c>
      <c r="H348" s="451" t="str">
        <f t="shared" si="2"/>
        <v/>
      </c>
      <c r="I348" s="452" t="str">
        <f t="shared" si="23"/>
        <v/>
      </c>
      <c r="J348" s="477"/>
      <c r="K348" s="434"/>
      <c r="L348" s="454" t="str">
        <f t="shared" si="4"/>
        <v/>
      </c>
      <c r="M348" s="455" t="str">
        <f t="array" ref="M348">IFERROR(IF(J348="","",XLOOKUP(L348,Personnel!$B$4:$G$4,Personnel!$B$5:$G$5)),"")</f>
        <v/>
      </c>
      <c r="N348" s="455">
        <f t="shared" si="5"/>
        <v>0</v>
      </c>
      <c r="O348" s="434"/>
      <c r="P348" s="456" t="str">
        <f t="shared" si="6"/>
        <v/>
      </c>
      <c r="Q348" s="457">
        <f t="shared" si="26"/>
        <v>0</v>
      </c>
      <c r="R348" s="458"/>
      <c r="S348" s="459" t="str">
        <f t="array" ref="S348">IF(B348="","",XLOOKUP($B348,Product,'Product List'!D:D))</f>
        <v/>
      </c>
      <c r="T348" s="454" t="str">
        <f t="array" ref="T348">IF(B348="","",XLOOKUP($B348,Product,'Product List'!E:E))</f>
        <v/>
      </c>
      <c r="U348" s="454" t="str">
        <f t="array" ref="U348">IF(B348="","",XLOOKUP($B348,Product,'Product List'!F:F))</f>
        <v/>
      </c>
      <c r="V348" s="454" t="str">
        <f t="array" ref="V348">IF(B348="","",XLOOKUP($B348,Product,'Product List'!G:G))</f>
        <v/>
      </c>
      <c r="W348" s="434"/>
      <c r="X348" s="434" t="str">
        <f t="array" ref="X348">iferror(xlookup(B348,'Product List'!A:A,'Product List'!P:P),"")</f>
        <v/>
      </c>
      <c r="Y348" s="434">
        <f t="shared" si="27"/>
        <v>0</v>
      </c>
      <c r="Z348" s="434"/>
    </row>
    <row r="349" ht="14.25" customHeight="1">
      <c r="A349" s="494"/>
      <c r="B349" s="494"/>
      <c r="C349" s="495"/>
      <c r="D349" s="496"/>
      <c r="E349" s="496"/>
      <c r="F349" s="496"/>
      <c r="G349" s="487">
        <f t="shared" si="1"/>
        <v>0</v>
      </c>
      <c r="H349" s="451" t="str">
        <f t="shared" si="2"/>
        <v/>
      </c>
      <c r="I349" s="452" t="str">
        <f t="shared" si="23"/>
        <v/>
      </c>
      <c r="J349" s="477"/>
      <c r="K349" s="434"/>
      <c r="L349" s="454" t="str">
        <f t="shared" si="4"/>
        <v/>
      </c>
      <c r="M349" s="455" t="str">
        <f t="array" ref="M349">IFERROR(IF(J349="","",XLOOKUP(L349,Personnel!$B$4:$G$4,Personnel!$B$5:$G$5)),"")</f>
        <v/>
      </c>
      <c r="N349" s="455">
        <f t="shared" si="5"/>
        <v>0</v>
      </c>
      <c r="O349" s="434"/>
      <c r="P349" s="456" t="str">
        <f t="shared" si="6"/>
        <v/>
      </c>
      <c r="Q349" s="457">
        <f t="shared" si="26"/>
        <v>0</v>
      </c>
      <c r="R349" s="458"/>
      <c r="S349" s="459" t="str">
        <f t="array" ref="S349">IF(B349="","",XLOOKUP($B349,Product,'Product List'!D:D))</f>
        <v/>
      </c>
      <c r="T349" s="454" t="str">
        <f t="array" ref="T349">IF(B349="","",XLOOKUP($B349,Product,'Product List'!E:E))</f>
        <v/>
      </c>
      <c r="U349" s="454" t="str">
        <f t="array" ref="U349">IF(B349="","",XLOOKUP($B349,Product,'Product List'!F:F))</f>
        <v/>
      </c>
      <c r="V349" s="454" t="str">
        <f t="array" ref="V349">IF(B349="","",XLOOKUP($B349,Product,'Product List'!G:G))</f>
        <v/>
      </c>
      <c r="W349" s="434"/>
      <c r="X349" s="434" t="str">
        <f t="array" ref="X349">iferror(xlookup(B349,'Product List'!A:A,'Product List'!P:P),"")</f>
        <v/>
      </c>
      <c r="Y349" s="434">
        <f t="shared" si="27"/>
        <v>0</v>
      </c>
      <c r="Z349" s="434"/>
    </row>
    <row r="350" ht="14.25" customHeight="1">
      <c r="A350" s="494"/>
      <c r="B350" s="494"/>
      <c r="C350" s="495"/>
      <c r="D350" s="496"/>
      <c r="E350" s="496"/>
      <c r="F350" s="496"/>
      <c r="G350" s="487">
        <f t="shared" si="1"/>
        <v>0</v>
      </c>
      <c r="H350" s="451" t="str">
        <f t="shared" si="2"/>
        <v/>
      </c>
      <c r="I350" s="452" t="str">
        <f t="shared" si="23"/>
        <v/>
      </c>
      <c r="J350" s="477"/>
      <c r="K350" s="434"/>
      <c r="L350" s="454" t="str">
        <f t="shared" si="4"/>
        <v/>
      </c>
      <c r="M350" s="455" t="str">
        <f t="array" ref="M350">IFERROR(IF(J350="","",XLOOKUP(L350,Personnel!$B$4:$G$4,Personnel!$B$5:$G$5)),"")</f>
        <v/>
      </c>
      <c r="N350" s="455">
        <f t="shared" si="5"/>
        <v>0</v>
      </c>
      <c r="O350" s="434"/>
      <c r="P350" s="456" t="str">
        <f t="shared" si="6"/>
        <v/>
      </c>
      <c r="Q350" s="457">
        <f t="shared" si="26"/>
        <v>0</v>
      </c>
      <c r="R350" s="458"/>
      <c r="S350" s="459" t="str">
        <f t="array" ref="S350">IF(B350="","",XLOOKUP($B350,Product,'Product List'!D:D))</f>
        <v/>
      </c>
      <c r="T350" s="454" t="str">
        <f t="array" ref="T350">IF(B350="","",XLOOKUP($B350,Product,'Product List'!E:E))</f>
        <v/>
      </c>
      <c r="U350" s="454" t="str">
        <f t="array" ref="U350">IF(B350="","",XLOOKUP($B350,Product,'Product List'!F:F))</f>
        <v/>
      </c>
      <c r="V350" s="454" t="str">
        <f t="array" ref="V350">IF(B350="","",XLOOKUP($B350,Product,'Product List'!G:G))</f>
        <v/>
      </c>
      <c r="W350" s="434"/>
      <c r="X350" s="434" t="str">
        <f t="array" ref="X350">iferror(xlookup(B350,'Product List'!A:A,'Product List'!P:P),"")</f>
        <v/>
      </c>
      <c r="Y350" s="434">
        <f t="shared" si="27"/>
        <v>0</v>
      </c>
      <c r="Z350" s="434"/>
    </row>
    <row r="351" ht="14.25" customHeight="1">
      <c r="A351" s="494"/>
      <c r="B351" s="494"/>
      <c r="C351" s="495"/>
      <c r="D351" s="496"/>
      <c r="E351" s="496"/>
      <c r="F351" s="496"/>
      <c r="G351" s="487">
        <f t="shared" si="1"/>
        <v>0</v>
      </c>
      <c r="H351" s="451" t="str">
        <f t="shared" si="2"/>
        <v/>
      </c>
      <c r="I351" s="452" t="str">
        <f t="shared" si="23"/>
        <v/>
      </c>
      <c r="J351" s="477"/>
      <c r="K351" s="434"/>
      <c r="L351" s="454" t="str">
        <f t="shared" si="4"/>
        <v/>
      </c>
      <c r="M351" s="455" t="str">
        <f t="array" ref="M351">IFERROR(IF(J351="","",XLOOKUP(L351,Personnel!$B$4:$G$4,Personnel!$B$5:$G$5)),"")</f>
        <v/>
      </c>
      <c r="N351" s="455">
        <f t="shared" si="5"/>
        <v>0</v>
      </c>
      <c r="O351" s="434"/>
      <c r="P351" s="456" t="str">
        <f t="shared" si="6"/>
        <v/>
      </c>
      <c r="Q351" s="457">
        <f t="shared" si="26"/>
        <v>0</v>
      </c>
      <c r="R351" s="458"/>
      <c r="S351" s="459" t="str">
        <f t="array" ref="S351">IF(B351="","",XLOOKUP($B351,Product,'Product List'!D:D))</f>
        <v/>
      </c>
      <c r="T351" s="454" t="str">
        <f t="array" ref="T351">IF(B351="","",XLOOKUP($B351,Product,'Product List'!E:E))</f>
        <v/>
      </c>
      <c r="U351" s="454" t="str">
        <f t="array" ref="U351">IF(B351="","",XLOOKUP($B351,Product,'Product List'!F:F))</f>
        <v/>
      </c>
      <c r="V351" s="454" t="str">
        <f t="array" ref="V351">IF(B351="","",XLOOKUP($B351,Product,'Product List'!G:G))</f>
        <v/>
      </c>
      <c r="W351" s="434"/>
      <c r="X351" s="434" t="str">
        <f t="array" ref="X351">iferror(xlookup(B351,'Product List'!A:A,'Product List'!P:P),"")</f>
        <v/>
      </c>
      <c r="Y351" s="434">
        <f t="shared" si="27"/>
        <v>0</v>
      </c>
      <c r="Z351" s="434"/>
    </row>
    <row r="352" ht="14.25" customHeight="1">
      <c r="A352" s="494"/>
      <c r="B352" s="494"/>
      <c r="C352" s="495"/>
      <c r="D352" s="496"/>
      <c r="E352" s="496"/>
      <c r="F352" s="496"/>
      <c r="G352" s="487">
        <f t="shared" si="1"/>
        <v>0</v>
      </c>
      <c r="H352" s="451" t="str">
        <f t="shared" si="2"/>
        <v/>
      </c>
      <c r="I352" s="452" t="str">
        <f t="shared" si="23"/>
        <v/>
      </c>
      <c r="J352" s="477"/>
      <c r="K352" s="434"/>
      <c r="L352" s="454" t="str">
        <f t="shared" si="4"/>
        <v/>
      </c>
      <c r="M352" s="455" t="str">
        <f t="array" ref="M352">IFERROR(IF(J352="","",XLOOKUP(L352,Personnel!$B$4:$G$4,Personnel!$B$5:$G$5)),"")</f>
        <v/>
      </c>
      <c r="N352" s="455">
        <f t="shared" si="5"/>
        <v>0</v>
      </c>
      <c r="O352" s="434"/>
      <c r="P352" s="456" t="str">
        <f t="shared" si="6"/>
        <v/>
      </c>
      <c r="Q352" s="457">
        <f t="shared" si="26"/>
        <v>0</v>
      </c>
      <c r="R352" s="458"/>
      <c r="S352" s="459" t="str">
        <f t="array" ref="S352">IF(B352="","",XLOOKUP($B352,Product,'Product List'!D:D))</f>
        <v/>
      </c>
      <c r="T352" s="454" t="str">
        <f t="array" ref="T352">IF(B352="","",XLOOKUP($B352,Product,'Product List'!E:E))</f>
        <v/>
      </c>
      <c r="U352" s="454" t="str">
        <f t="array" ref="U352">IF(B352="","",XLOOKUP($B352,Product,'Product List'!F:F))</f>
        <v/>
      </c>
      <c r="V352" s="454" t="str">
        <f t="array" ref="V352">IF(B352="","",XLOOKUP($B352,Product,'Product List'!G:G))</f>
        <v/>
      </c>
      <c r="W352" s="434"/>
      <c r="X352" s="434" t="str">
        <f t="array" ref="X352">iferror(xlookup(B352,'Product List'!A:A,'Product List'!P:P),"")</f>
        <v/>
      </c>
      <c r="Y352" s="434">
        <f t="shared" si="27"/>
        <v>0</v>
      </c>
      <c r="Z352" s="434"/>
    </row>
    <row r="353" ht="14.25" customHeight="1">
      <c r="A353" s="494"/>
      <c r="B353" s="494"/>
      <c r="C353" s="495"/>
      <c r="D353" s="496"/>
      <c r="E353" s="496"/>
      <c r="F353" s="496"/>
      <c r="G353" s="487">
        <f t="shared" si="1"/>
        <v>0</v>
      </c>
      <c r="H353" s="451" t="str">
        <f t="shared" si="2"/>
        <v/>
      </c>
      <c r="I353" s="452" t="str">
        <f t="shared" si="23"/>
        <v/>
      </c>
      <c r="J353" s="477"/>
      <c r="K353" s="434"/>
      <c r="L353" s="454" t="str">
        <f t="shared" si="4"/>
        <v/>
      </c>
      <c r="M353" s="455" t="str">
        <f t="array" ref="M353">IFERROR(IF(J353="","",XLOOKUP(L353,Personnel!$B$4:$G$4,Personnel!$B$5:$G$5)),"")</f>
        <v/>
      </c>
      <c r="N353" s="455">
        <f t="shared" si="5"/>
        <v>0</v>
      </c>
      <c r="O353" s="434"/>
      <c r="P353" s="456" t="str">
        <f t="shared" si="6"/>
        <v/>
      </c>
      <c r="Q353" s="457">
        <f t="shared" si="26"/>
        <v>0</v>
      </c>
      <c r="R353" s="458"/>
      <c r="S353" s="459" t="str">
        <f t="array" ref="S353">IF(B353="","",XLOOKUP($B353,Product,'Product List'!D:D))</f>
        <v/>
      </c>
      <c r="T353" s="454" t="str">
        <f t="array" ref="T353">IF(B353="","",XLOOKUP($B353,Product,'Product List'!E:E))</f>
        <v/>
      </c>
      <c r="U353" s="454" t="str">
        <f t="array" ref="U353">IF(B353="","",XLOOKUP($B353,Product,'Product List'!F:F))</f>
        <v/>
      </c>
      <c r="V353" s="454" t="str">
        <f t="array" ref="V353">IF(B353="","",XLOOKUP($B353,Product,'Product List'!G:G))</f>
        <v/>
      </c>
      <c r="W353" s="434"/>
      <c r="X353" s="434" t="str">
        <f t="array" ref="X353">iferror(xlookup(B353,'Product List'!A:A,'Product List'!P:P),"")</f>
        <v/>
      </c>
      <c r="Y353" s="434">
        <f t="shared" si="27"/>
        <v>0</v>
      </c>
      <c r="Z353" s="434"/>
    </row>
    <row r="354" ht="14.25" customHeight="1">
      <c r="A354" s="494"/>
      <c r="B354" s="494"/>
      <c r="C354" s="495"/>
      <c r="D354" s="496"/>
      <c r="E354" s="496"/>
      <c r="F354" s="496"/>
      <c r="G354" s="487">
        <f t="shared" si="1"/>
        <v>0</v>
      </c>
      <c r="H354" s="451" t="str">
        <f t="shared" si="2"/>
        <v/>
      </c>
      <c r="I354" s="452" t="str">
        <f t="shared" si="23"/>
        <v/>
      </c>
      <c r="J354" s="477"/>
      <c r="K354" s="434"/>
      <c r="L354" s="454" t="str">
        <f t="shared" si="4"/>
        <v/>
      </c>
      <c r="M354" s="455" t="str">
        <f t="array" ref="M354">IFERROR(IF(J354="","",XLOOKUP(L354,Personnel!$B$4:$G$4,Personnel!$B$5:$G$5)),"")</f>
        <v/>
      </c>
      <c r="N354" s="455">
        <f t="shared" si="5"/>
        <v>0</v>
      </c>
      <c r="O354" s="434"/>
      <c r="P354" s="456" t="str">
        <f t="shared" si="6"/>
        <v/>
      </c>
      <c r="Q354" s="457">
        <f t="shared" si="26"/>
        <v>0</v>
      </c>
      <c r="R354" s="458"/>
      <c r="S354" s="459" t="str">
        <f t="array" ref="S354">IF(B354="","",XLOOKUP($B354,Product,'Product List'!D:D))</f>
        <v/>
      </c>
      <c r="T354" s="454" t="str">
        <f t="array" ref="T354">IF(B354="","",XLOOKUP($B354,Product,'Product List'!E:E))</f>
        <v/>
      </c>
      <c r="U354" s="454" t="str">
        <f t="array" ref="U354">IF(B354="","",XLOOKUP($B354,Product,'Product List'!F:F))</f>
        <v/>
      </c>
      <c r="V354" s="454" t="str">
        <f t="array" ref="V354">IF(B354="","",XLOOKUP($B354,Product,'Product List'!G:G))</f>
        <v/>
      </c>
      <c r="W354" s="434"/>
      <c r="X354" s="434" t="str">
        <f t="array" ref="X354">iferror(xlookup(B354,'Product List'!A:A,'Product List'!P:P),"")</f>
        <v/>
      </c>
      <c r="Y354" s="434">
        <f t="shared" si="27"/>
        <v>0</v>
      </c>
      <c r="Z354" s="434"/>
    </row>
    <row r="355" ht="14.25" customHeight="1">
      <c r="A355" s="494"/>
      <c r="B355" s="494"/>
      <c r="C355" s="495"/>
      <c r="D355" s="496"/>
      <c r="E355" s="496"/>
      <c r="F355" s="496"/>
      <c r="G355" s="487">
        <f t="shared" si="1"/>
        <v>0</v>
      </c>
      <c r="H355" s="451" t="str">
        <f t="shared" si="2"/>
        <v/>
      </c>
      <c r="I355" s="452" t="str">
        <f t="shared" si="23"/>
        <v/>
      </c>
      <c r="J355" s="477"/>
      <c r="K355" s="434"/>
      <c r="L355" s="454" t="str">
        <f t="shared" si="4"/>
        <v/>
      </c>
      <c r="M355" s="455" t="str">
        <f t="array" ref="M355">IFERROR(IF(J355="","",XLOOKUP(L355,Personnel!$B$4:$G$4,Personnel!$B$5:$G$5)),"")</f>
        <v/>
      </c>
      <c r="N355" s="455">
        <f t="shared" si="5"/>
        <v>0</v>
      </c>
      <c r="O355" s="434"/>
      <c r="P355" s="456" t="str">
        <f t="shared" si="6"/>
        <v/>
      </c>
      <c r="Q355" s="457">
        <f t="shared" si="26"/>
        <v>0</v>
      </c>
      <c r="R355" s="458"/>
      <c r="S355" s="459" t="str">
        <f t="array" ref="S355">IF(B355="","",XLOOKUP($B355,Product,'Product List'!D:D))</f>
        <v/>
      </c>
      <c r="T355" s="454" t="str">
        <f t="array" ref="T355">IF(B355="","",XLOOKUP($B355,Product,'Product List'!E:E))</f>
        <v/>
      </c>
      <c r="U355" s="454" t="str">
        <f t="array" ref="U355">IF(B355="","",XLOOKUP($B355,Product,'Product List'!F:F))</f>
        <v/>
      </c>
      <c r="V355" s="454" t="str">
        <f t="array" ref="V355">IF(B355="","",XLOOKUP($B355,Product,'Product List'!G:G))</f>
        <v/>
      </c>
      <c r="W355" s="434"/>
      <c r="X355" s="434" t="str">
        <f t="array" ref="X355">iferror(xlookup(B355,'Product List'!A:A,'Product List'!P:P),"")</f>
        <v/>
      </c>
      <c r="Y355" s="434">
        <f t="shared" si="27"/>
        <v>0</v>
      </c>
      <c r="Z355" s="434"/>
    </row>
    <row r="356" ht="14.25" customHeight="1">
      <c r="A356" s="494"/>
      <c r="B356" s="494"/>
      <c r="C356" s="495"/>
      <c r="D356" s="496"/>
      <c r="E356" s="496"/>
      <c r="F356" s="496"/>
      <c r="G356" s="487">
        <f t="shared" si="1"/>
        <v>0</v>
      </c>
      <c r="H356" s="451" t="str">
        <f t="shared" si="2"/>
        <v/>
      </c>
      <c r="I356" s="452" t="str">
        <f t="shared" si="23"/>
        <v/>
      </c>
      <c r="J356" s="477"/>
      <c r="K356" s="434"/>
      <c r="L356" s="454" t="str">
        <f t="shared" si="4"/>
        <v/>
      </c>
      <c r="M356" s="455" t="str">
        <f t="array" ref="M356">IFERROR(IF(J356="","",XLOOKUP(L356,Personnel!$B$4:$G$4,Personnel!$B$5:$G$5)),"")</f>
        <v/>
      </c>
      <c r="N356" s="455">
        <f t="shared" si="5"/>
        <v>0</v>
      </c>
      <c r="O356" s="434"/>
      <c r="P356" s="456" t="str">
        <f t="shared" si="6"/>
        <v/>
      </c>
      <c r="Q356" s="457">
        <f t="shared" si="26"/>
        <v>0</v>
      </c>
      <c r="R356" s="458"/>
      <c r="S356" s="459" t="str">
        <f t="array" ref="S356">IF(B356="","",XLOOKUP($B356,Product,'Product List'!D:D))</f>
        <v/>
      </c>
      <c r="T356" s="454" t="str">
        <f t="array" ref="T356">IF(B356="","",XLOOKUP($B356,Product,'Product List'!E:E))</f>
        <v/>
      </c>
      <c r="U356" s="454" t="str">
        <f t="array" ref="U356">IF(B356="","",XLOOKUP($B356,Product,'Product List'!F:F))</f>
        <v/>
      </c>
      <c r="V356" s="454" t="str">
        <f t="array" ref="V356">IF(B356="","",XLOOKUP($B356,Product,'Product List'!G:G))</f>
        <v/>
      </c>
      <c r="W356" s="434"/>
      <c r="X356" s="434" t="str">
        <f t="array" ref="X356">iferror(xlookup(B356,'Product List'!A:A,'Product List'!P:P),"")</f>
        <v/>
      </c>
      <c r="Y356" s="434">
        <f t="shared" si="27"/>
        <v>0</v>
      </c>
      <c r="Z356" s="434"/>
    </row>
    <row r="357" ht="14.25" customHeight="1">
      <c r="A357" s="494"/>
      <c r="B357" s="494"/>
      <c r="C357" s="495"/>
      <c r="D357" s="496"/>
      <c r="E357" s="496"/>
      <c r="F357" s="496"/>
      <c r="G357" s="487">
        <f t="shared" si="1"/>
        <v>0</v>
      </c>
      <c r="H357" s="451" t="str">
        <f t="shared" si="2"/>
        <v/>
      </c>
      <c r="I357" s="452" t="str">
        <f t="shared" si="23"/>
        <v/>
      </c>
      <c r="J357" s="477"/>
      <c r="K357" s="434"/>
      <c r="L357" s="454" t="str">
        <f t="shared" si="4"/>
        <v/>
      </c>
      <c r="M357" s="455" t="str">
        <f t="array" ref="M357">IFERROR(IF(J357="","",XLOOKUP(L357,Personnel!$B$4:$G$4,Personnel!$B$5:$G$5)),"")</f>
        <v/>
      </c>
      <c r="N357" s="455">
        <f t="shared" si="5"/>
        <v>0</v>
      </c>
      <c r="O357" s="434"/>
      <c r="P357" s="456" t="str">
        <f t="shared" si="6"/>
        <v/>
      </c>
      <c r="Q357" s="457">
        <f t="shared" si="26"/>
        <v>0</v>
      </c>
      <c r="R357" s="458"/>
      <c r="S357" s="459" t="str">
        <f t="array" ref="S357">IF(B357="","",XLOOKUP($B357,Product,'Product List'!D:D))</f>
        <v/>
      </c>
      <c r="T357" s="454" t="str">
        <f t="array" ref="T357">IF(B357="","",XLOOKUP($B357,Product,'Product List'!E:E))</f>
        <v/>
      </c>
      <c r="U357" s="454" t="str">
        <f t="array" ref="U357">IF(B357="","",XLOOKUP($B357,Product,'Product List'!F:F))</f>
        <v/>
      </c>
      <c r="V357" s="454" t="str">
        <f t="array" ref="V357">IF(B357="","",XLOOKUP($B357,Product,'Product List'!G:G))</f>
        <v/>
      </c>
      <c r="W357" s="434"/>
      <c r="X357" s="434" t="str">
        <f t="array" ref="X357">iferror(xlookup(B357,'Product List'!A:A,'Product List'!P:P),"")</f>
        <v/>
      </c>
      <c r="Y357" s="434">
        <f t="shared" si="27"/>
        <v>0</v>
      </c>
      <c r="Z357" s="434"/>
    </row>
    <row r="358" ht="14.25" customHeight="1">
      <c r="A358" s="494"/>
      <c r="B358" s="494"/>
      <c r="C358" s="495"/>
      <c r="D358" s="496"/>
      <c r="E358" s="496"/>
      <c r="F358" s="496"/>
      <c r="G358" s="487">
        <f t="shared" si="1"/>
        <v>0</v>
      </c>
      <c r="H358" s="451" t="str">
        <f t="shared" si="2"/>
        <v/>
      </c>
      <c r="I358" s="452" t="str">
        <f t="shared" si="23"/>
        <v/>
      </c>
      <c r="J358" s="477"/>
      <c r="K358" s="434"/>
      <c r="L358" s="454" t="str">
        <f t="shared" si="4"/>
        <v/>
      </c>
      <c r="M358" s="455" t="str">
        <f t="array" ref="M358">IFERROR(IF(J358="","",XLOOKUP(L358,Personnel!$B$4:$G$4,Personnel!$B$5:$G$5)),"")</f>
        <v/>
      </c>
      <c r="N358" s="455">
        <f t="shared" si="5"/>
        <v>0</v>
      </c>
      <c r="O358" s="434"/>
      <c r="P358" s="456" t="str">
        <f t="shared" si="6"/>
        <v/>
      </c>
      <c r="Q358" s="457">
        <f t="shared" si="26"/>
        <v>0</v>
      </c>
      <c r="R358" s="458"/>
      <c r="S358" s="459" t="str">
        <f t="array" ref="S358">IF(B358="","",XLOOKUP($B358,Product,'Product List'!D:D))</f>
        <v/>
      </c>
      <c r="T358" s="454" t="str">
        <f t="array" ref="T358">IF(B358="","",XLOOKUP($B358,Product,'Product List'!E:E))</f>
        <v/>
      </c>
      <c r="U358" s="454" t="str">
        <f t="array" ref="U358">IF(B358="","",XLOOKUP($B358,Product,'Product List'!F:F))</f>
        <v/>
      </c>
      <c r="V358" s="454" t="str">
        <f t="array" ref="V358">IF(B358="","",XLOOKUP($B358,Product,'Product List'!G:G))</f>
        <v/>
      </c>
      <c r="W358" s="434"/>
      <c r="X358" s="434" t="str">
        <f t="array" ref="X358">iferror(xlookup(B358,'Product List'!A:A,'Product List'!P:P),"")</f>
        <v/>
      </c>
      <c r="Y358" s="434">
        <f t="shared" si="27"/>
        <v>0</v>
      </c>
      <c r="Z358" s="434"/>
    </row>
    <row r="359" ht="14.25" customHeight="1">
      <c r="A359" s="494"/>
      <c r="B359" s="494"/>
      <c r="C359" s="495"/>
      <c r="D359" s="496"/>
      <c r="E359" s="496"/>
      <c r="F359" s="496"/>
      <c r="G359" s="487">
        <f t="shared" si="1"/>
        <v>0</v>
      </c>
      <c r="H359" s="451" t="str">
        <f t="shared" si="2"/>
        <v/>
      </c>
      <c r="I359" s="452" t="str">
        <f t="shared" si="23"/>
        <v/>
      </c>
      <c r="J359" s="477"/>
      <c r="K359" s="434"/>
      <c r="L359" s="454" t="str">
        <f t="shared" si="4"/>
        <v/>
      </c>
      <c r="M359" s="455" t="str">
        <f t="array" ref="M359">IFERROR(IF(J359="","",XLOOKUP(L359,Personnel!$B$4:$G$4,Personnel!$B$5:$G$5)),"")</f>
        <v/>
      </c>
      <c r="N359" s="455">
        <f t="shared" si="5"/>
        <v>0</v>
      </c>
      <c r="O359" s="434"/>
      <c r="P359" s="456" t="str">
        <f t="shared" si="6"/>
        <v/>
      </c>
      <c r="Q359" s="457">
        <f t="shared" si="26"/>
        <v>0</v>
      </c>
      <c r="R359" s="458"/>
      <c r="S359" s="459" t="str">
        <f t="array" ref="S359">IF(B359="","",XLOOKUP($B359,Product,'Product List'!D:D))</f>
        <v/>
      </c>
      <c r="T359" s="454" t="str">
        <f t="array" ref="T359">IF(B359="","",XLOOKUP($B359,Product,'Product List'!E:E))</f>
        <v/>
      </c>
      <c r="U359" s="454" t="str">
        <f t="array" ref="U359">IF(B359="","",XLOOKUP($B359,Product,'Product List'!F:F))</f>
        <v/>
      </c>
      <c r="V359" s="454" t="str">
        <f t="array" ref="V359">IF(B359="","",XLOOKUP($B359,Product,'Product List'!G:G))</f>
        <v/>
      </c>
      <c r="W359" s="434"/>
      <c r="X359" s="434" t="str">
        <f t="array" ref="X359">iferror(xlookup(B359,'Product List'!A:A,'Product List'!P:P),"")</f>
        <v/>
      </c>
      <c r="Y359" s="434">
        <f t="shared" si="27"/>
        <v>0</v>
      </c>
      <c r="Z359" s="434"/>
    </row>
    <row r="360" ht="14.25" customHeight="1">
      <c r="A360" s="494"/>
      <c r="B360" s="494"/>
      <c r="C360" s="495"/>
      <c r="D360" s="496"/>
      <c r="E360" s="496"/>
      <c r="F360" s="496"/>
      <c r="G360" s="487">
        <f t="shared" si="1"/>
        <v>0</v>
      </c>
      <c r="H360" s="451" t="str">
        <f t="shared" si="2"/>
        <v/>
      </c>
      <c r="I360" s="452" t="str">
        <f t="shared" si="23"/>
        <v/>
      </c>
      <c r="J360" s="477"/>
      <c r="K360" s="434"/>
      <c r="L360" s="454" t="str">
        <f t="shared" si="4"/>
        <v/>
      </c>
      <c r="M360" s="455" t="str">
        <f t="array" ref="M360">IFERROR(IF(J360="","",XLOOKUP(L360,Personnel!$B$4:$G$4,Personnel!$B$5:$G$5)),"")</f>
        <v/>
      </c>
      <c r="N360" s="455">
        <f t="shared" si="5"/>
        <v>0</v>
      </c>
      <c r="O360" s="434"/>
      <c r="P360" s="456" t="str">
        <f t="shared" si="6"/>
        <v/>
      </c>
      <c r="Q360" s="457">
        <f t="shared" si="26"/>
        <v>0</v>
      </c>
      <c r="R360" s="458"/>
      <c r="S360" s="459" t="str">
        <f t="array" ref="S360">IF(B360="","",XLOOKUP($B360,Product,'Product List'!D:D))</f>
        <v/>
      </c>
      <c r="T360" s="454" t="str">
        <f t="array" ref="T360">IF(B360="","",XLOOKUP($B360,Product,'Product List'!E:E))</f>
        <v/>
      </c>
      <c r="U360" s="454" t="str">
        <f t="array" ref="U360">IF(B360="","",XLOOKUP($B360,Product,'Product List'!F:F))</f>
        <v/>
      </c>
      <c r="V360" s="454" t="str">
        <f t="array" ref="V360">IF(B360="","",XLOOKUP($B360,Product,'Product List'!G:G))</f>
        <v/>
      </c>
      <c r="W360" s="434"/>
      <c r="X360" s="434" t="str">
        <f t="array" ref="X360">iferror(xlookup(B360,'Product List'!A:A,'Product List'!P:P),"")</f>
        <v/>
      </c>
      <c r="Y360" s="434">
        <f t="shared" si="27"/>
        <v>0</v>
      </c>
      <c r="Z360" s="434"/>
    </row>
    <row r="361" ht="14.25" customHeight="1">
      <c r="A361" s="494"/>
      <c r="B361" s="494"/>
      <c r="C361" s="495"/>
      <c r="D361" s="496"/>
      <c r="E361" s="496"/>
      <c r="F361" s="496"/>
      <c r="G361" s="487">
        <f t="shared" si="1"/>
        <v>0</v>
      </c>
      <c r="H361" s="451" t="str">
        <f t="shared" si="2"/>
        <v/>
      </c>
      <c r="I361" s="452" t="str">
        <f t="shared" si="23"/>
        <v/>
      </c>
      <c r="J361" s="477"/>
      <c r="K361" s="434"/>
      <c r="L361" s="454" t="str">
        <f t="shared" si="4"/>
        <v/>
      </c>
      <c r="M361" s="455" t="str">
        <f t="array" ref="M361">IFERROR(IF(J361="","",XLOOKUP(L361,Personnel!$B$4:$G$4,Personnel!$B$5:$G$5)),"")</f>
        <v/>
      </c>
      <c r="N361" s="455">
        <f t="shared" si="5"/>
        <v>0</v>
      </c>
      <c r="O361" s="434"/>
      <c r="P361" s="456" t="str">
        <f t="shared" si="6"/>
        <v/>
      </c>
      <c r="Q361" s="457">
        <f t="shared" si="26"/>
        <v>0</v>
      </c>
      <c r="R361" s="458"/>
      <c r="S361" s="459" t="str">
        <f t="array" ref="S361">IF(B361="","",XLOOKUP($B361,Product,'Product List'!D:D))</f>
        <v/>
      </c>
      <c r="T361" s="454" t="str">
        <f t="array" ref="T361">IF(B361="","",XLOOKUP($B361,Product,'Product List'!E:E))</f>
        <v/>
      </c>
      <c r="U361" s="454" t="str">
        <f t="array" ref="U361">IF(B361="","",XLOOKUP($B361,Product,'Product List'!F:F))</f>
        <v/>
      </c>
      <c r="V361" s="454" t="str">
        <f t="array" ref="V361">IF(B361="","",XLOOKUP($B361,Product,'Product List'!G:G))</f>
        <v/>
      </c>
      <c r="W361" s="434"/>
      <c r="X361" s="434" t="str">
        <f t="array" ref="X361">iferror(xlookup(B361,'Product List'!A:A,'Product List'!P:P),"")</f>
        <v/>
      </c>
      <c r="Y361" s="434">
        <f t="shared" si="27"/>
        <v>0</v>
      </c>
      <c r="Z361" s="434"/>
    </row>
    <row r="362" ht="14.25" customHeight="1">
      <c r="A362" s="494"/>
      <c r="B362" s="494"/>
      <c r="C362" s="495"/>
      <c r="D362" s="496"/>
      <c r="E362" s="496"/>
      <c r="F362" s="496"/>
      <c r="G362" s="487">
        <f t="shared" si="1"/>
        <v>0</v>
      </c>
      <c r="H362" s="451" t="str">
        <f t="shared" si="2"/>
        <v/>
      </c>
      <c r="I362" s="452" t="str">
        <f t="shared" si="23"/>
        <v/>
      </c>
      <c r="J362" s="477"/>
      <c r="K362" s="434"/>
      <c r="L362" s="454" t="str">
        <f t="shared" si="4"/>
        <v/>
      </c>
      <c r="M362" s="455" t="str">
        <f t="array" ref="M362">IFERROR(IF(J362="","",XLOOKUP(L362,Personnel!$B$4:$G$4,Personnel!$B$5:$G$5)),"")</f>
        <v/>
      </c>
      <c r="N362" s="455">
        <f t="shared" si="5"/>
        <v>0</v>
      </c>
      <c r="O362" s="434"/>
      <c r="P362" s="456" t="str">
        <f t="shared" si="6"/>
        <v/>
      </c>
      <c r="Q362" s="457">
        <f t="shared" si="26"/>
        <v>0</v>
      </c>
      <c r="R362" s="458"/>
      <c r="S362" s="459" t="str">
        <f t="array" ref="S362">IF(B362="","",XLOOKUP($B362,Product,'Product List'!D:D))</f>
        <v/>
      </c>
      <c r="T362" s="454" t="str">
        <f t="array" ref="T362">IF(B362="","",XLOOKUP($B362,Product,'Product List'!E:E))</f>
        <v/>
      </c>
      <c r="U362" s="454" t="str">
        <f t="array" ref="U362">IF(B362="","",XLOOKUP($B362,Product,'Product List'!F:F))</f>
        <v/>
      </c>
      <c r="V362" s="454" t="str">
        <f t="array" ref="V362">IF(B362="","",XLOOKUP($B362,Product,'Product List'!G:G))</f>
        <v/>
      </c>
      <c r="W362" s="434"/>
      <c r="X362" s="434" t="str">
        <f t="array" ref="X362">iferror(xlookup(B362,'Product List'!A:A,'Product List'!P:P),"")</f>
        <v/>
      </c>
      <c r="Y362" s="434">
        <f t="shared" si="27"/>
        <v>0</v>
      </c>
      <c r="Z362" s="434"/>
    </row>
    <row r="363" ht="14.25" customHeight="1">
      <c r="A363" s="494"/>
      <c r="B363" s="494"/>
      <c r="C363" s="495"/>
      <c r="D363" s="496"/>
      <c r="E363" s="496"/>
      <c r="F363" s="496"/>
      <c r="G363" s="487">
        <f t="shared" si="1"/>
        <v>0</v>
      </c>
      <c r="H363" s="451" t="str">
        <f t="shared" si="2"/>
        <v/>
      </c>
      <c r="I363" s="452" t="str">
        <f t="shared" si="23"/>
        <v/>
      </c>
      <c r="J363" s="477"/>
      <c r="K363" s="434"/>
      <c r="L363" s="454" t="str">
        <f t="shared" si="4"/>
        <v/>
      </c>
      <c r="M363" s="455" t="str">
        <f t="array" ref="M363">IFERROR(IF(J363="","",XLOOKUP(L363,Personnel!$B$4:$G$4,Personnel!$B$5:$G$5)),"")</f>
        <v/>
      </c>
      <c r="N363" s="455">
        <f t="shared" si="5"/>
        <v>0</v>
      </c>
      <c r="O363" s="434"/>
      <c r="P363" s="456" t="str">
        <f t="shared" si="6"/>
        <v/>
      </c>
      <c r="Q363" s="457">
        <f t="shared" si="26"/>
        <v>0</v>
      </c>
      <c r="R363" s="458"/>
      <c r="S363" s="459" t="str">
        <f t="array" ref="S363">IF(B363="","",XLOOKUP($B363,Product,'Product List'!D:D))</f>
        <v/>
      </c>
      <c r="T363" s="454" t="str">
        <f t="array" ref="T363">IF(B363="","",XLOOKUP($B363,Product,'Product List'!E:E))</f>
        <v/>
      </c>
      <c r="U363" s="454" t="str">
        <f t="array" ref="U363">IF(B363="","",XLOOKUP($B363,Product,'Product List'!F:F))</f>
        <v/>
      </c>
      <c r="V363" s="454" t="str">
        <f t="array" ref="V363">IF(B363="","",XLOOKUP($B363,Product,'Product List'!G:G))</f>
        <v/>
      </c>
      <c r="W363" s="434"/>
      <c r="X363" s="434" t="str">
        <f t="array" ref="X363">iferror(xlookup(B363,'Product List'!A:A,'Product List'!P:P),"")</f>
        <v/>
      </c>
      <c r="Y363" s="434">
        <f t="shared" si="27"/>
        <v>0</v>
      </c>
      <c r="Z363" s="434"/>
    </row>
    <row r="364" ht="14.25" customHeight="1">
      <c r="A364" s="494"/>
      <c r="B364" s="494"/>
      <c r="C364" s="495"/>
      <c r="D364" s="496"/>
      <c r="E364" s="496"/>
      <c r="F364" s="496"/>
      <c r="G364" s="487">
        <f t="shared" si="1"/>
        <v>0</v>
      </c>
      <c r="H364" s="451" t="str">
        <f t="shared" si="2"/>
        <v/>
      </c>
      <c r="I364" s="452" t="str">
        <f t="shared" si="23"/>
        <v/>
      </c>
      <c r="J364" s="477"/>
      <c r="K364" s="434"/>
      <c r="L364" s="454" t="str">
        <f t="shared" si="4"/>
        <v/>
      </c>
      <c r="M364" s="455" t="str">
        <f t="array" ref="M364">IFERROR(IF(J364="","",XLOOKUP(L364,Personnel!$B$4:$G$4,Personnel!$B$5:$G$5)),"")</f>
        <v/>
      </c>
      <c r="N364" s="455">
        <f t="shared" si="5"/>
        <v>0</v>
      </c>
      <c r="O364" s="434"/>
      <c r="P364" s="456" t="str">
        <f t="shared" si="6"/>
        <v/>
      </c>
      <c r="Q364" s="457">
        <f t="shared" si="26"/>
        <v>0</v>
      </c>
      <c r="R364" s="458"/>
      <c r="S364" s="459" t="str">
        <f t="array" ref="S364">IF(B364="","",XLOOKUP($B364,Product,'Product List'!D:D))</f>
        <v/>
      </c>
      <c r="T364" s="454" t="str">
        <f t="array" ref="T364">IF(B364="","",XLOOKUP($B364,Product,'Product List'!E:E))</f>
        <v/>
      </c>
      <c r="U364" s="454" t="str">
        <f t="array" ref="U364">IF(B364="","",XLOOKUP($B364,Product,'Product List'!F:F))</f>
        <v/>
      </c>
      <c r="V364" s="454" t="str">
        <f t="array" ref="V364">IF(B364="","",XLOOKUP($B364,Product,'Product List'!G:G))</f>
        <v/>
      </c>
      <c r="W364" s="434"/>
      <c r="X364" s="434" t="str">
        <f t="array" ref="X364">iferror(xlookup(B364,'Product List'!A:A,'Product List'!P:P),"")</f>
        <v/>
      </c>
      <c r="Y364" s="434">
        <f t="shared" si="27"/>
        <v>0</v>
      </c>
      <c r="Z364" s="434"/>
    </row>
    <row r="365" ht="14.25" customHeight="1">
      <c r="A365" s="494"/>
      <c r="B365" s="494"/>
      <c r="C365" s="495"/>
      <c r="D365" s="496"/>
      <c r="E365" s="496"/>
      <c r="F365" s="496"/>
      <c r="G365" s="487">
        <f t="shared" si="1"/>
        <v>0</v>
      </c>
      <c r="H365" s="451" t="str">
        <f t="shared" si="2"/>
        <v/>
      </c>
      <c r="I365" s="452" t="str">
        <f t="shared" si="23"/>
        <v/>
      </c>
      <c r="J365" s="477"/>
      <c r="K365" s="434"/>
      <c r="L365" s="454" t="str">
        <f t="shared" si="4"/>
        <v/>
      </c>
      <c r="M365" s="455" t="str">
        <f t="array" ref="M365">IFERROR(IF(J365="","",XLOOKUP(L365,Personnel!$B$4:$G$4,Personnel!$B$5:$G$5)),"")</f>
        <v/>
      </c>
      <c r="N365" s="455">
        <f t="shared" si="5"/>
        <v>0</v>
      </c>
      <c r="O365" s="434"/>
      <c r="P365" s="456" t="str">
        <f t="shared" si="6"/>
        <v/>
      </c>
      <c r="Q365" s="457">
        <f t="shared" si="26"/>
        <v>0</v>
      </c>
      <c r="R365" s="458"/>
      <c r="S365" s="459" t="str">
        <f t="array" ref="S365">IF(B365="","",XLOOKUP($B365,Product,'Product List'!D:D))</f>
        <v/>
      </c>
      <c r="T365" s="454" t="str">
        <f t="array" ref="T365">IF(B365="","",XLOOKUP($B365,Product,'Product List'!E:E))</f>
        <v/>
      </c>
      <c r="U365" s="454" t="str">
        <f t="array" ref="U365">IF(B365="","",XLOOKUP($B365,Product,'Product List'!F:F))</f>
        <v/>
      </c>
      <c r="V365" s="454" t="str">
        <f t="array" ref="V365">IF(B365="","",XLOOKUP($B365,Product,'Product List'!G:G))</f>
        <v/>
      </c>
      <c r="W365" s="434"/>
      <c r="X365" s="434" t="str">
        <f t="array" ref="X365">iferror(xlookup(B365,'Product List'!A:A,'Product List'!P:P),"")</f>
        <v/>
      </c>
      <c r="Y365" s="434">
        <f t="shared" si="27"/>
        <v>0</v>
      </c>
      <c r="Z365" s="434"/>
    </row>
    <row r="366" ht="14.25" customHeight="1">
      <c r="A366" s="494"/>
      <c r="B366" s="494"/>
      <c r="C366" s="495"/>
      <c r="D366" s="496"/>
      <c r="E366" s="496"/>
      <c r="F366" s="496"/>
      <c r="G366" s="487">
        <f t="shared" si="1"/>
        <v>0</v>
      </c>
      <c r="H366" s="451" t="str">
        <f t="shared" si="2"/>
        <v/>
      </c>
      <c r="I366" s="452" t="str">
        <f t="shared" si="23"/>
        <v/>
      </c>
      <c r="J366" s="477"/>
      <c r="K366" s="434"/>
      <c r="L366" s="454" t="str">
        <f t="shared" si="4"/>
        <v/>
      </c>
      <c r="M366" s="455" t="str">
        <f t="array" ref="M366">IFERROR(IF(J366="","",XLOOKUP(L366,Personnel!$B$4:$G$4,Personnel!$B$5:$G$5)),"")</f>
        <v/>
      </c>
      <c r="N366" s="455">
        <f t="shared" si="5"/>
        <v>0</v>
      </c>
      <c r="O366" s="434"/>
      <c r="P366" s="456" t="str">
        <f t="shared" si="6"/>
        <v/>
      </c>
      <c r="Q366" s="457">
        <f t="shared" si="26"/>
        <v>0</v>
      </c>
      <c r="R366" s="458"/>
      <c r="S366" s="459" t="str">
        <f t="array" ref="S366">IF(B366="","",XLOOKUP($B366,Product,'Product List'!D:D))</f>
        <v/>
      </c>
      <c r="T366" s="454" t="str">
        <f t="array" ref="T366">IF(B366="","",XLOOKUP($B366,Product,'Product List'!E:E))</f>
        <v/>
      </c>
      <c r="U366" s="454" t="str">
        <f t="array" ref="U366">IF(B366="","",XLOOKUP($B366,Product,'Product List'!F:F))</f>
        <v/>
      </c>
      <c r="V366" s="454" t="str">
        <f t="array" ref="V366">IF(B366="","",XLOOKUP($B366,Product,'Product List'!G:G))</f>
        <v/>
      </c>
      <c r="W366" s="434"/>
      <c r="X366" s="434" t="str">
        <f t="array" ref="X366">iferror(xlookup(B366,'Product List'!A:A,'Product List'!P:P),"")</f>
        <v/>
      </c>
      <c r="Y366" s="434">
        <f t="shared" si="27"/>
        <v>0</v>
      </c>
      <c r="Z366" s="434"/>
    </row>
    <row r="367" ht="14.25" customHeight="1">
      <c r="A367" s="494"/>
      <c r="B367" s="494"/>
      <c r="C367" s="495"/>
      <c r="D367" s="496"/>
      <c r="E367" s="496"/>
      <c r="F367" s="496"/>
      <c r="G367" s="487">
        <f t="shared" si="1"/>
        <v>0</v>
      </c>
      <c r="H367" s="451" t="str">
        <f t="shared" si="2"/>
        <v/>
      </c>
      <c r="I367" s="452" t="str">
        <f t="shared" si="23"/>
        <v/>
      </c>
      <c r="J367" s="477"/>
      <c r="K367" s="434"/>
      <c r="L367" s="454" t="str">
        <f t="shared" si="4"/>
        <v/>
      </c>
      <c r="M367" s="455" t="str">
        <f t="array" ref="M367">IFERROR(IF(J367="","",XLOOKUP(L367,Personnel!$B$4:$G$4,Personnel!$B$5:$G$5)),"")</f>
        <v/>
      </c>
      <c r="N367" s="455">
        <f t="shared" si="5"/>
        <v>0</v>
      </c>
      <c r="O367" s="434"/>
      <c r="P367" s="456" t="str">
        <f t="shared" si="6"/>
        <v/>
      </c>
      <c r="Q367" s="457">
        <f t="shared" si="26"/>
        <v>0</v>
      </c>
      <c r="R367" s="458"/>
      <c r="S367" s="459" t="str">
        <f t="array" ref="S367">IF(B367="","",XLOOKUP($B367,Product,'Product List'!D:D))</f>
        <v/>
      </c>
      <c r="T367" s="454" t="str">
        <f t="array" ref="T367">IF(B367="","",XLOOKUP($B367,Product,'Product List'!E:E))</f>
        <v/>
      </c>
      <c r="U367" s="454" t="str">
        <f t="array" ref="U367">IF(B367="","",XLOOKUP($B367,Product,'Product List'!F:F))</f>
        <v/>
      </c>
      <c r="V367" s="454" t="str">
        <f t="array" ref="V367">IF(B367="","",XLOOKUP($B367,Product,'Product List'!G:G))</f>
        <v/>
      </c>
      <c r="W367" s="434"/>
      <c r="X367" s="434" t="str">
        <f t="array" ref="X367">iferror(xlookup(B367,'Product List'!A:A,'Product List'!P:P),"")</f>
        <v/>
      </c>
      <c r="Y367" s="434">
        <f t="shared" si="27"/>
        <v>0</v>
      </c>
      <c r="Z367" s="434"/>
    </row>
    <row r="368" ht="14.25" customHeight="1">
      <c r="A368" s="494"/>
      <c r="B368" s="494"/>
      <c r="C368" s="495"/>
      <c r="D368" s="496"/>
      <c r="E368" s="496"/>
      <c r="F368" s="496"/>
      <c r="G368" s="487">
        <f t="shared" si="1"/>
        <v>0</v>
      </c>
      <c r="H368" s="451" t="str">
        <f t="shared" si="2"/>
        <v/>
      </c>
      <c r="I368" s="452" t="str">
        <f t="shared" si="23"/>
        <v/>
      </c>
      <c r="J368" s="477"/>
      <c r="K368" s="434"/>
      <c r="L368" s="454" t="str">
        <f t="shared" si="4"/>
        <v/>
      </c>
      <c r="M368" s="455" t="str">
        <f t="array" ref="M368">IFERROR(IF(J368="","",XLOOKUP(L368,Personnel!$B$4:$G$4,Personnel!$B$5:$G$5)),"")</f>
        <v/>
      </c>
      <c r="N368" s="455">
        <f t="shared" si="5"/>
        <v>0</v>
      </c>
      <c r="O368" s="434"/>
      <c r="P368" s="456" t="str">
        <f t="shared" si="6"/>
        <v/>
      </c>
      <c r="Q368" s="457">
        <f t="shared" si="26"/>
        <v>0</v>
      </c>
      <c r="R368" s="458"/>
      <c r="S368" s="459" t="str">
        <f t="array" ref="S368">IF(B368="","",XLOOKUP($B368,Product,'Product List'!D:D))</f>
        <v/>
      </c>
      <c r="T368" s="454" t="str">
        <f t="array" ref="T368">IF(B368="","",XLOOKUP($B368,Product,'Product List'!E:E))</f>
        <v/>
      </c>
      <c r="U368" s="454" t="str">
        <f t="array" ref="U368">IF(B368="","",XLOOKUP($B368,Product,'Product List'!F:F))</f>
        <v/>
      </c>
      <c r="V368" s="454" t="str">
        <f t="array" ref="V368">IF(B368="","",XLOOKUP($B368,Product,'Product List'!G:G))</f>
        <v/>
      </c>
      <c r="W368" s="434"/>
      <c r="X368" s="434" t="str">
        <f t="array" ref="X368">iferror(xlookup(B368,'Product List'!A:A,'Product List'!P:P),"")</f>
        <v/>
      </c>
      <c r="Y368" s="434">
        <f t="shared" si="27"/>
        <v>0</v>
      </c>
      <c r="Z368" s="434"/>
    </row>
    <row r="369" ht="14.25" customHeight="1">
      <c r="A369" s="494"/>
      <c r="B369" s="494"/>
      <c r="C369" s="495"/>
      <c r="D369" s="496"/>
      <c r="E369" s="496"/>
      <c r="F369" s="496"/>
      <c r="G369" s="487">
        <f t="shared" si="1"/>
        <v>0</v>
      </c>
      <c r="H369" s="451" t="str">
        <f t="shared" si="2"/>
        <v/>
      </c>
      <c r="I369" s="452" t="str">
        <f t="shared" si="23"/>
        <v/>
      </c>
      <c r="J369" s="477"/>
      <c r="K369" s="434"/>
      <c r="L369" s="454" t="str">
        <f t="shared" si="4"/>
        <v/>
      </c>
      <c r="M369" s="455" t="str">
        <f t="array" ref="M369">IFERROR(IF(J369="","",XLOOKUP(L369,Personnel!$B$4:$G$4,Personnel!$B$5:$G$5)),"")</f>
        <v/>
      </c>
      <c r="N369" s="455">
        <f t="shared" si="5"/>
        <v>0</v>
      </c>
      <c r="O369" s="434"/>
      <c r="P369" s="456" t="str">
        <f t="shared" si="6"/>
        <v/>
      </c>
      <c r="Q369" s="457">
        <f t="shared" si="26"/>
        <v>0</v>
      </c>
      <c r="R369" s="458"/>
      <c r="S369" s="459" t="str">
        <f t="array" ref="S369">IF(B369="","",XLOOKUP($B369,Product,'Product List'!D:D))</f>
        <v/>
      </c>
      <c r="T369" s="454" t="str">
        <f t="array" ref="T369">IF(B369="","",XLOOKUP($B369,Product,'Product List'!E:E))</f>
        <v/>
      </c>
      <c r="U369" s="454" t="str">
        <f t="array" ref="U369">IF(B369="","",XLOOKUP($B369,Product,'Product List'!F:F))</f>
        <v/>
      </c>
      <c r="V369" s="454" t="str">
        <f t="array" ref="V369">IF(B369="","",XLOOKUP($B369,Product,'Product List'!G:G))</f>
        <v/>
      </c>
      <c r="W369" s="434"/>
      <c r="X369" s="434" t="str">
        <f t="array" ref="X369">iferror(xlookup(B369,'Product List'!A:A,'Product List'!P:P),"")</f>
        <v/>
      </c>
      <c r="Y369" s="434">
        <f t="shared" si="27"/>
        <v>0</v>
      </c>
      <c r="Z369" s="434"/>
    </row>
    <row r="370" ht="14.25" customHeight="1">
      <c r="A370" s="494"/>
      <c r="B370" s="494"/>
      <c r="C370" s="495"/>
      <c r="D370" s="496"/>
      <c r="E370" s="496"/>
      <c r="F370" s="496"/>
      <c r="G370" s="487">
        <f t="shared" si="1"/>
        <v>0</v>
      </c>
      <c r="H370" s="451" t="str">
        <f t="shared" si="2"/>
        <v/>
      </c>
      <c r="I370" s="452" t="str">
        <f t="shared" si="23"/>
        <v/>
      </c>
      <c r="J370" s="477"/>
      <c r="K370" s="434"/>
      <c r="L370" s="454" t="str">
        <f t="shared" si="4"/>
        <v/>
      </c>
      <c r="M370" s="455" t="str">
        <f t="array" ref="M370">IFERROR(IF(J370="","",XLOOKUP(L370,Personnel!$B$4:$G$4,Personnel!$B$5:$G$5)),"")</f>
        <v/>
      </c>
      <c r="N370" s="455">
        <f t="shared" si="5"/>
        <v>0</v>
      </c>
      <c r="O370" s="434"/>
      <c r="P370" s="456" t="str">
        <f t="shared" si="6"/>
        <v/>
      </c>
      <c r="Q370" s="457">
        <f t="shared" si="26"/>
        <v>0</v>
      </c>
      <c r="R370" s="458"/>
      <c r="S370" s="459" t="str">
        <f t="array" ref="S370">IF(B370="","",XLOOKUP($B370,Product,'Product List'!D:D))</f>
        <v/>
      </c>
      <c r="T370" s="454" t="str">
        <f t="array" ref="T370">IF(B370="","",XLOOKUP($B370,Product,'Product List'!E:E))</f>
        <v/>
      </c>
      <c r="U370" s="454" t="str">
        <f t="array" ref="U370">IF(B370="","",XLOOKUP($B370,Product,'Product List'!F:F))</f>
        <v/>
      </c>
      <c r="V370" s="454" t="str">
        <f t="array" ref="V370">IF(B370="","",XLOOKUP($B370,Product,'Product List'!G:G))</f>
        <v/>
      </c>
      <c r="W370" s="434"/>
      <c r="X370" s="434" t="str">
        <f t="array" ref="X370">iferror(xlookup(B370,'Product List'!A:A,'Product List'!P:P),"")</f>
        <v/>
      </c>
      <c r="Y370" s="434">
        <f t="shared" si="27"/>
        <v>0</v>
      </c>
      <c r="Z370" s="434"/>
    </row>
    <row r="371" ht="14.25" customHeight="1">
      <c r="A371" s="494"/>
      <c r="B371" s="494"/>
      <c r="C371" s="495"/>
      <c r="D371" s="496"/>
      <c r="E371" s="496"/>
      <c r="F371" s="496"/>
      <c r="G371" s="487">
        <f t="shared" si="1"/>
        <v>0</v>
      </c>
      <c r="H371" s="451" t="str">
        <f t="shared" si="2"/>
        <v/>
      </c>
      <c r="I371" s="452" t="str">
        <f t="shared" si="23"/>
        <v/>
      </c>
      <c r="J371" s="477"/>
      <c r="K371" s="434"/>
      <c r="L371" s="454" t="str">
        <f t="shared" si="4"/>
        <v/>
      </c>
      <c r="M371" s="455" t="str">
        <f t="array" ref="M371">IFERROR(IF(J371="","",XLOOKUP(L371,Personnel!$B$4:$G$4,Personnel!$B$5:$G$5)),"")</f>
        <v/>
      </c>
      <c r="N371" s="455">
        <f t="shared" si="5"/>
        <v>0</v>
      </c>
      <c r="O371" s="434"/>
      <c r="P371" s="456" t="str">
        <f t="shared" si="6"/>
        <v/>
      </c>
      <c r="Q371" s="457">
        <f t="shared" si="26"/>
        <v>0</v>
      </c>
      <c r="R371" s="458"/>
      <c r="S371" s="459" t="str">
        <f t="array" ref="S371">IF(B371="","",XLOOKUP($B371,Product,'Product List'!D:D))</f>
        <v/>
      </c>
      <c r="T371" s="454" t="str">
        <f t="array" ref="T371">IF(B371="","",XLOOKUP($B371,Product,'Product List'!E:E))</f>
        <v/>
      </c>
      <c r="U371" s="454" t="str">
        <f t="array" ref="U371">IF(B371="","",XLOOKUP($B371,Product,'Product List'!F:F))</f>
        <v/>
      </c>
      <c r="V371" s="454" t="str">
        <f t="array" ref="V371">IF(B371="","",XLOOKUP($B371,Product,'Product List'!G:G))</f>
        <v/>
      </c>
      <c r="W371" s="434"/>
      <c r="X371" s="434" t="str">
        <f t="array" ref="X371">iferror(xlookup(B371,'Product List'!A:A,'Product List'!P:P),"")</f>
        <v/>
      </c>
      <c r="Y371" s="434">
        <f t="shared" si="27"/>
        <v>0</v>
      </c>
      <c r="Z371" s="434"/>
    </row>
    <row r="372" ht="14.25" customHeight="1">
      <c r="A372" s="494"/>
      <c r="B372" s="494"/>
      <c r="C372" s="495"/>
      <c r="D372" s="496"/>
      <c r="E372" s="496"/>
      <c r="F372" s="496"/>
      <c r="G372" s="487">
        <f t="shared" si="1"/>
        <v>0</v>
      </c>
      <c r="H372" s="451" t="str">
        <f t="shared" si="2"/>
        <v/>
      </c>
      <c r="I372" s="452" t="str">
        <f t="shared" si="23"/>
        <v/>
      </c>
      <c r="J372" s="477"/>
      <c r="K372" s="434"/>
      <c r="L372" s="454" t="str">
        <f t="shared" si="4"/>
        <v/>
      </c>
      <c r="M372" s="455" t="str">
        <f t="array" ref="M372">IFERROR(IF(J372="","",XLOOKUP(L372,Personnel!$B$4:$G$4,Personnel!$B$5:$G$5)),"")</f>
        <v/>
      </c>
      <c r="N372" s="455">
        <f t="shared" si="5"/>
        <v>0</v>
      </c>
      <c r="O372" s="434"/>
      <c r="P372" s="456" t="str">
        <f t="shared" si="6"/>
        <v/>
      </c>
      <c r="Q372" s="457">
        <f t="shared" si="26"/>
        <v>0</v>
      </c>
      <c r="R372" s="458"/>
      <c r="S372" s="459" t="str">
        <f t="array" ref="S372">IF(B372="","",XLOOKUP($B372,Product,'Product List'!D:D))</f>
        <v/>
      </c>
      <c r="T372" s="454" t="str">
        <f t="array" ref="T372">IF(B372="","",XLOOKUP($B372,Product,'Product List'!E:E))</f>
        <v/>
      </c>
      <c r="U372" s="454" t="str">
        <f t="array" ref="U372">IF(B372="","",XLOOKUP($B372,Product,'Product List'!F:F))</f>
        <v/>
      </c>
      <c r="V372" s="454" t="str">
        <f t="array" ref="V372">IF(B372="","",XLOOKUP($B372,Product,'Product List'!G:G))</f>
        <v/>
      </c>
      <c r="W372" s="434"/>
      <c r="X372" s="434" t="str">
        <f t="array" ref="X372">iferror(xlookup(B372,'Product List'!A:A,'Product List'!P:P),"")</f>
        <v/>
      </c>
      <c r="Y372" s="434">
        <f t="shared" si="27"/>
        <v>0</v>
      </c>
      <c r="Z372" s="434"/>
    </row>
    <row r="373" ht="14.25" customHeight="1">
      <c r="A373" s="494"/>
      <c r="B373" s="494"/>
      <c r="C373" s="495"/>
      <c r="D373" s="496"/>
      <c r="E373" s="496"/>
      <c r="F373" s="496"/>
      <c r="G373" s="487">
        <f t="shared" si="1"/>
        <v>0</v>
      </c>
      <c r="H373" s="451" t="str">
        <f t="shared" si="2"/>
        <v/>
      </c>
      <c r="I373" s="452" t="str">
        <f t="shared" si="23"/>
        <v/>
      </c>
      <c r="J373" s="477"/>
      <c r="K373" s="434"/>
      <c r="L373" s="454" t="str">
        <f t="shared" si="4"/>
        <v/>
      </c>
      <c r="M373" s="455" t="str">
        <f t="array" ref="M373">IFERROR(IF(J373="","",XLOOKUP(L373,Personnel!$B$4:$G$4,Personnel!$B$5:$G$5)),"")</f>
        <v/>
      </c>
      <c r="N373" s="455">
        <f t="shared" si="5"/>
        <v>0</v>
      </c>
      <c r="O373" s="434"/>
      <c r="P373" s="456" t="str">
        <f t="shared" si="6"/>
        <v/>
      </c>
      <c r="Q373" s="457">
        <f t="shared" si="26"/>
        <v>0</v>
      </c>
      <c r="R373" s="458"/>
      <c r="S373" s="459" t="str">
        <f t="array" ref="S373">IF(B373="","",XLOOKUP($B373,Product,'Product List'!D:D))</f>
        <v/>
      </c>
      <c r="T373" s="454" t="str">
        <f t="array" ref="T373">IF(B373="","",XLOOKUP($B373,Product,'Product List'!E:E))</f>
        <v/>
      </c>
      <c r="U373" s="454" t="str">
        <f t="array" ref="U373">IF(B373="","",XLOOKUP($B373,Product,'Product List'!F:F))</f>
        <v/>
      </c>
      <c r="V373" s="454" t="str">
        <f t="array" ref="V373">IF(B373="","",XLOOKUP($B373,Product,'Product List'!G:G))</f>
        <v/>
      </c>
      <c r="W373" s="434"/>
      <c r="X373" s="434" t="str">
        <f t="array" ref="X373">iferror(xlookup(B373,'Product List'!A:A,'Product List'!P:P),"")</f>
        <v/>
      </c>
      <c r="Y373" s="434">
        <f t="shared" si="27"/>
        <v>0</v>
      </c>
      <c r="Z373" s="434"/>
    </row>
    <row r="374" ht="14.25" customHeight="1">
      <c r="A374" s="494"/>
      <c r="B374" s="494"/>
      <c r="C374" s="495"/>
      <c r="D374" s="496"/>
      <c r="E374" s="496"/>
      <c r="F374" s="496"/>
      <c r="G374" s="487">
        <f t="shared" si="1"/>
        <v>0</v>
      </c>
      <c r="H374" s="451" t="str">
        <f t="shared" si="2"/>
        <v/>
      </c>
      <c r="I374" s="452" t="str">
        <f t="shared" si="23"/>
        <v/>
      </c>
      <c r="J374" s="477"/>
      <c r="K374" s="434"/>
      <c r="L374" s="454" t="str">
        <f t="shared" si="4"/>
        <v/>
      </c>
      <c r="M374" s="455" t="str">
        <f t="array" ref="M374">IFERROR(IF(J374="","",XLOOKUP(L374,Personnel!$B$4:$G$4,Personnel!$B$5:$G$5)),"")</f>
        <v/>
      </c>
      <c r="N374" s="455">
        <f t="shared" si="5"/>
        <v>0</v>
      </c>
      <c r="O374" s="434"/>
      <c r="P374" s="456" t="str">
        <f t="shared" si="6"/>
        <v/>
      </c>
      <c r="Q374" s="457">
        <f t="shared" si="26"/>
        <v>0</v>
      </c>
      <c r="R374" s="458"/>
      <c r="S374" s="459" t="str">
        <f t="array" ref="S374">IF(B374="","",XLOOKUP($B374,Product,'Product List'!D:D))</f>
        <v/>
      </c>
      <c r="T374" s="454" t="str">
        <f t="array" ref="T374">IF(B374="","",XLOOKUP($B374,Product,'Product List'!E:E))</f>
        <v/>
      </c>
      <c r="U374" s="454" t="str">
        <f t="array" ref="U374">IF(B374="","",XLOOKUP($B374,Product,'Product List'!F:F))</f>
        <v/>
      </c>
      <c r="V374" s="454" t="str">
        <f t="array" ref="V374">IF(B374="","",XLOOKUP($B374,Product,'Product List'!G:G))</f>
        <v/>
      </c>
      <c r="W374" s="434"/>
      <c r="X374" s="434" t="str">
        <f t="array" ref="X374">iferror(xlookup(B374,'Product List'!A:A,'Product List'!P:P),"")</f>
        <v/>
      </c>
      <c r="Y374" s="434">
        <f t="shared" si="27"/>
        <v>0</v>
      </c>
      <c r="Z374" s="434"/>
    </row>
    <row r="375" ht="14.25" customHeight="1">
      <c r="A375" s="494"/>
      <c r="B375" s="494"/>
      <c r="C375" s="495"/>
      <c r="D375" s="496"/>
      <c r="E375" s="496"/>
      <c r="F375" s="496"/>
      <c r="G375" s="487">
        <f t="shared" si="1"/>
        <v>0</v>
      </c>
      <c r="H375" s="451" t="str">
        <f t="shared" si="2"/>
        <v/>
      </c>
      <c r="I375" s="452" t="str">
        <f t="shared" si="23"/>
        <v/>
      </c>
      <c r="J375" s="477"/>
      <c r="K375" s="434"/>
      <c r="L375" s="454" t="str">
        <f t="shared" si="4"/>
        <v/>
      </c>
      <c r="M375" s="455" t="str">
        <f t="array" ref="M375">IFERROR(IF(J375="","",XLOOKUP(L375,Personnel!$B$4:$G$4,Personnel!$B$5:$G$5)),"")</f>
        <v/>
      </c>
      <c r="N375" s="455">
        <f t="shared" si="5"/>
        <v>0</v>
      </c>
      <c r="O375" s="434"/>
      <c r="P375" s="456" t="str">
        <f t="shared" si="6"/>
        <v/>
      </c>
      <c r="Q375" s="457">
        <f t="shared" si="26"/>
        <v>0</v>
      </c>
      <c r="R375" s="458"/>
      <c r="S375" s="459" t="str">
        <f t="array" ref="S375">IF(B375="","",XLOOKUP($B375,Product,'Product List'!D:D))</f>
        <v/>
      </c>
      <c r="T375" s="454" t="str">
        <f t="array" ref="T375">IF(B375="","",XLOOKUP($B375,Product,'Product List'!E:E))</f>
        <v/>
      </c>
      <c r="U375" s="454" t="str">
        <f t="array" ref="U375">IF(B375="","",XLOOKUP($B375,Product,'Product List'!F:F))</f>
        <v/>
      </c>
      <c r="V375" s="454" t="str">
        <f t="array" ref="V375">IF(B375="","",XLOOKUP($B375,Product,'Product List'!G:G))</f>
        <v/>
      </c>
      <c r="W375" s="434"/>
      <c r="X375" s="434" t="str">
        <f t="array" ref="X375">iferror(xlookup(B375,'Product List'!A:A,'Product List'!P:P),"")</f>
        <v/>
      </c>
      <c r="Y375" s="434">
        <f t="shared" si="27"/>
        <v>0</v>
      </c>
      <c r="Z375" s="434"/>
    </row>
    <row r="376" ht="14.25" customHeight="1">
      <c r="A376" s="494"/>
      <c r="B376" s="494"/>
      <c r="C376" s="495"/>
      <c r="D376" s="496"/>
      <c r="E376" s="496"/>
      <c r="F376" s="496"/>
      <c r="G376" s="487">
        <f t="shared" si="1"/>
        <v>0</v>
      </c>
      <c r="H376" s="451" t="str">
        <f t="shared" si="2"/>
        <v/>
      </c>
      <c r="I376" s="452" t="str">
        <f t="shared" si="23"/>
        <v/>
      </c>
      <c r="J376" s="477"/>
      <c r="K376" s="434"/>
      <c r="L376" s="454" t="str">
        <f t="shared" si="4"/>
        <v/>
      </c>
      <c r="M376" s="455" t="str">
        <f t="array" ref="M376">IFERROR(IF(J376="","",XLOOKUP(L376,Personnel!$B$4:$G$4,Personnel!$B$5:$G$5)),"")</f>
        <v/>
      </c>
      <c r="N376" s="455">
        <f t="shared" si="5"/>
        <v>0</v>
      </c>
      <c r="O376" s="434"/>
      <c r="P376" s="456" t="str">
        <f t="shared" si="6"/>
        <v/>
      </c>
      <c r="Q376" s="457">
        <f t="shared" si="26"/>
        <v>0</v>
      </c>
      <c r="R376" s="458"/>
      <c r="S376" s="459" t="str">
        <f t="array" ref="S376">IF(B376="","",XLOOKUP($B376,Product,'Product List'!D:D))</f>
        <v/>
      </c>
      <c r="T376" s="454" t="str">
        <f t="array" ref="T376">IF(B376="","",XLOOKUP($B376,Product,'Product List'!E:E))</f>
        <v/>
      </c>
      <c r="U376" s="454" t="str">
        <f t="array" ref="U376">IF(B376="","",XLOOKUP($B376,Product,'Product List'!F:F))</f>
        <v/>
      </c>
      <c r="V376" s="454" t="str">
        <f t="array" ref="V376">IF(B376="","",XLOOKUP($B376,Product,'Product List'!G:G))</f>
        <v/>
      </c>
      <c r="W376" s="434"/>
      <c r="X376" s="434" t="str">
        <f t="array" ref="X376">iferror(xlookup(B376,'Product List'!A:A,'Product List'!P:P),"")</f>
        <v/>
      </c>
      <c r="Y376" s="434">
        <f t="shared" si="27"/>
        <v>0</v>
      </c>
      <c r="Z376" s="434"/>
    </row>
    <row r="377" ht="14.25" customHeight="1">
      <c r="A377" s="494"/>
      <c r="B377" s="494"/>
      <c r="C377" s="495"/>
      <c r="D377" s="496"/>
      <c r="E377" s="496"/>
      <c r="F377" s="496"/>
      <c r="G377" s="487">
        <f t="shared" si="1"/>
        <v>0</v>
      </c>
      <c r="H377" s="451" t="str">
        <f t="shared" si="2"/>
        <v/>
      </c>
      <c r="I377" s="452" t="str">
        <f t="shared" si="23"/>
        <v/>
      </c>
      <c r="J377" s="477"/>
      <c r="K377" s="434"/>
      <c r="L377" s="454" t="str">
        <f t="shared" si="4"/>
        <v/>
      </c>
      <c r="M377" s="455" t="str">
        <f t="array" ref="M377">IFERROR(IF(J377="","",XLOOKUP(L377,Personnel!$B$4:$G$4,Personnel!$B$5:$G$5)),"")</f>
        <v/>
      </c>
      <c r="N377" s="455">
        <f t="shared" si="5"/>
        <v>0</v>
      </c>
      <c r="O377" s="434"/>
      <c r="P377" s="456" t="str">
        <f t="shared" si="6"/>
        <v/>
      </c>
      <c r="Q377" s="457">
        <f t="shared" si="26"/>
        <v>0</v>
      </c>
      <c r="R377" s="458"/>
      <c r="S377" s="459" t="str">
        <f t="array" ref="S377">IF(B377="","",XLOOKUP($B377,Product,'Product List'!D:D))</f>
        <v/>
      </c>
      <c r="T377" s="454" t="str">
        <f t="array" ref="T377">IF(B377="","",XLOOKUP($B377,Product,'Product List'!E:E))</f>
        <v/>
      </c>
      <c r="U377" s="454" t="str">
        <f t="array" ref="U377">IF(B377="","",XLOOKUP($B377,Product,'Product List'!F:F))</f>
        <v/>
      </c>
      <c r="V377" s="454" t="str">
        <f t="array" ref="V377">IF(B377="","",XLOOKUP($B377,Product,'Product List'!G:G))</f>
        <v/>
      </c>
      <c r="W377" s="434"/>
      <c r="X377" s="434" t="str">
        <f t="array" ref="X377">iferror(xlookup(B377,'Product List'!A:A,'Product List'!P:P),"")</f>
        <v/>
      </c>
      <c r="Y377" s="434">
        <f t="shared" si="27"/>
        <v>0</v>
      </c>
      <c r="Z377" s="434"/>
    </row>
    <row r="378" ht="14.25" customHeight="1">
      <c r="A378" s="494"/>
      <c r="B378" s="494"/>
      <c r="C378" s="495"/>
      <c r="D378" s="496"/>
      <c r="E378" s="496"/>
      <c r="F378" s="496"/>
      <c r="G378" s="487">
        <f t="shared" si="1"/>
        <v>0</v>
      </c>
      <c r="H378" s="451" t="str">
        <f t="shared" si="2"/>
        <v/>
      </c>
      <c r="I378" s="452" t="str">
        <f t="shared" si="23"/>
        <v/>
      </c>
      <c r="J378" s="477"/>
      <c r="K378" s="434"/>
      <c r="L378" s="454" t="str">
        <f t="shared" si="4"/>
        <v/>
      </c>
      <c r="M378" s="455" t="str">
        <f t="array" ref="M378">IFERROR(IF(J378="","",XLOOKUP(L378,Personnel!$B$4:$G$4,Personnel!$B$5:$G$5)),"")</f>
        <v/>
      </c>
      <c r="N378" s="455">
        <f t="shared" si="5"/>
        <v>0</v>
      </c>
      <c r="O378" s="434"/>
      <c r="P378" s="456" t="str">
        <f t="shared" si="6"/>
        <v/>
      </c>
      <c r="Q378" s="457">
        <f t="shared" si="26"/>
        <v>0</v>
      </c>
      <c r="R378" s="458"/>
      <c r="S378" s="459" t="str">
        <f t="array" ref="S378">IF(B378="","",XLOOKUP($B378,Product,'Product List'!D:D))</f>
        <v/>
      </c>
      <c r="T378" s="454" t="str">
        <f t="array" ref="T378">IF(B378="","",XLOOKUP($B378,Product,'Product List'!E:E))</f>
        <v/>
      </c>
      <c r="U378" s="454" t="str">
        <f t="array" ref="U378">IF(B378="","",XLOOKUP($B378,Product,'Product List'!F:F))</f>
        <v/>
      </c>
      <c r="V378" s="454" t="str">
        <f t="array" ref="V378">IF(B378="","",XLOOKUP($B378,Product,'Product List'!G:G))</f>
        <v/>
      </c>
      <c r="W378" s="434"/>
      <c r="X378" s="434" t="str">
        <f t="array" ref="X378">iferror(xlookup(B378,'Product List'!A:A,'Product List'!P:P),"")</f>
        <v/>
      </c>
      <c r="Y378" s="434">
        <f t="shared" si="27"/>
        <v>0</v>
      </c>
      <c r="Z378" s="434"/>
    </row>
    <row r="379" ht="14.25" customHeight="1">
      <c r="A379" s="494"/>
      <c r="B379" s="494"/>
      <c r="C379" s="495"/>
      <c r="D379" s="496"/>
      <c r="E379" s="496"/>
      <c r="F379" s="496"/>
      <c r="G379" s="487">
        <f t="shared" si="1"/>
        <v>0</v>
      </c>
      <c r="H379" s="451" t="str">
        <f t="shared" si="2"/>
        <v/>
      </c>
      <c r="I379" s="452" t="str">
        <f t="shared" si="23"/>
        <v/>
      </c>
      <c r="J379" s="477"/>
      <c r="K379" s="434"/>
      <c r="L379" s="454" t="str">
        <f t="shared" si="4"/>
        <v/>
      </c>
      <c r="M379" s="455" t="str">
        <f t="array" ref="M379">IFERROR(IF(J379="","",XLOOKUP(L379,Personnel!$B$4:$G$4,Personnel!$B$5:$G$5)),"")</f>
        <v/>
      </c>
      <c r="N379" s="455">
        <f t="shared" si="5"/>
        <v>0</v>
      </c>
      <c r="O379" s="434"/>
      <c r="P379" s="456" t="str">
        <f t="shared" si="6"/>
        <v/>
      </c>
      <c r="Q379" s="457">
        <f t="shared" si="26"/>
        <v>0</v>
      </c>
      <c r="R379" s="458"/>
      <c r="S379" s="459" t="str">
        <f t="array" ref="S379">IF(B379="","",XLOOKUP($B379,Product,'Product List'!D:D))</f>
        <v/>
      </c>
      <c r="T379" s="454" t="str">
        <f t="array" ref="T379">IF(B379="","",XLOOKUP($B379,Product,'Product List'!E:E))</f>
        <v/>
      </c>
      <c r="U379" s="454" t="str">
        <f t="array" ref="U379">IF(B379="","",XLOOKUP($B379,Product,'Product List'!F:F))</f>
        <v/>
      </c>
      <c r="V379" s="454" t="str">
        <f t="array" ref="V379">IF(B379="","",XLOOKUP($B379,Product,'Product List'!G:G))</f>
        <v/>
      </c>
      <c r="W379" s="434"/>
      <c r="X379" s="434" t="str">
        <f t="array" ref="X379">iferror(xlookup(B379,'Product List'!A:A,'Product List'!P:P),"")</f>
        <v/>
      </c>
      <c r="Y379" s="434">
        <f t="shared" si="27"/>
        <v>0</v>
      </c>
      <c r="Z379" s="434"/>
    </row>
    <row r="380" ht="14.25" customHeight="1">
      <c r="A380" s="494"/>
      <c r="B380" s="494"/>
      <c r="C380" s="495"/>
      <c r="D380" s="496"/>
      <c r="E380" s="496"/>
      <c r="F380" s="496"/>
      <c r="G380" s="487">
        <f t="shared" si="1"/>
        <v>0</v>
      </c>
      <c r="H380" s="451" t="str">
        <f t="shared" si="2"/>
        <v/>
      </c>
      <c r="I380" s="452" t="str">
        <f t="shared" si="23"/>
        <v/>
      </c>
      <c r="J380" s="477"/>
      <c r="K380" s="434"/>
      <c r="L380" s="454" t="str">
        <f t="shared" si="4"/>
        <v/>
      </c>
      <c r="M380" s="455" t="str">
        <f t="array" ref="M380">IFERROR(IF(J380="","",XLOOKUP(L380,Personnel!$B$4:$G$4,Personnel!$B$5:$G$5)),"")</f>
        <v/>
      </c>
      <c r="N380" s="455">
        <f t="shared" si="5"/>
        <v>0</v>
      </c>
      <c r="O380" s="434"/>
      <c r="P380" s="456" t="str">
        <f t="shared" si="6"/>
        <v/>
      </c>
      <c r="Q380" s="457">
        <f t="shared" si="26"/>
        <v>0</v>
      </c>
      <c r="R380" s="458"/>
      <c r="S380" s="459" t="str">
        <f t="array" ref="S380">IF(B380="","",XLOOKUP($B380,Product,'Product List'!D:D))</f>
        <v/>
      </c>
      <c r="T380" s="454" t="str">
        <f t="array" ref="T380">IF(B380="","",XLOOKUP($B380,Product,'Product List'!E:E))</f>
        <v/>
      </c>
      <c r="U380" s="454" t="str">
        <f t="array" ref="U380">IF(B380="","",XLOOKUP($B380,Product,'Product List'!F:F))</f>
        <v/>
      </c>
      <c r="V380" s="454" t="str">
        <f t="array" ref="V380">IF(B380="","",XLOOKUP($B380,Product,'Product List'!G:G))</f>
        <v/>
      </c>
      <c r="W380" s="434"/>
      <c r="X380" s="434" t="str">
        <f t="array" ref="X380">iferror(xlookup(B380,'Product List'!A:A,'Product List'!P:P),"")</f>
        <v/>
      </c>
      <c r="Y380" s="434">
        <f t="shared" si="27"/>
        <v>0</v>
      </c>
      <c r="Z380" s="434"/>
    </row>
    <row r="381" ht="14.25" customHeight="1">
      <c r="A381" s="494"/>
      <c r="B381" s="494"/>
      <c r="C381" s="495"/>
      <c r="D381" s="496"/>
      <c r="E381" s="496"/>
      <c r="F381" s="496"/>
      <c r="G381" s="487">
        <f t="shared" si="1"/>
        <v>0</v>
      </c>
      <c r="H381" s="451" t="str">
        <f t="shared" si="2"/>
        <v/>
      </c>
      <c r="I381" s="452" t="str">
        <f t="shared" si="23"/>
        <v/>
      </c>
      <c r="J381" s="477"/>
      <c r="K381" s="434"/>
      <c r="L381" s="454" t="str">
        <f t="shared" si="4"/>
        <v/>
      </c>
      <c r="M381" s="455" t="str">
        <f t="array" ref="M381">IFERROR(IF(J381="","",XLOOKUP(L381,Personnel!$B$4:$G$4,Personnel!$B$5:$G$5)),"")</f>
        <v/>
      </c>
      <c r="N381" s="455">
        <f t="shared" si="5"/>
        <v>0</v>
      </c>
      <c r="O381" s="434"/>
      <c r="P381" s="456" t="str">
        <f t="shared" si="6"/>
        <v/>
      </c>
      <c r="Q381" s="457">
        <f t="shared" si="26"/>
        <v>0</v>
      </c>
      <c r="R381" s="458"/>
      <c r="S381" s="459" t="str">
        <f t="array" ref="S381">IF(B381="","",XLOOKUP($B381,Product,'Product List'!D:D))</f>
        <v/>
      </c>
      <c r="T381" s="454" t="str">
        <f t="array" ref="T381">IF(B381="","",XLOOKUP($B381,Product,'Product List'!E:E))</f>
        <v/>
      </c>
      <c r="U381" s="454" t="str">
        <f t="array" ref="U381">IF(B381="","",XLOOKUP($B381,Product,'Product List'!F:F))</f>
        <v/>
      </c>
      <c r="V381" s="454" t="str">
        <f t="array" ref="V381">IF(B381="","",XLOOKUP($B381,Product,'Product List'!G:G))</f>
        <v/>
      </c>
      <c r="W381" s="434"/>
      <c r="X381" s="434" t="str">
        <f t="array" ref="X381">iferror(xlookup(B381,'Product List'!A:A,'Product List'!P:P),"")</f>
        <v/>
      </c>
      <c r="Y381" s="434">
        <f t="shared" si="27"/>
        <v>0</v>
      </c>
      <c r="Z381" s="434"/>
    </row>
    <row r="382" ht="14.25" customHeight="1">
      <c r="A382" s="494"/>
      <c r="B382" s="494"/>
      <c r="C382" s="495"/>
      <c r="D382" s="496"/>
      <c r="E382" s="496"/>
      <c r="F382" s="496"/>
      <c r="G382" s="487">
        <f t="shared" si="1"/>
        <v>0</v>
      </c>
      <c r="H382" s="451" t="str">
        <f t="shared" si="2"/>
        <v/>
      </c>
      <c r="I382" s="452" t="str">
        <f t="shared" si="23"/>
        <v/>
      </c>
      <c r="J382" s="477"/>
      <c r="K382" s="434"/>
      <c r="L382" s="454" t="str">
        <f t="shared" si="4"/>
        <v/>
      </c>
      <c r="M382" s="455" t="str">
        <f t="array" ref="M382">IFERROR(IF(J382="","",XLOOKUP(L382,Personnel!$B$4:$G$4,Personnel!$B$5:$G$5)),"")</f>
        <v/>
      </c>
      <c r="N382" s="455">
        <f t="shared" si="5"/>
        <v>0</v>
      </c>
      <c r="O382" s="434"/>
      <c r="P382" s="456" t="str">
        <f t="shared" si="6"/>
        <v/>
      </c>
      <c r="Q382" s="457">
        <f t="shared" si="26"/>
        <v>0</v>
      </c>
      <c r="R382" s="458"/>
      <c r="S382" s="459" t="str">
        <f t="array" ref="S382">IF(B382="","",XLOOKUP($B382,Product,'Product List'!D:D))</f>
        <v/>
      </c>
      <c r="T382" s="454" t="str">
        <f t="array" ref="T382">IF(B382="","",XLOOKUP($B382,Product,'Product List'!E:E))</f>
        <v/>
      </c>
      <c r="U382" s="454" t="str">
        <f t="array" ref="U382">IF(B382="","",XLOOKUP($B382,Product,'Product List'!F:F))</f>
        <v/>
      </c>
      <c r="V382" s="454" t="str">
        <f t="array" ref="V382">IF(B382="","",XLOOKUP($B382,Product,'Product List'!G:G))</f>
        <v/>
      </c>
      <c r="W382" s="434"/>
      <c r="X382" s="434" t="str">
        <f t="array" ref="X382">iferror(xlookup(B382,'Product List'!A:A,'Product List'!P:P),"")</f>
        <v/>
      </c>
      <c r="Y382" s="434">
        <f t="shared" si="27"/>
        <v>0</v>
      </c>
      <c r="Z382" s="434"/>
    </row>
    <row r="383" ht="14.25" customHeight="1">
      <c r="A383" s="494"/>
      <c r="B383" s="494"/>
      <c r="C383" s="495"/>
      <c r="D383" s="496"/>
      <c r="E383" s="496"/>
      <c r="F383" s="496"/>
      <c r="G383" s="487">
        <f t="shared" si="1"/>
        <v>0</v>
      </c>
      <c r="H383" s="451" t="str">
        <f t="shared" si="2"/>
        <v/>
      </c>
      <c r="I383" s="452" t="str">
        <f t="shared" si="23"/>
        <v/>
      </c>
      <c r="J383" s="477"/>
      <c r="K383" s="434"/>
      <c r="L383" s="454" t="str">
        <f t="shared" si="4"/>
        <v/>
      </c>
      <c r="M383" s="455" t="str">
        <f t="array" ref="M383">IFERROR(IF(J383="","",XLOOKUP(L383,Personnel!$B$4:$G$4,Personnel!$B$5:$G$5)),"")</f>
        <v/>
      </c>
      <c r="N383" s="455">
        <f t="shared" si="5"/>
        <v>0</v>
      </c>
      <c r="O383" s="434"/>
      <c r="P383" s="456" t="str">
        <f t="shared" si="6"/>
        <v/>
      </c>
      <c r="Q383" s="457">
        <f t="shared" si="26"/>
        <v>0</v>
      </c>
      <c r="R383" s="458"/>
      <c r="S383" s="459" t="str">
        <f t="array" ref="S383">IF(B383="","",XLOOKUP($B383,Product,'Product List'!D:D))</f>
        <v/>
      </c>
      <c r="T383" s="454" t="str">
        <f t="array" ref="T383">IF(B383="","",XLOOKUP($B383,Product,'Product List'!E:E))</f>
        <v/>
      </c>
      <c r="U383" s="454" t="str">
        <f t="array" ref="U383">IF(B383="","",XLOOKUP($B383,Product,'Product List'!F:F))</f>
        <v/>
      </c>
      <c r="V383" s="454" t="str">
        <f t="array" ref="V383">IF(B383="","",XLOOKUP($B383,Product,'Product List'!G:G))</f>
        <v/>
      </c>
      <c r="W383" s="434"/>
      <c r="X383" s="434" t="str">
        <f t="array" ref="X383">iferror(xlookup(B383,'Product List'!A:A,'Product List'!P:P),"")</f>
        <v/>
      </c>
      <c r="Y383" s="434">
        <f t="shared" si="27"/>
        <v>0</v>
      </c>
      <c r="Z383" s="434"/>
    </row>
    <row r="384" ht="14.25" customHeight="1">
      <c r="A384" s="494"/>
      <c r="B384" s="494"/>
      <c r="C384" s="495"/>
      <c r="D384" s="496"/>
      <c r="E384" s="496"/>
      <c r="F384" s="496"/>
      <c r="G384" s="487">
        <f t="shared" si="1"/>
        <v>0</v>
      </c>
      <c r="H384" s="451" t="str">
        <f t="shared" si="2"/>
        <v/>
      </c>
      <c r="I384" s="452" t="str">
        <f t="shared" si="23"/>
        <v/>
      </c>
      <c r="J384" s="477"/>
      <c r="K384" s="434"/>
      <c r="L384" s="454" t="str">
        <f t="shared" si="4"/>
        <v/>
      </c>
      <c r="M384" s="455" t="str">
        <f t="array" ref="M384">IFERROR(IF(J384="","",XLOOKUP(L384,Personnel!$B$4:$G$4,Personnel!$B$5:$G$5)),"")</f>
        <v/>
      </c>
      <c r="N384" s="455">
        <f t="shared" si="5"/>
        <v>0</v>
      </c>
      <c r="O384" s="434"/>
      <c r="P384" s="456" t="str">
        <f t="shared" si="6"/>
        <v/>
      </c>
      <c r="Q384" s="457">
        <f t="shared" si="26"/>
        <v>0</v>
      </c>
      <c r="R384" s="458"/>
      <c r="S384" s="459" t="str">
        <f t="array" ref="S384">IF(B384="","",XLOOKUP($B384,Product,'Product List'!D:D))</f>
        <v/>
      </c>
      <c r="T384" s="454" t="str">
        <f t="array" ref="T384">IF(B384="","",XLOOKUP($B384,Product,'Product List'!E:E))</f>
        <v/>
      </c>
      <c r="U384" s="454" t="str">
        <f t="array" ref="U384">IF(B384="","",XLOOKUP($B384,Product,'Product List'!F:F))</f>
        <v/>
      </c>
      <c r="V384" s="454" t="str">
        <f t="array" ref="V384">IF(B384="","",XLOOKUP($B384,Product,'Product List'!G:G))</f>
        <v/>
      </c>
      <c r="W384" s="434"/>
      <c r="X384" s="434" t="str">
        <f t="array" ref="X384">iferror(xlookup(B384,'Product List'!A:A,'Product List'!P:P),"")</f>
        <v/>
      </c>
      <c r="Y384" s="434">
        <f t="shared" si="27"/>
        <v>0</v>
      </c>
      <c r="Z384" s="434"/>
    </row>
    <row r="385" ht="14.25" customHeight="1">
      <c r="A385" s="494"/>
      <c r="B385" s="494"/>
      <c r="C385" s="495"/>
      <c r="D385" s="496"/>
      <c r="E385" s="496"/>
      <c r="F385" s="496"/>
      <c r="G385" s="487">
        <f t="shared" si="1"/>
        <v>0</v>
      </c>
      <c r="H385" s="451" t="str">
        <f t="shared" si="2"/>
        <v/>
      </c>
      <c r="I385" s="452" t="str">
        <f t="shared" si="23"/>
        <v/>
      </c>
      <c r="J385" s="477"/>
      <c r="K385" s="434"/>
      <c r="L385" s="454" t="str">
        <f t="shared" si="4"/>
        <v/>
      </c>
      <c r="M385" s="455" t="str">
        <f t="array" ref="M385">IFERROR(IF(J385="","",XLOOKUP(L385,Personnel!$B$4:$G$4,Personnel!$B$5:$G$5)),"")</f>
        <v/>
      </c>
      <c r="N385" s="455">
        <f t="shared" si="5"/>
        <v>0</v>
      </c>
      <c r="O385" s="434"/>
      <c r="P385" s="456" t="str">
        <f t="shared" si="6"/>
        <v/>
      </c>
      <c r="Q385" s="457">
        <f t="shared" si="26"/>
        <v>0</v>
      </c>
      <c r="R385" s="458"/>
      <c r="S385" s="459" t="str">
        <f t="array" ref="S385">IF(B385="","",XLOOKUP($B385,Product,'Product List'!D:D))</f>
        <v/>
      </c>
      <c r="T385" s="454" t="str">
        <f t="array" ref="T385">IF(B385="","",XLOOKUP($B385,Product,'Product List'!E:E))</f>
        <v/>
      </c>
      <c r="U385" s="454" t="str">
        <f t="array" ref="U385">IF(B385="","",XLOOKUP($B385,Product,'Product List'!F:F))</f>
        <v/>
      </c>
      <c r="V385" s="454" t="str">
        <f t="array" ref="V385">IF(B385="","",XLOOKUP($B385,Product,'Product List'!G:G))</f>
        <v/>
      </c>
      <c r="W385" s="434"/>
      <c r="X385" s="434" t="str">
        <f t="array" ref="X385">iferror(xlookup(B385,'Product List'!A:A,'Product List'!P:P),"")</f>
        <v/>
      </c>
      <c r="Y385" s="434">
        <f t="shared" si="27"/>
        <v>0</v>
      </c>
      <c r="Z385" s="434"/>
    </row>
    <row r="386" ht="14.25" customHeight="1">
      <c r="A386" s="494"/>
      <c r="B386" s="494"/>
      <c r="C386" s="495"/>
      <c r="D386" s="496"/>
      <c r="E386" s="496"/>
      <c r="F386" s="496"/>
      <c r="G386" s="487">
        <f t="shared" si="1"/>
        <v>0</v>
      </c>
      <c r="H386" s="451" t="str">
        <f t="shared" si="2"/>
        <v/>
      </c>
      <c r="I386" s="452" t="str">
        <f t="shared" si="23"/>
        <v/>
      </c>
      <c r="J386" s="477"/>
      <c r="K386" s="434"/>
      <c r="L386" s="454" t="str">
        <f t="shared" si="4"/>
        <v/>
      </c>
      <c r="M386" s="455" t="str">
        <f t="array" ref="M386">IFERROR(IF(J386="","",XLOOKUP(L386,Personnel!$B$4:$G$4,Personnel!$B$5:$G$5)),"")</f>
        <v/>
      </c>
      <c r="N386" s="455">
        <f t="shared" si="5"/>
        <v>0</v>
      </c>
      <c r="O386" s="434"/>
      <c r="P386" s="456" t="str">
        <f t="shared" si="6"/>
        <v/>
      </c>
      <c r="Q386" s="457">
        <f t="shared" si="26"/>
        <v>0</v>
      </c>
      <c r="R386" s="458"/>
      <c r="S386" s="459" t="str">
        <f t="array" ref="S386">IF(B386="","",XLOOKUP($B386,Product,'Product List'!D:D))</f>
        <v/>
      </c>
      <c r="T386" s="454" t="str">
        <f t="array" ref="T386">IF(B386="","",XLOOKUP($B386,Product,'Product List'!E:E))</f>
        <v/>
      </c>
      <c r="U386" s="454" t="str">
        <f t="array" ref="U386">IF(B386="","",XLOOKUP($B386,Product,'Product List'!F:F))</f>
        <v/>
      </c>
      <c r="V386" s="454" t="str">
        <f t="array" ref="V386">IF(B386="","",XLOOKUP($B386,Product,'Product List'!G:G))</f>
        <v/>
      </c>
      <c r="W386" s="434"/>
      <c r="X386" s="434" t="str">
        <f t="array" ref="X386">iferror(xlookup(B386,'Product List'!A:A,'Product List'!P:P),"")</f>
        <v/>
      </c>
      <c r="Y386" s="434">
        <f t="shared" si="27"/>
        <v>0</v>
      </c>
      <c r="Z386" s="434"/>
    </row>
    <row r="387" ht="14.25" customHeight="1">
      <c r="A387" s="494"/>
      <c r="B387" s="494"/>
      <c r="C387" s="495"/>
      <c r="D387" s="496"/>
      <c r="E387" s="496"/>
      <c r="F387" s="496"/>
      <c r="G387" s="487">
        <f t="shared" si="1"/>
        <v>0</v>
      </c>
      <c r="H387" s="451" t="str">
        <f t="shared" si="2"/>
        <v/>
      </c>
      <c r="I387" s="452" t="str">
        <f t="shared" si="23"/>
        <v/>
      </c>
      <c r="J387" s="477"/>
      <c r="K387" s="434"/>
      <c r="L387" s="454" t="str">
        <f t="shared" si="4"/>
        <v/>
      </c>
      <c r="M387" s="455" t="str">
        <f t="array" ref="M387">IFERROR(IF(J387="","",XLOOKUP(L387,Personnel!$B$4:$G$4,Personnel!$B$5:$G$5)),"")</f>
        <v/>
      </c>
      <c r="N387" s="455">
        <f t="shared" si="5"/>
        <v>0</v>
      </c>
      <c r="O387" s="434"/>
      <c r="P387" s="456" t="str">
        <f t="shared" si="6"/>
        <v/>
      </c>
      <c r="Q387" s="457">
        <f t="shared" si="26"/>
        <v>0</v>
      </c>
      <c r="R387" s="458"/>
      <c r="S387" s="459" t="str">
        <f t="array" ref="S387">IF(B387="","",XLOOKUP($B387,Product,'Product List'!D:D))</f>
        <v/>
      </c>
      <c r="T387" s="454" t="str">
        <f t="array" ref="T387">IF(B387="","",XLOOKUP($B387,Product,'Product List'!E:E))</f>
        <v/>
      </c>
      <c r="U387" s="454" t="str">
        <f t="array" ref="U387">IF(B387="","",XLOOKUP($B387,Product,'Product List'!F:F))</f>
        <v/>
      </c>
      <c r="V387" s="454" t="str">
        <f t="array" ref="V387">IF(B387="","",XLOOKUP($B387,Product,'Product List'!G:G))</f>
        <v/>
      </c>
      <c r="W387" s="434"/>
      <c r="X387" s="434" t="str">
        <f t="array" ref="X387">iferror(xlookup(B387,'Product List'!A:A,'Product List'!P:P),"")</f>
        <v/>
      </c>
      <c r="Y387" s="434">
        <f t="shared" si="27"/>
        <v>0</v>
      </c>
      <c r="Z387" s="434"/>
    </row>
    <row r="388" ht="14.25" customHeight="1">
      <c r="A388" s="494"/>
      <c r="B388" s="494"/>
      <c r="C388" s="495"/>
      <c r="D388" s="496"/>
      <c r="E388" s="496"/>
      <c r="F388" s="496"/>
      <c r="G388" s="487">
        <f t="shared" si="1"/>
        <v>0</v>
      </c>
      <c r="H388" s="451" t="str">
        <f t="shared" si="2"/>
        <v/>
      </c>
      <c r="I388" s="452" t="str">
        <f t="shared" si="23"/>
        <v/>
      </c>
      <c r="J388" s="477"/>
      <c r="K388" s="434"/>
      <c r="L388" s="454" t="str">
        <f t="shared" si="4"/>
        <v/>
      </c>
      <c r="M388" s="455" t="str">
        <f t="array" ref="M388">IFERROR(IF(J388="","",XLOOKUP(L388,Personnel!$B$4:$G$4,Personnel!$B$5:$G$5)),"")</f>
        <v/>
      </c>
      <c r="N388" s="455">
        <f t="shared" si="5"/>
        <v>0</v>
      </c>
      <c r="O388" s="434"/>
      <c r="P388" s="456" t="str">
        <f t="shared" si="6"/>
        <v/>
      </c>
      <c r="Q388" s="457">
        <f t="shared" si="26"/>
        <v>0</v>
      </c>
      <c r="R388" s="458"/>
      <c r="S388" s="459" t="str">
        <f t="array" ref="S388">IF(B388="","",XLOOKUP($B388,Product,'Product List'!D:D))</f>
        <v/>
      </c>
      <c r="T388" s="454" t="str">
        <f t="array" ref="T388">IF(B388="","",XLOOKUP($B388,Product,'Product List'!E:E))</f>
        <v/>
      </c>
      <c r="U388" s="454" t="str">
        <f t="array" ref="U388">IF(B388="","",XLOOKUP($B388,Product,'Product List'!F:F))</f>
        <v/>
      </c>
      <c r="V388" s="454" t="str">
        <f t="array" ref="V388">IF(B388="","",XLOOKUP($B388,Product,'Product List'!G:G))</f>
        <v/>
      </c>
      <c r="W388" s="434"/>
      <c r="X388" s="434" t="str">
        <f t="array" ref="X388">iferror(xlookup(B388,'Product List'!A:A,'Product List'!P:P),"")</f>
        <v/>
      </c>
      <c r="Y388" s="434">
        <f t="shared" si="27"/>
        <v>0</v>
      </c>
      <c r="Z388" s="434"/>
    </row>
    <row r="389" ht="14.25" customHeight="1">
      <c r="A389" s="494"/>
      <c r="B389" s="494"/>
      <c r="C389" s="495"/>
      <c r="D389" s="496"/>
      <c r="E389" s="496"/>
      <c r="F389" s="496"/>
      <c r="G389" s="487">
        <f t="shared" si="1"/>
        <v>0</v>
      </c>
      <c r="H389" s="451" t="str">
        <f t="shared" si="2"/>
        <v/>
      </c>
      <c r="I389" s="452" t="str">
        <f t="shared" si="23"/>
        <v/>
      </c>
      <c r="J389" s="477"/>
      <c r="K389" s="434"/>
      <c r="L389" s="454" t="str">
        <f t="shared" si="4"/>
        <v/>
      </c>
      <c r="M389" s="455" t="str">
        <f t="array" ref="M389">IFERROR(IF(J389="","",XLOOKUP(L389,Personnel!$B$4:$G$4,Personnel!$B$5:$G$5)),"")</f>
        <v/>
      </c>
      <c r="N389" s="455">
        <f t="shared" si="5"/>
        <v>0</v>
      </c>
      <c r="O389" s="434"/>
      <c r="P389" s="456" t="str">
        <f t="shared" si="6"/>
        <v/>
      </c>
      <c r="Q389" s="457">
        <f t="shared" si="26"/>
        <v>0</v>
      </c>
      <c r="R389" s="458"/>
      <c r="S389" s="459" t="str">
        <f t="array" ref="S389">IF(B389="","",XLOOKUP($B389,Product,'Product List'!D:D))</f>
        <v/>
      </c>
      <c r="T389" s="454" t="str">
        <f t="array" ref="T389">IF(B389="","",XLOOKUP($B389,Product,'Product List'!E:E))</f>
        <v/>
      </c>
      <c r="U389" s="454" t="str">
        <f t="array" ref="U389">IF(B389="","",XLOOKUP($B389,Product,'Product List'!F:F))</f>
        <v/>
      </c>
      <c r="V389" s="454" t="str">
        <f t="array" ref="V389">IF(B389="","",XLOOKUP($B389,Product,'Product List'!G:G))</f>
        <v/>
      </c>
      <c r="W389" s="434"/>
      <c r="X389" s="434" t="str">
        <f t="array" ref="X389">iferror(xlookup(B389,'Product List'!A:A,'Product List'!P:P),"")</f>
        <v/>
      </c>
      <c r="Y389" s="434">
        <f t="shared" si="27"/>
        <v>0</v>
      </c>
      <c r="Z389" s="434"/>
    </row>
    <row r="390" ht="14.25" customHeight="1">
      <c r="A390" s="494"/>
      <c r="B390" s="494"/>
      <c r="C390" s="495"/>
      <c r="D390" s="496"/>
      <c r="E390" s="496"/>
      <c r="F390" s="496"/>
      <c r="G390" s="487">
        <f t="shared" si="1"/>
        <v>0</v>
      </c>
      <c r="H390" s="451" t="str">
        <f t="shared" si="2"/>
        <v/>
      </c>
      <c r="I390" s="452" t="str">
        <f t="shared" si="23"/>
        <v/>
      </c>
      <c r="J390" s="477"/>
      <c r="K390" s="434"/>
      <c r="L390" s="454" t="str">
        <f t="shared" si="4"/>
        <v/>
      </c>
      <c r="M390" s="455" t="str">
        <f t="array" ref="M390">IFERROR(IF(J390="","",XLOOKUP(L390,Personnel!$B$4:$G$4,Personnel!$B$5:$G$5)),"")</f>
        <v/>
      </c>
      <c r="N390" s="455">
        <f t="shared" si="5"/>
        <v>0</v>
      </c>
      <c r="O390" s="434"/>
      <c r="P390" s="456" t="str">
        <f t="shared" si="6"/>
        <v/>
      </c>
      <c r="Q390" s="457">
        <f t="shared" si="26"/>
        <v>0</v>
      </c>
      <c r="R390" s="458"/>
      <c r="S390" s="459" t="str">
        <f t="array" ref="S390">IF(B390="","",XLOOKUP($B390,Product,'Product List'!D:D))</f>
        <v/>
      </c>
      <c r="T390" s="454" t="str">
        <f t="array" ref="T390">IF(B390="","",XLOOKUP($B390,Product,'Product List'!E:E))</f>
        <v/>
      </c>
      <c r="U390" s="454" t="str">
        <f t="array" ref="U390">IF(B390="","",XLOOKUP($B390,Product,'Product List'!F:F))</f>
        <v/>
      </c>
      <c r="V390" s="454" t="str">
        <f t="array" ref="V390">IF(B390="","",XLOOKUP($B390,Product,'Product List'!G:G))</f>
        <v/>
      </c>
      <c r="W390" s="434"/>
      <c r="X390" s="434" t="str">
        <f t="array" ref="X390">iferror(xlookup(B390,'Product List'!A:A,'Product List'!P:P),"")</f>
        <v/>
      </c>
      <c r="Y390" s="434">
        <f t="shared" si="27"/>
        <v>0</v>
      </c>
      <c r="Z390" s="434"/>
    </row>
    <row r="391" ht="14.25" customHeight="1">
      <c r="A391" s="494"/>
      <c r="B391" s="494"/>
      <c r="C391" s="495"/>
      <c r="D391" s="496"/>
      <c r="E391" s="496"/>
      <c r="F391" s="496"/>
      <c r="G391" s="487">
        <f t="shared" si="1"/>
        <v>0</v>
      </c>
      <c r="H391" s="451" t="str">
        <f t="shared" si="2"/>
        <v/>
      </c>
      <c r="I391" s="452" t="str">
        <f t="shared" si="23"/>
        <v/>
      </c>
      <c r="J391" s="477"/>
      <c r="K391" s="434"/>
      <c r="L391" s="454" t="str">
        <f t="shared" si="4"/>
        <v/>
      </c>
      <c r="M391" s="455" t="str">
        <f t="array" ref="M391">IFERROR(IF(J391="","",XLOOKUP(L391,Personnel!$B$4:$G$4,Personnel!$B$5:$G$5)),"")</f>
        <v/>
      </c>
      <c r="N391" s="455">
        <f t="shared" si="5"/>
        <v>0</v>
      </c>
      <c r="O391" s="434"/>
      <c r="P391" s="456" t="str">
        <f t="shared" si="6"/>
        <v/>
      </c>
      <c r="Q391" s="457">
        <f t="shared" si="26"/>
        <v>0</v>
      </c>
      <c r="R391" s="458"/>
      <c r="S391" s="459" t="str">
        <f t="array" ref="S391">IF(B391="","",XLOOKUP($B391,Product,'Product List'!D:D))</f>
        <v/>
      </c>
      <c r="T391" s="454" t="str">
        <f t="array" ref="T391">IF(B391="","",XLOOKUP($B391,Product,'Product List'!E:E))</f>
        <v/>
      </c>
      <c r="U391" s="454" t="str">
        <f t="array" ref="U391">IF(B391="","",XLOOKUP($B391,Product,'Product List'!F:F))</f>
        <v/>
      </c>
      <c r="V391" s="454" t="str">
        <f t="array" ref="V391">IF(B391="","",XLOOKUP($B391,Product,'Product List'!G:G))</f>
        <v/>
      </c>
      <c r="W391" s="434"/>
      <c r="X391" s="434" t="str">
        <f t="array" ref="X391">iferror(xlookup(B391,'Product List'!A:A,'Product List'!P:P),"")</f>
        <v/>
      </c>
      <c r="Y391" s="434">
        <f t="shared" si="27"/>
        <v>0</v>
      </c>
      <c r="Z391" s="434"/>
    </row>
    <row r="392" ht="14.25" customHeight="1">
      <c r="A392" s="494"/>
      <c r="B392" s="494"/>
      <c r="C392" s="495"/>
      <c r="D392" s="496"/>
      <c r="E392" s="496"/>
      <c r="F392" s="496"/>
      <c r="G392" s="487">
        <f t="shared" si="1"/>
        <v>0</v>
      </c>
      <c r="H392" s="451" t="str">
        <f t="shared" si="2"/>
        <v/>
      </c>
      <c r="I392" s="452" t="str">
        <f t="shared" si="23"/>
        <v/>
      </c>
      <c r="J392" s="477"/>
      <c r="K392" s="434"/>
      <c r="L392" s="454" t="str">
        <f t="shared" si="4"/>
        <v/>
      </c>
      <c r="M392" s="455" t="str">
        <f t="array" ref="M392">IFERROR(IF(J392="","",XLOOKUP(L392,Personnel!$B$4:$G$4,Personnel!$B$5:$G$5)),"")</f>
        <v/>
      </c>
      <c r="N392" s="455">
        <f t="shared" si="5"/>
        <v>0</v>
      </c>
      <c r="O392" s="434"/>
      <c r="P392" s="456" t="str">
        <f t="shared" si="6"/>
        <v/>
      </c>
      <c r="Q392" s="457">
        <f t="shared" si="26"/>
        <v>0</v>
      </c>
      <c r="R392" s="458"/>
      <c r="S392" s="459" t="str">
        <f t="array" ref="S392">IF(B392="","",XLOOKUP($B392,Product,'Product List'!D:D))</f>
        <v/>
      </c>
      <c r="T392" s="454" t="str">
        <f t="array" ref="T392">IF(B392="","",XLOOKUP($B392,Product,'Product List'!E:E))</f>
        <v/>
      </c>
      <c r="U392" s="454" t="str">
        <f t="array" ref="U392">IF(B392="","",XLOOKUP($B392,Product,'Product List'!F:F))</f>
        <v/>
      </c>
      <c r="V392" s="454" t="str">
        <f t="array" ref="V392">IF(B392="","",XLOOKUP($B392,Product,'Product List'!G:G))</f>
        <v/>
      </c>
      <c r="W392" s="434"/>
      <c r="X392" s="434" t="str">
        <f t="array" ref="X392">iferror(xlookup(B392,'Product List'!A:A,'Product List'!P:P),"")</f>
        <v/>
      </c>
      <c r="Y392" s="434">
        <f t="shared" si="27"/>
        <v>0</v>
      </c>
      <c r="Z392" s="434"/>
    </row>
    <row r="393" ht="14.25" customHeight="1">
      <c r="A393" s="494"/>
      <c r="B393" s="494"/>
      <c r="C393" s="495"/>
      <c r="D393" s="496"/>
      <c r="E393" s="496"/>
      <c r="F393" s="496"/>
      <c r="G393" s="487">
        <f t="shared" si="1"/>
        <v>0</v>
      </c>
      <c r="H393" s="451" t="str">
        <f t="shared" si="2"/>
        <v/>
      </c>
      <c r="I393" s="452" t="str">
        <f t="shared" si="23"/>
        <v/>
      </c>
      <c r="J393" s="477"/>
      <c r="K393" s="434"/>
      <c r="L393" s="454" t="str">
        <f t="shared" si="4"/>
        <v/>
      </c>
      <c r="M393" s="455" t="str">
        <f t="array" ref="M393">IFERROR(IF(J393="","",XLOOKUP(L393,Personnel!$B$4:$G$4,Personnel!$B$5:$G$5)),"")</f>
        <v/>
      </c>
      <c r="N393" s="455">
        <f t="shared" si="5"/>
        <v>0</v>
      </c>
      <c r="O393" s="434"/>
      <c r="P393" s="456" t="str">
        <f t="shared" si="6"/>
        <v/>
      </c>
      <c r="Q393" s="457">
        <f t="shared" si="26"/>
        <v>0</v>
      </c>
      <c r="R393" s="458"/>
      <c r="S393" s="459" t="str">
        <f t="array" ref="S393">IF(B393="","",XLOOKUP($B393,Product,'Product List'!D:D))</f>
        <v/>
      </c>
      <c r="T393" s="454" t="str">
        <f t="array" ref="T393">IF(B393="","",XLOOKUP($B393,Product,'Product List'!E:E))</f>
        <v/>
      </c>
      <c r="U393" s="454" t="str">
        <f t="array" ref="U393">IF(B393="","",XLOOKUP($B393,Product,'Product List'!F:F))</f>
        <v/>
      </c>
      <c r="V393" s="454" t="str">
        <f t="array" ref="V393">IF(B393="","",XLOOKUP($B393,Product,'Product List'!G:G))</f>
        <v/>
      </c>
      <c r="W393" s="434"/>
      <c r="X393" s="434" t="str">
        <f t="array" ref="X393">iferror(xlookup(B393,'Product List'!A:A,'Product List'!P:P),"")</f>
        <v/>
      </c>
      <c r="Y393" s="434">
        <f t="shared" si="27"/>
        <v>0</v>
      </c>
      <c r="Z393" s="434"/>
    </row>
    <row r="394" ht="14.25" customHeight="1">
      <c r="A394" s="494"/>
      <c r="B394" s="494"/>
      <c r="C394" s="495"/>
      <c r="D394" s="496"/>
      <c r="E394" s="496"/>
      <c r="F394" s="496"/>
      <c r="G394" s="487">
        <f t="shared" si="1"/>
        <v>0</v>
      </c>
      <c r="H394" s="451" t="str">
        <f t="shared" si="2"/>
        <v/>
      </c>
      <c r="I394" s="452" t="str">
        <f t="shared" si="23"/>
        <v/>
      </c>
      <c r="J394" s="477"/>
      <c r="K394" s="434"/>
      <c r="L394" s="454" t="str">
        <f t="shared" si="4"/>
        <v/>
      </c>
      <c r="M394" s="455" t="str">
        <f t="array" ref="M394">IFERROR(IF(J394="","",XLOOKUP(L394,Personnel!$B$4:$G$4,Personnel!$B$5:$G$5)),"")</f>
        <v/>
      </c>
      <c r="N394" s="455">
        <f t="shared" si="5"/>
        <v>0</v>
      </c>
      <c r="O394" s="434"/>
      <c r="P394" s="456" t="str">
        <f t="shared" si="6"/>
        <v/>
      </c>
      <c r="Q394" s="457">
        <f t="shared" si="26"/>
        <v>0</v>
      </c>
      <c r="R394" s="458"/>
      <c r="S394" s="459" t="str">
        <f t="array" ref="S394">IF(B394="","",XLOOKUP($B394,Product,'Product List'!D:D))</f>
        <v/>
      </c>
      <c r="T394" s="454" t="str">
        <f t="array" ref="T394">IF(B394="","",XLOOKUP($B394,Product,'Product List'!E:E))</f>
        <v/>
      </c>
      <c r="U394" s="454" t="str">
        <f t="array" ref="U394">IF(B394="","",XLOOKUP($B394,Product,'Product List'!F:F))</f>
        <v/>
      </c>
      <c r="V394" s="454" t="str">
        <f t="array" ref="V394">IF(B394="","",XLOOKUP($B394,Product,'Product List'!G:G))</f>
        <v/>
      </c>
      <c r="W394" s="434"/>
      <c r="X394" s="434" t="str">
        <f t="array" ref="X394">iferror(xlookup(B394,'Product List'!A:A,'Product List'!P:P),"")</f>
        <v/>
      </c>
      <c r="Y394" s="434">
        <f t="shared" si="27"/>
        <v>0</v>
      </c>
      <c r="Z394" s="434"/>
    </row>
    <row r="395" ht="14.25" customHeight="1">
      <c r="A395" s="494"/>
      <c r="B395" s="494"/>
      <c r="C395" s="495"/>
      <c r="D395" s="496"/>
      <c r="E395" s="496"/>
      <c r="F395" s="496"/>
      <c r="G395" s="487">
        <f t="shared" si="1"/>
        <v>0</v>
      </c>
      <c r="H395" s="451" t="str">
        <f t="shared" si="2"/>
        <v/>
      </c>
      <c r="I395" s="452" t="str">
        <f t="shared" si="23"/>
        <v/>
      </c>
      <c r="J395" s="477"/>
      <c r="K395" s="434"/>
      <c r="L395" s="454" t="str">
        <f t="shared" si="4"/>
        <v/>
      </c>
      <c r="M395" s="455" t="str">
        <f t="array" ref="M395">IFERROR(IF(J395="","",XLOOKUP(L395,Personnel!$B$4:$G$4,Personnel!$B$5:$G$5)),"")</f>
        <v/>
      </c>
      <c r="N395" s="455">
        <f t="shared" si="5"/>
        <v>0</v>
      </c>
      <c r="O395" s="434"/>
      <c r="P395" s="456" t="str">
        <f t="shared" si="6"/>
        <v/>
      </c>
      <c r="Q395" s="457">
        <f t="shared" si="26"/>
        <v>0</v>
      </c>
      <c r="R395" s="458"/>
      <c r="S395" s="459" t="str">
        <f t="array" ref="S395">IF(B395="","",XLOOKUP($B395,Product,'Product List'!D:D))</f>
        <v/>
      </c>
      <c r="T395" s="454" t="str">
        <f t="array" ref="T395">IF(B395="","",XLOOKUP($B395,Product,'Product List'!E:E))</f>
        <v/>
      </c>
      <c r="U395" s="454" t="str">
        <f t="array" ref="U395">IF(B395="","",XLOOKUP($B395,Product,'Product List'!F:F))</f>
        <v/>
      </c>
      <c r="V395" s="454" t="str">
        <f t="array" ref="V395">IF(B395="","",XLOOKUP($B395,Product,'Product List'!G:G))</f>
        <v/>
      </c>
      <c r="W395" s="434"/>
      <c r="X395" s="434" t="str">
        <f t="array" ref="X395">iferror(xlookup(B395,'Product List'!A:A,'Product List'!P:P),"")</f>
        <v/>
      </c>
      <c r="Y395" s="434">
        <f t="shared" si="27"/>
        <v>0</v>
      </c>
      <c r="Z395" s="434"/>
    </row>
    <row r="396" ht="14.25" customHeight="1">
      <c r="A396" s="494"/>
      <c r="B396" s="494"/>
      <c r="C396" s="495"/>
      <c r="D396" s="496"/>
      <c r="E396" s="496"/>
      <c r="F396" s="496"/>
      <c r="G396" s="487">
        <f t="shared" si="1"/>
        <v>0</v>
      </c>
      <c r="H396" s="451" t="str">
        <f t="shared" si="2"/>
        <v/>
      </c>
      <c r="I396" s="452" t="str">
        <f t="shared" si="23"/>
        <v/>
      </c>
      <c r="J396" s="477"/>
      <c r="K396" s="434"/>
      <c r="L396" s="454" t="str">
        <f t="shared" si="4"/>
        <v/>
      </c>
      <c r="M396" s="455" t="str">
        <f t="array" ref="M396">IFERROR(IF(J396="","",XLOOKUP(L396,Personnel!$B$4:$G$4,Personnel!$B$5:$G$5)),"")</f>
        <v/>
      </c>
      <c r="N396" s="455">
        <f t="shared" si="5"/>
        <v>0</v>
      </c>
      <c r="O396" s="434"/>
      <c r="P396" s="456" t="str">
        <f t="shared" si="6"/>
        <v/>
      </c>
      <c r="Q396" s="457">
        <f t="shared" si="26"/>
        <v>0</v>
      </c>
      <c r="R396" s="458"/>
      <c r="S396" s="459" t="str">
        <f t="array" ref="S396">IF(B396="","",XLOOKUP($B396,Product,'Product List'!D:D))</f>
        <v/>
      </c>
      <c r="T396" s="454" t="str">
        <f t="array" ref="T396">IF(B396="","",XLOOKUP($B396,Product,'Product List'!E:E))</f>
        <v/>
      </c>
      <c r="U396" s="454" t="str">
        <f t="array" ref="U396">IF(B396="","",XLOOKUP($B396,Product,'Product List'!F:F))</f>
        <v/>
      </c>
      <c r="V396" s="454" t="str">
        <f t="array" ref="V396">IF(B396="","",XLOOKUP($B396,Product,'Product List'!G:G))</f>
        <v/>
      </c>
      <c r="W396" s="434"/>
      <c r="X396" s="434" t="str">
        <f t="array" ref="X396">iferror(xlookup(B396,'Product List'!A:A,'Product List'!P:P),"")</f>
        <v/>
      </c>
      <c r="Y396" s="434">
        <f t="shared" si="27"/>
        <v>0</v>
      </c>
      <c r="Z396" s="434"/>
    </row>
    <row r="397" ht="14.25" customHeight="1">
      <c r="A397" s="494"/>
      <c r="B397" s="494"/>
      <c r="C397" s="495"/>
      <c r="D397" s="496"/>
      <c r="E397" s="496"/>
      <c r="F397" s="496"/>
      <c r="G397" s="487">
        <f t="shared" si="1"/>
        <v>0</v>
      </c>
      <c r="H397" s="451" t="str">
        <f t="shared" si="2"/>
        <v/>
      </c>
      <c r="I397" s="452" t="str">
        <f t="shared" si="23"/>
        <v/>
      </c>
      <c r="J397" s="477"/>
      <c r="K397" s="434"/>
      <c r="L397" s="454" t="str">
        <f t="shared" si="4"/>
        <v/>
      </c>
      <c r="M397" s="455" t="str">
        <f t="array" ref="M397">IFERROR(IF(J397="","",XLOOKUP(L397,Personnel!$B$4:$G$4,Personnel!$B$5:$G$5)),"")</f>
        <v/>
      </c>
      <c r="N397" s="455">
        <f t="shared" si="5"/>
        <v>0</v>
      </c>
      <c r="O397" s="434"/>
      <c r="P397" s="456" t="str">
        <f t="shared" si="6"/>
        <v/>
      </c>
      <c r="Q397" s="457">
        <f t="shared" si="26"/>
        <v>0</v>
      </c>
      <c r="R397" s="458"/>
      <c r="S397" s="459" t="str">
        <f t="array" ref="S397">IF(B397="","",XLOOKUP($B397,Product,'Product List'!D:D))</f>
        <v/>
      </c>
      <c r="T397" s="454" t="str">
        <f t="array" ref="T397">IF(B397="","",XLOOKUP($B397,Product,'Product List'!E:E))</f>
        <v/>
      </c>
      <c r="U397" s="454" t="str">
        <f t="array" ref="U397">IF(B397="","",XLOOKUP($B397,Product,'Product List'!F:F))</f>
        <v/>
      </c>
      <c r="V397" s="454" t="str">
        <f t="array" ref="V397">IF(B397="","",XLOOKUP($B397,Product,'Product List'!G:G))</f>
        <v/>
      </c>
      <c r="W397" s="434"/>
      <c r="X397" s="434" t="str">
        <f t="array" ref="X397">iferror(xlookup(B397,'Product List'!A:A,'Product List'!P:P),"")</f>
        <v/>
      </c>
      <c r="Y397" s="434">
        <f t="shared" si="27"/>
        <v>0</v>
      </c>
      <c r="Z397" s="434"/>
    </row>
    <row r="398" ht="14.25" customHeight="1">
      <c r="A398" s="494"/>
      <c r="B398" s="494"/>
      <c r="C398" s="495"/>
      <c r="D398" s="496"/>
      <c r="E398" s="496"/>
      <c r="F398" s="496"/>
      <c r="G398" s="487">
        <f t="shared" si="1"/>
        <v>0</v>
      </c>
      <c r="H398" s="451" t="str">
        <f t="shared" si="2"/>
        <v/>
      </c>
      <c r="I398" s="452" t="str">
        <f t="shared" si="23"/>
        <v/>
      </c>
      <c r="J398" s="477"/>
      <c r="K398" s="434"/>
      <c r="L398" s="454" t="str">
        <f t="shared" si="4"/>
        <v/>
      </c>
      <c r="M398" s="455" t="str">
        <f t="array" ref="M398">IFERROR(IF(J398="","",XLOOKUP(L398,Personnel!$B$4:$G$4,Personnel!$B$5:$G$5)),"")</f>
        <v/>
      </c>
      <c r="N398" s="455">
        <f t="shared" si="5"/>
        <v>0</v>
      </c>
      <c r="O398" s="434"/>
      <c r="P398" s="456" t="str">
        <f t="shared" si="6"/>
        <v/>
      </c>
      <c r="Q398" s="457">
        <f t="shared" si="26"/>
        <v>0</v>
      </c>
      <c r="R398" s="458"/>
      <c r="S398" s="459" t="str">
        <f t="array" ref="S398">IF(B398="","",XLOOKUP($B398,Product,'Product List'!D:D))</f>
        <v/>
      </c>
      <c r="T398" s="454" t="str">
        <f t="array" ref="T398">IF(B398="","",XLOOKUP($B398,Product,'Product List'!E:E))</f>
        <v/>
      </c>
      <c r="U398" s="454" t="str">
        <f t="array" ref="U398">IF(B398="","",XLOOKUP($B398,Product,'Product List'!F:F))</f>
        <v/>
      </c>
      <c r="V398" s="454" t="str">
        <f t="array" ref="V398">IF(B398="","",XLOOKUP($B398,Product,'Product List'!G:G))</f>
        <v/>
      </c>
      <c r="W398" s="434"/>
      <c r="X398" s="434" t="str">
        <f t="array" ref="X398">iferror(xlookup(B398,'Product List'!A:A,'Product List'!P:P),"")</f>
        <v/>
      </c>
      <c r="Y398" s="434">
        <f t="shared" si="27"/>
        <v>0</v>
      </c>
      <c r="Z398" s="434"/>
    </row>
    <row r="399" ht="14.25" customHeight="1">
      <c r="A399" s="494"/>
      <c r="B399" s="494"/>
      <c r="C399" s="495"/>
      <c r="D399" s="496"/>
      <c r="E399" s="496"/>
      <c r="F399" s="496"/>
      <c r="G399" s="487">
        <f t="shared" si="1"/>
        <v>0</v>
      </c>
      <c r="H399" s="451" t="str">
        <f t="shared" si="2"/>
        <v/>
      </c>
      <c r="I399" s="452" t="str">
        <f t="shared" si="23"/>
        <v/>
      </c>
      <c r="J399" s="477"/>
      <c r="K399" s="434"/>
      <c r="L399" s="454" t="str">
        <f t="shared" si="4"/>
        <v/>
      </c>
      <c r="M399" s="455" t="str">
        <f t="array" ref="M399">IFERROR(IF(J399="","",XLOOKUP(L399,Personnel!$B$4:$G$4,Personnel!$B$5:$G$5)),"")</f>
        <v/>
      </c>
      <c r="N399" s="455">
        <f t="shared" si="5"/>
        <v>0</v>
      </c>
      <c r="O399" s="434"/>
      <c r="P399" s="456" t="str">
        <f t="shared" si="6"/>
        <v/>
      </c>
      <c r="Q399" s="457">
        <f t="shared" si="26"/>
        <v>0</v>
      </c>
      <c r="R399" s="458"/>
      <c r="S399" s="459" t="str">
        <f t="array" ref="S399">IF(B399="","",XLOOKUP($B399,Product,'Product List'!D:D))</f>
        <v/>
      </c>
      <c r="T399" s="454" t="str">
        <f t="array" ref="T399">IF(B399="","",XLOOKUP($B399,Product,'Product List'!E:E))</f>
        <v/>
      </c>
      <c r="U399" s="454" t="str">
        <f t="array" ref="U399">IF(B399="","",XLOOKUP($B399,Product,'Product List'!F:F))</f>
        <v/>
      </c>
      <c r="V399" s="454" t="str">
        <f t="array" ref="V399">IF(B399="","",XLOOKUP($B399,Product,'Product List'!G:G))</f>
        <v/>
      </c>
      <c r="W399" s="434"/>
      <c r="X399" s="434" t="str">
        <f t="array" ref="X399">iferror(xlookup(B399,'Product List'!A:A,'Product List'!P:P),"")</f>
        <v/>
      </c>
      <c r="Y399" s="434">
        <f t="shared" si="27"/>
        <v>0</v>
      </c>
      <c r="Z399" s="434"/>
    </row>
    <row r="400" ht="14.25" customHeight="1">
      <c r="A400" s="494"/>
      <c r="B400" s="494"/>
      <c r="C400" s="495"/>
      <c r="D400" s="496"/>
      <c r="E400" s="496"/>
      <c r="F400" s="496"/>
      <c r="G400" s="487">
        <f t="shared" si="1"/>
        <v>0</v>
      </c>
      <c r="H400" s="451" t="str">
        <f t="shared" si="2"/>
        <v/>
      </c>
      <c r="I400" s="452" t="str">
        <f t="shared" si="23"/>
        <v/>
      </c>
      <c r="J400" s="477"/>
      <c r="K400" s="434"/>
      <c r="L400" s="454" t="str">
        <f t="shared" si="4"/>
        <v/>
      </c>
      <c r="M400" s="455" t="str">
        <f t="array" ref="M400">IFERROR(IF(J400="","",XLOOKUP(L400,Personnel!$B$4:$G$4,Personnel!$B$5:$G$5)),"")</f>
        <v/>
      </c>
      <c r="N400" s="455">
        <f t="shared" si="5"/>
        <v>0</v>
      </c>
      <c r="O400" s="434"/>
      <c r="P400" s="456" t="str">
        <f t="shared" si="6"/>
        <v/>
      </c>
      <c r="Q400" s="457">
        <f t="shared" si="26"/>
        <v>0</v>
      </c>
      <c r="R400" s="458"/>
      <c r="S400" s="459" t="str">
        <f t="array" ref="S400">IF(B400="","",XLOOKUP($B400,Product,'Product List'!D:D))</f>
        <v/>
      </c>
      <c r="T400" s="454" t="str">
        <f t="array" ref="T400">IF(B400="","",XLOOKUP($B400,Product,'Product List'!E:E))</f>
        <v/>
      </c>
      <c r="U400" s="454" t="str">
        <f t="array" ref="U400">IF(B400="","",XLOOKUP($B400,Product,'Product List'!F:F))</f>
        <v/>
      </c>
      <c r="V400" s="454" t="str">
        <f t="array" ref="V400">IF(B400="","",XLOOKUP($B400,Product,'Product List'!G:G))</f>
        <v/>
      </c>
      <c r="W400" s="434"/>
      <c r="X400" s="434" t="str">
        <f t="array" ref="X400">iferror(xlookup(B400,'Product List'!A:A,'Product List'!P:P),"")</f>
        <v/>
      </c>
      <c r="Y400" s="434">
        <f t="shared" si="27"/>
        <v>0</v>
      </c>
      <c r="Z400" s="434"/>
    </row>
    <row r="401" ht="14.25" customHeight="1">
      <c r="A401" s="494"/>
      <c r="B401" s="494"/>
      <c r="C401" s="495"/>
      <c r="D401" s="496"/>
      <c r="E401" s="496"/>
      <c r="F401" s="496"/>
      <c r="G401" s="487">
        <f t="shared" si="1"/>
        <v>0</v>
      </c>
      <c r="H401" s="451" t="str">
        <f t="shared" si="2"/>
        <v/>
      </c>
      <c r="I401" s="452" t="str">
        <f t="shared" si="23"/>
        <v/>
      </c>
      <c r="J401" s="477"/>
      <c r="K401" s="434"/>
      <c r="L401" s="454" t="str">
        <f t="shared" si="4"/>
        <v/>
      </c>
      <c r="M401" s="455" t="str">
        <f t="array" ref="M401">IFERROR(IF(J401="","",XLOOKUP(L401,Personnel!$B$4:$G$4,Personnel!$B$5:$G$5)),"")</f>
        <v/>
      </c>
      <c r="N401" s="455">
        <f t="shared" si="5"/>
        <v>0</v>
      </c>
      <c r="O401" s="434"/>
      <c r="P401" s="456" t="str">
        <f t="shared" si="6"/>
        <v/>
      </c>
      <c r="Q401" s="457">
        <f t="shared" si="26"/>
        <v>0</v>
      </c>
      <c r="R401" s="458"/>
      <c r="S401" s="459" t="str">
        <f t="array" ref="S401">IF(B401="","",XLOOKUP($B401,Product,'Product List'!D:D))</f>
        <v/>
      </c>
      <c r="T401" s="454" t="str">
        <f t="array" ref="T401">IF(B401="","",XLOOKUP($B401,Product,'Product List'!E:E))</f>
        <v/>
      </c>
      <c r="U401" s="454" t="str">
        <f t="array" ref="U401">IF(B401="","",XLOOKUP($B401,Product,'Product List'!F:F))</f>
        <v/>
      </c>
      <c r="V401" s="454" t="str">
        <f t="array" ref="V401">IF(B401="","",XLOOKUP($B401,Product,'Product List'!G:G))</f>
        <v/>
      </c>
      <c r="W401" s="434"/>
      <c r="X401" s="434" t="str">
        <f t="array" ref="X401">iferror(xlookup(B401,'Product List'!A:A,'Product List'!P:P),"")</f>
        <v/>
      </c>
      <c r="Y401" s="434">
        <f t="shared" si="27"/>
        <v>0</v>
      </c>
      <c r="Z401" s="434"/>
    </row>
    <row r="402" ht="14.25" customHeight="1">
      <c r="A402" s="494"/>
      <c r="B402" s="494"/>
      <c r="C402" s="495"/>
      <c r="D402" s="496"/>
      <c r="E402" s="496"/>
      <c r="F402" s="496"/>
      <c r="G402" s="487">
        <f t="shared" si="1"/>
        <v>0</v>
      </c>
      <c r="H402" s="451" t="str">
        <f t="shared" si="2"/>
        <v/>
      </c>
      <c r="I402" s="452" t="str">
        <f t="shared" si="23"/>
        <v/>
      </c>
      <c r="J402" s="477"/>
      <c r="K402" s="434"/>
      <c r="L402" s="454" t="str">
        <f t="shared" si="4"/>
        <v/>
      </c>
      <c r="M402" s="455" t="str">
        <f t="array" ref="M402">IFERROR(IF(J402="","",XLOOKUP(L402,Personnel!$B$4:$G$4,Personnel!$B$5:$G$5)),"")</f>
        <v/>
      </c>
      <c r="N402" s="455">
        <f t="shared" si="5"/>
        <v>0</v>
      </c>
      <c r="O402" s="434"/>
      <c r="P402" s="456" t="str">
        <f t="shared" si="6"/>
        <v/>
      </c>
      <c r="Q402" s="457">
        <f t="shared" si="26"/>
        <v>0</v>
      </c>
      <c r="R402" s="458"/>
      <c r="S402" s="459" t="str">
        <f t="array" ref="S402">IF(B402="","",XLOOKUP($B402,Product,'Product List'!D:D))</f>
        <v/>
      </c>
      <c r="T402" s="454" t="str">
        <f t="array" ref="T402">IF(B402="","",XLOOKUP($B402,Product,'Product List'!E:E))</f>
        <v/>
      </c>
      <c r="U402" s="454" t="str">
        <f t="array" ref="U402">IF(B402="","",XLOOKUP($B402,Product,'Product List'!F:F))</f>
        <v/>
      </c>
      <c r="V402" s="454" t="str">
        <f t="array" ref="V402">IF(B402="","",XLOOKUP($B402,Product,'Product List'!G:G))</f>
        <v/>
      </c>
      <c r="W402" s="434"/>
      <c r="X402" s="434" t="str">
        <f t="array" ref="X402">iferror(xlookup(B402,'Product List'!A:A,'Product List'!P:P),"")</f>
        <v/>
      </c>
      <c r="Y402" s="434">
        <f t="shared" si="27"/>
        <v>0</v>
      </c>
      <c r="Z402" s="434"/>
    </row>
    <row r="403" ht="14.25" customHeight="1">
      <c r="A403" s="494"/>
      <c r="B403" s="494"/>
      <c r="C403" s="495"/>
      <c r="D403" s="496"/>
      <c r="E403" s="496"/>
      <c r="F403" s="496"/>
      <c r="G403" s="487">
        <f t="shared" si="1"/>
        <v>0</v>
      </c>
      <c r="H403" s="451" t="str">
        <f t="shared" si="2"/>
        <v/>
      </c>
      <c r="I403" s="452" t="str">
        <f t="shared" si="23"/>
        <v/>
      </c>
      <c r="J403" s="477"/>
      <c r="K403" s="434"/>
      <c r="L403" s="454" t="str">
        <f t="shared" si="4"/>
        <v/>
      </c>
      <c r="M403" s="455" t="str">
        <f t="array" ref="M403">IFERROR(IF(J403="","",XLOOKUP(L403,Personnel!$B$4:$G$4,Personnel!$B$5:$G$5)),"")</f>
        <v/>
      </c>
      <c r="N403" s="455">
        <f t="shared" si="5"/>
        <v>0</v>
      </c>
      <c r="O403" s="434"/>
      <c r="P403" s="456" t="str">
        <f t="shared" si="6"/>
        <v/>
      </c>
      <c r="Q403" s="457">
        <f t="shared" si="26"/>
        <v>0</v>
      </c>
      <c r="R403" s="458"/>
      <c r="S403" s="459" t="str">
        <f t="array" ref="S403">IF(B403="","",XLOOKUP($B403,Product,'Product List'!D:D))</f>
        <v/>
      </c>
      <c r="T403" s="454" t="str">
        <f t="array" ref="T403">IF(B403="","",XLOOKUP($B403,Product,'Product List'!E:E))</f>
        <v/>
      </c>
      <c r="U403" s="454" t="str">
        <f t="array" ref="U403">IF(B403="","",XLOOKUP($B403,Product,'Product List'!F:F))</f>
        <v/>
      </c>
      <c r="V403" s="454" t="str">
        <f t="array" ref="V403">IF(B403="","",XLOOKUP($B403,Product,'Product List'!G:G))</f>
        <v/>
      </c>
      <c r="W403" s="434"/>
      <c r="X403" s="434" t="str">
        <f t="array" ref="X403">iferror(xlookup(B403,'Product List'!A:A,'Product List'!P:P),"")</f>
        <v/>
      </c>
      <c r="Y403" s="434">
        <f t="shared" si="27"/>
        <v>0</v>
      </c>
      <c r="Z403" s="434"/>
    </row>
    <row r="404" ht="14.25" customHeight="1">
      <c r="A404" s="494"/>
      <c r="B404" s="494"/>
      <c r="C404" s="495"/>
      <c r="D404" s="496"/>
      <c r="E404" s="496"/>
      <c r="F404" s="496"/>
      <c r="G404" s="487">
        <f t="shared" si="1"/>
        <v>0</v>
      </c>
      <c r="H404" s="451" t="str">
        <f t="shared" si="2"/>
        <v/>
      </c>
      <c r="I404" s="452" t="str">
        <f t="shared" si="23"/>
        <v/>
      </c>
      <c r="J404" s="477"/>
      <c r="K404" s="434"/>
      <c r="L404" s="454" t="str">
        <f t="shared" si="4"/>
        <v/>
      </c>
      <c r="M404" s="455" t="str">
        <f t="array" ref="M404">IFERROR(IF(J404="","",XLOOKUP(L404,Personnel!$B$4:$G$4,Personnel!$B$5:$G$5)),"")</f>
        <v/>
      </c>
      <c r="N404" s="455">
        <f t="shared" si="5"/>
        <v>0</v>
      </c>
      <c r="O404" s="434"/>
      <c r="P404" s="456" t="str">
        <f t="shared" si="6"/>
        <v/>
      </c>
      <c r="Q404" s="457">
        <f t="shared" si="26"/>
        <v>0</v>
      </c>
      <c r="R404" s="458"/>
      <c r="S404" s="459" t="str">
        <f t="array" ref="S404">IF(B404="","",XLOOKUP($B404,Product,'Product List'!D:D))</f>
        <v/>
      </c>
      <c r="T404" s="454" t="str">
        <f t="array" ref="T404">IF(B404="","",XLOOKUP($B404,Product,'Product List'!E:E))</f>
        <v/>
      </c>
      <c r="U404" s="454" t="str">
        <f t="array" ref="U404">IF(B404="","",XLOOKUP($B404,Product,'Product List'!F:F))</f>
        <v/>
      </c>
      <c r="V404" s="454" t="str">
        <f t="array" ref="V404">IF(B404="","",XLOOKUP($B404,Product,'Product List'!G:G))</f>
        <v/>
      </c>
      <c r="W404" s="434"/>
      <c r="X404" s="434" t="str">
        <f t="array" ref="X404">iferror(xlookup(B404,'Product List'!A:A,'Product List'!P:P),"")</f>
        <v/>
      </c>
      <c r="Y404" s="434">
        <f t="shared" si="27"/>
        <v>0</v>
      </c>
      <c r="Z404" s="434"/>
    </row>
    <row r="405" ht="14.25" customHeight="1">
      <c r="A405" s="494"/>
      <c r="B405" s="494"/>
      <c r="C405" s="495"/>
      <c r="D405" s="496"/>
      <c r="E405" s="496"/>
      <c r="F405" s="496"/>
      <c r="G405" s="487">
        <f t="shared" si="1"/>
        <v>0</v>
      </c>
      <c r="H405" s="451" t="str">
        <f t="shared" si="2"/>
        <v/>
      </c>
      <c r="I405" s="452" t="str">
        <f t="shared" si="23"/>
        <v/>
      </c>
      <c r="J405" s="477"/>
      <c r="K405" s="434"/>
      <c r="L405" s="454" t="str">
        <f t="shared" si="4"/>
        <v/>
      </c>
      <c r="M405" s="455" t="str">
        <f t="array" ref="M405">IFERROR(IF(J405="","",XLOOKUP(L405,Personnel!$B$4:$G$4,Personnel!$B$5:$G$5)),"")</f>
        <v/>
      </c>
      <c r="N405" s="455">
        <f t="shared" si="5"/>
        <v>0</v>
      </c>
      <c r="O405" s="434"/>
      <c r="P405" s="456" t="str">
        <f t="shared" si="6"/>
        <v/>
      </c>
      <c r="Q405" s="457">
        <f t="shared" si="26"/>
        <v>0</v>
      </c>
      <c r="R405" s="458"/>
      <c r="S405" s="459" t="str">
        <f t="array" ref="S405">IF(B405="","",XLOOKUP($B405,Product,'Product List'!D:D))</f>
        <v/>
      </c>
      <c r="T405" s="454" t="str">
        <f t="array" ref="T405">IF(B405="","",XLOOKUP($B405,Product,'Product List'!E:E))</f>
        <v/>
      </c>
      <c r="U405" s="454" t="str">
        <f t="array" ref="U405">IF(B405="","",XLOOKUP($B405,Product,'Product List'!F:F))</f>
        <v/>
      </c>
      <c r="V405" s="454" t="str">
        <f t="array" ref="V405">IF(B405="","",XLOOKUP($B405,Product,'Product List'!G:G))</f>
        <v/>
      </c>
      <c r="W405" s="434"/>
      <c r="X405" s="434" t="str">
        <f t="array" ref="X405">iferror(xlookup(B405,'Product List'!A:A,'Product List'!P:P),"")</f>
        <v/>
      </c>
      <c r="Y405" s="434">
        <f t="shared" si="27"/>
        <v>0</v>
      </c>
      <c r="Z405" s="434"/>
    </row>
    <row r="406" ht="14.25" customHeight="1">
      <c r="A406" s="494"/>
      <c r="B406" s="494"/>
      <c r="C406" s="495"/>
      <c r="D406" s="496"/>
      <c r="E406" s="496"/>
      <c r="F406" s="496"/>
      <c r="G406" s="487">
        <f t="shared" si="1"/>
        <v>0</v>
      </c>
      <c r="H406" s="451" t="str">
        <f t="shared" si="2"/>
        <v/>
      </c>
      <c r="I406" s="452" t="str">
        <f t="shared" si="23"/>
        <v/>
      </c>
      <c r="J406" s="477"/>
      <c r="K406" s="434"/>
      <c r="L406" s="454" t="str">
        <f t="shared" si="4"/>
        <v/>
      </c>
      <c r="M406" s="455" t="str">
        <f t="array" ref="M406">IFERROR(IF(J406="","",XLOOKUP(L406,Personnel!$B$4:$G$4,Personnel!$B$5:$G$5)),"")</f>
        <v/>
      </c>
      <c r="N406" s="455">
        <f t="shared" si="5"/>
        <v>0</v>
      </c>
      <c r="O406" s="434"/>
      <c r="P406" s="456" t="str">
        <f t="shared" si="6"/>
        <v/>
      </c>
      <c r="Q406" s="457">
        <f t="shared" si="26"/>
        <v>0</v>
      </c>
      <c r="R406" s="458"/>
      <c r="S406" s="459" t="str">
        <f t="array" ref="S406">IF(B406="","",XLOOKUP($B406,Product,'Product List'!D:D))</f>
        <v/>
      </c>
      <c r="T406" s="454" t="str">
        <f t="array" ref="T406">IF(B406="","",XLOOKUP($B406,Product,'Product List'!E:E))</f>
        <v/>
      </c>
      <c r="U406" s="454" t="str">
        <f t="array" ref="U406">IF(B406="","",XLOOKUP($B406,Product,'Product List'!F:F))</f>
        <v/>
      </c>
      <c r="V406" s="454" t="str">
        <f t="array" ref="V406">IF(B406="","",XLOOKUP($B406,Product,'Product List'!G:G))</f>
        <v/>
      </c>
      <c r="W406" s="434"/>
      <c r="X406" s="434" t="str">
        <f t="array" ref="X406">iferror(xlookup(B406,'Product List'!A:A,'Product List'!P:P),"")</f>
        <v/>
      </c>
      <c r="Y406" s="434">
        <f t="shared" si="27"/>
        <v>0</v>
      </c>
      <c r="Z406" s="434"/>
    </row>
    <row r="407" ht="14.25" customHeight="1">
      <c r="A407" s="494"/>
      <c r="B407" s="494"/>
      <c r="C407" s="495"/>
      <c r="D407" s="496"/>
      <c r="E407" s="496"/>
      <c r="F407" s="496"/>
      <c r="G407" s="487">
        <f t="shared" si="1"/>
        <v>0</v>
      </c>
      <c r="H407" s="451" t="str">
        <f t="shared" si="2"/>
        <v/>
      </c>
      <c r="I407" s="452" t="str">
        <f t="shared" si="23"/>
        <v/>
      </c>
      <c r="J407" s="477"/>
      <c r="K407" s="434"/>
      <c r="L407" s="454" t="str">
        <f t="shared" si="4"/>
        <v/>
      </c>
      <c r="M407" s="455" t="str">
        <f t="array" ref="M407">IFERROR(IF(J407="","",XLOOKUP(L407,Personnel!$B$4:$G$4,Personnel!$B$5:$G$5)),"")</f>
        <v/>
      </c>
      <c r="N407" s="455">
        <f t="shared" si="5"/>
        <v>0</v>
      </c>
      <c r="O407" s="434"/>
      <c r="P407" s="456" t="str">
        <f t="shared" si="6"/>
        <v/>
      </c>
      <c r="Q407" s="457">
        <f t="shared" si="26"/>
        <v>0</v>
      </c>
      <c r="R407" s="458"/>
      <c r="S407" s="459" t="str">
        <f t="array" ref="S407">IF(B407="","",XLOOKUP($B407,Product,'Product List'!D:D))</f>
        <v/>
      </c>
      <c r="T407" s="454" t="str">
        <f t="array" ref="T407">IF(B407="","",XLOOKUP($B407,Product,'Product List'!E:E))</f>
        <v/>
      </c>
      <c r="U407" s="454" t="str">
        <f t="array" ref="U407">IF(B407="","",XLOOKUP($B407,Product,'Product List'!F:F))</f>
        <v/>
      </c>
      <c r="V407" s="454" t="str">
        <f t="array" ref="V407">IF(B407="","",XLOOKUP($B407,Product,'Product List'!G:G))</f>
        <v/>
      </c>
      <c r="W407" s="434"/>
      <c r="X407" s="434" t="str">
        <f t="array" ref="X407">iferror(xlookup(B407,'Product List'!A:A,'Product List'!P:P),"")</f>
        <v/>
      </c>
      <c r="Y407" s="434">
        <f t="shared" si="27"/>
        <v>0</v>
      </c>
      <c r="Z407" s="434"/>
    </row>
    <row r="408" ht="14.25" customHeight="1">
      <c r="A408" s="494"/>
      <c r="B408" s="494"/>
      <c r="C408" s="495"/>
      <c r="D408" s="496"/>
      <c r="E408" s="496"/>
      <c r="F408" s="496"/>
      <c r="G408" s="487">
        <f t="shared" si="1"/>
        <v>0</v>
      </c>
      <c r="H408" s="451" t="str">
        <f t="shared" si="2"/>
        <v/>
      </c>
      <c r="I408" s="452" t="str">
        <f t="shared" si="23"/>
        <v/>
      </c>
      <c r="J408" s="477"/>
      <c r="K408" s="434"/>
      <c r="L408" s="454" t="str">
        <f t="shared" si="4"/>
        <v/>
      </c>
      <c r="M408" s="455" t="str">
        <f t="array" ref="M408">IFERROR(IF(J408="","",XLOOKUP(L408,Personnel!$B$4:$G$4,Personnel!$B$5:$G$5)),"")</f>
        <v/>
      </c>
      <c r="N408" s="455">
        <f t="shared" si="5"/>
        <v>0</v>
      </c>
      <c r="O408" s="434"/>
      <c r="P408" s="456" t="str">
        <f t="shared" si="6"/>
        <v/>
      </c>
      <c r="Q408" s="457">
        <f t="shared" si="26"/>
        <v>0</v>
      </c>
      <c r="R408" s="458"/>
      <c r="S408" s="459" t="str">
        <f t="array" ref="S408">IF(B408="","",XLOOKUP($B408,Product,'Product List'!D:D))</f>
        <v/>
      </c>
      <c r="T408" s="454" t="str">
        <f t="array" ref="T408">IF(B408="","",XLOOKUP($B408,Product,'Product List'!E:E))</f>
        <v/>
      </c>
      <c r="U408" s="454" t="str">
        <f t="array" ref="U408">IF(B408="","",XLOOKUP($B408,Product,'Product List'!F:F))</f>
        <v/>
      </c>
      <c r="V408" s="454" t="str">
        <f t="array" ref="V408">IF(B408="","",XLOOKUP($B408,Product,'Product List'!G:G))</f>
        <v/>
      </c>
      <c r="W408" s="434"/>
      <c r="X408" s="434" t="str">
        <f t="array" ref="X408">iferror(xlookup(B408,'Product List'!A:A,'Product List'!P:P),"")</f>
        <v/>
      </c>
      <c r="Y408" s="434">
        <f t="shared" si="27"/>
        <v>0</v>
      </c>
      <c r="Z408" s="434"/>
    </row>
    <row r="409" ht="14.25" customHeight="1">
      <c r="A409" s="494"/>
      <c r="B409" s="494"/>
      <c r="C409" s="495"/>
      <c r="D409" s="496"/>
      <c r="E409" s="496"/>
      <c r="F409" s="496"/>
      <c r="G409" s="487">
        <f t="shared" si="1"/>
        <v>0</v>
      </c>
      <c r="H409" s="451" t="str">
        <f t="shared" si="2"/>
        <v/>
      </c>
      <c r="I409" s="452" t="str">
        <f t="shared" si="23"/>
        <v/>
      </c>
      <c r="J409" s="477"/>
      <c r="K409" s="434"/>
      <c r="L409" s="454" t="str">
        <f t="shared" si="4"/>
        <v/>
      </c>
      <c r="M409" s="455" t="str">
        <f t="array" ref="M409">IFERROR(IF(J409="","",XLOOKUP(L409,Personnel!$B$4:$G$4,Personnel!$B$5:$G$5)),"")</f>
        <v/>
      </c>
      <c r="N409" s="455">
        <f t="shared" si="5"/>
        <v>0</v>
      </c>
      <c r="O409" s="434"/>
      <c r="P409" s="456" t="str">
        <f t="shared" si="6"/>
        <v/>
      </c>
      <c r="Q409" s="457">
        <f t="shared" si="26"/>
        <v>0</v>
      </c>
      <c r="R409" s="458"/>
      <c r="S409" s="459" t="str">
        <f t="array" ref="S409">IF(B409="","",XLOOKUP($B409,Product,'Product List'!D:D))</f>
        <v/>
      </c>
      <c r="T409" s="454" t="str">
        <f t="array" ref="T409">IF(B409="","",XLOOKUP($B409,Product,'Product List'!E:E))</f>
        <v/>
      </c>
      <c r="U409" s="454" t="str">
        <f t="array" ref="U409">IF(B409="","",XLOOKUP($B409,Product,'Product List'!F:F))</f>
        <v/>
      </c>
      <c r="V409" s="454" t="str">
        <f t="array" ref="V409">IF(B409="","",XLOOKUP($B409,Product,'Product List'!G:G))</f>
        <v/>
      </c>
      <c r="W409" s="434"/>
      <c r="X409" s="434" t="str">
        <f t="array" ref="X409">iferror(xlookup(B409,'Product List'!A:A,'Product List'!P:P),"")</f>
        <v/>
      </c>
      <c r="Y409" s="434">
        <f t="shared" si="27"/>
        <v>0</v>
      </c>
      <c r="Z409" s="434"/>
    </row>
    <row r="410" ht="14.25" customHeight="1">
      <c r="A410" s="494"/>
      <c r="B410" s="494"/>
      <c r="C410" s="495"/>
      <c r="D410" s="496"/>
      <c r="E410" s="496"/>
      <c r="F410" s="496"/>
      <c r="G410" s="487">
        <f t="shared" si="1"/>
        <v>0</v>
      </c>
      <c r="H410" s="451" t="str">
        <f t="shared" si="2"/>
        <v/>
      </c>
      <c r="I410" s="452" t="str">
        <f t="shared" si="23"/>
        <v/>
      </c>
      <c r="J410" s="477"/>
      <c r="K410" s="434"/>
      <c r="L410" s="454" t="str">
        <f t="shared" si="4"/>
        <v/>
      </c>
      <c r="M410" s="455" t="str">
        <f t="array" ref="M410">IFERROR(IF(J410="","",XLOOKUP(L410,Personnel!$B$4:$G$4,Personnel!$B$5:$G$5)),"")</f>
        <v/>
      </c>
      <c r="N410" s="455">
        <f t="shared" si="5"/>
        <v>0</v>
      </c>
      <c r="O410" s="434"/>
      <c r="P410" s="456" t="str">
        <f t="shared" si="6"/>
        <v/>
      </c>
      <c r="Q410" s="457">
        <f t="shared" si="26"/>
        <v>0</v>
      </c>
      <c r="R410" s="458"/>
      <c r="S410" s="459" t="str">
        <f t="array" ref="S410">IF(B410="","",XLOOKUP($B410,Product,'Product List'!D:D))</f>
        <v/>
      </c>
      <c r="T410" s="454" t="str">
        <f t="array" ref="T410">IF(B410="","",XLOOKUP($B410,Product,'Product List'!E:E))</f>
        <v/>
      </c>
      <c r="U410" s="454" t="str">
        <f t="array" ref="U410">IF(B410="","",XLOOKUP($B410,Product,'Product List'!F:F))</f>
        <v/>
      </c>
      <c r="V410" s="454" t="str">
        <f t="array" ref="V410">IF(B410="","",XLOOKUP($B410,Product,'Product List'!G:G))</f>
        <v/>
      </c>
      <c r="W410" s="434"/>
      <c r="X410" s="434" t="str">
        <f t="array" ref="X410">iferror(xlookup(B410,'Product List'!A:A,'Product List'!P:P),"")</f>
        <v/>
      </c>
      <c r="Y410" s="434">
        <f t="shared" si="27"/>
        <v>0</v>
      </c>
      <c r="Z410" s="434"/>
    </row>
    <row r="411" ht="14.25" customHeight="1">
      <c r="A411" s="494"/>
      <c r="B411" s="494"/>
      <c r="C411" s="495"/>
      <c r="D411" s="496"/>
      <c r="E411" s="496"/>
      <c r="F411" s="496"/>
      <c r="G411" s="487">
        <f t="shared" si="1"/>
        <v>0</v>
      </c>
      <c r="H411" s="451" t="str">
        <f t="shared" si="2"/>
        <v/>
      </c>
      <c r="I411" s="452" t="str">
        <f t="shared" si="23"/>
        <v/>
      </c>
      <c r="J411" s="477"/>
      <c r="K411" s="434"/>
      <c r="L411" s="454" t="str">
        <f t="shared" si="4"/>
        <v/>
      </c>
      <c r="M411" s="455" t="str">
        <f t="array" ref="M411">IFERROR(IF(J411="","",XLOOKUP(L411,Personnel!$B$4:$G$4,Personnel!$B$5:$G$5)),"")</f>
        <v/>
      </c>
      <c r="N411" s="455">
        <f t="shared" si="5"/>
        <v>0</v>
      </c>
      <c r="O411" s="434"/>
      <c r="P411" s="456" t="str">
        <f t="shared" si="6"/>
        <v/>
      </c>
      <c r="Q411" s="457">
        <f t="shared" si="26"/>
        <v>0</v>
      </c>
      <c r="R411" s="458"/>
      <c r="S411" s="459" t="str">
        <f t="array" ref="S411">IF(B411="","",XLOOKUP($B411,Product,'Product List'!D:D))</f>
        <v/>
      </c>
      <c r="T411" s="454" t="str">
        <f t="array" ref="T411">IF(B411="","",XLOOKUP($B411,Product,'Product List'!E:E))</f>
        <v/>
      </c>
      <c r="U411" s="454" t="str">
        <f t="array" ref="U411">IF(B411="","",XLOOKUP($B411,Product,'Product List'!F:F))</f>
        <v/>
      </c>
      <c r="V411" s="454" t="str">
        <f t="array" ref="V411">IF(B411="","",XLOOKUP($B411,Product,'Product List'!G:G))</f>
        <v/>
      </c>
      <c r="W411" s="434"/>
      <c r="X411" s="434" t="str">
        <f t="array" ref="X411">iferror(xlookup(B411,'Product List'!A:A,'Product List'!P:P),"")</f>
        <v/>
      </c>
      <c r="Y411" s="434">
        <f t="shared" si="27"/>
        <v>0</v>
      </c>
      <c r="Z411" s="434"/>
    </row>
    <row r="412" ht="14.25" customHeight="1">
      <c r="A412" s="494"/>
      <c r="B412" s="494"/>
      <c r="C412" s="495"/>
      <c r="D412" s="496"/>
      <c r="E412" s="496"/>
      <c r="F412" s="496"/>
      <c r="G412" s="487">
        <f t="shared" si="1"/>
        <v>0</v>
      </c>
      <c r="H412" s="451" t="str">
        <f t="shared" si="2"/>
        <v/>
      </c>
      <c r="I412" s="452" t="str">
        <f t="shared" si="23"/>
        <v/>
      </c>
      <c r="J412" s="477"/>
      <c r="K412" s="434"/>
      <c r="L412" s="454" t="str">
        <f t="shared" si="4"/>
        <v/>
      </c>
      <c r="M412" s="455" t="str">
        <f t="array" ref="M412">IFERROR(IF(J412="","",XLOOKUP(L412,Personnel!$B$4:$G$4,Personnel!$B$5:$G$5)),"")</f>
        <v/>
      </c>
      <c r="N412" s="455">
        <f t="shared" si="5"/>
        <v>0</v>
      </c>
      <c r="O412" s="434"/>
      <c r="P412" s="456" t="str">
        <f t="shared" si="6"/>
        <v/>
      </c>
      <c r="Q412" s="457">
        <f t="shared" si="26"/>
        <v>0</v>
      </c>
      <c r="R412" s="458"/>
      <c r="S412" s="459" t="str">
        <f t="array" ref="S412">IF(B412="","",XLOOKUP($B412,Product,'Product List'!D:D))</f>
        <v/>
      </c>
      <c r="T412" s="454" t="str">
        <f t="array" ref="T412">IF(B412="","",XLOOKUP($B412,Product,'Product List'!E:E))</f>
        <v/>
      </c>
      <c r="U412" s="454" t="str">
        <f t="array" ref="U412">IF(B412="","",XLOOKUP($B412,Product,'Product List'!F:F))</f>
        <v/>
      </c>
      <c r="V412" s="454" t="str">
        <f t="array" ref="V412">IF(B412="","",XLOOKUP($B412,Product,'Product List'!G:G))</f>
        <v/>
      </c>
      <c r="W412" s="434"/>
      <c r="X412" s="434" t="str">
        <f t="array" ref="X412">iferror(xlookup(B412,'Product List'!A:A,'Product List'!P:P),"")</f>
        <v/>
      </c>
      <c r="Y412" s="434">
        <f t="shared" si="27"/>
        <v>0</v>
      </c>
      <c r="Z412" s="434"/>
    </row>
    <row r="413" ht="14.25" customHeight="1">
      <c r="A413" s="494"/>
      <c r="B413" s="494"/>
      <c r="C413" s="495"/>
      <c r="D413" s="496"/>
      <c r="E413" s="496"/>
      <c r="F413" s="496"/>
      <c r="G413" s="487">
        <f t="shared" si="1"/>
        <v>0</v>
      </c>
      <c r="H413" s="451" t="str">
        <f t="shared" si="2"/>
        <v/>
      </c>
      <c r="I413" s="452" t="str">
        <f t="shared" si="23"/>
        <v/>
      </c>
      <c r="J413" s="477"/>
      <c r="K413" s="434"/>
      <c r="L413" s="454" t="str">
        <f t="shared" si="4"/>
        <v/>
      </c>
      <c r="M413" s="455" t="str">
        <f t="array" ref="M413">IFERROR(IF(J413="","",XLOOKUP(L413,Personnel!$B$4:$G$4,Personnel!$B$5:$G$5)),"")</f>
        <v/>
      </c>
      <c r="N413" s="455">
        <f t="shared" si="5"/>
        <v>0</v>
      </c>
      <c r="O413" s="434"/>
      <c r="P413" s="456" t="str">
        <f t="shared" si="6"/>
        <v/>
      </c>
      <c r="Q413" s="457">
        <f t="shared" si="26"/>
        <v>0</v>
      </c>
      <c r="R413" s="458"/>
      <c r="S413" s="459" t="str">
        <f t="array" ref="S413">IF(B413="","",XLOOKUP($B413,Product,'Product List'!D:D))</f>
        <v/>
      </c>
      <c r="T413" s="454" t="str">
        <f t="array" ref="T413">IF(B413="","",XLOOKUP($B413,Product,'Product List'!E:E))</f>
        <v/>
      </c>
      <c r="U413" s="454" t="str">
        <f t="array" ref="U413">IF(B413="","",XLOOKUP($B413,Product,'Product List'!F:F))</f>
        <v/>
      </c>
      <c r="V413" s="454" t="str">
        <f t="array" ref="V413">IF(B413="","",XLOOKUP($B413,Product,'Product List'!G:G))</f>
        <v/>
      </c>
      <c r="W413" s="434"/>
      <c r="X413" s="434" t="str">
        <f t="array" ref="X413">iferror(xlookup(B413,'Product List'!A:A,'Product List'!P:P),"")</f>
        <v/>
      </c>
      <c r="Y413" s="434">
        <f t="shared" si="27"/>
        <v>0</v>
      </c>
      <c r="Z413" s="434"/>
    </row>
    <row r="414" ht="14.25" customHeight="1">
      <c r="A414" s="494"/>
      <c r="B414" s="494"/>
      <c r="C414" s="495"/>
      <c r="D414" s="496"/>
      <c r="E414" s="496"/>
      <c r="F414" s="496"/>
      <c r="G414" s="487">
        <f t="shared" si="1"/>
        <v>0</v>
      </c>
      <c r="H414" s="451" t="str">
        <f t="shared" si="2"/>
        <v/>
      </c>
      <c r="I414" s="452" t="str">
        <f t="shared" si="23"/>
        <v/>
      </c>
      <c r="J414" s="477"/>
      <c r="K414" s="434"/>
      <c r="L414" s="454" t="str">
        <f t="shared" si="4"/>
        <v/>
      </c>
      <c r="M414" s="455" t="str">
        <f t="array" ref="M414">IFERROR(IF(J414="","",XLOOKUP(L414,Personnel!$B$4:$G$4,Personnel!$B$5:$G$5)),"")</f>
        <v/>
      </c>
      <c r="N414" s="455">
        <f t="shared" si="5"/>
        <v>0</v>
      </c>
      <c r="O414" s="434"/>
      <c r="P414" s="456" t="str">
        <f t="shared" si="6"/>
        <v/>
      </c>
      <c r="Q414" s="457">
        <f t="shared" si="26"/>
        <v>0</v>
      </c>
      <c r="R414" s="458"/>
      <c r="S414" s="459" t="str">
        <f t="array" ref="S414">IF(B414="","",XLOOKUP($B414,Product,'Product List'!D:D))</f>
        <v/>
      </c>
      <c r="T414" s="454" t="str">
        <f t="array" ref="T414">IF(B414="","",XLOOKUP($B414,Product,'Product List'!E:E))</f>
        <v/>
      </c>
      <c r="U414" s="454" t="str">
        <f t="array" ref="U414">IF(B414="","",XLOOKUP($B414,Product,'Product List'!F:F))</f>
        <v/>
      </c>
      <c r="V414" s="454" t="str">
        <f t="array" ref="V414">IF(B414="","",XLOOKUP($B414,Product,'Product List'!G:G))</f>
        <v/>
      </c>
      <c r="W414" s="434"/>
      <c r="X414" s="434" t="str">
        <f t="array" ref="X414">iferror(xlookup(B414,'Product List'!A:A,'Product List'!P:P),"")</f>
        <v/>
      </c>
      <c r="Y414" s="434">
        <f t="shared" si="27"/>
        <v>0</v>
      </c>
      <c r="Z414" s="434"/>
    </row>
    <row r="415" ht="14.25" customHeight="1">
      <c r="A415" s="494"/>
      <c r="B415" s="494"/>
      <c r="C415" s="495"/>
      <c r="D415" s="496"/>
      <c r="E415" s="496"/>
      <c r="F415" s="496"/>
      <c r="G415" s="487">
        <f t="shared" si="1"/>
        <v>0</v>
      </c>
      <c r="H415" s="451" t="str">
        <f t="shared" si="2"/>
        <v/>
      </c>
      <c r="I415" s="452" t="str">
        <f t="shared" si="23"/>
        <v/>
      </c>
      <c r="J415" s="477"/>
      <c r="K415" s="434"/>
      <c r="L415" s="454" t="str">
        <f t="shared" si="4"/>
        <v/>
      </c>
      <c r="M415" s="455" t="str">
        <f t="array" ref="M415">IFERROR(IF(J415="","",XLOOKUP(L415,Personnel!$B$4:$G$4,Personnel!$B$5:$G$5)),"")</f>
        <v/>
      </c>
      <c r="N415" s="455">
        <f t="shared" si="5"/>
        <v>0</v>
      </c>
      <c r="O415" s="434"/>
      <c r="P415" s="456" t="str">
        <f t="shared" si="6"/>
        <v/>
      </c>
      <c r="Q415" s="457">
        <f t="shared" si="26"/>
        <v>0</v>
      </c>
      <c r="R415" s="458"/>
      <c r="S415" s="459" t="str">
        <f t="array" ref="S415">IF(B415="","",XLOOKUP($B415,Product,'Product List'!D:D))</f>
        <v/>
      </c>
      <c r="T415" s="454" t="str">
        <f t="array" ref="T415">IF(B415="","",XLOOKUP($B415,Product,'Product List'!E:E))</f>
        <v/>
      </c>
      <c r="U415" s="454" t="str">
        <f t="array" ref="U415">IF(B415="","",XLOOKUP($B415,Product,'Product List'!F:F))</f>
        <v/>
      </c>
      <c r="V415" s="454" t="str">
        <f t="array" ref="V415">IF(B415="","",XLOOKUP($B415,Product,'Product List'!G:G))</f>
        <v/>
      </c>
      <c r="W415" s="434"/>
      <c r="X415" s="434" t="str">
        <f t="array" ref="X415">iferror(xlookup(B415,'Product List'!A:A,'Product List'!P:P),"")</f>
        <v/>
      </c>
      <c r="Y415" s="434">
        <f t="shared" si="27"/>
        <v>0</v>
      </c>
      <c r="Z415" s="434"/>
    </row>
    <row r="416" ht="14.25" customHeight="1">
      <c r="A416" s="494"/>
      <c r="B416" s="494"/>
      <c r="C416" s="495"/>
      <c r="D416" s="496"/>
      <c r="E416" s="496"/>
      <c r="F416" s="496"/>
      <c r="G416" s="487">
        <f t="shared" si="1"/>
        <v>0</v>
      </c>
      <c r="H416" s="451" t="str">
        <f t="shared" si="2"/>
        <v/>
      </c>
      <c r="I416" s="452" t="str">
        <f t="shared" si="23"/>
        <v/>
      </c>
      <c r="J416" s="477"/>
      <c r="K416" s="434"/>
      <c r="L416" s="454" t="str">
        <f t="shared" si="4"/>
        <v/>
      </c>
      <c r="M416" s="455" t="str">
        <f t="array" ref="M416">IFERROR(IF(J416="","",XLOOKUP(L416,Personnel!$B$4:$G$4,Personnel!$B$5:$G$5)),"")</f>
        <v/>
      </c>
      <c r="N416" s="455">
        <f t="shared" si="5"/>
        <v>0</v>
      </c>
      <c r="O416" s="434"/>
      <c r="P416" s="456" t="str">
        <f t="shared" si="6"/>
        <v/>
      </c>
      <c r="Q416" s="457">
        <f t="shared" si="26"/>
        <v>0</v>
      </c>
      <c r="R416" s="458"/>
      <c r="S416" s="459" t="str">
        <f t="array" ref="S416">IF(B416="","",XLOOKUP($B416,Product,'Product List'!D:D))</f>
        <v/>
      </c>
      <c r="T416" s="454" t="str">
        <f t="array" ref="T416">IF(B416="","",XLOOKUP($B416,Product,'Product List'!E:E))</f>
        <v/>
      </c>
      <c r="U416" s="454" t="str">
        <f t="array" ref="U416">IF(B416="","",XLOOKUP($B416,Product,'Product List'!F:F))</f>
        <v/>
      </c>
      <c r="V416" s="454" t="str">
        <f t="array" ref="V416">IF(B416="","",XLOOKUP($B416,Product,'Product List'!G:G))</f>
        <v/>
      </c>
      <c r="W416" s="434"/>
      <c r="X416" s="434" t="str">
        <f t="array" ref="X416">iferror(xlookup(B416,'Product List'!A:A,'Product List'!P:P),"")</f>
        <v/>
      </c>
      <c r="Y416" s="434">
        <f t="shared" si="27"/>
        <v>0</v>
      </c>
      <c r="Z416" s="434"/>
    </row>
    <row r="417" ht="14.25" customHeight="1">
      <c r="A417" s="494"/>
      <c r="B417" s="494"/>
      <c r="C417" s="495"/>
      <c r="D417" s="496"/>
      <c r="E417" s="496"/>
      <c r="F417" s="496"/>
      <c r="G417" s="487">
        <f t="shared" si="1"/>
        <v>0</v>
      </c>
      <c r="H417" s="451" t="str">
        <f t="shared" si="2"/>
        <v/>
      </c>
      <c r="I417" s="452" t="str">
        <f t="shared" si="23"/>
        <v/>
      </c>
      <c r="J417" s="477"/>
      <c r="K417" s="434"/>
      <c r="L417" s="454" t="str">
        <f t="shared" si="4"/>
        <v/>
      </c>
      <c r="M417" s="455" t="str">
        <f t="array" ref="M417">IFERROR(IF(J417="","",XLOOKUP(L417,Personnel!$B$4:$G$4,Personnel!$B$5:$G$5)),"")</f>
        <v/>
      </c>
      <c r="N417" s="455">
        <f t="shared" si="5"/>
        <v>0</v>
      </c>
      <c r="O417" s="434"/>
      <c r="P417" s="456" t="str">
        <f t="shared" si="6"/>
        <v/>
      </c>
      <c r="Q417" s="457">
        <f t="shared" si="26"/>
        <v>0</v>
      </c>
      <c r="R417" s="458"/>
      <c r="S417" s="459" t="str">
        <f t="array" ref="S417">IF(B417="","",XLOOKUP($B417,Product,'Product List'!D:D))</f>
        <v/>
      </c>
      <c r="T417" s="454" t="str">
        <f t="array" ref="T417">IF(B417="","",XLOOKUP($B417,Product,'Product List'!E:E))</f>
        <v/>
      </c>
      <c r="U417" s="454" t="str">
        <f t="array" ref="U417">IF(B417="","",XLOOKUP($B417,Product,'Product List'!F:F))</f>
        <v/>
      </c>
      <c r="V417" s="454" t="str">
        <f t="array" ref="V417">IF(B417="","",XLOOKUP($B417,Product,'Product List'!G:G))</f>
        <v/>
      </c>
      <c r="W417" s="434"/>
      <c r="X417" s="434" t="str">
        <f t="array" ref="X417">iferror(xlookup(B417,'Product List'!A:A,'Product List'!P:P),"")</f>
        <v/>
      </c>
      <c r="Y417" s="434">
        <f t="shared" si="27"/>
        <v>0</v>
      </c>
      <c r="Z417" s="434"/>
    </row>
    <row r="418" ht="14.25" customHeight="1">
      <c r="A418" s="494"/>
      <c r="B418" s="494"/>
      <c r="C418" s="495"/>
      <c r="D418" s="496"/>
      <c r="E418" s="496"/>
      <c r="F418" s="496"/>
      <c r="G418" s="487">
        <f t="shared" si="1"/>
        <v>0</v>
      </c>
      <c r="H418" s="451" t="str">
        <f t="shared" si="2"/>
        <v/>
      </c>
      <c r="I418" s="452" t="str">
        <f t="shared" si="23"/>
        <v/>
      </c>
      <c r="J418" s="477"/>
      <c r="K418" s="434"/>
      <c r="L418" s="454" t="str">
        <f t="shared" si="4"/>
        <v/>
      </c>
      <c r="M418" s="455" t="str">
        <f t="array" ref="M418">IFERROR(IF(J418="","",XLOOKUP(L418,Personnel!$B$4:$G$4,Personnel!$B$5:$G$5)),"")</f>
        <v/>
      </c>
      <c r="N418" s="455">
        <f t="shared" si="5"/>
        <v>0</v>
      </c>
      <c r="O418" s="434"/>
      <c r="P418" s="456" t="str">
        <f t="shared" si="6"/>
        <v/>
      </c>
      <c r="Q418" s="457">
        <f t="shared" si="26"/>
        <v>0</v>
      </c>
      <c r="R418" s="458"/>
      <c r="S418" s="459" t="str">
        <f t="array" ref="S418">IF(B418="","",XLOOKUP($B418,Product,'Product List'!D:D))</f>
        <v/>
      </c>
      <c r="T418" s="454" t="str">
        <f t="array" ref="T418">IF(B418="","",XLOOKUP($B418,Product,'Product List'!E:E))</f>
        <v/>
      </c>
      <c r="U418" s="454" t="str">
        <f t="array" ref="U418">IF(B418="","",XLOOKUP($B418,Product,'Product List'!F:F))</f>
        <v/>
      </c>
      <c r="V418" s="454" t="str">
        <f t="array" ref="V418">IF(B418="","",XLOOKUP($B418,Product,'Product List'!G:G))</f>
        <v/>
      </c>
      <c r="W418" s="434"/>
      <c r="X418" s="434" t="str">
        <f t="array" ref="X418">iferror(xlookup(B418,'Product List'!A:A,'Product List'!P:P),"")</f>
        <v/>
      </c>
      <c r="Y418" s="434">
        <f t="shared" si="27"/>
        <v>0</v>
      </c>
      <c r="Z418" s="434"/>
    </row>
    <row r="419" ht="14.25" customHeight="1">
      <c r="A419" s="494"/>
      <c r="B419" s="494"/>
      <c r="C419" s="495"/>
      <c r="D419" s="496"/>
      <c r="E419" s="496"/>
      <c r="F419" s="496"/>
      <c r="G419" s="487">
        <f t="shared" si="1"/>
        <v>0</v>
      </c>
      <c r="H419" s="451" t="str">
        <f t="shared" si="2"/>
        <v/>
      </c>
      <c r="I419" s="452" t="str">
        <f t="shared" si="23"/>
        <v/>
      </c>
      <c r="J419" s="477"/>
      <c r="K419" s="434"/>
      <c r="L419" s="454" t="str">
        <f t="shared" si="4"/>
        <v/>
      </c>
      <c r="M419" s="455" t="str">
        <f t="array" ref="M419">IFERROR(IF(J419="","",XLOOKUP(L419,Personnel!$B$4:$G$4,Personnel!$B$5:$G$5)),"")</f>
        <v/>
      </c>
      <c r="N419" s="455">
        <f t="shared" si="5"/>
        <v>0</v>
      </c>
      <c r="O419" s="434"/>
      <c r="P419" s="456" t="str">
        <f t="shared" si="6"/>
        <v/>
      </c>
      <c r="Q419" s="457">
        <f t="shared" si="26"/>
        <v>0</v>
      </c>
      <c r="R419" s="458"/>
      <c r="S419" s="459" t="str">
        <f t="array" ref="S419">IF(B419="","",XLOOKUP($B419,Product,'Product List'!D:D))</f>
        <v/>
      </c>
      <c r="T419" s="454" t="str">
        <f t="array" ref="T419">IF(B419="","",XLOOKUP($B419,Product,'Product List'!E:E))</f>
        <v/>
      </c>
      <c r="U419" s="454" t="str">
        <f t="array" ref="U419">IF(B419="","",XLOOKUP($B419,Product,'Product List'!F:F))</f>
        <v/>
      </c>
      <c r="V419" s="454" t="str">
        <f t="array" ref="V419">IF(B419="","",XLOOKUP($B419,Product,'Product List'!G:G))</f>
        <v/>
      </c>
      <c r="W419" s="434"/>
      <c r="X419" s="434" t="str">
        <f t="array" ref="X419">iferror(xlookup(B419,'Product List'!A:A,'Product List'!P:P),"")</f>
        <v/>
      </c>
      <c r="Y419" s="434">
        <f t="shared" si="27"/>
        <v>0</v>
      </c>
      <c r="Z419" s="434"/>
    </row>
    <row r="420" ht="14.25" customHeight="1">
      <c r="A420" s="494"/>
      <c r="B420" s="494"/>
      <c r="C420" s="495"/>
      <c r="D420" s="496"/>
      <c r="E420" s="496"/>
      <c r="F420" s="496"/>
      <c r="G420" s="487">
        <f t="shared" si="1"/>
        <v>0</v>
      </c>
      <c r="H420" s="451" t="str">
        <f t="shared" si="2"/>
        <v/>
      </c>
      <c r="I420" s="452" t="str">
        <f t="shared" si="23"/>
        <v/>
      </c>
      <c r="J420" s="477"/>
      <c r="K420" s="434"/>
      <c r="L420" s="454" t="str">
        <f t="shared" si="4"/>
        <v/>
      </c>
      <c r="M420" s="455" t="str">
        <f t="array" ref="M420">IFERROR(IF(J420="","",XLOOKUP(L420,Personnel!$B$4:$G$4,Personnel!$B$5:$G$5)),"")</f>
        <v/>
      </c>
      <c r="N420" s="455">
        <f t="shared" si="5"/>
        <v>0</v>
      </c>
      <c r="O420" s="434"/>
      <c r="P420" s="456" t="str">
        <f t="shared" si="6"/>
        <v/>
      </c>
      <c r="Q420" s="457">
        <f t="shared" si="26"/>
        <v>0</v>
      </c>
      <c r="R420" s="458"/>
      <c r="S420" s="459" t="str">
        <f t="array" ref="S420">IF(B420="","",XLOOKUP($B420,Product,'Product List'!D:D))</f>
        <v/>
      </c>
      <c r="T420" s="454" t="str">
        <f t="array" ref="T420">IF(B420="","",XLOOKUP($B420,Product,'Product List'!E:E))</f>
        <v/>
      </c>
      <c r="U420" s="454" t="str">
        <f t="array" ref="U420">IF(B420="","",XLOOKUP($B420,Product,'Product List'!F:F))</f>
        <v/>
      </c>
      <c r="V420" s="454" t="str">
        <f t="array" ref="V420">IF(B420="","",XLOOKUP($B420,Product,'Product List'!G:G))</f>
        <v/>
      </c>
      <c r="W420" s="434"/>
      <c r="X420" s="434" t="str">
        <f t="array" ref="X420">iferror(xlookup(B420,'Product List'!A:A,'Product List'!P:P),"")</f>
        <v/>
      </c>
      <c r="Y420" s="434">
        <f t="shared" si="27"/>
        <v>0</v>
      </c>
      <c r="Z420" s="434"/>
    </row>
    <row r="421" ht="14.25" customHeight="1">
      <c r="A421" s="494"/>
      <c r="B421" s="494"/>
      <c r="C421" s="495"/>
      <c r="D421" s="496"/>
      <c r="E421" s="496"/>
      <c r="F421" s="496"/>
      <c r="G421" s="487">
        <f t="shared" si="1"/>
        <v>0</v>
      </c>
      <c r="H421" s="451" t="str">
        <f t="shared" si="2"/>
        <v/>
      </c>
      <c r="I421" s="452" t="str">
        <f t="shared" si="23"/>
        <v/>
      </c>
      <c r="J421" s="477"/>
      <c r="K421" s="434"/>
      <c r="L421" s="454" t="str">
        <f t="shared" si="4"/>
        <v/>
      </c>
      <c r="M421" s="455" t="str">
        <f t="array" ref="M421">IFERROR(IF(J421="","",XLOOKUP(L421,Personnel!$B$4:$G$4,Personnel!$B$5:$G$5)),"")</f>
        <v/>
      </c>
      <c r="N421" s="455">
        <f t="shared" si="5"/>
        <v>0</v>
      </c>
      <c r="O421" s="434"/>
      <c r="P421" s="456" t="str">
        <f t="shared" si="6"/>
        <v/>
      </c>
      <c r="Q421" s="457">
        <f t="shared" si="26"/>
        <v>0</v>
      </c>
      <c r="R421" s="458"/>
      <c r="S421" s="459" t="str">
        <f t="array" ref="S421">IF(B421="","",XLOOKUP($B421,Product,'Product List'!D:D))</f>
        <v/>
      </c>
      <c r="T421" s="454" t="str">
        <f t="array" ref="T421">IF(B421="","",XLOOKUP($B421,Product,'Product List'!E:E))</f>
        <v/>
      </c>
      <c r="U421" s="454" t="str">
        <f t="array" ref="U421">IF(B421="","",XLOOKUP($B421,Product,'Product List'!F:F))</f>
        <v/>
      </c>
      <c r="V421" s="454" t="str">
        <f t="array" ref="V421">IF(B421="","",XLOOKUP($B421,Product,'Product List'!G:G))</f>
        <v/>
      </c>
      <c r="W421" s="434"/>
      <c r="X421" s="434" t="str">
        <f t="array" ref="X421">iferror(xlookup(B421,'Product List'!A:A,'Product List'!P:P),"")</f>
        <v/>
      </c>
      <c r="Y421" s="434">
        <f t="shared" si="27"/>
        <v>0</v>
      </c>
      <c r="Z421" s="434"/>
    </row>
    <row r="422" ht="14.25" customHeight="1">
      <c r="A422" s="494"/>
      <c r="B422" s="494"/>
      <c r="C422" s="495"/>
      <c r="D422" s="496"/>
      <c r="E422" s="496"/>
      <c r="F422" s="496"/>
      <c r="G422" s="487">
        <f t="shared" si="1"/>
        <v>0</v>
      </c>
      <c r="H422" s="451" t="str">
        <f t="shared" si="2"/>
        <v/>
      </c>
      <c r="I422" s="452" t="str">
        <f t="shared" si="23"/>
        <v/>
      </c>
      <c r="J422" s="477"/>
      <c r="K422" s="434"/>
      <c r="L422" s="454" t="str">
        <f t="shared" si="4"/>
        <v/>
      </c>
      <c r="M422" s="455" t="str">
        <f t="array" ref="M422">IFERROR(IF(J422="","",XLOOKUP(L422,Personnel!$B$4:$G$4,Personnel!$B$5:$G$5)),"")</f>
        <v/>
      </c>
      <c r="N422" s="455">
        <f t="shared" si="5"/>
        <v>0</v>
      </c>
      <c r="O422" s="434"/>
      <c r="P422" s="456" t="str">
        <f t="shared" si="6"/>
        <v/>
      </c>
      <c r="Q422" s="457">
        <f t="shared" si="26"/>
        <v>0</v>
      </c>
      <c r="R422" s="458"/>
      <c r="S422" s="459" t="str">
        <f t="array" ref="S422">IF(B422="","",XLOOKUP($B422,Product,'Product List'!D:D))</f>
        <v/>
      </c>
      <c r="T422" s="454" t="str">
        <f t="array" ref="T422">IF(B422="","",XLOOKUP($B422,Product,'Product List'!E:E))</f>
        <v/>
      </c>
      <c r="U422" s="454" t="str">
        <f t="array" ref="U422">IF(B422="","",XLOOKUP($B422,Product,'Product List'!F:F))</f>
        <v/>
      </c>
      <c r="V422" s="454" t="str">
        <f t="array" ref="V422">IF(B422="","",XLOOKUP($B422,Product,'Product List'!G:G))</f>
        <v/>
      </c>
      <c r="W422" s="434"/>
      <c r="X422" s="434" t="str">
        <f t="array" ref="X422">iferror(xlookup(B422,'Product List'!A:A,'Product List'!P:P),"")</f>
        <v/>
      </c>
      <c r="Y422" s="434">
        <f t="shared" si="27"/>
        <v>0</v>
      </c>
      <c r="Z422" s="434"/>
    </row>
    <row r="423" ht="14.25" customHeight="1">
      <c r="A423" s="494"/>
      <c r="B423" s="494"/>
      <c r="C423" s="495"/>
      <c r="D423" s="496"/>
      <c r="E423" s="496"/>
      <c r="F423" s="496"/>
      <c r="G423" s="487">
        <f t="shared" si="1"/>
        <v>0</v>
      </c>
      <c r="H423" s="451" t="str">
        <f t="shared" si="2"/>
        <v/>
      </c>
      <c r="I423" s="452" t="str">
        <f t="shared" si="23"/>
        <v/>
      </c>
      <c r="J423" s="477"/>
      <c r="K423" s="434"/>
      <c r="L423" s="454" t="str">
        <f t="shared" si="4"/>
        <v/>
      </c>
      <c r="M423" s="455" t="str">
        <f t="array" ref="M423">IFERROR(IF(J423="","",XLOOKUP(L423,Personnel!$B$4:$G$4,Personnel!$B$5:$G$5)),"")</f>
        <v/>
      </c>
      <c r="N423" s="455">
        <f t="shared" si="5"/>
        <v>0</v>
      </c>
      <c r="O423" s="434"/>
      <c r="P423" s="456" t="str">
        <f t="shared" si="6"/>
        <v/>
      </c>
      <c r="Q423" s="457">
        <f t="shared" si="26"/>
        <v>0</v>
      </c>
      <c r="R423" s="458"/>
      <c r="S423" s="459" t="str">
        <f t="array" ref="S423">IF(B423="","",XLOOKUP($B423,Product,'Product List'!D:D))</f>
        <v/>
      </c>
      <c r="T423" s="454" t="str">
        <f t="array" ref="T423">IF(B423="","",XLOOKUP($B423,Product,'Product List'!E:E))</f>
        <v/>
      </c>
      <c r="U423" s="454" t="str">
        <f t="array" ref="U423">IF(B423="","",XLOOKUP($B423,Product,'Product List'!F:F))</f>
        <v/>
      </c>
      <c r="V423" s="454" t="str">
        <f t="array" ref="V423">IF(B423="","",XLOOKUP($B423,Product,'Product List'!G:G))</f>
        <v/>
      </c>
      <c r="W423" s="434"/>
      <c r="X423" s="434" t="str">
        <f t="array" ref="X423">iferror(xlookup(B423,'Product List'!A:A,'Product List'!P:P),"")</f>
        <v/>
      </c>
      <c r="Y423" s="434">
        <f t="shared" si="27"/>
        <v>0</v>
      </c>
      <c r="Z423" s="434"/>
    </row>
    <row r="424" ht="14.25" customHeight="1">
      <c r="A424" s="494"/>
      <c r="B424" s="494"/>
      <c r="C424" s="495"/>
      <c r="D424" s="496"/>
      <c r="E424" s="496"/>
      <c r="F424" s="496"/>
      <c r="G424" s="487">
        <f t="shared" si="1"/>
        <v>0</v>
      </c>
      <c r="H424" s="451" t="str">
        <f t="shared" si="2"/>
        <v/>
      </c>
      <c r="I424" s="452" t="str">
        <f t="shared" si="23"/>
        <v/>
      </c>
      <c r="J424" s="477"/>
      <c r="K424" s="434"/>
      <c r="L424" s="454" t="str">
        <f t="shared" si="4"/>
        <v/>
      </c>
      <c r="M424" s="455" t="str">
        <f t="array" ref="M424">IFERROR(IF(J424="","",XLOOKUP(L424,Personnel!$B$4:$G$4,Personnel!$B$5:$G$5)),"")</f>
        <v/>
      </c>
      <c r="N424" s="455">
        <f t="shared" si="5"/>
        <v>0</v>
      </c>
      <c r="O424" s="434"/>
      <c r="P424" s="456" t="str">
        <f t="shared" si="6"/>
        <v/>
      </c>
      <c r="Q424" s="457">
        <f t="shared" si="26"/>
        <v>0</v>
      </c>
      <c r="R424" s="458"/>
      <c r="S424" s="459" t="str">
        <f t="array" ref="S424">IF(B424="","",XLOOKUP($B424,Product,'Product List'!D:D))</f>
        <v/>
      </c>
      <c r="T424" s="454" t="str">
        <f t="array" ref="T424">IF(B424="","",XLOOKUP($B424,Product,'Product List'!E:E))</f>
        <v/>
      </c>
      <c r="U424" s="454" t="str">
        <f t="array" ref="U424">IF(B424="","",XLOOKUP($B424,Product,'Product List'!F:F))</f>
        <v/>
      </c>
      <c r="V424" s="454" t="str">
        <f t="array" ref="V424">IF(B424="","",XLOOKUP($B424,Product,'Product List'!G:G))</f>
        <v/>
      </c>
      <c r="W424" s="434"/>
      <c r="X424" s="434" t="str">
        <f t="array" ref="X424">iferror(xlookup(B424,'Product List'!A:A,'Product List'!P:P),"")</f>
        <v/>
      </c>
      <c r="Y424" s="434">
        <f t="shared" si="27"/>
        <v>0</v>
      </c>
      <c r="Z424" s="434"/>
    </row>
    <row r="425" ht="14.25" customHeight="1">
      <c r="A425" s="494"/>
      <c r="B425" s="494"/>
      <c r="C425" s="495"/>
      <c r="D425" s="496"/>
      <c r="E425" s="496"/>
      <c r="F425" s="496"/>
      <c r="G425" s="487">
        <f t="shared" si="1"/>
        <v>0</v>
      </c>
      <c r="H425" s="451" t="str">
        <f t="shared" si="2"/>
        <v/>
      </c>
      <c r="I425" s="452" t="str">
        <f t="shared" si="23"/>
        <v/>
      </c>
      <c r="J425" s="477"/>
      <c r="K425" s="434"/>
      <c r="L425" s="454" t="str">
        <f t="shared" si="4"/>
        <v/>
      </c>
      <c r="M425" s="455" t="str">
        <f t="array" ref="M425">IFERROR(IF(J425="","",XLOOKUP(L425,Personnel!$B$4:$G$4,Personnel!$B$5:$G$5)),"")</f>
        <v/>
      </c>
      <c r="N425" s="455">
        <f t="shared" si="5"/>
        <v>0</v>
      </c>
      <c r="O425" s="434"/>
      <c r="P425" s="456" t="str">
        <f t="shared" si="6"/>
        <v/>
      </c>
      <c r="Q425" s="457">
        <f t="shared" si="26"/>
        <v>0</v>
      </c>
      <c r="R425" s="458"/>
      <c r="S425" s="459" t="str">
        <f t="array" ref="S425">IF(B425="","",XLOOKUP($B425,Product,'Product List'!D:D))</f>
        <v/>
      </c>
      <c r="T425" s="454" t="str">
        <f t="array" ref="T425">IF(B425="","",XLOOKUP($B425,Product,'Product List'!E:E))</f>
        <v/>
      </c>
      <c r="U425" s="454" t="str">
        <f t="array" ref="U425">IF(B425="","",XLOOKUP($B425,Product,'Product List'!F:F))</f>
        <v/>
      </c>
      <c r="V425" s="454" t="str">
        <f t="array" ref="V425">IF(B425="","",XLOOKUP($B425,Product,'Product List'!G:G))</f>
        <v/>
      </c>
      <c r="W425" s="434"/>
      <c r="X425" s="434" t="str">
        <f t="array" ref="X425">iferror(xlookup(B425,'Product List'!A:A,'Product List'!P:P),"")</f>
        <v/>
      </c>
      <c r="Y425" s="434">
        <f t="shared" si="27"/>
        <v>0</v>
      </c>
      <c r="Z425" s="434"/>
    </row>
    <row r="426" ht="14.25" customHeight="1">
      <c r="A426" s="494"/>
      <c r="B426" s="494"/>
      <c r="C426" s="495"/>
      <c r="D426" s="496"/>
      <c r="E426" s="496"/>
      <c r="F426" s="496"/>
      <c r="G426" s="487">
        <f t="shared" si="1"/>
        <v>0</v>
      </c>
      <c r="H426" s="451" t="str">
        <f t="shared" si="2"/>
        <v/>
      </c>
      <c r="I426" s="452" t="str">
        <f t="shared" si="23"/>
        <v/>
      </c>
      <c r="J426" s="477"/>
      <c r="K426" s="434"/>
      <c r="L426" s="454" t="str">
        <f t="shared" si="4"/>
        <v/>
      </c>
      <c r="M426" s="455" t="str">
        <f t="array" ref="M426">IFERROR(IF(J426="","",XLOOKUP(L426,Personnel!$B$4:$G$4,Personnel!$B$5:$G$5)),"")</f>
        <v/>
      </c>
      <c r="N426" s="455">
        <f t="shared" si="5"/>
        <v>0</v>
      </c>
      <c r="O426" s="434"/>
      <c r="P426" s="456" t="str">
        <f t="shared" si="6"/>
        <v/>
      </c>
      <c r="Q426" s="457">
        <f t="shared" si="26"/>
        <v>0</v>
      </c>
      <c r="R426" s="458"/>
      <c r="S426" s="459" t="str">
        <f t="array" ref="S426">IF(B426="","",XLOOKUP($B426,Product,'Product List'!D:D))</f>
        <v/>
      </c>
      <c r="T426" s="454" t="str">
        <f t="array" ref="T426">IF(B426="","",XLOOKUP($B426,Product,'Product List'!E:E))</f>
        <v/>
      </c>
      <c r="U426" s="454" t="str">
        <f t="array" ref="U426">IF(B426="","",XLOOKUP($B426,Product,'Product List'!F:F))</f>
        <v/>
      </c>
      <c r="V426" s="454" t="str">
        <f t="array" ref="V426">IF(B426="","",XLOOKUP($B426,Product,'Product List'!G:G))</f>
        <v/>
      </c>
      <c r="W426" s="434"/>
      <c r="X426" s="434" t="str">
        <f t="array" ref="X426">iferror(xlookup(B426,'Product List'!A:A,'Product List'!P:P),"")</f>
        <v/>
      </c>
      <c r="Y426" s="434">
        <f t="shared" si="27"/>
        <v>0</v>
      </c>
      <c r="Z426" s="434"/>
    </row>
    <row r="427" ht="14.25" customHeight="1">
      <c r="A427" s="494"/>
      <c r="B427" s="494"/>
      <c r="C427" s="495"/>
      <c r="D427" s="496"/>
      <c r="E427" s="496"/>
      <c r="F427" s="496"/>
      <c r="G427" s="487">
        <f t="shared" si="1"/>
        <v>0</v>
      </c>
      <c r="H427" s="451" t="str">
        <f t="shared" si="2"/>
        <v/>
      </c>
      <c r="I427" s="452" t="str">
        <f t="shared" si="23"/>
        <v/>
      </c>
      <c r="J427" s="477"/>
      <c r="K427" s="434"/>
      <c r="L427" s="454" t="str">
        <f t="shared" si="4"/>
        <v/>
      </c>
      <c r="M427" s="455" t="str">
        <f t="array" ref="M427">IFERROR(IF(J427="","",XLOOKUP(L427,Personnel!$B$4:$G$4,Personnel!$B$5:$G$5)),"")</f>
        <v/>
      </c>
      <c r="N427" s="455">
        <f t="shared" si="5"/>
        <v>0</v>
      </c>
      <c r="O427" s="434"/>
      <c r="P427" s="456" t="str">
        <f t="shared" si="6"/>
        <v/>
      </c>
      <c r="Q427" s="457">
        <f t="shared" si="26"/>
        <v>0</v>
      </c>
      <c r="R427" s="458"/>
      <c r="S427" s="459" t="str">
        <f t="array" ref="S427">IF(B427="","",XLOOKUP($B427,Product,'Product List'!D:D))</f>
        <v/>
      </c>
      <c r="T427" s="454" t="str">
        <f t="array" ref="T427">IF(B427="","",XLOOKUP($B427,Product,'Product List'!E:E))</f>
        <v/>
      </c>
      <c r="U427" s="454" t="str">
        <f t="array" ref="U427">IF(B427="","",XLOOKUP($B427,Product,'Product List'!F:F))</f>
        <v/>
      </c>
      <c r="V427" s="454" t="str">
        <f t="array" ref="V427">IF(B427="","",XLOOKUP($B427,Product,'Product List'!G:G))</f>
        <v/>
      </c>
      <c r="W427" s="434"/>
      <c r="X427" s="434" t="str">
        <f t="array" ref="X427">iferror(xlookup(B427,'Product List'!A:A,'Product List'!P:P),"")</f>
        <v/>
      </c>
      <c r="Y427" s="434">
        <f t="shared" si="27"/>
        <v>0</v>
      </c>
      <c r="Z427" s="434"/>
    </row>
    <row r="428" ht="14.25" customHeight="1">
      <c r="A428" s="494"/>
      <c r="B428" s="494"/>
      <c r="C428" s="495"/>
      <c r="D428" s="496"/>
      <c r="E428" s="496"/>
      <c r="F428" s="496"/>
      <c r="G428" s="487">
        <f t="shared" si="1"/>
        <v>0</v>
      </c>
      <c r="H428" s="451" t="str">
        <f t="shared" si="2"/>
        <v/>
      </c>
      <c r="I428" s="452" t="str">
        <f t="shared" si="23"/>
        <v/>
      </c>
      <c r="J428" s="477"/>
      <c r="K428" s="434"/>
      <c r="L428" s="454" t="str">
        <f t="shared" si="4"/>
        <v/>
      </c>
      <c r="M428" s="455" t="str">
        <f t="array" ref="M428">IFERROR(IF(J428="","",XLOOKUP(L428,Personnel!$B$4:$G$4,Personnel!$B$5:$G$5)),"")</f>
        <v/>
      </c>
      <c r="N428" s="455">
        <f t="shared" si="5"/>
        <v>0</v>
      </c>
      <c r="O428" s="434"/>
      <c r="P428" s="456" t="str">
        <f t="shared" si="6"/>
        <v/>
      </c>
      <c r="Q428" s="457">
        <f t="shared" si="26"/>
        <v>0</v>
      </c>
      <c r="R428" s="458"/>
      <c r="S428" s="459" t="str">
        <f t="array" ref="S428">IF(B428="","",XLOOKUP($B428,Product,'Product List'!D:D))</f>
        <v/>
      </c>
      <c r="T428" s="454" t="str">
        <f t="array" ref="T428">IF(B428="","",XLOOKUP($B428,Product,'Product List'!E:E))</f>
        <v/>
      </c>
      <c r="U428" s="454" t="str">
        <f t="array" ref="U428">IF(B428="","",XLOOKUP($B428,Product,'Product List'!F:F))</f>
        <v/>
      </c>
      <c r="V428" s="454" t="str">
        <f t="array" ref="V428">IF(B428="","",XLOOKUP($B428,Product,'Product List'!G:G))</f>
        <v/>
      </c>
      <c r="W428" s="434"/>
      <c r="X428" s="434" t="str">
        <f t="array" ref="X428">iferror(xlookup(B428,'Product List'!A:A,'Product List'!P:P),"")</f>
        <v/>
      </c>
      <c r="Y428" s="434">
        <f t="shared" si="27"/>
        <v>0</v>
      </c>
      <c r="Z428" s="434"/>
    </row>
    <row r="429" ht="14.25" customHeight="1">
      <c r="A429" s="494"/>
      <c r="B429" s="494"/>
      <c r="C429" s="495"/>
      <c r="D429" s="496"/>
      <c r="E429" s="496"/>
      <c r="F429" s="496"/>
      <c r="G429" s="487">
        <f t="shared" si="1"/>
        <v>0</v>
      </c>
      <c r="H429" s="451" t="str">
        <f t="shared" si="2"/>
        <v/>
      </c>
      <c r="I429" s="452" t="str">
        <f t="shared" si="23"/>
        <v/>
      </c>
      <c r="J429" s="477"/>
      <c r="K429" s="434"/>
      <c r="L429" s="454" t="str">
        <f t="shared" si="4"/>
        <v/>
      </c>
      <c r="M429" s="455" t="str">
        <f t="array" ref="M429">IFERROR(IF(J429="","",XLOOKUP(L429,Personnel!$B$4:$G$4,Personnel!$B$5:$G$5)),"")</f>
        <v/>
      </c>
      <c r="N429" s="455">
        <f t="shared" si="5"/>
        <v>0</v>
      </c>
      <c r="O429" s="434"/>
      <c r="P429" s="456" t="str">
        <f t="shared" si="6"/>
        <v/>
      </c>
      <c r="Q429" s="457">
        <f t="shared" si="26"/>
        <v>0</v>
      </c>
      <c r="R429" s="458"/>
      <c r="S429" s="459" t="str">
        <f t="array" ref="S429">IF(B429="","",XLOOKUP($B429,Product,'Product List'!D:D))</f>
        <v/>
      </c>
      <c r="T429" s="454" t="str">
        <f t="array" ref="T429">IF(B429="","",XLOOKUP($B429,Product,'Product List'!E:E))</f>
        <v/>
      </c>
      <c r="U429" s="454" t="str">
        <f t="array" ref="U429">IF(B429="","",XLOOKUP($B429,Product,'Product List'!F:F))</f>
        <v/>
      </c>
      <c r="V429" s="454" t="str">
        <f t="array" ref="V429">IF(B429="","",XLOOKUP($B429,Product,'Product List'!G:G))</f>
        <v/>
      </c>
      <c r="W429" s="434"/>
      <c r="X429" s="434" t="str">
        <f t="array" ref="X429">iferror(xlookup(B429,'Product List'!A:A,'Product List'!P:P),"")</f>
        <v/>
      </c>
      <c r="Y429" s="434">
        <f t="shared" si="27"/>
        <v>0</v>
      </c>
      <c r="Z429" s="434"/>
    </row>
    <row r="430" ht="14.25" customHeight="1">
      <c r="A430" s="494"/>
      <c r="B430" s="494"/>
      <c r="C430" s="495"/>
      <c r="D430" s="496"/>
      <c r="E430" s="496"/>
      <c r="F430" s="496"/>
      <c r="G430" s="487">
        <f t="shared" si="1"/>
        <v>0</v>
      </c>
      <c r="H430" s="451" t="str">
        <f t="shared" si="2"/>
        <v/>
      </c>
      <c r="I430" s="452" t="str">
        <f t="shared" si="23"/>
        <v/>
      </c>
      <c r="J430" s="477"/>
      <c r="K430" s="434"/>
      <c r="L430" s="454" t="str">
        <f t="shared" si="4"/>
        <v/>
      </c>
      <c r="M430" s="455" t="str">
        <f t="array" ref="M430">IFERROR(IF(J430="","",XLOOKUP(L430,Personnel!$B$4:$G$4,Personnel!$B$5:$G$5)),"")</f>
        <v/>
      </c>
      <c r="N430" s="455">
        <f t="shared" si="5"/>
        <v>0</v>
      </c>
      <c r="O430" s="434"/>
      <c r="P430" s="456" t="str">
        <f t="shared" si="6"/>
        <v/>
      </c>
      <c r="Q430" s="457">
        <f t="shared" si="26"/>
        <v>0</v>
      </c>
      <c r="R430" s="458"/>
      <c r="S430" s="459" t="str">
        <f t="array" ref="S430">IF(B430="","",XLOOKUP($B430,Product,'Product List'!D:D))</f>
        <v/>
      </c>
      <c r="T430" s="454" t="str">
        <f t="array" ref="T430">IF(B430="","",XLOOKUP($B430,Product,'Product List'!E:E))</f>
        <v/>
      </c>
      <c r="U430" s="454" t="str">
        <f t="array" ref="U430">IF(B430="","",XLOOKUP($B430,Product,'Product List'!F:F))</f>
        <v/>
      </c>
      <c r="V430" s="454" t="str">
        <f t="array" ref="V430">IF(B430="","",XLOOKUP($B430,Product,'Product List'!G:G))</f>
        <v/>
      </c>
      <c r="W430" s="434"/>
      <c r="X430" s="434" t="str">
        <f t="array" ref="X430">iferror(xlookup(B430,'Product List'!A:A,'Product List'!P:P),"")</f>
        <v/>
      </c>
      <c r="Y430" s="434">
        <f t="shared" si="27"/>
        <v>0</v>
      </c>
      <c r="Z430" s="434"/>
    </row>
    <row r="431" ht="14.25" customHeight="1">
      <c r="A431" s="494"/>
      <c r="B431" s="494"/>
      <c r="C431" s="495"/>
      <c r="D431" s="496"/>
      <c r="E431" s="496"/>
      <c r="F431" s="496"/>
      <c r="G431" s="487">
        <f t="shared" si="1"/>
        <v>0</v>
      </c>
      <c r="H431" s="451" t="str">
        <f t="shared" si="2"/>
        <v/>
      </c>
      <c r="I431" s="452" t="str">
        <f t="shared" si="23"/>
        <v/>
      </c>
      <c r="J431" s="477"/>
      <c r="K431" s="434"/>
      <c r="L431" s="454" t="str">
        <f t="shared" si="4"/>
        <v/>
      </c>
      <c r="M431" s="455" t="str">
        <f t="array" ref="M431">IFERROR(IF(J431="","",XLOOKUP(L431,Personnel!$B$4:$G$4,Personnel!$B$5:$G$5)),"")</f>
        <v/>
      </c>
      <c r="N431" s="455">
        <f t="shared" si="5"/>
        <v>0</v>
      </c>
      <c r="O431" s="434"/>
      <c r="P431" s="456" t="str">
        <f t="shared" si="6"/>
        <v/>
      </c>
      <c r="Q431" s="457">
        <f t="shared" si="26"/>
        <v>0</v>
      </c>
      <c r="R431" s="458"/>
      <c r="S431" s="459" t="str">
        <f t="array" ref="S431">IF(B431="","",XLOOKUP($B431,Product,'Product List'!D:D))</f>
        <v/>
      </c>
      <c r="T431" s="454" t="str">
        <f t="array" ref="T431">IF(B431="","",XLOOKUP($B431,Product,'Product List'!E:E))</f>
        <v/>
      </c>
      <c r="U431" s="454" t="str">
        <f t="array" ref="U431">IF(B431="","",XLOOKUP($B431,Product,'Product List'!F:F))</f>
        <v/>
      </c>
      <c r="V431" s="454" t="str">
        <f t="array" ref="V431">IF(B431="","",XLOOKUP($B431,Product,'Product List'!G:G))</f>
        <v/>
      </c>
      <c r="W431" s="434"/>
      <c r="X431" s="434" t="str">
        <f t="array" ref="X431">iferror(xlookup(B431,'Product List'!A:A,'Product List'!P:P),"")</f>
        <v/>
      </c>
      <c r="Y431" s="434">
        <f t="shared" si="27"/>
        <v>0</v>
      </c>
      <c r="Z431" s="434"/>
    </row>
    <row r="432" ht="14.25" customHeight="1">
      <c r="A432" s="494"/>
      <c r="B432" s="494"/>
      <c r="C432" s="495"/>
      <c r="D432" s="496"/>
      <c r="E432" s="496"/>
      <c r="F432" s="496"/>
      <c r="G432" s="487">
        <f t="shared" si="1"/>
        <v>0</v>
      </c>
      <c r="H432" s="451" t="str">
        <f t="shared" si="2"/>
        <v/>
      </c>
      <c r="I432" s="452" t="str">
        <f t="shared" si="23"/>
        <v/>
      </c>
      <c r="J432" s="477"/>
      <c r="K432" s="434"/>
      <c r="L432" s="454" t="str">
        <f t="shared" si="4"/>
        <v/>
      </c>
      <c r="M432" s="455" t="str">
        <f t="array" ref="M432">IFERROR(IF(J432="","",XLOOKUP(L432,Personnel!$B$4:$G$4,Personnel!$B$5:$G$5)),"")</f>
        <v/>
      </c>
      <c r="N432" s="455">
        <f t="shared" si="5"/>
        <v>0</v>
      </c>
      <c r="O432" s="434"/>
      <c r="P432" s="456" t="str">
        <f t="shared" si="6"/>
        <v/>
      </c>
      <c r="Q432" s="457">
        <f t="shared" si="26"/>
        <v>0</v>
      </c>
      <c r="R432" s="458"/>
      <c r="S432" s="459" t="str">
        <f t="array" ref="S432">IF(B432="","",XLOOKUP($B432,Product,'Product List'!D:D))</f>
        <v/>
      </c>
      <c r="T432" s="454" t="str">
        <f t="array" ref="T432">IF(B432="","",XLOOKUP($B432,Product,'Product List'!E:E))</f>
        <v/>
      </c>
      <c r="U432" s="454" t="str">
        <f t="array" ref="U432">IF(B432="","",XLOOKUP($B432,Product,'Product List'!F:F))</f>
        <v/>
      </c>
      <c r="V432" s="454" t="str">
        <f t="array" ref="V432">IF(B432="","",XLOOKUP($B432,Product,'Product List'!G:G))</f>
        <v/>
      </c>
      <c r="W432" s="434"/>
      <c r="X432" s="434" t="str">
        <f t="array" ref="X432">iferror(xlookup(B432,'Product List'!A:A,'Product List'!P:P),"")</f>
        <v/>
      </c>
      <c r="Y432" s="434">
        <f t="shared" si="27"/>
        <v>0</v>
      </c>
      <c r="Z432" s="434"/>
    </row>
    <row r="433" ht="14.25" customHeight="1">
      <c r="A433" s="494"/>
      <c r="B433" s="494"/>
      <c r="C433" s="495"/>
      <c r="D433" s="496"/>
      <c r="E433" s="496"/>
      <c r="F433" s="496"/>
      <c r="G433" s="487">
        <f t="shared" si="1"/>
        <v>0</v>
      </c>
      <c r="H433" s="451" t="str">
        <f t="shared" si="2"/>
        <v/>
      </c>
      <c r="I433" s="452" t="str">
        <f t="shared" si="23"/>
        <v/>
      </c>
      <c r="J433" s="477"/>
      <c r="K433" s="434"/>
      <c r="L433" s="454" t="str">
        <f t="shared" si="4"/>
        <v/>
      </c>
      <c r="M433" s="455" t="str">
        <f t="array" ref="M433">IFERROR(IF(J433="","",XLOOKUP(L433,Personnel!$B$4:$G$4,Personnel!$B$5:$G$5)),"")</f>
        <v/>
      </c>
      <c r="N433" s="455">
        <f t="shared" si="5"/>
        <v>0</v>
      </c>
      <c r="O433" s="434"/>
      <c r="P433" s="456" t="str">
        <f t="shared" si="6"/>
        <v/>
      </c>
      <c r="Q433" s="457">
        <f t="shared" si="26"/>
        <v>0</v>
      </c>
      <c r="R433" s="458"/>
      <c r="S433" s="459" t="str">
        <f t="array" ref="S433">IF(B433="","",XLOOKUP($B433,Product,'Product List'!D:D))</f>
        <v/>
      </c>
      <c r="T433" s="454" t="str">
        <f t="array" ref="T433">IF(B433="","",XLOOKUP($B433,Product,'Product List'!E:E))</f>
        <v/>
      </c>
      <c r="U433" s="454" t="str">
        <f t="array" ref="U433">IF(B433="","",XLOOKUP($B433,Product,'Product List'!F:F))</f>
        <v/>
      </c>
      <c r="V433" s="454" t="str">
        <f t="array" ref="V433">IF(B433="","",XLOOKUP($B433,Product,'Product List'!G:G))</f>
        <v/>
      </c>
      <c r="W433" s="434"/>
      <c r="X433" s="434" t="str">
        <f t="array" ref="X433">iferror(xlookup(B433,'Product List'!A:A,'Product List'!P:P),"")</f>
        <v/>
      </c>
      <c r="Y433" s="434">
        <f t="shared" si="27"/>
        <v>0</v>
      </c>
      <c r="Z433" s="434"/>
    </row>
    <row r="434" ht="14.25" customHeight="1">
      <c r="A434" s="494"/>
      <c r="B434" s="494"/>
      <c r="C434" s="495"/>
      <c r="D434" s="496"/>
      <c r="E434" s="496"/>
      <c r="F434" s="496"/>
      <c r="G434" s="487">
        <f t="shared" si="1"/>
        <v>0</v>
      </c>
      <c r="H434" s="451" t="str">
        <f t="shared" si="2"/>
        <v/>
      </c>
      <c r="I434" s="452" t="str">
        <f t="shared" si="23"/>
        <v/>
      </c>
      <c r="J434" s="477"/>
      <c r="K434" s="434"/>
      <c r="L434" s="454" t="str">
        <f t="shared" si="4"/>
        <v/>
      </c>
      <c r="M434" s="455" t="str">
        <f t="array" ref="M434">IFERROR(IF(J434="","",XLOOKUP(L434,Personnel!$B$4:$G$4,Personnel!$B$5:$G$5)),"")</f>
        <v/>
      </c>
      <c r="N434" s="455">
        <f t="shared" si="5"/>
        <v>0</v>
      </c>
      <c r="O434" s="434"/>
      <c r="P434" s="456" t="str">
        <f t="shared" si="6"/>
        <v/>
      </c>
      <c r="Q434" s="457">
        <f t="shared" si="26"/>
        <v>0</v>
      </c>
      <c r="R434" s="458"/>
      <c r="S434" s="459" t="str">
        <f t="array" ref="S434">IF(B434="","",XLOOKUP($B434,Product,'Product List'!D:D))</f>
        <v/>
      </c>
      <c r="T434" s="454" t="str">
        <f t="array" ref="T434">IF(B434="","",XLOOKUP($B434,Product,'Product List'!E:E))</f>
        <v/>
      </c>
      <c r="U434" s="454" t="str">
        <f t="array" ref="U434">IF(B434="","",XLOOKUP($B434,Product,'Product List'!F:F))</f>
        <v/>
      </c>
      <c r="V434" s="454" t="str">
        <f t="array" ref="V434">IF(B434="","",XLOOKUP($B434,Product,'Product List'!G:G))</f>
        <v/>
      </c>
      <c r="W434" s="434"/>
      <c r="X434" s="434" t="str">
        <f t="array" ref="X434">iferror(xlookup(B434,'Product List'!A:A,'Product List'!P:P),"")</f>
        <v/>
      </c>
      <c r="Y434" s="434">
        <f t="shared" si="27"/>
        <v>0</v>
      </c>
      <c r="Z434" s="434"/>
    </row>
    <row r="435" ht="14.25" customHeight="1">
      <c r="A435" s="494"/>
      <c r="B435" s="494"/>
      <c r="C435" s="495"/>
      <c r="D435" s="496"/>
      <c r="E435" s="496"/>
      <c r="F435" s="496"/>
      <c r="G435" s="487">
        <f t="shared" si="1"/>
        <v>0</v>
      </c>
      <c r="H435" s="451" t="str">
        <f t="shared" si="2"/>
        <v/>
      </c>
      <c r="I435" s="452" t="str">
        <f t="shared" si="23"/>
        <v/>
      </c>
      <c r="J435" s="477"/>
      <c r="K435" s="434"/>
      <c r="L435" s="454" t="str">
        <f t="shared" si="4"/>
        <v/>
      </c>
      <c r="M435" s="455" t="str">
        <f t="array" ref="M435">IFERROR(IF(J435="","",XLOOKUP(L435,Personnel!$B$4:$G$4,Personnel!$B$5:$G$5)),"")</f>
        <v/>
      </c>
      <c r="N435" s="455">
        <f t="shared" si="5"/>
        <v>0</v>
      </c>
      <c r="O435" s="434"/>
      <c r="P435" s="456" t="str">
        <f t="shared" si="6"/>
        <v/>
      </c>
      <c r="Q435" s="457">
        <f t="shared" si="26"/>
        <v>0</v>
      </c>
      <c r="R435" s="458"/>
      <c r="S435" s="459" t="str">
        <f t="array" ref="S435">IF(B435="","",XLOOKUP($B435,Product,'Product List'!D:D))</f>
        <v/>
      </c>
      <c r="T435" s="454" t="str">
        <f t="array" ref="T435">IF(B435="","",XLOOKUP($B435,Product,'Product List'!E:E))</f>
        <v/>
      </c>
      <c r="U435" s="454" t="str">
        <f t="array" ref="U435">IF(B435="","",XLOOKUP($B435,Product,'Product List'!F:F))</f>
        <v/>
      </c>
      <c r="V435" s="454" t="str">
        <f t="array" ref="V435">IF(B435="","",XLOOKUP($B435,Product,'Product List'!G:G))</f>
        <v/>
      </c>
      <c r="W435" s="434"/>
      <c r="X435" s="434" t="str">
        <f t="array" ref="X435">iferror(xlookup(B435,'Product List'!A:A,'Product List'!P:P),"")</f>
        <v/>
      </c>
      <c r="Y435" s="434">
        <f t="shared" si="27"/>
        <v>0</v>
      </c>
      <c r="Z435" s="434"/>
    </row>
    <row r="436" ht="14.25" customHeight="1">
      <c r="A436" s="494"/>
      <c r="B436" s="494"/>
      <c r="C436" s="495"/>
      <c r="D436" s="496"/>
      <c r="E436" s="496"/>
      <c r="F436" s="496"/>
      <c r="G436" s="487">
        <f t="shared" si="1"/>
        <v>0</v>
      </c>
      <c r="H436" s="451" t="str">
        <f t="shared" si="2"/>
        <v/>
      </c>
      <c r="I436" s="452" t="str">
        <f t="shared" si="23"/>
        <v/>
      </c>
      <c r="J436" s="477"/>
      <c r="K436" s="434"/>
      <c r="L436" s="454" t="str">
        <f t="shared" si="4"/>
        <v/>
      </c>
      <c r="M436" s="455" t="str">
        <f t="array" ref="M436">IFERROR(IF(J436="","",XLOOKUP(L436,Personnel!$B$4:$G$4,Personnel!$B$5:$G$5)),"")</f>
        <v/>
      </c>
      <c r="N436" s="455">
        <f t="shared" si="5"/>
        <v>0</v>
      </c>
      <c r="O436" s="434"/>
      <c r="P436" s="456" t="str">
        <f t="shared" si="6"/>
        <v/>
      </c>
      <c r="Q436" s="457">
        <f t="shared" si="26"/>
        <v>0</v>
      </c>
      <c r="R436" s="458"/>
      <c r="S436" s="459" t="str">
        <f t="array" ref="S436">IF(B436="","",XLOOKUP($B436,Product,'Product List'!D:D))</f>
        <v/>
      </c>
      <c r="T436" s="454" t="str">
        <f t="array" ref="T436">IF(B436="","",XLOOKUP($B436,Product,'Product List'!E:E))</f>
        <v/>
      </c>
      <c r="U436" s="454" t="str">
        <f t="array" ref="U436">IF(B436="","",XLOOKUP($B436,Product,'Product List'!F:F))</f>
        <v/>
      </c>
      <c r="V436" s="454" t="str">
        <f t="array" ref="V436">IF(B436="","",XLOOKUP($B436,Product,'Product List'!G:G))</f>
        <v/>
      </c>
      <c r="W436" s="434"/>
      <c r="X436" s="434" t="str">
        <f t="array" ref="X436">iferror(xlookup(B436,'Product List'!A:A,'Product List'!P:P),"")</f>
        <v/>
      </c>
      <c r="Y436" s="434">
        <f t="shared" si="27"/>
        <v>0</v>
      </c>
      <c r="Z436" s="434"/>
    </row>
    <row r="437" ht="14.25" customHeight="1">
      <c r="A437" s="494"/>
      <c r="B437" s="494"/>
      <c r="C437" s="495"/>
      <c r="D437" s="496"/>
      <c r="E437" s="496"/>
      <c r="F437" s="496"/>
      <c r="G437" s="487">
        <f t="shared" si="1"/>
        <v>0</v>
      </c>
      <c r="H437" s="451" t="str">
        <f t="shared" si="2"/>
        <v/>
      </c>
      <c r="I437" s="452" t="str">
        <f t="shared" si="23"/>
        <v/>
      </c>
      <c r="J437" s="477"/>
      <c r="K437" s="434"/>
      <c r="L437" s="454" t="str">
        <f t="shared" si="4"/>
        <v/>
      </c>
      <c r="M437" s="455" t="str">
        <f t="array" ref="M437">IFERROR(IF(J437="","",XLOOKUP(L437,Personnel!$B$4:$G$4,Personnel!$B$5:$G$5)),"")</f>
        <v/>
      </c>
      <c r="N437" s="455">
        <f t="shared" si="5"/>
        <v>0</v>
      </c>
      <c r="O437" s="434"/>
      <c r="P437" s="456" t="str">
        <f t="shared" si="6"/>
        <v/>
      </c>
      <c r="Q437" s="457">
        <f t="shared" si="26"/>
        <v>0</v>
      </c>
      <c r="R437" s="458"/>
      <c r="S437" s="459" t="str">
        <f t="array" ref="S437">IF(B437="","",XLOOKUP($B437,Product,'Product List'!D:D))</f>
        <v/>
      </c>
      <c r="T437" s="454" t="str">
        <f t="array" ref="T437">IF(B437="","",XLOOKUP($B437,Product,'Product List'!E:E))</f>
        <v/>
      </c>
      <c r="U437" s="454" t="str">
        <f t="array" ref="U437">IF(B437="","",XLOOKUP($B437,Product,'Product List'!F:F))</f>
        <v/>
      </c>
      <c r="V437" s="454" t="str">
        <f t="array" ref="V437">IF(B437="","",XLOOKUP($B437,Product,'Product List'!G:G))</f>
        <v/>
      </c>
      <c r="W437" s="434"/>
      <c r="X437" s="434" t="str">
        <f t="array" ref="X437">iferror(xlookup(B437,'Product List'!A:A,'Product List'!P:P),"")</f>
        <v/>
      </c>
      <c r="Y437" s="434">
        <f t="shared" si="27"/>
        <v>0</v>
      </c>
      <c r="Z437" s="434"/>
    </row>
    <row r="438" ht="14.25" customHeight="1">
      <c r="A438" s="494"/>
      <c r="B438" s="494"/>
      <c r="C438" s="495"/>
      <c r="D438" s="496"/>
      <c r="E438" s="496"/>
      <c r="F438" s="496"/>
      <c r="G438" s="487">
        <f t="shared" si="1"/>
        <v>0</v>
      </c>
      <c r="H438" s="451" t="str">
        <f t="shared" si="2"/>
        <v/>
      </c>
      <c r="I438" s="452" t="str">
        <f t="shared" si="23"/>
        <v/>
      </c>
      <c r="J438" s="477"/>
      <c r="K438" s="434"/>
      <c r="L438" s="454" t="str">
        <f t="shared" si="4"/>
        <v/>
      </c>
      <c r="M438" s="455" t="str">
        <f t="array" ref="M438">IFERROR(IF(J438="","",XLOOKUP(L438,Personnel!$B$4:$G$4,Personnel!$B$5:$G$5)),"")</f>
        <v/>
      </c>
      <c r="N438" s="455">
        <f t="shared" si="5"/>
        <v>0</v>
      </c>
      <c r="O438" s="434"/>
      <c r="P438" s="456" t="str">
        <f t="shared" si="6"/>
        <v/>
      </c>
      <c r="Q438" s="457">
        <f t="shared" si="26"/>
        <v>0</v>
      </c>
      <c r="R438" s="458"/>
      <c r="S438" s="459" t="str">
        <f t="array" ref="S438">IF(B438="","",XLOOKUP($B438,Product,'Product List'!D:D))</f>
        <v/>
      </c>
      <c r="T438" s="454" t="str">
        <f t="array" ref="T438">IF(B438="","",XLOOKUP($B438,Product,'Product List'!E:E))</f>
        <v/>
      </c>
      <c r="U438" s="454" t="str">
        <f t="array" ref="U438">IF(B438="","",XLOOKUP($B438,Product,'Product List'!F:F))</f>
        <v/>
      </c>
      <c r="V438" s="454" t="str">
        <f t="array" ref="V438">IF(B438="","",XLOOKUP($B438,Product,'Product List'!G:G))</f>
        <v/>
      </c>
      <c r="W438" s="434"/>
      <c r="X438" s="434" t="str">
        <f t="array" ref="X438">iferror(xlookup(B438,'Product List'!A:A,'Product List'!P:P),"")</f>
        <v/>
      </c>
      <c r="Y438" s="434">
        <f t="shared" si="27"/>
        <v>0</v>
      </c>
      <c r="Z438" s="434"/>
    </row>
    <row r="439" ht="14.25" customHeight="1">
      <c r="A439" s="494"/>
      <c r="B439" s="494"/>
      <c r="C439" s="495"/>
      <c r="D439" s="496"/>
      <c r="E439" s="496"/>
      <c r="F439" s="496"/>
      <c r="G439" s="487">
        <f t="shared" si="1"/>
        <v>0</v>
      </c>
      <c r="H439" s="451" t="str">
        <f t="shared" si="2"/>
        <v/>
      </c>
      <c r="I439" s="452" t="str">
        <f t="shared" si="23"/>
        <v/>
      </c>
      <c r="J439" s="477"/>
      <c r="K439" s="434"/>
      <c r="L439" s="454" t="str">
        <f t="shared" si="4"/>
        <v/>
      </c>
      <c r="M439" s="455" t="str">
        <f t="array" ref="M439">IFERROR(IF(J439="","",XLOOKUP(L439,Personnel!$B$4:$G$4,Personnel!$B$5:$G$5)),"")</f>
        <v/>
      </c>
      <c r="N439" s="455">
        <f t="shared" si="5"/>
        <v>0</v>
      </c>
      <c r="O439" s="434"/>
      <c r="P439" s="456" t="str">
        <f t="shared" si="6"/>
        <v/>
      </c>
      <c r="Q439" s="457">
        <f t="shared" si="26"/>
        <v>0</v>
      </c>
      <c r="R439" s="458"/>
      <c r="S439" s="459" t="str">
        <f t="array" ref="S439">IF(B439="","",XLOOKUP($B439,Product,'Product List'!D:D))</f>
        <v/>
      </c>
      <c r="T439" s="454" t="str">
        <f t="array" ref="T439">IF(B439="","",XLOOKUP($B439,Product,'Product List'!E:E))</f>
        <v/>
      </c>
      <c r="U439" s="454" t="str">
        <f t="array" ref="U439">IF(B439="","",XLOOKUP($B439,Product,'Product List'!F:F))</f>
        <v/>
      </c>
      <c r="V439" s="454" t="str">
        <f t="array" ref="V439">IF(B439="","",XLOOKUP($B439,Product,'Product List'!G:G))</f>
        <v/>
      </c>
      <c r="W439" s="434"/>
      <c r="X439" s="434" t="str">
        <f t="array" ref="X439">iferror(xlookup(B439,'Product List'!A:A,'Product List'!P:P),"")</f>
        <v/>
      </c>
      <c r="Y439" s="434">
        <f t="shared" si="27"/>
        <v>0</v>
      </c>
      <c r="Z439" s="434"/>
    </row>
    <row r="440" ht="14.25" customHeight="1">
      <c r="A440" s="494"/>
      <c r="B440" s="494"/>
      <c r="C440" s="495"/>
      <c r="D440" s="496"/>
      <c r="E440" s="496"/>
      <c r="F440" s="496"/>
      <c r="G440" s="487">
        <f t="shared" si="1"/>
        <v>0</v>
      </c>
      <c r="H440" s="451" t="str">
        <f t="shared" si="2"/>
        <v/>
      </c>
      <c r="I440" s="452" t="str">
        <f t="shared" si="23"/>
        <v/>
      </c>
      <c r="J440" s="477"/>
      <c r="K440" s="434"/>
      <c r="L440" s="454" t="str">
        <f t="shared" si="4"/>
        <v/>
      </c>
      <c r="M440" s="455" t="str">
        <f t="array" ref="M440">IFERROR(IF(J440="","",XLOOKUP(L440,Personnel!$B$4:$G$4,Personnel!$B$5:$G$5)),"")</f>
        <v/>
      </c>
      <c r="N440" s="455">
        <f t="shared" si="5"/>
        <v>0</v>
      </c>
      <c r="O440" s="434"/>
      <c r="P440" s="456" t="str">
        <f t="shared" si="6"/>
        <v/>
      </c>
      <c r="Q440" s="457">
        <f t="shared" si="26"/>
        <v>0</v>
      </c>
      <c r="R440" s="458"/>
      <c r="S440" s="459" t="str">
        <f t="array" ref="S440">IF(B440="","",XLOOKUP($B440,Product,'Product List'!D:D))</f>
        <v/>
      </c>
      <c r="T440" s="454" t="str">
        <f t="array" ref="T440">IF(B440="","",XLOOKUP($B440,Product,'Product List'!E:E))</f>
        <v/>
      </c>
      <c r="U440" s="454" t="str">
        <f t="array" ref="U440">IF(B440="","",XLOOKUP($B440,Product,'Product List'!F:F))</f>
        <v/>
      </c>
      <c r="V440" s="454" t="str">
        <f t="array" ref="V440">IF(B440="","",XLOOKUP($B440,Product,'Product List'!G:G))</f>
        <v/>
      </c>
      <c r="W440" s="434"/>
      <c r="X440" s="434" t="str">
        <f t="array" ref="X440">iferror(xlookup(B440,'Product List'!A:A,'Product List'!P:P),"")</f>
        <v/>
      </c>
      <c r="Y440" s="434">
        <f t="shared" si="27"/>
        <v>0</v>
      </c>
      <c r="Z440" s="434"/>
    </row>
    <row r="441" ht="14.25" customHeight="1">
      <c r="A441" s="494"/>
      <c r="B441" s="494"/>
      <c r="C441" s="495"/>
      <c r="D441" s="496"/>
      <c r="E441" s="496"/>
      <c r="F441" s="496"/>
      <c r="G441" s="487">
        <f t="shared" si="1"/>
        <v>0</v>
      </c>
      <c r="H441" s="451" t="str">
        <f t="shared" si="2"/>
        <v/>
      </c>
      <c r="I441" s="452" t="str">
        <f t="shared" si="23"/>
        <v/>
      </c>
      <c r="J441" s="477"/>
      <c r="K441" s="434"/>
      <c r="L441" s="454" t="str">
        <f t="shared" si="4"/>
        <v/>
      </c>
      <c r="M441" s="455" t="str">
        <f t="array" ref="M441">IFERROR(IF(J441="","",XLOOKUP(L441,Personnel!$B$4:$G$4,Personnel!$B$5:$G$5)),"")</f>
        <v/>
      </c>
      <c r="N441" s="455">
        <f t="shared" si="5"/>
        <v>0</v>
      </c>
      <c r="O441" s="434"/>
      <c r="P441" s="456" t="str">
        <f t="shared" si="6"/>
        <v/>
      </c>
      <c r="Q441" s="457">
        <f t="shared" si="26"/>
        <v>0</v>
      </c>
      <c r="R441" s="458"/>
      <c r="S441" s="459" t="str">
        <f t="array" ref="S441">IF(B441="","",XLOOKUP($B441,Product,'Product List'!D:D))</f>
        <v/>
      </c>
      <c r="T441" s="454" t="str">
        <f t="array" ref="T441">IF(B441="","",XLOOKUP($B441,Product,'Product List'!E:E))</f>
        <v/>
      </c>
      <c r="U441" s="454" t="str">
        <f t="array" ref="U441">IF(B441="","",XLOOKUP($B441,Product,'Product List'!F:F))</f>
        <v/>
      </c>
      <c r="V441" s="454" t="str">
        <f t="array" ref="V441">IF(B441="","",XLOOKUP($B441,Product,'Product List'!G:G))</f>
        <v/>
      </c>
      <c r="W441" s="434"/>
      <c r="X441" s="434" t="str">
        <f t="array" ref="X441">iferror(xlookup(B441,'Product List'!A:A,'Product List'!P:P),"")</f>
        <v/>
      </c>
      <c r="Y441" s="434">
        <f t="shared" si="27"/>
        <v>0</v>
      </c>
      <c r="Z441" s="434"/>
    </row>
    <row r="442" ht="14.25" customHeight="1">
      <c r="A442" s="494"/>
      <c r="B442" s="494"/>
      <c r="C442" s="495"/>
      <c r="D442" s="496"/>
      <c r="E442" s="496"/>
      <c r="F442" s="496"/>
      <c r="G442" s="487">
        <f t="shared" si="1"/>
        <v>0</v>
      </c>
      <c r="H442" s="451" t="str">
        <f t="shared" si="2"/>
        <v/>
      </c>
      <c r="I442" s="452" t="str">
        <f t="shared" si="23"/>
        <v/>
      </c>
      <c r="J442" s="477"/>
      <c r="K442" s="434"/>
      <c r="L442" s="454" t="str">
        <f t="shared" si="4"/>
        <v/>
      </c>
      <c r="M442" s="455" t="str">
        <f t="array" ref="M442">IFERROR(IF(J442="","",XLOOKUP(L442,Personnel!$B$4:$G$4,Personnel!$B$5:$G$5)),"")</f>
        <v/>
      </c>
      <c r="N442" s="455">
        <f t="shared" si="5"/>
        <v>0</v>
      </c>
      <c r="O442" s="434"/>
      <c r="P442" s="456" t="str">
        <f t="shared" si="6"/>
        <v/>
      </c>
      <c r="Q442" s="457">
        <f t="shared" si="26"/>
        <v>0</v>
      </c>
      <c r="R442" s="458"/>
      <c r="S442" s="459" t="str">
        <f t="array" ref="S442">IF(B442="","",XLOOKUP($B442,Product,'Product List'!D:D))</f>
        <v/>
      </c>
      <c r="T442" s="454" t="str">
        <f t="array" ref="T442">IF(B442="","",XLOOKUP($B442,Product,'Product List'!E:E))</f>
        <v/>
      </c>
      <c r="U442" s="454" t="str">
        <f t="array" ref="U442">IF(B442="","",XLOOKUP($B442,Product,'Product List'!F:F))</f>
        <v/>
      </c>
      <c r="V442" s="454" t="str">
        <f t="array" ref="V442">IF(B442="","",XLOOKUP($B442,Product,'Product List'!G:G))</f>
        <v/>
      </c>
      <c r="W442" s="434"/>
      <c r="X442" s="434" t="str">
        <f t="array" ref="X442">iferror(xlookup(B442,'Product List'!A:A,'Product List'!P:P),"")</f>
        <v/>
      </c>
      <c r="Y442" s="434">
        <f t="shared" si="27"/>
        <v>0</v>
      </c>
      <c r="Z442" s="434"/>
    </row>
    <row r="443" ht="14.25" customHeight="1">
      <c r="A443" s="494"/>
      <c r="B443" s="494"/>
      <c r="C443" s="495"/>
      <c r="D443" s="496"/>
      <c r="E443" s="496"/>
      <c r="F443" s="496"/>
      <c r="G443" s="487">
        <f t="shared" si="1"/>
        <v>0</v>
      </c>
      <c r="H443" s="451" t="str">
        <f t="shared" si="2"/>
        <v/>
      </c>
      <c r="I443" s="452" t="str">
        <f t="shared" si="23"/>
        <v/>
      </c>
      <c r="J443" s="477"/>
      <c r="K443" s="434"/>
      <c r="L443" s="454" t="str">
        <f t="shared" si="4"/>
        <v/>
      </c>
      <c r="M443" s="455" t="str">
        <f t="array" ref="M443">IFERROR(IF(J443="","",XLOOKUP(L443,Personnel!$B$4:$G$4,Personnel!$B$5:$G$5)),"")</f>
        <v/>
      </c>
      <c r="N443" s="455">
        <f t="shared" si="5"/>
        <v>0</v>
      </c>
      <c r="O443" s="434"/>
      <c r="P443" s="456" t="str">
        <f t="shared" si="6"/>
        <v/>
      </c>
      <c r="Q443" s="457">
        <f t="shared" si="26"/>
        <v>0</v>
      </c>
      <c r="R443" s="458"/>
      <c r="S443" s="459" t="str">
        <f t="array" ref="S443">IF(B443="","",XLOOKUP($B443,Product,'Product List'!D:D))</f>
        <v/>
      </c>
      <c r="T443" s="454" t="str">
        <f t="array" ref="T443">IF(B443="","",XLOOKUP($B443,Product,'Product List'!E:E))</f>
        <v/>
      </c>
      <c r="U443" s="454" t="str">
        <f t="array" ref="U443">IF(B443="","",XLOOKUP($B443,Product,'Product List'!F:F))</f>
        <v/>
      </c>
      <c r="V443" s="454" t="str">
        <f t="array" ref="V443">IF(B443="","",XLOOKUP($B443,Product,'Product List'!G:G))</f>
        <v/>
      </c>
      <c r="W443" s="434"/>
      <c r="X443" s="434" t="str">
        <f t="array" ref="X443">iferror(xlookup(B443,'Product List'!A:A,'Product List'!P:P),"")</f>
        <v/>
      </c>
      <c r="Y443" s="434">
        <f t="shared" si="27"/>
        <v>0</v>
      </c>
      <c r="Z443" s="434"/>
    </row>
    <row r="444" ht="14.25" customHeight="1">
      <c r="A444" s="494"/>
      <c r="B444" s="494"/>
      <c r="C444" s="495"/>
      <c r="D444" s="496"/>
      <c r="E444" s="496"/>
      <c r="F444" s="496"/>
      <c r="G444" s="487">
        <f t="shared" si="1"/>
        <v>0</v>
      </c>
      <c r="H444" s="451" t="str">
        <f t="shared" si="2"/>
        <v/>
      </c>
      <c r="I444" s="452" t="str">
        <f t="shared" si="23"/>
        <v/>
      </c>
      <c r="J444" s="477"/>
      <c r="K444" s="434"/>
      <c r="L444" s="454" t="str">
        <f t="shared" si="4"/>
        <v/>
      </c>
      <c r="M444" s="455" t="str">
        <f t="array" ref="M444">IFERROR(IF(J444="","",XLOOKUP(L444,Personnel!$B$4:$G$4,Personnel!$B$5:$G$5)),"")</f>
        <v/>
      </c>
      <c r="N444" s="455">
        <f t="shared" si="5"/>
        <v>0</v>
      </c>
      <c r="O444" s="434"/>
      <c r="P444" s="456" t="str">
        <f t="shared" si="6"/>
        <v/>
      </c>
      <c r="Q444" s="457">
        <f t="shared" si="26"/>
        <v>0</v>
      </c>
      <c r="R444" s="458"/>
      <c r="S444" s="459" t="str">
        <f t="array" ref="S444">IF(B444="","",XLOOKUP($B444,Product,'Product List'!D:D))</f>
        <v/>
      </c>
      <c r="T444" s="454" t="str">
        <f t="array" ref="T444">IF(B444="","",XLOOKUP($B444,Product,'Product List'!E:E))</f>
        <v/>
      </c>
      <c r="U444" s="454" t="str">
        <f t="array" ref="U444">IF(B444="","",XLOOKUP($B444,Product,'Product List'!F:F))</f>
        <v/>
      </c>
      <c r="V444" s="454" t="str">
        <f t="array" ref="V444">IF(B444="","",XLOOKUP($B444,Product,'Product List'!G:G))</f>
        <v/>
      </c>
      <c r="W444" s="434"/>
      <c r="X444" s="434" t="str">
        <f t="array" ref="X444">iferror(xlookup(B444,'Product List'!A:A,'Product List'!P:P),"")</f>
        <v/>
      </c>
      <c r="Y444" s="434">
        <f t="shared" si="27"/>
        <v>0</v>
      </c>
      <c r="Z444" s="434"/>
    </row>
    <row r="445" ht="14.25" customHeight="1">
      <c r="A445" s="494"/>
      <c r="B445" s="494"/>
      <c r="C445" s="495"/>
      <c r="D445" s="496"/>
      <c r="E445" s="496"/>
      <c r="F445" s="496"/>
      <c r="G445" s="487">
        <f t="shared" si="1"/>
        <v>0</v>
      </c>
      <c r="H445" s="451" t="str">
        <f t="shared" si="2"/>
        <v/>
      </c>
      <c r="I445" s="452" t="str">
        <f t="shared" si="23"/>
        <v/>
      </c>
      <c r="J445" s="477"/>
      <c r="K445" s="434"/>
      <c r="L445" s="454" t="str">
        <f t="shared" si="4"/>
        <v/>
      </c>
      <c r="M445" s="455" t="str">
        <f t="array" ref="M445">IFERROR(IF(J445="","",XLOOKUP(L445,Personnel!$B$4:$G$4,Personnel!$B$5:$G$5)),"")</f>
        <v/>
      </c>
      <c r="N445" s="455">
        <f t="shared" si="5"/>
        <v>0</v>
      </c>
      <c r="O445" s="434"/>
      <c r="P445" s="456" t="str">
        <f t="shared" si="6"/>
        <v/>
      </c>
      <c r="Q445" s="457">
        <f t="shared" si="26"/>
        <v>0</v>
      </c>
      <c r="R445" s="458"/>
      <c r="S445" s="459" t="str">
        <f t="array" ref="S445">IF(B445="","",XLOOKUP($B445,Product,'Product List'!D:D))</f>
        <v/>
      </c>
      <c r="T445" s="454" t="str">
        <f t="array" ref="T445">IF(B445="","",XLOOKUP($B445,Product,'Product List'!E:E))</f>
        <v/>
      </c>
      <c r="U445" s="454" t="str">
        <f t="array" ref="U445">IF(B445="","",XLOOKUP($B445,Product,'Product List'!F:F))</f>
        <v/>
      </c>
      <c r="V445" s="454" t="str">
        <f t="array" ref="V445">IF(B445="","",XLOOKUP($B445,Product,'Product List'!G:G))</f>
        <v/>
      </c>
      <c r="W445" s="434"/>
      <c r="X445" s="434" t="str">
        <f t="array" ref="X445">iferror(xlookup(B445,'Product List'!A:A,'Product List'!P:P),"")</f>
        <v/>
      </c>
      <c r="Y445" s="434">
        <f t="shared" si="27"/>
        <v>0</v>
      </c>
      <c r="Z445" s="434"/>
    </row>
    <row r="446" ht="14.25" customHeight="1">
      <c r="A446" s="494"/>
      <c r="B446" s="494"/>
      <c r="C446" s="495"/>
      <c r="D446" s="496"/>
      <c r="E446" s="496"/>
      <c r="F446" s="496"/>
      <c r="G446" s="487">
        <f t="shared" si="1"/>
        <v>0</v>
      </c>
      <c r="H446" s="451" t="str">
        <f t="shared" si="2"/>
        <v/>
      </c>
      <c r="I446" s="452" t="str">
        <f t="shared" si="23"/>
        <v/>
      </c>
      <c r="J446" s="477"/>
      <c r="K446" s="434"/>
      <c r="L446" s="454" t="str">
        <f t="shared" si="4"/>
        <v/>
      </c>
      <c r="M446" s="455" t="str">
        <f t="array" ref="M446">IFERROR(IF(J446="","",XLOOKUP(L446,Personnel!$B$4:$G$4,Personnel!$B$5:$G$5)),"")</f>
        <v/>
      </c>
      <c r="N446" s="455">
        <f t="shared" si="5"/>
        <v>0</v>
      </c>
      <c r="O446" s="434"/>
      <c r="P446" s="456" t="str">
        <f t="shared" si="6"/>
        <v/>
      </c>
      <c r="Q446" s="457">
        <f t="shared" si="26"/>
        <v>0</v>
      </c>
      <c r="R446" s="458"/>
      <c r="S446" s="459" t="str">
        <f t="array" ref="S446">IF(B446="","",XLOOKUP($B446,Product,'Product List'!D:D))</f>
        <v/>
      </c>
      <c r="T446" s="454" t="str">
        <f t="array" ref="T446">IF(B446="","",XLOOKUP($B446,Product,'Product List'!E:E))</f>
        <v/>
      </c>
      <c r="U446" s="454" t="str">
        <f t="array" ref="U446">IF(B446="","",XLOOKUP($B446,Product,'Product List'!F:F))</f>
        <v/>
      </c>
      <c r="V446" s="454" t="str">
        <f t="array" ref="V446">IF(B446="","",XLOOKUP($B446,Product,'Product List'!G:G))</f>
        <v/>
      </c>
      <c r="W446" s="434"/>
      <c r="X446" s="434" t="str">
        <f t="array" ref="X446">iferror(xlookup(B446,'Product List'!A:A,'Product List'!P:P),"")</f>
        <v/>
      </c>
      <c r="Y446" s="434">
        <f t="shared" si="27"/>
        <v>0</v>
      </c>
      <c r="Z446" s="434"/>
    </row>
    <row r="447" ht="14.25" customHeight="1">
      <c r="A447" s="494"/>
      <c r="B447" s="494"/>
      <c r="C447" s="495"/>
      <c r="D447" s="496"/>
      <c r="E447" s="496"/>
      <c r="F447" s="496"/>
      <c r="G447" s="487">
        <f t="shared" si="1"/>
        <v>0</v>
      </c>
      <c r="H447" s="451" t="str">
        <f t="shared" si="2"/>
        <v/>
      </c>
      <c r="I447" s="452" t="str">
        <f t="shared" si="23"/>
        <v/>
      </c>
      <c r="J447" s="477"/>
      <c r="K447" s="434"/>
      <c r="L447" s="454" t="str">
        <f t="shared" si="4"/>
        <v/>
      </c>
      <c r="M447" s="455" t="str">
        <f t="array" ref="M447">IFERROR(IF(J447="","",XLOOKUP(L447,Personnel!$B$4:$G$4,Personnel!$B$5:$G$5)),"")</f>
        <v/>
      </c>
      <c r="N447" s="455">
        <f t="shared" si="5"/>
        <v>0</v>
      </c>
      <c r="O447" s="434"/>
      <c r="P447" s="456" t="str">
        <f t="shared" si="6"/>
        <v/>
      </c>
      <c r="Q447" s="457">
        <f t="shared" si="26"/>
        <v>0</v>
      </c>
      <c r="R447" s="458"/>
      <c r="S447" s="459" t="str">
        <f t="array" ref="S447">IF(B447="","",XLOOKUP($B447,Product,'Product List'!D:D))</f>
        <v/>
      </c>
      <c r="T447" s="454" t="str">
        <f t="array" ref="T447">IF(B447="","",XLOOKUP($B447,Product,'Product List'!E:E))</f>
        <v/>
      </c>
      <c r="U447" s="454" t="str">
        <f t="array" ref="U447">IF(B447="","",XLOOKUP($B447,Product,'Product List'!F:F))</f>
        <v/>
      </c>
      <c r="V447" s="454" t="str">
        <f t="array" ref="V447">IF(B447="","",XLOOKUP($B447,Product,'Product List'!G:G))</f>
        <v/>
      </c>
      <c r="W447" s="434"/>
      <c r="X447" s="434" t="str">
        <f t="array" ref="X447">iferror(xlookup(B447,'Product List'!A:A,'Product List'!P:P),"")</f>
        <v/>
      </c>
      <c r="Y447" s="434">
        <f t="shared" si="27"/>
        <v>0</v>
      </c>
      <c r="Z447" s="434"/>
    </row>
    <row r="448" ht="14.25" customHeight="1">
      <c r="A448" s="494"/>
      <c r="B448" s="494"/>
      <c r="C448" s="495"/>
      <c r="D448" s="496"/>
      <c r="E448" s="496"/>
      <c r="F448" s="496"/>
      <c r="G448" s="487">
        <f t="shared" si="1"/>
        <v>0</v>
      </c>
      <c r="H448" s="451" t="str">
        <f t="shared" si="2"/>
        <v/>
      </c>
      <c r="I448" s="452" t="str">
        <f t="shared" si="23"/>
        <v/>
      </c>
      <c r="J448" s="477"/>
      <c r="K448" s="434"/>
      <c r="L448" s="454" t="str">
        <f t="shared" si="4"/>
        <v/>
      </c>
      <c r="M448" s="455" t="str">
        <f t="array" ref="M448">IFERROR(IF(J448="","",XLOOKUP(L448,Personnel!$B$4:$G$4,Personnel!$B$5:$G$5)),"")</f>
        <v/>
      </c>
      <c r="N448" s="455">
        <f t="shared" si="5"/>
        <v>0</v>
      </c>
      <c r="O448" s="434"/>
      <c r="P448" s="456" t="str">
        <f t="shared" si="6"/>
        <v/>
      </c>
      <c r="Q448" s="457">
        <f t="shared" si="26"/>
        <v>0</v>
      </c>
      <c r="R448" s="458"/>
      <c r="S448" s="459" t="str">
        <f t="array" ref="S448">IF(B448="","",XLOOKUP($B448,Product,'Product List'!D:D))</f>
        <v/>
      </c>
      <c r="T448" s="454" t="str">
        <f t="array" ref="T448">IF(B448="","",XLOOKUP($B448,Product,'Product List'!E:E))</f>
        <v/>
      </c>
      <c r="U448" s="454" t="str">
        <f t="array" ref="U448">IF(B448="","",XLOOKUP($B448,Product,'Product List'!F:F))</f>
        <v/>
      </c>
      <c r="V448" s="454" t="str">
        <f t="array" ref="V448">IF(B448="","",XLOOKUP($B448,Product,'Product List'!G:G))</f>
        <v/>
      </c>
      <c r="W448" s="434"/>
      <c r="X448" s="434" t="str">
        <f t="array" ref="X448">iferror(xlookup(B448,'Product List'!A:A,'Product List'!P:P),"")</f>
        <v/>
      </c>
      <c r="Y448" s="434">
        <f t="shared" si="27"/>
        <v>0</v>
      </c>
      <c r="Z448" s="434"/>
    </row>
    <row r="449" ht="14.25" customHeight="1">
      <c r="A449" s="494"/>
      <c r="B449" s="494"/>
      <c r="C449" s="495"/>
      <c r="D449" s="496"/>
      <c r="E449" s="496"/>
      <c r="F449" s="496"/>
      <c r="G449" s="487">
        <f t="shared" si="1"/>
        <v>0</v>
      </c>
      <c r="H449" s="451" t="str">
        <f t="shared" si="2"/>
        <v/>
      </c>
      <c r="I449" s="452" t="str">
        <f t="shared" si="23"/>
        <v/>
      </c>
      <c r="J449" s="477"/>
      <c r="K449" s="434"/>
      <c r="L449" s="454" t="str">
        <f t="shared" si="4"/>
        <v/>
      </c>
      <c r="M449" s="455" t="str">
        <f t="array" ref="M449">IFERROR(IF(J449="","",XLOOKUP(L449,Personnel!$B$4:$G$4,Personnel!$B$5:$G$5)),"")</f>
        <v/>
      </c>
      <c r="N449" s="455">
        <f t="shared" si="5"/>
        <v>0</v>
      </c>
      <c r="O449" s="434"/>
      <c r="P449" s="456" t="str">
        <f t="shared" si="6"/>
        <v/>
      </c>
      <c r="Q449" s="457">
        <f t="shared" si="26"/>
        <v>0</v>
      </c>
      <c r="R449" s="458"/>
      <c r="S449" s="459" t="str">
        <f t="array" ref="S449">IF(B449="","",XLOOKUP($B449,Product,'Product List'!D:D))</f>
        <v/>
      </c>
      <c r="T449" s="454" t="str">
        <f t="array" ref="T449">IF(B449="","",XLOOKUP($B449,Product,'Product List'!E:E))</f>
        <v/>
      </c>
      <c r="U449" s="454" t="str">
        <f t="array" ref="U449">IF(B449="","",XLOOKUP($B449,Product,'Product List'!F:F))</f>
        <v/>
      </c>
      <c r="V449" s="454" t="str">
        <f t="array" ref="V449">IF(B449="","",XLOOKUP($B449,Product,'Product List'!G:G))</f>
        <v/>
      </c>
      <c r="W449" s="434"/>
      <c r="X449" s="434" t="str">
        <f t="array" ref="X449">iferror(xlookup(B449,'Product List'!A:A,'Product List'!P:P),"")</f>
        <v/>
      </c>
      <c r="Y449" s="434">
        <f t="shared" si="27"/>
        <v>0</v>
      </c>
      <c r="Z449" s="434"/>
    </row>
    <row r="450" ht="14.25" customHeight="1">
      <c r="A450" s="494"/>
      <c r="B450" s="494"/>
      <c r="C450" s="495"/>
      <c r="D450" s="496"/>
      <c r="E450" s="496"/>
      <c r="F450" s="496"/>
      <c r="G450" s="487">
        <f t="shared" si="1"/>
        <v>0</v>
      </c>
      <c r="H450" s="451" t="str">
        <f t="shared" si="2"/>
        <v/>
      </c>
      <c r="I450" s="452" t="str">
        <f t="shared" si="23"/>
        <v/>
      </c>
      <c r="J450" s="477"/>
      <c r="K450" s="434"/>
      <c r="L450" s="454" t="str">
        <f t="shared" si="4"/>
        <v/>
      </c>
      <c r="M450" s="455" t="str">
        <f t="array" ref="M450">IFERROR(IF(J450="","",XLOOKUP(L450,Personnel!$B$4:$G$4,Personnel!$B$5:$G$5)),"")</f>
        <v/>
      </c>
      <c r="N450" s="455">
        <f t="shared" si="5"/>
        <v>0</v>
      </c>
      <c r="O450" s="434"/>
      <c r="P450" s="456" t="str">
        <f t="shared" si="6"/>
        <v/>
      </c>
      <c r="Q450" s="457">
        <f t="shared" si="26"/>
        <v>0</v>
      </c>
      <c r="R450" s="458"/>
      <c r="S450" s="459" t="str">
        <f t="array" ref="S450">IF(B450="","",XLOOKUP($B450,Product,'Product List'!D:D))</f>
        <v/>
      </c>
      <c r="T450" s="454" t="str">
        <f t="array" ref="T450">IF(B450="","",XLOOKUP($B450,Product,'Product List'!E:E))</f>
        <v/>
      </c>
      <c r="U450" s="454" t="str">
        <f t="array" ref="U450">IF(B450="","",XLOOKUP($B450,Product,'Product List'!F:F))</f>
        <v/>
      </c>
      <c r="V450" s="454" t="str">
        <f t="array" ref="V450">IF(B450="","",XLOOKUP($B450,Product,'Product List'!G:G))</f>
        <v/>
      </c>
      <c r="W450" s="434"/>
      <c r="X450" s="434" t="str">
        <f t="array" ref="X450">iferror(xlookup(B450,'Product List'!A:A,'Product List'!P:P),"")</f>
        <v/>
      </c>
      <c r="Y450" s="434">
        <f t="shared" si="27"/>
        <v>0</v>
      </c>
      <c r="Z450" s="434"/>
    </row>
    <row r="451" ht="14.25" customHeight="1">
      <c r="A451" s="494"/>
      <c r="B451" s="494"/>
      <c r="C451" s="495"/>
      <c r="D451" s="496"/>
      <c r="E451" s="496"/>
      <c r="F451" s="496"/>
      <c r="G451" s="487">
        <f t="shared" si="1"/>
        <v>0</v>
      </c>
      <c r="H451" s="451" t="str">
        <f t="shared" si="2"/>
        <v/>
      </c>
      <c r="I451" s="452" t="str">
        <f t="shared" si="23"/>
        <v/>
      </c>
      <c r="J451" s="477"/>
      <c r="K451" s="434"/>
      <c r="L451" s="454" t="str">
        <f t="shared" si="4"/>
        <v/>
      </c>
      <c r="M451" s="455" t="str">
        <f t="array" ref="M451">IFERROR(IF(J451="","",XLOOKUP(L451,Personnel!$B$4:$G$4,Personnel!$B$5:$G$5)),"")</f>
        <v/>
      </c>
      <c r="N451" s="455">
        <f t="shared" si="5"/>
        <v>0</v>
      </c>
      <c r="O451" s="434"/>
      <c r="P451" s="456" t="str">
        <f t="shared" si="6"/>
        <v/>
      </c>
      <c r="Q451" s="457">
        <f t="shared" si="26"/>
        <v>0</v>
      </c>
      <c r="R451" s="458"/>
      <c r="S451" s="459" t="str">
        <f t="array" ref="S451">IF(B451="","",XLOOKUP($B451,Product,'Product List'!D:D))</f>
        <v/>
      </c>
      <c r="T451" s="454" t="str">
        <f t="array" ref="T451">IF(B451="","",XLOOKUP($B451,Product,'Product List'!E:E))</f>
        <v/>
      </c>
      <c r="U451" s="454" t="str">
        <f t="array" ref="U451">IF(B451="","",XLOOKUP($B451,Product,'Product List'!F:F))</f>
        <v/>
      </c>
      <c r="V451" s="454" t="str">
        <f t="array" ref="V451">IF(B451="","",XLOOKUP($B451,Product,'Product List'!G:G))</f>
        <v/>
      </c>
      <c r="W451" s="434"/>
      <c r="X451" s="434" t="str">
        <f t="array" ref="X451">iferror(xlookup(B451,'Product List'!A:A,'Product List'!P:P),"")</f>
        <v/>
      </c>
      <c r="Y451" s="434">
        <f t="shared" si="27"/>
        <v>0</v>
      </c>
      <c r="Z451" s="434"/>
    </row>
    <row r="452" ht="14.25" customHeight="1">
      <c r="A452" s="494"/>
      <c r="B452" s="494"/>
      <c r="C452" s="495"/>
      <c r="D452" s="496"/>
      <c r="E452" s="496"/>
      <c r="F452" s="496"/>
      <c r="G452" s="487">
        <f t="shared" si="1"/>
        <v>0</v>
      </c>
      <c r="H452" s="451" t="str">
        <f t="shared" si="2"/>
        <v/>
      </c>
      <c r="I452" s="452" t="str">
        <f t="shared" si="23"/>
        <v/>
      </c>
      <c r="J452" s="477"/>
      <c r="K452" s="434"/>
      <c r="L452" s="454" t="str">
        <f t="shared" si="4"/>
        <v/>
      </c>
      <c r="M452" s="455" t="str">
        <f t="array" ref="M452">IFERROR(IF(J452="","",XLOOKUP(L452,Personnel!$B$4:$G$4,Personnel!$B$5:$G$5)),"")</f>
        <v/>
      </c>
      <c r="N452" s="455">
        <f t="shared" si="5"/>
        <v>0</v>
      </c>
      <c r="O452" s="434"/>
      <c r="P452" s="456" t="str">
        <f t="shared" si="6"/>
        <v/>
      </c>
      <c r="Q452" s="457">
        <f t="shared" si="26"/>
        <v>0</v>
      </c>
      <c r="R452" s="458"/>
      <c r="S452" s="459" t="str">
        <f t="array" ref="S452">IF(B452="","",XLOOKUP($B452,Product,'Product List'!D:D))</f>
        <v/>
      </c>
      <c r="T452" s="454" t="str">
        <f t="array" ref="T452">IF(B452="","",XLOOKUP($B452,Product,'Product List'!E:E))</f>
        <v/>
      </c>
      <c r="U452" s="454" t="str">
        <f t="array" ref="U452">IF(B452="","",XLOOKUP($B452,Product,'Product List'!F:F))</f>
        <v/>
      </c>
      <c r="V452" s="454" t="str">
        <f t="array" ref="V452">IF(B452="","",XLOOKUP($B452,Product,'Product List'!G:G))</f>
        <v/>
      </c>
      <c r="W452" s="434"/>
      <c r="X452" s="434" t="str">
        <f t="array" ref="X452">iferror(xlookup(B452,'Product List'!A:A,'Product List'!P:P),"")</f>
        <v/>
      </c>
      <c r="Y452" s="434">
        <f t="shared" si="27"/>
        <v>0</v>
      </c>
      <c r="Z452" s="434"/>
    </row>
    <row r="453" ht="14.25" customHeight="1">
      <c r="A453" s="494"/>
      <c r="B453" s="494"/>
      <c r="C453" s="495"/>
      <c r="D453" s="496"/>
      <c r="E453" s="496"/>
      <c r="F453" s="496"/>
      <c r="G453" s="487">
        <f t="shared" si="1"/>
        <v>0</v>
      </c>
      <c r="H453" s="451" t="str">
        <f t="shared" si="2"/>
        <v/>
      </c>
      <c r="I453" s="452" t="str">
        <f t="shared" si="23"/>
        <v/>
      </c>
      <c r="J453" s="477"/>
      <c r="K453" s="434"/>
      <c r="L453" s="454" t="str">
        <f t="shared" si="4"/>
        <v/>
      </c>
      <c r="M453" s="455" t="str">
        <f t="array" ref="M453">IFERROR(IF(J453="","",XLOOKUP(L453,Personnel!$B$4:$G$4,Personnel!$B$5:$G$5)),"")</f>
        <v/>
      </c>
      <c r="N453" s="455">
        <f t="shared" si="5"/>
        <v>0</v>
      </c>
      <c r="O453" s="434"/>
      <c r="P453" s="456" t="str">
        <f t="shared" si="6"/>
        <v/>
      </c>
      <c r="Q453" s="457">
        <f t="shared" si="26"/>
        <v>0</v>
      </c>
      <c r="R453" s="458"/>
      <c r="S453" s="459" t="str">
        <f t="array" ref="S453">IF(B453="","",XLOOKUP($B453,Product,'Product List'!D:D))</f>
        <v/>
      </c>
      <c r="T453" s="454" t="str">
        <f t="array" ref="T453">IF(B453="","",XLOOKUP($B453,Product,'Product List'!E:E))</f>
        <v/>
      </c>
      <c r="U453" s="454" t="str">
        <f t="array" ref="U453">IF(B453="","",XLOOKUP($B453,Product,'Product List'!F:F))</f>
        <v/>
      </c>
      <c r="V453" s="454" t="str">
        <f t="array" ref="V453">IF(B453="","",XLOOKUP($B453,Product,'Product List'!G:G))</f>
        <v/>
      </c>
      <c r="W453" s="434"/>
      <c r="X453" s="434" t="str">
        <f t="array" ref="X453">iferror(xlookup(B453,'Product List'!A:A,'Product List'!P:P),"")</f>
        <v/>
      </c>
      <c r="Y453" s="434">
        <f t="shared" si="27"/>
        <v>0</v>
      </c>
      <c r="Z453" s="434"/>
    </row>
    <row r="454" ht="14.25" customHeight="1">
      <c r="A454" s="494"/>
      <c r="B454" s="494"/>
      <c r="C454" s="495"/>
      <c r="D454" s="496"/>
      <c r="E454" s="496"/>
      <c r="F454" s="496"/>
      <c r="G454" s="487">
        <f t="shared" si="1"/>
        <v>0</v>
      </c>
      <c r="H454" s="451" t="str">
        <f t="shared" si="2"/>
        <v/>
      </c>
      <c r="I454" s="452" t="str">
        <f t="shared" si="23"/>
        <v/>
      </c>
      <c r="J454" s="477"/>
      <c r="K454" s="434"/>
      <c r="L454" s="454" t="str">
        <f t="shared" si="4"/>
        <v/>
      </c>
      <c r="M454" s="455" t="str">
        <f t="array" ref="M454">IFERROR(IF(J454="","",XLOOKUP(L454,Personnel!$B$4:$G$4,Personnel!$B$5:$G$5)),"")</f>
        <v/>
      </c>
      <c r="N454" s="455">
        <f t="shared" si="5"/>
        <v>0</v>
      </c>
      <c r="O454" s="434"/>
      <c r="P454" s="456" t="str">
        <f t="shared" si="6"/>
        <v/>
      </c>
      <c r="Q454" s="457">
        <f t="shared" si="26"/>
        <v>0</v>
      </c>
      <c r="R454" s="458"/>
      <c r="S454" s="459" t="str">
        <f t="array" ref="S454">IF(B454="","",XLOOKUP($B454,Product,'Product List'!D:D))</f>
        <v/>
      </c>
      <c r="T454" s="454" t="str">
        <f t="array" ref="T454">IF(B454="","",XLOOKUP($B454,Product,'Product List'!E:E))</f>
        <v/>
      </c>
      <c r="U454" s="454" t="str">
        <f t="array" ref="U454">IF(B454="","",XLOOKUP($B454,Product,'Product List'!F:F))</f>
        <v/>
      </c>
      <c r="V454" s="454" t="str">
        <f t="array" ref="V454">IF(B454="","",XLOOKUP($B454,Product,'Product List'!G:G))</f>
        <v/>
      </c>
      <c r="W454" s="434"/>
      <c r="X454" s="434" t="str">
        <f t="array" ref="X454">iferror(xlookup(B454,'Product List'!A:A,'Product List'!P:P),"")</f>
        <v/>
      </c>
      <c r="Y454" s="434">
        <f t="shared" si="27"/>
        <v>0</v>
      </c>
      <c r="Z454" s="434"/>
    </row>
    <row r="455" ht="14.25" customHeight="1">
      <c r="A455" s="494"/>
      <c r="B455" s="494"/>
      <c r="C455" s="495"/>
      <c r="D455" s="496"/>
      <c r="E455" s="496"/>
      <c r="F455" s="496"/>
      <c r="G455" s="487">
        <f t="shared" si="1"/>
        <v>0</v>
      </c>
      <c r="H455" s="451" t="str">
        <f t="shared" si="2"/>
        <v/>
      </c>
      <c r="I455" s="452" t="str">
        <f t="shared" si="23"/>
        <v/>
      </c>
      <c r="J455" s="477"/>
      <c r="K455" s="434"/>
      <c r="L455" s="454" t="str">
        <f t="shared" si="4"/>
        <v/>
      </c>
      <c r="M455" s="455" t="str">
        <f t="array" ref="M455">IFERROR(IF(J455="","",XLOOKUP(L455,Personnel!$B$4:$G$4,Personnel!$B$5:$G$5)),"")</f>
        <v/>
      </c>
      <c r="N455" s="455">
        <f t="shared" si="5"/>
        <v>0</v>
      </c>
      <c r="O455" s="434"/>
      <c r="P455" s="456" t="str">
        <f t="shared" si="6"/>
        <v/>
      </c>
      <c r="Q455" s="457">
        <f t="shared" si="26"/>
        <v>0</v>
      </c>
      <c r="R455" s="458"/>
      <c r="S455" s="459" t="str">
        <f t="array" ref="S455">IF(B455="","",XLOOKUP($B455,Product,'Product List'!D:D))</f>
        <v/>
      </c>
      <c r="T455" s="454" t="str">
        <f t="array" ref="T455">IF(B455="","",XLOOKUP($B455,Product,'Product List'!E:E))</f>
        <v/>
      </c>
      <c r="U455" s="454" t="str">
        <f t="array" ref="U455">IF(B455="","",XLOOKUP($B455,Product,'Product List'!F:F))</f>
        <v/>
      </c>
      <c r="V455" s="454" t="str">
        <f t="array" ref="V455">IF(B455="","",XLOOKUP($B455,Product,'Product List'!G:G))</f>
        <v/>
      </c>
      <c r="W455" s="434"/>
      <c r="X455" s="434" t="str">
        <f t="array" ref="X455">iferror(xlookup(B455,'Product List'!A:A,'Product List'!P:P),"")</f>
        <v/>
      </c>
      <c r="Y455" s="434">
        <f t="shared" si="27"/>
        <v>0</v>
      </c>
      <c r="Z455" s="434"/>
    </row>
    <row r="456" ht="14.25" customHeight="1">
      <c r="A456" s="494"/>
      <c r="B456" s="494"/>
      <c r="C456" s="495"/>
      <c r="D456" s="496"/>
      <c r="E456" s="496"/>
      <c r="F456" s="496"/>
      <c r="G456" s="487">
        <f t="shared" si="1"/>
        <v>0</v>
      </c>
      <c r="H456" s="451" t="str">
        <f t="shared" si="2"/>
        <v/>
      </c>
      <c r="I456" s="452" t="str">
        <f t="shared" si="23"/>
        <v/>
      </c>
      <c r="J456" s="477"/>
      <c r="K456" s="434"/>
      <c r="L456" s="454" t="str">
        <f t="shared" si="4"/>
        <v/>
      </c>
      <c r="M456" s="455" t="str">
        <f t="array" ref="M456">IFERROR(IF(J456="","",XLOOKUP(L456,Personnel!$B$4:$G$4,Personnel!$B$5:$G$5)),"")</f>
        <v/>
      </c>
      <c r="N456" s="455">
        <f t="shared" si="5"/>
        <v>0</v>
      </c>
      <c r="O456" s="434"/>
      <c r="P456" s="456" t="str">
        <f t="shared" si="6"/>
        <v/>
      </c>
      <c r="Q456" s="457">
        <f t="shared" si="26"/>
        <v>0</v>
      </c>
      <c r="R456" s="458"/>
      <c r="S456" s="459" t="str">
        <f t="array" ref="S456">IF(B456="","",XLOOKUP($B456,Product,'Product List'!D:D))</f>
        <v/>
      </c>
      <c r="T456" s="454" t="str">
        <f t="array" ref="T456">IF(B456="","",XLOOKUP($B456,Product,'Product List'!E:E))</f>
        <v/>
      </c>
      <c r="U456" s="454" t="str">
        <f t="array" ref="U456">IF(B456="","",XLOOKUP($B456,Product,'Product List'!F:F))</f>
        <v/>
      </c>
      <c r="V456" s="454" t="str">
        <f t="array" ref="V456">IF(B456="","",XLOOKUP($B456,Product,'Product List'!G:G))</f>
        <v/>
      </c>
      <c r="W456" s="434"/>
      <c r="X456" s="434" t="str">
        <f t="array" ref="X456">iferror(xlookup(B456,'Product List'!A:A,'Product List'!P:P),"")</f>
        <v/>
      </c>
      <c r="Y456" s="434">
        <f t="shared" si="27"/>
        <v>0</v>
      </c>
      <c r="Z456" s="434"/>
    </row>
    <row r="457" ht="14.25" customHeight="1">
      <c r="A457" s="494"/>
      <c r="B457" s="494"/>
      <c r="C457" s="495"/>
      <c r="D457" s="496"/>
      <c r="E457" s="496"/>
      <c r="F457" s="496"/>
      <c r="G457" s="487">
        <f t="shared" si="1"/>
        <v>0</v>
      </c>
      <c r="H457" s="451" t="str">
        <f t="shared" si="2"/>
        <v/>
      </c>
      <c r="I457" s="452" t="str">
        <f t="shared" si="23"/>
        <v/>
      </c>
      <c r="J457" s="477"/>
      <c r="K457" s="434"/>
      <c r="L457" s="454" t="str">
        <f t="shared" si="4"/>
        <v/>
      </c>
      <c r="M457" s="455" t="str">
        <f t="array" ref="M457">IFERROR(IF(J457="","",XLOOKUP(L457,Personnel!$B$4:$G$4,Personnel!$B$5:$G$5)),"")</f>
        <v/>
      </c>
      <c r="N457" s="455">
        <f t="shared" si="5"/>
        <v>0</v>
      </c>
      <c r="O457" s="434"/>
      <c r="P457" s="456" t="str">
        <f t="shared" si="6"/>
        <v/>
      </c>
      <c r="Q457" s="457">
        <f t="shared" si="26"/>
        <v>0</v>
      </c>
      <c r="R457" s="458"/>
      <c r="S457" s="459" t="str">
        <f t="array" ref="S457">IF(B457="","",XLOOKUP($B457,Product,'Product List'!D:D))</f>
        <v/>
      </c>
      <c r="T457" s="454" t="str">
        <f t="array" ref="T457">IF(B457="","",XLOOKUP($B457,Product,'Product List'!E:E))</f>
        <v/>
      </c>
      <c r="U457" s="454" t="str">
        <f t="array" ref="U457">IF(B457="","",XLOOKUP($B457,Product,'Product List'!F:F))</f>
        <v/>
      </c>
      <c r="V457" s="454" t="str">
        <f t="array" ref="V457">IF(B457="","",XLOOKUP($B457,Product,'Product List'!G:G))</f>
        <v/>
      </c>
      <c r="W457" s="434"/>
      <c r="X457" s="434" t="str">
        <f t="array" ref="X457">iferror(xlookup(B457,'Product List'!A:A,'Product List'!P:P),"")</f>
        <v/>
      </c>
      <c r="Y457" s="434">
        <f t="shared" si="27"/>
        <v>0</v>
      </c>
      <c r="Z457" s="434"/>
    </row>
    <row r="458" ht="14.25" customHeight="1">
      <c r="A458" s="494"/>
      <c r="B458" s="494"/>
      <c r="C458" s="495"/>
      <c r="D458" s="496"/>
      <c r="E458" s="496"/>
      <c r="F458" s="496"/>
      <c r="G458" s="487">
        <f t="shared" si="1"/>
        <v>0</v>
      </c>
      <c r="H458" s="451" t="str">
        <f t="shared" si="2"/>
        <v/>
      </c>
      <c r="I458" s="452" t="str">
        <f t="shared" si="23"/>
        <v/>
      </c>
      <c r="J458" s="477"/>
      <c r="K458" s="434"/>
      <c r="L458" s="454" t="str">
        <f t="shared" si="4"/>
        <v/>
      </c>
      <c r="M458" s="455" t="str">
        <f t="array" ref="M458">IFERROR(IF(J458="","",XLOOKUP(L458,Personnel!$B$4:$G$4,Personnel!$B$5:$G$5)),"")</f>
        <v/>
      </c>
      <c r="N458" s="455">
        <f t="shared" si="5"/>
        <v>0</v>
      </c>
      <c r="O458" s="434"/>
      <c r="P458" s="456" t="str">
        <f t="shared" si="6"/>
        <v/>
      </c>
      <c r="Q458" s="457">
        <f t="shared" si="26"/>
        <v>0</v>
      </c>
      <c r="R458" s="458"/>
      <c r="S458" s="459" t="str">
        <f t="array" ref="S458">IF(B458="","",XLOOKUP($B458,Product,'Product List'!D:D))</f>
        <v/>
      </c>
      <c r="T458" s="454" t="str">
        <f t="array" ref="T458">IF(B458="","",XLOOKUP($B458,Product,'Product List'!E:E))</f>
        <v/>
      </c>
      <c r="U458" s="454" t="str">
        <f t="array" ref="U458">IF(B458="","",XLOOKUP($B458,Product,'Product List'!F:F))</f>
        <v/>
      </c>
      <c r="V458" s="454" t="str">
        <f t="array" ref="V458">IF(B458="","",XLOOKUP($B458,Product,'Product List'!G:G))</f>
        <v/>
      </c>
      <c r="W458" s="434"/>
      <c r="X458" s="434" t="str">
        <f t="array" ref="X458">iferror(xlookup(B458,'Product List'!A:A,'Product List'!P:P),"")</f>
        <v/>
      </c>
      <c r="Y458" s="434">
        <f t="shared" si="27"/>
        <v>0</v>
      </c>
      <c r="Z458" s="434"/>
    </row>
    <row r="459" ht="14.25" customHeight="1">
      <c r="A459" s="494"/>
      <c r="B459" s="494"/>
      <c r="C459" s="495"/>
      <c r="D459" s="496"/>
      <c r="E459" s="496"/>
      <c r="F459" s="496"/>
      <c r="G459" s="487">
        <f t="shared" si="1"/>
        <v>0</v>
      </c>
      <c r="H459" s="451" t="str">
        <f t="shared" si="2"/>
        <v/>
      </c>
      <c r="I459" s="452" t="str">
        <f t="shared" si="23"/>
        <v/>
      </c>
      <c r="J459" s="477"/>
      <c r="K459" s="434"/>
      <c r="L459" s="454" t="str">
        <f t="shared" si="4"/>
        <v/>
      </c>
      <c r="M459" s="455" t="str">
        <f t="array" ref="M459">IFERROR(IF(J459="","",XLOOKUP(L459,Personnel!$B$4:$G$4,Personnel!$B$5:$G$5)),"")</f>
        <v/>
      </c>
      <c r="N459" s="455">
        <f t="shared" si="5"/>
        <v>0</v>
      </c>
      <c r="O459" s="434"/>
      <c r="P459" s="456" t="str">
        <f t="shared" si="6"/>
        <v/>
      </c>
      <c r="Q459" s="457">
        <f t="shared" si="26"/>
        <v>0</v>
      </c>
      <c r="R459" s="458"/>
      <c r="S459" s="459" t="str">
        <f t="array" ref="S459">IF(B459="","",XLOOKUP($B459,Product,'Product List'!D:D))</f>
        <v/>
      </c>
      <c r="T459" s="454" t="str">
        <f t="array" ref="T459">IF(B459="","",XLOOKUP($B459,Product,'Product List'!E:E))</f>
        <v/>
      </c>
      <c r="U459" s="454" t="str">
        <f t="array" ref="U459">IF(B459="","",XLOOKUP($B459,Product,'Product List'!F:F))</f>
        <v/>
      </c>
      <c r="V459" s="454" t="str">
        <f t="array" ref="V459">IF(B459="","",XLOOKUP($B459,Product,'Product List'!G:G))</f>
        <v/>
      </c>
      <c r="W459" s="434"/>
      <c r="X459" s="434" t="str">
        <f t="array" ref="X459">iferror(xlookup(B459,'Product List'!A:A,'Product List'!P:P),"")</f>
        <v/>
      </c>
      <c r="Y459" s="434">
        <f t="shared" si="27"/>
        <v>0</v>
      </c>
      <c r="Z459" s="434"/>
    </row>
    <row r="460" ht="14.25" customHeight="1">
      <c r="A460" s="494"/>
      <c r="B460" s="494"/>
      <c r="C460" s="495"/>
      <c r="D460" s="496"/>
      <c r="E460" s="496"/>
      <c r="F460" s="496"/>
      <c r="G460" s="487">
        <f t="shared" si="1"/>
        <v>0</v>
      </c>
      <c r="H460" s="451" t="str">
        <f t="shared" si="2"/>
        <v/>
      </c>
      <c r="I460" s="452" t="str">
        <f t="shared" si="23"/>
        <v/>
      </c>
      <c r="J460" s="477"/>
      <c r="K460" s="434"/>
      <c r="L460" s="454" t="str">
        <f t="shared" si="4"/>
        <v/>
      </c>
      <c r="M460" s="455" t="str">
        <f t="array" ref="M460">IFERROR(IF(J460="","",XLOOKUP(L460,Personnel!$B$4:$G$4,Personnel!$B$5:$G$5)),"")</f>
        <v/>
      </c>
      <c r="N460" s="455">
        <f t="shared" si="5"/>
        <v>0</v>
      </c>
      <c r="O460" s="434"/>
      <c r="P460" s="456" t="str">
        <f t="shared" si="6"/>
        <v/>
      </c>
      <c r="Q460" s="457">
        <f t="shared" si="26"/>
        <v>0</v>
      </c>
      <c r="R460" s="458"/>
      <c r="S460" s="459" t="str">
        <f t="array" ref="S460">IF(B460="","",XLOOKUP($B460,Product,'Product List'!D:D))</f>
        <v/>
      </c>
      <c r="T460" s="454" t="str">
        <f t="array" ref="T460">IF(B460="","",XLOOKUP($B460,Product,'Product List'!E:E))</f>
        <v/>
      </c>
      <c r="U460" s="454" t="str">
        <f t="array" ref="U460">IF(B460="","",XLOOKUP($B460,Product,'Product List'!F:F))</f>
        <v/>
      </c>
      <c r="V460" s="454" t="str">
        <f t="array" ref="V460">IF(B460="","",XLOOKUP($B460,Product,'Product List'!G:G))</f>
        <v/>
      </c>
      <c r="W460" s="434"/>
      <c r="X460" s="434" t="str">
        <f t="array" ref="X460">iferror(xlookup(B460,'Product List'!A:A,'Product List'!P:P),"")</f>
        <v/>
      </c>
      <c r="Y460" s="434">
        <f t="shared" si="27"/>
        <v>0</v>
      </c>
      <c r="Z460" s="434"/>
    </row>
    <row r="461" ht="14.25" customHeight="1">
      <c r="A461" s="494"/>
      <c r="B461" s="494"/>
      <c r="C461" s="495"/>
      <c r="D461" s="496"/>
      <c r="E461" s="496"/>
      <c r="F461" s="496"/>
      <c r="G461" s="487">
        <f t="shared" si="1"/>
        <v>0</v>
      </c>
      <c r="H461" s="451" t="str">
        <f t="shared" si="2"/>
        <v/>
      </c>
      <c r="I461" s="452" t="str">
        <f t="shared" si="23"/>
        <v/>
      </c>
      <c r="J461" s="477"/>
      <c r="K461" s="434"/>
      <c r="L461" s="454" t="str">
        <f t="shared" si="4"/>
        <v/>
      </c>
      <c r="M461" s="455" t="str">
        <f t="array" ref="M461">IFERROR(IF(J461="","",XLOOKUP(L461,Personnel!$B$4:$G$4,Personnel!$B$5:$G$5)),"")</f>
        <v/>
      </c>
      <c r="N461" s="455">
        <f t="shared" si="5"/>
        <v>0</v>
      </c>
      <c r="O461" s="434"/>
      <c r="P461" s="456" t="str">
        <f t="shared" si="6"/>
        <v/>
      </c>
      <c r="Q461" s="457">
        <f t="shared" si="26"/>
        <v>0</v>
      </c>
      <c r="R461" s="458"/>
      <c r="S461" s="459" t="str">
        <f t="array" ref="S461">IF(B461="","",XLOOKUP($B461,Product,'Product List'!D:D))</f>
        <v/>
      </c>
      <c r="T461" s="454" t="str">
        <f t="array" ref="T461">IF(B461="","",XLOOKUP($B461,Product,'Product List'!E:E))</f>
        <v/>
      </c>
      <c r="U461" s="454" t="str">
        <f t="array" ref="U461">IF(B461="","",XLOOKUP($B461,Product,'Product List'!F:F))</f>
        <v/>
      </c>
      <c r="V461" s="454" t="str">
        <f t="array" ref="V461">IF(B461="","",XLOOKUP($B461,Product,'Product List'!G:G))</f>
        <v/>
      </c>
      <c r="W461" s="434"/>
      <c r="X461" s="434" t="str">
        <f t="array" ref="X461">iferror(xlookup(B461,'Product List'!A:A,'Product List'!P:P),"")</f>
        <v/>
      </c>
      <c r="Y461" s="434">
        <f t="shared" si="27"/>
        <v>0</v>
      </c>
      <c r="Z461" s="434"/>
    </row>
    <row r="462" ht="14.25" customHeight="1">
      <c r="A462" s="494"/>
      <c r="B462" s="494"/>
      <c r="C462" s="495"/>
      <c r="D462" s="496"/>
      <c r="E462" s="496"/>
      <c r="F462" s="496"/>
      <c r="G462" s="487">
        <f t="shared" si="1"/>
        <v>0</v>
      </c>
      <c r="H462" s="451" t="str">
        <f t="shared" si="2"/>
        <v/>
      </c>
      <c r="I462" s="452" t="str">
        <f t="shared" si="23"/>
        <v/>
      </c>
      <c r="J462" s="477"/>
      <c r="K462" s="434"/>
      <c r="L462" s="454" t="str">
        <f t="shared" si="4"/>
        <v/>
      </c>
      <c r="M462" s="455" t="str">
        <f t="array" ref="M462">IFERROR(IF(J462="","",XLOOKUP(L462,Personnel!$B$4:$G$4,Personnel!$B$5:$G$5)),"")</f>
        <v/>
      </c>
      <c r="N462" s="455">
        <f t="shared" si="5"/>
        <v>0</v>
      </c>
      <c r="O462" s="434"/>
      <c r="P462" s="456" t="str">
        <f t="shared" si="6"/>
        <v/>
      </c>
      <c r="Q462" s="457">
        <f t="shared" si="26"/>
        <v>0</v>
      </c>
      <c r="R462" s="458"/>
      <c r="S462" s="459" t="str">
        <f t="array" ref="S462">IF(B462="","",XLOOKUP($B462,Product,'Product List'!D:D))</f>
        <v/>
      </c>
      <c r="T462" s="454" t="str">
        <f t="array" ref="T462">IF(B462="","",XLOOKUP($B462,Product,'Product List'!E:E))</f>
        <v/>
      </c>
      <c r="U462" s="454" t="str">
        <f t="array" ref="U462">IF(B462="","",XLOOKUP($B462,Product,'Product List'!F:F))</f>
        <v/>
      </c>
      <c r="V462" s="454" t="str">
        <f t="array" ref="V462">IF(B462="","",XLOOKUP($B462,Product,'Product List'!G:G))</f>
        <v/>
      </c>
      <c r="W462" s="434"/>
      <c r="X462" s="434" t="str">
        <f t="array" ref="X462">iferror(xlookup(B462,'Product List'!A:A,'Product List'!P:P),"")</f>
        <v/>
      </c>
      <c r="Y462" s="434">
        <f t="shared" si="27"/>
        <v>0</v>
      </c>
      <c r="Z462" s="434"/>
    </row>
    <row r="463" ht="14.25" customHeight="1">
      <c r="A463" s="494"/>
      <c r="B463" s="494"/>
      <c r="C463" s="495"/>
      <c r="D463" s="496"/>
      <c r="E463" s="496"/>
      <c r="F463" s="496"/>
      <c r="G463" s="487">
        <f t="shared" si="1"/>
        <v>0</v>
      </c>
      <c r="H463" s="451" t="str">
        <f t="shared" si="2"/>
        <v/>
      </c>
      <c r="I463" s="452" t="str">
        <f t="shared" si="23"/>
        <v/>
      </c>
      <c r="J463" s="477"/>
      <c r="K463" s="434"/>
      <c r="L463" s="454" t="str">
        <f t="shared" si="4"/>
        <v/>
      </c>
      <c r="M463" s="455" t="str">
        <f t="array" ref="M463">IFERROR(IF(J463="","",XLOOKUP(L463,Personnel!$B$4:$G$4,Personnel!$B$5:$G$5)),"")</f>
        <v/>
      </c>
      <c r="N463" s="455">
        <f t="shared" si="5"/>
        <v>0</v>
      </c>
      <c r="O463" s="434"/>
      <c r="P463" s="456" t="str">
        <f t="shared" si="6"/>
        <v/>
      </c>
      <c r="Q463" s="457">
        <f t="shared" si="26"/>
        <v>0</v>
      </c>
      <c r="R463" s="458"/>
      <c r="S463" s="459" t="str">
        <f t="array" ref="S463">IF(B463="","",XLOOKUP($B463,Product,'Product List'!D:D))</f>
        <v/>
      </c>
      <c r="T463" s="454" t="str">
        <f t="array" ref="T463">IF(B463="","",XLOOKUP($B463,Product,'Product List'!E:E))</f>
        <v/>
      </c>
      <c r="U463" s="454" t="str">
        <f t="array" ref="U463">IF(B463="","",XLOOKUP($B463,Product,'Product List'!F:F))</f>
        <v/>
      </c>
      <c r="V463" s="454" t="str">
        <f t="array" ref="V463">IF(B463="","",XLOOKUP($B463,Product,'Product List'!G:G))</f>
        <v/>
      </c>
      <c r="W463" s="434"/>
      <c r="X463" s="434" t="str">
        <f t="array" ref="X463">iferror(xlookup(B463,'Product List'!A:A,'Product List'!P:P),"")</f>
        <v/>
      </c>
      <c r="Y463" s="434">
        <f t="shared" si="27"/>
        <v>0</v>
      </c>
      <c r="Z463" s="434"/>
    </row>
    <row r="464" ht="14.25" customHeight="1">
      <c r="A464" s="494"/>
      <c r="B464" s="494"/>
      <c r="C464" s="495"/>
      <c r="D464" s="496"/>
      <c r="E464" s="496"/>
      <c r="F464" s="496"/>
      <c r="G464" s="487">
        <f t="shared" si="1"/>
        <v>0</v>
      </c>
      <c r="H464" s="451" t="str">
        <f t="shared" si="2"/>
        <v/>
      </c>
      <c r="I464" s="452" t="str">
        <f t="shared" si="23"/>
        <v/>
      </c>
      <c r="J464" s="477"/>
      <c r="K464" s="434"/>
      <c r="L464" s="454" t="str">
        <f t="shared" si="4"/>
        <v/>
      </c>
      <c r="M464" s="455" t="str">
        <f t="array" ref="M464">IFERROR(IF(J464="","",XLOOKUP(L464,Personnel!$B$4:$G$4,Personnel!$B$5:$G$5)),"")</f>
        <v/>
      </c>
      <c r="N464" s="455">
        <f t="shared" si="5"/>
        <v>0</v>
      </c>
      <c r="O464" s="434"/>
      <c r="P464" s="456" t="str">
        <f t="shared" si="6"/>
        <v/>
      </c>
      <c r="Q464" s="457">
        <f t="shared" si="26"/>
        <v>0</v>
      </c>
      <c r="R464" s="458"/>
      <c r="S464" s="459" t="str">
        <f t="array" ref="S464">IF(B464="","",XLOOKUP($B464,Product,'Product List'!D:D))</f>
        <v/>
      </c>
      <c r="T464" s="454" t="str">
        <f t="array" ref="T464">IF(B464="","",XLOOKUP($B464,Product,'Product List'!E:E))</f>
        <v/>
      </c>
      <c r="U464" s="454" t="str">
        <f t="array" ref="U464">IF(B464="","",XLOOKUP($B464,Product,'Product List'!F:F))</f>
        <v/>
      </c>
      <c r="V464" s="454" t="str">
        <f t="array" ref="V464">IF(B464="","",XLOOKUP($B464,Product,'Product List'!G:G))</f>
        <v/>
      </c>
      <c r="W464" s="434"/>
      <c r="X464" s="434" t="str">
        <f t="array" ref="X464">iferror(xlookup(B464,'Product List'!A:A,'Product List'!P:P),"")</f>
        <v/>
      </c>
      <c r="Y464" s="434">
        <f t="shared" si="27"/>
        <v>0</v>
      </c>
      <c r="Z464" s="434"/>
    </row>
    <row r="465" ht="14.25" customHeight="1">
      <c r="A465" s="494"/>
      <c r="B465" s="494"/>
      <c r="C465" s="495"/>
      <c r="D465" s="496"/>
      <c r="E465" s="496"/>
      <c r="F465" s="496"/>
      <c r="G465" s="487">
        <f t="shared" si="1"/>
        <v>0</v>
      </c>
      <c r="H465" s="451" t="str">
        <f t="shared" si="2"/>
        <v/>
      </c>
      <c r="I465" s="452" t="str">
        <f t="shared" si="23"/>
        <v/>
      </c>
      <c r="J465" s="477"/>
      <c r="K465" s="434"/>
      <c r="L465" s="454" t="str">
        <f t="shared" si="4"/>
        <v/>
      </c>
      <c r="M465" s="455" t="str">
        <f t="array" ref="M465">IFERROR(IF(J465="","",XLOOKUP(L465,Personnel!$B$4:$G$4,Personnel!$B$5:$G$5)),"")</f>
        <v/>
      </c>
      <c r="N465" s="455">
        <f t="shared" si="5"/>
        <v>0</v>
      </c>
      <c r="O465" s="434"/>
      <c r="P465" s="456" t="str">
        <f t="shared" si="6"/>
        <v/>
      </c>
      <c r="Q465" s="457">
        <f t="shared" si="26"/>
        <v>0</v>
      </c>
      <c r="R465" s="458"/>
      <c r="S465" s="459" t="str">
        <f t="array" ref="S465">IF(B465="","",XLOOKUP($B465,Product,'Product List'!D:D))</f>
        <v/>
      </c>
      <c r="T465" s="454" t="str">
        <f t="array" ref="T465">IF(B465="","",XLOOKUP($B465,Product,'Product List'!E:E))</f>
        <v/>
      </c>
      <c r="U465" s="454" t="str">
        <f t="array" ref="U465">IF(B465="","",XLOOKUP($B465,Product,'Product List'!F:F))</f>
        <v/>
      </c>
      <c r="V465" s="454" t="str">
        <f t="array" ref="V465">IF(B465="","",XLOOKUP($B465,Product,'Product List'!G:G))</f>
        <v/>
      </c>
      <c r="W465" s="434"/>
      <c r="X465" s="434" t="str">
        <f t="array" ref="X465">iferror(xlookup(B465,'Product List'!A:A,'Product List'!P:P),"")</f>
        <v/>
      </c>
      <c r="Y465" s="434">
        <f t="shared" si="27"/>
        <v>0</v>
      </c>
      <c r="Z465" s="434"/>
    </row>
    <row r="466" ht="14.25" customHeight="1">
      <c r="A466" s="494"/>
      <c r="B466" s="494"/>
      <c r="C466" s="495"/>
      <c r="D466" s="496"/>
      <c r="E466" s="496"/>
      <c r="F466" s="496"/>
      <c r="G466" s="487">
        <f t="shared" si="1"/>
        <v>0</v>
      </c>
      <c r="H466" s="451" t="str">
        <f t="shared" si="2"/>
        <v/>
      </c>
      <c r="I466" s="452" t="str">
        <f t="shared" si="23"/>
        <v/>
      </c>
      <c r="J466" s="477"/>
      <c r="K466" s="434"/>
      <c r="L466" s="454" t="str">
        <f t="shared" si="4"/>
        <v/>
      </c>
      <c r="M466" s="455" t="str">
        <f t="array" ref="M466">IFERROR(IF(J466="","",XLOOKUP(L466,Personnel!$B$4:$G$4,Personnel!$B$5:$G$5)),"")</f>
        <v/>
      </c>
      <c r="N466" s="455">
        <f t="shared" si="5"/>
        <v>0</v>
      </c>
      <c r="O466" s="434"/>
      <c r="P466" s="456" t="str">
        <f t="shared" si="6"/>
        <v/>
      </c>
      <c r="Q466" s="457">
        <f t="shared" si="26"/>
        <v>0</v>
      </c>
      <c r="R466" s="458"/>
      <c r="S466" s="459" t="str">
        <f t="array" ref="S466">IF(B466="","",XLOOKUP($B466,Product,'Product List'!D:D))</f>
        <v/>
      </c>
      <c r="T466" s="454" t="str">
        <f t="array" ref="T466">IF(B466="","",XLOOKUP($B466,Product,'Product List'!E:E))</f>
        <v/>
      </c>
      <c r="U466" s="454" t="str">
        <f t="array" ref="U466">IF(B466="","",XLOOKUP($B466,Product,'Product List'!F:F))</f>
        <v/>
      </c>
      <c r="V466" s="454" t="str">
        <f t="array" ref="V466">IF(B466="","",XLOOKUP($B466,Product,'Product List'!G:G))</f>
        <v/>
      </c>
      <c r="W466" s="434"/>
      <c r="X466" s="434" t="str">
        <f t="array" ref="X466">iferror(xlookup(B466,'Product List'!A:A,'Product List'!P:P),"")</f>
        <v/>
      </c>
      <c r="Y466" s="434">
        <f t="shared" si="27"/>
        <v>0</v>
      </c>
      <c r="Z466" s="434"/>
    </row>
    <row r="467" ht="14.25" customHeight="1">
      <c r="A467" s="494"/>
      <c r="B467" s="494"/>
      <c r="C467" s="495"/>
      <c r="D467" s="496"/>
      <c r="E467" s="496"/>
      <c r="F467" s="496"/>
      <c r="G467" s="487">
        <f t="shared" si="1"/>
        <v>0</v>
      </c>
      <c r="H467" s="451" t="str">
        <f t="shared" si="2"/>
        <v/>
      </c>
      <c r="I467" s="452" t="str">
        <f t="shared" si="23"/>
        <v/>
      </c>
      <c r="J467" s="477"/>
      <c r="K467" s="434"/>
      <c r="L467" s="454" t="str">
        <f t="shared" si="4"/>
        <v/>
      </c>
      <c r="M467" s="455" t="str">
        <f t="array" ref="M467">IFERROR(IF(J467="","",XLOOKUP(L467,Personnel!$B$4:$G$4,Personnel!$B$5:$G$5)),"")</f>
        <v/>
      </c>
      <c r="N467" s="455">
        <f t="shared" si="5"/>
        <v>0</v>
      </c>
      <c r="O467" s="434"/>
      <c r="P467" s="456" t="str">
        <f t="shared" si="6"/>
        <v/>
      </c>
      <c r="Q467" s="457">
        <f t="shared" si="26"/>
        <v>0</v>
      </c>
      <c r="R467" s="458"/>
      <c r="S467" s="459" t="str">
        <f t="array" ref="S467">IF(B467="","",XLOOKUP($B467,Product,'Product List'!D:D))</f>
        <v/>
      </c>
      <c r="T467" s="454" t="str">
        <f t="array" ref="T467">IF(B467="","",XLOOKUP($B467,Product,'Product List'!E:E))</f>
        <v/>
      </c>
      <c r="U467" s="454" t="str">
        <f t="array" ref="U467">IF(B467="","",XLOOKUP($B467,Product,'Product List'!F:F))</f>
        <v/>
      </c>
      <c r="V467" s="454" t="str">
        <f t="array" ref="V467">IF(B467="","",XLOOKUP($B467,Product,'Product List'!G:G))</f>
        <v/>
      </c>
      <c r="W467" s="434"/>
      <c r="X467" s="434" t="str">
        <f t="array" ref="X467">iferror(xlookup(B467,'Product List'!A:A,'Product List'!P:P),"")</f>
        <v/>
      </c>
      <c r="Y467" s="434">
        <f t="shared" si="27"/>
        <v>0</v>
      </c>
      <c r="Z467" s="434"/>
    </row>
    <row r="468" ht="14.25" customHeight="1">
      <c r="A468" s="494"/>
      <c r="B468" s="494"/>
      <c r="C468" s="495"/>
      <c r="D468" s="496"/>
      <c r="E468" s="496"/>
      <c r="F468" s="496"/>
      <c r="G468" s="487">
        <f t="shared" si="1"/>
        <v>0</v>
      </c>
      <c r="H468" s="451" t="str">
        <f t="shared" si="2"/>
        <v/>
      </c>
      <c r="I468" s="452" t="str">
        <f t="shared" si="23"/>
        <v/>
      </c>
      <c r="J468" s="477"/>
      <c r="K468" s="434"/>
      <c r="L468" s="454" t="str">
        <f t="shared" si="4"/>
        <v/>
      </c>
      <c r="M468" s="455" t="str">
        <f t="array" ref="M468">IFERROR(IF(J468="","",XLOOKUP(L468,Personnel!$B$4:$G$4,Personnel!$B$5:$G$5)),"")</f>
        <v/>
      </c>
      <c r="N468" s="455">
        <f t="shared" si="5"/>
        <v>0</v>
      </c>
      <c r="O468" s="434"/>
      <c r="P468" s="456" t="str">
        <f t="shared" si="6"/>
        <v/>
      </c>
      <c r="Q468" s="457">
        <f t="shared" si="26"/>
        <v>0</v>
      </c>
      <c r="R468" s="458"/>
      <c r="S468" s="459" t="str">
        <f t="array" ref="S468">IF(B468="","",XLOOKUP($B468,Product,'Product List'!D:D))</f>
        <v/>
      </c>
      <c r="T468" s="454" t="str">
        <f t="array" ref="T468">IF(B468="","",XLOOKUP($B468,Product,'Product List'!E:E))</f>
        <v/>
      </c>
      <c r="U468" s="454" t="str">
        <f t="array" ref="U468">IF(B468="","",XLOOKUP($B468,Product,'Product List'!F:F))</f>
        <v/>
      </c>
      <c r="V468" s="454" t="str">
        <f t="array" ref="V468">IF(B468="","",XLOOKUP($B468,Product,'Product List'!G:G))</f>
        <v/>
      </c>
      <c r="W468" s="434"/>
      <c r="X468" s="434" t="str">
        <f t="array" ref="X468">iferror(xlookup(B468,'Product List'!A:A,'Product List'!P:P),"")</f>
        <v/>
      </c>
      <c r="Y468" s="434">
        <f t="shared" si="27"/>
        <v>0</v>
      </c>
      <c r="Z468" s="434"/>
    </row>
    <row r="469" ht="14.25" customHeight="1">
      <c r="A469" s="494"/>
      <c r="B469" s="494"/>
      <c r="C469" s="495"/>
      <c r="D469" s="496"/>
      <c r="E469" s="496"/>
      <c r="F469" s="496"/>
      <c r="G469" s="487">
        <f t="shared" si="1"/>
        <v>0</v>
      </c>
      <c r="H469" s="451" t="str">
        <f t="shared" si="2"/>
        <v/>
      </c>
      <c r="I469" s="452" t="str">
        <f t="shared" si="23"/>
        <v/>
      </c>
      <c r="J469" s="477"/>
      <c r="K469" s="434"/>
      <c r="L469" s="454" t="str">
        <f t="shared" si="4"/>
        <v/>
      </c>
      <c r="M469" s="455" t="str">
        <f t="array" ref="M469">IFERROR(IF(J469="","",XLOOKUP(L469,Personnel!$B$4:$G$4,Personnel!$B$5:$G$5)),"")</f>
        <v/>
      </c>
      <c r="N469" s="455">
        <f t="shared" si="5"/>
        <v>0</v>
      </c>
      <c r="O469" s="434"/>
      <c r="P469" s="456" t="str">
        <f t="shared" si="6"/>
        <v/>
      </c>
      <c r="Q469" s="457">
        <f t="shared" si="26"/>
        <v>0</v>
      </c>
      <c r="R469" s="458"/>
      <c r="S469" s="459" t="str">
        <f t="array" ref="S469">IF(B469="","",XLOOKUP($B469,Product,'Product List'!D:D))</f>
        <v/>
      </c>
      <c r="T469" s="454" t="str">
        <f t="array" ref="T469">IF(B469="","",XLOOKUP($B469,Product,'Product List'!E:E))</f>
        <v/>
      </c>
      <c r="U469" s="454" t="str">
        <f t="array" ref="U469">IF(B469="","",XLOOKUP($B469,Product,'Product List'!F:F))</f>
        <v/>
      </c>
      <c r="V469" s="454" t="str">
        <f t="array" ref="V469">IF(B469="","",XLOOKUP($B469,Product,'Product List'!G:G))</f>
        <v/>
      </c>
      <c r="W469" s="434"/>
      <c r="X469" s="434" t="str">
        <f t="array" ref="X469">iferror(xlookup(B469,'Product List'!A:A,'Product List'!P:P),"")</f>
        <v/>
      </c>
      <c r="Y469" s="434">
        <f t="shared" si="27"/>
        <v>0</v>
      </c>
      <c r="Z469" s="434"/>
    </row>
    <row r="470" ht="14.25" customHeight="1">
      <c r="A470" s="494"/>
      <c r="B470" s="494"/>
      <c r="C470" s="495"/>
      <c r="D470" s="496"/>
      <c r="E470" s="496"/>
      <c r="F470" s="496"/>
      <c r="G470" s="487">
        <f t="shared" si="1"/>
        <v>0</v>
      </c>
      <c r="H470" s="451" t="str">
        <f t="shared" si="2"/>
        <v/>
      </c>
      <c r="I470" s="452" t="str">
        <f t="shared" si="23"/>
        <v/>
      </c>
      <c r="J470" s="477"/>
      <c r="K470" s="434"/>
      <c r="L470" s="454" t="str">
        <f t="shared" si="4"/>
        <v/>
      </c>
      <c r="M470" s="455" t="str">
        <f t="array" ref="M470">IFERROR(IF(J470="","",XLOOKUP(L470,Personnel!$B$4:$G$4,Personnel!$B$5:$G$5)),"")</f>
        <v/>
      </c>
      <c r="N470" s="455">
        <f t="shared" si="5"/>
        <v>0</v>
      </c>
      <c r="O470" s="434"/>
      <c r="P470" s="456" t="str">
        <f t="shared" si="6"/>
        <v/>
      </c>
      <c r="Q470" s="457">
        <f t="shared" si="26"/>
        <v>0</v>
      </c>
      <c r="R470" s="458"/>
      <c r="S470" s="459" t="str">
        <f t="array" ref="S470">IF(B470="","",XLOOKUP($B470,Product,'Product List'!D:D))</f>
        <v/>
      </c>
      <c r="T470" s="454" t="str">
        <f t="array" ref="T470">IF(B470="","",XLOOKUP($B470,Product,'Product List'!E:E))</f>
        <v/>
      </c>
      <c r="U470" s="454" t="str">
        <f t="array" ref="U470">IF(B470="","",XLOOKUP($B470,Product,'Product List'!F:F))</f>
        <v/>
      </c>
      <c r="V470" s="454" t="str">
        <f t="array" ref="V470">IF(B470="","",XLOOKUP($B470,Product,'Product List'!G:G))</f>
        <v/>
      </c>
      <c r="W470" s="434"/>
      <c r="X470" s="434" t="str">
        <f t="array" ref="X470">iferror(xlookup(B470,'Product List'!A:A,'Product List'!P:P),"")</f>
        <v/>
      </c>
      <c r="Y470" s="434">
        <f t="shared" si="27"/>
        <v>0</v>
      </c>
      <c r="Z470" s="434"/>
    </row>
    <row r="471" ht="14.25" customHeight="1">
      <c r="A471" s="494"/>
      <c r="B471" s="494"/>
      <c r="C471" s="495"/>
      <c r="D471" s="496"/>
      <c r="E471" s="496"/>
      <c r="F471" s="496"/>
      <c r="G471" s="487">
        <f t="shared" si="1"/>
        <v>0</v>
      </c>
      <c r="H471" s="451" t="str">
        <f t="shared" si="2"/>
        <v/>
      </c>
      <c r="I471" s="452" t="str">
        <f t="shared" si="23"/>
        <v/>
      </c>
      <c r="J471" s="477"/>
      <c r="K471" s="434"/>
      <c r="L471" s="454" t="str">
        <f t="shared" si="4"/>
        <v/>
      </c>
      <c r="M471" s="455" t="str">
        <f t="array" ref="M471">IFERROR(IF(J471="","",XLOOKUP(L471,Personnel!$B$4:$G$4,Personnel!$B$5:$G$5)),"")</f>
        <v/>
      </c>
      <c r="N471" s="455">
        <f t="shared" si="5"/>
        <v>0</v>
      </c>
      <c r="O471" s="434"/>
      <c r="P471" s="456" t="str">
        <f t="shared" si="6"/>
        <v/>
      </c>
      <c r="Q471" s="457">
        <f t="shared" si="26"/>
        <v>0</v>
      </c>
      <c r="R471" s="458"/>
      <c r="S471" s="459" t="str">
        <f t="array" ref="S471">IF(B471="","",XLOOKUP($B471,Product,'Product List'!D:D))</f>
        <v/>
      </c>
      <c r="T471" s="454" t="str">
        <f t="array" ref="T471">IF(B471="","",XLOOKUP($B471,Product,'Product List'!E:E))</f>
        <v/>
      </c>
      <c r="U471" s="454" t="str">
        <f t="array" ref="U471">IF(B471="","",XLOOKUP($B471,Product,'Product List'!F:F))</f>
        <v/>
      </c>
      <c r="V471" s="454" t="str">
        <f t="array" ref="V471">IF(B471="","",XLOOKUP($B471,Product,'Product List'!G:G))</f>
        <v/>
      </c>
      <c r="W471" s="434"/>
      <c r="X471" s="434" t="str">
        <f t="array" ref="X471">iferror(xlookup(B471,'Product List'!A:A,'Product List'!P:P),"")</f>
        <v/>
      </c>
      <c r="Y471" s="434">
        <f t="shared" si="27"/>
        <v>0</v>
      </c>
      <c r="Z471" s="434"/>
    </row>
    <row r="472" ht="14.25" customHeight="1">
      <c r="A472" s="494"/>
      <c r="B472" s="494"/>
      <c r="C472" s="495"/>
      <c r="D472" s="496"/>
      <c r="E472" s="496"/>
      <c r="F472" s="496"/>
      <c r="G472" s="487">
        <f t="shared" si="1"/>
        <v>0</v>
      </c>
      <c r="H472" s="451" t="str">
        <f t="shared" si="2"/>
        <v/>
      </c>
      <c r="I472" s="452" t="str">
        <f t="shared" si="23"/>
        <v/>
      </c>
      <c r="J472" s="477"/>
      <c r="K472" s="434"/>
      <c r="L472" s="454" t="str">
        <f t="shared" si="4"/>
        <v/>
      </c>
      <c r="M472" s="455" t="str">
        <f t="array" ref="M472">IFERROR(IF(J472="","",XLOOKUP(L472,Personnel!$B$4:$G$4,Personnel!$B$5:$G$5)),"")</f>
        <v/>
      </c>
      <c r="N472" s="455">
        <f t="shared" si="5"/>
        <v>0</v>
      </c>
      <c r="O472" s="434"/>
      <c r="P472" s="456" t="str">
        <f t="shared" si="6"/>
        <v/>
      </c>
      <c r="Q472" s="457">
        <f t="shared" si="26"/>
        <v>0</v>
      </c>
      <c r="R472" s="458"/>
      <c r="S472" s="459" t="str">
        <f t="array" ref="S472">IF(B472="","",XLOOKUP($B472,Product,'Product List'!D:D))</f>
        <v/>
      </c>
      <c r="T472" s="454" t="str">
        <f t="array" ref="T472">IF(B472="","",XLOOKUP($B472,Product,'Product List'!E:E))</f>
        <v/>
      </c>
      <c r="U472" s="454" t="str">
        <f t="array" ref="U472">IF(B472="","",XLOOKUP($B472,Product,'Product List'!F:F))</f>
        <v/>
      </c>
      <c r="V472" s="454" t="str">
        <f t="array" ref="V472">IF(B472="","",XLOOKUP($B472,Product,'Product List'!G:G))</f>
        <v/>
      </c>
      <c r="W472" s="434"/>
      <c r="X472" s="434" t="str">
        <f t="array" ref="X472">iferror(xlookup(B472,'Product List'!A:A,'Product List'!P:P),"")</f>
        <v/>
      </c>
      <c r="Y472" s="434">
        <f t="shared" si="27"/>
        <v>0</v>
      </c>
      <c r="Z472" s="434"/>
    </row>
    <row r="473" ht="14.25" customHeight="1">
      <c r="A473" s="494"/>
      <c r="B473" s="494"/>
      <c r="C473" s="495"/>
      <c r="D473" s="496"/>
      <c r="E473" s="496"/>
      <c r="F473" s="496"/>
      <c r="G473" s="487">
        <f t="shared" si="1"/>
        <v>0</v>
      </c>
      <c r="H473" s="451" t="str">
        <f t="shared" si="2"/>
        <v/>
      </c>
      <c r="I473" s="452" t="str">
        <f t="shared" si="23"/>
        <v/>
      </c>
      <c r="J473" s="477"/>
      <c r="K473" s="434"/>
      <c r="L473" s="454" t="str">
        <f t="shared" si="4"/>
        <v/>
      </c>
      <c r="M473" s="455" t="str">
        <f t="array" ref="M473">IFERROR(IF(J473="","",XLOOKUP(L473,Personnel!$B$4:$G$4,Personnel!$B$5:$G$5)),"")</f>
        <v/>
      </c>
      <c r="N473" s="455">
        <f t="shared" si="5"/>
        <v>0</v>
      </c>
      <c r="O473" s="434"/>
      <c r="P473" s="456" t="str">
        <f t="shared" si="6"/>
        <v/>
      </c>
      <c r="Q473" s="457">
        <f t="shared" si="26"/>
        <v>0</v>
      </c>
      <c r="R473" s="458"/>
      <c r="S473" s="459" t="str">
        <f t="array" ref="S473">IF(B473="","",XLOOKUP($B473,Product,'Product List'!D:D))</f>
        <v/>
      </c>
      <c r="T473" s="454" t="str">
        <f t="array" ref="T473">IF(B473="","",XLOOKUP($B473,Product,'Product List'!E:E))</f>
        <v/>
      </c>
      <c r="U473" s="454" t="str">
        <f t="array" ref="U473">IF(B473="","",XLOOKUP($B473,Product,'Product List'!F:F))</f>
        <v/>
      </c>
      <c r="V473" s="454" t="str">
        <f t="array" ref="V473">IF(B473="","",XLOOKUP($B473,Product,'Product List'!G:G))</f>
        <v/>
      </c>
      <c r="W473" s="434"/>
      <c r="X473" s="434" t="str">
        <f t="array" ref="X473">iferror(xlookup(B473,'Product List'!A:A,'Product List'!P:P),"")</f>
        <v/>
      </c>
      <c r="Y473" s="434">
        <f t="shared" si="27"/>
        <v>0</v>
      </c>
      <c r="Z473" s="434"/>
    </row>
    <row r="474" ht="14.25" customHeight="1">
      <c r="A474" s="494"/>
      <c r="B474" s="494"/>
      <c r="C474" s="495"/>
      <c r="D474" s="496"/>
      <c r="E474" s="496"/>
      <c r="F474" s="496"/>
      <c r="G474" s="487">
        <f t="shared" si="1"/>
        <v>0</v>
      </c>
      <c r="H474" s="451" t="str">
        <f t="shared" si="2"/>
        <v/>
      </c>
      <c r="I474" s="452" t="str">
        <f t="shared" si="23"/>
        <v/>
      </c>
      <c r="J474" s="477"/>
      <c r="K474" s="434"/>
      <c r="L474" s="454" t="str">
        <f t="shared" si="4"/>
        <v/>
      </c>
      <c r="M474" s="455" t="str">
        <f t="array" ref="M474">IFERROR(IF(J474="","",XLOOKUP(L474,Personnel!$B$4:$G$4,Personnel!$B$5:$G$5)),"")</f>
        <v/>
      </c>
      <c r="N474" s="455">
        <f t="shared" si="5"/>
        <v>0</v>
      </c>
      <c r="O474" s="434"/>
      <c r="P474" s="456" t="str">
        <f t="shared" si="6"/>
        <v/>
      </c>
      <c r="Q474" s="457">
        <f t="shared" si="26"/>
        <v>0</v>
      </c>
      <c r="R474" s="458"/>
      <c r="S474" s="459" t="str">
        <f t="array" ref="S474">IF(B474="","",XLOOKUP($B474,Product,'Product List'!D:D))</f>
        <v/>
      </c>
      <c r="T474" s="454" t="str">
        <f t="array" ref="T474">IF(B474="","",XLOOKUP($B474,Product,'Product List'!E:E))</f>
        <v/>
      </c>
      <c r="U474" s="454" t="str">
        <f t="array" ref="U474">IF(B474="","",XLOOKUP($B474,Product,'Product List'!F:F))</f>
        <v/>
      </c>
      <c r="V474" s="454" t="str">
        <f t="array" ref="V474">IF(B474="","",XLOOKUP($B474,Product,'Product List'!G:G))</f>
        <v/>
      </c>
      <c r="W474" s="434"/>
      <c r="X474" s="434" t="str">
        <f t="array" ref="X474">iferror(xlookup(B474,'Product List'!A:A,'Product List'!P:P),"")</f>
        <v/>
      </c>
      <c r="Y474" s="434">
        <f t="shared" si="27"/>
        <v>0</v>
      </c>
      <c r="Z474" s="434"/>
    </row>
    <row r="475" ht="14.25" customHeight="1">
      <c r="A475" s="494"/>
      <c r="B475" s="494"/>
      <c r="C475" s="495"/>
      <c r="D475" s="496"/>
      <c r="E475" s="496"/>
      <c r="F475" s="496"/>
      <c r="G475" s="487">
        <f t="shared" si="1"/>
        <v>0</v>
      </c>
      <c r="H475" s="451" t="str">
        <f t="shared" si="2"/>
        <v/>
      </c>
      <c r="I475" s="452" t="str">
        <f t="shared" si="23"/>
        <v/>
      </c>
      <c r="J475" s="477"/>
      <c r="K475" s="434"/>
      <c r="L475" s="454" t="str">
        <f t="shared" si="4"/>
        <v/>
      </c>
      <c r="M475" s="455" t="str">
        <f t="array" ref="M475">IFERROR(IF(J475="","",XLOOKUP(L475,Personnel!$B$4:$G$4,Personnel!$B$5:$G$5)),"")</f>
        <v/>
      </c>
      <c r="N475" s="455">
        <f t="shared" si="5"/>
        <v>0</v>
      </c>
      <c r="O475" s="434"/>
      <c r="P475" s="456" t="str">
        <f t="shared" si="6"/>
        <v/>
      </c>
      <c r="Q475" s="457">
        <f t="shared" si="26"/>
        <v>0</v>
      </c>
      <c r="R475" s="458"/>
      <c r="S475" s="459" t="str">
        <f t="array" ref="S475">IF(B475="","",XLOOKUP($B475,Product,'Product List'!D:D))</f>
        <v/>
      </c>
      <c r="T475" s="454" t="str">
        <f t="array" ref="T475">IF(B475="","",XLOOKUP($B475,Product,'Product List'!E:E))</f>
        <v/>
      </c>
      <c r="U475" s="454" t="str">
        <f t="array" ref="U475">IF(B475="","",XLOOKUP($B475,Product,'Product List'!F:F))</f>
        <v/>
      </c>
      <c r="V475" s="454" t="str">
        <f t="array" ref="V475">IF(B475="","",XLOOKUP($B475,Product,'Product List'!G:G))</f>
        <v/>
      </c>
      <c r="W475" s="434"/>
      <c r="X475" s="434" t="str">
        <f t="array" ref="X475">iferror(xlookup(B475,'Product List'!A:A,'Product List'!P:P),"")</f>
        <v/>
      </c>
      <c r="Y475" s="434">
        <f t="shared" si="27"/>
        <v>0</v>
      </c>
      <c r="Z475" s="434"/>
    </row>
    <row r="476" ht="14.25" customHeight="1">
      <c r="A476" s="494"/>
      <c r="B476" s="494"/>
      <c r="C476" s="495"/>
      <c r="D476" s="496"/>
      <c r="E476" s="496"/>
      <c r="F476" s="496"/>
      <c r="G476" s="487">
        <f t="shared" si="1"/>
        <v>0</v>
      </c>
      <c r="H476" s="451" t="str">
        <f t="shared" si="2"/>
        <v/>
      </c>
      <c r="I476" s="452" t="str">
        <f t="shared" si="23"/>
        <v/>
      </c>
      <c r="J476" s="477"/>
      <c r="K476" s="434"/>
      <c r="L476" s="454" t="str">
        <f t="shared" si="4"/>
        <v/>
      </c>
      <c r="M476" s="455" t="str">
        <f t="array" ref="M476">IFERROR(IF(J476="","",XLOOKUP(L476,Personnel!$B$4:$G$4,Personnel!$B$5:$G$5)),"")</f>
        <v/>
      </c>
      <c r="N476" s="455">
        <f t="shared" si="5"/>
        <v>0</v>
      </c>
      <c r="O476" s="434"/>
      <c r="P476" s="456" t="str">
        <f t="shared" si="6"/>
        <v/>
      </c>
      <c r="Q476" s="457">
        <f t="shared" si="26"/>
        <v>0</v>
      </c>
      <c r="R476" s="458"/>
      <c r="S476" s="459" t="str">
        <f t="array" ref="S476">IF(B476="","",XLOOKUP($B476,Product,'Product List'!D:D))</f>
        <v/>
      </c>
      <c r="T476" s="454" t="str">
        <f t="array" ref="T476">IF(B476="","",XLOOKUP($B476,Product,'Product List'!E:E))</f>
        <v/>
      </c>
      <c r="U476" s="454" t="str">
        <f t="array" ref="U476">IF(B476="","",XLOOKUP($B476,Product,'Product List'!F:F))</f>
        <v/>
      </c>
      <c r="V476" s="454" t="str">
        <f t="array" ref="V476">IF(B476="","",XLOOKUP($B476,Product,'Product List'!G:G))</f>
        <v/>
      </c>
      <c r="W476" s="434"/>
      <c r="X476" s="434" t="str">
        <f t="array" ref="X476">iferror(xlookup(B476,'Product List'!A:A,'Product List'!P:P),"")</f>
        <v/>
      </c>
      <c r="Y476" s="434">
        <f t="shared" si="27"/>
        <v>0</v>
      </c>
      <c r="Z476" s="434"/>
    </row>
    <row r="477" ht="14.25" customHeight="1">
      <c r="A477" s="494"/>
      <c r="B477" s="494"/>
      <c r="C477" s="495"/>
      <c r="D477" s="496"/>
      <c r="E477" s="496"/>
      <c r="F477" s="496"/>
      <c r="G477" s="487">
        <f t="shared" si="1"/>
        <v>0</v>
      </c>
      <c r="H477" s="451" t="str">
        <f t="shared" si="2"/>
        <v/>
      </c>
      <c r="I477" s="452" t="str">
        <f t="shared" si="23"/>
        <v/>
      </c>
      <c r="J477" s="477"/>
      <c r="K477" s="434"/>
      <c r="L477" s="454" t="str">
        <f t="shared" si="4"/>
        <v/>
      </c>
      <c r="M477" s="455" t="str">
        <f t="array" ref="M477">IFERROR(IF(J477="","",XLOOKUP(L477,Personnel!$B$4:$G$4,Personnel!$B$5:$G$5)),"")</f>
        <v/>
      </c>
      <c r="N477" s="455">
        <f t="shared" si="5"/>
        <v>0</v>
      </c>
      <c r="O477" s="434"/>
      <c r="P477" s="456" t="str">
        <f t="shared" si="6"/>
        <v/>
      </c>
      <c r="Q477" s="457">
        <f t="shared" si="26"/>
        <v>0</v>
      </c>
      <c r="R477" s="458"/>
      <c r="S477" s="459" t="str">
        <f t="array" ref="S477">IF(B477="","",XLOOKUP($B477,Product,'Product List'!D:D))</f>
        <v/>
      </c>
      <c r="T477" s="454" t="str">
        <f t="array" ref="T477">IF(B477="","",XLOOKUP($B477,Product,'Product List'!E:E))</f>
        <v/>
      </c>
      <c r="U477" s="454" t="str">
        <f t="array" ref="U477">IF(B477="","",XLOOKUP($B477,Product,'Product List'!F:F))</f>
        <v/>
      </c>
      <c r="V477" s="454" t="str">
        <f t="array" ref="V477">IF(B477="","",XLOOKUP($B477,Product,'Product List'!G:G))</f>
        <v/>
      </c>
      <c r="W477" s="434"/>
      <c r="X477" s="434" t="str">
        <f t="array" ref="X477">iferror(xlookup(B477,'Product List'!A:A,'Product List'!P:P),"")</f>
        <v/>
      </c>
      <c r="Y477" s="434">
        <f t="shared" si="27"/>
        <v>0</v>
      </c>
      <c r="Z477" s="434"/>
    </row>
    <row r="478" ht="14.25" customHeight="1">
      <c r="A478" s="494"/>
      <c r="B478" s="494"/>
      <c r="C478" s="495"/>
      <c r="D478" s="496"/>
      <c r="E478" s="496"/>
      <c r="F478" s="496"/>
      <c r="G478" s="487">
        <f t="shared" si="1"/>
        <v>0</v>
      </c>
      <c r="H478" s="451" t="str">
        <f t="shared" si="2"/>
        <v/>
      </c>
      <c r="I478" s="452" t="str">
        <f t="shared" si="23"/>
        <v/>
      </c>
      <c r="J478" s="477"/>
      <c r="K478" s="434"/>
      <c r="L478" s="454" t="str">
        <f t="shared" si="4"/>
        <v/>
      </c>
      <c r="M478" s="455" t="str">
        <f t="array" ref="M478">IFERROR(IF(J478="","",XLOOKUP(L478,Personnel!$B$4:$G$4,Personnel!$B$5:$G$5)),"")</f>
        <v/>
      </c>
      <c r="N478" s="455">
        <f t="shared" si="5"/>
        <v>0</v>
      </c>
      <c r="O478" s="434"/>
      <c r="P478" s="456" t="str">
        <f t="shared" si="6"/>
        <v/>
      </c>
      <c r="Q478" s="457">
        <f t="shared" si="26"/>
        <v>0</v>
      </c>
      <c r="R478" s="458"/>
      <c r="S478" s="459" t="str">
        <f t="array" ref="S478">IF(B478="","",XLOOKUP($B478,Product,'Product List'!D:D))</f>
        <v/>
      </c>
      <c r="T478" s="454" t="str">
        <f t="array" ref="T478">IF(B478="","",XLOOKUP($B478,Product,'Product List'!E:E))</f>
        <v/>
      </c>
      <c r="U478" s="454" t="str">
        <f t="array" ref="U478">IF(B478="","",XLOOKUP($B478,Product,'Product List'!F:F))</f>
        <v/>
      </c>
      <c r="V478" s="454" t="str">
        <f t="array" ref="V478">IF(B478="","",XLOOKUP($B478,Product,'Product List'!G:G))</f>
        <v/>
      </c>
      <c r="W478" s="434"/>
      <c r="X478" s="434" t="str">
        <f t="array" ref="X478">iferror(xlookup(B478,'Product List'!A:A,'Product List'!P:P),"")</f>
        <v/>
      </c>
      <c r="Y478" s="434">
        <f t="shared" si="27"/>
        <v>0</v>
      </c>
      <c r="Z478" s="434"/>
    </row>
    <row r="479" ht="14.25" customHeight="1">
      <c r="A479" s="494"/>
      <c r="B479" s="494"/>
      <c r="C479" s="495"/>
      <c r="D479" s="496"/>
      <c r="E479" s="496"/>
      <c r="F479" s="496"/>
      <c r="G479" s="487">
        <f t="shared" si="1"/>
        <v>0</v>
      </c>
      <c r="H479" s="451" t="str">
        <f t="shared" si="2"/>
        <v/>
      </c>
      <c r="I479" s="452" t="str">
        <f t="shared" si="23"/>
        <v/>
      </c>
      <c r="J479" s="477"/>
      <c r="K479" s="434"/>
      <c r="L479" s="454" t="str">
        <f t="shared" si="4"/>
        <v/>
      </c>
      <c r="M479" s="455" t="str">
        <f t="array" ref="M479">IFERROR(IF(J479="","",XLOOKUP(L479,Personnel!$B$4:$G$4,Personnel!$B$5:$G$5)),"")</f>
        <v/>
      </c>
      <c r="N479" s="455">
        <f t="shared" si="5"/>
        <v>0</v>
      </c>
      <c r="O479" s="434"/>
      <c r="P479" s="456" t="str">
        <f t="shared" si="6"/>
        <v/>
      </c>
      <c r="Q479" s="457">
        <f t="shared" si="26"/>
        <v>0</v>
      </c>
      <c r="R479" s="458"/>
      <c r="S479" s="459" t="str">
        <f t="array" ref="S479">IF(B479="","",XLOOKUP($B479,Product,'Product List'!D:D))</f>
        <v/>
      </c>
      <c r="T479" s="454" t="str">
        <f t="array" ref="T479">IF(B479="","",XLOOKUP($B479,Product,'Product List'!E:E))</f>
        <v/>
      </c>
      <c r="U479" s="454" t="str">
        <f t="array" ref="U479">IF(B479="","",XLOOKUP($B479,Product,'Product List'!F:F))</f>
        <v/>
      </c>
      <c r="V479" s="454" t="str">
        <f t="array" ref="V479">IF(B479="","",XLOOKUP($B479,Product,'Product List'!G:G))</f>
        <v/>
      </c>
      <c r="W479" s="434"/>
      <c r="X479" s="434" t="str">
        <f t="array" ref="X479">iferror(xlookup(B479,'Product List'!A:A,'Product List'!P:P),"")</f>
        <v/>
      </c>
      <c r="Y479" s="434">
        <f t="shared" si="27"/>
        <v>0</v>
      </c>
      <c r="Z479" s="434"/>
    </row>
    <row r="480" ht="14.25" customHeight="1">
      <c r="A480" s="494"/>
      <c r="B480" s="494"/>
      <c r="C480" s="495"/>
      <c r="D480" s="496"/>
      <c r="E480" s="496"/>
      <c r="F480" s="496"/>
      <c r="G480" s="487">
        <f t="shared" si="1"/>
        <v>0</v>
      </c>
      <c r="H480" s="451" t="str">
        <f t="shared" si="2"/>
        <v/>
      </c>
      <c r="I480" s="452" t="str">
        <f t="shared" si="23"/>
        <v/>
      </c>
      <c r="J480" s="477"/>
      <c r="K480" s="434"/>
      <c r="L480" s="454" t="str">
        <f t="shared" si="4"/>
        <v/>
      </c>
      <c r="M480" s="455" t="str">
        <f t="array" ref="M480">IFERROR(IF(J480="","",XLOOKUP(L480,Personnel!$B$4:$G$4,Personnel!$B$5:$G$5)),"")</f>
        <v/>
      </c>
      <c r="N480" s="455">
        <f t="shared" si="5"/>
        <v>0</v>
      </c>
      <c r="O480" s="434"/>
      <c r="P480" s="456" t="str">
        <f t="shared" si="6"/>
        <v/>
      </c>
      <c r="Q480" s="457">
        <f t="shared" si="26"/>
        <v>0</v>
      </c>
      <c r="R480" s="458"/>
      <c r="S480" s="459" t="str">
        <f t="array" ref="S480">IF(B480="","",XLOOKUP($B480,Product,'Product List'!D:D))</f>
        <v/>
      </c>
      <c r="T480" s="454" t="str">
        <f t="array" ref="T480">IF(B480="","",XLOOKUP($B480,Product,'Product List'!E:E))</f>
        <v/>
      </c>
      <c r="U480" s="454" t="str">
        <f t="array" ref="U480">IF(B480="","",XLOOKUP($B480,Product,'Product List'!F:F))</f>
        <v/>
      </c>
      <c r="V480" s="454" t="str">
        <f t="array" ref="V480">IF(B480="","",XLOOKUP($B480,Product,'Product List'!G:G))</f>
        <v/>
      </c>
      <c r="W480" s="434"/>
      <c r="X480" s="434" t="str">
        <f t="array" ref="X480">iferror(xlookup(B480,'Product List'!A:A,'Product List'!P:P),"")</f>
        <v/>
      </c>
      <c r="Y480" s="434">
        <f t="shared" si="27"/>
        <v>0</v>
      </c>
      <c r="Z480" s="434"/>
    </row>
    <row r="481" ht="14.25" customHeight="1">
      <c r="A481" s="494"/>
      <c r="B481" s="494"/>
      <c r="C481" s="495"/>
      <c r="D481" s="496"/>
      <c r="E481" s="496"/>
      <c r="F481" s="496"/>
      <c r="G481" s="487">
        <f t="shared" si="1"/>
        <v>0</v>
      </c>
      <c r="H481" s="451" t="str">
        <f t="shared" si="2"/>
        <v/>
      </c>
      <c r="I481" s="452" t="str">
        <f t="shared" si="23"/>
        <v/>
      </c>
      <c r="J481" s="477"/>
      <c r="K481" s="434"/>
      <c r="L481" s="454" t="str">
        <f t="shared" si="4"/>
        <v/>
      </c>
      <c r="M481" s="455" t="str">
        <f t="array" ref="M481">IFERROR(IF(J481="","",XLOOKUP(L481,Personnel!$B$4:$G$4,Personnel!$B$5:$G$5)),"")</f>
        <v/>
      </c>
      <c r="N481" s="455">
        <f t="shared" si="5"/>
        <v>0</v>
      </c>
      <c r="O481" s="434"/>
      <c r="P481" s="456" t="str">
        <f t="shared" si="6"/>
        <v/>
      </c>
      <c r="Q481" s="457">
        <f t="shared" si="26"/>
        <v>0</v>
      </c>
      <c r="R481" s="458"/>
      <c r="S481" s="459" t="str">
        <f t="array" ref="S481">IF(B481="","",XLOOKUP($B481,Product,'Product List'!D:D))</f>
        <v/>
      </c>
      <c r="T481" s="454" t="str">
        <f t="array" ref="T481">IF(B481="","",XLOOKUP($B481,Product,'Product List'!E:E))</f>
        <v/>
      </c>
      <c r="U481" s="454" t="str">
        <f t="array" ref="U481">IF(B481="","",XLOOKUP($B481,Product,'Product List'!F:F))</f>
        <v/>
      </c>
      <c r="V481" s="454" t="str">
        <f t="array" ref="V481">IF(B481="","",XLOOKUP($B481,Product,'Product List'!G:G))</f>
        <v/>
      </c>
      <c r="W481" s="434"/>
      <c r="X481" s="434" t="str">
        <f t="array" ref="X481">iferror(xlookup(B481,'Product List'!A:A,'Product List'!P:P),"")</f>
        <v/>
      </c>
      <c r="Y481" s="434">
        <f t="shared" si="27"/>
        <v>0</v>
      </c>
      <c r="Z481" s="434"/>
    </row>
    <row r="482" ht="14.25" customHeight="1">
      <c r="A482" s="494"/>
      <c r="B482" s="494"/>
      <c r="C482" s="495"/>
      <c r="D482" s="496"/>
      <c r="E482" s="496"/>
      <c r="F482" s="496"/>
      <c r="G482" s="487">
        <f t="shared" si="1"/>
        <v>0</v>
      </c>
      <c r="H482" s="451" t="str">
        <f t="shared" si="2"/>
        <v/>
      </c>
      <c r="I482" s="452" t="str">
        <f t="shared" si="23"/>
        <v/>
      </c>
      <c r="J482" s="477"/>
      <c r="K482" s="434"/>
      <c r="L482" s="454" t="str">
        <f t="shared" si="4"/>
        <v/>
      </c>
      <c r="M482" s="455" t="str">
        <f t="array" ref="M482">IFERROR(IF(J482="","",XLOOKUP(L482,Personnel!$B$4:$G$4,Personnel!$B$5:$G$5)),"")</f>
        <v/>
      </c>
      <c r="N482" s="455">
        <f t="shared" si="5"/>
        <v>0</v>
      </c>
      <c r="O482" s="434"/>
      <c r="P482" s="456" t="str">
        <f t="shared" si="6"/>
        <v/>
      </c>
      <c r="Q482" s="457">
        <f t="shared" si="26"/>
        <v>0</v>
      </c>
      <c r="R482" s="458"/>
      <c r="S482" s="459" t="str">
        <f t="array" ref="S482">IF(B482="","",XLOOKUP($B482,Product,'Product List'!D:D))</f>
        <v/>
      </c>
      <c r="T482" s="454" t="str">
        <f t="array" ref="T482">IF(B482="","",XLOOKUP($B482,Product,'Product List'!E:E))</f>
        <v/>
      </c>
      <c r="U482" s="454" t="str">
        <f t="array" ref="U482">IF(B482="","",XLOOKUP($B482,Product,'Product List'!F:F))</f>
        <v/>
      </c>
      <c r="V482" s="454" t="str">
        <f t="array" ref="V482">IF(B482="","",XLOOKUP($B482,Product,'Product List'!G:G))</f>
        <v/>
      </c>
      <c r="W482" s="434"/>
      <c r="X482" s="434" t="str">
        <f t="array" ref="X482">iferror(xlookup(B482,'Product List'!A:A,'Product List'!P:P),"")</f>
        <v/>
      </c>
      <c r="Y482" s="434">
        <f t="shared" si="27"/>
        <v>0</v>
      </c>
      <c r="Z482" s="434"/>
    </row>
    <row r="483" ht="14.25" customHeight="1">
      <c r="A483" s="494"/>
      <c r="B483" s="494"/>
      <c r="C483" s="495"/>
      <c r="D483" s="496"/>
      <c r="E483" s="496"/>
      <c r="F483" s="496"/>
      <c r="G483" s="487">
        <f t="shared" si="1"/>
        <v>0</v>
      </c>
      <c r="H483" s="451" t="str">
        <f t="shared" si="2"/>
        <v/>
      </c>
      <c r="I483" s="452" t="str">
        <f t="shared" si="23"/>
        <v/>
      </c>
      <c r="J483" s="477"/>
      <c r="K483" s="434"/>
      <c r="L483" s="454" t="str">
        <f t="shared" si="4"/>
        <v/>
      </c>
      <c r="M483" s="455" t="str">
        <f t="array" ref="M483">IFERROR(IF(J483="","",XLOOKUP(L483,Personnel!$B$4:$G$4,Personnel!$B$5:$G$5)),"")</f>
        <v/>
      </c>
      <c r="N483" s="455">
        <f t="shared" si="5"/>
        <v>0</v>
      </c>
      <c r="O483" s="434"/>
      <c r="P483" s="456" t="str">
        <f t="shared" si="6"/>
        <v/>
      </c>
      <c r="Q483" s="457">
        <f t="shared" si="26"/>
        <v>0</v>
      </c>
      <c r="R483" s="458"/>
      <c r="S483" s="459" t="str">
        <f t="array" ref="S483">IF(B483="","",XLOOKUP($B483,Product,'Product List'!D:D))</f>
        <v/>
      </c>
      <c r="T483" s="454" t="str">
        <f t="array" ref="T483">IF(B483="","",XLOOKUP($B483,Product,'Product List'!E:E))</f>
        <v/>
      </c>
      <c r="U483" s="454" t="str">
        <f t="array" ref="U483">IF(B483="","",XLOOKUP($B483,Product,'Product List'!F:F))</f>
        <v/>
      </c>
      <c r="V483" s="454" t="str">
        <f t="array" ref="V483">IF(B483="","",XLOOKUP($B483,Product,'Product List'!G:G))</f>
        <v/>
      </c>
      <c r="W483" s="434"/>
      <c r="X483" s="434" t="str">
        <f t="array" ref="X483">iferror(xlookup(B483,'Product List'!A:A,'Product List'!P:P),"")</f>
        <v/>
      </c>
      <c r="Y483" s="434">
        <f t="shared" si="27"/>
        <v>0</v>
      </c>
      <c r="Z483" s="434"/>
    </row>
    <row r="484" ht="14.25" customHeight="1">
      <c r="A484" s="494"/>
      <c r="B484" s="494"/>
      <c r="C484" s="495"/>
      <c r="D484" s="496"/>
      <c r="E484" s="496"/>
      <c r="F484" s="496"/>
      <c r="G484" s="487">
        <f t="shared" si="1"/>
        <v>0</v>
      </c>
      <c r="H484" s="451" t="str">
        <f t="shared" si="2"/>
        <v/>
      </c>
      <c r="I484" s="452" t="str">
        <f t="shared" si="23"/>
        <v/>
      </c>
      <c r="J484" s="477"/>
      <c r="K484" s="434"/>
      <c r="L484" s="454" t="str">
        <f t="shared" si="4"/>
        <v/>
      </c>
      <c r="M484" s="455" t="str">
        <f t="array" ref="M484">IFERROR(IF(J484="","",XLOOKUP(L484,Personnel!$B$4:$G$4,Personnel!$B$5:$G$5)),"")</f>
        <v/>
      </c>
      <c r="N484" s="455">
        <f t="shared" si="5"/>
        <v>0</v>
      </c>
      <c r="O484" s="434"/>
      <c r="P484" s="456" t="str">
        <f t="shared" si="6"/>
        <v/>
      </c>
      <c r="Q484" s="457">
        <f t="shared" si="26"/>
        <v>0</v>
      </c>
      <c r="R484" s="458"/>
      <c r="S484" s="459" t="str">
        <f t="array" ref="S484">IF(B484="","",XLOOKUP($B484,Product,'Product List'!D:D))</f>
        <v/>
      </c>
      <c r="T484" s="454" t="str">
        <f t="array" ref="T484">IF(B484="","",XLOOKUP($B484,Product,'Product List'!E:E))</f>
        <v/>
      </c>
      <c r="U484" s="454" t="str">
        <f t="array" ref="U484">IF(B484="","",XLOOKUP($B484,Product,'Product List'!F:F))</f>
        <v/>
      </c>
      <c r="V484" s="454" t="str">
        <f t="array" ref="V484">IF(B484="","",XLOOKUP($B484,Product,'Product List'!G:G))</f>
        <v/>
      </c>
      <c r="W484" s="434"/>
      <c r="X484" s="434" t="str">
        <f t="array" ref="X484">iferror(xlookup(B484,'Product List'!A:A,'Product List'!P:P),"")</f>
        <v/>
      </c>
      <c r="Y484" s="434">
        <f t="shared" si="27"/>
        <v>0</v>
      </c>
      <c r="Z484" s="434"/>
    </row>
    <row r="485" ht="14.25" customHeight="1">
      <c r="A485" s="494"/>
      <c r="B485" s="494"/>
      <c r="C485" s="495"/>
      <c r="D485" s="496"/>
      <c r="E485" s="496"/>
      <c r="F485" s="496"/>
      <c r="G485" s="487">
        <f t="shared" si="1"/>
        <v>0</v>
      </c>
      <c r="H485" s="451" t="str">
        <f t="shared" si="2"/>
        <v/>
      </c>
      <c r="I485" s="452" t="str">
        <f t="shared" si="23"/>
        <v/>
      </c>
      <c r="J485" s="477"/>
      <c r="K485" s="434"/>
      <c r="L485" s="454" t="str">
        <f t="shared" si="4"/>
        <v/>
      </c>
      <c r="M485" s="455" t="str">
        <f t="array" ref="M485">IFERROR(IF(J485="","",XLOOKUP(L485,Personnel!$B$4:$G$4,Personnel!$B$5:$G$5)),"")</f>
        <v/>
      </c>
      <c r="N485" s="455">
        <f t="shared" si="5"/>
        <v>0</v>
      </c>
      <c r="O485" s="434"/>
      <c r="P485" s="456" t="str">
        <f t="shared" si="6"/>
        <v/>
      </c>
      <c r="Q485" s="457">
        <f t="shared" si="26"/>
        <v>0</v>
      </c>
      <c r="R485" s="458"/>
      <c r="S485" s="459" t="str">
        <f t="array" ref="S485">IF(B485="","",XLOOKUP($B485,Product,'Product List'!D:D))</f>
        <v/>
      </c>
      <c r="T485" s="454" t="str">
        <f t="array" ref="T485">IF(B485="","",XLOOKUP($B485,Product,'Product List'!E:E))</f>
        <v/>
      </c>
      <c r="U485" s="454" t="str">
        <f t="array" ref="U485">IF(B485="","",XLOOKUP($B485,Product,'Product List'!F:F))</f>
        <v/>
      </c>
      <c r="V485" s="454" t="str">
        <f t="array" ref="V485">IF(B485="","",XLOOKUP($B485,Product,'Product List'!G:G))</f>
        <v/>
      </c>
      <c r="W485" s="434"/>
      <c r="X485" s="434" t="str">
        <f t="array" ref="X485">iferror(xlookup(B485,'Product List'!A:A,'Product List'!P:P),"")</f>
        <v/>
      </c>
      <c r="Y485" s="434">
        <f t="shared" si="27"/>
        <v>0</v>
      </c>
      <c r="Z485" s="434"/>
    </row>
    <row r="486" ht="14.25" customHeight="1">
      <c r="A486" s="494"/>
      <c r="B486" s="494"/>
      <c r="C486" s="495"/>
      <c r="D486" s="496"/>
      <c r="E486" s="496"/>
      <c r="F486" s="496"/>
      <c r="G486" s="487">
        <f t="shared" si="1"/>
        <v>0</v>
      </c>
      <c r="H486" s="451" t="str">
        <f t="shared" si="2"/>
        <v/>
      </c>
      <c r="I486" s="452" t="str">
        <f t="shared" si="23"/>
        <v/>
      </c>
      <c r="J486" s="477"/>
      <c r="K486" s="434"/>
      <c r="L486" s="454" t="str">
        <f t="shared" si="4"/>
        <v/>
      </c>
      <c r="M486" s="455" t="str">
        <f t="array" ref="M486">IFERROR(IF(J486="","",XLOOKUP(L486,Personnel!$B$4:$G$4,Personnel!$B$5:$G$5)),"")</f>
        <v/>
      </c>
      <c r="N486" s="455">
        <f t="shared" si="5"/>
        <v>0</v>
      </c>
      <c r="O486" s="434"/>
      <c r="P486" s="456" t="str">
        <f t="shared" si="6"/>
        <v/>
      </c>
      <c r="Q486" s="457">
        <f t="shared" si="26"/>
        <v>0</v>
      </c>
      <c r="R486" s="458"/>
      <c r="S486" s="459" t="str">
        <f t="array" ref="S486">IF(B486="","",XLOOKUP($B486,Product,'Product List'!D:D))</f>
        <v/>
      </c>
      <c r="T486" s="454" t="str">
        <f t="array" ref="T486">IF(B486="","",XLOOKUP($B486,Product,'Product List'!E:E))</f>
        <v/>
      </c>
      <c r="U486" s="454" t="str">
        <f t="array" ref="U486">IF(B486="","",XLOOKUP($B486,Product,'Product List'!F:F))</f>
        <v/>
      </c>
      <c r="V486" s="454" t="str">
        <f t="array" ref="V486">IF(B486="","",XLOOKUP($B486,Product,'Product List'!G:G))</f>
        <v/>
      </c>
      <c r="W486" s="434"/>
      <c r="X486" s="434" t="str">
        <f t="array" ref="X486">iferror(xlookup(B486,'Product List'!A:A,'Product List'!P:P),"")</f>
        <v/>
      </c>
      <c r="Y486" s="434">
        <f t="shared" si="27"/>
        <v>0</v>
      </c>
      <c r="Z486" s="434"/>
    </row>
    <row r="487" ht="14.25" customHeight="1">
      <c r="A487" s="494"/>
      <c r="B487" s="494"/>
      <c r="C487" s="495"/>
      <c r="D487" s="496"/>
      <c r="E487" s="496"/>
      <c r="F487" s="496"/>
      <c r="G487" s="487">
        <f t="shared" si="1"/>
        <v>0</v>
      </c>
      <c r="H487" s="451" t="str">
        <f t="shared" si="2"/>
        <v/>
      </c>
      <c r="I487" s="452" t="str">
        <f t="shared" si="23"/>
        <v/>
      </c>
      <c r="J487" s="477"/>
      <c r="K487" s="434"/>
      <c r="L487" s="454" t="str">
        <f t="shared" si="4"/>
        <v/>
      </c>
      <c r="M487" s="455" t="str">
        <f t="array" ref="M487">IFERROR(IF(J487="","",XLOOKUP(L487,Personnel!$B$4:$G$4,Personnel!$B$5:$G$5)),"")</f>
        <v/>
      </c>
      <c r="N487" s="455">
        <f t="shared" si="5"/>
        <v>0</v>
      </c>
      <c r="O487" s="434"/>
      <c r="P487" s="456" t="str">
        <f t="shared" si="6"/>
        <v/>
      </c>
      <c r="Q487" s="457">
        <f t="shared" si="26"/>
        <v>0</v>
      </c>
      <c r="R487" s="458"/>
      <c r="S487" s="459" t="str">
        <f t="array" ref="S487">IF(B487="","",XLOOKUP($B487,Product,'Product List'!D:D))</f>
        <v/>
      </c>
      <c r="T487" s="454" t="str">
        <f t="array" ref="T487">IF(B487="","",XLOOKUP($B487,Product,'Product List'!E:E))</f>
        <v/>
      </c>
      <c r="U487" s="454" t="str">
        <f t="array" ref="U487">IF(B487="","",XLOOKUP($B487,Product,'Product List'!F:F))</f>
        <v/>
      </c>
      <c r="V487" s="454" t="str">
        <f t="array" ref="V487">IF(B487="","",XLOOKUP($B487,Product,'Product List'!G:G))</f>
        <v/>
      </c>
      <c r="W487" s="434"/>
      <c r="X487" s="434" t="str">
        <f t="array" ref="X487">iferror(xlookup(B487,'Product List'!A:A,'Product List'!P:P),"")</f>
        <v/>
      </c>
      <c r="Y487" s="434">
        <f t="shared" si="27"/>
        <v>0</v>
      </c>
      <c r="Z487" s="434"/>
    </row>
    <row r="488" ht="14.25" customHeight="1">
      <c r="A488" s="494"/>
      <c r="B488" s="494"/>
      <c r="C488" s="495"/>
      <c r="D488" s="496"/>
      <c r="E488" s="496"/>
      <c r="F488" s="496"/>
      <c r="G488" s="487">
        <f t="shared" si="1"/>
        <v>0</v>
      </c>
      <c r="H488" s="451" t="str">
        <f t="shared" si="2"/>
        <v/>
      </c>
      <c r="I488" s="452" t="str">
        <f t="shared" si="23"/>
        <v/>
      </c>
      <c r="J488" s="477"/>
      <c r="K488" s="434"/>
      <c r="L488" s="454" t="str">
        <f t="shared" si="4"/>
        <v/>
      </c>
      <c r="M488" s="455" t="str">
        <f t="array" ref="M488">IFERROR(IF(J488="","",XLOOKUP(L488,Personnel!$B$4:$G$4,Personnel!$B$5:$G$5)),"")</f>
        <v/>
      </c>
      <c r="N488" s="455">
        <f t="shared" si="5"/>
        <v>0</v>
      </c>
      <c r="O488" s="434"/>
      <c r="P488" s="456" t="str">
        <f t="shared" si="6"/>
        <v/>
      </c>
      <c r="Q488" s="457">
        <f t="shared" si="26"/>
        <v>0</v>
      </c>
      <c r="R488" s="458"/>
      <c r="S488" s="459" t="str">
        <f t="array" ref="S488">IF(B488="","",XLOOKUP($B488,Product,'Product List'!D:D))</f>
        <v/>
      </c>
      <c r="T488" s="454" t="str">
        <f t="array" ref="T488">IF(B488="","",XLOOKUP($B488,Product,'Product List'!E:E))</f>
        <v/>
      </c>
      <c r="U488" s="454" t="str">
        <f t="array" ref="U488">IF(B488="","",XLOOKUP($B488,Product,'Product List'!F:F))</f>
        <v/>
      </c>
      <c r="V488" s="454" t="str">
        <f t="array" ref="V488">IF(B488="","",XLOOKUP($B488,Product,'Product List'!G:G))</f>
        <v/>
      </c>
      <c r="W488" s="434"/>
      <c r="X488" s="434" t="str">
        <f t="array" ref="X488">iferror(xlookup(B488,'Product List'!A:A,'Product List'!P:P),"")</f>
        <v/>
      </c>
      <c r="Y488" s="434">
        <f t="shared" si="27"/>
        <v>0</v>
      </c>
      <c r="Z488" s="434"/>
    </row>
    <row r="489" ht="14.25" customHeight="1">
      <c r="A489" s="494"/>
      <c r="B489" s="494"/>
      <c r="C489" s="495"/>
      <c r="D489" s="496"/>
      <c r="E489" s="496"/>
      <c r="F489" s="496"/>
      <c r="G489" s="487">
        <f t="shared" si="1"/>
        <v>0</v>
      </c>
      <c r="H489" s="451" t="str">
        <f t="shared" si="2"/>
        <v/>
      </c>
      <c r="I489" s="452" t="str">
        <f t="shared" si="23"/>
        <v/>
      </c>
      <c r="J489" s="477"/>
      <c r="K489" s="434"/>
      <c r="L489" s="454" t="str">
        <f t="shared" si="4"/>
        <v/>
      </c>
      <c r="M489" s="455" t="str">
        <f t="array" ref="M489">IFERROR(IF(J489="","",XLOOKUP(L489,Personnel!$B$4:$G$4,Personnel!$B$5:$G$5)),"")</f>
        <v/>
      </c>
      <c r="N489" s="455">
        <f t="shared" si="5"/>
        <v>0</v>
      </c>
      <c r="O489" s="434"/>
      <c r="P489" s="456" t="str">
        <f t="shared" si="6"/>
        <v/>
      </c>
      <c r="Q489" s="457">
        <f t="shared" si="26"/>
        <v>0</v>
      </c>
      <c r="R489" s="458"/>
      <c r="S489" s="459" t="str">
        <f t="array" ref="S489">IF(B489="","",XLOOKUP($B489,Product,'Product List'!D:D))</f>
        <v/>
      </c>
      <c r="T489" s="454" t="str">
        <f t="array" ref="T489">IF(B489="","",XLOOKUP($B489,Product,'Product List'!E:E))</f>
        <v/>
      </c>
      <c r="U489" s="454" t="str">
        <f t="array" ref="U489">IF(B489="","",XLOOKUP($B489,Product,'Product List'!F:F))</f>
        <v/>
      </c>
      <c r="V489" s="454" t="str">
        <f t="array" ref="V489">IF(B489="","",XLOOKUP($B489,Product,'Product List'!G:G))</f>
        <v/>
      </c>
      <c r="W489" s="434"/>
      <c r="X489" s="434" t="str">
        <f t="array" ref="X489">iferror(xlookup(B489,'Product List'!A:A,'Product List'!P:P),"")</f>
        <v/>
      </c>
      <c r="Y489" s="434">
        <f t="shared" si="27"/>
        <v>0</v>
      </c>
      <c r="Z489" s="434"/>
    </row>
    <row r="490" ht="14.25" customHeight="1">
      <c r="A490" s="494"/>
      <c r="B490" s="494"/>
      <c r="C490" s="495"/>
      <c r="D490" s="496"/>
      <c r="E490" s="496"/>
      <c r="F490" s="496"/>
      <c r="G490" s="487">
        <f t="shared" si="1"/>
        <v>0</v>
      </c>
      <c r="H490" s="451" t="str">
        <f t="shared" si="2"/>
        <v/>
      </c>
      <c r="I490" s="452" t="str">
        <f t="shared" si="23"/>
        <v/>
      </c>
      <c r="J490" s="477"/>
      <c r="K490" s="434"/>
      <c r="L490" s="454" t="str">
        <f t="shared" si="4"/>
        <v/>
      </c>
      <c r="M490" s="455" t="str">
        <f t="array" ref="M490">IFERROR(IF(J490="","",XLOOKUP(L490,Personnel!$B$4:$G$4,Personnel!$B$5:$G$5)),"")</f>
        <v/>
      </c>
      <c r="N490" s="455">
        <f t="shared" si="5"/>
        <v>0</v>
      </c>
      <c r="O490" s="434"/>
      <c r="P490" s="456" t="str">
        <f t="shared" si="6"/>
        <v/>
      </c>
      <c r="Q490" s="457">
        <f t="shared" si="26"/>
        <v>0</v>
      </c>
      <c r="R490" s="458"/>
      <c r="S490" s="459" t="str">
        <f t="array" ref="S490">IF(B490="","",XLOOKUP($B490,Product,'Product List'!D:D))</f>
        <v/>
      </c>
      <c r="T490" s="454" t="str">
        <f t="array" ref="T490">IF(B490="","",XLOOKUP($B490,Product,'Product List'!E:E))</f>
        <v/>
      </c>
      <c r="U490" s="454" t="str">
        <f t="array" ref="U490">IF(B490="","",XLOOKUP($B490,Product,'Product List'!F:F))</f>
        <v/>
      </c>
      <c r="V490" s="454" t="str">
        <f t="array" ref="V490">IF(B490="","",XLOOKUP($B490,Product,'Product List'!G:G))</f>
        <v/>
      </c>
      <c r="W490" s="434"/>
      <c r="X490" s="434" t="str">
        <f t="array" ref="X490">iferror(xlookup(B490,'Product List'!A:A,'Product List'!P:P),"")</f>
        <v/>
      </c>
      <c r="Y490" s="434">
        <f t="shared" si="27"/>
        <v>0</v>
      </c>
      <c r="Z490" s="434"/>
    </row>
    <row r="491" ht="14.25" customHeight="1">
      <c r="A491" s="494"/>
      <c r="B491" s="494"/>
      <c r="C491" s="495"/>
      <c r="D491" s="496"/>
      <c r="E491" s="496"/>
      <c r="F491" s="496"/>
      <c r="G491" s="487">
        <f t="shared" si="1"/>
        <v>0</v>
      </c>
      <c r="H491" s="451" t="str">
        <f t="shared" si="2"/>
        <v/>
      </c>
      <c r="I491" s="452" t="str">
        <f t="shared" si="23"/>
        <v/>
      </c>
      <c r="J491" s="477"/>
      <c r="K491" s="434"/>
      <c r="L491" s="454" t="str">
        <f t="shared" si="4"/>
        <v/>
      </c>
      <c r="M491" s="455" t="str">
        <f t="array" ref="M491">IFERROR(IF(J491="","",XLOOKUP(L491,Personnel!$B$4:$G$4,Personnel!$B$5:$G$5)),"")</f>
        <v/>
      </c>
      <c r="N491" s="455">
        <f t="shared" si="5"/>
        <v>0</v>
      </c>
      <c r="O491" s="434"/>
      <c r="P491" s="456" t="str">
        <f t="shared" si="6"/>
        <v/>
      </c>
      <c r="Q491" s="457">
        <f t="shared" si="26"/>
        <v>0</v>
      </c>
      <c r="R491" s="458"/>
      <c r="S491" s="459" t="str">
        <f t="array" ref="S491">IF(B491="","",XLOOKUP($B491,Product,'Product List'!D:D))</f>
        <v/>
      </c>
      <c r="T491" s="454" t="str">
        <f t="array" ref="T491">IF(B491="","",XLOOKUP($B491,Product,'Product List'!E:E))</f>
        <v/>
      </c>
      <c r="U491" s="454" t="str">
        <f t="array" ref="U491">IF(B491="","",XLOOKUP($B491,Product,'Product List'!F:F))</f>
        <v/>
      </c>
      <c r="V491" s="454" t="str">
        <f t="array" ref="V491">IF(B491="","",XLOOKUP($B491,Product,'Product List'!G:G))</f>
        <v/>
      </c>
      <c r="W491" s="434"/>
      <c r="X491" s="434" t="str">
        <f t="array" ref="X491">iferror(xlookup(B491,'Product List'!A:A,'Product List'!P:P),"")</f>
        <v/>
      </c>
      <c r="Y491" s="434">
        <f t="shared" si="27"/>
        <v>0</v>
      </c>
      <c r="Z491" s="434"/>
    </row>
    <row r="492" ht="14.25" customHeight="1">
      <c r="A492" s="494"/>
      <c r="B492" s="494"/>
      <c r="C492" s="495"/>
      <c r="D492" s="496"/>
      <c r="E492" s="496"/>
      <c r="F492" s="496"/>
      <c r="G492" s="487">
        <f t="shared" si="1"/>
        <v>0</v>
      </c>
      <c r="H492" s="451" t="str">
        <f t="shared" si="2"/>
        <v/>
      </c>
      <c r="I492" s="452" t="str">
        <f t="shared" si="23"/>
        <v/>
      </c>
      <c r="J492" s="477"/>
      <c r="K492" s="434"/>
      <c r="L492" s="454" t="str">
        <f t="shared" si="4"/>
        <v/>
      </c>
      <c r="M492" s="455" t="str">
        <f t="array" ref="M492">IFERROR(IF(J492="","",XLOOKUP(L492,Personnel!$B$4:$G$4,Personnel!$B$5:$G$5)),"")</f>
        <v/>
      </c>
      <c r="N492" s="455">
        <f t="shared" si="5"/>
        <v>0</v>
      </c>
      <c r="O492" s="434"/>
      <c r="P492" s="456" t="str">
        <f t="shared" si="6"/>
        <v/>
      </c>
      <c r="Q492" s="457">
        <f t="shared" si="26"/>
        <v>0</v>
      </c>
      <c r="R492" s="458"/>
      <c r="S492" s="459" t="str">
        <f t="array" ref="S492">IF(B492="","",XLOOKUP($B492,Product,'Product List'!D:D))</f>
        <v/>
      </c>
      <c r="T492" s="454" t="str">
        <f t="array" ref="T492">IF(B492="","",XLOOKUP($B492,Product,'Product List'!E:E))</f>
        <v/>
      </c>
      <c r="U492" s="454" t="str">
        <f t="array" ref="U492">IF(B492="","",XLOOKUP($B492,Product,'Product List'!F:F))</f>
        <v/>
      </c>
      <c r="V492" s="454" t="str">
        <f t="array" ref="V492">IF(B492="","",XLOOKUP($B492,Product,'Product List'!G:G))</f>
        <v/>
      </c>
      <c r="W492" s="434"/>
      <c r="X492" s="434" t="str">
        <f t="array" ref="X492">iferror(xlookup(B492,'Product List'!A:A,'Product List'!P:P),"")</f>
        <v/>
      </c>
      <c r="Y492" s="434">
        <f t="shared" si="27"/>
        <v>0</v>
      </c>
      <c r="Z492" s="434"/>
    </row>
    <row r="493" ht="14.25" customHeight="1">
      <c r="A493" s="494"/>
      <c r="B493" s="494"/>
      <c r="C493" s="495"/>
      <c r="D493" s="496"/>
      <c r="E493" s="496"/>
      <c r="F493" s="496"/>
      <c r="G493" s="487">
        <f t="shared" si="1"/>
        <v>0</v>
      </c>
      <c r="H493" s="451" t="str">
        <f t="shared" si="2"/>
        <v/>
      </c>
      <c r="I493" s="452" t="str">
        <f t="shared" si="23"/>
        <v/>
      </c>
      <c r="J493" s="477"/>
      <c r="K493" s="434"/>
      <c r="L493" s="454" t="str">
        <f t="shared" si="4"/>
        <v/>
      </c>
      <c r="M493" s="455" t="str">
        <f t="array" ref="M493">IFERROR(IF(J493="","",XLOOKUP(L493,Personnel!$B$4:$G$4,Personnel!$B$5:$G$5)),"")</f>
        <v/>
      </c>
      <c r="N493" s="455">
        <f t="shared" si="5"/>
        <v>0</v>
      </c>
      <c r="O493" s="434"/>
      <c r="P493" s="456" t="str">
        <f t="shared" si="6"/>
        <v/>
      </c>
      <c r="Q493" s="457">
        <f t="shared" si="26"/>
        <v>0</v>
      </c>
      <c r="R493" s="458"/>
      <c r="S493" s="459" t="str">
        <f t="array" ref="S493">IF(B493="","",XLOOKUP($B493,Product,'Product List'!D:D))</f>
        <v/>
      </c>
      <c r="T493" s="454" t="str">
        <f t="array" ref="T493">IF(B493="","",XLOOKUP($B493,Product,'Product List'!E:E))</f>
        <v/>
      </c>
      <c r="U493" s="454" t="str">
        <f t="array" ref="U493">IF(B493="","",XLOOKUP($B493,Product,'Product List'!F:F))</f>
        <v/>
      </c>
      <c r="V493" s="454" t="str">
        <f t="array" ref="V493">IF(B493="","",XLOOKUP($B493,Product,'Product List'!G:G))</f>
        <v/>
      </c>
      <c r="W493" s="434"/>
      <c r="X493" s="434" t="str">
        <f t="array" ref="X493">iferror(xlookup(B493,'Product List'!A:A,'Product List'!P:P),"")</f>
        <v/>
      </c>
      <c r="Y493" s="434">
        <f t="shared" si="27"/>
        <v>0</v>
      </c>
      <c r="Z493" s="434"/>
    </row>
    <row r="494" ht="14.25" customHeight="1">
      <c r="A494" s="494"/>
      <c r="B494" s="494"/>
      <c r="C494" s="495"/>
      <c r="D494" s="496"/>
      <c r="E494" s="496"/>
      <c r="F494" s="496"/>
      <c r="G494" s="487">
        <f t="shared" si="1"/>
        <v>0</v>
      </c>
      <c r="H494" s="451" t="str">
        <f t="shared" si="2"/>
        <v/>
      </c>
      <c r="I494" s="452" t="str">
        <f t="shared" si="23"/>
        <v/>
      </c>
      <c r="J494" s="477"/>
      <c r="K494" s="434"/>
      <c r="L494" s="454" t="str">
        <f t="shared" si="4"/>
        <v/>
      </c>
      <c r="M494" s="455" t="str">
        <f t="array" ref="M494">IFERROR(IF(J494="","",XLOOKUP(L494,Personnel!$B$4:$G$4,Personnel!$B$5:$G$5)),"")</f>
        <v/>
      </c>
      <c r="N494" s="455">
        <f t="shared" si="5"/>
        <v>0</v>
      </c>
      <c r="O494" s="434"/>
      <c r="P494" s="456" t="str">
        <f t="shared" si="6"/>
        <v/>
      </c>
      <c r="Q494" s="457">
        <f t="shared" si="26"/>
        <v>0</v>
      </c>
      <c r="R494" s="458"/>
      <c r="S494" s="459" t="str">
        <f t="array" ref="S494">IF(B494="","",XLOOKUP($B494,Product,'Product List'!D:D))</f>
        <v/>
      </c>
      <c r="T494" s="454" t="str">
        <f t="array" ref="T494">IF(B494="","",XLOOKUP($B494,Product,'Product List'!E:E))</f>
        <v/>
      </c>
      <c r="U494" s="454" t="str">
        <f t="array" ref="U494">IF(B494="","",XLOOKUP($B494,Product,'Product List'!F:F))</f>
        <v/>
      </c>
      <c r="V494" s="454" t="str">
        <f t="array" ref="V494">IF(B494="","",XLOOKUP($B494,Product,'Product List'!G:G))</f>
        <v/>
      </c>
      <c r="W494" s="434"/>
      <c r="X494" s="434" t="str">
        <f t="array" ref="X494">iferror(xlookup(B494,'Product List'!A:A,'Product List'!P:P),"")</f>
        <v/>
      </c>
      <c r="Y494" s="434">
        <f t="shared" si="27"/>
        <v>0</v>
      </c>
      <c r="Z494" s="434"/>
    </row>
    <row r="495" ht="14.25" customHeight="1">
      <c r="A495" s="494"/>
      <c r="B495" s="494"/>
      <c r="C495" s="495"/>
      <c r="D495" s="496"/>
      <c r="E495" s="496"/>
      <c r="F495" s="496"/>
      <c r="G495" s="487">
        <f t="shared" si="1"/>
        <v>0</v>
      </c>
      <c r="H495" s="451" t="str">
        <f t="shared" si="2"/>
        <v/>
      </c>
      <c r="I495" s="452" t="str">
        <f t="shared" si="23"/>
        <v/>
      </c>
      <c r="J495" s="477"/>
      <c r="K495" s="434"/>
      <c r="L495" s="454" t="str">
        <f t="shared" si="4"/>
        <v/>
      </c>
      <c r="M495" s="455" t="str">
        <f t="array" ref="M495">IFERROR(IF(J495="","",XLOOKUP(L495,Personnel!$B$4:$G$4,Personnel!$B$5:$G$5)),"")</f>
        <v/>
      </c>
      <c r="N495" s="455">
        <f t="shared" si="5"/>
        <v>0</v>
      </c>
      <c r="O495" s="434"/>
      <c r="P495" s="456" t="str">
        <f t="shared" si="6"/>
        <v/>
      </c>
      <c r="Q495" s="457">
        <f t="shared" si="26"/>
        <v>0</v>
      </c>
      <c r="R495" s="458"/>
      <c r="S495" s="459" t="str">
        <f t="array" ref="S495">IF(B495="","",XLOOKUP($B495,Product,'Product List'!D:D))</f>
        <v/>
      </c>
      <c r="T495" s="454" t="str">
        <f t="array" ref="T495">IF(B495="","",XLOOKUP($B495,Product,'Product List'!E:E))</f>
        <v/>
      </c>
      <c r="U495" s="454" t="str">
        <f t="array" ref="U495">IF(B495="","",XLOOKUP($B495,Product,'Product List'!F:F))</f>
        <v/>
      </c>
      <c r="V495" s="454" t="str">
        <f t="array" ref="V495">IF(B495="","",XLOOKUP($B495,Product,'Product List'!G:G))</f>
        <v/>
      </c>
      <c r="W495" s="434"/>
      <c r="X495" s="434" t="str">
        <f t="array" ref="X495">iferror(xlookup(B495,'Product List'!A:A,'Product List'!P:P),"")</f>
        <v/>
      </c>
      <c r="Y495" s="434">
        <f t="shared" si="27"/>
        <v>0</v>
      </c>
      <c r="Z495" s="434"/>
    </row>
    <row r="496" ht="14.25" customHeight="1">
      <c r="A496" s="494"/>
      <c r="B496" s="494"/>
      <c r="C496" s="495"/>
      <c r="D496" s="496"/>
      <c r="E496" s="496"/>
      <c r="F496" s="496"/>
      <c r="G496" s="487">
        <f t="shared" si="1"/>
        <v>0</v>
      </c>
      <c r="H496" s="451" t="str">
        <f t="shared" si="2"/>
        <v/>
      </c>
      <c r="I496" s="452" t="str">
        <f t="shared" si="23"/>
        <v/>
      </c>
      <c r="J496" s="477"/>
      <c r="K496" s="434"/>
      <c r="L496" s="454" t="str">
        <f t="shared" si="4"/>
        <v/>
      </c>
      <c r="M496" s="455" t="str">
        <f t="array" ref="M496">IFERROR(IF(J496="","",XLOOKUP(L496,Personnel!$B$4:$G$4,Personnel!$B$5:$G$5)),"")</f>
        <v/>
      </c>
      <c r="N496" s="455">
        <f t="shared" si="5"/>
        <v>0</v>
      </c>
      <c r="O496" s="434"/>
      <c r="P496" s="456" t="str">
        <f t="shared" si="6"/>
        <v/>
      </c>
      <c r="Q496" s="457">
        <f t="shared" si="26"/>
        <v>0</v>
      </c>
      <c r="R496" s="458"/>
      <c r="S496" s="459" t="str">
        <f t="array" ref="S496">IF(B496="","",XLOOKUP($B496,Product,'Product List'!D:D))</f>
        <v/>
      </c>
      <c r="T496" s="454" t="str">
        <f t="array" ref="T496">IF(B496="","",XLOOKUP($B496,Product,'Product List'!E:E))</f>
        <v/>
      </c>
      <c r="U496" s="454" t="str">
        <f t="array" ref="U496">IF(B496="","",XLOOKUP($B496,Product,'Product List'!F:F))</f>
        <v/>
      </c>
      <c r="V496" s="454" t="str">
        <f t="array" ref="V496">IF(B496="","",XLOOKUP($B496,Product,'Product List'!G:G))</f>
        <v/>
      </c>
      <c r="W496" s="434"/>
      <c r="X496" s="434" t="str">
        <f t="array" ref="X496">iferror(xlookup(B496,'Product List'!A:A,'Product List'!P:P),"")</f>
        <v/>
      </c>
      <c r="Y496" s="434">
        <f t="shared" si="27"/>
        <v>0</v>
      </c>
      <c r="Z496" s="434"/>
    </row>
    <row r="497" ht="14.25" customHeight="1">
      <c r="A497" s="494"/>
      <c r="B497" s="494"/>
      <c r="C497" s="495"/>
      <c r="D497" s="496"/>
      <c r="E497" s="496"/>
      <c r="F497" s="496"/>
      <c r="G497" s="487">
        <f t="shared" si="1"/>
        <v>0</v>
      </c>
      <c r="H497" s="451" t="str">
        <f t="shared" si="2"/>
        <v/>
      </c>
      <c r="I497" s="452" t="str">
        <f t="shared" si="23"/>
        <v/>
      </c>
      <c r="J497" s="477"/>
      <c r="K497" s="434"/>
      <c r="L497" s="454" t="str">
        <f t="shared" si="4"/>
        <v/>
      </c>
      <c r="M497" s="455" t="str">
        <f t="array" ref="M497">IFERROR(IF(J497="","",XLOOKUP(L497,Personnel!$B$4:$G$4,Personnel!$B$5:$G$5)),"")</f>
        <v/>
      </c>
      <c r="N497" s="455">
        <f t="shared" si="5"/>
        <v>0</v>
      </c>
      <c r="O497" s="434"/>
      <c r="P497" s="456" t="str">
        <f t="shared" si="6"/>
        <v/>
      </c>
      <c r="Q497" s="457">
        <f t="shared" si="26"/>
        <v>0</v>
      </c>
      <c r="R497" s="458"/>
      <c r="S497" s="459" t="str">
        <f t="array" ref="S497">IF(B497="","",XLOOKUP($B497,Product,'Product List'!D:D))</f>
        <v/>
      </c>
      <c r="T497" s="454" t="str">
        <f t="array" ref="T497">IF(B497="","",XLOOKUP($B497,Product,'Product List'!E:E))</f>
        <v/>
      </c>
      <c r="U497" s="454" t="str">
        <f t="array" ref="U497">IF(B497="","",XLOOKUP($B497,Product,'Product List'!F:F))</f>
        <v/>
      </c>
      <c r="V497" s="454" t="str">
        <f t="array" ref="V497">IF(B497="","",XLOOKUP($B497,Product,'Product List'!G:G))</f>
        <v/>
      </c>
      <c r="W497" s="434"/>
      <c r="X497" s="434" t="str">
        <f t="array" ref="X497">iferror(xlookup(B497,'Product List'!A:A,'Product List'!P:P),"")</f>
        <v/>
      </c>
      <c r="Y497" s="434">
        <f t="shared" si="27"/>
        <v>0</v>
      </c>
      <c r="Z497" s="434"/>
    </row>
    <row r="498" ht="14.25" customHeight="1">
      <c r="A498" s="494"/>
      <c r="B498" s="494"/>
      <c r="C498" s="495"/>
      <c r="D498" s="496"/>
      <c r="E498" s="496"/>
      <c r="F498" s="496"/>
      <c r="G498" s="487">
        <f t="shared" si="1"/>
        <v>0</v>
      </c>
      <c r="H498" s="451" t="str">
        <f t="shared" si="2"/>
        <v/>
      </c>
      <c r="I498" s="452" t="str">
        <f t="shared" si="23"/>
        <v/>
      </c>
      <c r="J498" s="477"/>
      <c r="K498" s="434"/>
      <c r="L498" s="454" t="str">
        <f t="shared" si="4"/>
        <v/>
      </c>
      <c r="M498" s="455" t="str">
        <f t="array" ref="M498">IFERROR(IF(J498="","",XLOOKUP(L498,Personnel!$B$4:$G$4,Personnel!$B$5:$G$5)),"")</f>
        <v/>
      </c>
      <c r="N498" s="455">
        <f t="shared" si="5"/>
        <v>0</v>
      </c>
      <c r="O498" s="434"/>
      <c r="P498" s="456" t="str">
        <f t="shared" si="6"/>
        <v/>
      </c>
      <c r="Q498" s="457">
        <f t="shared" si="26"/>
        <v>0</v>
      </c>
      <c r="R498" s="458"/>
      <c r="S498" s="459" t="str">
        <f t="array" ref="S498">IF(B498="","",XLOOKUP($B498,Product,'Product List'!D:D))</f>
        <v/>
      </c>
      <c r="T498" s="454" t="str">
        <f t="array" ref="T498">IF(B498="","",XLOOKUP($B498,Product,'Product List'!E:E))</f>
        <v/>
      </c>
      <c r="U498" s="454" t="str">
        <f t="array" ref="U498">IF(B498="","",XLOOKUP($B498,Product,'Product List'!F:F))</f>
        <v/>
      </c>
      <c r="V498" s="454" t="str">
        <f t="array" ref="V498">IF(B498="","",XLOOKUP($B498,Product,'Product List'!G:G))</f>
        <v/>
      </c>
      <c r="W498" s="434"/>
      <c r="X498" s="434" t="str">
        <f t="array" ref="X498">iferror(xlookup(B498,'Product List'!A:A,'Product List'!P:P),"")</f>
        <v/>
      </c>
      <c r="Y498" s="434">
        <f t="shared" si="27"/>
        <v>0</v>
      </c>
      <c r="Z498" s="434"/>
    </row>
    <row r="499" ht="14.25" customHeight="1">
      <c r="A499" s="494"/>
      <c r="B499" s="494"/>
      <c r="C499" s="495"/>
      <c r="D499" s="496"/>
      <c r="E499" s="496"/>
      <c r="F499" s="496"/>
      <c r="G499" s="487">
        <f t="shared" si="1"/>
        <v>0</v>
      </c>
      <c r="H499" s="451" t="str">
        <f t="shared" si="2"/>
        <v/>
      </c>
      <c r="I499" s="452" t="str">
        <f t="shared" si="23"/>
        <v/>
      </c>
      <c r="J499" s="477"/>
      <c r="K499" s="434"/>
      <c r="L499" s="454" t="str">
        <f t="shared" si="4"/>
        <v/>
      </c>
      <c r="M499" s="455" t="str">
        <f t="array" ref="M499">IFERROR(IF(J499="","",XLOOKUP(L499,Personnel!$B$4:$G$4,Personnel!$B$5:$G$5)),"")</f>
        <v/>
      </c>
      <c r="N499" s="455">
        <f t="shared" si="5"/>
        <v>0</v>
      </c>
      <c r="O499" s="434"/>
      <c r="P499" s="456" t="str">
        <f t="shared" si="6"/>
        <v/>
      </c>
      <c r="Q499" s="457">
        <f t="shared" si="26"/>
        <v>0</v>
      </c>
      <c r="R499" s="458"/>
      <c r="S499" s="459" t="str">
        <f t="array" ref="S499">IF(B499="","",XLOOKUP($B499,Product,'Product List'!D:D))</f>
        <v/>
      </c>
      <c r="T499" s="454" t="str">
        <f t="array" ref="T499">IF(B499="","",XLOOKUP($B499,Product,'Product List'!E:E))</f>
        <v/>
      </c>
      <c r="U499" s="454" t="str">
        <f t="array" ref="U499">IF(B499="","",XLOOKUP($B499,Product,'Product List'!F:F))</f>
        <v/>
      </c>
      <c r="V499" s="454" t="str">
        <f t="array" ref="V499">IF(B499="","",XLOOKUP($B499,Product,'Product List'!G:G))</f>
        <v/>
      </c>
      <c r="W499" s="434"/>
      <c r="X499" s="434" t="str">
        <f t="array" ref="X499">iferror(xlookup(B499,'Product List'!A:A,'Product List'!P:P),"")</f>
        <v/>
      </c>
      <c r="Y499" s="434">
        <f t="shared" si="27"/>
        <v>0</v>
      </c>
      <c r="Z499" s="434"/>
    </row>
    <row r="500" ht="14.25" customHeight="1">
      <c r="A500" s="494"/>
      <c r="B500" s="494"/>
      <c r="C500" s="495"/>
      <c r="D500" s="496"/>
      <c r="E500" s="496"/>
      <c r="F500" s="496"/>
      <c r="G500" s="487">
        <f t="shared" si="1"/>
        <v>0</v>
      </c>
      <c r="H500" s="451" t="str">
        <f t="shared" si="2"/>
        <v/>
      </c>
      <c r="I500" s="452" t="str">
        <f t="shared" si="23"/>
        <v/>
      </c>
      <c r="J500" s="477"/>
      <c r="K500" s="434"/>
      <c r="L500" s="454" t="str">
        <f t="shared" si="4"/>
        <v/>
      </c>
      <c r="M500" s="455" t="str">
        <f t="array" ref="M500">IFERROR(IF(J500="","",XLOOKUP(L500,Personnel!$B$4:$G$4,Personnel!$B$5:$G$5)),"")</f>
        <v/>
      </c>
      <c r="N500" s="455">
        <f t="shared" si="5"/>
        <v>0</v>
      </c>
      <c r="O500" s="434"/>
      <c r="P500" s="456" t="str">
        <f t="shared" si="6"/>
        <v/>
      </c>
      <c r="Q500" s="457">
        <f t="shared" si="26"/>
        <v>0</v>
      </c>
      <c r="R500" s="458"/>
      <c r="S500" s="459" t="str">
        <f t="array" ref="S500">IF(B500="","",XLOOKUP($B500,Product,'Product List'!D:D))</f>
        <v/>
      </c>
      <c r="T500" s="454" t="str">
        <f t="array" ref="T500">IF(B500="","",XLOOKUP($B500,Product,'Product List'!E:E))</f>
        <v/>
      </c>
      <c r="U500" s="454" t="str">
        <f t="array" ref="U500">IF(B500="","",XLOOKUP($B500,Product,'Product List'!F:F))</f>
        <v/>
      </c>
      <c r="V500" s="454" t="str">
        <f t="array" ref="V500">IF(B500="","",XLOOKUP($B500,Product,'Product List'!G:G))</f>
        <v/>
      </c>
      <c r="W500" s="434"/>
      <c r="X500" s="434" t="str">
        <f t="array" ref="X500">iferror(xlookup(B500,'Product List'!A:A,'Product List'!P:P),"")</f>
        <v/>
      </c>
      <c r="Y500" s="434">
        <f t="shared" si="27"/>
        <v>0</v>
      </c>
      <c r="Z500" s="434"/>
    </row>
    <row r="501" ht="14.25" customHeight="1">
      <c r="A501" s="494"/>
      <c r="B501" s="494"/>
      <c r="C501" s="495"/>
      <c r="D501" s="496"/>
      <c r="E501" s="496"/>
      <c r="F501" s="496"/>
      <c r="G501" s="487">
        <f t="shared" si="1"/>
        <v>0</v>
      </c>
      <c r="H501" s="451" t="str">
        <f t="shared" si="2"/>
        <v/>
      </c>
      <c r="I501" s="452" t="str">
        <f t="shared" si="23"/>
        <v/>
      </c>
      <c r="J501" s="477"/>
      <c r="K501" s="434"/>
      <c r="L501" s="454" t="str">
        <f t="shared" si="4"/>
        <v/>
      </c>
      <c r="M501" s="455" t="str">
        <f t="array" ref="M501">IFERROR(IF(J501="","",XLOOKUP(L501,Personnel!$B$4:$G$4,Personnel!$B$5:$G$5)),"")</f>
        <v/>
      </c>
      <c r="N501" s="455">
        <f t="shared" si="5"/>
        <v>0</v>
      </c>
      <c r="O501" s="434"/>
      <c r="P501" s="456" t="str">
        <f t="shared" si="6"/>
        <v/>
      </c>
      <c r="Q501" s="457">
        <f t="shared" si="26"/>
        <v>0</v>
      </c>
      <c r="R501" s="458"/>
      <c r="S501" s="459" t="str">
        <f t="array" ref="S501">IF(B501="","",XLOOKUP($B501,Product,'Product List'!D:D))</f>
        <v/>
      </c>
      <c r="T501" s="454" t="str">
        <f t="array" ref="T501">IF(B501="","",XLOOKUP($B501,Product,'Product List'!E:E))</f>
        <v/>
      </c>
      <c r="U501" s="454" t="str">
        <f t="array" ref="U501">IF(B501="","",XLOOKUP($B501,Product,'Product List'!F:F))</f>
        <v/>
      </c>
      <c r="V501" s="454" t="str">
        <f t="array" ref="V501">IF(B501="","",XLOOKUP($B501,Product,'Product List'!G:G))</f>
        <v/>
      </c>
      <c r="W501" s="434"/>
      <c r="X501" s="434" t="str">
        <f t="array" ref="X501">iferror(xlookup(B501,'Product List'!A:A,'Product List'!P:P),"")</f>
        <v/>
      </c>
      <c r="Y501" s="434">
        <f t="shared" si="27"/>
        <v>0</v>
      </c>
      <c r="Z501" s="434"/>
    </row>
    <row r="502" ht="14.25" customHeight="1">
      <c r="A502" s="494"/>
      <c r="B502" s="494"/>
      <c r="C502" s="495"/>
      <c r="D502" s="496"/>
      <c r="E502" s="496"/>
      <c r="F502" s="496"/>
      <c r="G502" s="487">
        <f t="shared" si="1"/>
        <v>0</v>
      </c>
      <c r="H502" s="451" t="str">
        <f t="shared" si="2"/>
        <v/>
      </c>
      <c r="I502" s="452" t="str">
        <f t="shared" si="23"/>
        <v/>
      </c>
      <c r="J502" s="477"/>
      <c r="K502" s="434"/>
      <c r="L502" s="454" t="str">
        <f t="shared" si="4"/>
        <v/>
      </c>
      <c r="M502" s="455" t="str">
        <f t="array" ref="M502">IFERROR(IF(J502="","",XLOOKUP(L502,Personnel!$B$4:$G$4,Personnel!$B$5:$G$5)),"")</f>
        <v/>
      </c>
      <c r="N502" s="455">
        <f t="shared" si="5"/>
        <v>0</v>
      </c>
      <c r="O502" s="434"/>
      <c r="P502" s="456" t="str">
        <f t="shared" si="6"/>
        <v/>
      </c>
      <c r="Q502" s="457">
        <f t="shared" si="26"/>
        <v>0</v>
      </c>
      <c r="R502" s="458"/>
      <c r="S502" s="459" t="str">
        <f t="array" ref="S502">IF(B502="","",XLOOKUP($B502,Product,'Product List'!D:D))</f>
        <v/>
      </c>
      <c r="T502" s="454" t="str">
        <f t="array" ref="T502">IF(B502="","",XLOOKUP($B502,Product,'Product List'!E:E))</f>
        <v/>
      </c>
      <c r="U502" s="454" t="str">
        <f t="array" ref="U502">IF(B502="","",XLOOKUP($B502,Product,'Product List'!F:F))</f>
        <v/>
      </c>
      <c r="V502" s="454" t="str">
        <f t="array" ref="V502">IF(B502="","",XLOOKUP($B502,Product,'Product List'!G:G))</f>
        <v/>
      </c>
      <c r="W502" s="434"/>
      <c r="X502" s="434" t="str">
        <f t="array" ref="X502">iferror(xlookup(B502,'Product List'!A:A,'Product List'!P:P),"")</f>
        <v/>
      </c>
      <c r="Y502" s="434">
        <f t="shared" si="27"/>
        <v>0</v>
      </c>
      <c r="Z502" s="434"/>
    </row>
    <row r="503" ht="14.25" customHeight="1">
      <c r="A503" s="494"/>
      <c r="B503" s="494"/>
      <c r="C503" s="495"/>
      <c r="D503" s="496"/>
      <c r="E503" s="496"/>
      <c r="F503" s="496"/>
      <c r="G503" s="487">
        <f t="shared" si="1"/>
        <v>0</v>
      </c>
      <c r="H503" s="451" t="str">
        <f t="shared" si="2"/>
        <v/>
      </c>
      <c r="I503" s="452" t="str">
        <f t="shared" si="23"/>
        <v/>
      </c>
      <c r="J503" s="477"/>
      <c r="K503" s="434"/>
      <c r="L503" s="454" t="str">
        <f t="shared" si="4"/>
        <v/>
      </c>
      <c r="M503" s="455" t="str">
        <f t="array" ref="M503">IFERROR(IF(J503="","",XLOOKUP(L503,Personnel!$B$4:$G$4,Personnel!$B$5:$G$5)),"")</f>
        <v/>
      </c>
      <c r="N503" s="455">
        <f t="shared" si="5"/>
        <v>0</v>
      </c>
      <c r="O503" s="434"/>
      <c r="P503" s="456" t="str">
        <f t="shared" si="6"/>
        <v/>
      </c>
      <c r="Q503" s="457">
        <f t="shared" si="26"/>
        <v>0</v>
      </c>
      <c r="R503" s="458"/>
      <c r="S503" s="459" t="str">
        <f t="array" ref="S503">IF(B503="","",XLOOKUP($B503,Product,'Product List'!D:D))</f>
        <v/>
      </c>
      <c r="T503" s="454" t="str">
        <f t="array" ref="T503">IF(B503="","",XLOOKUP($B503,Product,'Product List'!E:E))</f>
        <v/>
      </c>
      <c r="U503" s="454" t="str">
        <f t="array" ref="U503">IF(B503="","",XLOOKUP($B503,Product,'Product List'!F:F))</f>
        <v/>
      </c>
      <c r="V503" s="454" t="str">
        <f t="array" ref="V503">IF(B503="","",XLOOKUP($B503,Product,'Product List'!G:G))</f>
        <v/>
      </c>
      <c r="W503" s="434"/>
      <c r="X503" s="434" t="str">
        <f t="array" ref="X503">iferror(xlookup(B503,'Product List'!A:A,'Product List'!P:P),"")</f>
        <v/>
      </c>
      <c r="Y503" s="434">
        <f t="shared" si="27"/>
        <v>0</v>
      </c>
      <c r="Z503" s="434"/>
    </row>
    <row r="504" ht="14.25" customHeight="1">
      <c r="A504" s="494"/>
      <c r="B504" s="494"/>
      <c r="C504" s="495"/>
      <c r="D504" s="496"/>
      <c r="E504" s="496"/>
      <c r="F504" s="496"/>
      <c r="G504" s="487">
        <f t="shared" si="1"/>
        <v>0</v>
      </c>
      <c r="H504" s="451" t="str">
        <f t="shared" si="2"/>
        <v/>
      </c>
      <c r="I504" s="452" t="str">
        <f t="shared" si="23"/>
        <v/>
      </c>
      <c r="J504" s="477"/>
      <c r="K504" s="434"/>
      <c r="L504" s="454" t="str">
        <f t="shared" si="4"/>
        <v/>
      </c>
      <c r="M504" s="455" t="str">
        <f t="array" ref="M504">IFERROR(IF(J504="","",XLOOKUP(L504,Personnel!$B$4:$G$4,Personnel!$B$5:$G$5)),"")</f>
        <v/>
      </c>
      <c r="N504" s="455">
        <f t="shared" si="5"/>
        <v>0</v>
      </c>
      <c r="O504" s="434"/>
      <c r="P504" s="456" t="str">
        <f t="shared" si="6"/>
        <v/>
      </c>
      <c r="Q504" s="457">
        <f t="shared" si="26"/>
        <v>0</v>
      </c>
      <c r="R504" s="458"/>
      <c r="S504" s="459" t="str">
        <f t="array" ref="S504">IF(B504="","",XLOOKUP($B504,Product,'Product List'!D:D))</f>
        <v/>
      </c>
      <c r="T504" s="454" t="str">
        <f t="array" ref="T504">IF(B504="","",XLOOKUP($B504,Product,'Product List'!E:E))</f>
        <v/>
      </c>
      <c r="U504" s="454" t="str">
        <f t="array" ref="U504">IF(B504="","",XLOOKUP($B504,Product,'Product List'!F:F))</f>
        <v/>
      </c>
      <c r="V504" s="454" t="str">
        <f t="array" ref="V504">IF(B504="","",XLOOKUP($B504,Product,'Product List'!G:G))</f>
        <v/>
      </c>
      <c r="W504" s="434"/>
      <c r="X504" s="434" t="str">
        <f t="array" ref="X504">iferror(xlookup(B504,'Product List'!A:A,'Product List'!P:P),"")</f>
        <v/>
      </c>
      <c r="Y504" s="434">
        <f t="shared" si="27"/>
        <v>0</v>
      </c>
      <c r="Z504" s="434"/>
    </row>
    <row r="505" ht="14.25" customHeight="1">
      <c r="A505" s="494"/>
      <c r="B505" s="494"/>
      <c r="C505" s="495"/>
      <c r="D505" s="496"/>
      <c r="E505" s="496"/>
      <c r="F505" s="496"/>
      <c r="G505" s="487">
        <f t="shared" si="1"/>
        <v>0</v>
      </c>
      <c r="H505" s="451" t="str">
        <f t="shared" si="2"/>
        <v/>
      </c>
      <c r="I505" s="452" t="str">
        <f t="shared" si="23"/>
        <v/>
      </c>
      <c r="J505" s="477"/>
      <c r="K505" s="434"/>
      <c r="L505" s="454" t="str">
        <f t="shared" si="4"/>
        <v/>
      </c>
      <c r="M505" s="455" t="str">
        <f t="array" ref="M505">IFERROR(IF(J505="","",XLOOKUP(L505,Personnel!$B$4:$G$4,Personnel!$B$5:$G$5)),"")</f>
        <v/>
      </c>
      <c r="N505" s="455">
        <f t="shared" si="5"/>
        <v>0</v>
      </c>
      <c r="O505" s="434"/>
      <c r="P505" s="456" t="str">
        <f t="shared" si="6"/>
        <v/>
      </c>
      <c r="Q505" s="457">
        <f t="shared" si="26"/>
        <v>0</v>
      </c>
      <c r="R505" s="458"/>
      <c r="S505" s="459" t="str">
        <f t="array" ref="S505">IF(B505="","",XLOOKUP($B505,Product,'Product List'!D:D))</f>
        <v/>
      </c>
      <c r="T505" s="454" t="str">
        <f t="array" ref="T505">IF(B505="","",XLOOKUP($B505,Product,'Product List'!E:E))</f>
        <v/>
      </c>
      <c r="U505" s="454" t="str">
        <f t="array" ref="U505">IF(B505="","",XLOOKUP($B505,Product,'Product List'!F:F))</f>
        <v/>
      </c>
      <c r="V505" s="454" t="str">
        <f t="array" ref="V505">IF(B505="","",XLOOKUP($B505,Product,'Product List'!G:G))</f>
        <v/>
      </c>
      <c r="W505" s="434"/>
      <c r="X505" s="434" t="str">
        <f t="array" ref="X505">iferror(xlookup(B505,'Product List'!A:A,'Product List'!P:P),"")</f>
        <v/>
      </c>
      <c r="Y505" s="434">
        <f t="shared" si="27"/>
        <v>0</v>
      </c>
      <c r="Z505" s="434"/>
    </row>
    <row r="506" ht="14.25" customHeight="1">
      <c r="A506" s="494"/>
      <c r="B506" s="494"/>
      <c r="C506" s="495"/>
      <c r="D506" s="496"/>
      <c r="E506" s="496"/>
      <c r="F506" s="496"/>
      <c r="G506" s="487">
        <f t="shared" si="1"/>
        <v>0</v>
      </c>
      <c r="H506" s="451" t="str">
        <f t="shared" si="2"/>
        <v/>
      </c>
      <c r="I506" s="452" t="str">
        <f t="shared" si="23"/>
        <v/>
      </c>
      <c r="J506" s="477"/>
      <c r="K506" s="434"/>
      <c r="L506" s="454" t="str">
        <f t="shared" si="4"/>
        <v/>
      </c>
      <c r="M506" s="455" t="str">
        <f t="array" ref="M506">IFERROR(IF(J506="","",XLOOKUP(L506,Personnel!$B$4:$G$4,Personnel!$B$5:$G$5)),"")</f>
        <v/>
      </c>
      <c r="N506" s="455">
        <f t="shared" si="5"/>
        <v>0</v>
      </c>
      <c r="O506" s="434"/>
      <c r="P506" s="456" t="str">
        <f t="shared" si="6"/>
        <v/>
      </c>
      <c r="Q506" s="457">
        <f t="shared" si="26"/>
        <v>0</v>
      </c>
      <c r="R506" s="458"/>
      <c r="S506" s="459" t="str">
        <f t="array" ref="S506">IF(B506="","",XLOOKUP($B506,Product,'Product List'!D:D))</f>
        <v/>
      </c>
      <c r="T506" s="454" t="str">
        <f t="array" ref="T506">IF(B506="","",XLOOKUP($B506,Product,'Product List'!E:E))</f>
        <v/>
      </c>
      <c r="U506" s="454" t="str">
        <f t="array" ref="U506">IF(B506="","",XLOOKUP($B506,Product,'Product List'!F:F))</f>
        <v/>
      </c>
      <c r="V506" s="454" t="str">
        <f t="array" ref="V506">IF(B506="","",XLOOKUP($B506,Product,'Product List'!G:G))</f>
        <v/>
      </c>
      <c r="W506" s="434"/>
      <c r="X506" s="434" t="str">
        <f t="array" ref="X506">iferror(xlookup(B506,'Product List'!A:A,'Product List'!P:P),"")</f>
        <v/>
      </c>
      <c r="Y506" s="434">
        <f t="shared" si="27"/>
        <v>0</v>
      </c>
      <c r="Z506" s="434"/>
    </row>
    <row r="507" ht="14.25" customHeight="1">
      <c r="A507" s="494"/>
      <c r="B507" s="494"/>
      <c r="C507" s="495"/>
      <c r="D507" s="496"/>
      <c r="E507" s="496"/>
      <c r="F507" s="496"/>
      <c r="G507" s="487">
        <f t="shared" si="1"/>
        <v>0</v>
      </c>
      <c r="H507" s="451" t="str">
        <f t="shared" si="2"/>
        <v/>
      </c>
      <c r="I507" s="452" t="str">
        <f t="shared" si="23"/>
        <v/>
      </c>
      <c r="J507" s="477"/>
      <c r="K507" s="434"/>
      <c r="L507" s="454" t="str">
        <f t="shared" si="4"/>
        <v/>
      </c>
      <c r="M507" s="455" t="str">
        <f t="array" ref="M507">IFERROR(IF(J507="","",XLOOKUP(L507,Personnel!$B$4:$G$4,Personnel!$B$5:$G$5)),"")</f>
        <v/>
      </c>
      <c r="N507" s="455">
        <f t="shared" si="5"/>
        <v>0</v>
      </c>
      <c r="O507" s="434"/>
      <c r="P507" s="456" t="str">
        <f t="shared" si="6"/>
        <v/>
      </c>
      <c r="Q507" s="457">
        <f t="shared" si="26"/>
        <v>0</v>
      </c>
      <c r="R507" s="458"/>
      <c r="S507" s="459" t="str">
        <f t="array" ref="S507">IF(B507="","",XLOOKUP($B507,Product,'Product List'!D:D))</f>
        <v/>
      </c>
      <c r="T507" s="454" t="str">
        <f t="array" ref="T507">IF(B507="","",XLOOKUP($B507,Product,'Product List'!E:E))</f>
        <v/>
      </c>
      <c r="U507" s="454" t="str">
        <f t="array" ref="U507">IF(B507="","",XLOOKUP($B507,Product,'Product List'!F:F))</f>
        <v/>
      </c>
      <c r="V507" s="454" t="str">
        <f t="array" ref="V507">IF(B507="","",XLOOKUP($B507,Product,'Product List'!G:G))</f>
        <v/>
      </c>
      <c r="W507" s="434"/>
      <c r="X507" s="434" t="str">
        <f t="array" ref="X507">iferror(xlookup(B507,'Product List'!A:A,'Product List'!P:P),"")</f>
        <v/>
      </c>
      <c r="Y507" s="434">
        <f t="shared" si="27"/>
        <v>0</v>
      </c>
      <c r="Z507" s="434"/>
    </row>
    <row r="508" ht="14.25" customHeight="1">
      <c r="A508" s="494"/>
      <c r="B508" s="494"/>
      <c r="C508" s="495"/>
      <c r="D508" s="496"/>
      <c r="E508" s="496"/>
      <c r="F508" s="496"/>
      <c r="G508" s="487">
        <f t="shared" si="1"/>
        <v>0</v>
      </c>
      <c r="H508" s="451" t="str">
        <f t="shared" si="2"/>
        <v/>
      </c>
      <c r="I508" s="452" t="str">
        <f t="shared" si="23"/>
        <v/>
      </c>
      <c r="J508" s="477"/>
      <c r="K508" s="434"/>
      <c r="L508" s="454" t="str">
        <f t="shared" si="4"/>
        <v/>
      </c>
      <c r="M508" s="455" t="str">
        <f t="array" ref="M508">IFERROR(IF(J508="","",XLOOKUP(L508,Personnel!$B$4:$G$4,Personnel!$B$5:$G$5)),"")</f>
        <v/>
      </c>
      <c r="N508" s="455">
        <f t="shared" si="5"/>
        <v>0</v>
      </c>
      <c r="O508" s="434"/>
      <c r="P508" s="456" t="str">
        <f t="shared" si="6"/>
        <v/>
      </c>
      <c r="Q508" s="457">
        <f t="shared" si="26"/>
        <v>0</v>
      </c>
      <c r="R508" s="458"/>
      <c r="S508" s="459" t="str">
        <f t="array" ref="S508">IF(B508="","",XLOOKUP($B508,Product,'Product List'!D:D))</f>
        <v/>
      </c>
      <c r="T508" s="454" t="str">
        <f t="array" ref="T508">IF(B508="","",XLOOKUP($B508,Product,'Product List'!E:E))</f>
        <v/>
      </c>
      <c r="U508" s="454" t="str">
        <f t="array" ref="U508">IF(B508="","",XLOOKUP($B508,Product,'Product List'!F:F))</f>
        <v/>
      </c>
      <c r="V508" s="454" t="str">
        <f t="array" ref="V508">IF(B508="","",XLOOKUP($B508,Product,'Product List'!G:G))</f>
        <v/>
      </c>
      <c r="W508" s="434"/>
      <c r="X508" s="434" t="str">
        <f t="array" ref="X508">iferror(xlookup(B508,'Product List'!A:A,'Product List'!P:P),"")</f>
        <v/>
      </c>
      <c r="Y508" s="434">
        <f t="shared" si="27"/>
        <v>0</v>
      </c>
      <c r="Z508" s="434"/>
    </row>
    <row r="509" ht="14.25" customHeight="1">
      <c r="A509" s="494"/>
      <c r="B509" s="494"/>
      <c r="C509" s="495"/>
      <c r="D509" s="496"/>
      <c r="E509" s="496"/>
      <c r="F509" s="496"/>
      <c r="G509" s="487">
        <f t="shared" si="1"/>
        <v>0</v>
      </c>
      <c r="H509" s="451" t="str">
        <f t="shared" si="2"/>
        <v/>
      </c>
      <c r="I509" s="452" t="str">
        <f t="shared" si="23"/>
        <v/>
      </c>
      <c r="J509" s="477"/>
      <c r="K509" s="434"/>
      <c r="L509" s="454" t="str">
        <f t="shared" si="4"/>
        <v/>
      </c>
      <c r="M509" s="455" t="str">
        <f t="array" ref="M509">IFERROR(IF(J509="","",XLOOKUP(L509,Personnel!$B$4:$G$4,Personnel!$B$5:$G$5)),"")</f>
        <v/>
      </c>
      <c r="N509" s="455">
        <f t="shared" si="5"/>
        <v>0</v>
      </c>
      <c r="O509" s="434"/>
      <c r="P509" s="456" t="str">
        <f t="shared" si="6"/>
        <v/>
      </c>
      <c r="Q509" s="457">
        <f t="shared" si="26"/>
        <v>0</v>
      </c>
      <c r="R509" s="458"/>
      <c r="S509" s="459" t="str">
        <f t="array" ref="S509">IF(B509="","",XLOOKUP($B509,Product,'Product List'!D:D))</f>
        <v/>
      </c>
      <c r="T509" s="454" t="str">
        <f t="array" ref="T509">IF(B509="","",XLOOKUP($B509,Product,'Product List'!E:E))</f>
        <v/>
      </c>
      <c r="U509" s="454" t="str">
        <f t="array" ref="U509">IF(B509="","",XLOOKUP($B509,Product,'Product List'!F:F))</f>
        <v/>
      </c>
      <c r="V509" s="454" t="str">
        <f t="array" ref="V509">IF(B509="","",XLOOKUP($B509,Product,'Product List'!G:G))</f>
        <v/>
      </c>
      <c r="W509" s="434"/>
      <c r="X509" s="434" t="str">
        <f t="array" ref="X509">iferror(xlookup(B509,'Product List'!A:A,'Product List'!P:P),"")</f>
        <v/>
      </c>
      <c r="Y509" s="434">
        <f t="shared" si="27"/>
        <v>0</v>
      </c>
      <c r="Z509" s="434"/>
    </row>
    <row r="510" ht="14.25" customHeight="1">
      <c r="A510" s="494"/>
      <c r="B510" s="494"/>
      <c r="C510" s="495"/>
      <c r="D510" s="496"/>
      <c r="E510" s="496"/>
      <c r="F510" s="496"/>
      <c r="G510" s="487">
        <f t="shared" si="1"/>
        <v>0</v>
      </c>
      <c r="H510" s="451" t="str">
        <f t="shared" si="2"/>
        <v/>
      </c>
      <c r="I510" s="452" t="str">
        <f t="shared" si="23"/>
        <v/>
      </c>
      <c r="J510" s="477"/>
      <c r="K510" s="434"/>
      <c r="L510" s="454" t="str">
        <f t="shared" si="4"/>
        <v/>
      </c>
      <c r="M510" s="455" t="str">
        <f t="array" ref="M510">IFERROR(IF(J510="","",XLOOKUP(L510,Personnel!$B$4:$G$4,Personnel!$B$5:$G$5)),"")</f>
        <v/>
      </c>
      <c r="N510" s="455">
        <f t="shared" si="5"/>
        <v>0</v>
      </c>
      <c r="O510" s="434"/>
      <c r="P510" s="456" t="str">
        <f t="shared" si="6"/>
        <v/>
      </c>
      <c r="Q510" s="457">
        <f t="shared" si="26"/>
        <v>0</v>
      </c>
      <c r="R510" s="458"/>
      <c r="S510" s="459" t="str">
        <f t="array" ref="S510">IF(B510="","",XLOOKUP($B510,Product,'Product List'!D:D))</f>
        <v/>
      </c>
      <c r="T510" s="454" t="str">
        <f t="array" ref="T510">IF(B510="","",XLOOKUP($B510,Product,'Product List'!E:E))</f>
        <v/>
      </c>
      <c r="U510" s="454" t="str">
        <f t="array" ref="U510">IF(B510="","",XLOOKUP($B510,Product,'Product List'!F:F))</f>
        <v/>
      </c>
      <c r="V510" s="454" t="str">
        <f t="array" ref="V510">IF(B510="","",XLOOKUP($B510,Product,'Product List'!G:G))</f>
        <v/>
      </c>
      <c r="W510" s="434"/>
      <c r="X510" s="434" t="str">
        <f t="array" ref="X510">iferror(xlookup(B510,'Product List'!A:A,'Product List'!P:P),"")</f>
        <v/>
      </c>
      <c r="Y510" s="434">
        <f t="shared" si="27"/>
        <v>0</v>
      </c>
      <c r="Z510" s="434"/>
    </row>
    <row r="511" ht="14.25" customHeight="1">
      <c r="A511" s="494"/>
      <c r="B511" s="494"/>
      <c r="C511" s="495"/>
      <c r="D511" s="496"/>
      <c r="E511" s="496"/>
      <c r="F511" s="496"/>
      <c r="G511" s="487">
        <f t="shared" si="1"/>
        <v>0</v>
      </c>
      <c r="H511" s="451" t="str">
        <f t="shared" si="2"/>
        <v/>
      </c>
      <c r="I511" s="452" t="str">
        <f t="shared" si="23"/>
        <v/>
      </c>
      <c r="J511" s="477"/>
      <c r="K511" s="434"/>
      <c r="L511" s="454" t="str">
        <f t="shared" si="4"/>
        <v/>
      </c>
      <c r="M511" s="455" t="str">
        <f t="array" ref="M511">IFERROR(IF(J511="","",XLOOKUP(L511,Personnel!$B$4:$G$4,Personnel!$B$5:$G$5)),"")</f>
        <v/>
      </c>
      <c r="N511" s="455">
        <f t="shared" si="5"/>
        <v>0</v>
      </c>
      <c r="O511" s="434"/>
      <c r="P511" s="456" t="str">
        <f t="shared" si="6"/>
        <v/>
      </c>
      <c r="Q511" s="457">
        <f t="shared" si="26"/>
        <v>0</v>
      </c>
      <c r="R511" s="458"/>
      <c r="S511" s="459" t="str">
        <f t="array" ref="S511">IF(B511="","",XLOOKUP($B511,Product,'Product List'!D:D))</f>
        <v/>
      </c>
      <c r="T511" s="454" t="str">
        <f t="array" ref="T511">IF(B511="","",XLOOKUP($B511,Product,'Product List'!E:E))</f>
        <v/>
      </c>
      <c r="U511" s="454" t="str">
        <f t="array" ref="U511">IF(B511="","",XLOOKUP($B511,Product,'Product List'!F:F))</f>
        <v/>
      </c>
      <c r="V511" s="454" t="str">
        <f t="array" ref="V511">IF(B511="","",XLOOKUP($B511,Product,'Product List'!G:G))</f>
        <v/>
      </c>
      <c r="W511" s="434"/>
      <c r="X511" s="434" t="str">
        <f t="array" ref="X511">iferror(xlookup(B511,'Product List'!A:A,'Product List'!P:P),"")</f>
        <v/>
      </c>
      <c r="Y511" s="434">
        <f t="shared" si="27"/>
        <v>0</v>
      </c>
      <c r="Z511" s="434"/>
    </row>
    <row r="512" ht="14.25" customHeight="1">
      <c r="A512" s="494"/>
      <c r="B512" s="494"/>
      <c r="C512" s="495"/>
      <c r="D512" s="496"/>
      <c r="E512" s="496"/>
      <c r="F512" s="496"/>
      <c r="G512" s="487">
        <f t="shared" si="1"/>
        <v>0</v>
      </c>
      <c r="H512" s="451" t="str">
        <f t="shared" si="2"/>
        <v/>
      </c>
      <c r="I512" s="452" t="str">
        <f t="shared" si="23"/>
        <v/>
      </c>
      <c r="J512" s="477"/>
      <c r="K512" s="434"/>
      <c r="L512" s="454" t="str">
        <f t="shared" si="4"/>
        <v/>
      </c>
      <c r="M512" s="455" t="str">
        <f t="array" ref="M512">IFERROR(IF(J512="","",XLOOKUP(L512,Personnel!$B$4:$G$4,Personnel!$B$5:$G$5)),"")</f>
        <v/>
      </c>
      <c r="N512" s="455">
        <f t="shared" si="5"/>
        <v>0</v>
      </c>
      <c r="O512" s="434"/>
      <c r="P512" s="456" t="str">
        <f t="shared" si="6"/>
        <v/>
      </c>
      <c r="Q512" s="457">
        <f t="shared" si="26"/>
        <v>0</v>
      </c>
      <c r="R512" s="458"/>
      <c r="S512" s="459" t="str">
        <f t="array" ref="S512">IF(B512="","",XLOOKUP($B512,Product,'Product List'!D:D))</f>
        <v/>
      </c>
      <c r="T512" s="454" t="str">
        <f t="array" ref="T512">IF(B512="","",XLOOKUP($B512,Product,'Product List'!E:E))</f>
        <v/>
      </c>
      <c r="U512" s="454" t="str">
        <f t="array" ref="U512">IF(B512="","",XLOOKUP($B512,Product,'Product List'!F:F))</f>
        <v/>
      </c>
      <c r="V512" s="454" t="str">
        <f t="array" ref="V512">IF(B512="","",XLOOKUP($B512,Product,'Product List'!G:G))</f>
        <v/>
      </c>
      <c r="W512" s="434"/>
      <c r="X512" s="434" t="str">
        <f t="array" ref="X512">iferror(xlookup(B512,'Product List'!A:A,'Product List'!P:P),"")</f>
        <v/>
      </c>
      <c r="Y512" s="434">
        <f t="shared" si="27"/>
        <v>0</v>
      </c>
      <c r="Z512" s="434"/>
    </row>
    <row r="513" ht="14.25" customHeight="1">
      <c r="A513" s="494"/>
      <c r="B513" s="494"/>
      <c r="C513" s="495"/>
      <c r="D513" s="496"/>
      <c r="E513" s="496"/>
      <c r="F513" s="496"/>
      <c r="G513" s="487">
        <f t="shared" si="1"/>
        <v>0</v>
      </c>
      <c r="H513" s="451" t="str">
        <f t="shared" si="2"/>
        <v/>
      </c>
      <c r="I513" s="452" t="str">
        <f t="shared" si="23"/>
        <v/>
      </c>
      <c r="J513" s="477"/>
      <c r="K513" s="434"/>
      <c r="L513" s="454" t="str">
        <f t="shared" si="4"/>
        <v/>
      </c>
      <c r="M513" s="455" t="str">
        <f t="array" ref="M513">IFERROR(IF(J513="","",XLOOKUP(L513,Personnel!$B$4:$G$4,Personnel!$B$5:$G$5)),"")</f>
        <v/>
      </c>
      <c r="N513" s="455">
        <f t="shared" si="5"/>
        <v>0</v>
      </c>
      <c r="O513" s="434"/>
      <c r="P513" s="456" t="str">
        <f t="shared" si="6"/>
        <v/>
      </c>
      <c r="Q513" s="457">
        <f t="shared" si="26"/>
        <v>0</v>
      </c>
      <c r="R513" s="458"/>
      <c r="S513" s="459" t="str">
        <f t="array" ref="S513">IF(B513="","",XLOOKUP($B513,Product,'Product List'!D:D))</f>
        <v/>
      </c>
      <c r="T513" s="454" t="str">
        <f t="array" ref="T513">IF(B513="","",XLOOKUP($B513,Product,'Product List'!E:E))</f>
        <v/>
      </c>
      <c r="U513" s="454" t="str">
        <f t="array" ref="U513">IF(B513="","",XLOOKUP($B513,Product,'Product List'!F:F))</f>
        <v/>
      </c>
      <c r="V513" s="454" t="str">
        <f t="array" ref="V513">IF(B513="","",XLOOKUP($B513,Product,'Product List'!G:G))</f>
        <v/>
      </c>
      <c r="W513" s="434"/>
      <c r="X513" s="434" t="str">
        <f t="array" ref="X513">iferror(xlookup(B513,'Product List'!A:A,'Product List'!P:P),"")</f>
        <v/>
      </c>
      <c r="Y513" s="434">
        <f t="shared" si="27"/>
        <v>0</v>
      </c>
      <c r="Z513" s="434"/>
    </row>
    <row r="514" ht="14.25" customHeight="1">
      <c r="A514" s="494"/>
      <c r="B514" s="494"/>
      <c r="C514" s="495"/>
      <c r="D514" s="496"/>
      <c r="E514" s="496"/>
      <c r="F514" s="496"/>
      <c r="G514" s="487">
        <f t="shared" si="1"/>
        <v>0</v>
      </c>
      <c r="H514" s="451" t="str">
        <f t="shared" si="2"/>
        <v/>
      </c>
      <c r="I514" s="452" t="str">
        <f t="shared" si="23"/>
        <v/>
      </c>
      <c r="J514" s="477"/>
      <c r="K514" s="434"/>
      <c r="L514" s="454" t="str">
        <f t="shared" si="4"/>
        <v/>
      </c>
      <c r="M514" s="455" t="str">
        <f t="array" ref="M514">IFERROR(IF(J514="","",XLOOKUP(L514,Personnel!$B$4:$G$4,Personnel!$B$5:$G$5)),"")</f>
        <v/>
      </c>
      <c r="N514" s="455">
        <f t="shared" si="5"/>
        <v>0</v>
      </c>
      <c r="O514" s="434"/>
      <c r="P514" s="456" t="str">
        <f t="shared" si="6"/>
        <v/>
      </c>
      <c r="Q514" s="457">
        <f t="shared" si="26"/>
        <v>0</v>
      </c>
      <c r="R514" s="458"/>
      <c r="S514" s="459" t="str">
        <f t="array" ref="S514">IF(B514="","",XLOOKUP($B514,Product,'Product List'!D:D))</f>
        <v/>
      </c>
      <c r="T514" s="454" t="str">
        <f t="array" ref="T514">IF(B514="","",XLOOKUP($B514,Product,'Product List'!E:E))</f>
        <v/>
      </c>
      <c r="U514" s="454" t="str">
        <f t="array" ref="U514">IF(B514="","",XLOOKUP($B514,Product,'Product List'!F:F))</f>
        <v/>
      </c>
      <c r="V514" s="454" t="str">
        <f t="array" ref="V514">IF(B514="","",XLOOKUP($B514,Product,'Product List'!G:G))</f>
        <v/>
      </c>
      <c r="W514" s="434"/>
      <c r="X514" s="434" t="str">
        <f t="array" ref="X514">iferror(xlookup(B514,'Product List'!A:A,'Product List'!P:P),"")</f>
        <v/>
      </c>
      <c r="Y514" s="434">
        <f t="shared" si="27"/>
        <v>0</v>
      </c>
      <c r="Z514" s="434"/>
    </row>
    <row r="515" ht="14.25" customHeight="1">
      <c r="A515" s="494"/>
      <c r="B515" s="494"/>
      <c r="C515" s="495"/>
      <c r="D515" s="496"/>
      <c r="E515" s="496"/>
      <c r="F515" s="496"/>
      <c r="G515" s="487">
        <f t="shared" si="1"/>
        <v>0</v>
      </c>
      <c r="H515" s="451" t="str">
        <f t="shared" si="2"/>
        <v/>
      </c>
      <c r="I515" s="452" t="str">
        <f t="shared" si="23"/>
        <v/>
      </c>
      <c r="J515" s="477"/>
      <c r="K515" s="434"/>
      <c r="L515" s="454" t="str">
        <f t="shared" si="4"/>
        <v/>
      </c>
      <c r="M515" s="455" t="str">
        <f t="array" ref="M515">IFERROR(IF(J515="","",XLOOKUP(L515,Personnel!$B$4:$G$4,Personnel!$B$5:$G$5)),"")</f>
        <v/>
      </c>
      <c r="N515" s="455">
        <f t="shared" si="5"/>
        <v>0</v>
      </c>
      <c r="O515" s="434"/>
      <c r="P515" s="456" t="str">
        <f t="shared" si="6"/>
        <v/>
      </c>
      <c r="Q515" s="457">
        <f t="shared" si="26"/>
        <v>0</v>
      </c>
      <c r="R515" s="458"/>
      <c r="S515" s="459" t="str">
        <f t="array" ref="S515">IF(B515="","",XLOOKUP($B515,Product,'Product List'!D:D))</f>
        <v/>
      </c>
      <c r="T515" s="454" t="str">
        <f t="array" ref="T515">IF(B515="","",XLOOKUP($B515,Product,'Product List'!E:E))</f>
        <v/>
      </c>
      <c r="U515" s="454" t="str">
        <f t="array" ref="U515">IF(B515="","",XLOOKUP($B515,Product,'Product List'!F:F))</f>
        <v/>
      </c>
      <c r="V515" s="454" t="str">
        <f t="array" ref="V515">IF(B515="","",XLOOKUP($B515,Product,'Product List'!G:G))</f>
        <v/>
      </c>
      <c r="W515" s="434"/>
      <c r="X515" s="434" t="str">
        <f t="array" ref="X515">iferror(xlookup(B515,'Product List'!A:A,'Product List'!P:P),"")</f>
        <v/>
      </c>
      <c r="Y515" s="434">
        <f t="shared" si="27"/>
        <v>0</v>
      </c>
      <c r="Z515" s="434"/>
    </row>
    <row r="516" ht="14.25" customHeight="1">
      <c r="A516" s="494"/>
      <c r="B516" s="494"/>
      <c r="C516" s="495"/>
      <c r="D516" s="496"/>
      <c r="E516" s="496"/>
      <c r="F516" s="496"/>
      <c r="G516" s="487">
        <f t="shared" si="1"/>
        <v>0</v>
      </c>
      <c r="H516" s="451" t="str">
        <f t="shared" si="2"/>
        <v/>
      </c>
      <c r="I516" s="452" t="str">
        <f t="shared" si="23"/>
        <v/>
      </c>
      <c r="J516" s="477"/>
      <c r="K516" s="434"/>
      <c r="L516" s="454" t="str">
        <f t="shared" si="4"/>
        <v/>
      </c>
      <c r="M516" s="455" t="str">
        <f t="array" ref="M516">IFERROR(IF(J516="","",XLOOKUP(L516,Personnel!$B$4:$G$4,Personnel!$B$5:$G$5)),"")</f>
        <v/>
      </c>
      <c r="N516" s="455">
        <f t="shared" si="5"/>
        <v>0</v>
      </c>
      <c r="O516" s="434"/>
      <c r="P516" s="456" t="str">
        <f t="shared" si="6"/>
        <v/>
      </c>
      <c r="Q516" s="457">
        <f t="shared" si="26"/>
        <v>0</v>
      </c>
      <c r="R516" s="458"/>
      <c r="S516" s="459" t="str">
        <f t="array" ref="S516">IF(B516="","",XLOOKUP($B516,Product,'Product List'!D:D))</f>
        <v/>
      </c>
      <c r="T516" s="454" t="str">
        <f t="array" ref="T516">IF(B516="","",XLOOKUP($B516,Product,'Product List'!E:E))</f>
        <v/>
      </c>
      <c r="U516" s="454" t="str">
        <f t="array" ref="U516">IF(B516="","",XLOOKUP($B516,Product,'Product List'!F:F))</f>
        <v/>
      </c>
      <c r="V516" s="454" t="str">
        <f t="array" ref="V516">IF(B516="","",XLOOKUP($B516,Product,'Product List'!G:G))</f>
        <v/>
      </c>
      <c r="W516" s="434"/>
      <c r="X516" s="434" t="str">
        <f t="array" ref="X516">iferror(xlookup(B516,'Product List'!A:A,'Product List'!P:P),"")</f>
        <v/>
      </c>
      <c r="Y516" s="434">
        <f t="shared" si="27"/>
        <v>0</v>
      </c>
      <c r="Z516" s="434"/>
    </row>
    <row r="517" ht="14.25" customHeight="1">
      <c r="A517" s="494"/>
      <c r="B517" s="494"/>
      <c r="C517" s="495"/>
      <c r="D517" s="496"/>
      <c r="E517" s="496"/>
      <c r="F517" s="496"/>
      <c r="G517" s="487">
        <f t="shared" si="1"/>
        <v>0</v>
      </c>
      <c r="H517" s="451" t="str">
        <f t="shared" si="2"/>
        <v/>
      </c>
      <c r="I517" s="452" t="str">
        <f t="shared" si="23"/>
        <v/>
      </c>
      <c r="J517" s="477"/>
      <c r="K517" s="434"/>
      <c r="L517" s="454" t="str">
        <f t="shared" si="4"/>
        <v/>
      </c>
      <c r="M517" s="455" t="str">
        <f t="array" ref="M517">IFERROR(IF(J517="","",XLOOKUP(L517,Personnel!$B$4:$G$4,Personnel!$B$5:$G$5)),"")</f>
        <v/>
      </c>
      <c r="N517" s="455">
        <f t="shared" si="5"/>
        <v>0</v>
      </c>
      <c r="O517" s="434"/>
      <c r="P517" s="456" t="str">
        <f t="shared" si="6"/>
        <v/>
      </c>
      <c r="Q517" s="457">
        <f t="shared" si="26"/>
        <v>0</v>
      </c>
      <c r="R517" s="458"/>
      <c r="S517" s="459" t="str">
        <f t="array" ref="S517">IF(B517="","",XLOOKUP($B517,Product,'Product List'!D:D))</f>
        <v/>
      </c>
      <c r="T517" s="454" t="str">
        <f t="array" ref="T517">IF(B517="","",XLOOKUP($B517,Product,'Product List'!E:E))</f>
        <v/>
      </c>
      <c r="U517" s="454" t="str">
        <f t="array" ref="U517">IF(B517="","",XLOOKUP($B517,Product,'Product List'!F:F))</f>
        <v/>
      </c>
      <c r="V517" s="454" t="str">
        <f t="array" ref="V517">IF(B517="","",XLOOKUP($B517,Product,'Product List'!G:G))</f>
        <v/>
      </c>
      <c r="W517" s="434"/>
      <c r="X517" s="434" t="str">
        <f t="array" ref="X517">iferror(xlookup(B517,'Product List'!A:A,'Product List'!P:P),"")</f>
        <v/>
      </c>
      <c r="Y517" s="434">
        <f t="shared" si="27"/>
        <v>0</v>
      </c>
      <c r="Z517" s="434"/>
    </row>
    <row r="518" ht="14.25" customHeight="1">
      <c r="A518" s="494"/>
      <c r="B518" s="494"/>
      <c r="C518" s="495"/>
      <c r="D518" s="496"/>
      <c r="E518" s="496"/>
      <c r="F518" s="496"/>
      <c r="G518" s="487">
        <f t="shared" si="1"/>
        <v>0</v>
      </c>
      <c r="H518" s="451" t="str">
        <f t="shared" si="2"/>
        <v/>
      </c>
      <c r="I518" s="452" t="str">
        <f t="shared" si="23"/>
        <v/>
      </c>
      <c r="J518" s="477"/>
      <c r="K518" s="434"/>
      <c r="L518" s="454" t="str">
        <f t="shared" si="4"/>
        <v/>
      </c>
      <c r="M518" s="455" t="str">
        <f t="array" ref="M518">IFERROR(IF(J518="","",XLOOKUP(L518,Personnel!$B$4:$G$4,Personnel!$B$5:$G$5)),"")</f>
        <v/>
      </c>
      <c r="N518" s="455">
        <f t="shared" si="5"/>
        <v>0</v>
      </c>
      <c r="O518" s="434"/>
      <c r="P518" s="456" t="str">
        <f t="shared" si="6"/>
        <v/>
      </c>
      <c r="Q518" s="457">
        <f t="shared" si="26"/>
        <v>0</v>
      </c>
      <c r="R518" s="458"/>
      <c r="S518" s="459" t="str">
        <f t="array" ref="S518">IF(B518="","",XLOOKUP($B518,Product,'Product List'!D:D))</f>
        <v/>
      </c>
      <c r="T518" s="454" t="str">
        <f t="array" ref="T518">IF(B518="","",XLOOKUP($B518,Product,'Product List'!E:E))</f>
        <v/>
      </c>
      <c r="U518" s="454" t="str">
        <f t="array" ref="U518">IF(B518="","",XLOOKUP($B518,Product,'Product List'!F:F))</f>
        <v/>
      </c>
      <c r="V518" s="454" t="str">
        <f t="array" ref="V518">IF(B518="","",XLOOKUP($B518,Product,'Product List'!G:G))</f>
        <v/>
      </c>
      <c r="W518" s="434"/>
      <c r="X518" s="434" t="str">
        <f t="array" ref="X518">iferror(xlookup(B518,'Product List'!A:A,'Product List'!P:P),"")</f>
        <v/>
      </c>
      <c r="Y518" s="434">
        <f t="shared" si="27"/>
        <v>0</v>
      </c>
      <c r="Z518" s="434"/>
    </row>
    <row r="519" ht="14.25" customHeight="1">
      <c r="A519" s="494"/>
      <c r="B519" s="494"/>
      <c r="C519" s="495"/>
      <c r="D519" s="496"/>
      <c r="E519" s="496"/>
      <c r="F519" s="496"/>
      <c r="G519" s="487">
        <f t="shared" si="1"/>
        <v>0</v>
      </c>
      <c r="H519" s="451" t="str">
        <f t="shared" si="2"/>
        <v/>
      </c>
      <c r="I519" s="452" t="str">
        <f t="shared" si="23"/>
        <v/>
      </c>
      <c r="J519" s="477"/>
      <c r="K519" s="434"/>
      <c r="L519" s="454" t="str">
        <f t="shared" si="4"/>
        <v/>
      </c>
      <c r="M519" s="455" t="str">
        <f t="array" ref="M519">IFERROR(IF(J519="","",XLOOKUP(L519,Personnel!$B$4:$G$4,Personnel!$B$5:$G$5)),"")</f>
        <v/>
      </c>
      <c r="N519" s="455">
        <f t="shared" si="5"/>
        <v>0</v>
      </c>
      <c r="O519" s="434"/>
      <c r="P519" s="456" t="str">
        <f t="shared" si="6"/>
        <v/>
      </c>
      <c r="Q519" s="457">
        <f t="shared" si="26"/>
        <v>0</v>
      </c>
      <c r="R519" s="458"/>
      <c r="S519" s="459" t="str">
        <f t="array" ref="S519">IF(B519="","",XLOOKUP($B519,Product,'Product List'!D:D))</f>
        <v/>
      </c>
      <c r="T519" s="454" t="str">
        <f t="array" ref="T519">IF(B519="","",XLOOKUP($B519,Product,'Product List'!E:E))</f>
        <v/>
      </c>
      <c r="U519" s="454" t="str">
        <f t="array" ref="U519">IF(B519="","",XLOOKUP($B519,Product,'Product List'!F:F))</f>
        <v/>
      </c>
      <c r="V519" s="454" t="str">
        <f t="array" ref="V519">IF(B519="","",XLOOKUP($B519,Product,'Product List'!G:G))</f>
        <v/>
      </c>
      <c r="W519" s="434"/>
      <c r="X519" s="434" t="str">
        <f t="array" ref="X519">iferror(xlookup(B519,'Product List'!A:A,'Product List'!P:P),"")</f>
        <v/>
      </c>
      <c r="Y519" s="434">
        <f t="shared" si="27"/>
        <v>0</v>
      </c>
      <c r="Z519" s="434"/>
    </row>
    <row r="520" ht="14.25" customHeight="1">
      <c r="A520" s="494"/>
      <c r="B520" s="494"/>
      <c r="C520" s="495"/>
      <c r="D520" s="496"/>
      <c r="E520" s="496"/>
      <c r="F520" s="496"/>
      <c r="G520" s="487">
        <f t="shared" si="1"/>
        <v>0</v>
      </c>
      <c r="H520" s="451" t="str">
        <f t="shared" si="2"/>
        <v/>
      </c>
      <c r="I520" s="452" t="str">
        <f t="shared" si="23"/>
        <v/>
      </c>
      <c r="J520" s="477"/>
      <c r="K520" s="434"/>
      <c r="L520" s="454" t="str">
        <f t="shared" si="4"/>
        <v/>
      </c>
      <c r="M520" s="455" t="str">
        <f t="array" ref="M520">IFERROR(IF(J520="","",XLOOKUP(L520,Personnel!$B$4:$G$4,Personnel!$B$5:$G$5)),"")</f>
        <v/>
      </c>
      <c r="N520" s="455">
        <f t="shared" si="5"/>
        <v>0</v>
      </c>
      <c r="O520" s="434"/>
      <c r="P520" s="456" t="str">
        <f t="shared" si="6"/>
        <v/>
      </c>
      <c r="Q520" s="457">
        <f t="shared" si="26"/>
        <v>0</v>
      </c>
      <c r="R520" s="458"/>
      <c r="S520" s="459" t="str">
        <f t="array" ref="S520">IF(B520="","",XLOOKUP($B520,Product,'Product List'!D:D))</f>
        <v/>
      </c>
      <c r="T520" s="454" t="str">
        <f t="array" ref="T520">IF(B520="","",XLOOKUP($B520,Product,'Product List'!E:E))</f>
        <v/>
      </c>
      <c r="U520" s="454" t="str">
        <f t="array" ref="U520">IF(B520="","",XLOOKUP($B520,Product,'Product List'!F:F))</f>
        <v/>
      </c>
      <c r="V520" s="454" t="str">
        <f t="array" ref="V520">IF(B520="","",XLOOKUP($B520,Product,'Product List'!G:G))</f>
        <v/>
      </c>
      <c r="W520" s="434"/>
      <c r="X520" s="434" t="str">
        <f t="array" ref="X520">iferror(xlookup(B520,'Product List'!A:A,'Product List'!P:P),"")</f>
        <v/>
      </c>
      <c r="Y520" s="434">
        <f t="shared" si="27"/>
        <v>0</v>
      </c>
      <c r="Z520" s="434"/>
    </row>
    <row r="521" ht="14.25" customHeight="1">
      <c r="A521" s="494"/>
      <c r="B521" s="494"/>
      <c r="C521" s="495"/>
      <c r="D521" s="496"/>
      <c r="E521" s="496"/>
      <c r="F521" s="496"/>
      <c r="G521" s="487">
        <f t="shared" si="1"/>
        <v>0</v>
      </c>
      <c r="H521" s="451" t="str">
        <f t="shared" si="2"/>
        <v/>
      </c>
      <c r="I521" s="452" t="str">
        <f t="shared" si="23"/>
        <v/>
      </c>
      <c r="J521" s="477"/>
      <c r="K521" s="434"/>
      <c r="L521" s="454" t="str">
        <f t="shared" si="4"/>
        <v/>
      </c>
      <c r="M521" s="455" t="str">
        <f t="array" ref="M521">IFERROR(IF(J521="","",XLOOKUP(L521,Personnel!$B$4:$G$4,Personnel!$B$5:$G$5)),"")</f>
        <v/>
      </c>
      <c r="N521" s="455">
        <f t="shared" si="5"/>
        <v>0</v>
      </c>
      <c r="O521" s="434"/>
      <c r="P521" s="456" t="str">
        <f t="shared" si="6"/>
        <v/>
      </c>
      <c r="Q521" s="457">
        <f t="shared" si="26"/>
        <v>0</v>
      </c>
      <c r="R521" s="458"/>
      <c r="S521" s="459" t="str">
        <f t="array" ref="S521">IF(B521="","",XLOOKUP($B521,Product,'Product List'!D:D))</f>
        <v/>
      </c>
      <c r="T521" s="454" t="str">
        <f t="array" ref="T521">IF(B521="","",XLOOKUP($B521,Product,'Product List'!E:E))</f>
        <v/>
      </c>
      <c r="U521" s="454" t="str">
        <f t="array" ref="U521">IF(B521="","",XLOOKUP($B521,Product,'Product List'!F:F))</f>
        <v/>
      </c>
      <c r="V521" s="454" t="str">
        <f t="array" ref="V521">IF(B521="","",XLOOKUP($B521,Product,'Product List'!G:G))</f>
        <v/>
      </c>
      <c r="W521" s="434"/>
      <c r="X521" s="434" t="str">
        <f t="array" ref="X521">iferror(xlookup(B521,'Product List'!A:A,'Product List'!P:P),"")</f>
        <v/>
      </c>
      <c r="Y521" s="434">
        <f t="shared" si="27"/>
        <v>0</v>
      </c>
      <c r="Z521" s="434"/>
    </row>
    <row r="522" ht="14.25" customHeight="1">
      <c r="A522" s="494"/>
      <c r="B522" s="494"/>
      <c r="C522" s="495"/>
      <c r="D522" s="496"/>
      <c r="E522" s="496"/>
      <c r="F522" s="496"/>
      <c r="G522" s="487">
        <f t="shared" si="1"/>
        <v>0</v>
      </c>
      <c r="H522" s="451" t="str">
        <f t="shared" si="2"/>
        <v/>
      </c>
      <c r="I522" s="452" t="str">
        <f t="shared" si="23"/>
        <v/>
      </c>
      <c r="J522" s="477"/>
      <c r="K522" s="434"/>
      <c r="L522" s="454" t="str">
        <f t="shared" si="4"/>
        <v/>
      </c>
      <c r="M522" s="455" t="str">
        <f t="array" ref="M522">IFERROR(IF(J522="","",XLOOKUP(L522,Personnel!$B$4:$G$4,Personnel!$B$5:$G$5)),"")</f>
        <v/>
      </c>
      <c r="N522" s="455">
        <f t="shared" si="5"/>
        <v>0</v>
      </c>
      <c r="O522" s="434"/>
      <c r="P522" s="456" t="str">
        <f t="shared" si="6"/>
        <v/>
      </c>
      <c r="Q522" s="457">
        <f t="shared" si="26"/>
        <v>0</v>
      </c>
      <c r="R522" s="458"/>
      <c r="S522" s="459" t="str">
        <f t="array" ref="S522">IF(B522="","",XLOOKUP($B522,Product,'Product List'!D:D))</f>
        <v/>
      </c>
      <c r="T522" s="454" t="str">
        <f t="array" ref="T522">IF(B522="","",XLOOKUP($B522,Product,'Product List'!E:E))</f>
        <v/>
      </c>
      <c r="U522" s="454" t="str">
        <f t="array" ref="U522">IF(B522="","",XLOOKUP($B522,Product,'Product List'!F:F))</f>
        <v/>
      </c>
      <c r="V522" s="454" t="str">
        <f t="array" ref="V522">IF(B522="","",XLOOKUP($B522,Product,'Product List'!G:G))</f>
        <v/>
      </c>
      <c r="W522" s="434"/>
      <c r="X522" s="434" t="str">
        <f t="array" ref="X522">iferror(xlookup(B522,'Product List'!A:A,'Product List'!P:P),"")</f>
        <v/>
      </c>
      <c r="Y522" s="434">
        <f t="shared" si="27"/>
        <v>0</v>
      </c>
      <c r="Z522" s="434"/>
    </row>
    <row r="523" ht="14.25" customHeight="1">
      <c r="A523" s="494"/>
      <c r="B523" s="494"/>
      <c r="C523" s="495"/>
      <c r="D523" s="496"/>
      <c r="E523" s="496"/>
      <c r="F523" s="496"/>
      <c r="G523" s="487">
        <f t="shared" si="1"/>
        <v>0</v>
      </c>
      <c r="H523" s="451" t="str">
        <f t="shared" si="2"/>
        <v/>
      </c>
      <c r="I523" s="452" t="str">
        <f t="shared" si="23"/>
        <v/>
      </c>
      <c r="J523" s="477"/>
      <c r="K523" s="434"/>
      <c r="L523" s="454" t="str">
        <f t="shared" si="4"/>
        <v/>
      </c>
      <c r="M523" s="455" t="str">
        <f t="array" ref="M523">IFERROR(IF(J523="","",XLOOKUP(L523,Personnel!$B$4:$G$4,Personnel!$B$5:$G$5)),"")</f>
        <v/>
      </c>
      <c r="N523" s="455">
        <f t="shared" si="5"/>
        <v>0</v>
      </c>
      <c r="O523" s="434"/>
      <c r="P523" s="456" t="str">
        <f t="shared" si="6"/>
        <v/>
      </c>
      <c r="Q523" s="457">
        <f t="shared" si="26"/>
        <v>0</v>
      </c>
      <c r="R523" s="458"/>
      <c r="S523" s="459" t="str">
        <f t="array" ref="S523">IF(B523="","",XLOOKUP($B523,Product,'Product List'!D:D))</f>
        <v/>
      </c>
      <c r="T523" s="454" t="str">
        <f t="array" ref="T523">IF(B523="","",XLOOKUP($B523,Product,'Product List'!E:E))</f>
        <v/>
      </c>
      <c r="U523" s="454" t="str">
        <f t="array" ref="U523">IF(B523="","",XLOOKUP($B523,Product,'Product List'!F:F))</f>
        <v/>
      </c>
      <c r="V523" s="454" t="str">
        <f t="array" ref="V523">IF(B523="","",XLOOKUP($B523,Product,'Product List'!G:G))</f>
        <v/>
      </c>
      <c r="W523" s="434"/>
      <c r="X523" s="434" t="str">
        <f t="array" ref="X523">iferror(xlookup(B523,'Product List'!A:A,'Product List'!P:P),"")</f>
        <v/>
      </c>
      <c r="Y523" s="434">
        <f t="shared" si="27"/>
        <v>0</v>
      </c>
      <c r="Z523" s="434"/>
    </row>
    <row r="524" ht="14.25" customHeight="1">
      <c r="A524" s="494"/>
      <c r="B524" s="494"/>
      <c r="C524" s="495"/>
      <c r="D524" s="496"/>
      <c r="E524" s="496"/>
      <c r="F524" s="496"/>
      <c r="G524" s="487">
        <f t="shared" si="1"/>
        <v>0</v>
      </c>
      <c r="H524" s="451" t="str">
        <f t="shared" si="2"/>
        <v/>
      </c>
      <c r="I524" s="452" t="str">
        <f t="shared" si="23"/>
        <v/>
      </c>
      <c r="J524" s="477"/>
      <c r="K524" s="434"/>
      <c r="L524" s="454" t="str">
        <f t="shared" si="4"/>
        <v/>
      </c>
      <c r="M524" s="455" t="str">
        <f t="array" ref="M524">IFERROR(IF(J524="","",XLOOKUP(L524,Personnel!$B$4:$G$4,Personnel!$B$5:$G$5)),"")</f>
        <v/>
      </c>
      <c r="N524" s="455">
        <f t="shared" si="5"/>
        <v>0</v>
      </c>
      <c r="O524" s="434"/>
      <c r="P524" s="456" t="str">
        <f t="shared" si="6"/>
        <v/>
      </c>
      <c r="Q524" s="457">
        <f t="shared" si="26"/>
        <v>0</v>
      </c>
      <c r="R524" s="458"/>
      <c r="S524" s="459" t="str">
        <f t="array" ref="S524">IF(B524="","",XLOOKUP($B524,Product,'Product List'!D:D))</f>
        <v/>
      </c>
      <c r="T524" s="454" t="str">
        <f t="array" ref="T524">IF(B524="","",XLOOKUP($B524,Product,'Product List'!E:E))</f>
        <v/>
      </c>
      <c r="U524" s="454" t="str">
        <f t="array" ref="U524">IF(B524="","",XLOOKUP($B524,Product,'Product List'!F:F))</f>
        <v/>
      </c>
      <c r="V524" s="454" t="str">
        <f t="array" ref="V524">IF(B524="","",XLOOKUP($B524,Product,'Product List'!G:G))</f>
        <v/>
      </c>
      <c r="W524" s="434"/>
      <c r="X524" s="434" t="str">
        <f t="array" ref="X524">iferror(xlookup(B524,'Product List'!A:A,'Product List'!P:P),"")</f>
        <v/>
      </c>
      <c r="Y524" s="434">
        <f t="shared" si="27"/>
        <v>0</v>
      </c>
      <c r="Z524" s="434"/>
    </row>
    <row r="525" ht="14.25" customHeight="1">
      <c r="A525" s="494"/>
      <c r="B525" s="494"/>
      <c r="C525" s="495"/>
      <c r="D525" s="496"/>
      <c r="E525" s="496"/>
      <c r="F525" s="496"/>
      <c r="G525" s="487">
        <f t="shared" si="1"/>
        <v>0</v>
      </c>
      <c r="H525" s="451" t="str">
        <f t="shared" si="2"/>
        <v/>
      </c>
      <c r="I525" s="452" t="str">
        <f t="shared" si="23"/>
        <v/>
      </c>
      <c r="J525" s="477"/>
      <c r="K525" s="434"/>
      <c r="L525" s="454" t="str">
        <f t="shared" si="4"/>
        <v/>
      </c>
      <c r="M525" s="455" t="str">
        <f t="array" ref="M525">IFERROR(IF(J525="","",XLOOKUP(L525,Personnel!$B$4:$G$4,Personnel!$B$5:$G$5)),"")</f>
        <v/>
      </c>
      <c r="N525" s="455">
        <f t="shared" si="5"/>
        <v>0</v>
      </c>
      <c r="O525" s="434"/>
      <c r="P525" s="456" t="str">
        <f t="shared" si="6"/>
        <v/>
      </c>
      <c r="Q525" s="457">
        <f t="shared" si="26"/>
        <v>0</v>
      </c>
      <c r="R525" s="458"/>
      <c r="S525" s="459" t="str">
        <f t="array" ref="S525">IF(B525="","",XLOOKUP($B525,Product,'Product List'!D:D))</f>
        <v/>
      </c>
      <c r="T525" s="454" t="str">
        <f t="array" ref="T525">IF(B525="","",XLOOKUP($B525,Product,'Product List'!E:E))</f>
        <v/>
      </c>
      <c r="U525" s="454" t="str">
        <f t="array" ref="U525">IF(B525="","",XLOOKUP($B525,Product,'Product List'!F:F))</f>
        <v/>
      </c>
      <c r="V525" s="454" t="str">
        <f t="array" ref="V525">IF(B525="","",XLOOKUP($B525,Product,'Product List'!G:G))</f>
        <v/>
      </c>
      <c r="W525" s="434"/>
      <c r="X525" s="434" t="str">
        <f t="array" ref="X525">iferror(xlookup(B525,'Product List'!A:A,'Product List'!P:P),"")</f>
        <v/>
      </c>
      <c r="Y525" s="434">
        <f t="shared" si="27"/>
        <v>0</v>
      </c>
      <c r="Z525" s="434"/>
    </row>
    <row r="526" ht="14.25" customHeight="1">
      <c r="A526" s="494"/>
      <c r="B526" s="494"/>
      <c r="C526" s="495"/>
      <c r="D526" s="496"/>
      <c r="E526" s="496"/>
      <c r="F526" s="496"/>
      <c r="G526" s="487">
        <f t="shared" si="1"/>
        <v>0</v>
      </c>
      <c r="H526" s="451" t="str">
        <f t="shared" si="2"/>
        <v/>
      </c>
      <c r="I526" s="452" t="str">
        <f t="shared" si="23"/>
        <v/>
      </c>
      <c r="J526" s="477"/>
      <c r="K526" s="434"/>
      <c r="L526" s="454" t="str">
        <f t="shared" si="4"/>
        <v/>
      </c>
      <c r="M526" s="455" t="str">
        <f t="array" ref="M526">IFERROR(IF(J526="","",XLOOKUP(L526,Personnel!$B$4:$G$4,Personnel!$B$5:$G$5)),"")</f>
        <v/>
      </c>
      <c r="N526" s="455">
        <f t="shared" si="5"/>
        <v>0</v>
      </c>
      <c r="O526" s="434"/>
      <c r="P526" s="456" t="str">
        <f t="shared" si="6"/>
        <v/>
      </c>
      <c r="Q526" s="457">
        <f t="shared" si="26"/>
        <v>0</v>
      </c>
      <c r="R526" s="458"/>
      <c r="S526" s="459" t="str">
        <f t="array" ref="S526">IF(B526="","",XLOOKUP($B526,Product,'Product List'!D:D))</f>
        <v/>
      </c>
      <c r="T526" s="454" t="str">
        <f t="array" ref="T526">IF(B526="","",XLOOKUP($B526,Product,'Product List'!E:E))</f>
        <v/>
      </c>
      <c r="U526" s="454" t="str">
        <f t="array" ref="U526">IF(B526="","",XLOOKUP($B526,Product,'Product List'!F:F))</f>
        <v/>
      </c>
      <c r="V526" s="454" t="str">
        <f t="array" ref="V526">IF(B526="","",XLOOKUP($B526,Product,'Product List'!G:G))</f>
        <v/>
      </c>
      <c r="W526" s="434"/>
      <c r="X526" s="434" t="str">
        <f t="array" ref="X526">iferror(xlookup(B526,'Product List'!A:A,'Product List'!P:P),"")</f>
        <v/>
      </c>
      <c r="Y526" s="434">
        <f t="shared" si="27"/>
        <v>0</v>
      </c>
      <c r="Z526" s="434"/>
    </row>
    <row r="527" ht="14.25" customHeight="1">
      <c r="A527" s="494"/>
      <c r="B527" s="494"/>
      <c r="C527" s="495"/>
      <c r="D527" s="496"/>
      <c r="E527" s="496"/>
      <c r="F527" s="496"/>
      <c r="G527" s="487">
        <f t="shared" si="1"/>
        <v>0</v>
      </c>
      <c r="H527" s="451" t="str">
        <f t="shared" si="2"/>
        <v/>
      </c>
      <c r="I527" s="452" t="str">
        <f t="shared" si="23"/>
        <v/>
      </c>
      <c r="J527" s="477"/>
      <c r="K527" s="434"/>
      <c r="L527" s="454" t="str">
        <f t="shared" si="4"/>
        <v/>
      </c>
      <c r="M527" s="455" t="str">
        <f t="array" ref="M527">IFERROR(IF(J527="","",XLOOKUP(L527,Personnel!$B$4:$G$4,Personnel!$B$5:$G$5)),"")</f>
        <v/>
      </c>
      <c r="N527" s="455">
        <f t="shared" si="5"/>
        <v>0</v>
      </c>
      <c r="O527" s="434"/>
      <c r="P527" s="456" t="str">
        <f t="shared" si="6"/>
        <v/>
      </c>
      <c r="Q527" s="457">
        <f t="shared" si="26"/>
        <v>0</v>
      </c>
      <c r="R527" s="458"/>
      <c r="S527" s="459" t="str">
        <f t="array" ref="S527">IF(B527="","",XLOOKUP($B527,Product,'Product List'!D:D))</f>
        <v/>
      </c>
      <c r="T527" s="454" t="str">
        <f t="array" ref="T527">IF(B527="","",XLOOKUP($B527,Product,'Product List'!E:E))</f>
        <v/>
      </c>
      <c r="U527" s="454" t="str">
        <f t="array" ref="U527">IF(B527="","",XLOOKUP($B527,Product,'Product List'!F:F))</f>
        <v/>
      </c>
      <c r="V527" s="454" t="str">
        <f t="array" ref="V527">IF(B527="","",XLOOKUP($B527,Product,'Product List'!G:G))</f>
        <v/>
      </c>
      <c r="W527" s="434"/>
      <c r="X527" s="434" t="str">
        <f t="array" ref="X527">iferror(xlookup(B527,'Product List'!A:A,'Product List'!P:P),"")</f>
        <v/>
      </c>
      <c r="Y527" s="434">
        <f t="shared" si="27"/>
        <v>0</v>
      </c>
      <c r="Z527" s="434"/>
    </row>
    <row r="528" ht="14.25" customHeight="1">
      <c r="A528" s="494"/>
      <c r="B528" s="494"/>
      <c r="C528" s="495"/>
      <c r="D528" s="496"/>
      <c r="E528" s="496"/>
      <c r="F528" s="496"/>
      <c r="G528" s="487">
        <f t="shared" si="1"/>
        <v>0</v>
      </c>
      <c r="H528" s="451" t="str">
        <f t="shared" si="2"/>
        <v/>
      </c>
      <c r="I528" s="452" t="str">
        <f t="shared" si="23"/>
        <v/>
      </c>
      <c r="J528" s="477"/>
      <c r="K528" s="434"/>
      <c r="L528" s="454" t="str">
        <f t="shared" si="4"/>
        <v/>
      </c>
      <c r="M528" s="455" t="str">
        <f t="array" ref="M528">IFERROR(IF(J528="","",XLOOKUP(L528,Personnel!$B$4:$G$4,Personnel!$B$5:$G$5)),"")</f>
        <v/>
      </c>
      <c r="N528" s="455">
        <f t="shared" si="5"/>
        <v>0</v>
      </c>
      <c r="O528" s="434"/>
      <c r="P528" s="456" t="str">
        <f t="shared" si="6"/>
        <v/>
      </c>
      <c r="Q528" s="457">
        <f t="shared" si="26"/>
        <v>0</v>
      </c>
      <c r="R528" s="458"/>
      <c r="S528" s="459" t="str">
        <f t="array" ref="S528">IF(B528="","",XLOOKUP($B528,Product,'Product List'!D:D))</f>
        <v/>
      </c>
      <c r="T528" s="454" t="str">
        <f t="array" ref="T528">IF(B528="","",XLOOKUP($B528,Product,'Product List'!E:E))</f>
        <v/>
      </c>
      <c r="U528" s="454" t="str">
        <f t="array" ref="U528">IF(B528="","",XLOOKUP($B528,Product,'Product List'!F:F))</f>
        <v/>
      </c>
      <c r="V528" s="454" t="str">
        <f t="array" ref="V528">IF(B528="","",XLOOKUP($B528,Product,'Product List'!G:G))</f>
        <v/>
      </c>
      <c r="W528" s="434"/>
      <c r="X528" s="434" t="str">
        <f t="array" ref="X528">iferror(xlookup(B528,'Product List'!A:A,'Product List'!P:P),"")</f>
        <v/>
      </c>
      <c r="Y528" s="434">
        <f t="shared" si="27"/>
        <v>0</v>
      </c>
      <c r="Z528" s="434"/>
    </row>
    <row r="529" ht="14.25" customHeight="1">
      <c r="A529" s="494"/>
      <c r="B529" s="494"/>
      <c r="C529" s="495"/>
      <c r="D529" s="496"/>
      <c r="E529" s="496"/>
      <c r="F529" s="496"/>
      <c r="G529" s="487">
        <f t="shared" si="1"/>
        <v>0</v>
      </c>
      <c r="H529" s="451" t="str">
        <f t="shared" si="2"/>
        <v/>
      </c>
      <c r="I529" s="452" t="str">
        <f t="shared" si="23"/>
        <v/>
      </c>
      <c r="J529" s="477"/>
      <c r="K529" s="434"/>
      <c r="L529" s="454" t="str">
        <f t="shared" si="4"/>
        <v/>
      </c>
      <c r="M529" s="455" t="str">
        <f t="array" ref="M529">IFERROR(IF(J529="","",XLOOKUP(L529,Personnel!$B$4:$G$4,Personnel!$B$5:$G$5)),"")</f>
        <v/>
      </c>
      <c r="N529" s="455">
        <f t="shared" si="5"/>
        <v>0</v>
      </c>
      <c r="O529" s="434"/>
      <c r="P529" s="456" t="str">
        <f t="shared" si="6"/>
        <v/>
      </c>
      <c r="Q529" s="457">
        <f t="shared" si="26"/>
        <v>0</v>
      </c>
      <c r="R529" s="458"/>
      <c r="S529" s="459" t="str">
        <f t="array" ref="S529">IF(B529="","",XLOOKUP($B529,Product,'Product List'!D:D))</f>
        <v/>
      </c>
      <c r="T529" s="454" t="str">
        <f t="array" ref="T529">IF(B529="","",XLOOKUP($B529,Product,'Product List'!E:E))</f>
        <v/>
      </c>
      <c r="U529" s="454" t="str">
        <f t="array" ref="U529">IF(B529="","",XLOOKUP($B529,Product,'Product List'!F:F))</f>
        <v/>
      </c>
      <c r="V529" s="454" t="str">
        <f t="array" ref="V529">IF(B529="","",XLOOKUP($B529,Product,'Product List'!G:G))</f>
        <v/>
      </c>
      <c r="W529" s="434"/>
      <c r="X529" s="434" t="str">
        <f t="array" ref="X529">iferror(xlookup(B529,'Product List'!A:A,'Product List'!P:P),"")</f>
        <v/>
      </c>
      <c r="Y529" s="434">
        <f t="shared" si="27"/>
        <v>0</v>
      </c>
      <c r="Z529" s="434"/>
    </row>
    <row r="530" ht="14.25" customHeight="1">
      <c r="A530" s="494"/>
      <c r="B530" s="494"/>
      <c r="C530" s="495"/>
      <c r="D530" s="496"/>
      <c r="E530" s="496"/>
      <c r="F530" s="496"/>
      <c r="G530" s="487">
        <f t="shared" si="1"/>
        <v>0</v>
      </c>
      <c r="H530" s="451" t="str">
        <f t="shared" si="2"/>
        <v/>
      </c>
      <c r="I530" s="452" t="str">
        <f t="shared" si="23"/>
        <v/>
      </c>
      <c r="J530" s="477"/>
      <c r="K530" s="434"/>
      <c r="L530" s="454" t="str">
        <f t="shared" si="4"/>
        <v/>
      </c>
      <c r="M530" s="455" t="str">
        <f t="array" ref="M530">IFERROR(IF(J530="","",XLOOKUP(L530,Personnel!$B$4:$G$4,Personnel!$B$5:$G$5)),"")</f>
        <v/>
      </c>
      <c r="N530" s="455">
        <f t="shared" si="5"/>
        <v>0</v>
      </c>
      <c r="O530" s="434"/>
      <c r="P530" s="456" t="str">
        <f t="shared" si="6"/>
        <v/>
      </c>
      <c r="Q530" s="457">
        <f t="shared" si="26"/>
        <v>0</v>
      </c>
      <c r="R530" s="458"/>
      <c r="S530" s="459" t="str">
        <f t="array" ref="S530">IF(B530="","",XLOOKUP($B530,Product,'Product List'!D:D))</f>
        <v/>
      </c>
      <c r="T530" s="454" t="str">
        <f t="array" ref="T530">IF(B530="","",XLOOKUP($B530,Product,'Product List'!E:E))</f>
        <v/>
      </c>
      <c r="U530" s="454" t="str">
        <f t="array" ref="U530">IF(B530="","",XLOOKUP($B530,Product,'Product List'!F:F))</f>
        <v/>
      </c>
      <c r="V530" s="454" t="str">
        <f t="array" ref="V530">IF(B530="","",XLOOKUP($B530,Product,'Product List'!G:G))</f>
        <v/>
      </c>
      <c r="W530" s="434"/>
      <c r="X530" s="434" t="str">
        <f t="array" ref="X530">iferror(xlookup(B530,'Product List'!A:A,'Product List'!P:P),"")</f>
        <v/>
      </c>
      <c r="Y530" s="434">
        <f t="shared" si="27"/>
        <v>0</v>
      </c>
      <c r="Z530" s="434"/>
    </row>
    <row r="531" ht="14.25" customHeight="1">
      <c r="A531" s="494"/>
      <c r="B531" s="494"/>
      <c r="C531" s="495"/>
      <c r="D531" s="496"/>
      <c r="E531" s="496"/>
      <c r="F531" s="496"/>
      <c r="G531" s="487">
        <f t="shared" si="1"/>
        <v>0</v>
      </c>
      <c r="H531" s="451" t="str">
        <f t="shared" si="2"/>
        <v/>
      </c>
      <c r="I531" s="452" t="str">
        <f t="shared" si="23"/>
        <v/>
      </c>
      <c r="J531" s="477"/>
      <c r="K531" s="434"/>
      <c r="L531" s="454" t="str">
        <f t="shared" si="4"/>
        <v/>
      </c>
      <c r="M531" s="455" t="str">
        <f t="array" ref="M531">IFERROR(IF(J531="","",XLOOKUP(L531,Personnel!$B$4:$G$4,Personnel!$B$5:$G$5)),"")</f>
        <v/>
      </c>
      <c r="N531" s="455">
        <f t="shared" si="5"/>
        <v>0</v>
      </c>
      <c r="O531" s="434"/>
      <c r="P531" s="456" t="str">
        <f t="shared" si="6"/>
        <v/>
      </c>
      <c r="Q531" s="457">
        <f t="shared" si="26"/>
        <v>0</v>
      </c>
      <c r="R531" s="458"/>
      <c r="S531" s="459" t="str">
        <f t="array" ref="S531">IF(B531="","",XLOOKUP($B531,Product,'Product List'!D:D))</f>
        <v/>
      </c>
      <c r="T531" s="454" t="str">
        <f t="array" ref="T531">IF(B531="","",XLOOKUP($B531,Product,'Product List'!E:E))</f>
        <v/>
      </c>
      <c r="U531" s="454" t="str">
        <f t="array" ref="U531">IF(B531="","",XLOOKUP($B531,Product,'Product List'!F:F))</f>
        <v/>
      </c>
      <c r="V531" s="454" t="str">
        <f t="array" ref="V531">IF(B531="","",XLOOKUP($B531,Product,'Product List'!G:G))</f>
        <v/>
      </c>
      <c r="W531" s="434"/>
      <c r="X531" s="434" t="str">
        <f t="array" ref="X531">iferror(xlookup(B531,'Product List'!A:A,'Product List'!P:P),"")</f>
        <v/>
      </c>
      <c r="Y531" s="434">
        <f t="shared" si="27"/>
        <v>0</v>
      </c>
      <c r="Z531" s="434"/>
    </row>
    <row r="532" ht="14.25" customHeight="1">
      <c r="A532" s="494"/>
      <c r="B532" s="494"/>
      <c r="C532" s="495"/>
      <c r="D532" s="496"/>
      <c r="E532" s="496"/>
      <c r="F532" s="496"/>
      <c r="G532" s="487">
        <f t="shared" si="1"/>
        <v>0</v>
      </c>
      <c r="H532" s="451" t="str">
        <f t="shared" si="2"/>
        <v/>
      </c>
      <c r="I532" s="452" t="str">
        <f t="shared" si="23"/>
        <v/>
      </c>
      <c r="J532" s="477"/>
      <c r="K532" s="434"/>
      <c r="L532" s="454" t="str">
        <f t="shared" si="4"/>
        <v/>
      </c>
      <c r="M532" s="455" t="str">
        <f t="array" ref="M532">IFERROR(IF(J532="","",XLOOKUP(L532,Personnel!$B$4:$G$4,Personnel!$B$5:$G$5)),"")</f>
        <v/>
      </c>
      <c r="N532" s="455">
        <f t="shared" si="5"/>
        <v>0</v>
      </c>
      <c r="O532" s="434"/>
      <c r="P532" s="456" t="str">
        <f t="shared" si="6"/>
        <v/>
      </c>
      <c r="Q532" s="457">
        <f t="shared" si="26"/>
        <v>0</v>
      </c>
      <c r="R532" s="458"/>
      <c r="S532" s="459" t="str">
        <f t="array" ref="S532">IF(B532="","",XLOOKUP($B532,Product,'Product List'!D:D))</f>
        <v/>
      </c>
      <c r="T532" s="454" t="str">
        <f t="array" ref="T532">IF(B532="","",XLOOKUP($B532,Product,'Product List'!E:E))</f>
        <v/>
      </c>
      <c r="U532" s="454" t="str">
        <f t="array" ref="U532">IF(B532="","",XLOOKUP($B532,Product,'Product List'!F:F))</f>
        <v/>
      </c>
      <c r="V532" s="454" t="str">
        <f t="array" ref="V532">IF(B532="","",XLOOKUP($B532,Product,'Product List'!G:G))</f>
        <v/>
      </c>
      <c r="W532" s="434"/>
      <c r="X532" s="434" t="str">
        <f t="array" ref="X532">iferror(xlookup(B532,'Product List'!A:A,'Product List'!P:P),"")</f>
        <v/>
      </c>
      <c r="Y532" s="434">
        <f t="shared" si="27"/>
        <v>0</v>
      </c>
      <c r="Z532" s="434"/>
    </row>
    <row r="533" ht="14.25" customHeight="1">
      <c r="A533" s="494"/>
      <c r="B533" s="494"/>
      <c r="C533" s="495"/>
      <c r="D533" s="496"/>
      <c r="E533" s="496"/>
      <c r="F533" s="496"/>
      <c r="G533" s="487">
        <f t="shared" si="1"/>
        <v>0</v>
      </c>
      <c r="H533" s="451" t="str">
        <f t="shared" si="2"/>
        <v/>
      </c>
      <c r="I533" s="452" t="str">
        <f t="shared" si="23"/>
        <v/>
      </c>
      <c r="J533" s="477"/>
      <c r="K533" s="434"/>
      <c r="L533" s="454" t="str">
        <f t="shared" si="4"/>
        <v/>
      </c>
      <c r="M533" s="455" t="str">
        <f t="array" ref="M533">IFERROR(IF(J533="","",XLOOKUP(L533,Personnel!$B$4:$G$4,Personnel!$B$5:$G$5)),"")</f>
        <v/>
      </c>
      <c r="N533" s="455">
        <f t="shared" si="5"/>
        <v>0</v>
      </c>
      <c r="O533" s="434"/>
      <c r="P533" s="456" t="str">
        <f t="shared" si="6"/>
        <v/>
      </c>
      <c r="Q533" s="457">
        <f t="shared" si="26"/>
        <v>0</v>
      </c>
      <c r="R533" s="458"/>
      <c r="S533" s="459" t="str">
        <f t="array" ref="S533">IF(B533="","",XLOOKUP($B533,Product,'Product List'!D:D))</f>
        <v/>
      </c>
      <c r="T533" s="454" t="str">
        <f t="array" ref="T533">IF(B533="","",XLOOKUP($B533,Product,'Product List'!E:E))</f>
        <v/>
      </c>
      <c r="U533" s="454" t="str">
        <f t="array" ref="U533">IF(B533="","",XLOOKUP($B533,Product,'Product List'!F:F))</f>
        <v/>
      </c>
      <c r="V533" s="454" t="str">
        <f t="array" ref="V533">IF(B533="","",XLOOKUP($B533,Product,'Product List'!G:G))</f>
        <v/>
      </c>
      <c r="W533" s="434"/>
      <c r="X533" s="434" t="str">
        <f t="array" ref="X533">iferror(xlookup(B533,'Product List'!A:A,'Product List'!P:P),"")</f>
        <v/>
      </c>
      <c r="Y533" s="434">
        <f t="shared" si="27"/>
        <v>0</v>
      </c>
      <c r="Z533" s="434"/>
    </row>
    <row r="534" ht="14.25" customHeight="1">
      <c r="A534" s="494"/>
      <c r="B534" s="494"/>
      <c r="C534" s="495"/>
      <c r="D534" s="496"/>
      <c r="E534" s="496"/>
      <c r="F534" s="496"/>
      <c r="G534" s="487">
        <f t="shared" si="1"/>
        <v>0</v>
      </c>
      <c r="H534" s="451" t="str">
        <f t="shared" si="2"/>
        <v/>
      </c>
      <c r="I534" s="452" t="str">
        <f t="shared" si="23"/>
        <v/>
      </c>
      <c r="J534" s="477"/>
      <c r="K534" s="434"/>
      <c r="L534" s="454" t="str">
        <f t="shared" si="4"/>
        <v/>
      </c>
      <c r="M534" s="455" t="str">
        <f t="array" ref="M534">IFERROR(IF(J534="","",XLOOKUP(L534,Personnel!$B$4:$G$4,Personnel!$B$5:$G$5)),"")</f>
        <v/>
      </c>
      <c r="N534" s="455">
        <f t="shared" si="5"/>
        <v>0</v>
      </c>
      <c r="O534" s="434"/>
      <c r="P534" s="456" t="str">
        <f t="shared" si="6"/>
        <v/>
      </c>
      <c r="Q534" s="457">
        <f t="shared" si="26"/>
        <v>0</v>
      </c>
      <c r="R534" s="458"/>
      <c r="S534" s="459" t="str">
        <f t="array" ref="S534">IF(B534="","",XLOOKUP($B534,Product,'Product List'!D:D))</f>
        <v/>
      </c>
      <c r="T534" s="454" t="str">
        <f t="array" ref="T534">IF(B534="","",XLOOKUP($B534,Product,'Product List'!E:E))</f>
        <v/>
      </c>
      <c r="U534" s="454" t="str">
        <f t="array" ref="U534">IF(B534="","",XLOOKUP($B534,Product,'Product List'!F:F))</f>
        <v/>
      </c>
      <c r="V534" s="454" t="str">
        <f t="array" ref="V534">IF(B534="","",XLOOKUP($B534,Product,'Product List'!G:G))</f>
        <v/>
      </c>
      <c r="W534" s="434"/>
      <c r="X534" s="434" t="str">
        <f t="array" ref="X534">iferror(xlookup(B534,'Product List'!A:A,'Product List'!P:P),"")</f>
        <v/>
      </c>
      <c r="Y534" s="434">
        <f t="shared" si="27"/>
        <v>0</v>
      </c>
      <c r="Z534" s="434"/>
    </row>
    <row r="535" ht="14.25" customHeight="1">
      <c r="A535" s="494"/>
      <c r="B535" s="494"/>
      <c r="C535" s="495"/>
      <c r="D535" s="496"/>
      <c r="E535" s="496"/>
      <c r="F535" s="496"/>
      <c r="G535" s="487">
        <f t="shared" si="1"/>
        <v>0</v>
      </c>
      <c r="H535" s="451" t="str">
        <f t="shared" si="2"/>
        <v/>
      </c>
      <c r="I535" s="452" t="str">
        <f t="shared" si="23"/>
        <v/>
      </c>
      <c r="J535" s="477"/>
      <c r="K535" s="434"/>
      <c r="L535" s="454" t="str">
        <f t="shared" si="4"/>
        <v/>
      </c>
      <c r="M535" s="455" t="str">
        <f t="array" ref="M535">IFERROR(IF(J535="","",XLOOKUP(L535,Personnel!$B$4:$G$4,Personnel!$B$5:$G$5)),"")</f>
        <v/>
      </c>
      <c r="N535" s="455">
        <f t="shared" si="5"/>
        <v>0</v>
      </c>
      <c r="O535" s="434"/>
      <c r="P535" s="456" t="str">
        <f t="shared" si="6"/>
        <v/>
      </c>
      <c r="Q535" s="457">
        <f t="shared" si="26"/>
        <v>0</v>
      </c>
      <c r="R535" s="458"/>
      <c r="S535" s="459" t="str">
        <f t="array" ref="S535">IF(B535="","",XLOOKUP($B535,Product,'Product List'!D:D))</f>
        <v/>
      </c>
      <c r="T535" s="454" t="str">
        <f t="array" ref="T535">IF(B535="","",XLOOKUP($B535,Product,'Product List'!E:E))</f>
        <v/>
      </c>
      <c r="U535" s="454" t="str">
        <f t="array" ref="U535">IF(B535="","",XLOOKUP($B535,Product,'Product List'!F:F))</f>
        <v/>
      </c>
      <c r="V535" s="454" t="str">
        <f t="array" ref="V535">IF(B535="","",XLOOKUP($B535,Product,'Product List'!G:G))</f>
        <v/>
      </c>
      <c r="W535" s="434"/>
      <c r="X535" s="434" t="str">
        <f t="array" ref="X535">iferror(xlookup(B535,'Product List'!A:A,'Product List'!P:P),"")</f>
        <v/>
      </c>
      <c r="Y535" s="434">
        <f t="shared" si="27"/>
        <v>0</v>
      </c>
      <c r="Z535" s="434"/>
    </row>
    <row r="536" ht="14.25" customHeight="1">
      <c r="A536" s="494"/>
      <c r="B536" s="494"/>
      <c r="C536" s="495"/>
      <c r="D536" s="496"/>
      <c r="E536" s="496"/>
      <c r="F536" s="496"/>
      <c r="G536" s="487">
        <f t="shared" si="1"/>
        <v>0</v>
      </c>
      <c r="H536" s="451" t="str">
        <f t="shared" si="2"/>
        <v/>
      </c>
      <c r="I536" s="452" t="str">
        <f t="shared" si="23"/>
        <v/>
      </c>
      <c r="J536" s="477"/>
      <c r="K536" s="434"/>
      <c r="L536" s="454" t="str">
        <f t="shared" si="4"/>
        <v/>
      </c>
      <c r="M536" s="455" t="str">
        <f t="array" ref="M536">IFERROR(IF(J536="","",XLOOKUP(L536,Personnel!$B$4:$G$4,Personnel!$B$5:$G$5)),"")</f>
        <v/>
      </c>
      <c r="N536" s="455">
        <f t="shared" si="5"/>
        <v>0</v>
      </c>
      <c r="O536" s="434"/>
      <c r="P536" s="456" t="str">
        <f t="shared" si="6"/>
        <v/>
      </c>
      <c r="Q536" s="457">
        <f t="shared" si="26"/>
        <v>0</v>
      </c>
      <c r="R536" s="458"/>
      <c r="S536" s="459" t="str">
        <f t="array" ref="S536">IF(B536="","",XLOOKUP($B536,Product,'Product List'!D:D))</f>
        <v/>
      </c>
      <c r="T536" s="454" t="str">
        <f t="array" ref="T536">IF(B536="","",XLOOKUP($B536,Product,'Product List'!E:E))</f>
        <v/>
      </c>
      <c r="U536" s="454" t="str">
        <f t="array" ref="U536">IF(B536="","",XLOOKUP($B536,Product,'Product List'!F:F))</f>
        <v/>
      </c>
      <c r="V536" s="454" t="str">
        <f t="array" ref="V536">IF(B536="","",XLOOKUP($B536,Product,'Product List'!G:G))</f>
        <v/>
      </c>
      <c r="W536" s="434"/>
      <c r="X536" s="434" t="str">
        <f t="array" ref="X536">iferror(xlookup(B536,'Product List'!A:A,'Product List'!P:P),"")</f>
        <v/>
      </c>
      <c r="Y536" s="434">
        <f t="shared" si="27"/>
        <v>0</v>
      </c>
      <c r="Z536" s="434"/>
    </row>
    <row r="537" ht="14.25" customHeight="1">
      <c r="A537" s="494"/>
      <c r="B537" s="494"/>
      <c r="C537" s="495"/>
      <c r="D537" s="496"/>
      <c r="E537" s="496"/>
      <c r="F537" s="496"/>
      <c r="G537" s="487">
        <f t="shared" si="1"/>
        <v>0</v>
      </c>
      <c r="H537" s="451" t="str">
        <f t="shared" si="2"/>
        <v/>
      </c>
      <c r="I537" s="452" t="str">
        <f t="shared" si="23"/>
        <v/>
      </c>
      <c r="J537" s="477"/>
      <c r="K537" s="434"/>
      <c r="L537" s="454" t="str">
        <f t="shared" si="4"/>
        <v/>
      </c>
      <c r="M537" s="455" t="str">
        <f t="array" ref="M537">IFERROR(IF(J537="","",XLOOKUP(L537,Personnel!$B$4:$G$4,Personnel!$B$5:$G$5)),"")</f>
        <v/>
      </c>
      <c r="N537" s="455">
        <f t="shared" si="5"/>
        <v>0</v>
      </c>
      <c r="O537" s="434"/>
      <c r="P537" s="456" t="str">
        <f t="shared" si="6"/>
        <v/>
      </c>
      <c r="Q537" s="457">
        <f t="shared" si="26"/>
        <v>0</v>
      </c>
      <c r="R537" s="458"/>
      <c r="S537" s="459" t="str">
        <f t="array" ref="S537">IF(B537="","",XLOOKUP($B537,Product,'Product List'!D:D))</f>
        <v/>
      </c>
      <c r="T537" s="454" t="str">
        <f t="array" ref="T537">IF(B537="","",XLOOKUP($B537,Product,'Product List'!E:E))</f>
        <v/>
      </c>
      <c r="U537" s="454" t="str">
        <f t="array" ref="U537">IF(B537="","",XLOOKUP($B537,Product,'Product List'!F:F))</f>
        <v/>
      </c>
      <c r="V537" s="454" t="str">
        <f t="array" ref="V537">IF(B537="","",XLOOKUP($B537,Product,'Product List'!G:G))</f>
        <v/>
      </c>
      <c r="W537" s="434"/>
      <c r="X537" s="434" t="str">
        <f t="array" ref="X537">iferror(xlookup(B537,'Product List'!A:A,'Product List'!P:P),"")</f>
        <v/>
      </c>
      <c r="Y537" s="434">
        <f t="shared" si="27"/>
        <v>0</v>
      </c>
      <c r="Z537" s="434"/>
    </row>
    <row r="538" ht="14.25" customHeight="1">
      <c r="A538" s="494"/>
      <c r="B538" s="494"/>
      <c r="C538" s="495"/>
      <c r="D538" s="496"/>
      <c r="E538" s="496"/>
      <c r="F538" s="496"/>
      <c r="G538" s="487">
        <f t="shared" si="1"/>
        <v>0</v>
      </c>
      <c r="H538" s="451" t="str">
        <f t="shared" si="2"/>
        <v/>
      </c>
      <c r="I538" s="452" t="str">
        <f t="shared" si="23"/>
        <v/>
      </c>
      <c r="J538" s="477"/>
      <c r="K538" s="434"/>
      <c r="L538" s="454" t="str">
        <f t="shared" si="4"/>
        <v/>
      </c>
      <c r="M538" s="455" t="str">
        <f t="array" ref="M538">IFERROR(IF(J538="","",XLOOKUP(L538,Personnel!$B$4:$G$4,Personnel!$B$5:$G$5)),"")</f>
        <v/>
      </c>
      <c r="N538" s="455">
        <f t="shared" si="5"/>
        <v>0</v>
      </c>
      <c r="O538" s="434"/>
      <c r="P538" s="456" t="str">
        <f t="shared" si="6"/>
        <v/>
      </c>
      <c r="Q538" s="457">
        <f t="shared" si="26"/>
        <v>0</v>
      </c>
      <c r="R538" s="458"/>
      <c r="S538" s="459" t="str">
        <f t="array" ref="S538">IF(B538="","",XLOOKUP($B538,Product,'Product List'!D:D))</f>
        <v/>
      </c>
      <c r="T538" s="454" t="str">
        <f t="array" ref="T538">IF(B538="","",XLOOKUP($B538,Product,'Product List'!E:E))</f>
        <v/>
      </c>
      <c r="U538" s="454" t="str">
        <f t="array" ref="U538">IF(B538="","",XLOOKUP($B538,Product,'Product List'!F:F))</f>
        <v/>
      </c>
      <c r="V538" s="454" t="str">
        <f t="array" ref="V538">IF(B538="","",XLOOKUP($B538,Product,'Product List'!G:G))</f>
        <v/>
      </c>
      <c r="W538" s="434"/>
      <c r="X538" s="434" t="str">
        <f t="array" ref="X538">iferror(xlookup(B538,'Product List'!A:A,'Product List'!P:P),"")</f>
        <v/>
      </c>
      <c r="Y538" s="434">
        <f t="shared" si="27"/>
        <v>0</v>
      </c>
      <c r="Z538" s="434"/>
    </row>
    <row r="539" ht="14.25" customHeight="1">
      <c r="A539" s="494"/>
      <c r="B539" s="494"/>
      <c r="C539" s="495"/>
      <c r="D539" s="496"/>
      <c r="E539" s="496"/>
      <c r="F539" s="496"/>
      <c r="G539" s="487">
        <f t="shared" si="1"/>
        <v>0</v>
      </c>
      <c r="H539" s="451" t="str">
        <f t="shared" si="2"/>
        <v/>
      </c>
      <c r="I539" s="452" t="str">
        <f t="shared" si="23"/>
        <v/>
      </c>
      <c r="J539" s="477"/>
      <c r="K539" s="434"/>
      <c r="L539" s="454" t="str">
        <f t="shared" si="4"/>
        <v/>
      </c>
      <c r="M539" s="455" t="str">
        <f t="array" ref="M539">IFERROR(IF(J539="","",XLOOKUP(L539,Personnel!$B$4:$G$4,Personnel!$B$5:$G$5)),"")</f>
        <v/>
      </c>
      <c r="N539" s="455">
        <f t="shared" si="5"/>
        <v>0</v>
      </c>
      <c r="O539" s="434"/>
      <c r="P539" s="456" t="str">
        <f t="shared" si="6"/>
        <v/>
      </c>
      <c r="Q539" s="457">
        <f t="shared" si="26"/>
        <v>0</v>
      </c>
      <c r="R539" s="458"/>
      <c r="S539" s="459" t="str">
        <f t="array" ref="S539">IF(B539="","",XLOOKUP($B539,Product,'Product List'!D:D))</f>
        <v/>
      </c>
      <c r="T539" s="454" t="str">
        <f t="array" ref="T539">IF(B539="","",XLOOKUP($B539,Product,'Product List'!E:E))</f>
        <v/>
      </c>
      <c r="U539" s="454" t="str">
        <f t="array" ref="U539">IF(B539="","",XLOOKUP($B539,Product,'Product List'!F:F))</f>
        <v/>
      </c>
      <c r="V539" s="454" t="str">
        <f t="array" ref="V539">IF(B539="","",XLOOKUP($B539,Product,'Product List'!G:G))</f>
        <v/>
      </c>
      <c r="W539" s="434"/>
      <c r="X539" s="434" t="str">
        <f t="array" ref="X539">iferror(xlookup(B539,'Product List'!A:A,'Product List'!P:P),"")</f>
        <v/>
      </c>
      <c r="Y539" s="434">
        <f t="shared" si="27"/>
        <v>0</v>
      </c>
      <c r="Z539" s="434"/>
    </row>
    <row r="540" ht="14.25" customHeight="1">
      <c r="A540" s="494"/>
      <c r="B540" s="494"/>
      <c r="C540" s="495"/>
      <c r="D540" s="496"/>
      <c r="E540" s="496"/>
      <c r="F540" s="496"/>
      <c r="G540" s="487">
        <f t="shared" si="1"/>
        <v>0</v>
      </c>
      <c r="H540" s="451" t="str">
        <f t="shared" si="2"/>
        <v/>
      </c>
      <c r="I540" s="452" t="str">
        <f t="shared" si="23"/>
        <v/>
      </c>
      <c r="J540" s="477"/>
      <c r="K540" s="434"/>
      <c r="L540" s="454" t="str">
        <f t="shared" si="4"/>
        <v/>
      </c>
      <c r="M540" s="455" t="str">
        <f t="array" ref="M540">IFERROR(IF(J540="","",XLOOKUP(L540,Personnel!$B$4:$G$4,Personnel!$B$5:$G$5)),"")</f>
        <v/>
      </c>
      <c r="N540" s="455">
        <f t="shared" si="5"/>
        <v>0</v>
      </c>
      <c r="O540" s="434"/>
      <c r="P540" s="456" t="str">
        <f t="shared" si="6"/>
        <v/>
      </c>
      <c r="Q540" s="457">
        <f t="shared" si="26"/>
        <v>0</v>
      </c>
      <c r="R540" s="458"/>
      <c r="S540" s="459" t="str">
        <f t="array" ref="S540">IF(B540="","",XLOOKUP($B540,Product,'Product List'!D:D))</f>
        <v/>
      </c>
      <c r="T540" s="454" t="str">
        <f t="array" ref="T540">IF(B540="","",XLOOKUP($B540,Product,'Product List'!E:E))</f>
        <v/>
      </c>
      <c r="U540" s="454" t="str">
        <f t="array" ref="U540">IF(B540="","",XLOOKUP($B540,Product,'Product List'!F:F))</f>
        <v/>
      </c>
      <c r="V540" s="454" t="str">
        <f t="array" ref="V540">IF(B540="","",XLOOKUP($B540,Product,'Product List'!G:G))</f>
        <v/>
      </c>
      <c r="W540" s="434"/>
      <c r="X540" s="434" t="str">
        <f t="array" ref="X540">iferror(xlookup(B540,'Product List'!A:A,'Product List'!P:P),"")</f>
        <v/>
      </c>
      <c r="Y540" s="434">
        <f t="shared" si="27"/>
        <v>0</v>
      </c>
      <c r="Z540" s="434"/>
    </row>
    <row r="541" ht="14.25" customHeight="1">
      <c r="A541" s="494"/>
      <c r="B541" s="494"/>
      <c r="C541" s="495"/>
      <c r="D541" s="496"/>
      <c r="E541" s="496"/>
      <c r="F541" s="496"/>
      <c r="G541" s="487">
        <f t="shared" si="1"/>
        <v>0</v>
      </c>
      <c r="H541" s="451" t="str">
        <f t="shared" si="2"/>
        <v/>
      </c>
      <c r="I541" s="452" t="str">
        <f t="shared" si="23"/>
        <v/>
      </c>
      <c r="J541" s="477"/>
      <c r="K541" s="434"/>
      <c r="L541" s="454" t="str">
        <f t="shared" si="4"/>
        <v/>
      </c>
      <c r="M541" s="455" t="str">
        <f t="array" ref="M541">IFERROR(IF(J541="","",XLOOKUP(L541,Personnel!$B$4:$G$4,Personnel!$B$5:$G$5)),"")</f>
        <v/>
      </c>
      <c r="N541" s="455">
        <f t="shared" si="5"/>
        <v>0</v>
      </c>
      <c r="O541" s="434"/>
      <c r="P541" s="456" t="str">
        <f t="shared" si="6"/>
        <v/>
      </c>
      <c r="Q541" s="457">
        <f t="shared" si="26"/>
        <v>0</v>
      </c>
      <c r="R541" s="458"/>
      <c r="S541" s="459" t="str">
        <f t="array" ref="S541">IF(B541="","",XLOOKUP($B541,Product,'Product List'!D:D))</f>
        <v/>
      </c>
      <c r="T541" s="454" t="str">
        <f t="array" ref="T541">IF(B541="","",XLOOKUP($B541,Product,'Product List'!E:E))</f>
        <v/>
      </c>
      <c r="U541" s="454" t="str">
        <f t="array" ref="U541">IF(B541="","",XLOOKUP($B541,Product,'Product List'!F:F))</f>
        <v/>
      </c>
      <c r="V541" s="454" t="str">
        <f t="array" ref="V541">IF(B541="","",XLOOKUP($B541,Product,'Product List'!G:G))</f>
        <v/>
      </c>
      <c r="W541" s="434"/>
      <c r="X541" s="434" t="str">
        <f t="array" ref="X541">iferror(xlookup(B541,'Product List'!A:A,'Product List'!P:P),"")</f>
        <v/>
      </c>
      <c r="Y541" s="434">
        <f t="shared" si="27"/>
        <v>0</v>
      </c>
      <c r="Z541" s="434"/>
    </row>
    <row r="542" ht="14.25" customHeight="1">
      <c r="A542" s="494"/>
      <c r="B542" s="494"/>
      <c r="C542" s="495"/>
      <c r="D542" s="496"/>
      <c r="E542" s="496"/>
      <c r="F542" s="496"/>
      <c r="G542" s="487">
        <f t="shared" si="1"/>
        <v>0</v>
      </c>
      <c r="H542" s="451" t="str">
        <f t="shared" si="2"/>
        <v/>
      </c>
      <c r="I542" s="452" t="str">
        <f t="shared" si="23"/>
        <v/>
      </c>
      <c r="J542" s="477"/>
      <c r="K542" s="434"/>
      <c r="L542" s="454" t="str">
        <f t="shared" si="4"/>
        <v/>
      </c>
      <c r="M542" s="455" t="str">
        <f t="array" ref="M542">IFERROR(IF(J542="","",XLOOKUP(L542,Personnel!$B$4:$G$4,Personnel!$B$5:$G$5)),"")</f>
        <v/>
      </c>
      <c r="N542" s="455">
        <f t="shared" si="5"/>
        <v>0</v>
      </c>
      <c r="O542" s="434"/>
      <c r="P542" s="456" t="str">
        <f t="shared" si="6"/>
        <v/>
      </c>
      <c r="Q542" s="457">
        <f t="shared" si="26"/>
        <v>0</v>
      </c>
      <c r="R542" s="458"/>
      <c r="S542" s="459" t="str">
        <f t="array" ref="S542">IF(B542="","",XLOOKUP($B542,Product,'Product List'!D:D))</f>
        <v/>
      </c>
      <c r="T542" s="454" t="str">
        <f t="array" ref="T542">IF(B542="","",XLOOKUP($B542,Product,'Product List'!E:E))</f>
        <v/>
      </c>
      <c r="U542" s="454" t="str">
        <f t="array" ref="U542">IF(B542="","",XLOOKUP($B542,Product,'Product List'!F:F))</f>
        <v/>
      </c>
      <c r="V542" s="454" t="str">
        <f t="array" ref="V542">IF(B542="","",XLOOKUP($B542,Product,'Product List'!G:G))</f>
        <v/>
      </c>
      <c r="W542" s="434"/>
      <c r="X542" s="434" t="str">
        <f t="array" ref="X542">iferror(xlookup(B542,'Product List'!A:A,'Product List'!P:P),"")</f>
        <v/>
      </c>
      <c r="Y542" s="434">
        <f t="shared" si="27"/>
        <v>0</v>
      </c>
      <c r="Z542" s="434"/>
    </row>
    <row r="543" ht="14.25" customHeight="1">
      <c r="A543" s="494"/>
      <c r="B543" s="494"/>
      <c r="C543" s="495"/>
      <c r="D543" s="496"/>
      <c r="E543" s="496"/>
      <c r="F543" s="496"/>
      <c r="G543" s="487">
        <f t="shared" si="1"/>
        <v>0</v>
      </c>
      <c r="H543" s="451" t="str">
        <f t="shared" si="2"/>
        <v/>
      </c>
      <c r="I543" s="452" t="str">
        <f t="shared" si="23"/>
        <v/>
      </c>
      <c r="J543" s="477"/>
      <c r="K543" s="434"/>
      <c r="L543" s="454" t="str">
        <f t="shared" si="4"/>
        <v/>
      </c>
      <c r="M543" s="455" t="str">
        <f t="array" ref="M543">IFERROR(IF(J543="","",XLOOKUP(L543,Personnel!$B$4:$G$4,Personnel!$B$5:$G$5)),"")</f>
        <v/>
      </c>
      <c r="N543" s="455">
        <f t="shared" si="5"/>
        <v>0</v>
      </c>
      <c r="O543" s="434"/>
      <c r="P543" s="456" t="str">
        <f t="shared" si="6"/>
        <v/>
      </c>
      <c r="Q543" s="457">
        <f t="shared" si="26"/>
        <v>0</v>
      </c>
      <c r="R543" s="458"/>
      <c r="S543" s="459" t="str">
        <f t="array" ref="S543">IF(B543="","",XLOOKUP($B543,Product,'Product List'!D:D))</f>
        <v/>
      </c>
      <c r="T543" s="454" t="str">
        <f t="array" ref="T543">IF(B543="","",XLOOKUP($B543,Product,'Product List'!E:E))</f>
        <v/>
      </c>
      <c r="U543" s="454" t="str">
        <f t="array" ref="U543">IF(B543="","",XLOOKUP($B543,Product,'Product List'!F:F))</f>
        <v/>
      </c>
      <c r="V543" s="454" t="str">
        <f t="array" ref="V543">IF(B543="","",XLOOKUP($B543,Product,'Product List'!G:G))</f>
        <v/>
      </c>
      <c r="W543" s="434"/>
      <c r="X543" s="434" t="str">
        <f t="array" ref="X543">iferror(xlookup(B543,'Product List'!A:A,'Product List'!P:P),"")</f>
        <v/>
      </c>
      <c r="Y543" s="434">
        <f t="shared" si="27"/>
        <v>0</v>
      </c>
      <c r="Z543" s="434"/>
    </row>
    <row r="544" ht="14.25" customHeight="1">
      <c r="A544" s="494"/>
      <c r="B544" s="494"/>
      <c r="C544" s="495"/>
      <c r="D544" s="496"/>
      <c r="E544" s="496"/>
      <c r="F544" s="496"/>
      <c r="G544" s="487">
        <f t="shared" si="1"/>
        <v>0</v>
      </c>
      <c r="H544" s="451" t="str">
        <f t="shared" si="2"/>
        <v/>
      </c>
      <c r="I544" s="452" t="str">
        <f t="shared" si="23"/>
        <v/>
      </c>
      <c r="J544" s="477"/>
      <c r="K544" s="434"/>
      <c r="L544" s="454" t="str">
        <f t="shared" si="4"/>
        <v/>
      </c>
      <c r="M544" s="455" t="str">
        <f t="array" ref="M544">IFERROR(IF(J544="","",XLOOKUP(L544,Personnel!$B$4:$G$4,Personnel!$B$5:$G$5)),"")</f>
        <v/>
      </c>
      <c r="N544" s="455">
        <f t="shared" si="5"/>
        <v>0</v>
      </c>
      <c r="O544" s="434"/>
      <c r="P544" s="456" t="str">
        <f t="shared" si="6"/>
        <v/>
      </c>
      <c r="Q544" s="457">
        <f t="shared" si="26"/>
        <v>0</v>
      </c>
      <c r="R544" s="458"/>
      <c r="S544" s="459" t="str">
        <f t="array" ref="S544">IF(B544="","",XLOOKUP($B544,Product,'Product List'!D:D))</f>
        <v/>
      </c>
      <c r="T544" s="454" t="str">
        <f t="array" ref="T544">IF(B544="","",XLOOKUP($B544,Product,'Product List'!E:E))</f>
        <v/>
      </c>
      <c r="U544" s="454" t="str">
        <f t="array" ref="U544">IF(B544="","",XLOOKUP($B544,Product,'Product List'!F:F))</f>
        <v/>
      </c>
      <c r="V544" s="454" t="str">
        <f t="array" ref="V544">IF(B544="","",XLOOKUP($B544,Product,'Product List'!G:G))</f>
        <v/>
      </c>
      <c r="W544" s="434"/>
      <c r="X544" s="434" t="str">
        <f t="array" ref="X544">iferror(xlookup(B544,'Product List'!A:A,'Product List'!P:P),"")</f>
        <v/>
      </c>
      <c r="Y544" s="434">
        <f t="shared" si="27"/>
        <v>0</v>
      </c>
      <c r="Z544" s="434"/>
    </row>
    <row r="545" ht="14.25" customHeight="1">
      <c r="A545" s="494"/>
      <c r="B545" s="494"/>
      <c r="C545" s="495"/>
      <c r="D545" s="496"/>
      <c r="E545" s="496"/>
      <c r="F545" s="496"/>
      <c r="G545" s="487">
        <f t="shared" si="1"/>
        <v>0</v>
      </c>
      <c r="H545" s="451" t="str">
        <f t="shared" si="2"/>
        <v/>
      </c>
      <c r="I545" s="452" t="str">
        <f t="shared" si="23"/>
        <v/>
      </c>
      <c r="J545" s="477"/>
      <c r="K545" s="434"/>
      <c r="L545" s="454" t="str">
        <f t="shared" si="4"/>
        <v/>
      </c>
      <c r="M545" s="455" t="str">
        <f t="array" ref="M545">IFERROR(IF(J545="","",XLOOKUP(L545,Personnel!$B$4:$G$4,Personnel!$B$5:$G$5)),"")</f>
        <v/>
      </c>
      <c r="N545" s="455">
        <f t="shared" si="5"/>
        <v>0</v>
      </c>
      <c r="O545" s="434"/>
      <c r="P545" s="456" t="str">
        <f t="shared" si="6"/>
        <v/>
      </c>
      <c r="Q545" s="457">
        <f t="shared" si="26"/>
        <v>0</v>
      </c>
      <c r="R545" s="458"/>
      <c r="S545" s="459" t="str">
        <f t="array" ref="S545">IF(B545="","",XLOOKUP($B545,Product,'Product List'!D:D))</f>
        <v/>
      </c>
      <c r="T545" s="454" t="str">
        <f t="array" ref="T545">IF(B545="","",XLOOKUP($B545,Product,'Product List'!E:E))</f>
        <v/>
      </c>
      <c r="U545" s="454" t="str">
        <f t="array" ref="U545">IF(B545="","",XLOOKUP($B545,Product,'Product List'!F:F))</f>
        <v/>
      </c>
      <c r="V545" s="454" t="str">
        <f t="array" ref="V545">IF(B545="","",XLOOKUP($B545,Product,'Product List'!G:G))</f>
        <v/>
      </c>
      <c r="W545" s="434"/>
      <c r="X545" s="434" t="str">
        <f t="array" ref="X545">iferror(xlookup(B545,'Product List'!A:A,'Product List'!P:P),"")</f>
        <v/>
      </c>
      <c r="Y545" s="434">
        <f t="shared" si="27"/>
        <v>0</v>
      </c>
      <c r="Z545" s="434"/>
    </row>
    <row r="546" ht="14.25" customHeight="1">
      <c r="A546" s="494"/>
      <c r="B546" s="494"/>
      <c r="C546" s="495"/>
      <c r="D546" s="496"/>
      <c r="E546" s="496"/>
      <c r="F546" s="496"/>
      <c r="G546" s="487">
        <f t="shared" si="1"/>
        <v>0</v>
      </c>
      <c r="H546" s="451" t="str">
        <f t="shared" si="2"/>
        <v/>
      </c>
      <c r="I546" s="452" t="str">
        <f t="shared" si="23"/>
        <v/>
      </c>
      <c r="J546" s="477"/>
      <c r="K546" s="434"/>
      <c r="L546" s="454" t="str">
        <f t="shared" si="4"/>
        <v/>
      </c>
      <c r="M546" s="455" t="str">
        <f t="array" ref="M546">IFERROR(IF(J546="","",XLOOKUP(L546,Personnel!$B$4:$G$4,Personnel!$B$5:$G$5)),"")</f>
        <v/>
      </c>
      <c r="N546" s="455">
        <f t="shared" si="5"/>
        <v>0</v>
      </c>
      <c r="O546" s="434"/>
      <c r="P546" s="456" t="str">
        <f t="shared" si="6"/>
        <v/>
      </c>
      <c r="Q546" s="457">
        <f t="shared" si="26"/>
        <v>0</v>
      </c>
      <c r="R546" s="458"/>
      <c r="S546" s="459" t="str">
        <f t="array" ref="S546">IF(B546="","",XLOOKUP($B546,Product,'Product List'!D:D))</f>
        <v/>
      </c>
      <c r="T546" s="454" t="str">
        <f t="array" ref="T546">IF(B546="","",XLOOKUP($B546,Product,'Product List'!E:E))</f>
        <v/>
      </c>
      <c r="U546" s="454" t="str">
        <f t="array" ref="U546">IF(B546="","",XLOOKUP($B546,Product,'Product List'!F:F))</f>
        <v/>
      </c>
      <c r="V546" s="454" t="str">
        <f t="array" ref="V546">IF(B546="","",XLOOKUP($B546,Product,'Product List'!G:G))</f>
        <v/>
      </c>
      <c r="W546" s="434"/>
      <c r="X546" s="434" t="str">
        <f t="array" ref="X546">iferror(xlookup(B546,'Product List'!A:A,'Product List'!P:P),"")</f>
        <v/>
      </c>
      <c r="Y546" s="434">
        <f t="shared" si="27"/>
        <v>0</v>
      </c>
      <c r="Z546" s="434"/>
    </row>
    <row r="547" ht="14.25" customHeight="1">
      <c r="A547" s="494"/>
      <c r="B547" s="494"/>
      <c r="C547" s="495"/>
      <c r="D547" s="496"/>
      <c r="E547" s="496"/>
      <c r="F547" s="496"/>
      <c r="G547" s="487">
        <f t="shared" si="1"/>
        <v>0</v>
      </c>
      <c r="H547" s="451" t="str">
        <f t="shared" si="2"/>
        <v/>
      </c>
      <c r="I547" s="452" t="str">
        <f t="shared" si="23"/>
        <v/>
      </c>
      <c r="J547" s="477"/>
      <c r="K547" s="434"/>
      <c r="L547" s="454" t="str">
        <f t="shared" si="4"/>
        <v/>
      </c>
      <c r="M547" s="455" t="str">
        <f t="array" ref="M547">IFERROR(IF(J547="","",XLOOKUP(L547,Personnel!$B$4:$G$4,Personnel!$B$5:$G$5)),"")</f>
        <v/>
      </c>
      <c r="N547" s="455">
        <f t="shared" si="5"/>
        <v>0</v>
      </c>
      <c r="O547" s="434"/>
      <c r="P547" s="456" t="str">
        <f t="shared" si="6"/>
        <v/>
      </c>
      <c r="Q547" s="457">
        <f t="shared" si="26"/>
        <v>0</v>
      </c>
      <c r="R547" s="458"/>
      <c r="S547" s="459" t="str">
        <f t="array" ref="S547">IF(B547="","",XLOOKUP($B547,Product,'Product List'!D:D))</f>
        <v/>
      </c>
      <c r="T547" s="454" t="str">
        <f t="array" ref="T547">IF(B547="","",XLOOKUP($B547,Product,'Product List'!E:E))</f>
        <v/>
      </c>
      <c r="U547" s="454" t="str">
        <f t="array" ref="U547">IF(B547="","",XLOOKUP($B547,Product,'Product List'!F:F))</f>
        <v/>
      </c>
      <c r="V547" s="454" t="str">
        <f t="array" ref="V547">IF(B547="","",XLOOKUP($B547,Product,'Product List'!G:G))</f>
        <v/>
      </c>
      <c r="W547" s="434"/>
      <c r="X547" s="434" t="str">
        <f t="array" ref="X547">iferror(xlookup(B547,'Product List'!A:A,'Product List'!P:P),"")</f>
        <v/>
      </c>
      <c r="Y547" s="434">
        <f t="shared" si="27"/>
        <v>0</v>
      </c>
      <c r="Z547" s="434"/>
    </row>
    <row r="548" ht="14.25" customHeight="1">
      <c r="A548" s="494"/>
      <c r="B548" s="494"/>
      <c r="C548" s="495"/>
      <c r="D548" s="496"/>
      <c r="E548" s="496"/>
      <c r="F548" s="496"/>
      <c r="G548" s="487">
        <f t="shared" si="1"/>
        <v>0</v>
      </c>
      <c r="H548" s="451" t="str">
        <f t="shared" si="2"/>
        <v/>
      </c>
      <c r="I548" s="452" t="str">
        <f t="shared" si="23"/>
        <v/>
      </c>
      <c r="J548" s="477"/>
      <c r="K548" s="434"/>
      <c r="L548" s="454" t="str">
        <f t="shared" si="4"/>
        <v/>
      </c>
      <c r="M548" s="455" t="str">
        <f t="array" ref="M548">IFERROR(IF(J548="","",XLOOKUP(L548,Personnel!$B$4:$G$4,Personnel!$B$5:$G$5)),"")</f>
        <v/>
      </c>
      <c r="N548" s="455">
        <f t="shared" si="5"/>
        <v>0</v>
      </c>
      <c r="O548" s="434"/>
      <c r="P548" s="456" t="str">
        <f t="shared" si="6"/>
        <v/>
      </c>
      <c r="Q548" s="457">
        <f t="shared" si="26"/>
        <v>0</v>
      </c>
      <c r="R548" s="458"/>
      <c r="S548" s="459" t="str">
        <f t="array" ref="S548">IF(B548="","",XLOOKUP($B548,Product,'Product List'!D:D))</f>
        <v/>
      </c>
      <c r="T548" s="454" t="str">
        <f t="array" ref="T548">IF(B548="","",XLOOKUP($B548,Product,'Product List'!E:E))</f>
        <v/>
      </c>
      <c r="U548" s="454" t="str">
        <f t="array" ref="U548">IF(B548="","",XLOOKUP($B548,Product,'Product List'!F:F))</f>
        <v/>
      </c>
      <c r="V548" s="454" t="str">
        <f t="array" ref="V548">IF(B548="","",XLOOKUP($B548,Product,'Product List'!G:G))</f>
        <v/>
      </c>
      <c r="W548" s="434"/>
      <c r="X548" s="434" t="str">
        <f t="array" ref="X548">iferror(xlookup(B548,'Product List'!A:A,'Product List'!P:P),"")</f>
        <v/>
      </c>
      <c r="Y548" s="434">
        <f t="shared" si="27"/>
        <v>0</v>
      </c>
      <c r="Z548" s="434"/>
    </row>
    <row r="549" ht="14.25" customHeight="1">
      <c r="A549" s="494"/>
      <c r="B549" s="494"/>
      <c r="C549" s="495"/>
      <c r="D549" s="496"/>
      <c r="E549" s="496"/>
      <c r="F549" s="496"/>
      <c r="G549" s="487">
        <f t="shared" si="1"/>
        <v>0</v>
      </c>
      <c r="H549" s="451" t="str">
        <f t="shared" si="2"/>
        <v/>
      </c>
      <c r="I549" s="452" t="str">
        <f t="shared" si="23"/>
        <v/>
      </c>
      <c r="J549" s="477"/>
      <c r="K549" s="434"/>
      <c r="L549" s="454" t="str">
        <f t="shared" si="4"/>
        <v/>
      </c>
      <c r="M549" s="455" t="str">
        <f t="array" ref="M549">IFERROR(IF(J549="","",XLOOKUP(L549,Personnel!$B$4:$G$4,Personnel!$B$5:$G$5)),"")</f>
        <v/>
      </c>
      <c r="N549" s="455">
        <f t="shared" si="5"/>
        <v>0</v>
      </c>
      <c r="O549" s="434"/>
      <c r="P549" s="456" t="str">
        <f t="shared" si="6"/>
        <v/>
      </c>
      <c r="Q549" s="457">
        <f t="shared" si="26"/>
        <v>0</v>
      </c>
      <c r="R549" s="458"/>
      <c r="S549" s="459" t="str">
        <f t="array" ref="S549">IF(B549="","",XLOOKUP($B549,Product,'Product List'!D:D))</f>
        <v/>
      </c>
      <c r="T549" s="454" t="str">
        <f t="array" ref="T549">IF(B549="","",XLOOKUP($B549,Product,'Product List'!E:E))</f>
        <v/>
      </c>
      <c r="U549" s="454" t="str">
        <f t="array" ref="U549">IF(B549="","",XLOOKUP($B549,Product,'Product List'!F:F))</f>
        <v/>
      </c>
      <c r="V549" s="454" t="str">
        <f t="array" ref="V549">IF(B549="","",XLOOKUP($B549,Product,'Product List'!G:G))</f>
        <v/>
      </c>
      <c r="W549" s="434"/>
      <c r="X549" s="434" t="str">
        <f t="array" ref="X549">iferror(xlookup(B549,'Product List'!A:A,'Product List'!P:P),"")</f>
        <v/>
      </c>
      <c r="Y549" s="434">
        <f t="shared" si="27"/>
        <v>0</v>
      </c>
      <c r="Z549" s="434"/>
    </row>
    <row r="550" ht="14.25" customHeight="1">
      <c r="A550" s="494"/>
      <c r="B550" s="494"/>
      <c r="C550" s="495"/>
      <c r="D550" s="496"/>
      <c r="E550" s="496"/>
      <c r="F550" s="496"/>
      <c r="G550" s="487">
        <f t="shared" si="1"/>
        <v>0</v>
      </c>
      <c r="H550" s="451" t="str">
        <f t="shared" si="2"/>
        <v/>
      </c>
      <c r="I550" s="452" t="str">
        <f t="shared" si="23"/>
        <v/>
      </c>
      <c r="J550" s="477"/>
      <c r="K550" s="434"/>
      <c r="L550" s="454" t="str">
        <f t="shared" si="4"/>
        <v/>
      </c>
      <c r="M550" s="455" t="str">
        <f t="array" ref="M550">IFERROR(IF(J550="","",XLOOKUP(L550,Personnel!$B$4:$G$4,Personnel!$B$5:$G$5)),"")</f>
        <v/>
      </c>
      <c r="N550" s="455">
        <f t="shared" si="5"/>
        <v>0</v>
      </c>
      <c r="O550" s="434"/>
      <c r="P550" s="456" t="str">
        <f t="shared" si="6"/>
        <v/>
      </c>
      <c r="Q550" s="457">
        <f t="shared" si="26"/>
        <v>0</v>
      </c>
      <c r="R550" s="458"/>
      <c r="S550" s="459" t="str">
        <f t="array" ref="S550">IF(B550="","",XLOOKUP($B550,Product,'Product List'!D:D))</f>
        <v/>
      </c>
      <c r="T550" s="454" t="str">
        <f t="array" ref="T550">IF(B550="","",XLOOKUP($B550,Product,'Product List'!E:E))</f>
        <v/>
      </c>
      <c r="U550" s="454" t="str">
        <f t="array" ref="U550">IF(B550="","",XLOOKUP($B550,Product,'Product List'!F:F))</f>
        <v/>
      </c>
      <c r="V550" s="454" t="str">
        <f t="array" ref="V550">IF(B550="","",XLOOKUP($B550,Product,'Product List'!G:G))</f>
        <v/>
      </c>
      <c r="W550" s="434"/>
      <c r="X550" s="434" t="str">
        <f t="array" ref="X550">iferror(xlookup(B550,'Product List'!A:A,'Product List'!P:P),"")</f>
        <v/>
      </c>
      <c r="Y550" s="434">
        <f t="shared" si="27"/>
        <v>0</v>
      </c>
      <c r="Z550" s="434"/>
    </row>
    <row r="551" ht="14.25" customHeight="1">
      <c r="A551" s="494"/>
      <c r="B551" s="494"/>
      <c r="C551" s="495"/>
      <c r="D551" s="496"/>
      <c r="E551" s="496"/>
      <c r="F551" s="496"/>
      <c r="G551" s="487">
        <f t="shared" si="1"/>
        <v>0</v>
      </c>
      <c r="H551" s="451" t="str">
        <f t="shared" si="2"/>
        <v/>
      </c>
      <c r="I551" s="452" t="str">
        <f t="shared" si="23"/>
        <v/>
      </c>
      <c r="J551" s="477"/>
      <c r="K551" s="434"/>
      <c r="L551" s="454" t="str">
        <f t="shared" si="4"/>
        <v/>
      </c>
      <c r="M551" s="455" t="str">
        <f t="array" ref="M551">IFERROR(IF(J551="","",XLOOKUP(L551,Personnel!$B$4:$G$4,Personnel!$B$5:$G$5)),"")</f>
        <v/>
      </c>
      <c r="N551" s="455">
        <f t="shared" si="5"/>
        <v>0</v>
      </c>
      <c r="O551" s="434"/>
      <c r="P551" s="456" t="str">
        <f t="shared" si="6"/>
        <v/>
      </c>
      <c r="Q551" s="457">
        <f t="shared" si="26"/>
        <v>0</v>
      </c>
      <c r="R551" s="458"/>
      <c r="S551" s="459" t="str">
        <f t="array" ref="S551">IF(B551="","",XLOOKUP($B551,Product,'Product List'!D:D))</f>
        <v/>
      </c>
      <c r="T551" s="454" t="str">
        <f t="array" ref="T551">IF(B551="","",XLOOKUP($B551,Product,'Product List'!E:E))</f>
        <v/>
      </c>
      <c r="U551" s="454" t="str">
        <f t="array" ref="U551">IF(B551="","",XLOOKUP($B551,Product,'Product List'!F:F))</f>
        <v/>
      </c>
      <c r="V551" s="454" t="str">
        <f t="array" ref="V551">IF(B551="","",XLOOKUP($B551,Product,'Product List'!G:G))</f>
        <v/>
      </c>
      <c r="W551" s="434"/>
      <c r="X551" s="434" t="str">
        <f t="array" ref="X551">iferror(xlookup(B551,'Product List'!A:A,'Product List'!P:P),"")</f>
        <v/>
      </c>
      <c r="Y551" s="434">
        <f t="shared" si="27"/>
        <v>0</v>
      </c>
      <c r="Z551" s="434"/>
    </row>
    <row r="552" ht="14.25" customHeight="1">
      <c r="A552" s="494"/>
      <c r="B552" s="494"/>
      <c r="C552" s="495"/>
      <c r="D552" s="496"/>
      <c r="E552" s="496"/>
      <c r="F552" s="496"/>
      <c r="G552" s="487">
        <f t="shared" si="1"/>
        <v>0</v>
      </c>
      <c r="H552" s="451" t="str">
        <f t="shared" si="2"/>
        <v/>
      </c>
      <c r="I552" s="452" t="str">
        <f t="shared" si="23"/>
        <v/>
      </c>
      <c r="J552" s="477"/>
      <c r="K552" s="434"/>
      <c r="L552" s="454" t="str">
        <f t="shared" si="4"/>
        <v/>
      </c>
      <c r="M552" s="455" t="str">
        <f t="array" ref="M552">IFERROR(IF(J552="","",XLOOKUP(L552,Personnel!$B$4:$G$4,Personnel!$B$5:$G$5)),"")</f>
        <v/>
      </c>
      <c r="N552" s="455">
        <f t="shared" si="5"/>
        <v>0</v>
      </c>
      <c r="O552" s="434"/>
      <c r="P552" s="456" t="str">
        <f t="shared" si="6"/>
        <v/>
      </c>
      <c r="Q552" s="457">
        <f t="shared" si="26"/>
        <v>0</v>
      </c>
      <c r="R552" s="458"/>
      <c r="S552" s="459" t="str">
        <f t="array" ref="S552">IF(B552="","",XLOOKUP($B552,Product,'Product List'!D:D))</f>
        <v/>
      </c>
      <c r="T552" s="454" t="str">
        <f t="array" ref="T552">IF(B552="","",XLOOKUP($B552,Product,'Product List'!E:E))</f>
        <v/>
      </c>
      <c r="U552" s="454" t="str">
        <f t="array" ref="U552">IF(B552="","",XLOOKUP($B552,Product,'Product List'!F:F))</f>
        <v/>
      </c>
      <c r="V552" s="454" t="str">
        <f t="array" ref="V552">IF(B552="","",XLOOKUP($B552,Product,'Product List'!G:G))</f>
        <v/>
      </c>
      <c r="W552" s="434"/>
      <c r="X552" s="434" t="str">
        <f t="array" ref="X552">iferror(xlookup(B552,'Product List'!A:A,'Product List'!P:P),"")</f>
        <v/>
      </c>
      <c r="Y552" s="434">
        <f t="shared" si="27"/>
        <v>0</v>
      </c>
      <c r="Z552" s="434"/>
    </row>
    <row r="553" ht="14.25" customHeight="1">
      <c r="A553" s="494"/>
      <c r="B553" s="494"/>
      <c r="C553" s="495"/>
      <c r="D553" s="496"/>
      <c r="E553" s="496"/>
      <c r="F553" s="496"/>
      <c r="G553" s="487">
        <f t="shared" si="1"/>
        <v>0</v>
      </c>
      <c r="H553" s="451" t="str">
        <f t="shared" si="2"/>
        <v/>
      </c>
      <c r="I553" s="452" t="str">
        <f t="shared" si="23"/>
        <v/>
      </c>
      <c r="J553" s="477"/>
      <c r="K553" s="434"/>
      <c r="L553" s="454" t="str">
        <f t="shared" si="4"/>
        <v/>
      </c>
      <c r="M553" s="455" t="str">
        <f t="array" ref="M553">IFERROR(IF(J553="","",XLOOKUP(L553,Personnel!$B$4:$G$4,Personnel!$B$5:$G$5)),"")</f>
        <v/>
      </c>
      <c r="N553" s="455">
        <f t="shared" si="5"/>
        <v>0</v>
      </c>
      <c r="O553" s="434"/>
      <c r="P553" s="456" t="str">
        <f t="shared" si="6"/>
        <v/>
      </c>
      <c r="Q553" s="457">
        <f t="shared" si="26"/>
        <v>0</v>
      </c>
      <c r="R553" s="458"/>
      <c r="S553" s="459" t="str">
        <f t="array" ref="S553">IF(B553="","",XLOOKUP($B553,Product,'Product List'!D:D))</f>
        <v/>
      </c>
      <c r="T553" s="454" t="str">
        <f t="array" ref="T553">IF(B553="","",XLOOKUP($B553,Product,'Product List'!E:E))</f>
        <v/>
      </c>
      <c r="U553" s="454" t="str">
        <f t="array" ref="U553">IF(B553="","",XLOOKUP($B553,Product,'Product List'!F:F))</f>
        <v/>
      </c>
      <c r="V553" s="454" t="str">
        <f t="array" ref="V553">IF(B553="","",XLOOKUP($B553,Product,'Product List'!G:G))</f>
        <v/>
      </c>
      <c r="W553" s="434"/>
      <c r="X553" s="434" t="str">
        <f t="array" ref="X553">iferror(xlookup(B553,'Product List'!A:A,'Product List'!P:P),"")</f>
        <v/>
      </c>
      <c r="Y553" s="434">
        <f t="shared" si="27"/>
        <v>0</v>
      </c>
      <c r="Z553" s="434"/>
    </row>
    <row r="554" ht="14.25" customHeight="1">
      <c r="A554" s="494"/>
      <c r="B554" s="494"/>
      <c r="C554" s="495"/>
      <c r="D554" s="496"/>
      <c r="E554" s="496"/>
      <c r="F554" s="496"/>
      <c r="G554" s="487">
        <f t="shared" si="1"/>
        <v>0</v>
      </c>
      <c r="H554" s="451" t="str">
        <f t="shared" si="2"/>
        <v/>
      </c>
      <c r="I554" s="452" t="str">
        <f t="shared" si="23"/>
        <v/>
      </c>
      <c r="J554" s="477"/>
      <c r="K554" s="434"/>
      <c r="L554" s="454" t="str">
        <f t="shared" si="4"/>
        <v/>
      </c>
      <c r="M554" s="455" t="str">
        <f t="array" ref="M554">IFERROR(IF(J554="","",XLOOKUP(L554,Personnel!$B$4:$G$4,Personnel!$B$5:$G$5)),"")</f>
        <v/>
      </c>
      <c r="N554" s="455">
        <f t="shared" si="5"/>
        <v>0</v>
      </c>
      <c r="O554" s="434"/>
      <c r="P554" s="456" t="str">
        <f t="shared" si="6"/>
        <v/>
      </c>
      <c r="Q554" s="457">
        <f t="shared" si="26"/>
        <v>0</v>
      </c>
      <c r="R554" s="458"/>
      <c r="S554" s="459" t="str">
        <f t="array" ref="S554">IF(B554="","",XLOOKUP($B554,Product,'Product List'!D:D))</f>
        <v/>
      </c>
      <c r="T554" s="454" t="str">
        <f t="array" ref="T554">IF(B554="","",XLOOKUP($B554,Product,'Product List'!E:E))</f>
        <v/>
      </c>
      <c r="U554" s="454" t="str">
        <f t="array" ref="U554">IF(B554="","",XLOOKUP($B554,Product,'Product List'!F:F))</f>
        <v/>
      </c>
      <c r="V554" s="454" t="str">
        <f t="array" ref="V554">IF(B554="","",XLOOKUP($B554,Product,'Product List'!G:G))</f>
        <v/>
      </c>
      <c r="W554" s="434"/>
      <c r="X554" s="434" t="str">
        <f t="array" ref="X554">iferror(xlookup(B554,'Product List'!A:A,'Product List'!P:P),"")</f>
        <v/>
      </c>
      <c r="Y554" s="434">
        <f t="shared" si="27"/>
        <v>0</v>
      </c>
      <c r="Z554" s="434"/>
    </row>
    <row r="555" ht="14.25" customHeight="1">
      <c r="A555" s="494"/>
      <c r="B555" s="494"/>
      <c r="C555" s="495"/>
      <c r="D555" s="496"/>
      <c r="E555" s="496"/>
      <c r="F555" s="496"/>
      <c r="G555" s="487">
        <f t="shared" si="1"/>
        <v>0</v>
      </c>
      <c r="H555" s="451" t="str">
        <f t="shared" si="2"/>
        <v/>
      </c>
      <c r="I555" s="452" t="str">
        <f t="shared" si="23"/>
        <v/>
      </c>
      <c r="J555" s="477"/>
      <c r="K555" s="434"/>
      <c r="L555" s="454" t="str">
        <f t="shared" si="4"/>
        <v/>
      </c>
      <c r="M555" s="455" t="str">
        <f t="array" ref="M555">IFERROR(IF(J555="","",XLOOKUP(L555,Personnel!$B$4:$G$4,Personnel!$B$5:$G$5)),"")</f>
        <v/>
      </c>
      <c r="N555" s="455">
        <f t="shared" si="5"/>
        <v>0</v>
      </c>
      <c r="O555" s="434"/>
      <c r="P555" s="456" t="str">
        <f t="shared" si="6"/>
        <v/>
      </c>
      <c r="Q555" s="457">
        <f t="shared" si="26"/>
        <v>0</v>
      </c>
      <c r="R555" s="458"/>
      <c r="S555" s="459" t="str">
        <f t="array" ref="S555">IF(B555="","",XLOOKUP($B555,Product,'Product List'!D:D))</f>
        <v/>
      </c>
      <c r="T555" s="454" t="str">
        <f t="array" ref="T555">IF(B555="","",XLOOKUP($B555,Product,'Product List'!E:E))</f>
        <v/>
      </c>
      <c r="U555" s="454" t="str">
        <f t="array" ref="U555">IF(B555="","",XLOOKUP($B555,Product,'Product List'!F:F))</f>
        <v/>
      </c>
      <c r="V555" s="454" t="str">
        <f t="array" ref="V555">IF(B555="","",XLOOKUP($B555,Product,'Product List'!G:G))</f>
        <v/>
      </c>
      <c r="W555" s="434"/>
      <c r="X555" s="434" t="str">
        <f t="array" ref="X555">iferror(xlookup(B555,'Product List'!A:A,'Product List'!P:P),"")</f>
        <v/>
      </c>
      <c r="Y555" s="434">
        <f t="shared" si="27"/>
        <v>0</v>
      </c>
      <c r="Z555" s="434"/>
    </row>
    <row r="556" ht="14.25" customHeight="1">
      <c r="A556" s="494"/>
      <c r="B556" s="494"/>
      <c r="C556" s="495"/>
      <c r="D556" s="496"/>
      <c r="E556" s="496"/>
      <c r="F556" s="496"/>
      <c r="G556" s="487">
        <f t="shared" si="1"/>
        <v>0</v>
      </c>
      <c r="H556" s="451" t="str">
        <f t="shared" si="2"/>
        <v/>
      </c>
      <c r="I556" s="452" t="str">
        <f t="shared" si="23"/>
        <v/>
      </c>
      <c r="J556" s="477"/>
      <c r="K556" s="434"/>
      <c r="L556" s="454" t="str">
        <f t="shared" si="4"/>
        <v/>
      </c>
      <c r="M556" s="455" t="str">
        <f t="array" ref="M556">IFERROR(IF(J556="","",XLOOKUP(L556,Personnel!$B$4:$G$4,Personnel!$B$5:$G$5)),"")</f>
        <v/>
      </c>
      <c r="N556" s="455">
        <f t="shared" si="5"/>
        <v>0</v>
      </c>
      <c r="O556" s="434"/>
      <c r="P556" s="456" t="str">
        <f t="shared" si="6"/>
        <v/>
      </c>
      <c r="Q556" s="457">
        <f t="shared" si="26"/>
        <v>0</v>
      </c>
      <c r="R556" s="458"/>
      <c r="S556" s="459" t="str">
        <f t="array" ref="S556">IF(B556="","",XLOOKUP($B556,Product,'Product List'!D:D))</f>
        <v/>
      </c>
      <c r="T556" s="454" t="str">
        <f t="array" ref="T556">IF(B556="","",XLOOKUP($B556,Product,'Product List'!E:E))</f>
        <v/>
      </c>
      <c r="U556" s="454" t="str">
        <f t="array" ref="U556">IF(B556="","",XLOOKUP($B556,Product,'Product List'!F:F))</f>
        <v/>
      </c>
      <c r="V556" s="454" t="str">
        <f t="array" ref="V556">IF(B556="","",XLOOKUP($B556,Product,'Product List'!G:G))</f>
        <v/>
      </c>
      <c r="W556" s="434"/>
      <c r="X556" s="434" t="str">
        <f t="array" ref="X556">iferror(xlookup(B556,'Product List'!A:A,'Product List'!P:P),"")</f>
        <v/>
      </c>
      <c r="Y556" s="434">
        <f t="shared" si="27"/>
        <v>0</v>
      </c>
      <c r="Z556" s="434"/>
    </row>
    <row r="557" ht="14.25" customHeight="1">
      <c r="A557" s="494"/>
      <c r="B557" s="494"/>
      <c r="C557" s="495"/>
      <c r="D557" s="496"/>
      <c r="E557" s="496"/>
      <c r="F557" s="496"/>
      <c r="G557" s="487">
        <f t="shared" si="1"/>
        <v>0</v>
      </c>
      <c r="H557" s="451" t="str">
        <f t="shared" si="2"/>
        <v/>
      </c>
      <c r="I557" s="452" t="str">
        <f t="shared" si="23"/>
        <v/>
      </c>
      <c r="J557" s="477"/>
      <c r="K557" s="434"/>
      <c r="L557" s="454" t="str">
        <f t="shared" si="4"/>
        <v/>
      </c>
      <c r="M557" s="455" t="str">
        <f t="array" ref="M557">IFERROR(IF(J557="","",XLOOKUP(L557,Personnel!$B$4:$G$4,Personnel!$B$5:$G$5)),"")</f>
        <v/>
      </c>
      <c r="N557" s="455">
        <f t="shared" si="5"/>
        <v>0</v>
      </c>
      <c r="O557" s="434"/>
      <c r="P557" s="456" t="str">
        <f t="shared" si="6"/>
        <v/>
      </c>
      <c r="Q557" s="457">
        <f t="shared" si="26"/>
        <v>0</v>
      </c>
      <c r="R557" s="458"/>
      <c r="S557" s="459" t="str">
        <f t="array" ref="S557">IF(B557="","",XLOOKUP($B557,Product,'Product List'!D:D))</f>
        <v/>
      </c>
      <c r="T557" s="454" t="str">
        <f t="array" ref="T557">IF(B557="","",XLOOKUP($B557,Product,'Product List'!E:E))</f>
        <v/>
      </c>
      <c r="U557" s="454" t="str">
        <f t="array" ref="U557">IF(B557="","",XLOOKUP($B557,Product,'Product List'!F:F))</f>
        <v/>
      </c>
      <c r="V557" s="454" t="str">
        <f t="array" ref="V557">IF(B557="","",XLOOKUP($B557,Product,'Product List'!G:G))</f>
        <v/>
      </c>
      <c r="W557" s="434"/>
      <c r="X557" s="434" t="str">
        <f t="array" ref="X557">iferror(xlookup(B557,'Product List'!A:A,'Product List'!P:P),"")</f>
        <v/>
      </c>
      <c r="Y557" s="434">
        <f t="shared" si="27"/>
        <v>0</v>
      </c>
      <c r="Z557" s="434"/>
    </row>
    <row r="558" ht="14.25" customHeight="1">
      <c r="A558" s="494"/>
      <c r="B558" s="494"/>
      <c r="C558" s="495"/>
      <c r="D558" s="496"/>
      <c r="E558" s="496"/>
      <c r="F558" s="496"/>
      <c r="G558" s="487">
        <f t="shared" si="1"/>
        <v>0</v>
      </c>
      <c r="H558" s="451" t="str">
        <f t="shared" si="2"/>
        <v/>
      </c>
      <c r="I558" s="452" t="str">
        <f t="shared" si="23"/>
        <v/>
      </c>
      <c r="J558" s="477"/>
      <c r="K558" s="434"/>
      <c r="L558" s="454" t="str">
        <f t="shared" si="4"/>
        <v/>
      </c>
      <c r="M558" s="455" t="str">
        <f t="array" ref="M558">IFERROR(IF(J558="","",XLOOKUP(L558,Personnel!$B$4:$G$4,Personnel!$B$5:$G$5)),"")</f>
        <v/>
      </c>
      <c r="N558" s="455">
        <f t="shared" si="5"/>
        <v>0</v>
      </c>
      <c r="O558" s="434"/>
      <c r="P558" s="456" t="str">
        <f t="shared" si="6"/>
        <v/>
      </c>
      <c r="Q558" s="457">
        <f t="shared" si="26"/>
        <v>0</v>
      </c>
      <c r="R558" s="458"/>
      <c r="S558" s="459" t="str">
        <f t="array" ref="S558">IF(B558="","",XLOOKUP($B558,Product,'Product List'!D:D))</f>
        <v/>
      </c>
      <c r="T558" s="454" t="str">
        <f t="array" ref="T558">IF(B558="","",XLOOKUP($B558,Product,'Product List'!E:E))</f>
        <v/>
      </c>
      <c r="U558" s="454" t="str">
        <f t="array" ref="U558">IF(B558="","",XLOOKUP($B558,Product,'Product List'!F:F))</f>
        <v/>
      </c>
      <c r="V558" s="454" t="str">
        <f t="array" ref="V558">IF(B558="","",XLOOKUP($B558,Product,'Product List'!G:G))</f>
        <v/>
      </c>
      <c r="W558" s="434"/>
      <c r="X558" s="434" t="str">
        <f t="array" ref="X558">iferror(xlookup(B558,'Product List'!A:A,'Product List'!P:P),"")</f>
        <v/>
      </c>
      <c r="Y558" s="434">
        <f t="shared" si="27"/>
        <v>0</v>
      </c>
      <c r="Z558" s="434"/>
    </row>
    <row r="559" ht="14.25" customHeight="1">
      <c r="A559" s="494"/>
      <c r="B559" s="494"/>
      <c r="C559" s="495"/>
      <c r="D559" s="496"/>
      <c r="E559" s="496"/>
      <c r="F559" s="496"/>
      <c r="G559" s="487">
        <f t="shared" si="1"/>
        <v>0</v>
      </c>
      <c r="H559" s="451" t="str">
        <f t="shared" si="2"/>
        <v/>
      </c>
      <c r="I559" s="452" t="str">
        <f t="shared" si="23"/>
        <v/>
      </c>
      <c r="J559" s="477"/>
      <c r="K559" s="434"/>
      <c r="L559" s="454" t="str">
        <f t="shared" si="4"/>
        <v/>
      </c>
      <c r="M559" s="455" t="str">
        <f t="array" ref="M559">IFERROR(IF(J559="","",XLOOKUP(L559,Personnel!$B$4:$G$4,Personnel!$B$5:$G$5)),"")</f>
        <v/>
      </c>
      <c r="N559" s="455">
        <f t="shared" si="5"/>
        <v>0</v>
      </c>
      <c r="O559" s="434"/>
      <c r="P559" s="456" t="str">
        <f t="shared" si="6"/>
        <v/>
      </c>
      <c r="Q559" s="457">
        <f t="shared" si="26"/>
        <v>0</v>
      </c>
      <c r="R559" s="458"/>
      <c r="S559" s="459" t="str">
        <f t="array" ref="S559">IF(B559="","",XLOOKUP($B559,Product,'Product List'!D:D))</f>
        <v/>
      </c>
      <c r="T559" s="454" t="str">
        <f t="array" ref="T559">IF(B559="","",XLOOKUP($B559,Product,'Product List'!E:E))</f>
        <v/>
      </c>
      <c r="U559" s="454" t="str">
        <f t="array" ref="U559">IF(B559="","",XLOOKUP($B559,Product,'Product List'!F:F))</f>
        <v/>
      </c>
      <c r="V559" s="454" t="str">
        <f t="array" ref="V559">IF(B559="","",XLOOKUP($B559,Product,'Product List'!G:G))</f>
        <v/>
      </c>
      <c r="W559" s="434"/>
      <c r="X559" s="434" t="str">
        <f t="array" ref="X559">iferror(xlookup(B559,'Product List'!A:A,'Product List'!P:P),"")</f>
        <v/>
      </c>
      <c r="Y559" s="434">
        <f t="shared" si="27"/>
        <v>0</v>
      </c>
      <c r="Z559" s="434"/>
    </row>
    <row r="560" ht="14.25" customHeight="1">
      <c r="A560" s="494"/>
      <c r="B560" s="494"/>
      <c r="C560" s="495"/>
      <c r="D560" s="496"/>
      <c r="E560" s="496"/>
      <c r="F560" s="496"/>
      <c r="G560" s="487">
        <f t="shared" si="1"/>
        <v>0</v>
      </c>
      <c r="H560" s="451" t="str">
        <f t="shared" si="2"/>
        <v/>
      </c>
      <c r="I560" s="452" t="str">
        <f t="shared" si="23"/>
        <v/>
      </c>
      <c r="J560" s="477"/>
      <c r="K560" s="434"/>
      <c r="L560" s="454" t="str">
        <f t="shared" si="4"/>
        <v/>
      </c>
      <c r="M560" s="455" t="str">
        <f t="array" ref="M560">IFERROR(IF(J560="","",XLOOKUP(L560,Personnel!$B$4:$G$4,Personnel!$B$5:$G$5)),"")</f>
        <v/>
      </c>
      <c r="N560" s="455">
        <f t="shared" si="5"/>
        <v>0</v>
      </c>
      <c r="O560" s="434"/>
      <c r="P560" s="456" t="str">
        <f t="shared" si="6"/>
        <v/>
      </c>
      <c r="Q560" s="457">
        <f t="shared" si="26"/>
        <v>0</v>
      </c>
      <c r="R560" s="458"/>
      <c r="S560" s="459" t="str">
        <f t="array" ref="S560">IF(B560="","",XLOOKUP($B560,Product,'Product List'!D:D))</f>
        <v/>
      </c>
      <c r="T560" s="454" t="str">
        <f t="array" ref="T560">IF(B560="","",XLOOKUP($B560,Product,'Product List'!E:E))</f>
        <v/>
      </c>
      <c r="U560" s="454" t="str">
        <f t="array" ref="U560">IF(B560="","",XLOOKUP($B560,Product,'Product List'!F:F))</f>
        <v/>
      </c>
      <c r="V560" s="454" t="str">
        <f t="array" ref="V560">IF(B560="","",XLOOKUP($B560,Product,'Product List'!G:G))</f>
        <v/>
      </c>
      <c r="W560" s="434"/>
      <c r="X560" s="434" t="str">
        <f t="array" ref="X560">iferror(xlookup(B560,'Product List'!A:A,'Product List'!P:P),"")</f>
        <v/>
      </c>
      <c r="Y560" s="434">
        <f t="shared" si="27"/>
        <v>0</v>
      </c>
      <c r="Z560" s="434"/>
    </row>
    <row r="561" ht="14.25" customHeight="1">
      <c r="A561" s="494"/>
      <c r="B561" s="494"/>
      <c r="C561" s="495"/>
      <c r="D561" s="496"/>
      <c r="E561" s="496"/>
      <c r="F561" s="496"/>
      <c r="G561" s="487">
        <f t="shared" si="1"/>
        <v>0</v>
      </c>
      <c r="H561" s="451" t="str">
        <f t="shared" si="2"/>
        <v/>
      </c>
      <c r="I561" s="452" t="str">
        <f t="shared" si="23"/>
        <v/>
      </c>
      <c r="J561" s="477"/>
      <c r="K561" s="434"/>
      <c r="L561" s="454" t="str">
        <f t="shared" si="4"/>
        <v/>
      </c>
      <c r="M561" s="455" t="str">
        <f t="array" ref="M561">IFERROR(IF(J561="","",XLOOKUP(L561,Personnel!$B$4:$G$4,Personnel!$B$5:$G$5)),"")</f>
        <v/>
      </c>
      <c r="N561" s="455">
        <f t="shared" si="5"/>
        <v>0</v>
      </c>
      <c r="O561" s="434"/>
      <c r="P561" s="456" t="str">
        <f t="shared" si="6"/>
        <v/>
      </c>
      <c r="Q561" s="457">
        <f t="shared" si="26"/>
        <v>0</v>
      </c>
      <c r="R561" s="458"/>
      <c r="S561" s="459" t="str">
        <f t="array" ref="S561">IF(B561="","",XLOOKUP($B561,Product,'Product List'!D:D))</f>
        <v/>
      </c>
      <c r="T561" s="454" t="str">
        <f t="array" ref="T561">IF(B561="","",XLOOKUP($B561,Product,'Product List'!E:E))</f>
        <v/>
      </c>
      <c r="U561" s="454" t="str">
        <f t="array" ref="U561">IF(B561="","",XLOOKUP($B561,Product,'Product List'!F:F))</f>
        <v/>
      </c>
      <c r="V561" s="454" t="str">
        <f t="array" ref="V561">IF(B561="","",XLOOKUP($B561,Product,'Product List'!G:G))</f>
        <v/>
      </c>
      <c r="W561" s="434"/>
      <c r="X561" s="434" t="str">
        <f t="array" ref="X561">iferror(xlookup(B561,'Product List'!A:A,'Product List'!P:P),"")</f>
        <v/>
      </c>
      <c r="Y561" s="434">
        <f t="shared" si="27"/>
        <v>0</v>
      </c>
      <c r="Z561" s="434"/>
    </row>
    <row r="562" ht="14.25" customHeight="1">
      <c r="A562" s="494"/>
      <c r="B562" s="494"/>
      <c r="C562" s="495"/>
      <c r="D562" s="496"/>
      <c r="E562" s="496"/>
      <c r="F562" s="496"/>
      <c r="G562" s="487">
        <f t="shared" si="1"/>
        <v>0</v>
      </c>
      <c r="H562" s="451" t="str">
        <f t="shared" si="2"/>
        <v/>
      </c>
      <c r="I562" s="452" t="str">
        <f t="shared" si="23"/>
        <v/>
      </c>
      <c r="J562" s="477"/>
      <c r="K562" s="434"/>
      <c r="L562" s="454" t="str">
        <f t="shared" si="4"/>
        <v/>
      </c>
      <c r="M562" s="455" t="str">
        <f t="array" ref="M562">IFERROR(IF(J562="","",XLOOKUP(L562,Personnel!$B$4:$G$4,Personnel!$B$5:$G$5)),"")</f>
        <v/>
      </c>
      <c r="N562" s="455">
        <f t="shared" si="5"/>
        <v>0</v>
      </c>
      <c r="O562" s="434"/>
      <c r="P562" s="456" t="str">
        <f t="shared" si="6"/>
        <v/>
      </c>
      <c r="Q562" s="457">
        <f t="shared" si="26"/>
        <v>0</v>
      </c>
      <c r="R562" s="458"/>
      <c r="S562" s="459" t="str">
        <f t="array" ref="S562">IF(B562="","",XLOOKUP($B562,Product,'Product List'!D:D))</f>
        <v/>
      </c>
      <c r="T562" s="454" t="str">
        <f t="array" ref="T562">IF(B562="","",XLOOKUP($B562,Product,'Product List'!E:E))</f>
        <v/>
      </c>
      <c r="U562" s="454" t="str">
        <f t="array" ref="U562">IF(B562="","",XLOOKUP($B562,Product,'Product List'!F:F))</f>
        <v/>
      </c>
      <c r="V562" s="454" t="str">
        <f t="array" ref="V562">IF(B562="","",XLOOKUP($B562,Product,'Product List'!G:G))</f>
        <v/>
      </c>
      <c r="W562" s="434"/>
      <c r="X562" s="434" t="str">
        <f t="array" ref="X562">iferror(xlookup(B562,'Product List'!A:A,'Product List'!P:P),"")</f>
        <v/>
      </c>
      <c r="Y562" s="434">
        <f t="shared" si="27"/>
        <v>0</v>
      </c>
      <c r="Z562" s="434"/>
    </row>
    <row r="563" ht="14.25" customHeight="1">
      <c r="A563" s="494"/>
      <c r="B563" s="494"/>
      <c r="C563" s="495"/>
      <c r="D563" s="496"/>
      <c r="E563" s="496"/>
      <c r="F563" s="496"/>
      <c r="G563" s="487">
        <f t="shared" si="1"/>
        <v>0</v>
      </c>
      <c r="H563" s="451" t="str">
        <f t="shared" si="2"/>
        <v/>
      </c>
      <c r="I563" s="452" t="str">
        <f t="shared" si="23"/>
        <v/>
      </c>
      <c r="J563" s="477"/>
      <c r="K563" s="434"/>
      <c r="L563" s="454" t="str">
        <f t="shared" si="4"/>
        <v/>
      </c>
      <c r="M563" s="455" t="str">
        <f t="array" ref="M563">IFERROR(IF(J563="","",XLOOKUP(L563,Personnel!$B$4:$G$4,Personnel!$B$5:$G$5)),"")</f>
        <v/>
      </c>
      <c r="N563" s="455">
        <f t="shared" si="5"/>
        <v>0</v>
      </c>
      <c r="O563" s="434"/>
      <c r="P563" s="456" t="str">
        <f t="shared" si="6"/>
        <v/>
      </c>
      <c r="Q563" s="457">
        <f t="shared" si="26"/>
        <v>0</v>
      </c>
      <c r="R563" s="458"/>
      <c r="S563" s="459" t="str">
        <f t="array" ref="S563">IF(B563="","",XLOOKUP($B563,Product,'Product List'!D:D))</f>
        <v/>
      </c>
      <c r="T563" s="454" t="str">
        <f t="array" ref="T563">IF(B563="","",XLOOKUP($B563,Product,'Product List'!E:E))</f>
        <v/>
      </c>
      <c r="U563" s="454" t="str">
        <f t="array" ref="U563">IF(B563="","",XLOOKUP($B563,Product,'Product List'!F:F))</f>
        <v/>
      </c>
      <c r="V563" s="454" t="str">
        <f t="array" ref="V563">IF(B563="","",XLOOKUP($B563,Product,'Product List'!G:G))</f>
        <v/>
      </c>
      <c r="W563" s="434"/>
      <c r="X563" s="434" t="str">
        <f t="array" ref="X563">iferror(xlookup(B563,'Product List'!A:A,'Product List'!P:P),"")</f>
        <v/>
      </c>
      <c r="Y563" s="434">
        <f t="shared" si="27"/>
        <v>0</v>
      </c>
      <c r="Z563" s="434"/>
    </row>
    <row r="564" ht="14.25" customHeight="1">
      <c r="A564" s="494"/>
      <c r="B564" s="494"/>
      <c r="C564" s="495"/>
      <c r="D564" s="496"/>
      <c r="E564" s="496"/>
      <c r="F564" s="496"/>
      <c r="G564" s="487">
        <f t="shared" si="1"/>
        <v>0</v>
      </c>
      <c r="H564" s="451" t="str">
        <f t="shared" si="2"/>
        <v/>
      </c>
      <c r="I564" s="452" t="str">
        <f t="shared" si="23"/>
        <v/>
      </c>
      <c r="J564" s="477"/>
      <c r="K564" s="434"/>
      <c r="L564" s="454" t="str">
        <f t="shared" si="4"/>
        <v/>
      </c>
      <c r="M564" s="455" t="str">
        <f t="array" ref="M564">IFERROR(IF(J564="","",XLOOKUP(L564,Personnel!$B$4:$G$4,Personnel!$B$5:$G$5)),"")</f>
        <v/>
      </c>
      <c r="N564" s="455">
        <f t="shared" si="5"/>
        <v>0</v>
      </c>
      <c r="O564" s="434"/>
      <c r="P564" s="456" t="str">
        <f t="shared" si="6"/>
        <v/>
      </c>
      <c r="Q564" s="457">
        <f t="shared" si="26"/>
        <v>0</v>
      </c>
      <c r="R564" s="458"/>
      <c r="S564" s="459" t="str">
        <f t="array" ref="S564">IF(B564="","",XLOOKUP($B564,Product,'Product List'!D:D))</f>
        <v/>
      </c>
      <c r="T564" s="454" t="str">
        <f t="array" ref="T564">IF(B564="","",XLOOKUP($B564,Product,'Product List'!E:E))</f>
        <v/>
      </c>
      <c r="U564" s="454" t="str">
        <f t="array" ref="U564">IF(B564="","",XLOOKUP($B564,Product,'Product List'!F:F))</f>
        <v/>
      </c>
      <c r="V564" s="454" t="str">
        <f t="array" ref="V564">IF(B564="","",XLOOKUP($B564,Product,'Product List'!G:G))</f>
        <v/>
      </c>
      <c r="W564" s="434"/>
      <c r="X564" s="434" t="str">
        <f t="array" ref="X564">iferror(xlookup(B564,'Product List'!A:A,'Product List'!P:P),"")</f>
        <v/>
      </c>
      <c r="Y564" s="434">
        <f t="shared" si="27"/>
        <v>0</v>
      </c>
      <c r="Z564" s="434"/>
    </row>
    <row r="565" ht="14.25" customHeight="1">
      <c r="A565" s="494"/>
      <c r="B565" s="494"/>
      <c r="C565" s="495"/>
      <c r="D565" s="496"/>
      <c r="E565" s="496"/>
      <c r="F565" s="496"/>
      <c r="G565" s="487">
        <f t="shared" si="1"/>
        <v>0</v>
      </c>
      <c r="H565" s="451" t="str">
        <f t="shared" si="2"/>
        <v/>
      </c>
      <c r="I565" s="452" t="str">
        <f t="shared" si="23"/>
        <v/>
      </c>
      <c r="J565" s="477"/>
      <c r="K565" s="434"/>
      <c r="L565" s="454" t="str">
        <f t="shared" si="4"/>
        <v/>
      </c>
      <c r="M565" s="455" t="str">
        <f t="array" ref="M565">IFERROR(IF(J565="","",XLOOKUP(L565,Personnel!$B$4:$G$4,Personnel!$B$5:$G$5)),"")</f>
        <v/>
      </c>
      <c r="N565" s="455">
        <f t="shared" si="5"/>
        <v>0</v>
      </c>
      <c r="O565" s="434"/>
      <c r="P565" s="456" t="str">
        <f t="shared" si="6"/>
        <v/>
      </c>
      <c r="Q565" s="457">
        <f t="shared" si="26"/>
        <v>0</v>
      </c>
      <c r="R565" s="458"/>
      <c r="S565" s="459" t="str">
        <f t="array" ref="S565">IF(B565="","",XLOOKUP($B565,Product,'Product List'!D:D))</f>
        <v/>
      </c>
      <c r="T565" s="454" t="str">
        <f t="array" ref="T565">IF(B565="","",XLOOKUP($B565,Product,'Product List'!E:E))</f>
        <v/>
      </c>
      <c r="U565" s="454" t="str">
        <f t="array" ref="U565">IF(B565="","",XLOOKUP($B565,Product,'Product List'!F:F))</f>
        <v/>
      </c>
      <c r="V565" s="454" t="str">
        <f t="array" ref="V565">IF(B565="","",XLOOKUP($B565,Product,'Product List'!G:G))</f>
        <v/>
      </c>
      <c r="W565" s="434"/>
      <c r="X565" s="434" t="str">
        <f t="array" ref="X565">iferror(xlookup(B565,'Product List'!A:A,'Product List'!P:P),"")</f>
        <v/>
      </c>
      <c r="Y565" s="434">
        <f t="shared" si="27"/>
        <v>0</v>
      </c>
      <c r="Z565" s="434"/>
    </row>
    <row r="566" ht="14.25" customHeight="1">
      <c r="A566" s="494"/>
      <c r="B566" s="494"/>
      <c r="C566" s="495"/>
      <c r="D566" s="496"/>
      <c r="E566" s="496"/>
      <c r="F566" s="496"/>
      <c r="G566" s="487">
        <f t="shared" si="1"/>
        <v>0</v>
      </c>
      <c r="H566" s="451" t="str">
        <f t="shared" si="2"/>
        <v/>
      </c>
      <c r="I566" s="452" t="str">
        <f t="shared" si="23"/>
        <v/>
      </c>
      <c r="J566" s="477"/>
      <c r="K566" s="434"/>
      <c r="L566" s="454" t="str">
        <f t="shared" si="4"/>
        <v/>
      </c>
      <c r="M566" s="455" t="str">
        <f t="array" ref="M566">IFERROR(IF(J566="","",XLOOKUP(L566,Personnel!$B$4:$G$4,Personnel!$B$5:$G$5)),"")</f>
        <v/>
      </c>
      <c r="N566" s="455">
        <f t="shared" si="5"/>
        <v>0</v>
      </c>
      <c r="O566" s="434"/>
      <c r="P566" s="456" t="str">
        <f t="shared" si="6"/>
        <v/>
      </c>
      <c r="Q566" s="457">
        <f t="shared" si="26"/>
        <v>0</v>
      </c>
      <c r="R566" s="458"/>
      <c r="S566" s="459" t="str">
        <f t="array" ref="S566">IF(B566="","",XLOOKUP($B566,Product,'Product List'!D:D))</f>
        <v/>
      </c>
      <c r="T566" s="454" t="str">
        <f t="array" ref="T566">IF(B566="","",XLOOKUP($B566,Product,'Product List'!E:E))</f>
        <v/>
      </c>
      <c r="U566" s="454" t="str">
        <f t="array" ref="U566">IF(B566="","",XLOOKUP($B566,Product,'Product List'!F:F))</f>
        <v/>
      </c>
      <c r="V566" s="454" t="str">
        <f t="array" ref="V566">IF(B566="","",XLOOKUP($B566,Product,'Product List'!G:G))</f>
        <v/>
      </c>
      <c r="W566" s="434"/>
      <c r="X566" s="434" t="str">
        <f t="array" ref="X566">iferror(xlookup(B566,'Product List'!A:A,'Product List'!P:P),"")</f>
        <v/>
      </c>
      <c r="Y566" s="434">
        <f t="shared" si="27"/>
        <v>0</v>
      </c>
      <c r="Z566" s="434"/>
    </row>
    <row r="567" ht="14.25" customHeight="1">
      <c r="A567" s="494"/>
      <c r="B567" s="494"/>
      <c r="C567" s="495"/>
      <c r="D567" s="496"/>
      <c r="E567" s="496"/>
      <c r="F567" s="496"/>
      <c r="G567" s="487">
        <f t="shared" si="1"/>
        <v>0</v>
      </c>
      <c r="H567" s="451" t="str">
        <f t="shared" si="2"/>
        <v/>
      </c>
      <c r="I567" s="452" t="str">
        <f t="shared" si="23"/>
        <v/>
      </c>
      <c r="J567" s="477"/>
      <c r="K567" s="434"/>
      <c r="L567" s="454" t="str">
        <f t="shared" si="4"/>
        <v/>
      </c>
      <c r="M567" s="455" t="str">
        <f t="array" ref="M567">IFERROR(IF(J567="","",XLOOKUP(L567,Personnel!$B$4:$G$4,Personnel!$B$5:$G$5)),"")</f>
        <v/>
      </c>
      <c r="N567" s="455">
        <f t="shared" si="5"/>
        <v>0</v>
      </c>
      <c r="O567" s="434"/>
      <c r="P567" s="456" t="str">
        <f t="shared" si="6"/>
        <v/>
      </c>
      <c r="Q567" s="457">
        <f t="shared" si="26"/>
        <v>0</v>
      </c>
      <c r="R567" s="458"/>
      <c r="S567" s="459" t="str">
        <f t="array" ref="S567">IF(B567="","",XLOOKUP($B567,Product,'Product List'!D:D))</f>
        <v/>
      </c>
      <c r="T567" s="454" t="str">
        <f t="array" ref="T567">IF(B567="","",XLOOKUP($B567,Product,'Product List'!E:E))</f>
        <v/>
      </c>
      <c r="U567" s="454" t="str">
        <f t="array" ref="U567">IF(B567="","",XLOOKUP($B567,Product,'Product List'!F:F))</f>
        <v/>
      </c>
      <c r="V567" s="454" t="str">
        <f t="array" ref="V567">IF(B567="","",XLOOKUP($B567,Product,'Product List'!G:G))</f>
        <v/>
      </c>
      <c r="W567" s="434"/>
      <c r="X567" s="434" t="str">
        <f t="array" ref="X567">iferror(xlookup(B567,'Product List'!A:A,'Product List'!P:P),"")</f>
        <v/>
      </c>
      <c r="Y567" s="434">
        <f t="shared" si="27"/>
        <v>0</v>
      </c>
      <c r="Z567" s="434"/>
    </row>
    <row r="568" ht="14.25" customHeight="1">
      <c r="A568" s="494"/>
      <c r="B568" s="494"/>
      <c r="C568" s="495"/>
      <c r="D568" s="496"/>
      <c r="E568" s="496"/>
      <c r="F568" s="496"/>
      <c r="G568" s="487">
        <f t="shared" si="1"/>
        <v>0</v>
      </c>
      <c r="H568" s="451" t="str">
        <f t="shared" si="2"/>
        <v/>
      </c>
      <c r="I568" s="452" t="str">
        <f t="shared" si="23"/>
        <v/>
      </c>
      <c r="J568" s="477"/>
      <c r="K568" s="434"/>
      <c r="L568" s="454" t="str">
        <f t="shared" si="4"/>
        <v/>
      </c>
      <c r="M568" s="455" t="str">
        <f t="array" ref="M568">IFERROR(IF(J568="","",XLOOKUP(L568,Personnel!$B$4:$G$4,Personnel!$B$5:$G$5)),"")</f>
        <v/>
      </c>
      <c r="N568" s="455">
        <f t="shared" si="5"/>
        <v>0</v>
      </c>
      <c r="O568" s="434"/>
      <c r="P568" s="456" t="str">
        <f t="shared" si="6"/>
        <v/>
      </c>
      <c r="Q568" s="457">
        <f t="shared" si="26"/>
        <v>0</v>
      </c>
      <c r="R568" s="458"/>
      <c r="S568" s="459" t="str">
        <f t="array" ref="S568">IF(B568="","",XLOOKUP($B568,Product,'Product List'!D:D))</f>
        <v/>
      </c>
      <c r="T568" s="454" t="str">
        <f t="array" ref="T568">IF(B568="","",XLOOKUP($B568,Product,'Product List'!E:E))</f>
        <v/>
      </c>
      <c r="U568" s="454" t="str">
        <f t="array" ref="U568">IF(B568="","",XLOOKUP($B568,Product,'Product List'!F:F))</f>
        <v/>
      </c>
      <c r="V568" s="454" t="str">
        <f t="array" ref="V568">IF(B568="","",XLOOKUP($B568,Product,'Product List'!G:G))</f>
        <v/>
      </c>
      <c r="W568" s="434"/>
      <c r="X568" s="434" t="str">
        <f t="array" ref="X568">iferror(xlookup(B568,'Product List'!A:A,'Product List'!P:P),"")</f>
        <v/>
      </c>
      <c r="Y568" s="434">
        <f t="shared" si="27"/>
        <v>0</v>
      </c>
      <c r="Z568" s="434"/>
    </row>
    <row r="569" ht="14.25" customHeight="1">
      <c r="A569" s="494"/>
      <c r="B569" s="494"/>
      <c r="C569" s="495"/>
      <c r="D569" s="496"/>
      <c r="E569" s="496"/>
      <c r="F569" s="496"/>
      <c r="G569" s="487">
        <f t="shared" si="1"/>
        <v>0</v>
      </c>
      <c r="H569" s="451" t="str">
        <f t="shared" si="2"/>
        <v/>
      </c>
      <c r="I569" s="452" t="str">
        <f t="shared" si="23"/>
        <v/>
      </c>
      <c r="J569" s="477"/>
      <c r="K569" s="434"/>
      <c r="L569" s="454" t="str">
        <f t="shared" si="4"/>
        <v/>
      </c>
      <c r="M569" s="455" t="str">
        <f t="array" ref="M569">IFERROR(IF(J569="","",XLOOKUP(L569,Personnel!$B$4:$G$4,Personnel!$B$5:$G$5)),"")</f>
        <v/>
      </c>
      <c r="N569" s="455">
        <f t="shared" si="5"/>
        <v>0</v>
      </c>
      <c r="O569" s="434"/>
      <c r="P569" s="456" t="str">
        <f t="shared" si="6"/>
        <v/>
      </c>
      <c r="Q569" s="457">
        <f t="shared" si="26"/>
        <v>0</v>
      </c>
      <c r="R569" s="458"/>
      <c r="S569" s="459" t="str">
        <f t="array" ref="S569">IF(B569="","",XLOOKUP($B569,Product,'Product List'!D:D))</f>
        <v/>
      </c>
      <c r="T569" s="454" t="str">
        <f t="array" ref="T569">IF(B569="","",XLOOKUP($B569,Product,'Product List'!E:E))</f>
        <v/>
      </c>
      <c r="U569" s="454" t="str">
        <f t="array" ref="U569">IF(B569="","",XLOOKUP($B569,Product,'Product List'!F:F))</f>
        <v/>
      </c>
      <c r="V569" s="454" t="str">
        <f t="array" ref="V569">IF(B569="","",XLOOKUP($B569,Product,'Product List'!G:G))</f>
        <v/>
      </c>
      <c r="W569" s="434"/>
      <c r="X569" s="434" t="str">
        <f t="array" ref="X569">iferror(xlookup(B569,'Product List'!A:A,'Product List'!P:P),"")</f>
        <v/>
      </c>
      <c r="Y569" s="434">
        <f t="shared" si="27"/>
        <v>0</v>
      </c>
      <c r="Z569" s="434"/>
    </row>
    <row r="570" ht="14.25" customHeight="1">
      <c r="A570" s="494"/>
      <c r="B570" s="494"/>
      <c r="C570" s="495"/>
      <c r="D570" s="496"/>
      <c r="E570" s="496"/>
      <c r="F570" s="496"/>
      <c r="G570" s="487">
        <f t="shared" si="1"/>
        <v>0</v>
      </c>
      <c r="H570" s="451" t="str">
        <f t="shared" si="2"/>
        <v/>
      </c>
      <c r="I570" s="452" t="str">
        <f t="shared" si="23"/>
        <v/>
      </c>
      <c r="J570" s="477"/>
      <c r="K570" s="434"/>
      <c r="L570" s="454" t="str">
        <f t="shared" si="4"/>
        <v/>
      </c>
      <c r="M570" s="455" t="str">
        <f t="array" ref="M570">IFERROR(IF(J570="","",XLOOKUP(L570,Personnel!$B$4:$G$4,Personnel!$B$5:$G$5)),"")</f>
        <v/>
      </c>
      <c r="N570" s="455">
        <f t="shared" si="5"/>
        <v>0</v>
      </c>
      <c r="O570" s="434"/>
      <c r="P570" s="456" t="str">
        <f t="shared" si="6"/>
        <v/>
      </c>
      <c r="Q570" s="457">
        <f t="shared" si="26"/>
        <v>0</v>
      </c>
      <c r="R570" s="458"/>
      <c r="S570" s="459" t="str">
        <f t="array" ref="S570">IF(B570="","",XLOOKUP($B570,Product,'Product List'!D:D))</f>
        <v/>
      </c>
      <c r="T570" s="454" t="str">
        <f t="array" ref="T570">IF(B570="","",XLOOKUP($B570,Product,'Product List'!E:E))</f>
        <v/>
      </c>
      <c r="U570" s="454" t="str">
        <f t="array" ref="U570">IF(B570="","",XLOOKUP($B570,Product,'Product List'!F:F))</f>
        <v/>
      </c>
      <c r="V570" s="454" t="str">
        <f t="array" ref="V570">IF(B570="","",XLOOKUP($B570,Product,'Product List'!G:G))</f>
        <v/>
      </c>
      <c r="W570" s="434"/>
      <c r="X570" s="434" t="str">
        <f t="array" ref="X570">iferror(xlookup(B570,'Product List'!A:A,'Product List'!P:P),"")</f>
        <v/>
      </c>
      <c r="Y570" s="434">
        <f t="shared" si="27"/>
        <v>0</v>
      </c>
      <c r="Z570" s="434"/>
    </row>
    <row r="571" ht="14.25" customHeight="1">
      <c r="A571" s="494"/>
      <c r="B571" s="494"/>
      <c r="C571" s="495"/>
      <c r="D571" s="496"/>
      <c r="E571" s="496"/>
      <c r="F571" s="496"/>
      <c r="G571" s="487">
        <f t="shared" si="1"/>
        <v>0</v>
      </c>
      <c r="H571" s="451" t="str">
        <f t="shared" si="2"/>
        <v/>
      </c>
      <c r="I571" s="452" t="str">
        <f t="shared" si="23"/>
        <v/>
      </c>
      <c r="J571" s="477"/>
      <c r="K571" s="434"/>
      <c r="L571" s="454" t="str">
        <f t="shared" si="4"/>
        <v/>
      </c>
      <c r="M571" s="455" t="str">
        <f t="array" ref="M571">IFERROR(IF(J571="","",XLOOKUP(L571,Personnel!$B$4:$G$4,Personnel!$B$5:$G$5)),"")</f>
        <v/>
      </c>
      <c r="N571" s="455">
        <f t="shared" si="5"/>
        <v>0</v>
      </c>
      <c r="O571" s="434"/>
      <c r="P571" s="456" t="str">
        <f t="shared" si="6"/>
        <v/>
      </c>
      <c r="Q571" s="457">
        <f t="shared" si="26"/>
        <v>0</v>
      </c>
      <c r="R571" s="458"/>
      <c r="S571" s="459" t="str">
        <f t="array" ref="S571">IF(B571="","",XLOOKUP($B571,Product,'Product List'!D:D))</f>
        <v/>
      </c>
      <c r="T571" s="454" t="str">
        <f t="array" ref="T571">IF(B571="","",XLOOKUP($B571,Product,'Product List'!E:E))</f>
        <v/>
      </c>
      <c r="U571" s="454" t="str">
        <f t="array" ref="U571">IF(B571="","",XLOOKUP($B571,Product,'Product List'!F:F))</f>
        <v/>
      </c>
      <c r="V571" s="454" t="str">
        <f t="array" ref="V571">IF(B571="","",XLOOKUP($B571,Product,'Product List'!G:G))</f>
        <v/>
      </c>
      <c r="W571" s="434"/>
      <c r="X571" s="434" t="str">
        <f t="array" ref="X571">iferror(xlookup(B571,'Product List'!A:A,'Product List'!P:P),"")</f>
        <v/>
      </c>
      <c r="Y571" s="434">
        <f t="shared" si="27"/>
        <v>0</v>
      </c>
      <c r="Z571" s="434"/>
    </row>
    <row r="572" ht="14.25" customHeight="1">
      <c r="A572" s="494"/>
      <c r="B572" s="494"/>
      <c r="C572" s="495"/>
      <c r="D572" s="496"/>
      <c r="E572" s="496"/>
      <c r="F572" s="496"/>
      <c r="G572" s="487">
        <f t="shared" si="1"/>
        <v>0</v>
      </c>
      <c r="H572" s="451" t="str">
        <f t="shared" si="2"/>
        <v/>
      </c>
      <c r="I572" s="452" t="str">
        <f t="shared" si="23"/>
        <v/>
      </c>
      <c r="J572" s="477"/>
      <c r="K572" s="434"/>
      <c r="L572" s="454" t="str">
        <f t="shared" si="4"/>
        <v/>
      </c>
      <c r="M572" s="455" t="str">
        <f t="array" ref="M572">IFERROR(IF(J572="","",XLOOKUP(L572,Personnel!$B$4:$G$4,Personnel!$B$5:$G$5)),"")</f>
        <v/>
      </c>
      <c r="N572" s="455">
        <f t="shared" si="5"/>
        <v>0</v>
      </c>
      <c r="O572" s="434"/>
      <c r="P572" s="456" t="str">
        <f t="shared" si="6"/>
        <v/>
      </c>
      <c r="Q572" s="457">
        <f t="shared" si="26"/>
        <v>0</v>
      </c>
      <c r="R572" s="458"/>
      <c r="S572" s="459" t="str">
        <f t="array" ref="S572">IF(B572="","",XLOOKUP($B572,Product,'Product List'!D:D))</f>
        <v/>
      </c>
      <c r="T572" s="454" t="str">
        <f t="array" ref="T572">IF(B572="","",XLOOKUP($B572,Product,'Product List'!E:E))</f>
        <v/>
      </c>
      <c r="U572" s="454" t="str">
        <f t="array" ref="U572">IF(B572="","",XLOOKUP($B572,Product,'Product List'!F:F))</f>
        <v/>
      </c>
      <c r="V572" s="454" t="str">
        <f t="array" ref="V572">IF(B572="","",XLOOKUP($B572,Product,'Product List'!G:G))</f>
        <v/>
      </c>
      <c r="W572" s="434"/>
      <c r="X572" s="434" t="str">
        <f t="array" ref="X572">iferror(xlookup(B572,'Product List'!A:A,'Product List'!P:P),"")</f>
        <v/>
      </c>
      <c r="Y572" s="434">
        <f t="shared" si="27"/>
        <v>0</v>
      </c>
      <c r="Z572" s="434"/>
    </row>
    <row r="573" ht="14.25" customHeight="1">
      <c r="A573" s="494"/>
      <c r="B573" s="494"/>
      <c r="C573" s="495"/>
      <c r="D573" s="496"/>
      <c r="E573" s="496"/>
      <c r="F573" s="496"/>
      <c r="G573" s="487">
        <f t="shared" si="1"/>
        <v>0</v>
      </c>
      <c r="H573" s="451" t="str">
        <f t="shared" si="2"/>
        <v/>
      </c>
      <c r="I573" s="452" t="str">
        <f t="shared" si="23"/>
        <v/>
      </c>
      <c r="J573" s="477"/>
      <c r="K573" s="434"/>
      <c r="L573" s="454" t="str">
        <f t="shared" si="4"/>
        <v/>
      </c>
      <c r="M573" s="455" t="str">
        <f t="array" ref="M573">IFERROR(IF(J573="","",XLOOKUP(L573,Personnel!$B$4:$G$4,Personnel!$B$5:$G$5)),"")</f>
        <v/>
      </c>
      <c r="N573" s="455">
        <f t="shared" si="5"/>
        <v>0</v>
      </c>
      <c r="O573" s="434"/>
      <c r="P573" s="456" t="str">
        <f t="shared" si="6"/>
        <v/>
      </c>
      <c r="Q573" s="457">
        <f t="shared" si="26"/>
        <v>0</v>
      </c>
      <c r="R573" s="458"/>
      <c r="S573" s="459" t="str">
        <f t="array" ref="S573">IF(B573="","",XLOOKUP($B573,Product,'Product List'!D:D))</f>
        <v/>
      </c>
      <c r="T573" s="454" t="str">
        <f t="array" ref="T573">IF(B573="","",XLOOKUP($B573,Product,'Product List'!E:E))</f>
        <v/>
      </c>
      <c r="U573" s="454" t="str">
        <f t="array" ref="U573">IF(B573="","",XLOOKUP($B573,Product,'Product List'!F:F))</f>
        <v/>
      </c>
      <c r="V573" s="454" t="str">
        <f t="array" ref="V573">IF(B573="","",XLOOKUP($B573,Product,'Product List'!G:G))</f>
        <v/>
      </c>
      <c r="W573" s="434"/>
      <c r="X573" s="434" t="str">
        <f t="array" ref="X573">iferror(xlookup(B573,'Product List'!A:A,'Product List'!P:P),"")</f>
        <v/>
      </c>
      <c r="Y573" s="434">
        <f t="shared" si="27"/>
        <v>0</v>
      </c>
      <c r="Z573" s="434"/>
    </row>
    <row r="574" ht="14.25" customHeight="1">
      <c r="A574" s="494"/>
      <c r="B574" s="494"/>
      <c r="C574" s="495"/>
      <c r="D574" s="496"/>
      <c r="E574" s="496"/>
      <c r="F574" s="496"/>
      <c r="G574" s="487">
        <f t="shared" si="1"/>
        <v>0</v>
      </c>
      <c r="H574" s="451" t="str">
        <f t="shared" si="2"/>
        <v/>
      </c>
      <c r="I574" s="452" t="str">
        <f t="shared" si="23"/>
        <v/>
      </c>
      <c r="J574" s="477"/>
      <c r="K574" s="434"/>
      <c r="L574" s="454" t="str">
        <f t="shared" si="4"/>
        <v/>
      </c>
      <c r="M574" s="455" t="str">
        <f t="array" ref="M574">IFERROR(IF(J574="","",XLOOKUP(L574,Personnel!$B$4:$G$4,Personnel!$B$5:$G$5)),"")</f>
        <v/>
      </c>
      <c r="N574" s="455">
        <f t="shared" si="5"/>
        <v>0</v>
      </c>
      <c r="O574" s="434"/>
      <c r="P574" s="456" t="str">
        <f t="shared" si="6"/>
        <v/>
      </c>
      <c r="Q574" s="457">
        <f t="shared" si="26"/>
        <v>0</v>
      </c>
      <c r="R574" s="458"/>
      <c r="S574" s="459" t="str">
        <f t="array" ref="S574">IF(B574="","",XLOOKUP($B574,Product,'Product List'!D:D))</f>
        <v/>
      </c>
      <c r="T574" s="454" t="str">
        <f t="array" ref="T574">IF(B574="","",XLOOKUP($B574,Product,'Product List'!E:E))</f>
        <v/>
      </c>
      <c r="U574" s="454" t="str">
        <f t="array" ref="U574">IF(B574="","",XLOOKUP($B574,Product,'Product List'!F:F))</f>
        <v/>
      </c>
      <c r="V574" s="454" t="str">
        <f t="array" ref="V574">IF(B574="","",XLOOKUP($B574,Product,'Product List'!G:G))</f>
        <v/>
      </c>
      <c r="W574" s="434"/>
      <c r="X574" s="434" t="str">
        <f t="array" ref="X574">iferror(xlookup(B574,'Product List'!A:A,'Product List'!P:P),"")</f>
        <v/>
      </c>
      <c r="Y574" s="434">
        <f t="shared" si="27"/>
        <v>0</v>
      </c>
      <c r="Z574" s="434"/>
    </row>
    <row r="575" ht="14.25" customHeight="1">
      <c r="A575" s="494"/>
      <c r="B575" s="494"/>
      <c r="C575" s="495"/>
      <c r="D575" s="496"/>
      <c r="E575" s="496"/>
      <c r="F575" s="496"/>
      <c r="G575" s="487">
        <f t="shared" si="1"/>
        <v>0</v>
      </c>
      <c r="H575" s="451" t="str">
        <f t="shared" si="2"/>
        <v/>
      </c>
      <c r="I575" s="452" t="str">
        <f t="shared" si="23"/>
        <v/>
      </c>
      <c r="J575" s="477"/>
      <c r="K575" s="434"/>
      <c r="L575" s="454" t="str">
        <f t="shared" si="4"/>
        <v/>
      </c>
      <c r="M575" s="455" t="str">
        <f t="array" ref="M575">IFERROR(IF(J575="","",XLOOKUP(L575,Personnel!$B$4:$G$4,Personnel!$B$5:$G$5)),"")</f>
        <v/>
      </c>
      <c r="N575" s="455">
        <f t="shared" si="5"/>
        <v>0</v>
      </c>
      <c r="O575" s="434"/>
      <c r="P575" s="456" t="str">
        <f t="shared" si="6"/>
        <v/>
      </c>
      <c r="Q575" s="457">
        <f t="shared" si="26"/>
        <v>0</v>
      </c>
      <c r="R575" s="458"/>
      <c r="S575" s="459" t="str">
        <f t="array" ref="S575">IF(B575="","",XLOOKUP($B575,Product,'Product List'!D:D))</f>
        <v/>
      </c>
      <c r="T575" s="454" t="str">
        <f t="array" ref="T575">IF(B575="","",XLOOKUP($B575,Product,'Product List'!E:E))</f>
        <v/>
      </c>
      <c r="U575" s="454" t="str">
        <f t="array" ref="U575">IF(B575="","",XLOOKUP($B575,Product,'Product List'!F:F))</f>
        <v/>
      </c>
      <c r="V575" s="454" t="str">
        <f t="array" ref="V575">IF(B575="","",XLOOKUP($B575,Product,'Product List'!G:G))</f>
        <v/>
      </c>
      <c r="W575" s="434"/>
      <c r="X575" s="434" t="str">
        <f t="array" ref="X575">iferror(xlookup(B575,'Product List'!A:A,'Product List'!P:P),"")</f>
        <v/>
      </c>
      <c r="Y575" s="434">
        <f t="shared" si="27"/>
        <v>0</v>
      </c>
      <c r="Z575" s="434"/>
    </row>
    <row r="576" ht="14.25" customHeight="1">
      <c r="A576" s="494"/>
      <c r="B576" s="494"/>
      <c r="C576" s="495"/>
      <c r="D576" s="496"/>
      <c r="E576" s="496"/>
      <c r="F576" s="496"/>
      <c r="G576" s="487">
        <f t="shared" si="1"/>
        <v>0</v>
      </c>
      <c r="H576" s="451" t="str">
        <f t="shared" si="2"/>
        <v/>
      </c>
      <c r="I576" s="452" t="str">
        <f t="shared" si="23"/>
        <v/>
      </c>
      <c r="J576" s="477"/>
      <c r="K576" s="434"/>
      <c r="L576" s="454" t="str">
        <f t="shared" si="4"/>
        <v/>
      </c>
      <c r="M576" s="455" t="str">
        <f t="array" ref="M576">IFERROR(IF(J576="","",XLOOKUP(L576,Personnel!$B$4:$G$4,Personnel!$B$5:$G$5)),"")</f>
        <v/>
      </c>
      <c r="N576" s="455">
        <f t="shared" si="5"/>
        <v>0</v>
      </c>
      <c r="O576" s="434"/>
      <c r="P576" s="456" t="str">
        <f t="shared" si="6"/>
        <v/>
      </c>
      <c r="Q576" s="457">
        <f t="shared" si="26"/>
        <v>0</v>
      </c>
      <c r="R576" s="458"/>
      <c r="S576" s="459" t="str">
        <f t="array" ref="S576">IF(B576="","",XLOOKUP($B576,Product,'Product List'!D:D))</f>
        <v/>
      </c>
      <c r="T576" s="454" t="str">
        <f t="array" ref="T576">IF(B576="","",XLOOKUP($B576,Product,'Product List'!E:E))</f>
        <v/>
      </c>
      <c r="U576" s="454" t="str">
        <f t="array" ref="U576">IF(B576="","",XLOOKUP($B576,Product,'Product List'!F:F))</f>
        <v/>
      </c>
      <c r="V576" s="454" t="str">
        <f t="array" ref="V576">IF(B576="","",XLOOKUP($B576,Product,'Product List'!G:G))</f>
        <v/>
      </c>
      <c r="W576" s="434"/>
      <c r="X576" s="434" t="str">
        <f t="array" ref="X576">iferror(xlookup(B576,'Product List'!A:A,'Product List'!P:P),"")</f>
        <v/>
      </c>
      <c r="Y576" s="434">
        <f t="shared" si="27"/>
        <v>0</v>
      </c>
      <c r="Z576" s="434"/>
    </row>
    <row r="577" ht="14.25" customHeight="1">
      <c r="A577" s="494"/>
      <c r="B577" s="494"/>
      <c r="C577" s="495"/>
      <c r="D577" s="496"/>
      <c r="E577" s="496"/>
      <c r="F577" s="496"/>
      <c r="G577" s="487">
        <f t="shared" si="1"/>
        <v>0</v>
      </c>
      <c r="H577" s="451" t="str">
        <f t="shared" si="2"/>
        <v/>
      </c>
      <c r="I577" s="452" t="str">
        <f t="shared" si="23"/>
        <v/>
      </c>
      <c r="J577" s="477"/>
      <c r="K577" s="434"/>
      <c r="L577" s="454" t="str">
        <f t="shared" si="4"/>
        <v/>
      </c>
      <c r="M577" s="455" t="str">
        <f t="array" ref="M577">IFERROR(IF(J577="","",XLOOKUP(L577,Personnel!$B$4:$G$4,Personnel!$B$5:$G$5)),"")</f>
        <v/>
      </c>
      <c r="N577" s="455">
        <f t="shared" si="5"/>
        <v>0</v>
      </c>
      <c r="O577" s="434"/>
      <c r="P577" s="456" t="str">
        <f t="shared" si="6"/>
        <v/>
      </c>
      <c r="Q577" s="457">
        <f t="shared" si="26"/>
        <v>0</v>
      </c>
      <c r="R577" s="458"/>
      <c r="S577" s="459" t="str">
        <f t="array" ref="S577">IF(B577="","",XLOOKUP($B577,Product,'Product List'!D:D))</f>
        <v/>
      </c>
      <c r="T577" s="454" t="str">
        <f t="array" ref="T577">IF(B577="","",XLOOKUP($B577,Product,'Product List'!E:E))</f>
        <v/>
      </c>
      <c r="U577" s="454" t="str">
        <f t="array" ref="U577">IF(B577="","",XLOOKUP($B577,Product,'Product List'!F:F))</f>
        <v/>
      </c>
      <c r="V577" s="454" t="str">
        <f t="array" ref="V577">IF(B577="","",XLOOKUP($B577,Product,'Product List'!G:G))</f>
        <v/>
      </c>
      <c r="W577" s="434"/>
      <c r="X577" s="434" t="str">
        <f t="array" ref="X577">iferror(xlookup(B577,'Product List'!A:A,'Product List'!P:P),"")</f>
        <v/>
      </c>
      <c r="Y577" s="434">
        <f t="shared" si="27"/>
        <v>0</v>
      </c>
      <c r="Z577" s="434"/>
    </row>
    <row r="578" ht="14.25" customHeight="1">
      <c r="A578" s="494"/>
      <c r="B578" s="494"/>
      <c r="C578" s="495"/>
      <c r="D578" s="496"/>
      <c r="E578" s="496"/>
      <c r="F578" s="496"/>
      <c r="G578" s="487">
        <f t="shared" si="1"/>
        <v>0</v>
      </c>
      <c r="H578" s="451" t="str">
        <f t="shared" si="2"/>
        <v/>
      </c>
      <c r="I578" s="452" t="str">
        <f t="shared" si="23"/>
        <v/>
      </c>
      <c r="J578" s="477"/>
      <c r="K578" s="434"/>
      <c r="L578" s="454" t="str">
        <f t="shared" si="4"/>
        <v/>
      </c>
      <c r="M578" s="455" t="str">
        <f t="array" ref="M578">IFERROR(IF(J578="","",XLOOKUP(L578,Personnel!$B$4:$G$4,Personnel!$B$5:$G$5)),"")</f>
        <v/>
      </c>
      <c r="N578" s="455">
        <f t="shared" si="5"/>
        <v>0</v>
      </c>
      <c r="O578" s="434"/>
      <c r="P578" s="456" t="str">
        <f t="shared" si="6"/>
        <v/>
      </c>
      <c r="Q578" s="457">
        <f t="shared" si="26"/>
        <v>0</v>
      </c>
      <c r="R578" s="458"/>
      <c r="S578" s="459" t="str">
        <f t="array" ref="S578">IF(B578="","",XLOOKUP($B578,Product,'Product List'!D:D))</f>
        <v/>
      </c>
      <c r="T578" s="454" t="str">
        <f t="array" ref="T578">IF(B578="","",XLOOKUP($B578,Product,'Product List'!E:E))</f>
        <v/>
      </c>
      <c r="U578" s="454" t="str">
        <f t="array" ref="U578">IF(B578="","",XLOOKUP($B578,Product,'Product List'!F:F))</f>
        <v/>
      </c>
      <c r="V578" s="454" t="str">
        <f t="array" ref="V578">IF(B578="","",XLOOKUP($B578,Product,'Product List'!G:G))</f>
        <v/>
      </c>
      <c r="W578" s="434"/>
      <c r="X578" s="434" t="str">
        <f t="array" ref="X578">iferror(xlookup(B578,'Product List'!A:A,'Product List'!P:P),"")</f>
        <v/>
      </c>
      <c r="Y578" s="434">
        <f t="shared" si="27"/>
        <v>0</v>
      </c>
      <c r="Z578" s="434"/>
    </row>
    <row r="579" ht="14.25" customHeight="1">
      <c r="A579" s="494"/>
      <c r="B579" s="494"/>
      <c r="C579" s="495"/>
      <c r="D579" s="496"/>
      <c r="E579" s="496"/>
      <c r="F579" s="496"/>
      <c r="G579" s="487">
        <f t="shared" si="1"/>
        <v>0</v>
      </c>
      <c r="H579" s="451" t="str">
        <f t="shared" si="2"/>
        <v/>
      </c>
      <c r="I579" s="452" t="str">
        <f t="shared" si="23"/>
        <v/>
      </c>
      <c r="J579" s="477"/>
      <c r="K579" s="434"/>
      <c r="L579" s="454" t="str">
        <f t="shared" si="4"/>
        <v/>
      </c>
      <c r="M579" s="455" t="str">
        <f t="array" ref="M579">IFERROR(IF(J579="","",XLOOKUP(L579,Personnel!$B$4:$G$4,Personnel!$B$5:$G$5)),"")</f>
        <v/>
      </c>
      <c r="N579" s="455">
        <f t="shared" si="5"/>
        <v>0</v>
      </c>
      <c r="O579" s="434"/>
      <c r="P579" s="456" t="str">
        <f t="shared" si="6"/>
        <v/>
      </c>
      <c r="Q579" s="457">
        <f t="shared" si="26"/>
        <v>0</v>
      </c>
      <c r="R579" s="458"/>
      <c r="S579" s="459" t="str">
        <f t="array" ref="S579">IF(B579="","",XLOOKUP($B579,Product,'Product List'!D:D))</f>
        <v/>
      </c>
      <c r="T579" s="454" t="str">
        <f t="array" ref="T579">IF(B579="","",XLOOKUP($B579,Product,'Product List'!E:E))</f>
        <v/>
      </c>
      <c r="U579" s="454" t="str">
        <f t="array" ref="U579">IF(B579="","",XLOOKUP($B579,Product,'Product List'!F:F))</f>
        <v/>
      </c>
      <c r="V579" s="454" t="str">
        <f t="array" ref="V579">IF(B579="","",XLOOKUP($B579,Product,'Product List'!G:G))</f>
        <v/>
      </c>
      <c r="W579" s="434"/>
      <c r="X579" s="434" t="str">
        <f t="array" ref="X579">iferror(xlookup(B579,'Product List'!A:A,'Product List'!P:P),"")</f>
        <v/>
      </c>
      <c r="Y579" s="434">
        <f t="shared" si="27"/>
        <v>0</v>
      </c>
      <c r="Z579" s="434"/>
    </row>
    <row r="580" ht="14.25" customHeight="1">
      <c r="A580" s="494"/>
      <c r="B580" s="494"/>
      <c r="C580" s="495"/>
      <c r="D580" s="496"/>
      <c r="E580" s="496"/>
      <c r="F580" s="496"/>
      <c r="G580" s="487">
        <f t="shared" si="1"/>
        <v>0</v>
      </c>
      <c r="H580" s="451" t="str">
        <f t="shared" si="2"/>
        <v/>
      </c>
      <c r="I580" s="452" t="str">
        <f t="shared" si="23"/>
        <v/>
      </c>
      <c r="J580" s="477"/>
      <c r="K580" s="434"/>
      <c r="L580" s="454" t="str">
        <f t="shared" si="4"/>
        <v/>
      </c>
      <c r="M580" s="455" t="str">
        <f t="array" ref="M580">IFERROR(IF(J580="","",XLOOKUP(L580,Personnel!$B$4:$G$4,Personnel!$B$5:$G$5)),"")</f>
        <v/>
      </c>
      <c r="N580" s="455">
        <f t="shared" si="5"/>
        <v>0</v>
      </c>
      <c r="O580" s="434"/>
      <c r="P580" s="456" t="str">
        <f t="shared" si="6"/>
        <v/>
      </c>
      <c r="Q580" s="457">
        <f t="shared" si="26"/>
        <v>0</v>
      </c>
      <c r="R580" s="458"/>
      <c r="S580" s="459" t="str">
        <f t="array" ref="S580">IF(B580="","",XLOOKUP($B580,Product,'Product List'!D:D))</f>
        <v/>
      </c>
      <c r="T580" s="454" t="str">
        <f t="array" ref="T580">IF(B580="","",XLOOKUP($B580,Product,'Product List'!E:E))</f>
        <v/>
      </c>
      <c r="U580" s="454" t="str">
        <f t="array" ref="U580">IF(B580="","",XLOOKUP($B580,Product,'Product List'!F:F))</f>
        <v/>
      </c>
      <c r="V580" s="454" t="str">
        <f t="array" ref="V580">IF(B580="","",XLOOKUP($B580,Product,'Product List'!G:G))</f>
        <v/>
      </c>
      <c r="W580" s="434"/>
      <c r="X580" s="434" t="str">
        <f t="array" ref="X580">iferror(xlookup(B580,'Product List'!A:A,'Product List'!P:P),"")</f>
        <v/>
      </c>
      <c r="Y580" s="434">
        <f t="shared" si="27"/>
        <v>0</v>
      </c>
      <c r="Z580" s="434"/>
    </row>
    <row r="581" ht="14.25" customHeight="1">
      <c r="A581" s="494"/>
      <c r="B581" s="494"/>
      <c r="C581" s="495"/>
      <c r="D581" s="496"/>
      <c r="E581" s="496"/>
      <c r="F581" s="496"/>
      <c r="G581" s="487">
        <f t="shared" si="1"/>
        <v>0</v>
      </c>
      <c r="H581" s="451" t="str">
        <f t="shared" si="2"/>
        <v/>
      </c>
      <c r="I581" s="452" t="str">
        <f t="shared" si="23"/>
        <v/>
      </c>
      <c r="J581" s="477"/>
      <c r="K581" s="434"/>
      <c r="L581" s="454" t="str">
        <f t="shared" si="4"/>
        <v/>
      </c>
      <c r="M581" s="455" t="str">
        <f t="array" ref="M581">IFERROR(IF(J581="","",XLOOKUP(L581,Personnel!$B$4:$G$4,Personnel!$B$5:$G$5)),"")</f>
        <v/>
      </c>
      <c r="N581" s="455">
        <f t="shared" si="5"/>
        <v>0</v>
      </c>
      <c r="O581" s="434"/>
      <c r="P581" s="456" t="str">
        <f t="shared" si="6"/>
        <v/>
      </c>
      <c r="Q581" s="457">
        <f t="shared" si="26"/>
        <v>0</v>
      </c>
      <c r="R581" s="458"/>
      <c r="S581" s="459" t="str">
        <f t="array" ref="S581">IF(B581="","",XLOOKUP($B581,Product,'Product List'!D:D))</f>
        <v/>
      </c>
      <c r="T581" s="454" t="str">
        <f t="array" ref="T581">IF(B581="","",XLOOKUP($B581,Product,'Product List'!E:E))</f>
        <v/>
      </c>
      <c r="U581" s="454" t="str">
        <f t="array" ref="U581">IF(B581="","",XLOOKUP($B581,Product,'Product List'!F:F))</f>
        <v/>
      </c>
      <c r="V581" s="454" t="str">
        <f t="array" ref="V581">IF(B581="","",XLOOKUP($B581,Product,'Product List'!G:G))</f>
        <v/>
      </c>
      <c r="W581" s="434"/>
      <c r="X581" s="434" t="str">
        <f t="array" ref="X581">iferror(xlookup(B581,'Product List'!A:A,'Product List'!P:P),"")</f>
        <v/>
      </c>
      <c r="Y581" s="434">
        <f t="shared" si="27"/>
        <v>0</v>
      </c>
      <c r="Z581" s="434"/>
    </row>
    <row r="582" ht="14.25" customHeight="1">
      <c r="A582" s="494"/>
      <c r="B582" s="494"/>
      <c r="C582" s="495"/>
      <c r="D582" s="496"/>
      <c r="E582" s="496"/>
      <c r="F582" s="496"/>
      <c r="G582" s="487">
        <f t="shared" si="1"/>
        <v>0</v>
      </c>
      <c r="H582" s="451" t="str">
        <f t="shared" si="2"/>
        <v/>
      </c>
      <c r="I582" s="452" t="str">
        <f t="shared" si="23"/>
        <v/>
      </c>
      <c r="J582" s="477"/>
      <c r="K582" s="434"/>
      <c r="L582" s="454" t="str">
        <f t="shared" si="4"/>
        <v/>
      </c>
      <c r="M582" s="455" t="str">
        <f t="array" ref="M582">IFERROR(IF(J582="","",XLOOKUP(L582,Personnel!$B$4:$G$4,Personnel!$B$5:$G$5)),"")</f>
        <v/>
      </c>
      <c r="N582" s="455">
        <f t="shared" si="5"/>
        <v>0</v>
      </c>
      <c r="O582" s="434"/>
      <c r="P582" s="456" t="str">
        <f t="shared" si="6"/>
        <v/>
      </c>
      <c r="Q582" s="457">
        <f t="shared" si="26"/>
        <v>0</v>
      </c>
      <c r="R582" s="458"/>
      <c r="S582" s="459" t="str">
        <f t="array" ref="S582">IF(B582="","",XLOOKUP($B582,Product,'Product List'!D:D))</f>
        <v/>
      </c>
      <c r="T582" s="454" t="str">
        <f t="array" ref="T582">IF(B582="","",XLOOKUP($B582,Product,'Product List'!E:E))</f>
        <v/>
      </c>
      <c r="U582" s="454" t="str">
        <f t="array" ref="U582">IF(B582="","",XLOOKUP($B582,Product,'Product List'!F:F))</f>
        <v/>
      </c>
      <c r="V582" s="454" t="str">
        <f t="array" ref="V582">IF(B582="","",XLOOKUP($B582,Product,'Product List'!G:G))</f>
        <v/>
      </c>
      <c r="W582" s="434"/>
      <c r="X582" s="434" t="str">
        <f t="array" ref="X582">iferror(xlookup(B582,'Product List'!A:A,'Product List'!P:P),"")</f>
        <v/>
      </c>
      <c r="Y582" s="434">
        <f t="shared" si="27"/>
        <v>0</v>
      </c>
      <c r="Z582" s="434"/>
    </row>
    <row r="583" ht="14.25" customHeight="1">
      <c r="A583" s="494"/>
      <c r="B583" s="494"/>
      <c r="C583" s="495"/>
      <c r="D583" s="496"/>
      <c r="E583" s="496"/>
      <c r="F583" s="496"/>
      <c r="G583" s="487">
        <f t="shared" si="1"/>
        <v>0</v>
      </c>
      <c r="H583" s="451" t="str">
        <f t="shared" si="2"/>
        <v/>
      </c>
      <c r="I583" s="452" t="str">
        <f t="shared" si="23"/>
        <v/>
      </c>
      <c r="J583" s="477"/>
      <c r="K583" s="434"/>
      <c r="L583" s="454" t="str">
        <f t="shared" si="4"/>
        <v/>
      </c>
      <c r="M583" s="455" t="str">
        <f t="array" ref="M583">IFERROR(IF(J583="","",XLOOKUP(L583,Personnel!$B$4:$G$4,Personnel!$B$5:$G$5)),"")</f>
        <v/>
      </c>
      <c r="N583" s="455">
        <f t="shared" si="5"/>
        <v>0</v>
      </c>
      <c r="O583" s="434"/>
      <c r="P583" s="456" t="str">
        <f t="shared" si="6"/>
        <v/>
      </c>
      <c r="Q583" s="457">
        <f t="shared" si="26"/>
        <v>0</v>
      </c>
      <c r="R583" s="458"/>
      <c r="S583" s="459" t="str">
        <f t="array" ref="S583">IF(B583="","",XLOOKUP($B583,Product,'Product List'!D:D))</f>
        <v/>
      </c>
      <c r="T583" s="454" t="str">
        <f t="array" ref="T583">IF(B583="","",XLOOKUP($B583,Product,'Product List'!E:E))</f>
        <v/>
      </c>
      <c r="U583" s="454" t="str">
        <f t="array" ref="U583">IF(B583="","",XLOOKUP($B583,Product,'Product List'!F:F))</f>
        <v/>
      </c>
      <c r="V583" s="454" t="str">
        <f t="array" ref="V583">IF(B583="","",XLOOKUP($B583,Product,'Product List'!G:G))</f>
        <v/>
      </c>
      <c r="W583" s="434"/>
      <c r="X583" s="434" t="str">
        <f t="array" ref="X583">iferror(xlookup(B583,'Product List'!A:A,'Product List'!P:P),"")</f>
        <v/>
      </c>
      <c r="Y583" s="434">
        <f t="shared" si="27"/>
        <v>0</v>
      </c>
      <c r="Z583" s="434"/>
    </row>
    <row r="584" ht="14.25" customHeight="1">
      <c r="A584" s="494"/>
      <c r="B584" s="494"/>
      <c r="C584" s="495"/>
      <c r="D584" s="496"/>
      <c r="E584" s="496"/>
      <c r="F584" s="496"/>
      <c r="G584" s="487">
        <f t="shared" si="1"/>
        <v>0</v>
      </c>
      <c r="H584" s="451" t="str">
        <f t="shared" si="2"/>
        <v/>
      </c>
      <c r="I584" s="452" t="str">
        <f t="shared" si="23"/>
        <v/>
      </c>
      <c r="J584" s="477"/>
      <c r="K584" s="434"/>
      <c r="L584" s="454" t="str">
        <f t="shared" si="4"/>
        <v/>
      </c>
      <c r="M584" s="455" t="str">
        <f t="array" ref="M584">IFERROR(IF(J584="","",XLOOKUP(L584,Personnel!$B$4:$G$4,Personnel!$B$5:$G$5)),"")</f>
        <v/>
      </c>
      <c r="N584" s="455">
        <f t="shared" si="5"/>
        <v>0</v>
      </c>
      <c r="O584" s="434"/>
      <c r="P584" s="456" t="str">
        <f t="shared" si="6"/>
        <v/>
      </c>
      <c r="Q584" s="457">
        <f t="shared" si="26"/>
        <v>0</v>
      </c>
      <c r="R584" s="458"/>
      <c r="S584" s="459" t="str">
        <f t="array" ref="S584">IF(B584="","",XLOOKUP($B584,Product,'Product List'!D:D))</f>
        <v/>
      </c>
      <c r="T584" s="454" t="str">
        <f t="array" ref="T584">IF(B584="","",XLOOKUP($B584,Product,'Product List'!E:E))</f>
        <v/>
      </c>
      <c r="U584" s="454" t="str">
        <f t="array" ref="U584">IF(B584="","",XLOOKUP($B584,Product,'Product List'!F:F))</f>
        <v/>
      </c>
      <c r="V584" s="454" t="str">
        <f t="array" ref="V584">IF(B584="","",XLOOKUP($B584,Product,'Product List'!G:G))</f>
        <v/>
      </c>
      <c r="W584" s="434"/>
      <c r="X584" s="434" t="str">
        <f t="array" ref="X584">iferror(xlookup(B584,'Product List'!A:A,'Product List'!P:P),"")</f>
        <v/>
      </c>
      <c r="Y584" s="434">
        <f t="shared" si="27"/>
        <v>0</v>
      </c>
      <c r="Z584" s="434"/>
    </row>
    <row r="585" ht="14.25" customHeight="1">
      <c r="A585" s="494"/>
      <c r="B585" s="494"/>
      <c r="C585" s="495"/>
      <c r="D585" s="496"/>
      <c r="E585" s="496"/>
      <c r="F585" s="496"/>
      <c r="G585" s="487">
        <f t="shared" si="1"/>
        <v>0</v>
      </c>
      <c r="H585" s="451" t="str">
        <f t="shared" si="2"/>
        <v/>
      </c>
      <c r="I585" s="452" t="str">
        <f t="shared" si="23"/>
        <v/>
      </c>
      <c r="J585" s="477"/>
      <c r="K585" s="434"/>
      <c r="L585" s="454" t="str">
        <f t="shared" si="4"/>
        <v/>
      </c>
      <c r="M585" s="455" t="str">
        <f t="array" ref="M585">IFERROR(IF(J585="","",XLOOKUP(L585,Personnel!$B$4:$G$4,Personnel!$B$5:$G$5)),"")</f>
        <v/>
      </c>
      <c r="N585" s="455">
        <f t="shared" si="5"/>
        <v>0</v>
      </c>
      <c r="O585" s="434"/>
      <c r="P585" s="456" t="str">
        <f t="shared" si="6"/>
        <v/>
      </c>
      <c r="Q585" s="457">
        <f t="shared" si="26"/>
        <v>0</v>
      </c>
      <c r="R585" s="458"/>
      <c r="S585" s="459" t="str">
        <f t="array" ref="S585">IF(B585="","",XLOOKUP($B585,Product,'Product List'!D:D))</f>
        <v/>
      </c>
      <c r="T585" s="454" t="str">
        <f t="array" ref="T585">IF(B585="","",XLOOKUP($B585,Product,'Product List'!E:E))</f>
        <v/>
      </c>
      <c r="U585" s="454" t="str">
        <f t="array" ref="U585">IF(B585="","",XLOOKUP($B585,Product,'Product List'!F:F))</f>
        <v/>
      </c>
      <c r="V585" s="454" t="str">
        <f t="array" ref="V585">IF(B585="","",XLOOKUP($B585,Product,'Product List'!G:G))</f>
        <v/>
      </c>
      <c r="W585" s="434"/>
      <c r="X585" s="434" t="str">
        <f t="array" ref="X585">iferror(xlookup(B585,'Product List'!A:A,'Product List'!P:P),"")</f>
        <v/>
      </c>
      <c r="Y585" s="434">
        <f t="shared" si="27"/>
        <v>0</v>
      </c>
      <c r="Z585" s="434"/>
    </row>
    <row r="586" ht="14.25" customHeight="1">
      <c r="A586" s="494"/>
      <c r="B586" s="494"/>
      <c r="C586" s="495"/>
      <c r="D586" s="496"/>
      <c r="E586" s="496"/>
      <c r="F586" s="496"/>
      <c r="G586" s="487">
        <f t="shared" si="1"/>
        <v>0</v>
      </c>
      <c r="H586" s="451" t="str">
        <f t="shared" si="2"/>
        <v/>
      </c>
      <c r="I586" s="452" t="str">
        <f t="shared" si="23"/>
        <v/>
      </c>
      <c r="J586" s="477"/>
      <c r="K586" s="434"/>
      <c r="L586" s="454" t="str">
        <f t="shared" si="4"/>
        <v/>
      </c>
      <c r="M586" s="455" t="str">
        <f t="array" ref="M586">IFERROR(IF(J586="","",XLOOKUP(L586,Personnel!$B$4:$G$4,Personnel!$B$5:$G$5)),"")</f>
        <v/>
      </c>
      <c r="N586" s="455">
        <f t="shared" si="5"/>
        <v>0</v>
      </c>
      <c r="O586" s="434"/>
      <c r="P586" s="456" t="str">
        <f t="shared" si="6"/>
        <v/>
      </c>
      <c r="Q586" s="457">
        <f t="shared" si="26"/>
        <v>0</v>
      </c>
      <c r="R586" s="458"/>
      <c r="S586" s="459" t="str">
        <f t="array" ref="S586">IF(B586="","",XLOOKUP($B586,Product,'Product List'!D:D))</f>
        <v/>
      </c>
      <c r="T586" s="454" t="str">
        <f t="array" ref="T586">IF(B586="","",XLOOKUP($B586,Product,'Product List'!E:E))</f>
        <v/>
      </c>
      <c r="U586" s="454" t="str">
        <f t="array" ref="U586">IF(B586="","",XLOOKUP($B586,Product,'Product List'!F:F))</f>
        <v/>
      </c>
      <c r="V586" s="454" t="str">
        <f t="array" ref="V586">IF(B586="","",XLOOKUP($B586,Product,'Product List'!G:G))</f>
        <v/>
      </c>
      <c r="W586" s="434"/>
      <c r="X586" s="434" t="str">
        <f t="array" ref="X586">iferror(xlookup(B586,'Product List'!A:A,'Product List'!P:P),"")</f>
        <v/>
      </c>
      <c r="Y586" s="434">
        <f t="shared" si="27"/>
        <v>0</v>
      </c>
      <c r="Z586" s="434"/>
    </row>
    <row r="587" ht="14.25" customHeight="1">
      <c r="A587" s="494"/>
      <c r="B587" s="494"/>
      <c r="C587" s="495"/>
      <c r="D587" s="496"/>
      <c r="E587" s="496"/>
      <c r="F587" s="496"/>
      <c r="G587" s="487">
        <f t="shared" si="1"/>
        <v>0</v>
      </c>
      <c r="H587" s="451" t="str">
        <f t="shared" si="2"/>
        <v/>
      </c>
      <c r="I587" s="452" t="str">
        <f t="shared" si="23"/>
        <v/>
      </c>
      <c r="J587" s="477"/>
      <c r="K587" s="434"/>
      <c r="L587" s="454" t="str">
        <f t="shared" si="4"/>
        <v/>
      </c>
      <c r="M587" s="455" t="str">
        <f t="array" ref="M587">IFERROR(IF(J587="","",XLOOKUP(L587,Personnel!$B$4:$G$4,Personnel!$B$5:$G$5)),"")</f>
        <v/>
      </c>
      <c r="N587" s="455">
        <f t="shared" si="5"/>
        <v>0</v>
      </c>
      <c r="O587" s="434"/>
      <c r="P587" s="456" t="str">
        <f t="shared" si="6"/>
        <v/>
      </c>
      <c r="Q587" s="457">
        <f t="shared" si="26"/>
        <v>0</v>
      </c>
      <c r="R587" s="458"/>
      <c r="S587" s="459" t="str">
        <f t="array" ref="S587">IF(B587="","",XLOOKUP($B587,Product,'Product List'!D:D))</f>
        <v/>
      </c>
      <c r="T587" s="454" t="str">
        <f t="array" ref="T587">IF(B587="","",XLOOKUP($B587,Product,'Product List'!E:E))</f>
        <v/>
      </c>
      <c r="U587" s="454" t="str">
        <f t="array" ref="U587">IF(B587="","",XLOOKUP($B587,Product,'Product List'!F:F))</f>
        <v/>
      </c>
      <c r="V587" s="454" t="str">
        <f t="array" ref="V587">IF(B587="","",XLOOKUP($B587,Product,'Product List'!G:G))</f>
        <v/>
      </c>
      <c r="W587" s="434"/>
      <c r="X587" s="434" t="str">
        <f t="array" ref="X587">iferror(xlookup(B587,'Product List'!A:A,'Product List'!P:P),"")</f>
        <v/>
      </c>
      <c r="Y587" s="434">
        <f t="shared" si="27"/>
        <v>0</v>
      </c>
      <c r="Z587" s="434"/>
    </row>
    <row r="588" ht="14.25" customHeight="1">
      <c r="A588" s="494"/>
      <c r="B588" s="494"/>
      <c r="C588" s="495"/>
      <c r="D588" s="496"/>
      <c r="E588" s="496"/>
      <c r="F588" s="496"/>
      <c r="G588" s="487">
        <f t="shared" si="1"/>
        <v>0</v>
      </c>
      <c r="H588" s="451" t="str">
        <f t="shared" si="2"/>
        <v/>
      </c>
      <c r="I588" s="452" t="str">
        <f t="shared" si="23"/>
        <v/>
      </c>
      <c r="J588" s="477"/>
      <c r="K588" s="434"/>
      <c r="L588" s="454" t="str">
        <f t="shared" si="4"/>
        <v/>
      </c>
      <c r="M588" s="455" t="str">
        <f t="array" ref="M588">IFERROR(IF(J588="","",XLOOKUP(L588,Personnel!$B$4:$G$4,Personnel!$B$5:$G$5)),"")</f>
        <v/>
      </c>
      <c r="N588" s="455">
        <f t="shared" si="5"/>
        <v>0</v>
      </c>
      <c r="O588" s="434"/>
      <c r="P588" s="456" t="str">
        <f t="shared" si="6"/>
        <v/>
      </c>
      <c r="Q588" s="457">
        <f t="shared" si="26"/>
        <v>0</v>
      </c>
      <c r="R588" s="458"/>
      <c r="S588" s="459" t="str">
        <f t="array" ref="S588">IF(B588="","",XLOOKUP($B588,Product,'Product List'!D:D))</f>
        <v/>
      </c>
      <c r="T588" s="454" t="str">
        <f t="array" ref="T588">IF(B588="","",XLOOKUP($B588,Product,'Product List'!E:E))</f>
        <v/>
      </c>
      <c r="U588" s="454" t="str">
        <f t="array" ref="U588">IF(B588="","",XLOOKUP($B588,Product,'Product List'!F:F))</f>
        <v/>
      </c>
      <c r="V588" s="454" t="str">
        <f t="array" ref="V588">IF(B588="","",XLOOKUP($B588,Product,'Product List'!G:G))</f>
        <v/>
      </c>
      <c r="W588" s="434"/>
      <c r="X588" s="434" t="str">
        <f t="array" ref="X588">iferror(xlookup(B588,'Product List'!A:A,'Product List'!P:P),"")</f>
        <v/>
      </c>
      <c r="Y588" s="434">
        <f t="shared" si="27"/>
        <v>0</v>
      </c>
      <c r="Z588" s="434"/>
    </row>
    <row r="589" ht="14.25" customHeight="1">
      <c r="A589" s="494"/>
      <c r="B589" s="494"/>
      <c r="C589" s="495"/>
      <c r="D589" s="496"/>
      <c r="E589" s="496"/>
      <c r="F589" s="496"/>
      <c r="G589" s="487">
        <f t="shared" si="1"/>
        <v>0</v>
      </c>
      <c r="H589" s="451" t="str">
        <f t="shared" si="2"/>
        <v/>
      </c>
      <c r="I589" s="452" t="str">
        <f t="shared" si="23"/>
        <v/>
      </c>
      <c r="J589" s="477"/>
      <c r="K589" s="434"/>
      <c r="L589" s="454" t="str">
        <f t="shared" si="4"/>
        <v/>
      </c>
      <c r="M589" s="455" t="str">
        <f t="array" ref="M589">IFERROR(IF(J589="","",XLOOKUP(L589,Personnel!$B$4:$G$4,Personnel!$B$5:$G$5)),"")</f>
        <v/>
      </c>
      <c r="N589" s="455">
        <f t="shared" si="5"/>
        <v>0</v>
      </c>
      <c r="O589" s="434"/>
      <c r="P589" s="456" t="str">
        <f t="shared" si="6"/>
        <v/>
      </c>
      <c r="Q589" s="457">
        <f t="shared" si="26"/>
        <v>0</v>
      </c>
      <c r="R589" s="458"/>
      <c r="S589" s="459" t="str">
        <f t="array" ref="S589">IF(B589="","",XLOOKUP($B589,Product,'Product List'!D:D))</f>
        <v/>
      </c>
      <c r="T589" s="454" t="str">
        <f t="array" ref="T589">IF(B589="","",XLOOKUP($B589,Product,'Product List'!E:E))</f>
        <v/>
      </c>
      <c r="U589" s="454" t="str">
        <f t="array" ref="U589">IF(B589="","",XLOOKUP($B589,Product,'Product List'!F:F))</f>
        <v/>
      </c>
      <c r="V589" s="454" t="str">
        <f t="array" ref="V589">IF(B589="","",XLOOKUP($B589,Product,'Product List'!G:G))</f>
        <v/>
      </c>
      <c r="W589" s="434"/>
      <c r="X589" s="434" t="str">
        <f t="array" ref="X589">iferror(xlookup(B589,'Product List'!A:A,'Product List'!P:P),"")</f>
        <v/>
      </c>
      <c r="Y589" s="434">
        <f t="shared" si="27"/>
        <v>0</v>
      </c>
      <c r="Z589" s="434"/>
    </row>
    <row r="590" ht="14.25" customHeight="1">
      <c r="A590" s="494"/>
      <c r="B590" s="494"/>
      <c r="C590" s="495"/>
      <c r="D590" s="496"/>
      <c r="E590" s="496"/>
      <c r="F590" s="496"/>
      <c r="G590" s="487">
        <f t="shared" si="1"/>
        <v>0</v>
      </c>
      <c r="H590" s="451" t="str">
        <f t="shared" si="2"/>
        <v/>
      </c>
      <c r="I590" s="452" t="str">
        <f t="shared" si="23"/>
        <v/>
      </c>
      <c r="J590" s="477"/>
      <c r="K590" s="434"/>
      <c r="L590" s="454" t="str">
        <f t="shared" si="4"/>
        <v/>
      </c>
      <c r="M590" s="455" t="str">
        <f t="array" ref="M590">IFERROR(IF(J590="","",XLOOKUP(L590,Personnel!$B$4:$G$4,Personnel!$B$5:$G$5)),"")</f>
        <v/>
      </c>
      <c r="N590" s="455">
        <f t="shared" si="5"/>
        <v>0</v>
      </c>
      <c r="O590" s="434"/>
      <c r="P590" s="456" t="str">
        <f t="shared" si="6"/>
        <v/>
      </c>
      <c r="Q590" s="457">
        <f t="shared" si="26"/>
        <v>0</v>
      </c>
      <c r="R590" s="458"/>
      <c r="S590" s="459" t="str">
        <f t="array" ref="S590">IF(B590="","",XLOOKUP($B590,Product,'Product List'!D:D))</f>
        <v/>
      </c>
      <c r="T590" s="454" t="str">
        <f t="array" ref="T590">IF(B590="","",XLOOKUP($B590,Product,'Product List'!E:E))</f>
        <v/>
      </c>
      <c r="U590" s="454" t="str">
        <f t="array" ref="U590">IF(B590="","",XLOOKUP($B590,Product,'Product List'!F:F))</f>
        <v/>
      </c>
      <c r="V590" s="454" t="str">
        <f t="array" ref="V590">IF(B590="","",XLOOKUP($B590,Product,'Product List'!G:G))</f>
        <v/>
      </c>
      <c r="W590" s="434"/>
      <c r="X590" s="434" t="str">
        <f t="array" ref="X590">iferror(xlookup(B590,'Product List'!A:A,'Product List'!P:P),"")</f>
        <v/>
      </c>
      <c r="Y590" s="434">
        <f t="shared" si="27"/>
        <v>0</v>
      </c>
      <c r="Z590" s="434"/>
    </row>
    <row r="591" ht="14.25" customHeight="1">
      <c r="A591" s="494"/>
      <c r="B591" s="494"/>
      <c r="C591" s="495"/>
      <c r="D591" s="496"/>
      <c r="E591" s="496"/>
      <c r="F591" s="496"/>
      <c r="G591" s="487">
        <f t="shared" si="1"/>
        <v>0</v>
      </c>
      <c r="H591" s="451" t="str">
        <f t="shared" si="2"/>
        <v/>
      </c>
      <c r="I591" s="452" t="str">
        <f t="shared" si="23"/>
        <v/>
      </c>
      <c r="J591" s="477"/>
      <c r="K591" s="434"/>
      <c r="L591" s="454" t="str">
        <f t="shared" si="4"/>
        <v/>
      </c>
      <c r="M591" s="455" t="str">
        <f t="array" ref="M591">IFERROR(IF(J591="","",XLOOKUP(L591,Personnel!$B$4:$G$4,Personnel!$B$5:$G$5)),"")</f>
        <v/>
      </c>
      <c r="N591" s="455">
        <f t="shared" si="5"/>
        <v>0</v>
      </c>
      <c r="O591" s="434"/>
      <c r="P591" s="456" t="str">
        <f t="shared" si="6"/>
        <v/>
      </c>
      <c r="Q591" s="457">
        <f t="shared" si="26"/>
        <v>0</v>
      </c>
      <c r="R591" s="458"/>
      <c r="S591" s="459" t="str">
        <f t="array" ref="S591">IF(B591="","",XLOOKUP($B591,Product,'Product List'!D:D))</f>
        <v/>
      </c>
      <c r="T591" s="454" t="str">
        <f t="array" ref="T591">IF(B591="","",XLOOKUP($B591,Product,'Product List'!E:E))</f>
        <v/>
      </c>
      <c r="U591" s="454" t="str">
        <f t="array" ref="U591">IF(B591="","",XLOOKUP($B591,Product,'Product List'!F:F))</f>
        <v/>
      </c>
      <c r="V591" s="454" t="str">
        <f t="array" ref="V591">IF(B591="","",XLOOKUP($B591,Product,'Product List'!G:G))</f>
        <v/>
      </c>
      <c r="W591" s="434"/>
      <c r="X591" s="434" t="str">
        <f t="array" ref="X591">iferror(xlookup(B591,'Product List'!A:A,'Product List'!P:P),"")</f>
        <v/>
      </c>
      <c r="Y591" s="434">
        <f t="shared" si="27"/>
        <v>0</v>
      </c>
      <c r="Z591" s="434"/>
    </row>
    <row r="592" ht="14.25" customHeight="1">
      <c r="A592" s="494"/>
      <c r="B592" s="494"/>
      <c r="C592" s="495"/>
      <c r="D592" s="496"/>
      <c r="E592" s="496"/>
      <c r="F592" s="496"/>
      <c r="G592" s="487">
        <f t="shared" si="1"/>
        <v>0</v>
      </c>
      <c r="H592" s="451" t="str">
        <f t="shared" si="2"/>
        <v/>
      </c>
      <c r="I592" s="452" t="str">
        <f t="shared" si="23"/>
        <v/>
      </c>
      <c r="J592" s="477"/>
      <c r="K592" s="434"/>
      <c r="L592" s="454" t="str">
        <f t="shared" si="4"/>
        <v/>
      </c>
      <c r="M592" s="455" t="str">
        <f t="array" ref="M592">IFERROR(IF(J592="","",XLOOKUP(L592,Personnel!$B$4:$G$4,Personnel!$B$5:$G$5)),"")</f>
        <v/>
      </c>
      <c r="N592" s="455">
        <f t="shared" si="5"/>
        <v>0</v>
      </c>
      <c r="O592" s="434"/>
      <c r="P592" s="456" t="str">
        <f t="shared" si="6"/>
        <v/>
      </c>
      <c r="Q592" s="457">
        <f t="shared" si="26"/>
        <v>0</v>
      </c>
      <c r="R592" s="458"/>
      <c r="S592" s="459" t="str">
        <f t="array" ref="S592">IF(B592="","",XLOOKUP($B592,Product,'Product List'!D:D))</f>
        <v/>
      </c>
      <c r="T592" s="454" t="str">
        <f t="array" ref="T592">IF(B592="","",XLOOKUP($B592,Product,'Product List'!E:E))</f>
        <v/>
      </c>
      <c r="U592" s="454" t="str">
        <f t="array" ref="U592">IF(B592="","",XLOOKUP($B592,Product,'Product List'!F:F))</f>
        <v/>
      </c>
      <c r="V592" s="454" t="str">
        <f t="array" ref="V592">IF(B592="","",XLOOKUP($B592,Product,'Product List'!G:G))</f>
        <v/>
      </c>
      <c r="W592" s="434"/>
      <c r="X592" s="434" t="str">
        <f t="array" ref="X592">iferror(xlookup(B592,'Product List'!A:A,'Product List'!P:P),"")</f>
        <v/>
      </c>
      <c r="Y592" s="434">
        <f t="shared" si="27"/>
        <v>0</v>
      </c>
      <c r="Z592" s="434"/>
    </row>
    <row r="593" ht="14.25" customHeight="1">
      <c r="A593" s="494"/>
      <c r="B593" s="494"/>
      <c r="C593" s="495"/>
      <c r="D593" s="496"/>
      <c r="E593" s="496"/>
      <c r="F593" s="496"/>
      <c r="G593" s="487">
        <f t="shared" si="1"/>
        <v>0</v>
      </c>
      <c r="H593" s="451" t="str">
        <f t="shared" si="2"/>
        <v/>
      </c>
      <c r="I593" s="452" t="str">
        <f t="shared" si="23"/>
        <v/>
      </c>
      <c r="J593" s="477"/>
      <c r="K593" s="434"/>
      <c r="L593" s="454" t="str">
        <f t="shared" si="4"/>
        <v/>
      </c>
      <c r="M593" s="455" t="str">
        <f t="array" ref="M593">IFERROR(IF(J593="","",XLOOKUP(L593,Personnel!$B$4:$G$4,Personnel!$B$5:$G$5)),"")</f>
        <v/>
      </c>
      <c r="N593" s="455">
        <f t="shared" si="5"/>
        <v>0</v>
      </c>
      <c r="O593" s="434"/>
      <c r="P593" s="456" t="str">
        <f t="shared" si="6"/>
        <v/>
      </c>
      <c r="Q593" s="457">
        <f t="shared" si="26"/>
        <v>0</v>
      </c>
      <c r="R593" s="458"/>
      <c r="S593" s="459" t="str">
        <f t="array" ref="S593">IF(B593="","",XLOOKUP($B593,Product,'Product List'!D:D))</f>
        <v/>
      </c>
      <c r="T593" s="454" t="str">
        <f t="array" ref="T593">IF(B593="","",XLOOKUP($B593,Product,'Product List'!E:E))</f>
        <v/>
      </c>
      <c r="U593" s="454" t="str">
        <f t="array" ref="U593">IF(B593="","",XLOOKUP($B593,Product,'Product List'!F:F))</f>
        <v/>
      </c>
      <c r="V593" s="454" t="str">
        <f t="array" ref="V593">IF(B593="","",XLOOKUP($B593,Product,'Product List'!G:G))</f>
        <v/>
      </c>
      <c r="W593" s="434"/>
      <c r="X593" s="434" t="str">
        <f t="array" ref="X593">iferror(xlookup(B593,'Product List'!A:A,'Product List'!P:P),"")</f>
        <v/>
      </c>
      <c r="Y593" s="434">
        <f t="shared" si="27"/>
        <v>0</v>
      </c>
      <c r="Z593" s="434"/>
    </row>
    <row r="594" ht="14.25" customHeight="1">
      <c r="A594" s="494"/>
      <c r="B594" s="494"/>
      <c r="C594" s="495"/>
      <c r="D594" s="496"/>
      <c r="E594" s="496"/>
      <c r="F594" s="496"/>
      <c r="G594" s="487">
        <f t="shared" si="1"/>
        <v>0</v>
      </c>
      <c r="H594" s="451" t="str">
        <f t="shared" si="2"/>
        <v/>
      </c>
      <c r="I594" s="452" t="str">
        <f t="shared" si="23"/>
        <v/>
      </c>
      <c r="J594" s="477"/>
      <c r="K594" s="434"/>
      <c r="L594" s="454" t="str">
        <f t="shared" si="4"/>
        <v/>
      </c>
      <c r="M594" s="455" t="str">
        <f t="array" ref="M594">IFERROR(IF(J594="","",XLOOKUP(L594,Personnel!$B$4:$G$4,Personnel!$B$5:$G$5)),"")</f>
        <v/>
      </c>
      <c r="N594" s="455">
        <f t="shared" si="5"/>
        <v>0</v>
      </c>
      <c r="O594" s="434"/>
      <c r="P594" s="456" t="str">
        <f t="shared" si="6"/>
        <v/>
      </c>
      <c r="Q594" s="457">
        <f t="shared" si="26"/>
        <v>0</v>
      </c>
      <c r="R594" s="458"/>
      <c r="S594" s="459" t="str">
        <f t="array" ref="S594">IF(B594="","",XLOOKUP($B594,Product,'Product List'!D:D))</f>
        <v/>
      </c>
      <c r="T594" s="454" t="str">
        <f t="array" ref="T594">IF(B594="","",XLOOKUP($B594,Product,'Product List'!E:E))</f>
        <v/>
      </c>
      <c r="U594" s="454" t="str">
        <f t="array" ref="U594">IF(B594="","",XLOOKUP($B594,Product,'Product List'!F:F))</f>
        <v/>
      </c>
      <c r="V594" s="454" t="str">
        <f t="array" ref="V594">IF(B594="","",XLOOKUP($B594,Product,'Product List'!G:G))</f>
        <v/>
      </c>
      <c r="W594" s="434"/>
      <c r="X594" s="434" t="str">
        <f t="array" ref="X594">iferror(xlookup(B594,'Product List'!A:A,'Product List'!P:P),"")</f>
        <v/>
      </c>
      <c r="Y594" s="434">
        <f t="shared" si="27"/>
        <v>0</v>
      </c>
      <c r="Z594" s="434"/>
    </row>
    <row r="595" ht="14.25" customHeight="1">
      <c r="A595" s="494"/>
      <c r="B595" s="494"/>
      <c r="C595" s="495"/>
      <c r="D595" s="496"/>
      <c r="E595" s="496"/>
      <c r="F595" s="496"/>
      <c r="G595" s="487">
        <f t="shared" si="1"/>
        <v>0</v>
      </c>
      <c r="H595" s="451" t="str">
        <f t="shared" si="2"/>
        <v/>
      </c>
      <c r="I595" s="452" t="str">
        <f t="shared" si="23"/>
        <v/>
      </c>
      <c r="J595" s="477"/>
      <c r="K595" s="434"/>
      <c r="L595" s="454" t="str">
        <f t="shared" si="4"/>
        <v/>
      </c>
      <c r="M595" s="455" t="str">
        <f t="array" ref="M595">IFERROR(IF(J595="","",XLOOKUP(L595,Personnel!$B$4:$G$4,Personnel!$B$5:$G$5)),"")</f>
        <v/>
      </c>
      <c r="N595" s="455">
        <f t="shared" si="5"/>
        <v>0</v>
      </c>
      <c r="O595" s="434"/>
      <c r="P595" s="456" t="str">
        <f t="shared" si="6"/>
        <v/>
      </c>
      <c r="Q595" s="457">
        <f t="shared" si="26"/>
        <v>0</v>
      </c>
      <c r="R595" s="458"/>
      <c r="S595" s="459" t="str">
        <f t="array" ref="S595">IF(B595="","",XLOOKUP($B595,Product,'Product List'!D:D))</f>
        <v/>
      </c>
      <c r="T595" s="454" t="str">
        <f t="array" ref="T595">IF(B595="","",XLOOKUP($B595,Product,'Product List'!E:E))</f>
        <v/>
      </c>
      <c r="U595" s="454" t="str">
        <f t="array" ref="U595">IF(B595="","",XLOOKUP($B595,Product,'Product List'!F:F))</f>
        <v/>
      </c>
      <c r="V595" s="454" t="str">
        <f t="array" ref="V595">IF(B595="","",XLOOKUP($B595,Product,'Product List'!G:G))</f>
        <v/>
      </c>
      <c r="W595" s="434"/>
      <c r="X595" s="434" t="str">
        <f t="array" ref="X595">iferror(xlookup(B595,'Product List'!A:A,'Product List'!P:P),"")</f>
        <v/>
      </c>
      <c r="Y595" s="434">
        <f t="shared" si="27"/>
        <v>0</v>
      </c>
      <c r="Z595" s="434"/>
    </row>
    <row r="596" ht="14.25" customHeight="1">
      <c r="A596" s="494"/>
      <c r="B596" s="494"/>
      <c r="C596" s="495"/>
      <c r="D596" s="496"/>
      <c r="E596" s="496"/>
      <c r="F596" s="496"/>
      <c r="G596" s="487">
        <f t="shared" si="1"/>
        <v>0</v>
      </c>
      <c r="H596" s="451" t="str">
        <f t="shared" si="2"/>
        <v/>
      </c>
      <c r="I596" s="452" t="str">
        <f t="shared" si="23"/>
        <v/>
      </c>
      <c r="J596" s="477"/>
      <c r="K596" s="434"/>
      <c r="L596" s="454" t="str">
        <f t="shared" si="4"/>
        <v/>
      </c>
      <c r="M596" s="455" t="str">
        <f t="array" ref="M596">IFERROR(IF(J596="","",XLOOKUP(L596,Personnel!$B$4:$G$4,Personnel!$B$5:$G$5)),"")</f>
        <v/>
      </c>
      <c r="N596" s="455">
        <f t="shared" si="5"/>
        <v>0</v>
      </c>
      <c r="O596" s="434"/>
      <c r="P596" s="456" t="str">
        <f t="shared" si="6"/>
        <v/>
      </c>
      <c r="Q596" s="457">
        <f t="shared" si="26"/>
        <v>0</v>
      </c>
      <c r="R596" s="458"/>
      <c r="S596" s="459" t="str">
        <f t="array" ref="S596">IF(B596="","",XLOOKUP($B596,Product,'Product List'!D:D))</f>
        <v/>
      </c>
      <c r="T596" s="454" t="str">
        <f t="array" ref="T596">IF(B596="","",XLOOKUP($B596,Product,'Product List'!E:E))</f>
        <v/>
      </c>
      <c r="U596" s="454" t="str">
        <f t="array" ref="U596">IF(B596="","",XLOOKUP($B596,Product,'Product List'!F:F))</f>
        <v/>
      </c>
      <c r="V596" s="454" t="str">
        <f t="array" ref="V596">IF(B596="","",XLOOKUP($B596,Product,'Product List'!G:G))</f>
        <v/>
      </c>
      <c r="W596" s="434"/>
      <c r="X596" s="434" t="str">
        <f t="array" ref="X596">iferror(xlookup(B596,'Product List'!A:A,'Product List'!P:P),"")</f>
        <v/>
      </c>
      <c r="Y596" s="434">
        <f t="shared" si="27"/>
        <v>0</v>
      </c>
      <c r="Z596" s="434"/>
    </row>
    <row r="597" ht="14.25" customHeight="1">
      <c r="A597" s="494"/>
      <c r="B597" s="494"/>
      <c r="C597" s="495"/>
      <c r="D597" s="496"/>
      <c r="E597" s="496"/>
      <c r="F597" s="496"/>
      <c r="G597" s="487">
        <f t="shared" si="1"/>
        <v>0</v>
      </c>
      <c r="H597" s="451" t="str">
        <f t="shared" si="2"/>
        <v/>
      </c>
      <c r="I597" s="452" t="str">
        <f t="shared" si="23"/>
        <v/>
      </c>
      <c r="J597" s="477"/>
      <c r="K597" s="434"/>
      <c r="L597" s="454" t="str">
        <f t="shared" si="4"/>
        <v/>
      </c>
      <c r="M597" s="455" t="str">
        <f t="array" ref="M597">IFERROR(IF(J597="","",XLOOKUP(L597,Personnel!$B$4:$G$4,Personnel!$B$5:$G$5)),"")</f>
        <v/>
      </c>
      <c r="N597" s="455">
        <f t="shared" si="5"/>
        <v>0</v>
      </c>
      <c r="O597" s="434"/>
      <c r="P597" s="456" t="str">
        <f t="shared" si="6"/>
        <v/>
      </c>
      <c r="Q597" s="457">
        <f t="shared" si="26"/>
        <v>0</v>
      </c>
      <c r="R597" s="458"/>
      <c r="S597" s="459" t="str">
        <f t="array" ref="S597">IF(B597="","",XLOOKUP($B597,Product,'Product List'!D:D))</f>
        <v/>
      </c>
      <c r="T597" s="454" t="str">
        <f t="array" ref="T597">IF(B597="","",XLOOKUP($B597,Product,'Product List'!E:E))</f>
        <v/>
      </c>
      <c r="U597" s="454" t="str">
        <f t="array" ref="U597">IF(B597="","",XLOOKUP($B597,Product,'Product List'!F:F))</f>
        <v/>
      </c>
      <c r="V597" s="454" t="str">
        <f t="array" ref="V597">IF(B597="","",XLOOKUP($B597,Product,'Product List'!G:G))</f>
        <v/>
      </c>
      <c r="W597" s="434"/>
      <c r="X597" s="434" t="str">
        <f t="array" ref="X597">iferror(xlookup(B597,'Product List'!A:A,'Product List'!P:P),"")</f>
        <v/>
      </c>
      <c r="Y597" s="434">
        <f t="shared" si="27"/>
        <v>0</v>
      </c>
      <c r="Z597" s="434"/>
    </row>
    <row r="598" ht="14.25" customHeight="1">
      <c r="A598" s="494"/>
      <c r="B598" s="494"/>
      <c r="C598" s="495"/>
      <c r="D598" s="496"/>
      <c r="E598" s="496"/>
      <c r="F598" s="496"/>
      <c r="G598" s="487">
        <f t="shared" si="1"/>
        <v>0</v>
      </c>
      <c r="H598" s="451" t="str">
        <f t="shared" si="2"/>
        <v/>
      </c>
      <c r="I598" s="452" t="str">
        <f t="shared" si="23"/>
        <v/>
      </c>
      <c r="J598" s="477"/>
      <c r="K598" s="434"/>
      <c r="L598" s="454" t="str">
        <f t="shared" si="4"/>
        <v/>
      </c>
      <c r="M598" s="455" t="str">
        <f t="array" ref="M598">IFERROR(IF(J598="","",XLOOKUP(L598,Personnel!$B$4:$G$4,Personnel!$B$5:$G$5)),"")</f>
        <v/>
      </c>
      <c r="N598" s="455">
        <f t="shared" si="5"/>
        <v>0</v>
      </c>
      <c r="O598" s="434"/>
      <c r="P598" s="456" t="str">
        <f t="shared" si="6"/>
        <v/>
      </c>
      <c r="Q598" s="457">
        <f t="shared" si="26"/>
        <v>0</v>
      </c>
      <c r="R598" s="458"/>
      <c r="S598" s="459" t="str">
        <f t="array" ref="S598">IF(B598="","",XLOOKUP($B598,Product,'Product List'!D:D))</f>
        <v/>
      </c>
      <c r="T598" s="454" t="str">
        <f t="array" ref="T598">IF(B598="","",XLOOKUP($B598,Product,'Product List'!E:E))</f>
        <v/>
      </c>
      <c r="U598" s="454" t="str">
        <f t="array" ref="U598">IF(B598="","",XLOOKUP($B598,Product,'Product List'!F:F))</f>
        <v/>
      </c>
      <c r="V598" s="454" t="str">
        <f t="array" ref="V598">IF(B598="","",XLOOKUP($B598,Product,'Product List'!G:G))</f>
        <v/>
      </c>
      <c r="W598" s="434"/>
      <c r="X598" s="434" t="str">
        <f t="array" ref="X598">iferror(xlookup(B598,'Product List'!A:A,'Product List'!P:P),"")</f>
        <v/>
      </c>
      <c r="Y598" s="434">
        <f t="shared" si="27"/>
        <v>0</v>
      </c>
      <c r="Z598" s="434"/>
    </row>
    <row r="599" ht="14.25" customHeight="1">
      <c r="A599" s="494"/>
      <c r="B599" s="494"/>
      <c r="C599" s="495"/>
      <c r="D599" s="496"/>
      <c r="E599" s="496"/>
      <c r="F599" s="496"/>
      <c r="G599" s="487">
        <f t="shared" si="1"/>
        <v>0</v>
      </c>
      <c r="H599" s="451" t="str">
        <f t="shared" si="2"/>
        <v/>
      </c>
      <c r="I599" s="452" t="str">
        <f t="shared" si="23"/>
        <v/>
      </c>
      <c r="J599" s="477"/>
      <c r="K599" s="434"/>
      <c r="L599" s="454" t="str">
        <f t="shared" si="4"/>
        <v/>
      </c>
      <c r="M599" s="455" t="str">
        <f t="array" ref="M599">IFERROR(IF(J599="","",XLOOKUP(L599,Personnel!$B$4:$G$4,Personnel!$B$5:$G$5)),"")</f>
        <v/>
      </c>
      <c r="N599" s="455">
        <f t="shared" si="5"/>
        <v>0</v>
      </c>
      <c r="O599" s="434"/>
      <c r="P599" s="456" t="str">
        <f t="shared" si="6"/>
        <v/>
      </c>
      <c r="Q599" s="457">
        <f t="shared" si="26"/>
        <v>0</v>
      </c>
      <c r="R599" s="458"/>
      <c r="S599" s="459" t="str">
        <f t="array" ref="S599">IF(B599="","",XLOOKUP($B599,Product,'Product List'!D:D))</f>
        <v/>
      </c>
      <c r="T599" s="454" t="str">
        <f t="array" ref="T599">IF(B599="","",XLOOKUP($B599,Product,'Product List'!E:E))</f>
        <v/>
      </c>
      <c r="U599" s="454" t="str">
        <f t="array" ref="U599">IF(B599="","",XLOOKUP($B599,Product,'Product List'!F:F))</f>
        <v/>
      </c>
      <c r="V599" s="454" t="str">
        <f t="array" ref="V599">IF(B599="","",XLOOKUP($B599,Product,'Product List'!G:G))</f>
        <v/>
      </c>
      <c r="W599" s="434"/>
      <c r="X599" s="434" t="str">
        <f t="array" ref="X599">iferror(xlookup(B599,'Product List'!A:A,'Product List'!P:P),"")</f>
        <v/>
      </c>
      <c r="Y599" s="434">
        <f t="shared" si="27"/>
        <v>0</v>
      </c>
      <c r="Z599" s="434"/>
    </row>
    <row r="600" ht="14.25" customHeight="1">
      <c r="A600" s="494"/>
      <c r="B600" s="494"/>
      <c r="C600" s="495"/>
      <c r="D600" s="496"/>
      <c r="E600" s="496"/>
      <c r="F600" s="496"/>
      <c r="G600" s="487">
        <f t="shared" si="1"/>
        <v>0</v>
      </c>
      <c r="H600" s="451" t="str">
        <f t="shared" si="2"/>
        <v/>
      </c>
      <c r="I600" s="452" t="str">
        <f t="shared" si="23"/>
        <v/>
      </c>
      <c r="J600" s="477"/>
      <c r="K600" s="434"/>
      <c r="L600" s="454" t="str">
        <f t="shared" si="4"/>
        <v/>
      </c>
      <c r="M600" s="455" t="str">
        <f t="array" ref="M600">IFERROR(IF(J600="","",XLOOKUP(L600,Personnel!$B$4:$G$4,Personnel!$B$5:$G$5)),"")</f>
        <v/>
      </c>
      <c r="N600" s="455">
        <f t="shared" si="5"/>
        <v>0</v>
      </c>
      <c r="O600" s="434"/>
      <c r="P600" s="456" t="str">
        <f t="shared" si="6"/>
        <v/>
      </c>
      <c r="Q600" s="457">
        <f t="shared" si="26"/>
        <v>0</v>
      </c>
      <c r="R600" s="458"/>
      <c r="S600" s="459" t="str">
        <f t="array" ref="S600">IF(B600="","",XLOOKUP($B600,Product,'Product List'!D:D))</f>
        <v/>
      </c>
      <c r="T600" s="454" t="str">
        <f t="array" ref="T600">IF(B600="","",XLOOKUP($B600,Product,'Product List'!E:E))</f>
        <v/>
      </c>
      <c r="U600" s="454" t="str">
        <f t="array" ref="U600">IF(B600="","",XLOOKUP($B600,Product,'Product List'!F:F))</f>
        <v/>
      </c>
      <c r="V600" s="454" t="str">
        <f t="array" ref="V600">IF(B600="","",XLOOKUP($B600,Product,'Product List'!G:G))</f>
        <v/>
      </c>
      <c r="W600" s="434"/>
      <c r="X600" s="434" t="str">
        <f t="array" ref="X600">iferror(xlookup(B600,'Product List'!A:A,'Product List'!P:P),"")</f>
        <v/>
      </c>
      <c r="Y600" s="434">
        <f t="shared" si="27"/>
        <v>0</v>
      </c>
      <c r="Z600" s="434"/>
    </row>
    <row r="601" ht="14.25" customHeight="1">
      <c r="A601" s="494"/>
      <c r="B601" s="494"/>
      <c r="C601" s="495"/>
      <c r="D601" s="496"/>
      <c r="E601" s="496"/>
      <c r="F601" s="496"/>
      <c r="G601" s="487">
        <f t="shared" si="1"/>
        <v>0</v>
      </c>
      <c r="H601" s="451" t="str">
        <f t="shared" si="2"/>
        <v/>
      </c>
      <c r="I601" s="452" t="str">
        <f t="shared" si="23"/>
        <v/>
      </c>
      <c r="J601" s="477"/>
      <c r="K601" s="434"/>
      <c r="L601" s="454" t="str">
        <f t="shared" si="4"/>
        <v/>
      </c>
      <c r="M601" s="455" t="str">
        <f t="array" ref="M601">IFERROR(IF(J601="","",XLOOKUP(L601,Personnel!$B$4:$G$4,Personnel!$B$5:$G$5)),"")</f>
        <v/>
      </c>
      <c r="N601" s="455">
        <f t="shared" si="5"/>
        <v>0</v>
      </c>
      <c r="O601" s="434"/>
      <c r="P601" s="456" t="str">
        <f t="shared" si="6"/>
        <v/>
      </c>
      <c r="Q601" s="457">
        <f t="shared" si="26"/>
        <v>0</v>
      </c>
      <c r="R601" s="458"/>
      <c r="S601" s="459" t="str">
        <f t="array" ref="S601">IF(B601="","",XLOOKUP($B601,Product,'Product List'!D:D))</f>
        <v/>
      </c>
      <c r="T601" s="454" t="str">
        <f t="array" ref="T601">IF(B601="","",XLOOKUP($B601,Product,'Product List'!E:E))</f>
        <v/>
      </c>
      <c r="U601" s="454" t="str">
        <f t="array" ref="U601">IF(B601="","",XLOOKUP($B601,Product,'Product List'!F:F))</f>
        <v/>
      </c>
      <c r="V601" s="454" t="str">
        <f t="array" ref="V601">IF(B601="","",XLOOKUP($B601,Product,'Product List'!G:G))</f>
        <v/>
      </c>
      <c r="W601" s="434"/>
      <c r="X601" s="434" t="str">
        <f t="array" ref="X601">iferror(xlookup(B601,'Product List'!A:A,'Product List'!P:P),"")</f>
        <v/>
      </c>
      <c r="Y601" s="434">
        <f t="shared" si="27"/>
        <v>0</v>
      </c>
      <c r="Z601" s="434"/>
    </row>
    <row r="602" ht="14.25" customHeight="1">
      <c r="A602" s="494"/>
      <c r="B602" s="494"/>
      <c r="C602" s="495"/>
      <c r="D602" s="496"/>
      <c r="E602" s="496"/>
      <c r="F602" s="496"/>
      <c r="G602" s="487">
        <f t="shared" si="1"/>
        <v>0</v>
      </c>
      <c r="H602" s="451" t="str">
        <f t="shared" si="2"/>
        <v/>
      </c>
      <c r="I602" s="452" t="str">
        <f t="shared" si="23"/>
        <v/>
      </c>
      <c r="J602" s="477"/>
      <c r="K602" s="434"/>
      <c r="L602" s="454" t="str">
        <f t="shared" si="4"/>
        <v/>
      </c>
      <c r="M602" s="455" t="str">
        <f t="array" ref="M602">IFERROR(IF(J602="","",XLOOKUP(L602,Personnel!$B$4:$G$4,Personnel!$B$5:$G$5)),"")</f>
        <v/>
      </c>
      <c r="N602" s="455">
        <f t="shared" si="5"/>
        <v>0</v>
      </c>
      <c r="O602" s="434"/>
      <c r="P602" s="456" t="str">
        <f t="shared" si="6"/>
        <v/>
      </c>
      <c r="Q602" s="457">
        <f t="shared" si="26"/>
        <v>0</v>
      </c>
      <c r="R602" s="458"/>
      <c r="S602" s="459" t="str">
        <f t="array" ref="S602">IF(B602="","",XLOOKUP($B602,Product,'Product List'!D:D))</f>
        <v/>
      </c>
      <c r="T602" s="454" t="str">
        <f t="array" ref="T602">IF(B602="","",XLOOKUP($B602,Product,'Product List'!E:E))</f>
        <v/>
      </c>
      <c r="U602" s="454" t="str">
        <f t="array" ref="U602">IF(B602="","",XLOOKUP($B602,Product,'Product List'!F:F))</f>
        <v/>
      </c>
      <c r="V602" s="454" t="str">
        <f t="array" ref="V602">IF(B602="","",XLOOKUP($B602,Product,'Product List'!G:G))</f>
        <v/>
      </c>
      <c r="W602" s="434"/>
      <c r="X602" s="434" t="str">
        <f t="array" ref="X602">iferror(xlookup(B602,'Product List'!A:A,'Product List'!P:P),"")</f>
        <v/>
      </c>
      <c r="Y602" s="434">
        <f t="shared" si="27"/>
        <v>0</v>
      </c>
      <c r="Z602" s="434"/>
    </row>
    <row r="603" ht="14.25" customHeight="1">
      <c r="A603" s="494"/>
      <c r="B603" s="494"/>
      <c r="C603" s="495"/>
      <c r="D603" s="496"/>
      <c r="E603" s="496"/>
      <c r="F603" s="496"/>
      <c r="G603" s="487">
        <f t="shared" si="1"/>
        <v>0</v>
      </c>
      <c r="H603" s="451" t="str">
        <f t="shared" si="2"/>
        <v/>
      </c>
      <c r="I603" s="452" t="str">
        <f t="shared" si="23"/>
        <v/>
      </c>
      <c r="J603" s="477"/>
      <c r="K603" s="434"/>
      <c r="L603" s="454" t="str">
        <f t="shared" si="4"/>
        <v/>
      </c>
      <c r="M603" s="455" t="str">
        <f t="array" ref="M603">IFERROR(IF(J603="","",XLOOKUP(L603,Personnel!$B$4:$G$4,Personnel!$B$5:$G$5)),"")</f>
        <v/>
      </c>
      <c r="N603" s="455">
        <f t="shared" si="5"/>
        <v>0</v>
      </c>
      <c r="O603" s="434"/>
      <c r="P603" s="456" t="str">
        <f t="shared" si="6"/>
        <v/>
      </c>
      <c r="Q603" s="457">
        <f t="shared" si="26"/>
        <v>0</v>
      </c>
      <c r="R603" s="458"/>
      <c r="S603" s="459" t="str">
        <f t="array" ref="S603">IF(B603="","",XLOOKUP($B603,Product,'Product List'!D:D))</f>
        <v/>
      </c>
      <c r="T603" s="454" t="str">
        <f t="array" ref="T603">IF(B603="","",XLOOKUP($B603,Product,'Product List'!E:E))</f>
        <v/>
      </c>
      <c r="U603" s="454" t="str">
        <f t="array" ref="U603">IF(B603="","",XLOOKUP($B603,Product,'Product List'!F:F))</f>
        <v/>
      </c>
      <c r="V603" s="454" t="str">
        <f t="array" ref="V603">IF(B603="","",XLOOKUP($B603,Product,'Product List'!G:G))</f>
        <v/>
      </c>
      <c r="W603" s="434"/>
      <c r="X603" s="434" t="str">
        <f t="array" ref="X603">iferror(xlookup(B603,'Product List'!A:A,'Product List'!P:P),"")</f>
        <v/>
      </c>
      <c r="Y603" s="434">
        <f t="shared" si="27"/>
        <v>0</v>
      </c>
      <c r="Z603" s="434"/>
    </row>
    <row r="604" ht="14.25" customHeight="1">
      <c r="A604" s="494"/>
      <c r="B604" s="494"/>
      <c r="C604" s="495"/>
      <c r="D604" s="496"/>
      <c r="E604" s="496"/>
      <c r="F604" s="496"/>
      <c r="G604" s="487">
        <f t="shared" si="1"/>
        <v>0</v>
      </c>
      <c r="H604" s="451" t="str">
        <f t="shared" si="2"/>
        <v/>
      </c>
      <c r="I604" s="452" t="str">
        <f t="shared" si="23"/>
        <v/>
      </c>
      <c r="J604" s="477"/>
      <c r="K604" s="434"/>
      <c r="L604" s="454" t="str">
        <f t="shared" si="4"/>
        <v/>
      </c>
      <c r="M604" s="455" t="str">
        <f t="array" ref="M604">IFERROR(IF(J604="","",XLOOKUP(L604,Personnel!$B$4:$G$4,Personnel!$B$5:$G$5)),"")</f>
        <v/>
      </c>
      <c r="N604" s="455">
        <f t="shared" si="5"/>
        <v>0</v>
      </c>
      <c r="O604" s="434"/>
      <c r="P604" s="456" t="str">
        <f t="shared" si="6"/>
        <v/>
      </c>
      <c r="Q604" s="457">
        <f t="shared" si="26"/>
        <v>0</v>
      </c>
      <c r="R604" s="458"/>
      <c r="S604" s="459" t="str">
        <f t="array" ref="S604">IF(B604="","",XLOOKUP($B604,Product,'Product List'!D:D))</f>
        <v/>
      </c>
      <c r="T604" s="454" t="str">
        <f t="array" ref="T604">IF(B604="","",XLOOKUP($B604,Product,'Product List'!E:E))</f>
        <v/>
      </c>
      <c r="U604" s="454" t="str">
        <f t="array" ref="U604">IF(B604="","",XLOOKUP($B604,Product,'Product List'!F:F))</f>
        <v/>
      </c>
      <c r="V604" s="454" t="str">
        <f t="array" ref="V604">IF(B604="","",XLOOKUP($B604,Product,'Product List'!G:G))</f>
        <v/>
      </c>
      <c r="W604" s="434"/>
      <c r="X604" s="434" t="str">
        <f t="array" ref="X604">iferror(xlookup(B604,'Product List'!A:A,'Product List'!P:P),"")</f>
        <v/>
      </c>
      <c r="Y604" s="434">
        <f t="shared" si="27"/>
        <v>0</v>
      </c>
      <c r="Z604" s="434"/>
    </row>
    <row r="605" ht="14.25" customHeight="1">
      <c r="A605" s="494"/>
      <c r="B605" s="494"/>
      <c r="C605" s="495"/>
      <c r="D605" s="496"/>
      <c r="E605" s="496"/>
      <c r="F605" s="496"/>
      <c r="G605" s="487">
        <f t="shared" si="1"/>
        <v>0</v>
      </c>
      <c r="H605" s="451" t="str">
        <f t="shared" si="2"/>
        <v/>
      </c>
      <c r="I605" s="452" t="str">
        <f t="shared" si="23"/>
        <v/>
      </c>
      <c r="J605" s="477"/>
      <c r="K605" s="434"/>
      <c r="L605" s="454" t="str">
        <f t="shared" si="4"/>
        <v/>
      </c>
      <c r="M605" s="455" t="str">
        <f t="array" ref="M605">IFERROR(IF(J605="","",XLOOKUP(L605,Personnel!$B$4:$G$4,Personnel!$B$5:$G$5)),"")</f>
        <v/>
      </c>
      <c r="N605" s="455">
        <f t="shared" si="5"/>
        <v>0</v>
      </c>
      <c r="O605" s="434"/>
      <c r="P605" s="456" t="str">
        <f t="shared" si="6"/>
        <v/>
      </c>
      <c r="Q605" s="457">
        <f t="shared" si="26"/>
        <v>0</v>
      </c>
      <c r="R605" s="458"/>
      <c r="S605" s="459" t="str">
        <f t="array" ref="S605">IF(B605="","",XLOOKUP($B605,Product,'Product List'!D:D))</f>
        <v/>
      </c>
      <c r="T605" s="454" t="str">
        <f t="array" ref="T605">IF(B605="","",XLOOKUP($B605,Product,'Product List'!E:E))</f>
        <v/>
      </c>
      <c r="U605" s="454" t="str">
        <f t="array" ref="U605">IF(B605="","",XLOOKUP($B605,Product,'Product List'!F:F))</f>
        <v/>
      </c>
      <c r="V605" s="454" t="str">
        <f t="array" ref="V605">IF(B605="","",XLOOKUP($B605,Product,'Product List'!G:G))</f>
        <v/>
      </c>
      <c r="W605" s="434"/>
      <c r="X605" s="434" t="str">
        <f t="array" ref="X605">iferror(xlookup(B605,'Product List'!A:A,'Product List'!P:P),"")</f>
        <v/>
      </c>
      <c r="Y605" s="434">
        <f t="shared" si="27"/>
        <v>0</v>
      </c>
      <c r="Z605" s="434"/>
    </row>
    <row r="606" ht="14.25" customHeight="1">
      <c r="A606" s="494"/>
      <c r="B606" s="494"/>
      <c r="C606" s="495"/>
      <c r="D606" s="496"/>
      <c r="E606" s="496"/>
      <c r="F606" s="496"/>
      <c r="G606" s="487">
        <f t="shared" si="1"/>
        <v>0</v>
      </c>
      <c r="H606" s="451" t="str">
        <f t="shared" si="2"/>
        <v/>
      </c>
      <c r="I606" s="452" t="str">
        <f t="shared" si="23"/>
        <v/>
      </c>
      <c r="J606" s="477"/>
      <c r="K606" s="434"/>
      <c r="L606" s="454" t="str">
        <f t="shared" si="4"/>
        <v/>
      </c>
      <c r="M606" s="455" t="str">
        <f t="array" ref="M606">IFERROR(IF(J606="","",XLOOKUP(L606,Personnel!$B$4:$G$4,Personnel!$B$5:$G$5)),"")</f>
        <v/>
      </c>
      <c r="N606" s="455">
        <f t="shared" si="5"/>
        <v>0</v>
      </c>
      <c r="O606" s="434"/>
      <c r="P606" s="456" t="str">
        <f t="shared" si="6"/>
        <v/>
      </c>
      <c r="Q606" s="457">
        <f t="shared" si="26"/>
        <v>0</v>
      </c>
      <c r="R606" s="458"/>
      <c r="S606" s="459" t="str">
        <f t="array" ref="S606">IF(B606="","",XLOOKUP($B606,Product,'Product List'!D:D))</f>
        <v/>
      </c>
      <c r="T606" s="454" t="str">
        <f t="array" ref="T606">IF(B606="","",XLOOKUP($B606,Product,'Product List'!E:E))</f>
        <v/>
      </c>
      <c r="U606" s="454" t="str">
        <f t="array" ref="U606">IF(B606="","",XLOOKUP($B606,Product,'Product List'!F:F))</f>
        <v/>
      </c>
      <c r="V606" s="454" t="str">
        <f t="array" ref="V606">IF(B606="","",XLOOKUP($B606,Product,'Product List'!G:G))</f>
        <v/>
      </c>
      <c r="W606" s="434"/>
      <c r="X606" s="434" t="str">
        <f t="array" ref="X606">iferror(xlookup(B606,'Product List'!A:A,'Product List'!P:P),"")</f>
        <v/>
      </c>
      <c r="Y606" s="434">
        <f t="shared" si="27"/>
        <v>0</v>
      </c>
      <c r="Z606" s="434"/>
    </row>
    <row r="607" ht="14.25" customHeight="1">
      <c r="A607" s="494"/>
      <c r="B607" s="494"/>
      <c r="C607" s="495"/>
      <c r="D607" s="496"/>
      <c r="E607" s="496"/>
      <c r="F607" s="496"/>
      <c r="G607" s="487">
        <f t="shared" si="1"/>
        <v>0</v>
      </c>
      <c r="H607" s="451" t="str">
        <f t="shared" si="2"/>
        <v/>
      </c>
      <c r="I607" s="452" t="str">
        <f t="shared" si="23"/>
        <v/>
      </c>
      <c r="J607" s="477"/>
      <c r="K607" s="434"/>
      <c r="L607" s="454" t="str">
        <f t="shared" si="4"/>
        <v/>
      </c>
      <c r="M607" s="455" t="str">
        <f t="array" ref="M607">IFERROR(IF(J607="","",XLOOKUP(L607,Personnel!$B$4:$G$4,Personnel!$B$5:$G$5)),"")</f>
        <v/>
      </c>
      <c r="N607" s="455">
        <f t="shared" si="5"/>
        <v>0</v>
      </c>
      <c r="O607" s="434"/>
      <c r="P607" s="456" t="str">
        <f t="shared" si="6"/>
        <v/>
      </c>
      <c r="Q607" s="457">
        <f t="shared" si="26"/>
        <v>0</v>
      </c>
      <c r="R607" s="458"/>
      <c r="S607" s="459" t="str">
        <f t="array" ref="S607">IF(B607="","",XLOOKUP($B607,Product,'Product List'!D:D))</f>
        <v/>
      </c>
      <c r="T607" s="454" t="str">
        <f t="array" ref="T607">IF(B607="","",XLOOKUP($B607,Product,'Product List'!E:E))</f>
        <v/>
      </c>
      <c r="U607" s="454" t="str">
        <f t="array" ref="U607">IF(B607="","",XLOOKUP($B607,Product,'Product List'!F:F))</f>
        <v/>
      </c>
      <c r="V607" s="454" t="str">
        <f t="array" ref="V607">IF(B607="","",XLOOKUP($B607,Product,'Product List'!G:G))</f>
        <v/>
      </c>
      <c r="W607" s="434"/>
      <c r="X607" s="434" t="str">
        <f t="array" ref="X607">iferror(xlookup(B607,'Product List'!A:A,'Product List'!P:P),"")</f>
        <v/>
      </c>
      <c r="Y607" s="434">
        <f t="shared" si="27"/>
        <v>0</v>
      </c>
      <c r="Z607" s="434"/>
    </row>
    <row r="608" ht="14.25" customHeight="1">
      <c r="A608" s="494"/>
      <c r="B608" s="494"/>
      <c r="C608" s="495"/>
      <c r="D608" s="496"/>
      <c r="E608" s="496"/>
      <c r="F608" s="496"/>
      <c r="G608" s="487">
        <f t="shared" si="1"/>
        <v>0</v>
      </c>
      <c r="H608" s="451" t="str">
        <f t="shared" si="2"/>
        <v/>
      </c>
      <c r="I608" s="452" t="str">
        <f t="shared" si="23"/>
        <v/>
      </c>
      <c r="J608" s="477"/>
      <c r="K608" s="434"/>
      <c r="L608" s="454" t="str">
        <f t="shared" si="4"/>
        <v/>
      </c>
      <c r="M608" s="455" t="str">
        <f t="array" ref="M608">IFERROR(IF(J608="","",XLOOKUP(L608,Personnel!$B$4:$G$4,Personnel!$B$5:$G$5)),"")</f>
        <v/>
      </c>
      <c r="N608" s="455">
        <f t="shared" si="5"/>
        <v>0</v>
      </c>
      <c r="O608" s="434"/>
      <c r="P608" s="456" t="str">
        <f t="shared" si="6"/>
        <v/>
      </c>
      <c r="Q608" s="457">
        <f t="shared" si="26"/>
        <v>0</v>
      </c>
      <c r="R608" s="458"/>
      <c r="S608" s="459" t="str">
        <f t="array" ref="S608">IF(B608="","",XLOOKUP($B608,Product,'Product List'!D:D))</f>
        <v/>
      </c>
      <c r="T608" s="454" t="str">
        <f t="array" ref="T608">IF(B608="","",XLOOKUP($B608,Product,'Product List'!E:E))</f>
        <v/>
      </c>
      <c r="U608" s="454" t="str">
        <f t="array" ref="U608">IF(B608="","",XLOOKUP($B608,Product,'Product List'!F:F))</f>
        <v/>
      </c>
      <c r="V608" s="454" t="str">
        <f t="array" ref="V608">IF(B608="","",XLOOKUP($B608,Product,'Product List'!G:G))</f>
        <v/>
      </c>
      <c r="W608" s="434"/>
      <c r="X608" s="434" t="str">
        <f t="array" ref="X608">iferror(xlookup(B608,'Product List'!A:A,'Product List'!P:P),"")</f>
        <v/>
      </c>
      <c r="Y608" s="434">
        <f t="shared" si="27"/>
        <v>0</v>
      </c>
      <c r="Z608" s="434"/>
    </row>
    <row r="609" ht="14.25" customHeight="1">
      <c r="A609" s="494"/>
      <c r="B609" s="494"/>
      <c r="C609" s="495"/>
      <c r="D609" s="496"/>
      <c r="E609" s="496"/>
      <c r="F609" s="496"/>
      <c r="G609" s="487">
        <f t="shared" si="1"/>
        <v>0</v>
      </c>
      <c r="H609" s="451" t="str">
        <f t="shared" si="2"/>
        <v/>
      </c>
      <c r="I609" s="452" t="str">
        <f t="shared" si="23"/>
        <v/>
      </c>
      <c r="J609" s="477"/>
      <c r="K609" s="434"/>
      <c r="L609" s="454" t="str">
        <f t="shared" si="4"/>
        <v/>
      </c>
      <c r="M609" s="455" t="str">
        <f t="array" ref="M609">IFERROR(IF(J609="","",XLOOKUP(L609,Personnel!$B$4:$G$4,Personnel!$B$5:$G$5)),"")</f>
        <v/>
      </c>
      <c r="N609" s="455">
        <f t="shared" si="5"/>
        <v>0</v>
      </c>
      <c r="O609" s="434"/>
      <c r="P609" s="456" t="str">
        <f t="shared" si="6"/>
        <v/>
      </c>
      <c r="Q609" s="457">
        <f t="shared" si="26"/>
        <v>0</v>
      </c>
      <c r="R609" s="458"/>
      <c r="S609" s="459" t="str">
        <f t="array" ref="S609">IF(B609="","",XLOOKUP($B609,Product,'Product List'!D:D))</f>
        <v/>
      </c>
      <c r="T609" s="454" t="str">
        <f t="array" ref="T609">IF(B609="","",XLOOKUP($B609,Product,'Product List'!E:E))</f>
        <v/>
      </c>
      <c r="U609" s="454" t="str">
        <f t="array" ref="U609">IF(B609="","",XLOOKUP($B609,Product,'Product List'!F:F))</f>
        <v/>
      </c>
      <c r="V609" s="454" t="str">
        <f t="array" ref="V609">IF(B609="","",XLOOKUP($B609,Product,'Product List'!G:G))</f>
        <v/>
      </c>
      <c r="W609" s="434"/>
      <c r="X609" s="434" t="str">
        <f t="array" ref="X609">iferror(xlookup(B609,'Product List'!A:A,'Product List'!P:P),"")</f>
        <v/>
      </c>
      <c r="Y609" s="434">
        <f t="shared" si="27"/>
        <v>0</v>
      </c>
      <c r="Z609" s="434"/>
    </row>
    <row r="610" ht="14.25" customHeight="1">
      <c r="A610" s="494"/>
      <c r="B610" s="494"/>
      <c r="C610" s="495"/>
      <c r="D610" s="496"/>
      <c r="E610" s="496"/>
      <c r="F610" s="496"/>
      <c r="G610" s="487">
        <f t="shared" si="1"/>
        <v>0</v>
      </c>
      <c r="H610" s="451" t="str">
        <f t="shared" si="2"/>
        <v/>
      </c>
      <c r="I610" s="452" t="str">
        <f t="shared" si="23"/>
        <v/>
      </c>
      <c r="J610" s="477"/>
      <c r="K610" s="434"/>
      <c r="L610" s="454" t="str">
        <f t="shared" si="4"/>
        <v/>
      </c>
      <c r="M610" s="455" t="str">
        <f t="array" ref="M610">IFERROR(IF(J610="","",XLOOKUP(L610,Personnel!$B$4:$G$4,Personnel!$B$5:$G$5)),"")</f>
        <v/>
      </c>
      <c r="N610" s="455">
        <f t="shared" si="5"/>
        <v>0</v>
      </c>
      <c r="O610" s="434"/>
      <c r="P610" s="456" t="str">
        <f t="shared" si="6"/>
        <v/>
      </c>
      <c r="Q610" s="457">
        <f t="shared" si="26"/>
        <v>0</v>
      </c>
      <c r="R610" s="458"/>
      <c r="S610" s="459" t="str">
        <f t="array" ref="S610">IF(B610="","",XLOOKUP($B610,Product,'Product List'!D:D))</f>
        <v/>
      </c>
      <c r="T610" s="454" t="str">
        <f t="array" ref="T610">IF(B610="","",XLOOKUP($B610,Product,'Product List'!E:E))</f>
        <v/>
      </c>
      <c r="U610" s="454" t="str">
        <f t="array" ref="U610">IF(B610="","",XLOOKUP($B610,Product,'Product List'!F:F))</f>
        <v/>
      </c>
      <c r="V610" s="454" t="str">
        <f t="array" ref="V610">IF(B610="","",XLOOKUP($B610,Product,'Product List'!G:G))</f>
        <v/>
      </c>
      <c r="W610" s="434"/>
      <c r="X610" s="434" t="str">
        <f t="array" ref="X610">iferror(xlookup(B610,'Product List'!A:A,'Product List'!P:P),"")</f>
        <v/>
      </c>
      <c r="Y610" s="434">
        <f t="shared" si="27"/>
        <v>0</v>
      </c>
      <c r="Z610" s="434"/>
    </row>
    <row r="611" ht="14.25" customHeight="1">
      <c r="A611" s="494"/>
      <c r="B611" s="494"/>
      <c r="C611" s="495"/>
      <c r="D611" s="496"/>
      <c r="E611" s="496"/>
      <c r="F611" s="496"/>
      <c r="G611" s="487">
        <f t="shared" si="1"/>
        <v>0</v>
      </c>
      <c r="H611" s="451" t="str">
        <f t="shared" si="2"/>
        <v/>
      </c>
      <c r="I611" s="452" t="str">
        <f t="shared" si="23"/>
        <v/>
      </c>
      <c r="J611" s="477"/>
      <c r="K611" s="434"/>
      <c r="L611" s="454" t="str">
        <f t="shared" si="4"/>
        <v/>
      </c>
      <c r="M611" s="455" t="str">
        <f t="array" ref="M611">IFERROR(IF(J611="","",XLOOKUP(L611,Personnel!$B$4:$G$4,Personnel!$B$5:$G$5)),"")</f>
        <v/>
      </c>
      <c r="N611" s="455">
        <f t="shared" si="5"/>
        <v>0</v>
      </c>
      <c r="O611" s="434"/>
      <c r="P611" s="456" t="str">
        <f t="shared" si="6"/>
        <v/>
      </c>
      <c r="Q611" s="457">
        <f t="shared" si="26"/>
        <v>0</v>
      </c>
      <c r="R611" s="458"/>
      <c r="S611" s="459" t="str">
        <f t="array" ref="S611">IF(B611="","",XLOOKUP($B611,Product,'Product List'!D:D))</f>
        <v/>
      </c>
      <c r="T611" s="454" t="str">
        <f t="array" ref="T611">IF(B611="","",XLOOKUP($B611,Product,'Product List'!E:E))</f>
        <v/>
      </c>
      <c r="U611" s="454" t="str">
        <f t="array" ref="U611">IF(B611="","",XLOOKUP($B611,Product,'Product List'!F:F))</f>
        <v/>
      </c>
      <c r="V611" s="454" t="str">
        <f t="array" ref="V611">IF(B611="","",XLOOKUP($B611,Product,'Product List'!G:G))</f>
        <v/>
      </c>
      <c r="W611" s="434"/>
      <c r="X611" s="434" t="str">
        <f t="array" ref="X611">iferror(xlookup(B611,'Product List'!A:A,'Product List'!P:P),"")</f>
        <v/>
      </c>
      <c r="Y611" s="434">
        <f t="shared" si="27"/>
        <v>0</v>
      </c>
      <c r="Z611" s="434"/>
    </row>
    <row r="612" ht="14.25" customHeight="1">
      <c r="A612" s="494"/>
      <c r="B612" s="494"/>
      <c r="C612" s="495"/>
      <c r="D612" s="496"/>
      <c r="E612" s="496"/>
      <c r="F612" s="496"/>
      <c r="G612" s="487">
        <f t="shared" si="1"/>
        <v>0</v>
      </c>
      <c r="H612" s="451" t="str">
        <f t="shared" si="2"/>
        <v/>
      </c>
      <c r="I612" s="452" t="str">
        <f t="shared" si="23"/>
        <v/>
      </c>
      <c r="J612" s="477"/>
      <c r="K612" s="434"/>
      <c r="L612" s="454" t="str">
        <f t="shared" si="4"/>
        <v/>
      </c>
      <c r="M612" s="455" t="str">
        <f t="array" ref="M612">IFERROR(IF(J612="","",XLOOKUP(L612,Personnel!$B$4:$G$4,Personnel!$B$5:$G$5)),"")</f>
        <v/>
      </c>
      <c r="N612" s="455">
        <f t="shared" si="5"/>
        <v>0</v>
      </c>
      <c r="O612" s="434"/>
      <c r="P612" s="456" t="str">
        <f t="shared" si="6"/>
        <v/>
      </c>
      <c r="Q612" s="457">
        <f t="shared" si="26"/>
        <v>0</v>
      </c>
      <c r="R612" s="458"/>
      <c r="S612" s="459" t="str">
        <f t="array" ref="S612">IF(B612="","",XLOOKUP($B612,Product,'Product List'!D:D))</f>
        <v/>
      </c>
      <c r="T612" s="454" t="str">
        <f t="array" ref="T612">IF(B612="","",XLOOKUP($B612,Product,'Product List'!E:E))</f>
        <v/>
      </c>
      <c r="U612" s="454" t="str">
        <f t="array" ref="U612">IF(B612="","",XLOOKUP($B612,Product,'Product List'!F:F))</f>
        <v/>
      </c>
      <c r="V612" s="454" t="str">
        <f t="array" ref="V612">IF(B612="","",XLOOKUP($B612,Product,'Product List'!G:G))</f>
        <v/>
      </c>
      <c r="W612" s="434"/>
      <c r="X612" s="434" t="str">
        <f t="array" ref="X612">iferror(xlookup(B612,'Product List'!A:A,'Product List'!P:P),"")</f>
        <v/>
      </c>
      <c r="Y612" s="434">
        <f t="shared" si="27"/>
        <v>0</v>
      </c>
      <c r="Z612" s="434"/>
    </row>
    <row r="613" ht="14.25" customHeight="1">
      <c r="A613" s="494"/>
      <c r="B613" s="494"/>
      <c r="C613" s="495"/>
      <c r="D613" s="496"/>
      <c r="E613" s="496"/>
      <c r="F613" s="496"/>
      <c r="G613" s="487">
        <f t="shared" si="1"/>
        <v>0</v>
      </c>
      <c r="H613" s="451" t="str">
        <f t="shared" si="2"/>
        <v/>
      </c>
      <c r="I613" s="452" t="str">
        <f t="shared" si="23"/>
        <v/>
      </c>
      <c r="J613" s="477"/>
      <c r="K613" s="434"/>
      <c r="L613" s="454" t="str">
        <f t="shared" si="4"/>
        <v/>
      </c>
      <c r="M613" s="455" t="str">
        <f t="array" ref="M613">IFERROR(IF(J613="","",XLOOKUP(L613,Personnel!$B$4:$G$4,Personnel!$B$5:$G$5)),"")</f>
        <v/>
      </c>
      <c r="N613" s="455">
        <f t="shared" si="5"/>
        <v>0</v>
      </c>
      <c r="O613" s="434"/>
      <c r="P613" s="456" t="str">
        <f t="shared" si="6"/>
        <v/>
      </c>
      <c r="Q613" s="457">
        <f t="shared" si="26"/>
        <v>0</v>
      </c>
      <c r="R613" s="458"/>
      <c r="S613" s="459" t="str">
        <f t="array" ref="S613">IF(B613="","",XLOOKUP($B613,Product,'Product List'!D:D))</f>
        <v/>
      </c>
      <c r="T613" s="454" t="str">
        <f t="array" ref="T613">IF(B613="","",XLOOKUP($B613,Product,'Product List'!E:E))</f>
        <v/>
      </c>
      <c r="U613" s="454" t="str">
        <f t="array" ref="U613">IF(B613="","",XLOOKUP($B613,Product,'Product List'!F:F))</f>
        <v/>
      </c>
      <c r="V613" s="454" t="str">
        <f t="array" ref="V613">IF(B613="","",XLOOKUP($B613,Product,'Product List'!G:G))</f>
        <v/>
      </c>
      <c r="W613" s="434"/>
      <c r="X613" s="434" t="str">
        <f t="array" ref="X613">iferror(xlookup(B613,'Product List'!A:A,'Product List'!P:P),"")</f>
        <v/>
      </c>
      <c r="Y613" s="434">
        <f t="shared" si="27"/>
        <v>0</v>
      </c>
      <c r="Z613" s="434"/>
    </row>
    <row r="614" ht="14.25" customHeight="1">
      <c r="A614" s="494"/>
      <c r="B614" s="494"/>
      <c r="C614" s="495"/>
      <c r="D614" s="496"/>
      <c r="E614" s="496"/>
      <c r="F614" s="496"/>
      <c r="G614" s="487">
        <f t="shared" si="1"/>
        <v>0</v>
      </c>
      <c r="H614" s="451" t="str">
        <f t="shared" si="2"/>
        <v/>
      </c>
      <c r="I614" s="452" t="str">
        <f t="shared" si="23"/>
        <v/>
      </c>
      <c r="J614" s="477"/>
      <c r="K614" s="434"/>
      <c r="L614" s="454" t="str">
        <f t="shared" si="4"/>
        <v/>
      </c>
      <c r="M614" s="455" t="str">
        <f t="array" ref="M614">IFERROR(IF(J614="","",XLOOKUP(L614,Personnel!$B$4:$G$4,Personnel!$B$5:$G$5)),"")</f>
        <v/>
      </c>
      <c r="N614" s="455">
        <f t="shared" si="5"/>
        <v>0</v>
      </c>
      <c r="O614" s="434"/>
      <c r="P614" s="456" t="str">
        <f t="shared" si="6"/>
        <v/>
      </c>
      <c r="Q614" s="457">
        <f t="shared" si="26"/>
        <v>0</v>
      </c>
      <c r="R614" s="458"/>
      <c r="S614" s="459" t="str">
        <f t="array" ref="S614">IF(B614="","",XLOOKUP($B614,Product,'Product List'!D:D))</f>
        <v/>
      </c>
      <c r="T614" s="454" t="str">
        <f t="array" ref="T614">IF(B614="","",XLOOKUP($B614,Product,'Product List'!E:E))</f>
        <v/>
      </c>
      <c r="U614" s="454" t="str">
        <f t="array" ref="U614">IF(B614="","",XLOOKUP($B614,Product,'Product List'!F:F))</f>
        <v/>
      </c>
      <c r="V614" s="454" t="str">
        <f t="array" ref="V614">IF(B614="","",XLOOKUP($B614,Product,'Product List'!G:G))</f>
        <v/>
      </c>
      <c r="W614" s="434"/>
      <c r="X614" s="434" t="str">
        <f t="array" ref="X614">iferror(xlookup(B614,'Product List'!A:A,'Product List'!P:P),"")</f>
        <v/>
      </c>
      <c r="Y614" s="434">
        <f t="shared" si="27"/>
        <v>0</v>
      </c>
      <c r="Z614" s="434"/>
    </row>
    <row r="615" ht="14.25" customHeight="1">
      <c r="A615" s="494"/>
      <c r="B615" s="494"/>
      <c r="C615" s="495"/>
      <c r="D615" s="496"/>
      <c r="E615" s="496"/>
      <c r="F615" s="496"/>
      <c r="G615" s="487">
        <f t="shared" si="1"/>
        <v>0</v>
      </c>
      <c r="H615" s="451" t="str">
        <f t="shared" si="2"/>
        <v/>
      </c>
      <c r="I615" s="452" t="str">
        <f t="shared" si="23"/>
        <v/>
      </c>
      <c r="J615" s="477"/>
      <c r="K615" s="434"/>
      <c r="L615" s="454" t="str">
        <f t="shared" si="4"/>
        <v/>
      </c>
      <c r="M615" s="455" t="str">
        <f t="array" ref="M615">IFERROR(IF(J615="","",XLOOKUP(L615,Personnel!$B$4:$G$4,Personnel!$B$5:$G$5)),"")</f>
        <v/>
      </c>
      <c r="N615" s="455">
        <f t="shared" si="5"/>
        <v>0</v>
      </c>
      <c r="O615" s="434"/>
      <c r="P615" s="456" t="str">
        <f t="shared" si="6"/>
        <v/>
      </c>
      <c r="Q615" s="457">
        <f t="shared" si="26"/>
        <v>0</v>
      </c>
      <c r="R615" s="458"/>
      <c r="S615" s="459" t="str">
        <f t="array" ref="S615">IF(B615="","",XLOOKUP($B615,Product,'Product List'!D:D))</f>
        <v/>
      </c>
      <c r="T615" s="454" t="str">
        <f t="array" ref="T615">IF(B615="","",XLOOKUP($B615,Product,'Product List'!E:E))</f>
        <v/>
      </c>
      <c r="U615" s="454" t="str">
        <f t="array" ref="U615">IF(B615="","",XLOOKUP($B615,Product,'Product List'!F:F))</f>
        <v/>
      </c>
      <c r="V615" s="454" t="str">
        <f t="array" ref="V615">IF(B615="","",XLOOKUP($B615,Product,'Product List'!G:G))</f>
        <v/>
      </c>
      <c r="W615" s="434"/>
      <c r="X615" s="434" t="str">
        <f t="array" ref="X615">iferror(xlookup(B615,'Product List'!A:A,'Product List'!P:P),"")</f>
        <v/>
      </c>
      <c r="Y615" s="434">
        <f t="shared" si="27"/>
        <v>0</v>
      </c>
      <c r="Z615" s="434"/>
    </row>
    <row r="616" ht="14.25" customHeight="1">
      <c r="A616" s="494"/>
      <c r="B616" s="494"/>
      <c r="C616" s="495"/>
      <c r="D616" s="496"/>
      <c r="E616" s="496"/>
      <c r="F616" s="496"/>
      <c r="G616" s="487">
        <f t="shared" si="1"/>
        <v>0</v>
      </c>
      <c r="H616" s="451" t="str">
        <f t="shared" si="2"/>
        <v/>
      </c>
      <c r="I616" s="452" t="str">
        <f t="shared" si="23"/>
        <v/>
      </c>
      <c r="J616" s="477"/>
      <c r="K616" s="434"/>
      <c r="L616" s="454" t="str">
        <f t="shared" si="4"/>
        <v/>
      </c>
      <c r="M616" s="455" t="str">
        <f t="array" ref="M616">IFERROR(IF(J616="","",XLOOKUP(L616,Personnel!$B$4:$G$4,Personnel!$B$5:$G$5)),"")</f>
        <v/>
      </c>
      <c r="N616" s="455">
        <f t="shared" si="5"/>
        <v>0</v>
      </c>
      <c r="O616" s="434"/>
      <c r="P616" s="456" t="str">
        <f t="shared" si="6"/>
        <v/>
      </c>
      <c r="Q616" s="457">
        <f t="shared" si="26"/>
        <v>0</v>
      </c>
      <c r="R616" s="458"/>
      <c r="S616" s="459" t="str">
        <f t="array" ref="S616">IF(B616="","",XLOOKUP($B616,Product,'Product List'!D:D))</f>
        <v/>
      </c>
      <c r="T616" s="454" t="str">
        <f t="array" ref="T616">IF(B616="","",XLOOKUP($B616,Product,'Product List'!E:E))</f>
        <v/>
      </c>
      <c r="U616" s="454" t="str">
        <f t="array" ref="U616">IF(B616="","",XLOOKUP($B616,Product,'Product List'!F:F))</f>
        <v/>
      </c>
      <c r="V616" s="454" t="str">
        <f t="array" ref="V616">IF(B616="","",XLOOKUP($B616,Product,'Product List'!G:G))</f>
        <v/>
      </c>
      <c r="W616" s="434"/>
      <c r="X616" s="434" t="str">
        <f t="array" ref="X616">iferror(xlookup(B616,'Product List'!A:A,'Product List'!P:P),"")</f>
        <v/>
      </c>
      <c r="Y616" s="434">
        <f t="shared" si="27"/>
        <v>0</v>
      </c>
      <c r="Z616" s="434"/>
    </row>
    <row r="617" ht="14.25" customHeight="1">
      <c r="A617" s="494"/>
      <c r="B617" s="494"/>
      <c r="C617" s="495"/>
      <c r="D617" s="496"/>
      <c r="E617" s="496"/>
      <c r="F617" s="496"/>
      <c r="G617" s="487">
        <f t="shared" si="1"/>
        <v>0</v>
      </c>
      <c r="H617" s="451" t="str">
        <f t="shared" si="2"/>
        <v/>
      </c>
      <c r="I617" s="452" t="str">
        <f t="shared" si="23"/>
        <v/>
      </c>
      <c r="J617" s="477"/>
      <c r="K617" s="434"/>
      <c r="L617" s="454" t="str">
        <f t="shared" si="4"/>
        <v/>
      </c>
      <c r="M617" s="455" t="str">
        <f t="array" ref="M617">IFERROR(IF(J617="","",XLOOKUP(L617,Personnel!$B$4:$G$4,Personnel!$B$5:$G$5)),"")</f>
        <v/>
      </c>
      <c r="N617" s="455">
        <f t="shared" si="5"/>
        <v>0</v>
      </c>
      <c r="O617" s="434"/>
      <c r="P617" s="456" t="str">
        <f t="shared" si="6"/>
        <v/>
      </c>
      <c r="Q617" s="457">
        <f t="shared" si="26"/>
        <v>0</v>
      </c>
      <c r="R617" s="458"/>
      <c r="S617" s="459" t="str">
        <f t="array" ref="S617">IF(B617="","",XLOOKUP($B617,Product,'Product List'!D:D))</f>
        <v/>
      </c>
      <c r="T617" s="454" t="str">
        <f t="array" ref="T617">IF(B617="","",XLOOKUP($B617,Product,'Product List'!E:E))</f>
        <v/>
      </c>
      <c r="U617" s="454" t="str">
        <f t="array" ref="U617">IF(B617="","",XLOOKUP($B617,Product,'Product List'!F:F))</f>
        <v/>
      </c>
      <c r="V617" s="454" t="str">
        <f t="array" ref="V617">IF(B617="","",XLOOKUP($B617,Product,'Product List'!G:G))</f>
        <v/>
      </c>
      <c r="W617" s="434"/>
      <c r="X617" s="434" t="str">
        <f t="array" ref="X617">iferror(xlookup(B617,'Product List'!A:A,'Product List'!P:P),"")</f>
        <v/>
      </c>
      <c r="Y617" s="434">
        <f t="shared" si="27"/>
        <v>0</v>
      </c>
      <c r="Z617" s="434"/>
    </row>
    <row r="618" ht="14.25" customHeight="1">
      <c r="A618" s="494"/>
      <c r="B618" s="494"/>
      <c r="C618" s="495"/>
      <c r="D618" s="496"/>
      <c r="E618" s="496"/>
      <c r="F618" s="496"/>
      <c r="G618" s="487">
        <f t="shared" si="1"/>
        <v>0</v>
      </c>
      <c r="H618" s="451" t="str">
        <f t="shared" si="2"/>
        <v/>
      </c>
      <c r="I618" s="452" t="str">
        <f t="shared" si="23"/>
        <v/>
      </c>
      <c r="J618" s="477"/>
      <c r="K618" s="434"/>
      <c r="L618" s="454" t="str">
        <f t="shared" si="4"/>
        <v/>
      </c>
      <c r="M618" s="455" t="str">
        <f t="array" ref="M618">IFERROR(IF(J618="","",XLOOKUP(L618,Personnel!$B$4:$G$4,Personnel!$B$5:$G$5)),"")</f>
        <v/>
      </c>
      <c r="N618" s="455">
        <f t="shared" si="5"/>
        <v>0</v>
      </c>
      <c r="O618" s="434"/>
      <c r="P618" s="456" t="str">
        <f t="shared" si="6"/>
        <v/>
      </c>
      <c r="Q618" s="457">
        <f t="shared" si="26"/>
        <v>0</v>
      </c>
      <c r="R618" s="458"/>
      <c r="S618" s="459" t="str">
        <f t="array" ref="S618">IF(B618="","",XLOOKUP($B618,Product,'Product List'!D:D))</f>
        <v/>
      </c>
      <c r="T618" s="454" t="str">
        <f t="array" ref="T618">IF(B618="","",XLOOKUP($B618,Product,'Product List'!E:E))</f>
        <v/>
      </c>
      <c r="U618" s="454" t="str">
        <f t="array" ref="U618">IF(B618="","",XLOOKUP($B618,Product,'Product List'!F:F))</f>
        <v/>
      </c>
      <c r="V618" s="454" t="str">
        <f t="array" ref="V618">IF(B618="","",XLOOKUP($B618,Product,'Product List'!G:G))</f>
        <v/>
      </c>
      <c r="W618" s="434"/>
      <c r="X618" s="434" t="str">
        <f t="array" ref="X618">iferror(xlookup(B618,'Product List'!A:A,'Product List'!P:P),"")</f>
        <v/>
      </c>
      <c r="Y618" s="434">
        <f t="shared" si="27"/>
        <v>0</v>
      </c>
      <c r="Z618" s="434"/>
    </row>
    <row r="619" ht="14.25" customHeight="1">
      <c r="A619" s="494"/>
      <c r="B619" s="494"/>
      <c r="C619" s="495"/>
      <c r="D619" s="496"/>
      <c r="E619" s="496"/>
      <c r="F619" s="496"/>
      <c r="G619" s="487">
        <f t="shared" si="1"/>
        <v>0</v>
      </c>
      <c r="H619" s="451" t="str">
        <f t="shared" si="2"/>
        <v/>
      </c>
      <c r="I619" s="452" t="str">
        <f t="shared" si="23"/>
        <v/>
      </c>
      <c r="J619" s="477"/>
      <c r="K619" s="434"/>
      <c r="L619" s="454" t="str">
        <f t="shared" si="4"/>
        <v/>
      </c>
      <c r="M619" s="455" t="str">
        <f t="array" ref="M619">IFERROR(IF(J619="","",XLOOKUP(L619,Personnel!$B$4:$G$4,Personnel!$B$5:$G$5)),"")</f>
        <v/>
      </c>
      <c r="N619" s="455">
        <f t="shared" si="5"/>
        <v>0</v>
      </c>
      <c r="O619" s="434"/>
      <c r="P619" s="456" t="str">
        <f t="shared" si="6"/>
        <v/>
      </c>
      <c r="Q619" s="457">
        <f t="shared" si="26"/>
        <v>0</v>
      </c>
      <c r="R619" s="458"/>
      <c r="S619" s="459" t="str">
        <f t="array" ref="S619">IF(B619="","",XLOOKUP($B619,Product,'Product List'!D:D))</f>
        <v/>
      </c>
      <c r="T619" s="454" t="str">
        <f t="array" ref="T619">IF(B619="","",XLOOKUP($B619,Product,'Product List'!E:E))</f>
        <v/>
      </c>
      <c r="U619" s="454" t="str">
        <f t="array" ref="U619">IF(B619="","",XLOOKUP($B619,Product,'Product List'!F:F))</f>
        <v/>
      </c>
      <c r="V619" s="454" t="str">
        <f t="array" ref="V619">IF(B619="","",XLOOKUP($B619,Product,'Product List'!G:G))</f>
        <v/>
      </c>
      <c r="W619" s="434"/>
      <c r="X619" s="434" t="str">
        <f t="array" ref="X619">iferror(xlookup(B619,'Product List'!A:A,'Product List'!P:P),"")</f>
        <v/>
      </c>
      <c r="Y619" s="434">
        <f t="shared" si="27"/>
        <v>0</v>
      </c>
      <c r="Z619" s="434"/>
    </row>
    <row r="620" ht="14.25" customHeight="1">
      <c r="A620" s="494"/>
      <c r="B620" s="494"/>
      <c r="C620" s="495"/>
      <c r="D620" s="496"/>
      <c r="E620" s="496"/>
      <c r="F620" s="496"/>
      <c r="G620" s="487">
        <f t="shared" si="1"/>
        <v>0</v>
      </c>
      <c r="H620" s="451" t="str">
        <f t="shared" si="2"/>
        <v/>
      </c>
      <c r="I620" s="452" t="str">
        <f t="shared" si="23"/>
        <v/>
      </c>
      <c r="J620" s="477"/>
      <c r="K620" s="434"/>
      <c r="L620" s="454" t="str">
        <f t="shared" si="4"/>
        <v/>
      </c>
      <c r="M620" s="455" t="str">
        <f t="array" ref="M620">IFERROR(IF(J620="","",XLOOKUP(L620,Personnel!$B$4:$G$4,Personnel!$B$5:$G$5)),"")</f>
        <v/>
      </c>
      <c r="N620" s="455">
        <f t="shared" si="5"/>
        <v>0</v>
      </c>
      <c r="O620" s="434"/>
      <c r="P620" s="456" t="str">
        <f t="shared" si="6"/>
        <v/>
      </c>
      <c r="Q620" s="457">
        <f t="shared" si="26"/>
        <v>0</v>
      </c>
      <c r="R620" s="458"/>
      <c r="S620" s="459" t="str">
        <f t="array" ref="S620">IF(B620="","",XLOOKUP($B620,Product,'Product List'!D:D))</f>
        <v/>
      </c>
      <c r="T620" s="454" t="str">
        <f t="array" ref="T620">IF(B620="","",XLOOKUP($B620,Product,'Product List'!E:E))</f>
        <v/>
      </c>
      <c r="U620" s="454" t="str">
        <f t="array" ref="U620">IF(B620="","",XLOOKUP($B620,Product,'Product List'!F:F))</f>
        <v/>
      </c>
      <c r="V620" s="454" t="str">
        <f t="array" ref="V620">IF(B620="","",XLOOKUP($B620,Product,'Product List'!G:G))</f>
        <v/>
      </c>
      <c r="W620" s="434"/>
      <c r="X620" s="434" t="str">
        <f t="array" ref="X620">iferror(xlookup(B620,'Product List'!A:A,'Product List'!P:P),"")</f>
        <v/>
      </c>
      <c r="Y620" s="434">
        <f t="shared" si="27"/>
        <v>0</v>
      </c>
      <c r="Z620" s="434"/>
    </row>
    <row r="621" ht="14.25" customHeight="1">
      <c r="A621" s="494"/>
      <c r="B621" s="494"/>
      <c r="C621" s="495"/>
      <c r="D621" s="496"/>
      <c r="E621" s="496"/>
      <c r="F621" s="496"/>
      <c r="G621" s="487">
        <f t="shared" si="1"/>
        <v>0</v>
      </c>
      <c r="H621" s="451" t="str">
        <f t="shared" si="2"/>
        <v/>
      </c>
      <c r="I621" s="452" t="str">
        <f t="shared" si="23"/>
        <v/>
      </c>
      <c r="J621" s="477"/>
      <c r="K621" s="434"/>
      <c r="L621" s="454" t="str">
        <f t="shared" si="4"/>
        <v/>
      </c>
      <c r="M621" s="455" t="str">
        <f t="array" ref="M621">IFERROR(IF(J621="","",XLOOKUP(L621,Personnel!$B$4:$G$4,Personnel!$B$5:$G$5)),"")</f>
        <v/>
      </c>
      <c r="N621" s="455">
        <f t="shared" si="5"/>
        <v>0</v>
      </c>
      <c r="O621" s="434"/>
      <c r="P621" s="456" t="str">
        <f t="shared" si="6"/>
        <v/>
      </c>
      <c r="Q621" s="457">
        <f t="shared" si="26"/>
        <v>0</v>
      </c>
      <c r="R621" s="458"/>
      <c r="S621" s="459" t="str">
        <f t="array" ref="S621">IF(B621="","",XLOOKUP($B621,Product,'Product List'!D:D))</f>
        <v/>
      </c>
      <c r="T621" s="454" t="str">
        <f t="array" ref="T621">IF(B621="","",XLOOKUP($B621,Product,'Product List'!E:E))</f>
        <v/>
      </c>
      <c r="U621" s="454" t="str">
        <f t="array" ref="U621">IF(B621="","",XLOOKUP($B621,Product,'Product List'!F:F))</f>
        <v/>
      </c>
      <c r="V621" s="454" t="str">
        <f t="array" ref="V621">IF(B621="","",XLOOKUP($B621,Product,'Product List'!G:G))</f>
        <v/>
      </c>
      <c r="W621" s="434"/>
      <c r="X621" s="434" t="str">
        <f t="array" ref="X621">iferror(xlookup(B621,'Product List'!A:A,'Product List'!P:P),"")</f>
        <v/>
      </c>
      <c r="Y621" s="434">
        <f t="shared" si="27"/>
        <v>0</v>
      </c>
      <c r="Z621" s="434"/>
    </row>
    <row r="622" ht="14.25" customHeight="1">
      <c r="A622" s="494"/>
      <c r="B622" s="494"/>
      <c r="C622" s="495"/>
      <c r="D622" s="496"/>
      <c r="E622" s="496"/>
      <c r="F622" s="496"/>
      <c r="G622" s="487">
        <f t="shared" si="1"/>
        <v>0</v>
      </c>
      <c r="H622" s="451" t="str">
        <f t="shared" si="2"/>
        <v/>
      </c>
      <c r="I622" s="452" t="str">
        <f t="shared" si="23"/>
        <v/>
      </c>
      <c r="J622" s="477"/>
      <c r="K622" s="434"/>
      <c r="L622" s="454" t="str">
        <f t="shared" si="4"/>
        <v/>
      </c>
      <c r="M622" s="455" t="str">
        <f t="array" ref="M622">IFERROR(IF(J622="","",XLOOKUP(L622,Personnel!$B$4:$G$4,Personnel!$B$5:$G$5)),"")</f>
        <v/>
      </c>
      <c r="N622" s="455">
        <f t="shared" si="5"/>
        <v>0</v>
      </c>
      <c r="O622" s="434"/>
      <c r="P622" s="456" t="str">
        <f t="shared" si="6"/>
        <v/>
      </c>
      <c r="Q622" s="457">
        <f t="shared" si="26"/>
        <v>0</v>
      </c>
      <c r="R622" s="458"/>
      <c r="S622" s="459" t="str">
        <f t="array" ref="S622">IF(B622="","",XLOOKUP($B622,Product,'Product List'!D:D))</f>
        <v/>
      </c>
      <c r="T622" s="454" t="str">
        <f t="array" ref="T622">IF(B622="","",XLOOKUP($B622,Product,'Product List'!E:E))</f>
        <v/>
      </c>
      <c r="U622" s="454" t="str">
        <f t="array" ref="U622">IF(B622="","",XLOOKUP($B622,Product,'Product List'!F:F))</f>
        <v/>
      </c>
      <c r="V622" s="454" t="str">
        <f t="array" ref="V622">IF(B622="","",XLOOKUP($B622,Product,'Product List'!G:G))</f>
        <v/>
      </c>
      <c r="W622" s="434"/>
      <c r="X622" s="434" t="str">
        <f t="array" ref="X622">iferror(xlookup(B622,'Product List'!A:A,'Product List'!P:P),"")</f>
        <v/>
      </c>
      <c r="Y622" s="434">
        <f t="shared" si="27"/>
        <v>0</v>
      </c>
      <c r="Z622" s="434"/>
    </row>
    <row r="623" ht="14.25" customHeight="1">
      <c r="A623" s="494"/>
      <c r="B623" s="494"/>
      <c r="C623" s="495"/>
      <c r="D623" s="496"/>
      <c r="E623" s="496"/>
      <c r="F623" s="496"/>
      <c r="G623" s="487">
        <f t="shared" si="1"/>
        <v>0</v>
      </c>
      <c r="H623" s="451" t="str">
        <f t="shared" si="2"/>
        <v/>
      </c>
      <c r="I623" s="452" t="str">
        <f t="shared" si="23"/>
        <v/>
      </c>
      <c r="J623" s="477"/>
      <c r="K623" s="434"/>
      <c r="L623" s="454" t="str">
        <f t="shared" si="4"/>
        <v/>
      </c>
      <c r="M623" s="455" t="str">
        <f t="array" ref="M623">IFERROR(IF(J623="","",XLOOKUP(L623,Personnel!$B$4:$G$4,Personnel!$B$5:$G$5)),"")</f>
        <v/>
      </c>
      <c r="N623" s="455">
        <f t="shared" si="5"/>
        <v>0</v>
      </c>
      <c r="O623" s="434"/>
      <c r="P623" s="456" t="str">
        <f t="shared" si="6"/>
        <v/>
      </c>
      <c r="Q623" s="457">
        <f t="shared" si="26"/>
        <v>0</v>
      </c>
      <c r="R623" s="458"/>
      <c r="S623" s="459" t="str">
        <f t="array" ref="S623">IF(B623="","",XLOOKUP($B623,Product,'Product List'!D:D))</f>
        <v/>
      </c>
      <c r="T623" s="454" t="str">
        <f t="array" ref="T623">IF(B623="","",XLOOKUP($B623,Product,'Product List'!E:E))</f>
        <v/>
      </c>
      <c r="U623" s="454" t="str">
        <f t="array" ref="U623">IF(B623="","",XLOOKUP($B623,Product,'Product List'!F:F))</f>
        <v/>
      </c>
      <c r="V623" s="454" t="str">
        <f t="array" ref="V623">IF(B623="","",XLOOKUP($B623,Product,'Product List'!G:G))</f>
        <v/>
      </c>
      <c r="W623" s="434"/>
      <c r="X623" s="434" t="str">
        <f t="array" ref="X623">iferror(xlookup(B623,'Product List'!A:A,'Product List'!P:P),"")</f>
        <v/>
      </c>
      <c r="Y623" s="434">
        <f t="shared" si="27"/>
        <v>0</v>
      </c>
      <c r="Z623" s="434"/>
    </row>
    <row r="624" ht="14.25" customHeight="1">
      <c r="A624" s="494"/>
      <c r="B624" s="494"/>
      <c r="C624" s="495"/>
      <c r="D624" s="496"/>
      <c r="E624" s="496"/>
      <c r="F624" s="496"/>
      <c r="G624" s="487">
        <f t="shared" si="1"/>
        <v>0</v>
      </c>
      <c r="H624" s="451" t="str">
        <f t="shared" si="2"/>
        <v/>
      </c>
      <c r="I624" s="452" t="str">
        <f t="shared" si="23"/>
        <v/>
      </c>
      <c r="J624" s="477"/>
      <c r="K624" s="434"/>
      <c r="L624" s="454" t="str">
        <f t="shared" si="4"/>
        <v/>
      </c>
      <c r="M624" s="455" t="str">
        <f t="array" ref="M624">IFERROR(IF(J624="","",XLOOKUP(L624,Personnel!$B$4:$G$4,Personnel!$B$5:$G$5)),"")</f>
        <v/>
      </c>
      <c r="N624" s="455">
        <f t="shared" si="5"/>
        <v>0</v>
      </c>
      <c r="O624" s="434"/>
      <c r="P624" s="456" t="str">
        <f t="shared" si="6"/>
        <v/>
      </c>
      <c r="Q624" s="457">
        <f t="shared" si="26"/>
        <v>0</v>
      </c>
      <c r="R624" s="458"/>
      <c r="S624" s="459" t="str">
        <f t="array" ref="S624">IF(B624="","",XLOOKUP($B624,Product,'Product List'!D:D))</f>
        <v/>
      </c>
      <c r="T624" s="454" t="str">
        <f t="array" ref="T624">IF(B624="","",XLOOKUP($B624,Product,'Product List'!E:E))</f>
        <v/>
      </c>
      <c r="U624" s="454" t="str">
        <f t="array" ref="U624">IF(B624="","",XLOOKUP($B624,Product,'Product List'!F:F))</f>
        <v/>
      </c>
      <c r="V624" s="454" t="str">
        <f t="array" ref="V624">IF(B624="","",XLOOKUP($B624,Product,'Product List'!G:G))</f>
        <v/>
      </c>
      <c r="W624" s="434"/>
      <c r="X624" s="434" t="str">
        <f t="array" ref="X624">iferror(xlookup(B624,'Product List'!A:A,'Product List'!P:P),"")</f>
        <v/>
      </c>
      <c r="Y624" s="434">
        <f t="shared" si="27"/>
        <v>0</v>
      </c>
      <c r="Z624" s="434"/>
    </row>
    <row r="625" ht="14.25" customHeight="1">
      <c r="A625" s="494"/>
      <c r="B625" s="494"/>
      <c r="C625" s="495"/>
      <c r="D625" s="496"/>
      <c r="E625" s="496"/>
      <c r="F625" s="496"/>
      <c r="G625" s="487">
        <f t="shared" si="1"/>
        <v>0</v>
      </c>
      <c r="H625" s="451" t="str">
        <f t="shared" si="2"/>
        <v/>
      </c>
      <c r="I625" s="452" t="str">
        <f t="shared" si="23"/>
        <v/>
      </c>
      <c r="J625" s="477"/>
      <c r="K625" s="434"/>
      <c r="L625" s="454" t="str">
        <f t="shared" si="4"/>
        <v/>
      </c>
      <c r="M625" s="455" t="str">
        <f t="array" ref="M625">IFERROR(IF(J625="","",XLOOKUP(L625,Personnel!$B$4:$G$4,Personnel!$B$5:$G$5)),"")</f>
        <v/>
      </c>
      <c r="N625" s="455">
        <f t="shared" si="5"/>
        <v>0</v>
      </c>
      <c r="O625" s="434"/>
      <c r="P625" s="456" t="str">
        <f t="shared" si="6"/>
        <v/>
      </c>
      <c r="Q625" s="457">
        <f t="shared" si="26"/>
        <v>0</v>
      </c>
      <c r="R625" s="458"/>
      <c r="S625" s="459" t="str">
        <f t="array" ref="S625">IF(B625="","",XLOOKUP($B625,Product,'Product List'!D:D))</f>
        <v/>
      </c>
      <c r="T625" s="454" t="str">
        <f t="array" ref="T625">IF(B625="","",XLOOKUP($B625,Product,'Product List'!E:E))</f>
        <v/>
      </c>
      <c r="U625" s="454" t="str">
        <f t="array" ref="U625">IF(B625="","",XLOOKUP($B625,Product,'Product List'!F:F))</f>
        <v/>
      </c>
      <c r="V625" s="454" t="str">
        <f t="array" ref="V625">IF(B625="","",XLOOKUP($B625,Product,'Product List'!G:G))</f>
        <v/>
      </c>
      <c r="W625" s="434"/>
      <c r="X625" s="434" t="str">
        <f t="array" ref="X625">iferror(xlookup(B625,'Product List'!A:A,'Product List'!P:P),"")</f>
        <v/>
      </c>
      <c r="Y625" s="434">
        <f t="shared" si="27"/>
        <v>0</v>
      </c>
      <c r="Z625" s="434"/>
    </row>
    <row r="626" ht="14.25" customHeight="1">
      <c r="A626" s="494"/>
      <c r="B626" s="494"/>
      <c r="C626" s="495"/>
      <c r="D626" s="496"/>
      <c r="E626" s="496"/>
      <c r="F626" s="496"/>
      <c r="G626" s="487">
        <f t="shared" si="1"/>
        <v>0</v>
      </c>
      <c r="H626" s="451" t="str">
        <f t="shared" si="2"/>
        <v/>
      </c>
      <c r="I626" s="452" t="str">
        <f t="shared" si="23"/>
        <v/>
      </c>
      <c r="J626" s="477"/>
      <c r="K626" s="434"/>
      <c r="L626" s="454" t="str">
        <f t="shared" si="4"/>
        <v/>
      </c>
      <c r="M626" s="455" t="str">
        <f t="array" ref="M626">IFERROR(IF(J626="","",XLOOKUP(L626,Personnel!$B$4:$G$4,Personnel!$B$5:$G$5)),"")</f>
        <v/>
      </c>
      <c r="N626" s="455">
        <f t="shared" si="5"/>
        <v>0</v>
      </c>
      <c r="O626" s="434"/>
      <c r="P626" s="456" t="str">
        <f t="shared" si="6"/>
        <v/>
      </c>
      <c r="Q626" s="457">
        <f t="shared" si="26"/>
        <v>0</v>
      </c>
      <c r="R626" s="458"/>
      <c r="S626" s="459" t="str">
        <f t="array" ref="S626">IF(B626="","",XLOOKUP($B626,Product,'Product List'!D:D))</f>
        <v/>
      </c>
      <c r="T626" s="454" t="str">
        <f t="array" ref="T626">IF(B626="","",XLOOKUP($B626,Product,'Product List'!E:E))</f>
        <v/>
      </c>
      <c r="U626" s="454" t="str">
        <f t="array" ref="U626">IF(B626="","",XLOOKUP($B626,Product,'Product List'!F:F))</f>
        <v/>
      </c>
      <c r="V626" s="454" t="str">
        <f t="array" ref="V626">IF(B626="","",XLOOKUP($B626,Product,'Product List'!G:G))</f>
        <v/>
      </c>
      <c r="W626" s="434"/>
      <c r="X626" s="434" t="str">
        <f t="array" ref="X626">iferror(xlookup(B626,'Product List'!A:A,'Product List'!P:P),"")</f>
        <v/>
      </c>
      <c r="Y626" s="434">
        <f t="shared" si="27"/>
        <v>0</v>
      </c>
      <c r="Z626" s="434"/>
    </row>
    <row r="627" ht="14.25" customHeight="1">
      <c r="A627" s="494"/>
      <c r="B627" s="494"/>
      <c r="C627" s="495"/>
      <c r="D627" s="496"/>
      <c r="E627" s="496"/>
      <c r="F627" s="496"/>
      <c r="G627" s="487">
        <f t="shared" si="1"/>
        <v>0</v>
      </c>
      <c r="H627" s="451" t="str">
        <f t="shared" si="2"/>
        <v/>
      </c>
      <c r="I627" s="452" t="str">
        <f t="shared" si="23"/>
        <v/>
      </c>
      <c r="J627" s="477"/>
      <c r="K627" s="434"/>
      <c r="L627" s="454" t="str">
        <f t="shared" si="4"/>
        <v/>
      </c>
      <c r="M627" s="455" t="str">
        <f t="array" ref="M627">IFERROR(IF(J627="","",XLOOKUP(L627,Personnel!$B$4:$G$4,Personnel!$B$5:$G$5)),"")</f>
        <v/>
      </c>
      <c r="N627" s="455">
        <f t="shared" si="5"/>
        <v>0</v>
      </c>
      <c r="O627" s="434"/>
      <c r="P627" s="456" t="str">
        <f t="shared" si="6"/>
        <v/>
      </c>
      <c r="Q627" s="457">
        <f t="shared" si="26"/>
        <v>0</v>
      </c>
      <c r="R627" s="458"/>
      <c r="S627" s="459" t="str">
        <f t="array" ref="S627">IF(B627="","",XLOOKUP($B627,Product,'Product List'!D:D))</f>
        <v/>
      </c>
      <c r="T627" s="454" t="str">
        <f t="array" ref="T627">IF(B627="","",XLOOKUP($B627,Product,'Product List'!E:E))</f>
        <v/>
      </c>
      <c r="U627" s="454" t="str">
        <f t="array" ref="U627">IF(B627="","",XLOOKUP($B627,Product,'Product List'!F:F))</f>
        <v/>
      </c>
      <c r="V627" s="454" t="str">
        <f t="array" ref="V627">IF(B627="","",XLOOKUP($B627,Product,'Product List'!G:G))</f>
        <v/>
      </c>
      <c r="W627" s="434"/>
      <c r="X627" s="434" t="str">
        <f t="array" ref="X627">iferror(xlookup(B627,'Product List'!A:A,'Product List'!P:P),"")</f>
        <v/>
      </c>
      <c r="Y627" s="434">
        <f t="shared" si="27"/>
        <v>0</v>
      </c>
      <c r="Z627" s="434"/>
    </row>
    <row r="628" ht="14.25" customHeight="1">
      <c r="A628" s="494"/>
      <c r="B628" s="494"/>
      <c r="C628" s="495"/>
      <c r="D628" s="496"/>
      <c r="E628" s="496"/>
      <c r="F628" s="496"/>
      <c r="G628" s="487">
        <f t="shared" si="1"/>
        <v>0</v>
      </c>
      <c r="H628" s="451" t="str">
        <f t="shared" si="2"/>
        <v/>
      </c>
      <c r="I628" s="452" t="str">
        <f t="shared" si="23"/>
        <v/>
      </c>
      <c r="J628" s="477"/>
      <c r="K628" s="434"/>
      <c r="L628" s="454" t="str">
        <f t="shared" si="4"/>
        <v/>
      </c>
      <c r="M628" s="455" t="str">
        <f t="array" ref="M628">IFERROR(IF(J628="","",XLOOKUP(L628,Personnel!$B$4:$G$4,Personnel!$B$5:$G$5)),"")</f>
        <v/>
      </c>
      <c r="N628" s="455">
        <f t="shared" si="5"/>
        <v>0</v>
      </c>
      <c r="O628" s="434"/>
      <c r="P628" s="456" t="str">
        <f t="shared" si="6"/>
        <v/>
      </c>
      <c r="Q628" s="457">
        <f t="shared" si="26"/>
        <v>0</v>
      </c>
      <c r="R628" s="458"/>
      <c r="S628" s="459" t="str">
        <f t="array" ref="S628">IF(B628="","",XLOOKUP($B628,Product,'Product List'!D:D))</f>
        <v/>
      </c>
      <c r="T628" s="454" t="str">
        <f t="array" ref="T628">IF(B628="","",XLOOKUP($B628,Product,'Product List'!E:E))</f>
        <v/>
      </c>
      <c r="U628" s="454" t="str">
        <f t="array" ref="U628">IF(B628="","",XLOOKUP($B628,Product,'Product List'!F:F))</f>
        <v/>
      </c>
      <c r="V628" s="454" t="str">
        <f t="array" ref="V628">IF(B628="","",XLOOKUP($B628,Product,'Product List'!G:G))</f>
        <v/>
      </c>
      <c r="W628" s="434"/>
      <c r="X628" s="434" t="str">
        <f t="array" ref="X628">iferror(xlookup(B628,'Product List'!A:A,'Product List'!P:P),"")</f>
        <v/>
      </c>
      <c r="Y628" s="434">
        <f t="shared" si="27"/>
        <v>0</v>
      </c>
      <c r="Z628" s="434"/>
    </row>
    <row r="629" ht="14.25" customHeight="1">
      <c r="A629" s="494"/>
      <c r="B629" s="494"/>
      <c r="C629" s="495"/>
      <c r="D629" s="496"/>
      <c r="E629" s="496"/>
      <c r="F629" s="496"/>
      <c r="G629" s="487">
        <f t="shared" si="1"/>
        <v>0</v>
      </c>
      <c r="H629" s="451" t="str">
        <f t="shared" si="2"/>
        <v/>
      </c>
      <c r="I629" s="452" t="str">
        <f t="shared" si="23"/>
        <v/>
      </c>
      <c r="J629" s="477"/>
      <c r="K629" s="434"/>
      <c r="L629" s="454" t="str">
        <f t="shared" si="4"/>
        <v/>
      </c>
      <c r="M629" s="455" t="str">
        <f t="array" ref="M629">IFERROR(IF(J629="","",XLOOKUP(L629,Personnel!$B$4:$G$4,Personnel!$B$5:$G$5)),"")</f>
        <v/>
      </c>
      <c r="N629" s="455">
        <f t="shared" si="5"/>
        <v>0</v>
      </c>
      <c r="O629" s="434"/>
      <c r="P629" s="456" t="str">
        <f t="shared" si="6"/>
        <v/>
      </c>
      <c r="Q629" s="457">
        <f t="shared" si="26"/>
        <v>0</v>
      </c>
      <c r="R629" s="458"/>
      <c r="S629" s="459" t="str">
        <f t="array" ref="S629">IF(B629="","",XLOOKUP($B629,Product,'Product List'!D:D))</f>
        <v/>
      </c>
      <c r="T629" s="454" t="str">
        <f t="array" ref="T629">IF(B629="","",XLOOKUP($B629,Product,'Product List'!E:E))</f>
        <v/>
      </c>
      <c r="U629" s="454" t="str">
        <f t="array" ref="U629">IF(B629="","",XLOOKUP($B629,Product,'Product List'!F:F))</f>
        <v/>
      </c>
      <c r="V629" s="454" t="str">
        <f t="array" ref="V629">IF(B629="","",XLOOKUP($B629,Product,'Product List'!G:G))</f>
        <v/>
      </c>
      <c r="W629" s="434"/>
      <c r="X629" s="434" t="str">
        <f t="array" ref="X629">iferror(xlookup(B629,'Product List'!A:A,'Product List'!P:P),"")</f>
        <v/>
      </c>
      <c r="Y629" s="434">
        <f t="shared" si="27"/>
        <v>0</v>
      </c>
      <c r="Z629" s="434"/>
    </row>
    <row r="630" ht="14.25" customHeight="1">
      <c r="A630" s="494"/>
      <c r="B630" s="494"/>
      <c r="C630" s="495"/>
      <c r="D630" s="496"/>
      <c r="E630" s="496"/>
      <c r="F630" s="496"/>
      <c r="G630" s="487">
        <f t="shared" si="1"/>
        <v>0</v>
      </c>
      <c r="H630" s="451" t="str">
        <f t="shared" si="2"/>
        <v/>
      </c>
      <c r="I630" s="452" t="str">
        <f t="shared" si="23"/>
        <v/>
      </c>
      <c r="J630" s="477"/>
      <c r="K630" s="434"/>
      <c r="L630" s="454" t="str">
        <f t="shared" si="4"/>
        <v/>
      </c>
      <c r="M630" s="455" t="str">
        <f t="array" ref="M630">IFERROR(IF(J630="","",XLOOKUP(L630,Personnel!$B$4:$G$4,Personnel!$B$5:$G$5)),"")</f>
        <v/>
      </c>
      <c r="N630" s="455">
        <f t="shared" si="5"/>
        <v>0</v>
      </c>
      <c r="O630" s="434"/>
      <c r="P630" s="456" t="str">
        <f t="shared" si="6"/>
        <v/>
      </c>
      <c r="Q630" s="457">
        <f t="shared" si="26"/>
        <v>0</v>
      </c>
      <c r="R630" s="458"/>
      <c r="S630" s="459" t="str">
        <f t="array" ref="S630">IF(B630="","",XLOOKUP($B630,Product,'Product List'!D:D))</f>
        <v/>
      </c>
      <c r="T630" s="454" t="str">
        <f t="array" ref="T630">IF(B630="","",XLOOKUP($B630,Product,'Product List'!E:E))</f>
        <v/>
      </c>
      <c r="U630" s="454" t="str">
        <f t="array" ref="U630">IF(B630="","",XLOOKUP($B630,Product,'Product List'!F:F))</f>
        <v/>
      </c>
      <c r="V630" s="454" t="str">
        <f t="array" ref="V630">IF(B630="","",XLOOKUP($B630,Product,'Product List'!G:G))</f>
        <v/>
      </c>
      <c r="W630" s="434"/>
      <c r="X630" s="434" t="str">
        <f t="array" ref="X630">iferror(xlookup(B630,'Product List'!A:A,'Product List'!P:P),"")</f>
        <v/>
      </c>
      <c r="Y630" s="434">
        <f t="shared" si="27"/>
        <v>0</v>
      </c>
      <c r="Z630" s="434"/>
    </row>
    <row r="631" ht="14.25" customHeight="1">
      <c r="A631" s="494"/>
      <c r="B631" s="494"/>
      <c r="C631" s="495"/>
      <c r="D631" s="496"/>
      <c r="E631" s="496"/>
      <c r="F631" s="496"/>
      <c r="G631" s="487">
        <f t="shared" si="1"/>
        <v>0</v>
      </c>
      <c r="H631" s="451" t="str">
        <f t="shared" si="2"/>
        <v/>
      </c>
      <c r="I631" s="452" t="str">
        <f t="shared" si="23"/>
        <v/>
      </c>
      <c r="J631" s="477"/>
      <c r="K631" s="434"/>
      <c r="L631" s="454" t="str">
        <f t="shared" si="4"/>
        <v/>
      </c>
      <c r="M631" s="455" t="str">
        <f t="array" ref="M631">IFERROR(IF(J631="","",XLOOKUP(L631,Personnel!$B$4:$G$4,Personnel!$B$5:$G$5)),"")</f>
        <v/>
      </c>
      <c r="N631" s="455">
        <f t="shared" si="5"/>
        <v>0</v>
      </c>
      <c r="O631" s="434"/>
      <c r="P631" s="456" t="str">
        <f t="shared" si="6"/>
        <v/>
      </c>
      <c r="Q631" s="457">
        <f t="shared" si="26"/>
        <v>0</v>
      </c>
      <c r="R631" s="458"/>
      <c r="S631" s="459" t="str">
        <f t="array" ref="S631">IF(B631="","",XLOOKUP($B631,Product,'Product List'!D:D))</f>
        <v/>
      </c>
      <c r="T631" s="454" t="str">
        <f t="array" ref="T631">IF(B631="","",XLOOKUP($B631,Product,'Product List'!E:E))</f>
        <v/>
      </c>
      <c r="U631" s="454" t="str">
        <f t="array" ref="U631">IF(B631="","",XLOOKUP($B631,Product,'Product List'!F:F))</f>
        <v/>
      </c>
      <c r="V631" s="454" t="str">
        <f t="array" ref="V631">IF(B631="","",XLOOKUP($B631,Product,'Product List'!G:G))</f>
        <v/>
      </c>
      <c r="W631" s="434"/>
      <c r="X631" s="434" t="str">
        <f t="array" ref="X631">iferror(xlookup(B631,'Product List'!A:A,'Product List'!P:P),"")</f>
        <v/>
      </c>
      <c r="Y631" s="434">
        <f t="shared" si="27"/>
        <v>0</v>
      </c>
      <c r="Z631" s="434"/>
    </row>
    <row r="632" ht="14.25" customHeight="1">
      <c r="A632" s="494"/>
      <c r="B632" s="494"/>
      <c r="C632" s="495"/>
      <c r="D632" s="496"/>
      <c r="E632" s="496"/>
      <c r="F632" s="496"/>
      <c r="G632" s="487">
        <f t="shared" si="1"/>
        <v>0</v>
      </c>
      <c r="H632" s="451" t="str">
        <f t="shared" si="2"/>
        <v/>
      </c>
      <c r="I632" s="452" t="str">
        <f t="shared" si="23"/>
        <v/>
      </c>
      <c r="J632" s="477"/>
      <c r="K632" s="434"/>
      <c r="L632" s="454" t="str">
        <f t="shared" si="4"/>
        <v/>
      </c>
      <c r="M632" s="455" t="str">
        <f t="array" ref="M632">IFERROR(IF(J632="","",XLOOKUP(L632,Personnel!$B$4:$G$4,Personnel!$B$5:$G$5)),"")</f>
        <v/>
      </c>
      <c r="N632" s="455">
        <f t="shared" si="5"/>
        <v>0</v>
      </c>
      <c r="O632" s="434"/>
      <c r="P632" s="456" t="str">
        <f t="shared" si="6"/>
        <v/>
      </c>
      <c r="Q632" s="457">
        <f t="shared" si="26"/>
        <v>0</v>
      </c>
      <c r="R632" s="458"/>
      <c r="S632" s="459" t="str">
        <f t="array" ref="S632">IF(B632="","",XLOOKUP($B632,Product,'Product List'!D:D))</f>
        <v/>
      </c>
      <c r="T632" s="454" t="str">
        <f t="array" ref="T632">IF(B632="","",XLOOKUP($B632,Product,'Product List'!E:E))</f>
        <v/>
      </c>
      <c r="U632" s="454" t="str">
        <f t="array" ref="U632">IF(B632="","",XLOOKUP($B632,Product,'Product List'!F:F))</f>
        <v/>
      </c>
      <c r="V632" s="454" t="str">
        <f t="array" ref="V632">IF(B632="","",XLOOKUP($B632,Product,'Product List'!G:G))</f>
        <v/>
      </c>
      <c r="W632" s="434"/>
      <c r="X632" s="434" t="str">
        <f t="array" ref="X632">iferror(xlookup(B632,'Product List'!A:A,'Product List'!P:P),"")</f>
        <v/>
      </c>
      <c r="Y632" s="434">
        <f t="shared" si="27"/>
        <v>0</v>
      </c>
      <c r="Z632" s="434"/>
    </row>
    <row r="633" ht="14.25" customHeight="1">
      <c r="A633" s="494"/>
      <c r="B633" s="494"/>
      <c r="C633" s="495"/>
      <c r="D633" s="496"/>
      <c r="E633" s="496"/>
      <c r="F633" s="496"/>
      <c r="G633" s="487">
        <f t="shared" si="1"/>
        <v>0</v>
      </c>
      <c r="H633" s="451" t="str">
        <f t="shared" si="2"/>
        <v/>
      </c>
      <c r="I633" s="452" t="str">
        <f t="shared" si="23"/>
        <v/>
      </c>
      <c r="J633" s="477"/>
      <c r="K633" s="434"/>
      <c r="L633" s="454" t="str">
        <f t="shared" si="4"/>
        <v/>
      </c>
      <c r="M633" s="455" t="str">
        <f t="array" ref="M633">IFERROR(IF(J633="","",XLOOKUP(L633,Personnel!$B$4:$G$4,Personnel!$B$5:$G$5)),"")</f>
        <v/>
      </c>
      <c r="N633" s="455">
        <f t="shared" si="5"/>
        <v>0</v>
      </c>
      <c r="O633" s="434"/>
      <c r="P633" s="456" t="str">
        <f t="shared" si="6"/>
        <v/>
      </c>
      <c r="Q633" s="457">
        <f t="shared" si="26"/>
        <v>0</v>
      </c>
      <c r="R633" s="458"/>
      <c r="S633" s="459" t="str">
        <f t="array" ref="S633">IF(B633="","",XLOOKUP($B633,Product,'Product List'!D:D))</f>
        <v/>
      </c>
      <c r="T633" s="454" t="str">
        <f t="array" ref="T633">IF(B633="","",XLOOKUP($B633,Product,'Product List'!E:E))</f>
        <v/>
      </c>
      <c r="U633" s="454" t="str">
        <f t="array" ref="U633">IF(B633="","",XLOOKUP($B633,Product,'Product List'!F:F))</f>
        <v/>
      </c>
      <c r="V633" s="454" t="str">
        <f t="array" ref="V633">IF(B633="","",XLOOKUP($B633,Product,'Product List'!G:G))</f>
        <v/>
      </c>
      <c r="W633" s="434"/>
      <c r="X633" s="434" t="str">
        <f t="array" ref="X633">iferror(xlookup(B633,'Product List'!A:A,'Product List'!P:P),"")</f>
        <v/>
      </c>
      <c r="Y633" s="434">
        <f t="shared" si="27"/>
        <v>0</v>
      </c>
      <c r="Z633" s="434"/>
    </row>
    <row r="634" ht="14.25" customHeight="1">
      <c r="A634" s="494"/>
      <c r="B634" s="494"/>
      <c r="C634" s="495"/>
      <c r="D634" s="496"/>
      <c r="E634" s="496"/>
      <c r="F634" s="496"/>
      <c r="G634" s="487">
        <f t="shared" si="1"/>
        <v>0</v>
      </c>
      <c r="H634" s="451" t="str">
        <f t="shared" si="2"/>
        <v/>
      </c>
      <c r="I634" s="452" t="str">
        <f t="shared" si="23"/>
        <v/>
      </c>
      <c r="J634" s="477"/>
      <c r="K634" s="434"/>
      <c r="L634" s="454" t="str">
        <f t="shared" si="4"/>
        <v/>
      </c>
      <c r="M634" s="455" t="str">
        <f t="array" ref="M634">IFERROR(IF(J634="","",XLOOKUP(L634,Personnel!$B$4:$G$4,Personnel!$B$5:$G$5)),"")</f>
        <v/>
      </c>
      <c r="N634" s="455">
        <f t="shared" si="5"/>
        <v>0</v>
      </c>
      <c r="O634" s="434"/>
      <c r="P634" s="456" t="str">
        <f t="shared" si="6"/>
        <v/>
      </c>
      <c r="Q634" s="457">
        <f t="shared" si="26"/>
        <v>0</v>
      </c>
      <c r="R634" s="458"/>
      <c r="S634" s="459" t="str">
        <f t="array" ref="S634">IF(B634="","",XLOOKUP($B634,Product,'Product List'!D:D))</f>
        <v/>
      </c>
      <c r="T634" s="454" t="str">
        <f t="array" ref="T634">IF(B634="","",XLOOKUP($B634,Product,'Product List'!E:E))</f>
        <v/>
      </c>
      <c r="U634" s="454" t="str">
        <f t="array" ref="U634">IF(B634="","",XLOOKUP($B634,Product,'Product List'!F:F))</f>
        <v/>
      </c>
      <c r="V634" s="454" t="str">
        <f t="array" ref="V634">IF(B634="","",XLOOKUP($B634,Product,'Product List'!G:G))</f>
        <v/>
      </c>
      <c r="W634" s="434"/>
      <c r="X634" s="434" t="str">
        <f t="array" ref="X634">iferror(xlookup(B634,'Product List'!A:A,'Product List'!P:P),"")</f>
        <v/>
      </c>
      <c r="Y634" s="434">
        <f t="shared" si="27"/>
        <v>0</v>
      </c>
      <c r="Z634" s="434"/>
    </row>
    <row r="635" ht="14.25" customHeight="1">
      <c r="A635" s="494"/>
      <c r="B635" s="494"/>
      <c r="C635" s="495"/>
      <c r="D635" s="496"/>
      <c r="E635" s="496"/>
      <c r="F635" s="496"/>
      <c r="G635" s="487">
        <f t="shared" si="1"/>
        <v>0</v>
      </c>
      <c r="H635" s="451" t="str">
        <f t="shared" si="2"/>
        <v/>
      </c>
      <c r="I635" s="452" t="str">
        <f t="shared" si="23"/>
        <v/>
      </c>
      <c r="J635" s="477"/>
      <c r="K635" s="434"/>
      <c r="L635" s="454" t="str">
        <f t="shared" si="4"/>
        <v/>
      </c>
      <c r="M635" s="455" t="str">
        <f t="array" ref="M635">IFERROR(IF(J635="","",XLOOKUP(L635,Personnel!$B$4:$G$4,Personnel!$B$5:$G$5)),"")</f>
        <v/>
      </c>
      <c r="N635" s="455">
        <f t="shared" si="5"/>
        <v>0</v>
      </c>
      <c r="O635" s="434"/>
      <c r="P635" s="456" t="str">
        <f t="shared" si="6"/>
        <v/>
      </c>
      <c r="Q635" s="457">
        <f t="shared" si="26"/>
        <v>0</v>
      </c>
      <c r="R635" s="458"/>
      <c r="S635" s="459" t="str">
        <f t="array" ref="S635">IF(B635="","",XLOOKUP($B635,Product,'Product List'!D:D))</f>
        <v/>
      </c>
      <c r="T635" s="454" t="str">
        <f t="array" ref="T635">IF(B635="","",XLOOKUP($B635,Product,'Product List'!E:E))</f>
        <v/>
      </c>
      <c r="U635" s="454" t="str">
        <f t="array" ref="U635">IF(B635="","",XLOOKUP($B635,Product,'Product List'!F:F))</f>
        <v/>
      </c>
      <c r="V635" s="454" t="str">
        <f t="array" ref="V635">IF(B635="","",XLOOKUP($B635,Product,'Product List'!G:G))</f>
        <v/>
      </c>
      <c r="W635" s="434"/>
      <c r="X635" s="434" t="str">
        <f t="array" ref="X635">iferror(xlookup(B635,'Product List'!A:A,'Product List'!P:P),"")</f>
        <v/>
      </c>
      <c r="Y635" s="434">
        <f t="shared" si="27"/>
        <v>0</v>
      </c>
      <c r="Z635" s="434"/>
    </row>
    <row r="636" ht="14.25" customHeight="1">
      <c r="A636" s="494"/>
      <c r="B636" s="494"/>
      <c r="C636" s="495"/>
      <c r="D636" s="496"/>
      <c r="E636" s="496"/>
      <c r="F636" s="496"/>
      <c r="G636" s="487">
        <f t="shared" si="1"/>
        <v>0</v>
      </c>
      <c r="H636" s="451" t="str">
        <f t="shared" si="2"/>
        <v/>
      </c>
      <c r="I636" s="452" t="str">
        <f t="shared" si="23"/>
        <v/>
      </c>
      <c r="J636" s="477"/>
      <c r="K636" s="434"/>
      <c r="L636" s="454" t="str">
        <f t="shared" si="4"/>
        <v/>
      </c>
      <c r="M636" s="455" t="str">
        <f t="array" ref="M636">IFERROR(IF(J636="","",XLOOKUP(L636,Personnel!$B$4:$G$4,Personnel!$B$5:$G$5)),"")</f>
        <v/>
      </c>
      <c r="N636" s="455">
        <f t="shared" si="5"/>
        <v>0</v>
      </c>
      <c r="O636" s="434"/>
      <c r="P636" s="456" t="str">
        <f t="shared" si="6"/>
        <v/>
      </c>
      <c r="Q636" s="457">
        <f t="shared" si="26"/>
        <v>0</v>
      </c>
      <c r="R636" s="458"/>
      <c r="S636" s="459" t="str">
        <f t="array" ref="S636">IF(B636="","",XLOOKUP($B636,Product,'Product List'!D:D))</f>
        <v/>
      </c>
      <c r="T636" s="454" t="str">
        <f t="array" ref="T636">IF(B636="","",XLOOKUP($B636,Product,'Product List'!E:E))</f>
        <v/>
      </c>
      <c r="U636" s="454" t="str">
        <f t="array" ref="U636">IF(B636="","",XLOOKUP($B636,Product,'Product List'!F:F))</f>
        <v/>
      </c>
      <c r="V636" s="454" t="str">
        <f t="array" ref="V636">IF(B636="","",XLOOKUP($B636,Product,'Product List'!G:G))</f>
        <v/>
      </c>
      <c r="W636" s="434"/>
      <c r="X636" s="434" t="str">
        <f t="array" ref="X636">iferror(xlookup(B636,'Product List'!A:A,'Product List'!P:P),"")</f>
        <v/>
      </c>
      <c r="Y636" s="434">
        <f t="shared" si="27"/>
        <v>0</v>
      </c>
      <c r="Z636" s="434"/>
    </row>
    <row r="637" ht="14.25" customHeight="1">
      <c r="A637" s="494"/>
      <c r="B637" s="494"/>
      <c r="C637" s="495"/>
      <c r="D637" s="496"/>
      <c r="E637" s="496"/>
      <c r="F637" s="496"/>
      <c r="G637" s="487">
        <f t="shared" si="1"/>
        <v>0</v>
      </c>
      <c r="H637" s="451" t="str">
        <f t="shared" si="2"/>
        <v/>
      </c>
      <c r="I637" s="452" t="str">
        <f t="shared" si="23"/>
        <v/>
      </c>
      <c r="J637" s="477"/>
      <c r="K637" s="434"/>
      <c r="L637" s="454" t="str">
        <f t="shared" si="4"/>
        <v/>
      </c>
      <c r="M637" s="455" t="str">
        <f t="array" ref="M637">IFERROR(IF(J637="","",XLOOKUP(L637,Personnel!$B$4:$G$4,Personnel!$B$5:$G$5)),"")</f>
        <v/>
      </c>
      <c r="N637" s="455">
        <f t="shared" si="5"/>
        <v>0</v>
      </c>
      <c r="O637" s="434"/>
      <c r="P637" s="456" t="str">
        <f t="shared" si="6"/>
        <v/>
      </c>
      <c r="Q637" s="457">
        <f t="shared" si="26"/>
        <v>0</v>
      </c>
      <c r="R637" s="458"/>
      <c r="S637" s="459" t="str">
        <f t="array" ref="S637">IF(B637="","",XLOOKUP($B637,Product,'Product List'!D:D))</f>
        <v/>
      </c>
      <c r="T637" s="454" t="str">
        <f t="array" ref="T637">IF(B637="","",XLOOKUP($B637,Product,'Product List'!E:E))</f>
        <v/>
      </c>
      <c r="U637" s="454" t="str">
        <f t="array" ref="U637">IF(B637="","",XLOOKUP($B637,Product,'Product List'!F:F))</f>
        <v/>
      </c>
      <c r="V637" s="454" t="str">
        <f t="array" ref="V637">IF(B637="","",XLOOKUP($B637,Product,'Product List'!G:G))</f>
        <v/>
      </c>
      <c r="W637" s="434"/>
      <c r="X637" s="434" t="str">
        <f t="array" ref="X637">iferror(xlookup(B637,'Product List'!A:A,'Product List'!P:P),"")</f>
        <v/>
      </c>
      <c r="Y637" s="434">
        <f t="shared" si="27"/>
        <v>0</v>
      </c>
      <c r="Z637" s="434"/>
    </row>
    <row r="638" ht="14.25" customHeight="1">
      <c r="A638" s="494"/>
      <c r="B638" s="494"/>
      <c r="C638" s="495"/>
      <c r="D638" s="496"/>
      <c r="E638" s="496"/>
      <c r="F638" s="496"/>
      <c r="G638" s="487">
        <f t="shared" si="1"/>
        <v>0</v>
      </c>
      <c r="H638" s="451" t="str">
        <f t="shared" si="2"/>
        <v/>
      </c>
      <c r="I638" s="452" t="str">
        <f t="shared" si="23"/>
        <v/>
      </c>
      <c r="J638" s="477"/>
      <c r="K638" s="434"/>
      <c r="L638" s="454" t="str">
        <f t="shared" si="4"/>
        <v/>
      </c>
      <c r="M638" s="455" t="str">
        <f t="array" ref="M638">IFERROR(IF(J638="","",XLOOKUP(L638,Personnel!$B$4:$G$4,Personnel!$B$5:$G$5)),"")</f>
        <v/>
      </c>
      <c r="N638" s="455">
        <f t="shared" si="5"/>
        <v>0</v>
      </c>
      <c r="O638" s="434"/>
      <c r="P638" s="456" t="str">
        <f t="shared" si="6"/>
        <v/>
      </c>
      <c r="Q638" s="457">
        <f t="shared" si="26"/>
        <v>0</v>
      </c>
      <c r="R638" s="458"/>
      <c r="S638" s="459" t="str">
        <f t="array" ref="S638">IF(B638="","",XLOOKUP($B638,Product,'Product List'!D:D))</f>
        <v/>
      </c>
      <c r="T638" s="454" t="str">
        <f t="array" ref="T638">IF(B638="","",XLOOKUP($B638,Product,'Product List'!E:E))</f>
        <v/>
      </c>
      <c r="U638" s="454" t="str">
        <f t="array" ref="U638">IF(B638="","",XLOOKUP($B638,Product,'Product List'!F:F))</f>
        <v/>
      </c>
      <c r="V638" s="454" t="str">
        <f t="array" ref="V638">IF(B638="","",XLOOKUP($B638,Product,'Product List'!G:G))</f>
        <v/>
      </c>
      <c r="W638" s="434"/>
      <c r="X638" s="434" t="str">
        <f t="array" ref="X638">iferror(xlookup(B638,'Product List'!A:A,'Product List'!P:P),"")</f>
        <v/>
      </c>
      <c r="Y638" s="434">
        <f t="shared" si="27"/>
        <v>0</v>
      </c>
      <c r="Z638" s="434"/>
    </row>
    <row r="639" ht="14.25" customHeight="1">
      <c r="A639" s="494"/>
      <c r="B639" s="494"/>
      <c r="C639" s="495"/>
      <c r="D639" s="496"/>
      <c r="E639" s="496"/>
      <c r="F639" s="496"/>
      <c r="G639" s="487">
        <f t="shared" si="1"/>
        <v>0</v>
      </c>
      <c r="H639" s="451" t="str">
        <f t="shared" si="2"/>
        <v/>
      </c>
      <c r="I639" s="452" t="str">
        <f t="shared" si="23"/>
        <v/>
      </c>
      <c r="J639" s="477"/>
      <c r="K639" s="434"/>
      <c r="L639" s="454" t="str">
        <f t="shared" si="4"/>
        <v/>
      </c>
      <c r="M639" s="455" t="str">
        <f t="array" ref="M639">IFERROR(IF(J639="","",XLOOKUP(L639,Personnel!$B$4:$G$4,Personnel!$B$5:$G$5)),"")</f>
        <v/>
      </c>
      <c r="N639" s="455">
        <f t="shared" si="5"/>
        <v>0</v>
      </c>
      <c r="O639" s="434"/>
      <c r="P639" s="456" t="str">
        <f t="shared" si="6"/>
        <v/>
      </c>
      <c r="Q639" s="457">
        <f t="shared" si="26"/>
        <v>0</v>
      </c>
      <c r="R639" s="458"/>
      <c r="S639" s="459" t="str">
        <f t="array" ref="S639">IF(B639="","",XLOOKUP($B639,Product,'Product List'!D:D))</f>
        <v/>
      </c>
      <c r="T639" s="454" t="str">
        <f t="array" ref="T639">IF(B639="","",XLOOKUP($B639,Product,'Product List'!E:E))</f>
        <v/>
      </c>
      <c r="U639" s="454" t="str">
        <f t="array" ref="U639">IF(B639="","",XLOOKUP($B639,Product,'Product List'!F:F))</f>
        <v/>
      </c>
      <c r="V639" s="454" t="str">
        <f t="array" ref="V639">IF(B639="","",XLOOKUP($B639,Product,'Product List'!G:G))</f>
        <v/>
      </c>
      <c r="W639" s="434"/>
      <c r="X639" s="434" t="str">
        <f t="array" ref="X639">iferror(xlookup(B639,'Product List'!A:A,'Product List'!P:P),"")</f>
        <v/>
      </c>
      <c r="Y639" s="434">
        <f t="shared" si="27"/>
        <v>0</v>
      </c>
      <c r="Z639" s="434"/>
    </row>
    <row r="640" ht="14.25" customHeight="1">
      <c r="A640" s="494"/>
      <c r="B640" s="494"/>
      <c r="C640" s="495"/>
      <c r="D640" s="496"/>
      <c r="E640" s="496"/>
      <c r="F640" s="496"/>
      <c r="G640" s="487">
        <f t="shared" si="1"/>
        <v>0</v>
      </c>
      <c r="H640" s="451" t="str">
        <f t="shared" si="2"/>
        <v/>
      </c>
      <c r="I640" s="452" t="str">
        <f t="shared" si="23"/>
        <v/>
      </c>
      <c r="J640" s="477"/>
      <c r="K640" s="434"/>
      <c r="L640" s="454" t="str">
        <f t="shared" si="4"/>
        <v/>
      </c>
      <c r="M640" s="455" t="str">
        <f t="array" ref="M640">IFERROR(IF(J640="","",XLOOKUP(L640,Personnel!$B$4:$G$4,Personnel!$B$5:$G$5)),"")</f>
        <v/>
      </c>
      <c r="N640" s="455">
        <f t="shared" si="5"/>
        <v>0</v>
      </c>
      <c r="O640" s="434"/>
      <c r="P640" s="456" t="str">
        <f t="shared" si="6"/>
        <v/>
      </c>
      <c r="Q640" s="457">
        <f t="shared" si="26"/>
        <v>0</v>
      </c>
      <c r="R640" s="458"/>
      <c r="S640" s="459" t="str">
        <f t="array" ref="S640">IF(B640="","",XLOOKUP($B640,Product,'Product List'!D:D))</f>
        <v/>
      </c>
      <c r="T640" s="454" t="str">
        <f t="array" ref="T640">IF(B640="","",XLOOKUP($B640,Product,'Product List'!E:E))</f>
        <v/>
      </c>
      <c r="U640" s="454" t="str">
        <f t="array" ref="U640">IF(B640="","",XLOOKUP($B640,Product,'Product List'!F:F))</f>
        <v/>
      </c>
      <c r="V640" s="454" t="str">
        <f t="array" ref="V640">IF(B640="","",XLOOKUP($B640,Product,'Product List'!G:G))</f>
        <v/>
      </c>
      <c r="W640" s="434"/>
      <c r="X640" s="434" t="str">
        <f t="array" ref="X640">iferror(xlookup(B640,'Product List'!A:A,'Product List'!P:P),"")</f>
        <v/>
      </c>
      <c r="Y640" s="434">
        <f t="shared" si="27"/>
        <v>0</v>
      </c>
      <c r="Z640" s="434"/>
    </row>
    <row r="641" ht="14.25" customHeight="1">
      <c r="A641" s="494"/>
      <c r="B641" s="494"/>
      <c r="C641" s="495"/>
      <c r="D641" s="496"/>
      <c r="E641" s="496"/>
      <c r="F641" s="496"/>
      <c r="G641" s="487">
        <f t="shared" si="1"/>
        <v>0</v>
      </c>
      <c r="H641" s="451" t="str">
        <f t="shared" si="2"/>
        <v/>
      </c>
      <c r="I641" s="452" t="str">
        <f t="shared" si="23"/>
        <v/>
      </c>
      <c r="J641" s="477"/>
      <c r="K641" s="434"/>
      <c r="L641" s="454" t="str">
        <f t="shared" si="4"/>
        <v/>
      </c>
      <c r="M641" s="455" t="str">
        <f t="array" ref="M641">IFERROR(IF(J641="","",XLOOKUP(L641,Personnel!$B$4:$G$4,Personnel!$B$5:$G$5)),"")</f>
        <v/>
      </c>
      <c r="N641" s="455">
        <f t="shared" si="5"/>
        <v>0</v>
      </c>
      <c r="O641" s="434"/>
      <c r="P641" s="456" t="str">
        <f t="shared" si="6"/>
        <v/>
      </c>
      <c r="Q641" s="457">
        <f t="shared" si="26"/>
        <v>0</v>
      </c>
      <c r="R641" s="458"/>
      <c r="S641" s="459" t="str">
        <f t="array" ref="S641">IF(B641="","",XLOOKUP($B641,Product,'Product List'!D:D))</f>
        <v/>
      </c>
      <c r="T641" s="454" t="str">
        <f t="array" ref="T641">IF(B641="","",XLOOKUP($B641,Product,'Product List'!E:E))</f>
        <v/>
      </c>
      <c r="U641" s="454" t="str">
        <f t="array" ref="U641">IF(B641="","",XLOOKUP($B641,Product,'Product List'!F:F))</f>
        <v/>
      </c>
      <c r="V641" s="454" t="str">
        <f t="array" ref="V641">IF(B641="","",XLOOKUP($B641,Product,'Product List'!G:G))</f>
        <v/>
      </c>
      <c r="W641" s="434"/>
      <c r="X641" s="434" t="str">
        <f t="array" ref="X641">iferror(xlookup(B641,'Product List'!A:A,'Product List'!P:P),"")</f>
        <v/>
      </c>
      <c r="Y641" s="434">
        <f t="shared" si="27"/>
        <v>0</v>
      </c>
      <c r="Z641" s="434"/>
    </row>
    <row r="642" ht="14.25" customHeight="1">
      <c r="A642" s="494"/>
      <c r="B642" s="494"/>
      <c r="C642" s="495"/>
      <c r="D642" s="496"/>
      <c r="E642" s="496"/>
      <c r="F642" s="496"/>
      <c r="G642" s="487">
        <f t="shared" si="1"/>
        <v>0</v>
      </c>
      <c r="H642" s="451" t="str">
        <f t="shared" si="2"/>
        <v/>
      </c>
      <c r="I642" s="452" t="str">
        <f t="shared" si="23"/>
        <v/>
      </c>
      <c r="J642" s="477"/>
      <c r="K642" s="434"/>
      <c r="L642" s="454" t="str">
        <f t="shared" si="4"/>
        <v/>
      </c>
      <c r="M642" s="455" t="str">
        <f t="array" ref="M642">IFERROR(IF(J642="","",XLOOKUP(L642,Personnel!$B$4:$G$4,Personnel!$B$5:$G$5)),"")</f>
        <v/>
      </c>
      <c r="N642" s="455">
        <f t="shared" si="5"/>
        <v>0</v>
      </c>
      <c r="O642" s="434"/>
      <c r="P642" s="456" t="str">
        <f t="shared" si="6"/>
        <v/>
      </c>
      <c r="Q642" s="457">
        <f t="shared" si="26"/>
        <v>0</v>
      </c>
      <c r="R642" s="458"/>
      <c r="S642" s="459" t="str">
        <f t="array" ref="S642">IF(B642="","",XLOOKUP($B642,Product,'Product List'!D:D))</f>
        <v/>
      </c>
      <c r="T642" s="454" t="str">
        <f t="array" ref="T642">IF(B642="","",XLOOKUP($B642,Product,'Product List'!E:E))</f>
        <v/>
      </c>
      <c r="U642" s="454" t="str">
        <f t="array" ref="U642">IF(B642="","",XLOOKUP($B642,Product,'Product List'!F:F))</f>
        <v/>
      </c>
      <c r="V642" s="454" t="str">
        <f t="array" ref="V642">IF(B642="","",XLOOKUP($B642,Product,'Product List'!G:G))</f>
        <v/>
      </c>
      <c r="W642" s="434"/>
      <c r="X642" s="434" t="str">
        <f t="array" ref="X642">iferror(xlookup(B642,'Product List'!A:A,'Product List'!P:P),"")</f>
        <v/>
      </c>
      <c r="Y642" s="434">
        <f t="shared" si="27"/>
        <v>0</v>
      </c>
      <c r="Z642" s="434"/>
    </row>
    <row r="643" ht="14.25" customHeight="1">
      <c r="A643" s="494"/>
      <c r="B643" s="494"/>
      <c r="C643" s="495"/>
      <c r="D643" s="496"/>
      <c r="E643" s="496"/>
      <c r="F643" s="496"/>
      <c r="G643" s="487">
        <f t="shared" si="1"/>
        <v>0</v>
      </c>
      <c r="H643" s="451" t="str">
        <f t="shared" si="2"/>
        <v/>
      </c>
      <c r="I643" s="452" t="str">
        <f t="shared" si="23"/>
        <v/>
      </c>
      <c r="J643" s="477"/>
      <c r="K643" s="434"/>
      <c r="L643" s="454" t="str">
        <f t="shared" si="4"/>
        <v/>
      </c>
      <c r="M643" s="455" t="str">
        <f t="array" ref="M643">IFERROR(IF(J643="","",XLOOKUP(L643,Personnel!$B$4:$G$4,Personnel!$B$5:$G$5)),"")</f>
        <v/>
      </c>
      <c r="N643" s="455">
        <f t="shared" si="5"/>
        <v>0</v>
      </c>
      <c r="O643" s="434"/>
      <c r="P643" s="456" t="str">
        <f t="shared" si="6"/>
        <v/>
      </c>
      <c r="Q643" s="457">
        <f t="shared" si="26"/>
        <v>0</v>
      </c>
      <c r="R643" s="458"/>
      <c r="S643" s="459" t="str">
        <f t="array" ref="S643">IF(B643="","",XLOOKUP($B643,Product,'Product List'!D:D))</f>
        <v/>
      </c>
      <c r="T643" s="454" t="str">
        <f t="array" ref="T643">IF(B643="","",XLOOKUP($B643,Product,'Product List'!E:E))</f>
        <v/>
      </c>
      <c r="U643" s="454" t="str">
        <f t="array" ref="U643">IF(B643="","",XLOOKUP($B643,Product,'Product List'!F:F))</f>
        <v/>
      </c>
      <c r="V643" s="454" t="str">
        <f t="array" ref="V643">IF(B643="","",XLOOKUP($B643,Product,'Product List'!G:G))</f>
        <v/>
      </c>
      <c r="W643" s="434"/>
      <c r="X643" s="434" t="str">
        <f t="array" ref="X643">iferror(xlookup(B643,'Product List'!A:A,'Product List'!P:P),"")</f>
        <v/>
      </c>
      <c r="Y643" s="434">
        <f t="shared" si="27"/>
        <v>0</v>
      </c>
      <c r="Z643" s="434"/>
    </row>
    <row r="644" ht="14.25" customHeight="1">
      <c r="A644" s="494"/>
      <c r="B644" s="494"/>
      <c r="C644" s="495"/>
      <c r="D644" s="496"/>
      <c r="E644" s="496"/>
      <c r="F644" s="496"/>
      <c r="G644" s="487">
        <f t="shared" si="1"/>
        <v>0</v>
      </c>
      <c r="H644" s="451" t="str">
        <f t="shared" si="2"/>
        <v/>
      </c>
      <c r="I644" s="452" t="str">
        <f t="shared" si="23"/>
        <v/>
      </c>
      <c r="J644" s="477"/>
      <c r="K644" s="434"/>
      <c r="L644" s="454" t="str">
        <f t="shared" si="4"/>
        <v/>
      </c>
      <c r="M644" s="455" t="str">
        <f t="array" ref="M644">IFERROR(IF(J644="","",XLOOKUP(L644,Personnel!$B$4:$G$4,Personnel!$B$5:$G$5)),"")</f>
        <v/>
      </c>
      <c r="N644" s="455">
        <f t="shared" si="5"/>
        <v>0</v>
      </c>
      <c r="O644" s="434"/>
      <c r="P644" s="456" t="str">
        <f t="shared" si="6"/>
        <v/>
      </c>
      <c r="Q644" s="457">
        <f t="shared" si="26"/>
        <v>0</v>
      </c>
      <c r="R644" s="458"/>
      <c r="S644" s="459" t="str">
        <f t="array" ref="S644">IF(B644="","",XLOOKUP($B644,Product,'Product List'!D:D))</f>
        <v/>
      </c>
      <c r="T644" s="454" t="str">
        <f t="array" ref="T644">IF(B644="","",XLOOKUP($B644,Product,'Product List'!E:E))</f>
        <v/>
      </c>
      <c r="U644" s="454" t="str">
        <f t="array" ref="U644">IF(B644="","",XLOOKUP($B644,Product,'Product List'!F:F))</f>
        <v/>
      </c>
      <c r="V644" s="454" t="str">
        <f t="array" ref="V644">IF(B644="","",XLOOKUP($B644,Product,'Product List'!G:G))</f>
        <v/>
      </c>
      <c r="W644" s="434"/>
      <c r="X644" s="434" t="str">
        <f t="array" ref="X644">iferror(xlookup(B644,'Product List'!A:A,'Product List'!P:P),"")</f>
        <v/>
      </c>
      <c r="Y644" s="434">
        <f t="shared" si="27"/>
        <v>0</v>
      </c>
      <c r="Z644" s="434"/>
    </row>
    <row r="645" ht="14.25" customHeight="1">
      <c r="A645" s="494"/>
      <c r="B645" s="494"/>
      <c r="C645" s="495"/>
      <c r="D645" s="496"/>
      <c r="E645" s="496"/>
      <c r="F645" s="496"/>
      <c r="G645" s="487">
        <f t="shared" si="1"/>
        <v>0</v>
      </c>
      <c r="H645" s="451" t="str">
        <f t="shared" si="2"/>
        <v/>
      </c>
      <c r="I645" s="452" t="str">
        <f t="shared" si="23"/>
        <v/>
      </c>
      <c r="J645" s="477"/>
      <c r="K645" s="434"/>
      <c r="L645" s="454" t="str">
        <f t="shared" si="4"/>
        <v/>
      </c>
      <c r="M645" s="455" t="str">
        <f t="array" ref="M645">IFERROR(IF(J645="","",XLOOKUP(L645,Personnel!$B$4:$G$4,Personnel!$B$5:$G$5)),"")</f>
        <v/>
      </c>
      <c r="N645" s="455">
        <f t="shared" si="5"/>
        <v>0</v>
      </c>
      <c r="O645" s="434"/>
      <c r="P645" s="456" t="str">
        <f t="shared" si="6"/>
        <v/>
      </c>
      <c r="Q645" s="457">
        <f t="shared" si="26"/>
        <v>0</v>
      </c>
      <c r="R645" s="458"/>
      <c r="S645" s="459" t="str">
        <f t="array" ref="S645">IF(B645="","",XLOOKUP($B645,Product,'Product List'!D:D))</f>
        <v/>
      </c>
      <c r="T645" s="454" t="str">
        <f t="array" ref="T645">IF(B645="","",XLOOKUP($B645,Product,'Product List'!E:E))</f>
        <v/>
      </c>
      <c r="U645" s="454" t="str">
        <f t="array" ref="U645">IF(B645="","",XLOOKUP($B645,Product,'Product List'!F:F))</f>
        <v/>
      </c>
      <c r="V645" s="454" t="str">
        <f t="array" ref="V645">IF(B645="","",XLOOKUP($B645,Product,'Product List'!G:G))</f>
        <v/>
      </c>
      <c r="W645" s="434"/>
      <c r="X645" s="434" t="str">
        <f t="array" ref="X645">iferror(xlookup(B645,'Product List'!A:A,'Product List'!P:P),"")</f>
        <v/>
      </c>
      <c r="Y645" s="434">
        <f t="shared" si="27"/>
        <v>0</v>
      </c>
      <c r="Z645" s="434"/>
    </row>
    <row r="646" ht="14.25" customHeight="1">
      <c r="A646" s="494"/>
      <c r="B646" s="494"/>
      <c r="C646" s="495"/>
      <c r="D646" s="496"/>
      <c r="E646" s="496"/>
      <c r="F646" s="496"/>
      <c r="G646" s="487">
        <f t="shared" si="1"/>
        <v>0</v>
      </c>
      <c r="H646" s="451" t="str">
        <f t="shared" si="2"/>
        <v/>
      </c>
      <c r="I646" s="452" t="str">
        <f t="shared" si="23"/>
        <v/>
      </c>
      <c r="J646" s="477"/>
      <c r="K646" s="434"/>
      <c r="L646" s="454" t="str">
        <f t="shared" si="4"/>
        <v/>
      </c>
      <c r="M646" s="455" t="str">
        <f t="array" ref="M646">IFERROR(IF(J646="","",XLOOKUP(L646,Personnel!$B$4:$G$4,Personnel!$B$5:$G$5)),"")</f>
        <v/>
      </c>
      <c r="N646" s="455">
        <f t="shared" si="5"/>
        <v>0</v>
      </c>
      <c r="O646" s="434"/>
      <c r="P646" s="456" t="str">
        <f t="shared" si="6"/>
        <v/>
      </c>
      <c r="Q646" s="457">
        <f t="shared" si="26"/>
        <v>0</v>
      </c>
      <c r="R646" s="458"/>
      <c r="S646" s="459" t="str">
        <f t="array" ref="S646">IF(B646="","",XLOOKUP($B646,Product,'Product List'!D:D))</f>
        <v/>
      </c>
      <c r="T646" s="454" t="str">
        <f t="array" ref="T646">IF(B646="","",XLOOKUP($B646,Product,'Product List'!E:E))</f>
        <v/>
      </c>
      <c r="U646" s="454" t="str">
        <f t="array" ref="U646">IF(B646="","",XLOOKUP($B646,Product,'Product List'!F:F))</f>
        <v/>
      </c>
      <c r="V646" s="454" t="str">
        <f t="array" ref="V646">IF(B646="","",XLOOKUP($B646,Product,'Product List'!G:G))</f>
        <v/>
      </c>
      <c r="W646" s="434"/>
      <c r="X646" s="434" t="str">
        <f t="array" ref="X646">iferror(xlookup(B646,'Product List'!A:A,'Product List'!P:P),"")</f>
        <v/>
      </c>
      <c r="Y646" s="434">
        <f t="shared" si="27"/>
        <v>0</v>
      </c>
      <c r="Z646" s="434"/>
    </row>
    <row r="647" ht="14.25" customHeight="1">
      <c r="A647" s="494"/>
      <c r="B647" s="494"/>
      <c r="C647" s="495"/>
      <c r="D647" s="496"/>
      <c r="E647" s="496"/>
      <c r="F647" s="496"/>
      <c r="G647" s="487">
        <f t="shared" si="1"/>
        <v>0</v>
      </c>
      <c r="H647" s="451" t="str">
        <f t="shared" si="2"/>
        <v/>
      </c>
      <c r="I647" s="452" t="str">
        <f t="shared" si="23"/>
        <v/>
      </c>
      <c r="J647" s="477"/>
      <c r="K647" s="434"/>
      <c r="L647" s="454" t="str">
        <f t="shared" si="4"/>
        <v/>
      </c>
      <c r="M647" s="455" t="str">
        <f t="array" ref="M647">IFERROR(IF(J647="","",XLOOKUP(L647,Personnel!$B$4:$G$4,Personnel!$B$5:$G$5)),"")</f>
        <v/>
      </c>
      <c r="N647" s="455">
        <f t="shared" si="5"/>
        <v>0</v>
      </c>
      <c r="O647" s="434"/>
      <c r="P647" s="456" t="str">
        <f t="shared" si="6"/>
        <v/>
      </c>
      <c r="Q647" s="457">
        <f t="shared" si="26"/>
        <v>0</v>
      </c>
      <c r="R647" s="458"/>
      <c r="S647" s="459" t="str">
        <f t="array" ref="S647">IF(B647="","",XLOOKUP($B647,Product,'Product List'!D:D))</f>
        <v/>
      </c>
      <c r="T647" s="454" t="str">
        <f t="array" ref="T647">IF(B647="","",XLOOKUP($B647,Product,'Product List'!E:E))</f>
        <v/>
      </c>
      <c r="U647" s="454" t="str">
        <f t="array" ref="U647">IF(B647="","",XLOOKUP($B647,Product,'Product List'!F:F))</f>
        <v/>
      </c>
      <c r="V647" s="454" t="str">
        <f t="array" ref="V647">IF(B647="","",XLOOKUP($B647,Product,'Product List'!G:G))</f>
        <v/>
      </c>
      <c r="W647" s="434"/>
      <c r="X647" s="434" t="str">
        <f t="array" ref="X647">iferror(xlookup(B647,'Product List'!A:A,'Product List'!P:P),"")</f>
        <v/>
      </c>
      <c r="Y647" s="434">
        <f t="shared" si="27"/>
        <v>0</v>
      </c>
      <c r="Z647" s="434"/>
    </row>
    <row r="648" ht="14.25" customHeight="1">
      <c r="A648" s="494"/>
      <c r="B648" s="494"/>
      <c r="C648" s="495"/>
      <c r="D648" s="496"/>
      <c r="E648" s="496"/>
      <c r="F648" s="496"/>
      <c r="G648" s="487">
        <f t="shared" si="1"/>
        <v>0</v>
      </c>
      <c r="H648" s="451" t="str">
        <f t="shared" si="2"/>
        <v/>
      </c>
      <c r="I648" s="452" t="str">
        <f t="shared" si="23"/>
        <v/>
      </c>
      <c r="J648" s="477"/>
      <c r="K648" s="434"/>
      <c r="L648" s="454" t="str">
        <f t="shared" si="4"/>
        <v/>
      </c>
      <c r="M648" s="455" t="str">
        <f t="array" ref="M648">IFERROR(IF(J648="","",XLOOKUP(L648,Personnel!$B$4:$G$4,Personnel!$B$5:$G$5)),"")</f>
        <v/>
      </c>
      <c r="N648" s="455">
        <f t="shared" si="5"/>
        <v>0</v>
      </c>
      <c r="O648" s="434"/>
      <c r="P648" s="456" t="str">
        <f t="shared" si="6"/>
        <v/>
      </c>
      <c r="Q648" s="457">
        <f t="shared" si="26"/>
        <v>0</v>
      </c>
      <c r="R648" s="458"/>
      <c r="S648" s="459" t="str">
        <f t="array" ref="S648">IF(B648="","",XLOOKUP($B648,Product,'Product List'!D:D))</f>
        <v/>
      </c>
      <c r="T648" s="454" t="str">
        <f t="array" ref="T648">IF(B648="","",XLOOKUP($B648,Product,'Product List'!E:E))</f>
        <v/>
      </c>
      <c r="U648" s="454" t="str">
        <f t="array" ref="U648">IF(B648="","",XLOOKUP($B648,Product,'Product List'!F:F))</f>
        <v/>
      </c>
      <c r="V648" s="454" t="str">
        <f t="array" ref="V648">IF(B648="","",XLOOKUP($B648,Product,'Product List'!G:G))</f>
        <v/>
      </c>
      <c r="W648" s="434"/>
      <c r="X648" s="434" t="str">
        <f t="array" ref="X648">iferror(xlookup(B648,'Product List'!A:A,'Product List'!P:P),"")</f>
        <v/>
      </c>
      <c r="Y648" s="434">
        <f t="shared" si="27"/>
        <v>0</v>
      </c>
      <c r="Z648" s="434"/>
    </row>
    <row r="649" ht="14.25" customHeight="1">
      <c r="A649" s="494"/>
      <c r="B649" s="494"/>
      <c r="C649" s="495"/>
      <c r="D649" s="496"/>
      <c r="E649" s="496"/>
      <c r="F649" s="496"/>
      <c r="G649" s="487">
        <f t="shared" si="1"/>
        <v>0</v>
      </c>
      <c r="H649" s="451" t="str">
        <f t="shared" si="2"/>
        <v/>
      </c>
      <c r="I649" s="452" t="str">
        <f t="shared" si="23"/>
        <v/>
      </c>
      <c r="J649" s="477"/>
      <c r="K649" s="434"/>
      <c r="L649" s="454" t="str">
        <f t="shared" si="4"/>
        <v/>
      </c>
      <c r="M649" s="455" t="str">
        <f t="array" ref="M649">IFERROR(IF(J649="","",XLOOKUP(L649,Personnel!$B$4:$G$4,Personnel!$B$5:$G$5)),"")</f>
        <v/>
      </c>
      <c r="N649" s="455">
        <f t="shared" si="5"/>
        <v>0</v>
      </c>
      <c r="O649" s="434"/>
      <c r="P649" s="456" t="str">
        <f t="shared" si="6"/>
        <v/>
      </c>
      <c r="Q649" s="457">
        <f t="shared" si="26"/>
        <v>0</v>
      </c>
      <c r="R649" s="458"/>
      <c r="S649" s="459" t="str">
        <f t="array" ref="S649">IF(B649="","",XLOOKUP($B649,Product,'Product List'!D:D))</f>
        <v/>
      </c>
      <c r="T649" s="454" t="str">
        <f t="array" ref="T649">IF(B649="","",XLOOKUP($B649,Product,'Product List'!E:E))</f>
        <v/>
      </c>
      <c r="U649" s="454" t="str">
        <f t="array" ref="U649">IF(B649="","",XLOOKUP($B649,Product,'Product List'!F:F))</f>
        <v/>
      </c>
      <c r="V649" s="454" t="str">
        <f t="array" ref="V649">IF(B649="","",XLOOKUP($B649,Product,'Product List'!G:G))</f>
        <v/>
      </c>
      <c r="W649" s="434"/>
      <c r="X649" s="434" t="str">
        <f t="array" ref="X649">iferror(xlookup(B649,'Product List'!A:A,'Product List'!P:P),"")</f>
        <v/>
      </c>
      <c r="Y649" s="434">
        <f t="shared" si="27"/>
        <v>0</v>
      </c>
      <c r="Z649" s="434"/>
    </row>
    <row r="650" ht="14.25" customHeight="1">
      <c r="A650" s="494"/>
      <c r="B650" s="494"/>
      <c r="C650" s="495"/>
      <c r="D650" s="496"/>
      <c r="E650" s="496"/>
      <c r="F650" s="496"/>
      <c r="G650" s="487">
        <f t="shared" si="1"/>
        <v>0</v>
      </c>
      <c r="H650" s="451" t="str">
        <f t="shared" si="2"/>
        <v/>
      </c>
      <c r="I650" s="452" t="str">
        <f t="shared" si="23"/>
        <v/>
      </c>
      <c r="J650" s="477"/>
      <c r="K650" s="434"/>
      <c r="L650" s="454" t="str">
        <f t="shared" si="4"/>
        <v/>
      </c>
      <c r="M650" s="455" t="str">
        <f t="array" ref="M650">IFERROR(IF(J650="","",XLOOKUP(L650,Personnel!$B$4:$G$4,Personnel!$B$5:$G$5)),"")</f>
        <v/>
      </c>
      <c r="N650" s="455">
        <f t="shared" si="5"/>
        <v>0</v>
      </c>
      <c r="O650" s="434"/>
      <c r="P650" s="456" t="str">
        <f t="shared" si="6"/>
        <v/>
      </c>
      <c r="Q650" s="457">
        <f t="shared" si="26"/>
        <v>0</v>
      </c>
      <c r="R650" s="458"/>
      <c r="S650" s="459" t="str">
        <f t="array" ref="S650">IF(B650="","",XLOOKUP($B650,Product,'Product List'!D:D))</f>
        <v/>
      </c>
      <c r="T650" s="454" t="str">
        <f t="array" ref="T650">IF(B650="","",XLOOKUP($B650,Product,'Product List'!E:E))</f>
        <v/>
      </c>
      <c r="U650" s="454" t="str">
        <f t="array" ref="U650">IF(B650="","",XLOOKUP($B650,Product,'Product List'!F:F))</f>
        <v/>
      </c>
      <c r="V650" s="454" t="str">
        <f t="array" ref="V650">IF(B650="","",XLOOKUP($B650,Product,'Product List'!G:G))</f>
        <v/>
      </c>
      <c r="W650" s="434"/>
      <c r="X650" s="434" t="str">
        <f t="array" ref="X650">iferror(xlookup(B650,'Product List'!A:A,'Product List'!P:P),"")</f>
        <v/>
      </c>
      <c r="Y650" s="434">
        <f t="shared" si="27"/>
        <v>0</v>
      </c>
      <c r="Z650" s="434"/>
    </row>
    <row r="651" ht="14.25" customHeight="1">
      <c r="A651" s="494"/>
      <c r="B651" s="494"/>
      <c r="C651" s="495"/>
      <c r="D651" s="496"/>
      <c r="E651" s="496"/>
      <c r="F651" s="496"/>
      <c r="G651" s="487">
        <f t="shared" si="1"/>
        <v>0</v>
      </c>
      <c r="H651" s="451" t="str">
        <f t="shared" si="2"/>
        <v/>
      </c>
      <c r="I651" s="452" t="str">
        <f t="shared" si="23"/>
        <v/>
      </c>
      <c r="J651" s="477"/>
      <c r="K651" s="434"/>
      <c r="L651" s="454" t="str">
        <f t="shared" si="4"/>
        <v/>
      </c>
      <c r="M651" s="455" t="str">
        <f t="array" ref="M651">IFERROR(IF(J651="","",XLOOKUP(L651,Personnel!$B$4:$G$4,Personnel!$B$5:$G$5)),"")</f>
        <v/>
      </c>
      <c r="N651" s="455">
        <f t="shared" si="5"/>
        <v>0</v>
      </c>
      <c r="O651" s="434"/>
      <c r="P651" s="456" t="str">
        <f t="shared" si="6"/>
        <v/>
      </c>
      <c r="Q651" s="457">
        <f t="shared" si="26"/>
        <v>0</v>
      </c>
      <c r="R651" s="458"/>
      <c r="S651" s="459" t="str">
        <f t="array" ref="S651">IF(B651="","",XLOOKUP($B651,Product,'Product List'!D:D))</f>
        <v/>
      </c>
      <c r="T651" s="454" t="str">
        <f t="array" ref="T651">IF(B651="","",XLOOKUP($B651,Product,'Product List'!E:E))</f>
        <v/>
      </c>
      <c r="U651" s="454" t="str">
        <f t="array" ref="U651">IF(B651="","",XLOOKUP($B651,Product,'Product List'!F:F))</f>
        <v/>
      </c>
      <c r="V651" s="454" t="str">
        <f t="array" ref="V651">IF(B651="","",XLOOKUP($B651,Product,'Product List'!G:G))</f>
        <v/>
      </c>
      <c r="W651" s="434"/>
      <c r="X651" s="434" t="str">
        <f t="array" ref="X651">iferror(xlookup(B651,'Product List'!A:A,'Product List'!P:P),"")</f>
        <v/>
      </c>
      <c r="Y651" s="434">
        <f t="shared" si="27"/>
        <v>0</v>
      </c>
      <c r="Z651" s="434"/>
    </row>
    <row r="652" ht="14.25" customHeight="1">
      <c r="A652" s="494"/>
      <c r="B652" s="494"/>
      <c r="C652" s="495"/>
      <c r="D652" s="496"/>
      <c r="E652" s="496"/>
      <c r="F652" s="496"/>
      <c r="G652" s="487">
        <f t="shared" si="1"/>
        <v>0</v>
      </c>
      <c r="H652" s="451" t="str">
        <f t="shared" si="2"/>
        <v/>
      </c>
      <c r="I652" s="452" t="str">
        <f t="shared" si="23"/>
        <v/>
      </c>
      <c r="J652" s="477"/>
      <c r="K652" s="434"/>
      <c r="L652" s="454" t="str">
        <f t="shared" si="4"/>
        <v/>
      </c>
      <c r="M652" s="455" t="str">
        <f t="array" ref="M652">IFERROR(IF(J652="","",XLOOKUP(L652,Personnel!$B$4:$G$4,Personnel!$B$5:$G$5)),"")</f>
        <v/>
      </c>
      <c r="N652" s="455">
        <f t="shared" si="5"/>
        <v>0</v>
      </c>
      <c r="O652" s="434"/>
      <c r="P652" s="456" t="str">
        <f t="shared" si="6"/>
        <v/>
      </c>
      <c r="Q652" s="457">
        <f t="shared" si="26"/>
        <v>0</v>
      </c>
      <c r="R652" s="458"/>
      <c r="S652" s="459" t="str">
        <f t="array" ref="S652">IF(B652="","",XLOOKUP($B652,Product,'Product List'!D:D))</f>
        <v/>
      </c>
      <c r="T652" s="454" t="str">
        <f t="array" ref="T652">IF(B652="","",XLOOKUP($B652,Product,'Product List'!E:E))</f>
        <v/>
      </c>
      <c r="U652" s="454" t="str">
        <f t="array" ref="U652">IF(B652="","",XLOOKUP($B652,Product,'Product List'!F:F))</f>
        <v/>
      </c>
      <c r="V652" s="454" t="str">
        <f t="array" ref="V652">IF(B652="","",XLOOKUP($B652,Product,'Product List'!G:G))</f>
        <v/>
      </c>
      <c r="W652" s="434"/>
      <c r="X652" s="434" t="str">
        <f t="array" ref="X652">iferror(xlookup(B652,'Product List'!A:A,'Product List'!P:P),"")</f>
        <v/>
      </c>
      <c r="Y652" s="434">
        <f t="shared" si="27"/>
        <v>0</v>
      </c>
      <c r="Z652" s="434"/>
    </row>
    <row r="653" ht="14.25" customHeight="1">
      <c r="A653" s="494"/>
      <c r="B653" s="494"/>
      <c r="C653" s="495"/>
      <c r="D653" s="496"/>
      <c r="E653" s="496"/>
      <c r="F653" s="496"/>
      <c r="G653" s="487">
        <f t="shared" si="1"/>
        <v>0</v>
      </c>
      <c r="H653" s="451" t="str">
        <f t="shared" si="2"/>
        <v/>
      </c>
      <c r="I653" s="452" t="str">
        <f t="shared" si="23"/>
        <v/>
      </c>
      <c r="J653" s="477"/>
      <c r="K653" s="434"/>
      <c r="L653" s="454" t="str">
        <f t="shared" si="4"/>
        <v/>
      </c>
      <c r="M653" s="455" t="str">
        <f t="array" ref="M653">IFERROR(IF(J653="","",XLOOKUP(L653,Personnel!$B$4:$G$4,Personnel!$B$5:$G$5)),"")</f>
        <v/>
      </c>
      <c r="N653" s="455">
        <f t="shared" si="5"/>
        <v>0</v>
      </c>
      <c r="O653" s="434"/>
      <c r="P653" s="456" t="str">
        <f t="shared" si="6"/>
        <v/>
      </c>
      <c r="Q653" s="457">
        <f t="shared" si="26"/>
        <v>0</v>
      </c>
      <c r="R653" s="458"/>
      <c r="S653" s="459" t="str">
        <f t="array" ref="S653">IF(B653="","",XLOOKUP($B653,Product,'Product List'!D:D))</f>
        <v/>
      </c>
      <c r="T653" s="454" t="str">
        <f t="array" ref="T653">IF(B653="","",XLOOKUP($B653,Product,'Product List'!E:E))</f>
        <v/>
      </c>
      <c r="U653" s="454" t="str">
        <f t="array" ref="U653">IF(B653="","",XLOOKUP($B653,Product,'Product List'!F:F))</f>
        <v/>
      </c>
      <c r="V653" s="454" t="str">
        <f t="array" ref="V653">IF(B653="","",XLOOKUP($B653,Product,'Product List'!G:G))</f>
        <v/>
      </c>
      <c r="W653" s="434"/>
      <c r="X653" s="434" t="str">
        <f t="array" ref="X653">iferror(xlookup(B653,'Product List'!A:A,'Product List'!P:P),"")</f>
        <v/>
      </c>
      <c r="Y653" s="434">
        <f t="shared" si="27"/>
        <v>0</v>
      </c>
      <c r="Z653" s="434"/>
    </row>
    <row r="654" ht="14.25" customHeight="1">
      <c r="A654" s="494"/>
      <c r="B654" s="494"/>
      <c r="C654" s="495"/>
      <c r="D654" s="496"/>
      <c r="E654" s="496"/>
      <c r="F654" s="496"/>
      <c r="G654" s="487">
        <f t="shared" si="1"/>
        <v>0</v>
      </c>
      <c r="H654" s="451" t="str">
        <f t="shared" si="2"/>
        <v/>
      </c>
      <c r="I654" s="452" t="str">
        <f t="shared" si="23"/>
        <v/>
      </c>
      <c r="J654" s="477"/>
      <c r="K654" s="434"/>
      <c r="L654" s="454" t="str">
        <f t="shared" si="4"/>
        <v/>
      </c>
      <c r="M654" s="455" t="str">
        <f t="array" ref="M654">IFERROR(IF(J654="","",XLOOKUP(L654,Personnel!$B$4:$G$4,Personnel!$B$5:$G$5)),"")</f>
        <v/>
      </c>
      <c r="N654" s="455">
        <f t="shared" si="5"/>
        <v>0</v>
      </c>
      <c r="O654" s="434"/>
      <c r="P654" s="456" t="str">
        <f t="shared" si="6"/>
        <v/>
      </c>
      <c r="Q654" s="457">
        <f t="shared" si="26"/>
        <v>0</v>
      </c>
      <c r="R654" s="458"/>
      <c r="S654" s="459" t="str">
        <f t="array" ref="S654">IF(B654="","",XLOOKUP($B654,Product,'Product List'!D:D))</f>
        <v/>
      </c>
      <c r="T654" s="454" t="str">
        <f t="array" ref="T654">IF(B654="","",XLOOKUP($B654,Product,'Product List'!E:E))</f>
        <v/>
      </c>
      <c r="U654" s="454" t="str">
        <f t="array" ref="U654">IF(B654="","",XLOOKUP($B654,Product,'Product List'!F:F))</f>
        <v/>
      </c>
      <c r="V654" s="454" t="str">
        <f t="array" ref="V654">IF(B654="","",XLOOKUP($B654,Product,'Product List'!G:G))</f>
        <v/>
      </c>
      <c r="W654" s="434"/>
      <c r="X654" s="434" t="str">
        <f t="array" ref="X654">iferror(xlookup(B654,'Product List'!A:A,'Product List'!P:P),"")</f>
        <v/>
      </c>
      <c r="Y654" s="434">
        <f t="shared" si="27"/>
        <v>0</v>
      </c>
      <c r="Z654" s="434"/>
    </row>
  </sheetData>
  <autoFilter ref="$A$2:$V$654"/>
  <mergeCells count="1">
    <mergeCell ref="S1:V1"/>
  </mergeCells>
  <conditionalFormatting sqref="G1:H654">
    <cfRule type="cellIs" dxfId="0" priority="1" operator="equal">
      <formula>0</formula>
    </cfRule>
  </conditionalFormatting>
  <dataValidations>
    <dataValidation type="list" allowBlank="1" showErrorMessage="1" sqref="B3:B654">
      <formula1>Product</formula1>
    </dataValidation>
    <dataValidation type="list" allowBlank="1" showErrorMessage="1" sqref="A3:A654">
      <formula1>Names</formula1>
    </dataValidation>
  </dataValidations>
  <printOptions/>
  <pageMargins bottom="0.75" footer="0.0" header="0.0" left="0.7" right="0.7" top="0.75"/>
  <pageSetup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33.38"/>
    <col customWidth="1" min="3" max="3" width="10.25"/>
    <col customWidth="1" min="4" max="4" width="10.88"/>
    <col customWidth="1" min="5" max="5" width="11.25"/>
    <col customWidth="1" min="6" max="6" width="10.75"/>
    <col customWidth="1" min="7" max="7" width="9.88"/>
    <col customWidth="1" min="8" max="8" width="7.63"/>
    <col customWidth="1" min="9" max="9" width="2.25"/>
    <col customWidth="1" min="10" max="10" width="12.88"/>
    <col customWidth="1" min="11" max="11" width="2.25"/>
    <col customWidth="1" min="12" max="14" width="8.63"/>
    <col customWidth="1" min="15" max="15" width="2.25"/>
    <col customWidth="1" min="16" max="17" width="8.63"/>
    <col customWidth="1" min="18" max="18" width="2.25"/>
    <col customWidth="1" min="19" max="22" width="10.0"/>
  </cols>
  <sheetData>
    <row r="1" ht="14.25" customHeight="1">
      <c r="A1" s="433">
        <f>Personnel!B2</f>
        <v>12.71</v>
      </c>
      <c r="B1" s="434" t="s">
        <v>370</v>
      </c>
      <c r="C1" s="434" t="s">
        <v>1338</v>
      </c>
      <c r="D1" s="435">
        <f>Personnel!K5</f>
        <v>46251</v>
      </c>
      <c r="E1" s="434" t="s">
        <v>1535</v>
      </c>
      <c r="F1" s="435">
        <f>Personnel!L5</f>
        <v>46257</v>
      </c>
      <c r="G1" s="434"/>
      <c r="H1" s="434"/>
      <c r="I1" s="434"/>
      <c r="J1" s="436"/>
      <c r="K1" s="434"/>
      <c r="L1" s="434"/>
      <c r="M1" s="434"/>
      <c r="N1" s="434"/>
      <c r="O1" s="434"/>
      <c r="P1" s="436"/>
      <c r="Q1" s="434"/>
      <c r="R1" s="434"/>
      <c r="S1" s="434" t="s">
        <v>1536</v>
      </c>
      <c r="W1" s="434"/>
      <c r="X1" s="434"/>
      <c r="Y1" s="434"/>
      <c r="Z1" s="434"/>
    </row>
    <row r="2" ht="26.25" customHeight="1">
      <c r="A2" s="501" t="s">
        <v>2</v>
      </c>
      <c r="B2" s="501" t="s">
        <v>1537</v>
      </c>
      <c r="C2" s="501" t="s">
        <v>1538</v>
      </c>
      <c r="D2" s="502" t="s">
        <v>1539</v>
      </c>
      <c r="E2" s="501" t="s">
        <v>47</v>
      </c>
      <c r="F2" s="501" t="s">
        <v>1540</v>
      </c>
      <c r="G2" s="501" t="s">
        <v>1299</v>
      </c>
      <c r="H2" s="438" t="s">
        <v>1541</v>
      </c>
      <c r="I2" s="439"/>
      <c r="J2" s="503" t="s">
        <v>59</v>
      </c>
      <c r="K2" s="439"/>
      <c r="L2" s="501" t="s">
        <v>1213</v>
      </c>
      <c r="M2" s="502" t="s">
        <v>1542</v>
      </c>
      <c r="N2" s="502" t="s">
        <v>1543</v>
      </c>
      <c r="O2" s="439"/>
      <c r="P2" s="503" t="s">
        <v>1544</v>
      </c>
      <c r="Q2" s="504" t="s">
        <v>1545</v>
      </c>
      <c r="R2" s="443"/>
      <c r="S2" s="505">
        <v>0.0</v>
      </c>
      <c r="T2" s="501">
        <v>1.0</v>
      </c>
      <c r="U2" s="501">
        <v>2.0</v>
      </c>
      <c r="V2" s="501">
        <v>3.0</v>
      </c>
      <c r="W2" s="439"/>
      <c r="X2" s="445" t="s">
        <v>1546</v>
      </c>
      <c r="Y2" s="445" t="s">
        <v>29</v>
      </c>
      <c r="Z2" s="439"/>
    </row>
    <row r="3" ht="14.25" customHeight="1">
      <c r="A3" s="448"/>
      <c r="B3" s="448"/>
      <c r="C3" s="454"/>
      <c r="D3" s="461"/>
      <c r="E3" s="461"/>
      <c r="F3" s="461"/>
      <c r="G3" s="450">
        <f t="shared" ref="G3:G615" si="1">F3-D3-E3</f>
        <v>0</v>
      </c>
      <c r="H3" s="451" t="str">
        <f t="shared" ref="H3:H615" si="2">IF(G3=0,"",ROUND(G3*24,6))</f>
        <v/>
      </c>
      <c r="I3" s="452" t="str">
        <f t="shared" ref="I3:I69" si="3">left(B3,3)</f>
        <v/>
      </c>
      <c r="J3" s="477"/>
      <c r="K3" s="434"/>
      <c r="L3" s="454" t="str">
        <f t="shared" ref="L3:L615" si="4">IF(H3="","",if(B3="development","D",if(I3="ZZD","DG",if(I3="AAD","D",if(B3="Maintenance",2, IF(P3&gt;=V3,$V$2,IF(P3&lt;T3,$S$2,IF(P3&lt;U3,$T$2,$U$2))))))))</f>
        <v/>
      </c>
      <c r="M3" s="455" t="str">
        <f t="array" ref="M3">IFERROR(IF(J3="","",XLOOKUP(L3,Personnel!$B$4:$G$4,Personnel!$B$5:$G$5)),"")</f>
        <v/>
      </c>
      <c r="N3" s="455">
        <f t="shared" ref="N3:N615" si="5">IFERROR(ROUND(H3*M3,2),"")</f>
        <v>0</v>
      </c>
      <c r="O3" s="434"/>
      <c r="P3" s="456" t="str">
        <f t="shared" ref="P3:P615" si="6">IFERROR(round(sum(J3/H3),0),"")</f>
        <v/>
      </c>
      <c r="Q3" s="457">
        <f t="shared" ref="Q3:Q13" si="7">IFERROR(ROUND(N3-SUM($A$1*H3),2),"")</f>
        <v>0</v>
      </c>
      <c r="R3" s="458"/>
      <c r="S3" s="459" t="str">
        <f t="array" ref="S3">IF(B3="","",XLOOKUP($B3,Product,'Product List'!D:D))</f>
        <v/>
      </c>
      <c r="T3" s="454" t="str">
        <f t="array" ref="T3">IF(B3="","",XLOOKUP($B3,Product,'Product List'!E:E))</f>
        <v/>
      </c>
      <c r="U3" s="454" t="str">
        <f t="array" ref="U3">IF(B3="","",XLOOKUP($B3,Product,'Product List'!F:F))</f>
        <v/>
      </c>
      <c r="V3" s="454" t="str">
        <f t="array" ref="V3">IF(B3="","",XLOOKUP($B3,Product,'Product List'!G:G))</f>
        <v/>
      </c>
      <c r="W3" s="434"/>
      <c r="X3" s="434" t="str">
        <f t="array" ref="X3">iferror(xlookup(B3,'Product List'!A:A,'Product List'!P:P),"")</f>
        <v/>
      </c>
      <c r="Y3" s="434">
        <f t="shared" ref="Y3:Y7" si="8">J3*X3</f>
        <v>0</v>
      </c>
      <c r="Z3" s="434"/>
    </row>
    <row r="4" ht="14.25" customHeight="1">
      <c r="A4" s="448"/>
      <c r="B4" s="448"/>
      <c r="C4" s="454"/>
      <c r="D4" s="461"/>
      <c r="E4" s="461"/>
      <c r="F4" s="461"/>
      <c r="G4" s="450">
        <f t="shared" si="1"/>
        <v>0</v>
      </c>
      <c r="H4" s="451" t="str">
        <f t="shared" si="2"/>
        <v/>
      </c>
      <c r="I4" s="452" t="str">
        <f t="shared" si="3"/>
        <v/>
      </c>
      <c r="J4" s="477"/>
      <c r="K4" s="434"/>
      <c r="L4" s="454" t="str">
        <f t="shared" si="4"/>
        <v/>
      </c>
      <c r="M4" s="455" t="str">
        <f t="array" ref="M4">IFERROR(IF(J4="","",XLOOKUP(L4,Personnel!$B$4:$G$4,Personnel!$B$5:$G$5)),"")</f>
        <v/>
      </c>
      <c r="N4" s="455">
        <f t="shared" si="5"/>
        <v>0</v>
      </c>
      <c r="O4" s="434"/>
      <c r="P4" s="456" t="str">
        <f t="shared" si="6"/>
        <v/>
      </c>
      <c r="Q4" s="457">
        <f t="shared" si="7"/>
        <v>0</v>
      </c>
      <c r="R4" s="458"/>
      <c r="S4" s="459" t="str">
        <f t="array" ref="S4">IF(B4="","",XLOOKUP($B4,Product,'Product List'!D:D))</f>
        <v/>
      </c>
      <c r="T4" s="454" t="str">
        <f t="array" ref="T4">IF(B4="","",XLOOKUP($B4,Product,'Product List'!E:E))</f>
        <v/>
      </c>
      <c r="U4" s="454" t="str">
        <f t="array" ref="U4">IF(B4="","",XLOOKUP($B4,Product,'Product List'!F:F))</f>
        <v/>
      </c>
      <c r="V4" s="454" t="str">
        <f t="array" ref="V4">IF(B4="","",XLOOKUP($B4,Product,'Product List'!G:G))</f>
        <v/>
      </c>
      <c r="W4" s="434"/>
      <c r="X4" s="434" t="str">
        <f t="array" ref="X4">iferror(xlookup(B4,'Product List'!A:A,'Product List'!P:P),"")</f>
        <v/>
      </c>
      <c r="Y4" s="434">
        <f t="shared" si="8"/>
        <v>0</v>
      </c>
      <c r="Z4" s="434"/>
    </row>
    <row r="5" ht="14.25" customHeight="1">
      <c r="A5" s="448"/>
      <c r="B5" s="448"/>
      <c r="C5" s="454"/>
      <c r="D5" s="461"/>
      <c r="E5" s="461"/>
      <c r="F5" s="461"/>
      <c r="G5" s="450">
        <f t="shared" si="1"/>
        <v>0</v>
      </c>
      <c r="H5" s="451" t="str">
        <f t="shared" si="2"/>
        <v/>
      </c>
      <c r="I5" s="452" t="str">
        <f t="shared" si="3"/>
        <v/>
      </c>
      <c r="J5" s="477"/>
      <c r="K5" s="434"/>
      <c r="L5" s="454" t="str">
        <f t="shared" si="4"/>
        <v/>
      </c>
      <c r="M5" s="455" t="str">
        <f t="array" ref="M5">IFERROR(IF(J5="","",XLOOKUP(L5,Personnel!$B$4:$G$4,Personnel!$B$5:$G$5)),"")</f>
        <v/>
      </c>
      <c r="N5" s="455">
        <f t="shared" si="5"/>
        <v>0</v>
      </c>
      <c r="O5" s="434"/>
      <c r="P5" s="456" t="str">
        <f t="shared" si="6"/>
        <v/>
      </c>
      <c r="Q5" s="457">
        <f t="shared" si="7"/>
        <v>0</v>
      </c>
      <c r="R5" s="458"/>
      <c r="S5" s="459" t="str">
        <f t="array" ref="S5">IF(B5="","",XLOOKUP($B5,Product,'Product List'!D:D))</f>
        <v/>
      </c>
      <c r="T5" s="454" t="str">
        <f t="array" ref="T5">IF(B5="","",XLOOKUP($B5,Product,'Product List'!E:E))</f>
        <v/>
      </c>
      <c r="U5" s="454" t="str">
        <f t="array" ref="U5">IF(B5="","",XLOOKUP($B5,Product,'Product List'!F:F))</f>
        <v/>
      </c>
      <c r="V5" s="454" t="str">
        <f t="array" ref="V5">IF(B5="","",XLOOKUP($B5,Product,'Product List'!G:G))</f>
        <v/>
      </c>
      <c r="W5" s="434"/>
      <c r="X5" s="434" t="str">
        <f t="array" ref="X5">iferror(xlookup(B5,'Product List'!A:A,'Product List'!P:P),"")</f>
        <v/>
      </c>
      <c r="Y5" s="434">
        <f t="shared" si="8"/>
        <v>0</v>
      </c>
      <c r="Z5" s="434"/>
    </row>
    <row r="6" ht="14.25" customHeight="1">
      <c r="A6" s="448"/>
      <c r="B6" s="448"/>
      <c r="C6" s="454"/>
      <c r="D6" s="460"/>
      <c r="E6" s="461"/>
      <c r="F6" s="461"/>
      <c r="G6" s="450">
        <f t="shared" si="1"/>
        <v>0</v>
      </c>
      <c r="H6" s="451" t="str">
        <f t="shared" si="2"/>
        <v/>
      </c>
      <c r="I6" s="452" t="str">
        <f t="shared" si="3"/>
        <v/>
      </c>
      <c r="J6" s="477"/>
      <c r="K6" s="434"/>
      <c r="L6" s="454" t="str">
        <f t="shared" si="4"/>
        <v/>
      </c>
      <c r="M6" s="455" t="str">
        <f t="array" ref="M6">IFERROR(IF(J6="","",XLOOKUP(L6,Personnel!$B$4:$G$4,Personnel!$B$5:$G$5)),"")</f>
        <v/>
      </c>
      <c r="N6" s="455">
        <f t="shared" si="5"/>
        <v>0</v>
      </c>
      <c r="O6" s="434"/>
      <c r="P6" s="456" t="str">
        <f t="shared" si="6"/>
        <v/>
      </c>
      <c r="Q6" s="457">
        <f t="shared" si="7"/>
        <v>0</v>
      </c>
      <c r="R6" s="458"/>
      <c r="S6" s="459" t="str">
        <f t="array" ref="S6">IF(B6="","",XLOOKUP($B6,Product,'Product List'!D:D))</f>
        <v/>
      </c>
      <c r="T6" s="454" t="str">
        <f t="array" ref="T6">IF(B6="","",XLOOKUP($B6,Product,'Product List'!E:E))</f>
        <v/>
      </c>
      <c r="U6" s="454" t="str">
        <f t="array" ref="U6">IF(B6="","",XLOOKUP($B6,Product,'Product List'!F:F))</f>
        <v/>
      </c>
      <c r="V6" s="454" t="str">
        <f t="array" ref="V6">IF(B6="","",XLOOKUP($B6,Product,'Product List'!G:G))</f>
        <v/>
      </c>
      <c r="W6" s="434"/>
      <c r="X6" s="434" t="str">
        <f t="array" ref="X6">iferror(xlookup(B6,'Product List'!A:A,'Product List'!P:P),"")</f>
        <v/>
      </c>
      <c r="Y6" s="434">
        <f t="shared" si="8"/>
        <v>0</v>
      </c>
      <c r="Z6" s="434"/>
    </row>
    <row r="7" ht="14.25" customHeight="1">
      <c r="A7" s="448"/>
      <c r="B7" s="448"/>
      <c r="C7" s="454"/>
      <c r="D7" s="461"/>
      <c r="E7" s="461"/>
      <c r="F7" s="461"/>
      <c r="G7" s="450">
        <f t="shared" si="1"/>
        <v>0</v>
      </c>
      <c r="H7" s="451" t="str">
        <f t="shared" si="2"/>
        <v/>
      </c>
      <c r="I7" s="452" t="str">
        <f t="shared" si="3"/>
        <v/>
      </c>
      <c r="J7" s="477"/>
      <c r="K7" s="434"/>
      <c r="L7" s="454" t="str">
        <f t="shared" si="4"/>
        <v/>
      </c>
      <c r="M7" s="455" t="str">
        <f t="array" ref="M7">IFERROR(IF(J7="","",XLOOKUP(L7,Personnel!$B$4:$G$4,Personnel!$B$5:$G$5)),"")</f>
        <v/>
      </c>
      <c r="N7" s="455">
        <f t="shared" si="5"/>
        <v>0</v>
      </c>
      <c r="O7" s="434"/>
      <c r="P7" s="456" t="str">
        <f t="shared" si="6"/>
        <v/>
      </c>
      <c r="Q7" s="457">
        <f t="shared" si="7"/>
        <v>0</v>
      </c>
      <c r="R7" s="458"/>
      <c r="S7" s="459" t="str">
        <f t="array" ref="S7">IF(B7="","",XLOOKUP($B7,Product,'Product List'!D:D))</f>
        <v/>
      </c>
      <c r="T7" s="454" t="str">
        <f t="array" ref="T7">IF(B7="","",XLOOKUP($B7,Product,'Product List'!E:E))</f>
        <v/>
      </c>
      <c r="U7" s="454" t="str">
        <f t="array" ref="U7">IF(B7="","",XLOOKUP($B7,Product,'Product List'!F:F))</f>
        <v/>
      </c>
      <c r="V7" s="454" t="str">
        <f t="array" ref="V7">IF(B7="","",XLOOKUP($B7,Product,'Product List'!G:G))</f>
        <v/>
      </c>
      <c r="W7" s="434"/>
      <c r="X7" s="434" t="str">
        <f t="array" ref="X7">iferror(xlookup(B7,'Product List'!A:A,'Product List'!P:P),"")</f>
        <v/>
      </c>
      <c r="Y7" s="434">
        <f t="shared" si="8"/>
        <v>0</v>
      </c>
      <c r="Z7" s="434"/>
    </row>
    <row r="8" ht="14.25" customHeight="1">
      <c r="A8" s="448"/>
      <c r="B8" s="448"/>
      <c r="C8" s="454"/>
      <c r="D8" s="461"/>
      <c r="E8" s="461"/>
      <c r="F8" s="461"/>
      <c r="G8" s="450">
        <f t="shared" si="1"/>
        <v>0</v>
      </c>
      <c r="H8" s="451" t="str">
        <f t="shared" si="2"/>
        <v/>
      </c>
      <c r="I8" s="452" t="str">
        <f t="shared" si="3"/>
        <v/>
      </c>
      <c r="J8" s="477"/>
      <c r="K8" s="434"/>
      <c r="L8" s="454" t="str">
        <f t="shared" si="4"/>
        <v/>
      </c>
      <c r="M8" s="455" t="str">
        <f t="array" ref="M8">IFERROR(IF(J8="","",XLOOKUP(L8,Personnel!$B$4:$G$4,Personnel!$B$5:$G$5)),"")</f>
        <v/>
      </c>
      <c r="N8" s="455">
        <f t="shared" si="5"/>
        <v>0</v>
      </c>
      <c r="O8" s="434"/>
      <c r="P8" s="456" t="str">
        <f t="shared" si="6"/>
        <v/>
      </c>
      <c r="Q8" s="457">
        <f t="shared" si="7"/>
        <v>0</v>
      </c>
      <c r="R8" s="458"/>
      <c r="S8" s="459" t="str">
        <f t="array" ref="S8">IF(B8="","",XLOOKUP($B8,Product,'Product List'!D:D))</f>
        <v/>
      </c>
      <c r="T8" s="454" t="str">
        <f t="array" ref="T8">IF(B8="","",XLOOKUP($B8,Product,'Product List'!E:E))</f>
        <v/>
      </c>
      <c r="U8" s="454" t="str">
        <f t="array" ref="U8">IF(B8="","",XLOOKUP($B8,Product,'Product List'!F:F))</f>
        <v/>
      </c>
      <c r="V8" s="454" t="str">
        <f t="array" ref="V8">IF(B8="","",XLOOKUP($B8,Product,'Product List'!G:G))</f>
        <v/>
      </c>
      <c r="W8" s="434"/>
      <c r="X8" s="434" t="str">
        <f t="array" ref="X8">iferror(xlookup(B8,'Product List'!A:A,'Product List'!P:P),"")</f>
        <v/>
      </c>
      <c r="Y8" s="434"/>
      <c r="Z8" s="434"/>
    </row>
    <row r="9" ht="14.25" customHeight="1">
      <c r="A9" s="448"/>
      <c r="B9" s="448"/>
      <c r="C9" s="454"/>
      <c r="D9" s="461"/>
      <c r="E9" s="461"/>
      <c r="F9" s="461"/>
      <c r="G9" s="450">
        <f t="shared" si="1"/>
        <v>0</v>
      </c>
      <c r="H9" s="451" t="str">
        <f t="shared" si="2"/>
        <v/>
      </c>
      <c r="I9" s="452" t="str">
        <f t="shared" si="3"/>
        <v/>
      </c>
      <c r="J9" s="477"/>
      <c r="K9" s="434"/>
      <c r="L9" s="454" t="str">
        <f t="shared" si="4"/>
        <v/>
      </c>
      <c r="M9" s="455" t="str">
        <f t="array" ref="M9">IFERROR(IF(J9="","",XLOOKUP(L9,Personnel!$B$4:$G$4,Personnel!$B$5:$G$5)),"")</f>
        <v/>
      </c>
      <c r="N9" s="455">
        <f t="shared" si="5"/>
        <v>0</v>
      </c>
      <c r="O9" s="434"/>
      <c r="P9" s="456" t="str">
        <f t="shared" si="6"/>
        <v/>
      </c>
      <c r="Q9" s="457">
        <f t="shared" si="7"/>
        <v>0</v>
      </c>
      <c r="R9" s="458"/>
      <c r="S9" s="459" t="str">
        <f t="array" ref="S9">IF(B9="","",XLOOKUP($B9,Product,'Product List'!D:D))</f>
        <v/>
      </c>
      <c r="T9" s="454" t="str">
        <f t="array" ref="T9">IF(B9="","",XLOOKUP($B9,Product,'Product List'!E:E))</f>
        <v/>
      </c>
      <c r="U9" s="454" t="str">
        <f t="array" ref="U9">IF(B9="","",XLOOKUP($B9,Product,'Product List'!F:F))</f>
        <v/>
      </c>
      <c r="V9" s="454" t="str">
        <f t="array" ref="V9">IF(B9="","",XLOOKUP($B9,Product,'Product List'!G:G))</f>
        <v/>
      </c>
      <c r="W9" s="434"/>
      <c r="X9" s="434" t="str">
        <f t="array" ref="X9">iferror(xlookup(B9,'Product List'!A:A,'Product List'!P:P),"")</f>
        <v/>
      </c>
      <c r="Y9" s="434">
        <f t="shared" ref="Y9:Y50" si="9">J9*X9</f>
        <v>0</v>
      </c>
      <c r="Z9" s="434"/>
    </row>
    <row r="10" ht="14.25" customHeight="1">
      <c r="A10" s="448"/>
      <c r="B10" s="448"/>
      <c r="C10" s="454"/>
      <c r="D10" s="461"/>
      <c r="E10" s="461"/>
      <c r="F10" s="460"/>
      <c r="G10" s="450">
        <f t="shared" si="1"/>
        <v>0</v>
      </c>
      <c r="H10" s="451" t="str">
        <f t="shared" si="2"/>
        <v/>
      </c>
      <c r="I10" s="452" t="str">
        <f t="shared" si="3"/>
        <v/>
      </c>
      <c r="J10" s="477"/>
      <c r="K10" s="434"/>
      <c r="L10" s="454" t="str">
        <f t="shared" si="4"/>
        <v/>
      </c>
      <c r="M10" s="455" t="str">
        <f t="array" ref="M10">IFERROR(IF(J10="","",XLOOKUP(L10,Personnel!$B$4:$G$4,Personnel!$B$5:$G$5)),"")</f>
        <v/>
      </c>
      <c r="N10" s="455">
        <f t="shared" si="5"/>
        <v>0</v>
      </c>
      <c r="O10" s="434"/>
      <c r="P10" s="456" t="str">
        <f t="shared" si="6"/>
        <v/>
      </c>
      <c r="Q10" s="457">
        <f t="shared" si="7"/>
        <v>0</v>
      </c>
      <c r="R10" s="458"/>
      <c r="S10" s="459" t="str">
        <f t="array" ref="S10">IF(B10="","",XLOOKUP($B10,Product,'Product List'!D:D))</f>
        <v/>
      </c>
      <c r="T10" s="454" t="str">
        <f t="array" ref="T10">IF(B10="","",XLOOKUP($B10,Product,'Product List'!E:E))</f>
        <v/>
      </c>
      <c r="U10" s="454" t="str">
        <f t="array" ref="U10">IF(B10="","",XLOOKUP($B10,Product,'Product List'!F:F))</f>
        <v/>
      </c>
      <c r="V10" s="454" t="str">
        <f t="array" ref="V10">IF(B10="","",XLOOKUP($B10,Product,'Product List'!G:G))</f>
        <v/>
      </c>
      <c r="W10" s="434"/>
      <c r="X10" s="434" t="str">
        <f t="array" ref="X10">iferror(xlookup(B10,'Product List'!A:A,'Product List'!P:P),"")</f>
        <v/>
      </c>
      <c r="Y10" s="434">
        <f t="shared" si="9"/>
        <v>0</v>
      </c>
      <c r="Z10" s="434"/>
    </row>
    <row r="11" ht="14.25" customHeight="1">
      <c r="A11" s="448"/>
      <c r="B11" s="448"/>
      <c r="C11" s="454"/>
      <c r="D11" s="460"/>
      <c r="E11" s="461"/>
      <c r="F11" s="461"/>
      <c r="G11" s="450">
        <f t="shared" si="1"/>
        <v>0</v>
      </c>
      <c r="H11" s="451" t="str">
        <f t="shared" si="2"/>
        <v/>
      </c>
      <c r="I11" s="452" t="str">
        <f t="shared" si="3"/>
        <v/>
      </c>
      <c r="J11" s="477"/>
      <c r="K11" s="434"/>
      <c r="L11" s="454" t="str">
        <f t="shared" si="4"/>
        <v/>
      </c>
      <c r="M11" s="455" t="str">
        <f t="array" ref="M11">IFERROR(IF(J11="","",XLOOKUP(L11,Personnel!$B$4:$G$4,Personnel!$B$5:$G$5)),"")</f>
        <v/>
      </c>
      <c r="N11" s="455">
        <f t="shared" si="5"/>
        <v>0</v>
      </c>
      <c r="O11" s="434"/>
      <c r="P11" s="456" t="str">
        <f t="shared" si="6"/>
        <v/>
      </c>
      <c r="Q11" s="457">
        <f t="shared" si="7"/>
        <v>0</v>
      </c>
      <c r="R11" s="458"/>
      <c r="S11" s="459" t="str">
        <f t="array" ref="S11">IF(B11="","",XLOOKUP($B11,Product,'Product List'!D:D))</f>
        <v/>
      </c>
      <c r="T11" s="454" t="str">
        <f t="array" ref="T11">IF(B11="","",XLOOKUP($B11,Product,'Product List'!E:E))</f>
        <v/>
      </c>
      <c r="U11" s="454" t="str">
        <f t="array" ref="U11">IF(B11="","",XLOOKUP($B11,Product,'Product List'!F:F))</f>
        <v/>
      </c>
      <c r="V11" s="454" t="str">
        <f t="array" ref="V11">IF(B11="","",XLOOKUP($B11,Product,'Product List'!G:G))</f>
        <v/>
      </c>
      <c r="W11" s="434"/>
      <c r="X11" s="434" t="str">
        <f t="array" ref="X11">iferror(xlookup(B11,'Product List'!A:A,'Product List'!P:P),"")</f>
        <v/>
      </c>
      <c r="Y11" s="434">
        <f t="shared" si="9"/>
        <v>0</v>
      </c>
      <c r="Z11" s="434"/>
    </row>
    <row r="12" ht="14.25" customHeight="1">
      <c r="A12" s="448"/>
      <c r="B12" s="448"/>
      <c r="C12" s="454"/>
      <c r="D12" s="461"/>
      <c r="E12" s="461"/>
      <c r="F12" s="461"/>
      <c r="G12" s="450">
        <f t="shared" si="1"/>
        <v>0</v>
      </c>
      <c r="H12" s="451" t="str">
        <f t="shared" si="2"/>
        <v/>
      </c>
      <c r="I12" s="452" t="str">
        <f t="shared" si="3"/>
        <v/>
      </c>
      <c r="J12" s="477"/>
      <c r="K12" s="434"/>
      <c r="L12" s="454" t="str">
        <f t="shared" si="4"/>
        <v/>
      </c>
      <c r="M12" s="455" t="str">
        <f t="array" ref="M12">IFERROR(IF(J12="","",XLOOKUP(L12,Personnel!$B$4:$G$4,Personnel!$B$5:$G$5)),"")</f>
        <v/>
      </c>
      <c r="N12" s="455">
        <f t="shared" si="5"/>
        <v>0</v>
      </c>
      <c r="O12" s="434"/>
      <c r="P12" s="456" t="str">
        <f t="shared" si="6"/>
        <v/>
      </c>
      <c r="Q12" s="457">
        <f t="shared" si="7"/>
        <v>0</v>
      </c>
      <c r="R12" s="458"/>
      <c r="S12" s="459" t="str">
        <f t="array" ref="S12">IF(B12="","",XLOOKUP($B12,Product,'Product List'!D:D))</f>
        <v/>
      </c>
      <c r="T12" s="454" t="str">
        <f t="array" ref="T12">IF(B12="","",XLOOKUP($B12,Product,'Product List'!E:E))</f>
        <v/>
      </c>
      <c r="U12" s="454" t="str">
        <f t="array" ref="U12">IF(B12="","",XLOOKUP($B12,Product,'Product List'!F:F))</f>
        <v/>
      </c>
      <c r="V12" s="454" t="str">
        <f t="array" ref="V12">IF(B12="","",XLOOKUP($B12,Product,'Product List'!G:G))</f>
        <v/>
      </c>
      <c r="W12" s="434"/>
      <c r="X12" s="434" t="str">
        <f t="array" ref="X12">iferror(xlookup(B12,'Product List'!A:A,'Product List'!P:P),"")</f>
        <v/>
      </c>
      <c r="Y12" s="434">
        <f t="shared" si="9"/>
        <v>0</v>
      </c>
      <c r="Z12" s="434"/>
    </row>
    <row r="13" ht="14.25" customHeight="1">
      <c r="A13" s="448"/>
      <c r="B13" s="448"/>
      <c r="C13" s="454"/>
      <c r="D13" s="461"/>
      <c r="E13" s="461"/>
      <c r="F13" s="461"/>
      <c r="G13" s="450">
        <f t="shared" si="1"/>
        <v>0</v>
      </c>
      <c r="H13" s="451" t="str">
        <f t="shared" si="2"/>
        <v/>
      </c>
      <c r="I13" s="452" t="str">
        <f t="shared" si="3"/>
        <v/>
      </c>
      <c r="J13" s="477"/>
      <c r="K13" s="434"/>
      <c r="L13" s="454" t="str">
        <f t="shared" si="4"/>
        <v/>
      </c>
      <c r="M13" s="455" t="str">
        <f t="array" ref="M13">IFERROR(IF(J13="","",XLOOKUP(L13,Personnel!$B$4:$G$4,Personnel!$B$5:$G$5)),"")</f>
        <v/>
      </c>
      <c r="N13" s="455">
        <f t="shared" si="5"/>
        <v>0</v>
      </c>
      <c r="O13" s="434"/>
      <c r="P13" s="456" t="str">
        <f t="shared" si="6"/>
        <v/>
      </c>
      <c r="Q13" s="457">
        <f t="shared" si="7"/>
        <v>0</v>
      </c>
      <c r="R13" s="458"/>
      <c r="S13" s="459" t="str">
        <f t="array" ref="S13">IF(B13="","",XLOOKUP($B13,Product,'Product List'!D:D))</f>
        <v/>
      </c>
      <c r="T13" s="454" t="str">
        <f t="array" ref="T13">IF(B13="","",XLOOKUP($B13,Product,'Product List'!E:E))</f>
        <v/>
      </c>
      <c r="U13" s="454" t="str">
        <f t="array" ref="U13">IF(B13="","",XLOOKUP($B13,Product,'Product List'!F:F))</f>
        <v/>
      </c>
      <c r="V13" s="454" t="str">
        <f t="array" ref="V13">IF(B13="","",XLOOKUP($B13,Product,'Product List'!G:G))</f>
        <v/>
      </c>
      <c r="W13" s="434"/>
      <c r="X13" s="434" t="str">
        <f t="array" ref="X13">iferror(xlookup(B13,'Product List'!A:A,'Product List'!P:P),"")</f>
        <v/>
      </c>
      <c r="Y13" s="434">
        <f t="shared" si="9"/>
        <v>0</v>
      </c>
      <c r="Z13" s="434"/>
    </row>
    <row r="14" ht="14.25" customHeight="1">
      <c r="A14" s="448"/>
      <c r="B14" s="448"/>
      <c r="C14" s="454"/>
      <c r="D14" s="460"/>
      <c r="E14" s="461"/>
      <c r="F14" s="461"/>
      <c r="G14" s="450">
        <f t="shared" si="1"/>
        <v>0</v>
      </c>
      <c r="H14" s="451" t="str">
        <f t="shared" si="2"/>
        <v/>
      </c>
      <c r="I14" s="452" t="str">
        <f t="shared" si="3"/>
        <v/>
      </c>
      <c r="J14" s="477"/>
      <c r="K14" s="434"/>
      <c r="L14" s="454" t="str">
        <f t="shared" si="4"/>
        <v/>
      </c>
      <c r="M14" s="455" t="str">
        <f t="array" ref="M14">IFERROR(IF(J14="","",XLOOKUP(L14,Personnel!$B$4:$G$4,Personnel!$B$5:$G$5)),"")</f>
        <v/>
      </c>
      <c r="N14" s="455">
        <f t="shared" si="5"/>
        <v>0</v>
      </c>
      <c r="O14" s="434"/>
      <c r="P14" s="456" t="str">
        <f t="shared" si="6"/>
        <v/>
      </c>
      <c r="Q14" s="457">
        <f>IFERROR(ROUNDDOWN(N14-SUM($A$1*H14),2),"")</f>
        <v>0</v>
      </c>
      <c r="R14" s="458"/>
      <c r="S14" s="459" t="str">
        <f t="array" ref="S14">IF(B14="","",XLOOKUP($B14,Product,'Product List'!D:D))</f>
        <v/>
      </c>
      <c r="T14" s="454" t="str">
        <f t="array" ref="T14">IF(B14="","",XLOOKUP($B14,Product,'Product List'!E:E))</f>
        <v/>
      </c>
      <c r="U14" s="454" t="str">
        <f t="array" ref="U14">IF(B14="","",XLOOKUP($B14,Product,'Product List'!F:F))</f>
        <v/>
      </c>
      <c r="V14" s="454" t="str">
        <f t="array" ref="V14">IF(B14="","",XLOOKUP($B14,Product,'Product List'!G:G))</f>
        <v/>
      </c>
      <c r="W14" s="434"/>
      <c r="X14" s="434" t="str">
        <f t="array" ref="X14">iferror(xlookup(B14,'Product List'!A:A,'Product List'!P:P),"")</f>
        <v/>
      </c>
      <c r="Y14" s="434">
        <f t="shared" si="9"/>
        <v>0</v>
      </c>
      <c r="Z14" s="434"/>
    </row>
    <row r="15" ht="14.25" customHeight="1">
      <c r="A15" s="448"/>
      <c r="B15" s="448"/>
      <c r="C15" s="454"/>
      <c r="D15" s="461"/>
      <c r="E15" s="461"/>
      <c r="F15" s="461"/>
      <c r="G15" s="450">
        <f t="shared" si="1"/>
        <v>0</v>
      </c>
      <c r="H15" s="451" t="str">
        <f t="shared" si="2"/>
        <v/>
      </c>
      <c r="I15" s="452" t="str">
        <f t="shared" si="3"/>
        <v/>
      </c>
      <c r="J15" s="477"/>
      <c r="K15" s="434"/>
      <c r="L15" s="454" t="str">
        <f t="shared" si="4"/>
        <v/>
      </c>
      <c r="M15" s="455" t="str">
        <f t="array" ref="M15">IFERROR(IF(J15="","",XLOOKUP(L15,Personnel!$B$4:$G$4,Personnel!$B$5:$G$5)),"")</f>
        <v/>
      </c>
      <c r="N15" s="455">
        <f t="shared" si="5"/>
        <v>0</v>
      </c>
      <c r="O15" s="434"/>
      <c r="P15" s="456" t="str">
        <f t="shared" si="6"/>
        <v/>
      </c>
      <c r="Q15" s="457">
        <f t="shared" ref="Q15:Q27" si="10">IFERROR(ROUND(N15-SUM($A$1*H15),2),"")</f>
        <v>0</v>
      </c>
      <c r="R15" s="458"/>
      <c r="S15" s="459" t="str">
        <f t="array" ref="S15">IF(B15="","",XLOOKUP($B15,Product,'Product List'!D:D))</f>
        <v/>
      </c>
      <c r="T15" s="454" t="str">
        <f t="array" ref="T15">IF(B15="","",XLOOKUP($B15,Product,'Product List'!E:E))</f>
        <v/>
      </c>
      <c r="U15" s="454" t="str">
        <f t="array" ref="U15">IF(B15="","",XLOOKUP($B15,Product,'Product List'!F:F))</f>
        <v/>
      </c>
      <c r="V15" s="454" t="str">
        <f t="array" ref="V15">IF(B15="","",XLOOKUP($B15,Product,'Product List'!G:G))</f>
        <v/>
      </c>
      <c r="W15" s="434"/>
      <c r="X15" s="434" t="str">
        <f t="array" ref="X15">iferror(xlookup(B15,'Product List'!A:A,'Product List'!P:P),"")</f>
        <v/>
      </c>
      <c r="Y15" s="434">
        <f t="shared" si="9"/>
        <v>0</v>
      </c>
      <c r="Z15" s="434"/>
    </row>
    <row r="16" ht="14.25" customHeight="1">
      <c r="A16" s="448"/>
      <c r="B16" s="448"/>
      <c r="C16" s="454"/>
      <c r="D16" s="461"/>
      <c r="E16" s="461"/>
      <c r="F16" s="461"/>
      <c r="G16" s="450">
        <f t="shared" si="1"/>
        <v>0</v>
      </c>
      <c r="H16" s="451" t="str">
        <f t="shared" si="2"/>
        <v/>
      </c>
      <c r="I16" s="452" t="str">
        <f t="shared" si="3"/>
        <v/>
      </c>
      <c r="J16" s="477"/>
      <c r="K16" s="434"/>
      <c r="L16" s="454" t="str">
        <f t="shared" si="4"/>
        <v/>
      </c>
      <c r="M16" s="455" t="str">
        <f t="array" ref="M16">IFERROR(IF(J16="","",XLOOKUP(L16,Personnel!$B$4:$G$4,Personnel!$B$5:$G$5)),"")</f>
        <v/>
      </c>
      <c r="N16" s="455">
        <f t="shared" si="5"/>
        <v>0</v>
      </c>
      <c r="O16" s="434"/>
      <c r="P16" s="456" t="str">
        <f t="shared" si="6"/>
        <v/>
      </c>
      <c r="Q16" s="457">
        <f t="shared" si="10"/>
        <v>0</v>
      </c>
      <c r="R16" s="458"/>
      <c r="S16" s="459" t="str">
        <f t="array" ref="S16">IF(B16="","",XLOOKUP($B16,Product,'Product List'!D:D))</f>
        <v/>
      </c>
      <c r="T16" s="454" t="str">
        <f t="array" ref="T16">IF(B16="","",XLOOKUP($B16,Product,'Product List'!E:E))</f>
        <v/>
      </c>
      <c r="U16" s="454" t="str">
        <f t="array" ref="U16">IF(B16="","",XLOOKUP($B16,Product,'Product List'!F:F))</f>
        <v/>
      </c>
      <c r="V16" s="454" t="str">
        <f t="array" ref="V16">IF(B16="","",XLOOKUP($B16,Product,'Product List'!G:G))</f>
        <v/>
      </c>
      <c r="W16" s="434"/>
      <c r="X16" s="434" t="str">
        <f t="array" ref="X16">iferror(xlookup(B16,'Product List'!A:A,'Product List'!P:P),"")</f>
        <v/>
      </c>
      <c r="Y16" s="434">
        <f t="shared" si="9"/>
        <v>0</v>
      </c>
      <c r="Z16" s="434"/>
    </row>
    <row r="17" ht="14.25" customHeight="1">
      <c r="A17" s="448"/>
      <c r="B17" s="448"/>
      <c r="C17" s="454"/>
      <c r="D17" s="461"/>
      <c r="E17" s="461"/>
      <c r="F17" s="461"/>
      <c r="G17" s="450">
        <f t="shared" si="1"/>
        <v>0</v>
      </c>
      <c r="H17" s="451" t="str">
        <f t="shared" si="2"/>
        <v/>
      </c>
      <c r="I17" s="452" t="str">
        <f t="shared" si="3"/>
        <v/>
      </c>
      <c r="J17" s="477"/>
      <c r="K17" s="434"/>
      <c r="L17" s="454" t="str">
        <f t="shared" si="4"/>
        <v/>
      </c>
      <c r="M17" s="455" t="str">
        <f t="array" ref="M17">IFERROR(IF(J17="","",XLOOKUP(L17,Personnel!$B$4:$G$4,Personnel!$B$5:$G$5)),"")</f>
        <v/>
      </c>
      <c r="N17" s="455">
        <f t="shared" si="5"/>
        <v>0</v>
      </c>
      <c r="O17" s="434"/>
      <c r="P17" s="456" t="str">
        <f t="shared" si="6"/>
        <v/>
      </c>
      <c r="Q17" s="457">
        <f t="shared" si="10"/>
        <v>0</v>
      </c>
      <c r="R17" s="458"/>
      <c r="S17" s="459" t="str">
        <f t="array" ref="S17">IF(B17="","",XLOOKUP($B17,Product,'Product List'!D:D))</f>
        <v/>
      </c>
      <c r="T17" s="454" t="str">
        <f t="array" ref="T17">IF(B17="","",XLOOKUP($B17,Product,'Product List'!E:E))</f>
        <v/>
      </c>
      <c r="U17" s="454" t="str">
        <f t="array" ref="U17">IF(B17="","",XLOOKUP($B17,Product,'Product List'!F:F))</f>
        <v/>
      </c>
      <c r="V17" s="454" t="str">
        <f t="array" ref="V17">IF(B17="","",XLOOKUP($B17,Product,'Product List'!G:G))</f>
        <v/>
      </c>
      <c r="W17" s="434"/>
      <c r="X17" s="434" t="str">
        <f t="array" ref="X17">iferror(xlookup(B17,'Product List'!A:A,'Product List'!P:P),"")</f>
        <v/>
      </c>
      <c r="Y17" s="434">
        <f t="shared" si="9"/>
        <v>0</v>
      </c>
      <c r="Z17" s="434"/>
    </row>
    <row r="18" ht="14.25" customHeight="1">
      <c r="A18" s="448"/>
      <c r="B18" s="448"/>
      <c r="C18" s="454"/>
      <c r="D18" s="461"/>
      <c r="E18" s="461"/>
      <c r="F18" s="460"/>
      <c r="G18" s="450">
        <f t="shared" si="1"/>
        <v>0</v>
      </c>
      <c r="H18" s="451" t="str">
        <f t="shared" si="2"/>
        <v/>
      </c>
      <c r="I18" s="452" t="str">
        <f t="shared" si="3"/>
        <v/>
      </c>
      <c r="J18" s="477"/>
      <c r="K18" s="434"/>
      <c r="L18" s="454" t="str">
        <f t="shared" si="4"/>
        <v/>
      </c>
      <c r="M18" s="455" t="str">
        <f t="array" ref="M18">IFERROR(IF(J18="","",XLOOKUP(L18,Personnel!$B$4:$G$4,Personnel!$B$5:$G$5)),"")</f>
        <v/>
      </c>
      <c r="N18" s="455">
        <f t="shared" si="5"/>
        <v>0</v>
      </c>
      <c r="O18" s="434"/>
      <c r="P18" s="456" t="str">
        <f t="shared" si="6"/>
        <v/>
      </c>
      <c r="Q18" s="457">
        <f t="shared" si="10"/>
        <v>0</v>
      </c>
      <c r="R18" s="458"/>
      <c r="S18" s="459" t="str">
        <f t="array" ref="S18">IF(B18="","",XLOOKUP($B18,Product,'Product List'!D:D))</f>
        <v/>
      </c>
      <c r="T18" s="454" t="str">
        <f t="array" ref="T18">IF(B18="","",XLOOKUP($B18,Product,'Product List'!E:E))</f>
        <v/>
      </c>
      <c r="U18" s="454" t="str">
        <f t="array" ref="U18">IF(B18="","",XLOOKUP($B18,Product,'Product List'!F:F))</f>
        <v/>
      </c>
      <c r="V18" s="454" t="str">
        <f t="array" ref="V18">IF(B18="","",XLOOKUP($B18,Product,'Product List'!G:G))</f>
        <v/>
      </c>
      <c r="W18" s="434"/>
      <c r="X18" s="434" t="str">
        <f t="array" ref="X18">iferror(xlookup(B18,'Product List'!A:A,'Product List'!P:P),"")</f>
        <v/>
      </c>
      <c r="Y18" s="434">
        <f t="shared" si="9"/>
        <v>0</v>
      </c>
      <c r="Z18" s="434"/>
    </row>
    <row r="19" ht="14.25" customHeight="1">
      <c r="A19" s="448"/>
      <c r="B19" s="448"/>
      <c r="C19" s="454"/>
      <c r="D19" s="461"/>
      <c r="E19" s="461"/>
      <c r="F19" s="461"/>
      <c r="G19" s="450">
        <f t="shared" si="1"/>
        <v>0</v>
      </c>
      <c r="H19" s="451" t="str">
        <f t="shared" si="2"/>
        <v/>
      </c>
      <c r="I19" s="452" t="str">
        <f t="shared" si="3"/>
        <v/>
      </c>
      <c r="J19" s="477"/>
      <c r="K19" s="434"/>
      <c r="L19" s="454" t="str">
        <f t="shared" si="4"/>
        <v/>
      </c>
      <c r="M19" s="455" t="str">
        <f t="array" ref="M19">IFERROR(IF(J19="","",XLOOKUP(L19,Personnel!$B$4:$G$4,Personnel!$B$5:$G$5)),"")</f>
        <v/>
      </c>
      <c r="N19" s="455">
        <f t="shared" si="5"/>
        <v>0</v>
      </c>
      <c r="O19" s="434"/>
      <c r="P19" s="456" t="str">
        <f t="shared" si="6"/>
        <v/>
      </c>
      <c r="Q19" s="457">
        <f t="shared" si="10"/>
        <v>0</v>
      </c>
      <c r="R19" s="458"/>
      <c r="S19" s="459" t="str">
        <f t="array" ref="S19">IF(B19="","",XLOOKUP($B19,Product,'Product List'!D:D))</f>
        <v/>
      </c>
      <c r="T19" s="454" t="str">
        <f t="array" ref="T19">IF(B19="","",XLOOKUP($B19,Product,'Product List'!E:E))</f>
        <v/>
      </c>
      <c r="U19" s="454" t="str">
        <f t="array" ref="U19">IF(B19="","",XLOOKUP($B19,Product,'Product List'!F:F))</f>
        <v/>
      </c>
      <c r="V19" s="454" t="str">
        <f t="array" ref="V19">IF(B19="","",XLOOKUP($B19,Product,'Product List'!G:G))</f>
        <v/>
      </c>
      <c r="W19" s="434"/>
      <c r="X19" s="434" t="str">
        <f t="array" ref="X19">iferror(xlookup(B19,'Product List'!A:A,'Product List'!P:P),"")</f>
        <v/>
      </c>
      <c r="Y19" s="434">
        <f t="shared" si="9"/>
        <v>0</v>
      </c>
      <c r="Z19" s="434"/>
    </row>
    <row r="20" ht="14.25" customHeight="1">
      <c r="A20" s="448"/>
      <c r="B20" s="448"/>
      <c r="C20" s="454"/>
      <c r="D20" s="461"/>
      <c r="E20" s="461"/>
      <c r="F20" s="460"/>
      <c r="G20" s="450">
        <f t="shared" si="1"/>
        <v>0</v>
      </c>
      <c r="H20" s="451" t="str">
        <f t="shared" si="2"/>
        <v/>
      </c>
      <c r="I20" s="452" t="str">
        <f t="shared" si="3"/>
        <v/>
      </c>
      <c r="J20" s="477"/>
      <c r="K20" s="434"/>
      <c r="L20" s="454" t="str">
        <f t="shared" si="4"/>
        <v/>
      </c>
      <c r="M20" s="455" t="str">
        <f t="array" ref="M20">IFERROR(IF(J20="","",XLOOKUP(L20,Personnel!$B$4:$G$4,Personnel!$B$5:$G$5)),"")</f>
        <v/>
      </c>
      <c r="N20" s="455">
        <f t="shared" si="5"/>
        <v>0</v>
      </c>
      <c r="O20" s="434"/>
      <c r="P20" s="456" t="str">
        <f t="shared" si="6"/>
        <v/>
      </c>
      <c r="Q20" s="457">
        <f t="shared" si="10"/>
        <v>0</v>
      </c>
      <c r="R20" s="458"/>
      <c r="S20" s="459" t="str">
        <f t="array" ref="S20">IF(B20="","",XLOOKUP($B20,Product,'Product List'!D:D))</f>
        <v/>
      </c>
      <c r="T20" s="454" t="str">
        <f t="array" ref="T20">IF(B20="","",XLOOKUP($B20,Product,'Product List'!E:E))</f>
        <v/>
      </c>
      <c r="U20" s="454" t="str">
        <f t="array" ref="U20">IF(B20="","",XLOOKUP($B20,Product,'Product List'!F:F))</f>
        <v/>
      </c>
      <c r="V20" s="454" t="str">
        <f t="array" ref="V20">IF(B20="","",XLOOKUP($B20,Product,'Product List'!G:G))</f>
        <v/>
      </c>
      <c r="W20" s="434"/>
      <c r="X20" s="434" t="str">
        <f t="array" ref="X20">iferror(xlookup(B20,'Product List'!A:A,'Product List'!P:P),"")</f>
        <v/>
      </c>
      <c r="Y20" s="434">
        <f t="shared" si="9"/>
        <v>0</v>
      </c>
      <c r="Z20" s="434"/>
    </row>
    <row r="21" ht="14.25" customHeight="1">
      <c r="A21" s="448"/>
      <c r="B21" s="448"/>
      <c r="C21" s="454"/>
      <c r="D21" s="461"/>
      <c r="E21" s="460"/>
      <c r="F21" s="461"/>
      <c r="G21" s="450">
        <f t="shared" si="1"/>
        <v>0</v>
      </c>
      <c r="H21" s="451" t="str">
        <f t="shared" si="2"/>
        <v/>
      </c>
      <c r="I21" s="452" t="str">
        <f t="shared" si="3"/>
        <v/>
      </c>
      <c r="J21" s="477"/>
      <c r="K21" s="434"/>
      <c r="L21" s="454" t="str">
        <f t="shared" si="4"/>
        <v/>
      </c>
      <c r="M21" s="455" t="str">
        <f t="array" ref="M21">IFERROR(IF(J21="","",XLOOKUP(L21,Personnel!$B$4:$G$4,Personnel!$B$5:$G$5)),"")</f>
        <v/>
      </c>
      <c r="N21" s="455">
        <f t="shared" si="5"/>
        <v>0</v>
      </c>
      <c r="O21" s="434"/>
      <c r="P21" s="456" t="str">
        <f t="shared" si="6"/>
        <v/>
      </c>
      <c r="Q21" s="457">
        <f t="shared" si="10"/>
        <v>0</v>
      </c>
      <c r="R21" s="458"/>
      <c r="S21" s="459" t="str">
        <f t="array" ref="S21">IF(B21="","",XLOOKUP($B21,Product,'Product List'!D:D))</f>
        <v/>
      </c>
      <c r="T21" s="454" t="str">
        <f t="array" ref="T21">IF(B21="","",XLOOKUP($B21,Product,'Product List'!E:E))</f>
        <v/>
      </c>
      <c r="U21" s="454" t="str">
        <f t="array" ref="U21">IF(B21="","",XLOOKUP($B21,Product,'Product List'!F:F))</f>
        <v/>
      </c>
      <c r="V21" s="454" t="str">
        <f t="array" ref="V21">IF(B21="","",XLOOKUP($B21,Product,'Product List'!G:G))</f>
        <v/>
      </c>
      <c r="W21" s="434"/>
      <c r="X21" s="434" t="str">
        <f t="array" ref="X21">iferror(xlookup(B21,'Product List'!A:A,'Product List'!P:P),"")</f>
        <v/>
      </c>
      <c r="Y21" s="434">
        <f t="shared" si="9"/>
        <v>0</v>
      </c>
      <c r="Z21" s="434"/>
    </row>
    <row r="22" ht="14.25" customHeight="1">
      <c r="A22" s="448"/>
      <c r="B22" s="448"/>
      <c r="C22" s="454"/>
      <c r="D22" s="461"/>
      <c r="E22" s="461"/>
      <c r="F22" s="461"/>
      <c r="G22" s="450">
        <f t="shared" si="1"/>
        <v>0</v>
      </c>
      <c r="H22" s="451" t="str">
        <f t="shared" si="2"/>
        <v/>
      </c>
      <c r="I22" s="452" t="str">
        <f t="shared" si="3"/>
        <v/>
      </c>
      <c r="J22" s="477"/>
      <c r="K22" s="434"/>
      <c r="L22" s="454" t="str">
        <f t="shared" si="4"/>
        <v/>
      </c>
      <c r="M22" s="455" t="str">
        <f t="array" ref="M22">IFERROR(IF(J22="","",XLOOKUP(L22,Personnel!$B$4:$G$4,Personnel!$B$5:$G$5)),"")</f>
        <v/>
      </c>
      <c r="N22" s="455">
        <f t="shared" si="5"/>
        <v>0</v>
      </c>
      <c r="O22" s="434"/>
      <c r="P22" s="456" t="str">
        <f t="shared" si="6"/>
        <v/>
      </c>
      <c r="Q22" s="457">
        <f t="shared" si="10"/>
        <v>0</v>
      </c>
      <c r="R22" s="458"/>
      <c r="S22" s="459" t="str">
        <f t="array" ref="S22">IF(B22="","",XLOOKUP($B22,Product,'Product List'!D:D))</f>
        <v/>
      </c>
      <c r="T22" s="454" t="str">
        <f t="array" ref="T22">IF(B22="","",XLOOKUP($B22,Product,'Product List'!E:E))</f>
        <v/>
      </c>
      <c r="U22" s="454" t="str">
        <f t="array" ref="U22">IF(B22="","",XLOOKUP($B22,Product,'Product List'!F:F))</f>
        <v/>
      </c>
      <c r="V22" s="454" t="str">
        <f t="array" ref="V22">IF(B22="","",XLOOKUP($B22,Product,'Product List'!G:G))</f>
        <v/>
      </c>
      <c r="W22" s="434"/>
      <c r="X22" s="434" t="str">
        <f t="array" ref="X22">iferror(xlookup(B22,'Product List'!A:A,'Product List'!P:P),"")</f>
        <v/>
      </c>
      <c r="Y22" s="434">
        <f t="shared" si="9"/>
        <v>0</v>
      </c>
      <c r="Z22" s="434"/>
    </row>
    <row r="23" ht="14.25" customHeight="1">
      <c r="A23" s="448"/>
      <c r="B23" s="448"/>
      <c r="C23" s="454"/>
      <c r="D23" s="460"/>
      <c r="E23" s="461"/>
      <c r="F23" s="461"/>
      <c r="G23" s="450">
        <f t="shared" si="1"/>
        <v>0</v>
      </c>
      <c r="H23" s="451" t="str">
        <f t="shared" si="2"/>
        <v/>
      </c>
      <c r="I23" s="452" t="str">
        <f t="shared" si="3"/>
        <v/>
      </c>
      <c r="J23" s="477"/>
      <c r="K23" s="434"/>
      <c r="L23" s="454" t="str">
        <f t="shared" si="4"/>
        <v/>
      </c>
      <c r="M23" s="455" t="str">
        <f t="array" ref="M23">IFERROR(IF(J23="","",XLOOKUP(L23,Personnel!$B$4:$G$4,Personnel!$B$5:$G$5)),"")</f>
        <v/>
      </c>
      <c r="N23" s="455">
        <f t="shared" si="5"/>
        <v>0</v>
      </c>
      <c r="O23" s="434"/>
      <c r="P23" s="456" t="str">
        <f t="shared" si="6"/>
        <v/>
      </c>
      <c r="Q23" s="457">
        <f t="shared" si="10"/>
        <v>0</v>
      </c>
      <c r="R23" s="458"/>
      <c r="S23" s="459" t="str">
        <f t="array" ref="S23">IF(B23="","",XLOOKUP($B23,Product,'Product List'!D:D))</f>
        <v/>
      </c>
      <c r="T23" s="454" t="str">
        <f t="array" ref="T23">IF(B23="","",XLOOKUP($B23,Product,'Product List'!E:E))</f>
        <v/>
      </c>
      <c r="U23" s="454" t="str">
        <f t="array" ref="U23">IF(B23="","",XLOOKUP($B23,Product,'Product List'!F:F))</f>
        <v/>
      </c>
      <c r="V23" s="454" t="str">
        <f t="array" ref="V23">IF(B23="","",XLOOKUP($B23,Product,'Product List'!G:G))</f>
        <v/>
      </c>
      <c r="W23" s="434"/>
      <c r="X23" s="434" t="str">
        <f t="array" ref="X23">iferror(xlookup(B23,'Product List'!A:A,'Product List'!P:P),"")</f>
        <v/>
      </c>
      <c r="Y23" s="434">
        <f t="shared" si="9"/>
        <v>0</v>
      </c>
      <c r="Z23" s="434"/>
    </row>
    <row r="24" ht="14.25" customHeight="1">
      <c r="A24" s="448"/>
      <c r="B24" s="448"/>
      <c r="C24" s="454"/>
      <c r="D24" s="461"/>
      <c r="E24" s="461"/>
      <c r="F24" s="460"/>
      <c r="G24" s="450">
        <f t="shared" si="1"/>
        <v>0</v>
      </c>
      <c r="H24" s="451" t="str">
        <f t="shared" si="2"/>
        <v/>
      </c>
      <c r="I24" s="452" t="str">
        <f t="shared" si="3"/>
        <v/>
      </c>
      <c r="J24" s="477"/>
      <c r="K24" s="434"/>
      <c r="L24" s="454" t="str">
        <f t="shared" si="4"/>
        <v/>
      </c>
      <c r="M24" s="455" t="str">
        <f t="array" ref="M24">IFERROR(IF(J24="","",XLOOKUP(L24,Personnel!$B$4:$G$4,Personnel!$B$5:$G$5)),"")</f>
        <v/>
      </c>
      <c r="N24" s="455">
        <f t="shared" si="5"/>
        <v>0</v>
      </c>
      <c r="O24" s="434"/>
      <c r="P24" s="456" t="str">
        <f t="shared" si="6"/>
        <v/>
      </c>
      <c r="Q24" s="457">
        <f t="shared" si="10"/>
        <v>0</v>
      </c>
      <c r="R24" s="458"/>
      <c r="S24" s="459" t="str">
        <f t="array" ref="S24">IF(B24="","",XLOOKUP($B24,Product,'Product List'!D:D))</f>
        <v/>
      </c>
      <c r="T24" s="454" t="str">
        <f t="array" ref="T24">IF(B24="","",XLOOKUP($B24,Product,'Product List'!E:E))</f>
        <v/>
      </c>
      <c r="U24" s="454" t="str">
        <f t="array" ref="U24">IF(B24="","",XLOOKUP($B24,Product,'Product List'!F:F))</f>
        <v/>
      </c>
      <c r="V24" s="454" t="str">
        <f t="array" ref="V24">IF(B24="","",XLOOKUP($B24,Product,'Product List'!G:G))</f>
        <v/>
      </c>
      <c r="W24" s="434"/>
      <c r="X24" s="434" t="str">
        <f t="array" ref="X24">iferror(xlookup(B24,'Product List'!A:A,'Product List'!P:P),"")</f>
        <v/>
      </c>
      <c r="Y24" s="434">
        <f t="shared" si="9"/>
        <v>0</v>
      </c>
      <c r="Z24" s="434"/>
    </row>
    <row r="25" ht="14.25" customHeight="1">
      <c r="A25" s="448"/>
      <c r="B25" s="448"/>
      <c r="C25" s="454"/>
      <c r="D25" s="460"/>
      <c r="E25" s="461"/>
      <c r="F25" s="460"/>
      <c r="G25" s="450">
        <f t="shared" si="1"/>
        <v>0</v>
      </c>
      <c r="H25" s="451" t="str">
        <f t="shared" si="2"/>
        <v/>
      </c>
      <c r="I25" s="452" t="str">
        <f t="shared" si="3"/>
        <v/>
      </c>
      <c r="J25" s="477"/>
      <c r="K25" s="434"/>
      <c r="L25" s="454" t="str">
        <f t="shared" si="4"/>
        <v/>
      </c>
      <c r="M25" s="455" t="str">
        <f t="array" ref="M25">IFERROR(IF(J25="","",XLOOKUP(L25,Personnel!$B$4:$G$4,Personnel!$B$5:$G$5)),"")</f>
        <v/>
      </c>
      <c r="N25" s="455">
        <f t="shared" si="5"/>
        <v>0</v>
      </c>
      <c r="O25" s="434"/>
      <c r="P25" s="456" t="str">
        <f t="shared" si="6"/>
        <v/>
      </c>
      <c r="Q25" s="457">
        <f t="shared" si="10"/>
        <v>0</v>
      </c>
      <c r="R25" s="458"/>
      <c r="S25" s="459" t="str">
        <f t="array" ref="S25">IF(B25="","",XLOOKUP($B25,Product,'Product List'!D:D))</f>
        <v/>
      </c>
      <c r="T25" s="454" t="str">
        <f t="array" ref="T25">IF(B25="","",XLOOKUP($B25,Product,'Product List'!E:E))</f>
        <v/>
      </c>
      <c r="U25" s="454" t="str">
        <f t="array" ref="U25">IF(B25="","",XLOOKUP($B25,Product,'Product List'!F:F))</f>
        <v/>
      </c>
      <c r="V25" s="454" t="str">
        <f t="array" ref="V25">IF(B25="","",XLOOKUP($B25,Product,'Product List'!G:G))</f>
        <v/>
      </c>
      <c r="W25" s="434"/>
      <c r="X25" s="434" t="str">
        <f t="array" ref="X25">iferror(xlookup(B25,'Product List'!A:A,'Product List'!P:P),"")</f>
        <v/>
      </c>
      <c r="Y25" s="434">
        <f t="shared" si="9"/>
        <v>0</v>
      </c>
      <c r="Z25" s="434"/>
    </row>
    <row r="26" ht="14.25" customHeight="1">
      <c r="A26" s="448"/>
      <c r="B26" s="448"/>
      <c r="C26" s="454"/>
      <c r="D26" s="460"/>
      <c r="E26" s="461"/>
      <c r="F26" s="461"/>
      <c r="G26" s="450">
        <f t="shared" si="1"/>
        <v>0</v>
      </c>
      <c r="H26" s="451" t="str">
        <f t="shared" si="2"/>
        <v/>
      </c>
      <c r="I26" s="452" t="str">
        <f t="shared" si="3"/>
        <v/>
      </c>
      <c r="J26" s="477"/>
      <c r="K26" s="434"/>
      <c r="L26" s="454" t="str">
        <f t="shared" si="4"/>
        <v/>
      </c>
      <c r="M26" s="455" t="str">
        <f t="array" ref="M26">IFERROR(IF(J26="","",XLOOKUP(L26,Personnel!$B$4:$G$4,Personnel!$B$5:$G$5)),"")</f>
        <v/>
      </c>
      <c r="N26" s="455">
        <f t="shared" si="5"/>
        <v>0</v>
      </c>
      <c r="O26" s="434"/>
      <c r="P26" s="456" t="str">
        <f t="shared" si="6"/>
        <v/>
      </c>
      <c r="Q26" s="457">
        <f t="shared" si="10"/>
        <v>0</v>
      </c>
      <c r="R26" s="458"/>
      <c r="S26" s="459" t="str">
        <f t="array" ref="S26">IF(B26="","",XLOOKUP($B26,Product,'Product List'!D:D))</f>
        <v/>
      </c>
      <c r="T26" s="454" t="str">
        <f t="array" ref="T26">IF(B26="","",XLOOKUP($B26,Product,'Product List'!E:E))</f>
        <v/>
      </c>
      <c r="U26" s="454" t="str">
        <f t="array" ref="U26">IF(B26="","",XLOOKUP($B26,Product,'Product List'!F:F))</f>
        <v/>
      </c>
      <c r="V26" s="454" t="str">
        <f t="array" ref="V26">IF(B26="","",XLOOKUP($B26,Product,'Product List'!G:G))</f>
        <v/>
      </c>
      <c r="W26" s="434"/>
      <c r="X26" s="434" t="str">
        <f t="array" ref="X26">iferror(xlookup(B26,'Product List'!A:A,'Product List'!P:P),"")</f>
        <v/>
      </c>
      <c r="Y26" s="434">
        <f t="shared" si="9"/>
        <v>0</v>
      </c>
      <c r="Z26" s="434"/>
    </row>
    <row r="27" ht="14.25" customHeight="1">
      <c r="A27" s="448"/>
      <c r="B27" s="448"/>
      <c r="C27" s="454"/>
      <c r="D27" s="461"/>
      <c r="E27" s="461"/>
      <c r="F27" s="461"/>
      <c r="G27" s="450">
        <f t="shared" si="1"/>
        <v>0</v>
      </c>
      <c r="H27" s="451" t="str">
        <f t="shared" si="2"/>
        <v/>
      </c>
      <c r="I27" s="452" t="str">
        <f t="shared" si="3"/>
        <v/>
      </c>
      <c r="J27" s="477"/>
      <c r="K27" s="434"/>
      <c r="L27" s="454" t="str">
        <f t="shared" si="4"/>
        <v/>
      </c>
      <c r="M27" s="455" t="str">
        <f t="array" ref="M27">IFERROR(IF(J27="","",XLOOKUP(L27,Personnel!$B$4:$G$4,Personnel!$B$5:$G$5)),"")</f>
        <v/>
      </c>
      <c r="N27" s="455">
        <f t="shared" si="5"/>
        <v>0</v>
      </c>
      <c r="O27" s="434"/>
      <c r="P27" s="456" t="str">
        <f t="shared" si="6"/>
        <v/>
      </c>
      <c r="Q27" s="457">
        <f t="shared" si="10"/>
        <v>0</v>
      </c>
      <c r="R27" s="458"/>
      <c r="S27" s="459" t="str">
        <f t="array" ref="S27">IF(B27="","",XLOOKUP($B27,Product,'Product List'!D:D))</f>
        <v/>
      </c>
      <c r="T27" s="454" t="str">
        <f t="array" ref="T27">IF(B27="","",XLOOKUP($B27,Product,'Product List'!E:E))</f>
        <v/>
      </c>
      <c r="U27" s="454" t="str">
        <f t="array" ref="U27">IF(B27="","",XLOOKUP($B27,Product,'Product List'!F:F))</f>
        <v/>
      </c>
      <c r="V27" s="454" t="str">
        <f t="array" ref="V27">IF(B27="","",XLOOKUP($B27,Product,'Product List'!G:G))</f>
        <v/>
      </c>
      <c r="W27" s="434"/>
      <c r="X27" s="434" t="str">
        <f t="array" ref="X27">iferror(xlookup(B27,'Product List'!A:A,'Product List'!P:P),"")</f>
        <v/>
      </c>
      <c r="Y27" s="434">
        <f t="shared" si="9"/>
        <v>0</v>
      </c>
      <c r="Z27" s="434"/>
    </row>
    <row r="28" ht="14.25" customHeight="1">
      <c r="A28" s="448"/>
      <c r="B28" s="448"/>
      <c r="C28" s="454"/>
      <c r="D28" s="461"/>
      <c r="E28" s="461"/>
      <c r="F28" s="461"/>
      <c r="G28" s="450">
        <f t="shared" si="1"/>
        <v>0</v>
      </c>
      <c r="H28" s="451" t="str">
        <f t="shared" si="2"/>
        <v/>
      </c>
      <c r="I28" s="452" t="str">
        <f t="shared" si="3"/>
        <v/>
      </c>
      <c r="J28" s="477"/>
      <c r="K28" s="434"/>
      <c r="L28" s="454" t="str">
        <f t="shared" si="4"/>
        <v/>
      </c>
      <c r="M28" s="455" t="str">
        <f t="array" ref="M28">IFERROR(IF(J28="","",XLOOKUP(L28,Personnel!$B$4:$G$4,Personnel!$B$5:$G$5)),"")</f>
        <v/>
      </c>
      <c r="N28" s="455">
        <f t="shared" si="5"/>
        <v>0</v>
      </c>
      <c r="O28" s="434"/>
      <c r="P28" s="456" t="str">
        <f t="shared" si="6"/>
        <v/>
      </c>
      <c r="Q28" s="457">
        <f>IFERROR(ROUNDUP(N28-SUM($A$1*H28),2),"")</f>
        <v>0</v>
      </c>
      <c r="R28" s="458"/>
      <c r="S28" s="459" t="str">
        <f t="array" ref="S28">IF(B28="","",XLOOKUP($B28,Product,'Product List'!D:D))</f>
        <v/>
      </c>
      <c r="T28" s="454" t="str">
        <f t="array" ref="T28">IF(B28="","",XLOOKUP($B28,Product,'Product List'!E:E))</f>
        <v/>
      </c>
      <c r="U28" s="454" t="str">
        <f t="array" ref="U28">IF(B28="","",XLOOKUP($B28,Product,'Product List'!F:F))</f>
        <v/>
      </c>
      <c r="V28" s="454" t="str">
        <f t="array" ref="V28">IF(B28="","",XLOOKUP($B28,Product,'Product List'!G:G))</f>
        <v/>
      </c>
      <c r="W28" s="434"/>
      <c r="X28" s="434" t="str">
        <f t="array" ref="X28">iferror(xlookup(B28,'Product List'!A:A,'Product List'!P:P),"")</f>
        <v/>
      </c>
      <c r="Y28" s="434">
        <f t="shared" si="9"/>
        <v>0</v>
      </c>
      <c r="Z28" s="434"/>
    </row>
    <row r="29" ht="14.25" customHeight="1">
      <c r="A29" s="448"/>
      <c r="B29" s="448"/>
      <c r="C29" s="454"/>
      <c r="D29" s="461"/>
      <c r="E29" s="461"/>
      <c r="F29" s="461"/>
      <c r="G29" s="450">
        <f t="shared" si="1"/>
        <v>0</v>
      </c>
      <c r="H29" s="451" t="str">
        <f t="shared" si="2"/>
        <v/>
      </c>
      <c r="I29" s="452" t="str">
        <f t="shared" si="3"/>
        <v/>
      </c>
      <c r="J29" s="477"/>
      <c r="K29" s="434"/>
      <c r="L29" s="454" t="str">
        <f t="shared" si="4"/>
        <v/>
      </c>
      <c r="M29" s="455" t="str">
        <f t="array" ref="M29">IFERROR(IF(J29="","",XLOOKUP(L29,Personnel!$B$4:$G$4,Personnel!$B$5:$G$5)),"")</f>
        <v/>
      </c>
      <c r="N29" s="455">
        <f t="shared" si="5"/>
        <v>0</v>
      </c>
      <c r="O29" s="434"/>
      <c r="P29" s="456" t="str">
        <f t="shared" si="6"/>
        <v/>
      </c>
      <c r="Q29" s="457">
        <f t="shared" ref="Q29:Q52" si="11">IFERROR(ROUND(N29-SUM($A$1*H29),2),"")</f>
        <v>0</v>
      </c>
      <c r="R29" s="458"/>
      <c r="S29" s="459" t="str">
        <f t="array" ref="S29">IF(B29="","",XLOOKUP($B29,Product,'Product List'!D:D))</f>
        <v/>
      </c>
      <c r="T29" s="454" t="str">
        <f t="array" ref="T29">IF(B29="","",XLOOKUP($B29,Product,'Product List'!E:E))</f>
        <v/>
      </c>
      <c r="U29" s="454" t="str">
        <f t="array" ref="U29">IF(B29="","",XLOOKUP($B29,Product,'Product List'!F:F))</f>
        <v/>
      </c>
      <c r="V29" s="454" t="str">
        <f t="array" ref="V29">IF(B29="","",XLOOKUP($B29,Product,'Product List'!G:G))</f>
        <v/>
      </c>
      <c r="W29" s="434"/>
      <c r="X29" s="434" t="str">
        <f t="array" ref="X29">iferror(xlookup(B29,'Product List'!A:A,'Product List'!P:P),"")</f>
        <v/>
      </c>
      <c r="Y29" s="434">
        <f t="shared" si="9"/>
        <v>0</v>
      </c>
      <c r="Z29" s="434"/>
    </row>
    <row r="30" ht="14.25" customHeight="1">
      <c r="A30" s="448"/>
      <c r="B30" s="448"/>
      <c r="C30" s="454"/>
      <c r="D30" s="460"/>
      <c r="E30" s="461"/>
      <c r="F30" s="461"/>
      <c r="G30" s="450">
        <f t="shared" si="1"/>
        <v>0</v>
      </c>
      <c r="H30" s="451" t="str">
        <f t="shared" si="2"/>
        <v/>
      </c>
      <c r="I30" s="452" t="str">
        <f t="shared" si="3"/>
        <v/>
      </c>
      <c r="J30" s="477"/>
      <c r="K30" s="434"/>
      <c r="L30" s="454" t="str">
        <f t="shared" si="4"/>
        <v/>
      </c>
      <c r="M30" s="455" t="str">
        <f t="array" ref="M30">IFERROR(IF(J30="","",XLOOKUP(L30,Personnel!$B$4:$G$4,Personnel!$B$5:$G$5)),"")</f>
        <v/>
      </c>
      <c r="N30" s="455">
        <f t="shared" si="5"/>
        <v>0</v>
      </c>
      <c r="O30" s="434"/>
      <c r="P30" s="456" t="str">
        <f t="shared" si="6"/>
        <v/>
      </c>
      <c r="Q30" s="457">
        <f t="shared" si="11"/>
        <v>0</v>
      </c>
      <c r="R30" s="458"/>
      <c r="S30" s="459" t="str">
        <f t="array" ref="S30">IF(B30="","",XLOOKUP($B30,Product,'Product List'!D:D))</f>
        <v/>
      </c>
      <c r="T30" s="454" t="str">
        <f t="array" ref="T30">IF(B30="","",XLOOKUP($B30,Product,'Product List'!E:E))</f>
        <v/>
      </c>
      <c r="U30" s="454" t="str">
        <f t="array" ref="U30">IF(B30="","",XLOOKUP($B30,Product,'Product List'!F:F))</f>
        <v/>
      </c>
      <c r="V30" s="454" t="str">
        <f t="array" ref="V30">IF(B30="","",XLOOKUP($B30,Product,'Product List'!G:G))</f>
        <v/>
      </c>
      <c r="W30" s="434"/>
      <c r="X30" s="434" t="str">
        <f t="array" ref="X30">iferror(xlookup(B30,'Product List'!A:A,'Product List'!P:P),"")</f>
        <v/>
      </c>
      <c r="Y30" s="434">
        <f t="shared" si="9"/>
        <v>0</v>
      </c>
      <c r="Z30" s="434"/>
    </row>
    <row r="31" ht="14.25" customHeight="1">
      <c r="A31" s="448"/>
      <c r="B31" s="448"/>
      <c r="C31" s="454"/>
      <c r="D31" s="461"/>
      <c r="E31" s="461"/>
      <c r="F31" s="461"/>
      <c r="G31" s="450">
        <f t="shared" si="1"/>
        <v>0</v>
      </c>
      <c r="H31" s="451" t="str">
        <f t="shared" si="2"/>
        <v/>
      </c>
      <c r="I31" s="452" t="str">
        <f t="shared" si="3"/>
        <v/>
      </c>
      <c r="J31" s="477"/>
      <c r="K31" s="434"/>
      <c r="L31" s="454" t="str">
        <f t="shared" si="4"/>
        <v/>
      </c>
      <c r="M31" s="455" t="str">
        <f t="array" ref="M31">IFERROR(IF(J31="","",XLOOKUP(L31,Personnel!$B$4:$G$4,Personnel!$B$5:$G$5)),"")</f>
        <v/>
      </c>
      <c r="N31" s="455">
        <f t="shared" si="5"/>
        <v>0</v>
      </c>
      <c r="O31" s="434"/>
      <c r="P31" s="456" t="str">
        <f t="shared" si="6"/>
        <v/>
      </c>
      <c r="Q31" s="457">
        <f t="shared" si="11"/>
        <v>0</v>
      </c>
      <c r="R31" s="458"/>
      <c r="S31" s="459" t="str">
        <f t="array" ref="S31">IF(B31="","",XLOOKUP($B31,Product,'Product List'!D:D))</f>
        <v/>
      </c>
      <c r="T31" s="454" t="str">
        <f t="array" ref="T31">IF(B31="","",XLOOKUP($B31,Product,'Product List'!E:E))</f>
        <v/>
      </c>
      <c r="U31" s="454" t="str">
        <f t="array" ref="U31">IF(B31="","",XLOOKUP($B31,Product,'Product List'!F:F))</f>
        <v/>
      </c>
      <c r="V31" s="454" t="str">
        <f t="array" ref="V31">IF(B31="","",XLOOKUP($B31,Product,'Product List'!G:G))</f>
        <v/>
      </c>
      <c r="W31" s="434"/>
      <c r="X31" s="434" t="str">
        <f t="array" ref="X31">iferror(xlookup(B31,'Product List'!A:A,'Product List'!P:P),"")</f>
        <v/>
      </c>
      <c r="Y31" s="434">
        <f t="shared" si="9"/>
        <v>0</v>
      </c>
      <c r="Z31" s="434"/>
    </row>
    <row r="32" ht="14.25" customHeight="1">
      <c r="A32" s="448"/>
      <c r="B32" s="448"/>
      <c r="C32" s="454"/>
      <c r="D32" s="461"/>
      <c r="E32" s="461"/>
      <c r="F32" s="461"/>
      <c r="G32" s="450">
        <f t="shared" si="1"/>
        <v>0</v>
      </c>
      <c r="H32" s="451" t="str">
        <f t="shared" si="2"/>
        <v/>
      </c>
      <c r="I32" s="452" t="str">
        <f t="shared" si="3"/>
        <v/>
      </c>
      <c r="J32" s="477"/>
      <c r="K32" s="434"/>
      <c r="L32" s="454" t="str">
        <f t="shared" si="4"/>
        <v/>
      </c>
      <c r="M32" s="455" t="str">
        <f t="array" ref="M32">IFERROR(IF(J32="","",XLOOKUP(L32,Personnel!$B$4:$G$4,Personnel!$B$5:$G$5)),"")</f>
        <v/>
      </c>
      <c r="N32" s="455">
        <f t="shared" si="5"/>
        <v>0</v>
      </c>
      <c r="O32" s="434"/>
      <c r="P32" s="456" t="str">
        <f t="shared" si="6"/>
        <v/>
      </c>
      <c r="Q32" s="457">
        <f t="shared" si="11"/>
        <v>0</v>
      </c>
      <c r="R32" s="458"/>
      <c r="S32" s="459" t="str">
        <f t="array" ref="S32">IF(B32="","",XLOOKUP($B32,Product,'Product List'!D:D))</f>
        <v/>
      </c>
      <c r="T32" s="454" t="str">
        <f t="array" ref="T32">IF(B32="","",XLOOKUP($B32,Product,'Product List'!E:E))</f>
        <v/>
      </c>
      <c r="U32" s="454" t="str">
        <f t="array" ref="U32">IF(B32="","",XLOOKUP($B32,Product,'Product List'!F:F))</f>
        <v/>
      </c>
      <c r="V32" s="454" t="str">
        <f t="array" ref="V32">IF(B32="","",XLOOKUP($B32,Product,'Product List'!G:G))</f>
        <v/>
      </c>
      <c r="W32" s="434"/>
      <c r="X32" s="434" t="str">
        <f t="array" ref="X32">iferror(xlookup(B32,'Product List'!A:A,'Product List'!P:P),"")</f>
        <v/>
      </c>
      <c r="Y32" s="434">
        <f t="shared" si="9"/>
        <v>0</v>
      </c>
      <c r="Z32" s="434"/>
    </row>
    <row r="33" ht="14.25" customHeight="1">
      <c r="A33" s="448"/>
      <c r="B33" s="448"/>
      <c r="C33" s="454"/>
      <c r="D33" s="460"/>
      <c r="E33" s="461"/>
      <c r="F33" s="461"/>
      <c r="G33" s="450">
        <f t="shared" si="1"/>
        <v>0</v>
      </c>
      <c r="H33" s="451" t="str">
        <f t="shared" si="2"/>
        <v/>
      </c>
      <c r="I33" s="452" t="str">
        <f t="shared" si="3"/>
        <v/>
      </c>
      <c r="J33" s="477"/>
      <c r="K33" s="434"/>
      <c r="L33" s="454" t="str">
        <f t="shared" si="4"/>
        <v/>
      </c>
      <c r="M33" s="455" t="str">
        <f t="array" ref="M33">IFERROR(IF(J33="","",XLOOKUP(L33,Personnel!$B$4:$G$4,Personnel!$B$5:$G$5)),"")</f>
        <v/>
      </c>
      <c r="N33" s="455">
        <f t="shared" si="5"/>
        <v>0</v>
      </c>
      <c r="O33" s="434"/>
      <c r="P33" s="456" t="str">
        <f t="shared" si="6"/>
        <v/>
      </c>
      <c r="Q33" s="457">
        <f t="shared" si="11"/>
        <v>0</v>
      </c>
      <c r="R33" s="458"/>
      <c r="S33" s="459" t="str">
        <f t="array" ref="S33">IF(B33="","",XLOOKUP($B33,Product,'Product List'!D:D))</f>
        <v/>
      </c>
      <c r="T33" s="454" t="str">
        <f t="array" ref="T33">IF(B33="","",XLOOKUP($B33,Product,'Product List'!E:E))</f>
        <v/>
      </c>
      <c r="U33" s="454" t="str">
        <f t="array" ref="U33">IF(B33="","",XLOOKUP($B33,Product,'Product List'!F:F))</f>
        <v/>
      </c>
      <c r="V33" s="454" t="str">
        <f t="array" ref="V33">IF(B33="","",XLOOKUP($B33,Product,'Product List'!G:G))</f>
        <v/>
      </c>
      <c r="W33" s="434"/>
      <c r="X33" s="434" t="str">
        <f t="array" ref="X33">iferror(xlookup(B33,'Product List'!A:A,'Product List'!P:P),"")</f>
        <v/>
      </c>
      <c r="Y33" s="434">
        <f t="shared" si="9"/>
        <v>0</v>
      </c>
      <c r="Z33" s="434"/>
    </row>
    <row r="34" ht="14.25" customHeight="1">
      <c r="A34" s="448"/>
      <c r="B34" s="448"/>
      <c r="C34" s="454"/>
      <c r="D34" s="461"/>
      <c r="E34" s="461"/>
      <c r="F34" s="460"/>
      <c r="G34" s="450">
        <f t="shared" si="1"/>
        <v>0</v>
      </c>
      <c r="H34" s="451" t="str">
        <f t="shared" si="2"/>
        <v/>
      </c>
      <c r="I34" s="452" t="str">
        <f t="shared" si="3"/>
        <v/>
      </c>
      <c r="J34" s="477"/>
      <c r="K34" s="434"/>
      <c r="L34" s="454" t="str">
        <f t="shared" si="4"/>
        <v/>
      </c>
      <c r="M34" s="455" t="str">
        <f t="array" ref="M34">IFERROR(IF(J34="","",XLOOKUP(L34,Personnel!$B$4:$G$4,Personnel!$B$5:$G$5)),"")</f>
        <v/>
      </c>
      <c r="N34" s="455">
        <f t="shared" si="5"/>
        <v>0</v>
      </c>
      <c r="O34" s="434"/>
      <c r="P34" s="456" t="str">
        <f t="shared" si="6"/>
        <v/>
      </c>
      <c r="Q34" s="457">
        <f t="shared" si="11"/>
        <v>0</v>
      </c>
      <c r="R34" s="458"/>
      <c r="S34" s="459" t="str">
        <f t="array" ref="S34">IF(B34="","",XLOOKUP($B34,Product,'Product List'!D:D))</f>
        <v/>
      </c>
      <c r="T34" s="454" t="str">
        <f t="array" ref="T34">IF(B34="","",XLOOKUP($B34,Product,'Product List'!E:E))</f>
        <v/>
      </c>
      <c r="U34" s="454" t="str">
        <f t="array" ref="U34">IF(B34="","",XLOOKUP($B34,Product,'Product List'!F:F))</f>
        <v/>
      </c>
      <c r="V34" s="454" t="str">
        <f t="array" ref="V34">IF(B34="","",XLOOKUP($B34,Product,'Product List'!G:G))</f>
        <v/>
      </c>
      <c r="W34" s="434"/>
      <c r="X34" s="434" t="str">
        <f t="array" ref="X34">iferror(xlookup(B34,'Product List'!A:A,'Product List'!P:P),"")</f>
        <v/>
      </c>
      <c r="Y34" s="434">
        <f t="shared" si="9"/>
        <v>0</v>
      </c>
      <c r="Z34" s="434"/>
    </row>
    <row r="35" ht="14.25" customHeight="1">
      <c r="A35" s="448"/>
      <c r="B35" s="448"/>
      <c r="C35" s="454"/>
      <c r="D35" s="461"/>
      <c r="E35" s="461"/>
      <c r="F35" s="461"/>
      <c r="G35" s="450">
        <f t="shared" si="1"/>
        <v>0</v>
      </c>
      <c r="H35" s="451" t="str">
        <f t="shared" si="2"/>
        <v/>
      </c>
      <c r="I35" s="452" t="str">
        <f t="shared" si="3"/>
        <v/>
      </c>
      <c r="J35" s="477"/>
      <c r="K35" s="434"/>
      <c r="L35" s="454" t="str">
        <f t="shared" si="4"/>
        <v/>
      </c>
      <c r="M35" s="455" t="str">
        <f t="array" ref="M35">IFERROR(IF(J35="","",XLOOKUP(L35,Personnel!$B$4:$G$4,Personnel!$B$5:$G$5)),"")</f>
        <v/>
      </c>
      <c r="N35" s="455">
        <f t="shared" si="5"/>
        <v>0</v>
      </c>
      <c r="O35" s="434"/>
      <c r="P35" s="456" t="str">
        <f t="shared" si="6"/>
        <v/>
      </c>
      <c r="Q35" s="457">
        <f t="shared" si="11"/>
        <v>0</v>
      </c>
      <c r="R35" s="458"/>
      <c r="S35" s="459" t="str">
        <f t="array" ref="S35">IF(B35="","",XLOOKUP($B35,Product,'Product List'!D:D))</f>
        <v/>
      </c>
      <c r="T35" s="454" t="str">
        <f t="array" ref="T35">IF(B35="","",XLOOKUP($B35,Product,'Product List'!E:E))</f>
        <v/>
      </c>
      <c r="U35" s="454" t="str">
        <f t="array" ref="U35">IF(B35="","",XLOOKUP($B35,Product,'Product List'!F:F))</f>
        <v/>
      </c>
      <c r="V35" s="454" t="str">
        <f t="array" ref="V35">IF(B35="","",XLOOKUP($B35,Product,'Product List'!G:G))</f>
        <v/>
      </c>
      <c r="W35" s="434"/>
      <c r="X35" s="434" t="str">
        <f t="array" ref="X35">iferror(xlookup(B35,'Product List'!A:A,'Product List'!P:P),"")</f>
        <v/>
      </c>
      <c r="Y35" s="434">
        <f t="shared" si="9"/>
        <v>0</v>
      </c>
      <c r="Z35" s="434"/>
    </row>
    <row r="36" ht="14.25" customHeight="1">
      <c r="A36" s="448"/>
      <c r="B36" s="448"/>
      <c r="C36" s="454"/>
      <c r="D36" s="461"/>
      <c r="E36" s="461"/>
      <c r="F36" s="461"/>
      <c r="G36" s="450">
        <f t="shared" si="1"/>
        <v>0</v>
      </c>
      <c r="H36" s="451" t="str">
        <f t="shared" si="2"/>
        <v/>
      </c>
      <c r="I36" s="452" t="str">
        <f t="shared" si="3"/>
        <v/>
      </c>
      <c r="J36" s="477"/>
      <c r="K36" s="434"/>
      <c r="L36" s="454" t="str">
        <f t="shared" si="4"/>
        <v/>
      </c>
      <c r="M36" s="455" t="str">
        <f t="array" ref="M36">IFERROR(IF(J36="","",XLOOKUP(L36,Personnel!$B$4:$G$4,Personnel!$B$5:$G$5)),"")</f>
        <v/>
      </c>
      <c r="N36" s="455">
        <f t="shared" si="5"/>
        <v>0</v>
      </c>
      <c r="O36" s="434"/>
      <c r="P36" s="456" t="str">
        <f t="shared" si="6"/>
        <v/>
      </c>
      <c r="Q36" s="457">
        <f t="shared" si="11"/>
        <v>0</v>
      </c>
      <c r="R36" s="458"/>
      <c r="S36" s="459" t="str">
        <f t="array" ref="S36">IF(B36="","",XLOOKUP($B36,Product,'Product List'!D:D))</f>
        <v/>
      </c>
      <c r="T36" s="454" t="str">
        <f t="array" ref="T36">IF(B36="","",XLOOKUP($B36,Product,'Product List'!E:E))</f>
        <v/>
      </c>
      <c r="U36" s="454" t="str">
        <f t="array" ref="U36">IF(B36="","",XLOOKUP($B36,Product,'Product List'!F:F))</f>
        <v/>
      </c>
      <c r="V36" s="454" t="str">
        <f t="array" ref="V36">IF(B36="","",XLOOKUP($B36,Product,'Product List'!G:G))</f>
        <v/>
      </c>
      <c r="W36" s="434"/>
      <c r="X36" s="434" t="str">
        <f t="array" ref="X36">iferror(xlookup(B36,'Product List'!A:A,'Product List'!P:P),"")</f>
        <v/>
      </c>
      <c r="Y36" s="434">
        <f t="shared" si="9"/>
        <v>0</v>
      </c>
      <c r="Z36" s="434"/>
    </row>
    <row r="37" ht="14.25" customHeight="1">
      <c r="A37" s="448"/>
      <c r="B37" s="448"/>
      <c r="C37" s="454"/>
      <c r="D37" s="461"/>
      <c r="E37" s="461"/>
      <c r="F37" s="461"/>
      <c r="G37" s="450">
        <f t="shared" si="1"/>
        <v>0</v>
      </c>
      <c r="H37" s="451" t="str">
        <f t="shared" si="2"/>
        <v/>
      </c>
      <c r="I37" s="452" t="str">
        <f t="shared" si="3"/>
        <v/>
      </c>
      <c r="J37" s="477"/>
      <c r="K37" s="434"/>
      <c r="L37" s="454" t="str">
        <f t="shared" si="4"/>
        <v/>
      </c>
      <c r="M37" s="455" t="str">
        <f t="array" ref="M37">IFERROR(IF(J37="","",XLOOKUP(L37,Personnel!$B$4:$G$4,Personnel!$B$5:$G$5)),"")</f>
        <v/>
      </c>
      <c r="N37" s="455">
        <f t="shared" si="5"/>
        <v>0</v>
      </c>
      <c r="O37" s="434"/>
      <c r="P37" s="456" t="str">
        <f t="shared" si="6"/>
        <v/>
      </c>
      <c r="Q37" s="457">
        <f t="shared" si="11"/>
        <v>0</v>
      </c>
      <c r="R37" s="458"/>
      <c r="S37" s="459" t="str">
        <f t="array" ref="S37">IF(B37="","",XLOOKUP($B37,Product,'Product List'!D:D))</f>
        <v/>
      </c>
      <c r="T37" s="454" t="str">
        <f t="array" ref="T37">IF(B37="","",XLOOKUP($B37,Product,'Product List'!E:E))</f>
        <v/>
      </c>
      <c r="U37" s="454" t="str">
        <f t="array" ref="U37">IF(B37="","",XLOOKUP($B37,Product,'Product List'!F:F))</f>
        <v/>
      </c>
      <c r="V37" s="454" t="str">
        <f t="array" ref="V37">IF(B37="","",XLOOKUP($B37,Product,'Product List'!G:G))</f>
        <v/>
      </c>
      <c r="W37" s="434"/>
      <c r="X37" s="434" t="str">
        <f t="array" ref="X37">iferror(xlookup(B37,'Product List'!A:A,'Product List'!P:P),"")</f>
        <v/>
      </c>
      <c r="Y37" s="434">
        <f t="shared" si="9"/>
        <v>0</v>
      </c>
      <c r="Z37" s="434"/>
    </row>
    <row r="38" ht="14.25" customHeight="1">
      <c r="A38" s="448"/>
      <c r="B38" s="448"/>
      <c r="C38" s="454"/>
      <c r="D38" s="461"/>
      <c r="E38" s="461"/>
      <c r="F38" s="461"/>
      <c r="G38" s="450">
        <f t="shared" si="1"/>
        <v>0</v>
      </c>
      <c r="H38" s="451" t="str">
        <f t="shared" si="2"/>
        <v/>
      </c>
      <c r="I38" s="452" t="str">
        <f t="shared" si="3"/>
        <v/>
      </c>
      <c r="J38" s="477"/>
      <c r="K38" s="434"/>
      <c r="L38" s="454" t="str">
        <f t="shared" si="4"/>
        <v/>
      </c>
      <c r="M38" s="455" t="str">
        <f t="array" ref="M38">IFERROR(IF(J38="","",XLOOKUP(L38,Personnel!$B$4:$G$4,Personnel!$B$5:$G$5)),"")</f>
        <v/>
      </c>
      <c r="N38" s="455">
        <f t="shared" si="5"/>
        <v>0</v>
      </c>
      <c r="O38" s="434"/>
      <c r="P38" s="456" t="str">
        <f t="shared" si="6"/>
        <v/>
      </c>
      <c r="Q38" s="457">
        <f t="shared" si="11"/>
        <v>0</v>
      </c>
      <c r="R38" s="458"/>
      <c r="S38" s="459" t="str">
        <f t="array" ref="S38">IF(B38="","",XLOOKUP($B38,Product,'Product List'!D:D))</f>
        <v/>
      </c>
      <c r="T38" s="454" t="str">
        <f t="array" ref="T38">IF(B38="","",XLOOKUP($B38,Product,'Product List'!E:E))</f>
        <v/>
      </c>
      <c r="U38" s="454" t="str">
        <f t="array" ref="U38">IF(B38="","",XLOOKUP($B38,Product,'Product List'!F:F))</f>
        <v/>
      </c>
      <c r="V38" s="454" t="str">
        <f t="array" ref="V38">IF(B38="","",XLOOKUP($B38,Product,'Product List'!G:G))</f>
        <v/>
      </c>
      <c r="W38" s="434"/>
      <c r="X38" s="434" t="str">
        <f t="array" ref="X38">iferror(xlookup(B38,'Product List'!A:A,'Product List'!P:P),"")</f>
        <v/>
      </c>
      <c r="Y38" s="434">
        <f t="shared" si="9"/>
        <v>0</v>
      </c>
      <c r="Z38" s="434"/>
    </row>
    <row r="39" ht="14.25" customHeight="1">
      <c r="A39" s="448"/>
      <c r="B39" s="448"/>
      <c r="C39" s="454"/>
      <c r="D39" s="461"/>
      <c r="E39" s="461"/>
      <c r="F39" s="461"/>
      <c r="G39" s="450">
        <f t="shared" si="1"/>
        <v>0</v>
      </c>
      <c r="H39" s="451" t="str">
        <f t="shared" si="2"/>
        <v/>
      </c>
      <c r="I39" s="452" t="str">
        <f t="shared" si="3"/>
        <v/>
      </c>
      <c r="J39" s="477"/>
      <c r="K39" s="434"/>
      <c r="L39" s="454" t="str">
        <f t="shared" si="4"/>
        <v/>
      </c>
      <c r="M39" s="455" t="str">
        <f t="array" ref="M39">IFERROR(IF(J39="","",XLOOKUP(L39,Personnel!$B$4:$G$4,Personnel!$B$5:$G$5)),"")</f>
        <v/>
      </c>
      <c r="N39" s="455">
        <f t="shared" si="5"/>
        <v>0</v>
      </c>
      <c r="O39" s="434"/>
      <c r="P39" s="456" t="str">
        <f t="shared" si="6"/>
        <v/>
      </c>
      <c r="Q39" s="457">
        <f t="shared" si="11"/>
        <v>0</v>
      </c>
      <c r="R39" s="458"/>
      <c r="S39" s="459" t="str">
        <f t="array" ref="S39">IF(B39="","",XLOOKUP($B39,Product,'Product List'!D:D))</f>
        <v/>
      </c>
      <c r="T39" s="454" t="str">
        <f t="array" ref="T39">IF(B39="","",XLOOKUP($B39,Product,'Product List'!E:E))</f>
        <v/>
      </c>
      <c r="U39" s="454" t="str">
        <f t="array" ref="U39">IF(B39="","",XLOOKUP($B39,Product,'Product List'!F:F))</f>
        <v/>
      </c>
      <c r="V39" s="454" t="str">
        <f t="array" ref="V39">IF(B39="","",XLOOKUP($B39,Product,'Product List'!G:G))</f>
        <v/>
      </c>
      <c r="W39" s="434"/>
      <c r="X39" s="434" t="str">
        <f t="array" ref="X39">iferror(xlookup(B39,'Product List'!A:A,'Product List'!P:P),"")</f>
        <v/>
      </c>
      <c r="Y39" s="434">
        <f t="shared" si="9"/>
        <v>0</v>
      </c>
      <c r="Z39" s="434"/>
    </row>
    <row r="40" ht="14.25" customHeight="1">
      <c r="A40" s="448"/>
      <c r="B40" s="448"/>
      <c r="C40" s="454"/>
      <c r="D40" s="461"/>
      <c r="E40" s="461"/>
      <c r="F40" s="460"/>
      <c r="G40" s="450">
        <f t="shared" si="1"/>
        <v>0</v>
      </c>
      <c r="H40" s="451" t="str">
        <f t="shared" si="2"/>
        <v/>
      </c>
      <c r="I40" s="452" t="str">
        <f t="shared" si="3"/>
        <v/>
      </c>
      <c r="J40" s="477"/>
      <c r="K40" s="434"/>
      <c r="L40" s="454" t="str">
        <f t="shared" si="4"/>
        <v/>
      </c>
      <c r="M40" s="455" t="str">
        <f t="array" ref="M40">IFERROR(IF(J40="","",XLOOKUP(L40,Personnel!$B$4:$G$4,Personnel!$B$5:$G$5)),"")</f>
        <v/>
      </c>
      <c r="N40" s="455">
        <f t="shared" si="5"/>
        <v>0</v>
      </c>
      <c r="O40" s="434"/>
      <c r="P40" s="456" t="str">
        <f t="shared" si="6"/>
        <v/>
      </c>
      <c r="Q40" s="457">
        <f t="shared" si="11"/>
        <v>0</v>
      </c>
      <c r="R40" s="458"/>
      <c r="S40" s="459" t="str">
        <f t="array" ref="S40">IF(B40="","",XLOOKUP($B40,Product,'Product List'!D:D))</f>
        <v/>
      </c>
      <c r="T40" s="454" t="str">
        <f t="array" ref="T40">IF(B40="","",XLOOKUP($B40,Product,'Product List'!E:E))</f>
        <v/>
      </c>
      <c r="U40" s="454" t="str">
        <f t="array" ref="U40">IF(B40="","",XLOOKUP($B40,Product,'Product List'!F:F))</f>
        <v/>
      </c>
      <c r="V40" s="454" t="str">
        <f t="array" ref="V40">IF(B40="","",XLOOKUP($B40,Product,'Product List'!G:G))</f>
        <v/>
      </c>
      <c r="W40" s="434"/>
      <c r="X40" s="434" t="str">
        <f t="array" ref="X40">iferror(xlookup(B40,'Product List'!A:A,'Product List'!P:P),"")</f>
        <v/>
      </c>
      <c r="Y40" s="434">
        <f t="shared" si="9"/>
        <v>0</v>
      </c>
      <c r="Z40" s="434"/>
    </row>
    <row r="41" ht="14.25" customHeight="1">
      <c r="A41" s="448"/>
      <c r="B41" s="448"/>
      <c r="C41" s="454"/>
      <c r="D41" s="460"/>
      <c r="E41" s="461"/>
      <c r="F41" s="461"/>
      <c r="G41" s="450">
        <f t="shared" si="1"/>
        <v>0</v>
      </c>
      <c r="H41" s="451" t="str">
        <f t="shared" si="2"/>
        <v/>
      </c>
      <c r="I41" s="452" t="str">
        <f t="shared" si="3"/>
        <v/>
      </c>
      <c r="J41" s="477"/>
      <c r="K41" s="434"/>
      <c r="L41" s="454" t="str">
        <f t="shared" si="4"/>
        <v/>
      </c>
      <c r="M41" s="455" t="str">
        <f t="array" ref="M41">IFERROR(IF(J41="","",XLOOKUP(L41,Personnel!$B$4:$G$4,Personnel!$B$5:$G$5)),"")</f>
        <v/>
      </c>
      <c r="N41" s="455">
        <f t="shared" si="5"/>
        <v>0</v>
      </c>
      <c r="O41" s="434"/>
      <c r="P41" s="456" t="str">
        <f t="shared" si="6"/>
        <v/>
      </c>
      <c r="Q41" s="457">
        <f t="shared" si="11"/>
        <v>0</v>
      </c>
      <c r="R41" s="458"/>
      <c r="S41" s="459" t="str">
        <f t="array" ref="S41">IF(B41="","",XLOOKUP($B41,Product,'Product List'!D:D))</f>
        <v/>
      </c>
      <c r="T41" s="454" t="str">
        <f t="array" ref="T41">IF(B41="","",XLOOKUP($B41,Product,'Product List'!E:E))</f>
        <v/>
      </c>
      <c r="U41" s="454" t="str">
        <f t="array" ref="U41">IF(B41="","",XLOOKUP($B41,Product,'Product List'!F:F))</f>
        <v/>
      </c>
      <c r="V41" s="454" t="str">
        <f t="array" ref="V41">IF(B41="","",XLOOKUP($B41,Product,'Product List'!G:G))</f>
        <v/>
      </c>
      <c r="W41" s="434"/>
      <c r="X41" s="434" t="str">
        <f t="array" ref="X41">iferror(xlookup(B41,'Product List'!A:A,'Product List'!P:P),"")</f>
        <v/>
      </c>
      <c r="Y41" s="434">
        <f t="shared" si="9"/>
        <v>0</v>
      </c>
      <c r="Z41" s="434"/>
    </row>
    <row r="42" ht="14.25" customHeight="1">
      <c r="A42" s="448"/>
      <c r="B42" s="448"/>
      <c r="C42" s="454"/>
      <c r="D42" s="461"/>
      <c r="E42" s="461"/>
      <c r="F42" s="461"/>
      <c r="G42" s="450">
        <f t="shared" si="1"/>
        <v>0</v>
      </c>
      <c r="H42" s="451" t="str">
        <f t="shared" si="2"/>
        <v/>
      </c>
      <c r="I42" s="452" t="str">
        <f t="shared" si="3"/>
        <v/>
      </c>
      <c r="J42" s="477"/>
      <c r="K42" s="434"/>
      <c r="L42" s="454" t="str">
        <f t="shared" si="4"/>
        <v/>
      </c>
      <c r="M42" s="455" t="str">
        <f t="array" ref="M42">IFERROR(IF(J42="","",XLOOKUP(L42,Personnel!$B$4:$G$4,Personnel!$B$5:$G$5)),"")</f>
        <v/>
      </c>
      <c r="N42" s="455">
        <f t="shared" si="5"/>
        <v>0</v>
      </c>
      <c r="O42" s="434"/>
      <c r="P42" s="456" t="str">
        <f t="shared" si="6"/>
        <v/>
      </c>
      <c r="Q42" s="457">
        <f t="shared" si="11"/>
        <v>0</v>
      </c>
      <c r="R42" s="458"/>
      <c r="S42" s="459" t="str">
        <f t="array" ref="S42">IF(B42="","",XLOOKUP($B42,Product,'Product List'!D:D))</f>
        <v/>
      </c>
      <c r="T42" s="454" t="str">
        <f t="array" ref="T42">IF(B42="","",XLOOKUP($B42,Product,'Product List'!E:E))</f>
        <v/>
      </c>
      <c r="U42" s="454" t="str">
        <f t="array" ref="U42">IF(B42="","",XLOOKUP($B42,Product,'Product List'!F:F))</f>
        <v/>
      </c>
      <c r="V42" s="454" t="str">
        <f t="array" ref="V42">IF(B42="","",XLOOKUP($B42,Product,'Product List'!G:G))</f>
        <v/>
      </c>
      <c r="W42" s="434"/>
      <c r="X42" s="434" t="str">
        <f t="array" ref="X42">iferror(xlookup(B42,'Product List'!A:A,'Product List'!P:P),"")</f>
        <v/>
      </c>
      <c r="Y42" s="434">
        <f t="shared" si="9"/>
        <v>0</v>
      </c>
      <c r="Z42" s="434"/>
    </row>
    <row r="43" ht="14.25" customHeight="1">
      <c r="A43" s="448"/>
      <c r="B43" s="448"/>
      <c r="C43" s="454"/>
      <c r="D43" s="461"/>
      <c r="E43" s="461"/>
      <c r="F43" s="461"/>
      <c r="G43" s="450">
        <f t="shared" si="1"/>
        <v>0</v>
      </c>
      <c r="H43" s="451" t="str">
        <f t="shared" si="2"/>
        <v/>
      </c>
      <c r="I43" s="452" t="str">
        <f t="shared" si="3"/>
        <v/>
      </c>
      <c r="J43" s="477"/>
      <c r="K43" s="434"/>
      <c r="L43" s="454" t="str">
        <f t="shared" si="4"/>
        <v/>
      </c>
      <c r="M43" s="455" t="str">
        <f t="array" ref="M43">IFERROR(IF(J43="","",XLOOKUP(L43,Personnel!$B$4:$G$4,Personnel!$B$5:$G$5)),"")</f>
        <v/>
      </c>
      <c r="N43" s="455">
        <f t="shared" si="5"/>
        <v>0</v>
      </c>
      <c r="O43" s="434"/>
      <c r="P43" s="456" t="str">
        <f t="shared" si="6"/>
        <v/>
      </c>
      <c r="Q43" s="457">
        <f t="shared" si="11"/>
        <v>0</v>
      </c>
      <c r="R43" s="458"/>
      <c r="S43" s="459" t="str">
        <f t="array" ref="S43">IF(B43="","",XLOOKUP($B43,Product,'Product List'!D:D))</f>
        <v/>
      </c>
      <c r="T43" s="454" t="str">
        <f t="array" ref="T43">IF(B43="","",XLOOKUP($B43,Product,'Product List'!E:E))</f>
        <v/>
      </c>
      <c r="U43" s="454" t="str">
        <f t="array" ref="U43">IF(B43="","",XLOOKUP($B43,Product,'Product List'!F:F))</f>
        <v/>
      </c>
      <c r="V43" s="454" t="str">
        <f t="array" ref="V43">IF(B43="","",XLOOKUP($B43,Product,'Product List'!G:G))</f>
        <v/>
      </c>
      <c r="W43" s="434"/>
      <c r="X43" s="434" t="str">
        <f t="array" ref="X43">iferror(xlookup(B43,'Product List'!A:A,'Product List'!P:P),"")</f>
        <v/>
      </c>
      <c r="Y43" s="434">
        <f t="shared" si="9"/>
        <v>0</v>
      </c>
      <c r="Z43" s="434"/>
    </row>
    <row r="44" ht="14.25" customHeight="1">
      <c r="A44" s="448"/>
      <c r="B44" s="448"/>
      <c r="C44" s="454"/>
      <c r="D44" s="461"/>
      <c r="E44" s="461"/>
      <c r="F44" s="461"/>
      <c r="G44" s="450">
        <f t="shared" si="1"/>
        <v>0</v>
      </c>
      <c r="H44" s="451" t="str">
        <f t="shared" si="2"/>
        <v/>
      </c>
      <c r="I44" s="452" t="str">
        <f t="shared" si="3"/>
        <v/>
      </c>
      <c r="J44" s="477"/>
      <c r="K44" s="434"/>
      <c r="L44" s="454" t="str">
        <f t="shared" si="4"/>
        <v/>
      </c>
      <c r="M44" s="455" t="str">
        <f t="array" ref="M44">IFERROR(IF(J44="","",XLOOKUP(L44,Personnel!$B$4:$G$4,Personnel!$B$5:$G$5)),"")</f>
        <v/>
      </c>
      <c r="N44" s="455">
        <f t="shared" si="5"/>
        <v>0</v>
      </c>
      <c r="O44" s="434"/>
      <c r="P44" s="456" t="str">
        <f t="shared" si="6"/>
        <v/>
      </c>
      <c r="Q44" s="457">
        <f t="shared" si="11"/>
        <v>0</v>
      </c>
      <c r="R44" s="458"/>
      <c r="S44" s="459" t="str">
        <f t="array" ref="S44">IF(B44="","",XLOOKUP($B44,Product,'Product List'!D:D))</f>
        <v/>
      </c>
      <c r="T44" s="454" t="str">
        <f t="array" ref="T44">IF(B44="","",XLOOKUP($B44,Product,'Product List'!E:E))</f>
        <v/>
      </c>
      <c r="U44" s="454" t="str">
        <f t="array" ref="U44">IF(B44="","",XLOOKUP($B44,Product,'Product List'!F:F))</f>
        <v/>
      </c>
      <c r="V44" s="454" t="str">
        <f t="array" ref="V44">IF(B44="","",XLOOKUP($B44,Product,'Product List'!G:G))</f>
        <v/>
      </c>
      <c r="W44" s="434"/>
      <c r="X44" s="434" t="str">
        <f t="array" ref="X44">iferror(xlookup(B44,'Product List'!A:A,'Product List'!P:P),"")</f>
        <v/>
      </c>
      <c r="Y44" s="434">
        <f t="shared" si="9"/>
        <v>0</v>
      </c>
      <c r="Z44" s="434"/>
    </row>
    <row r="45" ht="14.25" customHeight="1">
      <c r="A45" s="448"/>
      <c r="B45" s="448"/>
      <c r="C45" s="454"/>
      <c r="D45" s="461"/>
      <c r="E45" s="461"/>
      <c r="F45" s="461"/>
      <c r="G45" s="450">
        <f t="shared" si="1"/>
        <v>0</v>
      </c>
      <c r="H45" s="451" t="str">
        <f t="shared" si="2"/>
        <v/>
      </c>
      <c r="I45" s="452" t="str">
        <f t="shared" si="3"/>
        <v/>
      </c>
      <c r="J45" s="477"/>
      <c r="K45" s="434"/>
      <c r="L45" s="454" t="str">
        <f t="shared" si="4"/>
        <v/>
      </c>
      <c r="M45" s="455" t="str">
        <f t="array" ref="M45">IFERROR(IF(J45="","",XLOOKUP(L45,Personnel!$B$4:$G$4,Personnel!$B$5:$G$5)),"")</f>
        <v/>
      </c>
      <c r="N45" s="455">
        <f t="shared" si="5"/>
        <v>0</v>
      </c>
      <c r="O45" s="434"/>
      <c r="P45" s="456" t="str">
        <f t="shared" si="6"/>
        <v/>
      </c>
      <c r="Q45" s="457">
        <f t="shared" si="11"/>
        <v>0</v>
      </c>
      <c r="R45" s="458"/>
      <c r="S45" s="459" t="str">
        <f t="array" ref="S45">IF(B45="","",XLOOKUP($B45,Product,'Product List'!D:D))</f>
        <v/>
      </c>
      <c r="T45" s="454" t="str">
        <f t="array" ref="T45">IF(B45="","",XLOOKUP($B45,Product,'Product List'!E:E))</f>
        <v/>
      </c>
      <c r="U45" s="454" t="str">
        <f t="array" ref="U45">IF(B45="","",XLOOKUP($B45,Product,'Product List'!F:F))</f>
        <v/>
      </c>
      <c r="V45" s="454" t="str">
        <f t="array" ref="V45">IF(B45="","",XLOOKUP($B45,Product,'Product List'!G:G))</f>
        <v/>
      </c>
      <c r="W45" s="434"/>
      <c r="X45" s="434" t="str">
        <f t="array" ref="X45">iferror(xlookup(B45,'Product List'!A:A,'Product List'!P:P),"")</f>
        <v/>
      </c>
      <c r="Y45" s="434">
        <f t="shared" si="9"/>
        <v>0</v>
      </c>
      <c r="Z45" s="434"/>
    </row>
    <row r="46" ht="14.25" customHeight="1">
      <c r="A46" s="448"/>
      <c r="B46" s="448"/>
      <c r="C46" s="454"/>
      <c r="D46" s="461"/>
      <c r="E46" s="461"/>
      <c r="F46" s="461"/>
      <c r="G46" s="450">
        <f t="shared" si="1"/>
        <v>0</v>
      </c>
      <c r="H46" s="451" t="str">
        <f t="shared" si="2"/>
        <v/>
      </c>
      <c r="I46" s="452" t="str">
        <f t="shared" si="3"/>
        <v/>
      </c>
      <c r="J46" s="477"/>
      <c r="K46" s="434"/>
      <c r="L46" s="454" t="str">
        <f t="shared" si="4"/>
        <v/>
      </c>
      <c r="M46" s="455" t="str">
        <f t="array" ref="M46">IFERROR(IF(J46="","",XLOOKUP(L46,Personnel!$B$4:$G$4,Personnel!$B$5:$G$5)),"")</f>
        <v/>
      </c>
      <c r="N46" s="455">
        <f t="shared" si="5"/>
        <v>0</v>
      </c>
      <c r="O46" s="434"/>
      <c r="P46" s="456" t="str">
        <f t="shared" si="6"/>
        <v/>
      </c>
      <c r="Q46" s="457">
        <f t="shared" si="11"/>
        <v>0</v>
      </c>
      <c r="R46" s="458"/>
      <c r="S46" s="459" t="str">
        <f t="array" ref="S46">IF(B46="","",XLOOKUP($B46,Product,'Product List'!D:D))</f>
        <v/>
      </c>
      <c r="T46" s="454" t="str">
        <f t="array" ref="T46">IF(B46="","",XLOOKUP($B46,Product,'Product List'!E:E))</f>
        <v/>
      </c>
      <c r="U46" s="454" t="str">
        <f t="array" ref="U46">IF(B46="","",XLOOKUP($B46,Product,'Product List'!F:F))</f>
        <v/>
      </c>
      <c r="V46" s="454" t="str">
        <f t="array" ref="V46">IF(B46="","",XLOOKUP($B46,Product,'Product List'!G:G))</f>
        <v/>
      </c>
      <c r="W46" s="434"/>
      <c r="X46" s="434" t="str">
        <f t="array" ref="X46">iferror(xlookup(B46,'Product List'!A:A,'Product List'!P:P),"")</f>
        <v/>
      </c>
      <c r="Y46" s="434">
        <f t="shared" si="9"/>
        <v>0</v>
      </c>
      <c r="Z46" s="434"/>
    </row>
    <row r="47" ht="14.25" customHeight="1">
      <c r="A47" s="448"/>
      <c r="B47" s="448"/>
      <c r="C47" s="454"/>
      <c r="D47" s="461"/>
      <c r="E47" s="461"/>
      <c r="F47" s="461"/>
      <c r="G47" s="450">
        <f t="shared" si="1"/>
        <v>0</v>
      </c>
      <c r="H47" s="451" t="str">
        <f t="shared" si="2"/>
        <v/>
      </c>
      <c r="I47" s="452" t="str">
        <f t="shared" si="3"/>
        <v/>
      </c>
      <c r="J47" s="477"/>
      <c r="K47" s="434"/>
      <c r="L47" s="454" t="str">
        <f t="shared" si="4"/>
        <v/>
      </c>
      <c r="M47" s="455" t="str">
        <f t="array" ref="M47">IFERROR(IF(J47="","",XLOOKUP(L47,Personnel!$B$4:$G$4,Personnel!$B$5:$G$5)),"")</f>
        <v/>
      </c>
      <c r="N47" s="455">
        <f t="shared" si="5"/>
        <v>0</v>
      </c>
      <c r="O47" s="434"/>
      <c r="P47" s="456" t="str">
        <f t="shared" si="6"/>
        <v/>
      </c>
      <c r="Q47" s="457">
        <f t="shared" si="11"/>
        <v>0</v>
      </c>
      <c r="R47" s="458"/>
      <c r="S47" s="459" t="str">
        <f t="array" ref="S47">IF(B47="","",XLOOKUP($B47,Product,'Product List'!D:D))</f>
        <v/>
      </c>
      <c r="T47" s="454" t="str">
        <f t="array" ref="T47">IF(B47="","",XLOOKUP($B47,Product,'Product List'!E:E))</f>
        <v/>
      </c>
      <c r="U47" s="454" t="str">
        <f t="array" ref="U47">IF(B47="","",XLOOKUP($B47,Product,'Product List'!F:F))</f>
        <v/>
      </c>
      <c r="V47" s="454" t="str">
        <f t="array" ref="V47">IF(B47="","",XLOOKUP($B47,Product,'Product List'!G:G))</f>
        <v/>
      </c>
      <c r="W47" s="434"/>
      <c r="X47" s="434" t="str">
        <f t="array" ref="X47">iferror(xlookup(B47,'Product List'!A:A,'Product List'!P:P),"")</f>
        <v/>
      </c>
      <c r="Y47" s="434">
        <f t="shared" si="9"/>
        <v>0</v>
      </c>
      <c r="Z47" s="434"/>
    </row>
    <row r="48" ht="14.25" customHeight="1">
      <c r="A48" s="448"/>
      <c r="B48" s="448"/>
      <c r="C48" s="454"/>
      <c r="D48" s="461"/>
      <c r="E48" s="461"/>
      <c r="F48" s="460"/>
      <c r="G48" s="450">
        <f t="shared" si="1"/>
        <v>0</v>
      </c>
      <c r="H48" s="451" t="str">
        <f t="shared" si="2"/>
        <v/>
      </c>
      <c r="I48" s="452" t="str">
        <f t="shared" si="3"/>
        <v/>
      </c>
      <c r="J48" s="477"/>
      <c r="K48" s="434"/>
      <c r="L48" s="454" t="str">
        <f t="shared" si="4"/>
        <v/>
      </c>
      <c r="M48" s="455" t="str">
        <f t="array" ref="M48">IFERROR(IF(J48="","",XLOOKUP(L48,Personnel!$B$4:$G$4,Personnel!$B$5:$G$5)),"")</f>
        <v/>
      </c>
      <c r="N48" s="455">
        <f t="shared" si="5"/>
        <v>0</v>
      </c>
      <c r="O48" s="434"/>
      <c r="P48" s="456" t="str">
        <f t="shared" si="6"/>
        <v/>
      </c>
      <c r="Q48" s="457">
        <f t="shared" si="11"/>
        <v>0</v>
      </c>
      <c r="R48" s="458"/>
      <c r="S48" s="459" t="str">
        <f t="array" ref="S48">IF(B48="","",XLOOKUP($B48,Product,'Product List'!D:D))</f>
        <v/>
      </c>
      <c r="T48" s="454" t="str">
        <f t="array" ref="T48">IF(B48="","",XLOOKUP($B48,Product,'Product List'!E:E))</f>
        <v/>
      </c>
      <c r="U48" s="454" t="str">
        <f t="array" ref="U48">IF(B48="","",XLOOKUP($B48,Product,'Product List'!F:F))</f>
        <v/>
      </c>
      <c r="V48" s="454" t="str">
        <f t="array" ref="V48">IF(B48="","",XLOOKUP($B48,Product,'Product List'!G:G))</f>
        <v/>
      </c>
      <c r="W48" s="434"/>
      <c r="X48" s="434" t="str">
        <f t="array" ref="X48">iferror(xlookup(B48,'Product List'!A:A,'Product List'!P:P),"")</f>
        <v/>
      </c>
      <c r="Y48" s="434">
        <f t="shared" si="9"/>
        <v>0</v>
      </c>
      <c r="Z48" s="434"/>
    </row>
    <row r="49" ht="14.25" customHeight="1">
      <c r="A49" s="448"/>
      <c r="B49" s="448"/>
      <c r="C49" s="454"/>
      <c r="D49" s="461"/>
      <c r="E49" s="461"/>
      <c r="F49" s="460"/>
      <c r="G49" s="450">
        <f t="shared" si="1"/>
        <v>0</v>
      </c>
      <c r="H49" s="451" t="str">
        <f t="shared" si="2"/>
        <v/>
      </c>
      <c r="I49" s="452" t="str">
        <f t="shared" si="3"/>
        <v/>
      </c>
      <c r="J49" s="477"/>
      <c r="K49" s="434"/>
      <c r="L49" s="454" t="str">
        <f t="shared" si="4"/>
        <v/>
      </c>
      <c r="M49" s="455" t="str">
        <f t="array" ref="M49">IFERROR(IF(J49="","",XLOOKUP(L49,Personnel!$B$4:$G$4,Personnel!$B$5:$G$5)),"")</f>
        <v/>
      </c>
      <c r="N49" s="455">
        <f t="shared" si="5"/>
        <v>0</v>
      </c>
      <c r="O49" s="434"/>
      <c r="P49" s="456" t="str">
        <f t="shared" si="6"/>
        <v/>
      </c>
      <c r="Q49" s="457">
        <f t="shared" si="11"/>
        <v>0</v>
      </c>
      <c r="R49" s="458"/>
      <c r="S49" s="459" t="str">
        <f t="array" ref="S49">IF(B49="","",XLOOKUP($B49,Product,'Product List'!D:D))</f>
        <v/>
      </c>
      <c r="T49" s="454" t="str">
        <f t="array" ref="T49">IF(B49="","",XLOOKUP($B49,Product,'Product List'!E:E))</f>
        <v/>
      </c>
      <c r="U49" s="454" t="str">
        <f t="array" ref="U49">IF(B49="","",XLOOKUP($B49,Product,'Product List'!F:F))</f>
        <v/>
      </c>
      <c r="V49" s="454" t="str">
        <f t="array" ref="V49">IF(B49="","",XLOOKUP($B49,Product,'Product List'!G:G))</f>
        <v/>
      </c>
      <c r="W49" s="434"/>
      <c r="X49" s="434" t="str">
        <f t="array" ref="X49">iferror(xlookup(B49,'Product List'!A:A,'Product List'!P:P),"")</f>
        <v/>
      </c>
      <c r="Y49" s="434">
        <f t="shared" si="9"/>
        <v>0</v>
      </c>
      <c r="Z49" s="434"/>
    </row>
    <row r="50" ht="14.25" customHeight="1">
      <c r="A50" s="448"/>
      <c r="B50" s="448"/>
      <c r="C50" s="454"/>
      <c r="D50" s="461"/>
      <c r="E50" s="461"/>
      <c r="F50" s="461"/>
      <c r="G50" s="450">
        <f t="shared" si="1"/>
        <v>0</v>
      </c>
      <c r="H50" s="451" t="str">
        <f t="shared" si="2"/>
        <v/>
      </c>
      <c r="I50" s="452" t="str">
        <f t="shared" si="3"/>
        <v/>
      </c>
      <c r="J50" s="477"/>
      <c r="K50" s="434"/>
      <c r="L50" s="454" t="str">
        <f t="shared" si="4"/>
        <v/>
      </c>
      <c r="M50" s="455" t="str">
        <f t="array" ref="M50">IFERROR(IF(J50="","",XLOOKUP(L50,Personnel!$B$4:$G$4,Personnel!$B$5:$G$5)),"")</f>
        <v/>
      </c>
      <c r="N50" s="455">
        <f t="shared" si="5"/>
        <v>0</v>
      </c>
      <c r="O50" s="434"/>
      <c r="P50" s="456" t="str">
        <f t="shared" si="6"/>
        <v/>
      </c>
      <c r="Q50" s="457">
        <f t="shared" si="11"/>
        <v>0</v>
      </c>
      <c r="R50" s="458"/>
      <c r="S50" s="459" t="str">
        <f t="array" ref="S50">IF(B50="","",XLOOKUP($B50,Product,'Product List'!D:D))</f>
        <v/>
      </c>
      <c r="T50" s="454" t="str">
        <f t="array" ref="T50">IF(B50="","",XLOOKUP($B50,Product,'Product List'!E:E))</f>
        <v/>
      </c>
      <c r="U50" s="454" t="str">
        <f t="array" ref="U50">IF(B50="","",XLOOKUP($B50,Product,'Product List'!F:F))</f>
        <v/>
      </c>
      <c r="V50" s="454" t="str">
        <f t="array" ref="V50">IF(B50="","",XLOOKUP($B50,Product,'Product List'!G:G))</f>
        <v/>
      </c>
      <c r="W50" s="434"/>
      <c r="X50" s="434" t="str">
        <f t="array" ref="X50">iferror(xlookup(B50,'Product List'!A:A,'Product List'!P:P),"")</f>
        <v/>
      </c>
      <c r="Y50" s="434">
        <f t="shared" si="9"/>
        <v>0</v>
      </c>
      <c r="Z50" s="434"/>
    </row>
    <row r="51" ht="14.25" customHeight="1">
      <c r="A51" s="448"/>
      <c r="B51" s="448"/>
      <c r="C51" s="454"/>
      <c r="D51" s="460"/>
      <c r="E51" s="461"/>
      <c r="F51" s="461"/>
      <c r="G51" s="450">
        <f t="shared" si="1"/>
        <v>0</v>
      </c>
      <c r="H51" s="451" t="str">
        <f t="shared" si="2"/>
        <v/>
      </c>
      <c r="I51" s="452" t="str">
        <f t="shared" si="3"/>
        <v/>
      </c>
      <c r="J51" s="477"/>
      <c r="K51" s="434"/>
      <c r="L51" s="454" t="str">
        <f t="shared" si="4"/>
        <v/>
      </c>
      <c r="M51" s="455" t="str">
        <f t="array" ref="M51">IFERROR(IF(J51="","",XLOOKUP(L51,Personnel!$B$4:$G$4,Personnel!$B$5:$G$5)),"")</f>
        <v/>
      </c>
      <c r="N51" s="455">
        <f t="shared" si="5"/>
        <v>0</v>
      </c>
      <c r="O51" s="434"/>
      <c r="P51" s="456" t="str">
        <f t="shared" si="6"/>
        <v/>
      </c>
      <c r="Q51" s="457">
        <f t="shared" si="11"/>
        <v>0</v>
      </c>
      <c r="R51" s="458"/>
      <c r="S51" s="459" t="str">
        <f t="array" ref="S51">IF(B51="","",XLOOKUP($B51,Product,'Product List'!D:D))</f>
        <v/>
      </c>
      <c r="T51" s="454" t="str">
        <f t="array" ref="T51">IF(B51="","",XLOOKUP($B51,Product,'Product List'!E:E))</f>
        <v/>
      </c>
      <c r="U51" s="454" t="str">
        <f t="array" ref="U51">IF(B51="","",XLOOKUP($B51,Product,'Product List'!F:F))</f>
        <v/>
      </c>
      <c r="V51" s="454" t="str">
        <f t="array" ref="V51">IF(B51="","",XLOOKUP($B51,Product,'Product List'!G:G))</f>
        <v/>
      </c>
      <c r="W51" s="434"/>
      <c r="X51" s="434"/>
      <c r="Y51" s="434"/>
      <c r="Z51" s="434"/>
    </row>
    <row r="52" ht="14.25" customHeight="1">
      <c r="A52" s="448"/>
      <c r="B52" s="448"/>
      <c r="C52" s="454"/>
      <c r="D52" s="460"/>
      <c r="E52" s="461"/>
      <c r="F52" s="460"/>
      <c r="G52" s="450">
        <f t="shared" si="1"/>
        <v>0</v>
      </c>
      <c r="H52" s="451" t="str">
        <f t="shared" si="2"/>
        <v/>
      </c>
      <c r="I52" s="452" t="str">
        <f t="shared" si="3"/>
        <v/>
      </c>
      <c r="J52" s="477"/>
      <c r="K52" s="434"/>
      <c r="L52" s="454" t="str">
        <f t="shared" si="4"/>
        <v/>
      </c>
      <c r="M52" s="455" t="str">
        <f t="array" ref="M52">IFERROR(IF(J52="","",XLOOKUP(L52,Personnel!$B$4:$G$4,Personnel!$B$5:$G$5)),"")</f>
        <v/>
      </c>
      <c r="N52" s="455">
        <f t="shared" si="5"/>
        <v>0</v>
      </c>
      <c r="O52" s="434"/>
      <c r="P52" s="456" t="str">
        <f t="shared" si="6"/>
        <v/>
      </c>
      <c r="Q52" s="457">
        <f t="shared" si="11"/>
        <v>0</v>
      </c>
      <c r="R52" s="458"/>
      <c r="S52" s="459" t="str">
        <f t="array" ref="S52">IF(B52="","",XLOOKUP($B52,Product,'Product List'!D:D))</f>
        <v/>
      </c>
      <c r="T52" s="454" t="str">
        <f t="array" ref="T52">IF(B52="","",XLOOKUP($B52,Product,'Product List'!E:E))</f>
        <v/>
      </c>
      <c r="U52" s="454" t="str">
        <f t="array" ref="U52">IF(B52="","",XLOOKUP($B52,Product,'Product List'!F:F))</f>
        <v/>
      </c>
      <c r="V52" s="454" t="str">
        <f t="array" ref="V52">IF(B52="","",XLOOKUP($B52,Product,'Product List'!G:G))</f>
        <v/>
      </c>
      <c r="W52" s="434"/>
      <c r="X52" s="434" t="str">
        <f t="array" ref="X52">iferror(xlookup(B52,'Product List'!A:A,'Product List'!P:P),"")</f>
        <v/>
      </c>
      <c r="Y52" s="434">
        <f t="shared" ref="Y52:Y69" si="12">J52*X52</f>
        <v>0</v>
      </c>
      <c r="Z52" s="434"/>
    </row>
    <row r="53" ht="14.25" customHeight="1">
      <c r="A53" s="448"/>
      <c r="B53" s="448"/>
      <c r="C53" s="454"/>
      <c r="D53" s="461"/>
      <c r="E53" s="461"/>
      <c r="F53" s="461"/>
      <c r="G53" s="450">
        <f t="shared" si="1"/>
        <v>0</v>
      </c>
      <c r="H53" s="451" t="str">
        <f t="shared" si="2"/>
        <v/>
      </c>
      <c r="I53" s="452" t="str">
        <f t="shared" si="3"/>
        <v/>
      </c>
      <c r="J53" s="477"/>
      <c r="K53" s="434"/>
      <c r="L53" s="454" t="str">
        <f t="shared" si="4"/>
        <v/>
      </c>
      <c r="M53" s="455" t="str">
        <f t="array" ref="M53">IFERROR(IF(J53="","",XLOOKUP(L53,Personnel!$B$4:$G$4,Personnel!$B$5:$G$5)),"")</f>
        <v/>
      </c>
      <c r="N53" s="455">
        <f t="shared" si="5"/>
        <v>0</v>
      </c>
      <c r="O53" s="434"/>
      <c r="P53" s="456" t="str">
        <f t="shared" si="6"/>
        <v/>
      </c>
      <c r="Q53" s="457">
        <f>IFERROR(ROUNDDOWN(N53-SUM($A$1*H53),2),"")</f>
        <v>0</v>
      </c>
      <c r="R53" s="458"/>
      <c r="S53" s="459" t="str">
        <f t="array" ref="S53">IF(B53="","",XLOOKUP($B53,Product,'Product List'!D:D))</f>
        <v/>
      </c>
      <c r="T53" s="454" t="str">
        <f t="array" ref="T53">IF(B53="","",XLOOKUP($B53,Product,'Product List'!E:E))</f>
        <v/>
      </c>
      <c r="U53" s="454" t="str">
        <f t="array" ref="U53">IF(B53="","",XLOOKUP($B53,Product,'Product List'!F:F))</f>
        <v/>
      </c>
      <c r="V53" s="454" t="str">
        <f t="array" ref="V53">IF(B53="","",XLOOKUP($B53,Product,'Product List'!G:G))</f>
        <v/>
      </c>
      <c r="W53" s="434"/>
      <c r="X53" s="434" t="str">
        <f t="array" ref="X53">iferror(xlookup(B53,'Product List'!A:A,'Product List'!P:P),"")</f>
        <v/>
      </c>
      <c r="Y53" s="434">
        <f t="shared" si="12"/>
        <v>0</v>
      </c>
      <c r="Z53" s="434"/>
    </row>
    <row r="54" ht="14.25" customHeight="1">
      <c r="A54" s="448"/>
      <c r="B54" s="448"/>
      <c r="C54" s="454"/>
      <c r="D54" s="460"/>
      <c r="E54" s="461"/>
      <c r="F54" s="461"/>
      <c r="G54" s="450">
        <f t="shared" si="1"/>
        <v>0</v>
      </c>
      <c r="H54" s="451" t="str">
        <f t="shared" si="2"/>
        <v/>
      </c>
      <c r="I54" s="452" t="str">
        <f t="shared" si="3"/>
        <v/>
      </c>
      <c r="J54" s="477"/>
      <c r="K54" s="434"/>
      <c r="L54" s="454" t="str">
        <f t="shared" si="4"/>
        <v/>
      </c>
      <c r="M54" s="455" t="str">
        <f t="array" ref="M54">IFERROR(IF(J54="","",XLOOKUP(L54,Personnel!$B$4:$G$4,Personnel!$B$5:$G$5)),"")</f>
        <v/>
      </c>
      <c r="N54" s="455">
        <f t="shared" si="5"/>
        <v>0</v>
      </c>
      <c r="O54" s="434"/>
      <c r="P54" s="456" t="str">
        <f t="shared" si="6"/>
        <v/>
      </c>
      <c r="Q54" s="457">
        <f t="shared" ref="Q54:Q63" si="13">IFERROR(ROUND(N54-SUM($A$1*H54),2),"")</f>
        <v>0</v>
      </c>
      <c r="R54" s="458"/>
      <c r="S54" s="459" t="str">
        <f t="array" ref="S54">IF(B54="","",XLOOKUP($B54,Product,'Product List'!D:D))</f>
        <v/>
      </c>
      <c r="T54" s="454" t="str">
        <f t="array" ref="T54">IF(B54="","",XLOOKUP($B54,Product,'Product List'!E:E))</f>
        <v/>
      </c>
      <c r="U54" s="454" t="str">
        <f t="array" ref="U54">IF(B54="","",XLOOKUP($B54,Product,'Product List'!F:F))</f>
        <v/>
      </c>
      <c r="V54" s="454" t="str">
        <f t="array" ref="V54">IF(B54="","",XLOOKUP($B54,Product,'Product List'!G:G))</f>
        <v/>
      </c>
      <c r="W54" s="434"/>
      <c r="X54" s="434" t="str">
        <f t="array" ref="X54">iferror(xlookup(B54,'Product List'!A:A,'Product List'!P:P),"")</f>
        <v/>
      </c>
      <c r="Y54" s="434">
        <f t="shared" si="12"/>
        <v>0</v>
      </c>
      <c r="Z54" s="434"/>
    </row>
    <row r="55" ht="14.25" customHeight="1">
      <c r="A55" s="448"/>
      <c r="B55" s="448"/>
      <c r="C55" s="454"/>
      <c r="D55" s="461"/>
      <c r="E55" s="461"/>
      <c r="F55" s="461"/>
      <c r="G55" s="450">
        <f t="shared" si="1"/>
        <v>0</v>
      </c>
      <c r="H55" s="451" t="str">
        <f t="shared" si="2"/>
        <v/>
      </c>
      <c r="I55" s="452" t="str">
        <f t="shared" si="3"/>
        <v/>
      </c>
      <c r="J55" s="477"/>
      <c r="K55" s="434"/>
      <c r="L55" s="454" t="str">
        <f t="shared" si="4"/>
        <v/>
      </c>
      <c r="M55" s="455" t="str">
        <f t="array" ref="M55">IFERROR(IF(J55="","",XLOOKUP(L55,Personnel!$B$4:$G$4,Personnel!$B$5:$G$5)),"")</f>
        <v/>
      </c>
      <c r="N55" s="455">
        <f t="shared" si="5"/>
        <v>0</v>
      </c>
      <c r="O55" s="434"/>
      <c r="P55" s="456" t="str">
        <f t="shared" si="6"/>
        <v/>
      </c>
      <c r="Q55" s="457">
        <f t="shared" si="13"/>
        <v>0</v>
      </c>
      <c r="R55" s="458"/>
      <c r="S55" s="459" t="str">
        <f t="array" ref="S55">IF(B55="","",XLOOKUP($B55,Product,'Product List'!D:D))</f>
        <v/>
      </c>
      <c r="T55" s="454" t="str">
        <f t="array" ref="T55">IF(B55="","",XLOOKUP($B55,Product,'Product List'!E:E))</f>
        <v/>
      </c>
      <c r="U55" s="454" t="str">
        <f t="array" ref="U55">IF(B55="","",XLOOKUP($B55,Product,'Product List'!F:F))</f>
        <v/>
      </c>
      <c r="V55" s="454" t="str">
        <f t="array" ref="V55">IF(B55="","",XLOOKUP($B55,Product,'Product List'!G:G))</f>
        <v/>
      </c>
      <c r="W55" s="434"/>
      <c r="X55" s="434" t="str">
        <f t="array" ref="X55">iferror(xlookup(B55,'Product List'!A:A,'Product List'!P:P),"")</f>
        <v/>
      </c>
      <c r="Y55" s="434">
        <f t="shared" si="12"/>
        <v>0</v>
      </c>
      <c r="Z55" s="434"/>
    </row>
    <row r="56" ht="14.25" customHeight="1">
      <c r="A56" s="448"/>
      <c r="B56" s="448"/>
      <c r="C56" s="454"/>
      <c r="D56" s="461"/>
      <c r="E56" s="461"/>
      <c r="F56" s="461"/>
      <c r="G56" s="450">
        <f t="shared" si="1"/>
        <v>0</v>
      </c>
      <c r="H56" s="451" t="str">
        <f t="shared" si="2"/>
        <v/>
      </c>
      <c r="I56" s="452" t="str">
        <f t="shared" si="3"/>
        <v/>
      </c>
      <c r="J56" s="477"/>
      <c r="K56" s="434"/>
      <c r="L56" s="454" t="str">
        <f t="shared" si="4"/>
        <v/>
      </c>
      <c r="M56" s="455" t="str">
        <f t="array" ref="M56">IFERROR(IF(J56="","",XLOOKUP(L56,Personnel!$B$4:$G$4,Personnel!$B$5:$G$5)),"")</f>
        <v/>
      </c>
      <c r="N56" s="455">
        <f t="shared" si="5"/>
        <v>0</v>
      </c>
      <c r="O56" s="434"/>
      <c r="P56" s="456" t="str">
        <f t="shared" si="6"/>
        <v/>
      </c>
      <c r="Q56" s="457">
        <f t="shared" si="13"/>
        <v>0</v>
      </c>
      <c r="R56" s="458"/>
      <c r="S56" s="459" t="str">
        <f t="array" ref="S56">IF(B56="","",XLOOKUP($B56,Product,'Product List'!D:D))</f>
        <v/>
      </c>
      <c r="T56" s="454" t="str">
        <f t="array" ref="T56">IF(B56="","",XLOOKUP($B56,Product,'Product List'!E:E))</f>
        <v/>
      </c>
      <c r="U56" s="454" t="str">
        <f t="array" ref="U56">IF(B56="","",XLOOKUP($B56,Product,'Product List'!F:F))</f>
        <v/>
      </c>
      <c r="V56" s="454" t="str">
        <f t="array" ref="V56">IF(B56="","",XLOOKUP($B56,Product,'Product List'!G:G))</f>
        <v/>
      </c>
      <c r="W56" s="434"/>
      <c r="X56" s="434" t="str">
        <f t="array" ref="X56">iferror(xlookup(B56,'Product List'!A:A,'Product List'!P:P),"")</f>
        <v/>
      </c>
      <c r="Y56" s="434">
        <f t="shared" si="12"/>
        <v>0</v>
      </c>
      <c r="Z56" s="434"/>
    </row>
    <row r="57" ht="14.25" customHeight="1">
      <c r="A57" s="448"/>
      <c r="B57" s="448"/>
      <c r="C57" s="454"/>
      <c r="D57" s="461"/>
      <c r="E57" s="461"/>
      <c r="F57" s="461"/>
      <c r="G57" s="450">
        <f t="shared" si="1"/>
        <v>0</v>
      </c>
      <c r="H57" s="451" t="str">
        <f t="shared" si="2"/>
        <v/>
      </c>
      <c r="I57" s="452" t="str">
        <f t="shared" si="3"/>
        <v/>
      </c>
      <c r="J57" s="477"/>
      <c r="K57" s="434"/>
      <c r="L57" s="454" t="str">
        <f t="shared" si="4"/>
        <v/>
      </c>
      <c r="M57" s="455" t="str">
        <f t="array" ref="M57">IFERROR(IF(J57="","",XLOOKUP(L57,Personnel!$B$4:$G$4,Personnel!$B$5:$G$5)),"")</f>
        <v/>
      </c>
      <c r="N57" s="455">
        <f t="shared" si="5"/>
        <v>0</v>
      </c>
      <c r="O57" s="434"/>
      <c r="P57" s="456" t="str">
        <f t="shared" si="6"/>
        <v/>
      </c>
      <c r="Q57" s="457">
        <f t="shared" si="13"/>
        <v>0</v>
      </c>
      <c r="R57" s="458"/>
      <c r="S57" s="459" t="str">
        <f t="array" ref="S57">IF(B57="","",XLOOKUP($B57,Product,'Product List'!D:D))</f>
        <v/>
      </c>
      <c r="T57" s="454" t="str">
        <f t="array" ref="T57">IF(B57="","",XLOOKUP($B57,Product,'Product List'!E:E))</f>
        <v/>
      </c>
      <c r="U57" s="454" t="str">
        <f t="array" ref="U57">IF(B57="","",XLOOKUP($B57,Product,'Product List'!F:F))</f>
        <v/>
      </c>
      <c r="V57" s="454" t="str">
        <f t="array" ref="V57">IF(B57="","",XLOOKUP($B57,Product,'Product List'!G:G))</f>
        <v/>
      </c>
      <c r="W57" s="434"/>
      <c r="X57" s="434" t="str">
        <f t="array" ref="X57">iferror(xlookup(B57,'Product List'!A:A,'Product List'!P:P),"")</f>
        <v/>
      </c>
      <c r="Y57" s="434">
        <f t="shared" si="12"/>
        <v>0</v>
      </c>
      <c r="Z57" s="434"/>
    </row>
    <row r="58" ht="14.25" customHeight="1">
      <c r="A58" s="448"/>
      <c r="B58" s="448"/>
      <c r="C58" s="454"/>
      <c r="D58" s="461"/>
      <c r="E58" s="461"/>
      <c r="F58" s="461"/>
      <c r="G58" s="450">
        <f t="shared" si="1"/>
        <v>0</v>
      </c>
      <c r="H58" s="451" t="str">
        <f t="shared" si="2"/>
        <v/>
      </c>
      <c r="I58" s="452" t="str">
        <f t="shared" si="3"/>
        <v/>
      </c>
      <c r="J58" s="477"/>
      <c r="K58" s="434"/>
      <c r="L58" s="454" t="str">
        <f t="shared" si="4"/>
        <v/>
      </c>
      <c r="M58" s="455" t="str">
        <f t="array" ref="M58">IFERROR(IF(J58="","",XLOOKUP(L58,Personnel!$B$4:$G$4,Personnel!$B$5:$G$5)),"")</f>
        <v/>
      </c>
      <c r="N58" s="455">
        <f t="shared" si="5"/>
        <v>0</v>
      </c>
      <c r="O58" s="434"/>
      <c r="P58" s="456" t="str">
        <f t="shared" si="6"/>
        <v/>
      </c>
      <c r="Q58" s="457">
        <f t="shared" si="13"/>
        <v>0</v>
      </c>
      <c r="R58" s="458"/>
      <c r="S58" s="459" t="str">
        <f t="array" ref="S58">IF(B58="","",XLOOKUP($B58,Product,'Product List'!D:D))</f>
        <v/>
      </c>
      <c r="T58" s="454" t="str">
        <f t="array" ref="T58">IF(B58="","",XLOOKUP($B58,Product,'Product List'!E:E))</f>
        <v/>
      </c>
      <c r="U58" s="454" t="str">
        <f t="array" ref="U58">IF(B58="","",XLOOKUP($B58,Product,'Product List'!F:F))</f>
        <v/>
      </c>
      <c r="V58" s="454" t="str">
        <f t="array" ref="V58">IF(B58="","",XLOOKUP($B58,Product,'Product List'!G:G))</f>
        <v/>
      </c>
      <c r="W58" s="434"/>
      <c r="X58" s="434" t="str">
        <f t="array" ref="X58">iferror(xlookup(B58,'Product List'!A:A,'Product List'!P:P),"")</f>
        <v/>
      </c>
      <c r="Y58" s="434">
        <f t="shared" si="12"/>
        <v>0</v>
      </c>
      <c r="Z58" s="434"/>
    </row>
    <row r="59" ht="14.25" customHeight="1">
      <c r="A59" s="448"/>
      <c r="B59" s="448"/>
      <c r="C59" s="454"/>
      <c r="D59" s="461"/>
      <c r="E59" s="461"/>
      <c r="F59" s="461"/>
      <c r="G59" s="450">
        <f t="shared" si="1"/>
        <v>0</v>
      </c>
      <c r="H59" s="451" t="str">
        <f t="shared" si="2"/>
        <v/>
      </c>
      <c r="I59" s="452" t="str">
        <f t="shared" si="3"/>
        <v/>
      </c>
      <c r="J59" s="477"/>
      <c r="K59" s="434"/>
      <c r="L59" s="454" t="str">
        <f t="shared" si="4"/>
        <v/>
      </c>
      <c r="M59" s="455" t="str">
        <f t="array" ref="M59">IFERROR(IF(J59="","",XLOOKUP(L59,Personnel!$B$4:$G$4,Personnel!$B$5:$G$5)),"")</f>
        <v/>
      </c>
      <c r="N59" s="455">
        <f t="shared" si="5"/>
        <v>0</v>
      </c>
      <c r="O59" s="434"/>
      <c r="P59" s="456" t="str">
        <f t="shared" si="6"/>
        <v/>
      </c>
      <c r="Q59" s="457">
        <f t="shared" si="13"/>
        <v>0</v>
      </c>
      <c r="R59" s="458"/>
      <c r="S59" s="459" t="str">
        <f t="array" ref="S59">IF(B59="","",XLOOKUP($B59,Product,'Product List'!D:D))</f>
        <v/>
      </c>
      <c r="T59" s="454" t="str">
        <f t="array" ref="T59">IF(B59="","",XLOOKUP($B59,Product,'Product List'!E:E))</f>
        <v/>
      </c>
      <c r="U59" s="454" t="str">
        <f t="array" ref="U59">IF(B59="","",XLOOKUP($B59,Product,'Product List'!F:F))</f>
        <v/>
      </c>
      <c r="V59" s="454" t="str">
        <f t="array" ref="V59">IF(B59="","",XLOOKUP($B59,Product,'Product List'!G:G))</f>
        <v/>
      </c>
      <c r="W59" s="434"/>
      <c r="X59" s="434" t="str">
        <f t="array" ref="X59">iferror(xlookup(B59,'Product List'!A:A,'Product List'!P:P),"")</f>
        <v/>
      </c>
      <c r="Y59" s="434">
        <f t="shared" si="12"/>
        <v>0</v>
      </c>
      <c r="Z59" s="434"/>
    </row>
    <row r="60" ht="14.25" customHeight="1">
      <c r="A60" s="448"/>
      <c r="B60" s="448"/>
      <c r="C60" s="454"/>
      <c r="D60" s="461"/>
      <c r="E60" s="461"/>
      <c r="F60" s="461"/>
      <c r="G60" s="450">
        <f t="shared" si="1"/>
        <v>0</v>
      </c>
      <c r="H60" s="451" t="str">
        <f t="shared" si="2"/>
        <v/>
      </c>
      <c r="I60" s="452" t="str">
        <f t="shared" si="3"/>
        <v/>
      </c>
      <c r="J60" s="477"/>
      <c r="K60" s="434"/>
      <c r="L60" s="454" t="str">
        <f t="shared" si="4"/>
        <v/>
      </c>
      <c r="M60" s="455" t="str">
        <f t="array" ref="M60">IFERROR(IF(J60="","",XLOOKUP(L60,Personnel!$B$4:$G$4,Personnel!$B$5:$G$5)),"")</f>
        <v/>
      </c>
      <c r="N60" s="455">
        <f t="shared" si="5"/>
        <v>0</v>
      </c>
      <c r="O60" s="434"/>
      <c r="P60" s="456" t="str">
        <f t="shared" si="6"/>
        <v/>
      </c>
      <c r="Q60" s="457">
        <f t="shared" si="13"/>
        <v>0</v>
      </c>
      <c r="R60" s="458"/>
      <c r="S60" s="459" t="str">
        <f t="array" ref="S60">IF(B60="","",XLOOKUP($B60,Product,'Product List'!D:D))</f>
        <v/>
      </c>
      <c r="T60" s="454" t="str">
        <f t="array" ref="T60">IF(B60="","",XLOOKUP($B60,Product,'Product List'!E:E))</f>
        <v/>
      </c>
      <c r="U60" s="454" t="str">
        <f t="array" ref="U60">IF(B60="","",XLOOKUP($B60,Product,'Product List'!F:F))</f>
        <v/>
      </c>
      <c r="V60" s="454" t="str">
        <f t="array" ref="V60">IF(B60="","",XLOOKUP($B60,Product,'Product List'!G:G))</f>
        <v/>
      </c>
      <c r="W60" s="434"/>
      <c r="X60" s="434" t="str">
        <f t="array" ref="X60">iferror(xlookup(B60,'Product List'!A:A,'Product List'!P:P),"")</f>
        <v/>
      </c>
      <c r="Y60" s="434">
        <f t="shared" si="12"/>
        <v>0</v>
      </c>
      <c r="Z60" s="434"/>
    </row>
    <row r="61" ht="14.25" customHeight="1">
      <c r="A61" s="448"/>
      <c r="B61" s="448"/>
      <c r="C61" s="454"/>
      <c r="D61" s="461"/>
      <c r="E61" s="461"/>
      <c r="F61" s="461"/>
      <c r="G61" s="450">
        <f t="shared" si="1"/>
        <v>0</v>
      </c>
      <c r="H61" s="451" t="str">
        <f t="shared" si="2"/>
        <v/>
      </c>
      <c r="I61" s="452" t="str">
        <f t="shared" si="3"/>
        <v/>
      </c>
      <c r="J61" s="477"/>
      <c r="K61" s="434"/>
      <c r="L61" s="454" t="str">
        <f t="shared" si="4"/>
        <v/>
      </c>
      <c r="M61" s="455" t="str">
        <f t="array" ref="M61">IFERROR(IF(J61="","",XLOOKUP(L61,Personnel!$B$4:$G$4,Personnel!$B$5:$G$5)),"")</f>
        <v/>
      </c>
      <c r="N61" s="455">
        <f t="shared" si="5"/>
        <v>0</v>
      </c>
      <c r="O61" s="434"/>
      <c r="P61" s="456" t="str">
        <f t="shared" si="6"/>
        <v/>
      </c>
      <c r="Q61" s="457">
        <f t="shared" si="13"/>
        <v>0</v>
      </c>
      <c r="R61" s="458"/>
      <c r="S61" s="459" t="str">
        <f t="array" ref="S61">IF(B61="","",XLOOKUP($B61,Product,'Product List'!D:D))</f>
        <v/>
      </c>
      <c r="T61" s="454" t="str">
        <f t="array" ref="T61">IF(B61="","",XLOOKUP($B61,Product,'Product List'!E:E))</f>
        <v/>
      </c>
      <c r="U61" s="454" t="str">
        <f t="array" ref="U61">IF(B61="","",XLOOKUP($B61,Product,'Product List'!F:F))</f>
        <v/>
      </c>
      <c r="V61" s="454" t="str">
        <f t="array" ref="V61">IF(B61="","",XLOOKUP($B61,Product,'Product List'!G:G))</f>
        <v/>
      </c>
      <c r="W61" s="434"/>
      <c r="X61" s="434" t="str">
        <f t="array" ref="X61">iferror(xlookup(B61,'Product List'!A:A,'Product List'!P:P),"")</f>
        <v/>
      </c>
      <c r="Y61" s="434">
        <f t="shared" si="12"/>
        <v>0</v>
      </c>
      <c r="Z61" s="434"/>
    </row>
    <row r="62" ht="14.25" customHeight="1">
      <c r="A62" s="448"/>
      <c r="B62" s="448"/>
      <c r="C62" s="454"/>
      <c r="D62" s="461"/>
      <c r="E62" s="461"/>
      <c r="F62" s="461"/>
      <c r="G62" s="450">
        <f t="shared" si="1"/>
        <v>0</v>
      </c>
      <c r="H62" s="451" t="str">
        <f t="shared" si="2"/>
        <v/>
      </c>
      <c r="I62" s="452" t="str">
        <f t="shared" si="3"/>
        <v/>
      </c>
      <c r="J62" s="477"/>
      <c r="K62" s="434"/>
      <c r="L62" s="454" t="str">
        <f t="shared" si="4"/>
        <v/>
      </c>
      <c r="M62" s="455" t="str">
        <f t="array" ref="M62">IFERROR(IF(J62="","",XLOOKUP(L62,Personnel!$B$4:$G$4,Personnel!$B$5:$G$5)),"")</f>
        <v/>
      </c>
      <c r="N62" s="455">
        <f t="shared" si="5"/>
        <v>0</v>
      </c>
      <c r="O62" s="434"/>
      <c r="P62" s="456" t="str">
        <f t="shared" si="6"/>
        <v/>
      </c>
      <c r="Q62" s="457">
        <f t="shared" si="13"/>
        <v>0</v>
      </c>
      <c r="R62" s="458"/>
      <c r="S62" s="459" t="str">
        <f t="array" ref="S62">IF(B62="","",XLOOKUP($B62,Product,'Product List'!D:D))</f>
        <v/>
      </c>
      <c r="T62" s="454" t="str">
        <f t="array" ref="T62">IF(B62="","",XLOOKUP($B62,Product,'Product List'!E:E))</f>
        <v/>
      </c>
      <c r="U62" s="454" t="str">
        <f t="array" ref="U62">IF(B62="","",XLOOKUP($B62,Product,'Product List'!F:F))</f>
        <v/>
      </c>
      <c r="V62" s="454" t="str">
        <f t="array" ref="V62">IF(B62="","",XLOOKUP($B62,Product,'Product List'!G:G))</f>
        <v/>
      </c>
      <c r="W62" s="434"/>
      <c r="X62" s="434" t="str">
        <f t="array" ref="X62">iferror(xlookup(B62,'Product List'!A:A,'Product List'!P:P),"")</f>
        <v/>
      </c>
      <c r="Y62" s="434">
        <f t="shared" si="12"/>
        <v>0</v>
      </c>
      <c r="Z62" s="434"/>
    </row>
    <row r="63" ht="14.25" customHeight="1">
      <c r="A63" s="448"/>
      <c r="B63" s="448"/>
      <c r="C63" s="454"/>
      <c r="D63" s="460"/>
      <c r="E63" s="461"/>
      <c r="F63" s="461"/>
      <c r="G63" s="450">
        <f t="shared" si="1"/>
        <v>0</v>
      </c>
      <c r="H63" s="451" t="str">
        <f t="shared" si="2"/>
        <v/>
      </c>
      <c r="I63" s="452" t="str">
        <f t="shared" si="3"/>
        <v/>
      </c>
      <c r="J63" s="477"/>
      <c r="K63" s="434"/>
      <c r="L63" s="454" t="str">
        <f t="shared" si="4"/>
        <v/>
      </c>
      <c r="M63" s="455" t="str">
        <f t="array" ref="M63">IFERROR(IF(J63="","",XLOOKUP(L63,Personnel!$B$4:$G$4,Personnel!$B$5:$G$5)),"")</f>
        <v/>
      </c>
      <c r="N63" s="455">
        <f t="shared" si="5"/>
        <v>0</v>
      </c>
      <c r="O63" s="434"/>
      <c r="P63" s="456" t="str">
        <f t="shared" si="6"/>
        <v/>
      </c>
      <c r="Q63" s="457">
        <f t="shared" si="13"/>
        <v>0</v>
      </c>
      <c r="R63" s="458"/>
      <c r="S63" s="459" t="str">
        <f t="array" ref="S63">IF(B63="","",XLOOKUP($B63,Product,'Product List'!D:D))</f>
        <v/>
      </c>
      <c r="T63" s="454" t="str">
        <f t="array" ref="T63">IF(B63="","",XLOOKUP($B63,Product,'Product List'!E:E))</f>
        <v/>
      </c>
      <c r="U63" s="454" t="str">
        <f t="array" ref="U63">IF(B63="","",XLOOKUP($B63,Product,'Product List'!F:F))</f>
        <v/>
      </c>
      <c r="V63" s="454" t="str">
        <f t="array" ref="V63">IF(B63="","",XLOOKUP($B63,Product,'Product List'!G:G))</f>
        <v/>
      </c>
      <c r="W63" s="434"/>
      <c r="X63" s="434" t="str">
        <f t="array" ref="X63">iferror(xlookup(B63,'Product List'!A:A,'Product List'!P:P),"")</f>
        <v/>
      </c>
      <c r="Y63" s="434">
        <f t="shared" si="12"/>
        <v>0</v>
      </c>
      <c r="Z63" s="434"/>
    </row>
    <row r="64" ht="14.25" customHeight="1">
      <c r="A64" s="448"/>
      <c r="B64" s="448"/>
      <c r="C64" s="454"/>
      <c r="D64" s="461"/>
      <c r="E64" s="461"/>
      <c r="F64" s="460"/>
      <c r="G64" s="450">
        <f t="shared" si="1"/>
        <v>0</v>
      </c>
      <c r="H64" s="451" t="str">
        <f t="shared" si="2"/>
        <v/>
      </c>
      <c r="I64" s="452" t="str">
        <f t="shared" si="3"/>
        <v/>
      </c>
      <c r="J64" s="477"/>
      <c r="K64" s="434"/>
      <c r="L64" s="454" t="str">
        <f t="shared" si="4"/>
        <v/>
      </c>
      <c r="M64" s="455" t="str">
        <f t="array" ref="M64">IFERROR(IF(J64="","",XLOOKUP(L64,Personnel!$B$4:$G$4,Personnel!$B$5:$G$5)),"")</f>
        <v/>
      </c>
      <c r="N64" s="455">
        <f t="shared" si="5"/>
        <v>0</v>
      </c>
      <c r="O64" s="434"/>
      <c r="P64" s="456" t="str">
        <f t="shared" si="6"/>
        <v/>
      </c>
      <c r="Q64" s="457">
        <f>IFERROR(ROUNDDOWN(N64-SUM($A$1*H64),2),"")</f>
        <v>0</v>
      </c>
      <c r="R64" s="458"/>
      <c r="S64" s="459" t="str">
        <f t="array" ref="S64">IF(B64="","",XLOOKUP($B64,Product,'Product List'!D:D))</f>
        <v/>
      </c>
      <c r="T64" s="454" t="str">
        <f t="array" ref="T64">IF(B64="","",XLOOKUP($B64,Product,'Product List'!E:E))</f>
        <v/>
      </c>
      <c r="U64" s="454" t="str">
        <f t="array" ref="U64">IF(B64="","",XLOOKUP($B64,Product,'Product List'!F:F))</f>
        <v/>
      </c>
      <c r="V64" s="454" t="str">
        <f t="array" ref="V64">IF(B64="","",XLOOKUP($B64,Product,'Product List'!G:G))</f>
        <v/>
      </c>
      <c r="W64" s="434"/>
      <c r="X64" s="434" t="str">
        <f t="array" ref="X64">iferror(xlookup(B64,'Product List'!A:A,'Product List'!P:P),"")</f>
        <v/>
      </c>
      <c r="Y64" s="434">
        <f t="shared" si="12"/>
        <v>0</v>
      </c>
      <c r="Z64" s="434"/>
    </row>
    <row r="65" ht="14.25" customHeight="1">
      <c r="A65" s="448"/>
      <c r="B65" s="448"/>
      <c r="C65" s="454"/>
      <c r="D65" s="461"/>
      <c r="E65" s="461"/>
      <c r="F65" s="460"/>
      <c r="G65" s="450">
        <f t="shared" si="1"/>
        <v>0</v>
      </c>
      <c r="H65" s="451" t="str">
        <f t="shared" si="2"/>
        <v/>
      </c>
      <c r="I65" s="452" t="str">
        <f t="shared" si="3"/>
        <v/>
      </c>
      <c r="J65" s="477"/>
      <c r="K65" s="434"/>
      <c r="L65" s="454" t="str">
        <f t="shared" si="4"/>
        <v/>
      </c>
      <c r="M65" s="455" t="str">
        <f t="array" ref="M65">IFERROR(IF(J65="","",XLOOKUP(L65,Personnel!$B$4:$G$4,Personnel!$B$5:$G$5)),"")</f>
        <v/>
      </c>
      <c r="N65" s="455">
        <f t="shared" si="5"/>
        <v>0</v>
      </c>
      <c r="O65" s="434"/>
      <c r="P65" s="456" t="str">
        <f t="shared" si="6"/>
        <v/>
      </c>
      <c r="Q65" s="457">
        <f t="shared" ref="Q65:Q75" si="14">IFERROR(ROUND(N65-SUM($A$1*H65),2),"")</f>
        <v>0</v>
      </c>
      <c r="R65" s="458"/>
      <c r="S65" s="459" t="str">
        <f t="array" ref="S65">IF(B65="","",XLOOKUP($B65,Product,'Product List'!D:D))</f>
        <v/>
      </c>
      <c r="T65" s="454" t="str">
        <f t="array" ref="T65">IF(B65="","",XLOOKUP($B65,Product,'Product List'!E:E))</f>
        <v/>
      </c>
      <c r="U65" s="454" t="str">
        <f t="array" ref="U65">IF(B65="","",XLOOKUP($B65,Product,'Product List'!F:F))</f>
        <v/>
      </c>
      <c r="V65" s="454" t="str">
        <f t="array" ref="V65">IF(B65="","",XLOOKUP($B65,Product,'Product List'!G:G))</f>
        <v/>
      </c>
      <c r="W65" s="434"/>
      <c r="X65" s="434" t="str">
        <f t="array" ref="X65">iferror(xlookup(B65,'Product List'!A:A,'Product List'!P:P),"")</f>
        <v/>
      </c>
      <c r="Y65" s="434">
        <f t="shared" si="12"/>
        <v>0</v>
      </c>
      <c r="Z65" s="434"/>
    </row>
    <row r="66" ht="14.25" customHeight="1">
      <c r="A66" s="448"/>
      <c r="B66" s="448"/>
      <c r="C66" s="454"/>
      <c r="D66" s="461"/>
      <c r="E66" s="487"/>
      <c r="F66" s="461"/>
      <c r="G66" s="450">
        <f t="shared" si="1"/>
        <v>0</v>
      </c>
      <c r="H66" s="451" t="str">
        <f t="shared" si="2"/>
        <v/>
      </c>
      <c r="I66" s="452" t="str">
        <f t="shared" si="3"/>
        <v/>
      </c>
      <c r="J66" s="477"/>
      <c r="K66" s="434"/>
      <c r="L66" s="454" t="str">
        <f t="shared" si="4"/>
        <v/>
      </c>
      <c r="M66" s="455" t="str">
        <f t="array" ref="M66">IFERROR(IF(J66="","",XLOOKUP(L66,Personnel!$B$4:$G$4,Personnel!$B$5:$G$5)),"")</f>
        <v/>
      </c>
      <c r="N66" s="455">
        <f t="shared" si="5"/>
        <v>0</v>
      </c>
      <c r="O66" s="434"/>
      <c r="P66" s="456" t="str">
        <f t="shared" si="6"/>
        <v/>
      </c>
      <c r="Q66" s="457">
        <f t="shared" si="14"/>
        <v>0</v>
      </c>
      <c r="R66" s="458"/>
      <c r="S66" s="459" t="str">
        <f t="array" ref="S66">IF(B66="","",XLOOKUP($B66,Product,'Product List'!D:D))</f>
        <v/>
      </c>
      <c r="T66" s="454" t="str">
        <f t="array" ref="T66">IF(B66="","",XLOOKUP($B66,Product,'Product List'!E:E))</f>
        <v/>
      </c>
      <c r="U66" s="454" t="str">
        <f t="array" ref="U66">IF(B66="","",XLOOKUP($B66,Product,'Product List'!F:F))</f>
        <v/>
      </c>
      <c r="V66" s="454" t="str">
        <f t="array" ref="V66">IF(B66="","",XLOOKUP($B66,Product,'Product List'!G:G))</f>
        <v/>
      </c>
      <c r="W66" s="434"/>
      <c r="X66" s="434" t="str">
        <f t="array" ref="X66">iferror(xlookup(B66,'Product List'!A:A,'Product List'!P:P),"")</f>
        <v/>
      </c>
      <c r="Y66" s="434">
        <f t="shared" si="12"/>
        <v>0</v>
      </c>
      <c r="Z66" s="434"/>
    </row>
    <row r="67" ht="14.25" customHeight="1">
      <c r="A67" s="448"/>
      <c r="B67" s="448"/>
      <c r="C67" s="454"/>
      <c r="D67" s="461"/>
      <c r="E67" s="460"/>
      <c r="F67" s="461"/>
      <c r="G67" s="450">
        <f t="shared" si="1"/>
        <v>0</v>
      </c>
      <c r="H67" s="451" t="str">
        <f t="shared" si="2"/>
        <v/>
      </c>
      <c r="I67" s="452" t="str">
        <f t="shared" si="3"/>
        <v/>
      </c>
      <c r="J67" s="477"/>
      <c r="K67" s="434"/>
      <c r="L67" s="454" t="str">
        <f t="shared" si="4"/>
        <v/>
      </c>
      <c r="M67" s="455" t="str">
        <f t="array" ref="M67">IFERROR(IF(J67="","",XLOOKUP(L67,Personnel!$B$4:$G$4,Personnel!$B$5:$G$5)),"")</f>
        <v/>
      </c>
      <c r="N67" s="455">
        <f t="shared" si="5"/>
        <v>0</v>
      </c>
      <c r="O67" s="434"/>
      <c r="P67" s="456" t="str">
        <f t="shared" si="6"/>
        <v/>
      </c>
      <c r="Q67" s="457">
        <f t="shared" si="14"/>
        <v>0</v>
      </c>
      <c r="R67" s="458"/>
      <c r="S67" s="459" t="str">
        <f t="array" ref="S67">IF(B67="","",XLOOKUP($B67,Product,'Product List'!D:D))</f>
        <v/>
      </c>
      <c r="T67" s="454" t="str">
        <f t="array" ref="T67">IF(B67="","",XLOOKUP($B67,Product,'Product List'!E:E))</f>
        <v/>
      </c>
      <c r="U67" s="454" t="str">
        <f t="array" ref="U67">IF(B67="","",XLOOKUP($B67,Product,'Product List'!F:F))</f>
        <v/>
      </c>
      <c r="V67" s="454" t="str">
        <f t="array" ref="V67">IF(B67="","",XLOOKUP($B67,Product,'Product List'!G:G))</f>
        <v/>
      </c>
      <c r="W67" s="434"/>
      <c r="X67" s="434" t="str">
        <f t="array" ref="X67">iferror(xlookup(B67,'Product List'!A:A,'Product List'!P:P),"")</f>
        <v/>
      </c>
      <c r="Y67" s="434">
        <f t="shared" si="12"/>
        <v>0</v>
      </c>
      <c r="Z67" s="434"/>
    </row>
    <row r="68" ht="14.25" customHeight="1">
      <c r="A68" s="448"/>
      <c r="B68" s="448"/>
      <c r="C68" s="454"/>
      <c r="D68" s="461"/>
      <c r="E68" s="461"/>
      <c r="F68" s="461"/>
      <c r="G68" s="450">
        <f t="shared" si="1"/>
        <v>0</v>
      </c>
      <c r="H68" s="451" t="str">
        <f t="shared" si="2"/>
        <v/>
      </c>
      <c r="I68" s="452" t="str">
        <f t="shared" si="3"/>
        <v/>
      </c>
      <c r="J68" s="477"/>
      <c r="K68" s="434"/>
      <c r="L68" s="454" t="str">
        <f t="shared" si="4"/>
        <v/>
      </c>
      <c r="M68" s="455" t="str">
        <f t="array" ref="M68">IFERROR(IF(J68="","",XLOOKUP(L68,Personnel!$B$4:$G$4,Personnel!$B$5:$G$5)),"")</f>
        <v/>
      </c>
      <c r="N68" s="455">
        <f t="shared" si="5"/>
        <v>0</v>
      </c>
      <c r="O68" s="434"/>
      <c r="P68" s="456" t="str">
        <f t="shared" si="6"/>
        <v/>
      </c>
      <c r="Q68" s="457">
        <f t="shared" si="14"/>
        <v>0</v>
      </c>
      <c r="R68" s="458"/>
      <c r="S68" s="459" t="str">
        <f t="array" ref="S68">IF(B68="","",XLOOKUP($B68,Product,'Product List'!D:D))</f>
        <v/>
      </c>
      <c r="T68" s="454" t="str">
        <f t="array" ref="T68">IF(B68="","",XLOOKUP($B68,Product,'Product List'!E:E))</f>
        <v/>
      </c>
      <c r="U68" s="454" t="str">
        <f t="array" ref="U68">IF(B68="","",XLOOKUP($B68,Product,'Product List'!F:F))</f>
        <v/>
      </c>
      <c r="V68" s="454" t="str">
        <f t="array" ref="V68">IF(B68="","",XLOOKUP($B68,Product,'Product List'!G:G))</f>
        <v/>
      </c>
      <c r="W68" s="434"/>
      <c r="X68" s="434" t="str">
        <f t="array" ref="X68">iferror(xlookup(B68,'Product List'!A:A,'Product List'!P:P),"")</f>
        <v/>
      </c>
      <c r="Y68" s="434">
        <f t="shared" si="12"/>
        <v>0</v>
      </c>
      <c r="Z68" s="434"/>
    </row>
    <row r="69" ht="14.25" customHeight="1">
      <c r="A69" s="448"/>
      <c r="B69" s="448"/>
      <c r="C69" s="454"/>
      <c r="D69" s="461"/>
      <c r="E69" s="461"/>
      <c r="F69" s="461"/>
      <c r="G69" s="450">
        <f t="shared" si="1"/>
        <v>0</v>
      </c>
      <c r="H69" s="451" t="str">
        <f t="shared" si="2"/>
        <v/>
      </c>
      <c r="I69" s="452" t="str">
        <f t="shared" si="3"/>
        <v/>
      </c>
      <c r="J69" s="477"/>
      <c r="K69" s="434"/>
      <c r="L69" s="454" t="str">
        <f t="shared" si="4"/>
        <v/>
      </c>
      <c r="M69" s="455" t="str">
        <f t="array" ref="M69">IFERROR(IF(J69="","",XLOOKUP(L69,Personnel!$B$4:$G$4,Personnel!$B$5:$G$5)),"")</f>
        <v/>
      </c>
      <c r="N69" s="455">
        <f t="shared" si="5"/>
        <v>0</v>
      </c>
      <c r="O69" s="434"/>
      <c r="P69" s="456" t="str">
        <f t="shared" si="6"/>
        <v/>
      </c>
      <c r="Q69" s="457">
        <f t="shared" si="14"/>
        <v>0</v>
      </c>
      <c r="R69" s="458"/>
      <c r="S69" s="459" t="str">
        <f t="array" ref="S69">IF(B69="","",XLOOKUP($B69,Product,'Product List'!D:D))</f>
        <v/>
      </c>
      <c r="T69" s="454" t="str">
        <f t="array" ref="T69">IF(B69="","",XLOOKUP($B69,Product,'Product List'!E:E))</f>
        <v/>
      </c>
      <c r="U69" s="454" t="str">
        <f t="array" ref="U69">IF(B69="","",XLOOKUP($B69,Product,'Product List'!F:F))</f>
        <v/>
      </c>
      <c r="V69" s="454" t="str">
        <f t="array" ref="V69">IF(B69="","",XLOOKUP($B69,Product,'Product List'!G:G))</f>
        <v/>
      </c>
      <c r="W69" s="434"/>
      <c r="X69" s="434" t="str">
        <f t="array" ref="X69">iferror(xlookup(B69,'Product List'!A:A,'Product List'!P:P),"")</f>
        <v/>
      </c>
      <c r="Y69" s="434">
        <f t="shared" si="12"/>
        <v>0</v>
      </c>
      <c r="Z69" s="434"/>
    </row>
    <row r="70" ht="14.25" customHeight="1">
      <c r="A70" s="448"/>
      <c r="B70" s="448"/>
      <c r="C70" s="454"/>
      <c r="D70" s="461"/>
      <c r="E70" s="461"/>
      <c r="F70" s="460"/>
      <c r="G70" s="450">
        <f t="shared" si="1"/>
        <v>0</v>
      </c>
      <c r="H70" s="451" t="str">
        <f t="shared" si="2"/>
        <v/>
      </c>
      <c r="I70" s="452"/>
      <c r="J70" s="477"/>
      <c r="K70" s="434"/>
      <c r="L70" s="454" t="str">
        <f t="shared" si="4"/>
        <v/>
      </c>
      <c r="M70" s="455" t="str">
        <f t="array" ref="M70">IFERROR(IF(J70="","",XLOOKUP(L70,Personnel!$B$4:$G$4,Personnel!$B$5:$G$5)),"")</f>
        <v/>
      </c>
      <c r="N70" s="455">
        <f t="shared" si="5"/>
        <v>0</v>
      </c>
      <c r="O70" s="434"/>
      <c r="P70" s="456" t="str">
        <f t="shared" si="6"/>
        <v/>
      </c>
      <c r="Q70" s="457">
        <f t="shared" si="14"/>
        <v>0</v>
      </c>
      <c r="R70" s="458"/>
      <c r="S70" s="459" t="str">
        <f t="array" ref="S70">IF(B70="","",XLOOKUP($B70,Product,'Product List'!D:D))</f>
        <v/>
      </c>
      <c r="T70" s="454" t="str">
        <f t="array" ref="T70">IF(B70="","",XLOOKUP($B70,Product,'Product List'!E:E))</f>
        <v/>
      </c>
      <c r="U70" s="454" t="str">
        <f t="array" ref="U70">IF(B70="","",XLOOKUP($B70,Product,'Product List'!F:F))</f>
        <v/>
      </c>
      <c r="V70" s="454" t="str">
        <f t="array" ref="V70">IF(B70="","",XLOOKUP($B70,Product,'Product List'!G:G))</f>
        <v/>
      </c>
      <c r="W70" s="434"/>
      <c r="X70" s="434"/>
      <c r="Y70" s="434"/>
      <c r="Z70" s="434"/>
    </row>
    <row r="71" ht="14.25" customHeight="1">
      <c r="A71" s="448"/>
      <c r="B71" s="448"/>
      <c r="C71" s="454"/>
      <c r="D71" s="461"/>
      <c r="E71" s="461"/>
      <c r="F71" s="461"/>
      <c r="G71" s="450">
        <f t="shared" si="1"/>
        <v>0</v>
      </c>
      <c r="H71" s="451" t="str">
        <f t="shared" si="2"/>
        <v/>
      </c>
      <c r="I71" s="452" t="str">
        <f t="shared" ref="I71:I103" si="15">left(B71,3)</f>
        <v/>
      </c>
      <c r="J71" s="477"/>
      <c r="K71" s="434"/>
      <c r="L71" s="454" t="str">
        <f t="shared" si="4"/>
        <v/>
      </c>
      <c r="M71" s="455" t="str">
        <f t="array" ref="M71">IFERROR(IF(J71="","",XLOOKUP(L71,Personnel!$B$4:$G$4,Personnel!$B$5:$G$5)),"")</f>
        <v/>
      </c>
      <c r="N71" s="455">
        <f t="shared" si="5"/>
        <v>0</v>
      </c>
      <c r="O71" s="434"/>
      <c r="P71" s="456" t="str">
        <f t="shared" si="6"/>
        <v/>
      </c>
      <c r="Q71" s="457">
        <f t="shared" si="14"/>
        <v>0</v>
      </c>
      <c r="R71" s="458"/>
      <c r="S71" s="459" t="str">
        <f t="array" ref="S71">IF(B71="","",XLOOKUP($B71,Product,'Product List'!D:D))</f>
        <v/>
      </c>
      <c r="T71" s="454" t="str">
        <f t="array" ref="T71">IF(B71="","",XLOOKUP($B71,Product,'Product List'!E:E))</f>
        <v/>
      </c>
      <c r="U71" s="454" t="str">
        <f t="array" ref="U71">IF(B71="","",XLOOKUP($B71,Product,'Product List'!F:F))</f>
        <v/>
      </c>
      <c r="V71" s="454" t="str">
        <f t="array" ref="V71">IF(B71="","",XLOOKUP($B71,Product,'Product List'!G:G))</f>
        <v/>
      </c>
      <c r="W71" s="434"/>
      <c r="X71" s="434" t="str">
        <f t="array" ref="X71">iferror(xlookup(B71,'Product List'!A:A,'Product List'!P:P),"")</f>
        <v/>
      </c>
      <c r="Y71" s="434">
        <f t="shared" ref="Y71:Y91" si="16">J71*X71</f>
        <v>0</v>
      </c>
      <c r="Z71" s="434"/>
    </row>
    <row r="72" ht="14.25" customHeight="1">
      <c r="A72" s="448"/>
      <c r="B72" s="448"/>
      <c r="C72" s="454"/>
      <c r="D72" s="461"/>
      <c r="E72" s="461"/>
      <c r="F72" s="460"/>
      <c r="G72" s="450">
        <f t="shared" si="1"/>
        <v>0</v>
      </c>
      <c r="H72" s="451" t="str">
        <f t="shared" si="2"/>
        <v/>
      </c>
      <c r="I72" s="452" t="str">
        <f t="shared" si="15"/>
        <v/>
      </c>
      <c r="J72" s="477"/>
      <c r="K72" s="434"/>
      <c r="L72" s="454" t="str">
        <f t="shared" si="4"/>
        <v/>
      </c>
      <c r="M72" s="455" t="str">
        <f t="array" ref="M72">IFERROR(IF(J72="","",XLOOKUP(L72,Personnel!$B$4:$G$4,Personnel!$B$5:$G$5)),"")</f>
        <v/>
      </c>
      <c r="N72" s="455">
        <f t="shared" si="5"/>
        <v>0</v>
      </c>
      <c r="O72" s="434"/>
      <c r="P72" s="456" t="str">
        <f t="shared" si="6"/>
        <v/>
      </c>
      <c r="Q72" s="457">
        <f t="shared" si="14"/>
        <v>0</v>
      </c>
      <c r="R72" s="458"/>
      <c r="S72" s="459" t="str">
        <f t="array" ref="S72">IF(B72="","",XLOOKUP($B72,Product,'Product List'!D:D))</f>
        <v/>
      </c>
      <c r="T72" s="454" t="str">
        <f t="array" ref="T72">IF(B72="","",XLOOKUP($B72,Product,'Product List'!E:E))</f>
        <v/>
      </c>
      <c r="U72" s="454" t="str">
        <f t="array" ref="U72">IF(B72="","",XLOOKUP($B72,Product,'Product List'!F:F))</f>
        <v/>
      </c>
      <c r="V72" s="454" t="str">
        <f t="array" ref="V72">IF(B72="","",XLOOKUP($B72,Product,'Product List'!G:G))</f>
        <v/>
      </c>
      <c r="W72" s="434"/>
      <c r="X72" s="434" t="str">
        <f t="array" ref="X72">iferror(xlookup(B72,'Product List'!A:A,'Product List'!P:P),"")</f>
        <v/>
      </c>
      <c r="Y72" s="434">
        <f t="shared" si="16"/>
        <v>0</v>
      </c>
      <c r="Z72" s="434"/>
    </row>
    <row r="73" ht="14.25" customHeight="1">
      <c r="A73" s="448"/>
      <c r="B73" s="448"/>
      <c r="C73" s="454"/>
      <c r="D73" s="461"/>
      <c r="E73" s="461"/>
      <c r="F73" s="461"/>
      <c r="G73" s="450">
        <f t="shared" si="1"/>
        <v>0</v>
      </c>
      <c r="H73" s="451" t="str">
        <f t="shared" si="2"/>
        <v/>
      </c>
      <c r="I73" s="452" t="str">
        <f t="shared" si="15"/>
        <v/>
      </c>
      <c r="J73" s="477"/>
      <c r="K73" s="434"/>
      <c r="L73" s="454" t="str">
        <f t="shared" si="4"/>
        <v/>
      </c>
      <c r="M73" s="455" t="str">
        <f t="array" ref="M73">IFERROR(IF(J73="","",XLOOKUP(L73,Personnel!$B$4:$G$4,Personnel!$B$5:$G$5)),"")</f>
        <v/>
      </c>
      <c r="N73" s="455">
        <f t="shared" si="5"/>
        <v>0</v>
      </c>
      <c r="O73" s="434"/>
      <c r="P73" s="456" t="str">
        <f t="shared" si="6"/>
        <v/>
      </c>
      <c r="Q73" s="457">
        <f t="shared" si="14"/>
        <v>0</v>
      </c>
      <c r="R73" s="458"/>
      <c r="S73" s="459" t="str">
        <f t="array" ref="S73">IF(B73="","",XLOOKUP($B73,Product,'Product List'!D:D))</f>
        <v/>
      </c>
      <c r="T73" s="454" t="str">
        <f t="array" ref="T73">IF(B73="","",XLOOKUP($B73,Product,'Product List'!E:E))</f>
        <v/>
      </c>
      <c r="U73" s="454" t="str">
        <f t="array" ref="U73">IF(B73="","",XLOOKUP($B73,Product,'Product List'!F:F))</f>
        <v/>
      </c>
      <c r="V73" s="454" t="str">
        <f t="array" ref="V73">IF(B73="","",XLOOKUP($B73,Product,'Product List'!G:G))</f>
        <v/>
      </c>
      <c r="W73" s="434"/>
      <c r="X73" s="434" t="str">
        <f t="array" ref="X73">iferror(xlookup(B73,'Product List'!A:A,'Product List'!P:P),"")</f>
        <v/>
      </c>
      <c r="Y73" s="434">
        <f t="shared" si="16"/>
        <v>0</v>
      </c>
      <c r="Z73" s="434"/>
    </row>
    <row r="74" ht="14.25" customHeight="1">
      <c r="A74" s="448"/>
      <c r="B74" s="448"/>
      <c r="C74" s="454"/>
      <c r="D74" s="461"/>
      <c r="E74" s="461"/>
      <c r="F74" s="461"/>
      <c r="G74" s="450">
        <f t="shared" si="1"/>
        <v>0</v>
      </c>
      <c r="H74" s="451" t="str">
        <f t="shared" si="2"/>
        <v/>
      </c>
      <c r="I74" s="452" t="str">
        <f t="shared" si="15"/>
        <v/>
      </c>
      <c r="J74" s="477"/>
      <c r="K74" s="434"/>
      <c r="L74" s="454" t="str">
        <f t="shared" si="4"/>
        <v/>
      </c>
      <c r="M74" s="455" t="str">
        <f t="array" ref="M74">IFERROR(IF(J74="","",XLOOKUP(L74,Personnel!$B$4:$G$4,Personnel!$B$5:$G$5)),"")</f>
        <v/>
      </c>
      <c r="N74" s="455">
        <f t="shared" si="5"/>
        <v>0</v>
      </c>
      <c r="O74" s="434"/>
      <c r="P74" s="456" t="str">
        <f t="shared" si="6"/>
        <v/>
      </c>
      <c r="Q74" s="457">
        <f t="shared" si="14"/>
        <v>0</v>
      </c>
      <c r="R74" s="458"/>
      <c r="S74" s="459" t="str">
        <f t="array" ref="S74">IF(B74="","",XLOOKUP($B74,Product,'Product List'!D:D))</f>
        <v/>
      </c>
      <c r="T74" s="454" t="str">
        <f t="array" ref="T74">IF(B74="","",XLOOKUP($B74,Product,'Product List'!E:E))</f>
        <v/>
      </c>
      <c r="U74" s="454" t="str">
        <f t="array" ref="U74">IF(B74="","",XLOOKUP($B74,Product,'Product List'!F:F))</f>
        <v/>
      </c>
      <c r="V74" s="454" t="str">
        <f t="array" ref="V74">IF(B74="","",XLOOKUP($B74,Product,'Product List'!G:G))</f>
        <v/>
      </c>
      <c r="W74" s="434"/>
      <c r="X74" s="434" t="str">
        <f t="array" ref="X74">iferror(xlookup(B74,'Product List'!A:A,'Product List'!P:P),"")</f>
        <v/>
      </c>
      <c r="Y74" s="434">
        <f t="shared" si="16"/>
        <v>0</v>
      </c>
      <c r="Z74" s="434"/>
    </row>
    <row r="75" ht="14.25" customHeight="1">
      <c r="A75" s="448"/>
      <c r="B75" s="448"/>
      <c r="C75" s="454"/>
      <c r="D75" s="460"/>
      <c r="E75" s="461"/>
      <c r="F75" s="461"/>
      <c r="G75" s="450">
        <f t="shared" si="1"/>
        <v>0</v>
      </c>
      <c r="H75" s="451" t="str">
        <f t="shared" si="2"/>
        <v/>
      </c>
      <c r="I75" s="452" t="str">
        <f t="shared" si="15"/>
        <v/>
      </c>
      <c r="J75" s="477"/>
      <c r="K75" s="434"/>
      <c r="L75" s="454" t="str">
        <f t="shared" si="4"/>
        <v/>
      </c>
      <c r="M75" s="455" t="str">
        <f t="array" ref="M75">IFERROR(IF(J75="","",XLOOKUP(L75,Personnel!$B$4:$G$4,Personnel!$B$5:$G$5)),"")</f>
        <v/>
      </c>
      <c r="N75" s="455">
        <f t="shared" si="5"/>
        <v>0</v>
      </c>
      <c r="O75" s="434"/>
      <c r="P75" s="456" t="str">
        <f t="shared" si="6"/>
        <v/>
      </c>
      <c r="Q75" s="457">
        <f t="shared" si="14"/>
        <v>0</v>
      </c>
      <c r="R75" s="458"/>
      <c r="S75" s="459" t="str">
        <f t="array" ref="S75">IF(B75="","",XLOOKUP($B75,Product,'Product List'!D:D))</f>
        <v/>
      </c>
      <c r="T75" s="454" t="str">
        <f t="array" ref="T75">IF(B75="","",XLOOKUP($B75,Product,'Product List'!E:E))</f>
        <v/>
      </c>
      <c r="U75" s="454" t="str">
        <f t="array" ref="U75">IF(B75="","",XLOOKUP($B75,Product,'Product List'!F:F))</f>
        <v/>
      </c>
      <c r="V75" s="454" t="str">
        <f t="array" ref="V75">IF(B75="","",XLOOKUP($B75,Product,'Product List'!G:G))</f>
        <v/>
      </c>
      <c r="W75" s="434"/>
      <c r="X75" s="434" t="str">
        <f t="array" ref="X75">iferror(xlookup(B75,'Product List'!A:A,'Product List'!P:P),"")</f>
        <v/>
      </c>
      <c r="Y75" s="434">
        <f t="shared" si="16"/>
        <v>0</v>
      </c>
      <c r="Z75" s="434"/>
    </row>
    <row r="76" ht="14.25" customHeight="1">
      <c r="A76" s="448"/>
      <c r="B76" s="448"/>
      <c r="C76" s="454"/>
      <c r="D76" s="461"/>
      <c r="E76" s="461"/>
      <c r="F76" s="461"/>
      <c r="G76" s="450">
        <f t="shared" si="1"/>
        <v>0</v>
      </c>
      <c r="H76" s="451" t="str">
        <f t="shared" si="2"/>
        <v/>
      </c>
      <c r="I76" s="452" t="str">
        <f t="shared" si="15"/>
        <v/>
      </c>
      <c r="J76" s="477"/>
      <c r="K76" s="434"/>
      <c r="L76" s="454" t="str">
        <f t="shared" si="4"/>
        <v/>
      </c>
      <c r="M76" s="455" t="str">
        <f t="array" ref="M76">IFERROR(IF(J76="","",XLOOKUP(L76,Personnel!$B$4:$G$4,Personnel!$B$5:$G$5)),"")</f>
        <v/>
      </c>
      <c r="N76" s="455">
        <f t="shared" si="5"/>
        <v>0</v>
      </c>
      <c r="O76" s="434"/>
      <c r="P76" s="456" t="str">
        <f t="shared" si="6"/>
        <v/>
      </c>
      <c r="Q76" s="457">
        <f>IFERROR(ROUNDDOWN(N76-SUM($A$1*H76),2),"")</f>
        <v>0</v>
      </c>
      <c r="R76" s="458"/>
      <c r="S76" s="459" t="str">
        <f t="array" ref="S76">IF(B76="","",XLOOKUP($B76,Product,'Product List'!D:D))</f>
        <v/>
      </c>
      <c r="T76" s="454" t="str">
        <f t="array" ref="T76">IF(B76="","",XLOOKUP($B76,Product,'Product List'!E:E))</f>
        <v/>
      </c>
      <c r="U76" s="454" t="str">
        <f t="array" ref="U76">IF(B76="","",XLOOKUP($B76,Product,'Product List'!F:F))</f>
        <v/>
      </c>
      <c r="V76" s="454" t="str">
        <f t="array" ref="V76">IF(B76="","",XLOOKUP($B76,Product,'Product List'!G:G))</f>
        <v/>
      </c>
      <c r="W76" s="434"/>
      <c r="X76" s="434" t="str">
        <f t="array" ref="X76">iferror(xlookup(B76,'Product List'!A:A,'Product List'!P:P),"")</f>
        <v/>
      </c>
      <c r="Y76" s="434">
        <f t="shared" si="16"/>
        <v>0</v>
      </c>
      <c r="Z76" s="434"/>
    </row>
    <row r="77" ht="14.25" customHeight="1">
      <c r="A77" s="448"/>
      <c r="B77" s="448"/>
      <c r="C77" s="454"/>
      <c r="D77" s="461"/>
      <c r="E77" s="461"/>
      <c r="F77" s="461"/>
      <c r="G77" s="450">
        <f t="shared" si="1"/>
        <v>0</v>
      </c>
      <c r="H77" s="451" t="str">
        <f t="shared" si="2"/>
        <v/>
      </c>
      <c r="I77" s="452" t="str">
        <f t="shared" si="15"/>
        <v/>
      </c>
      <c r="J77" s="477"/>
      <c r="K77" s="434"/>
      <c r="L77" s="454" t="str">
        <f t="shared" si="4"/>
        <v/>
      </c>
      <c r="M77" s="455" t="str">
        <f t="array" ref="M77">IFERROR(IF(J77="","",XLOOKUP(L77,Personnel!$B$4:$G$4,Personnel!$B$5:$G$5)),"")</f>
        <v/>
      </c>
      <c r="N77" s="455">
        <f t="shared" si="5"/>
        <v>0</v>
      </c>
      <c r="O77" s="434"/>
      <c r="P77" s="456" t="str">
        <f t="shared" si="6"/>
        <v/>
      </c>
      <c r="Q77" s="457">
        <f t="shared" ref="Q77:Q118" si="17">IFERROR(ROUND(N77-SUM($A$1*H77),2),"")</f>
        <v>0</v>
      </c>
      <c r="R77" s="458"/>
      <c r="S77" s="459" t="str">
        <f t="array" ref="S77">IF(B77="","",XLOOKUP($B77,Product,'Product List'!D:D))</f>
        <v/>
      </c>
      <c r="T77" s="454" t="str">
        <f t="array" ref="T77">IF(B77="","",XLOOKUP($B77,Product,'Product List'!E:E))</f>
        <v/>
      </c>
      <c r="U77" s="454" t="str">
        <f t="array" ref="U77">IF(B77="","",XLOOKUP($B77,Product,'Product List'!F:F))</f>
        <v/>
      </c>
      <c r="V77" s="454" t="str">
        <f t="array" ref="V77">IF(B77="","",XLOOKUP($B77,Product,'Product List'!G:G))</f>
        <v/>
      </c>
      <c r="W77" s="434"/>
      <c r="X77" s="434" t="str">
        <f t="array" ref="X77">iferror(xlookup(B77,'Product List'!A:A,'Product List'!P:P),"")</f>
        <v/>
      </c>
      <c r="Y77" s="434">
        <f t="shared" si="16"/>
        <v>0</v>
      </c>
      <c r="Z77" s="434"/>
    </row>
    <row r="78" ht="14.25" customHeight="1">
      <c r="A78" s="448"/>
      <c r="B78" s="448"/>
      <c r="C78" s="454"/>
      <c r="D78" s="461"/>
      <c r="E78" s="461"/>
      <c r="F78" s="461"/>
      <c r="G78" s="450">
        <f t="shared" si="1"/>
        <v>0</v>
      </c>
      <c r="H78" s="451" t="str">
        <f t="shared" si="2"/>
        <v/>
      </c>
      <c r="I78" s="452" t="str">
        <f t="shared" si="15"/>
        <v/>
      </c>
      <c r="J78" s="477"/>
      <c r="K78" s="434"/>
      <c r="L78" s="454" t="str">
        <f t="shared" si="4"/>
        <v/>
      </c>
      <c r="M78" s="455" t="str">
        <f t="array" ref="M78">IFERROR(IF(J78="","",XLOOKUP(L78,Personnel!$B$4:$G$4,Personnel!$B$5:$G$5)),"")</f>
        <v/>
      </c>
      <c r="N78" s="455">
        <f t="shared" si="5"/>
        <v>0</v>
      </c>
      <c r="O78" s="434"/>
      <c r="P78" s="456" t="str">
        <f t="shared" si="6"/>
        <v/>
      </c>
      <c r="Q78" s="457">
        <f t="shared" si="17"/>
        <v>0</v>
      </c>
      <c r="R78" s="458"/>
      <c r="S78" s="459" t="str">
        <f t="array" ref="S78">IF(B78="","",XLOOKUP($B78,Product,'Product List'!D:D))</f>
        <v/>
      </c>
      <c r="T78" s="454" t="str">
        <f t="array" ref="T78">IF(B78="","",XLOOKUP($B78,Product,'Product List'!E:E))</f>
        <v/>
      </c>
      <c r="U78" s="454" t="str">
        <f t="array" ref="U78">IF(B78="","",XLOOKUP($B78,Product,'Product List'!F:F))</f>
        <v/>
      </c>
      <c r="V78" s="454" t="str">
        <f t="array" ref="V78">IF(B78="","",XLOOKUP($B78,Product,'Product List'!G:G))</f>
        <v/>
      </c>
      <c r="W78" s="434"/>
      <c r="X78" s="434" t="str">
        <f t="array" ref="X78">iferror(xlookup(B78,'Product List'!A:A,'Product List'!P:P),"")</f>
        <v/>
      </c>
      <c r="Y78" s="434">
        <f t="shared" si="16"/>
        <v>0</v>
      </c>
      <c r="Z78" s="434"/>
    </row>
    <row r="79" ht="14.25" customHeight="1">
      <c r="A79" s="448"/>
      <c r="B79" s="448"/>
      <c r="C79" s="454"/>
      <c r="D79" s="460"/>
      <c r="E79" s="461"/>
      <c r="F79" s="461"/>
      <c r="G79" s="450">
        <f t="shared" si="1"/>
        <v>0</v>
      </c>
      <c r="H79" s="451" t="str">
        <f t="shared" si="2"/>
        <v/>
      </c>
      <c r="I79" s="452" t="str">
        <f t="shared" si="15"/>
        <v/>
      </c>
      <c r="J79" s="477"/>
      <c r="K79" s="434"/>
      <c r="L79" s="454" t="str">
        <f t="shared" si="4"/>
        <v/>
      </c>
      <c r="M79" s="455" t="str">
        <f t="array" ref="M79">IFERROR(IF(J79="","",XLOOKUP(L79,Personnel!$B$4:$G$4,Personnel!$B$5:$G$5)),"")</f>
        <v/>
      </c>
      <c r="N79" s="455">
        <f t="shared" si="5"/>
        <v>0</v>
      </c>
      <c r="O79" s="434"/>
      <c r="P79" s="456" t="str">
        <f t="shared" si="6"/>
        <v/>
      </c>
      <c r="Q79" s="457">
        <f t="shared" si="17"/>
        <v>0</v>
      </c>
      <c r="R79" s="458"/>
      <c r="S79" s="459" t="str">
        <f t="array" ref="S79">IF(B79="","",XLOOKUP($B79,Product,'Product List'!D:D))</f>
        <v/>
      </c>
      <c r="T79" s="454" t="str">
        <f t="array" ref="T79">IF(B79="","",XLOOKUP($B79,Product,'Product List'!E:E))</f>
        <v/>
      </c>
      <c r="U79" s="454" t="str">
        <f t="array" ref="U79">IF(B79="","",XLOOKUP($B79,Product,'Product List'!F:F))</f>
        <v/>
      </c>
      <c r="V79" s="454" t="str">
        <f t="array" ref="V79">IF(B79="","",XLOOKUP($B79,Product,'Product List'!G:G))</f>
        <v/>
      </c>
      <c r="W79" s="434"/>
      <c r="X79" s="434" t="str">
        <f t="array" ref="X79">iferror(xlookup(B79,'Product List'!A:A,'Product List'!P:P),"")</f>
        <v/>
      </c>
      <c r="Y79" s="434">
        <f t="shared" si="16"/>
        <v>0</v>
      </c>
      <c r="Z79" s="434"/>
    </row>
    <row r="80" ht="14.25" customHeight="1">
      <c r="A80" s="448"/>
      <c r="B80" s="448"/>
      <c r="C80" s="454"/>
      <c r="D80" s="461"/>
      <c r="E80" s="461"/>
      <c r="F80" s="461"/>
      <c r="G80" s="450">
        <f t="shared" si="1"/>
        <v>0</v>
      </c>
      <c r="H80" s="451" t="str">
        <f t="shared" si="2"/>
        <v/>
      </c>
      <c r="I80" s="452" t="str">
        <f t="shared" si="15"/>
        <v/>
      </c>
      <c r="J80" s="477"/>
      <c r="K80" s="434"/>
      <c r="L80" s="454" t="str">
        <f t="shared" si="4"/>
        <v/>
      </c>
      <c r="M80" s="455" t="str">
        <f t="array" ref="M80">IFERROR(IF(J80="","",XLOOKUP(L80,Personnel!$B$4:$G$4,Personnel!$B$5:$G$5)),"")</f>
        <v/>
      </c>
      <c r="N80" s="455">
        <f t="shared" si="5"/>
        <v>0</v>
      </c>
      <c r="O80" s="434"/>
      <c r="P80" s="456" t="str">
        <f t="shared" si="6"/>
        <v/>
      </c>
      <c r="Q80" s="457">
        <f t="shared" si="17"/>
        <v>0</v>
      </c>
      <c r="R80" s="458"/>
      <c r="S80" s="459" t="str">
        <f t="array" ref="S80">IF(B80="","",XLOOKUP($B80,Product,'Product List'!D:D))</f>
        <v/>
      </c>
      <c r="T80" s="454" t="str">
        <f t="array" ref="T80">IF(B80="","",XLOOKUP($B80,Product,'Product List'!E:E))</f>
        <v/>
      </c>
      <c r="U80" s="454" t="str">
        <f t="array" ref="U80">IF(B80="","",XLOOKUP($B80,Product,'Product List'!F:F))</f>
        <v/>
      </c>
      <c r="V80" s="454" t="str">
        <f t="array" ref="V80">IF(B80="","",XLOOKUP($B80,Product,'Product List'!G:G))</f>
        <v/>
      </c>
      <c r="W80" s="434"/>
      <c r="X80" s="434" t="str">
        <f t="array" ref="X80">iferror(xlookup(B80,'Product List'!A:A,'Product List'!P:P),"")</f>
        <v/>
      </c>
      <c r="Y80" s="434">
        <f t="shared" si="16"/>
        <v>0</v>
      </c>
      <c r="Z80" s="434"/>
    </row>
    <row r="81" ht="14.25" customHeight="1">
      <c r="A81" s="448"/>
      <c r="B81" s="448"/>
      <c r="C81" s="454"/>
      <c r="D81" s="461"/>
      <c r="E81" s="461"/>
      <c r="F81" s="461"/>
      <c r="G81" s="450">
        <f t="shared" si="1"/>
        <v>0</v>
      </c>
      <c r="H81" s="451" t="str">
        <f t="shared" si="2"/>
        <v/>
      </c>
      <c r="I81" s="452" t="str">
        <f t="shared" si="15"/>
        <v/>
      </c>
      <c r="J81" s="477"/>
      <c r="K81" s="434"/>
      <c r="L81" s="454" t="str">
        <f t="shared" si="4"/>
        <v/>
      </c>
      <c r="M81" s="455" t="str">
        <f t="array" ref="M81">IFERROR(IF(J81="","",XLOOKUP(L81,Personnel!$B$4:$G$4,Personnel!$B$5:$G$5)),"")</f>
        <v/>
      </c>
      <c r="N81" s="455">
        <f t="shared" si="5"/>
        <v>0</v>
      </c>
      <c r="O81" s="434"/>
      <c r="P81" s="456" t="str">
        <f t="shared" si="6"/>
        <v/>
      </c>
      <c r="Q81" s="457">
        <f t="shared" si="17"/>
        <v>0</v>
      </c>
      <c r="R81" s="458"/>
      <c r="S81" s="459" t="str">
        <f t="array" ref="S81">IF(B81="","",XLOOKUP($B81,Product,'Product List'!D:D))</f>
        <v/>
      </c>
      <c r="T81" s="454" t="str">
        <f t="array" ref="T81">IF(B81="","",XLOOKUP($B81,Product,'Product List'!E:E))</f>
        <v/>
      </c>
      <c r="U81" s="454" t="str">
        <f t="array" ref="U81">IF(B81="","",XLOOKUP($B81,Product,'Product List'!F:F))</f>
        <v/>
      </c>
      <c r="V81" s="454" t="str">
        <f t="array" ref="V81">IF(B81="","",XLOOKUP($B81,Product,'Product List'!G:G))</f>
        <v/>
      </c>
      <c r="W81" s="434"/>
      <c r="X81" s="434" t="str">
        <f t="array" ref="X81">iferror(xlookup(B81,'Product List'!A:A,'Product List'!P:P),"")</f>
        <v/>
      </c>
      <c r="Y81" s="434">
        <f t="shared" si="16"/>
        <v>0</v>
      </c>
      <c r="Z81" s="434"/>
    </row>
    <row r="82" ht="14.25" customHeight="1">
      <c r="A82" s="448"/>
      <c r="B82" s="448"/>
      <c r="C82" s="454"/>
      <c r="D82" s="461"/>
      <c r="E82" s="461"/>
      <c r="F82" s="461"/>
      <c r="G82" s="450">
        <f t="shared" si="1"/>
        <v>0</v>
      </c>
      <c r="H82" s="451" t="str">
        <f t="shared" si="2"/>
        <v/>
      </c>
      <c r="I82" s="452" t="str">
        <f t="shared" si="15"/>
        <v/>
      </c>
      <c r="J82" s="477"/>
      <c r="K82" s="434"/>
      <c r="L82" s="454" t="str">
        <f t="shared" si="4"/>
        <v/>
      </c>
      <c r="M82" s="455" t="str">
        <f t="array" ref="M82">IFERROR(IF(J82="","",XLOOKUP(L82,Personnel!$B$4:$G$4,Personnel!$B$5:$G$5)),"")</f>
        <v/>
      </c>
      <c r="N82" s="455">
        <f t="shared" si="5"/>
        <v>0</v>
      </c>
      <c r="O82" s="434"/>
      <c r="P82" s="456" t="str">
        <f t="shared" si="6"/>
        <v/>
      </c>
      <c r="Q82" s="457">
        <f t="shared" si="17"/>
        <v>0</v>
      </c>
      <c r="R82" s="458"/>
      <c r="S82" s="459" t="str">
        <f t="array" ref="S82">IF(B82="","",XLOOKUP($B82,Product,'Product List'!D:D))</f>
        <v/>
      </c>
      <c r="T82" s="454" t="str">
        <f t="array" ref="T82">IF(B82="","",XLOOKUP($B82,Product,'Product List'!E:E))</f>
        <v/>
      </c>
      <c r="U82" s="454" t="str">
        <f t="array" ref="U82">IF(B82="","",XLOOKUP($B82,Product,'Product List'!F:F))</f>
        <v/>
      </c>
      <c r="V82" s="454" t="str">
        <f t="array" ref="V82">IF(B82="","",XLOOKUP($B82,Product,'Product List'!G:G))</f>
        <v/>
      </c>
      <c r="W82" s="434"/>
      <c r="X82" s="434" t="str">
        <f t="array" ref="X82">iferror(xlookup(B82,'Product List'!A:A,'Product List'!P:P),"")</f>
        <v/>
      </c>
      <c r="Y82" s="434">
        <f t="shared" si="16"/>
        <v>0</v>
      </c>
      <c r="Z82" s="434"/>
    </row>
    <row r="83" ht="14.25" customHeight="1">
      <c r="A83" s="448"/>
      <c r="B83" s="448"/>
      <c r="C83" s="454"/>
      <c r="D83" s="461"/>
      <c r="E83" s="461"/>
      <c r="F83" s="461"/>
      <c r="G83" s="450">
        <f t="shared" si="1"/>
        <v>0</v>
      </c>
      <c r="H83" s="451" t="str">
        <f t="shared" si="2"/>
        <v/>
      </c>
      <c r="I83" s="452" t="str">
        <f t="shared" si="15"/>
        <v/>
      </c>
      <c r="J83" s="477"/>
      <c r="K83" s="434"/>
      <c r="L83" s="454" t="str">
        <f t="shared" si="4"/>
        <v/>
      </c>
      <c r="M83" s="455" t="str">
        <f t="array" ref="M83">IFERROR(IF(J83="","",XLOOKUP(L83,Personnel!$B$4:$G$4,Personnel!$B$5:$G$5)),"")</f>
        <v/>
      </c>
      <c r="N83" s="455">
        <f t="shared" si="5"/>
        <v>0</v>
      </c>
      <c r="O83" s="434"/>
      <c r="P83" s="456" t="str">
        <f t="shared" si="6"/>
        <v/>
      </c>
      <c r="Q83" s="457">
        <f t="shared" si="17"/>
        <v>0</v>
      </c>
      <c r="R83" s="458"/>
      <c r="S83" s="459" t="str">
        <f t="array" ref="S83">IF(B83="","",XLOOKUP($B83,Product,'Product List'!D:D))</f>
        <v/>
      </c>
      <c r="T83" s="454" t="str">
        <f t="array" ref="T83">IF(B83="","",XLOOKUP($B83,Product,'Product List'!E:E))</f>
        <v/>
      </c>
      <c r="U83" s="454" t="str">
        <f t="array" ref="U83">IF(B83="","",XLOOKUP($B83,Product,'Product List'!F:F))</f>
        <v/>
      </c>
      <c r="V83" s="454" t="str">
        <f t="array" ref="V83">IF(B83="","",XLOOKUP($B83,Product,'Product List'!G:G))</f>
        <v/>
      </c>
      <c r="W83" s="434"/>
      <c r="X83" s="434" t="str">
        <f t="array" ref="X83">iferror(xlookup(B83,'Product List'!A:A,'Product List'!P:P),"")</f>
        <v/>
      </c>
      <c r="Y83" s="434">
        <f t="shared" si="16"/>
        <v>0</v>
      </c>
      <c r="Z83" s="434"/>
    </row>
    <row r="84" ht="14.25" customHeight="1">
      <c r="A84" s="448"/>
      <c r="B84" s="448"/>
      <c r="C84" s="454"/>
      <c r="D84" s="461"/>
      <c r="E84" s="461"/>
      <c r="F84" s="461"/>
      <c r="G84" s="450">
        <f t="shared" si="1"/>
        <v>0</v>
      </c>
      <c r="H84" s="451" t="str">
        <f t="shared" si="2"/>
        <v/>
      </c>
      <c r="I84" s="452" t="str">
        <f t="shared" si="15"/>
        <v/>
      </c>
      <c r="J84" s="477"/>
      <c r="K84" s="434"/>
      <c r="L84" s="454" t="str">
        <f t="shared" si="4"/>
        <v/>
      </c>
      <c r="M84" s="455" t="str">
        <f t="array" ref="M84">IFERROR(IF(J84="","",XLOOKUP(L84,Personnel!$B$4:$G$4,Personnel!$B$5:$G$5)),"")</f>
        <v/>
      </c>
      <c r="N84" s="455">
        <f t="shared" si="5"/>
        <v>0</v>
      </c>
      <c r="O84" s="434"/>
      <c r="P84" s="456" t="str">
        <f t="shared" si="6"/>
        <v/>
      </c>
      <c r="Q84" s="457">
        <f t="shared" si="17"/>
        <v>0</v>
      </c>
      <c r="R84" s="458"/>
      <c r="S84" s="459" t="str">
        <f t="array" ref="S84">IF(B84="","",XLOOKUP($B84,Product,'Product List'!D:D))</f>
        <v/>
      </c>
      <c r="T84" s="454" t="str">
        <f t="array" ref="T84">IF(B84="","",XLOOKUP($B84,Product,'Product List'!E:E))</f>
        <v/>
      </c>
      <c r="U84" s="454" t="str">
        <f t="array" ref="U84">IF(B84="","",XLOOKUP($B84,Product,'Product List'!F:F))</f>
        <v/>
      </c>
      <c r="V84" s="454" t="str">
        <f t="array" ref="V84">IF(B84="","",XLOOKUP($B84,Product,'Product List'!G:G))</f>
        <v/>
      </c>
      <c r="W84" s="434"/>
      <c r="X84" s="434" t="str">
        <f t="array" ref="X84">iferror(xlookup(B84,'Product List'!A:A,'Product List'!P:P),"")</f>
        <v/>
      </c>
      <c r="Y84" s="434">
        <f t="shared" si="16"/>
        <v>0</v>
      </c>
      <c r="Z84" s="434"/>
    </row>
    <row r="85" ht="14.25" customHeight="1">
      <c r="A85" s="448"/>
      <c r="B85" s="448"/>
      <c r="C85" s="454"/>
      <c r="D85" s="461"/>
      <c r="E85" s="461"/>
      <c r="F85" s="461"/>
      <c r="G85" s="450">
        <f t="shared" si="1"/>
        <v>0</v>
      </c>
      <c r="H85" s="451" t="str">
        <f t="shared" si="2"/>
        <v/>
      </c>
      <c r="I85" s="452" t="str">
        <f t="shared" si="15"/>
        <v/>
      </c>
      <c r="J85" s="477"/>
      <c r="K85" s="434"/>
      <c r="L85" s="454" t="str">
        <f t="shared" si="4"/>
        <v/>
      </c>
      <c r="M85" s="455" t="str">
        <f t="array" ref="M85">IFERROR(IF(J85="","",XLOOKUP(L85,Personnel!$B$4:$G$4,Personnel!$B$5:$G$5)),"")</f>
        <v/>
      </c>
      <c r="N85" s="455">
        <f t="shared" si="5"/>
        <v>0</v>
      </c>
      <c r="O85" s="434"/>
      <c r="P85" s="456" t="str">
        <f t="shared" si="6"/>
        <v/>
      </c>
      <c r="Q85" s="457">
        <f t="shared" si="17"/>
        <v>0</v>
      </c>
      <c r="R85" s="458"/>
      <c r="S85" s="459" t="str">
        <f t="array" ref="S85">IF(B85="","",XLOOKUP($B85,Product,'Product List'!D:D))</f>
        <v/>
      </c>
      <c r="T85" s="454" t="str">
        <f t="array" ref="T85">IF(B85="","",XLOOKUP($B85,Product,'Product List'!E:E))</f>
        <v/>
      </c>
      <c r="U85" s="454" t="str">
        <f t="array" ref="U85">IF(B85="","",XLOOKUP($B85,Product,'Product List'!F:F))</f>
        <v/>
      </c>
      <c r="V85" s="454" t="str">
        <f t="array" ref="V85">IF(B85="","",XLOOKUP($B85,Product,'Product List'!G:G))</f>
        <v/>
      </c>
      <c r="W85" s="434"/>
      <c r="X85" s="434" t="str">
        <f t="array" ref="X85">iferror(xlookup(B85,'Product List'!A:A,'Product List'!P:P),"")</f>
        <v/>
      </c>
      <c r="Y85" s="434">
        <f t="shared" si="16"/>
        <v>0</v>
      </c>
      <c r="Z85" s="434"/>
    </row>
    <row r="86" ht="14.25" customHeight="1">
      <c r="A86" s="448"/>
      <c r="B86" s="448"/>
      <c r="C86" s="454"/>
      <c r="D86" s="461"/>
      <c r="E86" s="460"/>
      <c r="F86" s="461"/>
      <c r="G86" s="450">
        <f t="shared" si="1"/>
        <v>0</v>
      </c>
      <c r="H86" s="451" t="str">
        <f t="shared" si="2"/>
        <v/>
      </c>
      <c r="I86" s="452" t="str">
        <f t="shared" si="15"/>
        <v/>
      </c>
      <c r="J86" s="477"/>
      <c r="K86" s="434"/>
      <c r="L86" s="454" t="str">
        <f t="shared" si="4"/>
        <v/>
      </c>
      <c r="M86" s="455" t="str">
        <f t="array" ref="M86">IFERROR(IF(J86="","",XLOOKUP(L86,Personnel!$B$4:$G$4,Personnel!$B$5:$G$5)),"")</f>
        <v/>
      </c>
      <c r="N86" s="455">
        <f t="shared" si="5"/>
        <v>0</v>
      </c>
      <c r="O86" s="434"/>
      <c r="P86" s="456" t="str">
        <f t="shared" si="6"/>
        <v/>
      </c>
      <c r="Q86" s="457">
        <f t="shared" si="17"/>
        <v>0</v>
      </c>
      <c r="R86" s="458"/>
      <c r="S86" s="459" t="str">
        <f t="array" ref="S86">IF(B86="","",XLOOKUP($B86,Product,'Product List'!D:D))</f>
        <v/>
      </c>
      <c r="T86" s="454" t="str">
        <f t="array" ref="T86">IF(B86="","",XLOOKUP($B86,Product,'Product List'!E:E))</f>
        <v/>
      </c>
      <c r="U86" s="454" t="str">
        <f t="array" ref="U86">IF(B86="","",XLOOKUP($B86,Product,'Product List'!F:F))</f>
        <v/>
      </c>
      <c r="V86" s="454" t="str">
        <f t="array" ref="V86">IF(B86="","",XLOOKUP($B86,Product,'Product List'!G:G))</f>
        <v/>
      </c>
      <c r="W86" s="434"/>
      <c r="X86" s="434" t="str">
        <f t="array" ref="X86">iferror(xlookup(B86,'Product List'!A:A,'Product List'!P:P),"")</f>
        <v/>
      </c>
      <c r="Y86" s="434">
        <f t="shared" si="16"/>
        <v>0</v>
      </c>
      <c r="Z86" s="434"/>
    </row>
    <row r="87" ht="14.25" customHeight="1">
      <c r="A87" s="448"/>
      <c r="B87" s="448"/>
      <c r="C87" s="454"/>
      <c r="D87" s="461"/>
      <c r="E87" s="461"/>
      <c r="F87" s="461"/>
      <c r="G87" s="450">
        <f t="shared" si="1"/>
        <v>0</v>
      </c>
      <c r="H87" s="451" t="str">
        <f t="shared" si="2"/>
        <v/>
      </c>
      <c r="I87" s="452" t="str">
        <f t="shared" si="15"/>
        <v/>
      </c>
      <c r="J87" s="477"/>
      <c r="K87" s="434"/>
      <c r="L87" s="454" t="str">
        <f t="shared" si="4"/>
        <v/>
      </c>
      <c r="M87" s="455" t="str">
        <f t="array" ref="M87">IFERROR(IF(J87="","",XLOOKUP(L87,Personnel!$B$4:$G$4,Personnel!$B$5:$G$5)),"")</f>
        <v/>
      </c>
      <c r="N87" s="455">
        <f t="shared" si="5"/>
        <v>0</v>
      </c>
      <c r="O87" s="434"/>
      <c r="P87" s="456" t="str">
        <f t="shared" si="6"/>
        <v/>
      </c>
      <c r="Q87" s="457">
        <f t="shared" si="17"/>
        <v>0</v>
      </c>
      <c r="R87" s="458"/>
      <c r="S87" s="459" t="str">
        <f t="array" ref="S87">IF(B87="","",XLOOKUP($B87,Product,'Product List'!D:D))</f>
        <v/>
      </c>
      <c r="T87" s="454" t="str">
        <f t="array" ref="T87">IF(B87="","",XLOOKUP($B87,Product,'Product List'!E:E))</f>
        <v/>
      </c>
      <c r="U87" s="454" t="str">
        <f t="array" ref="U87">IF(B87="","",XLOOKUP($B87,Product,'Product List'!F:F))</f>
        <v/>
      </c>
      <c r="V87" s="454" t="str">
        <f t="array" ref="V87">IF(B87="","",XLOOKUP($B87,Product,'Product List'!G:G))</f>
        <v/>
      </c>
      <c r="W87" s="434"/>
      <c r="X87" s="434" t="str">
        <f t="array" ref="X87">iferror(xlookup(B87,'Product List'!A:A,'Product List'!P:P),"")</f>
        <v/>
      </c>
      <c r="Y87" s="434">
        <f t="shared" si="16"/>
        <v>0</v>
      </c>
      <c r="Z87" s="434"/>
    </row>
    <row r="88" ht="14.25" customHeight="1">
      <c r="A88" s="448"/>
      <c r="B88" s="448"/>
      <c r="C88" s="454"/>
      <c r="D88" s="460"/>
      <c r="E88" s="461"/>
      <c r="F88" s="460"/>
      <c r="G88" s="450">
        <f t="shared" si="1"/>
        <v>0</v>
      </c>
      <c r="H88" s="451" t="str">
        <f t="shared" si="2"/>
        <v/>
      </c>
      <c r="I88" s="452" t="str">
        <f t="shared" si="15"/>
        <v/>
      </c>
      <c r="J88" s="477"/>
      <c r="K88" s="434"/>
      <c r="L88" s="454" t="str">
        <f t="shared" si="4"/>
        <v/>
      </c>
      <c r="M88" s="455" t="str">
        <f t="array" ref="M88">IFERROR(IF(J88="","",XLOOKUP(L88,Personnel!$B$4:$G$4,Personnel!$B$5:$G$5)),"")</f>
        <v/>
      </c>
      <c r="N88" s="455">
        <f t="shared" si="5"/>
        <v>0</v>
      </c>
      <c r="O88" s="434"/>
      <c r="P88" s="456" t="str">
        <f t="shared" si="6"/>
        <v/>
      </c>
      <c r="Q88" s="457">
        <f t="shared" si="17"/>
        <v>0</v>
      </c>
      <c r="R88" s="458"/>
      <c r="S88" s="459" t="str">
        <f t="array" ref="S88">IF(B88="","",XLOOKUP($B88,Product,'Product List'!D:D))</f>
        <v/>
      </c>
      <c r="T88" s="454" t="str">
        <f t="array" ref="T88">IF(B88="","",XLOOKUP($B88,Product,'Product List'!E:E))</f>
        <v/>
      </c>
      <c r="U88" s="454" t="str">
        <f t="array" ref="U88">IF(B88="","",XLOOKUP($B88,Product,'Product List'!F:F))</f>
        <v/>
      </c>
      <c r="V88" s="454" t="str">
        <f t="array" ref="V88">IF(B88="","",XLOOKUP($B88,Product,'Product List'!G:G))</f>
        <v/>
      </c>
      <c r="W88" s="434"/>
      <c r="X88" s="434" t="str">
        <f t="array" ref="X88">iferror(xlookup(B88,'Product List'!A:A,'Product List'!P:P),"")</f>
        <v/>
      </c>
      <c r="Y88" s="434">
        <f t="shared" si="16"/>
        <v>0</v>
      </c>
      <c r="Z88" s="434"/>
    </row>
    <row r="89" ht="14.25" customHeight="1">
      <c r="A89" s="448"/>
      <c r="B89" s="448"/>
      <c r="C89" s="454"/>
      <c r="D89" s="461"/>
      <c r="E89" s="461"/>
      <c r="F89" s="461"/>
      <c r="G89" s="450">
        <f t="shared" si="1"/>
        <v>0</v>
      </c>
      <c r="H89" s="451" t="str">
        <f t="shared" si="2"/>
        <v/>
      </c>
      <c r="I89" s="452" t="str">
        <f t="shared" si="15"/>
        <v/>
      </c>
      <c r="J89" s="477"/>
      <c r="K89" s="434"/>
      <c r="L89" s="454" t="str">
        <f t="shared" si="4"/>
        <v/>
      </c>
      <c r="M89" s="455" t="str">
        <f t="array" ref="M89">IFERROR(IF(J89="","",XLOOKUP(L89,Personnel!$B$4:$G$4,Personnel!$B$5:$G$5)),"")</f>
        <v/>
      </c>
      <c r="N89" s="455">
        <f t="shared" si="5"/>
        <v>0</v>
      </c>
      <c r="O89" s="434"/>
      <c r="P89" s="456" t="str">
        <f t="shared" si="6"/>
        <v/>
      </c>
      <c r="Q89" s="457">
        <f t="shared" si="17"/>
        <v>0</v>
      </c>
      <c r="R89" s="458"/>
      <c r="S89" s="459" t="str">
        <f t="array" ref="S89">IF(B89="","",XLOOKUP($B89,Product,'Product List'!D:D))</f>
        <v/>
      </c>
      <c r="T89" s="454" t="str">
        <f t="array" ref="T89">IF(B89="","",XLOOKUP($B89,Product,'Product List'!E:E))</f>
        <v/>
      </c>
      <c r="U89" s="454" t="str">
        <f t="array" ref="U89">IF(B89="","",XLOOKUP($B89,Product,'Product List'!F:F))</f>
        <v/>
      </c>
      <c r="V89" s="454" t="str">
        <f t="array" ref="V89">IF(B89="","",XLOOKUP($B89,Product,'Product List'!G:G))</f>
        <v/>
      </c>
      <c r="W89" s="434"/>
      <c r="X89" s="434" t="str">
        <f t="array" ref="X89">iferror(xlookup(B89,'Product List'!A:A,'Product List'!P:P),"")</f>
        <v/>
      </c>
      <c r="Y89" s="434">
        <f t="shared" si="16"/>
        <v>0</v>
      </c>
      <c r="Z89" s="434"/>
    </row>
    <row r="90" ht="14.25" customHeight="1">
      <c r="A90" s="448"/>
      <c r="B90" s="448"/>
      <c r="C90" s="454"/>
      <c r="D90" s="461"/>
      <c r="E90" s="461"/>
      <c r="F90" s="461"/>
      <c r="G90" s="450">
        <f t="shared" si="1"/>
        <v>0</v>
      </c>
      <c r="H90" s="451" t="str">
        <f t="shared" si="2"/>
        <v/>
      </c>
      <c r="I90" s="452" t="str">
        <f t="shared" si="15"/>
        <v/>
      </c>
      <c r="J90" s="477"/>
      <c r="K90" s="434"/>
      <c r="L90" s="454" t="str">
        <f t="shared" si="4"/>
        <v/>
      </c>
      <c r="M90" s="455" t="str">
        <f t="array" ref="M90">IFERROR(IF(J90="","",XLOOKUP(L90,Personnel!$B$4:$G$4,Personnel!$B$5:$G$5)),"")</f>
        <v/>
      </c>
      <c r="N90" s="455">
        <f t="shared" si="5"/>
        <v>0</v>
      </c>
      <c r="O90" s="434"/>
      <c r="P90" s="456" t="str">
        <f t="shared" si="6"/>
        <v/>
      </c>
      <c r="Q90" s="457">
        <f t="shared" si="17"/>
        <v>0</v>
      </c>
      <c r="R90" s="458"/>
      <c r="S90" s="459" t="str">
        <f t="array" ref="S90">IF(B90="","",XLOOKUP($B90,Product,'Product List'!D:D))</f>
        <v/>
      </c>
      <c r="T90" s="454" t="str">
        <f t="array" ref="T90">IF(B90="","",XLOOKUP($B90,Product,'Product List'!E:E))</f>
        <v/>
      </c>
      <c r="U90" s="454" t="str">
        <f t="array" ref="U90">IF(B90="","",XLOOKUP($B90,Product,'Product List'!F:F))</f>
        <v/>
      </c>
      <c r="V90" s="454" t="str">
        <f t="array" ref="V90">IF(B90="","",XLOOKUP($B90,Product,'Product List'!G:G))</f>
        <v/>
      </c>
      <c r="W90" s="434"/>
      <c r="X90" s="434" t="str">
        <f t="array" ref="X90">iferror(xlookup(B90,'Product List'!A:A,'Product List'!P:P),"")</f>
        <v/>
      </c>
      <c r="Y90" s="434">
        <f t="shared" si="16"/>
        <v>0</v>
      </c>
      <c r="Z90" s="434"/>
    </row>
    <row r="91" ht="14.25" customHeight="1">
      <c r="A91" s="448"/>
      <c r="B91" s="448"/>
      <c r="C91" s="454"/>
      <c r="D91" s="461"/>
      <c r="E91" s="461"/>
      <c r="F91" s="461"/>
      <c r="G91" s="450">
        <f t="shared" si="1"/>
        <v>0</v>
      </c>
      <c r="H91" s="451" t="str">
        <f t="shared" si="2"/>
        <v/>
      </c>
      <c r="I91" s="452" t="str">
        <f t="shared" si="15"/>
        <v/>
      </c>
      <c r="J91" s="477"/>
      <c r="K91" s="434"/>
      <c r="L91" s="454" t="str">
        <f t="shared" si="4"/>
        <v/>
      </c>
      <c r="M91" s="455" t="str">
        <f t="array" ref="M91">IFERROR(IF(J91="","",XLOOKUP(L91,Personnel!$B$4:$G$4,Personnel!$B$5:$G$5)),"")</f>
        <v/>
      </c>
      <c r="N91" s="455">
        <f t="shared" si="5"/>
        <v>0</v>
      </c>
      <c r="O91" s="434"/>
      <c r="P91" s="456" t="str">
        <f t="shared" si="6"/>
        <v/>
      </c>
      <c r="Q91" s="457">
        <f t="shared" si="17"/>
        <v>0</v>
      </c>
      <c r="R91" s="458"/>
      <c r="S91" s="459" t="str">
        <f t="array" ref="S91">IF(B91="","",XLOOKUP($B91,Product,'Product List'!D:D))</f>
        <v/>
      </c>
      <c r="T91" s="454" t="str">
        <f t="array" ref="T91">IF(B91="","",XLOOKUP($B91,Product,'Product List'!E:E))</f>
        <v/>
      </c>
      <c r="U91" s="454" t="str">
        <f t="array" ref="U91">IF(B91="","",XLOOKUP($B91,Product,'Product List'!F:F))</f>
        <v/>
      </c>
      <c r="V91" s="454" t="str">
        <f t="array" ref="V91">IF(B91="","",XLOOKUP($B91,Product,'Product List'!G:G))</f>
        <v/>
      </c>
      <c r="W91" s="434"/>
      <c r="X91" s="434" t="str">
        <f t="array" ref="X91">iferror(xlookup(B91,'Product List'!A:A,'Product List'!P:P),"")</f>
        <v/>
      </c>
      <c r="Y91" s="434">
        <f t="shared" si="16"/>
        <v>0</v>
      </c>
      <c r="Z91" s="434"/>
    </row>
    <row r="92" ht="14.25" customHeight="1">
      <c r="A92" s="448"/>
      <c r="B92" s="448"/>
      <c r="C92" s="454"/>
      <c r="D92" s="461"/>
      <c r="E92" s="460"/>
      <c r="F92" s="461"/>
      <c r="G92" s="450">
        <f t="shared" si="1"/>
        <v>0</v>
      </c>
      <c r="H92" s="451" t="str">
        <f t="shared" si="2"/>
        <v/>
      </c>
      <c r="I92" s="452" t="str">
        <f t="shared" si="15"/>
        <v/>
      </c>
      <c r="J92" s="477"/>
      <c r="K92" s="434"/>
      <c r="L92" s="454" t="str">
        <f t="shared" si="4"/>
        <v/>
      </c>
      <c r="M92" s="455" t="str">
        <f t="array" ref="M92">IFERROR(IF(J92="","",XLOOKUP(L92,Personnel!$B$4:$G$4,Personnel!$B$5:$G$5)),"")</f>
        <v/>
      </c>
      <c r="N92" s="455">
        <f t="shared" si="5"/>
        <v>0</v>
      </c>
      <c r="O92" s="434"/>
      <c r="P92" s="456" t="str">
        <f t="shared" si="6"/>
        <v/>
      </c>
      <c r="Q92" s="457">
        <f t="shared" si="17"/>
        <v>0</v>
      </c>
      <c r="R92" s="458"/>
      <c r="S92" s="459" t="str">
        <f t="array" ref="S92">IF(B92="","",XLOOKUP($B92,Product,'Product List'!D:D))</f>
        <v/>
      </c>
      <c r="T92" s="454" t="str">
        <f t="array" ref="T92">IF(B92="","",XLOOKUP($B92,Product,'Product List'!E:E))</f>
        <v/>
      </c>
      <c r="U92" s="454" t="str">
        <f t="array" ref="U92">IF(B92="","",XLOOKUP($B92,Product,'Product List'!F:F))</f>
        <v/>
      </c>
      <c r="V92" s="454" t="str">
        <f t="array" ref="V92">IF(B92="","",XLOOKUP($B92,Product,'Product List'!G:G))</f>
        <v/>
      </c>
      <c r="W92" s="434"/>
      <c r="X92" s="434"/>
      <c r="Y92" s="434"/>
      <c r="Z92" s="434"/>
    </row>
    <row r="93" ht="14.25" customHeight="1">
      <c r="A93" s="448"/>
      <c r="B93" s="448"/>
      <c r="C93" s="454"/>
      <c r="D93" s="461"/>
      <c r="E93" s="460"/>
      <c r="F93" s="461"/>
      <c r="G93" s="450">
        <f t="shared" si="1"/>
        <v>0</v>
      </c>
      <c r="H93" s="451" t="str">
        <f t="shared" si="2"/>
        <v/>
      </c>
      <c r="I93" s="452" t="str">
        <f t="shared" si="15"/>
        <v/>
      </c>
      <c r="J93" s="477"/>
      <c r="K93" s="434"/>
      <c r="L93" s="454" t="str">
        <f t="shared" si="4"/>
        <v/>
      </c>
      <c r="M93" s="455" t="str">
        <f t="array" ref="M93">IFERROR(IF(J93="","",XLOOKUP(L93,Personnel!$B$4:$G$4,Personnel!$B$5:$G$5)),"")</f>
        <v/>
      </c>
      <c r="N93" s="455">
        <f t="shared" si="5"/>
        <v>0</v>
      </c>
      <c r="O93" s="434"/>
      <c r="P93" s="456" t="str">
        <f t="shared" si="6"/>
        <v/>
      </c>
      <c r="Q93" s="457">
        <f t="shared" si="17"/>
        <v>0</v>
      </c>
      <c r="R93" s="458"/>
      <c r="S93" s="459" t="str">
        <f t="array" ref="S93">IF(B93="","",XLOOKUP($B93,Product,'Product List'!D:D))</f>
        <v/>
      </c>
      <c r="T93" s="454" t="str">
        <f t="array" ref="T93">IF(B93="","",XLOOKUP($B93,Product,'Product List'!E:E))</f>
        <v/>
      </c>
      <c r="U93" s="454" t="str">
        <f t="array" ref="U93">IF(B93="","",XLOOKUP($B93,Product,'Product List'!F:F))</f>
        <v/>
      </c>
      <c r="V93" s="454" t="str">
        <f t="array" ref="V93">IF(B93="","",XLOOKUP($B93,Product,'Product List'!G:G))</f>
        <v/>
      </c>
      <c r="W93" s="434"/>
      <c r="X93" s="434" t="str">
        <f t="array" ref="X93">iferror(xlookup(B93,'Product List'!A:A,'Product List'!P:P),"")</f>
        <v/>
      </c>
      <c r="Y93" s="434">
        <f t="shared" ref="Y93:Y123" si="18">J93*X93</f>
        <v>0</v>
      </c>
      <c r="Z93" s="434"/>
    </row>
    <row r="94" ht="14.25" customHeight="1">
      <c r="A94" s="448"/>
      <c r="B94" s="448"/>
      <c r="C94" s="454"/>
      <c r="D94" s="461"/>
      <c r="E94" s="461"/>
      <c r="F94" s="461"/>
      <c r="G94" s="450">
        <f t="shared" si="1"/>
        <v>0</v>
      </c>
      <c r="H94" s="451" t="str">
        <f t="shared" si="2"/>
        <v/>
      </c>
      <c r="I94" s="452" t="str">
        <f t="shared" si="15"/>
        <v/>
      </c>
      <c r="J94" s="477"/>
      <c r="K94" s="434"/>
      <c r="L94" s="454" t="str">
        <f t="shared" si="4"/>
        <v/>
      </c>
      <c r="M94" s="455" t="str">
        <f t="array" ref="M94">IFERROR(IF(J94="","",XLOOKUP(L94,Personnel!$B$4:$G$4,Personnel!$B$5:$G$5)),"")</f>
        <v/>
      </c>
      <c r="N94" s="455">
        <f t="shared" si="5"/>
        <v>0</v>
      </c>
      <c r="O94" s="434"/>
      <c r="P94" s="456" t="str">
        <f t="shared" si="6"/>
        <v/>
      </c>
      <c r="Q94" s="457">
        <f t="shared" si="17"/>
        <v>0</v>
      </c>
      <c r="R94" s="458"/>
      <c r="S94" s="459" t="str">
        <f t="array" ref="S94">IF(B94="","",XLOOKUP($B94,Product,'Product List'!D:D))</f>
        <v/>
      </c>
      <c r="T94" s="454" t="str">
        <f t="array" ref="T94">IF(B94="","",XLOOKUP($B94,Product,'Product List'!E:E))</f>
        <v/>
      </c>
      <c r="U94" s="454" t="str">
        <f t="array" ref="U94">IF(B94="","",XLOOKUP($B94,Product,'Product List'!F:F))</f>
        <v/>
      </c>
      <c r="V94" s="454" t="str">
        <f t="array" ref="V94">IF(B94="","",XLOOKUP($B94,Product,'Product List'!G:G))</f>
        <v/>
      </c>
      <c r="W94" s="434"/>
      <c r="X94" s="434" t="str">
        <f t="array" ref="X94">iferror(xlookup(B94,'Product List'!A:A,'Product List'!P:P),"")</f>
        <v/>
      </c>
      <c r="Y94" s="434">
        <f t="shared" si="18"/>
        <v>0</v>
      </c>
      <c r="Z94" s="434"/>
    </row>
    <row r="95" ht="14.25" customHeight="1">
      <c r="A95" s="448"/>
      <c r="B95" s="448"/>
      <c r="C95" s="454"/>
      <c r="D95" s="461"/>
      <c r="E95" s="461"/>
      <c r="F95" s="461"/>
      <c r="G95" s="450">
        <f t="shared" si="1"/>
        <v>0</v>
      </c>
      <c r="H95" s="451" t="str">
        <f t="shared" si="2"/>
        <v/>
      </c>
      <c r="I95" s="452" t="str">
        <f t="shared" si="15"/>
        <v/>
      </c>
      <c r="J95" s="477"/>
      <c r="K95" s="434"/>
      <c r="L95" s="454" t="str">
        <f t="shared" si="4"/>
        <v/>
      </c>
      <c r="M95" s="455" t="str">
        <f t="array" ref="M95">IFERROR(IF(J95="","",XLOOKUP(L95,Personnel!$B$4:$G$4,Personnel!$B$5:$G$5)),"")</f>
        <v/>
      </c>
      <c r="N95" s="455">
        <f t="shared" si="5"/>
        <v>0</v>
      </c>
      <c r="O95" s="434"/>
      <c r="P95" s="456" t="str">
        <f t="shared" si="6"/>
        <v/>
      </c>
      <c r="Q95" s="457">
        <f t="shared" si="17"/>
        <v>0</v>
      </c>
      <c r="R95" s="458"/>
      <c r="S95" s="459" t="str">
        <f t="array" ref="S95">IF(B95="","",XLOOKUP($B95,Product,'Product List'!D:D))</f>
        <v/>
      </c>
      <c r="T95" s="454" t="str">
        <f t="array" ref="T95">IF(B95="","",XLOOKUP($B95,Product,'Product List'!E:E))</f>
        <v/>
      </c>
      <c r="U95" s="454" t="str">
        <f t="array" ref="U95">IF(B95="","",XLOOKUP($B95,Product,'Product List'!F:F))</f>
        <v/>
      </c>
      <c r="V95" s="454" t="str">
        <f t="array" ref="V95">IF(B95="","",XLOOKUP($B95,Product,'Product List'!G:G))</f>
        <v/>
      </c>
      <c r="W95" s="434"/>
      <c r="X95" s="434" t="str">
        <f t="array" ref="X95">iferror(xlookup(B95,'Product List'!A:A,'Product List'!P:P),"")</f>
        <v/>
      </c>
      <c r="Y95" s="434">
        <f t="shared" si="18"/>
        <v>0</v>
      </c>
      <c r="Z95" s="434"/>
    </row>
    <row r="96" ht="14.25" customHeight="1">
      <c r="A96" s="448"/>
      <c r="B96" s="448"/>
      <c r="C96" s="454"/>
      <c r="D96" s="460"/>
      <c r="E96" s="461"/>
      <c r="F96" s="461"/>
      <c r="G96" s="450">
        <f t="shared" si="1"/>
        <v>0</v>
      </c>
      <c r="H96" s="451" t="str">
        <f t="shared" si="2"/>
        <v/>
      </c>
      <c r="I96" s="452" t="str">
        <f t="shared" si="15"/>
        <v/>
      </c>
      <c r="J96" s="477"/>
      <c r="K96" s="434"/>
      <c r="L96" s="454" t="str">
        <f t="shared" si="4"/>
        <v/>
      </c>
      <c r="M96" s="455" t="str">
        <f t="array" ref="M96">IFERROR(IF(J96="","",XLOOKUP(L96,Personnel!$B$4:$G$4,Personnel!$B$5:$G$5)),"")</f>
        <v/>
      </c>
      <c r="N96" s="455">
        <f t="shared" si="5"/>
        <v>0</v>
      </c>
      <c r="O96" s="434"/>
      <c r="P96" s="456" t="str">
        <f t="shared" si="6"/>
        <v/>
      </c>
      <c r="Q96" s="457">
        <f t="shared" si="17"/>
        <v>0</v>
      </c>
      <c r="R96" s="458"/>
      <c r="S96" s="459" t="str">
        <f t="array" ref="S96">IF(B96="","",XLOOKUP($B96,Product,'Product List'!D:D))</f>
        <v/>
      </c>
      <c r="T96" s="454" t="str">
        <f t="array" ref="T96">IF(B96="","",XLOOKUP($B96,Product,'Product List'!E:E))</f>
        <v/>
      </c>
      <c r="U96" s="454" t="str">
        <f t="array" ref="U96">IF(B96="","",XLOOKUP($B96,Product,'Product List'!F:F))</f>
        <v/>
      </c>
      <c r="V96" s="454" t="str">
        <f t="array" ref="V96">IF(B96="","",XLOOKUP($B96,Product,'Product List'!G:G))</f>
        <v/>
      </c>
      <c r="W96" s="434"/>
      <c r="X96" s="434" t="str">
        <f t="array" ref="X96">iferror(xlookup(B96,'Product List'!A:A,'Product List'!P:P),"")</f>
        <v/>
      </c>
      <c r="Y96" s="434">
        <f t="shared" si="18"/>
        <v>0</v>
      </c>
      <c r="Z96" s="434"/>
    </row>
    <row r="97" ht="14.25" customHeight="1">
      <c r="A97" s="448"/>
      <c r="B97" s="448"/>
      <c r="C97" s="454"/>
      <c r="D97" s="461"/>
      <c r="E97" s="461"/>
      <c r="F97" s="460"/>
      <c r="G97" s="450">
        <f t="shared" si="1"/>
        <v>0</v>
      </c>
      <c r="H97" s="451" t="str">
        <f t="shared" si="2"/>
        <v/>
      </c>
      <c r="I97" s="452" t="str">
        <f t="shared" si="15"/>
        <v/>
      </c>
      <c r="J97" s="477"/>
      <c r="K97" s="434"/>
      <c r="L97" s="454" t="str">
        <f t="shared" si="4"/>
        <v/>
      </c>
      <c r="M97" s="455" t="str">
        <f t="array" ref="M97">IFERROR(IF(J97="","",XLOOKUP(L97,Personnel!$B$4:$G$4,Personnel!$B$5:$G$5)),"")</f>
        <v/>
      </c>
      <c r="N97" s="455">
        <f t="shared" si="5"/>
        <v>0</v>
      </c>
      <c r="O97" s="434"/>
      <c r="P97" s="456" t="str">
        <f t="shared" si="6"/>
        <v/>
      </c>
      <c r="Q97" s="457">
        <f t="shared" si="17"/>
        <v>0</v>
      </c>
      <c r="R97" s="458"/>
      <c r="S97" s="459" t="str">
        <f t="array" ref="S97">IF(B97="","",XLOOKUP($B97,Product,'Product List'!D:D))</f>
        <v/>
      </c>
      <c r="T97" s="454" t="str">
        <f t="array" ref="T97">IF(B97="","",XLOOKUP($B97,Product,'Product List'!E:E))</f>
        <v/>
      </c>
      <c r="U97" s="454" t="str">
        <f t="array" ref="U97">IF(B97="","",XLOOKUP($B97,Product,'Product List'!F:F))</f>
        <v/>
      </c>
      <c r="V97" s="454" t="str">
        <f t="array" ref="V97">IF(B97="","",XLOOKUP($B97,Product,'Product List'!G:G))</f>
        <v/>
      </c>
      <c r="W97" s="434"/>
      <c r="X97" s="434" t="str">
        <f t="array" ref="X97">iferror(xlookup(B97,'Product List'!A:A,'Product List'!P:P),"")</f>
        <v/>
      </c>
      <c r="Y97" s="434">
        <f t="shared" si="18"/>
        <v>0</v>
      </c>
      <c r="Z97" s="434"/>
    </row>
    <row r="98" ht="14.25" customHeight="1">
      <c r="A98" s="448"/>
      <c r="B98" s="448"/>
      <c r="C98" s="454"/>
      <c r="D98" s="461"/>
      <c r="E98" s="461"/>
      <c r="F98" s="460"/>
      <c r="G98" s="450">
        <f t="shared" si="1"/>
        <v>0</v>
      </c>
      <c r="H98" s="451" t="str">
        <f t="shared" si="2"/>
        <v/>
      </c>
      <c r="I98" s="452" t="str">
        <f t="shared" si="15"/>
        <v/>
      </c>
      <c r="J98" s="477"/>
      <c r="K98" s="434"/>
      <c r="L98" s="454" t="str">
        <f t="shared" si="4"/>
        <v/>
      </c>
      <c r="M98" s="455" t="str">
        <f t="array" ref="M98">IFERROR(IF(J98="","",XLOOKUP(L98,Personnel!$B$4:$G$4,Personnel!$B$5:$G$5)),"")</f>
        <v/>
      </c>
      <c r="N98" s="455">
        <f t="shared" si="5"/>
        <v>0</v>
      </c>
      <c r="O98" s="434"/>
      <c r="P98" s="456" t="str">
        <f t="shared" si="6"/>
        <v/>
      </c>
      <c r="Q98" s="457">
        <f t="shared" si="17"/>
        <v>0</v>
      </c>
      <c r="R98" s="458"/>
      <c r="S98" s="459" t="str">
        <f t="array" ref="S98">IF(B98="","",XLOOKUP($B98,Product,'Product List'!D:D))</f>
        <v/>
      </c>
      <c r="T98" s="454" t="str">
        <f t="array" ref="T98">IF(B98="","",XLOOKUP($B98,Product,'Product List'!E:E))</f>
        <v/>
      </c>
      <c r="U98" s="454" t="str">
        <f t="array" ref="U98">IF(B98="","",XLOOKUP($B98,Product,'Product List'!F:F))</f>
        <v/>
      </c>
      <c r="V98" s="454" t="str">
        <f t="array" ref="V98">IF(B98="","",XLOOKUP($B98,Product,'Product List'!G:G))</f>
        <v/>
      </c>
      <c r="W98" s="434"/>
      <c r="X98" s="434" t="str">
        <f t="array" ref="X98">iferror(xlookup(B98,'Product List'!A:A,'Product List'!P:P),"")</f>
        <v/>
      </c>
      <c r="Y98" s="434">
        <f t="shared" si="18"/>
        <v>0</v>
      </c>
      <c r="Z98" s="434"/>
    </row>
    <row r="99" ht="14.25" customHeight="1">
      <c r="A99" s="448"/>
      <c r="B99" s="448"/>
      <c r="C99" s="454"/>
      <c r="D99" s="461"/>
      <c r="E99" s="461"/>
      <c r="F99" s="460"/>
      <c r="G99" s="450">
        <f t="shared" si="1"/>
        <v>0</v>
      </c>
      <c r="H99" s="451" t="str">
        <f t="shared" si="2"/>
        <v/>
      </c>
      <c r="I99" s="452" t="str">
        <f t="shared" si="15"/>
        <v/>
      </c>
      <c r="J99" s="477"/>
      <c r="K99" s="434"/>
      <c r="L99" s="454" t="str">
        <f t="shared" si="4"/>
        <v/>
      </c>
      <c r="M99" s="455" t="str">
        <f t="array" ref="M99">IFERROR(IF(J99="","",XLOOKUP(L99,Personnel!$B$4:$G$4,Personnel!$B$5:$G$5)),"")</f>
        <v/>
      </c>
      <c r="N99" s="455">
        <f t="shared" si="5"/>
        <v>0</v>
      </c>
      <c r="O99" s="434"/>
      <c r="P99" s="456" t="str">
        <f t="shared" si="6"/>
        <v/>
      </c>
      <c r="Q99" s="457">
        <f t="shared" si="17"/>
        <v>0</v>
      </c>
      <c r="R99" s="458"/>
      <c r="S99" s="459" t="str">
        <f t="array" ref="S99">IF(B99="","",XLOOKUP($B99,Product,'Product List'!D:D))</f>
        <v/>
      </c>
      <c r="T99" s="454" t="str">
        <f t="array" ref="T99">IF(B99="","",XLOOKUP($B99,Product,'Product List'!E:E))</f>
        <v/>
      </c>
      <c r="U99" s="454" t="str">
        <f t="array" ref="U99">IF(B99="","",XLOOKUP($B99,Product,'Product List'!F:F))</f>
        <v/>
      </c>
      <c r="V99" s="454" t="str">
        <f t="array" ref="V99">IF(B99="","",XLOOKUP($B99,Product,'Product List'!G:G))</f>
        <v/>
      </c>
      <c r="W99" s="434"/>
      <c r="X99" s="434" t="str">
        <f t="array" ref="X99">iferror(xlookup(B99,'Product List'!A:A,'Product List'!P:P),"")</f>
        <v/>
      </c>
      <c r="Y99" s="434">
        <f t="shared" si="18"/>
        <v>0</v>
      </c>
      <c r="Z99" s="434"/>
    </row>
    <row r="100" ht="14.25" customHeight="1">
      <c r="A100" s="448"/>
      <c r="B100" s="448"/>
      <c r="C100" s="454"/>
      <c r="D100" s="461"/>
      <c r="E100" s="460"/>
      <c r="F100" s="461"/>
      <c r="G100" s="450">
        <f t="shared" si="1"/>
        <v>0</v>
      </c>
      <c r="H100" s="451" t="str">
        <f t="shared" si="2"/>
        <v/>
      </c>
      <c r="I100" s="452" t="str">
        <f t="shared" si="15"/>
        <v/>
      </c>
      <c r="J100" s="477"/>
      <c r="K100" s="434"/>
      <c r="L100" s="454" t="str">
        <f t="shared" si="4"/>
        <v/>
      </c>
      <c r="M100" s="455" t="str">
        <f t="array" ref="M100">IFERROR(IF(J100="","",XLOOKUP(L100,Personnel!$B$4:$G$4,Personnel!$B$5:$G$5)),"")</f>
        <v/>
      </c>
      <c r="N100" s="455">
        <f t="shared" si="5"/>
        <v>0</v>
      </c>
      <c r="O100" s="434"/>
      <c r="P100" s="456" t="str">
        <f t="shared" si="6"/>
        <v/>
      </c>
      <c r="Q100" s="457">
        <f t="shared" si="17"/>
        <v>0</v>
      </c>
      <c r="R100" s="458"/>
      <c r="S100" s="459" t="str">
        <f t="array" ref="S100">IF(B100="","",XLOOKUP($B100,Product,'Product List'!D:D))</f>
        <v/>
      </c>
      <c r="T100" s="454" t="str">
        <f t="array" ref="T100">IF(B100="","",XLOOKUP($B100,Product,'Product List'!E:E))</f>
        <v/>
      </c>
      <c r="U100" s="454" t="str">
        <f t="array" ref="U100">IF(B100="","",XLOOKUP($B100,Product,'Product List'!F:F))</f>
        <v/>
      </c>
      <c r="V100" s="454" t="str">
        <f t="array" ref="V100">IF(B100="","",XLOOKUP($B100,Product,'Product List'!G:G))</f>
        <v/>
      </c>
      <c r="W100" s="434"/>
      <c r="X100" s="434" t="str">
        <f t="array" ref="X100">iferror(xlookup(B100,'Product List'!A:A,'Product List'!P:P),"")</f>
        <v/>
      </c>
      <c r="Y100" s="434">
        <f t="shared" si="18"/>
        <v>0</v>
      </c>
      <c r="Z100" s="434"/>
    </row>
    <row r="101" ht="14.25" customHeight="1">
      <c r="A101" s="448"/>
      <c r="B101" s="448"/>
      <c r="C101" s="454"/>
      <c r="D101" s="461"/>
      <c r="E101" s="461"/>
      <c r="F101" s="461"/>
      <c r="G101" s="450">
        <f t="shared" si="1"/>
        <v>0</v>
      </c>
      <c r="H101" s="451" t="str">
        <f t="shared" si="2"/>
        <v/>
      </c>
      <c r="I101" s="452" t="str">
        <f t="shared" si="15"/>
        <v/>
      </c>
      <c r="J101" s="477"/>
      <c r="K101" s="434"/>
      <c r="L101" s="454" t="str">
        <f t="shared" si="4"/>
        <v/>
      </c>
      <c r="M101" s="455" t="str">
        <f t="array" ref="M101">IFERROR(IF(J101="","",XLOOKUP(L101,Personnel!$B$4:$G$4,Personnel!$B$5:$G$5)),"")</f>
        <v/>
      </c>
      <c r="N101" s="455">
        <f t="shared" si="5"/>
        <v>0</v>
      </c>
      <c r="O101" s="434"/>
      <c r="P101" s="456" t="str">
        <f t="shared" si="6"/>
        <v/>
      </c>
      <c r="Q101" s="457">
        <f t="shared" si="17"/>
        <v>0</v>
      </c>
      <c r="R101" s="458"/>
      <c r="S101" s="459" t="str">
        <f t="array" ref="S101">IF(B101="","",XLOOKUP($B101,Product,'Product List'!D:D))</f>
        <v/>
      </c>
      <c r="T101" s="454" t="str">
        <f t="array" ref="T101">IF(B101="","",XLOOKUP($B101,Product,'Product List'!E:E))</f>
        <v/>
      </c>
      <c r="U101" s="454" t="str">
        <f t="array" ref="U101">IF(B101="","",XLOOKUP($B101,Product,'Product List'!F:F))</f>
        <v/>
      </c>
      <c r="V101" s="454" t="str">
        <f t="array" ref="V101">IF(B101="","",XLOOKUP($B101,Product,'Product List'!G:G))</f>
        <v/>
      </c>
      <c r="W101" s="434"/>
      <c r="X101" s="434" t="str">
        <f t="array" ref="X101">iferror(xlookup(B101,'Product List'!A:A,'Product List'!P:P),"")</f>
        <v/>
      </c>
      <c r="Y101" s="434">
        <f t="shared" si="18"/>
        <v>0</v>
      </c>
      <c r="Z101" s="434"/>
    </row>
    <row r="102" ht="14.25" customHeight="1">
      <c r="A102" s="448"/>
      <c r="B102" s="448"/>
      <c r="C102" s="454"/>
      <c r="D102" s="461"/>
      <c r="E102" s="461"/>
      <c r="F102" s="461"/>
      <c r="G102" s="450">
        <f t="shared" si="1"/>
        <v>0</v>
      </c>
      <c r="H102" s="451" t="str">
        <f t="shared" si="2"/>
        <v/>
      </c>
      <c r="I102" s="452" t="str">
        <f t="shared" si="15"/>
        <v/>
      </c>
      <c r="J102" s="477"/>
      <c r="K102" s="434"/>
      <c r="L102" s="454" t="str">
        <f t="shared" si="4"/>
        <v/>
      </c>
      <c r="M102" s="455" t="str">
        <f t="array" ref="M102">IFERROR(IF(J102="","",XLOOKUP(L102,Personnel!$B$4:$G$4,Personnel!$B$5:$G$5)),"")</f>
        <v/>
      </c>
      <c r="N102" s="455">
        <f t="shared" si="5"/>
        <v>0</v>
      </c>
      <c r="O102" s="434"/>
      <c r="P102" s="456" t="str">
        <f t="shared" si="6"/>
        <v/>
      </c>
      <c r="Q102" s="457">
        <f t="shared" si="17"/>
        <v>0</v>
      </c>
      <c r="R102" s="458"/>
      <c r="S102" s="459" t="str">
        <f t="array" ref="S102">IF(B102="","",XLOOKUP($B102,Product,'Product List'!D:D))</f>
        <v/>
      </c>
      <c r="T102" s="454" t="str">
        <f t="array" ref="T102">IF(B102="","",XLOOKUP($B102,Product,'Product List'!E:E))</f>
        <v/>
      </c>
      <c r="U102" s="454" t="str">
        <f t="array" ref="U102">IF(B102="","",XLOOKUP($B102,Product,'Product List'!F:F))</f>
        <v/>
      </c>
      <c r="V102" s="454" t="str">
        <f t="array" ref="V102">IF(B102="","",XLOOKUP($B102,Product,'Product List'!G:G))</f>
        <v/>
      </c>
      <c r="W102" s="434"/>
      <c r="X102" s="434" t="str">
        <f t="array" ref="X102">iferror(xlookup(B102,'Product List'!A:A,'Product List'!P:P),"")</f>
        <v/>
      </c>
      <c r="Y102" s="434">
        <f t="shared" si="18"/>
        <v>0</v>
      </c>
      <c r="Z102" s="434"/>
    </row>
    <row r="103" ht="14.25" customHeight="1">
      <c r="A103" s="448"/>
      <c r="B103" s="448"/>
      <c r="C103" s="454"/>
      <c r="D103" s="461"/>
      <c r="E103" s="461"/>
      <c r="F103" s="460"/>
      <c r="G103" s="450">
        <f t="shared" si="1"/>
        <v>0</v>
      </c>
      <c r="H103" s="451" t="str">
        <f t="shared" si="2"/>
        <v/>
      </c>
      <c r="I103" s="452" t="str">
        <f t="shared" si="15"/>
        <v/>
      </c>
      <c r="J103" s="477"/>
      <c r="K103" s="434"/>
      <c r="L103" s="454" t="str">
        <f t="shared" si="4"/>
        <v/>
      </c>
      <c r="M103" s="455" t="str">
        <f t="array" ref="M103">IFERROR(IF(J103="","",XLOOKUP(L103,Personnel!$B$4:$G$4,Personnel!$B$5:$G$5)),"")</f>
        <v/>
      </c>
      <c r="N103" s="455">
        <f t="shared" si="5"/>
        <v>0</v>
      </c>
      <c r="O103" s="434"/>
      <c r="P103" s="456" t="str">
        <f t="shared" si="6"/>
        <v/>
      </c>
      <c r="Q103" s="457">
        <f t="shared" si="17"/>
        <v>0</v>
      </c>
      <c r="R103" s="458"/>
      <c r="S103" s="459" t="str">
        <f t="array" ref="S103">IF(B103="","",XLOOKUP($B103,Product,'Product List'!D:D))</f>
        <v/>
      </c>
      <c r="T103" s="454" t="str">
        <f t="array" ref="T103">IF(B103="","",XLOOKUP($B103,Product,'Product List'!E:E))</f>
        <v/>
      </c>
      <c r="U103" s="454" t="str">
        <f t="array" ref="U103">IF(B103="","",XLOOKUP($B103,Product,'Product List'!F:F))</f>
        <v/>
      </c>
      <c r="V103" s="454" t="str">
        <f t="array" ref="V103">IF(B103="","",XLOOKUP($B103,Product,'Product List'!G:G))</f>
        <v/>
      </c>
      <c r="W103" s="434"/>
      <c r="X103" s="434" t="str">
        <f t="array" ref="X103">iferror(xlookup(B103,'Product List'!A:A,'Product List'!P:P),"")</f>
        <v/>
      </c>
      <c r="Y103" s="434">
        <f t="shared" si="18"/>
        <v>0</v>
      </c>
      <c r="Z103" s="434"/>
    </row>
    <row r="104" ht="14.25" customHeight="1">
      <c r="A104" s="448"/>
      <c r="B104" s="448"/>
      <c r="C104" s="454"/>
      <c r="D104" s="461"/>
      <c r="E104" s="461"/>
      <c r="F104" s="460"/>
      <c r="G104" s="450">
        <f t="shared" si="1"/>
        <v>0</v>
      </c>
      <c r="H104" s="451" t="str">
        <f t="shared" si="2"/>
        <v/>
      </c>
      <c r="I104" s="452"/>
      <c r="J104" s="477"/>
      <c r="K104" s="434"/>
      <c r="L104" s="454" t="str">
        <f t="shared" si="4"/>
        <v/>
      </c>
      <c r="M104" s="455" t="str">
        <f t="array" ref="M104">IFERROR(IF(J104="","",XLOOKUP(L104,Personnel!$B$4:$G$4,Personnel!$B$5:$G$5)),"")</f>
        <v/>
      </c>
      <c r="N104" s="455">
        <f t="shared" si="5"/>
        <v>0</v>
      </c>
      <c r="O104" s="434"/>
      <c r="P104" s="456" t="str">
        <f t="shared" si="6"/>
        <v/>
      </c>
      <c r="Q104" s="457">
        <f t="shared" si="17"/>
        <v>0</v>
      </c>
      <c r="R104" s="458"/>
      <c r="S104" s="459" t="str">
        <f t="array" ref="S104">IF(B104="","",XLOOKUP($B104,Product,'Product List'!D:D))</f>
        <v/>
      </c>
      <c r="T104" s="454" t="str">
        <f t="array" ref="T104">IF(B104="","",XLOOKUP($B104,Product,'Product List'!E:E))</f>
        <v/>
      </c>
      <c r="U104" s="454" t="str">
        <f t="array" ref="U104">IF(B104="","",XLOOKUP($B104,Product,'Product List'!F:F))</f>
        <v/>
      </c>
      <c r="V104" s="454" t="str">
        <f t="array" ref="V104">IF(B104="","",XLOOKUP($B104,Product,'Product List'!G:G))</f>
        <v/>
      </c>
      <c r="W104" s="434"/>
      <c r="X104" s="434" t="str">
        <f t="array" ref="X104">iferror(xlookup(B104,'Product List'!A:A,'Product List'!P:P),"")</f>
        <v/>
      </c>
      <c r="Y104" s="434">
        <f t="shared" si="18"/>
        <v>0</v>
      </c>
      <c r="Z104" s="434"/>
    </row>
    <row r="105" ht="14.25" customHeight="1">
      <c r="A105" s="448"/>
      <c r="B105" s="448"/>
      <c r="C105" s="454"/>
      <c r="D105" s="461"/>
      <c r="E105" s="461"/>
      <c r="F105" s="460"/>
      <c r="G105" s="450">
        <f t="shared" si="1"/>
        <v>0</v>
      </c>
      <c r="H105" s="451" t="str">
        <f t="shared" si="2"/>
        <v/>
      </c>
      <c r="I105" s="452" t="str">
        <f t="shared" ref="I105:I158" si="19">left(B105,3)</f>
        <v/>
      </c>
      <c r="J105" s="477"/>
      <c r="K105" s="434"/>
      <c r="L105" s="454" t="str">
        <f t="shared" si="4"/>
        <v/>
      </c>
      <c r="M105" s="455" t="str">
        <f t="array" ref="M105">IFERROR(IF(J105="","",XLOOKUP(L105,Personnel!$B$4:$G$4,Personnel!$B$5:$G$5)),"")</f>
        <v/>
      </c>
      <c r="N105" s="455">
        <f t="shared" si="5"/>
        <v>0</v>
      </c>
      <c r="O105" s="434"/>
      <c r="P105" s="456" t="str">
        <f t="shared" si="6"/>
        <v/>
      </c>
      <c r="Q105" s="457">
        <f t="shared" si="17"/>
        <v>0</v>
      </c>
      <c r="R105" s="458"/>
      <c r="S105" s="459" t="str">
        <f t="array" ref="S105">IF(B105="","",XLOOKUP($B105,Product,'Product List'!D:D))</f>
        <v/>
      </c>
      <c r="T105" s="454" t="str">
        <f t="array" ref="T105">IF(B105="","",XLOOKUP($B105,Product,'Product List'!E:E))</f>
        <v/>
      </c>
      <c r="U105" s="454" t="str">
        <f t="array" ref="U105">IF(B105="","",XLOOKUP($B105,Product,'Product List'!F:F))</f>
        <v/>
      </c>
      <c r="V105" s="454" t="str">
        <f t="array" ref="V105">IF(B105="","",XLOOKUP($B105,Product,'Product List'!G:G))</f>
        <v/>
      </c>
      <c r="W105" s="434"/>
      <c r="X105" s="434" t="str">
        <f t="array" ref="X105">iferror(xlookup(B105,'Product List'!A:A,'Product List'!P:P),"")</f>
        <v/>
      </c>
      <c r="Y105" s="434">
        <f t="shared" si="18"/>
        <v>0</v>
      </c>
      <c r="Z105" s="434"/>
    </row>
    <row r="106" ht="14.25" customHeight="1">
      <c r="A106" s="448"/>
      <c r="B106" s="448"/>
      <c r="C106" s="454"/>
      <c r="D106" s="461"/>
      <c r="E106" s="448"/>
      <c r="F106" s="461"/>
      <c r="G106" s="450">
        <f t="shared" si="1"/>
        <v>0</v>
      </c>
      <c r="H106" s="451" t="str">
        <f t="shared" si="2"/>
        <v/>
      </c>
      <c r="I106" s="452" t="str">
        <f t="shared" si="19"/>
        <v/>
      </c>
      <c r="J106" s="477"/>
      <c r="K106" s="434"/>
      <c r="L106" s="454" t="str">
        <f t="shared" si="4"/>
        <v/>
      </c>
      <c r="M106" s="455" t="str">
        <f t="array" ref="M106">IFERROR(IF(J106="","",XLOOKUP(L106,Personnel!$B$4:$G$4,Personnel!$B$5:$G$5)),"")</f>
        <v/>
      </c>
      <c r="N106" s="455">
        <f t="shared" si="5"/>
        <v>0</v>
      </c>
      <c r="O106" s="434"/>
      <c r="P106" s="456" t="str">
        <f t="shared" si="6"/>
        <v/>
      </c>
      <c r="Q106" s="457">
        <f t="shared" si="17"/>
        <v>0</v>
      </c>
      <c r="R106" s="458"/>
      <c r="S106" s="459" t="str">
        <f t="array" ref="S106">IF(B106="","",XLOOKUP($B106,Product,'Product List'!D:D))</f>
        <v/>
      </c>
      <c r="T106" s="454" t="str">
        <f t="array" ref="T106">IF(B106="","",XLOOKUP($B106,Product,'Product List'!E:E))</f>
        <v/>
      </c>
      <c r="U106" s="454" t="str">
        <f t="array" ref="U106">IF(B106="","",XLOOKUP($B106,Product,'Product List'!F:F))</f>
        <v/>
      </c>
      <c r="V106" s="454" t="str">
        <f t="array" ref="V106">IF(B106="","",XLOOKUP($B106,Product,'Product List'!G:G))</f>
        <v/>
      </c>
      <c r="W106" s="434"/>
      <c r="X106" s="434" t="str">
        <f t="array" ref="X106">iferror(xlookup(B106,'Product List'!A:A,'Product List'!P:P),"")</f>
        <v/>
      </c>
      <c r="Y106" s="434">
        <f t="shared" si="18"/>
        <v>0</v>
      </c>
      <c r="Z106" s="434"/>
    </row>
    <row r="107" ht="14.25" customHeight="1">
      <c r="A107" s="448"/>
      <c r="B107" s="448"/>
      <c r="C107" s="454"/>
      <c r="D107" s="461"/>
      <c r="E107" s="461"/>
      <c r="F107" s="461"/>
      <c r="G107" s="450">
        <f t="shared" si="1"/>
        <v>0</v>
      </c>
      <c r="H107" s="451" t="str">
        <f t="shared" si="2"/>
        <v/>
      </c>
      <c r="I107" s="452" t="str">
        <f t="shared" si="19"/>
        <v/>
      </c>
      <c r="J107" s="477"/>
      <c r="K107" s="434"/>
      <c r="L107" s="454" t="str">
        <f t="shared" si="4"/>
        <v/>
      </c>
      <c r="M107" s="455" t="str">
        <f t="array" ref="M107">IFERROR(IF(J107="","",XLOOKUP(L107,Personnel!$B$4:$G$4,Personnel!$B$5:$G$5)),"")</f>
        <v/>
      </c>
      <c r="N107" s="455">
        <f t="shared" si="5"/>
        <v>0</v>
      </c>
      <c r="O107" s="434"/>
      <c r="P107" s="456" t="str">
        <f t="shared" si="6"/>
        <v/>
      </c>
      <c r="Q107" s="457">
        <f t="shared" si="17"/>
        <v>0</v>
      </c>
      <c r="R107" s="458"/>
      <c r="S107" s="459" t="str">
        <f t="array" ref="S107">IF(B107="","",XLOOKUP($B107,Product,'Product List'!D:D))</f>
        <v/>
      </c>
      <c r="T107" s="454" t="str">
        <f t="array" ref="T107">IF(B107="","",XLOOKUP($B107,Product,'Product List'!E:E))</f>
        <v/>
      </c>
      <c r="U107" s="454" t="str">
        <f t="array" ref="U107">IF(B107="","",XLOOKUP($B107,Product,'Product List'!F:F))</f>
        <v/>
      </c>
      <c r="V107" s="454" t="str">
        <f t="array" ref="V107">IF(B107="","",XLOOKUP($B107,Product,'Product List'!G:G))</f>
        <v/>
      </c>
      <c r="W107" s="434"/>
      <c r="X107" s="434" t="str">
        <f t="array" ref="X107">iferror(xlookup(B107,'Product List'!A:A,'Product List'!P:P),"")</f>
        <v/>
      </c>
      <c r="Y107" s="434">
        <f t="shared" si="18"/>
        <v>0</v>
      </c>
      <c r="Z107" s="434"/>
    </row>
    <row r="108" ht="14.25" customHeight="1">
      <c r="A108" s="448"/>
      <c r="B108" s="448"/>
      <c r="C108" s="454"/>
      <c r="D108" s="461"/>
      <c r="E108" s="461"/>
      <c r="F108" s="461"/>
      <c r="G108" s="450">
        <f t="shared" si="1"/>
        <v>0</v>
      </c>
      <c r="H108" s="451" t="str">
        <f t="shared" si="2"/>
        <v/>
      </c>
      <c r="I108" s="452" t="str">
        <f t="shared" si="19"/>
        <v/>
      </c>
      <c r="J108" s="477"/>
      <c r="K108" s="434"/>
      <c r="L108" s="454" t="str">
        <f t="shared" si="4"/>
        <v/>
      </c>
      <c r="M108" s="455" t="str">
        <f t="array" ref="M108">IFERROR(IF(J108="","",XLOOKUP(L108,Personnel!$B$4:$G$4,Personnel!$B$5:$G$5)),"")</f>
        <v/>
      </c>
      <c r="N108" s="455">
        <f t="shared" si="5"/>
        <v>0</v>
      </c>
      <c r="O108" s="434"/>
      <c r="P108" s="456" t="str">
        <f t="shared" si="6"/>
        <v/>
      </c>
      <c r="Q108" s="457">
        <f t="shared" si="17"/>
        <v>0</v>
      </c>
      <c r="R108" s="458"/>
      <c r="S108" s="459" t="str">
        <f t="array" ref="S108">IF(B108="","",XLOOKUP($B108,Product,'Product List'!D:D))</f>
        <v/>
      </c>
      <c r="T108" s="454" t="str">
        <f t="array" ref="T108">IF(B108="","",XLOOKUP($B108,Product,'Product List'!E:E))</f>
        <v/>
      </c>
      <c r="U108" s="454" t="str">
        <f t="array" ref="U108">IF(B108="","",XLOOKUP($B108,Product,'Product List'!F:F))</f>
        <v/>
      </c>
      <c r="V108" s="454" t="str">
        <f t="array" ref="V108">IF(B108="","",XLOOKUP($B108,Product,'Product List'!G:G))</f>
        <v/>
      </c>
      <c r="W108" s="434"/>
      <c r="X108" s="434" t="str">
        <f t="array" ref="X108">iferror(xlookup(B108,'Product List'!A:A,'Product List'!P:P),"")</f>
        <v/>
      </c>
      <c r="Y108" s="434">
        <f t="shared" si="18"/>
        <v>0</v>
      </c>
      <c r="Z108" s="434"/>
    </row>
    <row r="109" ht="14.25" customHeight="1">
      <c r="A109" s="448"/>
      <c r="B109" s="448"/>
      <c r="C109" s="454"/>
      <c r="D109" s="461"/>
      <c r="E109" s="461"/>
      <c r="F109" s="461"/>
      <c r="G109" s="450">
        <f t="shared" si="1"/>
        <v>0</v>
      </c>
      <c r="H109" s="451" t="str">
        <f t="shared" si="2"/>
        <v/>
      </c>
      <c r="I109" s="452" t="str">
        <f t="shared" si="19"/>
        <v/>
      </c>
      <c r="J109" s="477"/>
      <c r="K109" s="434"/>
      <c r="L109" s="454" t="str">
        <f t="shared" si="4"/>
        <v/>
      </c>
      <c r="M109" s="455" t="str">
        <f t="array" ref="M109">IFERROR(IF(J109="","",XLOOKUP(L109,Personnel!$B$4:$G$4,Personnel!$B$5:$G$5)),"")</f>
        <v/>
      </c>
      <c r="N109" s="455">
        <f t="shared" si="5"/>
        <v>0</v>
      </c>
      <c r="O109" s="434"/>
      <c r="P109" s="456" t="str">
        <f t="shared" si="6"/>
        <v/>
      </c>
      <c r="Q109" s="457">
        <f t="shared" si="17"/>
        <v>0</v>
      </c>
      <c r="R109" s="458"/>
      <c r="S109" s="459" t="str">
        <f t="array" ref="S109">IF(B109="","",XLOOKUP($B109,Product,'Product List'!D:D))</f>
        <v/>
      </c>
      <c r="T109" s="454" t="str">
        <f t="array" ref="T109">IF(B109="","",XLOOKUP($B109,Product,'Product List'!E:E))</f>
        <v/>
      </c>
      <c r="U109" s="454" t="str">
        <f t="array" ref="U109">IF(B109="","",XLOOKUP($B109,Product,'Product List'!F:F))</f>
        <v/>
      </c>
      <c r="V109" s="454" t="str">
        <f t="array" ref="V109">IF(B109="","",XLOOKUP($B109,Product,'Product List'!G:G))</f>
        <v/>
      </c>
      <c r="W109" s="434"/>
      <c r="X109" s="434" t="str">
        <f t="array" ref="X109">iferror(xlookup(B109,'Product List'!A:A,'Product List'!P:P),"")</f>
        <v/>
      </c>
      <c r="Y109" s="434">
        <f t="shared" si="18"/>
        <v>0</v>
      </c>
      <c r="Z109" s="434"/>
    </row>
    <row r="110" ht="14.25" customHeight="1">
      <c r="A110" s="448"/>
      <c r="B110" s="448"/>
      <c r="C110" s="454"/>
      <c r="D110" s="461"/>
      <c r="E110" s="461"/>
      <c r="F110" s="461"/>
      <c r="G110" s="450">
        <f t="shared" si="1"/>
        <v>0</v>
      </c>
      <c r="H110" s="451" t="str">
        <f t="shared" si="2"/>
        <v/>
      </c>
      <c r="I110" s="452" t="str">
        <f t="shared" si="19"/>
        <v/>
      </c>
      <c r="J110" s="477"/>
      <c r="K110" s="434"/>
      <c r="L110" s="454" t="str">
        <f t="shared" si="4"/>
        <v/>
      </c>
      <c r="M110" s="455" t="str">
        <f t="array" ref="M110">IFERROR(IF(J110="","",XLOOKUP(L110,Personnel!$B$4:$G$4,Personnel!$B$5:$G$5)),"")</f>
        <v/>
      </c>
      <c r="N110" s="455">
        <f t="shared" si="5"/>
        <v>0</v>
      </c>
      <c r="O110" s="434"/>
      <c r="P110" s="456" t="str">
        <f t="shared" si="6"/>
        <v/>
      </c>
      <c r="Q110" s="457">
        <f t="shared" si="17"/>
        <v>0</v>
      </c>
      <c r="R110" s="458"/>
      <c r="S110" s="459" t="str">
        <f t="array" ref="S110">IF(B110="","",XLOOKUP($B110,Product,'Product List'!D:D))</f>
        <v/>
      </c>
      <c r="T110" s="454" t="str">
        <f t="array" ref="T110">IF(B110="","",XLOOKUP($B110,Product,'Product List'!E:E))</f>
        <v/>
      </c>
      <c r="U110" s="454" t="str">
        <f t="array" ref="U110">IF(B110="","",XLOOKUP($B110,Product,'Product List'!F:F))</f>
        <v/>
      </c>
      <c r="V110" s="454" t="str">
        <f t="array" ref="V110">IF(B110="","",XLOOKUP($B110,Product,'Product List'!G:G))</f>
        <v/>
      </c>
      <c r="W110" s="434"/>
      <c r="X110" s="434" t="str">
        <f t="array" ref="X110">iferror(xlookup(B110,'Product List'!A:A,'Product List'!P:P),"")</f>
        <v/>
      </c>
      <c r="Y110" s="434">
        <f t="shared" si="18"/>
        <v>0</v>
      </c>
      <c r="Z110" s="434"/>
    </row>
    <row r="111" ht="14.25" customHeight="1">
      <c r="A111" s="448"/>
      <c r="B111" s="448"/>
      <c r="C111" s="454"/>
      <c r="D111" s="461"/>
      <c r="E111" s="460"/>
      <c r="F111" s="461"/>
      <c r="G111" s="450">
        <f t="shared" si="1"/>
        <v>0</v>
      </c>
      <c r="H111" s="451" t="str">
        <f t="shared" si="2"/>
        <v/>
      </c>
      <c r="I111" s="452" t="str">
        <f t="shared" si="19"/>
        <v/>
      </c>
      <c r="J111" s="477"/>
      <c r="K111" s="434"/>
      <c r="L111" s="454" t="str">
        <f t="shared" si="4"/>
        <v/>
      </c>
      <c r="M111" s="455" t="str">
        <f t="array" ref="M111">IFERROR(IF(J111="","",XLOOKUP(L111,Personnel!$B$4:$G$4,Personnel!$B$5:$G$5)),"")</f>
        <v/>
      </c>
      <c r="N111" s="455">
        <f t="shared" si="5"/>
        <v>0</v>
      </c>
      <c r="O111" s="434"/>
      <c r="P111" s="456" t="str">
        <f t="shared" si="6"/>
        <v/>
      </c>
      <c r="Q111" s="457">
        <f t="shared" si="17"/>
        <v>0</v>
      </c>
      <c r="R111" s="458"/>
      <c r="S111" s="459" t="str">
        <f t="array" ref="S111">IF(B111="","",XLOOKUP($B111,Product,'Product List'!D:D))</f>
        <v/>
      </c>
      <c r="T111" s="454" t="str">
        <f t="array" ref="T111">IF(B111="","",XLOOKUP($B111,Product,'Product List'!E:E))</f>
        <v/>
      </c>
      <c r="U111" s="454" t="str">
        <f t="array" ref="U111">IF(B111="","",XLOOKUP($B111,Product,'Product List'!F:F))</f>
        <v/>
      </c>
      <c r="V111" s="454" t="str">
        <f t="array" ref="V111">IF(B111="","",XLOOKUP($B111,Product,'Product List'!G:G))</f>
        <v/>
      </c>
      <c r="W111" s="434"/>
      <c r="X111" s="434" t="str">
        <f t="array" ref="X111">iferror(xlookup(B111,'Product List'!A:A,'Product List'!P:P),"")</f>
        <v/>
      </c>
      <c r="Y111" s="434">
        <f t="shared" si="18"/>
        <v>0</v>
      </c>
      <c r="Z111" s="434"/>
    </row>
    <row r="112" ht="14.25" customHeight="1">
      <c r="A112" s="448"/>
      <c r="B112" s="448"/>
      <c r="C112" s="454"/>
      <c r="D112" s="461"/>
      <c r="E112" s="461"/>
      <c r="F112" s="461"/>
      <c r="G112" s="450">
        <f t="shared" si="1"/>
        <v>0</v>
      </c>
      <c r="H112" s="451" t="str">
        <f t="shared" si="2"/>
        <v/>
      </c>
      <c r="I112" s="452" t="str">
        <f t="shared" si="19"/>
        <v/>
      </c>
      <c r="J112" s="477"/>
      <c r="K112" s="434"/>
      <c r="L112" s="454" t="str">
        <f t="shared" si="4"/>
        <v/>
      </c>
      <c r="M112" s="455" t="str">
        <f t="array" ref="M112">IFERROR(IF(J112="","",XLOOKUP(L112,Personnel!$B$4:$G$4,Personnel!$B$5:$G$5)),"")</f>
        <v/>
      </c>
      <c r="N112" s="455">
        <f t="shared" si="5"/>
        <v>0</v>
      </c>
      <c r="O112" s="434"/>
      <c r="P112" s="456" t="str">
        <f t="shared" si="6"/>
        <v/>
      </c>
      <c r="Q112" s="457">
        <f t="shared" si="17"/>
        <v>0</v>
      </c>
      <c r="R112" s="458"/>
      <c r="S112" s="459" t="str">
        <f t="array" ref="S112">IF(B112="","",XLOOKUP($B112,Product,'Product List'!D:D))</f>
        <v/>
      </c>
      <c r="T112" s="454" t="str">
        <f t="array" ref="T112">IF(B112="","",XLOOKUP($B112,Product,'Product List'!E:E))</f>
        <v/>
      </c>
      <c r="U112" s="454" t="str">
        <f t="array" ref="U112">IF(B112="","",XLOOKUP($B112,Product,'Product List'!F:F))</f>
        <v/>
      </c>
      <c r="V112" s="454" t="str">
        <f t="array" ref="V112">IF(B112="","",XLOOKUP($B112,Product,'Product List'!G:G))</f>
        <v/>
      </c>
      <c r="W112" s="434"/>
      <c r="X112" s="434" t="str">
        <f t="array" ref="X112">iferror(xlookup(B112,'Product List'!A:A,'Product List'!P:P),"")</f>
        <v/>
      </c>
      <c r="Y112" s="434">
        <f t="shared" si="18"/>
        <v>0</v>
      </c>
      <c r="Z112" s="434"/>
    </row>
    <row r="113" ht="14.25" customHeight="1">
      <c r="A113" s="448"/>
      <c r="B113" s="448"/>
      <c r="C113" s="454"/>
      <c r="D113" s="461"/>
      <c r="E113" s="487"/>
      <c r="F113" s="461"/>
      <c r="G113" s="450">
        <f t="shared" si="1"/>
        <v>0</v>
      </c>
      <c r="H113" s="451" t="str">
        <f t="shared" si="2"/>
        <v/>
      </c>
      <c r="I113" s="452" t="str">
        <f t="shared" si="19"/>
        <v/>
      </c>
      <c r="J113" s="477"/>
      <c r="K113" s="434"/>
      <c r="L113" s="454" t="str">
        <f t="shared" si="4"/>
        <v/>
      </c>
      <c r="M113" s="455" t="str">
        <f t="array" ref="M113">IFERROR(IF(J113="","",XLOOKUP(L113,Personnel!$B$4:$G$4,Personnel!$B$5:$G$5)),"")</f>
        <v/>
      </c>
      <c r="N113" s="455">
        <f t="shared" si="5"/>
        <v>0</v>
      </c>
      <c r="O113" s="434"/>
      <c r="P113" s="456" t="str">
        <f t="shared" si="6"/>
        <v/>
      </c>
      <c r="Q113" s="457">
        <f t="shared" si="17"/>
        <v>0</v>
      </c>
      <c r="R113" s="458"/>
      <c r="S113" s="459" t="str">
        <f t="array" ref="S113">IF(B113="","",XLOOKUP($B113,Product,'Product List'!D:D))</f>
        <v/>
      </c>
      <c r="T113" s="454" t="str">
        <f t="array" ref="T113">IF(B113="","",XLOOKUP($B113,Product,'Product List'!E:E))</f>
        <v/>
      </c>
      <c r="U113" s="454" t="str">
        <f t="array" ref="U113">IF(B113="","",XLOOKUP($B113,Product,'Product List'!F:F))</f>
        <v/>
      </c>
      <c r="V113" s="454" t="str">
        <f t="array" ref="V113">IF(B113="","",XLOOKUP($B113,Product,'Product List'!G:G))</f>
        <v/>
      </c>
      <c r="W113" s="434"/>
      <c r="X113" s="434" t="str">
        <f t="array" ref="X113">iferror(xlookup(B113,'Product List'!A:A,'Product List'!P:P),"")</f>
        <v/>
      </c>
      <c r="Y113" s="434">
        <f t="shared" si="18"/>
        <v>0</v>
      </c>
      <c r="Z113" s="434"/>
    </row>
    <row r="114" ht="14.25" customHeight="1">
      <c r="A114" s="448"/>
      <c r="B114" s="448"/>
      <c r="C114" s="454"/>
      <c r="D114" s="461"/>
      <c r="E114" s="461"/>
      <c r="F114" s="461"/>
      <c r="G114" s="450">
        <f t="shared" si="1"/>
        <v>0</v>
      </c>
      <c r="H114" s="451" t="str">
        <f t="shared" si="2"/>
        <v/>
      </c>
      <c r="I114" s="452" t="str">
        <f t="shared" si="19"/>
        <v/>
      </c>
      <c r="J114" s="477"/>
      <c r="K114" s="434"/>
      <c r="L114" s="454" t="str">
        <f t="shared" si="4"/>
        <v/>
      </c>
      <c r="M114" s="455" t="str">
        <f t="array" ref="M114">IFERROR(IF(J114="","",XLOOKUP(L114,Personnel!$B$4:$G$4,Personnel!$B$5:$G$5)),"")</f>
        <v/>
      </c>
      <c r="N114" s="455">
        <f t="shared" si="5"/>
        <v>0</v>
      </c>
      <c r="O114" s="434"/>
      <c r="P114" s="456" t="str">
        <f t="shared" si="6"/>
        <v/>
      </c>
      <c r="Q114" s="457">
        <f t="shared" si="17"/>
        <v>0</v>
      </c>
      <c r="R114" s="458"/>
      <c r="S114" s="459" t="str">
        <f t="array" ref="S114">IF(B114="","",XLOOKUP($B114,Product,'Product List'!D:D))</f>
        <v/>
      </c>
      <c r="T114" s="454" t="str">
        <f t="array" ref="T114">IF(B114="","",XLOOKUP($B114,Product,'Product List'!E:E))</f>
        <v/>
      </c>
      <c r="U114" s="454" t="str">
        <f t="array" ref="U114">IF(B114="","",XLOOKUP($B114,Product,'Product List'!F:F))</f>
        <v/>
      </c>
      <c r="V114" s="454" t="str">
        <f t="array" ref="V114">IF(B114="","",XLOOKUP($B114,Product,'Product List'!G:G))</f>
        <v/>
      </c>
      <c r="W114" s="434"/>
      <c r="X114" s="434" t="str">
        <f t="array" ref="X114">iferror(xlookup(B114,'Product List'!A:A,'Product List'!P:P),"")</f>
        <v/>
      </c>
      <c r="Y114" s="434">
        <f t="shared" si="18"/>
        <v>0</v>
      </c>
      <c r="Z114" s="434"/>
    </row>
    <row r="115" ht="14.25" customHeight="1">
      <c r="A115" s="448"/>
      <c r="B115" s="448"/>
      <c r="C115" s="454"/>
      <c r="D115" s="461"/>
      <c r="E115" s="461"/>
      <c r="F115" s="460"/>
      <c r="G115" s="450">
        <f t="shared" si="1"/>
        <v>0</v>
      </c>
      <c r="H115" s="451" t="str">
        <f t="shared" si="2"/>
        <v/>
      </c>
      <c r="I115" s="452" t="str">
        <f t="shared" si="19"/>
        <v/>
      </c>
      <c r="J115" s="477"/>
      <c r="K115" s="434"/>
      <c r="L115" s="454" t="str">
        <f t="shared" si="4"/>
        <v/>
      </c>
      <c r="M115" s="455" t="str">
        <f t="array" ref="M115">IFERROR(IF(J115="","",XLOOKUP(L115,Personnel!$B$4:$G$4,Personnel!$B$5:$G$5)),"")</f>
        <v/>
      </c>
      <c r="N115" s="455">
        <f t="shared" si="5"/>
        <v>0</v>
      </c>
      <c r="O115" s="434"/>
      <c r="P115" s="456" t="str">
        <f t="shared" si="6"/>
        <v/>
      </c>
      <c r="Q115" s="457">
        <f t="shared" si="17"/>
        <v>0</v>
      </c>
      <c r="R115" s="458"/>
      <c r="S115" s="459" t="str">
        <f t="array" ref="S115">IF(B115="","",XLOOKUP($B115,Product,'Product List'!D:D))</f>
        <v/>
      </c>
      <c r="T115" s="454" t="str">
        <f t="array" ref="T115">IF(B115="","",XLOOKUP($B115,Product,'Product List'!E:E))</f>
        <v/>
      </c>
      <c r="U115" s="454" t="str">
        <f t="array" ref="U115">IF(B115="","",XLOOKUP($B115,Product,'Product List'!F:F))</f>
        <v/>
      </c>
      <c r="V115" s="454" t="str">
        <f t="array" ref="V115">IF(B115="","",XLOOKUP($B115,Product,'Product List'!G:G))</f>
        <v/>
      </c>
      <c r="W115" s="434"/>
      <c r="X115" s="434" t="str">
        <f t="array" ref="X115">iferror(xlookup(B115,'Product List'!A:A,'Product List'!P:P),"")</f>
        <v/>
      </c>
      <c r="Y115" s="434">
        <f t="shared" si="18"/>
        <v>0</v>
      </c>
      <c r="Z115" s="434"/>
    </row>
    <row r="116" ht="14.25" customHeight="1">
      <c r="A116" s="448"/>
      <c r="B116" s="448"/>
      <c r="C116" s="454"/>
      <c r="D116" s="461"/>
      <c r="E116" s="461"/>
      <c r="F116" s="460"/>
      <c r="G116" s="450">
        <f t="shared" si="1"/>
        <v>0</v>
      </c>
      <c r="H116" s="451" t="str">
        <f t="shared" si="2"/>
        <v/>
      </c>
      <c r="I116" s="452" t="str">
        <f t="shared" si="19"/>
        <v/>
      </c>
      <c r="J116" s="477"/>
      <c r="K116" s="488"/>
      <c r="L116" s="454" t="str">
        <f t="shared" si="4"/>
        <v/>
      </c>
      <c r="M116" s="455" t="str">
        <f t="array" ref="M116">IFERROR(IF(J116="","",XLOOKUP(L116,Personnel!$B$4:$G$4,Personnel!$B$5:$G$5)),"")</f>
        <v/>
      </c>
      <c r="N116" s="455">
        <f t="shared" si="5"/>
        <v>0</v>
      </c>
      <c r="O116" s="434"/>
      <c r="P116" s="456" t="str">
        <f t="shared" si="6"/>
        <v/>
      </c>
      <c r="Q116" s="457">
        <f t="shared" si="17"/>
        <v>0</v>
      </c>
      <c r="R116" s="458"/>
      <c r="S116" s="459" t="str">
        <f t="array" ref="S116">IF(B116="","",XLOOKUP($B116,Product,'Product List'!D:D))</f>
        <v/>
      </c>
      <c r="T116" s="454" t="str">
        <f t="array" ref="T116">IF(B116="","",XLOOKUP($B116,Product,'Product List'!E:E))</f>
        <v/>
      </c>
      <c r="U116" s="454" t="str">
        <f t="array" ref="U116">IF(B116="","",XLOOKUP($B116,Product,'Product List'!F:F))</f>
        <v/>
      </c>
      <c r="V116" s="454" t="str">
        <f t="array" ref="V116">IF(B116="","",XLOOKUP($B116,Product,'Product List'!G:G))</f>
        <v/>
      </c>
      <c r="W116" s="434"/>
      <c r="X116" s="434" t="str">
        <f t="array" ref="X116">iferror(xlookup(B116,'Product List'!A:A,'Product List'!P:P),"")</f>
        <v/>
      </c>
      <c r="Y116" s="434">
        <f t="shared" si="18"/>
        <v>0</v>
      </c>
      <c r="Z116" s="434"/>
    </row>
    <row r="117" ht="14.25" customHeight="1">
      <c r="A117" s="448"/>
      <c r="B117" s="448"/>
      <c r="C117" s="454"/>
      <c r="D117" s="460"/>
      <c r="E117" s="460"/>
      <c r="F117" s="461"/>
      <c r="G117" s="450">
        <f t="shared" si="1"/>
        <v>0</v>
      </c>
      <c r="H117" s="451" t="str">
        <f t="shared" si="2"/>
        <v/>
      </c>
      <c r="I117" s="452" t="str">
        <f t="shared" si="19"/>
        <v/>
      </c>
      <c r="J117" s="477"/>
      <c r="K117" s="434"/>
      <c r="L117" s="454" t="str">
        <f t="shared" si="4"/>
        <v/>
      </c>
      <c r="M117" s="455" t="str">
        <f t="array" ref="M117">IFERROR(IF(J117="","",XLOOKUP(L117,Personnel!$B$4:$G$4,Personnel!$B$5:$G$5)),"")</f>
        <v/>
      </c>
      <c r="N117" s="455">
        <f t="shared" si="5"/>
        <v>0</v>
      </c>
      <c r="O117" s="434"/>
      <c r="P117" s="456" t="str">
        <f t="shared" si="6"/>
        <v/>
      </c>
      <c r="Q117" s="457">
        <f t="shared" si="17"/>
        <v>0</v>
      </c>
      <c r="R117" s="458"/>
      <c r="S117" s="459" t="str">
        <f t="array" ref="S117">IF(B117="","",XLOOKUP($B117,Product,'Product List'!D:D))</f>
        <v/>
      </c>
      <c r="T117" s="454" t="str">
        <f t="array" ref="T117">IF(B117="","",XLOOKUP($B117,Product,'Product List'!E:E))</f>
        <v/>
      </c>
      <c r="U117" s="454" t="str">
        <f t="array" ref="U117">IF(B117="","",XLOOKUP($B117,Product,'Product List'!F:F))</f>
        <v/>
      </c>
      <c r="V117" s="454" t="str">
        <f t="array" ref="V117">IF(B117="","",XLOOKUP($B117,Product,'Product List'!G:G))</f>
        <v/>
      </c>
      <c r="W117" s="434"/>
      <c r="X117" s="434" t="str">
        <f t="array" ref="X117">iferror(xlookup(B117,'Product List'!A:A,'Product List'!P:P),"")</f>
        <v/>
      </c>
      <c r="Y117" s="434">
        <f t="shared" si="18"/>
        <v>0</v>
      </c>
      <c r="Z117" s="434"/>
    </row>
    <row r="118" ht="14.25" customHeight="1">
      <c r="A118" s="448"/>
      <c r="B118" s="448"/>
      <c r="C118" s="448"/>
      <c r="D118" s="460"/>
      <c r="E118" s="461"/>
      <c r="F118" s="461"/>
      <c r="G118" s="450">
        <f t="shared" si="1"/>
        <v>0</v>
      </c>
      <c r="H118" s="451" t="str">
        <f t="shared" si="2"/>
        <v/>
      </c>
      <c r="I118" s="452" t="str">
        <f t="shared" si="19"/>
        <v/>
      </c>
      <c r="J118" s="477"/>
      <c r="K118" s="434"/>
      <c r="L118" s="454" t="str">
        <f t="shared" si="4"/>
        <v/>
      </c>
      <c r="M118" s="455" t="str">
        <f t="array" ref="M118">IFERROR(IF(J118="","",XLOOKUP(L118,Personnel!$B$4:$G$4,Personnel!$B$5:$G$5)),"")</f>
        <v/>
      </c>
      <c r="N118" s="455">
        <f t="shared" si="5"/>
        <v>0</v>
      </c>
      <c r="O118" s="434"/>
      <c r="P118" s="456" t="str">
        <f t="shared" si="6"/>
        <v/>
      </c>
      <c r="Q118" s="457">
        <f t="shared" si="17"/>
        <v>0</v>
      </c>
      <c r="R118" s="458"/>
      <c r="S118" s="459" t="str">
        <f t="array" ref="S118">IF(B118="","",XLOOKUP($B118,Product,'Product List'!D:D))</f>
        <v/>
      </c>
      <c r="T118" s="454" t="str">
        <f t="array" ref="T118">IF(B118="","",XLOOKUP($B118,Product,'Product List'!E:E))</f>
        <v/>
      </c>
      <c r="U118" s="454" t="str">
        <f t="array" ref="U118">IF(B118="","",XLOOKUP($B118,Product,'Product List'!F:F))</f>
        <v/>
      </c>
      <c r="V118" s="454" t="str">
        <f t="array" ref="V118">IF(B118="","",XLOOKUP($B118,Product,'Product List'!G:G))</f>
        <v/>
      </c>
      <c r="W118" s="434"/>
      <c r="X118" s="434" t="str">
        <f t="array" ref="X118">iferror(xlookup(B118,'Product List'!A:A,'Product List'!P:P),"")</f>
        <v/>
      </c>
      <c r="Y118" s="434">
        <f t="shared" si="18"/>
        <v>0</v>
      </c>
      <c r="Z118" s="434"/>
    </row>
    <row r="119" ht="14.25" customHeight="1">
      <c r="A119" s="448"/>
      <c r="B119" s="448"/>
      <c r="C119" s="448"/>
      <c r="D119" s="460"/>
      <c r="E119" s="461"/>
      <c r="F119" s="461"/>
      <c r="G119" s="450">
        <f t="shared" si="1"/>
        <v>0</v>
      </c>
      <c r="H119" s="451" t="str">
        <f t="shared" si="2"/>
        <v/>
      </c>
      <c r="I119" s="452" t="str">
        <f t="shared" si="19"/>
        <v/>
      </c>
      <c r="J119" s="477"/>
      <c r="K119" s="434"/>
      <c r="L119" s="454" t="str">
        <f t="shared" si="4"/>
        <v/>
      </c>
      <c r="M119" s="455" t="str">
        <f t="array" ref="M119">IFERROR(IF(J119="","",XLOOKUP(L119,Personnel!$B$4:$G$4,Personnel!$B$5:$G$5)),"")</f>
        <v/>
      </c>
      <c r="N119" s="455">
        <f t="shared" si="5"/>
        <v>0</v>
      </c>
      <c r="O119" s="434"/>
      <c r="P119" s="456" t="str">
        <f t="shared" si="6"/>
        <v/>
      </c>
      <c r="Q119" s="457">
        <f>IFERROR(ROUNDDOWN(N119-SUM($A$1*H119),2),"")</f>
        <v>0</v>
      </c>
      <c r="R119" s="458"/>
      <c r="S119" s="459" t="str">
        <f t="array" ref="S119">IF(B119="","",XLOOKUP($B119,Product,'Product List'!D:D))</f>
        <v/>
      </c>
      <c r="T119" s="454" t="str">
        <f t="array" ref="T119">IF(B119="","",XLOOKUP($B119,Product,'Product List'!E:E))</f>
        <v/>
      </c>
      <c r="U119" s="454" t="str">
        <f t="array" ref="U119">IF(B119="","",XLOOKUP($B119,Product,'Product List'!F:F))</f>
        <v/>
      </c>
      <c r="V119" s="454" t="str">
        <f t="array" ref="V119">IF(B119="","",XLOOKUP($B119,Product,'Product List'!G:G))</f>
        <v/>
      </c>
      <c r="W119" s="434"/>
      <c r="X119" s="434" t="str">
        <f t="array" ref="X119">iferror(xlookup(B119,'Product List'!A:A,'Product List'!P:P),"")</f>
        <v/>
      </c>
      <c r="Y119" s="434">
        <f t="shared" si="18"/>
        <v>0</v>
      </c>
      <c r="Z119" s="434"/>
    </row>
    <row r="120" ht="14.25" customHeight="1">
      <c r="A120" s="448"/>
      <c r="B120" s="448"/>
      <c r="C120" s="454"/>
      <c r="D120" s="461"/>
      <c r="E120" s="461"/>
      <c r="F120" s="461"/>
      <c r="G120" s="450">
        <f t="shared" si="1"/>
        <v>0</v>
      </c>
      <c r="H120" s="451" t="str">
        <f t="shared" si="2"/>
        <v/>
      </c>
      <c r="I120" s="452" t="str">
        <f t="shared" si="19"/>
        <v/>
      </c>
      <c r="J120" s="477"/>
      <c r="K120" s="434"/>
      <c r="L120" s="454" t="str">
        <f t="shared" si="4"/>
        <v/>
      </c>
      <c r="M120" s="455" t="str">
        <f t="array" ref="M120">IFERROR(IF(J120="","",XLOOKUP(L120,Personnel!$B$4:$G$4,Personnel!$B$5:$G$5)),"")</f>
        <v/>
      </c>
      <c r="N120" s="455">
        <f t="shared" si="5"/>
        <v>0</v>
      </c>
      <c r="O120" s="434"/>
      <c r="P120" s="456" t="str">
        <f t="shared" si="6"/>
        <v/>
      </c>
      <c r="Q120" s="457">
        <f t="shared" ref="Q120:Q129" si="20">IFERROR(ROUND(N120-SUM($A$1*H120),2),"")</f>
        <v>0</v>
      </c>
      <c r="R120" s="458"/>
      <c r="S120" s="459" t="str">
        <f t="array" ref="S120">IF(B120="","",XLOOKUP($B120,Product,'Product List'!D:D))</f>
        <v/>
      </c>
      <c r="T120" s="454" t="str">
        <f t="array" ref="T120">IF(B120="","",XLOOKUP($B120,Product,'Product List'!E:E))</f>
        <v/>
      </c>
      <c r="U120" s="454" t="str">
        <f t="array" ref="U120">IF(B120="","",XLOOKUP($B120,Product,'Product List'!F:F))</f>
        <v/>
      </c>
      <c r="V120" s="454" t="str">
        <f t="array" ref="V120">IF(B120="","",XLOOKUP($B120,Product,'Product List'!G:G))</f>
        <v/>
      </c>
      <c r="W120" s="434"/>
      <c r="X120" s="434" t="str">
        <f t="array" ref="X120">iferror(xlookup(B120,'Product List'!A:A,'Product List'!P:P),"")</f>
        <v/>
      </c>
      <c r="Y120" s="434">
        <f t="shared" si="18"/>
        <v>0</v>
      </c>
      <c r="Z120" s="434"/>
    </row>
    <row r="121" ht="14.25" customHeight="1">
      <c r="A121" s="448"/>
      <c r="B121" s="448"/>
      <c r="C121" s="454"/>
      <c r="D121" s="461"/>
      <c r="E121" s="461"/>
      <c r="F121" s="461"/>
      <c r="G121" s="450">
        <f t="shared" si="1"/>
        <v>0</v>
      </c>
      <c r="H121" s="451" t="str">
        <f t="shared" si="2"/>
        <v/>
      </c>
      <c r="I121" s="452" t="str">
        <f t="shared" si="19"/>
        <v/>
      </c>
      <c r="J121" s="477"/>
      <c r="K121" s="434"/>
      <c r="L121" s="454" t="str">
        <f t="shared" si="4"/>
        <v/>
      </c>
      <c r="M121" s="455" t="str">
        <f t="array" ref="M121">IFERROR(IF(J121="","",XLOOKUP(L121,Personnel!$B$4:$G$4,Personnel!$B$5:$G$5)),"")</f>
        <v/>
      </c>
      <c r="N121" s="455">
        <f t="shared" si="5"/>
        <v>0</v>
      </c>
      <c r="O121" s="434"/>
      <c r="P121" s="456" t="str">
        <f t="shared" si="6"/>
        <v/>
      </c>
      <c r="Q121" s="457">
        <f t="shared" si="20"/>
        <v>0</v>
      </c>
      <c r="R121" s="458"/>
      <c r="S121" s="459" t="str">
        <f t="array" ref="S121">IF(B121="","",XLOOKUP($B121,Product,'Product List'!D:D))</f>
        <v/>
      </c>
      <c r="T121" s="454" t="str">
        <f t="array" ref="T121">IF(B121="","",XLOOKUP($B121,Product,'Product List'!E:E))</f>
        <v/>
      </c>
      <c r="U121" s="454" t="str">
        <f t="array" ref="U121">IF(B121="","",XLOOKUP($B121,Product,'Product List'!F:F))</f>
        <v/>
      </c>
      <c r="V121" s="454" t="str">
        <f t="array" ref="V121">IF(B121="","",XLOOKUP($B121,Product,'Product List'!G:G))</f>
        <v/>
      </c>
      <c r="W121" s="434"/>
      <c r="X121" s="434" t="str">
        <f t="array" ref="X121">iferror(xlookup(B121,'Product List'!A:A,'Product List'!P:P),"")</f>
        <v/>
      </c>
      <c r="Y121" s="434">
        <f t="shared" si="18"/>
        <v>0</v>
      </c>
      <c r="Z121" s="434"/>
    </row>
    <row r="122" ht="14.25" customHeight="1">
      <c r="A122" s="448"/>
      <c r="B122" s="448"/>
      <c r="C122" s="454"/>
      <c r="D122" s="461"/>
      <c r="E122" s="461"/>
      <c r="F122" s="461"/>
      <c r="G122" s="450">
        <f t="shared" si="1"/>
        <v>0</v>
      </c>
      <c r="H122" s="451" t="str">
        <f t="shared" si="2"/>
        <v/>
      </c>
      <c r="I122" s="452" t="str">
        <f t="shared" si="19"/>
        <v/>
      </c>
      <c r="J122" s="477"/>
      <c r="K122" s="434"/>
      <c r="L122" s="454" t="str">
        <f t="shared" si="4"/>
        <v/>
      </c>
      <c r="M122" s="455" t="str">
        <f t="array" ref="M122">IFERROR(IF(J122="","",XLOOKUP(L122,Personnel!$B$4:$G$4,Personnel!$B$5:$G$5)),"")</f>
        <v/>
      </c>
      <c r="N122" s="455">
        <f t="shared" si="5"/>
        <v>0</v>
      </c>
      <c r="O122" s="434"/>
      <c r="P122" s="456" t="str">
        <f t="shared" si="6"/>
        <v/>
      </c>
      <c r="Q122" s="457">
        <f t="shared" si="20"/>
        <v>0</v>
      </c>
      <c r="R122" s="458"/>
      <c r="S122" s="459" t="str">
        <f t="array" ref="S122">IF(B122="","",XLOOKUP($B122,Product,'Product List'!D:D))</f>
        <v/>
      </c>
      <c r="T122" s="454" t="str">
        <f t="array" ref="T122">IF(B122="","",XLOOKUP($B122,Product,'Product List'!E:E))</f>
        <v/>
      </c>
      <c r="U122" s="454" t="str">
        <f t="array" ref="U122">IF(B122="","",XLOOKUP($B122,Product,'Product List'!F:F))</f>
        <v/>
      </c>
      <c r="V122" s="454" t="str">
        <f t="array" ref="V122">IF(B122="","",XLOOKUP($B122,Product,'Product List'!G:G))</f>
        <v/>
      </c>
      <c r="W122" s="434"/>
      <c r="X122" s="434" t="str">
        <f t="array" ref="X122">iferror(xlookup(B122,'Product List'!A:A,'Product List'!P:P),"")</f>
        <v/>
      </c>
      <c r="Y122" s="434">
        <f t="shared" si="18"/>
        <v>0</v>
      </c>
      <c r="Z122" s="434"/>
    </row>
    <row r="123" ht="14.25" customHeight="1">
      <c r="A123" s="448"/>
      <c r="B123" s="448"/>
      <c r="C123" s="454"/>
      <c r="D123" s="461"/>
      <c r="E123" s="461"/>
      <c r="F123" s="461"/>
      <c r="G123" s="450">
        <f t="shared" si="1"/>
        <v>0</v>
      </c>
      <c r="H123" s="451" t="str">
        <f t="shared" si="2"/>
        <v/>
      </c>
      <c r="I123" s="452" t="str">
        <f t="shared" si="19"/>
        <v/>
      </c>
      <c r="J123" s="477"/>
      <c r="K123" s="434"/>
      <c r="L123" s="454" t="str">
        <f t="shared" si="4"/>
        <v/>
      </c>
      <c r="M123" s="455" t="str">
        <f t="array" ref="M123">IFERROR(IF(J123="","",XLOOKUP(L123,Personnel!$B$4:$G$4,Personnel!$B$5:$G$5)),"")</f>
        <v/>
      </c>
      <c r="N123" s="455">
        <f t="shared" si="5"/>
        <v>0</v>
      </c>
      <c r="O123" s="434"/>
      <c r="P123" s="456" t="str">
        <f t="shared" si="6"/>
        <v/>
      </c>
      <c r="Q123" s="457">
        <f t="shared" si="20"/>
        <v>0</v>
      </c>
      <c r="R123" s="458"/>
      <c r="S123" s="459" t="str">
        <f t="array" ref="S123">IF(B123="","",XLOOKUP($B123,Product,'Product List'!D:D))</f>
        <v/>
      </c>
      <c r="T123" s="454" t="str">
        <f t="array" ref="T123">IF(B123="","",XLOOKUP($B123,Product,'Product List'!E:E))</f>
        <v/>
      </c>
      <c r="U123" s="454" t="str">
        <f t="array" ref="U123">IF(B123="","",XLOOKUP($B123,Product,'Product List'!F:F))</f>
        <v/>
      </c>
      <c r="V123" s="454" t="str">
        <f t="array" ref="V123">IF(B123="","",XLOOKUP($B123,Product,'Product List'!G:G))</f>
        <v/>
      </c>
      <c r="W123" s="434"/>
      <c r="X123" s="434" t="str">
        <f t="array" ref="X123">iferror(xlookup(B123,'Product List'!A:A,'Product List'!P:P),"")</f>
        <v/>
      </c>
      <c r="Y123" s="434">
        <f t="shared" si="18"/>
        <v>0</v>
      </c>
      <c r="Z123" s="434"/>
    </row>
    <row r="124" ht="14.25" customHeight="1">
      <c r="A124" s="448"/>
      <c r="B124" s="448"/>
      <c r="C124" s="454"/>
      <c r="D124" s="461"/>
      <c r="E124" s="461"/>
      <c r="F124" s="460"/>
      <c r="G124" s="450">
        <f t="shared" si="1"/>
        <v>0</v>
      </c>
      <c r="H124" s="451" t="str">
        <f t="shared" si="2"/>
        <v/>
      </c>
      <c r="I124" s="452" t="str">
        <f t="shared" si="19"/>
        <v/>
      </c>
      <c r="J124" s="477"/>
      <c r="K124" s="434"/>
      <c r="L124" s="454" t="str">
        <f t="shared" si="4"/>
        <v/>
      </c>
      <c r="M124" s="455" t="str">
        <f t="array" ref="M124">IFERROR(IF(J124="","",XLOOKUP(L124,Personnel!$B$4:$G$4,Personnel!$B$5:$G$5)),"")</f>
        <v/>
      </c>
      <c r="N124" s="455">
        <f t="shared" si="5"/>
        <v>0</v>
      </c>
      <c r="O124" s="434"/>
      <c r="P124" s="456" t="str">
        <f t="shared" si="6"/>
        <v/>
      </c>
      <c r="Q124" s="457">
        <f t="shared" si="20"/>
        <v>0</v>
      </c>
      <c r="R124" s="458"/>
      <c r="S124" s="459" t="str">
        <f t="array" ref="S124">IF(B124="","",XLOOKUP($B124,Product,'Product List'!D:D))</f>
        <v/>
      </c>
      <c r="T124" s="454" t="str">
        <f t="array" ref="T124">IF(B124="","",XLOOKUP($B124,Product,'Product List'!E:E))</f>
        <v/>
      </c>
      <c r="U124" s="454" t="str">
        <f t="array" ref="U124">IF(B124="","",XLOOKUP($B124,Product,'Product List'!F:F))</f>
        <v/>
      </c>
      <c r="V124" s="454" t="str">
        <f t="array" ref="V124">IF(B124="","",XLOOKUP($B124,Product,'Product List'!G:G))</f>
        <v/>
      </c>
      <c r="W124" s="434"/>
      <c r="X124" s="434"/>
      <c r="Y124" s="434"/>
      <c r="Z124" s="434"/>
    </row>
    <row r="125" ht="14.25" customHeight="1">
      <c r="A125" s="448"/>
      <c r="B125" s="448"/>
      <c r="C125" s="454"/>
      <c r="D125" s="461"/>
      <c r="E125" s="461"/>
      <c r="F125" s="460"/>
      <c r="G125" s="450">
        <f t="shared" si="1"/>
        <v>0</v>
      </c>
      <c r="H125" s="451" t="str">
        <f t="shared" si="2"/>
        <v/>
      </c>
      <c r="I125" s="452" t="str">
        <f t="shared" si="19"/>
        <v/>
      </c>
      <c r="J125" s="477"/>
      <c r="K125" s="434"/>
      <c r="L125" s="454" t="str">
        <f t="shared" si="4"/>
        <v/>
      </c>
      <c r="M125" s="455" t="str">
        <f t="array" ref="M125">IFERROR(IF(J125="","",XLOOKUP(L125,Personnel!$B$4:$G$4,Personnel!$B$5:$G$5)),"")</f>
        <v/>
      </c>
      <c r="N125" s="455">
        <f t="shared" si="5"/>
        <v>0</v>
      </c>
      <c r="O125" s="434"/>
      <c r="P125" s="456" t="str">
        <f t="shared" si="6"/>
        <v/>
      </c>
      <c r="Q125" s="457">
        <f t="shared" si="20"/>
        <v>0</v>
      </c>
      <c r="R125" s="458"/>
      <c r="S125" s="459" t="str">
        <f t="array" ref="S125">IF(B125="","",XLOOKUP($B125,Product,'Product List'!D:D))</f>
        <v/>
      </c>
      <c r="T125" s="454" t="str">
        <f t="array" ref="T125">IF(B125="","",XLOOKUP($B125,Product,'Product List'!E:E))</f>
        <v/>
      </c>
      <c r="U125" s="454" t="str">
        <f t="array" ref="U125">IF(B125="","",XLOOKUP($B125,Product,'Product List'!F:F))</f>
        <v/>
      </c>
      <c r="V125" s="454" t="str">
        <f t="array" ref="V125">IF(B125="","",XLOOKUP($B125,Product,'Product List'!G:G))</f>
        <v/>
      </c>
      <c r="W125" s="434"/>
      <c r="X125" s="434" t="str">
        <f t="array" ref="X125">iferror(xlookup(B125,'Product List'!A:A,'Product List'!P:P),"")</f>
        <v/>
      </c>
      <c r="Y125" s="434">
        <f t="shared" ref="Y125:Y137" si="21">J125*X125</f>
        <v>0</v>
      </c>
      <c r="Z125" s="434"/>
    </row>
    <row r="126" ht="14.25" customHeight="1">
      <c r="A126" s="448"/>
      <c r="B126" s="448"/>
      <c r="C126" s="454"/>
      <c r="D126" s="461"/>
      <c r="E126" s="461"/>
      <c r="F126" s="461"/>
      <c r="G126" s="450">
        <f t="shared" si="1"/>
        <v>0</v>
      </c>
      <c r="H126" s="451" t="str">
        <f t="shared" si="2"/>
        <v/>
      </c>
      <c r="I126" s="452" t="str">
        <f t="shared" si="19"/>
        <v/>
      </c>
      <c r="J126" s="477"/>
      <c r="K126" s="434"/>
      <c r="L126" s="454" t="str">
        <f t="shared" si="4"/>
        <v/>
      </c>
      <c r="M126" s="455" t="str">
        <f t="array" ref="M126">IFERROR(IF(J126="","",XLOOKUP(L126,Personnel!$B$4:$G$4,Personnel!$B$5:$G$5)),"")</f>
        <v/>
      </c>
      <c r="N126" s="455">
        <f t="shared" si="5"/>
        <v>0</v>
      </c>
      <c r="O126" s="434"/>
      <c r="P126" s="456" t="str">
        <f t="shared" si="6"/>
        <v/>
      </c>
      <c r="Q126" s="457">
        <f t="shared" si="20"/>
        <v>0</v>
      </c>
      <c r="R126" s="458"/>
      <c r="S126" s="459" t="str">
        <f t="array" ref="S126">IF(B126="","",XLOOKUP($B126,Product,'Product List'!D:D))</f>
        <v/>
      </c>
      <c r="T126" s="454" t="str">
        <f t="array" ref="T126">IF(B126="","",XLOOKUP($B126,Product,'Product List'!E:E))</f>
        <v/>
      </c>
      <c r="U126" s="454" t="str">
        <f t="array" ref="U126">IF(B126="","",XLOOKUP($B126,Product,'Product List'!F:F))</f>
        <v/>
      </c>
      <c r="V126" s="454" t="str">
        <f t="array" ref="V126">IF(B126="","",XLOOKUP($B126,Product,'Product List'!G:G))</f>
        <v/>
      </c>
      <c r="W126" s="434"/>
      <c r="X126" s="434" t="str">
        <f t="array" ref="X126">iferror(xlookup(B126,'Product List'!A:A,'Product List'!P:P),"")</f>
        <v/>
      </c>
      <c r="Y126" s="434">
        <f t="shared" si="21"/>
        <v>0</v>
      </c>
      <c r="Z126" s="434"/>
    </row>
    <row r="127" ht="14.25" customHeight="1">
      <c r="A127" s="448"/>
      <c r="B127" s="448"/>
      <c r="C127" s="454"/>
      <c r="D127" s="461"/>
      <c r="E127" s="461"/>
      <c r="F127" s="461"/>
      <c r="G127" s="450">
        <f t="shared" si="1"/>
        <v>0</v>
      </c>
      <c r="H127" s="451" t="str">
        <f t="shared" si="2"/>
        <v/>
      </c>
      <c r="I127" s="452" t="str">
        <f t="shared" si="19"/>
        <v/>
      </c>
      <c r="J127" s="477"/>
      <c r="K127" s="434"/>
      <c r="L127" s="454" t="str">
        <f t="shared" si="4"/>
        <v/>
      </c>
      <c r="M127" s="455" t="str">
        <f t="array" ref="M127">IFERROR(IF(J127="","",XLOOKUP(L127,Personnel!$B$4:$G$4,Personnel!$B$5:$G$5)),"")</f>
        <v/>
      </c>
      <c r="N127" s="455">
        <f t="shared" si="5"/>
        <v>0</v>
      </c>
      <c r="O127" s="434"/>
      <c r="P127" s="456" t="str">
        <f t="shared" si="6"/>
        <v/>
      </c>
      <c r="Q127" s="457">
        <f t="shared" si="20"/>
        <v>0</v>
      </c>
      <c r="R127" s="458"/>
      <c r="S127" s="459" t="str">
        <f t="array" ref="S127">IF(B127="","",XLOOKUP($B127,Product,'Product List'!D:D))</f>
        <v/>
      </c>
      <c r="T127" s="454" t="str">
        <f t="array" ref="T127">IF(B127="","",XLOOKUP($B127,Product,'Product List'!E:E))</f>
        <v/>
      </c>
      <c r="U127" s="454" t="str">
        <f t="array" ref="U127">IF(B127="","",XLOOKUP($B127,Product,'Product List'!F:F))</f>
        <v/>
      </c>
      <c r="V127" s="454" t="str">
        <f t="array" ref="V127">IF(B127="","",XLOOKUP($B127,Product,'Product List'!G:G))</f>
        <v/>
      </c>
      <c r="W127" s="434"/>
      <c r="X127" s="434" t="str">
        <f t="array" ref="X127">iferror(xlookup(B127,'Product List'!A:A,'Product List'!P:P),"")</f>
        <v/>
      </c>
      <c r="Y127" s="434">
        <f t="shared" si="21"/>
        <v>0</v>
      </c>
      <c r="Z127" s="434"/>
    </row>
    <row r="128" ht="14.25" customHeight="1">
      <c r="A128" s="448"/>
      <c r="B128" s="448"/>
      <c r="C128" s="448"/>
      <c r="D128" s="460"/>
      <c r="E128" s="461"/>
      <c r="F128" s="461"/>
      <c r="G128" s="450">
        <f t="shared" si="1"/>
        <v>0</v>
      </c>
      <c r="H128" s="451" t="str">
        <f t="shared" si="2"/>
        <v/>
      </c>
      <c r="I128" s="452" t="str">
        <f t="shared" si="19"/>
        <v/>
      </c>
      <c r="J128" s="477"/>
      <c r="K128" s="434"/>
      <c r="L128" s="454" t="str">
        <f t="shared" si="4"/>
        <v/>
      </c>
      <c r="M128" s="455" t="str">
        <f t="array" ref="M128">IFERROR(IF(J128="","",XLOOKUP(L128,Personnel!$B$4:$G$4,Personnel!$B$5:$G$5)),"")</f>
        <v/>
      </c>
      <c r="N128" s="455">
        <f t="shared" si="5"/>
        <v>0</v>
      </c>
      <c r="O128" s="434"/>
      <c r="P128" s="456" t="str">
        <f t="shared" si="6"/>
        <v/>
      </c>
      <c r="Q128" s="457">
        <f t="shared" si="20"/>
        <v>0</v>
      </c>
      <c r="R128" s="458"/>
      <c r="S128" s="459" t="str">
        <f t="array" ref="S128">IF(B128="","",XLOOKUP($B128,Product,'Product List'!D:D))</f>
        <v/>
      </c>
      <c r="T128" s="454" t="str">
        <f t="array" ref="T128">IF(B128="","",XLOOKUP($B128,Product,'Product List'!E:E))</f>
        <v/>
      </c>
      <c r="U128" s="454" t="str">
        <f t="array" ref="U128">IF(B128="","",XLOOKUP($B128,Product,'Product List'!F:F))</f>
        <v/>
      </c>
      <c r="V128" s="454" t="str">
        <f t="array" ref="V128">IF(B128="","",XLOOKUP($B128,Product,'Product List'!G:G))</f>
        <v/>
      </c>
      <c r="W128" s="434"/>
      <c r="X128" s="434" t="str">
        <f t="array" ref="X128">iferror(xlookup(B128,'Product List'!A:A,'Product List'!P:P),"")</f>
        <v/>
      </c>
      <c r="Y128" s="434">
        <f t="shared" si="21"/>
        <v>0</v>
      </c>
      <c r="Z128" s="434"/>
    </row>
    <row r="129" ht="14.25" customHeight="1">
      <c r="A129" s="448"/>
      <c r="B129" s="448"/>
      <c r="C129" s="454"/>
      <c r="D129" s="461"/>
      <c r="E129" s="461"/>
      <c r="F129" s="461"/>
      <c r="G129" s="450">
        <f t="shared" si="1"/>
        <v>0</v>
      </c>
      <c r="H129" s="451" t="str">
        <f t="shared" si="2"/>
        <v/>
      </c>
      <c r="I129" s="452" t="str">
        <f t="shared" si="19"/>
        <v/>
      </c>
      <c r="J129" s="477"/>
      <c r="K129" s="434"/>
      <c r="L129" s="454" t="str">
        <f t="shared" si="4"/>
        <v/>
      </c>
      <c r="M129" s="455" t="str">
        <f t="array" ref="M129">IFERROR(IF(J129="","",XLOOKUP(L129,Personnel!$B$4:$G$4,Personnel!$B$5:$G$5)),"")</f>
        <v/>
      </c>
      <c r="N129" s="455">
        <f t="shared" si="5"/>
        <v>0</v>
      </c>
      <c r="O129" s="434"/>
      <c r="P129" s="456" t="str">
        <f t="shared" si="6"/>
        <v/>
      </c>
      <c r="Q129" s="457">
        <f t="shared" si="20"/>
        <v>0</v>
      </c>
      <c r="R129" s="458"/>
      <c r="S129" s="459" t="str">
        <f t="array" ref="S129">IF(B129="","",XLOOKUP($B129,Product,'Product List'!D:D))</f>
        <v/>
      </c>
      <c r="T129" s="454" t="str">
        <f t="array" ref="T129">IF(B129="","",XLOOKUP($B129,Product,'Product List'!E:E))</f>
        <v/>
      </c>
      <c r="U129" s="454" t="str">
        <f t="array" ref="U129">IF(B129="","",XLOOKUP($B129,Product,'Product List'!F:F))</f>
        <v/>
      </c>
      <c r="V129" s="454" t="str">
        <f t="array" ref="V129">IF(B129="","",XLOOKUP($B129,Product,'Product List'!G:G))</f>
        <v/>
      </c>
      <c r="W129" s="434"/>
      <c r="X129" s="434" t="str">
        <f t="array" ref="X129">iferror(xlookup(B129,'Product List'!A:A,'Product List'!P:P),"")</f>
        <v/>
      </c>
      <c r="Y129" s="434">
        <f t="shared" si="21"/>
        <v>0</v>
      </c>
      <c r="Z129" s="434"/>
    </row>
    <row r="130" ht="14.25" customHeight="1">
      <c r="A130" s="448"/>
      <c r="B130" s="448"/>
      <c r="C130" s="454"/>
      <c r="D130" s="461"/>
      <c r="E130" s="461"/>
      <c r="F130" s="461"/>
      <c r="G130" s="450">
        <f t="shared" si="1"/>
        <v>0</v>
      </c>
      <c r="H130" s="451" t="str">
        <f t="shared" si="2"/>
        <v/>
      </c>
      <c r="I130" s="452" t="str">
        <f t="shared" si="19"/>
        <v/>
      </c>
      <c r="J130" s="477"/>
      <c r="K130" s="434"/>
      <c r="L130" s="454" t="str">
        <f t="shared" si="4"/>
        <v/>
      </c>
      <c r="M130" s="455" t="str">
        <f t="array" ref="M130">IFERROR(IF(J130="","",XLOOKUP(L130,Personnel!$B$4:$G$4,Personnel!$B$5:$G$5)),"")</f>
        <v/>
      </c>
      <c r="N130" s="455">
        <f t="shared" si="5"/>
        <v>0</v>
      </c>
      <c r="O130" s="434"/>
      <c r="P130" s="456" t="str">
        <f t="shared" si="6"/>
        <v/>
      </c>
      <c r="Q130" s="457">
        <f>IFERROR(ROUNDDOWN(N130-SUM($A$1*H130),2),"")</f>
        <v>0</v>
      </c>
      <c r="R130" s="458"/>
      <c r="S130" s="459" t="str">
        <f t="array" ref="S130">IF(B130="","",XLOOKUP($B130,Product,'Product List'!D:D))</f>
        <v/>
      </c>
      <c r="T130" s="454" t="str">
        <f t="array" ref="T130">IF(B130="","",XLOOKUP($B130,Product,'Product List'!E:E))</f>
        <v/>
      </c>
      <c r="U130" s="454" t="str">
        <f t="array" ref="U130">IF(B130="","",XLOOKUP($B130,Product,'Product List'!F:F))</f>
        <v/>
      </c>
      <c r="V130" s="454" t="str">
        <f t="array" ref="V130">IF(B130="","",XLOOKUP($B130,Product,'Product List'!G:G))</f>
        <v/>
      </c>
      <c r="W130" s="434"/>
      <c r="X130" s="434" t="str">
        <f t="array" ref="X130">iferror(xlookup(B130,'Product List'!A:A,'Product List'!P:P),"")</f>
        <v/>
      </c>
      <c r="Y130" s="434">
        <f t="shared" si="21"/>
        <v>0</v>
      </c>
      <c r="Z130" s="434"/>
    </row>
    <row r="131" ht="14.25" customHeight="1">
      <c r="A131" s="448"/>
      <c r="B131" s="448"/>
      <c r="C131" s="454"/>
      <c r="D131" s="461"/>
      <c r="E131" s="461"/>
      <c r="F131" s="460"/>
      <c r="G131" s="450">
        <f t="shared" si="1"/>
        <v>0</v>
      </c>
      <c r="H131" s="451" t="str">
        <f t="shared" si="2"/>
        <v/>
      </c>
      <c r="I131" s="452" t="str">
        <f t="shared" si="19"/>
        <v/>
      </c>
      <c r="J131" s="477"/>
      <c r="K131" s="434"/>
      <c r="L131" s="454" t="str">
        <f t="shared" si="4"/>
        <v/>
      </c>
      <c r="M131" s="455" t="str">
        <f t="array" ref="M131">IFERROR(IF(J131="","",XLOOKUP(L131,Personnel!$B$4:$G$4,Personnel!$B$5:$G$5)),"")</f>
        <v/>
      </c>
      <c r="N131" s="455">
        <f t="shared" si="5"/>
        <v>0</v>
      </c>
      <c r="O131" s="434"/>
      <c r="P131" s="456" t="str">
        <f t="shared" si="6"/>
        <v/>
      </c>
      <c r="Q131" s="457">
        <f t="shared" ref="Q131:Q146" si="22">IFERROR(ROUND(N131-SUM($A$1*H131),2),"")</f>
        <v>0</v>
      </c>
      <c r="R131" s="458"/>
      <c r="S131" s="459" t="str">
        <f t="array" ref="S131">IF(B131="","",XLOOKUP($B131,Product,'Product List'!D:D))</f>
        <v/>
      </c>
      <c r="T131" s="454" t="str">
        <f t="array" ref="T131">IF(B131="","",XLOOKUP($B131,Product,'Product List'!E:E))</f>
        <v/>
      </c>
      <c r="U131" s="454" t="str">
        <f t="array" ref="U131">IF(B131="","",XLOOKUP($B131,Product,'Product List'!F:F))</f>
        <v/>
      </c>
      <c r="V131" s="454" t="str">
        <f t="array" ref="V131">IF(B131="","",XLOOKUP($B131,Product,'Product List'!G:G))</f>
        <v/>
      </c>
      <c r="W131" s="434"/>
      <c r="X131" s="434" t="str">
        <f t="array" ref="X131">iferror(xlookup(B131,'Product List'!A:A,'Product List'!P:P),"")</f>
        <v/>
      </c>
      <c r="Y131" s="434">
        <f t="shared" si="21"/>
        <v>0</v>
      </c>
      <c r="Z131" s="434"/>
    </row>
    <row r="132" ht="14.25" customHeight="1">
      <c r="A132" s="448"/>
      <c r="B132" s="448"/>
      <c r="C132" s="454"/>
      <c r="D132" s="461"/>
      <c r="E132" s="461"/>
      <c r="F132" s="461"/>
      <c r="G132" s="450">
        <f t="shared" si="1"/>
        <v>0</v>
      </c>
      <c r="H132" s="451" t="str">
        <f t="shared" si="2"/>
        <v/>
      </c>
      <c r="I132" s="452" t="str">
        <f t="shared" si="19"/>
        <v/>
      </c>
      <c r="J132" s="477"/>
      <c r="K132" s="434"/>
      <c r="L132" s="454" t="str">
        <f t="shared" si="4"/>
        <v/>
      </c>
      <c r="M132" s="455" t="str">
        <f t="array" ref="M132">IFERROR(IF(J132="","",XLOOKUP(L132,Personnel!$B$4:$G$4,Personnel!$B$5:$G$5)),"")</f>
        <v/>
      </c>
      <c r="N132" s="455">
        <f t="shared" si="5"/>
        <v>0</v>
      </c>
      <c r="O132" s="434"/>
      <c r="P132" s="456" t="str">
        <f t="shared" si="6"/>
        <v/>
      </c>
      <c r="Q132" s="457">
        <f t="shared" si="22"/>
        <v>0</v>
      </c>
      <c r="R132" s="458"/>
      <c r="S132" s="459" t="str">
        <f t="array" ref="S132">IF(B132="","",XLOOKUP($B132,Product,'Product List'!D:D))</f>
        <v/>
      </c>
      <c r="T132" s="454" t="str">
        <f t="array" ref="T132">IF(B132="","",XLOOKUP($B132,Product,'Product List'!E:E))</f>
        <v/>
      </c>
      <c r="U132" s="454" t="str">
        <f t="array" ref="U132">IF(B132="","",XLOOKUP($B132,Product,'Product List'!F:F))</f>
        <v/>
      </c>
      <c r="V132" s="454" t="str">
        <f t="array" ref="V132">IF(B132="","",XLOOKUP($B132,Product,'Product List'!G:G))</f>
        <v/>
      </c>
      <c r="W132" s="434"/>
      <c r="X132" s="434" t="str">
        <f t="array" ref="X132">iferror(xlookup(B132,'Product List'!A:A,'Product List'!P:P),"")</f>
        <v/>
      </c>
      <c r="Y132" s="434">
        <f t="shared" si="21"/>
        <v>0</v>
      </c>
      <c r="Z132" s="434"/>
    </row>
    <row r="133" ht="14.25" customHeight="1">
      <c r="A133" s="448"/>
      <c r="B133" s="448"/>
      <c r="C133" s="454"/>
      <c r="D133" s="461"/>
      <c r="E133" s="461"/>
      <c r="F133" s="460"/>
      <c r="G133" s="450">
        <f t="shared" si="1"/>
        <v>0</v>
      </c>
      <c r="H133" s="451" t="str">
        <f t="shared" si="2"/>
        <v/>
      </c>
      <c r="I133" s="452" t="str">
        <f t="shared" si="19"/>
        <v/>
      </c>
      <c r="J133" s="477"/>
      <c r="K133" s="434"/>
      <c r="L133" s="454" t="str">
        <f t="shared" si="4"/>
        <v/>
      </c>
      <c r="M133" s="455" t="str">
        <f t="array" ref="M133">IFERROR(IF(J133="","",XLOOKUP(L133,Personnel!$B$4:$G$4,Personnel!$B$5:$G$5)),"")</f>
        <v/>
      </c>
      <c r="N133" s="455">
        <f t="shared" si="5"/>
        <v>0</v>
      </c>
      <c r="O133" s="434"/>
      <c r="P133" s="456" t="str">
        <f t="shared" si="6"/>
        <v/>
      </c>
      <c r="Q133" s="457">
        <f t="shared" si="22"/>
        <v>0</v>
      </c>
      <c r="R133" s="458"/>
      <c r="S133" s="459" t="str">
        <f t="array" ref="S133">IF(B133="","",XLOOKUP($B133,Product,'Product List'!D:D))</f>
        <v/>
      </c>
      <c r="T133" s="454" t="str">
        <f t="array" ref="T133">IF(B133="","",XLOOKUP($B133,Product,'Product List'!E:E))</f>
        <v/>
      </c>
      <c r="U133" s="454" t="str">
        <f t="array" ref="U133">IF(B133="","",XLOOKUP($B133,Product,'Product List'!F:F))</f>
        <v/>
      </c>
      <c r="V133" s="454" t="str">
        <f t="array" ref="V133">IF(B133="","",XLOOKUP($B133,Product,'Product List'!G:G))</f>
        <v/>
      </c>
      <c r="W133" s="434"/>
      <c r="X133" s="434" t="str">
        <f t="array" ref="X133">iferror(xlookup(B133,'Product List'!A:A,'Product List'!P:P),"")</f>
        <v/>
      </c>
      <c r="Y133" s="434">
        <f t="shared" si="21"/>
        <v>0</v>
      </c>
      <c r="Z133" s="434"/>
    </row>
    <row r="134" ht="14.25" customHeight="1">
      <c r="A134" s="448"/>
      <c r="B134" s="448"/>
      <c r="C134" s="454"/>
      <c r="D134" s="460"/>
      <c r="E134" s="461"/>
      <c r="F134" s="461"/>
      <c r="G134" s="450">
        <f t="shared" si="1"/>
        <v>0</v>
      </c>
      <c r="H134" s="451" t="str">
        <f t="shared" si="2"/>
        <v/>
      </c>
      <c r="I134" s="452" t="str">
        <f t="shared" si="19"/>
        <v/>
      </c>
      <c r="J134" s="477"/>
      <c r="K134" s="434"/>
      <c r="L134" s="454" t="str">
        <f t="shared" si="4"/>
        <v/>
      </c>
      <c r="M134" s="455" t="str">
        <f t="array" ref="M134">IFERROR(IF(J134="","",XLOOKUP(L134,Personnel!$B$4:$G$4,Personnel!$B$5:$G$5)),"")</f>
        <v/>
      </c>
      <c r="N134" s="455">
        <f t="shared" si="5"/>
        <v>0</v>
      </c>
      <c r="O134" s="434"/>
      <c r="P134" s="456" t="str">
        <f t="shared" si="6"/>
        <v/>
      </c>
      <c r="Q134" s="457">
        <f t="shared" si="22"/>
        <v>0</v>
      </c>
      <c r="R134" s="458"/>
      <c r="S134" s="459" t="str">
        <f t="array" ref="S134">IF(B134="","",XLOOKUP($B134,Product,'Product List'!D:D))</f>
        <v/>
      </c>
      <c r="T134" s="454" t="str">
        <f t="array" ref="T134">IF(B134="","",XLOOKUP($B134,Product,'Product List'!E:E))</f>
        <v/>
      </c>
      <c r="U134" s="454" t="str">
        <f t="array" ref="U134">IF(B134="","",XLOOKUP($B134,Product,'Product List'!F:F))</f>
        <v/>
      </c>
      <c r="V134" s="454" t="str">
        <f t="array" ref="V134">IF(B134="","",XLOOKUP($B134,Product,'Product List'!G:G))</f>
        <v/>
      </c>
      <c r="W134" s="434"/>
      <c r="X134" s="434" t="str">
        <f t="array" ref="X134">iferror(xlookup(B134,'Product List'!A:A,'Product List'!P:P),"")</f>
        <v/>
      </c>
      <c r="Y134" s="434">
        <f t="shared" si="21"/>
        <v>0</v>
      </c>
      <c r="Z134" s="434"/>
    </row>
    <row r="135" ht="14.25" customHeight="1">
      <c r="A135" s="448"/>
      <c r="B135" s="448"/>
      <c r="C135" s="454"/>
      <c r="D135" s="460"/>
      <c r="E135" s="461"/>
      <c r="F135" s="461"/>
      <c r="G135" s="450">
        <f t="shared" si="1"/>
        <v>0</v>
      </c>
      <c r="H135" s="451" t="str">
        <f t="shared" si="2"/>
        <v/>
      </c>
      <c r="I135" s="452" t="str">
        <f t="shared" si="19"/>
        <v/>
      </c>
      <c r="J135" s="477"/>
      <c r="K135" s="434"/>
      <c r="L135" s="454" t="str">
        <f t="shared" si="4"/>
        <v/>
      </c>
      <c r="M135" s="455" t="str">
        <f t="array" ref="M135">IFERROR(IF(J135="","",XLOOKUP(L135,Personnel!$B$4:$G$4,Personnel!$B$5:$G$5)),"")</f>
        <v/>
      </c>
      <c r="N135" s="455">
        <f t="shared" si="5"/>
        <v>0</v>
      </c>
      <c r="O135" s="434"/>
      <c r="P135" s="456" t="str">
        <f t="shared" si="6"/>
        <v/>
      </c>
      <c r="Q135" s="457">
        <f t="shared" si="22"/>
        <v>0</v>
      </c>
      <c r="R135" s="458"/>
      <c r="S135" s="459" t="str">
        <f t="array" ref="S135">IF(B135="","",XLOOKUP($B135,Product,'Product List'!D:D))</f>
        <v/>
      </c>
      <c r="T135" s="454" t="str">
        <f t="array" ref="T135">IF(B135="","",XLOOKUP($B135,Product,'Product List'!E:E))</f>
        <v/>
      </c>
      <c r="U135" s="454" t="str">
        <f t="array" ref="U135">IF(B135="","",XLOOKUP($B135,Product,'Product List'!F:F))</f>
        <v/>
      </c>
      <c r="V135" s="454" t="str">
        <f t="array" ref="V135">IF(B135="","",XLOOKUP($B135,Product,'Product List'!G:G))</f>
        <v/>
      </c>
      <c r="W135" s="434"/>
      <c r="X135" s="434" t="str">
        <f t="array" ref="X135">iferror(xlookup(B135,'Product List'!A:A,'Product List'!P:P),"")</f>
        <v/>
      </c>
      <c r="Y135" s="434">
        <f t="shared" si="21"/>
        <v>0</v>
      </c>
      <c r="Z135" s="434"/>
    </row>
    <row r="136" ht="14.25" customHeight="1">
      <c r="A136" s="448"/>
      <c r="B136" s="448"/>
      <c r="C136" s="454"/>
      <c r="D136" s="461"/>
      <c r="E136" s="461"/>
      <c r="F136" s="461"/>
      <c r="G136" s="450">
        <f t="shared" si="1"/>
        <v>0</v>
      </c>
      <c r="H136" s="451" t="str">
        <f t="shared" si="2"/>
        <v/>
      </c>
      <c r="I136" s="452" t="str">
        <f t="shared" si="19"/>
        <v/>
      </c>
      <c r="J136" s="477"/>
      <c r="K136" s="434"/>
      <c r="L136" s="454" t="str">
        <f t="shared" si="4"/>
        <v/>
      </c>
      <c r="M136" s="455" t="str">
        <f t="array" ref="M136">IFERROR(IF(J136="","",XLOOKUP(L136,Personnel!$B$4:$G$4,Personnel!$B$5:$G$5)),"")</f>
        <v/>
      </c>
      <c r="N136" s="455">
        <f t="shared" si="5"/>
        <v>0</v>
      </c>
      <c r="O136" s="434"/>
      <c r="P136" s="456" t="str">
        <f t="shared" si="6"/>
        <v/>
      </c>
      <c r="Q136" s="457">
        <f t="shared" si="22"/>
        <v>0</v>
      </c>
      <c r="R136" s="458"/>
      <c r="S136" s="459" t="str">
        <f t="array" ref="S136">IF(B136="","",XLOOKUP($B136,Product,'Product List'!D:D))</f>
        <v/>
      </c>
      <c r="T136" s="454" t="str">
        <f t="array" ref="T136">IF(B136="","",XLOOKUP($B136,Product,'Product List'!E:E))</f>
        <v/>
      </c>
      <c r="U136" s="454" t="str">
        <f t="array" ref="U136">IF(B136="","",XLOOKUP($B136,Product,'Product List'!F:F))</f>
        <v/>
      </c>
      <c r="V136" s="454" t="str">
        <f t="array" ref="V136">IF(B136="","",XLOOKUP($B136,Product,'Product List'!G:G))</f>
        <v/>
      </c>
      <c r="W136" s="434"/>
      <c r="X136" s="434" t="str">
        <f t="array" ref="X136">iferror(xlookup(B136,'Product List'!A:A,'Product List'!P:P),"")</f>
        <v/>
      </c>
      <c r="Y136" s="434">
        <f t="shared" si="21"/>
        <v>0</v>
      </c>
      <c r="Z136" s="434"/>
    </row>
    <row r="137" ht="14.25" customHeight="1">
      <c r="A137" s="448"/>
      <c r="B137" s="448"/>
      <c r="C137" s="454"/>
      <c r="D137" s="461"/>
      <c r="E137" s="461"/>
      <c r="F137" s="460"/>
      <c r="G137" s="450">
        <f t="shared" si="1"/>
        <v>0</v>
      </c>
      <c r="H137" s="451" t="str">
        <f t="shared" si="2"/>
        <v/>
      </c>
      <c r="I137" s="452" t="str">
        <f t="shared" si="19"/>
        <v/>
      </c>
      <c r="J137" s="477"/>
      <c r="K137" s="434"/>
      <c r="L137" s="454" t="str">
        <f t="shared" si="4"/>
        <v/>
      </c>
      <c r="M137" s="455" t="str">
        <f t="array" ref="M137">IFERROR(IF(J137="","",XLOOKUP(L137,Personnel!$B$4:$G$4,Personnel!$B$5:$G$5)),"")</f>
        <v/>
      </c>
      <c r="N137" s="455">
        <f t="shared" si="5"/>
        <v>0</v>
      </c>
      <c r="O137" s="434"/>
      <c r="P137" s="456" t="str">
        <f t="shared" si="6"/>
        <v/>
      </c>
      <c r="Q137" s="457">
        <f t="shared" si="22"/>
        <v>0</v>
      </c>
      <c r="R137" s="458"/>
      <c r="S137" s="459" t="str">
        <f t="array" ref="S137">IF(B137="","",XLOOKUP($B137,Product,'Product List'!D:D))</f>
        <v/>
      </c>
      <c r="T137" s="454" t="str">
        <f t="array" ref="T137">IF(B137="","",XLOOKUP($B137,Product,'Product List'!E:E))</f>
        <v/>
      </c>
      <c r="U137" s="454" t="str">
        <f t="array" ref="U137">IF(B137="","",XLOOKUP($B137,Product,'Product List'!F:F))</f>
        <v/>
      </c>
      <c r="V137" s="454" t="str">
        <f t="array" ref="V137">IF(B137="","",XLOOKUP($B137,Product,'Product List'!G:G))</f>
        <v/>
      </c>
      <c r="W137" s="434"/>
      <c r="X137" s="434" t="str">
        <f t="array" ref="X137">iferror(xlookup(B137,'Product List'!A:A,'Product List'!P:P),"")</f>
        <v/>
      </c>
      <c r="Y137" s="434">
        <f t="shared" si="21"/>
        <v>0</v>
      </c>
      <c r="Z137" s="434"/>
    </row>
    <row r="138" ht="14.25" customHeight="1">
      <c r="A138" s="448"/>
      <c r="B138" s="448"/>
      <c r="C138" s="454"/>
      <c r="D138" s="460"/>
      <c r="E138" s="461"/>
      <c r="F138" s="461"/>
      <c r="G138" s="450">
        <f t="shared" si="1"/>
        <v>0</v>
      </c>
      <c r="H138" s="451" t="str">
        <f t="shared" si="2"/>
        <v/>
      </c>
      <c r="I138" s="452" t="str">
        <f t="shared" si="19"/>
        <v/>
      </c>
      <c r="J138" s="477"/>
      <c r="K138" s="434"/>
      <c r="L138" s="454" t="str">
        <f t="shared" si="4"/>
        <v/>
      </c>
      <c r="M138" s="455" t="str">
        <f t="array" ref="M138">IFERROR(IF(J138="","",XLOOKUP(L138,Personnel!$B$4:$G$4,Personnel!$B$5:$G$5)),"")</f>
        <v/>
      </c>
      <c r="N138" s="455">
        <f t="shared" si="5"/>
        <v>0</v>
      </c>
      <c r="O138" s="434"/>
      <c r="P138" s="456" t="str">
        <f t="shared" si="6"/>
        <v/>
      </c>
      <c r="Q138" s="457">
        <f t="shared" si="22"/>
        <v>0</v>
      </c>
      <c r="R138" s="458"/>
      <c r="S138" s="459" t="str">
        <f t="array" ref="S138">IF(B138="","",XLOOKUP($B138,Product,'Product List'!D:D))</f>
        <v/>
      </c>
      <c r="T138" s="454" t="str">
        <f t="array" ref="T138">IF(B138="","",XLOOKUP($B138,Product,'Product List'!E:E))</f>
        <v/>
      </c>
      <c r="U138" s="454" t="str">
        <f t="array" ref="U138">IF(B138="","",XLOOKUP($B138,Product,'Product List'!F:F))</f>
        <v/>
      </c>
      <c r="V138" s="454" t="str">
        <f t="array" ref="V138">IF(B138="","",XLOOKUP($B138,Product,'Product List'!G:G))</f>
        <v/>
      </c>
      <c r="W138" s="434"/>
      <c r="X138" s="434"/>
      <c r="Y138" s="434"/>
      <c r="Z138" s="434"/>
    </row>
    <row r="139" ht="14.25" customHeight="1">
      <c r="A139" s="448"/>
      <c r="B139" s="448"/>
      <c r="C139" s="454"/>
      <c r="D139" s="460"/>
      <c r="E139" s="461"/>
      <c r="F139" s="461"/>
      <c r="G139" s="450">
        <f t="shared" si="1"/>
        <v>0</v>
      </c>
      <c r="H139" s="451" t="str">
        <f t="shared" si="2"/>
        <v/>
      </c>
      <c r="I139" s="452" t="str">
        <f t="shared" si="19"/>
        <v/>
      </c>
      <c r="J139" s="477"/>
      <c r="K139" s="434"/>
      <c r="L139" s="454" t="str">
        <f t="shared" si="4"/>
        <v/>
      </c>
      <c r="M139" s="455" t="str">
        <f t="array" ref="M139">IFERROR(IF(J139="","",XLOOKUP(L139,Personnel!$B$4:$G$4,Personnel!$B$5:$G$5)),"")</f>
        <v/>
      </c>
      <c r="N139" s="455">
        <f t="shared" si="5"/>
        <v>0</v>
      </c>
      <c r="O139" s="434"/>
      <c r="P139" s="456" t="str">
        <f t="shared" si="6"/>
        <v/>
      </c>
      <c r="Q139" s="457">
        <f t="shared" si="22"/>
        <v>0</v>
      </c>
      <c r="R139" s="458"/>
      <c r="S139" s="459" t="str">
        <f t="array" ref="S139">IF(B139="","",XLOOKUP($B139,Product,'Product List'!D:D))</f>
        <v/>
      </c>
      <c r="T139" s="454" t="str">
        <f t="array" ref="T139">IF(B139="","",XLOOKUP($B139,Product,'Product List'!E:E))</f>
        <v/>
      </c>
      <c r="U139" s="454" t="str">
        <f t="array" ref="U139">IF(B139="","",XLOOKUP($B139,Product,'Product List'!F:F))</f>
        <v/>
      </c>
      <c r="V139" s="454" t="str">
        <f t="array" ref="V139">IF(B139="","",XLOOKUP($B139,Product,'Product List'!G:G))</f>
        <v/>
      </c>
      <c r="W139" s="434"/>
      <c r="X139" s="434" t="str">
        <f t="array" ref="X139">iferror(xlookup(B139,'Product List'!A:A,'Product List'!P:P),"")</f>
        <v/>
      </c>
      <c r="Y139" s="434">
        <f t="shared" ref="Y139:Y174" si="23">J139*X139</f>
        <v>0</v>
      </c>
      <c r="Z139" s="434"/>
    </row>
    <row r="140" ht="14.25" customHeight="1">
      <c r="A140" s="448"/>
      <c r="B140" s="448"/>
      <c r="C140" s="454"/>
      <c r="D140" s="460"/>
      <c r="E140" s="461"/>
      <c r="F140" s="461"/>
      <c r="G140" s="450">
        <f t="shared" si="1"/>
        <v>0</v>
      </c>
      <c r="H140" s="451" t="str">
        <f t="shared" si="2"/>
        <v/>
      </c>
      <c r="I140" s="452" t="str">
        <f t="shared" si="19"/>
        <v/>
      </c>
      <c r="J140" s="477"/>
      <c r="K140" s="434"/>
      <c r="L140" s="454" t="str">
        <f t="shared" si="4"/>
        <v/>
      </c>
      <c r="M140" s="455" t="str">
        <f t="array" ref="M140">IFERROR(IF(J140="","",XLOOKUP(L140,Personnel!$B$4:$G$4,Personnel!$B$5:$G$5)),"")</f>
        <v/>
      </c>
      <c r="N140" s="455">
        <f t="shared" si="5"/>
        <v>0</v>
      </c>
      <c r="O140" s="434"/>
      <c r="P140" s="456" t="str">
        <f t="shared" si="6"/>
        <v/>
      </c>
      <c r="Q140" s="457">
        <f t="shared" si="22"/>
        <v>0</v>
      </c>
      <c r="R140" s="458"/>
      <c r="S140" s="459" t="str">
        <f t="array" ref="S140">IF(B140="","",XLOOKUP($B140,Product,'Product List'!D:D))</f>
        <v/>
      </c>
      <c r="T140" s="454" t="str">
        <f t="array" ref="T140">IF(B140="","",XLOOKUP($B140,Product,'Product List'!E:E))</f>
        <v/>
      </c>
      <c r="U140" s="454" t="str">
        <f t="array" ref="U140">IF(B140="","",XLOOKUP($B140,Product,'Product List'!F:F))</f>
        <v/>
      </c>
      <c r="V140" s="454" t="str">
        <f t="array" ref="V140">IF(B140="","",XLOOKUP($B140,Product,'Product List'!G:G))</f>
        <v/>
      </c>
      <c r="W140" s="434"/>
      <c r="X140" s="434" t="str">
        <f t="array" ref="X140">iferror(xlookup(B140,'Product List'!A:A,'Product List'!P:P),"")</f>
        <v/>
      </c>
      <c r="Y140" s="434">
        <f t="shared" si="23"/>
        <v>0</v>
      </c>
      <c r="Z140" s="434"/>
    </row>
    <row r="141" ht="14.25" customHeight="1">
      <c r="A141" s="448"/>
      <c r="B141" s="448"/>
      <c r="C141" s="454"/>
      <c r="D141" s="461"/>
      <c r="E141" s="487"/>
      <c r="F141" s="461"/>
      <c r="G141" s="450">
        <f t="shared" si="1"/>
        <v>0</v>
      </c>
      <c r="H141" s="451" t="str">
        <f t="shared" si="2"/>
        <v/>
      </c>
      <c r="I141" s="452" t="str">
        <f t="shared" si="19"/>
        <v/>
      </c>
      <c r="J141" s="477"/>
      <c r="K141" s="434"/>
      <c r="L141" s="454" t="str">
        <f t="shared" si="4"/>
        <v/>
      </c>
      <c r="M141" s="455" t="str">
        <f t="array" ref="M141">IFERROR(IF(J141="","",XLOOKUP(L141,Personnel!$B$4:$G$4,Personnel!$B$5:$G$5)),"")</f>
        <v/>
      </c>
      <c r="N141" s="455">
        <f t="shared" si="5"/>
        <v>0</v>
      </c>
      <c r="O141" s="434"/>
      <c r="P141" s="456" t="str">
        <f t="shared" si="6"/>
        <v/>
      </c>
      <c r="Q141" s="457">
        <f t="shared" si="22"/>
        <v>0</v>
      </c>
      <c r="R141" s="458"/>
      <c r="S141" s="459" t="str">
        <f t="array" ref="S141">IF(B141="","",XLOOKUP($B141,Product,'Product List'!D:D))</f>
        <v/>
      </c>
      <c r="T141" s="454" t="str">
        <f t="array" ref="T141">IF(B141="","",XLOOKUP($B141,Product,'Product List'!E:E))</f>
        <v/>
      </c>
      <c r="U141" s="454" t="str">
        <f t="array" ref="U141">IF(B141="","",XLOOKUP($B141,Product,'Product List'!F:F))</f>
        <v/>
      </c>
      <c r="V141" s="454" t="str">
        <f t="array" ref="V141">IF(B141="","",XLOOKUP($B141,Product,'Product List'!G:G))</f>
        <v/>
      </c>
      <c r="W141" s="434"/>
      <c r="X141" s="434" t="str">
        <f t="array" ref="X141">iferror(xlookup(B141,'Product List'!A:A,'Product List'!P:P),"")</f>
        <v/>
      </c>
      <c r="Y141" s="434">
        <f t="shared" si="23"/>
        <v>0</v>
      </c>
      <c r="Z141" s="434"/>
    </row>
    <row r="142" ht="14.25" customHeight="1">
      <c r="A142" s="448"/>
      <c r="B142" s="448"/>
      <c r="C142" s="454"/>
      <c r="D142" s="461"/>
      <c r="E142" s="461"/>
      <c r="F142" s="461"/>
      <c r="G142" s="450">
        <f t="shared" si="1"/>
        <v>0</v>
      </c>
      <c r="H142" s="451" t="str">
        <f t="shared" si="2"/>
        <v/>
      </c>
      <c r="I142" s="452" t="str">
        <f t="shared" si="19"/>
        <v/>
      </c>
      <c r="J142" s="477"/>
      <c r="K142" s="434"/>
      <c r="L142" s="454" t="str">
        <f t="shared" si="4"/>
        <v/>
      </c>
      <c r="M142" s="455" t="str">
        <f t="array" ref="M142">IFERROR(IF(J142="","",XLOOKUP(L142,Personnel!$B$4:$G$4,Personnel!$B$5:$G$5)),"")</f>
        <v/>
      </c>
      <c r="N142" s="455">
        <f t="shared" si="5"/>
        <v>0</v>
      </c>
      <c r="O142" s="434"/>
      <c r="P142" s="456" t="str">
        <f t="shared" si="6"/>
        <v/>
      </c>
      <c r="Q142" s="457">
        <f t="shared" si="22"/>
        <v>0</v>
      </c>
      <c r="R142" s="458"/>
      <c r="S142" s="459" t="str">
        <f t="array" ref="S142">IF(B142="","",XLOOKUP($B142,Product,'Product List'!D:D))</f>
        <v/>
      </c>
      <c r="T142" s="454" t="str">
        <f t="array" ref="T142">IF(B142="","",XLOOKUP($B142,Product,'Product List'!E:E))</f>
        <v/>
      </c>
      <c r="U142" s="454" t="str">
        <f t="array" ref="U142">IF(B142="","",XLOOKUP($B142,Product,'Product List'!F:F))</f>
        <v/>
      </c>
      <c r="V142" s="454" t="str">
        <f t="array" ref="V142">IF(B142="","",XLOOKUP($B142,Product,'Product List'!G:G))</f>
        <v/>
      </c>
      <c r="W142" s="434"/>
      <c r="X142" s="434" t="str">
        <f t="array" ref="X142">iferror(xlookup(B142,'Product List'!A:A,'Product List'!P:P),"")</f>
        <v/>
      </c>
      <c r="Y142" s="434">
        <f t="shared" si="23"/>
        <v>0</v>
      </c>
      <c r="Z142" s="434"/>
    </row>
    <row r="143" ht="14.25" customHeight="1">
      <c r="A143" s="448"/>
      <c r="B143" s="448"/>
      <c r="C143" s="454"/>
      <c r="D143" s="461"/>
      <c r="E143" s="461"/>
      <c r="F143" s="461"/>
      <c r="G143" s="450">
        <f t="shared" si="1"/>
        <v>0</v>
      </c>
      <c r="H143" s="451" t="str">
        <f t="shared" si="2"/>
        <v/>
      </c>
      <c r="I143" s="452" t="str">
        <f t="shared" si="19"/>
        <v/>
      </c>
      <c r="J143" s="477"/>
      <c r="K143" s="434"/>
      <c r="L143" s="454" t="str">
        <f t="shared" si="4"/>
        <v/>
      </c>
      <c r="M143" s="455" t="str">
        <f t="array" ref="M143">IFERROR(IF(J143="","",XLOOKUP(L143,Personnel!$B$4:$G$4,Personnel!$B$5:$G$5)),"")</f>
        <v/>
      </c>
      <c r="N143" s="455">
        <f t="shared" si="5"/>
        <v>0</v>
      </c>
      <c r="O143" s="434"/>
      <c r="P143" s="456" t="str">
        <f t="shared" si="6"/>
        <v/>
      </c>
      <c r="Q143" s="457">
        <f t="shared" si="22"/>
        <v>0</v>
      </c>
      <c r="R143" s="458"/>
      <c r="S143" s="459" t="str">
        <f t="array" ref="S143">IF(B143="","",XLOOKUP($B143,Product,'Product List'!D:D))</f>
        <v/>
      </c>
      <c r="T143" s="454" t="str">
        <f t="array" ref="T143">IF(B143="","",XLOOKUP($B143,Product,'Product List'!E:E))</f>
        <v/>
      </c>
      <c r="U143" s="454" t="str">
        <f t="array" ref="U143">IF(B143="","",XLOOKUP($B143,Product,'Product List'!F:F))</f>
        <v/>
      </c>
      <c r="V143" s="454" t="str">
        <f t="array" ref="V143">IF(B143="","",XLOOKUP($B143,Product,'Product List'!G:G))</f>
        <v/>
      </c>
      <c r="W143" s="434"/>
      <c r="X143" s="434" t="str">
        <f t="array" ref="X143">iferror(xlookup(B143,'Product List'!A:A,'Product List'!P:P),"")</f>
        <v/>
      </c>
      <c r="Y143" s="434">
        <f t="shared" si="23"/>
        <v>0</v>
      </c>
      <c r="Z143" s="434"/>
    </row>
    <row r="144" ht="14.25" customHeight="1">
      <c r="A144" s="448"/>
      <c r="B144" s="448"/>
      <c r="C144" s="454"/>
      <c r="D144" s="461"/>
      <c r="E144" s="460"/>
      <c r="F144" s="461"/>
      <c r="G144" s="450">
        <f t="shared" si="1"/>
        <v>0</v>
      </c>
      <c r="H144" s="451" t="str">
        <f t="shared" si="2"/>
        <v/>
      </c>
      <c r="I144" s="452" t="str">
        <f t="shared" si="19"/>
        <v/>
      </c>
      <c r="J144" s="477"/>
      <c r="K144" s="434"/>
      <c r="L144" s="454" t="str">
        <f t="shared" si="4"/>
        <v/>
      </c>
      <c r="M144" s="455" t="str">
        <f t="array" ref="M144">IFERROR(IF(J144="","",XLOOKUP(L144,Personnel!$B$4:$G$4,Personnel!$B$5:$G$5)),"")</f>
        <v/>
      </c>
      <c r="N144" s="455">
        <f t="shared" si="5"/>
        <v>0</v>
      </c>
      <c r="O144" s="434"/>
      <c r="P144" s="456" t="str">
        <f t="shared" si="6"/>
        <v/>
      </c>
      <c r="Q144" s="457">
        <f t="shared" si="22"/>
        <v>0</v>
      </c>
      <c r="R144" s="458"/>
      <c r="S144" s="459" t="str">
        <f t="array" ref="S144">IF(B144="","",XLOOKUP($B144,Product,'Product List'!D:D))</f>
        <v/>
      </c>
      <c r="T144" s="454" t="str">
        <f t="array" ref="T144">IF(B144="","",XLOOKUP($B144,Product,'Product List'!E:E))</f>
        <v/>
      </c>
      <c r="U144" s="454" t="str">
        <f t="array" ref="U144">IF(B144="","",XLOOKUP($B144,Product,'Product List'!F:F))</f>
        <v/>
      </c>
      <c r="V144" s="454" t="str">
        <f t="array" ref="V144">IF(B144="","",XLOOKUP($B144,Product,'Product List'!G:G))</f>
        <v/>
      </c>
      <c r="W144" s="434"/>
      <c r="X144" s="434" t="str">
        <f t="array" ref="X144">iferror(xlookup(B144,'Product List'!A:A,'Product List'!P:P),"")</f>
        <v/>
      </c>
      <c r="Y144" s="434">
        <f t="shared" si="23"/>
        <v>0</v>
      </c>
      <c r="Z144" s="434"/>
    </row>
    <row r="145" ht="14.25" customHeight="1">
      <c r="A145" s="448"/>
      <c r="B145" s="448"/>
      <c r="C145" s="454"/>
      <c r="D145" s="461"/>
      <c r="E145" s="461"/>
      <c r="F145" s="461"/>
      <c r="G145" s="450">
        <f t="shared" si="1"/>
        <v>0</v>
      </c>
      <c r="H145" s="451" t="str">
        <f t="shared" si="2"/>
        <v/>
      </c>
      <c r="I145" s="452" t="str">
        <f t="shared" si="19"/>
        <v/>
      </c>
      <c r="J145" s="477"/>
      <c r="K145" s="434"/>
      <c r="L145" s="454" t="str">
        <f t="shared" si="4"/>
        <v/>
      </c>
      <c r="M145" s="455" t="str">
        <f t="array" ref="M145">IFERROR(IF(J145="","",XLOOKUP(L145,Personnel!$B$4:$G$4,Personnel!$B$5:$G$5)),"")</f>
        <v/>
      </c>
      <c r="N145" s="455">
        <f t="shared" si="5"/>
        <v>0</v>
      </c>
      <c r="O145" s="434"/>
      <c r="P145" s="456" t="str">
        <f t="shared" si="6"/>
        <v/>
      </c>
      <c r="Q145" s="457">
        <f t="shared" si="22"/>
        <v>0</v>
      </c>
      <c r="R145" s="458"/>
      <c r="S145" s="459" t="str">
        <f t="array" ref="S145">IF(B145="","",XLOOKUP($B145,Product,'Product List'!D:D))</f>
        <v/>
      </c>
      <c r="T145" s="454" t="str">
        <f t="array" ref="T145">IF(B145="","",XLOOKUP($B145,Product,'Product List'!E:E))</f>
        <v/>
      </c>
      <c r="U145" s="454" t="str">
        <f t="array" ref="U145">IF(B145="","",XLOOKUP($B145,Product,'Product List'!F:F))</f>
        <v/>
      </c>
      <c r="V145" s="454" t="str">
        <f t="array" ref="V145">IF(B145="","",XLOOKUP($B145,Product,'Product List'!G:G))</f>
        <v/>
      </c>
      <c r="W145" s="434"/>
      <c r="X145" s="434" t="str">
        <f t="array" ref="X145">iferror(xlookup(B145,'Product List'!A:A,'Product List'!P:P),"")</f>
        <v/>
      </c>
      <c r="Y145" s="434">
        <f t="shared" si="23"/>
        <v>0</v>
      </c>
      <c r="Z145" s="434"/>
    </row>
    <row r="146" ht="14.25" customHeight="1">
      <c r="A146" s="448"/>
      <c r="B146" s="448"/>
      <c r="C146" s="454"/>
      <c r="D146" s="460"/>
      <c r="E146" s="461"/>
      <c r="F146" s="461"/>
      <c r="G146" s="450">
        <f t="shared" si="1"/>
        <v>0</v>
      </c>
      <c r="H146" s="451" t="str">
        <f t="shared" si="2"/>
        <v/>
      </c>
      <c r="I146" s="452" t="str">
        <f t="shared" si="19"/>
        <v/>
      </c>
      <c r="J146" s="477"/>
      <c r="K146" s="434"/>
      <c r="L146" s="454" t="str">
        <f t="shared" si="4"/>
        <v/>
      </c>
      <c r="M146" s="455" t="str">
        <f t="array" ref="M146">IFERROR(IF(J146="","",XLOOKUP(L146,Personnel!$B$4:$G$4,Personnel!$B$5:$G$5)),"")</f>
        <v/>
      </c>
      <c r="N146" s="455">
        <f t="shared" si="5"/>
        <v>0</v>
      </c>
      <c r="O146" s="434"/>
      <c r="P146" s="456" t="str">
        <f t="shared" si="6"/>
        <v/>
      </c>
      <c r="Q146" s="457">
        <f t="shared" si="22"/>
        <v>0</v>
      </c>
      <c r="R146" s="458"/>
      <c r="S146" s="459" t="str">
        <f t="array" ref="S146">IF(B146="","",XLOOKUP($B146,Product,'Product List'!D:D))</f>
        <v/>
      </c>
      <c r="T146" s="454" t="str">
        <f t="array" ref="T146">IF(B146="","",XLOOKUP($B146,Product,'Product List'!E:E))</f>
        <v/>
      </c>
      <c r="U146" s="454" t="str">
        <f t="array" ref="U146">IF(B146="","",XLOOKUP($B146,Product,'Product List'!F:F))</f>
        <v/>
      </c>
      <c r="V146" s="454" t="str">
        <f t="array" ref="V146">IF(B146="","",XLOOKUP($B146,Product,'Product List'!G:G))</f>
        <v/>
      </c>
      <c r="W146" s="434"/>
      <c r="X146" s="434" t="str">
        <f t="array" ref="X146">iferror(xlookup(B146,'Product List'!A:A,'Product List'!P:P),"")</f>
        <v/>
      </c>
      <c r="Y146" s="434">
        <f t="shared" si="23"/>
        <v>0</v>
      </c>
      <c r="Z146" s="434"/>
    </row>
    <row r="147" ht="14.25" customHeight="1">
      <c r="A147" s="448"/>
      <c r="B147" s="448"/>
      <c r="C147" s="454"/>
      <c r="D147" s="461"/>
      <c r="E147" s="461"/>
      <c r="F147" s="461"/>
      <c r="G147" s="450">
        <f t="shared" si="1"/>
        <v>0</v>
      </c>
      <c r="H147" s="451" t="str">
        <f t="shared" si="2"/>
        <v/>
      </c>
      <c r="I147" s="452" t="str">
        <f t="shared" si="19"/>
        <v/>
      </c>
      <c r="J147" s="477"/>
      <c r="K147" s="434"/>
      <c r="L147" s="454" t="str">
        <f t="shared" si="4"/>
        <v/>
      </c>
      <c r="M147" s="455" t="str">
        <f t="array" ref="M147">IFERROR(IF(J147="","",XLOOKUP(L147,Personnel!$B$4:$G$4,Personnel!$B$5:$G$5)),"")</f>
        <v/>
      </c>
      <c r="N147" s="455">
        <f t="shared" si="5"/>
        <v>0</v>
      </c>
      <c r="O147" s="434"/>
      <c r="P147" s="456" t="str">
        <f t="shared" si="6"/>
        <v/>
      </c>
      <c r="Q147" s="457">
        <f>IFERROR(ROUNDDOWN(N147-SUM($A$1*H147),2),"")</f>
        <v>0</v>
      </c>
      <c r="R147" s="458"/>
      <c r="S147" s="459" t="str">
        <f t="array" ref="S147">IF(B147="","",XLOOKUP($B147,Product,'Product List'!D:D))</f>
        <v/>
      </c>
      <c r="T147" s="454" t="str">
        <f t="array" ref="T147">IF(B147="","",XLOOKUP($B147,Product,'Product List'!E:E))</f>
        <v/>
      </c>
      <c r="U147" s="454" t="str">
        <f t="array" ref="U147">IF(B147="","",XLOOKUP($B147,Product,'Product List'!F:F))</f>
        <v/>
      </c>
      <c r="V147" s="454" t="str">
        <f t="array" ref="V147">IF(B147="","",XLOOKUP($B147,Product,'Product List'!G:G))</f>
        <v/>
      </c>
      <c r="W147" s="434"/>
      <c r="X147" s="434" t="str">
        <f t="array" ref="X147">iferror(xlookup(B147,'Product List'!A:A,'Product List'!P:P),"")</f>
        <v/>
      </c>
      <c r="Y147" s="434">
        <f t="shared" si="23"/>
        <v>0</v>
      </c>
      <c r="Z147" s="434"/>
    </row>
    <row r="148" ht="14.25" customHeight="1">
      <c r="A148" s="448"/>
      <c r="B148" s="448"/>
      <c r="C148" s="454"/>
      <c r="D148" s="461"/>
      <c r="E148" s="461"/>
      <c r="F148" s="461"/>
      <c r="G148" s="450">
        <f t="shared" si="1"/>
        <v>0</v>
      </c>
      <c r="H148" s="451" t="str">
        <f t="shared" si="2"/>
        <v/>
      </c>
      <c r="I148" s="452" t="str">
        <f t="shared" si="19"/>
        <v/>
      </c>
      <c r="J148" s="477"/>
      <c r="K148" s="434"/>
      <c r="L148" s="454" t="str">
        <f t="shared" si="4"/>
        <v/>
      </c>
      <c r="M148" s="455" t="str">
        <f t="array" ref="M148">IFERROR(IF(J148="","",XLOOKUP(L148,Personnel!$B$4:$G$4,Personnel!$B$5:$G$5)),"")</f>
        <v/>
      </c>
      <c r="N148" s="455">
        <f t="shared" si="5"/>
        <v>0</v>
      </c>
      <c r="O148" s="434"/>
      <c r="P148" s="456" t="str">
        <f t="shared" si="6"/>
        <v/>
      </c>
      <c r="Q148" s="457">
        <f t="shared" ref="Q148:Q218" si="24">IFERROR(ROUND(N148-SUM($A$1*H148),2),"")</f>
        <v>0</v>
      </c>
      <c r="R148" s="458"/>
      <c r="S148" s="459" t="str">
        <f t="array" ref="S148">IF(B148="","",XLOOKUP($B148,Product,'Product List'!D:D))</f>
        <v/>
      </c>
      <c r="T148" s="454" t="str">
        <f t="array" ref="T148">IF(B148="","",XLOOKUP($B148,Product,'Product List'!E:E))</f>
        <v/>
      </c>
      <c r="U148" s="454" t="str">
        <f t="array" ref="U148">IF(B148="","",XLOOKUP($B148,Product,'Product List'!F:F))</f>
        <v/>
      </c>
      <c r="V148" s="454" t="str">
        <f t="array" ref="V148">IF(B148="","",XLOOKUP($B148,Product,'Product List'!G:G))</f>
        <v/>
      </c>
      <c r="W148" s="434"/>
      <c r="X148" s="434" t="str">
        <f t="array" ref="X148">iferror(xlookup(B148,'Product List'!A:A,'Product List'!P:P),"")</f>
        <v/>
      </c>
      <c r="Y148" s="434">
        <f t="shared" si="23"/>
        <v>0</v>
      </c>
      <c r="Z148" s="434"/>
    </row>
    <row r="149" ht="14.25" customHeight="1">
      <c r="A149" s="448"/>
      <c r="B149" s="448"/>
      <c r="C149" s="454"/>
      <c r="D149" s="461"/>
      <c r="E149" s="460"/>
      <c r="F149" s="461"/>
      <c r="G149" s="450">
        <f t="shared" si="1"/>
        <v>0</v>
      </c>
      <c r="H149" s="451" t="str">
        <f t="shared" si="2"/>
        <v/>
      </c>
      <c r="I149" s="452" t="str">
        <f t="shared" si="19"/>
        <v/>
      </c>
      <c r="J149" s="477"/>
      <c r="K149" s="434"/>
      <c r="L149" s="454" t="str">
        <f t="shared" si="4"/>
        <v/>
      </c>
      <c r="M149" s="455" t="str">
        <f t="array" ref="M149">IFERROR(IF(J149="","",XLOOKUP(L149,Personnel!$B$4:$G$4,Personnel!$B$5:$G$5)),"")</f>
        <v/>
      </c>
      <c r="N149" s="455">
        <f t="shared" si="5"/>
        <v>0</v>
      </c>
      <c r="O149" s="434"/>
      <c r="P149" s="456" t="str">
        <f t="shared" si="6"/>
        <v/>
      </c>
      <c r="Q149" s="457">
        <f t="shared" si="24"/>
        <v>0</v>
      </c>
      <c r="R149" s="458"/>
      <c r="S149" s="459" t="str">
        <f t="array" ref="S149">IF(B149="","",XLOOKUP($B149,Product,'Product List'!D:D))</f>
        <v/>
      </c>
      <c r="T149" s="454" t="str">
        <f t="array" ref="T149">IF(B149="","",XLOOKUP($B149,Product,'Product List'!E:E))</f>
        <v/>
      </c>
      <c r="U149" s="454" t="str">
        <f t="array" ref="U149">IF(B149="","",XLOOKUP($B149,Product,'Product List'!F:F))</f>
        <v/>
      </c>
      <c r="V149" s="454" t="str">
        <f t="array" ref="V149">IF(B149="","",XLOOKUP($B149,Product,'Product List'!G:G))</f>
        <v/>
      </c>
      <c r="W149" s="434"/>
      <c r="X149" s="434" t="str">
        <f t="array" ref="X149">iferror(xlookup(B149,'Product List'!A:A,'Product List'!P:P),"")</f>
        <v/>
      </c>
      <c r="Y149" s="434">
        <f t="shared" si="23"/>
        <v>0</v>
      </c>
      <c r="Z149" s="434"/>
    </row>
    <row r="150" ht="14.25" customHeight="1">
      <c r="A150" s="448"/>
      <c r="B150" s="448"/>
      <c r="C150" s="454"/>
      <c r="D150" s="461"/>
      <c r="E150" s="460"/>
      <c r="F150" s="461"/>
      <c r="G150" s="450">
        <f t="shared" si="1"/>
        <v>0</v>
      </c>
      <c r="H150" s="451" t="str">
        <f t="shared" si="2"/>
        <v/>
      </c>
      <c r="I150" s="452" t="str">
        <f t="shared" si="19"/>
        <v/>
      </c>
      <c r="J150" s="477"/>
      <c r="K150" s="434"/>
      <c r="L150" s="454" t="str">
        <f t="shared" si="4"/>
        <v/>
      </c>
      <c r="M150" s="455" t="str">
        <f t="array" ref="M150">IFERROR(IF(J150="","",XLOOKUP(L150,Personnel!$B$4:$G$4,Personnel!$B$5:$G$5)),"")</f>
        <v/>
      </c>
      <c r="N150" s="455">
        <f t="shared" si="5"/>
        <v>0</v>
      </c>
      <c r="O150" s="434"/>
      <c r="P150" s="456" t="str">
        <f t="shared" si="6"/>
        <v/>
      </c>
      <c r="Q150" s="457">
        <f t="shared" si="24"/>
        <v>0</v>
      </c>
      <c r="R150" s="458"/>
      <c r="S150" s="459" t="str">
        <f t="array" ref="S150">IF(B150="","",XLOOKUP($B150,Product,'Product List'!D:D))</f>
        <v/>
      </c>
      <c r="T150" s="454" t="str">
        <f t="array" ref="T150">IF(B150="","",XLOOKUP($B150,Product,'Product List'!E:E))</f>
        <v/>
      </c>
      <c r="U150" s="454" t="str">
        <f t="array" ref="U150">IF(B150="","",XLOOKUP($B150,Product,'Product List'!F:F))</f>
        <v/>
      </c>
      <c r="V150" s="454" t="str">
        <f t="array" ref="V150">IF(B150="","",XLOOKUP($B150,Product,'Product List'!G:G))</f>
        <v/>
      </c>
      <c r="W150" s="434"/>
      <c r="X150" s="434" t="str">
        <f t="array" ref="X150">iferror(xlookup(B150,'Product List'!A:A,'Product List'!P:P),"")</f>
        <v/>
      </c>
      <c r="Y150" s="434">
        <f t="shared" si="23"/>
        <v>0</v>
      </c>
      <c r="Z150" s="434"/>
    </row>
    <row r="151" ht="14.25" customHeight="1">
      <c r="A151" s="448"/>
      <c r="B151" s="448"/>
      <c r="C151" s="454"/>
      <c r="D151" s="461"/>
      <c r="E151" s="461"/>
      <c r="F151" s="461"/>
      <c r="G151" s="450">
        <f t="shared" si="1"/>
        <v>0</v>
      </c>
      <c r="H151" s="451" t="str">
        <f t="shared" si="2"/>
        <v/>
      </c>
      <c r="I151" s="452" t="str">
        <f t="shared" si="19"/>
        <v/>
      </c>
      <c r="J151" s="477"/>
      <c r="K151" s="434"/>
      <c r="L151" s="454" t="str">
        <f t="shared" si="4"/>
        <v/>
      </c>
      <c r="M151" s="455" t="str">
        <f t="array" ref="M151">IFERROR(IF(J151="","",XLOOKUP(L151,Personnel!$B$4:$G$4,Personnel!$B$5:$G$5)),"")</f>
        <v/>
      </c>
      <c r="N151" s="455">
        <f t="shared" si="5"/>
        <v>0</v>
      </c>
      <c r="O151" s="434"/>
      <c r="P151" s="456" t="str">
        <f t="shared" si="6"/>
        <v/>
      </c>
      <c r="Q151" s="457">
        <f t="shared" si="24"/>
        <v>0</v>
      </c>
      <c r="R151" s="458"/>
      <c r="S151" s="459" t="str">
        <f t="array" ref="S151">IF(B151="","",XLOOKUP($B151,Product,'Product List'!D:D))</f>
        <v/>
      </c>
      <c r="T151" s="454" t="str">
        <f t="array" ref="T151">IF(B151="","",XLOOKUP($B151,Product,'Product List'!E:E))</f>
        <v/>
      </c>
      <c r="U151" s="454" t="str">
        <f t="array" ref="U151">IF(B151="","",XLOOKUP($B151,Product,'Product List'!F:F))</f>
        <v/>
      </c>
      <c r="V151" s="454" t="str">
        <f t="array" ref="V151">IF(B151="","",XLOOKUP($B151,Product,'Product List'!G:G))</f>
        <v/>
      </c>
      <c r="W151" s="434"/>
      <c r="X151" s="434" t="str">
        <f t="array" ref="X151">iferror(xlookup(B151,'Product List'!A:A,'Product List'!P:P),"")</f>
        <v/>
      </c>
      <c r="Y151" s="434">
        <f t="shared" si="23"/>
        <v>0</v>
      </c>
      <c r="Z151" s="434"/>
    </row>
    <row r="152" ht="14.25" customHeight="1">
      <c r="A152" s="448"/>
      <c r="B152" s="448"/>
      <c r="C152" s="454"/>
      <c r="D152" s="461"/>
      <c r="E152" s="461"/>
      <c r="F152" s="461"/>
      <c r="G152" s="450">
        <f t="shared" si="1"/>
        <v>0</v>
      </c>
      <c r="H152" s="451" t="str">
        <f t="shared" si="2"/>
        <v/>
      </c>
      <c r="I152" s="452" t="str">
        <f t="shared" si="19"/>
        <v/>
      </c>
      <c r="J152" s="477"/>
      <c r="K152" s="434"/>
      <c r="L152" s="454" t="str">
        <f t="shared" si="4"/>
        <v/>
      </c>
      <c r="M152" s="455" t="str">
        <f t="array" ref="M152">IFERROR(IF(J152="","",XLOOKUP(L152,Personnel!$B$4:$G$4,Personnel!$B$5:$G$5)),"")</f>
        <v/>
      </c>
      <c r="N152" s="455">
        <f t="shared" si="5"/>
        <v>0</v>
      </c>
      <c r="O152" s="434"/>
      <c r="P152" s="456" t="str">
        <f t="shared" si="6"/>
        <v/>
      </c>
      <c r="Q152" s="457">
        <f t="shared" si="24"/>
        <v>0</v>
      </c>
      <c r="R152" s="458"/>
      <c r="S152" s="459" t="str">
        <f t="array" ref="S152">IF(B152="","",XLOOKUP($B152,Product,'Product List'!D:D))</f>
        <v/>
      </c>
      <c r="T152" s="454" t="str">
        <f t="array" ref="T152">IF(B152="","",XLOOKUP($B152,Product,'Product List'!E:E))</f>
        <v/>
      </c>
      <c r="U152" s="454" t="str">
        <f t="array" ref="U152">IF(B152="","",XLOOKUP($B152,Product,'Product List'!F:F))</f>
        <v/>
      </c>
      <c r="V152" s="454" t="str">
        <f t="array" ref="V152">IF(B152="","",XLOOKUP($B152,Product,'Product List'!G:G))</f>
        <v/>
      </c>
      <c r="W152" s="434"/>
      <c r="X152" s="434" t="str">
        <f t="array" ref="X152">iferror(xlookup(B152,'Product List'!A:A,'Product List'!P:P),"")</f>
        <v/>
      </c>
      <c r="Y152" s="434">
        <f t="shared" si="23"/>
        <v>0</v>
      </c>
      <c r="Z152" s="434"/>
    </row>
    <row r="153" ht="14.25" customHeight="1">
      <c r="A153" s="448"/>
      <c r="B153" s="448"/>
      <c r="C153" s="454"/>
      <c r="D153" s="461"/>
      <c r="E153" s="461"/>
      <c r="F153" s="461"/>
      <c r="G153" s="450">
        <f t="shared" si="1"/>
        <v>0</v>
      </c>
      <c r="H153" s="451" t="str">
        <f t="shared" si="2"/>
        <v/>
      </c>
      <c r="I153" s="452" t="str">
        <f t="shared" si="19"/>
        <v/>
      </c>
      <c r="J153" s="477"/>
      <c r="K153" s="434"/>
      <c r="L153" s="454" t="str">
        <f t="shared" si="4"/>
        <v/>
      </c>
      <c r="M153" s="455" t="str">
        <f t="array" ref="M153">IFERROR(IF(J153="","",XLOOKUP(L153,Personnel!$B$4:$G$4,Personnel!$B$5:$G$5)),"")</f>
        <v/>
      </c>
      <c r="N153" s="455">
        <f t="shared" si="5"/>
        <v>0</v>
      </c>
      <c r="O153" s="434"/>
      <c r="P153" s="456" t="str">
        <f t="shared" si="6"/>
        <v/>
      </c>
      <c r="Q153" s="457">
        <f t="shared" si="24"/>
        <v>0</v>
      </c>
      <c r="R153" s="458"/>
      <c r="S153" s="459" t="str">
        <f t="array" ref="S153">IF(B153="","",XLOOKUP($B153,Product,'Product List'!D:D))</f>
        <v/>
      </c>
      <c r="T153" s="454" t="str">
        <f t="array" ref="T153">IF(B153="","",XLOOKUP($B153,Product,'Product List'!E:E))</f>
        <v/>
      </c>
      <c r="U153" s="454" t="str">
        <f t="array" ref="U153">IF(B153="","",XLOOKUP($B153,Product,'Product List'!F:F))</f>
        <v/>
      </c>
      <c r="V153" s="454" t="str">
        <f t="array" ref="V153">IF(B153="","",XLOOKUP($B153,Product,'Product List'!G:G))</f>
        <v/>
      </c>
      <c r="W153" s="434"/>
      <c r="X153" s="434" t="str">
        <f t="array" ref="X153">iferror(xlookup(B153,'Product List'!A:A,'Product List'!P:P),"")</f>
        <v/>
      </c>
      <c r="Y153" s="434">
        <f t="shared" si="23"/>
        <v>0</v>
      </c>
      <c r="Z153" s="434"/>
    </row>
    <row r="154" ht="14.25" customHeight="1">
      <c r="A154" s="448"/>
      <c r="B154" s="448"/>
      <c r="C154" s="454"/>
      <c r="D154" s="460"/>
      <c r="E154" s="461"/>
      <c r="F154" s="460"/>
      <c r="G154" s="450">
        <f t="shared" si="1"/>
        <v>0</v>
      </c>
      <c r="H154" s="451" t="str">
        <f t="shared" si="2"/>
        <v/>
      </c>
      <c r="I154" s="452" t="str">
        <f t="shared" si="19"/>
        <v/>
      </c>
      <c r="J154" s="477"/>
      <c r="K154" s="434"/>
      <c r="L154" s="454" t="str">
        <f t="shared" si="4"/>
        <v/>
      </c>
      <c r="M154" s="455" t="str">
        <f t="array" ref="M154">IFERROR(IF(J154="","",XLOOKUP(L154,Personnel!$B$4:$G$4,Personnel!$B$5:$G$5)),"")</f>
        <v/>
      </c>
      <c r="N154" s="455">
        <f t="shared" si="5"/>
        <v>0</v>
      </c>
      <c r="O154" s="434"/>
      <c r="P154" s="456" t="str">
        <f t="shared" si="6"/>
        <v/>
      </c>
      <c r="Q154" s="457">
        <f t="shared" si="24"/>
        <v>0</v>
      </c>
      <c r="R154" s="458"/>
      <c r="S154" s="459" t="str">
        <f t="array" ref="S154">IF(B154="","",XLOOKUP($B154,Product,'Product List'!D:D))</f>
        <v/>
      </c>
      <c r="T154" s="454" t="str">
        <f t="array" ref="T154">IF(B154="","",XLOOKUP($B154,Product,'Product List'!E:E))</f>
        <v/>
      </c>
      <c r="U154" s="454" t="str">
        <f t="array" ref="U154">IF(B154="","",XLOOKUP($B154,Product,'Product List'!F:F))</f>
        <v/>
      </c>
      <c r="V154" s="454" t="str">
        <f t="array" ref="V154">IF(B154="","",XLOOKUP($B154,Product,'Product List'!G:G))</f>
        <v/>
      </c>
      <c r="W154" s="434"/>
      <c r="X154" s="434" t="str">
        <f t="array" ref="X154">iferror(xlookup(B154,'Product List'!A:A,'Product List'!P:P),"")</f>
        <v/>
      </c>
      <c r="Y154" s="434">
        <f t="shared" si="23"/>
        <v>0</v>
      </c>
      <c r="Z154" s="434"/>
    </row>
    <row r="155" ht="14.25" customHeight="1">
      <c r="A155" s="448"/>
      <c r="B155" s="448"/>
      <c r="C155" s="454"/>
      <c r="D155" s="461"/>
      <c r="E155" s="487"/>
      <c r="F155" s="461"/>
      <c r="G155" s="450">
        <f t="shared" si="1"/>
        <v>0</v>
      </c>
      <c r="H155" s="451" t="str">
        <f t="shared" si="2"/>
        <v/>
      </c>
      <c r="I155" s="452" t="str">
        <f t="shared" si="19"/>
        <v/>
      </c>
      <c r="J155" s="477"/>
      <c r="K155" s="434"/>
      <c r="L155" s="454" t="str">
        <f t="shared" si="4"/>
        <v/>
      </c>
      <c r="M155" s="455" t="str">
        <f t="array" ref="M155">IFERROR(IF(J155="","",XLOOKUP(L155,Personnel!$B$4:$G$4,Personnel!$B$5:$G$5)),"")</f>
        <v/>
      </c>
      <c r="N155" s="455">
        <f t="shared" si="5"/>
        <v>0</v>
      </c>
      <c r="O155" s="434"/>
      <c r="P155" s="456" t="str">
        <f t="shared" si="6"/>
        <v/>
      </c>
      <c r="Q155" s="457">
        <f t="shared" si="24"/>
        <v>0</v>
      </c>
      <c r="R155" s="458"/>
      <c r="S155" s="459" t="str">
        <f t="array" ref="S155">IF(B155="","",XLOOKUP($B155,Product,'Product List'!D:D))</f>
        <v/>
      </c>
      <c r="T155" s="454" t="str">
        <f t="array" ref="T155">IF(B155="","",XLOOKUP($B155,Product,'Product List'!E:E))</f>
        <v/>
      </c>
      <c r="U155" s="454" t="str">
        <f t="array" ref="U155">IF(B155="","",XLOOKUP($B155,Product,'Product List'!F:F))</f>
        <v/>
      </c>
      <c r="V155" s="454" t="str">
        <f t="array" ref="V155">IF(B155="","",XLOOKUP($B155,Product,'Product List'!G:G))</f>
        <v/>
      </c>
      <c r="W155" s="434"/>
      <c r="X155" s="434" t="str">
        <f t="array" ref="X155">iferror(xlookup(B155,'Product List'!A:A,'Product List'!P:P),"")</f>
        <v/>
      </c>
      <c r="Y155" s="434">
        <f t="shared" si="23"/>
        <v>0</v>
      </c>
      <c r="Z155" s="434"/>
    </row>
    <row r="156" ht="14.25" customHeight="1">
      <c r="A156" s="448"/>
      <c r="B156" s="448"/>
      <c r="C156" s="454"/>
      <c r="D156" s="461"/>
      <c r="E156" s="461"/>
      <c r="F156" s="461"/>
      <c r="G156" s="450">
        <f t="shared" si="1"/>
        <v>0</v>
      </c>
      <c r="H156" s="451" t="str">
        <f t="shared" si="2"/>
        <v/>
      </c>
      <c r="I156" s="452" t="str">
        <f t="shared" si="19"/>
        <v/>
      </c>
      <c r="J156" s="477"/>
      <c r="K156" s="434"/>
      <c r="L156" s="454" t="str">
        <f t="shared" si="4"/>
        <v/>
      </c>
      <c r="M156" s="455" t="str">
        <f t="array" ref="M156">IFERROR(IF(J156="","",XLOOKUP(L156,Personnel!$B$4:$G$4,Personnel!$B$5:$G$5)),"")</f>
        <v/>
      </c>
      <c r="N156" s="455">
        <f t="shared" si="5"/>
        <v>0</v>
      </c>
      <c r="O156" s="434"/>
      <c r="P156" s="456" t="str">
        <f t="shared" si="6"/>
        <v/>
      </c>
      <c r="Q156" s="457">
        <f t="shared" si="24"/>
        <v>0</v>
      </c>
      <c r="R156" s="458"/>
      <c r="S156" s="459" t="str">
        <f t="array" ref="S156">IF(B156="","",XLOOKUP($B156,Product,'Product List'!D:D))</f>
        <v/>
      </c>
      <c r="T156" s="454" t="str">
        <f t="array" ref="T156">IF(B156="","",XLOOKUP($B156,Product,'Product List'!E:E))</f>
        <v/>
      </c>
      <c r="U156" s="454" t="str">
        <f t="array" ref="U156">IF(B156="","",XLOOKUP($B156,Product,'Product List'!F:F))</f>
        <v/>
      </c>
      <c r="V156" s="454" t="str">
        <f t="array" ref="V156">IF(B156="","",XLOOKUP($B156,Product,'Product List'!G:G))</f>
        <v/>
      </c>
      <c r="W156" s="434"/>
      <c r="X156" s="434" t="str">
        <f t="array" ref="X156">iferror(xlookup(B156,'Product List'!A:A,'Product List'!P:P),"")</f>
        <v/>
      </c>
      <c r="Y156" s="434">
        <f t="shared" si="23"/>
        <v>0</v>
      </c>
      <c r="Z156" s="434"/>
    </row>
    <row r="157" ht="14.25" customHeight="1">
      <c r="A157" s="448"/>
      <c r="B157" s="448"/>
      <c r="C157" s="454"/>
      <c r="D157" s="461"/>
      <c r="E157" s="461"/>
      <c r="F157" s="460"/>
      <c r="G157" s="450">
        <f t="shared" si="1"/>
        <v>0</v>
      </c>
      <c r="H157" s="451" t="str">
        <f t="shared" si="2"/>
        <v/>
      </c>
      <c r="I157" s="452" t="str">
        <f t="shared" si="19"/>
        <v/>
      </c>
      <c r="J157" s="477"/>
      <c r="K157" s="434"/>
      <c r="L157" s="454" t="str">
        <f t="shared" si="4"/>
        <v/>
      </c>
      <c r="M157" s="455" t="str">
        <f t="array" ref="M157">IFERROR(IF(J157="","",XLOOKUP(L157,Personnel!$B$4:$G$4,Personnel!$B$5:$G$5)),"")</f>
        <v/>
      </c>
      <c r="N157" s="455">
        <f t="shared" si="5"/>
        <v>0</v>
      </c>
      <c r="O157" s="434"/>
      <c r="P157" s="456" t="str">
        <f t="shared" si="6"/>
        <v/>
      </c>
      <c r="Q157" s="457">
        <f t="shared" si="24"/>
        <v>0</v>
      </c>
      <c r="R157" s="458"/>
      <c r="S157" s="459" t="str">
        <f t="array" ref="S157">IF(B157="","",XLOOKUP($B157,Product,'Product List'!D:D))</f>
        <v/>
      </c>
      <c r="T157" s="454" t="str">
        <f t="array" ref="T157">IF(B157="","",XLOOKUP($B157,Product,'Product List'!E:E))</f>
        <v/>
      </c>
      <c r="U157" s="454" t="str">
        <f t="array" ref="U157">IF(B157="","",XLOOKUP($B157,Product,'Product List'!F:F))</f>
        <v/>
      </c>
      <c r="V157" s="454" t="str">
        <f t="array" ref="V157">IF(B157="","",XLOOKUP($B157,Product,'Product List'!G:G))</f>
        <v/>
      </c>
      <c r="W157" s="434"/>
      <c r="X157" s="434" t="str">
        <f t="array" ref="X157">iferror(xlookup(B157,'Product List'!A:A,'Product List'!P:P),"")</f>
        <v/>
      </c>
      <c r="Y157" s="434">
        <f t="shared" si="23"/>
        <v>0</v>
      </c>
      <c r="Z157" s="434"/>
    </row>
    <row r="158" ht="14.25" customHeight="1">
      <c r="A158" s="448"/>
      <c r="B158" s="448"/>
      <c r="C158" s="454"/>
      <c r="D158" s="461"/>
      <c r="E158" s="461"/>
      <c r="F158" s="461"/>
      <c r="G158" s="450">
        <f t="shared" si="1"/>
        <v>0</v>
      </c>
      <c r="H158" s="451" t="str">
        <f t="shared" si="2"/>
        <v/>
      </c>
      <c r="I158" s="452" t="str">
        <f t="shared" si="19"/>
        <v/>
      </c>
      <c r="J158" s="477"/>
      <c r="K158" s="434"/>
      <c r="L158" s="454" t="str">
        <f t="shared" si="4"/>
        <v/>
      </c>
      <c r="M158" s="455" t="str">
        <f t="array" ref="M158">IFERROR(IF(J158="","",XLOOKUP(L158,Personnel!$B$4:$G$4,Personnel!$B$5:$G$5)),"")</f>
        <v/>
      </c>
      <c r="N158" s="455">
        <f t="shared" si="5"/>
        <v>0</v>
      </c>
      <c r="O158" s="434"/>
      <c r="P158" s="456" t="str">
        <f t="shared" si="6"/>
        <v/>
      </c>
      <c r="Q158" s="457">
        <f t="shared" si="24"/>
        <v>0</v>
      </c>
      <c r="R158" s="458"/>
      <c r="S158" s="459" t="str">
        <f t="array" ref="S158">IF(B158="","",XLOOKUP($B158,Product,'Product List'!D:D))</f>
        <v/>
      </c>
      <c r="T158" s="454" t="str">
        <f t="array" ref="T158">IF(B158="","",XLOOKUP($B158,Product,'Product List'!E:E))</f>
        <v/>
      </c>
      <c r="U158" s="454" t="str">
        <f t="array" ref="U158">IF(B158="","",XLOOKUP($B158,Product,'Product List'!F:F))</f>
        <v/>
      </c>
      <c r="V158" s="454" t="str">
        <f t="array" ref="V158">IF(B158="","",XLOOKUP($B158,Product,'Product List'!G:G))</f>
        <v/>
      </c>
      <c r="W158" s="434"/>
      <c r="X158" s="434" t="str">
        <f t="array" ref="X158">iferror(xlookup(B158,'Product List'!A:A,'Product List'!P:P),"")</f>
        <v/>
      </c>
      <c r="Y158" s="434">
        <f t="shared" si="23"/>
        <v>0</v>
      </c>
      <c r="Z158" s="434"/>
    </row>
    <row r="159" ht="14.25" customHeight="1">
      <c r="A159" s="448"/>
      <c r="B159" s="448"/>
      <c r="C159" s="454"/>
      <c r="D159" s="461"/>
      <c r="E159" s="461"/>
      <c r="F159" s="460"/>
      <c r="G159" s="450">
        <f t="shared" si="1"/>
        <v>0</v>
      </c>
      <c r="H159" s="451" t="str">
        <f t="shared" si="2"/>
        <v/>
      </c>
      <c r="I159" s="452"/>
      <c r="J159" s="477"/>
      <c r="K159" s="434"/>
      <c r="L159" s="454" t="str">
        <f t="shared" si="4"/>
        <v/>
      </c>
      <c r="M159" s="455" t="str">
        <f t="array" ref="M159">IFERROR(IF(J159="","",XLOOKUP(L159,Personnel!$B$4:$G$4,Personnel!$B$5:$G$5)),"")</f>
        <v/>
      </c>
      <c r="N159" s="455">
        <f t="shared" si="5"/>
        <v>0</v>
      </c>
      <c r="O159" s="434"/>
      <c r="P159" s="456" t="str">
        <f t="shared" si="6"/>
        <v/>
      </c>
      <c r="Q159" s="457">
        <f t="shared" si="24"/>
        <v>0</v>
      </c>
      <c r="R159" s="458"/>
      <c r="S159" s="459" t="str">
        <f t="array" ref="S159">IF(B159="","",XLOOKUP($B159,Product,'Product List'!D:D))</f>
        <v/>
      </c>
      <c r="T159" s="454" t="str">
        <f t="array" ref="T159">IF(B159="","",XLOOKUP($B159,Product,'Product List'!E:E))</f>
        <v/>
      </c>
      <c r="U159" s="454" t="str">
        <f t="array" ref="U159">IF(B159="","",XLOOKUP($B159,Product,'Product List'!F:F))</f>
        <v/>
      </c>
      <c r="V159" s="454" t="str">
        <f t="array" ref="V159">IF(B159="","",XLOOKUP($B159,Product,'Product List'!G:G))</f>
        <v/>
      </c>
      <c r="W159" s="434"/>
      <c r="X159" s="434" t="str">
        <f t="array" ref="X159">iferror(xlookup(B159,'Product List'!A:A,'Product List'!P:P),"")</f>
        <v/>
      </c>
      <c r="Y159" s="434">
        <f t="shared" si="23"/>
        <v>0</v>
      </c>
      <c r="Z159" s="434"/>
    </row>
    <row r="160" ht="14.25" customHeight="1">
      <c r="A160" s="448"/>
      <c r="B160" s="448"/>
      <c r="C160" s="454"/>
      <c r="D160" s="461"/>
      <c r="E160" s="461"/>
      <c r="F160" s="461"/>
      <c r="G160" s="450">
        <f t="shared" si="1"/>
        <v>0</v>
      </c>
      <c r="H160" s="451" t="str">
        <f t="shared" si="2"/>
        <v/>
      </c>
      <c r="I160" s="452" t="str">
        <f t="shared" ref="I160:I173" si="25">left(B160,3)</f>
        <v/>
      </c>
      <c r="J160" s="477"/>
      <c r="K160" s="434"/>
      <c r="L160" s="454" t="str">
        <f t="shared" si="4"/>
        <v/>
      </c>
      <c r="M160" s="455" t="str">
        <f t="array" ref="M160">IFERROR(IF(J160="","",XLOOKUP(L160,Personnel!$B$4:$G$4,Personnel!$B$5:$G$5)),"")</f>
        <v/>
      </c>
      <c r="N160" s="455">
        <f t="shared" si="5"/>
        <v>0</v>
      </c>
      <c r="O160" s="434"/>
      <c r="P160" s="456" t="str">
        <f t="shared" si="6"/>
        <v/>
      </c>
      <c r="Q160" s="457">
        <f t="shared" si="24"/>
        <v>0</v>
      </c>
      <c r="R160" s="458"/>
      <c r="S160" s="459" t="str">
        <f t="array" ref="S160">IF(B160="","",XLOOKUP($B160,Product,'Product List'!D:D))</f>
        <v/>
      </c>
      <c r="T160" s="454" t="str">
        <f t="array" ref="T160">IF(B160="","",XLOOKUP($B160,Product,'Product List'!E:E))</f>
        <v/>
      </c>
      <c r="U160" s="454" t="str">
        <f t="array" ref="U160">IF(B160="","",XLOOKUP($B160,Product,'Product List'!F:F))</f>
        <v/>
      </c>
      <c r="V160" s="454" t="str">
        <f t="array" ref="V160">IF(B160="","",XLOOKUP($B160,Product,'Product List'!G:G))</f>
        <v/>
      </c>
      <c r="W160" s="434"/>
      <c r="X160" s="434" t="str">
        <f t="array" ref="X160">iferror(xlookup(B160,'Product List'!A:A,'Product List'!P:P),"")</f>
        <v/>
      </c>
      <c r="Y160" s="434">
        <f t="shared" si="23"/>
        <v>0</v>
      </c>
      <c r="Z160" s="434"/>
    </row>
    <row r="161" ht="14.25" customHeight="1">
      <c r="A161" s="448"/>
      <c r="B161" s="448"/>
      <c r="C161" s="454"/>
      <c r="D161" s="461"/>
      <c r="E161" s="461"/>
      <c r="F161" s="461"/>
      <c r="G161" s="450">
        <f t="shared" si="1"/>
        <v>0</v>
      </c>
      <c r="H161" s="451" t="str">
        <f t="shared" si="2"/>
        <v/>
      </c>
      <c r="I161" s="452" t="str">
        <f t="shared" si="25"/>
        <v/>
      </c>
      <c r="J161" s="477"/>
      <c r="K161" s="434"/>
      <c r="L161" s="454" t="str">
        <f t="shared" si="4"/>
        <v/>
      </c>
      <c r="M161" s="455" t="str">
        <f t="array" ref="M161">IFERROR(IF(J161="","",XLOOKUP(L161,Personnel!$B$4:$G$4,Personnel!$B$5:$G$5)),"")</f>
        <v/>
      </c>
      <c r="N161" s="455">
        <f t="shared" si="5"/>
        <v>0</v>
      </c>
      <c r="O161" s="434"/>
      <c r="P161" s="456" t="str">
        <f t="shared" si="6"/>
        <v/>
      </c>
      <c r="Q161" s="457">
        <f t="shared" si="24"/>
        <v>0</v>
      </c>
      <c r="R161" s="458"/>
      <c r="S161" s="459" t="str">
        <f t="array" ref="S161">IF(B161="","",XLOOKUP($B161,Product,'Product List'!D:D))</f>
        <v/>
      </c>
      <c r="T161" s="454" t="str">
        <f t="array" ref="T161">IF(B161="","",XLOOKUP($B161,Product,'Product List'!E:E))</f>
        <v/>
      </c>
      <c r="U161" s="454" t="str">
        <f t="array" ref="U161">IF(B161="","",XLOOKUP($B161,Product,'Product List'!F:F))</f>
        <v/>
      </c>
      <c r="V161" s="454" t="str">
        <f t="array" ref="V161">IF(B161="","",XLOOKUP($B161,Product,'Product List'!G:G))</f>
        <v/>
      </c>
      <c r="W161" s="434"/>
      <c r="X161" s="434" t="str">
        <f t="array" ref="X161">iferror(xlookup(B161,'Product List'!A:A,'Product List'!P:P),"")</f>
        <v/>
      </c>
      <c r="Y161" s="434">
        <f t="shared" si="23"/>
        <v>0</v>
      </c>
      <c r="Z161" s="434"/>
    </row>
    <row r="162" ht="14.25" customHeight="1">
      <c r="A162" s="448"/>
      <c r="B162" s="448"/>
      <c r="C162" s="454"/>
      <c r="D162" s="461"/>
      <c r="E162" s="461"/>
      <c r="F162" s="461"/>
      <c r="G162" s="450">
        <f t="shared" si="1"/>
        <v>0</v>
      </c>
      <c r="H162" s="451" t="str">
        <f t="shared" si="2"/>
        <v/>
      </c>
      <c r="I162" s="452" t="str">
        <f t="shared" si="25"/>
        <v/>
      </c>
      <c r="J162" s="477"/>
      <c r="K162" s="434"/>
      <c r="L162" s="454" t="str">
        <f t="shared" si="4"/>
        <v/>
      </c>
      <c r="M162" s="455" t="str">
        <f t="array" ref="M162">IFERROR(IF(J162="","",XLOOKUP(L162,Personnel!$B$4:$G$4,Personnel!$B$5:$G$5)),"")</f>
        <v/>
      </c>
      <c r="N162" s="455">
        <f t="shared" si="5"/>
        <v>0</v>
      </c>
      <c r="O162" s="434"/>
      <c r="P162" s="456" t="str">
        <f t="shared" si="6"/>
        <v/>
      </c>
      <c r="Q162" s="457">
        <f t="shared" si="24"/>
        <v>0</v>
      </c>
      <c r="R162" s="458"/>
      <c r="S162" s="459" t="str">
        <f t="array" ref="S162">IF(B162="","",XLOOKUP($B162,Product,'Product List'!D:D))</f>
        <v/>
      </c>
      <c r="T162" s="454" t="str">
        <f t="array" ref="T162">IF(B162="","",XLOOKUP($B162,Product,'Product List'!E:E))</f>
        <v/>
      </c>
      <c r="U162" s="454" t="str">
        <f t="array" ref="U162">IF(B162="","",XLOOKUP($B162,Product,'Product List'!F:F))</f>
        <v/>
      </c>
      <c r="V162" s="454" t="str">
        <f t="array" ref="V162">IF(B162="","",XLOOKUP($B162,Product,'Product List'!G:G))</f>
        <v/>
      </c>
      <c r="W162" s="434"/>
      <c r="X162" s="434" t="str">
        <f t="array" ref="X162">iferror(xlookup(B162,'Product List'!A:A,'Product List'!P:P),"")</f>
        <v/>
      </c>
      <c r="Y162" s="434">
        <f t="shared" si="23"/>
        <v>0</v>
      </c>
      <c r="Z162" s="434"/>
    </row>
    <row r="163" ht="14.25" customHeight="1">
      <c r="A163" s="448"/>
      <c r="B163" s="448"/>
      <c r="C163" s="454"/>
      <c r="D163" s="461"/>
      <c r="E163" s="461"/>
      <c r="F163" s="461"/>
      <c r="G163" s="450">
        <f t="shared" si="1"/>
        <v>0</v>
      </c>
      <c r="H163" s="451" t="str">
        <f t="shared" si="2"/>
        <v/>
      </c>
      <c r="I163" s="452" t="str">
        <f t="shared" si="25"/>
        <v/>
      </c>
      <c r="J163" s="477"/>
      <c r="K163" s="434"/>
      <c r="L163" s="454" t="str">
        <f t="shared" si="4"/>
        <v/>
      </c>
      <c r="M163" s="455" t="str">
        <f t="array" ref="M163">IFERROR(IF(J163="","",XLOOKUP(L163,Personnel!$B$4:$G$4,Personnel!$B$5:$G$5)),"")</f>
        <v/>
      </c>
      <c r="N163" s="455">
        <f t="shared" si="5"/>
        <v>0</v>
      </c>
      <c r="O163" s="434"/>
      <c r="P163" s="456" t="str">
        <f t="shared" si="6"/>
        <v/>
      </c>
      <c r="Q163" s="457">
        <f t="shared" si="24"/>
        <v>0</v>
      </c>
      <c r="R163" s="458"/>
      <c r="S163" s="459" t="str">
        <f t="array" ref="S163">IF(B163="","",XLOOKUP($B163,Product,'Product List'!D:D))</f>
        <v/>
      </c>
      <c r="T163" s="454" t="str">
        <f t="array" ref="T163">IF(B163="","",XLOOKUP($B163,Product,'Product List'!E:E))</f>
        <v/>
      </c>
      <c r="U163" s="454" t="str">
        <f t="array" ref="U163">IF(B163="","",XLOOKUP($B163,Product,'Product List'!F:F))</f>
        <v/>
      </c>
      <c r="V163" s="454" t="str">
        <f t="array" ref="V163">IF(B163="","",XLOOKUP($B163,Product,'Product List'!G:G))</f>
        <v/>
      </c>
      <c r="W163" s="434"/>
      <c r="X163" s="434" t="str">
        <f t="array" ref="X163">iferror(xlookup(B163,'Product List'!A:A,'Product List'!P:P),"")</f>
        <v/>
      </c>
      <c r="Y163" s="434">
        <f t="shared" si="23"/>
        <v>0</v>
      </c>
      <c r="Z163" s="434"/>
    </row>
    <row r="164" ht="14.25" customHeight="1">
      <c r="A164" s="448"/>
      <c r="B164" s="448"/>
      <c r="C164" s="454"/>
      <c r="D164" s="460"/>
      <c r="E164" s="461"/>
      <c r="F164" s="461"/>
      <c r="G164" s="450">
        <f t="shared" si="1"/>
        <v>0</v>
      </c>
      <c r="H164" s="451" t="str">
        <f t="shared" si="2"/>
        <v/>
      </c>
      <c r="I164" s="452" t="str">
        <f t="shared" si="25"/>
        <v/>
      </c>
      <c r="J164" s="477"/>
      <c r="K164" s="434"/>
      <c r="L164" s="454" t="str">
        <f t="shared" si="4"/>
        <v/>
      </c>
      <c r="M164" s="455" t="str">
        <f t="array" ref="M164">IFERROR(IF(J164="","",XLOOKUP(L164,Personnel!$B$4:$G$4,Personnel!$B$5:$G$5)),"")</f>
        <v/>
      </c>
      <c r="N164" s="455">
        <f t="shared" si="5"/>
        <v>0</v>
      </c>
      <c r="O164" s="434"/>
      <c r="P164" s="456" t="str">
        <f t="shared" si="6"/>
        <v/>
      </c>
      <c r="Q164" s="457">
        <f t="shared" si="24"/>
        <v>0</v>
      </c>
      <c r="R164" s="458"/>
      <c r="S164" s="459" t="str">
        <f t="array" ref="S164">IF(B164="","",XLOOKUP($B164,Product,'Product List'!D:D))</f>
        <v/>
      </c>
      <c r="T164" s="454" t="str">
        <f t="array" ref="T164">IF(B164="","",XLOOKUP($B164,Product,'Product List'!E:E))</f>
        <v/>
      </c>
      <c r="U164" s="454" t="str">
        <f t="array" ref="U164">IF(B164="","",XLOOKUP($B164,Product,'Product List'!F:F))</f>
        <v/>
      </c>
      <c r="V164" s="454" t="str">
        <f t="array" ref="V164">IF(B164="","",XLOOKUP($B164,Product,'Product List'!G:G))</f>
        <v/>
      </c>
      <c r="W164" s="434"/>
      <c r="X164" s="434" t="str">
        <f t="array" ref="X164">iferror(xlookup(B164,'Product List'!A:A,'Product List'!P:P),"")</f>
        <v/>
      </c>
      <c r="Y164" s="434">
        <f t="shared" si="23"/>
        <v>0</v>
      </c>
      <c r="Z164" s="434"/>
    </row>
    <row r="165" ht="14.25" customHeight="1">
      <c r="A165" s="448"/>
      <c r="B165" s="448"/>
      <c r="C165" s="454"/>
      <c r="D165" s="461"/>
      <c r="E165" s="461"/>
      <c r="F165" s="461"/>
      <c r="G165" s="450">
        <f t="shared" si="1"/>
        <v>0</v>
      </c>
      <c r="H165" s="451" t="str">
        <f t="shared" si="2"/>
        <v/>
      </c>
      <c r="I165" s="452" t="str">
        <f t="shared" si="25"/>
        <v/>
      </c>
      <c r="J165" s="477"/>
      <c r="K165" s="434"/>
      <c r="L165" s="454" t="str">
        <f t="shared" si="4"/>
        <v/>
      </c>
      <c r="M165" s="455" t="str">
        <f t="array" ref="M165">IFERROR(IF(J165="","",XLOOKUP(L165,Personnel!$B$4:$G$4,Personnel!$B$5:$G$5)),"")</f>
        <v/>
      </c>
      <c r="N165" s="455">
        <f t="shared" si="5"/>
        <v>0</v>
      </c>
      <c r="O165" s="434"/>
      <c r="P165" s="456" t="str">
        <f t="shared" si="6"/>
        <v/>
      </c>
      <c r="Q165" s="457">
        <f t="shared" si="24"/>
        <v>0</v>
      </c>
      <c r="R165" s="458"/>
      <c r="S165" s="459" t="str">
        <f t="array" ref="S165">IF(B165="","",XLOOKUP($B165,Product,'Product List'!D:D))</f>
        <v/>
      </c>
      <c r="T165" s="454" t="str">
        <f t="array" ref="T165">IF(B165="","",XLOOKUP($B165,Product,'Product List'!E:E))</f>
        <v/>
      </c>
      <c r="U165" s="454" t="str">
        <f t="array" ref="U165">IF(B165="","",XLOOKUP($B165,Product,'Product List'!F:F))</f>
        <v/>
      </c>
      <c r="V165" s="454" t="str">
        <f t="array" ref="V165">IF(B165="","",XLOOKUP($B165,Product,'Product List'!G:G))</f>
        <v/>
      </c>
      <c r="W165" s="434"/>
      <c r="X165" s="434" t="str">
        <f t="array" ref="X165">iferror(xlookup(B165,'Product List'!A:A,'Product List'!P:P),"")</f>
        <v/>
      </c>
      <c r="Y165" s="434">
        <f t="shared" si="23"/>
        <v>0</v>
      </c>
      <c r="Z165" s="434"/>
    </row>
    <row r="166" ht="14.25" customHeight="1">
      <c r="A166" s="448"/>
      <c r="B166" s="448"/>
      <c r="C166" s="454"/>
      <c r="D166" s="461"/>
      <c r="E166" s="461"/>
      <c r="F166" s="461"/>
      <c r="G166" s="450">
        <f t="shared" si="1"/>
        <v>0</v>
      </c>
      <c r="H166" s="451" t="str">
        <f t="shared" si="2"/>
        <v/>
      </c>
      <c r="I166" s="452" t="str">
        <f t="shared" si="25"/>
        <v/>
      </c>
      <c r="J166" s="477"/>
      <c r="K166" s="434"/>
      <c r="L166" s="454" t="str">
        <f t="shared" si="4"/>
        <v/>
      </c>
      <c r="M166" s="455" t="str">
        <f t="array" ref="M166">IFERROR(IF(J166="","",XLOOKUP(L166,Personnel!$B$4:$G$4,Personnel!$B$5:$G$5)),"")</f>
        <v/>
      </c>
      <c r="N166" s="455">
        <f t="shared" si="5"/>
        <v>0</v>
      </c>
      <c r="O166" s="434"/>
      <c r="P166" s="456" t="str">
        <f t="shared" si="6"/>
        <v/>
      </c>
      <c r="Q166" s="457">
        <f t="shared" si="24"/>
        <v>0</v>
      </c>
      <c r="R166" s="458"/>
      <c r="S166" s="459" t="str">
        <f t="array" ref="S166">IF(B166="","",XLOOKUP($B166,Product,'Product List'!D:D))</f>
        <v/>
      </c>
      <c r="T166" s="454" t="str">
        <f t="array" ref="T166">IF(B166="","",XLOOKUP($B166,Product,'Product List'!E:E))</f>
        <v/>
      </c>
      <c r="U166" s="454" t="str">
        <f t="array" ref="U166">IF(B166="","",XLOOKUP($B166,Product,'Product List'!F:F))</f>
        <v/>
      </c>
      <c r="V166" s="454" t="str">
        <f t="array" ref="V166">IF(B166="","",XLOOKUP($B166,Product,'Product List'!G:G))</f>
        <v/>
      </c>
      <c r="W166" s="434"/>
      <c r="X166" s="434" t="str">
        <f t="array" ref="X166">iferror(xlookup(B166,'Product List'!A:A,'Product List'!P:P),"")</f>
        <v/>
      </c>
      <c r="Y166" s="434">
        <f t="shared" si="23"/>
        <v>0</v>
      </c>
      <c r="Z166" s="434"/>
    </row>
    <row r="167" ht="14.25" customHeight="1">
      <c r="A167" s="448"/>
      <c r="B167" s="448"/>
      <c r="C167" s="454"/>
      <c r="D167" s="461"/>
      <c r="E167" s="461"/>
      <c r="F167" s="461"/>
      <c r="G167" s="450">
        <f t="shared" si="1"/>
        <v>0</v>
      </c>
      <c r="H167" s="451" t="str">
        <f t="shared" si="2"/>
        <v/>
      </c>
      <c r="I167" s="452" t="str">
        <f t="shared" si="25"/>
        <v/>
      </c>
      <c r="J167" s="477"/>
      <c r="K167" s="434"/>
      <c r="L167" s="454" t="str">
        <f t="shared" si="4"/>
        <v/>
      </c>
      <c r="M167" s="455" t="str">
        <f t="array" ref="M167">IFERROR(IF(J167="","",XLOOKUP(L167,Personnel!$B$4:$G$4,Personnel!$B$5:$G$5)),"")</f>
        <v/>
      </c>
      <c r="N167" s="455">
        <f t="shared" si="5"/>
        <v>0</v>
      </c>
      <c r="O167" s="434"/>
      <c r="P167" s="456" t="str">
        <f t="shared" si="6"/>
        <v/>
      </c>
      <c r="Q167" s="457">
        <f t="shared" si="24"/>
        <v>0</v>
      </c>
      <c r="R167" s="458"/>
      <c r="S167" s="459" t="str">
        <f t="array" ref="S167">IF(B167="","",XLOOKUP($B167,Product,'Product List'!D:D))</f>
        <v/>
      </c>
      <c r="T167" s="454" t="str">
        <f t="array" ref="T167">IF(B167="","",XLOOKUP($B167,Product,'Product List'!E:E))</f>
        <v/>
      </c>
      <c r="U167" s="454" t="str">
        <f t="array" ref="U167">IF(B167="","",XLOOKUP($B167,Product,'Product List'!F:F))</f>
        <v/>
      </c>
      <c r="V167" s="454" t="str">
        <f t="array" ref="V167">IF(B167="","",XLOOKUP($B167,Product,'Product List'!G:G))</f>
        <v/>
      </c>
      <c r="W167" s="434"/>
      <c r="X167" s="434" t="str">
        <f t="array" ref="X167">iferror(xlookup(B167,'Product List'!A:A,'Product List'!P:P),"")</f>
        <v/>
      </c>
      <c r="Y167" s="434">
        <f t="shared" si="23"/>
        <v>0</v>
      </c>
      <c r="Z167" s="434"/>
    </row>
    <row r="168" ht="14.25" customHeight="1">
      <c r="A168" s="448"/>
      <c r="B168" s="448"/>
      <c r="C168" s="454"/>
      <c r="D168" s="461"/>
      <c r="E168" s="461"/>
      <c r="F168" s="461"/>
      <c r="G168" s="450">
        <f t="shared" si="1"/>
        <v>0</v>
      </c>
      <c r="H168" s="451" t="str">
        <f t="shared" si="2"/>
        <v/>
      </c>
      <c r="I168" s="452" t="str">
        <f t="shared" si="25"/>
        <v/>
      </c>
      <c r="J168" s="477"/>
      <c r="K168" s="434"/>
      <c r="L168" s="454" t="str">
        <f t="shared" si="4"/>
        <v/>
      </c>
      <c r="M168" s="455" t="str">
        <f t="array" ref="M168">IFERROR(IF(J168="","",XLOOKUP(L168,Personnel!$B$4:$G$4,Personnel!$B$5:$G$5)),"")</f>
        <v/>
      </c>
      <c r="N168" s="455">
        <f t="shared" si="5"/>
        <v>0</v>
      </c>
      <c r="O168" s="434"/>
      <c r="P168" s="456" t="str">
        <f t="shared" si="6"/>
        <v/>
      </c>
      <c r="Q168" s="457">
        <f t="shared" si="24"/>
        <v>0</v>
      </c>
      <c r="R168" s="458"/>
      <c r="S168" s="459" t="str">
        <f t="array" ref="S168">IF(B168="","",XLOOKUP($B168,Product,'Product List'!D:D))</f>
        <v/>
      </c>
      <c r="T168" s="454" t="str">
        <f t="array" ref="T168">IF(B168="","",XLOOKUP($B168,Product,'Product List'!E:E))</f>
        <v/>
      </c>
      <c r="U168" s="454" t="str">
        <f t="array" ref="U168">IF(B168="","",XLOOKUP($B168,Product,'Product List'!F:F))</f>
        <v/>
      </c>
      <c r="V168" s="454" t="str">
        <f t="array" ref="V168">IF(B168="","",XLOOKUP($B168,Product,'Product List'!G:G))</f>
        <v/>
      </c>
      <c r="W168" s="434"/>
      <c r="X168" s="434" t="str">
        <f t="array" ref="X168">iferror(xlookup(B168,'Product List'!A:A,'Product List'!P:P),"")</f>
        <v/>
      </c>
      <c r="Y168" s="434">
        <f t="shared" si="23"/>
        <v>0</v>
      </c>
      <c r="Z168" s="434"/>
    </row>
    <row r="169" ht="14.25" customHeight="1">
      <c r="A169" s="448"/>
      <c r="B169" s="448"/>
      <c r="C169" s="454"/>
      <c r="D169" s="461"/>
      <c r="E169" s="461"/>
      <c r="F169" s="461"/>
      <c r="G169" s="450">
        <f t="shared" si="1"/>
        <v>0</v>
      </c>
      <c r="H169" s="451" t="str">
        <f t="shared" si="2"/>
        <v/>
      </c>
      <c r="I169" s="452" t="str">
        <f t="shared" si="25"/>
        <v/>
      </c>
      <c r="J169" s="477"/>
      <c r="K169" s="434"/>
      <c r="L169" s="454" t="str">
        <f t="shared" si="4"/>
        <v/>
      </c>
      <c r="M169" s="455" t="str">
        <f t="array" ref="M169">IFERROR(IF(J169="","",XLOOKUP(L169,Personnel!$B$4:$G$4,Personnel!$B$5:$G$5)),"")</f>
        <v/>
      </c>
      <c r="N169" s="455">
        <f t="shared" si="5"/>
        <v>0</v>
      </c>
      <c r="O169" s="434"/>
      <c r="P169" s="456" t="str">
        <f t="shared" si="6"/>
        <v/>
      </c>
      <c r="Q169" s="457">
        <f t="shared" si="24"/>
        <v>0</v>
      </c>
      <c r="R169" s="458"/>
      <c r="S169" s="459" t="str">
        <f t="array" ref="S169">IF(B169="","",XLOOKUP($B169,Product,'Product List'!D:D))</f>
        <v/>
      </c>
      <c r="T169" s="454" t="str">
        <f t="array" ref="T169">IF(B169="","",XLOOKUP($B169,Product,'Product List'!E:E))</f>
        <v/>
      </c>
      <c r="U169" s="454" t="str">
        <f t="array" ref="U169">IF(B169="","",XLOOKUP($B169,Product,'Product List'!F:F))</f>
        <v/>
      </c>
      <c r="V169" s="454" t="str">
        <f t="array" ref="V169">IF(B169="","",XLOOKUP($B169,Product,'Product List'!G:G))</f>
        <v/>
      </c>
      <c r="W169" s="434"/>
      <c r="X169" s="434" t="str">
        <f t="array" ref="X169">iferror(xlookup(B169,'Product List'!A:A,'Product List'!P:P),"")</f>
        <v/>
      </c>
      <c r="Y169" s="434">
        <f t="shared" si="23"/>
        <v>0</v>
      </c>
      <c r="Z169" s="434"/>
    </row>
    <row r="170" ht="14.25" customHeight="1">
      <c r="A170" s="448"/>
      <c r="B170" s="448"/>
      <c r="C170" s="454"/>
      <c r="D170" s="461"/>
      <c r="E170" s="461"/>
      <c r="F170" s="461"/>
      <c r="G170" s="450">
        <f t="shared" si="1"/>
        <v>0</v>
      </c>
      <c r="H170" s="451" t="str">
        <f t="shared" si="2"/>
        <v/>
      </c>
      <c r="I170" s="452" t="str">
        <f t="shared" si="25"/>
        <v/>
      </c>
      <c r="J170" s="477"/>
      <c r="K170" s="434"/>
      <c r="L170" s="454" t="str">
        <f t="shared" si="4"/>
        <v/>
      </c>
      <c r="M170" s="455" t="str">
        <f t="array" ref="M170">IFERROR(IF(J170="","",XLOOKUP(L170,Personnel!$B$4:$G$4,Personnel!$B$5:$G$5)),"")</f>
        <v/>
      </c>
      <c r="N170" s="455">
        <f t="shared" si="5"/>
        <v>0</v>
      </c>
      <c r="O170" s="434"/>
      <c r="P170" s="456" t="str">
        <f t="shared" si="6"/>
        <v/>
      </c>
      <c r="Q170" s="457">
        <f t="shared" si="24"/>
        <v>0</v>
      </c>
      <c r="R170" s="458"/>
      <c r="S170" s="459" t="str">
        <f t="array" ref="S170">IF(B170="","",XLOOKUP($B170,Product,'Product List'!D:D))</f>
        <v/>
      </c>
      <c r="T170" s="454" t="str">
        <f t="array" ref="T170">IF(B170="","",XLOOKUP($B170,Product,'Product List'!E:E))</f>
        <v/>
      </c>
      <c r="U170" s="454" t="str">
        <f t="array" ref="U170">IF(B170="","",XLOOKUP($B170,Product,'Product List'!F:F))</f>
        <v/>
      </c>
      <c r="V170" s="454" t="str">
        <f t="array" ref="V170">IF(B170="","",XLOOKUP($B170,Product,'Product List'!G:G))</f>
        <v/>
      </c>
      <c r="W170" s="434"/>
      <c r="X170" s="434" t="str">
        <f t="array" ref="X170">iferror(xlookup(B170,'Product List'!A:A,'Product List'!P:P),"")</f>
        <v/>
      </c>
      <c r="Y170" s="434">
        <f t="shared" si="23"/>
        <v>0</v>
      </c>
      <c r="Z170" s="434"/>
    </row>
    <row r="171" ht="14.25" customHeight="1">
      <c r="A171" s="448"/>
      <c r="B171" s="448"/>
      <c r="C171" s="454"/>
      <c r="D171" s="461"/>
      <c r="E171" s="461"/>
      <c r="F171" s="460"/>
      <c r="G171" s="450">
        <f t="shared" si="1"/>
        <v>0</v>
      </c>
      <c r="H171" s="451" t="str">
        <f t="shared" si="2"/>
        <v/>
      </c>
      <c r="I171" s="452" t="str">
        <f t="shared" si="25"/>
        <v/>
      </c>
      <c r="J171" s="477"/>
      <c r="K171" s="434"/>
      <c r="L171" s="454" t="str">
        <f t="shared" si="4"/>
        <v/>
      </c>
      <c r="M171" s="455" t="str">
        <f t="array" ref="M171">IFERROR(IF(J171="","",XLOOKUP(L171,Personnel!$B$4:$G$4,Personnel!$B$5:$G$5)),"")</f>
        <v/>
      </c>
      <c r="N171" s="455">
        <f t="shared" si="5"/>
        <v>0</v>
      </c>
      <c r="O171" s="434"/>
      <c r="P171" s="456" t="str">
        <f t="shared" si="6"/>
        <v/>
      </c>
      <c r="Q171" s="457">
        <f t="shared" si="24"/>
        <v>0</v>
      </c>
      <c r="R171" s="458"/>
      <c r="S171" s="459" t="str">
        <f t="array" ref="S171">IF(B171="","",XLOOKUP($B171,Product,'Product List'!D:D))</f>
        <v/>
      </c>
      <c r="T171" s="454" t="str">
        <f t="array" ref="T171">IF(B171="","",XLOOKUP($B171,Product,'Product List'!E:E))</f>
        <v/>
      </c>
      <c r="U171" s="454" t="str">
        <f t="array" ref="U171">IF(B171="","",XLOOKUP($B171,Product,'Product List'!F:F))</f>
        <v/>
      </c>
      <c r="V171" s="454" t="str">
        <f t="array" ref="V171">IF(B171="","",XLOOKUP($B171,Product,'Product List'!G:G))</f>
        <v/>
      </c>
      <c r="W171" s="434"/>
      <c r="X171" s="434" t="str">
        <f t="array" ref="X171">iferror(xlookup(B171,'Product List'!A:A,'Product List'!P:P),"")</f>
        <v/>
      </c>
      <c r="Y171" s="434">
        <f t="shared" si="23"/>
        <v>0</v>
      </c>
      <c r="Z171" s="434"/>
    </row>
    <row r="172" ht="14.25" customHeight="1">
      <c r="A172" s="448"/>
      <c r="B172" s="448"/>
      <c r="C172" s="454"/>
      <c r="D172" s="461"/>
      <c r="E172" s="461"/>
      <c r="F172" s="461"/>
      <c r="G172" s="450">
        <f t="shared" si="1"/>
        <v>0</v>
      </c>
      <c r="H172" s="451" t="str">
        <f t="shared" si="2"/>
        <v/>
      </c>
      <c r="I172" s="452" t="str">
        <f t="shared" si="25"/>
        <v/>
      </c>
      <c r="J172" s="477"/>
      <c r="K172" s="434"/>
      <c r="L172" s="454" t="str">
        <f t="shared" si="4"/>
        <v/>
      </c>
      <c r="M172" s="455" t="str">
        <f t="array" ref="M172">IFERROR(IF(J172="","",XLOOKUP(L172,Personnel!$B$4:$G$4,Personnel!$B$5:$G$5)),"")</f>
        <v/>
      </c>
      <c r="N172" s="455">
        <f t="shared" si="5"/>
        <v>0</v>
      </c>
      <c r="O172" s="434"/>
      <c r="P172" s="456" t="str">
        <f t="shared" si="6"/>
        <v/>
      </c>
      <c r="Q172" s="457">
        <f t="shared" si="24"/>
        <v>0</v>
      </c>
      <c r="R172" s="458"/>
      <c r="S172" s="459" t="str">
        <f t="array" ref="S172">IF(B172="","",XLOOKUP($B172,Product,'Product List'!D:D))</f>
        <v/>
      </c>
      <c r="T172" s="454" t="str">
        <f t="array" ref="T172">IF(B172="","",XLOOKUP($B172,Product,'Product List'!E:E))</f>
        <v/>
      </c>
      <c r="U172" s="454" t="str">
        <f t="array" ref="U172">IF(B172="","",XLOOKUP($B172,Product,'Product List'!F:F))</f>
        <v/>
      </c>
      <c r="V172" s="454" t="str">
        <f t="array" ref="V172">IF(B172="","",XLOOKUP($B172,Product,'Product List'!G:G))</f>
        <v/>
      </c>
      <c r="W172" s="434"/>
      <c r="X172" s="434" t="str">
        <f t="array" ref="X172">iferror(xlookup(B172,'Product List'!A:A,'Product List'!P:P),"")</f>
        <v/>
      </c>
      <c r="Y172" s="434">
        <f t="shared" si="23"/>
        <v>0</v>
      </c>
      <c r="Z172" s="434"/>
    </row>
    <row r="173" ht="14.25" customHeight="1">
      <c r="A173" s="448"/>
      <c r="B173" s="448"/>
      <c r="C173" s="454"/>
      <c r="D173" s="461"/>
      <c r="E173" s="461"/>
      <c r="F173" s="461"/>
      <c r="G173" s="450">
        <f t="shared" si="1"/>
        <v>0</v>
      </c>
      <c r="H173" s="451" t="str">
        <f t="shared" si="2"/>
        <v/>
      </c>
      <c r="I173" s="452" t="str">
        <f t="shared" si="25"/>
        <v/>
      </c>
      <c r="J173" s="477"/>
      <c r="K173" s="434"/>
      <c r="L173" s="454" t="str">
        <f t="shared" si="4"/>
        <v/>
      </c>
      <c r="M173" s="455" t="str">
        <f t="array" ref="M173">IFERROR(IF(J173="","",XLOOKUP(L173,Personnel!$B$4:$G$4,Personnel!$B$5:$G$5)),"")</f>
        <v/>
      </c>
      <c r="N173" s="455">
        <f t="shared" si="5"/>
        <v>0</v>
      </c>
      <c r="O173" s="434"/>
      <c r="P173" s="456" t="str">
        <f t="shared" si="6"/>
        <v/>
      </c>
      <c r="Q173" s="457">
        <f t="shared" si="24"/>
        <v>0</v>
      </c>
      <c r="R173" s="458"/>
      <c r="S173" s="459" t="str">
        <f t="array" ref="S173">IF(B173="","",XLOOKUP($B173,Product,'Product List'!D:D))</f>
        <v/>
      </c>
      <c r="T173" s="454" t="str">
        <f t="array" ref="T173">IF(B173="","",XLOOKUP($B173,Product,'Product List'!E:E))</f>
        <v/>
      </c>
      <c r="U173" s="454" t="str">
        <f t="array" ref="U173">IF(B173="","",XLOOKUP($B173,Product,'Product List'!F:F))</f>
        <v/>
      </c>
      <c r="V173" s="454" t="str">
        <f t="array" ref="V173">IF(B173="","",XLOOKUP($B173,Product,'Product List'!G:G))</f>
        <v/>
      </c>
      <c r="W173" s="434"/>
      <c r="X173" s="434" t="str">
        <f t="array" ref="X173">iferror(xlookup(B173,'Product List'!A:A,'Product List'!P:P),"")</f>
        <v/>
      </c>
      <c r="Y173" s="434">
        <f t="shared" si="23"/>
        <v>0</v>
      </c>
      <c r="Z173" s="434"/>
    </row>
    <row r="174" ht="14.25" customHeight="1">
      <c r="A174" s="448"/>
      <c r="B174" s="448"/>
      <c r="C174" s="454"/>
      <c r="D174" s="461"/>
      <c r="E174" s="461"/>
      <c r="F174" s="461"/>
      <c r="G174" s="450">
        <f t="shared" si="1"/>
        <v>0</v>
      </c>
      <c r="H174" s="451" t="str">
        <f t="shared" si="2"/>
        <v/>
      </c>
      <c r="I174" s="452"/>
      <c r="J174" s="477"/>
      <c r="K174" s="434"/>
      <c r="L174" s="454" t="str">
        <f t="shared" si="4"/>
        <v/>
      </c>
      <c r="M174" s="455" t="str">
        <f t="array" ref="M174">IFERROR(IF(J174="","",XLOOKUP(L174,Personnel!$B$4:$G$4,Personnel!$B$5:$G$5)),"")</f>
        <v/>
      </c>
      <c r="N174" s="455">
        <f t="shared" si="5"/>
        <v>0</v>
      </c>
      <c r="O174" s="434"/>
      <c r="P174" s="456" t="str">
        <f t="shared" si="6"/>
        <v/>
      </c>
      <c r="Q174" s="457">
        <f t="shared" si="24"/>
        <v>0</v>
      </c>
      <c r="R174" s="458"/>
      <c r="S174" s="459" t="str">
        <f t="array" ref="S174">IF(B174="","",XLOOKUP($B174,Product,'Product List'!D:D))</f>
        <v/>
      </c>
      <c r="T174" s="454" t="str">
        <f t="array" ref="T174">IF(B174="","",XLOOKUP($B174,Product,'Product List'!E:E))</f>
        <v/>
      </c>
      <c r="U174" s="454" t="str">
        <f t="array" ref="U174">IF(B174="","",XLOOKUP($B174,Product,'Product List'!F:F))</f>
        <v/>
      </c>
      <c r="V174" s="454" t="str">
        <f t="array" ref="V174">IF(B174="","",XLOOKUP($B174,Product,'Product List'!G:G))</f>
        <v/>
      </c>
      <c r="W174" s="434"/>
      <c r="X174" s="434" t="str">
        <f t="array" ref="X174">iferror(xlookup(B174,'Product List'!A:A,'Product List'!P:P),"")</f>
        <v/>
      </c>
      <c r="Y174" s="434">
        <f t="shared" si="23"/>
        <v>0</v>
      </c>
      <c r="Z174" s="434"/>
    </row>
    <row r="175" ht="14.25" customHeight="1">
      <c r="A175" s="448"/>
      <c r="B175" s="448"/>
      <c r="C175" s="454"/>
      <c r="D175" s="461"/>
      <c r="E175" s="461"/>
      <c r="F175" s="461"/>
      <c r="G175" s="450">
        <f t="shared" si="1"/>
        <v>0</v>
      </c>
      <c r="H175" s="451" t="str">
        <f t="shared" si="2"/>
        <v/>
      </c>
      <c r="I175" s="452"/>
      <c r="J175" s="477"/>
      <c r="K175" s="434"/>
      <c r="L175" s="454" t="str">
        <f t="shared" si="4"/>
        <v/>
      </c>
      <c r="M175" s="455" t="str">
        <f t="array" ref="M175">IFERROR(IF(J175="","",XLOOKUP(L175,Personnel!$B$4:$G$4,Personnel!$B$5:$G$5)),"")</f>
        <v/>
      </c>
      <c r="N175" s="455">
        <f t="shared" si="5"/>
        <v>0</v>
      </c>
      <c r="O175" s="434"/>
      <c r="P175" s="456" t="str">
        <f t="shared" si="6"/>
        <v/>
      </c>
      <c r="Q175" s="457">
        <f t="shared" si="24"/>
        <v>0</v>
      </c>
      <c r="R175" s="458"/>
      <c r="S175" s="459" t="str">
        <f t="array" ref="S175">IF(B175="","",XLOOKUP($B175,Product,'Product List'!D:D))</f>
        <v/>
      </c>
      <c r="T175" s="454" t="str">
        <f t="array" ref="T175">IF(B175="","",XLOOKUP($B175,Product,'Product List'!E:E))</f>
        <v/>
      </c>
      <c r="U175" s="454" t="str">
        <f t="array" ref="U175">IF(B175="","",XLOOKUP($B175,Product,'Product List'!F:F))</f>
        <v/>
      </c>
      <c r="V175" s="454" t="str">
        <f t="array" ref="V175">IF(B175="","",XLOOKUP($B175,Product,'Product List'!G:G))</f>
        <v/>
      </c>
      <c r="W175" s="434"/>
      <c r="X175" s="434"/>
      <c r="Y175" s="434"/>
      <c r="Z175" s="434"/>
    </row>
    <row r="176" ht="14.25" customHeight="1">
      <c r="A176" s="448"/>
      <c r="B176" s="448"/>
      <c r="C176" s="454"/>
      <c r="D176" s="461"/>
      <c r="E176" s="461"/>
      <c r="F176" s="460"/>
      <c r="G176" s="450">
        <f t="shared" si="1"/>
        <v>0</v>
      </c>
      <c r="H176" s="451" t="str">
        <f t="shared" si="2"/>
        <v/>
      </c>
      <c r="I176" s="452"/>
      <c r="J176" s="477"/>
      <c r="K176" s="434"/>
      <c r="L176" s="454" t="str">
        <f t="shared" si="4"/>
        <v/>
      </c>
      <c r="M176" s="455" t="str">
        <f t="array" ref="M176">IFERROR(IF(J176="","",XLOOKUP(L176,Personnel!$B$4:$G$4,Personnel!$B$5:$G$5)),"")</f>
        <v/>
      </c>
      <c r="N176" s="455">
        <f t="shared" si="5"/>
        <v>0</v>
      </c>
      <c r="O176" s="434"/>
      <c r="P176" s="456" t="str">
        <f t="shared" si="6"/>
        <v/>
      </c>
      <c r="Q176" s="457">
        <f t="shared" si="24"/>
        <v>0</v>
      </c>
      <c r="R176" s="458"/>
      <c r="S176" s="459" t="str">
        <f t="array" ref="S176">IF(B176="","",XLOOKUP($B176,Product,'Product List'!D:D))</f>
        <v/>
      </c>
      <c r="T176" s="454" t="str">
        <f t="array" ref="T176">IF(B176="","",XLOOKUP($B176,Product,'Product List'!E:E))</f>
        <v/>
      </c>
      <c r="U176" s="454" t="str">
        <f t="array" ref="U176">IF(B176="","",XLOOKUP($B176,Product,'Product List'!F:F))</f>
        <v/>
      </c>
      <c r="V176" s="454" t="str">
        <f t="array" ref="V176">IF(B176="","",XLOOKUP($B176,Product,'Product List'!G:G))</f>
        <v/>
      </c>
      <c r="W176" s="434"/>
      <c r="X176" s="434" t="str">
        <f t="array" ref="X176">iferror(xlookup(B176,'Product List'!A:A,'Product List'!P:P),"")</f>
        <v/>
      </c>
      <c r="Y176" s="434">
        <f t="shared" ref="Y176:Y178" si="26">J176*X176</f>
        <v>0</v>
      </c>
      <c r="Z176" s="434"/>
    </row>
    <row r="177" ht="14.25" customHeight="1">
      <c r="A177" s="448"/>
      <c r="B177" s="448"/>
      <c r="C177" s="454"/>
      <c r="D177" s="461"/>
      <c r="E177" s="461"/>
      <c r="F177" s="461"/>
      <c r="G177" s="450">
        <f t="shared" si="1"/>
        <v>0</v>
      </c>
      <c r="H177" s="451" t="str">
        <f t="shared" si="2"/>
        <v/>
      </c>
      <c r="I177" s="452" t="str">
        <f t="shared" ref="I177:I186" si="27">left(B177,3)</f>
        <v/>
      </c>
      <c r="J177" s="477"/>
      <c r="K177" s="434"/>
      <c r="L177" s="454" t="str">
        <f t="shared" si="4"/>
        <v/>
      </c>
      <c r="M177" s="455" t="str">
        <f t="array" ref="M177">IFERROR(IF(J177="","",XLOOKUP(L177,Personnel!$B$4:$G$4,Personnel!$B$5:$G$5)),"")</f>
        <v/>
      </c>
      <c r="N177" s="455">
        <f t="shared" si="5"/>
        <v>0</v>
      </c>
      <c r="O177" s="434"/>
      <c r="P177" s="456" t="str">
        <f t="shared" si="6"/>
        <v/>
      </c>
      <c r="Q177" s="457">
        <f t="shared" si="24"/>
        <v>0</v>
      </c>
      <c r="R177" s="458"/>
      <c r="S177" s="459" t="str">
        <f t="array" ref="S177">IF(B177="","",XLOOKUP($B177,Product,'Product List'!D:D))</f>
        <v/>
      </c>
      <c r="T177" s="454" t="str">
        <f t="array" ref="T177">IF(B177="","",XLOOKUP($B177,Product,'Product List'!E:E))</f>
        <v/>
      </c>
      <c r="U177" s="454" t="str">
        <f t="array" ref="U177">IF(B177="","",XLOOKUP($B177,Product,'Product List'!F:F))</f>
        <v/>
      </c>
      <c r="V177" s="454" t="str">
        <f t="array" ref="V177">IF(B177="","",XLOOKUP($B177,Product,'Product List'!G:G))</f>
        <v/>
      </c>
      <c r="W177" s="434"/>
      <c r="X177" s="434" t="str">
        <f t="array" ref="X177">iferror(xlookup(B177,'Product List'!A:A,'Product List'!P:P),"")</f>
        <v/>
      </c>
      <c r="Y177" s="434">
        <f t="shared" si="26"/>
        <v>0</v>
      </c>
      <c r="Z177" s="434"/>
    </row>
    <row r="178" ht="14.25" customHeight="1">
      <c r="A178" s="448"/>
      <c r="B178" s="448"/>
      <c r="C178" s="454"/>
      <c r="D178" s="461"/>
      <c r="E178" s="461"/>
      <c r="F178" s="461"/>
      <c r="G178" s="450">
        <f t="shared" si="1"/>
        <v>0</v>
      </c>
      <c r="H178" s="451" t="str">
        <f t="shared" si="2"/>
        <v/>
      </c>
      <c r="I178" s="452" t="str">
        <f t="shared" si="27"/>
        <v/>
      </c>
      <c r="J178" s="477"/>
      <c r="K178" s="434"/>
      <c r="L178" s="454" t="str">
        <f t="shared" si="4"/>
        <v/>
      </c>
      <c r="M178" s="455" t="str">
        <f t="array" ref="M178">IFERROR(IF(J178="","",XLOOKUP(L178,Personnel!$B$4:$G$4,Personnel!$B$5:$G$5)),"")</f>
        <v/>
      </c>
      <c r="N178" s="455">
        <f t="shared" si="5"/>
        <v>0</v>
      </c>
      <c r="O178" s="434"/>
      <c r="P178" s="456" t="str">
        <f t="shared" si="6"/>
        <v/>
      </c>
      <c r="Q178" s="457">
        <f t="shared" si="24"/>
        <v>0</v>
      </c>
      <c r="R178" s="458"/>
      <c r="S178" s="459" t="str">
        <f t="array" ref="S178">IF(B178="","",XLOOKUP($B178,Product,'Product List'!D:D))</f>
        <v/>
      </c>
      <c r="T178" s="454" t="str">
        <f t="array" ref="T178">IF(B178="","",XLOOKUP($B178,Product,'Product List'!E:E))</f>
        <v/>
      </c>
      <c r="U178" s="454" t="str">
        <f t="array" ref="U178">IF(B178="","",XLOOKUP($B178,Product,'Product List'!F:F))</f>
        <v/>
      </c>
      <c r="V178" s="454" t="str">
        <f t="array" ref="V178">IF(B178="","",XLOOKUP($B178,Product,'Product List'!G:G))</f>
        <v/>
      </c>
      <c r="W178" s="434"/>
      <c r="X178" s="434" t="str">
        <f t="array" ref="X178">iferror(xlookup(B178,'Product List'!A:A,'Product List'!P:P),"")</f>
        <v/>
      </c>
      <c r="Y178" s="434">
        <f t="shared" si="26"/>
        <v>0</v>
      </c>
      <c r="Z178" s="434"/>
    </row>
    <row r="179" ht="14.25" customHeight="1">
      <c r="A179" s="448"/>
      <c r="B179" s="448"/>
      <c r="C179" s="454"/>
      <c r="D179" s="461"/>
      <c r="E179" s="461"/>
      <c r="F179" s="461"/>
      <c r="G179" s="450">
        <f t="shared" si="1"/>
        <v>0</v>
      </c>
      <c r="H179" s="451" t="str">
        <f t="shared" si="2"/>
        <v/>
      </c>
      <c r="I179" s="452" t="str">
        <f t="shared" si="27"/>
        <v/>
      </c>
      <c r="J179" s="477"/>
      <c r="K179" s="434"/>
      <c r="L179" s="454" t="str">
        <f t="shared" si="4"/>
        <v/>
      </c>
      <c r="M179" s="455" t="str">
        <f t="array" ref="M179">IFERROR(IF(J179="","",XLOOKUP(L179,Personnel!$B$4:$G$4,Personnel!$B$5:$G$5)),"")</f>
        <v/>
      </c>
      <c r="N179" s="455">
        <f t="shared" si="5"/>
        <v>0</v>
      </c>
      <c r="O179" s="434"/>
      <c r="P179" s="456" t="str">
        <f t="shared" si="6"/>
        <v/>
      </c>
      <c r="Q179" s="457">
        <f t="shared" si="24"/>
        <v>0</v>
      </c>
      <c r="R179" s="458"/>
      <c r="S179" s="459" t="str">
        <f t="array" ref="S179">IF(B179="","",XLOOKUP($B179,Product,'Product List'!D:D))</f>
        <v/>
      </c>
      <c r="T179" s="454" t="str">
        <f t="array" ref="T179">IF(B179="","",XLOOKUP($B179,Product,'Product List'!E:E))</f>
        <v/>
      </c>
      <c r="U179" s="454" t="str">
        <f t="array" ref="U179">IF(B179="","",XLOOKUP($B179,Product,'Product List'!F:F))</f>
        <v/>
      </c>
      <c r="V179" s="454" t="str">
        <f t="array" ref="V179">IF(B179="","",XLOOKUP($B179,Product,'Product List'!G:G))</f>
        <v/>
      </c>
      <c r="W179" s="434"/>
      <c r="X179" s="434"/>
      <c r="Y179" s="434"/>
      <c r="Z179" s="434"/>
    </row>
    <row r="180" ht="14.25" customHeight="1">
      <c r="A180" s="448"/>
      <c r="B180" s="448"/>
      <c r="C180" s="454"/>
      <c r="D180" s="461"/>
      <c r="E180" s="461"/>
      <c r="F180" s="461"/>
      <c r="G180" s="450">
        <f t="shared" si="1"/>
        <v>0</v>
      </c>
      <c r="H180" s="451" t="str">
        <f t="shared" si="2"/>
        <v/>
      </c>
      <c r="I180" s="452" t="str">
        <f t="shared" si="27"/>
        <v/>
      </c>
      <c r="J180" s="477"/>
      <c r="K180" s="434"/>
      <c r="L180" s="454" t="str">
        <f t="shared" si="4"/>
        <v/>
      </c>
      <c r="M180" s="455" t="str">
        <f t="array" ref="M180">IFERROR(IF(J180="","",XLOOKUP(L180,Personnel!$B$4:$G$4,Personnel!$B$5:$G$5)),"")</f>
        <v/>
      </c>
      <c r="N180" s="455">
        <f t="shared" si="5"/>
        <v>0</v>
      </c>
      <c r="O180" s="434"/>
      <c r="P180" s="456" t="str">
        <f t="shared" si="6"/>
        <v/>
      </c>
      <c r="Q180" s="457">
        <f t="shared" si="24"/>
        <v>0</v>
      </c>
      <c r="R180" s="458"/>
      <c r="S180" s="459" t="str">
        <f t="array" ref="S180">IF(B180="","",XLOOKUP($B180,Product,'Product List'!D:D))</f>
        <v/>
      </c>
      <c r="T180" s="454" t="str">
        <f t="array" ref="T180">IF(B180="","",XLOOKUP($B180,Product,'Product List'!E:E))</f>
        <v/>
      </c>
      <c r="U180" s="454" t="str">
        <f t="array" ref="U180">IF(B180="","",XLOOKUP($B180,Product,'Product List'!F:F))</f>
        <v/>
      </c>
      <c r="V180" s="454" t="str">
        <f t="array" ref="V180">IF(B180="","",XLOOKUP($B180,Product,'Product List'!G:G))</f>
        <v/>
      </c>
      <c r="W180" s="434"/>
      <c r="X180" s="434" t="str">
        <f t="array" ref="X180">iferror(xlookup(B180,'Product List'!A:A,'Product List'!P:P),"")</f>
        <v/>
      </c>
      <c r="Y180" s="434">
        <f>J180*X180</f>
        <v>0</v>
      </c>
      <c r="Z180" s="434"/>
    </row>
    <row r="181" ht="14.25" customHeight="1">
      <c r="A181" s="448"/>
      <c r="B181" s="448"/>
      <c r="C181" s="454"/>
      <c r="D181" s="461"/>
      <c r="E181" s="461"/>
      <c r="F181" s="461"/>
      <c r="G181" s="450">
        <f t="shared" si="1"/>
        <v>0</v>
      </c>
      <c r="H181" s="451" t="str">
        <f t="shared" si="2"/>
        <v/>
      </c>
      <c r="I181" s="452" t="str">
        <f t="shared" si="27"/>
        <v/>
      </c>
      <c r="J181" s="477"/>
      <c r="K181" s="434"/>
      <c r="L181" s="454" t="str">
        <f t="shared" si="4"/>
        <v/>
      </c>
      <c r="M181" s="455" t="str">
        <f t="array" ref="M181">IFERROR(IF(J181="","",XLOOKUP(L181,Personnel!$B$4:$G$4,Personnel!$B$5:$G$5)),"")</f>
        <v/>
      </c>
      <c r="N181" s="455">
        <f t="shared" si="5"/>
        <v>0</v>
      </c>
      <c r="O181" s="434"/>
      <c r="P181" s="456" t="str">
        <f t="shared" si="6"/>
        <v/>
      </c>
      <c r="Q181" s="457">
        <f t="shared" si="24"/>
        <v>0</v>
      </c>
      <c r="R181" s="458"/>
      <c r="S181" s="459" t="str">
        <f t="array" ref="S181">IF(B181="","",XLOOKUP($B181,Product,'Product List'!D:D))</f>
        <v/>
      </c>
      <c r="T181" s="454" t="str">
        <f t="array" ref="T181">IF(B181="","",XLOOKUP($B181,Product,'Product List'!E:E))</f>
        <v/>
      </c>
      <c r="U181" s="454" t="str">
        <f t="array" ref="U181">IF(B181="","",XLOOKUP($B181,Product,'Product List'!F:F))</f>
        <v/>
      </c>
      <c r="V181" s="454" t="str">
        <f t="array" ref="V181">IF(B181="","",XLOOKUP($B181,Product,'Product List'!G:G))</f>
        <v/>
      </c>
      <c r="W181" s="434"/>
      <c r="X181" s="434"/>
      <c r="Y181" s="434"/>
      <c r="Z181" s="434"/>
    </row>
    <row r="182" ht="14.25" customHeight="1">
      <c r="A182" s="448"/>
      <c r="B182" s="448"/>
      <c r="C182" s="454"/>
      <c r="D182" s="461"/>
      <c r="E182" s="461"/>
      <c r="F182" s="461"/>
      <c r="G182" s="450">
        <f t="shared" si="1"/>
        <v>0</v>
      </c>
      <c r="H182" s="451" t="str">
        <f t="shared" si="2"/>
        <v/>
      </c>
      <c r="I182" s="452" t="str">
        <f t="shared" si="27"/>
        <v/>
      </c>
      <c r="J182" s="477"/>
      <c r="K182" s="434"/>
      <c r="L182" s="454" t="str">
        <f t="shared" si="4"/>
        <v/>
      </c>
      <c r="M182" s="455" t="str">
        <f t="array" ref="M182">IFERROR(IF(J182="","",XLOOKUP(L182,Personnel!$B$4:$G$4,Personnel!$B$5:$G$5)),"")</f>
        <v/>
      </c>
      <c r="N182" s="455">
        <f t="shared" si="5"/>
        <v>0</v>
      </c>
      <c r="O182" s="434"/>
      <c r="P182" s="456" t="str">
        <f t="shared" si="6"/>
        <v/>
      </c>
      <c r="Q182" s="457">
        <f t="shared" si="24"/>
        <v>0</v>
      </c>
      <c r="R182" s="458"/>
      <c r="S182" s="459" t="str">
        <f t="array" ref="S182">IF(B182="","",XLOOKUP($B182,Product,'Product List'!D:D))</f>
        <v/>
      </c>
      <c r="T182" s="454" t="str">
        <f t="array" ref="T182">IF(B182="","",XLOOKUP($B182,Product,'Product List'!E:E))</f>
        <v/>
      </c>
      <c r="U182" s="454" t="str">
        <f t="array" ref="U182">IF(B182="","",XLOOKUP($B182,Product,'Product List'!F:F))</f>
        <v/>
      </c>
      <c r="V182" s="454" t="str">
        <f t="array" ref="V182">IF(B182="","",XLOOKUP($B182,Product,'Product List'!G:G))</f>
        <v/>
      </c>
      <c r="W182" s="434"/>
      <c r="X182" s="434" t="str">
        <f t="array" ref="X182">iferror(xlookup(B182,'Product List'!A:A,'Product List'!P:P),"")</f>
        <v/>
      </c>
      <c r="Y182" s="434">
        <f t="shared" ref="Y182:Y228" si="28">J182*X182</f>
        <v>0</v>
      </c>
      <c r="Z182" s="434"/>
    </row>
    <row r="183" ht="14.25" customHeight="1">
      <c r="A183" s="448"/>
      <c r="B183" s="448"/>
      <c r="C183" s="454"/>
      <c r="D183" s="461"/>
      <c r="E183" s="461"/>
      <c r="F183" s="461"/>
      <c r="G183" s="450">
        <f t="shared" si="1"/>
        <v>0</v>
      </c>
      <c r="H183" s="451" t="str">
        <f t="shared" si="2"/>
        <v/>
      </c>
      <c r="I183" s="452" t="str">
        <f t="shared" si="27"/>
        <v/>
      </c>
      <c r="J183" s="477"/>
      <c r="K183" s="434"/>
      <c r="L183" s="454" t="str">
        <f t="shared" si="4"/>
        <v/>
      </c>
      <c r="M183" s="455" t="str">
        <f t="array" ref="M183">IFERROR(IF(J183="","",XLOOKUP(L183,Personnel!$B$4:$G$4,Personnel!$B$5:$G$5)),"")</f>
        <v/>
      </c>
      <c r="N183" s="455">
        <f t="shared" si="5"/>
        <v>0</v>
      </c>
      <c r="O183" s="434"/>
      <c r="P183" s="456" t="str">
        <f t="shared" si="6"/>
        <v/>
      </c>
      <c r="Q183" s="457">
        <f t="shared" si="24"/>
        <v>0</v>
      </c>
      <c r="R183" s="458"/>
      <c r="S183" s="459" t="str">
        <f t="array" ref="S183">IF(B183="","",XLOOKUP($B183,Product,'Product List'!D:D))</f>
        <v/>
      </c>
      <c r="T183" s="454" t="str">
        <f t="array" ref="T183">IF(B183="","",XLOOKUP($B183,Product,'Product List'!E:E))</f>
        <v/>
      </c>
      <c r="U183" s="454" t="str">
        <f t="array" ref="U183">IF(B183="","",XLOOKUP($B183,Product,'Product List'!F:F))</f>
        <v/>
      </c>
      <c r="V183" s="454" t="str">
        <f t="array" ref="V183">IF(B183="","",XLOOKUP($B183,Product,'Product List'!G:G))</f>
        <v/>
      </c>
      <c r="W183" s="434"/>
      <c r="X183" s="434" t="str">
        <f t="array" ref="X183">iferror(xlookup(B183,'Product List'!A:A,'Product List'!P:P),"")</f>
        <v/>
      </c>
      <c r="Y183" s="434">
        <f t="shared" si="28"/>
        <v>0</v>
      </c>
      <c r="Z183" s="434"/>
    </row>
    <row r="184" ht="14.25" customHeight="1">
      <c r="A184" s="448"/>
      <c r="B184" s="448"/>
      <c r="C184" s="454"/>
      <c r="D184" s="461"/>
      <c r="E184" s="461"/>
      <c r="F184" s="460"/>
      <c r="G184" s="450">
        <f t="shared" si="1"/>
        <v>0</v>
      </c>
      <c r="H184" s="451" t="str">
        <f t="shared" si="2"/>
        <v/>
      </c>
      <c r="I184" s="452" t="str">
        <f t="shared" si="27"/>
        <v/>
      </c>
      <c r="J184" s="477"/>
      <c r="K184" s="434"/>
      <c r="L184" s="454" t="str">
        <f t="shared" si="4"/>
        <v/>
      </c>
      <c r="M184" s="455" t="str">
        <f t="array" ref="M184">IFERROR(IF(J184="","",XLOOKUP(L184,Personnel!$B$4:$G$4,Personnel!$B$5:$G$5)),"")</f>
        <v/>
      </c>
      <c r="N184" s="455">
        <f t="shared" si="5"/>
        <v>0</v>
      </c>
      <c r="O184" s="434"/>
      <c r="P184" s="456" t="str">
        <f t="shared" si="6"/>
        <v/>
      </c>
      <c r="Q184" s="457">
        <f t="shared" si="24"/>
        <v>0</v>
      </c>
      <c r="R184" s="458"/>
      <c r="S184" s="459" t="str">
        <f t="array" ref="S184">IF(B184="","",XLOOKUP($B184,Product,'Product List'!D:D))</f>
        <v/>
      </c>
      <c r="T184" s="454" t="str">
        <f t="array" ref="T184">IF(B184="","",XLOOKUP($B184,Product,'Product List'!E:E))</f>
        <v/>
      </c>
      <c r="U184" s="454" t="str">
        <f t="array" ref="U184">IF(B184="","",XLOOKUP($B184,Product,'Product List'!F:F))</f>
        <v/>
      </c>
      <c r="V184" s="454" t="str">
        <f t="array" ref="V184">IF(B184="","",XLOOKUP($B184,Product,'Product List'!G:G))</f>
        <v/>
      </c>
      <c r="W184" s="434"/>
      <c r="X184" s="434" t="str">
        <f t="array" ref="X184">iferror(xlookup(B184,'Product List'!A:A,'Product List'!P:P),"")</f>
        <v/>
      </c>
      <c r="Y184" s="434">
        <f t="shared" si="28"/>
        <v>0</v>
      </c>
      <c r="Z184" s="434"/>
    </row>
    <row r="185" ht="14.25" customHeight="1">
      <c r="A185" s="448"/>
      <c r="B185" s="448"/>
      <c r="C185" s="454"/>
      <c r="D185" s="461"/>
      <c r="E185" s="461"/>
      <c r="F185" s="460"/>
      <c r="G185" s="450">
        <f t="shared" si="1"/>
        <v>0</v>
      </c>
      <c r="H185" s="451" t="str">
        <f t="shared" si="2"/>
        <v/>
      </c>
      <c r="I185" s="452" t="str">
        <f t="shared" si="27"/>
        <v/>
      </c>
      <c r="J185" s="477"/>
      <c r="K185" s="434"/>
      <c r="L185" s="454" t="str">
        <f t="shared" si="4"/>
        <v/>
      </c>
      <c r="M185" s="455" t="str">
        <f t="array" ref="M185">IFERROR(IF(J185="","",XLOOKUP(L185,Personnel!$B$4:$G$4,Personnel!$B$5:$G$5)),"")</f>
        <v/>
      </c>
      <c r="N185" s="455">
        <f t="shared" si="5"/>
        <v>0</v>
      </c>
      <c r="O185" s="434"/>
      <c r="P185" s="456" t="str">
        <f t="shared" si="6"/>
        <v/>
      </c>
      <c r="Q185" s="457">
        <f t="shared" si="24"/>
        <v>0</v>
      </c>
      <c r="R185" s="458"/>
      <c r="S185" s="459" t="str">
        <f t="array" ref="S185">IF(B185="","",XLOOKUP($B185,Product,'Product List'!D:D))</f>
        <v/>
      </c>
      <c r="T185" s="454" t="str">
        <f t="array" ref="T185">IF(B185="","",XLOOKUP($B185,Product,'Product List'!E:E))</f>
        <v/>
      </c>
      <c r="U185" s="454" t="str">
        <f t="array" ref="U185">IF(B185="","",XLOOKUP($B185,Product,'Product List'!F:F))</f>
        <v/>
      </c>
      <c r="V185" s="454" t="str">
        <f t="array" ref="V185">IF(B185="","",XLOOKUP($B185,Product,'Product List'!G:G))</f>
        <v/>
      </c>
      <c r="W185" s="434"/>
      <c r="X185" s="434" t="str">
        <f t="array" ref="X185">iferror(xlookup(B185,'Product List'!A:A,'Product List'!P:P),"")</f>
        <v/>
      </c>
      <c r="Y185" s="434">
        <f t="shared" si="28"/>
        <v>0</v>
      </c>
      <c r="Z185" s="434"/>
    </row>
    <row r="186" ht="14.25" customHeight="1">
      <c r="A186" s="448"/>
      <c r="B186" s="448"/>
      <c r="C186" s="454"/>
      <c r="D186" s="460"/>
      <c r="E186" s="461"/>
      <c r="F186" s="461"/>
      <c r="G186" s="450">
        <f t="shared" si="1"/>
        <v>0</v>
      </c>
      <c r="H186" s="451" t="str">
        <f t="shared" si="2"/>
        <v/>
      </c>
      <c r="I186" s="452" t="str">
        <f t="shared" si="27"/>
        <v/>
      </c>
      <c r="J186" s="477"/>
      <c r="K186" s="434"/>
      <c r="L186" s="454" t="str">
        <f t="shared" si="4"/>
        <v/>
      </c>
      <c r="M186" s="455" t="str">
        <f t="array" ref="M186">IFERROR(IF(J186="","",XLOOKUP(L186,Personnel!$B$4:$G$4,Personnel!$B$5:$G$5)),"")</f>
        <v/>
      </c>
      <c r="N186" s="455">
        <f t="shared" si="5"/>
        <v>0</v>
      </c>
      <c r="O186" s="434"/>
      <c r="P186" s="456" t="str">
        <f t="shared" si="6"/>
        <v/>
      </c>
      <c r="Q186" s="457">
        <f t="shared" si="24"/>
        <v>0</v>
      </c>
      <c r="R186" s="458"/>
      <c r="S186" s="459" t="str">
        <f t="array" ref="S186">IF(B186="","",XLOOKUP($B186,Product,'Product List'!D:D))</f>
        <v/>
      </c>
      <c r="T186" s="454" t="str">
        <f t="array" ref="T186">IF(B186="","",XLOOKUP($B186,Product,'Product List'!E:E))</f>
        <v/>
      </c>
      <c r="U186" s="454" t="str">
        <f t="array" ref="U186">IF(B186="","",XLOOKUP($B186,Product,'Product List'!F:F))</f>
        <v/>
      </c>
      <c r="V186" s="454" t="str">
        <f t="array" ref="V186">IF(B186="","",XLOOKUP($B186,Product,'Product List'!G:G))</f>
        <v/>
      </c>
      <c r="W186" s="434"/>
      <c r="X186" s="434" t="str">
        <f t="array" ref="X186">iferror(xlookup(B186,'Product List'!A:A,'Product List'!P:P),"")</f>
        <v/>
      </c>
      <c r="Y186" s="434">
        <f t="shared" si="28"/>
        <v>0</v>
      </c>
      <c r="Z186" s="434"/>
    </row>
    <row r="187" ht="14.25" customHeight="1">
      <c r="A187" s="448"/>
      <c r="B187" s="448"/>
      <c r="C187" s="454"/>
      <c r="D187" s="461"/>
      <c r="E187" s="461"/>
      <c r="F187" s="461"/>
      <c r="G187" s="450">
        <f t="shared" si="1"/>
        <v>0</v>
      </c>
      <c r="H187" s="451" t="str">
        <f t="shared" si="2"/>
        <v/>
      </c>
      <c r="I187" s="452"/>
      <c r="J187" s="477"/>
      <c r="K187" s="434"/>
      <c r="L187" s="454" t="str">
        <f t="shared" si="4"/>
        <v/>
      </c>
      <c r="M187" s="455" t="str">
        <f t="array" ref="M187">IFERROR(IF(J187="","",XLOOKUP(L187,Personnel!$B$4:$G$4,Personnel!$B$5:$G$5)),"")</f>
        <v/>
      </c>
      <c r="N187" s="455">
        <f t="shared" si="5"/>
        <v>0</v>
      </c>
      <c r="O187" s="434"/>
      <c r="P187" s="456" t="str">
        <f t="shared" si="6"/>
        <v/>
      </c>
      <c r="Q187" s="457">
        <f t="shared" si="24"/>
        <v>0</v>
      </c>
      <c r="R187" s="458"/>
      <c r="S187" s="459" t="str">
        <f t="array" ref="S187">IF(B187="","",XLOOKUP($B187,Product,'Product List'!D:D))</f>
        <v/>
      </c>
      <c r="T187" s="454" t="str">
        <f t="array" ref="T187">IF(B187="","",XLOOKUP($B187,Product,'Product List'!E:E))</f>
        <v/>
      </c>
      <c r="U187" s="454" t="str">
        <f t="array" ref="U187">IF(B187="","",XLOOKUP($B187,Product,'Product List'!F:F))</f>
        <v/>
      </c>
      <c r="V187" s="454" t="str">
        <f t="array" ref="V187">IF(B187="","",XLOOKUP($B187,Product,'Product List'!G:G))</f>
        <v/>
      </c>
      <c r="W187" s="434"/>
      <c r="X187" s="434" t="str">
        <f t="array" ref="X187">iferror(xlookup(B187,'Product List'!A:A,'Product List'!P:P),"")</f>
        <v/>
      </c>
      <c r="Y187" s="434">
        <f t="shared" si="28"/>
        <v>0</v>
      </c>
      <c r="Z187" s="434"/>
    </row>
    <row r="188" ht="14.25" customHeight="1">
      <c r="A188" s="448"/>
      <c r="B188" s="448"/>
      <c r="C188" s="454"/>
      <c r="D188" s="461"/>
      <c r="E188" s="461"/>
      <c r="F188" s="461"/>
      <c r="G188" s="450">
        <f t="shared" si="1"/>
        <v>0</v>
      </c>
      <c r="H188" s="451" t="str">
        <f t="shared" si="2"/>
        <v/>
      </c>
      <c r="I188" s="452" t="str">
        <f t="shared" ref="I188:I615" si="29">left(B188,3)</f>
        <v/>
      </c>
      <c r="J188" s="477"/>
      <c r="K188" s="434"/>
      <c r="L188" s="454" t="str">
        <f t="shared" si="4"/>
        <v/>
      </c>
      <c r="M188" s="455" t="str">
        <f t="array" ref="M188">IFERROR(IF(J188="","",XLOOKUP(L188,Personnel!$B$4:$G$4,Personnel!$B$5:$G$5)),"")</f>
        <v/>
      </c>
      <c r="N188" s="455">
        <f t="shared" si="5"/>
        <v>0</v>
      </c>
      <c r="O188" s="434"/>
      <c r="P188" s="456" t="str">
        <f t="shared" si="6"/>
        <v/>
      </c>
      <c r="Q188" s="457">
        <f t="shared" si="24"/>
        <v>0</v>
      </c>
      <c r="R188" s="458"/>
      <c r="S188" s="459" t="str">
        <f t="array" ref="S188">IF(B188="","",XLOOKUP($B188,Product,'Product List'!D:D))</f>
        <v/>
      </c>
      <c r="T188" s="454" t="str">
        <f t="array" ref="T188">IF(B188="","",XLOOKUP($B188,Product,'Product List'!E:E))</f>
        <v/>
      </c>
      <c r="U188" s="454" t="str">
        <f t="array" ref="U188">IF(B188="","",XLOOKUP($B188,Product,'Product List'!F:F))</f>
        <v/>
      </c>
      <c r="V188" s="454" t="str">
        <f t="array" ref="V188">IF(B188="","",XLOOKUP($B188,Product,'Product List'!G:G))</f>
        <v/>
      </c>
      <c r="W188" s="434"/>
      <c r="X188" s="434" t="str">
        <f t="array" ref="X188">iferror(xlookup(B188,'Product List'!A:A,'Product List'!P:P),"")</f>
        <v/>
      </c>
      <c r="Y188" s="434">
        <f t="shared" si="28"/>
        <v>0</v>
      </c>
      <c r="Z188" s="434"/>
    </row>
    <row r="189" ht="14.25" customHeight="1">
      <c r="A189" s="448"/>
      <c r="B189" s="448"/>
      <c r="C189" s="454"/>
      <c r="D189" s="461"/>
      <c r="E189" s="461"/>
      <c r="F189" s="461"/>
      <c r="G189" s="450">
        <f t="shared" si="1"/>
        <v>0</v>
      </c>
      <c r="H189" s="451" t="str">
        <f t="shared" si="2"/>
        <v/>
      </c>
      <c r="I189" s="452" t="str">
        <f t="shared" si="29"/>
        <v/>
      </c>
      <c r="J189" s="477"/>
      <c r="K189" s="434"/>
      <c r="L189" s="454" t="str">
        <f t="shared" si="4"/>
        <v/>
      </c>
      <c r="M189" s="455" t="str">
        <f t="array" ref="M189">IFERROR(IF(J189="","",XLOOKUP(L189,Personnel!$B$4:$G$4,Personnel!$B$5:$G$5)),"")</f>
        <v/>
      </c>
      <c r="N189" s="455">
        <f t="shared" si="5"/>
        <v>0</v>
      </c>
      <c r="O189" s="434"/>
      <c r="P189" s="456" t="str">
        <f t="shared" si="6"/>
        <v/>
      </c>
      <c r="Q189" s="457">
        <f t="shared" si="24"/>
        <v>0</v>
      </c>
      <c r="R189" s="458"/>
      <c r="S189" s="459" t="str">
        <f t="array" ref="S189">IF(B189="","",XLOOKUP($B189,Product,'Product List'!D:D))</f>
        <v/>
      </c>
      <c r="T189" s="454" t="str">
        <f t="array" ref="T189">IF(B189="","",XLOOKUP($B189,Product,'Product List'!E:E))</f>
        <v/>
      </c>
      <c r="U189" s="454" t="str">
        <f t="array" ref="U189">IF(B189="","",XLOOKUP($B189,Product,'Product List'!F:F))</f>
        <v/>
      </c>
      <c r="V189" s="454" t="str">
        <f t="array" ref="V189">IF(B189="","",XLOOKUP($B189,Product,'Product List'!G:G))</f>
        <v/>
      </c>
      <c r="W189" s="434"/>
      <c r="X189" s="434" t="str">
        <f t="array" ref="X189">iferror(xlookup(B189,'Product List'!A:A,'Product List'!P:P),"")</f>
        <v/>
      </c>
      <c r="Y189" s="434">
        <f t="shared" si="28"/>
        <v>0</v>
      </c>
      <c r="Z189" s="434"/>
    </row>
    <row r="190" ht="14.25" customHeight="1">
      <c r="A190" s="448"/>
      <c r="B190" s="448"/>
      <c r="C190" s="454"/>
      <c r="D190" s="461"/>
      <c r="E190" s="461"/>
      <c r="F190" s="461"/>
      <c r="G190" s="450">
        <f t="shared" si="1"/>
        <v>0</v>
      </c>
      <c r="H190" s="451" t="str">
        <f t="shared" si="2"/>
        <v/>
      </c>
      <c r="I190" s="452" t="str">
        <f t="shared" si="29"/>
        <v/>
      </c>
      <c r="J190" s="477"/>
      <c r="K190" s="434"/>
      <c r="L190" s="454" t="str">
        <f t="shared" si="4"/>
        <v/>
      </c>
      <c r="M190" s="455" t="str">
        <f t="array" ref="M190">IFERROR(IF(J190="","",XLOOKUP(L190,Personnel!$B$4:$G$4,Personnel!$B$5:$G$5)),"")</f>
        <v/>
      </c>
      <c r="N190" s="455">
        <f t="shared" si="5"/>
        <v>0</v>
      </c>
      <c r="O190" s="434"/>
      <c r="P190" s="456" t="str">
        <f t="shared" si="6"/>
        <v/>
      </c>
      <c r="Q190" s="457">
        <f t="shared" si="24"/>
        <v>0</v>
      </c>
      <c r="R190" s="458"/>
      <c r="S190" s="459" t="str">
        <f t="array" ref="S190">IF(B190="","",XLOOKUP($B190,Product,'Product List'!D:D))</f>
        <v/>
      </c>
      <c r="T190" s="454" t="str">
        <f t="array" ref="T190">IF(B190="","",XLOOKUP($B190,Product,'Product List'!E:E))</f>
        <v/>
      </c>
      <c r="U190" s="454" t="str">
        <f t="array" ref="U190">IF(B190="","",XLOOKUP($B190,Product,'Product List'!F:F))</f>
        <v/>
      </c>
      <c r="V190" s="454" t="str">
        <f t="array" ref="V190">IF(B190="","",XLOOKUP($B190,Product,'Product List'!G:G))</f>
        <v/>
      </c>
      <c r="W190" s="434"/>
      <c r="X190" s="434" t="str">
        <f t="array" ref="X190">iferror(xlookup(B190,'Product List'!A:A,'Product List'!P:P),"")</f>
        <v/>
      </c>
      <c r="Y190" s="434">
        <f t="shared" si="28"/>
        <v>0</v>
      </c>
      <c r="Z190" s="434"/>
    </row>
    <row r="191" ht="14.25" customHeight="1">
      <c r="A191" s="448"/>
      <c r="B191" s="448"/>
      <c r="C191" s="454"/>
      <c r="D191" s="461"/>
      <c r="E191" s="461"/>
      <c r="F191" s="461"/>
      <c r="G191" s="450">
        <f t="shared" si="1"/>
        <v>0</v>
      </c>
      <c r="H191" s="451" t="str">
        <f t="shared" si="2"/>
        <v/>
      </c>
      <c r="I191" s="452" t="str">
        <f t="shared" si="29"/>
        <v/>
      </c>
      <c r="J191" s="477"/>
      <c r="K191" s="434"/>
      <c r="L191" s="454" t="str">
        <f t="shared" si="4"/>
        <v/>
      </c>
      <c r="M191" s="455" t="str">
        <f t="array" ref="M191">IFERROR(IF(J191="","",XLOOKUP(L191,Personnel!$B$4:$G$4,Personnel!$B$5:$G$5)),"")</f>
        <v/>
      </c>
      <c r="N191" s="455">
        <f t="shared" si="5"/>
        <v>0</v>
      </c>
      <c r="O191" s="434"/>
      <c r="P191" s="456" t="str">
        <f t="shared" si="6"/>
        <v/>
      </c>
      <c r="Q191" s="457">
        <f t="shared" si="24"/>
        <v>0</v>
      </c>
      <c r="R191" s="458"/>
      <c r="S191" s="459" t="str">
        <f t="array" ref="S191">IF(B191="","",XLOOKUP($B191,Product,'Product List'!D:D))</f>
        <v/>
      </c>
      <c r="T191" s="454" t="str">
        <f t="array" ref="T191">IF(B191="","",XLOOKUP($B191,Product,'Product List'!E:E))</f>
        <v/>
      </c>
      <c r="U191" s="454" t="str">
        <f t="array" ref="U191">IF(B191="","",XLOOKUP($B191,Product,'Product List'!F:F))</f>
        <v/>
      </c>
      <c r="V191" s="454" t="str">
        <f t="array" ref="V191">IF(B191="","",XLOOKUP($B191,Product,'Product List'!G:G))</f>
        <v/>
      </c>
      <c r="W191" s="434"/>
      <c r="X191" s="434" t="str">
        <f t="array" ref="X191">iferror(xlookup(B191,'Product List'!A:A,'Product List'!P:P),"")</f>
        <v/>
      </c>
      <c r="Y191" s="434">
        <f t="shared" si="28"/>
        <v>0</v>
      </c>
      <c r="Z191" s="434"/>
    </row>
    <row r="192" ht="14.25" customHeight="1">
      <c r="A192" s="448"/>
      <c r="B192" s="448"/>
      <c r="C192" s="454"/>
      <c r="D192" s="461"/>
      <c r="E192" s="461"/>
      <c r="F192" s="461"/>
      <c r="G192" s="450">
        <f t="shared" si="1"/>
        <v>0</v>
      </c>
      <c r="H192" s="451" t="str">
        <f t="shared" si="2"/>
        <v/>
      </c>
      <c r="I192" s="452" t="str">
        <f t="shared" si="29"/>
        <v/>
      </c>
      <c r="J192" s="477"/>
      <c r="K192" s="434"/>
      <c r="L192" s="454" t="str">
        <f t="shared" si="4"/>
        <v/>
      </c>
      <c r="M192" s="455" t="str">
        <f t="array" ref="M192">IFERROR(IF(J192="","",XLOOKUP(L192,Personnel!$B$4:$G$4,Personnel!$B$5:$G$5)),"")</f>
        <v/>
      </c>
      <c r="N192" s="455">
        <f t="shared" si="5"/>
        <v>0</v>
      </c>
      <c r="O192" s="434"/>
      <c r="P192" s="456" t="str">
        <f t="shared" si="6"/>
        <v/>
      </c>
      <c r="Q192" s="457">
        <f t="shared" si="24"/>
        <v>0</v>
      </c>
      <c r="R192" s="458"/>
      <c r="S192" s="459" t="str">
        <f t="array" ref="S192">IF(B192="","",XLOOKUP($B192,Product,'Product List'!D:D))</f>
        <v/>
      </c>
      <c r="T192" s="454" t="str">
        <f t="array" ref="T192">IF(B192="","",XLOOKUP($B192,Product,'Product List'!E:E))</f>
        <v/>
      </c>
      <c r="U192" s="454" t="str">
        <f t="array" ref="U192">IF(B192="","",XLOOKUP($B192,Product,'Product List'!F:F))</f>
        <v/>
      </c>
      <c r="V192" s="454" t="str">
        <f t="array" ref="V192">IF(B192="","",XLOOKUP($B192,Product,'Product List'!G:G))</f>
        <v/>
      </c>
      <c r="W192" s="434"/>
      <c r="X192" s="434" t="str">
        <f t="array" ref="X192">iferror(xlookup(B192,'Product List'!A:A,'Product List'!P:P),"")</f>
        <v/>
      </c>
      <c r="Y192" s="434">
        <f t="shared" si="28"/>
        <v>0</v>
      </c>
      <c r="Z192" s="434"/>
    </row>
    <row r="193" ht="14.25" customHeight="1">
      <c r="A193" s="448"/>
      <c r="B193" s="448"/>
      <c r="C193" s="454"/>
      <c r="D193" s="461"/>
      <c r="E193" s="461"/>
      <c r="F193" s="461"/>
      <c r="G193" s="450">
        <f t="shared" si="1"/>
        <v>0</v>
      </c>
      <c r="H193" s="451" t="str">
        <f t="shared" si="2"/>
        <v/>
      </c>
      <c r="I193" s="452" t="str">
        <f t="shared" si="29"/>
        <v/>
      </c>
      <c r="J193" s="477"/>
      <c r="K193" s="434"/>
      <c r="L193" s="454" t="str">
        <f t="shared" si="4"/>
        <v/>
      </c>
      <c r="M193" s="455" t="str">
        <f t="array" ref="M193">IFERROR(IF(J193="","",XLOOKUP(L193,Personnel!$B$4:$G$4,Personnel!$B$5:$G$5)),"")</f>
        <v/>
      </c>
      <c r="N193" s="455">
        <f t="shared" si="5"/>
        <v>0</v>
      </c>
      <c r="O193" s="434"/>
      <c r="P193" s="456" t="str">
        <f t="shared" si="6"/>
        <v/>
      </c>
      <c r="Q193" s="457">
        <f t="shared" si="24"/>
        <v>0</v>
      </c>
      <c r="R193" s="458"/>
      <c r="S193" s="459" t="str">
        <f t="array" ref="S193">IF(B193="","",XLOOKUP($B193,Product,'Product List'!D:D))</f>
        <v/>
      </c>
      <c r="T193" s="454" t="str">
        <f t="array" ref="T193">IF(B193="","",XLOOKUP($B193,Product,'Product List'!E:E))</f>
        <v/>
      </c>
      <c r="U193" s="454" t="str">
        <f t="array" ref="U193">IF(B193="","",XLOOKUP($B193,Product,'Product List'!F:F))</f>
        <v/>
      </c>
      <c r="V193" s="454" t="str">
        <f t="array" ref="V193">IF(B193="","",XLOOKUP($B193,Product,'Product List'!G:G))</f>
        <v/>
      </c>
      <c r="W193" s="434"/>
      <c r="X193" s="434" t="str">
        <f t="array" ref="X193">iferror(xlookup(B193,'Product List'!A:A,'Product List'!P:P),"")</f>
        <v/>
      </c>
      <c r="Y193" s="434">
        <f t="shared" si="28"/>
        <v>0</v>
      </c>
      <c r="Z193" s="434"/>
    </row>
    <row r="194" ht="14.25" customHeight="1">
      <c r="A194" s="448"/>
      <c r="B194" s="448"/>
      <c r="C194" s="454"/>
      <c r="D194" s="461"/>
      <c r="E194" s="461"/>
      <c r="F194" s="461"/>
      <c r="G194" s="450">
        <f t="shared" si="1"/>
        <v>0</v>
      </c>
      <c r="H194" s="451" t="str">
        <f t="shared" si="2"/>
        <v/>
      </c>
      <c r="I194" s="452" t="str">
        <f t="shared" si="29"/>
        <v/>
      </c>
      <c r="J194" s="477"/>
      <c r="K194" s="434"/>
      <c r="L194" s="454" t="str">
        <f t="shared" si="4"/>
        <v/>
      </c>
      <c r="M194" s="455" t="str">
        <f t="array" ref="M194">IFERROR(IF(J194="","",XLOOKUP(L194,Personnel!$B$4:$G$4,Personnel!$B$5:$G$5)),"")</f>
        <v/>
      </c>
      <c r="N194" s="455">
        <f t="shared" si="5"/>
        <v>0</v>
      </c>
      <c r="O194" s="434"/>
      <c r="P194" s="456" t="str">
        <f t="shared" si="6"/>
        <v/>
      </c>
      <c r="Q194" s="457">
        <f t="shared" si="24"/>
        <v>0</v>
      </c>
      <c r="R194" s="458"/>
      <c r="S194" s="459" t="str">
        <f t="array" ref="S194">IF(B194="","",XLOOKUP($B194,Product,'Product List'!D:D))</f>
        <v/>
      </c>
      <c r="T194" s="454" t="str">
        <f t="array" ref="T194">IF(B194="","",XLOOKUP($B194,Product,'Product List'!E:E))</f>
        <v/>
      </c>
      <c r="U194" s="454" t="str">
        <f t="array" ref="U194">IF(B194="","",XLOOKUP($B194,Product,'Product List'!F:F))</f>
        <v/>
      </c>
      <c r="V194" s="454" t="str">
        <f t="array" ref="V194">IF(B194="","",XLOOKUP($B194,Product,'Product List'!G:G))</f>
        <v/>
      </c>
      <c r="W194" s="434"/>
      <c r="X194" s="434" t="str">
        <f t="array" ref="X194">iferror(xlookup(B194,'Product List'!A:A,'Product List'!P:P),"")</f>
        <v/>
      </c>
      <c r="Y194" s="434">
        <f t="shared" si="28"/>
        <v>0</v>
      </c>
      <c r="Z194" s="434"/>
    </row>
    <row r="195" ht="14.25" customHeight="1">
      <c r="A195" s="448"/>
      <c r="B195" s="448"/>
      <c r="C195" s="454"/>
      <c r="D195" s="461"/>
      <c r="E195" s="461"/>
      <c r="F195" s="461"/>
      <c r="G195" s="450">
        <f t="shared" si="1"/>
        <v>0</v>
      </c>
      <c r="H195" s="451" t="str">
        <f t="shared" si="2"/>
        <v/>
      </c>
      <c r="I195" s="452" t="str">
        <f t="shared" si="29"/>
        <v/>
      </c>
      <c r="J195" s="477"/>
      <c r="K195" s="434"/>
      <c r="L195" s="454" t="str">
        <f t="shared" si="4"/>
        <v/>
      </c>
      <c r="M195" s="455" t="str">
        <f t="array" ref="M195">IFERROR(IF(J195="","",XLOOKUP(L195,Personnel!$B$4:$G$4,Personnel!$B$5:$G$5)),"")</f>
        <v/>
      </c>
      <c r="N195" s="455">
        <f t="shared" si="5"/>
        <v>0</v>
      </c>
      <c r="O195" s="434"/>
      <c r="P195" s="456" t="str">
        <f t="shared" si="6"/>
        <v/>
      </c>
      <c r="Q195" s="457">
        <f t="shared" si="24"/>
        <v>0</v>
      </c>
      <c r="R195" s="458"/>
      <c r="S195" s="459" t="str">
        <f t="array" ref="S195">IF(B195="","",XLOOKUP($B195,Product,'Product List'!D:D))</f>
        <v/>
      </c>
      <c r="T195" s="454" t="str">
        <f t="array" ref="T195">IF(B195="","",XLOOKUP($B195,Product,'Product List'!E:E))</f>
        <v/>
      </c>
      <c r="U195" s="454" t="str">
        <f t="array" ref="U195">IF(B195="","",XLOOKUP($B195,Product,'Product List'!F:F))</f>
        <v/>
      </c>
      <c r="V195" s="454" t="str">
        <f t="array" ref="V195">IF(B195="","",XLOOKUP($B195,Product,'Product List'!G:G))</f>
        <v/>
      </c>
      <c r="W195" s="434"/>
      <c r="X195" s="434" t="str">
        <f t="array" ref="X195">iferror(xlookup(B195,'Product List'!A:A,'Product List'!P:P),"")</f>
        <v/>
      </c>
      <c r="Y195" s="434">
        <f t="shared" si="28"/>
        <v>0</v>
      </c>
      <c r="Z195" s="434"/>
    </row>
    <row r="196" ht="14.25" customHeight="1">
      <c r="A196" s="448"/>
      <c r="B196" s="448"/>
      <c r="C196" s="454"/>
      <c r="D196" s="461"/>
      <c r="E196" s="461"/>
      <c r="F196" s="460"/>
      <c r="G196" s="450">
        <f t="shared" si="1"/>
        <v>0</v>
      </c>
      <c r="H196" s="451" t="str">
        <f t="shared" si="2"/>
        <v/>
      </c>
      <c r="I196" s="452" t="str">
        <f t="shared" si="29"/>
        <v/>
      </c>
      <c r="J196" s="477"/>
      <c r="K196" s="434"/>
      <c r="L196" s="454" t="str">
        <f t="shared" si="4"/>
        <v/>
      </c>
      <c r="M196" s="455" t="str">
        <f t="array" ref="M196">IFERROR(IF(J196="","",XLOOKUP(L196,Personnel!$B$4:$G$4,Personnel!$B$5:$G$5)),"")</f>
        <v/>
      </c>
      <c r="N196" s="455">
        <f t="shared" si="5"/>
        <v>0</v>
      </c>
      <c r="O196" s="434"/>
      <c r="P196" s="456" t="str">
        <f t="shared" si="6"/>
        <v/>
      </c>
      <c r="Q196" s="457">
        <f t="shared" si="24"/>
        <v>0</v>
      </c>
      <c r="R196" s="458"/>
      <c r="S196" s="459" t="str">
        <f t="array" ref="S196">IF(B196="","",XLOOKUP($B196,Product,'Product List'!D:D))</f>
        <v/>
      </c>
      <c r="T196" s="454" t="str">
        <f t="array" ref="T196">IF(B196="","",XLOOKUP($B196,Product,'Product List'!E:E))</f>
        <v/>
      </c>
      <c r="U196" s="454" t="str">
        <f t="array" ref="U196">IF(B196="","",XLOOKUP($B196,Product,'Product List'!F:F))</f>
        <v/>
      </c>
      <c r="V196" s="454" t="str">
        <f t="array" ref="V196">IF(B196="","",XLOOKUP($B196,Product,'Product List'!G:G))</f>
        <v/>
      </c>
      <c r="W196" s="434"/>
      <c r="X196" s="434" t="str">
        <f t="array" ref="X196">iferror(xlookup(B196,'Product List'!A:A,'Product List'!P:P),"")</f>
        <v/>
      </c>
      <c r="Y196" s="434">
        <f t="shared" si="28"/>
        <v>0</v>
      </c>
      <c r="Z196" s="434"/>
    </row>
    <row r="197" ht="14.25" customHeight="1">
      <c r="A197" s="448"/>
      <c r="B197" s="448"/>
      <c r="C197" s="454"/>
      <c r="D197" s="461"/>
      <c r="E197" s="461"/>
      <c r="F197" s="461"/>
      <c r="G197" s="450">
        <f t="shared" si="1"/>
        <v>0</v>
      </c>
      <c r="H197" s="451" t="str">
        <f t="shared" si="2"/>
        <v/>
      </c>
      <c r="I197" s="452" t="str">
        <f t="shared" si="29"/>
        <v/>
      </c>
      <c r="J197" s="477"/>
      <c r="K197" s="434"/>
      <c r="L197" s="454" t="str">
        <f t="shared" si="4"/>
        <v/>
      </c>
      <c r="M197" s="455" t="str">
        <f t="array" ref="M197">IFERROR(IF(J197="","",XLOOKUP(L197,Personnel!$B$4:$G$4,Personnel!$B$5:$G$5)),"")</f>
        <v/>
      </c>
      <c r="N197" s="455">
        <f t="shared" si="5"/>
        <v>0</v>
      </c>
      <c r="O197" s="434"/>
      <c r="P197" s="456" t="str">
        <f t="shared" si="6"/>
        <v/>
      </c>
      <c r="Q197" s="457">
        <f t="shared" si="24"/>
        <v>0</v>
      </c>
      <c r="R197" s="458"/>
      <c r="S197" s="459" t="str">
        <f t="array" ref="S197">IF(B197="","",XLOOKUP($B197,Product,'Product List'!D:D))</f>
        <v/>
      </c>
      <c r="T197" s="454" t="str">
        <f t="array" ref="T197">IF(B197="","",XLOOKUP($B197,Product,'Product List'!E:E))</f>
        <v/>
      </c>
      <c r="U197" s="454" t="str">
        <f t="array" ref="U197">IF(B197="","",XLOOKUP($B197,Product,'Product List'!F:F))</f>
        <v/>
      </c>
      <c r="V197" s="454" t="str">
        <f t="array" ref="V197">IF(B197="","",XLOOKUP($B197,Product,'Product List'!G:G))</f>
        <v/>
      </c>
      <c r="W197" s="434"/>
      <c r="X197" s="434" t="str">
        <f t="array" ref="X197">iferror(xlookup(B197,'Product List'!A:A,'Product List'!P:P),"")</f>
        <v/>
      </c>
      <c r="Y197" s="434">
        <f t="shared" si="28"/>
        <v>0</v>
      </c>
      <c r="Z197" s="434"/>
    </row>
    <row r="198" ht="14.25" customHeight="1">
      <c r="A198" s="448"/>
      <c r="B198" s="448"/>
      <c r="C198" s="454"/>
      <c r="D198" s="461"/>
      <c r="E198" s="461"/>
      <c r="F198" s="461"/>
      <c r="G198" s="450">
        <f t="shared" si="1"/>
        <v>0</v>
      </c>
      <c r="H198" s="451" t="str">
        <f t="shared" si="2"/>
        <v/>
      </c>
      <c r="I198" s="452" t="str">
        <f t="shared" si="29"/>
        <v/>
      </c>
      <c r="J198" s="477"/>
      <c r="K198" s="434"/>
      <c r="L198" s="454" t="str">
        <f t="shared" si="4"/>
        <v/>
      </c>
      <c r="M198" s="455" t="str">
        <f t="array" ref="M198">IFERROR(IF(J198="","",XLOOKUP(L198,Personnel!$B$4:$G$4,Personnel!$B$5:$G$5)),"")</f>
        <v/>
      </c>
      <c r="N198" s="455">
        <f t="shared" si="5"/>
        <v>0</v>
      </c>
      <c r="O198" s="434"/>
      <c r="P198" s="456" t="str">
        <f t="shared" si="6"/>
        <v/>
      </c>
      <c r="Q198" s="457">
        <f t="shared" si="24"/>
        <v>0</v>
      </c>
      <c r="R198" s="458"/>
      <c r="S198" s="459" t="str">
        <f t="array" ref="S198">IF(B198="","",XLOOKUP($B198,Product,'Product List'!D:D))</f>
        <v/>
      </c>
      <c r="T198" s="454" t="str">
        <f t="array" ref="T198">IF(B198="","",XLOOKUP($B198,Product,'Product List'!E:E))</f>
        <v/>
      </c>
      <c r="U198" s="454" t="str">
        <f t="array" ref="U198">IF(B198="","",XLOOKUP($B198,Product,'Product List'!F:F))</f>
        <v/>
      </c>
      <c r="V198" s="454" t="str">
        <f t="array" ref="V198">IF(B198="","",XLOOKUP($B198,Product,'Product List'!G:G))</f>
        <v/>
      </c>
      <c r="W198" s="434"/>
      <c r="X198" s="434" t="str">
        <f t="array" ref="X198">iferror(xlookup(B198,'Product List'!A:A,'Product List'!P:P),"")</f>
        <v/>
      </c>
      <c r="Y198" s="434">
        <f t="shared" si="28"/>
        <v>0</v>
      </c>
      <c r="Z198" s="434"/>
    </row>
    <row r="199" ht="14.25" customHeight="1">
      <c r="A199" s="448"/>
      <c r="B199" s="448"/>
      <c r="C199" s="454"/>
      <c r="D199" s="461"/>
      <c r="E199" s="461"/>
      <c r="F199" s="461"/>
      <c r="G199" s="450">
        <f t="shared" si="1"/>
        <v>0</v>
      </c>
      <c r="H199" s="451" t="str">
        <f t="shared" si="2"/>
        <v/>
      </c>
      <c r="I199" s="452" t="str">
        <f t="shared" si="29"/>
        <v/>
      </c>
      <c r="J199" s="477"/>
      <c r="K199" s="434"/>
      <c r="L199" s="454" t="str">
        <f t="shared" si="4"/>
        <v/>
      </c>
      <c r="M199" s="455" t="str">
        <f t="array" ref="M199">IFERROR(IF(J199="","",XLOOKUP(L199,Personnel!$B$4:$G$4,Personnel!$B$5:$G$5)),"")</f>
        <v/>
      </c>
      <c r="N199" s="455">
        <f t="shared" si="5"/>
        <v>0</v>
      </c>
      <c r="O199" s="434"/>
      <c r="P199" s="456" t="str">
        <f t="shared" si="6"/>
        <v/>
      </c>
      <c r="Q199" s="457">
        <f t="shared" si="24"/>
        <v>0</v>
      </c>
      <c r="R199" s="458"/>
      <c r="S199" s="459" t="str">
        <f t="array" ref="S199">IF(B199="","",XLOOKUP($B199,Product,'Product List'!D:D))</f>
        <v/>
      </c>
      <c r="T199" s="454" t="str">
        <f t="array" ref="T199">IF(B199="","",XLOOKUP($B199,Product,'Product List'!E:E))</f>
        <v/>
      </c>
      <c r="U199" s="454" t="str">
        <f t="array" ref="U199">IF(B199="","",XLOOKUP($B199,Product,'Product List'!F:F))</f>
        <v/>
      </c>
      <c r="V199" s="454" t="str">
        <f t="array" ref="V199">IF(B199="","",XLOOKUP($B199,Product,'Product List'!G:G))</f>
        <v/>
      </c>
      <c r="W199" s="434"/>
      <c r="X199" s="434" t="str">
        <f t="array" ref="X199">iferror(xlookup(B199,'Product List'!A:A,'Product List'!P:P),"")</f>
        <v/>
      </c>
      <c r="Y199" s="434">
        <f t="shared" si="28"/>
        <v>0</v>
      </c>
      <c r="Z199" s="434"/>
    </row>
    <row r="200" ht="14.25" customHeight="1">
      <c r="A200" s="448"/>
      <c r="B200" s="448"/>
      <c r="C200" s="454"/>
      <c r="D200" s="461"/>
      <c r="E200" s="461"/>
      <c r="F200" s="461"/>
      <c r="G200" s="450">
        <f t="shared" si="1"/>
        <v>0</v>
      </c>
      <c r="H200" s="451" t="str">
        <f t="shared" si="2"/>
        <v/>
      </c>
      <c r="I200" s="452" t="str">
        <f t="shared" si="29"/>
        <v/>
      </c>
      <c r="J200" s="477"/>
      <c r="K200" s="434"/>
      <c r="L200" s="454" t="str">
        <f t="shared" si="4"/>
        <v/>
      </c>
      <c r="M200" s="455" t="str">
        <f t="array" ref="M200">IFERROR(IF(J200="","",XLOOKUP(L200,Personnel!$B$4:$G$4,Personnel!$B$5:$G$5)),"")</f>
        <v/>
      </c>
      <c r="N200" s="455">
        <f t="shared" si="5"/>
        <v>0</v>
      </c>
      <c r="O200" s="434"/>
      <c r="P200" s="456" t="str">
        <f t="shared" si="6"/>
        <v/>
      </c>
      <c r="Q200" s="457">
        <f t="shared" si="24"/>
        <v>0</v>
      </c>
      <c r="R200" s="458"/>
      <c r="S200" s="459" t="str">
        <f t="array" ref="S200">IF(B200="","",XLOOKUP($B200,Product,'Product List'!D:D))</f>
        <v/>
      </c>
      <c r="T200" s="454" t="str">
        <f t="array" ref="T200">IF(B200="","",XLOOKUP($B200,Product,'Product List'!E:E))</f>
        <v/>
      </c>
      <c r="U200" s="454" t="str">
        <f t="array" ref="U200">IF(B200="","",XLOOKUP($B200,Product,'Product List'!F:F))</f>
        <v/>
      </c>
      <c r="V200" s="454" t="str">
        <f t="array" ref="V200">IF(B200="","",XLOOKUP($B200,Product,'Product List'!G:G))</f>
        <v/>
      </c>
      <c r="W200" s="434"/>
      <c r="X200" s="434" t="str">
        <f t="array" ref="X200">iferror(xlookup(B200,'Product List'!A:A,'Product List'!P:P),"")</f>
        <v/>
      </c>
      <c r="Y200" s="434">
        <f t="shared" si="28"/>
        <v>0</v>
      </c>
      <c r="Z200" s="434"/>
    </row>
    <row r="201" ht="14.25" customHeight="1">
      <c r="A201" s="448"/>
      <c r="B201" s="448"/>
      <c r="C201" s="454"/>
      <c r="D201" s="461"/>
      <c r="E201" s="461"/>
      <c r="F201" s="461"/>
      <c r="G201" s="450">
        <f t="shared" si="1"/>
        <v>0</v>
      </c>
      <c r="H201" s="451" t="str">
        <f t="shared" si="2"/>
        <v/>
      </c>
      <c r="I201" s="452" t="str">
        <f t="shared" si="29"/>
        <v/>
      </c>
      <c r="J201" s="477"/>
      <c r="K201" s="434"/>
      <c r="L201" s="454" t="str">
        <f t="shared" si="4"/>
        <v/>
      </c>
      <c r="M201" s="455" t="str">
        <f t="array" ref="M201">IFERROR(IF(J201="","",XLOOKUP(L201,Personnel!$B$4:$G$4,Personnel!$B$5:$G$5)),"")</f>
        <v/>
      </c>
      <c r="N201" s="455">
        <f t="shared" si="5"/>
        <v>0</v>
      </c>
      <c r="O201" s="434"/>
      <c r="P201" s="456" t="str">
        <f t="shared" si="6"/>
        <v/>
      </c>
      <c r="Q201" s="457">
        <f t="shared" si="24"/>
        <v>0</v>
      </c>
      <c r="R201" s="458"/>
      <c r="S201" s="459" t="str">
        <f t="array" ref="S201">IF(B201="","",XLOOKUP($B201,Product,'Product List'!D:D))</f>
        <v/>
      </c>
      <c r="T201" s="454" t="str">
        <f t="array" ref="T201">IF(B201="","",XLOOKUP($B201,Product,'Product List'!E:E))</f>
        <v/>
      </c>
      <c r="U201" s="454" t="str">
        <f t="array" ref="U201">IF(B201="","",XLOOKUP($B201,Product,'Product List'!F:F))</f>
        <v/>
      </c>
      <c r="V201" s="454" t="str">
        <f t="array" ref="V201">IF(B201="","",XLOOKUP($B201,Product,'Product List'!G:G))</f>
        <v/>
      </c>
      <c r="W201" s="434"/>
      <c r="X201" s="434" t="str">
        <f t="array" ref="X201">iferror(xlookup(B201,'Product List'!A:A,'Product List'!P:P),"")</f>
        <v/>
      </c>
      <c r="Y201" s="434">
        <f t="shared" si="28"/>
        <v>0</v>
      </c>
      <c r="Z201" s="434"/>
    </row>
    <row r="202" ht="14.25" customHeight="1">
      <c r="A202" s="448"/>
      <c r="B202" s="448"/>
      <c r="C202" s="454"/>
      <c r="D202" s="461"/>
      <c r="E202" s="461"/>
      <c r="F202" s="461"/>
      <c r="G202" s="450">
        <f t="shared" si="1"/>
        <v>0</v>
      </c>
      <c r="H202" s="451" t="str">
        <f t="shared" si="2"/>
        <v/>
      </c>
      <c r="I202" s="452" t="str">
        <f t="shared" si="29"/>
        <v/>
      </c>
      <c r="J202" s="477"/>
      <c r="K202" s="434"/>
      <c r="L202" s="454" t="str">
        <f t="shared" si="4"/>
        <v/>
      </c>
      <c r="M202" s="455" t="str">
        <f t="array" ref="M202">IFERROR(IF(J202="","",XLOOKUP(L202,Personnel!$B$4:$G$4,Personnel!$B$5:$G$5)),"")</f>
        <v/>
      </c>
      <c r="N202" s="455">
        <f t="shared" si="5"/>
        <v>0</v>
      </c>
      <c r="O202" s="434"/>
      <c r="P202" s="456" t="str">
        <f t="shared" si="6"/>
        <v/>
      </c>
      <c r="Q202" s="457">
        <f t="shared" si="24"/>
        <v>0</v>
      </c>
      <c r="R202" s="458"/>
      <c r="S202" s="459" t="str">
        <f t="array" ref="S202">IF(B202="","",XLOOKUP($B202,Product,'Product List'!D:D))</f>
        <v/>
      </c>
      <c r="T202" s="454" t="str">
        <f t="array" ref="T202">IF(B202="","",XLOOKUP($B202,Product,'Product List'!E:E))</f>
        <v/>
      </c>
      <c r="U202" s="454" t="str">
        <f t="array" ref="U202">IF(B202="","",XLOOKUP($B202,Product,'Product List'!F:F))</f>
        <v/>
      </c>
      <c r="V202" s="454" t="str">
        <f t="array" ref="V202">IF(B202="","",XLOOKUP($B202,Product,'Product List'!G:G))</f>
        <v/>
      </c>
      <c r="W202" s="434"/>
      <c r="X202" s="434" t="str">
        <f t="array" ref="X202">iferror(xlookup(B202,'Product List'!A:A,'Product List'!P:P),"")</f>
        <v/>
      </c>
      <c r="Y202" s="434">
        <f t="shared" si="28"/>
        <v>0</v>
      </c>
      <c r="Z202" s="434"/>
    </row>
    <row r="203" ht="14.25" customHeight="1">
      <c r="A203" s="448"/>
      <c r="B203" s="448"/>
      <c r="C203" s="454"/>
      <c r="D203" s="461"/>
      <c r="E203" s="461"/>
      <c r="F203" s="461"/>
      <c r="G203" s="450">
        <f t="shared" si="1"/>
        <v>0</v>
      </c>
      <c r="H203" s="451" t="str">
        <f t="shared" si="2"/>
        <v/>
      </c>
      <c r="I203" s="452" t="str">
        <f t="shared" si="29"/>
        <v/>
      </c>
      <c r="J203" s="477"/>
      <c r="K203" s="434"/>
      <c r="L203" s="454" t="str">
        <f t="shared" si="4"/>
        <v/>
      </c>
      <c r="M203" s="455" t="str">
        <f t="array" ref="M203">IFERROR(IF(J203="","",XLOOKUP(L203,Personnel!$B$4:$G$4,Personnel!$B$5:$G$5)),"")</f>
        <v/>
      </c>
      <c r="N203" s="455">
        <f t="shared" si="5"/>
        <v>0</v>
      </c>
      <c r="O203" s="434"/>
      <c r="P203" s="456" t="str">
        <f t="shared" si="6"/>
        <v/>
      </c>
      <c r="Q203" s="457">
        <f t="shared" si="24"/>
        <v>0</v>
      </c>
      <c r="R203" s="458"/>
      <c r="S203" s="459" t="str">
        <f t="array" ref="S203">IF(B203="","",XLOOKUP($B203,Product,'Product List'!D:D))</f>
        <v/>
      </c>
      <c r="T203" s="454" t="str">
        <f t="array" ref="T203">IF(B203="","",XLOOKUP($B203,Product,'Product List'!E:E))</f>
        <v/>
      </c>
      <c r="U203" s="454" t="str">
        <f t="array" ref="U203">IF(B203="","",XLOOKUP($B203,Product,'Product List'!F:F))</f>
        <v/>
      </c>
      <c r="V203" s="454" t="str">
        <f t="array" ref="V203">IF(B203="","",XLOOKUP($B203,Product,'Product List'!G:G))</f>
        <v/>
      </c>
      <c r="W203" s="434"/>
      <c r="X203" s="434" t="str">
        <f t="array" ref="X203">iferror(xlookup(B203,'Product List'!A:A,'Product List'!P:P),"")</f>
        <v/>
      </c>
      <c r="Y203" s="434">
        <f t="shared" si="28"/>
        <v>0</v>
      </c>
      <c r="Z203" s="434"/>
    </row>
    <row r="204" ht="14.25" customHeight="1">
      <c r="A204" s="448"/>
      <c r="B204" s="448"/>
      <c r="C204" s="454"/>
      <c r="D204" s="461"/>
      <c r="E204" s="461"/>
      <c r="F204" s="461"/>
      <c r="G204" s="450">
        <f t="shared" si="1"/>
        <v>0</v>
      </c>
      <c r="H204" s="451" t="str">
        <f t="shared" si="2"/>
        <v/>
      </c>
      <c r="I204" s="452" t="str">
        <f t="shared" si="29"/>
        <v/>
      </c>
      <c r="J204" s="477"/>
      <c r="K204" s="434"/>
      <c r="L204" s="454" t="str">
        <f t="shared" si="4"/>
        <v/>
      </c>
      <c r="M204" s="455" t="str">
        <f t="array" ref="M204">IFERROR(IF(J204="","",XLOOKUP(L204,Personnel!$B$4:$G$4,Personnel!$B$5:$G$5)),"")</f>
        <v/>
      </c>
      <c r="N204" s="455">
        <f t="shared" si="5"/>
        <v>0</v>
      </c>
      <c r="O204" s="434"/>
      <c r="P204" s="456" t="str">
        <f t="shared" si="6"/>
        <v/>
      </c>
      <c r="Q204" s="457">
        <f t="shared" si="24"/>
        <v>0</v>
      </c>
      <c r="R204" s="458"/>
      <c r="S204" s="459" t="str">
        <f t="array" ref="S204">IF(B204="","",XLOOKUP($B204,Product,'Product List'!D:D))</f>
        <v/>
      </c>
      <c r="T204" s="454" t="str">
        <f t="array" ref="T204">IF(B204="","",XLOOKUP($B204,Product,'Product List'!E:E))</f>
        <v/>
      </c>
      <c r="U204" s="454" t="str">
        <f t="array" ref="U204">IF(B204="","",XLOOKUP($B204,Product,'Product List'!F:F))</f>
        <v/>
      </c>
      <c r="V204" s="454" t="str">
        <f t="array" ref="V204">IF(B204="","",XLOOKUP($B204,Product,'Product List'!G:G))</f>
        <v/>
      </c>
      <c r="W204" s="434"/>
      <c r="X204" s="434" t="str">
        <f t="array" ref="X204">iferror(xlookup(B204,'Product List'!A:A,'Product List'!P:P),"")</f>
        <v/>
      </c>
      <c r="Y204" s="434">
        <f t="shared" si="28"/>
        <v>0</v>
      </c>
      <c r="Z204" s="434"/>
    </row>
    <row r="205" ht="14.25" customHeight="1">
      <c r="A205" s="448"/>
      <c r="B205" s="448"/>
      <c r="C205" s="454"/>
      <c r="D205" s="461"/>
      <c r="E205" s="461"/>
      <c r="F205" s="461"/>
      <c r="G205" s="450">
        <f t="shared" si="1"/>
        <v>0</v>
      </c>
      <c r="H205" s="451" t="str">
        <f t="shared" si="2"/>
        <v/>
      </c>
      <c r="I205" s="452" t="str">
        <f t="shared" si="29"/>
        <v/>
      </c>
      <c r="J205" s="477"/>
      <c r="K205" s="434"/>
      <c r="L205" s="454" t="str">
        <f t="shared" si="4"/>
        <v/>
      </c>
      <c r="M205" s="455" t="str">
        <f t="array" ref="M205">IFERROR(IF(J205="","",XLOOKUP(L205,Personnel!$B$4:$G$4,Personnel!$B$5:$G$5)),"")</f>
        <v/>
      </c>
      <c r="N205" s="455">
        <f t="shared" si="5"/>
        <v>0</v>
      </c>
      <c r="O205" s="434"/>
      <c r="P205" s="456" t="str">
        <f t="shared" si="6"/>
        <v/>
      </c>
      <c r="Q205" s="457">
        <f t="shared" si="24"/>
        <v>0</v>
      </c>
      <c r="R205" s="458"/>
      <c r="S205" s="459" t="str">
        <f t="array" ref="S205">IF(B205="","",XLOOKUP($B205,Product,'Product List'!D:D))</f>
        <v/>
      </c>
      <c r="T205" s="454" t="str">
        <f t="array" ref="T205">IF(B205="","",XLOOKUP($B205,Product,'Product List'!E:E))</f>
        <v/>
      </c>
      <c r="U205" s="454" t="str">
        <f t="array" ref="U205">IF(B205="","",XLOOKUP($B205,Product,'Product List'!F:F))</f>
        <v/>
      </c>
      <c r="V205" s="454" t="str">
        <f t="array" ref="V205">IF(B205="","",XLOOKUP($B205,Product,'Product List'!G:G))</f>
        <v/>
      </c>
      <c r="W205" s="434"/>
      <c r="X205" s="434" t="str">
        <f t="array" ref="X205">iferror(xlookup(B205,'Product List'!A:A,'Product List'!P:P),"")</f>
        <v/>
      </c>
      <c r="Y205" s="434">
        <f t="shared" si="28"/>
        <v>0</v>
      </c>
      <c r="Z205" s="434"/>
    </row>
    <row r="206" ht="14.25" customHeight="1">
      <c r="A206" s="448"/>
      <c r="B206" s="448"/>
      <c r="C206" s="454"/>
      <c r="D206" s="461"/>
      <c r="E206" s="461"/>
      <c r="F206" s="461"/>
      <c r="G206" s="450">
        <f t="shared" si="1"/>
        <v>0</v>
      </c>
      <c r="H206" s="451" t="str">
        <f t="shared" si="2"/>
        <v/>
      </c>
      <c r="I206" s="452" t="str">
        <f t="shared" si="29"/>
        <v/>
      </c>
      <c r="J206" s="477"/>
      <c r="K206" s="434"/>
      <c r="L206" s="454" t="str">
        <f t="shared" si="4"/>
        <v/>
      </c>
      <c r="M206" s="455" t="str">
        <f t="array" ref="M206">IFERROR(IF(J206="","",XLOOKUP(L206,Personnel!$B$4:$G$4,Personnel!$B$5:$G$5)),"")</f>
        <v/>
      </c>
      <c r="N206" s="455">
        <f t="shared" si="5"/>
        <v>0</v>
      </c>
      <c r="O206" s="434"/>
      <c r="P206" s="456" t="str">
        <f t="shared" si="6"/>
        <v/>
      </c>
      <c r="Q206" s="457">
        <f t="shared" si="24"/>
        <v>0</v>
      </c>
      <c r="R206" s="458"/>
      <c r="S206" s="459" t="str">
        <f t="array" ref="S206">IF(B206="","",XLOOKUP($B206,Product,'Product List'!D:D))</f>
        <v/>
      </c>
      <c r="T206" s="454" t="str">
        <f t="array" ref="T206">IF(B206="","",XLOOKUP($B206,Product,'Product List'!E:E))</f>
        <v/>
      </c>
      <c r="U206" s="454" t="str">
        <f t="array" ref="U206">IF(B206="","",XLOOKUP($B206,Product,'Product List'!F:F))</f>
        <v/>
      </c>
      <c r="V206" s="454" t="str">
        <f t="array" ref="V206">IF(B206="","",XLOOKUP($B206,Product,'Product List'!G:G))</f>
        <v/>
      </c>
      <c r="W206" s="434"/>
      <c r="X206" s="434" t="str">
        <f t="array" ref="X206">iferror(xlookup(B206,'Product List'!A:A,'Product List'!P:P),"")</f>
        <v/>
      </c>
      <c r="Y206" s="434">
        <f t="shared" si="28"/>
        <v>0</v>
      </c>
      <c r="Z206" s="434"/>
    </row>
    <row r="207" ht="14.25" customHeight="1">
      <c r="A207" s="448"/>
      <c r="B207" s="448"/>
      <c r="C207" s="454"/>
      <c r="D207" s="460"/>
      <c r="E207" s="487"/>
      <c r="F207" s="461"/>
      <c r="G207" s="450">
        <f t="shared" si="1"/>
        <v>0</v>
      </c>
      <c r="H207" s="451" t="str">
        <f t="shared" si="2"/>
        <v/>
      </c>
      <c r="I207" s="452" t="str">
        <f t="shared" si="29"/>
        <v/>
      </c>
      <c r="J207" s="477"/>
      <c r="K207" s="434"/>
      <c r="L207" s="454" t="str">
        <f t="shared" si="4"/>
        <v/>
      </c>
      <c r="M207" s="455" t="str">
        <f t="array" ref="M207">IFERROR(IF(J207="","",XLOOKUP(L207,Personnel!$B$4:$G$4,Personnel!$B$5:$G$5)),"")</f>
        <v/>
      </c>
      <c r="N207" s="455">
        <f t="shared" si="5"/>
        <v>0</v>
      </c>
      <c r="O207" s="434"/>
      <c r="P207" s="456" t="str">
        <f t="shared" si="6"/>
        <v/>
      </c>
      <c r="Q207" s="457">
        <f t="shared" si="24"/>
        <v>0</v>
      </c>
      <c r="R207" s="458"/>
      <c r="S207" s="459" t="str">
        <f t="array" ref="S207">IF(B207="","",XLOOKUP($B207,Product,'Product List'!D:D))</f>
        <v/>
      </c>
      <c r="T207" s="454" t="str">
        <f t="array" ref="T207">IF(B207="","",XLOOKUP($B207,Product,'Product List'!E:E))</f>
        <v/>
      </c>
      <c r="U207" s="454" t="str">
        <f t="array" ref="U207">IF(B207="","",XLOOKUP($B207,Product,'Product List'!F:F))</f>
        <v/>
      </c>
      <c r="V207" s="454" t="str">
        <f t="array" ref="V207">IF(B207="","",XLOOKUP($B207,Product,'Product List'!G:G))</f>
        <v/>
      </c>
      <c r="W207" s="434"/>
      <c r="X207" s="434" t="str">
        <f t="array" ref="X207">iferror(xlookup(B207,'Product List'!A:A,'Product List'!P:P),"")</f>
        <v/>
      </c>
      <c r="Y207" s="434">
        <f t="shared" si="28"/>
        <v>0</v>
      </c>
      <c r="Z207" s="434"/>
    </row>
    <row r="208" ht="14.25" customHeight="1">
      <c r="A208" s="448"/>
      <c r="B208" s="448"/>
      <c r="C208" s="454"/>
      <c r="D208" s="461"/>
      <c r="E208" s="461"/>
      <c r="F208" s="461"/>
      <c r="G208" s="450">
        <f t="shared" si="1"/>
        <v>0</v>
      </c>
      <c r="H208" s="451" t="str">
        <f t="shared" si="2"/>
        <v/>
      </c>
      <c r="I208" s="452" t="str">
        <f t="shared" si="29"/>
        <v/>
      </c>
      <c r="J208" s="477"/>
      <c r="K208" s="434"/>
      <c r="L208" s="454" t="str">
        <f t="shared" si="4"/>
        <v/>
      </c>
      <c r="M208" s="455" t="str">
        <f t="array" ref="M208">IFERROR(IF(J208="","",XLOOKUP(L208,Personnel!$B$4:$G$4,Personnel!$B$5:$G$5)),"")</f>
        <v/>
      </c>
      <c r="N208" s="455">
        <f t="shared" si="5"/>
        <v>0</v>
      </c>
      <c r="O208" s="434"/>
      <c r="P208" s="456" t="str">
        <f t="shared" si="6"/>
        <v/>
      </c>
      <c r="Q208" s="457">
        <f t="shared" si="24"/>
        <v>0</v>
      </c>
      <c r="R208" s="458"/>
      <c r="S208" s="459" t="str">
        <f t="array" ref="S208">IF(B208="","",XLOOKUP($B208,Product,'Product List'!D:D))</f>
        <v/>
      </c>
      <c r="T208" s="454" t="str">
        <f t="array" ref="T208">IF(B208="","",XLOOKUP($B208,Product,'Product List'!E:E))</f>
        <v/>
      </c>
      <c r="U208" s="454" t="str">
        <f t="array" ref="U208">IF(B208="","",XLOOKUP($B208,Product,'Product List'!F:F))</f>
        <v/>
      </c>
      <c r="V208" s="454" t="str">
        <f t="array" ref="V208">IF(B208="","",XLOOKUP($B208,Product,'Product List'!G:G))</f>
        <v/>
      </c>
      <c r="W208" s="434"/>
      <c r="X208" s="434" t="str">
        <f t="array" ref="X208">iferror(xlookup(B208,'Product List'!A:A,'Product List'!P:P),"")</f>
        <v/>
      </c>
      <c r="Y208" s="434">
        <f t="shared" si="28"/>
        <v>0</v>
      </c>
      <c r="Z208" s="434"/>
    </row>
    <row r="209" ht="14.25" customHeight="1">
      <c r="A209" s="448"/>
      <c r="B209" s="448"/>
      <c r="C209" s="454"/>
      <c r="D209" s="461"/>
      <c r="E209" s="461"/>
      <c r="F209" s="461"/>
      <c r="G209" s="450">
        <f t="shared" si="1"/>
        <v>0</v>
      </c>
      <c r="H209" s="451" t="str">
        <f t="shared" si="2"/>
        <v/>
      </c>
      <c r="I209" s="452" t="str">
        <f t="shared" si="29"/>
        <v/>
      </c>
      <c r="J209" s="477"/>
      <c r="K209" s="434"/>
      <c r="L209" s="454" t="str">
        <f t="shared" si="4"/>
        <v/>
      </c>
      <c r="M209" s="455" t="str">
        <f t="array" ref="M209">IFERROR(IF(J209="","",XLOOKUP(L209,Personnel!$B$4:$G$4,Personnel!$B$5:$G$5)),"")</f>
        <v/>
      </c>
      <c r="N209" s="455">
        <f t="shared" si="5"/>
        <v>0</v>
      </c>
      <c r="O209" s="434"/>
      <c r="P209" s="456" t="str">
        <f t="shared" si="6"/>
        <v/>
      </c>
      <c r="Q209" s="457">
        <f t="shared" si="24"/>
        <v>0</v>
      </c>
      <c r="R209" s="458"/>
      <c r="S209" s="459" t="str">
        <f t="array" ref="S209">IF(B209="","",XLOOKUP($B209,Product,'Product List'!D:D))</f>
        <v/>
      </c>
      <c r="T209" s="454" t="str">
        <f t="array" ref="T209">IF(B209="","",XLOOKUP($B209,Product,'Product List'!E:E))</f>
        <v/>
      </c>
      <c r="U209" s="454" t="str">
        <f t="array" ref="U209">IF(B209="","",XLOOKUP($B209,Product,'Product List'!F:F))</f>
        <v/>
      </c>
      <c r="V209" s="454" t="str">
        <f t="array" ref="V209">IF(B209="","",XLOOKUP($B209,Product,'Product List'!G:G))</f>
        <v/>
      </c>
      <c r="W209" s="434"/>
      <c r="X209" s="434" t="str">
        <f t="array" ref="X209">iferror(xlookup(B209,'Product List'!A:A,'Product List'!P:P),"")</f>
        <v/>
      </c>
      <c r="Y209" s="434">
        <f t="shared" si="28"/>
        <v>0</v>
      </c>
      <c r="Z209" s="434"/>
    </row>
    <row r="210" ht="14.25" customHeight="1">
      <c r="A210" s="448"/>
      <c r="B210" s="448"/>
      <c r="C210" s="454"/>
      <c r="D210" s="461"/>
      <c r="E210" s="461"/>
      <c r="F210" s="460"/>
      <c r="G210" s="450">
        <f t="shared" si="1"/>
        <v>0</v>
      </c>
      <c r="H210" s="451" t="str">
        <f t="shared" si="2"/>
        <v/>
      </c>
      <c r="I210" s="452" t="str">
        <f t="shared" si="29"/>
        <v/>
      </c>
      <c r="J210" s="477"/>
      <c r="K210" s="434"/>
      <c r="L210" s="454" t="str">
        <f t="shared" si="4"/>
        <v/>
      </c>
      <c r="M210" s="455" t="str">
        <f t="array" ref="M210">IFERROR(IF(J210="","",XLOOKUP(L210,Personnel!$B$4:$G$4,Personnel!$B$5:$G$5)),"")</f>
        <v/>
      </c>
      <c r="N210" s="455">
        <f t="shared" si="5"/>
        <v>0</v>
      </c>
      <c r="O210" s="434"/>
      <c r="P210" s="456" t="str">
        <f t="shared" si="6"/>
        <v/>
      </c>
      <c r="Q210" s="457">
        <f t="shared" si="24"/>
        <v>0</v>
      </c>
      <c r="R210" s="458"/>
      <c r="S210" s="459" t="str">
        <f t="array" ref="S210">IF(B210="","",XLOOKUP($B210,Product,'Product List'!D:D))</f>
        <v/>
      </c>
      <c r="T210" s="454" t="str">
        <f t="array" ref="T210">IF(B210="","",XLOOKUP($B210,Product,'Product List'!E:E))</f>
        <v/>
      </c>
      <c r="U210" s="454" t="str">
        <f t="array" ref="U210">IF(B210="","",XLOOKUP($B210,Product,'Product List'!F:F))</f>
        <v/>
      </c>
      <c r="V210" s="454" t="str">
        <f t="array" ref="V210">IF(B210="","",XLOOKUP($B210,Product,'Product List'!G:G))</f>
        <v/>
      </c>
      <c r="W210" s="434"/>
      <c r="X210" s="434" t="str">
        <f t="array" ref="X210">iferror(xlookup(B210,'Product List'!A:A,'Product List'!P:P),"")</f>
        <v/>
      </c>
      <c r="Y210" s="434">
        <f t="shared" si="28"/>
        <v>0</v>
      </c>
      <c r="Z210" s="434"/>
    </row>
    <row r="211" ht="14.25" customHeight="1">
      <c r="A211" s="448"/>
      <c r="B211" s="448"/>
      <c r="C211" s="454"/>
      <c r="D211" s="461"/>
      <c r="E211" s="461"/>
      <c r="F211" s="461"/>
      <c r="G211" s="450">
        <f t="shared" si="1"/>
        <v>0</v>
      </c>
      <c r="H211" s="451" t="str">
        <f t="shared" si="2"/>
        <v/>
      </c>
      <c r="I211" s="452" t="str">
        <f t="shared" si="29"/>
        <v/>
      </c>
      <c r="J211" s="477"/>
      <c r="K211" s="434"/>
      <c r="L211" s="454" t="str">
        <f t="shared" si="4"/>
        <v/>
      </c>
      <c r="M211" s="455" t="str">
        <f t="array" ref="M211">IFERROR(IF(J211="","",XLOOKUP(L211,Personnel!$B$4:$G$4,Personnel!$B$5:$G$5)),"")</f>
        <v/>
      </c>
      <c r="N211" s="455">
        <f t="shared" si="5"/>
        <v>0</v>
      </c>
      <c r="O211" s="434"/>
      <c r="P211" s="456" t="str">
        <f t="shared" si="6"/>
        <v/>
      </c>
      <c r="Q211" s="457">
        <f t="shared" si="24"/>
        <v>0</v>
      </c>
      <c r="R211" s="458"/>
      <c r="S211" s="459" t="str">
        <f t="array" ref="S211">IF(B211="","",XLOOKUP($B211,Product,'Product List'!D:D))</f>
        <v/>
      </c>
      <c r="T211" s="454" t="str">
        <f t="array" ref="T211">IF(B211="","",XLOOKUP($B211,Product,'Product List'!E:E))</f>
        <v/>
      </c>
      <c r="U211" s="454" t="str">
        <f t="array" ref="U211">IF(B211="","",XLOOKUP($B211,Product,'Product List'!F:F))</f>
        <v/>
      </c>
      <c r="V211" s="454" t="str">
        <f t="array" ref="V211">IF(B211="","",XLOOKUP($B211,Product,'Product List'!G:G))</f>
        <v/>
      </c>
      <c r="W211" s="434"/>
      <c r="X211" s="434" t="str">
        <f t="array" ref="X211">iferror(xlookup(B211,'Product List'!A:A,'Product List'!P:P),"")</f>
        <v/>
      </c>
      <c r="Y211" s="434">
        <f t="shared" si="28"/>
        <v>0</v>
      </c>
      <c r="Z211" s="434"/>
    </row>
    <row r="212" ht="14.25" customHeight="1">
      <c r="A212" s="448"/>
      <c r="B212" s="448"/>
      <c r="C212" s="454"/>
      <c r="D212" s="461"/>
      <c r="E212" s="461"/>
      <c r="F212" s="461"/>
      <c r="G212" s="450">
        <f t="shared" si="1"/>
        <v>0</v>
      </c>
      <c r="H212" s="451" t="str">
        <f t="shared" si="2"/>
        <v/>
      </c>
      <c r="I212" s="452" t="str">
        <f t="shared" si="29"/>
        <v/>
      </c>
      <c r="J212" s="477"/>
      <c r="K212" s="434"/>
      <c r="L212" s="454" t="str">
        <f t="shared" si="4"/>
        <v/>
      </c>
      <c r="M212" s="455" t="str">
        <f t="array" ref="M212">IFERROR(IF(J212="","",XLOOKUP(L212,Personnel!$B$4:$G$4,Personnel!$B$5:$G$5)),"")</f>
        <v/>
      </c>
      <c r="N212" s="455">
        <f t="shared" si="5"/>
        <v>0</v>
      </c>
      <c r="O212" s="434"/>
      <c r="P212" s="456" t="str">
        <f t="shared" si="6"/>
        <v/>
      </c>
      <c r="Q212" s="457">
        <f t="shared" si="24"/>
        <v>0</v>
      </c>
      <c r="R212" s="458"/>
      <c r="S212" s="459" t="str">
        <f t="array" ref="S212">IF(B212="","",XLOOKUP($B212,Product,'Product List'!D:D))</f>
        <v/>
      </c>
      <c r="T212" s="454" t="str">
        <f t="array" ref="T212">IF(B212="","",XLOOKUP($B212,Product,'Product List'!E:E))</f>
        <v/>
      </c>
      <c r="U212" s="454" t="str">
        <f t="array" ref="U212">IF(B212="","",XLOOKUP($B212,Product,'Product List'!F:F))</f>
        <v/>
      </c>
      <c r="V212" s="454" t="str">
        <f t="array" ref="V212">IF(B212="","",XLOOKUP($B212,Product,'Product List'!G:G))</f>
        <v/>
      </c>
      <c r="W212" s="434"/>
      <c r="X212" s="434" t="str">
        <f t="array" ref="X212">iferror(xlookup(B212,'Product List'!A:A,'Product List'!P:P),"")</f>
        <v/>
      </c>
      <c r="Y212" s="434">
        <f t="shared" si="28"/>
        <v>0</v>
      </c>
      <c r="Z212" s="434"/>
    </row>
    <row r="213" ht="14.25" customHeight="1">
      <c r="A213" s="448"/>
      <c r="B213" s="448"/>
      <c r="C213" s="454"/>
      <c r="D213" s="461"/>
      <c r="E213" s="461"/>
      <c r="F213" s="461"/>
      <c r="G213" s="450">
        <f t="shared" si="1"/>
        <v>0</v>
      </c>
      <c r="H213" s="451" t="str">
        <f t="shared" si="2"/>
        <v/>
      </c>
      <c r="I213" s="452" t="str">
        <f t="shared" si="29"/>
        <v/>
      </c>
      <c r="J213" s="477"/>
      <c r="K213" s="434"/>
      <c r="L213" s="454" t="str">
        <f t="shared" si="4"/>
        <v/>
      </c>
      <c r="M213" s="455" t="str">
        <f t="array" ref="M213">IFERROR(IF(J213="","",XLOOKUP(L213,Personnel!$B$4:$G$4,Personnel!$B$5:$G$5)),"")</f>
        <v/>
      </c>
      <c r="N213" s="455">
        <f t="shared" si="5"/>
        <v>0</v>
      </c>
      <c r="O213" s="434"/>
      <c r="P213" s="456" t="str">
        <f t="shared" si="6"/>
        <v/>
      </c>
      <c r="Q213" s="457">
        <f t="shared" si="24"/>
        <v>0</v>
      </c>
      <c r="R213" s="458"/>
      <c r="S213" s="459" t="str">
        <f t="array" ref="S213">IF(B213="","",XLOOKUP($B213,Product,'Product List'!D:D))</f>
        <v/>
      </c>
      <c r="T213" s="454" t="str">
        <f t="array" ref="T213">IF(B213="","",XLOOKUP($B213,Product,'Product List'!E:E))</f>
        <v/>
      </c>
      <c r="U213" s="454" t="str">
        <f t="array" ref="U213">IF(B213="","",XLOOKUP($B213,Product,'Product List'!F:F))</f>
        <v/>
      </c>
      <c r="V213" s="454" t="str">
        <f t="array" ref="V213">IF(B213="","",XLOOKUP($B213,Product,'Product List'!G:G))</f>
        <v/>
      </c>
      <c r="W213" s="434"/>
      <c r="X213" s="434" t="str">
        <f t="array" ref="X213">iferror(xlookup(B213,'Product List'!A:A,'Product List'!P:P),"")</f>
        <v/>
      </c>
      <c r="Y213" s="434">
        <f t="shared" si="28"/>
        <v>0</v>
      </c>
      <c r="Z213" s="434"/>
    </row>
    <row r="214" ht="14.25" customHeight="1">
      <c r="A214" s="448"/>
      <c r="B214" s="448"/>
      <c r="C214" s="454"/>
      <c r="D214" s="461"/>
      <c r="E214" s="461"/>
      <c r="F214" s="461"/>
      <c r="G214" s="450">
        <f t="shared" si="1"/>
        <v>0</v>
      </c>
      <c r="H214" s="451" t="str">
        <f t="shared" si="2"/>
        <v/>
      </c>
      <c r="I214" s="452" t="str">
        <f t="shared" si="29"/>
        <v/>
      </c>
      <c r="J214" s="477"/>
      <c r="K214" s="434"/>
      <c r="L214" s="454" t="str">
        <f t="shared" si="4"/>
        <v/>
      </c>
      <c r="M214" s="455" t="str">
        <f t="array" ref="M214">IFERROR(IF(J214="","",XLOOKUP(L214,Personnel!$B$4:$G$4,Personnel!$B$5:$G$5)),"")</f>
        <v/>
      </c>
      <c r="N214" s="455">
        <f t="shared" si="5"/>
        <v>0</v>
      </c>
      <c r="O214" s="434"/>
      <c r="P214" s="456" t="str">
        <f t="shared" si="6"/>
        <v/>
      </c>
      <c r="Q214" s="457">
        <f t="shared" si="24"/>
        <v>0</v>
      </c>
      <c r="R214" s="458"/>
      <c r="S214" s="459" t="str">
        <f t="array" ref="S214">IF(B214="","",XLOOKUP($B214,Product,'Product List'!D:D))</f>
        <v/>
      </c>
      <c r="T214" s="454" t="str">
        <f t="array" ref="T214">IF(B214="","",XLOOKUP($B214,Product,'Product List'!E:E))</f>
        <v/>
      </c>
      <c r="U214" s="454" t="str">
        <f t="array" ref="U214">IF(B214="","",XLOOKUP($B214,Product,'Product List'!F:F))</f>
        <v/>
      </c>
      <c r="V214" s="454" t="str">
        <f t="array" ref="V214">IF(B214="","",XLOOKUP($B214,Product,'Product List'!G:G))</f>
        <v/>
      </c>
      <c r="W214" s="434"/>
      <c r="X214" s="434" t="str">
        <f t="array" ref="X214">iferror(xlookup(B214,'Product List'!A:A,'Product List'!P:P),"")</f>
        <v/>
      </c>
      <c r="Y214" s="434">
        <f t="shared" si="28"/>
        <v>0</v>
      </c>
      <c r="Z214" s="434"/>
    </row>
    <row r="215" ht="14.25" customHeight="1">
      <c r="A215" s="448"/>
      <c r="B215" s="448"/>
      <c r="C215" s="454"/>
      <c r="D215" s="460"/>
      <c r="E215" s="461"/>
      <c r="F215" s="461"/>
      <c r="G215" s="450">
        <f t="shared" si="1"/>
        <v>0</v>
      </c>
      <c r="H215" s="451" t="str">
        <f t="shared" si="2"/>
        <v/>
      </c>
      <c r="I215" s="452" t="str">
        <f t="shared" si="29"/>
        <v/>
      </c>
      <c r="J215" s="477"/>
      <c r="K215" s="434"/>
      <c r="L215" s="454" t="str">
        <f t="shared" si="4"/>
        <v/>
      </c>
      <c r="M215" s="455" t="str">
        <f t="array" ref="M215">IFERROR(IF(J215="","",XLOOKUP(L215,Personnel!$B$4:$G$4,Personnel!$B$5:$G$5)),"")</f>
        <v/>
      </c>
      <c r="N215" s="455">
        <f t="shared" si="5"/>
        <v>0</v>
      </c>
      <c r="O215" s="434"/>
      <c r="P215" s="456" t="str">
        <f t="shared" si="6"/>
        <v/>
      </c>
      <c r="Q215" s="457">
        <f t="shared" si="24"/>
        <v>0</v>
      </c>
      <c r="R215" s="458"/>
      <c r="S215" s="459" t="str">
        <f t="array" ref="S215">IF(B215="","",XLOOKUP($B215,Product,'Product List'!D:D))</f>
        <v/>
      </c>
      <c r="T215" s="454" t="str">
        <f t="array" ref="T215">IF(B215="","",XLOOKUP($B215,Product,'Product List'!E:E))</f>
        <v/>
      </c>
      <c r="U215" s="454" t="str">
        <f t="array" ref="U215">IF(B215="","",XLOOKUP($B215,Product,'Product List'!F:F))</f>
        <v/>
      </c>
      <c r="V215" s="454" t="str">
        <f t="array" ref="V215">IF(B215="","",XLOOKUP($B215,Product,'Product List'!G:G))</f>
        <v/>
      </c>
      <c r="W215" s="434"/>
      <c r="X215" s="434" t="str">
        <f t="array" ref="X215">iferror(xlookup(B215,'Product List'!A:A,'Product List'!P:P),"")</f>
        <v/>
      </c>
      <c r="Y215" s="434">
        <f t="shared" si="28"/>
        <v>0</v>
      </c>
      <c r="Z215" s="434"/>
    </row>
    <row r="216" ht="14.25" customHeight="1">
      <c r="A216" s="448"/>
      <c r="B216" s="448"/>
      <c r="C216" s="454"/>
      <c r="D216" s="461"/>
      <c r="E216" s="461"/>
      <c r="F216" s="461"/>
      <c r="G216" s="450">
        <f t="shared" si="1"/>
        <v>0</v>
      </c>
      <c r="H216" s="451" t="str">
        <f t="shared" si="2"/>
        <v/>
      </c>
      <c r="I216" s="452" t="str">
        <f t="shared" si="29"/>
        <v/>
      </c>
      <c r="J216" s="477"/>
      <c r="K216" s="434"/>
      <c r="L216" s="454" t="str">
        <f t="shared" si="4"/>
        <v/>
      </c>
      <c r="M216" s="455" t="str">
        <f t="array" ref="M216">IFERROR(IF(J216="","",XLOOKUP(L216,Personnel!$B$4:$G$4,Personnel!$B$5:$G$5)),"")</f>
        <v/>
      </c>
      <c r="N216" s="455">
        <f t="shared" si="5"/>
        <v>0</v>
      </c>
      <c r="O216" s="434"/>
      <c r="P216" s="456" t="str">
        <f t="shared" si="6"/>
        <v/>
      </c>
      <c r="Q216" s="457">
        <f t="shared" si="24"/>
        <v>0</v>
      </c>
      <c r="R216" s="458"/>
      <c r="S216" s="459" t="str">
        <f t="array" ref="S216">IF(B216="","",XLOOKUP($B216,Product,'Product List'!D:D))</f>
        <v/>
      </c>
      <c r="T216" s="454" t="str">
        <f t="array" ref="T216">IF(B216="","",XLOOKUP($B216,Product,'Product List'!E:E))</f>
        <v/>
      </c>
      <c r="U216" s="454" t="str">
        <f t="array" ref="U216">IF(B216="","",XLOOKUP($B216,Product,'Product List'!F:F))</f>
        <v/>
      </c>
      <c r="V216" s="454" t="str">
        <f t="array" ref="V216">IF(B216="","",XLOOKUP($B216,Product,'Product List'!G:G))</f>
        <v/>
      </c>
      <c r="W216" s="434"/>
      <c r="X216" s="434" t="str">
        <f t="array" ref="X216">iferror(xlookup(B216,'Product List'!A:A,'Product List'!P:P),"")</f>
        <v/>
      </c>
      <c r="Y216" s="434">
        <f t="shared" si="28"/>
        <v>0</v>
      </c>
      <c r="Z216" s="434"/>
    </row>
    <row r="217" ht="14.25" customHeight="1">
      <c r="A217" s="448"/>
      <c r="B217" s="448"/>
      <c r="C217" s="454"/>
      <c r="D217" s="461"/>
      <c r="E217" s="461"/>
      <c r="F217" s="461"/>
      <c r="G217" s="450">
        <f t="shared" si="1"/>
        <v>0</v>
      </c>
      <c r="H217" s="451" t="str">
        <f t="shared" si="2"/>
        <v/>
      </c>
      <c r="I217" s="452" t="str">
        <f t="shared" si="29"/>
        <v/>
      </c>
      <c r="J217" s="477"/>
      <c r="K217" s="434"/>
      <c r="L217" s="454" t="str">
        <f t="shared" si="4"/>
        <v/>
      </c>
      <c r="M217" s="455" t="str">
        <f t="array" ref="M217">IFERROR(IF(J217="","",XLOOKUP(L217,Personnel!$B$4:$G$4,Personnel!$B$5:$G$5)),"")</f>
        <v/>
      </c>
      <c r="N217" s="455">
        <f t="shared" si="5"/>
        <v>0</v>
      </c>
      <c r="O217" s="434"/>
      <c r="P217" s="456" t="str">
        <f t="shared" si="6"/>
        <v/>
      </c>
      <c r="Q217" s="457">
        <f t="shared" si="24"/>
        <v>0</v>
      </c>
      <c r="R217" s="458"/>
      <c r="S217" s="459" t="str">
        <f t="array" ref="S217">IF(B217="","",XLOOKUP($B217,Product,'Product List'!D:D))</f>
        <v/>
      </c>
      <c r="T217" s="454" t="str">
        <f t="array" ref="T217">IF(B217="","",XLOOKUP($B217,Product,'Product List'!E:E))</f>
        <v/>
      </c>
      <c r="U217" s="454" t="str">
        <f t="array" ref="U217">IF(B217="","",XLOOKUP($B217,Product,'Product List'!F:F))</f>
        <v/>
      </c>
      <c r="V217" s="454" t="str">
        <f t="array" ref="V217">IF(B217="","",XLOOKUP($B217,Product,'Product List'!G:G))</f>
        <v/>
      </c>
      <c r="W217" s="434"/>
      <c r="X217" s="434" t="str">
        <f t="array" ref="X217">iferror(xlookup(B217,'Product List'!A:A,'Product List'!P:P),"")</f>
        <v/>
      </c>
      <c r="Y217" s="434">
        <f t="shared" si="28"/>
        <v>0</v>
      </c>
      <c r="Z217" s="434"/>
    </row>
    <row r="218" ht="14.25" customHeight="1">
      <c r="A218" s="448"/>
      <c r="B218" s="448"/>
      <c r="C218" s="460"/>
      <c r="D218" s="461"/>
      <c r="E218" s="461"/>
      <c r="F218" s="461"/>
      <c r="G218" s="450">
        <f t="shared" si="1"/>
        <v>0</v>
      </c>
      <c r="H218" s="451" t="str">
        <f t="shared" si="2"/>
        <v/>
      </c>
      <c r="I218" s="452" t="str">
        <f t="shared" si="29"/>
        <v/>
      </c>
      <c r="J218" s="477"/>
      <c r="K218" s="434"/>
      <c r="L218" s="454" t="str">
        <f t="shared" si="4"/>
        <v/>
      </c>
      <c r="M218" s="455" t="str">
        <f t="array" ref="M218">IFERROR(IF(J218="","",XLOOKUP(L218,Personnel!$B$4:$G$4,Personnel!$B$5:$G$5)),"")</f>
        <v/>
      </c>
      <c r="N218" s="455">
        <f t="shared" si="5"/>
        <v>0</v>
      </c>
      <c r="O218" s="434"/>
      <c r="P218" s="456" t="str">
        <f t="shared" si="6"/>
        <v/>
      </c>
      <c r="Q218" s="457">
        <f t="shared" si="24"/>
        <v>0</v>
      </c>
      <c r="R218" s="458"/>
      <c r="S218" s="459" t="str">
        <f t="array" ref="S218">IF(B218="","",XLOOKUP($B218,Product,'Product List'!D:D))</f>
        <v/>
      </c>
      <c r="T218" s="454" t="str">
        <f t="array" ref="T218">IF(B218="","",XLOOKUP($B218,Product,'Product List'!E:E))</f>
        <v/>
      </c>
      <c r="U218" s="454" t="str">
        <f t="array" ref="U218">IF(B218="","",XLOOKUP($B218,Product,'Product List'!F:F))</f>
        <v/>
      </c>
      <c r="V218" s="454" t="str">
        <f t="array" ref="V218">IF(B218="","",XLOOKUP($B218,Product,'Product List'!G:G))</f>
        <v/>
      </c>
      <c r="W218" s="434"/>
      <c r="X218" s="434" t="str">
        <f t="array" ref="X218">iferror(xlookup(B218,'Product List'!A:A,'Product List'!P:P),"")</f>
        <v/>
      </c>
      <c r="Y218" s="434">
        <f t="shared" si="28"/>
        <v>0</v>
      </c>
      <c r="Z218" s="434"/>
    </row>
    <row r="219" ht="14.25" customHeight="1">
      <c r="A219" s="448"/>
      <c r="B219" s="448"/>
      <c r="C219" s="460"/>
      <c r="D219" s="461"/>
      <c r="E219" s="461"/>
      <c r="F219" s="461"/>
      <c r="G219" s="450">
        <f t="shared" si="1"/>
        <v>0</v>
      </c>
      <c r="H219" s="451" t="str">
        <f t="shared" si="2"/>
        <v/>
      </c>
      <c r="I219" s="452" t="str">
        <f t="shared" si="29"/>
        <v/>
      </c>
      <c r="J219" s="477"/>
      <c r="K219" s="434"/>
      <c r="L219" s="454" t="str">
        <f t="shared" si="4"/>
        <v/>
      </c>
      <c r="M219" s="455" t="str">
        <f t="array" ref="M219">IFERROR(IF(J219="","",XLOOKUP(L219,Personnel!$B$4:$G$4,Personnel!$B$5:$G$5)),"")</f>
        <v/>
      </c>
      <c r="N219" s="455">
        <f t="shared" si="5"/>
        <v>0</v>
      </c>
      <c r="O219" s="434"/>
      <c r="P219" s="456" t="str">
        <f t="shared" si="6"/>
        <v/>
      </c>
      <c r="Q219" s="457">
        <f>IFERROR(ROUNDDOWN(N219-SUM($A$1*H219),2),"")</f>
        <v>0</v>
      </c>
      <c r="R219" s="458"/>
      <c r="S219" s="459" t="str">
        <f t="array" ref="S219">IF(B219="","",XLOOKUP($B219,Product,'Product List'!D:D))</f>
        <v/>
      </c>
      <c r="T219" s="454" t="str">
        <f t="array" ref="T219">IF(B219="","",XLOOKUP($B219,Product,'Product List'!E:E))</f>
        <v/>
      </c>
      <c r="U219" s="454" t="str">
        <f t="array" ref="U219">IF(B219="","",XLOOKUP($B219,Product,'Product List'!F:F))</f>
        <v/>
      </c>
      <c r="V219" s="454" t="str">
        <f t="array" ref="V219">IF(B219="","",XLOOKUP($B219,Product,'Product List'!G:G))</f>
        <v/>
      </c>
      <c r="W219" s="434"/>
      <c r="X219" s="434" t="str">
        <f t="array" ref="X219">iferror(xlookup(B219,'Product List'!A:A,'Product List'!P:P),"")</f>
        <v/>
      </c>
      <c r="Y219" s="434">
        <f t="shared" si="28"/>
        <v>0</v>
      </c>
      <c r="Z219" s="434"/>
    </row>
    <row r="220" ht="14.25" customHeight="1">
      <c r="A220" s="448"/>
      <c r="B220" s="448"/>
      <c r="C220" s="454"/>
      <c r="D220" s="461"/>
      <c r="E220" s="461"/>
      <c r="F220" s="461"/>
      <c r="G220" s="450">
        <f t="shared" si="1"/>
        <v>0</v>
      </c>
      <c r="H220" s="451" t="str">
        <f t="shared" si="2"/>
        <v/>
      </c>
      <c r="I220" s="452" t="str">
        <f t="shared" si="29"/>
        <v/>
      </c>
      <c r="J220" s="477"/>
      <c r="K220" s="434"/>
      <c r="L220" s="454" t="str">
        <f t="shared" si="4"/>
        <v/>
      </c>
      <c r="M220" s="455" t="str">
        <f t="array" ref="M220">IFERROR(IF(J220="","",XLOOKUP(L220,Personnel!$B$4:$G$4,Personnel!$B$5:$G$5)),"")</f>
        <v/>
      </c>
      <c r="N220" s="455">
        <f t="shared" si="5"/>
        <v>0</v>
      </c>
      <c r="O220" s="434"/>
      <c r="P220" s="456" t="str">
        <f t="shared" si="6"/>
        <v/>
      </c>
      <c r="Q220" s="457">
        <f t="shared" ref="Q220:Q615" si="30">IFERROR(ROUND(N220-SUM($A$1*H220),2),"")</f>
        <v>0</v>
      </c>
      <c r="R220" s="458"/>
      <c r="S220" s="459" t="str">
        <f t="array" ref="S220">IF(B220="","",XLOOKUP($B220,Product,'Product List'!D:D))</f>
        <v/>
      </c>
      <c r="T220" s="454" t="str">
        <f t="array" ref="T220">IF(B220="","",XLOOKUP($B220,Product,'Product List'!E:E))</f>
        <v/>
      </c>
      <c r="U220" s="454" t="str">
        <f t="array" ref="U220">IF(B220="","",XLOOKUP($B220,Product,'Product List'!F:F))</f>
        <v/>
      </c>
      <c r="V220" s="454" t="str">
        <f t="array" ref="V220">IF(B220="","",XLOOKUP($B220,Product,'Product List'!G:G))</f>
        <v/>
      </c>
      <c r="W220" s="434"/>
      <c r="X220" s="434" t="str">
        <f t="array" ref="X220">iferror(xlookup(B220,'Product List'!A:A,'Product List'!P:P),"")</f>
        <v/>
      </c>
      <c r="Y220" s="434">
        <f t="shared" si="28"/>
        <v>0</v>
      </c>
      <c r="Z220" s="434"/>
    </row>
    <row r="221" ht="14.25" customHeight="1">
      <c r="A221" s="448"/>
      <c r="B221" s="448"/>
      <c r="C221" s="454"/>
      <c r="D221" s="461"/>
      <c r="E221" s="461"/>
      <c r="F221" s="461"/>
      <c r="G221" s="450">
        <f t="shared" si="1"/>
        <v>0</v>
      </c>
      <c r="H221" s="451" t="str">
        <f t="shared" si="2"/>
        <v/>
      </c>
      <c r="I221" s="452" t="str">
        <f t="shared" si="29"/>
        <v/>
      </c>
      <c r="J221" s="477"/>
      <c r="K221" s="434"/>
      <c r="L221" s="454" t="str">
        <f t="shared" si="4"/>
        <v/>
      </c>
      <c r="M221" s="455" t="str">
        <f t="array" ref="M221">IFERROR(IF(J221="","",XLOOKUP(L221,Personnel!$B$4:$G$4,Personnel!$B$5:$G$5)),"")</f>
        <v/>
      </c>
      <c r="N221" s="455">
        <f t="shared" si="5"/>
        <v>0</v>
      </c>
      <c r="O221" s="434"/>
      <c r="P221" s="456" t="str">
        <f t="shared" si="6"/>
        <v/>
      </c>
      <c r="Q221" s="457">
        <f t="shared" si="30"/>
        <v>0</v>
      </c>
      <c r="R221" s="458"/>
      <c r="S221" s="459" t="str">
        <f t="array" ref="S221">IF(B221="","",XLOOKUP($B221,Product,'Product List'!D:D))</f>
        <v/>
      </c>
      <c r="T221" s="454" t="str">
        <f t="array" ref="T221">IF(B221="","",XLOOKUP($B221,Product,'Product List'!E:E))</f>
        <v/>
      </c>
      <c r="U221" s="454" t="str">
        <f t="array" ref="U221">IF(B221="","",XLOOKUP($B221,Product,'Product List'!F:F))</f>
        <v/>
      </c>
      <c r="V221" s="454" t="str">
        <f t="array" ref="V221">IF(B221="","",XLOOKUP($B221,Product,'Product List'!G:G))</f>
        <v/>
      </c>
      <c r="W221" s="434"/>
      <c r="X221" s="434" t="str">
        <f t="array" ref="X221">iferror(xlookup(B221,'Product List'!A:A,'Product List'!P:P),"")</f>
        <v/>
      </c>
      <c r="Y221" s="434">
        <f t="shared" si="28"/>
        <v>0</v>
      </c>
      <c r="Z221" s="434"/>
    </row>
    <row r="222" ht="14.25" customHeight="1">
      <c r="A222" s="448"/>
      <c r="B222" s="448"/>
      <c r="C222" s="454"/>
      <c r="D222" s="461"/>
      <c r="E222" s="461"/>
      <c r="F222" s="461"/>
      <c r="G222" s="487">
        <f t="shared" si="1"/>
        <v>0</v>
      </c>
      <c r="H222" s="451" t="str">
        <f t="shared" si="2"/>
        <v/>
      </c>
      <c r="I222" s="452" t="str">
        <f t="shared" si="29"/>
        <v/>
      </c>
      <c r="J222" s="477"/>
      <c r="K222" s="434"/>
      <c r="L222" s="454" t="str">
        <f t="shared" si="4"/>
        <v/>
      </c>
      <c r="M222" s="455" t="str">
        <f t="array" ref="M222">IFERROR(IF(J222="","",XLOOKUP(L222,Personnel!$B$4:$G$4,Personnel!$B$5:$G$5)),"")</f>
        <v/>
      </c>
      <c r="N222" s="455">
        <f t="shared" si="5"/>
        <v>0</v>
      </c>
      <c r="O222" s="434"/>
      <c r="P222" s="456" t="str">
        <f t="shared" si="6"/>
        <v/>
      </c>
      <c r="Q222" s="457">
        <f t="shared" si="30"/>
        <v>0</v>
      </c>
      <c r="R222" s="458"/>
      <c r="S222" s="459" t="str">
        <f t="array" ref="S222">IF(B222="","",XLOOKUP($B222,Product,'Product List'!D:D))</f>
        <v/>
      </c>
      <c r="T222" s="454" t="str">
        <f t="array" ref="T222">IF(B222="","",XLOOKUP($B222,Product,'Product List'!E:E))</f>
        <v/>
      </c>
      <c r="U222" s="454" t="str">
        <f t="array" ref="U222">IF(B222="","",XLOOKUP($B222,Product,'Product List'!F:F))</f>
        <v/>
      </c>
      <c r="V222" s="454" t="str">
        <f t="array" ref="V222">IF(B222="","",XLOOKUP($B222,Product,'Product List'!G:G))</f>
        <v/>
      </c>
      <c r="W222" s="434"/>
      <c r="X222" s="434" t="str">
        <f t="array" ref="X222">iferror(xlookup(B222,'Product List'!A:A,'Product List'!P:P),"")</f>
        <v/>
      </c>
      <c r="Y222" s="434">
        <f t="shared" si="28"/>
        <v>0</v>
      </c>
      <c r="Z222" s="434"/>
    </row>
    <row r="223" ht="14.25" customHeight="1">
      <c r="A223" s="448"/>
      <c r="B223" s="448"/>
      <c r="C223" s="454"/>
      <c r="D223" s="461"/>
      <c r="E223" s="461"/>
      <c r="F223" s="461"/>
      <c r="G223" s="487">
        <f t="shared" si="1"/>
        <v>0</v>
      </c>
      <c r="H223" s="451" t="str">
        <f t="shared" si="2"/>
        <v/>
      </c>
      <c r="I223" s="452" t="str">
        <f t="shared" si="29"/>
        <v/>
      </c>
      <c r="J223" s="477"/>
      <c r="K223" s="434"/>
      <c r="L223" s="454" t="str">
        <f t="shared" si="4"/>
        <v/>
      </c>
      <c r="M223" s="455" t="str">
        <f t="array" ref="M223">IFERROR(IF(J223="","",XLOOKUP(L223,Personnel!$B$4:$G$4,Personnel!$B$5:$G$5)),"")</f>
        <v/>
      </c>
      <c r="N223" s="455">
        <f t="shared" si="5"/>
        <v>0</v>
      </c>
      <c r="O223" s="434"/>
      <c r="P223" s="456" t="str">
        <f t="shared" si="6"/>
        <v/>
      </c>
      <c r="Q223" s="457">
        <f t="shared" si="30"/>
        <v>0</v>
      </c>
      <c r="R223" s="458"/>
      <c r="S223" s="459" t="str">
        <f t="array" ref="S223">IF(B223="","",XLOOKUP($B223,Product,'Product List'!D:D))</f>
        <v/>
      </c>
      <c r="T223" s="454" t="str">
        <f t="array" ref="T223">IF(B223="","",XLOOKUP($B223,Product,'Product List'!E:E))</f>
        <v/>
      </c>
      <c r="U223" s="454" t="str">
        <f t="array" ref="U223">IF(B223="","",XLOOKUP($B223,Product,'Product List'!F:F))</f>
        <v/>
      </c>
      <c r="V223" s="454" t="str">
        <f t="array" ref="V223">IF(B223="","",XLOOKUP($B223,Product,'Product List'!G:G))</f>
        <v/>
      </c>
      <c r="W223" s="434"/>
      <c r="X223" s="434" t="str">
        <f t="array" ref="X223">iferror(xlookup(B223,'Product List'!A:A,'Product List'!P:P),"")</f>
        <v/>
      </c>
      <c r="Y223" s="434">
        <f t="shared" si="28"/>
        <v>0</v>
      </c>
      <c r="Z223" s="434"/>
    </row>
    <row r="224" ht="14.25" customHeight="1">
      <c r="A224" s="448"/>
      <c r="B224" s="448"/>
      <c r="C224" s="454"/>
      <c r="D224" s="461"/>
      <c r="E224" s="461"/>
      <c r="F224" s="461"/>
      <c r="G224" s="487">
        <f t="shared" si="1"/>
        <v>0</v>
      </c>
      <c r="H224" s="451" t="str">
        <f t="shared" si="2"/>
        <v/>
      </c>
      <c r="I224" s="452" t="str">
        <f t="shared" si="29"/>
        <v/>
      </c>
      <c r="J224" s="477"/>
      <c r="K224" s="434"/>
      <c r="L224" s="454" t="str">
        <f t="shared" si="4"/>
        <v/>
      </c>
      <c r="M224" s="455" t="str">
        <f t="array" ref="M224">IFERROR(IF(J224="","",XLOOKUP(L224,Personnel!$B$4:$G$4,Personnel!$B$5:$G$5)),"")</f>
        <v/>
      </c>
      <c r="N224" s="455">
        <f t="shared" si="5"/>
        <v>0</v>
      </c>
      <c r="O224" s="434"/>
      <c r="P224" s="456" t="str">
        <f t="shared" si="6"/>
        <v/>
      </c>
      <c r="Q224" s="457">
        <f t="shared" si="30"/>
        <v>0</v>
      </c>
      <c r="R224" s="458"/>
      <c r="S224" s="459" t="str">
        <f t="array" ref="S224">IF(B224="","",XLOOKUP($B224,Product,'Product List'!D:D))</f>
        <v/>
      </c>
      <c r="T224" s="454" t="str">
        <f t="array" ref="T224">IF(B224="","",XLOOKUP($B224,Product,'Product List'!E:E))</f>
        <v/>
      </c>
      <c r="U224" s="454" t="str">
        <f t="array" ref="U224">IF(B224="","",XLOOKUP($B224,Product,'Product List'!F:F))</f>
        <v/>
      </c>
      <c r="V224" s="454" t="str">
        <f t="array" ref="V224">IF(B224="","",XLOOKUP($B224,Product,'Product List'!G:G))</f>
        <v/>
      </c>
      <c r="W224" s="434"/>
      <c r="X224" s="434" t="str">
        <f t="array" ref="X224">iferror(xlookup(B224,'Product List'!A:A,'Product List'!P:P),"")</f>
        <v/>
      </c>
      <c r="Y224" s="434">
        <f t="shared" si="28"/>
        <v>0</v>
      </c>
      <c r="Z224" s="434"/>
    </row>
    <row r="225" ht="14.25" customHeight="1">
      <c r="A225" s="448"/>
      <c r="B225" s="448"/>
      <c r="C225" s="454"/>
      <c r="D225" s="461"/>
      <c r="E225" s="461"/>
      <c r="F225" s="461"/>
      <c r="G225" s="487">
        <f t="shared" si="1"/>
        <v>0</v>
      </c>
      <c r="H225" s="451" t="str">
        <f t="shared" si="2"/>
        <v/>
      </c>
      <c r="I225" s="452" t="str">
        <f t="shared" si="29"/>
        <v/>
      </c>
      <c r="J225" s="477"/>
      <c r="K225" s="434"/>
      <c r="L225" s="454" t="str">
        <f t="shared" si="4"/>
        <v/>
      </c>
      <c r="M225" s="455" t="str">
        <f t="array" ref="M225">IFERROR(IF(J225="","",XLOOKUP(L225,Personnel!$B$4:$G$4,Personnel!$B$5:$G$5)),"")</f>
        <v/>
      </c>
      <c r="N225" s="455">
        <f t="shared" si="5"/>
        <v>0</v>
      </c>
      <c r="O225" s="434"/>
      <c r="P225" s="456" t="str">
        <f t="shared" si="6"/>
        <v/>
      </c>
      <c r="Q225" s="457">
        <f t="shared" si="30"/>
        <v>0</v>
      </c>
      <c r="R225" s="458"/>
      <c r="S225" s="459" t="str">
        <f t="array" ref="S225">IF(B225="","",XLOOKUP($B225,Product,'Product List'!D:D))</f>
        <v/>
      </c>
      <c r="T225" s="454" t="str">
        <f t="array" ref="T225">IF(B225="","",XLOOKUP($B225,Product,'Product List'!E:E))</f>
        <v/>
      </c>
      <c r="U225" s="454" t="str">
        <f t="array" ref="U225">IF(B225="","",XLOOKUP($B225,Product,'Product List'!F:F))</f>
        <v/>
      </c>
      <c r="V225" s="454" t="str">
        <f t="array" ref="V225">IF(B225="","",XLOOKUP($B225,Product,'Product List'!G:G))</f>
        <v/>
      </c>
      <c r="W225" s="434"/>
      <c r="X225" s="434" t="str">
        <f t="array" ref="X225">iferror(xlookup(B225,'Product List'!A:A,'Product List'!P:P),"")</f>
        <v/>
      </c>
      <c r="Y225" s="434">
        <f t="shared" si="28"/>
        <v>0</v>
      </c>
      <c r="Z225" s="434"/>
    </row>
    <row r="226" ht="14.25" customHeight="1">
      <c r="A226" s="448"/>
      <c r="B226" s="448"/>
      <c r="C226" s="454"/>
      <c r="D226" s="461"/>
      <c r="E226" s="461"/>
      <c r="F226" s="461"/>
      <c r="G226" s="487">
        <f t="shared" si="1"/>
        <v>0</v>
      </c>
      <c r="H226" s="451" t="str">
        <f t="shared" si="2"/>
        <v/>
      </c>
      <c r="I226" s="452" t="str">
        <f t="shared" si="29"/>
        <v/>
      </c>
      <c r="J226" s="477"/>
      <c r="K226" s="434"/>
      <c r="L226" s="454" t="str">
        <f t="shared" si="4"/>
        <v/>
      </c>
      <c r="M226" s="455" t="str">
        <f t="array" ref="M226">IFERROR(IF(J226="","",XLOOKUP(L226,Personnel!$B$4:$G$4,Personnel!$B$5:$G$5)),"")</f>
        <v/>
      </c>
      <c r="N226" s="455">
        <f t="shared" si="5"/>
        <v>0</v>
      </c>
      <c r="O226" s="434"/>
      <c r="P226" s="456" t="str">
        <f t="shared" si="6"/>
        <v/>
      </c>
      <c r="Q226" s="457">
        <f t="shared" si="30"/>
        <v>0</v>
      </c>
      <c r="R226" s="458"/>
      <c r="S226" s="459" t="str">
        <f t="array" ref="S226">IF(B226="","",XLOOKUP($B226,Product,'Product List'!D:D))</f>
        <v/>
      </c>
      <c r="T226" s="454" t="str">
        <f t="array" ref="T226">IF(B226="","",XLOOKUP($B226,Product,'Product List'!E:E))</f>
        <v/>
      </c>
      <c r="U226" s="454" t="str">
        <f t="array" ref="U226">IF(B226="","",XLOOKUP($B226,Product,'Product List'!F:F))</f>
        <v/>
      </c>
      <c r="V226" s="454" t="str">
        <f t="array" ref="V226">IF(B226="","",XLOOKUP($B226,Product,'Product List'!G:G))</f>
        <v/>
      </c>
      <c r="W226" s="434"/>
      <c r="X226" s="434" t="str">
        <f t="array" ref="X226">iferror(xlookup(B226,'Product List'!A:A,'Product List'!P:P),"")</f>
        <v/>
      </c>
      <c r="Y226" s="434">
        <f t="shared" si="28"/>
        <v>0</v>
      </c>
      <c r="Z226" s="434"/>
    </row>
    <row r="227" ht="14.25" customHeight="1">
      <c r="A227" s="448"/>
      <c r="B227" s="448"/>
      <c r="C227" s="454"/>
      <c r="D227" s="461"/>
      <c r="E227" s="461"/>
      <c r="F227" s="461"/>
      <c r="G227" s="487">
        <f t="shared" si="1"/>
        <v>0</v>
      </c>
      <c r="H227" s="451" t="str">
        <f t="shared" si="2"/>
        <v/>
      </c>
      <c r="I227" s="452" t="str">
        <f t="shared" si="29"/>
        <v/>
      </c>
      <c r="J227" s="477"/>
      <c r="K227" s="434"/>
      <c r="L227" s="454" t="str">
        <f t="shared" si="4"/>
        <v/>
      </c>
      <c r="M227" s="455" t="str">
        <f t="array" ref="M227">IFERROR(IF(J227="","",XLOOKUP(L227,Personnel!$B$4:$G$4,Personnel!$B$5:$G$5)),"")</f>
        <v/>
      </c>
      <c r="N227" s="455">
        <f t="shared" si="5"/>
        <v>0</v>
      </c>
      <c r="O227" s="434"/>
      <c r="P227" s="456" t="str">
        <f t="shared" si="6"/>
        <v/>
      </c>
      <c r="Q227" s="457">
        <f t="shared" si="30"/>
        <v>0</v>
      </c>
      <c r="R227" s="458"/>
      <c r="S227" s="459" t="str">
        <f t="array" ref="S227">IF(B227="","",XLOOKUP($B227,Product,'Product List'!D:D))</f>
        <v/>
      </c>
      <c r="T227" s="454" t="str">
        <f t="array" ref="T227">IF(B227="","",XLOOKUP($B227,Product,'Product List'!E:E))</f>
        <v/>
      </c>
      <c r="U227" s="454" t="str">
        <f t="array" ref="U227">IF(B227="","",XLOOKUP($B227,Product,'Product List'!F:F))</f>
        <v/>
      </c>
      <c r="V227" s="454" t="str">
        <f t="array" ref="V227">IF(B227="","",XLOOKUP($B227,Product,'Product List'!G:G))</f>
        <v/>
      </c>
      <c r="W227" s="434"/>
      <c r="X227" s="434" t="str">
        <f t="array" ref="X227">iferror(xlookup(B227,'Product List'!A:A,'Product List'!P:P),"")</f>
        <v/>
      </c>
      <c r="Y227" s="434">
        <f t="shared" si="28"/>
        <v>0</v>
      </c>
      <c r="Z227" s="434"/>
    </row>
    <row r="228" ht="14.25" customHeight="1">
      <c r="A228" s="448"/>
      <c r="B228" s="448"/>
      <c r="C228" s="454"/>
      <c r="D228" s="461"/>
      <c r="E228" s="461"/>
      <c r="F228" s="460"/>
      <c r="G228" s="487">
        <f t="shared" si="1"/>
        <v>0</v>
      </c>
      <c r="H228" s="451" t="str">
        <f t="shared" si="2"/>
        <v/>
      </c>
      <c r="I228" s="452" t="str">
        <f t="shared" si="29"/>
        <v/>
      </c>
      <c r="J228" s="477"/>
      <c r="K228" s="434"/>
      <c r="L228" s="454" t="str">
        <f t="shared" si="4"/>
        <v/>
      </c>
      <c r="M228" s="455" t="str">
        <f t="array" ref="M228">IFERROR(IF(J228="","",XLOOKUP(L228,Personnel!$B$4:$G$4,Personnel!$B$5:$G$5)),"")</f>
        <v/>
      </c>
      <c r="N228" s="455">
        <f t="shared" si="5"/>
        <v>0</v>
      </c>
      <c r="O228" s="434"/>
      <c r="P228" s="456" t="str">
        <f t="shared" si="6"/>
        <v/>
      </c>
      <c r="Q228" s="457">
        <f t="shared" si="30"/>
        <v>0</v>
      </c>
      <c r="R228" s="458"/>
      <c r="S228" s="459" t="str">
        <f t="array" ref="S228">IF(B228="","",XLOOKUP($B228,Product,'Product List'!D:D))</f>
        <v/>
      </c>
      <c r="T228" s="454" t="str">
        <f t="array" ref="T228">IF(B228="","",XLOOKUP($B228,Product,'Product List'!E:E))</f>
        <v/>
      </c>
      <c r="U228" s="454" t="str">
        <f t="array" ref="U228">IF(B228="","",XLOOKUP($B228,Product,'Product List'!F:F))</f>
        <v/>
      </c>
      <c r="V228" s="454" t="str">
        <f t="array" ref="V228">IF(B228="","",XLOOKUP($B228,Product,'Product List'!G:G))</f>
        <v/>
      </c>
      <c r="W228" s="434"/>
      <c r="X228" s="434" t="str">
        <f t="array" ref="X228">iferror(xlookup(B228,'Product List'!A:A,'Product List'!P:P),"")</f>
        <v/>
      </c>
      <c r="Y228" s="434">
        <f t="shared" si="28"/>
        <v>0</v>
      </c>
      <c r="Z228" s="434"/>
    </row>
    <row r="229" ht="14.25" customHeight="1">
      <c r="A229" s="448"/>
      <c r="B229" s="448"/>
      <c r="C229" s="454"/>
      <c r="D229" s="461"/>
      <c r="E229" s="461"/>
      <c r="F229" s="460"/>
      <c r="G229" s="487">
        <f t="shared" si="1"/>
        <v>0</v>
      </c>
      <c r="H229" s="451" t="str">
        <f t="shared" si="2"/>
        <v/>
      </c>
      <c r="I229" s="452" t="str">
        <f t="shared" si="29"/>
        <v/>
      </c>
      <c r="J229" s="477"/>
      <c r="K229" s="434"/>
      <c r="L229" s="454" t="str">
        <f t="shared" si="4"/>
        <v/>
      </c>
      <c r="M229" s="455" t="str">
        <f t="array" ref="M229">IFERROR(IF(J229="","",XLOOKUP(L229,Personnel!$B$4:$G$4,Personnel!$B$5:$G$5)),"")</f>
        <v/>
      </c>
      <c r="N229" s="455">
        <f t="shared" si="5"/>
        <v>0</v>
      </c>
      <c r="O229" s="434"/>
      <c r="P229" s="456" t="str">
        <f t="shared" si="6"/>
        <v/>
      </c>
      <c r="Q229" s="457">
        <f t="shared" si="30"/>
        <v>0</v>
      </c>
      <c r="R229" s="458"/>
      <c r="S229" s="459" t="str">
        <f t="array" ref="S229">IF(B229="","",XLOOKUP($B229,Product,'Product List'!D:D))</f>
        <v/>
      </c>
      <c r="T229" s="454" t="str">
        <f t="array" ref="T229">IF(B229="","",XLOOKUP($B229,Product,'Product List'!E:E))</f>
        <v/>
      </c>
      <c r="U229" s="454" t="str">
        <f t="array" ref="U229">IF(B229="","",XLOOKUP($B229,Product,'Product List'!F:F))</f>
        <v/>
      </c>
      <c r="V229" s="454" t="str">
        <f t="array" ref="V229">IF(B229="","",XLOOKUP($B229,Product,'Product List'!G:G))</f>
        <v/>
      </c>
      <c r="W229" s="434"/>
      <c r="X229" s="434"/>
      <c r="Y229" s="434"/>
      <c r="Z229" s="434"/>
    </row>
    <row r="230" ht="14.25" customHeight="1">
      <c r="A230" s="448"/>
      <c r="B230" s="448"/>
      <c r="C230" s="454"/>
      <c r="D230" s="461"/>
      <c r="E230" s="461"/>
      <c r="F230" s="461"/>
      <c r="G230" s="487">
        <f t="shared" si="1"/>
        <v>0</v>
      </c>
      <c r="H230" s="451" t="str">
        <f t="shared" si="2"/>
        <v/>
      </c>
      <c r="I230" s="452" t="str">
        <f t="shared" si="29"/>
        <v/>
      </c>
      <c r="J230" s="477"/>
      <c r="K230" s="434"/>
      <c r="L230" s="454" t="str">
        <f t="shared" si="4"/>
        <v/>
      </c>
      <c r="M230" s="455" t="str">
        <f t="array" ref="M230">IFERROR(IF(J230="","",XLOOKUP(L230,Personnel!$B$4:$G$4,Personnel!$B$5:$G$5)),"")</f>
        <v/>
      </c>
      <c r="N230" s="455">
        <f t="shared" si="5"/>
        <v>0</v>
      </c>
      <c r="O230" s="434"/>
      <c r="P230" s="456" t="str">
        <f t="shared" si="6"/>
        <v/>
      </c>
      <c r="Q230" s="457">
        <f t="shared" si="30"/>
        <v>0</v>
      </c>
      <c r="R230" s="458"/>
      <c r="S230" s="459" t="str">
        <f t="array" ref="S230">IF(B230="","",XLOOKUP($B230,Product,'Product List'!D:D))</f>
        <v/>
      </c>
      <c r="T230" s="454" t="str">
        <f t="array" ref="T230">IF(B230="","",XLOOKUP($B230,Product,'Product List'!E:E))</f>
        <v/>
      </c>
      <c r="U230" s="454" t="str">
        <f t="array" ref="U230">IF(B230="","",XLOOKUP($B230,Product,'Product List'!F:F))</f>
        <v/>
      </c>
      <c r="V230" s="454" t="str">
        <f t="array" ref="V230">IF(B230="","",XLOOKUP($B230,Product,'Product List'!G:G))</f>
        <v/>
      </c>
      <c r="W230" s="434"/>
      <c r="X230" s="434" t="str">
        <f t="array" ref="X230">iferror(xlookup(B230,'Product List'!A:A,'Product List'!P:P),"")</f>
        <v/>
      </c>
      <c r="Y230" s="434">
        <f t="shared" ref="Y230:Y615" si="31">J230*X230</f>
        <v>0</v>
      </c>
      <c r="Z230" s="434"/>
    </row>
    <row r="231" ht="14.25" customHeight="1">
      <c r="A231" s="448"/>
      <c r="B231" s="448"/>
      <c r="C231" s="454"/>
      <c r="D231" s="461"/>
      <c r="E231" s="487"/>
      <c r="F231" s="461"/>
      <c r="G231" s="487">
        <f t="shared" si="1"/>
        <v>0</v>
      </c>
      <c r="H231" s="451" t="str">
        <f t="shared" si="2"/>
        <v/>
      </c>
      <c r="I231" s="452" t="str">
        <f t="shared" si="29"/>
        <v/>
      </c>
      <c r="J231" s="477"/>
      <c r="K231" s="434"/>
      <c r="L231" s="454" t="str">
        <f t="shared" si="4"/>
        <v/>
      </c>
      <c r="M231" s="455" t="str">
        <f t="array" ref="M231">IFERROR(IF(J231="","",XLOOKUP(L231,Personnel!$B$4:$G$4,Personnel!$B$5:$G$5)),"")</f>
        <v/>
      </c>
      <c r="N231" s="455">
        <f t="shared" si="5"/>
        <v>0</v>
      </c>
      <c r="O231" s="434"/>
      <c r="P231" s="456" t="str">
        <f t="shared" si="6"/>
        <v/>
      </c>
      <c r="Q231" s="457">
        <f t="shared" si="30"/>
        <v>0</v>
      </c>
      <c r="R231" s="458"/>
      <c r="S231" s="459" t="str">
        <f t="array" ref="S231">IF(B231="","",XLOOKUP($B231,Product,'Product List'!D:D))</f>
        <v/>
      </c>
      <c r="T231" s="454" t="str">
        <f t="array" ref="T231">IF(B231="","",XLOOKUP($B231,Product,'Product List'!E:E))</f>
        <v/>
      </c>
      <c r="U231" s="454" t="str">
        <f t="array" ref="U231">IF(B231="","",XLOOKUP($B231,Product,'Product List'!F:F))</f>
        <v/>
      </c>
      <c r="V231" s="454" t="str">
        <f t="array" ref="V231">IF(B231="","",XLOOKUP($B231,Product,'Product List'!G:G))</f>
        <v/>
      </c>
      <c r="W231" s="434"/>
      <c r="X231" s="434" t="str">
        <f t="array" ref="X231">iferror(xlookup(B231,'Product List'!A:A,'Product List'!P:P),"")</f>
        <v/>
      </c>
      <c r="Y231" s="434">
        <f t="shared" si="31"/>
        <v>0</v>
      </c>
      <c r="Z231" s="434"/>
    </row>
    <row r="232" ht="14.25" customHeight="1">
      <c r="A232" s="448"/>
      <c r="B232" s="448"/>
      <c r="C232" s="454"/>
      <c r="D232" s="461"/>
      <c r="E232" s="461"/>
      <c r="F232" s="461"/>
      <c r="G232" s="487">
        <f t="shared" si="1"/>
        <v>0</v>
      </c>
      <c r="H232" s="451" t="str">
        <f t="shared" si="2"/>
        <v/>
      </c>
      <c r="I232" s="452" t="str">
        <f t="shared" si="29"/>
        <v/>
      </c>
      <c r="J232" s="477"/>
      <c r="K232" s="434"/>
      <c r="L232" s="454" t="str">
        <f t="shared" si="4"/>
        <v/>
      </c>
      <c r="M232" s="455" t="str">
        <f t="array" ref="M232">IFERROR(IF(J232="","",XLOOKUP(L232,Personnel!$B$4:$G$4,Personnel!$B$5:$G$5)),"")</f>
        <v/>
      </c>
      <c r="N232" s="455">
        <f t="shared" si="5"/>
        <v>0</v>
      </c>
      <c r="O232" s="434"/>
      <c r="P232" s="456" t="str">
        <f t="shared" si="6"/>
        <v/>
      </c>
      <c r="Q232" s="457">
        <f t="shared" si="30"/>
        <v>0</v>
      </c>
      <c r="R232" s="458"/>
      <c r="S232" s="459" t="str">
        <f t="array" ref="S232">IF(B232="","",XLOOKUP($B232,Product,'Product List'!D:D))</f>
        <v/>
      </c>
      <c r="T232" s="454" t="str">
        <f t="array" ref="T232">IF(B232="","",XLOOKUP($B232,Product,'Product List'!E:E))</f>
        <v/>
      </c>
      <c r="U232" s="454" t="str">
        <f t="array" ref="U232">IF(B232="","",XLOOKUP($B232,Product,'Product List'!F:F))</f>
        <v/>
      </c>
      <c r="V232" s="454" t="str">
        <f t="array" ref="V232">IF(B232="","",XLOOKUP($B232,Product,'Product List'!G:G))</f>
        <v/>
      </c>
      <c r="W232" s="434"/>
      <c r="X232" s="434" t="str">
        <f t="array" ref="X232">iferror(xlookup(B232,'Product List'!A:A,'Product List'!P:P),"")</f>
        <v/>
      </c>
      <c r="Y232" s="434">
        <f t="shared" si="31"/>
        <v>0</v>
      </c>
      <c r="Z232" s="434"/>
    </row>
    <row r="233" ht="14.25" customHeight="1">
      <c r="A233" s="448"/>
      <c r="B233" s="448"/>
      <c r="C233" s="454"/>
      <c r="D233" s="461"/>
      <c r="E233" s="461"/>
      <c r="F233" s="460"/>
      <c r="G233" s="487">
        <f t="shared" si="1"/>
        <v>0</v>
      </c>
      <c r="H233" s="451" t="str">
        <f t="shared" si="2"/>
        <v/>
      </c>
      <c r="I233" s="452" t="str">
        <f t="shared" si="29"/>
        <v/>
      </c>
      <c r="J233" s="477"/>
      <c r="K233" s="434"/>
      <c r="L233" s="454" t="str">
        <f t="shared" si="4"/>
        <v/>
      </c>
      <c r="M233" s="455" t="str">
        <f t="array" ref="M233">IFERROR(IF(J233="","",XLOOKUP(L233,Personnel!$B$4:$G$4,Personnel!$B$5:$G$5)),"")</f>
        <v/>
      </c>
      <c r="N233" s="455">
        <f t="shared" si="5"/>
        <v>0</v>
      </c>
      <c r="O233" s="434"/>
      <c r="P233" s="456" t="str">
        <f t="shared" si="6"/>
        <v/>
      </c>
      <c r="Q233" s="457">
        <f t="shared" si="30"/>
        <v>0</v>
      </c>
      <c r="R233" s="458"/>
      <c r="S233" s="459" t="str">
        <f t="array" ref="S233">IF(B233="","",XLOOKUP($B233,Product,'Product List'!D:D))</f>
        <v/>
      </c>
      <c r="T233" s="454" t="str">
        <f t="array" ref="T233">IF(B233="","",XLOOKUP($B233,Product,'Product List'!E:E))</f>
        <v/>
      </c>
      <c r="U233" s="454" t="str">
        <f t="array" ref="U233">IF(B233="","",XLOOKUP($B233,Product,'Product List'!F:F))</f>
        <v/>
      </c>
      <c r="V233" s="454" t="str">
        <f t="array" ref="V233">IF(B233="","",XLOOKUP($B233,Product,'Product List'!G:G))</f>
        <v/>
      </c>
      <c r="W233" s="434"/>
      <c r="X233" s="434" t="str">
        <f t="array" ref="X233">iferror(xlookup(B233,'Product List'!A:A,'Product List'!P:P),"")</f>
        <v/>
      </c>
      <c r="Y233" s="434">
        <f t="shared" si="31"/>
        <v>0</v>
      </c>
      <c r="Z233" s="434"/>
    </row>
    <row r="234" ht="14.25" customHeight="1">
      <c r="A234" s="448"/>
      <c r="B234" s="448"/>
      <c r="C234" s="454"/>
      <c r="D234" s="461"/>
      <c r="E234" s="461"/>
      <c r="F234" s="461"/>
      <c r="G234" s="487">
        <f t="shared" si="1"/>
        <v>0</v>
      </c>
      <c r="H234" s="451" t="str">
        <f t="shared" si="2"/>
        <v/>
      </c>
      <c r="I234" s="452" t="str">
        <f t="shared" si="29"/>
        <v/>
      </c>
      <c r="J234" s="477"/>
      <c r="K234" s="434"/>
      <c r="L234" s="454" t="str">
        <f t="shared" si="4"/>
        <v/>
      </c>
      <c r="M234" s="455" t="str">
        <f t="array" ref="M234">IFERROR(IF(J234="","",XLOOKUP(L234,Personnel!$B$4:$G$4,Personnel!$B$5:$G$5)),"")</f>
        <v/>
      </c>
      <c r="N234" s="455">
        <f t="shared" si="5"/>
        <v>0</v>
      </c>
      <c r="O234" s="434"/>
      <c r="P234" s="456" t="str">
        <f t="shared" si="6"/>
        <v/>
      </c>
      <c r="Q234" s="457">
        <f t="shared" si="30"/>
        <v>0</v>
      </c>
      <c r="R234" s="458"/>
      <c r="S234" s="459" t="str">
        <f t="array" ref="S234">IF(B234="","",XLOOKUP($B234,Product,'Product List'!D:D))</f>
        <v/>
      </c>
      <c r="T234" s="454" t="str">
        <f t="array" ref="T234">IF(B234="","",XLOOKUP($B234,Product,'Product List'!E:E))</f>
        <v/>
      </c>
      <c r="U234" s="454" t="str">
        <f t="array" ref="U234">IF(B234="","",XLOOKUP($B234,Product,'Product List'!F:F))</f>
        <v/>
      </c>
      <c r="V234" s="454" t="str">
        <f t="array" ref="V234">IF(B234="","",XLOOKUP($B234,Product,'Product List'!G:G))</f>
        <v/>
      </c>
      <c r="W234" s="434"/>
      <c r="X234" s="434" t="str">
        <f t="array" ref="X234">iferror(xlookup(B234,'Product List'!A:A,'Product List'!P:P),"")</f>
        <v/>
      </c>
      <c r="Y234" s="434">
        <f t="shared" si="31"/>
        <v>0</v>
      </c>
      <c r="Z234" s="434"/>
    </row>
    <row r="235" ht="14.25" customHeight="1">
      <c r="A235" s="448"/>
      <c r="B235" s="448"/>
      <c r="C235" s="454"/>
      <c r="D235" s="461"/>
      <c r="E235" s="461"/>
      <c r="F235" s="461"/>
      <c r="G235" s="487">
        <f t="shared" si="1"/>
        <v>0</v>
      </c>
      <c r="H235" s="451" t="str">
        <f t="shared" si="2"/>
        <v/>
      </c>
      <c r="I235" s="452" t="str">
        <f t="shared" si="29"/>
        <v/>
      </c>
      <c r="J235" s="477"/>
      <c r="K235" s="434"/>
      <c r="L235" s="454" t="str">
        <f t="shared" si="4"/>
        <v/>
      </c>
      <c r="M235" s="455" t="str">
        <f t="array" ref="M235">IFERROR(IF(J235="","",XLOOKUP(L235,Personnel!$B$4:$G$4,Personnel!$B$5:$G$5)),"")</f>
        <v/>
      </c>
      <c r="N235" s="455">
        <f t="shared" si="5"/>
        <v>0</v>
      </c>
      <c r="O235" s="434"/>
      <c r="P235" s="456" t="str">
        <f t="shared" si="6"/>
        <v/>
      </c>
      <c r="Q235" s="457">
        <f t="shared" si="30"/>
        <v>0</v>
      </c>
      <c r="R235" s="458"/>
      <c r="S235" s="459" t="str">
        <f t="array" ref="S235">IF(B235="","",XLOOKUP($B235,Product,'Product List'!D:D))</f>
        <v/>
      </c>
      <c r="T235" s="454" t="str">
        <f t="array" ref="T235">IF(B235="","",XLOOKUP($B235,Product,'Product List'!E:E))</f>
        <v/>
      </c>
      <c r="U235" s="454" t="str">
        <f t="array" ref="U235">IF(B235="","",XLOOKUP($B235,Product,'Product List'!F:F))</f>
        <v/>
      </c>
      <c r="V235" s="454" t="str">
        <f t="array" ref="V235">IF(B235="","",XLOOKUP($B235,Product,'Product List'!G:G))</f>
        <v/>
      </c>
      <c r="W235" s="434"/>
      <c r="X235" s="434" t="str">
        <f t="array" ref="X235">iferror(xlookup(B235,'Product List'!A:A,'Product List'!P:P),"")</f>
        <v/>
      </c>
      <c r="Y235" s="434">
        <f t="shared" si="31"/>
        <v>0</v>
      </c>
      <c r="Z235" s="434"/>
    </row>
    <row r="236" ht="14.25" customHeight="1">
      <c r="A236" s="448"/>
      <c r="B236" s="448"/>
      <c r="C236" s="454"/>
      <c r="D236" s="461"/>
      <c r="E236" s="461"/>
      <c r="F236" s="461"/>
      <c r="G236" s="487">
        <f t="shared" si="1"/>
        <v>0</v>
      </c>
      <c r="H236" s="451" t="str">
        <f t="shared" si="2"/>
        <v/>
      </c>
      <c r="I236" s="452" t="str">
        <f t="shared" si="29"/>
        <v/>
      </c>
      <c r="J236" s="477"/>
      <c r="K236" s="434"/>
      <c r="L236" s="454" t="str">
        <f t="shared" si="4"/>
        <v/>
      </c>
      <c r="M236" s="455" t="str">
        <f t="array" ref="M236">IFERROR(IF(J236="","",XLOOKUP(L236,Personnel!$B$4:$G$4,Personnel!$B$5:$G$5)),"")</f>
        <v/>
      </c>
      <c r="N236" s="455">
        <f t="shared" si="5"/>
        <v>0</v>
      </c>
      <c r="O236" s="434"/>
      <c r="P236" s="456" t="str">
        <f t="shared" si="6"/>
        <v/>
      </c>
      <c r="Q236" s="457">
        <f t="shared" si="30"/>
        <v>0</v>
      </c>
      <c r="R236" s="458"/>
      <c r="S236" s="459" t="str">
        <f t="array" ref="S236">IF(B236="","",XLOOKUP($B236,Product,'Product List'!D:D))</f>
        <v/>
      </c>
      <c r="T236" s="454" t="str">
        <f t="array" ref="T236">IF(B236="","",XLOOKUP($B236,Product,'Product List'!E:E))</f>
        <v/>
      </c>
      <c r="U236" s="454" t="str">
        <f t="array" ref="U236">IF(B236="","",XLOOKUP($B236,Product,'Product List'!F:F))</f>
        <v/>
      </c>
      <c r="V236" s="454" t="str">
        <f t="array" ref="V236">IF(B236="","",XLOOKUP($B236,Product,'Product List'!G:G))</f>
        <v/>
      </c>
      <c r="W236" s="434"/>
      <c r="X236" s="434" t="str">
        <f t="array" ref="X236">iferror(xlookup(B236,'Product List'!A:A,'Product List'!P:P),"")</f>
        <v/>
      </c>
      <c r="Y236" s="434">
        <f t="shared" si="31"/>
        <v>0</v>
      </c>
      <c r="Z236" s="434"/>
    </row>
    <row r="237" ht="14.25" customHeight="1">
      <c r="A237" s="448"/>
      <c r="B237" s="448"/>
      <c r="C237" s="454"/>
      <c r="D237" s="461"/>
      <c r="E237" s="487"/>
      <c r="F237" s="461"/>
      <c r="G237" s="487">
        <f t="shared" si="1"/>
        <v>0</v>
      </c>
      <c r="H237" s="451" t="str">
        <f t="shared" si="2"/>
        <v/>
      </c>
      <c r="I237" s="452" t="str">
        <f t="shared" si="29"/>
        <v/>
      </c>
      <c r="J237" s="477"/>
      <c r="K237" s="434"/>
      <c r="L237" s="454" t="str">
        <f t="shared" si="4"/>
        <v/>
      </c>
      <c r="M237" s="455" t="str">
        <f t="array" ref="M237">IFERROR(IF(J237="","",XLOOKUP(L237,Personnel!$B$4:$G$4,Personnel!$B$5:$G$5)),"")</f>
        <v/>
      </c>
      <c r="N237" s="455">
        <f t="shared" si="5"/>
        <v>0</v>
      </c>
      <c r="O237" s="434"/>
      <c r="P237" s="456" t="str">
        <f t="shared" si="6"/>
        <v/>
      </c>
      <c r="Q237" s="457">
        <f t="shared" si="30"/>
        <v>0</v>
      </c>
      <c r="R237" s="458"/>
      <c r="S237" s="459" t="str">
        <f t="array" ref="S237">IF(B237="","",XLOOKUP($B237,Product,'Product List'!D:D))</f>
        <v/>
      </c>
      <c r="T237" s="454" t="str">
        <f t="array" ref="T237">IF(B237="","",XLOOKUP($B237,Product,'Product List'!E:E))</f>
        <v/>
      </c>
      <c r="U237" s="454" t="str">
        <f t="array" ref="U237">IF(B237="","",XLOOKUP($B237,Product,'Product List'!F:F))</f>
        <v/>
      </c>
      <c r="V237" s="454" t="str">
        <f t="array" ref="V237">IF(B237="","",XLOOKUP($B237,Product,'Product List'!G:G))</f>
        <v/>
      </c>
      <c r="W237" s="434"/>
      <c r="X237" s="434" t="str">
        <f t="array" ref="X237">iferror(xlookup(B237,'Product List'!A:A,'Product List'!P:P),"")</f>
        <v/>
      </c>
      <c r="Y237" s="434">
        <f t="shared" si="31"/>
        <v>0</v>
      </c>
      <c r="Z237" s="434"/>
    </row>
    <row r="238" ht="14.25" customHeight="1">
      <c r="A238" s="448"/>
      <c r="B238" s="448"/>
      <c r="C238" s="454"/>
      <c r="D238" s="461"/>
      <c r="E238" s="461"/>
      <c r="F238" s="461"/>
      <c r="G238" s="487">
        <f t="shared" si="1"/>
        <v>0</v>
      </c>
      <c r="H238" s="451" t="str">
        <f t="shared" si="2"/>
        <v/>
      </c>
      <c r="I238" s="452" t="str">
        <f t="shared" si="29"/>
        <v/>
      </c>
      <c r="J238" s="477"/>
      <c r="K238" s="434"/>
      <c r="L238" s="454" t="str">
        <f t="shared" si="4"/>
        <v/>
      </c>
      <c r="M238" s="455" t="str">
        <f t="array" ref="M238">IFERROR(IF(J238="","",XLOOKUP(L238,Personnel!$B$4:$G$4,Personnel!$B$5:$G$5)),"")</f>
        <v/>
      </c>
      <c r="N238" s="455">
        <f t="shared" si="5"/>
        <v>0</v>
      </c>
      <c r="O238" s="434"/>
      <c r="P238" s="456" t="str">
        <f t="shared" si="6"/>
        <v/>
      </c>
      <c r="Q238" s="457">
        <f t="shared" si="30"/>
        <v>0</v>
      </c>
      <c r="R238" s="458"/>
      <c r="S238" s="459" t="str">
        <f t="array" ref="S238">IF(B238="","",XLOOKUP($B238,Product,'Product List'!D:D))</f>
        <v/>
      </c>
      <c r="T238" s="454" t="str">
        <f t="array" ref="T238">IF(B238="","",XLOOKUP($B238,Product,'Product List'!E:E))</f>
        <v/>
      </c>
      <c r="U238" s="454" t="str">
        <f t="array" ref="U238">IF(B238="","",XLOOKUP($B238,Product,'Product List'!F:F))</f>
        <v/>
      </c>
      <c r="V238" s="454" t="str">
        <f t="array" ref="V238">IF(B238="","",XLOOKUP($B238,Product,'Product List'!G:G))</f>
        <v/>
      </c>
      <c r="W238" s="434"/>
      <c r="X238" s="434" t="str">
        <f t="array" ref="X238">iferror(xlookup(B238,'Product List'!A:A,'Product List'!P:P),"")</f>
        <v/>
      </c>
      <c r="Y238" s="434">
        <f t="shared" si="31"/>
        <v>0</v>
      </c>
      <c r="Z238" s="434"/>
    </row>
    <row r="239" ht="14.25" customHeight="1">
      <c r="A239" s="448"/>
      <c r="B239" s="448"/>
      <c r="C239" s="454"/>
      <c r="D239" s="461"/>
      <c r="E239" s="487"/>
      <c r="F239" s="461"/>
      <c r="G239" s="487">
        <f t="shared" si="1"/>
        <v>0</v>
      </c>
      <c r="H239" s="451" t="str">
        <f t="shared" si="2"/>
        <v/>
      </c>
      <c r="I239" s="452" t="str">
        <f t="shared" si="29"/>
        <v/>
      </c>
      <c r="J239" s="477"/>
      <c r="K239" s="434"/>
      <c r="L239" s="454" t="str">
        <f t="shared" si="4"/>
        <v/>
      </c>
      <c r="M239" s="455" t="str">
        <f t="array" ref="M239">IFERROR(IF(J239="","",XLOOKUP(L239,Personnel!$B$4:$G$4,Personnel!$B$5:$G$5)),"")</f>
        <v/>
      </c>
      <c r="N239" s="455">
        <f t="shared" si="5"/>
        <v>0</v>
      </c>
      <c r="O239" s="434"/>
      <c r="P239" s="456" t="str">
        <f t="shared" si="6"/>
        <v/>
      </c>
      <c r="Q239" s="457">
        <f t="shared" si="30"/>
        <v>0</v>
      </c>
      <c r="R239" s="458"/>
      <c r="S239" s="459" t="str">
        <f t="array" ref="S239">IF(B239="","",XLOOKUP($B239,Product,'Product List'!D:D))</f>
        <v/>
      </c>
      <c r="T239" s="454" t="str">
        <f t="array" ref="T239">IF(B239="","",XLOOKUP($B239,Product,'Product List'!E:E))</f>
        <v/>
      </c>
      <c r="U239" s="454" t="str">
        <f t="array" ref="U239">IF(B239="","",XLOOKUP($B239,Product,'Product List'!F:F))</f>
        <v/>
      </c>
      <c r="V239" s="454" t="str">
        <f t="array" ref="V239">IF(B239="","",XLOOKUP($B239,Product,'Product List'!G:G))</f>
        <v/>
      </c>
      <c r="W239" s="434"/>
      <c r="X239" s="434" t="str">
        <f t="array" ref="X239">iferror(xlookup(B239,'Product List'!A:A,'Product List'!P:P),"")</f>
        <v/>
      </c>
      <c r="Y239" s="434">
        <f t="shared" si="31"/>
        <v>0</v>
      </c>
      <c r="Z239" s="434"/>
    </row>
    <row r="240" ht="14.25" customHeight="1">
      <c r="A240" s="448"/>
      <c r="B240" s="448"/>
      <c r="C240" s="454"/>
      <c r="D240" s="461"/>
      <c r="E240" s="487"/>
      <c r="F240" s="461"/>
      <c r="G240" s="487">
        <f t="shared" si="1"/>
        <v>0</v>
      </c>
      <c r="H240" s="451" t="str">
        <f t="shared" si="2"/>
        <v/>
      </c>
      <c r="I240" s="452" t="str">
        <f t="shared" si="29"/>
        <v/>
      </c>
      <c r="J240" s="477"/>
      <c r="K240" s="434"/>
      <c r="L240" s="454" t="str">
        <f t="shared" si="4"/>
        <v/>
      </c>
      <c r="M240" s="455" t="str">
        <f t="array" ref="M240">IFERROR(IF(J240="","",XLOOKUP(L240,Personnel!$B$4:$G$4,Personnel!$B$5:$G$5)),"")</f>
        <v/>
      </c>
      <c r="N240" s="455">
        <f t="shared" si="5"/>
        <v>0</v>
      </c>
      <c r="O240" s="434"/>
      <c r="P240" s="456" t="str">
        <f t="shared" si="6"/>
        <v/>
      </c>
      <c r="Q240" s="457">
        <f t="shared" si="30"/>
        <v>0</v>
      </c>
      <c r="R240" s="458"/>
      <c r="S240" s="459" t="str">
        <f t="array" ref="S240">IF(B240="","",XLOOKUP($B240,Product,'Product List'!D:D))</f>
        <v/>
      </c>
      <c r="T240" s="454" t="str">
        <f t="array" ref="T240">IF(B240="","",XLOOKUP($B240,Product,'Product List'!E:E))</f>
        <v/>
      </c>
      <c r="U240" s="454" t="str">
        <f t="array" ref="U240">IF(B240="","",XLOOKUP($B240,Product,'Product List'!F:F))</f>
        <v/>
      </c>
      <c r="V240" s="454" t="str">
        <f t="array" ref="V240">IF(B240="","",XLOOKUP($B240,Product,'Product List'!G:G))</f>
        <v/>
      </c>
      <c r="W240" s="434"/>
      <c r="X240" s="434" t="str">
        <f t="array" ref="X240">iferror(xlookup(B240,'Product List'!A:A,'Product List'!P:P),"")</f>
        <v/>
      </c>
      <c r="Y240" s="434">
        <f t="shared" si="31"/>
        <v>0</v>
      </c>
      <c r="Z240" s="434"/>
    </row>
    <row r="241" ht="14.25" customHeight="1">
      <c r="A241" s="448"/>
      <c r="B241" s="448"/>
      <c r="C241" s="454"/>
      <c r="D241" s="461"/>
      <c r="E241" s="487"/>
      <c r="F241" s="461"/>
      <c r="G241" s="487">
        <f t="shared" si="1"/>
        <v>0</v>
      </c>
      <c r="H241" s="451" t="str">
        <f t="shared" si="2"/>
        <v/>
      </c>
      <c r="I241" s="452" t="str">
        <f t="shared" si="29"/>
        <v/>
      </c>
      <c r="J241" s="477"/>
      <c r="K241" s="434"/>
      <c r="L241" s="454" t="str">
        <f t="shared" si="4"/>
        <v/>
      </c>
      <c r="M241" s="455" t="str">
        <f t="array" ref="M241">IFERROR(IF(J241="","",XLOOKUP(L241,Personnel!$B$4:$G$4,Personnel!$B$5:$G$5)),"")</f>
        <v/>
      </c>
      <c r="N241" s="455">
        <f t="shared" si="5"/>
        <v>0</v>
      </c>
      <c r="O241" s="434"/>
      <c r="P241" s="456" t="str">
        <f t="shared" si="6"/>
        <v/>
      </c>
      <c r="Q241" s="457">
        <f t="shared" si="30"/>
        <v>0</v>
      </c>
      <c r="R241" s="458"/>
      <c r="S241" s="459" t="str">
        <f t="array" ref="S241">IF(B241="","",XLOOKUP($B241,Product,'Product List'!D:D))</f>
        <v/>
      </c>
      <c r="T241" s="454" t="str">
        <f t="array" ref="T241">IF(B241="","",XLOOKUP($B241,Product,'Product List'!E:E))</f>
        <v/>
      </c>
      <c r="U241" s="454" t="str">
        <f t="array" ref="U241">IF(B241="","",XLOOKUP($B241,Product,'Product List'!F:F))</f>
        <v/>
      </c>
      <c r="V241" s="454" t="str">
        <f t="array" ref="V241">IF(B241="","",XLOOKUP($B241,Product,'Product List'!G:G))</f>
        <v/>
      </c>
      <c r="W241" s="434"/>
      <c r="X241" s="434" t="str">
        <f t="array" ref="X241">iferror(xlookup(B241,'Product List'!A:A,'Product List'!P:P),"")</f>
        <v/>
      </c>
      <c r="Y241" s="434">
        <f t="shared" si="31"/>
        <v>0</v>
      </c>
      <c r="Z241" s="434"/>
    </row>
    <row r="242" ht="14.25" customHeight="1">
      <c r="A242" s="448"/>
      <c r="B242" s="448"/>
      <c r="C242" s="454"/>
      <c r="D242" s="461"/>
      <c r="E242" s="487"/>
      <c r="F242" s="461"/>
      <c r="G242" s="487">
        <f t="shared" si="1"/>
        <v>0</v>
      </c>
      <c r="H242" s="451" t="str">
        <f t="shared" si="2"/>
        <v/>
      </c>
      <c r="I242" s="452" t="str">
        <f t="shared" si="29"/>
        <v/>
      </c>
      <c r="J242" s="477"/>
      <c r="K242" s="434"/>
      <c r="L242" s="454" t="str">
        <f t="shared" si="4"/>
        <v/>
      </c>
      <c r="M242" s="455" t="str">
        <f t="array" ref="M242">IFERROR(IF(J242="","",XLOOKUP(L242,Personnel!$B$4:$G$4,Personnel!$B$5:$G$5)),"")</f>
        <v/>
      </c>
      <c r="N242" s="455">
        <f t="shared" si="5"/>
        <v>0</v>
      </c>
      <c r="O242" s="434"/>
      <c r="P242" s="456" t="str">
        <f t="shared" si="6"/>
        <v/>
      </c>
      <c r="Q242" s="457">
        <f t="shared" si="30"/>
        <v>0</v>
      </c>
      <c r="R242" s="458"/>
      <c r="S242" s="459" t="str">
        <f t="array" ref="S242">IF(B242="","",XLOOKUP($B242,Product,'Product List'!D:D))</f>
        <v/>
      </c>
      <c r="T242" s="454" t="str">
        <f t="array" ref="T242">IF(B242="","",XLOOKUP($B242,Product,'Product List'!E:E))</f>
        <v/>
      </c>
      <c r="U242" s="454" t="str">
        <f t="array" ref="U242">IF(B242="","",XLOOKUP($B242,Product,'Product List'!F:F))</f>
        <v/>
      </c>
      <c r="V242" s="454" t="str">
        <f t="array" ref="V242">IF(B242="","",XLOOKUP($B242,Product,'Product List'!G:G))</f>
        <v/>
      </c>
      <c r="W242" s="434"/>
      <c r="X242" s="434" t="str">
        <f t="array" ref="X242">iferror(xlookup(B242,'Product List'!A:A,'Product List'!P:P),"")</f>
        <v/>
      </c>
      <c r="Y242" s="434">
        <f t="shared" si="31"/>
        <v>0</v>
      </c>
      <c r="Z242" s="434"/>
    </row>
    <row r="243" ht="14.25" customHeight="1">
      <c r="A243" s="448"/>
      <c r="B243" s="448"/>
      <c r="C243" s="454"/>
      <c r="D243" s="461"/>
      <c r="E243" s="461"/>
      <c r="F243" s="461"/>
      <c r="G243" s="487">
        <f t="shared" si="1"/>
        <v>0</v>
      </c>
      <c r="H243" s="451" t="str">
        <f t="shared" si="2"/>
        <v/>
      </c>
      <c r="I243" s="452" t="str">
        <f t="shared" si="29"/>
        <v/>
      </c>
      <c r="J243" s="477"/>
      <c r="K243" s="434"/>
      <c r="L243" s="454" t="str">
        <f t="shared" si="4"/>
        <v/>
      </c>
      <c r="M243" s="455" t="str">
        <f t="array" ref="M243">IFERROR(IF(J243="","",XLOOKUP(L243,Personnel!$B$4:$G$4,Personnel!$B$5:$G$5)),"")</f>
        <v/>
      </c>
      <c r="N243" s="455">
        <f t="shared" si="5"/>
        <v>0</v>
      </c>
      <c r="O243" s="434"/>
      <c r="P243" s="456" t="str">
        <f t="shared" si="6"/>
        <v/>
      </c>
      <c r="Q243" s="457">
        <f t="shared" si="30"/>
        <v>0</v>
      </c>
      <c r="R243" s="458"/>
      <c r="S243" s="459" t="str">
        <f t="array" ref="S243">IF(B243="","",XLOOKUP($B243,Product,'Product List'!D:D))</f>
        <v/>
      </c>
      <c r="T243" s="454" t="str">
        <f t="array" ref="T243">IF(B243="","",XLOOKUP($B243,Product,'Product List'!E:E))</f>
        <v/>
      </c>
      <c r="U243" s="454" t="str">
        <f t="array" ref="U243">IF(B243="","",XLOOKUP($B243,Product,'Product List'!F:F))</f>
        <v/>
      </c>
      <c r="V243" s="454" t="str">
        <f t="array" ref="V243">IF(B243="","",XLOOKUP($B243,Product,'Product List'!G:G))</f>
        <v/>
      </c>
      <c r="W243" s="434"/>
      <c r="X243" s="434" t="str">
        <f t="array" ref="X243">iferror(xlookup(B243,'Product List'!A:A,'Product List'!P:P),"")</f>
        <v/>
      </c>
      <c r="Y243" s="434">
        <f t="shared" si="31"/>
        <v>0</v>
      </c>
      <c r="Z243" s="434"/>
    </row>
    <row r="244" ht="14.25" customHeight="1">
      <c r="A244" s="448"/>
      <c r="B244" s="448"/>
      <c r="C244" s="454"/>
      <c r="D244" s="461"/>
      <c r="E244" s="461"/>
      <c r="F244" s="461"/>
      <c r="G244" s="487">
        <f t="shared" si="1"/>
        <v>0</v>
      </c>
      <c r="H244" s="451" t="str">
        <f t="shared" si="2"/>
        <v/>
      </c>
      <c r="I244" s="452" t="str">
        <f t="shared" si="29"/>
        <v/>
      </c>
      <c r="J244" s="477"/>
      <c r="K244" s="434"/>
      <c r="L244" s="454" t="str">
        <f t="shared" si="4"/>
        <v/>
      </c>
      <c r="M244" s="455" t="str">
        <f t="array" ref="M244">IFERROR(IF(J244="","",XLOOKUP(L244,Personnel!$B$4:$G$4,Personnel!$B$5:$G$5)),"")</f>
        <v/>
      </c>
      <c r="N244" s="455">
        <f t="shared" si="5"/>
        <v>0</v>
      </c>
      <c r="O244" s="434"/>
      <c r="P244" s="456" t="str">
        <f t="shared" si="6"/>
        <v/>
      </c>
      <c r="Q244" s="457">
        <f t="shared" si="30"/>
        <v>0</v>
      </c>
      <c r="R244" s="458"/>
      <c r="S244" s="459" t="str">
        <f t="array" ref="S244">IF(B244="","",XLOOKUP($B244,Product,'Product List'!D:D))</f>
        <v/>
      </c>
      <c r="T244" s="454" t="str">
        <f t="array" ref="T244">IF(B244="","",XLOOKUP($B244,Product,'Product List'!E:E))</f>
        <v/>
      </c>
      <c r="U244" s="454" t="str">
        <f t="array" ref="U244">IF(B244="","",XLOOKUP($B244,Product,'Product List'!F:F))</f>
        <v/>
      </c>
      <c r="V244" s="454" t="str">
        <f t="array" ref="V244">IF(B244="","",XLOOKUP($B244,Product,'Product List'!G:G))</f>
        <v/>
      </c>
      <c r="W244" s="434"/>
      <c r="X244" s="434" t="str">
        <f t="array" ref="X244">iferror(xlookup(B244,'Product List'!A:A,'Product List'!P:P),"")</f>
        <v/>
      </c>
      <c r="Y244" s="434">
        <f t="shared" si="31"/>
        <v>0</v>
      </c>
      <c r="Z244" s="434"/>
    </row>
    <row r="245" ht="14.25" customHeight="1">
      <c r="A245" s="448"/>
      <c r="B245" s="448"/>
      <c r="C245" s="454"/>
      <c r="D245" s="461"/>
      <c r="E245" s="487"/>
      <c r="F245" s="461"/>
      <c r="G245" s="487">
        <f t="shared" si="1"/>
        <v>0</v>
      </c>
      <c r="H245" s="451" t="str">
        <f t="shared" si="2"/>
        <v/>
      </c>
      <c r="I245" s="452" t="str">
        <f t="shared" si="29"/>
        <v/>
      </c>
      <c r="J245" s="477"/>
      <c r="K245" s="434"/>
      <c r="L245" s="454" t="str">
        <f t="shared" si="4"/>
        <v/>
      </c>
      <c r="M245" s="455" t="str">
        <f t="array" ref="M245">IFERROR(IF(J245="","",XLOOKUP(L245,Personnel!$B$4:$G$4,Personnel!$B$5:$G$5)),"")</f>
        <v/>
      </c>
      <c r="N245" s="455">
        <f t="shared" si="5"/>
        <v>0</v>
      </c>
      <c r="O245" s="434"/>
      <c r="P245" s="456" t="str">
        <f t="shared" si="6"/>
        <v/>
      </c>
      <c r="Q245" s="457">
        <f t="shared" si="30"/>
        <v>0</v>
      </c>
      <c r="R245" s="458"/>
      <c r="S245" s="459" t="str">
        <f t="array" ref="S245">IF(B245="","",XLOOKUP($B245,Product,'Product List'!D:D))</f>
        <v/>
      </c>
      <c r="T245" s="454" t="str">
        <f t="array" ref="T245">IF(B245="","",XLOOKUP($B245,Product,'Product List'!E:E))</f>
        <v/>
      </c>
      <c r="U245" s="454" t="str">
        <f t="array" ref="U245">IF(B245="","",XLOOKUP($B245,Product,'Product List'!F:F))</f>
        <v/>
      </c>
      <c r="V245" s="454" t="str">
        <f t="array" ref="V245">IF(B245="","",XLOOKUP($B245,Product,'Product List'!G:G))</f>
        <v/>
      </c>
      <c r="W245" s="434"/>
      <c r="X245" s="434" t="str">
        <f t="array" ref="X245">iferror(xlookup(B245,'Product List'!A:A,'Product List'!P:P),"")</f>
        <v/>
      </c>
      <c r="Y245" s="434">
        <f t="shared" si="31"/>
        <v>0</v>
      </c>
      <c r="Z245" s="434"/>
    </row>
    <row r="246" ht="14.25" customHeight="1">
      <c r="A246" s="448"/>
      <c r="B246" s="448"/>
      <c r="C246" s="454"/>
      <c r="D246" s="461"/>
      <c r="E246" s="461"/>
      <c r="F246" s="461"/>
      <c r="G246" s="487">
        <f t="shared" si="1"/>
        <v>0</v>
      </c>
      <c r="H246" s="451" t="str">
        <f t="shared" si="2"/>
        <v/>
      </c>
      <c r="I246" s="452" t="str">
        <f t="shared" si="29"/>
        <v/>
      </c>
      <c r="J246" s="477"/>
      <c r="K246" s="434"/>
      <c r="L246" s="454" t="str">
        <f t="shared" si="4"/>
        <v/>
      </c>
      <c r="M246" s="455" t="str">
        <f t="array" ref="M246">IFERROR(IF(J246="","",XLOOKUP(L246,Personnel!$B$4:$G$4,Personnel!$B$5:$G$5)),"")</f>
        <v/>
      </c>
      <c r="N246" s="455">
        <f t="shared" si="5"/>
        <v>0</v>
      </c>
      <c r="O246" s="434"/>
      <c r="P246" s="456" t="str">
        <f t="shared" si="6"/>
        <v/>
      </c>
      <c r="Q246" s="457">
        <f t="shared" si="30"/>
        <v>0</v>
      </c>
      <c r="R246" s="458"/>
      <c r="S246" s="459" t="str">
        <f t="array" ref="S246">IF(B246="","",XLOOKUP($B246,Product,'Product List'!D:D))</f>
        <v/>
      </c>
      <c r="T246" s="454" t="str">
        <f t="array" ref="T246">IF(B246="","",XLOOKUP($B246,Product,'Product List'!E:E))</f>
        <v/>
      </c>
      <c r="U246" s="454" t="str">
        <f t="array" ref="U246">IF(B246="","",XLOOKUP($B246,Product,'Product List'!F:F))</f>
        <v/>
      </c>
      <c r="V246" s="454" t="str">
        <f t="array" ref="V246">IF(B246="","",XLOOKUP($B246,Product,'Product List'!G:G))</f>
        <v/>
      </c>
      <c r="W246" s="434"/>
      <c r="X246" s="434" t="str">
        <f t="array" ref="X246">iferror(xlookup(B246,'Product List'!A:A,'Product List'!P:P),"")</f>
        <v/>
      </c>
      <c r="Y246" s="434">
        <f t="shared" si="31"/>
        <v>0</v>
      </c>
      <c r="Z246" s="434"/>
    </row>
    <row r="247" ht="14.25" customHeight="1">
      <c r="A247" s="448"/>
      <c r="B247" s="448"/>
      <c r="C247" s="454"/>
      <c r="D247" s="461"/>
      <c r="E247" s="487"/>
      <c r="F247" s="461"/>
      <c r="G247" s="487">
        <f t="shared" si="1"/>
        <v>0</v>
      </c>
      <c r="H247" s="451" t="str">
        <f t="shared" si="2"/>
        <v/>
      </c>
      <c r="I247" s="452" t="str">
        <f t="shared" si="29"/>
        <v/>
      </c>
      <c r="J247" s="477"/>
      <c r="K247" s="434"/>
      <c r="L247" s="454" t="str">
        <f t="shared" si="4"/>
        <v/>
      </c>
      <c r="M247" s="455" t="str">
        <f t="array" ref="M247">IFERROR(IF(J247="","",XLOOKUP(L247,Personnel!$B$4:$G$4,Personnel!$B$5:$G$5)),"")</f>
        <v/>
      </c>
      <c r="N247" s="455">
        <f t="shared" si="5"/>
        <v>0</v>
      </c>
      <c r="O247" s="434"/>
      <c r="P247" s="456" t="str">
        <f t="shared" si="6"/>
        <v/>
      </c>
      <c r="Q247" s="457">
        <f t="shared" si="30"/>
        <v>0</v>
      </c>
      <c r="R247" s="458"/>
      <c r="S247" s="459" t="str">
        <f t="array" ref="S247">IF(B247="","",XLOOKUP($B247,Product,'Product List'!D:D))</f>
        <v/>
      </c>
      <c r="T247" s="454" t="str">
        <f t="array" ref="T247">IF(B247="","",XLOOKUP($B247,Product,'Product List'!E:E))</f>
        <v/>
      </c>
      <c r="U247" s="454" t="str">
        <f t="array" ref="U247">IF(B247="","",XLOOKUP($B247,Product,'Product List'!F:F))</f>
        <v/>
      </c>
      <c r="V247" s="454" t="str">
        <f t="array" ref="V247">IF(B247="","",XLOOKUP($B247,Product,'Product List'!G:G))</f>
        <v/>
      </c>
      <c r="W247" s="434"/>
      <c r="X247" s="434" t="str">
        <f t="array" ref="X247">iferror(xlookup(B247,'Product List'!A:A,'Product List'!P:P),"")</f>
        <v/>
      </c>
      <c r="Y247" s="434">
        <f t="shared" si="31"/>
        <v>0</v>
      </c>
      <c r="Z247" s="434"/>
    </row>
    <row r="248" ht="14.25" customHeight="1">
      <c r="A248" s="448"/>
      <c r="B248" s="448"/>
      <c r="C248" s="454"/>
      <c r="D248" s="461"/>
      <c r="E248" s="461"/>
      <c r="F248" s="461"/>
      <c r="G248" s="487">
        <f t="shared" si="1"/>
        <v>0</v>
      </c>
      <c r="H248" s="451" t="str">
        <f t="shared" si="2"/>
        <v/>
      </c>
      <c r="I248" s="452" t="str">
        <f t="shared" si="29"/>
        <v/>
      </c>
      <c r="J248" s="477"/>
      <c r="K248" s="434"/>
      <c r="L248" s="454" t="str">
        <f t="shared" si="4"/>
        <v/>
      </c>
      <c r="M248" s="455" t="str">
        <f t="array" ref="M248">IFERROR(IF(J248="","",XLOOKUP(L248,Personnel!$B$4:$G$4,Personnel!$B$5:$G$5)),"")</f>
        <v/>
      </c>
      <c r="N248" s="455">
        <f t="shared" si="5"/>
        <v>0</v>
      </c>
      <c r="O248" s="434"/>
      <c r="P248" s="456" t="str">
        <f t="shared" si="6"/>
        <v/>
      </c>
      <c r="Q248" s="457">
        <f t="shared" si="30"/>
        <v>0</v>
      </c>
      <c r="R248" s="458"/>
      <c r="S248" s="459" t="str">
        <f t="array" ref="S248">IF(B248="","",XLOOKUP($B248,Product,'Product List'!D:D))</f>
        <v/>
      </c>
      <c r="T248" s="454" t="str">
        <f t="array" ref="T248">IF(B248="","",XLOOKUP($B248,Product,'Product List'!E:E))</f>
        <v/>
      </c>
      <c r="U248" s="454" t="str">
        <f t="array" ref="U248">IF(B248="","",XLOOKUP($B248,Product,'Product List'!F:F))</f>
        <v/>
      </c>
      <c r="V248" s="454" t="str">
        <f t="array" ref="V248">IF(B248="","",XLOOKUP($B248,Product,'Product List'!G:G))</f>
        <v/>
      </c>
      <c r="W248" s="434"/>
      <c r="X248" s="434" t="str">
        <f t="array" ref="X248">iferror(xlookup(B248,'Product List'!A:A,'Product List'!P:P),"")</f>
        <v/>
      </c>
      <c r="Y248" s="434">
        <f t="shared" si="31"/>
        <v>0</v>
      </c>
      <c r="Z248" s="434"/>
    </row>
    <row r="249" ht="14.25" customHeight="1">
      <c r="A249" s="448"/>
      <c r="B249" s="448"/>
      <c r="C249" s="454"/>
      <c r="D249" s="461"/>
      <c r="E249" s="487"/>
      <c r="F249" s="461"/>
      <c r="G249" s="487">
        <f t="shared" si="1"/>
        <v>0</v>
      </c>
      <c r="H249" s="451" t="str">
        <f t="shared" si="2"/>
        <v/>
      </c>
      <c r="I249" s="452" t="str">
        <f t="shared" si="29"/>
        <v/>
      </c>
      <c r="J249" s="477"/>
      <c r="K249" s="434"/>
      <c r="L249" s="454" t="str">
        <f t="shared" si="4"/>
        <v/>
      </c>
      <c r="M249" s="455" t="str">
        <f t="array" ref="M249">IFERROR(IF(J249="","",XLOOKUP(L249,Personnel!$B$4:$G$4,Personnel!$B$5:$G$5)),"")</f>
        <v/>
      </c>
      <c r="N249" s="455">
        <f t="shared" si="5"/>
        <v>0</v>
      </c>
      <c r="O249" s="434"/>
      <c r="P249" s="456" t="str">
        <f t="shared" si="6"/>
        <v/>
      </c>
      <c r="Q249" s="457">
        <f t="shared" si="30"/>
        <v>0</v>
      </c>
      <c r="R249" s="458"/>
      <c r="S249" s="459" t="str">
        <f t="array" ref="S249">IF(B249="","",XLOOKUP($B249,Product,'Product List'!D:D))</f>
        <v/>
      </c>
      <c r="T249" s="454" t="str">
        <f t="array" ref="T249">IF(B249="","",XLOOKUP($B249,Product,'Product List'!E:E))</f>
        <v/>
      </c>
      <c r="U249" s="454" t="str">
        <f t="array" ref="U249">IF(B249="","",XLOOKUP($B249,Product,'Product List'!F:F))</f>
        <v/>
      </c>
      <c r="V249" s="454" t="str">
        <f t="array" ref="V249">IF(B249="","",XLOOKUP($B249,Product,'Product List'!G:G))</f>
        <v/>
      </c>
      <c r="W249" s="434"/>
      <c r="X249" s="434" t="str">
        <f t="array" ref="X249">iferror(xlookup(B249,'Product List'!A:A,'Product List'!P:P),"")</f>
        <v/>
      </c>
      <c r="Y249" s="434">
        <f t="shared" si="31"/>
        <v>0</v>
      </c>
      <c r="Z249" s="434"/>
    </row>
    <row r="250" ht="14.25" customHeight="1">
      <c r="A250" s="448"/>
      <c r="B250" s="448"/>
      <c r="C250" s="454"/>
      <c r="D250" s="461"/>
      <c r="E250" s="461"/>
      <c r="F250" s="461"/>
      <c r="G250" s="487">
        <f t="shared" si="1"/>
        <v>0</v>
      </c>
      <c r="H250" s="451" t="str">
        <f t="shared" si="2"/>
        <v/>
      </c>
      <c r="I250" s="452" t="str">
        <f t="shared" si="29"/>
        <v/>
      </c>
      <c r="J250" s="477"/>
      <c r="K250" s="434"/>
      <c r="L250" s="454" t="str">
        <f t="shared" si="4"/>
        <v/>
      </c>
      <c r="M250" s="455" t="str">
        <f t="array" ref="M250">IFERROR(IF(J250="","",XLOOKUP(L250,Personnel!$B$4:$G$4,Personnel!$B$5:$G$5)),"")</f>
        <v/>
      </c>
      <c r="N250" s="455">
        <f t="shared" si="5"/>
        <v>0</v>
      </c>
      <c r="O250" s="434"/>
      <c r="P250" s="456" t="str">
        <f t="shared" si="6"/>
        <v/>
      </c>
      <c r="Q250" s="457">
        <f t="shared" si="30"/>
        <v>0</v>
      </c>
      <c r="R250" s="458"/>
      <c r="S250" s="459" t="str">
        <f t="array" ref="S250">IF(B250="","",XLOOKUP($B250,Product,'Product List'!D:D))</f>
        <v/>
      </c>
      <c r="T250" s="454" t="str">
        <f t="array" ref="T250">IF(B250="","",XLOOKUP($B250,Product,'Product List'!E:E))</f>
        <v/>
      </c>
      <c r="U250" s="454" t="str">
        <f t="array" ref="U250">IF(B250="","",XLOOKUP($B250,Product,'Product List'!F:F))</f>
        <v/>
      </c>
      <c r="V250" s="454" t="str">
        <f t="array" ref="V250">IF(B250="","",XLOOKUP($B250,Product,'Product List'!G:G))</f>
        <v/>
      </c>
      <c r="W250" s="434"/>
      <c r="X250" s="434" t="str">
        <f t="array" ref="X250">iferror(xlookup(B250,'Product List'!A:A,'Product List'!P:P),"")</f>
        <v/>
      </c>
      <c r="Y250" s="434">
        <f t="shared" si="31"/>
        <v>0</v>
      </c>
      <c r="Z250" s="434"/>
    </row>
    <row r="251" ht="14.25" customHeight="1">
      <c r="A251" s="448"/>
      <c r="B251" s="448"/>
      <c r="C251" s="454"/>
      <c r="D251" s="461"/>
      <c r="E251" s="461"/>
      <c r="F251" s="461"/>
      <c r="G251" s="487">
        <f t="shared" si="1"/>
        <v>0</v>
      </c>
      <c r="H251" s="451" t="str">
        <f t="shared" si="2"/>
        <v/>
      </c>
      <c r="I251" s="452" t="str">
        <f t="shared" si="29"/>
        <v/>
      </c>
      <c r="J251" s="477"/>
      <c r="K251" s="434"/>
      <c r="L251" s="454" t="str">
        <f t="shared" si="4"/>
        <v/>
      </c>
      <c r="M251" s="455" t="str">
        <f t="array" ref="M251">IFERROR(IF(J251="","",XLOOKUP(L251,Personnel!$B$4:$G$4,Personnel!$B$5:$G$5)),"")</f>
        <v/>
      </c>
      <c r="N251" s="455">
        <f t="shared" si="5"/>
        <v>0</v>
      </c>
      <c r="O251" s="434"/>
      <c r="P251" s="456" t="str">
        <f t="shared" si="6"/>
        <v/>
      </c>
      <c r="Q251" s="457">
        <f t="shared" si="30"/>
        <v>0</v>
      </c>
      <c r="R251" s="458"/>
      <c r="S251" s="459" t="str">
        <f t="array" ref="S251">IF(B251="","",XLOOKUP($B251,Product,'Product List'!D:D))</f>
        <v/>
      </c>
      <c r="T251" s="454" t="str">
        <f t="array" ref="T251">IF(B251="","",XLOOKUP($B251,Product,'Product List'!E:E))</f>
        <v/>
      </c>
      <c r="U251" s="454" t="str">
        <f t="array" ref="U251">IF(B251="","",XLOOKUP($B251,Product,'Product List'!F:F))</f>
        <v/>
      </c>
      <c r="V251" s="454" t="str">
        <f t="array" ref="V251">IF(B251="","",XLOOKUP($B251,Product,'Product List'!G:G))</f>
        <v/>
      </c>
      <c r="W251" s="434"/>
      <c r="X251" s="434" t="str">
        <f t="array" ref="X251">iferror(xlookup(B251,'Product List'!A:A,'Product List'!P:P),"")</f>
        <v/>
      </c>
      <c r="Y251" s="434">
        <f t="shared" si="31"/>
        <v>0</v>
      </c>
      <c r="Z251" s="434"/>
    </row>
    <row r="252" ht="14.25" customHeight="1">
      <c r="A252" s="448"/>
      <c r="B252" s="448"/>
      <c r="C252" s="454"/>
      <c r="D252" s="461"/>
      <c r="E252" s="461"/>
      <c r="F252" s="461"/>
      <c r="G252" s="487">
        <f t="shared" si="1"/>
        <v>0</v>
      </c>
      <c r="H252" s="451" t="str">
        <f t="shared" si="2"/>
        <v/>
      </c>
      <c r="I252" s="452" t="str">
        <f t="shared" si="29"/>
        <v/>
      </c>
      <c r="J252" s="477"/>
      <c r="K252" s="434"/>
      <c r="L252" s="454" t="str">
        <f t="shared" si="4"/>
        <v/>
      </c>
      <c r="M252" s="455" t="str">
        <f t="array" ref="M252">IFERROR(IF(J252="","",XLOOKUP(L252,Personnel!$B$4:$G$4,Personnel!$B$5:$G$5)),"")</f>
        <v/>
      </c>
      <c r="N252" s="455">
        <f t="shared" si="5"/>
        <v>0</v>
      </c>
      <c r="O252" s="434"/>
      <c r="P252" s="456" t="str">
        <f t="shared" si="6"/>
        <v/>
      </c>
      <c r="Q252" s="457">
        <f t="shared" si="30"/>
        <v>0</v>
      </c>
      <c r="R252" s="458"/>
      <c r="S252" s="459" t="str">
        <f t="array" ref="S252">IF(B252="","",XLOOKUP($B252,Product,'Product List'!D:D))</f>
        <v/>
      </c>
      <c r="T252" s="454" t="str">
        <f t="array" ref="T252">IF(B252="","",XLOOKUP($B252,Product,'Product List'!E:E))</f>
        <v/>
      </c>
      <c r="U252" s="454" t="str">
        <f t="array" ref="U252">IF(B252="","",XLOOKUP($B252,Product,'Product List'!F:F))</f>
        <v/>
      </c>
      <c r="V252" s="454" t="str">
        <f t="array" ref="V252">IF(B252="","",XLOOKUP($B252,Product,'Product List'!G:G))</f>
        <v/>
      </c>
      <c r="W252" s="434"/>
      <c r="X252" s="434" t="str">
        <f t="array" ref="X252">iferror(xlookup(B252,'Product List'!A:A,'Product List'!P:P),"")</f>
        <v/>
      </c>
      <c r="Y252" s="434">
        <f t="shared" si="31"/>
        <v>0</v>
      </c>
      <c r="Z252" s="434"/>
    </row>
    <row r="253" ht="14.25" customHeight="1">
      <c r="A253" s="448"/>
      <c r="B253" s="448"/>
      <c r="C253" s="454"/>
      <c r="D253" s="461"/>
      <c r="E253" s="487"/>
      <c r="F253" s="461"/>
      <c r="G253" s="487">
        <f t="shared" si="1"/>
        <v>0</v>
      </c>
      <c r="H253" s="451" t="str">
        <f t="shared" si="2"/>
        <v/>
      </c>
      <c r="I253" s="452" t="str">
        <f t="shared" si="29"/>
        <v/>
      </c>
      <c r="J253" s="477"/>
      <c r="K253" s="434"/>
      <c r="L253" s="454" t="str">
        <f t="shared" si="4"/>
        <v/>
      </c>
      <c r="M253" s="455" t="str">
        <f t="array" ref="M253">IFERROR(IF(J253="","",XLOOKUP(L253,Personnel!$B$4:$G$4,Personnel!$B$5:$G$5)),"")</f>
        <v/>
      </c>
      <c r="N253" s="455">
        <f t="shared" si="5"/>
        <v>0</v>
      </c>
      <c r="O253" s="434"/>
      <c r="P253" s="456" t="str">
        <f t="shared" si="6"/>
        <v/>
      </c>
      <c r="Q253" s="457">
        <f t="shared" si="30"/>
        <v>0</v>
      </c>
      <c r="R253" s="458"/>
      <c r="S253" s="459" t="str">
        <f t="array" ref="S253">IF(B253="","",XLOOKUP($B253,Product,'Product List'!D:D))</f>
        <v/>
      </c>
      <c r="T253" s="454" t="str">
        <f t="array" ref="T253">IF(B253="","",XLOOKUP($B253,Product,'Product List'!E:E))</f>
        <v/>
      </c>
      <c r="U253" s="454" t="str">
        <f t="array" ref="U253">IF(B253="","",XLOOKUP($B253,Product,'Product List'!F:F))</f>
        <v/>
      </c>
      <c r="V253" s="454" t="str">
        <f t="array" ref="V253">IF(B253="","",XLOOKUP($B253,Product,'Product List'!G:G))</f>
        <v/>
      </c>
      <c r="W253" s="434"/>
      <c r="X253" s="434" t="str">
        <f t="array" ref="X253">iferror(xlookup(B253,'Product List'!A:A,'Product List'!P:P),"")</f>
        <v/>
      </c>
      <c r="Y253" s="434">
        <f t="shared" si="31"/>
        <v>0</v>
      </c>
      <c r="Z253" s="434"/>
    </row>
    <row r="254" ht="14.25" customHeight="1">
      <c r="A254" s="448"/>
      <c r="B254" s="448"/>
      <c r="C254" s="454"/>
      <c r="D254" s="461"/>
      <c r="E254" s="461"/>
      <c r="F254" s="461"/>
      <c r="G254" s="487">
        <f t="shared" si="1"/>
        <v>0</v>
      </c>
      <c r="H254" s="451" t="str">
        <f t="shared" si="2"/>
        <v/>
      </c>
      <c r="I254" s="452" t="str">
        <f t="shared" si="29"/>
        <v/>
      </c>
      <c r="J254" s="477"/>
      <c r="K254" s="434"/>
      <c r="L254" s="454" t="str">
        <f t="shared" si="4"/>
        <v/>
      </c>
      <c r="M254" s="455" t="str">
        <f t="array" ref="M254">IFERROR(IF(J254="","",XLOOKUP(L254,Personnel!$B$4:$G$4,Personnel!$B$5:$G$5)),"")</f>
        <v/>
      </c>
      <c r="N254" s="455">
        <f t="shared" si="5"/>
        <v>0</v>
      </c>
      <c r="O254" s="434"/>
      <c r="P254" s="456" t="str">
        <f t="shared" si="6"/>
        <v/>
      </c>
      <c r="Q254" s="457">
        <f t="shared" si="30"/>
        <v>0</v>
      </c>
      <c r="R254" s="458"/>
      <c r="S254" s="459" t="str">
        <f t="array" ref="S254">IF(B254="","",XLOOKUP($B254,Product,'Product List'!D:D))</f>
        <v/>
      </c>
      <c r="T254" s="454" t="str">
        <f t="array" ref="T254">IF(B254="","",XLOOKUP($B254,Product,'Product List'!E:E))</f>
        <v/>
      </c>
      <c r="U254" s="454" t="str">
        <f t="array" ref="U254">IF(B254="","",XLOOKUP($B254,Product,'Product List'!F:F))</f>
        <v/>
      </c>
      <c r="V254" s="454" t="str">
        <f t="array" ref="V254">IF(B254="","",XLOOKUP($B254,Product,'Product List'!G:G))</f>
        <v/>
      </c>
      <c r="W254" s="434"/>
      <c r="X254" s="434" t="str">
        <f t="array" ref="X254">iferror(xlookup(B254,'Product List'!A:A,'Product List'!P:P),"")</f>
        <v/>
      </c>
      <c r="Y254" s="434">
        <f t="shared" si="31"/>
        <v>0</v>
      </c>
      <c r="Z254" s="434"/>
    </row>
    <row r="255" ht="14.25" customHeight="1">
      <c r="A255" s="448"/>
      <c r="B255" s="448"/>
      <c r="C255" s="454"/>
      <c r="D255" s="461"/>
      <c r="E255" s="487"/>
      <c r="F255" s="461"/>
      <c r="G255" s="487">
        <f t="shared" si="1"/>
        <v>0</v>
      </c>
      <c r="H255" s="451" t="str">
        <f t="shared" si="2"/>
        <v/>
      </c>
      <c r="I255" s="452" t="str">
        <f t="shared" si="29"/>
        <v/>
      </c>
      <c r="J255" s="477"/>
      <c r="K255" s="434"/>
      <c r="L255" s="454" t="str">
        <f t="shared" si="4"/>
        <v/>
      </c>
      <c r="M255" s="455" t="str">
        <f t="array" ref="M255">IFERROR(IF(J255="","",XLOOKUP(L255,Personnel!$B$4:$G$4,Personnel!$B$5:$G$5)),"")</f>
        <v/>
      </c>
      <c r="N255" s="455">
        <f t="shared" si="5"/>
        <v>0</v>
      </c>
      <c r="O255" s="434"/>
      <c r="P255" s="456" t="str">
        <f t="shared" si="6"/>
        <v/>
      </c>
      <c r="Q255" s="457">
        <f t="shared" si="30"/>
        <v>0</v>
      </c>
      <c r="R255" s="458"/>
      <c r="S255" s="459" t="str">
        <f t="array" ref="S255">IF(B255="","",XLOOKUP($B255,Product,'Product List'!D:D))</f>
        <v/>
      </c>
      <c r="T255" s="454" t="str">
        <f t="array" ref="T255">IF(B255="","",XLOOKUP($B255,Product,'Product List'!E:E))</f>
        <v/>
      </c>
      <c r="U255" s="454" t="str">
        <f t="array" ref="U255">IF(B255="","",XLOOKUP($B255,Product,'Product List'!F:F))</f>
        <v/>
      </c>
      <c r="V255" s="454" t="str">
        <f t="array" ref="V255">IF(B255="","",XLOOKUP($B255,Product,'Product List'!G:G))</f>
        <v/>
      </c>
      <c r="W255" s="434"/>
      <c r="X255" s="434" t="str">
        <f t="array" ref="X255">iferror(xlookup(B255,'Product List'!A:A,'Product List'!P:P),"")</f>
        <v/>
      </c>
      <c r="Y255" s="434">
        <f t="shared" si="31"/>
        <v>0</v>
      </c>
      <c r="Z255" s="434"/>
    </row>
    <row r="256" ht="14.25" customHeight="1">
      <c r="A256" s="448"/>
      <c r="B256" s="448"/>
      <c r="C256" s="454"/>
      <c r="D256" s="461"/>
      <c r="E256" s="487"/>
      <c r="F256" s="461"/>
      <c r="G256" s="487">
        <f t="shared" si="1"/>
        <v>0</v>
      </c>
      <c r="H256" s="451" t="str">
        <f t="shared" si="2"/>
        <v/>
      </c>
      <c r="I256" s="452" t="str">
        <f t="shared" si="29"/>
        <v/>
      </c>
      <c r="J256" s="477"/>
      <c r="K256" s="434"/>
      <c r="L256" s="454" t="str">
        <f t="shared" si="4"/>
        <v/>
      </c>
      <c r="M256" s="455" t="str">
        <f t="array" ref="M256">IFERROR(IF(J256="","",XLOOKUP(L256,Personnel!$B$4:$G$4,Personnel!$B$5:$G$5)),"")</f>
        <v/>
      </c>
      <c r="N256" s="455">
        <f t="shared" si="5"/>
        <v>0</v>
      </c>
      <c r="O256" s="434"/>
      <c r="P256" s="456" t="str">
        <f t="shared" si="6"/>
        <v/>
      </c>
      <c r="Q256" s="457">
        <f t="shared" si="30"/>
        <v>0</v>
      </c>
      <c r="R256" s="458"/>
      <c r="S256" s="459" t="str">
        <f t="array" ref="S256">IF(B256="","",XLOOKUP($B256,Product,'Product List'!D:D))</f>
        <v/>
      </c>
      <c r="T256" s="454" t="str">
        <f t="array" ref="T256">IF(B256="","",XLOOKUP($B256,Product,'Product List'!E:E))</f>
        <v/>
      </c>
      <c r="U256" s="454" t="str">
        <f t="array" ref="U256">IF(B256="","",XLOOKUP($B256,Product,'Product List'!F:F))</f>
        <v/>
      </c>
      <c r="V256" s="454" t="str">
        <f t="array" ref="V256">IF(B256="","",XLOOKUP($B256,Product,'Product List'!G:G))</f>
        <v/>
      </c>
      <c r="W256" s="434"/>
      <c r="X256" s="434" t="str">
        <f t="array" ref="X256">iferror(xlookup(B256,'Product List'!A:A,'Product List'!P:P),"")</f>
        <v/>
      </c>
      <c r="Y256" s="434">
        <f t="shared" si="31"/>
        <v>0</v>
      </c>
      <c r="Z256" s="434"/>
    </row>
    <row r="257" ht="14.25" customHeight="1">
      <c r="A257" s="448"/>
      <c r="B257" s="448"/>
      <c r="C257" s="454"/>
      <c r="D257" s="461"/>
      <c r="E257" s="487"/>
      <c r="F257" s="461"/>
      <c r="G257" s="487">
        <f t="shared" si="1"/>
        <v>0</v>
      </c>
      <c r="H257" s="451" t="str">
        <f t="shared" si="2"/>
        <v/>
      </c>
      <c r="I257" s="452" t="str">
        <f t="shared" si="29"/>
        <v/>
      </c>
      <c r="J257" s="477"/>
      <c r="K257" s="434"/>
      <c r="L257" s="454" t="str">
        <f t="shared" si="4"/>
        <v/>
      </c>
      <c r="M257" s="455" t="str">
        <f t="array" ref="M257">IFERROR(IF(J257="","",XLOOKUP(L257,Personnel!$B$4:$G$4,Personnel!$B$5:$G$5)),"")</f>
        <v/>
      </c>
      <c r="N257" s="455">
        <f t="shared" si="5"/>
        <v>0</v>
      </c>
      <c r="O257" s="434"/>
      <c r="P257" s="456" t="str">
        <f t="shared" si="6"/>
        <v/>
      </c>
      <c r="Q257" s="457">
        <f t="shared" si="30"/>
        <v>0</v>
      </c>
      <c r="R257" s="458"/>
      <c r="S257" s="459" t="str">
        <f t="array" ref="S257">IF(B257="","",XLOOKUP($B257,Product,'Product List'!D:D))</f>
        <v/>
      </c>
      <c r="T257" s="454" t="str">
        <f t="array" ref="T257">IF(B257="","",XLOOKUP($B257,Product,'Product List'!E:E))</f>
        <v/>
      </c>
      <c r="U257" s="454" t="str">
        <f t="array" ref="U257">IF(B257="","",XLOOKUP($B257,Product,'Product List'!F:F))</f>
        <v/>
      </c>
      <c r="V257" s="454" t="str">
        <f t="array" ref="V257">IF(B257="","",XLOOKUP($B257,Product,'Product List'!G:G))</f>
        <v/>
      </c>
      <c r="W257" s="434"/>
      <c r="X257" s="434" t="str">
        <f t="array" ref="X257">iferror(xlookup(B257,'Product List'!A:A,'Product List'!P:P),"")</f>
        <v/>
      </c>
      <c r="Y257" s="434">
        <f t="shared" si="31"/>
        <v>0</v>
      </c>
      <c r="Z257" s="434"/>
    </row>
    <row r="258" ht="14.25" customHeight="1">
      <c r="A258" s="448"/>
      <c r="B258" s="448"/>
      <c r="C258" s="454"/>
      <c r="D258" s="461"/>
      <c r="E258" s="461"/>
      <c r="F258" s="461"/>
      <c r="G258" s="487">
        <f t="shared" si="1"/>
        <v>0</v>
      </c>
      <c r="H258" s="451" t="str">
        <f t="shared" si="2"/>
        <v/>
      </c>
      <c r="I258" s="452" t="str">
        <f t="shared" si="29"/>
        <v/>
      </c>
      <c r="J258" s="477"/>
      <c r="K258" s="434"/>
      <c r="L258" s="454" t="str">
        <f t="shared" si="4"/>
        <v/>
      </c>
      <c r="M258" s="455" t="str">
        <f t="array" ref="M258">IFERROR(IF(J258="","",XLOOKUP(L258,Personnel!$B$4:$G$4,Personnel!$B$5:$G$5)),"")</f>
        <v/>
      </c>
      <c r="N258" s="455">
        <f t="shared" si="5"/>
        <v>0</v>
      </c>
      <c r="O258" s="434"/>
      <c r="P258" s="456" t="str">
        <f t="shared" si="6"/>
        <v/>
      </c>
      <c r="Q258" s="457">
        <f t="shared" si="30"/>
        <v>0</v>
      </c>
      <c r="R258" s="458"/>
      <c r="S258" s="459" t="str">
        <f t="array" ref="S258">IF(B258="","",XLOOKUP($B258,Product,'Product List'!D:D))</f>
        <v/>
      </c>
      <c r="T258" s="454" t="str">
        <f t="array" ref="T258">IF(B258="","",XLOOKUP($B258,Product,'Product List'!E:E))</f>
        <v/>
      </c>
      <c r="U258" s="454" t="str">
        <f t="array" ref="U258">IF(B258="","",XLOOKUP($B258,Product,'Product List'!F:F))</f>
        <v/>
      </c>
      <c r="V258" s="454" t="str">
        <f t="array" ref="V258">IF(B258="","",XLOOKUP($B258,Product,'Product List'!G:G))</f>
        <v/>
      </c>
      <c r="W258" s="434"/>
      <c r="X258" s="434" t="str">
        <f t="array" ref="X258">iferror(xlookup(B258,'Product List'!A:A,'Product List'!P:P),"")</f>
        <v/>
      </c>
      <c r="Y258" s="434">
        <f t="shared" si="31"/>
        <v>0</v>
      </c>
      <c r="Z258" s="434"/>
    </row>
    <row r="259" ht="14.25" customHeight="1">
      <c r="A259" s="448"/>
      <c r="B259" s="448"/>
      <c r="C259" s="454"/>
      <c r="D259" s="461"/>
      <c r="E259" s="461"/>
      <c r="F259" s="461"/>
      <c r="G259" s="487">
        <f t="shared" si="1"/>
        <v>0</v>
      </c>
      <c r="H259" s="451" t="str">
        <f t="shared" si="2"/>
        <v/>
      </c>
      <c r="I259" s="452" t="str">
        <f t="shared" si="29"/>
        <v/>
      </c>
      <c r="J259" s="477"/>
      <c r="K259" s="434"/>
      <c r="L259" s="454" t="str">
        <f t="shared" si="4"/>
        <v/>
      </c>
      <c r="M259" s="455" t="str">
        <f t="array" ref="M259">IFERROR(IF(J259="","",XLOOKUP(L259,Personnel!$B$4:$G$4,Personnel!$B$5:$G$5)),"")</f>
        <v/>
      </c>
      <c r="N259" s="455">
        <f t="shared" si="5"/>
        <v>0</v>
      </c>
      <c r="O259" s="434"/>
      <c r="P259" s="456" t="str">
        <f t="shared" si="6"/>
        <v/>
      </c>
      <c r="Q259" s="457">
        <f t="shared" si="30"/>
        <v>0</v>
      </c>
      <c r="R259" s="458"/>
      <c r="S259" s="459" t="str">
        <f t="array" ref="S259">IF(B259="","",XLOOKUP($B259,Product,'Product List'!D:D))</f>
        <v/>
      </c>
      <c r="T259" s="454" t="str">
        <f t="array" ref="T259">IF(B259="","",XLOOKUP($B259,Product,'Product List'!E:E))</f>
        <v/>
      </c>
      <c r="U259" s="454" t="str">
        <f t="array" ref="U259">IF(B259="","",XLOOKUP($B259,Product,'Product List'!F:F))</f>
        <v/>
      </c>
      <c r="V259" s="454" t="str">
        <f t="array" ref="V259">IF(B259="","",XLOOKUP($B259,Product,'Product List'!G:G))</f>
        <v/>
      </c>
      <c r="W259" s="434"/>
      <c r="X259" s="434" t="str">
        <f t="array" ref="X259">iferror(xlookup(B259,'Product List'!A:A,'Product List'!P:P),"")</f>
        <v/>
      </c>
      <c r="Y259" s="434">
        <f t="shared" si="31"/>
        <v>0</v>
      </c>
      <c r="Z259" s="434"/>
    </row>
    <row r="260" ht="14.25" customHeight="1">
      <c r="A260" s="448"/>
      <c r="B260" s="448"/>
      <c r="C260" s="454"/>
      <c r="D260" s="461"/>
      <c r="E260" s="487"/>
      <c r="F260" s="461"/>
      <c r="G260" s="487">
        <f t="shared" si="1"/>
        <v>0</v>
      </c>
      <c r="H260" s="451" t="str">
        <f t="shared" si="2"/>
        <v/>
      </c>
      <c r="I260" s="452" t="str">
        <f t="shared" si="29"/>
        <v/>
      </c>
      <c r="J260" s="477"/>
      <c r="K260" s="434"/>
      <c r="L260" s="454" t="str">
        <f t="shared" si="4"/>
        <v/>
      </c>
      <c r="M260" s="455" t="str">
        <f t="array" ref="M260">IFERROR(IF(J260="","",XLOOKUP(L260,Personnel!$B$4:$G$4,Personnel!$B$5:$G$5)),"")</f>
        <v/>
      </c>
      <c r="N260" s="455">
        <f t="shared" si="5"/>
        <v>0</v>
      </c>
      <c r="O260" s="434"/>
      <c r="P260" s="456" t="str">
        <f t="shared" si="6"/>
        <v/>
      </c>
      <c r="Q260" s="457">
        <f t="shared" si="30"/>
        <v>0</v>
      </c>
      <c r="R260" s="458"/>
      <c r="S260" s="459" t="str">
        <f t="array" ref="S260">IF(B260="","",XLOOKUP($B260,Product,'Product List'!D:D))</f>
        <v/>
      </c>
      <c r="T260" s="454" t="str">
        <f t="array" ref="T260">IF(B260="","",XLOOKUP($B260,Product,'Product List'!E:E))</f>
        <v/>
      </c>
      <c r="U260" s="454" t="str">
        <f t="array" ref="U260">IF(B260="","",XLOOKUP($B260,Product,'Product List'!F:F))</f>
        <v/>
      </c>
      <c r="V260" s="454" t="str">
        <f t="array" ref="V260">IF(B260="","",XLOOKUP($B260,Product,'Product List'!G:G))</f>
        <v/>
      </c>
      <c r="W260" s="434"/>
      <c r="X260" s="434" t="str">
        <f t="array" ref="X260">iferror(xlookup(B260,'Product List'!A:A,'Product List'!P:P),"")</f>
        <v/>
      </c>
      <c r="Y260" s="434">
        <f t="shared" si="31"/>
        <v>0</v>
      </c>
      <c r="Z260" s="434"/>
    </row>
    <row r="261" ht="14.25" customHeight="1">
      <c r="A261" s="448"/>
      <c r="B261" s="448"/>
      <c r="C261" s="454"/>
      <c r="D261" s="461"/>
      <c r="E261" s="461"/>
      <c r="F261" s="461"/>
      <c r="G261" s="487">
        <f t="shared" si="1"/>
        <v>0</v>
      </c>
      <c r="H261" s="451" t="str">
        <f t="shared" si="2"/>
        <v/>
      </c>
      <c r="I261" s="452" t="str">
        <f t="shared" si="29"/>
        <v/>
      </c>
      <c r="J261" s="477"/>
      <c r="K261" s="434"/>
      <c r="L261" s="454" t="str">
        <f t="shared" si="4"/>
        <v/>
      </c>
      <c r="M261" s="455" t="str">
        <f t="array" ref="M261">IFERROR(IF(J261="","",XLOOKUP(L261,Personnel!$B$4:$G$4,Personnel!$B$5:$G$5)),"")</f>
        <v/>
      </c>
      <c r="N261" s="455">
        <f t="shared" si="5"/>
        <v>0</v>
      </c>
      <c r="O261" s="434"/>
      <c r="P261" s="456" t="str">
        <f t="shared" si="6"/>
        <v/>
      </c>
      <c r="Q261" s="457">
        <f t="shared" si="30"/>
        <v>0</v>
      </c>
      <c r="R261" s="458"/>
      <c r="S261" s="459" t="str">
        <f t="array" ref="S261">IF(B261="","",XLOOKUP($B261,Product,'Product List'!D:D))</f>
        <v/>
      </c>
      <c r="T261" s="454" t="str">
        <f t="array" ref="T261">IF(B261="","",XLOOKUP($B261,Product,'Product List'!E:E))</f>
        <v/>
      </c>
      <c r="U261" s="454" t="str">
        <f t="array" ref="U261">IF(B261="","",XLOOKUP($B261,Product,'Product List'!F:F))</f>
        <v/>
      </c>
      <c r="V261" s="454" t="str">
        <f t="array" ref="V261">IF(B261="","",XLOOKUP($B261,Product,'Product List'!G:G))</f>
        <v/>
      </c>
      <c r="W261" s="434"/>
      <c r="X261" s="434" t="str">
        <f t="array" ref="X261">iferror(xlookup(B261,'Product List'!A:A,'Product List'!P:P),"")</f>
        <v/>
      </c>
      <c r="Y261" s="434">
        <f t="shared" si="31"/>
        <v>0</v>
      </c>
      <c r="Z261" s="434"/>
    </row>
    <row r="262" ht="14.25" customHeight="1">
      <c r="A262" s="448"/>
      <c r="B262" s="448"/>
      <c r="C262" s="454"/>
      <c r="D262" s="461"/>
      <c r="E262" s="461"/>
      <c r="F262" s="461"/>
      <c r="G262" s="487">
        <f t="shared" si="1"/>
        <v>0</v>
      </c>
      <c r="H262" s="451" t="str">
        <f t="shared" si="2"/>
        <v/>
      </c>
      <c r="I262" s="452" t="str">
        <f t="shared" si="29"/>
        <v/>
      </c>
      <c r="J262" s="477"/>
      <c r="K262" s="434"/>
      <c r="L262" s="454" t="str">
        <f t="shared" si="4"/>
        <v/>
      </c>
      <c r="M262" s="455" t="str">
        <f t="array" ref="M262">IFERROR(IF(J262="","",XLOOKUP(L262,Personnel!$B$4:$G$4,Personnel!$B$5:$G$5)),"")</f>
        <v/>
      </c>
      <c r="N262" s="455">
        <f t="shared" si="5"/>
        <v>0</v>
      </c>
      <c r="O262" s="434"/>
      <c r="P262" s="456" t="str">
        <f t="shared" si="6"/>
        <v/>
      </c>
      <c r="Q262" s="457">
        <f t="shared" si="30"/>
        <v>0</v>
      </c>
      <c r="R262" s="458"/>
      <c r="S262" s="459" t="str">
        <f t="array" ref="S262">IF(B262="","",XLOOKUP($B262,Product,'Product List'!D:D))</f>
        <v/>
      </c>
      <c r="T262" s="454" t="str">
        <f t="array" ref="T262">IF(B262="","",XLOOKUP($B262,Product,'Product List'!E:E))</f>
        <v/>
      </c>
      <c r="U262" s="454" t="str">
        <f t="array" ref="U262">IF(B262="","",XLOOKUP($B262,Product,'Product List'!F:F))</f>
        <v/>
      </c>
      <c r="V262" s="454" t="str">
        <f t="array" ref="V262">IF(B262="","",XLOOKUP($B262,Product,'Product List'!G:G))</f>
        <v/>
      </c>
      <c r="W262" s="434"/>
      <c r="X262" s="434" t="str">
        <f t="array" ref="X262">iferror(xlookup(B262,'Product List'!A:A,'Product List'!P:P),"")</f>
        <v/>
      </c>
      <c r="Y262" s="434">
        <f t="shared" si="31"/>
        <v>0</v>
      </c>
      <c r="Z262" s="434"/>
    </row>
    <row r="263" ht="14.25" customHeight="1">
      <c r="A263" s="448"/>
      <c r="B263" s="448"/>
      <c r="C263" s="454"/>
      <c r="D263" s="461"/>
      <c r="E263" s="461"/>
      <c r="F263" s="461"/>
      <c r="G263" s="487">
        <f t="shared" si="1"/>
        <v>0</v>
      </c>
      <c r="H263" s="451" t="str">
        <f t="shared" si="2"/>
        <v/>
      </c>
      <c r="I263" s="452" t="str">
        <f t="shared" si="29"/>
        <v/>
      </c>
      <c r="J263" s="477"/>
      <c r="K263" s="434"/>
      <c r="L263" s="454" t="str">
        <f t="shared" si="4"/>
        <v/>
      </c>
      <c r="M263" s="455" t="str">
        <f t="array" ref="M263">IFERROR(IF(J263="","",XLOOKUP(L263,Personnel!$B$4:$G$4,Personnel!$B$5:$G$5)),"")</f>
        <v/>
      </c>
      <c r="N263" s="455">
        <f t="shared" si="5"/>
        <v>0</v>
      </c>
      <c r="O263" s="434"/>
      <c r="P263" s="456" t="str">
        <f t="shared" si="6"/>
        <v/>
      </c>
      <c r="Q263" s="457">
        <f t="shared" si="30"/>
        <v>0</v>
      </c>
      <c r="R263" s="458"/>
      <c r="S263" s="459" t="str">
        <f t="array" ref="S263">IF(B263="","",XLOOKUP($B263,Product,'Product List'!D:D))</f>
        <v/>
      </c>
      <c r="T263" s="454" t="str">
        <f t="array" ref="T263">IF(B263="","",XLOOKUP($B263,Product,'Product List'!E:E))</f>
        <v/>
      </c>
      <c r="U263" s="454" t="str">
        <f t="array" ref="U263">IF(B263="","",XLOOKUP($B263,Product,'Product List'!F:F))</f>
        <v/>
      </c>
      <c r="V263" s="454" t="str">
        <f t="array" ref="V263">IF(B263="","",XLOOKUP($B263,Product,'Product List'!G:G))</f>
        <v/>
      </c>
      <c r="W263" s="434"/>
      <c r="X263" s="434" t="str">
        <f t="array" ref="X263">iferror(xlookup(B263,'Product List'!A:A,'Product List'!P:P),"")</f>
        <v/>
      </c>
      <c r="Y263" s="434">
        <f t="shared" si="31"/>
        <v>0</v>
      </c>
      <c r="Z263" s="434"/>
    </row>
    <row r="264" ht="14.25" customHeight="1">
      <c r="A264" s="448"/>
      <c r="B264" s="448"/>
      <c r="C264" s="454"/>
      <c r="D264" s="461"/>
      <c r="E264" s="461"/>
      <c r="F264" s="461"/>
      <c r="G264" s="487">
        <f t="shared" si="1"/>
        <v>0</v>
      </c>
      <c r="H264" s="451" t="str">
        <f t="shared" si="2"/>
        <v/>
      </c>
      <c r="I264" s="452" t="str">
        <f t="shared" si="29"/>
        <v/>
      </c>
      <c r="J264" s="477"/>
      <c r="K264" s="434"/>
      <c r="L264" s="454" t="str">
        <f t="shared" si="4"/>
        <v/>
      </c>
      <c r="M264" s="455" t="str">
        <f t="array" ref="M264">IFERROR(IF(J264="","",XLOOKUP(L264,Personnel!$B$4:$G$4,Personnel!$B$5:$G$5)),"")</f>
        <v/>
      </c>
      <c r="N264" s="455">
        <f t="shared" si="5"/>
        <v>0</v>
      </c>
      <c r="O264" s="434"/>
      <c r="P264" s="456" t="str">
        <f t="shared" si="6"/>
        <v/>
      </c>
      <c r="Q264" s="457">
        <f t="shared" si="30"/>
        <v>0</v>
      </c>
      <c r="R264" s="458"/>
      <c r="S264" s="459" t="str">
        <f t="array" ref="S264">IF(B264="","",XLOOKUP($B264,Product,'Product List'!D:D))</f>
        <v/>
      </c>
      <c r="T264" s="454" t="str">
        <f t="array" ref="T264">IF(B264="","",XLOOKUP($B264,Product,'Product List'!E:E))</f>
        <v/>
      </c>
      <c r="U264" s="454" t="str">
        <f t="array" ref="U264">IF(B264="","",XLOOKUP($B264,Product,'Product List'!F:F))</f>
        <v/>
      </c>
      <c r="V264" s="454" t="str">
        <f t="array" ref="V264">IF(B264="","",XLOOKUP($B264,Product,'Product List'!G:G))</f>
        <v/>
      </c>
      <c r="W264" s="434"/>
      <c r="X264" s="434" t="str">
        <f t="array" ref="X264">iferror(xlookup(B264,'Product List'!A:A,'Product List'!P:P),"")</f>
        <v/>
      </c>
      <c r="Y264" s="434">
        <f t="shared" si="31"/>
        <v>0</v>
      </c>
      <c r="Z264" s="434"/>
    </row>
    <row r="265" ht="14.25" customHeight="1">
      <c r="A265" s="448"/>
      <c r="B265" s="448"/>
      <c r="C265" s="454"/>
      <c r="D265" s="461"/>
      <c r="E265" s="487"/>
      <c r="F265" s="461"/>
      <c r="G265" s="487">
        <f t="shared" si="1"/>
        <v>0</v>
      </c>
      <c r="H265" s="451" t="str">
        <f t="shared" si="2"/>
        <v/>
      </c>
      <c r="I265" s="452" t="str">
        <f t="shared" si="29"/>
        <v/>
      </c>
      <c r="J265" s="477"/>
      <c r="K265" s="434"/>
      <c r="L265" s="454" t="str">
        <f t="shared" si="4"/>
        <v/>
      </c>
      <c r="M265" s="455" t="str">
        <f t="array" ref="M265">IFERROR(IF(J265="","",XLOOKUP(L265,Personnel!$B$4:$G$4,Personnel!$B$5:$G$5)),"")</f>
        <v/>
      </c>
      <c r="N265" s="455">
        <f t="shared" si="5"/>
        <v>0</v>
      </c>
      <c r="O265" s="434"/>
      <c r="P265" s="456" t="str">
        <f t="shared" si="6"/>
        <v/>
      </c>
      <c r="Q265" s="457">
        <f t="shared" si="30"/>
        <v>0</v>
      </c>
      <c r="R265" s="458"/>
      <c r="S265" s="459" t="str">
        <f t="array" ref="S265">IF(B265="","",XLOOKUP($B265,Product,'Product List'!D:D))</f>
        <v/>
      </c>
      <c r="T265" s="454" t="str">
        <f t="array" ref="T265">IF(B265="","",XLOOKUP($B265,Product,'Product List'!E:E))</f>
        <v/>
      </c>
      <c r="U265" s="454" t="str">
        <f t="array" ref="U265">IF(B265="","",XLOOKUP($B265,Product,'Product List'!F:F))</f>
        <v/>
      </c>
      <c r="V265" s="454" t="str">
        <f t="array" ref="V265">IF(B265="","",XLOOKUP($B265,Product,'Product List'!G:G))</f>
        <v/>
      </c>
      <c r="W265" s="434"/>
      <c r="X265" s="434" t="str">
        <f t="array" ref="X265">iferror(xlookup(B265,'Product List'!A:A,'Product List'!P:P),"")</f>
        <v/>
      </c>
      <c r="Y265" s="434">
        <f t="shared" si="31"/>
        <v>0</v>
      </c>
      <c r="Z265" s="434"/>
    </row>
    <row r="266" ht="14.25" customHeight="1">
      <c r="A266" s="448"/>
      <c r="B266" s="448"/>
      <c r="C266" s="454"/>
      <c r="D266" s="461"/>
      <c r="E266" s="461"/>
      <c r="F266" s="461"/>
      <c r="G266" s="487">
        <f t="shared" si="1"/>
        <v>0</v>
      </c>
      <c r="H266" s="451" t="str">
        <f t="shared" si="2"/>
        <v/>
      </c>
      <c r="I266" s="452" t="str">
        <f t="shared" si="29"/>
        <v/>
      </c>
      <c r="J266" s="477"/>
      <c r="K266" s="434"/>
      <c r="L266" s="454" t="str">
        <f t="shared" si="4"/>
        <v/>
      </c>
      <c r="M266" s="455" t="str">
        <f t="array" ref="M266">IFERROR(IF(J266="","",XLOOKUP(L266,Personnel!$B$4:$G$4,Personnel!$B$5:$G$5)),"")</f>
        <v/>
      </c>
      <c r="N266" s="455">
        <f t="shared" si="5"/>
        <v>0</v>
      </c>
      <c r="O266" s="434"/>
      <c r="P266" s="456" t="str">
        <f t="shared" si="6"/>
        <v/>
      </c>
      <c r="Q266" s="457">
        <f t="shared" si="30"/>
        <v>0</v>
      </c>
      <c r="R266" s="458"/>
      <c r="S266" s="459" t="str">
        <f t="array" ref="S266">IF(B266="","",XLOOKUP($B266,Product,'Product List'!D:D))</f>
        <v/>
      </c>
      <c r="T266" s="454" t="str">
        <f t="array" ref="T266">IF(B266="","",XLOOKUP($B266,Product,'Product List'!E:E))</f>
        <v/>
      </c>
      <c r="U266" s="454" t="str">
        <f t="array" ref="U266">IF(B266="","",XLOOKUP($B266,Product,'Product List'!F:F))</f>
        <v/>
      </c>
      <c r="V266" s="454" t="str">
        <f t="array" ref="V266">IF(B266="","",XLOOKUP($B266,Product,'Product List'!G:G))</f>
        <v/>
      </c>
      <c r="W266" s="434"/>
      <c r="X266" s="434" t="str">
        <f t="array" ref="X266">iferror(xlookup(B266,'Product List'!A:A,'Product List'!P:P),"")</f>
        <v/>
      </c>
      <c r="Y266" s="434">
        <f t="shared" si="31"/>
        <v>0</v>
      </c>
      <c r="Z266" s="434"/>
    </row>
    <row r="267" ht="14.25" customHeight="1">
      <c r="A267" s="448"/>
      <c r="B267" s="448"/>
      <c r="C267" s="454"/>
      <c r="D267" s="461"/>
      <c r="E267" s="487"/>
      <c r="F267" s="461"/>
      <c r="G267" s="487">
        <f t="shared" si="1"/>
        <v>0</v>
      </c>
      <c r="H267" s="451" t="str">
        <f t="shared" si="2"/>
        <v/>
      </c>
      <c r="I267" s="452" t="str">
        <f t="shared" si="29"/>
        <v/>
      </c>
      <c r="J267" s="477"/>
      <c r="K267" s="434"/>
      <c r="L267" s="454" t="str">
        <f t="shared" si="4"/>
        <v/>
      </c>
      <c r="M267" s="455" t="str">
        <f t="array" ref="M267">IFERROR(IF(J267="","",XLOOKUP(L267,Personnel!$B$4:$G$4,Personnel!$B$5:$G$5)),"")</f>
        <v/>
      </c>
      <c r="N267" s="455">
        <f t="shared" si="5"/>
        <v>0</v>
      </c>
      <c r="O267" s="434"/>
      <c r="P267" s="456" t="str">
        <f t="shared" si="6"/>
        <v/>
      </c>
      <c r="Q267" s="457">
        <f t="shared" si="30"/>
        <v>0</v>
      </c>
      <c r="R267" s="458"/>
      <c r="S267" s="459" t="str">
        <f t="array" ref="S267">IF(B267="","",XLOOKUP($B267,Product,'Product List'!D:D))</f>
        <v/>
      </c>
      <c r="T267" s="454" t="str">
        <f t="array" ref="T267">IF(B267="","",XLOOKUP($B267,Product,'Product List'!E:E))</f>
        <v/>
      </c>
      <c r="U267" s="454" t="str">
        <f t="array" ref="U267">IF(B267="","",XLOOKUP($B267,Product,'Product List'!F:F))</f>
        <v/>
      </c>
      <c r="V267" s="454" t="str">
        <f t="array" ref="V267">IF(B267="","",XLOOKUP($B267,Product,'Product List'!G:G))</f>
        <v/>
      </c>
      <c r="W267" s="434"/>
      <c r="X267" s="434" t="str">
        <f t="array" ref="X267">iferror(xlookup(B267,'Product List'!A:A,'Product List'!P:P),"")</f>
        <v/>
      </c>
      <c r="Y267" s="434">
        <f t="shared" si="31"/>
        <v>0</v>
      </c>
      <c r="Z267" s="434"/>
    </row>
    <row r="268" ht="14.25" customHeight="1">
      <c r="A268" s="448"/>
      <c r="B268" s="448"/>
      <c r="C268" s="454"/>
      <c r="D268" s="461"/>
      <c r="E268" s="461"/>
      <c r="F268" s="461"/>
      <c r="G268" s="487">
        <f t="shared" si="1"/>
        <v>0</v>
      </c>
      <c r="H268" s="451" t="str">
        <f t="shared" si="2"/>
        <v/>
      </c>
      <c r="I268" s="452" t="str">
        <f t="shared" si="29"/>
        <v/>
      </c>
      <c r="J268" s="477"/>
      <c r="K268" s="434"/>
      <c r="L268" s="454" t="str">
        <f t="shared" si="4"/>
        <v/>
      </c>
      <c r="M268" s="455" t="str">
        <f t="array" ref="M268">IFERROR(IF(J268="","",XLOOKUP(L268,Personnel!$B$4:$G$4,Personnel!$B$5:$G$5)),"")</f>
        <v/>
      </c>
      <c r="N268" s="455">
        <f t="shared" si="5"/>
        <v>0</v>
      </c>
      <c r="O268" s="434"/>
      <c r="P268" s="456" t="str">
        <f t="shared" si="6"/>
        <v/>
      </c>
      <c r="Q268" s="457">
        <f t="shared" si="30"/>
        <v>0</v>
      </c>
      <c r="R268" s="458"/>
      <c r="S268" s="459" t="str">
        <f t="array" ref="S268">IF(B268="","",XLOOKUP($B268,Product,'Product List'!D:D))</f>
        <v/>
      </c>
      <c r="T268" s="454" t="str">
        <f t="array" ref="T268">IF(B268="","",XLOOKUP($B268,Product,'Product List'!E:E))</f>
        <v/>
      </c>
      <c r="U268" s="454" t="str">
        <f t="array" ref="U268">IF(B268="","",XLOOKUP($B268,Product,'Product List'!F:F))</f>
        <v/>
      </c>
      <c r="V268" s="454" t="str">
        <f t="array" ref="V268">IF(B268="","",XLOOKUP($B268,Product,'Product List'!G:G))</f>
        <v/>
      </c>
      <c r="W268" s="434"/>
      <c r="X268" s="434" t="str">
        <f t="array" ref="X268">iferror(xlookup(B268,'Product List'!A:A,'Product List'!P:P),"")</f>
        <v/>
      </c>
      <c r="Y268" s="434">
        <f t="shared" si="31"/>
        <v>0</v>
      </c>
      <c r="Z268" s="434"/>
    </row>
    <row r="269" ht="14.25" customHeight="1">
      <c r="A269" s="448"/>
      <c r="B269" s="448"/>
      <c r="C269" s="454"/>
      <c r="D269" s="461"/>
      <c r="E269" s="487"/>
      <c r="F269" s="461"/>
      <c r="G269" s="487">
        <f t="shared" si="1"/>
        <v>0</v>
      </c>
      <c r="H269" s="451" t="str">
        <f t="shared" si="2"/>
        <v/>
      </c>
      <c r="I269" s="452" t="str">
        <f t="shared" si="29"/>
        <v/>
      </c>
      <c r="J269" s="477"/>
      <c r="K269" s="434"/>
      <c r="L269" s="454" t="str">
        <f t="shared" si="4"/>
        <v/>
      </c>
      <c r="M269" s="455" t="str">
        <f t="array" ref="M269">IFERROR(IF(J269="","",XLOOKUP(L269,Personnel!$B$4:$G$4,Personnel!$B$5:$G$5)),"")</f>
        <v/>
      </c>
      <c r="N269" s="455">
        <f t="shared" si="5"/>
        <v>0</v>
      </c>
      <c r="O269" s="434"/>
      <c r="P269" s="456" t="str">
        <f t="shared" si="6"/>
        <v/>
      </c>
      <c r="Q269" s="457">
        <f t="shared" si="30"/>
        <v>0</v>
      </c>
      <c r="R269" s="458"/>
      <c r="S269" s="459" t="str">
        <f t="array" ref="S269">IF(B269="","",XLOOKUP($B269,Product,'Product List'!D:D))</f>
        <v/>
      </c>
      <c r="T269" s="454" t="str">
        <f t="array" ref="T269">IF(B269="","",XLOOKUP($B269,Product,'Product List'!E:E))</f>
        <v/>
      </c>
      <c r="U269" s="454" t="str">
        <f t="array" ref="U269">IF(B269="","",XLOOKUP($B269,Product,'Product List'!F:F))</f>
        <v/>
      </c>
      <c r="V269" s="454" t="str">
        <f t="array" ref="V269">IF(B269="","",XLOOKUP($B269,Product,'Product List'!G:G))</f>
        <v/>
      </c>
      <c r="W269" s="434"/>
      <c r="X269" s="434" t="str">
        <f t="array" ref="X269">iferror(xlookup(B269,'Product List'!A:A,'Product List'!P:P),"")</f>
        <v/>
      </c>
      <c r="Y269" s="434">
        <f t="shared" si="31"/>
        <v>0</v>
      </c>
      <c r="Z269" s="434"/>
    </row>
    <row r="270" ht="14.25" customHeight="1">
      <c r="A270" s="448"/>
      <c r="B270" s="448"/>
      <c r="C270" s="454"/>
      <c r="D270" s="461"/>
      <c r="E270" s="487"/>
      <c r="F270" s="461"/>
      <c r="G270" s="487">
        <f t="shared" si="1"/>
        <v>0</v>
      </c>
      <c r="H270" s="451" t="str">
        <f t="shared" si="2"/>
        <v/>
      </c>
      <c r="I270" s="452" t="str">
        <f t="shared" si="29"/>
        <v/>
      </c>
      <c r="J270" s="477"/>
      <c r="K270" s="434"/>
      <c r="L270" s="454" t="str">
        <f t="shared" si="4"/>
        <v/>
      </c>
      <c r="M270" s="455" t="str">
        <f t="array" ref="M270">IFERROR(IF(J270="","",XLOOKUP(L270,Personnel!$B$4:$G$4,Personnel!$B$5:$G$5)),"")</f>
        <v/>
      </c>
      <c r="N270" s="455">
        <f t="shared" si="5"/>
        <v>0</v>
      </c>
      <c r="O270" s="434"/>
      <c r="P270" s="456" t="str">
        <f t="shared" si="6"/>
        <v/>
      </c>
      <c r="Q270" s="457">
        <f t="shared" si="30"/>
        <v>0</v>
      </c>
      <c r="R270" s="458"/>
      <c r="S270" s="459" t="str">
        <f t="array" ref="S270">IF(B270="","",XLOOKUP($B270,Product,'Product List'!D:D))</f>
        <v/>
      </c>
      <c r="T270" s="454" t="str">
        <f t="array" ref="T270">IF(B270="","",XLOOKUP($B270,Product,'Product List'!E:E))</f>
        <v/>
      </c>
      <c r="U270" s="454" t="str">
        <f t="array" ref="U270">IF(B270="","",XLOOKUP($B270,Product,'Product List'!F:F))</f>
        <v/>
      </c>
      <c r="V270" s="454" t="str">
        <f t="array" ref="V270">IF(B270="","",XLOOKUP($B270,Product,'Product List'!G:G))</f>
        <v/>
      </c>
      <c r="W270" s="434"/>
      <c r="X270" s="434" t="str">
        <f t="array" ref="X270">iferror(xlookup(B270,'Product List'!A:A,'Product List'!P:P),"")</f>
        <v/>
      </c>
      <c r="Y270" s="434">
        <f t="shared" si="31"/>
        <v>0</v>
      </c>
      <c r="Z270" s="434"/>
    </row>
    <row r="271" ht="14.25" customHeight="1">
      <c r="A271" s="448"/>
      <c r="B271" s="448"/>
      <c r="C271" s="454"/>
      <c r="D271" s="460"/>
      <c r="E271" s="461"/>
      <c r="F271" s="461"/>
      <c r="G271" s="487">
        <f t="shared" si="1"/>
        <v>0</v>
      </c>
      <c r="H271" s="451" t="str">
        <f t="shared" si="2"/>
        <v/>
      </c>
      <c r="I271" s="452" t="str">
        <f t="shared" si="29"/>
        <v/>
      </c>
      <c r="J271" s="477"/>
      <c r="K271" s="434"/>
      <c r="L271" s="454" t="str">
        <f t="shared" si="4"/>
        <v/>
      </c>
      <c r="M271" s="455" t="str">
        <f t="array" ref="M271">IFERROR(IF(J271="","",XLOOKUP(L271,Personnel!$B$4:$G$4,Personnel!$B$5:$G$5)),"")</f>
        <v/>
      </c>
      <c r="N271" s="455">
        <f t="shared" si="5"/>
        <v>0</v>
      </c>
      <c r="O271" s="434"/>
      <c r="P271" s="456" t="str">
        <f t="shared" si="6"/>
        <v/>
      </c>
      <c r="Q271" s="457">
        <f t="shared" si="30"/>
        <v>0</v>
      </c>
      <c r="R271" s="458"/>
      <c r="S271" s="459" t="str">
        <f t="array" ref="S271">IF(B271="","",XLOOKUP($B271,Product,'Product List'!D:D))</f>
        <v/>
      </c>
      <c r="T271" s="454" t="str">
        <f t="array" ref="T271">IF(B271="","",XLOOKUP($B271,Product,'Product List'!E:E))</f>
        <v/>
      </c>
      <c r="U271" s="454" t="str">
        <f t="array" ref="U271">IF(B271="","",XLOOKUP($B271,Product,'Product List'!F:F))</f>
        <v/>
      </c>
      <c r="V271" s="454" t="str">
        <f t="array" ref="V271">IF(B271="","",XLOOKUP($B271,Product,'Product List'!G:G))</f>
        <v/>
      </c>
      <c r="W271" s="434"/>
      <c r="X271" s="434" t="str">
        <f t="array" ref="X271">iferror(xlookup(B271,'Product List'!A:A,'Product List'!P:P),"")</f>
        <v/>
      </c>
      <c r="Y271" s="434">
        <f t="shared" si="31"/>
        <v>0</v>
      </c>
      <c r="Z271" s="434"/>
    </row>
    <row r="272" ht="14.25" customHeight="1">
      <c r="A272" s="448"/>
      <c r="B272" s="448"/>
      <c r="C272" s="454"/>
      <c r="D272" s="460"/>
      <c r="E272" s="487"/>
      <c r="F272" s="461"/>
      <c r="G272" s="487">
        <f t="shared" si="1"/>
        <v>0</v>
      </c>
      <c r="H272" s="451" t="str">
        <f t="shared" si="2"/>
        <v/>
      </c>
      <c r="I272" s="452" t="str">
        <f t="shared" si="29"/>
        <v/>
      </c>
      <c r="J272" s="477"/>
      <c r="K272" s="434"/>
      <c r="L272" s="454" t="str">
        <f t="shared" si="4"/>
        <v/>
      </c>
      <c r="M272" s="455" t="str">
        <f t="array" ref="M272">IFERROR(IF(J272="","",XLOOKUP(L272,Personnel!$B$4:$G$4,Personnel!$B$5:$G$5)),"")</f>
        <v/>
      </c>
      <c r="N272" s="455">
        <f t="shared" si="5"/>
        <v>0</v>
      </c>
      <c r="O272" s="434"/>
      <c r="P272" s="456" t="str">
        <f t="shared" si="6"/>
        <v/>
      </c>
      <c r="Q272" s="457">
        <f t="shared" si="30"/>
        <v>0</v>
      </c>
      <c r="R272" s="458"/>
      <c r="S272" s="459" t="str">
        <f t="array" ref="S272">IF(B272="","",XLOOKUP($B272,Product,'Product List'!D:D))</f>
        <v/>
      </c>
      <c r="T272" s="454" t="str">
        <f t="array" ref="T272">IF(B272="","",XLOOKUP($B272,Product,'Product List'!E:E))</f>
        <v/>
      </c>
      <c r="U272" s="454" t="str">
        <f t="array" ref="U272">IF(B272="","",XLOOKUP($B272,Product,'Product List'!F:F))</f>
        <v/>
      </c>
      <c r="V272" s="454" t="str">
        <f t="array" ref="V272">IF(B272="","",XLOOKUP($B272,Product,'Product List'!G:G))</f>
        <v/>
      </c>
      <c r="W272" s="434"/>
      <c r="X272" s="434" t="str">
        <f t="array" ref="X272">iferror(xlookup(B272,'Product List'!A:A,'Product List'!P:P),"")</f>
        <v/>
      </c>
      <c r="Y272" s="434">
        <f t="shared" si="31"/>
        <v>0</v>
      </c>
      <c r="Z272" s="434"/>
    </row>
    <row r="273" ht="14.25" customHeight="1">
      <c r="A273" s="448"/>
      <c r="B273" s="448"/>
      <c r="C273" s="454"/>
      <c r="D273" s="461"/>
      <c r="E273" s="487"/>
      <c r="F273" s="461"/>
      <c r="G273" s="487">
        <f t="shared" si="1"/>
        <v>0</v>
      </c>
      <c r="H273" s="451" t="str">
        <f t="shared" si="2"/>
        <v/>
      </c>
      <c r="I273" s="452" t="str">
        <f t="shared" si="29"/>
        <v/>
      </c>
      <c r="J273" s="477"/>
      <c r="K273" s="434"/>
      <c r="L273" s="454" t="str">
        <f t="shared" si="4"/>
        <v/>
      </c>
      <c r="M273" s="455" t="str">
        <f t="array" ref="M273">IFERROR(IF(J273="","",XLOOKUP(L273,Personnel!$B$4:$G$4,Personnel!$B$5:$G$5)),"")</f>
        <v/>
      </c>
      <c r="N273" s="455">
        <f t="shared" si="5"/>
        <v>0</v>
      </c>
      <c r="O273" s="434"/>
      <c r="P273" s="456" t="str">
        <f t="shared" si="6"/>
        <v/>
      </c>
      <c r="Q273" s="457">
        <f t="shared" si="30"/>
        <v>0</v>
      </c>
      <c r="R273" s="458"/>
      <c r="S273" s="459" t="str">
        <f t="array" ref="S273">IF(B273="","",XLOOKUP($B273,Product,'Product List'!D:D))</f>
        <v/>
      </c>
      <c r="T273" s="454" t="str">
        <f t="array" ref="T273">IF(B273="","",XLOOKUP($B273,Product,'Product List'!E:E))</f>
        <v/>
      </c>
      <c r="U273" s="454" t="str">
        <f t="array" ref="U273">IF(B273="","",XLOOKUP($B273,Product,'Product List'!F:F))</f>
        <v/>
      </c>
      <c r="V273" s="454" t="str">
        <f t="array" ref="V273">IF(B273="","",XLOOKUP($B273,Product,'Product List'!G:G))</f>
        <v/>
      </c>
      <c r="W273" s="434"/>
      <c r="X273" s="434" t="str">
        <f t="array" ref="X273">iferror(xlookup(B273,'Product List'!A:A,'Product List'!P:P),"")</f>
        <v/>
      </c>
      <c r="Y273" s="434">
        <f t="shared" si="31"/>
        <v>0</v>
      </c>
      <c r="Z273" s="434"/>
    </row>
    <row r="274" ht="14.25" customHeight="1">
      <c r="A274" s="448"/>
      <c r="B274" s="448"/>
      <c r="C274" s="454"/>
      <c r="D274" s="461"/>
      <c r="E274" s="461"/>
      <c r="F274" s="461"/>
      <c r="G274" s="487">
        <f t="shared" si="1"/>
        <v>0</v>
      </c>
      <c r="H274" s="451" t="str">
        <f t="shared" si="2"/>
        <v/>
      </c>
      <c r="I274" s="452" t="str">
        <f t="shared" si="29"/>
        <v/>
      </c>
      <c r="J274" s="477"/>
      <c r="K274" s="434"/>
      <c r="L274" s="454" t="str">
        <f t="shared" si="4"/>
        <v/>
      </c>
      <c r="M274" s="455" t="str">
        <f t="array" ref="M274">IFERROR(IF(J274="","",XLOOKUP(L274,Personnel!$B$4:$G$4,Personnel!$B$5:$G$5)),"")</f>
        <v/>
      </c>
      <c r="N274" s="455">
        <f t="shared" si="5"/>
        <v>0</v>
      </c>
      <c r="O274" s="434"/>
      <c r="P274" s="456" t="str">
        <f t="shared" si="6"/>
        <v/>
      </c>
      <c r="Q274" s="457">
        <f t="shared" si="30"/>
        <v>0</v>
      </c>
      <c r="R274" s="458"/>
      <c r="S274" s="459" t="str">
        <f t="array" ref="S274">IF(B274="","",XLOOKUP($B274,Product,'Product List'!D:D))</f>
        <v/>
      </c>
      <c r="T274" s="454" t="str">
        <f t="array" ref="T274">IF(B274="","",XLOOKUP($B274,Product,'Product List'!E:E))</f>
        <v/>
      </c>
      <c r="U274" s="454" t="str">
        <f t="array" ref="U274">IF(B274="","",XLOOKUP($B274,Product,'Product List'!F:F))</f>
        <v/>
      </c>
      <c r="V274" s="454" t="str">
        <f t="array" ref="V274">IF(B274="","",XLOOKUP($B274,Product,'Product List'!G:G))</f>
        <v/>
      </c>
      <c r="W274" s="434"/>
      <c r="X274" s="434" t="str">
        <f t="array" ref="X274">iferror(xlookup(B274,'Product List'!A:A,'Product List'!P:P),"")</f>
        <v/>
      </c>
      <c r="Y274" s="434">
        <f t="shared" si="31"/>
        <v>0</v>
      </c>
      <c r="Z274" s="434"/>
    </row>
    <row r="275" ht="14.25" customHeight="1">
      <c r="A275" s="448"/>
      <c r="B275" s="448"/>
      <c r="C275" s="454"/>
      <c r="D275" s="461"/>
      <c r="E275" s="461"/>
      <c r="F275" s="461"/>
      <c r="G275" s="487">
        <f t="shared" si="1"/>
        <v>0</v>
      </c>
      <c r="H275" s="451" t="str">
        <f t="shared" si="2"/>
        <v/>
      </c>
      <c r="I275" s="452" t="str">
        <f t="shared" si="29"/>
        <v/>
      </c>
      <c r="J275" s="477"/>
      <c r="K275" s="434"/>
      <c r="L275" s="454" t="str">
        <f t="shared" si="4"/>
        <v/>
      </c>
      <c r="M275" s="455" t="str">
        <f t="array" ref="M275">IFERROR(IF(J275="","",XLOOKUP(L275,Personnel!$B$4:$G$4,Personnel!$B$5:$G$5)),"")</f>
        <v/>
      </c>
      <c r="N275" s="455">
        <f t="shared" si="5"/>
        <v>0</v>
      </c>
      <c r="O275" s="434"/>
      <c r="P275" s="456" t="str">
        <f t="shared" si="6"/>
        <v/>
      </c>
      <c r="Q275" s="457">
        <f t="shared" si="30"/>
        <v>0</v>
      </c>
      <c r="R275" s="458"/>
      <c r="S275" s="459" t="str">
        <f t="array" ref="S275">IF(B275="","",XLOOKUP($B275,Product,'Product List'!D:D))</f>
        <v/>
      </c>
      <c r="T275" s="454" t="str">
        <f t="array" ref="T275">IF(B275="","",XLOOKUP($B275,Product,'Product List'!E:E))</f>
        <v/>
      </c>
      <c r="U275" s="454" t="str">
        <f t="array" ref="U275">IF(B275="","",XLOOKUP($B275,Product,'Product List'!F:F))</f>
        <v/>
      </c>
      <c r="V275" s="454" t="str">
        <f t="array" ref="V275">IF(B275="","",XLOOKUP($B275,Product,'Product List'!G:G))</f>
        <v/>
      </c>
      <c r="W275" s="434"/>
      <c r="X275" s="434" t="str">
        <f t="array" ref="X275">iferror(xlookup(B275,'Product List'!A:A,'Product List'!P:P),"")</f>
        <v/>
      </c>
      <c r="Y275" s="434">
        <f t="shared" si="31"/>
        <v>0</v>
      </c>
      <c r="Z275" s="434"/>
    </row>
    <row r="276" ht="14.25" customHeight="1">
      <c r="A276" s="448"/>
      <c r="B276" s="448"/>
      <c r="C276" s="454"/>
      <c r="D276" s="461"/>
      <c r="E276" s="487"/>
      <c r="F276" s="461"/>
      <c r="G276" s="487">
        <f t="shared" si="1"/>
        <v>0</v>
      </c>
      <c r="H276" s="451" t="str">
        <f t="shared" si="2"/>
        <v/>
      </c>
      <c r="I276" s="452" t="str">
        <f t="shared" si="29"/>
        <v/>
      </c>
      <c r="J276" s="477"/>
      <c r="K276" s="434"/>
      <c r="L276" s="454" t="str">
        <f t="shared" si="4"/>
        <v/>
      </c>
      <c r="M276" s="455" t="str">
        <f t="array" ref="M276">IFERROR(IF(J276="","",XLOOKUP(L276,Personnel!$B$4:$G$4,Personnel!$B$5:$G$5)),"")</f>
        <v/>
      </c>
      <c r="N276" s="455">
        <f t="shared" si="5"/>
        <v>0</v>
      </c>
      <c r="O276" s="434"/>
      <c r="P276" s="456" t="str">
        <f t="shared" si="6"/>
        <v/>
      </c>
      <c r="Q276" s="457">
        <f t="shared" si="30"/>
        <v>0</v>
      </c>
      <c r="R276" s="458"/>
      <c r="S276" s="459" t="str">
        <f t="array" ref="S276">IF(B276="","",XLOOKUP($B276,Product,'Product List'!D:D))</f>
        <v/>
      </c>
      <c r="T276" s="454" t="str">
        <f t="array" ref="T276">IF(B276="","",XLOOKUP($B276,Product,'Product List'!E:E))</f>
        <v/>
      </c>
      <c r="U276" s="454" t="str">
        <f t="array" ref="U276">IF(B276="","",XLOOKUP($B276,Product,'Product List'!F:F))</f>
        <v/>
      </c>
      <c r="V276" s="454" t="str">
        <f t="array" ref="V276">IF(B276="","",XLOOKUP($B276,Product,'Product List'!G:G))</f>
        <v/>
      </c>
      <c r="W276" s="434"/>
      <c r="X276" s="434" t="str">
        <f t="array" ref="X276">iferror(xlookup(B276,'Product List'!A:A,'Product List'!P:P),"")</f>
        <v/>
      </c>
      <c r="Y276" s="434">
        <f t="shared" si="31"/>
        <v>0</v>
      </c>
      <c r="Z276" s="434"/>
    </row>
    <row r="277" ht="14.25" customHeight="1">
      <c r="A277" s="448"/>
      <c r="B277" s="448"/>
      <c r="C277" s="454"/>
      <c r="D277" s="461"/>
      <c r="E277" s="487"/>
      <c r="F277" s="461"/>
      <c r="G277" s="487">
        <f t="shared" si="1"/>
        <v>0</v>
      </c>
      <c r="H277" s="451" t="str">
        <f t="shared" si="2"/>
        <v/>
      </c>
      <c r="I277" s="452" t="str">
        <f t="shared" si="29"/>
        <v/>
      </c>
      <c r="J277" s="477"/>
      <c r="K277" s="434"/>
      <c r="L277" s="454" t="str">
        <f t="shared" si="4"/>
        <v/>
      </c>
      <c r="M277" s="455" t="str">
        <f t="array" ref="M277">IFERROR(IF(J277="","",XLOOKUP(L277,Personnel!$B$4:$G$4,Personnel!$B$5:$G$5)),"")</f>
        <v/>
      </c>
      <c r="N277" s="455">
        <f t="shared" si="5"/>
        <v>0</v>
      </c>
      <c r="O277" s="434"/>
      <c r="P277" s="456" t="str">
        <f t="shared" si="6"/>
        <v/>
      </c>
      <c r="Q277" s="457">
        <f t="shared" si="30"/>
        <v>0</v>
      </c>
      <c r="R277" s="458"/>
      <c r="S277" s="459" t="str">
        <f t="array" ref="S277">IF(B277="","",XLOOKUP($B277,Product,'Product List'!D:D))</f>
        <v/>
      </c>
      <c r="T277" s="454" t="str">
        <f t="array" ref="T277">IF(B277="","",XLOOKUP($B277,Product,'Product List'!E:E))</f>
        <v/>
      </c>
      <c r="U277" s="454" t="str">
        <f t="array" ref="U277">IF(B277="","",XLOOKUP($B277,Product,'Product List'!F:F))</f>
        <v/>
      </c>
      <c r="V277" s="454" t="str">
        <f t="array" ref="V277">IF(B277="","",XLOOKUP($B277,Product,'Product List'!G:G))</f>
        <v/>
      </c>
      <c r="W277" s="434"/>
      <c r="X277" s="434" t="str">
        <f t="array" ref="X277">iferror(xlookup(B277,'Product List'!A:A,'Product List'!P:P),"")</f>
        <v/>
      </c>
      <c r="Y277" s="434">
        <f t="shared" si="31"/>
        <v>0</v>
      </c>
      <c r="Z277" s="434"/>
    </row>
    <row r="278" ht="14.25" customHeight="1">
      <c r="A278" s="448"/>
      <c r="B278" s="448"/>
      <c r="C278" s="454"/>
      <c r="D278" s="461"/>
      <c r="E278" s="487"/>
      <c r="F278" s="461"/>
      <c r="G278" s="487">
        <f t="shared" si="1"/>
        <v>0</v>
      </c>
      <c r="H278" s="451" t="str">
        <f t="shared" si="2"/>
        <v/>
      </c>
      <c r="I278" s="452" t="str">
        <f t="shared" si="29"/>
        <v/>
      </c>
      <c r="J278" s="477"/>
      <c r="K278" s="434"/>
      <c r="L278" s="454" t="str">
        <f t="shared" si="4"/>
        <v/>
      </c>
      <c r="M278" s="455" t="str">
        <f t="array" ref="M278">IFERROR(IF(J278="","",XLOOKUP(L278,Personnel!$B$4:$G$4,Personnel!$B$5:$G$5)),"")</f>
        <v/>
      </c>
      <c r="N278" s="455">
        <f t="shared" si="5"/>
        <v>0</v>
      </c>
      <c r="O278" s="434"/>
      <c r="P278" s="456" t="str">
        <f t="shared" si="6"/>
        <v/>
      </c>
      <c r="Q278" s="457">
        <f t="shared" si="30"/>
        <v>0</v>
      </c>
      <c r="R278" s="458"/>
      <c r="S278" s="459" t="str">
        <f t="array" ref="S278">IF(B278="","",XLOOKUP($B278,Product,'Product List'!D:D))</f>
        <v/>
      </c>
      <c r="T278" s="454" t="str">
        <f t="array" ref="T278">IF(B278="","",XLOOKUP($B278,Product,'Product List'!E:E))</f>
        <v/>
      </c>
      <c r="U278" s="454" t="str">
        <f t="array" ref="U278">IF(B278="","",XLOOKUP($B278,Product,'Product List'!F:F))</f>
        <v/>
      </c>
      <c r="V278" s="454" t="str">
        <f t="array" ref="V278">IF(B278="","",XLOOKUP($B278,Product,'Product List'!G:G))</f>
        <v/>
      </c>
      <c r="W278" s="434"/>
      <c r="X278" s="434" t="str">
        <f t="array" ref="X278">iferror(xlookup(B278,'Product List'!A:A,'Product List'!P:P),"")</f>
        <v/>
      </c>
      <c r="Y278" s="434">
        <f t="shared" si="31"/>
        <v>0</v>
      </c>
      <c r="Z278" s="434"/>
    </row>
    <row r="279" ht="14.25" customHeight="1">
      <c r="A279" s="448"/>
      <c r="B279" s="448"/>
      <c r="C279" s="454"/>
      <c r="D279" s="461"/>
      <c r="E279" s="461"/>
      <c r="F279" s="461"/>
      <c r="G279" s="487">
        <f t="shared" si="1"/>
        <v>0</v>
      </c>
      <c r="H279" s="451" t="str">
        <f t="shared" si="2"/>
        <v/>
      </c>
      <c r="I279" s="452" t="str">
        <f t="shared" si="29"/>
        <v/>
      </c>
      <c r="J279" s="477"/>
      <c r="K279" s="434"/>
      <c r="L279" s="454" t="str">
        <f t="shared" si="4"/>
        <v/>
      </c>
      <c r="M279" s="455" t="str">
        <f t="array" ref="M279">IFERROR(IF(J279="","",XLOOKUP(L279,Personnel!$B$4:$G$4,Personnel!$B$5:$G$5)),"")</f>
        <v/>
      </c>
      <c r="N279" s="455">
        <f t="shared" si="5"/>
        <v>0</v>
      </c>
      <c r="O279" s="434"/>
      <c r="P279" s="456" t="str">
        <f t="shared" si="6"/>
        <v/>
      </c>
      <c r="Q279" s="457">
        <f t="shared" si="30"/>
        <v>0</v>
      </c>
      <c r="R279" s="458"/>
      <c r="S279" s="459" t="str">
        <f t="array" ref="S279">IF(B279="","",XLOOKUP($B279,Product,'Product List'!D:D))</f>
        <v/>
      </c>
      <c r="T279" s="454" t="str">
        <f t="array" ref="T279">IF(B279="","",XLOOKUP($B279,Product,'Product List'!E:E))</f>
        <v/>
      </c>
      <c r="U279" s="454" t="str">
        <f t="array" ref="U279">IF(B279="","",XLOOKUP($B279,Product,'Product List'!F:F))</f>
        <v/>
      </c>
      <c r="V279" s="454" t="str">
        <f t="array" ref="V279">IF(B279="","",XLOOKUP($B279,Product,'Product List'!G:G))</f>
        <v/>
      </c>
      <c r="W279" s="434"/>
      <c r="X279" s="434" t="str">
        <f t="array" ref="X279">iferror(xlookup(B279,'Product List'!A:A,'Product List'!P:P),"")</f>
        <v/>
      </c>
      <c r="Y279" s="434">
        <f t="shared" si="31"/>
        <v>0</v>
      </c>
      <c r="Z279" s="434"/>
    </row>
    <row r="280" ht="14.25" customHeight="1">
      <c r="A280" s="448"/>
      <c r="B280" s="448"/>
      <c r="C280" s="454"/>
      <c r="D280" s="461"/>
      <c r="E280" s="461"/>
      <c r="F280" s="461"/>
      <c r="G280" s="487">
        <f t="shared" si="1"/>
        <v>0</v>
      </c>
      <c r="H280" s="451" t="str">
        <f t="shared" si="2"/>
        <v/>
      </c>
      <c r="I280" s="452" t="str">
        <f t="shared" si="29"/>
        <v/>
      </c>
      <c r="J280" s="493"/>
      <c r="K280" s="434"/>
      <c r="L280" s="454" t="str">
        <f t="shared" si="4"/>
        <v/>
      </c>
      <c r="M280" s="455" t="str">
        <f t="array" ref="M280">IFERROR(IF(J280="","",XLOOKUP(L280,Personnel!$B$4:$G$4,Personnel!$B$5:$G$5)),"")</f>
        <v/>
      </c>
      <c r="N280" s="455">
        <f t="shared" si="5"/>
        <v>0</v>
      </c>
      <c r="O280" s="434"/>
      <c r="P280" s="456" t="str">
        <f t="shared" si="6"/>
        <v/>
      </c>
      <c r="Q280" s="457">
        <f t="shared" si="30"/>
        <v>0</v>
      </c>
      <c r="R280" s="458"/>
      <c r="S280" s="459" t="str">
        <f t="array" ref="S280">IF(B280="","",XLOOKUP($B280,Product,'Product List'!D:D))</f>
        <v/>
      </c>
      <c r="T280" s="454" t="str">
        <f t="array" ref="T280">IF(B280="","",XLOOKUP($B280,Product,'Product List'!E:E))</f>
        <v/>
      </c>
      <c r="U280" s="454" t="str">
        <f t="array" ref="U280">IF(B280="","",XLOOKUP($B280,Product,'Product List'!F:F))</f>
        <v/>
      </c>
      <c r="V280" s="454" t="str">
        <f t="array" ref="V280">IF(B280="","",XLOOKUP($B280,Product,'Product List'!G:G))</f>
        <v/>
      </c>
      <c r="W280" s="434"/>
      <c r="X280" s="434" t="str">
        <f t="array" ref="X280">iferror(xlookup(B280,'Product List'!A:A,'Product List'!P:P),"")</f>
        <v/>
      </c>
      <c r="Y280" s="434">
        <f t="shared" si="31"/>
        <v>0</v>
      </c>
      <c r="Z280" s="434"/>
    </row>
    <row r="281" ht="14.25" customHeight="1">
      <c r="A281" s="448"/>
      <c r="B281" s="448"/>
      <c r="C281" s="454"/>
      <c r="D281" s="461"/>
      <c r="E281" s="460"/>
      <c r="F281" s="461"/>
      <c r="G281" s="487">
        <f t="shared" si="1"/>
        <v>0</v>
      </c>
      <c r="H281" s="451" t="str">
        <f t="shared" si="2"/>
        <v/>
      </c>
      <c r="I281" s="452" t="str">
        <f t="shared" si="29"/>
        <v/>
      </c>
      <c r="J281" s="493"/>
      <c r="K281" s="434"/>
      <c r="L281" s="454" t="str">
        <f t="shared" si="4"/>
        <v/>
      </c>
      <c r="M281" s="455" t="str">
        <f t="array" ref="M281">IFERROR(IF(J281="","",XLOOKUP(L281,Personnel!$B$4:$G$4,Personnel!$B$5:$G$5)),"")</f>
        <v/>
      </c>
      <c r="N281" s="455">
        <f t="shared" si="5"/>
        <v>0</v>
      </c>
      <c r="O281" s="434"/>
      <c r="P281" s="456" t="str">
        <f t="shared" si="6"/>
        <v/>
      </c>
      <c r="Q281" s="457">
        <f t="shared" si="30"/>
        <v>0</v>
      </c>
      <c r="R281" s="458"/>
      <c r="S281" s="459" t="str">
        <f t="array" ref="S281">IF(B281="","",XLOOKUP($B281,Product,'Product List'!D:D))</f>
        <v/>
      </c>
      <c r="T281" s="454" t="str">
        <f t="array" ref="T281">IF(B281="","",XLOOKUP($B281,Product,'Product List'!E:E))</f>
        <v/>
      </c>
      <c r="U281" s="454" t="str">
        <f t="array" ref="U281">IF(B281="","",XLOOKUP($B281,Product,'Product List'!F:F))</f>
        <v/>
      </c>
      <c r="V281" s="454" t="str">
        <f t="array" ref="V281">IF(B281="","",XLOOKUP($B281,Product,'Product List'!G:G))</f>
        <v/>
      </c>
      <c r="W281" s="434"/>
      <c r="X281" s="434" t="str">
        <f t="array" ref="X281">iferror(xlookup(B281,'Product List'!A:A,'Product List'!P:P),"")</f>
        <v/>
      </c>
      <c r="Y281" s="434">
        <f t="shared" si="31"/>
        <v>0</v>
      </c>
      <c r="Z281" s="434"/>
    </row>
    <row r="282" ht="14.25" customHeight="1">
      <c r="A282" s="448"/>
      <c r="B282" s="448"/>
      <c r="C282" s="454"/>
      <c r="D282" s="461"/>
      <c r="E282" s="487"/>
      <c r="F282" s="461"/>
      <c r="G282" s="487">
        <f t="shared" si="1"/>
        <v>0</v>
      </c>
      <c r="H282" s="451" t="str">
        <f t="shared" si="2"/>
        <v/>
      </c>
      <c r="I282" s="452" t="str">
        <f t="shared" si="29"/>
        <v/>
      </c>
      <c r="J282" s="493"/>
      <c r="K282" s="434"/>
      <c r="L282" s="454" t="str">
        <f t="shared" si="4"/>
        <v/>
      </c>
      <c r="M282" s="455" t="str">
        <f t="array" ref="M282">IFERROR(IF(J282="","",XLOOKUP(L282,Personnel!$B$4:$G$4,Personnel!$B$5:$G$5)),"")</f>
        <v/>
      </c>
      <c r="N282" s="455">
        <f t="shared" si="5"/>
        <v>0</v>
      </c>
      <c r="O282" s="434"/>
      <c r="P282" s="456" t="str">
        <f t="shared" si="6"/>
        <v/>
      </c>
      <c r="Q282" s="457">
        <f t="shared" si="30"/>
        <v>0</v>
      </c>
      <c r="R282" s="458"/>
      <c r="S282" s="459" t="str">
        <f t="array" ref="S282">IF(B282="","",XLOOKUP($B282,Product,'Product List'!D:D))</f>
        <v/>
      </c>
      <c r="T282" s="454" t="str">
        <f t="array" ref="T282">IF(B282="","",XLOOKUP($B282,Product,'Product List'!E:E))</f>
        <v/>
      </c>
      <c r="U282" s="454" t="str">
        <f t="array" ref="U282">IF(B282="","",XLOOKUP($B282,Product,'Product List'!F:F))</f>
        <v/>
      </c>
      <c r="V282" s="454" t="str">
        <f t="array" ref="V282">IF(B282="","",XLOOKUP($B282,Product,'Product List'!G:G))</f>
        <v/>
      </c>
      <c r="W282" s="434"/>
      <c r="X282" s="434" t="str">
        <f t="array" ref="X282">iferror(xlookup(B282,'Product List'!A:A,'Product List'!P:P),"")</f>
        <v/>
      </c>
      <c r="Y282" s="434">
        <f t="shared" si="31"/>
        <v>0</v>
      </c>
      <c r="Z282" s="434"/>
    </row>
    <row r="283" ht="14.25" customHeight="1">
      <c r="A283" s="448"/>
      <c r="B283" s="448"/>
      <c r="C283" s="454"/>
      <c r="D283" s="461"/>
      <c r="E283" s="487"/>
      <c r="F283" s="461"/>
      <c r="G283" s="487">
        <f t="shared" si="1"/>
        <v>0</v>
      </c>
      <c r="H283" s="451" t="str">
        <f t="shared" si="2"/>
        <v/>
      </c>
      <c r="I283" s="452" t="str">
        <f t="shared" si="29"/>
        <v/>
      </c>
      <c r="J283" s="493"/>
      <c r="K283" s="434"/>
      <c r="L283" s="454" t="str">
        <f t="shared" si="4"/>
        <v/>
      </c>
      <c r="M283" s="455" t="str">
        <f t="array" ref="M283">IFERROR(IF(J283="","",XLOOKUP(L283,Personnel!$B$4:$G$4,Personnel!$B$5:$G$5)),"")</f>
        <v/>
      </c>
      <c r="N283" s="455">
        <f t="shared" si="5"/>
        <v>0</v>
      </c>
      <c r="O283" s="434"/>
      <c r="P283" s="456" t="str">
        <f t="shared" si="6"/>
        <v/>
      </c>
      <c r="Q283" s="457">
        <f t="shared" si="30"/>
        <v>0</v>
      </c>
      <c r="R283" s="458"/>
      <c r="S283" s="459" t="str">
        <f t="array" ref="S283">IF(B283="","",XLOOKUP($B283,Product,'Product List'!D:D))</f>
        <v/>
      </c>
      <c r="T283" s="454" t="str">
        <f t="array" ref="T283">IF(B283="","",XLOOKUP($B283,Product,'Product List'!E:E))</f>
        <v/>
      </c>
      <c r="U283" s="454" t="str">
        <f t="array" ref="U283">IF(B283="","",XLOOKUP($B283,Product,'Product List'!F:F))</f>
        <v/>
      </c>
      <c r="V283" s="454" t="str">
        <f t="array" ref="V283">IF(B283="","",XLOOKUP($B283,Product,'Product List'!G:G))</f>
        <v/>
      </c>
      <c r="W283" s="434"/>
      <c r="X283" s="434" t="str">
        <f t="array" ref="X283">iferror(xlookup(B283,'Product List'!A:A,'Product List'!P:P),"")</f>
        <v/>
      </c>
      <c r="Y283" s="434">
        <f t="shared" si="31"/>
        <v>0</v>
      </c>
      <c r="Z283" s="434"/>
    </row>
    <row r="284" ht="14.25" customHeight="1">
      <c r="A284" s="448"/>
      <c r="B284" s="448"/>
      <c r="C284" s="454"/>
      <c r="D284" s="461"/>
      <c r="E284" s="487"/>
      <c r="F284" s="461"/>
      <c r="G284" s="487">
        <f t="shared" si="1"/>
        <v>0</v>
      </c>
      <c r="H284" s="451" t="str">
        <f t="shared" si="2"/>
        <v/>
      </c>
      <c r="I284" s="452" t="str">
        <f t="shared" si="29"/>
        <v/>
      </c>
      <c r="J284" s="493"/>
      <c r="K284" s="434"/>
      <c r="L284" s="454" t="str">
        <f t="shared" si="4"/>
        <v/>
      </c>
      <c r="M284" s="455" t="str">
        <f t="array" ref="M284">IFERROR(IF(J284="","",XLOOKUP(L284,Personnel!$B$4:$G$4,Personnel!$B$5:$G$5)),"")</f>
        <v/>
      </c>
      <c r="N284" s="455">
        <f t="shared" si="5"/>
        <v>0</v>
      </c>
      <c r="O284" s="434"/>
      <c r="P284" s="456" t="str">
        <f t="shared" si="6"/>
        <v/>
      </c>
      <c r="Q284" s="457">
        <f t="shared" si="30"/>
        <v>0</v>
      </c>
      <c r="R284" s="458"/>
      <c r="S284" s="459" t="str">
        <f t="array" ref="S284">IF(B284="","",XLOOKUP($B284,Product,'Product List'!D:D))</f>
        <v/>
      </c>
      <c r="T284" s="454" t="str">
        <f t="array" ref="T284">IF(B284="","",XLOOKUP($B284,Product,'Product List'!E:E))</f>
        <v/>
      </c>
      <c r="U284" s="454" t="str">
        <f t="array" ref="U284">IF(B284="","",XLOOKUP($B284,Product,'Product List'!F:F))</f>
        <v/>
      </c>
      <c r="V284" s="454" t="str">
        <f t="array" ref="V284">IF(B284="","",XLOOKUP($B284,Product,'Product List'!G:G))</f>
        <v/>
      </c>
      <c r="W284" s="434"/>
      <c r="X284" s="434" t="str">
        <f t="array" ref="X284">iferror(xlookup(B284,'Product List'!A:A,'Product List'!P:P),"")</f>
        <v/>
      </c>
      <c r="Y284" s="434">
        <f t="shared" si="31"/>
        <v>0</v>
      </c>
      <c r="Z284" s="434"/>
    </row>
    <row r="285" ht="14.25" customHeight="1">
      <c r="A285" s="448"/>
      <c r="B285" s="448"/>
      <c r="C285" s="454"/>
      <c r="D285" s="461"/>
      <c r="E285" s="487"/>
      <c r="F285" s="461"/>
      <c r="G285" s="487">
        <f t="shared" si="1"/>
        <v>0</v>
      </c>
      <c r="H285" s="451" t="str">
        <f t="shared" si="2"/>
        <v/>
      </c>
      <c r="I285" s="452" t="str">
        <f t="shared" si="29"/>
        <v/>
      </c>
      <c r="J285" s="493"/>
      <c r="K285" s="434"/>
      <c r="L285" s="454" t="str">
        <f t="shared" si="4"/>
        <v/>
      </c>
      <c r="M285" s="455" t="str">
        <f t="array" ref="M285">IFERROR(IF(J285="","",XLOOKUP(L285,Personnel!$B$4:$G$4,Personnel!$B$5:$G$5)),"")</f>
        <v/>
      </c>
      <c r="N285" s="455">
        <f t="shared" si="5"/>
        <v>0</v>
      </c>
      <c r="O285" s="434"/>
      <c r="P285" s="456" t="str">
        <f t="shared" si="6"/>
        <v/>
      </c>
      <c r="Q285" s="457">
        <f t="shared" si="30"/>
        <v>0</v>
      </c>
      <c r="R285" s="458"/>
      <c r="S285" s="459" t="str">
        <f t="array" ref="S285">IF(B285="","",XLOOKUP($B285,Product,'Product List'!D:D))</f>
        <v/>
      </c>
      <c r="T285" s="454" t="str">
        <f t="array" ref="T285">IF(B285="","",XLOOKUP($B285,Product,'Product List'!E:E))</f>
        <v/>
      </c>
      <c r="U285" s="454" t="str">
        <f t="array" ref="U285">IF(B285="","",XLOOKUP($B285,Product,'Product List'!F:F))</f>
        <v/>
      </c>
      <c r="V285" s="454" t="str">
        <f t="array" ref="V285">IF(B285="","",XLOOKUP($B285,Product,'Product List'!G:G))</f>
        <v/>
      </c>
      <c r="W285" s="434"/>
      <c r="X285" s="434" t="str">
        <f t="array" ref="X285">iferror(xlookup(B285,'Product List'!A:A,'Product List'!P:P),"")</f>
        <v/>
      </c>
      <c r="Y285" s="434">
        <f t="shared" si="31"/>
        <v>0</v>
      </c>
      <c r="Z285" s="434"/>
    </row>
    <row r="286" ht="14.25" customHeight="1">
      <c r="A286" s="448"/>
      <c r="B286" s="448"/>
      <c r="C286" s="454"/>
      <c r="D286" s="461"/>
      <c r="E286" s="487"/>
      <c r="F286" s="461"/>
      <c r="G286" s="487">
        <f t="shared" si="1"/>
        <v>0</v>
      </c>
      <c r="H286" s="451" t="str">
        <f t="shared" si="2"/>
        <v/>
      </c>
      <c r="I286" s="452" t="str">
        <f t="shared" si="29"/>
        <v/>
      </c>
      <c r="J286" s="493"/>
      <c r="K286" s="434"/>
      <c r="L286" s="454" t="str">
        <f t="shared" si="4"/>
        <v/>
      </c>
      <c r="M286" s="455" t="str">
        <f t="array" ref="M286">IFERROR(IF(J286="","",XLOOKUP(L286,Personnel!$B$4:$G$4,Personnel!$B$5:$G$5)),"")</f>
        <v/>
      </c>
      <c r="N286" s="455">
        <f t="shared" si="5"/>
        <v>0</v>
      </c>
      <c r="O286" s="434"/>
      <c r="P286" s="456" t="str">
        <f t="shared" si="6"/>
        <v/>
      </c>
      <c r="Q286" s="457">
        <f t="shared" si="30"/>
        <v>0</v>
      </c>
      <c r="R286" s="458"/>
      <c r="S286" s="459" t="str">
        <f t="array" ref="S286">IF(B286="","",XLOOKUP($B286,Product,'Product List'!D:D))</f>
        <v/>
      </c>
      <c r="T286" s="454" t="str">
        <f t="array" ref="T286">IF(B286="","",XLOOKUP($B286,Product,'Product List'!E:E))</f>
        <v/>
      </c>
      <c r="U286" s="454" t="str">
        <f t="array" ref="U286">IF(B286="","",XLOOKUP($B286,Product,'Product List'!F:F))</f>
        <v/>
      </c>
      <c r="V286" s="454" t="str">
        <f t="array" ref="V286">IF(B286="","",XLOOKUP($B286,Product,'Product List'!G:G))</f>
        <v/>
      </c>
      <c r="W286" s="434"/>
      <c r="X286" s="434" t="str">
        <f t="array" ref="X286">iferror(xlookup(B286,'Product List'!A:A,'Product List'!P:P),"")</f>
        <v/>
      </c>
      <c r="Y286" s="434">
        <f t="shared" si="31"/>
        <v>0</v>
      </c>
      <c r="Z286" s="434"/>
    </row>
    <row r="287" ht="14.25" customHeight="1">
      <c r="A287" s="448"/>
      <c r="B287" s="448"/>
      <c r="C287" s="454"/>
      <c r="D287" s="461"/>
      <c r="E287" s="487"/>
      <c r="F287" s="461"/>
      <c r="G287" s="487">
        <f t="shared" si="1"/>
        <v>0</v>
      </c>
      <c r="H287" s="451" t="str">
        <f t="shared" si="2"/>
        <v/>
      </c>
      <c r="I287" s="452" t="str">
        <f t="shared" si="29"/>
        <v/>
      </c>
      <c r="J287" s="493"/>
      <c r="K287" s="434"/>
      <c r="L287" s="454" t="str">
        <f t="shared" si="4"/>
        <v/>
      </c>
      <c r="M287" s="455" t="str">
        <f t="array" ref="M287">IFERROR(IF(J287="","",XLOOKUP(L287,Personnel!$B$4:$G$4,Personnel!$B$5:$G$5)),"")</f>
        <v/>
      </c>
      <c r="N287" s="455">
        <f t="shared" si="5"/>
        <v>0</v>
      </c>
      <c r="O287" s="434"/>
      <c r="P287" s="456" t="str">
        <f t="shared" si="6"/>
        <v/>
      </c>
      <c r="Q287" s="457">
        <f t="shared" si="30"/>
        <v>0</v>
      </c>
      <c r="R287" s="458"/>
      <c r="S287" s="459" t="str">
        <f t="array" ref="S287">IF(B287="","",XLOOKUP($B287,Product,'Product List'!D:D))</f>
        <v/>
      </c>
      <c r="T287" s="454" t="str">
        <f t="array" ref="T287">IF(B287="","",XLOOKUP($B287,Product,'Product List'!E:E))</f>
        <v/>
      </c>
      <c r="U287" s="454" t="str">
        <f t="array" ref="U287">IF(B287="","",XLOOKUP($B287,Product,'Product List'!F:F))</f>
        <v/>
      </c>
      <c r="V287" s="454" t="str">
        <f t="array" ref="V287">IF(B287="","",XLOOKUP($B287,Product,'Product List'!G:G))</f>
        <v/>
      </c>
      <c r="W287" s="434"/>
      <c r="X287" s="434" t="str">
        <f t="array" ref="X287">iferror(xlookup(B287,'Product List'!A:A,'Product List'!P:P),"")</f>
        <v/>
      </c>
      <c r="Y287" s="434">
        <f t="shared" si="31"/>
        <v>0</v>
      </c>
      <c r="Z287" s="434"/>
    </row>
    <row r="288" ht="14.25" customHeight="1">
      <c r="A288" s="448"/>
      <c r="B288" s="448"/>
      <c r="C288" s="454"/>
      <c r="D288" s="461"/>
      <c r="E288" s="461"/>
      <c r="F288" s="461"/>
      <c r="G288" s="487">
        <f t="shared" si="1"/>
        <v>0</v>
      </c>
      <c r="H288" s="451" t="str">
        <f t="shared" si="2"/>
        <v/>
      </c>
      <c r="I288" s="452" t="str">
        <f t="shared" si="29"/>
        <v/>
      </c>
      <c r="J288" s="493"/>
      <c r="K288" s="434"/>
      <c r="L288" s="454" t="str">
        <f t="shared" si="4"/>
        <v/>
      </c>
      <c r="M288" s="455" t="str">
        <f t="array" ref="M288">IFERROR(IF(J288="","",XLOOKUP(L288,Personnel!$B$4:$G$4,Personnel!$B$5:$G$5)),"")</f>
        <v/>
      </c>
      <c r="N288" s="455">
        <f t="shared" si="5"/>
        <v>0</v>
      </c>
      <c r="O288" s="434"/>
      <c r="P288" s="456" t="str">
        <f t="shared" si="6"/>
        <v/>
      </c>
      <c r="Q288" s="457">
        <f t="shared" si="30"/>
        <v>0</v>
      </c>
      <c r="R288" s="458"/>
      <c r="S288" s="459" t="str">
        <f t="array" ref="S288">IF(B288="","",XLOOKUP($B288,Product,'Product List'!D:D))</f>
        <v/>
      </c>
      <c r="T288" s="454" t="str">
        <f t="array" ref="T288">IF(B288="","",XLOOKUP($B288,Product,'Product List'!E:E))</f>
        <v/>
      </c>
      <c r="U288" s="454" t="str">
        <f t="array" ref="U288">IF(B288="","",XLOOKUP($B288,Product,'Product List'!F:F))</f>
        <v/>
      </c>
      <c r="V288" s="454" t="str">
        <f t="array" ref="V288">IF(B288="","",XLOOKUP($B288,Product,'Product List'!G:G))</f>
        <v/>
      </c>
      <c r="W288" s="434"/>
      <c r="X288" s="434" t="str">
        <f t="array" ref="X288">iferror(xlookup(B288,'Product List'!A:A,'Product List'!P:P),"")</f>
        <v/>
      </c>
      <c r="Y288" s="434">
        <f t="shared" si="31"/>
        <v>0</v>
      </c>
      <c r="Z288" s="434"/>
    </row>
    <row r="289" ht="14.25" customHeight="1">
      <c r="A289" s="448"/>
      <c r="B289" s="448"/>
      <c r="C289" s="454"/>
      <c r="D289" s="461"/>
      <c r="E289" s="461"/>
      <c r="F289" s="461"/>
      <c r="G289" s="487">
        <f t="shared" si="1"/>
        <v>0</v>
      </c>
      <c r="H289" s="451" t="str">
        <f t="shared" si="2"/>
        <v/>
      </c>
      <c r="I289" s="452" t="str">
        <f t="shared" si="29"/>
        <v/>
      </c>
      <c r="J289" s="493"/>
      <c r="K289" s="434"/>
      <c r="L289" s="454" t="str">
        <f t="shared" si="4"/>
        <v/>
      </c>
      <c r="M289" s="455" t="str">
        <f t="array" ref="M289">IFERROR(IF(J289="","",XLOOKUP(L289,Personnel!$B$4:$G$4,Personnel!$B$5:$G$5)),"")</f>
        <v/>
      </c>
      <c r="N289" s="455">
        <f t="shared" si="5"/>
        <v>0</v>
      </c>
      <c r="O289" s="434"/>
      <c r="P289" s="456" t="str">
        <f t="shared" si="6"/>
        <v/>
      </c>
      <c r="Q289" s="457">
        <f t="shared" si="30"/>
        <v>0</v>
      </c>
      <c r="R289" s="458"/>
      <c r="S289" s="459" t="str">
        <f t="array" ref="S289">IF(B289="","",XLOOKUP($B289,Product,'Product List'!D:D))</f>
        <v/>
      </c>
      <c r="T289" s="454" t="str">
        <f t="array" ref="T289">IF(B289="","",XLOOKUP($B289,Product,'Product List'!E:E))</f>
        <v/>
      </c>
      <c r="U289" s="454" t="str">
        <f t="array" ref="U289">IF(B289="","",XLOOKUP($B289,Product,'Product List'!F:F))</f>
        <v/>
      </c>
      <c r="V289" s="454" t="str">
        <f t="array" ref="V289">IF(B289="","",XLOOKUP($B289,Product,'Product List'!G:G))</f>
        <v/>
      </c>
      <c r="W289" s="434"/>
      <c r="X289" s="434" t="str">
        <f t="array" ref="X289">iferror(xlookup(B289,'Product List'!A:A,'Product List'!P:P),"")</f>
        <v/>
      </c>
      <c r="Y289" s="434">
        <f t="shared" si="31"/>
        <v>0</v>
      </c>
      <c r="Z289" s="434"/>
    </row>
    <row r="290" ht="14.25" customHeight="1">
      <c r="A290" s="448"/>
      <c r="B290" s="448"/>
      <c r="C290" s="454"/>
      <c r="D290" s="461"/>
      <c r="E290" s="487"/>
      <c r="F290" s="461"/>
      <c r="G290" s="487">
        <f t="shared" si="1"/>
        <v>0</v>
      </c>
      <c r="H290" s="451" t="str">
        <f t="shared" si="2"/>
        <v/>
      </c>
      <c r="I290" s="452" t="str">
        <f t="shared" si="29"/>
        <v/>
      </c>
      <c r="J290" s="493"/>
      <c r="K290" s="434"/>
      <c r="L290" s="454" t="str">
        <f t="shared" si="4"/>
        <v/>
      </c>
      <c r="M290" s="455" t="str">
        <f t="array" ref="M290">IFERROR(IF(J290="","",XLOOKUP(L290,Personnel!$B$4:$G$4,Personnel!$B$5:$G$5)),"")</f>
        <v/>
      </c>
      <c r="N290" s="455">
        <f t="shared" si="5"/>
        <v>0</v>
      </c>
      <c r="O290" s="434"/>
      <c r="P290" s="456" t="str">
        <f t="shared" si="6"/>
        <v/>
      </c>
      <c r="Q290" s="457">
        <f t="shared" si="30"/>
        <v>0</v>
      </c>
      <c r="R290" s="458"/>
      <c r="S290" s="459" t="str">
        <f t="array" ref="S290">IF(B290="","",XLOOKUP($B290,Product,'Product List'!D:D))</f>
        <v/>
      </c>
      <c r="T290" s="454" t="str">
        <f t="array" ref="T290">IF(B290="","",XLOOKUP($B290,Product,'Product List'!E:E))</f>
        <v/>
      </c>
      <c r="U290" s="454" t="str">
        <f t="array" ref="U290">IF(B290="","",XLOOKUP($B290,Product,'Product List'!F:F))</f>
        <v/>
      </c>
      <c r="V290" s="454" t="str">
        <f t="array" ref="V290">IF(B290="","",XLOOKUP($B290,Product,'Product List'!G:G))</f>
        <v/>
      </c>
      <c r="W290" s="434"/>
      <c r="X290" s="434" t="str">
        <f t="array" ref="X290">iferror(xlookup(B290,'Product List'!A:A,'Product List'!P:P),"")</f>
        <v/>
      </c>
      <c r="Y290" s="434">
        <f t="shared" si="31"/>
        <v>0</v>
      </c>
      <c r="Z290" s="434"/>
    </row>
    <row r="291" ht="14.25" customHeight="1">
      <c r="A291" s="448"/>
      <c r="B291" s="448"/>
      <c r="C291" s="454"/>
      <c r="D291" s="461"/>
      <c r="E291" s="487"/>
      <c r="F291" s="461"/>
      <c r="G291" s="487">
        <f t="shared" si="1"/>
        <v>0</v>
      </c>
      <c r="H291" s="451" t="str">
        <f t="shared" si="2"/>
        <v/>
      </c>
      <c r="I291" s="452" t="str">
        <f t="shared" si="29"/>
        <v/>
      </c>
      <c r="J291" s="493"/>
      <c r="K291" s="434"/>
      <c r="L291" s="454" t="str">
        <f t="shared" si="4"/>
        <v/>
      </c>
      <c r="M291" s="455" t="str">
        <f t="array" ref="M291">IFERROR(IF(J291="","",XLOOKUP(L291,Personnel!$B$4:$G$4,Personnel!$B$5:$G$5)),"")</f>
        <v/>
      </c>
      <c r="N291" s="455">
        <f t="shared" si="5"/>
        <v>0</v>
      </c>
      <c r="O291" s="434"/>
      <c r="P291" s="456" t="str">
        <f t="shared" si="6"/>
        <v/>
      </c>
      <c r="Q291" s="457">
        <f t="shared" si="30"/>
        <v>0</v>
      </c>
      <c r="R291" s="458"/>
      <c r="S291" s="459" t="str">
        <f t="array" ref="S291">IF(B291="","",XLOOKUP($B291,Product,'Product List'!D:D))</f>
        <v/>
      </c>
      <c r="T291" s="454" t="str">
        <f t="array" ref="T291">IF(B291="","",XLOOKUP($B291,Product,'Product List'!E:E))</f>
        <v/>
      </c>
      <c r="U291" s="454" t="str">
        <f t="array" ref="U291">IF(B291="","",XLOOKUP($B291,Product,'Product List'!F:F))</f>
        <v/>
      </c>
      <c r="V291" s="454" t="str">
        <f t="array" ref="V291">IF(B291="","",XLOOKUP($B291,Product,'Product List'!G:G))</f>
        <v/>
      </c>
      <c r="W291" s="434"/>
      <c r="X291" s="434" t="str">
        <f t="array" ref="X291">iferror(xlookup(B291,'Product List'!A:A,'Product List'!P:P),"")</f>
        <v/>
      </c>
      <c r="Y291" s="434">
        <f t="shared" si="31"/>
        <v>0</v>
      </c>
      <c r="Z291" s="434"/>
    </row>
    <row r="292" ht="14.25" customHeight="1">
      <c r="A292" s="454"/>
      <c r="B292" s="448"/>
      <c r="C292" s="454"/>
      <c r="D292" s="487"/>
      <c r="E292" s="487"/>
      <c r="F292" s="487"/>
      <c r="G292" s="487">
        <f t="shared" si="1"/>
        <v>0</v>
      </c>
      <c r="H292" s="451" t="str">
        <f t="shared" si="2"/>
        <v/>
      </c>
      <c r="I292" s="452" t="str">
        <f t="shared" si="29"/>
        <v/>
      </c>
      <c r="J292" s="493"/>
      <c r="K292" s="434"/>
      <c r="L292" s="454" t="str">
        <f t="shared" si="4"/>
        <v/>
      </c>
      <c r="M292" s="455" t="str">
        <f t="array" ref="M292">IFERROR(IF(J292="","",XLOOKUP(L292,Personnel!$B$4:$G$4,Personnel!$B$5:$G$5)),"")</f>
        <v/>
      </c>
      <c r="N292" s="455">
        <f t="shared" si="5"/>
        <v>0</v>
      </c>
      <c r="O292" s="434"/>
      <c r="P292" s="456" t="str">
        <f t="shared" si="6"/>
        <v/>
      </c>
      <c r="Q292" s="457">
        <f t="shared" si="30"/>
        <v>0</v>
      </c>
      <c r="R292" s="458"/>
      <c r="S292" s="459" t="str">
        <f t="array" ref="S292">IF(B292="","",XLOOKUP($B292,Product,'Product List'!D:D))</f>
        <v/>
      </c>
      <c r="T292" s="454" t="str">
        <f t="array" ref="T292">IF(B292="","",XLOOKUP($B292,Product,'Product List'!E:E))</f>
        <v/>
      </c>
      <c r="U292" s="454" t="str">
        <f t="array" ref="U292">IF(B292="","",XLOOKUP($B292,Product,'Product List'!F:F))</f>
        <v/>
      </c>
      <c r="V292" s="454" t="str">
        <f t="array" ref="V292">IF(B292="","",XLOOKUP($B292,Product,'Product List'!G:G))</f>
        <v/>
      </c>
      <c r="W292" s="434"/>
      <c r="X292" s="434" t="str">
        <f t="array" ref="X292">iferror(xlookup(B292,'Product List'!A:A,'Product List'!P:P),"")</f>
        <v/>
      </c>
      <c r="Y292" s="434">
        <f t="shared" si="31"/>
        <v>0</v>
      </c>
      <c r="Z292" s="434"/>
    </row>
    <row r="293" ht="14.25" customHeight="1">
      <c r="A293" s="454"/>
      <c r="B293" s="448"/>
      <c r="C293" s="454"/>
      <c r="D293" s="487"/>
      <c r="E293" s="487"/>
      <c r="F293" s="487"/>
      <c r="G293" s="487">
        <f t="shared" si="1"/>
        <v>0</v>
      </c>
      <c r="H293" s="451" t="str">
        <f t="shared" si="2"/>
        <v/>
      </c>
      <c r="I293" s="452" t="str">
        <f t="shared" si="29"/>
        <v/>
      </c>
      <c r="J293" s="493"/>
      <c r="K293" s="434"/>
      <c r="L293" s="454" t="str">
        <f t="shared" si="4"/>
        <v/>
      </c>
      <c r="M293" s="455" t="str">
        <f t="array" ref="M293">IFERROR(IF(J293="","",XLOOKUP(L293,Personnel!$B$4:$G$4,Personnel!$B$5:$G$5)),"")</f>
        <v/>
      </c>
      <c r="N293" s="455">
        <f t="shared" si="5"/>
        <v>0</v>
      </c>
      <c r="O293" s="434"/>
      <c r="P293" s="456" t="str">
        <f t="shared" si="6"/>
        <v/>
      </c>
      <c r="Q293" s="457">
        <f t="shared" si="30"/>
        <v>0</v>
      </c>
      <c r="R293" s="458"/>
      <c r="S293" s="459" t="str">
        <f t="array" ref="S293">IF(B293="","",XLOOKUP($B293,Product,'Product List'!D:D))</f>
        <v/>
      </c>
      <c r="T293" s="454" t="str">
        <f t="array" ref="T293">IF(B293="","",XLOOKUP($B293,Product,'Product List'!E:E))</f>
        <v/>
      </c>
      <c r="U293" s="454" t="str">
        <f t="array" ref="U293">IF(B293="","",XLOOKUP($B293,Product,'Product List'!F:F))</f>
        <v/>
      </c>
      <c r="V293" s="454" t="str">
        <f t="array" ref="V293">IF(B293="","",XLOOKUP($B293,Product,'Product List'!G:G))</f>
        <v/>
      </c>
      <c r="W293" s="434"/>
      <c r="X293" s="434" t="str">
        <f t="array" ref="X293">iferror(xlookup(B293,'Product List'!A:A,'Product List'!P:P),"")</f>
        <v/>
      </c>
      <c r="Y293" s="434">
        <f t="shared" si="31"/>
        <v>0</v>
      </c>
      <c r="Z293" s="434"/>
    </row>
    <row r="294" ht="14.25" customHeight="1">
      <c r="A294" s="454"/>
      <c r="B294" s="448"/>
      <c r="C294" s="454"/>
      <c r="D294" s="487"/>
      <c r="E294" s="487"/>
      <c r="F294" s="487"/>
      <c r="G294" s="487">
        <f t="shared" si="1"/>
        <v>0</v>
      </c>
      <c r="H294" s="451" t="str">
        <f t="shared" si="2"/>
        <v/>
      </c>
      <c r="I294" s="452" t="str">
        <f t="shared" si="29"/>
        <v/>
      </c>
      <c r="J294" s="493"/>
      <c r="K294" s="434"/>
      <c r="L294" s="454" t="str">
        <f t="shared" si="4"/>
        <v/>
      </c>
      <c r="M294" s="455" t="str">
        <f t="array" ref="M294">IFERROR(IF(J294="","",XLOOKUP(L294,Personnel!$B$4:$G$4,Personnel!$B$5:$G$5)),"")</f>
        <v/>
      </c>
      <c r="N294" s="455">
        <f t="shared" si="5"/>
        <v>0</v>
      </c>
      <c r="O294" s="434"/>
      <c r="P294" s="456" t="str">
        <f t="shared" si="6"/>
        <v/>
      </c>
      <c r="Q294" s="457">
        <f t="shared" si="30"/>
        <v>0</v>
      </c>
      <c r="R294" s="458"/>
      <c r="S294" s="459" t="str">
        <f t="array" ref="S294">IF(B294="","",XLOOKUP($B294,Product,'Product List'!D:D))</f>
        <v/>
      </c>
      <c r="T294" s="454" t="str">
        <f t="array" ref="T294">IF(B294="","",XLOOKUP($B294,Product,'Product List'!E:E))</f>
        <v/>
      </c>
      <c r="U294" s="454" t="str">
        <f t="array" ref="U294">IF(B294="","",XLOOKUP($B294,Product,'Product List'!F:F))</f>
        <v/>
      </c>
      <c r="V294" s="454" t="str">
        <f t="array" ref="V294">IF(B294="","",XLOOKUP($B294,Product,'Product List'!G:G))</f>
        <v/>
      </c>
      <c r="W294" s="434"/>
      <c r="X294" s="434" t="str">
        <f t="array" ref="X294">iferror(xlookup(B294,'Product List'!A:A,'Product List'!P:P),"")</f>
        <v/>
      </c>
      <c r="Y294" s="434">
        <f t="shared" si="31"/>
        <v>0</v>
      </c>
      <c r="Z294" s="434"/>
    </row>
    <row r="295" ht="14.25" customHeight="1">
      <c r="A295" s="454"/>
      <c r="B295" s="448"/>
      <c r="C295" s="454"/>
      <c r="D295" s="487"/>
      <c r="E295" s="487"/>
      <c r="F295" s="487"/>
      <c r="G295" s="487">
        <f t="shared" si="1"/>
        <v>0</v>
      </c>
      <c r="H295" s="451" t="str">
        <f t="shared" si="2"/>
        <v/>
      </c>
      <c r="I295" s="452" t="str">
        <f t="shared" si="29"/>
        <v/>
      </c>
      <c r="J295" s="493"/>
      <c r="K295" s="434"/>
      <c r="L295" s="454" t="str">
        <f t="shared" si="4"/>
        <v/>
      </c>
      <c r="M295" s="455" t="str">
        <f t="array" ref="M295">IFERROR(IF(J295="","",XLOOKUP(L295,Personnel!$B$4:$G$4,Personnel!$B$5:$G$5)),"")</f>
        <v/>
      </c>
      <c r="N295" s="455">
        <f t="shared" si="5"/>
        <v>0</v>
      </c>
      <c r="O295" s="434"/>
      <c r="P295" s="456" t="str">
        <f t="shared" si="6"/>
        <v/>
      </c>
      <c r="Q295" s="457">
        <f t="shared" si="30"/>
        <v>0</v>
      </c>
      <c r="R295" s="458"/>
      <c r="S295" s="459" t="str">
        <f t="array" ref="S295">IF(B295="","",XLOOKUP($B295,Product,'Product List'!D:D))</f>
        <v/>
      </c>
      <c r="T295" s="454" t="str">
        <f t="array" ref="T295">IF(B295="","",XLOOKUP($B295,Product,'Product List'!E:E))</f>
        <v/>
      </c>
      <c r="U295" s="454" t="str">
        <f t="array" ref="U295">IF(B295="","",XLOOKUP($B295,Product,'Product List'!F:F))</f>
        <v/>
      </c>
      <c r="V295" s="454" t="str">
        <f t="array" ref="V295">IF(B295="","",XLOOKUP($B295,Product,'Product List'!G:G))</f>
        <v/>
      </c>
      <c r="W295" s="434"/>
      <c r="X295" s="434" t="str">
        <f t="array" ref="X295">iferror(xlookup(B295,'Product List'!A:A,'Product List'!P:P),"")</f>
        <v/>
      </c>
      <c r="Y295" s="434">
        <f t="shared" si="31"/>
        <v>0</v>
      </c>
      <c r="Z295" s="434"/>
    </row>
    <row r="296" ht="14.25" customHeight="1">
      <c r="A296" s="454"/>
      <c r="B296" s="448"/>
      <c r="C296" s="454"/>
      <c r="D296" s="487"/>
      <c r="E296" s="487"/>
      <c r="F296" s="487"/>
      <c r="G296" s="487">
        <f t="shared" si="1"/>
        <v>0</v>
      </c>
      <c r="H296" s="451" t="str">
        <f t="shared" si="2"/>
        <v/>
      </c>
      <c r="I296" s="452" t="str">
        <f t="shared" si="29"/>
        <v/>
      </c>
      <c r="J296" s="493"/>
      <c r="K296" s="434"/>
      <c r="L296" s="454" t="str">
        <f t="shared" si="4"/>
        <v/>
      </c>
      <c r="M296" s="455" t="str">
        <f t="array" ref="M296">IFERROR(IF(J296="","",XLOOKUP(L296,Personnel!$B$4:$G$4,Personnel!$B$5:$G$5)),"")</f>
        <v/>
      </c>
      <c r="N296" s="455">
        <f t="shared" si="5"/>
        <v>0</v>
      </c>
      <c r="O296" s="434"/>
      <c r="P296" s="456" t="str">
        <f t="shared" si="6"/>
        <v/>
      </c>
      <c r="Q296" s="457">
        <f t="shared" si="30"/>
        <v>0</v>
      </c>
      <c r="R296" s="458"/>
      <c r="S296" s="459" t="str">
        <f t="array" ref="S296">IF(B296="","",XLOOKUP($B296,Product,'Product List'!D:D))</f>
        <v/>
      </c>
      <c r="T296" s="454" t="str">
        <f t="array" ref="T296">IF(B296="","",XLOOKUP($B296,Product,'Product List'!E:E))</f>
        <v/>
      </c>
      <c r="U296" s="454" t="str">
        <f t="array" ref="U296">IF(B296="","",XLOOKUP($B296,Product,'Product List'!F:F))</f>
        <v/>
      </c>
      <c r="V296" s="454" t="str">
        <f t="array" ref="V296">IF(B296="","",XLOOKUP($B296,Product,'Product List'!G:G))</f>
        <v/>
      </c>
      <c r="W296" s="434"/>
      <c r="X296" s="434" t="str">
        <f t="array" ref="X296">iferror(xlookup(B296,'Product List'!A:A,'Product List'!P:P),"")</f>
        <v/>
      </c>
      <c r="Y296" s="434">
        <f t="shared" si="31"/>
        <v>0</v>
      </c>
      <c r="Z296" s="434"/>
    </row>
    <row r="297" ht="14.25" customHeight="1">
      <c r="A297" s="454"/>
      <c r="B297" s="448"/>
      <c r="C297" s="454"/>
      <c r="D297" s="487"/>
      <c r="E297" s="487"/>
      <c r="F297" s="487"/>
      <c r="G297" s="487">
        <f t="shared" si="1"/>
        <v>0</v>
      </c>
      <c r="H297" s="451" t="str">
        <f t="shared" si="2"/>
        <v/>
      </c>
      <c r="I297" s="452" t="str">
        <f t="shared" si="29"/>
        <v/>
      </c>
      <c r="J297" s="493"/>
      <c r="K297" s="434"/>
      <c r="L297" s="454" t="str">
        <f t="shared" si="4"/>
        <v/>
      </c>
      <c r="M297" s="455" t="str">
        <f t="array" ref="M297">IFERROR(IF(J297="","",XLOOKUP(L297,Personnel!$B$4:$G$4,Personnel!$B$5:$G$5)),"")</f>
        <v/>
      </c>
      <c r="N297" s="455">
        <f t="shared" si="5"/>
        <v>0</v>
      </c>
      <c r="O297" s="434"/>
      <c r="P297" s="456" t="str">
        <f t="shared" si="6"/>
        <v/>
      </c>
      <c r="Q297" s="457">
        <f t="shared" si="30"/>
        <v>0</v>
      </c>
      <c r="R297" s="458"/>
      <c r="S297" s="459" t="str">
        <f t="array" ref="S297">IF(B297="","",XLOOKUP($B297,Product,'Product List'!D:D))</f>
        <v/>
      </c>
      <c r="T297" s="454" t="str">
        <f t="array" ref="T297">IF(B297="","",XLOOKUP($B297,Product,'Product List'!E:E))</f>
        <v/>
      </c>
      <c r="U297" s="454" t="str">
        <f t="array" ref="U297">IF(B297="","",XLOOKUP($B297,Product,'Product List'!F:F))</f>
        <v/>
      </c>
      <c r="V297" s="454" t="str">
        <f t="array" ref="V297">IF(B297="","",XLOOKUP($B297,Product,'Product List'!G:G))</f>
        <v/>
      </c>
      <c r="W297" s="434"/>
      <c r="X297" s="434" t="str">
        <f t="array" ref="X297">iferror(xlookup(B297,'Product List'!A:A,'Product List'!P:P),"")</f>
        <v/>
      </c>
      <c r="Y297" s="434">
        <f t="shared" si="31"/>
        <v>0</v>
      </c>
      <c r="Z297" s="434"/>
    </row>
    <row r="298" ht="14.25" customHeight="1">
      <c r="A298" s="495"/>
      <c r="B298" s="494"/>
      <c r="C298" s="495"/>
      <c r="D298" s="496"/>
      <c r="E298" s="496"/>
      <c r="F298" s="496"/>
      <c r="G298" s="487">
        <f t="shared" si="1"/>
        <v>0</v>
      </c>
      <c r="H298" s="451" t="str">
        <f t="shared" si="2"/>
        <v/>
      </c>
      <c r="I298" s="452" t="str">
        <f t="shared" si="29"/>
        <v/>
      </c>
      <c r="J298" s="493"/>
      <c r="K298" s="434"/>
      <c r="L298" s="454" t="str">
        <f t="shared" si="4"/>
        <v/>
      </c>
      <c r="M298" s="455" t="str">
        <f t="array" ref="M298">IFERROR(IF(J298="","",XLOOKUP(L298,Personnel!$B$4:$G$4,Personnel!$B$5:$G$5)),"")</f>
        <v/>
      </c>
      <c r="N298" s="455">
        <f t="shared" si="5"/>
        <v>0</v>
      </c>
      <c r="O298" s="434"/>
      <c r="P298" s="456" t="str">
        <f t="shared" si="6"/>
        <v/>
      </c>
      <c r="Q298" s="457">
        <f t="shared" si="30"/>
        <v>0</v>
      </c>
      <c r="R298" s="458"/>
      <c r="S298" s="459" t="str">
        <f t="array" ref="S298">IF(B298="","",XLOOKUP($B298,Product,'Product List'!D:D))</f>
        <v/>
      </c>
      <c r="T298" s="454" t="str">
        <f t="array" ref="T298">IF(B298="","",XLOOKUP($B298,Product,'Product List'!E:E))</f>
        <v/>
      </c>
      <c r="U298" s="454" t="str">
        <f t="array" ref="U298">IF(B298="","",XLOOKUP($B298,Product,'Product List'!F:F))</f>
        <v/>
      </c>
      <c r="V298" s="454" t="str">
        <f t="array" ref="V298">IF(B298="","",XLOOKUP($B298,Product,'Product List'!G:G))</f>
        <v/>
      </c>
      <c r="W298" s="434"/>
      <c r="X298" s="434" t="str">
        <f t="array" ref="X298">iferror(xlookup(B298,'Product List'!A:A,'Product List'!P:P),"")</f>
        <v/>
      </c>
      <c r="Y298" s="434">
        <f t="shared" si="31"/>
        <v>0</v>
      </c>
      <c r="Z298" s="434"/>
    </row>
    <row r="299" ht="14.25" customHeight="1">
      <c r="A299" s="495"/>
      <c r="B299" s="494"/>
      <c r="C299" s="495"/>
      <c r="D299" s="496"/>
      <c r="E299" s="496"/>
      <c r="F299" s="496"/>
      <c r="G299" s="487">
        <f t="shared" si="1"/>
        <v>0</v>
      </c>
      <c r="H299" s="451" t="str">
        <f t="shared" si="2"/>
        <v/>
      </c>
      <c r="I299" s="452" t="str">
        <f t="shared" si="29"/>
        <v/>
      </c>
      <c r="J299" s="493"/>
      <c r="K299" s="434"/>
      <c r="L299" s="454" t="str">
        <f t="shared" si="4"/>
        <v/>
      </c>
      <c r="M299" s="455" t="str">
        <f t="array" ref="M299">IFERROR(IF(J299="","",XLOOKUP(L299,Personnel!$B$4:$G$4,Personnel!$B$5:$G$5)),"")</f>
        <v/>
      </c>
      <c r="N299" s="455">
        <f t="shared" si="5"/>
        <v>0</v>
      </c>
      <c r="O299" s="434"/>
      <c r="P299" s="456" t="str">
        <f t="shared" si="6"/>
        <v/>
      </c>
      <c r="Q299" s="457">
        <f t="shared" si="30"/>
        <v>0</v>
      </c>
      <c r="R299" s="458"/>
      <c r="S299" s="459" t="str">
        <f t="array" ref="S299">IF(B299="","",XLOOKUP($B299,Product,'Product List'!D:D))</f>
        <v/>
      </c>
      <c r="T299" s="454" t="str">
        <f t="array" ref="T299">IF(B299="","",XLOOKUP($B299,Product,'Product List'!E:E))</f>
        <v/>
      </c>
      <c r="U299" s="454" t="str">
        <f t="array" ref="U299">IF(B299="","",XLOOKUP($B299,Product,'Product List'!F:F))</f>
        <v/>
      </c>
      <c r="V299" s="454" t="str">
        <f t="array" ref="V299">IF(B299="","",XLOOKUP($B299,Product,'Product List'!G:G))</f>
        <v/>
      </c>
      <c r="W299" s="434"/>
      <c r="X299" s="434" t="str">
        <f t="array" ref="X299">iferror(xlookup(B299,'Product List'!A:A,'Product List'!P:P),"")</f>
        <v/>
      </c>
      <c r="Y299" s="434">
        <f t="shared" si="31"/>
        <v>0</v>
      </c>
      <c r="Z299" s="434"/>
    </row>
    <row r="300" ht="14.25" customHeight="1">
      <c r="A300" s="495"/>
      <c r="B300" s="494"/>
      <c r="C300" s="495"/>
      <c r="D300" s="496"/>
      <c r="E300" s="496"/>
      <c r="F300" s="496"/>
      <c r="G300" s="487">
        <f t="shared" si="1"/>
        <v>0</v>
      </c>
      <c r="H300" s="451" t="str">
        <f t="shared" si="2"/>
        <v/>
      </c>
      <c r="I300" s="452" t="str">
        <f t="shared" si="29"/>
        <v/>
      </c>
      <c r="J300" s="493"/>
      <c r="K300" s="434"/>
      <c r="L300" s="454" t="str">
        <f t="shared" si="4"/>
        <v/>
      </c>
      <c r="M300" s="455" t="str">
        <f t="array" ref="M300">IFERROR(IF(J300="","",XLOOKUP(L300,Personnel!$B$4:$G$4,Personnel!$B$5:$G$5)),"")</f>
        <v/>
      </c>
      <c r="N300" s="455">
        <f t="shared" si="5"/>
        <v>0</v>
      </c>
      <c r="O300" s="434"/>
      <c r="P300" s="456" t="str">
        <f t="shared" si="6"/>
        <v/>
      </c>
      <c r="Q300" s="457">
        <f t="shared" si="30"/>
        <v>0</v>
      </c>
      <c r="R300" s="458"/>
      <c r="S300" s="459" t="str">
        <f t="array" ref="S300">IF(B300="","",XLOOKUP($B300,Product,'Product List'!D:D))</f>
        <v/>
      </c>
      <c r="T300" s="454" t="str">
        <f t="array" ref="T300">IF(B300="","",XLOOKUP($B300,Product,'Product List'!E:E))</f>
        <v/>
      </c>
      <c r="U300" s="454" t="str">
        <f t="array" ref="U300">IF(B300="","",XLOOKUP($B300,Product,'Product List'!F:F))</f>
        <v/>
      </c>
      <c r="V300" s="454" t="str">
        <f t="array" ref="V300">IF(B300="","",XLOOKUP($B300,Product,'Product List'!G:G))</f>
        <v/>
      </c>
      <c r="W300" s="434"/>
      <c r="X300" s="434" t="str">
        <f t="array" ref="X300">iferror(xlookup(B300,'Product List'!A:A,'Product List'!P:P),"")</f>
        <v/>
      </c>
      <c r="Y300" s="434">
        <f t="shared" si="31"/>
        <v>0</v>
      </c>
      <c r="Z300" s="434"/>
    </row>
    <row r="301" ht="14.25" customHeight="1">
      <c r="A301" s="495"/>
      <c r="B301" s="494"/>
      <c r="C301" s="495"/>
      <c r="D301" s="496"/>
      <c r="E301" s="496"/>
      <c r="F301" s="496"/>
      <c r="G301" s="487">
        <f t="shared" si="1"/>
        <v>0</v>
      </c>
      <c r="H301" s="451" t="str">
        <f t="shared" si="2"/>
        <v/>
      </c>
      <c r="I301" s="452" t="str">
        <f t="shared" si="29"/>
        <v/>
      </c>
      <c r="J301" s="493"/>
      <c r="K301" s="434"/>
      <c r="L301" s="454" t="str">
        <f t="shared" si="4"/>
        <v/>
      </c>
      <c r="M301" s="455" t="str">
        <f t="array" ref="M301">IFERROR(IF(J301="","",XLOOKUP(L301,Personnel!$B$4:$G$4,Personnel!$B$5:$G$5)),"")</f>
        <v/>
      </c>
      <c r="N301" s="455">
        <f t="shared" si="5"/>
        <v>0</v>
      </c>
      <c r="O301" s="434"/>
      <c r="P301" s="456" t="str">
        <f t="shared" si="6"/>
        <v/>
      </c>
      <c r="Q301" s="457">
        <f t="shared" si="30"/>
        <v>0</v>
      </c>
      <c r="R301" s="458"/>
      <c r="S301" s="459" t="str">
        <f t="array" ref="S301">IF(B301="","",XLOOKUP($B301,Product,'Product List'!D:D))</f>
        <v/>
      </c>
      <c r="T301" s="454" t="str">
        <f t="array" ref="T301">IF(B301="","",XLOOKUP($B301,Product,'Product List'!E:E))</f>
        <v/>
      </c>
      <c r="U301" s="454" t="str">
        <f t="array" ref="U301">IF(B301="","",XLOOKUP($B301,Product,'Product List'!F:F))</f>
        <v/>
      </c>
      <c r="V301" s="454" t="str">
        <f t="array" ref="V301">IF(B301="","",XLOOKUP($B301,Product,'Product List'!G:G))</f>
        <v/>
      </c>
      <c r="W301" s="434"/>
      <c r="X301" s="434" t="str">
        <f t="array" ref="X301">iferror(xlookup(B301,'Product List'!A:A,'Product List'!P:P),"")</f>
        <v/>
      </c>
      <c r="Y301" s="434">
        <f t="shared" si="31"/>
        <v>0</v>
      </c>
      <c r="Z301" s="434"/>
    </row>
    <row r="302" ht="14.25" customHeight="1">
      <c r="A302" s="495"/>
      <c r="B302" s="494"/>
      <c r="C302" s="495"/>
      <c r="D302" s="496"/>
      <c r="E302" s="496"/>
      <c r="F302" s="496"/>
      <c r="G302" s="487">
        <f t="shared" si="1"/>
        <v>0</v>
      </c>
      <c r="H302" s="451" t="str">
        <f t="shared" si="2"/>
        <v/>
      </c>
      <c r="I302" s="452" t="str">
        <f t="shared" si="29"/>
        <v/>
      </c>
      <c r="J302" s="493"/>
      <c r="K302" s="434"/>
      <c r="L302" s="454" t="str">
        <f t="shared" si="4"/>
        <v/>
      </c>
      <c r="M302" s="455" t="str">
        <f t="array" ref="M302">IFERROR(IF(J302="","",XLOOKUP(L302,Personnel!$B$4:$G$4,Personnel!$B$5:$G$5)),"")</f>
        <v/>
      </c>
      <c r="N302" s="455">
        <f t="shared" si="5"/>
        <v>0</v>
      </c>
      <c r="O302" s="434"/>
      <c r="P302" s="456" t="str">
        <f t="shared" si="6"/>
        <v/>
      </c>
      <c r="Q302" s="457">
        <f t="shared" si="30"/>
        <v>0</v>
      </c>
      <c r="R302" s="458"/>
      <c r="S302" s="459" t="str">
        <f t="array" ref="S302">IF(B302="","",XLOOKUP($B302,Product,'Product List'!D:D))</f>
        <v/>
      </c>
      <c r="T302" s="454" t="str">
        <f t="array" ref="T302">IF(B302="","",XLOOKUP($B302,Product,'Product List'!E:E))</f>
        <v/>
      </c>
      <c r="U302" s="454" t="str">
        <f t="array" ref="U302">IF(B302="","",XLOOKUP($B302,Product,'Product List'!F:F))</f>
        <v/>
      </c>
      <c r="V302" s="454" t="str">
        <f t="array" ref="V302">IF(B302="","",XLOOKUP($B302,Product,'Product List'!G:G))</f>
        <v/>
      </c>
      <c r="W302" s="434"/>
      <c r="X302" s="434" t="str">
        <f t="array" ref="X302">iferror(xlookup(B302,'Product List'!A:A,'Product List'!P:P),"")</f>
        <v/>
      </c>
      <c r="Y302" s="434">
        <f t="shared" si="31"/>
        <v>0</v>
      </c>
      <c r="Z302" s="434"/>
    </row>
    <row r="303" ht="14.25" customHeight="1">
      <c r="A303" s="495"/>
      <c r="B303" s="494"/>
      <c r="C303" s="495"/>
      <c r="D303" s="496"/>
      <c r="E303" s="496"/>
      <c r="F303" s="496"/>
      <c r="G303" s="487">
        <f t="shared" si="1"/>
        <v>0</v>
      </c>
      <c r="H303" s="451" t="str">
        <f t="shared" si="2"/>
        <v/>
      </c>
      <c r="I303" s="452" t="str">
        <f t="shared" si="29"/>
        <v/>
      </c>
      <c r="J303" s="493"/>
      <c r="K303" s="434"/>
      <c r="L303" s="454" t="str">
        <f t="shared" si="4"/>
        <v/>
      </c>
      <c r="M303" s="455" t="str">
        <f t="array" ref="M303">IFERROR(IF(J303="","",XLOOKUP(L303,Personnel!$B$4:$G$4,Personnel!$B$5:$G$5)),"")</f>
        <v/>
      </c>
      <c r="N303" s="455">
        <f t="shared" si="5"/>
        <v>0</v>
      </c>
      <c r="O303" s="434"/>
      <c r="P303" s="456" t="str">
        <f t="shared" si="6"/>
        <v/>
      </c>
      <c r="Q303" s="457">
        <f t="shared" si="30"/>
        <v>0</v>
      </c>
      <c r="R303" s="458"/>
      <c r="S303" s="459" t="str">
        <f t="array" ref="S303">IF(B303="","",XLOOKUP($B303,Product,'Product List'!D:D))</f>
        <v/>
      </c>
      <c r="T303" s="454" t="str">
        <f t="array" ref="T303">IF(B303="","",XLOOKUP($B303,Product,'Product List'!E:E))</f>
        <v/>
      </c>
      <c r="U303" s="454" t="str">
        <f t="array" ref="U303">IF(B303="","",XLOOKUP($B303,Product,'Product List'!F:F))</f>
        <v/>
      </c>
      <c r="V303" s="454" t="str">
        <f t="array" ref="V303">IF(B303="","",XLOOKUP($B303,Product,'Product List'!G:G))</f>
        <v/>
      </c>
      <c r="W303" s="434"/>
      <c r="X303" s="434" t="str">
        <f t="array" ref="X303">iferror(xlookup(B303,'Product List'!A:A,'Product List'!P:P),"")</f>
        <v/>
      </c>
      <c r="Y303" s="434">
        <f t="shared" si="31"/>
        <v>0</v>
      </c>
      <c r="Z303" s="434"/>
    </row>
    <row r="304" ht="14.25" customHeight="1">
      <c r="A304" s="495"/>
      <c r="B304" s="494"/>
      <c r="C304" s="495"/>
      <c r="D304" s="496"/>
      <c r="E304" s="496"/>
      <c r="F304" s="496"/>
      <c r="G304" s="487">
        <f t="shared" si="1"/>
        <v>0</v>
      </c>
      <c r="H304" s="451" t="str">
        <f t="shared" si="2"/>
        <v/>
      </c>
      <c r="I304" s="452" t="str">
        <f t="shared" si="29"/>
        <v/>
      </c>
      <c r="J304" s="493"/>
      <c r="K304" s="434"/>
      <c r="L304" s="454" t="str">
        <f t="shared" si="4"/>
        <v/>
      </c>
      <c r="M304" s="455" t="str">
        <f t="array" ref="M304">IFERROR(IF(J304="","",XLOOKUP(L304,Personnel!$B$4:$G$4,Personnel!$B$5:$G$5)),"")</f>
        <v/>
      </c>
      <c r="N304" s="455">
        <f t="shared" si="5"/>
        <v>0</v>
      </c>
      <c r="O304" s="434"/>
      <c r="P304" s="456" t="str">
        <f t="shared" si="6"/>
        <v/>
      </c>
      <c r="Q304" s="457">
        <f t="shared" si="30"/>
        <v>0</v>
      </c>
      <c r="R304" s="458"/>
      <c r="S304" s="459" t="str">
        <f t="array" ref="S304">IF(B304="","",XLOOKUP($B304,Product,'Product List'!D:D))</f>
        <v/>
      </c>
      <c r="T304" s="454" t="str">
        <f t="array" ref="T304">IF(B304="","",XLOOKUP($B304,Product,'Product List'!E:E))</f>
        <v/>
      </c>
      <c r="U304" s="454" t="str">
        <f t="array" ref="U304">IF(B304="","",XLOOKUP($B304,Product,'Product List'!F:F))</f>
        <v/>
      </c>
      <c r="V304" s="454" t="str">
        <f t="array" ref="V304">IF(B304="","",XLOOKUP($B304,Product,'Product List'!G:G))</f>
        <v/>
      </c>
      <c r="W304" s="434"/>
      <c r="X304" s="434" t="str">
        <f t="array" ref="X304">iferror(xlookup(B304,'Product List'!A:A,'Product List'!P:P),"")</f>
        <v/>
      </c>
      <c r="Y304" s="434">
        <f t="shared" si="31"/>
        <v>0</v>
      </c>
      <c r="Z304" s="434"/>
    </row>
    <row r="305" ht="14.25" customHeight="1">
      <c r="A305" s="495"/>
      <c r="B305" s="494"/>
      <c r="C305" s="495"/>
      <c r="D305" s="496"/>
      <c r="E305" s="496"/>
      <c r="F305" s="496"/>
      <c r="G305" s="487">
        <f t="shared" si="1"/>
        <v>0</v>
      </c>
      <c r="H305" s="451" t="str">
        <f t="shared" si="2"/>
        <v/>
      </c>
      <c r="I305" s="452" t="str">
        <f t="shared" si="29"/>
        <v/>
      </c>
      <c r="J305" s="493"/>
      <c r="K305" s="434"/>
      <c r="L305" s="454" t="str">
        <f t="shared" si="4"/>
        <v/>
      </c>
      <c r="M305" s="455" t="str">
        <f t="array" ref="M305">IFERROR(IF(J305="","",XLOOKUP(L305,Personnel!$B$4:$G$4,Personnel!$B$5:$G$5)),"")</f>
        <v/>
      </c>
      <c r="N305" s="455">
        <f t="shared" si="5"/>
        <v>0</v>
      </c>
      <c r="O305" s="434"/>
      <c r="P305" s="456" t="str">
        <f t="shared" si="6"/>
        <v/>
      </c>
      <c r="Q305" s="457">
        <f t="shared" si="30"/>
        <v>0</v>
      </c>
      <c r="R305" s="458"/>
      <c r="S305" s="459" t="str">
        <f t="array" ref="S305">IF(B305="","",XLOOKUP($B305,Product,'Product List'!D:D))</f>
        <v/>
      </c>
      <c r="T305" s="454" t="str">
        <f t="array" ref="T305">IF(B305="","",XLOOKUP($B305,Product,'Product List'!E:E))</f>
        <v/>
      </c>
      <c r="U305" s="454" t="str">
        <f t="array" ref="U305">IF(B305="","",XLOOKUP($B305,Product,'Product List'!F:F))</f>
        <v/>
      </c>
      <c r="V305" s="454" t="str">
        <f t="array" ref="V305">IF(B305="","",XLOOKUP($B305,Product,'Product List'!G:G))</f>
        <v/>
      </c>
      <c r="W305" s="434"/>
      <c r="X305" s="434" t="str">
        <f t="array" ref="X305">iferror(xlookup(B305,'Product List'!A:A,'Product List'!P:P),"")</f>
        <v/>
      </c>
      <c r="Y305" s="434">
        <f t="shared" si="31"/>
        <v>0</v>
      </c>
      <c r="Z305" s="434"/>
    </row>
    <row r="306" ht="14.25" customHeight="1">
      <c r="A306" s="495"/>
      <c r="B306" s="494"/>
      <c r="C306" s="495"/>
      <c r="D306" s="496"/>
      <c r="E306" s="496"/>
      <c r="F306" s="496"/>
      <c r="G306" s="487">
        <f t="shared" si="1"/>
        <v>0</v>
      </c>
      <c r="H306" s="451" t="str">
        <f t="shared" si="2"/>
        <v/>
      </c>
      <c r="I306" s="452" t="str">
        <f t="shared" si="29"/>
        <v/>
      </c>
      <c r="J306" s="493"/>
      <c r="K306" s="434"/>
      <c r="L306" s="454" t="str">
        <f t="shared" si="4"/>
        <v/>
      </c>
      <c r="M306" s="455" t="str">
        <f t="array" ref="M306">IFERROR(IF(J306="","",XLOOKUP(L306,Personnel!$B$4:$G$4,Personnel!$B$5:$G$5)),"")</f>
        <v/>
      </c>
      <c r="N306" s="455">
        <f t="shared" si="5"/>
        <v>0</v>
      </c>
      <c r="O306" s="434"/>
      <c r="P306" s="456" t="str">
        <f t="shared" si="6"/>
        <v/>
      </c>
      <c r="Q306" s="457">
        <f t="shared" si="30"/>
        <v>0</v>
      </c>
      <c r="R306" s="458"/>
      <c r="S306" s="459" t="str">
        <f t="array" ref="S306">IF(B306="","",XLOOKUP($B306,Product,'Product List'!D:D))</f>
        <v/>
      </c>
      <c r="T306" s="454" t="str">
        <f t="array" ref="T306">IF(B306="","",XLOOKUP($B306,Product,'Product List'!E:E))</f>
        <v/>
      </c>
      <c r="U306" s="454" t="str">
        <f t="array" ref="U306">IF(B306="","",XLOOKUP($B306,Product,'Product List'!F:F))</f>
        <v/>
      </c>
      <c r="V306" s="454" t="str">
        <f t="array" ref="V306">IF(B306="","",XLOOKUP($B306,Product,'Product List'!G:G))</f>
        <v/>
      </c>
      <c r="W306" s="434"/>
      <c r="X306" s="434" t="str">
        <f t="array" ref="X306">iferror(xlookup(B306,'Product List'!A:A,'Product List'!P:P),"")</f>
        <v/>
      </c>
      <c r="Y306" s="434">
        <f t="shared" si="31"/>
        <v>0</v>
      </c>
      <c r="Z306" s="434"/>
    </row>
    <row r="307" ht="14.25" customHeight="1">
      <c r="A307" s="495"/>
      <c r="B307" s="494"/>
      <c r="C307" s="495"/>
      <c r="D307" s="496"/>
      <c r="E307" s="496"/>
      <c r="F307" s="496"/>
      <c r="G307" s="487">
        <f t="shared" si="1"/>
        <v>0</v>
      </c>
      <c r="H307" s="451" t="str">
        <f t="shared" si="2"/>
        <v/>
      </c>
      <c r="I307" s="452" t="str">
        <f t="shared" si="29"/>
        <v/>
      </c>
      <c r="J307" s="493"/>
      <c r="K307" s="434"/>
      <c r="L307" s="454" t="str">
        <f t="shared" si="4"/>
        <v/>
      </c>
      <c r="M307" s="455" t="str">
        <f t="array" ref="M307">IFERROR(IF(J307="","",XLOOKUP(L307,Personnel!$B$4:$G$4,Personnel!$B$5:$G$5)),"")</f>
        <v/>
      </c>
      <c r="N307" s="455">
        <f t="shared" si="5"/>
        <v>0</v>
      </c>
      <c r="O307" s="434"/>
      <c r="P307" s="456" t="str">
        <f t="shared" si="6"/>
        <v/>
      </c>
      <c r="Q307" s="457">
        <f t="shared" si="30"/>
        <v>0</v>
      </c>
      <c r="R307" s="458"/>
      <c r="S307" s="459" t="str">
        <f t="array" ref="S307">IF(B307="","",XLOOKUP($B307,Product,'Product List'!D:D))</f>
        <v/>
      </c>
      <c r="T307" s="454" t="str">
        <f t="array" ref="T307">IF(B307="","",XLOOKUP($B307,Product,'Product List'!E:E))</f>
        <v/>
      </c>
      <c r="U307" s="454" t="str">
        <f t="array" ref="U307">IF(B307="","",XLOOKUP($B307,Product,'Product List'!F:F))</f>
        <v/>
      </c>
      <c r="V307" s="454" t="str">
        <f t="array" ref="V307">IF(B307="","",XLOOKUP($B307,Product,'Product List'!G:G))</f>
        <v/>
      </c>
      <c r="W307" s="434"/>
      <c r="X307" s="434" t="str">
        <f t="array" ref="X307">iferror(xlookup(B307,'Product List'!A:A,'Product List'!P:P),"")</f>
        <v/>
      </c>
      <c r="Y307" s="434">
        <f t="shared" si="31"/>
        <v>0</v>
      </c>
      <c r="Z307" s="434"/>
    </row>
    <row r="308" ht="14.25" customHeight="1">
      <c r="A308" s="495"/>
      <c r="B308" s="494"/>
      <c r="C308" s="495"/>
      <c r="D308" s="496"/>
      <c r="E308" s="496"/>
      <c r="F308" s="496"/>
      <c r="G308" s="487">
        <f t="shared" si="1"/>
        <v>0</v>
      </c>
      <c r="H308" s="451" t="str">
        <f t="shared" si="2"/>
        <v/>
      </c>
      <c r="I308" s="452" t="str">
        <f t="shared" si="29"/>
        <v/>
      </c>
      <c r="J308" s="493"/>
      <c r="K308" s="434"/>
      <c r="L308" s="454" t="str">
        <f t="shared" si="4"/>
        <v/>
      </c>
      <c r="M308" s="455" t="str">
        <f t="array" ref="M308">IFERROR(IF(J308="","",XLOOKUP(L308,Personnel!$B$4:$G$4,Personnel!$B$5:$G$5)),"")</f>
        <v/>
      </c>
      <c r="N308" s="455">
        <f t="shared" si="5"/>
        <v>0</v>
      </c>
      <c r="O308" s="434"/>
      <c r="P308" s="456" t="str">
        <f t="shared" si="6"/>
        <v/>
      </c>
      <c r="Q308" s="457">
        <f t="shared" si="30"/>
        <v>0</v>
      </c>
      <c r="R308" s="458"/>
      <c r="S308" s="459" t="str">
        <f t="array" ref="S308">IF(B308="","",XLOOKUP($B308,Product,'Product List'!D:D))</f>
        <v/>
      </c>
      <c r="T308" s="454" t="str">
        <f t="array" ref="T308">IF(B308="","",XLOOKUP($B308,Product,'Product List'!E:E))</f>
        <v/>
      </c>
      <c r="U308" s="454" t="str">
        <f t="array" ref="U308">IF(B308="","",XLOOKUP($B308,Product,'Product List'!F:F))</f>
        <v/>
      </c>
      <c r="V308" s="454" t="str">
        <f t="array" ref="V308">IF(B308="","",XLOOKUP($B308,Product,'Product List'!G:G))</f>
        <v/>
      </c>
      <c r="W308" s="434"/>
      <c r="X308" s="434" t="str">
        <f t="array" ref="X308">iferror(xlookup(B308,'Product List'!A:A,'Product List'!P:P),"")</f>
        <v/>
      </c>
      <c r="Y308" s="434">
        <f t="shared" si="31"/>
        <v>0</v>
      </c>
      <c r="Z308" s="434"/>
    </row>
    <row r="309" ht="14.25" customHeight="1">
      <c r="A309" s="495"/>
      <c r="B309" s="494"/>
      <c r="C309" s="495"/>
      <c r="D309" s="496"/>
      <c r="E309" s="496"/>
      <c r="F309" s="496"/>
      <c r="G309" s="487">
        <f t="shared" si="1"/>
        <v>0</v>
      </c>
      <c r="H309" s="451" t="str">
        <f t="shared" si="2"/>
        <v/>
      </c>
      <c r="I309" s="452" t="str">
        <f t="shared" si="29"/>
        <v/>
      </c>
      <c r="J309" s="493"/>
      <c r="K309" s="434"/>
      <c r="L309" s="454" t="str">
        <f t="shared" si="4"/>
        <v/>
      </c>
      <c r="M309" s="455" t="str">
        <f t="array" ref="M309">IFERROR(IF(J309="","",XLOOKUP(L309,Personnel!$B$4:$G$4,Personnel!$B$5:$G$5)),"")</f>
        <v/>
      </c>
      <c r="N309" s="455">
        <f t="shared" si="5"/>
        <v>0</v>
      </c>
      <c r="O309" s="434"/>
      <c r="P309" s="456" t="str">
        <f t="shared" si="6"/>
        <v/>
      </c>
      <c r="Q309" s="457">
        <f t="shared" si="30"/>
        <v>0</v>
      </c>
      <c r="R309" s="458"/>
      <c r="S309" s="459" t="str">
        <f t="array" ref="S309">IF(B309="","",XLOOKUP($B309,Product,'Product List'!D:D))</f>
        <v/>
      </c>
      <c r="T309" s="454" t="str">
        <f t="array" ref="T309">IF(B309="","",XLOOKUP($B309,Product,'Product List'!E:E))</f>
        <v/>
      </c>
      <c r="U309" s="454" t="str">
        <f t="array" ref="U309">IF(B309="","",XLOOKUP($B309,Product,'Product List'!F:F))</f>
        <v/>
      </c>
      <c r="V309" s="454" t="str">
        <f t="array" ref="V309">IF(B309="","",XLOOKUP($B309,Product,'Product List'!G:G))</f>
        <v/>
      </c>
      <c r="W309" s="434"/>
      <c r="X309" s="434" t="str">
        <f t="array" ref="X309">iferror(xlookup(B309,'Product List'!A:A,'Product List'!P:P),"")</f>
        <v/>
      </c>
      <c r="Y309" s="434">
        <f t="shared" si="31"/>
        <v>0</v>
      </c>
      <c r="Z309" s="434"/>
    </row>
    <row r="310" ht="14.25" customHeight="1">
      <c r="A310" s="495"/>
      <c r="B310" s="494"/>
      <c r="C310" s="495"/>
      <c r="D310" s="496"/>
      <c r="E310" s="496"/>
      <c r="F310" s="496"/>
      <c r="G310" s="487">
        <f t="shared" si="1"/>
        <v>0</v>
      </c>
      <c r="H310" s="451" t="str">
        <f t="shared" si="2"/>
        <v/>
      </c>
      <c r="I310" s="452" t="str">
        <f t="shared" si="29"/>
        <v/>
      </c>
      <c r="J310" s="493"/>
      <c r="K310" s="434"/>
      <c r="L310" s="454" t="str">
        <f t="shared" si="4"/>
        <v/>
      </c>
      <c r="M310" s="455" t="str">
        <f t="array" ref="M310">IFERROR(IF(J310="","",XLOOKUP(L310,Personnel!$B$4:$G$4,Personnel!$B$5:$G$5)),"")</f>
        <v/>
      </c>
      <c r="N310" s="455">
        <f t="shared" si="5"/>
        <v>0</v>
      </c>
      <c r="O310" s="434"/>
      <c r="P310" s="456" t="str">
        <f t="shared" si="6"/>
        <v/>
      </c>
      <c r="Q310" s="457">
        <f t="shared" si="30"/>
        <v>0</v>
      </c>
      <c r="R310" s="458"/>
      <c r="S310" s="459" t="str">
        <f t="array" ref="S310">IF(B310="","",XLOOKUP($B310,Product,'Product List'!D:D))</f>
        <v/>
      </c>
      <c r="T310" s="454" t="str">
        <f t="array" ref="T310">IF(B310="","",XLOOKUP($B310,Product,'Product List'!E:E))</f>
        <v/>
      </c>
      <c r="U310" s="454" t="str">
        <f t="array" ref="U310">IF(B310="","",XLOOKUP($B310,Product,'Product List'!F:F))</f>
        <v/>
      </c>
      <c r="V310" s="454" t="str">
        <f t="array" ref="V310">IF(B310="","",XLOOKUP($B310,Product,'Product List'!G:G))</f>
        <v/>
      </c>
      <c r="W310" s="434"/>
      <c r="X310" s="434" t="str">
        <f t="array" ref="X310">iferror(xlookup(B310,'Product List'!A:A,'Product List'!P:P),"")</f>
        <v/>
      </c>
      <c r="Y310" s="434">
        <f t="shared" si="31"/>
        <v>0</v>
      </c>
      <c r="Z310" s="434"/>
    </row>
    <row r="311" ht="14.25" customHeight="1">
      <c r="A311" s="495"/>
      <c r="B311" s="494"/>
      <c r="C311" s="495"/>
      <c r="D311" s="496"/>
      <c r="E311" s="496"/>
      <c r="F311" s="496"/>
      <c r="G311" s="487">
        <f t="shared" si="1"/>
        <v>0</v>
      </c>
      <c r="H311" s="451" t="str">
        <f t="shared" si="2"/>
        <v/>
      </c>
      <c r="I311" s="452" t="str">
        <f t="shared" si="29"/>
        <v/>
      </c>
      <c r="J311" s="493"/>
      <c r="K311" s="434"/>
      <c r="L311" s="454" t="str">
        <f t="shared" si="4"/>
        <v/>
      </c>
      <c r="M311" s="455" t="str">
        <f t="array" ref="M311">IFERROR(IF(J311="","",XLOOKUP(L311,Personnel!$B$4:$G$4,Personnel!$B$5:$G$5)),"")</f>
        <v/>
      </c>
      <c r="N311" s="455">
        <f t="shared" si="5"/>
        <v>0</v>
      </c>
      <c r="O311" s="434"/>
      <c r="P311" s="456" t="str">
        <f t="shared" si="6"/>
        <v/>
      </c>
      <c r="Q311" s="457">
        <f t="shared" si="30"/>
        <v>0</v>
      </c>
      <c r="R311" s="458"/>
      <c r="S311" s="459" t="str">
        <f t="array" ref="S311">IF(B311="","",XLOOKUP($B311,Product,'Product List'!D:D))</f>
        <v/>
      </c>
      <c r="T311" s="454" t="str">
        <f t="array" ref="T311">IF(B311="","",XLOOKUP($B311,Product,'Product List'!E:E))</f>
        <v/>
      </c>
      <c r="U311" s="454" t="str">
        <f t="array" ref="U311">IF(B311="","",XLOOKUP($B311,Product,'Product List'!F:F))</f>
        <v/>
      </c>
      <c r="V311" s="454" t="str">
        <f t="array" ref="V311">IF(B311="","",XLOOKUP($B311,Product,'Product List'!G:G))</f>
        <v/>
      </c>
      <c r="W311" s="434"/>
      <c r="X311" s="434" t="str">
        <f t="array" ref="X311">iferror(xlookup(B311,'Product List'!A:A,'Product List'!P:P),"")</f>
        <v/>
      </c>
      <c r="Y311" s="434">
        <f t="shared" si="31"/>
        <v>0</v>
      </c>
      <c r="Z311" s="434"/>
    </row>
    <row r="312" ht="14.25" customHeight="1">
      <c r="A312" s="495"/>
      <c r="B312" s="494"/>
      <c r="C312" s="495"/>
      <c r="D312" s="496"/>
      <c r="E312" s="496"/>
      <c r="F312" s="496"/>
      <c r="G312" s="487">
        <f t="shared" si="1"/>
        <v>0</v>
      </c>
      <c r="H312" s="451" t="str">
        <f t="shared" si="2"/>
        <v/>
      </c>
      <c r="I312" s="452" t="str">
        <f t="shared" si="29"/>
        <v/>
      </c>
      <c r="J312" s="493"/>
      <c r="K312" s="434"/>
      <c r="L312" s="454" t="str">
        <f t="shared" si="4"/>
        <v/>
      </c>
      <c r="M312" s="455" t="str">
        <f t="array" ref="M312">IFERROR(IF(J312="","",XLOOKUP(L312,Personnel!$B$4:$G$4,Personnel!$B$5:$G$5)),"")</f>
        <v/>
      </c>
      <c r="N312" s="455">
        <f t="shared" si="5"/>
        <v>0</v>
      </c>
      <c r="O312" s="434"/>
      <c r="P312" s="456" t="str">
        <f t="shared" si="6"/>
        <v/>
      </c>
      <c r="Q312" s="457">
        <f t="shared" si="30"/>
        <v>0</v>
      </c>
      <c r="R312" s="458"/>
      <c r="S312" s="459" t="str">
        <f t="array" ref="S312">IF(B312="","",XLOOKUP($B312,Product,'Product List'!D:D))</f>
        <v/>
      </c>
      <c r="T312" s="454" t="str">
        <f t="array" ref="T312">IF(B312="","",XLOOKUP($B312,Product,'Product List'!E:E))</f>
        <v/>
      </c>
      <c r="U312" s="454" t="str">
        <f t="array" ref="U312">IF(B312="","",XLOOKUP($B312,Product,'Product List'!F:F))</f>
        <v/>
      </c>
      <c r="V312" s="454" t="str">
        <f t="array" ref="V312">IF(B312="","",XLOOKUP($B312,Product,'Product List'!G:G))</f>
        <v/>
      </c>
      <c r="W312" s="434"/>
      <c r="X312" s="434" t="str">
        <f t="array" ref="X312">iferror(xlookup(B312,'Product List'!A:A,'Product List'!P:P),"")</f>
        <v/>
      </c>
      <c r="Y312" s="434">
        <f t="shared" si="31"/>
        <v>0</v>
      </c>
      <c r="Z312" s="434"/>
    </row>
    <row r="313" ht="14.25" customHeight="1">
      <c r="A313" s="495"/>
      <c r="B313" s="494"/>
      <c r="C313" s="495"/>
      <c r="D313" s="496"/>
      <c r="E313" s="496"/>
      <c r="F313" s="496"/>
      <c r="G313" s="487">
        <f t="shared" si="1"/>
        <v>0</v>
      </c>
      <c r="H313" s="451" t="str">
        <f t="shared" si="2"/>
        <v/>
      </c>
      <c r="I313" s="452" t="str">
        <f t="shared" si="29"/>
        <v/>
      </c>
      <c r="J313" s="493"/>
      <c r="K313" s="434"/>
      <c r="L313" s="454" t="str">
        <f t="shared" si="4"/>
        <v/>
      </c>
      <c r="M313" s="455" t="str">
        <f t="array" ref="M313">IFERROR(IF(J313="","",XLOOKUP(L313,Personnel!$B$4:$G$4,Personnel!$B$5:$G$5)),"")</f>
        <v/>
      </c>
      <c r="N313" s="455">
        <f t="shared" si="5"/>
        <v>0</v>
      </c>
      <c r="O313" s="434"/>
      <c r="P313" s="456" t="str">
        <f t="shared" si="6"/>
        <v/>
      </c>
      <c r="Q313" s="457">
        <f t="shared" si="30"/>
        <v>0</v>
      </c>
      <c r="R313" s="458"/>
      <c r="S313" s="459" t="str">
        <f t="array" ref="S313">IF(B313="","",XLOOKUP($B313,Product,'Product List'!D:D))</f>
        <v/>
      </c>
      <c r="T313" s="454" t="str">
        <f t="array" ref="T313">IF(B313="","",XLOOKUP($B313,Product,'Product List'!E:E))</f>
        <v/>
      </c>
      <c r="U313" s="454" t="str">
        <f t="array" ref="U313">IF(B313="","",XLOOKUP($B313,Product,'Product List'!F:F))</f>
        <v/>
      </c>
      <c r="V313" s="454" t="str">
        <f t="array" ref="V313">IF(B313="","",XLOOKUP($B313,Product,'Product List'!G:G))</f>
        <v/>
      </c>
      <c r="W313" s="434"/>
      <c r="X313" s="434" t="str">
        <f t="array" ref="X313">iferror(xlookup(B313,'Product List'!A:A,'Product List'!P:P),"")</f>
        <v/>
      </c>
      <c r="Y313" s="434">
        <f t="shared" si="31"/>
        <v>0</v>
      </c>
      <c r="Z313" s="434"/>
    </row>
    <row r="314" ht="14.25" customHeight="1">
      <c r="A314" s="495"/>
      <c r="B314" s="494"/>
      <c r="C314" s="495"/>
      <c r="D314" s="496"/>
      <c r="E314" s="496"/>
      <c r="F314" s="496"/>
      <c r="G314" s="487">
        <f t="shared" si="1"/>
        <v>0</v>
      </c>
      <c r="H314" s="451" t="str">
        <f t="shared" si="2"/>
        <v/>
      </c>
      <c r="I314" s="452" t="str">
        <f t="shared" si="29"/>
        <v/>
      </c>
      <c r="J314" s="493"/>
      <c r="K314" s="434"/>
      <c r="L314" s="454" t="str">
        <f t="shared" si="4"/>
        <v/>
      </c>
      <c r="M314" s="455" t="str">
        <f t="array" ref="M314">IFERROR(IF(J314="","",XLOOKUP(L314,Personnel!$B$4:$G$4,Personnel!$B$5:$G$5)),"")</f>
        <v/>
      </c>
      <c r="N314" s="455">
        <f t="shared" si="5"/>
        <v>0</v>
      </c>
      <c r="O314" s="434"/>
      <c r="P314" s="456" t="str">
        <f t="shared" si="6"/>
        <v/>
      </c>
      <c r="Q314" s="457">
        <f t="shared" si="30"/>
        <v>0</v>
      </c>
      <c r="R314" s="458"/>
      <c r="S314" s="459" t="str">
        <f t="array" ref="S314">IF(B314="","",XLOOKUP($B314,Product,'Product List'!D:D))</f>
        <v/>
      </c>
      <c r="T314" s="454" t="str">
        <f t="array" ref="T314">IF(B314="","",XLOOKUP($B314,Product,'Product List'!E:E))</f>
        <v/>
      </c>
      <c r="U314" s="454" t="str">
        <f t="array" ref="U314">IF(B314="","",XLOOKUP($B314,Product,'Product List'!F:F))</f>
        <v/>
      </c>
      <c r="V314" s="454" t="str">
        <f t="array" ref="V314">IF(B314="","",XLOOKUP($B314,Product,'Product List'!G:G))</f>
        <v/>
      </c>
      <c r="W314" s="434"/>
      <c r="X314" s="434" t="str">
        <f t="array" ref="X314">iferror(xlookup(B314,'Product List'!A:A,'Product List'!P:P),"")</f>
        <v/>
      </c>
      <c r="Y314" s="434">
        <f t="shared" si="31"/>
        <v>0</v>
      </c>
      <c r="Z314" s="434"/>
    </row>
    <row r="315" ht="14.25" customHeight="1">
      <c r="A315" s="495"/>
      <c r="B315" s="494"/>
      <c r="C315" s="495"/>
      <c r="D315" s="496"/>
      <c r="E315" s="496"/>
      <c r="F315" s="496"/>
      <c r="G315" s="487">
        <f t="shared" si="1"/>
        <v>0</v>
      </c>
      <c r="H315" s="451" t="str">
        <f t="shared" si="2"/>
        <v/>
      </c>
      <c r="I315" s="452" t="str">
        <f t="shared" si="29"/>
        <v/>
      </c>
      <c r="J315" s="493"/>
      <c r="K315" s="434"/>
      <c r="L315" s="454" t="str">
        <f t="shared" si="4"/>
        <v/>
      </c>
      <c r="M315" s="455" t="str">
        <f t="array" ref="M315">IFERROR(IF(J315="","",XLOOKUP(L315,Personnel!$B$4:$G$4,Personnel!$B$5:$G$5)),"")</f>
        <v/>
      </c>
      <c r="N315" s="455">
        <f t="shared" si="5"/>
        <v>0</v>
      </c>
      <c r="O315" s="434"/>
      <c r="P315" s="456" t="str">
        <f t="shared" si="6"/>
        <v/>
      </c>
      <c r="Q315" s="457">
        <f t="shared" si="30"/>
        <v>0</v>
      </c>
      <c r="R315" s="458"/>
      <c r="S315" s="459" t="str">
        <f t="array" ref="S315">IF(B315="","",XLOOKUP($B315,Product,'Product List'!D:D))</f>
        <v/>
      </c>
      <c r="T315" s="454" t="str">
        <f t="array" ref="T315">IF(B315="","",XLOOKUP($B315,Product,'Product List'!E:E))</f>
        <v/>
      </c>
      <c r="U315" s="454" t="str">
        <f t="array" ref="U315">IF(B315="","",XLOOKUP($B315,Product,'Product List'!F:F))</f>
        <v/>
      </c>
      <c r="V315" s="454" t="str">
        <f t="array" ref="V315">IF(B315="","",XLOOKUP($B315,Product,'Product List'!G:G))</f>
        <v/>
      </c>
      <c r="W315" s="434"/>
      <c r="X315" s="434" t="str">
        <f t="array" ref="X315">iferror(xlookup(B315,'Product List'!A:A,'Product List'!P:P),"")</f>
        <v/>
      </c>
      <c r="Y315" s="434">
        <f t="shared" si="31"/>
        <v>0</v>
      </c>
      <c r="Z315" s="434"/>
    </row>
    <row r="316" ht="14.25" customHeight="1">
      <c r="A316" s="495"/>
      <c r="B316" s="494"/>
      <c r="C316" s="495"/>
      <c r="D316" s="496"/>
      <c r="E316" s="496"/>
      <c r="F316" s="496"/>
      <c r="G316" s="487">
        <f t="shared" si="1"/>
        <v>0</v>
      </c>
      <c r="H316" s="451" t="str">
        <f t="shared" si="2"/>
        <v/>
      </c>
      <c r="I316" s="452" t="str">
        <f t="shared" si="29"/>
        <v/>
      </c>
      <c r="J316" s="493"/>
      <c r="K316" s="434"/>
      <c r="L316" s="454" t="str">
        <f t="shared" si="4"/>
        <v/>
      </c>
      <c r="M316" s="455" t="str">
        <f t="array" ref="M316">IFERROR(IF(J316="","",XLOOKUP(L316,Personnel!$B$4:$G$4,Personnel!$B$5:$G$5)),"")</f>
        <v/>
      </c>
      <c r="N316" s="455">
        <f t="shared" si="5"/>
        <v>0</v>
      </c>
      <c r="O316" s="434"/>
      <c r="P316" s="456" t="str">
        <f t="shared" si="6"/>
        <v/>
      </c>
      <c r="Q316" s="457">
        <f t="shared" si="30"/>
        <v>0</v>
      </c>
      <c r="R316" s="458"/>
      <c r="S316" s="459" t="str">
        <f t="array" ref="S316">IF(B316="","",XLOOKUP($B316,Product,'Product List'!D:D))</f>
        <v/>
      </c>
      <c r="T316" s="454" t="str">
        <f t="array" ref="T316">IF(B316="","",XLOOKUP($B316,Product,'Product List'!E:E))</f>
        <v/>
      </c>
      <c r="U316" s="454" t="str">
        <f t="array" ref="U316">IF(B316="","",XLOOKUP($B316,Product,'Product List'!F:F))</f>
        <v/>
      </c>
      <c r="V316" s="454" t="str">
        <f t="array" ref="V316">IF(B316="","",XLOOKUP($B316,Product,'Product List'!G:G))</f>
        <v/>
      </c>
      <c r="W316" s="434"/>
      <c r="X316" s="434" t="str">
        <f t="array" ref="X316">iferror(xlookup(B316,'Product List'!A:A,'Product List'!P:P),"")</f>
        <v/>
      </c>
      <c r="Y316" s="434">
        <f t="shared" si="31"/>
        <v>0</v>
      </c>
      <c r="Z316" s="434"/>
    </row>
    <row r="317" ht="14.25" customHeight="1">
      <c r="A317" s="495"/>
      <c r="B317" s="494"/>
      <c r="C317" s="495"/>
      <c r="D317" s="496"/>
      <c r="E317" s="496"/>
      <c r="F317" s="496"/>
      <c r="G317" s="487">
        <f t="shared" si="1"/>
        <v>0</v>
      </c>
      <c r="H317" s="451" t="str">
        <f t="shared" si="2"/>
        <v/>
      </c>
      <c r="I317" s="452" t="str">
        <f t="shared" si="29"/>
        <v/>
      </c>
      <c r="J317" s="493"/>
      <c r="K317" s="434"/>
      <c r="L317" s="454" t="str">
        <f t="shared" si="4"/>
        <v/>
      </c>
      <c r="M317" s="455" t="str">
        <f t="array" ref="M317">IFERROR(IF(J317="","",XLOOKUP(L317,Personnel!$B$4:$G$4,Personnel!$B$5:$G$5)),"")</f>
        <v/>
      </c>
      <c r="N317" s="455">
        <f t="shared" si="5"/>
        <v>0</v>
      </c>
      <c r="O317" s="434"/>
      <c r="P317" s="456" t="str">
        <f t="shared" si="6"/>
        <v/>
      </c>
      <c r="Q317" s="457">
        <f t="shared" si="30"/>
        <v>0</v>
      </c>
      <c r="R317" s="458"/>
      <c r="S317" s="459" t="str">
        <f t="array" ref="S317">IF(B317="","",XLOOKUP($B317,Product,'Product List'!D:D))</f>
        <v/>
      </c>
      <c r="T317" s="454" t="str">
        <f t="array" ref="T317">IF(B317="","",XLOOKUP($B317,Product,'Product List'!E:E))</f>
        <v/>
      </c>
      <c r="U317" s="454" t="str">
        <f t="array" ref="U317">IF(B317="","",XLOOKUP($B317,Product,'Product List'!F:F))</f>
        <v/>
      </c>
      <c r="V317" s="454" t="str">
        <f t="array" ref="V317">IF(B317="","",XLOOKUP($B317,Product,'Product List'!G:G))</f>
        <v/>
      </c>
      <c r="W317" s="434"/>
      <c r="X317" s="434" t="str">
        <f t="array" ref="X317">iferror(xlookup(B317,'Product List'!A:A,'Product List'!P:P),"")</f>
        <v/>
      </c>
      <c r="Y317" s="434">
        <f t="shared" si="31"/>
        <v>0</v>
      </c>
      <c r="Z317" s="434"/>
    </row>
    <row r="318" ht="14.25" customHeight="1">
      <c r="A318" s="495"/>
      <c r="B318" s="494"/>
      <c r="C318" s="495"/>
      <c r="D318" s="496"/>
      <c r="E318" s="496"/>
      <c r="F318" s="496"/>
      <c r="G318" s="487">
        <f t="shared" si="1"/>
        <v>0</v>
      </c>
      <c r="H318" s="451" t="str">
        <f t="shared" si="2"/>
        <v/>
      </c>
      <c r="I318" s="452" t="str">
        <f t="shared" si="29"/>
        <v/>
      </c>
      <c r="J318" s="493"/>
      <c r="K318" s="434"/>
      <c r="L318" s="454" t="str">
        <f t="shared" si="4"/>
        <v/>
      </c>
      <c r="M318" s="455" t="str">
        <f t="array" ref="M318">IFERROR(IF(J318="","",XLOOKUP(L318,Personnel!$B$4:$G$4,Personnel!$B$5:$G$5)),"")</f>
        <v/>
      </c>
      <c r="N318" s="455">
        <f t="shared" si="5"/>
        <v>0</v>
      </c>
      <c r="O318" s="434"/>
      <c r="P318" s="456" t="str">
        <f t="shared" si="6"/>
        <v/>
      </c>
      <c r="Q318" s="457">
        <f t="shared" si="30"/>
        <v>0</v>
      </c>
      <c r="R318" s="458"/>
      <c r="S318" s="459" t="str">
        <f t="array" ref="S318">IF(B318="","",XLOOKUP($B318,Product,'Product List'!D:D))</f>
        <v/>
      </c>
      <c r="T318" s="454" t="str">
        <f t="array" ref="T318">IF(B318="","",XLOOKUP($B318,Product,'Product List'!E:E))</f>
        <v/>
      </c>
      <c r="U318" s="454" t="str">
        <f t="array" ref="U318">IF(B318="","",XLOOKUP($B318,Product,'Product List'!F:F))</f>
        <v/>
      </c>
      <c r="V318" s="454" t="str">
        <f t="array" ref="V318">IF(B318="","",XLOOKUP($B318,Product,'Product List'!G:G))</f>
        <v/>
      </c>
      <c r="W318" s="434"/>
      <c r="X318" s="434" t="str">
        <f t="array" ref="X318">iferror(xlookup(B318,'Product List'!A:A,'Product List'!P:P),"")</f>
        <v/>
      </c>
      <c r="Y318" s="434">
        <f t="shared" si="31"/>
        <v>0</v>
      </c>
      <c r="Z318" s="434"/>
    </row>
    <row r="319" ht="14.25" customHeight="1">
      <c r="A319" s="495"/>
      <c r="B319" s="494"/>
      <c r="C319" s="495"/>
      <c r="D319" s="496"/>
      <c r="E319" s="496"/>
      <c r="F319" s="496"/>
      <c r="G319" s="487">
        <f t="shared" si="1"/>
        <v>0</v>
      </c>
      <c r="H319" s="451" t="str">
        <f t="shared" si="2"/>
        <v/>
      </c>
      <c r="I319" s="452" t="str">
        <f t="shared" si="29"/>
        <v/>
      </c>
      <c r="J319" s="493"/>
      <c r="K319" s="434"/>
      <c r="L319" s="454" t="str">
        <f t="shared" si="4"/>
        <v/>
      </c>
      <c r="M319" s="455" t="str">
        <f t="array" ref="M319">IFERROR(IF(J319="","",XLOOKUP(L319,Personnel!$B$4:$G$4,Personnel!$B$5:$G$5)),"")</f>
        <v/>
      </c>
      <c r="N319" s="455">
        <f t="shared" si="5"/>
        <v>0</v>
      </c>
      <c r="O319" s="434"/>
      <c r="P319" s="456" t="str">
        <f t="shared" si="6"/>
        <v/>
      </c>
      <c r="Q319" s="457">
        <f t="shared" si="30"/>
        <v>0</v>
      </c>
      <c r="R319" s="458"/>
      <c r="S319" s="459" t="str">
        <f t="array" ref="S319">IF(B319="","",XLOOKUP($B319,Product,'Product List'!D:D))</f>
        <v/>
      </c>
      <c r="T319" s="454" t="str">
        <f t="array" ref="T319">IF(B319="","",XLOOKUP($B319,Product,'Product List'!E:E))</f>
        <v/>
      </c>
      <c r="U319" s="454" t="str">
        <f t="array" ref="U319">IF(B319="","",XLOOKUP($B319,Product,'Product List'!F:F))</f>
        <v/>
      </c>
      <c r="V319" s="454" t="str">
        <f t="array" ref="V319">IF(B319="","",XLOOKUP($B319,Product,'Product List'!G:G))</f>
        <v/>
      </c>
      <c r="W319" s="434"/>
      <c r="X319" s="434" t="str">
        <f t="array" ref="X319">iferror(xlookup(B319,'Product List'!A:A,'Product List'!P:P),"")</f>
        <v/>
      </c>
      <c r="Y319" s="434">
        <f t="shared" si="31"/>
        <v>0</v>
      </c>
      <c r="Z319" s="434"/>
    </row>
    <row r="320" ht="14.25" customHeight="1">
      <c r="A320" s="495"/>
      <c r="B320" s="494"/>
      <c r="C320" s="495"/>
      <c r="D320" s="496"/>
      <c r="E320" s="496"/>
      <c r="F320" s="496"/>
      <c r="G320" s="487">
        <f t="shared" si="1"/>
        <v>0</v>
      </c>
      <c r="H320" s="451" t="str">
        <f t="shared" si="2"/>
        <v/>
      </c>
      <c r="I320" s="452" t="str">
        <f t="shared" si="29"/>
        <v/>
      </c>
      <c r="J320" s="493"/>
      <c r="K320" s="434"/>
      <c r="L320" s="454" t="str">
        <f t="shared" si="4"/>
        <v/>
      </c>
      <c r="M320" s="455" t="str">
        <f t="array" ref="M320">IFERROR(IF(J320="","",XLOOKUP(L320,Personnel!$B$4:$G$4,Personnel!$B$5:$G$5)),"")</f>
        <v/>
      </c>
      <c r="N320" s="455">
        <f t="shared" si="5"/>
        <v>0</v>
      </c>
      <c r="O320" s="434"/>
      <c r="P320" s="456" t="str">
        <f t="shared" si="6"/>
        <v/>
      </c>
      <c r="Q320" s="457">
        <f t="shared" si="30"/>
        <v>0</v>
      </c>
      <c r="R320" s="458"/>
      <c r="S320" s="459" t="str">
        <f t="array" ref="S320">IF(B320="","",XLOOKUP($B320,Product,'Product List'!D:D))</f>
        <v/>
      </c>
      <c r="T320" s="454" t="str">
        <f t="array" ref="T320">IF(B320="","",XLOOKUP($B320,Product,'Product List'!E:E))</f>
        <v/>
      </c>
      <c r="U320" s="454" t="str">
        <f t="array" ref="U320">IF(B320="","",XLOOKUP($B320,Product,'Product List'!F:F))</f>
        <v/>
      </c>
      <c r="V320" s="454" t="str">
        <f t="array" ref="V320">IF(B320="","",XLOOKUP($B320,Product,'Product List'!G:G))</f>
        <v/>
      </c>
      <c r="W320" s="434"/>
      <c r="X320" s="434" t="str">
        <f t="array" ref="X320">iferror(xlookup(B320,'Product List'!A:A,'Product List'!P:P),"")</f>
        <v/>
      </c>
      <c r="Y320" s="434">
        <f t="shared" si="31"/>
        <v>0</v>
      </c>
      <c r="Z320" s="434"/>
    </row>
    <row r="321" ht="14.25" customHeight="1">
      <c r="A321" s="495"/>
      <c r="B321" s="494"/>
      <c r="C321" s="495"/>
      <c r="D321" s="496"/>
      <c r="E321" s="496"/>
      <c r="F321" s="496"/>
      <c r="G321" s="487">
        <f t="shared" si="1"/>
        <v>0</v>
      </c>
      <c r="H321" s="451" t="str">
        <f t="shared" si="2"/>
        <v/>
      </c>
      <c r="I321" s="452" t="str">
        <f t="shared" si="29"/>
        <v/>
      </c>
      <c r="J321" s="493"/>
      <c r="K321" s="434"/>
      <c r="L321" s="454" t="str">
        <f t="shared" si="4"/>
        <v/>
      </c>
      <c r="M321" s="455" t="str">
        <f t="array" ref="M321">IFERROR(IF(J321="","",XLOOKUP(L321,Personnel!$B$4:$G$4,Personnel!$B$5:$G$5)),"")</f>
        <v/>
      </c>
      <c r="N321" s="455">
        <f t="shared" si="5"/>
        <v>0</v>
      </c>
      <c r="O321" s="434"/>
      <c r="P321" s="456" t="str">
        <f t="shared" si="6"/>
        <v/>
      </c>
      <c r="Q321" s="457">
        <f t="shared" si="30"/>
        <v>0</v>
      </c>
      <c r="R321" s="458"/>
      <c r="S321" s="459" t="str">
        <f t="array" ref="S321">IF(B321="","",XLOOKUP($B321,Product,'Product List'!D:D))</f>
        <v/>
      </c>
      <c r="T321" s="454" t="str">
        <f t="array" ref="T321">IF(B321="","",XLOOKUP($B321,Product,'Product List'!E:E))</f>
        <v/>
      </c>
      <c r="U321" s="454" t="str">
        <f t="array" ref="U321">IF(B321="","",XLOOKUP($B321,Product,'Product List'!F:F))</f>
        <v/>
      </c>
      <c r="V321" s="454" t="str">
        <f t="array" ref="V321">IF(B321="","",XLOOKUP($B321,Product,'Product List'!G:G))</f>
        <v/>
      </c>
      <c r="W321" s="434"/>
      <c r="X321" s="434" t="str">
        <f t="array" ref="X321">iferror(xlookup(B321,'Product List'!A:A,'Product List'!P:P),"")</f>
        <v/>
      </c>
      <c r="Y321" s="434">
        <f t="shared" si="31"/>
        <v>0</v>
      </c>
      <c r="Z321" s="434"/>
    </row>
    <row r="322" ht="14.25" customHeight="1">
      <c r="A322" s="495"/>
      <c r="B322" s="494"/>
      <c r="C322" s="495"/>
      <c r="D322" s="496"/>
      <c r="E322" s="496"/>
      <c r="F322" s="496"/>
      <c r="G322" s="487">
        <f t="shared" si="1"/>
        <v>0</v>
      </c>
      <c r="H322" s="451" t="str">
        <f t="shared" si="2"/>
        <v/>
      </c>
      <c r="I322" s="452" t="str">
        <f t="shared" si="29"/>
        <v/>
      </c>
      <c r="J322" s="493"/>
      <c r="K322" s="434"/>
      <c r="L322" s="454" t="str">
        <f t="shared" si="4"/>
        <v/>
      </c>
      <c r="M322" s="455" t="str">
        <f t="array" ref="M322">IFERROR(IF(J322="","",XLOOKUP(L322,Personnel!$B$4:$G$4,Personnel!$B$5:$G$5)),"")</f>
        <v/>
      </c>
      <c r="N322" s="455">
        <f t="shared" si="5"/>
        <v>0</v>
      </c>
      <c r="O322" s="434"/>
      <c r="P322" s="456" t="str">
        <f t="shared" si="6"/>
        <v/>
      </c>
      <c r="Q322" s="457">
        <f t="shared" si="30"/>
        <v>0</v>
      </c>
      <c r="R322" s="458"/>
      <c r="S322" s="459" t="str">
        <f t="array" ref="S322">IF(B322="","",XLOOKUP($B322,Product,'Product List'!D:D))</f>
        <v/>
      </c>
      <c r="T322" s="454" t="str">
        <f t="array" ref="T322">IF(B322="","",XLOOKUP($B322,Product,'Product List'!E:E))</f>
        <v/>
      </c>
      <c r="U322" s="454" t="str">
        <f t="array" ref="U322">IF(B322="","",XLOOKUP($B322,Product,'Product List'!F:F))</f>
        <v/>
      </c>
      <c r="V322" s="454" t="str">
        <f t="array" ref="V322">IF(B322="","",XLOOKUP($B322,Product,'Product List'!G:G))</f>
        <v/>
      </c>
      <c r="W322" s="434"/>
      <c r="X322" s="434" t="str">
        <f t="array" ref="X322">iferror(xlookup(B322,'Product List'!A:A,'Product List'!P:P),"")</f>
        <v/>
      </c>
      <c r="Y322" s="434">
        <f t="shared" si="31"/>
        <v>0</v>
      </c>
      <c r="Z322" s="434"/>
    </row>
    <row r="323" ht="14.25" customHeight="1">
      <c r="A323" s="495"/>
      <c r="B323" s="494"/>
      <c r="C323" s="495"/>
      <c r="D323" s="496"/>
      <c r="E323" s="496"/>
      <c r="F323" s="496"/>
      <c r="G323" s="487">
        <f t="shared" si="1"/>
        <v>0</v>
      </c>
      <c r="H323" s="451" t="str">
        <f t="shared" si="2"/>
        <v/>
      </c>
      <c r="I323" s="452" t="str">
        <f t="shared" si="29"/>
        <v/>
      </c>
      <c r="J323" s="493"/>
      <c r="K323" s="434"/>
      <c r="L323" s="454" t="str">
        <f t="shared" si="4"/>
        <v/>
      </c>
      <c r="M323" s="455" t="str">
        <f t="array" ref="M323">IFERROR(IF(J323="","",XLOOKUP(L323,Personnel!$B$4:$G$4,Personnel!$B$5:$G$5)),"")</f>
        <v/>
      </c>
      <c r="N323" s="455">
        <f t="shared" si="5"/>
        <v>0</v>
      </c>
      <c r="O323" s="434"/>
      <c r="P323" s="456" t="str">
        <f t="shared" si="6"/>
        <v/>
      </c>
      <c r="Q323" s="457">
        <f t="shared" si="30"/>
        <v>0</v>
      </c>
      <c r="R323" s="458"/>
      <c r="S323" s="459" t="str">
        <f t="array" ref="S323">IF(B323="","",XLOOKUP($B323,Product,'Product List'!D:D))</f>
        <v/>
      </c>
      <c r="T323" s="454" t="str">
        <f t="array" ref="T323">IF(B323="","",XLOOKUP($B323,Product,'Product List'!E:E))</f>
        <v/>
      </c>
      <c r="U323" s="454" t="str">
        <f t="array" ref="U323">IF(B323="","",XLOOKUP($B323,Product,'Product List'!F:F))</f>
        <v/>
      </c>
      <c r="V323" s="454" t="str">
        <f t="array" ref="V323">IF(B323="","",XLOOKUP($B323,Product,'Product List'!G:G))</f>
        <v/>
      </c>
      <c r="W323" s="434"/>
      <c r="X323" s="434" t="str">
        <f t="array" ref="X323">iferror(xlookup(B323,'Product List'!A:A,'Product List'!P:P),"")</f>
        <v/>
      </c>
      <c r="Y323" s="434">
        <f t="shared" si="31"/>
        <v>0</v>
      </c>
      <c r="Z323" s="434"/>
    </row>
    <row r="324" ht="14.25" customHeight="1">
      <c r="A324" s="495"/>
      <c r="B324" s="494"/>
      <c r="C324" s="495"/>
      <c r="D324" s="496"/>
      <c r="E324" s="496"/>
      <c r="F324" s="496"/>
      <c r="G324" s="487">
        <f t="shared" si="1"/>
        <v>0</v>
      </c>
      <c r="H324" s="451" t="str">
        <f t="shared" si="2"/>
        <v/>
      </c>
      <c r="I324" s="452" t="str">
        <f t="shared" si="29"/>
        <v/>
      </c>
      <c r="J324" s="493"/>
      <c r="K324" s="434"/>
      <c r="L324" s="454" t="str">
        <f t="shared" si="4"/>
        <v/>
      </c>
      <c r="M324" s="455" t="str">
        <f t="array" ref="M324">IFERROR(IF(J324="","",XLOOKUP(L324,Personnel!$B$4:$G$4,Personnel!$B$5:$G$5)),"")</f>
        <v/>
      </c>
      <c r="N324" s="455">
        <f t="shared" si="5"/>
        <v>0</v>
      </c>
      <c r="O324" s="434"/>
      <c r="P324" s="456" t="str">
        <f t="shared" si="6"/>
        <v/>
      </c>
      <c r="Q324" s="457">
        <f t="shared" si="30"/>
        <v>0</v>
      </c>
      <c r="R324" s="458"/>
      <c r="S324" s="459" t="str">
        <f t="array" ref="S324">IF(B324="","",XLOOKUP($B324,Product,'Product List'!D:D))</f>
        <v/>
      </c>
      <c r="T324" s="454" t="str">
        <f t="array" ref="T324">IF(B324="","",XLOOKUP($B324,Product,'Product List'!E:E))</f>
        <v/>
      </c>
      <c r="U324" s="454" t="str">
        <f t="array" ref="U324">IF(B324="","",XLOOKUP($B324,Product,'Product List'!F:F))</f>
        <v/>
      </c>
      <c r="V324" s="454" t="str">
        <f t="array" ref="V324">IF(B324="","",XLOOKUP($B324,Product,'Product List'!G:G))</f>
        <v/>
      </c>
      <c r="W324" s="434"/>
      <c r="X324" s="434" t="str">
        <f t="array" ref="X324">iferror(xlookup(B324,'Product List'!A:A,'Product List'!P:P),"")</f>
        <v/>
      </c>
      <c r="Y324" s="434">
        <f t="shared" si="31"/>
        <v>0</v>
      </c>
      <c r="Z324" s="434"/>
    </row>
    <row r="325" ht="14.25" customHeight="1">
      <c r="A325" s="495"/>
      <c r="B325" s="494"/>
      <c r="C325" s="495"/>
      <c r="D325" s="496"/>
      <c r="E325" s="496"/>
      <c r="F325" s="496"/>
      <c r="G325" s="487">
        <f t="shared" si="1"/>
        <v>0</v>
      </c>
      <c r="H325" s="451" t="str">
        <f t="shared" si="2"/>
        <v/>
      </c>
      <c r="I325" s="452" t="str">
        <f t="shared" si="29"/>
        <v/>
      </c>
      <c r="J325" s="493"/>
      <c r="K325" s="434"/>
      <c r="L325" s="454" t="str">
        <f t="shared" si="4"/>
        <v/>
      </c>
      <c r="M325" s="455" t="str">
        <f t="array" ref="M325">IFERROR(IF(J325="","",XLOOKUP(L325,Personnel!$B$4:$G$4,Personnel!$B$5:$G$5)),"")</f>
        <v/>
      </c>
      <c r="N325" s="455">
        <f t="shared" si="5"/>
        <v>0</v>
      </c>
      <c r="O325" s="434"/>
      <c r="P325" s="456" t="str">
        <f t="shared" si="6"/>
        <v/>
      </c>
      <c r="Q325" s="457">
        <f t="shared" si="30"/>
        <v>0</v>
      </c>
      <c r="R325" s="458"/>
      <c r="S325" s="459" t="str">
        <f t="array" ref="S325">IF(B325="","",XLOOKUP($B325,Product,'Product List'!D:D))</f>
        <v/>
      </c>
      <c r="T325" s="454" t="str">
        <f t="array" ref="T325">IF(B325="","",XLOOKUP($B325,Product,'Product List'!E:E))</f>
        <v/>
      </c>
      <c r="U325" s="454" t="str">
        <f t="array" ref="U325">IF(B325="","",XLOOKUP($B325,Product,'Product List'!F:F))</f>
        <v/>
      </c>
      <c r="V325" s="454" t="str">
        <f t="array" ref="V325">IF(B325="","",XLOOKUP($B325,Product,'Product List'!G:G))</f>
        <v/>
      </c>
      <c r="W325" s="434"/>
      <c r="X325" s="434" t="str">
        <f t="array" ref="X325">iferror(xlookup(B325,'Product List'!A:A,'Product List'!P:P),"")</f>
        <v/>
      </c>
      <c r="Y325" s="434">
        <f t="shared" si="31"/>
        <v>0</v>
      </c>
      <c r="Z325" s="434"/>
    </row>
    <row r="326" ht="14.25" customHeight="1">
      <c r="A326" s="495"/>
      <c r="B326" s="494"/>
      <c r="C326" s="495"/>
      <c r="D326" s="496"/>
      <c r="E326" s="496"/>
      <c r="F326" s="496"/>
      <c r="G326" s="487">
        <f t="shared" si="1"/>
        <v>0</v>
      </c>
      <c r="H326" s="451" t="str">
        <f t="shared" si="2"/>
        <v/>
      </c>
      <c r="I326" s="452" t="str">
        <f t="shared" si="29"/>
        <v/>
      </c>
      <c r="J326" s="493"/>
      <c r="K326" s="434"/>
      <c r="L326" s="454" t="str">
        <f t="shared" si="4"/>
        <v/>
      </c>
      <c r="M326" s="455" t="str">
        <f t="array" ref="M326">IFERROR(IF(J326="","",XLOOKUP(L326,Personnel!$B$4:$G$4,Personnel!$B$5:$G$5)),"")</f>
        <v/>
      </c>
      <c r="N326" s="455">
        <f t="shared" si="5"/>
        <v>0</v>
      </c>
      <c r="O326" s="434"/>
      <c r="P326" s="456" t="str">
        <f t="shared" si="6"/>
        <v/>
      </c>
      <c r="Q326" s="457">
        <f t="shared" si="30"/>
        <v>0</v>
      </c>
      <c r="R326" s="458"/>
      <c r="S326" s="459" t="str">
        <f t="array" ref="S326">IF(B326="","",XLOOKUP($B326,Product,'Product List'!D:D))</f>
        <v/>
      </c>
      <c r="T326" s="454" t="str">
        <f t="array" ref="T326">IF(B326="","",XLOOKUP($B326,Product,'Product List'!E:E))</f>
        <v/>
      </c>
      <c r="U326" s="454" t="str">
        <f t="array" ref="U326">IF(B326="","",XLOOKUP($B326,Product,'Product List'!F:F))</f>
        <v/>
      </c>
      <c r="V326" s="454" t="str">
        <f t="array" ref="V326">IF(B326="","",XLOOKUP($B326,Product,'Product List'!G:G))</f>
        <v/>
      </c>
      <c r="W326" s="434"/>
      <c r="X326" s="434" t="str">
        <f t="array" ref="X326">iferror(xlookup(B326,'Product List'!A:A,'Product List'!P:P),"")</f>
        <v/>
      </c>
      <c r="Y326" s="434">
        <f t="shared" si="31"/>
        <v>0</v>
      </c>
      <c r="Z326" s="434"/>
    </row>
    <row r="327" ht="14.25" customHeight="1">
      <c r="A327" s="495"/>
      <c r="B327" s="494"/>
      <c r="C327" s="495"/>
      <c r="D327" s="496"/>
      <c r="E327" s="496"/>
      <c r="F327" s="496"/>
      <c r="G327" s="487">
        <f t="shared" si="1"/>
        <v>0</v>
      </c>
      <c r="H327" s="451" t="str">
        <f t="shared" si="2"/>
        <v/>
      </c>
      <c r="I327" s="452" t="str">
        <f t="shared" si="29"/>
        <v/>
      </c>
      <c r="J327" s="493"/>
      <c r="K327" s="434"/>
      <c r="L327" s="454" t="str">
        <f t="shared" si="4"/>
        <v/>
      </c>
      <c r="M327" s="455" t="str">
        <f t="array" ref="M327">IFERROR(IF(J327="","",XLOOKUP(L327,Personnel!$B$4:$G$4,Personnel!$B$5:$G$5)),"")</f>
        <v/>
      </c>
      <c r="N327" s="455">
        <f t="shared" si="5"/>
        <v>0</v>
      </c>
      <c r="O327" s="434"/>
      <c r="P327" s="456" t="str">
        <f t="shared" si="6"/>
        <v/>
      </c>
      <c r="Q327" s="457">
        <f t="shared" si="30"/>
        <v>0</v>
      </c>
      <c r="R327" s="458"/>
      <c r="S327" s="459" t="str">
        <f t="array" ref="S327">IF(B327="","",XLOOKUP($B327,Product,'Product List'!D:D))</f>
        <v/>
      </c>
      <c r="T327" s="454" t="str">
        <f t="array" ref="T327">IF(B327="","",XLOOKUP($B327,Product,'Product List'!E:E))</f>
        <v/>
      </c>
      <c r="U327" s="454" t="str">
        <f t="array" ref="U327">IF(B327="","",XLOOKUP($B327,Product,'Product List'!F:F))</f>
        <v/>
      </c>
      <c r="V327" s="454" t="str">
        <f t="array" ref="V327">IF(B327="","",XLOOKUP($B327,Product,'Product List'!G:G))</f>
        <v/>
      </c>
      <c r="W327" s="434"/>
      <c r="X327" s="434" t="str">
        <f t="array" ref="X327">iferror(xlookup(B327,'Product List'!A:A,'Product List'!P:P),"")</f>
        <v/>
      </c>
      <c r="Y327" s="434">
        <f t="shared" si="31"/>
        <v>0</v>
      </c>
      <c r="Z327" s="434"/>
    </row>
    <row r="328" ht="14.25" customHeight="1">
      <c r="A328" s="495"/>
      <c r="B328" s="494"/>
      <c r="C328" s="495"/>
      <c r="D328" s="496"/>
      <c r="E328" s="496"/>
      <c r="F328" s="496"/>
      <c r="G328" s="487">
        <f t="shared" si="1"/>
        <v>0</v>
      </c>
      <c r="H328" s="451" t="str">
        <f t="shared" si="2"/>
        <v/>
      </c>
      <c r="I328" s="452" t="str">
        <f t="shared" si="29"/>
        <v/>
      </c>
      <c r="J328" s="493"/>
      <c r="K328" s="434"/>
      <c r="L328" s="454" t="str">
        <f t="shared" si="4"/>
        <v/>
      </c>
      <c r="M328" s="455" t="str">
        <f t="array" ref="M328">IFERROR(IF(J328="","",XLOOKUP(L328,Personnel!$B$4:$G$4,Personnel!$B$5:$G$5)),"")</f>
        <v/>
      </c>
      <c r="N328" s="455">
        <f t="shared" si="5"/>
        <v>0</v>
      </c>
      <c r="O328" s="434"/>
      <c r="P328" s="456" t="str">
        <f t="shared" si="6"/>
        <v/>
      </c>
      <c r="Q328" s="457">
        <f t="shared" si="30"/>
        <v>0</v>
      </c>
      <c r="R328" s="458"/>
      <c r="S328" s="459" t="str">
        <f t="array" ref="S328">IF(B328="","",XLOOKUP($B328,Product,'Product List'!D:D))</f>
        <v/>
      </c>
      <c r="T328" s="454" t="str">
        <f t="array" ref="T328">IF(B328="","",XLOOKUP($B328,Product,'Product List'!E:E))</f>
        <v/>
      </c>
      <c r="U328" s="454" t="str">
        <f t="array" ref="U328">IF(B328="","",XLOOKUP($B328,Product,'Product List'!F:F))</f>
        <v/>
      </c>
      <c r="V328" s="454" t="str">
        <f t="array" ref="V328">IF(B328="","",XLOOKUP($B328,Product,'Product List'!G:G))</f>
        <v/>
      </c>
      <c r="W328" s="434"/>
      <c r="X328" s="434" t="str">
        <f t="array" ref="X328">iferror(xlookup(B328,'Product List'!A:A,'Product List'!P:P),"")</f>
        <v/>
      </c>
      <c r="Y328" s="434">
        <f t="shared" si="31"/>
        <v>0</v>
      </c>
      <c r="Z328" s="434"/>
    </row>
    <row r="329" ht="14.25" customHeight="1">
      <c r="A329" s="495"/>
      <c r="B329" s="494"/>
      <c r="C329" s="495"/>
      <c r="D329" s="496"/>
      <c r="E329" s="496"/>
      <c r="F329" s="496"/>
      <c r="G329" s="487">
        <f t="shared" si="1"/>
        <v>0</v>
      </c>
      <c r="H329" s="451" t="str">
        <f t="shared" si="2"/>
        <v/>
      </c>
      <c r="I329" s="452" t="str">
        <f t="shared" si="29"/>
        <v/>
      </c>
      <c r="J329" s="493"/>
      <c r="K329" s="434"/>
      <c r="L329" s="454" t="str">
        <f t="shared" si="4"/>
        <v/>
      </c>
      <c r="M329" s="455" t="str">
        <f t="array" ref="M329">IFERROR(IF(J329="","",XLOOKUP(L329,Personnel!$B$4:$G$4,Personnel!$B$5:$G$5)),"")</f>
        <v/>
      </c>
      <c r="N329" s="455">
        <f t="shared" si="5"/>
        <v>0</v>
      </c>
      <c r="O329" s="434"/>
      <c r="P329" s="456" t="str">
        <f t="shared" si="6"/>
        <v/>
      </c>
      <c r="Q329" s="457">
        <f t="shared" si="30"/>
        <v>0</v>
      </c>
      <c r="R329" s="458"/>
      <c r="S329" s="459" t="str">
        <f t="array" ref="S329">IF(B329="","",XLOOKUP($B329,Product,'Product List'!D:D))</f>
        <v/>
      </c>
      <c r="T329" s="454" t="str">
        <f t="array" ref="T329">IF(B329="","",XLOOKUP($B329,Product,'Product List'!E:E))</f>
        <v/>
      </c>
      <c r="U329" s="454" t="str">
        <f t="array" ref="U329">IF(B329="","",XLOOKUP($B329,Product,'Product List'!F:F))</f>
        <v/>
      </c>
      <c r="V329" s="454" t="str">
        <f t="array" ref="V329">IF(B329="","",XLOOKUP($B329,Product,'Product List'!G:G))</f>
        <v/>
      </c>
      <c r="W329" s="434"/>
      <c r="X329" s="434" t="str">
        <f t="array" ref="X329">iferror(xlookup(B329,'Product List'!A:A,'Product List'!P:P),"")</f>
        <v/>
      </c>
      <c r="Y329" s="434">
        <f t="shared" si="31"/>
        <v>0</v>
      </c>
      <c r="Z329" s="434"/>
    </row>
    <row r="330" ht="14.25" customHeight="1">
      <c r="A330" s="495"/>
      <c r="B330" s="494"/>
      <c r="C330" s="495"/>
      <c r="D330" s="496"/>
      <c r="E330" s="496"/>
      <c r="F330" s="496"/>
      <c r="G330" s="487">
        <f t="shared" si="1"/>
        <v>0</v>
      </c>
      <c r="H330" s="451" t="str">
        <f t="shared" si="2"/>
        <v/>
      </c>
      <c r="I330" s="452" t="str">
        <f t="shared" si="29"/>
        <v/>
      </c>
      <c r="J330" s="493"/>
      <c r="K330" s="434"/>
      <c r="L330" s="454" t="str">
        <f t="shared" si="4"/>
        <v/>
      </c>
      <c r="M330" s="455" t="str">
        <f t="array" ref="M330">IFERROR(IF(J330="","",XLOOKUP(L330,Personnel!$B$4:$G$4,Personnel!$B$5:$G$5)),"")</f>
        <v/>
      </c>
      <c r="N330" s="455">
        <f t="shared" si="5"/>
        <v>0</v>
      </c>
      <c r="O330" s="434"/>
      <c r="P330" s="456" t="str">
        <f t="shared" si="6"/>
        <v/>
      </c>
      <c r="Q330" s="457">
        <f t="shared" si="30"/>
        <v>0</v>
      </c>
      <c r="R330" s="458"/>
      <c r="S330" s="459" t="str">
        <f t="array" ref="S330">IF(B330="","",XLOOKUP($B330,Product,'Product List'!D:D))</f>
        <v/>
      </c>
      <c r="T330" s="454" t="str">
        <f t="array" ref="T330">IF(B330="","",XLOOKUP($B330,Product,'Product List'!E:E))</f>
        <v/>
      </c>
      <c r="U330" s="454" t="str">
        <f t="array" ref="U330">IF(B330="","",XLOOKUP($B330,Product,'Product List'!F:F))</f>
        <v/>
      </c>
      <c r="V330" s="454" t="str">
        <f t="array" ref="V330">IF(B330="","",XLOOKUP($B330,Product,'Product List'!G:G))</f>
        <v/>
      </c>
      <c r="W330" s="434"/>
      <c r="X330" s="434" t="str">
        <f t="array" ref="X330">iferror(xlookup(B330,'Product List'!A:A,'Product List'!P:P),"")</f>
        <v/>
      </c>
      <c r="Y330" s="434">
        <f t="shared" si="31"/>
        <v>0</v>
      </c>
      <c r="Z330" s="434"/>
    </row>
    <row r="331" ht="14.25" customHeight="1">
      <c r="A331" s="495"/>
      <c r="B331" s="494"/>
      <c r="C331" s="495"/>
      <c r="D331" s="496"/>
      <c r="E331" s="496"/>
      <c r="F331" s="496"/>
      <c r="G331" s="487">
        <f t="shared" si="1"/>
        <v>0</v>
      </c>
      <c r="H331" s="451" t="str">
        <f t="shared" si="2"/>
        <v/>
      </c>
      <c r="I331" s="452" t="str">
        <f t="shared" si="29"/>
        <v/>
      </c>
      <c r="J331" s="493"/>
      <c r="K331" s="434"/>
      <c r="L331" s="454" t="str">
        <f t="shared" si="4"/>
        <v/>
      </c>
      <c r="M331" s="455" t="str">
        <f t="array" ref="M331">IFERROR(IF(J331="","",XLOOKUP(L331,Personnel!$B$4:$G$4,Personnel!$B$5:$G$5)),"")</f>
        <v/>
      </c>
      <c r="N331" s="455">
        <f t="shared" si="5"/>
        <v>0</v>
      </c>
      <c r="O331" s="434"/>
      <c r="P331" s="456" t="str">
        <f t="shared" si="6"/>
        <v/>
      </c>
      <c r="Q331" s="457">
        <f t="shared" si="30"/>
        <v>0</v>
      </c>
      <c r="R331" s="458"/>
      <c r="S331" s="459" t="str">
        <f t="array" ref="S331">IF(B331="","",XLOOKUP($B331,Product,'Product List'!D:D))</f>
        <v/>
      </c>
      <c r="T331" s="454" t="str">
        <f t="array" ref="T331">IF(B331="","",XLOOKUP($B331,Product,'Product List'!E:E))</f>
        <v/>
      </c>
      <c r="U331" s="454" t="str">
        <f t="array" ref="U331">IF(B331="","",XLOOKUP($B331,Product,'Product List'!F:F))</f>
        <v/>
      </c>
      <c r="V331" s="454" t="str">
        <f t="array" ref="V331">IF(B331="","",XLOOKUP($B331,Product,'Product List'!G:G))</f>
        <v/>
      </c>
      <c r="W331" s="434"/>
      <c r="X331" s="434" t="str">
        <f t="array" ref="X331">iferror(xlookup(B331,'Product List'!A:A,'Product List'!P:P),"")</f>
        <v/>
      </c>
      <c r="Y331" s="434">
        <f t="shared" si="31"/>
        <v>0</v>
      </c>
      <c r="Z331" s="434"/>
    </row>
    <row r="332" ht="14.25" customHeight="1">
      <c r="A332" s="495"/>
      <c r="B332" s="494"/>
      <c r="C332" s="495"/>
      <c r="D332" s="496"/>
      <c r="E332" s="496"/>
      <c r="F332" s="496"/>
      <c r="G332" s="487">
        <f t="shared" si="1"/>
        <v>0</v>
      </c>
      <c r="H332" s="451" t="str">
        <f t="shared" si="2"/>
        <v/>
      </c>
      <c r="I332" s="452" t="str">
        <f t="shared" si="29"/>
        <v/>
      </c>
      <c r="J332" s="493"/>
      <c r="K332" s="434"/>
      <c r="L332" s="454" t="str">
        <f t="shared" si="4"/>
        <v/>
      </c>
      <c r="M332" s="455" t="str">
        <f t="array" ref="M332">IFERROR(IF(J332="","",XLOOKUP(L332,Personnel!$B$4:$G$4,Personnel!$B$5:$G$5)),"")</f>
        <v/>
      </c>
      <c r="N332" s="455">
        <f t="shared" si="5"/>
        <v>0</v>
      </c>
      <c r="O332" s="434"/>
      <c r="P332" s="456" t="str">
        <f t="shared" si="6"/>
        <v/>
      </c>
      <c r="Q332" s="457">
        <f t="shared" si="30"/>
        <v>0</v>
      </c>
      <c r="R332" s="458"/>
      <c r="S332" s="459" t="str">
        <f t="array" ref="S332">IF(B332="","",XLOOKUP($B332,Product,'Product List'!D:D))</f>
        <v/>
      </c>
      <c r="T332" s="454" t="str">
        <f t="array" ref="T332">IF(B332="","",XLOOKUP($B332,Product,'Product List'!E:E))</f>
        <v/>
      </c>
      <c r="U332" s="454" t="str">
        <f t="array" ref="U332">IF(B332="","",XLOOKUP($B332,Product,'Product List'!F:F))</f>
        <v/>
      </c>
      <c r="V332" s="454" t="str">
        <f t="array" ref="V332">IF(B332="","",XLOOKUP($B332,Product,'Product List'!G:G))</f>
        <v/>
      </c>
      <c r="W332" s="434"/>
      <c r="X332" s="434" t="str">
        <f t="array" ref="X332">iferror(xlookup(B332,'Product List'!A:A,'Product List'!P:P),"")</f>
        <v/>
      </c>
      <c r="Y332" s="434">
        <f t="shared" si="31"/>
        <v>0</v>
      </c>
      <c r="Z332" s="434"/>
    </row>
    <row r="333" ht="14.25" customHeight="1">
      <c r="A333" s="495"/>
      <c r="B333" s="494"/>
      <c r="C333" s="495"/>
      <c r="D333" s="496"/>
      <c r="E333" s="496"/>
      <c r="F333" s="496"/>
      <c r="G333" s="487">
        <f t="shared" si="1"/>
        <v>0</v>
      </c>
      <c r="H333" s="451" t="str">
        <f t="shared" si="2"/>
        <v/>
      </c>
      <c r="I333" s="452" t="str">
        <f t="shared" si="29"/>
        <v/>
      </c>
      <c r="J333" s="493"/>
      <c r="K333" s="434"/>
      <c r="L333" s="454" t="str">
        <f t="shared" si="4"/>
        <v/>
      </c>
      <c r="M333" s="455" t="str">
        <f t="array" ref="M333">IFERROR(IF(J333="","",XLOOKUP(L333,Personnel!$B$4:$G$4,Personnel!$B$5:$G$5)),"")</f>
        <v/>
      </c>
      <c r="N333" s="455">
        <f t="shared" si="5"/>
        <v>0</v>
      </c>
      <c r="O333" s="434"/>
      <c r="P333" s="456" t="str">
        <f t="shared" si="6"/>
        <v/>
      </c>
      <c r="Q333" s="457">
        <f t="shared" si="30"/>
        <v>0</v>
      </c>
      <c r="R333" s="458"/>
      <c r="S333" s="459" t="str">
        <f t="array" ref="S333">IF(B333="","",XLOOKUP($B333,Product,'Product List'!D:D))</f>
        <v/>
      </c>
      <c r="T333" s="454" t="str">
        <f t="array" ref="T333">IF(B333="","",XLOOKUP($B333,Product,'Product List'!E:E))</f>
        <v/>
      </c>
      <c r="U333" s="454" t="str">
        <f t="array" ref="U333">IF(B333="","",XLOOKUP($B333,Product,'Product List'!F:F))</f>
        <v/>
      </c>
      <c r="V333" s="454" t="str">
        <f t="array" ref="V333">IF(B333="","",XLOOKUP($B333,Product,'Product List'!G:G))</f>
        <v/>
      </c>
      <c r="W333" s="434"/>
      <c r="X333" s="434" t="str">
        <f t="array" ref="X333">iferror(xlookup(B333,'Product List'!A:A,'Product List'!P:P),"")</f>
        <v/>
      </c>
      <c r="Y333" s="434">
        <f t="shared" si="31"/>
        <v>0</v>
      </c>
      <c r="Z333" s="434"/>
    </row>
    <row r="334" ht="14.25" customHeight="1">
      <c r="A334" s="495"/>
      <c r="B334" s="494"/>
      <c r="C334" s="495"/>
      <c r="D334" s="496"/>
      <c r="E334" s="496"/>
      <c r="F334" s="496"/>
      <c r="G334" s="487">
        <f t="shared" si="1"/>
        <v>0</v>
      </c>
      <c r="H334" s="451" t="str">
        <f t="shared" si="2"/>
        <v/>
      </c>
      <c r="I334" s="452" t="str">
        <f t="shared" si="29"/>
        <v/>
      </c>
      <c r="J334" s="493"/>
      <c r="K334" s="434"/>
      <c r="L334" s="454" t="str">
        <f t="shared" si="4"/>
        <v/>
      </c>
      <c r="M334" s="455" t="str">
        <f t="array" ref="M334">IFERROR(IF(J334="","",XLOOKUP(L334,Personnel!$B$4:$G$4,Personnel!$B$5:$G$5)),"")</f>
        <v/>
      </c>
      <c r="N334" s="455">
        <f t="shared" si="5"/>
        <v>0</v>
      </c>
      <c r="O334" s="434"/>
      <c r="P334" s="456" t="str">
        <f t="shared" si="6"/>
        <v/>
      </c>
      <c r="Q334" s="457">
        <f t="shared" si="30"/>
        <v>0</v>
      </c>
      <c r="R334" s="458"/>
      <c r="S334" s="459" t="str">
        <f t="array" ref="S334">IF(B334="","",XLOOKUP($B334,Product,'Product List'!D:D))</f>
        <v/>
      </c>
      <c r="T334" s="454" t="str">
        <f t="array" ref="T334">IF(B334="","",XLOOKUP($B334,Product,'Product List'!E:E))</f>
        <v/>
      </c>
      <c r="U334" s="454" t="str">
        <f t="array" ref="U334">IF(B334="","",XLOOKUP($B334,Product,'Product List'!F:F))</f>
        <v/>
      </c>
      <c r="V334" s="454" t="str">
        <f t="array" ref="V334">IF(B334="","",XLOOKUP($B334,Product,'Product List'!G:G))</f>
        <v/>
      </c>
      <c r="W334" s="434"/>
      <c r="X334" s="434" t="str">
        <f t="array" ref="X334">iferror(xlookup(B334,'Product List'!A:A,'Product List'!P:P),"")</f>
        <v/>
      </c>
      <c r="Y334" s="434">
        <f t="shared" si="31"/>
        <v>0</v>
      </c>
      <c r="Z334" s="434"/>
    </row>
    <row r="335" ht="14.25" customHeight="1">
      <c r="A335" s="495"/>
      <c r="B335" s="494"/>
      <c r="C335" s="495"/>
      <c r="D335" s="496"/>
      <c r="E335" s="496"/>
      <c r="F335" s="496"/>
      <c r="G335" s="487">
        <f t="shared" si="1"/>
        <v>0</v>
      </c>
      <c r="H335" s="451" t="str">
        <f t="shared" si="2"/>
        <v/>
      </c>
      <c r="I335" s="452" t="str">
        <f t="shared" si="29"/>
        <v/>
      </c>
      <c r="J335" s="493"/>
      <c r="K335" s="434"/>
      <c r="L335" s="454" t="str">
        <f t="shared" si="4"/>
        <v/>
      </c>
      <c r="M335" s="455" t="str">
        <f t="array" ref="M335">IFERROR(IF(J335="","",XLOOKUP(L335,Personnel!$B$4:$G$4,Personnel!$B$5:$G$5)),"")</f>
        <v/>
      </c>
      <c r="N335" s="455">
        <f t="shared" si="5"/>
        <v>0</v>
      </c>
      <c r="O335" s="434"/>
      <c r="P335" s="456" t="str">
        <f t="shared" si="6"/>
        <v/>
      </c>
      <c r="Q335" s="457">
        <f t="shared" si="30"/>
        <v>0</v>
      </c>
      <c r="R335" s="458"/>
      <c r="S335" s="459" t="str">
        <f t="array" ref="S335">IF(B335="","",XLOOKUP($B335,Product,'Product List'!D:D))</f>
        <v/>
      </c>
      <c r="T335" s="454" t="str">
        <f t="array" ref="T335">IF(B335="","",XLOOKUP($B335,Product,'Product List'!E:E))</f>
        <v/>
      </c>
      <c r="U335" s="454" t="str">
        <f t="array" ref="U335">IF(B335="","",XLOOKUP($B335,Product,'Product List'!F:F))</f>
        <v/>
      </c>
      <c r="V335" s="454" t="str">
        <f t="array" ref="V335">IF(B335="","",XLOOKUP($B335,Product,'Product List'!G:G))</f>
        <v/>
      </c>
      <c r="W335" s="434"/>
      <c r="X335" s="434" t="str">
        <f t="array" ref="X335">iferror(xlookup(B335,'Product List'!A:A,'Product List'!P:P),"")</f>
        <v/>
      </c>
      <c r="Y335" s="434">
        <f t="shared" si="31"/>
        <v>0</v>
      </c>
      <c r="Z335" s="434"/>
    </row>
    <row r="336" ht="14.25" customHeight="1">
      <c r="A336" s="495"/>
      <c r="B336" s="494"/>
      <c r="C336" s="495"/>
      <c r="D336" s="496"/>
      <c r="E336" s="496"/>
      <c r="F336" s="496"/>
      <c r="G336" s="487">
        <f t="shared" si="1"/>
        <v>0</v>
      </c>
      <c r="H336" s="451" t="str">
        <f t="shared" si="2"/>
        <v/>
      </c>
      <c r="I336" s="452" t="str">
        <f t="shared" si="29"/>
        <v/>
      </c>
      <c r="J336" s="493"/>
      <c r="K336" s="434"/>
      <c r="L336" s="454" t="str">
        <f t="shared" si="4"/>
        <v/>
      </c>
      <c r="M336" s="455" t="str">
        <f t="array" ref="M336">IFERROR(IF(J336="","",XLOOKUP(L336,Personnel!$B$4:$G$4,Personnel!$B$5:$G$5)),"")</f>
        <v/>
      </c>
      <c r="N336" s="455">
        <f t="shared" si="5"/>
        <v>0</v>
      </c>
      <c r="O336" s="434"/>
      <c r="P336" s="456" t="str">
        <f t="shared" si="6"/>
        <v/>
      </c>
      <c r="Q336" s="457">
        <f t="shared" si="30"/>
        <v>0</v>
      </c>
      <c r="R336" s="458"/>
      <c r="S336" s="459" t="str">
        <f t="array" ref="S336">IF(B336="","",XLOOKUP($B336,Product,'Product List'!D:D))</f>
        <v/>
      </c>
      <c r="T336" s="454" t="str">
        <f t="array" ref="T336">IF(B336="","",XLOOKUP($B336,Product,'Product List'!E:E))</f>
        <v/>
      </c>
      <c r="U336" s="454" t="str">
        <f t="array" ref="U336">IF(B336="","",XLOOKUP($B336,Product,'Product List'!F:F))</f>
        <v/>
      </c>
      <c r="V336" s="454" t="str">
        <f t="array" ref="V336">IF(B336="","",XLOOKUP($B336,Product,'Product List'!G:G))</f>
        <v/>
      </c>
      <c r="W336" s="434"/>
      <c r="X336" s="434" t="str">
        <f t="array" ref="X336">iferror(xlookup(B336,'Product List'!A:A,'Product List'!P:P),"")</f>
        <v/>
      </c>
      <c r="Y336" s="434">
        <f t="shared" si="31"/>
        <v>0</v>
      </c>
      <c r="Z336" s="434"/>
    </row>
    <row r="337" ht="14.25" customHeight="1">
      <c r="A337" s="495"/>
      <c r="B337" s="494"/>
      <c r="C337" s="495"/>
      <c r="D337" s="496"/>
      <c r="E337" s="496"/>
      <c r="F337" s="496"/>
      <c r="G337" s="487">
        <f t="shared" si="1"/>
        <v>0</v>
      </c>
      <c r="H337" s="451" t="str">
        <f t="shared" si="2"/>
        <v/>
      </c>
      <c r="I337" s="452" t="str">
        <f t="shared" si="29"/>
        <v/>
      </c>
      <c r="J337" s="493"/>
      <c r="K337" s="434"/>
      <c r="L337" s="454" t="str">
        <f t="shared" si="4"/>
        <v/>
      </c>
      <c r="M337" s="455" t="str">
        <f t="array" ref="M337">IFERROR(IF(J337="","",XLOOKUP(L337,Personnel!$B$4:$G$4,Personnel!$B$5:$G$5)),"")</f>
        <v/>
      </c>
      <c r="N337" s="455">
        <f t="shared" si="5"/>
        <v>0</v>
      </c>
      <c r="O337" s="434"/>
      <c r="P337" s="456" t="str">
        <f t="shared" si="6"/>
        <v/>
      </c>
      <c r="Q337" s="457">
        <f t="shared" si="30"/>
        <v>0</v>
      </c>
      <c r="R337" s="458"/>
      <c r="S337" s="459" t="str">
        <f t="array" ref="S337">IF(B337="","",XLOOKUP($B337,Product,'Product List'!D:D))</f>
        <v/>
      </c>
      <c r="T337" s="454" t="str">
        <f t="array" ref="T337">IF(B337="","",XLOOKUP($B337,Product,'Product List'!E:E))</f>
        <v/>
      </c>
      <c r="U337" s="454" t="str">
        <f t="array" ref="U337">IF(B337="","",XLOOKUP($B337,Product,'Product List'!F:F))</f>
        <v/>
      </c>
      <c r="V337" s="454" t="str">
        <f t="array" ref="V337">IF(B337="","",XLOOKUP($B337,Product,'Product List'!G:G))</f>
        <v/>
      </c>
      <c r="W337" s="434"/>
      <c r="X337" s="434" t="str">
        <f t="array" ref="X337">iferror(xlookup(B337,'Product List'!A:A,'Product List'!P:P),"")</f>
        <v/>
      </c>
      <c r="Y337" s="434">
        <f t="shared" si="31"/>
        <v>0</v>
      </c>
      <c r="Z337" s="434"/>
    </row>
    <row r="338" ht="14.25" customHeight="1">
      <c r="A338" s="495"/>
      <c r="B338" s="494"/>
      <c r="C338" s="495"/>
      <c r="D338" s="496"/>
      <c r="E338" s="496"/>
      <c r="F338" s="496"/>
      <c r="G338" s="487">
        <f t="shared" si="1"/>
        <v>0</v>
      </c>
      <c r="H338" s="451" t="str">
        <f t="shared" si="2"/>
        <v/>
      </c>
      <c r="I338" s="452" t="str">
        <f t="shared" si="29"/>
        <v/>
      </c>
      <c r="J338" s="493"/>
      <c r="K338" s="434"/>
      <c r="L338" s="454" t="str">
        <f t="shared" si="4"/>
        <v/>
      </c>
      <c r="M338" s="455" t="str">
        <f t="array" ref="M338">IFERROR(IF(J338="","",XLOOKUP(L338,Personnel!$B$4:$G$4,Personnel!$B$5:$G$5)),"")</f>
        <v/>
      </c>
      <c r="N338" s="455">
        <f t="shared" si="5"/>
        <v>0</v>
      </c>
      <c r="O338" s="434"/>
      <c r="P338" s="456" t="str">
        <f t="shared" si="6"/>
        <v/>
      </c>
      <c r="Q338" s="457">
        <f t="shared" si="30"/>
        <v>0</v>
      </c>
      <c r="R338" s="458"/>
      <c r="S338" s="459" t="str">
        <f t="array" ref="S338">IF(B338="","",XLOOKUP($B338,Product,'Product List'!D:D))</f>
        <v/>
      </c>
      <c r="T338" s="454" t="str">
        <f t="array" ref="T338">IF(B338="","",XLOOKUP($B338,Product,'Product List'!E:E))</f>
        <v/>
      </c>
      <c r="U338" s="454" t="str">
        <f t="array" ref="U338">IF(B338="","",XLOOKUP($B338,Product,'Product List'!F:F))</f>
        <v/>
      </c>
      <c r="V338" s="454" t="str">
        <f t="array" ref="V338">IF(B338="","",XLOOKUP($B338,Product,'Product List'!G:G))</f>
        <v/>
      </c>
      <c r="W338" s="434"/>
      <c r="X338" s="434" t="str">
        <f t="array" ref="X338">iferror(xlookup(B338,'Product List'!A:A,'Product List'!P:P),"")</f>
        <v/>
      </c>
      <c r="Y338" s="434">
        <f t="shared" si="31"/>
        <v>0</v>
      </c>
      <c r="Z338" s="434"/>
    </row>
    <row r="339" ht="14.25" customHeight="1">
      <c r="A339" s="495"/>
      <c r="B339" s="494"/>
      <c r="C339" s="495"/>
      <c r="D339" s="496"/>
      <c r="E339" s="496"/>
      <c r="F339" s="496"/>
      <c r="G339" s="487">
        <f t="shared" si="1"/>
        <v>0</v>
      </c>
      <c r="H339" s="451" t="str">
        <f t="shared" si="2"/>
        <v/>
      </c>
      <c r="I339" s="452" t="str">
        <f t="shared" si="29"/>
        <v/>
      </c>
      <c r="J339" s="493"/>
      <c r="K339" s="434"/>
      <c r="L339" s="454" t="str">
        <f t="shared" si="4"/>
        <v/>
      </c>
      <c r="M339" s="455" t="str">
        <f t="array" ref="M339">IFERROR(IF(J339="","",XLOOKUP(L339,Personnel!$B$4:$G$4,Personnel!$B$5:$G$5)),"")</f>
        <v/>
      </c>
      <c r="N339" s="455">
        <f t="shared" si="5"/>
        <v>0</v>
      </c>
      <c r="O339" s="434"/>
      <c r="P339" s="456" t="str">
        <f t="shared" si="6"/>
        <v/>
      </c>
      <c r="Q339" s="457">
        <f t="shared" si="30"/>
        <v>0</v>
      </c>
      <c r="R339" s="458"/>
      <c r="S339" s="459" t="str">
        <f t="array" ref="S339">IF(B339="","",XLOOKUP($B339,Product,'Product List'!D:D))</f>
        <v/>
      </c>
      <c r="T339" s="454" t="str">
        <f t="array" ref="T339">IF(B339="","",XLOOKUP($B339,Product,'Product List'!E:E))</f>
        <v/>
      </c>
      <c r="U339" s="454" t="str">
        <f t="array" ref="U339">IF(B339="","",XLOOKUP($B339,Product,'Product List'!F:F))</f>
        <v/>
      </c>
      <c r="V339" s="454" t="str">
        <f t="array" ref="V339">IF(B339="","",XLOOKUP($B339,Product,'Product List'!G:G))</f>
        <v/>
      </c>
      <c r="W339" s="434"/>
      <c r="X339" s="434" t="str">
        <f t="array" ref="X339">iferror(xlookup(B339,'Product List'!A:A,'Product List'!P:P),"")</f>
        <v/>
      </c>
      <c r="Y339" s="434">
        <f t="shared" si="31"/>
        <v>0</v>
      </c>
      <c r="Z339" s="434"/>
    </row>
    <row r="340" ht="14.25" customHeight="1">
      <c r="A340" s="495"/>
      <c r="B340" s="494"/>
      <c r="C340" s="495"/>
      <c r="D340" s="496"/>
      <c r="E340" s="496"/>
      <c r="F340" s="496"/>
      <c r="G340" s="487">
        <f t="shared" si="1"/>
        <v>0</v>
      </c>
      <c r="H340" s="451" t="str">
        <f t="shared" si="2"/>
        <v/>
      </c>
      <c r="I340" s="452" t="str">
        <f t="shared" si="29"/>
        <v/>
      </c>
      <c r="J340" s="493"/>
      <c r="K340" s="434"/>
      <c r="L340" s="454" t="str">
        <f t="shared" si="4"/>
        <v/>
      </c>
      <c r="M340" s="455" t="str">
        <f t="array" ref="M340">IFERROR(IF(J340="","",XLOOKUP(L340,Personnel!$B$4:$G$4,Personnel!$B$5:$G$5)),"")</f>
        <v/>
      </c>
      <c r="N340" s="455">
        <f t="shared" si="5"/>
        <v>0</v>
      </c>
      <c r="O340" s="434"/>
      <c r="P340" s="456" t="str">
        <f t="shared" si="6"/>
        <v/>
      </c>
      <c r="Q340" s="457">
        <f t="shared" si="30"/>
        <v>0</v>
      </c>
      <c r="R340" s="458"/>
      <c r="S340" s="459" t="str">
        <f t="array" ref="S340">IF(B340="","",XLOOKUP($B340,Product,'Product List'!D:D))</f>
        <v/>
      </c>
      <c r="T340" s="454" t="str">
        <f t="array" ref="T340">IF(B340="","",XLOOKUP($B340,Product,'Product List'!E:E))</f>
        <v/>
      </c>
      <c r="U340" s="454" t="str">
        <f t="array" ref="U340">IF(B340="","",XLOOKUP($B340,Product,'Product List'!F:F))</f>
        <v/>
      </c>
      <c r="V340" s="454" t="str">
        <f t="array" ref="V340">IF(B340="","",XLOOKUP($B340,Product,'Product List'!G:G))</f>
        <v/>
      </c>
      <c r="W340" s="434"/>
      <c r="X340" s="434" t="str">
        <f t="array" ref="X340">iferror(xlookup(B340,'Product List'!A:A,'Product List'!P:P),"")</f>
        <v/>
      </c>
      <c r="Y340" s="434">
        <f t="shared" si="31"/>
        <v>0</v>
      </c>
      <c r="Z340" s="434"/>
    </row>
    <row r="341" ht="14.25" customHeight="1">
      <c r="A341" s="495"/>
      <c r="B341" s="494"/>
      <c r="C341" s="495"/>
      <c r="D341" s="496"/>
      <c r="E341" s="496"/>
      <c r="F341" s="496"/>
      <c r="G341" s="487">
        <f t="shared" si="1"/>
        <v>0</v>
      </c>
      <c r="H341" s="451" t="str">
        <f t="shared" si="2"/>
        <v/>
      </c>
      <c r="I341" s="452" t="str">
        <f t="shared" si="29"/>
        <v/>
      </c>
      <c r="J341" s="493"/>
      <c r="K341" s="434"/>
      <c r="L341" s="454" t="str">
        <f t="shared" si="4"/>
        <v/>
      </c>
      <c r="M341" s="455" t="str">
        <f t="array" ref="M341">IFERROR(IF(J341="","",XLOOKUP(L341,Personnel!$B$4:$G$4,Personnel!$B$5:$G$5)),"")</f>
        <v/>
      </c>
      <c r="N341" s="455">
        <f t="shared" si="5"/>
        <v>0</v>
      </c>
      <c r="O341" s="434"/>
      <c r="P341" s="456" t="str">
        <f t="shared" si="6"/>
        <v/>
      </c>
      <c r="Q341" s="457">
        <f t="shared" si="30"/>
        <v>0</v>
      </c>
      <c r="R341" s="458"/>
      <c r="S341" s="459" t="str">
        <f t="array" ref="S341">IF(B341="","",XLOOKUP($B341,Product,'Product List'!D:D))</f>
        <v/>
      </c>
      <c r="T341" s="454" t="str">
        <f t="array" ref="T341">IF(B341="","",XLOOKUP($B341,Product,'Product List'!E:E))</f>
        <v/>
      </c>
      <c r="U341" s="454" t="str">
        <f t="array" ref="U341">IF(B341="","",XLOOKUP($B341,Product,'Product List'!F:F))</f>
        <v/>
      </c>
      <c r="V341" s="454" t="str">
        <f t="array" ref="V341">IF(B341="","",XLOOKUP($B341,Product,'Product List'!G:G))</f>
        <v/>
      </c>
      <c r="W341" s="434"/>
      <c r="X341" s="434" t="str">
        <f t="array" ref="X341">iferror(xlookup(B341,'Product List'!A:A,'Product List'!P:P),"")</f>
        <v/>
      </c>
      <c r="Y341" s="434">
        <f t="shared" si="31"/>
        <v>0</v>
      </c>
      <c r="Z341" s="434"/>
    </row>
    <row r="342" ht="14.25" customHeight="1">
      <c r="A342" s="495"/>
      <c r="B342" s="494"/>
      <c r="C342" s="495"/>
      <c r="D342" s="496"/>
      <c r="E342" s="496"/>
      <c r="F342" s="496"/>
      <c r="G342" s="487">
        <f t="shared" si="1"/>
        <v>0</v>
      </c>
      <c r="H342" s="451" t="str">
        <f t="shared" si="2"/>
        <v/>
      </c>
      <c r="I342" s="452" t="str">
        <f t="shared" si="29"/>
        <v/>
      </c>
      <c r="J342" s="493"/>
      <c r="K342" s="434"/>
      <c r="L342" s="454" t="str">
        <f t="shared" si="4"/>
        <v/>
      </c>
      <c r="M342" s="455" t="str">
        <f t="array" ref="M342">IFERROR(IF(J342="","",XLOOKUP(L342,Personnel!$B$4:$G$4,Personnel!$B$5:$G$5)),"")</f>
        <v/>
      </c>
      <c r="N342" s="455">
        <f t="shared" si="5"/>
        <v>0</v>
      </c>
      <c r="O342" s="434"/>
      <c r="P342" s="456" t="str">
        <f t="shared" si="6"/>
        <v/>
      </c>
      <c r="Q342" s="457">
        <f t="shared" si="30"/>
        <v>0</v>
      </c>
      <c r="R342" s="458"/>
      <c r="S342" s="459" t="str">
        <f t="array" ref="S342">IF(B342="","",XLOOKUP($B342,Product,'Product List'!D:D))</f>
        <v/>
      </c>
      <c r="T342" s="454" t="str">
        <f t="array" ref="T342">IF(B342="","",XLOOKUP($B342,Product,'Product List'!E:E))</f>
        <v/>
      </c>
      <c r="U342" s="454" t="str">
        <f t="array" ref="U342">IF(B342="","",XLOOKUP($B342,Product,'Product List'!F:F))</f>
        <v/>
      </c>
      <c r="V342" s="454" t="str">
        <f t="array" ref="V342">IF(B342="","",XLOOKUP($B342,Product,'Product List'!G:G))</f>
        <v/>
      </c>
      <c r="W342" s="434"/>
      <c r="X342" s="434" t="str">
        <f t="array" ref="X342">iferror(xlookup(B342,'Product List'!A:A,'Product List'!P:P),"")</f>
        <v/>
      </c>
      <c r="Y342" s="434">
        <f t="shared" si="31"/>
        <v>0</v>
      </c>
      <c r="Z342" s="434"/>
    </row>
    <row r="343" ht="14.25" customHeight="1">
      <c r="A343" s="495"/>
      <c r="B343" s="494"/>
      <c r="C343" s="495"/>
      <c r="D343" s="496"/>
      <c r="E343" s="496"/>
      <c r="F343" s="496"/>
      <c r="G343" s="487">
        <f t="shared" si="1"/>
        <v>0</v>
      </c>
      <c r="H343" s="451" t="str">
        <f t="shared" si="2"/>
        <v/>
      </c>
      <c r="I343" s="452" t="str">
        <f t="shared" si="29"/>
        <v/>
      </c>
      <c r="J343" s="493"/>
      <c r="K343" s="434"/>
      <c r="L343" s="454" t="str">
        <f t="shared" si="4"/>
        <v/>
      </c>
      <c r="M343" s="455" t="str">
        <f t="array" ref="M343">IFERROR(IF(J343="","",XLOOKUP(L343,Personnel!$B$4:$G$4,Personnel!$B$5:$G$5)),"")</f>
        <v/>
      </c>
      <c r="N343" s="455">
        <f t="shared" si="5"/>
        <v>0</v>
      </c>
      <c r="O343" s="434"/>
      <c r="P343" s="456" t="str">
        <f t="shared" si="6"/>
        <v/>
      </c>
      <c r="Q343" s="457">
        <f t="shared" si="30"/>
        <v>0</v>
      </c>
      <c r="R343" s="458"/>
      <c r="S343" s="459" t="str">
        <f t="array" ref="S343">IF(B343="","",XLOOKUP($B343,Product,'Product List'!D:D))</f>
        <v/>
      </c>
      <c r="T343" s="454" t="str">
        <f t="array" ref="T343">IF(B343="","",XLOOKUP($B343,Product,'Product List'!E:E))</f>
        <v/>
      </c>
      <c r="U343" s="454" t="str">
        <f t="array" ref="U343">IF(B343="","",XLOOKUP($B343,Product,'Product List'!F:F))</f>
        <v/>
      </c>
      <c r="V343" s="454" t="str">
        <f t="array" ref="V343">IF(B343="","",XLOOKUP($B343,Product,'Product List'!G:G))</f>
        <v/>
      </c>
      <c r="W343" s="434"/>
      <c r="X343" s="434" t="str">
        <f t="array" ref="X343">iferror(xlookup(B343,'Product List'!A:A,'Product List'!P:P),"")</f>
        <v/>
      </c>
      <c r="Y343" s="434">
        <f t="shared" si="31"/>
        <v>0</v>
      </c>
      <c r="Z343" s="434"/>
    </row>
    <row r="344" ht="14.25" customHeight="1">
      <c r="A344" s="495"/>
      <c r="B344" s="494"/>
      <c r="C344" s="495"/>
      <c r="D344" s="496"/>
      <c r="E344" s="496"/>
      <c r="F344" s="496"/>
      <c r="G344" s="487">
        <f t="shared" si="1"/>
        <v>0</v>
      </c>
      <c r="H344" s="451" t="str">
        <f t="shared" si="2"/>
        <v/>
      </c>
      <c r="I344" s="452" t="str">
        <f t="shared" si="29"/>
        <v/>
      </c>
      <c r="J344" s="493"/>
      <c r="K344" s="434"/>
      <c r="L344" s="454" t="str">
        <f t="shared" si="4"/>
        <v/>
      </c>
      <c r="M344" s="455" t="str">
        <f t="array" ref="M344">IFERROR(IF(J344="","",XLOOKUP(L344,Personnel!$B$4:$G$4,Personnel!$B$5:$G$5)),"")</f>
        <v/>
      </c>
      <c r="N344" s="455">
        <f t="shared" si="5"/>
        <v>0</v>
      </c>
      <c r="O344" s="434"/>
      <c r="P344" s="456" t="str">
        <f t="shared" si="6"/>
        <v/>
      </c>
      <c r="Q344" s="457">
        <f t="shared" si="30"/>
        <v>0</v>
      </c>
      <c r="R344" s="458"/>
      <c r="S344" s="459" t="str">
        <f t="array" ref="S344">IF(B344="","",XLOOKUP($B344,Product,'Product List'!D:D))</f>
        <v/>
      </c>
      <c r="T344" s="454" t="str">
        <f t="array" ref="T344">IF(B344="","",XLOOKUP($B344,Product,'Product List'!E:E))</f>
        <v/>
      </c>
      <c r="U344" s="454" t="str">
        <f t="array" ref="U344">IF(B344="","",XLOOKUP($B344,Product,'Product List'!F:F))</f>
        <v/>
      </c>
      <c r="V344" s="454" t="str">
        <f t="array" ref="V344">IF(B344="","",XLOOKUP($B344,Product,'Product List'!G:G))</f>
        <v/>
      </c>
      <c r="W344" s="434"/>
      <c r="X344" s="434" t="str">
        <f t="array" ref="X344">iferror(xlookup(B344,'Product List'!A:A,'Product List'!P:P),"")</f>
        <v/>
      </c>
      <c r="Y344" s="434">
        <f t="shared" si="31"/>
        <v>0</v>
      </c>
      <c r="Z344" s="434"/>
    </row>
    <row r="345" ht="14.25" customHeight="1">
      <c r="A345" s="495"/>
      <c r="B345" s="494"/>
      <c r="C345" s="495"/>
      <c r="D345" s="496"/>
      <c r="E345" s="496"/>
      <c r="F345" s="496"/>
      <c r="G345" s="487">
        <f t="shared" si="1"/>
        <v>0</v>
      </c>
      <c r="H345" s="451" t="str">
        <f t="shared" si="2"/>
        <v/>
      </c>
      <c r="I345" s="452" t="str">
        <f t="shared" si="29"/>
        <v/>
      </c>
      <c r="J345" s="493"/>
      <c r="K345" s="434"/>
      <c r="L345" s="454" t="str">
        <f t="shared" si="4"/>
        <v/>
      </c>
      <c r="M345" s="455" t="str">
        <f t="array" ref="M345">IFERROR(IF(J345="","",XLOOKUP(L345,Personnel!$B$4:$G$4,Personnel!$B$5:$G$5)),"")</f>
        <v/>
      </c>
      <c r="N345" s="455">
        <f t="shared" si="5"/>
        <v>0</v>
      </c>
      <c r="O345" s="434"/>
      <c r="P345" s="456" t="str">
        <f t="shared" si="6"/>
        <v/>
      </c>
      <c r="Q345" s="457">
        <f t="shared" si="30"/>
        <v>0</v>
      </c>
      <c r="R345" s="458"/>
      <c r="S345" s="459" t="str">
        <f t="array" ref="S345">IF(B345="","",XLOOKUP($B345,Product,'Product List'!D:D))</f>
        <v/>
      </c>
      <c r="T345" s="454" t="str">
        <f t="array" ref="T345">IF(B345="","",XLOOKUP($B345,Product,'Product List'!E:E))</f>
        <v/>
      </c>
      <c r="U345" s="454" t="str">
        <f t="array" ref="U345">IF(B345="","",XLOOKUP($B345,Product,'Product List'!F:F))</f>
        <v/>
      </c>
      <c r="V345" s="454" t="str">
        <f t="array" ref="V345">IF(B345="","",XLOOKUP($B345,Product,'Product List'!G:G))</f>
        <v/>
      </c>
      <c r="W345" s="434"/>
      <c r="X345" s="434" t="str">
        <f t="array" ref="X345">iferror(xlookup(B345,'Product List'!A:A,'Product List'!P:P),"")</f>
        <v/>
      </c>
      <c r="Y345" s="434">
        <f t="shared" si="31"/>
        <v>0</v>
      </c>
      <c r="Z345" s="434"/>
    </row>
    <row r="346" ht="14.25" customHeight="1">
      <c r="A346" s="495"/>
      <c r="B346" s="494"/>
      <c r="C346" s="495"/>
      <c r="D346" s="496"/>
      <c r="E346" s="496"/>
      <c r="F346" s="496"/>
      <c r="G346" s="487">
        <f t="shared" si="1"/>
        <v>0</v>
      </c>
      <c r="H346" s="451" t="str">
        <f t="shared" si="2"/>
        <v/>
      </c>
      <c r="I346" s="452" t="str">
        <f t="shared" si="29"/>
        <v/>
      </c>
      <c r="J346" s="493"/>
      <c r="K346" s="434"/>
      <c r="L346" s="454" t="str">
        <f t="shared" si="4"/>
        <v/>
      </c>
      <c r="M346" s="455" t="str">
        <f t="array" ref="M346">IFERROR(IF(J346="","",XLOOKUP(L346,Personnel!$B$4:$G$4,Personnel!$B$5:$G$5)),"")</f>
        <v/>
      </c>
      <c r="N346" s="455">
        <f t="shared" si="5"/>
        <v>0</v>
      </c>
      <c r="O346" s="434"/>
      <c r="P346" s="456" t="str">
        <f t="shared" si="6"/>
        <v/>
      </c>
      <c r="Q346" s="457">
        <f t="shared" si="30"/>
        <v>0</v>
      </c>
      <c r="R346" s="458"/>
      <c r="S346" s="459" t="str">
        <f t="array" ref="S346">IF(B346="","",XLOOKUP($B346,Product,'Product List'!D:D))</f>
        <v/>
      </c>
      <c r="T346" s="454" t="str">
        <f t="array" ref="T346">IF(B346="","",XLOOKUP($B346,Product,'Product List'!E:E))</f>
        <v/>
      </c>
      <c r="U346" s="454" t="str">
        <f t="array" ref="U346">IF(B346="","",XLOOKUP($B346,Product,'Product List'!F:F))</f>
        <v/>
      </c>
      <c r="V346" s="454" t="str">
        <f t="array" ref="V346">IF(B346="","",XLOOKUP($B346,Product,'Product List'!G:G))</f>
        <v/>
      </c>
      <c r="W346" s="434"/>
      <c r="X346" s="434" t="str">
        <f t="array" ref="X346">iferror(xlookup(B346,'Product List'!A:A,'Product List'!P:P),"")</f>
        <v/>
      </c>
      <c r="Y346" s="434">
        <f t="shared" si="31"/>
        <v>0</v>
      </c>
      <c r="Z346" s="434"/>
    </row>
    <row r="347" ht="14.25" customHeight="1">
      <c r="A347" s="495"/>
      <c r="B347" s="494"/>
      <c r="C347" s="495"/>
      <c r="D347" s="496"/>
      <c r="E347" s="496"/>
      <c r="F347" s="496"/>
      <c r="G347" s="487">
        <f t="shared" si="1"/>
        <v>0</v>
      </c>
      <c r="H347" s="451" t="str">
        <f t="shared" si="2"/>
        <v/>
      </c>
      <c r="I347" s="452" t="str">
        <f t="shared" si="29"/>
        <v/>
      </c>
      <c r="J347" s="493"/>
      <c r="K347" s="434"/>
      <c r="L347" s="454" t="str">
        <f t="shared" si="4"/>
        <v/>
      </c>
      <c r="M347" s="455" t="str">
        <f t="array" ref="M347">IFERROR(IF(J347="","",XLOOKUP(L347,Personnel!$B$4:$G$4,Personnel!$B$5:$G$5)),"")</f>
        <v/>
      </c>
      <c r="N347" s="455">
        <f t="shared" si="5"/>
        <v>0</v>
      </c>
      <c r="O347" s="434"/>
      <c r="P347" s="456" t="str">
        <f t="shared" si="6"/>
        <v/>
      </c>
      <c r="Q347" s="457">
        <f t="shared" si="30"/>
        <v>0</v>
      </c>
      <c r="R347" s="458"/>
      <c r="S347" s="459" t="str">
        <f t="array" ref="S347">IF(B347="","",XLOOKUP($B347,Product,'Product List'!D:D))</f>
        <v/>
      </c>
      <c r="T347" s="454" t="str">
        <f t="array" ref="T347">IF(B347="","",XLOOKUP($B347,Product,'Product List'!E:E))</f>
        <v/>
      </c>
      <c r="U347" s="454" t="str">
        <f t="array" ref="U347">IF(B347="","",XLOOKUP($B347,Product,'Product List'!F:F))</f>
        <v/>
      </c>
      <c r="V347" s="454" t="str">
        <f t="array" ref="V347">IF(B347="","",XLOOKUP($B347,Product,'Product List'!G:G))</f>
        <v/>
      </c>
      <c r="W347" s="434"/>
      <c r="X347" s="434" t="str">
        <f t="array" ref="X347">iferror(xlookup(B347,'Product List'!A:A,'Product List'!P:P),"")</f>
        <v/>
      </c>
      <c r="Y347" s="434">
        <f t="shared" si="31"/>
        <v>0</v>
      </c>
      <c r="Z347" s="434"/>
    </row>
    <row r="348" ht="14.25" customHeight="1">
      <c r="A348" s="495"/>
      <c r="B348" s="494"/>
      <c r="C348" s="495"/>
      <c r="D348" s="496"/>
      <c r="E348" s="496"/>
      <c r="F348" s="496"/>
      <c r="G348" s="487">
        <f t="shared" si="1"/>
        <v>0</v>
      </c>
      <c r="H348" s="451" t="str">
        <f t="shared" si="2"/>
        <v/>
      </c>
      <c r="I348" s="452" t="str">
        <f t="shared" si="29"/>
        <v/>
      </c>
      <c r="J348" s="493"/>
      <c r="K348" s="434"/>
      <c r="L348" s="454" t="str">
        <f t="shared" si="4"/>
        <v/>
      </c>
      <c r="M348" s="455" t="str">
        <f t="array" ref="M348">IFERROR(IF(J348="","",XLOOKUP(L348,Personnel!$B$4:$G$4,Personnel!$B$5:$G$5)),"")</f>
        <v/>
      </c>
      <c r="N348" s="455">
        <f t="shared" si="5"/>
        <v>0</v>
      </c>
      <c r="O348" s="434"/>
      <c r="P348" s="456" t="str">
        <f t="shared" si="6"/>
        <v/>
      </c>
      <c r="Q348" s="457">
        <f t="shared" si="30"/>
        <v>0</v>
      </c>
      <c r="R348" s="458"/>
      <c r="S348" s="459" t="str">
        <f t="array" ref="S348">IF(B348="","",XLOOKUP($B348,Product,'Product List'!D:D))</f>
        <v/>
      </c>
      <c r="T348" s="454" t="str">
        <f t="array" ref="T348">IF(B348="","",XLOOKUP($B348,Product,'Product List'!E:E))</f>
        <v/>
      </c>
      <c r="U348" s="454" t="str">
        <f t="array" ref="U348">IF(B348="","",XLOOKUP($B348,Product,'Product List'!F:F))</f>
        <v/>
      </c>
      <c r="V348" s="454" t="str">
        <f t="array" ref="V348">IF(B348="","",XLOOKUP($B348,Product,'Product List'!G:G))</f>
        <v/>
      </c>
      <c r="W348" s="434"/>
      <c r="X348" s="434" t="str">
        <f t="array" ref="X348">iferror(xlookup(B348,'Product List'!A:A,'Product List'!P:P),"")</f>
        <v/>
      </c>
      <c r="Y348" s="434">
        <f t="shared" si="31"/>
        <v>0</v>
      </c>
      <c r="Z348" s="434"/>
    </row>
    <row r="349" ht="14.25" customHeight="1">
      <c r="A349" s="495"/>
      <c r="B349" s="494"/>
      <c r="C349" s="495"/>
      <c r="D349" s="496"/>
      <c r="E349" s="496"/>
      <c r="F349" s="496"/>
      <c r="G349" s="487">
        <f t="shared" si="1"/>
        <v>0</v>
      </c>
      <c r="H349" s="451" t="str">
        <f t="shared" si="2"/>
        <v/>
      </c>
      <c r="I349" s="452" t="str">
        <f t="shared" si="29"/>
        <v/>
      </c>
      <c r="J349" s="493"/>
      <c r="K349" s="434"/>
      <c r="L349" s="454" t="str">
        <f t="shared" si="4"/>
        <v/>
      </c>
      <c r="M349" s="455" t="str">
        <f t="array" ref="M349">IFERROR(IF(J349="","",XLOOKUP(L349,Personnel!$B$4:$G$4,Personnel!$B$5:$G$5)),"")</f>
        <v/>
      </c>
      <c r="N349" s="455">
        <f t="shared" si="5"/>
        <v>0</v>
      </c>
      <c r="O349" s="434"/>
      <c r="P349" s="456" t="str">
        <f t="shared" si="6"/>
        <v/>
      </c>
      <c r="Q349" s="457">
        <f t="shared" si="30"/>
        <v>0</v>
      </c>
      <c r="R349" s="458"/>
      <c r="S349" s="459" t="str">
        <f t="array" ref="S349">IF(B349="","",XLOOKUP($B349,Product,'Product List'!D:D))</f>
        <v/>
      </c>
      <c r="T349" s="454" t="str">
        <f t="array" ref="T349">IF(B349="","",XLOOKUP($B349,Product,'Product List'!E:E))</f>
        <v/>
      </c>
      <c r="U349" s="454" t="str">
        <f t="array" ref="U349">IF(B349="","",XLOOKUP($B349,Product,'Product List'!F:F))</f>
        <v/>
      </c>
      <c r="V349" s="454" t="str">
        <f t="array" ref="V349">IF(B349="","",XLOOKUP($B349,Product,'Product List'!G:G))</f>
        <v/>
      </c>
      <c r="W349" s="434"/>
      <c r="X349" s="434" t="str">
        <f t="array" ref="X349">iferror(xlookup(B349,'Product List'!A:A,'Product List'!P:P),"")</f>
        <v/>
      </c>
      <c r="Y349" s="434">
        <f t="shared" si="31"/>
        <v>0</v>
      </c>
      <c r="Z349" s="434"/>
    </row>
    <row r="350" ht="14.25" customHeight="1">
      <c r="A350" s="495"/>
      <c r="B350" s="494"/>
      <c r="C350" s="495"/>
      <c r="D350" s="496"/>
      <c r="E350" s="496"/>
      <c r="F350" s="496"/>
      <c r="G350" s="487">
        <f t="shared" si="1"/>
        <v>0</v>
      </c>
      <c r="H350" s="451" t="str">
        <f t="shared" si="2"/>
        <v/>
      </c>
      <c r="I350" s="452" t="str">
        <f t="shared" si="29"/>
        <v/>
      </c>
      <c r="J350" s="493"/>
      <c r="K350" s="434"/>
      <c r="L350" s="454" t="str">
        <f t="shared" si="4"/>
        <v/>
      </c>
      <c r="M350" s="455" t="str">
        <f t="array" ref="M350">IFERROR(IF(J350="","",XLOOKUP(L350,Personnel!$B$4:$G$4,Personnel!$B$5:$G$5)),"")</f>
        <v/>
      </c>
      <c r="N350" s="455">
        <f t="shared" si="5"/>
        <v>0</v>
      </c>
      <c r="O350" s="434"/>
      <c r="P350" s="456" t="str">
        <f t="shared" si="6"/>
        <v/>
      </c>
      <c r="Q350" s="457">
        <f t="shared" si="30"/>
        <v>0</v>
      </c>
      <c r="R350" s="458"/>
      <c r="S350" s="459" t="str">
        <f t="array" ref="S350">IF(B350="","",XLOOKUP($B350,Product,'Product List'!D:D))</f>
        <v/>
      </c>
      <c r="T350" s="454" t="str">
        <f t="array" ref="T350">IF(B350="","",XLOOKUP($B350,Product,'Product List'!E:E))</f>
        <v/>
      </c>
      <c r="U350" s="454" t="str">
        <f t="array" ref="U350">IF(B350="","",XLOOKUP($B350,Product,'Product List'!F:F))</f>
        <v/>
      </c>
      <c r="V350" s="454" t="str">
        <f t="array" ref="V350">IF(B350="","",XLOOKUP($B350,Product,'Product List'!G:G))</f>
        <v/>
      </c>
      <c r="W350" s="434"/>
      <c r="X350" s="434" t="str">
        <f t="array" ref="X350">iferror(xlookup(B350,'Product List'!A:A,'Product List'!P:P),"")</f>
        <v/>
      </c>
      <c r="Y350" s="434">
        <f t="shared" si="31"/>
        <v>0</v>
      </c>
      <c r="Z350" s="434"/>
    </row>
    <row r="351" ht="14.25" customHeight="1">
      <c r="A351" s="495"/>
      <c r="B351" s="494"/>
      <c r="C351" s="495"/>
      <c r="D351" s="496"/>
      <c r="E351" s="496"/>
      <c r="F351" s="496"/>
      <c r="G351" s="487">
        <f t="shared" si="1"/>
        <v>0</v>
      </c>
      <c r="H351" s="451" t="str">
        <f t="shared" si="2"/>
        <v/>
      </c>
      <c r="I351" s="452" t="str">
        <f t="shared" si="29"/>
        <v/>
      </c>
      <c r="J351" s="493"/>
      <c r="K351" s="434"/>
      <c r="L351" s="454" t="str">
        <f t="shared" si="4"/>
        <v/>
      </c>
      <c r="M351" s="455" t="str">
        <f t="array" ref="M351">IFERROR(IF(J351="","",XLOOKUP(L351,Personnel!$B$4:$G$4,Personnel!$B$5:$G$5)),"")</f>
        <v/>
      </c>
      <c r="N351" s="455">
        <f t="shared" si="5"/>
        <v>0</v>
      </c>
      <c r="O351" s="434"/>
      <c r="P351" s="456" t="str">
        <f t="shared" si="6"/>
        <v/>
      </c>
      <c r="Q351" s="457">
        <f t="shared" si="30"/>
        <v>0</v>
      </c>
      <c r="R351" s="458"/>
      <c r="S351" s="459" t="str">
        <f t="array" ref="S351">IF(B351="","",XLOOKUP($B351,Product,'Product List'!D:D))</f>
        <v/>
      </c>
      <c r="T351" s="454" t="str">
        <f t="array" ref="T351">IF(B351="","",XLOOKUP($B351,Product,'Product List'!E:E))</f>
        <v/>
      </c>
      <c r="U351" s="454" t="str">
        <f t="array" ref="U351">IF(B351="","",XLOOKUP($B351,Product,'Product List'!F:F))</f>
        <v/>
      </c>
      <c r="V351" s="454" t="str">
        <f t="array" ref="V351">IF(B351="","",XLOOKUP($B351,Product,'Product List'!G:G))</f>
        <v/>
      </c>
      <c r="W351" s="434"/>
      <c r="X351" s="434" t="str">
        <f t="array" ref="X351">iferror(xlookup(B351,'Product List'!A:A,'Product List'!P:P),"")</f>
        <v/>
      </c>
      <c r="Y351" s="434">
        <f t="shared" si="31"/>
        <v>0</v>
      </c>
      <c r="Z351" s="434"/>
    </row>
    <row r="352" ht="14.25" customHeight="1">
      <c r="A352" s="495"/>
      <c r="B352" s="494"/>
      <c r="C352" s="495"/>
      <c r="D352" s="496"/>
      <c r="E352" s="496"/>
      <c r="F352" s="496"/>
      <c r="G352" s="487">
        <f t="shared" si="1"/>
        <v>0</v>
      </c>
      <c r="H352" s="451" t="str">
        <f t="shared" si="2"/>
        <v/>
      </c>
      <c r="I352" s="452" t="str">
        <f t="shared" si="29"/>
        <v/>
      </c>
      <c r="J352" s="493"/>
      <c r="K352" s="434"/>
      <c r="L352" s="454" t="str">
        <f t="shared" si="4"/>
        <v/>
      </c>
      <c r="M352" s="455" t="str">
        <f t="array" ref="M352">IFERROR(IF(J352="","",XLOOKUP(L352,Personnel!$B$4:$G$4,Personnel!$B$5:$G$5)),"")</f>
        <v/>
      </c>
      <c r="N352" s="455">
        <f t="shared" si="5"/>
        <v>0</v>
      </c>
      <c r="O352" s="434"/>
      <c r="P352" s="456" t="str">
        <f t="shared" si="6"/>
        <v/>
      </c>
      <c r="Q352" s="457">
        <f t="shared" si="30"/>
        <v>0</v>
      </c>
      <c r="R352" s="458"/>
      <c r="S352" s="459" t="str">
        <f t="array" ref="S352">IF(B352="","",XLOOKUP($B352,Product,'Product List'!D:D))</f>
        <v/>
      </c>
      <c r="T352" s="454" t="str">
        <f t="array" ref="T352">IF(B352="","",XLOOKUP($B352,Product,'Product List'!E:E))</f>
        <v/>
      </c>
      <c r="U352" s="454" t="str">
        <f t="array" ref="U352">IF(B352="","",XLOOKUP($B352,Product,'Product List'!F:F))</f>
        <v/>
      </c>
      <c r="V352" s="454" t="str">
        <f t="array" ref="V352">IF(B352="","",XLOOKUP($B352,Product,'Product List'!G:G))</f>
        <v/>
      </c>
      <c r="W352" s="434"/>
      <c r="X352" s="434" t="str">
        <f t="array" ref="X352">iferror(xlookup(B352,'Product List'!A:A,'Product List'!P:P),"")</f>
        <v/>
      </c>
      <c r="Y352" s="434">
        <f t="shared" si="31"/>
        <v>0</v>
      </c>
      <c r="Z352" s="434"/>
    </row>
    <row r="353" ht="14.25" customHeight="1">
      <c r="A353" s="495"/>
      <c r="B353" s="494"/>
      <c r="C353" s="495"/>
      <c r="D353" s="496"/>
      <c r="E353" s="496"/>
      <c r="F353" s="496"/>
      <c r="G353" s="487">
        <f t="shared" si="1"/>
        <v>0</v>
      </c>
      <c r="H353" s="451" t="str">
        <f t="shared" si="2"/>
        <v/>
      </c>
      <c r="I353" s="452" t="str">
        <f t="shared" si="29"/>
        <v/>
      </c>
      <c r="J353" s="493"/>
      <c r="K353" s="434"/>
      <c r="L353" s="454" t="str">
        <f t="shared" si="4"/>
        <v/>
      </c>
      <c r="M353" s="455" t="str">
        <f t="array" ref="M353">IFERROR(IF(J353="","",XLOOKUP(L353,Personnel!$B$4:$G$4,Personnel!$B$5:$G$5)),"")</f>
        <v/>
      </c>
      <c r="N353" s="455">
        <f t="shared" si="5"/>
        <v>0</v>
      </c>
      <c r="O353" s="434"/>
      <c r="P353" s="456" t="str">
        <f t="shared" si="6"/>
        <v/>
      </c>
      <c r="Q353" s="457">
        <f t="shared" si="30"/>
        <v>0</v>
      </c>
      <c r="R353" s="458"/>
      <c r="S353" s="459" t="str">
        <f t="array" ref="S353">IF(B353="","",XLOOKUP($B353,Product,'Product List'!D:D))</f>
        <v/>
      </c>
      <c r="T353" s="454" t="str">
        <f t="array" ref="T353">IF(B353="","",XLOOKUP($B353,Product,'Product List'!E:E))</f>
        <v/>
      </c>
      <c r="U353" s="454" t="str">
        <f t="array" ref="U353">IF(B353="","",XLOOKUP($B353,Product,'Product List'!F:F))</f>
        <v/>
      </c>
      <c r="V353" s="454" t="str">
        <f t="array" ref="V353">IF(B353="","",XLOOKUP($B353,Product,'Product List'!G:G))</f>
        <v/>
      </c>
      <c r="W353" s="434"/>
      <c r="X353" s="434" t="str">
        <f t="array" ref="X353">iferror(xlookup(B353,'Product List'!A:A,'Product List'!P:P),"")</f>
        <v/>
      </c>
      <c r="Y353" s="434">
        <f t="shared" si="31"/>
        <v>0</v>
      </c>
      <c r="Z353" s="434"/>
    </row>
    <row r="354" ht="14.25" customHeight="1">
      <c r="A354" s="495"/>
      <c r="B354" s="494"/>
      <c r="C354" s="495"/>
      <c r="D354" s="496"/>
      <c r="E354" s="496"/>
      <c r="F354" s="496"/>
      <c r="G354" s="487">
        <f t="shared" si="1"/>
        <v>0</v>
      </c>
      <c r="H354" s="451" t="str">
        <f t="shared" si="2"/>
        <v/>
      </c>
      <c r="I354" s="452" t="str">
        <f t="shared" si="29"/>
        <v/>
      </c>
      <c r="J354" s="493"/>
      <c r="K354" s="434"/>
      <c r="L354" s="454" t="str">
        <f t="shared" si="4"/>
        <v/>
      </c>
      <c r="M354" s="455" t="str">
        <f t="array" ref="M354">IFERROR(IF(J354="","",XLOOKUP(L354,Personnel!$B$4:$G$4,Personnel!$B$5:$G$5)),"")</f>
        <v/>
      </c>
      <c r="N354" s="455">
        <f t="shared" si="5"/>
        <v>0</v>
      </c>
      <c r="O354" s="434"/>
      <c r="P354" s="456" t="str">
        <f t="shared" si="6"/>
        <v/>
      </c>
      <c r="Q354" s="457">
        <f t="shared" si="30"/>
        <v>0</v>
      </c>
      <c r="R354" s="458"/>
      <c r="S354" s="459" t="str">
        <f t="array" ref="S354">IF(B354="","",XLOOKUP($B354,Product,'Product List'!D:D))</f>
        <v/>
      </c>
      <c r="T354" s="454" t="str">
        <f t="array" ref="T354">IF(B354="","",XLOOKUP($B354,Product,'Product List'!E:E))</f>
        <v/>
      </c>
      <c r="U354" s="454" t="str">
        <f t="array" ref="U354">IF(B354="","",XLOOKUP($B354,Product,'Product List'!F:F))</f>
        <v/>
      </c>
      <c r="V354" s="454" t="str">
        <f t="array" ref="V354">IF(B354="","",XLOOKUP($B354,Product,'Product List'!G:G))</f>
        <v/>
      </c>
      <c r="W354" s="434"/>
      <c r="X354" s="434" t="str">
        <f t="array" ref="X354">iferror(xlookup(B354,'Product List'!A:A,'Product List'!P:P),"")</f>
        <v/>
      </c>
      <c r="Y354" s="434">
        <f t="shared" si="31"/>
        <v>0</v>
      </c>
      <c r="Z354" s="434"/>
    </row>
    <row r="355" ht="14.25" customHeight="1">
      <c r="A355" s="495"/>
      <c r="B355" s="494"/>
      <c r="C355" s="495"/>
      <c r="D355" s="496"/>
      <c r="E355" s="496"/>
      <c r="F355" s="496"/>
      <c r="G355" s="487">
        <f t="shared" si="1"/>
        <v>0</v>
      </c>
      <c r="H355" s="451" t="str">
        <f t="shared" si="2"/>
        <v/>
      </c>
      <c r="I355" s="452" t="str">
        <f t="shared" si="29"/>
        <v/>
      </c>
      <c r="J355" s="493"/>
      <c r="K355" s="434"/>
      <c r="L355" s="454" t="str">
        <f t="shared" si="4"/>
        <v/>
      </c>
      <c r="M355" s="455" t="str">
        <f t="array" ref="M355">IFERROR(IF(J355="","",XLOOKUP(L355,Personnel!$B$4:$G$4,Personnel!$B$5:$G$5)),"")</f>
        <v/>
      </c>
      <c r="N355" s="455">
        <f t="shared" si="5"/>
        <v>0</v>
      </c>
      <c r="O355" s="434"/>
      <c r="P355" s="456" t="str">
        <f t="shared" si="6"/>
        <v/>
      </c>
      <c r="Q355" s="457">
        <f t="shared" si="30"/>
        <v>0</v>
      </c>
      <c r="R355" s="458"/>
      <c r="S355" s="459" t="str">
        <f t="array" ref="S355">IF(B355="","",XLOOKUP($B355,Product,'Product List'!D:D))</f>
        <v/>
      </c>
      <c r="T355" s="454" t="str">
        <f t="array" ref="T355">IF(B355="","",XLOOKUP($B355,Product,'Product List'!E:E))</f>
        <v/>
      </c>
      <c r="U355" s="454" t="str">
        <f t="array" ref="U355">IF(B355="","",XLOOKUP($B355,Product,'Product List'!F:F))</f>
        <v/>
      </c>
      <c r="V355" s="454" t="str">
        <f t="array" ref="V355">IF(B355="","",XLOOKUP($B355,Product,'Product List'!G:G))</f>
        <v/>
      </c>
      <c r="W355" s="434"/>
      <c r="X355" s="434" t="str">
        <f t="array" ref="X355">iferror(xlookup(B355,'Product List'!A:A,'Product List'!P:P),"")</f>
        <v/>
      </c>
      <c r="Y355" s="434">
        <f t="shared" si="31"/>
        <v>0</v>
      </c>
      <c r="Z355" s="434"/>
    </row>
    <row r="356" ht="14.25" customHeight="1">
      <c r="A356" s="495"/>
      <c r="B356" s="494"/>
      <c r="C356" s="495"/>
      <c r="D356" s="496"/>
      <c r="E356" s="496"/>
      <c r="F356" s="496"/>
      <c r="G356" s="487">
        <f t="shared" si="1"/>
        <v>0</v>
      </c>
      <c r="H356" s="451" t="str">
        <f t="shared" si="2"/>
        <v/>
      </c>
      <c r="I356" s="452" t="str">
        <f t="shared" si="29"/>
        <v/>
      </c>
      <c r="J356" s="493"/>
      <c r="K356" s="434"/>
      <c r="L356" s="454" t="str">
        <f t="shared" si="4"/>
        <v/>
      </c>
      <c r="M356" s="455" t="str">
        <f t="array" ref="M356">IFERROR(IF(J356="","",XLOOKUP(L356,Personnel!$B$4:$G$4,Personnel!$B$5:$G$5)),"")</f>
        <v/>
      </c>
      <c r="N356" s="455">
        <f t="shared" si="5"/>
        <v>0</v>
      </c>
      <c r="O356" s="434"/>
      <c r="P356" s="456" t="str">
        <f t="shared" si="6"/>
        <v/>
      </c>
      <c r="Q356" s="457">
        <f t="shared" si="30"/>
        <v>0</v>
      </c>
      <c r="R356" s="458"/>
      <c r="S356" s="459" t="str">
        <f t="array" ref="S356">IF(B356="","",XLOOKUP($B356,Product,'Product List'!D:D))</f>
        <v/>
      </c>
      <c r="T356" s="454" t="str">
        <f t="array" ref="T356">IF(B356="","",XLOOKUP($B356,Product,'Product List'!E:E))</f>
        <v/>
      </c>
      <c r="U356" s="454" t="str">
        <f t="array" ref="U356">IF(B356="","",XLOOKUP($B356,Product,'Product List'!F:F))</f>
        <v/>
      </c>
      <c r="V356" s="454" t="str">
        <f t="array" ref="V356">IF(B356="","",XLOOKUP($B356,Product,'Product List'!G:G))</f>
        <v/>
      </c>
      <c r="W356" s="434"/>
      <c r="X356" s="434" t="str">
        <f t="array" ref="X356">iferror(xlookup(B356,'Product List'!A:A,'Product List'!P:P),"")</f>
        <v/>
      </c>
      <c r="Y356" s="434">
        <f t="shared" si="31"/>
        <v>0</v>
      </c>
      <c r="Z356" s="434"/>
    </row>
    <row r="357" ht="14.25" customHeight="1">
      <c r="A357" s="495"/>
      <c r="B357" s="494"/>
      <c r="C357" s="495"/>
      <c r="D357" s="496"/>
      <c r="E357" s="496"/>
      <c r="F357" s="496"/>
      <c r="G357" s="487">
        <f t="shared" si="1"/>
        <v>0</v>
      </c>
      <c r="H357" s="451" t="str">
        <f t="shared" si="2"/>
        <v/>
      </c>
      <c r="I357" s="452" t="str">
        <f t="shared" si="29"/>
        <v/>
      </c>
      <c r="J357" s="493"/>
      <c r="K357" s="434"/>
      <c r="L357" s="454" t="str">
        <f t="shared" si="4"/>
        <v/>
      </c>
      <c r="M357" s="455" t="str">
        <f t="array" ref="M357">IFERROR(IF(J357="","",XLOOKUP(L357,Personnel!$B$4:$G$4,Personnel!$B$5:$G$5)),"")</f>
        <v/>
      </c>
      <c r="N357" s="455">
        <f t="shared" si="5"/>
        <v>0</v>
      </c>
      <c r="O357" s="434"/>
      <c r="P357" s="456" t="str">
        <f t="shared" si="6"/>
        <v/>
      </c>
      <c r="Q357" s="457">
        <f t="shared" si="30"/>
        <v>0</v>
      </c>
      <c r="R357" s="458"/>
      <c r="S357" s="459" t="str">
        <f t="array" ref="S357">IF(B357="","",XLOOKUP($B357,Product,'Product List'!D:D))</f>
        <v/>
      </c>
      <c r="T357" s="454" t="str">
        <f t="array" ref="T357">IF(B357="","",XLOOKUP($B357,Product,'Product List'!E:E))</f>
        <v/>
      </c>
      <c r="U357" s="454" t="str">
        <f t="array" ref="U357">IF(B357="","",XLOOKUP($B357,Product,'Product List'!F:F))</f>
        <v/>
      </c>
      <c r="V357" s="454" t="str">
        <f t="array" ref="V357">IF(B357="","",XLOOKUP($B357,Product,'Product List'!G:G))</f>
        <v/>
      </c>
      <c r="W357" s="434"/>
      <c r="X357" s="434" t="str">
        <f t="array" ref="X357">iferror(xlookup(B357,'Product List'!A:A,'Product List'!P:P),"")</f>
        <v/>
      </c>
      <c r="Y357" s="434">
        <f t="shared" si="31"/>
        <v>0</v>
      </c>
      <c r="Z357" s="434"/>
    </row>
    <row r="358" ht="14.25" customHeight="1">
      <c r="A358" s="495"/>
      <c r="B358" s="494"/>
      <c r="C358" s="495"/>
      <c r="D358" s="496"/>
      <c r="E358" s="496"/>
      <c r="F358" s="496"/>
      <c r="G358" s="487">
        <f t="shared" si="1"/>
        <v>0</v>
      </c>
      <c r="H358" s="451" t="str">
        <f t="shared" si="2"/>
        <v/>
      </c>
      <c r="I358" s="452" t="str">
        <f t="shared" si="29"/>
        <v/>
      </c>
      <c r="J358" s="493"/>
      <c r="K358" s="434"/>
      <c r="L358" s="454" t="str">
        <f t="shared" si="4"/>
        <v/>
      </c>
      <c r="M358" s="455" t="str">
        <f t="array" ref="M358">IFERROR(IF(J358="","",XLOOKUP(L358,Personnel!$B$4:$G$4,Personnel!$B$5:$G$5)),"")</f>
        <v/>
      </c>
      <c r="N358" s="455">
        <f t="shared" si="5"/>
        <v>0</v>
      </c>
      <c r="O358" s="434"/>
      <c r="P358" s="456" t="str">
        <f t="shared" si="6"/>
        <v/>
      </c>
      <c r="Q358" s="457">
        <f t="shared" si="30"/>
        <v>0</v>
      </c>
      <c r="R358" s="458"/>
      <c r="S358" s="459" t="str">
        <f t="array" ref="S358">IF(B358="","",XLOOKUP($B358,Product,'Product List'!D:D))</f>
        <v/>
      </c>
      <c r="T358" s="454" t="str">
        <f t="array" ref="T358">IF(B358="","",XLOOKUP($B358,Product,'Product List'!E:E))</f>
        <v/>
      </c>
      <c r="U358" s="454" t="str">
        <f t="array" ref="U358">IF(B358="","",XLOOKUP($B358,Product,'Product List'!F:F))</f>
        <v/>
      </c>
      <c r="V358" s="454" t="str">
        <f t="array" ref="V358">IF(B358="","",XLOOKUP($B358,Product,'Product List'!G:G))</f>
        <v/>
      </c>
      <c r="W358" s="434"/>
      <c r="X358" s="434" t="str">
        <f t="array" ref="X358">iferror(xlookup(B358,'Product List'!A:A,'Product List'!P:P),"")</f>
        <v/>
      </c>
      <c r="Y358" s="434">
        <f t="shared" si="31"/>
        <v>0</v>
      </c>
      <c r="Z358" s="434"/>
    </row>
    <row r="359" ht="14.25" customHeight="1">
      <c r="A359" s="495"/>
      <c r="B359" s="494"/>
      <c r="C359" s="495"/>
      <c r="D359" s="496"/>
      <c r="E359" s="496"/>
      <c r="F359" s="496"/>
      <c r="G359" s="487">
        <f t="shared" si="1"/>
        <v>0</v>
      </c>
      <c r="H359" s="451" t="str">
        <f t="shared" si="2"/>
        <v/>
      </c>
      <c r="I359" s="452" t="str">
        <f t="shared" si="29"/>
        <v/>
      </c>
      <c r="J359" s="493"/>
      <c r="K359" s="434"/>
      <c r="L359" s="454" t="str">
        <f t="shared" si="4"/>
        <v/>
      </c>
      <c r="M359" s="455" t="str">
        <f t="array" ref="M359">IFERROR(IF(J359="","",XLOOKUP(L359,Personnel!$B$4:$G$4,Personnel!$B$5:$G$5)),"")</f>
        <v/>
      </c>
      <c r="N359" s="455">
        <f t="shared" si="5"/>
        <v>0</v>
      </c>
      <c r="O359" s="434"/>
      <c r="P359" s="456" t="str">
        <f t="shared" si="6"/>
        <v/>
      </c>
      <c r="Q359" s="457">
        <f t="shared" si="30"/>
        <v>0</v>
      </c>
      <c r="R359" s="458"/>
      <c r="S359" s="459" t="str">
        <f t="array" ref="S359">IF(B359="","",XLOOKUP($B359,Product,'Product List'!D:D))</f>
        <v/>
      </c>
      <c r="T359" s="454" t="str">
        <f t="array" ref="T359">IF(B359="","",XLOOKUP($B359,Product,'Product List'!E:E))</f>
        <v/>
      </c>
      <c r="U359" s="454" t="str">
        <f t="array" ref="U359">IF(B359="","",XLOOKUP($B359,Product,'Product List'!F:F))</f>
        <v/>
      </c>
      <c r="V359" s="454" t="str">
        <f t="array" ref="V359">IF(B359="","",XLOOKUP($B359,Product,'Product List'!G:G))</f>
        <v/>
      </c>
      <c r="W359" s="434"/>
      <c r="X359" s="434" t="str">
        <f t="array" ref="X359">iferror(xlookup(B359,'Product List'!A:A,'Product List'!P:P),"")</f>
        <v/>
      </c>
      <c r="Y359" s="434">
        <f t="shared" si="31"/>
        <v>0</v>
      </c>
      <c r="Z359" s="434"/>
    </row>
    <row r="360" ht="14.25" customHeight="1">
      <c r="A360" s="495"/>
      <c r="B360" s="494"/>
      <c r="C360" s="495"/>
      <c r="D360" s="496"/>
      <c r="E360" s="496"/>
      <c r="F360" s="496"/>
      <c r="G360" s="487">
        <f t="shared" si="1"/>
        <v>0</v>
      </c>
      <c r="H360" s="451" t="str">
        <f t="shared" si="2"/>
        <v/>
      </c>
      <c r="I360" s="452" t="str">
        <f t="shared" si="29"/>
        <v/>
      </c>
      <c r="J360" s="493"/>
      <c r="K360" s="434"/>
      <c r="L360" s="454" t="str">
        <f t="shared" si="4"/>
        <v/>
      </c>
      <c r="M360" s="455" t="str">
        <f t="array" ref="M360">IFERROR(IF(J360="","",XLOOKUP(L360,Personnel!$B$4:$G$4,Personnel!$B$5:$G$5)),"")</f>
        <v/>
      </c>
      <c r="N360" s="455">
        <f t="shared" si="5"/>
        <v>0</v>
      </c>
      <c r="O360" s="434"/>
      <c r="P360" s="456" t="str">
        <f t="shared" si="6"/>
        <v/>
      </c>
      <c r="Q360" s="457">
        <f t="shared" si="30"/>
        <v>0</v>
      </c>
      <c r="R360" s="458"/>
      <c r="S360" s="459" t="str">
        <f t="array" ref="S360">IF(B360="","",XLOOKUP($B360,Product,'Product List'!D:D))</f>
        <v/>
      </c>
      <c r="T360" s="454" t="str">
        <f t="array" ref="T360">IF(B360="","",XLOOKUP($B360,Product,'Product List'!E:E))</f>
        <v/>
      </c>
      <c r="U360" s="454" t="str">
        <f t="array" ref="U360">IF(B360="","",XLOOKUP($B360,Product,'Product List'!F:F))</f>
        <v/>
      </c>
      <c r="V360" s="454" t="str">
        <f t="array" ref="V360">IF(B360="","",XLOOKUP($B360,Product,'Product List'!G:G))</f>
        <v/>
      </c>
      <c r="W360" s="434"/>
      <c r="X360" s="434" t="str">
        <f t="array" ref="X360">iferror(xlookup(B360,'Product List'!A:A,'Product List'!P:P),"")</f>
        <v/>
      </c>
      <c r="Y360" s="434">
        <f t="shared" si="31"/>
        <v>0</v>
      </c>
      <c r="Z360" s="434"/>
    </row>
    <row r="361" ht="14.25" customHeight="1">
      <c r="A361" s="495"/>
      <c r="B361" s="494"/>
      <c r="C361" s="495"/>
      <c r="D361" s="496"/>
      <c r="E361" s="496"/>
      <c r="F361" s="496"/>
      <c r="G361" s="487">
        <f t="shared" si="1"/>
        <v>0</v>
      </c>
      <c r="H361" s="451" t="str">
        <f t="shared" si="2"/>
        <v/>
      </c>
      <c r="I361" s="452" t="str">
        <f t="shared" si="29"/>
        <v/>
      </c>
      <c r="J361" s="493"/>
      <c r="K361" s="434"/>
      <c r="L361" s="454" t="str">
        <f t="shared" si="4"/>
        <v/>
      </c>
      <c r="M361" s="455" t="str">
        <f t="array" ref="M361">IFERROR(IF(J361="","",XLOOKUP(L361,Personnel!$B$4:$G$4,Personnel!$B$5:$G$5)),"")</f>
        <v/>
      </c>
      <c r="N361" s="455">
        <f t="shared" si="5"/>
        <v>0</v>
      </c>
      <c r="O361" s="434"/>
      <c r="P361" s="456" t="str">
        <f t="shared" si="6"/>
        <v/>
      </c>
      <c r="Q361" s="457">
        <f t="shared" si="30"/>
        <v>0</v>
      </c>
      <c r="R361" s="458"/>
      <c r="S361" s="459" t="str">
        <f t="array" ref="S361">IF(B361="","",XLOOKUP($B361,Product,'Product List'!D:D))</f>
        <v/>
      </c>
      <c r="T361" s="454" t="str">
        <f t="array" ref="T361">IF(B361="","",XLOOKUP($B361,Product,'Product List'!E:E))</f>
        <v/>
      </c>
      <c r="U361" s="454" t="str">
        <f t="array" ref="U361">IF(B361="","",XLOOKUP($B361,Product,'Product List'!F:F))</f>
        <v/>
      </c>
      <c r="V361" s="454" t="str">
        <f t="array" ref="V361">IF(B361="","",XLOOKUP($B361,Product,'Product List'!G:G))</f>
        <v/>
      </c>
      <c r="W361" s="434"/>
      <c r="X361" s="434" t="str">
        <f t="array" ref="X361">iferror(xlookup(B361,'Product List'!A:A,'Product List'!P:P),"")</f>
        <v/>
      </c>
      <c r="Y361" s="434">
        <f t="shared" si="31"/>
        <v>0</v>
      </c>
      <c r="Z361" s="434"/>
    </row>
    <row r="362" ht="14.25" customHeight="1">
      <c r="A362" s="495"/>
      <c r="B362" s="494"/>
      <c r="C362" s="495"/>
      <c r="D362" s="496"/>
      <c r="E362" s="496"/>
      <c r="F362" s="496"/>
      <c r="G362" s="487">
        <f t="shared" si="1"/>
        <v>0</v>
      </c>
      <c r="H362" s="451" t="str">
        <f t="shared" si="2"/>
        <v/>
      </c>
      <c r="I362" s="452" t="str">
        <f t="shared" si="29"/>
        <v/>
      </c>
      <c r="J362" s="493"/>
      <c r="K362" s="434"/>
      <c r="L362" s="454" t="str">
        <f t="shared" si="4"/>
        <v/>
      </c>
      <c r="M362" s="455" t="str">
        <f t="array" ref="M362">IFERROR(IF(J362="","",XLOOKUP(L362,Personnel!$B$4:$G$4,Personnel!$B$5:$G$5)),"")</f>
        <v/>
      </c>
      <c r="N362" s="455">
        <f t="shared" si="5"/>
        <v>0</v>
      </c>
      <c r="O362" s="434"/>
      <c r="P362" s="456" t="str">
        <f t="shared" si="6"/>
        <v/>
      </c>
      <c r="Q362" s="457">
        <f t="shared" si="30"/>
        <v>0</v>
      </c>
      <c r="R362" s="458"/>
      <c r="S362" s="459" t="str">
        <f t="array" ref="S362">IF(B362="","",XLOOKUP($B362,Product,'Product List'!D:D))</f>
        <v/>
      </c>
      <c r="T362" s="454" t="str">
        <f t="array" ref="T362">IF(B362="","",XLOOKUP($B362,Product,'Product List'!E:E))</f>
        <v/>
      </c>
      <c r="U362" s="454" t="str">
        <f t="array" ref="U362">IF(B362="","",XLOOKUP($B362,Product,'Product List'!F:F))</f>
        <v/>
      </c>
      <c r="V362" s="454" t="str">
        <f t="array" ref="V362">IF(B362="","",XLOOKUP($B362,Product,'Product List'!G:G))</f>
        <v/>
      </c>
      <c r="W362" s="434"/>
      <c r="X362" s="434" t="str">
        <f t="array" ref="X362">iferror(xlookup(B362,'Product List'!A:A,'Product List'!P:P),"")</f>
        <v/>
      </c>
      <c r="Y362" s="434">
        <f t="shared" si="31"/>
        <v>0</v>
      </c>
      <c r="Z362" s="434"/>
    </row>
    <row r="363" ht="14.25" customHeight="1">
      <c r="A363" s="495"/>
      <c r="B363" s="494"/>
      <c r="C363" s="495"/>
      <c r="D363" s="496"/>
      <c r="E363" s="496"/>
      <c r="F363" s="496"/>
      <c r="G363" s="487">
        <f t="shared" si="1"/>
        <v>0</v>
      </c>
      <c r="H363" s="451" t="str">
        <f t="shared" si="2"/>
        <v/>
      </c>
      <c r="I363" s="452" t="str">
        <f t="shared" si="29"/>
        <v/>
      </c>
      <c r="J363" s="493"/>
      <c r="K363" s="434"/>
      <c r="L363" s="454" t="str">
        <f t="shared" si="4"/>
        <v/>
      </c>
      <c r="M363" s="455" t="str">
        <f t="array" ref="M363">IFERROR(IF(J363="","",XLOOKUP(L363,Personnel!$B$4:$G$4,Personnel!$B$5:$G$5)),"")</f>
        <v/>
      </c>
      <c r="N363" s="455">
        <f t="shared" si="5"/>
        <v>0</v>
      </c>
      <c r="O363" s="434"/>
      <c r="P363" s="456" t="str">
        <f t="shared" si="6"/>
        <v/>
      </c>
      <c r="Q363" s="457">
        <f t="shared" si="30"/>
        <v>0</v>
      </c>
      <c r="R363" s="458"/>
      <c r="S363" s="459" t="str">
        <f t="array" ref="S363">IF(B363="","",XLOOKUP($B363,Product,'Product List'!D:D))</f>
        <v/>
      </c>
      <c r="T363" s="454" t="str">
        <f t="array" ref="T363">IF(B363="","",XLOOKUP($B363,Product,'Product List'!E:E))</f>
        <v/>
      </c>
      <c r="U363" s="454" t="str">
        <f t="array" ref="U363">IF(B363="","",XLOOKUP($B363,Product,'Product List'!F:F))</f>
        <v/>
      </c>
      <c r="V363" s="454" t="str">
        <f t="array" ref="V363">IF(B363="","",XLOOKUP($B363,Product,'Product List'!G:G))</f>
        <v/>
      </c>
      <c r="W363" s="434"/>
      <c r="X363" s="434" t="str">
        <f t="array" ref="X363">iferror(xlookup(B363,'Product List'!A:A,'Product List'!P:P),"")</f>
        <v/>
      </c>
      <c r="Y363" s="434">
        <f t="shared" si="31"/>
        <v>0</v>
      </c>
      <c r="Z363" s="434"/>
    </row>
    <row r="364" ht="14.25" customHeight="1">
      <c r="A364" s="495"/>
      <c r="B364" s="494"/>
      <c r="C364" s="495"/>
      <c r="D364" s="496"/>
      <c r="E364" s="496"/>
      <c r="F364" s="496"/>
      <c r="G364" s="487">
        <f t="shared" si="1"/>
        <v>0</v>
      </c>
      <c r="H364" s="451" t="str">
        <f t="shared" si="2"/>
        <v/>
      </c>
      <c r="I364" s="452" t="str">
        <f t="shared" si="29"/>
        <v/>
      </c>
      <c r="J364" s="493"/>
      <c r="K364" s="434"/>
      <c r="L364" s="454" t="str">
        <f t="shared" si="4"/>
        <v/>
      </c>
      <c r="M364" s="455" t="str">
        <f t="array" ref="M364">IFERROR(IF(J364="","",XLOOKUP(L364,Personnel!$B$4:$G$4,Personnel!$B$5:$G$5)),"")</f>
        <v/>
      </c>
      <c r="N364" s="455">
        <f t="shared" si="5"/>
        <v>0</v>
      </c>
      <c r="O364" s="434"/>
      <c r="P364" s="456" t="str">
        <f t="shared" si="6"/>
        <v/>
      </c>
      <c r="Q364" s="457">
        <f t="shared" si="30"/>
        <v>0</v>
      </c>
      <c r="R364" s="458"/>
      <c r="S364" s="459" t="str">
        <f t="array" ref="S364">IF(B364="","",XLOOKUP($B364,Product,'Product List'!D:D))</f>
        <v/>
      </c>
      <c r="T364" s="454" t="str">
        <f t="array" ref="T364">IF(B364="","",XLOOKUP($B364,Product,'Product List'!E:E))</f>
        <v/>
      </c>
      <c r="U364" s="454" t="str">
        <f t="array" ref="U364">IF(B364="","",XLOOKUP($B364,Product,'Product List'!F:F))</f>
        <v/>
      </c>
      <c r="V364" s="454" t="str">
        <f t="array" ref="V364">IF(B364="","",XLOOKUP($B364,Product,'Product List'!G:G))</f>
        <v/>
      </c>
      <c r="W364" s="434"/>
      <c r="X364" s="434" t="str">
        <f t="array" ref="X364">iferror(xlookup(B364,'Product List'!A:A,'Product List'!P:P),"")</f>
        <v/>
      </c>
      <c r="Y364" s="434">
        <f t="shared" si="31"/>
        <v>0</v>
      </c>
      <c r="Z364" s="434"/>
    </row>
    <row r="365" ht="14.25" customHeight="1">
      <c r="A365" s="495"/>
      <c r="B365" s="494"/>
      <c r="C365" s="495"/>
      <c r="D365" s="496"/>
      <c r="E365" s="496"/>
      <c r="F365" s="496"/>
      <c r="G365" s="487">
        <f t="shared" si="1"/>
        <v>0</v>
      </c>
      <c r="H365" s="451" t="str">
        <f t="shared" si="2"/>
        <v/>
      </c>
      <c r="I365" s="452" t="str">
        <f t="shared" si="29"/>
        <v/>
      </c>
      <c r="J365" s="493"/>
      <c r="K365" s="434"/>
      <c r="L365" s="454" t="str">
        <f t="shared" si="4"/>
        <v/>
      </c>
      <c r="M365" s="455" t="str">
        <f t="array" ref="M365">IFERROR(IF(J365="","",XLOOKUP(L365,Personnel!$B$4:$G$4,Personnel!$B$5:$G$5)),"")</f>
        <v/>
      </c>
      <c r="N365" s="455">
        <f t="shared" si="5"/>
        <v>0</v>
      </c>
      <c r="O365" s="434"/>
      <c r="P365" s="456" t="str">
        <f t="shared" si="6"/>
        <v/>
      </c>
      <c r="Q365" s="457">
        <f t="shared" si="30"/>
        <v>0</v>
      </c>
      <c r="R365" s="458"/>
      <c r="S365" s="459" t="str">
        <f t="array" ref="S365">IF(B365="","",XLOOKUP($B365,Product,'Product List'!D:D))</f>
        <v/>
      </c>
      <c r="T365" s="454" t="str">
        <f t="array" ref="T365">IF(B365="","",XLOOKUP($B365,Product,'Product List'!E:E))</f>
        <v/>
      </c>
      <c r="U365" s="454" t="str">
        <f t="array" ref="U365">IF(B365="","",XLOOKUP($B365,Product,'Product List'!F:F))</f>
        <v/>
      </c>
      <c r="V365" s="454" t="str">
        <f t="array" ref="V365">IF(B365="","",XLOOKUP($B365,Product,'Product List'!G:G))</f>
        <v/>
      </c>
      <c r="W365" s="434"/>
      <c r="X365" s="434" t="str">
        <f t="array" ref="X365">iferror(xlookup(B365,'Product List'!A:A,'Product List'!P:P),"")</f>
        <v/>
      </c>
      <c r="Y365" s="434">
        <f t="shared" si="31"/>
        <v>0</v>
      </c>
      <c r="Z365" s="434"/>
    </row>
    <row r="366" ht="14.25" customHeight="1">
      <c r="A366" s="495"/>
      <c r="B366" s="494"/>
      <c r="C366" s="495"/>
      <c r="D366" s="496"/>
      <c r="E366" s="496"/>
      <c r="F366" s="496"/>
      <c r="G366" s="487">
        <f t="shared" si="1"/>
        <v>0</v>
      </c>
      <c r="H366" s="451" t="str">
        <f t="shared" si="2"/>
        <v/>
      </c>
      <c r="I366" s="452" t="str">
        <f t="shared" si="29"/>
        <v/>
      </c>
      <c r="J366" s="493"/>
      <c r="K366" s="434"/>
      <c r="L366" s="454" t="str">
        <f t="shared" si="4"/>
        <v/>
      </c>
      <c r="M366" s="455" t="str">
        <f t="array" ref="M366">IFERROR(IF(J366="","",XLOOKUP(L366,Personnel!$B$4:$G$4,Personnel!$B$5:$G$5)),"")</f>
        <v/>
      </c>
      <c r="N366" s="455">
        <f t="shared" si="5"/>
        <v>0</v>
      </c>
      <c r="O366" s="434"/>
      <c r="P366" s="456" t="str">
        <f t="shared" si="6"/>
        <v/>
      </c>
      <c r="Q366" s="457">
        <f t="shared" si="30"/>
        <v>0</v>
      </c>
      <c r="R366" s="458"/>
      <c r="S366" s="459" t="str">
        <f t="array" ref="S366">IF(B366="","",XLOOKUP($B366,Product,'Product List'!D:D))</f>
        <v/>
      </c>
      <c r="T366" s="454" t="str">
        <f t="array" ref="T366">IF(B366="","",XLOOKUP($B366,Product,'Product List'!E:E))</f>
        <v/>
      </c>
      <c r="U366" s="454" t="str">
        <f t="array" ref="U366">IF(B366="","",XLOOKUP($B366,Product,'Product List'!F:F))</f>
        <v/>
      </c>
      <c r="V366" s="454" t="str">
        <f t="array" ref="V366">IF(B366="","",XLOOKUP($B366,Product,'Product List'!G:G))</f>
        <v/>
      </c>
      <c r="W366" s="434"/>
      <c r="X366" s="434" t="str">
        <f t="array" ref="X366">iferror(xlookup(B366,'Product List'!A:A,'Product List'!P:P),"")</f>
        <v/>
      </c>
      <c r="Y366" s="434">
        <f t="shared" si="31"/>
        <v>0</v>
      </c>
      <c r="Z366" s="434"/>
    </row>
    <row r="367" ht="14.25" customHeight="1">
      <c r="A367" s="495"/>
      <c r="B367" s="494"/>
      <c r="C367" s="495"/>
      <c r="D367" s="496"/>
      <c r="E367" s="496"/>
      <c r="F367" s="496"/>
      <c r="G367" s="487">
        <f t="shared" si="1"/>
        <v>0</v>
      </c>
      <c r="H367" s="451" t="str">
        <f t="shared" si="2"/>
        <v/>
      </c>
      <c r="I367" s="452" t="str">
        <f t="shared" si="29"/>
        <v/>
      </c>
      <c r="J367" s="493"/>
      <c r="K367" s="434"/>
      <c r="L367" s="454" t="str">
        <f t="shared" si="4"/>
        <v/>
      </c>
      <c r="M367" s="455" t="str">
        <f t="array" ref="M367">IFERROR(IF(J367="","",XLOOKUP(L367,Personnel!$B$4:$G$4,Personnel!$B$5:$G$5)),"")</f>
        <v/>
      </c>
      <c r="N367" s="455">
        <f t="shared" si="5"/>
        <v>0</v>
      </c>
      <c r="O367" s="434"/>
      <c r="P367" s="456" t="str">
        <f t="shared" si="6"/>
        <v/>
      </c>
      <c r="Q367" s="457">
        <f t="shared" si="30"/>
        <v>0</v>
      </c>
      <c r="R367" s="458"/>
      <c r="S367" s="459" t="str">
        <f t="array" ref="S367">IF(B367="","",XLOOKUP($B367,Product,'Product List'!D:D))</f>
        <v/>
      </c>
      <c r="T367" s="454" t="str">
        <f t="array" ref="T367">IF(B367="","",XLOOKUP($B367,Product,'Product List'!E:E))</f>
        <v/>
      </c>
      <c r="U367" s="454" t="str">
        <f t="array" ref="U367">IF(B367="","",XLOOKUP($B367,Product,'Product List'!F:F))</f>
        <v/>
      </c>
      <c r="V367" s="454" t="str">
        <f t="array" ref="V367">IF(B367="","",XLOOKUP($B367,Product,'Product List'!G:G))</f>
        <v/>
      </c>
      <c r="W367" s="434"/>
      <c r="X367" s="434" t="str">
        <f t="array" ref="X367">iferror(xlookup(B367,'Product List'!A:A,'Product List'!P:P),"")</f>
        <v/>
      </c>
      <c r="Y367" s="434">
        <f t="shared" si="31"/>
        <v>0</v>
      </c>
      <c r="Z367" s="434"/>
    </row>
    <row r="368" ht="14.25" customHeight="1">
      <c r="A368" s="495"/>
      <c r="B368" s="494"/>
      <c r="C368" s="495"/>
      <c r="D368" s="496"/>
      <c r="E368" s="496"/>
      <c r="F368" s="496"/>
      <c r="G368" s="487">
        <f t="shared" si="1"/>
        <v>0</v>
      </c>
      <c r="H368" s="451" t="str">
        <f t="shared" si="2"/>
        <v/>
      </c>
      <c r="I368" s="452" t="str">
        <f t="shared" si="29"/>
        <v/>
      </c>
      <c r="J368" s="493"/>
      <c r="K368" s="434"/>
      <c r="L368" s="454" t="str">
        <f t="shared" si="4"/>
        <v/>
      </c>
      <c r="M368" s="455" t="str">
        <f t="array" ref="M368">IFERROR(IF(J368="","",XLOOKUP(L368,Personnel!$B$4:$G$4,Personnel!$B$5:$G$5)),"")</f>
        <v/>
      </c>
      <c r="N368" s="455">
        <f t="shared" si="5"/>
        <v>0</v>
      </c>
      <c r="O368" s="434"/>
      <c r="P368" s="456" t="str">
        <f t="shared" si="6"/>
        <v/>
      </c>
      <c r="Q368" s="457">
        <f t="shared" si="30"/>
        <v>0</v>
      </c>
      <c r="R368" s="458"/>
      <c r="S368" s="459" t="str">
        <f t="array" ref="S368">IF(B368="","",XLOOKUP($B368,Product,'Product List'!D:D))</f>
        <v/>
      </c>
      <c r="T368" s="454" t="str">
        <f t="array" ref="T368">IF(B368="","",XLOOKUP($B368,Product,'Product List'!E:E))</f>
        <v/>
      </c>
      <c r="U368" s="454" t="str">
        <f t="array" ref="U368">IF(B368="","",XLOOKUP($B368,Product,'Product List'!F:F))</f>
        <v/>
      </c>
      <c r="V368" s="454" t="str">
        <f t="array" ref="V368">IF(B368="","",XLOOKUP($B368,Product,'Product List'!G:G))</f>
        <v/>
      </c>
      <c r="W368" s="434"/>
      <c r="X368" s="434" t="str">
        <f t="array" ref="X368">iferror(xlookup(B368,'Product List'!A:A,'Product List'!P:P),"")</f>
        <v/>
      </c>
      <c r="Y368" s="434">
        <f t="shared" si="31"/>
        <v>0</v>
      </c>
      <c r="Z368" s="434"/>
    </row>
    <row r="369" ht="14.25" customHeight="1">
      <c r="A369" s="495"/>
      <c r="B369" s="494"/>
      <c r="C369" s="495"/>
      <c r="D369" s="496"/>
      <c r="E369" s="496"/>
      <c r="F369" s="496"/>
      <c r="G369" s="487">
        <f t="shared" si="1"/>
        <v>0</v>
      </c>
      <c r="H369" s="451" t="str">
        <f t="shared" si="2"/>
        <v/>
      </c>
      <c r="I369" s="452" t="str">
        <f t="shared" si="29"/>
        <v/>
      </c>
      <c r="J369" s="493"/>
      <c r="K369" s="434"/>
      <c r="L369" s="454" t="str">
        <f t="shared" si="4"/>
        <v/>
      </c>
      <c r="M369" s="455" t="str">
        <f t="array" ref="M369">IFERROR(IF(J369="","",XLOOKUP(L369,Personnel!$B$4:$G$4,Personnel!$B$5:$G$5)),"")</f>
        <v/>
      </c>
      <c r="N369" s="455">
        <f t="shared" si="5"/>
        <v>0</v>
      </c>
      <c r="O369" s="434"/>
      <c r="P369" s="456" t="str">
        <f t="shared" si="6"/>
        <v/>
      </c>
      <c r="Q369" s="457">
        <f t="shared" si="30"/>
        <v>0</v>
      </c>
      <c r="R369" s="458"/>
      <c r="S369" s="459" t="str">
        <f t="array" ref="S369">IF(B369="","",XLOOKUP($B369,Product,'Product List'!D:D))</f>
        <v/>
      </c>
      <c r="T369" s="454" t="str">
        <f t="array" ref="T369">IF(B369="","",XLOOKUP($B369,Product,'Product List'!E:E))</f>
        <v/>
      </c>
      <c r="U369" s="454" t="str">
        <f t="array" ref="U369">IF(B369="","",XLOOKUP($B369,Product,'Product List'!F:F))</f>
        <v/>
      </c>
      <c r="V369" s="454" t="str">
        <f t="array" ref="V369">IF(B369="","",XLOOKUP($B369,Product,'Product List'!G:G))</f>
        <v/>
      </c>
      <c r="W369" s="434"/>
      <c r="X369" s="434" t="str">
        <f t="array" ref="X369">iferror(xlookup(B369,'Product List'!A:A,'Product List'!P:P),"")</f>
        <v/>
      </c>
      <c r="Y369" s="434">
        <f t="shared" si="31"/>
        <v>0</v>
      </c>
      <c r="Z369" s="434"/>
    </row>
    <row r="370" ht="14.25" customHeight="1">
      <c r="A370" s="495"/>
      <c r="B370" s="494"/>
      <c r="C370" s="495"/>
      <c r="D370" s="496"/>
      <c r="E370" s="496"/>
      <c r="F370" s="496"/>
      <c r="G370" s="487">
        <f t="shared" si="1"/>
        <v>0</v>
      </c>
      <c r="H370" s="451" t="str">
        <f t="shared" si="2"/>
        <v/>
      </c>
      <c r="I370" s="452" t="str">
        <f t="shared" si="29"/>
        <v/>
      </c>
      <c r="J370" s="493"/>
      <c r="K370" s="434"/>
      <c r="L370" s="454" t="str">
        <f t="shared" si="4"/>
        <v/>
      </c>
      <c r="M370" s="455" t="str">
        <f t="array" ref="M370">IFERROR(IF(J370="","",XLOOKUP(L370,Personnel!$B$4:$G$4,Personnel!$B$5:$G$5)),"")</f>
        <v/>
      </c>
      <c r="N370" s="455">
        <f t="shared" si="5"/>
        <v>0</v>
      </c>
      <c r="O370" s="434"/>
      <c r="P370" s="456" t="str">
        <f t="shared" si="6"/>
        <v/>
      </c>
      <c r="Q370" s="457">
        <f t="shared" si="30"/>
        <v>0</v>
      </c>
      <c r="R370" s="458"/>
      <c r="S370" s="459" t="str">
        <f t="array" ref="S370">IF(B370="","",XLOOKUP($B370,Product,'Product List'!D:D))</f>
        <v/>
      </c>
      <c r="T370" s="454" t="str">
        <f t="array" ref="T370">IF(B370="","",XLOOKUP($B370,Product,'Product List'!E:E))</f>
        <v/>
      </c>
      <c r="U370" s="454" t="str">
        <f t="array" ref="U370">IF(B370="","",XLOOKUP($B370,Product,'Product List'!F:F))</f>
        <v/>
      </c>
      <c r="V370" s="454" t="str">
        <f t="array" ref="V370">IF(B370="","",XLOOKUP($B370,Product,'Product List'!G:G))</f>
        <v/>
      </c>
      <c r="W370" s="434"/>
      <c r="X370" s="434" t="str">
        <f t="array" ref="X370">iferror(xlookup(B370,'Product List'!A:A,'Product List'!P:P),"")</f>
        <v/>
      </c>
      <c r="Y370" s="434">
        <f t="shared" si="31"/>
        <v>0</v>
      </c>
      <c r="Z370" s="434"/>
    </row>
    <row r="371" ht="14.25" customHeight="1">
      <c r="A371" s="495"/>
      <c r="B371" s="494"/>
      <c r="C371" s="495"/>
      <c r="D371" s="496"/>
      <c r="E371" s="496"/>
      <c r="F371" s="496"/>
      <c r="G371" s="487">
        <f t="shared" si="1"/>
        <v>0</v>
      </c>
      <c r="H371" s="451" t="str">
        <f t="shared" si="2"/>
        <v/>
      </c>
      <c r="I371" s="452" t="str">
        <f t="shared" si="29"/>
        <v/>
      </c>
      <c r="J371" s="493"/>
      <c r="K371" s="434"/>
      <c r="L371" s="454" t="str">
        <f t="shared" si="4"/>
        <v/>
      </c>
      <c r="M371" s="455" t="str">
        <f t="array" ref="M371">IFERROR(IF(J371="","",XLOOKUP(L371,Personnel!$B$4:$G$4,Personnel!$B$5:$G$5)),"")</f>
        <v/>
      </c>
      <c r="N371" s="455">
        <f t="shared" si="5"/>
        <v>0</v>
      </c>
      <c r="O371" s="434"/>
      <c r="P371" s="456" t="str">
        <f t="shared" si="6"/>
        <v/>
      </c>
      <c r="Q371" s="457">
        <f t="shared" si="30"/>
        <v>0</v>
      </c>
      <c r="R371" s="458"/>
      <c r="S371" s="459" t="str">
        <f t="array" ref="S371">IF(B371="","",XLOOKUP($B371,Product,'Product List'!D:D))</f>
        <v/>
      </c>
      <c r="T371" s="454" t="str">
        <f t="array" ref="T371">IF(B371="","",XLOOKUP($B371,Product,'Product List'!E:E))</f>
        <v/>
      </c>
      <c r="U371" s="454" t="str">
        <f t="array" ref="U371">IF(B371="","",XLOOKUP($B371,Product,'Product List'!F:F))</f>
        <v/>
      </c>
      <c r="V371" s="454" t="str">
        <f t="array" ref="V371">IF(B371="","",XLOOKUP($B371,Product,'Product List'!G:G))</f>
        <v/>
      </c>
      <c r="W371" s="434"/>
      <c r="X371" s="434" t="str">
        <f t="array" ref="X371">iferror(xlookup(B371,'Product List'!A:A,'Product List'!P:P),"")</f>
        <v/>
      </c>
      <c r="Y371" s="434">
        <f t="shared" si="31"/>
        <v>0</v>
      </c>
      <c r="Z371" s="434"/>
    </row>
    <row r="372" ht="14.25" customHeight="1">
      <c r="A372" s="495"/>
      <c r="B372" s="494"/>
      <c r="C372" s="495"/>
      <c r="D372" s="496"/>
      <c r="E372" s="496"/>
      <c r="F372" s="496"/>
      <c r="G372" s="487">
        <f t="shared" si="1"/>
        <v>0</v>
      </c>
      <c r="H372" s="451" t="str">
        <f t="shared" si="2"/>
        <v/>
      </c>
      <c r="I372" s="452" t="str">
        <f t="shared" si="29"/>
        <v/>
      </c>
      <c r="J372" s="493"/>
      <c r="K372" s="434"/>
      <c r="L372" s="454" t="str">
        <f t="shared" si="4"/>
        <v/>
      </c>
      <c r="M372" s="455" t="str">
        <f t="array" ref="M372">IFERROR(IF(J372="","",XLOOKUP(L372,Personnel!$B$4:$G$4,Personnel!$B$5:$G$5)),"")</f>
        <v/>
      </c>
      <c r="N372" s="455">
        <f t="shared" si="5"/>
        <v>0</v>
      </c>
      <c r="O372" s="434"/>
      <c r="P372" s="456" t="str">
        <f t="shared" si="6"/>
        <v/>
      </c>
      <c r="Q372" s="457">
        <f t="shared" si="30"/>
        <v>0</v>
      </c>
      <c r="R372" s="458"/>
      <c r="S372" s="459" t="str">
        <f t="array" ref="S372">IF(B372="","",XLOOKUP($B372,Product,'Product List'!D:D))</f>
        <v/>
      </c>
      <c r="T372" s="454" t="str">
        <f t="array" ref="T372">IF(B372="","",XLOOKUP($B372,Product,'Product List'!E:E))</f>
        <v/>
      </c>
      <c r="U372" s="454" t="str">
        <f t="array" ref="U372">IF(B372="","",XLOOKUP($B372,Product,'Product List'!F:F))</f>
        <v/>
      </c>
      <c r="V372" s="454" t="str">
        <f t="array" ref="V372">IF(B372="","",XLOOKUP($B372,Product,'Product List'!G:G))</f>
        <v/>
      </c>
      <c r="W372" s="434"/>
      <c r="X372" s="434" t="str">
        <f t="array" ref="X372">iferror(xlookup(B372,'Product List'!A:A,'Product List'!P:P),"")</f>
        <v/>
      </c>
      <c r="Y372" s="434">
        <f t="shared" si="31"/>
        <v>0</v>
      </c>
      <c r="Z372" s="434"/>
    </row>
    <row r="373" ht="14.25" customHeight="1">
      <c r="A373" s="495"/>
      <c r="B373" s="494"/>
      <c r="C373" s="495"/>
      <c r="D373" s="496"/>
      <c r="E373" s="496"/>
      <c r="F373" s="496"/>
      <c r="G373" s="487">
        <f t="shared" si="1"/>
        <v>0</v>
      </c>
      <c r="H373" s="451" t="str">
        <f t="shared" si="2"/>
        <v/>
      </c>
      <c r="I373" s="452" t="str">
        <f t="shared" si="29"/>
        <v/>
      </c>
      <c r="J373" s="493"/>
      <c r="K373" s="434"/>
      <c r="L373" s="454" t="str">
        <f t="shared" si="4"/>
        <v/>
      </c>
      <c r="M373" s="455" t="str">
        <f t="array" ref="M373">IFERROR(IF(J373="","",XLOOKUP(L373,Personnel!$B$4:$G$4,Personnel!$B$5:$G$5)),"")</f>
        <v/>
      </c>
      <c r="N373" s="455">
        <f t="shared" si="5"/>
        <v>0</v>
      </c>
      <c r="O373" s="434"/>
      <c r="P373" s="456" t="str">
        <f t="shared" si="6"/>
        <v/>
      </c>
      <c r="Q373" s="457">
        <f t="shared" si="30"/>
        <v>0</v>
      </c>
      <c r="R373" s="458"/>
      <c r="S373" s="459" t="str">
        <f t="array" ref="S373">IF(B373="","",XLOOKUP($B373,Product,'Product List'!D:D))</f>
        <v/>
      </c>
      <c r="T373" s="454" t="str">
        <f t="array" ref="T373">IF(B373="","",XLOOKUP($B373,Product,'Product List'!E:E))</f>
        <v/>
      </c>
      <c r="U373" s="454" t="str">
        <f t="array" ref="U373">IF(B373="","",XLOOKUP($B373,Product,'Product List'!F:F))</f>
        <v/>
      </c>
      <c r="V373" s="454" t="str">
        <f t="array" ref="V373">IF(B373="","",XLOOKUP($B373,Product,'Product List'!G:G))</f>
        <v/>
      </c>
      <c r="W373" s="434"/>
      <c r="X373" s="434" t="str">
        <f t="array" ref="X373">iferror(xlookup(B373,'Product List'!A:A,'Product List'!P:P),"")</f>
        <v/>
      </c>
      <c r="Y373" s="434">
        <f t="shared" si="31"/>
        <v>0</v>
      </c>
      <c r="Z373" s="434"/>
    </row>
    <row r="374" ht="14.25" customHeight="1">
      <c r="A374" s="495"/>
      <c r="B374" s="494"/>
      <c r="C374" s="495"/>
      <c r="D374" s="496"/>
      <c r="E374" s="496"/>
      <c r="F374" s="496"/>
      <c r="G374" s="487">
        <f t="shared" si="1"/>
        <v>0</v>
      </c>
      <c r="H374" s="451" t="str">
        <f t="shared" si="2"/>
        <v/>
      </c>
      <c r="I374" s="452" t="str">
        <f t="shared" si="29"/>
        <v/>
      </c>
      <c r="J374" s="493"/>
      <c r="K374" s="434"/>
      <c r="L374" s="454" t="str">
        <f t="shared" si="4"/>
        <v/>
      </c>
      <c r="M374" s="455" t="str">
        <f t="array" ref="M374">IFERROR(IF(J374="","",XLOOKUP(L374,Personnel!$B$4:$G$4,Personnel!$B$5:$G$5)),"")</f>
        <v/>
      </c>
      <c r="N374" s="455">
        <f t="shared" si="5"/>
        <v>0</v>
      </c>
      <c r="O374" s="434"/>
      <c r="P374" s="456" t="str">
        <f t="shared" si="6"/>
        <v/>
      </c>
      <c r="Q374" s="457">
        <f t="shared" si="30"/>
        <v>0</v>
      </c>
      <c r="R374" s="458"/>
      <c r="S374" s="459" t="str">
        <f t="array" ref="S374">IF(B374="","",XLOOKUP($B374,Product,'Product List'!D:D))</f>
        <v/>
      </c>
      <c r="T374" s="454" t="str">
        <f t="array" ref="T374">IF(B374="","",XLOOKUP($B374,Product,'Product List'!E:E))</f>
        <v/>
      </c>
      <c r="U374" s="454" t="str">
        <f t="array" ref="U374">IF(B374="","",XLOOKUP($B374,Product,'Product List'!F:F))</f>
        <v/>
      </c>
      <c r="V374" s="454" t="str">
        <f t="array" ref="V374">IF(B374="","",XLOOKUP($B374,Product,'Product List'!G:G))</f>
        <v/>
      </c>
      <c r="W374" s="434"/>
      <c r="X374" s="434" t="str">
        <f t="array" ref="X374">iferror(xlookup(B374,'Product List'!A:A,'Product List'!P:P),"")</f>
        <v/>
      </c>
      <c r="Y374" s="434">
        <f t="shared" si="31"/>
        <v>0</v>
      </c>
      <c r="Z374" s="434"/>
    </row>
    <row r="375" ht="14.25" customHeight="1">
      <c r="A375" s="495"/>
      <c r="B375" s="494"/>
      <c r="C375" s="495"/>
      <c r="D375" s="496"/>
      <c r="E375" s="496"/>
      <c r="F375" s="496"/>
      <c r="G375" s="487">
        <f t="shared" si="1"/>
        <v>0</v>
      </c>
      <c r="H375" s="451" t="str">
        <f t="shared" si="2"/>
        <v/>
      </c>
      <c r="I375" s="452" t="str">
        <f t="shared" si="29"/>
        <v/>
      </c>
      <c r="J375" s="493"/>
      <c r="K375" s="434"/>
      <c r="L375" s="454" t="str">
        <f t="shared" si="4"/>
        <v/>
      </c>
      <c r="M375" s="455" t="str">
        <f t="array" ref="M375">IFERROR(IF(J375="","",XLOOKUP(L375,Personnel!$B$4:$G$4,Personnel!$B$5:$G$5)),"")</f>
        <v/>
      </c>
      <c r="N375" s="455">
        <f t="shared" si="5"/>
        <v>0</v>
      </c>
      <c r="O375" s="434"/>
      <c r="P375" s="456" t="str">
        <f t="shared" si="6"/>
        <v/>
      </c>
      <c r="Q375" s="457">
        <f t="shared" si="30"/>
        <v>0</v>
      </c>
      <c r="R375" s="458"/>
      <c r="S375" s="459" t="str">
        <f t="array" ref="S375">IF(B375="","",XLOOKUP($B375,Product,'Product List'!D:D))</f>
        <v/>
      </c>
      <c r="T375" s="454" t="str">
        <f t="array" ref="T375">IF(B375="","",XLOOKUP($B375,Product,'Product List'!E:E))</f>
        <v/>
      </c>
      <c r="U375" s="454" t="str">
        <f t="array" ref="U375">IF(B375="","",XLOOKUP($B375,Product,'Product List'!F:F))</f>
        <v/>
      </c>
      <c r="V375" s="454" t="str">
        <f t="array" ref="V375">IF(B375="","",XLOOKUP($B375,Product,'Product List'!G:G))</f>
        <v/>
      </c>
      <c r="W375" s="434"/>
      <c r="X375" s="434" t="str">
        <f t="array" ref="X375">iferror(xlookup(B375,'Product List'!A:A,'Product List'!P:P),"")</f>
        <v/>
      </c>
      <c r="Y375" s="434">
        <f t="shared" si="31"/>
        <v>0</v>
      </c>
      <c r="Z375" s="434"/>
    </row>
    <row r="376" ht="14.25" customHeight="1">
      <c r="A376" s="495"/>
      <c r="B376" s="494"/>
      <c r="C376" s="495"/>
      <c r="D376" s="496"/>
      <c r="E376" s="496"/>
      <c r="F376" s="496"/>
      <c r="G376" s="487">
        <f t="shared" si="1"/>
        <v>0</v>
      </c>
      <c r="H376" s="451" t="str">
        <f t="shared" si="2"/>
        <v/>
      </c>
      <c r="I376" s="452" t="str">
        <f t="shared" si="29"/>
        <v/>
      </c>
      <c r="J376" s="493"/>
      <c r="K376" s="434"/>
      <c r="L376" s="454" t="str">
        <f t="shared" si="4"/>
        <v/>
      </c>
      <c r="M376" s="455" t="str">
        <f t="array" ref="M376">IFERROR(IF(J376="","",XLOOKUP(L376,Personnel!$B$4:$G$4,Personnel!$B$5:$G$5)),"")</f>
        <v/>
      </c>
      <c r="N376" s="455">
        <f t="shared" si="5"/>
        <v>0</v>
      </c>
      <c r="O376" s="434"/>
      <c r="P376" s="456" t="str">
        <f t="shared" si="6"/>
        <v/>
      </c>
      <c r="Q376" s="457">
        <f t="shared" si="30"/>
        <v>0</v>
      </c>
      <c r="R376" s="458"/>
      <c r="S376" s="459" t="str">
        <f t="array" ref="S376">IF(B376="","",XLOOKUP($B376,Product,'Product List'!D:D))</f>
        <v/>
      </c>
      <c r="T376" s="454" t="str">
        <f t="array" ref="T376">IF(B376="","",XLOOKUP($B376,Product,'Product List'!E:E))</f>
        <v/>
      </c>
      <c r="U376" s="454" t="str">
        <f t="array" ref="U376">IF(B376="","",XLOOKUP($B376,Product,'Product List'!F:F))</f>
        <v/>
      </c>
      <c r="V376" s="454" t="str">
        <f t="array" ref="V376">IF(B376="","",XLOOKUP($B376,Product,'Product List'!G:G))</f>
        <v/>
      </c>
      <c r="W376" s="434"/>
      <c r="X376" s="434" t="str">
        <f t="array" ref="X376">iferror(xlookup(B376,'Product List'!A:A,'Product List'!P:P),"")</f>
        <v/>
      </c>
      <c r="Y376" s="434">
        <f t="shared" si="31"/>
        <v>0</v>
      </c>
      <c r="Z376" s="434"/>
    </row>
    <row r="377" ht="14.25" customHeight="1">
      <c r="A377" s="495"/>
      <c r="B377" s="494"/>
      <c r="C377" s="495"/>
      <c r="D377" s="496"/>
      <c r="E377" s="496"/>
      <c r="F377" s="496"/>
      <c r="G377" s="487">
        <f t="shared" si="1"/>
        <v>0</v>
      </c>
      <c r="H377" s="451" t="str">
        <f t="shared" si="2"/>
        <v/>
      </c>
      <c r="I377" s="452" t="str">
        <f t="shared" si="29"/>
        <v/>
      </c>
      <c r="J377" s="493"/>
      <c r="K377" s="434"/>
      <c r="L377" s="454" t="str">
        <f t="shared" si="4"/>
        <v/>
      </c>
      <c r="M377" s="455" t="str">
        <f t="array" ref="M377">IFERROR(IF(J377="","",XLOOKUP(L377,Personnel!$B$4:$G$4,Personnel!$B$5:$G$5)),"")</f>
        <v/>
      </c>
      <c r="N377" s="455">
        <f t="shared" si="5"/>
        <v>0</v>
      </c>
      <c r="O377" s="434"/>
      <c r="P377" s="456" t="str">
        <f t="shared" si="6"/>
        <v/>
      </c>
      <c r="Q377" s="457">
        <f t="shared" si="30"/>
        <v>0</v>
      </c>
      <c r="R377" s="458"/>
      <c r="S377" s="459" t="str">
        <f t="array" ref="S377">IF(B377="","",XLOOKUP($B377,Product,'Product List'!D:D))</f>
        <v/>
      </c>
      <c r="T377" s="454" t="str">
        <f t="array" ref="T377">IF(B377="","",XLOOKUP($B377,Product,'Product List'!E:E))</f>
        <v/>
      </c>
      <c r="U377" s="454" t="str">
        <f t="array" ref="U377">IF(B377="","",XLOOKUP($B377,Product,'Product List'!F:F))</f>
        <v/>
      </c>
      <c r="V377" s="454" t="str">
        <f t="array" ref="V377">IF(B377="","",XLOOKUP($B377,Product,'Product List'!G:G))</f>
        <v/>
      </c>
      <c r="W377" s="434"/>
      <c r="X377" s="434" t="str">
        <f t="array" ref="X377">iferror(xlookup(B377,'Product List'!A:A,'Product List'!P:P),"")</f>
        <v/>
      </c>
      <c r="Y377" s="434">
        <f t="shared" si="31"/>
        <v>0</v>
      </c>
      <c r="Z377" s="434"/>
    </row>
    <row r="378" ht="14.25" customHeight="1">
      <c r="A378" s="495"/>
      <c r="B378" s="494"/>
      <c r="C378" s="495"/>
      <c r="D378" s="496"/>
      <c r="E378" s="496"/>
      <c r="F378" s="496"/>
      <c r="G378" s="487">
        <f t="shared" si="1"/>
        <v>0</v>
      </c>
      <c r="H378" s="451" t="str">
        <f t="shared" si="2"/>
        <v/>
      </c>
      <c r="I378" s="452" t="str">
        <f t="shared" si="29"/>
        <v/>
      </c>
      <c r="J378" s="493"/>
      <c r="K378" s="434"/>
      <c r="L378" s="454" t="str">
        <f t="shared" si="4"/>
        <v/>
      </c>
      <c r="M378" s="455" t="str">
        <f t="array" ref="M378">IFERROR(IF(J378="","",XLOOKUP(L378,Personnel!$B$4:$G$4,Personnel!$B$5:$G$5)),"")</f>
        <v/>
      </c>
      <c r="N378" s="455">
        <f t="shared" si="5"/>
        <v>0</v>
      </c>
      <c r="O378" s="434"/>
      <c r="P378" s="456" t="str">
        <f t="shared" si="6"/>
        <v/>
      </c>
      <c r="Q378" s="457">
        <f t="shared" si="30"/>
        <v>0</v>
      </c>
      <c r="R378" s="458"/>
      <c r="S378" s="459" t="str">
        <f t="array" ref="S378">IF(B378="","",XLOOKUP($B378,Product,'Product List'!D:D))</f>
        <v/>
      </c>
      <c r="T378" s="454" t="str">
        <f t="array" ref="T378">IF(B378="","",XLOOKUP($B378,Product,'Product List'!E:E))</f>
        <v/>
      </c>
      <c r="U378" s="454" t="str">
        <f t="array" ref="U378">IF(B378="","",XLOOKUP($B378,Product,'Product List'!F:F))</f>
        <v/>
      </c>
      <c r="V378" s="454" t="str">
        <f t="array" ref="V378">IF(B378="","",XLOOKUP($B378,Product,'Product List'!G:G))</f>
        <v/>
      </c>
      <c r="W378" s="434"/>
      <c r="X378" s="434" t="str">
        <f t="array" ref="X378">iferror(xlookup(B378,'Product List'!A:A,'Product List'!P:P),"")</f>
        <v/>
      </c>
      <c r="Y378" s="434">
        <f t="shared" si="31"/>
        <v>0</v>
      </c>
      <c r="Z378" s="434"/>
    </row>
    <row r="379" ht="14.25" customHeight="1">
      <c r="A379" s="495"/>
      <c r="B379" s="494"/>
      <c r="C379" s="495"/>
      <c r="D379" s="496"/>
      <c r="E379" s="496"/>
      <c r="F379" s="496"/>
      <c r="G379" s="487">
        <f t="shared" si="1"/>
        <v>0</v>
      </c>
      <c r="H379" s="451" t="str">
        <f t="shared" si="2"/>
        <v/>
      </c>
      <c r="I379" s="452" t="str">
        <f t="shared" si="29"/>
        <v/>
      </c>
      <c r="J379" s="493"/>
      <c r="K379" s="434"/>
      <c r="L379" s="454" t="str">
        <f t="shared" si="4"/>
        <v/>
      </c>
      <c r="M379" s="455" t="str">
        <f t="array" ref="M379">IFERROR(IF(J379="","",XLOOKUP(L379,Personnel!$B$4:$G$4,Personnel!$B$5:$G$5)),"")</f>
        <v/>
      </c>
      <c r="N379" s="455">
        <f t="shared" si="5"/>
        <v>0</v>
      </c>
      <c r="O379" s="434"/>
      <c r="P379" s="456" t="str">
        <f t="shared" si="6"/>
        <v/>
      </c>
      <c r="Q379" s="457">
        <f t="shared" si="30"/>
        <v>0</v>
      </c>
      <c r="R379" s="458"/>
      <c r="S379" s="459" t="str">
        <f t="array" ref="S379">IF(B379="","",XLOOKUP($B379,Product,'Product List'!D:D))</f>
        <v/>
      </c>
      <c r="T379" s="454" t="str">
        <f t="array" ref="T379">IF(B379="","",XLOOKUP($B379,Product,'Product List'!E:E))</f>
        <v/>
      </c>
      <c r="U379" s="454" t="str">
        <f t="array" ref="U379">IF(B379="","",XLOOKUP($B379,Product,'Product List'!F:F))</f>
        <v/>
      </c>
      <c r="V379" s="454" t="str">
        <f t="array" ref="V379">IF(B379="","",XLOOKUP($B379,Product,'Product List'!G:G))</f>
        <v/>
      </c>
      <c r="W379" s="434"/>
      <c r="X379" s="434" t="str">
        <f t="array" ref="X379">iferror(xlookup(B379,'Product List'!A:A,'Product List'!P:P),"")</f>
        <v/>
      </c>
      <c r="Y379" s="434">
        <f t="shared" si="31"/>
        <v>0</v>
      </c>
      <c r="Z379" s="434"/>
    </row>
    <row r="380" ht="14.25" customHeight="1">
      <c r="A380" s="495"/>
      <c r="B380" s="494"/>
      <c r="C380" s="495"/>
      <c r="D380" s="496"/>
      <c r="E380" s="496"/>
      <c r="F380" s="496"/>
      <c r="G380" s="487">
        <f t="shared" si="1"/>
        <v>0</v>
      </c>
      <c r="H380" s="451" t="str">
        <f t="shared" si="2"/>
        <v/>
      </c>
      <c r="I380" s="452" t="str">
        <f t="shared" si="29"/>
        <v/>
      </c>
      <c r="J380" s="493"/>
      <c r="K380" s="434"/>
      <c r="L380" s="454" t="str">
        <f t="shared" si="4"/>
        <v/>
      </c>
      <c r="M380" s="455" t="str">
        <f t="array" ref="M380">IFERROR(IF(J380="","",XLOOKUP(L380,Personnel!$B$4:$G$4,Personnel!$B$5:$G$5)),"")</f>
        <v/>
      </c>
      <c r="N380" s="455">
        <f t="shared" si="5"/>
        <v>0</v>
      </c>
      <c r="O380" s="434"/>
      <c r="P380" s="456" t="str">
        <f t="shared" si="6"/>
        <v/>
      </c>
      <c r="Q380" s="457">
        <f t="shared" si="30"/>
        <v>0</v>
      </c>
      <c r="R380" s="458"/>
      <c r="S380" s="459" t="str">
        <f t="array" ref="S380">IF(B380="","",XLOOKUP($B380,Product,'Product List'!D:D))</f>
        <v/>
      </c>
      <c r="T380" s="454" t="str">
        <f t="array" ref="T380">IF(B380="","",XLOOKUP($B380,Product,'Product List'!E:E))</f>
        <v/>
      </c>
      <c r="U380" s="454" t="str">
        <f t="array" ref="U380">IF(B380="","",XLOOKUP($B380,Product,'Product List'!F:F))</f>
        <v/>
      </c>
      <c r="V380" s="454" t="str">
        <f t="array" ref="V380">IF(B380="","",XLOOKUP($B380,Product,'Product List'!G:G))</f>
        <v/>
      </c>
      <c r="W380" s="434"/>
      <c r="X380" s="434" t="str">
        <f t="array" ref="X380">iferror(xlookup(B380,'Product List'!A:A,'Product List'!P:P),"")</f>
        <v/>
      </c>
      <c r="Y380" s="434">
        <f t="shared" si="31"/>
        <v>0</v>
      </c>
      <c r="Z380" s="434"/>
    </row>
    <row r="381" ht="14.25" customHeight="1">
      <c r="A381" s="495"/>
      <c r="B381" s="494"/>
      <c r="C381" s="495"/>
      <c r="D381" s="496"/>
      <c r="E381" s="496"/>
      <c r="F381" s="496"/>
      <c r="G381" s="487">
        <f t="shared" si="1"/>
        <v>0</v>
      </c>
      <c r="H381" s="451" t="str">
        <f t="shared" si="2"/>
        <v/>
      </c>
      <c r="I381" s="452" t="str">
        <f t="shared" si="29"/>
        <v/>
      </c>
      <c r="J381" s="493"/>
      <c r="K381" s="434"/>
      <c r="L381" s="454" t="str">
        <f t="shared" si="4"/>
        <v/>
      </c>
      <c r="M381" s="455" t="str">
        <f t="array" ref="M381">IFERROR(IF(J381="","",XLOOKUP(L381,Personnel!$B$4:$G$4,Personnel!$B$5:$G$5)),"")</f>
        <v/>
      </c>
      <c r="N381" s="455">
        <f t="shared" si="5"/>
        <v>0</v>
      </c>
      <c r="O381" s="434"/>
      <c r="P381" s="456" t="str">
        <f t="shared" si="6"/>
        <v/>
      </c>
      <c r="Q381" s="457">
        <f t="shared" si="30"/>
        <v>0</v>
      </c>
      <c r="R381" s="458"/>
      <c r="S381" s="459" t="str">
        <f t="array" ref="S381">IF(B381="","",XLOOKUP($B381,Product,'Product List'!D:D))</f>
        <v/>
      </c>
      <c r="T381" s="454" t="str">
        <f t="array" ref="T381">IF(B381="","",XLOOKUP($B381,Product,'Product List'!E:E))</f>
        <v/>
      </c>
      <c r="U381" s="454" t="str">
        <f t="array" ref="U381">IF(B381="","",XLOOKUP($B381,Product,'Product List'!F:F))</f>
        <v/>
      </c>
      <c r="V381" s="454" t="str">
        <f t="array" ref="V381">IF(B381="","",XLOOKUP($B381,Product,'Product List'!G:G))</f>
        <v/>
      </c>
      <c r="W381" s="434"/>
      <c r="X381" s="434" t="str">
        <f t="array" ref="X381">iferror(xlookup(B381,'Product List'!A:A,'Product List'!P:P),"")</f>
        <v/>
      </c>
      <c r="Y381" s="434">
        <f t="shared" si="31"/>
        <v>0</v>
      </c>
      <c r="Z381" s="434"/>
    </row>
    <row r="382" ht="14.25" customHeight="1">
      <c r="A382" s="495"/>
      <c r="B382" s="494"/>
      <c r="C382" s="495"/>
      <c r="D382" s="496"/>
      <c r="E382" s="496"/>
      <c r="F382" s="496"/>
      <c r="G382" s="487">
        <f t="shared" si="1"/>
        <v>0</v>
      </c>
      <c r="H382" s="451" t="str">
        <f t="shared" si="2"/>
        <v/>
      </c>
      <c r="I382" s="452" t="str">
        <f t="shared" si="29"/>
        <v/>
      </c>
      <c r="J382" s="493"/>
      <c r="K382" s="434"/>
      <c r="L382" s="454" t="str">
        <f t="shared" si="4"/>
        <v/>
      </c>
      <c r="M382" s="455" t="str">
        <f t="array" ref="M382">IFERROR(IF(J382="","",XLOOKUP(L382,Personnel!$B$4:$G$4,Personnel!$B$5:$G$5)),"")</f>
        <v/>
      </c>
      <c r="N382" s="455">
        <f t="shared" si="5"/>
        <v>0</v>
      </c>
      <c r="O382" s="434"/>
      <c r="P382" s="456" t="str">
        <f t="shared" si="6"/>
        <v/>
      </c>
      <c r="Q382" s="457">
        <f t="shared" si="30"/>
        <v>0</v>
      </c>
      <c r="R382" s="458"/>
      <c r="S382" s="459" t="str">
        <f t="array" ref="S382">IF(B382="","",XLOOKUP($B382,Product,'Product List'!D:D))</f>
        <v/>
      </c>
      <c r="T382" s="454" t="str">
        <f t="array" ref="T382">IF(B382="","",XLOOKUP($B382,Product,'Product List'!E:E))</f>
        <v/>
      </c>
      <c r="U382" s="454" t="str">
        <f t="array" ref="U382">IF(B382="","",XLOOKUP($B382,Product,'Product List'!F:F))</f>
        <v/>
      </c>
      <c r="V382" s="454" t="str">
        <f t="array" ref="V382">IF(B382="","",XLOOKUP($B382,Product,'Product List'!G:G))</f>
        <v/>
      </c>
      <c r="W382" s="434"/>
      <c r="X382" s="434" t="str">
        <f t="array" ref="X382">iferror(xlookup(B382,'Product List'!A:A,'Product List'!P:P),"")</f>
        <v/>
      </c>
      <c r="Y382" s="434">
        <f t="shared" si="31"/>
        <v>0</v>
      </c>
      <c r="Z382" s="434"/>
    </row>
    <row r="383" ht="14.25" customHeight="1">
      <c r="A383" s="495"/>
      <c r="B383" s="494"/>
      <c r="C383" s="495"/>
      <c r="D383" s="496"/>
      <c r="E383" s="496"/>
      <c r="F383" s="496"/>
      <c r="G383" s="487">
        <f t="shared" si="1"/>
        <v>0</v>
      </c>
      <c r="H383" s="451" t="str">
        <f t="shared" si="2"/>
        <v/>
      </c>
      <c r="I383" s="452" t="str">
        <f t="shared" si="29"/>
        <v/>
      </c>
      <c r="J383" s="493"/>
      <c r="K383" s="434"/>
      <c r="L383" s="454" t="str">
        <f t="shared" si="4"/>
        <v/>
      </c>
      <c r="M383" s="455" t="str">
        <f t="array" ref="M383">IFERROR(IF(J383="","",XLOOKUP(L383,Personnel!$B$4:$G$4,Personnel!$B$5:$G$5)),"")</f>
        <v/>
      </c>
      <c r="N383" s="455">
        <f t="shared" si="5"/>
        <v>0</v>
      </c>
      <c r="O383" s="434"/>
      <c r="P383" s="456" t="str">
        <f t="shared" si="6"/>
        <v/>
      </c>
      <c r="Q383" s="457">
        <f t="shared" si="30"/>
        <v>0</v>
      </c>
      <c r="R383" s="458"/>
      <c r="S383" s="459" t="str">
        <f t="array" ref="S383">IF(B383="","",XLOOKUP($B383,Product,'Product List'!D:D))</f>
        <v/>
      </c>
      <c r="T383" s="454" t="str">
        <f t="array" ref="T383">IF(B383="","",XLOOKUP($B383,Product,'Product List'!E:E))</f>
        <v/>
      </c>
      <c r="U383" s="454" t="str">
        <f t="array" ref="U383">IF(B383="","",XLOOKUP($B383,Product,'Product List'!F:F))</f>
        <v/>
      </c>
      <c r="V383" s="454" t="str">
        <f t="array" ref="V383">IF(B383="","",XLOOKUP($B383,Product,'Product List'!G:G))</f>
        <v/>
      </c>
      <c r="W383" s="434"/>
      <c r="X383" s="434" t="str">
        <f t="array" ref="X383">iferror(xlookup(B383,'Product List'!A:A,'Product List'!P:P),"")</f>
        <v/>
      </c>
      <c r="Y383" s="434">
        <f t="shared" si="31"/>
        <v>0</v>
      </c>
      <c r="Z383" s="434"/>
    </row>
    <row r="384" ht="14.25" customHeight="1">
      <c r="A384" s="495"/>
      <c r="B384" s="494"/>
      <c r="C384" s="495"/>
      <c r="D384" s="496"/>
      <c r="E384" s="496"/>
      <c r="F384" s="496"/>
      <c r="G384" s="487">
        <f t="shared" si="1"/>
        <v>0</v>
      </c>
      <c r="H384" s="451" t="str">
        <f t="shared" si="2"/>
        <v/>
      </c>
      <c r="I384" s="452" t="str">
        <f t="shared" si="29"/>
        <v/>
      </c>
      <c r="J384" s="493"/>
      <c r="K384" s="434"/>
      <c r="L384" s="454" t="str">
        <f t="shared" si="4"/>
        <v/>
      </c>
      <c r="M384" s="455" t="str">
        <f t="array" ref="M384">IFERROR(IF(J384="","",XLOOKUP(L384,Personnel!$B$4:$G$4,Personnel!$B$5:$G$5)),"")</f>
        <v/>
      </c>
      <c r="N384" s="455">
        <f t="shared" si="5"/>
        <v>0</v>
      </c>
      <c r="O384" s="434"/>
      <c r="P384" s="456" t="str">
        <f t="shared" si="6"/>
        <v/>
      </c>
      <c r="Q384" s="457">
        <f t="shared" si="30"/>
        <v>0</v>
      </c>
      <c r="R384" s="458"/>
      <c r="S384" s="459" t="str">
        <f t="array" ref="S384">IF(B384="","",XLOOKUP($B384,Product,'Product List'!D:D))</f>
        <v/>
      </c>
      <c r="T384" s="454" t="str">
        <f t="array" ref="T384">IF(B384="","",XLOOKUP($B384,Product,'Product List'!E:E))</f>
        <v/>
      </c>
      <c r="U384" s="454" t="str">
        <f t="array" ref="U384">IF(B384="","",XLOOKUP($B384,Product,'Product List'!F:F))</f>
        <v/>
      </c>
      <c r="V384" s="454" t="str">
        <f t="array" ref="V384">IF(B384="","",XLOOKUP($B384,Product,'Product List'!G:G))</f>
        <v/>
      </c>
      <c r="W384" s="434"/>
      <c r="X384" s="434" t="str">
        <f t="array" ref="X384">iferror(xlookup(B384,'Product List'!A:A,'Product List'!P:P),"")</f>
        <v/>
      </c>
      <c r="Y384" s="434">
        <f t="shared" si="31"/>
        <v>0</v>
      </c>
      <c r="Z384" s="434"/>
    </row>
    <row r="385" ht="14.25" customHeight="1">
      <c r="A385" s="495"/>
      <c r="B385" s="494"/>
      <c r="C385" s="495"/>
      <c r="D385" s="496"/>
      <c r="E385" s="496"/>
      <c r="F385" s="496"/>
      <c r="G385" s="487">
        <f t="shared" si="1"/>
        <v>0</v>
      </c>
      <c r="H385" s="451" t="str">
        <f t="shared" si="2"/>
        <v/>
      </c>
      <c r="I385" s="452" t="str">
        <f t="shared" si="29"/>
        <v/>
      </c>
      <c r="J385" s="493"/>
      <c r="K385" s="434"/>
      <c r="L385" s="454" t="str">
        <f t="shared" si="4"/>
        <v/>
      </c>
      <c r="M385" s="455" t="str">
        <f t="array" ref="M385">IFERROR(IF(J385="","",XLOOKUP(L385,Personnel!$B$4:$G$4,Personnel!$B$5:$G$5)),"")</f>
        <v/>
      </c>
      <c r="N385" s="455">
        <f t="shared" si="5"/>
        <v>0</v>
      </c>
      <c r="O385" s="434"/>
      <c r="P385" s="456" t="str">
        <f t="shared" si="6"/>
        <v/>
      </c>
      <c r="Q385" s="457">
        <f t="shared" si="30"/>
        <v>0</v>
      </c>
      <c r="R385" s="458"/>
      <c r="S385" s="459" t="str">
        <f t="array" ref="S385">IF(B385="","",XLOOKUP($B385,Product,'Product List'!D:D))</f>
        <v/>
      </c>
      <c r="T385" s="454" t="str">
        <f t="array" ref="T385">IF(B385="","",XLOOKUP($B385,Product,'Product List'!E:E))</f>
        <v/>
      </c>
      <c r="U385" s="454" t="str">
        <f t="array" ref="U385">IF(B385="","",XLOOKUP($B385,Product,'Product List'!F:F))</f>
        <v/>
      </c>
      <c r="V385" s="454" t="str">
        <f t="array" ref="V385">IF(B385="","",XLOOKUP($B385,Product,'Product List'!G:G))</f>
        <v/>
      </c>
      <c r="W385" s="434"/>
      <c r="X385" s="434" t="str">
        <f t="array" ref="X385">iferror(xlookup(B385,'Product List'!A:A,'Product List'!P:P),"")</f>
        <v/>
      </c>
      <c r="Y385" s="434">
        <f t="shared" si="31"/>
        <v>0</v>
      </c>
      <c r="Z385" s="434"/>
    </row>
    <row r="386" ht="14.25" customHeight="1">
      <c r="A386" s="495"/>
      <c r="B386" s="494"/>
      <c r="C386" s="495"/>
      <c r="D386" s="496"/>
      <c r="E386" s="496"/>
      <c r="F386" s="496"/>
      <c r="G386" s="487">
        <f t="shared" si="1"/>
        <v>0</v>
      </c>
      <c r="H386" s="451" t="str">
        <f t="shared" si="2"/>
        <v/>
      </c>
      <c r="I386" s="452" t="str">
        <f t="shared" si="29"/>
        <v/>
      </c>
      <c r="J386" s="493"/>
      <c r="K386" s="434"/>
      <c r="L386" s="454" t="str">
        <f t="shared" si="4"/>
        <v/>
      </c>
      <c r="M386" s="455" t="str">
        <f t="array" ref="M386">IFERROR(IF(J386="","",XLOOKUP(L386,Personnel!$B$4:$G$4,Personnel!$B$5:$G$5)),"")</f>
        <v/>
      </c>
      <c r="N386" s="455">
        <f t="shared" si="5"/>
        <v>0</v>
      </c>
      <c r="O386" s="434"/>
      <c r="P386" s="456" t="str">
        <f t="shared" si="6"/>
        <v/>
      </c>
      <c r="Q386" s="457">
        <f t="shared" si="30"/>
        <v>0</v>
      </c>
      <c r="R386" s="458"/>
      <c r="S386" s="459" t="str">
        <f t="array" ref="S386">IF(B386="","",XLOOKUP($B386,Product,'Product List'!D:D))</f>
        <v/>
      </c>
      <c r="T386" s="454" t="str">
        <f t="array" ref="T386">IF(B386="","",XLOOKUP($B386,Product,'Product List'!E:E))</f>
        <v/>
      </c>
      <c r="U386" s="454" t="str">
        <f t="array" ref="U386">IF(B386="","",XLOOKUP($B386,Product,'Product List'!F:F))</f>
        <v/>
      </c>
      <c r="V386" s="454" t="str">
        <f t="array" ref="V386">IF(B386="","",XLOOKUP($B386,Product,'Product List'!G:G))</f>
        <v/>
      </c>
      <c r="W386" s="434"/>
      <c r="X386" s="434" t="str">
        <f t="array" ref="X386">iferror(xlookup(B386,'Product List'!A:A,'Product List'!P:P),"")</f>
        <v/>
      </c>
      <c r="Y386" s="434">
        <f t="shared" si="31"/>
        <v>0</v>
      </c>
      <c r="Z386" s="434"/>
    </row>
    <row r="387" ht="14.25" customHeight="1">
      <c r="A387" s="495"/>
      <c r="B387" s="494"/>
      <c r="C387" s="495"/>
      <c r="D387" s="496"/>
      <c r="E387" s="496"/>
      <c r="F387" s="496"/>
      <c r="G387" s="487">
        <f t="shared" si="1"/>
        <v>0</v>
      </c>
      <c r="H387" s="451" t="str">
        <f t="shared" si="2"/>
        <v/>
      </c>
      <c r="I387" s="452" t="str">
        <f t="shared" si="29"/>
        <v/>
      </c>
      <c r="J387" s="493"/>
      <c r="K387" s="434"/>
      <c r="L387" s="454" t="str">
        <f t="shared" si="4"/>
        <v/>
      </c>
      <c r="M387" s="455" t="str">
        <f t="array" ref="M387">IFERROR(IF(J387="","",XLOOKUP(L387,Personnel!$B$4:$G$4,Personnel!$B$5:$G$5)),"")</f>
        <v/>
      </c>
      <c r="N387" s="455">
        <f t="shared" si="5"/>
        <v>0</v>
      </c>
      <c r="O387" s="434"/>
      <c r="P387" s="456" t="str">
        <f t="shared" si="6"/>
        <v/>
      </c>
      <c r="Q387" s="457">
        <f t="shared" si="30"/>
        <v>0</v>
      </c>
      <c r="R387" s="458"/>
      <c r="S387" s="459" t="str">
        <f t="array" ref="S387">IF(B387="","",XLOOKUP($B387,Product,'Product List'!D:D))</f>
        <v/>
      </c>
      <c r="T387" s="454" t="str">
        <f t="array" ref="T387">IF(B387="","",XLOOKUP($B387,Product,'Product List'!E:E))</f>
        <v/>
      </c>
      <c r="U387" s="454" t="str">
        <f t="array" ref="U387">IF(B387="","",XLOOKUP($B387,Product,'Product List'!F:F))</f>
        <v/>
      </c>
      <c r="V387" s="454" t="str">
        <f t="array" ref="V387">IF(B387="","",XLOOKUP($B387,Product,'Product List'!G:G))</f>
        <v/>
      </c>
      <c r="W387" s="434"/>
      <c r="X387" s="434" t="str">
        <f t="array" ref="X387">iferror(xlookup(B387,'Product List'!A:A,'Product List'!P:P),"")</f>
        <v/>
      </c>
      <c r="Y387" s="434">
        <f t="shared" si="31"/>
        <v>0</v>
      </c>
      <c r="Z387" s="434"/>
    </row>
    <row r="388" ht="14.25" customHeight="1">
      <c r="A388" s="495"/>
      <c r="B388" s="494"/>
      <c r="C388" s="495"/>
      <c r="D388" s="496"/>
      <c r="E388" s="496"/>
      <c r="F388" s="496"/>
      <c r="G388" s="487">
        <f t="shared" si="1"/>
        <v>0</v>
      </c>
      <c r="H388" s="451" t="str">
        <f t="shared" si="2"/>
        <v/>
      </c>
      <c r="I388" s="452" t="str">
        <f t="shared" si="29"/>
        <v/>
      </c>
      <c r="J388" s="493"/>
      <c r="K388" s="434"/>
      <c r="L388" s="454" t="str">
        <f t="shared" si="4"/>
        <v/>
      </c>
      <c r="M388" s="455" t="str">
        <f t="array" ref="M388">IFERROR(IF(J388="","",XLOOKUP(L388,Personnel!$B$4:$G$4,Personnel!$B$5:$G$5)),"")</f>
        <v/>
      </c>
      <c r="N388" s="455">
        <f t="shared" si="5"/>
        <v>0</v>
      </c>
      <c r="O388" s="434"/>
      <c r="P388" s="456" t="str">
        <f t="shared" si="6"/>
        <v/>
      </c>
      <c r="Q388" s="457">
        <f t="shared" si="30"/>
        <v>0</v>
      </c>
      <c r="R388" s="458"/>
      <c r="S388" s="459" t="str">
        <f t="array" ref="S388">IF(B388="","",XLOOKUP($B388,Product,'Product List'!D:D))</f>
        <v/>
      </c>
      <c r="T388" s="454" t="str">
        <f t="array" ref="T388">IF(B388="","",XLOOKUP($B388,Product,'Product List'!E:E))</f>
        <v/>
      </c>
      <c r="U388" s="454" t="str">
        <f t="array" ref="U388">IF(B388="","",XLOOKUP($B388,Product,'Product List'!F:F))</f>
        <v/>
      </c>
      <c r="V388" s="454" t="str">
        <f t="array" ref="V388">IF(B388="","",XLOOKUP($B388,Product,'Product List'!G:G))</f>
        <v/>
      </c>
      <c r="W388" s="434"/>
      <c r="X388" s="434" t="str">
        <f t="array" ref="X388">iferror(xlookup(B388,'Product List'!A:A,'Product List'!P:P),"")</f>
        <v/>
      </c>
      <c r="Y388" s="434">
        <f t="shared" si="31"/>
        <v>0</v>
      </c>
      <c r="Z388" s="434"/>
    </row>
    <row r="389" ht="14.25" customHeight="1">
      <c r="A389" s="495"/>
      <c r="B389" s="494"/>
      <c r="C389" s="495"/>
      <c r="D389" s="496"/>
      <c r="E389" s="496"/>
      <c r="F389" s="496"/>
      <c r="G389" s="487">
        <f t="shared" si="1"/>
        <v>0</v>
      </c>
      <c r="H389" s="451" t="str">
        <f t="shared" si="2"/>
        <v/>
      </c>
      <c r="I389" s="452" t="str">
        <f t="shared" si="29"/>
        <v/>
      </c>
      <c r="J389" s="493"/>
      <c r="K389" s="434"/>
      <c r="L389" s="454" t="str">
        <f t="shared" si="4"/>
        <v/>
      </c>
      <c r="M389" s="455" t="str">
        <f t="array" ref="M389">IFERROR(IF(J389="","",XLOOKUP(L389,Personnel!$B$4:$G$4,Personnel!$B$5:$G$5)),"")</f>
        <v/>
      </c>
      <c r="N389" s="455">
        <f t="shared" si="5"/>
        <v>0</v>
      </c>
      <c r="O389" s="434"/>
      <c r="P389" s="456" t="str">
        <f t="shared" si="6"/>
        <v/>
      </c>
      <c r="Q389" s="457">
        <f t="shared" si="30"/>
        <v>0</v>
      </c>
      <c r="R389" s="458"/>
      <c r="S389" s="459" t="str">
        <f t="array" ref="S389">IF(B389="","",XLOOKUP($B389,Product,'Product List'!D:D))</f>
        <v/>
      </c>
      <c r="T389" s="454" t="str">
        <f t="array" ref="T389">IF(B389="","",XLOOKUP($B389,Product,'Product List'!E:E))</f>
        <v/>
      </c>
      <c r="U389" s="454" t="str">
        <f t="array" ref="U389">IF(B389="","",XLOOKUP($B389,Product,'Product List'!F:F))</f>
        <v/>
      </c>
      <c r="V389" s="454" t="str">
        <f t="array" ref="V389">IF(B389="","",XLOOKUP($B389,Product,'Product List'!G:G))</f>
        <v/>
      </c>
      <c r="W389" s="434"/>
      <c r="X389" s="434" t="str">
        <f t="array" ref="X389">iferror(xlookup(B389,'Product List'!A:A,'Product List'!P:P),"")</f>
        <v/>
      </c>
      <c r="Y389" s="434">
        <f t="shared" si="31"/>
        <v>0</v>
      </c>
      <c r="Z389" s="434"/>
    </row>
    <row r="390" ht="14.25" customHeight="1">
      <c r="A390" s="495"/>
      <c r="B390" s="494"/>
      <c r="C390" s="495"/>
      <c r="D390" s="496"/>
      <c r="E390" s="496"/>
      <c r="F390" s="496"/>
      <c r="G390" s="487">
        <f t="shared" si="1"/>
        <v>0</v>
      </c>
      <c r="H390" s="451" t="str">
        <f t="shared" si="2"/>
        <v/>
      </c>
      <c r="I390" s="452" t="str">
        <f t="shared" si="29"/>
        <v/>
      </c>
      <c r="J390" s="493"/>
      <c r="K390" s="434"/>
      <c r="L390" s="454" t="str">
        <f t="shared" si="4"/>
        <v/>
      </c>
      <c r="M390" s="455" t="str">
        <f t="array" ref="M390">IFERROR(IF(J390="","",XLOOKUP(L390,Personnel!$B$4:$G$4,Personnel!$B$5:$G$5)),"")</f>
        <v/>
      </c>
      <c r="N390" s="455">
        <f t="shared" si="5"/>
        <v>0</v>
      </c>
      <c r="O390" s="434"/>
      <c r="P390" s="456" t="str">
        <f t="shared" si="6"/>
        <v/>
      </c>
      <c r="Q390" s="457">
        <f t="shared" si="30"/>
        <v>0</v>
      </c>
      <c r="R390" s="458"/>
      <c r="S390" s="459" t="str">
        <f t="array" ref="S390">IF(B390="","",XLOOKUP($B390,Product,'Product List'!D:D))</f>
        <v/>
      </c>
      <c r="T390" s="454" t="str">
        <f t="array" ref="T390">IF(B390="","",XLOOKUP($B390,Product,'Product List'!E:E))</f>
        <v/>
      </c>
      <c r="U390" s="454" t="str">
        <f t="array" ref="U390">IF(B390="","",XLOOKUP($B390,Product,'Product List'!F:F))</f>
        <v/>
      </c>
      <c r="V390" s="454" t="str">
        <f t="array" ref="V390">IF(B390="","",XLOOKUP($B390,Product,'Product List'!G:G))</f>
        <v/>
      </c>
      <c r="W390" s="434"/>
      <c r="X390" s="434" t="str">
        <f t="array" ref="X390">iferror(xlookup(B390,'Product List'!A:A,'Product List'!P:P),"")</f>
        <v/>
      </c>
      <c r="Y390" s="434">
        <f t="shared" si="31"/>
        <v>0</v>
      </c>
      <c r="Z390" s="434"/>
    </row>
    <row r="391" ht="14.25" customHeight="1">
      <c r="A391" s="495"/>
      <c r="B391" s="494"/>
      <c r="C391" s="495"/>
      <c r="D391" s="496"/>
      <c r="E391" s="496"/>
      <c r="F391" s="496"/>
      <c r="G391" s="487">
        <f t="shared" si="1"/>
        <v>0</v>
      </c>
      <c r="H391" s="451" t="str">
        <f t="shared" si="2"/>
        <v/>
      </c>
      <c r="I391" s="452" t="str">
        <f t="shared" si="29"/>
        <v/>
      </c>
      <c r="J391" s="493"/>
      <c r="K391" s="434"/>
      <c r="L391" s="454" t="str">
        <f t="shared" si="4"/>
        <v/>
      </c>
      <c r="M391" s="455" t="str">
        <f t="array" ref="M391">IFERROR(IF(J391="","",XLOOKUP(L391,Personnel!$B$4:$G$4,Personnel!$B$5:$G$5)),"")</f>
        <v/>
      </c>
      <c r="N391" s="455">
        <f t="shared" si="5"/>
        <v>0</v>
      </c>
      <c r="O391" s="434"/>
      <c r="P391" s="456" t="str">
        <f t="shared" si="6"/>
        <v/>
      </c>
      <c r="Q391" s="457">
        <f t="shared" si="30"/>
        <v>0</v>
      </c>
      <c r="R391" s="458"/>
      <c r="S391" s="459" t="str">
        <f t="array" ref="S391">IF(B391="","",XLOOKUP($B391,Product,'Product List'!D:D))</f>
        <v/>
      </c>
      <c r="T391" s="454" t="str">
        <f t="array" ref="T391">IF(B391="","",XLOOKUP($B391,Product,'Product List'!E:E))</f>
        <v/>
      </c>
      <c r="U391" s="454" t="str">
        <f t="array" ref="U391">IF(B391="","",XLOOKUP($B391,Product,'Product List'!F:F))</f>
        <v/>
      </c>
      <c r="V391" s="454" t="str">
        <f t="array" ref="V391">IF(B391="","",XLOOKUP($B391,Product,'Product List'!G:G))</f>
        <v/>
      </c>
      <c r="W391" s="434"/>
      <c r="X391" s="434" t="str">
        <f t="array" ref="X391">iferror(xlookup(B391,'Product List'!A:A,'Product List'!P:P),"")</f>
        <v/>
      </c>
      <c r="Y391" s="434">
        <f t="shared" si="31"/>
        <v>0</v>
      </c>
      <c r="Z391" s="434"/>
    </row>
    <row r="392" ht="14.25" customHeight="1">
      <c r="A392" s="495"/>
      <c r="B392" s="494"/>
      <c r="C392" s="495"/>
      <c r="D392" s="496"/>
      <c r="E392" s="496"/>
      <c r="F392" s="496"/>
      <c r="G392" s="487">
        <f t="shared" si="1"/>
        <v>0</v>
      </c>
      <c r="H392" s="451" t="str">
        <f t="shared" si="2"/>
        <v/>
      </c>
      <c r="I392" s="452" t="str">
        <f t="shared" si="29"/>
        <v/>
      </c>
      <c r="J392" s="493"/>
      <c r="K392" s="434"/>
      <c r="L392" s="454" t="str">
        <f t="shared" si="4"/>
        <v/>
      </c>
      <c r="M392" s="455" t="str">
        <f t="array" ref="M392">IFERROR(IF(J392="","",XLOOKUP(L392,Personnel!$B$4:$G$4,Personnel!$B$5:$G$5)),"")</f>
        <v/>
      </c>
      <c r="N392" s="455">
        <f t="shared" si="5"/>
        <v>0</v>
      </c>
      <c r="O392" s="434"/>
      <c r="P392" s="456" t="str">
        <f t="shared" si="6"/>
        <v/>
      </c>
      <c r="Q392" s="457">
        <f t="shared" si="30"/>
        <v>0</v>
      </c>
      <c r="R392" s="458"/>
      <c r="S392" s="459" t="str">
        <f t="array" ref="S392">IF(B392="","",XLOOKUP($B392,Product,'Product List'!D:D))</f>
        <v/>
      </c>
      <c r="T392" s="454" t="str">
        <f t="array" ref="T392">IF(B392="","",XLOOKUP($B392,Product,'Product List'!E:E))</f>
        <v/>
      </c>
      <c r="U392" s="454" t="str">
        <f t="array" ref="U392">IF(B392="","",XLOOKUP($B392,Product,'Product List'!F:F))</f>
        <v/>
      </c>
      <c r="V392" s="454" t="str">
        <f t="array" ref="V392">IF(B392="","",XLOOKUP($B392,Product,'Product List'!G:G))</f>
        <v/>
      </c>
      <c r="W392" s="434"/>
      <c r="X392" s="434" t="str">
        <f t="array" ref="X392">iferror(xlookup(B392,'Product List'!A:A,'Product List'!P:P),"")</f>
        <v/>
      </c>
      <c r="Y392" s="434">
        <f t="shared" si="31"/>
        <v>0</v>
      </c>
      <c r="Z392" s="434"/>
    </row>
    <row r="393" ht="14.25" customHeight="1">
      <c r="A393" s="495"/>
      <c r="B393" s="494"/>
      <c r="C393" s="495"/>
      <c r="D393" s="496"/>
      <c r="E393" s="496"/>
      <c r="F393" s="496"/>
      <c r="G393" s="487">
        <f t="shared" si="1"/>
        <v>0</v>
      </c>
      <c r="H393" s="451" t="str">
        <f t="shared" si="2"/>
        <v/>
      </c>
      <c r="I393" s="452" t="str">
        <f t="shared" si="29"/>
        <v/>
      </c>
      <c r="J393" s="493"/>
      <c r="K393" s="434"/>
      <c r="L393" s="454" t="str">
        <f t="shared" si="4"/>
        <v/>
      </c>
      <c r="M393" s="455" t="str">
        <f t="array" ref="M393">IFERROR(IF(J393="","",XLOOKUP(L393,Personnel!$B$4:$G$4,Personnel!$B$5:$G$5)),"")</f>
        <v/>
      </c>
      <c r="N393" s="455">
        <f t="shared" si="5"/>
        <v>0</v>
      </c>
      <c r="O393" s="434"/>
      <c r="P393" s="456" t="str">
        <f t="shared" si="6"/>
        <v/>
      </c>
      <c r="Q393" s="457">
        <f t="shared" si="30"/>
        <v>0</v>
      </c>
      <c r="R393" s="458"/>
      <c r="S393" s="459" t="str">
        <f t="array" ref="S393">IF(B393="","",XLOOKUP($B393,Product,'Product List'!D:D))</f>
        <v/>
      </c>
      <c r="T393" s="454" t="str">
        <f t="array" ref="T393">IF(B393="","",XLOOKUP($B393,Product,'Product List'!E:E))</f>
        <v/>
      </c>
      <c r="U393" s="454" t="str">
        <f t="array" ref="U393">IF(B393="","",XLOOKUP($B393,Product,'Product List'!F:F))</f>
        <v/>
      </c>
      <c r="V393" s="454" t="str">
        <f t="array" ref="V393">IF(B393="","",XLOOKUP($B393,Product,'Product List'!G:G))</f>
        <v/>
      </c>
      <c r="W393" s="434"/>
      <c r="X393" s="434" t="str">
        <f t="array" ref="X393">iferror(xlookup(B393,'Product List'!A:A,'Product List'!P:P),"")</f>
        <v/>
      </c>
      <c r="Y393" s="434">
        <f t="shared" si="31"/>
        <v>0</v>
      </c>
      <c r="Z393" s="434"/>
    </row>
    <row r="394" ht="14.25" customHeight="1">
      <c r="A394" s="495"/>
      <c r="B394" s="494"/>
      <c r="C394" s="495"/>
      <c r="D394" s="496"/>
      <c r="E394" s="496"/>
      <c r="F394" s="496"/>
      <c r="G394" s="487">
        <f t="shared" si="1"/>
        <v>0</v>
      </c>
      <c r="H394" s="451" t="str">
        <f t="shared" si="2"/>
        <v/>
      </c>
      <c r="I394" s="452" t="str">
        <f t="shared" si="29"/>
        <v/>
      </c>
      <c r="J394" s="493"/>
      <c r="K394" s="434"/>
      <c r="L394" s="454" t="str">
        <f t="shared" si="4"/>
        <v/>
      </c>
      <c r="M394" s="455" t="str">
        <f t="array" ref="M394">IFERROR(IF(J394="","",XLOOKUP(L394,Personnel!$B$4:$G$4,Personnel!$B$5:$G$5)),"")</f>
        <v/>
      </c>
      <c r="N394" s="455">
        <f t="shared" si="5"/>
        <v>0</v>
      </c>
      <c r="O394" s="434"/>
      <c r="P394" s="456" t="str">
        <f t="shared" si="6"/>
        <v/>
      </c>
      <c r="Q394" s="457">
        <f t="shared" si="30"/>
        <v>0</v>
      </c>
      <c r="R394" s="458"/>
      <c r="S394" s="459" t="str">
        <f t="array" ref="S394">IF(B394="","",XLOOKUP($B394,Product,'Product List'!D:D))</f>
        <v/>
      </c>
      <c r="T394" s="454" t="str">
        <f t="array" ref="T394">IF(B394="","",XLOOKUP($B394,Product,'Product List'!E:E))</f>
        <v/>
      </c>
      <c r="U394" s="454" t="str">
        <f t="array" ref="U394">IF(B394="","",XLOOKUP($B394,Product,'Product List'!F:F))</f>
        <v/>
      </c>
      <c r="V394" s="454" t="str">
        <f t="array" ref="V394">IF(B394="","",XLOOKUP($B394,Product,'Product List'!G:G))</f>
        <v/>
      </c>
      <c r="W394" s="434"/>
      <c r="X394" s="434" t="str">
        <f t="array" ref="X394">iferror(xlookup(B394,'Product List'!A:A,'Product List'!P:P),"")</f>
        <v/>
      </c>
      <c r="Y394" s="434">
        <f t="shared" si="31"/>
        <v>0</v>
      </c>
      <c r="Z394" s="434"/>
    </row>
    <row r="395" ht="14.25" customHeight="1">
      <c r="A395" s="495"/>
      <c r="B395" s="494"/>
      <c r="C395" s="495"/>
      <c r="D395" s="496"/>
      <c r="E395" s="496"/>
      <c r="F395" s="496"/>
      <c r="G395" s="487">
        <f t="shared" si="1"/>
        <v>0</v>
      </c>
      <c r="H395" s="451" t="str">
        <f t="shared" si="2"/>
        <v/>
      </c>
      <c r="I395" s="452" t="str">
        <f t="shared" si="29"/>
        <v/>
      </c>
      <c r="J395" s="493"/>
      <c r="K395" s="434"/>
      <c r="L395" s="454" t="str">
        <f t="shared" si="4"/>
        <v/>
      </c>
      <c r="M395" s="455" t="str">
        <f t="array" ref="M395">IFERROR(IF(J395="","",XLOOKUP(L395,Personnel!$B$4:$G$4,Personnel!$B$5:$G$5)),"")</f>
        <v/>
      </c>
      <c r="N395" s="455">
        <f t="shared" si="5"/>
        <v>0</v>
      </c>
      <c r="O395" s="434"/>
      <c r="P395" s="456" t="str">
        <f t="shared" si="6"/>
        <v/>
      </c>
      <c r="Q395" s="457">
        <f t="shared" si="30"/>
        <v>0</v>
      </c>
      <c r="R395" s="458"/>
      <c r="S395" s="459" t="str">
        <f t="array" ref="S395">IF(B395="","",XLOOKUP($B395,Product,'Product List'!D:D))</f>
        <v/>
      </c>
      <c r="T395" s="454" t="str">
        <f t="array" ref="T395">IF(B395="","",XLOOKUP($B395,Product,'Product List'!E:E))</f>
        <v/>
      </c>
      <c r="U395" s="454" t="str">
        <f t="array" ref="U395">IF(B395="","",XLOOKUP($B395,Product,'Product List'!F:F))</f>
        <v/>
      </c>
      <c r="V395" s="454" t="str">
        <f t="array" ref="V395">IF(B395="","",XLOOKUP($B395,Product,'Product List'!G:G))</f>
        <v/>
      </c>
      <c r="W395" s="434"/>
      <c r="X395" s="434" t="str">
        <f t="array" ref="X395">iferror(xlookup(B395,'Product List'!A:A,'Product List'!P:P),"")</f>
        <v/>
      </c>
      <c r="Y395" s="434">
        <f t="shared" si="31"/>
        <v>0</v>
      </c>
      <c r="Z395" s="434"/>
    </row>
    <row r="396" ht="14.25" customHeight="1">
      <c r="A396" s="495"/>
      <c r="B396" s="494"/>
      <c r="C396" s="495"/>
      <c r="D396" s="496"/>
      <c r="E396" s="496"/>
      <c r="F396" s="496"/>
      <c r="G396" s="487">
        <f t="shared" si="1"/>
        <v>0</v>
      </c>
      <c r="H396" s="451" t="str">
        <f t="shared" si="2"/>
        <v/>
      </c>
      <c r="I396" s="452" t="str">
        <f t="shared" si="29"/>
        <v/>
      </c>
      <c r="J396" s="493"/>
      <c r="K396" s="434"/>
      <c r="L396" s="454" t="str">
        <f t="shared" si="4"/>
        <v/>
      </c>
      <c r="M396" s="455" t="str">
        <f t="array" ref="M396">IFERROR(IF(J396="","",XLOOKUP(L396,Personnel!$B$4:$G$4,Personnel!$B$5:$G$5)),"")</f>
        <v/>
      </c>
      <c r="N396" s="455">
        <f t="shared" si="5"/>
        <v>0</v>
      </c>
      <c r="O396" s="434"/>
      <c r="P396" s="456" t="str">
        <f t="shared" si="6"/>
        <v/>
      </c>
      <c r="Q396" s="457">
        <f t="shared" si="30"/>
        <v>0</v>
      </c>
      <c r="R396" s="458"/>
      <c r="S396" s="459" t="str">
        <f t="array" ref="S396">IF(B396="","",XLOOKUP($B396,Product,'Product List'!D:D))</f>
        <v/>
      </c>
      <c r="T396" s="454" t="str">
        <f t="array" ref="T396">IF(B396="","",XLOOKUP($B396,Product,'Product List'!E:E))</f>
        <v/>
      </c>
      <c r="U396" s="454" t="str">
        <f t="array" ref="U396">IF(B396="","",XLOOKUP($B396,Product,'Product List'!F:F))</f>
        <v/>
      </c>
      <c r="V396" s="454" t="str">
        <f t="array" ref="V396">IF(B396="","",XLOOKUP($B396,Product,'Product List'!G:G))</f>
        <v/>
      </c>
      <c r="W396" s="434"/>
      <c r="X396" s="434" t="str">
        <f t="array" ref="X396">iferror(xlookup(B396,'Product List'!A:A,'Product List'!P:P),"")</f>
        <v/>
      </c>
      <c r="Y396" s="434">
        <f t="shared" si="31"/>
        <v>0</v>
      </c>
      <c r="Z396" s="434"/>
    </row>
    <row r="397" ht="14.25" customHeight="1">
      <c r="A397" s="495"/>
      <c r="B397" s="494"/>
      <c r="C397" s="495"/>
      <c r="D397" s="496"/>
      <c r="E397" s="496"/>
      <c r="F397" s="496"/>
      <c r="G397" s="487">
        <f t="shared" si="1"/>
        <v>0</v>
      </c>
      <c r="H397" s="451" t="str">
        <f t="shared" si="2"/>
        <v/>
      </c>
      <c r="I397" s="452" t="str">
        <f t="shared" si="29"/>
        <v/>
      </c>
      <c r="J397" s="493"/>
      <c r="K397" s="434"/>
      <c r="L397" s="454" t="str">
        <f t="shared" si="4"/>
        <v/>
      </c>
      <c r="M397" s="455" t="str">
        <f t="array" ref="M397">IFERROR(IF(J397="","",XLOOKUP(L397,Personnel!$B$4:$G$4,Personnel!$B$5:$G$5)),"")</f>
        <v/>
      </c>
      <c r="N397" s="455">
        <f t="shared" si="5"/>
        <v>0</v>
      </c>
      <c r="O397" s="434"/>
      <c r="P397" s="456" t="str">
        <f t="shared" si="6"/>
        <v/>
      </c>
      <c r="Q397" s="457">
        <f t="shared" si="30"/>
        <v>0</v>
      </c>
      <c r="R397" s="458"/>
      <c r="S397" s="459" t="str">
        <f t="array" ref="S397">IF(B397="","",XLOOKUP($B397,Product,'Product List'!D:D))</f>
        <v/>
      </c>
      <c r="T397" s="454" t="str">
        <f t="array" ref="T397">IF(B397="","",XLOOKUP($B397,Product,'Product List'!E:E))</f>
        <v/>
      </c>
      <c r="U397" s="454" t="str">
        <f t="array" ref="U397">IF(B397="","",XLOOKUP($B397,Product,'Product List'!F:F))</f>
        <v/>
      </c>
      <c r="V397" s="454" t="str">
        <f t="array" ref="V397">IF(B397="","",XLOOKUP($B397,Product,'Product List'!G:G))</f>
        <v/>
      </c>
      <c r="W397" s="434"/>
      <c r="X397" s="434" t="str">
        <f t="array" ref="X397">iferror(xlookup(B397,'Product List'!A:A,'Product List'!P:P),"")</f>
        <v/>
      </c>
      <c r="Y397" s="434">
        <f t="shared" si="31"/>
        <v>0</v>
      </c>
      <c r="Z397" s="434"/>
    </row>
    <row r="398" ht="14.25" customHeight="1">
      <c r="A398" s="495"/>
      <c r="B398" s="494"/>
      <c r="C398" s="495"/>
      <c r="D398" s="496"/>
      <c r="E398" s="496"/>
      <c r="F398" s="496"/>
      <c r="G398" s="487">
        <f t="shared" si="1"/>
        <v>0</v>
      </c>
      <c r="H398" s="451" t="str">
        <f t="shared" si="2"/>
        <v/>
      </c>
      <c r="I398" s="452" t="str">
        <f t="shared" si="29"/>
        <v/>
      </c>
      <c r="J398" s="493"/>
      <c r="K398" s="434"/>
      <c r="L398" s="454" t="str">
        <f t="shared" si="4"/>
        <v/>
      </c>
      <c r="M398" s="455" t="str">
        <f t="array" ref="M398">IFERROR(IF(J398="","",XLOOKUP(L398,Personnel!$B$4:$G$4,Personnel!$B$5:$G$5)),"")</f>
        <v/>
      </c>
      <c r="N398" s="455">
        <f t="shared" si="5"/>
        <v>0</v>
      </c>
      <c r="O398" s="434"/>
      <c r="P398" s="456" t="str">
        <f t="shared" si="6"/>
        <v/>
      </c>
      <c r="Q398" s="457">
        <f t="shared" si="30"/>
        <v>0</v>
      </c>
      <c r="R398" s="458"/>
      <c r="S398" s="459" t="str">
        <f t="array" ref="S398">IF(B398="","",XLOOKUP($B398,Product,'Product List'!D:D))</f>
        <v/>
      </c>
      <c r="T398" s="454" t="str">
        <f t="array" ref="T398">IF(B398="","",XLOOKUP($B398,Product,'Product List'!E:E))</f>
        <v/>
      </c>
      <c r="U398" s="454" t="str">
        <f t="array" ref="U398">IF(B398="","",XLOOKUP($B398,Product,'Product List'!F:F))</f>
        <v/>
      </c>
      <c r="V398" s="454" t="str">
        <f t="array" ref="V398">IF(B398="","",XLOOKUP($B398,Product,'Product List'!G:G))</f>
        <v/>
      </c>
      <c r="W398" s="434"/>
      <c r="X398" s="434" t="str">
        <f t="array" ref="X398">iferror(xlookup(B398,'Product List'!A:A,'Product List'!P:P),"")</f>
        <v/>
      </c>
      <c r="Y398" s="434">
        <f t="shared" si="31"/>
        <v>0</v>
      </c>
      <c r="Z398" s="434"/>
    </row>
    <row r="399" ht="14.25" customHeight="1">
      <c r="A399" s="495"/>
      <c r="B399" s="494"/>
      <c r="C399" s="495"/>
      <c r="D399" s="496"/>
      <c r="E399" s="496"/>
      <c r="F399" s="496"/>
      <c r="G399" s="487">
        <f t="shared" si="1"/>
        <v>0</v>
      </c>
      <c r="H399" s="451" t="str">
        <f t="shared" si="2"/>
        <v/>
      </c>
      <c r="I399" s="452" t="str">
        <f t="shared" si="29"/>
        <v/>
      </c>
      <c r="J399" s="493"/>
      <c r="K399" s="434"/>
      <c r="L399" s="454" t="str">
        <f t="shared" si="4"/>
        <v/>
      </c>
      <c r="M399" s="455" t="str">
        <f t="array" ref="M399">IFERROR(IF(J399="","",XLOOKUP(L399,Personnel!$B$4:$G$4,Personnel!$B$5:$G$5)),"")</f>
        <v/>
      </c>
      <c r="N399" s="455">
        <f t="shared" si="5"/>
        <v>0</v>
      </c>
      <c r="O399" s="434"/>
      <c r="P399" s="456" t="str">
        <f t="shared" si="6"/>
        <v/>
      </c>
      <c r="Q399" s="457">
        <f t="shared" si="30"/>
        <v>0</v>
      </c>
      <c r="R399" s="458"/>
      <c r="S399" s="459" t="str">
        <f t="array" ref="S399">IF(B399="","",XLOOKUP($B399,Product,'Product List'!D:D))</f>
        <v/>
      </c>
      <c r="T399" s="454" t="str">
        <f t="array" ref="T399">IF(B399="","",XLOOKUP($B399,Product,'Product List'!E:E))</f>
        <v/>
      </c>
      <c r="U399" s="454" t="str">
        <f t="array" ref="U399">IF(B399="","",XLOOKUP($B399,Product,'Product List'!F:F))</f>
        <v/>
      </c>
      <c r="V399" s="454" t="str">
        <f t="array" ref="V399">IF(B399="","",XLOOKUP($B399,Product,'Product List'!G:G))</f>
        <v/>
      </c>
      <c r="W399" s="434"/>
      <c r="X399" s="434" t="str">
        <f t="array" ref="X399">iferror(xlookup(B399,'Product List'!A:A,'Product List'!P:P),"")</f>
        <v/>
      </c>
      <c r="Y399" s="434">
        <f t="shared" si="31"/>
        <v>0</v>
      </c>
      <c r="Z399" s="434"/>
    </row>
    <row r="400" ht="14.25" customHeight="1">
      <c r="A400" s="495"/>
      <c r="B400" s="494"/>
      <c r="C400" s="495"/>
      <c r="D400" s="496"/>
      <c r="E400" s="496"/>
      <c r="F400" s="496"/>
      <c r="G400" s="487">
        <f t="shared" si="1"/>
        <v>0</v>
      </c>
      <c r="H400" s="451" t="str">
        <f t="shared" si="2"/>
        <v/>
      </c>
      <c r="I400" s="452" t="str">
        <f t="shared" si="29"/>
        <v/>
      </c>
      <c r="J400" s="493"/>
      <c r="K400" s="434"/>
      <c r="L400" s="454" t="str">
        <f t="shared" si="4"/>
        <v/>
      </c>
      <c r="M400" s="455" t="str">
        <f t="array" ref="M400">IFERROR(IF(J400="","",XLOOKUP(L400,Personnel!$B$4:$G$4,Personnel!$B$5:$G$5)),"")</f>
        <v/>
      </c>
      <c r="N400" s="455">
        <f t="shared" si="5"/>
        <v>0</v>
      </c>
      <c r="O400" s="434"/>
      <c r="P400" s="456" t="str">
        <f t="shared" si="6"/>
        <v/>
      </c>
      <c r="Q400" s="457">
        <f t="shared" si="30"/>
        <v>0</v>
      </c>
      <c r="R400" s="458"/>
      <c r="S400" s="459" t="str">
        <f t="array" ref="S400">IF(B400="","",XLOOKUP($B400,Product,'Product List'!D:D))</f>
        <v/>
      </c>
      <c r="T400" s="454" t="str">
        <f t="array" ref="T400">IF(B400="","",XLOOKUP($B400,Product,'Product List'!E:E))</f>
        <v/>
      </c>
      <c r="U400" s="454" t="str">
        <f t="array" ref="U400">IF(B400="","",XLOOKUP($B400,Product,'Product List'!F:F))</f>
        <v/>
      </c>
      <c r="V400" s="454" t="str">
        <f t="array" ref="V400">IF(B400="","",XLOOKUP($B400,Product,'Product List'!G:G))</f>
        <v/>
      </c>
      <c r="W400" s="434"/>
      <c r="X400" s="434" t="str">
        <f t="array" ref="X400">iferror(xlookup(B400,'Product List'!A:A,'Product List'!P:P),"")</f>
        <v/>
      </c>
      <c r="Y400" s="434">
        <f t="shared" si="31"/>
        <v>0</v>
      </c>
      <c r="Z400" s="434"/>
    </row>
    <row r="401" ht="14.25" customHeight="1">
      <c r="A401" s="495"/>
      <c r="B401" s="494"/>
      <c r="C401" s="495"/>
      <c r="D401" s="496"/>
      <c r="E401" s="496"/>
      <c r="F401" s="496"/>
      <c r="G401" s="487">
        <f t="shared" si="1"/>
        <v>0</v>
      </c>
      <c r="H401" s="451" t="str">
        <f t="shared" si="2"/>
        <v/>
      </c>
      <c r="I401" s="452" t="str">
        <f t="shared" si="29"/>
        <v/>
      </c>
      <c r="J401" s="493"/>
      <c r="K401" s="434"/>
      <c r="L401" s="454" t="str">
        <f t="shared" si="4"/>
        <v/>
      </c>
      <c r="M401" s="455" t="str">
        <f t="array" ref="M401">IFERROR(IF(J401="","",XLOOKUP(L401,Personnel!$B$4:$G$4,Personnel!$B$5:$G$5)),"")</f>
        <v/>
      </c>
      <c r="N401" s="455">
        <f t="shared" si="5"/>
        <v>0</v>
      </c>
      <c r="O401" s="434"/>
      <c r="P401" s="456" t="str">
        <f t="shared" si="6"/>
        <v/>
      </c>
      <c r="Q401" s="457">
        <f t="shared" si="30"/>
        <v>0</v>
      </c>
      <c r="R401" s="458"/>
      <c r="S401" s="459" t="str">
        <f t="array" ref="S401">IF(B401="","",XLOOKUP($B401,Product,'Product List'!D:D))</f>
        <v/>
      </c>
      <c r="T401" s="454" t="str">
        <f t="array" ref="T401">IF(B401="","",XLOOKUP($B401,Product,'Product List'!E:E))</f>
        <v/>
      </c>
      <c r="U401" s="454" t="str">
        <f t="array" ref="U401">IF(B401="","",XLOOKUP($B401,Product,'Product List'!F:F))</f>
        <v/>
      </c>
      <c r="V401" s="454" t="str">
        <f t="array" ref="V401">IF(B401="","",XLOOKUP($B401,Product,'Product List'!G:G))</f>
        <v/>
      </c>
      <c r="W401" s="434"/>
      <c r="X401" s="434" t="str">
        <f t="array" ref="X401">iferror(xlookup(B401,'Product List'!A:A,'Product List'!P:P),"")</f>
        <v/>
      </c>
      <c r="Y401" s="434">
        <f t="shared" si="31"/>
        <v>0</v>
      </c>
      <c r="Z401" s="434"/>
    </row>
    <row r="402" ht="14.25" customHeight="1">
      <c r="A402" s="495"/>
      <c r="B402" s="494"/>
      <c r="C402" s="495"/>
      <c r="D402" s="496"/>
      <c r="E402" s="496"/>
      <c r="F402" s="496"/>
      <c r="G402" s="487">
        <f t="shared" si="1"/>
        <v>0</v>
      </c>
      <c r="H402" s="451" t="str">
        <f t="shared" si="2"/>
        <v/>
      </c>
      <c r="I402" s="452" t="str">
        <f t="shared" si="29"/>
        <v/>
      </c>
      <c r="J402" s="493"/>
      <c r="K402" s="434"/>
      <c r="L402" s="454" t="str">
        <f t="shared" si="4"/>
        <v/>
      </c>
      <c r="M402" s="455" t="str">
        <f t="array" ref="M402">IFERROR(IF(J402="","",XLOOKUP(L402,Personnel!$B$4:$G$4,Personnel!$B$5:$G$5)),"")</f>
        <v/>
      </c>
      <c r="N402" s="455">
        <f t="shared" si="5"/>
        <v>0</v>
      </c>
      <c r="O402" s="434"/>
      <c r="P402" s="456" t="str">
        <f t="shared" si="6"/>
        <v/>
      </c>
      <c r="Q402" s="457">
        <f t="shared" si="30"/>
        <v>0</v>
      </c>
      <c r="R402" s="458"/>
      <c r="S402" s="459" t="str">
        <f t="array" ref="S402">IF(B402="","",XLOOKUP($B402,Product,'Product List'!D:D))</f>
        <v/>
      </c>
      <c r="T402" s="454" t="str">
        <f t="array" ref="T402">IF(B402="","",XLOOKUP($B402,Product,'Product List'!E:E))</f>
        <v/>
      </c>
      <c r="U402" s="454" t="str">
        <f t="array" ref="U402">IF(B402="","",XLOOKUP($B402,Product,'Product List'!F:F))</f>
        <v/>
      </c>
      <c r="V402" s="454" t="str">
        <f t="array" ref="V402">IF(B402="","",XLOOKUP($B402,Product,'Product List'!G:G))</f>
        <v/>
      </c>
      <c r="W402" s="434"/>
      <c r="X402" s="434" t="str">
        <f t="array" ref="X402">iferror(xlookup(B402,'Product List'!A:A,'Product List'!P:P),"")</f>
        <v/>
      </c>
      <c r="Y402" s="434">
        <f t="shared" si="31"/>
        <v>0</v>
      </c>
      <c r="Z402" s="434"/>
    </row>
    <row r="403" ht="14.25" customHeight="1">
      <c r="A403" s="495"/>
      <c r="B403" s="494"/>
      <c r="C403" s="495"/>
      <c r="D403" s="496"/>
      <c r="E403" s="496"/>
      <c r="F403" s="496"/>
      <c r="G403" s="487">
        <f t="shared" si="1"/>
        <v>0</v>
      </c>
      <c r="H403" s="451" t="str">
        <f t="shared" si="2"/>
        <v/>
      </c>
      <c r="I403" s="452" t="str">
        <f t="shared" si="29"/>
        <v/>
      </c>
      <c r="J403" s="493"/>
      <c r="K403" s="434"/>
      <c r="L403" s="454" t="str">
        <f t="shared" si="4"/>
        <v/>
      </c>
      <c r="M403" s="455" t="str">
        <f t="array" ref="M403">IFERROR(IF(J403="","",XLOOKUP(L403,Personnel!$B$4:$G$4,Personnel!$B$5:$G$5)),"")</f>
        <v/>
      </c>
      <c r="N403" s="455">
        <f t="shared" si="5"/>
        <v>0</v>
      </c>
      <c r="O403" s="434"/>
      <c r="P403" s="456" t="str">
        <f t="shared" si="6"/>
        <v/>
      </c>
      <c r="Q403" s="457">
        <f t="shared" si="30"/>
        <v>0</v>
      </c>
      <c r="R403" s="458"/>
      <c r="S403" s="459" t="str">
        <f t="array" ref="S403">IF(B403="","",XLOOKUP($B403,Product,'Product List'!D:D))</f>
        <v/>
      </c>
      <c r="T403" s="454" t="str">
        <f t="array" ref="T403">IF(B403="","",XLOOKUP($B403,Product,'Product List'!E:E))</f>
        <v/>
      </c>
      <c r="U403" s="454" t="str">
        <f t="array" ref="U403">IF(B403="","",XLOOKUP($B403,Product,'Product List'!F:F))</f>
        <v/>
      </c>
      <c r="V403" s="454" t="str">
        <f t="array" ref="V403">IF(B403="","",XLOOKUP($B403,Product,'Product List'!G:G))</f>
        <v/>
      </c>
      <c r="W403" s="434"/>
      <c r="X403" s="434" t="str">
        <f t="array" ref="X403">iferror(xlookup(B403,'Product List'!A:A,'Product List'!P:P),"")</f>
        <v/>
      </c>
      <c r="Y403" s="434">
        <f t="shared" si="31"/>
        <v>0</v>
      </c>
      <c r="Z403" s="434"/>
    </row>
    <row r="404" ht="14.25" customHeight="1">
      <c r="A404" s="495"/>
      <c r="B404" s="494"/>
      <c r="C404" s="495"/>
      <c r="D404" s="496"/>
      <c r="E404" s="496"/>
      <c r="F404" s="496"/>
      <c r="G404" s="487">
        <f t="shared" si="1"/>
        <v>0</v>
      </c>
      <c r="H404" s="451" t="str">
        <f t="shared" si="2"/>
        <v/>
      </c>
      <c r="I404" s="452" t="str">
        <f t="shared" si="29"/>
        <v/>
      </c>
      <c r="J404" s="493"/>
      <c r="K404" s="434"/>
      <c r="L404" s="454" t="str">
        <f t="shared" si="4"/>
        <v/>
      </c>
      <c r="M404" s="455" t="str">
        <f t="array" ref="M404">IFERROR(IF(J404="","",XLOOKUP(L404,Personnel!$B$4:$G$4,Personnel!$B$5:$G$5)),"")</f>
        <v/>
      </c>
      <c r="N404" s="455">
        <f t="shared" si="5"/>
        <v>0</v>
      </c>
      <c r="O404" s="434"/>
      <c r="P404" s="456" t="str">
        <f t="shared" si="6"/>
        <v/>
      </c>
      <c r="Q404" s="457">
        <f t="shared" si="30"/>
        <v>0</v>
      </c>
      <c r="R404" s="458"/>
      <c r="S404" s="459" t="str">
        <f t="array" ref="S404">IF(B404="","",XLOOKUP($B404,Product,'Product List'!D:D))</f>
        <v/>
      </c>
      <c r="T404" s="454" t="str">
        <f t="array" ref="T404">IF(B404="","",XLOOKUP($B404,Product,'Product List'!E:E))</f>
        <v/>
      </c>
      <c r="U404" s="454" t="str">
        <f t="array" ref="U404">IF(B404="","",XLOOKUP($B404,Product,'Product List'!F:F))</f>
        <v/>
      </c>
      <c r="V404" s="454" t="str">
        <f t="array" ref="V404">IF(B404="","",XLOOKUP($B404,Product,'Product List'!G:G))</f>
        <v/>
      </c>
      <c r="W404" s="434"/>
      <c r="X404" s="434" t="str">
        <f t="array" ref="X404">iferror(xlookup(B404,'Product List'!A:A,'Product List'!P:P),"")</f>
        <v/>
      </c>
      <c r="Y404" s="434">
        <f t="shared" si="31"/>
        <v>0</v>
      </c>
      <c r="Z404" s="434"/>
    </row>
    <row r="405" ht="14.25" customHeight="1">
      <c r="A405" s="495"/>
      <c r="B405" s="494"/>
      <c r="C405" s="495"/>
      <c r="D405" s="496"/>
      <c r="E405" s="496"/>
      <c r="F405" s="496"/>
      <c r="G405" s="487">
        <f t="shared" si="1"/>
        <v>0</v>
      </c>
      <c r="H405" s="451" t="str">
        <f t="shared" si="2"/>
        <v/>
      </c>
      <c r="I405" s="452" t="str">
        <f t="shared" si="29"/>
        <v/>
      </c>
      <c r="J405" s="493"/>
      <c r="K405" s="434"/>
      <c r="L405" s="454" t="str">
        <f t="shared" si="4"/>
        <v/>
      </c>
      <c r="M405" s="455" t="str">
        <f t="array" ref="M405">IFERROR(IF(J405="","",XLOOKUP(L405,Personnel!$B$4:$G$4,Personnel!$B$5:$G$5)),"")</f>
        <v/>
      </c>
      <c r="N405" s="455">
        <f t="shared" si="5"/>
        <v>0</v>
      </c>
      <c r="O405" s="434"/>
      <c r="P405" s="456" t="str">
        <f t="shared" si="6"/>
        <v/>
      </c>
      <c r="Q405" s="457">
        <f t="shared" si="30"/>
        <v>0</v>
      </c>
      <c r="R405" s="458"/>
      <c r="S405" s="459" t="str">
        <f t="array" ref="S405">IF(B405="","",XLOOKUP($B405,Product,'Product List'!D:D))</f>
        <v/>
      </c>
      <c r="T405" s="454" t="str">
        <f t="array" ref="T405">IF(B405="","",XLOOKUP($B405,Product,'Product List'!E:E))</f>
        <v/>
      </c>
      <c r="U405" s="454" t="str">
        <f t="array" ref="U405">IF(B405="","",XLOOKUP($B405,Product,'Product List'!F:F))</f>
        <v/>
      </c>
      <c r="V405" s="454" t="str">
        <f t="array" ref="V405">IF(B405="","",XLOOKUP($B405,Product,'Product List'!G:G))</f>
        <v/>
      </c>
      <c r="W405" s="434"/>
      <c r="X405" s="434" t="str">
        <f t="array" ref="X405">iferror(xlookup(B405,'Product List'!A:A,'Product List'!P:P),"")</f>
        <v/>
      </c>
      <c r="Y405" s="434">
        <f t="shared" si="31"/>
        <v>0</v>
      </c>
      <c r="Z405" s="434"/>
    </row>
    <row r="406" ht="14.25" customHeight="1">
      <c r="A406" s="495"/>
      <c r="B406" s="494"/>
      <c r="C406" s="495"/>
      <c r="D406" s="496"/>
      <c r="E406" s="496"/>
      <c r="F406" s="496"/>
      <c r="G406" s="487">
        <f t="shared" si="1"/>
        <v>0</v>
      </c>
      <c r="H406" s="451" t="str">
        <f t="shared" si="2"/>
        <v/>
      </c>
      <c r="I406" s="452" t="str">
        <f t="shared" si="29"/>
        <v/>
      </c>
      <c r="J406" s="493"/>
      <c r="K406" s="434"/>
      <c r="L406" s="454" t="str">
        <f t="shared" si="4"/>
        <v/>
      </c>
      <c r="M406" s="455" t="str">
        <f t="array" ref="M406">IFERROR(IF(J406="","",XLOOKUP(L406,Personnel!$B$4:$G$4,Personnel!$B$5:$G$5)),"")</f>
        <v/>
      </c>
      <c r="N406" s="455">
        <f t="shared" si="5"/>
        <v>0</v>
      </c>
      <c r="O406" s="434"/>
      <c r="P406" s="456" t="str">
        <f t="shared" si="6"/>
        <v/>
      </c>
      <c r="Q406" s="457">
        <f t="shared" si="30"/>
        <v>0</v>
      </c>
      <c r="R406" s="458"/>
      <c r="S406" s="459" t="str">
        <f t="array" ref="S406">IF(B406="","",XLOOKUP($B406,Product,'Product List'!D:D))</f>
        <v/>
      </c>
      <c r="T406" s="454" t="str">
        <f t="array" ref="T406">IF(B406="","",XLOOKUP($B406,Product,'Product List'!E:E))</f>
        <v/>
      </c>
      <c r="U406" s="454" t="str">
        <f t="array" ref="U406">IF(B406="","",XLOOKUP($B406,Product,'Product List'!F:F))</f>
        <v/>
      </c>
      <c r="V406" s="454" t="str">
        <f t="array" ref="V406">IF(B406="","",XLOOKUP($B406,Product,'Product List'!G:G))</f>
        <v/>
      </c>
      <c r="W406" s="434"/>
      <c r="X406" s="434" t="str">
        <f t="array" ref="X406">iferror(xlookup(B406,'Product List'!A:A,'Product List'!P:P),"")</f>
        <v/>
      </c>
      <c r="Y406" s="434">
        <f t="shared" si="31"/>
        <v>0</v>
      </c>
      <c r="Z406" s="434"/>
    </row>
    <row r="407" ht="14.25" customHeight="1">
      <c r="A407" s="495"/>
      <c r="B407" s="494"/>
      <c r="C407" s="495"/>
      <c r="D407" s="496"/>
      <c r="E407" s="496"/>
      <c r="F407" s="496"/>
      <c r="G407" s="487">
        <f t="shared" si="1"/>
        <v>0</v>
      </c>
      <c r="H407" s="451" t="str">
        <f t="shared" si="2"/>
        <v/>
      </c>
      <c r="I407" s="452" t="str">
        <f t="shared" si="29"/>
        <v/>
      </c>
      <c r="J407" s="493"/>
      <c r="K407" s="434"/>
      <c r="L407" s="454" t="str">
        <f t="shared" si="4"/>
        <v/>
      </c>
      <c r="M407" s="455" t="str">
        <f t="array" ref="M407">IFERROR(IF(J407="","",XLOOKUP(L407,Personnel!$B$4:$G$4,Personnel!$B$5:$G$5)),"")</f>
        <v/>
      </c>
      <c r="N407" s="455">
        <f t="shared" si="5"/>
        <v>0</v>
      </c>
      <c r="O407" s="434"/>
      <c r="P407" s="456" t="str">
        <f t="shared" si="6"/>
        <v/>
      </c>
      <c r="Q407" s="457">
        <f t="shared" si="30"/>
        <v>0</v>
      </c>
      <c r="R407" s="458"/>
      <c r="S407" s="459" t="str">
        <f t="array" ref="S407">IF(B407="","",XLOOKUP($B407,Product,'Product List'!D:D))</f>
        <v/>
      </c>
      <c r="T407" s="454" t="str">
        <f t="array" ref="T407">IF(B407="","",XLOOKUP($B407,Product,'Product List'!E:E))</f>
        <v/>
      </c>
      <c r="U407" s="454" t="str">
        <f t="array" ref="U407">IF(B407="","",XLOOKUP($B407,Product,'Product List'!F:F))</f>
        <v/>
      </c>
      <c r="V407" s="454" t="str">
        <f t="array" ref="V407">IF(B407="","",XLOOKUP($B407,Product,'Product List'!G:G))</f>
        <v/>
      </c>
      <c r="W407" s="434"/>
      <c r="X407" s="434" t="str">
        <f t="array" ref="X407">iferror(xlookup(B407,'Product List'!A:A,'Product List'!P:P),"")</f>
        <v/>
      </c>
      <c r="Y407" s="434">
        <f t="shared" si="31"/>
        <v>0</v>
      </c>
      <c r="Z407" s="434"/>
    </row>
    <row r="408" ht="14.25" customHeight="1">
      <c r="A408" s="495"/>
      <c r="B408" s="494"/>
      <c r="C408" s="495"/>
      <c r="D408" s="496"/>
      <c r="E408" s="496"/>
      <c r="F408" s="496"/>
      <c r="G408" s="487">
        <f t="shared" si="1"/>
        <v>0</v>
      </c>
      <c r="H408" s="451" t="str">
        <f t="shared" si="2"/>
        <v/>
      </c>
      <c r="I408" s="452" t="str">
        <f t="shared" si="29"/>
        <v/>
      </c>
      <c r="J408" s="493"/>
      <c r="K408" s="434"/>
      <c r="L408" s="454" t="str">
        <f t="shared" si="4"/>
        <v/>
      </c>
      <c r="M408" s="455" t="str">
        <f t="array" ref="M408">IFERROR(IF(J408="","",XLOOKUP(L408,Personnel!$B$4:$G$4,Personnel!$B$5:$G$5)),"")</f>
        <v/>
      </c>
      <c r="N408" s="455">
        <f t="shared" si="5"/>
        <v>0</v>
      </c>
      <c r="O408" s="434"/>
      <c r="P408" s="456" t="str">
        <f t="shared" si="6"/>
        <v/>
      </c>
      <c r="Q408" s="457">
        <f t="shared" si="30"/>
        <v>0</v>
      </c>
      <c r="R408" s="458"/>
      <c r="S408" s="459" t="str">
        <f t="array" ref="S408">IF(B408="","",XLOOKUP($B408,Product,'Product List'!D:D))</f>
        <v/>
      </c>
      <c r="T408" s="454" t="str">
        <f t="array" ref="T408">IF(B408="","",XLOOKUP($B408,Product,'Product List'!E:E))</f>
        <v/>
      </c>
      <c r="U408" s="454" t="str">
        <f t="array" ref="U408">IF(B408="","",XLOOKUP($B408,Product,'Product List'!F:F))</f>
        <v/>
      </c>
      <c r="V408" s="454" t="str">
        <f t="array" ref="V408">IF(B408="","",XLOOKUP($B408,Product,'Product List'!G:G))</f>
        <v/>
      </c>
      <c r="W408" s="434"/>
      <c r="X408" s="434" t="str">
        <f t="array" ref="X408">iferror(xlookup(B408,'Product List'!A:A,'Product List'!P:P),"")</f>
        <v/>
      </c>
      <c r="Y408" s="434">
        <f t="shared" si="31"/>
        <v>0</v>
      </c>
      <c r="Z408" s="434"/>
    </row>
    <row r="409" ht="14.25" customHeight="1">
      <c r="A409" s="495"/>
      <c r="B409" s="494"/>
      <c r="C409" s="495"/>
      <c r="D409" s="496"/>
      <c r="E409" s="496"/>
      <c r="F409" s="496"/>
      <c r="G409" s="487">
        <f t="shared" si="1"/>
        <v>0</v>
      </c>
      <c r="H409" s="451" t="str">
        <f t="shared" si="2"/>
        <v/>
      </c>
      <c r="I409" s="452" t="str">
        <f t="shared" si="29"/>
        <v/>
      </c>
      <c r="J409" s="493"/>
      <c r="K409" s="434"/>
      <c r="L409" s="454" t="str">
        <f t="shared" si="4"/>
        <v/>
      </c>
      <c r="M409" s="455" t="str">
        <f t="array" ref="M409">IFERROR(IF(J409="","",XLOOKUP(L409,Personnel!$B$4:$G$4,Personnel!$B$5:$G$5)),"")</f>
        <v/>
      </c>
      <c r="N409" s="455">
        <f t="shared" si="5"/>
        <v>0</v>
      </c>
      <c r="O409" s="434"/>
      <c r="P409" s="456" t="str">
        <f t="shared" si="6"/>
        <v/>
      </c>
      <c r="Q409" s="457">
        <f t="shared" si="30"/>
        <v>0</v>
      </c>
      <c r="R409" s="458"/>
      <c r="S409" s="459" t="str">
        <f t="array" ref="S409">IF(B409="","",XLOOKUP($B409,Product,'Product List'!D:D))</f>
        <v/>
      </c>
      <c r="T409" s="454" t="str">
        <f t="array" ref="T409">IF(B409="","",XLOOKUP($B409,Product,'Product List'!E:E))</f>
        <v/>
      </c>
      <c r="U409" s="454" t="str">
        <f t="array" ref="U409">IF(B409="","",XLOOKUP($B409,Product,'Product List'!F:F))</f>
        <v/>
      </c>
      <c r="V409" s="454" t="str">
        <f t="array" ref="V409">IF(B409="","",XLOOKUP($B409,Product,'Product List'!G:G))</f>
        <v/>
      </c>
      <c r="W409" s="434"/>
      <c r="X409" s="434" t="str">
        <f t="array" ref="X409">iferror(xlookup(B409,'Product List'!A:A,'Product List'!P:P),"")</f>
        <v/>
      </c>
      <c r="Y409" s="434">
        <f t="shared" si="31"/>
        <v>0</v>
      </c>
      <c r="Z409" s="434"/>
    </row>
    <row r="410" ht="14.25" customHeight="1">
      <c r="A410" s="495"/>
      <c r="B410" s="494"/>
      <c r="C410" s="495"/>
      <c r="D410" s="496"/>
      <c r="E410" s="496"/>
      <c r="F410" s="496"/>
      <c r="G410" s="487">
        <f t="shared" si="1"/>
        <v>0</v>
      </c>
      <c r="H410" s="451" t="str">
        <f t="shared" si="2"/>
        <v/>
      </c>
      <c r="I410" s="452" t="str">
        <f t="shared" si="29"/>
        <v/>
      </c>
      <c r="J410" s="493"/>
      <c r="K410" s="434"/>
      <c r="L410" s="454" t="str">
        <f t="shared" si="4"/>
        <v/>
      </c>
      <c r="M410" s="455" t="str">
        <f t="array" ref="M410">IFERROR(IF(J410="","",XLOOKUP(L410,Personnel!$B$4:$G$4,Personnel!$B$5:$G$5)),"")</f>
        <v/>
      </c>
      <c r="N410" s="455">
        <f t="shared" si="5"/>
        <v>0</v>
      </c>
      <c r="O410" s="434"/>
      <c r="P410" s="456" t="str">
        <f t="shared" si="6"/>
        <v/>
      </c>
      <c r="Q410" s="457">
        <f t="shared" si="30"/>
        <v>0</v>
      </c>
      <c r="R410" s="458"/>
      <c r="S410" s="459" t="str">
        <f t="array" ref="S410">IF(B410="","",XLOOKUP($B410,Product,'Product List'!D:D))</f>
        <v/>
      </c>
      <c r="T410" s="454" t="str">
        <f t="array" ref="T410">IF(B410="","",XLOOKUP($B410,Product,'Product List'!E:E))</f>
        <v/>
      </c>
      <c r="U410" s="454" t="str">
        <f t="array" ref="U410">IF(B410="","",XLOOKUP($B410,Product,'Product List'!F:F))</f>
        <v/>
      </c>
      <c r="V410" s="454" t="str">
        <f t="array" ref="V410">IF(B410="","",XLOOKUP($B410,Product,'Product List'!G:G))</f>
        <v/>
      </c>
      <c r="W410" s="434"/>
      <c r="X410" s="434" t="str">
        <f t="array" ref="X410">iferror(xlookup(B410,'Product List'!A:A,'Product List'!P:P),"")</f>
        <v/>
      </c>
      <c r="Y410" s="434">
        <f t="shared" si="31"/>
        <v>0</v>
      </c>
      <c r="Z410" s="434"/>
    </row>
    <row r="411" ht="14.25" customHeight="1">
      <c r="A411" s="495"/>
      <c r="B411" s="494"/>
      <c r="C411" s="495"/>
      <c r="D411" s="496"/>
      <c r="E411" s="496"/>
      <c r="F411" s="496"/>
      <c r="G411" s="487">
        <f t="shared" si="1"/>
        <v>0</v>
      </c>
      <c r="H411" s="451" t="str">
        <f t="shared" si="2"/>
        <v/>
      </c>
      <c r="I411" s="452" t="str">
        <f t="shared" si="29"/>
        <v/>
      </c>
      <c r="J411" s="493"/>
      <c r="K411" s="434"/>
      <c r="L411" s="454" t="str">
        <f t="shared" si="4"/>
        <v/>
      </c>
      <c r="M411" s="455" t="str">
        <f t="array" ref="M411">IFERROR(IF(J411="","",XLOOKUP(L411,Personnel!$B$4:$G$4,Personnel!$B$5:$G$5)),"")</f>
        <v/>
      </c>
      <c r="N411" s="455">
        <f t="shared" si="5"/>
        <v>0</v>
      </c>
      <c r="O411" s="434"/>
      <c r="P411" s="456" t="str">
        <f t="shared" si="6"/>
        <v/>
      </c>
      <c r="Q411" s="457">
        <f t="shared" si="30"/>
        <v>0</v>
      </c>
      <c r="R411" s="458"/>
      <c r="S411" s="459" t="str">
        <f t="array" ref="S411">IF(B411="","",XLOOKUP($B411,Product,'Product List'!D:D))</f>
        <v/>
      </c>
      <c r="T411" s="454" t="str">
        <f t="array" ref="T411">IF(B411="","",XLOOKUP($B411,Product,'Product List'!E:E))</f>
        <v/>
      </c>
      <c r="U411" s="454" t="str">
        <f t="array" ref="U411">IF(B411="","",XLOOKUP($B411,Product,'Product List'!F:F))</f>
        <v/>
      </c>
      <c r="V411" s="454" t="str">
        <f t="array" ref="V411">IF(B411="","",XLOOKUP($B411,Product,'Product List'!G:G))</f>
        <v/>
      </c>
      <c r="W411" s="434"/>
      <c r="X411" s="434" t="str">
        <f t="array" ref="X411">iferror(xlookup(B411,'Product List'!A:A,'Product List'!P:P),"")</f>
        <v/>
      </c>
      <c r="Y411" s="434">
        <f t="shared" si="31"/>
        <v>0</v>
      </c>
      <c r="Z411" s="434"/>
    </row>
    <row r="412" ht="14.25" customHeight="1">
      <c r="A412" s="495"/>
      <c r="B412" s="494"/>
      <c r="C412" s="495"/>
      <c r="D412" s="496"/>
      <c r="E412" s="496"/>
      <c r="F412" s="496"/>
      <c r="G412" s="487">
        <f t="shared" si="1"/>
        <v>0</v>
      </c>
      <c r="H412" s="451" t="str">
        <f t="shared" si="2"/>
        <v/>
      </c>
      <c r="I412" s="452" t="str">
        <f t="shared" si="29"/>
        <v/>
      </c>
      <c r="J412" s="493"/>
      <c r="K412" s="434"/>
      <c r="L412" s="454" t="str">
        <f t="shared" si="4"/>
        <v/>
      </c>
      <c r="M412" s="455" t="str">
        <f t="array" ref="M412">IFERROR(IF(J412="","",XLOOKUP(L412,Personnel!$B$4:$G$4,Personnel!$B$5:$G$5)),"")</f>
        <v/>
      </c>
      <c r="N412" s="455">
        <f t="shared" si="5"/>
        <v>0</v>
      </c>
      <c r="O412" s="434"/>
      <c r="P412" s="456" t="str">
        <f t="shared" si="6"/>
        <v/>
      </c>
      <c r="Q412" s="457">
        <f t="shared" si="30"/>
        <v>0</v>
      </c>
      <c r="R412" s="458"/>
      <c r="S412" s="459" t="str">
        <f t="array" ref="S412">IF(B412="","",XLOOKUP($B412,Product,'Product List'!D:D))</f>
        <v/>
      </c>
      <c r="T412" s="454" t="str">
        <f t="array" ref="T412">IF(B412="","",XLOOKUP($B412,Product,'Product List'!E:E))</f>
        <v/>
      </c>
      <c r="U412" s="454" t="str">
        <f t="array" ref="U412">IF(B412="","",XLOOKUP($B412,Product,'Product List'!F:F))</f>
        <v/>
      </c>
      <c r="V412" s="454" t="str">
        <f t="array" ref="V412">IF(B412="","",XLOOKUP($B412,Product,'Product List'!G:G))</f>
        <v/>
      </c>
      <c r="W412" s="434"/>
      <c r="X412" s="434" t="str">
        <f t="array" ref="X412">iferror(xlookup(B412,'Product List'!A:A,'Product List'!P:P),"")</f>
        <v/>
      </c>
      <c r="Y412" s="434">
        <f t="shared" si="31"/>
        <v>0</v>
      </c>
      <c r="Z412" s="434"/>
    </row>
    <row r="413" ht="14.25" customHeight="1">
      <c r="A413" s="495"/>
      <c r="B413" s="494"/>
      <c r="C413" s="495"/>
      <c r="D413" s="496"/>
      <c r="E413" s="496"/>
      <c r="F413" s="496"/>
      <c r="G413" s="487">
        <f t="shared" si="1"/>
        <v>0</v>
      </c>
      <c r="H413" s="451" t="str">
        <f t="shared" si="2"/>
        <v/>
      </c>
      <c r="I413" s="452" t="str">
        <f t="shared" si="29"/>
        <v/>
      </c>
      <c r="J413" s="493"/>
      <c r="K413" s="434"/>
      <c r="L413" s="454" t="str">
        <f t="shared" si="4"/>
        <v/>
      </c>
      <c r="M413" s="455" t="str">
        <f t="array" ref="M413">IFERROR(IF(J413="","",XLOOKUP(L413,Personnel!$B$4:$G$4,Personnel!$B$5:$G$5)),"")</f>
        <v/>
      </c>
      <c r="N413" s="455">
        <f t="shared" si="5"/>
        <v>0</v>
      </c>
      <c r="O413" s="434"/>
      <c r="P413" s="456" t="str">
        <f t="shared" si="6"/>
        <v/>
      </c>
      <c r="Q413" s="457">
        <f t="shared" si="30"/>
        <v>0</v>
      </c>
      <c r="R413" s="458"/>
      <c r="S413" s="459" t="str">
        <f t="array" ref="S413">IF(B413="","",XLOOKUP($B413,Product,'Product List'!D:D))</f>
        <v/>
      </c>
      <c r="T413" s="454" t="str">
        <f t="array" ref="T413">IF(B413="","",XLOOKUP($B413,Product,'Product List'!E:E))</f>
        <v/>
      </c>
      <c r="U413" s="454" t="str">
        <f t="array" ref="U413">IF(B413="","",XLOOKUP($B413,Product,'Product List'!F:F))</f>
        <v/>
      </c>
      <c r="V413" s="454" t="str">
        <f t="array" ref="V413">IF(B413="","",XLOOKUP($B413,Product,'Product List'!G:G))</f>
        <v/>
      </c>
      <c r="W413" s="434"/>
      <c r="X413" s="434" t="str">
        <f t="array" ref="X413">iferror(xlookup(B413,'Product List'!A:A,'Product List'!P:P),"")</f>
        <v/>
      </c>
      <c r="Y413" s="434">
        <f t="shared" si="31"/>
        <v>0</v>
      </c>
      <c r="Z413" s="434"/>
    </row>
    <row r="414" ht="14.25" customHeight="1">
      <c r="A414" s="495"/>
      <c r="B414" s="494"/>
      <c r="C414" s="495"/>
      <c r="D414" s="496"/>
      <c r="E414" s="496"/>
      <c r="F414" s="496"/>
      <c r="G414" s="487">
        <f t="shared" si="1"/>
        <v>0</v>
      </c>
      <c r="H414" s="451" t="str">
        <f t="shared" si="2"/>
        <v/>
      </c>
      <c r="I414" s="452" t="str">
        <f t="shared" si="29"/>
        <v/>
      </c>
      <c r="J414" s="493"/>
      <c r="K414" s="434"/>
      <c r="L414" s="454" t="str">
        <f t="shared" si="4"/>
        <v/>
      </c>
      <c r="M414" s="455" t="str">
        <f t="array" ref="M414">IFERROR(IF(J414="","",XLOOKUP(L414,Personnel!$B$4:$G$4,Personnel!$B$5:$G$5)),"")</f>
        <v/>
      </c>
      <c r="N414" s="455">
        <f t="shared" si="5"/>
        <v>0</v>
      </c>
      <c r="O414" s="434"/>
      <c r="P414" s="456" t="str">
        <f t="shared" si="6"/>
        <v/>
      </c>
      <c r="Q414" s="457">
        <f t="shared" si="30"/>
        <v>0</v>
      </c>
      <c r="R414" s="458"/>
      <c r="S414" s="459" t="str">
        <f t="array" ref="S414">IF(B414="","",XLOOKUP($B414,Product,'Product List'!D:D))</f>
        <v/>
      </c>
      <c r="T414" s="454" t="str">
        <f t="array" ref="T414">IF(B414="","",XLOOKUP($B414,Product,'Product List'!E:E))</f>
        <v/>
      </c>
      <c r="U414" s="454" t="str">
        <f t="array" ref="U414">IF(B414="","",XLOOKUP($B414,Product,'Product List'!F:F))</f>
        <v/>
      </c>
      <c r="V414" s="454" t="str">
        <f t="array" ref="V414">IF(B414="","",XLOOKUP($B414,Product,'Product List'!G:G))</f>
        <v/>
      </c>
      <c r="W414" s="434"/>
      <c r="X414" s="434" t="str">
        <f t="array" ref="X414">iferror(xlookup(B414,'Product List'!A:A,'Product List'!P:P),"")</f>
        <v/>
      </c>
      <c r="Y414" s="434">
        <f t="shared" si="31"/>
        <v>0</v>
      </c>
      <c r="Z414" s="434"/>
    </row>
    <row r="415" ht="14.25" customHeight="1">
      <c r="A415" s="495"/>
      <c r="B415" s="494"/>
      <c r="C415" s="495"/>
      <c r="D415" s="496"/>
      <c r="E415" s="496"/>
      <c r="F415" s="496"/>
      <c r="G415" s="487">
        <f t="shared" si="1"/>
        <v>0</v>
      </c>
      <c r="H415" s="451" t="str">
        <f t="shared" si="2"/>
        <v/>
      </c>
      <c r="I415" s="452" t="str">
        <f t="shared" si="29"/>
        <v/>
      </c>
      <c r="J415" s="493"/>
      <c r="K415" s="434"/>
      <c r="L415" s="454" t="str">
        <f t="shared" si="4"/>
        <v/>
      </c>
      <c r="M415" s="455" t="str">
        <f t="array" ref="M415">IFERROR(IF(J415="","",XLOOKUP(L415,Personnel!$B$4:$G$4,Personnel!$B$5:$G$5)),"")</f>
        <v/>
      </c>
      <c r="N415" s="455">
        <f t="shared" si="5"/>
        <v>0</v>
      </c>
      <c r="O415" s="434"/>
      <c r="P415" s="456" t="str">
        <f t="shared" si="6"/>
        <v/>
      </c>
      <c r="Q415" s="457">
        <f t="shared" si="30"/>
        <v>0</v>
      </c>
      <c r="R415" s="458"/>
      <c r="S415" s="459" t="str">
        <f t="array" ref="S415">IF(B415="","",XLOOKUP($B415,Product,'Product List'!D:D))</f>
        <v/>
      </c>
      <c r="T415" s="454" t="str">
        <f t="array" ref="T415">IF(B415="","",XLOOKUP($B415,Product,'Product List'!E:E))</f>
        <v/>
      </c>
      <c r="U415" s="454" t="str">
        <f t="array" ref="U415">IF(B415="","",XLOOKUP($B415,Product,'Product List'!F:F))</f>
        <v/>
      </c>
      <c r="V415" s="454" t="str">
        <f t="array" ref="V415">IF(B415="","",XLOOKUP($B415,Product,'Product List'!G:G))</f>
        <v/>
      </c>
      <c r="W415" s="434"/>
      <c r="X415" s="434" t="str">
        <f t="array" ref="X415">iferror(xlookup(B415,'Product List'!A:A,'Product List'!P:P),"")</f>
        <v/>
      </c>
      <c r="Y415" s="434">
        <f t="shared" si="31"/>
        <v>0</v>
      </c>
      <c r="Z415" s="434"/>
    </row>
    <row r="416" ht="14.25" customHeight="1">
      <c r="A416" s="495"/>
      <c r="B416" s="494"/>
      <c r="C416" s="495"/>
      <c r="D416" s="496"/>
      <c r="E416" s="496"/>
      <c r="F416" s="496"/>
      <c r="G416" s="487">
        <f t="shared" si="1"/>
        <v>0</v>
      </c>
      <c r="H416" s="451" t="str">
        <f t="shared" si="2"/>
        <v/>
      </c>
      <c r="I416" s="452" t="str">
        <f t="shared" si="29"/>
        <v/>
      </c>
      <c r="J416" s="493"/>
      <c r="K416" s="434"/>
      <c r="L416" s="454" t="str">
        <f t="shared" si="4"/>
        <v/>
      </c>
      <c r="M416" s="455" t="str">
        <f t="array" ref="M416">IFERROR(IF(J416="","",XLOOKUP(L416,Personnel!$B$4:$G$4,Personnel!$B$5:$G$5)),"")</f>
        <v/>
      </c>
      <c r="N416" s="455">
        <f t="shared" si="5"/>
        <v>0</v>
      </c>
      <c r="O416" s="434"/>
      <c r="P416" s="456" t="str">
        <f t="shared" si="6"/>
        <v/>
      </c>
      <c r="Q416" s="457">
        <f t="shared" si="30"/>
        <v>0</v>
      </c>
      <c r="R416" s="458"/>
      <c r="S416" s="459" t="str">
        <f t="array" ref="S416">IF(B416="","",XLOOKUP($B416,Product,'Product List'!D:D))</f>
        <v/>
      </c>
      <c r="T416" s="454" t="str">
        <f t="array" ref="T416">IF(B416="","",XLOOKUP($B416,Product,'Product List'!E:E))</f>
        <v/>
      </c>
      <c r="U416" s="454" t="str">
        <f t="array" ref="U416">IF(B416="","",XLOOKUP($B416,Product,'Product List'!F:F))</f>
        <v/>
      </c>
      <c r="V416" s="454" t="str">
        <f t="array" ref="V416">IF(B416="","",XLOOKUP($B416,Product,'Product List'!G:G))</f>
        <v/>
      </c>
      <c r="W416" s="434"/>
      <c r="X416" s="434" t="str">
        <f t="array" ref="X416">iferror(xlookup(B416,'Product List'!A:A,'Product List'!P:P),"")</f>
        <v/>
      </c>
      <c r="Y416" s="434">
        <f t="shared" si="31"/>
        <v>0</v>
      </c>
      <c r="Z416" s="434"/>
    </row>
    <row r="417" ht="14.25" customHeight="1">
      <c r="A417" s="495"/>
      <c r="B417" s="494"/>
      <c r="C417" s="495"/>
      <c r="D417" s="496"/>
      <c r="E417" s="496"/>
      <c r="F417" s="496"/>
      <c r="G417" s="487">
        <f t="shared" si="1"/>
        <v>0</v>
      </c>
      <c r="H417" s="451" t="str">
        <f t="shared" si="2"/>
        <v/>
      </c>
      <c r="I417" s="452" t="str">
        <f t="shared" si="29"/>
        <v/>
      </c>
      <c r="J417" s="493"/>
      <c r="K417" s="434"/>
      <c r="L417" s="454" t="str">
        <f t="shared" si="4"/>
        <v/>
      </c>
      <c r="M417" s="455" t="str">
        <f t="array" ref="M417">IFERROR(IF(J417="","",XLOOKUP(L417,Personnel!$B$4:$G$4,Personnel!$B$5:$G$5)),"")</f>
        <v/>
      </c>
      <c r="N417" s="455">
        <f t="shared" si="5"/>
        <v>0</v>
      </c>
      <c r="O417" s="434"/>
      <c r="P417" s="456" t="str">
        <f t="shared" si="6"/>
        <v/>
      </c>
      <c r="Q417" s="457">
        <f t="shared" si="30"/>
        <v>0</v>
      </c>
      <c r="R417" s="458"/>
      <c r="S417" s="459" t="str">
        <f t="array" ref="S417">IF(B417="","",XLOOKUP($B417,Product,'Product List'!D:D))</f>
        <v/>
      </c>
      <c r="T417" s="454" t="str">
        <f t="array" ref="T417">IF(B417="","",XLOOKUP($B417,Product,'Product List'!E:E))</f>
        <v/>
      </c>
      <c r="U417" s="454" t="str">
        <f t="array" ref="U417">IF(B417="","",XLOOKUP($B417,Product,'Product List'!F:F))</f>
        <v/>
      </c>
      <c r="V417" s="454" t="str">
        <f t="array" ref="V417">IF(B417="","",XLOOKUP($B417,Product,'Product List'!G:G))</f>
        <v/>
      </c>
      <c r="W417" s="434"/>
      <c r="X417" s="434" t="str">
        <f t="array" ref="X417">iferror(xlookup(B417,'Product List'!A:A,'Product List'!P:P),"")</f>
        <v/>
      </c>
      <c r="Y417" s="434">
        <f t="shared" si="31"/>
        <v>0</v>
      </c>
      <c r="Z417" s="434"/>
    </row>
    <row r="418" ht="14.25" customHeight="1">
      <c r="A418" s="495"/>
      <c r="B418" s="494"/>
      <c r="C418" s="495"/>
      <c r="D418" s="496"/>
      <c r="E418" s="496"/>
      <c r="F418" s="496"/>
      <c r="G418" s="487">
        <f t="shared" si="1"/>
        <v>0</v>
      </c>
      <c r="H418" s="451" t="str">
        <f t="shared" si="2"/>
        <v/>
      </c>
      <c r="I418" s="452" t="str">
        <f t="shared" si="29"/>
        <v/>
      </c>
      <c r="J418" s="493"/>
      <c r="K418" s="434"/>
      <c r="L418" s="454" t="str">
        <f t="shared" si="4"/>
        <v/>
      </c>
      <c r="M418" s="455" t="str">
        <f t="array" ref="M418">IFERROR(IF(J418="","",XLOOKUP(L418,Personnel!$B$4:$G$4,Personnel!$B$5:$G$5)),"")</f>
        <v/>
      </c>
      <c r="N418" s="455">
        <f t="shared" si="5"/>
        <v>0</v>
      </c>
      <c r="O418" s="434"/>
      <c r="P418" s="456" t="str">
        <f t="shared" si="6"/>
        <v/>
      </c>
      <c r="Q418" s="457">
        <f t="shared" si="30"/>
        <v>0</v>
      </c>
      <c r="R418" s="458"/>
      <c r="S418" s="459" t="str">
        <f t="array" ref="S418">IF(B418="","",XLOOKUP($B418,Product,'Product List'!D:D))</f>
        <v/>
      </c>
      <c r="T418" s="454" t="str">
        <f t="array" ref="T418">IF(B418="","",XLOOKUP($B418,Product,'Product List'!E:E))</f>
        <v/>
      </c>
      <c r="U418" s="454" t="str">
        <f t="array" ref="U418">IF(B418="","",XLOOKUP($B418,Product,'Product List'!F:F))</f>
        <v/>
      </c>
      <c r="V418" s="454" t="str">
        <f t="array" ref="V418">IF(B418="","",XLOOKUP($B418,Product,'Product List'!G:G))</f>
        <v/>
      </c>
      <c r="W418" s="434"/>
      <c r="X418" s="434" t="str">
        <f t="array" ref="X418">iferror(xlookup(B418,'Product List'!A:A,'Product List'!P:P),"")</f>
        <v/>
      </c>
      <c r="Y418" s="434">
        <f t="shared" si="31"/>
        <v>0</v>
      </c>
      <c r="Z418" s="434"/>
    </row>
    <row r="419" ht="14.25" customHeight="1">
      <c r="A419" s="495"/>
      <c r="B419" s="494"/>
      <c r="C419" s="495"/>
      <c r="D419" s="496"/>
      <c r="E419" s="496"/>
      <c r="F419" s="496"/>
      <c r="G419" s="487">
        <f t="shared" si="1"/>
        <v>0</v>
      </c>
      <c r="H419" s="451" t="str">
        <f t="shared" si="2"/>
        <v/>
      </c>
      <c r="I419" s="452" t="str">
        <f t="shared" si="29"/>
        <v/>
      </c>
      <c r="J419" s="493"/>
      <c r="K419" s="434"/>
      <c r="L419" s="454" t="str">
        <f t="shared" si="4"/>
        <v/>
      </c>
      <c r="M419" s="455" t="str">
        <f t="array" ref="M419">IFERROR(IF(J419="","",XLOOKUP(L419,Personnel!$B$4:$G$4,Personnel!$B$5:$G$5)),"")</f>
        <v/>
      </c>
      <c r="N419" s="455">
        <f t="shared" si="5"/>
        <v>0</v>
      </c>
      <c r="O419" s="434"/>
      <c r="P419" s="456" t="str">
        <f t="shared" si="6"/>
        <v/>
      </c>
      <c r="Q419" s="457">
        <f t="shared" si="30"/>
        <v>0</v>
      </c>
      <c r="R419" s="458"/>
      <c r="S419" s="459" t="str">
        <f t="array" ref="S419">IF(B419="","",XLOOKUP($B419,Product,'Product List'!D:D))</f>
        <v/>
      </c>
      <c r="T419" s="454" t="str">
        <f t="array" ref="T419">IF(B419="","",XLOOKUP($B419,Product,'Product List'!E:E))</f>
        <v/>
      </c>
      <c r="U419" s="454" t="str">
        <f t="array" ref="U419">IF(B419="","",XLOOKUP($B419,Product,'Product List'!F:F))</f>
        <v/>
      </c>
      <c r="V419" s="454" t="str">
        <f t="array" ref="V419">IF(B419="","",XLOOKUP($B419,Product,'Product List'!G:G))</f>
        <v/>
      </c>
      <c r="W419" s="434"/>
      <c r="X419" s="434" t="str">
        <f t="array" ref="X419">iferror(xlookup(B419,'Product List'!A:A,'Product List'!P:P),"")</f>
        <v/>
      </c>
      <c r="Y419" s="434">
        <f t="shared" si="31"/>
        <v>0</v>
      </c>
      <c r="Z419" s="434"/>
    </row>
    <row r="420" ht="14.25" customHeight="1">
      <c r="A420" s="495"/>
      <c r="B420" s="494"/>
      <c r="C420" s="495"/>
      <c r="D420" s="496"/>
      <c r="E420" s="496"/>
      <c r="F420" s="496"/>
      <c r="G420" s="487">
        <f t="shared" si="1"/>
        <v>0</v>
      </c>
      <c r="H420" s="451" t="str">
        <f t="shared" si="2"/>
        <v/>
      </c>
      <c r="I420" s="452" t="str">
        <f t="shared" si="29"/>
        <v/>
      </c>
      <c r="J420" s="493"/>
      <c r="K420" s="434"/>
      <c r="L420" s="454" t="str">
        <f t="shared" si="4"/>
        <v/>
      </c>
      <c r="M420" s="455" t="str">
        <f t="array" ref="M420">IFERROR(IF(J420="","",XLOOKUP(L420,Personnel!$B$4:$G$4,Personnel!$B$5:$G$5)),"")</f>
        <v/>
      </c>
      <c r="N420" s="455">
        <f t="shared" si="5"/>
        <v>0</v>
      </c>
      <c r="O420" s="434"/>
      <c r="P420" s="456" t="str">
        <f t="shared" si="6"/>
        <v/>
      </c>
      <c r="Q420" s="457">
        <f t="shared" si="30"/>
        <v>0</v>
      </c>
      <c r="R420" s="458"/>
      <c r="S420" s="459" t="str">
        <f t="array" ref="S420">IF(B420="","",XLOOKUP($B420,Product,'Product List'!D:D))</f>
        <v/>
      </c>
      <c r="T420" s="454" t="str">
        <f t="array" ref="T420">IF(B420="","",XLOOKUP($B420,Product,'Product List'!E:E))</f>
        <v/>
      </c>
      <c r="U420" s="454" t="str">
        <f t="array" ref="U420">IF(B420="","",XLOOKUP($B420,Product,'Product List'!F:F))</f>
        <v/>
      </c>
      <c r="V420" s="454" t="str">
        <f t="array" ref="V420">IF(B420="","",XLOOKUP($B420,Product,'Product List'!G:G))</f>
        <v/>
      </c>
      <c r="W420" s="434"/>
      <c r="X420" s="434" t="str">
        <f t="array" ref="X420">iferror(xlookup(B420,'Product List'!A:A,'Product List'!P:P),"")</f>
        <v/>
      </c>
      <c r="Y420" s="434">
        <f t="shared" si="31"/>
        <v>0</v>
      </c>
      <c r="Z420" s="434"/>
    </row>
    <row r="421" ht="14.25" customHeight="1">
      <c r="A421" s="495"/>
      <c r="B421" s="494"/>
      <c r="C421" s="495"/>
      <c r="D421" s="496"/>
      <c r="E421" s="496"/>
      <c r="F421" s="496"/>
      <c r="G421" s="487">
        <f t="shared" si="1"/>
        <v>0</v>
      </c>
      <c r="H421" s="451" t="str">
        <f t="shared" si="2"/>
        <v/>
      </c>
      <c r="I421" s="452" t="str">
        <f t="shared" si="29"/>
        <v/>
      </c>
      <c r="J421" s="493"/>
      <c r="K421" s="434"/>
      <c r="L421" s="454" t="str">
        <f t="shared" si="4"/>
        <v/>
      </c>
      <c r="M421" s="455" t="str">
        <f t="array" ref="M421">IFERROR(IF(J421="","",XLOOKUP(L421,Personnel!$B$4:$G$4,Personnel!$B$5:$G$5)),"")</f>
        <v/>
      </c>
      <c r="N421" s="455">
        <f t="shared" si="5"/>
        <v>0</v>
      </c>
      <c r="O421" s="434"/>
      <c r="P421" s="456" t="str">
        <f t="shared" si="6"/>
        <v/>
      </c>
      <c r="Q421" s="457">
        <f t="shared" si="30"/>
        <v>0</v>
      </c>
      <c r="R421" s="458"/>
      <c r="S421" s="459" t="str">
        <f t="array" ref="S421">IF(B421="","",XLOOKUP($B421,Product,'Product List'!D:D))</f>
        <v/>
      </c>
      <c r="T421" s="454" t="str">
        <f t="array" ref="T421">IF(B421="","",XLOOKUP($B421,Product,'Product List'!E:E))</f>
        <v/>
      </c>
      <c r="U421" s="454" t="str">
        <f t="array" ref="U421">IF(B421="","",XLOOKUP($B421,Product,'Product List'!F:F))</f>
        <v/>
      </c>
      <c r="V421" s="454" t="str">
        <f t="array" ref="V421">IF(B421="","",XLOOKUP($B421,Product,'Product List'!G:G))</f>
        <v/>
      </c>
      <c r="W421" s="434"/>
      <c r="X421" s="434" t="str">
        <f t="array" ref="X421">iferror(xlookup(B421,'Product List'!A:A,'Product List'!P:P),"")</f>
        <v/>
      </c>
      <c r="Y421" s="434">
        <f t="shared" si="31"/>
        <v>0</v>
      </c>
      <c r="Z421" s="434"/>
    </row>
    <row r="422" ht="14.25" customHeight="1">
      <c r="A422" s="495"/>
      <c r="B422" s="494"/>
      <c r="C422" s="495"/>
      <c r="D422" s="496"/>
      <c r="E422" s="496"/>
      <c r="F422" s="496"/>
      <c r="G422" s="487">
        <f t="shared" si="1"/>
        <v>0</v>
      </c>
      <c r="H422" s="451" t="str">
        <f t="shared" si="2"/>
        <v/>
      </c>
      <c r="I422" s="452" t="str">
        <f t="shared" si="29"/>
        <v/>
      </c>
      <c r="J422" s="493"/>
      <c r="K422" s="434"/>
      <c r="L422" s="454" t="str">
        <f t="shared" si="4"/>
        <v/>
      </c>
      <c r="M422" s="455" t="str">
        <f t="array" ref="M422">IFERROR(IF(J422="","",XLOOKUP(L422,Personnel!$B$4:$G$4,Personnel!$B$5:$G$5)),"")</f>
        <v/>
      </c>
      <c r="N422" s="455">
        <f t="shared" si="5"/>
        <v>0</v>
      </c>
      <c r="O422" s="434"/>
      <c r="P422" s="456" t="str">
        <f t="shared" si="6"/>
        <v/>
      </c>
      <c r="Q422" s="457">
        <f t="shared" si="30"/>
        <v>0</v>
      </c>
      <c r="R422" s="458"/>
      <c r="S422" s="459" t="str">
        <f t="array" ref="S422">IF(B422="","",XLOOKUP($B422,Product,'Product List'!D:D))</f>
        <v/>
      </c>
      <c r="T422" s="454" t="str">
        <f t="array" ref="T422">IF(B422="","",XLOOKUP($B422,Product,'Product List'!E:E))</f>
        <v/>
      </c>
      <c r="U422" s="454" t="str">
        <f t="array" ref="U422">IF(B422="","",XLOOKUP($B422,Product,'Product List'!F:F))</f>
        <v/>
      </c>
      <c r="V422" s="454" t="str">
        <f t="array" ref="V422">IF(B422="","",XLOOKUP($B422,Product,'Product List'!G:G))</f>
        <v/>
      </c>
      <c r="W422" s="434"/>
      <c r="X422" s="434" t="str">
        <f t="array" ref="X422">iferror(xlookup(B422,'Product List'!A:A,'Product List'!P:P),"")</f>
        <v/>
      </c>
      <c r="Y422" s="434">
        <f t="shared" si="31"/>
        <v>0</v>
      </c>
      <c r="Z422" s="434"/>
    </row>
    <row r="423" ht="14.25" customHeight="1">
      <c r="A423" s="495"/>
      <c r="B423" s="494"/>
      <c r="C423" s="495"/>
      <c r="D423" s="496"/>
      <c r="E423" s="496"/>
      <c r="F423" s="496"/>
      <c r="G423" s="487">
        <f t="shared" si="1"/>
        <v>0</v>
      </c>
      <c r="H423" s="451" t="str">
        <f t="shared" si="2"/>
        <v/>
      </c>
      <c r="I423" s="452" t="str">
        <f t="shared" si="29"/>
        <v/>
      </c>
      <c r="J423" s="493"/>
      <c r="K423" s="434"/>
      <c r="L423" s="454" t="str">
        <f t="shared" si="4"/>
        <v/>
      </c>
      <c r="M423" s="455" t="str">
        <f t="array" ref="M423">IFERROR(IF(J423="","",XLOOKUP(L423,Personnel!$B$4:$G$4,Personnel!$B$5:$G$5)),"")</f>
        <v/>
      </c>
      <c r="N423" s="455">
        <f t="shared" si="5"/>
        <v>0</v>
      </c>
      <c r="O423" s="434"/>
      <c r="P423" s="456" t="str">
        <f t="shared" si="6"/>
        <v/>
      </c>
      <c r="Q423" s="457">
        <f t="shared" si="30"/>
        <v>0</v>
      </c>
      <c r="R423" s="458"/>
      <c r="S423" s="459" t="str">
        <f t="array" ref="S423">IF(B423="","",XLOOKUP($B423,Product,'Product List'!D:D))</f>
        <v/>
      </c>
      <c r="T423" s="454" t="str">
        <f t="array" ref="T423">IF(B423="","",XLOOKUP($B423,Product,'Product List'!E:E))</f>
        <v/>
      </c>
      <c r="U423" s="454" t="str">
        <f t="array" ref="U423">IF(B423="","",XLOOKUP($B423,Product,'Product List'!F:F))</f>
        <v/>
      </c>
      <c r="V423" s="454" t="str">
        <f t="array" ref="V423">IF(B423="","",XLOOKUP($B423,Product,'Product List'!G:G))</f>
        <v/>
      </c>
      <c r="W423" s="434"/>
      <c r="X423" s="434" t="str">
        <f t="array" ref="X423">iferror(xlookup(B423,'Product List'!A:A,'Product List'!P:P),"")</f>
        <v/>
      </c>
      <c r="Y423" s="434">
        <f t="shared" si="31"/>
        <v>0</v>
      </c>
      <c r="Z423" s="434"/>
    </row>
    <row r="424" ht="14.25" customHeight="1">
      <c r="A424" s="495"/>
      <c r="B424" s="494"/>
      <c r="C424" s="495"/>
      <c r="D424" s="496"/>
      <c r="E424" s="496"/>
      <c r="F424" s="496"/>
      <c r="G424" s="487">
        <f t="shared" si="1"/>
        <v>0</v>
      </c>
      <c r="H424" s="451" t="str">
        <f t="shared" si="2"/>
        <v/>
      </c>
      <c r="I424" s="452" t="str">
        <f t="shared" si="29"/>
        <v/>
      </c>
      <c r="J424" s="493"/>
      <c r="K424" s="434"/>
      <c r="L424" s="454" t="str">
        <f t="shared" si="4"/>
        <v/>
      </c>
      <c r="M424" s="455" t="str">
        <f t="array" ref="M424">IFERROR(IF(J424="","",XLOOKUP(L424,Personnel!$B$4:$G$4,Personnel!$B$5:$G$5)),"")</f>
        <v/>
      </c>
      <c r="N424" s="455">
        <f t="shared" si="5"/>
        <v>0</v>
      </c>
      <c r="O424" s="434"/>
      <c r="P424" s="456" t="str">
        <f t="shared" si="6"/>
        <v/>
      </c>
      <c r="Q424" s="457">
        <f t="shared" si="30"/>
        <v>0</v>
      </c>
      <c r="R424" s="458"/>
      <c r="S424" s="459" t="str">
        <f t="array" ref="S424">IF(B424="","",XLOOKUP($B424,Product,'Product List'!D:D))</f>
        <v/>
      </c>
      <c r="T424" s="454" t="str">
        <f t="array" ref="T424">IF(B424="","",XLOOKUP($B424,Product,'Product List'!E:E))</f>
        <v/>
      </c>
      <c r="U424" s="454" t="str">
        <f t="array" ref="U424">IF(B424="","",XLOOKUP($B424,Product,'Product List'!F:F))</f>
        <v/>
      </c>
      <c r="V424" s="454" t="str">
        <f t="array" ref="V424">IF(B424="","",XLOOKUP($B424,Product,'Product List'!G:G))</f>
        <v/>
      </c>
      <c r="W424" s="434"/>
      <c r="X424" s="434" t="str">
        <f t="array" ref="X424">iferror(xlookup(B424,'Product List'!A:A,'Product List'!P:P),"")</f>
        <v/>
      </c>
      <c r="Y424" s="434">
        <f t="shared" si="31"/>
        <v>0</v>
      </c>
      <c r="Z424" s="434"/>
    </row>
    <row r="425" ht="14.25" customHeight="1">
      <c r="A425" s="495"/>
      <c r="B425" s="494"/>
      <c r="C425" s="495"/>
      <c r="D425" s="496"/>
      <c r="E425" s="496"/>
      <c r="F425" s="496"/>
      <c r="G425" s="487">
        <f t="shared" si="1"/>
        <v>0</v>
      </c>
      <c r="H425" s="451" t="str">
        <f t="shared" si="2"/>
        <v/>
      </c>
      <c r="I425" s="452" t="str">
        <f t="shared" si="29"/>
        <v/>
      </c>
      <c r="J425" s="493"/>
      <c r="K425" s="434"/>
      <c r="L425" s="454" t="str">
        <f t="shared" si="4"/>
        <v/>
      </c>
      <c r="M425" s="455" t="str">
        <f t="array" ref="M425">IFERROR(IF(J425="","",XLOOKUP(L425,Personnel!$B$4:$G$4,Personnel!$B$5:$G$5)),"")</f>
        <v/>
      </c>
      <c r="N425" s="455">
        <f t="shared" si="5"/>
        <v>0</v>
      </c>
      <c r="O425" s="434"/>
      <c r="P425" s="456" t="str">
        <f t="shared" si="6"/>
        <v/>
      </c>
      <c r="Q425" s="457">
        <f t="shared" si="30"/>
        <v>0</v>
      </c>
      <c r="R425" s="458"/>
      <c r="S425" s="459" t="str">
        <f t="array" ref="S425">IF(B425="","",XLOOKUP($B425,Product,'Product List'!D:D))</f>
        <v/>
      </c>
      <c r="T425" s="454" t="str">
        <f t="array" ref="T425">IF(B425="","",XLOOKUP($B425,Product,'Product List'!E:E))</f>
        <v/>
      </c>
      <c r="U425" s="454" t="str">
        <f t="array" ref="U425">IF(B425="","",XLOOKUP($B425,Product,'Product List'!F:F))</f>
        <v/>
      </c>
      <c r="V425" s="454" t="str">
        <f t="array" ref="V425">IF(B425="","",XLOOKUP($B425,Product,'Product List'!G:G))</f>
        <v/>
      </c>
      <c r="W425" s="434"/>
      <c r="X425" s="434" t="str">
        <f t="array" ref="X425">iferror(xlookup(B425,'Product List'!A:A,'Product List'!P:P),"")</f>
        <v/>
      </c>
      <c r="Y425" s="434">
        <f t="shared" si="31"/>
        <v>0</v>
      </c>
      <c r="Z425" s="434"/>
    </row>
    <row r="426" ht="14.25" customHeight="1">
      <c r="A426" s="495"/>
      <c r="B426" s="494"/>
      <c r="C426" s="495"/>
      <c r="D426" s="496"/>
      <c r="E426" s="496"/>
      <c r="F426" s="496"/>
      <c r="G426" s="487">
        <f t="shared" si="1"/>
        <v>0</v>
      </c>
      <c r="H426" s="451" t="str">
        <f t="shared" si="2"/>
        <v/>
      </c>
      <c r="I426" s="452" t="str">
        <f t="shared" si="29"/>
        <v/>
      </c>
      <c r="J426" s="493"/>
      <c r="K426" s="434"/>
      <c r="L426" s="454" t="str">
        <f t="shared" si="4"/>
        <v/>
      </c>
      <c r="M426" s="455" t="str">
        <f t="array" ref="M426">IFERROR(IF(J426="","",XLOOKUP(L426,Personnel!$B$4:$G$4,Personnel!$B$5:$G$5)),"")</f>
        <v/>
      </c>
      <c r="N426" s="455">
        <f t="shared" si="5"/>
        <v>0</v>
      </c>
      <c r="O426" s="434"/>
      <c r="P426" s="456" t="str">
        <f t="shared" si="6"/>
        <v/>
      </c>
      <c r="Q426" s="457">
        <f t="shared" si="30"/>
        <v>0</v>
      </c>
      <c r="R426" s="458"/>
      <c r="S426" s="459" t="str">
        <f t="array" ref="S426">IF(B426="","",XLOOKUP($B426,Product,'Product List'!D:D))</f>
        <v/>
      </c>
      <c r="T426" s="454" t="str">
        <f t="array" ref="T426">IF(B426="","",XLOOKUP($B426,Product,'Product List'!E:E))</f>
        <v/>
      </c>
      <c r="U426" s="454" t="str">
        <f t="array" ref="U426">IF(B426="","",XLOOKUP($B426,Product,'Product List'!F:F))</f>
        <v/>
      </c>
      <c r="V426" s="454" t="str">
        <f t="array" ref="V426">IF(B426="","",XLOOKUP($B426,Product,'Product List'!G:G))</f>
        <v/>
      </c>
      <c r="W426" s="434"/>
      <c r="X426" s="434" t="str">
        <f t="array" ref="X426">iferror(xlookup(B426,'Product List'!A:A,'Product List'!P:P),"")</f>
        <v/>
      </c>
      <c r="Y426" s="434">
        <f t="shared" si="31"/>
        <v>0</v>
      </c>
      <c r="Z426" s="434"/>
    </row>
    <row r="427" ht="14.25" customHeight="1">
      <c r="A427" s="495"/>
      <c r="B427" s="494"/>
      <c r="C427" s="495"/>
      <c r="D427" s="496"/>
      <c r="E427" s="496"/>
      <c r="F427" s="496"/>
      <c r="G427" s="487">
        <f t="shared" si="1"/>
        <v>0</v>
      </c>
      <c r="H427" s="451" t="str">
        <f t="shared" si="2"/>
        <v/>
      </c>
      <c r="I427" s="452" t="str">
        <f t="shared" si="29"/>
        <v/>
      </c>
      <c r="J427" s="493"/>
      <c r="K427" s="434"/>
      <c r="L427" s="454" t="str">
        <f t="shared" si="4"/>
        <v/>
      </c>
      <c r="M427" s="455" t="str">
        <f t="array" ref="M427">IFERROR(IF(J427="","",XLOOKUP(L427,Personnel!$B$4:$G$4,Personnel!$B$5:$G$5)),"")</f>
        <v/>
      </c>
      <c r="N427" s="455">
        <f t="shared" si="5"/>
        <v>0</v>
      </c>
      <c r="O427" s="434"/>
      <c r="P427" s="456" t="str">
        <f t="shared" si="6"/>
        <v/>
      </c>
      <c r="Q427" s="457">
        <f t="shared" si="30"/>
        <v>0</v>
      </c>
      <c r="R427" s="458"/>
      <c r="S427" s="459" t="str">
        <f t="array" ref="S427">IF(B427="","",XLOOKUP($B427,Product,'Product List'!D:D))</f>
        <v/>
      </c>
      <c r="T427" s="454" t="str">
        <f t="array" ref="T427">IF(B427="","",XLOOKUP($B427,Product,'Product List'!E:E))</f>
        <v/>
      </c>
      <c r="U427" s="454" t="str">
        <f t="array" ref="U427">IF(B427="","",XLOOKUP($B427,Product,'Product List'!F:F))</f>
        <v/>
      </c>
      <c r="V427" s="454" t="str">
        <f t="array" ref="V427">IF(B427="","",XLOOKUP($B427,Product,'Product List'!G:G))</f>
        <v/>
      </c>
      <c r="W427" s="434"/>
      <c r="X427" s="434" t="str">
        <f t="array" ref="X427">iferror(xlookup(B427,'Product List'!A:A,'Product List'!P:P),"")</f>
        <v/>
      </c>
      <c r="Y427" s="434">
        <f t="shared" si="31"/>
        <v>0</v>
      </c>
      <c r="Z427" s="434"/>
    </row>
    <row r="428" ht="14.25" customHeight="1">
      <c r="A428" s="495"/>
      <c r="B428" s="494"/>
      <c r="C428" s="495"/>
      <c r="D428" s="496"/>
      <c r="E428" s="496"/>
      <c r="F428" s="496"/>
      <c r="G428" s="487">
        <f t="shared" si="1"/>
        <v>0</v>
      </c>
      <c r="H428" s="451" t="str">
        <f t="shared" si="2"/>
        <v/>
      </c>
      <c r="I428" s="452" t="str">
        <f t="shared" si="29"/>
        <v/>
      </c>
      <c r="J428" s="493"/>
      <c r="K428" s="434"/>
      <c r="L428" s="454" t="str">
        <f t="shared" si="4"/>
        <v/>
      </c>
      <c r="M428" s="455" t="str">
        <f t="array" ref="M428">IFERROR(IF(J428="","",XLOOKUP(L428,Personnel!$B$4:$G$4,Personnel!$B$5:$G$5)),"")</f>
        <v/>
      </c>
      <c r="N428" s="455">
        <f t="shared" si="5"/>
        <v>0</v>
      </c>
      <c r="O428" s="434"/>
      <c r="P428" s="456" t="str">
        <f t="shared" si="6"/>
        <v/>
      </c>
      <c r="Q428" s="457">
        <f t="shared" si="30"/>
        <v>0</v>
      </c>
      <c r="R428" s="458"/>
      <c r="S428" s="459" t="str">
        <f t="array" ref="S428">IF(B428="","",XLOOKUP($B428,Product,'Product List'!D:D))</f>
        <v/>
      </c>
      <c r="T428" s="454" t="str">
        <f t="array" ref="T428">IF(B428="","",XLOOKUP($B428,Product,'Product List'!E:E))</f>
        <v/>
      </c>
      <c r="U428" s="454" t="str">
        <f t="array" ref="U428">IF(B428="","",XLOOKUP($B428,Product,'Product List'!F:F))</f>
        <v/>
      </c>
      <c r="V428" s="454" t="str">
        <f t="array" ref="V428">IF(B428="","",XLOOKUP($B428,Product,'Product List'!G:G))</f>
        <v/>
      </c>
      <c r="W428" s="434"/>
      <c r="X428" s="434" t="str">
        <f t="array" ref="X428">iferror(xlookup(B428,'Product List'!A:A,'Product List'!P:P),"")</f>
        <v/>
      </c>
      <c r="Y428" s="434">
        <f t="shared" si="31"/>
        <v>0</v>
      </c>
      <c r="Z428" s="434"/>
    </row>
    <row r="429" ht="14.25" customHeight="1">
      <c r="A429" s="495"/>
      <c r="B429" s="494"/>
      <c r="C429" s="495"/>
      <c r="D429" s="496"/>
      <c r="E429" s="496"/>
      <c r="F429" s="496"/>
      <c r="G429" s="487">
        <f t="shared" si="1"/>
        <v>0</v>
      </c>
      <c r="H429" s="451" t="str">
        <f t="shared" si="2"/>
        <v/>
      </c>
      <c r="I429" s="452" t="str">
        <f t="shared" si="29"/>
        <v/>
      </c>
      <c r="J429" s="493"/>
      <c r="K429" s="434"/>
      <c r="L429" s="454" t="str">
        <f t="shared" si="4"/>
        <v/>
      </c>
      <c r="M429" s="455" t="str">
        <f t="array" ref="M429">IFERROR(IF(J429="","",XLOOKUP(L429,Personnel!$B$4:$G$4,Personnel!$B$5:$G$5)),"")</f>
        <v/>
      </c>
      <c r="N429" s="455">
        <f t="shared" si="5"/>
        <v>0</v>
      </c>
      <c r="O429" s="434"/>
      <c r="P429" s="456" t="str">
        <f t="shared" si="6"/>
        <v/>
      </c>
      <c r="Q429" s="457">
        <f t="shared" si="30"/>
        <v>0</v>
      </c>
      <c r="R429" s="458"/>
      <c r="S429" s="459" t="str">
        <f t="array" ref="S429">IF(B429="","",XLOOKUP($B429,Product,'Product List'!D:D))</f>
        <v/>
      </c>
      <c r="T429" s="454" t="str">
        <f t="array" ref="T429">IF(B429="","",XLOOKUP($B429,Product,'Product List'!E:E))</f>
        <v/>
      </c>
      <c r="U429" s="454" t="str">
        <f t="array" ref="U429">IF(B429="","",XLOOKUP($B429,Product,'Product List'!F:F))</f>
        <v/>
      </c>
      <c r="V429" s="454" t="str">
        <f t="array" ref="V429">IF(B429="","",XLOOKUP($B429,Product,'Product List'!G:G))</f>
        <v/>
      </c>
      <c r="W429" s="434"/>
      <c r="X429" s="434" t="str">
        <f t="array" ref="X429">iferror(xlookup(B429,'Product List'!A:A,'Product List'!P:P),"")</f>
        <v/>
      </c>
      <c r="Y429" s="434">
        <f t="shared" si="31"/>
        <v>0</v>
      </c>
      <c r="Z429" s="434"/>
    </row>
    <row r="430" ht="14.25" customHeight="1">
      <c r="A430" s="495"/>
      <c r="B430" s="494"/>
      <c r="C430" s="495"/>
      <c r="D430" s="496"/>
      <c r="E430" s="496"/>
      <c r="F430" s="496"/>
      <c r="G430" s="487">
        <f t="shared" si="1"/>
        <v>0</v>
      </c>
      <c r="H430" s="451" t="str">
        <f t="shared" si="2"/>
        <v/>
      </c>
      <c r="I430" s="452" t="str">
        <f t="shared" si="29"/>
        <v/>
      </c>
      <c r="J430" s="493"/>
      <c r="K430" s="434"/>
      <c r="L430" s="454" t="str">
        <f t="shared" si="4"/>
        <v/>
      </c>
      <c r="M430" s="455" t="str">
        <f t="array" ref="M430">IFERROR(IF(J430="","",XLOOKUP(L430,Personnel!$B$4:$G$4,Personnel!$B$5:$G$5)),"")</f>
        <v/>
      </c>
      <c r="N430" s="455">
        <f t="shared" si="5"/>
        <v>0</v>
      </c>
      <c r="O430" s="434"/>
      <c r="P430" s="456" t="str">
        <f t="shared" si="6"/>
        <v/>
      </c>
      <c r="Q430" s="457">
        <f t="shared" si="30"/>
        <v>0</v>
      </c>
      <c r="R430" s="458"/>
      <c r="S430" s="459" t="str">
        <f t="array" ref="S430">IF(B430="","",XLOOKUP($B430,Product,'Product List'!D:D))</f>
        <v/>
      </c>
      <c r="T430" s="454" t="str">
        <f t="array" ref="T430">IF(B430="","",XLOOKUP($B430,Product,'Product List'!E:E))</f>
        <v/>
      </c>
      <c r="U430" s="454" t="str">
        <f t="array" ref="U430">IF(B430="","",XLOOKUP($B430,Product,'Product List'!F:F))</f>
        <v/>
      </c>
      <c r="V430" s="454" t="str">
        <f t="array" ref="V430">IF(B430="","",XLOOKUP($B430,Product,'Product List'!G:G))</f>
        <v/>
      </c>
      <c r="W430" s="434"/>
      <c r="X430" s="434" t="str">
        <f t="array" ref="X430">iferror(xlookup(B430,'Product List'!A:A,'Product List'!P:P),"")</f>
        <v/>
      </c>
      <c r="Y430" s="434">
        <f t="shared" si="31"/>
        <v>0</v>
      </c>
      <c r="Z430" s="434"/>
    </row>
    <row r="431" ht="14.25" customHeight="1">
      <c r="A431" s="495"/>
      <c r="B431" s="494"/>
      <c r="C431" s="495"/>
      <c r="D431" s="496"/>
      <c r="E431" s="496"/>
      <c r="F431" s="496"/>
      <c r="G431" s="487">
        <f t="shared" si="1"/>
        <v>0</v>
      </c>
      <c r="H431" s="451" t="str">
        <f t="shared" si="2"/>
        <v/>
      </c>
      <c r="I431" s="452" t="str">
        <f t="shared" si="29"/>
        <v/>
      </c>
      <c r="J431" s="493"/>
      <c r="K431" s="434"/>
      <c r="L431" s="454" t="str">
        <f t="shared" si="4"/>
        <v/>
      </c>
      <c r="M431" s="455" t="str">
        <f t="array" ref="M431">IFERROR(IF(J431="","",XLOOKUP(L431,Personnel!$B$4:$G$4,Personnel!$B$5:$G$5)),"")</f>
        <v/>
      </c>
      <c r="N431" s="455">
        <f t="shared" si="5"/>
        <v>0</v>
      </c>
      <c r="O431" s="434"/>
      <c r="P431" s="456" t="str">
        <f t="shared" si="6"/>
        <v/>
      </c>
      <c r="Q431" s="457">
        <f t="shared" si="30"/>
        <v>0</v>
      </c>
      <c r="R431" s="458"/>
      <c r="S431" s="459" t="str">
        <f t="array" ref="S431">IF(B431="","",XLOOKUP($B431,Product,'Product List'!D:D))</f>
        <v/>
      </c>
      <c r="T431" s="454" t="str">
        <f t="array" ref="T431">IF(B431="","",XLOOKUP($B431,Product,'Product List'!E:E))</f>
        <v/>
      </c>
      <c r="U431" s="454" t="str">
        <f t="array" ref="U431">IF(B431="","",XLOOKUP($B431,Product,'Product List'!F:F))</f>
        <v/>
      </c>
      <c r="V431" s="454" t="str">
        <f t="array" ref="V431">IF(B431="","",XLOOKUP($B431,Product,'Product List'!G:G))</f>
        <v/>
      </c>
      <c r="W431" s="434"/>
      <c r="X431" s="434" t="str">
        <f t="array" ref="X431">iferror(xlookup(B431,'Product List'!A:A,'Product List'!P:P),"")</f>
        <v/>
      </c>
      <c r="Y431" s="434">
        <f t="shared" si="31"/>
        <v>0</v>
      </c>
      <c r="Z431" s="434"/>
    </row>
    <row r="432" ht="14.25" customHeight="1">
      <c r="A432" s="495"/>
      <c r="B432" s="494"/>
      <c r="C432" s="495"/>
      <c r="D432" s="496"/>
      <c r="E432" s="496"/>
      <c r="F432" s="496"/>
      <c r="G432" s="487">
        <f t="shared" si="1"/>
        <v>0</v>
      </c>
      <c r="H432" s="451" t="str">
        <f t="shared" si="2"/>
        <v/>
      </c>
      <c r="I432" s="452" t="str">
        <f t="shared" si="29"/>
        <v/>
      </c>
      <c r="J432" s="493"/>
      <c r="K432" s="434"/>
      <c r="L432" s="454" t="str">
        <f t="shared" si="4"/>
        <v/>
      </c>
      <c r="M432" s="455" t="str">
        <f t="array" ref="M432">IFERROR(IF(J432="","",XLOOKUP(L432,Personnel!$B$4:$G$4,Personnel!$B$5:$G$5)),"")</f>
        <v/>
      </c>
      <c r="N432" s="455">
        <f t="shared" si="5"/>
        <v>0</v>
      </c>
      <c r="O432" s="434"/>
      <c r="P432" s="456" t="str">
        <f t="shared" si="6"/>
        <v/>
      </c>
      <c r="Q432" s="457">
        <f t="shared" si="30"/>
        <v>0</v>
      </c>
      <c r="R432" s="458"/>
      <c r="S432" s="459" t="str">
        <f t="array" ref="S432">IF(B432="","",XLOOKUP($B432,Product,'Product List'!D:D))</f>
        <v/>
      </c>
      <c r="T432" s="454" t="str">
        <f t="array" ref="T432">IF(B432="","",XLOOKUP($B432,Product,'Product List'!E:E))</f>
        <v/>
      </c>
      <c r="U432" s="454" t="str">
        <f t="array" ref="U432">IF(B432="","",XLOOKUP($B432,Product,'Product List'!F:F))</f>
        <v/>
      </c>
      <c r="V432" s="454" t="str">
        <f t="array" ref="V432">IF(B432="","",XLOOKUP($B432,Product,'Product List'!G:G))</f>
        <v/>
      </c>
      <c r="W432" s="434"/>
      <c r="X432" s="434" t="str">
        <f t="array" ref="X432">iferror(xlookup(B432,'Product List'!A:A,'Product List'!P:P),"")</f>
        <v/>
      </c>
      <c r="Y432" s="434">
        <f t="shared" si="31"/>
        <v>0</v>
      </c>
      <c r="Z432" s="434"/>
    </row>
    <row r="433" ht="14.25" customHeight="1">
      <c r="A433" s="495"/>
      <c r="B433" s="494"/>
      <c r="C433" s="495"/>
      <c r="D433" s="496"/>
      <c r="E433" s="496"/>
      <c r="F433" s="496"/>
      <c r="G433" s="487">
        <f t="shared" si="1"/>
        <v>0</v>
      </c>
      <c r="H433" s="451" t="str">
        <f t="shared" si="2"/>
        <v/>
      </c>
      <c r="I433" s="452" t="str">
        <f t="shared" si="29"/>
        <v/>
      </c>
      <c r="J433" s="493"/>
      <c r="K433" s="434"/>
      <c r="L433" s="454" t="str">
        <f t="shared" si="4"/>
        <v/>
      </c>
      <c r="M433" s="455" t="str">
        <f t="array" ref="M433">IFERROR(IF(J433="","",XLOOKUP(L433,Personnel!$B$4:$G$4,Personnel!$B$5:$G$5)),"")</f>
        <v/>
      </c>
      <c r="N433" s="455">
        <f t="shared" si="5"/>
        <v>0</v>
      </c>
      <c r="O433" s="434"/>
      <c r="P433" s="456" t="str">
        <f t="shared" si="6"/>
        <v/>
      </c>
      <c r="Q433" s="457">
        <f t="shared" si="30"/>
        <v>0</v>
      </c>
      <c r="R433" s="458"/>
      <c r="S433" s="459" t="str">
        <f t="array" ref="S433">IF(B433="","",XLOOKUP($B433,Product,'Product List'!D:D))</f>
        <v/>
      </c>
      <c r="T433" s="454" t="str">
        <f t="array" ref="T433">IF(B433="","",XLOOKUP($B433,Product,'Product List'!E:E))</f>
        <v/>
      </c>
      <c r="U433" s="454" t="str">
        <f t="array" ref="U433">IF(B433="","",XLOOKUP($B433,Product,'Product List'!F:F))</f>
        <v/>
      </c>
      <c r="V433" s="454" t="str">
        <f t="array" ref="V433">IF(B433="","",XLOOKUP($B433,Product,'Product List'!G:G))</f>
        <v/>
      </c>
      <c r="W433" s="434"/>
      <c r="X433" s="434" t="str">
        <f t="array" ref="X433">iferror(xlookup(B433,'Product List'!A:A,'Product List'!P:P),"")</f>
        <v/>
      </c>
      <c r="Y433" s="434">
        <f t="shared" si="31"/>
        <v>0</v>
      </c>
      <c r="Z433" s="434"/>
    </row>
    <row r="434" ht="14.25" customHeight="1">
      <c r="A434" s="495"/>
      <c r="B434" s="494"/>
      <c r="C434" s="495"/>
      <c r="D434" s="496"/>
      <c r="E434" s="496"/>
      <c r="F434" s="496"/>
      <c r="G434" s="487">
        <f t="shared" si="1"/>
        <v>0</v>
      </c>
      <c r="H434" s="451" t="str">
        <f t="shared" si="2"/>
        <v/>
      </c>
      <c r="I434" s="452" t="str">
        <f t="shared" si="29"/>
        <v/>
      </c>
      <c r="J434" s="493"/>
      <c r="K434" s="434"/>
      <c r="L434" s="454" t="str">
        <f t="shared" si="4"/>
        <v/>
      </c>
      <c r="M434" s="455" t="str">
        <f t="array" ref="M434">IFERROR(IF(J434="","",XLOOKUP(L434,Personnel!$B$4:$G$4,Personnel!$B$5:$G$5)),"")</f>
        <v/>
      </c>
      <c r="N434" s="455">
        <f t="shared" si="5"/>
        <v>0</v>
      </c>
      <c r="O434" s="434"/>
      <c r="P434" s="456" t="str">
        <f t="shared" si="6"/>
        <v/>
      </c>
      <c r="Q434" s="457">
        <f t="shared" si="30"/>
        <v>0</v>
      </c>
      <c r="R434" s="458"/>
      <c r="S434" s="459" t="str">
        <f t="array" ref="S434">IF(B434="","",XLOOKUP($B434,Product,'Product List'!D:D))</f>
        <v/>
      </c>
      <c r="T434" s="454" t="str">
        <f t="array" ref="T434">IF(B434="","",XLOOKUP($B434,Product,'Product List'!E:E))</f>
        <v/>
      </c>
      <c r="U434" s="454" t="str">
        <f t="array" ref="U434">IF(B434="","",XLOOKUP($B434,Product,'Product List'!F:F))</f>
        <v/>
      </c>
      <c r="V434" s="454" t="str">
        <f t="array" ref="V434">IF(B434="","",XLOOKUP($B434,Product,'Product List'!G:G))</f>
        <v/>
      </c>
      <c r="W434" s="434"/>
      <c r="X434" s="434" t="str">
        <f t="array" ref="X434">iferror(xlookup(B434,'Product List'!A:A,'Product List'!P:P),"")</f>
        <v/>
      </c>
      <c r="Y434" s="434">
        <f t="shared" si="31"/>
        <v>0</v>
      </c>
      <c r="Z434" s="434"/>
    </row>
    <row r="435" ht="14.25" customHeight="1">
      <c r="A435" s="495"/>
      <c r="B435" s="494"/>
      <c r="C435" s="495"/>
      <c r="D435" s="496"/>
      <c r="E435" s="496"/>
      <c r="F435" s="496"/>
      <c r="G435" s="487">
        <f t="shared" si="1"/>
        <v>0</v>
      </c>
      <c r="H435" s="451" t="str">
        <f t="shared" si="2"/>
        <v/>
      </c>
      <c r="I435" s="452" t="str">
        <f t="shared" si="29"/>
        <v/>
      </c>
      <c r="J435" s="493"/>
      <c r="K435" s="434"/>
      <c r="L435" s="454" t="str">
        <f t="shared" si="4"/>
        <v/>
      </c>
      <c r="M435" s="455" t="str">
        <f t="array" ref="M435">IFERROR(IF(J435="","",XLOOKUP(L435,Personnel!$B$4:$G$4,Personnel!$B$5:$G$5)),"")</f>
        <v/>
      </c>
      <c r="N435" s="455">
        <f t="shared" si="5"/>
        <v>0</v>
      </c>
      <c r="O435" s="434"/>
      <c r="P435" s="456" t="str">
        <f t="shared" si="6"/>
        <v/>
      </c>
      <c r="Q435" s="457">
        <f t="shared" si="30"/>
        <v>0</v>
      </c>
      <c r="R435" s="458"/>
      <c r="S435" s="459" t="str">
        <f t="array" ref="S435">IF(B435="","",XLOOKUP($B435,Product,'Product List'!D:D))</f>
        <v/>
      </c>
      <c r="T435" s="454" t="str">
        <f t="array" ref="T435">IF(B435="","",XLOOKUP($B435,Product,'Product List'!E:E))</f>
        <v/>
      </c>
      <c r="U435" s="454" t="str">
        <f t="array" ref="U435">IF(B435="","",XLOOKUP($B435,Product,'Product List'!F:F))</f>
        <v/>
      </c>
      <c r="V435" s="454" t="str">
        <f t="array" ref="V435">IF(B435="","",XLOOKUP($B435,Product,'Product List'!G:G))</f>
        <v/>
      </c>
      <c r="W435" s="434"/>
      <c r="X435" s="434" t="str">
        <f t="array" ref="X435">iferror(xlookup(B435,'Product List'!A:A,'Product List'!P:P),"")</f>
        <v/>
      </c>
      <c r="Y435" s="434">
        <f t="shared" si="31"/>
        <v>0</v>
      </c>
      <c r="Z435" s="434"/>
    </row>
    <row r="436" ht="14.25" customHeight="1">
      <c r="A436" s="495"/>
      <c r="B436" s="494"/>
      <c r="C436" s="495"/>
      <c r="D436" s="496"/>
      <c r="E436" s="496"/>
      <c r="F436" s="496"/>
      <c r="G436" s="487">
        <f t="shared" si="1"/>
        <v>0</v>
      </c>
      <c r="H436" s="451" t="str">
        <f t="shared" si="2"/>
        <v/>
      </c>
      <c r="I436" s="452" t="str">
        <f t="shared" si="29"/>
        <v/>
      </c>
      <c r="J436" s="493"/>
      <c r="K436" s="434"/>
      <c r="L436" s="454" t="str">
        <f t="shared" si="4"/>
        <v/>
      </c>
      <c r="M436" s="455" t="str">
        <f t="array" ref="M436">IFERROR(IF(J436="","",XLOOKUP(L436,Personnel!$B$4:$G$4,Personnel!$B$5:$G$5)),"")</f>
        <v/>
      </c>
      <c r="N436" s="455">
        <f t="shared" si="5"/>
        <v>0</v>
      </c>
      <c r="O436" s="434"/>
      <c r="P436" s="456" t="str">
        <f t="shared" si="6"/>
        <v/>
      </c>
      <c r="Q436" s="457">
        <f t="shared" si="30"/>
        <v>0</v>
      </c>
      <c r="R436" s="458"/>
      <c r="S436" s="459" t="str">
        <f t="array" ref="S436">IF(B436="","",XLOOKUP($B436,Product,'Product List'!D:D))</f>
        <v/>
      </c>
      <c r="T436" s="454" t="str">
        <f t="array" ref="T436">IF(B436="","",XLOOKUP($B436,Product,'Product List'!E:E))</f>
        <v/>
      </c>
      <c r="U436" s="454" t="str">
        <f t="array" ref="U436">IF(B436="","",XLOOKUP($B436,Product,'Product List'!F:F))</f>
        <v/>
      </c>
      <c r="V436" s="454" t="str">
        <f t="array" ref="V436">IF(B436="","",XLOOKUP($B436,Product,'Product List'!G:G))</f>
        <v/>
      </c>
      <c r="W436" s="434"/>
      <c r="X436" s="434" t="str">
        <f t="array" ref="X436">iferror(xlookup(B436,'Product List'!A:A,'Product List'!P:P),"")</f>
        <v/>
      </c>
      <c r="Y436" s="434">
        <f t="shared" si="31"/>
        <v>0</v>
      </c>
      <c r="Z436" s="434"/>
    </row>
    <row r="437" ht="14.25" customHeight="1">
      <c r="A437" s="495"/>
      <c r="B437" s="494"/>
      <c r="C437" s="495"/>
      <c r="D437" s="496"/>
      <c r="E437" s="496"/>
      <c r="F437" s="496"/>
      <c r="G437" s="487">
        <f t="shared" si="1"/>
        <v>0</v>
      </c>
      <c r="H437" s="451" t="str">
        <f t="shared" si="2"/>
        <v/>
      </c>
      <c r="I437" s="452" t="str">
        <f t="shared" si="29"/>
        <v/>
      </c>
      <c r="J437" s="493"/>
      <c r="K437" s="434"/>
      <c r="L437" s="454" t="str">
        <f t="shared" si="4"/>
        <v/>
      </c>
      <c r="M437" s="455" t="str">
        <f t="array" ref="M437">IFERROR(IF(J437="","",XLOOKUP(L437,Personnel!$B$4:$G$4,Personnel!$B$5:$G$5)),"")</f>
        <v/>
      </c>
      <c r="N437" s="455">
        <f t="shared" si="5"/>
        <v>0</v>
      </c>
      <c r="O437" s="434"/>
      <c r="P437" s="456" t="str">
        <f t="shared" si="6"/>
        <v/>
      </c>
      <c r="Q437" s="457">
        <f t="shared" si="30"/>
        <v>0</v>
      </c>
      <c r="R437" s="458"/>
      <c r="S437" s="459" t="str">
        <f t="array" ref="S437">IF(B437="","",XLOOKUP($B437,Product,'Product List'!D:D))</f>
        <v/>
      </c>
      <c r="T437" s="454" t="str">
        <f t="array" ref="T437">IF(B437="","",XLOOKUP($B437,Product,'Product List'!E:E))</f>
        <v/>
      </c>
      <c r="U437" s="454" t="str">
        <f t="array" ref="U437">IF(B437="","",XLOOKUP($B437,Product,'Product List'!F:F))</f>
        <v/>
      </c>
      <c r="V437" s="454" t="str">
        <f t="array" ref="V437">IF(B437="","",XLOOKUP($B437,Product,'Product List'!G:G))</f>
        <v/>
      </c>
      <c r="W437" s="434"/>
      <c r="X437" s="434" t="str">
        <f t="array" ref="X437">iferror(xlookup(B437,'Product List'!A:A,'Product List'!P:P),"")</f>
        <v/>
      </c>
      <c r="Y437" s="434">
        <f t="shared" si="31"/>
        <v>0</v>
      </c>
      <c r="Z437" s="434"/>
    </row>
    <row r="438" ht="14.25" customHeight="1">
      <c r="A438" s="495"/>
      <c r="B438" s="494"/>
      <c r="C438" s="495"/>
      <c r="D438" s="496"/>
      <c r="E438" s="496"/>
      <c r="F438" s="496"/>
      <c r="G438" s="487">
        <f t="shared" si="1"/>
        <v>0</v>
      </c>
      <c r="H438" s="451" t="str">
        <f t="shared" si="2"/>
        <v/>
      </c>
      <c r="I438" s="452" t="str">
        <f t="shared" si="29"/>
        <v/>
      </c>
      <c r="J438" s="493"/>
      <c r="K438" s="434"/>
      <c r="L438" s="454" t="str">
        <f t="shared" si="4"/>
        <v/>
      </c>
      <c r="M438" s="455" t="str">
        <f t="array" ref="M438">IFERROR(IF(J438="","",XLOOKUP(L438,Personnel!$B$4:$G$4,Personnel!$B$5:$G$5)),"")</f>
        <v/>
      </c>
      <c r="N438" s="455">
        <f t="shared" si="5"/>
        <v>0</v>
      </c>
      <c r="O438" s="434"/>
      <c r="P438" s="456" t="str">
        <f t="shared" si="6"/>
        <v/>
      </c>
      <c r="Q438" s="457">
        <f t="shared" si="30"/>
        <v>0</v>
      </c>
      <c r="R438" s="458"/>
      <c r="S438" s="459" t="str">
        <f t="array" ref="S438">IF(B438="","",XLOOKUP($B438,Product,'Product List'!D:D))</f>
        <v/>
      </c>
      <c r="T438" s="454" t="str">
        <f t="array" ref="T438">IF(B438="","",XLOOKUP($B438,Product,'Product List'!E:E))</f>
        <v/>
      </c>
      <c r="U438" s="454" t="str">
        <f t="array" ref="U438">IF(B438="","",XLOOKUP($B438,Product,'Product List'!F:F))</f>
        <v/>
      </c>
      <c r="V438" s="454" t="str">
        <f t="array" ref="V438">IF(B438="","",XLOOKUP($B438,Product,'Product List'!G:G))</f>
        <v/>
      </c>
      <c r="W438" s="434"/>
      <c r="X438" s="434" t="str">
        <f t="array" ref="X438">iferror(xlookup(B438,'Product List'!A:A,'Product List'!P:P),"")</f>
        <v/>
      </c>
      <c r="Y438" s="434">
        <f t="shared" si="31"/>
        <v>0</v>
      </c>
      <c r="Z438" s="434"/>
    </row>
    <row r="439" ht="14.25" customHeight="1">
      <c r="A439" s="495"/>
      <c r="B439" s="494"/>
      <c r="C439" s="495"/>
      <c r="D439" s="496"/>
      <c r="E439" s="496"/>
      <c r="F439" s="496"/>
      <c r="G439" s="487">
        <f t="shared" si="1"/>
        <v>0</v>
      </c>
      <c r="H439" s="451" t="str">
        <f t="shared" si="2"/>
        <v/>
      </c>
      <c r="I439" s="452" t="str">
        <f t="shared" si="29"/>
        <v/>
      </c>
      <c r="J439" s="493"/>
      <c r="K439" s="434"/>
      <c r="L439" s="454" t="str">
        <f t="shared" si="4"/>
        <v/>
      </c>
      <c r="M439" s="455" t="str">
        <f t="array" ref="M439">IFERROR(IF(J439="","",XLOOKUP(L439,Personnel!$B$4:$G$4,Personnel!$B$5:$G$5)),"")</f>
        <v/>
      </c>
      <c r="N439" s="455">
        <f t="shared" si="5"/>
        <v>0</v>
      </c>
      <c r="O439" s="434"/>
      <c r="P439" s="456" t="str">
        <f t="shared" si="6"/>
        <v/>
      </c>
      <c r="Q439" s="457">
        <f t="shared" si="30"/>
        <v>0</v>
      </c>
      <c r="R439" s="458"/>
      <c r="S439" s="459" t="str">
        <f t="array" ref="S439">IF(B439="","",XLOOKUP($B439,Product,'Product List'!D:D))</f>
        <v/>
      </c>
      <c r="T439" s="454" t="str">
        <f t="array" ref="T439">IF(B439="","",XLOOKUP($B439,Product,'Product List'!E:E))</f>
        <v/>
      </c>
      <c r="U439" s="454" t="str">
        <f t="array" ref="U439">IF(B439="","",XLOOKUP($B439,Product,'Product List'!F:F))</f>
        <v/>
      </c>
      <c r="V439" s="454" t="str">
        <f t="array" ref="V439">IF(B439="","",XLOOKUP($B439,Product,'Product List'!G:G))</f>
        <v/>
      </c>
      <c r="W439" s="434"/>
      <c r="X439" s="434" t="str">
        <f t="array" ref="X439">iferror(xlookup(B439,'Product List'!A:A,'Product List'!P:P),"")</f>
        <v/>
      </c>
      <c r="Y439" s="434">
        <f t="shared" si="31"/>
        <v>0</v>
      </c>
      <c r="Z439" s="434"/>
    </row>
    <row r="440" ht="14.25" customHeight="1">
      <c r="A440" s="495"/>
      <c r="B440" s="494"/>
      <c r="C440" s="495"/>
      <c r="D440" s="496"/>
      <c r="E440" s="496"/>
      <c r="F440" s="496"/>
      <c r="G440" s="487">
        <f t="shared" si="1"/>
        <v>0</v>
      </c>
      <c r="H440" s="451" t="str">
        <f t="shared" si="2"/>
        <v/>
      </c>
      <c r="I440" s="452" t="str">
        <f t="shared" si="29"/>
        <v/>
      </c>
      <c r="J440" s="493"/>
      <c r="K440" s="434"/>
      <c r="L440" s="454" t="str">
        <f t="shared" si="4"/>
        <v/>
      </c>
      <c r="M440" s="455" t="str">
        <f t="array" ref="M440">IFERROR(IF(J440="","",XLOOKUP(L440,Personnel!$B$4:$G$4,Personnel!$B$5:$G$5)),"")</f>
        <v/>
      </c>
      <c r="N440" s="455">
        <f t="shared" si="5"/>
        <v>0</v>
      </c>
      <c r="O440" s="434"/>
      <c r="P440" s="456" t="str">
        <f t="shared" si="6"/>
        <v/>
      </c>
      <c r="Q440" s="457">
        <f t="shared" si="30"/>
        <v>0</v>
      </c>
      <c r="R440" s="458"/>
      <c r="S440" s="459" t="str">
        <f t="array" ref="S440">IF(B440="","",XLOOKUP($B440,Product,'Product List'!D:D))</f>
        <v/>
      </c>
      <c r="T440" s="454" t="str">
        <f t="array" ref="T440">IF(B440="","",XLOOKUP($B440,Product,'Product List'!E:E))</f>
        <v/>
      </c>
      <c r="U440" s="454" t="str">
        <f t="array" ref="U440">IF(B440="","",XLOOKUP($B440,Product,'Product List'!F:F))</f>
        <v/>
      </c>
      <c r="V440" s="454" t="str">
        <f t="array" ref="V440">IF(B440="","",XLOOKUP($B440,Product,'Product List'!G:G))</f>
        <v/>
      </c>
      <c r="W440" s="434"/>
      <c r="X440" s="434" t="str">
        <f t="array" ref="X440">iferror(xlookup(B440,'Product List'!A:A,'Product List'!P:P),"")</f>
        <v/>
      </c>
      <c r="Y440" s="434">
        <f t="shared" si="31"/>
        <v>0</v>
      </c>
      <c r="Z440" s="434"/>
    </row>
    <row r="441" ht="14.25" customHeight="1">
      <c r="A441" s="495"/>
      <c r="B441" s="494"/>
      <c r="C441" s="495"/>
      <c r="D441" s="496"/>
      <c r="E441" s="496"/>
      <c r="F441" s="496"/>
      <c r="G441" s="487">
        <f t="shared" si="1"/>
        <v>0</v>
      </c>
      <c r="H441" s="451" t="str">
        <f t="shared" si="2"/>
        <v/>
      </c>
      <c r="I441" s="452" t="str">
        <f t="shared" si="29"/>
        <v/>
      </c>
      <c r="J441" s="493"/>
      <c r="K441" s="434"/>
      <c r="L441" s="454" t="str">
        <f t="shared" si="4"/>
        <v/>
      </c>
      <c r="M441" s="455" t="str">
        <f t="array" ref="M441">IFERROR(IF(J441="","",XLOOKUP(L441,Personnel!$B$4:$G$4,Personnel!$B$5:$G$5)),"")</f>
        <v/>
      </c>
      <c r="N441" s="455">
        <f t="shared" si="5"/>
        <v>0</v>
      </c>
      <c r="O441" s="434"/>
      <c r="P441" s="456" t="str">
        <f t="shared" si="6"/>
        <v/>
      </c>
      <c r="Q441" s="457">
        <f t="shared" si="30"/>
        <v>0</v>
      </c>
      <c r="R441" s="458"/>
      <c r="S441" s="459" t="str">
        <f t="array" ref="S441">IF(B441="","",XLOOKUP($B441,Product,'Product List'!D:D))</f>
        <v/>
      </c>
      <c r="T441" s="454" t="str">
        <f t="array" ref="T441">IF(B441="","",XLOOKUP($B441,Product,'Product List'!E:E))</f>
        <v/>
      </c>
      <c r="U441" s="454" t="str">
        <f t="array" ref="U441">IF(B441="","",XLOOKUP($B441,Product,'Product List'!F:F))</f>
        <v/>
      </c>
      <c r="V441" s="454" t="str">
        <f t="array" ref="V441">IF(B441="","",XLOOKUP($B441,Product,'Product List'!G:G))</f>
        <v/>
      </c>
      <c r="W441" s="434"/>
      <c r="X441" s="434" t="str">
        <f t="array" ref="X441">iferror(xlookup(B441,'Product List'!A:A,'Product List'!P:P),"")</f>
        <v/>
      </c>
      <c r="Y441" s="434">
        <f t="shared" si="31"/>
        <v>0</v>
      </c>
      <c r="Z441" s="434"/>
    </row>
    <row r="442" ht="14.25" customHeight="1">
      <c r="A442" s="495"/>
      <c r="B442" s="494"/>
      <c r="C442" s="495"/>
      <c r="D442" s="496"/>
      <c r="E442" s="496"/>
      <c r="F442" s="496"/>
      <c r="G442" s="487">
        <f t="shared" si="1"/>
        <v>0</v>
      </c>
      <c r="H442" s="451" t="str">
        <f t="shared" si="2"/>
        <v/>
      </c>
      <c r="I442" s="452" t="str">
        <f t="shared" si="29"/>
        <v/>
      </c>
      <c r="J442" s="493"/>
      <c r="K442" s="434"/>
      <c r="L442" s="454" t="str">
        <f t="shared" si="4"/>
        <v/>
      </c>
      <c r="M442" s="455" t="str">
        <f t="array" ref="M442">IFERROR(IF(J442="","",XLOOKUP(L442,Personnel!$B$4:$G$4,Personnel!$B$5:$G$5)),"")</f>
        <v/>
      </c>
      <c r="N442" s="455">
        <f t="shared" si="5"/>
        <v>0</v>
      </c>
      <c r="O442" s="434"/>
      <c r="P442" s="456" t="str">
        <f t="shared" si="6"/>
        <v/>
      </c>
      <c r="Q442" s="457">
        <f t="shared" si="30"/>
        <v>0</v>
      </c>
      <c r="R442" s="458"/>
      <c r="S442" s="459" t="str">
        <f t="array" ref="S442">IF(B442="","",XLOOKUP($B442,Product,'Product List'!D:D))</f>
        <v/>
      </c>
      <c r="T442" s="454" t="str">
        <f t="array" ref="T442">IF(B442="","",XLOOKUP($B442,Product,'Product List'!E:E))</f>
        <v/>
      </c>
      <c r="U442" s="454" t="str">
        <f t="array" ref="U442">IF(B442="","",XLOOKUP($B442,Product,'Product List'!F:F))</f>
        <v/>
      </c>
      <c r="V442" s="454" t="str">
        <f t="array" ref="V442">IF(B442="","",XLOOKUP($B442,Product,'Product List'!G:G))</f>
        <v/>
      </c>
      <c r="W442" s="434"/>
      <c r="X442" s="434" t="str">
        <f t="array" ref="X442">iferror(xlookup(B442,'Product List'!A:A,'Product List'!P:P),"")</f>
        <v/>
      </c>
      <c r="Y442" s="434">
        <f t="shared" si="31"/>
        <v>0</v>
      </c>
      <c r="Z442" s="434"/>
    </row>
    <row r="443" ht="14.25" customHeight="1">
      <c r="A443" s="495"/>
      <c r="B443" s="494"/>
      <c r="C443" s="495"/>
      <c r="D443" s="496"/>
      <c r="E443" s="496"/>
      <c r="F443" s="496"/>
      <c r="G443" s="487">
        <f t="shared" si="1"/>
        <v>0</v>
      </c>
      <c r="H443" s="451" t="str">
        <f t="shared" si="2"/>
        <v/>
      </c>
      <c r="I443" s="452" t="str">
        <f t="shared" si="29"/>
        <v/>
      </c>
      <c r="J443" s="493"/>
      <c r="K443" s="434"/>
      <c r="L443" s="454" t="str">
        <f t="shared" si="4"/>
        <v/>
      </c>
      <c r="M443" s="455" t="str">
        <f t="array" ref="M443">IFERROR(IF(J443="","",XLOOKUP(L443,Personnel!$B$4:$G$4,Personnel!$B$5:$G$5)),"")</f>
        <v/>
      </c>
      <c r="N443" s="455">
        <f t="shared" si="5"/>
        <v>0</v>
      </c>
      <c r="O443" s="434"/>
      <c r="P443" s="456" t="str">
        <f t="shared" si="6"/>
        <v/>
      </c>
      <c r="Q443" s="457">
        <f t="shared" si="30"/>
        <v>0</v>
      </c>
      <c r="R443" s="458"/>
      <c r="S443" s="459" t="str">
        <f t="array" ref="S443">IF(B443="","",XLOOKUP($B443,Product,'Product List'!D:D))</f>
        <v/>
      </c>
      <c r="T443" s="454" t="str">
        <f t="array" ref="T443">IF(B443="","",XLOOKUP($B443,Product,'Product List'!E:E))</f>
        <v/>
      </c>
      <c r="U443" s="454" t="str">
        <f t="array" ref="U443">IF(B443="","",XLOOKUP($B443,Product,'Product List'!F:F))</f>
        <v/>
      </c>
      <c r="V443" s="454" t="str">
        <f t="array" ref="V443">IF(B443="","",XLOOKUP($B443,Product,'Product List'!G:G))</f>
        <v/>
      </c>
      <c r="W443" s="434"/>
      <c r="X443" s="434" t="str">
        <f t="array" ref="X443">iferror(xlookup(B443,'Product List'!A:A,'Product List'!P:P),"")</f>
        <v/>
      </c>
      <c r="Y443" s="434">
        <f t="shared" si="31"/>
        <v>0</v>
      </c>
      <c r="Z443" s="434"/>
    </row>
    <row r="444" ht="14.25" customHeight="1">
      <c r="A444" s="495"/>
      <c r="B444" s="494"/>
      <c r="C444" s="495"/>
      <c r="D444" s="496"/>
      <c r="E444" s="496"/>
      <c r="F444" s="496"/>
      <c r="G444" s="487">
        <f t="shared" si="1"/>
        <v>0</v>
      </c>
      <c r="H444" s="451" t="str">
        <f t="shared" si="2"/>
        <v/>
      </c>
      <c r="I444" s="452" t="str">
        <f t="shared" si="29"/>
        <v/>
      </c>
      <c r="J444" s="493"/>
      <c r="K444" s="434"/>
      <c r="L444" s="454" t="str">
        <f t="shared" si="4"/>
        <v/>
      </c>
      <c r="M444" s="455" t="str">
        <f t="array" ref="M444">IFERROR(IF(J444="","",XLOOKUP(L444,Personnel!$B$4:$G$4,Personnel!$B$5:$G$5)),"")</f>
        <v/>
      </c>
      <c r="N444" s="455">
        <f t="shared" si="5"/>
        <v>0</v>
      </c>
      <c r="O444" s="434"/>
      <c r="P444" s="456" t="str">
        <f t="shared" si="6"/>
        <v/>
      </c>
      <c r="Q444" s="457">
        <f t="shared" si="30"/>
        <v>0</v>
      </c>
      <c r="R444" s="458"/>
      <c r="S444" s="459" t="str">
        <f t="array" ref="S444">IF(B444="","",XLOOKUP($B444,Product,'Product List'!D:D))</f>
        <v/>
      </c>
      <c r="T444" s="454" t="str">
        <f t="array" ref="T444">IF(B444="","",XLOOKUP($B444,Product,'Product List'!E:E))</f>
        <v/>
      </c>
      <c r="U444" s="454" t="str">
        <f t="array" ref="U444">IF(B444="","",XLOOKUP($B444,Product,'Product List'!F:F))</f>
        <v/>
      </c>
      <c r="V444" s="454" t="str">
        <f t="array" ref="V444">IF(B444="","",XLOOKUP($B444,Product,'Product List'!G:G))</f>
        <v/>
      </c>
      <c r="W444" s="434"/>
      <c r="X444" s="434" t="str">
        <f t="array" ref="X444">iferror(xlookup(B444,'Product List'!A:A,'Product List'!P:P),"")</f>
        <v/>
      </c>
      <c r="Y444" s="434">
        <f t="shared" si="31"/>
        <v>0</v>
      </c>
      <c r="Z444" s="434"/>
    </row>
    <row r="445" ht="14.25" customHeight="1">
      <c r="A445" s="495"/>
      <c r="B445" s="494"/>
      <c r="C445" s="495"/>
      <c r="D445" s="496"/>
      <c r="E445" s="496"/>
      <c r="F445" s="496"/>
      <c r="G445" s="487">
        <f t="shared" si="1"/>
        <v>0</v>
      </c>
      <c r="H445" s="451" t="str">
        <f t="shared" si="2"/>
        <v/>
      </c>
      <c r="I445" s="452" t="str">
        <f t="shared" si="29"/>
        <v/>
      </c>
      <c r="J445" s="493"/>
      <c r="K445" s="434"/>
      <c r="L445" s="454" t="str">
        <f t="shared" si="4"/>
        <v/>
      </c>
      <c r="M445" s="455" t="str">
        <f t="array" ref="M445">IFERROR(IF(J445="","",XLOOKUP(L445,Personnel!$B$4:$G$4,Personnel!$B$5:$G$5)),"")</f>
        <v/>
      </c>
      <c r="N445" s="455">
        <f t="shared" si="5"/>
        <v>0</v>
      </c>
      <c r="O445" s="434"/>
      <c r="P445" s="456" t="str">
        <f t="shared" si="6"/>
        <v/>
      </c>
      <c r="Q445" s="457">
        <f t="shared" si="30"/>
        <v>0</v>
      </c>
      <c r="R445" s="458"/>
      <c r="S445" s="459" t="str">
        <f t="array" ref="S445">IF(B445="","",XLOOKUP($B445,Product,'Product List'!D:D))</f>
        <v/>
      </c>
      <c r="T445" s="454" t="str">
        <f t="array" ref="T445">IF(B445="","",XLOOKUP($B445,Product,'Product List'!E:E))</f>
        <v/>
      </c>
      <c r="U445" s="454" t="str">
        <f t="array" ref="U445">IF(B445="","",XLOOKUP($B445,Product,'Product List'!F:F))</f>
        <v/>
      </c>
      <c r="V445" s="454" t="str">
        <f t="array" ref="V445">IF(B445="","",XLOOKUP($B445,Product,'Product List'!G:G))</f>
        <v/>
      </c>
      <c r="W445" s="434"/>
      <c r="X445" s="434" t="str">
        <f t="array" ref="X445">iferror(xlookup(B445,'Product List'!A:A,'Product List'!P:P),"")</f>
        <v/>
      </c>
      <c r="Y445" s="434">
        <f t="shared" si="31"/>
        <v>0</v>
      </c>
      <c r="Z445" s="434"/>
    </row>
    <row r="446" ht="14.25" customHeight="1">
      <c r="A446" s="495"/>
      <c r="B446" s="494"/>
      <c r="C446" s="495"/>
      <c r="D446" s="496"/>
      <c r="E446" s="496"/>
      <c r="F446" s="496"/>
      <c r="G446" s="487">
        <f t="shared" si="1"/>
        <v>0</v>
      </c>
      <c r="H446" s="451" t="str">
        <f t="shared" si="2"/>
        <v/>
      </c>
      <c r="I446" s="452" t="str">
        <f t="shared" si="29"/>
        <v/>
      </c>
      <c r="J446" s="493"/>
      <c r="K446" s="434"/>
      <c r="L446" s="454" t="str">
        <f t="shared" si="4"/>
        <v/>
      </c>
      <c r="M446" s="455" t="str">
        <f t="array" ref="M446">IFERROR(IF(J446="","",XLOOKUP(L446,Personnel!$B$4:$G$4,Personnel!$B$5:$G$5)),"")</f>
        <v/>
      </c>
      <c r="N446" s="455">
        <f t="shared" si="5"/>
        <v>0</v>
      </c>
      <c r="O446" s="434"/>
      <c r="P446" s="456" t="str">
        <f t="shared" si="6"/>
        <v/>
      </c>
      <c r="Q446" s="457">
        <f t="shared" si="30"/>
        <v>0</v>
      </c>
      <c r="R446" s="458"/>
      <c r="S446" s="459" t="str">
        <f t="array" ref="S446">IF(B446="","",XLOOKUP($B446,Product,'Product List'!D:D))</f>
        <v/>
      </c>
      <c r="T446" s="454" t="str">
        <f t="array" ref="T446">IF(B446="","",XLOOKUP($B446,Product,'Product List'!E:E))</f>
        <v/>
      </c>
      <c r="U446" s="454" t="str">
        <f t="array" ref="U446">IF(B446="","",XLOOKUP($B446,Product,'Product List'!F:F))</f>
        <v/>
      </c>
      <c r="V446" s="454" t="str">
        <f t="array" ref="V446">IF(B446="","",XLOOKUP($B446,Product,'Product List'!G:G))</f>
        <v/>
      </c>
      <c r="W446" s="434"/>
      <c r="X446" s="434" t="str">
        <f t="array" ref="X446">iferror(xlookup(B446,'Product List'!A:A,'Product List'!P:P),"")</f>
        <v/>
      </c>
      <c r="Y446" s="434">
        <f t="shared" si="31"/>
        <v>0</v>
      </c>
      <c r="Z446" s="434"/>
    </row>
    <row r="447" ht="14.25" customHeight="1">
      <c r="A447" s="495"/>
      <c r="B447" s="494"/>
      <c r="C447" s="495"/>
      <c r="D447" s="496"/>
      <c r="E447" s="496"/>
      <c r="F447" s="496"/>
      <c r="G447" s="487">
        <f t="shared" si="1"/>
        <v>0</v>
      </c>
      <c r="H447" s="451" t="str">
        <f t="shared" si="2"/>
        <v/>
      </c>
      <c r="I447" s="452" t="str">
        <f t="shared" si="29"/>
        <v/>
      </c>
      <c r="J447" s="493"/>
      <c r="K447" s="434"/>
      <c r="L447" s="454" t="str">
        <f t="shared" si="4"/>
        <v/>
      </c>
      <c r="M447" s="455" t="str">
        <f t="array" ref="M447">IFERROR(IF(J447="","",XLOOKUP(L447,Personnel!$B$4:$G$4,Personnel!$B$5:$G$5)),"")</f>
        <v/>
      </c>
      <c r="N447" s="455">
        <f t="shared" si="5"/>
        <v>0</v>
      </c>
      <c r="O447" s="434"/>
      <c r="P447" s="456" t="str">
        <f t="shared" si="6"/>
        <v/>
      </c>
      <c r="Q447" s="457">
        <f t="shared" si="30"/>
        <v>0</v>
      </c>
      <c r="R447" s="458"/>
      <c r="S447" s="459" t="str">
        <f t="array" ref="S447">IF(B447="","",XLOOKUP($B447,Product,'Product List'!D:D))</f>
        <v/>
      </c>
      <c r="T447" s="454" t="str">
        <f t="array" ref="T447">IF(B447="","",XLOOKUP($B447,Product,'Product List'!E:E))</f>
        <v/>
      </c>
      <c r="U447" s="454" t="str">
        <f t="array" ref="U447">IF(B447="","",XLOOKUP($B447,Product,'Product List'!F:F))</f>
        <v/>
      </c>
      <c r="V447" s="454" t="str">
        <f t="array" ref="V447">IF(B447="","",XLOOKUP($B447,Product,'Product List'!G:G))</f>
        <v/>
      </c>
      <c r="W447" s="434"/>
      <c r="X447" s="434" t="str">
        <f t="array" ref="X447">iferror(xlookup(B447,'Product List'!A:A,'Product List'!P:P),"")</f>
        <v/>
      </c>
      <c r="Y447" s="434">
        <f t="shared" si="31"/>
        <v>0</v>
      </c>
      <c r="Z447" s="434"/>
    </row>
    <row r="448" ht="14.25" customHeight="1">
      <c r="A448" s="495"/>
      <c r="B448" s="494"/>
      <c r="C448" s="495"/>
      <c r="D448" s="496"/>
      <c r="E448" s="496"/>
      <c r="F448" s="496"/>
      <c r="G448" s="487">
        <f t="shared" si="1"/>
        <v>0</v>
      </c>
      <c r="H448" s="451" t="str">
        <f t="shared" si="2"/>
        <v/>
      </c>
      <c r="I448" s="452" t="str">
        <f t="shared" si="29"/>
        <v/>
      </c>
      <c r="J448" s="493"/>
      <c r="K448" s="434"/>
      <c r="L448" s="454" t="str">
        <f t="shared" si="4"/>
        <v/>
      </c>
      <c r="M448" s="455" t="str">
        <f t="array" ref="M448">IFERROR(IF(J448="","",XLOOKUP(L448,Personnel!$B$4:$G$4,Personnel!$B$5:$G$5)),"")</f>
        <v/>
      </c>
      <c r="N448" s="455">
        <f t="shared" si="5"/>
        <v>0</v>
      </c>
      <c r="O448" s="434"/>
      <c r="P448" s="456" t="str">
        <f t="shared" si="6"/>
        <v/>
      </c>
      <c r="Q448" s="457">
        <f t="shared" si="30"/>
        <v>0</v>
      </c>
      <c r="R448" s="458"/>
      <c r="S448" s="459" t="str">
        <f t="array" ref="S448">IF(B448="","",XLOOKUP($B448,Product,'Product List'!D:D))</f>
        <v/>
      </c>
      <c r="T448" s="454" t="str">
        <f t="array" ref="T448">IF(B448="","",XLOOKUP($B448,Product,'Product List'!E:E))</f>
        <v/>
      </c>
      <c r="U448" s="454" t="str">
        <f t="array" ref="U448">IF(B448="","",XLOOKUP($B448,Product,'Product List'!F:F))</f>
        <v/>
      </c>
      <c r="V448" s="454" t="str">
        <f t="array" ref="V448">IF(B448="","",XLOOKUP($B448,Product,'Product List'!G:G))</f>
        <v/>
      </c>
      <c r="W448" s="434"/>
      <c r="X448" s="434" t="str">
        <f t="array" ref="X448">iferror(xlookup(B448,'Product List'!A:A,'Product List'!P:P),"")</f>
        <v/>
      </c>
      <c r="Y448" s="434">
        <f t="shared" si="31"/>
        <v>0</v>
      </c>
      <c r="Z448" s="434"/>
    </row>
    <row r="449" ht="14.25" customHeight="1">
      <c r="A449" s="495"/>
      <c r="B449" s="494"/>
      <c r="C449" s="495"/>
      <c r="D449" s="496"/>
      <c r="E449" s="496"/>
      <c r="F449" s="496"/>
      <c r="G449" s="487">
        <f t="shared" si="1"/>
        <v>0</v>
      </c>
      <c r="H449" s="451" t="str">
        <f t="shared" si="2"/>
        <v/>
      </c>
      <c r="I449" s="452" t="str">
        <f t="shared" si="29"/>
        <v/>
      </c>
      <c r="J449" s="493"/>
      <c r="K449" s="434"/>
      <c r="L449" s="454" t="str">
        <f t="shared" si="4"/>
        <v/>
      </c>
      <c r="M449" s="455" t="str">
        <f t="array" ref="M449">IFERROR(IF(J449="","",XLOOKUP(L449,Personnel!$B$4:$G$4,Personnel!$B$5:$G$5)),"")</f>
        <v/>
      </c>
      <c r="N449" s="455">
        <f t="shared" si="5"/>
        <v>0</v>
      </c>
      <c r="O449" s="434"/>
      <c r="P449" s="456" t="str">
        <f t="shared" si="6"/>
        <v/>
      </c>
      <c r="Q449" s="457">
        <f t="shared" si="30"/>
        <v>0</v>
      </c>
      <c r="R449" s="458"/>
      <c r="S449" s="459" t="str">
        <f t="array" ref="S449">IF(B449="","",XLOOKUP($B449,Product,'Product List'!D:D))</f>
        <v/>
      </c>
      <c r="T449" s="454" t="str">
        <f t="array" ref="T449">IF(B449="","",XLOOKUP($B449,Product,'Product List'!E:E))</f>
        <v/>
      </c>
      <c r="U449" s="454" t="str">
        <f t="array" ref="U449">IF(B449="","",XLOOKUP($B449,Product,'Product List'!F:F))</f>
        <v/>
      </c>
      <c r="V449" s="454" t="str">
        <f t="array" ref="V449">IF(B449="","",XLOOKUP($B449,Product,'Product List'!G:G))</f>
        <v/>
      </c>
      <c r="W449" s="434"/>
      <c r="X449" s="434" t="str">
        <f t="array" ref="X449">iferror(xlookup(B449,'Product List'!A:A,'Product List'!P:P),"")</f>
        <v/>
      </c>
      <c r="Y449" s="434">
        <f t="shared" si="31"/>
        <v>0</v>
      </c>
      <c r="Z449" s="434"/>
    </row>
    <row r="450" ht="14.25" customHeight="1">
      <c r="A450" s="495"/>
      <c r="B450" s="494"/>
      <c r="C450" s="495"/>
      <c r="D450" s="496"/>
      <c r="E450" s="496"/>
      <c r="F450" s="496"/>
      <c r="G450" s="487">
        <f t="shared" si="1"/>
        <v>0</v>
      </c>
      <c r="H450" s="451" t="str">
        <f t="shared" si="2"/>
        <v/>
      </c>
      <c r="I450" s="452" t="str">
        <f t="shared" si="29"/>
        <v/>
      </c>
      <c r="J450" s="493"/>
      <c r="K450" s="434"/>
      <c r="L450" s="454" t="str">
        <f t="shared" si="4"/>
        <v/>
      </c>
      <c r="M450" s="455" t="str">
        <f t="array" ref="M450">IFERROR(IF(J450="","",XLOOKUP(L450,Personnel!$B$4:$G$4,Personnel!$B$5:$G$5)),"")</f>
        <v/>
      </c>
      <c r="N450" s="455">
        <f t="shared" si="5"/>
        <v>0</v>
      </c>
      <c r="O450" s="434"/>
      <c r="P450" s="456" t="str">
        <f t="shared" si="6"/>
        <v/>
      </c>
      <c r="Q450" s="457">
        <f t="shared" si="30"/>
        <v>0</v>
      </c>
      <c r="R450" s="458"/>
      <c r="S450" s="459" t="str">
        <f t="array" ref="S450">IF(B450="","",XLOOKUP($B450,Product,'Product List'!D:D))</f>
        <v/>
      </c>
      <c r="T450" s="454" t="str">
        <f t="array" ref="T450">IF(B450="","",XLOOKUP($B450,Product,'Product List'!E:E))</f>
        <v/>
      </c>
      <c r="U450" s="454" t="str">
        <f t="array" ref="U450">IF(B450="","",XLOOKUP($B450,Product,'Product List'!F:F))</f>
        <v/>
      </c>
      <c r="V450" s="454" t="str">
        <f t="array" ref="V450">IF(B450="","",XLOOKUP($B450,Product,'Product List'!G:G))</f>
        <v/>
      </c>
      <c r="W450" s="434"/>
      <c r="X450" s="434" t="str">
        <f t="array" ref="X450">iferror(xlookup(B450,'Product List'!A:A,'Product List'!P:P),"")</f>
        <v/>
      </c>
      <c r="Y450" s="434">
        <f t="shared" si="31"/>
        <v>0</v>
      </c>
      <c r="Z450" s="434"/>
    </row>
    <row r="451" ht="14.25" customHeight="1">
      <c r="A451" s="495"/>
      <c r="B451" s="494"/>
      <c r="C451" s="495"/>
      <c r="D451" s="496"/>
      <c r="E451" s="496"/>
      <c r="F451" s="496"/>
      <c r="G451" s="487">
        <f t="shared" si="1"/>
        <v>0</v>
      </c>
      <c r="H451" s="451" t="str">
        <f t="shared" si="2"/>
        <v/>
      </c>
      <c r="I451" s="452" t="str">
        <f t="shared" si="29"/>
        <v/>
      </c>
      <c r="J451" s="493"/>
      <c r="K451" s="434"/>
      <c r="L451" s="454" t="str">
        <f t="shared" si="4"/>
        <v/>
      </c>
      <c r="M451" s="455" t="str">
        <f t="array" ref="M451">IFERROR(IF(J451="","",XLOOKUP(L451,Personnel!$B$4:$G$4,Personnel!$B$5:$G$5)),"")</f>
        <v/>
      </c>
      <c r="N451" s="455">
        <f t="shared" si="5"/>
        <v>0</v>
      </c>
      <c r="O451" s="434"/>
      <c r="P451" s="456" t="str">
        <f t="shared" si="6"/>
        <v/>
      </c>
      <c r="Q451" s="457">
        <f t="shared" si="30"/>
        <v>0</v>
      </c>
      <c r="R451" s="458"/>
      <c r="S451" s="459" t="str">
        <f t="array" ref="S451">IF(B451="","",XLOOKUP($B451,Product,'Product List'!D:D))</f>
        <v/>
      </c>
      <c r="T451" s="454" t="str">
        <f t="array" ref="T451">IF(B451="","",XLOOKUP($B451,Product,'Product List'!E:E))</f>
        <v/>
      </c>
      <c r="U451" s="454" t="str">
        <f t="array" ref="U451">IF(B451="","",XLOOKUP($B451,Product,'Product List'!F:F))</f>
        <v/>
      </c>
      <c r="V451" s="454" t="str">
        <f t="array" ref="V451">IF(B451="","",XLOOKUP($B451,Product,'Product List'!G:G))</f>
        <v/>
      </c>
      <c r="W451" s="434"/>
      <c r="X451" s="434" t="str">
        <f t="array" ref="X451">iferror(xlookup(B451,'Product List'!A:A,'Product List'!P:P),"")</f>
        <v/>
      </c>
      <c r="Y451" s="434">
        <f t="shared" si="31"/>
        <v>0</v>
      </c>
      <c r="Z451" s="434"/>
    </row>
    <row r="452" ht="14.25" customHeight="1">
      <c r="A452" s="495"/>
      <c r="B452" s="494"/>
      <c r="C452" s="495"/>
      <c r="D452" s="496"/>
      <c r="E452" s="496"/>
      <c r="F452" s="496"/>
      <c r="G452" s="487">
        <f t="shared" si="1"/>
        <v>0</v>
      </c>
      <c r="H452" s="451" t="str">
        <f t="shared" si="2"/>
        <v/>
      </c>
      <c r="I452" s="452" t="str">
        <f t="shared" si="29"/>
        <v/>
      </c>
      <c r="J452" s="493"/>
      <c r="K452" s="434"/>
      <c r="L452" s="454" t="str">
        <f t="shared" si="4"/>
        <v/>
      </c>
      <c r="M452" s="455" t="str">
        <f t="array" ref="M452">IFERROR(IF(J452="","",XLOOKUP(L452,Personnel!$B$4:$G$4,Personnel!$B$5:$G$5)),"")</f>
        <v/>
      </c>
      <c r="N452" s="455">
        <f t="shared" si="5"/>
        <v>0</v>
      </c>
      <c r="O452" s="434"/>
      <c r="P452" s="456" t="str">
        <f t="shared" si="6"/>
        <v/>
      </c>
      <c r="Q452" s="457">
        <f t="shared" si="30"/>
        <v>0</v>
      </c>
      <c r="R452" s="458"/>
      <c r="S452" s="459" t="str">
        <f t="array" ref="S452">IF(B452="","",XLOOKUP($B452,Product,'Product List'!D:D))</f>
        <v/>
      </c>
      <c r="T452" s="454" t="str">
        <f t="array" ref="T452">IF(B452="","",XLOOKUP($B452,Product,'Product List'!E:E))</f>
        <v/>
      </c>
      <c r="U452" s="454" t="str">
        <f t="array" ref="U452">IF(B452="","",XLOOKUP($B452,Product,'Product List'!F:F))</f>
        <v/>
      </c>
      <c r="V452" s="454" t="str">
        <f t="array" ref="V452">IF(B452="","",XLOOKUP($B452,Product,'Product List'!G:G))</f>
        <v/>
      </c>
      <c r="W452" s="434"/>
      <c r="X452" s="434" t="str">
        <f t="array" ref="X452">iferror(xlookup(B452,'Product List'!A:A,'Product List'!P:P),"")</f>
        <v/>
      </c>
      <c r="Y452" s="434">
        <f t="shared" si="31"/>
        <v>0</v>
      </c>
      <c r="Z452" s="434"/>
    </row>
    <row r="453" ht="14.25" customHeight="1">
      <c r="A453" s="495"/>
      <c r="B453" s="494"/>
      <c r="C453" s="495"/>
      <c r="D453" s="496"/>
      <c r="E453" s="496"/>
      <c r="F453" s="496"/>
      <c r="G453" s="487">
        <f t="shared" si="1"/>
        <v>0</v>
      </c>
      <c r="H453" s="451" t="str">
        <f t="shared" si="2"/>
        <v/>
      </c>
      <c r="I453" s="452" t="str">
        <f t="shared" si="29"/>
        <v/>
      </c>
      <c r="J453" s="493"/>
      <c r="K453" s="434"/>
      <c r="L453" s="454" t="str">
        <f t="shared" si="4"/>
        <v/>
      </c>
      <c r="M453" s="455" t="str">
        <f t="array" ref="M453">IFERROR(IF(J453="","",XLOOKUP(L453,Personnel!$B$4:$G$4,Personnel!$B$5:$G$5)),"")</f>
        <v/>
      </c>
      <c r="N453" s="455">
        <f t="shared" si="5"/>
        <v>0</v>
      </c>
      <c r="O453" s="434"/>
      <c r="P453" s="456" t="str">
        <f t="shared" si="6"/>
        <v/>
      </c>
      <c r="Q453" s="457">
        <f t="shared" si="30"/>
        <v>0</v>
      </c>
      <c r="R453" s="458"/>
      <c r="S453" s="459" t="str">
        <f t="array" ref="S453">IF(B453="","",XLOOKUP($B453,Product,'Product List'!D:D))</f>
        <v/>
      </c>
      <c r="T453" s="454" t="str">
        <f t="array" ref="T453">IF(B453="","",XLOOKUP($B453,Product,'Product List'!E:E))</f>
        <v/>
      </c>
      <c r="U453" s="454" t="str">
        <f t="array" ref="U453">IF(B453="","",XLOOKUP($B453,Product,'Product List'!F:F))</f>
        <v/>
      </c>
      <c r="V453" s="454" t="str">
        <f t="array" ref="V453">IF(B453="","",XLOOKUP($B453,Product,'Product List'!G:G))</f>
        <v/>
      </c>
      <c r="W453" s="434"/>
      <c r="X453" s="434" t="str">
        <f t="array" ref="X453">iferror(xlookup(B453,'Product List'!A:A,'Product List'!P:P),"")</f>
        <v/>
      </c>
      <c r="Y453" s="434">
        <f t="shared" si="31"/>
        <v>0</v>
      </c>
      <c r="Z453" s="434"/>
    </row>
    <row r="454" ht="14.25" customHeight="1">
      <c r="A454" s="495"/>
      <c r="B454" s="494"/>
      <c r="C454" s="495"/>
      <c r="D454" s="496"/>
      <c r="E454" s="496"/>
      <c r="F454" s="496"/>
      <c r="G454" s="487">
        <f t="shared" si="1"/>
        <v>0</v>
      </c>
      <c r="H454" s="451" t="str">
        <f t="shared" si="2"/>
        <v/>
      </c>
      <c r="I454" s="452" t="str">
        <f t="shared" si="29"/>
        <v/>
      </c>
      <c r="J454" s="493"/>
      <c r="K454" s="434"/>
      <c r="L454" s="454" t="str">
        <f t="shared" si="4"/>
        <v/>
      </c>
      <c r="M454" s="455" t="str">
        <f t="array" ref="M454">IFERROR(IF(J454="","",XLOOKUP(L454,Personnel!$B$4:$G$4,Personnel!$B$5:$G$5)),"")</f>
        <v/>
      </c>
      <c r="N454" s="455">
        <f t="shared" si="5"/>
        <v>0</v>
      </c>
      <c r="O454" s="434"/>
      <c r="P454" s="456" t="str">
        <f t="shared" si="6"/>
        <v/>
      </c>
      <c r="Q454" s="457">
        <f t="shared" si="30"/>
        <v>0</v>
      </c>
      <c r="R454" s="458"/>
      <c r="S454" s="459" t="str">
        <f t="array" ref="S454">IF(B454="","",XLOOKUP($B454,Product,'Product List'!D:D))</f>
        <v/>
      </c>
      <c r="T454" s="454" t="str">
        <f t="array" ref="T454">IF(B454="","",XLOOKUP($B454,Product,'Product List'!E:E))</f>
        <v/>
      </c>
      <c r="U454" s="454" t="str">
        <f t="array" ref="U454">IF(B454="","",XLOOKUP($B454,Product,'Product List'!F:F))</f>
        <v/>
      </c>
      <c r="V454" s="454" t="str">
        <f t="array" ref="V454">IF(B454="","",XLOOKUP($B454,Product,'Product List'!G:G))</f>
        <v/>
      </c>
      <c r="W454" s="434"/>
      <c r="X454" s="434" t="str">
        <f t="array" ref="X454">iferror(xlookup(B454,'Product List'!A:A,'Product List'!P:P),"")</f>
        <v/>
      </c>
      <c r="Y454" s="434">
        <f t="shared" si="31"/>
        <v>0</v>
      </c>
      <c r="Z454" s="434"/>
    </row>
    <row r="455" ht="14.25" customHeight="1">
      <c r="A455" s="495"/>
      <c r="B455" s="494"/>
      <c r="C455" s="495"/>
      <c r="D455" s="496"/>
      <c r="E455" s="496"/>
      <c r="F455" s="496"/>
      <c r="G455" s="487">
        <f t="shared" si="1"/>
        <v>0</v>
      </c>
      <c r="H455" s="451" t="str">
        <f t="shared" si="2"/>
        <v/>
      </c>
      <c r="I455" s="452" t="str">
        <f t="shared" si="29"/>
        <v/>
      </c>
      <c r="J455" s="493"/>
      <c r="K455" s="434"/>
      <c r="L455" s="454" t="str">
        <f t="shared" si="4"/>
        <v/>
      </c>
      <c r="M455" s="455" t="str">
        <f t="array" ref="M455">IFERROR(IF(J455="","",XLOOKUP(L455,Personnel!$B$4:$G$4,Personnel!$B$5:$G$5)),"")</f>
        <v/>
      </c>
      <c r="N455" s="455">
        <f t="shared" si="5"/>
        <v>0</v>
      </c>
      <c r="O455" s="434"/>
      <c r="P455" s="456" t="str">
        <f t="shared" si="6"/>
        <v/>
      </c>
      <c r="Q455" s="457">
        <f t="shared" si="30"/>
        <v>0</v>
      </c>
      <c r="R455" s="458"/>
      <c r="S455" s="459" t="str">
        <f t="array" ref="S455">IF(B455="","",XLOOKUP($B455,Product,'Product List'!D:D))</f>
        <v/>
      </c>
      <c r="T455" s="454" t="str">
        <f t="array" ref="T455">IF(B455="","",XLOOKUP($B455,Product,'Product List'!E:E))</f>
        <v/>
      </c>
      <c r="U455" s="454" t="str">
        <f t="array" ref="U455">IF(B455="","",XLOOKUP($B455,Product,'Product List'!F:F))</f>
        <v/>
      </c>
      <c r="V455" s="454" t="str">
        <f t="array" ref="V455">IF(B455="","",XLOOKUP($B455,Product,'Product List'!G:G))</f>
        <v/>
      </c>
      <c r="W455" s="434"/>
      <c r="X455" s="434" t="str">
        <f t="array" ref="X455">iferror(xlookup(B455,'Product List'!A:A,'Product List'!P:P),"")</f>
        <v/>
      </c>
      <c r="Y455" s="434">
        <f t="shared" si="31"/>
        <v>0</v>
      </c>
      <c r="Z455" s="434"/>
    </row>
    <row r="456" ht="14.25" customHeight="1">
      <c r="A456" s="495"/>
      <c r="B456" s="494"/>
      <c r="C456" s="495"/>
      <c r="D456" s="496"/>
      <c r="E456" s="496"/>
      <c r="F456" s="496"/>
      <c r="G456" s="487">
        <f t="shared" si="1"/>
        <v>0</v>
      </c>
      <c r="H456" s="451" t="str">
        <f t="shared" si="2"/>
        <v/>
      </c>
      <c r="I456" s="452" t="str">
        <f t="shared" si="29"/>
        <v/>
      </c>
      <c r="J456" s="493"/>
      <c r="K456" s="434"/>
      <c r="L456" s="454" t="str">
        <f t="shared" si="4"/>
        <v/>
      </c>
      <c r="M456" s="455" t="str">
        <f t="array" ref="M456">IFERROR(IF(J456="","",XLOOKUP(L456,Personnel!$B$4:$G$4,Personnel!$B$5:$G$5)),"")</f>
        <v/>
      </c>
      <c r="N456" s="455">
        <f t="shared" si="5"/>
        <v>0</v>
      </c>
      <c r="O456" s="434"/>
      <c r="P456" s="456" t="str">
        <f t="shared" si="6"/>
        <v/>
      </c>
      <c r="Q456" s="457">
        <f t="shared" si="30"/>
        <v>0</v>
      </c>
      <c r="R456" s="458"/>
      <c r="S456" s="459" t="str">
        <f t="array" ref="S456">IF(B456="","",XLOOKUP($B456,Product,'Product List'!D:D))</f>
        <v/>
      </c>
      <c r="T456" s="454" t="str">
        <f t="array" ref="T456">IF(B456="","",XLOOKUP($B456,Product,'Product List'!E:E))</f>
        <v/>
      </c>
      <c r="U456" s="454" t="str">
        <f t="array" ref="U456">IF(B456="","",XLOOKUP($B456,Product,'Product List'!F:F))</f>
        <v/>
      </c>
      <c r="V456" s="454" t="str">
        <f t="array" ref="V456">IF(B456="","",XLOOKUP($B456,Product,'Product List'!G:G))</f>
        <v/>
      </c>
      <c r="W456" s="434"/>
      <c r="X456" s="434" t="str">
        <f t="array" ref="X456">iferror(xlookup(B456,'Product List'!A:A,'Product List'!P:P),"")</f>
        <v/>
      </c>
      <c r="Y456" s="434">
        <f t="shared" si="31"/>
        <v>0</v>
      </c>
      <c r="Z456" s="434"/>
    </row>
    <row r="457" ht="14.25" customHeight="1">
      <c r="A457" s="495"/>
      <c r="B457" s="494"/>
      <c r="C457" s="495"/>
      <c r="D457" s="496"/>
      <c r="E457" s="496"/>
      <c r="F457" s="496"/>
      <c r="G457" s="487">
        <f t="shared" si="1"/>
        <v>0</v>
      </c>
      <c r="H457" s="451" t="str">
        <f t="shared" si="2"/>
        <v/>
      </c>
      <c r="I457" s="452" t="str">
        <f t="shared" si="29"/>
        <v/>
      </c>
      <c r="J457" s="493"/>
      <c r="K457" s="434"/>
      <c r="L457" s="454" t="str">
        <f t="shared" si="4"/>
        <v/>
      </c>
      <c r="M457" s="455" t="str">
        <f t="array" ref="M457">IFERROR(IF(J457="","",XLOOKUP(L457,Personnel!$B$4:$G$4,Personnel!$B$5:$G$5)),"")</f>
        <v/>
      </c>
      <c r="N457" s="455">
        <f t="shared" si="5"/>
        <v>0</v>
      </c>
      <c r="O457" s="434"/>
      <c r="P457" s="456" t="str">
        <f t="shared" si="6"/>
        <v/>
      </c>
      <c r="Q457" s="457">
        <f t="shared" si="30"/>
        <v>0</v>
      </c>
      <c r="R457" s="458"/>
      <c r="S457" s="459" t="str">
        <f t="array" ref="S457">IF(B457="","",XLOOKUP($B457,Product,'Product List'!D:D))</f>
        <v/>
      </c>
      <c r="T457" s="454" t="str">
        <f t="array" ref="T457">IF(B457="","",XLOOKUP($B457,Product,'Product List'!E:E))</f>
        <v/>
      </c>
      <c r="U457" s="454" t="str">
        <f t="array" ref="U457">IF(B457="","",XLOOKUP($B457,Product,'Product List'!F:F))</f>
        <v/>
      </c>
      <c r="V457" s="454" t="str">
        <f t="array" ref="V457">IF(B457="","",XLOOKUP($B457,Product,'Product List'!G:G))</f>
        <v/>
      </c>
      <c r="W457" s="434"/>
      <c r="X457" s="434" t="str">
        <f t="array" ref="X457">iferror(xlookup(B457,'Product List'!A:A,'Product List'!P:P),"")</f>
        <v/>
      </c>
      <c r="Y457" s="434">
        <f t="shared" si="31"/>
        <v>0</v>
      </c>
      <c r="Z457" s="434"/>
    </row>
    <row r="458" ht="14.25" customHeight="1">
      <c r="A458" s="495"/>
      <c r="B458" s="494"/>
      <c r="C458" s="495"/>
      <c r="D458" s="496"/>
      <c r="E458" s="496"/>
      <c r="F458" s="496"/>
      <c r="G458" s="487">
        <f t="shared" si="1"/>
        <v>0</v>
      </c>
      <c r="H458" s="451" t="str">
        <f t="shared" si="2"/>
        <v/>
      </c>
      <c r="I458" s="452" t="str">
        <f t="shared" si="29"/>
        <v/>
      </c>
      <c r="J458" s="493"/>
      <c r="K458" s="434"/>
      <c r="L458" s="454" t="str">
        <f t="shared" si="4"/>
        <v/>
      </c>
      <c r="M458" s="455" t="str">
        <f t="array" ref="M458">IFERROR(IF(J458="","",XLOOKUP(L458,Personnel!$B$4:$G$4,Personnel!$B$5:$G$5)),"")</f>
        <v/>
      </c>
      <c r="N458" s="455">
        <f t="shared" si="5"/>
        <v>0</v>
      </c>
      <c r="O458" s="434"/>
      <c r="P458" s="456" t="str">
        <f t="shared" si="6"/>
        <v/>
      </c>
      <c r="Q458" s="457">
        <f t="shared" si="30"/>
        <v>0</v>
      </c>
      <c r="R458" s="458"/>
      <c r="S458" s="459" t="str">
        <f t="array" ref="S458">IF(B458="","",XLOOKUP($B458,Product,'Product List'!D:D))</f>
        <v/>
      </c>
      <c r="T458" s="454" t="str">
        <f t="array" ref="T458">IF(B458="","",XLOOKUP($B458,Product,'Product List'!E:E))</f>
        <v/>
      </c>
      <c r="U458" s="454" t="str">
        <f t="array" ref="U458">IF(B458="","",XLOOKUP($B458,Product,'Product List'!F:F))</f>
        <v/>
      </c>
      <c r="V458" s="454" t="str">
        <f t="array" ref="V458">IF(B458="","",XLOOKUP($B458,Product,'Product List'!G:G))</f>
        <v/>
      </c>
      <c r="W458" s="434"/>
      <c r="X458" s="434" t="str">
        <f t="array" ref="X458">iferror(xlookup(B458,'Product List'!A:A,'Product List'!P:P),"")</f>
        <v/>
      </c>
      <c r="Y458" s="434">
        <f t="shared" si="31"/>
        <v>0</v>
      </c>
      <c r="Z458" s="434"/>
    </row>
    <row r="459" ht="14.25" customHeight="1">
      <c r="A459" s="495"/>
      <c r="B459" s="494"/>
      <c r="C459" s="495"/>
      <c r="D459" s="496"/>
      <c r="E459" s="496"/>
      <c r="F459" s="496"/>
      <c r="G459" s="487">
        <f t="shared" si="1"/>
        <v>0</v>
      </c>
      <c r="H459" s="451" t="str">
        <f t="shared" si="2"/>
        <v/>
      </c>
      <c r="I459" s="452" t="str">
        <f t="shared" si="29"/>
        <v/>
      </c>
      <c r="J459" s="493"/>
      <c r="K459" s="434"/>
      <c r="L459" s="454" t="str">
        <f t="shared" si="4"/>
        <v/>
      </c>
      <c r="M459" s="455" t="str">
        <f t="array" ref="M459">IFERROR(IF(J459="","",XLOOKUP(L459,Personnel!$B$4:$G$4,Personnel!$B$5:$G$5)),"")</f>
        <v/>
      </c>
      <c r="N459" s="455">
        <f t="shared" si="5"/>
        <v>0</v>
      </c>
      <c r="O459" s="434"/>
      <c r="P459" s="456" t="str">
        <f t="shared" si="6"/>
        <v/>
      </c>
      <c r="Q459" s="457">
        <f t="shared" si="30"/>
        <v>0</v>
      </c>
      <c r="R459" s="458"/>
      <c r="S459" s="459" t="str">
        <f t="array" ref="S459">IF(B459="","",XLOOKUP($B459,Product,'Product List'!D:D))</f>
        <v/>
      </c>
      <c r="T459" s="454" t="str">
        <f t="array" ref="T459">IF(B459="","",XLOOKUP($B459,Product,'Product List'!E:E))</f>
        <v/>
      </c>
      <c r="U459" s="454" t="str">
        <f t="array" ref="U459">IF(B459="","",XLOOKUP($B459,Product,'Product List'!F:F))</f>
        <v/>
      </c>
      <c r="V459" s="454" t="str">
        <f t="array" ref="V459">IF(B459="","",XLOOKUP($B459,Product,'Product List'!G:G))</f>
        <v/>
      </c>
      <c r="W459" s="434"/>
      <c r="X459" s="434" t="str">
        <f t="array" ref="X459">iferror(xlookup(B459,'Product List'!A:A,'Product List'!P:P),"")</f>
        <v/>
      </c>
      <c r="Y459" s="434">
        <f t="shared" si="31"/>
        <v>0</v>
      </c>
      <c r="Z459" s="434"/>
    </row>
    <row r="460" ht="14.25" customHeight="1">
      <c r="A460" s="495"/>
      <c r="B460" s="494"/>
      <c r="C460" s="495"/>
      <c r="D460" s="496"/>
      <c r="E460" s="496"/>
      <c r="F460" s="496"/>
      <c r="G460" s="487">
        <f t="shared" si="1"/>
        <v>0</v>
      </c>
      <c r="H460" s="451" t="str">
        <f t="shared" si="2"/>
        <v/>
      </c>
      <c r="I460" s="452" t="str">
        <f t="shared" si="29"/>
        <v/>
      </c>
      <c r="J460" s="493"/>
      <c r="K460" s="434"/>
      <c r="L460" s="454" t="str">
        <f t="shared" si="4"/>
        <v/>
      </c>
      <c r="M460" s="455" t="str">
        <f t="array" ref="M460">IFERROR(IF(J460="","",XLOOKUP(L460,Personnel!$B$4:$G$4,Personnel!$B$5:$G$5)),"")</f>
        <v/>
      </c>
      <c r="N460" s="455">
        <f t="shared" si="5"/>
        <v>0</v>
      </c>
      <c r="O460" s="434"/>
      <c r="P460" s="456" t="str">
        <f t="shared" si="6"/>
        <v/>
      </c>
      <c r="Q460" s="457">
        <f t="shared" si="30"/>
        <v>0</v>
      </c>
      <c r="R460" s="458"/>
      <c r="S460" s="459" t="str">
        <f t="array" ref="S460">IF(B460="","",XLOOKUP($B460,Product,'Product List'!D:D))</f>
        <v/>
      </c>
      <c r="T460" s="454" t="str">
        <f t="array" ref="T460">IF(B460="","",XLOOKUP($B460,Product,'Product List'!E:E))</f>
        <v/>
      </c>
      <c r="U460" s="454" t="str">
        <f t="array" ref="U460">IF(B460="","",XLOOKUP($B460,Product,'Product List'!F:F))</f>
        <v/>
      </c>
      <c r="V460" s="454" t="str">
        <f t="array" ref="V460">IF(B460="","",XLOOKUP($B460,Product,'Product List'!G:G))</f>
        <v/>
      </c>
      <c r="W460" s="434"/>
      <c r="X460" s="434" t="str">
        <f t="array" ref="X460">iferror(xlookup(B460,'Product List'!A:A,'Product List'!P:P),"")</f>
        <v/>
      </c>
      <c r="Y460" s="434">
        <f t="shared" si="31"/>
        <v>0</v>
      </c>
      <c r="Z460" s="434"/>
    </row>
    <row r="461" ht="14.25" customHeight="1">
      <c r="A461" s="495"/>
      <c r="B461" s="494"/>
      <c r="C461" s="495"/>
      <c r="D461" s="496"/>
      <c r="E461" s="496"/>
      <c r="F461" s="496"/>
      <c r="G461" s="487">
        <f t="shared" si="1"/>
        <v>0</v>
      </c>
      <c r="H461" s="451" t="str">
        <f t="shared" si="2"/>
        <v/>
      </c>
      <c r="I461" s="452" t="str">
        <f t="shared" si="29"/>
        <v/>
      </c>
      <c r="J461" s="493"/>
      <c r="K461" s="434"/>
      <c r="L461" s="454" t="str">
        <f t="shared" si="4"/>
        <v/>
      </c>
      <c r="M461" s="455" t="str">
        <f t="array" ref="M461">IFERROR(IF(J461="","",XLOOKUP(L461,Personnel!$B$4:$G$4,Personnel!$B$5:$G$5)),"")</f>
        <v/>
      </c>
      <c r="N461" s="455">
        <f t="shared" si="5"/>
        <v>0</v>
      </c>
      <c r="O461" s="434"/>
      <c r="P461" s="456" t="str">
        <f t="shared" si="6"/>
        <v/>
      </c>
      <c r="Q461" s="457">
        <f t="shared" si="30"/>
        <v>0</v>
      </c>
      <c r="R461" s="458"/>
      <c r="S461" s="459" t="str">
        <f t="array" ref="S461">IF(B461="","",XLOOKUP($B461,Product,'Product List'!D:D))</f>
        <v/>
      </c>
      <c r="T461" s="454" t="str">
        <f t="array" ref="T461">IF(B461="","",XLOOKUP($B461,Product,'Product List'!E:E))</f>
        <v/>
      </c>
      <c r="U461" s="454" t="str">
        <f t="array" ref="U461">IF(B461="","",XLOOKUP($B461,Product,'Product List'!F:F))</f>
        <v/>
      </c>
      <c r="V461" s="454" t="str">
        <f t="array" ref="V461">IF(B461="","",XLOOKUP($B461,Product,'Product List'!G:G))</f>
        <v/>
      </c>
      <c r="W461" s="434"/>
      <c r="X461" s="434" t="str">
        <f t="array" ref="X461">iferror(xlookup(B461,'Product List'!A:A,'Product List'!P:P),"")</f>
        <v/>
      </c>
      <c r="Y461" s="434">
        <f t="shared" si="31"/>
        <v>0</v>
      </c>
      <c r="Z461" s="434"/>
    </row>
    <row r="462" ht="14.25" customHeight="1">
      <c r="A462" s="495"/>
      <c r="B462" s="494"/>
      <c r="C462" s="495"/>
      <c r="D462" s="496"/>
      <c r="E462" s="496"/>
      <c r="F462" s="496"/>
      <c r="G462" s="487">
        <f t="shared" si="1"/>
        <v>0</v>
      </c>
      <c r="H462" s="451" t="str">
        <f t="shared" si="2"/>
        <v/>
      </c>
      <c r="I462" s="452" t="str">
        <f t="shared" si="29"/>
        <v/>
      </c>
      <c r="J462" s="493"/>
      <c r="K462" s="434"/>
      <c r="L462" s="454" t="str">
        <f t="shared" si="4"/>
        <v/>
      </c>
      <c r="M462" s="455" t="str">
        <f t="array" ref="M462">IFERROR(IF(J462="","",XLOOKUP(L462,Personnel!$B$4:$G$4,Personnel!$B$5:$G$5)),"")</f>
        <v/>
      </c>
      <c r="N462" s="455">
        <f t="shared" si="5"/>
        <v>0</v>
      </c>
      <c r="O462" s="434"/>
      <c r="P462" s="456" t="str">
        <f t="shared" si="6"/>
        <v/>
      </c>
      <c r="Q462" s="457">
        <f t="shared" si="30"/>
        <v>0</v>
      </c>
      <c r="R462" s="458"/>
      <c r="S462" s="459" t="str">
        <f t="array" ref="S462">IF(B462="","",XLOOKUP($B462,Product,'Product List'!D:D))</f>
        <v/>
      </c>
      <c r="T462" s="454" t="str">
        <f t="array" ref="T462">IF(B462="","",XLOOKUP($B462,Product,'Product List'!E:E))</f>
        <v/>
      </c>
      <c r="U462" s="454" t="str">
        <f t="array" ref="U462">IF(B462="","",XLOOKUP($B462,Product,'Product List'!F:F))</f>
        <v/>
      </c>
      <c r="V462" s="454" t="str">
        <f t="array" ref="V462">IF(B462="","",XLOOKUP($B462,Product,'Product List'!G:G))</f>
        <v/>
      </c>
      <c r="W462" s="434"/>
      <c r="X462" s="434" t="str">
        <f t="array" ref="X462">iferror(xlookup(B462,'Product List'!A:A,'Product List'!P:P),"")</f>
        <v/>
      </c>
      <c r="Y462" s="434">
        <f t="shared" si="31"/>
        <v>0</v>
      </c>
      <c r="Z462" s="434"/>
    </row>
    <row r="463" ht="14.25" customHeight="1">
      <c r="A463" s="495"/>
      <c r="B463" s="494"/>
      <c r="C463" s="495"/>
      <c r="D463" s="496"/>
      <c r="E463" s="496"/>
      <c r="F463" s="496"/>
      <c r="G463" s="487">
        <f t="shared" si="1"/>
        <v>0</v>
      </c>
      <c r="H463" s="451" t="str">
        <f t="shared" si="2"/>
        <v/>
      </c>
      <c r="I463" s="452" t="str">
        <f t="shared" si="29"/>
        <v/>
      </c>
      <c r="J463" s="493"/>
      <c r="K463" s="434"/>
      <c r="L463" s="454" t="str">
        <f t="shared" si="4"/>
        <v/>
      </c>
      <c r="M463" s="455" t="str">
        <f t="array" ref="M463">IFERROR(IF(J463="","",XLOOKUP(L463,Personnel!$B$4:$G$4,Personnel!$B$5:$G$5)),"")</f>
        <v/>
      </c>
      <c r="N463" s="455">
        <f t="shared" si="5"/>
        <v>0</v>
      </c>
      <c r="O463" s="434"/>
      <c r="P463" s="456" t="str">
        <f t="shared" si="6"/>
        <v/>
      </c>
      <c r="Q463" s="457">
        <f t="shared" si="30"/>
        <v>0</v>
      </c>
      <c r="R463" s="458"/>
      <c r="S463" s="459" t="str">
        <f t="array" ref="S463">IF(B463="","",XLOOKUP($B463,Product,'Product List'!D:D))</f>
        <v/>
      </c>
      <c r="T463" s="454" t="str">
        <f t="array" ref="T463">IF(B463="","",XLOOKUP($B463,Product,'Product List'!E:E))</f>
        <v/>
      </c>
      <c r="U463" s="454" t="str">
        <f t="array" ref="U463">IF(B463="","",XLOOKUP($B463,Product,'Product List'!F:F))</f>
        <v/>
      </c>
      <c r="V463" s="454" t="str">
        <f t="array" ref="V463">IF(B463="","",XLOOKUP($B463,Product,'Product List'!G:G))</f>
        <v/>
      </c>
      <c r="W463" s="434"/>
      <c r="X463" s="434" t="str">
        <f t="array" ref="X463">iferror(xlookup(B463,'Product List'!A:A,'Product List'!P:P),"")</f>
        <v/>
      </c>
      <c r="Y463" s="434">
        <f t="shared" si="31"/>
        <v>0</v>
      </c>
      <c r="Z463" s="434"/>
    </row>
    <row r="464" ht="14.25" customHeight="1">
      <c r="A464" s="495"/>
      <c r="B464" s="494"/>
      <c r="C464" s="495"/>
      <c r="D464" s="496"/>
      <c r="E464" s="496"/>
      <c r="F464" s="496"/>
      <c r="G464" s="487">
        <f t="shared" si="1"/>
        <v>0</v>
      </c>
      <c r="H464" s="451" t="str">
        <f t="shared" si="2"/>
        <v/>
      </c>
      <c r="I464" s="452" t="str">
        <f t="shared" si="29"/>
        <v/>
      </c>
      <c r="J464" s="493"/>
      <c r="K464" s="434"/>
      <c r="L464" s="454" t="str">
        <f t="shared" si="4"/>
        <v/>
      </c>
      <c r="M464" s="455" t="str">
        <f t="array" ref="M464">IFERROR(IF(J464="","",XLOOKUP(L464,Personnel!$B$4:$G$4,Personnel!$B$5:$G$5)),"")</f>
        <v/>
      </c>
      <c r="N464" s="455">
        <f t="shared" si="5"/>
        <v>0</v>
      </c>
      <c r="O464" s="434"/>
      <c r="P464" s="456" t="str">
        <f t="shared" si="6"/>
        <v/>
      </c>
      <c r="Q464" s="457">
        <f t="shared" si="30"/>
        <v>0</v>
      </c>
      <c r="R464" s="458"/>
      <c r="S464" s="459" t="str">
        <f t="array" ref="S464">IF(B464="","",XLOOKUP($B464,Product,'Product List'!D:D))</f>
        <v/>
      </c>
      <c r="T464" s="454" t="str">
        <f t="array" ref="T464">IF(B464="","",XLOOKUP($B464,Product,'Product List'!E:E))</f>
        <v/>
      </c>
      <c r="U464" s="454" t="str">
        <f t="array" ref="U464">IF(B464="","",XLOOKUP($B464,Product,'Product List'!F:F))</f>
        <v/>
      </c>
      <c r="V464" s="454" t="str">
        <f t="array" ref="V464">IF(B464="","",XLOOKUP($B464,Product,'Product List'!G:G))</f>
        <v/>
      </c>
      <c r="W464" s="434"/>
      <c r="X464" s="434" t="str">
        <f t="array" ref="X464">iferror(xlookup(B464,'Product List'!A:A,'Product List'!P:P),"")</f>
        <v/>
      </c>
      <c r="Y464" s="434">
        <f t="shared" si="31"/>
        <v>0</v>
      </c>
      <c r="Z464" s="434"/>
    </row>
    <row r="465" ht="14.25" customHeight="1">
      <c r="A465" s="495"/>
      <c r="B465" s="494"/>
      <c r="C465" s="495"/>
      <c r="D465" s="496"/>
      <c r="E465" s="496"/>
      <c r="F465" s="496"/>
      <c r="G465" s="487">
        <f t="shared" si="1"/>
        <v>0</v>
      </c>
      <c r="H465" s="451" t="str">
        <f t="shared" si="2"/>
        <v/>
      </c>
      <c r="I465" s="452" t="str">
        <f t="shared" si="29"/>
        <v/>
      </c>
      <c r="J465" s="493"/>
      <c r="K465" s="434"/>
      <c r="L465" s="454" t="str">
        <f t="shared" si="4"/>
        <v/>
      </c>
      <c r="M465" s="455" t="str">
        <f t="array" ref="M465">IFERROR(IF(J465="","",XLOOKUP(L465,Personnel!$B$4:$G$4,Personnel!$B$5:$G$5)),"")</f>
        <v/>
      </c>
      <c r="N465" s="455">
        <f t="shared" si="5"/>
        <v>0</v>
      </c>
      <c r="O465" s="434"/>
      <c r="P465" s="456" t="str">
        <f t="shared" si="6"/>
        <v/>
      </c>
      <c r="Q465" s="457">
        <f t="shared" si="30"/>
        <v>0</v>
      </c>
      <c r="R465" s="458"/>
      <c r="S465" s="459" t="str">
        <f t="array" ref="S465">IF(B465="","",XLOOKUP($B465,Product,'Product List'!D:D))</f>
        <v/>
      </c>
      <c r="T465" s="454" t="str">
        <f t="array" ref="T465">IF(B465="","",XLOOKUP($B465,Product,'Product List'!E:E))</f>
        <v/>
      </c>
      <c r="U465" s="454" t="str">
        <f t="array" ref="U465">IF(B465="","",XLOOKUP($B465,Product,'Product List'!F:F))</f>
        <v/>
      </c>
      <c r="V465" s="454" t="str">
        <f t="array" ref="V465">IF(B465="","",XLOOKUP($B465,Product,'Product List'!G:G))</f>
        <v/>
      </c>
      <c r="W465" s="434"/>
      <c r="X465" s="434" t="str">
        <f t="array" ref="X465">iferror(xlookup(B465,'Product List'!A:A,'Product List'!P:P),"")</f>
        <v/>
      </c>
      <c r="Y465" s="434">
        <f t="shared" si="31"/>
        <v>0</v>
      </c>
      <c r="Z465" s="434"/>
    </row>
    <row r="466" ht="14.25" customHeight="1">
      <c r="A466" s="495"/>
      <c r="B466" s="494"/>
      <c r="C466" s="495"/>
      <c r="D466" s="496"/>
      <c r="E466" s="496"/>
      <c r="F466" s="496"/>
      <c r="G466" s="487">
        <f t="shared" si="1"/>
        <v>0</v>
      </c>
      <c r="H466" s="451" t="str">
        <f t="shared" si="2"/>
        <v/>
      </c>
      <c r="I466" s="452" t="str">
        <f t="shared" si="29"/>
        <v/>
      </c>
      <c r="J466" s="493"/>
      <c r="K466" s="434"/>
      <c r="L466" s="454" t="str">
        <f t="shared" si="4"/>
        <v/>
      </c>
      <c r="M466" s="455" t="str">
        <f t="array" ref="M466">IFERROR(IF(J466="","",XLOOKUP(L466,Personnel!$B$4:$G$4,Personnel!$B$5:$G$5)),"")</f>
        <v/>
      </c>
      <c r="N466" s="455">
        <f t="shared" si="5"/>
        <v>0</v>
      </c>
      <c r="O466" s="434"/>
      <c r="P466" s="456" t="str">
        <f t="shared" si="6"/>
        <v/>
      </c>
      <c r="Q466" s="457">
        <f t="shared" si="30"/>
        <v>0</v>
      </c>
      <c r="R466" s="458"/>
      <c r="S466" s="459" t="str">
        <f t="array" ref="S466">IF(B466="","",XLOOKUP($B466,Product,'Product List'!D:D))</f>
        <v/>
      </c>
      <c r="T466" s="454" t="str">
        <f t="array" ref="T466">IF(B466="","",XLOOKUP($B466,Product,'Product List'!E:E))</f>
        <v/>
      </c>
      <c r="U466" s="454" t="str">
        <f t="array" ref="U466">IF(B466="","",XLOOKUP($B466,Product,'Product List'!F:F))</f>
        <v/>
      </c>
      <c r="V466" s="454" t="str">
        <f t="array" ref="V466">IF(B466="","",XLOOKUP($B466,Product,'Product List'!G:G))</f>
        <v/>
      </c>
      <c r="W466" s="434"/>
      <c r="X466" s="434" t="str">
        <f t="array" ref="X466">iferror(xlookup(B466,'Product List'!A:A,'Product List'!P:P),"")</f>
        <v/>
      </c>
      <c r="Y466" s="434">
        <f t="shared" si="31"/>
        <v>0</v>
      </c>
      <c r="Z466" s="434"/>
    </row>
    <row r="467" ht="14.25" customHeight="1">
      <c r="A467" s="495"/>
      <c r="B467" s="494"/>
      <c r="C467" s="495"/>
      <c r="D467" s="496"/>
      <c r="E467" s="496"/>
      <c r="F467" s="496"/>
      <c r="G467" s="487">
        <f t="shared" si="1"/>
        <v>0</v>
      </c>
      <c r="H467" s="451" t="str">
        <f t="shared" si="2"/>
        <v/>
      </c>
      <c r="I467" s="452" t="str">
        <f t="shared" si="29"/>
        <v/>
      </c>
      <c r="J467" s="493"/>
      <c r="K467" s="434"/>
      <c r="L467" s="454" t="str">
        <f t="shared" si="4"/>
        <v/>
      </c>
      <c r="M467" s="455" t="str">
        <f t="array" ref="M467">IFERROR(IF(J467="","",XLOOKUP(L467,Personnel!$B$4:$G$4,Personnel!$B$5:$G$5)),"")</f>
        <v/>
      </c>
      <c r="N467" s="455">
        <f t="shared" si="5"/>
        <v>0</v>
      </c>
      <c r="O467" s="434"/>
      <c r="P467" s="456" t="str">
        <f t="shared" si="6"/>
        <v/>
      </c>
      <c r="Q467" s="457">
        <f t="shared" si="30"/>
        <v>0</v>
      </c>
      <c r="R467" s="458"/>
      <c r="S467" s="459" t="str">
        <f t="array" ref="S467">IF(B467="","",XLOOKUP($B467,Product,'Product List'!D:D))</f>
        <v/>
      </c>
      <c r="T467" s="454" t="str">
        <f t="array" ref="T467">IF(B467="","",XLOOKUP($B467,Product,'Product List'!E:E))</f>
        <v/>
      </c>
      <c r="U467" s="454" t="str">
        <f t="array" ref="U467">IF(B467="","",XLOOKUP($B467,Product,'Product List'!F:F))</f>
        <v/>
      </c>
      <c r="V467" s="454" t="str">
        <f t="array" ref="V467">IF(B467="","",XLOOKUP($B467,Product,'Product List'!G:G))</f>
        <v/>
      </c>
      <c r="W467" s="434"/>
      <c r="X467" s="434" t="str">
        <f t="array" ref="X467">iferror(xlookup(B467,'Product List'!A:A,'Product List'!P:P),"")</f>
        <v/>
      </c>
      <c r="Y467" s="434">
        <f t="shared" si="31"/>
        <v>0</v>
      </c>
      <c r="Z467" s="434"/>
    </row>
    <row r="468" ht="14.25" customHeight="1">
      <c r="A468" s="495"/>
      <c r="B468" s="494"/>
      <c r="C468" s="495"/>
      <c r="D468" s="496"/>
      <c r="E468" s="496"/>
      <c r="F468" s="496"/>
      <c r="G468" s="487">
        <f t="shared" si="1"/>
        <v>0</v>
      </c>
      <c r="H468" s="451" t="str">
        <f t="shared" si="2"/>
        <v/>
      </c>
      <c r="I468" s="452" t="str">
        <f t="shared" si="29"/>
        <v/>
      </c>
      <c r="J468" s="493"/>
      <c r="K468" s="434"/>
      <c r="L468" s="454" t="str">
        <f t="shared" si="4"/>
        <v/>
      </c>
      <c r="M468" s="455" t="str">
        <f t="array" ref="M468">IFERROR(IF(J468="","",XLOOKUP(L468,Personnel!$B$4:$G$4,Personnel!$B$5:$G$5)),"")</f>
        <v/>
      </c>
      <c r="N468" s="455">
        <f t="shared" si="5"/>
        <v>0</v>
      </c>
      <c r="O468" s="434"/>
      <c r="P468" s="456" t="str">
        <f t="shared" si="6"/>
        <v/>
      </c>
      <c r="Q468" s="457">
        <f t="shared" si="30"/>
        <v>0</v>
      </c>
      <c r="R468" s="458"/>
      <c r="S468" s="459" t="str">
        <f t="array" ref="S468">IF(B468="","",XLOOKUP($B468,Product,'Product List'!D:D))</f>
        <v/>
      </c>
      <c r="T468" s="454" t="str">
        <f t="array" ref="T468">IF(B468="","",XLOOKUP($B468,Product,'Product List'!E:E))</f>
        <v/>
      </c>
      <c r="U468" s="454" t="str">
        <f t="array" ref="U468">IF(B468="","",XLOOKUP($B468,Product,'Product List'!F:F))</f>
        <v/>
      </c>
      <c r="V468" s="454" t="str">
        <f t="array" ref="V468">IF(B468="","",XLOOKUP($B468,Product,'Product List'!G:G))</f>
        <v/>
      </c>
      <c r="W468" s="434"/>
      <c r="X468" s="434" t="str">
        <f t="array" ref="X468">iferror(xlookup(B468,'Product List'!A:A,'Product List'!P:P),"")</f>
        <v/>
      </c>
      <c r="Y468" s="434">
        <f t="shared" si="31"/>
        <v>0</v>
      </c>
      <c r="Z468" s="434"/>
    </row>
    <row r="469" ht="14.25" customHeight="1">
      <c r="A469" s="495"/>
      <c r="B469" s="494"/>
      <c r="C469" s="495"/>
      <c r="D469" s="496"/>
      <c r="E469" s="496"/>
      <c r="F469" s="496"/>
      <c r="G469" s="487">
        <f t="shared" si="1"/>
        <v>0</v>
      </c>
      <c r="H469" s="451" t="str">
        <f t="shared" si="2"/>
        <v/>
      </c>
      <c r="I469" s="452" t="str">
        <f t="shared" si="29"/>
        <v/>
      </c>
      <c r="J469" s="493"/>
      <c r="K469" s="434"/>
      <c r="L469" s="454" t="str">
        <f t="shared" si="4"/>
        <v/>
      </c>
      <c r="M469" s="455" t="str">
        <f t="array" ref="M469">IFERROR(IF(J469="","",XLOOKUP(L469,Personnel!$B$4:$G$4,Personnel!$B$5:$G$5)),"")</f>
        <v/>
      </c>
      <c r="N469" s="455">
        <f t="shared" si="5"/>
        <v>0</v>
      </c>
      <c r="O469" s="434"/>
      <c r="P469" s="456" t="str">
        <f t="shared" si="6"/>
        <v/>
      </c>
      <c r="Q469" s="457">
        <f t="shared" si="30"/>
        <v>0</v>
      </c>
      <c r="R469" s="458"/>
      <c r="S469" s="459" t="str">
        <f t="array" ref="S469">IF(B469="","",XLOOKUP($B469,Product,'Product List'!D:D))</f>
        <v/>
      </c>
      <c r="T469" s="454" t="str">
        <f t="array" ref="T469">IF(B469="","",XLOOKUP($B469,Product,'Product List'!E:E))</f>
        <v/>
      </c>
      <c r="U469" s="454" t="str">
        <f t="array" ref="U469">IF(B469="","",XLOOKUP($B469,Product,'Product List'!F:F))</f>
        <v/>
      </c>
      <c r="V469" s="454" t="str">
        <f t="array" ref="V469">IF(B469="","",XLOOKUP($B469,Product,'Product List'!G:G))</f>
        <v/>
      </c>
      <c r="W469" s="434"/>
      <c r="X469" s="434" t="str">
        <f t="array" ref="X469">iferror(xlookup(B469,'Product List'!A:A,'Product List'!P:P),"")</f>
        <v/>
      </c>
      <c r="Y469" s="434">
        <f t="shared" si="31"/>
        <v>0</v>
      </c>
      <c r="Z469" s="434"/>
    </row>
    <row r="470" ht="14.25" customHeight="1">
      <c r="A470" s="495"/>
      <c r="B470" s="494"/>
      <c r="C470" s="495"/>
      <c r="D470" s="496"/>
      <c r="E470" s="496"/>
      <c r="F470" s="496"/>
      <c r="G470" s="487">
        <f t="shared" si="1"/>
        <v>0</v>
      </c>
      <c r="H470" s="451" t="str">
        <f t="shared" si="2"/>
        <v/>
      </c>
      <c r="I470" s="452" t="str">
        <f t="shared" si="29"/>
        <v/>
      </c>
      <c r="J470" s="493"/>
      <c r="K470" s="434"/>
      <c r="L470" s="454" t="str">
        <f t="shared" si="4"/>
        <v/>
      </c>
      <c r="M470" s="455" t="str">
        <f t="array" ref="M470">IFERROR(IF(J470="","",XLOOKUP(L470,Personnel!$B$4:$G$4,Personnel!$B$5:$G$5)),"")</f>
        <v/>
      </c>
      <c r="N470" s="455">
        <f t="shared" si="5"/>
        <v>0</v>
      </c>
      <c r="O470" s="434"/>
      <c r="P470" s="456" t="str">
        <f t="shared" si="6"/>
        <v/>
      </c>
      <c r="Q470" s="457">
        <f t="shared" si="30"/>
        <v>0</v>
      </c>
      <c r="R470" s="458"/>
      <c r="S470" s="459" t="str">
        <f t="array" ref="S470">IF(B470="","",XLOOKUP($B470,Product,'Product List'!D:D))</f>
        <v/>
      </c>
      <c r="T470" s="454" t="str">
        <f t="array" ref="T470">IF(B470="","",XLOOKUP($B470,Product,'Product List'!E:E))</f>
        <v/>
      </c>
      <c r="U470" s="454" t="str">
        <f t="array" ref="U470">IF(B470="","",XLOOKUP($B470,Product,'Product List'!F:F))</f>
        <v/>
      </c>
      <c r="V470" s="454" t="str">
        <f t="array" ref="V470">IF(B470="","",XLOOKUP($B470,Product,'Product List'!G:G))</f>
        <v/>
      </c>
      <c r="W470" s="434"/>
      <c r="X470" s="434" t="str">
        <f t="array" ref="X470">iferror(xlookup(B470,'Product List'!A:A,'Product List'!P:P),"")</f>
        <v/>
      </c>
      <c r="Y470" s="434">
        <f t="shared" si="31"/>
        <v>0</v>
      </c>
      <c r="Z470" s="434"/>
    </row>
    <row r="471" ht="14.25" customHeight="1">
      <c r="A471" s="495"/>
      <c r="B471" s="494"/>
      <c r="C471" s="495"/>
      <c r="D471" s="496"/>
      <c r="E471" s="496"/>
      <c r="F471" s="496"/>
      <c r="G471" s="487">
        <f t="shared" si="1"/>
        <v>0</v>
      </c>
      <c r="H471" s="451" t="str">
        <f t="shared" si="2"/>
        <v/>
      </c>
      <c r="I471" s="452" t="str">
        <f t="shared" si="29"/>
        <v/>
      </c>
      <c r="J471" s="493"/>
      <c r="K471" s="434"/>
      <c r="L471" s="454" t="str">
        <f t="shared" si="4"/>
        <v/>
      </c>
      <c r="M471" s="455" t="str">
        <f t="array" ref="M471">IFERROR(IF(J471="","",XLOOKUP(L471,Personnel!$B$4:$G$4,Personnel!$B$5:$G$5)),"")</f>
        <v/>
      </c>
      <c r="N471" s="455">
        <f t="shared" si="5"/>
        <v>0</v>
      </c>
      <c r="O471" s="434"/>
      <c r="P471" s="456" t="str">
        <f t="shared" si="6"/>
        <v/>
      </c>
      <c r="Q471" s="457">
        <f t="shared" si="30"/>
        <v>0</v>
      </c>
      <c r="R471" s="458"/>
      <c r="S471" s="459" t="str">
        <f t="array" ref="S471">IF(B471="","",XLOOKUP($B471,Product,'Product List'!D:D))</f>
        <v/>
      </c>
      <c r="T471" s="454" t="str">
        <f t="array" ref="T471">IF(B471="","",XLOOKUP($B471,Product,'Product List'!E:E))</f>
        <v/>
      </c>
      <c r="U471" s="454" t="str">
        <f t="array" ref="U471">IF(B471="","",XLOOKUP($B471,Product,'Product List'!F:F))</f>
        <v/>
      </c>
      <c r="V471" s="454" t="str">
        <f t="array" ref="V471">IF(B471="","",XLOOKUP($B471,Product,'Product List'!G:G))</f>
        <v/>
      </c>
      <c r="W471" s="434"/>
      <c r="X471" s="434" t="str">
        <f t="array" ref="X471">iferror(xlookup(B471,'Product List'!A:A,'Product List'!P:P),"")</f>
        <v/>
      </c>
      <c r="Y471" s="434">
        <f t="shared" si="31"/>
        <v>0</v>
      </c>
      <c r="Z471" s="434"/>
    </row>
    <row r="472" ht="14.25" customHeight="1">
      <c r="A472" s="495"/>
      <c r="B472" s="494"/>
      <c r="C472" s="495"/>
      <c r="D472" s="496"/>
      <c r="E472" s="496"/>
      <c r="F472" s="496"/>
      <c r="G472" s="487">
        <f t="shared" si="1"/>
        <v>0</v>
      </c>
      <c r="H472" s="451" t="str">
        <f t="shared" si="2"/>
        <v/>
      </c>
      <c r="I472" s="452" t="str">
        <f t="shared" si="29"/>
        <v/>
      </c>
      <c r="J472" s="493"/>
      <c r="K472" s="434"/>
      <c r="L472" s="454" t="str">
        <f t="shared" si="4"/>
        <v/>
      </c>
      <c r="M472" s="455" t="str">
        <f t="array" ref="M472">IFERROR(IF(J472="","",XLOOKUP(L472,Personnel!$B$4:$G$4,Personnel!$B$5:$G$5)),"")</f>
        <v/>
      </c>
      <c r="N472" s="455">
        <f t="shared" si="5"/>
        <v>0</v>
      </c>
      <c r="O472" s="434"/>
      <c r="P472" s="456" t="str">
        <f t="shared" si="6"/>
        <v/>
      </c>
      <c r="Q472" s="457">
        <f t="shared" si="30"/>
        <v>0</v>
      </c>
      <c r="R472" s="458"/>
      <c r="S472" s="459" t="str">
        <f t="array" ref="S472">IF(B472="","",XLOOKUP($B472,Product,'Product List'!D:D))</f>
        <v/>
      </c>
      <c r="T472" s="454" t="str">
        <f t="array" ref="T472">IF(B472="","",XLOOKUP($B472,Product,'Product List'!E:E))</f>
        <v/>
      </c>
      <c r="U472" s="454" t="str">
        <f t="array" ref="U472">IF(B472="","",XLOOKUP($B472,Product,'Product List'!F:F))</f>
        <v/>
      </c>
      <c r="V472" s="454" t="str">
        <f t="array" ref="V472">IF(B472="","",XLOOKUP($B472,Product,'Product List'!G:G))</f>
        <v/>
      </c>
      <c r="W472" s="434"/>
      <c r="X472" s="434" t="str">
        <f t="array" ref="X472">iferror(xlookup(B472,'Product List'!A:A,'Product List'!P:P),"")</f>
        <v/>
      </c>
      <c r="Y472" s="434">
        <f t="shared" si="31"/>
        <v>0</v>
      </c>
      <c r="Z472" s="434"/>
    </row>
    <row r="473" ht="14.25" customHeight="1">
      <c r="A473" s="495"/>
      <c r="B473" s="494"/>
      <c r="C473" s="495"/>
      <c r="D473" s="496"/>
      <c r="E473" s="496"/>
      <c r="F473" s="496"/>
      <c r="G473" s="487">
        <f t="shared" si="1"/>
        <v>0</v>
      </c>
      <c r="H473" s="451" t="str">
        <f t="shared" si="2"/>
        <v/>
      </c>
      <c r="I473" s="452" t="str">
        <f t="shared" si="29"/>
        <v/>
      </c>
      <c r="J473" s="493"/>
      <c r="K473" s="434"/>
      <c r="L473" s="454" t="str">
        <f t="shared" si="4"/>
        <v/>
      </c>
      <c r="M473" s="455" t="str">
        <f t="array" ref="M473">IFERROR(IF(J473="","",XLOOKUP(L473,Personnel!$B$4:$G$4,Personnel!$B$5:$G$5)),"")</f>
        <v/>
      </c>
      <c r="N473" s="455">
        <f t="shared" si="5"/>
        <v>0</v>
      </c>
      <c r="O473" s="434"/>
      <c r="P473" s="456" t="str">
        <f t="shared" si="6"/>
        <v/>
      </c>
      <c r="Q473" s="457">
        <f t="shared" si="30"/>
        <v>0</v>
      </c>
      <c r="R473" s="458"/>
      <c r="S473" s="459" t="str">
        <f t="array" ref="S473">IF(B473="","",XLOOKUP($B473,Product,'Product List'!D:D))</f>
        <v/>
      </c>
      <c r="T473" s="454" t="str">
        <f t="array" ref="T473">IF(B473="","",XLOOKUP($B473,Product,'Product List'!E:E))</f>
        <v/>
      </c>
      <c r="U473" s="454" t="str">
        <f t="array" ref="U473">IF(B473="","",XLOOKUP($B473,Product,'Product List'!F:F))</f>
        <v/>
      </c>
      <c r="V473" s="454" t="str">
        <f t="array" ref="V473">IF(B473="","",XLOOKUP($B473,Product,'Product List'!G:G))</f>
        <v/>
      </c>
      <c r="W473" s="434"/>
      <c r="X473" s="434" t="str">
        <f t="array" ref="X473">iferror(xlookup(B473,'Product List'!A:A,'Product List'!P:P),"")</f>
        <v/>
      </c>
      <c r="Y473" s="434">
        <f t="shared" si="31"/>
        <v>0</v>
      </c>
      <c r="Z473" s="434"/>
    </row>
    <row r="474" ht="14.25" customHeight="1">
      <c r="A474" s="495"/>
      <c r="B474" s="494"/>
      <c r="C474" s="495"/>
      <c r="D474" s="496"/>
      <c r="E474" s="496"/>
      <c r="F474" s="496"/>
      <c r="G474" s="487">
        <f t="shared" si="1"/>
        <v>0</v>
      </c>
      <c r="H474" s="451" t="str">
        <f t="shared" si="2"/>
        <v/>
      </c>
      <c r="I474" s="452" t="str">
        <f t="shared" si="29"/>
        <v/>
      </c>
      <c r="J474" s="493"/>
      <c r="K474" s="434"/>
      <c r="L474" s="454" t="str">
        <f t="shared" si="4"/>
        <v/>
      </c>
      <c r="M474" s="455" t="str">
        <f t="array" ref="M474">IFERROR(IF(J474="","",XLOOKUP(L474,Personnel!$B$4:$G$4,Personnel!$B$5:$G$5)),"")</f>
        <v/>
      </c>
      <c r="N474" s="455">
        <f t="shared" si="5"/>
        <v>0</v>
      </c>
      <c r="O474" s="434"/>
      <c r="P474" s="456" t="str">
        <f t="shared" si="6"/>
        <v/>
      </c>
      <c r="Q474" s="457">
        <f t="shared" si="30"/>
        <v>0</v>
      </c>
      <c r="R474" s="458"/>
      <c r="S474" s="459" t="str">
        <f t="array" ref="S474">IF(B474="","",XLOOKUP($B474,Product,'Product List'!D:D))</f>
        <v/>
      </c>
      <c r="T474" s="454" t="str">
        <f t="array" ref="T474">IF(B474="","",XLOOKUP($B474,Product,'Product List'!E:E))</f>
        <v/>
      </c>
      <c r="U474" s="454" t="str">
        <f t="array" ref="U474">IF(B474="","",XLOOKUP($B474,Product,'Product List'!F:F))</f>
        <v/>
      </c>
      <c r="V474" s="454" t="str">
        <f t="array" ref="V474">IF(B474="","",XLOOKUP($B474,Product,'Product List'!G:G))</f>
        <v/>
      </c>
      <c r="W474" s="434"/>
      <c r="X474" s="434" t="str">
        <f t="array" ref="X474">iferror(xlookup(B474,'Product List'!A:A,'Product List'!P:P),"")</f>
        <v/>
      </c>
      <c r="Y474" s="434">
        <f t="shared" si="31"/>
        <v>0</v>
      </c>
      <c r="Z474" s="434"/>
    </row>
    <row r="475" ht="14.25" customHeight="1">
      <c r="A475" s="495"/>
      <c r="B475" s="494"/>
      <c r="C475" s="495"/>
      <c r="D475" s="496"/>
      <c r="E475" s="496"/>
      <c r="F475" s="496"/>
      <c r="G475" s="487">
        <f t="shared" si="1"/>
        <v>0</v>
      </c>
      <c r="H475" s="451" t="str">
        <f t="shared" si="2"/>
        <v/>
      </c>
      <c r="I475" s="452" t="str">
        <f t="shared" si="29"/>
        <v/>
      </c>
      <c r="J475" s="493"/>
      <c r="K475" s="434"/>
      <c r="L475" s="454" t="str">
        <f t="shared" si="4"/>
        <v/>
      </c>
      <c r="M475" s="455" t="str">
        <f t="array" ref="M475">IFERROR(IF(J475="","",XLOOKUP(L475,Personnel!$B$4:$G$4,Personnel!$B$5:$G$5)),"")</f>
        <v/>
      </c>
      <c r="N475" s="455">
        <f t="shared" si="5"/>
        <v>0</v>
      </c>
      <c r="O475" s="434"/>
      <c r="P475" s="456" t="str">
        <f t="shared" si="6"/>
        <v/>
      </c>
      <c r="Q475" s="457">
        <f t="shared" si="30"/>
        <v>0</v>
      </c>
      <c r="R475" s="458"/>
      <c r="S475" s="459" t="str">
        <f t="array" ref="S475">IF(B475="","",XLOOKUP($B475,Product,'Product List'!D:D))</f>
        <v/>
      </c>
      <c r="T475" s="454" t="str">
        <f t="array" ref="T475">IF(B475="","",XLOOKUP($B475,Product,'Product List'!E:E))</f>
        <v/>
      </c>
      <c r="U475" s="454" t="str">
        <f t="array" ref="U475">IF(B475="","",XLOOKUP($B475,Product,'Product List'!F:F))</f>
        <v/>
      </c>
      <c r="V475" s="454" t="str">
        <f t="array" ref="V475">IF(B475="","",XLOOKUP($B475,Product,'Product List'!G:G))</f>
        <v/>
      </c>
      <c r="W475" s="434"/>
      <c r="X475" s="434" t="str">
        <f t="array" ref="X475">iferror(xlookup(B475,'Product List'!A:A,'Product List'!P:P),"")</f>
        <v/>
      </c>
      <c r="Y475" s="434">
        <f t="shared" si="31"/>
        <v>0</v>
      </c>
      <c r="Z475" s="434"/>
    </row>
    <row r="476" ht="14.25" customHeight="1">
      <c r="A476" s="495"/>
      <c r="B476" s="494"/>
      <c r="C476" s="495"/>
      <c r="D476" s="496"/>
      <c r="E476" s="496"/>
      <c r="F476" s="496"/>
      <c r="G476" s="487">
        <f t="shared" si="1"/>
        <v>0</v>
      </c>
      <c r="H476" s="451" t="str">
        <f t="shared" si="2"/>
        <v/>
      </c>
      <c r="I476" s="452" t="str">
        <f t="shared" si="29"/>
        <v/>
      </c>
      <c r="J476" s="493"/>
      <c r="K476" s="434"/>
      <c r="L476" s="454" t="str">
        <f t="shared" si="4"/>
        <v/>
      </c>
      <c r="M476" s="455" t="str">
        <f t="array" ref="M476">IFERROR(IF(J476="","",XLOOKUP(L476,Personnel!$B$4:$G$4,Personnel!$B$5:$G$5)),"")</f>
        <v/>
      </c>
      <c r="N476" s="455">
        <f t="shared" si="5"/>
        <v>0</v>
      </c>
      <c r="O476" s="434"/>
      <c r="P476" s="456" t="str">
        <f t="shared" si="6"/>
        <v/>
      </c>
      <c r="Q476" s="457">
        <f t="shared" si="30"/>
        <v>0</v>
      </c>
      <c r="R476" s="458"/>
      <c r="S476" s="459" t="str">
        <f t="array" ref="S476">IF(B476="","",XLOOKUP($B476,Product,'Product List'!D:D))</f>
        <v/>
      </c>
      <c r="T476" s="454" t="str">
        <f t="array" ref="T476">IF(B476="","",XLOOKUP($B476,Product,'Product List'!E:E))</f>
        <v/>
      </c>
      <c r="U476" s="454" t="str">
        <f t="array" ref="U476">IF(B476="","",XLOOKUP($B476,Product,'Product List'!F:F))</f>
        <v/>
      </c>
      <c r="V476" s="454" t="str">
        <f t="array" ref="V476">IF(B476="","",XLOOKUP($B476,Product,'Product List'!G:G))</f>
        <v/>
      </c>
      <c r="W476" s="434"/>
      <c r="X476" s="434" t="str">
        <f t="array" ref="X476">iferror(xlookup(B476,'Product List'!A:A,'Product List'!P:P),"")</f>
        <v/>
      </c>
      <c r="Y476" s="434">
        <f t="shared" si="31"/>
        <v>0</v>
      </c>
      <c r="Z476" s="434"/>
    </row>
    <row r="477" ht="14.25" customHeight="1">
      <c r="A477" s="495"/>
      <c r="B477" s="494"/>
      <c r="C477" s="495"/>
      <c r="D477" s="496"/>
      <c r="E477" s="496"/>
      <c r="F477" s="496"/>
      <c r="G477" s="487">
        <f t="shared" si="1"/>
        <v>0</v>
      </c>
      <c r="H477" s="451" t="str">
        <f t="shared" si="2"/>
        <v/>
      </c>
      <c r="I477" s="452" t="str">
        <f t="shared" si="29"/>
        <v/>
      </c>
      <c r="J477" s="493"/>
      <c r="K477" s="434"/>
      <c r="L477" s="454" t="str">
        <f t="shared" si="4"/>
        <v/>
      </c>
      <c r="M477" s="455" t="str">
        <f t="array" ref="M477">IFERROR(IF(J477="","",XLOOKUP(L477,Personnel!$B$4:$G$4,Personnel!$B$5:$G$5)),"")</f>
        <v/>
      </c>
      <c r="N477" s="455">
        <f t="shared" si="5"/>
        <v>0</v>
      </c>
      <c r="O477" s="434"/>
      <c r="P477" s="456" t="str">
        <f t="shared" si="6"/>
        <v/>
      </c>
      <c r="Q477" s="457">
        <f t="shared" si="30"/>
        <v>0</v>
      </c>
      <c r="R477" s="458"/>
      <c r="S477" s="459" t="str">
        <f t="array" ref="S477">IF(B477="","",XLOOKUP($B477,Product,'Product List'!D:D))</f>
        <v/>
      </c>
      <c r="T477" s="454" t="str">
        <f t="array" ref="T477">IF(B477="","",XLOOKUP($B477,Product,'Product List'!E:E))</f>
        <v/>
      </c>
      <c r="U477" s="454" t="str">
        <f t="array" ref="U477">IF(B477="","",XLOOKUP($B477,Product,'Product List'!F:F))</f>
        <v/>
      </c>
      <c r="V477" s="454" t="str">
        <f t="array" ref="V477">IF(B477="","",XLOOKUP($B477,Product,'Product List'!G:G))</f>
        <v/>
      </c>
      <c r="W477" s="434"/>
      <c r="X477" s="434" t="str">
        <f t="array" ref="X477">iferror(xlookup(B477,'Product List'!A:A,'Product List'!P:P),"")</f>
        <v/>
      </c>
      <c r="Y477" s="434">
        <f t="shared" si="31"/>
        <v>0</v>
      </c>
      <c r="Z477" s="434"/>
    </row>
    <row r="478" ht="14.25" customHeight="1">
      <c r="A478" s="495"/>
      <c r="B478" s="494"/>
      <c r="C478" s="495"/>
      <c r="D478" s="496"/>
      <c r="E478" s="496"/>
      <c r="F478" s="496"/>
      <c r="G478" s="487">
        <f t="shared" si="1"/>
        <v>0</v>
      </c>
      <c r="H478" s="451" t="str">
        <f t="shared" si="2"/>
        <v/>
      </c>
      <c r="I478" s="452" t="str">
        <f t="shared" si="29"/>
        <v/>
      </c>
      <c r="J478" s="493"/>
      <c r="K478" s="434"/>
      <c r="L478" s="454" t="str">
        <f t="shared" si="4"/>
        <v/>
      </c>
      <c r="M478" s="455" t="str">
        <f t="array" ref="M478">IFERROR(IF(J478="","",XLOOKUP(L478,Personnel!$B$4:$G$4,Personnel!$B$5:$G$5)),"")</f>
        <v/>
      </c>
      <c r="N478" s="455">
        <f t="shared" si="5"/>
        <v>0</v>
      </c>
      <c r="O478" s="434"/>
      <c r="P478" s="456" t="str">
        <f t="shared" si="6"/>
        <v/>
      </c>
      <c r="Q478" s="457">
        <f t="shared" si="30"/>
        <v>0</v>
      </c>
      <c r="R478" s="458"/>
      <c r="S478" s="459" t="str">
        <f t="array" ref="S478">IF(B478="","",XLOOKUP($B478,Product,'Product List'!D:D))</f>
        <v/>
      </c>
      <c r="T478" s="454" t="str">
        <f t="array" ref="T478">IF(B478="","",XLOOKUP($B478,Product,'Product List'!E:E))</f>
        <v/>
      </c>
      <c r="U478" s="454" t="str">
        <f t="array" ref="U478">IF(B478="","",XLOOKUP($B478,Product,'Product List'!F:F))</f>
        <v/>
      </c>
      <c r="V478" s="454" t="str">
        <f t="array" ref="V478">IF(B478="","",XLOOKUP($B478,Product,'Product List'!G:G))</f>
        <v/>
      </c>
      <c r="W478" s="434"/>
      <c r="X478" s="434" t="str">
        <f t="array" ref="X478">iferror(xlookup(B478,'Product List'!A:A,'Product List'!P:P),"")</f>
        <v/>
      </c>
      <c r="Y478" s="434">
        <f t="shared" si="31"/>
        <v>0</v>
      </c>
      <c r="Z478" s="434"/>
    </row>
    <row r="479" ht="14.25" customHeight="1">
      <c r="A479" s="495"/>
      <c r="B479" s="494"/>
      <c r="C479" s="495"/>
      <c r="D479" s="496"/>
      <c r="E479" s="496"/>
      <c r="F479" s="496"/>
      <c r="G479" s="487">
        <f t="shared" si="1"/>
        <v>0</v>
      </c>
      <c r="H479" s="451" t="str">
        <f t="shared" si="2"/>
        <v/>
      </c>
      <c r="I479" s="452" t="str">
        <f t="shared" si="29"/>
        <v/>
      </c>
      <c r="J479" s="493"/>
      <c r="K479" s="434"/>
      <c r="L479" s="454" t="str">
        <f t="shared" si="4"/>
        <v/>
      </c>
      <c r="M479" s="455" t="str">
        <f t="array" ref="M479">IFERROR(IF(J479="","",XLOOKUP(L479,Personnel!$B$4:$G$4,Personnel!$B$5:$G$5)),"")</f>
        <v/>
      </c>
      <c r="N479" s="455">
        <f t="shared" si="5"/>
        <v>0</v>
      </c>
      <c r="O479" s="434"/>
      <c r="P479" s="456" t="str">
        <f t="shared" si="6"/>
        <v/>
      </c>
      <c r="Q479" s="457">
        <f t="shared" si="30"/>
        <v>0</v>
      </c>
      <c r="R479" s="458"/>
      <c r="S479" s="459" t="str">
        <f t="array" ref="S479">IF(B479="","",XLOOKUP($B479,Product,'Product List'!D:D))</f>
        <v/>
      </c>
      <c r="T479" s="454" t="str">
        <f t="array" ref="T479">IF(B479="","",XLOOKUP($B479,Product,'Product List'!E:E))</f>
        <v/>
      </c>
      <c r="U479" s="454" t="str">
        <f t="array" ref="U479">IF(B479="","",XLOOKUP($B479,Product,'Product List'!F:F))</f>
        <v/>
      </c>
      <c r="V479" s="454" t="str">
        <f t="array" ref="V479">IF(B479="","",XLOOKUP($B479,Product,'Product List'!G:G))</f>
        <v/>
      </c>
      <c r="W479" s="434"/>
      <c r="X479" s="434" t="str">
        <f t="array" ref="X479">iferror(xlookup(B479,'Product List'!A:A,'Product List'!P:P),"")</f>
        <v/>
      </c>
      <c r="Y479" s="434">
        <f t="shared" si="31"/>
        <v>0</v>
      </c>
      <c r="Z479" s="434"/>
    </row>
    <row r="480" ht="14.25" customHeight="1">
      <c r="A480" s="495"/>
      <c r="B480" s="494"/>
      <c r="C480" s="495"/>
      <c r="D480" s="496"/>
      <c r="E480" s="496"/>
      <c r="F480" s="496"/>
      <c r="G480" s="487">
        <f t="shared" si="1"/>
        <v>0</v>
      </c>
      <c r="H480" s="451" t="str">
        <f t="shared" si="2"/>
        <v/>
      </c>
      <c r="I480" s="452" t="str">
        <f t="shared" si="29"/>
        <v/>
      </c>
      <c r="J480" s="493"/>
      <c r="K480" s="434"/>
      <c r="L480" s="454" t="str">
        <f t="shared" si="4"/>
        <v/>
      </c>
      <c r="M480" s="455" t="str">
        <f t="array" ref="M480">IFERROR(IF(J480="","",XLOOKUP(L480,Personnel!$B$4:$G$4,Personnel!$B$5:$G$5)),"")</f>
        <v/>
      </c>
      <c r="N480" s="455">
        <f t="shared" si="5"/>
        <v>0</v>
      </c>
      <c r="O480" s="434"/>
      <c r="P480" s="456" t="str">
        <f t="shared" si="6"/>
        <v/>
      </c>
      <c r="Q480" s="457">
        <f t="shared" si="30"/>
        <v>0</v>
      </c>
      <c r="R480" s="458"/>
      <c r="S480" s="459" t="str">
        <f t="array" ref="S480">IF(B480="","",XLOOKUP($B480,Product,'Product List'!D:D))</f>
        <v/>
      </c>
      <c r="T480" s="454" t="str">
        <f t="array" ref="T480">IF(B480="","",XLOOKUP($B480,Product,'Product List'!E:E))</f>
        <v/>
      </c>
      <c r="U480" s="454" t="str">
        <f t="array" ref="U480">IF(B480="","",XLOOKUP($B480,Product,'Product List'!F:F))</f>
        <v/>
      </c>
      <c r="V480" s="454" t="str">
        <f t="array" ref="V480">IF(B480="","",XLOOKUP($B480,Product,'Product List'!G:G))</f>
        <v/>
      </c>
      <c r="W480" s="434"/>
      <c r="X480" s="434" t="str">
        <f t="array" ref="X480">iferror(xlookup(B480,'Product List'!A:A,'Product List'!P:P),"")</f>
        <v/>
      </c>
      <c r="Y480" s="434">
        <f t="shared" si="31"/>
        <v>0</v>
      </c>
      <c r="Z480" s="434"/>
    </row>
    <row r="481" ht="14.25" customHeight="1">
      <c r="A481" s="495"/>
      <c r="B481" s="494"/>
      <c r="C481" s="495"/>
      <c r="D481" s="496"/>
      <c r="E481" s="496"/>
      <c r="F481" s="496"/>
      <c r="G481" s="487">
        <f t="shared" si="1"/>
        <v>0</v>
      </c>
      <c r="H481" s="451" t="str">
        <f t="shared" si="2"/>
        <v/>
      </c>
      <c r="I481" s="452" t="str">
        <f t="shared" si="29"/>
        <v/>
      </c>
      <c r="J481" s="493"/>
      <c r="K481" s="434"/>
      <c r="L481" s="454" t="str">
        <f t="shared" si="4"/>
        <v/>
      </c>
      <c r="M481" s="455" t="str">
        <f t="array" ref="M481">IFERROR(IF(J481="","",XLOOKUP(L481,Personnel!$B$4:$G$4,Personnel!$B$5:$G$5)),"")</f>
        <v/>
      </c>
      <c r="N481" s="455">
        <f t="shared" si="5"/>
        <v>0</v>
      </c>
      <c r="O481" s="434"/>
      <c r="P481" s="456" t="str">
        <f t="shared" si="6"/>
        <v/>
      </c>
      <c r="Q481" s="457">
        <f t="shared" si="30"/>
        <v>0</v>
      </c>
      <c r="R481" s="458"/>
      <c r="S481" s="459" t="str">
        <f t="array" ref="S481">IF(B481="","",XLOOKUP($B481,Product,'Product List'!D:D))</f>
        <v/>
      </c>
      <c r="T481" s="454" t="str">
        <f t="array" ref="T481">IF(B481="","",XLOOKUP($B481,Product,'Product List'!E:E))</f>
        <v/>
      </c>
      <c r="U481" s="454" t="str">
        <f t="array" ref="U481">IF(B481="","",XLOOKUP($B481,Product,'Product List'!F:F))</f>
        <v/>
      </c>
      <c r="V481" s="454" t="str">
        <f t="array" ref="V481">IF(B481="","",XLOOKUP($B481,Product,'Product List'!G:G))</f>
        <v/>
      </c>
      <c r="W481" s="434"/>
      <c r="X481" s="434" t="str">
        <f t="array" ref="X481">iferror(xlookup(B481,'Product List'!A:A,'Product List'!P:P),"")</f>
        <v/>
      </c>
      <c r="Y481" s="434">
        <f t="shared" si="31"/>
        <v>0</v>
      </c>
      <c r="Z481" s="434"/>
    </row>
    <row r="482" ht="14.25" customHeight="1">
      <c r="A482" s="495"/>
      <c r="B482" s="494"/>
      <c r="C482" s="495"/>
      <c r="D482" s="496"/>
      <c r="E482" s="496"/>
      <c r="F482" s="496"/>
      <c r="G482" s="487">
        <f t="shared" si="1"/>
        <v>0</v>
      </c>
      <c r="H482" s="451" t="str">
        <f t="shared" si="2"/>
        <v/>
      </c>
      <c r="I482" s="452" t="str">
        <f t="shared" si="29"/>
        <v/>
      </c>
      <c r="J482" s="493"/>
      <c r="K482" s="434"/>
      <c r="L482" s="454" t="str">
        <f t="shared" si="4"/>
        <v/>
      </c>
      <c r="M482" s="455" t="str">
        <f t="array" ref="M482">IFERROR(IF(J482="","",XLOOKUP(L482,Personnel!$B$4:$G$4,Personnel!$B$5:$G$5)),"")</f>
        <v/>
      </c>
      <c r="N482" s="455">
        <f t="shared" si="5"/>
        <v>0</v>
      </c>
      <c r="O482" s="434"/>
      <c r="P482" s="456" t="str">
        <f t="shared" si="6"/>
        <v/>
      </c>
      <c r="Q482" s="457">
        <f t="shared" si="30"/>
        <v>0</v>
      </c>
      <c r="R482" s="458"/>
      <c r="S482" s="459" t="str">
        <f t="array" ref="S482">IF(B482="","",XLOOKUP($B482,Product,'Product List'!D:D))</f>
        <v/>
      </c>
      <c r="T482" s="454" t="str">
        <f t="array" ref="T482">IF(B482="","",XLOOKUP($B482,Product,'Product List'!E:E))</f>
        <v/>
      </c>
      <c r="U482" s="454" t="str">
        <f t="array" ref="U482">IF(B482="","",XLOOKUP($B482,Product,'Product List'!F:F))</f>
        <v/>
      </c>
      <c r="V482" s="454" t="str">
        <f t="array" ref="V482">IF(B482="","",XLOOKUP($B482,Product,'Product List'!G:G))</f>
        <v/>
      </c>
      <c r="W482" s="434"/>
      <c r="X482" s="434" t="str">
        <f t="array" ref="X482">iferror(xlookup(B482,'Product List'!A:A,'Product List'!P:P),"")</f>
        <v/>
      </c>
      <c r="Y482" s="434">
        <f t="shared" si="31"/>
        <v>0</v>
      </c>
      <c r="Z482" s="434"/>
    </row>
    <row r="483" ht="14.25" customHeight="1">
      <c r="A483" s="495"/>
      <c r="B483" s="494"/>
      <c r="C483" s="495"/>
      <c r="D483" s="496"/>
      <c r="E483" s="496"/>
      <c r="F483" s="496"/>
      <c r="G483" s="487">
        <f t="shared" si="1"/>
        <v>0</v>
      </c>
      <c r="H483" s="451" t="str">
        <f t="shared" si="2"/>
        <v/>
      </c>
      <c r="I483" s="452" t="str">
        <f t="shared" si="29"/>
        <v/>
      </c>
      <c r="J483" s="493"/>
      <c r="K483" s="434"/>
      <c r="L483" s="454" t="str">
        <f t="shared" si="4"/>
        <v/>
      </c>
      <c r="M483" s="455" t="str">
        <f t="array" ref="M483">IFERROR(IF(J483="","",XLOOKUP(L483,Personnel!$B$4:$G$4,Personnel!$B$5:$G$5)),"")</f>
        <v/>
      </c>
      <c r="N483" s="455">
        <f t="shared" si="5"/>
        <v>0</v>
      </c>
      <c r="O483" s="434"/>
      <c r="P483" s="456" t="str">
        <f t="shared" si="6"/>
        <v/>
      </c>
      <c r="Q483" s="457">
        <f t="shared" si="30"/>
        <v>0</v>
      </c>
      <c r="R483" s="458"/>
      <c r="S483" s="459" t="str">
        <f t="array" ref="S483">IF(B483="","",XLOOKUP($B483,Product,'Product List'!D:D))</f>
        <v/>
      </c>
      <c r="T483" s="454" t="str">
        <f t="array" ref="T483">IF(B483="","",XLOOKUP($B483,Product,'Product List'!E:E))</f>
        <v/>
      </c>
      <c r="U483" s="454" t="str">
        <f t="array" ref="U483">IF(B483="","",XLOOKUP($B483,Product,'Product List'!F:F))</f>
        <v/>
      </c>
      <c r="V483" s="454" t="str">
        <f t="array" ref="V483">IF(B483="","",XLOOKUP($B483,Product,'Product List'!G:G))</f>
        <v/>
      </c>
      <c r="W483" s="434"/>
      <c r="X483" s="434" t="str">
        <f t="array" ref="X483">iferror(xlookup(B483,'Product List'!A:A,'Product List'!P:P),"")</f>
        <v/>
      </c>
      <c r="Y483" s="434">
        <f t="shared" si="31"/>
        <v>0</v>
      </c>
      <c r="Z483" s="434"/>
    </row>
    <row r="484" ht="14.25" customHeight="1">
      <c r="A484" s="495"/>
      <c r="B484" s="494"/>
      <c r="C484" s="495"/>
      <c r="D484" s="496"/>
      <c r="E484" s="496"/>
      <c r="F484" s="496"/>
      <c r="G484" s="487">
        <f t="shared" si="1"/>
        <v>0</v>
      </c>
      <c r="H484" s="451" t="str">
        <f t="shared" si="2"/>
        <v/>
      </c>
      <c r="I484" s="452" t="str">
        <f t="shared" si="29"/>
        <v/>
      </c>
      <c r="J484" s="493"/>
      <c r="K484" s="434"/>
      <c r="L484" s="454" t="str">
        <f t="shared" si="4"/>
        <v/>
      </c>
      <c r="M484" s="455" t="str">
        <f t="array" ref="M484">IFERROR(IF(J484="","",XLOOKUP(L484,Personnel!$B$4:$G$4,Personnel!$B$5:$G$5)),"")</f>
        <v/>
      </c>
      <c r="N484" s="455">
        <f t="shared" si="5"/>
        <v>0</v>
      </c>
      <c r="O484" s="434"/>
      <c r="P484" s="456" t="str">
        <f t="shared" si="6"/>
        <v/>
      </c>
      <c r="Q484" s="457">
        <f t="shared" si="30"/>
        <v>0</v>
      </c>
      <c r="R484" s="458"/>
      <c r="S484" s="459" t="str">
        <f t="array" ref="S484">IF(B484="","",XLOOKUP($B484,Product,'Product List'!D:D))</f>
        <v/>
      </c>
      <c r="T484" s="454" t="str">
        <f t="array" ref="T484">IF(B484="","",XLOOKUP($B484,Product,'Product List'!E:E))</f>
        <v/>
      </c>
      <c r="U484" s="454" t="str">
        <f t="array" ref="U484">IF(B484="","",XLOOKUP($B484,Product,'Product List'!F:F))</f>
        <v/>
      </c>
      <c r="V484" s="454" t="str">
        <f t="array" ref="V484">IF(B484="","",XLOOKUP($B484,Product,'Product List'!G:G))</f>
        <v/>
      </c>
      <c r="W484" s="434"/>
      <c r="X484" s="434" t="str">
        <f t="array" ref="X484">iferror(xlookup(B484,'Product List'!A:A,'Product List'!P:P),"")</f>
        <v/>
      </c>
      <c r="Y484" s="434">
        <f t="shared" si="31"/>
        <v>0</v>
      </c>
      <c r="Z484" s="434"/>
    </row>
    <row r="485" ht="14.25" customHeight="1">
      <c r="A485" s="495"/>
      <c r="B485" s="494"/>
      <c r="C485" s="495"/>
      <c r="D485" s="496"/>
      <c r="E485" s="496"/>
      <c r="F485" s="496"/>
      <c r="G485" s="487">
        <f t="shared" si="1"/>
        <v>0</v>
      </c>
      <c r="H485" s="451" t="str">
        <f t="shared" si="2"/>
        <v/>
      </c>
      <c r="I485" s="452" t="str">
        <f t="shared" si="29"/>
        <v/>
      </c>
      <c r="J485" s="493"/>
      <c r="K485" s="434"/>
      <c r="L485" s="454" t="str">
        <f t="shared" si="4"/>
        <v/>
      </c>
      <c r="M485" s="455" t="str">
        <f t="array" ref="M485">IFERROR(IF(J485="","",XLOOKUP(L485,Personnel!$B$4:$G$4,Personnel!$B$5:$G$5)),"")</f>
        <v/>
      </c>
      <c r="N485" s="455">
        <f t="shared" si="5"/>
        <v>0</v>
      </c>
      <c r="O485" s="434"/>
      <c r="P485" s="456" t="str">
        <f t="shared" si="6"/>
        <v/>
      </c>
      <c r="Q485" s="457">
        <f t="shared" si="30"/>
        <v>0</v>
      </c>
      <c r="R485" s="458"/>
      <c r="S485" s="459" t="str">
        <f t="array" ref="S485">IF(B485="","",XLOOKUP($B485,Product,'Product List'!D:D))</f>
        <v/>
      </c>
      <c r="T485" s="454" t="str">
        <f t="array" ref="T485">IF(B485="","",XLOOKUP($B485,Product,'Product List'!E:E))</f>
        <v/>
      </c>
      <c r="U485" s="454" t="str">
        <f t="array" ref="U485">IF(B485="","",XLOOKUP($B485,Product,'Product List'!F:F))</f>
        <v/>
      </c>
      <c r="V485" s="454" t="str">
        <f t="array" ref="V485">IF(B485="","",XLOOKUP($B485,Product,'Product List'!G:G))</f>
        <v/>
      </c>
      <c r="W485" s="434"/>
      <c r="X485" s="434" t="str">
        <f t="array" ref="X485">iferror(xlookup(B485,'Product List'!A:A,'Product List'!P:P),"")</f>
        <v/>
      </c>
      <c r="Y485" s="434">
        <f t="shared" si="31"/>
        <v>0</v>
      </c>
      <c r="Z485" s="434"/>
    </row>
    <row r="486" ht="14.25" customHeight="1">
      <c r="A486" s="495"/>
      <c r="B486" s="494"/>
      <c r="C486" s="495"/>
      <c r="D486" s="496"/>
      <c r="E486" s="496"/>
      <c r="F486" s="496"/>
      <c r="G486" s="487">
        <f t="shared" si="1"/>
        <v>0</v>
      </c>
      <c r="H486" s="451" t="str">
        <f t="shared" si="2"/>
        <v/>
      </c>
      <c r="I486" s="452" t="str">
        <f t="shared" si="29"/>
        <v/>
      </c>
      <c r="J486" s="493"/>
      <c r="K486" s="434"/>
      <c r="L486" s="454" t="str">
        <f t="shared" si="4"/>
        <v/>
      </c>
      <c r="M486" s="455" t="str">
        <f t="array" ref="M486">IFERROR(IF(J486="","",XLOOKUP(L486,Personnel!$B$4:$G$4,Personnel!$B$5:$G$5)),"")</f>
        <v/>
      </c>
      <c r="N486" s="455">
        <f t="shared" si="5"/>
        <v>0</v>
      </c>
      <c r="O486" s="434"/>
      <c r="P486" s="456" t="str">
        <f t="shared" si="6"/>
        <v/>
      </c>
      <c r="Q486" s="457">
        <f t="shared" si="30"/>
        <v>0</v>
      </c>
      <c r="R486" s="458"/>
      <c r="S486" s="459" t="str">
        <f t="array" ref="S486">IF(B486="","",XLOOKUP($B486,Product,'Product List'!D:D))</f>
        <v/>
      </c>
      <c r="T486" s="454" t="str">
        <f t="array" ref="T486">IF(B486="","",XLOOKUP($B486,Product,'Product List'!E:E))</f>
        <v/>
      </c>
      <c r="U486" s="454" t="str">
        <f t="array" ref="U486">IF(B486="","",XLOOKUP($B486,Product,'Product List'!F:F))</f>
        <v/>
      </c>
      <c r="V486" s="454" t="str">
        <f t="array" ref="V486">IF(B486="","",XLOOKUP($B486,Product,'Product List'!G:G))</f>
        <v/>
      </c>
      <c r="W486" s="434"/>
      <c r="X486" s="434" t="str">
        <f t="array" ref="X486">iferror(xlookup(B486,'Product List'!A:A,'Product List'!P:P),"")</f>
        <v/>
      </c>
      <c r="Y486" s="434">
        <f t="shared" si="31"/>
        <v>0</v>
      </c>
      <c r="Z486" s="434"/>
    </row>
    <row r="487" ht="14.25" customHeight="1">
      <c r="A487" s="495"/>
      <c r="B487" s="494"/>
      <c r="C487" s="495"/>
      <c r="D487" s="496"/>
      <c r="E487" s="496"/>
      <c r="F487" s="496"/>
      <c r="G487" s="487">
        <f t="shared" si="1"/>
        <v>0</v>
      </c>
      <c r="H487" s="451" t="str">
        <f t="shared" si="2"/>
        <v/>
      </c>
      <c r="I487" s="452" t="str">
        <f t="shared" si="29"/>
        <v/>
      </c>
      <c r="J487" s="493"/>
      <c r="K487" s="434"/>
      <c r="L487" s="454" t="str">
        <f t="shared" si="4"/>
        <v/>
      </c>
      <c r="M487" s="455" t="str">
        <f t="array" ref="M487">IFERROR(IF(J487="","",XLOOKUP(L487,Personnel!$B$4:$G$4,Personnel!$B$5:$G$5)),"")</f>
        <v/>
      </c>
      <c r="N487" s="455">
        <f t="shared" si="5"/>
        <v>0</v>
      </c>
      <c r="O487" s="434"/>
      <c r="P487" s="456" t="str">
        <f t="shared" si="6"/>
        <v/>
      </c>
      <c r="Q487" s="457">
        <f t="shared" si="30"/>
        <v>0</v>
      </c>
      <c r="R487" s="458"/>
      <c r="S487" s="459" t="str">
        <f t="array" ref="S487">IF(B487="","",XLOOKUP($B487,Product,'Product List'!D:D))</f>
        <v/>
      </c>
      <c r="T487" s="454" t="str">
        <f t="array" ref="T487">IF(B487="","",XLOOKUP($B487,Product,'Product List'!E:E))</f>
        <v/>
      </c>
      <c r="U487" s="454" t="str">
        <f t="array" ref="U487">IF(B487="","",XLOOKUP($B487,Product,'Product List'!F:F))</f>
        <v/>
      </c>
      <c r="V487" s="454" t="str">
        <f t="array" ref="V487">IF(B487="","",XLOOKUP($B487,Product,'Product List'!G:G))</f>
        <v/>
      </c>
      <c r="W487" s="434"/>
      <c r="X487" s="434" t="str">
        <f t="array" ref="X487">iferror(xlookup(B487,'Product List'!A:A,'Product List'!P:P),"")</f>
        <v/>
      </c>
      <c r="Y487" s="434">
        <f t="shared" si="31"/>
        <v>0</v>
      </c>
      <c r="Z487" s="434"/>
    </row>
    <row r="488" ht="14.25" customHeight="1">
      <c r="A488" s="495"/>
      <c r="B488" s="494"/>
      <c r="C488" s="495"/>
      <c r="D488" s="496"/>
      <c r="E488" s="496"/>
      <c r="F488" s="496"/>
      <c r="G488" s="487">
        <f t="shared" si="1"/>
        <v>0</v>
      </c>
      <c r="H488" s="451" t="str">
        <f t="shared" si="2"/>
        <v/>
      </c>
      <c r="I488" s="452" t="str">
        <f t="shared" si="29"/>
        <v/>
      </c>
      <c r="J488" s="493"/>
      <c r="K488" s="434"/>
      <c r="L488" s="454" t="str">
        <f t="shared" si="4"/>
        <v/>
      </c>
      <c r="M488" s="455" t="str">
        <f t="array" ref="M488">IFERROR(IF(J488="","",XLOOKUP(L488,Personnel!$B$4:$G$4,Personnel!$B$5:$G$5)),"")</f>
        <v/>
      </c>
      <c r="N488" s="455">
        <f t="shared" si="5"/>
        <v>0</v>
      </c>
      <c r="O488" s="434"/>
      <c r="P488" s="456" t="str">
        <f t="shared" si="6"/>
        <v/>
      </c>
      <c r="Q488" s="457">
        <f t="shared" si="30"/>
        <v>0</v>
      </c>
      <c r="R488" s="458"/>
      <c r="S488" s="459" t="str">
        <f t="array" ref="S488">IF(B488="","",XLOOKUP($B488,Product,'Product List'!D:D))</f>
        <v/>
      </c>
      <c r="T488" s="454" t="str">
        <f t="array" ref="T488">IF(B488="","",XLOOKUP($B488,Product,'Product List'!E:E))</f>
        <v/>
      </c>
      <c r="U488" s="454" t="str">
        <f t="array" ref="U488">IF(B488="","",XLOOKUP($B488,Product,'Product List'!F:F))</f>
        <v/>
      </c>
      <c r="V488" s="454" t="str">
        <f t="array" ref="V488">IF(B488="","",XLOOKUP($B488,Product,'Product List'!G:G))</f>
        <v/>
      </c>
      <c r="W488" s="434"/>
      <c r="X488" s="434" t="str">
        <f t="array" ref="X488">iferror(xlookup(B488,'Product List'!A:A,'Product List'!P:P),"")</f>
        <v/>
      </c>
      <c r="Y488" s="434">
        <f t="shared" si="31"/>
        <v>0</v>
      </c>
      <c r="Z488" s="434"/>
    </row>
    <row r="489" ht="14.25" customHeight="1">
      <c r="A489" s="495"/>
      <c r="B489" s="494"/>
      <c r="C489" s="495"/>
      <c r="D489" s="496"/>
      <c r="E489" s="496"/>
      <c r="F489" s="496"/>
      <c r="G489" s="487">
        <f t="shared" si="1"/>
        <v>0</v>
      </c>
      <c r="H489" s="451" t="str">
        <f t="shared" si="2"/>
        <v/>
      </c>
      <c r="I489" s="452" t="str">
        <f t="shared" si="29"/>
        <v/>
      </c>
      <c r="J489" s="493"/>
      <c r="K489" s="434"/>
      <c r="L489" s="454" t="str">
        <f t="shared" si="4"/>
        <v/>
      </c>
      <c r="M489" s="455" t="str">
        <f t="array" ref="M489">IFERROR(IF(J489="","",XLOOKUP(L489,Personnel!$B$4:$G$4,Personnel!$B$5:$G$5)),"")</f>
        <v/>
      </c>
      <c r="N489" s="455">
        <f t="shared" si="5"/>
        <v>0</v>
      </c>
      <c r="O489" s="434"/>
      <c r="P489" s="456" t="str">
        <f t="shared" si="6"/>
        <v/>
      </c>
      <c r="Q489" s="457">
        <f t="shared" si="30"/>
        <v>0</v>
      </c>
      <c r="R489" s="458"/>
      <c r="S489" s="459" t="str">
        <f t="array" ref="S489">IF(B489="","",XLOOKUP($B489,Product,'Product List'!D:D))</f>
        <v/>
      </c>
      <c r="T489" s="454" t="str">
        <f t="array" ref="T489">IF(B489="","",XLOOKUP($B489,Product,'Product List'!E:E))</f>
        <v/>
      </c>
      <c r="U489" s="454" t="str">
        <f t="array" ref="U489">IF(B489="","",XLOOKUP($B489,Product,'Product List'!F:F))</f>
        <v/>
      </c>
      <c r="V489" s="454" t="str">
        <f t="array" ref="V489">IF(B489="","",XLOOKUP($B489,Product,'Product List'!G:G))</f>
        <v/>
      </c>
      <c r="W489" s="434"/>
      <c r="X489" s="434" t="str">
        <f t="array" ref="X489">iferror(xlookup(B489,'Product List'!A:A,'Product List'!P:P),"")</f>
        <v/>
      </c>
      <c r="Y489" s="434">
        <f t="shared" si="31"/>
        <v>0</v>
      </c>
      <c r="Z489" s="434"/>
    </row>
    <row r="490" ht="14.25" customHeight="1">
      <c r="A490" s="495"/>
      <c r="B490" s="494"/>
      <c r="C490" s="495"/>
      <c r="D490" s="496"/>
      <c r="E490" s="496"/>
      <c r="F490" s="496"/>
      <c r="G490" s="487">
        <f t="shared" si="1"/>
        <v>0</v>
      </c>
      <c r="H490" s="451" t="str">
        <f t="shared" si="2"/>
        <v/>
      </c>
      <c r="I490" s="452" t="str">
        <f t="shared" si="29"/>
        <v/>
      </c>
      <c r="J490" s="493"/>
      <c r="K490" s="434"/>
      <c r="L490" s="454" t="str">
        <f t="shared" si="4"/>
        <v/>
      </c>
      <c r="M490" s="455" t="str">
        <f t="array" ref="M490">IFERROR(IF(J490="","",XLOOKUP(L490,Personnel!$B$4:$G$4,Personnel!$B$5:$G$5)),"")</f>
        <v/>
      </c>
      <c r="N490" s="455">
        <f t="shared" si="5"/>
        <v>0</v>
      </c>
      <c r="O490" s="434"/>
      <c r="P490" s="456" t="str">
        <f t="shared" si="6"/>
        <v/>
      </c>
      <c r="Q490" s="457">
        <f t="shared" si="30"/>
        <v>0</v>
      </c>
      <c r="R490" s="458"/>
      <c r="S490" s="459" t="str">
        <f t="array" ref="S490">IF(B490="","",XLOOKUP($B490,Product,'Product List'!D:D))</f>
        <v/>
      </c>
      <c r="T490" s="454" t="str">
        <f t="array" ref="T490">IF(B490="","",XLOOKUP($B490,Product,'Product List'!E:E))</f>
        <v/>
      </c>
      <c r="U490" s="454" t="str">
        <f t="array" ref="U490">IF(B490="","",XLOOKUP($B490,Product,'Product List'!F:F))</f>
        <v/>
      </c>
      <c r="V490" s="454" t="str">
        <f t="array" ref="V490">IF(B490="","",XLOOKUP($B490,Product,'Product List'!G:G))</f>
        <v/>
      </c>
      <c r="W490" s="434"/>
      <c r="X490" s="434" t="str">
        <f t="array" ref="X490">iferror(xlookup(B490,'Product List'!A:A,'Product List'!P:P),"")</f>
        <v/>
      </c>
      <c r="Y490" s="434">
        <f t="shared" si="31"/>
        <v>0</v>
      </c>
      <c r="Z490" s="434"/>
    </row>
    <row r="491" ht="14.25" customHeight="1">
      <c r="A491" s="495"/>
      <c r="B491" s="494"/>
      <c r="C491" s="495"/>
      <c r="D491" s="496"/>
      <c r="E491" s="496"/>
      <c r="F491" s="496"/>
      <c r="G491" s="487">
        <f t="shared" si="1"/>
        <v>0</v>
      </c>
      <c r="H491" s="451" t="str">
        <f t="shared" si="2"/>
        <v/>
      </c>
      <c r="I491" s="452" t="str">
        <f t="shared" si="29"/>
        <v/>
      </c>
      <c r="J491" s="493"/>
      <c r="K491" s="434"/>
      <c r="L491" s="454" t="str">
        <f t="shared" si="4"/>
        <v/>
      </c>
      <c r="M491" s="455" t="str">
        <f t="array" ref="M491">IFERROR(IF(J491="","",XLOOKUP(L491,Personnel!$B$4:$G$4,Personnel!$B$5:$G$5)),"")</f>
        <v/>
      </c>
      <c r="N491" s="455">
        <f t="shared" si="5"/>
        <v>0</v>
      </c>
      <c r="O491" s="434"/>
      <c r="P491" s="456" t="str">
        <f t="shared" si="6"/>
        <v/>
      </c>
      <c r="Q491" s="457">
        <f t="shared" si="30"/>
        <v>0</v>
      </c>
      <c r="R491" s="458"/>
      <c r="S491" s="459" t="str">
        <f t="array" ref="S491">IF(B491="","",XLOOKUP($B491,Product,'Product List'!D:D))</f>
        <v/>
      </c>
      <c r="T491" s="454" t="str">
        <f t="array" ref="T491">IF(B491="","",XLOOKUP($B491,Product,'Product List'!E:E))</f>
        <v/>
      </c>
      <c r="U491" s="454" t="str">
        <f t="array" ref="U491">IF(B491="","",XLOOKUP($B491,Product,'Product List'!F:F))</f>
        <v/>
      </c>
      <c r="V491" s="454" t="str">
        <f t="array" ref="V491">IF(B491="","",XLOOKUP($B491,Product,'Product List'!G:G))</f>
        <v/>
      </c>
      <c r="W491" s="434"/>
      <c r="X491" s="434" t="str">
        <f t="array" ref="X491">iferror(xlookup(B491,'Product List'!A:A,'Product List'!P:P),"")</f>
        <v/>
      </c>
      <c r="Y491" s="434">
        <f t="shared" si="31"/>
        <v>0</v>
      </c>
      <c r="Z491" s="434"/>
    </row>
    <row r="492" ht="14.25" customHeight="1">
      <c r="A492" s="495"/>
      <c r="B492" s="494"/>
      <c r="C492" s="495"/>
      <c r="D492" s="496"/>
      <c r="E492" s="496"/>
      <c r="F492" s="496"/>
      <c r="G492" s="487">
        <f t="shared" si="1"/>
        <v>0</v>
      </c>
      <c r="H492" s="451" t="str">
        <f t="shared" si="2"/>
        <v/>
      </c>
      <c r="I492" s="452" t="str">
        <f t="shared" si="29"/>
        <v/>
      </c>
      <c r="J492" s="493"/>
      <c r="K492" s="434"/>
      <c r="L492" s="454" t="str">
        <f t="shared" si="4"/>
        <v/>
      </c>
      <c r="M492" s="455" t="str">
        <f t="array" ref="M492">IFERROR(IF(J492="","",XLOOKUP(L492,Personnel!$B$4:$G$4,Personnel!$B$5:$G$5)),"")</f>
        <v/>
      </c>
      <c r="N492" s="455">
        <f t="shared" si="5"/>
        <v>0</v>
      </c>
      <c r="O492" s="434"/>
      <c r="P492" s="456" t="str">
        <f t="shared" si="6"/>
        <v/>
      </c>
      <c r="Q492" s="457">
        <f t="shared" si="30"/>
        <v>0</v>
      </c>
      <c r="R492" s="458"/>
      <c r="S492" s="459" t="str">
        <f t="array" ref="S492">IF(B492="","",XLOOKUP($B492,Product,'Product List'!D:D))</f>
        <v/>
      </c>
      <c r="T492" s="454" t="str">
        <f t="array" ref="T492">IF(B492="","",XLOOKUP($B492,Product,'Product List'!E:E))</f>
        <v/>
      </c>
      <c r="U492" s="454" t="str">
        <f t="array" ref="U492">IF(B492="","",XLOOKUP($B492,Product,'Product List'!F:F))</f>
        <v/>
      </c>
      <c r="V492" s="454" t="str">
        <f t="array" ref="V492">IF(B492="","",XLOOKUP($B492,Product,'Product List'!G:G))</f>
        <v/>
      </c>
      <c r="W492" s="434"/>
      <c r="X492" s="434" t="str">
        <f t="array" ref="X492">iferror(xlookup(B492,'Product List'!A:A,'Product List'!P:P),"")</f>
        <v/>
      </c>
      <c r="Y492" s="434">
        <f t="shared" si="31"/>
        <v>0</v>
      </c>
      <c r="Z492" s="434"/>
    </row>
    <row r="493" ht="14.25" customHeight="1">
      <c r="A493" s="495"/>
      <c r="B493" s="494"/>
      <c r="C493" s="495"/>
      <c r="D493" s="496"/>
      <c r="E493" s="496"/>
      <c r="F493" s="496"/>
      <c r="G493" s="487">
        <f t="shared" si="1"/>
        <v>0</v>
      </c>
      <c r="H493" s="451" t="str">
        <f t="shared" si="2"/>
        <v/>
      </c>
      <c r="I493" s="452" t="str">
        <f t="shared" si="29"/>
        <v/>
      </c>
      <c r="J493" s="493"/>
      <c r="K493" s="434"/>
      <c r="L493" s="454" t="str">
        <f t="shared" si="4"/>
        <v/>
      </c>
      <c r="M493" s="455" t="str">
        <f t="array" ref="M493">IFERROR(IF(J493="","",XLOOKUP(L493,Personnel!$B$4:$G$4,Personnel!$B$5:$G$5)),"")</f>
        <v/>
      </c>
      <c r="N493" s="455">
        <f t="shared" si="5"/>
        <v>0</v>
      </c>
      <c r="O493" s="434"/>
      <c r="P493" s="456" t="str">
        <f t="shared" si="6"/>
        <v/>
      </c>
      <c r="Q493" s="457">
        <f t="shared" si="30"/>
        <v>0</v>
      </c>
      <c r="R493" s="458"/>
      <c r="S493" s="459" t="str">
        <f t="array" ref="S493">IF(B493="","",XLOOKUP($B493,Product,'Product List'!D:D))</f>
        <v/>
      </c>
      <c r="T493" s="454" t="str">
        <f t="array" ref="T493">IF(B493="","",XLOOKUP($B493,Product,'Product List'!E:E))</f>
        <v/>
      </c>
      <c r="U493" s="454" t="str">
        <f t="array" ref="U493">IF(B493="","",XLOOKUP($B493,Product,'Product List'!F:F))</f>
        <v/>
      </c>
      <c r="V493" s="454" t="str">
        <f t="array" ref="V493">IF(B493="","",XLOOKUP($B493,Product,'Product List'!G:G))</f>
        <v/>
      </c>
      <c r="W493" s="434"/>
      <c r="X493" s="434" t="str">
        <f t="array" ref="X493">iferror(xlookup(B493,'Product List'!A:A,'Product List'!P:P),"")</f>
        <v/>
      </c>
      <c r="Y493" s="434">
        <f t="shared" si="31"/>
        <v>0</v>
      </c>
      <c r="Z493" s="434"/>
    </row>
    <row r="494" ht="14.25" customHeight="1">
      <c r="A494" s="495"/>
      <c r="B494" s="494"/>
      <c r="C494" s="495"/>
      <c r="D494" s="496"/>
      <c r="E494" s="496"/>
      <c r="F494" s="496"/>
      <c r="G494" s="487">
        <f t="shared" si="1"/>
        <v>0</v>
      </c>
      <c r="H494" s="451" t="str">
        <f t="shared" si="2"/>
        <v/>
      </c>
      <c r="I494" s="452" t="str">
        <f t="shared" si="29"/>
        <v/>
      </c>
      <c r="J494" s="493"/>
      <c r="K494" s="434"/>
      <c r="L494" s="454" t="str">
        <f t="shared" si="4"/>
        <v/>
      </c>
      <c r="M494" s="455" t="str">
        <f t="array" ref="M494">IFERROR(IF(J494="","",XLOOKUP(L494,Personnel!$B$4:$G$4,Personnel!$B$5:$G$5)),"")</f>
        <v/>
      </c>
      <c r="N494" s="455">
        <f t="shared" si="5"/>
        <v>0</v>
      </c>
      <c r="O494" s="434"/>
      <c r="P494" s="456" t="str">
        <f t="shared" si="6"/>
        <v/>
      </c>
      <c r="Q494" s="457">
        <f t="shared" si="30"/>
        <v>0</v>
      </c>
      <c r="R494" s="458"/>
      <c r="S494" s="459" t="str">
        <f t="array" ref="S494">IF(B494="","",XLOOKUP($B494,Product,'Product List'!D:D))</f>
        <v/>
      </c>
      <c r="T494" s="454" t="str">
        <f t="array" ref="T494">IF(B494="","",XLOOKUP($B494,Product,'Product List'!E:E))</f>
        <v/>
      </c>
      <c r="U494" s="454" t="str">
        <f t="array" ref="U494">IF(B494="","",XLOOKUP($B494,Product,'Product List'!F:F))</f>
        <v/>
      </c>
      <c r="V494" s="454" t="str">
        <f t="array" ref="V494">IF(B494="","",XLOOKUP($B494,Product,'Product List'!G:G))</f>
        <v/>
      </c>
      <c r="W494" s="434"/>
      <c r="X494" s="434" t="str">
        <f t="array" ref="X494">iferror(xlookup(B494,'Product List'!A:A,'Product List'!P:P),"")</f>
        <v/>
      </c>
      <c r="Y494" s="434">
        <f t="shared" si="31"/>
        <v>0</v>
      </c>
      <c r="Z494" s="434"/>
    </row>
    <row r="495" ht="14.25" customHeight="1">
      <c r="A495" s="495"/>
      <c r="B495" s="494"/>
      <c r="C495" s="495"/>
      <c r="D495" s="496"/>
      <c r="E495" s="496"/>
      <c r="F495" s="496"/>
      <c r="G495" s="487">
        <f t="shared" si="1"/>
        <v>0</v>
      </c>
      <c r="H495" s="451" t="str">
        <f t="shared" si="2"/>
        <v/>
      </c>
      <c r="I495" s="452" t="str">
        <f t="shared" si="29"/>
        <v/>
      </c>
      <c r="J495" s="493"/>
      <c r="K495" s="434"/>
      <c r="L495" s="454" t="str">
        <f t="shared" si="4"/>
        <v/>
      </c>
      <c r="M495" s="455" t="str">
        <f t="array" ref="M495">IFERROR(IF(J495="","",XLOOKUP(L495,Personnel!$B$4:$G$4,Personnel!$B$5:$G$5)),"")</f>
        <v/>
      </c>
      <c r="N495" s="455">
        <f t="shared" si="5"/>
        <v>0</v>
      </c>
      <c r="O495" s="434"/>
      <c r="P495" s="456" t="str">
        <f t="shared" si="6"/>
        <v/>
      </c>
      <c r="Q495" s="457">
        <f t="shared" si="30"/>
        <v>0</v>
      </c>
      <c r="R495" s="458"/>
      <c r="S495" s="459" t="str">
        <f t="array" ref="S495">IF(B495="","",XLOOKUP($B495,Product,'Product List'!D:D))</f>
        <v/>
      </c>
      <c r="T495" s="454" t="str">
        <f t="array" ref="T495">IF(B495="","",XLOOKUP($B495,Product,'Product List'!E:E))</f>
        <v/>
      </c>
      <c r="U495" s="454" t="str">
        <f t="array" ref="U495">IF(B495="","",XLOOKUP($B495,Product,'Product List'!F:F))</f>
        <v/>
      </c>
      <c r="V495" s="454" t="str">
        <f t="array" ref="V495">IF(B495="","",XLOOKUP($B495,Product,'Product List'!G:G))</f>
        <v/>
      </c>
      <c r="W495" s="434"/>
      <c r="X495" s="434" t="str">
        <f t="array" ref="X495">iferror(xlookup(B495,'Product List'!A:A,'Product List'!P:P),"")</f>
        <v/>
      </c>
      <c r="Y495" s="434">
        <f t="shared" si="31"/>
        <v>0</v>
      </c>
      <c r="Z495" s="434"/>
    </row>
    <row r="496" ht="14.25" customHeight="1">
      <c r="A496" s="495"/>
      <c r="B496" s="494"/>
      <c r="C496" s="495"/>
      <c r="D496" s="496"/>
      <c r="E496" s="496"/>
      <c r="F496" s="496"/>
      <c r="G496" s="487">
        <f t="shared" si="1"/>
        <v>0</v>
      </c>
      <c r="H496" s="451" t="str">
        <f t="shared" si="2"/>
        <v/>
      </c>
      <c r="I496" s="452" t="str">
        <f t="shared" si="29"/>
        <v/>
      </c>
      <c r="J496" s="493"/>
      <c r="K496" s="434"/>
      <c r="L496" s="454" t="str">
        <f t="shared" si="4"/>
        <v/>
      </c>
      <c r="M496" s="455" t="str">
        <f t="array" ref="M496">IFERROR(IF(J496="","",XLOOKUP(L496,Personnel!$B$4:$G$4,Personnel!$B$5:$G$5)),"")</f>
        <v/>
      </c>
      <c r="N496" s="455">
        <f t="shared" si="5"/>
        <v>0</v>
      </c>
      <c r="O496" s="434"/>
      <c r="P496" s="456" t="str">
        <f t="shared" si="6"/>
        <v/>
      </c>
      <c r="Q496" s="457">
        <f t="shared" si="30"/>
        <v>0</v>
      </c>
      <c r="R496" s="458"/>
      <c r="S496" s="459" t="str">
        <f t="array" ref="S496">IF(B496="","",XLOOKUP($B496,Product,'Product List'!D:D))</f>
        <v/>
      </c>
      <c r="T496" s="454" t="str">
        <f t="array" ref="T496">IF(B496="","",XLOOKUP($B496,Product,'Product List'!E:E))</f>
        <v/>
      </c>
      <c r="U496" s="454" t="str">
        <f t="array" ref="U496">IF(B496="","",XLOOKUP($B496,Product,'Product List'!F:F))</f>
        <v/>
      </c>
      <c r="V496" s="454" t="str">
        <f t="array" ref="V496">IF(B496="","",XLOOKUP($B496,Product,'Product List'!G:G))</f>
        <v/>
      </c>
      <c r="W496" s="434"/>
      <c r="X496" s="434" t="str">
        <f t="array" ref="X496">iferror(xlookup(B496,'Product List'!A:A,'Product List'!P:P),"")</f>
        <v/>
      </c>
      <c r="Y496" s="434">
        <f t="shared" si="31"/>
        <v>0</v>
      </c>
      <c r="Z496" s="434"/>
    </row>
    <row r="497" ht="14.25" customHeight="1">
      <c r="A497" s="495"/>
      <c r="B497" s="494"/>
      <c r="C497" s="495"/>
      <c r="D497" s="496"/>
      <c r="E497" s="496"/>
      <c r="F497" s="496"/>
      <c r="G497" s="487">
        <f t="shared" si="1"/>
        <v>0</v>
      </c>
      <c r="H497" s="451" t="str">
        <f t="shared" si="2"/>
        <v/>
      </c>
      <c r="I497" s="452" t="str">
        <f t="shared" si="29"/>
        <v/>
      </c>
      <c r="J497" s="493"/>
      <c r="K497" s="434"/>
      <c r="L497" s="454" t="str">
        <f t="shared" si="4"/>
        <v/>
      </c>
      <c r="M497" s="455" t="str">
        <f t="array" ref="M497">IFERROR(IF(J497="","",XLOOKUP(L497,Personnel!$B$4:$G$4,Personnel!$B$5:$G$5)),"")</f>
        <v/>
      </c>
      <c r="N497" s="455">
        <f t="shared" si="5"/>
        <v>0</v>
      </c>
      <c r="O497" s="434"/>
      <c r="P497" s="456" t="str">
        <f t="shared" si="6"/>
        <v/>
      </c>
      <c r="Q497" s="457">
        <f t="shared" si="30"/>
        <v>0</v>
      </c>
      <c r="R497" s="458"/>
      <c r="S497" s="459" t="str">
        <f t="array" ref="S497">IF(B497="","",XLOOKUP($B497,Product,'Product List'!D:D))</f>
        <v/>
      </c>
      <c r="T497" s="454" t="str">
        <f t="array" ref="T497">IF(B497="","",XLOOKUP($B497,Product,'Product List'!E:E))</f>
        <v/>
      </c>
      <c r="U497" s="454" t="str">
        <f t="array" ref="U497">IF(B497="","",XLOOKUP($B497,Product,'Product List'!F:F))</f>
        <v/>
      </c>
      <c r="V497" s="454" t="str">
        <f t="array" ref="V497">IF(B497="","",XLOOKUP($B497,Product,'Product List'!G:G))</f>
        <v/>
      </c>
      <c r="W497" s="434"/>
      <c r="X497" s="434" t="str">
        <f t="array" ref="X497">iferror(xlookup(B497,'Product List'!A:A,'Product List'!P:P),"")</f>
        <v/>
      </c>
      <c r="Y497" s="434">
        <f t="shared" si="31"/>
        <v>0</v>
      </c>
      <c r="Z497" s="434"/>
    </row>
    <row r="498" ht="14.25" customHeight="1">
      <c r="A498" s="495"/>
      <c r="B498" s="494"/>
      <c r="C498" s="495"/>
      <c r="D498" s="496"/>
      <c r="E498" s="496"/>
      <c r="F498" s="496"/>
      <c r="G498" s="487">
        <f t="shared" si="1"/>
        <v>0</v>
      </c>
      <c r="H498" s="451" t="str">
        <f t="shared" si="2"/>
        <v/>
      </c>
      <c r="I498" s="452" t="str">
        <f t="shared" si="29"/>
        <v/>
      </c>
      <c r="J498" s="493"/>
      <c r="K498" s="434"/>
      <c r="L498" s="454" t="str">
        <f t="shared" si="4"/>
        <v/>
      </c>
      <c r="M498" s="455" t="str">
        <f t="array" ref="M498">IFERROR(IF(J498="","",XLOOKUP(L498,Personnel!$B$4:$G$4,Personnel!$B$5:$G$5)),"")</f>
        <v/>
      </c>
      <c r="N498" s="455">
        <f t="shared" si="5"/>
        <v>0</v>
      </c>
      <c r="O498" s="434"/>
      <c r="P498" s="456" t="str">
        <f t="shared" si="6"/>
        <v/>
      </c>
      <c r="Q498" s="457">
        <f t="shared" si="30"/>
        <v>0</v>
      </c>
      <c r="R498" s="458"/>
      <c r="S498" s="459" t="str">
        <f t="array" ref="S498">IF(B498="","",XLOOKUP($B498,Product,'Product List'!D:D))</f>
        <v/>
      </c>
      <c r="T498" s="454" t="str">
        <f t="array" ref="T498">IF(B498="","",XLOOKUP($B498,Product,'Product List'!E:E))</f>
        <v/>
      </c>
      <c r="U498" s="454" t="str">
        <f t="array" ref="U498">IF(B498="","",XLOOKUP($B498,Product,'Product List'!F:F))</f>
        <v/>
      </c>
      <c r="V498" s="454" t="str">
        <f t="array" ref="V498">IF(B498="","",XLOOKUP($B498,Product,'Product List'!G:G))</f>
        <v/>
      </c>
      <c r="W498" s="434"/>
      <c r="X498" s="434" t="str">
        <f t="array" ref="X498">iferror(xlookup(B498,'Product List'!A:A,'Product List'!P:P),"")</f>
        <v/>
      </c>
      <c r="Y498" s="434">
        <f t="shared" si="31"/>
        <v>0</v>
      </c>
      <c r="Z498" s="434"/>
    </row>
    <row r="499" ht="14.25" customHeight="1">
      <c r="A499" s="495"/>
      <c r="B499" s="494"/>
      <c r="C499" s="495"/>
      <c r="D499" s="496"/>
      <c r="E499" s="496"/>
      <c r="F499" s="496"/>
      <c r="G499" s="487">
        <f t="shared" si="1"/>
        <v>0</v>
      </c>
      <c r="H499" s="451" t="str">
        <f t="shared" si="2"/>
        <v/>
      </c>
      <c r="I499" s="452" t="str">
        <f t="shared" si="29"/>
        <v/>
      </c>
      <c r="J499" s="493"/>
      <c r="K499" s="434"/>
      <c r="L499" s="454" t="str">
        <f t="shared" si="4"/>
        <v/>
      </c>
      <c r="M499" s="455" t="str">
        <f t="array" ref="M499">IFERROR(IF(J499="","",XLOOKUP(L499,Personnel!$B$4:$G$4,Personnel!$B$5:$G$5)),"")</f>
        <v/>
      </c>
      <c r="N499" s="455">
        <f t="shared" si="5"/>
        <v>0</v>
      </c>
      <c r="O499" s="434"/>
      <c r="P499" s="456" t="str">
        <f t="shared" si="6"/>
        <v/>
      </c>
      <c r="Q499" s="457">
        <f t="shared" si="30"/>
        <v>0</v>
      </c>
      <c r="R499" s="458"/>
      <c r="S499" s="459" t="str">
        <f t="array" ref="S499">IF(B499="","",XLOOKUP($B499,Product,'Product List'!D:D))</f>
        <v/>
      </c>
      <c r="T499" s="454" t="str">
        <f t="array" ref="T499">IF(B499="","",XLOOKUP($B499,Product,'Product List'!E:E))</f>
        <v/>
      </c>
      <c r="U499" s="454" t="str">
        <f t="array" ref="U499">IF(B499="","",XLOOKUP($B499,Product,'Product List'!F:F))</f>
        <v/>
      </c>
      <c r="V499" s="454" t="str">
        <f t="array" ref="V499">IF(B499="","",XLOOKUP($B499,Product,'Product List'!G:G))</f>
        <v/>
      </c>
      <c r="W499" s="434"/>
      <c r="X499" s="434" t="str">
        <f t="array" ref="X499">iferror(xlookup(B499,'Product List'!A:A,'Product List'!P:P),"")</f>
        <v/>
      </c>
      <c r="Y499" s="434">
        <f t="shared" si="31"/>
        <v>0</v>
      </c>
      <c r="Z499" s="434"/>
    </row>
    <row r="500" ht="14.25" customHeight="1">
      <c r="A500" s="495"/>
      <c r="B500" s="494"/>
      <c r="C500" s="495"/>
      <c r="D500" s="496"/>
      <c r="E500" s="496"/>
      <c r="F500" s="496"/>
      <c r="G500" s="487">
        <f t="shared" si="1"/>
        <v>0</v>
      </c>
      <c r="H500" s="451" t="str">
        <f t="shared" si="2"/>
        <v/>
      </c>
      <c r="I500" s="452" t="str">
        <f t="shared" si="29"/>
        <v/>
      </c>
      <c r="J500" s="493"/>
      <c r="K500" s="434"/>
      <c r="L500" s="454" t="str">
        <f t="shared" si="4"/>
        <v/>
      </c>
      <c r="M500" s="455" t="str">
        <f t="array" ref="M500">IFERROR(IF(J500="","",XLOOKUP(L500,Personnel!$B$4:$G$4,Personnel!$B$5:$G$5)),"")</f>
        <v/>
      </c>
      <c r="N500" s="455">
        <f t="shared" si="5"/>
        <v>0</v>
      </c>
      <c r="O500" s="434"/>
      <c r="P500" s="456" t="str">
        <f t="shared" si="6"/>
        <v/>
      </c>
      <c r="Q500" s="457">
        <f t="shared" si="30"/>
        <v>0</v>
      </c>
      <c r="R500" s="458"/>
      <c r="S500" s="459" t="str">
        <f t="array" ref="S500">IF(B500="","",XLOOKUP($B500,Product,'Product List'!D:D))</f>
        <v/>
      </c>
      <c r="T500" s="454" t="str">
        <f t="array" ref="T500">IF(B500="","",XLOOKUP($B500,Product,'Product List'!E:E))</f>
        <v/>
      </c>
      <c r="U500" s="454" t="str">
        <f t="array" ref="U500">IF(B500="","",XLOOKUP($B500,Product,'Product List'!F:F))</f>
        <v/>
      </c>
      <c r="V500" s="454" t="str">
        <f t="array" ref="V500">IF(B500="","",XLOOKUP($B500,Product,'Product List'!G:G))</f>
        <v/>
      </c>
      <c r="W500" s="434"/>
      <c r="X500" s="434" t="str">
        <f t="array" ref="X500">iferror(xlookup(B500,'Product List'!A:A,'Product List'!P:P),"")</f>
        <v/>
      </c>
      <c r="Y500" s="434">
        <f t="shared" si="31"/>
        <v>0</v>
      </c>
      <c r="Z500" s="434"/>
    </row>
    <row r="501" ht="14.25" customHeight="1">
      <c r="A501" s="495"/>
      <c r="B501" s="494"/>
      <c r="C501" s="495"/>
      <c r="D501" s="496"/>
      <c r="E501" s="496"/>
      <c r="F501" s="496"/>
      <c r="G501" s="487">
        <f t="shared" si="1"/>
        <v>0</v>
      </c>
      <c r="H501" s="451" t="str">
        <f t="shared" si="2"/>
        <v/>
      </c>
      <c r="I501" s="452" t="str">
        <f t="shared" si="29"/>
        <v/>
      </c>
      <c r="J501" s="493"/>
      <c r="K501" s="434"/>
      <c r="L501" s="454" t="str">
        <f t="shared" si="4"/>
        <v/>
      </c>
      <c r="M501" s="455" t="str">
        <f t="array" ref="M501">IFERROR(IF(J501="","",XLOOKUP(L501,Personnel!$B$4:$G$4,Personnel!$B$5:$G$5)),"")</f>
        <v/>
      </c>
      <c r="N501" s="455">
        <f t="shared" si="5"/>
        <v>0</v>
      </c>
      <c r="O501" s="434"/>
      <c r="P501" s="456" t="str">
        <f t="shared" si="6"/>
        <v/>
      </c>
      <c r="Q501" s="457">
        <f t="shared" si="30"/>
        <v>0</v>
      </c>
      <c r="R501" s="458"/>
      <c r="S501" s="459" t="str">
        <f t="array" ref="S501">IF(B501="","",XLOOKUP($B501,Product,'Product List'!D:D))</f>
        <v/>
      </c>
      <c r="T501" s="454" t="str">
        <f t="array" ref="T501">IF(B501="","",XLOOKUP($B501,Product,'Product List'!E:E))</f>
        <v/>
      </c>
      <c r="U501" s="454" t="str">
        <f t="array" ref="U501">IF(B501="","",XLOOKUP($B501,Product,'Product List'!F:F))</f>
        <v/>
      </c>
      <c r="V501" s="454" t="str">
        <f t="array" ref="V501">IF(B501="","",XLOOKUP($B501,Product,'Product List'!G:G))</f>
        <v/>
      </c>
      <c r="W501" s="434"/>
      <c r="X501" s="434" t="str">
        <f t="array" ref="X501">iferror(xlookup(B501,'Product List'!A:A,'Product List'!P:P),"")</f>
        <v/>
      </c>
      <c r="Y501" s="434">
        <f t="shared" si="31"/>
        <v>0</v>
      </c>
      <c r="Z501" s="434"/>
    </row>
    <row r="502" ht="14.25" customHeight="1">
      <c r="A502" s="495"/>
      <c r="B502" s="494"/>
      <c r="C502" s="495"/>
      <c r="D502" s="496"/>
      <c r="E502" s="496"/>
      <c r="F502" s="496"/>
      <c r="G502" s="487">
        <f t="shared" si="1"/>
        <v>0</v>
      </c>
      <c r="H502" s="451" t="str">
        <f t="shared" si="2"/>
        <v/>
      </c>
      <c r="I502" s="452" t="str">
        <f t="shared" si="29"/>
        <v/>
      </c>
      <c r="J502" s="493"/>
      <c r="K502" s="434"/>
      <c r="L502" s="454" t="str">
        <f t="shared" si="4"/>
        <v/>
      </c>
      <c r="M502" s="455" t="str">
        <f t="array" ref="M502">IFERROR(IF(J502="","",XLOOKUP(L502,Personnel!$B$4:$G$4,Personnel!$B$5:$G$5)),"")</f>
        <v/>
      </c>
      <c r="N502" s="455">
        <f t="shared" si="5"/>
        <v>0</v>
      </c>
      <c r="O502" s="434"/>
      <c r="P502" s="456" t="str">
        <f t="shared" si="6"/>
        <v/>
      </c>
      <c r="Q502" s="457">
        <f t="shared" si="30"/>
        <v>0</v>
      </c>
      <c r="R502" s="458"/>
      <c r="S502" s="459" t="str">
        <f t="array" ref="S502">IF(B502="","",XLOOKUP($B502,Product,'Product List'!D:D))</f>
        <v/>
      </c>
      <c r="T502" s="454" t="str">
        <f t="array" ref="T502">IF(B502="","",XLOOKUP($B502,Product,'Product List'!E:E))</f>
        <v/>
      </c>
      <c r="U502" s="454" t="str">
        <f t="array" ref="U502">IF(B502="","",XLOOKUP($B502,Product,'Product List'!F:F))</f>
        <v/>
      </c>
      <c r="V502" s="454" t="str">
        <f t="array" ref="V502">IF(B502="","",XLOOKUP($B502,Product,'Product List'!G:G))</f>
        <v/>
      </c>
      <c r="W502" s="434"/>
      <c r="X502" s="434" t="str">
        <f t="array" ref="X502">iferror(xlookup(B502,'Product List'!A:A,'Product List'!P:P),"")</f>
        <v/>
      </c>
      <c r="Y502" s="434">
        <f t="shared" si="31"/>
        <v>0</v>
      </c>
      <c r="Z502" s="434"/>
    </row>
    <row r="503" ht="14.25" customHeight="1">
      <c r="A503" s="495"/>
      <c r="B503" s="494"/>
      <c r="C503" s="495"/>
      <c r="D503" s="496"/>
      <c r="E503" s="496"/>
      <c r="F503" s="496"/>
      <c r="G503" s="487">
        <f t="shared" si="1"/>
        <v>0</v>
      </c>
      <c r="H503" s="451" t="str">
        <f t="shared" si="2"/>
        <v/>
      </c>
      <c r="I503" s="452" t="str">
        <f t="shared" si="29"/>
        <v/>
      </c>
      <c r="J503" s="493"/>
      <c r="K503" s="434"/>
      <c r="L503" s="454" t="str">
        <f t="shared" si="4"/>
        <v/>
      </c>
      <c r="M503" s="455" t="str">
        <f t="array" ref="M503">IFERROR(IF(J503="","",XLOOKUP(L503,Personnel!$B$4:$G$4,Personnel!$B$5:$G$5)),"")</f>
        <v/>
      </c>
      <c r="N503" s="455">
        <f t="shared" si="5"/>
        <v>0</v>
      </c>
      <c r="O503" s="434"/>
      <c r="P503" s="456" t="str">
        <f t="shared" si="6"/>
        <v/>
      </c>
      <c r="Q503" s="457">
        <f t="shared" si="30"/>
        <v>0</v>
      </c>
      <c r="R503" s="458"/>
      <c r="S503" s="459" t="str">
        <f t="array" ref="S503">IF(B503="","",XLOOKUP($B503,Product,'Product List'!D:D))</f>
        <v/>
      </c>
      <c r="T503" s="454" t="str">
        <f t="array" ref="T503">IF(B503="","",XLOOKUP($B503,Product,'Product List'!E:E))</f>
        <v/>
      </c>
      <c r="U503" s="454" t="str">
        <f t="array" ref="U503">IF(B503="","",XLOOKUP($B503,Product,'Product List'!F:F))</f>
        <v/>
      </c>
      <c r="V503" s="454" t="str">
        <f t="array" ref="V503">IF(B503="","",XLOOKUP($B503,Product,'Product List'!G:G))</f>
        <v/>
      </c>
      <c r="W503" s="434"/>
      <c r="X503" s="434" t="str">
        <f t="array" ref="X503">iferror(xlookup(B503,'Product List'!A:A,'Product List'!P:P),"")</f>
        <v/>
      </c>
      <c r="Y503" s="434">
        <f t="shared" si="31"/>
        <v>0</v>
      </c>
      <c r="Z503" s="434"/>
    </row>
    <row r="504" ht="14.25" customHeight="1">
      <c r="A504" s="495"/>
      <c r="B504" s="494"/>
      <c r="C504" s="495"/>
      <c r="D504" s="496"/>
      <c r="E504" s="496"/>
      <c r="F504" s="496"/>
      <c r="G504" s="487">
        <f t="shared" si="1"/>
        <v>0</v>
      </c>
      <c r="H504" s="451" t="str">
        <f t="shared" si="2"/>
        <v/>
      </c>
      <c r="I504" s="452" t="str">
        <f t="shared" si="29"/>
        <v/>
      </c>
      <c r="J504" s="493"/>
      <c r="K504" s="434"/>
      <c r="L504" s="454" t="str">
        <f t="shared" si="4"/>
        <v/>
      </c>
      <c r="M504" s="455" t="str">
        <f t="array" ref="M504">IFERROR(IF(J504="","",XLOOKUP(L504,Personnel!$B$4:$G$4,Personnel!$B$5:$G$5)),"")</f>
        <v/>
      </c>
      <c r="N504" s="455">
        <f t="shared" si="5"/>
        <v>0</v>
      </c>
      <c r="O504" s="434"/>
      <c r="P504" s="456" t="str">
        <f t="shared" si="6"/>
        <v/>
      </c>
      <c r="Q504" s="457">
        <f t="shared" si="30"/>
        <v>0</v>
      </c>
      <c r="R504" s="458"/>
      <c r="S504" s="459" t="str">
        <f t="array" ref="S504">IF(B504="","",XLOOKUP($B504,Product,'Product List'!D:D))</f>
        <v/>
      </c>
      <c r="T504" s="454" t="str">
        <f t="array" ref="T504">IF(B504="","",XLOOKUP($B504,Product,'Product List'!E:E))</f>
        <v/>
      </c>
      <c r="U504" s="454" t="str">
        <f t="array" ref="U504">IF(B504="","",XLOOKUP($B504,Product,'Product List'!F:F))</f>
        <v/>
      </c>
      <c r="V504" s="454" t="str">
        <f t="array" ref="V504">IF(B504="","",XLOOKUP($B504,Product,'Product List'!G:G))</f>
        <v/>
      </c>
      <c r="W504" s="434"/>
      <c r="X504" s="434" t="str">
        <f t="array" ref="X504">iferror(xlookup(B504,'Product List'!A:A,'Product List'!P:P),"")</f>
        <v/>
      </c>
      <c r="Y504" s="434">
        <f t="shared" si="31"/>
        <v>0</v>
      </c>
      <c r="Z504" s="434"/>
    </row>
    <row r="505" ht="14.25" customHeight="1">
      <c r="A505" s="495"/>
      <c r="B505" s="494"/>
      <c r="C505" s="495"/>
      <c r="D505" s="496"/>
      <c r="E505" s="496"/>
      <c r="F505" s="496"/>
      <c r="G505" s="487">
        <f t="shared" si="1"/>
        <v>0</v>
      </c>
      <c r="H505" s="451" t="str">
        <f t="shared" si="2"/>
        <v/>
      </c>
      <c r="I505" s="452" t="str">
        <f t="shared" si="29"/>
        <v/>
      </c>
      <c r="J505" s="493"/>
      <c r="K505" s="434"/>
      <c r="L505" s="454" t="str">
        <f t="shared" si="4"/>
        <v/>
      </c>
      <c r="M505" s="455" t="str">
        <f t="array" ref="M505">IFERROR(IF(J505="","",XLOOKUP(L505,Personnel!$B$4:$G$4,Personnel!$B$5:$G$5)),"")</f>
        <v/>
      </c>
      <c r="N505" s="455">
        <f t="shared" si="5"/>
        <v>0</v>
      </c>
      <c r="O505" s="434"/>
      <c r="P505" s="456" t="str">
        <f t="shared" si="6"/>
        <v/>
      </c>
      <c r="Q505" s="457">
        <f t="shared" si="30"/>
        <v>0</v>
      </c>
      <c r="R505" s="458"/>
      <c r="S505" s="459" t="str">
        <f t="array" ref="S505">IF(B505="","",XLOOKUP($B505,Product,'Product List'!D:D))</f>
        <v/>
      </c>
      <c r="T505" s="454" t="str">
        <f t="array" ref="T505">IF(B505="","",XLOOKUP($B505,Product,'Product List'!E:E))</f>
        <v/>
      </c>
      <c r="U505" s="454" t="str">
        <f t="array" ref="U505">IF(B505="","",XLOOKUP($B505,Product,'Product List'!F:F))</f>
        <v/>
      </c>
      <c r="V505" s="454" t="str">
        <f t="array" ref="V505">IF(B505="","",XLOOKUP($B505,Product,'Product List'!G:G))</f>
        <v/>
      </c>
      <c r="W505" s="434"/>
      <c r="X505" s="434" t="str">
        <f t="array" ref="X505">iferror(xlookup(B505,'Product List'!A:A,'Product List'!P:P),"")</f>
        <v/>
      </c>
      <c r="Y505" s="434">
        <f t="shared" si="31"/>
        <v>0</v>
      </c>
      <c r="Z505" s="434"/>
    </row>
    <row r="506" ht="14.25" customHeight="1">
      <c r="A506" s="495"/>
      <c r="B506" s="494"/>
      <c r="C506" s="495"/>
      <c r="D506" s="496"/>
      <c r="E506" s="496"/>
      <c r="F506" s="496"/>
      <c r="G506" s="487">
        <f t="shared" si="1"/>
        <v>0</v>
      </c>
      <c r="H506" s="451" t="str">
        <f t="shared" si="2"/>
        <v/>
      </c>
      <c r="I506" s="452" t="str">
        <f t="shared" si="29"/>
        <v/>
      </c>
      <c r="J506" s="493"/>
      <c r="K506" s="434"/>
      <c r="L506" s="454" t="str">
        <f t="shared" si="4"/>
        <v/>
      </c>
      <c r="M506" s="455" t="str">
        <f t="array" ref="M506">IFERROR(IF(J506="","",XLOOKUP(L506,Personnel!$B$4:$G$4,Personnel!$B$5:$G$5)),"")</f>
        <v/>
      </c>
      <c r="N506" s="455">
        <f t="shared" si="5"/>
        <v>0</v>
      </c>
      <c r="O506" s="434"/>
      <c r="P506" s="456" t="str">
        <f t="shared" si="6"/>
        <v/>
      </c>
      <c r="Q506" s="457">
        <f t="shared" si="30"/>
        <v>0</v>
      </c>
      <c r="R506" s="458"/>
      <c r="S506" s="459" t="str">
        <f t="array" ref="S506">IF(B506="","",XLOOKUP($B506,Product,'Product List'!D:D))</f>
        <v/>
      </c>
      <c r="T506" s="454" t="str">
        <f t="array" ref="T506">IF(B506="","",XLOOKUP($B506,Product,'Product List'!E:E))</f>
        <v/>
      </c>
      <c r="U506" s="454" t="str">
        <f t="array" ref="U506">IF(B506="","",XLOOKUP($B506,Product,'Product List'!F:F))</f>
        <v/>
      </c>
      <c r="V506" s="454" t="str">
        <f t="array" ref="V506">IF(B506="","",XLOOKUP($B506,Product,'Product List'!G:G))</f>
        <v/>
      </c>
      <c r="W506" s="434"/>
      <c r="X506" s="434" t="str">
        <f t="array" ref="X506">iferror(xlookup(B506,'Product List'!A:A,'Product List'!P:P),"")</f>
        <v/>
      </c>
      <c r="Y506" s="434">
        <f t="shared" si="31"/>
        <v>0</v>
      </c>
      <c r="Z506" s="434"/>
    </row>
    <row r="507" ht="14.25" customHeight="1">
      <c r="A507" s="495"/>
      <c r="B507" s="494"/>
      <c r="C507" s="495"/>
      <c r="D507" s="496"/>
      <c r="E507" s="496"/>
      <c r="F507" s="496"/>
      <c r="G507" s="487">
        <f t="shared" si="1"/>
        <v>0</v>
      </c>
      <c r="H507" s="451" t="str">
        <f t="shared" si="2"/>
        <v/>
      </c>
      <c r="I507" s="452" t="str">
        <f t="shared" si="29"/>
        <v/>
      </c>
      <c r="J507" s="493"/>
      <c r="K507" s="434"/>
      <c r="L507" s="454" t="str">
        <f t="shared" si="4"/>
        <v/>
      </c>
      <c r="M507" s="455" t="str">
        <f t="array" ref="M507">IFERROR(IF(J507="","",XLOOKUP(L507,Personnel!$B$4:$G$4,Personnel!$B$5:$G$5)),"")</f>
        <v/>
      </c>
      <c r="N507" s="455">
        <f t="shared" si="5"/>
        <v>0</v>
      </c>
      <c r="O507" s="434"/>
      <c r="P507" s="456" t="str">
        <f t="shared" si="6"/>
        <v/>
      </c>
      <c r="Q507" s="457">
        <f t="shared" si="30"/>
        <v>0</v>
      </c>
      <c r="R507" s="458"/>
      <c r="S507" s="459" t="str">
        <f t="array" ref="S507">IF(B507="","",XLOOKUP($B507,Product,'Product List'!D:D))</f>
        <v/>
      </c>
      <c r="T507" s="454" t="str">
        <f t="array" ref="T507">IF(B507="","",XLOOKUP($B507,Product,'Product List'!E:E))</f>
        <v/>
      </c>
      <c r="U507" s="454" t="str">
        <f t="array" ref="U507">IF(B507="","",XLOOKUP($B507,Product,'Product List'!F:F))</f>
        <v/>
      </c>
      <c r="V507" s="454" t="str">
        <f t="array" ref="V507">IF(B507="","",XLOOKUP($B507,Product,'Product List'!G:G))</f>
        <v/>
      </c>
      <c r="W507" s="434"/>
      <c r="X507" s="434" t="str">
        <f t="array" ref="X507">iferror(xlookup(B507,'Product List'!A:A,'Product List'!P:P),"")</f>
        <v/>
      </c>
      <c r="Y507" s="434">
        <f t="shared" si="31"/>
        <v>0</v>
      </c>
      <c r="Z507" s="434"/>
    </row>
    <row r="508" ht="14.25" customHeight="1">
      <c r="A508" s="495"/>
      <c r="B508" s="494"/>
      <c r="C508" s="495"/>
      <c r="D508" s="496"/>
      <c r="E508" s="496"/>
      <c r="F508" s="496"/>
      <c r="G508" s="487">
        <f t="shared" si="1"/>
        <v>0</v>
      </c>
      <c r="H508" s="451" t="str">
        <f t="shared" si="2"/>
        <v/>
      </c>
      <c r="I508" s="452" t="str">
        <f t="shared" si="29"/>
        <v/>
      </c>
      <c r="J508" s="493"/>
      <c r="K508" s="434"/>
      <c r="L508" s="454" t="str">
        <f t="shared" si="4"/>
        <v/>
      </c>
      <c r="M508" s="455" t="str">
        <f t="array" ref="M508">IFERROR(IF(J508="","",XLOOKUP(L508,Personnel!$B$4:$G$4,Personnel!$B$5:$G$5)),"")</f>
        <v/>
      </c>
      <c r="N508" s="455">
        <f t="shared" si="5"/>
        <v>0</v>
      </c>
      <c r="O508" s="434"/>
      <c r="P508" s="456" t="str">
        <f t="shared" si="6"/>
        <v/>
      </c>
      <c r="Q508" s="457">
        <f t="shared" si="30"/>
        <v>0</v>
      </c>
      <c r="R508" s="458"/>
      <c r="S508" s="459" t="str">
        <f t="array" ref="S508">IF(B508="","",XLOOKUP($B508,Product,'Product List'!D:D))</f>
        <v/>
      </c>
      <c r="T508" s="454" t="str">
        <f t="array" ref="T508">IF(B508="","",XLOOKUP($B508,Product,'Product List'!E:E))</f>
        <v/>
      </c>
      <c r="U508" s="454" t="str">
        <f t="array" ref="U508">IF(B508="","",XLOOKUP($B508,Product,'Product List'!F:F))</f>
        <v/>
      </c>
      <c r="V508" s="454" t="str">
        <f t="array" ref="V508">IF(B508="","",XLOOKUP($B508,Product,'Product List'!G:G))</f>
        <v/>
      </c>
      <c r="W508" s="434"/>
      <c r="X508" s="434" t="str">
        <f t="array" ref="X508">iferror(xlookup(B508,'Product List'!A:A,'Product List'!P:P),"")</f>
        <v/>
      </c>
      <c r="Y508" s="434">
        <f t="shared" si="31"/>
        <v>0</v>
      </c>
      <c r="Z508" s="434"/>
    </row>
    <row r="509" ht="14.25" customHeight="1">
      <c r="A509" s="495"/>
      <c r="B509" s="494"/>
      <c r="C509" s="495"/>
      <c r="D509" s="496"/>
      <c r="E509" s="496"/>
      <c r="F509" s="496"/>
      <c r="G509" s="487">
        <f t="shared" si="1"/>
        <v>0</v>
      </c>
      <c r="H509" s="451" t="str">
        <f t="shared" si="2"/>
        <v/>
      </c>
      <c r="I509" s="452" t="str">
        <f t="shared" si="29"/>
        <v/>
      </c>
      <c r="J509" s="493"/>
      <c r="K509" s="434"/>
      <c r="L509" s="454" t="str">
        <f t="shared" si="4"/>
        <v/>
      </c>
      <c r="M509" s="455" t="str">
        <f t="array" ref="M509">IFERROR(IF(J509="","",XLOOKUP(L509,Personnel!$B$4:$G$4,Personnel!$B$5:$G$5)),"")</f>
        <v/>
      </c>
      <c r="N509" s="455">
        <f t="shared" si="5"/>
        <v>0</v>
      </c>
      <c r="O509" s="434"/>
      <c r="P509" s="456" t="str">
        <f t="shared" si="6"/>
        <v/>
      </c>
      <c r="Q509" s="457">
        <f t="shared" si="30"/>
        <v>0</v>
      </c>
      <c r="R509" s="458"/>
      <c r="S509" s="459" t="str">
        <f t="array" ref="S509">IF(B509="","",XLOOKUP($B509,Product,'Product List'!D:D))</f>
        <v/>
      </c>
      <c r="T509" s="454" t="str">
        <f t="array" ref="T509">IF(B509="","",XLOOKUP($B509,Product,'Product List'!E:E))</f>
        <v/>
      </c>
      <c r="U509" s="454" t="str">
        <f t="array" ref="U509">IF(B509="","",XLOOKUP($B509,Product,'Product List'!F:F))</f>
        <v/>
      </c>
      <c r="V509" s="454" t="str">
        <f t="array" ref="V509">IF(B509="","",XLOOKUP($B509,Product,'Product List'!G:G))</f>
        <v/>
      </c>
      <c r="W509" s="434"/>
      <c r="X509" s="434" t="str">
        <f t="array" ref="X509">iferror(xlookup(B509,'Product List'!A:A,'Product List'!P:P),"")</f>
        <v/>
      </c>
      <c r="Y509" s="434">
        <f t="shared" si="31"/>
        <v>0</v>
      </c>
      <c r="Z509" s="434"/>
    </row>
    <row r="510" ht="14.25" customHeight="1">
      <c r="A510" s="495"/>
      <c r="B510" s="494"/>
      <c r="C510" s="495"/>
      <c r="D510" s="496"/>
      <c r="E510" s="496"/>
      <c r="F510" s="496"/>
      <c r="G510" s="487">
        <f t="shared" si="1"/>
        <v>0</v>
      </c>
      <c r="H510" s="451" t="str">
        <f t="shared" si="2"/>
        <v/>
      </c>
      <c r="I510" s="452" t="str">
        <f t="shared" si="29"/>
        <v/>
      </c>
      <c r="J510" s="493"/>
      <c r="K510" s="434"/>
      <c r="L510" s="454" t="str">
        <f t="shared" si="4"/>
        <v/>
      </c>
      <c r="M510" s="455" t="str">
        <f t="array" ref="M510">IFERROR(IF(J510="","",XLOOKUP(L510,Personnel!$B$4:$G$4,Personnel!$B$5:$G$5)),"")</f>
        <v/>
      </c>
      <c r="N510" s="455">
        <f t="shared" si="5"/>
        <v>0</v>
      </c>
      <c r="O510" s="434"/>
      <c r="P510" s="456" t="str">
        <f t="shared" si="6"/>
        <v/>
      </c>
      <c r="Q510" s="457">
        <f t="shared" si="30"/>
        <v>0</v>
      </c>
      <c r="R510" s="458"/>
      <c r="S510" s="459" t="str">
        <f t="array" ref="S510">IF(B510="","",XLOOKUP($B510,Product,'Product List'!D:D))</f>
        <v/>
      </c>
      <c r="T510" s="454" t="str">
        <f t="array" ref="T510">IF(B510="","",XLOOKUP($B510,Product,'Product List'!E:E))</f>
        <v/>
      </c>
      <c r="U510" s="454" t="str">
        <f t="array" ref="U510">IF(B510="","",XLOOKUP($B510,Product,'Product List'!F:F))</f>
        <v/>
      </c>
      <c r="V510" s="454" t="str">
        <f t="array" ref="V510">IF(B510="","",XLOOKUP($B510,Product,'Product List'!G:G))</f>
        <v/>
      </c>
      <c r="W510" s="434"/>
      <c r="X510" s="434" t="str">
        <f t="array" ref="X510">iferror(xlookup(B510,'Product List'!A:A,'Product List'!P:P),"")</f>
        <v/>
      </c>
      <c r="Y510" s="434">
        <f t="shared" si="31"/>
        <v>0</v>
      </c>
      <c r="Z510" s="434"/>
    </row>
    <row r="511" ht="14.25" customHeight="1">
      <c r="A511" s="495"/>
      <c r="B511" s="494"/>
      <c r="C511" s="495"/>
      <c r="D511" s="496"/>
      <c r="E511" s="496"/>
      <c r="F511" s="496"/>
      <c r="G511" s="487">
        <f t="shared" si="1"/>
        <v>0</v>
      </c>
      <c r="H511" s="451" t="str">
        <f t="shared" si="2"/>
        <v/>
      </c>
      <c r="I511" s="452" t="str">
        <f t="shared" si="29"/>
        <v/>
      </c>
      <c r="J511" s="493"/>
      <c r="K511" s="434"/>
      <c r="L511" s="454" t="str">
        <f t="shared" si="4"/>
        <v/>
      </c>
      <c r="M511" s="455" t="str">
        <f t="array" ref="M511">IFERROR(IF(J511="","",XLOOKUP(L511,Personnel!$B$4:$G$4,Personnel!$B$5:$G$5)),"")</f>
        <v/>
      </c>
      <c r="N511" s="455">
        <f t="shared" si="5"/>
        <v>0</v>
      </c>
      <c r="O511" s="434"/>
      <c r="P511" s="456" t="str">
        <f t="shared" si="6"/>
        <v/>
      </c>
      <c r="Q511" s="457">
        <f t="shared" si="30"/>
        <v>0</v>
      </c>
      <c r="R511" s="458"/>
      <c r="S511" s="459" t="str">
        <f t="array" ref="S511">IF(B511="","",XLOOKUP($B511,Product,'Product List'!D:D))</f>
        <v/>
      </c>
      <c r="T511" s="454" t="str">
        <f t="array" ref="T511">IF(B511="","",XLOOKUP($B511,Product,'Product List'!E:E))</f>
        <v/>
      </c>
      <c r="U511" s="454" t="str">
        <f t="array" ref="U511">IF(B511="","",XLOOKUP($B511,Product,'Product List'!F:F))</f>
        <v/>
      </c>
      <c r="V511" s="454" t="str">
        <f t="array" ref="V511">IF(B511="","",XLOOKUP($B511,Product,'Product List'!G:G))</f>
        <v/>
      </c>
      <c r="W511" s="434"/>
      <c r="X511" s="434" t="str">
        <f t="array" ref="X511">iferror(xlookup(B511,'Product List'!A:A,'Product List'!P:P),"")</f>
        <v/>
      </c>
      <c r="Y511" s="434">
        <f t="shared" si="31"/>
        <v>0</v>
      </c>
      <c r="Z511" s="434"/>
    </row>
    <row r="512" ht="14.25" customHeight="1">
      <c r="A512" s="495"/>
      <c r="B512" s="494"/>
      <c r="C512" s="495"/>
      <c r="D512" s="496"/>
      <c r="E512" s="496"/>
      <c r="F512" s="496"/>
      <c r="G512" s="487">
        <f t="shared" si="1"/>
        <v>0</v>
      </c>
      <c r="H512" s="451" t="str">
        <f t="shared" si="2"/>
        <v/>
      </c>
      <c r="I512" s="452" t="str">
        <f t="shared" si="29"/>
        <v/>
      </c>
      <c r="J512" s="493"/>
      <c r="K512" s="434"/>
      <c r="L512" s="454" t="str">
        <f t="shared" si="4"/>
        <v/>
      </c>
      <c r="M512" s="455" t="str">
        <f t="array" ref="M512">IFERROR(IF(J512="","",XLOOKUP(L512,Personnel!$B$4:$G$4,Personnel!$B$5:$G$5)),"")</f>
        <v/>
      </c>
      <c r="N512" s="455">
        <f t="shared" si="5"/>
        <v>0</v>
      </c>
      <c r="O512" s="434"/>
      <c r="P512" s="456" t="str">
        <f t="shared" si="6"/>
        <v/>
      </c>
      <c r="Q512" s="457">
        <f t="shared" si="30"/>
        <v>0</v>
      </c>
      <c r="R512" s="458"/>
      <c r="S512" s="459" t="str">
        <f t="array" ref="S512">IF(B512="","",XLOOKUP($B512,Product,'Product List'!D:D))</f>
        <v/>
      </c>
      <c r="T512" s="454" t="str">
        <f t="array" ref="T512">IF(B512="","",XLOOKUP($B512,Product,'Product List'!E:E))</f>
        <v/>
      </c>
      <c r="U512" s="454" t="str">
        <f t="array" ref="U512">IF(B512="","",XLOOKUP($B512,Product,'Product List'!F:F))</f>
        <v/>
      </c>
      <c r="V512" s="454" t="str">
        <f t="array" ref="V512">IF(B512="","",XLOOKUP($B512,Product,'Product List'!G:G))</f>
        <v/>
      </c>
      <c r="W512" s="434"/>
      <c r="X512" s="434" t="str">
        <f t="array" ref="X512">iferror(xlookup(B512,'Product List'!A:A,'Product List'!P:P),"")</f>
        <v/>
      </c>
      <c r="Y512" s="434">
        <f t="shared" si="31"/>
        <v>0</v>
      </c>
      <c r="Z512" s="434"/>
    </row>
    <row r="513" ht="14.25" customHeight="1">
      <c r="A513" s="495"/>
      <c r="B513" s="494"/>
      <c r="C513" s="495"/>
      <c r="D513" s="496"/>
      <c r="E513" s="496"/>
      <c r="F513" s="496"/>
      <c r="G513" s="487">
        <f t="shared" si="1"/>
        <v>0</v>
      </c>
      <c r="H513" s="451" t="str">
        <f t="shared" si="2"/>
        <v/>
      </c>
      <c r="I513" s="452" t="str">
        <f t="shared" si="29"/>
        <v/>
      </c>
      <c r="J513" s="493"/>
      <c r="K513" s="434"/>
      <c r="L513" s="454" t="str">
        <f t="shared" si="4"/>
        <v/>
      </c>
      <c r="M513" s="455" t="str">
        <f t="array" ref="M513">IFERROR(IF(J513="","",XLOOKUP(L513,Personnel!$B$4:$G$4,Personnel!$B$5:$G$5)),"")</f>
        <v/>
      </c>
      <c r="N513" s="455">
        <f t="shared" si="5"/>
        <v>0</v>
      </c>
      <c r="O513" s="434"/>
      <c r="P513" s="456" t="str">
        <f t="shared" si="6"/>
        <v/>
      </c>
      <c r="Q513" s="457">
        <f t="shared" si="30"/>
        <v>0</v>
      </c>
      <c r="R513" s="458"/>
      <c r="S513" s="459" t="str">
        <f t="array" ref="S513">IF(B513="","",XLOOKUP($B513,Product,'Product List'!D:D))</f>
        <v/>
      </c>
      <c r="T513" s="454" t="str">
        <f t="array" ref="T513">IF(B513="","",XLOOKUP($B513,Product,'Product List'!E:E))</f>
        <v/>
      </c>
      <c r="U513" s="454" t="str">
        <f t="array" ref="U513">IF(B513="","",XLOOKUP($B513,Product,'Product List'!F:F))</f>
        <v/>
      </c>
      <c r="V513" s="454" t="str">
        <f t="array" ref="V513">IF(B513="","",XLOOKUP($B513,Product,'Product List'!G:G))</f>
        <v/>
      </c>
      <c r="W513" s="434"/>
      <c r="X513" s="434" t="str">
        <f t="array" ref="X513">iferror(xlookup(B513,'Product List'!A:A,'Product List'!P:P),"")</f>
        <v/>
      </c>
      <c r="Y513" s="434">
        <f t="shared" si="31"/>
        <v>0</v>
      </c>
      <c r="Z513" s="434"/>
    </row>
    <row r="514" ht="14.25" customHeight="1">
      <c r="A514" s="495"/>
      <c r="B514" s="494"/>
      <c r="C514" s="495"/>
      <c r="D514" s="496"/>
      <c r="E514" s="496"/>
      <c r="F514" s="496"/>
      <c r="G514" s="487">
        <f t="shared" si="1"/>
        <v>0</v>
      </c>
      <c r="H514" s="451" t="str">
        <f t="shared" si="2"/>
        <v/>
      </c>
      <c r="I514" s="452" t="str">
        <f t="shared" si="29"/>
        <v/>
      </c>
      <c r="J514" s="493"/>
      <c r="K514" s="434"/>
      <c r="L514" s="454" t="str">
        <f t="shared" si="4"/>
        <v/>
      </c>
      <c r="M514" s="455" t="str">
        <f t="array" ref="M514">IFERROR(IF(J514="","",XLOOKUP(L514,Personnel!$B$4:$G$4,Personnel!$B$5:$G$5)),"")</f>
        <v/>
      </c>
      <c r="N514" s="455">
        <f t="shared" si="5"/>
        <v>0</v>
      </c>
      <c r="O514" s="434"/>
      <c r="P514" s="456" t="str">
        <f t="shared" si="6"/>
        <v/>
      </c>
      <c r="Q514" s="457">
        <f t="shared" si="30"/>
        <v>0</v>
      </c>
      <c r="R514" s="458"/>
      <c r="S514" s="459" t="str">
        <f t="array" ref="S514">IF(B514="","",XLOOKUP($B514,Product,'Product List'!D:D))</f>
        <v/>
      </c>
      <c r="T514" s="454" t="str">
        <f t="array" ref="T514">IF(B514="","",XLOOKUP($B514,Product,'Product List'!E:E))</f>
        <v/>
      </c>
      <c r="U514" s="454" t="str">
        <f t="array" ref="U514">IF(B514="","",XLOOKUP($B514,Product,'Product List'!F:F))</f>
        <v/>
      </c>
      <c r="V514" s="454" t="str">
        <f t="array" ref="V514">IF(B514="","",XLOOKUP($B514,Product,'Product List'!G:G))</f>
        <v/>
      </c>
      <c r="W514" s="434"/>
      <c r="X514" s="434" t="str">
        <f t="array" ref="X514">iferror(xlookup(B514,'Product List'!A:A,'Product List'!P:P),"")</f>
        <v/>
      </c>
      <c r="Y514" s="434">
        <f t="shared" si="31"/>
        <v>0</v>
      </c>
      <c r="Z514" s="434"/>
    </row>
    <row r="515" ht="14.25" customHeight="1">
      <c r="A515" s="495"/>
      <c r="B515" s="494"/>
      <c r="C515" s="495"/>
      <c r="D515" s="496"/>
      <c r="E515" s="496"/>
      <c r="F515" s="496"/>
      <c r="G515" s="487">
        <f t="shared" si="1"/>
        <v>0</v>
      </c>
      <c r="H515" s="451" t="str">
        <f t="shared" si="2"/>
        <v/>
      </c>
      <c r="I515" s="452" t="str">
        <f t="shared" si="29"/>
        <v/>
      </c>
      <c r="J515" s="493"/>
      <c r="K515" s="434"/>
      <c r="L515" s="454" t="str">
        <f t="shared" si="4"/>
        <v/>
      </c>
      <c r="M515" s="455" t="str">
        <f t="array" ref="M515">IFERROR(IF(J515="","",XLOOKUP(L515,Personnel!$B$4:$G$4,Personnel!$B$5:$G$5)),"")</f>
        <v/>
      </c>
      <c r="N515" s="455">
        <f t="shared" si="5"/>
        <v>0</v>
      </c>
      <c r="O515" s="434"/>
      <c r="P515" s="456" t="str">
        <f t="shared" si="6"/>
        <v/>
      </c>
      <c r="Q515" s="457">
        <f t="shared" si="30"/>
        <v>0</v>
      </c>
      <c r="R515" s="458"/>
      <c r="S515" s="459" t="str">
        <f t="array" ref="S515">IF(B515="","",XLOOKUP($B515,Product,'Product List'!D:D))</f>
        <v/>
      </c>
      <c r="T515" s="454" t="str">
        <f t="array" ref="T515">IF(B515="","",XLOOKUP($B515,Product,'Product List'!E:E))</f>
        <v/>
      </c>
      <c r="U515" s="454" t="str">
        <f t="array" ref="U515">IF(B515="","",XLOOKUP($B515,Product,'Product List'!F:F))</f>
        <v/>
      </c>
      <c r="V515" s="454" t="str">
        <f t="array" ref="V515">IF(B515="","",XLOOKUP($B515,Product,'Product List'!G:G))</f>
        <v/>
      </c>
      <c r="W515" s="434"/>
      <c r="X515" s="434" t="str">
        <f t="array" ref="X515">iferror(xlookup(B515,'Product List'!A:A,'Product List'!P:P),"")</f>
        <v/>
      </c>
      <c r="Y515" s="434">
        <f t="shared" si="31"/>
        <v>0</v>
      </c>
      <c r="Z515" s="434"/>
    </row>
    <row r="516" ht="14.25" customHeight="1">
      <c r="A516" s="495"/>
      <c r="B516" s="494"/>
      <c r="C516" s="495"/>
      <c r="D516" s="496"/>
      <c r="E516" s="496"/>
      <c r="F516" s="496"/>
      <c r="G516" s="487">
        <f t="shared" si="1"/>
        <v>0</v>
      </c>
      <c r="H516" s="451" t="str">
        <f t="shared" si="2"/>
        <v/>
      </c>
      <c r="I516" s="452" t="str">
        <f t="shared" si="29"/>
        <v/>
      </c>
      <c r="J516" s="493"/>
      <c r="K516" s="434"/>
      <c r="L516" s="454" t="str">
        <f t="shared" si="4"/>
        <v/>
      </c>
      <c r="M516" s="455" t="str">
        <f t="array" ref="M516">IFERROR(IF(J516="","",XLOOKUP(L516,Personnel!$B$4:$G$4,Personnel!$B$5:$G$5)),"")</f>
        <v/>
      </c>
      <c r="N516" s="455">
        <f t="shared" si="5"/>
        <v>0</v>
      </c>
      <c r="O516" s="434"/>
      <c r="P516" s="456" t="str">
        <f t="shared" si="6"/>
        <v/>
      </c>
      <c r="Q516" s="457">
        <f t="shared" si="30"/>
        <v>0</v>
      </c>
      <c r="R516" s="458"/>
      <c r="S516" s="459" t="str">
        <f t="array" ref="S516">IF(B516="","",XLOOKUP($B516,Product,'Product List'!D:D))</f>
        <v/>
      </c>
      <c r="T516" s="454" t="str">
        <f t="array" ref="T516">IF(B516="","",XLOOKUP($B516,Product,'Product List'!E:E))</f>
        <v/>
      </c>
      <c r="U516" s="454" t="str">
        <f t="array" ref="U516">IF(B516="","",XLOOKUP($B516,Product,'Product List'!F:F))</f>
        <v/>
      </c>
      <c r="V516" s="454" t="str">
        <f t="array" ref="V516">IF(B516="","",XLOOKUP($B516,Product,'Product List'!G:G))</f>
        <v/>
      </c>
      <c r="W516" s="434"/>
      <c r="X516" s="434" t="str">
        <f t="array" ref="X516">iferror(xlookup(B516,'Product List'!A:A,'Product List'!P:P),"")</f>
        <v/>
      </c>
      <c r="Y516" s="434">
        <f t="shared" si="31"/>
        <v>0</v>
      </c>
      <c r="Z516" s="434"/>
    </row>
    <row r="517" ht="14.25" customHeight="1">
      <c r="A517" s="495"/>
      <c r="B517" s="494"/>
      <c r="C517" s="495"/>
      <c r="D517" s="496"/>
      <c r="E517" s="496"/>
      <c r="F517" s="496"/>
      <c r="G517" s="487">
        <f t="shared" si="1"/>
        <v>0</v>
      </c>
      <c r="H517" s="451" t="str">
        <f t="shared" si="2"/>
        <v/>
      </c>
      <c r="I517" s="452" t="str">
        <f t="shared" si="29"/>
        <v/>
      </c>
      <c r="J517" s="493"/>
      <c r="K517" s="434"/>
      <c r="L517" s="454" t="str">
        <f t="shared" si="4"/>
        <v/>
      </c>
      <c r="M517" s="455" t="str">
        <f t="array" ref="M517">IFERROR(IF(J517="","",XLOOKUP(L517,Personnel!$B$4:$G$4,Personnel!$B$5:$G$5)),"")</f>
        <v/>
      </c>
      <c r="N517" s="455">
        <f t="shared" si="5"/>
        <v>0</v>
      </c>
      <c r="O517" s="434"/>
      <c r="P517" s="456" t="str">
        <f t="shared" si="6"/>
        <v/>
      </c>
      <c r="Q517" s="457">
        <f t="shared" si="30"/>
        <v>0</v>
      </c>
      <c r="R517" s="458"/>
      <c r="S517" s="459" t="str">
        <f t="array" ref="S517">IF(B517="","",XLOOKUP($B517,Product,'Product List'!D:D))</f>
        <v/>
      </c>
      <c r="T517" s="454" t="str">
        <f t="array" ref="T517">IF(B517="","",XLOOKUP($B517,Product,'Product List'!E:E))</f>
        <v/>
      </c>
      <c r="U517" s="454" t="str">
        <f t="array" ref="U517">IF(B517="","",XLOOKUP($B517,Product,'Product List'!F:F))</f>
        <v/>
      </c>
      <c r="V517" s="454" t="str">
        <f t="array" ref="V517">IF(B517="","",XLOOKUP($B517,Product,'Product List'!G:G))</f>
        <v/>
      </c>
      <c r="W517" s="434"/>
      <c r="X517" s="434" t="str">
        <f t="array" ref="X517">iferror(xlookup(B517,'Product List'!A:A,'Product List'!P:P),"")</f>
        <v/>
      </c>
      <c r="Y517" s="434">
        <f t="shared" si="31"/>
        <v>0</v>
      </c>
      <c r="Z517" s="434"/>
    </row>
    <row r="518" ht="14.25" customHeight="1">
      <c r="A518" s="495"/>
      <c r="B518" s="494"/>
      <c r="C518" s="495"/>
      <c r="D518" s="496"/>
      <c r="E518" s="496"/>
      <c r="F518" s="496"/>
      <c r="G518" s="487">
        <f t="shared" si="1"/>
        <v>0</v>
      </c>
      <c r="H518" s="451" t="str">
        <f t="shared" si="2"/>
        <v/>
      </c>
      <c r="I518" s="452" t="str">
        <f t="shared" si="29"/>
        <v/>
      </c>
      <c r="J518" s="493"/>
      <c r="K518" s="434"/>
      <c r="L518" s="454" t="str">
        <f t="shared" si="4"/>
        <v/>
      </c>
      <c r="M518" s="455" t="str">
        <f t="array" ref="M518">IFERROR(IF(J518="","",XLOOKUP(L518,Personnel!$B$4:$G$4,Personnel!$B$5:$G$5)),"")</f>
        <v/>
      </c>
      <c r="N518" s="455">
        <f t="shared" si="5"/>
        <v>0</v>
      </c>
      <c r="O518" s="434"/>
      <c r="P518" s="456" t="str">
        <f t="shared" si="6"/>
        <v/>
      </c>
      <c r="Q518" s="457">
        <f t="shared" si="30"/>
        <v>0</v>
      </c>
      <c r="R518" s="458"/>
      <c r="S518" s="459" t="str">
        <f t="array" ref="S518">IF(B518="","",XLOOKUP($B518,Product,'Product List'!D:D))</f>
        <v/>
      </c>
      <c r="T518" s="454" t="str">
        <f t="array" ref="T518">IF(B518="","",XLOOKUP($B518,Product,'Product List'!E:E))</f>
        <v/>
      </c>
      <c r="U518" s="454" t="str">
        <f t="array" ref="U518">IF(B518="","",XLOOKUP($B518,Product,'Product List'!F:F))</f>
        <v/>
      </c>
      <c r="V518" s="454" t="str">
        <f t="array" ref="V518">IF(B518="","",XLOOKUP($B518,Product,'Product List'!G:G))</f>
        <v/>
      </c>
      <c r="W518" s="434"/>
      <c r="X518" s="434" t="str">
        <f t="array" ref="X518">iferror(xlookup(B518,'Product List'!A:A,'Product List'!P:P),"")</f>
        <v/>
      </c>
      <c r="Y518" s="434">
        <f t="shared" si="31"/>
        <v>0</v>
      </c>
      <c r="Z518" s="434"/>
    </row>
    <row r="519" ht="14.25" customHeight="1">
      <c r="A519" s="495"/>
      <c r="B519" s="494"/>
      <c r="C519" s="495"/>
      <c r="D519" s="496"/>
      <c r="E519" s="496"/>
      <c r="F519" s="496"/>
      <c r="G519" s="487">
        <f t="shared" si="1"/>
        <v>0</v>
      </c>
      <c r="H519" s="451" t="str">
        <f t="shared" si="2"/>
        <v/>
      </c>
      <c r="I519" s="452" t="str">
        <f t="shared" si="29"/>
        <v/>
      </c>
      <c r="J519" s="493"/>
      <c r="K519" s="434"/>
      <c r="L519" s="454" t="str">
        <f t="shared" si="4"/>
        <v/>
      </c>
      <c r="M519" s="455" t="str">
        <f t="array" ref="M519">IFERROR(IF(J519="","",XLOOKUP(L519,Personnel!$B$4:$G$4,Personnel!$B$5:$G$5)),"")</f>
        <v/>
      </c>
      <c r="N519" s="455">
        <f t="shared" si="5"/>
        <v>0</v>
      </c>
      <c r="O519" s="434"/>
      <c r="P519" s="456" t="str">
        <f t="shared" si="6"/>
        <v/>
      </c>
      <c r="Q519" s="457">
        <f t="shared" si="30"/>
        <v>0</v>
      </c>
      <c r="R519" s="458"/>
      <c r="S519" s="459" t="str">
        <f t="array" ref="S519">IF(B519="","",XLOOKUP($B519,Product,'Product List'!D:D))</f>
        <v/>
      </c>
      <c r="T519" s="454" t="str">
        <f t="array" ref="T519">IF(B519="","",XLOOKUP($B519,Product,'Product List'!E:E))</f>
        <v/>
      </c>
      <c r="U519" s="454" t="str">
        <f t="array" ref="U519">IF(B519="","",XLOOKUP($B519,Product,'Product List'!F:F))</f>
        <v/>
      </c>
      <c r="V519" s="454" t="str">
        <f t="array" ref="V519">IF(B519="","",XLOOKUP($B519,Product,'Product List'!G:G))</f>
        <v/>
      </c>
      <c r="W519" s="434"/>
      <c r="X519" s="434" t="str">
        <f t="array" ref="X519">iferror(xlookup(B519,'Product List'!A:A,'Product List'!P:P),"")</f>
        <v/>
      </c>
      <c r="Y519" s="434">
        <f t="shared" si="31"/>
        <v>0</v>
      </c>
      <c r="Z519" s="434"/>
    </row>
    <row r="520" ht="14.25" customHeight="1">
      <c r="A520" s="495"/>
      <c r="B520" s="494"/>
      <c r="C520" s="495"/>
      <c r="D520" s="496"/>
      <c r="E520" s="496"/>
      <c r="F520" s="496"/>
      <c r="G520" s="487">
        <f t="shared" si="1"/>
        <v>0</v>
      </c>
      <c r="H520" s="451" t="str">
        <f t="shared" si="2"/>
        <v/>
      </c>
      <c r="I520" s="452" t="str">
        <f t="shared" si="29"/>
        <v/>
      </c>
      <c r="J520" s="493"/>
      <c r="K520" s="434"/>
      <c r="L520" s="454" t="str">
        <f t="shared" si="4"/>
        <v/>
      </c>
      <c r="M520" s="455" t="str">
        <f t="array" ref="M520">IFERROR(IF(J520="","",XLOOKUP(L520,Personnel!$B$4:$G$4,Personnel!$B$5:$G$5)),"")</f>
        <v/>
      </c>
      <c r="N520" s="455">
        <f t="shared" si="5"/>
        <v>0</v>
      </c>
      <c r="O520" s="434"/>
      <c r="P520" s="456" t="str">
        <f t="shared" si="6"/>
        <v/>
      </c>
      <c r="Q520" s="457">
        <f t="shared" si="30"/>
        <v>0</v>
      </c>
      <c r="R520" s="458"/>
      <c r="S520" s="459" t="str">
        <f t="array" ref="S520">IF(B520="","",XLOOKUP($B520,Product,'Product List'!D:D))</f>
        <v/>
      </c>
      <c r="T520" s="454" t="str">
        <f t="array" ref="T520">IF(B520="","",XLOOKUP($B520,Product,'Product List'!E:E))</f>
        <v/>
      </c>
      <c r="U520" s="454" t="str">
        <f t="array" ref="U520">IF(B520="","",XLOOKUP($B520,Product,'Product List'!F:F))</f>
        <v/>
      </c>
      <c r="V520" s="454" t="str">
        <f t="array" ref="V520">IF(B520="","",XLOOKUP($B520,Product,'Product List'!G:G))</f>
        <v/>
      </c>
      <c r="W520" s="434"/>
      <c r="X520" s="434" t="str">
        <f t="array" ref="X520">iferror(xlookup(B520,'Product List'!A:A,'Product List'!P:P),"")</f>
        <v/>
      </c>
      <c r="Y520" s="434">
        <f t="shared" si="31"/>
        <v>0</v>
      </c>
      <c r="Z520" s="434"/>
    </row>
    <row r="521" ht="14.25" customHeight="1">
      <c r="A521" s="495"/>
      <c r="B521" s="494"/>
      <c r="C521" s="495"/>
      <c r="D521" s="496"/>
      <c r="E521" s="496"/>
      <c r="F521" s="496"/>
      <c r="G521" s="487">
        <f t="shared" si="1"/>
        <v>0</v>
      </c>
      <c r="H521" s="451" t="str">
        <f t="shared" si="2"/>
        <v/>
      </c>
      <c r="I521" s="452" t="str">
        <f t="shared" si="29"/>
        <v/>
      </c>
      <c r="J521" s="493"/>
      <c r="K521" s="434"/>
      <c r="L521" s="454" t="str">
        <f t="shared" si="4"/>
        <v/>
      </c>
      <c r="M521" s="455" t="str">
        <f t="array" ref="M521">IFERROR(IF(J521="","",XLOOKUP(L521,Personnel!$B$4:$G$4,Personnel!$B$5:$G$5)),"")</f>
        <v/>
      </c>
      <c r="N521" s="455">
        <f t="shared" si="5"/>
        <v>0</v>
      </c>
      <c r="O521" s="434"/>
      <c r="P521" s="456" t="str">
        <f t="shared" si="6"/>
        <v/>
      </c>
      <c r="Q521" s="457">
        <f t="shared" si="30"/>
        <v>0</v>
      </c>
      <c r="R521" s="458"/>
      <c r="S521" s="459" t="str">
        <f t="array" ref="S521">IF(B521="","",XLOOKUP($B521,Product,'Product List'!D:D))</f>
        <v/>
      </c>
      <c r="T521" s="454" t="str">
        <f t="array" ref="T521">IF(B521="","",XLOOKUP($B521,Product,'Product List'!E:E))</f>
        <v/>
      </c>
      <c r="U521" s="454" t="str">
        <f t="array" ref="U521">IF(B521="","",XLOOKUP($B521,Product,'Product List'!F:F))</f>
        <v/>
      </c>
      <c r="V521" s="454" t="str">
        <f t="array" ref="V521">IF(B521="","",XLOOKUP($B521,Product,'Product List'!G:G))</f>
        <v/>
      </c>
      <c r="W521" s="434"/>
      <c r="X521" s="434" t="str">
        <f t="array" ref="X521">iferror(xlookup(B521,'Product List'!A:A,'Product List'!P:P),"")</f>
        <v/>
      </c>
      <c r="Y521" s="434">
        <f t="shared" si="31"/>
        <v>0</v>
      </c>
      <c r="Z521" s="434"/>
    </row>
    <row r="522" ht="14.25" customHeight="1">
      <c r="A522" s="495"/>
      <c r="B522" s="494"/>
      <c r="C522" s="495"/>
      <c r="D522" s="496"/>
      <c r="E522" s="496"/>
      <c r="F522" s="496"/>
      <c r="G522" s="487">
        <f t="shared" si="1"/>
        <v>0</v>
      </c>
      <c r="H522" s="451" t="str">
        <f t="shared" si="2"/>
        <v/>
      </c>
      <c r="I522" s="452" t="str">
        <f t="shared" si="29"/>
        <v/>
      </c>
      <c r="J522" s="493"/>
      <c r="K522" s="434"/>
      <c r="L522" s="454" t="str">
        <f t="shared" si="4"/>
        <v/>
      </c>
      <c r="M522" s="455" t="str">
        <f t="array" ref="M522">IFERROR(IF(J522="","",XLOOKUP(L522,Personnel!$B$4:$G$4,Personnel!$B$5:$G$5)),"")</f>
        <v/>
      </c>
      <c r="N522" s="455">
        <f t="shared" si="5"/>
        <v>0</v>
      </c>
      <c r="O522" s="434"/>
      <c r="P522" s="456" t="str">
        <f t="shared" si="6"/>
        <v/>
      </c>
      <c r="Q522" s="457">
        <f t="shared" si="30"/>
        <v>0</v>
      </c>
      <c r="R522" s="458"/>
      <c r="S522" s="459" t="str">
        <f t="array" ref="S522">IF(B522="","",XLOOKUP($B522,Product,'Product List'!D:D))</f>
        <v/>
      </c>
      <c r="T522" s="454" t="str">
        <f t="array" ref="T522">IF(B522="","",XLOOKUP($B522,Product,'Product List'!E:E))</f>
        <v/>
      </c>
      <c r="U522" s="454" t="str">
        <f t="array" ref="U522">IF(B522="","",XLOOKUP($B522,Product,'Product List'!F:F))</f>
        <v/>
      </c>
      <c r="V522" s="454" t="str">
        <f t="array" ref="V522">IF(B522="","",XLOOKUP($B522,Product,'Product List'!G:G))</f>
        <v/>
      </c>
      <c r="W522" s="434"/>
      <c r="X522" s="434" t="str">
        <f t="array" ref="X522">iferror(xlookup(B522,'Product List'!A:A,'Product List'!P:P),"")</f>
        <v/>
      </c>
      <c r="Y522" s="434">
        <f t="shared" si="31"/>
        <v>0</v>
      </c>
      <c r="Z522" s="434"/>
    </row>
    <row r="523" ht="14.25" customHeight="1">
      <c r="A523" s="495"/>
      <c r="B523" s="494"/>
      <c r="C523" s="495"/>
      <c r="D523" s="496"/>
      <c r="E523" s="496"/>
      <c r="F523" s="496"/>
      <c r="G523" s="487">
        <f t="shared" si="1"/>
        <v>0</v>
      </c>
      <c r="H523" s="451" t="str">
        <f t="shared" si="2"/>
        <v/>
      </c>
      <c r="I523" s="452" t="str">
        <f t="shared" si="29"/>
        <v/>
      </c>
      <c r="J523" s="493"/>
      <c r="K523" s="434"/>
      <c r="L523" s="454" t="str">
        <f t="shared" si="4"/>
        <v/>
      </c>
      <c r="M523" s="455" t="str">
        <f t="array" ref="M523">IFERROR(IF(J523="","",XLOOKUP(L523,Personnel!$B$4:$G$4,Personnel!$B$5:$G$5)),"")</f>
        <v/>
      </c>
      <c r="N523" s="455">
        <f t="shared" si="5"/>
        <v>0</v>
      </c>
      <c r="O523" s="434"/>
      <c r="P523" s="456" t="str">
        <f t="shared" si="6"/>
        <v/>
      </c>
      <c r="Q523" s="457">
        <f t="shared" si="30"/>
        <v>0</v>
      </c>
      <c r="R523" s="458"/>
      <c r="S523" s="459" t="str">
        <f t="array" ref="S523">IF(B523="","",XLOOKUP($B523,Product,'Product List'!D:D))</f>
        <v/>
      </c>
      <c r="T523" s="454" t="str">
        <f t="array" ref="T523">IF(B523="","",XLOOKUP($B523,Product,'Product List'!E:E))</f>
        <v/>
      </c>
      <c r="U523" s="454" t="str">
        <f t="array" ref="U523">IF(B523="","",XLOOKUP($B523,Product,'Product List'!F:F))</f>
        <v/>
      </c>
      <c r="V523" s="454" t="str">
        <f t="array" ref="V523">IF(B523="","",XLOOKUP($B523,Product,'Product List'!G:G))</f>
        <v/>
      </c>
      <c r="W523" s="434"/>
      <c r="X523" s="434" t="str">
        <f t="array" ref="X523">iferror(xlookup(B523,'Product List'!A:A,'Product List'!P:P),"")</f>
        <v/>
      </c>
      <c r="Y523" s="434">
        <f t="shared" si="31"/>
        <v>0</v>
      </c>
      <c r="Z523" s="434"/>
    </row>
    <row r="524" ht="14.25" customHeight="1">
      <c r="A524" s="495"/>
      <c r="B524" s="494"/>
      <c r="C524" s="495"/>
      <c r="D524" s="496"/>
      <c r="E524" s="496"/>
      <c r="F524" s="496"/>
      <c r="G524" s="487">
        <f t="shared" si="1"/>
        <v>0</v>
      </c>
      <c r="H524" s="451" t="str">
        <f t="shared" si="2"/>
        <v/>
      </c>
      <c r="I524" s="452" t="str">
        <f t="shared" si="29"/>
        <v/>
      </c>
      <c r="J524" s="493"/>
      <c r="K524" s="434"/>
      <c r="L524" s="454" t="str">
        <f t="shared" si="4"/>
        <v/>
      </c>
      <c r="M524" s="455" t="str">
        <f t="array" ref="M524">IFERROR(IF(J524="","",XLOOKUP(L524,Personnel!$B$4:$G$4,Personnel!$B$5:$G$5)),"")</f>
        <v/>
      </c>
      <c r="N524" s="455">
        <f t="shared" si="5"/>
        <v>0</v>
      </c>
      <c r="O524" s="434"/>
      <c r="P524" s="456" t="str">
        <f t="shared" si="6"/>
        <v/>
      </c>
      <c r="Q524" s="457">
        <f t="shared" si="30"/>
        <v>0</v>
      </c>
      <c r="R524" s="458"/>
      <c r="S524" s="459" t="str">
        <f t="array" ref="S524">IF(B524="","",XLOOKUP($B524,Product,'Product List'!D:D))</f>
        <v/>
      </c>
      <c r="T524" s="454" t="str">
        <f t="array" ref="T524">IF(B524="","",XLOOKUP($B524,Product,'Product List'!E:E))</f>
        <v/>
      </c>
      <c r="U524" s="454" t="str">
        <f t="array" ref="U524">IF(B524="","",XLOOKUP($B524,Product,'Product List'!F:F))</f>
        <v/>
      </c>
      <c r="V524" s="454" t="str">
        <f t="array" ref="V524">IF(B524="","",XLOOKUP($B524,Product,'Product List'!G:G))</f>
        <v/>
      </c>
      <c r="W524" s="434"/>
      <c r="X524" s="434" t="str">
        <f t="array" ref="X524">iferror(xlookup(B524,'Product List'!A:A,'Product List'!P:P),"")</f>
        <v/>
      </c>
      <c r="Y524" s="434">
        <f t="shared" si="31"/>
        <v>0</v>
      </c>
      <c r="Z524" s="434"/>
    </row>
    <row r="525" ht="14.25" customHeight="1">
      <c r="A525" s="495"/>
      <c r="B525" s="494"/>
      <c r="C525" s="495"/>
      <c r="D525" s="496"/>
      <c r="E525" s="496"/>
      <c r="F525" s="496"/>
      <c r="G525" s="487">
        <f t="shared" si="1"/>
        <v>0</v>
      </c>
      <c r="H525" s="451" t="str">
        <f t="shared" si="2"/>
        <v/>
      </c>
      <c r="I525" s="452" t="str">
        <f t="shared" si="29"/>
        <v/>
      </c>
      <c r="J525" s="493"/>
      <c r="K525" s="434"/>
      <c r="L525" s="454" t="str">
        <f t="shared" si="4"/>
        <v/>
      </c>
      <c r="M525" s="455" t="str">
        <f t="array" ref="M525">IFERROR(IF(J525="","",XLOOKUP(L525,Personnel!$B$4:$G$4,Personnel!$B$5:$G$5)),"")</f>
        <v/>
      </c>
      <c r="N525" s="455">
        <f t="shared" si="5"/>
        <v>0</v>
      </c>
      <c r="O525" s="434"/>
      <c r="P525" s="456" t="str">
        <f t="shared" si="6"/>
        <v/>
      </c>
      <c r="Q525" s="457">
        <f t="shared" si="30"/>
        <v>0</v>
      </c>
      <c r="R525" s="458"/>
      <c r="S525" s="459" t="str">
        <f t="array" ref="S525">IF(B525="","",XLOOKUP($B525,Product,'Product List'!D:D))</f>
        <v/>
      </c>
      <c r="T525" s="454" t="str">
        <f t="array" ref="T525">IF(B525="","",XLOOKUP($B525,Product,'Product List'!E:E))</f>
        <v/>
      </c>
      <c r="U525" s="454" t="str">
        <f t="array" ref="U525">IF(B525="","",XLOOKUP($B525,Product,'Product List'!F:F))</f>
        <v/>
      </c>
      <c r="V525" s="454" t="str">
        <f t="array" ref="V525">IF(B525="","",XLOOKUP($B525,Product,'Product List'!G:G))</f>
        <v/>
      </c>
      <c r="W525" s="434"/>
      <c r="X525" s="434" t="str">
        <f t="array" ref="X525">iferror(xlookup(B525,'Product List'!A:A,'Product List'!P:P),"")</f>
        <v/>
      </c>
      <c r="Y525" s="434">
        <f t="shared" si="31"/>
        <v>0</v>
      </c>
      <c r="Z525" s="434"/>
    </row>
    <row r="526" ht="14.25" customHeight="1">
      <c r="A526" s="495"/>
      <c r="B526" s="494"/>
      <c r="C526" s="495"/>
      <c r="D526" s="496"/>
      <c r="E526" s="496"/>
      <c r="F526" s="496"/>
      <c r="G526" s="487">
        <f t="shared" si="1"/>
        <v>0</v>
      </c>
      <c r="H526" s="451" t="str">
        <f t="shared" si="2"/>
        <v/>
      </c>
      <c r="I526" s="452" t="str">
        <f t="shared" si="29"/>
        <v/>
      </c>
      <c r="J526" s="493"/>
      <c r="K526" s="434"/>
      <c r="L526" s="454" t="str">
        <f t="shared" si="4"/>
        <v/>
      </c>
      <c r="M526" s="455" t="str">
        <f t="array" ref="M526">IFERROR(IF(J526="","",XLOOKUP(L526,Personnel!$B$4:$G$4,Personnel!$B$5:$G$5)),"")</f>
        <v/>
      </c>
      <c r="N526" s="455">
        <f t="shared" si="5"/>
        <v>0</v>
      </c>
      <c r="O526" s="434"/>
      <c r="P526" s="456" t="str">
        <f t="shared" si="6"/>
        <v/>
      </c>
      <c r="Q526" s="457">
        <f t="shared" si="30"/>
        <v>0</v>
      </c>
      <c r="R526" s="458"/>
      <c r="S526" s="459" t="str">
        <f t="array" ref="S526">IF(B526="","",XLOOKUP($B526,Product,'Product List'!D:D))</f>
        <v/>
      </c>
      <c r="T526" s="454" t="str">
        <f t="array" ref="T526">IF(B526="","",XLOOKUP($B526,Product,'Product List'!E:E))</f>
        <v/>
      </c>
      <c r="U526" s="454" t="str">
        <f t="array" ref="U526">IF(B526="","",XLOOKUP($B526,Product,'Product List'!F:F))</f>
        <v/>
      </c>
      <c r="V526" s="454" t="str">
        <f t="array" ref="V526">IF(B526="","",XLOOKUP($B526,Product,'Product List'!G:G))</f>
        <v/>
      </c>
      <c r="W526" s="434"/>
      <c r="X526" s="434" t="str">
        <f t="array" ref="X526">iferror(xlookup(B526,'Product List'!A:A,'Product List'!P:P),"")</f>
        <v/>
      </c>
      <c r="Y526" s="434">
        <f t="shared" si="31"/>
        <v>0</v>
      </c>
      <c r="Z526" s="434"/>
    </row>
    <row r="527" ht="14.25" customHeight="1">
      <c r="A527" s="495"/>
      <c r="B527" s="494"/>
      <c r="C527" s="495"/>
      <c r="D527" s="496"/>
      <c r="E527" s="496"/>
      <c r="F527" s="496"/>
      <c r="G527" s="487">
        <f t="shared" si="1"/>
        <v>0</v>
      </c>
      <c r="H527" s="451" t="str">
        <f t="shared" si="2"/>
        <v/>
      </c>
      <c r="I527" s="452" t="str">
        <f t="shared" si="29"/>
        <v/>
      </c>
      <c r="J527" s="493"/>
      <c r="K527" s="434"/>
      <c r="L527" s="454" t="str">
        <f t="shared" si="4"/>
        <v/>
      </c>
      <c r="M527" s="455" t="str">
        <f t="array" ref="M527">IFERROR(IF(J527="","",XLOOKUP(L527,Personnel!$B$4:$G$4,Personnel!$B$5:$G$5)),"")</f>
        <v/>
      </c>
      <c r="N527" s="455">
        <f t="shared" si="5"/>
        <v>0</v>
      </c>
      <c r="O527" s="434"/>
      <c r="P527" s="456" t="str">
        <f t="shared" si="6"/>
        <v/>
      </c>
      <c r="Q527" s="457">
        <f t="shared" si="30"/>
        <v>0</v>
      </c>
      <c r="R527" s="458"/>
      <c r="S527" s="459" t="str">
        <f t="array" ref="S527">IF(B527="","",XLOOKUP($B527,Product,'Product List'!D:D))</f>
        <v/>
      </c>
      <c r="T527" s="454" t="str">
        <f t="array" ref="T527">IF(B527="","",XLOOKUP($B527,Product,'Product List'!E:E))</f>
        <v/>
      </c>
      <c r="U527" s="454" t="str">
        <f t="array" ref="U527">IF(B527="","",XLOOKUP($B527,Product,'Product List'!F:F))</f>
        <v/>
      </c>
      <c r="V527" s="454" t="str">
        <f t="array" ref="V527">IF(B527="","",XLOOKUP($B527,Product,'Product List'!G:G))</f>
        <v/>
      </c>
      <c r="W527" s="434"/>
      <c r="X527" s="434" t="str">
        <f t="array" ref="X527">iferror(xlookup(B527,'Product List'!A:A,'Product List'!P:P),"")</f>
        <v/>
      </c>
      <c r="Y527" s="434">
        <f t="shared" si="31"/>
        <v>0</v>
      </c>
      <c r="Z527" s="434"/>
    </row>
    <row r="528" ht="14.25" customHeight="1">
      <c r="A528" s="495"/>
      <c r="B528" s="494"/>
      <c r="C528" s="495"/>
      <c r="D528" s="496"/>
      <c r="E528" s="496"/>
      <c r="F528" s="496"/>
      <c r="G528" s="487">
        <f t="shared" si="1"/>
        <v>0</v>
      </c>
      <c r="H528" s="451" t="str">
        <f t="shared" si="2"/>
        <v/>
      </c>
      <c r="I528" s="452" t="str">
        <f t="shared" si="29"/>
        <v/>
      </c>
      <c r="J528" s="493"/>
      <c r="K528" s="434"/>
      <c r="L528" s="454" t="str">
        <f t="shared" si="4"/>
        <v/>
      </c>
      <c r="M528" s="455" t="str">
        <f t="array" ref="M528">IFERROR(IF(J528="","",XLOOKUP(L528,Personnel!$B$4:$G$4,Personnel!$B$5:$G$5)),"")</f>
        <v/>
      </c>
      <c r="N528" s="455">
        <f t="shared" si="5"/>
        <v>0</v>
      </c>
      <c r="O528" s="434"/>
      <c r="P528" s="456" t="str">
        <f t="shared" si="6"/>
        <v/>
      </c>
      <c r="Q528" s="457">
        <f t="shared" si="30"/>
        <v>0</v>
      </c>
      <c r="R528" s="458"/>
      <c r="S528" s="459" t="str">
        <f t="array" ref="S528">IF(B528="","",XLOOKUP($B528,Product,'Product List'!D:D))</f>
        <v/>
      </c>
      <c r="T528" s="454" t="str">
        <f t="array" ref="T528">IF(B528="","",XLOOKUP($B528,Product,'Product List'!E:E))</f>
        <v/>
      </c>
      <c r="U528" s="454" t="str">
        <f t="array" ref="U528">IF(B528="","",XLOOKUP($B528,Product,'Product List'!F:F))</f>
        <v/>
      </c>
      <c r="V528" s="454" t="str">
        <f t="array" ref="V528">IF(B528="","",XLOOKUP($B528,Product,'Product List'!G:G))</f>
        <v/>
      </c>
      <c r="W528" s="434"/>
      <c r="X528" s="434" t="str">
        <f t="array" ref="X528">iferror(xlookup(B528,'Product List'!A:A,'Product List'!P:P),"")</f>
        <v/>
      </c>
      <c r="Y528" s="434">
        <f t="shared" si="31"/>
        <v>0</v>
      </c>
      <c r="Z528" s="434"/>
    </row>
    <row r="529" ht="14.25" customHeight="1">
      <c r="A529" s="495"/>
      <c r="B529" s="494"/>
      <c r="C529" s="495"/>
      <c r="D529" s="496"/>
      <c r="E529" s="496"/>
      <c r="F529" s="496"/>
      <c r="G529" s="487">
        <f t="shared" si="1"/>
        <v>0</v>
      </c>
      <c r="H529" s="451" t="str">
        <f t="shared" si="2"/>
        <v/>
      </c>
      <c r="I529" s="452" t="str">
        <f t="shared" si="29"/>
        <v/>
      </c>
      <c r="J529" s="493"/>
      <c r="K529" s="434"/>
      <c r="L529" s="454" t="str">
        <f t="shared" si="4"/>
        <v/>
      </c>
      <c r="M529" s="455" t="str">
        <f t="array" ref="M529">IFERROR(IF(J529="","",XLOOKUP(L529,Personnel!$B$4:$G$4,Personnel!$B$5:$G$5)),"")</f>
        <v/>
      </c>
      <c r="N529" s="455">
        <f t="shared" si="5"/>
        <v>0</v>
      </c>
      <c r="O529" s="434"/>
      <c r="P529" s="456" t="str">
        <f t="shared" si="6"/>
        <v/>
      </c>
      <c r="Q529" s="457">
        <f t="shared" si="30"/>
        <v>0</v>
      </c>
      <c r="R529" s="458"/>
      <c r="S529" s="459" t="str">
        <f t="array" ref="S529">IF(B529="","",XLOOKUP($B529,Product,'Product List'!D:D))</f>
        <v/>
      </c>
      <c r="T529" s="454" t="str">
        <f t="array" ref="T529">IF(B529="","",XLOOKUP($B529,Product,'Product List'!E:E))</f>
        <v/>
      </c>
      <c r="U529" s="454" t="str">
        <f t="array" ref="U529">IF(B529="","",XLOOKUP($B529,Product,'Product List'!F:F))</f>
        <v/>
      </c>
      <c r="V529" s="454" t="str">
        <f t="array" ref="V529">IF(B529="","",XLOOKUP($B529,Product,'Product List'!G:G))</f>
        <v/>
      </c>
      <c r="W529" s="434"/>
      <c r="X529" s="434" t="str">
        <f t="array" ref="X529">iferror(xlookup(B529,'Product List'!A:A,'Product List'!P:P),"")</f>
        <v/>
      </c>
      <c r="Y529" s="434">
        <f t="shared" si="31"/>
        <v>0</v>
      </c>
      <c r="Z529" s="434"/>
    </row>
    <row r="530" ht="14.25" customHeight="1">
      <c r="A530" s="495"/>
      <c r="B530" s="494"/>
      <c r="C530" s="495"/>
      <c r="D530" s="496"/>
      <c r="E530" s="496"/>
      <c r="F530" s="496"/>
      <c r="G530" s="487">
        <f t="shared" si="1"/>
        <v>0</v>
      </c>
      <c r="H530" s="451" t="str">
        <f t="shared" si="2"/>
        <v/>
      </c>
      <c r="I530" s="452" t="str">
        <f t="shared" si="29"/>
        <v/>
      </c>
      <c r="J530" s="493"/>
      <c r="K530" s="434"/>
      <c r="L530" s="454" t="str">
        <f t="shared" si="4"/>
        <v/>
      </c>
      <c r="M530" s="455" t="str">
        <f t="array" ref="M530">IFERROR(IF(J530="","",XLOOKUP(L530,Personnel!$B$4:$G$4,Personnel!$B$5:$G$5)),"")</f>
        <v/>
      </c>
      <c r="N530" s="455">
        <f t="shared" si="5"/>
        <v>0</v>
      </c>
      <c r="O530" s="434"/>
      <c r="P530" s="456" t="str">
        <f t="shared" si="6"/>
        <v/>
      </c>
      <c r="Q530" s="457">
        <f t="shared" si="30"/>
        <v>0</v>
      </c>
      <c r="R530" s="458"/>
      <c r="S530" s="459" t="str">
        <f t="array" ref="S530">IF(B530="","",XLOOKUP($B530,Product,'Product List'!D:D))</f>
        <v/>
      </c>
      <c r="T530" s="454" t="str">
        <f t="array" ref="T530">IF(B530="","",XLOOKUP($B530,Product,'Product List'!E:E))</f>
        <v/>
      </c>
      <c r="U530" s="454" t="str">
        <f t="array" ref="U530">IF(B530="","",XLOOKUP($B530,Product,'Product List'!F:F))</f>
        <v/>
      </c>
      <c r="V530" s="454" t="str">
        <f t="array" ref="V530">IF(B530="","",XLOOKUP($B530,Product,'Product List'!G:G))</f>
        <v/>
      </c>
      <c r="W530" s="434"/>
      <c r="X530" s="434" t="str">
        <f t="array" ref="X530">iferror(xlookup(B530,'Product List'!A:A,'Product List'!P:P),"")</f>
        <v/>
      </c>
      <c r="Y530" s="434">
        <f t="shared" si="31"/>
        <v>0</v>
      </c>
      <c r="Z530" s="434"/>
    </row>
    <row r="531" ht="14.25" customHeight="1">
      <c r="A531" s="495"/>
      <c r="B531" s="494"/>
      <c r="C531" s="495"/>
      <c r="D531" s="496"/>
      <c r="E531" s="496"/>
      <c r="F531" s="496"/>
      <c r="G531" s="487">
        <f t="shared" si="1"/>
        <v>0</v>
      </c>
      <c r="H531" s="451" t="str">
        <f t="shared" si="2"/>
        <v/>
      </c>
      <c r="I531" s="452" t="str">
        <f t="shared" si="29"/>
        <v/>
      </c>
      <c r="J531" s="493"/>
      <c r="K531" s="434"/>
      <c r="L531" s="454" t="str">
        <f t="shared" si="4"/>
        <v/>
      </c>
      <c r="M531" s="455" t="str">
        <f t="array" ref="M531">IFERROR(IF(J531="","",XLOOKUP(L531,Personnel!$B$4:$G$4,Personnel!$B$5:$G$5)),"")</f>
        <v/>
      </c>
      <c r="N531" s="455">
        <f t="shared" si="5"/>
        <v>0</v>
      </c>
      <c r="O531" s="434"/>
      <c r="P531" s="456" t="str">
        <f t="shared" si="6"/>
        <v/>
      </c>
      <c r="Q531" s="457">
        <f t="shared" si="30"/>
        <v>0</v>
      </c>
      <c r="R531" s="458"/>
      <c r="S531" s="459" t="str">
        <f t="array" ref="S531">IF(B531="","",XLOOKUP($B531,Product,'Product List'!D:D))</f>
        <v/>
      </c>
      <c r="T531" s="454" t="str">
        <f t="array" ref="T531">IF(B531="","",XLOOKUP($B531,Product,'Product List'!E:E))</f>
        <v/>
      </c>
      <c r="U531" s="454" t="str">
        <f t="array" ref="U531">IF(B531="","",XLOOKUP($B531,Product,'Product List'!F:F))</f>
        <v/>
      </c>
      <c r="V531" s="454" t="str">
        <f t="array" ref="V531">IF(B531="","",XLOOKUP($B531,Product,'Product List'!G:G))</f>
        <v/>
      </c>
      <c r="W531" s="434"/>
      <c r="X531" s="434" t="str">
        <f t="array" ref="X531">iferror(xlookup(B531,'Product List'!A:A,'Product List'!P:P),"")</f>
        <v/>
      </c>
      <c r="Y531" s="434">
        <f t="shared" si="31"/>
        <v>0</v>
      </c>
      <c r="Z531" s="434"/>
    </row>
    <row r="532" ht="14.25" customHeight="1">
      <c r="A532" s="495"/>
      <c r="B532" s="494"/>
      <c r="C532" s="495"/>
      <c r="D532" s="496"/>
      <c r="E532" s="496"/>
      <c r="F532" s="496"/>
      <c r="G532" s="487">
        <f t="shared" si="1"/>
        <v>0</v>
      </c>
      <c r="H532" s="451" t="str">
        <f t="shared" si="2"/>
        <v/>
      </c>
      <c r="I532" s="452" t="str">
        <f t="shared" si="29"/>
        <v/>
      </c>
      <c r="J532" s="493"/>
      <c r="K532" s="434"/>
      <c r="L532" s="454" t="str">
        <f t="shared" si="4"/>
        <v/>
      </c>
      <c r="M532" s="455" t="str">
        <f t="array" ref="M532">IFERROR(IF(J532="","",XLOOKUP(L532,Personnel!$B$4:$G$4,Personnel!$B$5:$G$5)),"")</f>
        <v/>
      </c>
      <c r="N532" s="455">
        <f t="shared" si="5"/>
        <v>0</v>
      </c>
      <c r="O532" s="434"/>
      <c r="P532" s="456" t="str">
        <f t="shared" si="6"/>
        <v/>
      </c>
      <c r="Q532" s="457">
        <f t="shared" si="30"/>
        <v>0</v>
      </c>
      <c r="R532" s="458"/>
      <c r="S532" s="459" t="str">
        <f t="array" ref="S532">IF(B532="","",XLOOKUP($B532,Product,'Product List'!D:D))</f>
        <v/>
      </c>
      <c r="T532" s="454" t="str">
        <f t="array" ref="T532">IF(B532="","",XLOOKUP($B532,Product,'Product List'!E:E))</f>
        <v/>
      </c>
      <c r="U532" s="454" t="str">
        <f t="array" ref="U532">IF(B532="","",XLOOKUP($B532,Product,'Product List'!F:F))</f>
        <v/>
      </c>
      <c r="V532" s="454" t="str">
        <f t="array" ref="V532">IF(B532="","",XLOOKUP($B532,Product,'Product List'!G:G))</f>
        <v/>
      </c>
      <c r="W532" s="434"/>
      <c r="X532" s="434" t="str">
        <f t="array" ref="X532">iferror(xlookup(B532,'Product List'!A:A,'Product List'!P:P),"")</f>
        <v/>
      </c>
      <c r="Y532" s="434">
        <f t="shared" si="31"/>
        <v>0</v>
      </c>
      <c r="Z532" s="434"/>
    </row>
    <row r="533" ht="14.25" customHeight="1">
      <c r="A533" s="495"/>
      <c r="B533" s="494"/>
      <c r="C533" s="495"/>
      <c r="D533" s="496"/>
      <c r="E533" s="496"/>
      <c r="F533" s="496"/>
      <c r="G533" s="487">
        <f t="shared" si="1"/>
        <v>0</v>
      </c>
      <c r="H533" s="451" t="str">
        <f t="shared" si="2"/>
        <v/>
      </c>
      <c r="I533" s="452" t="str">
        <f t="shared" si="29"/>
        <v/>
      </c>
      <c r="J533" s="493"/>
      <c r="K533" s="434"/>
      <c r="L533" s="454" t="str">
        <f t="shared" si="4"/>
        <v/>
      </c>
      <c r="M533" s="455" t="str">
        <f t="array" ref="M533">IFERROR(IF(J533="","",XLOOKUP(L533,Personnel!$B$4:$G$4,Personnel!$B$5:$G$5)),"")</f>
        <v/>
      </c>
      <c r="N533" s="455">
        <f t="shared" si="5"/>
        <v>0</v>
      </c>
      <c r="O533" s="434"/>
      <c r="P533" s="456" t="str">
        <f t="shared" si="6"/>
        <v/>
      </c>
      <c r="Q533" s="457">
        <f t="shared" si="30"/>
        <v>0</v>
      </c>
      <c r="R533" s="458"/>
      <c r="S533" s="459" t="str">
        <f t="array" ref="S533">IF(B533="","",XLOOKUP($B533,Product,'Product List'!D:D))</f>
        <v/>
      </c>
      <c r="T533" s="454" t="str">
        <f t="array" ref="T533">IF(B533="","",XLOOKUP($B533,Product,'Product List'!E:E))</f>
        <v/>
      </c>
      <c r="U533" s="454" t="str">
        <f t="array" ref="U533">IF(B533="","",XLOOKUP($B533,Product,'Product List'!F:F))</f>
        <v/>
      </c>
      <c r="V533" s="454" t="str">
        <f t="array" ref="V533">IF(B533="","",XLOOKUP($B533,Product,'Product List'!G:G))</f>
        <v/>
      </c>
      <c r="W533" s="434"/>
      <c r="X533" s="434" t="str">
        <f t="array" ref="X533">iferror(xlookup(B533,'Product List'!A:A,'Product List'!P:P),"")</f>
        <v/>
      </c>
      <c r="Y533" s="434">
        <f t="shared" si="31"/>
        <v>0</v>
      </c>
      <c r="Z533" s="434"/>
    </row>
    <row r="534" ht="14.25" customHeight="1">
      <c r="A534" s="495"/>
      <c r="B534" s="494"/>
      <c r="C534" s="495"/>
      <c r="D534" s="496"/>
      <c r="E534" s="496"/>
      <c r="F534" s="496"/>
      <c r="G534" s="487">
        <f t="shared" si="1"/>
        <v>0</v>
      </c>
      <c r="H534" s="451" t="str">
        <f t="shared" si="2"/>
        <v/>
      </c>
      <c r="I534" s="452" t="str">
        <f t="shared" si="29"/>
        <v/>
      </c>
      <c r="J534" s="493"/>
      <c r="K534" s="434"/>
      <c r="L534" s="454" t="str">
        <f t="shared" si="4"/>
        <v/>
      </c>
      <c r="M534" s="455" t="str">
        <f t="array" ref="M534">IFERROR(IF(J534="","",XLOOKUP(L534,Personnel!$B$4:$G$4,Personnel!$B$5:$G$5)),"")</f>
        <v/>
      </c>
      <c r="N534" s="455">
        <f t="shared" si="5"/>
        <v>0</v>
      </c>
      <c r="O534" s="434"/>
      <c r="P534" s="456" t="str">
        <f t="shared" si="6"/>
        <v/>
      </c>
      <c r="Q534" s="457">
        <f t="shared" si="30"/>
        <v>0</v>
      </c>
      <c r="R534" s="458"/>
      <c r="S534" s="459" t="str">
        <f t="array" ref="S534">IF(B534="","",XLOOKUP($B534,Product,'Product List'!D:D))</f>
        <v/>
      </c>
      <c r="T534" s="454" t="str">
        <f t="array" ref="T534">IF(B534="","",XLOOKUP($B534,Product,'Product List'!E:E))</f>
        <v/>
      </c>
      <c r="U534" s="454" t="str">
        <f t="array" ref="U534">IF(B534="","",XLOOKUP($B534,Product,'Product List'!F:F))</f>
        <v/>
      </c>
      <c r="V534" s="454" t="str">
        <f t="array" ref="V534">IF(B534="","",XLOOKUP($B534,Product,'Product List'!G:G))</f>
        <v/>
      </c>
      <c r="W534" s="434"/>
      <c r="X534" s="434" t="str">
        <f t="array" ref="X534">iferror(xlookup(B534,'Product List'!A:A,'Product List'!P:P),"")</f>
        <v/>
      </c>
      <c r="Y534" s="434">
        <f t="shared" si="31"/>
        <v>0</v>
      </c>
      <c r="Z534" s="434"/>
    </row>
    <row r="535" ht="14.25" customHeight="1">
      <c r="A535" s="495"/>
      <c r="B535" s="494"/>
      <c r="C535" s="495"/>
      <c r="D535" s="496"/>
      <c r="E535" s="496"/>
      <c r="F535" s="496"/>
      <c r="G535" s="487">
        <f t="shared" si="1"/>
        <v>0</v>
      </c>
      <c r="H535" s="451" t="str">
        <f t="shared" si="2"/>
        <v/>
      </c>
      <c r="I535" s="452" t="str">
        <f t="shared" si="29"/>
        <v/>
      </c>
      <c r="J535" s="493"/>
      <c r="K535" s="434"/>
      <c r="L535" s="454" t="str">
        <f t="shared" si="4"/>
        <v/>
      </c>
      <c r="M535" s="455" t="str">
        <f t="array" ref="M535">IFERROR(IF(J535="","",XLOOKUP(L535,Personnel!$B$4:$G$4,Personnel!$B$5:$G$5)),"")</f>
        <v/>
      </c>
      <c r="N535" s="455">
        <f t="shared" si="5"/>
        <v>0</v>
      </c>
      <c r="O535" s="434"/>
      <c r="P535" s="456" t="str">
        <f t="shared" si="6"/>
        <v/>
      </c>
      <c r="Q535" s="457">
        <f t="shared" si="30"/>
        <v>0</v>
      </c>
      <c r="R535" s="458"/>
      <c r="S535" s="459" t="str">
        <f t="array" ref="S535">IF(B535="","",XLOOKUP($B535,Product,'Product List'!D:D))</f>
        <v/>
      </c>
      <c r="T535" s="454" t="str">
        <f t="array" ref="T535">IF(B535="","",XLOOKUP($B535,Product,'Product List'!E:E))</f>
        <v/>
      </c>
      <c r="U535" s="454" t="str">
        <f t="array" ref="U535">IF(B535="","",XLOOKUP($B535,Product,'Product List'!F:F))</f>
        <v/>
      </c>
      <c r="V535" s="454" t="str">
        <f t="array" ref="V535">IF(B535="","",XLOOKUP($B535,Product,'Product List'!G:G))</f>
        <v/>
      </c>
      <c r="W535" s="434"/>
      <c r="X535" s="434" t="str">
        <f t="array" ref="X535">iferror(xlookup(B535,'Product List'!A:A,'Product List'!P:P),"")</f>
        <v/>
      </c>
      <c r="Y535" s="434">
        <f t="shared" si="31"/>
        <v>0</v>
      </c>
      <c r="Z535" s="434"/>
    </row>
    <row r="536" ht="14.25" customHeight="1">
      <c r="A536" s="495"/>
      <c r="B536" s="494"/>
      <c r="C536" s="495"/>
      <c r="D536" s="496"/>
      <c r="E536" s="496"/>
      <c r="F536" s="496"/>
      <c r="G536" s="487">
        <f t="shared" si="1"/>
        <v>0</v>
      </c>
      <c r="H536" s="451" t="str">
        <f t="shared" si="2"/>
        <v/>
      </c>
      <c r="I536" s="452" t="str">
        <f t="shared" si="29"/>
        <v/>
      </c>
      <c r="J536" s="493"/>
      <c r="K536" s="434"/>
      <c r="L536" s="454" t="str">
        <f t="shared" si="4"/>
        <v/>
      </c>
      <c r="M536" s="455" t="str">
        <f t="array" ref="M536">IFERROR(IF(J536="","",XLOOKUP(L536,Personnel!$B$4:$G$4,Personnel!$B$5:$G$5)),"")</f>
        <v/>
      </c>
      <c r="N536" s="455">
        <f t="shared" si="5"/>
        <v>0</v>
      </c>
      <c r="O536" s="434"/>
      <c r="P536" s="456" t="str">
        <f t="shared" si="6"/>
        <v/>
      </c>
      <c r="Q536" s="457">
        <f t="shared" si="30"/>
        <v>0</v>
      </c>
      <c r="R536" s="458"/>
      <c r="S536" s="459" t="str">
        <f t="array" ref="S536">IF(B536="","",XLOOKUP($B536,Product,'Product List'!D:D))</f>
        <v/>
      </c>
      <c r="T536" s="454" t="str">
        <f t="array" ref="T536">IF(B536="","",XLOOKUP($B536,Product,'Product List'!E:E))</f>
        <v/>
      </c>
      <c r="U536" s="454" t="str">
        <f t="array" ref="U536">IF(B536="","",XLOOKUP($B536,Product,'Product List'!F:F))</f>
        <v/>
      </c>
      <c r="V536" s="454" t="str">
        <f t="array" ref="V536">IF(B536="","",XLOOKUP($B536,Product,'Product List'!G:G))</f>
        <v/>
      </c>
      <c r="W536" s="434"/>
      <c r="X536" s="434" t="str">
        <f t="array" ref="X536">iferror(xlookup(B536,'Product List'!A:A,'Product List'!P:P),"")</f>
        <v/>
      </c>
      <c r="Y536" s="434">
        <f t="shared" si="31"/>
        <v>0</v>
      </c>
      <c r="Z536" s="434"/>
    </row>
    <row r="537" ht="14.25" customHeight="1">
      <c r="A537" s="495"/>
      <c r="B537" s="494"/>
      <c r="C537" s="495"/>
      <c r="D537" s="496"/>
      <c r="E537" s="496"/>
      <c r="F537" s="496"/>
      <c r="G537" s="487">
        <f t="shared" si="1"/>
        <v>0</v>
      </c>
      <c r="H537" s="451" t="str">
        <f t="shared" si="2"/>
        <v/>
      </c>
      <c r="I537" s="452" t="str">
        <f t="shared" si="29"/>
        <v/>
      </c>
      <c r="J537" s="493"/>
      <c r="K537" s="434"/>
      <c r="L537" s="454" t="str">
        <f t="shared" si="4"/>
        <v/>
      </c>
      <c r="M537" s="455" t="str">
        <f t="array" ref="M537">IFERROR(IF(J537="","",XLOOKUP(L537,Personnel!$B$4:$G$4,Personnel!$B$5:$G$5)),"")</f>
        <v/>
      </c>
      <c r="N537" s="455">
        <f t="shared" si="5"/>
        <v>0</v>
      </c>
      <c r="O537" s="434"/>
      <c r="P537" s="456" t="str">
        <f t="shared" si="6"/>
        <v/>
      </c>
      <c r="Q537" s="457">
        <f t="shared" si="30"/>
        <v>0</v>
      </c>
      <c r="R537" s="458"/>
      <c r="S537" s="459" t="str">
        <f t="array" ref="S537">IF(B537="","",XLOOKUP($B537,Product,'Product List'!D:D))</f>
        <v/>
      </c>
      <c r="T537" s="454" t="str">
        <f t="array" ref="T537">IF(B537="","",XLOOKUP($B537,Product,'Product List'!E:E))</f>
        <v/>
      </c>
      <c r="U537" s="454" t="str">
        <f t="array" ref="U537">IF(B537="","",XLOOKUP($B537,Product,'Product List'!F:F))</f>
        <v/>
      </c>
      <c r="V537" s="454" t="str">
        <f t="array" ref="V537">IF(B537="","",XLOOKUP($B537,Product,'Product List'!G:G))</f>
        <v/>
      </c>
      <c r="W537" s="434"/>
      <c r="X537" s="434" t="str">
        <f t="array" ref="X537">iferror(xlookup(B537,'Product List'!A:A,'Product List'!P:P),"")</f>
        <v/>
      </c>
      <c r="Y537" s="434">
        <f t="shared" si="31"/>
        <v>0</v>
      </c>
      <c r="Z537" s="434"/>
    </row>
    <row r="538" ht="14.25" customHeight="1">
      <c r="A538" s="495"/>
      <c r="B538" s="494"/>
      <c r="C538" s="495"/>
      <c r="D538" s="496"/>
      <c r="E538" s="496"/>
      <c r="F538" s="496"/>
      <c r="G538" s="487">
        <f t="shared" si="1"/>
        <v>0</v>
      </c>
      <c r="H538" s="451" t="str">
        <f t="shared" si="2"/>
        <v/>
      </c>
      <c r="I538" s="452" t="str">
        <f t="shared" si="29"/>
        <v/>
      </c>
      <c r="J538" s="493"/>
      <c r="K538" s="434"/>
      <c r="L538" s="454" t="str">
        <f t="shared" si="4"/>
        <v/>
      </c>
      <c r="M538" s="455" t="str">
        <f t="array" ref="M538">IFERROR(IF(J538="","",XLOOKUP(L538,Personnel!$B$4:$G$4,Personnel!$B$5:$G$5)),"")</f>
        <v/>
      </c>
      <c r="N538" s="455">
        <f t="shared" si="5"/>
        <v>0</v>
      </c>
      <c r="O538" s="434"/>
      <c r="P538" s="456" t="str">
        <f t="shared" si="6"/>
        <v/>
      </c>
      <c r="Q538" s="457">
        <f t="shared" si="30"/>
        <v>0</v>
      </c>
      <c r="R538" s="458"/>
      <c r="S538" s="459" t="str">
        <f t="array" ref="S538">IF(B538="","",XLOOKUP($B538,Product,'Product List'!D:D))</f>
        <v/>
      </c>
      <c r="T538" s="454" t="str">
        <f t="array" ref="T538">IF(B538="","",XLOOKUP($B538,Product,'Product List'!E:E))</f>
        <v/>
      </c>
      <c r="U538" s="454" t="str">
        <f t="array" ref="U538">IF(B538="","",XLOOKUP($B538,Product,'Product List'!F:F))</f>
        <v/>
      </c>
      <c r="V538" s="454" t="str">
        <f t="array" ref="V538">IF(B538="","",XLOOKUP($B538,Product,'Product List'!G:G))</f>
        <v/>
      </c>
      <c r="W538" s="434"/>
      <c r="X538" s="434" t="str">
        <f t="array" ref="X538">iferror(xlookup(B538,'Product List'!A:A,'Product List'!P:P),"")</f>
        <v/>
      </c>
      <c r="Y538" s="434">
        <f t="shared" si="31"/>
        <v>0</v>
      </c>
      <c r="Z538" s="434"/>
    </row>
    <row r="539" ht="14.25" customHeight="1">
      <c r="A539" s="495"/>
      <c r="B539" s="494"/>
      <c r="C539" s="495"/>
      <c r="D539" s="496"/>
      <c r="E539" s="496"/>
      <c r="F539" s="496"/>
      <c r="G539" s="487">
        <f t="shared" si="1"/>
        <v>0</v>
      </c>
      <c r="H539" s="451" t="str">
        <f t="shared" si="2"/>
        <v/>
      </c>
      <c r="I539" s="452" t="str">
        <f t="shared" si="29"/>
        <v/>
      </c>
      <c r="J539" s="493"/>
      <c r="K539" s="434"/>
      <c r="L539" s="454" t="str">
        <f t="shared" si="4"/>
        <v/>
      </c>
      <c r="M539" s="455" t="str">
        <f t="array" ref="M539">IFERROR(IF(J539="","",XLOOKUP(L539,Personnel!$B$4:$G$4,Personnel!$B$5:$G$5)),"")</f>
        <v/>
      </c>
      <c r="N539" s="455">
        <f t="shared" si="5"/>
        <v>0</v>
      </c>
      <c r="O539" s="434"/>
      <c r="P539" s="456" t="str">
        <f t="shared" si="6"/>
        <v/>
      </c>
      <c r="Q539" s="457">
        <f t="shared" si="30"/>
        <v>0</v>
      </c>
      <c r="R539" s="458"/>
      <c r="S539" s="459" t="str">
        <f t="array" ref="S539">IF(B539="","",XLOOKUP($B539,Product,'Product List'!D:D))</f>
        <v/>
      </c>
      <c r="T539" s="454" t="str">
        <f t="array" ref="T539">IF(B539="","",XLOOKUP($B539,Product,'Product List'!E:E))</f>
        <v/>
      </c>
      <c r="U539" s="454" t="str">
        <f t="array" ref="U539">IF(B539="","",XLOOKUP($B539,Product,'Product List'!F:F))</f>
        <v/>
      </c>
      <c r="V539" s="454" t="str">
        <f t="array" ref="V539">IF(B539="","",XLOOKUP($B539,Product,'Product List'!G:G))</f>
        <v/>
      </c>
      <c r="W539" s="434"/>
      <c r="X539" s="434" t="str">
        <f t="array" ref="X539">iferror(xlookup(B539,'Product List'!A:A,'Product List'!P:P),"")</f>
        <v/>
      </c>
      <c r="Y539" s="434">
        <f t="shared" si="31"/>
        <v>0</v>
      </c>
      <c r="Z539" s="434"/>
    </row>
    <row r="540" ht="14.25" customHeight="1">
      <c r="A540" s="495"/>
      <c r="B540" s="494"/>
      <c r="C540" s="495"/>
      <c r="D540" s="496"/>
      <c r="E540" s="496"/>
      <c r="F540" s="496"/>
      <c r="G540" s="487">
        <f t="shared" si="1"/>
        <v>0</v>
      </c>
      <c r="H540" s="451" t="str">
        <f t="shared" si="2"/>
        <v/>
      </c>
      <c r="I540" s="452" t="str">
        <f t="shared" si="29"/>
        <v/>
      </c>
      <c r="J540" s="493"/>
      <c r="K540" s="434"/>
      <c r="L540" s="454" t="str">
        <f t="shared" si="4"/>
        <v/>
      </c>
      <c r="M540" s="455" t="str">
        <f t="array" ref="M540">IFERROR(IF(J540="","",XLOOKUP(L540,Personnel!$B$4:$G$4,Personnel!$B$5:$G$5)),"")</f>
        <v/>
      </c>
      <c r="N540" s="455">
        <f t="shared" si="5"/>
        <v>0</v>
      </c>
      <c r="O540" s="434"/>
      <c r="P540" s="456" t="str">
        <f t="shared" si="6"/>
        <v/>
      </c>
      <c r="Q540" s="457">
        <f t="shared" si="30"/>
        <v>0</v>
      </c>
      <c r="R540" s="458"/>
      <c r="S540" s="459" t="str">
        <f t="array" ref="S540">IF(B540="","",XLOOKUP($B540,Product,'Product List'!D:D))</f>
        <v/>
      </c>
      <c r="T540" s="454" t="str">
        <f t="array" ref="T540">IF(B540="","",XLOOKUP($B540,Product,'Product List'!E:E))</f>
        <v/>
      </c>
      <c r="U540" s="454" t="str">
        <f t="array" ref="U540">IF(B540="","",XLOOKUP($B540,Product,'Product List'!F:F))</f>
        <v/>
      </c>
      <c r="V540" s="454" t="str">
        <f t="array" ref="V540">IF(B540="","",XLOOKUP($B540,Product,'Product List'!G:G))</f>
        <v/>
      </c>
      <c r="W540" s="434"/>
      <c r="X540" s="434" t="str">
        <f t="array" ref="X540">iferror(xlookup(B540,'Product List'!A:A,'Product List'!P:P),"")</f>
        <v/>
      </c>
      <c r="Y540" s="434">
        <f t="shared" si="31"/>
        <v>0</v>
      </c>
      <c r="Z540" s="434"/>
    </row>
    <row r="541" ht="14.25" customHeight="1">
      <c r="A541" s="495"/>
      <c r="B541" s="494"/>
      <c r="C541" s="495"/>
      <c r="D541" s="496"/>
      <c r="E541" s="496"/>
      <c r="F541" s="496"/>
      <c r="G541" s="487">
        <f t="shared" si="1"/>
        <v>0</v>
      </c>
      <c r="H541" s="451" t="str">
        <f t="shared" si="2"/>
        <v/>
      </c>
      <c r="I541" s="452" t="str">
        <f t="shared" si="29"/>
        <v/>
      </c>
      <c r="J541" s="493"/>
      <c r="K541" s="434"/>
      <c r="L541" s="454" t="str">
        <f t="shared" si="4"/>
        <v/>
      </c>
      <c r="M541" s="455" t="str">
        <f t="array" ref="M541">IFERROR(IF(J541="","",XLOOKUP(L541,Personnel!$B$4:$G$4,Personnel!$B$5:$G$5)),"")</f>
        <v/>
      </c>
      <c r="N541" s="455">
        <f t="shared" si="5"/>
        <v>0</v>
      </c>
      <c r="O541" s="434"/>
      <c r="P541" s="456" t="str">
        <f t="shared" si="6"/>
        <v/>
      </c>
      <c r="Q541" s="457">
        <f t="shared" si="30"/>
        <v>0</v>
      </c>
      <c r="R541" s="458"/>
      <c r="S541" s="459" t="str">
        <f t="array" ref="S541">IF(B541="","",XLOOKUP($B541,Product,'Product List'!D:D))</f>
        <v/>
      </c>
      <c r="T541" s="454" t="str">
        <f t="array" ref="T541">IF(B541="","",XLOOKUP($B541,Product,'Product List'!E:E))</f>
        <v/>
      </c>
      <c r="U541" s="454" t="str">
        <f t="array" ref="U541">IF(B541="","",XLOOKUP($B541,Product,'Product List'!F:F))</f>
        <v/>
      </c>
      <c r="V541" s="454" t="str">
        <f t="array" ref="V541">IF(B541="","",XLOOKUP($B541,Product,'Product List'!G:G))</f>
        <v/>
      </c>
      <c r="W541" s="434"/>
      <c r="X541" s="434" t="str">
        <f t="array" ref="X541">iferror(xlookup(B541,'Product List'!A:A,'Product List'!P:P),"")</f>
        <v/>
      </c>
      <c r="Y541" s="434">
        <f t="shared" si="31"/>
        <v>0</v>
      </c>
      <c r="Z541" s="434"/>
    </row>
    <row r="542" ht="14.25" customHeight="1">
      <c r="A542" s="495"/>
      <c r="B542" s="494"/>
      <c r="C542" s="495"/>
      <c r="D542" s="496"/>
      <c r="E542" s="496"/>
      <c r="F542" s="496"/>
      <c r="G542" s="487">
        <f t="shared" si="1"/>
        <v>0</v>
      </c>
      <c r="H542" s="451" t="str">
        <f t="shared" si="2"/>
        <v/>
      </c>
      <c r="I542" s="452" t="str">
        <f t="shared" si="29"/>
        <v/>
      </c>
      <c r="J542" s="493"/>
      <c r="K542" s="434"/>
      <c r="L542" s="454" t="str">
        <f t="shared" si="4"/>
        <v/>
      </c>
      <c r="M542" s="455" t="str">
        <f t="array" ref="M542">IFERROR(IF(J542="","",XLOOKUP(L542,Personnel!$B$4:$G$4,Personnel!$B$5:$G$5)),"")</f>
        <v/>
      </c>
      <c r="N542" s="455">
        <f t="shared" si="5"/>
        <v>0</v>
      </c>
      <c r="O542" s="434"/>
      <c r="P542" s="456" t="str">
        <f t="shared" si="6"/>
        <v/>
      </c>
      <c r="Q542" s="457">
        <f t="shared" si="30"/>
        <v>0</v>
      </c>
      <c r="R542" s="458"/>
      <c r="S542" s="459" t="str">
        <f t="array" ref="S542">IF(B542="","",XLOOKUP($B542,Product,'Product List'!D:D))</f>
        <v/>
      </c>
      <c r="T542" s="454" t="str">
        <f t="array" ref="T542">IF(B542="","",XLOOKUP($B542,Product,'Product List'!E:E))</f>
        <v/>
      </c>
      <c r="U542" s="454" t="str">
        <f t="array" ref="U542">IF(B542="","",XLOOKUP($B542,Product,'Product List'!F:F))</f>
        <v/>
      </c>
      <c r="V542" s="454" t="str">
        <f t="array" ref="V542">IF(B542="","",XLOOKUP($B542,Product,'Product List'!G:G))</f>
        <v/>
      </c>
      <c r="W542" s="434"/>
      <c r="X542" s="434" t="str">
        <f t="array" ref="X542">iferror(xlookup(B542,'Product List'!A:A,'Product List'!P:P),"")</f>
        <v/>
      </c>
      <c r="Y542" s="434">
        <f t="shared" si="31"/>
        <v>0</v>
      </c>
      <c r="Z542" s="434"/>
    </row>
    <row r="543" ht="14.25" customHeight="1">
      <c r="A543" s="495"/>
      <c r="B543" s="494"/>
      <c r="C543" s="495"/>
      <c r="D543" s="496"/>
      <c r="E543" s="496"/>
      <c r="F543" s="496"/>
      <c r="G543" s="487">
        <f t="shared" si="1"/>
        <v>0</v>
      </c>
      <c r="H543" s="451" t="str">
        <f t="shared" si="2"/>
        <v/>
      </c>
      <c r="I543" s="452" t="str">
        <f t="shared" si="29"/>
        <v/>
      </c>
      <c r="J543" s="493"/>
      <c r="K543" s="434"/>
      <c r="L543" s="454" t="str">
        <f t="shared" si="4"/>
        <v/>
      </c>
      <c r="M543" s="455" t="str">
        <f t="array" ref="M543">IFERROR(IF(J543="","",XLOOKUP(L543,Personnel!$B$4:$G$4,Personnel!$B$5:$G$5)),"")</f>
        <v/>
      </c>
      <c r="N543" s="455">
        <f t="shared" si="5"/>
        <v>0</v>
      </c>
      <c r="O543" s="434"/>
      <c r="P543" s="456" t="str">
        <f t="shared" si="6"/>
        <v/>
      </c>
      <c r="Q543" s="457">
        <f t="shared" si="30"/>
        <v>0</v>
      </c>
      <c r="R543" s="458"/>
      <c r="S543" s="459" t="str">
        <f t="array" ref="S543">IF(B543="","",XLOOKUP($B543,Product,'Product List'!D:D))</f>
        <v/>
      </c>
      <c r="T543" s="454" t="str">
        <f t="array" ref="T543">IF(B543="","",XLOOKUP($B543,Product,'Product List'!E:E))</f>
        <v/>
      </c>
      <c r="U543" s="454" t="str">
        <f t="array" ref="U543">IF(B543="","",XLOOKUP($B543,Product,'Product List'!F:F))</f>
        <v/>
      </c>
      <c r="V543" s="454" t="str">
        <f t="array" ref="V543">IF(B543="","",XLOOKUP($B543,Product,'Product List'!G:G))</f>
        <v/>
      </c>
      <c r="W543" s="434"/>
      <c r="X543" s="434" t="str">
        <f t="array" ref="X543">iferror(xlookup(B543,'Product List'!A:A,'Product List'!P:P),"")</f>
        <v/>
      </c>
      <c r="Y543" s="434">
        <f t="shared" si="31"/>
        <v>0</v>
      </c>
      <c r="Z543" s="434"/>
    </row>
    <row r="544" ht="14.25" customHeight="1">
      <c r="A544" s="495"/>
      <c r="B544" s="494"/>
      <c r="C544" s="495"/>
      <c r="D544" s="496"/>
      <c r="E544" s="496"/>
      <c r="F544" s="496"/>
      <c r="G544" s="487">
        <f t="shared" si="1"/>
        <v>0</v>
      </c>
      <c r="H544" s="451" t="str">
        <f t="shared" si="2"/>
        <v/>
      </c>
      <c r="I544" s="452" t="str">
        <f t="shared" si="29"/>
        <v/>
      </c>
      <c r="J544" s="493"/>
      <c r="K544" s="434"/>
      <c r="L544" s="454" t="str">
        <f t="shared" si="4"/>
        <v/>
      </c>
      <c r="M544" s="455" t="str">
        <f t="array" ref="M544">IFERROR(IF(J544="","",XLOOKUP(L544,Personnel!$B$4:$G$4,Personnel!$B$5:$G$5)),"")</f>
        <v/>
      </c>
      <c r="N544" s="455">
        <f t="shared" si="5"/>
        <v>0</v>
      </c>
      <c r="O544" s="434"/>
      <c r="P544" s="456" t="str">
        <f t="shared" si="6"/>
        <v/>
      </c>
      <c r="Q544" s="457">
        <f t="shared" si="30"/>
        <v>0</v>
      </c>
      <c r="R544" s="458"/>
      <c r="S544" s="459" t="str">
        <f t="array" ref="S544">IF(B544="","",XLOOKUP($B544,Product,'Product List'!D:D))</f>
        <v/>
      </c>
      <c r="T544" s="454" t="str">
        <f t="array" ref="T544">IF(B544="","",XLOOKUP($B544,Product,'Product List'!E:E))</f>
        <v/>
      </c>
      <c r="U544" s="454" t="str">
        <f t="array" ref="U544">IF(B544="","",XLOOKUP($B544,Product,'Product List'!F:F))</f>
        <v/>
      </c>
      <c r="V544" s="454" t="str">
        <f t="array" ref="V544">IF(B544="","",XLOOKUP($B544,Product,'Product List'!G:G))</f>
        <v/>
      </c>
      <c r="W544" s="434"/>
      <c r="X544" s="434" t="str">
        <f t="array" ref="X544">iferror(xlookup(B544,'Product List'!A:A,'Product List'!P:P),"")</f>
        <v/>
      </c>
      <c r="Y544" s="434">
        <f t="shared" si="31"/>
        <v>0</v>
      </c>
      <c r="Z544" s="434"/>
    </row>
    <row r="545" ht="14.25" customHeight="1">
      <c r="A545" s="495"/>
      <c r="B545" s="494"/>
      <c r="C545" s="495"/>
      <c r="D545" s="496"/>
      <c r="E545" s="496"/>
      <c r="F545" s="496"/>
      <c r="G545" s="487">
        <f t="shared" si="1"/>
        <v>0</v>
      </c>
      <c r="H545" s="451" t="str">
        <f t="shared" si="2"/>
        <v/>
      </c>
      <c r="I545" s="452" t="str">
        <f t="shared" si="29"/>
        <v/>
      </c>
      <c r="J545" s="493"/>
      <c r="K545" s="434"/>
      <c r="L545" s="454" t="str">
        <f t="shared" si="4"/>
        <v/>
      </c>
      <c r="M545" s="455" t="str">
        <f t="array" ref="M545">IFERROR(IF(J545="","",XLOOKUP(L545,Personnel!$B$4:$G$4,Personnel!$B$5:$G$5)),"")</f>
        <v/>
      </c>
      <c r="N545" s="455">
        <f t="shared" si="5"/>
        <v>0</v>
      </c>
      <c r="O545" s="434"/>
      <c r="P545" s="456" t="str">
        <f t="shared" si="6"/>
        <v/>
      </c>
      <c r="Q545" s="457">
        <f t="shared" si="30"/>
        <v>0</v>
      </c>
      <c r="R545" s="458"/>
      <c r="S545" s="459" t="str">
        <f t="array" ref="S545">IF(B545="","",XLOOKUP($B545,Product,'Product List'!D:D))</f>
        <v/>
      </c>
      <c r="T545" s="454" t="str">
        <f t="array" ref="T545">IF(B545="","",XLOOKUP($B545,Product,'Product List'!E:E))</f>
        <v/>
      </c>
      <c r="U545" s="454" t="str">
        <f t="array" ref="U545">IF(B545="","",XLOOKUP($B545,Product,'Product List'!F:F))</f>
        <v/>
      </c>
      <c r="V545" s="454" t="str">
        <f t="array" ref="V545">IF(B545="","",XLOOKUP($B545,Product,'Product List'!G:G))</f>
        <v/>
      </c>
      <c r="W545" s="434"/>
      <c r="X545" s="434" t="str">
        <f t="array" ref="X545">iferror(xlookup(B545,'Product List'!A:A,'Product List'!P:P),"")</f>
        <v/>
      </c>
      <c r="Y545" s="434">
        <f t="shared" si="31"/>
        <v>0</v>
      </c>
      <c r="Z545" s="434"/>
    </row>
    <row r="546" ht="14.25" customHeight="1">
      <c r="A546" s="495"/>
      <c r="B546" s="494"/>
      <c r="C546" s="495"/>
      <c r="D546" s="496"/>
      <c r="E546" s="496"/>
      <c r="F546" s="496"/>
      <c r="G546" s="487">
        <f t="shared" si="1"/>
        <v>0</v>
      </c>
      <c r="H546" s="451" t="str">
        <f t="shared" si="2"/>
        <v/>
      </c>
      <c r="I546" s="452" t="str">
        <f t="shared" si="29"/>
        <v/>
      </c>
      <c r="J546" s="493"/>
      <c r="K546" s="434"/>
      <c r="L546" s="454" t="str">
        <f t="shared" si="4"/>
        <v/>
      </c>
      <c r="M546" s="455" t="str">
        <f t="array" ref="M546">IFERROR(IF(J546="","",XLOOKUP(L546,Personnel!$B$4:$G$4,Personnel!$B$5:$G$5)),"")</f>
        <v/>
      </c>
      <c r="N546" s="455">
        <f t="shared" si="5"/>
        <v>0</v>
      </c>
      <c r="O546" s="434"/>
      <c r="P546" s="456" t="str">
        <f t="shared" si="6"/>
        <v/>
      </c>
      <c r="Q546" s="457">
        <f t="shared" si="30"/>
        <v>0</v>
      </c>
      <c r="R546" s="458"/>
      <c r="S546" s="459" t="str">
        <f t="array" ref="S546">IF(B546="","",XLOOKUP($B546,Product,'Product List'!D:D))</f>
        <v/>
      </c>
      <c r="T546" s="454" t="str">
        <f t="array" ref="T546">IF(B546="","",XLOOKUP($B546,Product,'Product List'!E:E))</f>
        <v/>
      </c>
      <c r="U546" s="454" t="str">
        <f t="array" ref="U546">IF(B546="","",XLOOKUP($B546,Product,'Product List'!F:F))</f>
        <v/>
      </c>
      <c r="V546" s="454" t="str">
        <f t="array" ref="V546">IF(B546="","",XLOOKUP($B546,Product,'Product List'!G:G))</f>
        <v/>
      </c>
      <c r="W546" s="434"/>
      <c r="X546" s="434" t="str">
        <f t="array" ref="X546">iferror(xlookup(B546,'Product List'!A:A,'Product List'!P:P),"")</f>
        <v/>
      </c>
      <c r="Y546" s="434">
        <f t="shared" si="31"/>
        <v>0</v>
      </c>
      <c r="Z546" s="434"/>
    </row>
    <row r="547" ht="14.25" customHeight="1">
      <c r="A547" s="495"/>
      <c r="B547" s="494"/>
      <c r="C547" s="495"/>
      <c r="D547" s="496"/>
      <c r="E547" s="496"/>
      <c r="F547" s="496"/>
      <c r="G547" s="487">
        <f t="shared" si="1"/>
        <v>0</v>
      </c>
      <c r="H547" s="451" t="str">
        <f t="shared" si="2"/>
        <v/>
      </c>
      <c r="I547" s="452" t="str">
        <f t="shared" si="29"/>
        <v/>
      </c>
      <c r="J547" s="493"/>
      <c r="K547" s="434"/>
      <c r="L547" s="454" t="str">
        <f t="shared" si="4"/>
        <v/>
      </c>
      <c r="M547" s="455" t="str">
        <f t="array" ref="M547">IFERROR(IF(J547="","",XLOOKUP(L547,Personnel!$B$4:$G$4,Personnel!$B$5:$G$5)),"")</f>
        <v/>
      </c>
      <c r="N547" s="455">
        <f t="shared" si="5"/>
        <v>0</v>
      </c>
      <c r="O547" s="434"/>
      <c r="P547" s="456" t="str">
        <f t="shared" si="6"/>
        <v/>
      </c>
      <c r="Q547" s="457">
        <f t="shared" si="30"/>
        <v>0</v>
      </c>
      <c r="R547" s="458"/>
      <c r="S547" s="459" t="str">
        <f t="array" ref="S547">IF(B547="","",XLOOKUP($B547,Product,'Product List'!D:D))</f>
        <v/>
      </c>
      <c r="T547" s="454" t="str">
        <f t="array" ref="T547">IF(B547="","",XLOOKUP($B547,Product,'Product List'!E:E))</f>
        <v/>
      </c>
      <c r="U547" s="454" t="str">
        <f t="array" ref="U547">IF(B547="","",XLOOKUP($B547,Product,'Product List'!F:F))</f>
        <v/>
      </c>
      <c r="V547" s="454" t="str">
        <f t="array" ref="V547">IF(B547="","",XLOOKUP($B547,Product,'Product List'!G:G))</f>
        <v/>
      </c>
      <c r="W547" s="434"/>
      <c r="X547" s="434" t="str">
        <f t="array" ref="X547">iferror(xlookup(B547,'Product List'!A:A,'Product List'!P:P),"")</f>
        <v/>
      </c>
      <c r="Y547" s="434">
        <f t="shared" si="31"/>
        <v>0</v>
      </c>
      <c r="Z547" s="434"/>
    </row>
    <row r="548" ht="14.25" customHeight="1">
      <c r="A548" s="495"/>
      <c r="B548" s="494"/>
      <c r="C548" s="495"/>
      <c r="D548" s="496"/>
      <c r="E548" s="496"/>
      <c r="F548" s="496"/>
      <c r="G548" s="487">
        <f t="shared" si="1"/>
        <v>0</v>
      </c>
      <c r="H548" s="451" t="str">
        <f t="shared" si="2"/>
        <v/>
      </c>
      <c r="I548" s="452" t="str">
        <f t="shared" si="29"/>
        <v/>
      </c>
      <c r="J548" s="493"/>
      <c r="K548" s="434"/>
      <c r="L548" s="454" t="str">
        <f t="shared" si="4"/>
        <v/>
      </c>
      <c r="M548" s="455" t="str">
        <f t="array" ref="M548">IFERROR(IF(J548="","",XLOOKUP(L548,Personnel!$B$4:$G$4,Personnel!$B$5:$G$5)),"")</f>
        <v/>
      </c>
      <c r="N548" s="455">
        <f t="shared" si="5"/>
        <v>0</v>
      </c>
      <c r="O548" s="434"/>
      <c r="P548" s="456" t="str">
        <f t="shared" si="6"/>
        <v/>
      </c>
      <c r="Q548" s="457">
        <f t="shared" si="30"/>
        <v>0</v>
      </c>
      <c r="R548" s="458"/>
      <c r="S548" s="459" t="str">
        <f t="array" ref="S548">IF(B548="","",XLOOKUP($B548,Product,'Product List'!D:D))</f>
        <v/>
      </c>
      <c r="T548" s="454" t="str">
        <f t="array" ref="T548">IF(B548="","",XLOOKUP($B548,Product,'Product List'!E:E))</f>
        <v/>
      </c>
      <c r="U548" s="454" t="str">
        <f t="array" ref="U548">IF(B548="","",XLOOKUP($B548,Product,'Product List'!F:F))</f>
        <v/>
      </c>
      <c r="V548" s="454" t="str">
        <f t="array" ref="V548">IF(B548="","",XLOOKUP($B548,Product,'Product List'!G:G))</f>
        <v/>
      </c>
      <c r="W548" s="434"/>
      <c r="X548" s="434" t="str">
        <f t="array" ref="X548">iferror(xlookup(B548,'Product List'!A:A,'Product List'!P:P),"")</f>
        <v/>
      </c>
      <c r="Y548" s="434">
        <f t="shared" si="31"/>
        <v>0</v>
      </c>
      <c r="Z548" s="434"/>
    </row>
    <row r="549" ht="14.25" customHeight="1">
      <c r="A549" s="495"/>
      <c r="B549" s="494"/>
      <c r="C549" s="495"/>
      <c r="D549" s="496"/>
      <c r="E549" s="496"/>
      <c r="F549" s="496"/>
      <c r="G549" s="487">
        <f t="shared" si="1"/>
        <v>0</v>
      </c>
      <c r="H549" s="451" t="str">
        <f t="shared" si="2"/>
        <v/>
      </c>
      <c r="I549" s="452" t="str">
        <f t="shared" si="29"/>
        <v/>
      </c>
      <c r="J549" s="493"/>
      <c r="K549" s="434"/>
      <c r="L549" s="454" t="str">
        <f t="shared" si="4"/>
        <v/>
      </c>
      <c r="M549" s="455" t="str">
        <f t="array" ref="M549">IFERROR(IF(J549="","",XLOOKUP(L549,Personnel!$B$4:$G$4,Personnel!$B$5:$G$5)),"")</f>
        <v/>
      </c>
      <c r="N549" s="455">
        <f t="shared" si="5"/>
        <v>0</v>
      </c>
      <c r="O549" s="434"/>
      <c r="P549" s="456" t="str">
        <f t="shared" si="6"/>
        <v/>
      </c>
      <c r="Q549" s="457">
        <f t="shared" si="30"/>
        <v>0</v>
      </c>
      <c r="R549" s="458"/>
      <c r="S549" s="459" t="str">
        <f t="array" ref="S549">IF(B549="","",XLOOKUP($B549,Product,'Product List'!D:D))</f>
        <v/>
      </c>
      <c r="T549" s="454" t="str">
        <f t="array" ref="T549">IF(B549="","",XLOOKUP($B549,Product,'Product List'!E:E))</f>
        <v/>
      </c>
      <c r="U549" s="454" t="str">
        <f t="array" ref="U549">IF(B549="","",XLOOKUP($B549,Product,'Product List'!F:F))</f>
        <v/>
      </c>
      <c r="V549" s="454" t="str">
        <f t="array" ref="V549">IF(B549="","",XLOOKUP($B549,Product,'Product List'!G:G))</f>
        <v/>
      </c>
      <c r="W549" s="434"/>
      <c r="X549" s="434" t="str">
        <f t="array" ref="X549">iferror(xlookup(B549,'Product List'!A:A,'Product List'!P:P),"")</f>
        <v/>
      </c>
      <c r="Y549" s="434">
        <f t="shared" si="31"/>
        <v>0</v>
      </c>
      <c r="Z549" s="434"/>
    </row>
    <row r="550" ht="14.25" customHeight="1">
      <c r="A550" s="495"/>
      <c r="B550" s="494"/>
      <c r="C550" s="495"/>
      <c r="D550" s="496"/>
      <c r="E550" s="496"/>
      <c r="F550" s="496"/>
      <c r="G550" s="487">
        <f t="shared" si="1"/>
        <v>0</v>
      </c>
      <c r="H550" s="451" t="str">
        <f t="shared" si="2"/>
        <v/>
      </c>
      <c r="I550" s="452" t="str">
        <f t="shared" si="29"/>
        <v/>
      </c>
      <c r="J550" s="493"/>
      <c r="K550" s="434"/>
      <c r="L550" s="454" t="str">
        <f t="shared" si="4"/>
        <v/>
      </c>
      <c r="M550" s="455" t="str">
        <f t="array" ref="M550">IFERROR(IF(J550="","",XLOOKUP(L550,Personnel!$B$4:$G$4,Personnel!$B$5:$G$5)),"")</f>
        <v/>
      </c>
      <c r="N550" s="455">
        <f t="shared" si="5"/>
        <v>0</v>
      </c>
      <c r="O550" s="434"/>
      <c r="P550" s="456" t="str">
        <f t="shared" si="6"/>
        <v/>
      </c>
      <c r="Q550" s="457">
        <f t="shared" si="30"/>
        <v>0</v>
      </c>
      <c r="R550" s="458"/>
      <c r="S550" s="459" t="str">
        <f t="array" ref="S550">IF(B550="","",XLOOKUP($B550,Product,'Product List'!D:D))</f>
        <v/>
      </c>
      <c r="T550" s="454" t="str">
        <f t="array" ref="T550">IF(B550="","",XLOOKUP($B550,Product,'Product List'!E:E))</f>
        <v/>
      </c>
      <c r="U550" s="454" t="str">
        <f t="array" ref="U550">IF(B550="","",XLOOKUP($B550,Product,'Product List'!F:F))</f>
        <v/>
      </c>
      <c r="V550" s="454" t="str">
        <f t="array" ref="V550">IF(B550="","",XLOOKUP($B550,Product,'Product List'!G:G))</f>
        <v/>
      </c>
      <c r="W550" s="434"/>
      <c r="X550" s="434" t="str">
        <f t="array" ref="X550">iferror(xlookup(B550,'Product List'!A:A,'Product List'!P:P),"")</f>
        <v/>
      </c>
      <c r="Y550" s="434">
        <f t="shared" si="31"/>
        <v>0</v>
      </c>
      <c r="Z550" s="434"/>
    </row>
    <row r="551" ht="14.25" customHeight="1">
      <c r="A551" s="495"/>
      <c r="B551" s="494"/>
      <c r="C551" s="495"/>
      <c r="D551" s="496"/>
      <c r="E551" s="496"/>
      <c r="F551" s="496"/>
      <c r="G551" s="487">
        <f t="shared" si="1"/>
        <v>0</v>
      </c>
      <c r="H551" s="451" t="str">
        <f t="shared" si="2"/>
        <v/>
      </c>
      <c r="I551" s="452" t="str">
        <f t="shared" si="29"/>
        <v/>
      </c>
      <c r="J551" s="493"/>
      <c r="K551" s="434"/>
      <c r="L551" s="454" t="str">
        <f t="shared" si="4"/>
        <v/>
      </c>
      <c r="M551" s="455" t="str">
        <f t="array" ref="M551">IFERROR(IF(J551="","",XLOOKUP(L551,Personnel!$B$4:$G$4,Personnel!$B$5:$G$5)),"")</f>
        <v/>
      </c>
      <c r="N551" s="455">
        <f t="shared" si="5"/>
        <v>0</v>
      </c>
      <c r="O551" s="434"/>
      <c r="P551" s="456" t="str">
        <f t="shared" si="6"/>
        <v/>
      </c>
      <c r="Q551" s="457">
        <f t="shared" si="30"/>
        <v>0</v>
      </c>
      <c r="R551" s="458"/>
      <c r="S551" s="459" t="str">
        <f t="array" ref="S551">IF(B551="","",XLOOKUP($B551,Product,'Product List'!D:D))</f>
        <v/>
      </c>
      <c r="T551" s="454" t="str">
        <f t="array" ref="T551">IF(B551="","",XLOOKUP($B551,Product,'Product List'!E:E))</f>
        <v/>
      </c>
      <c r="U551" s="454" t="str">
        <f t="array" ref="U551">IF(B551="","",XLOOKUP($B551,Product,'Product List'!F:F))</f>
        <v/>
      </c>
      <c r="V551" s="454" t="str">
        <f t="array" ref="V551">IF(B551="","",XLOOKUP($B551,Product,'Product List'!G:G))</f>
        <v/>
      </c>
      <c r="W551" s="434"/>
      <c r="X551" s="434" t="str">
        <f t="array" ref="X551">iferror(xlookup(B551,'Product List'!A:A,'Product List'!P:P),"")</f>
        <v/>
      </c>
      <c r="Y551" s="434">
        <f t="shared" si="31"/>
        <v>0</v>
      </c>
      <c r="Z551" s="434"/>
    </row>
    <row r="552" ht="14.25" customHeight="1">
      <c r="A552" s="495"/>
      <c r="B552" s="494"/>
      <c r="C552" s="495"/>
      <c r="D552" s="496"/>
      <c r="E552" s="496"/>
      <c r="F552" s="496"/>
      <c r="G552" s="487">
        <f t="shared" si="1"/>
        <v>0</v>
      </c>
      <c r="H552" s="451" t="str">
        <f t="shared" si="2"/>
        <v/>
      </c>
      <c r="I552" s="452" t="str">
        <f t="shared" si="29"/>
        <v/>
      </c>
      <c r="J552" s="493"/>
      <c r="K552" s="434"/>
      <c r="L552" s="454" t="str">
        <f t="shared" si="4"/>
        <v/>
      </c>
      <c r="M552" s="455" t="str">
        <f t="array" ref="M552">IFERROR(IF(J552="","",XLOOKUP(L552,Personnel!$B$4:$G$4,Personnel!$B$5:$G$5)),"")</f>
        <v/>
      </c>
      <c r="N552" s="455">
        <f t="shared" si="5"/>
        <v>0</v>
      </c>
      <c r="O552" s="434"/>
      <c r="P552" s="456" t="str">
        <f t="shared" si="6"/>
        <v/>
      </c>
      <c r="Q552" s="457">
        <f t="shared" si="30"/>
        <v>0</v>
      </c>
      <c r="R552" s="458"/>
      <c r="S552" s="459" t="str">
        <f t="array" ref="S552">IF(B552="","",XLOOKUP($B552,Product,'Product List'!D:D))</f>
        <v/>
      </c>
      <c r="T552" s="454" t="str">
        <f t="array" ref="T552">IF(B552="","",XLOOKUP($B552,Product,'Product List'!E:E))</f>
        <v/>
      </c>
      <c r="U552" s="454" t="str">
        <f t="array" ref="U552">IF(B552="","",XLOOKUP($B552,Product,'Product List'!F:F))</f>
        <v/>
      </c>
      <c r="V552" s="454" t="str">
        <f t="array" ref="V552">IF(B552="","",XLOOKUP($B552,Product,'Product List'!G:G))</f>
        <v/>
      </c>
      <c r="W552" s="434"/>
      <c r="X552" s="434" t="str">
        <f t="array" ref="X552">iferror(xlookup(B552,'Product List'!A:A,'Product List'!P:P),"")</f>
        <v/>
      </c>
      <c r="Y552" s="434">
        <f t="shared" si="31"/>
        <v>0</v>
      </c>
      <c r="Z552" s="434"/>
    </row>
    <row r="553" ht="14.25" customHeight="1">
      <c r="A553" s="495"/>
      <c r="B553" s="494"/>
      <c r="C553" s="495"/>
      <c r="D553" s="496"/>
      <c r="E553" s="496"/>
      <c r="F553" s="496"/>
      <c r="G553" s="487">
        <f t="shared" si="1"/>
        <v>0</v>
      </c>
      <c r="H553" s="451" t="str">
        <f t="shared" si="2"/>
        <v/>
      </c>
      <c r="I553" s="452" t="str">
        <f t="shared" si="29"/>
        <v/>
      </c>
      <c r="J553" s="493"/>
      <c r="K553" s="434"/>
      <c r="L553" s="454" t="str">
        <f t="shared" si="4"/>
        <v/>
      </c>
      <c r="M553" s="455" t="str">
        <f t="array" ref="M553">IFERROR(IF(J553="","",XLOOKUP(L553,Personnel!$B$4:$G$4,Personnel!$B$5:$G$5)),"")</f>
        <v/>
      </c>
      <c r="N553" s="455">
        <f t="shared" si="5"/>
        <v>0</v>
      </c>
      <c r="O553" s="434"/>
      <c r="P553" s="456" t="str">
        <f t="shared" si="6"/>
        <v/>
      </c>
      <c r="Q553" s="457">
        <f t="shared" si="30"/>
        <v>0</v>
      </c>
      <c r="R553" s="458"/>
      <c r="S553" s="459" t="str">
        <f t="array" ref="S553">IF(B553="","",XLOOKUP($B553,Product,'Product List'!D:D))</f>
        <v/>
      </c>
      <c r="T553" s="454" t="str">
        <f t="array" ref="T553">IF(B553="","",XLOOKUP($B553,Product,'Product List'!E:E))</f>
        <v/>
      </c>
      <c r="U553" s="454" t="str">
        <f t="array" ref="U553">IF(B553="","",XLOOKUP($B553,Product,'Product List'!F:F))</f>
        <v/>
      </c>
      <c r="V553" s="454" t="str">
        <f t="array" ref="V553">IF(B553="","",XLOOKUP($B553,Product,'Product List'!G:G))</f>
        <v/>
      </c>
      <c r="W553" s="434"/>
      <c r="X553" s="434" t="str">
        <f t="array" ref="X553">iferror(xlookup(B553,'Product List'!A:A,'Product List'!P:P),"")</f>
        <v/>
      </c>
      <c r="Y553" s="434">
        <f t="shared" si="31"/>
        <v>0</v>
      </c>
      <c r="Z553" s="434"/>
    </row>
    <row r="554" ht="14.25" customHeight="1">
      <c r="A554" s="495"/>
      <c r="B554" s="494"/>
      <c r="C554" s="495"/>
      <c r="D554" s="496"/>
      <c r="E554" s="496"/>
      <c r="F554" s="496"/>
      <c r="G554" s="487">
        <f t="shared" si="1"/>
        <v>0</v>
      </c>
      <c r="H554" s="451" t="str">
        <f t="shared" si="2"/>
        <v/>
      </c>
      <c r="I554" s="452" t="str">
        <f t="shared" si="29"/>
        <v/>
      </c>
      <c r="J554" s="493"/>
      <c r="K554" s="434"/>
      <c r="L554" s="454" t="str">
        <f t="shared" si="4"/>
        <v/>
      </c>
      <c r="M554" s="455" t="str">
        <f t="array" ref="M554">IFERROR(IF(J554="","",XLOOKUP(L554,Personnel!$B$4:$G$4,Personnel!$B$5:$G$5)),"")</f>
        <v/>
      </c>
      <c r="N554" s="455">
        <f t="shared" si="5"/>
        <v>0</v>
      </c>
      <c r="O554" s="434"/>
      <c r="P554" s="456" t="str">
        <f t="shared" si="6"/>
        <v/>
      </c>
      <c r="Q554" s="457">
        <f t="shared" si="30"/>
        <v>0</v>
      </c>
      <c r="R554" s="458"/>
      <c r="S554" s="459" t="str">
        <f t="array" ref="S554">IF(B554="","",XLOOKUP($B554,Product,'Product List'!D:D))</f>
        <v/>
      </c>
      <c r="T554" s="454" t="str">
        <f t="array" ref="T554">IF(B554="","",XLOOKUP($B554,Product,'Product List'!E:E))</f>
        <v/>
      </c>
      <c r="U554" s="454" t="str">
        <f t="array" ref="U554">IF(B554="","",XLOOKUP($B554,Product,'Product List'!F:F))</f>
        <v/>
      </c>
      <c r="V554" s="454" t="str">
        <f t="array" ref="V554">IF(B554="","",XLOOKUP($B554,Product,'Product List'!G:G))</f>
        <v/>
      </c>
      <c r="W554" s="434"/>
      <c r="X554" s="434" t="str">
        <f t="array" ref="X554">iferror(xlookup(B554,'Product List'!A:A,'Product List'!P:P),"")</f>
        <v/>
      </c>
      <c r="Y554" s="434">
        <f t="shared" si="31"/>
        <v>0</v>
      </c>
      <c r="Z554" s="434"/>
    </row>
    <row r="555" ht="14.25" customHeight="1">
      <c r="A555" s="495"/>
      <c r="B555" s="494"/>
      <c r="C555" s="495"/>
      <c r="D555" s="496"/>
      <c r="E555" s="496"/>
      <c r="F555" s="496"/>
      <c r="G555" s="487">
        <f t="shared" si="1"/>
        <v>0</v>
      </c>
      <c r="H555" s="451" t="str">
        <f t="shared" si="2"/>
        <v/>
      </c>
      <c r="I555" s="452" t="str">
        <f t="shared" si="29"/>
        <v/>
      </c>
      <c r="J555" s="493"/>
      <c r="K555" s="434"/>
      <c r="L555" s="454" t="str">
        <f t="shared" si="4"/>
        <v/>
      </c>
      <c r="M555" s="455" t="str">
        <f t="array" ref="M555">IFERROR(IF(J555="","",XLOOKUP(L555,Personnel!$B$4:$G$4,Personnel!$B$5:$G$5)),"")</f>
        <v/>
      </c>
      <c r="N555" s="455">
        <f t="shared" si="5"/>
        <v>0</v>
      </c>
      <c r="O555" s="434"/>
      <c r="P555" s="456" t="str">
        <f t="shared" si="6"/>
        <v/>
      </c>
      <c r="Q555" s="457">
        <f t="shared" si="30"/>
        <v>0</v>
      </c>
      <c r="R555" s="458"/>
      <c r="S555" s="459" t="str">
        <f t="array" ref="S555">IF(B555="","",XLOOKUP($B555,Product,'Product List'!D:D))</f>
        <v/>
      </c>
      <c r="T555" s="454" t="str">
        <f t="array" ref="T555">IF(B555="","",XLOOKUP($B555,Product,'Product List'!E:E))</f>
        <v/>
      </c>
      <c r="U555" s="454" t="str">
        <f t="array" ref="U555">IF(B555="","",XLOOKUP($B555,Product,'Product List'!F:F))</f>
        <v/>
      </c>
      <c r="V555" s="454" t="str">
        <f t="array" ref="V555">IF(B555="","",XLOOKUP($B555,Product,'Product List'!G:G))</f>
        <v/>
      </c>
      <c r="W555" s="434"/>
      <c r="X555" s="434" t="str">
        <f t="array" ref="X555">iferror(xlookup(B555,'Product List'!A:A,'Product List'!P:P),"")</f>
        <v/>
      </c>
      <c r="Y555" s="434">
        <f t="shared" si="31"/>
        <v>0</v>
      </c>
      <c r="Z555" s="434"/>
    </row>
    <row r="556" ht="14.25" customHeight="1">
      <c r="A556" s="495"/>
      <c r="B556" s="494"/>
      <c r="C556" s="495"/>
      <c r="D556" s="496"/>
      <c r="E556" s="496"/>
      <c r="F556" s="496"/>
      <c r="G556" s="487">
        <f t="shared" si="1"/>
        <v>0</v>
      </c>
      <c r="H556" s="451" t="str">
        <f t="shared" si="2"/>
        <v/>
      </c>
      <c r="I556" s="452" t="str">
        <f t="shared" si="29"/>
        <v/>
      </c>
      <c r="J556" s="493"/>
      <c r="K556" s="434"/>
      <c r="L556" s="454" t="str">
        <f t="shared" si="4"/>
        <v/>
      </c>
      <c r="M556" s="455" t="str">
        <f t="array" ref="M556">IFERROR(IF(J556="","",XLOOKUP(L556,Personnel!$B$4:$G$4,Personnel!$B$5:$G$5)),"")</f>
        <v/>
      </c>
      <c r="N556" s="455">
        <f t="shared" si="5"/>
        <v>0</v>
      </c>
      <c r="O556" s="434"/>
      <c r="P556" s="456" t="str">
        <f t="shared" si="6"/>
        <v/>
      </c>
      <c r="Q556" s="457">
        <f t="shared" si="30"/>
        <v>0</v>
      </c>
      <c r="R556" s="458"/>
      <c r="S556" s="459" t="str">
        <f t="array" ref="S556">IF(B556="","",XLOOKUP($B556,Product,'Product List'!D:D))</f>
        <v/>
      </c>
      <c r="T556" s="454" t="str">
        <f t="array" ref="T556">IF(B556="","",XLOOKUP($B556,Product,'Product List'!E:E))</f>
        <v/>
      </c>
      <c r="U556" s="454" t="str">
        <f t="array" ref="U556">IF(B556="","",XLOOKUP($B556,Product,'Product List'!F:F))</f>
        <v/>
      </c>
      <c r="V556" s="454" t="str">
        <f t="array" ref="V556">IF(B556="","",XLOOKUP($B556,Product,'Product List'!G:G))</f>
        <v/>
      </c>
      <c r="W556" s="434"/>
      <c r="X556" s="434" t="str">
        <f t="array" ref="X556">iferror(xlookup(B556,'Product List'!A:A,'Product List'!P:P),"")</f>
        <v/>
      </c>
      <c r="Y556" s="434">
        <f t="shared" si="31"/>
        <v>0</v>
      </c>
      <c r="Z556" s="434"/>
    </row>
    <row r="557" ht="14.25" customHeight="1">
      <c r="A557" s="495"/>
      <c r="B557" s="494"/>
      <c r="C557" s="495"/>
      <c r="D557" s="496"/>
      <c r="E557" s="496"/>
      <c r="F557" s="496"/>
      <c r="G557" s="487">
        <f t="shared" si="1"/>
        <v>0</v>
      </c>
      <c r="H557" s="451" t="str">
        <f t="shared" si="2"/>
        <v/>
      </c>
      <c r="I557" s="452" t="str">
        <f t="shared" si="29"/>
        <v/>
      </c>
      <c r="J557" s="493"/>
      <c r="K557" s="434"/>
      <c r="L557" s="454" t="str">
        <f t="shared" si="4"/>
        <v/>
      </c>
      <c r="M557" s="455" t="str">
        <f t="array" ref="M557">IFERROR(IF(J557="","",XLOOKUP(L557,Personnel!$B$4:$G$4,Personnel!$B$5:$G$5)),"")</f>
        <v/>
      </c>
      <c r="N557" s="455">
        <f t="shared" si="5"/>
        <v>0</v>
      </c>
      <c r="O557" s="434"/>
      <c r="P557" s="456" t="str">
        <f t="shared" si="6"/>
        <v/>
      </c>
      <c r="Q557" s="457">
        <f t="shared" si="30"/>
        <v>0</v>
      </c>
      <c r="R557" s="458"/>
      <c r="S557" s="459" t="str">
        <f t="array" ref="S557">IF(B557="","",XLOOKUP($B557,Product,'Product List'!D:D))</f>
        <v/>
      </c>
      <c r="T557" s="454" t="str">
        <f t="array" ref="T557">IF(B557="","",XLOOKUP($B557,Product,'Product List'!E:E))</f>
        <v/>
      </c>
      <c r="U557" s="454" t="str">
        <f t="array" ref="U557">IF(B557="","",XLOOKUP($B557,Product,'Product List'!F:F))</f>
        <v/>
      </c>
      <c r="V557" s="454" t="str">
        <f t="array" ref="V557">IF(B557="","",XLOOKUP($B557,Product,'Product List'!G:G))</f>
        <v/>
      </c>
      <c r="W557" s="434"/>
      <c r="X557" s="434" t="str">
        <f t="array" ref="X557">iferror(xlookup(B557,'Product List'!A:A,'Product List'!P:P),"")</f>
        <v/>
      </c>
      <c r="Y557" s="434">
        <f t="shared" si="31"/>
        <v>0</v>
      </c>
      <c r="Z557" s="434"/>
    </row>
    <row r="558" ht="14.25" customHeight="1">
      <c r="A558" s="495"/>
      <c r="B558" s="494"/>
      <c r="C558" s="495"/>
      <c r="D558" s="496"/>
      <c r="E558" s="496"/>
      <c r="F558" s="496"/>
      <c r="G558" s="487">
        <f t="shared" si="1"/>
        <v>0</v>
      </c>
      <c r="H558" s="451" t="str">
        <f t="shared" si="2"/>
        <v/>
      </c>
      <c r="I558" s="452" t="str">
        <f t="shared" si="29"/>
        <v/>
      </c>
      <c r="J558" s="493"/>
      <c r="K558" s="434"/>
      <c r="L558" s="454" t="str">
        <f t="shared" si="4"/>
        <v/>
      </c>
      <c r="M558" s="455" t="str">
        <f t="array" ref="M558">IFERROR(IF(J558="","",XLOOKUP(L558,Personnel!$B$4:$G$4,Personnel!$B$5:$G$5)),"")</f>
        <v/>
      </c>
      <c r="N558" s="455">
        <f t="shared" si="5"/>
        <v>0</v>
      </c>
      <c r="O558" s="434"/>
      <c r="P558" s="456" t="str">
        <f t="shared" si="6"/>
        <v/>
      </c>
      <c r="Q558" s="457">
        <f t="shared" si="30"/>
        <v>0</v>
      </c>
      <c r="R558" s="458"/>
      <c r="S558" s="459" t="str">
        <f t="array" ref="S558">IF(B558="","",XLOOKUP($B558,Product,'Product List'!D:D))</f>
        <v/>
      </c>
      <c r="T558" s="454" t="str">
        <f t="array" ref="T558">IF(B558="","",XLOOKUP($B558,Product,'Product List'!E:E))</f>
        <v/>
      </c>
      <c r="U558" s="454" t="str">
        <f t="array" ref="U558">IF(B558="","",XLOOKUP($B558,Product,'Product List'!F:F))</f>
        <v/>
      </c>
      <c r="V558" s="454" t="str">
        <f t="array" ref="V558">IF(B558="","",XLOOKUP($B558,Product,'Product List'!G:G))</f>
        <v/>
      </c>
      <c r="W558" s="434"/>
      <c r="X558" s="434" t="str">
        <f t="array" ref="X558">iferror(xlookup(B558,'Product List'!A:A,'Product List'!P:P),"")</f>
        <v/>
      </c>
      <c r="Y558" s="434">
        <f t="shared" si="31"/>
        <v>0</v>
      </c>
      <c r="Z558" s="434"/>
    </row>
    <row r="559" ht="14.25" customHeight="1">
      <c r="A559" s="495"/>
      <c r="B559" s="494"/>
      <c r="C559" s="495"/>
      <c r="D559" s="496"/>
      <c r="E559" s="496"/>
      <c r="F559" s="496"/>
      <c r="G559" s="487">
        <f t="shared" si="1"/>
        <v>0</v>
      </c>
      <c r="H559" s="451" t="str">
        <f t="shared" si="2"/>
        <v/>
      </c>
      <c r="I559" s="452" t="str">
        <f t="shared" si="29"/>
        <v/>
      </c>
      <c r="J559" s="493"/>
      <c r="K559" s="434"/>
      <c r="L559" s="454" t="str">
        <f t="shared" si="4"/>
        <v/>
      </c>
      <c r="M559" s="455" t="str">
        <f t="array" ref="M559">IFERROR(IF(J559="","",XLOOKUP(L559,Personnel!$B$4:$G$4,Personnel!$B$5:$G$5)),"")</f>
        <v/>
      </c>
      <c r="N559" s="455">
        <f t="shared" si="5"/>
        <v>0</v>
      </c>
      <c r="O559" s="434"/>
      <c r="P559" s="456" t="str">
        <f t="shared" si="6"/>
        <v/>
      </c>
      <c r="Q559" s="457">
        <f t="shared" si="30"/>
        <v>0</v>
      </c>
      <c r="R559" s="458"/>
      <c r="S559" s="459" t="str">
        <f t="array" ref="S559">IF(B559="","",XLOOKUP($B559,Product,'Product List'!D:D))</f>
        <v/>
      </c>
      <c r="T559" s="454" t="str">
        <f t="array" ref="T559">IF(B559="","",XLOOKUP($B559,Product,'Product List'!E:E))</f>
        <v/>
      </c>
      <c r="U559" s="454" t="str">
        <f t="array" ref="U559">IF(B559="","",XLOOKUP($B559,Product,'Product List'!F:F))</f>
        <v/>
      </c>
      <c r="V559" s="454" t="str">
        <f t="array" ref="V559">IF(B559="","",XLOOKUP($B559,Product,'Product List'!G:G))</f>
        <v/>
      </c>
      <c r="W559" s="434"/>
      <c r="X559" s="434" t="str">
        <f t="array" ref="X559">iferror(xlookup(B559,'Product List'!A:A,'Product List'!P:P),"")</f>
        <v/>
      </c>
      <c r="Y559" s="434">
        <f t="shared" si="31"/>
        <v>0</v>
      </c>
      <c r="Z559" s="434"/>
    </row>
    <row r="560" ht="14.25" customHeight="1">
      <c r="A560" s="495"/>
      <c r="B560" s="494"/>
      <c r="C560" s="495"/>
      <c r="D560" s="496"/>
      <c r="E560" s="496"/>
      <c r="F560" s="496"/>
      <c r="G560" s="487">
        <f t="shared" si="1"/>
        <v>0</v>
      </c>
      <c r="H560" s="451" t="str">
        <f t="shared" si="2"/>
        <v/>
      </c>
      <c r="I560" s="452" t="str">
        <f t="shared" si="29"/>
        <v/>
      </c>
      <c r="J560" s="493"/>
      <c r="K560" s="434"/>
      <c r="L560" s="454" t="str">
        <f t="shared" si="4"/>
        <v/>
      </c>
      <c r="M560" s="455" t="str">
        <f t="array" ref="M560">IFERROR(IF(J560="","",XLOOKUP(L560,Personnel!$B$4:$G$4,Personnel!$B$5:$G$5)),"")</f>
        <v/>
      </c>
      <c r="N560" s="455">
        <f t="shared" si="5"/>
        <v>0</v>
      </c>
      <c r="O560" s="434"/>
      <c r="P560" s="456" t="str">
        <f t="shared" si="6"/>
        <v/>
      </c>
      <c r="Q560" s="457">
        <f t="shared" si="30"/>
        <v>0</v>
      </c>
      <c r="R560" s="458"/>
      <c r="S560" s="459" t="str">
        <f t="array" ref="S560">IF(B560="","",XLOOKUP($B560,Product,'Product List'!D:D))</f>
        <v/>
      </c>
      <c r="T560" s="454" t="str">
        <f t="array" ref="T560">IF(B560="","",XLOOKUP($B560,Product,'Product List'!E:E))</f>
        <v/>
      </c>
      <c r="U560" s="454" t="str">
        <f t="array" ref="U560">IF(B560="","",XLOOKUP($B560,Product,'Product List'!F:F))</f>
        <v/>
      </c>
      <c r="V560" s="454" t="str">
        <f t="array" ref="V560">IF(B560="","",XLOOKUP($B560,Product,'Product List'!G:G))</f>
        <v/>
      </c>
      <c r="W560" s="434"/>
      <c r="X560" s="434" t="str">
        <f t="array" ref="X560">iferror(xlookup(B560,'Product List'!A:A,'Product List'!P:P),"")</f>
        <v/>
      </c>
      <c r="Y560" s="434">
        <f t="shared" si="31"/>
        <v>0</v>
      </c>
      <c r="Z560" s="434"/>
    </row>
    <row r="561" ht="14.25" customHeight="1">
      <c r="A561" s="495"/>
      <c r="B561" s="494"/>
      <c r="C561" s="495"/>
      <c r="D561" s="496"/>
      <c r="E561" s="496"/>
      <c r="F561" s="496"/>
      <c r="G561" s="487">
        <f t="shared" si="1"/>
        <v>0</v>
      </c>
      <c r="H561" s="451" t="str">
        <f t="shared" si="2"/>
        <v/>
      </c>
      <c r="I561" s="452" t="str">
        <f t="shared" si="29"/>
        <v/>
      </c>
      <c r="J561" s="493"/>
      <c r="K561" s="434"/>
      <c r="L561" s="454" t="str">
        <f t="shared" si="4"/>
        <v/>
      </c>
      <c r="M561" s="455" t="str">
        <f t="array" ref="M561">IFERROR(IF(J561="","",XLOOKUP(L561,Personnel!$B$4:$G$4,Personnel!$B$5:$G$5)),"")</f>
        <v/>
      </c>
      <c r="N561" s="455">
        <f t="shared" si="5"/>
        <v>0</v>
      </c>
      <c r="O561" s="434"/>
      <c r="P561" s="456" t="str">
        <f t="shared" si="6"/>
        <v/>
      </c>
      <c r="Q561" s="457">
        <f t="shared" si="30"/>
        <v>0</v>
      </c>
      <c r="R561" s="458"/>
      <c r="S561" s="459" t="str">
        <f t="array" ref="S561">IF(B561="","",XLOOKUP($B561,Product,'Product List'!D:D))</f>
        <v/>
      </c>
      <c r="T561" s="454" t="str">
        <f t="array" ref="T561">IF(B561="","",XLOOKUP($B561,Product,'Product List'!E:E))</f>
        <v/>
      </c>
      <c r="U561" s="454" t="str">
        <f t="array" ref="U561">IF(B561="","",XLOOKUP($B561,Product,'Product List'!F:F))</f>
        <v/>
      </c>
      <c r="V561" s="454" t="str">
        <f t="array" ref="V561">IF(B561="","",XLOOKUP($B561,Product,'Product List'!G:G))</f>
        <v/>
      </c>
      <c r="W561" s="434"/>
      <c r="X561" s="434" t="str">
        <f t="array" ref="X561">iferror(xlookup(B561,'Product List'!A:A,'Product List'!P:P),"")</f>
        <v/>
      </c>
      <c r="Y561" s="434">
        <f t="shared" si="31"/>
        <v>0</v>
      </c>
      <c r="Z561" s="434"/>
    </row>
    <row r="562" ht="14.25" customHeight="1">
      <c r="A562" s="495"/>
      <c r="B562" s="494"/>
      <c r="C562" s="495"/>
      <c r="D562" s="496"/>
      <c r="E562" s="496"/>
      <c r="F562" s="496"/>
      <c r="G562" s="487">
        <f t="shared" si="1"/>
        <v>0</v>
      </c>
      <c r="H562" s="451" t="str">
        <f t="shared" si="2"/>
        <v/>
      </c>
      <c r="I562" s="452" t="str">
        <f t="shared" si="29"/>
        <v/>
      </c>
      <c r="J562" s="493"/>
      <c r="K562" s="434"/>
      <c r="L562" s="454" t="str">
        <f t="shared" si="4"/>
        <v/>
      </c>
      <c r="M562" s="455" t="str">
        <f t="array" ref="M562">IFERROR(IF(J562="","",XLOOKUP(L562,Personnel!$B$4:$G$4,Personnel!$B$5:$G$5)),"")</f>
        <v/>
      </c>
      <c r="N562" s="455">
        <f t="shared" si="5"/>
        <v>0</v>
      </c>
      <c r="O562" s="434"/>
      <c r="P562" s="456" t="str">
        <f t="shared" si="6"/>
        <v/>
      </c>
      <c r="Q562" s="457">
        <f t="shared" si="30"/>
        <v>0</v>
      </c>
      <c r="R562" s="458"/>
      <c r="S562" s="459" t="str">
        <f t="array" ref="S562">IF(B562="","",XLOOKUP($B562,Product,'Product List'!D:D))</f>
        <v/>
      </c>
      <c r="T562" s="454" t="str">
        <f t="array" ref="T562">IF(B562="","",XLOOKUP($B562,Product,'Product List'!E:E))</f>
        <v/>
      </c>
      <c r="U562" s="454" t="str">
        <f t="array" ref="U562">IF(B562="","",XLOOKUP($B562,Product,'Product List'!F:F))</f>
        <v/>
      </c>
      <c r="V562" s="454" t="str">
        <f t="array" ref="V562">IF(B562="","",XLOOKUP($B562,Product,'Product List'!G:G))</f>
        <v/>
      </c>
      <c r="W562" s="434"/>
      <c r="X562" s="434" t="str">
        <f t="array" ref="X562">iferror(xlookup(B562,'Product List'!A:A,'Product List'!P:P),"")</f>
        <v/>
      </c>
      <c r="Y562" s="434">
        <f t="shared" si="31"/>
        <v>0</v>
      </c>
      <c r="Z562" s="434"/>
    </row>
    <row r="563" ht="14.25" customHeight="1">
      <c r="A563" s="495"/>
      <c r="B563" s="494"/>
      <c r="C563" s="495"/>
      <c r="D563" s="496"/>
      <c r="E563" s="496"/>
      <c r="F563" s="496"/>
      <c r="G563" s="487">
        <f t="shared" si="1"/>
        <v>0</v>
      </c>
      <c r="H563" s="451" t="str">
        <f t="shared" si="2"/>
        <v/>
      </c>
      <c r="I563" s="452" t="str">
        <f t="shared" si="29"/>
        <v/>
      </c>
      <c r="J563" s="493"/>
      <c r="K563" s="434"/>
      <c r="L563" s="454" t="str">
        <f t="shared" si="4"/>
        <v/>
      </c>
      <c r="M563" s="455" t="str">
        <f t="array" ref="M563">IFERROR(IF(J563="","",XLOOKUP(L563,Personnel!$B$4:$G$4,Personnel!$B$5:$G$5)),"")</f>
        <v/>
      </c>
      <c r="N563" s="455">
        <f t="shared" si="5"/>
        <v>0</v>
      </c>
      <c r="O563" s="434"/>
      <c r="P563" s="456" t="str">
        <f t="shared" si="6"/>
        <v/>
      </c>
      <c r="Q563" s="457">
        <f t="shared" si="30"/>
        <v>0</v>
      </c>
      <c r="R563" s="458"/>
      <c r="S563" s="459" t="str">
        <f t="array" ref="S563">IF(B563="","",XLOOKUP($B563,Product,'Product List'!D:D))</f>
        <v/>
      </c>
      <c r="T563" s="454" t="str">
        <f t="array" ref="T563">IF(B563="","",XLOOKUP($B563,Product,'Product List'!E:E))</f>
        <v/>
      </c>
      <c r="U563" s="454" t="str">
        <f t="array" ref="U563">IF(B563="","",XLOOKUP($B563,Product,'Product List'!F:F))</f>
        <v/>
      </c>
      <c r="V563" s="454" t="str">
        <f t="array" ref="V563">IF(B563="","",XLOOKUP($B563,Product,'Product List'!G:G))</f>
        <v/>
      </c>
      <c r="W563" s="434"/>
      <c r="X563" s="434" t="str">
        <f t="array" ref="X563">iferror(xlookup(B563,'Product List'!A:A,'Product List'!P:P),"")</f>
        <v/>
      </c>
      <c r="Y563" s="434">
        <f t="shared" si="31"/>
        <v>0</v>
      </c>
      <c r="Z563" s="434"/>
    </row>
    <row r="564" ht="14.25" customHeight="1">
      <c r="A564" s="495"/>
      <c r="B564" s="494"/>
      <c r="C564" s="495"/>
      <c r="D564" s="496"/>
      <c r="E564" s="496"/>
      <c r="F564" s="496"/>
      <c r="G564" s="487">
        <f t="shared" si="1"/>
        <v>0</v>
      </c>
      <c r="H564" s="451" t="str">
        <f t="shared" si="2"/>
        <v/>
      </c>
      <c r="I564" s="452" t="str">
        <f t="shared" si="29"/>
        <v/>
      </c>
      <c r="J564" s="493"/>
      <c r="K564" s="434"/>
      <c r="L564" s="454" t="str">
        <f t="shared" si="4"/>
        <v/>
      </c>
      <c r="M564" s="455" t="str">
        <f t="array" ref="M564">IFERROR(IF(J564="","",XLOOKUP(L564,Personnel!$B$4:$G$4,Personnel!$B$5:$G$5)),"")</f>
        <v/>
      </c>
      <c r="N564" s="455">
        <f t="shared" si="5"/>
        <v>0</v>
      </c>
      <c r="O564" s="434"/>
      <c r="P564" s="456" t="str">
        <f t="shared" si="6"/>
        <v/>
      </c>
      <c r="Q564" s="457">
        <f t="shared" si="30"/>
        <v>0</v>
      </c>
      <c r="R564" s="458"/>
      <c r="S564" s="459" t="str">
        <f t="array" ref="S564">IF(B564="","",XLOOKUP($B564,Product,'Product List'!D:D))</f>
        <v/>
      </c>
      <c r="T564" s="454" t="str">
        <f t="array" ref="T564">IF(B564="","",XLOOKUP($B564,Product,'Product List'!E:E))</f>
        <v/>
      </c>
      <c r="U564" s="454" t="str">
        <f t="array" ref="U564">IF(B564="","",XLOOKUP($B564,Product,'Product List'!F:F))</f>
        <v/>
      </c>
      <c r="V564" s="454" t="str">
        <f t="array" ref="V564">IF(B564="","",XLOOKUP($B564,Product,'Product List'!G:G))</f>
        <v/>
      </c>
      <c r="W564" s="434"/>
      <c r="X564" s="434" t="str">
        <f t="array" ref="X564">iferror(xlookup(B564,'Product List'!A:A,'Product List'!P:P),"")</f>
        <v/>
      </c>
      <c r="Y564" s="434">
        <f t="shared" si="31"/>
        <v>0</v>
      </c>
      <c r="Z564" s="434"/>
    </row>
    <row r="565" ht="14.25" customHeight="1">
      <c r="A565" s="495"/>
      <c r="B565" s="494"/>
      <c r="C565" s="495"/>
      <c r="D565" s="496"/>
      <c r="E565" s="496"/>
      <c r="F565" s="496"/>
      <c r="G565" s="487">
        <f t="shared" si="1"/>
        <v>0</v>
      </c>
      <c r="H565" s="451" t="str">
        <f t="shared" si="2"/>
        <v/>
      </c>
      <c r="I565" s="452" t="str">
        <f t="shared" si="29"/>
        <v/>
      </c>
      <c r="J565" s="493"/>
      <c r="K565" s="434"/>
      <c r="L565" s="454" t="str">
        <f t="shared" si="4"/>
        <v/>
      </c>
      <c r="M565" s="455" t="str">
        <f t="array" ref="M565">IFERROR(IF(J565="","",XLOOKUP(L565,Personnel!$B$4:$G$4,Personnel!$B$5:$G$5)),"")</f>
        <v/>
      </c>
      <c r="N565" s="455">
        <f t="shared" si="5"/>
        <v>0</v>
      </c>
      <c r="O565" s="434"/>
      <c r="P565" s="456" t="str">
        <f t="shared" si="6"/>
        <v/>
      </c>
      <c r="Q565" s="457">
        <f t="shared" si="30"/>
        <v>0</v>
      </c>
      <c r="R565" s="458"/>
      <c r="S565" s="459" t="str">
        <f t="array" ref="S565">IF(B565="","",XLOOKUP($B565,Product,'Product List'!D:D))</f>
        <v/>
      </c>
      <c r="T565" s="454" t="str">
        <f t="array" ref="T565">IF(B565="","",XLOOKUP($B565,Product,'Product List'!E:E))</f>
        <v/>
      </c>
      <c r="U565" s="454" t="str">
        <f t="array" ref="U565">IF(B565="","",XLOOKUP($B565,Product,'Product List'!F:F))</f>
        <v/>
      </c>
      <c r="V565" s="454" t="str">
        <f t="array" ref="V565">IF(B565="","",XLOOKUP($B565,Product,'Product List'!G:G))</f>
        <v/>
      </c>
      <c r="W565" s="434"/>
      <c r="X565" s="434" t="str">
        <f t="array" ref="X565">iferror(xlookup(B565,'Product List'!A:A,'Product List'!P:P),"")</f>
        <v/>
      </c>
      <c r="Y565" s="434">
        <f t="shared" si="31"/>
        <v>0</v>
      </c>
      <c r="Z565" s="434"/>
    </row>
    <row r="566" ht="14.25" customHeight="1">
      <c r="A566" s="495"/>
      <c r="B566" s="494"/>
      <c r="C566" s="495"/>
      <c r="D566" s="496"/>
      <c r="E566" s="496"/>
      <c r="F566" s="496"/>
      <c r="G566" s="487">
        <f t="shared" si="1"/>
        <v>0</v>
      </c>
      <c r="H566" s="451" t="str">
        <f t="shared" si="2"/>
        <v/>
      </c>
      <c r="I566" s="452" t="str">
        <f t="shared" si="29"/>
        <v/>
      </c>
      <c r="J566" s="493"/>
      <c r="K566" s="434"/>
      <c r="L566" s="454" t="str">
        <f t="shared" si="4"/>
        <v/>
      </c>
      <c r="M566" s="455" t="str">
        <f t="array" ref="M566">IFERROR(IF(J566="","",XLOOKUP(L566,Personnel!$B$4:$G$4,Personnel!$B$5:$G$5)),"")</f>
        <v/>
      </c>
      <c r="N566" s="455">
        <f t="shared" si="5"/>
        <v>0</v>
      </c>
      <c r="O566" s="434"/>
      <c r="P566" s="456" t="str">
        <f t="shared" si="6"/>
        <v/>
      </c>
      <c r="Q566" s="457">
        <f t="shared" si="30"/>
        <v>0</v>
      </c>
      <c r="R566" s="458"/>
      <c r="S566" s="459" t="str">
        <f t="array" ref="S566">IF(B566="","",XLOOKUP($B566,Product,'Product List'!D:D))</f>
        <v/>
      </c>
      <c r="T566" s="454" t="str">
        <f t="array" ref="T566">IF(B566="","",XLOOKUP($B566,Product,'Product List'!E:E))</f>
        <v/>
      </c>
      <c r="U566" s="454" t="str">
        <f t="array" ref="U566">IF(B566="","",XLOOKUP($B566,Product,'Product List'!F:F))</f>
        <v/>
      </c>
      <c r="V566" s="454" t="str">
        <f t="array" ref="V566">IF(B566="","",XLOOKUP($B566,Product,'Product List'!G:G))</f>
        <v/>
      </c>
      <c r="W566" s="434"/>
      <c r="X566" s="434" t="str">
        <f t="array" ref="X566">iferror(xlookup(B566,'Product List'!A:A,'Product List'!P:P),"")</f>
        <v/>
      </c>
      <c r="Y566" s="434">
        <f t="shared" si="31"/>
        <v>0</v>
      </c>
      <c r="Z566" s="434"/>
    </row>
    <row r="567" ht="14.25" customHeight="1">
      <c r="A567" s="495"/>
      <c r="B567" s="494"/>
      <c r="C567" s="495"/>
      <c r="D567" s="496"/>
      <c r="E567" s="496"/>
      <c r="F567" s="496"/>
      <c r="G567" s="487">
        <f t="shared" si="1"/>
        <v>0</v>
      </c>
      <c r="H567" s="451" t="str">
        <f t="shared" si="2"/>
        <v/>
      </c>
      <c r="I567" s="452" t="str">
        <f t="shared" si="29"/>
        <v/>
      </c>
      <c r="J567" s="493"/>
      <c r="K567" s="434"/>
      <c r="L567" s="454" t="str">
        <f t="shared" si="4"/>
        <v/>
      </c>
      <c r="M567" s="455" t="str">
        <f t="array" ref="M567">IFERROR(IF(J567="","",XLOOKUP(L567,Personnel!$B$4:$G$4,Personnel!$B$5:$G$5)),"")</f>
        <v/>
      </c>
      <c r="N567" s="455">
        <f t="shared" si="5"/>
        <v>0</v>
      </c>
      <c r="O567" s="434"/>
      <c r="P567" s="456" t="str">
        <f t="shared" si="6"/>
        <v/>
      </c>
      <c r="Q567" s="457">
        <f t="shared" si="30"/>
        <v>0</v>
      </c>
      <c r="R567" s="458"/>
      <c r="S567" s="459" t="str">
        <f t="array" ref="S567">IF(B567="","",XLOOKUP($B567,Product,'Product List'!D:D))</f>
        <v/>
      </c>
      <c r="T567" s="454" t="str">
        <f t="array" ref="T567">IF(B567="","",XLOOKUP($B567,Product,'Product List'!E:E))</f>
        <v/>
      </c>
      <c r="U567" s="454" t="str">
        <f t="array" ref="U567">IF(B567="","",XLOOKUP($B567,Product,'Product List'!F:F))</f>
        <v/>
      </c>
      <c r="V567" s="454" t="str">
        <f t="array" ref="V567">IF(B567="","",XLOOKUP($B567,Product,'Product List'!G:G))</f>
        <v/>
      </c>
      <c r="W567" s="434"/>
      <c r="X567" s="434" t="str">
        <f t="array" ref="X567">iferror(xlookup(B567,'Product List'!A:A,'Product List'!P:P),"")</f>
        <v/>
      </c>
      <c r="Y567" s="434">
        <f t="shared" si="31"/>
        <v>0</v>
      </c>
      <c r="Z567" s="434"/>
    </row>
    <row r="568" ht="14.25" customHeight="1">
      <c r="A568" s="495"/>
      <c r="B568" s="494"/>
      <c r="C568" s="495"/>
      <c r="D568" s="496"/>
      <c r="E568" s="496"/>
      <c r="F568" s="496"/>
      <c r="G568" s="487">
        <f t="shared" si="1"/>
        <v>0</v>
      </c>
      <c r="H568" s="451" t="str">
        <f t="shared" si="2"/>
        <v/>
      </c>
      <c r="I568" s="452" t="str">
        <f t="shared" si="29"/>
        <v/>
      </c>
      <c r="J568" s="493"/>
      <c r="K568" s="434"/>
      <c r="L568" s="454" t="str">
        <f t="shared" si="4"/>
        <v/>
      </c>
      <c r="M568" s="455" t="str">
        <f t="array" ref="M568">IFERROR(IF(J568="","",XLOOKUP(L568,Personnel!$B$4:$G$4,Personnel!$B$5:$G$5)),"")</f>
        <v/>
      </c>
      <c r="N568" s="455">
        <f t="shared" si="5"/>
        <v>0</v>
      </c>
      <c r="O568" s="434"/>
      <c r="P568" s="456" t="str">
        <f t="shared" si="6"/>
        <v/>
      </c>
      <c r="Q568" s="457">
        <f t="shared" si="30"/>
        <v>0</v>
      </c>
      <c r="R568" s="458"/>
      <c r="S568" s="459" t="str">
        <f t="array" ref="S568">IF(B568="","",XLOOKUP($B568,Product,'Product List'!D:D))</f>
        <v/>
      </c>
      <c r="T568" s="454" t="str">
        <f t="array" ref="T568">IF(B568="","",XLOOKUP($B568,Product,'Product List'!E:E))</f>
        <v/>
      </c>
      <c r="U568" s="454" t="str">
        <f t="array" ref="U568">IF(B568="","",XLOOKUP($B568,Product,'Product List'!F:F))</f>
        <v/>
      </c>
      <c r="V568" s="454" t="str">
        <f t="array" ref="V568">IF(B568="","",XLOOKUP($B568,Product,'Product List'!G:G))</f>
        <v/>
      </c>
      <c r="W568" s="434"/>
      <c r="X568" s="434" t="str">
        <f t="array" ref="X568">iferror(xlookup(B568,'Product List'!A:A,'Product List'!P:P),"")</f>
        <v/>
      </c>
      <c r="Y568" s="434">
        <f t="shared" si="31"/>
        <v>0</v>
      </c>
      <c r="Z568" s="434"/>
    </row>
    <row r="569" ht="14.25" customHeight="1">
      <c r="A569" s="495"/>
      <c r="B569" s="494"/>
      <c r="C569" s="495"/>
      <c r="D569" s="496"/>
      <c r="E569" s="496"/>
      <c r="F569" s="496"/>
      <c r="G569" s="487">
        <f t="shared" si="1"/>
        <v>0</v>
      </c>
      <c r="H569" s="451" t="str">
        <f t="shared" si="2"/>
        <v/>
      </c>
      <c r="I569" s="452" t="str">
        <f t="shared" si="29"/>
        <v/>
      </c>
      <c r="J569" s="493"/>
      <c r="K569" s="434"/>
      <c r="L569" s="454" t="str">
        <f t="shared" si="4"/>
        <v/>
      </c>
      <c r="M569" s="455" t="str">
        <f t="array" ref="M569">IFERROR(IF(J569="","",XLOOKUP(L569,Personnel!$B$4:$G$4,Personnel!$B$5:$G$5)),"")</f>
        <v/>
      </c>
      <c r="N569" s="455">
        <f t="shared" si="5"/>
        <v>0</v>
      </c>
      <c r="O569" s="434"/>
      <c r="P569" s="456" t="str">
        <f t="shared" si="6"/>
        <v/>
      </c>
      <c r="Q569" s="457">
        <f t="shared" si="30"/>
        <v>0</v>
      </c>
      <c r="R569" s="458"/>
      <c r="S569" s="459" t="str">
        <f t="array" ref="S569">IF(B569="","",XLOOKUP($B569,Product,'Product List'!D:D))</f>
        <v/>
      </c>
      <c r="T569" s="454" t="str">
        <f t="array" ref="T569">IF(B569="","",XLOOKUP($B569,Product,'Product List'!E:E))</f>
        <v/>
      </c>
      <c r="U569" s="454" t="str">
        <f t="array" ref="U569">IF(B569="","",XLOOKUP($B569,Product,'Product List'!F:F))</f>
        <v/>
      </c>
      <c r="V569" s="454" t="str">
        <f t="array" ref="V569">IF(B569="","",XLOOKUP($B569,Product,'Product List'!G:G))</f>
        <v/>
      </c>
      <c r="W569" s="434"/>
      <c r="X569" s="434" t="str">
        <f t="array" ref="X569">iferror(xlookup(B569,'Product List'!A:A,'Product List'!P:P),"")</f>
        <v/>
      </c>
      <c r="Y569" s="434">
        <f t="shared" si="31"/>
        <v>0</v>
      </c>
      <c r="Z569" s="434"/>
    </row>
    <row r="570" ht="14.25" customHeight="1">
      <c r="A570" s="495"/>
      <c r="B570" s="494"/>
      <c r="C570" s="495"/>
      <c r="D570" s="496"/>
      <c r="E570" s="496"/>
      <c r="F570" s="496"/>
      <c r="G570" s="487">
        <f t="shared" si="1"/>
        <v>0</v>
      </c>
      <c r="H570" s="451" t="str">
        <f t="shared" si="2"/>
        <v/>
      </c>
      <c r="I570" s="452" t="str">
        <f t="shared" si="29"/>
        <v/>
      </c>
      <c r="J570" s="493"/>
      <c r="K570" s="434"/>
      <c r="L570" s="454" t="str">
        <f t="shared" si="4"/>
        <v/>
      </c>
      <c r="M570" s="455" t="str">
        <f t="array" ref="M570">IFERROR(IF(J570="","",XLOOKUP(L570,Personnel!$B$4:$G$4,Personnel!$B$5:$G$5)),"")</f>
        <v/>
      </c>
      <c r="N570" s="455">
        <f t="shared" si="5"/>
        <v>0</v>
      </c>
      <c r="O570" s="434"/>
      <c r="P570" s="456" t="str">
        <f t="shared" si="6"/>
        <v/>
      </c>
      <c r="Q570" s="457">
        <f t="shared" si="30"/>
        <v>0</v>
      </c>
      <c r="R570" s="458"/>
      <c r="S570" s="459" t="str">
        <f t="array" ref="S570">IF(B570="","",XLOOKUP($B570,Product,'Product List'!D:D))</f>
        <v/>
      </c>
      <c r="T570" s="454" t="str">
        <f t="array" ref="T570">IF(B570="","",XLOOKUP($B570,Product,'Product List'!E:E))</f>
        <v/>
      </c>
      <c r="U570" s="454" t="str">
        <f t="array" ref="U570">IF(B570="","",XLOOKUP($B570,Product,'Product List'!F:F))</f>
        <v/>
      </c>
      <c r="V570" s="454" t="str">
        <f t="array" ref="V570">IF(B570="","",XLOOKUP($B570,Product,'Product List'!G:G))</f>
        <v/>
      </c>
      <c r="W570" s="434"/>
      <c r="X570" s="434" t="str">
        <f t="array" ref="X570">iferror(xlookup(B570,'Product List'!A:A,'Product List'!P:P),"")</f>
        <v/>
      </c>
      <c r="Y570" s="434">
        <f t="shared" si="31"/>
        <v>0</v>
      </c>
      <c r="Z570" s="434"/>
    </row>
    <row r="571" ht="14.25" customHeight="1">
      <c r="A571" s="495"/>
      <c r="B571" s="494"/>
      <c r="C571" s="495"/>
      <c r="D571" s="496"/>
      <c r="E571" s="496"/>
      <c r="F571" s="496"/>
      <c r="G571" s="487">
        <f t="shared" si="1"/>
        <v>0</v>
      </c>
      <c r="H571" s="451" t="str">
        <f t="shared" si="2"/>
        <v/>
      </c>
      <c r="I571" s="452" t="str">
        <f t="shared" si="29"/>
        <v/>
      </c>
      <c r="J571" s="493"/>
      <c r="K571" s="434"/>
      <c r="L571" s="454" t="str">
        <f t="shared" si="4"/>
        <v/>
      </c>
      <c r="M571" s="455" t="str">
        <f t="array" ref="M571">IFERROR(IF(J571="","",XLOOKUP(L571,Personnel!$B$4:$G$4,Personnel!$B$5:$G$5)),"")</f>
        <v/>
      </c>
      <c r="N571" s="455">
        <f t="shared" si="5"/>
        <v>0</v>
      </c>
      <c r="O571" s="434"/>
      <c r="P571" s="456" t="str">
        <f t="shared" si="6"/>
        <v/>
      </c>
      <c r="Q571" s="457">
        <f t="shared" si="30"/>
        <v>0</v>
      </c>
      <c r="R571" s="458"/>
      <c r="S571" s="459" t="str">
        <f t="array" ref="S571">IF(B571="","",XLOOKUP($B571,Product,'Product List'!D:D))</f>
        <v/>
      </c>
      <c r="T571" s="454" t="str">
        <f t="array" ref="T571">IF(B571="","",XLOOKUP($B571,Product,'Product List'!E:E))</f>
        <v/>
      </c>
      <c r="U571" s="454" t="str">
        <f t="array" ref="U571">IF(B571="","",XLOOKUP($B571,Product,'Product List'!F:F))</f>
        <v/>
      </c>
      <c r="V571" s="454" t="str">
        <f t="array" ref="V571">IF(B571="","",XLOOKUP($B571,Product,'Product List'!G:G))</f>
        <v/>
      </c>
      <c r="W571" s="434"/>
      <c r="X571" s="434" t="str">
        <f t="array" ref="X571">iferror(xlookup(B571,'Product List'!A:A,'Product List'!P:P),"")</f>
        <v/>
      </c>
      <c r="Y571" s="434">
        <f t="shared" si="31"/>
        <v>0</v>
      </c>
      <c r="Z571" s="434"/>
    </row>
    <row r="572" ht="14.25" customHeight="1">
      <c r="A572" s="495"/>
      <c r="B572" s="494"/>
      <c r="C572" s="495"/>
      <c r="D572" s="496"/>
      <c r="E572" s="496"/>
      <c r="F572" s="496"/>
      <c r="G572" s="487">
        <f t="shared" si="1"/>
        <v>0</v>
      </c>
      <c r="H572" s="451" t="str">
        <f t="shared" si="2"/>
        <v/>
      </c>
      <c r="I572" s="452" t="str">
        <f t="shared" si="29"/>
        <v/>
      </c>
      <c r="J572" s="493"/>
      <c r="K572" s="434"/>
      <c r="L572" s="454" t="str">
        <f t="shared" si="4"/>
        <v/>
      </c>
      <c r="M572" s="455" t="str">
        <f t="array" ref="M572">IFERROR(IF(J572="","",XLOOKUP(L572,Personnel!$B$4:$G$4,Personnel!$B$5:$G$5)),"")</f>
        <v/>
      </c>
      <c r="N572" s="455">
        <f t="shared" si="5"/>
        <v>0</v>
      </c>
      <c r="O572" s="434"/>
      <c r="P572" s="456" t="str">
        <f t="shared" si="6"/>
        <v/>
      </c>
      <c r="Q572" s="457">
        <f t="shared" si="30"/>
        <v>0</v>
      </c>
      <c r="R572" s="458"/>
      <c r="S572" s="459" t="str">
        <f t="array" ref="S572">IF(B572="","",XLOOKUP($B572,Product,'Product List'!D:D))</f>
        <v/>
      </c>
      <c r="T572" s="454" t="str">
        <f t="array" ref="T572">IF(B572="","",XLOOKUP($B572,Product,'Product List'!E:E))</f>
        <v/>
      </c>
      <c r="U572" s="454" t="str">
        <f t="array" ref="U572">IF(B572="","",XLOOKUP($B572,Product,'Product List'!F:F))</f>
        <v/>
      </c>
      <c r="V572" s="454" t="str">
        <f t="array" ref="V572">IF(B572="","",XLOOKUP($B572,Product,'Product List'!G:G))</f>
        <v/>
      </c>
      <c r="W572" s="434"/>
      <c r="X572" s="434" t="str">
        <f t="array" ref="X572">iferror(xlookup(B572,'Product List'!A:A,'Product List'!P:P),"")</f>
        <v/>
      </c>
      <c r="Y572" s="434">
        <f t="shared" si="31"/>
        <v>0</v>
      </c>
      <c r="Z572" s="434"/>
    </row>
    <row r="573" ht="14.25" customHeight="1">
      <c r="A573" s="495"/>
      <c r="B573" s="494"/>
      <c r="C573" s="495"/>
      <c r="D573" s="496"/>
      <c r="E573" s="496"/>
      <c r="F573" s="496"/>
      <c r="G573" s="487">
        <f t="shared" si="1"/>
        <v>0</v>
      </c>
      <c r="H573" s="451" t="str">
        <f t="shared" si="2"/>
        <v/>
      </c>
      <c r="I573" s="452" t="str">
        <f t="shared" si="29"/>
        <v/>
      </c>
      <c r="J573" s="493"/>
      <c r="K573" s="434"/>
      <c r="L573" s="454" t="str">
        <f t="shared" si="4"/>
        <v/>
      </c>
      <c r="M573" s="455" t="str">
        <f t="array" ref="M573">IFERROR(IF(J573="","",XLOOKUP(L573,Personnel!$B$4:$G$4,Personnel!$B$5:$G$5)),"")</f>
        <v/>
      </c>
      <c r="N573" s="455">
        <f t="shared" si="5"/>
        <v>0</v>
      </c>
      <c r="O573" s="434"/>
      <c r="P573" s="456" t="str">
        <f t="shared" si="6"/>
        <v/>
      </c>
      <c r="Q573" s="457">
        <f t="shared" si="30"/>
        <v>0</v>
      </c>
      <c r="R573" s="458"/>
      <c r="S573" s="459" t="str">
        <f t="array" ref="S573">IF(B573="","",XLOOKUP($B573,Product,'Product List'!D:D))</f>
        <v/>
      </c>
      <c r="T573" s="454" t="str">
        <f t="array" ref="T573">IF(B573="","",XLOOKUP($B573,Product,'Product List'!E:E))</f>
        <v/>
      </c>
      <c r="U573" s="454" t="str">
        <f t="array" ref="U573">IF(B573="","",XLOOKUP($B573,Product,'Product List'!F:F))</f>
        <v/>
      </c>
      <c r="V573" s="454" t="str">
        <f t="array" ref="V573">IF(B573="","",XLOOKUP($B573,Product,'Product List'!G:G))</f>
        <v/>
      </c>
      <c r="W573" s="434"/>
      <c r="X573" s="434" t="str">
        <f t="array" ref="X573">iferror(xlookup(B573,'Product List'!A:A,'Product List'!P:P),"")</f>
        <v/>
      </c>
      <c r="Y573" s="434">
        <f t="shared" si="31"/>
        <v>0</v>
      </c>
      <c r="Z573" s="434"/>
    </row>
    <row r="574" ht="14.25" customHeight="1">
      <c r="A574" s="495"/>
      <c r="B574" s="494"/>
      <c r="C574" s="495"/>
      <c r="D574" s="496"/>
      <c r="E574" s="496"/>
      <c r="F574" s="496"/>
      <c r="G574" s="487">
        <f t="shared" si="1"/>
        <v>0</v>
      </c>
      <c r="H574" s="451" t="str">
        <f t="shared" si="2"/>
        <v/>
      </c>
      <c r="I574" s="452" t="str">
        <f t="shared" si="29"/>
        <v/>
      </c>
      <c r="J574" s="493"/>
      <c r="K574" s="434"/>
      <c r="L574" s="454" t="str">
        <f t="shared" si="4"/>
        <v/>
      </c>
      <c r="M574" s="455" t="str">
        <f t="array" ref="M574">IFERROR(IF(J574="","",XLOOKUP(L574,Personnel!$B$4:$G$4,Personnel!$B$5:$G$5)),"")</f>
        <v/>
      </c>
      <c r="N574" s="455">
        <f t="shared" si="5"/>
        <v>0</v>
      </c>
      <c r="O574" s="434"/>
      <c r="P574" s="456" t="str">
        <f t="shared" si="6"/>
        <v/>
      </c>
      <c r="Q574" s="457">
        <f t="shared" si="30"/>
        <v>0</v>
      </c>
      <c r="R574" s="458"/>
      <c r="S574" s="459" t="str">
        <f t="array" ref="S574">IF(B574="","",XLOOKUP($B574,Product,'Product List'!D:D))</f>
        <v/>
      </c>
      <c r="T574" s="454" t="str">
        <f t="array" ref="T574">IF(B574="","",XLOOKUP($B574,Product,'Product List'!E:E))</f>
        <v/>
      </c>
      <c r="U574" s="454" t="str">
        <f t="array" ref="U574">IF(B574="","",XLOOKUP($B574,Product,'Product List'!F:F))</f>
        <v/>
      </c>
      <c r="V574" s="454" t="str">
        <f t="array" ref="V574">IF(B574="","",XLOOKUP($B574,Product,'Product List'!G:G))</f>
        <v/>
      </c>
      <c r="W574" s="434"/>
      <c r="X574" s="434" t="str">
        <f t="array" ref="X574">iferror(xlookup(B574,'Product List'!A:A,'Product List'!P:P),"")</f>
        <v/>
      </c>
      <c r="Y574" s="434">
        <f t="shared" si="31"/>
        <v>0</v>
      </c>
      <c r="Z574" s="434"/>
    </row>
    <row r="575" ht="14.25" customHeight="1">
      <c r="A575" s="495"/>
      <c r="B575" s="494"/>
      <c r="C575" s="495"/>
      <c r="D575" s="496"/>
      <c r="E575" s="496"/>
      <c r="F575" s="496"/>
      <c r="G575" s="487">
        <f t="shared" si="1"/>
        <v>0</v>
      </c>
      <c r="H575" s="451" t="str">
        <f t="shared" si="2"/>
        <v/>
      </c>
      <c r="I575" s="452" t="str">
        <f t="shared" si="29"/>
        <v/>
      </c>
      <c r="J575" s="493"/>
      <c r="K575" s="434"/>
      <c r="L575" s="454" t="str">
        <f t="shared" si="4"/>
        <v/>
      </c>
      <c r="M575" s="455" t="str">
        <f t="array" ref="M575">IFERROR(IF(J575="","",XLOOKUP(L575,Personnel!$B$4:$G$4,Personnel!$B$5:$G$5)),"")</f>
        <v/>
      </c>
      <c r="N575" s="455">
        <f t="shared" si="5"/>
        <v>0</v>
      </c>
      <c r="O575" s="434"/>
      <c r="P575" s="456" t="str">
        <f t="shared" si="6"/>
        <v/>
      </c>
      <c r="Q575" s="457">
        <f t="shared" si="30"/>
        <v>0</v>
      </c>
      <c r="R575" s="458"/>
      <c r="S575" s="459" t="str">
        <f t="array" ref="S575">IF(B575="","",XLOOKUP($B575,Product,'Product List'!D:D))</f>
        <v/>
      </c>
      <c r="T575" s="454" t="str">
        <f t="array" ref="T575">IF(B575="","",XLOOKUP($B575,Product,'Product List'!E:E))</f>
        <v/>
      </c>
      <c r="U575" s="454" t="str">
        <f t="array" ref="U575">IF(B575="","",XLOOKUP($B575,Product,'Product List'!F:F))</f>
        <v/>
      </c>
      <c r="V575" s="454" t="str">
        <f t="array" ref="V575">IF(B575="","",XLOOKUP($B575,Product,'Product List'!G:G))</f>
        <v/>
      </c>
      <c r="W575" s="434"/>
      <c r="X575" s="434" t="str">
        <f t="array" ref="X575">iferror(xlookup(B575,'Product List'!A:A,'Product List'!P:P),"")</f>
        <v/>
      </c>
      <c r="Y575" s="434">
        <f t="shared" si="31"/>
        <v>0</v>
      </c>
      <c r="Z575" s="434"/>
    </row>
    <row r="576" ht="14.25" customHeight="1">
      <c r="A576" s="495"/>
      <c r="B576" s="494"/>
      <c r="C576" s="495"/>
      <c r="D576" s="496"/>
      <c r="E576" s="496"/>
      <c r="F576" s="496"/>
      <c r="G576" s="487">
        <f t="shared" si="1"/>
        <v>0</v>
      </c>
      <c r="H576" s="451" t="str">
        <f t="shared" si="2"/>
        <v/>
      </c>
      <c r="I576" s="452" t="str">
        <f t="shared" si="29"/>
        <v/>
      </c>
      <c r="J576" s="493"/>
      <c r="K576" s="434"/>
      <c r="L576" s="454" t="str">
        <f t="shared" si="4"/>
        <v/>
      </c>
      <c r="M576" s="455" t="str">
        <f t="array" ref="M576">IFERROR(IF(J576="","",XLOOKUP(L576,Personnel!$B$4:$G$4,Personnel!$B$5:$G$5)),"")</f>
        <v/>
      </c>
      <c r="N576" s="455">
        <f t="shared" si="5"/>
        <v>0</v>
      </c>
      <c r="O576" s="434"/>
      <c r="P576" s="456" t="str">
        <f t="shared" si="6"/>
        <v/>
      </c>
      <c r="Q576" s="457">
        <f t="shared" si="30"/>
        <v>0</v>
      </c>
      <c r="R576" s="458"/>
      <c r="S576" s="459" t="str">
        <f t="array" ref="S576">IF(B576="","",XLOOKUP($B576,Product,'Product List'!D:D))</f>
        <v/>
      </c>
      <c r="T576" s="454" t="str">
        <f t="array" ref="T576">IF(B576="","",XLOOKUP($B576,Product,'Product List'!E:E))</f>
        <v/>
      </c>
      <c r="U576" s="454" t="str">
        <f t="array" ref="U576">IF(B576="","",XLOOKUP($B576,Product,'Product List'!F:F))</f>
        <v/>
      </c>
      <c r="V576" s="454" t="str">
        <f t="array" ref="V576">IF(B576="","",XLOOKUP($B576,Product,'Product List'!G:G))</f>
        <v/>
      </c>
      <c r="W576" s="434"/>
      <c r="X576" s="434" t="str">
        <f t="array" ref="X576">iferror(xlookup(B576,'Product List'!A:A,'Product List'!P:P),"")</f>
        <v/>
      </c>
      <c r="Y576" s="434">
        <f t="shared" si="31"/>
        <v>0</v>
      </c>
      <c r="Z576" s="434"/>
    </row>
    <row r="577" ht="14.25" customHeight="1">
      <c r="A577" s="495"/>
      <c r="B577" s="494"/>
      <c r="C577" s="495"/>
      <c r="D577" s="496"/>
      <c r="E577" s="496"/>
      <c r="F577" s="496"/>
      <c r="G577" s="487">
        <f t="shared" si="1"/>
        <v>0</v>
      </c>
      <c r="H577" s="451" t="str">
        <f t="shared" si="2"/>
        <v/>
      </c>
      <c r="I577" s="452" t="str">
        <f t="shared" si="29"/>
        <v/>
      </c>
      <c r="J577" s="493"/>
      <c r="K577" s="434"/>
      <c r="L577" s="454" t="str">
        <f t="shared" si="4"/>
        <v/>
      </c>
      <c r="M577" s="455" t="str">
        <f t="array" ref="M577">IFERROR(IF(J577="","",XLOOKUP(L577,Personnel!$B$4:$G$4,Personnel!$B$5:$G$5)),"")</f>
        <v/>
      </c>
      <c r="N577" s="455">
        <f t="shared" si="5"/>
        <v>0</v>
      </c>
      <c r="O577" s="434"/>
      <c r="P577" s="456" t="str">
        <f t="shared" si="6"/>
        <v/>
      </c>
      <c r="Q577" s="457">
        <f t="shared" si="30"/>
        <v>0</v>
      </c>
      <c r="R577" s="458"/>
      <c r="S577" s="459" t="str">
        <f t="array" ref="S577">IF(B577="","",XLOOKUP($B577,Product,'Product List'!D:D))</f>
        <v/>
      </c>
      <c r="T577" s="454" t="str">
        <f t="array" ref="T577">IF(B577="","",XLOOKUP($B577,Product,'Product List'!E:E))</f>
        <v/>
      </c>
      <c r="U577" s="454" t="str">
        <f t="array" ref="U577">IF(B577="","",XLOOKUP($B577,Product,'Product List'!F:F))</f>
        <v/>
      </c>
      <c r="V577" s="454" t="str">
        <f t="array" ref="V577">IF(B577="","",XLOOKUP($B577,Product,'Product List'!G:G))</f>
        <v/>
      </c>
      <c r="W577" s="434"/>
      <c r="X577" s="434" t="str">
        <f t="array" ref="X577">iferror(xlookup(B577,'Product List'!A:A,'Product List'!P:P),"")</f>
        <v/>
      </c>
      <c r="Y577" s="434">
        <f t="shared" si="31"/>
        <v>0</v>
      </c>
      <c r="Z577" s="434"/>
    </row>
    <row r="578" ht="14.25" customHeight="1">
      <c r="A578" s="495"/>
      <c r="B578" s="494"/>
      <c r="C578" s="495"/>
      <c r="D578" s="496"/>
      <c r="E578" s="496"/>
      <c r="F578" s="496"/>
      <c r="G578" s="487">
        <f t="shared" si="1"/>
        <v>0</v>
      </c>
      <c r="H578" s="451" t="str">
        <f t="shared" si="2"/>
        <v/>
      </c>
      <c r="I578" s="452" t="str">
        <f t="shared" si="29"/>
        <v/>
      </c>
      <c r="J578" s="493"/>
      <c r="K578" s="434"/>
      <c r="L578" s="454" t="str">
        <f t="shared" si="4"/>
        <v/>
      </c>
      <c r="M578" s="455" t="str">
        <f t="array" ref="M578">IFERROR(IF(J578="","",XLOOKUP(L578,Personnel!$B$4:$G$4,Personnel!$B$5:$G$5)),"")</f>
        <v/>
      </c>
      <c r="N578" s="455">
        <f t="shared" si="5"/>
        <v>0</v>
      </c>
      <c r="O578" s="434"/>
      <c r="P578" s="456" t="str">
        <f t="shared" si="6"/>
        <v/>
      </c>
      <c r="Q578" s="457">
        <f t="shared" si="30"/>
        <v>0</v>
      </c>
      <c r="R578" s="458"/>
      <c r="S578" s="459" t="str">
        <f t="array" ref="S578">IF(B578="","",XLOOKUP($B578,Product,'Product List'!D:D))</f>
        <v/>
      </c>
      <c r="T578" s="454" t="str">
        <f t="array" ref="T578">IF(B578="","",XLOOKUP($B578,Product,'Product List'!E:E))</f>
        <v/>
      </c>
      <c r="U578" s="454" t="str">
        <f t="array" ref="U578">IF(B578="","",XLOOKUP($B578,Product,'Product List'!F:F))</f>
        <v/>
      </c>
      <c r="V578" s="454" t="str">
        <f t="array" ref="V578">IF(B578="","",XLOOKUP($B578,Product,'Product List'!G:G))</f>
        <v/>
      </c>
      <c r="W578" s="434"/>
      <c r="X578" s="434" t="str">
        <f t="array" ref="X578">iferror(xlookup(B578,'Product List'!A:A,'Product List'!P:P),"")</f>
        <v/>
      </c>
      <c r="Y578" s="434">
        <f t="shared" si="31"/>
        <v>0</v>
      </c>
      <c r="Z578" s="434"/>
    </row>
    <row r="579" ht="14.25" customHeight="1">
      <c r="A579" s="495"/>
      <c r="B579" s="494"/>
      <c r="C579" s="495"/>
      <c r="D579" s="496"/>
      <c r="E579" s="496"/>
      <c r="F579" s="496"/>
      <c r="G579" s="487">
        <f t="shared" si="1"/>
        <v>0</v>
      </c>
      <c r="H579" s="451" t="str">
        <f t="shared" si="2"/>
        <v/>
      </c>
      <c r="I579" s="452" t="str">
        <f t="shared" si="29"/>
        <v/>
      </c>
      <c r="J579" s="493"/>
      <c r="K579" s="434"/>
      <c r="L579" s="454" t="str">
        <f t="shared" si="4"/>
        <v/>
      </c>
      <c r="M579" s="455" t="str">
        <f t="array" ref="M579">IFERROR(IF(J579="","",XLOOKUP(L579,Personnel!$B$4:$G$4,Personnel!$B$5:$G$5)),"")</f>
        <v/>
      </c>
      <c r="N579" s="455">
        <f t="shared" si="5"/>
        <v>0</v>
      </c>
      <c r="O579" s="434"/>
      <c r="P579" s="456" t="str">
        <f t="shared" si="6"/>
        <v/>
      </c>
      <c r="Q579" s="457">
        <f t="shared" si="30"/>
        <v>0</v>
      </c>
      <c r="R579" s="458"/>
      <c r="S579" s="459" t="str">
        <f t="array" ref="S579">IF(B579="","",XLOOKUP($B579,Product,'Product List'!D:D))</f>
        <v/>
      </c>
      <c r="T579" s="454" t="str">
        <f t="array" ref="T579">IF(B579="","",XLOOKUP($B579,Product,'Product List'!E:E))</f>
        <v/>
      </c>
      <c r="U579" s="454" t="str">
        <f t="array" ref="U579">IF(B579="","",XLOOKUP($B579,Product,'Product List'!F:F))</f>
        <v/>
      </c>
      <c r="V579" s="454" t="str">
        <f t="array" ref="V579">IF(B579="","",XLOOKUP($B579,Product,'Product List'!G:G))</f>
        <v/>
      </c>
      <c r="W579" s="434"/>
      <c r="X579" s="434" t="str">
        <f t="array" ref="X579">iferror(xlookup(B579,'Product List'!A:A,'Product List'!P:P),"")</f>
        <v/>
      </c>
      <c r="Y579" s="434">
        <f t="shared" si="31"/>
        <v>0</v>
      </c>
      <c r="Z579" s="434"/>
    </row>
    <row r="580" ht="14.25" customHeight="1">
      <c r="A580" s="495"/>
      <c r="B580" s="494"/>
      <c r="C580" s="495"/>
      <c r="D580" s="496"/>
      <c r="E580" s="496"/>
      <c r="F580" s="496"/>
      <c r="G580" s="487">
        <f t="shared" si="1"/>
        <v>0</v>
      </c>
      <c r="H580" s="451" t="str">
        <f t="shared" si="2"/>
        <v/>
      </c>
      <c r="I580" s="452" t="str">
        <f t="shared" si="29"/>
        <v/>
      </c>
      <c r="J580" s="493"/>
      <c r="K580" s="434"/>
      <c r="L580" s="454" t="str">
        <f t="shared" si="4"/>
        <v/>
      </c>
      <c r="M580" s="455" t="str">
        <f t="array" ref="M580">IFERROR(IF(J580="","",XLOOKUP(L580,Personnel!$B$4:$G$4,Personnel!$B$5:$G$5)),"")</f>
        <v/>
      </c>
      <c r="N580" s="455">
        <f t="shared" si="5"/>
        <v>0</v>
      </c>
      <c r="O580" s="434"/>
      <c r="P580" s="456" t="str">
        <f t="shared" si="6"/>
        <v/>
      </c>
      <c r="Q580" s="457">
        <f t="shared" si="30"/>
        <v>0</v>
      </c>
      <c r="R580" s="458"/>
      <c r="S580" s="459" t="str">
        <f t="array" ref="S580">IF(B580="","",XLOOKUP($B580,Product,'Product List'!D:D))</f>
        <v/>
      </c>
      <c r="T580" s="454" t="str">
        <f t="array" ref="T580">IF(B580="","",XLOOKUP($B580,Product,'Product List'!E:E))</f>
        <v/>
      </c>
      <c r="U580" s="454" t="str">
        <f t="array" ref="U580">IF(B580="","",XLOOKUP($B580,Product,'Product List'!F:F))</f>
        <v/>
      </c>
      <c r="V580" s="454" t="str">
        <f t="array" ref="V580">IF(B580="","",XLOOKUP($B580,Product,'Product List'!G:G))</f>
        <v/>
      </c>
      <c r="W580" s="434"/>
      <c r="X580" s="434" t="str">
        <f t="array" ref="X580">iferror(xlookup(B580,'Product List'!A:A,'Product List'!P:P),"")</f>
        <v/>
      </c>
      <c r="Y580" s="434">
        <f t="shared" si="31"/>
        <v>0</v>
      </c>
      <c r="Z580" s="434"/>
    </row>
    <row r="581" ht="14.25" customHeight="1">
      <c r="A581" s="495"/>
      <c r="B581" s="494"/>
      <c r="C581" s="495"/>
      <c r="D581" s="496"/>
      <c r="E581" s="496"/>
      <c r="F581" s="496"/>
      <c r="G581" s="487">
        <f t="shared" si="1"/>
        <v>0</v>
      </c>
      <c r="H581" s="451" t="str">
        <f t="shared" si="2"/>
        <v/>
      </c>
      <c r="I581" s="452" t="str">
        <f t="shared" si="29"/>
        <v/>
      </c>
      <c r="J581" s="493"/>
      <c r="K581" s="434"/>
      <c r="L581" s="454" t="str">
        <f t="shared" si="4"/>
        <v/>
      </c>
      <c r="M581" s="455" t="str">
        <f t="array" ref="M581">IFERROR(IF(J581="","",XLOOKUP(L581,Personnel!$B$4:$G$4,Personnel!$B$5:$G$5)),"")</f>
        <v/>
      </c>
      <c r="N581" s="455">
        <f t="shared" si="5"/>
        <v>0</v>
      </c>
      <c r="O581" s="434"/>
      <c r="P581" s="456" t="str">
        <f t="shared" si="6"/>
        <v/>
      </c>
      <c r="Q581" s="457">
        <f t="shared" si="30"/>
        <v>0</v>
      </c>
      <c r="R581" s="458"/>
      <c r="S581" s="459" t="str">
        <f t="array" ref="S581">IF(B581="","",XLOOKUP($B581,Product,'Product List'!D:D))</f>
        <v/>
      </c>
      <c r="T581" s="454" t="str">
        <f t="array" ref="T581">IF(B581="","",XLOOKUP($B581,Product,'Product List'!E:E))</f>
        <v/>
      </c>
      <c r="U581" s="454" t="str">
        <f t="array" ref="U581">IF(B581="","",XLOOKUP($B581,Product,'Product List'!F:F))</f>
        <v/>
      </c>
      <c r="V581" s="454" t="str">
        <f t="array" ref="V581">IF(B581="","",XLOOKUP($B581,Product,'Product List'!G:G))</f>
        <v/>
      </c>
      <c r="W581" s="434"/>
      <c r="X581" s="434" t="str">
        <f t="array" ref="X581">iferror(xlookup(B581,'Product List'!A:A,'Product List'!P:P),"")</f>
        <v/>
      </c>
      <c r="Y581" s="434">
        <f t="shared" si="31"/>
        <v>0</v>
      </c>
      <c r="Z581" s="434"/>
    </row>
    <row r="582" ht="14.25" customHeight="1">
      <c r="A582" s="495"/>
      <c r="B582" s="494"/>
      <c r="C582" s="495"/>
      <c r="D582" s="496"/>
      <c r="E582" s="496"/>
      <c r="F582" s="496"/>
      <c r="G582" s="487">
        <f t="shared" si="1"/>
        <v>0</v>
      </c>
      <c r="H582" s="451" t="str">
        <f t="shared" si="2"/>
        <v/>
      </c>
      <c r="I582" s="452" t="str">
        <f t="shared" si="29"/>
        <v/>
      </c>
      <c r="J582" s="493"/>
      <c r="K582" s="434"/>
      <c r="L582" s="454" t="str">
        <f t="shared" si="4"/>
        <v/>
      </c>
      <c r="M582" s="455" t="str">
        <f t="array" ref="M582">IFERROR(IF(J582="","",XLOOKUP(L582,Personnel!$B$4:$G$4,Personnel!$B$5:$G$5)),"")</f>
        <v/>
      </c>
      <c r="N582" s="455">
        <f t="shared" si="5"/>
        <v>0</v>
      </c>
      <c r="O582" s="434"/>
      <c r="P582" s="456" t="str">
        <f t="shared" si="6"/>
        <v/>
      </c>
      <c r="Q582" s="457">
        <f t="shared" si="30"/>
        <v>0</v>
      </c>
      <c r="R582" s="458"/>
      <c r="S582" s="459" t="str">
        <f t="array" ref="S582">IF(B582="","",XLOOKUP($B582,Product,'Product List'!D:D))</f>
        <v/>
      </c>
      <c r="T582" s="454" t="str">
        <f t="array" ref="T582">IF(B582="","",XLOOKUP($B582,Product,'Product List'!E:E))</f>
        <v/>
      </c>
      <c r="U582" s="454" t="str">
        <f t="array" ref="U582">IF(B582="","",XLOOKUP($B582,Product,'Product List'!F:F))</f>
        <v/>
      </c>
      <c r="V582" s="454" t="str">
        <f t="array" ref="V582">IF(B582="","",XLOOKUP($B582,Product,'Product List'!G:G))</f>
        <v/>
      </c>
      <c r="W582" s="434"/>
      <c r="X582" s="434" t="str">
        <f t="array" ref="X582">iferror(xlookup(B582,'Product List'!A:A,'Product List'!P:P),"")</f>
        <v/>
      </c>
      <c r="Y582" s="434">
        <f t="shared" si="31"/>
        <v>0</v>
      </c>
      <c r="Z582" s="434"/>
    </row>
    <row r="583" ht="14.25" customHeight="1">
      <c r="A583" s="495"/>
      <c r="B583" s="494"/>
      <c r="C583" s="495"/>
      <c r="D583" s="496"/>
      <c r="E583" s="496"/>
      <c r="F583" s="496"/>
      <c r="G583" s="487">
        <f t="shared" si="1"/>
        <v>0</v>
      </c>
      <c r="H583" s="451" t="str">
        <f t="shared" si="2"/>
        <v/>
      </c>
      <c r="I583" s="452" t="str">
        <f t="shared" si="29"/>
        <v/>
      </c>
      <c r="J583" s="493"/>
      <c r="K583" s="434"/>
      <c r="L583" s="454" t="str">
        <f t="shared" si="4"/>
        <v/>
      </c>
      <c r="M583" s="455" t="str">
        <f t="array" ref="M583">IFERROR(IF(J583="","",XLOOKUP(L583,Personnel!$B$4:$G$4,Personnel!$B$5:$G$5)),"")</f>
        <v/>
      </c>
      <c r="N583" s="455">
        <f t="shared" si="5"/>
        <v>0</v>
      </c>
      <c r="O583" s="434"/>
      <c r="P583" s="456" t="str">
        <f t="shared" si="6"/>
        <v/>
      </c>
      <c r="Q583" s="457">
        <f t="shared" si="30"/>
        <v>0</v>
      </c>
      <c r="R583" s="458"/>
      <c r="S583" s="459" t="str">
        <f t="array" ref="S583">IF(B583="","",XLOOKUP($B583,Product,'Product List'!D:D))</f>
        <v/>
      </c>
      <c r="T583" s="454" t="str">
        <f t="array" ref="T583">IF(B583="","",XLOOKUP($B583,Product,'Product List'!E:E))</f>
        <v/>
      </c>
      <c r="U583" s="454" t="str">
        <f t="array" ref="U583">IF(B583="","",XLOOKUP($B583,Product,'Product List'!F:F))</f>
        <v/>
      </c>
      <c r="V583" s="454" t="str">
        <f t="array" ref="V583">IF(B583="","",XLOOKUP($B583,Product,'Product List'!G:G))</f>
        <v/>
      </c>
      <c r="W583" s="434"/>
      <c r="X583" s="434" t="str">
        <f t="array" ref="X583">iferror(xlookup(B583,'Product List'!A:A,'Product List'!P:P),"")</f>
        <v/>
      </c>
      <c r="Y583" s="434">
        <f t="shared" si="31"/>
        <v>0</v>
      </c>
      <c r="Z583" s="434"/>
    </row>
    <row r="584" ht="14.25" customHeight="1">
      <c r="A584" s="495"/>
      <c r="B584" s="494"/>
      <c r="C584" s="495"/>
      <c r="D584" s="496"/>
      <c r="E584" s="496"/>
      <c r="F584" s="496"/>
      <c r="G584" s="487">
        <f t="shared" si="1"/>
        <v>0</v>
      </c>
      <c r="H584" s="451" t="str">
        <f t="shared" si="2"/>
        <v/>
      </c>
      <c r="I584" s="452" t="str">
        <f t="shared" si="29"/>
        <v/>
      </c>
      <c r="J584" s="493"/>
      <c r="K584" s="434"/>
      <c r="L584" s="454" t="str">
        <f t="shared" si="4"/>
        <v/>
      </c>
      <c r="M584" s="455" t="str">
        <f t="array" ref="M584">IFERROR(IF(J584="","",XLOOKUP(L584,Personnel!$B$4:$G$4,Personnel!$B$5:$G$5)),"")</f>
        <v/>
      </c>
      <c r="N584" s="455">
        <f t="shared" si="5"/>
        <v>0</v>
      </c>
      <c r="O584" s="434"/>
      <c r="P584" s="456" t="str">
        <f t="shared" si="6"/>
        <v/>
      </c>
      <c r="Q584" s="457">
        <f t="shared" si="30"/>
        <v>0</v>
      </c>
      <c r="R584" s="458"/>
      <c r="S584" s="459" t="str">
        <f t="array" ref="S584">IF(B584="","",XLOOKUP($B584,Product,'Product List'!D:D))</f>
        <v/>
      </c>
      <c r="T584" s="454" t="str">
        <f t="array" ref="T584">IF(B584="","",XLOOKUP($B584,Product,'Product List'!E:E))</f>
        <v/>
      </c>
      <c r="U584" s="454" t="str">
        <f t="array" ref="U584">IF(B584="","",XLOOKUP($B584,Product,'Product List'!F:F))</f>
        <v/>
      </c>
      <c r="V584" s="454" t="str">
        <f t="array" ref="V584">IF(B584="","",XLOOKUP($B584,Product,'Product List'!G:G))</f>
        <v/>
      </c>
      <c r="W584" s="434"/>
      <c r="X584" s="434" t="str">
        <f t="array" ref="X584">iferror(xlookup(B584,'Product List'!A:A,'Product List'!P:P),"")</f>
        <v/>
      </c>
      <c r="Y584" s="434">
        <f t="shared" si="31"/>
        <v>0</v>
      </c>
      <c r="Z584" s="434"/>
    </row>
    <row r="585" ht="14.25" customHeight="1">
      <c r="A585" s="495"/>
      <c r="B585" s="494"/>
      <c r="C585" s="495"/>
      <c r="D585" s="496"/>
      <c r="E585" s="496"/>
      <c r="F585" s="496"/>
      <c r="G585" s="487">
        <f t="shared" si="1"/>
        <v>0</v>
      </c>
      <c r="H585" s="451" t="str">
        <f t="shared" si="2"/>
        <v/>
      </c>
      <c r="I585" s="452" t="str">
        <f t="shared" si="29"/>
        <v/>
      </c>
      <c r="J585" s="493"/>
      <c r="K585" s="434"/>
      <c r="L585" s="454" t="str">
        <f t="shared" si="4"/>
        <v/>
      </c>
      <c r="M585" s="455" t="str">
        <f t="array" ref="M585">IFERROR(IF(J585="","",XLOOKUP(L585,Personnel!$B$4:$G$4,Personnel!$B$5:$G$5)),"")</f>
        <v/>
      </c>
      <c r="N585" s="455">
        <f t="shared" si="5"/>
        <v>0</v>
      </c>
      <c r="O585" s="434"/>
      <c r="P585" s="456" t="str">
        <f t="shared" si="6"/>
        <v/>
      </c>
      <c r="Q585" s="457">
        <f t="shared" si="30"/>
        <v>0</v>
      </c>
      <c r="R585" s="458"/>
      <c r="S585" s="459" t="str">
        <f t="array" ref="S585">IF(B585="","",XLOOKUP($B585,Product,'Product List'!D:D))</f>
        <v/>
      </c>
      <c r="T585" s="454" t="str">
        <f t="array" ref="T585">IF(B585="","",XLOOKUP($B585,Product,'Product List'!E:E))</f>
        <v/>
      </c>
      <c r="U585" s="454" t="str">
        <f t="array" ref="U585">IF(B585="","",XLOOKUP($B585,Product,'Product List'!F:F))</f>
        <v/>
      </c>
      <c r="V585" s="454" t="str">
        <f t="array" ref="V585">IF(B585="","",XLOOKUP($B585,Product,'Product List'!G:G))</f>
        <v/>
      </c>
      <c r="W585" s="434"/>
      <c r="X585" s="434" t="str">
        <f t="array" ref="X585">iferror(xlookup(B585,'Product List'!A:A,'Product List'!P:P),"")</f>
        <v/>
      </c>
      <c r="Y585" s="434">
        <f t="shared" si="31"/>
        <v>0</v>
      </c>
      <c r="Z585" s="434"/>
    </row>
    <row r="586" ht="14.25" customHeight="1">
      <c r="A586" s="495"/>
      <c r="B586" s="494"/>
      <c r="C586" s="495"/>
      <c r="D586" s="496"/>
      <c r="E586" s="496"/>
      <c r="F586" s="496"/>
      <c r="G586" s="487">
        <f t="shared" si="1"/>
        <v>0</v>
      </c>
      <c r="H586" s="451" t="str">
        <f t="shared" si="2"/>
        <v/>
      </c>
      <c r="I586" s="452" t="str">
        <f t="shared" si="29"/>
        <v/>
      </c>
      <c r="J586" s="493"/>
      <c r="K586" s="434"/>
      <c r="L586" s="454" t="str">
        <f t="shared" si="4"/>
        <v/>
      </c>
      <c r="M586" s="455" t="str">
        <f t="array" ref="M586">IFERROR(IF(J586="","",XLOOKUP(L586,Personnel!$B$4:$G$4,Personnel!$B$5:$G$5)),"")</f>
        <v/>
      </c>
      <c r="N586" s="455">
        <f t="shared" si="5"/>
        <v>0</v>
      </c>
      <c r="O586" s="434"/>
      <c r="P586" s="456" t="str">
        <f t="shared" si="6"/>
        <v/>
      </c>
      <c r="Q586" s="457">
        <f t="shared" si="30"/>
        <v>0</v>
      </c>
      <c r="R586" s="458"/>
      <c r="S586" s="459" t="str">
        <f t="array" ref="S586">IF(B586="","",XLOOKUP($B586,Product,'Product List'!D:D))</f>
        <v/>
      </c>
      <c r="T586" s="454" t="str">
        <f t="array" ref="T586">IF(B586="","",XLOOKUP($B586,Product,'Product List'!E:E))</f>
        <v/>
      </c>
      <c r="U586" s="454" t="str">
        <f t="array" ref="U586">IF(B586="","",XLOOKUP($B586,Product,'Product List'!F:F))</f>
        <v/>
      </c>
      <c r="V586" s="454" t="str">
        <f t="array" ref="V586">IF(B586="","",XLOOKUP($B586,Product,'Product List'!G:G))</f>
        <v/>
      </c>
      <c r="W586" s="434"/>
      <c r="X586" s="434" t="str">
        <f t="array" ref="X586">iferror(xlookup(B586,'Product List'!A:A,'Product List'!P:P),"")</f>
        <v/>
      </c>
      <c r="Y586" s="434">
        <f t="shared" si="31"/>
        <v>0</v>
      </c>
      <c r="Z586" s="434"/>
    </row>
    <row r="587" ht="14.25" customHeight="1">
      <c r="A587" s="495"/>
      <c r="B587" s="494"/>
      <c r="C587" s="495"/>
      <c r="D587" s="496"/>
      <c r="E587" s="496"/>
      <c r="F587" s="496"/>
      <c r="G587" s="487">
        <f t="shared" si="1"/>
        <v>0</v>
      </c>
      <c r="H587" s="451" t="str">
        <f t="shared" si="2"/>
        <v/>
      </c>
      <c r="I587" s="452" t="str">
        <f t="shared" si="29"/>
        <v/>
      </c>
      <c r="J587" s="493"/>
      <c r="K587" s="434"/>
      <c r="L587" s="454" t="str">
        <f t="shared" si="4"/>
        <v/>
      </c>
      <c r="M587" s="455" t="str">
        <f t="array" ref="M587">IFERROR(IF(J587="","",XLOOKUP(L587,Personnel!$B$4:$G$4,Personnel!$B$5:$G$5)),"")</f>
        <v/>
      </c>
      <c r="N587" s="455">
        <f t="shared" si="5"/>
        <v>0</v>
      </c>
      <c r="O587" s="434"/>
      <c r="P587" s="456" t="str">
        <f t="shared" si="6"/>
        <v/>
      </c>
      <c r="Q587" s="457">
        <f t="shared" si="30"/>
        <v>0</v>
      </c>
      <c r="R587" s="458"/>
      <c r="S587" s="459" t="str">
        <f t="array" ref="S587">IF(B587="","",XLOOKUP($B587,Product,'Product List'!D:D))</f>
        <v/>
      </c>
      <c r="T587" s="454" t="str">
        <f t="array" ref="T587">IF(B587="","",XLOOKUP($B587,Product,'Product List'!E:E))</f>
        <v/>
      </c>
      <c r="U587" s="454" t="str">
        <f t="array" ref="U587">IF(B587="","",XLOOKUP($B587,Product,'Product List'!F:F))</f>
        <v/>
      </c>
      <c r="V587" s="454" t="str">
        <f t="array" ref="V587">IF(B587="","",XLOOKUP($B587,Product,'Product List'!G:G))</f>
        <v/>
      </c>
      <c r="W587" s="434"/>
      <c r="X587" s="434" t="str">
        <f t="array" ref="X587">iferror(xlookup(B587,'Product List'!A:A,'Product List'!P:P),"")</f>
        <v/>
      </c>
      <c r="Y587" s="434">
        <f t="shared" si="31"/>
        <v>0</v>
      </c>
      <c r="Z587" s="434"/>
    </row>
    <row r="588" ht="14.25" customHeight="1">
      <c r="A588" s="495"/>
      <c r="B588" s="494"/>
      <c r="C588" s="495"/>
      <c r="D588" s="496"/>
      <c r="E588" s="496"/>
      <c r="F588" s="496"/>
      <c r="G588" s="487">
        <f t="shared" si="1"/>
        <v>0</v>
      </c>
      <c r="H588" s="451" t="str">
        <f t="shared" si="2"/>
        <v/>
      </c>
      <c r="I588" s="452" t="str">
        <f t="shared" si="29"/>
        <v/>
      </c>
      <c r="J588" s="493"/>
      <c r="K588" s="434"/>
      <c r="L588" s="454" t="str">
        <f t="shared" si="4"/>
        <v/>
      </c>
      <c r="M588" s="455" t="str">
        <f t="array" ref="M588">IFERROR(IF(J588="","",XLOOKUP(L588,Personnel!$B$4:$G$4,Personnel!$B$5:$G$5)),"")</f>
        <v/>
      </c>
      <c r="N588" s="455">
        <f t="shared" si="5"/>
        <v>0</v>
      </c>
      <c r="O588" s="434"/>
      <c r="P588" s="456" t="str">
        <f t="shared" si="6"/>
        <v/>
      </c>
      <c r="Q588" s="457">
        <f t="shared" si="30"/>
        <v>0</v>
      </c>
      <c r="R588" s="458"/>
      <c r="S588" s="459" t="str">
        <f t="array" ref="S588">IF(B588="","",XLOOKUP($B588,Product,'Product List'!D:D))</f>
        <v/>
      </c>
      <c r="T588" s="454" t="str">
        <f t="array" ref="T588">IF(B588="","",XLOOKUP($B588,Product,'Product List'!E:E))</f>
        <v/>
      </c>
      <c r="U588" s="454" t="str">
        <f t="array" ref="U588">IF(B588="","",XLOOKUP($B588,Product,'Product List'!F:F))</f>
        <v/>
      </c>
      <c r="V588" s="454" t="str">
        <f t="array" ref="V588">IF(B588="","",XLOOKUP($B588,Product,'Product List'!G:G))</f>
        <v/>
      </c>
      <c r="W588" s="434"/>
      <c r="X588" s="434" t="str">
        <f t="array" ref="X588">iferror(xlookup(B588,'Product List'!A:A,'Product List'!P:P),"")</f>
        <v/>
      </c>
      <c r="Y588" s="434">
        <f t="shared" si="31"/>
        <v>0</v>
      </c>
      <c r="Z588" s="434"/>
    </row>
    <row r="589" ht="14.25" customHeight="1">
      <c r="A589" s="495"/>
      <c r="B589" s="494"/>
      <c r="C589" s="495"/>
      <c r="D589" s="496"/>
      <c r="E589" s="496"/>
      <c r="F589" s="496"/>
      <c r="G589" s="487">
        <f t="shared" si="1"/>
        <v>0</v>
      </c>
      <c r="H589" s="451" t="str">
        <f t="shared" si="2"/>
        <v/>
      </c>
      <c r="I589" s="452" t="str">
        <f t="shared" si="29"/>
        <v/>
      </c>
      <c r="J589" s="493"/>
      <c r="K589" s="434"/>
      <c r="L589" s="454" t="str">
        <f t="shared" si="4"/>
        <v/>
      </c>
      <c r="M589" s="455" t="str">
        <f t="array" ref="M589">IFERROR(IF(J589="","",XLOOKUP(L589,Personnel!$B$4:$G$4,Personnel!$B$5:$G$5)),"")</f>
        <v/>
      </c>
      <c r="N589" s="455">
        <f t="shared" si="5"/>
        <v>0</v>
      </c>
      <c r="O589" s="434"/>
      <c r="P589" s="456" t="str">
        <f t="shared" si="6"/>
        <v/>
      </c>
      <c r="Q589" s="457">
        <f t="shared" si="30"/>
        <v>0</v>
      </c>
      <c r="R589" s="458"/>
      <c r="S589" s="459" t="str">
        <f t="array" ref="S589">IF(B589="","",XLOOKUP($B589,Product,'Product List'!D:D))</f>
        <v/>
      </c>
      <c r="T589" s="454" t="str">
        <f t="array" ref="T589">IF(B589="","",XLOOKUP($B589,Product,'Product List'!E:E))</f>
        <v/>
      </c>
      <c r="U589" s="454" t="str">
        <f t="array" ref="U589">IF(B589="","",XLOOKUP($B589,Product,'Product List'!F:F))</f>
        <v/>
      </c>
      <c r="V589" s="454" t="str">
        <f t="array" ref="V589">IF(B589="","",XLOOKUP($B589,Product,'Product List'!G:G))</f>
        <v/>
      </c>
      <c r="W589" s="434"/>
      <c r="X589" s="434" t="str">
        <f t="array" ref="X589">iferror(xlookup(B589,'Product List'!A:A,'Product List'!P:P),"")</f>
        <v/>
      </c>
      <c r="Y589" s="434">
        <f t="shared" si="31"/>
        <v>0</v>
      </c>
      <c r="Z589" s="434"/>
    </row>
    <row r="590" ht="14.25" customHeight="1">
      <c r="A590" s="495"/>
      <c r="B590" s="494"/>
      <c r="C590" s="495"/>
      <c r="D590" s="496"/>
      <c r="E590" s="496"/>
      <c r="F590" s="496"/>
      <c r="G590" s="487">
        <f t="shared" si="1"/>
        <v>0</v>
      </c>
      <c r="H590" s="451" t="str">
        <f t="shared" si="2"/>
        <v/>
      </c>
      <c r="I590" s="452" t="str">
        <f t="shared" si="29"/>
        <v/>
      </c>
      <c r="J590" s="493"/>
      <c r="K590" s="434"/>
      <c r="L590" s="454" t="str">
        <f t="shared" si="4"/>
        <v/>
      </c>
      <c r="M590" s="455" t="str">
        <f t="array" ref="M590">IFERROR(IF(J590="","",XLOOKUP(L590,Personnel!$B$4:$G$4,Personnel!$B$5:$G$5)),"")</f>
        <v/>
      </c>
      <c r="N590" s="455">
        <f t="shared" si="5"/>
        <v>0</v>
      </c>
      <c r="O590" s="434"/>
      <c r="P590" s="456" t="str">
        <f t="shared" si="6"/>
        <v/>
      </c>
      <c r="Q590" s="457">
        <f t="shared" si="30"/>
        <v>0</v>
      </c>
      <c r="R590" s="458"/>
      <c r="S590" s="459" t="str">
        <f t="array" ref="S590">IF(B590="","",XLOOKUP($B590,Product,'Product List'!D:D))</f>
        <v/>
      </c>
      <c r="T590" s="454" t="str">
        <f t="array" ref="T590">IF(B590="","",XLOOKUP($B590,Product,'Product List'!E:E))</f>
        <v/>
      </c>
      <c r="U590" s="454" t="str">
        <f t="array" ref="U590">IF(B590="","",XLOOKUP($B590,Product,'Product List'!F:F))</f>
        <v/>
      </c>
      <c r="V590" s="454" t="str">
        <f t="array" ref="V590">IF(B590="","",XLOOKUP($B590,Product,'Product List'!G:G))</f>
        <v/>
      </c>
      <c r="W590" s="434"/>
      <c r="X590" s="434" t="str">
        <f t="array" ref="X590">iferror(xlookup(B590,'Product List'!A:A,'Product List'!P:P),"")</f>
        <v/>
      </c>
      <c r="Y590" s="434">
        <f t="shared" si="31"/>
        <v>0</v>
      </c>
      <c r="Z590" s="434"/>
    </row>
    <row r="591" ht="14.25" customHeight="1">
      <c r="A591" s="495"/>
      <c r="B591" s="494"/>
      <c r="C591" s="495"/>
      <c r="D591" s="496"/>
      <c r="E591" s="496"/>
      <c r="F591" s="496"/>
      <c r="G591" s="487">
        <f t="shared" si="1"/>
        <v>0</v>
      </c>
      <c r="H591" s="451" t="str">
        <f t="shared" si="2"/>
        <v/>
      </c>
      <c r="I591" s="452" t="str">
        <f t="shared" si="29"/>
        <v/>
      </c>
      <c r="J591" s="493"/>
      <c r="K591" s="434"/>
      <c r="L591" s="454" t="str">
        <f t="shared" si="4"/>
        <v/>
      </c>
      <c r="M591" s="455" t="str">
        <f t="array" ref="M591">IFERROR(IF(J591="","",XLOOKUP(L591,Personnel!$B$4:$G$4,Personnel!$B$5:$G$5)),"")</f>
        <v/>
      </c>
      <c r="N591" s="455">
        <f t="shared" si="5"/>
        <v>0</v>
      </c>
      <c r="O591" s="434"/>
      <c r="P591" s="456" t="str">
        <f t="shared" si="6"/>
        <v/>
      </c>
      <c r="Q591" s="457">
        <f t="shared" si="30"/>
        <v>0</v>
      </c>
      <c r="R591" s="458"/>
      <c r="S591" s="459" t="str">
        <f t="array" ref="S591">IF(B591="","",XLOOKUP($B591,Product,'Product List'!D:D))</f>
        <v/>
      </c>
      <c r="T591" s="454" t="str">
        <f t="array" ref="T591">IF(B591="","",XLOOKUP($B591,Product,'Product List'!E:E))</f>
        <v/>
      </c>
      <c r="U591" s="454" t="str">
        <f t="array" ref="U591">IF(B591="","",XLOOKUP($B591,Product,'Product List'!F:F))</f>
        <v/>
      </c>
      <c r="V591" s="454" t="str">
        <f t="array" ref="V591">IF(B591="","",XLOOKUP($B591,Product,'Product List'!G:G))</f>
        <v/>
      </c>
      <c r="W591" s="434"/>
      <c r="X591" s="434" t="str">
        <f t="array" ref="X591">iferror(xlookup(B591,'Product List'!A:A,'Product List'!P:P),"")</f>
        <v/>
      </c>
      <c r="Y591" s="434">
        <f t="shared" si="31"/>
        <v>0</v>
      </c>
      <c r="Z591" s="434"/>
    </row>
    <row r="592" ht="14.25" customHeight="1">
      <c r="A592" s="495"/>
      <c r="B592" s="494"/>
      <c r="C592" s="495"/>
      <c r="D592" s="496"/>
      <c r="E592" s="496"/>
      <c r="F592" s="496"/>
      <c r="G592" s="487">
        <f t="shared" si="1"/>
        <v>0</v>
      </c>
      <c r="H592" s="451" t="str">
        <f t="shared" si="2"/>
        <v/>
      </c>
      <c r="I592" s="452" t="str">
        <f t="shared" si="29"/>
        <v/>
      </c>
      <c r="J592" s="493"/>
      <c r="K592" s="434"/>
      <c r="L592" s="454" t="str">
        <f t="shared" si="4"/>
        <v/>
      </c>
      <c r="M592" s="455" t="str">
        <f t="array" ref="M592">IFERROR(IF(J592="","",XLOOKUP(L592,Personnel!$B$4:$G$4,Personnel!$B$5:$G$5)),"")</f>
        <v/>
      </c>
      <c r="N592" s="455">
        <f t="shared" si="5"/>
        <v>0</v>
      </c>
      <c r="O592" s="434"/>
      <c r="P592" s="456" t="str">
        <f t="shared" si="6"/>
        <v/>
      </c>
      <c r="Q592" s="457">
        <f t="shared" si="30"/>
        <v>0</v>
      </c>
      <c r="R592" s="458"/>
      <c r="S592" s="459" t="str">
        <f t="array" ref="S592">IF(B592="","",XLOOKUP($B592,Product,'Product List'!D:D))</f>
        <v/>
      </c>
      <c r="T592" s="454" t="str">
        <f t="array" ref="T592">IF(B592="","",XLOOKUP($B592,Product,'Product List'!E:E))</f>
        <v/>
      </c>
      <c r="U592" s="454" t="str">
        <f t="array" ref="U592">IF(B592="","",XLOOKUP($B592,Product,'Product List'!F:F))</f>
        <v/>
      </c>
      <c r="V592" s="454" t="str">
        <f t="array" ref="V592">IF(B592="","",XLOOKUP($B592,Product,'Product List'!G:G))</f>
        <v/>
      </c>
      <c r="W592" s="434"/>
      <c r="X592" s="434" t="str">
        <f t="array" ref="X592">iferror(xlookup(B592,'Product List'!A:A,'Product List'!P:P),"")</f>
        <v/>
      </c>
      <c r="Y592" s="434">
        <f t="shared" si="31"/>
        <v>0</v>
      </c>
      <c r="Z592" s="434"/>
    </row>
    <row r="593" ht="14.25" customHeight="1">
      <c r="A593" s="495"/>
      <c r="B593" s="494"/>
      <c r="C593" s="495"/>
      <c r="D593" s="496"/>
      <c r="E593" s="496"/>
      <c r="F593" s="496"/>
      <c r="G593" s="487">
        <f t="shared" si="1"/>
        <v>0</v>
      </c>
      <c r="H593" s="451" t="str">
        <f t="shared" si="2"/>
        <v/>
      </c>
      <c r="I593" s="452" t="str">
        <f t="shared" si="29"/>
        <v/>
      </c>
      <c r="J593" s="493"/>
      <c r="K593" s="434"/>
      <c r="L593" s="454" t="str">
        <f t="shared" si="4"/>
        <v/>
      </c>
      <c r="M593" s="455" t="str">
        <f t="array" ref="M593">IFERROR(IF(J593="","",XLOOKUP(L593,Personnel!$B$4:$G$4,Personnel!$B$5:$G$5)),"")</f>
        <v/>
      </c>
      <c r="N593" s="455">
        <f t="shared" si="5"/>
        <v>0</v>
      </c>
      <c r="O593" s="434"/>
      <c r="P593" s="456" t="str">
        <f t="shared" si="6"/>
        <v/>
      </c>
      <c r="Q593" s="457">
        <f t="shared" si="30"/>
        <v>0</v>
      </c>
      <c r="R593" s="458"/>
      <c r="S593" s="459" t="str">
        <f t="array" ref="S593">IF(B593="","",XLOOKUP($B593,Product,'Product List'!D:D))</f>
        <v/>
      </c>
      <c r="T593" s="454" t="str">
        <f t="array" ref="T593">IF(B593="","",XLOOKUP($B593,Product,'Product List'!E:E))</f>
        <v/>
      </c>
      <c r="U593" s="454" t="str">
        <f t="array" ref="U593">IF(B593="","",XLOOKUP($B593,Product,'Product List'!F:F))</f>
        <v/>
      </c>
      <c r="V593" s="454" t="str">
        <f t="array" ref="V593">IF(B593="","",XLOOKUP($B593,Product,'Product List'!G:G))</f>
        <v/>
      </c>
      <c r="W593" s="434"/>
      <c r="X593" s="434" t="str">
        <f t="array" ref="X593">iferror(xlookup(B593,'Product List'!A:A,'Product List'!P:P),"")</f>
        <v/>
      </c>
      <c r="Y593" s="434">
        <f t="shared" si="31"/>
        <v>0</v>
      </c>
      <c r="Z593" s="434"/>
    </row>
    <row r="594" ht="14.25" customHeight="1">
      <c r="A594" s="495"/>
      <c r="B594" s="494"/>
      <c r="C594" s="495"/>
      <c r="D594" s="496"/>
      <c r="E594" s="496"/>
      <c r="F594" s="496"/>
      <c r="G594" s="487">
        <f t="shared" si="1"/>
        <v>0</v>
      </c>
      <c r="H594" s="451" t="str">
        <f t="shared" si="2"/>
        <v/>
      </c>
      <c r="I594" s="452" t="str">
        <f t="shared" si="29"/>
        <v/>
      </c>
      <c r="J594" s="493"/>
      <c r="K594" s="434"/>
      <c r="L594" s="454" t="str">
        <f t="shared" si="4"/>
        <v/>
      </c>
      <c r="M594" s="455" t="str">
        <f t="array" ref="M594">IFERROR(IF(J594="","",XLOOKUP(L594,Personnel!$B$4:$G$4,Personnel!$B$5:$G$5)),"")</f>
        <v/>
      </c>
      <c r="N594" s="455">
        <f t="shared" si="5"/>
        <v>0</v>
      </c>
      <c r="O594" s="434"/>
      <c r="P594" s="456" t="str">
        <f t="shared" si="6"/>
        <v/>
      </c>
      <c r="Q594" s="457">
        <f t="shared" si="30"/>
        <v>0</v>
      </c>
      <c r="R594" s="458"/>
      <c r="S594" s="459" t="str">
        <f t="array" ref="S594">IF(B594="","",XLOOKUP($B594,Product,'Product List'!D:D))</f>
        <v/>
      </c>
      <c r="T594" s="454" t="str">
        <f t="array" ref="T594">IF(B594="","",XLOOKUP($B594,Product,'Product List'!E:E))</f>
        <v/>
      </c>
      <c r="U594" s="454" t="str">
        <f t="array" ref="U594">IF(B594="","",XLOOKUP($B594,Product,'Product List'!F:F))</f>
        <v/>
      </c>
      <c r="V594" s="454" t="str">
        <f t="array" ref="V594">IF(B594="","",XLOOKUP($B594,Product,'Product List'!G:G))</f>
        <v/>
      </c>
      <c r="W594" s="434"/>
      <c r="X594" s="434" t="str">
        <f t="array" ref="X594">iferror(xlookup(B594,'Product List'!A:A,'Product List'!P:P),"")</f>
        <v/>
      </c>
      <c r="Y594" s="434">
        <f t="shared" si="31"/>
        <v>0</v>
      </c>
      <c r="Z594" s="434"/>
    </row>
    <row r="595" ht="14.25" customHeight="1">
      <c r="A595" s="495"/>
      <c r="B595" s="494"/>
      <c r="C595" s="495"/>
      <c r="D595" s="496"/>
      <c r="E595" s="496"/>
      <c r="F595" s="496"/>
      <c r="G595" s="487">
        <f t="shared" si="1"/>
        <v>0</v>
      </c>
      <c r="H595" s="451" t="str">
        <f t="shared" si="2"/>
        <v/>
      </c>
      <c r="I595" s="452" t="str">
        <f t="shared" si="29"/>
        <v/>
      </c>
      <c r="J595" s="493"/>
      <c r="K595" s="434"/>
      <c r="L595" s="454" t="str">
        <f t="shared" si="4"/>
        <v/>
      </c>
      <c r="M595" s="455" t="str">
        <f t="array" ref="M595">IFERROR(IF(J595="","",XLOOKUP(L595,Personnel!$B$4:$G$4,Personnel!$B$5:$G$5)),"")</f>
        <v/>
      </c>
      <c r="N595" s="455">
        <f t="shared" si="5"/>
        <v>0</v>
      </c>
      <c r="O595" s="434"/>
      <c r="P595" s="456" t="str">
        <f t="shared" si="6"/>
        <v/>
      </c>
      <c r="Q595" s="457">
        <f t="shared" si="30"/>
        <v>0</v>
      </c>
      <c r="R595" s="458"/>
      <c r="S595" s="459" t="str">
        <f t="array" ref="S595">IF(B595="","",XLOOKUP($B595,Product,'Product List'!D:D))</f>
        <v/>
      </c>
      <c r="T595" s="454" t="str">
        <f t="array" ref="T595">IF(B595="","",XLOOKUP($B595,Product,'Product List'!E:E))</f>
        <v/>
      </c>
      <c r="U595" s="454" t="str">
        <f t="array" ref="U595">IF(B595="","",XLOOKUP($B595,Product,'Product List'!F:F))</f>
        <v/>
      </c>
      <c r="V595" s="454" t="str">
        <f t="array" ref="V595">IF(B595="","",XLOOKUP($B595,Product,'Product List'!G:G))</f>
        <v/>
      </c>
      <c r="W595" s="434"/>
      <c r="X595" s="434" t="str">
        <f t="array" ref="X595">iferror(xlookup(B595,'Product List'!A:A,'Product List'!P:P),"")</f>
        <v/>
      </c>
      <c r="Y595" s="434">
        <f t="shared" si="31"/>
        <v>0</v>
      </c>
      <c r="Z595" s="434"/>
    </row>
    <row r="596" ht="14.25" customHeight="1">
      <c r="A596" s="495"/>
      <c r="B596" s="494"/>
      <c r="C596" s="495"/>
      <c r="D596" s="496"/>
      <c r="E596" s="496"/>
      <c r="F596" s="496"/>
      <c r="G596" s="487">
        <f t="shared" si="1"/>
        <v>0</v>
      </c>
      <c r="H596" s="451" t="str">
        <f t="shared" si="2"/>
        <v/>
      </c>
      <c r="I596" s="452" t="str">
        <f t="shared" si="29"/>
        <v/>
      </c>
      <c r="J596" s="493"/>
      <c r="K596" s="434"/>
      <c r="L596" s="454" t="str">
        <f t="shared" si="4"/>
        <v/>
      </c>
      <c r="M596" s="455" t="str">
        <f t="array" ref="M596">IFERROR(IF(J596="","",XLOOKUP(L596,Personnel!$B$4:$G$4,Personnel!$B$5:$G$5)),"")</f>
        <v/>
      </c>
      <c r="N596" s="455">
        <f t="shared" si="5"/>
        <v>0</v>
      </c>
      <c r="O596" s="434"/>
      <c r="P596" s="456" t="str">
        <f t="shared" si="6"/>
        <v/>
      </c>
      <c r="Q596" s="457">
        <f t="shared" si="30"/>
        <v>0</v>
      </c>
      <c r="R596" s="458"/>
      <c r="S596" s="459" t="str">
        <f t="array" ref="S596">IF(B596="","",XLOOKUP($B596,Product,'Product List'!D:D))</f>
        <v/>
      </c>
      <c r="T596" s="454" t="str">
        <f t="array" ref="T596">IF(B596="","",XLOOKUP($B596,Product,'Product List'!E:E))</f>
        <v/>
      </c>
      <c r="U596" s="454" t="str">
        <f t="array" ref="U596">IF(B596="","",XLOOKUP($B596,Product,'Product List'!F:F))</f>
        <v/>
      </c>
      <c r="V596" s="454" t="str">
        <f t="array" ref="V596">IF(B596="","",XLOOKUP($B596,Product,'Product List'!G:G))</f>
        <v/>
      </c>
      <c r="W596" s="434"/>
      <c r="X596" s="434" t="str">
        <f t="array" ref="X596">iferror(xlookup(B596,'Product List'!A:A,'Product List'!P:P),"")</f>
        <v/>
      </c>
      <c r="Y596" s="434">
        <f t="shared" si="31"/>
        <v>0</v>
      </c>
      <c r="Z596" s="434"/>
    </row>
    <row r="597" ht="14.25" customHeight="1">
      <c r="A597" s="495"/>
      <c r="B597" s="494"/>
      <c r="C597" s="495"/>
      <c r="D597" s="496"/>
      <c r="E597" s="496"/>
      <c r="F597" s="496"/>
      <c r="G597" s="487">
        <f t="shared" si="1"/>
        <v>0</v>
      </c>
      <c r="H597" s="451" t="str">
        <f t="shared" si="2"/>
        <v/>
      </c>
      <c r="I597" s="452" t="str">
        <f t="shared" si="29"/>
        <v/>
      </c>
      <c r="J597" s="493"/>
      <c r="K597" s="434"/>
      <c r="L597" s="454" t="str">
        <f t="shared" si="4"/>
        <v/>
      </c>
      <c r="M597" s="455" t="str">
        <f t="array" ref="M597">IFERROR(IF(J597="","",XLOOKUP(L597,Personnel!$B$4:$G$4,Personnel!$B$5:$G$5)),"")</f>
        <v/>
      </c>
      <c r="N597" s="455">
        <f t="shared" si="5"/>
        <v>0</v>
      </c>
      <c r="O597" s="434"/>
      <c r="P597" s="456" t="str">
        <f t="shared" si="6"/>
        <v/>
      </c>
      <c r="Q597" s="457">
        <f t="shared" si="30"/>
        <v>0</v>
      </c>
      <c r="R597" s="458"/>
      <c r="S597" s="459" t="str">
        <f t="array" ref="S597">IF(B597="","",XLOOKUP($B597,Product,'Product List'!D:D))</f>
        <v/>
      </c>
      <c r="T597" s="454" t="str">
        <f t="array" ref="T597">IF(B597="","",XLOOKUP($B597,Product,'Product List'!E:E))</f>
        <v/>
      </c>
      <c r="U597" s="454" t="str">
        <f t="array" ref="U597">IF(B597="","",XLOOKUP($B597,Product,'Product List'!F:F))</f>
        <v/>
      </c>
      <c r="V597" s="454" t="str">
        <f t="array" ref="V597">IF(B597="","",XLOOKUP($B597,Product,'Product List'!G:G))</f>
        <v/>
      </c>
      <c r="W597" s="434"/>
      <c r="X597" s="434" t="str">
        <f t="array" ref="X597">iferror(xlookup(B597,'Product List'!A:A,'Product List'!P:P),"")</f>
        <v/>
      </c>
      <c r="Y597" s="434">
        <f t="shared" si="31"/>
        <v>0</v>
      </c>
      <c r="Z597" s="434"/>
    </row>
    <row r="598" ht="14.25" customHeight="1">
      <c r="A598" s="495"/>
      <c r="B598" s="494"/>
      <c r="C598" s="495"/>
      <c r="D598" s="496"/>
      <c r="E598" s="496"/>
      <c r="F598" s="496"/>
      <c r="G598" s="487">
        <f t="shared" si="1"/>
        <v>0</v>
      </c>
      <c r="H598" s="451" t="str">
        <f t="shared" si="2"/>
        <v/>
      </c>
      <c r="I598" s="452" t="str">
        <f t="shared" si="29"/>
        <v/>
      </c>
      <c r="J598" s="493"/>
      <c r="K598" s="434"/>
      <c r="L598" s="454" t="str">
        <f t="shared" si="4"/>
        <v/>
      </c>
      <c r="M598" s="455" t="str">
        <f t="array" ref="M598">IFERROR(IF(J598="","",XLOOKUP(L598,Personnel!$B$4:$G$4,Personnel!$B$5:$G$5)),"")</f>
        <v/>
      </c>
      <c r="N598" s="455">
        <f t="shared" si="5"/>
        <v>0</v>
      </c>
      <c r="O598" s="434"/>
      <c r="P598" s="456" t="str">
        <f t="shared" si="6"/>
        <v/>
      </c>
      <c r="Q598" s="457">
        <f t="shared" si="30"/>
        <v>0</v>
      </c>
      <c r="R598" s="458"/>
      <c r="S598" s="459" t="str">
        <f t="array" ref="S598">IF(B598="","",XLOOKUP($B598,Product,'Product List'!D:D))</f>
        <v/>
      </c>
      <c r="T598" s="454" t="str">
        <f t="array" ref="T598">IF(B598="","",XLOOKUP($B598,Product,'Product List'!E:E))</f>
        <v/>
      </c>
      <c r="U598" s="454" t="str">
        <f t="array" ref="U598">IF(B598="","",XLOOKUP($B598,Product,'Product List'!F:F))</f>
        <v/>
      </c>
      <c r="V598" s="454" t="str">
        <f t="array" ref="V598">IF(B598="","",XLOOKUP($B598,Product,'Product List'!G:G))</f>
        <v/>
      </c>
      <c r="W598" s="434"/>
      <c r="X598" s="434" t="str">
        <f t="array" ref="X598">iferror(xlookup(B598,'Product List'!A:A,'Product List'!P:P),"")</f>
        <v/>
      </c>
      <c r="Y598" s="434">
        <f t="shared" si="31"/>
        <v>0</v>
      </c>
      <c r="Z598" s="434"/>
    </row>
    <row r="599" ht="14.25" customHeight="1">
      <c r="A599" s="495"/>
      <c r="B599" s="494"/>
      <c r="C599" s="495"/>
      <c r="D599" s="496"/>
      <c r="E599" s="496"/>
      <c r="F599" s="496"/>
      <c r="G599" s="487">
        <f t="shared" si="1"/>
        <v>0</v>
      </c>
      <c r="H599" s="451" t="str">
        <f t="shared" si="2"/>
        <v/>
      </c>
      <c r="I599" s="452" t="str">
        <f t="shared" si="29"/>
        <v/>
      </c>
      <c r="J599" s="493"/>
      <c r="K599" s="434"/>
      <c r="L599" s="454" t="str">
        <f t="shared" si="4"/>
        <v/>
      </c>
      <c r="M599" s="455" t="str">
        <f t="array" ref="M599">IFERROR(IF(J599="","",XLOOKUP(L599,Personnel!$B$4:$G$4,Personnel!$B$5:$G$5)),"")</f>
        <v/>
      </c>
      <c r="N599" s="455">
        <f t="shared" si="5"/>
        <v>0</v>
      </c>
      <c r="O599" s="434"/>
      <c r="P599" s="456" t="str">
        <f t="shared" si="6"/>
        <v/>
      </c>
      <c r="Q599" s="457">
        <f t="shared" si="30"/>
        <v>0</v>
      </c>
      <c r="R599" s="458"/>
      <c r="S599" s="459" t="str">
        <f t="array" ref="S599">IF(B599="","",XLOOKUP($B599,Product,'Product List'!D:D))</f>
        <v/>
      </c>
      <c r="T599" s="454" t="str">
        <f t="array" ref="T599">IF(B599="","",XLOOKUP($B599,Product,'Product List'!E:E))</f>
        <v/>
      </c>
      <c r="U599" s="454" t="str">
        <f t="array" ref="U599">IF(B599="","",XLOOKUP($B599,Product,'Product List'!F:F))</f>
        <v/>
      </c>
      <c r="V599" s="454" t="str">
        <f t="array" ref="V599">IF(B599="","",XLOOKUP($B599,Product,'Product List'!G:G))</f>
        <v/>
      </c>
      <c r="W599" s="434"/>
      <c r="X599" s="434" t="str">
        <f t="array" ref="X599">iferror(xlookup(B599,'Product List'!A:A,'Product List'!P:P),"")</f>
        <v/>
      </c>
      <c r="Y599" s="434">
        <f t="shared" si="31"/>
        <v>0</v>
      </c>
      <c r="Z599" s="434"/>
    </row>
    <row r="600" ht="14.25" customHeight="1">
      <c r="A600" s="495"/>
      <c r="B600" s="494"/>
      <c r="C600" s="495"/>
      <c r="D600" s="496"/>
      <c r="E600" s="496"/>
      <c r="F600" s="496"/>
      <c r="G600" s="487">
        <f t="shared" si="1"/>
        <v>0</v>
      </c>
      <c r="H600" s="451" t="str">
        <f t="shared" si="2"/>
        <v/>
      </c>
      <c r="I600" s="452" t="str">
        <f t="shared" si="29"/>
        <v/>
      </c>
      <c r="J600" s="493"/>
      <c r="K600" s="434"/>
      <c r="L600" s="454" t="str">
        <f t="shared" si="4"/>
        <v/>
      </c>
      <c r="M600" s="455" t="str">
        <f t="array" ref="M600">IFERROR(IF(J600="","",XLOOKUP(L600,Personnel!$B$4:$G$4,Personnel!$B$5:$G$5)),"")</f>
        <v/>
      </c>
      <c r="N600" s="455">
        <f t="shared" si="5"/>
        <v>0</v>
      </c>
      <c r="O600" s="434"/>
      <c r="P600" s="456" t="str">
        <f t="shared" si="6"/>
        <v/>
      </c>
      <c r="Q600" s="457">
        <f t="shared" si="30"/>
        <v>0</v>
      </c>
      <c r="R600" s="458"/>
      <c r="S600" s="459" t="str">
        <f t="array" ref="S600">IF(B600="","",XLOOKUP($B600,Product,'Product List'!D:D))</f>
        <v/>
      </c>
      <c r="T600" s="454" t="str">
        <f t="array" ref="T600">IF(B600="","",XLOOKUP($B600,Product,'Product List'!E:E))</f>
        <v/>
      </c>
      <c r="U600" s="454" t="str">
        <f t="array" ref="U600">IF(B600="","",XLOOKUP($B600,Product,'Product List'!F:F))</f>
        <v/>
      </c>
      <c r="V600" s="454" t="str">
        <f t="array" ref="V600">IF(B600="","",XLOOKUP($B600,Product,'Product List'!G:G))</f>
        <v/>
      </c>
      <c r="W600" s="434"/>
      <c r="X600" s="434" t="str">
        <f t="array" ref="X600">iferror(xlookup(B600,'Product List'!A:A,'Product List'!P:P),"")</f>
        <v/>
      </c>
      <c r="Y600" s="434">
        <f t="shared" si="31"/>
        <v>0</v>
      </c>
      <c r="Z600" s="434"/>
    </row>
    <row r="601" ht="14.25" customHeight="1">
      <c r="A601" s="495"/>
      <c r="B601" s="494"/>
      <c r="C601" s="495"/>
      <c r="D601" s="496"/>
      <c r="E601" s="496"/>
      <c r="F601" s="496"/>
      <c r="G601" s="487">
        <f t="shared" si="1"/>
        <v>0</v>
      </c>
      <c r="H601" s="451" t="str">
        <f t="shared" si="2"/>
        <v/>
      </c>
      <c r="I601" s="452" t="str">
        <f t="shared" si="29"/>
        <v/>
      </c>
      <c r="J601" s="493"/>
      <c r="K601" s="434"/>
      <c r="L601" s="454" t="str">
        <f t="shared" si="4"/>
        <v/>
      </c>
      <c r="M601" s="455" t="str">
        <f t="array" ref="M601">IFERROR(IF(J601="","",XLOOKUP(L601,Personnel!$B$4:$G$4,Personnel!$B$5:$G$5)),"")</f>
        <v/>
      </c>
      <c r="N601" s="455">
        <f t="shared" si="5"/>
        <v>0</v>
      </c>
      <c r="O601" s="434"/>
      <c r="P601" s="456" t="str">
        <f t="shared" si="6"/>
        <v/>
      </c>
      <c r="Q601" s="457">
        <f t="shared" si="30"/>
        <v>0</v>
      </c>
      <c r="R601" s="458"/>
      <c r="S601" s="459" t="str">
        <f t="array" ref="S601">IF(B601="","",XLOOKUP($B601,Product,'Product List'!D:D))</f>
        <v/>
      </c>
      <c r="T601" s="454" t="str">
        <f t="array" ref="T601">IF(B601="","",XLOOKUP($B601,Product,'Product List'!E:E))</f>
        <v/>
      </c>
      <c r="U601" s="454" t="str">
        <f t="array" ref="U601">IF(B601="","",XLOOKUP($B601,Product,'Product List'!F:F))</f>
        <v/>
      </c>
      <c r="V601" s="454" t="str">
        <f t="array" ref="V601">IF(B601="","",XLOOKUP($B601,Product,'Product List'!G:G))</f>
        <v/>
      </c>
      <c r="W601" s="434"/>
      <c r="X601" s="434" t="str">
        <f t="array" ref="X601">iferror(xlookup(B601,'Product List'!A:A,'Product List'!P:P),"")</f>
        <v/>
      </c>
      <c r="Y601" s="434">
        <f t="shared" si="31"/>
        <v>0</v>
      </c>
      <c r="Z601" s="434"/>
    </row>
    <row r="602" ht="14.25" customHeight="1">
      <c r="A602" s="495"/>
      <c r="B602" s="494"/>
      <c r="C602" s="495"/>
      <c r="D602" s="496"/>
      <c r="E602" s="496"/>
      <c r="F602" s="496"/>
      <c r="G602" s="487">
        <f t="shared" si="1"/>
        <v>0</v>
      </c>
      <c r="H602" s="451" t="str">
        <f t="shared" si="2"/>
        <v/>
      </c>
      <c r="I602" s="452" t="str">
        <f t="shared" si="29"/>
        <v/>
      </c>
      <c r="J602" s="493"/>
      <c r="K602" s="434"/>
      <c r="L602" s="454" t="str">
        <f t="shared" si="4"/>
        <v/>
      </c>
      <c r="M602" s="455" t="str">
        <f t="array" ref="M602">IFERROR(IF(J602="","",XLOOKUP(L602,Personnel!$B$4:$G$4,Personnel!$B$5:$G$5)),"")</f>
        <v/>
      </c>
      <c r="N602" s="455">
        <f t="shared" si="5"/>
        <v>0</v>
      </c>
      <c r="O602" s="434"/>
      <c r="P602" s="456" t="str">
        <f t="shared" si="6"/>
        <v/>
      </c>
      <c r="Q602" s="457">
        <f t="shared" si="30"/>
        <v>0</v>
      </c>
      <c r="R602" s="458"/>
      <c r="S602" s="459" t="str">
        <f t="array" ref="S602">IF(B602="","",XLOOKUP($B602,Product,'Product List'!D:D))</f>
        <v/>
      </c>
      <c r="T602" s="454" t="str">
        <f t="array" ref="T602">IF(B602="","",XLOOKUP($B602,Product,'Product List'!E:E))</f>
        <v/>
      </c>
      <c r="U602" s="454" t="str">
        <f t="array" ref="U602">IF(B602="","",XLOOKUP($B602,Product,'Product List'!F:F))</f>
        <v/>
      </c>
      <c r="V602" s="454" t="str">
        <f t="array" ref="V602">IF(B602="","",XLOOKUP($B602,Product,'Product List'!G:G))</f>
        <v/>
      </c>
      <c r="W602" s="434"/>
      <c r="X602" s="434" t="str">
        <f t="array" ref="X602">iferror(xlookup(B602,'Product List'!A:A,'Product List'!P:P),"")</f>
        <v/>
      </c>
      <c r="Y602" s="434">
        <f t="shared" si="31"/>
        <v>0</v>
      </c>
      <c r="Z602" s="434"/>
    </row>
    <row r="603" ht="14.25" customHeight="1">
      <c r="A603" s="495"/>
      <c r="B603" s="494"/>
      <c r="C603" s="495"/>
      <c r="D603" s="496"/>
      <c r="E603" s="496"/>
      <c r="F603" s="496"/>
      <c r="G603" s="487">
        <f t="shared" si="1"/>
        <v>0</v>
      </c>
      <c r="H603" s="451" t="str">
        <f t="shared" si="2"/>
        <v/>
      </c>
      <c r="I603" s="452" t="str">
        <f t="shared" si="29"/>
        <v/>
      </c>
      <c r="J603" s="493"/>
      <c r="K603" s="434"/>
      <c r="L603" s="454" t="str">
        <f t="shared" si="4"/>
        <v/>
      </c>
      <c r="M603" s="455" t="str">
        <f t="array" ref="M603">IFERROR(IF(J603="","",XLOOKUP(L603,Personnel!$B$4:$G$4,Personnel!$B$5:$G$5)),"")</f>
        <v/>
      </c>
      <c r="N603" s="455">
        <f t="shared" si="5"/>
        <v>0</v>
      </c>
      <c r="O603" s="434"/>
      <c r="P603" s="456" t="str">
        <f t="shared" si="6"/>
        <v/>
      </c>
      <c r="Q603" s="457">
        <f t="shared" si="30"/>
        <v>0</v>
      </c>
      <c r="R603" s="458"/>
      <c r="S603" s="459" t="str">
        <f t="array" ref="S603">IF(B603="","",XLOOKUP($B603,Product,'Product List'!D:D))</f>
        <v/>
      </c>
      <c r="T603" s="454" t="str">
        <f t="array" ref="T603">IF(B603="","",XLOOKUP($B603,Product,'Product List'!E:E))</f>
        <v/>
      </c>
      <c r="U603" s="454" t="str">
        <f t="array" ref="U603">IF(B603="","",XLOOKUP($B603,Product,'Product List'!F:F))</f>
        <v/>
      </c>
      <c r="V603" s="454" t="str">
        <f t="array" ref="V603">IF(B603="","",XLOOKUP($B603,Product,'Product List'!G:G))</f>
        <v/>
      </c>
      <c r="W603" s="434"/>
      <c r="X603" s="434" t="str">
        <f t="array" ref="X603">iferror(xlookup(B603,'Product List'!A:A,'Product List'!P:P),"")</f>
        <v/>
      </c>
      <c r="Y603" s="434">
        <f t="shared" si="31"/>
        <v>0</v>
      </c>
      <c r="Z603" s="434"/>
    </row>
    <row r="604" ht="14.25" customHeight="1">
      <c r="A604" s="495"/>
      <c r="B604" s="494"/>
      <c r="C604" s="495"/>
      <c r="D604" s="496"/>
      <c r="E604" s="496"/>
      <c r="F604" s="496"/>
      <c r="G604" s="487">
        <f t="shared" si="1"/>
        <v>0</v>
      </c>
      <c r="H604" s="451" t="str">
        <f t="shared" si="2"/>
        <v/>
      </c>
      <c r="I604" s="452" t="str">
        <f t="shared" si="29"/>
        <v/>
      </c>
      <c r="J604" s="493"/>
      <c r="K604" s="434"/>
      <c r="L604" s="454" t="str">
        <f t="shared" si="4"/>
        <v/>
      </c>
      <c r="M604" s="455" t="str">
        <f t="array" ref="M604">IFERROR(IF(J604="","",XLOOKUP(L604,Personnel!$B$4:$G$4,Personnel!$B$5:$G$5)),"")</f>
        <v/>
      </c>
      <c r="N604" s="455">
        <f t="shared" si="5"/>
        <v>0</v>
      </c>
      <c r="O604" s="434"/>
      <c r="P604" s="456" t="str">
        <f t="shared" si="6"/>
        <v/>
      </c>
      <c r="Q604" s="457">
        <f t="shared" si="30"/>
        <v>0</v>
      </c>
      <c r="R604" s="458"/>
      <c r="S604" s="459" t="str">
        <f t="array" ref="S604">IF(B604="","",XLOOKUP($B604,Product,'Product List'!D:D))</f>
        <v/>
      </c>
      <c r="T604" s="454" t="str">
        <f t="array" ref="T604">IF(B604="","",XLOOKUP($B604,Product,'Product List'!E:E))</f>
        <v/>
      </c>
      <c r="U604" s="454" t="str">
        <f t="array" ref="U604">IF(B604="","",XLOOKUP($B604,Product,'Product List'!F:F))</f>
        <v/>
      </c>
      <c r="V604" s="454" t="str">
        <f t="array" ref="V604">IF(B604="","",XLOOKUP($B604,Product,'Product List'!G:G))</f>
        <v/>
      </c>
      <c r="W604" s="434"/>
      <c r="X604" s="434" t="str">
        <f t="array" ref="X604">iferror(xlookup(B604,'Product List'!A:A,'Product List'!P:P),"")</f>
        <v/>
      </c>
      <c r="Y604" s="434">
        <f t="shared" si="31"/>
        <v>0</v>
      </c>
      <c r="Z604" s="434"/>
    </row>
    <row r="605" ht="14.25" customHeight="1">
      <c r="A605" s="495"/>
      <c r="B605" s="494"/>
      <c r="C605" s="495"/>
      <c r="D605" s="496"/>
      <c r="E605" s="496"/>
      <c r="F605" s="496"/>
      <c r="G605" s="487">
        <f t="shared" si="1"/>
        <v>0</v>
      </c>
      <c r="H605" s="451" t="str">
        <f t="shared" si="2"/>
        <v/>
      </c>
      <c r="I605" s="452" t="str">
        <f t="shared" si="29"/>
        <v/>
      </c>
      <c r="J605" s="493"/>
      <c r="K605" s="434"/>
      <c r="L605" s="454" t="str">
        <f t="shared" si="4"/>
        <v/>
      </c>
      <c r="M605" s="455" t="str">
        <f t="array" ref="M605">IFERROR(IF(J605="","",XLOOKUP(L605,Personnel!$B$4:$G$4,Personnel!$B$5:$G$5)),"")</f>
        <v/>
      </c>
      <c r="N605" s="455">
        <f t="shared" si="5"/>
        <v>0</v>
      </c>
      <c r="O605" s="434"/>
      <c r="P605" s="456" t="str">
        <f t="shared" si="6"/>
        <v/>
      </c>
      <c r="Q605" s="457">
        <f t="shared" si="30"/>
        <v>0</v>
      </c>
      <c r="R605" s="458"/>
      <c r="S605" s="459" t="str">
        <f t="array" ref="S605">IF(B605="","",XLOOKUP($B605,Product,'Product List'!D:D))</f>
        <v/>
      </c>
      <c r="T605" s="454" t="str">
        <f t="array" ref="T605">IF(B605="","",XLOOKUP($B605,Product,'Product List'!E:E))</f>
        <v/>
      </c>
      <c r="U605" s="454" t="str">
        <f t="array" ref="U605">IF(B605="","",XLOOKUP($B605,Product,'Product List'!F:F))</f>
        <v/>
      </c>
      <c r="V605" s="454" t="str">
        <f t="array" ref="V605">IF(B605="","",XLOOKUP($B605,Product,'Product List'!G:G))</f>
        <v/>
      </c>
      <c r="W605" s="434"/>
      <c r="X605" s="434" t="str">
        <f t="array" ref="X605">iferror(xlookup(B605,'Product List'!A:A,'Product List'!P:P),"")</f>
        <v/>
      </c>
      <c r="Y605" s="434">
        <f t="shared" si="31"/>
        <v>0</v>
      </c>
      <c r="Z605" s="434"/>
    </row>
    <row r="606" ht="14.25" customHeight="1">
      <c r="A606" s="495"/>
      <c r="B606" s="494"/>
      <c r="C606" s="495"/>
      <c r="D606" s="496"/>
      <c r="E606" s="496"/>
      <c r="F606" s="496"/>
      <c r="G606" s="487">
        <f t="shared" si="1"/>
        <v>0</v>
      </c>
      <c r="H606" s="451" t="str">
        <f t="shared" si="2"/>
        <v/>
      </c>
      <c r="I606" s="452" t="str">
        <f t="shared" si="29"/>
        <v/>
      </c>
      <c r="J606" s="493"/>
      <c r="K606" s="434"/>
      <c r="L606" s="454" t="str">
        <f t="shared" si="4"/>
        <v/>
      </c>
      <c r="M606" s="455" t="str">
        <f t="array" ref="M606">IFERROR(IF(J606="","",XLOOKUP(L606,Personnel!$B$4:$G$4,Personnel!$B$5:$G$5)),"")</f>
        <v/>
      </c>
      <c r="N606" s="455">
        <f t="shared" si="5"/>
        <v>0</v>
      </c>
      <c r="O606" s="434"/>
      <c r="P606" s="456" t="str">
        <f t="shared" si="6"/>
        <v/>
      </c>
      <c r="Q606" s="457">
        <f t="shared" si="30"/>
        <v>0</v>
      </c>
      <c r="R606" s="458"/>
      <c r="S606" s="459" t="str">
        <f t="array" ref="S606">IF(B606="","",XLOOKUP($B606,Product,'Product List'!D:D))</f>
        <v/>
      </c>
      <c r="T606" s="454" t="str">
        <f t="array" ref="T606">IF(B606="","",XLOOKUP($B606,Product,'Product List'!E:E))</f>
        <v/>
      </c>
      <c r="U606" s="454" t="str">
        <f t="array" ref="U606">IF(B606="","",XLOOKUP($B606,Product,'Product List'!F:F))</f>
        <v/>
      </c>
      <c r="V606" s="454" t="str">
        <f t="array" ref="V606">IF(B606="","",XLOOKUP($B606,Product,'Product List'!G:G))</f>
        <v/>
      </c>
      <c r="W606" s="434"/>
      <c r="X606" s="434" t="str">
        <f t="array" ref="X606">iferror(xlookup(B606,'Product List'!A:A,'Product List'!P:P),"")</f>
        <v/>
      </c>
      <c r="Y606" s="434">
        <f t="shared" si="31"/>
        <v>0</v>
      </c>
      <c r="Z606" s="434"/>
    </row>
    <row r="607" ht="14.25" customHeight="1">
      <c r="A607" s="495"/>
      <c r="B607" s="494"/>
      <c r="C607" s="495"/>
      <c r="D607" s="496"/>
      <c r="E607" s="496"/>
      <c r="F607" s="496"/>
      <c r="G607" s="487">
        <f t="shared" si="1"/>
        <v>0</v>
      </c>
      <c r="H607" s="451" t="str">
        <f t="shared" si="2"/>
        <v/>
      </c>
      <c r="I607" s="452" t="str">
        <f t="shared" si="29"/>
        <v/>
      </c>
      <c r="J607" s="493"/>
      <c r="K607" s="434"/>
      <c r="L607" s="454" t="str">
        <f t="shared" si="4"/>
        <v/>
      </c>
      <c r="M607" s="455" t="str">
        <f t="array" ref="M607">IFERROR(IF(J607="","",XLOOKUP(L607,Personnel!$B$4:$G$4,Personnel!$B$5:$G$5)),"")</f>
        <v/>
      </c>
      <c r="N607" s="455">
        <f t="shared" si="5"/>
        <v>0</v>
      </c>
      <c r="O607" s="434"/>
      <c r="P607" s="456" t="str">
        <f t="shared" si="6"/>
        <v/>
      </c>
      <c r="Q607" s="457">
        <f t="shared" si="30"/>
        <v>0</v>
      </c>
      <c r="R607" s="458"/>
      <c r="S607" s="459" t="str">
        <f t="array" ref="S607">IF(B607="","",XLOOKUP($B607,Product,'Product List'!D:D))</f>
        <v/>
      </c>
      <c r="T607" s="454" t="str">
        <f t="array" ref="T607">IF(B607="","",XLOOKUP($B607,Product,'Product List'!E:E))</f>
        <v/>
      </c>
      <c r="U607" s="454" t="str">
        <f t="array" ref="U607">IF(B607="","",XLOOKUP($B607,Product,'Product List'!F:F))</f>
        <v/>
      </c>
      <c r="V607" s="454" t="str">
        <f t="array" ref="V607">IF(B607="","",XLOOKUP($B607,Product,'Product List'!G:G))</f>
        <v/>
      </c>
      <c r="W607" s="434"/>
      <c r="X607" s="434" t="str">
        <f t="array" ref="X607">iferror(xlookup(B607,'Product List'!A:A,'Product List'!P:P),"")</f>
        <v/>
      </c>
      <c r="Y607" s="434">
        <f t="shared" si="31"/>
        <v>0</v>
      </c>
      <c r="Z607" s="434"/>
    </row>
    <row r="608" ht="14.25" customHeight="1">
      <c r="A608" s="495"/>
      <c r="B608" s="494"/>
      <c r="C608" s="495"/>
      <c r="D608" s="496"/>
      <c r="E608" s="496"/>
      <c r="F608" s="496"/>
      <c r="G608" s="487">
        <f t="shared" si="1"/>
        <v>0</v>
      </c>
      <c r="H608" s="451" t="str">
        <f t="shared" si="2"/>
        <v/>
      </c>
      <c r="I608" s="452" t="str">
        <f t="shared" si="29"/>
        <v/>
      </c>
      <c r="J608" s="493"/>
      <c r="K608" s="434"/>
      <c r="L608" s="454" t="str">
        <f t="shared" si="4"/>
        <v/>
      </c>
      <c r="M608" s="455" t="str">
        <f t="array" ref="M608">IFERROR(IF(J608="","",XLOOKUP(L608,Personnel!$B$4:$G$4,Personnel!$B$5:$G$5)),"")</f>
        <v/>
      </c>
      <c r="N608" s="455">
        <f t="shared" si="5"/>
        <v>0</v>
      </c>
      <c r="O608" s="434"/>
      <c r="P608" s="456" t="str">
        <f t="shared" si="6"/>
        <v/>
      </c>
      <c r="Q608" s="457">
        <f t="shared" si="30"/>
        <v>0</v>
      </c>
      <c r="R608" s="458"/>
      <c r="S608" s="459" t="str">
        <f t="array" ref="S608">IF(B608="","",XLOOKUP($B608,Product,'Product List'!D:D))</f>
        <v/>
      </c>
      <c r="T608" s="454" t="str">
        <f t="array" ref="T608">IF(B608="","",XLOOKUP($B608,Product,'Product List'!E:E))</f>
        <v/>
      </c>
      <c r="U608" s="454" t="str">
        <f t="array" ref="U608">IF(B608="","",XLOOKUP($B608,Product,'Product List'!F:F))</f>
        <v/>
      </c>
      <c r="V608" s="454" t="str">
        <f t="array" ref="V608">IF(B608="","",XLOOKUP($B608,Product,'Product List'!G:G))</f>
        <v/>
      </c>
      <c r="W608" s="434"/>
      <c r="X608" s="434" t="str">
        <f t="array" ref="X608">iferror(xlookup(B608,'Product List'!A:A,'Product List'!P:P),"")</f>
        <v/>
      </c>
      <c r="Y608" s="434">
        <f t="shared" si="31"/>
        <v>0</v>
      </c>
      <c r="Z608" s="434"/>
    </row>
    <row r="609" ht="14.25" customHeight="1">
      <c r="A609" s="495"/>
      <c r="B609" s="494"/>
      <c r="C609" s="495"/>
      <c r="D609" s="496"/>
      <c r="E609" s="496"/>
      <c r="F609" s="496"/>
      <c r="G609" s="487">
        <f t="shared" si="1"/>
        <v>0</v>
      </c>
      <c r="H609" s="451" t="str">
        <f t="shared" si="2"/>
        <v/>
      </c>
      <c r="I609" s="452" t="str">
        <f t="shared" si="29"/>
        <v/>
      </c>
      <c r="J609" s="493"/>
      <c r="K609" s="434"/>
      <c r="L609" s="454" t="str">
        <f t="shared" si="4"/>
        <v/>
      </c>
      <c r="M609" s="455" t="str">
        <f t="array" ref="M609">IFERROR(IF(J609="","",XLOOKUP(L609,Personnel!$B$4:$G$4,Personnel!$B$5:$G$5)),"")</f>
        <v/>
      </c>
      <c r="N609" s="455">
        <f t="shared" si="5"/>
        <v>0</v>
      </c>
      <c r="O609" s="434"/>
      <c r="P609" s="456" t="str">
        <f t="shared" si="6"/>
        <v/>
      </c>
      <c r="Q609" s="457">
        <f t="shared" si="30"/>
        <v>0</v>
      </c>
      <c r="R609" s="458"/>
      <c r="S609" s="459" t="str">
        <f t="array" ref="S609">IF(B609="","",XLOOKUP($B609,Product,'Product List'!D:D))</f>
        <v/>
      </c>
      <c r="T609" s="454" t="str">
        <f t="array" ref="T609">IF(B609="","",XLOOKUP($B609,Product,'Product List'!E:E))</f>
        <v/>
      </c>
      <c r="U609" s="454" t="str">
        <f t="array" ref="U609">IF(B609="","",XLOOKUP($B609,Product,'Product List'!F:F))</f>
        <v/>
      </c>
      <c r="V609" s="454" t="str">
        <f t="array" ref="V609">IF(B609="","",XLOOKUP($B609,Product,'Product List'!G:G))</f>
        <v/>
      </c>
      <c r="W609" s="434"/>
      <c r="X609" s="434" t="str">
        <f t="array" ref="X609">iferror(xlookup(B609,'Product List'!A:A,'Product List'!P:P),"")</f>
        <v/>
      </c>
      <c r="Y609" s="434">
        <f t="shared" si="31"/>
        <v>0</v>
      </c>
      <c r="Z609" s="434"/>
    </row>
    <row r="610" ht="14.25" customHeight="1">
      <c r="A610" s="495"/>
      <c r="B610" s="494"/>
      <c r="C610" s="495"/>
      <c r="D610" s="496"/>
      <c r="E610" s="496"/>
      <c r="F610" s="496"/>
      <c r="G610" s="487">
        <f t="shared" si="1"/>
        <v>0</v>
      </c>
      <c r="H610" s="451" t="str">
        <f t="shared" si="2"/>
        <v/>
      </c>
      <c r="I610" s="452" t="str">
        <f t="shared" si="29"/>
        <v/>
      </c>
      <c r="J610" s="493"/>
      <c r="K610" s="434"/>
      <c r="L610" s="454" t="str">
        <f t="shared" si="4"/>
        <v/>
      </c>
      <c r="M610" s="455" t="str">
        <f t="array" ref="M610">IFERROR(IF(J610="","",XLOOKUP(L610,Personnel!$B$4:$G$4,Personnel!$B$5:$G$5)),"")</f>
        <v/>
      </c>
      <c r="N610" s="455">
        <f t="shared" si="5"/>
        <v>0</v>
      </c>
      <c r="O610" s="434"/>
      <c r="P610" s="456" t="str">
        <f t="shared" si="6"/>
        <v/>
      </c>
      <c r="Q610" s="457">
        <f t="shared" si="30"/>
        <v>0</v>
      </c>
      <c r="R610" s="458"/>
      <c r="S610" s="459" t="str">
        <f t="array" ref="S610">IF(B610="","",XLOOKUP($B610,Product,'Product List'!D:D))</f>
        <v/>
      </c>
      <c r="T610" s="454" t="str">
        <f t="array" ref="T610">IF(B610="","",XLOOKUP($B610,Product,'Product List'!E:E))</f>
        <v/>
      </c>
      <c r="U610" s="454" t="str">
        <f t="array" ref="U610">IF(B610="","",XLOOKUP($B610,Product,'Product List'!F:F))</f>
        <v/>
      </c>
      <c r="V610" s="454" t="str">
        <f t="array" ref="V610">IF(B610="","",XLOOKUP($B610,Product,'Product List'!G:G))</f>
        <v/>
      </c>
      <c r="W610" s="434"/>
      <c r="X610" s="434" t="str">
        <f t="array" ref="X610">iferror(xlookup(B610,'Product List'!A:A,'Product List'!P:P),"")</f>
        <v/>
      </c>
      <c r="Y610" s="434">
        <f t="shared" si="31"/>
        <v>0</v>
      </c>
      <c r="Z610" s="434"/>
    </row>
    <row r="611" ht="14.25" customHeight="1">
      <c r="A611" s="495"/>
      <c r="B611" s="494"/>
      <c r="C611" s="495"/>
      <c r="D611" s="496"/>
      <c r="E611" s="496"/>
      <c r="F611" s="496"/>
      <c r="G611" s="487">
        <f t="shared" si="1"/>
        <v>0</v>
      </c>
      <c r="H611" s="451" t="str">
        <f t="shared" si="2"/>
        <v/>
      </c>
      <c r="I611" s="452" t="str">
        <f t="shared" si="29"/>
        <v/>
      </c>
      <c r="J611" s="493"/>
      <c r="K611" s="434"/>
      <c r="L611" s="454" t="str">
        <f t="shared" si="4"/>
        <v/>
      </c>
      <c r="M611" s="455" t="str">
        <f t="array" ref="M611">IFERROR(IF(J611="","",XLOOKUP(L611,Personnel!$B$4:$G$4,Personnel!$B$5:$G$5)),"")</f>
        <v/>
      </c>
      <c r="N611" s="455">
        <f t="shared" si="5"/>
        <v>0</v>
      </c>
      <c r="O611" s="434"/>
      <c r="P611" s="456" t="str">
        <f t="shared" si="6"/>
        <v/>
      </c>
      <c r="Q611" s="457">
        <f t="shared" si="30"/>
        <v>0</v>
      </c>
      <c r="R611" s="458"/>
      <c r="S611" s="459" t="str">
        <f t="array" ref="S611">IF(B611="","",XLOOKUP($B611,Product,'Product List'!D:D))</f>
        <v/>
      </c>
      <c r="T611" s="454" t="str">
        <f t="array" ref="T611">IF(B611="","",XLOOKUP($B611,Product,'Product List'!E:E))</f>
        <v/>
      </c>
      <c r="U611" s="454" t="str">
        <f t="array" ref="U611">IF(B611="","",XLOOKUP($B611,Product,'Product List'!F:F))</f>
        <v/>
      </c>
      <c r="V611" s="454" t="str">
        <f t="array" ref="V611">IF(B611="","",XLOOKUP($B611,Product,'Product List'!G:G))</f>
        <v/>
      </c>
      <c r="W611" s="434"/>
      <c r="X611" s="434" t="str">
        <f t="array" ref="X611">iferror(xlookup(B611,'Product List'!A:A,'Product List'!P:P),"")</f>
        <v/>
      </c>
      <c r="Y611" s="434">
        <f t="shared" si="31"/>
        <v>0</v>
      </c>
      <c r="Z611" s="434"/>
    </row>
    <row r="612" ht="14.25" customHeight="1">
      <c r="A612" s="495"/>
      <c r="B612" s="494"/>
      <c r="C612" s="495"/>
      <c r="D612" s="496"/>
      <c r="E612" s="496"/>
      <c r="F612" s="496"/>
      <c r="G612" s="487">
        <f t="shared" si="1"/>
        <v>0</v>
      </c>
      <c r="H612" s="451" t="str">
        <f t="shared" si="2"/>
        <v/>
      </c>
      <c r="I612" s="452" t="str">
        <f t="shared" si="29"/>
        <v/>
      </c>
      <c r="J612" s="493"/>
      <c r="K612" s="434"/>
      <c r="L612" s="454" t="str">
        <f t="shared" si="4"/>
        <v/>
      </c>
      <c r="M612" s="455" t="str">
        <f t="array" ref="M612">IFERROR(IF(J612="","",XLOOKUP(L612,Personnel!$B$4:$G$4,Personnel!$B$5:$G$5)),"")</f>
        <v/>
      </c>
      <c r="N612" s="455">
        <f t="shared" si="5"/>
        <v>0</v>
      </c>
      <c r="O612" s="434"/>
      <c r="P612" s="456" t="str">
        <f t="shared" si="6"/>
        <v/>
      </c>
      <c r="Q612" s="457">
        <f t="shared" si="30"/>
        <v>0</v>
      </c>
      <c r="R612" s="458"/>
      <c r="S612" s="459" t="str">
        <f t="array" ref="S612">IF(B612="","",XLOOKUP($B612,Product,'Product List'!D:D))</f>
        <v/>
      </c>
      <c r="T612" s="454" t="str">
        <f t="array" ref="T612">IF(B612="","",XLOOKUP($B612,Product,'Product List'!E:E))</f>
        <v/>
      </c>
      <c r="U612" s="454" t="str">
        <f t="array" ref="U612">IF(B612="","",XLOOKUP($B612,Product,'Product List'!F:F))</f>
        <v/>
      </c>
      <c r="V612" s="454" t="str">
        <f t="array" ref="V612">IF(B612="","",XLOOKUP($B612,Product,'Product List'!G:G))</f>
        <v/>
      </c>
      <c r="W612" s="434"/>
      <c r="X612" s="434" t="str">
        <f t="array" ref="X612">iferror(xlookup(B612,'Product List'!A:A,'Product List'!P:P),"")</f>
        <v/>
      </c>
      <c r="Y612" s="434">
        <f t="shared" si="31"/>
        <v>0</v>
      </c>
      <c r="Z612" s="434"/>
    </row>
    <row r="613" ht="14.25" customHeight="1">
      <c r="A613" s="495"/>
      <c r="B613" s="494"/>
      <c r="C613" s="495"/>
      <c r="D613" s="496"/>
      <c r="E613" s="496"/>
      <c r="F613" s="496"/>
      <c r="G613" s="487">
        <f t="shared" si="1"/>
        <v>0</v>
      </c>
      <c r="H613" s="451" t="str">
        <f t="shared" si="2"/>
        <v/>
      </c>
      <c r="I613" s="452" t="str">
        <f t="shared" si="29"/>
        <v/>
      </c>
      <c r="J613" s="493"/>
      <c r="K613" s="434"/>
      <c r="L613" s="454" t="str">
        <f t="shared" si="4"/>
        <v/>
      </c>
      <c r="M613" s="455" t="str">
        <f t="array" ref="M613">IFERROR(IF(J613="","",XLOOKUP(L613,Personnel!$B$4:$G$4,Personnel!$B$5:$G$5)),"")</f>
        <v/>
      </c>
      <c r="N613" s="455">
        <f t="shared" si="5"/>
        <v>0</v>
      </c>
      <c r="O613" s="434"/>
      <c r="P613" s="456" t="str">
        <f t="shared" si="6"/>
        <v/>
      </c>
      <c r="Q613" s="457">
        <f t="shared" si="30"/>
        <v>0</v>
      </c>
      <c r="R613" s="458"/>
      <c r="S613" s="459" t="str">
        <f t="array" ref="S613">IF(B613="","",XLOOKUP($B613,Product,'Product List'!D:D))</f>
        <v/>
      </c>
      <c r="T613" s="454" t="str">
        <f t="array" ref="T613">IF(B613="","",XLOOKUP($B613,Product,'Product List'!E:E))</f>
        <v/>
      </c>
      <c r="U613" s="454" t="str">
        <f t="array" ref="U613">IF(B613="","",XLOOKUP($B613,Product,'Product List'!F:F))</f>
        <v/>
      </c>
      <c r="V613" s="454" t="str">
        <f t="array" ref="V613">IF(B613="","",XLOOKUP($B613,Product,'Product List'!G:G))</f>
        <v/>
      </c>
      <c r="W613" s="434"/>
      <c r="X613" s="434" t="str">
        <f t="array" ref="X613">iferror(xlookup(B613,'Product List'!A:A,'Product List'!P:P),"")</f>
        <v/>
      </c>
      <c r="Y613" s="434">
        <f t="shared" si="31"/>
        <v>0</v>
      </c>
      <c r="Z613" s="434"/>
    </row>
    <row r="614" ht="14.25" customHeight="1">
      <c r="A614" s="495"/>
      <c r="B614" s="494"/>
      <c r="C614" s="495"/>
      <c r="D614" s="496"/>
      <c r="E614" s="496"/>
      <c r="F614" s="496"/>
      <c r="G614" s="487">
        <f t="shared" si="1"/>
        <v>0</v>
      </c>
      <c r="H614" s="451" t="str">
        <f t="shared" si="2"/>
        <v/>
      </c>
      <c r="I614" s="452" t="str">
        <f t="shared" si="29"/>
        <v/>
      </c>
      <c r="J614" s="493"/>
      <c r="K614" s="434"/>
      <c r="L614" s="454" t="str">
        <f t="shared" si="4"/>
        <v/>
      </c>
      <c r="M614" s="455" t="str">
        <f t="array" ref="M614">IFERROR(IF(J614="","",XLOOKUP(L614,Personnel!$B$4:$G$4,Personnel!$B$5:$G$5)),"")</f>
        <v/>
      </c>
      <c r="N614" s="455">
        <f t="shared" si="5"/>
        <v>0</v>
      </c>
      <c r="O614" s="434"/>
      <c r="P614" s="456" t="str">
        <f t="shared" si="6"/>
        <v/>
      </c>
      <c r="Q614" s="457">
        <f t="shared" si="30"/>
        <v>0</v>
      </c>
      <c r="R614" s="458"/>
      <c r="S614" s="459" t="str">
        <f t="array" ref="S614">IF(B614="","",XLOOKUP($B614,Product,'Product List'!D:D))</f>
        <v/>
      </c>
      <c r="T614" s="454" t="str">
        <f t="array" ref="T614">IF(B614="","",XLOOKUP($B614,Product,'Product List'!E:E))</f>
        <v/>
      </c>
      <c r="U614" s="454" t="str">
        <f t="array" ref="U614">IF(B614="","",XLOOKUP($B614,Product,'Product List'!F:F))</f>
        <v/>
      </c>
      <c r="V614" s="454" t="str">
        <f t="array" ref="V614">IF(B614="","",XLOOKUP($B614,Product,'Product List'!G:G))</f>
        <v/>
      </c>
      <c r="W614" s="434"/>
      <c r="X614" s="434" t="str">
        <f t="array" ref="X614">iferror(xlookup(B614,'Product List'!A:A,'Product List'!P:P),"")</f>
        <v/>
      </c>
      <c r="Y614" s="434">
        <f t="shared" si="31"/>
        <v>0</v>
      </c>
      <c r="Z614" s="434"/>
    </row>
    <row r="615" ht="14.25" customHeight="1">
      <c r="A615" s="495"/>
      <c r="B615" s="494"/>
      <c r="C615" s="495"/>
      <c r="D615" s="496"/>
      <c r="E615" s="496"/>
      <c r="F615" s="496"/>
      <c r="G615" s="487">
        <f t="shared" si="1"/>
        <v>0</v>
      </c>
      <c r="H615" s="451" t="str">
        <f t="shared" si="2"/>
        <v/>
      </c>
      <c r="I615" s="452" t="str">
        <f t="shared" si="29"/>
        <v/>
      </c>
      <c r="J615" s="493"/>
      <c r="K615" s="434"/>
      <c r="L615" s="454" t="str">
        <f t="shared" si="4"/>
        <v/>
      </c>
      <c r="M615" s="455" t="str">
        <f t="array" ref="M615">IFERROR(IF(J615="","",XLOOKUP(L615,Personnel!$B$4:$G$4,Personnel!$B$5:$G$5)),"")</f>
        <v/>
      </c>
      <c r="N615" s="455">
        <f t="shared" si="5"/>
        <v>0</v>
      </c>
      <c r="O615" s="434"/>
      <c r="P615" s="456" t="str">
        <f t="shared" si="6"/>
        <v/>
      </c>
      <c r="Q615" s="457">
        <f t="shared" si="30"/>
        <v>0</v>
      </c>
      <c r="R615" s="458"/>
      <c r="S615" s="459" t="str">
        <f t="array" ref="S615">IF(B615="","",XLOOKUP($B615,Product,'Product List'!D:D))</f>
        <v/>
      </c>
      <c r="T615" s="454" t="str">
        <f t="array" ref="T615">IF(B615="","",XLOOKUP($B615,Product,'Product List'!E:E))</f>
        <v/>
      </c>
      <c r="U615" s="454" t="str">
        <f t="array" ref="U615">IF(B615="","",XLOOKUP($B615,Product,'Product List'!F:F))</f>
        <v/>
      </c>
      <c r="V615" s="454" t="str">
        <f t="array" ref="V615">IF(B615="","",XLOOKUP($B615,Product,'Product List'!G:G))</f>
        <v/>
      </c>
      <c r="W615" s="434"/>
      <c r="X615" s="434" t="str">
        <f t="array" ref="X615">iferror(xlookup(B615,'Product List'!A:A,'Product List'!P:P),"")</f>
        <v/>
      </c>
      <c r="Y615" s="434">
        <f t="shared" si="31"/>
        <v>0</v>
      </c>
      <c r="Z615" s="434"/>
    </row>
  </sheetData>
  <autoFilter ref="$A$2:$Z$615"/>
  <mergeCells count="1">
    <mergeCell ref="S1:V1"/>
  </mergeCells>
  <conditionalFormatting sqref="G1:H615">
    <cfRule type="cellIs" dxfId="0" priority="1" operator="equal">
      <formula>0</formula>
    </cfRule>
  </conditionalFormatting>
  <dataValidations>
    <dataValidation type="list" allowBlank="1" showErrorMessage="1" sqref="B3:B615">
      <formula1>Product</formula1>
    </dataValidation>
    <dataValidation type="list" allowBlank="1" showErrorMessage="1" sqref="A3:A615">
      <formula1>Names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41.38"/>
    <col customWidth="1" min="3" max="3" width="10.25"/>
    <col customWidth="1" min="4" max="4" width="10.88"/>
    <col customWidth="1" min="5" max="5" width="11.25"/>
    <col customWidth="1" min="6" max="6" width="10.75"/>
    <col customWidth="1" min="7" max="7" width="9.88"/>
    <col customWidth="1" min="8" max="8" width="7.63"/>
    <col customWidth="1" min="9" max="9" width="2.25"/>
    <col customWidth="1" min="10" max="10" width="12.88"/>
    <col customWidth="1" min="11" max="11" width="2.25"/>
    <col customWidth="1" min="12" max="14" width="8.63"/>
    <col customWidth="1" min="15" max="15" width="2.25"/>
    <col customWidth="1" min="16" max="16" width="10.25"/>
    <col customWidth="1" min="17" max="17" width="8.63"/>
    <col customWidth="1" min="18" max="18" width="2.25"/>
    <col customWidth="1" min="19" max="22" width="10.0"/>
  </cols>
  <sheetData>
    <row r="1" ht="14.25" customHeight="1">
      <c r="A1" s="433">
        <f>Personnel!B2</f>
        <v>12.71</v>
      </c>
      <c r="B1" s="434" t="s">
        <v>371</v>
      </c>
      <c r="C1" s="434" t="s">
        <v>1338</v>
      </c>
      <c r="D1" s="435">
        <f>Personnel!K6</f>
        <v>46258</v>
      </c>
      <c r="E1" s="434" t="s">
        <v>1535</v>
      </c>
      <c r="F1" s="435">
        <f>Personnel!L6</f>
        <v>46264</v>
      </c>
      <c r="G1" s="434"/>
      <c r="H1" s="434"/>
      <c r="I1" s="434"/>
      <c r="J1" s="436"/>
      <c r="K1" s="434"/>
      <c r="L1" s="434"/>
      <c r="M1" s="434"/>
      <c r="N1" s="434"/>
      <c r="O1" s="434"/>
      <c r="P1" s="436"/>
      <c r="Q1" s="434"/>
      <c r="R1" s="434"/>
      <c r="S1" s="434" t="s">
        <v>1536</v>
      </c>
      <c r="W1" s="434"/>
      <c r="X1" s="434"/>
      <c r="Y1" s="434"/>
      <c r="Z1" s="434"/>
    </row>
    <row r="2" ht="26.25" customHeight="1">
      <c r="A2" s="506" t="s">
        <v>2</v>
      </c>
      <c r="B2" s="506" t="s">
        <v>1537</v>
      </c>
      <c r="C2" s="506" t="s">
        <v>1538</v>
      </c>
      <c r="D2" s="506" t="s">
        <v>1539</v>
      </c>
      <c r="E2" s="506" t="s">
        <v>47</v>
      </c>
      <c r="F2" s="506" t="s">
        <v>1540</v>
      </c>
      <c r="G2" s="506" t="s">
        <v>1299</v>
      </c>
      <c r="H2" s="438" t="s">
        <v>1541</v>
      </c>
      <c r="I2" s="439"/>
      <c r="J2" s="507" t="s">
        <v>59</v>
      </c>
      <c r="K2" s="439"/>
      <c r="L2" s="506" t="s">
        <v>1213</v>
      </c>
      <c r="M2" s="508" t="s">
        <v>1542</v>
      </c>
      <c r="N2" s="508" t="s">
        <v>1543</v>
      </c>
      <c r="O2" s="439"/>
      <c r="P2" s="507" t="s">
        <v>1544</v>
      </c>
      <c r="Q2" s="509" t="s">
        <v>1545</v>
      </c>
      <c r="R2" s="443"/>
      <c r="S2" s="510">
        <v>0.0</v>
      </c>
      <c r="T2" s="506">
        <v>1.0</v>
      </c>
      <c r="U2" s="506">
        <v>2.0</v>
      </c>
      <c r="V2" s="506">
        <v>3.0</v>
      </c>
      <c r="W2" s="439"/>
      <c r="X2" s="445" t="s">
        <v>1546</v>
      </c>
      <c r="Y2" s="445" t="s">
        <v>29</v>
      </c>
      <c r="Z2" s="439"/>
    </row>
    <row r="3" ht="14.25" customHeight="1">
      <c r="A3" s="448"/>
      <c r="B3" s="448"/>
      <c r="C3" s="454"/>
      <c r="D3" s="461"/>
      <c r="E3" s="461"/>
      <c r="F3" s="460"/>
      <c r="G3" s="450">
        <f t="shared" ref="G3:G642" si="1">F3-D3-E3</f>
        <v>0</v>
      </c>
      <c r="H3" s="451" t="str">
        <f t="shared" ref="H3:H642" si="2">IF(G3=0,"",ROUND(G3*24,6))</f>
        <v/>
      </c>
      <c r="I3" s="452" t="str">
        <f t="shared" ref="I3:I642" si="3">left(B3,3)</f>
        <v/>
      </c>
      <c r="J3" s="493"/>
      <c r="K3" s="434"/>
      <c r="L3" s="454" t="str">
        <f t="shared" ref="L3:L642" si="4">IF(H3="","",if(B3="development","D",if(I3="ZZD","DG",if(I3="AAD","D",if(B3="Maintenance",2, IF(P3&gt;=V3,$V$2,IF(P3&lt;T3,$S$2,IF(P3&lt;U3,$T$2,$U$2))))))))</f>
        <v/>
      </c>
      <c r="M3" s="455" t="str">
        <f t="array" ref="M3">IFERROR(IF(J3="","",XLOOKUP(L3,Personnel!$B$4:$G$4,Personnel!$B$5:$G$5)),"")</f>
        <v/>
      </c>
      <c r="N3" s="455">
        <f t="shared" ref="N3:N642" si="5">IFERROR(ROUND(H3*M3,2),"")</f>
        <v>0</v>
      </c>
      <c r="O3" s="434"/>
      <c r="P3" s="456" t="str">
        <f t="shared" ref="P3:P642" si="6">IFERROR(round(sum(J3/H3),0),"")</f>
        <v/>
      </c>
      <c r="Q3" s="457">
        <f t="shared" ref="Q3:Q642" si="7">IFERROR(ROUND(N3-SUM($A$1*H3),2),"")</f>
        <v>0</v>
      </c>
      <c r="R3" s="458"/>
      <c r="S3" s="459" t="str">
        <f t="array" ref="S3">IF(B3="","",XLOOKUP($B3,Product,'Product List'!D:D))</f>
        <v/>
      </c>
      <c r="T3" s="454" t="str">
        <f t="array" ref="T3">IF(B3="","",XLOOKUP($B3,Product,'Product List'!E:E))</f>
        <v/>
      </c>
      <c r="U3" s="454" t="str">
        <f t="array" ref="U3">IF(B3="","",XLOOKUP($B3,Product,'Product List'!F:F))</f>
        <v/>
      </c>
      <c r="V3" s="454" t="str">
        <f t="array" ref="V3">IF(B3="","",XLOOKUP($B3,Product,'Product List'!G:G))</f>
        <v/>
      </c>
      <c r="W3" s="434"/>
      <c r="X3" s="434" t="str">
        <f t="array" ref="X3">iferror(xlookup(B3,'Product List'!A:A,'Product List'!P:P),"")</f>
        <v/>
      </c>
      <c r="Y3" s="434">
        <f t="shared" ref="Y3:Y642" si="8">J3*X3</f>
        <v>0</v>
      </c>
      <c r="Z3" s="434"/>
    </row>
    <row r="4" ht="14.25" customHeight="1">
      <c r="A4" s="448"/>
      <c r="B4" s="448"/>
      <c r="C4" s="454"/>
      <c r="D4" s="461"/>
      <c r="E4" s="461"/>
      <c r="F4" s="461"/>
      <c r="G4" s="450">
        <f t="shared" si="1"/>
        <v>0</v>
      </c>
      <c r="H4" s="451" t="str">
        <f t="shared" si="2"/>
        <v/>
      </c>
      <c r="I4" s="452" t="str">
        <f t="shared" si="3"/>
        <v/>
      </c>
      <c r="J4" s="493"/>
      <c r="K4" s="434"/>
      <c r="L4" s="454" t="str">
        <f t="shared" si="4"/>
        <v/>
      </c>
      <c r="M4" s="455" t="str">
        <f t="array" ref="M4">IFERROR(IF(J4="","",XLOOKUP(L4,Personnel!$B$4:$G$4,Personnel!$B$5:$G$5)),"")</f>
        <v/>
      </c>
      <c r="N4" s="455">
        <f t="shared" si="5"/>
        <v>0</v>
      </c>
      <c r="O4" s="434"/>
      <c r="P4" s="456" t="str">
        <f t="shared" si="6"/>
        <v/>
      </c>
      <c r="Q4" s="457">
        <f t="shared" si="7"/>
        <v>0</v>
      </c>
      <c r="R4" s="458"/>
      <c r="S4" s="459" t="str">
        <f t="array" ref="S4">IF(B4="","",XLOOKUP($B4,Product,'Product List'!D:D))</f>
        <v/>
      </c>
      <c r="T4" s="454" t="str">
        <f t="array" ref="T4">IF(B4="","",XLOOKUP($B4,Product,'Product List'!E:E))</f>
        <v/>
      </c>
      <c r="U4" s="454" t="str">
        <f t="array" ref="U4">IF(B4="","",XLOOKUP($B4,Product,'Product List'!F:F))</f>
        <v/>
      </c>
      <c r="V4" s="454" t="str">
        <f t="array" ref="V4">IF(B4="","",XLOOKUP($B4,Product,'Product List'!G:G))</f>
        <v/>
      </c>
      <c r="W4" s="434"/>
      <c r="X4" s="434" t="str">
        <f t="array" ref="X4">iferror(xlookup(B4,'Product List'!A:A,'Product List'!P:P),"")</f>
        <v/>
      </c>
      <c r="Y4" s="434">
        <f t="shared" si="8"/>
        <v>0</v>
      </c>
      <c r="Z4" s="434"/>
    </row>
    <row r="5" ht="14.25" customHeight="1">
      <c r="A5" s="448"/>
      <c r="B5" s="448"/>
      <c r="C5" s="454"/>
      <c r="D5" s="461"/>
      <c r="E5" s="461"/>
      <c r="F5" s="461"/>
      <c r="G5" s="450">
        <f t="shared" si="1"/>
        <v>0</v>
      </c>
      <c r="H5" s="451" t="str">
        <f t="shared" si="2"/>
        <v/>
      </c>
      <c r="I5" s="452" t="str">
        <f t="shared" si="3"/>
        <v/>
      </c>
      <c r="J5" s="493"/>
      <c r="K5" s="434"/>
      <c r="L5" s="454" t="str">
        <f t="shared" si="4"/>
        <v/>
      </c>
      <c r="M5" s="455" t="str">
        <f t="array" ref="M5">IFERROR(IF(J5="","",XLOOKUP(L5,Personnel!$B$4:$G$4,Personnel!$B$5:$G$5)),"")</f>
        <v/>
      </c>
      <c r="N5" s="455">
        <f t="shared" si="5"/>
        <v>0</v>
      </c>
      <c r="O5" s="434"/>
      <c r="P5" s="456" t="str">
        <f t="shared" si="6"/>
        <v/>
      </c>
      <c r="Q5" s="457">
        <f t="shared" si="7"/>
        <v>0</v>
      </c>
      <c r="R5" s="458"/>
      <c r="S5" s="459" t="str">
        <f t="array" ref="S5">IF(B5="","",XLOOKUP($B5,Product,'Product List'!D:D))</f>
        <v/>
      </c>
      <c r="T5" s="454" t="str">
        <f t="array" ref="T5">IF(B5="","",XLOOKUP($B5,Product,'Product List'!E:E))</f>
        <v/>
      </c>
      <c r="U5" s="454" t="str">
        <f t="array" ref="U5">IF(B5="","",XLOOKUP($B5,Product,'Product List'!F:F))</f>
        <v/>
      </c>
      <c r="V5" s="454" t="str">
        <f t="array" ref="V5">IF(B5="","",XLOOKUP($B5,Product,'Product List'!G:G))</f>
        <v/>
      </c>
      <c r="W5" s="434"/>
      <c r="X5" s="434" t="str">
        <f t="array" ref="X5">iferror(xlookup(B5,'Product List'!A:A,'Product List'!P:P),"")</f>
        <v/>
      </c>
      <c r="Y5" s="434">
        <f t="shared" si="8"/>
        <v>0</v>
      </c>
      <c r="Z5" s="434"/>
    </row>
    <row r="6" ht="14.25" customHeight="1">
      <c r="A6" s="448"/>
      <c r="B6" s="448"/>
      <c r="C6" s="454"/>
      <c r="D6" s="461"/>
      <c r="E6" s="461"/>
      <c r="F6" s="461"/>
      <c r="G6" s="450">
        <f t="shared" si="1"/>
        <v>0</v>
      </c>
      <c r="H6" s="451" t="str">
        <f t="shared" si="2"/>
        <v/>
      </c>
      <c r="I6" s="452" t="str">
        <f t="shared" si="3"/>
        <v/>
      </c>
      <c r="J6" s="493"/>
      <c r="K6" s="434"/>
      <c r="L6" s="454" t="str">
        <f t="shared" si="4"/>
        <v/>
      </c>
      <c r="M6" s="455" t="str">
        <f t="array" ref="M6">IFERROR(IF(J6="","",XLOOKUP(L6,Personnel!$B$4:$G$4,Personnel!$B$5:$G$5)),"")</f>
        <v/>
      </c>
      <c r="N6" s="455">
        <f t="shared" si="5"/>
        <v>0</v>
      </c>
      <c r="O6" s="434"/>
      <c r="P6" s="456" t="str">
        <f t="shared" si="6"/>
        <v/>
      </c>
      <c r="Q6" s="457">
        <f t="shared" si="7"/>
        <v>0</v>
      </c>
      <c r="R6" s="458"/>
      <c r="S6" s="459" t="str">
        <f t="array" ref="S6">IF(B6="","",XLOOKUP($B6,Product,'Product List'!D:D))</f>
        <v/>
      </c>
      <c r="T6" s="454" t="str">
        <f t="array" ref="T6">IF(B6="","",XLOOKUP($B6,Product,'Product List'!E:E))</f>
        <v/>
      </c>
      <c r="U6" s="454" t="str">
        <f t="array" ref="U6">IF(B6="","",XLOOKUP($B6,Product,'Product List'!F:F))</f>
        <v/>
      </c>
      <c r="V6" s="454" t="str">
        <f t="array" ref="V6">IF(B6="","",XLOOKUP($B6,Product,'Product List'!G:G))</f>
        <v/>
      </c>
      <c r="W6" s="434"/>
      <c r="X6" s="434" t="str">
        <f t="array" ref="X6">iferror(xlookup(B6,'Product List'!A:A,'Product List'!P:P),"")</f>
        <v/>
      </c>
      <c r="Y6" s="434">
        <f t="shared" si="8"/>
        <v>0</v>
      </c>
      <c r="Z6" s="434"/>
    </row>
    <row r="7" ht="14.25" customHeight="1">
      <c r="A7" s="448"/>
      <c r="B7" s="448"/>
      <c r="C7" s="454"/>
      <c r="D7" s="461"/>
      <c r="E7" s="461"/>
      <c r="F7" s="461"/>
      <c r="G7" s="450">
        <f t="shared" si="1"/>
        <v>0</v>
      </c>
      <c r="H7" s="451" t="str">
        <f t="shared" si="2"/>
        <v/>
      </c>
      <c r="I7" s="452" t="str">
        <f t="shared" si="3"/>
        <v/>
      </c>
      <c r="J7" s="493"/>
      <c r="K7" s="434"/>
      <c r="L7" s="454" t="str">
        <f t="shared" si="4"/>
        <v/>
      </c>
      <c r="M7" s="455" t="str">
        <f t="array" ref="M7">IFERROR(IF(J7="","",XLOOKUP(L7,Personnel!$B$4:$G$4,Personnel!$B$5:$G$5)),"")</f>
        <v/>
      </c>
      <c r="N7" s="455">
        <f t="shared" si="5"/>
        <v>0</v>
      </c>
      <c r="O7" s="434"/>
      <c r="P7" s="456" t="str">
        <f t="shared" si="6"/>
        <v/>
      </c>
      <c r="Q7" s="457">
        <f t="shared" si="7"/>
        <v>0</v>
      </c>
      <c r="R7" s="458"/>
      <c r="S7" s="459" t="str">
        <f t="array" ref="S7">IF(B7="","",XLOOKUP($B7,Product,'Product List'!D:D))</f>
        <v/>
      </c>
      <c r="T7" s="454" t="str">
        <f t="array" ref="T7">IF(B7="","",XLOOKUP($B7,Product,'Product List'!E:E))</f>
        <v/>
      </c>
      <c r="U7" s="454" t="str">
        <f t="array" ref="U7">IF(B7="","",XLOOKUP($B7,Product,'Product List'!F:F))</f>
        <v/>
      </c>
      <c r="V7" s="454" t="str">
        <f t="array" ref="V7">IF(B7="","",XLOOKUP($B7,Product,'Product List'!G:G))</f>
        <v/>
      </c>
      <c r="W7" s="434"/>
      <c r="X7" s="434" t="str">
        <f t="array" ref="X7">iferror(xlookup(B7,'Product List'!A:A,'Product List'!P:P),"")</f>
        <v/>
      </c>
      <c r="Y7" s="434">
        <f t="shared" si="8"/>
        <v>0</v>
      </c>
      <c r="Z7" s="434"/>
    </row>
    <row r="8" ht="14.25" customHeight="1">
      <c r="A8" s="448"/>
      <c r="B8" s="448"/>
      <c r="C8" s="454"/>
      <c r="D8" s="461"/>
      <c r="E8" s="461"/>
      <c r="F8" s="461"/>
      <c r="G8" s="450">
        <f t="shared" si="1"/>
        <v>0</v>
      </c>
      <c r="H8" s="451" t="str">
        <f t="shared" si="2"/>
        <v/>
      </c>
      <c r="I8" s="452" t="str">
        <f t="shared" si="3"/>
        <v/>
      </c>
      <c r="J8" s="493"/>
      <c r="K8" s="434"/>
      <c r="L8" s="454" t="str">
        <f t="shared" si="4"/>
        <v/>
      </c>
      <c r="M8" s="455" t="str">
        <f t="array" ref="M8">IFERROR(IF(J8="","",XLOOKUP(L8,Personnel!$B$4:$G$4,Personnel!$B$5:$G$5)),"")</f>
        <v/>
      </c>
      <c r="N8" s="455">
        <f t="shared" si="5"/>
        <v>0</v>
      </c>
      <c r="O8" s="434"/>
      <c r="P8" s="456" t="str">
        <f t="shared" si="6"/>
        <v/>
      </c>
      <c r="Q8" s="457">
        <f t="shared" si="7"/>
        <v>0</v>
      </c>
      <c r="R8" s="458"/>
      <c r="S8" s="459" t="str">
        <f t="array" ref="S8">IF(B8="","",XLOOKUP($B8,Product,'Product List'!D:D))</f>
        <v/>
      </c>
      <c r="T8" s="454" t="str">
        <f t="array" ref="T8">IF(B8="","",XLOOKUP($B8,Product,'Product List'!E:E))</f>
        <v/>
      </c>
      <c r="U8" s="454" t="str">
        <f t="array" ref="U8">IF(B8="","",XLOOKUP($B8,Product,'Product List'!F:F))</f>
        <v/>
      </c>
      <c r="V8" s="454" t="str">
        <f t="array" ref="V8">IF(B8="","",XLOOKUP($B8,Product,'Product List'!G:G))</f>
        <v/>
      </c>
      <c r="W8" s="434"/>
      <c r="X8" s="434" t="str">
        <f t="array" ref="X8">iferror(xlookup(B8,'Product List'!A:A,'Product List'!P:P),"")</f>
        <v/>
      </c>
      <c r="Y8" s="434">
        <f t="shared" si="8"/>
        <v>0</v>
      </c>
      <c r="Z8" s="434"/>
    </row>
    <row r="9" ht="14.25" customHeight="1">
      <c r="A9" s="448"/>
      <c r="B9" s="448"/>
      <c r="C9" s="454"/>
      <c r="D9" s="461"/>
      <c r="E9" s="461"/>
      <c r="F9" s="461"/>
      <c r="G9" s="450">
        <f t="shared" si="1"/>
        <v>0</v>
      </c>
      <c r="H9" s="451" t="str">
        <f t="shared" si="2"/>
        <v/>
      </c>
      <c r="I9" s="452" t="str">
        <f t="shared" si="3"/>
        <v/>
      </c>
      <c r="J9" s="493"/>
      <c r="K9" s="434"/>
      <c r="L9" s="454" t="str">
        <f t="shared" si="4"/>
        <v/>
      </c>
      <c r="M9" s="455" t="str">
        <f t="array" ref="M9">IFERROR(IF(J9="","",XLOOKUP(L9,Personnel!$B$4:$G$4,Personnel!$B$5:$G$5)),"")</f>
        <v/>
      </c>
      <c r="N9" s="455">
        <f t="shared" si="5"/>
        <v>0</v>
      </c>
      <c r="O9" s="434"/>
      <c r="P9" s="456" t="str">
        <f t="shared" si="6"/>
        <v/>
      </c>
      <c r="Q9" s="457">
        <f t="shared" si="7"/>
        <v>0</v>
      </c>
      <c r="R9" s="458"/>
      <c r="S9" s="459" t="str">
        <f t="array" ref="S9">IF(B9="","",XLOOKUP($B9,Product,'Product List'!D:D))</f>
        <v/>
      </c>
      <c r="T9" s="454" t="str">
        <f t="array" ref="T9">IF(B9="","",XLOOKUP($B9,Product,'Product List'!E:E))</f>
        <v/>
      </c>
      <c r="U9" s="454" t="str">
        <f t="array" ref="U9">IF(B9="","",XLOOKUP($B9,Product,'Product List'!F:F))</f>
        <v/>
      </c>
      <c r="V9" s="454" t="str">
        <f t="array" ref="V9">IF(B9="","",XLOOKUP($B9,Product,'Product List'!G:G))</f>
        <v/>
      </c>
      <c r="W9" s="434"/>
      <c r="X9" s="434" t="str">
        <f t="array" ref="X9">iferror(xlookup(B9,'Product List'!A:A,'Product List'!P:P),"")</f>
        <v/>
      </c>
      <c r="Y9" s="434">
        <f t="shared" si="8"/>
        <v>0</v>
      </c>
      <c r="Z9" s="434"/>
    </row>
    <row r="10" ht="14.25" customHeight="1">
      <c r="A10" s="448"/>
      <c r="B10" s="448"/>
      <c r="C10" s="454"/>
      <c r="D10" s="461"/>
      <c r="E10" s="461"/>
      <c r="F10" s="461"/>
      <c r="G10" s="450">
        <f t="shared" si="1"/>
        <v>0</v>
      </c>
      <c r="H10" s="451" t="str">
        <f t="shared" si="2"/>
        <v/>
      </c>
      <c r="I10" s="452" t="str">
        <f t="shared" si="3"/>
        <v/>
      </c>
      <c r="J10" s="493"/>
      <c r="K10" s="434"/>
      <c r="L10" s="454" t="str">
        <f t="shared" si="4"/>
        <v/>
      </c>
      <c r="M10" s="455" t="str">
        <f t="array" ref="M10">IFERROR(IF(J10="","",XLOOKUP(L10,Personnel!$B$4:$G$4,Personnel!$B$5:$G$5)),"")</f>
        <v/>
      </c>
      <c r="N10" s="455">
        <f t="shared" si="5"/>
        <v>0</v>
      </c>
      <c r="O10" s="434"/>
      <c r="P10" s="456" t="str">
        <f t="shared" si="6"/>
        <v/>
      </c>
      <c r="Q10" s="457">
        <f t="shared" si="7"/>
        <v>0</v>
      </c>
      <c r="R10" s="458"/>
      <c r="S10" s="459" t="str">
        <f t="array" ref="S10">IF(B10="","",XLOOKUP($B10,Product,'Product List'!D:D))</f>
        <v/>
      </c>
      <c r="T10" s="454" t="str">
        <f t="array" ref="T10">IF(B10="","",XLOOKUP($B10,Product,'Product List'!E:E))</f>
        <v/>
      </c>
      <c r="U10" s="454" t="str">
        <f t="array" ref="U10">IF(B10="","",XLOOKUP($B10,Product,'Product List'!F:F))</f>
        <v/>
      </c>
      <c r="V10" s="454" t="str">
        <f t="array" ref="V10">IF(B10="","",XLOOKUP($B10,Product,'Product List'!G:G))</f>
        <v/>
      </c>
      <c r="W10" s="434"/>
      <c r="X10" s="434" t="str">
        <f t="array" ref="X10">iferror(xlookup(B10,'Product List'!A:A,'Product List'!P:P),"")</f>
        <v/>
      </c>
      <c r="Y10" s="434">
        <f t="shared" si="8"/>
        <v>0</v>
      </c>
      <c r="Z10" s="434"/>
    </row>
    <row r="11" ht="14.25" customHeight="1">
      <c r="A11" s="448"/>
      <c r="B11" s="448"/>
      <c r="C11" s="454"/>
      <c r="D11" s="460"/>
      <c r="E11" s="461"/>
      <c r="F11" s="461"/>
      <c r="G11" s="450">
        <f t="shared" si="1"/>
        <v>0</v>
      </c>
      <c r="H11" s="451" t="str">
        <f t="shared" si="2"/>
        <v/>
      </c>
      <c r="I11" s="452" t="str">
        <f t="shared" si="3"/>
        <v/>
      </c>
      <c r="J11" s="493"/>
      <c r="K11" s="434"/>
      <c r="L11" s="454" t="str">
        <f t="shared" si="4"/>
        <v/>
      </c>
      <c r="M11" s="455" t="str">
        <f t="array" ref="M11">IFERROR(IF(J11="","",XLOOKUP(L11,Personnel!$B$4:$G$4,Personnel!$B$5:$G$5)),"")</f>
        <v/>
      </c>
      <c r="N11" s="455">
        <f t="shared" si="5"/>
        <v>0</v>
      </c>
      <c r="O11" s="434"/>
      <c r="P11" s="456" t="str">
        <f t="shared" si="6"/>
        <v/>
      </c>
      <c r="Q11" s="457">
        <f t="shared" si="7"/>
        <v>0</v>
      </c>
      <c r="R11" s="458"/>
      <c r="S11" s="459" t="str">
        <f t="array" ref="S11">IF(B11="","",XLOOKUP($B11,Product,'Product List'!D:D))</f>
        <v/>
      </c>
      <c r="T11" s="454" t="str">
        <f t="array" ref="T11">IF(B11="","",XLOOKUP($B11,Product,'Product List'!E:E))</f>
        <v/>
      </c>
      <c r="U11" s="454" t="str">
        <f t="array" ref="U11">IF(B11="","",XLOOKUP($B11,Product,'Product List'!F:F))</f>
        <v/>
      </c>
      <c r="V11" s="454" t="str">
        <f t="array" ref="V11">IF(B11="","",XLOOKUP($B11,Product,'Product List'!G:G))</f>
        <v/>
      </c>
      <c r="W11" s="434"/>
      <c r="X11" s="434" t="str">
        <f t="array" ref="X11">iferror(xlookup(B11,'Product List'!A:A,'Product List'!P:P),"")</f>
        <v/>
      </c>
      <c r="Y11" s="434">
        <f t="shared" si="8"/>
        <v>0</v>
      </c>
      <c r="Z11" s="434"/>
    </row>
    <row r="12" ht="14.25" customHeight="1">
      <c r="A12" s="448"/>
      <c r="B12" s="448"/>
      <c r="C12" s="454"/>
      <c r="D12" s="461"/>
      <c r="E12" s="461"/>
      <c r="F12" s="460"/>
      <c r="G12" s="450">
        <f t="shared" si="1"/>
        <v>0</v>
      </c>
      <c r="H12" s="451" t="str">
        <f t="shared" si="2"/>
        <v/>
      </c>
      <c r="I12" s="452" t="str">
        <f t="shared" si="3"/>
        <v/>
      </c>
      <c r="J12" s="493"/>
      <c r="K12" s="434"/>
      <c r="L12" s="454" t="str">
        <f t="shared" si="4"/>
        <v/>
      </c>
      <c r="M12" s="455" t="str">
        <f t="array" ref="M12">IFERROR(IF(J12="","",XLOOKUP(L12,Personnel!$B$4:$G$4,Personnel!$B$5:$G$5)),"")</f>
        <v/>
      </c>
      <c r="N12" s="455">
        <f t="shared" si="5"/>
        <v>0</v>
      </c>
      <c r="O12" s="434"/>
      <c r="P12" s="456" t="str">
        <f t="shared" si="6"/>
        <v/>
      </c>
      <c r="Q12" s="457">
        <f t="shared" si="7"/>
        <v>0</v>
      </c>
      <c r="R12" s="458"/>
      <c r="S12" s="459" t="str">
        <f t="array" ref="S12">IF(B12="","",XLOOKUP($B12,Product,'Product List'!D:D))</f>
        <v/>
      </c>
      <c r="T12" s="454" t="str">
        <f t="array" ref="T12">IF(B12="","",XLOOKUP($B12,Product,'Product List'!E:E))</f>
        <v/>
      </c>
      <c r="U12" s="454" t="str">
        <f t="array" ref="U12">IF(B12="","",XLOOKUP($B12,Product,'Product List'!F:F))</f>
        <v/>
      </c>
      <c r="V12" s="454" t="str">
        <f t="array" ref="V12">IF(B12="","",XLOOKUP($B12,Product,'Product List'!G:G))</f>
        <v/>
      </c>
      <c r="W12" s="434"/>
      <c r="X12" s="434" t="str">
        <f t="array" ref="X12">iferror(xlookup(B12,'Product List'!A:A,'Product List'!P:P),"")</f>
        <v/>
      </c>
      <c r="Y12" s="434">
        <f t="shared" si="8"/>
        <v>0</v>
      </c>
      <c r="Z12" s="434"/>
    </row>
    <row r="13" ht="14.25" customHeight="1">
      <c r="A13" s="448"/>
      <c r="B13" s="448"/>
      <c r="C13" s="454"/>
      <c r="D13" s="461"/>
      <c r="E13" s="461"/>
      <c r="F13" s="461"/>
      <c r="G13" s="450">
        <f t="shared" si="1"/>
        <v>0</v>
      </c>
      <c r="H13" s="451" t="str">
        <f t="shared" si="2"/>
        <v/>
      </c>
      <c r="I13" s="452" t="str">
        <f t="shared" si="3"/>
        <v/>
      </c>
      <c r="J13" s="493"/>
      <c r="K13" s="434"/>
      <c r="L13" s="454" t="str">
        <f t="shared" si="4"/>
        <v/>
      </c>
      <c r="M13" s="455" t="str">
        <f t="array" ref="M13">IFERROR(IF(J13="","",XLOOKUP(L13,Personnel!$B$4:$G$4,Personnel!$B$5:$G$5)),"")</f>
        <v/>
      </c>
      <c r="N13" s="455">
        <f t="shared" si="5"/>
        <v>0</v>
      </c>
      <c r="O13" s="434"/>
      <c r="P13" s="456" t="str">
        <f t="shared" si="6"/>
        <v/>
      </c>
      <c r="Q13" s="457">
        <f t="shared" si="7"/>
        <v>0</v>
      </c>
      <c r="R13" s="458"/>
      <c r="S13" s="459" t="str">
        <f t="array" ref="S13">IF(B13="","",XLOOKUP($B13,Product,'Product List'!D:D))</f>
        <v/>
      </c>
      <c r="T13" s="454" t="str">
        <f t="array" ref="T13">IF(B13="","",XLOOKUP($B13,Product,'Product List'!E:E))</f>
        <v/>
      </c>
      <c r="U13" s="454" t="str">
        <f t="array" ref="U13">IF(B13="","",XLOOKUP($B13,Product,'Product List'!F:F))</f>
        <v/>
      </c>
      <c r="V13" s="454" t="str">
        <f t="array" ref="V13">IF(B13="","",XLOOKUP($B13,Product,'Product List'!G:G))</f>
        <v/>
      </c>
      <c r="W13" s="434"/>
      <c r="X13" s="434" t="str">
        <f t="array" ref="X13">iferror(xlookup(B13,'Product List'!A:A,'Product List'!P:P),"")</f>
        <v/>
      </c>
      <c r="Y13" s="434">
        <f t="shared" si="8"/>
        <v>0</v>
      </c>
      <c r="Z13" s="434"/>
    </row>
    <row r="14" ht="14.25" customHeight="1">
      <c r="A14" s="448"/>
      <c r="B14" s="448"/>
      <c r="C14" s="454"/>
      <c r="D14" s="461"/>
      <c r="E14" s="461"/>
      <c r="F14" s="461"/>
      <c r="G14" s="450">
        <f t="shared" si="1"/>
        <v>0</v>
      </c>
      <c r="H14" s="451" t="str">
        <f t="shared" si="2"/>
        <v/>
      </c>
      <c r="I14" s="452" t="str">
        <f t="shared" si="3"/>
        <v/>
      </c>
      <c r="J14" s="493"/>
      <c r="K14" s="434"/>
      <c r="L14" s="454" t="str">
        <f t="shared" si="4"/>
        <v/>
      </c>
      <c r="M14" s="455" t="str">
        <f t="array" ref="M14">IFERROR(IF(J14="","",XLOOKUP(L14,Personnel!$B$4:$G$4,Personnel!$B$5:$G$5)),"")</f>
        <v/>
      </c>
      <c r="N14" s="455">
        <f t="shared" si="5"/>
        <v>0</v>
      </c>
      <c r="O14" s="434"/>
      <c r="P14" s="456" t="str">
        <f t="shared" si="6"/>
        <v/>
      </c>
      <c r="Q14" s="457">
        <f t="shared" si="7"/>
        <v>0</v>
      </c>
      <c r="R14" s="458"/>
      <c r="S14" s="459" t="str">
        <f t="array" ref="S14">IF(B14="","",XLOOKUP($B14,Product,'Product List'!D:D))</f>
        <v/>
      </c>
      <c r="T14" s="454" t="str">
        <f t="array" ref="T14">IF(B14="","",XLOOKUP($B14,Product,'Product List'!E:E))</f>
        <v/>
      </c>
      <c r="U14" s="454" t="str">
        <f t="array" ref="U14">IF(B14="","",XLOOKUP($B14,Product,'Product List'!F:F))</f>
        <v/>
      </c>
      <c r="V14" s="454" t="str">
        <f t="array" ref="V14">IF(B14="","",XLOOKUP($B14,Product,'Product List'!G:G))</f>
        <v/>
      </c>
      <c r="W14" s="434"/>
      <c r="X14" s="434" t="str">
        <f t="array" ref="X14">iferror(xlookup(B14,'Product List'!A:A,'Product List'!P:P),"")</f>
        <v/>
      </c>
      <c r="Y14" s="434">
        <f t="shared" si="8"/>
        <v>0</v>
      </c>
      <c r="Z14" s="434"/>
    </row>
    <row r="15" ht="14.25" customHeight="1">
      <c r="A15" s="448"/>
      <c r="B15" s="448"/>
      <c r="C15" s="454"/>
      <c r="D15" s="461"/>
      <c r="E15" s="461"/>
      <c r="F15" s="461"/>
      <c r="G15" s="450">
        <f t="shared" si="1"/>
        <v>0</v>
      </c>
      <c r="H15" s="451" t="str">
        <f t="shared" si="2"/>
        <v/>
      </c>
      <c r="I15" s="452" t="str">
        <f t="shared" si="3"/>
        <v/>
      </c>
      <c r="J15" s="493"/>
      <c r="K15" s="434"/>
      <c r="L15" s="454" t="str">
        <f t="shared" si="4"/>
        <v/>
      </c>
      <c r="M15" s="455" t="str">
        <f t="array" ref="M15">IFERROR(IF(J15="","",XLOOKUP(L15,Personnel!$B$4:$G$4,Personnel!$B$5:$G$5)),"")</f>
        <v/>
      </c>
      <c r="N15" s="455">
        <f t="shared" si="5"/>
        <v>0</v>
      </c>
      <c r="O15" s="434"/>
      <c r="P15" s="456" t="str">
        <f t="shared" si="6"/>
        <v/>
      </c>
      <c r="Q15" s="457">
        <f t="shared" si="7"/>
        <v>0</v>
      </c>
      <c r="R15" s="458"/>
      <c r="S15" s="459" t="str">
        <f t="array" ref="S15">IF(B15="","",XLOOKUP($B15,Product,'Product List'!D:D))</f>
        <v/>
      </c>
      <c r="T15" s="454" t="str">
        <f t="array" ref="T15">IF(B15="","",XLOOKUP($B15,Product,'Product List'!E:E))</f>
        <v/>
      </c>
      <c r="U15" s="454" t="str">
        <f t="array" ref="U15">IF(B15="","",XLOOKUP($B15,Product,'Product List'!F:F))</f>
        <v/>
      </c>
      <c r="V15" s="454" t="str">
        <f t="array" ref="V15">IF(B15="","",XLOOKUP($B15,Product,'Product List'!G:G))</f>
        <v/>
      </c>
      <c r="W15" s="434"/>
      <c r="X15" s="434" t="str">
        <f t="array" ref="X15">iferror(xlookup(B15,'Product List'!A:A,'Product List'!P:P),"")</f>
        <v/>
      </c>
      <c r="Y15" s="434">
        <f t="shared" si="8"/>
        <v>0</v>
      </c>
      <c r="Z15" s="434"/>
    </row>
    <row r="16" ht="14.25" customHeight="1">
      <c r="A16" s="448"/>
      <c r="B16" s="448"/>
      <c r="C16" s="454"/>
      <c r="D16" s="461"/>
      <c r="E16" s="461"/>
      <c r="F16" s="460"/>
      <c r="G16" s="450">
        <f t="shared" si="1"/>
        <v>0</v>
      </c>
      <c r="H16" s="451" t="str">
        <f t="shared" si="2"/>
        <v/>
      </c>
      <c r="I16" s="452" t="str">
        <f t="shared" si="3"/>
        <v/>
      </c>
      <c r="J16" s="493"/>
      <c r="K16" s="434"/>
      <c r="L16" s="454" t="str">
        <f t="shared" si="4"/>
        <v/>
      </c>
      <c r="M16" s="455" t="str">
        <f t="array" ref="M16">IFERROR(IF(J16="","",XLOOKUP(L16,Personnel!$B$4:$G$4,Personnel!$B$5:$G$5)),"")</f>
        <v/>
      </c>
      <c r="N16" s="455">
        <f t="shared" si="5"/>
        <v>0</v>
      </c>
      <c r="O16" s="434"/>
      <c r="P16" s="456" t="str">
        <f t="shared" si="6"/>
        <v/>
      </c>
      <c r="Q16" s="457">
        <f t="shared" si="7"/>
        <v>0</v>
      </c>
      <c r="R16" s="458"/>
      <c r="S16" s="459" t="str">
        <f t="array" ref="S16">IF(B16="","",XLOOKUP($B16,Product,'Product List'!D:D))</f>
        <v/>
      </c>
      <c r="T16" s="454" t="str">
        <f t="array" ref="T16">IF(B16="","",XLOOKUP($B16,Product,'Product List'!E:E))</f>
        <v/>
      </c>
      <c r="U16" s="454" t="str">
        <f t="array" ref="U16">IF(B16="","",XLOOKUP($B16,Product,'Product List'!F:F))</f>
        <v/>
      </c>
      <c r="V16" s="454" t="str">
        <f t="array" ref="V16">IF(B16="","",XLOOKUP($B16,Product,'Product List'!G:G))</f>
        <v/>
      </c>
      <c r="W16" s="434"/>
      <c r="X16" s="434" t="str">
        <f t="array" ref="X16">iferror(xlookup(B16,'Product List'!A:A,'Product List'!P:P),"")</f>
        <v/>
      </c>
      <c r="Y16" s="434">
        <f t="shared" si="8"/>
        <v>0</v>
      </c>
      <c r="Z16" s="434"/>
    </row>
    <row r="17" ht="14.25" customHeight="1">
      <c r="A17" s="448"/>
      <c r="B17" s="448"/>
      <c r="C17" s="454"/>
      <c r="D17" s="460"/>
      <c r="E17" s="461"/>
      <c r="F17" s="461"/>
      <c r="G17" s="450">
        <f t="shared" si="1"/>
        <v>0</v>
      </c>
      <c r="H17" s="451" t="str">
        <f t="shared" si="2"/>
        <v/>
      </c>
      <c r="I17" s="452" t="str">
        <f t="shared" si="3"/>
        <v/>
      </c>
      <c r="J17" s="493"/>
      <c r="K17" s="434"/>
      <c r="L17" s="454" t="str">
        <f t="shared" si="4"/>
        <v/>
      </c>
      <c r="M17" s="455" t="str">
        <f t="array" ref="M17">IFERROR(IF(J17="","",XLOOKUP(L17,Personnel!$B$4:$G$4,Personnel!$B$5:$G$5)),"")</f>
        <v/>
      </c>
      <c r="N17" s="455">
        <f t="shared" si="5"/>
        <v>0</v>
      </c>
      <c r="O17" s="434"/>
      <c r="P17" s="456" t="str">
        <f t="shared" si="6"/>
        <v/>
      </c>
      <c r="Q17" s="457">
        <f t="shared" si="7"/>
        <v>0</v>
      </c>
      <c r="R17" s="458"/>
      <c r="S17" s="459" t="str">
        <f t="array" ref="S17">IF(B17="","",XLOOKUP($B17,Product,'Product List'!D:D))</f>
        <v/>
      </c>
      <c r="T17" s="454" t="str">
        <f t="array" ref="T17">IF(B17="","",XLOOKUP($B17,Product,'Product List'!E:E))</f>
        <v/>
      </c>
      <c r="U17" s="454" t="str">
        <f t="array" ref="U17">IF(B17="","",XLOOKUP($B17,Product,'Product List'!F:F))</f>
        <v/>
      </c>
      <c r="V17" s="454" t="str">
        <f t="array" ref="V17">IF(B17="","",XLOOKUP($B17,Product,'Product List'!G:G))</f>
        <v/>
      </c>
      <c r="W17" s="434"/>
      <c r="X17" s="434" t="str">
        <f t="array" ref="X17">iferror(xlookup(B17,'Product List'!A:A,'Product List'!P:P),"")</f>
        <v/>
      </c>
      <c r="Y17" s="434">
        <f t="shared" si="8"/>
        <v>0</v>
      </c>
      <c r="Z17" s="434"/>
    </row>
    <row r="18" ht="14.25" customHeight="1">
      <c r="A18" s="448"/>
      <c r="B18" s="448"/>
      <c r="C18" s="454"/>
      <c r="D18" s="461"/>
      <c r="E18" s="461"/>
      <c r="F18" s="461"/>
      <c r="G18" s="450">
        <f t="shared" si="1"/>
        <v>0</v>
      </c>
      <c r="H18" s="451" t="str">
        <f t="shared" si="2"/>
        <v/>
      </c>
      <c r="I18" s="452" t="str">
        <f t="shared" si="3"/>
        <v/>
      </c>
      <c r="J18" s="493"/>
      <c r="K18" s="434"/>
      <c r="L18" s="454" t="str">
        <f t="shared" si="4"/>
        <v/>
      </c>
      <c r="M18" s="455" t="str">
        <f t="array" ref="M18">IFERROR(IF(J18="","",XLOOKUP(L18,Personnel!$B$4:$G$4,Personnel!$B$5:$G$5)),"")</f>
        <v/>
      </c>
      <c r="N18" s="455">
        <f t="shared" si="5"/>
        <v>0</v>
      </c>
      <c r="O18" s="434"/>
      <c r="P18" s="456" t="str">
        <f t="shared" si="6"/>
        <v/>
      </c>
      <c r="Q18" s="457">
        <f t="shared" si="7"/>
        <v>0</v>
      </c>
      <c r="R18" s="458"/>
      <c r="S18" s="459" t="str">
        <f t="array" ref="S18">IF(B18="","",XLOOKUP($B18,Product,'Product List'!D:D))</f>
        <v/>
      </c>
      <c r="T18" s="454" t="str">
        <f t="array" ref="T18">IF(B18="","",XLOOKUP($B18,Product,'Product List'!E:E))</f>
        <v/>
      </c>
      <c r="U18" s="454" t="str">
        <f t="array" ref="U18">IF(B18="","",XLOOKUP($B18,Product,'Product List'!F:F))</f>
        <v/>
      </c>
      <c r="V18" s="454" t="str">
        <f t="array" ref="V18">IF(B18="","",XLOOKUP($B18,Product,'Product List'!G:G))</f>
        <v/>
      </c>
      <c r="W18" s="434"/>
      <c r="X18" s="434" t="str">
        <f t="array" ref="X18">iferror(xlookup(B18,'Product List'!A:A,'Product List'!P:P),"")</f>
        <v/>
      </c>
      <c r="Y18" s="434">
        <f t="shared" si="8"/>
        <v>0</v>
      </c>
      <c r="Z18" s="434"/>
    </row>
    <row r="19" ht="14.25" customHeight="1">
      <c r="A19" s="448"/>
      <c r="B19" s="448"/>
      <c r="C19" s="448"/>
      <c r="D19" s="460"/>
      <c r="E19" s="461"/>
      <c r="F19" s="460"/>
      <c r="G19" s="450">
        <f t="shared" si="1"/>
        <v>0</v>
      </c>
      <c r="H19" s="451" t="str">
        <f t="shared" si="2"/>
        <v/>
      </c>
      <c r="I19" s="452" t="str">
        <f t="shared" si="3"/>
        <v/>
      </c>
      <c r="J19" s="493"/>
      <c r="K19" s="434"/>
      <c r="L19" s="454" t="str">
        <f t="shared" si="4"/>
        <v/>
      </c>
      <c r="M19" s="455" t="str">
        <f t="array" ref="M19">IFERROR(IF(J19="","",XLOOKUP(L19,Personnel!$B$4:$G$4,Personnel!$B$5:$G$5)),"")</f>
        <v/>
      </c>
      <c r="N19" s="455">
        <f t="shared" si="5"/>
        <v>0</v>
      </c>
      <c r="O19" s="434"/>
      <c r="P19" s="456" t="str">
        <f t="shared" si="6"/>
        <v/>
      </c>
      <c r="Q19" s="457">
        <f t="shared" si="7"/>
        <v>0</v>
      </c>
      <c r="R19" s="458"/>
      <c r="S19" s="459" t="str">
        <f t="array" ref="S19">IF(B19="","",XLOOKUP($B19,Product,'Product List'!D:D))</f>
        <v/>
      </c>
      <c r="T19" s="454" t="str">
        <f t="array" ref="T19">IF(B19="","",XLOOKUP($B19,Product,'Product List'!E:E))</f>
        <v/>
      </c>
      <c r="U19" s="454" t="str">
        <f t="array" ref="U19">IF(B19="","",XLOOKUP($B19,Product,'Product List'!F:F))</f>
        <v/>
      </c>
      <c r="V19" s="454" t="str">
        <f t="array" ref="V19">IF(B19="","",XLOOKUP($B19,Product,'Product List'!G:G))</f>
        <v/>
      </c>
      <c r="W19" s="434"/>
      <c r="X19" s="434" t="str">
        <f t="array" ref="X19">iferror(xlookup(B19,'Product List'!A:A,'Product List'!P:P),"")</f>
        <v/>
      </c>
      <c r="Y19" s="434">
        <f t="shared" si="8"/>
        <v>0</v>
      </c>
      <c r="Z19" s="434"/>
    </row>
    <row r="20" ht="14.25" customHeight="1">
      <c r="A20" s="448"/>
      <c r="B20" s="448"/>
      <c r="C20" s="454"/>
      <c r="D20" s="461"/>
      <c r="E20" s="461"/>
      <c r="F20" s="460"/>
      <c r="G20" s="450">
        <f t="shared" si="1"/>
        <v>0</v>
      </c>
      <c r="H20" s="451" t="str">
        <f t="shared" si="2"/>
        <v/>
      </c>
      <c r="I20" s="452" t="str">
        <f t="shared" si="3"/>
        <v/>
      </c>
      <c r="J20" s="493"/>
      <c r="K20" s="434"/>
      <c r="L20" s="454" t="str">
        <f t="shared" si="4"/>
        <v/>
      </c>
      <c r="M20" s="455" t="str">
        <f t="array" ref="M20">IFERROR(IF(J20="","",XLOOKUP(L20,Personnel!$B$4:$G$4,Personnel!$B$5:$G$5)),"")</f>
        <v/>
      </c>
      <c r="N20" s="455">
        <f t="shared" si="5"/>
        <v>0</v>
      </c>
      <c r="O20" s="434"/>
      <c r="P20" s="456" t="str">
        <f t="shared" si="6"/>
        <v/>
      </c>
      <c r="Q20" s="457">
        <f t="shared" si="7"/>
        <v>0</v>
      </c>
      <c r="R20" s="458"/>
      <c r="S20" s="459" t="str">
        <f t="array" ref="S20">IF(B20="","",XLOOKUP($B20,Product,'Product List'!D:D))</f>
        <v/>
      </c>
      <c r="T20" s="454" t="str">
        <f t="array" ref="T20">IF(B20="","",XLOOKUP($B20,Product,'Product List'!E:E))</f>
        <v/>
      </c>
      <c r="U20" s="454" t="str">
        <f t="array" ref="U20">IF(B20="","",XLOOKUP($B20,Product,'Product List'!F:F))</f>
        <v/>
      </c>
      <c r="V20" s="454" t="str">
        <f t="array" ref="V20">IF(B20="","",XLOOKUP($B20,Product,'Product List'!G:G))</f>
        <v/>
      </c>
      <c r="W20" s="434"/>
      <c r="X20" s="434" t="str">
        <f t="array" ref="X20">iferror(xlookup(B20,'Product List'!A:A,'Product List'!P:P),"")</f>
        <v/>
      </c>
      <c r="Y20" s="434">
        <f t="shared" si="8"/>
        <v>0</v>
      </c>
      <c r="Z20" s="434"/>
    </row>
    <row r="21" ht="14.25" customHeight="1">
      <c r="A21" s="448"/>
      <c r="B21" s="448"/>
      <c r="C21" s="454"/>
      <c r="D21" s="461"/>
      <c r="E21" s="461"/>
      <c r="F21" s="461"/>
      <c r="G21" s="450">
        <f t="shared" si="1"/>
        <v>0</v>
      </c>
      <c r="H21" s="451" t="str">
        <f t="shared" si="2"/>
        <v/>
      </c>
      <c r="I21" s="452" t="str">
        <f t="shared" si="3"/>
        <v/>
      </c>
      <c r="J21" s="493"/>
      <c r="K21" s="434"/>
      <c r="L21" s="454" t="str">
        <f t="shared" si="4"/>
        <v/>
      </c>
      <c r="M21" s="455" t="str">
        <f t="array" ref="M21">IFERROR(IF(J21="","",XLOOKUP(L21,Personnel!$B$4:$G$4,Personnel!$B$5:$G$5)),"")</f>
        <v/>
      </c>
      <c r="N21" s="455">
        <f t="shared" si="5"/>
        <v>0</v>
      </c>
      <c r="O21" s="434"/>
      <c r="P21" s="456" t="str">
        <f t="shared" si="6"/>
        <v/>
      </c>
      <c r="Q21" s="457">
        <f t="shared" si="7"/>
        <v>0</v>
      </c>
      <c r="R21" s="458"/>
      <c r="S21" s="459" t="str">
        <f t="array" ref="S21">IF(B21="","",XLOOKUP($B21,Product,'Product List'!D:D))</f>
        <v/>
      </c>
      <c r="T21" s="454" t="str">
        <f t="array" ref="T21">IF(B21="","",XLOOKUP($B21,Product,'Product List'!E:E))</f>
        <v/>
      </c>
      <c r="U21" s="454" t="str">
        <f t="array" ref="U21">IF(B21="","",XLOOKUP($B21,Product,'Product List'!F:F))</f>
        <v/>
      </c>
      <c r="V21" s="454" t="str">
        <f t="array" ref="V21">IF(B21="","",XLOOKUP($B21,Product,'Product List'!G:G))</f>
        <v/>
      </c>
      <c r="W21" s="434"/>
      <c r="X21" s="434" t="str">
        <f t="array" ref="X21">iferror(xlookup(B21,'Product List'!A:A,'Product List'!P:P),"")</f>
        <v/>
      </c>
      <c r="Y21" s="434">
        <f t="shared" si="8"/>
        <v>0</v>
      </c>
      <c r="Z21" s="434"/>
    </row>
    <row r="22" ht="14.25" customHeight="1">
      <c r="A22" s="448"/>
      <c r="B22" s="448"/>
      <c r="C22" s="454"/>
      <c r="D22" s="461"/>
      <c r="E22" s="461"/>
      <c r="F22" s="461"/>
      <c r="G22" s="450">
        <f t="shared" si="1"/>
        <v>0</v>
      </c>
      <c r="H22" s="451" t="str">
        <f t="shared" si="2"/>
        <v/>
      </c>
      <c r="I22" s="452" t="str">
        <f t="shared" si="3"/>
        <v/>
      </c>
      <c r="J22" s="493"/>
      <c r="K22" s="434"/>
      <c r="L22" s="454" t="str">
        <f t="shared" si="4"/>
        <v/>
      </c>
      <c r="M22" s="455" t="str">
        <f t="array" ref="M22">IFERROR(IF(J22="","",XLOOKUP(L22,Personnel!$B$4:$G$4,Personnel!$B$5:$G$5)),"")</f>
        <v/>
      </c>
      <c r="N22" s="455">
        <f t="shared" si="5"/>
        <v>0</v>
      </c>
      <c r="O22" s="434"/>
      <c r="P22" s="456" t="str">
        <f t="shared" si="6"/>
        <v/>
      </c>
      <c r="Q22" s="457">
        <f t="shared" si="7"/>
        <v>0</v>
      </c>
      <c r="R22" s="458"/>
      <c r="S22" s="459" t="str">
        <f t="array" ref="S22">IF(B22="","",XLOOKUP($B22,Product,'Product List'!D:D))</f>
        <v/>
      </c>
      <c r="T22" s="454" t="str">
        <f t="array" ref="T22">IF(B22="","",XLOOKUP($B22,Product,'Product List'!E:E))</f>
        <v/>
      </c>
      <c r="U22" s="454" t="str">
        <f t="array" ref="U22">IF(B22="","",XLOOKUP($B22,Product,'Product List'!F:F))</f>
        <v/>
      </c>
      <c r="V22" s="454" t="str">
        <f t="array" ref="V22">IF(B22="","",XLOOKUP($B22,Product,'Product List'!G:G))</f>
        <v/>
      </c>
      <c r="W22" s="434"/>
      <c r="X22" s="434" t="str">
        <f t="array" ref="X22">iferror(xlookup(B22,'Product List'!A:A,'Product List'!P:P),"")</f>
        <v/>
      </c>
      <c r="Y22" s="434">
        <f t="shared" si="8"/>
        <v>0</v>
      </c>
      <c r="Z22" s="434"/>
    </row>
    <row r="23" ht="14.25" customHeight="1">
      <c r="A23" s="448"/>
      <c r="B23" s="448"/>
      <c r="C23" s="454"/>
      <c r="D23" s="461"/>
      <c r="E23" s="461"/>
      <c r="F23" s="461"/>
      <c r="G23" s="450">
        <f t="shared" si="1"/>
        <v>0</v>
      </c>
      <c r="H23" s="451" t="str">
        <f t="shared" si="2"/>
        <v/>
      </c>
      <c r="I23" s="452" t="str">
        <f t="shared" si="3"/>
        <v/>
      </c>
      <c r="J23" s="493"/>
      <c r="K23" s="434"/>
      <c r="L23" s="454" t="str">
        <f t="shared" si="4"/>
        <v/>
      </c>
      <c r="M23" s="455" t="str">
        <f t="array" ref="M23">IFERROR(IF(J23="","",XLOOKUP(L23,Personnel!$B$4:$G$4,Personnel!$B$5:$G$5)),"")</f>
        <v/>
      </c>
      <c r="N23" s="455">
        <f t="shared" si="5"/>
        <v>0</v>
      </c>
      <c r="O23" s="434"/>
      <c r="P23" s="456" t="str">
        <f t="shared" si="6"/>
        <v/>
      </c>
      <c r="Q23" s="457">
        <f t="shared" si="7"/>
        <v>0</v>
      </c>
      <c r="R23" s="458"/>
      <c r="S23" s="459" t="str">
        <f t="array" ref="S23">IF(B23="","",XLOOKUP($B23,Product,'Product List'!D:D))</f>
        <v/>
      </c>
      <c r="T23" s="454" t="str">
        <f t="array" ref="T23">IF(B23="","",XLOOKUP($B23,Product,'Product List'!E:E))</f>
        <v/>
      </c>
      <c r="U23" s="454" t="str">
        <f t="array" ref="U23">IF(B23="","",XLOOKUP($B23,Product,'Product List'!F:F))</f>
        <v/>
      </c>
      <c r="V23" s="454" t="str">
        <f t="array" ref="V23">IF(B23="","",XLOOKUP($B23,Product,'Product List'!G:G))</f>
        <v/>
      </c>
      <c r="W23" s="434"/>
      <c r="X23" s="434" t="str">
        <f t="array" ref="X23">iferror(xlookup(B23,'Product List'!A:A,'Product List'!P:P),"")</f>
        <v/>
      </c>
      <c r="Y23" s="434">
        <f t="shared" si="8"/>
        <v>0</v>
      </c>
      <c r="Z23" s="434"/>
    </row>
    <row r="24" ht="14.25" customHeight="1">
      <c r="A24" s="448"/>
      <c r="B24" s="448"/>
      <c r="C24" s="454"/>
      <c r="D24" s="461"/>
      <c r="E24" s="461"/>
      <c r="F24" s="461"/>
      <c r="G24" s="450">
        <f t="shared" si="1"/>
        <v>0</v>
      </c>
      <c r="H24" s="451" t="str">
        <f t="shared" si="2"/>
        <v/>
      </c>
      <c r="I24" s="452" t="str">
        <f t="shared" si="3"/>
        <v/>
      </c>
      <c r="J24" s="493"/>
      <c r="K24" s="434"/>
      <c r="L24" s="454" t="str">
        <f t="shared" si="4"/>
        <v/>
      </c>
      <c r="M24" s="455" t="str">
        <f t="array" ref="M24">IFERROR(IF(J24="","",XLOOKUP(L24,Personnel!$B$4:$G$4,Personnel!$B$5:$G$5)),"")</f>
        <v/>
      </c>
      <c r="N24" s="455">
        <f t="shared" si="5"/>
        <v>0</v>
      </c>
      <c r="O24" s="434"/>
      <c r="P24" s="456" t="str">
        <f t="shared" si="6"/>
        <v/>
      </c>
      <c r="Q24" s="457">
        <f t="shared" si="7"/>
        <v>0</v>
      </c>
      <c r="R24" s="458"/>
      <c r="S24" s="459" t="str">
        <f t="array" ref="S24">IF(B24="","",XLOOKUP($B24,Product,'Product List'!D:D))</f>
        <v/>
      </c>
      <c r="T24" s="454" t="str">
        <f t="array" ref="T24">IF(B24="","",XLOOKUP($B24,Product,'Product List'!E:E))</f>
        <v/>
      </c>
      <c r="U24" s="454" t="str">
        <f t="array" ref="U24">IF(B24="","",XLOOKUP($B24,Product,'Product List'!F:F))</f>
        <v/>
      </c>
      <c r="V24" s="454" t="str">
        <f t="array" ref="V24">IF(B24="","",XLOOKUP($B24,Product,'Product List'!G:G))</f>
        <v/>
      </c>
      <c r="W24" s="434"/>
      <c r="X24" s="434" t="str">
        <f t="array" ref="X24">iferror(xlookup(B24,'Product List'!A:A,'Product List'!P:P),"")</f>
        <v/>
      </c>
      <c r="Y24" s="434">
        <f t="shared" si="8"/>
        <v>0</v>
      </c>
      <c r="Z24" s="434"/>
    </row>
    <row r="25" ht="14.25" customHeight="1">
      <c r="A25" s="448"/>
      <c r="B25" s="448"/>
      <c r="C25" s="454"/>
      <c r="D25" s="461"/>
      <c r="E25" s="461"/>
      <c r="F25" s="461"/>
      <c r="G25" s="450">
        <f t="shared" si="1"/>
        <v>0</v>
      </c>
      <c r="H25" s="451" t="str">
        <f t="shared" si="2"/>
        <v/>
      </c>
      <c r="I25" s="452" t="str">
        <f t="shared" si="3"/>
        <v/>
      </c>
      <c r="J25" s="493"/>
      <c r="K25" s="434"/>
      <c r="L25" s="454" t="str">
        <f t="shared" si="4"/>
        <v/>
      </c>
      <c r="M25" s="455" t="str">
        <f t="array" ref="M25">IFERROR(IF(J25="","",XLOOKUP(L25,Personnel!$B$4:$G$4,Personnel!$B$5:$G$5)),"")</f>
        <v/>
      </c>
      <c r="N25" s="455">
        <f t="shared" si="5"/>
        <v>0</v>
      </c>
      <c r="O25" s="434"/>
      <c r="P25" s="456" t="str">
        <f t="shared" si="6"/>
        <v/>
      </c>
      <c r="Q25" s="457">
        <f t="shared" si="7"/>
        <v>0</v>
      </c>
      <c r="R25" s="458"/>
      <c r="S25" s="459" t="str">
        <f t="array" ref="S25">IF(B25="","",XLOOKUP($B25,Product,'Product List'!D:D))</f>
        <v/>
      </c>
      <c r="T25" s="454" t="str">
        <f t="array" ref="T25">IF(B25="","",XLOOKUP($B25,Product,'Product List'!E:E))</f>
        <v/>
      </c>
      <c r="U25" s="454" t="str">
        <f t="array" ref="U25">IF(B25="","",XLOOKUP($B25,Product,'Product List'!F:F))</f>
        <v/>
      </c>
      <c r="V25" s="454" t="str">
        <f t="array" ref="V25">IF(B25="","",XLOOKUP($B25,Product,'Product List'!G:G))</f>
        <v/>
      </c>
      <c r="W25" s="434"/>
      <c r="X25" s="434" t="str">
        <f t="array" ref="X25">iferror(xlookup(B25,'Product List'!A:A,'Product List'!P:P),"")</f>
        <v/>
      </c>
      <c r="Y25" s="434">
        <f t="shared" si="8"/>
        <v>0</v>
      </c>
      <c r="Z25" s="434"/>
    </row>
    <row r="26" ht="14.25" customHeight="1">
      <c r="A26" s="448"/>
      <c r="B26" s="448"/>
      <c r="C26" s="454"/>
      <c r="D26" s="461"/>
      <c r="E26" s="461"/>
      <c r="F26" s="461"/>
      <c r="G26" s="450">
        <f t="shared" si="1"/>
        <v>0</v>
      </c>
      <c r="H26" s="451" t="str">
        <f t="shared" si="2"/>
        <v/>
      </c>
      <c r="I26" s="452" t="str">
        <f t="shared" si="3"/>
        <v/>
      </c>
      <c r="J26" s="493"/>
      <c r="K26" s="434"/>
      <c r="L26" s="454" t="str">
        <f t="shared" si="4"/>
        <v/>
      </c>
      <c r="M26" s="455" t="str">
        <f t="array" ref="M26">IFERROR(IF(J26="","",XLOOKUP(L26,Personnel!$B$4:$G$4,Personnel!$B$5:$G$5)),"")</f>
        <v/>
      </c>
      <c r="N26" s="455">
        <f t="shared" si="5"/>
        <v>0</v>
      </c>
      <c r="O26" s="434"/>
      <c r="P26" s="456" t="str">
        <f t="shared" si="6"/>
        <v/>
      </c>
      <c r="Q26" s="457">
        <f t="shared" si="7"/>
        <v>0</v>
      </c>
      <c r="R26" s="458"/>
      <c r="S26" s="459" t="str">
        <f t="array" ref="S26">IF(B26="","",XLOOKUP($B26,Product,'Product List'!D:D))</f>
        <v/>
      </c>
      <c r="T26" s="454" t="str">
        <f t="array" ref="T26">IF(B26="","",XLOOKUP($B26,Product,'Product List'!E:E))</f>
        <v/>
      </c>
      <c r="U26" s="454" t="str">
        <f t="array" ref="U26">IF(B26="","",XLOOKUP($B26,Product,'Product List'!F:F))</f>
        <v/>
      </c>
      <c r="V26" s="454" t="str">
        <f t="array" ref="V26">IF(B26="","",XLOOKUP($B26,Product,'Product List'!G:G))</f>
        <v/>
      </c>
      <c r="W26" s="434"/>
      <c r="X26" s="434" t="str">
        <f t="array" ref="X26">iferror(xlookup(B26,'Product List'!A:A,'Product List'!P:P),"")</f>
        <v/>
      </c>
      <c r="Y26" s="434">
        <f t="shared" si="8"/>
        <v>0</v>
      </c>
      <c r="Z26" s="434"/>
    </row>
    <row r="27" ht="14.25" customHeight="1">
      <c r="A27" s="448"/>
      <c r="B27" s="448"/>
      <c r="C27" s="454"/>
      <c r="D27" s="461"/>
      <c r="E27" s="461"/>
      <c r="F27" s="461"/>
      <c r="G27" s="450">
        <f t="shared" si="1"/>
        <v>0</v>
      </c>
      <c r="H27" s="451" t="str">
        <f t="shared" si="2"/>
        <v/>
      </c>
      <c r="I27" s="452" t="str">
        <f t="shared" si="3"/>
        <v/>
      </c>
      <c r="J27" s="493"/>
      <c r="K27" s="434"/>
      <c r="L27" s="454" t="str">
        <f t="shared" si="4"/>
        <v/>
      </c>
      <c r="M27" s="455" t="str">
        <f t="array" ref="M27">IFERROR(IF(J27="","",XLOOKUP(L27,Personnel!$B$4:$G$4,Personnel!$B$5:$G$5)),"")</f>
        <v/>
      </c>
      <c r="N27" s="455">
        <f t="shared" si="5"/>
        <v>0</v>
      </c>
      <c r="O27" s="434"/>
      <c r="P27" s="456" t="str">
        <f t="shared" si="6"/>
        <v/>
      </c>
      <c r="Q27" s="457">
        <f t="shared" si="7"/>
        <v>0</v>
      </c>
      <c r="R27" s="458"/>
      <c r="S27" s="459" t="str">
        <f t="array" ref="S27">IF(B27="","",XLOOKUP($B27,Product,'Product List'!D:D))</f>
        <v/>
      </c>
      <c r="T27" s="454" t="str">
        <f t="array" ref="T27">IF(B27="","",XLOOKUP($B27,Product,'Product List'!E:E))</f>
        <v/>
      </c>
      <c r="U27" s="454" t="str">
        <f t="array" ref="U27">IF(B27="","",XLOOKUP($B27,Product,'Product List'!F:F))</f>
        <v/>
      </c>
      <c r="V27" s="454" t="str">
        <f t="array" ref="V27">IF(B27="","",XLOOKUP($B27,Product,'Product List'!G:G))</f>
        <v/>
      </c>
      <c r="W27" s="434"/>
      <c r="X27" s="434" t="str">
        <f t="array" ref="X27">iferror(xlookup(B27,'Product List'!A:A,'Product List'!P:P),"")</f>
        <v/>
      </c>
      <c r="Y27" s="434">
        <f t="shared" si="8"/>
        <v>0</v>
      </c>
      <c r="Z27" s="434"/>
    </row>
    <row r="28" ht="14.25" customHeight="1">
      <c r="A28" s="448"/>
      <c r="B28" s="448"/>
      <c r="C28" s="454"/>
      <c r="D28" s="461"/>
      <c r="E28" s="461"/>
      <c r="F28" s="461"/>
      <c r="G28" s="450">
        <f t="shared" si="1"/>
        <v>0</v>
      </c>
      <c r="H28" s="451" t="str">
        <f t="shared" si="2"/>
        <v/>
      </c>
      <c r="I28" s="452" t="str">
        <f t="shared" si="3"/>
        <v/>
      </c>
      <c r="J28" s="493"/>
      <c r="K28" s="434"/>
      <c r="L28" s="454" t="str">
        <f t="shared" si="4"/>
        <v/>
      </c>
      <c r="M28" s="455" t="str">
        <f t="array" ref="M28">IFERROR(IF(J28="","",XLOOKUP(L28,Personnel!$B$4:$G$4,Personnel!$B$5:$G$5)),"")</f>
        <v/>
      </c>
      <c r="N28" s="455">
        <f t="shared" si="5"/>
        <v>0</v>
      </c>
      <c r="O28" s="434"/>
      <c r="P28" s="456" t="str">
        <f t="shared" si="6"/>
        <v/>
      </c>
      <c r="Q28" s="457">
        <f t="shared" si="7"/>
        <v>0</v>
      </c>
      <c r="R28" s="458"/>
      <c r="S28" s="459" t="str">
        <f t="array" ref="S28">IF(B28="","",XLOOKUP($B28,Product,'Product List'!D:D))</f>
        <v/>
      </c>
      <c r="T28" s="454" t="str">
        <f t="array" ref="T28">IF(B28="","",XLOOKUP($B28,Product,'Product List'!E:E))</f>
        <v/>
      </c>
      <c r="U28" s="454" t="str">
        <f t="array" ref="U28">IF(B28="","",XLOOKUP($B28,Product,'Product List'!F:F))</f>
        <v/>
      </c>
      <c r="V28" s="454" t="str">
        <f t="array" ref="V28">IF(B28="","",XLOOKUP($B28,Product,'Product List'!G:G))</f>
        <v/>
      </c>
      <c r="W28" s="434"/>
      <c r="X28" s="434" t="str">
        <f t="array" ref="X28">iferror(xlookup(B28,'Product List'!A:A,'Product List'!P:P),"")</f>
        <v/>
      </c>
      <c r="Y28" s="434">
        <f t="shared" si="8"/>
        <v>0</v>
      </c>
      <c r="Z28" s="434"/>
    </row>
    <row r="29" ht="14.25" customHeight="1">
      <c r="A29" s="448"/>
      <c r="B29" s="448"/>
      <c r="C29" s="454"/>
      <c r="D29" s="461"/>
      <c r="E29" s="460"/>
      <c r="F29" s="461"/>
      <c r="G29" s="450">
        <f t="shared" si="1"/>
        <v>0</v>
      </c>
      <c r="H29" s="451" t="str">
        <f t="shared" si="2"/>
        <v/>
      </c>
      <c r="I29" s="452" t="str">
        <f t="shared" si="3"/>
        <v/>
      </c>
      <c r="J29" s="493"/>
      <c r="K29" s="434"/>
      <c r="L29" s="454" t="str">
        <f t="shared" si="4"/>
        <v/>
      </c>
      <c r="M29" s="455" t="str">
        <f t="array" ref="M29">IFERROR(IF(J29="","",XLOOKUP(L29,Personnel!$B$4:$G$4,Personnel!$B$5:$G$5)),"")</f>
        <v/>
      </c>
      <c r="N29" s="455">
        <f t="shared" si="5"/>
        <v>0</v>
      </c>
      <c r="O29" s="434"/>
      <c r="P29" s="456" t="str">
        <f t="shared" si="6"/>
        <v/>
      </c>
      <c r="Q29" s="457">
        <f t="shared" si="7"/>
        <v>0</v>
      </c>
      <c r="R29" s="458"/>
      <c r="S29" s="459" t="str">
        <f t="array" ref="S29">IF(B29="","",XLOOKUP($B29,Product,'Product List'!D:D))</f>
        <v/>
      </c>
      <c r="T29" s="454" t="str">
        <f t="array" ref="T29">IF(B29="","",XLOOKUP($B29,Product,'Product List'!E:E))</f>
        <v/>
      </c>
      <c r="U29" s="454" t="str">
        <f t="array" ref="U29">IF(B29="","",XLOOKUP($B29,Product,'Product List'!F:F))</f>
        <v/>
      </c>
      <c r="V29" s="454" t="str">
        <f t="array" ref="V29">IF(B29="","",XLOOKUP($B29,Product,'Product List'!G:G))</f>
        <v/>
      </c>
      <c r="W29" s="434"/>
      <c r="X29" s="434" t="str">
        <f t="array" ref="X29">iferror(xlookup(B29,'Product List'!A:A,'Product List'!P:P),"")</f>
        <v/>
      </c>
      <c r="Y29" s="434">
        <f t="shared" si="8"/>
        <v>0</v>
      </c>
      <c r="Z29" s="434"/>
    </row>
    <row r="30" ht="14.25" customHeight="1">
      <c r="A30" s="448"/>
      <c r="B30" s="448"/>
      <c r="C30" s="454"/>
      <c r="D30" s="461"/>
      <c r="E30" s="461"/>
      <c r="F30" s="461"/>
      <c r="G30" s="450">
        <f t="shared" si="1"/>
        <v>0</v>
      </c>
      <c r="H30" s="451" t="str">
        <f t="shared" si="2"/>
        <v/>
      </c>
      <c r="I30" s="452" t="str">
        <f t="shared" si="3"/>
        <v/>
      </c>
      <c r="J30" s="493"/>
      <c r="K30" s="434"/>
      <c r="L30" s="454" t="str">
        <f t="shared" si="4"/>
        <v/>
      </c>
      <c r="M30" s="455" t="str">
        <f t="array" ref="M30">IFERROR(IF(J30="","",XLOOKUP(L30,Personnel!$B$4:$G$4,Personnel!$B$5:$G$5)),"")</f>
        <v/>
      </c>
      <c r="N30" s="455">
        <f t="shared" si="5"/>
        <v>0</v>
      </c>
      <c r="O30" s="434"/>
      <c r="P30" s="456" t="str">
        <f t="shared" si="6"/>
        <v/>
      </c>
      <c r="Q30" s="457">
        <f t="shared" si="7"/>
        <v>0</v>
      </c>
      <c r="R30" s="458"/>
      <c r="S30" s="459" t="str">
        <f t="array" ref="S30">IF(B30="","",XLOOKUP($B30,Product,'Product List'!D:D))</f>
        <v/>
      </c>
      <c r="T30" s="454" t="str">
        <f t="array" ref="T30">IF(B30="","",XLOOKUP($B30,Product,'Product List'!E:E))</f>
        <v/>
      </c>
      <c r="U30" s="454" t="str">
        <f t="array" ref="U30">IF(B30="","",XLOOKUP($B30,Product,'Product List'!F:F))</f>
        <v/>
      </c>
      <c r="V30" s="454" t="str">
        <f t="array" ref="V30">IF(B30="","",XLOOKUP($B30,Product,'Product List'!G:G))</f>
        <v/>
      </c>
      <c r="W30" s="434"/>
      <c r="X30" s="434" t="str">
        <f t="array" ref="X30">iferror(xlookup(B30,'Product List'!A:A,'Product List'!P:P),"")</f>
        <v/>
      </c>
      <c r="Y30" s="434">
        <f t="shared" si="8"/>
        <v>0</v>
      </c>
      <c r="Z30" s="434"/>
    </row>
    <row r="31" ht="14.25" customHeight="1">
      <c r="A31" s="448"/>
      <c r="B31" s="448"/>
      <c r="C31" s="454"/>
      <c r="D31" s="461"/>
      <c r="E31" s="461"/>
      <c r="F31" s="461"/>
      <c r="G31" s="450">
        <f t="shared" si="1"/>
        <v>0</v>
      </c>
      <c r="H31" s="451" t="str">
        <f t="shared" si="2"/>
        <v/>
      </c>
      <c r="I31" s="452" t="str">
        <f t="shared" si="3"/>
        <v/>
      </c>
      <c r="J31" s="493"/>
      <c r="K31" s="434"/>
      <c r="L31" s="454" t="str">
        <f t="shared" si="4"/>
        <v/>
      </c>
      <c r="M31" s="455" t="str">
        <f t="array" ref="M31">IFERROR(IF(J31="","",XLOOKUP(L31,Personnel!$B$4:$G$4,Personnel!$B$5:$G$5)),"")</f>
        <v/>
      </c>
      <c r="N31" s="455">
        <f t="shared" si="5"/>
        <v>0</v>
      </c>
      <c r="O31" s="434"/>
      <c r="P31" s="456" t="str">
        <f t="shared" si="6"/>
        <v/>
      </c>
      <c r="Q31" s="457">
        <f t="shared" si="7"/>
        <v>0</v>
      </c>
      <c r="R31" s="458"/>
      <c r="S31" s="459" t="str">
        <f t="array" ref="S31">IF(B31="","",XLOOKUP($B31,Product,'Product List'!D:D))</f>
        <v/>
      </c>
      <c r="T31" s="454" t="str">
        <f t="array" ref="T31">IF(B31="","",XLOOKUP($B31,Product,'Product List'!E:E))</f>
        <v/>
      </c>
      <c r="U31" s="454" t="str">
        <f t="array" ref="U31">IF(B31="","",XLOOKUP($B31,Product,'Product List'!F:F))</f>
        <v/>
      </c>
      <c r="V31" s="454" t="str">
        <f t="array" ref="V31">IF(B31="","",XLOOKUP($B31,Product,'Product List'!G:G))</f>
        <v/>
      </c>
      <c r="W31" s="434"/>
      <c r="X31" s="434" t="str">
        <f t="array" ref="X31">iferror(xlookup(B31,'Product List'!A:A,'Product List'!P:P),"")</f>
        <v/>
      </c>
      <c r="Y31" s="434">
        <f t="shared" si="8"/>
        <v>0</v>
      </c>
      <c r="Z31" s="434"/>
    </row>
    <row r="32" ht="14.25" customHeight="1">
      <c r="A32" s="448"/>
      <c r="B32" s="448"/>
      <c r="C32" s="454"/>
      <c r="D32" s="461"/>
      <c r="E32" s="461"/>
      <c r="F32" s="461"/>
      <c r="G32" s="450">
        <f t="shared" si="1"/>
        <v>0</v>
      </c>
      <c r="H32" s="451" t="str">
        <f t="shared" si="2"/>
        <v/>
      </c>
      <c r="I32" s="452" t="str">
        <f t="shared" si="3"/>
        <v/>
      </c>
      <c r="J32" s="477"/>
      <c r="K32" s="434"/>
      <c r="L32" s="454" t="str">
        <f t="shared" si="4"/>
        <v/>
      </c>
      <c r="M32" s="455" t="str">
        <f t="array" ref="M32">IFERROR(IF(J32="","",XLOOKUP(L32,Personnel!$B$4:$G$4,Personnel!$B$5:$G$5)),"")</f>
        <v/>
      </c>
      <c r="N32" s="455">
        <f t="shared" si="5"/>
        <v>0</v>
      </c>
      <c r="O32" s="434"/>
      <c r="P32" s="456" t="str">
        <f t="shared" si="6"/>
        <v/>
      </c>
      <c r="Q32" s="457">
        <f t="shared" si="7"/>
        <v>0</v>
      </c>
      <c r="R32" s="458"/>
      <c r="S32" s="459" t="str">
        <f t="array" ref="S32">IF(B32="","",XLOOKUP($B32,Product,'Product List'!D:D))</f>
        <v/>
      </c>
      <c r="T32" s="454" t="str">
        <f t="array" ref="T32">IF(B32="","",XLOOKUP($B32,Product,'Product List'!E:E))</f>
        <v/>
      </c>
      <c r="U32" s="454" t="str">
        <f t="array" ref="U32">IF(B32="","",XLOOKUP($B32,Product,'Product List'!F:F))</f>
        <v/>
      </c>
      <c r="V32" s="454" t="str">
        <f t="array" ref="V32">IF(B32="","",XLOOKUP($B32,Product,'Product List'!G:G))</f>
        <v/>
      </c>
      <c r="W32" s="434"/>
      <c r="X32" s="434" t="str">
        <f t="array" ref="X32">iferror(xlookup(B32,'Product List'!A:A,'Product List'!P:P),"")</f>
        <v/>
      </c>
      <c r="Y32" s="434">
        <f t="shared" si="8"/>
        <v>0</v>
      </c>
      <c r="Z32" s="434"/>
    </row>
    <row r="33" ht="14.25" customHeight="1">
      <c r="A33" s="448"/>
      <c r="B33" s="448"/>
      <c r="C33" s="454"/>
      <c r="D33" s="461"/>
      <c r="E33" s="461"/>
      <c r="F33" s="461"/>
      <c r="G33" s="450">
        <f t="shared" si="1"/>
        <v>0</v>
      </c>
      <c r="H33" s="451" t="str">
        <f t="shared" si="2"/>
        <v/>
      </c>
      <c r="I33" s="452" t="str">
        <f t="shared" si="3"/>
        <v/>
      </c>
      <c r="J33" s="493"/>
      <c r="K33" s="434"/>
      <c r="L33" s="454" t="str">
        <f t="shared" si="4"/>
        <v/>
      </c>
      <c r="M33" s="455" t="str">
        <f t="array" ref="M33">IFERROR(IF(J33="","",XLOOKUP(L33,Personnel!$B$4:$G$4,Personnel!$B$5:$G$5)),"")</f>
        <v/>
      </c>
      <c r="N33" s="455">
        <f t="shared" si="5"/>
        <v>0</v>
      </c>
      <c r="O33" s="434"/>
      <c r="P33" s="456" t="str">
        <f t="shared" si="6"/>
        <v/>
      </c>
      <c r="Q33" s="457">
        <f t="shared" si="7"/>
        <v>0</v>
      </c>
      <c r="R33" s="458"/>
      <c r="S33" s="459" t="str">
        <f t="array" ref="S33">IF(B33="","",XLOOKUP($B33,Product,'Product List'!D:D))</f>
        <v/>
      </c>
      <c r="T33" s="454" t="str">
        <f t="array" ref="T33">IF(B33="","",XLOOKUP($B33,Product,'Product List'!E:E))</f>
        <v/>
      </c>
      <c r="U33" s="454" t="str">
        <f t="array" ref="U33">IF(B33="","",XLOOKUP($B33,Product,'Product List'!F:F))</f>
        <v/>
      </c>
      <c r="V33" s="454" t="str">
        <f t="array" ref="V33">IF(B33="","",XLOOKUP($B33,Product,'Product List'!G:G))</f>
        <v/>
      </c>
      <c r="W33" s="434"/>
      <c r="X33" s="434" t="str">
        <f t="array" ref="X33">iferror(xlookup(B33,'Product List'!A:A,'Product List'!P:P),"")</f>
        <v/>
      </c>
      <c r="Y33" s="434">
        <f t="shared" si="8"/>
        <v>0</v>
      </c>
      <c r="Z33" s="434"/>
    </row>
    <row r="34" ht="14.25" customHeight="1">
      <c r="A34" s="448"/>
      <c r="B34" s="448"/>
      <c r="C34" s="454"/>
      <c r="D34" s="461"/>
      <c r="E34" s="461"/>
      <c r="F34" s="461"/>
      <c r="G34" s="450">
        <f t="shared" si="1"/>
        <v>0</v>
      </c>
      <c r="H34" s="451" t="str">
        <f t="shared" si="2"/>
        <v/>
      </c>
      <c r="I34" s="452" t="str">
        <f t="shared" si="3"/>
        <v/>
      </c>
      <c r="J34" s="493"/>
      <c r="K34" s="434"/>
      <c r="L34" s="454" t="str">
        <f t="shared" si="4"/>
        <v/>
      </c>
      <c r="M34" s="455" t="str">
        <f t="array" ref="M34">IFERROR(IF(J34="","",XLOOKUP(L34,Personnel!$B$4:$G$4,Personnel!$B$5:$G$5)),"")</f>
        <v/>
      </c>
      <c r="N34" s="455">
        <f t="shared" si="5"/>
        <v>0</v>
      </c>
      <c r="O34" s="434"/>
      <c r="P34" s="456" t="str">
        <f t="shared" si="6"/>
        <v/>
      </c>
      <c r="Q34" s="457">
        <f t="shared" si="7"/>
        <v>0</v>
      </c>
      <c r="R34" s="458"/>
      <c r="S34" s="459" t="str">
        <f t="array" ref="S34">IF(B34="","",XLOOKUP($B34,Product,'Product List'!D:D))</f>
        <v/>
      </c>
      <c r="T34" s="454" t="str">
        <f t="array" ref="T34">IF(B34="","",XLOOKUP($B34,Product,'Product List'!E:E))</f>
        <v/>
      </c>
      <c r="U34" s="454" t="str">
        <f t="array" ref="U34">IF(B34="","",XLOOKUP($B34,Product,'Product List'!F:F))</f>
        <v/>
      </c>
      <c r="V34" s="454" t="str">
        <f t="array" ref="V34">IF(B34="","",XLOOKUP($B34,Product,'Product List'!G:G))</f>
        <v/>
      </c>
      <c r="W34" s="434"/>
      <c r="X34" s="434" t="str">
        <f t="array" ref="X34">iferror(xlookup(B34,'Product List'!A:A,'Product List'!P:P),"")</f>
        <v/>
      </c>
      <c r="Y34" s="434">
        <f t="shared" si="8"/>
        <v>0</v>
      </c>
      <c r="Z34" s="434"/>
    </row>
    <row r="35" ht="14.25" customHeight="1">
      <c r="A35" s="448"/>
      <c r="B35" s="448"/>
      <c r="C35" s="454"/>
      <c r="D35" s="461"/>
      <c r="E35" s="461"/>
      <c r="F35" s="461"/>
      <c r="G35" s="450">
        <f t="shared" si="1"/>
        <v>0</v>
      </c>
      <c r="H35" s="451" t="str">
        <f t="shared" si="2"/>
        <v/>
      </c>
      <c r="I35" s="452" t="str">
        <f t="shared" si="3"/>
        <v/>
      </c>
      <c r="J35" s="493"/>
      <c r="K35" s="434"/>
      <c r="L35" s="454" t="str">
        <f t="shared" si="4"/>
        <v/>
      </c>
      <c r="M35" s="455" t="str">
        <f t="array" ref="M35">IFERROR(IF(J35="","",XLOOKUP(L35,Personnel!$B$4:$G$4,Personnel!$B$5:$G$5)),"")</f>
        <v/>
      </c>
      <c r="N35" s="455">
        <f t="shared" si="5"/>
        <v>0</v>
      </c>
      <c r="O35" s="434"/>
      <c r="P35" s="456" t="str">
        <f t="shared" si="6"/>
        <v/>
      </c>
      <c r="Q35" s="457">
        <f t="shared" si="7"/>
        <v>0</v>
      </c>
      <c r="R35" s="458"/>
      <c r="S35" s="459" t="str">
        <f t="array" ref="S35">IF(B35="","",XLOOKUP($B35,Product,'Product List'!D:D))</f>
        <v/>
      </c>
      <c r="T35" s="454" t="str">
        <f t="array" ref="T35">IF(B35="","",XLOOKUP($B35,Product,'Product List'!E:E))</f>
        <v/>
      </c>
      <c r="U35" s="454" t="str">
        <f t="array" ref="U35">IF(B35="","",XLOOKUP($B35,Product,'Product List'!F:F))</f>
        <v/>
      </c>
      <c r="V35" s="454" t="str">
        <f t="array" ref="V35">IF(B35="","",XLOOKUP($B35,Product,'Product List'!G:G))</f>
        <v/>
      </c>
      <c r="W35" s="434"/>
      <c r="X35" s="434" t="str">
        <f t="array" ref="X35">iferror(xlookup(B35,'Product List'!A:A,'Product List'!P:P),"")</f>
        <v/>
      </c>
      <c r="Y35" s="434">
        <f t="shared" si="8"/>
        <v>0</v>
      </c>
      <c r="Z35" s="434"/>
    </row>
    <row r="36" ht="14.25" customHeight="1">
      <c r="A36" s="448"/>
      <c r="B36" s="448"/>
      <c r="C36" s="454"/>
      <c r="D36" s="461"/>
      <c r="E36" s="461"/>
      <c r="F36" s="461"/>
      <c r="G36" s="450">
        <f t="shared" si="1"/>
        <v>0</v>
      </c>
      <c r="H36" s="451" t="str">
        <f t="shared" si="2"/>
        <v/>
      </c>
      <c r="I36" s="452" t="str">
        <f t="shared" si="3"/>
        <v/>
      </c>
      <c r="J36" s="493"/>
      <c r="K36" s="434"/>
      <c r="L36" s="454" t="str">
        <f t="shared" si="4"/>
        <v/>
      </c>
      <c r="M36" s="455" t="str">
        <f t="array" ref="M36">IFERROR(IF(J36="","",XLOOKUP(L36,Personnel!$B$4:$G$4,Personnel!$B$5:$G$5)),"")</f>
        <v/>
      </c>
      <c r="N36" s="455">
        <f t="shared" si="5"/>
        <v>0</v>
      </c>
      <c r="O36" s="434"/>
      <c r="P36" s="456" t="str">
        <f t="shared" si="6"/>
        <v/>
      </c>
      <c r="Q36" s="457">
        <f t="shared" si="7"/>
        <v>0</v>
      </c>
      <c r="R36" s="458"/>
      <c r="S36" s="459" t="str">
        <f t="array" ref="S36">IF(B36="","",XLOOKUP($B36,Product,'Product List'!D:D))</f>
        <v/>
      </c>
      <c r="T36" s="454" t="str">
        <f t="array" ref="T36">IF(B36="","",XLOOKUP($B36,Product,'Product List'!E:E))</f>
        <v/>
      </c>
      <c r="U36" s="454" t="str">
        <f t="array" ref="U36">IF(B36="","",XLOOKUP($B36,Product,'Product List'!F:F))</f>
        <v/>
      </c>
      <c r="V36" s="454" t="str">
        <f t="array" ref="V36">IF(B36="","",XLOOKUP($B36,Product,'Product List'!G:G))</f>
        <v/>
      </c>
      <c r="W36" s="434"/>
      <c r="X36" s="434" t="str">
        <f t="array" ref="X36">iferror(xlookup(B36,'Product List'!A:A,'Product List'!P:P),"")</f>
        <v/>
      </c>
      <c r="Y36" s="434">
        <f t="shared" si="8"/>
        <v>0</v>
      </c>
      <c r="Z36" s="434"/>
    </row>
    <row r="37" ht="14.25" customHeight="1">
      <c r="A37" s="448"/>
      <c r="B37" s="448"/>
      <c r="C37" s="454"/>
      <c r="D37" s="461"/>
      <c r="E37" s="461"/>
      <c r="F37" s="461"/>
      <c r="G37" s="450">
        <f t="shared" si="1"/>
        <v>0</v>
      </c>
      <c r="H37" s="451" t="str">
        <f t="shared" si="2"/>
        <v/>
      </c>
      <c r="I37" s="452" t="str">
        <f t="shared" si="3"/>
        <v/>
      </c>
      <c r="J37" s="493"/>
      <c r="K37" s="434"/>
      <c r="L37" s="454" t="str">
        <f t="shared" si="4"/>
        <v/>
      </c>
      <c r="M37" s="455" t="str">
        <f t="array" ref="M37">IFERROR(IF(J37="","",XLOOKUP(L37,Personnel!$B$4:$G$4,Personnel!$B$5:$G$5)),"")</f>
        <v/>
      </c>
      <c r="N37" s="455">
        <f t="shared" si="5"/>
        <v>0</v>
      </c>
      <c r="O37" s="434"/>
      <c r="P37" s="456" t="str">
        <f t="shared" si="6"/>
        <v/>
      </c>
      <c r="Q37" s="457">
        <f t="shared" si="7"/>
        <v>0</v>
      </c>
      <c r="R37" s="458"/>
      <c r="S37" s="459" t="str">
        <f t="array" ref="S37">IF(B37="","",XLOOKUP($B37,Product,'Product List'!D:D))</f>
        <v/>
      </c>
      <c r="T37" s="454" t="str">
        <f t="array" ref="T37">IF(B37="","",XLOOKUP($B37,Product,'Product List'!E:E))</f>
        <v/>
      </c>
      <c r="U37" s="454" t="str">
        <f t="array" ref="U37">IF(B37="","",XLOOKUP($B37,Product,'Product List'!F:F))</f>
        <v/>
      </c>
      <c r="V37" s="454" t="str">
        <f t="array" ref="V37">IF(B37="","",XLOOKUP($B37,Product,'Product List'!G:G))</f>
        <v/>
      </c>
      <c r="W37" s="434"/>
      <c r="X37" s="434" t="str">
        <f t="array" ref="X37">iferror(xlookup(B37,'Product List'!A:A,'Product List'!P:P),"")</f>
        <v/>
      </c>
      <c r="Y37" s="434">
        <f t="shared" si="8"/>
        <v>0</v>
      </c>
      <c r="Z37" s="434"/>
    </row>
    <row r="38" ht="14.25" customHeight="1">
      <c r="A38" s="448"/>
      <c r="B38" s="448"/>
      <c r="C38" s="454"/>
      <c r="D38" s="461"/>
      <c r="E38" s="461"/>
      <c r="F38" s="461"/>
      <c r="G38" s="450">
        <f t="shared" si="1"/>
        <v>0</v>
      </c>
      <c r="H38" s="451" t="str">
        <f t="shared" si="2"/>
        <v/>
      </c>
      <c r="I38" s="452" t="str">
        <f t="shared" si="3"/>
        <v/>
      </c>
      <c r="J38" s="493"/>
      <c r="K38" s="434"/>
      <c r="L38" s="454" t="str">
        <f t="shared" si="4"/>
        <v/>
      </c>
      <c r="M38" s="455" t="str">
        <f t="array" ref="M38">IFERROR(IF(J38="","",XLOOKUP(L38,Personnel!$B$4:$G$4,Personnel!$B$5:$G$5)),"")</f>
        <v/>
      </c>
      <c r="N38" s="455">
        <f t="shared" si="5"/>
        <v>0</v>
      </c>
      <c r="O38" s="434"/>
      <c r="P38" s="456" t="str">
        <f t="shared" si="6"/>
        <v/>
      </c>
      <c r="Q38" s="457">
        <f t="shared" si="7"/>
        <v>0</v>
      </c>
      <c r="R38" s="458"/>
      <c r="S38" s="459" t="str">
        <f t="array" ref="S38">IF(B38="","",XLOOKUP($B38,Product,'Product List'!D:D))</f>
        <v/>
      </c>
      <c r="T38" s="454" t="str">
        <f t="array" ref="T38">IF(B38="","",XLOOKUP($B38,Product,'Product List'!E:E))</f>
        <v/>
      </c>
      <c r="U38" s="454" t="str">
        <f t="array" ref="U38">IF(B38="","",XLOOKUP($B38,Product,'Product List'!F:F))</f>
        <v/>
      </c>
      <c r="V38" s="454" t="str">
        <f t="array" ref="V38">IF(B38="","",XLOOKUP($B38,Product,'Product List'!G:G))</f>
        <v/>
      </c>
      <c r="W38" s="434"/>
      <c r="X38" s="434" t="str">
        <f t="array" ref="X38">iferror(xlookup(B38,'Product List'!A:A,'Product List'!P:P),"")</f>
        <v/>
      </c>
      <c r="Y38" s="434">
        <f t="shared" si="8"/>
        <v>0</v>
      </c>
      <c r="Z38" s="434"/>
    </row>
    <row r="39" ht="14.25" customHeight="1">
      <c r="A39" s="448"/>
      <c r="B39" s="448"/>
      <c r="C39" s="454"/>
      <c r="D39" s="461"/>
      <c r="E39" s="487"/>
      <c r="F39" s="461"/>
      <c r="G39" s="450">
        <f t="shared" si="1"/>
        <v>0</v>
      </c>
      <c r="H39" s="451" t="str">
        <f t="shared" si="2"/>
        <v/>
      </c>
      <c r="I39" s="452" t="str">
        <f t="shared" si="3"/>
        <v/>
      </c>
      <c r="J39" s="493"/>
      <c r="K39" s="434"/>
      <c r="L39" s="454" t="str">
        <f t="shared" si="4"/>
        <v/>
      </c>
      <c r="M39" s="455" t="str">
        <f t="array" ref="M39">IFERROR(IF(J39="","",XLOOKUP(L39,Personnel!$B$4:$G$4,Personnel!$B$5:$G$5)),"")</f>
        <v/>
      </c>
      <c r="N39" s="455">
        <f t="shared" si="5"/>
        <v>0</v>
      </c>
      <c r="O39" s="434"/>
      <c r="P39" s="456" t="str">
        <f t="shared" si="6"/>
        <v/>
      </c>
      <c r="Q39" s="457">
        <f t="shared" si="7"/>
        <v>0</v>
      </c>
      <c r="R39" s="458"/>
      <c r="S39" s="459" t="str">
        <f t="array" ref="S39">IF(B39="","",XLOOKUP($B39,Product,'Product List'!D:D))</f>
        <v/>
      </c>
      <c r="T39" s="454" t="str">
        <f t="array" ref="T39">IF(B39="","",XLOOKUP($B39,Product,'Product List'!E:E))</f>
        <v/>
      </c>
      <c r="U39" s="454" t="str">
        <f t="array" ref="U39">IF(B39="","",XLOOKUP($B39,Product,'Product List'!F:F))</f>
        <v/>
      </c>
      <c r="V39" s="454" t="str">
        <f t="array" ref="V39">IF(B39="","",XLOOKUP($B39,Product,'Product List'!G:G))</f>
        <v/>
      </c>
      <c r="W39" s="434"/>
      <c r="X39" s="434" t="str">
        <f t="array" ref="X39">iferror(xlookup(B39,'Product List'!A:A,'Product List'!P:P),"")</f>
        <v/>
      </c>
      <c r="Y39" s="434">
        <f t="shared" si="8"/>
        <v>0</v>
      </c>
      <c r="Z39" s="434"/>
    </row>
    <row r="40" ht="14.25" customHeight="1">
      <c r="A40" s="448"/>
      <c r="B40" s="448"/>
      <c r="C40" s="454"/>
      <c r="D40" s="461"/>
      <c r="E40" s="461"/>
      <c r="F40" s="461"/>
      <c r="G40" s="450">
        <f t="shared" si="1"/>
        <v>0</v>
      </c>
      <c r="H40" s="451" t="str">
        <f t="shared" si="2"/>
        <v/>
      </c>
      <c r="I40" s="452" t="str">
        <f t="shared" si="3"/>
        <v/>
      </c>
      <c r="J40" s="477"/>
      <c r="K40" s="434"/>
      <c r="L40" s="454" t="str">
        <f t="shared" si="4"/>
        <v/>
      </c>
      <c r="M40" s="455" t="str">
        <f t="array" ref="M40">IFERROR(IF(J40="","",XLOOKUP(L40,Personnel!$B$4:$G$4,Personnel!$B$5:$G$5)),"")</f>
        <v/>
      </c>
      <c r="N40" s="455">
        <f t="shared" si="5"/>
        <v>0</v>
      </c>
      <c r="O40" s="434"/>
      <c r="P40" s="456" t="str">
        <f t="shared" si="6"/>
        <v/>
      </c>
      <c r="Q40" s="457">
        <f t="shared" si="7"/>
        <v>0</v>
      </c>
      <c r="R40" s="458"/>
      <c r="S40" s="459" t="str">
        <f t="array" ref="S40">IF(B40="","",XLOOKUP($B40,Product,'Product List'!D:D))</f>
        <v/>
      </c>
      <c r="T40" s="454" t="str">
        <f t="array" ref="T40">IF(B40="","",XLOOKUP($B40,Product,'Product List'!E:E))</f>
        <v/>
      </c>
      <c r="U40" s="454" t="str">
        <f t="array" ref="U40">IF(B40="","",XLOOKUP($B40,Product,'Product List'!F:F))</f>
        <v/>
      </c>
      <c r="V40" s="454" t="str">
        <f t="array" ref="V40">IF(B40="","",XLOOKUP($B40,Product,'Product List'!G:G))</f>
        <v/>
      </c>
      <c r="W40" s="434"/>
      <c r="X40" s="434" t="str">
        <f t="array" ref="X40">iferror(xlookup(B40,'Product List'!A:A,'Product List'!P:P),"")</f>
        <v/>
      </c>
      <c r="Y40" s="434">
        <f t="shared" si="8"/>
        <v>0</v>
      </c>
      <c r="Z40" s="434"/>
    </row>
    <row r="41" ht="14.25" customHeight="1">
      <c r="A41" s="448"/>
      <c r="B41" s="448"/>
      <c r="C41" s="454"/>
      <c r="D41" s="461"/>
      <c r="E41" s="461"/>
      <c r="F41" s="461"/>
      <c r="G41" s="450">
        <f t="shared" si="1"/>
        <v>0</v>
      </c>
      <c r="H41" s="451" t="str">
        <f t="shared" si="2"/>
        <v/>
      </c>
      <c r="I41" s="452" t="str">
        <f t="shared" si="3"/>
        <v/>
      </c>
      <c r="J41" s="493"/>
      <c r="K41" s="434"/>
      <c r="L41" s="454" t="str">
        <f t="shared" si="4"/>
        <v/>
      </c>
      <c r="M41" s="455" t="str">
        <f t="array" ref="M41">IFERROR(IF(J41="","",XLOOKUP(L41,Personnel!$B$4:$G$4,Personnel!$B$5:$G$5)),"")</f>
        <v/>
      </c>
      <c r="N41" s="455">
        <f t="shared" si="5"/>
        <v>0</v>
      </c>
      <c r="O41" s="434"/>
      <c r="P41" s="456" t="str">
        <f t="shared" si="6"/>
        <v/>
      </c>
      <c r="Q41" s="457">
        <f t="shared" si="7"/>
        <v>0</v>
      </c>
      <c r="R41" s="458"/>
      <c r="S41" s="459" t="str">
        <f t="array" ref="S41">IF(B41="","",XLOOKUP($B41,Product,'Product List'!D:D))</f>
        <v/>
      </c>
      <c r="T41" s="454" t="str">
        <f t="array" ref="T41">IF(B41="","",XLOOKUP($B41,Product,'Product List'!E:E))</f>
        <v/>
      </c>
      <c r="U41" s="454" t="str">
        <f t="array" ref="U41">IF(B41="","",XLOOKUP($B41,Product,'Product List'!F:F))</f>
        <v/>
      </c>
      <c r="V41" s="454" t="str">
        <f t="array" ref="V41">IF(B41="","",XLOOKUP($B41,Product,'Product List'!G:G))</f>
        <v/>
      </c>
      <c r="W41" s="434"/>
      <c r="X41" s="434" t="str">
        <f t="array" ref="X41">iferror(xlookup(B41,'Product List'!A:A,'Product List'!P:P),"")</f>
        <v/>
      </c>
      <c r="Y41" s="434">
        <f t="shared" si="8"/>
        <v>0</v>
      </c>
      <c r="Z41" s="434"/>
    </row>
    <row r="42" ht="14.25" customHeight="1">
      <c r="A42" s="448"/>
      <c r="B42" s="448"/>
      <c r="C42" s="454"/>
      <c r="D42" s="461"/>
      <c r="E42" s="461"/>
      <c r="F42" s="461"/>
      <c r="G42" s="450">
        <f t="shared" si="1"/>
        <v>0</v>
      </c>
      <c r="H42" s="451" t="str">
        <f t="shared" si="2"/>
        <v/>
      </c>
      <c r="I42" s="452" t="str">
        <f t="shared" si="3"/>
        <v/>
      </c>
      <c r="J42" s="493"/>
      <c r="K42" s="434"/>
      <c r="L42" s="454" t="str">
        <f t="shared" si="4"/>
        <v/>
      </c>
      <c r="M42" s="455" t="str">
        <f t="array" ref="M42">IFERROR(IF(J42="","",XLOOKUP(L42,Personnel!$B$4:$G$4,Personnel!$B$5:$G$5)),"")</f>
        <v/>
      </c>
      <c r="N42" s="455">
        <f t="shared" si="5"/>
        <v>0</v>
      </c>
      <c r="O42" s="434"/>
      <c r="P42" s="456" t="str">
        <f t="shared" si="6"/>
        <v/>
      </c>
      <c r="Q42" s="457">
        <f t="shared" si="7"/>
        <v>0</v>
      </c>
      <c r="R42" s="458"/>
      <c r="S42" s="459" t="str">
        <f t="array" ref="S42">IF(B42="","",XLOOKUP($B42,Product,'Product List'!D:D))</f>
        <v/>
      </c>
      <c r="T42" s="454" t="str">
        <f t="array" ref="T42">IF(B42="","",XLOOKUP($B42,Product,'Product List'!E:E))</f>
        <v/>
      </c>
      <c r="U42" s="454" t="str">
        <f t="array" ref="U42">IF(B42="","",XLOOKUP($B42,Product,'Product List'!F:F))</f>
        <v/>
      </c>
      <c r="V42" s="454" t="str">
        <f t="array" ref="V42">IF(B42="","",XLOOKUP($B42,Product,'Product List'!G:G))</f>
        <v/>
      </c>
      <c r="W42" s="434"/>
      <c r="X42" s="434" t="str">
        <f t="array" ref="X42">iferror(xlookup(B42,'Product List'!A:A,'Product List'!P:P),"")</f>
        <v/>
      </c>
      <c r="Y42" s="434">
        <f t="shared" si="8"/>
        <v>0</v>
      </c>
      <c r="Z42" s="434"/>
    </row>
    <row r="43" ht="14.25" customHeight="1">
      <c r="A43" s="448"/>
      <c r="B43" s="448"/>
      <c r="C43" s="454"/>
      <c r="D43" s="461"/>
      <c r="E43" s="461"/>
      <c r="F43" s="460"/>
      <c r="G43" s="450">
        <f t="shared" si="1"/>
        <v>0</v>
      </c>
      <c r="H43" s="451" t="str">
        <f t="shared" si="2"/>
        <v/>
      </c>
      <c r="I43" s="452" t="str">
        <f t="shared" si="3"/>
        <v/>
      </c>
      <c r="J43" s="493"/>
      <c r="K43" s="434"/>
      <c r="L43" s="454" t="str">
        <f t="shared" si="4"/>
        <v/>
      </c>
      <c r="M43" s="455" t="str">
        <f t="array" ref="M43">IFERROR(IF(J43="","",XLOOKUP(L43,Personnel!$B$4:$G$4,Personnel!$B$5:$G$5)),"")</f>
        <v/>
      </c>
      <c r="N43" s="455">
        <f t="shared" si="5"/>
        <v>0</v>
      </c>
      <c r="O43" s="434"/>
      <c r="P43" s="456" t="str">
        <f t="shared" si="6"/>
        <v/>
      </c>
      <c r="Q43" s="457">
        <f t="shared" si="7"/>
        <v>0</v>
      </c>
      <c r="R43" s="458"/>
      <c r="S43" s="459" t="str">
        <f t="array" ref="S43">IF(B43="","",XLOOKUP($B43,Product,'Product List'!D:D))</f>
        <v/>
      </c>
      <c r="T43" s="454" t="str">
        <f t="array" ref="T43">IF(B43="","",XLOOKUP($B43,Product,'Product List'!E:E))</f>
        <v/>
      </c>
      <c r="U43" s="454" t="str">
        <f t="array" ref="U43">IF(B43="","",XLOOKUP($B43,Product,'Product List'!F:F))</f>
        <v/>
      </c>
      <c r="V43" s="454" t="str">
        <f t="array" ref="V43">IF(B43="","",XLOOKUP($B43,Product,'Product List'!G:G))</f>
        <v/>
      </c>
      <c r="W43" s="434"/>
      <c r="X43" s="434" t="str">
        <f t="array" ref="X43">iferror(xlookup(B43,'Product List'!A:A,'Product List'!P:P),"")</f>
        <v/>
      </c>
      <c r="Y43" s="434">
        <f t="shared" si="8"/>
        <v>0</v>
      </c>
      <c r="Z43" s="434"/>
    </row>
    <row r="44" ht="14.25" customHeight="1">
      <c r="A44" s="448"/>
      <c r="B44" s="448"/>
      <c r="C44" s="454"/>
      <c r="D44" s="461"/>
      <c r="E44" s="487"/>
      <c r="F44" s="461"/>
      <c r="G44" s="450">
        <f t="shared" si="1"/>
        <v>0</v>
      </c>
      <c r="H44" s="451" t="str">
        <f t="shared" si="2"/>
        <v/>
      </c>
      <c r="I44" s="452" t="str">
        <f t="shared" si="3"/>
        <v/>
      </c>
      <c r="J44" s="493"/>
      <c r="K44" s="434"/>
      <c r="L44" s="454" t="str">
        <f t="shared" si="4"/>
        <v/>
      </c>
      <c r="M44" s="455" t="str">
        <f t="array" ref="M44">IFERROR(IF(J44="","",XLOOKUP(L44,Personnel!$B$4:$G$4,Personnel!$B$5:$G$5)),"")</f>
        <v/>
      </c>
      <c r="N44" s="455">
        <f t="shared" si="5"/>
        <v>0</v>
      </c>
      <c r="O44" s="434"/>
      <c r="P44" s="456" t="str">
        <f t="shared" si="6"/>
        <v/>
      </c>
      <c r="Q44" s="457">
        <f t="shared" si="7"/>
        <v>0</v>
      </c>
      <c r="R44" s="458"/>
      <c r="S44" s="459" t="str">
        <f t="array" ref="S44">IF(B44="","",XLOOKUP($B44,Product,'Product List'!D:D))</f>
        <v/>
      </c>
      <c r="T44" s="454" t="str">
        <f t="array" ref="T44">IF(B44="","",XLOOKUP($B44,Product,'Product List'!E:E))</f>
        <v/>
      </c>
      <c r="U44" s="454" t="str">
        <f t="array" ref="U44">IF(B44="","",XLOOKUP($B44,Product,'Product List'!F:F))</f>
        <v/>
      </c>
      <c r="V44" s="454" t="str">
        <f t="array" ref="V44">IF(B44="","",XLOOKUP($B44,Product,'Product List'!G:G))</f>
        <v/>
      </c>
      <c r="W44" s="434"/>
      <c r="X44" s="434" t="str">
        <f t="array" ref="X44">iferror(xlookup(B44,'Product List'!A:A,'Product List'!P:P),"")</f>
        <v/>
      </c>
      <c r="Y44" s="434">
        <f t="shared" si="8"/>
        <v>0</v>
      </c>
      <c r="Z44" s="434"/>
    </row>
    <row r="45" ht="14.25" customHeight="1">
      <c r="A45" s="448"/>
      <c r="B45" s="448"/>
      <c r="C45" s="454"/>
      <c r="D45" s="461"/>
      <c r="E45" s="461"/>
      <c r="F45" s="460"/>
      <c r="G45" s="450">
        <f t="shared" si="1"/>
        <v>0</v>
      </c>
      <c r="H45" s="451" t="str">
        <f t="shared" si="2"/>
        <v/>
      </c>
      <c r="I45" s="452" t="str">
        <f t="shared" si="3"/>
        <v/>
      </c>
      <c r="J45" s="493"/>
      <c r="K45" s="434"/>
      <c r="L45" s="454" t="str">
        <f t="shared" si="4"/>
        <v/>
      </c>
      <c r="M45" s="455" t="str">
        <f t="array" ref="M45">IFERROR(IF(J45="","",XLOOKUP(L45,Personnel!$B$4:$G$4,Personnel!$B$5:$G$5)),"")</f>
        <v/>
      </c>
      <c r="N45" s="455">
        <f t="shared" si="5"/>
        <v>0</v>
      </c>
      <c r="O45" s="434"/>
      <c r="P45" s="456" t="str">
        <f t="shared" si="6"/>
        <v/>
      </c>
      <c r="Q45" s="457">
        <f t="shared" si="7"/>
        <v>0</v>
      </c>
      <c r="R45" s="458"/>
      <c r="S45" s="459" t="str">
        <f t="array" ref="S45">IF(B45="","",XLOOKUP($B45,Product,'Product List'!D:D))</f>
        <v/>
      </c>
      <c r="T45" s="454" t="str">
        <f t="array" ref="T45">IF(B45="","",XLOOKUP($B45,Product,'Product List'!E:E))</f>
        <v/>
      </c>
      <c r="U45" s="454" t="str">
        <f t="array" ref="U45">IF(B45="","",XLOOKUP($B45,Product,'Product List'!F:F))</f>
        <v/>
      </c>
      <c r="V45" s="454" t="str">
        <f t="array" ref="V45">IF(B45="","",XLOOKUP($B45,Product,'Product List'!G:G))</f>
        <v/>
      </c>
      <c r="W45" s="434"/>
      <c r="X45" s="434" t="str">
        <f t="array" ref="X45">iferror(xlookup(B45,'Product List'!A:A,'Product List'!P:P),"")</f>
        <v/>
      </c>
      <c r="Y45" s="434">
        <f t="shared" si="8"/>
        <v>0</v>
      </c>
      <c r="Z45" s="434"/>
    </row>
    <row r="46" ht="14.25" customHeight="1">
      <c r="A46" s="448"/>
      <c r="B46" s="448"/>
      <c r="C46" s="454"/>
      <c r="D46" s="460"/>
      <c r="E46" s="460"/>
      <c r="F46" s="460"/>
      <c r="G46" s="450">
        <f t="shared" si="1"/>
        <v>0</v>
      </c>
      <c r="H46" s="451" t="str">
        <f t="shared" si="2"/>
        <v/>
      </c>
      <c r="I46" s="452" t="str">
        <f t="shared" si="3"/>
        <v/>
      </c>
      <c r="J46" s="493"/>
      <c r="K46" s="434"/>
      <c r="L46" s="454" t="str">
        <f t="shared" si="4"/>
        <v/>
      </c>
      <c r="M46" s="455" t="str">
        <f t="array" ref="M46">IFERROR(IF(J46="","",XLOOKUP(L46,Personnel!$B$4:$G$4,Personnel!$B$5:$G$5)),"")</f>
        <v/>
      </c>
      <c r="N46" s="455">
        <f t="shared" si="5"/>
        <v>0</v>
      </c>
      <c r="O46" s="434"/>
      <c r="P46" s="456" t="str">
        <f t="shared" si="6"/>
        <v/>
      </c>
      <c r="Q46" s="457">
        <f t="shared" si="7"/>
        <v>0</v>
      </c>
      <c r="R46" s="458"/>
      <c r="S46" s="459" t="str">
        <f t="array" ref="S46">IF(B46="","",XLOOKUP($B46,Product,'Product List'!D:D))</f>
        <v/>
      </c>
      <c r="T46" s="454" t="str">
        <f t="array" ref="T46">IF(B46="","",XLOOKUP($B46,Product,'Product List'!E:E))</f>
        <v/>
      </c>
      <c r="U46" s="454" t="str">
        <f t="array" ref="U46">IF(B46="","",XLOOKUP($B46,Product,'Product List'!F:F))</f>
        <v/>
      </c>
      <c r="V46" s="454" t="str">
        <f t="array" ref="V46">IF(B46="","",XLOOKUP($B46,Product,'Product List'!G:G))</f>
        <v/>
      </c>
      <c r="W46" s="434"/>
      <c r="X46" s="434" t="str">
        <f t="array" ref="X46">iferror(xlookup(B46,'Product List'!A:A,'Product List'!P:P),"")</f>
        <v/>
      </c>
      <c r="Y46" s="434">
        <f t="shared" si="8"/>
        <v>0</v>
      </c>
      <c r="Z46" s="434"/>
    </row>
    <row r="47" ht="14.25" customHeight="1">
      <c r="A47" s="448"/>
      <c r="B47" s="448"/>
      <c r="C47" s="454"/>
      <c r="D47" s="461"/>
      <c r="E47" s="461"/>
      <c r="F47" s="460"/>
      <c r="G47" s="450">
        <f t="shared" si="1"/>
        <v>0</v>
      </c>
      <c r="H47" s="451" t="str">
        <f t="shared" si="2"/>
        <v/>
      </c>
      <c r="I47" s="452" t="str">
        <f t="shared" si="3"/>
        <v/>
      </c>
      <c r="J47" s="493"/>
      <c r="K47" s="434"/>
      <c r="L47" s="454" t="str">
        <f t="shared" si="4"/>
        <v/>
      </c>
      <c r="M47" s="455" t="str">
        <f t="array" ref="M47">IFERROR(IF(J47="","",XLOOKUP(L47,Personnel!$B$4:$G$4,Personnel!$B$5:$G$5)),"")</f>
        <v/>
      </c>
      <c r="N47" s="455">
        <f t="shared" si="5"/>
        <v>0</v>
      </c>
      <c r="O47" s="434"/>
      <c r="P47" s="456" t="str">
        <f t="shared" si="6"/>
        <v/>
      </c>
      <c r="Q47" s="457">
        <f t="shared" si="7"/>
        <v>0</v>
      </c>
      <c r="R47" s="458"/>
      <c r="S47" s="459" t="str">
        <f t="array" ref="S47">IF(B47="","",XLOOKUP($B47,Product,'Product List'!D:D))</f>
        <v/>
      </c>
      <c r="T47" s="454" t="str">
        <f t="array" ref="T47">IF(B47="","",XLOOKUP($B47,Product,'Product List'!E:E))</f>
        <v/>
      </c>
      <c r="U47" s="454" t="str">
        <f t="array" ref="U47">IF(B47="","",XLOOKUP($B47,Product,'Product List'!F:F))</f>
        <v/>
      </c>
      <c r="V47" s="454" t="str">
        <f t="array" ref="V47">IF(B47="","",XLOOKUP($B47,Product,'Product List'!G:G))</f>
        <v/>
      </c>
      <c r="W47" s="434"/>
      <c r="X47" s="434" t="str">
        <f t="array" ref="X47">iferror(xlookup(B47,'Product List'!A:A,'Product List'!P:P),"")</f>
        <v/>
      </c>
      <c r="Y47" s="434">
        <f t="shared" si="8"/>
        <v>0</v>
      </c>
      <c r="Z47" s="434"/>
    </row>
    <row r="48" ht="14.25" customHeight="1">
      <c r="A48" s="448"/>
      <c r="B48" s="448"/>
      <c r="C48" s="454"/>
      <c r="D48" s="461"/>
      <c r="E48" s="461"/>
      <c r="F48" s="460"/>
      <c r="G48" s="450">
        <f t="shared" si="1"/>
        <v>0</v>
      </c>
      <c r="H48" s="451" t="str">
        <f t="shared" si="2"/>
        <v/>
      </c>
      <c r="I48" s="452" t="str">
        <f t="shared" si="3"/>
        <v/>
      </c>
      <c r="J48" s="493"/>
      <c r="K48" s="434"/>
      <c r="L48" s="454" t="str">
        <f t="shared" si="4"/>
        <v/>
      </c>
      <c r="M48" s="455" t="str">
        <f t="array" ref="M48">IFERROR(IF(J48="","",XLOOKUP(L48,Personnel!$B$4:$G$4,Personnel!$B$5:$G$5)),"")</f>
        <v/>
      </c>
      <c r="N48" s="455">
        <f t="shared" si="5"/>
        <v>0</v>
      </c>
      <c r="O48" s="434"/>
      <c r="P48" s="456" t="str">
        <f t="shared" si="6"/>
        <v/>
      </c>
      <c r="Q48" s="457">
        <f t="shared" si="7"/>
        <v>0</v>
      </c>
      <c r="R48" s="458"/>
      <c r="S48" s="459" t="str">
        <f t="array" ref="S48">IF(B48="","",XLOOKUP($B48,Product,'Product List'!D:D))</f>
        <v/>
      </c>
      <c r="T48" s="454" t="str">
        <f t="array" ref="T48">IF(B48="","",XLOOKUP($B48,Product,'Product List'!E:E))</f>
        <v/>
      </c>
      <c r="U48" s="454" t="str">
        <f t="array" ref="U48">IF(B48="","",XLOOKUP($B48,Product,'Product List'!F:F))</f>
        <v/>
      </c>
      <c r="V48" s="454" t="str">
        <f t="array" ref="V48">IF(B48="","",XLOOKUP($B48,Product,'Product List'!G:G))</f>
        <v/>
      </c>
      <c r="W48" s="434"/>
      <c r="X48" s="434" t="str">
        <f t="array" ref="X48">iferror(xlookup(B48,'Product List'!A:A,'Product List'!P:P),"")</f>
        <v/>
      </c>
      <c r="Y48" s="434">
        <f t="shared" si="8"/>
        <v>0</v>
      </c>
      <c r="Z48" s="434"/>
    </row>
    <row r="49" ht="14.25" customHeight="1">
      <c r="A49" s="448"/>
      <c r="B49" s="448"/>
      <c r="C49" s="454"/>
      <c r="D49" s="461"/>
      <c r="E49" s="461"/>
      <c r="F49" s="460"/>
      <c r="G49" s="450">
        <f t="shared" si="1"/>
        <v>0</v>
      </c>
      <c r="H49" s="451" t="str">
        <f t="shared" si="2"/>
        <v/>
      </c>
      <c r="I49" s="452" t="str">
        <f t="shared" si="3"/>
        <v/>
      </c>
      <c r="J49" s="493"/>
      <c r="K49" s="434"/>
      <c r="L49" s="454" t="str">
        <f t="shared" si="4"/>
        <v/>
      </c>
      <c r="M49" s="455" t="str">
        <f t="array" ref="M49">IFERROR(IF(J49="","",XLOOKUP(L49,Personnel!$B$4:$G$4,Personnel!$B$5:$G$5)),"")</f>
        <v/>
      </c>
      <c r="N49" s="455">
        <f t="shared" si="5"/>
        <v>0</v>
      </c>
      <c r="O49" s="434"/>
      <c r="P49" s="456" t="str">
        <f t="shared" si="6"/>
        <v/>
      </c>
      <c r="Q49" s="457">
        <f t="shared" si="7"/>
        <v>0</v>
      </c>
      <c r="R49" s="458"/>
      <c r="S49" s="459" t="str">
        <f t="array" ref="S49">IF(B49="","",XLOOKUP($B49,Product,'Product List'!D:D))</f>
        <v/>
      </c>
      <c r="T49" s="454" t="str">
        <f t="array" ref="T49">IF(B49="","",XLOOKUP($B49,Product,'Product List'!E:E))</f>
        <v/>
      </c>
      <c r="U49" s="454" t="str">
        <f t="array" ref="U49">IF(B49="","",XLOOKUP($B49,Product,'Product List'!F:F))</f>
        <v/>
      </c>
      <c r="V49" s="454" t="str">
        <f t="array" ref="V49">IF(B49="","",XLOOKUP($B49,Product,'Product List'!G:G))</f>
        <v/>
      </c>
      <c r="W49" s="434"/>
      <c r="X49" s="434" t="str">
        <f t="array" ref="X49">iferror(xlookup(B49,'Product List'!A:A,'Product List'!P:P),"")</f>
        <v/>
      </c>
      <c r="Y49" s="434">
        <f t="shared" si="8"/>
        <v>0</v>
      </c>
      <c r="Z49" s="434"/>
    </row>
    <row r="50" ht="14.25" customHeight="1">
      <c r="A50" s="448"/>
      <c r="B50" s="448"/>
      <c r="C50" s="454"/>
      <c r="D50" s="461"/>
      <c r="E50" s="461"/>
      <c r="F50" s="461"/>
      <c r="G50" s="450">
        <f t="shared" si="1"/>
        <v>0</v>
      </c>
      <c r="H50" s="451" t="str">
        <f t="shared" si="2"/>
        <v/>
      </c>
      <c r="I50" s="452" t="str">
        <f t="shared" si="3"/>
        <v/>
      </c>
      <c r="J50" s="493"/>
      <c r="K50" s="434"/>
      <c r="L50" s="454" t="str">
        <f t="shared" si="4"/>
        <v/>
      </c>
      <c r="M50" s="455" t="str">
        <f t="array" ref="M50">IFERROR(IF(J50="","",XLOOKUP(L50,Personnel!$B$4:$G$4,Personnel!$B$5:$G$5)),"")</f>
        <v/>
      </c>
      <c r="N50" s="455">
        <f t="shared" si="5"/>
        <v>0</v>
      </c>
      <c r="O50" s="434"/>
      <c r="P50" s="456" t="str">
        <f t="shared" si="6"/>
        <v/>
      </c>
      <c r="Q50" s="457">
        <f t="shared" si="7"/>
        <v>0</v>
      </c>
      <c r="R50" s="458"/>
      <c r="S50" s="459" t="str">
        <f t="array" ref="S50">IF(B50="","",XLOOKUP($B50,Product,'Product List'!D:D))</f>
        <v/>
      </c>
      <c r="T50" s="454" t="str">
        <f t="array" ref="T50">IF(B50="","",XLOOKUP($B50,Product,'Product List'!E:E))</f>
        <v/>
      </c>
      <c r="U50" s="454" t="str">
        <f t="array" ref="U50">IF(B50="","",XLOOKUP($B50,Product,'Product List'!F:F))</f>
        <v/>
      </c>
      <c r="V50" s="454" t="str">
        <f t="array" ref="V50">IF(B50="","",XLOOKUP($B50,Product,'Product List'!G:G))</f>
        <v/>
      </c>
      <c r="W50" s="434"/>
      <c r="X50" s="434" t="str">
        <f t="array" ref="X50">iferror(xlookup(B50,'Product List'!A:A,'Product List'!P:P),"")</f>
        <v/>
      </c>
      <c r="Y50" s="434">
        <f t="shared" si="8"/>
        <v>0</v>
      </c>
      <c r="Z50" s="434"/>
    </row>
    <row r="51" ht="14.25" customHeight="1">
      <c r="A51" s="448"/>
      <c r="B51" s="448"/>
      <c r="C51" s="454"/>
      <c r="D51" s="461"/>
      <c r="E51" s="461"/>
      <c r="F51" s="461"/>
      <c r="G51" s="450">
        <f t="shared" si="1"/>
        <v>0</v>
      </c>
      <c r="H51" s="451" t="str">
        <f t="shared" si="2"/>
        <v/>
      </c>
      <c r="I51" s="452" t="str">
        <f t="shared" si="3"/>
        <v/>
      </c>
      <c r="J51" s="493"/>
      <c r="K51" s="434"/>
      <c r="L51" s="454" t="str">
        <f t="shared" si="4"/>
        <v/>
      </c>
      <c r="M51" s="455" t="str">
        <f t="array" ref="M51">IFERROR(IF(J51="","",XLOOKUP(L51,Personnel!$B$4:$G$4,Personnel!$B$5:$G$5)),"")</f>
        <v/>
      </c>
      <c r="N51" s="455">
        <f t="shared" si="5"/>
        <v>0</v>
      </c>
      <c r="O51" s="434"/>
      <c r="P51" s="456" t="str">
        <f t="shared" si="6"/>
        <v/>
      </c>
      <c r="Q51" s="457">
        <f t="shared" si="7"/>
        <v>0</v>
      </c>
      <c r="R51" s="458"/>
      <c r="S51" s="459" t="str">
        <f t="array" ref="S51">IF(B51="","",XLOOKUP($B51,Product,'Product List'!D:D))</f>
        <v/>
      </c>
      <c r="T51" s="454" t="str">
        <f t="array" ref="T51">IF(B51="","",XLOOKUP($B51,Product,'Product List'!E:E))</f>
        <v/>
      </c>
      <c r="U51" s="454" t="str">
        <f t="array" ref="U51">IF(B51="","",XLOOKUP($B51,Product,'Product List'!F:F))</f>
        <v/>
      </c>
      <c r="V51" s="454" t="str">
        <f t="array" ref="V51">IF(B51="","",XLOOKUP($B51,Product,'Product List'!G:G))</f>
        <v/>
      </c>
      <c r="W51" s="434"/>
      <c r="X51" s="434" t="str">
        <f t="array" ref="X51">iferror(xlookup(B51,'Product List'!A:A,'Product List'!P:P),"")</f>
        <v/>
      </c>
      <c r="Y51" s="434">
        <f t="shared" si="8"/>
        <v>0</v>
      </c>
      <c r="Z51" s="434"/>
    </row>
    <row r="52" ht="14.25" customHeight="1">
      <c r="A52" s="448"/>
      <c r="B52" s="448"/>
      <c r="C52" s="454"/>
      <c r="D52" s="461"/>
      <c r="E52" s="461"/>
      <c r="F52" s="461"/>
      <c r="G52" s="450">
        <f t="shared" si="1"/>
        <v>0</v>
      </c>
      <c r="H52" s="451" t="str">
        <f t="shared" si="2"/>
        <v/>
      </c>
      <c r="I52" s="452" t="str">
        <f t="shared" si="3"/>
        <v/>
      </c>
      <c r="J52" s="493"/>
      <c r="K52" s="434"/>
      <c r="L52" s="454" t="str">
        <f t="shared" si="4"/>
        <v/>
      </c>
      <c r="M52" s="455" t="str">
        <f t="array" ref="M52">IFERROR(IF(J52="","",XLOOKUP(L52,Personnel!$B$4:$G$4,Personnel!$B$5:$G$5)),"")</f>
        <v/>
      </c>
      <c r="N52" s="455">
        <f t="shared" si="5"/>
        <v>0</v>
      </c>
      <c r="O52" s="434"/>
      <c r="P52" s="456" t="str">
        <f t="shared" si="6"/>
        <v/>
      </c>
      <c r="Q52" s="457">
        <f t="shared" si="7"/>
        <v>0</v>
      </c>
      <c r="R52" s="458"/>
      <c r="S52" s="459" t="str">
        <f t="array" ref="S52">IF(B52="","",XLOOKUP($B52,Product,'Product List'!D:D))</f>
        <v/>
      </c>
      <c r="T52" s="454" t="str">
        <f t="array" ref="T52">IF(B52="","",XLOOKUP($B52,Product,'Product List'!E:E))</f>
        <v/>
      </c>
      <c r="U52" s="454" t="str">
        <f t="array" ref="U52">IF(B52="","",XLOOKUP($B52,Product,'Product List'!F:F))</f>
        <v/>
      </c>
      <c r="V52" s="454" t="str">
        <f t="array" ref="V52">IF(B52="","",XLOOKUP($B52,Product,'Product List'!G:G))</f>
        <v/>
      </c>
      <c r="W52" s="434"/>
      <c r="X52" s="434" t="str">
        <f t="array" ref="X52">iferror(xlookup(B52,'Product List'!A:A,'Product List'!P:P),"")</f>
        <v/>
      </c>
      <c r="Y52" s="434">
        <f t="shared" si="8"/>
        <v>0</v>
      </c>
      <c r="Z52" s="434"/>
    </row>
    <row r="53" ht="14.25" customHeight="1">
      <c r="A53" s="448"/>
      <c r="B53" s="448"/>
      <c r="C53" s="454"/>
      <c r="D53" s="461"/>
      <c r="E53" s="461"/>
      <c r="F53" s="461"/>
      <c r="G53" s="450">
        <f t="shared" si="1"/>
        <v>0</v>
      </c>
      <c r="H53" s="451" t="str">
        <f t="shared" si="2"/>
        <v/>
      </c>
      <c r="I53" s="452" t="str">
        <f t="shared" si="3"/>
        <v/>
      </c>
      <c r="J53" s="493"/>
      <c r="K53" s="434"/>
      <c r="L53" s="454" t="str">
        <f t="shared" si="4"/>
        <v/>
      </c>
      <c r="M53" s="455" t="str">
        <f t="array" ref="M53">IFERROR(IF(J53="","",XLOOKUP(L53,Personnel!$B$4:$G$4,Personnel!$B$5:$G$5)),"")</f>
        <v/>
      </c>
      <c r="N53" s="455">
        <f t="shared" si="5"/>
        <v>0</v>
      </c>
      <c r="O53" s="434"/>
      <c r="P53" s="456" t="str">
        <f t="shared" si="6"/>
        <v/>
      </c>
      <c r="Q53" s="457">
        <f t="shared" si="7"/>
        <v>0</v>
      </c>
      <c r="R53" s="458"/>
      <c r="S53" s="459" t="str">
        <f t="array" ref="S53">IF(B53="","",XLOOKUP($B53,Product,'Product List'!D:D))</f>
        <v/>
      </c>
      <c r="T53" s="454" t="str">
        <f t="array" ref="T53">IF(B53="","",XLOOKUP($B53,Product,'Product List'!E:E))</f>
        <v/>
      </c>
      <c r="U53" s="454" t="str">
        <f t="array" ref="U53">IF(B53="","",XLOOKUP($B53,Product,'Product List'!F:F))</f>
        <v/>
      </c>
      <c r="V53" s="454" t="str">
        <f t="array" ref="V53">IF(B53="","",XLOOKUP($B53,Product,'Product List'!G:G))</f>
        <v/>
      </c>
      <c r="W53" s="434"/>
      <c r="X53" s="434" t="str">
        <f t="array" ref="X53">iferror(xlookup(B53,'Product List'!A:A,'Product List'!P:P),"")</f>
        <v/>
      </c>
      <c r="Y53" s="434">
        <f t="shared" si="8"/>
        <v>0</v>
      </c>
      <c r="Z53" s="434"/>
    </row>
    <row r="54" ht="14.25" customHeight="1">
      <c r="A54" s="448"/>
      <c r="B54" s="448"/>
      <c r="C54" s="454"/>
      <c r="D54" s="461"/>
      <c r="E54" s="461"/>
      <c r="F54" s="461"/>
      <c r="G54" s="450">
        <f t="shared" si="1"/>
        <v>0</v>
      </c>
      <c r="H54" s="451" t="str">
        <f t="shared" si="2"/>
        <v/>
      </c>
      <c r="I54" s="452" t="str">
        <f t="shared" si="3"/>
        <v/>
      </c>
      <c r="J54" s="493"/>
      <c r="K54" s="434"/>
      <c r="L54" s="454" t="str">
        <f t="shared" si="4"/>
        <v/>
      </c>
      <c r="M54" s="455" t="str">
        <f t="array" ref="M54">IFERROR(IF(J54="","",XLOOKUP(L54,Personnel!$B$4:$G$4,Personnel!$B$5:$G$5)),"")</f>
        <v/>
      </c>
      <c r="N54" s="455">
        <f t="shared" si="5"/>
        <v>0</v>
      </c>
      <c r="O54" s="434"/>
      <c r="P54" s="456" t="str">
        <f t="shared" si="6"/>
        <v/>
      </c>
      <c r="Q54" s="457">
        <f t="shared" si="7"/>
        <v>0</v>
      </c>
      <c r="R54" s="458"/>
      <c r="S54" s="459" t="str">
        <f t="array" ref="S54">IF(B54="","",XLOOKUP($B54,Product,'Product List'!D:D))</f>
        <v/>
      </c>
      <c r="T54" s="454" t="str">
        <f t="array" ref="T54">IF(B54="","",XLOOKUP($B54,Product,'Product List'!E:E))</f>
        <v/>
      </c>
      <c r="U54" s="454" t="str">
        <f t="array" ref="U54">IF(B54="","",XLOOKUP($B54,Product,'Product List'!F:F))</f>
        <v/>
      </c>
      <c r="V54" s="454" t="str">
        <f t="array" ref="V54">IF(B54="","",XLOOKUP($B54,Product,'Product List'!G:G))</f>
        <v/>
      </c>
      <c r="W54" s="434"/>
      <c r="X54" s="434" t="str">
        <f t="array" ref="X54">iferror(xlookup(B54,'Product List'!A:A,'Product List'!P:P),"")</f>
        <v/>
      </c>
      <c r="Y54" s="434">
        <f t="shared" si="8"/>
        <v>0</v>
      </c>
      <c r="Z54" s="434"/>
    </row>
    <row r="55" ht="14.25" customHeight="1">
      <c r="A55" s="448"/>
      <c r="B55" s="448"/>
      <c r="C55" s="454"/>
      <c r="D55" s="461"/>
      <c r="E55" s="461"/>
      <c r="F55" s="461"/>
      <c r="G55" s="450">
        <f t="shared" si="1"/>
        <v>0</v>
      </c>
      <c r="H55" s="451" t="str">
        <f t="shared" si="2"/>
        <v/>
      </c>
      <c r="I55" s="452" t="str">
        <f t="shared" si="3"/>
        <v/>
      </c>
      <c r="J55" s="493"/>
      <c r="K55" s="434"/>
      <c r="L55" s="454" t="str">
        <f t="shared" si="4"/>
        <v/>
      </c>
      <c r="M55" s="455" t="str">
        <f t="array" ref="M55">IFERROR(IF(J55="","",XLOOKUP(L55,Personnel!$B$4:$G$4,Personnel!$B$5:$G$5)),"")</f>
        <v/>
      </c>
      <c r="N55" s="455">
        <f t="shared" si="5"/>
        <v>0</v>
      </c>
      <c r="O55" s="434"/>
      <c r="P55" s="456" t="str">
        <f t="shared" si="6"/>
        <v/>
      </c>
      <c r="Q55" s="457">
        <f t="shared" si="7"/>
        <v>0</v>
      </c>
      <c r="R55" s="458"/>
      <c r="S55" s="459" t="str">
        <f t="array" ref="S55">IF(B55="","",XLOOKUP($B55,Product,'Product List'!D:D))</f>
        <v/>
      </c>
      <c r="T55" s="454" t="str">
        <f t="array" ref="T55">IF(B55="","",XLOOKUP($B55,Product,'Product List'!E:E))</f>
        <v/>
      </c>
      <c r="U55" s="454" t="str">
        <f t="array" ref="U55">IF(B55="","",XLOOKUP($B55,Product,'Product List'!F:F))</f>
        <v/>
      </c>
      <c r="V55" s="454" t="str">
        <f t="array" ref="V55">IF(B55="","",XLOOKUP($B55,Product,'Product List'!G:G))</f>
        <v/>
      </c>
      <c r="W55" s="434"/>
      <c r="X55" s="434" t="str">
        <f t="array" ref="X55">iferror(xlookup(B55,'Product List'!A:A,'Product List'!P:P),"")</f>
        <v/>
      </c>
      <c r="Y55" s="434">
        <f t="shared" si="8"/>
        <v>0</v>
      </c>
      <c r="Z55" s="434"/>
    </row>
    <row r="56" ht="14.25" customHeight="1">
      <c r="A56" s="448"/>
      <c r="B56" s="448"/>
      <c r="C56" s="454"/>
      <c r="D56" s="460"/>
      <c r="E56" s="461"/>
      <c r="F56" s="461"/>
      <c r="G56" s="450">
        <f t="shared" si="1"/>
        <v>0</v>
      </c>
      <c r="H56" s="451" t="str">
        <f t="shared" si="2"/>
        <v/>
      </c>
      <c r="I56" s="452" t="str">
        <f t="shared" si="3"/>
        <v/>
      </c>
      <c r="J56" s="493"/>
      <c r="K56" s="434"/>
      <c r="L56" s="454" t="str">
        <f t="shared" si="4"/>
        <v/>
      </c>
      <c r="M56" s="455" t="str">
        <f t="array" ref="M56">IFERROR(IF(J56="","",XLOOKUP(L56,Personnel!$B$4:$G$4,Personnel!$B$5:$G$5)),"")</f>
        <v/>
      </c>
      <c r="N56" s="455">
        <f t="shared" si="5"/>
        <v>0</v>
      </c>
      <c r="O56" s="434"/>
      <c r="P56" s="456" t="str">
        <f t="shared" si="6"/>
        <v/>
      </c>
      <c r="Q56" s="457">
        <f t="shared" si="7"/>
        <v>0</v>
      </c>
      <c r="R56" s="458"/>
      <c r="S56" s="459" t="str">
        <f t="array" ref="S56">IF(B56="","",XLOOKUP($B56,Product,'Product List'!D:D))</f>
        <v/>
      </c>
      <c r="T56" s="454" t="str">
        <f t="array" ref="T56">IF(B56="","",XLOOKUP($B56,Product,'Product List'!E:E))</f>
        <v/>
      </c>
      <c r="U56" s="454" t="str">
        <f t="array" ref="U56">IF(B56="","",XLOOKUP($B56,Product,'Product List'!F:F))</f>
        <v/>
      </c>
      <c r="V56" s="454" t="str">
        <f t="array" ref="V56">IF(B56="","",XLOOKUP($B56,Product,'Product List'!G:G))</f>
        <v/>
      </c>
      <c r="W56" s="434"/>
      <c r="X56" s="434" t="str">
        <f t="array" ref="X56">iferror(xlookup(B56,'Product List'!A:A,'Product List'!P:P),"")</f>
        <v/>
      </c>
      <c r="Y56" s="434">
        <f t="shared" si="8"/>
        <v>0</v>
      </c>
      <c r="Z56" s="434"/>
    </row>
    <row r="57" ht="14.25" customHeight="1">
      <c r="A57" s="448"/>
      <c r="B57" s="448"/>
      <c r="C57" s="454"/>
      <c r="D57" s="461"/>
      <c r="E57" s="461"/>
      <c r="F57" s="461"/>
      <c r="G57" s="450">
        <f t="shared" si="1"/>
        <v>0</v>
      </c>
      <c r="H57" s="451" t="str">
        <f t="shared" si="2"/>
        <v/>
      </c>
      <c r="I57" s="452" t="str">
        <f t="shared" si="3"/>
        <v/>
      </c>
      <c r="J57" s="493"/>
      <c r="K57" s="434"/>
      <c r="L57" s="454" t="str">
        <f t="shared" si="4"/>
        <v/>
      </c>
      <c r="M57" s="455" t="str">
        <f t="array" ref="M57">IFERROR(IF(J57="","",XLOOKUP(L57,Personnel!$B$4:$G$4,Personnel!$B$5:$G$5)),"")</f>
        <v/>
      </c>
      <c r="N57" s="455">
        <f t="shared" si="5"/>
        <v>0</v>
      </c>
      <c r="O57" s="434"/>
      <c r="P57" s="456" t="str">
        <f t="shared" si="6"/>
        <v/>
      </c>
      <c r="Q57" s="457">
        <f t="shared" si="7"/>
        <v>0</v>
      </c>
      <c r="R57" s="458"/>
      <c r="S57" s="459" t="str">
        <f t="array" ref="S57">IF(B57="","",XLOOKUP($B57,Product,'Product List'!D:D))</f>
        <v/>
      </c>
      <c r="T57" s="454" t="str">
        <f t="array" ref="T57">IF(B57="","",XLOOKUP($B57,Product,'Product List'!E:E))</f>
        <v/>
      </c>
      <c r="U57" s="454" t="str">
        <f t="array" ref="U57">IF(B57="","",XLOOKUP($B57,Product,'Product List'!F:F))</f>
        <v/>
      </c>
      <c r="V57" s="454" t="str">
        <f t="array" ref="V57">IF(B57="","",XLOOKUP($B57,Product,'Product List'!G:G))</f>
        <v/>
      </c>
      <c r="W57" s="434"/>
      <c r="X57" s="434" t="str">
        <f t="array" ref="X57">iferror(xlookup(B57,'Product List'!A:A,'Product List'!P:P),"")</f>
        <v/>
      </c>
      <c r="Y57" s="434">
        <f t="shared" si="8"/>
        <v>0</v>
      </c>
      <c r="Z57" s="434"/>
    </row>
    <row r="58" ht="14.25" customHeight="1">
      <c r="A58" s="448"/>
      <c r="B58" s="448"/>
      <c r="C58" s="454"/>
      <c r="D58" s="461"/>
      <c r="E58" s="461"/>
      <c r="F58" s="461"/>
      <c r="G58" s="450">
        <f t="shared" si="1"/>
        <v>0</v>
      </c>
      <c r="H58" s="451" t="str">
        <f t="shared" si="2"/>
        <v/>
      </c>
      <c r="I58" s="452" t="str">
        <f t="shared" si="3"/>
        <v/>
      </c>
      <c r="J58" s="493"/>
      <c r="K58" s="434"/>
      <c r="L58" s="454" t="str">
        <f t="shared" si="4"/>
        <v/>
      </c>
      <c r="M58" s="455" t="str">
        <f t="array" ref="M58">IFERROR(IF(J58="","",XLOOKUP(L58,Personnel!$B$4:$G$4,Personnel!$B$5:$G$5)),"")</f>
        <v/>
      </c>
      <c r="N58" s="455">
        <f t="shared" si="5"/>
        <v>0</v>
      </c>
      <c r="O58" s="434"/>
      <c r="P58" s="456" t="str">
        <f t="shared" si="6"/>
        <v/>
      </c>
      <c r="Q58" s="457">
        <f t="shared" si="7"/>
        <v>0</v>
      </c>
      <c r="R58" s="458"/>
      <c r="S58" s="459" t="str">
        <f t="array" ref="S58">IF(B58="","",XLOOKUP($B58,Product,'Product List'!D:D))</f>
        <v/>
      </c>
      <c r="T58" s="454" t="str">
        <f t="array" ref="T58">IF(B58="","",XLOOKUP($B58,Product,'Product List'!E:E))</f>
        <v/>
      </c>
      <c r="U58" s="454" t="str">
        <f t="array" ref="U58">IF(B58="","",XLOOKUP($B58,Product,'Product List'!F:F))</f>
        <v/>
      </c>
      <c r="V58" s="454" t="str">
        <f t="array" ref="V58">IF(B58="","",XLOOKUP($B58,Product,'Product List'!G:G))</f>
        <v/>
      </c>
      <c r="W58" s="434"/>
      <c r="X58" s="434" t="str">
        <f t="array" ref="X58">iferror(xlookup(B58,'Product List'!A:A,'Product List'!P:P),"")</f>
        <v/>
      </c>
      <c r="Y58" s="434">
        <f t="shared" si="8"/>
        <v>0</v>
      </c>
      <c r="Z58" s="434"/>
    </row>
    <row r="59" ht="14.25" customHeight="1">
      <c r="A59" s="448"/>
      <c r="B59" s="448"/>
      <c r="C59" s="454"/>
      <c r="D59" s="461"/>
      <c r="E59" s="461"/>
      <c r="F59" s="461"/>
      <c r="G59" s="450">
        <f t="shared" si="1"/>
        <v>0</v>
      </c>
      <c r="H59" s="451" t="str">
        <f t="shared" si="2"/>
        <v/>
      </c>
      <c r="I59" s="452" t="str">
        <f t="shared" si="3"/>
        <v/>
      </c>
      <c r="J59" s="493"/>
      <c r="K59" s="434"/>
      <c r="L59" s="454" t="str">
        <f t="shared" si="4"/>
        <v/>
      </c>
      <c r="M59" s="455" t="str">
        <f t="array" ref="M59">IFERROR(IF(J59="","",XLOOKUP(L59,Personnel!$B$4:$G$4,Personnel!$B$5:$G$5)),"")</f>
        <v/>
      </c>
      <c r="N59" s="455">
        <f t="shared" si="5"/>
        <v>0</v>
      </c>
      <c r="O59" s="434"/>
      <c r="P59" s="456" t="str">
        <f t="shared" si="6"/>
        <v/>
      </c>
      <c r="Q59" s="457">
        <f t="shared" si="7"/>
        <v>0</v>
      </c>
      <c r="R59" s="458"/>
      <c r="S59" s="459" t="str">
        <f t="array" ref="S59">IF(B59="","",XLOOKUP($B59,Product,'Product List'!D:D))</f>
        <v/>
      </c>
      <c r="T59" s="454" t="str">
        <f t="array" ref="T59">IF(B59="","",XLOOKUP($B59,Product,'Product List'!E:E))</f>
        <v/>
      </c>
      <c r="U59" s="454" t="str">
        <f t="array" ref="U59">IF(B59="","",XLOOKUP($B59,Product,'Product List'!F:F))</f>
        <v/>
      </c>
      <c r="V59" s="454" t="str">
        <f t="array" ref="V59">IF(B59="","",XLOOKUP($B59,Product,'Product List'!G:G))</f>
        <v/>
      </c>
      <c r="W59" s="434"/>
      <c r="X59" s="434" t="str">
        <f t="array" ref="X59">iferror(xlookup(B59,'Product List'!A:A,'Product List'!P:P),"")</f>
        <v/>
      </c>
      <c r="Y59" s="434">
        <f t="shared" si="8"/>
        <v>0</v>
      </c>
      <c r="Z59" s="434"/>
    </row>
    <row r="60" ht="14.25" customHeight="1">
      <c r="A60" s="448"/>
      <c r="B60" s="448"/>
      <c r="C60" s="454"/>
      <c r="D60" s="461"/>
      <c r="E60" s="461"/>
      <c r="F60" s="461"/>
      <c r="G60" s="450">
        <f t="shared" si="1"/>
        <v>0</v>
      </c>
      <c r="H60" s="451" t="str">
        <f t="shared" si="2"/>
        <v/>
      </c>
      <c r="I60" s="452" t="str">
        <f t="shared" si="3"/>
        <v/>
      </c>
      <c r="J60" s="493"/>
      <c r="K60" s="434"/>
      <c r="L60" s="454" t="str">
        <f t="shared" si="4"/>
        <v/>
      </c>
      <c r="M60" s="455" t="str">
        <f t="array" ref="M60">IFERROR(IF(J60="","",XLOOKUP(L60,Personnel!$B$4:$G$4,Personnel!$B$5:$G$5)),"")</f>
        <v/>
      </c>
      <c r="N60" s="455">
        <f t="shared" si="5"/>
        <v>0</v>
      </c>
      <c r="O60" s="434"/>
      <c r="P60" s="456" t="str">
        <f t="shared" si="6"/>
        <v/>
      </c>
      <c r="Q60" s="457">
        <f t="shared" si="7"/>
        <v>0</v>
      </c>
      <c r="R60" s="458"/>
      <c r="S60" s="459" t="str">
        <f t="array" ref="S60">IF(B60="","",XLOOKUP($B60,Product,'Product List'!D:D))</f>
        <v/>
      </c>
      <c r="T60" s="454" t="str">
        <f t="array" ref="T60">IF(B60="","",XLOOKUP($B60,Product,'Product List'!E:E))</f>
        <v/>
      </c>
      <c r="U60" s="454" t="str">
        <f t="array" ref="U60">IF(B60="","",XLOOKUP($B60,Product,'Product List'!F:F))</f>
        <v/>
      </c>
      <c r="V60" s="454" t="str">
        <f t="array" ref="V60">IF(B60="","",XLOOKUP($B60,Product,'Product List'!G:G))</f>
        <v/>
      </c>
      <c r="W60" s="434"/>
      <c r="X60" s="434" t="str">
        <f t="array" ref="X60">iferror(xlookup(B60,'Product List'!A:A,'Product List'!P:P),"")</f>
        <v/>
      </c>
      <c r="Y60" s="434">
        <f t="shared" si="8"/>
        <v>0</v>
      </c>
      <c r="Z60" s="434"/>
    </row>
    <row r="61" ht="14.25" customHeight="1">
      <c r="A61" s="448"/>
      <c r="B61" s="448"/>
      <c r="C61" s="454"/>
      <c r="D61" s="461"/>
      <c r="E61" s="461"/>
      <c r="F61" s="460"/>
      <c r="G61" s="450">
        <f t="shared" si="1"/>
        <v>0</v>
      </c>
      <c r="H61" s="451" t="str">
        <f t="shared" si="2"/>
        <v/>
      </c>
      <c r="I61" s="452" t="str">
        <f t="shared" si="3"/>
        <v/>
      </c>
      <c r="J61" s="493"/>
      <c r="K61" s="434"/>
      <c r="L61" s="454" t="str">
        <f t="shared" si="4"/>
        <v/>
      </c>
      <c r="M61" s="455" t="str">
        <f t="array" ref="M61">IFERROR(IF(J61="","",XLOOKUP(L61,Personnel!$B$4:$G$4,Personnel!$B$5:$G$5)),"")</f>
        <v/>
      </c>
      <c r="N61" s="455">
        <f t="shared" si="5"/>
        <v>0</v>
      </c>
      <c r="O61" s="434"/>
      <c r="P61" s="456" t="str">
        <f t="shared" si="6"/>
        <v/>
      </c>
      <c r="Q61" s="457">
        <f t="shared" si="7"/>
        <v>0</v>
      </c>
      <c r="R61" s="458"/>
      <c r="S61" s="459" t="str">
        <f t="array" ref="S61">IF(B61="","",XLOOKUP($B61,Product,'Product List'!D:D))</f>
        <v/>
      </c>
      <c r="T61" s="454" t="str">
        <f t="array" ref="T61">IF(B61="","",XLOOKUP($B61,Product,'Product List'!E:E))</f>
        <v/>
      </c>
      <c r="U61" s="454" t="str">
        <f t="array" ref="U61">IF(B61="","",XLOOKUP($B61,Product,'Product List'!F:F))</f>
        <v/>
      </c>
      <c r="V61" s="454" t="str">
        <f t="array" ref="V61">IF(B61="","",XLOOKUP($B61,Product,'Product List'!G:G))</f>
        <v/>
      </c>
      <c r="W61" s="434"/>
      <c r="X61" s="434" t="str">
        <f t="array" ref="X61">iferror(xlookup(B61,'Product List'!A:A,'Product List'!P:P),"")</f>
        <v/>
      </c>
      <c r="Y61" s="434">
        <f t="shared" si="8"/>
        <v>0</v>
      </c>
      <c r="Z61" s="434"/>
    </row>
    <row r="62" ht="14.25" customHeight="1">
      <c r="A62" s="448"/>
      <c r="B62" s="448"/>
      <c r="C62" s="454"/>
      <c r="D62" s="461"/>
      <c r="E62" s="461"/>
      <c r="F62" s="461"/>
      <c r="G62" s="450">
        <f t="shared" si="1"/>
        <v>0</v>
      </c>
      <c r="H62" s="451" t="str">
        <f t="shared" si="2"/>
        <v/>
      </c>
      <c r="I62" s="452" t="str">
        <f t="shared" si="3"/>
        <v/>
      </c>
      <c r="J62" s="493"/>
      <c r="K62" s="434"/>
      <c r="L62" s="454" t="str">
        <f t="shared" si="4"/>
        <v/>
      </c>
      <c r="M62" s="455" t="str">
        <f t="array" ref="M62">IFERROR(IF(J62="","",XLOOKUP(L62,Personnel!$B$4:$G$4,Personnel!$B$5:$G$5)),"")</f>
        <v/>
      </c>
      <c r="N62" s="455">
        <f t="shared" si="5"/>
        <v>0</v>
      </c>
      <c r="O62" s="434"/>
      <c r="P62" s="456" t="str">
        <f t="shared" si="6"/>
        <v/>
      </c>
      <c r="Q62" s="457">
        <f t="shared" si="7"/>
        <v>0</v>
      </c>
      <c r="R62" s="458"/>
      <c r="S62" s="459" t="str">
        <f t="array" ref="S62">IF(B62="","",XLOOKUP($B62,Product,'Product List'!D:D))</f>
        <v/>
      </c>
      <c r="T62" s="454" t="str">
        <f t="array" ref="T62">IF(B62="","",XLOOKUP($B62,Product,'Product List'!E:E))</f>
        <v/>
      </c>
      <c r="U62" s="454" t="str">
        <f t="array" ref="U62">IF(B62="","",XLOOKUP($B62,Product,'Product List'!F:F))</f>
        <v/>
      </c>
      <c r="V62" s="454" t="str">
        <f t="array" ref="V62">IF(B62="","",XLOOKUP($B62,Product,'Product List'!G:G))</f>
        <v/>
      </c>
      <c r="W62" s="434"/>
      <c r="X62" s="434" t="str">
        <f t="array" ref="X62">iferror(xlookup(B62,'Product List'!A:A,'Product List'!P:P),"")</f>
        <v/>
      </c>
      <c r="Y62" s="434">
        <f t="shared" si="8"/>
        <v>0</v>
      </c>
      <c r="Z62" s="434"/>
    </row>
    <row r="63" ht="14.25" customHeight="1">
      <c r="A63" s="448"/>
      <c r="B63" s="448"/>
      <c r="C63" s="454"/>
      <c r="D63" s="461"/>
      <c r="E63" s="461"/>
      <c r="F63" s="461"/>
      <c r="G63" s="450">
        <f t="shared" si="1"/>
        <v>0</v>
      </c>
      <c r="H63" s="451" t="str">
        <f t="shared" si="2"/>
        <v/>
      </c>
      <c r="I63" s="452" t="str">
        <f t="shared" si="3"/>
        <v/>
      </c>
      <c r="J63" s="493"/>
      <c r="K63" s="434"/>
      <c r="L63" s="454" t="str">
        <f t="shared" si="4"/>
        <v/>
      </c>
      <c r="M63" s="455" t="str">
        <f t="array" ref="M63">IFERROR(IF(J63="","",XLOOKUP(L63,Personnel!$B$4:$G$4,Personnel!$B$5:$G$5)),"")</f>
        <v/>
      </c>
      <c r="N63" s="455">
        <f t="shared" si="5"/>
        <v>0</v>
      </c>
      <c r="O63" s="434"/>
      <c r="P63" s="456" t="str">
        <f t="shared" si="6"/>
        <v/>
      </c>
      <c r="Q63" s="457">
        <f t="shared" si="7"/>
        <v>0</v>
      </c>
      <c r="R63" s="458"/>
      <c r="S63" s="459" t="str">
        <f t="array" ref="S63">IF(B63="","",XLOOKUP($B63,Product,'Product List'!D:D))</f>
        <v/>
      </c>
      <c r="T63" s="454" t="str">
        <f t="array" ref="T63">IF(B63="","",XLOOKUP($B63,Product,'Product List'!E:E))</f>
        <v/>
      </c>
      <c r="U63" s="454" t="str">
        <f t="array" ref="U63">IF(B63="","",XLOOKUP($B63,Product,'Product List'!F:F))</f>
        <v/>
      </c>
      <c r="V63" s="454" t="str">
        <f t="array" ref="V63">IF(B63="","",XLOOKUP($B63,Product,'Product List'!G:G))</f>
        <v/>
      </c>
      <c r="W63" s="434"/>
      <c r="X63" s="434" t="str">
        <f t="array" ref="X63">iferror(xlookup(B63,'Product List'!A:A,'Product List'!P:P),"")</f>
        <v/>
      </c>
      <c r="Y63" s="434">
        <f t="shared" si="8"/>
        <v>0</v>
      </c>
      <c r="Z63" s="434"/>
    </row>
    <row r="64" ht="14.25" customHeight="1">
      <c r="A64" s="448"/>
      <c r="B64" s="448"/>
      <c r="C64" s="454"/>
      <c r="D64" s="461"/>
      <c r="E64" s="461"/>
      <c r="F64" s="461"/>
      <c r="G64" s="450">
        <f t="shared" si="1"/>
        <v>0</v>
      </c>
      <c r="H64" s="451" t="str">
        <f t="shared" si="2"/>
        <v/>
      </c>
      <c r="I64" s="452" t="str">
        <f t="shared" si="3"/>
        <v/>
      </c>
      <c r="J64" s="493"/>
      <c r="K64" s="434"/>
      <c r="L64" s="454" t="str">
        <f t="shared" si="4"/>
        <v/>
      </c>
      <c r="M64" s="455" t="str">
        <f t="array" ref="M64">IFERROR(IF(J64="","",XLOOKUP(L64,Personnel!$B$4:$G$4,Personnel!$B$5:$G$5)),"")</f>
        <v/>
      </c>
      <c r="N64" s="455">
        <f t="shared" si="5"/>
        <v>0</v>
      </c>
      <c r="O64" s="434"/>
      <c r="P64" s="456" t="str">
        <f t="shared" si="6"/>
        <v/>
      </c>
      <c r="Q64" s="457">
        <f t="shared" si="7"/>
        <v>0</v>
      </c>
      <c r="R64" s="458"/>
      <c r="S64" s="459" t="str">
        <f t="array" ref="S64">IF(B64="","",XLOOKUP($B64,Product,'Product List'!D:D))</f>
        <v/>
      </c>
      <c r="T64" s="454" t="str">
        <f t="array" ref="T64">IF(B64="","",XLOOKUP($B64,Product,'Product List'!E:E))</f>
        <v/>
      </c>
      <c r="U64" s="454" t="str">
        <f t="array" ref="U64">IF(B64="","",XLOOKUP($B64,Product,'Product List'!F:F))</f>
        <v/>
      </c>
      <c r="V64" s="454" t="str">
        <f t="array" ref="V64">IF(B64="","",XLOOKUP($B64,Product,'Product List'!G:G))</f>
        <v/>
      </c>
      <c r="W64" s="434"/>
      <c r="X64" s="434" t="str">
        <f t="array" ref="X64">iferror(xlookup(B64,'Product List'!A:A,'Product List'!P:P),"")</f>
        <v/>
      </c>
      <c r="Y64" s="434">
        <f t="shared" si="8"/>
        <v>0</v>
      </c>
      <c r="Z64" s="434"/>
    </row>
    <row r="65" ht="14.25" customHeight="1">
      <c r="A65" s="448"/>
      <c r="B65" s="448"/>
      <c r="C65" s="454"/>
      <c r="D65" s="460"/>
      <c r="E65" s="461"/>
      <c r="F65" s="461"/>
      <c r="G65" s="450">
        <f t="shared" si="1"/>
        <v>0</v>
      </c>
      <c r="H65" s="451" t="str">
        <f t="shared" si="2"/>
        <v/>
      </c>
      <c r="I65" s="452" t="str">
        <f t="shared" si="3"/>
        <v/>
      </c>
      <c r="J65" s="493"/>
      <c r="K65" s="434"/>
      <c r="L65" s="454" t="str">
        <f t="shared" si="4"/>
        <v/>
      </c>
      <c r="M65" s="455" t="str">
        <f t="array" ref="M65">IFERROR(IF(J65="","",XLOOKUP(L65,Personnel!$B$4:$G$4,Personnel!$B$5:$G$5)),"")</f>
        <v/>
      </c>
      <c r="N65" s="455">
        <f t="shared" si="5"/>
        <v>0</v>
      </c>
      <c r="O65" s="434"/>
      <c r="P65" s="456" t="str">
        <f t="shared" si="6"/>
        <v/>
      </c>
      <c r="Q65" s="457">
        <f t="shared" si="7"/>
        <v>0</v>
      </c>
      <c r="R65" s="458"/>
      <c r="S65" s="459" t="str">
        <f t="array" ref="S65">IF(B65="","",XLOOKUP($B65,Product,'Product List'!D:D))</f>
        <v/>
      </c>
      <c r="T65" s="454" t="str">
        <f t="array" ref="T65">IF(B65="","",XLOOKUP($B65,Product,'Product List'!E:E))</f>
        <v/>
      </c>
      <c r="U65" s="454" t="str">
        <f t="array" ref="U65">IF(B65="","",XLOOKUP($B65,Product,'Product List'!F:F))</f>
        <v/>
      </c>
      <c r="V65" s="454" t="str">
        <f t="array" ref="V65">IF(B65="","",XLOOKUP($B65,Product,'Product List'!G:G))</f>
        <v/>
      </c>
      <c r="W65" s="434"/>
      <c r="X65" s="434" t="str">
        <f t="array" ref="X65">iferror(xlookup(B65,'Product List'!A:A,'Product List'!P:P),"")</f>
        <v/>
      </c>
      <c r="Y65" s="434">
        <f t="shared" si="8"/>
        <v>0</v>
      </c>
      <c r="Z65" s="434"/>
    </row>
    <row r="66" ht="14.25" customHeight="1">
      <c r="A66" s="448"/>
      <c r="B66" s="448"/>
      <c r="C66" s="454"/>
      <c r="D66" s="461"/>
      <c r="E66" s="461"/>
      <c r="F66" s="461"/>
      <c r="G66" s="450">
        <f t="shared" si="1"/>
        <v>0</v>
      </c>
      <c r="H66" s="451" t="str">
        <f t="shared" si="2"/>
        <v/>
      </c>
      <c r="I66" s="452" t="str">
        <f t="shared" si="3"/>
        <v/>
      </c>
      <c r="J66" s="493"/>
      <c r="K66" s="434"/>
      <c r="L66" s="454" t="str">
        <f t="shared" si="4"/>
        <v/>
      </c>
      <c r="M66" s="455" t="str">
        <f t="array" ref="M66">IFERROR(IF(J66="","",XLOOKUP(L66,Personnel!$B$4:$G$4,Personnel!$B$5:$G$5)),"")</f>
        <v/>
      </c>
      <c r="N66" s="455">
        <f t="shared" si="5"/>
        <v>0</v>
      </c>
      <c r="O66" s="434"/>
      <c r="P66" s="456" t="str">
        <f t="shared" si="6"/>
        <v/>
      </c>
      <c r="Q66" s="457">
        <f t="shared" si="7"/>
        <v>0</v>
      </c>
      <c r="R66" s="458"/>
      <c r="S66" s="459" t="str">
        <f t="array" ref="S66">IF(B66="","",XLOOKUP($B66,Product,'Product List'!D:D))</f>
        <v/>
      </c>
      <c r="T66" s="454" t="str">
        <f t="array" ref="T66">IF(B66="","",XLOOKUP($B66,Product,'Product List'!E:E))</f>
        <v/>
      </c>
      <c r="U66" s="454" t="str">
        <f t="array" ref="U66">IF(B66="","",XLOOKUP($B66,Product,'Product List'!F:F))</f>
        <v/>
      </c>
      <c r="V66" s="454" t="str">
        <f t="array" ref="V66">IF(B66="","",XLOOKUP($B66,Product,'Product List'!G:G))</f>
        <v/>
      </c>
      <c r="W66" s="434"/>
      <c r="X66" s="434" t="str">
        <f t="array" ref="X66">iferror(xlookup(B66,'Product List'!A:A,'Product List'!P:P),"")</f>
        <v/>
      </c>
      <c r="Y66" s="434">
        <f t="shared" si="8"/>
        <v>0</v>
      </c>
      <c r="Z66" s="434"/>
    </row>
    <row r="67" ht="14.25" customHeight="1">
      <c r="A67" s="448"/>
      <c r="B67" s="448"/>
      <c r="C67" s="454"/>
      <c r="D67" s="461"/>
      <c r="E67" s="461"/>
      <c r="F67" s="461"/>
      <c r="G67" s="450">
        <f t="shared" si="1"/>
        <v>0</v>
      </c>
      <c r="H67" s="451" t="str">
        <f t="shared" si="2"/>
        <v/>
      </c>
      <c r="I67" s="452" t="str">
        <f t="shared" si="3"/>
        <v/>
      </c>
      <c r="J67" s="493"/>
      <c r="K67" s="434"/>
      <c r="L67" s="454" t="str">
        <f t="shared" si="4"/>
        <v/>
      </c>
      <c r="M67" s="455" t="str">
        <f t="array" ref="M67">IFERROR(IF(J67="","",XLOOKUP(L67,Personnel!$B$4:$G$4,Personnel!$B$5:$G$5)),"")</f>
        <v/>
      </c>
      <c r="N67" s="455">
        <f t="shared" si="5"/>
        <v>0</v>
      </c>
      <c r="O67" s="434"/>
      <c r="P67" s="456" t="str">
        <f t="shared" si="6"/>
        <v/>
      </c>
      <c r="Q67" s="457">
        <f t="shared" si="7"/>
        <v>0</v>
      </c>
      <c r="R67" s="458"/>
      <c r="S67" s="459" t="str">
        <f t="array" ref="S67">IF(B67="","",XLOOKUP($B67,Product,'Product List'!D:D))</f>
        <v/>
      </c>
      <c r="T67" s="454" t="str">
        <f t="array" ref="T67">IF(B67="","",XLOOKUP($B67,Product,'Product List'!E:E))</f>
        <v/>
      </c>
      <c r="U67" s="454" t="str">
        <f t="array" ref="U67">IF(B67="","",XLOOKUP($B67,Product,'Product List'!F:F))</f>
        <v/>
      </c>
      <c r="V67" s="454" t="str">
        <f t="array" ref="V67">IF(B67="","",XLOOKUP($B67,Product,'Product List'!G:G))</f>
        <v/>
      </c>
      <c r="W67" s="434"/>
      <c r="X67" s="434" t="str">
        <f t="array" ref="X67">iferror(xlookup(B67,'Product List'!A:A,'Product List'!P:P),"")</f>
        <v/>
      </c>
      <c r="Y67" s="434">
        <f t="shared" si="8"/>
        <v>0</v>
      </c>
      <c r="Z67" s="434"/>
    </row>
    <row r="68" ht="14.25" customHeight="1">
      <c r="A68" s="448"/>
      <c r="B68" s="448"/>
      <c r="C68" s="454"/>
      <c r="D68" s="461"/>
      <c r="E68" s="461"/>
      <c r="F68" s="461"/>
      <c r="G68" s="450">
        <f t="shared" si="1"/>
        <v>0</v>
      </c>
      <c r="H68" s="451" t="str">
        <f t="shared" si="2"/>
        <v/>
      </c>
      <c r="I68" s="452" t="str">
        <f t="shared" si="3"/>
        <v/>
      </c>
      <c r="J68" s="493"/>
      <c r="K68" s="434"/>
      <c r="L68" s="454" t="str">
        <f t="shared" si="4"/>
        <v/>
      </c>
      <c r="M68" s="455" t="str">
        <f t="array" ref="M68">IFERROR(IF(J68="","",XLOOKUP(L68,Personnel!$B$4:$G$4,Personnel!$B$5:$G$5)),"")</f>
        <v/>
      </c>
      <c r="N68" s="455">
        <f t="shared" si="5"/>
        <v>0</v>
      </c>
      <c r="O68" s="434"/>
      <c r="P68" s="456" t="str">
        <f t="shared" si="6"/>
        <v/>
      </c>
      <c r="Q68" s="457">
        <f t="shared" si="7"/>
        <v>0</v>
      </c>
      <c r="R68" s="458"/>
      <c r="S68" s="459" t="str">
        <f t="array" ref="S68">IF(B68="","",XLOOKUP($B68,Product,'Product List'!D:D))</f>
        <v/>
      </c>
      <c r="T68" s="454" t="str">
        <f t="array" ref="T68">IF(B68="","",XLOOKUP($B68,Product,'Product List'!E:E))</f>
        <v/>
      </c>
      <c r="U68" s="454" t="str">
        <f t="array" ref="U68">IF(B68="","",XLOOKUP($B68,Product,'Product List'!F:F))</f>
        <v/>
      </c>
      <c r="V68" s="454" t="str">
        <f t="array" ref="V68">IF(B68="","",XLOOKUP($B68,Product,'Product List'!G:G))</f>
        <v/>
      </c>
      <c r="W68" s="434"/>
      <c r="X68" s="434" t="str">
        <f t="array" ref="X68">iferror(xlookup(B68,'Product List'!A:A,'Product List'!P:P),"")</f>
        <v/>
      </c>
      <c r="Y68" s="434">
        <f t="shared" si="8"/>
        <v>0</v>
      </c>
      <c r="Z68" s="434"/>
    </row>
    <row r="69" ht="14.25" customHeight="1">
      <c r="A69" s="448"/>
      <c r="B69" s="448"/>
      <c r="C69" s="454"/>
      <c r="D69" s="461"/>
      <c r="E69" s="461"/>
      <c r="F69" s="461"/>
      <c r="G69" s="450">
        <f t="shared" si="1"/>
        <v>0</v>
      </c>
      <c r="H69" s="451" t="str">
        <f t="shared" si="2"/>
        <v/>
      </c>
      <c r="I69" s="452" t="str">
        <f t="shared" si="3"/>
        <v/>
      </c>
      <c r="J69" s="493"/>
      <c r="K69" s="434"/>
      <c r="L69" s="454" t="str">
        <f t="shared" si="4"/>
        <v/>
      </c>
      <c r="M69" s="455" t="str">
        <f t="array" ref="M69">IFERROR(IF(J69="","",XLOOKUP(L69,Personnel!$B$4:$G$4,Personnel!$B$5:$G$5)),"")</f>
        <v/>
      </c>
      <c r="N69" s="455">
        <f t="shared" si="5"/>
        <v>0</v>
      </c>
      <c r="O69" s="434"/>
      <c r="P69" s="456" t="str">
        <f t="shared" si="6"/>
        <v/>
      </c>
      <c r="Q69" s="457">
        <f t="shared" si="7"/>
        <v>0</v>
      </c>
      <c r="R69" s="458"/>
      <c r="S69" s="459" t="str">
        <f t="array" ref="S69">IF(B69="","",XLOOKUP($B69,Product,'Product List'!D:D))</f>
        <v/>
      </c>
      <c r="T69" s="454" t="str">
        <f t="array" ref="T69">IF(B69="","",XLOOKUP($B69,Product,'Product List'!E:E))</f>
        <v/>
      </c>
      <c r="U69" s="454" t="str">
        <f t="array" ref="U69">IF(B69="","",XLOOKUP($B69,Product,'Product List'!F:F))</f>
        <v/>
      </c>
      <c r="V69" s="454" t="str">
        <f t="array" ref="V69">IF(B69="","",XLOOKUP($B69,Product,'Product List'!G:G))</f>
        <v/>
      </c>
      <c r="W69" s="434"/>
      <c r="X69" s="434" t="str">
        <f t="array" ref="X69">iferror(xlookup(B69,'Product List'!A:A,'Product List'!P:P),"")</f>
        <v/>
      </c>
      <c r="Y69" s="434">
        <f t="shared" si="8"/>
        <v>0</v>
      </c>
      <c r="Z69" s="434"/>
    </row>
    <row r="70" ht="14.25" customHeight="1">
      <c r="A70" s="448"/>
      <c r="B70" s="448"/>
      <c r="C70" s="454"/>
      <c r="D70" s="461"/>
      <c r="E70" s="461"/>
      <c r="F70" s="461"/>
      <c r="G70" s="450">
        <f t="shared" si="1"/>
        <v>0</v>
      </c>
      <c r="H70" s="451" t="str">
        <f t="shared" si="2"/>
        <v/>
      </c>
      <c r="I70" s="452" t="str">
        <f t="shared" si="3"/>
        <v/>
      </c>
      <c r="J70" s="493"/>
      <c r="K70" s="434"/>
      <c r="L70" s="454" t="str">
        <f t="shared" si="4"/>
        <v/>
      </c>
      <c r="M70" s="455" t="str">
        <f t="array" ref="M70">IFERROR(IF(J70="","",XLOOKUP(L70,Personnel!$B$4:$G$4,Personnel!$B$5:$G$5)),"")</f>
        <v/>
      </c>
      <c r="N70" s="455">
        <f t="shared" si="5"/>
        <v>0</v>
      </c>
      <c r="O70" s="434"/>
      <c r="P70" s="456" t="str">
        <f t="shared" si="6"/>
        <v/>
      </c>
      <c r="Q70" s="457">
        <f t="shared" si="7"/>
        <v>0</v>
      </c>
      <c r="R70" s="458"/>
      <c r="S70" s="459" t="str">
        <f t="array" ref="S70">IF(B70="","",XLOOKUP($B70,Product,'Product List'!D:D))</f>
        <v/>
      </c>
      <c r="T70" s="454" t="str">
        <f t="array" ref="T70">IF(B70="","",XLOOKUP($B70,Product,'Product List'!E:E))</f>
        <v/>
      </c>
      <c r="U70" s="454" t="str">
        <f t="array" ref="U70">IF(B70="","",XLOOKUP($B70,Product,'Product List'!F:F))</f>
        <v/>
      </c>
      <c r="V70" s="454" t="str">
        <f t="array" ref="V70">IF(B70="","",XLOOKUP($B70,Product,'Product List'!G:G))</f>
        <v/>
      </c>
      <c r="W70" s="434"/>
      <c r="X70" s="434" t="str">
        <f t="array" ref="X70">iferror(xlookup(B70,'Product List'!A:A,'Product List'!P:P),"")</f>
        <v/>
      </c>
      <c r="Y70" s="434">
        <f t="shared" si="8"/>
        <v>0</v>
      </c>
      <c r="Z70" s="434"/>
    </row>
    <row r="71" ht="14.25" customHeight="1">
      <c r="A71" s="448"/>
      <c r="B71" s="448"/>
      <c r="C71" s="454"/>
      <c r="D71" s="461"/>
      <c r="E71" s="461"/>
      <c r="F71" s="461"/>
      <c r="G71" s="450">
        <f t="shared" si="1"/>
        <v>0</v>
      </c>
      <c r="H71" s="451" t="str">
        <f t="shared" si="2"/>
        <v/>
      </c>
      <c r="I71" s="452" t="str">
        <f t="shared" si="3"/>
        <v/>
      </c>
      <c r="J71" s="493"/>
      <c r="K71" s="434"/>
      <c r="L71" s="454" t="str">
        <f t="shared" si="4"/>
        <v/>
      </c>
      <c r="M71" s="455" t="str">
        <f t="array" ref="M71">IFERROR(IF(J71="","",XLOOKUP(L71,Personnel!$B$4:$G$4,Personnel!$B$5:$G$5)),"")</f>
        <v/>
      </c>
      <c r="N71" s="455">
        <f t="shared" si="5"/>
        <v>0</v>
      </c>
      <c r="O71" s="434"/>
      <c r="P71" s="456" t="str">
        <f t="shared" si="6"/>
        <v/>
      </c>
      <c r="Q71" s="457">
        <f t="shared" si="7"/>
        <v>0</v>
      </c>
      <c r="R71" s="458"/>
      <c r="S71" s="459" t="str">
        <f t="array" ref="S71">IF(B71="","",XLOOKUP($B71,Product,'Product List'!D:D))</f>
        <v/>
      </c>
      <c r="T71" s="454" t="str">
        <f t="array" ref="T71">IF(B71="","",XLOOKUP($B71,Product,'Product List'!E:E))</f>
        <v/>
      </c>
      <c r="U71" s="454" t="str">
        <f t="array" ref="U71">IF(B71="","",XLOOKUP($B71,Product,'Product List'!F:F))</f>
        <v/>
      </c>
      <c r="V71" s="454" t="str">
        <f t="array" ref="V71">IF(B71="","",XLOOKUP($B71,Product,'Product List'!G:G))</f>
        <v/>
      </c>
      <c r="W71" s="434"/>
      <c r="X71" s="434" t="str">
        <f t="array" ref="X71">iferror(xlookup(B71,'Product List'!A:A,'Product List'!P:P),"")</f>
        <v/>
      </c>
      <c r="Y71" s="434">
        <f t="shared" si="8"/>
        <v>0</v>
      </c>
      <c r="Z71" s="434"/>
    </row>
    <row r="72" ht="14.25" customHeight="1">
      <c r="A72" s="448"/>
      <c r="B72" s="448"/>
      <c r="C72" s="454"/>
      <c r="D72" s="461"/>
      <c r="E72" s="460"/>
      <c r="F72" s="461"/>
      <c r="G72" s="450">
        <f t="shared" si="1"/>
        <v>0</v>
      </c>
      <c r="H72" s="451" t="str">
        <f t="shared" si="2"/>
        <v/>
      </c>
      <c r="I72" s="452" t="str">
        <f t="shared" si="3"/>
        <v/>
      </c>
      <c r="J72" s="493"/>
      <c r="K72" s="434"/>
      <c r="L72" s="454" t="str">
        <f t="shared" si="4"/>
        <v/>
      </c>
      <c r="M72" s="455" t="str">
        <f t="array" ref="M72">IFERROR(IF(J72="","",XLOOKUP(L72,Personnel!$B$4:$G$4,Personnel!$B$5:$G$5)),"")</f>
        <v/>
      </c>
      <c r="N72" s="455">
        <f t="shared" si="5"/>
        <v>0</v>
      </c>
      <c r="O72" s="434"/>
      <c r="P72" s="456" t="str">
        <f t="shared" si="6"/>
        <v/>
      </c>
      <c r="Q72" s="457">
        <f t="shared" si="7"/>
        <v>0</v>
      </c>
      <c r="R72" s="458"/>
      <c r="S72" s="459" t="str">
        <f t="array" ref="S72">IF(B72="","",XLOOKUP($B72,Product,'Product List'!D:D))</f>
        <v/>
      </c>
      <c r="T72" s="454" t="str">
        <f t="array" ref="T72">IF(B72="","",XLOOKUP($B72,Product,'Product List'!E:E))</f>
        <v/>
      </c>
      <c r="U72" s="454" t="str">
        <f t="array" ref="U72">IF(B72="","",XLOOKUP($B72,Product,'Product List'!F:F))</f>
        <v/>
      </c>
      <c r="V72" s="454" t="str">
        <f t="array" ref="V72">IF(B72="","",XLOOKUP($B72,Product,'Product List'!G:G))</f>
        <v/>
      </c>
      <c r="W72" s="434"/>
      <c r="X72" s="434" t="str">
        <f t="array" ref="X72">iferror(xlookup(B72,'Product List'!A:A,'Product List'!P:P),"")</f>
        <v/>
      </c>
      <c r="Y72" s="434">
        <f t="shared" si="8"/>
        <v>0</v>
      </c>
      <c r="Z72" s="434"/>
    </row>
    <row r="73" ht="14.25" customHeight="1">
      <c r="A73" s="448"/>
      <c r="B73" s="448"/>
      <c r="C73" s="454"/>
      <c r="D73" s="461"/>
      <c r="E73" s="461"/>
      <c r="F73" s="461"/>
      <c r="G73" s="450">
        <f t="shared" si="1"/>
        <v>0</v>
      </c>
      <c r="H73" s="451" t="str">
        <f t="shared" si="2"/>
        <v/>
      </c>
      <c r="I73" s="452" t="str">
        <f t="shared" si="3"/>
        <v/>
      </c>
      <c r="J73" s="493"/>
      <c r="K73" s="434"/>
      <c r="L73" s="454" t="str">
        <f t="shared" si="4"/>
        <v/>
      </c>
      <c r="M73" s="455" t="str">
        <f t="array" ref="M73">IFERROR(IF(J73="","",XLOOKUP(L73,Personnel!$B$4:$G$4,Personnel!$B$5:$G$5)),"")</f>
        <v/>
      </c>
      <c r="N73" s="455">
        <f t="shared" si="5"/>
        <v>0</v>
      </c>
      <c r="O73" s="434"/>
      <c r="P73" s="456" t="str">
        <f t="shared" si="6"/>
        <v/>
      </c>
      <c r="Q73" s="457">
        <f t="shared" si="7"/>
        <v>0</v>
      </c>
      <c r="R73" s="458"/>
      <c r="S73" s="459" t="str">
        <f t="array" ref="S73">IF(B73="","",XLOOKUP($B73,Product,'Product List'!D:D))</f>
        <v/>
      </c>
      <c r="T73" s="454" t="str">
        <f t="array" ref="T73">IF(B73="","",XLOOKUP($B73,Product,'Product List'!E:E))</f>
        <v/>
      </c>
      <c r="U73" s="454" t="str">
        <f t="array" ref="U73">IF(B73="","",XLOOKUP($B73,Product,'Product List'!F:F))</f>
        <v/>
      </c>
      <c r="V73" s="454" t="str">
        <f t="array" ref="V73">IF(B73="","",XLOOKUP($B73,Product,'Product List'!G:G))</f>
        <v/>
      </c>
      <c r="W73" s="434"/>
      <c r="X73" s="434" t="str">
        <f t="array" ref="X73">iferror(xlookup(B73,'Product List'!A:A,'Product List'!P:P),"")</f>
        <v/>
      </c>
      <c r="Y73" s="434">
        <f t="shared" si="8"/>
        <v>0</v>
      </c>
      <c r="Z73" s="434"/>
    </row>
    <row r="74" ht="14.25" customHeight="1">
      <c r="A74" s="448"/>
      <c r="B74" s="448"/>
      <c r="C74" s="454"/>
      <c r="D74" s="461"/>
      <c r="E74" s="461"/>
      <c r="F74" s="461"/>
      <c r="G74" s="450">
        <f t="shared" si="1"/>
        <v>0</v>
      </c>
      <c r="H74" s="451" t="str">
        <f t="shared" si="2"/>
        <v/>
      </c>
      <c r="I74" s="452" t="str">
        <f t="shared" si="3"/>
        <v/>
      </c>
      <c r="J74" s="493"/>
      <c r="K74" s="434"/>
      <c r="L74" s="454" t="str">
        <f t="shared" si="4"/>
        <v/>
      </c>
      <c r="M74" s="455" t="str">
        <f t="array" ref="M74">IFERROR(IF(J74="","",XLOOKUP(L74,Personnel!$B$4:$G$4,Personnel!$B$5:$G$5)),"")</f>
        <v/>
      </c>
      <c r="N74" s="455">
        <f t="shared" si="5"/>
        <v>0</v>
      </c>
      <c r="O74" s="434"/>
      <c r="P74" s="456" t="str">
        <f t="shared" si="6"/>
        <v/>
      </c>
      <c r="Q74" s="457">
        <f t="shared" si="7"/>
        <v>0</v>
      </c>
      <c r="R74" s="458"/>
      <c r="S74" s="459" t="str">
        <f t="array" ref="S74">IF(B74="","",XLOOKUP($B74,Product,'Product List'!D:D))</f>
        <v/>
      </c>
      <c r="T74" s="454" t="str">
        <f t="array" ref="T74">IF(B74="","",XLOOKUP($B74,Product,'Product List'!E:E))</f>
        <v/>
      </c>
      <c r="U74" s="454" t="str">
        <f t="array" ref="U74">IF(B74="","",XLOOKUP($B74,Product,'Product List'!F:F))</f>
        <v/>
      </c>
      <c r="V74" s="454" t="str">
        <f t="array" ref="V74">IF(B74="","",XLOOKUP($B74,Product,'Product List'!G:G))</f>
        <v/>
      </c>
      <c r="W74" s="434"/>
      <c r="X74" s="434" t="str">
        <f t="array" ref="X74">iferror(xlookup(B74,'Product List'!A:A,'Product List'!P:P),"")</f>
        <v/>
      </c>
      <c r="Y74" s="434">
        <f t="shared" si="8"/>
        <v>0</v>
      </c>
      <c r="Z74" s="434"/>
    </row>
    <row r="75" ht="14.25" customHeight="1">
      <c r="A75" s="448"/>
      <c r="B75" s="448"/>
      <c r="C75" s="454"/>
      <c r="D75" s="461"/>
      <c r="E75" s="461"/>
      <c r="F75" s="461"/>
      <c r="G75" s="450">
        <f t="shared" si="1"/>
        <v>0</v>
      </c>
      <c r="H75" s="451" t="str">
        <f t="shared" si="2"/>
        <v/>
      </c>
      <c r="I75" s="452" t="str">
        <f t="shared" si="3"/>
        <v/>
      </c>
      <c r="J75" s="493"/>
      <c r="K75" s="434"/>
      <c r="L75" s="454" t="str">
        <f t="shared" si="4"/>
        <v/>
      </c>
      <c r="M75" s="455" t="str">
        <f t="array" ref="M75">IFERROR(IF(J75="","",XLOOKUP(L75,Personnel!$B$4:$G$4,Personnel!$B$5:$G$5)),"")</f>
        <v/>
      </c>
      <c r="N75" s="455">
        <f t="shared" si="5"/>
        <v>0</v>
      </c>
      <c r="O75" s="434"/>
      <c r="P75" s="456" t="str">
        <f t="shared" si="6"/>
        <v/>
      </c>
      <c r="Q75" s="457">
        <f t="shared" si="7"/>
        <v>0</v>
      </c>
      <c r="R75" s="458"/>
      <c r="S75" s="459" t="str">
        <f t="array" ref="S75">IF(B75="","",XLOOKUP($B75,Product,'Product List'!D:D))</f>
        <v/>
      </c>
      <c r="T75" s="454" t="str">
        <f t="array" ref="T75">IF(B75="","",XLOOKUP($B75,Product,'Product List'!E:E))</f>
        <v/>
      </c>
      <c r="U75" s="454" t="str">
        <f t="array" ref="U75">IF(B75="","",XLOOKUP($B75,Product,'Product List'!F:F))</f>
        <v/>
      </c>
      <c r="V75" s="454" t="str">
        <f t="array" ref="V75">IF(B75="","",XLOOKUP($B75,Product,'Product List'!G:G))</f>
        <v/>
      </c>
      <c r="W75" s="434"/>
      <c r="X75" s="434" t="str">
        <f t="array" ref="X75">iferror(xlookup(B75,'Product List'!A:A,'Product List'!P:P),"")</f>
        <v/>
      </c>
      <c r="Y75" s="434">
        <f t="shared" si="8"/>
        <v>0</v>
      </c>
      <c r="Z75" s="434"/>
    </row>
    <row r="76" ht="14.25" customHeight="1">
      <c r="A76" s="448"/>
      <c r="B76" s="448"/>
      <c r="C76" s="454"/>
      <c r="D76" s="461"/>
      <c r="E76" s="461"/>
      <c r="F76" s="460"/>
      <c r="G76" s="450">
        <f t="shared" si="1"/>
        <v>0</v>
      </c>
      <c r="H76" s="451" t="str">
        <f t="shared" si="2"/>
        <v/>
      </c>
      <c r="I76" s="452" t="str">
        <f t="shared" si="3"/>
        <v/>
      </c>
      <c r="J76" s="493"/>
      <c r="K76" s="434"/>
      <c r="L76" s="454" t="str">
        <f t="shared" si="4"/>
        <v/>
      </c>
      <c r="M76" s="455" t="str">
        <f t="array" ref="M76">IFERROR(IF(J76="","",XLOOKUP(L76,Personnel!$B$4:$G$4,Personnel!$B$5:$G$5)),"")</f>
        <v/>
      </c>
      <c r="N76" s="455">
        <f t="shared" si="5"/>
        <v>0</v>
      </c>
      <c r="O76" s="434"/>
      <c r="P76" s="456" t="str">
        <f t="shared" si="6"/>
        <v/>
      </c>
      <c r="Q76" s="457">
        <f t="shared" si="7"/>
        <v>0</v>
      </c>
      <c r="R76" s="458"/>
      <c r="S76" s="459" t="str">
        <f t="array" ref="S76">IF(B76="","",XLOOKUP($B76,Product,'Product List'!D:D))</f>
        <v/>
      </c>
      <c r="T76" s="454" t="str">
        <f t="array" ref="T76">IF(B76="","",XLOOKUP($B76,Product,'Product List'!E:E))</f>
        <v/>
      </c>
      <c r="U76" s="454" t="str">
        <f t="array" ref="U76">IF(B76="","",XLOOKUP($B76,Product,'Product List'!F:F))</f>
        <v/>
      </c>
      <c r="V76" s="454" t="str">
        <f t="array" ref="V76">IF(B76="","",XLOOKUP($B76,Product,'Product List'!G:G))</f>
        <v/>
      </c>
      <c r="W76" s="434"/>
      <c r="X76" s="434" t="str">
        <f t="array" ref="X76">iferror(xlookup(B76,'Product List'!A:A,'Product List'!P:P),"")</f>
        <v/>
      </c>
      <c r="Y76" s="434">
        <f t="shared" si="8"/>
        <v>0</v>
      </c>
      <c r="Z76" s="434"/>
    </row>
    <row r="77" ht="14.25" customHeight="1">
      <c r="A77" s="448"/>
      <c r="B77" s="448"/>
      <c r="C77" s="454"/>
      <c r="D77" s="461"/>
      <c r="E77" s="460"/>
      <c r="F77" s="460"/>
      <c r="G77" s="450">
        <f t="shared" si="1"/>
        <v>0</v>
      </c>
      <c r="H77" s="451" t="str">
        <f t="shared" si="2"/>
        <v/>
      </c>
      <c r="I77" s="452" t="str">
        <f t="shared" si="3"/>
        <v/>
      </c>
      <c r="J77" s="493"/>
      <c r="K77" s="434"/>
      <c r="L77" s="454" t="str">
        <f t="shared" si="4"/>
        <v/>
      </c>
      <c r="M77" s="455" t="str">
        <f t="array" ref="M77">IFERROR(IF(J77="","",XLOOKUP(L77,Personnel!$B$4:$G$4,Personnel!$B$5:$G$5)),"")</f>
        <v/>
      </c>
      <c r="N77" s="455">
        <f t="shared" si="5"/>
        <v>0</v>
      </c>
      <c r="O77" s="434"/>
      <c r="P77" s="456" t="str">
        <f t="shared" si="6"/>
        <v/>
      </c>
      <c r="Q77" s="457">
        <f t="shared" si="7"/>
        <v>0</v>
      </c>
      <c r="R77" s="458"/>
      <c r="S77" s="459" t="str">
        <f t="array" ref="S77">IF(B77="","",XLOOKUP($B77,Product,'Product List'!D:D))</f>
        <v/>
      </c>
      <c r="T77" s="454" t="str">
        <f t="array" ref="T77">IF(B77="","",XLOOKUP($B77,Product,'Product List'!E:E))</f>
        <v/>
      </c>
      <c r="U77" s="454" t="str">
        <f t="array" ref="U77">IF(B77="","",XLOOKUP($B77,Product,'Product List'!F:F))</f>
        <v/>
      </c>
      <c r="V77" s="454" t="str">
        <f t="array" ref="V77">IF(B77="","",XLOOKUP($B77,Product,'Product List'!G:G))</f>
        <v/>
      </c>
      <c r="W77" s="434"/>
      <c r="X77" s="434" t="str">
        <f t="array" ref="X77">iferror(xlookup(B77,'Product List'!A:A,'Product List'!P:P),"")</f>
        <v/>
      </c>
      <c r="Y77" s="434">
        <f t="shared" si="8"/>
        <v>0</v>
      </c>
      <c r="Z77" s="434"/>
    </row>
    <row r="78" ht="14.25" customHeight="1">
      <c r="A78" s="448"/>
      <c r="B78" s="448"/>
      <c r="C78" s="454"/>
      <c r="D78" s="461"/>
      <c r="E78" s="461"/>
      <c r="F78" s="461"/>
      <c r="G78" s="450">
        <f t="shared" si="1"/>
        <v>0</v>
      </c>
      <c r="H78" s="451" t="str">
        <f t="shared" si="2"/>
        <v/>
      </c>
      <c r="I78" s="452" t="str">
        <f t="shared" si="3"/>
        <v/>
      </c>
      <c r="J78" s="493"/>
      <c r="K78" s="434"/>
      <c r="L78" s="454" t="str">
        <f t="shared" si="4"/>
        <v/>
      </c>
      <c r="M78" s="455" t="str">
        <f t="array" ref="M78">IFERROR(IF(J78="","",XLOOKUP(L78,Personnel!$B$4:$G$4,Personnel!$B$5:$G$5)),"")</f>
        <v/>
      </c>
      <c r="N78" s="455">
        <f t="shared" si="5"/>
        <v>0</v>
      </c>
      <c r="O78" s="434"/>
      <c r="P78" s="456" t="str">
        <f t="shared" si="6"/>
        <v/>
      </c>
      <c r="Q78" s="457">
        <f t="shared" si="7"/>
        <v>0</v>
      </c>
      <c r="R78" s="458"/>
      <c r="S78" s="459" t="str">
        <f t="array" ref="S78">IF(B78="","",XLOOKUP($B78,Product,'Product List'!D:D))</f>
        <v/>
      </c>
      <c r="T78" s="454" t="str">
        <f t="array" ref="T78">IF(B78="","",XLOOKUP($B78,Product,'Product List'!E:E))</f>
        <v/>
      </c>
      <c r="U78" s="454" t="str">
        <f t="array" ref="U78">IF(B78="","",XLOOKUP($B78,Product,'Product List'!F:F))</f>
        <v/>
      </c>
      <c r="V78" s="454" t="str">
        <f t="array" ref="V78">IF(B78="","",XLOOKUP($B78,Product,'Product List'!G:G))</f>
        <v/>
      </c>
      <c r="W78" s="434"/>
      <c r="X78" s="434" t="str">
        <f t="array" ref="X78">iferror(xlookup(B78,'Product List'!A:A,'Product List'!P:P),"")</f>
        <v/>
      </c>
      <c r="Y78" s="434">
        <f t="shared" si="8"/>
        <v>0</v>
      </c>
      <c r="Z78" s="434"/>
    </row>
    <row r="79" ht="14.25" customHeight="1">
      <c r="A79" s="448"/>
      <c r="B79" s="448"/>
      <c r="C79" s="454"/>
      <c r="D79" s="461"/>
      <c r="E79" s="460"/>
      <c r="F79" s="461"/>
      <c r="G79" s="450">
        <f t="shared" si="1"/>
        <v>0</v>
      </c>
      <c r="H79" s="451" t="str">
        <f t="shared" si="2"/>
        <v/>
      </c>
      <c r="I79" s="452" t="str">
        <f t="shared" si="3"/>
        <v/>
      </c>
      <c r="J79" s="493"/>
      <c r="K79" s="434"/>
      <c r="L79" s="454" t="str">
        <f t="shared" si="4"/>
        <v/>
      </c>
      <c r="M79" s="455" t="str">
        <f t="array" ref="M79">IFERROR(IF(J79="","",XLOOKUP(L79,Personnel!$B$4:$G$4,Personnel!$B$5:$G$5)),"")</f>
        <v/>
      </c>
      <c r="N79" s="455">
        <f t="shared" si="5"/>
        <v>0</v>
      </c>
      <c r="O79" s="434"/>
      <c r="P79" s="456" t="str">
        <f t="shared" si="6"/>
        <v/>
      </c>
      <c r="Q79" s="457">
        <f t="shared" si="7"/>
        <v>0</v>
      </c>
      <c r="R79" s="458"/>
      <c r="S79" s="459" t="str">
        <f t="array" ref="S79">IF(B79="","",XLOOKUP($B79,Product,'Product List'!D:D))</f>
        <v/>
      </c>
      <c r="T79" s="454" t="str">
        <f t="array" ref="T79">IF(B79="","",XLOOKUP($B79,Product,'Product List'!E:E))</f>
        <v/>
      </c>
      <c r="U79" s="454" t="str">
        <f t="array" ref="U79">IF(B79="","",XLOOKUP($B79,Product,'Product List'!F:F))</f>
        <v/>
      </c>
      <c r="V79" s="454" t="str">
        <f t="array" ref="V79">IF(B79="","",XLOOKUP($B79,Product,'Product List'!G:G))</f>
        <v/>
      </c>
      <c r="W79" s="434"/>
      <c r="X79" s="434" t="str">
        <f t="array" ref="X79">iferror(xlookup(B79,'Product List'!A:A,'Product List'!P:P),"")</f>
        <v/>
      </c>
      <c r="Y79" s="434">
        <f t="shared" si="8"/>
        <v>0</v>
      </c>
      <c r="Z79" s="434"/>
    </row>
    <row r="80" ht="14.25" customHeight="1">
      <c r="A80" s="448"/>
      <c r="B80" s="448"/>
      <c r="C80" s="454"/>
      <c r="D80" s="461"/>
      <c r="E80" s="461"/>
      <c r="F80" s="461"/>
      <c r="G80" s="450">
        <f t="shared" si="1"/>
        <v>0</v>
      </c>
      <c r="H80" s="451" t="str">
        <f t="shared" si="2"/>
        <v/>
      </c>
      <c r="I80" s="452" t="str">
        <f t="shared" si="3"/>
        <v/>
      </c>
      <c r="J80" s="493"/>
      <c r="K80" s="434"/>
      <c r="L80" s="454" t="str">
        <f t="shared" si="4"/>
        <v/>
      </c>
      <c r="M80" s="455" t="str">
        <f t="array" ref="M80">IFERROR(IF(J80="","",XLOOKUP(L80,Personnel!$B$4:$G$4,Personnel!$B$5:$G$5)),"")</f>
        <v/>
      </c>
      <c r="N80" s="455">
        <f t="shared" si="5"/>
        <v>0</v>
      </c>
      <c r="O80" s="434"/>
      <c r="P80" s="456" t="str">
        <f t="shared" si="6"/>
        <v/>
      </c>
      <c r="Q80" s="457">
        <f t="shared" si="7"/>
        <v>0</v>
      </c>
      <c r="R80" s="458"/>
      <c r="S80" s="459" t="str">
        <f t="array" ref="S80">IF(B80="","",XLOOKUP($B80,Product,'Product List'!D:D))</f>
        <v/>
      </c>
      <c r="T80" s="454" t="str">
        <f t="array" ref="T80">IF(B80="","",XLOOKUP($B80,Product,'Product List'!E:E))</f>
        <v/>
      </c>
      <c r="U80" s="454" t="str">
        <f t="array" ref="U80">IF(B80="","",XLOOKUP($B80,Product,'Product List'!F:F))</f>
        <v/>
      </c>
      <c r="V80" s="454" t="str">
        <f t="array" ref="V80">IF(B80="","",XLOOKUP($B80,Product,'Product List'!G:G))</f>
        <v/>
      </c>
      <c r="W80" s="434"/>
      <c r="X80" s="434" t="str">
        <f t="array" ref="X80">iferror(xlookup(B80,'Product List'!A:A,'Product List'!P:P),"")</f>
        <v/>
      </c>
      <c r="Y80" s="434">
        <f t="shared" si="8"/>
        <v>0</v>
      </c>
      <c r="Z80" s="434"/>
    </row>
    <row r="81" ht="14.25" customHeight="1">
      <c r="A81" s="448"/>
      <c r="B81" s="448"/>
      <c r="C81" s="454"/>
      <c r="D81" s="461"/>
      <c r="E81" s="461"/>
      <c r="F81" s="461"/>
      <c r="G81" s="450">
        <f t="shared" si="1"/>
        <v>0</v>
      </c>
      <c r="H81" s="451" t="str">
        <f t="shared" si="2"/>
        <v/>
      </c>
      <c r="I81" s="452" t="str">
        <f t="shared" si="3"/>
        <v/>
      </c>
      <c r="J81" s="493"/>
      <c r="K81" s="434"/>
      <c r="L81" s="454" t="str">
        <f t="shared" si="4"/>
        <v/>
      </c>
      <c r="M81" s="455" t="str">
        <f t="array" ref="M81">IFERROR(IF(J81="","",XLOOKUP(L81,Personnel!$B$4:$G$4,Personnel!$B$5:$G$5)),"")</f>
        <v/>
      </c>
      <c r="N81" s="455">
        <f t="shared" si="5"/>
        <v>0</v>
      </c>
      <c r="O81" s="434"/>
      <c r="P81" s="456" t="str">
        <f t="shared" si="6"/>
        <v/>
      </c>
      <c r="Q81" s="457">
        <f t="shared" si="7"/>
        <v>0</v>
      </c>
      <c r="R81" s="458"/>
      <c r="S81" s="459" t="str">
        <f t="array" ref="S81">IF(B81="","",XLOOKUP($B81,Product,'Product List'!D:D))</f>
        <v/>
      </c>
      <c r="T81" s="454" t="str">
        <f t="array" ref="T81">IF(B81="","",XLOOKUP($B81,Product,'Product List'!E:E))</f>
        <v/>
      </c>
      <c r="U81" s="454" t="str">
        <f t="array" ref="U81">IF(B81="","",XLOOKUP($B81,Product,'Product List'!F:F))</f>
        <v/>
      </c>
      <c r="V81" s="454" t="str">
        <f t="array" ref="V81">IF(B81="","",XLOOKUP($B81,Product,'Product List'!G:G))</f>
        <v/>
      </c>
      <c r="W81" s="434"/>
      <c r="X81" s="434" t="str">
        <f t="array" ref="X81">iferror(xlookup(B81,'Product List'!A:A,'Product List'!P:P),"")</f>
        <v/>
      </c>
      <c r="Y81" s="434">
        <f t="shared" si="8"/>
        <v>0</v>
      </c>
      <c r="Z81" s="434"/>
    </row>
    <row r="82" ht="14.25" customHeight="1">
      <c r="A82" s="448"/>
      <c r="B82" s="448"/>
      <c r="C82" s="454"/>
      <c r="D82" s="461"/>
      <c r="E82" s="461"/>
      <c r="F82" s="461"/>
      <c r="G82" s="450">
        <f t="shared" si="1"/>
        <v>0</v>
      </c>
      <c r="H82" s="451" t="str">
        <f t="shared" si="2"/>
        <v/>
      </c>
      <c r="I82" s="452" t="str">
        <f t="shared" si="3"/>
        <v/>
      </c>
      <c r="J82" s="493"/>
      <c r="K82" s="434"/>
      <c r="L82" s="454" t="str">
        <f t="shared" si="4"/>
        <v/>
      </c>
      <c r="M82" s="455" t="str">
        <f t="array" ref="M82">IFERROR(IF(J82="","",XLOOKUP(L82,Personnel!$B$4:$G$4,Personnel!$B$5:$G$5)),"")</f>
        <v/>
      </c>
      <c r="N82" s="455">
        <f t="shared" si="5"/>
        <v>0</v>
      </c>
      <c r="O82" s="434"/>
      <c r="P82" s="456" t="str">
        <f t="shared" si="6"/>
        <v/>
      </c>
      <c r="Q82" s="457">
        <f t="shared" si="7"/>
        <v>0</v>
      </c>
      <c r="R82" s="458"/>
      <c r="S82" s="459" t="str">
        <f t="array" ref="S82">IF(B82="","",XLOOKUP($B82,Product,'Product List'!D:D))</f>
        <v/>
      </c>
      <c r="T82" s="454" t="str">
        <f t="array" ref="T82">IF(B82="","",XLOOKUP($B82,Product,'Product List'!E:E))</f>
        <v/>
      </c>
      <c r="U82" s="454" t="str">
        <f t="array" ref="U82">IF(B82="","",XLOOKUP($B82,Product,'Product List'!F:F))</f>
        <v/>
      </c>
      <c r="V82" s="454" t="str">
        <f t="array" ref="V82">IF(B82="","",XLOOKUP($B82,Product,'Product List'!G:G))</f>
        <v/>
      </c>
      <c r="W82" s="434"/>
      <c r="X82" s="434" t="str">
        <f t="array" ref="X82">iferror(xlookup(B82,'Product List'!A:A,'Product List'!P:P),"")</f>
        <v/>
      </c>
      <c r="Y82" s="434">
        <f t="shared" si="8"/>
        <v>0</v>
      </c>
      <c r="Z82" s="434"/>
    </row>
    <row r="83" ht="14.25" customHeight="1">
      <c r="A83" s="448"/>
      <c r="B83" s="448"/>
      <c r="C83" s="454"/>
      <c r="D83" s="461"/>
      <c r="E83" s="461"/>
      <c r="F83" s="461"/>
      <c r="G83" s="450">
        <f t="shared" si="1"/>
        <v>0</v>
      </c>
      <c r="H83" s="451" t="str">
        <f t="shared" si="2"/>
        <v/>
      </c>
      <c r="I83" s="452" t="str">
        <f t="shared" si="3"/>
        <v/>
      </c>
      <c r="J83" s="493"/>
      <c r="K83" s="434"/>
      <c r="L83" s="454" t="str">
        <f t="shared" si="4"/>
        <v/>
      </c>
      <c r="M83" s="455" t="str">
        <f t="array" ref="M83">IFERROR(IF(J83="","",XLOOKUP(L83,Personnel!$B$4:$G$4,Personnel!$B$5:$G$5)),"")</f>
        <v/>
      </c>
      <c r="N83" s="455">
        <f t="shared" si="5"/>
        <v>0</v>
      </c>
      <c r="O83" s="434"/>
      <c r="P83" s="456" t="str">
        <f t="shared" si="6"/>
        <v/>
      </c>
      <c r="Q83" s="457">
        <f t="shared" si="7"/>
        <v>0</v>
      </c>
      <c r="R83" s="458"/>
      <c r="S83" s="459" t="str">
        <f t="array" ref="S83">IF(B83="","",XLOOKUP($B83,Product,'Product List'!D:D))</f>
        <v/>
      </c>
      <c r="T83" s="454" t="str">
        <f t="array" ref="T83">IF(B83="","",XLOOKUP($B83,Product,'Product List'!E:E))</f>
        <v/>
      </c>
      <c r="U83" s="454" t="str">
        <f t="array" ref="U83">IF(B83="","",XLOOKUP($B83,Product,'Product List'!F:F))</f>
        <v/>
      </c>
      <c r="V83" s="454" t="str">
        <f t="array" ref="V83">IF(B83="","",XLOOKUP($B83,Product,'Product List'!G:G))</f>
        <v/>
      </c>
      <c r="W83" s="434"/>
      <c r="X83" s="434" t="str">
        <f t="array" ref="X83">iferror(xlookup(B83,'Product List'!A:A,'Product List'!P:P),"")</f>
        <v/>
      </c>
      <c r="Y83" s="434">
        <f t="shared" si="8"/>
        <v>0</v>
      </c>
      <c r="Z83" s="434"/>
    </row>
    <row r="84" ht="14.25" customHeight="1">
      <c r="A84" s="448"/>
      <c r="B84" s="448"/>
      <c r="C84" s="454"/>
      <c r="D84" s="461"/>
      <c r="E84" s="461"/>
      <c r="F84" s="461"/>
      <c r="G84" s="450">
        <f t="shared" si="1"/>
        <v>0</v>
      </c>
      <c r="H84" s="451" t="str">
        <f t="shared" si="2"/>
        <v/>
      </c>
      <c r="I84" s="452" t="str">
        <f t="shared" si="3"/>
        <v/>
      </c>
      <c r="J84" s="493"/>
      <c r="K84" s="434"/>
      <c r="L84" s="454" t="str">
        <f t="shared" si="4"/>
        <v/>
      </c>
      <c r="M84" s="455" t="str">
        <f t="array" ref="M84">IFERROR(IF(J84="","",XLOOKUP(L84,Personnel!$B$4:$G$4,Personnel!$B$5:$G$5)),"")</f>
        <v/>
      </c>
      <c r="N84" s="455">
        <f t="shared" si="5"/>
        <v>0</v>
      </c>
      <c r="O84" s="434"/>
      <c r="P84" s="456" t="str">
        <f t="shared" si="6"/>
        <v/>
      </c>
      <c r="Q84" s="457">
        <f t="shared" si="7"/>
        <v>0</v>
      </c>
      <c r="R84" s="458"/>
      <c r="S84" s="459" t="str">
        <f t="array" ref="S84">IF(B84="","",XLOOKUP($B84,Product,'Product List'!D:D))</f>
        <v/>
      </c>
      <c r="T84" s="454" t="str">
        <f t="array" ref="T84">IF(B84="","",XLOOKUP($B84,Product,'Product List'!E:E))</f>
        <v/>
      </c>
      <c r="U84" s="454" t="str">
        <f t="array" ref="U84">IF(B84="","",XLOOKUP($B84,Product,'Product List'!F:F))</f>
        <v/>
      </c>
      <c r="V84" s="454" t="str">
        <f t="array" ref="V84">IF(B84="","",XLOOKUP($B84,Product,'Product List'!G:G))</f>
        <v/>
      </c>
      <c r="W84" s="434"/>
      <c r="X84" s="434" t="str">
        <f t="array" ref="X84">iferror(xlookup(B84,'Product List'!A:A,'Product List'!P:P),"")</f>
        <v/>
      </c>
      <c r="Y84" s="434">
        <f t="shared" si="8"/>
        <v>0</v>
      </c>
      <c r="Z84" s="434"/>
    </row>
    <row r="85" ht="14.25" customHeight="1">
      <c r="A85" s="448"/>
      <c r="B85" s="448"/>
      <c r="C85" s="454"/>
      <c r="D85" s="460"/>
      <c r="E85" s="461"/>
      <c r="F85" s="461"/>
      <c r="G85" s="450">
        <f t="shared" si="1"/>
        <v>0</v>
      </c>
      <c r="H85" s="451" t="str">
        <f t="shared" si="2"/>
        <v/>
      </c>
      <c r="I85" s="452" t="str">
        <f t="shared" si="3"/>
        <v/>
      </c>
      <c r="J85" s="493"/>
      <c r="K85" s="434"/>
      <c r="L85" s="454" t="str">
        <f t="shared" si="4"/>
        <v/>
      </c>
      <c r="M85" s="455" t="str">
        <f t="array" ref="M85">IFERROR(IF(J85="","",XLOOKUP(L85,Personnel!$B$4:$G$4,Personnel!$B$5:$G$5)),"")</f>
        <v/>
      </c>
      <c r="N85" s="455">
        <f t="shared" si="5"/>
        <v>0</v>
      </c>
      <c r="O85" s="434"/>
      <c r="P85" s="456" t="str">
        <f t="shared" si="6"/>
        <v/>
      </c>
      <c r="Q85" s="457">
        <f t="shared" si="7"/>
        <v>0</v>
      </c>
      <c r="R85" s="458"/>
      <c r="S85" s="459" t="str">
        <f t="array" ref="S85">IF(B85="","",XLOOKUP($B85,Product,'Product List'!D:D))</f>
        <v/>
      </c>
      <c r="T85" s="454" t="str">
        <f t="array" ref="T85">IF(B85="","",XLOOKUP($B85,Product,'Product List'!E:E))</f>
        <v/>
      </c>
      <c r="U85" s="454" t="str">
        <f t="array" ref="U85">IF(B85="","",XLOOKUP($B85,Product,'Product List'!F:F))</f>
        <v/>
      </c>
      <c r="V85" s="454" t="str">
        <f t="array" ref="V85">IF(B85="","",XLOOKUP($B85,Product,'Product List'!G:G))</f>
        <v/>
      </c>
      <c r="W85" s="434"/>
      <c r="X85" s="434" t="str">
        <f t="array" ref="X85">iferror(xlookup(B85,'Product List'!A:A,'Product List'!P:P),"")</f>
        <v/>
      </c>
      <c r="Y85" s="434">
        <f t="shared" si="8"/>
        <v>0</v>
      </c>
      <c r="Z85" s="434"/>
    </row>
    <row r="86" ht="14.25" customHeight="1">
      <c r="A86" s="448"/>
      <c r="B86" s="448"/>
      <c r="C86" s="454"/>
      <c r="D86" s="460"/>
      <c r="E86" s="461"/>
      <c r="F86" s="461"/>
      <c r="G86" s="450">
        <f t="shared" si="1"/>
        <v>0</v>
      </c>
      <c r="H86" s="451" t="str">
        <f t="shared" si="2"/>
        <v/>
      </c>
      <c r="I86" s="452" t="str">
        <f t="shared" si="3"/>
        <v/>
      </c>
      <c r="J86" s="493"/>
      <c r="K86" s="434"/>
      <c r="L86" s="454" t="str">
        <f t="shared" si="4"/>
        <v/>
      </c>
      <c r="M86" s="455" t="str">
        <f t="array" ref="M86">IFERROR(IF(J86="","",XLOOKUP(L86,Personnel!$B$4:$G$4,Personnel!$B$5:$G$5)),"")</f>
        <v/>
      </c>
      <c r="N86" s="455">
        <f t="shared" si="5"/>
        <v>0</v>
      </c>
      <c r="O86" s="434"/>
      <c r="P86" s="456" t="str">
        <f t="shared" si="6"/>
        <v/>
      </c>
      <c r="Q86" s="457">
        <f t="shared" si="7"/>
        <v>0</v>
      </c>
      <c r="R86" s="458"/>
      <c r="S86" s="459" t="str">
        <f t="array" ref="S86">IF(B86="","",XLOOKUP($B86,Product,'Product List'!D:D))</f>
        <v/>
      </c>
      <c r="T86" s="454" t="str">
        <f t="array" ref="T86">IF(B86="","",XLOOKUP($B86,Product,'Product List'!E:E))</f>
        <v/>
      </c>
      <c r="U86" s="454" t="str">
        <f t="array" ref="U86">IF(B86="","",XLOOKUP($B86,Product,'Product List'!F:F))</f>
        <v/>
      </c>
      <c r="V86" s="454" t="str">
        <f t="array" ref="V86">IF(B86="","",XLOOKUP($B86,Product,'Product List'!G:G))</f>
        <v/>
      </c>
      <c r="W86" s="434"/>
      <c r="X86" s="434" t="str">
        <f t="array" ref="X86">iferror(xlookup(B86,'Product List'!A:A,'Product List'!P:P),"")</f>
        <v/>
      </c>
      <c r="Y86" s="434">
        <f t="shared" si="8"/>
        <v>0</v>
      </c>
      <c r="Z86" s="434"/>
    </row>
    <row r="87" ht="14.25" customHeight="1">
      <c r="A87" s="448"/>
      <c r="B87" s="448"/>
      <c r="C87" s="454"/>
      <c r="D87" s="461"/>
      <c r="E87" s="461"/>
      <c r="F87" s="461"/>
      <c r="G87" s="450">
        <f t="shared" si="1"/>
        <v>0</v>
      </c>
      <c r="H87" s="451" t="str">
        <f t="shared" si="2"/>
        <v/>
      </c>
      <c r="I87" s="452" t="str">
        <f t="shared" si="3"/>
        <v/>
      </c>
      <c r="J87" s="493"/>
      <c r="K87" s="434"/>
      <c r="L87" s="454" t="str">
        <f t="shared" si="4"/>
        <v/>
      </c>
      <c r="M87" s="455" t="str">
        <f t="array" ref="M87">IFERROR(IF(J87="","",XLOOKUP(L87,Personnel!$B$4:$G$4,Personnel!$B$5:$G$5)),"")</f>
        <v/>
      </c>
      <c r="N87" s="455">
        <f t="shared" si="5"/>
        <v>0</v>
      </c>
      <c r="O87" s="434"/>
      <c r="P87" s="456" t="str">
        <f t="shared" si="6"/>
        <v/>
      </c>
      <c r="Q87" s="457">
        <f t="shared" si="7"/>
        <v>0</v>
      </c>
      <c r="R87" s="458"/>
      <c r="S87" s="459" t="str">
        <f t="array" ref="S87">IF(B87="","",XLOOKUP($B87,Product,'Product List'!D:D))</f>
        <v/>
      </c>
      <c r="T87" s="454" t="str">
        <f t="array" ref="T87">IF(B87="","",XLOOKUP($B87,Product,'Product List'!E:E))</f>
        <v/>
      </c>
      <c r="U87" s="454" t="str">
        <f t="array" ref="U87">IF(B87="","",XLOOKUP($B87,Product,'Product List'!F:F))</f>
        <v/>
      </c>
      <c r="V87" s="454" t="str">
        <f t="array" ref="V87">IF(B87="","",XLOOKUP($B87,Product,'Product List'!G:G))</f>
        <v/>
      </c>
      <c r="W87" s="434"/>
      <c r="X87" s="434" t="str">
        <f t="array" ref="X87">iferror(xlookup(B87,'Product List'!A:A,'Product List'!P:P),"")</f>
        <v/>
      </c>
      <c r="Y87" s="434">
        <f t="shared" si="8"/>
        <v>0</v>
      </c>
      <c r="Z87" s="434"/>
    </row>
    <row r="88" ht="14.25" customHeight="1">
      <c r="A88" s="448"/>
      <c r="B88" s="448"/>
      <c r="C88" s="454"/>
      <c r="D88" s="461"/>
      <c r="E88" s="461"/>
      <c r="F88" s="461"/>
      <c r="G88" s="450">
        <f t="shared" si="1"/>
        <v>0</v>
      </c>
      <c r="H88" s="451" t="str">
        <f t="shared" si="2"/>
        <v/>
      </c>
      <c r="I88" s="452" t="str">
        <f t="shared" si="3"/>
        <v/>
      </c>
      <c r="J88" s="493"/>
      <c r="K88" s="434"/>
      <c r="L88" s="454" t="str">
        <f t="shared" si="4"/>
        <v/>
      </c>
      <c r="M88" s="455" t="str">
        <f t="array" ref="M88">IFERROR(IF(J88="","",XLOOKUP(L88,Personnel!$B$4:$G$4,Personnel!$B$5:$G$5)),"")</f>
        <v/>
      </c>
      <c r="N88" s="455">
        <f t="shared" si="5"/>
        <v>0</v>
      </c>
      <c r="O88" s="434"/>
      <c r="P88" s="456" t="str">
        <f t="shared" si="6"/>
        <v/>
      </c>
      <c r="Q88" s="457">
        <f t="shared" si="7"/>
        <v>0</v>
      </c>
      <c r="R88" s="458"/>
      <c r="S88" s="459" t="str">
        <f t="array" ref="S88">IF(B88="","",XLOOKUP($B88,Product,'Product List'!D:D))</f>
        <v/>
      </c>
      <c r="T88" s="454" t="str">
        <f t="array" ref="T88">IF(B88="","",XLOOKUP($B88,Product,'Product List'!E:E))</f>
        <v/>
      </c>
      <c r="U88" s="454" t="str">
        <f t="array" ref="U88">IF(B88="","",XLOOKUP($B88,Product,'Product List'!F:F))</f>
        <v/>
      </c>
      <c r="V88" s="454" t="str">
        <f t="array" ref="V88">IF(B88="","",XLOOKUP($B88,Product,'Product List'!G:G))</f>
        <v/>
      </c>
      <c r="W88" s="434"/>
      <c r="X88" s="434" t="str">
        <f t="array" ref="X88">iferror(xlookup(B88,'Product List'!A:A,'Product List'!P:P),"")</f>
        <v/>
      </c>
      <c r="Y88" s="434">
        <f t="shared" si="8"/>
        <v>0</v>
      </c>
      <c r="Z88" s="434"/>
    </row>
    <row r="89" ht="14.25" customHeight="1">
      <c r="A89" s="448"/>
      <c r="B89" s="448"/>
      <c r="C89" s="454"/>
      <c r="D89" s="461"/>
      <c r="E89" s="461"/>
      <c r="F89" s="461"/>
      <c r="G89" s="450">
        <f t="shared" si="1"/>
        <v>0</v>
      </c>
      <c r="H89" s="451" t="str">
        <f t="shared" si="2"/>
        <v/>
      </c>
      <c r="I89" s="452" t="str">
        <f t="shared" si="3"/>
        <v/>
      </c>
      <c r="J89" s="493"/>
      <c r="K89" s="434"/>
      <c r="L89" s="454" t="str">
        <f t="shared" si="4"/>
        <v/>
      </c>
      <c r="M89" s="455" t="str">
        <f t="array" ref="M89">IFERROR(IF(J89="","",XLOOKUP(L89,Personnel!$B$4:$G$4,Personnel!$B$5:$G$5)),"")</f>
        <v/>
      </c>
      <c r="N89" s="455">
        <f t="shared" si="5"/>
        <v>0</v>
      </c>
      <c r="O89" s="434"/>
      <c r="P89" s="456" t="str">
        <f t="shared" si="6"/>
        <v/>
      </c>
      <c r="Q89" s="457">
        <f t="shared" si="7"/>
        <v>0</v>
      </c>
      <c r="R89" s="458"/>
      <c r="S89" s="459" t="str">
        <f t="array" ref="S89">IF(B89="","",XLOOKUP($B89,Product,'Product List'!D:D))</f>
        <v/>
      </c>
      <c r="T89" s="454" t="str">
        <f t="array" ref="T89">IF(B89="","",XLOOKUP($B89,Product,'Product List'!E:E))</f>
        <v/>
      </c>
      <c r="U89" s="454" t="str">
        <f t="array" ref="U89">IF(B89="","",XLOOKUP($B89,Product,'Product List'!F:F))</f>
        <v/>
      </c>
      <c r="V89" s="454" t="str">
        <f t="array" ref="V89">IF(B89="","",XLOOKUP($B89,Product,'Product List'!G:G))</f>
        <v/>
      </c>
      <c r="W89" s="434"/>
      <c r="X89" s="434" t="str">
        <f t="array" ref="X89">iferror(xlookup(B89,'Product List'!A:A,'Product List'!P:P),"")</f>
        <v/>
      </c>
      <c r="Y89" s="434">
        <f t="shared" si="8"/>
        <v>0</v>
      </c>
      <c r="Z89" s="434"/>
    </row>
    <row r="90" ht="14.25" customHeight="1">
      <c r="A90" s="448"/>
      <c r="B90" s="448"/>
      <c r="C90" s="454"/>
      <c r="D90" s="461"/>
      <c r="E90" s="461"/>
      <c r="F90" s="461"/>
      <c r="G90" s="450">
        <f t="shared" si="1"/>
        <v>0</v>
      </c>
      <c r="H90" s="451" t="str">
        <f t="shared" si="2"/>
        <v/>
      </c>
      <c r="I90" s="452" t="str">
        <f t="shared" si="3"/>
        <v/>
      </c>
      <c r="J90" s="493"/>
      <c r="K90" s="434"/>
      <c r="L90" s="454" t="str">
        <f t="shared" si="4"/>
        <v/>
      </c>
      <c r="M90" s="455" t="str">
        <f t="array" ref="M90">IFERROR(IF(J90="","",XLOOKUP(L90,Personnel!$B$4:$G$4,Personnel!$B$5:$G$5)),"")</f>
        <v/>
      </c>
      <c r="N90" s="455">
        <f t="shared" si="5"/>
        <v>0</v>
      </c>
      <c r="O90" s="434"/>
      <c r="P90" s="456" t="str">
        <f t="shared" si="6"/>
        <v/>
      </c>
      <c r="Q90" s="457">
        <f t="shared" si="7"/>
        <v>0</v>
      </c>
      <c r="R90" s="458"/>
      <c r="S90" s="459" t="str">
        <f t="array" ref="S90">IF(B90="","",XLOOKUP($B90,Product,'Product List'!D:D))</f>
        <v/>
      </c>
      <c r="T90" s="454" t="str">
        <f t="array" ref="T90">IF(B90="","",XLOOKUP($B90,Product,'Product List'!E:E))</f>
        <v/>
      </c>
      <c r="U90" s="454" t="str">
        <f t="array" ref="U90">IF(B90="","",XLOOKUP($B90,Product,'Product List'!F:F))</f>
        <v/>
      </c>
      <c r="V90" s="454" t="str">
        <f t="array" ref="V90">IF(B90="","",XLOOKUP($B90,Product,'Product List'!G:G))</f>
        <v/>
      </c>
      <c r="W90" s="434"/>
      <c r="X90" s="434" t="str">
        <f t="array" ref="X90">iferror(xlookup(B90,'Product List'!A:A,'Product List'!P:P),"")</f>
        <v/>
      </c>
      <c r="Y90" s="434">
        <f t="shared" si="8"/>
        <v>0</v>
      </c>
      <c r="Z90" s="434"/>
    </row>
    <row r="91" ht="14.25" customHeight="1">
      <c r="A91" s="448"/>
      <c r="B91" s="448"/>
      <c r="C91" s="454"/>
      <c r="D91" s="461"/>
      <c r="E91" s="461"/>
      <c r="F91" s="460"/>
      <c r="G91" s="450">
        <f t="shared" si="1"/>
        <v>0</v>
      </c>
      <c r="H91" s="451" t="str">
        <f t="shared" si="2"/>
        <v/>
      </c>
      <c r="I91" s="452" t="str">
        <f t="shared" si="3"/>
        <v/>
      </c>
      <c r="J91" s="493"/>
      <c r="K91" s="434"/>
      <c r="L91" s="454" t="str">
        <f t="shared" si="4"/>
        <v/>
      </c>
      <c r="M91" s="455" t="str">
        <f t="array" ref="M91">IFERROR(IF(J91="","",XLOOKUP(L91,Personnel!$B$4:$G$4,Personnel!$B$5:$G$5)),"")</f>
        <v/>
      </c>
      <c r="N91" s="455">
        <f t="shared" si="5"/>
        <v>0</v>
      </c>
      <c r="O91" s="434"/>
      <c r="P91" s="456" t="str">
        <f t="shared" si="6"/>
        <v/>
      </c>
      <c r="Q91" s="457">
        <f t="shared" si="7"/>
        <v>0</v>
      </c>
      <c r="R91" s="458"/>
      <c r="S91" s="459" t="str">
        <f t="array" ref="S91">IF(B91="","",XLOOKUP($B91,Product,'Product List'!D:D))</f>
        <v/>
      </c>
      <c r="T91" s="454" t="str">
        <f t="array" ref="T91">IF(B91="","",XLOOKUP($B91,Product,'Product List'!E:E))</f>
        <v/>
      </c>
      <c r="U91" s="454" t="str">
        <f t="array" ref="U91">IF(B91="","",XLOOKUP($B91,Product,'Product List'!F:F))</f>
        <v/>
      </c>
      <c r="V91" s="454" t="str">
        <f t="array" ref="V91">IF(B91="","",XLOOKUP($B91,Product,'Product List'!G:G))</f>
        <v/>
      </c>
      <c r="W91" s="434"/>
      <c r="X91" s="434" t="str">
        <f t="array" ref="X91">iferror(xlookup(B91,'Product List'!A:A,'Product List'!P:P),"")</f>
        <v/>
      </c>
      <c r="Y91" s="434">
        <f t="shared" si="8"/>
        <v>0</v>
      </c>
      <c r="Z91" s="434"/>
    </row>
    <row r="92" ht="14.25" customHeight="1">
      <c r="A92" s="448"/>
      <c r="B92" s="448"/>
      <c r="C92" s="454"/>
      <c r="D92" s="461"/>
      <c r="E92" s="460"/>
      <c r="F92" s="461"/>
      <c r="G92" s="450">
        <f t="shared" si="1"/>
        <v>0</v>
      </c>
      <c r="H92" s="451" t="str">
        <f t="shared" si="2"/>
        <v/>
      </c>
      <c r="I92" s="452" t="str">
        <f t="shared" si="3"/>
        <v/>
      </c>
      <c r="J92" s="493"/>
      <c r="K92" s="434"/>
      <c r="L92" s="454" t="str">
        <f t="shared" si="4"/>
        <v/>
      </c>
      <c r="M92" s="455" t="str">
        <f t="array" ref="M92">IFERROR(IF(J92="","",XLOOKUP(L92,Personnel!$B$4:$G$4,Personnel!$B$5:$G$5)),"")</f>
        <v/>
      </c>
      <c r="N92" s="455">
        <f t="shared" si="5"/>
        <v>0</v>
      </c>
      <c r="O92" s="434"/>
      <c r="P92" s="456" t="str">
        <f t="shared" si="6"/>
        <v/>
      </c>
      <c r="Q92" s="457">
        <f t="shared" si="7"/>
        <v>0</v>
      </c>
      <c r="R92" s="458"/>
      <c r="S92" s="459" t="str">
        <f t="array" ref="S92">IF(B92="","",XLOOKUP($B92,Product,'Product List'!D:D))</f>
        <v/>
      </c>
      <c r="T92" s="454" t="str">
        <f t="array" ref="T92">IF(B92="","",XLOOKUP($B92,Product,'Product List'!E:E))</f>
        <v/>
      </c>
      <c r="U92" s="454" t="str">
        <f t="array" ref="U92">IF(B92="","",XLOOKUP($B92,Product,'Product List'!F:F))</f>
        <v/>
      </c>
      <c r="V92" s="454" t="str">
        <f t="array" ref="V92">IF(B92="","",XLOOKUP($B92,Product,'Product List'!G:G))</f>
        <v/>
      </c>
      <c r="W92" s="434"/>
      <c r="X92" s="434" t="str">
        <f t="array" ref="X92">iferror(xlookup(B92,'Product List'!A:A,'Product List'!P:P),"")</f>
        <v/>
      </c>
      <c r="Y92" s="434">
        <f t="shared" si="8"/>
        <v>0</v>
      </c>
      <c r="Z92" s="434"/>
    </row>
    <row r="93" ht="14.25" customHeight="1">
      <c r="A93" s="448"/>
      <c r="B93" s="448"/>
      <c r="C93" s="454"/>
      <c r="D93" s="461"/>
      <c r="E93" s="460"/>
      <c r="F93" s="461"/>
      <c r="G93" s="450">
        <f t="shared" si="1"/>
        <v>0</v>
      </c>
      <c r="H93" s="451" t="str">
        <f t="shared" si="2"/>
        <v/>
      </c>
      <c r="I93" s="452" t="str">
        <f t="shared" si="3"/>
        <v/>
      </c>
      <c r="J93" s="493"/>
      <c r="K93" s="434"/>
      <c r="L93" s="454" t="str">
        <f t="shared" si="4"/>
        <v/>
      </c>
      <c r="M93" s="455" t="str">
        <f t="array" ref="M93">IFERROR(IF(J93="","",XLOOKUP(L93,Personnel!$B$4:$G$4,Personnel!$B$5:$G$5)),"")</f>
        <v/>
      </c>
      <c r="N93" s="455">
        <f t="shared" si="5"/>
        <v>0</v>
      </c>
      <c r="O93" s="434"/>
      <c r="P93" s="456" t="str">
        <f t="shared" si="6"/>
        <v/>
      </c>
      <c r="Q93" s="457">
        <f t="shared" si="7"/>
        <v>0</v>
      </c>
      <c r="R93" s="458"/>
      <c r="S93" s="459" t="str">
        <f t="array" ref="S93">IF(B93="","",XLOOKUP($B93,Product,'Product List'!D:D))</f>
        <v/>
      </c>
      <c r="T93" s="454" t="str">
        <f t="array" ref="T93">IF(B93="","",XLOOKUP($B93,Product,'Product List'!E:E))</f>
        <v/>
      </c>
      <c r="U93" s="454" t="str">
        <f t="array" ref="U93">IF(B93="","",XLOOKUP($B93,Product,'Product List'!F:F))</f>
        <v/>
      </c>
      <c r="V93" s="454" t="str">
        <f t="array" ref="V93">IF(B93="","",XLOOKUP($B93,Product,'Product List'!G:G))</f>
        <v/>
      </c>
      <c r="W93" s="434"/>
      <c r="X93" s="434" t="str">
        <f t="array" ref="X93">iferror(xlookup(B93,'Product List'!A:A,'Product List'!P:P),"")</f>
        <v/>
      </c>
      <c r="Y93" s="434">
        <f t="shared" si="8"/>
        <v>0</v>
      </c>
      <c r="Z93" s="434"/>
    </row>
    <row r="94" ht="14.25" customHeight="1">
      <c r="A94" s="448"/>
      <c r="B94" s="448"/>
      <c r="C94" s="454"/>
      <c r="D94" s="461"/>
      <c r="E94" s="461"/>
      <c r="F94" s="461"/>
      <c r="G94" s="450">
        <f t="shared" si="1"/>
        <v>0</v>
      </c>
      <c r="H94" s="451" t="str">
        <f t="shared" si="2"/>
        <v/>
      </c>
      <c r="I94" s="452" t="str">
        <f t="shared" si="3"/>
        <v/>
      </c>
      <c r="J94" s="493"/>
      <c r="K94" s="434"/>
      <c r="L94" s="454" t="str">
        <f t="shared" si="4"/>
        <v/>
      </c>
      <c r="M94" s="455" t="str">
        <f t="array" ref="M94">IFERROR(IF(J94="","",XLOOKUP(L94,Personnel!$B$4:$G$4,Personnel!$B$5:$G$5)),"")</f>
        <v/>
      </c>
      <c r="N94" s="455">
        <f t="shared" si="5"/>
        <v>0</v>
      </c>
      <c r="O94" s="434"/>
      <c r="P94" s="456" t="str">
        <f t="shared" si="6"/>
        <v/>
      </c>
      <c r="Q94" s="457">
        <f t="shared" si="7"/>
        <v>0</v>
      </c>
      <c r="R94" s="458"/>
      <c r="S94" s="459" t="str">
        <f t="array" ref="S94">IF(B94="","",XLOOKUP($B94,Product,'Product List'!D:D))</f>
        <v/>
      </c>
      <c r="T94" s="454" t="str">
        <f t="array" ref="T94">IF(B94="","",XLOOKUP($B94,Product,'Product List'!E:E))</f>
        <v/>
      </c>
      <c r="U94" s="454" t="str">
        <f t="array" ref="U94">IF(B94="","",XLOOKUP($B94,Product,'Product List'!F:F))</f>
        <v/>
      </c>
      <c r="V94" s="454" t="str">
        <f t="array" ref="V94">IF(B94="","",XLOOKUP($B94,Product,'Product List'!G:G))</f>
        <v/>
      </c>
      <c r="W94" s="434"/>
      <c r="X94" s="434" t="str">
        <f t="array" ref="X94">iferror(xlookup(B94,'Product List'!A:A,'Product List'!P:P),"")</f>
        <v/>
      </c>
      <c r="Y94" s="434">
        <f t="shared" si="8"/>
        <v>0</v>
      </c>
      <c r="Z94" s="434"/>
    </row>
    <row r="95" ht="14.25" customHeight="1">
      <c r="A95" s="448"/>
      <c r="B95" s="448"/>
      <c r="C95" s="454"/>
      <c r="D95" s="461"/>
      <c r="E95" s="461"/>
      <c r="F95" s="461"/>
      <c r="G95" s="450">
        <f t="shared" si="1"/>
        <v>0</v>
      </c>
      <c r="H95" s="451" t="str">
        <f t="shared" si="2"/>
        <v/>
      </c>
      <c r="I95" s="452" t="str">
        <f t="shared" si="3"/>
        <v/>
      </c>
      <c r="J95" s="493"/>
      <c r="K95" s="434"/>
      <c r="L95" s="454" t="str">
        <f t="shared" si="4"/>
        <v/>
      </c>
      <c r="M95" s="455" t="str">
        <f t="array" ref="M95">IFERROR(IF(J95="","",XLOOKUP(L95,Personnel!$B$4:$G$4,Personnel!$B$5:$G$5)),"")</f>
        <v/>
      </c>
      <c r="N95" s="455">
        <f t="shared" si="5"/>
        <v>0</v>
      </c>
      <c r="O95" s="434"/>
      <c r="P95" s="456" t="str">
        <f t="shared" si="6"/>
        <v/>
      </c>
      <c r="Q95" s="457">
        <f t="shared" si="7"/>
        <v>0</v>
      </c>
      <c r="R95" s="458"/>
      <c r="S95" s="459" t="str">
        <f t="array" ref="S95">IF(B95="","",XLOOKUP($B95,Product,'Product List'!D:D))</f>
        <v/>
      </c>
      <c r="T95" s="454" t="str">
        <f t="array" ref="T95">IF(B95="","",XLOOKUP($B95,Product,'Product List'!E:E))</f>
        <v/>
      </c>
      <c r="U95" s="454" t="str">
        <f t="array" ref="U95">IF(B95="","",XLOOKUP($B95,Product,'Product List'!F:F))</f>
        <v/>
      </c>
      <c r="V95" s="454" t="str">
        <f t="array" ref="V95">IF(B95="","",XLOOKUP($B95,Product,'Product List'!G:G))</f>
        <v/>
      </c>
      <c r="W95" s="434"/>
      <c r="X95" s="434" t="str">
        <f t="array" ref="X95">iferror(xlookup(B95,'Product List'!A:A,'Product List'!P:P),"")</f>
        <v/>
      </c>
      <c r="Y95" s="434">
        <f t="shared" si="8"/>
        <v>0</v>
      </c>
      <c r="Z95" s="434"/>
    </row>
    <row r="96" ht="14.25" customHeight="1">
      <c r="A96" s="448"/>
      <c r="B96" s="448"/>
      <c r="C96" s="454"/>
      <c r="D96" s="461"/>
      <c r="E96" s="487"/>
      <c r="F96" s="460"/>
      <c r="G96" s="450">
        <f t="shared" si="1"/>
        <v>0</v>
      </c>
      <c r="H96" s="451" t="str">
        <f t="shared" si="2"/>
        <v/>
      </c>
      <c r="I96" s="452" t="str">
        <f t="shared" si="3"/>
        <v/>
      </c>
      <c r="J96" s="493"/>
      <c r="K96" s="434"/>
      <c r="L96" s="454" t="str">
        <f t="shared" si="4"/>
        <v/>
      </c>
      <c r="M96" s="455" t="str">
        <f t="array" ref="M96">IFERROR(IF(J96="","",XLOOKUP(L96,Personnel!$B$4:$G$4,Personnel!$B$5:$G$5)),"")</f>
        <v/>
      </c>
      <c r="N96" s="455">
        <f t="shared" si="5"/>
        <v>0</v>
      </c>
      <c r="O96" s="434"/>
      <c r="P96" s="456" t="str">
        <f t="shared" si="6"/>
        <v/>
      </c>
      <c r="Q96" s="457">
        <f t="shared" si="7"/>
        <v>0</v>
      </c>
      <c r="R96" s="458"/>
      <c r="S96" s="459" t="str">
        <f t="array" ref="S96">IF(B96="","",XLOOKUP($B96,Product,'Product List'!D:D))</f>
        <v/>
      </c>
      <c r="T96" s="454" t="str">
        <f t="array" ref="T96">IF(B96="","",XLOOKUP($B96,Product,'Product List'!E:E))</f>
        <v/>
      </c>
      <c r="U96" s="454" t="str">
        <f t="array" ref="U96">IF(B96="","",XLOOKUP($B96,Product,'Product List'!F:F))</f>
        <v/>
      </c>
      <c r="V96" s="454" t="str">
        <f t="array" ref="V96">IF(B96="","",XLOOKUP($B96,Product,'Product List'!G:G))</f>
        <v/>
      </c>
      <c r="W96" s="434"/>
      <c r="X96" s="434" t="str">
        <f t="array" ref="X96">iferror(xlookup(B96,'Product List'!A:A,'Product List'!P:P),"")</f>
        <v/>
      </c>
      <c r="Y96" s="434">
        <f t="shared" si="8"/>
        <v>0</v>
      </c>
      <c r="Z96" s="434"/>
    </row>
    <row r="97" ht="14.25" customHeight="1">
      <c r="A97" s="448"/>
      <c r="B97" s="448"/>
      <c r="C97" s="454"/>
      <c r="D97" s="461"/>
      <c r="E97" s="461"/>
      <c r="F97" s="460"/>
      <c r="G97" s="450">
        <f t="shared" si="1"/>
        <v>0</v>
      </c>
      <c r="H97" s="451" t="str">
        <f t="shared" si="2"/>
        <v/>
      </c>
      <c r="I97" s="452" t="str">
        <f t="shared" si="3"/>
        <v/>
      </c>
      <c r="J97" s="493"/>
      <c r="K97" s="434"/>
      <c r="L97" s="454" t="str">
        <f t="shared" si="4"/>
        <v/>
      </c>
      <c r="M97" s="455" t="str">
        <f t="array" ref="M97">IFERROR(IF(J97="","",XLOOKUP(L97,Personnel!$B$4:$G$4,Personnel!$B$5:$G$5)),"")</f>
        <v/>
      </c>
      <c r="N97" s="455">
        <f t="shared" si="5"/>
        <v>0</v>
      </c>
      <c r="O97" s="434"/>
      <c r="P97" s="456" t="str">
        <f t="shared" si="6"/>
        <v/>
      </c>
      <c r="Q97" s="457">
        <f t="shared" si="7"/>
        <v>0</v>
      </c>
      <c r="R97" s="458"/>
      <c r="S97" s="459" t="str">
        <f t="array" ref="S97">IF(B97="","",XLOOKUP($B97,Product,'Product List'!D:D))</f>
        <v/>
      </c>
      <c r="T97" s="454" t="str">
        <f t="array" ref="T97">IF(B97="","",XLOOKUP($B97,Product,'Product List'!E:E))</f>
        <v/>
      </c>
      <c r="U97" s="454" t="str">
        <f t="array" ref="U97">IF(B97="","",XLOOKUP($B97,Product,'Product List'!F:F))</f>
        <v/>
      </c>
      <c r="V97" s="454" t="str">
        <f t="array" ref="V97">IF(B97="","",XLOOKUP($B97,Product,'Product List'!G:G))</f>
        <v/>
      </c>
      <c r="W97" s="434"/>
      <c r="X97" s="434" t="str">
        <f t="array" ref="X97">iferror(xlookup(B97,'Product List'!A:A,'Product List'!P:P),"")</f>
        <v/>
      </c>
      <c r="Y97" s="434">
        <f t="shared" si="8"/>
        <v>0</v>
      </c>
      <c r="Z97" s="434"/>
    </row>
    <row r="98" ht="14.25" customHeight="1">
      <c r="A98" s="448"/>
      <c r="B98" s="448"/>
      <c r="C98" s="454"/>
      <c r="D98" s="461"/>
      <c r="E98" s="461"/>
      <c r="F98" s="461"/>
      <c r="G98" s="450">
        <f t="shared" si="1"/>
        <v>0</v>
      </c>
      <c r="H98" s="451" t="str">
        <f t="shared" si="2"/>
        <v/>
      </c>
      <c r="I98" s="452" t="str">
        <f t="shared" si="3"/>
        <v/>
      </c>
      <c r="J98" s="493"/>
      <c r="K98" s="434"/>
      <c r="L98" s="454" t="str">
        <f t="shared" si="4"/>
        <v/>
      </c>
      <c r="M98" s="455" t="str">
        <f t="array" ref="M98">IFERROR(IF(J98="","",XLOOKUP(L98,Personnel!$B$4:$G$4,Personnel!$B$5:$G$5)),"")</f>
        <v/>
      </c>
      <c r="N98" s="455">
        <f t="shared" si="5"/>
        <v>0</v>
      </c>
      <c r="O98" s="434"/>
      <c r="P98" s="456" t="str">
        <f t="shared" si="6"/>
        <v/>
      </c>
      <c r="Q98" s="457">
        <f t="shared" si="7"/>
        <v>0</v>
      </c>
      <c r="R98" s="458"/>
      <c r="S98" s="459" t="str">
        <f t="array" ref="S98">IF(B98="","",XLOOKUP($B98,Product,'Product List'!D:D))</f>
        <v/>
      </c>
      <c r="T98" s="454" t="str">
        <f t="array" ref="T98">IF(B98="","",XLOOKUP($B98,Product,'Product List'!E:E))</f>
        <v/>
      </c>
      <c r="U98" s="454" t="str">
        <f t="array" ref="U98">IF(B98="","",XLOOKUP($B98,Product,'Product List'!F:F))</f>
        <v/>
      </c>
      <c r="V98" s="454" t="str">
        <f t="array" ref="V98">IF(B98="","",XLOOKUP($B98,Product,'Product List'!G:G))</f>
        <v/>
      </c>
      <c r="W98" s="434"/>
      <c r="X98" s="434" t="str">
        <f t="array" ref="X98">iferror(xlookup(B98,'Product List'!A:A,'Product List'!P:P),"")</f>
        <v/>
      </c>
      <c r="Y98" s="434">
        <f t="shared" si="8"/>
        <v>0</v>
      </c>
      <c r="Z98" s="434"/>
    </row>
    <row r="99" ht="14.25" customHeight="1">
      <c r="A99" s="448"/>
      <c r="B99" s="448"/>
      <c r="C99" s="454"/>
      <c r="D99" s="461"/>
      <c r="E99" s="461"/>
      <c r="F99" s="461"/>
      <c r="G99" s="450">
        <f t="shared" si="1"/>
        <v>0</v>
      </c>
      <c r="H99" s="451" t="str">
        <f t="shared" si="2"/>
        <v/>
      </c>
      <c r="I99" s="452" t="str">
        <f t="shared" si="3"/>
        <v/>
      </c>
      <c r="J99" s="493"/>
      <c r="K99" s="434"/>
      <c r="L99" s="454" t="str">
        <f t="shared" si="4"/>
        <v/>
      </c>
      <c r="M99" s="455" t="str">
        <f t="array" ref="M99">IFERROR(IF(J99="","",XLOOKUP(L99,Personnel!$B$4:$G$4,Personnel!$B$5:$G$5)),"")</f>
        <v/>
      </c>
      <c r="N99" s="455">
        <f t="shared" si="5"/>
        <v>0</v>
      </c>
      <c r="O99" s="434"/>
      <c r="P99" s="456" t="str">
        <f t="shared" si="6"/>
        <v/>
      </c>
      <c r="Q99" s="457">
        <f t="shared" si="7"/>
        <v>0</v>
      </c>
      <c r="R99" s="458"/>
      <c r="S99" s="459" t="str">
        <f t="array" ref="S99">IF(B99="","",XLOOKUP($B99,Product,'Product List'!D:D))</f>
        <v/>
      </c>
      <c r="T99" s="454" t="str">
        <f t="array" ref="T99">IF(B99="","",XLOOKUP($B99,Product,'Product List'!E:E))</f>
        <v/>
      </c>
      <c r="U99" s="454" t="str">
        <f t="array" ref="U99">IF(B99="","",XLOOKUP($B99,Product,'Product List'!F:F))</f>
        <v/>
      </c>
      <c r="V99" s="454" t="str">
        <f t="array" ref="V99">IF(B99="","",XLOOKUP($B99,Product,'Product List'!G:G))</f>
        <v/>
      </c>
      <c r="W99" s="434"/>
      <c r="X99" s="434" t="str">
        <f t="array" ref="X99">iferror(xlookup(B99,'Product List'!A:A,'Product List'!P:P),"")</f>
        <v/>
      </c>
      <c r="Y99" s="434">
        <f t="shared" si="8"/>
        <v>0</v>
      </c>
      <c r="Z99" s="434"/>
    </row>
    <row r="100" ht="14.25" customHeight="1">
      <c r="A100" s="448"/>
      <c r="B100" s="448"/>
      <c r="C100" s="454"/>
      <c r="D100" s="461"/>
      <c r="E100" s="461"/>
      <c r="F100" s="461"/>
      <c r="G100" s="450">
        <f t="shared" si="1"/>
        <v>0</v>
      </c>
      <c r="H100" s="451" t="str">
        <f t="shared" si="2"/>
        <v/>
      </c>
      <c r="I100" s="452" t="str">
        <f t="shared" si="3"/>
        <v/>
      </c>
      <c r="J100" s="493"/>
      <c r="K100" s="434"/>
      <c r="L100" s="454" t="str">
        <f t="shared" si="4"/>
        <v/>
      </c>
      <c r="M100" s="455" t="str">
        <f t="array" ref="M100">IFERROR(IF(J100="","",XLOOKUP(L100,Personnel!$B$4:$G$4,Personnel!$B$5:$G$5)),"")</f>
        <v/>
      </c>
      <c r="N100" s="455">
        <f t="shared" si="5"/>
        <v>0</v>
      </c>
      <c r="O100" s="434"/>
      <c r="P100" s="456" t="str">
        <f t="shared" si="6"/>
        <v/>
      </c>
      <c r="Q100" s="457">
        <f t="shared" si="7"/>
        <v>0</v>
      </c>
      <c r="R100" s="458"/>
      <c r="S100" s="459" t="str">
        <f t="array" ref="S100">IF(B100="","",XLOOKUP($B100,Product,'Product List'!D:D))</f>
        <v/>
      </c>
      <c r="T100" s="454" t="str">
        <f t="array" ref="T100">IF(B100="","",XLOOKUP($B100,Product,'Product List'!E:E))</f>
        <v/>
      </c>
      <c r="U100" s="454" t="str">
        <f t="array" ref="U100">IF(B100="","",XLOOKUP($B100,Product,'Product List'!F:F))</f>
        <v/>
      </c>
      <c r="V100" s="454" t="str">
        <f t="array" ref="V100">IF(B100="","",XLOOKUP($B100,Product,'Product List'!G:G))</f>
        <v/>
      </c>
      <c r="W100" s="434"/>
      <c r="X100" s="434" t="str">
        <f t="array" ref="X100">iferror(xlookup(B100,'Product List'!A:A,'Product List'!P:P),"")</f>
        <v/>
      </c>
      <c r="Y100" s="434">
        <f t="shared" si="8"/>
        <v>0</v>
      </c>
      <c r="Z100" s="434"/>
    </row>
    <row r="101" ht="14.25" customHeight="1">
      <c r="A101" s="448"/>
      <c r="B101" s="448"/>
      <c r="C101" s="454"/>
      <c r="D101" s="461"/>
      <c r="E101" s="461"/>
      <c r="F101" s="461"/>
      <c r="G101" s="450">
        <f t="shared" si="1"/>
        <v>0</v>
      </c>
      <c r="H101" s="451" t="str">
        <f t="shared" si="2"/>
        <v/>
      </c>
      <c r="I101" s="452" t="str">
        <f t="shared" si="3"/>
        <v/>
      </c>
      <c r="J101" s="493"/>
      <c r="K101" s="434"/>
      <c r="L101" s="454" t="str">
        <f t="shared" si="4"/>
        <v/>
      </c>
      <c r="M101" s="455" t="str">
        <f t="array" ref="M101">IFERROR(IF(J101="","",XLOOKUP(L101,Personnel!$B$4:$G$4,Personnel!$B$5:$G$5)),"")</f>
        <v/>
      </c>
      <c r="N101" s="455">
        <f t="shared" si="5"/>
        <v>0</v>
      </c>
      <c r="O101" s="434"/>
      <c r="P101" s="456" t="str">
        <f t="shared" si="6"/>
        <v/>
      </c>
      <c r="Q101" s="457">
        <f t="shared" si="7"/>
        <v>0</v>
      </c>
      <c r="R101" s="458"/>
      <c r="S101" s="459" t="str">
        <f t="array" ref="S101">IF(B101="","",XLOOKUP($B101,Product,'Product List'!D:D))</f>
        <v/>
      </c>
      <c r="T101" s="454" t="str">
        <f t="array" ref="T101">IF(B101="","",XLOOKUP($B101,Product,'Product List'!E:E))</f>
        <v/>
      </c>
      <c r="U101" s="454" t="str">
        <f t="array" ref="U101">IF(B101="","",XLOOKUP($B101,Product,'Product List'!F:F))</f>
        <v/>
      </c>
      <c r="V101" s="454" t="str">
        <f t="array" ref="V101">IF(B101="","",XLOOKUP($B101,Product,'Product List'!G:G))</f>
        <v/>
      </c>
      <c r="W101" s="434"/>
      <c r="X101" s="434" t="str">
        <f t="array" ref="X101">iferror(xlookup(B101,'Product List'!A:A,'Product List'!P:P),"")</f>
        <v/>
      </c>
      <c r="Y101" s="434">
        <f t="shared" si="8"/>
        <v>0</v>
      </c>
      <c r="Z101" s="434"/>
    </row>
    <row r="102" ht="14.25" customHeight="1">
      <c r="A102" s="448"/>
      <c r="B102" s="448"/>
      <c r="C102" s="454"/>
      <c r="D102" s="461"/>
      <c r="E102" s="461"/>
      <c r="F102" s="461"/>
      <c r="G102" s="450">
        <f t="shared" si="1"/>
        <v>0</v>
      </c>
      <c r="H102" s="451" t="str">
        <f t="shared" si="2"/>
        <v/>
      </c>
      <c r="I102" s="452" t="str">
        <f t="shared" si="3"/>
        <v/>
      </c>
      <c r="J102" s="493"/>
      <c r="K102" s="434"/>
      <c r="L102" s="454" t="str">
        <f t="shared" si="4"/>
        <v/>
      </c>
      <c r="M102" s="455" t="str">
        <f t="array" ref="M102">IFERROR(IF(J102="","",XLOOKUP(L102,Personnel!$B$4:$G$4,Personnel!$B$5:$G$5)),"")</f>
        <v/>
      </c>
      <c r="N102" s="455">
        <f t="shared" si="5"/>
        <v>0</v>
      </c>
      <c r="O102" s="434"/>
      <c r="P102" s="456" t="str">
        <f t="shared" si="6"/>
        <v/>
      </c>
      <c r="Q102" s="457">
        <f t="shared" si="7"/>
        <v>0</v>
      </c>
      <c r="R102" s="458"/>
      <c r="S102" s="459" t="str">
        <f t="array" ref="S102">IF(B102="","",XLOOKUP($B102,Product,'Product List'!D:D))</f>
        <v/>
      </c>
      <c r="T102" s="454" t="str">
        <f t="array" ref="T102">IF(B102="","",XLOOKUP($B102,Product,'Product List'!E:E))</f>
        <v/>
      </c>
      <c r="U102" s="454" t="str">
        <f t="array" ref="U102">IF(B102="","",XLOOKUP($B102,Product,'Product List'!F:F))</f>
        <v/>
      </c>
      <c r="V102" s="454" t="str">
        <f t="array" ref="V102">IF(B102="","",XLOOKUP($B102,Product,'Product List'!G:G))</f>
        <v/>
      </c>
      <c r="W102" s="434"/>
      <c r="X102" s="434" t="str">
        <f t="array" ref="X102">iferror(xlookup(B102,'Product List'!A:A,'Product List'!P:P),"")</f>
        <v/>
      </c>
      <c r="Y102" s="434">
        <f t="shared" si="8"/>
        <v>0</v>
      </c>
      <c r="Z102" s="434"/>
    </row>
    <row r="103" ht="14.25" customHeight="1">
      <c r="A103" s="448"/>
      <c r="B103" s="448"/>
      <c r="C103" s="454"/>
      <c r="D103" s="461"/>
      <c r="E103" s="461"/>
      <c r="F103" s="460"/>
      <c r="G103" s="450">
        <f t="shared" si="1"/>
        <v>0</v>
      </c>
      <c r="H103" s="451" t="str">
        <f t="shared" si="2"/>
        <v/>
      </c>
      <c r="I103" s="452" t="str">
        <f t="shared" si="3"/>
        <v/>
      </c>
      <c r="J103" s="493"/>
      <c r="K103" s="434"/>
      <c r="L103" s="454" t="str">
        <f t="shared" si="4"/>
        <v/>
      </c>
      <c r="M103" s="455" t="str">
        <f t="array" ref="M103">IFERROR(IF(J103="","",XLOOKUP(L103,Personnel!$B$4:$G$4,Personnel!$B$5:$G$5)),"")</f>
        <v/>
      </c>
      <c r="N103" s="455">
        <f t="shared" si="5"/>
        <v>0</v>
      </c>
      <c r="O103" s="434"/>
      <c r="P103" s="456" t="str">
        <f t="shared" si="6"/>
        <v/>
      </c>
      <c r="Q103" s="457">
        <f t="shared" si="7"/>
        <v>0</v>
      </c>
      <c r="R103" s="458"/>
      <c r="S103" s="459" t="str">
        <f t="array" ref="S103">IF(B103="","",XLOOKUP($B103,Product,'Product List'!D:D))</f>
        <v/>
      </c>
      <c r="T103" s="454" t="str">
        <f t="array" ref="T103">IF(B103="","",XLOOKUP($B103,Product,'Product List'!E:E))</f>
        <v/>
      </c>
      <c r="U103" s="454" t="str">
        <f t="array" ref="U103">IF(B103="","",XLOOKUP($B103,Product,'Product List'!F:F))</f>
        <v/>
      </c>
      <c r="V103" s="454" t="str">
        <f t="array" ref="V103">IF(B103="","",XLOOKUP($B103,Product,'Product List'!G:G))</f>
        <v/>
      </c>
      <c r="W103" s="434"/>
      <c r="X103" s="434" t="str">
        <f t="array" ref="X103">iferror(xlookup(B103,'Product List'!A:A,'Product List'!P:P),"")</f>
        <v/>
      </c>
      <c r="Y103" s="434">
        <f t="shared" si="8"/>
        <v>0</v>
      </c>
      <c r="Z103" s="434"/>
    </row>
    <row r="104" ht="14.25" customHeight="1">
      <c r="A104" s="448"/>
      <c r="B104" s="448"/>
      <c r="C104" s="454"/>
      <c r="D104" s="460"/>
      <c r="E104" s="461"/>
      <c r="F104" s="461"/>
      <c r="G104" s="450">
        <f t="shared" si="1"/>
        <v>0</v>
      </c>
      <c r="H104" s="451" t="str">
        <f t="shared" si="2"/>
        <v/>
      </c>
      <c r="I104" s="452" t="str">
        <f t="shared" si="3"/>
        <v/>
      </c>
      <c r="J104" s="493"/>
      <c r="K104" s="434"/>
      <c r="L104" s="454" t="str">
        <f t="shared" si="4"/>
        <v/>
      </c>
      <c r="M104" s="455" t="str">
        <f t="array" ref="M104">IFERROR(IF(J104="","",XLOOKUP(L104,Personnel!$B$4:$G$4,Personnel!$B$5:$G$5)),"")</f>
        <v/>
      </c>
      <c r="N104" s="455">
        <f t="shared" si="5"/>
        <v>0</v>
      </c>
      <c r="O104" s="434"/>
      <c r="P104" s="456" t="str">
        <f t="shared" si="6"/>
        <v/>
      </c>
      <c r="Q104" s="457">
        <f t="shared" si="7"/>
        <v>0</v>
      </c>
      <c r="R104" s="458"/>
      <c r="S104" s="459" t="str">
        <f t="array" ref="S104">IF(B104="","",XLOOKUP($B104,Product,'Product List'!D:D))</f>
        <v/>
      </c>
      <c r="T104" s="454" t="str">
        <f t="array" ref="T104">IF(B104="","",XLOOKUP($B104,Product,'Product List'!E:E))</f>
        <v/>
      </c>
      <c r="U104" s="454" t="str">
        <f t="array" ref="U104">IF(B104="","",XLOOKUP($B104,Product,'Product List'!F:F))</f>
        <v/>
      </c>
      <c r="V104" s="454" t="str">
        <f t="array" ref="V104">IF(B104="","",XLOOKUP($B104,Product,'Product List'!G:G))</f>
        <v/>
      </c>
      <c r="W104" s="434"/>
      <c r="X104" s="434" t="str">
        <f t="array" ref="X104">iferror(xlookup(B104,'Product List'!A:A,'Product List'!P:P),"")</f>
        <v/>
      </c>
      <c r="Y104" s="434">
        <f t="shared" si="8"/>
        <v>0</v>
      </c>
      <c r="Z104" s="434"/>
    </row>
    <row r="105" ht="14.25" customHeight="1">
      <c r="A105" s="448"/>
      <c r="B105" s="448"/>
      <c r="C105" s="454"/>
      <c r="D105" s="461"/>
      <c r="E105" s="461"/>
      <c r="F105" s="461"/>
      <c r="G105" s="450">
        <f t="shared" si="1"/>
        <v>0</v>
      </c>
      <c r="H105" s="451" t="str">
        <f t="shared" si="2"/>
        <v/>
      </c>
      <c r="I105" s="452" t="str">
        <f t="shared" si="3"/>
        <v/>
      </c>
      <c r="J105" s="493"/>
      <c r="K105" s="434"/>
      <c r="L105" s="454" t="str">
        <f t="shared" si="4"/>
        <v/>
      </c>
      <c r="M105" s="455" t="str">
        <f t="array" ref="M105">IFERROR(IF(J105="","",XLOOKUP(L105,Personnel!$B$4:$G$4,Personnel!$B$5:$G$5)),"")</f>
        <v/>
      </c>
      <c r="N105" s="455">
        <f t="shared" si="5"/>
        <v>0</v>
      </c>
      <c r="O105" s="434"/>
      <c r="P105" s="456" t="str">
        <f t="shared" si="6"/>
        <v/>
      </c>
      <c r="Q105" s="457">
        <f t="shared" si="7"/>
        <v>0</v>
      </c>
      <c r="R105" s="458"/>
      <c r="S105" s="459" t="str">
        <f t="array" ref="S105">IF(B105="","",XLOOKUP($B105,Product,'Product List'!D:D))</f>
        <v/>
      </c>
      <c r="T105" s="454" t="str">
        <f t="array" ref="T105">IF(B105="","",XLOOKUP($B105,Product,'Product List'!E:E))</f>
        <v/>
      </c>
      <c r="U105" s="454" t="str">
        <f t="array" ref="U105">IF(B105="","",XLOOKUP($B105,Product,'Product List'!F:F))</f>
        <v/>
      </c>
      <c r="V105" s="454" t="str">
        <f t="array" ref="V105">IF(B105="","",XLOOKUP($B105,Product,'Product List'!G:G))</f>
        <v/>
      </c>
      <c r="W105" s="434"/>
      <c r="X105" s="434" t="str">
        <f t="array" ref="X105">iferror(xlookup(B105,'Product List'!A:A,'Product List'!P:P),"")</f>
        <v/>
      </c>
      <c r="Y105" s="434">
        <f t="shared" si="8"/>
        <v>0</v>
      </c>
      <c r="Z105" s="434"/>
    </row>
    <row r="106" ht="14.25" customHeight="1">
      <c r="A106" s="448"/>
      <c r="B106" s="448"/>
      <c r="C106" s="454"/>
      <c r="D106" s="461"/>
      <c r="E106" s="461"/>
      <c r="F106" s="461"/>
      <c r="G106" s="450">
        <f t="shared" si="1"/>
        <v>0</v>
      </c>
      <c r="H106" s="451" t="str">
        <f t="shared" si="2"/>
        <v/>
      </c>
      <c r="I106" s="452" t="str">
        <f t="shared" si="3"/>
        <v/>
      </c>
      <c r="J106" s="493"/>
      <c r="K106" s="434"/>
      <c r="L106" s="454" t="str">
        <f t="shared" si="4"/>
        <v/>
      </c>
      <c r="M106" s="455" t="str">
        <f t="array" ref="M106">IFERROR(IF(J106="","",XLOOKUP(L106,Personnel!$B$4:$G$4,Personnel!$B$5:$G$5)),"")</f>
        <v/>
      </c>
      <c r="N106" s="455">
        <f t="shared" si="5"/>
        <v>0</v>
      </c>
      <c r="O106" s="434"/>
      <c r="P106" s="456" t="str">
        <f t="shared" si="6"/>
        <v/>
      </c>
      <c r="Q106" s="457">
        <f t="shared" si="7"/>
        <v>0</v>
      </c>
      <c r="R106" s="458"/>
      <c r="S106" s="459" t="str">
        <f t="array" ref="S106">IF(B106="","",XLOOKUP($B106,Product,'Product List'!D:D))</f>
        <v/>
      </c>
      <c r="T106" s="454" t="str">
        <f t="array" ref="T106">IF(B106="","",XLOOKUP($B106,Product,'Product List'!E:E))</f>
        <v/>
      </c>
      <c r="U106" s="454" t="str">
        <f t="array" ref="U106">IF(B106="","",XLOOKUP($B106,Product,'Product List'!F:F))</f>
        <v/>
      </c>
      <c r="V106" s="454" t="str">
        <f t="array" ref="V106">IF(B106="","",XLOOKUP($B106,Product,'Product List'!G:G))</f>
        <v/>
      </c>
      <c r="W106" s="434"/>
      <c r="X106" s="434" t="str">
        <f t="array" ref="X106">iferror(xlookup(B106,'Product List'!A:A,'Product List'!P:P),"")</f>
        <v/>
      </c>
      <c r="Y106" s="434">
        <f t="shared" si="8"/>
        <v>0</v>
      </c>
      <c r="Z106" s="434"/>
    </row>
    <row r="107" ht="14.25" customHeight="1">
      <c r="A107" s="448"/>
      <c r="B107" s="448"/>
      <c r="C107" s="454"/>
      <c r="D107" s="461"/>
      <c r="E107" s="461"/>
      <c r="F107" s="461"/>
      <c r="G107" s="450">
        <f t="shared" si="1"/>
        <v>0</v>
      </c>
      <c r="H107" s="451" t="str">
        <f t="shared" si="2"/>
        <v/>
      </c>
      <c r="I107" s="452" t="str">
        <f t="shared" si="3"/>
        <v/>
      </c>
      <c r="J107" s="493"/>
      <c r="K107" s="434"/>
      <c r="L107" s="454" t="str">
        <f t="shared" si="4"/>
        <v/>
      </c>
      <c r="M107" s="455" t="str">
        <f t="array" ref="M107">IFERROR(IF(J107="","",XLOOKUP(L107,Personnel!$B$4:$G$4,Personnel!$B$5:$G$5)),"")</f>
        <v/>
      </c>
      <c r="N107" s="455">
        <f t="shared" si="5"/>
        <v>0</v>
      </c>
      <c r="O107" s="434"/>
      <c r="P107" s="456" t="str">
        <f t="shared" si="6"/>
        <v/>
      </c>
      <c r="Q107" s="457">
        <f t="shared" si="7"/>
        <v>0</v>
      </c>
      <c r="R107" s="458"/>
      <c r="S107" s="459" t="str">
        <f t="array" ref="S107">IF(B107="","",XLOOKUP($B107,Product,'Product List'!D:D))</f>
        <v/>
      </c>
      <c r="T107" s="454" t="str">
        <f t="array" ref="T107">IF(B107="","",XLOOKUP($B107,Product,'Product List'!E:E))</f>
        <v/>
      </c>
      <c r="U107" s="454" t="str">
        <f t="array" ref="U107">IF(B107="","",XLOOKUP($B107,Product,'Product List'!F:F))</f>
        <v/>
      </c>
      <c r="V107" s="454" t="str">
        <f t="array" ref="V107">IF(B107="","",XLOOKUP($B107,Product,'Product List'!G:G))</f>
        <v/>
      </c>
      <c r="W107" s="434"/>
      <c r="X107" s="434" t="str">
        <f t="array" ref="X107">iferror(xlookup(B107,'Product List'!A:A,'Product List'!P:P),"")</f>
        <v/>
      </c>
      <c r="Y107" s="434">
        <f t="shared" si="8"/>
        <v>0</v>
      </c>
      <c r="Z107" s="434"/>
    </row>
    <row r="108" ht="14.25" customHeight="1">
      <c r="A108" s="448"/>
      <c r="B108" s="448"/>
      <c r="C108" s="454"/>
      <c r="D108" s="461"/>
      <c r="E108" s="461"/>
      <c r="F108" s="460"/>
      <c r="G108" s="450">
        <f t="shared" si="1"/>
        <v>0</v>
      </c>
      <c r="H108" s="451" t="str">
        <f t="shared" si="2"/>
        <v/>
      </c>
      <c r="I108" s="452" t="str">
        <f t="shared" si="3"/>
        <v/>
      </c>
      <c r="J108" s="493"/>
      <c r="K108" s="434"/>
      <c r="L108" s="454" t="str">
        <f t="shared" si="4"/>
        <v/>
      </c>
      <c r="M108" s="455" t="str">
        <f t="array" ref="M108">IFERROR(IF(J108="","",XLOOKUP(L108,Personnel!$B$4:$G$4,Personnel!$B$5:$G$5)),"")</f>
        <v/>
      </c>
      <c r="N108" s="455">
        <f t="shared" si="5"/>
        <v>0</v>
      </c>
      <c r="O108" s="434"/>
      <c r="P108" s="456" t="str">
        <f t="shared" si="6"/>
        <v/>
      </c>
      <c r="Q108" s="457">
        <f t="shared" si="7"/>
        <v>0</v>
      </c>
      <c r="R108" s="458"/>
      <c r="S108" s="459" t="str">
        <f t="array" ref="S108">IF(B108="","",XLOOKUP($B108,Product,'Product List'!D:D))</f>
        <v/>
      </c>
      <c r="T108" s="454" t="str">
        <f t="array" ref="T108">IF(B108="","",XLOOKUP($B108,Product,'Product List'!E:E))</f>
        <v/>
      </c>
      <c r="U108" s="454" t="str">
        <f t="array" ref="U108">IF(B108="","",XLOOKUP($B108,Product,'Product List'!F:F))</f>
        <v/>
      </c>
      <c r="V108" s="454" t="str">
        <f t="array" ref="V108">IF(B108="","",XLOOKUP($B108,Product,'Product List'!G:G))</f>
        <v/>
      </c>
      <c r="W108" s="434"/>
      <c r="X108" s="434" t="str">
        <f t="array" ref="X108">iferror(xlookup(B108,'Product List'!A:A,'Product List'!P:P),"")</f>
        <v/>
      </c>
      <c r="Y108" s="434">
        <f t="shared" si="8"/>
        <v>0</v>
      </c>
      <c r="Z108" s="434"/>
    </row>
    <row r="109" ht="14.25" customHeight="1">
      <c r="A109" s="448"/>
      <c r="B109" s="448"/>
      <c r="C109" s="454"/>
      <c r="D109" s="461"/>
      <c r="E109" s="461"/>
      <c r="F109" s="461"/>
      <c r="G109" s="450">
        <f t="shared" si="1"/>
        <v>0</v>
      </c>
      <c r="H109" s="451" t="str">
        <f t="shared" si="2"/>
        <v/>
      </c>
      <c r="I109" s="452" t="str">
        <f t="shared" si="3"/>
        <v/>
      </c>
      <c r="J109" s="493"/>
      <c r="K109" s="434"/>
      <c r="L109" s="454" t="str">
        <f t="shared" si="4"/>
        <v/>
      </c>
      <c r="M109" s="455" t="str">
        <f t="array" ref="M109">IFERROR(IF(J109="","",XLOOKUP(L109,Personnel!$B$4:$G$4,Personnel!$B$5:$G$5)),"")</f>
        <v/>
      </c>
      <c r="N109" s="455">
        <f t="shared" si="5"/>
        <v>0</v>
      </c>
      <c r="O109" s="434"/>
      <c r="P109" s="456" t="str">
        <f t="shared" si="6"/>
        <v/>
      </c>
      <c r="Q109" s="457">
        <f t="shared" si="7"/>
        <v>0</v>
      </c>
      <c r="R109" s="458"/>
      <c r="S109" s="459" t="str">
        <f t="array" ref="S109">IF(B109="","",XLOOKUP($B109,Product,'Product List'!D:D))</f>
        <v/>
      </c>
      <c r="T109" s="454" t="str">
        <f t="array" ref="T109">IF(B109="","",XLOOKUP($B109,Product,'Product List'!E:E))</f>
        <v/>
      </c>
      <c r="U109" s="454" t="str">
        <f t="array" ref="U109">IF(B109="","",XLOOKUP($B109,Product,'Product List'!F:F))</f>
        <v/>
      </c>
      <c r="V109" s="454" t="str">
        <f t="array" ref="V109">IF(B109="","",XLOOKUP($B109,Product,'Product List'!G:G))</f>
        <v/>
      </c>
      <c r="W109" s="434"/>
      <c r="X109" s="434" t="str">
        <f t="array" ref="X109">iferror(xlookup(B109,'Product List'!A:A,'Product List'!P:P),"")</f>
        <v/>
      </c>
      <c r="Y109" s="434">
        <f t="shared" si="8"/>
        <v>0</v>
      </c>
      <c r="Z109" s="434"/>
    </row>
    <row r="110" ht="14.25" customHeight="1">
      <c r="A110" s="448"/>
      <c r="B110" s="448"/>
      <c r="C110" s="454"/>
      <c r="D110" s="461"/>
      <c r="E110" s="461"/>
      <c r="F110" s="461"/>
      <c r="G110" s="450">
        <f t="shared" si="1"/>
        <v>0</v>
      </c>
      <c r="H110" s="451" t="str">
        <f t="shared" si="2"/>
        <v/>
      </c>
      <c r="I110" s="452" t="str">
        <f t="shared" si="3"/>
        <v/>
      </c>
      <c r="J110" s="493"/>
      <c r="K110" s="434"/>
      <c r="L110" s="454" t="str">
        <f t="shared" si="4"/>
        <v/>
      </c>
      <c r="M110" s="455" t="str">
        <f t="array" ref="M110">IFERROR(IF(J110="","",XLOOKUP(L110,Personnel!$B$4:$G$4,Personnel!$B$5:$G$5)),"")</f>
        <v/>
      </c>
      <c r="N110" s="455">
        <f t="shared" si="5"/>
        <v>0</v>
      </c>
      <c r="O110" s="434"/>
      <c r="P110" s="456" t="str">
        <f t="shared" si="6"/>
        <v/>
      </c>
      <c r="Q110" s="457">
        <f t="shared" si="7"/>
        <v>0</v>
      </c>
      <c r="R110" s="458"/>
      <c r="S110" s="459" t="str">
        <f t="array" ref="S110">IF(B110="","",XLOOKUP($B110,Product,'Product List'!D:D))</f>
        <v/>
      </c>
      <c r="T110" s="454" t="str">
        <f t="array" ref="T110">IF(B110="","",XLOOKUP($B110,Product,'Product List'!E:E))</f>
        <v/>
      </c>
      <c r="U110" s="454" t="str">
        <f t="array" ref="U110">IF(B110="","",XLOOKUP($B110,Product,'Product List'!F:F))</f>
        <v/>
      </c>
      <c r="V110" s="454" t="str">
        <f t="array" ref="V110">IF(B110="","",XLOOKUP($B110,Product,'Product List'!G:G))</f>
        <v/>
      </c>
      <c r="W110" s="434"/>
      <c r="X110" s="434" t="str">
        <f t="array" ref="X110">iferror(xlookup(B110,'Product List'!A:A,'Product List'!P:P),"")</f>
        <v/>
      </c>
      <c r="Y110" s="434">
        <f t="shared" si="8"/>
        <v>0</v>
      </c>
      <c r="Z110" s="434"/>
    </row>
    <row r="111" ht="14.25" customHeight="1">
      <c r="A111" s="448"/>
      <c r="B111" s="448"/>
      <c r="C111" s="454"/>
      <c r="D111" s="460"/>
      <c r="E111" s="461"/>
      <c r="F111" s="461"/>
      <c r="G111" s="450">
        <f t="shared" si="1"/>
        <v>0</v>
      </c>
      <c r="H111" s="451" t="str">
        <f t="shared" si="2"/>
        <v/>
      </c>
      <c r="I111" s="452" t="str">
        <f t="shared" si="3"/>
        <v/>
      </c>
      <c r="J111" s="493"/>
      <c r="K111" s="434"/>
      <c r="L111" s="454" t="str">
        <f t="shared" si="4"/>
        <v/>
      </c>
      <c r="M111" s="455" t="str">
        <f t="array" ref="M111">IFERROR(IF(J111="","",XLOOKUP(L111,Personnel!$B$4:$G$4,Personnel!$B$5:$G$5)),"")</f>
        <v/>
      </c>
      <c r="N111" s="455">
        <f t="shared" si="5"/>
        <v>0</v>
      </c>
      <c r="O111" s="434"/>
      <c r="P111" s="456" t="str">
        <f t="shared" si="6"/>
        <v/>
      </c>
      <c r="Q111" s="457">
        <f t="shared" si="7"/>
        <v>0</v>
      </c>
      <c r="R111" s="458"/>
      <c r="S111" s="459" t="str">
        <f t="array" ref="S111">IF(B111="","",XLOOKUP($B111,Product,'Product List'!D:D))</f>
        <v/>
      </c>
      <c r="T111" s="454" t="str">
        <f t="array" ref="T111">IF(B111="","",XLOOKUP($B111,Product,'Product List'!E:E))</f>
        <v/>
      </c>
      <c r="U111" s="454" t="str">
        <f t="array" ref="U111">IF(B111="","",XLOOKUP($B111,Product,'Product List'!F:F))</f>
        <v/>
      </c>
      <c r="V111" s="454" t="str">
        <f t="array" ref="V111">IF(B111="","",XLOOKUP($B111,Product,'Product List'!G:G))</f>
        <v/>
      </c>
      <c r="W111" s="434"/>
      <c r="X111" s="434" t="str">
        <f t="array" ref="X111">iferror(xlookup(B111,'Product List'!A:A,'Product List'!P:P),"")</f>
        <v/>
      </c>
      <c r="Y111" s="434">
        <f t="shared" si="8"/>
        <v>0</v>
      </c>
      <c r="Z111" s="434"/>
    </row>
    <row r="112" ht="14.25" customHeight="1">
      <c r="A112" s="448"/>
      <c r="B112" s="448"/>
      <c r="C112" s="454"/>
      <c r="D112" s="460"/>
      <c r="E112" s="461"/>
      <c r="F112" s="461"/>
      <c r="G112" s="450">
        <f t="shared" si="1"/>
        <v>0</v>
      </c>
      <c r="H112" s="451" t="str">
        <f t="shared" si="2"/>
        <v/>
      </c>
      <c r="I112" s="452" t="str">
        <f t="shared" si="3"/>
        <v/>
      </c>
      <c r="J112" s="493"/>
      <c r="K112" s="434"/>
      <c r="L112" s="454" t="str">
        <f t="shared" si="4"/>
        <v/>
      </c>
      <c r="M112" s="455" t="str">
        <f t="array" ref="M112">IFERROR(IF(J112="","",XLOOKUP(L112,Personnel!$B$4:$G$4,Personnel!$B$5:$G$5)),"")</f>
        <v/>
      </c>
      <c r="N112" s="455">
        <f t="shared" si="5"/>
        <v>0</v>
      </c>
      <c r="O112" s="434"/>
      <c r="P112" s="456" t="str">
        <f t="shared" si="6"/>
        <v/>
      </c>
      <c r="Q112" s="457">
        <f t="shared" si="7"/>
        <v>0</v>
      </c>
      <c r="R112" s="458"/>
      <c r="S112" s="459" t="str">
        <f t="array" ref="S112">IF(B112="","",XLOOKUP($B112,Product,'Product List'!D:D))</f>
        <v/>
      </c>
      <c r="T112" s="454" t="str">
        <f t="array" ref="T112">IF(B112="","",XLOOKUP($B112,Product,'Product List'!E:E))</f>
        <v/>
      </c>
      <c r="U112" s="454" t="str">
        <f t="array" ref="U112">IF(B112="","",XLOOKUP($B112,Product,'Product List'!F:F))</f>
        <v/>
      </c>
      <c r="V112" s="454" t="str">
        <f t="array" ref="V112">IF(B112="","",XLOOKUP($B112,Product,'Product List'!G:G))</f>
        <v/>
      </c>
      <c r="W112" s="434"/>
      <c r="X112" s="434" t="str">
        <f t="array" ref="X112">iferror(xlookup(B112,'Product List'!A:A,'Product List'!P:P),"")</f>
        <v/>
      </c>
      <c r="Y112" s="434">
        <f t="shared" si="8"/>
        <v>0</v>
      </c>
      <c r="Z112" s="434"/>
    </row>
    <row r="113" ht="14.25" customHeight="1">
      <c r="A113" s="448"/>
      <c r="B113" s="448"/>
      <c r="C113" s="454"/>
      <c r="D113" s="460"/>
      <c r="E113" s="461"/>
      <c r="F113" s="461"/>
      <c r="G113" s="450">
        <f t="shared" si="1"/>
        <v>0</v>
      </c>
      <c r="H113" s="451" t="str">
        <f t="shared" si="2"/>
        <v/>
      </c>
      <c r="I113" s="452" t="str">
        <f t="shared" si="3"/>
        <v/>
      </c>
      <c r="J113" s="493"/>
      <c r="K113" s="434"/>
      <c r="L113" s="454" t="str">
        <f t="shared" si="4"/>
        <v/>
      </c>
      <c r="M113" s="455" t="str">
        <f t="array" ref="M113">IFERROR(IF(J113="","",XLOOKUP(L113,Personnel!$B$4:$G$4,Personnel!$B$5:$G$5)),"")</f>
        <v/>
      </c>
      <c r="N113" s="455">
        <f t="shared" si="5"/>
        <v>0</v>
      </c>
      <c r="O113" s="434"/>
      <c r="P113" s="456" t="str">
        <f t="shared" si="6"/>
        <v/>
      </c>
      <c r="Q113" s="457">
        <f t="shared" si="7"/>
        <v>0</v>
      </c>
      <c r="R113" s="458"/>
      <c r="S113" s="459" t="str">
        <f t="array" ref="S113">IF(B113="","",XLOOKUP($B113,Product,'Product List'!D:D))</f>
        <v/>
      </c>
      <c r="T113" s="454" t="str">
        <f t="array" ref="T113">IF(B113="","",XLOOKUP($B113,Product,'Product List'!E:E))</f>
        <v/>
      </c>
      <c r="U113" s="454" t="str">
        <f t="array" ref="U113">IF(B113="","",XLOOKUP($B113,Product,'Product List'!F:F))</f>
        <v/>
      </c>
      <c r="V113" s="454" t="str">
        <f t="array" ref="V113">IF(B113="","",XLOOKUP($B113,Product,'Product List'!G:G))</f>
        <v/>
      </c>
      <c r="W113" s="434"/>
      <c r="X113" s="434" t="str">
        <f t="array" ref="X113">iferror(xlookup(B113,'Product List'!A:A,'Product List'!P:P),"")</f>
        <v/>
      </c>
      <c r="Y113" s="434">
        <f t="shared" si="8"/>
        <v>0</v>
      </c>
      <c r="Z113" s="434"/>
    </row>
    <row r="114" ht="14.25" customHeight="1">
      <c r="A114" s="448"/>
      <c r="B114" s="448"/>
      <c r="C114" s="454"/>
      <c r="D114" s="461"/>
      <c r="E114" s="461"/>
      <c r="F114" s="461"/>
      <c r="G114" s="450">
        <f t="shared" si="1"/>
        <v>0</v>
      </c>
      <c r="H114" s="451" t="str">
        <f t="shared" si="2"/>
        <v/>
      </c>
      <c r="I114" s="452" t="str">
        <f t="shared" si="3"/>
        <v/>
      </c>
      <c r="J114" s="493"/>
      <c r="K114" s="434"/>
      <c r="L114" s="454" t="str">
        <f t="shared" si="4"/>
        <v/>
      </c>
      <c r="M114" s="455" t="str">
        <f t="array" ref="M114">IFERROR(IF(J114="","",XLOOKUP(L114,Personnel!$B$4:$G$4,Personnel!$B$5:$G$5)),"")</f>
        <v/>
      </c>
      <c r="N114" s="455">
        <f t="shared" si="5"/>
        <v>0</v>
      </c>
      <c r="O114" s="434"/>
      <c r="P114" s="456" t="str">
        <f t="shared" si="6"/>
        <v/>
      </c>
      <c r="Q114" s="457">
        <f t="shared" si="7"/>
        <v>0</v>
      </c>
      <c r="R114" s="458"/>
      <c r="S114" s="459" t="str">
        <f t="array" ref="S114">IF(B114="","",XLOOKUP($B114,Product,'Product List'!D:D))</f>
        <v/>
      </c>
      <c r="T114" s="454" t="str">
        <f t="array" ref="T114">IF(B114="","",XLOOKUP($B114,Product,'Product List'!E:E))</f>
        <v/>
      </c>
      <c r="U114" s="454" t="str">
        <f t="array" ref="U114">IF(B114="","",XLOOKUP($B114,Product,'Product List'!F:F))</f>
        <v/>
      </c>
      <c r="V114" s="454" t="str">
        <f t="array" ref="V114">IF(B114="","",XLOOKUP($B114,Product,'Product List'!G:G))</f>
        <v/>
      </c>
      <c r="W114" s="434"/>
      <c r="X114" s="434" t="str">
        <f t="array" ref="X114">iferror(xlookup(B114,'Product List'!A:A,'Product List'!P:P),"")</f>
        <v/>
      </c>
      <c r="Y114" s="434">
        <f t="shared" si="8"/>
        <v>0</v>
      </c>
      <c r="Z114" s="434"/>
    </row>
    <row r="115" ht="14.25" customHeight="1">
      <c r="A115" s="448"/>
      <c r="B115" s="448"/>
      <c r="C115" s="454"/>
      <c r="D115" s="461"/>
      <c r="E115" s="461"/>
      <c r="F115" s="461"/>
      <c r="G115" s="450">
        <f t="shared" si="1"/>
        <v>0</v>
      </c>
      <c r="H115" s="451" t="str">
        <f t="shared" si="2"/>
        <v/>
      </c>
      <c r="I115" s="452" t="str">
        <f t="shared" si="3"/>
        <v/>
      </c>
      <c r="J115" s="493"/>
      <c r="K115" s="434"/>
      <c r="L115" s="454" t="str">
        <f t="shared" si="4"/>
        <v/>
      </c>
      <c r="M115" s="455" t="str">
        <f t="array" ref="M115">IFERROR(IF(J115="","",XLOOKUP(L115,Personnel!$B$4:$G$4,Personnel!$B$5:$G$5)),"")</f>
        <v/>
      </c>
      <c r="N115" s="455">
        <f t="shared" si="5"/>
        <v>0</v>
      </c>
      <c r="O115" s="434"/>
      <c r="P115" s="456" t="str">
        <f t="shared" si="6"/>
        <v/>
      </c>
      <c r="Q115" s="457">
        <f t="shared" si="7"/>
        <v>0</v>
      </c>
      <c r="R115" s="458"/>
      <c r="S115" s="459" t="str">
        <f t="array" ref="S115">IF(B115="","",XLOOKUP($B115,Product,'Product List'!D:D))</f>
        <v/>
      </c>
      <c r="T115" s="454" t="str">
        <f t="array" ref="T115">IF(B115="","",XLOOKUP($B115,Product,'Product List'!E:E))</f>
        <v/>
      </c>
      <c r="U115" s="454" t="str">
        <f t="array" ref="U115">IF(B115="","",XLOOKUP($B115,Product,'Product List'!F:F))</f>
        <v/>
      </c>
      <c r="V115" s="454" t="str">
        <f t="array" ref="V115">IF(B115="","",XLOOKUP($B115,Product,'Product List'!G:G))</f>
        <v/>
      </c>
      <c r="W115" s="434"/>
      <c r="X115" s="434" t="str">
        <f t="array" ref="X115">iferror(xlookup(B115,'Product List'!A:A,'Product List'!P:P),"")</f>
        <v/>
      </c>
      <c r="Y115" s="434">
        <f t="shared" si="8"/>
        <v>0</v>
      </c>
      <c r="Z115" s="434"/>
    </row>
    <row r="116" ht="14.25" customHeight="1">
      <c r="A116" s="448"/>
      <c r="B116" s="448"/>
      <c r="C116" s="454"/>
      <c r="D116" s="461"/>
      <c r="E116" s="461"/>
      <c r="F116" s="461"/>
      <c r="G116" s="450">
        <f t="shared" si="1"/>
        <v>0</v>
      </c>
      <c r="H116" s="451" t="str">
        <f t="shared" si="2"/>
        <v/>
      </c>
      <c r="I116" s="452" t="str">
        <f t="shared" si="3"/>
        <v/>
      </c>
      <c r="J116" s="477"/>
      <c r="K116" s="434"/>
      <c r="L116" s="454" t="str">
        <f t="shared" si="4"/>
        <v/>
      </c>
      <c r="M116" s="455" t="str">
        <f t="array" ref="M116">IFERROR(IF(J116="","",XLOOKUP(L116,Personnel!$B$4:$G$4,Personnel!$B$5:$G$5)),"")</f>
        <v/>
      </c>
      <c r="N116" s="455">
        <f t="shared" si="5"/>
        <v>0</v>
      </c>
      <c r="O116" s="434"/>
      <c r="P116" s="456" t="str">
        <f t="shared" si="6"/>
        <v/>
      </c>
      <c r="Q116" s="457">
        <f t="shared" si="7"/>
        <v>0</v>
      </c>
      <c r="R116" s="458"/>
      <c r="S116" s="459" t="str">
        <f t="array" ref="S116">IF(B116="","",XLOOKUP($B116,Product,'Product List'!D:D))</f>
        <v/>
      </c>
      <c r="T116" s="454" t="str">
        <f t="array" ref="T116">IF(B116="","",XLOOKUP($B116,Product,'Product List'!E:E))</f>
        <v/>
      </c>
      <c r="U116" s="454" t="str">
        <f t="array" ref="U116">IF(B116="","",XLOOKUP($B116,Product,'Product List'!F:F))</f>
        <v/>
      </c>
      <c r="V116" s="454" t="str">
        <f t="array" ref="V116">IF(B116="","",XLOOKUP($B116,Product,'Product List'!G:G))</f>
        <v/>
      </c>
      <c r="W116" s="434"/>
      <c r="X116" s="434" t="str">
        <f t="array" ref="X116">iferror(xlookup(B116,'Product List'!A:A,'Product List'!P:P),"")</f>
        <v/>
      </c>
      <c r="Y116" s="434">
        <f t="shared" si="8"/>
        <v>0</v>
      </c>
      <c r="Z116" s="434"/>
    </row>
    <row r="117" ht="14.25" customHeight="1">
      <c r="A117" s="448"/>
      <c r="B117" s="448"/>
      <c r="C117" s="454"/>
      <c r="D117" s="461"/>
      <c r="E117" s="460"/>
      <c r="F117" s="460"/>
      <c r="G117" s="450">
        <f t="shared" si="1"/>
        <v>0</v>
      </c>
      <c r="H117" s="451" t="str">
        <f t="shared" si="2"/>
        <v/>
      </c>
      <c r="I117" s="452" t="str">
        <f t="shared" si="3"/>
        <v/>
      </c>
      <c r="J117" s="493"/>
      <c r="K117" s="434"/>
      <c r="L117" s="454" t="str">
        <f t="shared" si="4"/>
        <v/>
      </c>
      <c r="M117" s="455" t="str">
        <f t="array" ref="M117">IFERROR(IF(J117="","",XLOOKUP(L117,Personnel!$B$4:$G$4,Personnel!$B$5:$G$5)),"")</f>
        <v/>
      </c>
      <c r="N117" s="455">
        <f t="shared" si="5"/>
        <v>0</v>
      </c>
      <c r="O117" s="434"/>
      <c r="P117" s="456" t="str">
        <f t="shared" si="6"/>
        <v/>
      </c>
      <c r="Q117" s="457">
        <f t="shared" si="7"/>
        <v>0</v>
      </c>
      <c r="R117" s="458"/>
      <c r="S117" s="459" t="str">
        <f t="array" ref="S117">IF(B117="","",XLOOKUP($B117,Product,'Product List'!D:D))</f>
        <v/>
      </c>
      <c r="T117" s="454" t="str">
        <f t="array" ref="T117">IF(B117="","",XLOOKUP($B117,Product,'Product List'!E:E))</f>
        <v/>
      </c>
      <c r="U117" s="454" t="str">
        <f t="array" ref="U117">IF(B117="","",XLOOKUP($B117,Product,'Product List'!F:F))</f>
        <v/>
      </c>
      <c r="V117" s="454" t="str">
        <f t="array" ref="V117">IF(B117="","",XLOOKUP($B117,Product,'Product List'!G:G))</f>
        <v/>
      </c>
      <c r="W117" s="434"/>
      <c r="X117" s="434" t="str">
        <f t="array" ref="X117">iferror(xlookup(B117,'Product List'!A:A,'Product List'!P:P),"")</f>
        <v/>
      </c>
      <c r="Y117" s="434">
        <f t="shared" si="8"/>
        <v>0</v>
      </c>
      <c r="Z117" s="434"/>
    </row>
    <row r="118" ht="14.25" customHeight="1">
      <c r="A118" s="448"/>
      <c r="B118" s="448"/>
      <c r="C118" s="454"/>
      <c r="D118" s="461"/>
      <c r="E118" s="461"/>
      <c r="F118" s="461"/>
      <c r="G118" s="450">
        <f t="shared" si="1"/>
        <v>0</v>
      </c>
      <c r="H118" s="451" t="str">
        <f t="shared" si="2"/>
        <v/>
      </c>
      <c r="I118" s="452" t="str">
        <f t="shared" si="3"/>
        <v/>
      </c>
      <c r="J118" s="493"/>
      <c r="K118" s="434"/>
      <c r="L118" s="454" t="str">
        <f t="shared" si="4"/>
        <v/>
      </c>
      <c r="M118" s="455" t="str">
        <f t="array" ref="M118">IFERROR(IF(J118="","",XLOOKUP(L118,Personnel!$B$4:$G$4,Personnel!$B$5:$G$5)),"")</f>
        <v/>
      </c>
      <c r="N118" s="455">
        <f t="shared" si="5"/>
        <v>0</v>
      </c>
      <c r="O118" s="434"/>
      <c r="P118" s="456" t="str">
        <f t="shared" si="6"/>
        <v/>
      </c>
      <c r="Q118" s="457">
        <f t="shared" si="7"/>
        <v>0</v>
      </c>
      <c r="R118" s="458"/>
      <c r="S118" s="459" t="str">
        <f t="array" ref="S118">IF(B118="","",XLOOKUP($B118,Product,'Product List'!D:D))</f>
        <v/>
      </c>
      <c r="T118" s="454" t="str">
        <f t="array" ref="T118">IF(B118="","",XLOOKUP($B118,Product,'Product List'!E:E))</f>
        <v/>
      </c>
      <c r="U118" s="454" t="str">
        <f t="array" ref="U118">IF(B118="","",XLOOKUP($B118,Product,'Product List'!F:F))</f>
        <v/>
      </c>
      <c r="V118" s="454" t="str">
        <f t="array" ref="V118">IF(B118="","",XLOOKUP($B118,Product,'Product List'!G:G))</f>
        <v/>
      </c>
      <c r="W118" s="434"/>
      <c r="X118" s="434" t="str">
        <f t="array" ref="X118">iferror(xlookup(B118,'Product List'!A:A,'Product List'!P:P),"")</f>
        <v/>
      </c>
      <c r="Y118" s="434">
        <f t="shared" si="8"/>
        <v>0</v>
      </c>
      <c r="Z118" s="434"/>
    </row>
    <row r="119" ht="14.25" customHeight="1">
      <c r="A119" s="448"/>
      <c r="B119" s="448"/>
      <c r="C119" s="454"/>
      <c r="D119" s="461"/>
      <c r="E119" s="461"/>
      <c r="F119" s="461"/>
      <c r="G119" s="450">
        <f t="shared" si="1"/>
        <v>0</v>
      </c>
      <c r="H119" s="451" t="str">
        <f t="shared" si="2"/>
        <v/>
      </c>
      <c r="I119" s="452" t="str">
        <f t="shared" si="3"/>
        <v/>
      </c>
      <c r="J119" s="493"/>
      <c r="K119" s="434"/>
      <c r="L119" s="454" t="str">
        <f t="shared" si="4"/>
        <v/>
      </c>
      <c r="M119" s="455" t="str">
        <f t="array" ref="M119">IFERROR(IF(J119="","",XLOOKUP(L119,Personnel!$B$4:$G$4,Personnel!$B$5:$G$5)),"")</f>
        <v/>
      </c>
      <c r="N119" s="455">
        <f t="shared" si="5"/>
        <v>0</v>
      </c>
      <c r="O119" s="434"/>
      <c r="P119" s="456" t="str">
        <f t="shared" si="6"/>
        <v/>
      </c>
      <c r="Q119" s="457">
        <f t="shared" si="7"/>
        <v>0</v>
      </c>
      <c r="R119" s="458"/>
      <c r="S119" s="459" t="str">
        <f t="array" ref="S119">IF(B119="","",XLOOKUP($B119,Product,'Product List'!D:D))</f>
        <v/>
      </c>
      <c r="T119" s="454" t="str">
        <f t="array" ref="T119">IF(B119="","",XLOOKUP($B119,Product,'Product List'!E:E))</f>
        <v/>
      </c>
      <c r="U119" s="454" t="str">
        <f t="array" ref="U119">IF(B119="","",XLOOKUP($B119,Product,'Product List'!F:F))</f>
        <v/>
      </c>
      <c r="V119" s="454" t="str">
        <f t="array" ref="V119">IF(B119="","",XLOOKUP($B119,Product,'Product List'!G:G))</f>
        <v/>
      </c>
      <c r="W119" s="434"/>
      <c r="X119" s="434" t="str">
        <f t="array" ref="X119">iferror(xlookup(B119,'Product List'!A:A,'Product List'!P:P),"")</f>
        <v/>
      </c>
      <c r="Y119" s="434">
        <f t="shared" si="8"/>
        <v>0</v>
      </c>
      <c r="Z119" s="434"/>
    </row>
    <row r="120" ht="14.25" customHeight="1">
      <c r="A120" s="448"/>
      <c r="B120" s="448"/>
      <c r="C120" s="454"/>
      <c r="D120" s="460"/>
      <c r="E120" s="461"/>
      <c r="F120" s="461"/>
      <c r="G120" s="450">
        <f t="shared" si="1"/>
        <v>0</v>
      </c>
      <c r="H120" s="451" t="str">
        <f t="shared" si="2"/>
        <v/>
      </c>
      <c r="I120" s="452" t="str">
        <f t="shared" si="3"/>
        <v/>
      </c>
      <c r="J120" s="493"/>
      <c r="K120" s="434"/>
      <c r="L120" s="454" t="str">
        <f t="shared" si="4"/>
        <v/>
      </c>
      <c r="M120" s="455" t="str">
        <f t="array" ref="M120">IFERROR(IF(J120="","",XLOOKUP(L120,Personnel!$B$4:$G$4,Personnel!$B$5:$G$5)),"")</f>
        <v/>
      </c>
      <c r="N120" s="455">
        <f t="shared" si="5"/>
        <v>0</v>
      </c>
      <c r="O120" s="434"/>
      <c r="P120" s="456" t="str">
        <f t="shared" si="6"/>
        <v/>
      </c>
      <c r="Q120" s="457">
        <f t="shared" si="7"/>
        <v>0</v>
      </c>
      <c r="R120" s="458"/>
      <c r="S120" s="459" t="str">
        <f t="array" ref="S120">IF(B120="","",XLOOKUP($B120,Product,'Product List'!D:D))</f>
        <v/>
      </c>
      <c r="T120" s="454" t="str">
        <f t="array" ref="T120">IF(B120="","",XLOOKUP($B120,Product,'Product List'!E:E))</f>
        <v/>
      </c>
      <c r="U120" s="454" t="str">
        <f t="array" ref="U120">IF(B120="","",XLOOKUP($B120,Product,'Product List'!F:F))</f>
        <v/>
      </c>
      <c r="V120" s="454" t="str">
        <f t="array" ref="V120">IF(B120="","",XLOOKUP($B120,Product,'Product List'!G:G))</f>
        <v/>
      </c>
      <c r="W120" s="434"/>
      <c r="X120" s="434" t="str">
        <f t="array" ref="X120">iferror(xlookup(B120,'Product List'!A:A,'Product List'!P:P),"")</f>
        <v/>
      </c>
      <c r="Y120" s="434">
        <f t="shared" si="8"/>
        <v>0</v>
      </c>
      <c r="Z120" s="434"/>
    </row>
    <row r="121" ht="14.25" customHeight="1">
      <c r="A121" s="448"/>
      <c r="B121" s="448"/>
      <c r="C121" s="454"/>
      <c r="D121" s="460"/>
      <c r="E121" s="461"/>
      <c r="F121" s="460"/>
      <c r="G121" s="450">
        <f t="shared" si="1"/>
        <v>0</v>
      </c>
      <c r="H121" s="451" t="str">
        <f t="shared" si="2"/>
        <v/>
      </c>
      <c r="I121" s="452" t="str">
        <f t="shared" si="3"/>
        <v/>
      </c>
      <c r="J121" s="493"/>
      <c r="K121" s="434"/>
      <c r="L121" s="454" t="str">
        <f t="shared" si="4"/>
        <v/>
      </c>
      <c r="M121" s="455" t="str">
        <f t="array" ref="M121">IFERROR(IF(J121="","",XLOOKUP(L121,Personnel!$B$4:$G$4,Personnel!$B$5:$G$5)),"")</f>
        <v/>
      </c>
      <c r="N121" s="455">
        <f t="shared" si="5"/>
        <v>0</v>
      </c>
      <c r="O121" s="434"/>
      <c r="P121" s="456" t="str">
        <f t="shared" si="6"/>
        <v/>
      </c>
      <c r="Q121" s="457">
        <f t="shared" si="7"/>
        <v>0</v>
      </c>
      <c r="R121" s="458"/>
      <c r="S121" s="459" t="str">
        <f t="array" ref="S121">IF(B121="","",XLOOKUP($B121,Product,'Product List'!D:D))</f>
        <v/>
      </c>
      <c r="T121" s="454" t="str">
        <f t="array" ref="T121">IF(B121="","",XLOOKUP($B121,Product,'Product List'!E:E))</f>
        <v/>
      </c>
      <c r="U121" s="454" t="str">
        <f t="array" ref="U121">IF(B121="","",XLOOKUP($B121,Product,'Product List'!F:F))</f>
        <v/>
      </c>
      <c r="V121" s="454" t="str">
        <f t="array" ref="V121">IF(B121="","",XLOOKUP($B121,Product,'Product List'!G:G))</f>
        <v/>
      </c>
      <c r="W121" s="434"/>
      <c r="X121" s="434" t="str">
        <f t="array" ref="X121">iferror(xlookup(B121,'Product List'!A:A,'Product List'!P:P),"")</f>
        <v/>
      </c>
      <c r="Y121" s="434">
        <f t="shared" si="8"/>
        <v>0</v>
      </c>
      <c r="Z121" s="434"/>
    </row>
    <row r="122" ht="14.25" customHeight="1">
      <c r="A122" s="448"/>
      <c r="B122" s="448"/>
      <c r="C122" s="454"/>
      <c r="D122" s="461"/>
      <c r="E122" s="461"/>
      <c r="F122" s="461"/>
      <c r="G122" s="450">
        <f t="shared" si="1"/>
        <v>0</v>
      </c>
      <c r="H122" s="451" t="str">
        <f t="shared" si="2"/>
        <v/>
      </c>
      <c r="I122" s="452" t="str">
        <f t="shared" si="3"/>
        <v/>
      </c>
      <c r="J122" s="493"/>
      <c r="K122" s="434"/>
      <c r="L122" s="454" t="str">
        <f t="shared" si="4"/>
        <v/>
      </c>
      <c r="M122" s="455" t="str">
        <f t="array" ref="M122">IFERROR(IF(J122="","",XLOOKUP(L122,Personnel!$B$4:$G$4,Personnel!$B$5:$G$5)),"")</f>
        <v/>
      </c>
      <c r="N122" s="455">
        <f t="shared" si="5"/>
        <v>0</v>
      </c>
      <c r="O122" s="434"/>
      <c r="P122" s="456" t="str">
        <f t="shared" si="6"/>
        <v/>
      </c>
      <c r="Q122" s="457">
        <f t="shared" si="7"/>
        <v>0</v>
      </c>
      <c r="R122" s="458"/>
      <c r="S122" s="459" t="str">
        <f t="array" ref="S122">IF(B122="","",XLOOKUP($B122,Product,'Product List'!D:D))</f>
        <v/>
      </c>
      <c r="T122" s="454" t="str">
        <f t="array" ref="T122">IF(B122="","",XLOOKUP($B122,Product,'Product List'!E:E))</f>
        <v/>
      </c>
      <c r="U122" s="454" t="str">
        <f t="array" ref="U122">IF(B122="","",XLOOKUP($B122,Product,'Product List'!F:F))</f>
        <v/>
      </c>
      <c r="V122" s="454" t="str">
        <f t="array" ref="V122">IF(B122="","",XLOOKUP($B122,Product,'Product List'!G:G))</f>
        <v/>
      </c>
      <c r="W122" s="434"/>
      <c r="X122" s="434" t="str">
        <f t="array" ref="X122">iferror(xlookup(B122,'Product List'!A:A,'Product List'!P:P),"")</f>
        <v/>
      </c>
      <c r="Y122" s="434">
        <f t="shared" si="8"/>
        <v>0</v>
      </c>
      <c r="Z122" s="434"/>
    </row>
    <row r="123" ht="14.25" customHeight="1">
      <c r="A123" s="448"/>
      <c r="B123" s="448"/>
      <c r="C123" s="454"/>
      <c r="D123" s="461"/>
      <c r="E123" s="461"/>
      <c r="F123" s="461"/>
      <c r="G123" s="450">
        <f t="shared" si="1"/>
        <v>0</v>
      </c>
      <c r="H123" s="451" t="str">
        <f t="shared" si="2"/>
        <v/>
      </c>
      <c r="I123" s="452" t="str">
        <f t="shared" si="3"/>
        <v/>
      </c>
      <c r="J123" s="493"/>
      <c r="K123" s="434"/>
      <c r="L123" s="454" t="str">
        <f t="shared" si="4"/>
        <v/>
      </c>
      <c r="M123" s="455" t="str">
        <f t="array" ref="M123">IFERROR(IF(J123="","",XLOOKUP(L123,Personnel!$B$4:$G$4,Personnel!$B$5:$G$5)),"")</f>
        <v/>
      </c>
      <c r="N123" s="455">
        <f t="shared" si="5"/>
        <v>0</v>
      </c>
      <c r="O123" s="434"/>
      <c r="P123" s="456" t="str">
        <f t="shared" si="6"/>
        <v/>
      </c>
      <c r="Q123" s="457">
        <f t="shared" si="7"/>
        <v>0</v>
      </c>
      <c r="R123" s="458"/>
      <c r="S123" s="459" t="str">
        <f t="array" ref="S123">IF(B123="","",XLOOKUP($B123,Product,'Product List'!D:D))</f>
        <v/>
      </c>
      <c r="T123" s="454" t="str">
        <f t="array" ref="T123">IF(B123="","",XLOOKUP($B123,Product,'Product List'!E:E))</f>
        <v/>
      </c>
      <c r="U123" s="454" t="str">
        <f t="array" ref="U123">IF(B123="","",XLOOKUP($B123,Product,'Product List'!F:F))</f>
        <v/>
      </c>
      <c r="V123" s="454" t="str">
        <f t="array" ref="V123">IF(B123="","",XLOOKUP($B123,Product,'Product List'!G:G))</f>
        <v/>
      </c>
      <c r="W123" s="434"/>
      <c r="X123" s="434" t="str">
        <f t="array" ref="X123">iferror(xlookup(B123,'Product List'!A:A,'Product List'!P:P),"")</f>
        <v/>
      </c>
      <c r="Y123" s="434">
        <f t="shared" si="8"/>
        <v>0</v>
      </c>
      <c r="Z123" s="434"/>
    </row>
    <row r="124" ht="14.25" customHeight="1">
      <c r="A124" s="448"/>
      <c r="B124" s="448"/>
      <c r="C124" s="454"/>
      <c r="D124" s="461"/>
      <c r="E124" s="461"/>
      <c r="F124" s="461"/>
      <c r="G124" s="450">
        <f t="shared" si="1"/>
        <v>0</v>
      </c>
      <c r="H124" s="451" t="str">
        <f t="shared" si="2"/>
        <v/>
      </c>
      <c r="I124" s="452" t="str">
        <f t="shared" si="3"/>
        <v/>
      </c>
      <c r="J124" s="493"/>
      <c r="K124" s="434"/>
      <c r="L124" s="454" t="str">
        <f t="shared" si="4"/>
        <v/>
      </c>
      <c r="M124" s="455" t="str">
        <f t="array" ref="M124">IFERROR(IF(J124="","",XLOOKUP(L124,Personnel!$B$4:$G$4,Personnel!$B$5:$G$5)),"")</f>
        <v/>
      </c>
      <c r="N124" s="455">
        <f t="shared" si="5"/>
        <v>0</v>
      </c>
      <c r="O124" s="434"/>
      <c r="P124" s="456" t="str">
        <f t="shared" si="6"/>
        <v/>
      </c>
      <c r="Q124" s="457">
        <f t="shared" si="7"/>
        <v>0</v>
      </c>
      <c r="R124" s="458"/>
      <c r="S124" s="459" t="str">
        <f t="array" ref="S124">IF(B124="","",XLOOKUP($B124,Product,'Product List'!D:D))</f>
        <v/>
      </c>
      <c r="T124" s="454" t="str">
        <f t="array" ref="T124">IF(B124="","",XLOOKUP($B124,Product,'Product List'!E:E))</f>
        <v/>
      </c>
      <c r="U124" s="454" t="str">
        <f t="array" ref="U124">IF(B124="","",XLOOKUP($B124,Product,'Product List'!F:F))</f>
        <v/>
      </c>
      <c r="V124" s="454" t="str">
        <f t="array" ref="V124">IF(B124="","",XLOOKUP($B124,Product,'Product List'!G:G))</f>
        <v/>
      </c>
      <c r="W124" s="434"/>
      <c r="X124" s="434" t="str">
        <f t="array" ref="X124">iferror(xlookup(B124,'Product List'!A:A,'Product List'!P:P),"")</f>
        <v/>
      </c>
      <c r="Y124" s="434">
        <f t="shared" si="8"/>
        <v>0</v>
      </c>
      <c r="Z124" s="434"/>
    </row>
    <row r="125" ht="14.25" customHeight="1">
      <c r="A125" s="448"/>
      <c r="B125" s="448"/>
      <c r="C125" s="454"/>
      <c r="D125" s="461"/>
      <c r="E125" s="461"/>
      <c r="F125" s="461"/>
      <c r="G125" s="450">
        <f t="shared" si="1"/>
        <v>0</v>
      </c>
      <c r="H125" s="451" t="str">
        <f t="shared" si="2"/>
        <v/>
      </c>
      <c r="I125" s="452" t="str">
        <f t="shared" si="3"/>
        <v/>
      </c>
      <c r="J125" s="493"/>
      <c r="K125" s="434"/>
      <c r="L125" s="454" t="str">
        <f t="shared" si="4"/>
        <v/>
      </c>
      <c r="M125" s="455" t="str">
        <f t="array" ref="M125">IFERROR(IF(J125="","",XLOOKUP(L125,Personnel!$B$4:$G$4,Personnel!$B$5:$G$5)),"")</f>
        <v/>
      </c>
      <c r="N125" s="455">
        <f t="shared" si="5"/>
        <v>0</v>
      </c>
      <c r="O125" s="434"/>
      <c r="P125" s="456" t="str">
        <f t="shared" si="6"/>
        <v/>
      </c>
      <c r="Q125" s="457">
        <f t="shared" si="7"/>
        <v>0</v>
      </c>
      <c r="R125" s="458"/>
      <c r="S125" s="459" t="str">
        <f t="array" ref="S125">IF(B125="","",XLOOKUP($B125,Product,'Product List'!D:D))</f>
        <v/>
      </c>
      <c r="T125" s="454" t="str">
        <f t="array" ref="T125">IF(B125="","",XLOOKUP($B125,Product,'Product List'!E:E))</f>
        <v/>
      </c>
      <c r="U125" s="454" t="str">
        <f t="array" ref="U125">IF(B125="","",XLOOKUP($B125,Product,'Product List'!F:F))</f>
        <v/>
      </c>
      <c r="V125" s="454" t="str">
        <f t="array" ref="V125">IF(B125="","",XLOOKUP($B125,Product,'Product List'!G:G))</f>
        <v/>
      </c>
      <c r="W125" s="434"/>
      <c r="X125" s="434" t="str">
        <f t="array" ref="X125">iferror(xlookup(B125,'Product List'!A:A,'Product List'!P:P),"")</f>
        <v/>
      </c>
      <c r="Y125" s="434">
        <f t="shared" si="8"/>
        <v>0</v>
      </c>
      <c r="Z125" s="434"/>
    </row>
    <row r="126" ht="14.25" customHeight="1">
      <c r="A126" s="448"/>
      <c r="B126" s="448"/>
      <c r="C126" s="454"/>
      <c r="D126" s="461"/>
      <c r="E126" s="461"/>
      <c r="F126" s="461"/>
      <c r="G126" s="450">
        <f t="shared" si="1"/>
        <v>0</v>
      </c>
      <c r="H126" s="451" t="str">
        <f t="shared" si="2"/>
        <v/>
      </c>
      <c r="I126" s="452" t="str">
        <f t="shared" si="3"/>
        <v/>
      </c>
      <c r="J126" s="493"/>
      <c r="K126" s="434"/>
      <c r="L126" s="454" t="str">
        <f t="shared" si="4"/>
        <v/>
      </c>
      <c r="M126" s="455" t="str">
        <f t="array" ref="M126">IFERROR(IF(J126="","",XLOOKUP(L126,Personnel!$B$4:$G$4,Personnel!$B$5:$G$5)),"")</f>
        <v/>
      </c>
      <c r="N126" s="455">
        <f t="shared" si="5"/>
        <v>0</v>
      </c>
      <c r="O126" s="434"/>
      <c r="P126" s="456" t="str">
        <f t="shared" si="6"/>
        <v/>
      </c>
      <c r="Q126" s="457">
        <f t="shared" si="7"/>
        <v>0</v>
      </c>
      <c r="R126" s="458"/>
      <c r="S126" s="459" t="str">
        <f t="array" ref="S126">IF(B126="","",XLOOKUP($B126,Product,'Product List'!D:D))</f>
        <v/>
      </c>
      <c r="T126" s="454" t="str">
        <f t="array" ref="T126">IF(B126="","",XLOOKUP($B126,Product,'Product List'!E:E))</f>
        <v/>
      </c>
      <c r="U126" s="454" t="str">
        <f t="array" ref="U126">IF(B126="","",XLOOKUP($B126,Product,'Product List'!F:F))</f>
        <v/>
      </c>
      <c r="V126" s="454" t="str">
        <f t="array" ref="V126">IF(B126="","",XLOOKUP($B126,Product,'Product List'!G:G))</f>
        <v/>
      </c>
      <c r="W126" s="434"/>
      <c r="X126" s="434" t="str">
        <f t="array" ref="X126">iferror(xlookup(B126,'Product List'!A:A,'Product List'!P:P),"")</f>
        <v/>
      </c>
      <c r="Y126" s="434">
        <f t="shared" si="8"/>
        <v>0</v>
      </c>
      <c r="Z126" s="434"/>
    </row>
    <row r="127" ht="14.25" customHeight="1">
      <c r="A127" s="448"/>
      <c r="B127" s="448"/>
      <c r="C127" s="454"/>
      <c r="D127" s="461"/>
      <c r="E127" s="461"/>
      <c r="F127" s="461"/>
      <c r="G127" s="450">
        <f t="shared" si="1"/>
        <v>0</v>
      </c>
      <c r="H127" s="451" t="str">
        <f t="shared" si="2"/>
        <v/>
      </c>
      <c r="I127" s="452" t="str">
        <f t="shared" si="3"/>
        <v/>
      </c>
      <c r="J127" s="493"/>
      <c r="K127" s="434"/>
      <c r="L127" s="454" t="str">
        <f t="shared" si="4"/>
        <v/>
      </c>
      <c r="M127" s="455" t="str">
        <f t="array" ref="M127">IFERROR(IF(J127="","",XLOOKUP(L127,Personnel!$B$4:$G$4,Personnel!$B$5:$G$5)),"")</f>
        <v/>
      </c>
      <c r="N127" s="455">
        <f t="shared" si="5"/>
        <v>0</v>
      </c>
      <c r="O127" s="434"/>
      <c r="P127" s="456" t="str">
        <f t="shared" si="6"/>
        <v/>
      </c>
      <c r="Q127" s="457">
        <f t="shared" si="7"/>
        <v>0</v>
      </c>
      <c r="R127" s="458"/>
      <c r="S127" s="459" t="str">
        <f t="array" ref="S127">IF(B127="","",XLOOKUP($B127,Product,'Product List'!D:D))</f>
        <v/>
      </c>
      <c r="T127" s="454" t="str">
        <f t="array" ref="T127">IF(B127="","",XLOOKUP($B127,Product,'Product List'!E:E))</f>
        <v/>
      </c>
      <c r="U127" s="454" t="str">
        <f t="array" ref="U127">IF(B127="","",XLOOKUP($B127,Product,'Product List'!F:F))</f>
        <v/>
      </c>
      <c r="V127" s="454" t="str">
        <f t="array" ref="V127">IF(B127="","",XLOOKUP($B127,Product,'Product List'!G:G))</f>
        <v/>
      </c>
      <c r="W127" s="434"/>
      <c r="X127" s="434" t="str">
        <f t="array" ref="X127">iferror(xlookup(B127,'Product List'!A:A,'Product List'!P:P),"")</f>
        <v/>
      </c>
      <c r="Y127" s="434">
        <f t="shared" si="8"/>
        <v>0</v>
      </c>
      <c r="Z127" s="434"/>
    </row>
    <row r="128" ht="14.25" customHeight="1">
      <c r="A128" s="448"/>
      <c r="B128" s="448"/>
      <c r="C128" s="454"/>
      <c r="D128" s="461"/>
      <c r="E128" s="461"/>
      <c r="F128" s="461"/>
      <c r="G128" s="450">
        <f t="shared" si="1"/>
        <v>0</v>
      </c>
      <c r="H128" s="451" t="str">
        <f t="shared" si="2"/>
        <v/>
      </c>
      <c r="I128" s="452" t="str">
        <f t="shared" si="3"/>
        <v/>
      </c>
      <c r="J128" s="493"/>
      <c r="K128" s="434"/>
      <c r="L128" s="454" t="str">
        <f t="shared" si="4"/>
        <v/>
      </c>
      <c r="M128" s="455" t="str">
        <f t="array" ref="M128">IFERROR(IF(J128="","",XLOOKUP(L128,Personnel!$B$4:$G$4,Personnel!$B$5:$G$5)),"")</f>
        <v/>
      </c>
      <c r="N128" s="455">
        <f t="shared" si="5"/>
        <v>0</v>
      </c>
      <c r="O128" s="434"/>
      <c r="P128" s="456" t="str">
        <f t="shared" si="6"/>
        <v/>
      </c>
      <c r="Q128" s="457">
        <f t="shared" si="7"/>
        <v>0</v>
      </c>
      <c r="R128" s="458"/>
      <c r="S128" s="459" t="str">
        <f t="array" ref="S128">IF(B128="","",XLOOKUP($B128,Product,'Product List'!D:D))</f>
        <v/>
      </c>
      <c r="T128" s="454" t="str">
        <f t="array" ref="T128">IF(B128="","",XLOOKUP($B128,Product,'Product List'!E:E))</f>
        <v/>
      </c>
      <c r="U128" s="454" t="str">
        <f t="array" ref="U128">IF(B128="","",XLOOKUP($B128,Product,'Product List'!F:F))</f>
        <v/>
      </c>
      <c r="V128" s="454" t="str">
        <f t="array" ref="V128">IF(B128="","",XLOOKUP($B128,Product,'Product List'!G:G))</f>
        <v/>
      </c>
      <c r="W128" s="434"/>
      <c r="X128" s="434" t="str">
        <f t="array" ref="X128">iferror(xlookup(B128,'Product List'!A:A,'Product List'!P:P),"")</f>
        <v/>
      </c>
      <c r="Y128" s="434">
        <f t="shared" si="8"/>
        <v>0</v>
      </c>
      <c r="Z128" s="434"/>
    </row>
    <row r="129" ht="14.25" customHeight="1">
      <c r="A129" s="448"/>
      <c r="B129" s="448"/>
      <c r="C129" s="454"/>
      <c r="D129" s="461"/>
      <c r="E129" s="461"/>
      <c r="F129" s="461"/>
      <c r="G129" s="450">
        <f t="shared" si="1"/>
        <v>0</v>
      </c>
      <c r="H129" s="451" t="str">
        <f t="shared" si="2"/>
        <v/>
      </c>
      <c r="I129" s="452" t="str">
        <f t="shared" si="3"/>
        <v/>
      </c>
      <c r="J129" s="493"/>
      <c r="K129" s="434"/>
      <c r="L129" s="454" t="str">
        <f t="shared" si="4"/>
        <v/>
      </c>
      <c r="M129" s="455" t="str">
        <f t="array" ref="M129">IFERROR(IF(J129="","",XLOOKUP(L129,Personnel!$B$4:$G$4,Personnel!$B$5:$G$5)),"")</f>
        <v/>
      </c>
      <c r="N129" s="455">
        <f t="shared" si="5"/>
        <v>0</v>
      </c>
      <c r="O129" s="434"/>
      <c r="P129" s="456" t="str">
        <f t="shared" si="6"/>
        <v/>
      </c>
      <c r="Q129" s="457">
        <f t="shared" si="7"/>
        <v>0</v>
      </c>
      <c r="R129" s="458"/>
      <c r="S129" s="459" t="str">
        <f t="array" ref="S129">IF(B129="","",XLOOKUP($B129,Product,'Product List'!D:D))</f>
        <v/>
      </c>
      <c r="T129" s="454" t="str">
        <f t="array" ref="T129">IF(B129="","",XLOOKUP($B129,Product,'Product List'!E:E))</f>
        <v/>
      </c>
      <c r="U129" s="454" t="str">
        <f t="array" ref="U129">IF(B129="","",XLOOKUP($B129,Product,'Product List'!F:F))</f>
        <v/>
      </c>
      <c r="V129" s="454" t="str">
        <f t="array" ref="V129">IF(B129="","",XLOOKUP($B129,Product,'Product List'!G:G))</f>
        <v/>
      </c>
      <c r="W129" s="434"/>
      <c r="X129" s="434" t="str">
        <f t="array" ref="X129">iferror(xlookup(B129,'Product List'!A:A,'Product List'!P:P),"")</f>
        <v/>
      </c>
      <c r="Y129" s="434">
        <f t="shared" si="8"/>
        <v>0</v>
      </c>
      <c r="Z129" s="434"/>
    </row>
    <row r="130" ht="14.25" customHeight="1">
      <c r="A130" s="448"/>
      <c r="B130" s="448"/>
      <c r="C130" s="454"/>
      <c r="D130" s="461"/>
      <c r="E130" s="461"/>
      <c r="F130" s="461"/>
      <c r="G130" s="450">
        <f t="shared" si="1"/>
        <v>0</v>
      </c>
      <c r="H130" s="451" t="str">
        <f t="shared" si="2"/>
        <v/>
      </c>
      <c r="I130" s="452" t="str">
        <f t="shared" si="3"/>
        <v/>
      </c>
      <c r="J130" s="493"/>
      <c r="K130" s="434"/>
      <c r="L130" s="454" t="str">
        <f t="shared" si="4"/>
        <v/>
      </c>
      <c r="M130" s="455" t="str">
        <f t="array" ref="M130">IFERROR(IF(J130="","",XLOOKUP(L130,Personnel!$B$4:$G$4,Personnel!$B$5:$G$5)),"")</f>
        <v/>
      </c>
      <c r="N130" s="455">
        <f t="shared" si="5"/>
        <v>0</v>
      </c>
      <c r="O130" s="434"/>
      <c r="P130" s="456" t="str">
        <f t="shared" si="6"/>
        <v/>
      </c>
      <c r="Q130" s="457">
        <f t="shared" si="7"/>
        <v>0</v>
      </c>
      <c r="R130" s="458"/>
      <c r="S130" s="459" t="str">
        <f t="array" ref="S130">IF(B130="","",XLOOKUP($B130,Product,'Product List'!D:D))</f>
        <v/>
      </c>
      <c r="T130" s="454" t="str">
        <f t="array" ref="T130">IF(B130="","",XLOOKUP($B130,Product,'Product List'!E:E))</f>
        <v/>
      </c>
      <c r="U130" s="454" t="str">
        <f t="array" ref="U130">IF(B130="","",XLOOKUP($B130,Product,'Product List'!F:F))</f>
        <v/>
      </c>
      <c r="V130" s="454" t="str">
        <f t="array" ref="V130">IF(B130="","",XLOOKUP($B130,Product,'Product List'!G:G))</f>
        <v/>
      </c>
      <c r="W130" s="434"/>
      <c r="X130" s="434" t="str">
        <f t="array" ref="X130">iferror(xlookup(B130,'Product List'!A:A,'Product List'!P:P),"")</f>
        <v/>
      </c>
      <c r="Y130" s="434">
        <f t="shared" si="8"/>
        <v>0</v>
      </c>
      <c r="Z130" s="434"/>
    </row>
    <row r="131" ht="14.25" customHeight="1">
      <c r="A131" s="448"/>
      <c r="B131" s="448"/>
      <c r="C131" s="454"/>
      <c r="D131" s="461"/>
      <c r="E131" s="461"/>
      <c r="F131" s="461"/>
      <c r="G131" s="450">
        <f t="shared" si="1"/>
        <v>0</v>
      </c>
      <c r="H131" s="451" t="str">
        <f t="shared" si="2"/>
        <v/>
      </c>
      <c r="I131" s="452" t="str">
        <f t="shared" si="3"/>
        <v/>
      </c>
      <c r="J131" s="493"/>
      <c r="K131" s="434"/>
      <c r="L131" s="454" t="str">
        <f t="shared" si="4"/>
        <v/>
      </c>
      <c r="M131" s="455" t="str">
        <f t="array" ref="M131">IFERROR(IF(J131="","",XLOOKUP(L131,Personnel!$B$4:$G$4,Personnel!$B$5:$G$5)),"")</f>
        <v/>
      </c>
      <c r="N131" s="455">
        <f t="shared" si="5"/>
        <v>0</v>
      </c>
      <c r="O131" s="434"/>
      <c r="P131" s="456" t="str">
        <f t="shared" si="6"/>
        <v/>
      </c>
      <c r="Q131" s="457">
        <f t="shared" si="7"/>
        <v>0</v>
      </c>
      <c r="R131" s="458"/>
      <c r="S131" s="459" t="str">
        <f t="array" ref="S131">IF(B131="","",XLOOKUP($B131,Product,'Product List'!D:D))</f>
        <v/>
      </c>
      <c r="T131" s="454" t="str">
        <f t="array" ref="T131">IF(B131="","",XLOOKUP($B131,Product,'Product List'!E:E))</f>
        <v/>
      </c>
      <c r="U131" s="454" t="str">
        <f t="array" ref="U131">IF(B131="","",XLOOKUP($B131,Product,'Product List'!F:F))</f>
        <v/>
      </c>
      <c r="V131" s="454" t="str">
        <f t="array" ref="V131">IF(B131="","",XLOOKUP($B131,Product,'Product List'!G:G))</f>
        <v/>
      </c>
      <c r="W131" s="434"/>
      <c r="X131" s="434" t="str">
        <f t="array" ref="X131">iferror(xlookup(B131,'Product List'!A:A,'Product List'!P:P),"")</f>
        <v/>
      </c>
      <c r="Y131" s="434">
        <f t="shared" si="8"/>
        <v>0</v>
      </c>
      <c r="Z131" s="434"/>
    </row>
    <row r="132" ht="14.25" customHeight="1">
      <c r="A132" s="448"/>
      <c r="B132" s="448"/>
      <c r="C132" s="454"/>
      <c r="D132" s="461"/>
      <c r="E132" s="461"/>
      <c r="F132" s="461"/>
      <c r="G132" s="450">
        <f t="shared" si="1"/>
        <v>0</v>
      </c>
      <c r="H132" s="451" t="str">
        <f t="shared" si="2"/>
        <v/>
      </c>
      <c r="I132" s="452" t="str">
        <f t="shared" si="3"/>
        <v/>
      </c>
      <c r="J132" s="493"/>
      <c r="K132" s="434"/>
      <c r="L132" s="454" t="str">
        <f t="shared" si="4"/>
        <v/>
      </c>
      <c r="M132" s="455" t="str">
        <f t="array" ref="M132">IFERROR(IF(J132="","",XLOOKUP(L132,Personnel!$B$4:$G$4,Personnel!$B$5:$G$5)),"")</f>
        <v/>
      </c>
      <c r="N132" s="455">
        <f t="shared" si="5"/>
        <v>0</v>
      </c>
      <c r="O132" s="434"/>
      <c r="P132" s="456" t="str">
        <f t="shared" si="6"/>
        <v/>
      </c>
      <c r="Q132" s="457">
        <f t="shared" si="7"/>
        <v>0</v>
      </c>
      <c r="R132" s="458"/>
      <c r="S132" s="459" t="str">
        <f t="array" ref="S132">IF(B132="","",XLOOKUP($B132,Product,'Product List'!D:D))</f>
        <v/>
      </c>
      <c r="T132" s="454" t="str">
        <f t="array" ref="T132">IF(B132="","",XLOOKUP($B132,Product,'Product List'!E:E))</f>
        <v/>
      </c>
      <c r="U132" s="454" t="str">
        <f t="array" ref="U132">IF(B132="","",XLOOKUP($B132,Product,'Product List'!F:F))</f>
        <v/>
      </c>
      <c r="V132" s="454" t="str">
        <f t="array" ref="V132">IF(B132="","",XLOOKUP($B132,Product,'Product List'!G:G))</f>
        <v/>
      </c>
      <c r="W132" s="434"/>
      <c r="X132" s="434" t="str">
        <f t="array" ref="X132">iferror(xlookup(B132,'Product List'!A:A,'Product List'!P:P),"")</f>
        <v/>
      </c>
      <c r="Y132" s="434">
        <f t="shared" si="8"/>
        <v>0</v>
      </c>
      <c r="Z132" s="434"/>
    </row>
    <row r="133" ht="14.25" customHeight="1">
      <c r="A133" s="448"/>
      <c r="B133" s="448"/>
      <c r="C133" s="454"/>
      <c r="D133" s="460"/>
      <c r="E133" s="461"/>
      <c r="F133" s="461"/>
      <c r="G133" s="450">
        <f t="shared" si="1"/>
        <v>0</v>
      </c>
      <c r="H133" s="451" t="str">
        <f t="shared" si="2"/>
        <v/>
      </c>
      <c r="I133" s="452" t="str">
        <f t="shared" si="3"/>
        <v/>
      </c>
      <c r="J133" s="493"/>
      <c r="K133" s="434"/>
      <c r="L133" s="454" t="str">
        <f t="shared" si="4"/>
        <v/>
      </c>
      <c r="M133" s="455" t="str">
        <f t="array" ref="M133">IFERROR(IF(J133="","",XLOOKUP(L133,Personnel!$B$4:$G$4,Personnel!$B$5:$G$5)),"")</f>
        <v/>
      </c>
      <c r="N133" s="455">
        <f t="shared" si="5"/>
        <v>0</v>
      </c>
      <c r="O133" s="434"/>
      <c r="P133" s="456" t="str">
        <f t="shared" si="6"/>
        <v/>
      </c>
      <c r="Q133" s="457">
        <f t="shared" si="7"/>
        <v>0</v>
      </c>
      <c r="R133" s="458"/>
      <c r="S133" s="459" t="str">
        <f t="array" ref="S133">IF(B133="","",XLOOKUP($B133,Product,'Product List'!D:D))</f>
        <v/>
      </c>
      <c r="T133" s="454" t="str">
        <f t="array" ref="T133">IF(B133="","",XLOOKUP($B133,Product,'Product List'!E:E))</f>
        <v/>
      </c>
      <c r="U133" s="454" t="str">
        <f t="array" ref="U133">IF(B133="","",XLOOKUP($B133,Product,'Product List'!F:F))</f>
        <v/>
      </c>
      <c r="V133" s="454" t="str">
        <f t="array" ref="V133">IF(B133="","",XLOOKUP($B133,Product,'Product List'!G:G))</f>
        <v/>
      </c>
      <c r="W133" s="434"/>
      <c r="X133" s="434" t="str">
        <f t="array" ref="X133">iferror(xlookup(B133,'Product List'!A:A,'Product List'!P:P),"")</f>
        <v/>
      </c>
      <c r="Y133" s="434">
        <f t="shared" si="8"/>
        <v>0</v>
      </c>
      <c r="Z133" s="434"/>
    </row>
    <row r="134" ht="14.25" customHeight="1">
      <c r="A134" s="448"/>
      <c r="B134" s="448"/>
      <c r="C134" s="454"/>
      <c r="D134" s="461"/>
      <c r="E134" s="461"/>
      <c r="F134" s="461"/>
      <c r="G134" s="450">
        <f t="shared" si="1"/>
        <v>0</v>
      </c>
      <c r="H134" s="451" t="str">
        <f t="shared" si="2"/>
        <v/>
      </c>
      <c r="I134" s="452" t="str">
        <f t="shared" si="3"/>
        <v/>
      </c>
      <c r="J134" s="493"/>
      <c r="K134" s="434"/>
      <c r="L134" s="454" t="str">
        <f t="shared" si="4"/>
        <v/>
      </c>
      <c r="M134" s="455" t="str">
        <f t="array" ref="M134">IFERROR(IF(J134="","",XLOOKUP(L134,Personnel!$B$4:$G$4,Personnel!$B$5:$G$5)),"")</f>
        <v/>
      </c>
      <c r="N134" s="455">
        <f t="shared" si="5"/>
        <v>0</v>
      </c>
      <c r="O134" s="434"/>
      <c r="P134" s="456" t="str">
        <f t="shared" si="6"/>
        <v/>
      </c>
      <c r="Q134" s="457">
        <f t="shared" si="7"/>
        <v>0</v>
      </c>
      <c r="R134" s="458"/>
      <c r="S134" s="459" t="str">
        <f t="array" ref="S134">IF(B134="","",XLOOKUP($B134,Product,'Product List'!D:D))</f>
        <v/>
      </c>
      <c r="T134" s="454" t="str">
        <f t="array" ref="T134">IF(B134="","",XLOOKUP($B134,Product,'Product List'!E:E))</f>
        <v/>
      </c>
      <c r="U134" s="454" t="str">
        <f t="array" ref="U134">IF(B134="","",XLOOKUP($B134,Product,'Product List'!F:F))</f>
        <v/>
      </c>
      <c r="V134" s="454" t="str">
        <f t="array" ref="V134">IF(B134="","",XLOOKUP($B134,Product,'Product List'!G:G))</f>
        <v/>
      </c>
      <c r="W134" s="434"/>
      <c r="X134" s="434" t="str">
        <f t="array" ref="X134">iferror(xlookup(B134,'Product List'!A:A,'Product List'!P:P),"")</f>
        <v/>
      </c>
      <c r="Y134" s="434">
        <f t="shared" si="8"/>
        <v>0</v>
      </c>
      <c r="Z134" s="434"/>
    </row>
    <row r="135" ht="14.25" customHeight="1">
      <c r="A135" s="448"/>
      <c r="B135" s="448"/>
      <c r="C135" s="454"/>
      <c r="D135" s="461"/>
      <c r="E135" s="461"/>
      <c r="F135" s="461"/>
      <c r="G135" s="450">
        <f t="shared" si="1"/>
        <v>0</v>
      </c>
      <c r="H135" s="451" t="str">
        <f t="shared" si="2"/>
        <v/>
      </c>
      <c r="I135" s="452" t="str">
        <f t="shared" si="3"/>
        <v/>
      </c>
      <c r="J135" s="493"/>
      <c r="K135" s="434"/>
      <c r="L135" s="454" t="str">
        <f t="shared" si="4"/>
        <v/>
      </c>
      <c r="M135" s="455" t="str">
        <f t="array" ref="M135">IFERROR(IF(J135="","",XLOOKUP(L135,Personnel!$B$4:$G$4,Personnel!$B$5:$G$5)),"")</f>
        <v/>
      </c>
      <c r="N135" s="455">
        <f t="shared" si="5"/>
        <v>0</v>
      </c>
      <c r="O135" s="434"/>
      <c r="P135" s="456" t="str">
        <f t="shared" si="6"/>
        <v/>
      </c>
      <c r="Q135" s="457">
        <f t="shared" si="7"/>
        <v>0</v>
      </c>
      <c r="R135" s="458"/>
      <c r="S135" s="459" t="str">
        <f t="array" ref="S135">IF(B135="","",XLOOKUP($B135,Product,'Product List'!D:D))</f>
        <v/>
      </c>
      <c r="T135" s="454" t="str">
        <f t="array" ref="T135">IF(B135="","",XLOOKUP($B135,Product,'Product List'!E:E))</f>
        <v/>
      </c>
      <c r="U135" s="454" t="str">
        <f t="array" ref="U135">IF(B135="","",XLOOKUP($B135,Product,'Product List'!F:F))</f>
        <v/>
      </c>
      <c r="V135" s="454" t="str">
        <f t="array" ref="V135">IF(B135="","",XLOOKUP($B135,Product,'Product List'!G:G))</f>
        <v/>
      </c>
      <c r="W135" s="434"/>
      <c r="X135" s="434" t="str">
        <f t="array" ref="X135">iferror(xlookup(B135,'Product List'!A:A,'Product List'!P:P),"")</f>
        <v/>
      </c>
      <c r="Y135" s="434">
        <f t="shared" si="8"/>
        <v>0</v>
      </c>
      <c r="Z135" s="434"/>
    </row>
    <row r="136" ht="14.25" customHeight="1">
      <c r="A136" s="448"/>
      <c r="B136" s="448"/>
      <c r="C136" s="454"/>
      <c r="D136" s="460"/>
      <c r="E136" s="461"/>
      <c r="F136" s="461"/>
      <c r="G136" s="450">
        <f t="shared" si="1"/>
        <v>0</v>
      </c>
      <c r="H136" s="451" t="str">
        <f t="shared" si="2"/>
        <v/>
      </c>
      <c r="I136" s="452" t="str">
        <f t="shared" si="3"/>
        <v/>
      </c>
      <c r="J136" s="493"/>
      <c r="K136" s="434"/>
      <c r="L136" s="454" t="str">
        <f t="shared" si="4"/>
        <v/>
      </c>
      <c r="M136" s="455" t="str">
        <f t="array" ref="M136">IFERROR(IF(J136="","",XLOOKUP(L136,Personnel!$B$4:$G$4,Personnel!$B$5:$G$5)),"")</f>
        <v/>
      </c>
      <c r="N136" s="455">
        <f t="shared" si="5"/>
        <v>0</v>
      </c>
      <c r="O136" s="434"/>
      <c r="P136" s="456" t="str">
        <f t="shared" si="6"/>
        <v/>
      </c>
      <c r="Q136" s="457">
        <f t="shared" si="7"/>
        <v>0</v>
      </c>
      <c r="R136" s="458"/>
      <c r="S136" s="459" t="str">
        <f t="array" ref="S136">IF(B136="","",XLOOKUP($B136,Product,'Product List'!D:D))</f>
        <v/>
      </c>
      <c r="T136" s="454" t="str">
        <f t="array" ref="T136">IF(B136="","",XLOOKUP($B136,Product,'Product List'!E:E))</f>
        <v/>
      </c>
      <c r="U136" s="454" t="str">
        <f t="array" ref="U136">IF(B136="","",XLOOKUP($B136,Product,'Product List'!F:F))</f>
        <v/>
      </c>
      <c r="V136" s="454" t="str">
        <f t="array" ref="V136">IF(B136="","",XLOOKUP($B136,Product,'Product List'!G:G))</f>
        <v/>
      </c>
      <c r="W136" s="434"/>
      <c r="X136" s="434" t="str">
        <f t="array" ref="X136">iferror(xlookup(B136,'Product List'!A:A,'Product List'!P:P),"")</f>
        <v/>
      </c>
      <c r="Y136" s="434">
        <f t="shared" si="8"/>
        <v>0</v>
      </c>
      <c r="Z136" s="434"/>
    </row>
    <row r="137" ht="14.25" customHeight="1">
      <c r="A137" s="448"/>
      <c r="B137" s="448"/>
      <c r="C137" s="454"/>
      <c r="D137" s="461"/>
      <c r="E137" s="461"/>
      <c r="F137" s="460"/>
      <c r="G137" s="450">
        <f t="shared" si="1"/>
        <v>0</v>
      </c>
      <c r="H137" s="451" t="str">
        <f t="shared" si="2"/>
        <v/>
      </c>
      <c r="I137" s="452" t="str">
        <f t="shared" si="3"/>
        <v/>
      </c>
      <c r="J137" s="493"/>
      <c r="K137" s="434"/>
      <c r="L137" s="454" t="str">
        <f t="shared" si="4"/>
        <v/>
      </c>
      <c r="M137" s="455" t="str">
        <f t="array" ref="M137">IFERROR(IF(J137="","",XLOOKUP(L137,Personnel!$B$4:$G$4,Personnel!$B$5:$G$5)),"")</f>
        <v/>
      </c>
      <c r="N137" s="455">
        <f t="shared" si="5"/>
        <v>0</v>
      </c>
      <c r="O137" s="434"/>
      <c r="P137" s="456" t="str">
        <f t="shared" si="6"/>
        <v/>
      </c>
      <c r="Q137" s="457">
        <f t="shared" si="7"/>
        <v>0</v>
      </c>
      <c r="R137" s="458"/>
      <c r="S137" s="459" t="str">
        <f t="array" ref="S137">IF(B137="","",XLOOKUP($B137,Product,'Product List'!D:D))</f>
        <v/>
      </c>
      <c r="T137" s="454" t="str">
        <f t="array" ref="T137">IF(B137="","",XLOOKUP($B137,Product,'Product List'!E:E))</f>
        <v/>
      </c>
      <c r="U137" s="454" t="str">
        <f t="array" ref="U137">IF(B137="","",XLOOKUP($B137,Product,'Product List'!F:F))</f>
        <v/>
      </c>
      <c r="V137" s="454" t="str">
        <f t="array" ref="V137">IF(B137="","",XLOOKUP($B137,Product,'Product List'!G:G))</f>
        <v/>
      </c>
      <c r="W137" s="434"/>
      <c r="X137" s="434" t="str">
        <f t="array" ref="X137">iferror(xlookup(B137,'Product List'!A:A,'Product List'!P:P),"")</f>
        <v/>
      </c>
      <c r="Y137" s="434">
        <f t="shared" si="8"/>
        <v>0</v>
      </c>
      <c r="Z137" s="434"/>
    </row>
    <row r="138" ht="14.25" customHeight="1">
      <c r="A138" s="448"/>
      <c r="B138" s="448"/>
      <c r="C138" s="454"/>
      <c r="D138" s="461"/>
      <c r="E138" s="461"/>
      <c r="F138" s="460"/>
      <c r="G138" s="450">
        <f t="shared" si="1"/>
        <v>0</v>
      </c>
      <c r="H138" s="451" t="str">
        <f t="shared" si="2"/>
        <v/>
      </c>
      <c r="I138" s="452" t="str">
        <f t="shared" si="3"/>
        <v/>
      </c>
      <c r="J138" s="493"/>
      <c r="K138" s="434"/>
      <c r="L138" s="454" t="str">
        <f t="shared" si="4"/>
        <v/>
      </c>
      <c r="M138" s="455" t="str">
        <f t="array" ref="M138">IFERROR(IF(J138="","",XLOOKUP(L138,Personnel!$B$4:$G$4,Personnel!$B$5:$G$5)),"")</f>
        <v/>
      </c>
      <c r="N138" s="455">
        <f t="shared" si="5"/>
        <v>0</v>
      </c>
      <c r="O138" s="434"/>
      <c r="P138" s="456" t="str">
        <f t="shared" si="6"/>
        <v/>
      </c>
      <c r="Q138" s="457">
        <f t="shared" si="7"/>
        <v>0</v>
      </c>
      <c r="R138" s="458"/>
      <c r="S138" s="459" t="str">
        <f t="array" ref="S138">IF(B138="","",XLOOKUP($B138,Product,'Product List'!D:D))</f>
        <v/>
      </c>
      <c r="T138" s="454" t="str">
        <f t="array" ref="T138">IF(B138="","",XLOOKUP($B138,Product,'Product List'!E:E))</f>
        <v/>
      </c>
      <c r="U138" s="454" t="str">
        <f t="array" ref="U138">IF(B138="","",XLOOKUP($B138,Product,'Product List'!F:F))</f>
        <v/>
      </c>
      <c r="V138" s="454" t="str">
        <f t="array" ref="V138">IF(B138="","",XLOOKUP($B138,Product,'Product List'!G:G))</f>
        <v/>
      </c>
      <c r="W138" s="434"/>
      <c r="X138" s="434" t="str">
        <f t="array" ref="X138">iferror(xlookup(B138,'Product List'!A:A,'Product List'!P:P),"")</f>
        <v/>
      </c>
      <c r="Y138" s="434">
        <f t="shared" si="8"/>
        <v>0</v>
      </c>
      <c r="Z138" s="434"/>
    </row>
    <row r="139" ht="14.25" customHeight="1">
      <c r="A139" s="448"/>
      <c r="B139" s="448"/>
      <c r="C139" s="454"/>
      <c r="D139" s="461"/>
      <c r="E139" s="460"/>
      <c r="F139" s="461"/>
      <c r="G139" s="450">
        <f t="shared" si="1"/>
        <v>0</v>
      </c>
      <c r="H139" s="451" t="str">
        <f t="shared" si="2"/>
        <v/>
      </c>
      <c r="I139" s="452" t="str">
        <f t="shared" si="3"/>
        <v/>
      </c>
      <c r="J139" s="493"/>
      <c r="K139" s="434"/>
      <c r="L139" s="454" t="str">
        <f t="shared" si="4"/>
        <v/>
      </c>
      <c r="M139" s="455" t="str">
        <f t="array" ref="M139">IFERROR(IF(J139="","",XLOOKUP(L139,Personnel!$B$4:$G$4,Personnel!$B$5:$G$5)),"")</f>
        <v/>
      </c>
      <c r="N139" s="455">
        <f t="shared" si="5"/>
        <v>0</v>
      </c>
      <c r="O139" s="434"/>
      <c r="P139" s="456" t="str">
        <f t="shared" si="6"/>
        <v/>
      </c>
      <c r="Q139" s="457">
        <f t="shared" si="7"/>
        <v>0</v>
      </c>
      <c r="R139" s="458"/>
      <c r="S139" s="459" t="str">
        <f t="array" ref="S139">IF(B139="","",XLOOKUP($B139,Product,'Product List'!D:D))</f>
        <v/>
      </c>
      <c r="T139" s="454" t="str">
        <f t="array" ref="T139">IF(B139="","",XLOOKUP($B139,Product,'Product List'!E:E))</f>
        <v/>
      </c>
      <c r="U139" s="454" t="str">
        <f t="array" ref="U139">IF(B139="","",XLOOKUP($B139,Product,'Product List'!F:F))</f>
        <v/>
      </c>
      <c r="V139" s="454" t="str">
        <f t="array" ref="V139">IF(B139="","",XLOOKUP($B139,Product,'Product List'!G:G))</f>
        <v/>
      </c>
      <c r="W139" s="434"/>
      <c r="X139" s="434" t="str">
        <f t="array" ref="X139">iferror(xlookup(B139,'Product List'!A:A,'Product List'!P:P),"")</f>
        <v/>
      </c>
      <c r="Y139" s="434">
        <f t="shared" si="8"/>
        <v>0</v>
      </c>
      <c r="Z139" s="434"/>
    </row>
    <row r="140" ht="14.25" customHeight="1">
      <c r="A140" s="448"/>
      <c r="B140" s="448"/>
      <c r="C140" s="454"/>
      <c r="D140" s="461"/>
      <c r="E140" s="461"/>
      <c r="F140" s="461"/>
      <c r="G140" s="450">
        <f t="shared" si="1"/>
        <v>0</v>
      </c>
      <c r="H140" s="451" t="str">
        <f t="shared" si="2"/>
        <v/>
      </c>
      <c r="I140" s="452" t="str">
        <f t="shared" si="3"/>
        <v/>
      </c>
      <c r="J140" s="493"/>
      <c r="K140" s="434"/>
      <c r="L140" s="454" t="str">
        <f t="shared" si="4"/>
        <v/>
      </c>
      <c r="M140" s="455" t="str">
        <f t="array" ref="M140">IFERROR(IF(J140="","",XLOOKUP(L140,Personnel!$B$4:$G$4,Personnel!$B$5:$G$5)),"")</f>
        <v/>
      </c>
      <c r="N140" s="455">
        <f t="shared" si="5"/>
        <v>0</v>
      </c>
      <c r="O140" s="434"/>
      <c r="P140" s="456" t="str">
        <f t="shared" si="6"/>
        <v/>
      </c>
      <c r="Q140" s="457">
        <f t="shared" si="7"/>
        <v>0</v>
      </c>
      <c r="R140" s="458"/>
      <c r="S140" s="459" t="str">
        <f t="array" ref="S140">IF(B140="","",XLOOKUP($B140,Product,'Product List'!D:D))</f>
        <v/>
      </c>
      <c r="T140" s="454" t="str">
        <f t="array" ref="T140">IF(B140="","",XLOOKUP($B140,Product,'Product List'!E:E))</f>
        <v/>
      </c>
      <c r="U140" s="454" t="str">
        <f t="array" ref="U140">IF(B140="","",XLOOKUP($B140,Product,'Product List'!F:F))</f>
        <v/>
      </c>
      <c r="V140" s="454" t="str">
        <f t="array" ref="V140">IF(B140="","",XLOOKUP($B140,Product,'Product List'!G:G))</f>
        <v/>
      </c>
      <c r="W140" s="434"/>
      <c r="X140" s="434" t="str">
        <f t="array" ref="X140">iferror(xlookup(B140,'Product List'!A:A,'Product List'!P:P),"")</f>
        <v/>
      </c>
      <c r="Y140" s="434">
        <f t="shared" si="8"/>
        <v>0</v>
      </c>
      <c r="Z140" s="434"/>
    </row>
    <row r="141" ht="14.25" customHeight="1">
      <c r="A141" s="448"/>
      <c r="B141" s="448"/>
      <c r="C141" s="454"/>
      <c r="D141" s="461"/>
      <c r="E141" s="461"/>
      <c r="F141" s="461"/>
      <c r="G141" s="450">
        <f t="shared" si="1"/>
        <v>0</v>
      </c>
      <c r="H141" s="451" t="str">
        <f t="shared" si="2"/>
        <v/>
      </c>
      <c r="I141" s="452" t="str">
        <f t="shared" si="3"/>
        <v/>
      </c>
      <c r="J141" s="493"/>
      <c r="K141" s="434"/>
      <c r="L141" s="454" t="str">
        <f t="shared" si="4"/>
        <v/>
      </c>
      <c r="M141" s="455" t="str">
        <f t="array" ref="M141">IFERROR(IF(J141="","",XLOOKUP(L141,Personnel!$B$4:$G$4,Personnel!$B$5:$G$5)),"")</f>
        <v/>
      </c>
      <c r="N141" s="455">
        <f t="shared" si="5"/>
        <v>0</v>
      </c>
      <c r="O141" s="434"/>
      <c r="P141" s="456" t="str">
        <f t="shared" si="6"/>
        <v/>
      </c>
      <c r="Q141" s="457">
        <f t="shared" si="7"/>
        <v>0</v>
      </c>
      <c r="R141" s="458"/>
      <c r="S141" s="459" t="str">
        <f t="array" ref="S141">IF(B141="","",XLOOKUP($B141,Product,'Product List'!D:D))</f>
        <v/>
      </c>
      <c r="T141" s="454" t="str">
        <f t="array" ref="T141">IF(B141="","",XLOOKUP($B141,Product,'Product List'!E:E))</f>
        <v/>
      </c>
      <c r="U141" s="454" t="str">
        <f t="array" ref="U141">IF(B141="","",XLOOKUP($B141,Product,'Product List'!F:F))</f>
        <v/>
      </c>
      <c r="V141" s="454" t="str">
        <f t="array" ref="V141">IF(B141="","",XLOOKUP($B141,Product,'Product List'!G:G))</f>
        <v/>
      </c>
      <c r="W141" s="434"/>
      <c r="X141" s="434" t="str">
        <f t="array" ref="X141">iferror(xlookup(B141,'Product List'!A:A,'Product List'!P:P),"")</f>
        <v/>
      </c>
      <c r="Y141" s="434">
        <f t="shared" si="8"/>
        <v>0</v>
      </c>
      <c r="Z141" s="434"/>
    </row>
    <row r="142" ht="14.25" customHeight="1">
      <c r="A142" s="448"/>
      <c r="B142" s="448"/>
      <c r="C142" s="454"/>
      <c r="D142" s="461"/>
      <c r="E142" s="461"/>
      <c r="F142" s="461"/>
      <c r="G142" s="450">
        <f t="shared" si="1"/>
        <v>0</v>
      </c>
      <c r="H142" s="451" t="str">
        <f t="shared" si="2"/>
        <v/>
      </c>
      <c r="I142" s="452" t="str">
        <f t="shared" si="3"/>
        <v/>
      </c>
      <c r="J142" s="493"/>
      <c r="K142" s="434"/>
      <c r="L142" s="454" t="str">
        <f t="shared" si="4"/>
        <v/>
      </c>
      <c r="M142" s="455" t="str">
        <f t="array" ref="M142">IFERROR(IF(J142="","",XLOOKUP(L142,Personnel!$B$4:$G$4,Personnel!$B$5:$G$5)),"")</f>
        <v/>
      </c>
      <c r="N142" s="455">
        <f t="shared" si="5"/>
        <v>0</v>
      </c>
      <c r="O142" s="434"/>
      <c r="P142" s="456" t="str">
        <f t="shared" si="6"/>
        <v/>
      </c>
      <c r="Q142" s="457">
        <f t="shared" si="7"/>
        <v>0</v>
      </c>
      <c r="R142" s="458"/>
      <c r="S142" s="459" t="str">
        <f t="array" ref="S142">IF(B142="","",XLOOKUP($B142,Product,'Product List'!D:D))</f>
        <v/>
      </c>
      <c r="T142" s="454" t="str">
        <f t="array" ref="T142">IF(B142="","",XLOOKUP($B142,Product,'Product List'!E:E))</f>
        <v/>
      </c>
      <c r="U142" s="454" t="str">
        <f t="array" ref="U142">IF(B142="","",XLOOKUP($B142,Product,'Product List'!F:F))</f>
        <v/>
      </c>
      <c r="V142" s="454" t="str">
        <f t="array" ref="V142">IF(B142="","",XLOOKUP($B142,Product,'Product List'!G:G))</f>
        <v/>
      </c>
      <c r="W142" s="434"/>
      <c r="X142" s="434" t="str">
        <f t="array" ref="X142">iferror(xlookup(B142,'Product List'!A:A,'Product List'!P:P),"")</f>
        <v/>
      </c>
      <c r="Y142" s="434">
        <f t="shared" si="8"/>
        <v>0</v>
      </c>
      <c r="Z142" s="434"/>
    </row>
    <row r="143" ht="14.25" customHeight="1">
      <c r="A143" s="448"/>
      <c r="B143" s="448"/>
      <c r="C143" s="454"/>
      <c r="D143" s="461"/>
      <c r="E143" s="461"/>
      <c r="F143" s="461"/>
      <c r="G143" s="450">
        <f t="shared" si="1"/>
        <v>0</v>
      </c>
      <c r="H143" s="451" t="str">
        <f t="shared" si="2"/>
        <v/>
      </c>
      <c r="I143" s="452" t="str">
        <f t="shared" si="3"/>
        <v/>
      </c>
      <c r="J143" s="493"/>
      <c r="K143" s="434"/>
      <c r="L143" s="454" t="str">
        <f t="shared" si="4"/>
        <v/>
      </c>
      <c r="M143" s="455" t="str">
        <f t="array" ref="M143">IFERROR(IF(J143="","",XLOOKUP(L143,Personnel!$B$4:$G$4,Personnel!$B$5:$G$5)),"")</f>
        <v/>
      </c>
      <c r="N143" s="455">
        <f t="shared" si="5"/>
        <v>0</v>
      </c>
      <c r="O143" s="434"/>
      <c r="P143" s="456" t="str">
        <f t="shared" si="6"/>
        <v/>
      </c>
      <c r="Q143" s="457">
        <f t="shared" si="7"/>
        <v>0</v>
      </c>
      <c r="R143" s="458"/>
      <c r="S143" s="459" t="str">
        <f t="array" ref="S143">IF(B143="","",XLOOKUP($B143,Product,'Product List'!D:D))</f>
        <v/>
      </c>
      <c r="T143" s="454" t="str">
        <f t="array" ref="T143">IF(B143="","",XLOOKUP($B143,Product,'Product List'!E:E))</f>
        <v/>
      </c>
      <c r="U143" s="454" t="str">
        <f t="array" ref="U143">IF(B143="","",XLOOKUP($B143,Product,'Product List'!F:F))</f>
        <v/>
      </c>
      <c r="V143" s="454" t="str">
        <f t="array" ref="V143">IF(B143="","",XLOOKUP($B143,Product,'Product List'!G:G))</f>
        <v/>
      </c>
      <c r="W143" s="434"/>
      <c r="X143" s="434" t="str">
        <f t="array" ref="X143">iferror(xlookup(B143,'Product List'!A:A,'Product List'!P:P),"")</f>
        <v/>
      </c>
      <c r="Y143" s="434">
        <f t="shared" si="8"/>
        <v>0</v>
      </c>
      <c r="Z143" s="434"/>
    </row>
    <row r="144" ht="14.25" customHeight="1">
      <c r="A144" s="448"/>
      <c r="B144" s="448"/>
      <c r="C144" s="454"/>
      <c r="D144" s="461"/>
      <c r="E144" s="461"/>
      <c r="F144" s="461"/>
      <c r="G144" s="450">
        <f t="shared" si="1"/>
        <v>0</v>
      </c>
      <c r="H144" s="451" t="str">
        <f t="shared" si="2"/>
        <v/>
      </c>
      <c r="I144" s="452" t="str">
        <f t="shared" si="3"/>
        <v/>
      </c>
      <c r="J144" s="493"/>
      <c r="K144" s="434"/>
      <c r="L144" s="454" t="str">
        <f t="shared" si="4"/>
        <v/>
      </c>
      <c r="M144" s="455" t="str">
        <f t="array" ref="M144">IFERROR(IF(J144="","",XLOOKUP(L144,Personnel!$B$4:$G$4,Personnel!$B$5:$G$5)),"")</f>
        <v/>
      </c>
      <c r="N144" s="455">
        <f t="shared" si="5"/>
        <v>0</v>
      </c>
      <c r="O144" s="434"/>
      <c r="P144" s="456" t="str">
        <f t="shared" si="6"/>
        <v/>
      </c>
      <c r="Q144" s="457">
        <f t="shared" si="7"/>
        <v>0</v>
      </c>
      <c r="R144" s="458"/>
      <c r="S144" s="459" t="str">
        <f t="array" ref="S144">IF(B144="","",XLOOKUP($B144,Product,'Product List'!D:D))</f>
        <v/>
      </c>
      <c r="T144" s="454" t="str">
        <f t="array" ref="T144">IF(B144="","",XLOOKUP($B144,Product,'Product List'!E:E))</f>
        <v/>
      </c>
      <c r="U144" s="454" t="str">
        <f t="array" ref="U144">IF(B144="","",XLOOKUP($B144,Product,'Product List'!F:F))</f>
        <v/>
      </c>
      <c r="V144" s="454" t="str">
        <f t="array" ref="V144">IF(B144="","",XLOOKUP($B144,Product,'Product List'!G:G))</f>
        <v/>
      </c>
      <c r="W144" s="434"/>
      <c r="X144" s="434" t="str">
        <f t="array" ref="X144">iferror(xlookup(B144,'Product List'!A:A,'Product List'!P:P),"")</f>
        <v/>
      </c>
      <c r="Y144" s="434">
        <f t="shared" si="8"/>
        <v>0</v>
      </c>
      <c r="Z144" s="434"/>
    </row>
    <row r="145" ht="14.25" customHeight="1">
      <c r="A145" s="448"/>
      <c r="B145" s="448"/>
      <c r="C145" s="454"/>
      <c r="D145" s="461"/>
      <c r="E145" s="461"/>
      <c r="F145" s="461"/>
      <c r="G145" s="450">
        <f t="shared" si="1"/>
        <v>0</v>
      </c>
      <c r="H145" s="451" t="str">
        <f t="shared" si="2"/>
        <v/>
      </c>
      <c r="I145" s="452" t="str">
        <f t="shared" si="3"/>
        <v/>
      </c>
      <c r="J145" s="493"/>
      <c r="K145" s="434"/>
      <c r="L145" s="454" t="str">
        <f t="shared" si="4"/>
        <v/>
      </c>
      <c r="M145" s="455" t="str">
        <f t="array" ref="M145">IFERROR(IF(J145="","",XLOOKUP(L145,Personnel!$B$4:$G$4,Personnel!$B$5:$G$5)),"")</f>
        <v/>
      </c>
      <c r="N145" s="455">
        <f t="shared" si="5"/>
        <v>0</v>
      </c>
      <c r="O145" s="434"/>
      <c r="P145" s="456" t="str">
        <f t="shared" si="6"/>
        <v/>
      </c>
      <c r="Q145" s="457">
        <f t="shared" si="7"/>
        <v>0</v>
      </c>
      <c r="R145" s="458"/>
      <c r="S145" s="459" t="str">
        <f t="array" ref="S145">IF(B145="","",XLOOKUP($B145,Product,'Product List'!D:D))</f>
        <v/>
      </c>
      <c r="T145" s="454" t="str">
        <f t="array" ref="T145">IF(B145="","",XLOOKUP($B145,Product,'Product List'!E:E))</f>
        <v/>
      </c>
      <c r="U145" s="454" t="str">
        <f t="array" ref="U145">IF(B145="","",XLOOKUP($B145,Product,'Product List'!F:F))</f>
        <v/>
      </c>
      <c r="V145" s="454" t="str">
        <f t="array" ref="V145">IF(B145="","",XLOOKUP($B145,Product,'Product List'!G:G))</f>
        <v/>
      </c>
      <c r="W145" s="434"/>
      <c r="X145" s="434" t="str">
        <f t="array" ref="X145">iferror(xlookup(B145,'Product List'!A:A,'Product List'!P:P),"")</f>
        <v/>
      </c>
      <c r="Y145" s="434">
        <f t="shared" si="8"/>
        <v>0</v>
      </c>
      <c r="Z145" s="434"/>
    </row>
    <row r="146" ht="14.25" customHeight="1">
      <c r="A146" s="448"/>
      <c r="B146" s="448"/>
      <c r="C146" s="454"/>
      <c r="D146" s="461"/>
      <c r="E146" s="461"/>
      <c r="F146" s="460"/>
      <c r="G146" s="450">
        <f t="shared" si="1"/>
        <v>0</v>
      </c>
      <c r="H146" s="451" t="str">
        <f t="shared" si="2"/>
        <v/>
      </c>
      <c r="I146" s="452" t="str">
        <f t="shared" si="3"/>
        <v/>
      </c>
      <c r="J146" s="493"/>
      <c r="K146" s="434"/>
      <c r="L146" s="454" t="str">
        <f t="shared" si="4"/>
        <v/>
      </c>
      <c r="M146" s="455" t="str">
        <f t="array" ref="M146">IFERROR(IF(J146="","",XLOOKUP(L146,Personnel!$B$4:$G$4,Personnel!$B$5:$G$5)),"")</f>
        <v/>
      </c>
      <c r="N146" s="455">
        <f t="shared" si="5"/>
        <v>0</v>
      </c>
      <c r="O146" s="434"/>
      <c r="P146" s="456" t="str">
        <f t="shared" si="6"/>
        <v/>
      </c>
      <c r="Q146" s="457">
        <f t="shared" si="7"/>
        <v>0</v>
      </c>
      <c r="R146" s="458"/>
      <c r="S146" s="459" t="str">
        <f t="array" ref="S146">IF(B146="","",XLOOKUP($B146,Product,'Product List'!D:D))</f>
        <v/>
      </c>
      <c r="T146" s="454" t="str">
        <f t="array" ref="T146">IF(B146="","",XLOOKUP($B146,Product,'Product List'!E:E))</f>
        <v/>
      </c>
      <c r="U146" s="454" t="str">
        <f t="array" ref="U146">IF(B146="","",XLOOKUP($B146,Product,'Product List'!F:F))</f>
        <v/>
      </c>
      <c r="V146" s="454" t="str">
        <f t="array" ref="V146">IF(B146="","",XLOOKUP($B146,Product,'Product List'!G:G))</f>
        <v/>
      </c>
      <c r="W146" s="434"/>
      <c r="X146" s="434" t="str">
        <f t="array" ref="X146">iferror(xlookup(B146,'Product List'!A:A,'Product List'!P:P),"")</f>
        <v/>
      </c>
      <c r="Y146" s="434">
        <f t="shared" si="8"/>
        <v>0</v>
      </c>
      <c r="Z146" s="434"/>
    </row>
    <row r="147" ht="14.25" customHeight="1">
      <c r="A147" s="448"/>
      <c r="B147" s="448"/>
      <c r="C147" s="454"/>
      <c r="D147" s="461"/>
      <c r="E147" s="461"/>
      <c r="F147" s="461"/>
      <c r="G147" s="450">
        <f t="shared" si="1"/>
        <v>0</v>
      </c>
      <c r="H147" s="451" t="str">
        <f t="shared" si="2"/>
        <v/>
      </c>
      <c r="I147" s="452" t="str">
        <f t="shared" si="3"/>
        <v/>
      </c>
      <c r="J147" s="493"/>
      <c r="K147" s="434"/>
      <c r="L147" s="454" t="str">
        <f t="shared" si="4"/>
        <v/>
      </c>
      <c r="M147" s="455" t="str">
        <f t="array" ref="M147">IFERROR(IF(J147="","",XLOOKUP(L147,Personnel!$B$4:$G$4,Personnel!$B$5:$G$5)),"")</f>
        <v/>
      </c>
      <c r="N147" s="455">
        <f t="shared" si="5"/>
        <v>0</v>
      </c>
      <c r="O147" s="434"/>
      <c r="P147" s="456" t="str">
        <f t="shared" si="6"/>
        <v/>
      </c>
      <c r="Q147" s="457">
        <f t="shared" si="7"/>
        <v>0</v>
      </c>
      <c r="R147" s="458"/>
      <c r="S147" s="459" t="str">
        <f t="array" ref="S147">IF(B147="","",XLOOKUP($B147,Product,'Product List'!D:D))</f>
        <v/>
      </c>
      <c r="T147" s="454" t="str">
        <f t="array" ref="T147">IF(B147="","",XLOOKUP($B147,Product,'Product List'!E:E))</f>
        <v/>
      </c>
      <c r="U147" s="454" t="str">
        <f t="array" ref="U147">IF(B147="","",XLOOKUP($B147,Product,'Product List'!F:F))</f>
        <v/>
      </c>
      <c r="V147" s="454" t="str">
        <f t="array" ref="V147">IF(B147="","",XLOOKUP($B147,Product,'Product List'!G:G))</f>
        <v/>
      </c>
      <c r="W147" s="434"/>
      <c r="X147" s="434" t="str">
        <f t="array" ref="X147">iferror(xlookup(B147,'Product List'!A:A,'Product List'!P:P),"")</f>
        <v/>
      </c>
      <c r="Y147" s="434">
        <f t="shared" si="8"/>
        <v>0</v>
      </c>
      <c r="Z147" s="434"/>
    </row>
    <row r="148" ht="14.25" customHeight="1">
      <c r="A148" s="448"/>
      <c r="B148" s="448"/>
      <c r="C148" s="454"/>
      <c r="D148" s="461"/>
      <c r="E148" s="461"/>
      <c r="F148" s="461"/>
      <c r="G148" s="450">
        <f t="shared" si="1"/>
        <v>0</v>
      </c>
      <c r="H148" s="451" t="str">
        <f t="shared" si="2"/>
        <v/>
      </c>
      <c r="I148" s="452" t="str">
        <f t="shared" si="3"/>
        <v/>
      </c>
      <c r="J148" s="493"/>
      <c r="K148" s="434"/>
      <c r="L148" s="454" t="str">
        <f t="shared" si="4"/>
        <v/>
      </c>
      <c r="M148" s="455" t="str">
        <f t="array" ref="M148">IFERROR(IF(J148="","",XLOOKUP(L148,Personnel!$B$4:$G$4,Personnel!$B$5:$G$5)),"")</f>
        <v/>
      </c>
      <c r="N148" s="455">
        <f t="shared" si="5"/>
        <v>0</v>
      </c>
      <c r="O148" s="434"/>
      <c r="P148" s="456" t="str">
        <f t="shared" si="6"/>
        <v/>
      </c>
      <c r="Q148" s="457">
        <f t="shared" si="7"/>
        <v>0</v>
      </c>
      <c r="R148" s="458"/>
      <c r="S148" s="459" t="str">
        <f t="array" ref="S148">IF(B148="","",XLOOKUP($B148,Product,'Product List'!D:D))</f>
        <v/>
      </c>
      <c r="T148" s="454" t="str">
        <f t="array" ref="T148">IF(B148="","",XLOOKUP($B148,Product,'Product List'!E:E))</f>
        <v/>
      </c>
      <c r="U148" s="454" t="str">
        <f t="array" ref="U148">IF(B148="","",XLOOKUP($B148,Product,'Product List'!F:F))</f>
        <v/>
      </c>
      <c r="V148" s="454" t="str">
        <f t="array" ref="V148">IF(B148="","",XLOOKUP($B148,Product,'Product List'!G:G))</f>
        <v/>
      </c>
      <c r="W148" s="434"/>
      <c r="X148" s="434" t="str">
        <f t="array" ref="X148">iferror(xlookup(B148,'Product List'!A:A,'Product List'!P:P),"")</f>
        <v/>
      </c>
      <c r="Y148" s="434">
        <f t="shared" si="8"/>
        <v>0</v>
      </c>
      <c r="Z148" s="434"/>
    </row>
    <row r="149" ht="14.25" customHeight="1">
      <c r="A149" s="448"/>
      <c r="B149" s="448"/>
      <c r="C149" s="454"/>
      <c r="D149" s="461"/>
      <c r="E149" s="461"/>
      <c r="F149" s="461"/>
      <c r="G149" s="450">
        <f t="shared" si="1"/>
        <v>0</v>
      </c>
      <c r="H149" s="451" t="str">
        <f t="shared" si="2"/>
        <v/>
      </c>
      <c r="I149" s="452" t="str">
        <f t="shared" si="3"/>
        <v/>
      </c>
      <c r="J149" s="493"/>
      <c r="K149" s="434"/>
      <c r="L149" s="454" t="str">
        <f t="shared" si="4"/>
        <v/>
      </c>
      <c r="M149" s="455" t="str">
        <f t="array" ref="M149">IFERROR(IF(J149="","",XLOOKUP(L149,Personnel!$B$4:$G$4,Personnel!$B$5:$G$5)),"")</f>
        <v/>
      </c>
      <c r="N149" s="455">
        <f t="shared" si="5"/>
        <v>0</v>
      </c>
      <c r="O149" s="434"/>
      <c r="P149" s="456" t="str">
        <f t="shared" si="6"/>
        <v/>
      </c>
      <c r="Q149" s="457">
        <f t="shared" si="7"/>
        <v>0</v>
      </c>
      <c r="R149" s="458"/>
      <c r="S149" s="459" t="str">
        <f t="array" ref="S149">IF(B149="","",XLOOKUP($B149,Product,'Product List'!D:D))</f>
        <v/>
      </c>
      <c r="T149" s="454" t="str">
        <f t="array" ref="T149">IF(B149="","",XLOOKUP($B149,Product,'Product List'!E:E))</f>
        <v/>
      </c>
      <c r="U149" s="454" t="str">
        <f t="array" ref="U149">IF(B149="","",XLOOKUP($B149,Product,'Product List'!F:F))</f>
        <v/>
      </c>
      <c r="V149" s="454" t="str">
        <f t="array" ref="V149">IF(B149="","",XLOOKUP($B149,Product,'Product List'!G:G))</f>
        <v/>
      </c>
      <c r="W149" s="434"/>
      <c r="X149" s="434" t="str">
        <f t="array" ref="X149">iferror(xlookup(B149,'Product List'!A:A,'Product List'!P:P),"")</f>
        <v/>
      </c>
      <c r="Y149" s="434">
        <f t="shared" si="8"/>
        <v>0</v>
      </c>
      <c r="Z149" s="434"/>
    </row>
    <row r="150" ht="14.25" customHeight="1">
      <c r="A150" s="448"/>
      <c r="B150" s="448"/>
      <c r="C150" s="454"/>
      <c r="D150" s="460"/>
      <c r="E150" s="461"/>
      <c r="F150" s="461"/>
      <c r="G150" s="450">
        <f t="shared" si="1"/>
        <v>0</v>
      </c>
      <c r="H150" s="451" t="str">
        <f t="shared" si="2"/>
        <v/>
      </c>
      <c r="I150" s="452" t="str">
        <f t="shared" si="3"/>
        <v/>
      </c>
      <c r="J150" s="493"/>
      <c r="K150" s="434"/>
      <c r="L150" s="454" t="str">
        <f t="shared" si="4"/>
        <v/>
      </c>
      <c r="M150" s="455" t="str">
        <f t="array" ref="M150">IFERROR(IF(J150="","",XLOOKUP(L150,Personnel!$B$4:$G$4,Personnel!$B$5:$G$5)),"")</f>
        <v/>
      </c>
      <c r="N150" s="455">
        <f t="shared" si="5"/>
        <v>0</v>
      </c>
      <c r="O150" s="434"/>
      <c r="P150" s="456" t="str">
        <f t="shared" si="6"/>
        <v/>
      </c>
      <c r="Q150" s="457">
        <f t="shared" si="7"/>
        <v>0</v>
      </c>
      <c r="R150" s="458"/>
      <c r="S150" s="459" t="str">
        <f t="array" ref="S150">IF(B150="","",XLOOKUP($B150,Product,'Product List'!D:D))</f>
        <v/>
      </c>
      <c r="T150" s="454" t="str">
        <f t="array" ref="T150">IF(B150="","",XLOOKUP($B150,Product,'Product List'!E:E))</f>
        <v/>
      </c>
      <c r="U150" s="454" t="str">
        <f t="array" ref="U150">IF(B150="","",XLOOKUP($B150,Product,'Product List'!F:F))</f>
        <v/>
      </c>
      <c r="V150" s="454" t="str">
        <f t="array" ref="V150">IF(B150="","",XLOOKUP($B150,Product,'Product List'!G:G))</f>
        <v/>
      </c>
      <c r="W150" s="434"/>
      <c r="X150" s="434" t="str">
        <f t="array" ref="X150">iferror(xlookup(B150,'Product List'!A:A,'Product List'!P:P),"")</f>
        <v/>
      </c>
      <c r="Y150" s="434">
        <f t="shared" si="8"/>
        <v>0</v>
      </c>
      <c r="Z150" s="434"/>
    </row>
    <row r="151" ht="14.25" customHeight="1">
      <c r="A151" s="448"/>
      <c r="B151" s="448"/>
      <c r="C151" s="454"/>
      <c r="D151" s="461"/>
      <c r="E151" s="461"/>
      <c r="F151" s="461"/>
      <c r="G151" s="450">
        <f t="shared" si="1"/>
        <v>0</v>
      </c>
      <c r="H151" s="451" t="str">
        <f t="shared" si="2"/>
        <v/>
      </c>
      <c r="I151" s="452" t="str">
        <f t="shared" si="3"/>
        <v/>
      </c>
      <c r="J151" s="493"/>
      <c r="K151" s="434"/>
      <c r="L151" s="454" t="str">
        <f t="shared" si="4"/>
        <v/>
      </c>
      <c r="M151" s="455" t="str">
        <f t="array" ref="M151">IFERROR(IF(J151="","",XLOOKUP(L151,Personnel!$B$4:$G$4,Personnel!$B$5:$G$5)),"")</f>
        <v/>
      </c>
      <c r="N151" s="455">
        <f t="shared" si="5"/>
        <v>0</v>
      </c>
      <c r="O151" s="434"/>
      <c r="P151" s="456" t="str">
        <f t="shared" si="6"/>
        <v/>
      </c>
      <c r="Q151" s="457">
        <f t="shared" si="7"/>
        <v>0</v>
      </c>
      <c r="R151" s="458"/>
      <c r="S151" s="459" t="str">
        <f t="array" ref="S151">IF(B151="","",XLOOKUP($B151,Product,'Product List'!D:D))</f>
        <v/>
      </c>
      <c r="T151" s="454" t="str">
        <f t="array" ref="T151">IF(B151="","",XLOOKUP($B151,Product,'Product List'!E:E))</f>
        <v/>
      </c>
      <c r="U151" s="454" t="str">
        <f t="array" ref="U151">IF(B151="","",XLOOKUP($B151,Product,'Product List'!F:F))</f>
        <v/>
      </c>
      <c r="V151" s="454" t="str">
        <f t="array" ref="V151">IF(B151="","",XLOOKUP($B151,Product,'Product List'!G:G))</f>
        <v/>
      </c>
      <c r="W151" s="434"/>
      <c r="X151" s="434" t="str">
        <f t="array" ref="X151">iferror(xlookup(B151,'Product List'!A:A,'Product List'!P:P),"")</f>
        <v/>
      </c>
      <c r="Y151" s="434">
        <f t="shared" si="8"/>
        <v>0</v>
      </c>
      <c r="Z151" s="434"/>
    </row>
    <row r="152" ht="14.25" customHeight="1">
      <c r="A152" s="448"/>
      <c r="B152" s="448"/>
      <c r="C152" s="454"/>
      <c r="D152" s="461"/>
      <c r="E152" s="461"/>
      <c r="F152" s="461"/>
      <c r="G152" s="450">
        <f t="shared" si="1"/>
        <v>0</v>
      </c>
      <c r="H152" s="451" t="str">
        <f t="shared" si="2"/>
        <v/>
      </c>
      <c r="I152" s="452" t="str">
        <f t="shared" si="3"/>
        <v/>
      </c>
      <c r="J152" s="493"/>
      <c r="K152" s="434"/>
      <c r="L152" s="454" t="str">
        <f t="shared" si="4"/>
        <v/>
      </c>
      <c r="M152" s="455" t="str">
        <f t="array" ref="M152">IFERROR(IF(J152="","",XLOOKUP(L152,Personnel!$B$4:$G$4,Personnel!$B$5:$G$5)),"")</f>
        <v/>
      </c>
      <c r="N152" s="455">
        <f t="shared" si="5"/>
        <v>0</v>
      </c>
      <c r="O152" s="434"/>
      <c r="P152" s="456" t="str">
        <f t="shared" si="6"/>
        <v/>
      </c>
      <c r="Q152" s="457">
        <f t="shared" si="7"/>
        <v>0</v>
      </c>
      <c r="R152" s="458"/>
      <c r="S152" s="459" t="str">
        <f t="array" ref="S152">IF(B152="","",XLOOKUP($B152,Product,'Product List'!D:D))</f>
        <v/>
      </c>
      <c r="T152" s="454" t="str">
        <f t="array" ref="T152">IF(B152="","",XLOOKUP($B152,Product,'Product List'!E:E))</f>
        <v/>
      </c>
      <c r="U152" s="454" t="str">
        <f t="array" ref="U152">IF(B152="","",XLOOKUP($B152,Product,'Product List'!F:F))</f>
        <v/>
      </c>
      <c r="V152" s="454" t="str">
        <f t="array" ref="V152">IF(B152="","",XLOOKUP($B152,Product,'Product List'!G:G))</f>
        <v/>
      </c>
      <c r="W152" s="434"/>
      <c r="X152" s="434" t="str">
        <f t="array" ref="X152">iferror(xlookup(B152,'Product List'!A:A,'Product List'!P:P),"")</f>
        <v/>
      </c>
      <c r="Y152" s="434">
        <f t="shared" si="8"/>
        <v>0</v>
      </c>
      <c r="Z152" s="434"/>
    </row>
    <row r="153" ht="14.25" customHeight="1">
      <c r="A153" s="448"/>
      <c r="B153" s="448"/>
      <c r="C153" s="454"/>
      <c r="D153" s="460"/>
      <c r="E153" s="461"/>
      <c r="F153" s="461"/>
      <c r="G153" s="450">
        <f t="shared" si="1"/>
        <v>0</v>
      </c>
      <c r="H153" s="451" t="str">
        <f t="shared" si="2"/>
        <v/>
      </c>
      <c r="I153" s="452" t="str">
        <f t="shared" si="3"/>
        <v/>
      </c>
      <c r="J153" s="493"/>
      <c r="K153" s="434"/>
      <c r="L153" s="454" t="str">
        <f t="shared" si="4"/>
        <v/>
      </c>
      <c r="M153" s="455" t="str">
        <f t="array" ref="M153">IFERROR(IF(J153="","",XLOOKUP(L153,Personnel!$B$4:$G$4,Personnel!$B$5:$G$5)),"")</f>
        <v/>
      </c>
      <c r="N153" s="455">
        <f t="shared" si="5"/>
        <v>0</v>
      </c>
      <c r="O153" s="434"/>
      <c r="P153" s="456" t="str">
        <f t="shared" si="6"/>
        <v/>
      </c>
      <c r="Q153" s="457">
        <f t="shared" si="7"/>
        <v>0</v>
      </c>
      <c r="R153" s="458"/>
      <c r="S153" s="459" t="str">
        <f t="array" ref="S153">IF(B153="","",XLOOKUP($B153,Product,'Product List'!D:D))</f>
        <v/>
      </c>
      <c r="T153" s="454" t="str">
        <f t="array" ref="T153">IF(B153="","",XLOOKUP($B153,Product,'Product List'!E:E))</f>
        <v/>
      </c>
      <c r="U153" s="454" t="str">
        <f t="array" ref="U153">IF(B153="","",XLOOKUP($B153,Product,'Product List'!F:F))</f>
        <v/>
      </c>
      <c r="V153" s="454" t="str">
        <f t="array" ref="V153">IF(B153="","",XLOOKUP($B153,Product,'Product List'!G:G))</f>
        <v/>
      </c>
      <c r="W153" s="434"/>
      <c r="X153" s="434" t="str">
        <f t="array" ref="X153">iferror(xlookup(B153,'Product List'!A:A,'Product List'!P:P),"")</f>
        <v/>
      </c>
      <c r="Y153" s="434">
        <f t="shared" si="8"/>
        <v>0</v>
      </c>
      <c r="Z153" s="434"/>
    </row>
    <row r="154" ht="14.25" customHeight="1">
      <c r="A154" s="448"/>
      <c r="B154" s="448"/>
      <c r="C154" s="454"/>
      <c r="D154" s="461"/>
      <c r="E154" s="461"/>
      <c r="F154" s="461"/>
      <c r="G154" s="450">
        <f t="shared" si="1"/>
        <v>0</v>
      </c>
      <c r="H154" s="451" t="str">
        <f t="shared" si="2"/>
        <v/>
      </c>
      <c r="I154" s="452" t="str">
        <f t="shared" si="3"/>
        <v/>
      </c>
      <c r="J154" s="493"/>
      <c r="K154" s="434"/>
      <c r="L154" s="454" t="str">
        <f t="shared" si="4"/>
        <v/>
      </c>
      <c r="M154" s="455" t="str">
        <f t="array" ref="M154">IFERROR(IF(J154="","",XLOOKUP(L154,Personnel!$B$4:$G$4,Personnel!$B$5:$G$5)),"")</f>
        <v/>
      </c>
      <c r="N154" s="455">
        <f t="shared" si="5"/>
        <v>0</v>
      </c>
      <c r="O154" s="434"/>
      <c r="P154" s="456" t="str">
        <f t="shared" si="6"/>
        <v/>
      </c>
      <c r="Q154" s="457">
        <f t="shared" si="7"/>
        <v>0</v>
      </c>
      <c r="R154" s="458"/>
      <c r="S154" s="459" t="str">
        <f t="array" ref="S154">IF(B154="","",XLOOKUP($B154,Product,'Product List'!D:D))</f>
        <v/>
      </c>
      <c r="T154" s="454" t="str">
        <f t="array" ref="T154">IF(B154="","",XLOOKUP($B154,Product,'Product List'!E:E))</f>
        <v/>
      </c>
      <c r="U154" s="454" t="str">
        <f t="array" ref="U154">IF(B154="","",XLOOKUP($B154,Product,'Product List'!F:F))</f>
        <v/>
      </c>
      <c r="V154" s="454" t="str">
        <f t="array" ref="V154">IF(B154="","",XLOOKUP($B154,Product,'Product List'!G:G))</f>
        <v/>
      </c>
      <c r="W154" s="434"/>
      <c r="X154" s="434" t="str">
        <f t="array" ref="X154">iferror(xlookup(B154,'Product List'!A:A,'Product List'!P:P),"")</f>
        <v/>
      </c>
      <c r="Y154" s="434">
        <f t="shared" si="8"/>
        <v>0</v>
      </c>
      <c r="Z154" s="434"/>
    </row>
    <row r="155" ht="14.25" customHeight="1">
      <c r="A155" s="448"/>
      <c r="B155" s="448"/>
      <c r="C155" s="454"/>
      <c r="D155" s="461"/>
      <c r="E155" s="461"/>
      <c r="F155" s="461"/>
      <c r="G155" s="450">
        <f t="shared" si="1"/>
        <v>0</v>
      </c>
      <c r="H155" s="451" t="str">
        <f t="shared" si="2"/>
        <v/>
      </c>
      <c r="I155" s="452" t="str">
        <f t="shared" si="3"/>
        <v/>
      </c>
      <c r="J155" s="493"/>
      <c r="K155" s="434"/>
      <c r="L155" s="454" t="str">
        <f t="shared" si="4"/>
        <v/>
      </c>
      <c r="M155" s="455" t="str">
        <f t="array" ref="M155">IFERROR(IF(J155="","",XLOOKUP(L155,Personnel!$B$4:$G$4,Personnel!$B$5:$G$5)),"")</f>
        <v/>
      </c>
      <c r="N155" s="455">
        <f t="shared" si="5"/>
        <v>0</v>
      </c>
      <c r="O155" s="434"/>
      <c r="P155" s="456" t="str">
        <f t="shared" si="6"/>
        <v/>
      </c>
      <c r="Q155" s="457">
        <f t="shared" si="7"/>
        <v>0</v>
      </c>
      <c r="R155" s="458"/>
      <c r="S155" s="459" t="str">
        <f t="array" ref="S155">IF(B155="","",XLOOKUP($B155,Product,'Product List'!D:D))</f>
        <v/>
      </c>
      <c r="T155" s="454" t="str">
        <f t="array" ref="T155">IF(B155="","",XLOOKUP($B155,Product,'Product List'!E:E))</f>
        <v/>
      </c>
      <c r="U155" s="454" t="str">
        <f t="array" ref="U155">IF(B155="","",XLOOKUP($B155,Product,'Product List'!F:F))</f>
        <v/>
      </c>
      <c r="V155" s="454" t="str">
        <f t="array" ref="V155">IF(B155="","",XLOOKUP($B155,Product,'Product List'!G:G))</f>
        <v/>
      </c>
      <c r="W155" s="434"/>
      <c r="X155" s="434" t="str">
        <f t="array" ref="X155">iferror(xlookup(B155,'Product List'!A:A,'Product List'!P:P),"")</f>
        <v/>
      </c>
      <c r="Y155" s="434">
        <f t="shared" si="8"/>
        <v>0</v>
      </c>
      <c r="Z155" s="434"/>
    </row>
    <row r="156" ht="14.25" customHeight="1">
      <c r="A156" s="448"/>
      <c r="B156" s="448"/>
      <c r="C156" s="454"/>
      <c r="D156" s="461"/>
      <c r="E156" s="461"/>
      <c r="F156" s="461"/>
      <c r="G156" s="450">
        <f t="shared" si="1"/>
        <v>0</v>
      </c>
      <c r="H156" s="451" t="str">
        <f t="shared" si="2"/>
        <v/>
      </c>
      <c r="I156" s="452" t="str">
        <f t="shared" si="3"/>
        <v/>
      </c>
      <c r="J156" s="493"/>
      <c r="K156" s="434"/>
      <c r="L156" s="454" t="str">
        <f t="shared" si="4"/>
        <v/>
      </c>
      <c r="M156" s="455" t="str">
        <f t="array" ref="M156">IFERROR(IF(J156="","",XLOOKUP(L156,Personnel!$B$4:$G$4,Personnel!$B$5:$G$5)),"")</f>
        <v/>
      </c>
      <c r="N156" s="455">
        <f t="shared" si="5"/>
        <v>0</v>
      </c>
      <c r="O156" s="434"/>
      <c r="P156" s="456" t="str">
        <f t="shared" si="6"/>
        <v/>
      </c>
      <c r="Q156" s="457">
        <f t="shared" si="7"/>
        <v>0</v>
      </c>
      <c r="R156" s="458"/>
      <c r="S156" s="459" t="str">
        <f t="array" ref="S156">IF(B156="","",XLOOKUP($B156,Product,'Product List'!D:D))</f>
        <v/>
      </c>
      <c r="T156" s="454" t="str">
        <f t="array" ref="T156">IF(B156="","",XLOOKUP($B156,Product,'Product List'!E:E))</f>
        <v/>
      </c>
      <c r="U156" s="454" t="str">
        <f t="array" ref="U156">IF(B156="","",XLOOKUP($B156,Product,'Product List'!F:F))</f>
        <v/>
      </c>
      <c r="V156" s="454" t="str">
        <f t="array" ref="V156">IF(B156="","",XLOOKUP($B156,Product,'Product List'!G:G))</f>
        <v/>
      </c>
      <c r="W156" s="434"/>
      <c r="X156" s="434" t="str">
        <f t="array" ref="X156">iferror(xlookup(B156,'Product List'!A:A,'Product List'!P:P),"")</f>
        <v/>
      </c>
      <c r="Y156" s="434">
        <f t="shared" si="8"/>
        <v>0</v>
      </c>
      <c r="Z156" s="434"/>
    </row>
    <row r="157" ht="14.25" customHeight="1">
      <c r="A157" s="448"/>
      <c r="B157" s="448"/>
      <c r="C157" s="454"/>
      <c r="D157" s="460"/>
      <c r="E157" s="461"/>
      <c r="F157" s="461"/>
      <c r="G157" s="450">
        <f t="shared" si="1"/>
        <v>0</v>
      </c>
      <c r="H157" s="451" t="str">
        <f t="shared" si="2"/>
        <v/>
      </c>
      <c r="I157" s="452" t="str">
        <f t="shared" si="3"/>
        <v/>
      </c>
      <c r="J157" s="493"/>
      <c r="K157" s="434"/>
      <c r="L157" s="454" t="str">
        <f t="shared" si="4"/>
        <v/>
      </c>
      <c r="M157" s="455" t="str">
        <f t="array" ref="M157">IFERROR(IF(J157="","",XLOOKUP(L157,Personnel!$B$4:$G$4,Personnel!$B$5:$G$5)),"")</f>
        <v/>
      </c>
      <c r="N157" s="455">
        <f t="shared" si="5"/>
        <v>0</v>
      </c>
      <c r="O157" s="434"/>
      <c r="P157" s="456" t="str">
        <f t="shared" si="6"/>
        <v/>
      </c>
      <c r="Q157" s="457">
        <f t="shared" si="7"/>
        <v>0</v>
      </c>
      <c r="R157" s="458"/>
      <c r="S157" s="459" t="str">
        <f t="array" ref="S157">IF(B157="","",XLOOKUP($B157,Product,'Product List'!D:D))</f>
        <v/>
      </c>
      <c r="T157" s="454" t="str">
        <f t="array" ref="T157">IF(B157="","",XLOOKUP($B157,Product,'Product List'!E:E))</f>
        <v/>
      </c>
      <c r="U157" s="454" t="str">
        <f t="array" ref="U157">IF(B157="","",XLOOKUP($B157,Product,'Product List'!F:F))</f>
        <v/>
      </c>
      <c r="V157" s="454" t="str">
        <f t="array" ref="V157">IF(B157="","",XLOOKUP($B157,Product,'Product List'!G:G))</f>
        <v/>
      </c>
      <c r="W157" s="434"/>
      <c r="X157" s="434" t="str">
        <f t="array" ref="X157">iferror(xlookup(B157,'Product List'!A:A,'Product List'!P:P),"")</f>
        <v/>
      </c>
      <c r="Y157" s="434">
        <f t="shared" si="8"/>
        <v>0</v>
      </c>
      <c r="Z157" s="434"/>
    </row>
    <row r="158" ht="14.25" customHeight="1">
      <c r="A158" s="448"/>
      <c r="B158" s="448"/>
      <c r="C158" s="454"/>
      <c r="D158" s="461"/>
      <c r="E158" s="461"/>
      <c r="F158" s="461"/>
      <c r="G158" s="450">
        <f t="shared" si="1"/>
        <v>0</v>
      </c>
      <c r="H158" s="451" t="str">
        <f t="shared" si="2"/>
        <v/>
      </c>
      <c r="I158" s="452" t="str">
        <f t="shared" si="3"/>
        <v/>
      </c>
      <c r="J158" s="493"/>
      <c r="K158" s="434"/>
      <c r="L158" s="454" t="str">
        <f t="shared" si="4"/>
        <v/>
      </c>
      <c r="M158" s="455" t="str">
        <f t="array" ref="M158">IFERROR(IF(J158="","",XLOOKUP(L158,Personnel!$B$4:$G$4,Personnel!$B$5:$G$5)),"")</f>
        <v/>
      </c>
      <c r="N158" s="455">
        <f t="shared" si="5"/>
        <v>0</v>
      </c>
      <c r="O158" s="434"/>
      <c r="P158" s="456" t="str">
        <f t="shared" si="6"/>
        <v/>
      </c>
      <c r="Q158" s="457">
        <f t="shared" si="7"/>
        <v>0</v>
      </c>
      <c r="R158" s="458"/>
      <c r="S158" s="459" t="str">
        <f t="array" ref="S158">IF(B158="","",XLOOKUP($B158,Product,'Product List'!D:D))</f>
        <v/>
      </c>
      <c r="T158" s="454" t="str">
        <f t="array" ref="T158">IF(B158="","",XLOOKUP($B158,Product,'Product List'!E:E))</f>
        <v/>
      </c>
      <c r="U158" s="454" t="str">
        <f t="array" ref="U158">IF(B158="","",XLOOKUP($B158,Product,'Product List'!F:F))</f>
        <v/>
      </c>
      <c r="V158" s="454" t="str">
        <f t="array" ref="V158">IF(B158="","",XLOOKUP($B158,Product,'Product List'!G:G))</f>
        <v/>
      </c>
      <c r="W158" s="434"/>
      <c r="X158" s="434" t="str">
        <f t="array" ref="X158">iferror(xlookup(B158,'Product List'!A:A,'Product List'!P:P),"")</f>
        <v/>
      </c>
      <c r="Y158" s="434">
        <f t="shared" si="8"/>
        <v>0</v>
      </c>
      <c r="Z158" s="434"/>
    </row>
    <row r="159" ht="14.25" customHeight="1">
      <c r="A159" s="448"/>
      <c r="B159" s="448"/>
      <c r="C159" s="454"/>
      <c r="D159" s="461"/>
      <c r="E159" s="461"/>
      <c r="F159" s="461"/>
      <c r="G159" s="450">
        <f t="shared" si="1"/>
        <v>0</v>
      </c>
      <c r="H159" s="451" t="str">
        <f t="shared" si="2"/>
        <v/>
      </c>
      <c r="I159" s="452" t="str">
        <f t="shared" si="3"/>
        <v/>
      </c>
      <c r="J159" s="493"/>
      <c r="K159" s="434"/>
      <c r="L159" s="454" t="str">
        <f t="shared" si="4"/>
        <v/>
      </c>
      <c r="M159" s="455" t="str">
        <f t="array" ref="M159">IFERROR(IF(J159="","",XLOOKUP(L159,Personnel!$B$4:$G$4,Personnel!$B$5:$G$5)),"")</f>
        <v/>
      </c>
      <c r="N159" s="455">
        <f t="shared" si="5"/>
        <v>0</v>
      </c>
      <c r="O159" s="434"/>
      <c r="P159" s="456" t="str">
        <f t="shared" si="6"/>
        <v/>
      </c>
      <c r="Q159" s="457">
        <f t="shared" si="7"/>
        <v>0</v>
      </c>
      <c r="R159" s="458"/>
      <c r="S159" s="459" t="str">
        <f t="array" ref="S159">IF(B159="","",XLOOKUP($B159,Product,'Product List'!D:D))</f>
        <v/>
      </c>
      <c r="T159" s="454" t="str">
        <f t="array" ref="T159">IF(B159="","",XLOOKUP($B159,Product,'Product List'!E:E))</f>
        <v/>
      </c>
      <c r="U159" s="454" t="str">
        <f t="array" ref="U159">IF(B159="","",XLOOKUP($B159,Product,'Product List'!F:F))</f>
        <v/>
      </c>
      <c r="V159" s="454" t="str">
        <f t="array" ref="V159">IF(B159="","",XLOOKUP($B159,Product,'Product List'!G:G))</f>
        <v/>
      </c>
      <c r="W159" s="434"/>
      <c r="X159" s="434" t="str">
        <f t="array" ref="X159">iferror(xlookup(B159,'Product List'!A:A,'Product List'!P:P),"")</f>
        <v/>
      </c>
      <c r="Y159" s="434">
        <f t="shared" si="8"/>
        <v>0</v>
      </c>
      <c r="Z159" s="434"/>
    </row>
    <row r="160" ht="14.25" customHeight="1">
      <c r="A160" s="448"/>
      <c r="B160" s="448"/>
      <c r="C160" s="454"/>
      <c r="D160" s="460"/>
      <c r="E160" s="461"/>
      <c r="F160" s="461"/>
      <c r="G160" s="450">
        <f t="shared" si="1"/>
        <v>0</v>
      </c>
      <c r="H160" s="451" t="str">
        <f t="shared" si="2"/>
        <v/>
      </c>
      <c r="I160" s="452" t="str">
        <f t="shared" si="3"/>
        <v/>
      </c>
      <c r="J160" s="493"/>
      <c r="K160" s="434"/>
      <c r="L160" s="454" t="str">
        <f t="shared" si="4"/>
        <v/>
      </c>
      <c r="M160" s="455" t="str">
        <f t="array" ref="M160">IFERROR(IF(J160="","",XLOOKUP(L160,Personnel!$B$4:$G$4,Personnel!$B$5:$G$5)),"")</f>
        <v/>
      </c>
      <c r="N160" s="455">
        <f t="shared" si="5"/>
        <v>0</v>
      </c>
      <c r="O160" s="434"/>
      <c r="P160" s="456" t="str">
        <f t="shared" si="6"/>
        <v/>
      </c>
      <c r="Q160" s="457">
        <f t="shared" si="7"/>
        <v>0</v>
      </c>
      <c r="R160" s="458"/>
      <c r="S160" s="459" t="str">
        <f t="array" ref="S160">IF(B160="","",XLOOKUP($B160,Product,'Product List'!D:D))</f>
        <v/>
      </c>
      <c r="T160" s="454" t="str">
        <f t="array" ref="T160">IF(B160="","",XLOOKUP($B160,Product,'Product List'!E:E))</f>
        <v/>
      </c>
      <c r="U160" s="454" t="str">
        <f t="array" ref="U160">IF(B160="","",XLOOKUP($B160,Product,'Product List'!F:F))</f>
        <v/>
      </c>
      <c r="V160" s="454" t="str">
        <f t="array" ref="V160">IF(B160="","",XLOOKUP($B160,Product,'Product List'!G:G))</f>
        <v/>
      </c>
      <c r="W160" s="434"/>
      <c r="X160" s="434" t="str">
        <f t="array" ref="X160">iferror(xlookup(B160,'Product List'!A:A,'Product List'!P:P),"")</f>
        <v/>
      </c>
      <c r="Y160" s="434">
        <f t="shared" si="8"/>
        <v>0</v>
      </c>
      <c r="Z160" s="434"/>
    </row>
    <row r="161" ht="14.25" customHeight="1">
      <c r="A161" s="448"/>
      <c r="B161" s="448"/>
      <c r="C161" s="454"/>
      <c r="D161" s="461"/>
      <c r="E161" s="461"/>
      <c r="F161" s="461"/>
      <c r="G161" s="450">
        <f t="shared" si="1"/>
        <v>0</v>
      </c>
      <c r="H161" s="451" t="str">
        <f t="shared" si="2"/>
        <v/>
      </c>
      <c r="I161" s="452" t="str">
        <f t="shared" si="3"/>
        <v/>
      </c>
      <c r="J161" s="493"/>
      <c r="K161" s="434"/>
      <c r="L161" s="454" t="str">
        <f t="shared" si="4"/>
        <v/>
      </c>
      <c r="M161" s="455" t="str">
        <f t="array" ref="M161">IFERROR(IF(J161="","",XLOOKUP(L161,Personnel!$B$4:$G$4,Personnel!$B$5:$G$5)),"")</f>
        <v/>
      </c>
      <c r="N161" s="455">
        <f t="shared" si="5"/>
        <v>0</v>
      </c>
      <c r="O161" s="434"/>
      <c r="P161" s="456" t="str">
        <f t="shared" si="6"/>
        <v/>
      </c>
      <c r="Q161" s="457">
        <f t="shared" si="7"/>
        <v>0</v>
      </c>
      <c r="R161" s="458"/>
      <c r="S161" s="459" t="str">
        <f t="array" ref="S161">IF(B161="","",XLOOKUP($B161,Product,'Product List'!D:D))</f>
        <v/>
      </c>
      <c r="T161" s="454" t="str">
        <f t="array" ref="T161">IF(B161="","",XLOOKUP($B161,Product,'Product List'!E:E))</f>
        <v/>
      </c>
      <c r="U161" s="454" t="str">
        <f t="array" ref="U161">IF(B161="","",XLOOKUP($B161,Product,'Product List'!F:F))</f>
        <v/>
      </c>
      <c r="V161" s="454" t="str">
        <f t="array" ref="V161">IF(B161="","",XLOOKUP($B161,Product,'Product List'!G:G))</f>
        <v/>
      </c>
      <c r="W161" s="434"/>
      <c r="X161" s="434" t="str">
        <f t="array" ref="X161">iferror(xlookup(B161,'Product List'!A:A,'Product List'!P:P),"")</f>
        <v/>
      </c>
      <c r="Y161" s="434">
        <f t="shared" si="8"/>
        <v>0</v>
      </c>
      <c r="Z161" s="434"/>
    </row>
    <row r="162" ht="14.25" customHeight="1">
      <c r="A162" s="448"/>
      <c r="B162" s="448"/>
      <c r="C162" s="454"/>
      <c r="D162" s="461"/>
      <c r="E162" s="461"/>
      <c r="F162" s="461"/>
      <c r="G162" s="450">
        <f t="shared" si="1"/>
        <v>0</v>
      </c>
      <c r="H162" s="451" t="str">
        <f t="shared" si="2"/>
        <v/>
      </c>
      <c r="I162" s="452" t="str">
        <f t="shared" si="3"/>
        <v/>
      </c>
      <c r="J162" s="493"/>
      <c r="K162" s="434"/>
      <c r="L162" s="454" t="str">
        <f t="shared" si="4"/>
        <v/>
      </c>
      <c r="M162" s="455" t="str">
        <f t="array" ref="M162">IFERROR(IF(J162="","",XLOOKUP(L162,Personnel!$B$4:$G$4,Personnel!$B$5:$G$5)),"")</f>
        <v/>
      </c>
      <c r="N162" s="455">
        <f t="shared" si="5"/>
        <v>0</v>
      </c>
      <c r="O162" s="434"/>
      <c r="P162" s="456" t="str">
        <f t="shared" si="6"/>
        <v/>
      </c>
      <c r="Q162" s="457">
        <f t="shared" si="7"/>
        <v>0</v>
      </c>
      <c r="R162" s="458"/>
      <c r="S162" s="459" t="str">
        <f t="array" ref="S162">IF(B162="","",XLOOKUP($B162,Product,'Product List'!D:D))</f>
        <v/>
      </c>
      <c r="T162" s="454" t="str">
        <f t="array" ref="T162">IF(B162="","",XLOOKUP($B162,Product,'Product List'!E:E))</f>
        <v/>
      </c>
      <c r="U162" s="454" t="str">
        <f t="array" ref="U162">IF(B162="","",XLOOKUP($B162,Product,'Product List'!F:F))</f>
        <v/>
      </c>
      <c r="V162" s="454" t="str">
        <f t="array" ref="V162">IF(B162="","",XLOOKUP($B162,Product,'Product List'!G:G))</f>
        <v/>
      </c>
      <c r="W162" s="434"/>
      <c r="X162" s="434" t="str">
        <f t="array" ref="X162">iferror(xlookup(B162,'Product List'!A:A,'Product List'!P:P),"")</f>
        <v/>
      </c>
      <c r="Y162" s="434">
        <f t="shared" si="8"/>
        <v>0</v>
      </c>
      <c r="Z162" s="434"/>
    </row>
    <row r="163" ht="14.25" customHeight="1">
      <c r="A163" s="448"/>
      <c r="B163" s="448"/>
      <c r="C163" s="454"/>
      <c r="D163" s="461"/>
      <c r="E163" s="461"/>
      <c r="F163" s="461"/>
      <c r="G163" s="450">
        <f t="shared" si="1"/>
        <v>0</v>
      </c>
      <c r="H163" s="451" t="str">
        <f t="shared" si="2"/>
        <v/>
      </c>
      <c r="I163" s="452" t="str">
        <f t="shared" si="3"/>
        <v/>
      </c>
      <c r="J163" s="493"/>
      <c r="K163" s="434"/>
      <c r="L163" s="454" t="str">
        <f t="shared" si="4"/>
        <v/>
      </c>
      <c r="M163" s="455" t="str">
        <f t="array" ref="M163">IFERROR(IF(J163="","",XLOOKUP(L163,Personnel!$B$4:$G$4,Personnel!$B$5:$G$5)),"")</f>
        <v/>
      </c>
      <c r="N163" s="455">
        <f t="shared" si="5"/>
        <v>0</v>
      </c>
      <c r="O163" s="434"/>
      <c r="P163" s="456" t="str">
        <f t="shared" si="6"/>
        <v/>
      </c>
      <c r="Q163" s="457">
        <f t="shared" si="7"/>
        <v>0</v>
      </c>
      <c r="R163" s="458"/>
      <c r="S163" s="459" t="str">
        <f t="array" ref="S163">IF(B163="","",XLOOKUP($B163,Product,'Product List'!D:D))</f>
        <v/>
      </c>
      <c r="T163" s="454" t="str">
        <f t="array" ref="T163">IF(B163="","",XLOOKUP($B163,Product,'Product List'!E:E))</f>
        <v/>
      </c>
      <c r="U163" s="454" t="str">
        <f t="array" ref="U163">IF(B163="","",XLOOKUP($B163,Product,'Product List'!F:F))</f>
        <v/>
      </c>
      <c r="V163" s="454" t="str">
        <f t="array" ref="V163">IF(B163="","",XLOOKUP($B163,Product,'Product List'!G:G))</f>
        <v/>
      </c>
      <c r="W163" s="434"/>
      <c r="X163" s="434" t="str">
        <f t="array" ref="X163">iferror(xlookup(B163,'Product List'!A:A,'Product List'!P:P),"")</f>
        <v/>
      </c>
      <c r="Y163" s="434">
        <f t="shared" si="8"/>
        <v>0</v>
      </c>
      <c r="Z163" s="434"/>
    </row>
    <row r="164" ht="14.25" customHeight="1">
      <c r="A164" s="448"/>
      <c r="B164" s="448"/>
      <c r="C164" s="454"/>
      <c r="D164" s="461"/>
      <c r="E164" s="461"/>
      <c r="F164" s="461"/>
      <c r="G164" s="450">
        <f t="shared" si="1"/>
        <v>0</v>
      </c>
      <c r="H164" s="451" t="str">
        <f t="shared" si="2"/>
        <v/>
      </c>
      <c r="I164" s="452" t="str">
        <f t="shared" si="3"/>
        <v/>
      </c>
      <c r="J164" s="493"/>
      <c r="K164" s="434"/>
      <c r="L164" s="454" t="str">
        <f t="shared" si="4"/>
        <v/>
      </c>
      <c r="M164" s="455" t="str">
        <f t="array" ref="M164">IFERROR(IF(J164="","",XLOOKUP(L164,Personnel!$B$4:$G$4,Personnel!$B$5:$G$5)),"")</f>
        <v/>
      </c>
      <c r="N164" s="455">
        <f t="shared" si="5"/>
        <v>0</v>
      </c>
      <c r="O164" s="434"/>
      <c r="P164" s="456" t="str">
        <f t="shared" si="6"/>
        <v/>
      </c>
      <c r="Q164" s="457">
        <f t="shared" si="7"/>
        <v>0</v>
      </c>
      <c r="R164" s="458"/>
      <c r="S164" s="459" t="str">
        <f t="array" ref="S164">IF(B164="","",XLOOKUP($B164,Product,'Product List'!D:D))</f>
        <v/>
      </c>
      <c r="T164" s="454" t="str">
        <f t="array" ref="T164">IF(B164="","",XLOOKUP($B164,Product,'Product List'!E:E))</f>
        <v/>
      </c>
      <c r="U164" s="454" t="str">
        <f t="array" ref="U164">IF(B164="","",XLOOKUP($B164,Product,'Product List'!F:F))</f>
        <v/>
      </c>
      <c r="V164" s="454" t="str">
        <f t="array" ref="V164">IF(B164="","",XLOOKUP($B164,Product,'Product List'!G:G))</f>
        <v/>
      </c>
      <c r="W164" s="434"/>
      <c r="X164" s="434" t="str">
        <f t="array" ref="X164">iferror(xlookup(B164,'Product List'!A:A,'Product List'!P:P),"")</f>
        <v/>
      </c>
      <c r="Y164" s="434">
        <f t="shared" si="8"/>
        <v>0</v>
      </c>
      <c r="Z164" s="434"/>
    </row>
    <row r="165" ht="14.25" customHeight="1">
      <c r="A165" s="448"/>
      <c r="B165" s="448"/>
      <c r="C165" s="454"/>
      <c r="D165" s="461"/>
      <c r="E165" s="461"/>
      <c r="F165" s="461"/>
      <c r="G165" s="450">
        <f t="shared" si="1"/>
        <v>0</v>
      </c>
      <c r="H165" s="451" t="str">
        <f t="shared" si="2"/>
        <v/>
      </c>
      <c r="I165" s="452" t="str">
        <f t="shared" si="3"/>
        <v/>
      </c>
      <c r="J165" s="493"/>
      <c r="K165" s="434"/>
      <c r="L165" s="454" t="str">
        <f t="shared" si="4"/>
        <v/>
      </c>
      <c r="M165" s="455" t="str">
        <f t="array" ref="M165">IFERROR(IF(J165="","",XLOOKUP(L165,Personnel!$B$4:$G$4,Personnel!$B$5:$G$5)),"")</f>
        <v/>
      </c>
      <c r="N165" s="455">
        <f t="shared" si="5"/>
        <v>0</v>
      </c>
      <c r="O165" s="434"/>
      <c r="P165" s="456" t="str">
        <f t="shared" si="6"/>
        <v/>
      </c>
      <c r="Q165" s="457">
        <f t="shared" si="7"/>
        <v>0</v>
      </c>
      <c r="R165" s="458"/>
      <c r="S165" s="459" t="str">
        <f t="array" ref="S165">IF(B165="","",XLOOKUP($B165,Product,'Product List'!D:D))</f>
        <v/>
      </c>
      <c r="T165" s="454" t="str">
        <f t="array" ref="T165">IF(B165="","",XLOOKUP($B165,Product,'Product List'!E:E))</f>
        <v/>
      </c>
      <c r="U165" s="454" t="str">
        <f t="array" ref="U165">IF(B165="","",XLOOKUP($B165,Product,'Product List'!F:F))</f>
        <v/>
      </c>
      <c r="V165" s="454" t="str">
        <f t="array" ref="V165">IF(B165="","",XLOOKUP($B165,Product,'Product List'!G:G))</f>
        <v/>
      </c>
      <c r="W165" s="434"/>
      <c r="X165" s="434" t="str">
        <f t="array" ref="X165">iferror(xlookup(B165,'Product List'!A:A,'Product List'!P:P),"")</f>
        <v/>
      </c>
      <c r="Y165" s="434">
        <f t="shared" si="8"/>
        <v>0</v>
      </c>
      <c r="Z165" s="434"/>
    </row>
    <row r="166" ht="14.25" customHeight="1">
      <c r="A166" s="448"/>
      <c r="B166" s="448"/>
      <c r="C166" s="454"/>
      <c r="D166" s="461"/>
      <c r="E166" s="461"/>
      <c r="F166" s="461"/>
      <c r="G166" s="450">
        <f t="shared" si="1"/>
        <v>0</v>
      </c>
      <c r="H166" s="451" t="str">
        <f t="shared" si="2"/>
        <v/>
      </c>
      <c r="I166" s="452" t="str">
        <f t="shared" si="3"/>
        <v/>
      </c>
      <c r="J166" s="493"/>
      <c r="K166" s="434"/>
      <c r="L166" s="454" t="str">
        <f t="shared" si="4"/>
        <v/>
      </c>
      <c r="M166" s="455" t="str">
        <f t="array" ref="M166">IFERROR(IF(J166="","",XLOOKUP(L166,Personnel!$B$4:$G$4,Personnel!$B$5:$G$5)),"")</f>
        <v/>
      </c>
      <c r="N166" s="455">
        <f t="shared" si="5"/>
        <v>0</v>
      </c>
      <c r="O166" s="434"/>
      <c r="P166" s="456" t="str">
        <f t="shared" si="6"/>
        <v/>
      </c>
      <c r="Q166" s="457">
        <f t="shared" si="7"/>
        <v>0</v>
      </c>
      <c r="R166" s="458"/>
      <c r="S166" s="459" t="str">
        <f t="array" ref="S166">IF(B166="","",XLOOKUP($B166,Product,'Product List'!D:D))</f>
        <v/>
      </c>
      <c r="T166" s="454" t="str">
        <f t="array" ref="T166">IF(B166="","",XLOOKUP($B166,Product,'Product List'!E:E))</f>
        <v/>
      </c>
      <c r="U166" s="454" t="str">
        <f t="array" ref="U166">IF(B166="","",XLOOKUP($B166,Product,'Product List'!F:F))</f>
        <v/>
      </c>
      <c r="V166" s="454" t="str">
        <f t="array" ref="V166">IF(B166="","",XLOOKUP($B166,Product,'Product List'!G:G))</f>
        <v/>
      </c>
      <c r="W166" s="434"/>
      <c r="X166" s="434" t="str">
        <f t="array" ref="X166">iferror(xlookup(B166,'Product List'!A:A,'Product List'!P:P),"")</f>
        <v/>
      </c>
      <c r="Y166" s="434">
        <f t="shared" si="8"/>
        <v>0</v>
      </c>
      <c r="Z166" s="434"/>
    </row>
    <row r="167" ht="14.25" customHeight="1">
      <c r="A167" s="448"/>
      <c r="B167" s="448"/>
      <c r="C167" s="454"/>
      <c r="D167" s="461"/>
      <c r="E167" s="461"/>
      <c r="F167" s="461"/>
      <c r="G167" s="450">
        <f t="shared" si="1"/>
        <v>0</v>
      </c>
      <c r="H167" s="451" t="str">
        <f t="shared" si="2"/>
        <v/>
      </c>
      <c r="I167" s="452" t="str">
        <f t="shared" si="3"/>
        <v/>
      </c>
      <c r="J167" s="493"/>
      <c r="K167" s="434"/>
      <c r="L167" s="454" t="str">
        <f t="shared" si="4"/>
        <v/>
      </c>
      <c r="M167" s="455" t="str">
        <f t="array" ref="M167">IFERROR(IF(J167="","",XLOOKUP(L167,Personnel!$B$4:$G$4,Personnel!$B$5:$G$5)),"")</f>
        <v/>
      </c>
      <c r="N167" s="455">
        <f t="shared" si="5"/>
        <v>0</v>
      </c>
      <c r="O167" s="434"/>
      <c r="P167" s="456" t="str">
        <f t="shared" si="6"/>
        <v/>
      </c>
      <c r="Q167" s="457">
        <f t="shared" si="7"/>
        <v>0</v>
      </c>
      <c r="R167" s="458"/>
      <c r="S167" s="459" t="str">
        <f t="array" ref="S167">IF(B167="","",XLOOKUP($B167,Product,'Product List'!D:D))</f>
        <v/>
      </c>
      <c r="T167" s="454" t="str">
        <f t="array" ref="T167">IF(B167="","",XLOOKUP($B167,Product,'Product List'!E:E))</f>
        <v/>
      </c>
      <c r="U167" s="454" t="str">
        <f t="array" ref="U167">IF(B167="","",XLOOKUP($B167,Product,'Product List'!F:F))</f>
        <v/>
      </c>
      <c r="V167" s="454" t="str">
        <f t="array" ref="V167">IF(B167="","",XLOOKUP($B167,Product,'Product List'!G:G))</f>
        <v/>
      </c>
      <c r="W167" s="434"/>
      <c r="X167" s="434" t="str">
        <f t="array" ref="X167">iferror(xlookup(B167,'Product List'!A:A,'Product List'!P:P),"")</f>
        <v/>
      </c>
      <c r="Y167" s="434">
        <f t="shared" si="8"/>
        <v>0</v>
      </c>
      <c r="Z167" s="434"/>
    </row>
    <row r="168" ht="14.25" customHeight="1">
      <c r="A168" s="448"/>
      <c r="B168" s="448"/>
      <c r="C168" s="454"/>
      <c r="D168" s="461"/>
      <c r="E168" s="461"/>
      <c r="F168" s="461"/>
      <c r="G168" s="450">
        <f t="shared" si="1"/>
        <v>0</v>
      </c>
      <c r="H168" s="451" t="str">
        <f t="shared" si="2"/>
        <v/>
      </c>
      <c r="I168" s="452" t="str">
        <f t="shared" si="3"/>
        <v/>
      </c>
      <c r="J168" s="493"/>
      <c r="K168" s="434"/>
      <c r="L168" s="454" t="str">
        <f t="shared" si="4"/>
        <v/>
      </c>
      <c r="M168" s="455" t="str">
        <f t="array" ref="M168">IFERROR(IF(J168="","",XLOOKUP(L168,Personnel!$B$4:$G$4,Personnel!$B$5:$G$5)),"")</f>
        <v/>
      </c>
      <c r="N168" s="455">
        <f t="shared" si="5"/>
        <v>0</v>
      </c>
      <c r="O168" s="434"/>
      <c r="P168" s="456" t="str">
        <f t="shared" si="6"/>
        <v/>
      </c>
      <c r="Q168" s="457">
        <f t="shared" si="7"/>
        <v>0</v>
      </c>
      <c r="R168" s="458"/>
      <c r="S168" s="459" t="str">
        <f t="array" ref="S168">IF(B168="","",XLOOKUP($B168,Product,'Product List'!D:D))</f>
        <v/>
      </c>
      <c r="T168" s="454" t="str">
        <f t="array" ref="T168">IF(B168="","",XLOOKUP($B168,Product,'Product List'!E:E))</f>
        <v/>
      </c>
      <c r="U168" s="454" t="str">
        <f t="array" ref="U168">IF(B168="","",XLOOKUP($B168,Product,'Product List'!F:F))</f>
        <v/>
      </c>
      <c r="V168" s="454" t="str">
        <f t="array" ref="V168">IF(B168="","",XLOOKUP($B168,Product,'Product List'!G:G))</f>
        <v/>
      </c>
      <c r="W168" s="434"/>
      <c r="X168" s="434" t="str">
        <f t="array" ref="X168">iferror(xlookup(B168,'Product List'!A:A,'Product List'!P:P),"")</f>
        <v/>
      </c>
      <c r="Y168" s="434">
        <f t="shared" si="8"/>
        <v>0</v>
      </c>
      <c r="Z168" s="434"/>
    </row>
    <row r="169" ht="14.25" customHeight="1">
      <c r="A169" s="448"/>
      <c r="B169" s="448"/>
      <c r="C169" s="454"/>
      <c r="D169" s="461"/>
      <c r="E169" s="461"/>
      <c r="F169" s="460"/>
      <c r="G169" s="450">
        <f t="shared" si="1"/>
        <v>0</v>
      </c>
      <c r="H169" s="451" t="str">
        <f t="shared" si="2"/>
        <v/>
      </c>
      <c r="I169" s="452" t="str">
        <f t="shared" si="3"/>
        <v/>
      </c>
      <c r="J169" s="493"/>
      <c r="K169" s="434"/>
      <c r="L169" s="454" t="str">
        <f t="shared" si="4"/>
        <v/>
      </c>
      <c r="M169" s="455" t="str">
        <f t="array" ref="M169">IFERROR(IF(J169="","",XLOOKUP(L169,Personnel!$B$4:$G$4,Personnel!$B$5:$G$5)),"")</f>
        <v/>
      </c>
      <c r="N169" s="455">
        <f t="shared" si="5"/>
        <v>0</v>
      </c>
      <c r="O169" s="434"/>
      <c r="P169" s="456" t="str">
        <f t="shared" si="6"/>
        <v/>
      </c>
      <c r="Q169" s="457">
        <f t="shared" si="7"/>
        <v>0</v>
      </c>
      <c r="R169" s="458"/>
      <c r="S169" s="459" t="str">
        <f t="array" ref="S169">IF(B169="","",XLOOKUP($B169,Product,'Product List'!D:D))</f>
        <v/>
      </c>
      <c r="T169" s="454" t="str">
        <f t="array" ref="T169">IF(B169="","",XLOOKUP($B169,Product,'Product List'!E:E))</f>
        <v/>
      </c>
      <c r="U169" s="454" t="str">
        <f t="array" ref="U169">IF(B169="","",XLOOKUP($B169,Product,'Product List'!F:F))</f>
        <v/>
      </c>
      <c r="V169" s="454" t="str">
        <f t="array" ref="V169">IF(B169="","",XLOOKUP($B169,Product,'Product List'!G:G))</f>
        <v/>
      </c>
      <c r="W169" s="434"/>
      <c r="X169" s="434" t="str">
        <f t="array" ref="X169">iferror(xlookup(B169,'Product List'!A:A,'Product List'!P:P),"")</f>
        <v/>
      </c>
      <c r="Y169" s="434">
        <f t="shared" si="8"/>
        <v>0</v>
      </c>
      <c r="Z169" s="434"/>
    </row>
    <row r="170" ht="14.25" customHeight="1">
      <c r="A170" s="448"/>
      <c r="B170" s="448"/>
      <c r="C170" s="454"/>
      <c r="D170" s="461"/>
      <c r="E170" s="461"/>
      <c r="F170" s="460"/>
      <c r="G170" s="450">
        <f t="shared" si="1"/>
        <v>0</v>
      </c>
      <c r="H170" s="451" t="str">
        <f t="shared" si="2"/>
        <v/>
      </c>
      <c r="I170" s="452" t="str">
        <f t="shared" si="3"/>
        <v/>
      </c>
      <c r="J170" s="493"/>
      <c r="K170" s="434"/>
      <c r="L170" s="454" t="str">
        <f t="shared" si="4"/>
        <v/>
      </c>
      <c r="M170" s="455" t="str">
        <f t="array" ref="M170">IFERROR(IF(J170="","",XLOOKUP(L170,Personnel!$B$4:$G$4,Personnel!$B$5:$G$5)),"")</f>
        <v/>
      </c>
      <c r="N170" s="455">
        <f t="shared" si="5"/>
        <v>0</v>
      </c>
      <c r="O170" s="434"/>
      <c r="P170" s="456" t="str">
        <f t="shared" si="6"/>
        <v/>
      </c>
      <c r="Q170" s="457">
        <f t="shared" si="7"/>
        <v>0</v>
      </c>
      <c r="R170" s="458"/>
      <c r="S170" s="459" t="str">
        <f t="array" ref="S170">IF(B170="","",XLOOKUP($B170,Product,'Product List'!D:D))</f>
        <v/>
      </c>
      <c r="T170" s="454" t="str">
        <f t="array" ref="T170">IF(B170="","",XLOOKUP($B170,Product,'Product List'!E:E))</f>
        <v/>
      </c>
      <c r="U170" s="454" t="str">
        <f t="array" ref="U170">IF(B170="","",XLOOKUP($B170,Product,'Product List'!F:F))</f>
        <v/>
      </c>
      <c r="V170" s="454" t="str">
        <f t="array" ref="V170">IF(B170="","",XLOOKUP($B170,Product,'Product List'!G:G))</f>
        <v/>
      </c>
      <c r="W170" s="434"/>
      <c r="X170" s="434" t="str">
        <f t="array" ref="X170">iferror(xlookup(B170,'Product List'!A:A,'Product List'!P:P),"")</f>
        <v/>
      </c>
      <c r="Y170" s="434">
        <f t="shared" si="8"/>
        <v>0</v>
      </c>
      <c r="Z170" s="434"/>
    </row>
    <row r="171" ht="14.25" customHeight="1">
      <c r="A171" s="448"/>
      <c r="B171" s="448"/>
      <c r="C171" s="454"/>
      <c r="D171" s="461"/>
      <c r="E171" s="460"/>
      <c r="F171" s="461"/>
      <c r="G171" s="450">
        <f t="shared" si="1"/>
        <v>0</v>
      </c>
      <c r="H171" s="451" t="str">
        <f t="shared" si="2"/>
        <v/>
      </c>
      <c r="I171" s="452" t="str">
        <f t="shared" si="3"/>
        <v/>
      </c>
      <c r="J171" s="493"/>
      <c r="K171" s="434"/>
      <c r="L171" s="454" t="str">
        <f t="shared" si="4"/>
        <v/>
      </c>
      <c r="M171" s="455" t="str">
        <f t="array" ref="M171">IFERROR(IF(J171="","",XLOOKUP(L171,Personnel!$B$4:$G$4,Personnel!$B$5:$G$5)),"")</f>
        <v/>
      </c>
      <c r="N171" s="455">
        <f t="shared" si="5"/>
        <v>0</v>
      </c>
      <c r="O171" s="434"/>
      <c r="P171" s="456" t="str">
        <f t="shared" si="6"/>
        <v/>
      </c>
      <c r="Q171" s="457">
        <f t="shared" si="7"/>
        <v>0</v>
      </c>
      <c r="R171" s="458"/>
      <c r="S171" s="459" t="str">
        <f t="array" ref="S171">IF(B171="","",XLOOKUP($B171,Product,'Product List'!D:D))</f>
        <v/>
      </c>
      <c r="T171" s="454" t="str">
        <f t="array" ref="T171">IF(B171="","",XLOOKUP($B171,Product,'Product List'!E:E))</f>
        <v/>
      </c>
      <c r="U171" s="454" t="str">
        <f t="array" ref="U171">IF(B171="","",XLOOKUP($B171,Product,'Product List'!F:F))</f>
        <v/>
      </c>
      <c r="V171" s="454" t="str">
        <f t="array" ref="V171">IF(B171="","",XLOOKUP($B171,Product,'Product List'!G:G))</f>
        <v/>
      </c>
      <c r="W171" s="434"/>
      <c r="X171" s="434" t="str">
        <f t="array" ref="X171">iferror(xlookup(B171,'Product List'!A:A,'Product List'!P:P),"")</f>
        <v/>
      </c>
      <c r="Y171" s="434">
        <f t="shared" si="8"/>
        <v>0</v>
      </c>
      <c r="Z171" s="434"/>
    </row>
    <row r="172" ht="14.25" customHeight="1">
      <c r="A172" s="448"/>
      <c r="B172" s="448"/>
      <c r="C172" s="454"/>
      <c r="D172" s="461"/>
      <c r="E172" s="487"/>
      <c r="F172" s="461"/>
      <c r="G172" s="450">
        <f t="shared" si="1"/>
        <v>0</v>
      </c>
      <c r="H172" s="451" t="str">
        <f t="shared" si="2"/>
        <v/>
      </c>
      <c r="I172" s="452" t="str">
        <f t="shared" si="3"/>
        <v/>
      </c>
      <c r="J172" s="493"/>
      <c r="K172" s="434"/>
      <c r="L172" s="454" t="str">
        <f t="shared" si="4"/>
        <v/>
      </c>
      <c r="M172" s="455" t="str">
        <f t="array" ref="M172">IFERROR(IF(J172="","",XLOOKUP(L172,Personnel!$B$4:$G$4,Personnel!$B$5:$G$5)),"")</f>
        <v/>
      </c>
      <c r="N172" s="455">
        <f t="shared" si="5"/>
        <v>0</v>
      </c>
      <c r="O172" s="434"/>
      <c r="P172" s="456" t="str">
        <f t="shared" si="6"/>
        <v/>
      </c>
      <c r="Q172" s="457">
        <f t="shared" si="7"/>
        <v>0</v>
      </c>
      <c r="R172" s="458"/>
      <c r="S172" s="459" t="str">
        <f t="array" ref="S172">IF(B172="","",XLOOKUP($B172,Product,'Product List'!D:D))</f>
        <v/>
      </c>
      <c r="T172" s="454" t="str">
        <f t="array" ref="T172">IF(B172="","",XLOOKUP($B172,Product,'Product List'!E:E))</f>
        <v/>
      </c>
      <c r="U172" s="454" t="str">
        <f t="array" ref="U172">IF(B172="","",XLOOKUP($B172,Product,'Product List'!F:F))</f>
        <v/>
      </c>
      <c r="V172" s="454" t="str">
        <f t="array" ref="V172">IF(B172="","",XLOOKUP($B172,Product,'Product List'!G:G))</f>
        <v/>
      </c>
      <c r="W172" s="434"/>
      <c r="X172" s="434" t="str">
        <f t="array" ref="X172">iferror(xlookup(B172,'Product List'!A:A,'Product List'!P:P),"")</f>
        <v/>
      </c>
      <c r="Y172" s="434">
        <f t="shared" si="8"/>
        <v>0</v>
      </c>
      <c r="Z172" s="434"/>
    </row>
    <row r="173" ht="14.25" customHeight="1">
      <c r="A173" s="448"/>
      <c r="B173" s="448"/>
      <c r="C173" s="454"/>
      <c r="D173" s="461"/>
      <c r="E173" s="461"/>
      <c r="F173" s="460"/>
      <c r="G173" s="450">
        <f t="shared" si="1"/>
        <v>0</v>
      </c>
      <c r="H173" s="451" t="str">
        <f t="shared" si="2"/>
        <v/>
      </c>
      <c r="I173" s="452" t="str">
        <f t="shared" si="3"/>
        <v/>
      </c>
      <c r="J173" s="493"/>
      <c r="K173" s="434"/>
      <c r="L173" s="454" t="str">
        <f t="shared" si="4"/>
        <v/>
      </c>
      <c r="M173" s="455" t="str">
        <f t="array" ref="M173">IFERROR(IF(J173="","",XLOOKUP(L173,Personnel!$B$4:$G$4,Personnel!$B$5:$G$5)),"")</f>
        <v/>
      </c>
      <c r="N173" s="455">
        <f t="shared" si="5"/>
        <v>0</v>
      </c>
      <c r="O173" s="434"/>
      <c r="P173" s="456" t="str">
        <f t="shared" si="6"/>
        <v/>
      </c>
      <c r="Q173" s="457">
        <f t="shared" si="7"/>
        <v>0</v>
      </c>
      <c r="R173" s="458"/>
      <c r="S173" s="459" t="str">
        <f t="array" ref="S173">IF(B173="","",XLOOKUP($B173,Product,'Product List'!D:D))</f>
        <v/>
      </c>
      <c r="T173" s="454" t="str">
        <f t="array" ref="T173">IF(B173="","",XLOOKUP($B173,Product,'Product List'!E:E))</f>
        <v/>
      </c>
      <c r="U173" s="454" t="str">
        <f t="array" ref="U173">IF(B173="","",XLOOKUP($B173,Product,'Product List'!F:F))</f>
        <v/>
      </c>
      <c r="V173" s="454" t="str">
        <f t="array" ref="V173">IF(B173="","",XLOOKUP($B173,Product,'Product List'!G:G))</f>
        <v/>
      </c>
      <c r="W173" s="434"/>
      <c r="X173" s="434" t="str">
        <f t="array" ref="X173">iferror(xlookup(B173,'Product List'!A:A,'Product List'!P:P),"")</f>
        <v/>
      </c>
      <c r="Y173" s="434">
        <f t="shared" si="8"/>
        <v>0</v>
      </c>
      <c r="Z173" s="434"/>
    </row>
    <row r="174" ht="14.25" customHeight="1">
      <c r="A174" s="448"/>
      <c r="B174" s="448"/>
      <c r="C174" s="454"/>
      <c r="D174" s="461"/>
      <c r="E174" s="461"/>
      <c r="F174" s="461"/>
      <c r="G174" s="450">
        <f t="shared" si="1"/>
        <v>0</v>
      </c>
      <c r="H174" s="451" t="str">
        <f t="shared" si="2"/>
        <v/>
      </c>
      <c r="I174" s="452" t="str">
        <f t="shared" si="3"/>
        <v/>
      </c>
      <c r="J174" s="493"/>
      <c r="K174" s="434"/>
      <c r="L174" s="454" t="str">
        <f t="shared" si="4"/>
        <v/>
      </c>
      <c r="M174" s="455" t="str">
        <f t="array" ref="M174">IFERROR(IF(J174="","",XLOOKUP(L174,Personnel!$B$4:$G$4,Personnel!$B$5:$G$5)),"")</f>
        <v/>
      </c>
      <c r="N174" s="455">
        <f t="shared" si="5"/>
        <v>0</v>
      </c>
      <c r="O174" s="434"/>
      <c r="P174" s="456" t="str">
        <f t="shared" si="6"/>
        <v/>
      </c>
      <c r="Q174" s="457">
        <f t="shared" si="7"/>
        <v>0</v>
      </c>
      <c r="R174" s="458"/>
      <c r="S174" s="459" t="str">
        <f t="array" ref="S174">IF(B174="","",XLOOKUP($B174,Product,'Product List'!D:D))</f>
        <v/>
      </c>
      <c r="T174" s="454" t="str">
        <f t="array" ref="T174">IF(B174="","",XLOOKUP($B174,Product,'Product List'!E:E))</f>
        <v/>
      </c>
      <c r="U174" s="454" t="str">
        <f t="array" ref="U174">IF(B174="","",XLOOKUP($B174,Product,'Product List'!F:F))</f>
        <v/>
      </c>
      <c r="V174" s="454" t="str">
        <f t="array" ref="V174">IF(B174="","",XLOOKUP($B174,Product,'Product List'!G:G))</f>
        <v/>
      </c>
      <c r="W174" s="434"/>
      <c r="X174" s="434" t="str">
        <f t="array" ref="X174">iferror(xlookup(B174,'Product List'!A:A,'Product List'!P:P),"")</f>
        <v/>
      </c>
      <c r="Y174" s="434">
        <f t="shared" si="8"/>
        <v>0</v>
      </c>
      <c r="Z174" s="434"/>
    </row>
    <row r="175" ht="14.25" customHeight="1">
      <c r="A175" s="448"/>
      <c r="B175" s="448"/>
      <c r="C175" s="454"/>
      <c r="D175" s="461"/>
      <c r="E175" s="487"/>
      <c r="F175" s="461"/>
      <c r="G175" s="450">
        <f t="shared" si="1"/>
        <v>0</v>
      </c>
      <c r="H175" s="451" t="str">
        <f t="shared" si="2"/>
        <v/>
      </c>
      <c r="I175" s="452" t="str">
        <f t="shared" si="3"/>
        <v/>
      </c>
      <c r="J175" s="493"/>
      <c r="K175" s="434"/>
      <c r="L175" s="454" t="str">
        <f t="shared" si="4"/>
        <v/>
      </c>
      <c r="M175" s="455" t="str">
        <f t="array" ref="M175">IFERROR(IF(J175="","",XLOOKUP(L175,Personnel!$B$4:$G$4,Personnel!$B$5:$G$5)),"")</f>
        <v/>
      </c>
      <c r="N175" s="455">
        <f t="shared" si="5"/>
        <v>0</v>
      </c>
      <c r="O175" s="434"/>
      <c r="P175" s="456" t="str">
        <f t="shared" si="6"/>
        <v/>
      </c>
      <c r="Q175" s="457">
        <f t="shared" si="7"/>
        <v>0</v>
      </c>
      <c r="R175" s="458"/>
      <c r="S175" s="459" t="str">
        <f t="array" ref="S175">IF(B175="","",XLOOKUP($B175,Product,'Product List'!D:D))</f>
        <v/>
      </c>
      <c r="T175" s="454" t="str">
        <f t="array" ref="T175">IF(B175="","",XLOOKUP($B175,Product,'Product List'!E:E))</f>
        <v/>
      </c>
      <c r="U175" s="454" t="str">
        <f t="array" ref="U175">IF(B175="","",XLOOKUP($B175,Product,'Product List'!F:F))</f>
        <v/>
      </c>
      <c r="V175" s="454" t="str">
        <f t="array" ref="V175">IF(B175="","",XLOOKUP($B175,Product,'Product List'!G:G))</f>
        <v/>
      </c>
      <c r="W175" s="434"/>
      <c r="X175" s="434" t="str">
        <f t="array" ref="X175">iferror(xlookup(B175,'Product List'!A:A,'Product List'!P:P),"")</f>
        <v/>
      </c>
      <c r="Y175" s="434">
        <f t="shared" si="8"/>
        <v>0</v>
      </c>
      <c r="Z175" s="434"/>
    </row>
    <row r="176" ht="14.25" customHeight="1">
      <c r="A176" s="448"/>
      <c r="B176" s="448"/>
      <c r="C176" s="454"/>
      <c r="D176" s="461"/>
      <c r="E176" s="461"/>
      <c r="F176" s="461"/>
      <c r="G176" s="450">
        <f t="shared" si="1"/>
        <v>0</v>
      </c>
      <c r="H176" s="451" t="str">
        <f t="shared" si="2"/>
        <v/>
      </c>
      <c r="I176" s="452" t="str">
        <f t="shared" si="3"/>
        <v/>
      </c>
      <c r="J176" s="493"/>
      <c r="K176" s="434"/>
      <c r="L176" s="454" t="str">
        <f t="shared" si="4"/>
        <v/>
      </c>
      <c r="M176" s="455" t="str">
        <f t="array" ref="M176">IFERROR(IF(J176="","",XLOOKUP(L176,Personnel!$B$4:$G$4,Personnel!$B$5:$G$5)),"")</f>
        <v/>
      </c>
      <c r="N176" s="455">
        <f t="shared" si="5"/>
        <v>0</v>
      </c>
      <c r="O176" s="434"/>
      <c r="P176" s="456" t="str">
        <f t="shared" si="6"/>
        <v/>
      </c>
      <c r="Q176" s="457">
        <f t="shared" si="7"/>
        <v>0</v>
      </c>
      <c r="R176" s="458"/>
      <c r="S176" s="459" t="str">
        <f t="array" ref="S176">IF(B176="","",XLOOKUP($B176,Product,'Product List'!D:D))</f>
        <v/>
      </c>
      <c r="T176" s="454" t="str">
        <f t="array" ref="T176">IF(B176="","",XLOOKUP($B176,Product,'Product List'!E:E))</f>
        <v/>
      </c>
      <c r="U176" s="454" t="str">
        <f t="array" ref="U176">IF(B176="","",XLOOKUP($B176,Product,'Product List'!F:F))</f>
        <v/>
      </c>
      <c r="V176" s="454" t="str">
        <f t="array" ref="V176">IF(B176="","",XLOOKUP($B176,Product,'Product List'!G:G))</f>
        <v/>
      </c>
      <c r="W176" s="434"/>
      <c r="X176" s="434" t="str">
        <f t="array" ref="X176">iferror(xlookup(B176,'Product List'!A:A,'Product List'!P:P),"")</f>
        <v/>
      </c>
      <c r="Y176" s="434">
        <f t="shared" si="8"/>
        <v>0</v>
      </c>
      <c r="Z176" s="434"/>
    </row>
    <row r="177" ht="14.25" customHeight="1">
      <c r="A177" s="448"/>
      <c r="B177" s="448"/>
      <c r="C177" s="454"/>
      <c r="D177" s="461"/>
      <c r="E177" s="461"/>
      <c r="F177" s="461"/>
      <c r="G177" s="450">
        <f t="shared" si="1"/>
        <v>0</v>
      </c>
      <c r="H177" s="451" t="str">
        <f t="shared" si="2"/>
        <v/>
      </c>
      <c r="I177" s="452" t="str">
        <f t="shared" si="3"/>
        <v/>
      </c>
      <c r="J177" s="493"/>
      <c r="K177" s="434"/>
      <c r="L177" s="454" t="str">
        <f t="shared" si="4"/>
        <v/>
      </c>
      <c r="M177" s="455" t="str">
        <f t="array" ref="M177">IFERROR(IF(J177="","",XLOOKUP(L177,Personnel!$B$4:$G$4,Personnel!$B$5:$G$5)),"")</f>
        <v/>
      </c>
      <c r="N177" s="455">
        <f t="shared" si="5"/>
        <v>0</v>
      </c>
      <c r="O177" s="434"/>
      <c r="P177" s="456" t="str">
        <f t="shared" si="6"/>
        <v/>
      </c>
      <c r="Q177" s="457">
        <f t="shared" si="7"/>
        <v>0</v>
      </c>
      <c r="R177" s="458"/>
      <c r="S177" s="459" t="str">
        <f t="array" ref="S177">IF(B177="","",XLOOKUP($B177,Product,'Product List'!D:D))</f>
        <v/>
      </c>
      <c r="T177" s="454" t="str">
        <f t="array" ref="T177">IF(B177="","",XLOOKUP($B177,Product,'Product List'!E:E))</f>
        <v/>
      </c>
      <c r="U177" s="454" t="str">
        <f t="array" ref="U177">IF(B177="","",XLOOKUP($B177,Product,'Product List'!F:F))</f>
        <v/>
      </c>
      <c r="V177" s="454" t="str">
        <f t="array" ref="V177">IF(B177="","",XLOOKUP($B177,Product,'Product List'!G:G))</f>
        <v/>
      </c>
      <c r="W177" s="434"/>
      <c r="X177" s="434" t="str">
        <f t="array" ref="X177">iferror(xlookup(B177,'Product List'!A:A,'Product List'!P:P),"")</f>
        <v/>
      </c>
      <c r="Y177" s="434">
        <f t="shared" si="8"/>
        <v>0</v>
      </c>
      <c r="Z177" s="434"/>
    </row>
    <row r="178" ht="14.25" customHeight="1">
      <c r="A178" s="448"/>
      <c r="B178" s="448"/>
      <c r="C178" s="454"/>
      <c r="D178" s="461"/>
      <c r="E178" s="461"/>
      <c r="F178" s="461"/>
      <c r="G178" s="450">
        <f t="shared" si="1"/>
        <v>0</v>
      </c>
      <c r="H178" s="451" t="str">
        <f t="shared" si="2"/>
        <v/>
      </c>
      <c r="I178" s="452" t="str">
        <f t="shared" si="3"/>
        <v/>
      </c>
      <c r="J178" s="493"/>
      <c r="K178" s="434"/>
      <c r="L178" s="454" t="str">
        <f t="shared" si="4"/>
        <v/>
      </c>
      <c r="M178" s="455" t="str">
        <f t="array" ref="M178">IFERROR(IF(J178="","",XLOOKUP(L178,Personnel!$B$4:$G$4,Personnel!$B$5:$G$5)),"")</f>
        <v/>
      </c>
      <c r="N178" s="455">
        <f t="shared" si="5"/>
        <v>0</v>
      </c>
      <c r="O178" s="434"/>
      <c r="P178" s="456" t="str">
        <f t="shared" si="6"/>
        <v/>
      </c>
      <c r="Q178" s="457">
        <f t="shared" si="7"/>
        <v>0</v>
      </c>
      <c r="R178" s="458"/>
      <c r="S178" s="459" t="str">
        <f t="array" ref="S178">IF(B178="","",XLOOKUP($B178,Product,'Product List'!D:D))</f>
        <v/>
      </c>
      <c r="T178" s="454" t="str">
        <f t="array" ref="T178">IF(B178="","",XLOOKUP($B178,Product,'Product List'!E:E))</f>
        <v/>
      </c>
      <c r="U178" s="454" t="str">
        <f t="array" ref="U178">IF(B178="","",XLOOKUP($B178,Product,'Product List'!F:F))</f>
        <v/>
      </c>
      <c r="V178" s="454" t="str">
        <f t="array" ref="V178">IF(B178="","",XLOOKUP($B178,Product,'Product List'!G:G))</f>
        <v/>
      </c>
      <c r="W178" s="434"/>
      <c r="X178" s="434" t="str">
        <f t="array" ref="X178">iferror(xlookup(B178,'Product List'!A:A,'Product List'!P:P),"")</f>
        <v/>
      </c>
      <c r="Y178" s="434">
        <f t="shared" si="8"/>
        <v>0</v>
      </c>
      <c r="Z178" s="434"/>
    </row>
    <row r="179" ht="14.25" customHeight="1">
      <c r="A179" s="448"/>
      <c r="B179" s="448"/>
      <c r="C179" s="454"/>
      <c r="D179" s="461"/>
      <c r="E179" s="461"/>
      <c r="F179" s="461"/>
      <c r="G179" s="450">
        <f t="shared" si="1"/>
        <v>0</v>
      </c>
      <c r="H179" s="451" t="str">
        <f t="shared" si="2"/>
        <v/>
      </c>
      <c r="I179" s="452" t="str">
        <f t="shared" si="3"/>
        <v/>
      </c>
      <c r="J179" s="493"/>
      <c r="K179" s="434"/>
      <c r="L179" s="454" t="str">
        <f t="shared" si="4"/>
        <v/>
      </c>
      <c r="M179" s="455" t="str">
        <f t="array" ref="M179">IFERROR(IF(J179="","",XLOOKUP(L179,Personnel!$B$4:$G$4,Personnel!$B$5:$G$5)),"")</f>
        <v/>
      </c>
      <c r="N179" s="455">
        <f t="shared" si="5"/>
        <v>0</v>
      </c>
      <c r="O179" s="434"/>
      <c r="P179" s="456" t="str">
        <f t="shared" si="6"/>
        <v/>
      </c>
      <c r="Q179" s="457">
        <f t="shared" si="7"/>
        <v>0</v>
      </c>
      <c r="R179" s="458"/>
      <c r="S179" s="459" t="str">
        <f t="array" ref="S179">IF(B179="","",XLOOKUP($B179,Product,'Product List'!D:D))</f>
        <v/>
      </c>
      <c r="T179" s="454" t="str">
        <f t="array" ref="T179">IF(B179="","",XLOOKUP($B179,Product,'Product List'!E:E))</f>
        <v/>
      </c>
      <c r="U179" s="454" t="str">
        <f t="array" ref="U179">IF(B179="","",XLOOKUP($B179,Product,'Product List'!F:F))</f>
        <v/>
      </c>
      <c r="V179" s="454" t="str">
        <f t="array" ref="V179">IF(B179="","",XLOOKUP($B179,Product,'Product List'!G:G))</f>
        <v/>
      </c>
      <c r="W179" s="434"/>
      <c r="X179" s="434" t="str">
        <f t="array" ref="X179">iferror(xlookup(B179,'Product List'!A:A,'Product List'!P:P),"")</f>
        <v/>
      </c>
      <c r="Y179" s="434">
        <f t="shared" si="8"/>
        <v>0</v>
      </c>
      <c r="Z179" s="434"/>
    </row>
    <row r="180" ht="14.25" customHeight="1">
      <c r="A180" s="448"/>
      <c r="B180" s="448"/>
      <c r="C180" s="454"/>
      <c r="D180" s="461"/>
      <c r="E180" s="461"/>
      <c r="F180" s="461"/>
      <c r="G180" s="450">
        <f t="shared" si="1"/>
        <v>0</v>
      </c>
      <c r="H180" s="451" t="str">
        <f t="shared" si="2"/>
        <v/>
      </c>
      <c r="I180" s="452" t="str">
        <f t="shared" si="3"/>
        <v/>
      </c>
      <c r="J180" s="493"/>
      <c r="K180" s="434"/>
      <c r="L180" s="454" t="str">
        <f t="shared" si="4"/>
        <v/>
      </c>
      <c r="M180" s="455" t="str">
        <f t="array" ref="M180">IFERROR(IF(J180="","",XLOOKUP(L180,Personnel!$B$4:$G$4,Personnel!$B$5:$G$5)),"")</f>
        <v/>
      </c>
      <c r="N180" s="455">
        <f t="shared" si="5"/>
        <v>0</v>
      </c>
      <c r="O180" s="434"/>
      <c r="P180" s="456" t="str">
        <f t="shared" si="6"/>
        <v/>
      </c>
      <c r="Q180" s="457">
        <f t="shared" si="7"/>
        <v>0</v>
      </c>
      <c r="R180" s="458"/>
      <c r="S180" s="459" t="str">
        <f t="array" ref="S180">IF(B180="","",XLOOKUP($B180,Product,'Product List'!D:D))</f>
        <v/>
      </c>
      <c r="T180" s="454" t="str">
        <f t="array" ref="T180">IF(B180="","",XLOOKUP($B180,Product,'Product List'!E:E))</f>
        <v/>
      </c>
      <c r="U180" s="454" t="str">
        <f t="array" ref="U180">IF(B180="","",XLOOKUP($B180,Product,'Product List'!F:F))</f>
        <v/>
      </c>
      <c r="V180" s="454" t="str">
        <f t="array" ref="V180">IF(B180="","",XLOOKUP($B180,Product,'Product List'!G:G))</f>
        <v/>
      </c>
      <c r="W180" s="434"/>
      <c r="X180" s="434" t="str">
        <f t="array" ref="X180">iferror(xlookup(B180,'Product List'!A:A,'Product List'!P:P),"")</f>
        <v/>
      </c>
      <c r="Y180" s="434">
        <f t="shared" si="8"/>
        <v>0</v>
      </c>
      <c r="Z180" s="434"/>
    </row>
    <row r="181" ht="14.25" customHeight="1">
      <c r="A181" s="448"/>
      <c r="B181" s="448"/>
      <c r="C181" s="454"/>
      <c r="D181" s="460"/>
      <c r="E181" s="461"/>
      <c r="F181" s="461"/>
      <c r="G181" s="450">
        <f t="shared" si="1"/>
        <v>0</v>
      </c>
      <c r="H181" s="451" t="str">
        <f t="shared" si="2"/>
        <v/>
      </c>
      <c r="I181" s="452" t="str">
        <f t="shared" si="3"/>
        <v/>
      </c>
      <c r="J181" s="493"/>
      <c r="K181" s="434"/>
      <c r="L181" s="454" t="str">
        <f t="shared" si="4"/>
        <v/>
      </c>
      <c r="M181" s="455" t="str">
        <f t="array" ref="M181">IFERROR(IF(J181="","",XLOOKUP(L181,Personnel!$B$4:$G$4,Personnel!$B$5:$G$5)),"")</f>
        <v/>
      </c>
      <c r="N181" s="455">
        <f t="shared" si="5"/>
        <v>0</v>
      </c>
      <c r="O181" s="434"/>
      <c r="P181" s="456" t="str">
        <f t="shared" si="6"/>
        <v/>
      </c>
      <c r="Q181" s="457">
        <f t="shared" si="7"/>
        <v>0</v>
      </c>
      <c r="R181" s="458"/>
      <c r="S181" s="459" t="str">
        <f t="array" ref="S181">IF(B181="","",XLOOKUP($B181,Product,'Product List'!D:D))</f>
        <v/>
      </c>
      <c r="T181" s="454" t="str">
        <f t="array" ref="T181">IF(B181="","",XLOOKUP($B181,Product,'Product List'!E:E))</f>
        <v/>
      </c>
      <c r="U181" s="454" t="str">
        <f t="array" ref="U181">IF(B181="","",XLOOKUP($B181,Product,'Product List'!F:F))</f>
        <v/>
      </c>
      <c r="V181" s="454" t="str">
        <f t="array" ref="V181">IF(B181="","",XLOOKUP($B181,Product,'Product List'!G:G))</f>
        <v/>
      </c>
      <c r="W181" s="434"/>
      <c r="X181" s="434" t="str">
        <f t="array" ref="X181">iferror(xlookup(B181,'Product List'!A:A,'Product List'!P:P),"")</f>
        <v/>
      </c>
      <c r="Y181" s="434">
        <f t="shared" si="8"/>
        <v>0</v>
      </c>
      <c r="Z181" s="434"/>
    </row>
    <row r="182" ht="14.25" customHeight="1">
      <c r="A182" s="448"/>
      <c r="B182" s="448"/>
      <c r="C182" s="454"/>
      <c r="D182" s="461"/>
      <c r="E182" s="461"/>
      <c r="F182" s="460"/>
      <c r="G182" s="450">
        <f t="shared" si="1"/>
        <v>0</v>
      </c>
      <c r="H182" s="451" t="str">
        <f t="shared" si="2"/>
        <v/>
      </c>
      <c r="I182" s="452" t="str">
        <f t="shared" si="3"/>
        <v/>
      </c>
      <c r="J182" s="493"/>
      <c r="K182" s="434"/>
      <c r="L182" s="454" t="str">
        <f t="shared" si="4"/>
        <v/>
      </c>
      <c r="M182" s="455" t="str">
        <f t="array" ref="M182">IFERROR(IF(J182="","",XLOOKUP(L182,Personnel!$B$4:$G$4,Personnel!$B$5:$G$5)),"")</f>
        <v/>
      </c>
      <c r="N182" s="455">
        <f t="shared" si="5"/>
        <v>0</v>
      </c>
      <c r="O182" s="434"/>
      <c r="P182" s="456" t="str">
        <f t="shared" si="6"/>
        <v/>
      </c>
      <c r="Q182" s="457">
        <f t="shared" si="7"/>
        <v>0</v>
      </c>
      <c r="R182" s="458"/>
      <c r="S182" s="459" t="str">
        <f t="array" ref="S182">IF(B182="","",XLOOKUP($B182,Product,'Product List'!D:D))</f>
        <v/>
      </c>
      <c r="T182" s="454" t="str">
        <f t="array" ref="T182">IF(B182="","",XLOOKUP($B182,Product,'Product List'!E:E))</f>
        <v/>
      </c>
      <c r="U182" s="454" t="str">
        <f t="array" ref="U182">IF(B182="","",XLOOKUP($B182,Product,'Product List'!F:F))</f>
        <v/>
      </c>
      <c r="V182" s="454" t="str">
        <f t="array" ref="V182">IF(B182="","",XLOOKUP($B182,Product,'Product List'!G:G))</f>
        <v/>
      </c>
      <c r="W182" s="434"/>
      <c r="X182" s="434" t="str">
        <f t="array" ref="X182">iferror(xlookup(B182,'Product List'!A:A,'Product List'!P:P),"")</f>
        <v/>
      </c>
      <c r="Y182" s="434">
        <f t="shared" si="8"/>
        <v>0</v>
      </c>
      <c r="Z182" s="434"/>
    </row>
    <row r="183" ht="14.25" customHeight="1">
      <c r="A183" s="448"/>
      <c r="B183" s="448"/>
      <c r="C183" s="454"/>
      <c r="D183" s="461"/>
      <c r="E183" s="461"/>
      <c r="F183" s="461"/>
      <c r="G183" s="450">
        <f t="shared" si="1"/>
        <v>0</v>
      </c>
      <c r="H183" s="451" t="str">
        <f t="shared" si="2"/>
        <v/>
      </c>
      <c r="I183" s="452" t="str">
        <f t="shared" si="3"/>
        <v/>
      </c>
      <c r="J183" s="493"/>
      <c r="K183" s="434"/>
      <c r="L183" s="454" t="str">
        <f t="shared" si="4"/>
        <v/>
      </c>
      <c r="M183" s="455" t="str">
        <f t="array" ref="M183">IFERROR(IF(J183="","",XLOOKUP(L183,Personnel!$B$4:$G$4,Personnel!$B$5:$G$5)),"")</f>
        <v/>
      </c>
      <c r="N183" s="455">
        <f t="shared" si="5"/>
        <v>0</v>
      </c>
      <c r="O183" s="434"/>
      <c r="P183" s="456" t="str">
        <f t="shared" si="6"/>
        <v/>
      </c>
      <c r="Q183" s="457">
        <f t="shared" si="7"/>
        <v>0</v>
      </c>
      <c r="R183" s="458"/>
      <c r="S183" s="459" t="str">
        <f t="array" ref="S183">IF(B183="","",XLOOKUP($B183,Product,'Product List'!D:D))</f>
        <v/>
      </c>
      <c r="T183" s="454" t="str">
        <f t="array" ref="T183">IF(B183="","",XLOOKUP($B183,Product,'Product List'!E:E))</f>
        <v/>
      </c>
      <c r="U183" s="454" t="str">
        <f t="array" ref="U183">IF(B183="","",XLOOKUP($B183,Product,'Product List'!F:F))</f>
        <v/>
      </c>
      <c r="V183" s="454" t="str">
        <f t="array" ref="V183">IF(B183="","",XLOOKUP($B183,Product,'Product List'!G:G))</f>
        <v/>
      </c>
      <c r="W183" s="434"/>
      <c r="X183" s="434" t="str">
        <f t="array" ref="X183">iferror(xlookup(B183,'Product List'!A:A,'Product List'!P:P),"")</f>
        <v/>
      </c>
      <c r="Y183" s="434">
        <f t="shared" si="8"/>
        <v>0</v>
      </c>
      <c r="Z183" s="434"/>
    </row>
    <row r="184" ht="14.25" customHeight="1">
      <c r="A184" s="448"/>
      <c r="B184" s="448"/>
      <c r="C184" s="454"/>
      <c r="D184" s="461"/>
      <c r="E184" s="461"/>
      <c r="F184" s="461"/>
      <c r="G184" s="450">
        <f t="shared" si="1"/>
        <v>0</v>
      </c>
      <c r="H184" s="451" t="str">
        <f t="shared" si="2"/>
        <v/>
      </c>
      <c r="I184" s="452" t="str">
        <f t="shared" si="3"/>
        <v/>
      </c>
      <c r="J184" s="493"/>
      <c r="K184" s="434"/>
      <c r="L184" s="454" t="str">
        <f t="shared" si="4"/>
        <v/>
      </c>
      <c r="M184" s="455" t="str">
        <f t="array" ref="M184">IFERROR(IF(J184="","",XLOOKUP(L184,Personnel!$B$4:$G$4,Personnel!$B$5:$G$5)),"")</f>
        <v/>
      </c>
      <c r="N184" s="455">
        <f t="shared" si="5"/>
        <v>0</v>
      </c>
      <c r="O184" s="434"/>
      <c r="P184" s="456" t="str">
        <f t="shared" si="6"/>
        <v/>
      </c>
      <c r="Q184" s="457">
        <f t="shared" si="7"/>
        <v>0</v>
      </c>
      <c r="R184" s="458"/>
      <c r="S184" s="459" t="str">
        <f t="array" ref="S184">IF(B184="","",XLOOKUP($B184,Product,'Product List'!D:D))</f>
        <v/>
      </c>
      <c r="T184" s="454" t="str">
        <f t="array" ref="T184">IF(B184="","",XLOOKUP($B184,Product,'Product List'!E:E))</f>
        <v/>
      </c>
      <c r="U184" s="454" t="str">
        <f t="array" ref="U184">IF(B184="","",XLOOKUP($B184,Product,'Product List'!F:F))</f>
        <v/>
      </c>
      <c r="V184" s="454" t="str">
        <f t="array" ref="V184">IF(B184="","",XLOOKUP($B184,Product,'Product List'!G:G))</f>
        <v/>
      </c>
      <c r="W184" s="434"/>
      <c r="X184" s="434" t="str">
        <f t="array" ref="X184">iferror(xlookup(B184,'Product List'!A:A,'Product List'!P:P),"")</f>
        <v/>
      </c>
      <c r="Y184" s="434">
        <f t="shared" si="8"/>
        <v>0</v>
      </c>
      <c r="Z184" s="434"/>
    </row>
    <row r="185" ht="14.25" customHeight="1">
      <c r="A185" s="448"/>
      <c r="B185" s="448"/>
      <c r="C185" s="454"/>
      <c r="D185" s="461"/>
      <c r="E185" s="461"/>
      <c r="F185" s="461"/>
      <c r="G185" s="450">
        <f t="shared" si="1"/>
        <v>0</v>
      </c>
      <c r="H185" s="451" t="str">
        <f t="shared" si="2"/>
        <v/>
      </c>
      <c r="I185" s="452" t="str">
        <f t="shared" si="3"/>
        <v/>
      </c>
      <c r="J185" s="493"/>
      <c r="K185" s="434"/>
      <c r="L185" s="454" t="str">
        <f t="shared" si="4"/>
        <v/>
      </c>
      <c r="M185" s="455" t="str">
        <f t="array" ref="M185">IFERROR(IF(J185="","",XLOOKUP(L185,Personnel!$B$4:$G$4,Personnel!$B$5:$G$5)),"")</f>
        <v/>
      </c>
      <c r="N185" s="455">
        <f t="shared" si="5"/>
        <v>0</v>
      </c>
      <c r="O185" s="434"/>
      <c r="P185" s="456" t="str">
        <f t="shared" si="6"/>
        <v/>
      </c>
      <c r="Q185" s="457">
        <f t="shared" si="7"/>
        <v>0</v>
      </c>
      <c r="R185" s="458"/>
      <c r="S185" s="459" t="str">
        <f t="array" ref="S185">IF(B185="","",XLOOKUP($B185,Product,'Product List'!D:D))</f>
        <v/>
      </c>
      <c r="T185" s="454" t="str">
        <f t="array" ref="T185">IF(B185="","",XLOOKUP($B185,Product,'Product List'!E:E))</f>
        <v/>
      </c>
      <c r="U185" s="454" t="str">
        <f t="array" ref="U185">IF(B185="","",XLOOKUP($B185,Product,'Product List'!F:F))</f>
        <v/>
      </c>
      <c r="V185" s="454" t="str">
        <f t="array" ref="V185">IF(B185="","",XLOOKUP($B185,Product,'Product List'!G:G))</f>
        <v/>
      </c>
      <c r="W185" s="434"/>
      <c r="X185" s="434" t="str">
        <f t="array" ref="X185">iferror(xlookup(B185,'Product List'!A:A,'Product List'!P:P),"")</f>
        <v/>
      </c>
      <c r="Y185" s="434">
        <f t="shared" si="8"/>
        <v>0</v>
      </c>
      <c r="Z185" s="434"/>
    </row>
    <row r="186" ht="14.25" customHeight="1">
      <c r="A186" s="448"/>
      <c r="B186" s="448"/>
      <c r="C186" s="454"/>
      <c r="D186" s="461"/>
      <c r="E186" s="461"/>
      <c r="F186" s="461"/>
      <c r="G186" s="450">
        <f t="shared" si="1"/>
        <v>0</v>
      </c>
      <c r="H186" s="451" t="str">
        <f t="shared" si="2"/>
        <v/>
      </c>
      <c r="I186" s="452" t="str">
        <f t="shared" si="3"/>
        <v/>
      </c>
      <c r="J186" s="493"/>
      <c r="K186" s="434"/>
      <c r="L186" s="454" t="str">
        <f t="shared" si="4"/>
        <v/>
      </c>
      <c r="M186" s="455" t="str">
        <f t="array" ref="M186">IFERROR(IF(J186="","",XLOOKUP(L186,Personnel!$B$4:$G$4,Personnel!$B$5:$G$5)),"")</f>
        <v/>
      </c>
      <c r="N186" s="455">
        <f t="shared" si="5"/>
        <v>0</v>
      </c>
      <c r="O186" s="434"/>
      <c r="P186" s="456" t="str">
        <f t="shared" si="6"/>
        <v/>
      </c>
      <c r="Q186" s="457">
        <f t="shared" si="7"/>
        <v>0</v>
      </c>
      <c r="R186" s="458"/>
      <c r="S186" s="459" t="str">
        <f t="array" ref="S186">IF(B186="","",XLOOKUP($B186,Product,'Product List'!D:D))</f>
        <v/>
      </c>
      <c r="T186" s="454" t="str">
        <f t="array" ref="T186">IF(B186="","",XLOOKUP($B186,Product,'Product List'!E:E))</f>
        <v/>
      </c>
      <c r="U186" s="454" t="str">
        <f t="array" ref="U186">IF(B186="","",XLOOKUP($B186,Product,'Product List'!F:F))</f>
        <v/>
      </c>
      <c r="V186" s="454" t="str">
        <f t="array" ref="V186">IF(B186="","",XLOOKUP($B186,Product,'Product List'!G:G))</f>
        <v/>
      </c>
      <c r="W186" s="434"/>
      <c r="X186" s="434" t="str">
        <f t="array" ref="X186">iferror(xlookup(B186,'Product List'!A:A,'Product List'!P:P),"")</f>
        <v/>
      </c>
      <c r="Y186" s="434">
        <f t="shared" si="8"/>
        <v>0</v>
      </c>
      <c r="Z186" s="434"/>
    </row>
    <row r="187" ht="14.25" customHeight="1">
      <c r="A187" s="448"/>
      <c r="B187" s="448"/>
      <c r="C187" s="454"/>
      <c r="D187" s="461"/>
      <c r="E187" s="461"/>
      <c r="F187" s="461"/>
      <c r="G187" s="450">
        <f t="shared" si="1"/>
        <v>0</v>
      </c>
      <c r="H187" s="451" t="str">
        <f t="shared" si="2"/>
        <v/>
      </c>
      <c r="I187" s="452" t="str">
        <f t="shared" si="3"/>
        <v/>
      </c>
      <c r="J187" s="493"/>
      <c r="K187" s="434"/>
      <c r="L187" s="454" t="str">
        <f t="shared" si="4"/>
        <v/>
      </c>
      <c r="M187" s="455" t="str">
        <f t="array" ref="M187">IFERROR(IF(J187="","",XLOOKUP(L187,Personnel!$B$4:$G$4,Personnel!$B$5:$G$5)),"")</f>
        <v/>
      </c>
      <c r="N187" s="455">
        <f t="shared" si="5"/>
        <v>0</v>
      </c>
      <c r="O187" s="434"/>
      <c r="P187" s="456" t="str">
        <f t="shared" si="6"/>
        <v/>
      </c>
      <c r="Q187" s="457">
        <f t="shared" si="7"/>
        <v>0</v>
      </c>
      <c r="R187" s="458"/>
      <c r="S187" s="459" t="str">
        <f t="array" ref="S187">IF(B187="","",XLOOKUP($B187,Product,'Product List'!D:D))</f>
        <v/>
      </c>
      <c r="T187" s="454" t="str">
        <f t="array" ref="T187">IF(B187="","",XLOOKUP($B187,Product,'Product List'!E:E))</f>
        <v/>
      </c>
      <c r="U187" s="454" t="str">
        <f t="array" ref="U187">IF(B187="","",XLOOKUP($B187,Product,'Product List'!F:F))</f>
        <v/>
      </c>
      <c r="V187" s="454" t="str">
        <f t="array" ref="V187">IF(B187="","",XLOOKUP($B187,Product,'Product List'!G:G))</f>
        <v/>
      </c>
      <c r="W187" s="434"/>
      <c r="X187" s="434" t="str">
        <f t="array" ref="X187">iferror(xlookup(B187,'Product List'!A:A,'Product List'!P:P),"")</f>
        <v/>
      </c>
      <c r="Y187" s="434">
        <f t="shared" si="8"/>
        <v>0</v>
      </c>
      <c r="Z187" s="434"/>
    </row>
    <row r="188" ht="14.25" customHeight="1">
      <c r="A188" s="448"/>
      <c r="B188" s="448"/>
      <c r="C188" s="454"/>
      <c r="D188" s="461"/>
      <c r="E188" s="461"/>
      <c r="F188" s="461"/>
      <c r="G188" s="450">
        <f t="shared" si="1"/>
        <v>0</v>
      </c>
      <c r="H188" s="451" t="str">
        <f t="shared" si="2"/>
        <v/>
      </c>
      <c r="I188" s="452" t="str">
        <f t="shared" si="3"/>
        <v/>
      </c>
      <c r="J188" s="493"/>
      <c r="K188" s="434"/>
      <c r="L188" s="454" t="str">
        <f t="shared" si="4"/>
        <v/>
      </c>
      <c r="M188" s="455" t="str">
        <f t="array" ref="M188">IFERROR(IF(J188="","",XLOOKUP(L188,Personnel!$B$4:$G$4,Personnel!$B$5:$G$5)),"")</f>
        <v/>
      </c>
      <c r="N188" s="455">
        <f t="shared" si="5"/>
        <v>0</v>
      </c>
      <c r="O188" s="434"/>
      <c r="P188" s="456" t="str">
        <f t="shared" si="6"/>
        <v/>
      </c>
      <c r="Q188" s="457">
        <f t="shared" si="7"/>
        <v>0</v>
      </c>
      <c r="R188" s="458"/>
      <c r="S188" s="459" t="str">
        <f t="array" ref="S188">IF(B188="","",XLOOKUP($B188,Product,'Product List'!D:D))</f>
        <v/>
      </c>
      <c r="T188" s="454" t="str">
        <f t="array" ref="T188">IF(B188="","",XLOOKUP($B188,Product,'Product List'!E:E))</f>
        <v/>
      </c>
      <c r="U188" s="454" t="str">
        <f t="array" ref="U188">IF(B188="","",XLOOKUP($B188,Product,'Product List'!F:F))</f>
        <v/>
      </c>
      <c r="V188" s="454" t="str">
        <f t="array" ref="V188">IF(B188="","",XLOOKUP($B188,Product,'Product List'!G:G))</f>
        <v/>
      </c>
      <c r="W188" s="434"/>
      <c r="X188" s="434" t="str">
        <f t="array" ref="X188">iferror(xlookup(B188,'Product List'!A:A,'Product List'!P:P),"")</f>
        <v/>
      </c>
      <c r="Y188" s="434">
        <f t="shared" si="8"/>
        <v>0</v>
      </c>
      <c r="Z188" s="434"/>
    </row>
    <row r="189" ht="14.25" customHeight="1">
      <c r="A189" s="448"/>
      <c r="B189" s="448"/>
      <c r="C189" s="454"/>
      <c r="D189" s="461"/>
      <c r="E189" s="461"/>
      <c r="F189" s="461"/>
      <c r="G189" s="450">
        <f t="shared" si="1"/>
        <v>0</v>
      </c>
      <c r="H189" s="451" t="str">
        <f t="shared" si="2"/>
        <v/>
      </c>
      <c r="I189" s="452" t="str">
        <f t="shared" si="3"/>
        <v/>
      </c>
      <c r="J189" s="493"/>
      <c r="K189" s="434"/>
      <c r="L189" s="454" t="str">
        <f t="shared" si="4"/>
        <v/>
      </c>
      <c r="M189" s="455" t="str">
        <f t="array" ref="M189">IFERROR(IF(J189="","",XLOOKUP(L189,Personnel!$B$4:$G$4,Personnel!$B$5:$G$5)),"")</f>
        <v/>
      </c>
      <c r="N189" s="455">
        <f t="shared" si="5"/>
        <v>0</v>
      </c>
      <c r="O189" s="434"/>
      <c r="P189" s="456" t="str">
        <f t="shared" si="6"/>
        <v/>
      </c>
      <c r="Q189" s="457">
        <f t="shared" si="7"/>
        <v>0</v>
      </c>
      <c r="R189" s="458"/>
      <c r="S189" s="459" t="str">
        <f t="array" ref="S189">IF(B189="","",XLOOKUP($B189,Product,'Product List'!D:D))</f>
        <v/>
      </c>
      <c r="T189" s="454" t="str">
        <f t="array" ref="T189">IF(B189="","",XLOOKUP($B189,Product,'Product List'!E:E))</f>
        <v/>
      </c>
      <c r="U189" s="454" t="str">
        <f t="array" ref="U189">IF(B189="","",XLOOKUP($B189,Product,'Product List'!F:F))</f>
        <v/>
      </c>
      <c r="V189" s="454" t="str">
        <f t="array" ref="V189">IF(B189="","",XLOOKUP($B189,Product,'Product List'!G:G))</f>
        <v/>
      </c>
      <c r="W189" s="434"/>
      <c r="X189" s="434" t="str">
        <f t="array" ref="X189">iferror(xlookup(B189,'Product List'!A:A,'Product List'!P:P),"")</f>
        <v/>
      </c>
      <c r="Y189" s="434">
        <f t="shared" si="8"/>
        <v>0</v>
      </c>
      <c r="Z189" s="434"/>
    </row>
    <row r="190" ht="14.25" customHeight="1">
      <c r="A190" s="448"/>
      <c r="B190" s="448"/>
      <c r="C190" s="454"/>
      <c r="D190" s="461"/>
      <c r="E190" s="461"/>
      <c r="F190" s="461"/>
      <c r="G190" s="450">
        <f t="shared" si="1"/>
        <v>0</v>
      </c>
      <c r="H190" s="451" t="str">
        <f t="shared" si="2"/>
        <v/>
      </c>
      <c r="I190" s="452" t="str">
        <f t="shared" si="3"/>
        <v/>
      </c>
      <c r="J190" s="493"/>
      <c r="K190" s="434"/>
      <c r="L190" s="454" t="str">
        <f t="shared" si="4"/>
        <v/>
      </c>
      <c r="M190" s="455" t="str">
        <f t="array" ref="M190">IFERROR(IF(J190="","",XLOOKUP(L190,Personnel!$B$4:$G$4,Personnel!$B$5:$G$5)),"")</f>
        <v/>
      </c>
      <c r="N190" s="455">
        <f t="shared" si="5"/>
        <v>0</v>
      </c>
      <c r="O190" s="434"/>
      <c r="P190" s="456" t="str">
        <f t="shared" si="6"/>
        <v/>
      </c>
      <c r="Q190" s="457">
        <f t="shared" si="7"/>
        <v>0</v>
      </c>
      <c r="R190" s="458"/>
      <c r="S190" s="459" t="str">
        <f t="array" ref="S190">IF(B190="","",XLOOKUP($B190,Product,'Product List'!D:D))</f>
        <v/>
      </c>
      <c r="T190" s="454" t="str">
        <f t="array" ref="T190">IF(B190="","",XLOOKUP($B190,Product,'Product List'!E:E))</f>
        <v/>
      </c>
      <c r="U190" s="454" t="str">
        <f t="array" ref="U190">IF(B190="","",XLOOKUP($B190,Product,'Product List'!F:F))</f>
        <v/>
      </c>
      <c r="V190" s="454" t="str">
        <f t="array" ref="V190">IF(B190="","",XLOOKUP($B190,Product,'Product List'!G:G))</f>
        <v/>
      </c>
      <c r="W190" s="434"/>
      <c r="X190" s="434" t="str">
        <f t="array" ref="X190">iferror(xlookup(B190,'Product List'!A:A,'Product List'!P:P),"")</f>
        <v/>
      </c>
      <c r="Y190" s="434">
        <f t="shared" si="8"/>
        <v>0</v>
      </c>
      <c r="Z190" s="434"/>
    </row>
    <row r="191" ht="14.25" customHeight="1">
      <c r="A191" s="448"/>
      <c r="B191" s="448"/>
      <c r="C191" s="454"/>
      <c r="D191" s="461"/>
      <c r="E191" s="461"/>
      <c r="F191" s="461"/>
      <c r="G191" s="450">
        <f t="shared" si="1"/>
        <v>0</v>
      </c>
      <c r="H191" s="451" t="str">
        <f t="shared" si="2"/>
        <v/>
      </c>
      <c r="I191" s="452" t="str">
        <f t="shared" si="3"/>
        <v/>
      </c>
      <c r="J191" s="493"/>
      <c r="K191" s="434"/>
      <c r="L191" s="454" t="str">
        <f t="shared" si="4"/>
        <v/>
      </c>
      <c r="M191" s="455" t="str">
        <f t="array" ref="M191">IFERROR(IF(J191="","",XLOOKUP(L191,Personnel!$B$4:$G$4,Personnel!$B$5:$G$5)),"")</f>
        <v/>
      </c>
      <c r="N191" s="455">
        <f t="shared" si="5"/>
        <v>0</v>
      </c>
      <c r="O191" s="434"/>
      <c r="P191" s="456" t="str">
        <f t="shared" si="6"/>
        <v/>
      </c>
      <c r="Q191" s="457">
        <f t="shared" si="7"/>
        <v>0</v>
      </c>
      <c r="R191" s="458"/>
      <c r="S191" s="459" t="str">
        <f t="array" ref="S191">IF(B191="","",XLOOKUP($B191,Product,'Product List'!D:D))</f>
        <v/>
      </c>
      <c r="T191" s="454" t="str">
        <f t="array" ref="T191">IF(B191="","",XLOOKUP($B191,Product,'Product List'!E:E))</f>
        <v/>
      </c>
      <c r="U191" s="454" t="str">
        <f t="array" ref="U191">IF(B191="","",XLOOKUP($B191,Product,'Product List'!F:F))</f>
        <v/>
      </c>
      <c r="V191" s="454" t="str">
        <f t="array" ref="V191">IF(B191="","",XLOOKUP($B191,Product,'Product List'!G:G))</f>
        <v/>
      </c>
      <c r="W191" s="434"/>
      <c r="X191" s="434" t="str">
        <f t="array" ref="X191">iferror(xlookup(B191,'Product List'!A:A,'Product List'!P:P),"")</f>
        <v/>
      </c>
      <c r="Y191" s="434">
        <f t="shared" si="8"/>
        <v>0</v>
      </c>
      <c r="Z191" s="434"/>
    </row>
    <row r="192" ht="14.25" customHeight="1">
      <c r="A192" s="448"/>
      <c r="B192" s="448"/>
      <c r="C192" s="454"/>
      <c r="D192" s="461"/>
      <c r="E192" s="461"/>
      <c r="F192" s="461"/>
      <c r="G192" s="450">
        <f t="shared" si="1"/>
        <v>0</v>
      </c>
      <c r="H192" s="451" t="str">
        <f t="shared" si="2"/>
        <v/>
      </c>
      <c r="I192" s="452" t="str">
        <f t="shared" si="3"/>
        <v/>
      </c>
      <c r="J192" s="493"/>
      <c r="K192" s="434"/>
      <c r="L192" s="454" t="str">
        <f t="shared" si="4"/>
        <v/>
      </c>
      <c r="M192" s="455" t="str">
        <f t="array" ref="M192">IFERROR(IF(J192="","",XLOOKUP(L192,Personnel!$B$4:$G$4,Personnel!$B$5:$G$5)),"")</f>
        <v/>
      </c>
      <c r="N192" s="455">
        <f t="shared" si="5"/>
        <v>0</v>
      </c>
      <c r="O192" s="434"/>
      <c r="P192" s="456" t="str">
        <f t="shared" si="6"/>
        <v/>
      </c>
      <c r="Q192" s="457">
        <f t="shared" si="7"/>
        <v>0</v>
      </c>
      <c r="R192" s="458"/>
      <c r="S192" s="459" t="str">
        <f t="array" ref="S192">IF(B192="","",XLOOKUP($B192,Product,'Product List'!D:D))</f>
        <v/>
      </c>
      <c r="T192" s="454" t="str">
        <f t="array" ref="T192">IF(B192="","",XLOOKUP($B192,Product,'Product List'!E:E))</f>
        <v/>
      </c>
      <c r="U192" s="454" t="str">
        <f t="array" ref="U192">IF(B192="","",XLOOKUP($B192,Product,'Product List'!F:F))</f>
        <v/>
      </c>
      <c r="V192" s="454" t="str">
        <f t="array" ref="V192">IF(B192="","",XLOOKUP($B192,Product,'Product List'!G:G))</f>
        <v/>
      </c>
      <c r="W192" s="434"/>
      <c r="X192" s="434" t="str">
        <f t="array" ref="X192">iferror(xlookup(B192,'Product List'!A:A,'Product List'!P:P),"")</f>
        <v/>
      </c>
      <c r="Y192" s="434">
        <f t="shared" si="8"/>
        <v>0</v>
      </c>
      <c r="Z192" s="434"/>
    </row>
    <row r="193" ht="14.25" customHeight="1">
      <c r="A193" s="448"/>
      <c r="B193" s="448"/>
      <c r="C193" s="454"/>
      <c r="D193" s="461"/>
      <c r="E193" s="461"/>
      <c r="F193" s="461"/>
      <c r="G193" s="450">
        <f t="shared" si="1"/>
        <v>0</v>
      </c>
      <c r="H193" s="451" t="str">
        <f t="shared" si="2"/>
        <v/>
      </c>
      <c r="I193" s="452" t="str">
        <f t="shared" si="3"/>
        <v/>
      </c>
      <c r="J193" s="493"/>
      <c r="K193" s="434"/>
      <c r="L193" s="454" t="str">
        <f t="shared" si="4"/>
        <v/>
      </c>
      <c r="M193" s="455" t="str">
        <f t="array" ref="M193">IFERROR(IF(J193="","",XLOOKUP(L193,Personnel!$B$4:$G$4,Personnel!$B$5:$G$5)),"")</f>
        <v/>
      </c>
      <c r="N193" s="455">
        <f t="shared" si="5"/>
        <v>0</v>
      </c>
      <c r="O193" s="434"/>
      <c r="P193" s="456" t="str">
        <f t="shared" si="6"/>
        <v/>
      </c>
      <c r="Q193" s="457">
        <f t="shared" si="7"/>
        <v>0</v>
      </c>
      <c r="R193" s="458"/>
      <c r="S193" s="459" t="str">
        <f t="array" ref="S193">IF(B193="","",XLOOKUP($B193,Product,'Product List'!D:D))</f>
        <v/>
      </c>
      <c r="T193" s="454" t="str">
        <f t="array" ref="T193">IF(B193="","",XLOOKUP($B193,Product,'Product List'!E:E))</f>
        <v/>
      </c>
      <c r="U193" s="454" t="str">
        <f t="array" ref="U193">IF(B193="","",XLOOKUP($B193,Product,'Product List'!F:F))</f>
        <v/>
      </c>
      <c r="V193" s="454" t="str">
        <f t="array" ref="V193">IF(B193="","",XLOOKUP($B193,Product,'Product List'!G:G))</f>
        <v/>
      </c>
      <c r="W193" s="434"/>
      <c r="X193" s="434" t="str">
        <f t="array" ref="X193">iferror(xlookup(B193,'Product List'!A:A,'Product List'!P:P),"")</f>
        <v/>
      </c>
      <c r="Y193" s="434">
        <f t="shared" si="8"/>
        <v>0</v>
      </c>
      <c r="Z193" s="434"/>
    </row>
    <row r="194" ht="14.25" customHeight="1">
      <c r="A194" s="448"/>
      <c r="B194" s="448"/>
      <c r="C194" s="454"/>
      <c r="D194" s="460"/>
      <c r="E194" s="461"/>
      <c r="F194" s="461"/>
      <c r="G194" s="450">
        <f t="shared" si="1"/>
        <v>0</v>
      </c>
      <c r="H194" s="451" t="str">
        <f t="shared" si="2"/>
        <v/>
      </c>
      <c r="I194" s="452" t="str">
        <f t="shared" si="3"/>
        <v/>
      </c>
      <c r="J194" s="493"/>
      <c r="K194" s="434"/>
      <c r="L194" s="454" t="str">
        <f t="shared" si="4"/>
        <v/>
      </c>
      <c r="M194" s="455" t="str">
        <f t="array" ref="M194">IFERROR(IF(J194="","",XLOOKUP(L194,Personnel!$B$4:$G$4,Personnel!$B$5:$G$5)),"")</f>
        <v/>
      </c>
      <c r="N194" s="455">
        <f t="shared" si="5"/>
        <v>0</v>
      </c>
      <c r="O194" s="434"/>
      <c r="P194" s="456" t="str">
        <f t="shared" si="6"/>
        <v/>
      </c>
      <c r="Q194" s="457">
        <f t="shared" si="7"/>
        <v>0</v>
      </c>
      <c r="R194" s="458"/>
      <c r="S194" s="459" t="str">
        <f t="array" ref="S194">IF(B194="","",XLOOKUP($B194,Product,'Product List'!D:D))</f>
        <v/>
      </c>
      <c r="T194" s="454" t="str">
        <f t="array" ref="T194">IF(B194="","",XLOOKUP($B194,Product,'Product List'!E:E))</f>
        <v/>
      </c>
      <c r="U194" s="454" t="str">
        <f t="array" ref="U194">IF(B194="","",XLOOKUP($B194,Product,'Product List'!F:F))</f>
        <v/>
      </c>
      <c r="V194" s="454" t="str">
        <f t="array" ref="V194">IF(B194="","",XLOOKUP($B194,Product,'Product List'!G:G))</f>
        <v/>
      </c>
      <c r="W194" s="434"/>
      <c r="X194" s="434" t="str">
        <f t="array" ref="X194">iferror(xlookup(B194,'Product List'!A:A,'Product List'!P:P),"")</f>
        <v/>
      </c>
      <c r="Y194" s="434">
        <f t="shared" si="8"/>
        <v>0</v>
      </c>
      <c r="Z194" s="434"/>
    </row>
    <row r="195" ht="14.25" customHeight="1">
      <c r="A195" s="448"/>
      <c r="B195" s="448"/>
      <c r="C195" s="454"/>
      <c r="D195" s="461"/>
      <c r="E195" s="461"/>
      <c r="F195" s="461"/>
      <c r="G195" s="450">
        <f t="shared" si="1"/>
        <v>0</v>
      </c>
      <c r="H195" s="451" t="str">
        <f t="shared" si="2"/>
        <v/>
      </c>
      <c r="I195" s="452" t="str">
        <f t="shared" si="3"/>
        <v/>
      </c>
      <c r="J195" s="493"/>
      <c r="K195" s="434"/>
      <c r="L195" s="454" t="str">
        <f t="shared" si="4"/>
        <v/>
      </c>
      <c r="M195" s="455" t="str">
        <f t="array" ref="M195">IFERROR(IF(J195="","",XLOOKUP(L195,Personnel!$B$4:$G$4,Personnel!$B$5:$G$5)),"")</f>
        <v/>
      </c>
      <c r="N195" s="455">
        <f t="shared" si="5"/>
        <v>0</v>
      </c>
      <c r="O195" s="434"/>
      <c r="P195" s="456" t="str">
        <f t="shared" si="6"/>
        <v/>
      </c>
      <c r="Q195" s="457">
        <f t="shared" si="7"/>
        <v>0</v>
      </c>
      <c r="R195" s="458"/>
      <c r="S195" s="459" t="str">
        <f t="array" ref="S195">IF(B195="","",XLOOKUP($B195,Product,'Product List'!D:D))</f>
        <v/>
      </c>
      <c r="T195" s="454" t="str">
        <f t="array" ref="T195">IF(B195="","",XLOOKUP($B195,Product,'Product List'!E:E))</f>
        <v/>
      </c>
      <c r="U195" s="454" t="str">
        <f t="array" ref="U195">IF(B195="","",XLOOKUP($B195,Product,'Product List'!F:F))</f>
        <v/>
      </c>
      <c r="V195" s="454" t="str">
        <f t="array" ref="V195">IF(B195="","",XLOOKUP($B195,Product,'Product List'!G:G))</f>
        <v/>
      </c>
      <c r="W195" s="434"/>
      <c r="X195" s="434" t="str">
        <f t="array" ref="X195">iferror(xlookup(B195,'Product List'!A:A,'Product List'!P:P),"")</f>
        <v/>
      </c>
      <c r="Y195" s="434">
        <f t="shared" si="8"/>
        <v>0</v>
      </c>
      <c r="Z195" s="434"/>
    </row>
    <row r="196" ht="14.25" customHeight="1">
      <c r="A196" s="448"/>
      <c r="B196" s="448"/>
      <c r="C196" s="454"/>
      <c r="D196" s="461"/>
      <c r="E196" s="461"/>
      <c r="F196" s="461"/>
      <c r="G196" s="450">
        <f t="shared" si="1"/>
        <v>0</v>
      </c>
      <c r="H196" s="451" t="str">
        <f t="shared" si="2"/>
        <v/>
      </c>
      <c r="I196" s="452" t="str">
        <f t="shared" si="3"/>
        <v/>
      </c>
      <c r="J196" s="493"/>
      <c r="K196" s="434"/>
      <c r="L196" s="454" t="str">
        <f t="shared" si="4"/>
        <v/>
      </c>
      <c r="M196" s="455" t="str">
        <f t="array" ref="M196">IFERROR(IF(J196="","",XLOOKUP(L196,Personnel!$B$4:$G$4,Personnel!$B$5:$G$5)),"")</f>
        <v/>
      </c>
      <c r="N196" s="455">
        <f t="shared" si="5"/>
        <v>0</v>
      </c>
      <c r="O196" s="434"/>
      <c r="P196" s="456" t="str">
        <f t="shared" si="6"/>
        <v/>
      </c>
      <c r="Q196" s="457">
        <f t="shared" si="7"/>
        <v>0</v>
      </c>
      <c r="R196" s="458"/>
      <c r="S196" s="459" t="str">
        <f t="array" ref="S196">IF(B196="","",XLOOKUP($B196,Product,'Product List'!D:D))</f>
        <v/>
      </c>
      <c r="T196" s="454" t="str">
        <f t="array" ref="T196">IF(B196="","",XLOOKUP($B196,Product,'Product List'!E:E))</f>
        <v/>
      </c>
      <c r="U196" s="454" t="str">
        <f t="array" ref="U196">IF(B196="","",XLOOKUP($B196,Product,'Product List'!F:F))</f>
        <v/>
      </c>
      <c r="V196" s="454" t="str">
        <f t="array" ref="V196">IF(B196="","",XLOOKUP($B196,Product,'Product List'!G:G))</f>
        <v/>
      </c>
      <c r="W196" s="434"/>
      <c r="X196" s="434" t="str">
        <f t="array" ref="X196">iferror(xlookup(B196,'Product List'!A:A,'Product List'!P:P),"")</f>
        <v/>
      </c>
      <c r="Y196" s="434">
        <f t="shared" si="8"/>
        <v>0</v>
      </c>
      <c r="Z196" s="434"/>
    </row>
    <row r="197" ht="14.25" customHeight="1">
      <c r="A197" s="448"/>
      <c r="B197" s="448"/>
      <c r="C197" s="454"/>
      <c r="D197" s="461"/>
      <c r="E197" s="461"/>
      <c r="F197" s="461"/>
      <c r="G197" s="450">
        <f t="shared" si="1"/>
        <v>0</v>
      </c>
      <c r="H197" s="451" t="str">
        <f t="shared" si="2"/>
        <v/>
      </c>
      <c r="I197" s="452" t="str">
        <f t="shared" si="3"/>
        <v/>
      </c>
      <c r="J197" s="493"/>
      <c r="K197" s="434"/>
      <c r="L197" s="454" t="str">
        <f t="shared" si="4"/>
        <v/>
      </c>
      <c r="M197" s="455" t="str">
        <f t="array" ref="M197">IFERROR(IF(J197="","",XLOOKUP(L197,Personnel!$B$4:$G$4,Personnel!$B$5:$G$5)),"")</f>
        <v/>
      </c>
      <c r="N197" s="455">
        <f t="shared" si="5"/>
        <v>0</v>
      </c>
      <c r="O197" s="434"/>
      <c r="P197" s="456" t="str">
        <f t="shared" si="6"/>
        <v/>
      </c>
      <c r="Q197" s="457">
        <f t="shared" si="7"/>
        <v>0</v>
      </c>
      <c r="R197" s="458"/>
      <c r="S197" s="459" t="str">
        <f t="array" ref="S197">IF(B197="","",XLOOKUP($B197,Product,'Product List'!D:D))</f>
        <v/>
      </c>
      <c r="T197" s="454" t="str">
        <f t="array" ref="T197">IF(B197="","",XLOOKUP($B197,Product,'Product List'!E:E))</f>
        <v/>
      </c>
      <c r="U197" s="454" t="str">
        <f t="array" ref="U197">IF(B197="","",XLOOKUP($B197,Product,'Product List'!F:F))</f>
        <v/>
      </c>
      <c r="V197" s="454" t="str">
        <f t="array" ref="V197">IF(B197="","",XLOOKUP($B197,Product,'Product List'!G:G))</f>
        <v/>
      </c>
      <c r="W197" s="434"/>
      <c r="X197" s="434" t="str">
        <f t="array" ref="X197">iferror(xlookup(B197,'Product List'!A:A,'Product List'!P:P),"")</f>
        <v/>
      </c>
      <c r="Y197" s="434">
        <f t="shared" si="8"/>
        <v>0</v>
      </c>
      <c r="Z197" s="434"/>
    </row>
    <row r="198" ht="14.25" customHeight="1">
      <c r="A198" s="448"/>
      <c r="B198" s="448"/>
      <c r="C198" s="454"/>
      <c r="D198" s="461"/>
      <c r="E198" s="461"/>
      <c r="F198" s="461"/>
      <c r="G198" s="450">
        <f t="shared" si="1"/>
        <v>0</v>
      </c>
      <c r="H198" s="451" t="str">
        <f t="shared" si="2"/>
        <v/>
      </c>
      <c r="I198" s="452" t="str">
        <f t="shared" si="3"/>
        <v/>
      </c>
      <c r="J198" s="493"/>
      <c r="K198" s="434"/>
      <c r="L198" s="454" t="str">
        <f t="shared" si="4"/>
        <v/>
      </c>
      <c r="M198" s="455" t="str">
        <f t="array" ref="M198">IFERROR(IF(J198="","",XLOOKUP(L198,Personnel!$B$4:$G$4,Personnel!$B$5:$G$5)),"")</f>
        <v/>
      </c>
      <c r="N198" s="455">
        <f t="shared" si="5"/>
        <v>0</v>
      </c>
      <c r="O198" s="434"/>
      <c r="P198" s="456" t="str">
        <f t="shared" si="6"/>
        <v/>
      </c>
      <c r="Q198" s="457">
        <f t="shared" si="7"/>
        <v>0</v>
      </c>
      <c r="R198" s="458"/>
      <c r="S198" s="459" t="str">
        <f t="array" ref="S198">IF(B198="","",XLOOKUP($B198,Product,'Product List'!D:D))</f>
        <v/>
      </c>
      <c r="T198" s="454" t="str">
        <f t="array" ref="T198">IF(B198="","",XLOOKUP($B198,Product,'Product List'!E:E))</f>
        <v/>
      </c>
      <c r="U198" s="454" t="str">
        <f t="array" ref="U198">IF(B198="","",XLOOKUP($B198,Product,'Product List'!F:F))</f>
        <v/>
      </c>
      <c r="V198" s="454" t="str">
        <f t="array" ref="V198">IF(B198="","",XLOOKUP($B198,Product,'Product List'!G:G))</f>
        <v/>
      </c>
      <c r="W198" s="434"/>
      <c r="X198" s="434" t="str">
        <f t="array" ref="X198">iferror(xlookup(B198,'Product List'!A:A,'Product List'!P:P),"")</f>
        <v/>
      </c>
      <c r="Y198" s="434">
        <f t="shared" si="8"/>
        <v>0</v>
      </c>
      <c r="Z198" s="434"/>
    </row>
    <row r="199" ht="14.25" customHeight="1">
      <c r="A199" s="448"/>
      <c r="B199" s="448"/>
      <c r="C199" s="454"/>
      <c r="D199" s="461"/>
      <c r="E199" s="461"/>
      <c r="F199" s="461"/>
      <c r="G199" s="450">
        <f t="shared" si="1"/>
        <v>0</v>
      </c>
      <c r="H199" s="451" t="str">
        <f t="shared" si="2"/>
        <v/>
      </c>
      <c r="I199" s="452" t="str">
        <f t="shared" si="3"/>
        <v/>
      </c>
      <c r="J199" s="493"/>
      <c r="K199" s="434"/>
      <c r="L199" s="454" t="str">
        <f t="shared" si="4"/>
        <v/>
      </c>
      <c r="M199" s="455" t="str">
        <f t="array" ref="M199">IFERROR(IF(J199="","",XLOOKUP(L199,Personnel!$B$4:$G$4,Personnel!$B$5:$G$5)),"")</f>
        <v/>
      </c>
      <c r="N199" s="455">
        <f t="shared" si="5"/>
        <v>0</v>
      </c>
      <c r="O199" s="434"/>
      <c r="P199" s="456" t="str">
        <f t="shared" si="6"/>
        <v/>
      </c>
      <c r="Q199" s="457">
        <f t="shared" si="7"/>
        <v>0</v>
      </c>
      <c r="R199" s="458"/>
      <c r="S199" s="459" t="str">
        <f t="array" ref="S199">IF(B199="","",XLOOKUP($B199,Product,'Product List'!D:D))</f>
        <v/>
      </c>
      <c r="T199" s="454" t="str">
        <f t="array" ref="T199">IF(B199="","",XLOOKUP($B199,Product,'Product List'!E:E))</f>
        <v/>
      </c>
      <c r="U199" s="454" t="str">
        <f t="array" ref="U199">IF(B199="","",XLOOKUP($B199,Product,'Product List'!F:F))</f>
        <v/>
      </c>
      <c r="V199" s="454" t="str">
        <f t="array" ref="V199">IF(B199="","",XLOOKUP($B199,Product,'Product List'!G:G))</f>
        <v/>
      </c>
      <c r="W199" s="434"/>
      <c r="X199" s="434" t="str">
        <f t="array" ref="X199">iferror(xlookup(B199,'Product List'!A:A,'Product List'!P:P),"")</f>
        <v/>
      </c>
      <c r="Y199" s="434">
        <f t="shared" si="8"/>
        <v>0</v>
      </c>
      <c r="Z199" s="434"/>
    </row>
    <row r="200" ht="14.25" customHeight="1">
      <c r="A200" s="448"/>
      <c r="B200" s="448"/>
      <c r="C200" s="454"/>
      <c r="D200" s="461"/>
      <c r="E200" s="461"/>
      <c r="F200" s="461"/>
      <c r="G200" s="450">
        <f t="shared" si="1"/>
        <v>0</v>
      </c>
      <c r="H200" s="451" t="str">
        <f t="shared" si="2"/>
        <v/>
      </c>
      <c r="I200" s="452" t="str">
        <f t="shared" si="3"/>
        <v/>
      </c>
      <c r="J200" s="493"/>
      <c r="K200" s="434"/>
      <c r="L200" s="454" t="str">
        <f t="shared" si="4"/>
        <v/>
      </c>
      <c r="M200" s="455" t="str">
        <f t="array" ref="M200">IFERROR(IF(J200="","",XLOOKUP(L200,Personnel!$B$4:$G$4,Personnel!$B$5:$G$5)),"")</f>
        <v/>
      </c>
      <c r="N200" s="455">
        <f t="shared" si="5"/>
        <v>0</v>
      </c>
      <c r="O200" s="434"/>
      <c r="P200" s="456" t="str">
        <f t="shared" si="6"/>
        <v/>
      </c>
      <c r="Q200" s="457">
        <f t="shared" si="7"/>
        <v>0</v>
      </c>
      <c r="R200" s="458"/>
      <c r="S200" s="459" t="str">
        <f t="array" ref="S200">IF(B200="","",XLOOKUP($B200,Product,'Product List'!D:D))</f>
        <v/>
      </c>
      <c r="T200" s="454" t="str">
        <f t="array" ref="T200">IF(B200="","",XLOOKUP($B200,Product,'Product List'!E:E))</f>
        <v/>
      </c>
      <c r="U200" s="454" t="str">
        <f t="array" ref="U200">IF(B200="","",XLOOKUP($B200,Product,'Product List'!F:F))</f>
        <v/>
      </c>
      <c r="V200" s="454" t="str">
        <f t="array" ref="V200">IF(B200="","",XLOOKUP($B200,Product,'Product List'!G:G))</f>
        <v/>
      </c>
      <c r="W200" s="434"/>
      <c r="X200" s="434" t="str">
        <f t="array" ref="X200">iferror(xlookup(B200,'Product List'!A:A,'Product List'!P:P),"")</f>
        <v/>
      </c>
      <c r="Y200" s="434">
        <f t="shared" si="8"/>
        <v>0</v>
      </c>
      <c r="Z200" s="434"/>
    </row>
    <row r="201" ht="14.25" customHeight="1">
      <c r="A201" s="448"/>
      <c r="B201" s="448"/>
      <c r="C201" s="454"/>
      <c r="D201" s="461"/>
      <c r="E201" s="461"/>
      <c r="F201" s="461"/>
      <c r="G201" s="450">
        <f t="shared" si="1"/>
        <v>0</v>
      </c>
      <c r="H201" s="451" t="str">
        <f t="shared" si="2"/>
        <v/>
      </c>
      <c r="I201" s="452" t="str">
        <f t="shared" si="3"/>
        <v/>
      </c>
      <c r="J201" s="493"/>
      <c r="K201" s="434"/>
      <c r="L201" s="454" t="str">
        <f t="shared" si="4"/>
        <v/>
      </c>
      <c r="M201" s="455" t="str">
        <f t="array" ref="M201">IFERROR(IF(J201="","",XLOOKUP(L201,Personnel!$B$4:$G$4,Personnel!$B$5:$G$5)),"")</f>
        <v/>
      </c>
      <c r="N201" s="455">
        <f t="shared" si="5"/>
        <v>0</v>
      </c>
      <c r="O201" s="434"/>
      <c r="P201" s="456" t="str">
        <f t="shared" si="6"/>
        <v/>
      </c>
      <c r="Q201" s="457">
        <f t="shared" si="7"/>
        <v>0</v>
      </c>
      <c r="R201" s="458"/>
      <c r="S201" s="459" t="str">
        <f t="array" ref="S201">IF(B201="","",XLOOKUP($B201,Product,'Product List'!D:D))</f>
        <v/>
      </c>
      <c r="T201" s="454" t="str">
        <f t="array" ref="T201">IF(B201="","",XLOOKUP($B201,Product,'Product List'!E:E))</f>
        <v/>
      </c>
      <c r="U201" s="454" t="str">
        <f t="array" ref="U201">IF(B201="","",XLOOKUP($B201,Product,'Product List'!F:F))</f>
        <v/>
      </c>
      <c r="V201" s="454" t="str">
        <f t="array" ref="V201">IF(B201="","",XLOOKUP($B201,Product,'Product List'!G:G))</f>
        <v/>
      </c>
      <c r="W201" s="434"/>
      <c r="X201" s="434" t="str">
        <f t="array" ref="X201">iferror(xlookup(B201,'Product List'!A:A,'Product List'!P:P),"")</f>
        <v/>
      </c>
      <c r="Y201" s="434">
        <f t="shared" si="8"/>
        <v>0</v>
      </c>
      <c r="Z201" s="434"/>
    </row>
    <row r="202" ht="14.25" customHeight="1">
      <c r="A202" s="448"/>
      <c r="B202" s="448"/>
      <c r="C202" s="454"/>
      <c r="D202" s="461"/>
      <c r="E202" s="461"/>
      <c r="F202" s="461"/>
      <c r="G202" s="450">
        <f t="shared" si="1"/>
        <v>0</v>
      </c>
      <c r="H202" s="451" t="str">
        <f t="shared" si="2"/>
        <v/>
      </c>
      <c r="I202" s="452" t="str">
        <f t="shared" si="3"/>
        <v/>
      </c>
      <c r="J202" s="493"/>
      <c r="K202" s="434"/>
      <c r="L202" s="454" t="str">
        <f t="shared" si="4"/>
        <v/>
      </c>
      <c r="M202" s="455" t="str">
        <f t="array" ref="M202">IFERROR(IF(J202="","",XLOOKUP(L202,Personnel!$B$4:$G$4,Personnel!$B$5:$G$5)),"")</f>
        <v/>
      </c>
      <c r="N202" s="455">
        <f t="shared" si="5"/>
        <v>0</v>
      </c>
      <c r="O202" s="434"/>
      <c r="P202" s="456" t="str">
        <f t="shared" si="6"/>
        <v/>
      </c>
      <c r="Q202" s="457">
        <f t="shared" si="7"/>
        <v>0</v>
      </c>
      <c r="R202" s="458"/>
      <c r="S202" s="459" t="str">
        <f t="array" ref="S202">IF(B202="","",XLOOKUP($B202,Product,'Product List'!D:D))</f>
        <v/>
      </c>
      <c r="T202" s="454" t="str">
        <f t="array" ref="T202">IF(B202="","",XLOOKUP($B202,Product,'Product List'!E:E))</f>
        <v/>
      </c>
      <c r="U202" s="454" t="str">
        <f t="array" ref="U202">IF(B202="","",XLOOKUP($B202,Product,'Product List'!F:F))</f>
        <v/>
      </c>
      <c r="V202" s="454" t="str">
        <f t="array" ref="V202">IF(B202="","",XLOOKUP($B202,Product,'Product List'!G:G))</f>
        <v/>
      </c>
      <c r="W202" s="434"/>
      <c r="X202" s="434" t="str">
        <f t="array" ref="X202">iferror(xlookup(B202,'Product List'!A:A,'Product List'!P:P),"")</f>
        <v/>
      </c>
      <c r="Y202" s="434">
        <f t="shared" si="8"/>
        <v>0</v>
      </c>
      <c r="Z202" s="434"/>
    </row>
    <row r="203" ht="14.25" customHeight="1">
      <c r="A203" s="448"/>
      <c r="B203" s="448"/>
      <c r="C203" s="454"/>
      <c r="D203" s="461"/>
      <c r="E203" s="461"/>
      <c r="F203" s="461"/>
      <c r="G203" s="450">
        <f t="shared" si="1"/>
        <v>0</v>
      </c>
      <c r="H203" s="451" t="str">
        <f t="shared" si="2"/>
        <v/>
      </c>
      <c r="I203" s="452" t="str">
        <f t="shared" si="3"/>
        <v/>
      </c>
      <c r="J203" s="493"/>
      <c r="K203" s="434"/>
      <c r="L203" s="454" t="str">
        <f t="shared" si="4"/>
        <v/>
      </c>
      <c r="M203" s="455" t="str">
        <f t="array" ref="M203">IFERROR(IF(J203="","",XLOOKUP(L203,Personnel!$B$4:$G$4,Personnel!$B$5:$G$5)),"")</f>
        <v/>
      </c>
      <c r="N203" s="455">
        <f t="shared" si="5"/>
        <v>0</v>
      </c>
      <c r="O203" s="434"/>
      <c r="P203" s="456" t="str">
        <f t="shared" si="6"/>
        <v/>
      </c>
      <c r="Q203" s="457">
        <f t="shared" si="7"/>
        <v>0</v>
      </c>
      <c r="R203" s="458"/>
      <c r="S203" s="459" t="str">
        <f t="array" ref="S203">IF(B203="","",XLOOKUP($B203,Product,'Product List'!D:D))</f>
        <v/>
      </c>
      <c r="T203" s="454" t="str">
        <f t="array" ref="T203">IF(B203="","",XLOOKUP($B203,Product,'Product List'!E:E))</f>
        <v/>
      </c>
      <c r="U203" s="454" t="str">
        <f t="array" ref="U203">IF(B203="","",XLOOKUP($B203,Product,'Product List'!F:F))</f>
        <v/>
      </c>
      <c r="V203" s="454" t="str">
        <f t="array" ref="V203">IF(B203="","",XLOOKUP($B203,Product,'Product List'!G:G))</f>
        <v/>
      </c>
      <c r="W203" s="434"/>
      <c r="X203" s="434" t="str">
        <f t="array" ref="X203">iferror(xlookup(B203,'Product List'!A:A,'Product List'!P:P),"")</f>
        <v/>
      </c>
      <c r="Y203" s="434">
        <f t="shared" si="8"/>
        <v>0</v>
      </c>
      <c r="Z203" s="434"/>
    </row>
    <row r="204" ht="14.25" customHeight="1">
      <c r="A204" s="448"/>
      <c r="B204" s="448"/>
      <c r="C204" s="454"/>
      <c r="D204" s="461"/>
      <c r="E204" s="461"/>
      <c r="F204" s="461"/>
      <c r="G204" s="450">
        <f t="shared" si="1"/>
        <v>0</v>
      </c>
      <c r="H204" s="451" t="str">
        <f t="shared" si="2"/>
        <v/>
      </c>
      <c r="I204" s="452" t="str">
        <f t="shared" si="3"/>
        <v/>
      </c>
      <c r="J204" s="493"/>
      <c r="K204" s="434"/>
      <c r="L204" s="454" t="str">
        <f t="shared" si="4"/>
        <v/>
      </c>
      <c r="M204" s="455" t="str">
        <f t="array" ref="M204">IFERROR(IF(J204="","",XLOOKUP(L204,Personnel!$B$4:$G$4,Personnel!$B$5:$G$5)),"")</f>
        <v/>
      </c>
      <c r="N204" s="455">
        <f t="shared" si="5"/>
        <v>0</v>
      </c>
      <c r="O204" s="434"/>
      <c r="P204" s="456" t="str">
        <f t="shared" si="6"/>
        <v/>
      </c>
      <c r="Q204" s="457">
        <f t="shared" si="7"/>
        <v>0</v>
      </c>
      <c r="R204" s="458"/>
      <c r="S204" s="459" t="str">
        <f t="array" ref="S204">IF(B204="","",XLOOKUP($B204,Product,'Product List'!D:D))</f>
        <v/>
      </c>
      <c r="T204" s="454" t="str">
        <f t="array" ref="T204">IF(B204="","",XLOOKUP($B204,Product,'Product List'!E:E))</f>
        <v/>
      </c>
      <c r="U204" s="454" t="str">
        <f t="array" ref="U204">IF(B204="","",XLOOKUP($B204,Product,'Product List'!F:F))</f>
        <v/>
      </c>
      <c r="V204" s="454" t="str">
        <f t="array" ref="V204">IF(B204="","",XLOOKUP($B204,Product,'Product List'!G:G))</f>
        <v/>
      </c>
      <c r="W204" s="434"/>
      <c r="X204" s="434" t="str">
        <f t="array" ref="X204">iferror(xlookup(B204,'Product List'!A:A,'Product List'!P:P),"")</f>
        <v/>
      </c>
      <c r="Y204" s="434">
        <f t="shared" si="8"/>
        <v>0</v>
      </c>
      <c r="Z204" s="434"/>
    </row>
    <row r="205" ht="14.25" customHeight="1">
      <c r="A205" s="448"/>
      <c r="B205" s="448"/>
      <c r="C205" s="454"/>
      <c r="D205" s="461"/>
      <c r="E205" s="461"/>
      <c r="F205" s="461"/>
      <c r="G205" s="450">
        <f t="shared" si="1"/>
        <v>0</v>
      </c>
      <c r="H205" s="451" t="str">
        <f t="shared" si="2"/>
        <v/>
      </c>
      <c r="I205" s="452" t="str">
        <f t="shared" si="3"/>
        <v/>
      </c>
      <c r="J205" s="493"/>
      <c r="K205" s="434"/>
      <c r="L205" s="454" t="str">
        <f t="shared" si="4"/>
        <v/>
      </c>
      <c r="M205" s="455" t="str">
        <f t="array" ref="M205">IFERROR(IF(J205="","",XLOOKUP(L205,Personnel!$B$4:$G$4,Personnel!$B$5:$G$5)),"")</f>
        <v/>
      </c>
      <c r="N205" s="455">
        <f t="shared" si="5"/>
        <v>0</v>
      </c>
      <c r="O205" s="434"/>
      <c r="P205" s="456" t="str">
        <f t="shared" si="6"/>
        <v/>
      </c>
      <c r="Q205" s="457">
        <f t="shared" si="7"/>
        <v>0</v>
      </c>
      <c r="R205" s="458"/>
      <c r="S205" s="459" t="str">
        <f t="array" ref="S205">IF(B205="","",XLOOKUP($B205,Product,'Product List'!D:D))</f>
        <v/>
      </c>
      <c r="T205" s="454" t="str">
        <f t="array" ref="T205">IF(B205="","",XLOOKUP($B205,Product,'Product List'!E:E))</f>
        <v/>
      </c>
      <c r="U205" s="454" t="str">
        <f t="array" ref="U205">IF(B205="","",XLOOKUP($B205,Product,'Product List'!F:F))</f>
        <v/>
      </c>
      <c r="V205" s="454" t="str">
        <f t="array" ref="V205">IF(B205="","",XLOOKUP($B205,Product,'Product List'!G:G))</f>
        <v/>
      </c>
      <c r="W205" s="434"/>
      <c r="X205" s="434" t="str">
        <f t="array" ref="X205">iferror(xlookup(B205,'Product List'!A:A,'Product List'!P:P),"")</f>
        <v/>
      </c>
      <c r="Y205" s="434">
        <f t="shared" si="8"/>
        <v>0</v>
      </c>
      <c r="Z205" s="434"/>
    </row>
    <row r="206" ht="14.25" customHeight="1">
      <c r="A206" s="448"/>
      <c r="B206" s="448"/>
      <c r="C206" s="454"/>
      <c r="D206" s="461"/>
      <c r="E206" s="487"/>
      <c r="F206" s="460"/>
      <c r="G206" s="450">
        <f t="shared" si="1"/>
        <v>0</v>
      </c>
      <c r="H206" s="451" t="str">
        <f t="shared" si="2"/>
        <v/>
      </c>
      <c r="I206" s="452" t="str">
        <f t="shared" si="3"/>
        <v/>
      </c>
      <c r="J206" s="493"/>
      <c r="K206" s="434"/>
      <c r="L206" s="454" t="str">
        <f t="shared" si="4"/>
        <v/>
      </c>
      <c r="M206" s="455" t="str">
        <f t="array" ref="M206">IFERROR(IF(J206="","",XLOOKUP(L206,Personnel!$B$4:$G$4,Personnel!$B$5:$G$5)),"")</f>
        <v/>
      </c>
      <c r="N206" s="455">
        <f t="shared" si="5"/>
        <v>0</v>
      </c>
      <c r="O206" s="434"/>
      <c r="P206" s="456" t="str">
        <f t="shared" si="6"/>
        <v/>
      </c>
      <c r="Q206" s="457">
        <f t="shared" si="7"/>
        <v>0</v>
      </c>
      <c r="R206" s="458"/>
      <c r="S206" s="459" t="str">
        <f t="array" ref="S206">IF(B206="","",XLOOKUP($B206,Product,'Product List'!D:D))</f>
        <v/>
      </c>
      <c r="T206" s="454" t="str">
        <f t="array" ref="T206">IF(B206="","",XLOOKUP($B206,Product,'Product List'!E:E))</f>
        <v/>
      </c>
      <c r="U206" s="454" t="str">
        <f t="array" ref="U206">IF(B206="","",XLOOKUP($B206,Product,'Product List'!F:F))</f>
        <v/>
      </c>
      <c r="V206" s="454" t="str">
        <f t="array" ref="V206">IF(B206="","",XLOOKUP($B206,Product,'Product List'!G:G))</f>
        <v/>
      </c>
      <c r="W206" s="434"/>
      <c r="X206" s="434" t="str">
        <f t="array" ref="X206">iferror(xlookup(B206,'Product List'!A:A,'Product List'!P:P),"")</f>
        <v/>
      </c>
      <c r="Y206" s="434">
        <f t="shared" si="8"/>
        <v>0</v>
      </c>
      <c r="Z206" s="434"/>
    </row>
    <row r="207" ht="14.25" customHeight="1">
      <c r="A207" s="448"/>
      <c r="B207" s="448"/>
      <c r="C207" s="454"/>
      <c r="D207" s="461"/>
      <c r="E207" s="461"/>
      <c r="F207" s="461"/>
      <c r="G207" s="450">
        <f t="shared" si="1"/>
        <v>0</v>
      </c>
      <c r="H207" s="451" t="str">
        <f t="shared" si="2"/>
        <v/>
      </c>
      <c r="I207" s="452" t="str">
        <f t="shared" si="3"/>
        <v/>
      </c>
      <c r="J207" s="493"/>
      <c r="K207" s="434"/>
      <c r="L207" s="454" t="str">
        <f t="shared" si="4"/>
        <v/>
      </c>
      <c r="M207" s="455" t="str">
        <f t="array" ref="M207">IFERROR(IF(J207="","",XLOOKUP(L207,Personnel!$B$4:$G$4,Personnel!$B$5:$G$5)),"")</f>
        <v/>
      </c>
      <c r="N207" s="455">
        <f t="shared" si="5"/>
        <v>0</v>
      </c>
      <c r="O207" s="434"/>
      <c r="P207" s="456" t="str">
        <f t="shared" si="6"/>
        <v/>
      </c>
      <c r="Q207" s="457">
        <f t="shared" si="7"/>
        <v>0</v>
      </c>
      <c r="R207" s="458"/>
      <c r="S207" s="459" t="str">
        <f t="array" ref="S207">IF(B207="","",XLOOKUP($B207,Product,'Product List'!D:D))</f>
        <v/>
      </c>
      <c r="T207" s="454" t="str">
        <f t="array" ref="T207">IF(B207="","",XLOOKUP($B207,Product,'Product List'!E:E))</f>
        <v/>
      </c>
      <c r="U207" s="454" t="str">
        <f t="array" ref="U207">IF(B207="","",XLOOKUP($B207,Product,'Product List'!F:F))</f>
        <v/>
      </c>
      <c r="V207" s="454" t="str">
        <f t="array" ref="V207">IF(B207="","",XLOOKUP($B207,Product,'Product List'!G:G))</f>
        <v/>
      </c>
      <c r="W207" s="434"/>
      <c r="X207" s="434" t="str">
        <f t="array" ref="X207">iferror(xlookup(B207,'Product List'!A:A,'Product List'!P:P),"")</f>
        <v/>
      </c>
      <c r="Y207" s="434">
        <f t="shared" si="8"/>
        <v>0</v>
      </c>
      <c r="Z207" s="434"/>
    </row>
    <row r="208" ht="14.25" customHeight="1">
      <c r="A208" s="448"/>
      <c r="B208" s="448"/>
      <c r="C208" s="454"/>
      <c r="D208" s="460"/>
      <c r="E208" s="487"/>
      <c r="F208" s="460"/>
      <c r="G208" s="450">
        <f t="shared" si="1"/>
        <v>0</v>
      </c>
      <c r="H208" s="451" t="str">
        <f t="shared" si="2"/>
        <v/>
      </c>
      <c r="I208" s="452" t="str">
        <f t="shared" si="3"/>
        <v/>
      </c>
      <c r="J208" s="493"/>
      <c r="K208" s="434"/>
      <c r="L208" s="454" t="str">
        <f t="shared" si="4"/>
        <v/>
      </c>
      <c r="M208" s="455" t="str">
        <f t="array" ref="M208">IFERROR(IF(J208="","",XLOOKUP(L208,Personnel!$B$4:$G$4,Personnel!$B$5:$G$5)),"")</f>
        <v/>
      </c>
      <c r="N208" s="455">
        <f t="shared" si="5"/>
        <v>0</v>
      </c>
      <c r="O208" s="434"/>
      <c r="P208" s="456" t="str">
        <f t="shared" si="6"/>
        <v/>
      </c>
      <c r="Q208" s="457">
        <f t="shared" si="7"/>
        <v>0</v>
      </c>
      <c r="R208" s="458"/>
      <c r="S208" s="459" t="str">
        <f t="array" ref="S208">IF(B208="","",XLOOKUP($B208,Product,'Product List'!D:D))</f>
        <v/>
      </c>
      <c r="T208" s="454" t="str">
        <f t="array" ref="T208">IF(B208="","",XLOOKUP($B208,Product,'Product List'!E:E))</f>
        <v/>
      </c>
      <c r="U208" s="454" t="str">
        <f t="array" ref="U208">IF(B208="","",XLOOKUP($B208,Product,'Product List'!F:F))</f>
        <v/>
      </c>
      <c r="V208" s="454" t="str">
        <f t="array" ref="V208">IF(B208="","",XLOOKUP($B208,Product,'Product List'!G:G))</f>
        <v/>
      </c>
      <c r="W208" s="434"/>
      <c r="X208" s="434" t="str">
        <f t="array" ref="X208">iferror(xlookup(B208,'Product List'!A:A,'Product List'!P:P),"")</f>
        <v/>
      </c>
      <c r="Y208" s="434">
        <f t="shared" si="8"/>
        <v>0</v>
      </c>
      <c r="Z208" s="434"/>
    </row>
    <row r="209" ht="14.25" customHeight="1">
      <c r="A209" s="448"/>
      <c r="B209" s="448"/>
      <c r="C209" s="454"/>
      <c r="D209" s="461"/>
      <c r="E209" s="461"/>
      <c r="F209" s="461"/>
      <c r="G209" s="450">
        <f t="shared" si="1"/>
        <v>0</v>
      </c>
      <c r="H209" s="451" t="str">
        <f t="shared" si="2"/>
        <v/>
      </c>
      <c r="I209" s="452" t="str">
        <f t="shared" si="3"/>
        <v/>
      </c>
      <c r="J209" s="493"/>
      <c r="K209" s="434"/>
      <c r="L209" s="454" t="str">
        <f t="shared" si="4"/>
        <v/>
      </c>
      <c r="M209" s="455" t="str">
        <f t="array" ref="M209">IFERROR(IF(J209="","",XLOOKUP(L209,Personnel!$B$4:$G$4,Personnel!$B$5:$G$5)),"")</f>
        <v/>
      </c>
      <c r="N209" s="455">
        <f t="shared" si="5"/>
        <v>0</v>
      </c>
      <c r="O209" s="434"/>
      <c r="P209" s="456" t="str">
        <f t="shared" si="6"/>
        <v/>
      </c>
      <c r="Q209" s="457">
        <f t="shared" si="7"/>
        <v>0</v>
      </c>
      <c r="R209" s="458"/>
      <c r="S209" s="459" t="str">
        <f t="array" ref="S209">IF(B209="","",XLOOKUP($B209,Product,'Product List'!D:D))</f>
        <v/>
      </c>
      <c r="T209" s="454" t="str">
        <f t="array" ref="T209">IF(B209="","",XLOOKUP($B209,Product,'Product List'!E:E))</f>
        <v/>
      </c>
      <c r="U209" s="454" t="str">
        <f t="array" ref="U209">IF(B209="","",XLOOKUP($B209,Product,'Product List'!F:F))</f>
        <v/>
      </c>
      <c r="V209" s="454" t="str">
        <f t="array" ref="V209">IF(B209="","",XLOOKUP($B209,Product,'Product List'!G:G))</f>
        <v/>
      </c>
      <c r="W209" s="434"/>
      <c r="X209" s="434" t="str">
        <f t="array" ref="X209">iferror(xlookup(B209,'Product List'!A:A,'Product List'!P:P),"")</f>
        <v/>
      </c>
      <c r="Y209" s="434">
        <f t="shared" si="8"/>
        <v>0</v>
      </c>
      <c r="Z209" s="434"/>
    </row>
    <row r="210" ht="14.25" customHeight="1">
      <c r="A210" s="448"/>
      <c r="B210" s="448"/>
      <c r="C210" s="454"/>
      <c r="D210" s="461"/>
      <c r="E210" s="461"/>
      <c r="F210" s="461"/>
      <c r="G210" s="450">
        <f t="shared" si="1"/>
        <v>0</v>
      </c>
      <c r="H210" s="451" t="str">
        <f t="shared" si="2"/>
        <v/>
      </c>
      <c r="I210" s="452" t="str">
        <f t="shared" si="3"/>
        <v/>
      </c>
      <c r="J210" s="493"/>
      <c r="K210" s="434"/>
      <c r="L210" s="454" t="str">
        <f t="shared" si="4"/>
        <v/>
      </c>
      <c r="M210" s="455" t="str">
        <f t="array" ref="M210">IFERROR(IF(J210="","",XLOOKUP(L210,Personnel!$B$4:$G$4,Personnel!$B$5:$G$5)),"")</f>
        <v/>
      </c>
      <c r="N210" s="455">
        <f t="shared" si="5"/>
        <v>0</v>
      </c>
      <c r="O210" s="434"/>
      <c r="P210" s="456" t="str">
        <f t="shared" si="6"/>
        <v/>
      </c>
      <c r="Q210" s="457">
        <f t="shared" si="7"/>
        <v>0</v>
      </c>
      <c r="R210" s="458"/>
      <c r="S210" s="459" t="str">
        <f t="array" ref="S210">IF(B210="","",XLOOKUP($B210,Product,'Product List'!D:D))</f>
        <v/>
      </c>
      <c r="T210" s="454" t="str">
        <f t="array" ref="T210">IF(B210="","",XLOOKUP($B210,Product,'Product List'!E:E))</f>
        <v/>
      </c>
      <c r="U210" s="454" t="str">
        <f t="array" ref="U210">IF(B210="","",XLOOKUP($B210,Product,'Product List'!F:F))</f>
        <v/>
      </c>
      <c r="V210" s="454" t="str">
        <f t="array" ref="V210">IF(B210="","",XLOOKUP($B210,Product,'Product List'!G:G))</f>
        <v/>
      </c>
      <c r="W210" s="434"/>
      <c r="X210" s="434" t="str">
        <f t="array" ref="X210">iferror(xlookup(B210,'Product List'!A:A,'Product List'!P:P),"")</f>
        <v/>
      </c>
      <c r="Y210" s="434">
        <f t="shared" si="8"/>
        <v>0</v>
      </c>
      <c r="Z210" s="434"/>
    </row>
    <row r="211" ht="14.25" customHeight="1">
      <c r="A211" s="448"/>
      <c r="B211" s="448"/>
      <c r="C211" s="454"/>
      <c r="D211" s="461"/>
      <c r="E211" s="461"/>
      <c r="F211" s="461"/>
      <c r="G211" s="450">
        <f t="shared" si="1"/>
        <v>0</v>
      </c>
      <c r="H211" s="451" t="str">
        <f t="shared" si="2"/>
        <v/>
      </c>
      <c r="I211" s="452" t="str">
        <f t="shared" si="3"/>
        <v/>
      </c>
      <c r="J211" s="493"/>
      <c r="K211" s="434"/>
      <c r="L211" s="454" t="str">
        <f t="shared" si="4"/>
        <v/>
      </c>
      <c r="M211" s="455" t="str">
        <f t="array" ref="M211">IFERROR(IF(J211="","",XLOOKUP(L211,Personnel!$B$4:$G$4,Personnel!$B$5:$G$5)),"")</f>
        <v/>
      </c>
      <c r="N211" s="455">
        <f t="shared" si="5"/>
        <v>0</v>
      </c>
      <c r="O211" s="434"/>
      <c r="P211" s="456" t="str">
        <f t="shared" si="6"/>
        <v/>
      </c>
      <c r="Q211" s="457">
        <f t="shared" si="7"/>
        <v>0</v>
      </c>
      <c r="R211" s="458"/>
      <c r="S211" s="459" t="str">
        <f t="array" ref="S211">IF(B211="","",XLOOKUP($B211,Product,'Product List'!D:D))</f>
        <v/>
      </c>
      <c r="T211" s="454" t="str">
        <f t="array" ref="T211">IF(B211="","",XLOOKUP($B211,Product,'Product List'!E:E))</f>
        <v/>
      </c>
      <c r="U211" s="454" t="str">
        <f t="array" ref="U211">IF(B211="","",XLOOKUP($B211,Product,'Product List'!F:F))</f>
        <v/>
      </c>
      <c r="V211" s="454" t="str">
        <f t="array" ref="V211">IF(B211="","",XLOOKUP($B211,Product,'Product List'!G:G))</f>
        <v/>
      </c>
      <c r="W211" s="434"/>
      <c r="X211" s="434" t="str">
        <f t="array" ref="X211">iferror(xlookup(B211,'Product List'!A:A,'Product List'!P:P),"")</f>
        <v/>
      </c>
      <c r="Y211" s="434">
        <f t="shared" si="8"/>
        <v>0</v>
      </c>
      <c r="Z211" s="434"/>
    </row>
    <row r="212" ht="14.25" customHeight="1">
      <c r="A212" s="448"/>
      <c r="B212" s="448"/>
      <c r="C212" s="454"/>
      <c r="D212" s="461"/>
      <c r="E212" s="461"/>
      <c r="F212" s="460"/>
      <c r="G212" s="450">
        <f t="shared" si="1"/>
        <v>0</v>
      </c>
      <c r="H212" s="451" t="str">
        <f t="shared" si="2"/>
        <v/>
      </c>
      <c r="I212" s="452" t="str">
        <f t="shared" si="3"/>
        <v/>
      </c>
      <c r="J212" s="493"/>
      <c r="K212" s="434"/>
      <c r="L212" s="454" t="str">
        <f t="shared" si="4"/>
        <v/>
      </c>
      <c r="M212" s="455" t="str">
        <f t="array" ref="M212">IFERROR(IF(J212="","",XLOOKUP(L212,Personnel!$B$4:$G$4,Personnel!$B$5:$G$5)),"")</f>
        <v/>
      </c>
      <c r="N212" s="455">
        <f t="shared" si="5"/>
        <v>0</v>
      </c>
      <c r="O212" s="434"/>
      <c r="P212" s="456" t="str">
        <f t="shared" si="6"/>
        <v/>
      </c>
      <c r="Q212" s="457">
        <f t="shared" si="7"/>
        <v>0</v>
      </c>
      <c r="R212" s="458"/>
      <c r="S212" s="459" t="str">
        <f t="array" ref="S212">IF(B212="","",XLOOKUP($B212,Product,'Product List'!D:D))</f>
        <v/>
      </c>
      <c r="T212" s="454" t="str">
        <f t="array" ref="T212">IF(B212="","",XLOOKUP($B212,Product,'Product List'!E:E))</f>
        <v/>
      </c>
      <c r="U212" s="454" t="str">
        <f t="array" ref="U212">IF(B212="","",XLOOKUP($B212,Product,'Product List'!F:F))</f>
        <v/>
      </c>
      <c r="V212" s="454" t="str">
        <f t="array" ref="V212">IF(B212="","",XLOOKUP($B212,Product,'Product List'!G:G))</f>
        <v/>
      </c>
      <c r="W212" s="434"/>
      <c r="X212" s="434" t="str">
        <f t="array" ref="X212">iferror(xlookup(B212,'Product List'!A:A,'Product List'!P:P),"")</f>
        <v/>
      </c>
      <c r="Y212" s="434">
        <f t="shared" si="8"/>
        <v>0</v>
      </c>
      <c r="Z212" s="434"/>
    </row>
    <row r="213" ht="14.25" customHeight="1">
      <c r="A213" s="448"/>
      <c r="B213" s="448"/>
      <c r="C213" s="454"/>
      <c r="D213" s="460"/>
      <c r="E213" s="461"/>
      <c r="F213" s="461"/>
      <c r="G213" s="450">
        <f t="shared" si="1"/>
        <v>0</v>
      </c>
      <c r="H213" s="451" t="str">
        <f t="shared" si="2"/>
        <v/>
      </c>
      <c r="I213" s="452" t="str">
        <f t="shared" si="3"/>
        <v/>
      </c>
      <c r="J213" s="493"/>
      <c r="K213" s="434"/>
      <c r="L213" s="454" t="str">
        <f t="shared" si="4"/>
        <v/>
      </c>
      <c r="M213" s="455" t="str">
        <f t="array" ref="M213">IFERROR(IF(J213="","",XLOOKUP(L213,Personnel!$B$4:$G$4,Personnel!$B$5:$G$5)),"")</f>
        <v/>
      </c>
      <c r="N213" s="455">
        <f t="shared" si="5"/>
        <v>0</v>
      </c>
      <c r="O213" s="434"/>
      <c r="P213" s="456" t="str">
        <f t="shared" si="6"/>
        <v/>
      </c>
      <c r="Q213" s="457">
        <f t="shared" si="7"/>
        <v>0</v>
      </c>
      <c r="R213" s="458"/>
      <c r="S213" s="459" t="str">
        <f t="array" ref="S213">IF(B213="","",XLOOKUP($B213,Product,'Product List'!D:D))</f>
        <v/>
      </c>
      <c r="T213" s="454" t="str">
        <f t="array" ref="T213">IF(B213="","",XLOOKUP($B213,Product,'Product List'!E:E))</f>
        <v/>
      </c>
      <c r="U213" s="454" t="str">
        <f t="array" ref="U213">IF(B213="","",XLOOKUP($B213,Product,'Product List'!F:F))</f>
        <v/>
      </c>
      <c r="V213" s="454" t="str">
        <f t="array" ref="V213">IF(B213="","",XLOOKUP($B213,Product,'Product List'!G:G))</f>
        <v/>
      </c>
      <c r="W213" s="434"/>
      <c r="X213" s="434" t="str">
        <f t="array" ref="X213">iferror(xlookup(B213,'Product List'!A:A,'Product List'!P:P),"")</f>
        <v/>
      </c>
      <c r="Y213" s="434">
        <f t="shared" si="8"/>
        <v>0</v>
      </c>
      <c r="Z213" s="434"/>
    </row>
    <row r="214" ht="14.25" customHeight="1">
      <c r="A214" s="448"/>
      <c r="B214" s="448"/>
      <c r="C214" s="454"/>
      <c r="D214" s="461"/>
      <c r="E214" s="487"/>
      <c r="F214" s="461"/>
      <c r="G214" s="450">
        <f t="shared" si="1"/>
        <v>0</v>
      </c>
      <c r="H214" s="451" t="str">
        <f t="shared" si="2"/>
        <v/>
      </c>
      <c r="I214" s="452" t="str">
        <f t="shared" si="3"/>
        <v/>
      </c>
      <c r="J214" s="493"/>
      <c r="K214" s="434"/>
      <c r="L214" s="454" t="str">
        <f t="shared" si="4"/>
        <v/>
      </c>
      <c r="M214" s="455" t="str">
        <f t="array" ref="M214">IFERROR(IF(J214="","",XLOOKUP(L214,Personnel!$B$4:$G$4,Personnel!$B$5:$G$5)),"")</f>
        <v/>
      </c>
      <c r="N214" s="455">
        <f t="shared" si="5"/>
        <v>0</v>
      </c>
      <c r="O214" s="434"/>
      <c r="P214" s="456" t="str">
        <f t="shared" si="6"/>
        <v/>
      </c>
      <c r="Q214" s="457">
        <f t="shared" si="7"/>
        <v>0</v>
      </c>
      <c r="R214" s="458"/>
      <c r="S214" s="459" t="str">
        <f t="array" ref="S214">IF(B214="","",XLOOKUP($B214,Product,'Product List'!D:D))</f>
        <v/>
      </c>
      <c r="T214" s="454" t="str">
        <f t="array" ref="T214">IF(B214="","",XLOOKUP($B214,Product,'Product List'!E:E))</f>
        <v/>
      </c>
      <c r="U214" s="454" t="str">
        <f t="array" ref="U214">IF(B214="","",XLOOKUP($B214,Product,'Product List'!F:F))</f>
        <v/>
      </c>
      <c r="V214" s="454" t="str">
        <f t="array" ref="V214">IF(B214="","",XLOOKUP($B214,Product,'Product List'!G:G))</f>
        <v/>
      </c>
      <c r="W214" s="434"/>
      <c r="X214" s="434" t="str">
        <f t="array" ref="X214">iferror(xlookup(B214,'Product List'!A:A,'Product List'!P:P),"")</f>
        <v/>
      </c>
      <c r="Y214" s="434">
        <f t="shared" si="8"/>
        <v>0</v>
      </c>
      <c r="Z214" s="434"/>
    </row>
    <row r="215" ht="14.25" customHeight="1">
      <c r="A215" s="448"/>
      <c r="B215" s="448"/>
      <c r="C215" s="454"/>
      <c r="D215" s="461"/>
      <c r="E215" s="461"/>
      <c r="F215" s="461"/>
      <c r="G215" s="450">
        <f t="shared" si="1"/>
        <v>0</v>
      </c>
      <c r="H215" s="451" t="str">
        <f t="shared" si="2"/>
        <v/>
      </c>
      <c r="I215" s="452" t="str">
        <f t="shared" si="3"/>
        <v/>
      </c>
      <c r="J215" s="493"/>
      <c r="K215" s="434"/>
      <c r="L215" s="454" t="str">
        <f t="shared" si="4"/>
        <v/>
      </c>
      <c r="M215" s="455" t="str">
        <f t="array" ref="M215">IFERROR(IF(J215="","",XLOOKUP(L215,Personnel!$B$4:$G$4,Personnel!$B$5:$G$5)),"")</f>
        <v/>
      </c>
      <c r="N215" s="455">
        <f t="shared" si="5"/>
        <v>0</v>
      </c>
      <c r="O215" s="434"/>
      <c r="P215" s="456" t="str">
        <f t="shared" si="6"/>
        <v/>
      </c>
      <c r="Q215" s="457">
        <f t="shared" si="7"/>
        <v>0</v>
      </c>
      <c r="R215" s="458"/>
      <c r="S215" s="459" t="str">
        <f t="array" ref="S215">IF(B215="","",XLOOKUP($B215,Product,'Product List'!D:D))</f>
        <v/>
      </c>
      <c r="T215" s="454" t="str">
        <f t="array" ref="T215">IF(B215="","",XLOOKUP($B215,Product,'Product List'!E:E))</f>
        <v/>
      </c>
      <c r="U215" s="454" t="str">
        <f t="array" ref="U215">IF(B215="","",XLOOKUP($B215,Product,'Product List'!F:F))</f>
        <v/>
      </c>
      <c r="V215" s="454" t="str">
        <f t="array" ref="V215">IF(B215="","",XLOOKUP($B215,Product,'Product List'!G:G))</f>
        <v/>
      </c>
      <c r="W215" s="434"/>
      <c r="X215" s="434" t="str">
        <f t="array" ref="X215">iferror(xlookup(B215,'Product List'!A:A,'Product List'!P:P),"")</f>
        <v/>
      </c>
      <c r="Y215" s="434">
        <f t="shared" si="8"/>
        <v>0</v>
      </c>
      <c r="Z215" s="434"/>
    </row>
    <row r="216" ht="14.25" customHeight="1">
      <c r="A216" s="448"/>
      <c r="B216" s="448"/>
      <c r="C216" s="454"/>
      <c r="D216" s="461"/>
      <c r="E216" s="461"/>
      <c r="F216" s="461"/>
      <c r="G216" s="450">
        <f t="shared" si="1"/>
        <v>0</v>
      </c>
      <c r="H216" s="451" t="str">
        <f t="shared" si="2"/>
        <v/>
      </c>
      <c r="I216" s="452" t="str">
        <f t="shared" si="3"/>
        <v/>
      </c>
      <c r="J216" s="493"/>
      <c r="K216" s="434"/>
      <c r="L216" s="454" t="str">
        <f t="shared" si="4"/>
        <v/>
      </c>
      <c r="M216" s="455" t="str">
        <f t="array" ref="M216">IFERROR(IF(J216="","",XLOOKUP(L216,Personnel!$B$4:$G$4,Personnel!$B$5:$G$5)),"")</f>
        <v/>
      </c>
      <c r="N216" s="455">
        <f t="shared" si="5"/>
        <v>0</v>
      </c>
      <c r="O216" s="434"/>
      <c r="P216" s="456" t="str">
        <f t="shared" si="6"/>
        <v/>
      </c>
      <c r="Q216" s="457">
        <f t="shared" si="7"/>
        <v>0</v>
      </c>
      <c r="R216" s="458"/>
      <c r="S216" s="459" t="str">
        <f t="array" ref="S216">IF(B216="","",XLOOKUP($B216,Product,'Product List'!D:D))</f>
        <v/>
      </c>
      <c r="T216" s="454" t="str">
        <f t="array" ref="T216">IF(B216="","",XLOOKUP($B216,Product,'Product List'!E:E))</f>
        <v/>
      </c>
      <c r="U216" s="454" t="str">
        <f t="array" ref="U216">IF(B216="","",XLOOKUP($B216,Product,'Product List'!F:F))</f>
        <v/>
      </c>
      <c r="V216" s="454" t="str">
        <f t="array" ref="V216">IF(B216="","",XLOOKUP($B216,Product,'Product List'!G:G))</f>
        <v/>
      </c>
      <c r="W216" s="434"/>
      <c r="X216" s="434" t="str">
        <f t="array" ref="X216">iferror(xlookup(B216,'Product List'!A:A,'Product List'!P:P),"")</f>
        <v/>
      </c>
      <c r="Y216" s="434">
        <f t="shared" si="8"/>
        <v>0</v>
      </c>
      <c r="Z216" s="434"/>
    </row>
    <row r="217" ht="14.25" customHeight="1">
      <c r="A217" s="448"/>
      <c r="B217" s="448"/>
      <c r="C217" s="454"/>
      <c r="D217" s="461"/>
      <c r="E217" s="487"/>
      <c r="F217" s="461"/>
      <c r="G217" s="450">
        <f t="shared" si="1"/>
        <v>0</v>
      </c>
      <c r="H217" s="451" t="str">
        <f t="shared" si="2"/>
        <v/>
      </c>
      <c r="I217" s="452" t="str">
        <f t="shared" si="3"/>
        <v/>
      </c>
      <c r="J217" s="493"/>
      <c r="K217" s="434"/>
      <c r="L217" s="454" t="str">
        <f t="shared" si="4"/>
        <v/>
      </c>
      <c r="M217" s="455" t="str">
        <f t="array" ref="M217">IFERROR(IF(J217="","",XLOOKUP(L217,Personnel!$B$4:$G$4,Personnel!$B$5:$G$5)),"")</f>
        <v/>
      </c>
      <c r="N217" s="455">
        <f t="shared" si="5"/>
        <v>0</v>
      </c>
      <c r="O217" s="434"/>
      <c r="P217" s="456" t="str">
        <f t="shared" si="6"/>
        <v/>
      </c>
      <c r="Q217" s="457">
        <f t="shared" si="7"/>
        <v>0</v>
      </c>
      <c r="R217" s="458"/>
      <c r="S217" s="459" t="str">
        <f t="array" ref="S217">IF(B217="","",XLOOKUP($B217,Product,'Product List'!D:D))</f>
        <v/>
      </c>
      <c r="T217" s="454" t="str">
        <f t="array" ref="T217">IF(B217="","",XLOOKUP($B217,Product,'Product List'!E:E))</f>
        <v/>
      </c>
      <c r="U217" s="454" t="str">
        <f t="array" ref="U217">IF(B217="","",XLOOKUP($B217,Product,'Product List'!F:F))</f>
        <v/>
      </c>
      <c r="V217" s="454" t="str">
        <f t="array" ref="V217">IF(B217="","",XLOOKUP($B217,Product,'Product List'!G:G))</f>
        <v/>
      </c>
      <c r="W217" s="434"/>
      <c r="X217" s="434" t="str">
        <f t="array" ref="X217">iferror(xlookup(B217,'Product List'!A:A,'Product List'!P:P),"")</f>
        <v/>
      </c>
      <c r="Y217" s="434">
        <f t="shared" si="8"/>
        <v>0</v>
      </c>
      <c r="Z217" s="434"/>
    </row>
    <row r="218" ht="14.25" customHeight="1">
      <c r="A218" s="448"/>
      <c r="B218" s="448"/>
      <c r="C218" s="454"/>
      <c r="D218" s="461"/>
      <c r="E218" s="460"/>
      <c r="F218" s="461"/>
      <c r="G218" s="450">
        <f t="shared" si="1"/>
        <v>0</v>
      </c>
      <c r="H218" s="451" t="str">
        <f t="shared" si="2"/>
        <v/>
      </c>
      <c r="I218" s="452" t="str">
        <f t="shared" si="3"/>
        <v/>
      </c>
      <c r="J218" s="493"/>
      <c r="K218" s="434"/>
      <c r="L218" s="454" t="str">
        <f t="shared" si="4"/>
        <v/>
      </c>
      <c r="M218" s="455" t="str">
        <f t="array" ref="M218">IFERROR(IF(J218="","",XLOOKUP(L218,Personnel!$B$4:$G$4,Personnel!$B$5:$G$5)),"")</f>
        <v/>
      </c>
      <c r="N218" s="455">
        <f t="shared" si="5"/>
        <v>0</v>
      </c>
      <c r="O218" s="434"/>
      <c r="P218" s="456" t="str">
        <f t="shared" si="6"/>
        <v/>
      </c>
      <c r="Q218" s="457">
        <f t="shared" si="7"/>
        <v>0</v>
      </c>
      <c r="R218" s="458"/>
      <c r="S218" s="459" t="str">
        <f t="array" ref="S218">IF(B218="","",XLOOKUP($B218,Product,'Product List'!D:D))</f>
        <v/>
      </c>
      <c r="T218" s="454" t="str">
        <f t="array" ref="T218">IF(B218="","",XLOOKUP($B218,Product,'Product List'!E:E))</f>
        <v/>
      </c>
      <c r="U218" s="454" t="str">
        <f t="array" ref="U218">IF(B218="","",XLOOKUP($B218,Product,'Product List'!F:F))</f>
        <v/>
      </c>
      <c r="V218" s="454" t="str">
        <f t="array" ref="V218">IF(B218="","",XLOOKUP($B218,Product,'Product List'!G:G))</f>
        <v/>
      </c>
      <c r="W218" s="434"/>
      <c r="X218" s="434" t="str">
        <f t="array" ref="X218">iferror(xlookup(B218,'Product List'!A:A,'Product List'!P:P),"")</f>
        <v/>
      </c>
      <c r="Y218" s="434">
        <f t="shared" si="8"/>
        <v>0</v>
      </c>
      <c r="Z218" s="434"/>
    </row>
    <row r="219" ht="14.25" customHeight="1">
      <c r="A219" s="448"/>
      <c r="B219" s="448"/>
      <c r="C219" s="454"/>
      <c r="D219" s="461"/>
      <c r="E219" s="448"/>
      <c r="F219" s="460"/>
      <c r="G219" s="450">
        <f t="shared" si="1"/>
        <v>0</v>
      </c>
      <c r="H219" s="451" t="str">
        <f t="shared" si="2"/>
        <v/>
      </c>
      <c r="I219" s="452" t="str">
        <f t="shared" si="3"/>
        <v/>
      </c>
      <c r="J219" s="493"/>
      <c r="K219" s="434"/>
      <c r="L219" s="454" t="str">
        <f t="shared" si="4"/>
        <v/>
      </c>
      <c r="M219" s="455" t="str">
        <f t="array" ref="M219">IFERROR(IF(J219="","",XLOOKUP(L219,Personnel!$B$4:$G$4,Personnel!$B$5:$G$5)),"")</f>
        <v/>
      </c>
      <c r="N219" s="455">
        <f t="shared" si="5"/>
        <v>0</v>
      </c>
      <c r="O219" s="434"/>
      <c r="P219" s="456" t="str">
        <f t="shared" si="6"/>
        <v/>
      </c>
      <c r="Q219" s="457">
        <f t="shared" si="7"/>
        <v>0</v>
      </c>
      <c r="R219" s="458"/>
      <c r="S219" s="459" t="str">
        <f t="array" ref="S219">IF(B219="","",XLOOKUP($B219,Product,'Product List'!D:D))</f>
        <v/>
      </c>
      <c r="T219" s="454" t="str">
        <f t="array" ref="T219">IF(B219="","",XLOOKUP($B219,Product,'Product List'!E:E))</f>
        <v/>
      </c>
      <c r="U219" s="454" t="str">
        <f t="array" ref="U219">IF(B219="","",XLOOKUP($B219,Product,'Product List'!F:F))</f>
        <v/>
      </c>
      <c r="V219" s="454" t="str">
        <f t="array" ref="V219">IF(B219="","",XLOOKUP($B219,Product,'Product List'!G:G))</f>
        <v/>
      </c>
      <c r="W219" s="434"/>
      <c r="X219" s="434" t="str">
        <f t="array" ref="X219">iferror(xlookup(B219,'Product List'!A:A,'Product List'!P:P),"")</f>
        <v/>
      </c>
      <c r="Y219" s="434">
        <f t="shared" si="8"/>
        <v>0</v>
      </c>
      <c r="Z219" s="434"/>
    </row>
    <row r="220" ht="14.25" customHeight="1">
      <c r="A220" s="448"/>
      <c r="B220" s="448"/>
      <c r="C220" s="454"/>
      <c r="D220" s="461"/>
      <c r="E220" s="461"/>
      <c r="F220" s="461"/>
      <c r="G220" s="450">
        <f t="shared" si="1"/>
        <v>0</v>
      </c>
      <c r="H220" s="451" t="str">
        <f t="shared" si="2"/>
        <v/>
      </c>
      <c r="I220" s="452" t="str">
        <f t="shared" si="3"/>
        <v/>
      </c>
      <c r="J220" s="493"/>
      <c r="K220" s="434"/>
      <c r="L220" s="454" t="str">
        <f t="shared" si="4"/>
        <v/>
      </c>
      <c r="M220" s="455" t="str">
        <f t="array" ref="M220">IFERROR(IF(J220="","",XLOOKUP(L220,Personnel!$B$4:$G$4,Personnel!$B$5:$G$5)),"")</f>
        <v/>
      </c>
      <c r="N220" s="455">
        <f t="shared" si="5"/>
        <v>0</v>
      </c>
      <c r="O220" s="434"/>
      <c r="P220" s="456" t="str">
        <f t="shared" si="6"/>
        <v/>
      </c>
      <c r="Q220" s="457">
        <f t="shared" si="7"/>
        <v>0</v>
      </c>
      <c r="R220" s="458"/>
      <c r="S220" s="459" t="str">
        <f t="array" ref="S220">IF(B220="","",XLOOKUP($B220,Product,'Product List'!D:D))</f>
        <v/>
      </c>
      <c r="T220" s="454" t="str">
        <f t="array" ref="T220">IF(B220="","",XLOOKUP($B220,Product,'Product List'!E:E))</f>
        <v/>
      </c>
      <c r="U220" s="454" t="str">
        <f t="array" ref="U220">IF(B220="","",XLOOKUP($B220,Product,'Product List'!F:F))</f>
        <v/>
      </c>
      <c r="V220" s="454" t="str">
        <f t="array" ref="V220">IF(B220="","",XLOOKUP($B220,Product,'Product List'!G:G))</f>
        <v/>
      </c>
      <c r="W220" s="434"/>
      <c r="X220" s="434" t="str">
        <f t="array" ref="X220">iferror(xlookup(B220,'Product List'!A:A,'Product List'!P:P),"")</f>
        <v/>
      </c>
      <c r="Y220" s="434">
        <f t="shared" si="8"/>
        <v>0</v>
      </c>
      <c r="Z220" s="434"/>
    </row>
    <row r="221" ht="14.25" customHeight="1">
      <c r="A221" s="448"/>
      <c r="B221" s="448"/>
      <c r="C221" s="454"/>
      <c r="D221" s="461"/>
      <c r="E221" s="461"/>
      <c r="F221" s="460"/>
      <c r="G221" s="450">
        <f t="shared" si="1"/>
        <v>0</v>
      </c>
      <c r="H221" s="451" t="str">
        <f t="shared" si="2"/>
        <v/>
      </c>
      <c r="I221" s="452" t="str">
        <f t="shared" si="3"/>
        <v/>
      </c>
      <c r="J221" s="493"/>
      <c r="K221" s="434"/>
      <c r="L221" s="454" t="str">
        <f t="shared" si="4"/>
        <v/>
      </c>
      <c r="M221" s="455" t="str">
        <f t="array" ref="M221">IFERROR(IF(J221="","",XLOOKUP(L221,Personnel!$B$4:$G$4,Personnel!$B$5:$G$5)),"")</f>
        <v/>
      </c>
      <c r="N221" s="455">
        <f t="shared" si="5"/>
        <v>0</v>
      </c>
      <c r="O221" s="434"/>
      <c r="P221" s="456" t="str">
        <f t="shared" si="6"/>
        <v/>
      </c>
      <c r="Q221" s="457">
        <f t="shared" si="7"/>
        <v>0</v>
      </c>
      <c r="R221" s="458"/>
      <c r="S221" s="459" t="str">
        <f t="array" ref="S221">IF(B221="","",XLOOKUP($B221,Product,'Product List'!D:D))</f>
        <v/>
      </c>
      <c r="T221" s="454" t="str">
        <f t="array" ref="T221">IF(B221="","",XLOOKUP($B221,Product,'Product List'!E:E))</f>
        <v/>
      </c>
      <c r="U221" s="454" t="str">
        <f t="array" ref="U221">IF(B221="","",XLOOKUP($B221,Product,'Product List'!F:F))</f>
        <v/>
      </c>
      <c r="V221" s="454" t="str">
        <f t="array" ref="V221">IF(B221="","",XLOOKUP($B221,Product,'Product List'!G:G))</f>
        <v/>
      </c>
      <c r="W221" s="434"/>
      <c r="X221" s="434" t="str">
        <f t="array" ref="X221">iferror(xlookup(B221,'Product List'!A:A,'Product List'!P:P),"")</f>
        <v/>
      </c>
      <c r="Y221" s="434">
        <f t="shared" si="8"/>
        <v>0</v>
      </c>
      <c r="Z221" s="434"/>
    </row>
    <row r="222" ht="14.25" customHeight="1">
      <c r="A222" s="448"/>
      <c r="B222" s="448"/>
      <c r="C222" s="454"/>
      <c r="D222" s="461"/>
      <c r="E222" s="487"/>
      <c r="F222" s="461"/>
      <c r="G222" s="487">
        <f t="shared" si="1"/>
        <v>0</v>
      </c>
      <c r="H222" s="451" t="str">
        <f t="shared" si="2"/>
        <v/>
      </c>
      <c r="I222" s="452" t="str">
        <f t="shared" si="3"/>
        <v/>
      </c>
      <c r="J222" s="493"/>
      <c r="K222" s="434"/>
      <c r="L222" s="454" t="str">
        <f t="shared" si="4"/>
        <v/>
      </c>
      <c r="M222" s="455" t="str">
        <f t="array" ref="M222">IFERROR(IF(J222="","",XLOOKUP(L222,Personnel!$B$4:$G$4,Personnel!$B$5:$G$5)),"")</f>
        <v/>
      </c>
      <c r="N222" s="455">
        <f t="shared" si="5"/>
        <v>0</v>
      </c>
      <c r="O222" s="434"/>
      <c r="P222" s="456" t="str">
        <f t="shared" si="6"/>
        <v/>
      </c>
      <c r="Q222" s="457">
        <f t="shared" si="7"/>
        <v>0</v>
      </c>
      <c r="R222" s="458"/>
      <c r="S222" s="459" t="str">
        <f t="array" ref="S222">IF(B222="","",XLOOKUP($B222,Product,'Product List'!D:D))</f>
        <v/>
      </c>
      <c r="T222" s="454" t="str">
        <f t="array" ref="T222">IF(B222="","",XLOOKUP($B222,Product,'Product List'!E:E))</f>
        <v/>
      </c>
      <c r="U222" s="454" t="str">
        <f t="array" ref="U222">IF(B222="","",XLOOKUP($B222,Product,'Product List'!F:F))</f>
        <v/>
      </c>
      <c r="V222" s="454" t="str">
        <f t="array" ref="V222">IF(B222="","",XLOOKUP($B222,Product,'Product List'!G:G))</f>
        <v/>
      </c>
      <c r="W222" s="434"/>
      <c r="X222" s="434" t="str">
        <f t="array" ref="X222">iferror(xlookup(B222,'Product List'!A:A,'Product List'!P:P),"")</f>
        <v/>
      </c>
      <c r="Y222" s="434">
        <f t="shared" si="8"/>
        <v>0</v>
      </c>
      <c r="Z222" s="434"/>
    </row>
    <row r="223" ht="14.25" customHeight="1">
      <c r="A223" s="448"/>
      <c r="B223" s="448"/>
      <c r="C223" s="454"/>
      <c r="D223" s="461"/>
      <c r="E223" s="487"/>
      <c r="F223" s="461"/>
      <c r="G223" s="487">
        <f t="shared" si="1"/>
        <v>0</v>
      </c>
      <c r="H223" s="451" t="str">
        <f t="shared" si="2"/>
        <v/>
      </c>
      <c r="I223" s="452" t="str">
        <f t="shared" si="3"/>
        <v/>
      </c>
      <c r="J223" s="493"/>
      <c r="K223" s="434"/>
      <c r="L223" s="454" t="str">
        <f t="shared" si="4"/>
        <v/>
      </c>
      <c r="M223" s="455" t="str">
        <f t="array" ref="M223">IFERROR(IF(J223="","",XLOOKUP(L223,Personnel!$B$4:$G$4,Personnel!$B$5:$G$5)),"")</f>
        <v/>
      </c>
      <c r="N223" s="455">
        <f t="shared" si="5"/>
        <v>0</v>
      </c>
      <c r="O223" s="434"/>
      <c r="P223" s="456" t="str">
        <f t="shared" si="6"/>
        <v/>
      </c>
      <c r="Q223" s="457">
        <f t="shared" si="7"/>
        <v>0</v>
      </c>
      <c r="R223" s="458"/>
      <c r="S223" s="459" t="str">
        <f t="array" ref="S223">IF(B223="","",XLOOKUP($B223,Product,'Product List'!D:D))</f>
        <v/>
      </c>
      <c r="T223" s="454" t="str">
        <f t="array" ref="T223">IF(B223="","",XLOOKUP($B223,Product,'Product List'!E:E))</f>
        <v/>
      </c>
      <c r="U223" s="454" t="str">
        <f t="array" ref="U223">IF(B223="","",XLOOKUP($B223,Product,'Product List'!F:F))</f>
        <v/>
      </c>
      <c r="V223" s="454" t="str">
        <f t="array" ref="V223">IF(B223="","",XLOOKUP($B223,Product,'Product List'!G:G))</f>
        <v/>
      </c>
      <c r="W223" s="434"/>
      <c r="X223" s="434" t="str">
        <f t="array" ref="X223">iferror(xlookup(B223,'Product List'!A:A,'Product List'!P:P),"")</f>
        <v/>
      </c>
      <c r="Y223" s="434">
        <f t="shared" si="8"/>
        <v>0</v>
      </c>
      <c r="Z223" s="434"/>
    </row>
    <row r="224" ht="14.25" customHeight="1">
      <c r="A224" s="448"/>
      <c r="B224" s="448"/>
      <c r="C224" s="454"/>
      <c r="D224" s="461"/>
      <c r="E224" s="487"/>
      <c r="F224" s="461"/>
      <c r="G224" s="487">
        <f t="shared" si="1"/>
        <v>0</v>
      </c>
      <c r="H224" s="451" t="str">
        <f t="shared" si="2"/>
        <v/>
      </c>
      <c r="I224" s="452" t="str">
        <f t="shared" si="3"/>
        <v/>
      </c>
      <c r="J224" s="493"/>
      <c r="K224" s="434"/>
      <c r="L224" s="454" t="str">
        <f t="shared" si="4"/>
        <v/>
      </c>
      <c r="M224" s="455" t="str">
        <f t="array" ref="M224">IFERROR(IF(J224="","",XLOOKUP(L224,Personnel!$B$4:$G$4,Personnel!$B$5:$G$5)),"")</f>
        <v/>
      </c>
      <c r="N224" s="455">
        <f t="shared" si="5"/>
        <v>0</v>
      </c>
      <c r="O224" s="434"/>
      <c r="P224" s="456" t="str">
        <f t="shared" si="6"/>
        <v/>
      </c>
      <c r="Q224" s="457">
        <f t="shared" si="7"/>
        <v>0</v>
      </c>
      <c r="R224" s="458"/>
      <c r="S224" s="459" t="str">
        <f t="array" ref="S224">IF(B224="","",XLOOKUP($B224,Product,'Product List'!D:D))</f>
        <v/>
      </c>
      <c r="T224" s="454" t="str">
        <f t="array" ref="T224">IF(B224="","",XLOOKUP($B224,Product,'Product List'!E:E))</f>
        <v/>
      </c>
      <c r="U224" s="454" t="str">
        <f t="array" ref="U224">IF(B224="","",XLOOKUP($B224,Product,'Product List'!F:F))</f>
        <v/>
      </c>
      <c r="V224" s="454" t="str">
        <f t="array" ref="V224">IF(B224="","",XLOOKUP($B224,Product,'Product List'!G:G))</f>
        <v/>
      </c>
      <c r="W224" s="434"/>
      <c r="X224" s="434" t="str">
        <f t="array" ref="X224">iferror(xlookup(B224,'Product List'!A:A,'Product List'!P:P),"")</f>
        <v/>
      </c>
      <c r="Y224" s="434">
        <f t="shared" si="8"/>
        <v>0</v>
      </c>
      <c r="Z224" s="434"/>
    </row>
    <row r="225" ht="14.25" customHeight="1">
      <c r="A225" s="448"/>
      <c r="B225" s="448"/>
      <c r="C225" s="454"/>
      <c r="D225" s="461"/>
      <c r="E225" s="461"/>
      <c r="F225" s="461"/>
      <c r="G225" s="487">
        <f t="shared" si="1"/>
        <v>0</v>
      </c>
      <c r="H225" s="451" t="str">
        <f t="shared" si="2"/>
        <v/>
      </c>
      <c r="I225" s="452" t="str">
        <f t="shared" si="3"/>
        <v/>
      </c>
      <c r="J225" s="493"/>
      <c r="K225" s="434"/>
      <c r="L225" s="454" t="str">
        <f t="shared" si="4"/>
        <v/>
      </c>
      <c r="M225" s="455" t="str">
        <f t="array" ref="M225">IFERROR(IF(J225="","",XLOOKUP(L225,Personnel!$B$4:$G$4,Personnel!$B$5:$G$5)),"")</f>
        <v/>
      </c>
      <c r="N225" s="455">
        <f t="shared" si="5"/>
        <v>0</v>
      </c>
      <c r="O225" s="434"/>
      <c r="P225" s="456" t="str">
        <f t="shared" si="6"/>
        <v/>
      </c>
      <c r="Q225" s="457">
        <f t="shared" si="7"/>
        <v>0</v>
      </c>
      <c r="R225" s="458"/>
      <c r="S225" s="459" t="str">
        <f t="array" ref="S225">IF(B225="","",XLOOKUP($B225,Product,'Product List'!D:D))</f>
        <v/>
      </c>
      <c r="T225" s="454" t="str">
        <f t="array" ref="T225">IF(B225="","",XLOOKUP($B225,Product,'Product List'!E:E))</f>
        <v/>
      </c>
      <c r="U225" s="454" t="str">
        <f t="array" ref="U225">IF(B225="","",XLOOKUP($B225,Product,'Product List'!F:F))</f>
        <v/>
      </c>
      <c r="V225" s="454" t="str">
        <f t="array" ref="V225">IF(B225="","",XLOOKUP($B225,Product,'Product List'!G:G))</f>
        <v/>
      </c>
      <c r="W225" s="434"/>
      <c r="X225" s="434" t="str">
        <f t="array" ref="X225">iferror(xlookup(B225,'Product List'!A:A,'Product List'!P:P),"")</f>
        <v/>
      </c>
      <c r="Y225" s="434">
        <f t="shared" si="8"/>
        <v>0</v>
      </c>
      <c r="Z225" s="434"/>
    </row>
    <row r="226" ht="14.25" customHeight="1">
      <c r="A226" s="448"/>
      <c r="B226" s="448"/>
      <c r="C226" s="454"/>
      <c r="D226" s="461"/>
      <c r="E226" s="461"/>
      <c r="F226" s="461"/>
      <c r="G226" s="487">
        <f t="shared" si="1"/>
        <v>0</v>
      </c>
      <c r="H226" s="451" t="str">
        <f t="shared" si="2"/>
        <v/>
      </c>
      <c r="I226" s="452" t="str">
        <f t="shared" si="3"/>
        <v/>
      </c>
      <c r="J226" s="493"/>
      <c r="K226" s="434"/>
      <c r="L226" s="454" t="str">
        <f t="shared" si="4"/>
        <v/>
      </c>
      <c r="M226" s="455" t="str">
        <f t="array" ref="M226">IFERROR(IF(J226="","",XLOOKUP(L226,Personnel!$B$4:$G$4,Personnel!$B$5:$G$5)),"")</f>
        <v/>
      </c>
      <c r="N226" s="455">
        <f t="shared" si="5"/>
        <v>0</v>
      </c>
      <c r="O226" s="434"/>
      <c r="P226" s="456" t="str">
        <f t="shared" si="6"/>
        <v/>
      </c>
      <c r="Q226" s="457">
        <f t="shared" si="7"/>
        <v>0</v>
      </c>
      <c r="R226" s="458"/>
      <c r="S226" s="459" t="str">
        <f t="array" ref="S226">IF(B226="","",XLOOKUP($B226,Product,'Product List'!D:D))</f>
        <v/>
      </c>
      <c r="T226" s="454" t="str">
        <f t="array" ref="T226">IF(B226="","",XLOOKUP($B226,Product,'Product List'!E:E))</f>
        <v/>
      </c>
      <c r="U226" s="454" t="str">
        <f t="array" ref="U226">IF(B226="","",XLOOKUP($B226,Product,'Product List'!F:F))</f>
        <v/>
      </c>
      <c r="V226" s="454" t="str">
        <f t="array" ref="V226">IF(B226="","",XLOOKUP($B226,Product,'Product List'!G:G))</f>
        <v/>
      </c>
      <c r="W226" s="434"/>
      <c r="X226" s="434" t="str">
        <f t="array" ref="X226">iferror(xlookup(B226,'Product List'!A:A,'Product List'!P:P),"")</f>
        <v/>
      </c>
      <c r="Y226" s="434">
        <f t="shared" si="8"/>
        <v>0</v>
      </c>
      <c r="Z226" s="434"/>
    </row>
    <row r="227" ht="14.25" customHeight="1">
      <c r="A227" s="448"/>
      <c r="B227" s="448"/>
      <c r="C227" s="454"/>
      <c r="D227" s="461"/>
      <c r="E227" s="487"/>
      <c r="F227" s="461"/>
      <c r="G227" s="487">
        <f t="shared" si="1"/>
        <v>0</v>
      </c>
      <c r="H227" s="451" t="str">
        <f t="shared" si="2"/>
        <v/>
      </c>
      <c r="I227" s="452" t="str">
        <f t="shared" si="3"/>
        <v/>
      </c>
      <c r="J227" s="493"/>
      <c r="K227" s="434"/>
      <c r="L227" s="454" t="str">
        <f t="shared" si="4"/>
        <v/>
      </c>
      <c r="M227" s="455" t="str">
        <f t="array" ref="M227">IFERROR(IF(J227="","",XLOOKUP(L227,Personnel!$B$4:$G$4,Personnel!$B$5:$G$5)),"")</f>
        <v/>
      </c>
      <c r="N227" s="455">
        <f t="shared" si="5"/>
        <v>0</v>
      </c>
      <c r="O227" s="434"/>
      <c r="P227" s="456" t="str">
        <f t="shared" si="6"/>
        <v/>
      </c>
      <c r="Q227" s="457">
        <f t="shared" si="7"/>
        <v>0</v>
      </c>
      <c r="R227" s="458"/>
      <c r="S227" s="459" t="str">
        <f t="array" ref="S227">IF(B227="","",XLOOKUP($B227,Product,'Product List'!D:D))</f>
        <v/>
      </c>
      <c r="T227" s="454" t="str">
        <f t="array" ref="T227">IF(B227="","",XLOOKUP($B227,Product,'Product List'!E:E))</f>
        <v/>
      </c>
      <c r="U227" s="454" t="str">
        <f t="array" ref="U227">IF(B227="","",XLOOKUP($B227,Product,'Product List'!F:F))</f>
        <v/>
      </c>
      <c r="V227" s="454" t="str">
        <f t="array" ref="V227">IF(B227="","",XLOOKUP($B227,Product,'Product List'!G:G))</f>
        <v/>
      </c>
      <c r="W227" s="434"/>
      <c r="X227" s="434" t="str">
        <f t="array" ref="X227">iferror(xlookup(B227,'Product List'!A:A,'Product List'!P:P),"")</f>
        <v/>
      </c>
      <c r="Y227" s="434">
        <f t="shared" si="8"/>
        <v>0</v>
      </c>
      <c r="Z227" s="434"/>
    </row>
    <row r="228" ht="14.25" customHeight="1">
      <c r="A228" s="448"/>
      <c r="B228" s="448"/>
      <c r="C228" s="454"/>
      <c r="D228" s="461"/>
      <c r="E228" s="461"/>
      <c r="F228" s="461"/>
      <c r="G228" s="487">
        <f t="shared" si="1"/>
        <v>0</v>
      </c>
      <c r="H228" s="451" t="str">
        <f t="shared" si="2"/>
        <v/>
      </c>
      <c r="I228" s="452" t="str">
        <f t="shared" si="3"/>
        <v/>
      </c>
      <c r="J228" s="493"/>
      <c r="K228" s="434"/>
      <c r="L228" s="454" t="str">
        <f t="shared" si="4"/>
        <v/>
      </c>
      <c r="M228" s="455" t="str">
        <f t="array" ref="M228">IFERROR(IF(J228="","",XLOOKUP(L228,Personnel!$B$4:$G$4,Personnel!$B$5:$G$5)),"")</f>
        <v/>
      </c>
      <c r="N228" s="455">
        <f t="shared" si="5"/>
        <v>0</v>
      </c>
      <c r="O228" s="434"/>
      <c r="P228" s="456" t="str">
        <f t="shared" si="6"/>
        <v/>
      </c>
      <c r="Q228" s="457">
        <f t="shared" si="7"/>
        <v>0</v>
      </c>
      <c r="R228" s="458"/>
      <c r="S228" s="459" t="str">
        <f t="array" ref="S228">IF(B228="","",XLOOKUP($B228,Product,'Product List'!D:D))</f>
        <v/>
      </c>
      <c r="T228" s="454" t="str">
        <f t="array" ref="T228">IF(B228="","",XLOOKUP($B228,Product,'Product List'!E:E))</f>
        <v/>
      </c>
      <c r="U228" s="454" t="str">
        <f t="array" ref="U228">IF(B228="","",XLOOKUP($B228,Product,'Product List'!F:F))</f>
        <v/>
      </c>
      <c r="V228" s="454" t="str">
        <f t="array" ref="V228">IF(B228="","",XLOOKUP($B228,Product,'Product List'!G:G))</f>
        <v/>
      </c>
      <c r="W228" s="434"/>
      <c r="X228" s="434" t="str">
        <f t="array" ref="X228">iferror(xlookup(B228,'Product List'!A:A,'Product List'!P:P),"")</f>
        <v/>
      </c>
      <c r="Y228" s="434">
        <f t="shared" si="8"/>
        <v>0</v>
      </c>
      <c r="Z228" s="434"/>
    </row>
    <row r="229" ht="14.25" customHeight="1">
      <c r="A229" s="448"/>
      <c r="B229" s="448"/>
      <c r="C229" s="454"/>
      <c r="D229" s="461"/>
      <c r="E229" s="487"/>
      <c r="F229" s="461"/>
      <c r="G229" s="487">
        <f t="shared" si="1"/>
        <v>0</v>
      </c>
      <c r="H229" s="451" t="str">
        <f t="shared" si="2"/>
        <v/>
      </c>
      <c r="I229" s="452" t="str">
        <f t="shared" si="3"/>
        <v/>
      </c>
      <c r="J229" s="493"/>
      <c r="K229" s="434"/>
      <c r="L229" s="454" t="str">
        <f t="shared" si="4"/>
        <v/>
      </c>
      <c r="M229" s="455" t="str">
        <f t="array" ref="M229">IFERROR(IF(J229="","",XLOOKUP(L229,Personnel!$B$4:$G$4,Personnel!$B$5:$G$5)),"")</f>
        <v/>
      </c>
      <c r="N229" s="455">
        <f t="shared" si="5"/>
        <v>0</v>
      </c>
      <c r="O229" s="434"/>
      <c r="P229" s="456" t="str">
        <f t="shared" si="6"/>
        <v/>
      </c>
      <c r="Q229" s="457">
        <f t="shared" si="7"/>
        <v>0</v>
      </c>
      <c r="R229" s="458"/>
      <c r="S229" s="459" t="str">
        <f t="array" ref="S229">IF(B229="","",XLOOKUP($B229,Product,'Product List'!D:D))</f>
        <v/>
      </c>
      <c r="T229" s="454" t="str">
        <f t="array" ref="T229">IF(B229="","",XLOOKUP($B229,Product,'Product List'!E:E))</f>
        <v/>
      </c>
      <c r="U229" s="454" t="str">
        <f t="array" ref="U229">IF(B229="","",XLOOKUP($B229,Product,'Product List'!F:F))</f>
        <v/>
      </c>
      <c r="V229" s="454" t="str">
        <f t="array" ref="V229">IF(B229="","",XLOOKUP($B229,Product,'Product List'!G:G))</f>
        <v/>
      </c>
      <c r="W229" s="434"/>
      <c r="X229" s="434" t="str">
        <f t="array" ref="X229">iferror(xlookup(B229,'Product List'!A:A,'Product List'!P:P),"")</f>
        <v/>
      </c>
      <c r="Y229" s="434">
        <f t="shared" si="8"/>
        <v>0</v>
      </c>
      <c r="Z229" s="434"/>
    </row>
    <row r="230" ht="14.25" customHeight="1">
      <c r="A230" s="448"/>
      <c r="B230" s="448"/>
      <c r="C230" s="454"/>
      <c r="D230" s="461"/>
      <c r="E230" s="487"/>
      <c r="F230" s="461"/>
      <c r="G230" s="487">
        <f t="shared" si="1"/>
        <v>0</v>
      </c>
      <c r="H230" s="451" t="str">
        <f t="shared" si="2"/>
        <v/>
      </c>
      <c r="I230" s="452" t="str">
        <f t="shared" si="3"/>
        <v/>
      </c>
      <c r="J230" s="493"/>
      <c r="K230" s="434"/>
      <c r="L230" s="454" t="str">
        <f t="shared" si="4"/>
        <v/>
      </c>
      <c r="M230" s="455" t="str">
        <f t="array" ref="M230">IFERROR(IF(J230="","",XLOOKUP(L230,Personnel!$B$4:$G$4,Personnel!$B$5:$G$5)),"")</f>
        <v/>
      </c>
      <c r="N230" s="455">
        <f t="shared" si="5"/>
        <v>0</v>
      </c>
      <c r="O230" s="434"/>
      <c r="P230" s="456" t="str">
        <f t="shared" si="6"/>
        <v/>
      </c>
      <c r="Q230" s="457">
        <f t="shared" si="7"/>
        <v>0</v>
      </c>
      <c r="R230" s="458"/>
      <c r="S230" s="459" t="str">
        <f t="array" ref="S230">IF(B230="","",XLOOKUP($B230,Product,'Product List'!D:D))</f>
        <v/>
      </c>
      <c r="T230" s="454" t="str">
        <f t="array" ref="T230">IF(B230="","",XLOOKUP($B230,Product,'Product List'!E:E))</f>
        <v/>
      </c>
      <c r="U230" s="454" t="str">
        <f t="array" ref="U230">IF(B230="","",XLOOKUP($B230,Product,'Product List'!F:F))</f>
        <v/>
      </c>
      <c r="V230" s="454" t="str">
        <f t="array" ref="V230">IF(B230="","",XLOOKUP($B230,Product,'Product List'!G:G))</f>
        <v/>
      </c>
      <c r="W230" s="434"/>
      <c r="X230" s="434" t="str">
        <f t="array" ref="X230">iferror(xlookup(B230,'Product List'!A:A,'Product List'!P:P),"")</f>
        <v/>
      </c>
      <c r="Y230" s="434">
        <f t="shared" si="8"/>
        <v>0</v>
      </c>
      <c r="Z230" s="434"/>
    </row>
    <row r="231" ht="14.25" customHeight="1">
      <c r="A231" s="448"/>
      <c r="B231" s="448"/>
      <c r="C231" s="454"/>
      <c r="D231" s="461"/>
      <c r="E231" s="461"/>
      <c r="F231" s="461"/>
      <c r="G231" s="487">
        <f t="shared" si="1"/>
        <v>0</v>
      </c>
      <c r="H231" s="451" t="str">
        <f t="shared" si="2"/>
        <v/>
      </c>
      <c r="I231" s="452" t="str">
        <f t="shared" si="3"/>
        <v/>
      </c>
      <c r="J231" s="493"/>
      <c r="K231" s="434"/>
      <c r="L231" s="454" t="str">
        <f t="shared" si="4"/>
        <v/>
      </c>
      <c r="M231" s="455" t="str">
        <f t="array" ref="M231">IFERROR(IF(J231="","",XLOOKUP(L231,Personnel!$B$4:$G$4,Personnel!$B$5:$G$5)),"")</f>
        <v/>
      </c>
      <c r="N231" s="455">
        <f t="shared" si="5"/>
        <v>0</v>
      </c>
      <c r="O231" s="434"/>
      <c r="P231" s="456" t="str">
        <f t="shared" si="6"/>
        <v/>
      </c>
      <c r="Q231" s="457">
        <f t="shared" si="7"/>
        <v>0</v>
      </c>
      <c r="R231" s="458"/>
      <c r="S231" s="459" t="str">
        <f t="array" ref="S231">IF(B231="","",XLOOKUP($B231,Product,'Product List'!D:D))</f>
        <v/>
      </c>
      <c r="T231" s="454" t="str">
        <f t="array" ref="T231">IF(B231="","",XLOOKUP($B231,Product,'Product List'!E:E))</f>
        <v/>
      </c>
      <c r="U231" s="454" t="str">
        <f t="array" ref="U231">IF(B231="","",XLOOKUP($B231,Product,'Product List'!F:F))</f>
        <v/>
      </c>
      <c r="V231" s="454" t="str">
        <f t="array" ref="V231">IF(B231="","",XLOOKUP($B231,Product,'Product List'!G:G))</f>
        <v/>
      </c>
      <c r="W231" s="434"/>
      <c r="X231" s="434" t="str">
        <f t="array" ref="X231">iferror(xlookup(B231,'Product List'!A:A,'Product List'!P:P),"")</f>
        <v/>
      </c>
      <c r="Y231" s="434">
        <f t="shared" si="8"/>
        <v>0</v>
      </c>
      <c r="Z231" s="434"/>
    </row>
    <row r="232" ht="14.25" customHeight="1">
      <c r="A232" s="448"/>
      <c r="B232" s="448"/>
      <c r="C232" s="454"/>
      <c r="D232" s="461"/>
      <c r="E232" s="461"/>
      <c r="F232" s="461"/>
      <c r="G232" s="487">
        <f t="shared" si="1"/>
        <v>0</v>
      </c>
      <c r="H232" s="451" t="str">
        <f t="shared" si="2"/>
        <v/>
      </c>
      <c r="I232" s="452" t="str">
        <f t="shared" si="3"/>
        <v/>
      </c>
      <c r="J232" s="493"/>
      <c r="K232" s="434"/>
      <c r="L232" s="454" t="str">
        <f t="shared" si="4"/>
        <v/>
      </c>
      <c r="M232" s="455" t="str">
        <f t="array" ref="M232">IFERROR(IF(J232="","",XLOOKUP(L232,Personnel!$B$4:$G$4,Personnel!$B$5:$G$5)),"")</f>
        <v/>
      </c>
      <c r="N232" s="455">
        <f t="shared" si="5"/>
        <v>0</v>
      </c>
      <c r="O232" s="434"/>
      <c r="P232" s="456" t="str">
        <f t="shared" si="6"/>
        <v/>
      </c>
      <c r="Q232" s="457">
        <f t="shared" si="7"/>
        <v>0</v>
      </c>
      <c r="R232" s="458"/>
      <c r="S232" s="459" t="str">
        <f t="array" ref="S232">IF(B232="","",XLOOKUP($B232,Product,'Product List'!D:D))</f>
        <v/>
      </c>
      <c r="T232" s="454" t="str">
        <f t="array" ref="T232">IF(B232="","",XLOOKUP($B232,Product,'Product List'!E:E))</f>
        <v/>
      </c>
      <c r="U232" s="454" t="str">
        <f t="array" ref="U232">IF(B232="","",XLOOKUP($B232,Product,'Product List'!F:F))</f>
        <v/>
      </c>
      <c r="V232" s="454" t="str">
        <f t="array" ref="V232">IF(B232="","",XLOOKUP($B232,Product,'Product List'!G:G))</f>
        <v/>
      </c>
      <c r="W232" s="434"/>
      <c r="X232" s="434" t="str">
        <f t="array" ref="X232">iferror(xlookup(B232,'Product List'!A:A,'Product List'!P:P),"")</f>
        <v/>
      </c>
      <c r="Y232" s="434">
        <f t="shared" si="8"/>
        <v>0</v>
      </c>
      <c r="Z232" s="434"/>
    </row>
    <row r="233" ht="14.25" customHeight="1">
      <c r="A233" s="448"/>
      <c r="B233" s="448"/>
      <c r="C233" s="454"/>
      <c r="D233" s="461"/>
      <c r="E233" s="461"/>
      <c r="F233" s="461"/>
      <c r="G233" s="487">
        <f t="shared" si="1"/>
        <v>0</v>
      </c>
      <c r="H233" s="451" t="str">
        <f t="shared" si="2"/>
        <v/>
      </c>
      <c r="I233" s="452" t="str">
        <f t="shared" si="3"/>
        <v/>
      </c>
      <c r="J233" s="493"/>
      <c r="K233" s="434"/>
      <c r="L233" s="454" t="str">
        <f t="shared" si="4"/>
        <v/>
      </c>
      <c r="M233" s="455" t="str">
        <f t="array" ref="M233">IFERROR(IF(J233="","",XLOOKUP(L233,Personnel!$B$4:$G$4,Personnel!$B$5:$G$5)),"")</f>
        <v/>
      </c>
      <c r="N233" s="455">
        <f t="shared" si="5"/>
        <v>0</v>
      </c>
      <c r="O233" s="434"/>
      <c r="P233" s="456" t="str">
        <f t="shared" si="6"/>
        <v/>
      </c>
      <c r="Q233" s="457">
        <f t="shared" si="7"/>
        <v>0</v>
      </c>
      <c r="R233" s="458"/>
      <c r="S233" s="459" t="str">
        <f t="array" ref="S233">IF(B233="","",XLOOKUP($B233,Product,'Product List'!D:D))</f>
        <v/>
      </c>
      <c r="T233" s="454" t="str">
        <f t="array" ref="T233">IF(B233="","",XLOOKUP($B233,Product,'Product List'!E:E))</f>
        <v/>
      </c>
      <c r="U233" s="454" t="str">
        <f t="array" ref="U233">IF(B233="","",XLOOKUP($B233,Product,'Product List'!F:F))</f>
        <v/>
      </c>
      <c r="V233" s="454" t="str">
        <f t="array" ref="V233">IF(B233="","",XLOOKUP($B233,Product,'Product List'!G:G))</f>
        <v/>
      </c>
      <c r="W233" s="434"/>
      <c r="X233" s="434" t="str">
        <f t="array" ref="X233">iferror(xlookup(B233,'Product List'!A:A,'Product List'!P:P),"")</f>
        <v/>
      </c>
      <c r="Y233" s="434">
        <f t="shared" si="8"/>
        <v>0</v>
      </c>
      <c r="Z233" s="434"/>
    </row>
    <row r="234" ht="14.25" customHeight="1">
      <c r="A234" s="448"/>
      <c r="B234" s="448"/>
      <c r="C234" s="454"/>
      <c r="D234" s="461"/>
      <c r="E234" s="487"/>
      <c r="F234" s="461"/>
      <c r="G234" s="487">
        <f t="shared" si="1"/>
        <v>0</v>
      </c>
      <c r="H234" s="451" t="str">
        <f t="shared" si="2"/>
        <v/>
      </c>
      <c r="I234" s="452" t="str">
        <f t="shared" si="3"/>
        <v/>
      </c>
      <c r="J234" s="493"/>
      <c r="K234" s="434"/>
      <c r="L234" s="454" t="str">
        <f t="shared" si="4"/>
        <v/>
      </c>
      <c r="M234" s="455" t="str">
        <f t="array" ref="M234">IFERROR(IF(J234="","",XLOOKUP(L234,Personnel!$B$4:$G$4,Personnel!$B$5:$G$5)),"")</f>
        <v/>
      </c>
      <c r="N234" s="455">
        <f t="shared" si="5"/>
        <v>0</v>
      </c>
      <c r="O234" s="434"/>
      <c r="P234" s="456" t="str">
        <f t="shared" si="6"/>
        <v/>
      </c>
      <c r="Q234" s="457">
        <f t="shared" si="7"/>
        <v>0</v>
      </c>
      <c r="R234" s="458"/>
      <c r="S234" s="459" t="str">
        <f t="array" ref="S234">IF(B234="","",XLOOKUP($B234,Product,'Product List'!D:D))</f>
        <v/>
      </c>
      <c r="T234" s="454" t="str">
        <f t="array" ref="T234">IF(B234="","",XLOOKUP($B234,Product,'Product List'!E:E))</f>
        <v/>
      </c>
      <c r="U234" s="454" t="str">
        <f t="array" ref="U234">IF(B234="","",XLOOKUP($B234,Product,'Product List'!F:F))</f>
        <v/>
      </c>
      <c r="V234" s="454" t="str">
        <f t="array" ref="V234">IF(B234="","",XLOOKUP($B234,Product,'Product List'!G:G))</f>
        <v/>
      </c>
      <c r="W234" s="434"/>
      <c r="X234" s="434" t="str">
        <f t="array" ref="X234">iferror(xlookup(B234,'Product List'!A:A,'Product List'!P:P),"")</f>
        <v/>
      </c>
      <c r="Y234" s="434">
        <f t="shared" si="8"/>
        <v>0</v>
      </c>
      <c r="Z234" s="434"/>
    </row>
    <row r="235" ht="14.25" customHeight="1">
      <c r="A235" s="448"/>
      <c r="B235" s="448"/>
      <c r="C235" s="454"/>
      <c r="D235" s="461"/>
      <c r="E235" s="461"/>
      <c r="F235" s="460"/>
      <c r="G235" s="487">
        <f t="shared" si="1"/>
        <v>0</v>
      </c>
      <c r="H235" s="451" t="str">
        <f t="shared" si="2"/>
        <v/>
      </c>
      <c r="I235" s="452" t="str">
        <f t="shared" si="3"/>
        <v/>
      </c>
      <c r="J235" s="493"/>
      <c r="K235" s="434"/>
      <c r="L235" s="454" t="str">
        <f t="shared" si="4"/>
        <v/>
      </c>
      <c r="M235" s="455" t="str">
        <f t="array" ref="M235">IFERROR(IF(J235="","",XLOOKUP(L235,Personnel!$B$4:$G$4,Personnel!$B$5:$G$5)),"")</f>
        <v/>
      </c>
      <c r="N235" s="455">
        <f t="shared" si="5"/>
        <v>0</v>
      </c>
      <c r="O235" s="434"/>
      <c r="P235" s="456" t="str">
        <f t="shared" si="6"/>
        <v/>
      </c>
      <c r="Q235" s="457">
        <f t="shared" si="7"/>
        <v>0</v>
      </c>
      <c r="R235" s="458"/>
      <c r="S235" s="459" t="str">
        <f t="array" ref="S235">IF(B235="","",XLOOKUP($B235,Product,'Product List'!D:D))</f>
        <v/>
      </c>
      <c r="T235" s="454" t="str">
        <f t="array" ref="T235">IF(B235="","",XLOOKUP($B235,Product,'Product List'!E:E))</f>
        <v/>
      </c>
      <c r="U235" s="454" t="str">
        <f t="array" ref="U235">IF(B235="","",XLOOKUP($B235,Product,'Product List'!F:F))</f>
        <v/>
      </c>
      <c r="V235" s="454" t="str">
        <f t="array" ref="V235">IF(B235="","",XLOOKUP($B235,Product,'Product List'!G:G))</f>
        <v/>
      </c>
      <c r="W235" s="434"/>
      <c r="X235" s="434" t="str">
        <f t="array" ref="X235">iferror(xlookup(B235,'Product List'!A:A,'Product List'!P:P),"")</f>
        <v/>
      </c>
      <c r="Y235" s="434">
        <f t="shared" si="8"/>
        <v>0</v>
      </c>
      <c r="Z235" s="434"/>
    </row>
    <row r="236" ht="14.25" customHeight="1">
      <c r="A236" s="448"/>
      <c r="B236" s="448"/>
      <c r="C236" s="454"/>
      <c r="D236" s="461"/>
      <c r="E236" s="487"/>
      <c r="F236" s="461"/>
      <c r="G236" s="487">
        <f t="shared" si="1"/>
        <v>0</v>
      </c>
      <c r="H236" s="451" t="str">
        <f t="shared" si="2"/>
        <v/>
      </c>
      <c r="I236" s="452" t="str">
        <f t="shared" si="3"/>
        <v/>
      </c>
      <c r="J236" s="493"/>
      <c r="K236" s="434"/>
      <c r="L236" s="454" t="str">
        <f t="shared" si="4"/>
        <v/>
      </c>
      <c r="M236" s="455" t="str">
        <f t="array" ref="M236">IFERROR(IF(J236="","",XLOOKUP(L236,Personnel!$B$4:$G$4,Personnel!$B$5:$G$5)),"")</f>
        <v/>
      </c>
      <c r="N236" s="455">
        <f t="shared" si="5"/>
        <v>0</v>
      </c>
      <c r="O236" s="434"/>
      <c r="P236" s="456" t="str">
        <f t="shared" si="6"/>
        <v/>
      </c>
      <c r="Q236" s="457">
        <f t="shared" si="7"/>
        <v>0</v>
      </c>
      <c r="R236" s="458"/>
      <c r="S236" s="459" t="str">
        <f t="array" ref="S236">IF(B236="","",XLOOKUP($B236,Product,'Product List'!D:D))</f>
        <v/>
      </c>
      <c r="T236" s="454" t="str">
        <f t="array" ref="T236">IF(B236="","",XLOOKUP($B236,Product,'Product List'!E:E))</f>
        <v/>
      </c>
      <c r="U236" s="454" t="str">
        <f t="array" ref="U236">IF(B236="","",XLOOKUP($B236,Product,'Product List'!F:F))</f>
        <v/>
      </c>
      <c r="V236" s="454" t="str">
        <f t="array" ref="V236">IF(B236="","",XLOOKUP($B236,Product,'Product List'!G:G))</f>
        <v/>
      </c>
      <c r="W236" s="434"/>
      <c r="X236" s="434" t="str">
        <f t="array" ref="X236">iferror(xlookup(B236,'Product List'!A:A,'Product List'!P:P),"")</f>
        <v/>
      </c>
      <c r="Y236" s="434">
        <f t="shared" si="8"/>
        <v>0</v>
      </c>
      <c r="Z236" s="434"/>
    </row>
    <row r="237" ht="14.25" customHeight="1">
      <c r="A237" s="448"/>
      <c r="B237" s="448"/>
      <c r="C237" s="454"/>
      <c r="D237" s="461"/>
      <c r="E237" s="461"/>
      <c r="F237" s="461"/>
      <c r="G237" s="487">
        <f t="shared" si="1"/>
        <v>0</v>
      </c>
      <c r="H237" s="451" t="str">
        <f t="shared" si="2"/>
        <v/>
      </c>
      <c r="I237" s="452" t="str">
        <f t="shared" si="3"/>
        <v/>
      </c>
      <c r="J237" s="493"/>
      <c r="K237" s="434"/>
      <c r="L237" s="454" t="str">
        <f t="shared" si="4"/>
        <v/>
      </c>
      <c r="M237" s="455" t="str">
        <f t="array" ref="M237">IFERROR(IF(J237="","",XLOOKUP(L237,Personnel!$B$4:$G$4,Personnel!$B$5:$G$5)),"")</f>
        <v/>
      </c>
      <c r="N237" s="455">
        <f t="shared" si="5"/>
        <v>0</v>
      </c>
      <c r="O237" s="434"/>
      <c r="P237" s="456" t="str">
        <f t="shared" si="6"/>
        <v/>
      </c>
      <c r="Q237" s="457">
        <f t="shared" si="7"/>
        <v>0</v>
      </c>
      <c r="R237" s="458"/>
      <c r="S237" s="459" t="str">
        <f t="array" ref="S237">IF(B237="","",XLOOKUP($B237,Product,'Product List'!D:D))</f>
        <v/>
      </c>
      <c r="T237" s="454" t="str">
        <f t="array" ref="T237">IF(B237="","",XLOOKUP($B237,Product,'Product List'!E:E))</f>
        <v/>
      </c>
      <c r="U237" s="454" t="str">
        <f t="array" ref="U237">IF(B237="","",XLOOKUP($B237,Product,'Product List'!F:F))</f>
        <v/>
      </c>
      <c r="V237" s="454" t="str">
        <f t="array" ref="V237">IF(B237="","",XLOOKUP($B237,Product,'Product List'!G:G))</f>
        <v/>
      </c>
      <c r="W237" s="434"/>
      <c r="X237" s="434" t="str">
        <f t="array" ref="X237">iferror(xlookup(B237,'Product List'!A:A,'Product List'!P:P),"")</f>
        <v/>
      </c>
      <c r="Y237" s="434">
        <f t="shared" si="8"/>
        <v>0</v>
      </c>
      <c r="Z237" s="434"/>
    </row>
    <row r="238" ht="14.25" customHeight="1">
      <c r="A238" s="448"/>
      <c r="B238" s="448"/>
      <c r="C238" s="454"/>
      <c r="D238" s="461"/>
      <c r="E238" s="487"/>
      <c r="F238" s="461"/>
      <c r="G238" s="487">
        <f t="shared" si="1"/>
        <v>0</v>
      </c>
      <c r="H238" s="451" t="str">
        <f t="shared" si="2"/>
        <v/>
      </c>
      <c r="I238" s="452" t="str">
        <f t="shared" si="3"/>
        <v/>
      </c>
      <c r="J238" s="493"/>
      <c r="K238" s="434"/>
      <c r="L238" s="454" t="str">
        <f t="shared" si="4"/>
        <v/>
      </c>
      <c r="M238" s="455" t="str">
        <f t="array" ref="M238">IFERROR(IF(J238="","",XLOOKUP(L238,Personnel!$B$4:$G$4,Personnel!$B$5:$G$5)),"")</f>
        <v/>
      </c>
      <c r="N238" s="455">
        <f t="shared" si="5"/>
        <v>0</v>
      </c>
      <c r="O238" s="434"/>
      <c r="P238" s="456" t="str">
        <f t="shared" si="6"/>
        <v/>
      </c>
      <c r="Q238" s="457">
        <f t="shared" si="7"/>
        <v>0</v>
      </c>
      <c r="R238" s="458"/>
      <c r="S238" s="459" t="str">
        <f t="array" ref="S238">IF(B238="","",XLOOKUP($B238,Product,'Product List'!D:D))</f>
        <v/>
      </c>
      <c r="T238" s="454" t="str">
        <f t="array" ref="T238">IF(B238="","",XLOOKUP($B238,Product,'Product List'!E:E))</f>
        <v/>
      </c>
      <c r="U238" s="454" t="str">
        <f t="array" ref="U238">IF(B238="","",XLOOKUP($B238,Product,'Product List'!F:F))</f>
        <v/>
      </c>
      <c r="V238" s="454" t="str">
        <f t="array" ref="V238">IF(B238="","",XLOOKUP($B238,Product,'Product List'!G:G))</f>
        <v/>
      </c>
      <c r="W238" s="434"/>
      <c r="X238" s="434" t="str">
        <f t="array" ref="X238">iferror(xlookup(B238,'Product List'!A:A,'Product List'!P:P),"")</f>
        <v/>
      </c>
      <c r="Y238" s="434">
        <f t="shared" si="8"/>
        <v>0</v>
      </c>
      <c r="Z238" s="434"/>
    </row>
    <row r="239" ht="14.25" customHeight="1">
      <c r="A239" s="448"/>
      <c r="B239" s="448"/>
      <c r="C239" s="454"/>
      <c r="D239" s="461"/>
      <c r="E239" s="487"/>
      <c r="F239" s="461"/>
      <c r="G239" s="487">
        <f t="shared" si="1"/>
        <v>0</v>
      </c>
      <c r="H239" s="451" t="str">
        <f t="shared" si="2"/>
        <v/>
      </c>
      <c r="I239" s="452" t="str">
        <f t="shared" si="3"/>
        <v/>
      </c>
      <c r="J239" s="493"/>
      <c r="K239" s="434"/>
      <c r="L239" s="454" t="str">
        <f t="shared" si="4"/>
        <v/>
      </c>
      <c r="M239" s="455" t="str">
        <f t="array" ref="M239">IFERROR(IF(J239="","",XLOOKUP(L239,Personnel!$B$4:$G$4,Personnel!$B$5:$G$5)),"")</f>
        <v/>
      </c>
      <c r="N239" s="455">
        <f t="shared" si="5"/>
        <v>0</v>
      </c>
      <c r="O239" s="434"/>
      <c r="P239" s="456" t="str">
        <f t="shared" si="6"/>
        <v/>
      </c>
      <c r="Q239" s="457">
        <f t="shared" si="7"/>
        <v>0</v>
      </c>
      <c r="R239" s="458"/>
      <c r="S239" s="459" t="str">
        <f t="array" ref="S239">IF(B239="","",XLOOKUP($B239,Product,'Product List'!D:D))</f>
        <v/>
      </c>
      <c r="T239" s="454" t="str">
        <f t="array" ref="T239">IF(B239="","",XLOOKUP($B239,Product,'Product List'!E:E))</f>
        <v/>
      </c>
      <c r="U239" s="454" t="str">
        <f t="array" ref="U239">IF(B239="","",XLOOKUP($B239,Product,'Product List'!F:F))</f>
        <v/>
      </c>
      <c r="V239" s="454" t="str">
        <f t="array" ref="V239">IF(B239="","",XLOOKUP($B239,Product,'Product List'!G:G))</f>
        <v/>
      </c>
      <c r="W239" s="434"/>
      <c r="X239" s="434" t="str">
        <f t="array" ref="X239">iferror(xlookup(B239,'Product List'!A:A,'Product List'!P:P),"")</f>
        <v/>
      </c>
      <c r="Y239" s="434">
        <f t="shared" si="8"/>
        <v>0</v>
      </c>
      <c r="Z239" s="434"/>
    </row>
    <row r="240" ht="14.25" customHeight="1">
      <c r="A240" s="448"/>
      <c r="B240" s="448"/>
      <c r="C240" s="454"/>
      <c r="D240" s="461"/>
      <c r="E240" s="461"/>
      <c r="F240" s="461"/>
      <c r="G240" s="487">
        <f t="shared" si="1"/>
        <v>0</v>
      </c>
      <c r="H240" s="451" t="str">
        <f t="shared" si="2"/>
        <v/>
      </c>
      <c r="I240" s="452" t="str">
        <f t="shared" si="3"/>
        <v/>
      </c>
      <c r="J240" s="493"/>
      <c r="K240" s="434"/>
      <c r="L240" s="454" t="str">
        <f t="shared" si="4"/>
        <v/>
      </c>
      <c r="M240" s="455" t="str">
        <f t="array" ref="M240">IFERROR(IF(J240="","",XLOOKUP(L240,Personnel!$B$4:$G$4,Personnel!$B$5:$G$5)),"")</f>
        <v/>
      </c>
      <c r="N240" s="455">
        <f t="shared" si="5"/>
        <v>0</v>
      </c>
      <c r="O240" s="434"/>
      <c r="P240" s="456" t="str">
        <f t="shared" si="6"/>
        <v/>
      </c>
      <c r="Q240" s="457">
        <f t="shared" si="7"/>
        <v>0</v>
      </c>
      <c r="R240" s="458"/>
      <c r="S240" s="459" t="str">
        <f t="array" ref="S240">IF(B240="","",XLOOKUP($B240,Product,'Product List'!D:D))</f>
        <v/>
      </c>
      <c r="T240" s="454" t="str">
        <f t="array" ref="T240">IF(B240="","",XLOOKUP($B240,Product,'Product List'!E:E))</f>
        <v/>
      </c>
      <c r="U240" s="454" t="str">
        <f t="array" ref="U240">IF(B240="","",XLOOKUP($B240,Product,'Product List'!F:F))</f>
        <v/>
      </c>
      <c r="V240" s="454" t="str">
        <f t="array" ref="V240">IF(B240="","",XLOOKUP($B240,Product,'Product List'!G:G))</f>
        <v/>
      </c>
      <c r="W240" s="434"/>
      <c r="X240" s="434" t="str">
        <f t="array" ref="X240">iferror(xlookup(B240,'Product List'!A:A,'Product List'!P:P),"")</f>
        <v/>
      </c>
      <c r="Y240" s="434">
        <f t="shared" si="8"/>
        <v>0</v>
      </c>
      <c r="Z240" s="434"/>
    </row>
    <row r="241" ht="14.25" customHeight="1">
      <c r="A241" s="448"/>
      <c r="B241" s="448"/>
      <c r="C241" s="454"/>
      <c r="D241" s="461"/>
      <c r="E241" s="487"/>
      <c r="F241" s="461"/>
      <c r="G241" s="487">
        <f t="shared" si="1"/>
        <v>0</v>
      </c>
      <c r="H241" s="451" t="str">
        <f t="shared" si="2"/>
        <v/>
      </c>
      <c r="I241" s="452" t="str">
        <f t="shared" si="3"/>
        <v/>
      </c>
      <c r="J241" s="493"/>
      <c r="K241" s="434"/>
      <c r="L241" s="454" t="str">
        <f t="shared" si="4"/>
        <v/>
      </c>
      <c r="M241" s="455" t="str">
        <f t="array" ref="M241">IFERROR(IF(J241="","",XLOOKUP(L241,Personnel!$B$4:$G$4,Personnel!$B$5:$G$5)),"")</f>
        <v/>
      </c>
      <c r="N241" s="455">
        <f t="shared" si="5"/>
        <v>0</v>
      </c>
      <c r="O241" s="434"/>
      <c r="P241" s="456" t="str">
        <f t="shared" si="6"/>
        <v/>
      </c>
      <c r="Q241" s="457">
        <f t="shared" si="7"/>
        <v>0</v>
      </c>
      <c r="R241" s="458"/>
      <c r="S241" s="459" t="str">
        <f t="array" ref="S241">IF(B241="","",XLOOKUP($B241,Product,'Product List'!D:D))</f>
        <v/>
      </c>
      <c r="T241" s="454" t="str">
        <f t="array" ref="T241">IF(B241="","",XLOOKUP($B241,Product,'Product List'!E:E))</f>
        <v/>
      </c>
      <c r="U241" s="454" t="str">
        <f t="array" ref="U241">IF(B241="","",XLOOKUP($B241,Product,'Product List'!F:F))</f>
        <v/>
      </c>
      <c r="V241" s="454" t="str">
        <f t="array" ref="V241">IF(B241="","",XLOOKUP($B241,Product,'Product List'!G:G))</f>
        <v/>
      </c>
      <c r="W241" s="434"/>
      <c r="X241" s="434" t="str">
        <f t="array" ref="X241">iferror(xlookup(B241,'Product List'!A:A,'Product List'!P:P),"")</f>
        <v/>
      </c>
      <c r="Y241" s="434">
        <f t="shared" si="8"/>
        <v>0</v>
      </c>
      <c r="Z241" s="434"/>
    </row>
    <row r="242" ht="14.25" customHeight="1">
      <c r="A242" s="448"/>
      <c r="B242" s="448"/>
      <c r="C242" s="454"/>
      <c r="D242" s="461"/>
      <c r="E242" s="461"/>
      <c r="F242" s="461"/>
      <c r="G242" s="487">
        <f t="shared" si="1"/>
        <v>0</v>
      </c>
      <c r="H242" s="451" t="str">
        <f t="shared" si="2"/>
        <v/>
      </c>
      <c r="I242" s="452" t="str">
        <f t="shared" si="3"/>
        <v/>
      </c>
      <c r="J242" s="493"/>
      <c r="K242" s="434"/>
      <c r="L242" s="454" t="str">
        <f t="shared" si="4"/>
        <v/>
      </c>
      <c r="M242" s="455" t="str">
        <f t="array" ref="M242">IFERROR(IF(J242="","",XLOOKUP(L242,Personnel!$B$4:$G$4,Personnel!$B$5:$G$5)),"")</f>
        <v/>
      </c>
      <c r="N242" s="455">
        <f t="shared" si="5"/>
        <v>0</v>
      </c>
      <c r="O242" s="434"/>
      <c r="P242" s="456" t="str">
        <f t="shared" si="6"/>
        <v/>
      </c>
      <c r="Q242" s="457">
        <f t="shared" si="7"/>
        <v>0</v>
      </c>
      <c r="R242" s="458"/>
      <c r="S242" s="459" t="str">
        <f t="array" ref="S242">IF(B242="","",XLOOKUP($B242,Product,'Product List'!D:D))</f>
        <v/>
      </c>
      <c r="T242" s="454" t="str">
        <f t="array" ref="T242">IF(B242="","",XLOOKUP($B242,Product,'Product List'!E:E))</f>
        <v/>
      </c>
      <c r="U242" s="454" t="str">
        <f t="array" ref="U242">IF(B242="","",XLOOKUP($B242,Product,'Product List'!F:F))</f>
        <v/>
      </c>
      <c r="V242" s="454" t="str">
        <f t="array" ref="V242">IF(B242="","",XLOOKUP($B242,Product,'Product List'!G:G))</f>
        <v/>
      </c>
      <c r="W242" s="434"/>
      <c r="X242" s="434" t="str">
        <f t="array" ref="X242">iferror(xlookup(B242,'Product List'!A:A,'Product List'!P:P),"")</f>
        <v/>
      </c>
      <c r="Y242" s="434">
        <f t="shared" si="8"/>
        <v>0</v>
      </c>
      <c r="Z242" s="434"/>
    </row>
    <row r="243" ht="14.25" customHeight="1">
      <c r="A243" s="448"/>
      <c r="B243" s="448"/>
      <c r="C243" s="454"/>
      <c r="D243" s="460"/>
      <c r="E243" s="461"/>
      <c r="F243" s="461"/>
      <c r="G243" s="487">
        <f t="shared" si="1"/>
        <v>0</v>
      </c>
      <c r="H243" s="451" t="str">
        <f t="shared" si="2"/>
        <v/>
      </c>
      <c r="I243" s="452" t="str">
        <f t="shared" si="3"/>
        <v/>
      </c>
      <c r="J243" s="493"/>
      <c r="K243" s="434"/>
      <c r="L243" s="454" t="str">
        <f t="shared" si="4"/>
        <v/>
      </c>
      <c r="M243" s="455" t="str">
        <f t="array" ref="M243">IFERROR(IF(J243="","",XLOOKUP(L243,Personnel!$B$4:$G$4,Personnel!$B$5:$G$5)),"")</f>
        <v/>
      </c>
      <c r="N243" s="455">
        <f t="shared" si="5"/>
        <v>0</v>
      </c>
      <c r="O243" s="434"/>
      <c r="P243" s="456" t="str">
        <f t="shared" si="6"/>
        <v/>
      </c>
      <c r="Q243" s="457">
        <f t="shared" si="7"/>
        <v>0</v>
      </c>
      <c r="R243" s="458"/>
      <c r="S243" s="459" t="str">
        <f t="array" ref="S243">IF(B243="","",XLOOKUP($B243,Product,'Product List'!D:D))</f>
        <v/>
      </c>
      <c r="T243" s="454" t="str">
        <f t="array" ref="T243">IF(B243="","",XLOOKUP($B243,Product,'Product List'!E:E))</f>
        <v/>
      </c>
      <c r="U243" s="454" t="str">
        <f t="array" ref="U243">IF(B243="","",XLOOKUP($B243,Product,'Product List'!F:F))</f>
        <v/>
      </c>
      <c r="V243" s="454" t="str">
        <f t="array" ref="V243">IF(B243="","",XLOOKUP($B243,Product,'Product List'!G:G))</f>
        <v/>
      </c>
      <c r="W243" s="434"/>
      <c r="X243" s="434" t="str">
        <f t="array" ref="X243">iferror(xlookup(B243,'Product List'!A:A,'Product List'!P:P),"")</f>
        <v/>
      </c>
      <c r="Y243" s="434">
        <f t="shared" si="8"/>
        <v>0</v>
      </c>
      <c r="Z243" s="434"/>
    </row>
    <row r="244" ht="14.25" customHeight="1">
      <c r="A244" s="448"/>
      <c r="B244" s="448"/>
      <c r="C244" s="454"/>
      <c r="D244" s="461"/>
      <c r="E244" s="487"/>
      <c r="F244" s="461"/>
      <c r="G244" s="487">
        <f t="shared" si="1"/>
        <v>0</v>
      </c>
      <c r="H244" s="451" t="str">
        <f t="shared" si="2"/>
        <v/>
      </c>
      <c r="I244" s="452" t="str">
        <f t="shared" si="3"/>
        <v/>
      </c>
      <c r="J244" s="493"/>
      <c r="K244" s="434"/>
      <c r="L244" s="454" t="str">
        <f t="shared" si="4"/>
        <v/>
      </c>
      <c r="M244" s="455" t="str">
        <f t="array" ref="M244">IFERROR(IF(J244="","",XLOOKUP(L244,Personnel!$B$4:$G$4,Personnel!$B$5:$G$5)),"")</f>
        <v/>
      </c>
      <c r="N244" s="455">
        <f t="shared" si="5"/>
        <v>0</v>
      </c>
      <c r="O244" s="434"/>
      <c r="P244" s="456" t="str">
        <f t="shared" si="6"/>
        <v/>
      </c>
      <c r="Q244" s="457">
        <f t="shared" si="7"/>
        <v>0</v>
      </c>
      <c r="R244" s="458"/>
      <c r="S244" s="459" t="str">
        <f t="array" ref="S244">IF(B244="","",XLOOKUP($B244,Product,'Product List'!D:D))</f>
        <v/>
      </c>
      <c r="T244" s="454" t="str">
        <f t="array" ref="T244">IF(B244="","",XLOOKUP($B244,Product,'Product List'!E:E))</f>
        <v/>
      </c>
      <c r="U244" s="454" t="str">
        <f t="array" ref="U244">IF(B244="","",XLOOKUP($B244,Product,'Product List'!F:F))</f>
        <v/>
      </c>
      <c r="V244" s="454" t="str">
        <f t="array" ref="V244">IF(B244="","",XLOOKUP($B244,Product,'Product List'!G:G))</f>
        <v/>
      </c>
      <c r="W244" s="434"/>
      <c r="X244" s="434" t="str">
        <f t="array" ref="X244">iferror(xlookup(B244,'Product List'!A:A,'Product List'!P:P),"")</f>
        <v/>
      </c>
      <c r="Y244" s="434">
        <f t="shared" si="8"/>
        <v>0</v>
      </c>
      <c r="Z244" s="434"/>
    </row>
    <row r="245" ht="14.25" customHeight="1">
      <c r="A245" s="448"/>
      <c r="B245" s="448"/>
      <c r="C245" s="454"/>
      <c r="D245" s="461"/>
      <c r="E245" s="487"/>
      <c r="F245" s="461"/>
      <c r="G245" s="487">
        <f t="shared" si="1"/>
        <v>0</v>
      </c>
      <c r="H245" s="451" t="str">
        <f t="shared" si="2"/>
        <v/>
      </c>
      <c r="I245" s="452" t="str">
        <f t="shared" si="3"/>
        <v/>
      </c>
      <c r="J245" s="493"/>
      <c r="K245" s="434"/>
      <c r="L245" s="454" t="str">
        <f t="shared" si="4"/>
        <v/>
      </c>
      <c r="M245" s="455" t="str">
        <f t="array" ref="M245">IFERROR(IF(J245="","",XLOOKUP(L245,Personnel!$B$4:$G$4,Personnel!$B$5:$G$5)),"")</f>
        <v/>
      </c>
      <c r="N245" s="455">
        <f t="shared" si="5"/>
        <v>0</v>
      </c>
      <c r="O245" s="434"/>
      <c r="P245" s="456" t="str">
        <f t="shared" si="6"/>
        <v/>
      </c>
      <c r="Q245" s="457">
        <f t="shared" si="7"/>
        <v>0</v>
      </c>
      <c r="R245" s="458"/>
      <c r="S245" s="459" t="str">
        <f t="array" ref="S245">IF(B245="","",XLOOKUP($B245,Product,'Product List'!D:D))</f>
        <v/>
      </c>
      <c r="T245" s="454" t="str">
        <f t="array" ref="T245">IF(B245="","",XLOOKUP($B245,Product,'Product List'!E:E))</f>
        <v/>
      </c>
      <c r="U245" s="454" t="str">
        <f t="array" ref="U245">IF(B245="","",XLOOKUP($B245,Product,'Product List'!F:F))</f>
        <v/>
      </c>
      <c r="V245" s="454" t="str">
        <f t="array" ref="V245">IF(B245="","",XLOOKUP($B245,Product,'Product List'!G:G))</f>
        <v/>
      </c>
      <c r="W245" s="434"/>
      <c r="X245" s="434" t="str">
        <f t="array" ref="X245">iferror(xlookup(B245,'Product List'!A:A,'Product List'!P:P),"")</f>
        <v/>
      </c>
      <c r="Y245" s="434">
        <f t="shared" si="8"/>
        <v>0</v>
      </c>
      <c r="Z245" s="434"/>
    </row>
    <row r="246" ht="14.25" customHeight="1">
      <c r="A246" s="448"/>
      <c r="B246" s="448"/>
      <c r="C246" s="454"/>
      <c r="D246" s="461"/>
      <c r="E246" s="461"/>
      <c r="F246" s="461"/>
      <c r="G246" s="487">
        <f t="shared" si="1"/>
        <v>0</v>
      </c>
      <c r="H246" s="451" t="str">
        <f t="shared" si="2"/>
        <v/>
      </c>
      <c r="I246" s="452" t="str">
        <f t="shared" si="3"/>
        <v/>
      </c>
      <c r="J246" s="493"/>
      <c r="K246" s="434"/>
      <c r="L246" s="454" t="str">
        <f t="shared" si="4"/>
        <v/>
      </c>
      <c r="M246" s="455" t="str">
        <f t="array" ref="M246">IFERROR(IF(J246="","",XLOOKUP(L246,Personnel!$B$4:$G$4,Personnel!$B$5:$G$5)),"")</f>
        <v/>
      </c>
      <c r="N246" s="455">
        <f t="shared" si="5"/>
        <v>0</v>
      </c>
      <c r="O246" s="434"/>
      <c r="P246" s="456" t="str">
        <f t="shared" si="6"/>
        <v/>
      </c>
      <c r="Q246" s="457">
        <f t="shared" si="7"/>
        <v>0</v>
      </c>
      <c r="R246" s="458"/>
      <c r="S246" s="459" t="str">
        <f t="array" ref="S246">IF(B246="","",XLOOKUP($B246,Product,'Product List'!D:D))</f>
        <v/>
      </c>
      <c r="T246" s="454" t="str">
        <f t="array" ref="T246">IF(B246="","",XLOOKUP($B246,Product,'Product List'!E:E))</f>
        <v/>
      </c>
      <c r="U246" s="454" t="str">
        <f t="array" ref="U246">IF(B246="","",XLOOKUP($B246,Product,'Product List'!F:F))</f>
        <v/>
      </c>
      <c r="V246" s="454" t="str">
        <f t="array" ref="V246">IF(B246="","",XLOOKUP($B246,Product,'Product List'!G:G))</f>
        <v/>
      </c>
      <c r="W246" s="434"/>
      <c r="X246" s="434" t="str">
        <f t="array" ref="X246">iferror(xlookup(B246,'Product List'!A:A,'Product List'!P:P),"")</f>
        <v/>
      </c>
      <c r="Y246" s="434">
        <f t="shared" si="8"/>
        <v>0</v>
      </c>
      <c r="Z246" s="434"/>
    </row>
    <row r="247" ht="14.25" customHeight="1">
      <c r="A247" s="448"/>
      <c r="B247" s="448"/>
      <c r="C247" s="454"/>
      <c r="D247" s="461"/>
      <c r="E247" s="487"/>
      <c r="F247" s="461"/>
      <c r="G247" s="487">
        <f t="shared" si="1"/>
        <v>0</v>
      </c>
      <c r="H247" s="451" t="str">
        <f t="shared" si="2"/>
        <v/>
      </c>
      <c r="I247" s="452" t="str">
        <f t="shared" si="3"/>
        <v/>
      </c>
      <c r="J247" s="493"/>
      <c r="K247" s="434"/>
      <c r="L247" s="454" t="str">
        <f t="shared" si="4"/>
        <v/>
      </c>
      <c r="M247" s="455" t="str">
        <f t="array" ref="M247">IFERROR(IF(J247="","",XLOOKUP(L247,Personnel!$B$4:$G$4,Personnel!$B$5:$G$5)),"")</f>
        <v/>
      </c>
      <c r="N247" s="455">
        <f t="shared" si="5"/>
        <v>0</v>
      </c>
      <c r="O247" s="434"/>
      <c r="P247" s="456" t="str">
        <f t="shared" si="6"/>
        <v/>
      </c>
      <c r="Q247" s="457">
        <f t="shared" si="7"/>
        <v>0</v>
      </c>
      <c r="R247" s="458"/>
      <c r="S247" s="459" t="str">
        <f t="array" ref="S247">IF(B247="","",XLOOKUP($B247,Product,'Product List'!D:D))</f>
        <v/>
      </c>
      <c r="T247" s="454" t="str">
        <f t="array" ref="T247">IF(B247="","",XLOOKUP($B247,Product,'Product List'!E:E))</f>
        <v/>
      </c>
      <c r="U247" s="454" t="str">
        <f t="array" ref="U247">IF(B247="","",XLOOKUP($B247,Product,'Product List'!F:F))</f>
        <v/>
      </c>
      <c r="V247" s="454" t="str">
        <f t="array" ref="V247">IF(B247="","",XLOOKUP($B247,Product,'Product List'!G:G))</f>
        <v/>
      </c>
      <c r="W247" s="434"/>
      <c r="X247" s="434" t="str">
        <f t="array" ref="X247">iferror(xlookup(B247,'Product List'!A:A,'Product List'!P:P),"")</f>
        <v/>
      </c>
      <c r="Y247" s="434">
        <f t="shared" si="8"/>
        <v>0</v>
      </c>
      <c r="Z247" s="434"/>
    </row>
    <row r="248" ht="14.25" customHeight="1">
      <c r="A248" s="448"/>
      <c r="B248" s="448"/>
      <c r="C248" s="454"/>
      <c r="D248" s="461"/>
      <c r="E248" s="487"/>
      <c r="F248" s="461"/>
      <c r="G248" s="487">
        <f t="shared" si="1"/>
        <v>0</v>
      </c>
      <c r="H248" s="451" t="str">
        <f t="shared" si="2"/>
        <v/>
      </c>
      <c r="I248" s="452" t="str">
        <f t="shared" si="3"/>
        <v/>
      </c>
      <c r="J248" s="493"/>
      <c r="K248" s="434"/>
      <c r="L248" s="454" t="str">
        <f t="shared" si="4"/>
        <v/>
      </c>
      <c r="M248" s="455" t="str">
        <f t="array" ref="M248">IFERROR(IF(J248="","",XLOOKUP(L248,Personnel!$B$4:$G$4,Personnel!$B$5:$G$5)),"")</f>
        <v/>
      </c>
      <c r="N248" s="455">
        <f t="shared" si="5"/>
        <v>0</v>
      </c>
      <c r="O248" s="434"/>
      <c r="P248" s="456" t="str">
        <f t="shared" si="6"/>
        <v/>
      </c>
      <c r="Q248" s="457">
        <f t="shared" si="7"/>
        <v>0</v>
      </c>
      <c r="R248" s="458"/>
      <c r="S248" s="459" t="str">
        <f t="array" ref="S248">IF(B248="","",XLOOKUP($B248,Product,'Product List'!D:D))</f>
        <v/>
      </c>
      <c r="T248" s="454" t="str">
        <f t="array" ref="T248">IF(B248="","",XLOOKUP($B248,Product,'Product List'!E:E))</f>
        <v/>
      </c>
      <c r="U248" s="454" t="str">
        <f t="array" ref="U248">IF(B248="","",XLOOKUP($B248,Product,'Product List'!F:F))</f>
        <v/>
      </c>
      <c r="V248" s="454" t="str">
        <f t="array" ref="V248">IF(B248="","",XLOOKUP($B248,Product,'Product List'!G:G))</f>
        <v/>
      </c>
      <c r="W248" s="434"/>
      <c r="X248" s="434" t="str">
        <f t="array" ref="X248">iferror(xlookup(B248,'Product List'!A:A,'Product List'!P:P),"")</f>
        <v/>
      </c>
      <c r="Y248" s="434">
        <f t="shared" si="8"/>
        <v>0</v>
      </c>
      <c r="Z248" s="434"/>
    </row>
    <row r="249" ht="14.25" customHeight="1">
      <c r="A249" s="448"/>
      <c r="B249" s="448"/>
      <c r="C249" s="454"/>
      <c r="D249" s="461"/>
      <c r="E249" s="461"/>
      <c r="F249" s="461"/>
      <c r="G249" s="487">
        <f t="shared" si="1"/>
        <v>0</v>
      </c>
      <c r="H249" s="451" t="str">
        <f t="shared" si="2"/>
        <v/>
      </c>
      <c r="I249" s="452" t="str">
        <f t="shared" si="3"/>
        <v/>
      </c>
      <c r="J249" s="493"/>
      <c r="K249" s="434"/>
      <c r="L249" s="454" t="str">
        <f t="shared" si="4"/>
        <v/>
      </c>
      <c r="M249" s="455" t="str">
        <f t="array" ref="M249">IFERROR(IF(J249="","",XLOOKUP(L249,Personnel!$B$4:$G$4,Personnel!$B$5:$G$5)),"")</f>
        <v/>
      </c>
      <c r="N249" s="455">
        <f t="shared" si="5"/>
        <v>0</v>
      </c>
      <c r="O249" s="434"/>
      <c r="P249" s="456" t="str">
        <f t="shared" si="6"/>
        <v/>
      </c>
      <c r="Q249" s="457">
        <f t="shared" si="7"/>
        <v>0</v>
      </c>
      <c r="R249" s="458"/>
      <c r="S249" s="459" t="str">
        <f t="array" ref="S249">IF(B249="","",XLOOKUP($B249,Product,'Product List'!D:D))</f>
        <v/>
      </c>
      <c r="T249" s="454" t="str">
        <f t="array" ref="T249">IF(B249="","",XLOOKUP($B249,Product,'Product List'!E:E))</f>
        <v/>
      </c>
      <c r="U249" s="454" t="str">
        <f t="array" ref="U249">IF(B249="","",XLOOKUP($B249,Product,'Product List'!F:F))</f>
        <v/>
      </c>
      <c r="V249" s="454" t="str">
        <f t="array" ref="V249">IF(B249="","",XLOOKUP($B249,Product,'Product List'!G:G))</f>
        <v/>
      </c>
      <c r="W249" s="434"/>
      <c r="X249" s="434" t="str">
        <f t="array" ref="X249">iferror(xlookup(B249,'Product List'!A:A,'Product List'!P:P),"")</f>
        <v/>
      </c>
      <c r="Y249" s="434">
        <f t="shared" si="8"/>
        <v>0</v>
      </c>
      <c r="Z249" s="434"/>
    </row>
    <row r="250" ht="14.25" customHeight="1">
      <c r="A250" s="448"/>
      <c r="B250" s="448"/>
      <c r="C250" s="454"/>
      <c r="D250" s="461"/>
      <c r="E250" s="461"/>
      <c r="F250" s="461"/>
      <c r="G250" s="487">
        <f t="shared" si="1"/>
        <v>0</v>
      </c>
      <c r="H250" s="451" t="str">
        <f t="shared" si="2"/>
        <v/>
      </c>
      <c r="I250" s="452" t="str">
        <f t="shared" si="3"/>
        <v/>
      </c>
      <c r="J250" s="493"/>
      <c r="K250" s="434"/>
      <c r="L250" s="454" t="str">
        <f t="shared" si="4"/>
        <v/>
      </c>
      <c r="M250" s="455" t="str">
        <f t="array" ref="M250">IFERROR(IF(J250="","",XLOOKUP(L250,Personnel!$B$4:$G$4,Personnel!$B$5:$G$5)),"")</f>
        <v/>
      </c>
      <c r="N250" s="455">
        <f t="shared" si="5"/>
        <v>0</v>
      </c>
      <c r="O250" s="434"/>
      <c r="P250" s="456" t="str">
        <f t="shared" si="6"/>
        <v/>
      </c>
      <c r="Q250" s="457">
        <f t="shared" si="7"/>
        <v>0</v>
      </c>
      <c r="R250" s="458"/>
      <c r="S250" s="459" t="str">
        <f t="array" ref="S250">IF(B250="","",XLOOKUP($B250,Product,'Product List'!D:D))</f>
        <v/>
      </c>
      <c r="T250" s="454" t="str">
        <f t="array" ref="T250">IF(B250="","",XLOOKUP($B250,Product,'Product List'!E:E))</f>
        <v/>
      </c>
      <c r="U250" s="454" t="str">
        <f t="array" ref="U250">IF(B250="","",XLOOKUP($B250,Product,'Product List'!F:F))</f>
        <v/>
      </c>
      <c r="V250" s="454" t="str">
        <f t="array" ref="V250">IF(B250="","",XLOOKUP($B250,Product,'Product List'!G:G))</f>
        <v/>
      </c>
      <c r="W250" s="434"/>
      <c r="X250" s="434" t="str">
        <f t="array" ref="X250">iferror(xlookup(B250,'Product List'!A:A,'Product List'!P:P),"")</f>
        <v/>
      </c>
      <c r="Y250" s="434">
        <f t="shared" si="8"/>
        <v>0</v>
      </c>
      <c r="Z250" s="434"/>
    </row>
    <row r="251" ht="14.25" customHeight="1">
      <c r="A251" s="448"/>
      <c r="B251" s="448"/>
      <c r="C251" s="454"/>
      <c r="D251" s="461"/>
      <c r="E251" s="487"/>
      <c r="F251" s="461"/>
      <c r="G251" s="487">
        <f t="shared" si="1"/>
        <v>0</v>
      </c>
      <c r="H251" s="451" t="str">
        <f t="shared" si="2"/>
        <v/>
      </c>
      <c r="I251" s="452" t="str">
        <f t="shared" si="3"/>
        <v/>
      </c>
      <c r="J251" s="493"/>
      <c r="K251" s="434"/>
      <c r="L251" s="454" t="str">
        <f t="shared" si="4"/>
        <v/>
      </c>
      <c r="M251" s="455" t="str">
        <f t="array" ref="M251">IFERROR(IF(J251="","",XLOOKUP(L251,Personnel!$B$4:$G$4,Personnel!$B$5:$G$5)),"")</f>
        <v/>
      </c>
      <c r="N251" s="455">
        <f t="shared" si="5"/>
        <v>0</v>
      </c>
      <c r="O251" s="434"/>
      <c r="P251" s="456" t="str">
        <f t="shared" si="6"/>
        <v/>
      </c>
      <c r="Q251" s="457">
        <f t="shared" si="7"/>
        <v>0</v>
      </c>
      <c r="R251" s="458"/>
      <c r="S251" s="459" t="str">
        <f t="array" ref="S251">IF(B251="","",XLOOKUP($B251,Product,'Product List'!D:D))</f>
        <v/>
      </c>
      <c r="T251" s="454" t="str">
        <f t="array" ref="T251">IF(B251="","",XLOOKUP($B251,Product,'Product List'!E:E))</f>
        <v/>
      </c>
      <c r="U251" s="454" t="str">
        <f t="array" ref="U251">IF(B251="","",XLOOKUP($B251,Product,'Product List'!F:F))</f>
        <v/>
      </c>
      <c r="V251" s="454" t="str">
        <f t="array" ref="V251">IF(B251="","",XLOOKUP($B251,Product,'Product List'!G:G))</f>
        <v/>
      </c>
      <c r="W251" s="434"/>
      <c r="X251" s="434" t="str">
        <f t="array" ref="X251">iferror(xlookup(B251,'Product List'!A:A,'Product List'!P:P),"")</f>
        <v/>
      </c>
      <c r="Y251" s="434">
        <f t="shared" si="8"/>
        <v>0</v>
      </c>
      <c r="Z251" s="434"/>
    </row>
    <row r="252" ht="14.25" customHeight="1">
      <c r="A252" s="448"/>
      <c r="B252" s="448"/>
      <c r="C252" s="454"/>
      <c r="D252" s="461"/>
      <c r="E252" s="461"/>
      <c r="F252" s="461"/>
      <c r="G252" s="487">
        <f t="shared" si="1"/>
        <v>0</v>
      </c>
      <c r="H252" s="451" t="str">
        <f t="shared" si="2"/>
        <v/>
      </c>
      <c r="I252" s="452" t="str">
        <f t="shared" si="3"/>
        <v/>
      </c>
      <c r="J252" s="493"/>
      <c r="K252" s="434"/>
      <c r="L252" s="454" t="str">
        <f t="shared" si="4"/>
        <v/>
      </c>
      <c r="M252" s="455" t="str">
        <f t="array" ref="M252">IFERROR(IF(J252="","",XLOOKUP(L252,Personnel!$B$4:$G$4,Personnel!$B$5:$G$5)),"")</f>
        <v/>
      </c>
      <c r="N252" s="455">
        <f t="shared" si="5"/>
        <v>0</v>
      </c>
      <c r="O252" s="434"/>
      <c r="P252" s="456" t="str">
        <f t="shared" si="6"/>
        <v/>
      </c>
      <c r="Q252" s="457">
        <f t="shared" si="7"/>
        <v>0</v>
      </c>
      <c r="R252" s="458"/>
      <c r="S252" s="459" t="str">
        <f t="array" ref="S252">IF(B252="","",XLOOKUP($B252,Product,'Product List'!D:D))</f>
        <v/>
      </c>
      <c r="T252" s="454" t="str">
        <f t="array" ref="T252">IF(B252="","",XLOOKUP($B252,Product,'Product List'!E:E))</f>
        <v/>
      </c>
      <c r="U252" s="454" t="str">
        <f t="array" ref="U252">IF(B252="","",XLOOKUP($B252,Product,'Product List'!F:F))</f>
        <v/>
      </c>
      <c r="V252" s="454" t="str">
        <f t="array" ref="V252">IF(B252="","",XLOOKUP($B252,Product,'Product List'!G:G))</f>
        <v/>
      </c>
      <c r="W252" s="434"/>
      <c r="X252" s="434" t="str">
        <f t="array" ref="X252">iferror(xlookup(B252,'Product List'!A:A,'Product List'!P:P),"")</f>
        <v/>
      </c>
      <c r="Y252" s="434">
        <f t="shared" si="8"/>
        <v>0</v>
      </c>
      <c r="Z252" s="434"/>
    </row>
    <row r="253" ht="14.25" customHeight="1">
      <c r="A253" s="448"/>
      <c r="B253" s="448"/>
      <c r="C253" s="454"/>
      <c r="D253" s="461"/>
      <c r="E253" s="461"/>
      <c r="F253" s="461"/>
      <c r="G253" s="487">
        <f t="shared" si="1"/>
        <v>0</v>
      </c>
      <c r="H253" s="451" t="str">
        <f t="shared" si="2"/>
        <v/>
      </c>
      <c r="I253" s="452" t="str">
        <f t="shared" si="3"/>
        <v/>
      </c>
      <c r="J253" s="493"/>
      <c r="K253" s="434"/>
      <c r="L253" s="454" t="str">
        <f t="shared" si="4"/>
        <v/>
      </c>
      <c r="M253" s="455" t="str">
        <f t="array" ref="M253">IFERROR(IF(J253="","",XLOOKUP(L253,Personnel!$B$4:$G$4,Personnel!$B$5:$G$5)),"")</f>
        <v/>
      </c>
      <c r="N253" s="455">
        <f t="shared" si="5"/>
        <v>0</v>
      </c>
      <c r="O253" s="434"/>
      <c r="P253" s="456" t="str">
        <f t="shared" si="6"/>
        <v/>
      </c>
      <c r="Q253" s="457">
        <f t="shared" si="7"/>
        <v>0</v>
      </c>
      <c r="R253" s="458"/>
      <c r="S253" s="459" t="str">
        <f t="array" ref="S253">IF(B253="","",XLOOKUP($B253,Product,'Product List'!D:D))</f>
        <v/>
      </c>
      <c r="T253" s="454" t="str">
        <f t="array" ref="T253">IF(B253="","",XLOOKUP($B253,Product,'Product List'!E:E))</f>
        <v/>
      </c>
      <c r="U253" s="454" t="str">
        <f t="array" ref="U253">IF(B253="","",XLOOKUP($B253,Product,'Product List'!F:F))</f>
        <v/>
      </c>
      <c r="V253" s="454" t="str">
        <f t="array" ref="V253">IF(B253="","",XLOOKUP($B253,Product,'Product List'!G:G))</f>
        <v/>
      </c>
      <c r="W253" s="434"/>
      <c r="X253" s="434" t="str">
        <f t="array" ref="X253">iferror(xlookup(B253,'Product List'!A:A,'Product List'!P:P),"")</f>
        <v/>
      </c>
      <c r="Y253" s="434">
        <f t="shared" si="8"/>
        <v>0</v>
      </c>
      <c r="Z253" s="434"/>
    </row>
    <row r="254" ht="14.25" customHeight="1">
      <c r="A254" s="448"/>
      <c r="B254" s="448"/>
      <c r="C254" s="454"/>
      <c r="D254" s="461"/>
      <c r="E254" s="487"/>
      <c r="F254" s="461"/>
      <c r="G254" s="487">
        <f t="shared" si="1"/>
        <v>0</v>
      </c>
      <c r="H254" s="451" t="str">
        <f t="shared" si="2"/>
        <v/>
      </c>
      <c r="I254" s="452" t="str">
        <f t="shared" si="3"/>
        <v/>
      </c>
      <c r="J254" s="493"/>
      <c r="K254" s="434"/>
      <c r="L254" s="454" t="str">
        <f t="shared" si="4"/>
        <v/>
      </c>
      <c r="M254" s="455" t="str">
        <f t="array" ref="M254">IFERROR(IF(J254="","",XLOOKUP(L254,Personnel!$B$4:$G$4,Personnel!$B$5:$G$5)),"")</f>
        <v/>
      </c>
      <c r="N254" s="455">
        <f t="shared" si="5"/>
        <v>0</v>
      </c>
      <c r="O254" s="434"/>
      <c r="P254" s="456" t="str">
        <f t="shared" si="6"/>
        <v/>
      </c>
      <c r="Q254" s="457">
        <f t="shared" si="7"/>
        <v>0</v>
      </c>
      <c r="R254" s="458"/>
      <c r="S254" s="459" t="str">
        <f t="array" ref="S254">IF(B254="","",XLOOKUP($B254,Product,'Product List'!D:D))</f>
        <v/>
      </c>
      <c r="T254" s="454" t="str">
        <f t="array" ref="T254">IF(B254="","",XLOOKUP($B254,Product,'Product List'!E:E))</f>
        <v/>
      </c>
      <c r="U254" s="454" t="str">
        <f t="array" ref="U254">IF(B254="","",XLOOKUP($B254,Product,'Product List'!F:F))</f>
        <v/>
      </c>
      <c r="V254" s="454" t="str">
        <f t="array" ref="V254">IF(B254="","",XLOOKUP($B254,Product,'Product List'!G:G))</f>
        <v/>
      </c>
      <c r="W254" s="434"/>
      <c r="X254" s="434" t="str">
        <f t="array" ref="X254">iferror(xlookup(B254,'Product List'!A:A,'Product List'!P:P),"")</f>
        <v/>
      </c>
      <c r="Y254" s="434">
        <f t="shared" si="8"/>
        <v>0</v>
      </c>
      <c r="Z254" s="434"/>
    </row>
    <row r="255" ht="14.25" customHeight="1">
      <c r="A255" s="448"/>
      <c r="B255" s="448"/>
      <c r="C255" s="454"/>
      <c r="D255" s="461"/>
      <c r="E255" s="487"/>
      <c r="F255" s="461"/>
      <c r="G255" s="487">
        <f t="shared" si="1"/>
        <v>0</v>
      </c>
      <c r="H255" s="451" t="str">
        <f t="shared" si="2"/>
        <v/>
      </c>
      <c r="I255" s="452" t="str">
        <f t="shared" si="3"/>
        <v/>
      </c>
      <c r="J255" s="493"/>
      <c r="K255" s="434"/>
      <c r="L255" s="454" t="str">
        <f t="shared" si="4"/>
        <v/>
      </c>
      <c r="M255" s="455" t="str">
        <f t="array" ref="M255">IFERROR(IF(J255="","",XLOOKUP(L255,Personnel!$B$4:$G$4,Personnel!$B$5:$G$5)),"")</f>
        <v/>
      </c>
      <c r="N255" s="455">
        <f t="shared" si="5"/>
        <v>0</v>
      </c>
      <c r="O255" s="434"/>
      <c r="P255" s="456" t="str">
        <f t="shared" si="6"/>
        <v/>
      </c>
      <c r="Q255" s="457">
        <f t="shared" si="7"/>
        <v>0</v>
      </c>
      <c r="R255" s="458"/>
      <c r="S255" s="459" t="str">
        <f t="array" ref="S255">IF(B255="","",XLOOKUP($B255,Product,'Product List'!D:D))</f>
        <v/>
      </c>
      <c r="T255" s="454" t="str">
        <f t="array" ref="T255">IF(B255="","",XLOOKUP($B255,Product,'Product List'!E:E))</f>
        <v/>
      </c>
      <c r="U255" s="454" t="str">
        <f t="array" ref="U255">IF(B255="","",XLOOKUP($B255,Product,'Product List'!F:F))</f>
        <v/>
      </c>
      <c r="V255" s="454" t="str">
        <f t="array" ref="V255">IF(B255="","",XLOOKUP($B255,Product,'Product List'!G:G))</f>
        <v/>
      </c>
      <c r="W255" s="434"/>
      <c r="X255" s="434" t="str">
        <f t="array" ref="X255">iferror(xlookup(B255,'Product List'!A:A,'Product List'!P:P),"")</f>
        <v/>
      </c>
      <c r="Y255" s="434">
        <f t="shared" si="8"/>
        <v>0</v>
      </c>
      <c r="Z255" s="434"/>
    </row>
    <row r="256" ht="14.25" customHeight="1">
      <c r="A256" s="448"/>
      <c r="B256" s="448"/>
      <c r="C256" s="454"/>
      <c r="D256" s="461"/>
      <c r="E256" s="487"/>
      <c r="F256" s="461"/>
      <c r="G256" s="487">
        <f t="shared" si="1"/>
        <v>0</v>
      </c>
      <c r="H256" s="451" t="str">
        <f t="shared" si="2"/>
        <v/>
      </c>
      <c r="I256" s="452" t="str">
        <f t="shared" si="3"/>
        <v/>
      </c>
      <c r="J256" s="493"/>
      <c r="K256" s="434"/>
      <c r="L256" s="454" t="str">
        <f t="shared" si="4"/>
        <v/>
      </c>
      <c r="M256" s="455" t="str">
        <f t="array" ref="M256">IFERROR(IF(J256="","",XLOOKUP(L256,Personnel!$B$4:$G$4,Personnel!$B$5:$G$5)),"")</f>
        <v/>
      </c>
      <c r="N256" s="455">
        <f t="shared" si="5"/>
        <v>0</v>
      </c>
      <c r="O256" s="434"/>
      <c r="P256" s="456" t="str">
        <f t="shared" si="6"/>
        <v/>
      </c>
      <c r="Q256" s="457">
        <f t="shared" si="7"/>
        <v>0</v>
      </c>
      <c r="R256" s="458"/>
      <c r="S256" s="459" t="str">
        <f t="array" ref="S256">IF(B256="","",XLOOKUP($B256,Product,'Product List'!D:D))</f>
        <v/>
      </c>
      <c r="T256" s="454" t="str">
        <f t="array" ref="T256">IF(B256="","",XLOOKUP($B256,Product,'Product List'!E:E))</f>
        <v/>
      </c>
      <c r="U256" s="454" t="str">
        <f t="array" ref="U256">IF(B256="","",XLOOKUP($B256,Product,'Product List'!F:F))</f>
        <v/>
      </c>
      <c r="V256" s="454" t="str">
        <f t="array" ref="V256">IF(B256="","",XLOOKUP($B256,Product,'Product List'!G:G))</f>
        <v/>
      </c>
      <c r="W256" s="434"/>
      <c r="X256" s="434" t="str">
        <f t="array" ref="X256">iferror(xlookup(B256,'Product List'!A:A,'Product List'!P:P),"")</f>
        <v/>
      </c>
      <c r="Y256" s="434">
        <f t="shared" si="8"/>
        <v>0</v>
      </c>
      <c r="Z256" s="434"/>
    </row>
    <row r="257" ht="14.25" customHeight="1">
      <c r="A257" s="448"/>
      <c r="B257" s="448"/>
      <c r="C257" s="454"/>
      <c r="D257" s="461"/>
      <c r="E257" s="461"/>
      <c r="F257" s="461"/>
      <c r="G257" s="487">
        <f t="shared" si="1"/>
        <v>0</v>
      </c>
      <c r="H257" s="451" t="str">
        <f t="shared" si="2"/>
        <v/>
      </c>
      <c r="I257" s="452" t="str">
        <f t="shared" si="3"/>
        <v/>
      </c>
      <c r="J257" s="493"/>
      <c r="K257" s="434"/>
      <c r="L257" s="454" t="str">
        <f t="shared" si="4"/>
        <v/>
      </c>
      <c r="M257" s="455" t="str">
        <f t="array" ref="M257">IFERROR(IF(J257="","",XLOOKUP(L257,Personnel!$B$4:$G$4,Personnel!$B$5:$G$5)),"")</f>
        <v/>
      </c>
      <c r="N257" s="455">
        <f t="shared" si="5"/>
        <v>0</v>
      </c>
      <c r="O257" s="434"/>
      <c r="P257" s="456" t="str">
        <f t="shared" si="6"/>
        <v/>
      </c>
      <c r="Q257" s="457">
        <f t="shared" si="7"/>
        <v>0</v>
      </c>
      <c r="R257" s="458"/>
      <c r="S257" s="459" t="str">
        <f t="array" ref="S257">IF(B257="","",XLOOKUP($B257,Product,'Product List'!D:D))</f>
        <v/>
      </c>
      <c r="T257" s="454" t="str">
        <f t="array" ref="T257">IF(B257="","",XLOOKUP($B257,Product,'Product List'!E:E))</f>
        <v/>
      </c>
      <c r="U257" s="454" t="str">
        <f t="array" ref="U257">IF(B257="","",XLOOKUP($B257,Product,'Product List'!F:F))</f>
        <v/>
      </c>
      <c r="V257" s="454" t="str">
        <f t="array" ref="V257">IF(B257="","",XLOOKUP($B257,Product,'Product List'!G:G))</f>
        <v/>
      </c>
      <c r="W257" s="434"/>
      <c r="X257" s="434" t="str">
        <f t="array" ref="X257">iferror(xlookup(B257,'Product List'!A:A,'Product List'!P:P),"")</f>
        <v/>
      </c>
      <c r="Y257" s="434">
        <f t="shared" si="8"/>
        <v>0</v>
      </c>
      <c r="Z257" s="434"/>
    </row>
    <row r="258" ht="14.25" customHeight="1">
      <c r="A258" s="448"/>
      <c r="B258" s="448"/>
      <c r="C258" s="454"/>
      <c r="D258" s="461"/>
      <c r="E258" s="461"/>
      <c r="F258" s="461"/>
      <c r="G258" s="487">
        <f t="shared" si="1"/>
        <v>0</v>
      </c>
      <c r="H258" s="451" t="str">
        <f t="shared" si="2"/>
        <v/>
      </c>
      <c r="I258" s="452" t="str">
        <f t="shared" si="3"/>
        <v/>
      </c>
      <c r="J258" s="493"/>
      <c r="K258" s="434"/>
      <c r="L258" s="454" t="str">
        <f t="shared" si="4"/>
        <v/>
      </c>
      <c r="M258" s="455" t="str">
        <f t="array" ref="M258">IFERROR(IF(J258="","",XLOOKUP(L258,Personnel!$B$4:$G$4,Personnel!$B$5:$G$5)),"")</f>
        <v/>
      </c>
      <c r="N258" s="455">
        <f t="shared" si="5"/>
        <v>0</v>
      </c>
      <c r="O258" s="434"/>
      <c r="P258" s="456" t="str">
        <f t="shared" si="6"/>
        <v/>
      </c>
      <c r="Q258" s="457">
        <f t="shared" si="7"/>
        <v>0</v>
      </c>
      <c r="R258" s="458"/>
      <c r="S258" s="459" t="str">
        <f t="array" ref="S258">IF(B258="","",XLOOKUP($B258,Product,'Product List'!D:D))</f>
        <v/>
      </c>
      <c r="T258" s="454" t="str">
        <f t="array" ref="T258">IF(B258="","",XLOOKUP($B258,Product,'Product List'!E:E))</f>
        <v/>
      </c>
      <c r="U258" s="454" t="str">
        <f t="array" ref="U258">IF(B258="","",XLOOKUP($B258,Product,'Product List'!F:F))</f>
        <v/>
      </c>
      <c r="V258" s="454" t="str">
        <f t="array" ref="V258">IF(B258="","",XLOOKUP($B258,Product,'Product List'!G:G))</f>
        <v/>
      </c>
      <c r="W258" s="434"/>
      <c r="X258" s="434" t="str">
        <f t="array" ref="X258">iferror(xlookup(B258,'Product List'!A:A,'Product List'!P:P),"")</f>
        <v/>
      </c>
      <c r="Y258" s="434">
        <f t="shared" si="8"/>
        <v>0</v>
      </c>
      <c r="Z258" s="434"/>
    </row>
    <row r="259" ht="14.25" customHeight="1">
      <c r="A259" s="448"/>
      <c r="B259" s="448"/>
      <c r="C259" s="454"/>
      <c r="D259" s="461"/>
      <c r="E259" s="487"/>
      <c r="F259" s="461"/>
      <c r="G259" s="487">
        <f t="shared" si="1"/>
        <v>0</v>
      </c>
      <c r="H259" s="451" t="str">
        <f t="shared" si="2"/>
        <v/>
      </c>
      <c r="I259" s="452" t="str">
        <f t="shared" si="3"/>
        <v/>
      </c>
      <c r="J259" s="493"/>
      <c r="K259" s="434"/>
      <c r="L259" s="454" t="str">
        <f t="shared" si="4"/>
        <v/>
      </c>
      <c r="M259" s="455" t="str">
        <f t="array" ref="M259">IFERROR(IF(J259="","",XLOOKUP(L259,Personnel!$B$4:$G$4,Personnel!$B$5:$G$5)),"")</f>
        <v/>
      </c>
      <c r="N259" s="455">
        <f t="shared" si="5"/>
        <v>0</v>
      </c>
      <c r="O259" s="434"/>
      <c r="P259" s="456" t="str">
        <f t="shared" si="6"/>
        <v/>
      </c>
      <c r="Q259" s="457">
        <f t="shared" si="7"/>
        <v>0</v>
      </c>
      <c r="R259" s="458"/>
      <c r="S259" s="459" t="str">
        <f t="array" ref="S259">IF(B259="","",XLOOKUP($B259,Product,'Product List'!D:D))</f>
        <v/>
      </c>
      <c r="T259" s="454" t="str">
        <f t="array" ref="T259">IF(B259="","",XLOOKUP($B259,Product,'Product List'!E:E))</f>
        <v/>
      </c>
      <c r="U259" s="454" t="str">
        <f t="array" ref="U259">IF(B259="","",XLOOKUP($B259,Product,'Product List'!F:F))</f>
        <v/>
      </c>
      <c r="V259" s="454" t="str">
        <f t="array" ref="V259">IF(B259="","",XLOOKUP($B259,Product,'Product List'!G:G))</f>
        <v/>
      </c>
      <c r="W259" s="434"/>
      <c r="X259" s="434" t="str">
        <f t="array" ref="X259">iferror(xlookup(B259,'Product List'!A:A,'Product List'!P:P),"")</f>
        <v/>
      </c>
      <c r="Y259" s="434">
        <f t="shared" si="8"/>
        <v>0</v>
      </c>
      <c r="Z259" s="434"/>
    </row>
    <row r="260" ht="14.25" customHeight="1">
      <c r="A260" s="448"/>
      <c r="B260" s="448"/>
      <c r="C260" s="454"/>
      <c r="D260" s="461"/>
      <c r="E260" s="487"/>
      <c r="F260" s="461"/>
      <c r="G260" s="487">
        <f t="shared" si="1"/>
        <v>0</v>
      </c>
      <c r="H260" s="451" t="str">
        <f t="shared" si="2"/>
        <v/>
      </c>
      <c r="I260" s="452" t="str">
        <f t="shared" si="3"/>
        <v/>
      </c>
      <c r="J260" s="493"/>
      <c r="K260" s="434"/>
      <c r="L260" s="454" t="str">
        <f t="shared" si="4"/>
        <v/>
      </c>
      <c r="M260" s="455" t="str">
        <f t="array" ref="M260">IFERROR(IF(J260="","",XLOOKUP(L260,Personnel!$B$4:$G$4,Personnel!$B$5:$G$5)),"")</f>
        <v/>
      </c>
      <c r="N260" s="455">
        <f t="shared" si="5"/>
        <v>0</v>
      </c>
      <c r="O260" s="434"/>
      <c r="P260" s="456" t="str">
        <f t="shared" si="6"/>
        <v/>
      </c>
      <c r="Q260" s="457">
        <f t="shared" si="7"/>
        <v>0</v>
      </c>
      <c r="R260" s="458"/>
      <c r="S260" s="459" t="str">
        <f t="array" ref="S260">IF(B260="","",XLOOKUP($B260,Product,'Product List'!D:D))</f>
        <v/>
      </c>
      <c r="T260" s="454" t="str">
        <f t="array" ref="T260">IF(B260="","",XLOOKUP($B260,Product,'Product List'!E:E))</f>
        <v/>
      </c>
      <c r="U260" s="454" t="str">
        <f t="array" ref="U260">IF(B260="","",XLOOKUP($B260,Product,'Product List'!F:F))</f>
        <v/>
      </c>
      <c r="V260" s="454" t="str">
        <f t="array" ref="V260">IF(B260="","",XLOOKUP($B260,Product,'Product List'!G:G))</f>
        <v/>
      </c>
      <c r="W260" s="434"/>
      <c r="X260" s="434" t="str">
        <f t="array" ref="X260">iferror(xlookup(B260,'Product List'!A:A,'Product List'!P:P),"")</f>
        <v/>
      </c>
      <c r="Y260" s="434">
        <f t="shared" si="8"/>
        <v>0</v>
      </c>
      <c r="Z260" s="434"/>
    </row>
    <row r="261" ht="14.25" customHeight="1">
      <c r="A261" s="448"/>
      <c r="B261" s="448"/>
      <c r="C261" s="454"/>
      <c r="D261" s="461"/>
      <c r="E261" s="487"/>
      <c r="F261" s="461"/>
      <c r="G261" s="487">
        <f t="shared" si="1"/>
        <v>0</v>
      </c>
      <c r="H261" s="451" t="str">
        <f t="shared" si="2"/>
        <v/>
      </c>
      <c r="I261" s="452" t="str">
        <f t="shared" si="3"/>
        <v/>
      </c>
      <c r="J261" s="493"/>
      <c r="K261" s="434"/>
      <c r="L261" s="454" t="str">
        <f t="shared" si="4"/>
        <v/>
      </c>
      <c r="M261" s="455" t="str">
        <f t="array" ref="M261">IFERROR(IF(J261="","",XLOOKUP(L261,Personnel!$B$4:$G$4,Personnel!$B$5:$G$5)),"")</f>
        <v/>
      </c>
      <c r="N261" s="455">
        <f t="shared" si="5"/>
        <v>0</v>
      </c>
      <c r="O261" s="434"/>
      <c r="P261" s="456" t="str">
        <f t="shared" si="6"/>
        <v/>
      </c>
      <c r="Q261" s="457">
        <f t="shared" si="7"/>
        <v>0</v>
      </c>
      <c r="R261" s="458"/>
      <c r="S261" s="459" t="str">
        <f t="array" ref="S261">IF(B261="","",XLOOKUP($B261,Product,'Product List'!D:D))</f>
        <v/>
      </c>
      <c r="T261" s="454" t="str">
        <f t="array" ref="T261">IF(B261="","",XLOOKUP($B261,Product,'Product List'!E:E))</f>
        <v/>
      </c>
      <c r="U261" s="454" t="str">
        <f t="array" ref="U261">IF(B261="","",XLOOKUP($B261,Product,'Product List'!F:F))</f>
        <v/>
      </c>
      <c r="V261" s="454" t="str">
        <f t="array" ref="V261">IF(B261="","",XLOOKUP($B261,Product,'Product List'!G:G))</f>
        <v/>
      </c>
      <c r="W261" s="434"/>
      <c r="X261" s="434" t="str">
        <f t="array" ref="X261">iferror(xlookup(B261,'Product List'!A:A,'Product List'!P:P),"")</f>
        <v/>
      </c>
      <c r="Y261" s="434">
        <f t="shared" si="8"/>
        <v>0</v>
      </c>
      <c r="Z261" s="434"/>
    </row>
    <row r="262" ht="14.25" customHeight="1">
      <c r="A262" s="448"/>
      <c r="B262" s="448"/>
      <c r="C262" s="454"/>
      <c r="D262" s="461"/>
      <c r="E262" s="487"/>
      <c r="F262" s="461"/>
      <c r="G262" s="487">
        <f t="shared" si="1"/>
        <v>0</v>
      </c>
      <c r="H262" s="451" t="str">
        <f t="shared" si="2"/>
        <v/>
      </c>
      <c r="I262" s="452" t="str">
        <f t="shared" si="3"/>
        <v/>
      </c>
      <c r="J262" s="493"/>
      <c r="K262" s="434"/>
      <c r="L262" s="454" t="str">
        <f t="shared" si="4"/>
        <v/>
      </c>
      <c r="M262" s="455" t="str">
        <f t="array" ref="M262">IFERROR(IF(J262="","",XLOOKUP(L262,Personnel!$B$4:$G$4,Personnel!$B$5:$G$5)),"")</f>
        <v/>
      </c>
      <c r="N262" s="455">
        <f t="shared" si="5"/>
        <v>0</v>
      </c>
      <c r="O262" s="434"/>
      <c r="P262" s="456" t="str">
        <f t="shared" si="6"/>
        <v/>
      </c>
      <c r="Q262" s="457">
        <f t="shared" si="7"/>
        <v>0</v>
      </c>
      <c r="R262" s="458"/>
      <c r="S262" s="459" t="str">
        <f t="array" ref="S262">IF(B262="","",XLOOKUP($B262,Product,'Product List'!D:D))</f>
        <v/>
      </c>
      <c r="T262" s="454" t="str">
        <f t="array" ref="T262">IF(B262="","",XLOOKUP($B262,Product,'Product List'!E:E))</f>
        <v/>
      </c>
      <c r="U262" s="454" t="str">
        <f t="array" ref="U262">IF(B262="","",XLOOKUP($B262,Product,'Product List'!F:F))</f>
        <v/>
      </c>
      <c r="V262" s="454" t="str">
        <f t="array" ref="V262">IF(B262="","",XLOOKUP($B262,Product,'Product List'!G:G))</f>
        <v/>
      </c>
      <c r="W262" s="434"/>
      <c r="X262" s="434" t="str">
        <f t="array" ref="X262">iferror(xlookup(B262,'Product List'!A:A,'Product List'!P:P),"")</f>
        <v/>
      </c>
      <c r="Y262" s="434">
        <f t="shared" si="8"/>
        <v>0</v>
      </c>
      <c r="Z262" s="434"/>
    </row>
    <row r="263" ht="14.25" customHeight="1">
      <c r="A263" s="448"/>
      <c r="B263" s="448"/>
      <c r="C263" s="454"/>
      <c r="D263" s="461"/>
      <c r="E263" s="487"/>
      <c r="F263" s="461"/>
      <c r="G263" s="487">
        <f t="shared" si="1"/>
        <v>0</v>
      </c>
      <c r="H263" s="451" t="str">
        <f t="shared" si="2"/>
        <v/>
      </c>
      <c r="I263" s="452" t="str">
        <f t="shared" si="3"/>
        <v/>
      </c>
      <c r="J263" s="493"/>
      <c r="K263" s="434"/>
      <c r="L263" s="454" t="str">
        <f t="shared" si="4"/>
        <v/>
      </c>
      <c r="M263" s="455" t="str">
        <f t="array" ref="M263">IFERROR(IF(J263="","",XLOOKUP(L263,Personnel!$B$4:$G$4,Personnel!$B$5:$G$5)),"")</f>
        <v/>
      </c>
      <c r="N263" s="455">
        <f t="shared" si="5"/>
        <v>0</v>
      </c>
      <c r="O263" s="434"/>
      <c r="P263" s="456" t="str">
        <f t="shared" si="6"/>
        <v/>
      </c>
      <c r="Q263" s="457">
        <f t="shared" si="7"/>
        <v>0</v>
      </c>
      <c r="R263" s="458"/>
      <c r="S263" s="459" t="str">
        <f t="array" ref="S263">IF(B263="","",XLOOKUP($B263,Product,'Product List'!D:D))</f>
        <v/>
      </c>
      <c r="T263" s="454" t="str">
        <f t="array" ref="T263">IF(B263="","",XLOOKUP($B263,Product,'Product List'!E:E))</f>
        <v/>
      </c>
      <c r="U263" s="454" t="str">
        <f t="array" ref="U263">IF(B263="","",XLOOKUP($B263,Product,'Product List'!F:F))</f>
        <v/>
      </c>
      <c r="V263" s="454" t="str">
        <f t="array" ref="V263">IF(B263="","",XLOOKUP($B263,Product,'Product List'!G:G))</f>
        <v/>
      </c>
      <c r="W263" s="434"/>
      <c r="X263" s="434" t="str">
        <f t="array" ref="X263">iferror(xlookup(B263,'Product List'!A:A,'Product List'!P:P),"")</f>
        <v/>
      </c>
      <c r="Y263" s="434">
        <f t="shared" si="8"/>
        <v>0</v>
      </c>
      <c r="Z263" s="434"/>
    </row>
    <row r="264" ht="14.25" customHeight="1">
      <c r="A264" s="448"/>
      <c r="B264" s="448"/>
      <c r="C264" s="454"/>
      <c r="D264" s="461"/>
      <c r="E264" s="461"/>
      <c r="F264" s="461"/>
      <c r="G264" s="487">
        <f t="shared" si="1"/>
        <v>0</v>
      </c>
      <c r="H264" s="451" t="str">
        <f t="shared" si="2"/>
        <v/>
      </c>
      <c r="I264" s="452" t="str">
        <f t="shared" si="3"/>
        <v/>
      </c>
      <c r="J264" s="493"/>
      <c r="K264" s="434"/>
      <c r="L264" s="454" t="str">
        <f t="shared" si="4"/>
        <v/>
      </c>
      <c r="M264" s="455" t="str">
        <f t="array" ref="M264">IFERROR(IF(J264="","",XLOOKUP(L264,Personnel!$B$4:$G$4,Personnel!$B$5:$G$5)),"")</f>
        <v/>
      </c>
      <c r="N264" s="455">
        <f t="shared" si="5"/>
        <v>0</v>
      </c>
      <c r="O264" s="434"/>
      <c r="P264" s="456" t="str">
        <f t="shared" si="6"/>
        <v/>
      </c>
      <c r="Q264" s="457">
        <f t="shared" si="7"/>
        <v>0</v>
      </c>
      <c r="R264" s="458"/>
      <c r="S264" s="459" t="str">
        <f t="array" ref="S264">IF(B264="","",XLOOKUP($B264,Product,'Product List'!D:D))</f>
        <v/>
      </c>
      <c r="T264" s="454" t="str">
        <f t="array" ref="T264">IF(B264="","",XLOOKUP($B264,Product,'Product List'!E:E))</f>
        <v/>
      </c>
      <c r="U264" s="454" t="str">
        <f t="array" ref="U264">IF(B264="","",XLOOKUP($B264,Product,'Product List'!F:F))</f>
        <v/>
      </c>
      <c r="V264" s="454" t="str">
        <f t="array" ref="V264">IF(B264="","",XLOOKUP($B264,Product,'Product List'!G:G))</f>
        <v/>
      </c>
      <c r="W264" s="434"/>
      <c r="X264" s="434" t="str">
        <f t="array" ref="X264">iferror(xlookup(B264,'Product List'!A:A,'Product List'!P:P),"")</f>
        <v/>
      </c>
      <c r="Y264" s="434">
        <f t="shared" si="8"/>
        <v>0</v>
      </c>
      <c r="Z264" s="434"/>
    </row>
    <row r="265" ht="14.25" customHeight="1">
      <c r="A265" s="448"/>
      <c r="B265" s="448"/>
      <c r="C265" s="454"/>
      <c r="D265" s="461"/>
      <c r="E265" s="461"/>
      <c r="F265" s="461"/>
      <c r="G265" s="487">
        <f t="shared" si="1"/>
        <v>0</v>
      </c>
      <c r="H265" s="451" t="str">
        <f t="shared" si="2"/>
        <v/>
      </c>
      <c r="I265" s="452" t="str">
        <f t="shared" si="3"/>
        <v/>
      </c>
      <c r="J265" s="493"/>
      <c r="K265" s="434"/>
      <c r="L265" s="454" t="str">
        <f t="shared" si="4"/>
        <v/>
      </c>
      <c r="M265" s="455" t="str">
        <f t="array" ref="M265">IFERROR(IF(J265="","",XLOOKUP(L265,Personnel!$B$4:$G$4,Personnel!$B$5:$G$5)),"")</f>
        <v/>
      </c>
      <c r="N265" s="455">
        <f t="shared" si="5"/>
        <v>0</v>
      </c>
      <c r="O265" s="434"/>
      <c r="P265" s="456" t="str">
        <f t="shared" si="6"/>
        <v/>
      </c>
      <c r="Q265" s="457">
        <f t="shared" si="7"/>
        <v>0</v>
      </c>
      <c r="R265" s="458"/>
      <c r="S265" s="459" t="str">
        <f t="array" ref="S265">IF(B265="","",XLOOKUP($B265,Product,'Product List'!D:D))</f>
        <v/>
      </c>
      <c r="T265" s="454" t="str">
        <f t="array" ref="T265">IF(B265="","",XLOOKUP($B265,Product,'Product List'!E:E))</f>
        <v/>
      </c>
      <c r="U265" s="454" t="str">
        <f t="array" ref="U265">IF(B265="","",XLOOKUP($B265,Product,'Product List'!F:F))</f>
        <v/>
      </c>
      <c r="V265" s="454" t="str">
        <f t="array" ref="V265">IF(B265="","",XLOOKUP($B265,Product,'Product List'!G:G))</f>
        <v/>
      </c>
      <c r="W265" s="434"/>
      <c r="X265" s="434" t="str">
        <f t="array" ref="X265">iferror(xlookup(B265,'Product List'!A:A,'Product List'!P:P),"")</f>
        <v/>
      </c>
      <c r="Y265" s="434">
        <f t="shared" si="8"/>
        <v>0</v>
      </c>
      <c r="Z265" s="434"/>
    </row>
    <row r="266" ht="14.25" customHeight="1">
      <c r="A266" s="448"/>
      <c r="B266" s="448"/>
      <c r="C266" s="454"/>
      <c r="D266" s="461"/>
      <c r="E266" s="487"/>
      <c r="F266" s="461"/>
      <c r="G266" s="487">
        <f t="shared" si="1"/>
        <v>0</v>
      </c>
      <c r="H266" s="451" t="str">
        <f t="shared" si="2"/>
        <v/>
      </c>
      <c r="I266" s="452" t="str">
        <f t="shared" si="3"/>
        <v/>
      </c>
      <c r="J266" s="493"/>
      <c r="K266" s="434"/>
      <c r="L266" s="454" t="str">
        <f t="shared" si="4"/>
        <v/>
      </c>
      <c r="M266" s="455" t="str">
        <f t="array" ref="M266">IFERROR(IF(J266="","",XLOOKUP(L266,Personnel!$B$4:$G$4,Personnel!$B$5:$G$5)),"")</f>
        <v/>
      </c>
      <c r="N266" s="455">
        <f t="shared" si="5"/>
        <v>0</v>
      </c>
      <c r="O266" s="434"/>
      <c r="P266" s="456" t="str">
        <f t="shared" si="6"/>
        <v/>
      </c>
      <c r="Q266" s="457">
        <f t="shared" si="7"/>
        <v>0</v>
      </c>
      <c r="R266" s="458"/>
      <c r="S266" s="459" t="str">
        <f t="array" ref="S266">IF(B266="","",XLOOKUP($B266,Product,'Product List'!D:D))</f>
        <v/>
      </c>
      <c r="T266" s="454" t="str">
        <f t="array" ref="T266">IF(B266="","",XLOOKUP($B266,Product,'Product List'!E:E))</f>
        <v/>
      </c>
      <c r="U266" s="454" t="str">
        <f t="array" ref="U266">IF(B266="","",XLOOKUP($B266,Product,'Product List'!F:F))</f>
        <v/>
      </c>
      <c r="V266" s="454" t="str">
        <f t="array" ref="V266">IF(B266="","",XLOOKUP($B266,Product,'Product List'!G:G))</f>
        <v/>
      </c>
      <c r="W266" s="434"/>
      <c r="X266" s="434" t="str">
        <f t="array" ref="X266">iferror(xlookup(B266,'Product List'!A:A,'Product List'!P:P),"")</f>
        <v/>
      </c>
      <c r="Y266" s="434">
        <f t="shared" si="8"/>
        <v>0</v>
      </c>
      <c r="Z266" s="434"/>
    </row>
    <row r="267" ht="14.25" customHeight="1">
      <c r="A267" s="448"/>
      <c r="B267" s="448"/>
      <c r="C267" s="454"/>
      <c r="D267" s="461"/>
      <c r="E267" s="487"/>
      <c r="F267" s="461"/>
      <c r="G267" s="487">
        <f t="shared" si="1"/>
        <v>0</v>
      </c>
      <c r="H267" s="451" t="str">
        <f t="shared" si="2"/>
        <v/>
      </c>
      <c r="I267" s="452" t="str">
        <f t="shared" si="3"/>
        <v/>
      </c>
      <c r="J267" s="493"/>
      <c r="K267" s="434"/>
      <c r="L267" s="454" t="str">
        <f t="shared" si="4"/>
        <v/>
      </c>
      <c r="M267" s="455" t="str">
        <f t="array" ref="M267">IFERROR(IF(J267="","",XLOOKUP(L267,Personnel!$B$4:$G$4,Personnel!$B$5:$G$5)),"")</f>
        <v/>
      </c>
      <c r="N267" s="455">
        <f t="shared" si="5"/>
        <v>0</v>
      </c>
      <c r="O267" s="434"/>
      <c r="P267" s="456" t="str">
        <f t="shared" si="6"/>
        <v/>
      </c>
      <c r="Q267" s="457">
        <f t="shared" si="7"/>
        <v>0</v>
      </c>
      <c r="R267" s="458"/>
      <c r="S267" s="459" t="str">
        <f t="array" ref="S267">IF(B267="","",XLOOKUP($B267,Product,'Product List'!D:D))</f>
        <v/>
      </c>
      <c r="T267" s="454" t="str">
        <f t="array" ref="T267">IF(B267="","",XLOOKUP($B267,Product,'Product List'!E:E))</f>
        <v/>
      </c>
      <c r="U267" s="454" t="str">
        <f t="array" ref="U267">IF(B267="","",XLOOKUP($B267,Product,'Product List'!F:F))</f>
        <v/>
      </c>
      <c r="V267" s="454" t="str">
        <f t="array" ref="V267">IF(B267="","",XLOOKUP($B267,Product,'Product List'!G:G))</f>
        <v/>
      </c>
      <c r="W267" s="434"/>
      <c r="X267" s="434" t="str">
        <f t="array" ref="X267">iferror(xlookup(B267,'Product List'!A:A,'Product List'!P:P),"")</f>
        <v/>
      </c>
      <c r="Y267" s="434">
        <f t="shared" si="8"/>
        <v>0</v>
      </c>
      <c r="Z267" s="434"/>
    </row>
    <row r="268" ht="14.25" customHeight="1">
      <c r="A268" s="448"/>
      <c r="B268" s="448"/>
      <c r="C268" s="454"/>
      <c r="D268" s="461"/>
      <c r="E268" s="487"/>
      <c r="F268" s="461"/>
      <c r="G268" s="487">
        <f t="shared" si="1"/>
        <v>0</v>
      </c>
      <c r="H268" s="451" t="str">
        <f t="shared" si="2"/>
        <v/>
      </c>
      <c r="I268" s="452" t="str">
        <f t="shared" si="3"/>
        <v/>
      </c>
      <c r="J268" s="493"/>
      <c r="K268" s="434"/>
      <c r="L268" s="454" t="str">
        <f t="shared" si="4"/>
        <v/>
      </c>
      <c r="M268" s="455" t="str">
        <f t="array" ref="M268">IFERROR(IF(J268="","",XLOOKUP(L268,Personnel!$B$4:$G$4,Personnel!$B$5:$G$5)),"")</f>
        <v/>
      </c>
      <c r="N268" s="455">
        <f t="shared" si="5"/>
        <v>0</v>
      </c>
      <c r="O268" s="434"/>
      <c r="P268" s="456" t="str">
        <f t="shared" si="6"/>
        <v/>
      </c>
      <c r="Q268" s="457">
        <f t="shared" si="7"/>
        <v>0</v>
      </c>
      <c r="R268" s="458"/>
      <c r="S268" s="459" t="str">
        <f t="array" ref="S268">IF(B268="","",XLOOKUP($B268,Product,'Product List'!D:D))</f>
        <v/>
      </c>
      <c r="T268" s="454" t="str">
        <f t="array" ref="T268">IF(B268="","",XLOOKUP($B268,Product,'Product List'!E:E))</f>
        <v/>
      </c>
      <c r="U268" s="454" t="str">
        <f t="array" ref="U268">IF(B268="","",XLOOKUP($B268,Product,'Product List'!F:F))</f>
        <v/>
      </c>
      <c r="V268" s="454" t="str">
        <f t="array" ref="V268">IF(B268="","",XLOOKUP($B268,Product,'Product List'!G:G))</f>
        <v/>
      </c>
      <c r="W268" s="434"/>
      <c r="X268" s="434" t="str">
        <f t="array" ref="X268">iferror(xlookup(B268,'Product List'!A:A,'Product List'!P:P),"")</f>
        <v/>
      </c>
      <c r="Y268" s="434">
        <f t="shared" si="8"/>
        <v>0</v>
      </c>
      <c r="Z268" s="434"/>
    </row>
    <row r="269" ht="14.25" customHeight="1">
      <c r="A269" s="448"/>
      <c r="B269" s="448"/>
      <c r="C269" s="454"/>
      <c r="D269" s="461"/>
      <c r="E269" s="487"/>
      <c r="F269" s="461"/>
      <c r="G269" s="487">
        <f t="shared" si="1"/>
        <v>0</v>
      </c>
      <c r="H269" s="451" t="str">
        <f t="shared" si="2"/>
        <v/>
      </c>
      <c r="I269" s="452" t="str">
        <f t="shared" si="3"/>
        <v/>
      </c>
      <c r="J269" s="493"/>
      <c r="K269" s="434"/>
      <c r="L269" s="454" t="str">
        <f t="shared" si="4"/>
        <v/>
      </c>
      <c r="M269" s="455" t="str">
        <f t="array" ref="M269">IFERROR(IF(J269="","",XLOOKUP(L269,Personnel!$B$4:$G$4,Personnel!$B$5:$G$5)),"")</f>
        <v/>
      </c>
      <c r="N269" s="455">
        <f t="shared" si="5"/>
        <v>0</v>
      </c>
      <c r="O269" s="434"/>
      <c r="P269" s="456" t="str">
        <f t="shared" si="6"/>
        <v/>
      </c>
      <c r="Q269" s="457">
        <f t="shared" si="7"/>
        <v>0</v>
      </c>
      <c r="R269" s="458"/>
      <c r="S269" s="459" t="str">
        <f t="array" ref="S269">IF(B269="","",XLOOKUP($B269,Product,'Product List'!D:D))</f>
        <v/>
      </c>
      <c r="T269" s="454" t="str">
        <f t="array" ref="T269">IF(B269="","",XLOOKUP($B269,Product,'Product List'!E:E))</f>
        <v/>
      </c>
      <c r="U269" s="454" t="str">
        <f t="array" ref="U269">IF(B269="","",XLOOKUP($B269,Product,'Product List'!F:F))</f>
        <v/>
      </c>
      <c r="V269" s="454" t="str">
        <f t="array" ref="V269">IF(B269="","",XLOOKUP($B269,Product,'Product List'!G:G))</f>
        <v/>
      </c>
      <c r="W269" s="434"/>
      <c r="X269" s="434" t="str">
        <f t="array" ref="X269">iferror(xlookup(B269,'Product List'!A:A,'Product List'!P:P),"")</f>
        <v/>
      </c>
      <c r="Y269" s="434">
        <f t="shared" si="8"/>
        <v>0</v>
      </c>
      <c r="Z269" s="434"/>
    </row>
    <row r="270" ht="14.25" customHeight="1">
      <c r="A270" s="448"/>
      <c r="B270" s="448"/>
      <c r="C270" s="454"/>
      <c r="D270" s="461"/>
      <c r="E270" s="487"/>
      <c r="F270" s="461"/>
      <c r="G270" s="487">
        <f t="shared" si="1"/>
        <v>0</v>
      </c>
      <c r="H270" s="451" t="str">
        <f t="shared" si="2"/>
        <v/>
      </c>
      <c r="I270" s="452" t="str">
        <f t="shared" si="3"/>
        <v/>
      </c>
      <c r="J270" s="493"/>
      <c r="K270" s="434"/>
      <c r="L270" s="454" t="str">
        <f t="shared" si="4"/>
        <v/>
      </c>
      <c r="M270" s="455" t="str">
        <f t="array" ref="M270">IFERROR(IF(J270="","",XLOOKUP(L270,Personnel!$B$4:$G$4,Personnel!$B$5:$G$5)),"")</f>
        <v/>
      </c>
      <c r="N270" s="455">
        <f t="shared" si="5"/>
        <v>0</v>
      </c>
      <c r="O270" s="434"/>
      <c r="P270" s="456" t="str">
        <f t="shared" si="6"/>
        <v/>
      </c>
      <c r="Q270" s="457">
        <f t="shared" si="7"/>
        <v>0</v>
      </c>
      <c r="R270" s="458"/>
      <c r="S270" s="459" t="str">
        <f t="array" ref="S270">IF(B270="","",XLOOKUP($B270,Product,'Product List'!D:D))</f>
        <v/>
      </c>
      <c r="T270" s="454" t="str">
        <f t="array" ref="T270">IF(B270="","",XLOOKUP($B270,Product,'Product List'!E:E))</f>
        <v/>
      </c>
      <c r="U270" s="454" t="str">
        <f t="array" ref="U270">IF(B270="","",XLOOKUP($B270,Product,'Product List'!F:F))</f>
        <v/>
      </c>
      <c r="V270" s="454" t="str">
        <f t="array" ref="V270">IF(B270="","",XLOOKUP($B270,Product,'Product List'!G:G))</f>
        <v/>
      </c>
      <c r="W270" s="434"/>
      <c r="X270" s="434" t="str">
        <f t="array" ref="X270">iferror(xlookup(B270,'Product List'!A:A,'Product List'!P:P),"")</f>
        <v/>
      </c>
      <c r="Y270" s="434">
        <f t="shared" si="8"/>
        <v>0</v>
      </c>
      <c r="Z270" s="434"/>
    </row>
    <row r="271" ht="14.25" customHeight="1">
      <c r="A271" s="448"/>
      <c r="B271" s="448"/>
      <c r="C271" s="454"/>
      <c r="D271" s="461"/>
      <c r="E271" s="461"/>
      <c r="F271" s="461"/>
      <c r="G271" s="487">
        <f t="shared" si="1"/>
        <v>0</v>
      </c>
      <c r="H271" s="451" t="str">
        <f t="shared" si="2"/>
        <v/>
      </c>
      <c r="I271" s="452" t="str">
        <f t="shared" si="3"/>
        <v/>
      </c>
      <c r="J271" s="493"/>
      <c r="K271" s="434"/>
      <c r="L271" s="454" t="str">
        <f t="shared" si="4"/>
        <v/>
      </c>
      <c r="M271" s="455" t="str">
        <f t="array" ref="M271">IFERROR(IF(J271="","",XLOOKUP(L271,Personnel!$B$4:$G$4,Personnel!$B$5:$G$5)),"")</f>
        <v/>
      </c>
      <c r="N271" s="455">
        <f t="shared" si="5"/>
        <v>0</v>
      </c>
      <c r="O271" s="434"/>
      <c r="P271" s="456" t="str">
        <f t="shared" si="6"/>
        <v/>
      </c>
      <c r="Q271" s="457">
        <f t="shared" si="7"/>
        <v>0</v>
      </c>
      <c r="R271" s="458"/>
      <c r="S271" s="459" t="str">
        <f t="array" ref="S271">IF(B271="","",XLOOKUP($B271,Product,'Product List'!D:D))</f>
        <v/>
      </c>
      <c r="T271" s="454" t="str">
        <f t="array" ref="T271">IF(B271="","",XLOOKUP($B271,Product,'Product List'!E:E))</f>
        <v/>
      </c>
      <c r="U271" s="454" t="str">
        <f t="array" ref="U271">IF(B271="","",XLOOKUP($B271,Product,'Product List'!F:F))</f>
        <v/>
      </c>
      <c r="V271" s="454" t="str">
        <f t="array" ref="V271">IF(B271="","",XLOOKUP($B271,Product,'Product List'!G:G))</f>
        <v/>
      </c>
      <c r="W271" s="434"/>
      <c r="X271" s="434" t="str">
        <f t="array" ref="X271">iferror(xlookup(B271,'Product List'!A:A,'Product List'!P:P),"")</f>
        <v/>
      </c>
      <c r="Y271" s="434">
        <f t="shared" si="8"/>
        <v>0</v>
      </c>
      <c r="Z271" s="434"/>
    </row>
    <row r="272" ht="14.25" customHeight="1">
      <c r="A272" s="448"/>
      <c r="B272" s="448"/>
      <c r="C272" s="454"/>
      <c r="D272" s="461"/>
      <c r="E272" s="487"/>
      <c r="F272" s="461"/>
      <c r="G272" s="487">
        <f t="shared" si="1"/>
        <v>0</v>
      </c>
      <c r="H272" s="451" t="str">
        <f t="shared" si="2"/>
        <v/>
      </c>
      <c r="I272" s="452" t="str">
        <f t="shared" si="3"/>
        <v/>
      </c>
      <c r="J272" s="493"/>
      <c r="K272" s="434"/>
      <c r="L272" s="454" t="str">
        <f t="shared" si="4"/>
        <v/>
      </c>
      <c r="M272" s="455" t="str">
        <f t="array" ref="M272">IFERROR(IF(J272="","",XLOOKUP(L272,Personnel!$B$4:$G$4,Personnel!$B$5:$G$5)),"")</f>
        <v/>
      </c>
      <c r="N272" s="455">
        <f t="shared" si="5"/>
        <v>0</v>
      </c>
      <c r="O272" s="434"/>
      <c r="P272" s="456" t="str">
        <f t="shared" si="6"/>
        <v/>
      </c>
      <c r="Q272" s="457">
        <f t="shared" si="7"/>
        <v>0</v>
      </c>
      <c r="R272" s="458"/>
      <c r="S272" s="459" t="str">
        <f t="array" ref="S272">IF(B272="","",XLOOKUP($B272,Product,'Product List'!D:D))</f>
        <v/>
      </c>
      <c r="T272" s="454" t="str">
        <f t="array" ref="T272">IF(B272="","",XLOOKUP($B272,Product,'Product List'!E:E))</f>
        <v/>
      </c>
      <c r="U272" s="454" t="str">
        <f t="array" ref="U272">IF(B272="","",XLOOKUP($B272,Product,'Product List'!F:F))</f>
        <v/>
      </c>
      <c r="V272" s="454" t="str">
        <f t="array" ref="V272">IF(B272="","",XLOOKUP($B272,Product,'Product List'!G:G))</f>
        <v/>
      </c>
      <c r="W272" s="434"/>
      <c r="X272" s="434" t="str">
        <f t="array" ref="X272">iferror(xlookup(B272,'Product List'!A:A,'Product List'!P:P),"")</f>
        <v/>
      </c>
      <c r="Y272" s="434">
        <f t="shared" si="8"/>
        <v>0</v>
      </c>
      <c r="Z272" s="434"/>
    </row>
    <row r="273" ht="14.25" customHeight="1">
      <c r="A273" s="448"/>
      <c r="B273" s="448"/>
      <c r="C273" s="454"/>
      <c r="D273" s="461"/>
      <c r="E273" s="487"/>
      <c r="F273" s="461"/>
      <c r="G273" s="487">
        <f t="shared" si="1"/>
        <v>0</v>
      </c>
      <c r="H273" s="451" t="str">
        <f t="shared" si="2"/>
        <v/>
      </c>
      <c r="I273" s="452" t="str">
        <f t="shared" si="3"/>
        <v/>
      </c>
      <c r="J273" s="493"/>
      <c r="K273" s="434"/>
      <c r="L273" s="454" t="str">
        <f t="shared" si="4"/>
        <v/>
      </c>
      <c r="M273" s="455" t="str">
        <f t="array" ref="M273">IFERROR(IF(J273="","",XLOOKUP(L273,Personnel!$B$4:$G$4,Personnel!$B$5:$G$5)),"")</f>
        <v/>
      </c>
      <c r="N273" s="455">
        <f t="shared" si="5"/>
        <v>0</v>
      </c>
      <c r="O273" s="434"/>
      <c r="P273" s="456" t="str">
        <f t="shared" si="6"/>
        <v/>
      </c>
      <c r="Q273" s="457">
        <f t="shared" si="7"/>
        <v>0</v>
      </c>
      <c r="R273" s="458"/>
      <c r="S273" s="459" t="str">
        <f t="array" ref="S273">IF(B273="","",XLOOKUP($B273,Product,'Product List'!D:D))</f>
        <v/>
      </c>
      <c r="T273" s="454" t="str">
        <f t="array" ref="T273">IF(B273="","",XLOOKUP($B273,Product,'Product List'!E:E))</f>
        <v/>
      </c>
      <c r="U273" s="454" t="str">
        <f t="array" ref="U273">IF(B273="","",XLOOKUP($B273,Product,'Product List'!F:F))</f>
        <v/>
      </c>
      <c r="V273" s="454" t="str">
        <f t="array" ref="V273">IF(B273="","",XLOOKUP($B273,Product,'Product List'!G:G))</f>
        <v/>
      </c>
      <c r="W273" s="434"/>
      <c r="X273" s="434" t="str">
        <f t="array" ref="X273">iferror(xlookup(B273,'Product List'!A:A,'Product List'!P:P),"")</f>
        <v/>
      </c>
      <c r="Y273" s="434">
        <f t="shared" si="8"/>
        <v>0</v>
      </c>
      <c r="Z273" s="434"/>
    </row>
    <row r="274" ht="14.25" customHeight="1">
      <c r="A274" s="448"/>
      <c r="B274" s="448"/>
      <c r="C274" s="454"/>
      <c r="D274" s="461"/>
      <c r="E274" s="487"/>
      <c r="F274" s="461"/>
      <c r="G274" s="487">
        <f t="shared" si="1"/>
        <v>0</v>
      </c>
      <c r="H274" s="451" t="str">
        <f t="shared" si="2"/>
        <v/>
      </c>
      <c r="I274" s="452" t="str">
        <f t="shared" si="3"/>
        <v/>
      </c>
      <c r="J274" s="493"/>
      <c r="K274" s="434"/>
      <c r="L274" s="454" t="str">
        <f t="shared" si="4"/>
        <v/>
      </c>
      <c r="M274" s="455" t="str">
        <f t="array" ref="M274">IFERROR(IF(J274="","",XLOOKUP(L274,Personnel!$B$4:$G$4,Personnel!$B$5:$G$5)),"")</f>
        <v/>
      </c>
      <c r="N274" s="455">
        <f t="shared" si="5"/>
        <v>0</v>
      </c>
      <c r="O274" s="434"/>
      <c r="P274" s="456" t="str">
        <f t="shared" si="6"/>
        <v/>
      </c>
      <c r="Q274" s="457">
        <f t="shared" si="7"/>
        <v>0</v>
      </c>
      <c r="R274" s="458"/>
      <c r="S274" s="459" t="str">
        <f t="array" ref="S274">IF(B274="","",XLOOKUP($B274,Product,'Product List'!D:D))</f>
        <v/>
      </c>
      <c r="T274" s="454" t="str">
        <f t="array" ref="T274">IF(B274="","",XLOOKUP($B274,Product,'Product List'!E:E))</f>
        <v/>
      </c>
      <c r="U274" s="454" t="str">
        <f t="array" ref="U274">IF(B274="","",XLOOKUP($B274,Product,'Product List'!F:F))</f>
        <v/>
      </c>
      <c r="V274" s="454" t="str">
        <f t="array" ref="V274">IF(B274="","",XLOOKUP($B274,Product,'Product List'!G:G))</f>
        <v/>
      </c>
      <c r="W274" s="434"/>
      <c r="X274" s="434" t="str">
        <f t="array" ref="X274">iferror(xlookup(B274,'Product List'!A:A,'Product List'!P:P),"")</f>
        <v/>
      </c>
      <c r="Y274" s="434">
        <f t="shared" si="8"/>
        <v>0</v>
      </c>
      <c r="Z274" s="434"/>
    </row>
    <row r="275" ht="14.25" customHeight="1">
      <c r="A275" s="448"/>
      <c r="B275" s="448"/>
      <c r="C275" s="454"/>
      <c r="D275" s="461"/>
      <c r="E275" s="461"/>
      <c r="F275" s="461"/>
      <c r="G275" s="487">
        <f t="shared" si="1"/>
        <v>0</v>
      </c>
      <c r="H275" s="451" t="str">
        <f t="shared" si="2"/>
        <v/>
      </c>
      <c r="I275" s="452" t="str">
        <f t="shared" si="3"/>
        <v/>
      </c>
      <c r="J275" s="493"/>
      <c r="K275" s="434"/>
      <c r="L275" s="454" t="str">
        <f t="shared" si="4"/>
        <v/>
      </c>
      <c r="M275" s="455" t="str">
        <f t="array" ref="M275">IFERROR(IF(J275="","",XLOOKUP(L275,Personnel!$B$4:$G$4,Personnel!$B$5:$G$5)),"")</f>
        <v/>
      </c>
      <c r="N275" s="455">
        <f t="shared" si="5"/>
        <v>0</v>
      </c>
      <c r="O275" s="434"/>
      <c r="P275" s="456" t="str">
        <f t="shared" si="6"/>
        <v/>
      </c>
      <c r="Q275" s="457">
        <f t="shared" si="7"/>
        <v>0</v>
      </c>
      <c r="R275" s="458"/>
      <c r="S275" s="459" t="str">
        <f t="array" ref="S275">IF(B275="","",XLOOKUP($B275,Product,'Product List'!D:D))</f>
        <v/>
      </c>
      <c r="T275" s="454" t="str">
        <f t="array" ref="T275">IF(B275="","",XLOOKUP($B275,Product,'Product List'!E:E))</f>
        <v/>
      </c>
      <c r="U275" s="454" t="str">
        <f t="array" ref="U275">IF(B275="","",XLOOKUP($B275,Product,'Product List'!F:F))</f>
        <v/>
      </c>
      <c r="V275" s="454" t="str">
        <f t="array" ref="V275">IF(B275="","",XLOOKUP($B275,Product,'Product List'!G:G))</f>
        <v/>
      </c>
      <c r="W275" s="434"/>
      <c r="X275" s="434" t="str">
        <f t="array" ref="X275">iferror(xlookup(B275,'Product List'!A:A,'Product List'!P:P),"")</f>
        <v/>
      </c>
      <c r="Y275" s="434">
        <f t="shared" si="8"/>
        <v>0</v>
      </c>
      <c r="Z275" s="434"/>
    </row>
    <row r="276" ht="14.25" customHeight="1">
      <c r="A276" s="448"/>
      <c r="B276" s="448"/>
      <c r="C276" s="454"/>
      <c r="D276" s="461"/>
      <c r="E276" s="487"/>
      <c r="F276" s="461"/>
      <c r="G276" s="487">
        <f t="shared" si="1"/>
        <v>0</v>
      </c>
      <c r="H276" s="451" t="str">
        <f t="shared" si="2"/>
        <v/>
      </c>
      <c r="I276" s="452" t="str">
        <f t="shared" si="3"/>
        <v/>
      </c>
      <c r="J276" s="493"/>
      <c r="K276" s="434"/>
      <c r="L276" s="454" t="str">
        <f t="shared" si="4"/>
        <v/>
      </c>
      <c r="M276" s="455" t="str">
        <f t="array" ref="M276">IFERROR(IF(J276="","",XLOOKUP(L276,Personnel!$B$4:$G$4,Personnel!$B$5:$G$5)),"")</f>
        <v/>
      </c>
      <c r="N276" s="455">
        <f t="shared" si="5"/>
        <v>0</v>
      </c>
      <c r="O276" s="434"/>
      <c r="P276" s="456" t="str">
        <f t="shared" si="6"/>
        <v/>
      </c>
      <c r="Q276" s="457">
        <f t="shared" si="7"/>
        <v>0</v>
      </c>
      <c r="R276" s="458"/>
      <c r="S276" s="459" t="str">
        <f t="array" ref="S276">IF(B276="","",XLOOKUP($B276,Product,'Product List'!D:D))</f>
        <v/>
      </c>
      <c r="T276" s="454" t="str">
        <f t="array" ref="T276">IF(B276="","",XLOOKUP($B276,Product,'Product List'!E:E))</f>
        <v/>
      </c>
      <c r="U276" s="454" t="str">
        <f t="array" ref="U276">IF(B276="","",XLOOKUP($B276,Product,'Product List'!F:F))</f>
        <v/>
      </c>
      <c r="V276" s="454" t="str">
        <f t="array" ref="V276">IF(B276="","",XLOOKUP($B276,Product,'Product List'!G:G))</f>
        <v/>
      </c>
      <c r="W276" s="434"/>
      <c r="X276" s="434" t="str">
        <f t="array" ref="X276">iferror(xlookup(B276,'Product List'!A:A,'Product List'!P:P),"")</f>
        <v/>
      </c>
      <c r="Y276" s="434">
        <f t="shared" si="8"/>
        <v>0</v>
      </c>
      <c r="Z276" s="434"/>
    </row>
    <row r="277" ht="14.25" customHeight="1">
      <c r="A277" s="448"/>
      <c r="B277" s="448"/>
      <c r="C277" s="454"/>
      <c r="D277" s="461"/>
      <c r="E277" s="487"/>
      <c r="F277" s="461"/>
      <c r="G277" s="487">
        <f t="shared" si="1"/>
        <v>0</v>
      </c>
      <c r="H277" s="451" t="str">
        <f t="shared" si="2"/>
        <v/>
      </c>
      <c r="I277" s="452" t="str">
        <f t="shared" si="3"/>
        <v/>
      </c>
      <c r="J277" s="493"/>
      <c r="K277" s="434"/>
      <c r="L277" s="454" t="str">
        <f t="shared" si="4"/>
        <v/>
      </c>
      <c r="M277" s="455" t="str">
        <f t="array" ref="M277">IFERROR(IF(J277="","",XLOOKUP(L277,Personnel!$B$4:$G$4,Personnel!$B$5:$G$5)),"")</f>
        <v/>
      </c>
      <c r="N277" s="455">
        <f t="shared" si="5"/>
        <v>0</v>
      </c>
      <c r="O277" s="434"/>
      <c r="P277" s="456" t="str">
        <f t="shared" si="6"/>
        <v/>
      </c>
      <c r="Q277" s="457">
        <f t="shared" si="7"/>
        <v>0</v>
      </c>
      <c r="R277" s="458"/>
      <c r="S277" s="459" t="str">
        <f t="array" ref="S277">IF(B277="","",XLOOKUP($B277,Product,'Product List'!D:D))</f>
        <v/>
      </c>
      <c r="T277" s="454" t="str">
        <f t="array" ref="T277">IF(B277="","",XLOOKUP($B277,Product,'Product List'!E:E))</f>
        <v/>
      </c>
      <c r="U277" s="454" t="str">
        <f t="array" ref="U277">IF(B277="","",XLOOKUP($B277,Product,'Product List'!F:F))</f>
        <v/>
      </c>
      <c r="V277" s="454" t="str">
        <f t="array" ref="V277">IF(B277="","",XLOOKUP($B277,Product,'Product List'!G:G))</f>
        <v/>
      </c>
      <c r="W277" s="434"/>
      <c r="X277" s="434" t="str">
        <f t="array" ref="X277">iferror(xlookup(B277,'Product List'!A:A,'Product List'!P:P),"")</f>
        <v/>
      </c>
      <c r="Y277" s="434">
        <f t="shared" si="8"/>
        <v>0</v>
      </c>
      <c r="Z277" s="434"/>
    </row>
    <row r="278" ht="14.25" customHeight="1">
      <c r="A278" s="448"/>
      <c r="B278" s="448"/>
      <c r="C278" s="454"/>
      <c r="D278" s="461"/>
      <c r="E278" s="487"/>
      <c r="F278" s="461"/>
      <c r="G278" s="487">
        <f t="shared" si="1"/>
        <v>0</v>
      </c>
      <c r="H278" s="451" t="str">
        <f t="shared" si="2"/>
        <v/>
      </c>
      <c r="I278" s="452" t="str">
        <f t="shared" si="3"/>
        <v/>
      </c>
      <c r="J278" s="493"/>
      <c r="K278" s="434"/>
      <c r="L278" s="454" t="str">
        <f t="shared" si="4"/>
        <v/>
      </c>
      <c r="M278" s="455" t="str">
        <f t="array" ref="M278">IFERROR(IF(J278="","",XLOOKUP(L278,Personnel!$B$4:$G$4,Personnel!$B$5:$G$5)),"")</f>
        <v/>
      </c>
      <c r="N278" s="455">
        <f t="shared" si="5"/>
        <v>0</v>
      </c>
      <c r="O278" s="434"/>
      <c r="P278" s="456" t="str">
        <f t="shared" si="6"/>
        <v/>
      </c>
      <c r="Q278" s="457">
        <f t="shared" si="7"/>
        <v>0</v>
      </c>
      <c r="R278" s="458"/>
      <c r="S278" s="459" t="str">
        <f t="array" ref="S278">IF(B278="","",XLOOKUP($B278,Product,'Product List'!D:D))</f>
        <v/>
      </c>
      <c r="T278" s="454" t="str">
        <f t="array" ref="T278">IF(B278="","",XLOOKUP($B278,Product,'Product List'!E:E))</f>
        <v/>
      </c>
      <c r="U278" s="454" t="str">
        <f t="array" ref="U278">IF(B278="","",XLOOKUP($B278,Product,'Product List'!F:F))</f>
        <v/>
      </c>
      <c r="V278" s="454" t="str">
        <f t="array" ref="V278">IF(B278="","",XLOOKUP($B278,Product,'Product List'!G:G))</f>
        <v/>
      </c>
      <c r="W278" s="434"/>
      <c r="X278" s="434" t="str">
        <f t="array" ref="X278">iferror(xlookup(B278,'Product List'!A:A,'Product List'!P:P),"")</f>
        <v/>
      </c>
      <c r="Y278" s="434">
        <f t="shared" si="8"/>
        <v>0</v>
      </c>
      <c r="Z278" s="434"/>
    </row>
    <row r="279" ht="14.25" customHeight="1">
      <c r="A279" s="448"/>
      <c r="B279" s="448"/>
      <c r="C279" s="454"/>
      <c r="D279" s="461"/>
      <c r="E279" s="487"/>
      <c r="F279" s="460"/>
      <c r="G279" s="487">
        <f t="shared" si="1"/>
        <v>0</v>
      </c>
      <c r="H279" s="451" t="str">
        <f t="shared" si="2"/>
        <v/>
      </c>
      <c r="I279" s="452" t="str">
        <f t="shared" si="3"/>
        <v/>
      </c>
      <c r="J279" s="493"/>
      <c r="K279" s="434"/>
      <c r="L279" s="454" t="str">
        <f t="shared" si="4"/>
        <v/>
      </c>
      <c r="M279" s="455" t="str">
        <f t="array" ref="M279">IFERROR(IF(J279="","",XLOOKUP(L279,Personnel!$B$4:$G$4,Personnel!$B$5:$G$5)),"")</f>
        <v/>
      </c>
      <c r="N279" s="455">
        <f t="shared" si="5"/>
        <v>0</v>
      </c>
      <c r="O279" s="434"/>
      <c r="P279" s="456" t="str">
        <f t="shared" si="6"/>
        <v/>
      </c>
      <c r="Q279" s="457">
        <f t="shared" si="7"/>
        <v>0</v>
      </c>
      <c r="R279" s="458"/>
      <c r="S279" s="459" t="str">
        <f t="array" ref="S279">IF(B279="","",XLOOKUP($B279,Product,'Product List'!D:D))</f>
        <v/>
      </c>
      <c r="T279" s="454" t="str">
        <f t="array" ref="T279">IF(B279="","",XLOOKUP($B279,Product,'Product List'!E:E))</f>
        <v/>
      </c>
      <c r="U279" s="454" t="str">
        <f t="array" ref="U279">IF(B279="","",XLOOKUP($B279,Product,'Product List'!F:F))</f>
        <v/>
      </c>
      <c r="V279" s="454" t="str">
        <f t="array" ref="V279">IF(B279="","",XLOOKUP($B279,Product,'Product List'!G:G))</f>
        <v/>
      </c>
      <c r="W279" s="434"/>
      <c r="X279" s="434" t="str">
        <f t="array" ref="X279">iferror(xlookup(B279,'Product List'!A:A,'Product List'!P:P),"")</f>
        <v/>
      </c>
      <c r="Y279" s="434">
        <f t="shared" si="8"/>
        <v>0</v>
      </c>
      <c r="Z279" s="434"/>
    </row>
    <row r="280" ht="14.25" customHeight="1">
      <c r="A280" s="448"/>
      <c r="B280" s="448"/>
      <c r="C280" s="454"/>
      <c r="D280" s="461"/>
      <c r="E280" s="487"/>
      <c r="F280" s="461"/>
      <c r="G280" s="487">
        <f t="shared" si="1"/>
        <v>0</v>
      </c>
      <c r="H280" s="451" t="str">
        <f t="shared" si="2"/>
        <v/>
      </c>
      <c r="I280" s="452" t="str">
        <f t="shared" si="3"/>
        <v/>
      </c>
      <c r="J280" s="493"/>
      <c r="K280" s="434"/>
      <c r="L280" s="454" t="str">
        <f t="shared" si="4"/>
        <v/>
      </c>
      <c r="M280" s="455" t="str">
        <f t="array" ref="M280">IFERROR(IF(J280="","",XLOOKUP(L280,Personnel!$B$4:$G$4,Personnel!$B$5:$G$5)),"")</f>
        <v/>
      </c>
      <c r="N280" s="455">
        <f t="shared" si="5"/>
        <v>0</v>
      </c>
      <c r="O280" s="434"/>
      <c r="P280" s="456" t="str">
        <f t="shared" si="6"/>
        <v/>
      </c>
      <c r="Q280" s="457">
        <f t="shared" si="7"/>
        <v>0</v>
      </c>
      <c r="R280" s="458"/>
      <c r="S280" s="459" t="str">
        <f t="array" ref="S280">IF(B280="","",XLOOKUP($B280,Product,'Product List'!D:D))</f>
        <v/>
      </c>
      <c r="T280" s="454" t="str">
        <f t="array" ref="T280">IF(B280="","",XLOOKUP($B280,Product,'Product List'!E:E))</f>
        <v/>
      </c>
      <c r="U280" s="454" t="str">
        <f t="array" ref="U280">IF(B280="","",XLOOKUP($B280,Product,'Product List'!F:F))</f>
        <v/>
      </c>
      <c r="V280" s="454" t="str">
        <f t="array" ref="V280">IF(B280="","",XLOOKUP($B280,Product,'Product List'!G:G))</f>
        <v/>
      </c>
      <c r="W280" s="434"/>
      <c r="X280" s="434" t="str">
        <f t="array" ref="X280">iferror(xlookup(B280,'Product List'!A:A,'Product List'!P:P),"")</f>
        <v/>
      </c>
      <c r="Y280" s="434">
        <f t="shared" si="8"/>
        <v>0</v>
      </c>
      <c r="Z280" s="434"/>
    </row>
    <row r="281" ht="14.25" customHeight="1">
      <c r="A281" s="448"/>
      <c r="B281" s="448"/>
      <c r="C281" s="454"/>
      <c r="D281" s="461"/>
      <c r="E281" s="487"/>
      <c r="F281" s="461"/>
      <c r="G281" s="487">
        <f t="shared" si="1"/>
        <v>0</v>
      </c>
      <c r="H281" s="451" t="str">
        <f t="shared" si="2"/>
        <v/>
      </c>
      <c r="I281" s="452" t="str">
        <f t="shared" si="3"/>
        <v/>
      </c>
      <c r="J281" s="493"/>
      <c r="K281" s="434"/>
      <c r="L281" s="454" t="str">
        <f t="shared" si="4"/>
        <v/>
      </c>
      <c r="M281" s="455" t="str">
        <f t="array" ref="M281">IFERROR(IF(J281="","",XLOOKUP(L281,Personnel!$B$4:$G$4,Personnel!$B$5:$G$5)),"")</f>
        <v/>
      </c>
      <c r="N281" s="455">
        <f t="shared" si="5"/>
        <v>0</v>
      </c>
      <c r="O281" s="434"/>
      <c r="P281" s="456" t="str">
        <f t="shared" si="6"/>
        <v/>
      </c>
      <c r="Q281" s="457">
        <f t="shared" si="7"/>
        <v>0</v>
      </c>
      <c r="R281" s="458"/>
      <c r="S281" s="459" t="str">
        <f t="array" ref="S281">IF(B281="","",XLOOKUP($B281,Product,'Product List'!D:D))</f>
        <v/>
      </c>
      <c r="T281" s="454" t="str">
        <f t="array" ref="T281">IF(B281="","",XLOOKUP($B281,Product,'Product List'!E:E))</f>
        <v/>
      </c>
      <c r="U281" s="454" t="str">
        <f t="array" ref="U281">IF(B281="","",XLOOKUP($B281,Product,'Product List'!F:F))</f>
        <v/>
      </c>
      <c r="V281" s="454" t="str">
        <f t="array" ref="V281">IF(B281="","",XLOOKUP($B281,Product,'Product List'!G:G))</f>
        <v/>
      </c>
      <c r="W281" s="434"/>
      <c r="X281" s="434" t="str">
        <f t="array" ref="X281">iferror(xlookup(B281,'Product List'!A:A,'Product List'!P:P),"")</f>
        <v/>
      </c>
      <c r="Y281" s="434">
        <f t="shared" si="8"/>
        <v>0</v>
      </c>
      <c r="Z281" s="434"/>
    </row>
    <row r="282" ht="14.25" customHeight="1">
      <c r="A282" s="448"/>
      <c r="B282" s="448"/>
      <c r="C282" s="454"/>
      <c r="D282" s="461"/>
      <c r="E282" s="487"/>
      <c r="F282" s="461"/>
      <c r="G282" s="487">
        <f t="shared" si="1"/>
        <v>0</v>
      </c>
      <c r="H282" s="451" t="str">
        <f t="shared" si="2"/>
        <v/>
      </c>
      <c r="I282" s="452" t="str">
        <f t="shared" si="3"/>
        <v/>
      </c>
      <c r="J282" s="493"/>
      <c r="K282" s="434"/>
      <c r="L282" s="454" t="str">
        <f t="shared" si="4"/>
        <v/>
      </c>
      <c r="M282" s="455" t="str">
        <f t="array" ref="M282">IFERROR(IF(J282="","",XLOOKUP(L282,Personnel!$B$4:$G$4,Personnel!$B$5:$G$5)),"")</f>
        <v/>
      </c>
      <c r="N282" s="455">
        <f t="shared" si="5"/>
        <v>0</v>
      </c>
      <c r="O282" s="434"/>
      <c r="P282" s="456" t="str">
        <f t="shared" si="6"/>
        <v/>
      </c>
      <c r="Q282" s="457">
        <f t="shared" si="7"/>
        <v>0</v>
      </c>
      <c r="R282" s="458"/>
      <c r="S282" s="459" t="str">
        <f t="array" ref="S282">IF(B282="","",XLOOKUP($B282,Product,'Product List'!D:D))</f>
        <v/>
      </c>
      <c r="T282" s="454" t="str">
        <f t="array" ref="T282">IF(B282="","",XLOOKUP($B282,Product,'Product List'!E:E))</f>
        <v/>
      </c>
      <c r="U282" s="454" t="str">
        <f t="array" ref="U282">IF(B282="","",XLOOKUP($B282,Product,'Product List'!F:F))</f>
        <v/>
      </c>
      <c r="V282" s="454" t="str">
        <f t="array" ref="V282">IF(B282="","",XLOOKUP($B282,Product,'Product List'!G:G))</f>
        <v/>
      </c>
      <c r="W282" s="434"/>
      <c r="X282" s="434" t="str">
        <f t="array" ref="X282">iferror(xlookup(B282,'Product List'!A:A,'Product List'!P:P),"")</f>
        <v/>
      </c>
      <c r="Y282" s="434">
        <f t="shared" si="8"/>
        <v>0</v>
      </c>
      <c r="Z282" s="434"/>
    </row>
    <row r="283" ht="14.25" customHeight="1">
      <c r="A283" s="448"/>
      <c r="B283" s="448"/>
      <c r="C283" s="454"/>
      <c r="D283" s="461"/>
      <c r="E283" s="487"/>
      <c r="F283" s="461"/>
      <c r="G283" s="487">
        <f t="shared" si="1"/>
        <v>0</v>
      </c>
      <c r="H283" s="451" t="str">
        <f t="shared" si="2"/>
        <v/>
      </c>
      <c r="I283" s="452" t="str">
        <f t="shared" si="3"/>
        <v/>
      </c>
      <c r="J283" s="493"/>
      <c r="K283" s="434"/>
      <c r="L283" s="454" t="str">
        <f t="shared" si="4"/>
        <v/>
      </c>
      <c r="M283" s="455" t="str">
        <f t="array" ref="M283">IFERROR(IF(J283="","",XLOOKUP(L283,Personnel!$B$4:$G$4,Personnel!$B$5:$G$5)),"")</f>
        <v/>
      </c>
      <c r="N283" s="455">
        <f t="shared" si="5"/>
        <v>0</v>
      </c>
      <c r="O283" s="434"/>
      <c r="P283" s="456" t="str">
        <f t="shared" si="6"/>
        <v/>
      </c>
      <c r="Q283" s="457">
        <f t="shared" si="7"/>
        <v>0</v>
      </c>
      <c r="R283" s="458"/>
      <c r="S283" s="459" t="str">
        <f t="array" ref="S283">IF(B283="","",XLOOKUP($B283,Product,'Product List'!D:D))</f>
        <v/>
      </c>
      <c r="T283" s="454" t="str">
        <f t="array" ref="T283">IF(B283="","",XLOOKUP($B283,Product,'Product List'!E:E))</f>
        <v/>
      </c>
      <c r="U283" s="454" t="str">
        <f t="array" ref="U283">IF(B283="","",XLOOKUP($B283,Product,'Product List'!F:F))</f>
        <v/>
      </c>
      <c r="V283" s="454" t="str">
        <f t="array" ref="V283">IF(B283="","",XLOOKUP($B283,Product,'Product List'!G:G))</f>
        <v/>
      </c>
      <c r="W283" s="434"/>
      <c r="X283" s="434" t="str">
        <f t="array" ref="X283">iferror(xlookup(B283,'Product List'!A:A,'Product List'!P:P),"")</f>
        <v/>
      </c>
      <c r="Y283" s="434">
        <f t="shared" si="8"/>
        <v>0</v>
      </c>
      <c r="Z283" s="434"/>
    </row>
    <row r="284" ht="14.25" customHeight="1">
      <c r="A284" s="448"/>
      <c r="B284" s="448"/>
      <c r="C284" s="454"/>
      <c r="D284" s="461"/>
      <c r="E284" s="487"/>
      <c r="F284" s="461"/>
      <c r="G284" s="487">
        <f t="shared" si="1"/>
        <v>0</v>
      </c>
      <c r="H284" s="451" t="str">
        <f t="shared" si="2"/>
        <v/>
      </c>
      <c r="I284" s="452" t="str">
        <f t="shared" si="3"/>
        <v/>
      </c>
      <c r="J284" s="493"/>
      <c r="K284" s="434"/>
      <c r="L284" s="454" t="str">
        <f t="shared" si="4"/>
        <v/>
      </c>
      <c r="M284" s="455" t="str">
        <f t="array" ref="M284">IFERROR(IF(J284="","",XLOOKUP(L284,Personnel!$B$4:$G$4,Personnel!$B$5:$G$5)),"")</f>
        <v/>
      </c>
      <c r="N284" s="455">
        <f t="shared" si="5"/>
        <v>0</v>
      </c>
      <c r="O284" s="434"/>
      <c r="P284" s="456" t="str">
        <f t="shared" si="6"/>
        <v/>
      </c>
      <c r="Q284" s="457">
        <f t="shared" si="7"/>
        <v>0</v>
      </c>
      <c r="R284" s="458"/>
      <c r="S284" s="459" t="str">
        <f t="array" ref="S284">IF(B284="","",XLOOKUP($B284,Product,'Product List'!D:D))</f>
        <v/>
      </c>
      <c r="T284" s="454" t="str">
        <f t="array" ref="T284">IF(B284="","",XLOOKUP($B284,Product,'Product List'!E:E))</f>
        <v/>
      </c>
      <c r="U284" s="454" t="str">
        <f t="array" ref="U284">IF(B284="","",XLOOKUP($B284,Product,'Product List'!F:F))</f>
        <v/>
      </c>
      <c r="V284" s="454" t="str">
        <f t="array" ref="V284">IF(B284="","",XLOOKUP($B284,Product,'Product List'!G:G))</f>
        <v/>
      </c>
      <c r="W284" s="434"/>
      <c r="X284" s="434" t="str">
        <f t="array" ref="X284">iferror(xlookup(B284,'Product List'!A:A,'Product List'!P:P),"")</f>
        <v/>
      </c>
      <c r="Y284" s="434">
        <f t="shared" si="8"/>
        <v>0</v>
      </c>
      <c r="Z284" s="434"/>
    </row>
    <row r="285" ht="14.25" customHeight="1">
      <c r="A285" s="448"/>
      <c r="B285" s="448"/>
      <c r="C285" s="454"/>
      <c r="D285" s="461"/>
      <c r="E285" s="487"/>
      <c r="F285" s="461"/>
      <c r="G285" s="487">
        <f t="shared" si="1"/>
        <v>0</v>
      </c>
      <c r="H285" s="451" t="str">
        <f t="shared" si="2"/>
        <v/>
      </c>
      <c r="I285" s="452" t="str">
        <f t="shared" si="3"/>
        <v/>
      </c>
      <c r="J285" s="493"/>
      <c r="K285" s="434"/>
      <c r="L285" s="454" t="str">
        <f t="shared" si="4"/>
        <v/>
      </c>
      <c r="M285" s="455" t="str">
        <f t="array" ref="M285">IFERROR(IF(J285="","",XLOOKUP(L285,Personnel!$B$4:$G$4,Personnel!$B$5:$G$5)),"")</f>
        <v/>
      </c>
      <c r="N285" s="455">
        <f t="shared" si="5"/>
        <v>0</v>
      </c>
      <c r="O285" s="434"/>
      <c r="P285" s="456" t="str">
        <f t="shared" si="6"/>
        <v/>
      </c>
      <c r="Q285" s="457">
        <f t="shared" si="7"/>
        <v>0</v>
      </c>
      <c r="R285" s="458"/>
      <c r="S285" s="459" t="str">
        <f t="array" ref="S285">IF(B285="","",XLOOKUP($B285,Product,'Product List'!D:D))</f>
        <v/>
      </c>
      <c r="T285" s="454" t="str">
        <f t="array" ref="T285">IF(B285="","",XLOOKUP($B285,Product,'Product List'!E:E))</f>
        <v/>
      </c>
      <c r="U285" s="454" t="str">
        <f t="array" ref="U285">IF(B285="","",XLOOKUP($B285,Product,'Product List'!F:F))</f>
        <v/>
      </c>
      <c r="V285" s="454" t="str">
        <f t="array" ref="V285">IF(B285="","",XLOOKUP($B285,Product,'Product List'!G:G))</f>
        <v/>
      </c>
      <c r="W285" s="434"/>
      <c r="X285" s="434" t="str">
        <f t="array" ref="X285">iferror(xlookup(B285,'Product List'!A:A,'Product List'!P:P),"")</f>
        <v/>
      </c>
      <c r="Y285" s="434">
        <f t="shared" si="8"/>
        <v>0</v>
      </c>
      <c r="Z285" s="434"/>
    </row>
    <row r="286" ht="14.25" customHeight="1">
      <c r="A286" s="448"/>
      <c r="B286" s="448"/>
      <c r="C286" s="454"/>
      <c r="D286" s="461"/>
      <c r="E286" s="487"/>
      <c r="F286" s="461"/>
      <c r="G286" s="487">
        <f t="shared" si="1"/>
        <v>0</v>
      </c>
      <c r="H286" s="451" t="str">
        <f t="shared" si="2"/>
        <v/>
      </c>
      <c r="I286" s="452" t="str">
        <f t="shared" si="3"/>
        <v/>
      </c>
      <c r="J286" s="493"/>
      <c r="K286" s="434"/>
      <c r="L286" s="454" t="str">
        <f t="shared" si="4"/>
        <v/>
      </c>
      <c r="M286" s="455" t="str">
        <f t="array" ref="M286">IFERROR(IF(J286="","",XLOOKUP(L286,Personnel!$B$4:$G$4,Personnel!$B$5:$G$5)),"")</f>
        <v/>
      </c>
      <c r="N286" s="455">
        <f t="shared" si="5"/>
        <v>0</v>
      </c>
      <c r="O286" s="434"/>
      <c r="P286" s="456" t="str">
        <f t="shared" si="6"/>
        <v/>
      </c>
      <c r="Q286" s="457">
        <f t="shared" si="7"/>
        <v>0</v>
      </c>
      <c r="R286" s="458"/>
      <c r="S286" s="459" t="str">
        <f t="array" ref="S286">IF(B286="","",XLOOKUP($B286,Product,'Product List'!D:D))</f>
        <v/>
      </c>
      <c r="T286" s="454" t="str">
        <f t="array" ref="T286">IF(B286="","",XLOOKUP($B286,Product,'Product List'!E:E))</f>
        <v/>
      </c>
      <c r="U286" s="454" t="str">
        <f t="array" ref="U286">IF(B286="","",XLOOKUP($B286,Product,'Product List'!F:F))</f>
        <v/>
      </c>
      <c r="V286" s="454" t="str">
        <f t="array" ref="V286">IF(B286="","",XLOOKUP($B286,Product,'Product List'!G:G))</f>
        <v/>
      </c>
      <c r="W286" s="434"/>
      <c r="X286" s="434" t="str">
        <f t="array" ref="X286">iferror(xlookup(B286,'Product List'!A:A,'Product List'!P:P),"")</f>
        <v/>
      </c>
      <c r="Y286" s="434">
        <f t="shared" si="8"/>
        <v>0</v>
      </c>
      <c r="Z286" s="434"/>
    </row>
    <row r="287" ht="14.25" customHeight="1">
      <c r="A287" s="448"/>
      <c r="B287" s="448"/>
      <c r="C287" s="454"/>
      <c r="D287" s="461"/>
      <c r="E287" s="461"/>
      <c r="F287" s="461"/>
      <c r="G287" s="487">
        <f t="shared" si="1"/>
        <v>0</v>
      </c>
      <c r="H287" s="451" t="str">
        <f t="shared" si="2"/>
        <v/>
      </c>
      <c r="I287" s="452" t="str">
        <f t="shared" si="3"/>
        <v/>
      </c>
      <c r="J287" s="493"/>
      <c r="K287" s="434"/>
      <c r="L287" s="454" t="str">
        <f t="shared" si="4"/>
        <v/>
      </c>
      <c r="M287" s="455" t="str">
        <f t="array" ref="M287">IFERROR(IF(J287="","",XLOOKUP(L287,Personnel!$B$4:$G$4,Personnel!$B$5:$G$5)),"")</f>
        <v/>
      </c>
      <c r="N287" s="455">
        <f t="shared" si="5"/>
        <v>0</v>
      </c>
      <c r="O287" s="434"/>
      <c r="P287" s="456" t="str">
        <f t="shared" si="6"/>
        <v/>
      </c>
      <c r="Q287" s="457">
        <f t="shared" si="7"/>
        <v>0</v>
      </c>
      <c r="R287" s="458"/>
      <c r="S287" s="459" t="str">
        <f t="array" ref="S287">IF(B287="","",XLOOKUP($B287,Product,'Product List'!D:D))</f>
        <v/>
      </c>
      <c r="T287" s="454" t="str">
        <f t="array" ref="T287">IF(B287="","",XLOOKUP($B287,Product,'Product List'!E:E))</f>
        <v/>
      </c>
      <c r="U287" s="454" t="str">
        <f t="array" ref="U287">IF(B287="","",XLOOKUP($B287,Product,'Product List'!F:F))</f>
        <v/>
      </c>
      <c r="V287" s="454" t="str">
        <f t="array" ref="V287">IF(B287="","",XLOOKUP($B287,Product,'Product List'!G:G))</f>
        <v/>
      </c>
      <c r="W287" s="434"/>
      <c r="X287" s="434" t="str">
        <f t="array" ref="X287">iferror(xlookup(B287,'Product List'!A:A,'Product List'!P:P),"")</f>
        <v/>
      </c>
      <c r="Y287" s="434">
        <f t="shared" si="8"/>
        <v>0</v>
      </c>
      <c r="Z287" s="434"/>
    </row>
    <row r="288" ht="14.25" customHeight="1">
      <c r="A288" s="448"/>
      <c r="B288" s="448"/>
      <c r="C288" s="454"/>
      <c r="D288" s="461"/>
      <c r="E288" s="461"/>
      <c r="F288" s="461"/>
      <c r="G288" s="487">
        <f t="shared" si="1"/>
        <v>0</v>
      </c>
      <c r="H288" s="451" t="str">
        <f t="shared" si="2"/>
        <v/>
      </c>
      <c r="I288" s="452" t="str">
        <f t="shared" si="3"/>
        <v/>
      </c>
      <c r="J288" s="493"/>
      <c r="K288" s="434"/>
      <c r="L288" s="454" t="str">
        <f t="shared" si="4"/>
        <v/>
      </c>
      <c r="M288" s="455" t="str">
        <f t="array" ref="M288">IFERROR(IF(J288="","",XLOOKUP(L288,Personnel!$B$4:$G$4,Personnel!$B$5:$G$5)),"")</f>
        <v/>
      </c>
      <c r="N288" s="455">
        <f t="shared" si="5"/>
        <v>0</v>
      </c>
      <c r="O288" s="434"/>
      <c r="P288" s="456" t="str">
        <f t="shared" si="6"/>
        <v/>
      </c>
      <c r="Q288" s="457">
        <f t="shared" si="7"/>
        <v>0</v>
      </c>
      <c r="R288" s="458"/>
      <c r="S288" s="459" t="str">
        <f t="array" ref="S288">IF(B288="","",XLOOKUP($B288,Product,'Product List'!D:D))</f>
        <v/>
      </c>
      <c r="T288" s="454" t="str">
        <f t="array" ref="T288">IF(B288="","",XLOOKUP($B288,Product,'Product List'!E:E))</f>
        <v/>
      </c>
      <c r="U288" s="454" t="str">
        <f t="array" ref="U288">IF(B288="","",XLOOKUP($B288,Product,'Product List'!F:F))</f>
        <v/>
      </c>
      <c r="V288" s="454" t="str">
        <f t="array" ref="V288">IF(B288="","",XLOOKUP($B288,Product,'Product List'!G:G))</f>
        <v/>
      </c>
      <c r="W288" s="434"/>
      <c r="X288" s="434" t="str">
        <f t="array" ref="X288">iferror(xlookup(B288,'Product List'!A:A,'Product List'!P:P),"")</f>
        <v/>
      </c>
      <c r="Y288" s="434">
        <f t="shared" si="8"/>
        <v>0</v>
      </c>
      <c r="Z288" s="434"/>
    </row>
    <row r="289" ht="14.25" customHeight="1">
      <c r="A289" s="448"/>
      <c r="B289" s="448"/>
      <c r="C289" s="454"/>
      <c r="D289" s="461"/>
      <c r="E289" s="487"/>
      <c r="F289" s="461"/>
      <c r="G289" s="487">
        <f t="shared" si="1"/>
        <v>0</v>
      </c>
      <c r="H289" s="451" t="str">
        <f t="shared" si="2"/>
        <v/>
      </c>
      <c r="I289" s="452" t="str">
        <f t="shared" si="3"/>
        <v/>
      </c>
      <c r="J289" s="493"/>
      <c r="K289" s="434"/>
      <c r="L289" s="454" t="str">
        <f t="shared" si="4"/>
        <v/>
      </c>
      <c r="M289" s="455" t="str">
        <f t="array" ref="M289">IFERROR(IF(J289="","",XLOOKUP(L289,Personnel!$B$4:$G$4,Personnel!$B$5:$G$5)),"")</f>
        <v/>
      </c>
      <c r="N289" s="455">
        <f t="shared" si="5"/>
        <v>0</v>
      </c>
      <c r="O289" s="434"/>
      <c r="P289" s="456" t="str">
        <f t="shared" si="6"/>
        <v/>
      </c>
      <c r="Q289" s="457">
        <f t="shared" si="7"/>
        <v>0</v>
      </c>
      <c r="R289" s="458"/>
      <c r="S289" s="459" t="str">
        <f t="array" ref="S289">IF(B289="","",XLOOKUP($B289,Product,'Product List'!D:D))</f>
        <v/>
      </c>
      <c r="T289" s="454" t="str">
        <f t="array" ref="T289">IF(B289="","",XLOOKUP($B289,Product,'Product List'!E:E))</f>
        <v/>
      </c>
      <c r="U289" s="454" t="str">
        <f t="array" ref="U289">IF(B289="","",XLOOKUP($B289,Product,'Product List'!F:F))</f>
        <v/>
      </c>
      <c r="V289" s="454" t="str">
        <f t="array" ref="V289">IF(B289="","",XLOOKUP($B289,Product,'Product List'!G:G))</f>
        <v/>
      </c>
      <c r="W289" s="434"/>
      <c r="X289" s="434" t="str">
        <f t="array" ref="X289">iferror(xlookup(B289,'Product List'!A:A,'Product List'!P:P),"")</f>
        <v/>
      </c>
      <c r="Y289" s="434">
        <f t="shared" si="8"/>
        <v>0</v>
      </c>
      <c r="Z289" s="434"/>
    </row>
    <row r="290" ht="14.25" customHeight="1">
      <c r="A290" s="448"/>
      <c r="B290" s="448"/>
      <c r="C290" s="454"/>
      <c r="D290" s="461"/>
      <c r="E290" s="461"/>
      <c r="F290" s="461"/>
      <c r="G290" s="487">
        <f t="shared" si="1"/>
        <v>0</v>
      </c>
      <c r="H290" s="451" t="str">
        <f t="shared" si="2"/>
        <v/>
      </c>
      <c r="I290" s="452" t="str">
        <f t="shared" si="3"/>
        <v/>
      </c>
      <c r="J290" s="493"/>
      <c r="K290" s="434"/>
      <c r="L290" s="454" t="str">
        <f t="shared" si="4"/>
        <v/>
      </c>
      <c r="M290" s="455" t="str">
        <f t="array" ref="M290">IFERROR(IF(J290="","",XLOOKUP(L290,Personnel!$B$4:$G$4,Personnel!$B$5:$G$5)),"")</f>
        <v/>
      </c>
      <c r="N290" s="455">
        <f t="shared" si="5"/>
        <v>0</v>
      </c>
      <c r="O290" s="434"/>
      <c r="P290" s="456" t="str">
        <f t="shared" si="6"/>
        <v/>
      </c>
      <c r="Q290" s="457">
        <f t="shared" si="7"/>
        <v>0</v>
      </c>
      <c r="R290" s="458"/>
      <c r="S290" s="459" t="str">
        <f t="array" ref="S290">IF(B290="","",XLOOKUP($B290,Product,'Product List'!D:D))</f>
        <v/>
      </c>
      <c r="T290" s="454" t="str">
        <f t="array" ref="T290">IF(B290="","",XLOOKUP($B290,Product,'Product List'!E:E))</f>
        <v/>
      </c>
      <c r="U290" s="454" t="str">
        <f t="array" ref="U290">IF(B290="","",XLOOKUP($B290,Product,'Product List'!F:F))</f>
        <v/>
      </c>
      <c r="V290" s="454" t="str">
        <f t="array" ref="V290">IF(B290="","",XLOOKUP($B290,Product,'Product List'!G:G))</f>
        <v/>
      </c>
      <c r="W290" s="434"/>
      <c r="X290" s="434" t="str">
        <f t="array" ref="X290">iferror(xlookup(B290,'Product List'!A:A,'Product List'!P:P),"")</f>
        <v/>
      </c>
      <c r="Y290" s="434">
        <f t="shared" si="8"/>
        <v>0</v>
      </c>
      <c r="Z290" s="434"/>
    </row>
    <row r="291" ht="14.25" customHeight="1">
      <c r="A291" s="454"/>
      <c r="B291" s="448"/>
      <c r="C291" s="454"/>
      <c r="D291" s="487"/>
      <c r="E291" s="487"/>
      <c r="F291" s="487"/>
      <c r="G291" s="487">
        <f t="shared" si="1"/>
        <v>0</v>
      </c>
      <c r="H291" s="451" t="str">
        <f t="shared" si="2"/>
        <v/>
      </c>
      <c r="I291" s="452" t="str">
        <f t="shared" si="3"/>
        <v/>
      </c>
      <c r="J291" s="493"/>
      <c r="K291" s="434"/>
      <c r="L291" s="454" t="str">
        <f t="shared" si="4"/>
        <v/>
      </c>
      <c r="M291" s="455" t="str">
        <f t="array" ref="M291">IFERROR(IF(J291="","",XLOOKUP(L291,Personnel!$B$4:$G$4,Personnel!$B$5:$G$5)),"")</f>
        <v/>
      </c>
      <c r="N291" s="455">
        <f t="shared" si="5"/>
        <v>0</v>
      </c>
      <c r="O291" s="434"/>
      <c r="P291" s="456" t="str">
        <f t="shared" si="6"/>
        <v/>
      </c>
      <c r="Q291" s="457">
        <f t="shared" si="7"/>
        <v>0</v>
      </c>
      <c r="R291" s="458"/>
      <c r="S291" s="459" t="str">
        <f t="array" ref="S291">IF(B291="","",XLOOKUP($B291,Product,'Product List'!D:D))</f>
        <v/>
      </c>
      <c r="T291" s="454" t="str">
        <f t="array" ref="T291">IF(B291="","",XLOOKUP($B291,Product,'Product List'!E:E))</f>
        <v/>
      </c>
      <c r="U291" s="454" t="str">
        <f t="array" ref="U291">IF(B291="","",XLOOKUP($B291,Product,'Product List'!F:F))</f>
        <v/>
      </c>
      <c r="V291" s="454" t="str">
        <f t="array" ref="V291">IF(B291="","",XLOOKUP($B291,Product,'Product List'!G:G))</f>
        <v/>
      </c>
      <c r="W291" s="434"/>
      <c r="X291" s="434" t="str">
        <f t="array" ref="X291">iferror(xlookup(B291,'Product List'!A:A,'Product List'!P:P),"")</f>
        <v/>
      </c>
      <c r="Y291" s="434">
        <f t="shared" si="8"/>
        <v>0</v>
      </c>
      <c r="Z291" s="434"/>
    </row>
    <row r="292" ht="14.25" customHeight="1">
      <c r="A292" s="495"/>
      <c r="B292" s="494"/>
      <c r="C292" s="495"/>
      <c r="D292" s="496"/>
      <c r="E292" s="496"/>
      <c r="F292" s="496"/>
      <c r="G292" s="487">
        <f t="shared" si="1"/>
        <v>0</v>
      </c>
      <c r="H292" s="451" t="str">
        <f t="shared" si="2"/>
        <v/>
      </c>
      <c r="I292" s="452" t="str">
        <f t="shared" si="3"/>
        <v/>
      </c>
      <c r="J292" s="493"/>
      <c r="K292" s="434"/>
      <c r="L292" s="454" t="str">
        <f t="shared" si="4"/>
        <v/>
      </c>
      <c r="M292" s="455" t="str">
        <f t="array" ref="M292">IFERROR(IF(J292="","",XLOOKUP(L292,Personnel!$B$4:$G$4,Personnel!$B$5:$G$5)),"")</f>
        <v/>
      </c>
      <c r="N292" s="455">
        <f t="shared" si="5"/>
        <v>0</v>
      </c>
      <c r="O292" s="434"/>
      <c r="P292" s="456" t="str">
        <f t="shared" si="6"/>
        <v/>
      </c>
      <c r="Q292" s="457">
        <f t="shared" si="7"/>
        <v>0</v>
      </c>
      <c r="R292" s="458"/>
      <c r="S292" s="459" t="str">
        <f t="array" ref="S292">IF(B292="","",XLOOKUP($B292,Product,'Product List'!D:D))</f>
        <v/>
      </c>
      <c r="T292" s="454" t="str">
        <f t="array" ref="T292">IF(B292="","",XLOOKUP($B292,Product,'Product List'!E:E))</f>
        <v/>
      </c>
      <c r="U292" s="454" t="str">
        <f t="array" ref="U292">IF(B292="","",XLOOKUP($B292,Product,'Product List'!F:F))</f>
        <v/>
      </c>
      <c r="V292" s="454" t="str">
        <f t="array" ref="V292">IF(B292="","",XLOOKUP($B292,Product,'Product List'!G:G))</f>
        <v/>
      </c>
      <c r="W292" s="434"/>
      <c r="X292" s="434" t="str">
        <f t="array" ref="X292">iferror(xlookup(B292,'Product List'!A:A,'Product List'!P:P),"")</f>
        <v/>
      </c>
      <c r="Y292" s="434">
        <f t="shared" si="8"/>
        <v>0</v>
      </c>
      <c r="Z292" s="434"/>
    </row>
    <row r="293" ht="14.25" customHeight="1">
      <c r="A293" s="495"/>
      <c r="B293" s="494"/>
      <c r="C293" s="495"/>
      <c r="D293" s="496"/>
      <c r="E293" s="496"/>
      <c r="F293" s="496"/>
      <c r="G293" s="487">
        <f t="shared" si="1"/>
        <v>0</v>
      </c>
      <c r="H293" s="451" t="str">
        <f t="shared" si="2"/>
        <v/>
      </c>
      <c r="I293" s="452" t="str">
        <f t="shared" si="3"/>
        <v/>
      </c>
      <c r="J293" s="493"/>
      <c r="K293" s="434"/>
      <c r="L293" s="454" t="str">
        <f t="shared" si="4"/>
        <v/>
      </c>
      <c r="M293" s="455" t="str">
        <f t="array" ref="M293">IFERROR(IF(J293="","",XLOOKUP(L293,Personnel!$B$4:$G$4,Personnel!$B$5:$G$5)),"")</f>
        <v/>
      </c>
      <c r="N293" s="455">
        <f t="shared" si="5"/>
        <v>0</v>
      </c>
      <c r="O293" s="434"/>
      <c r="P293" s="456" t="str">
        <f t="shared" si="6"/>
        <v/>
      </c>
      <c r="Q293" s="457">
        <f t="shared" si="7"/>
        <v>0</v>
      </c>
      <c r="R293" s="458"/>
      <c r="S293" s="459" t="str">
        <f t="array" ref="S293">IF(B293="","",XLOOKUP($B293,Product,'Product List'!D:D))</f>
        <v/>
      </c>
      <c r="T293" s="454" t="str">
        <f t="array" ref="T293">IF(B293="","",XLOOKUP($B293,Product,'Product List'!E:E))</f>
        <v/>
      </c>
      <c r="U293" s="454" t="str">
        <f t="array" ref="U293">IF(B293="","",XLOOKUP($B293,Product,'Product List'!F:F))</f>
        <v/>
      </c>
      <c r="V293" s="454" t="str">
        <f t="array" ref="V293">IF(B293="","",XLOOKUP($B293,Product,'Product List'!G:G))</f>
        <v/>
      </c>
      <c r="W293" s="434"/>
      <c r="X293" s="434" t="str">
        <f t="array" ref="X293">iferror(xlookup(B293,'Product List'!A:A,'Product List'!P:P),"")</f>
        <v/>
      </c>
      <c r="Y293" s="434">
        <f t="shared" si="8"/>
        <v>0</v>
      </c>
      <c r="Z293" s="434"/>
    </row>
    <row r="294" ht="14.25" customHeight="1">
      <c r="A294" s="495"/>
      <c r="B294" s="494"/>
      <c r="C294" s="495"/>
      <c r="D294" s="496"/>
      <c r="E294" s="496"/>
      <c r="F294" s="496"/>
      <c r="G294" s="487">
        <f t="shared" si="1"/>
        <v>0</v>
      </c>
      <c r="H294" s="451" t="str">
        <f t="shared" si="2"/>
        <v/>
      </c>
      <c r="I294" s="452" t="str">
        <f t="shared" si="3"/>
        <v/>
      </c>
      <c r="J294" s="493"/>
      <c r="K294" s="434"/>
      <c r="L294" s="454" t="str">
        <f t="shared" si="4"/>
        <v/>
      </c>
      <c r="M294" s="455" t="str">
        <f t="array" ref="M294">IFERROR(IF(J294="","",XLOOKUP(L294,Personnel!$B$4:$G$4,Personnel!$B$5:$G$5)),"")</f>
        <v/>
      </c>
      <c r="N294" s="455">
        <f t="shared" si="5"/>
        <v>0</v>
      </c>
      <c r="O294" s="434"/>
      <c r="P294" s="456" t="str">
        <f t="shared" si="6"/>
        <v/>
      </c>
      <c r="Q294" s="457">
        <f t="shared" si="7"/>
        <v>0</v>
      </c>
      <c r="R294" s="458"/>
      <c r="S294" s="459" t="str">
        <f t="array" ref="S294">IF(B294="","",XLOOKUP($B294,Product,'Product List'!D:D))</f>
        <v/>
      </c>
      <c r="T294" s="454" t="str">
        <f t="array" ref="T294">IF(B294="","",XLOOKUP($B294,Product,'Product List'!E:E))</f>
        <v/>
      </c>
      <c r="U294" s="454" t="str">
        <f t="array" ref="U294">IF(B294="","",XLOOKUP($B294,Product,'Product List'!F:F))</f>
        <v/>
      </c>
      <c r="V294" s="454" t="str">
        <f t="array" ref="V294">IF(B294="","",XLOOKUP($B294,Product,'Product List'!G:G))</f>
        <v/>
      </c>
      <c r="W294" s="434"/>
      <c r="X294" s="434" t="str">
        <f t="array" ref="X294">iferror(xlookup(B294,'Product List'!A:A,'Product List'!P:P),"")</f>
        <v/>
      </c>
      <c r="Y294" s="434">
        <f t="shared" si="8"/>
        <v>0</v>
      </c>
      <c r="Z294" s="434"/>
    </row>
    <row r="295" ht="14.25" customHeight="1">
      <c r="A295" s="495"/>
      <c r="B295" s="494"/>
      <c r="C295" s="495"/>
      <c r="D295" s="496"/>
      <c r="E295" s="496"/>
      <c r="F295" s="496"/>
      <c r="G295" s="487">
        <f t="shared" si="1"/>
        <v>0</v>
      </c>
      <c r="H295" s="451" t="str">
        <f t="shared" si="2"/>
        <v/>
      </c>
      <c r="I295" s="452" t="str">
        <f t="shared" si="3"/>
        <v/>
      </c>
      <c r="J295" s="493"/>
      <c r="K295" s="434"/>
      <c r="L295" s="454" t="str">
        <f t="shared" si="4"/>
        <v/>
      </c>
      <c r="M295" s="455" t="str">
        <f t="array" ref="M295">IFERROR(IF(J295="","",XLOOKUP(L295,Personnel!$B$4:$G$4,Personnel!$B$5:$G$5)),"")</f>
        <v/>
      </c>
      <c r="N295" s="455">
        <f t="shared" si="5"/>
        <v>0</v>
      </c>
      <c r="O295" s="434"/>
      <c r="P295" s="456" t="str">
        <f t="shared" si="6"/>
        <v/>
      </c>
      <c r="Q295" s="457">
        <f t="shared" si="7"/>
        <v>0</v>
      </c>
      <c r="R295" s="458"/>
      <c r="S295" s="459" t="str">
        <f t="array" ref="S295">IF(B295="","",XLOOKUP($B295,Product,'Product List'!D:D))</f>
        <v/>
      </c>
      <c r="T295" s="454" t="str">
        <f t="array" ref="T295">IF(B295="","",XLOOKUP($B295,Product,'Product List'!E:E))</f>
        <v/>
      </c>
      <c r="U295" s="454" t="str">
        <f t="array" ref="U295">IF(B295="","",XLOOKUP($B295,Product,'Product List'!F:F))</f>
        <v/>
      </c>
      <c r="V295" s="454" t="str">
        <f t="array" ref="V295">IF(B295="","",XLOOKUP($B295,Product,'Product List'!G:G))</f>
        <v/>
      </c>
      <c r="W295" s="434"/>
      <c r="X295" s="434" t="str">
        <f t="array" ref="X295">iferror(xlookup(B295,'Product List'!A:A,'Product List'!P:P),"")</f>
        <v/>
      </c>
      <c r="Y295" s="434">
        <f t="shared" si="8"/>
        <v>0</v>
      </c>
      <c r="Z295" s="434"/>
    </row>
    <row r="296" ht="14.25" customHeight="1">
      <c r="A296" s="495"/>
      <c r="B296" s="494"/>
      <c r="C296" s="495"/>
      <c r="D296" s="496"/>
      <c r="E296" s="496"/>
      <c r="F296" s="496"/>
      <c r="G296" s="487">
        <f t="shared" si="1"/>
        <v>0</v>
      </c>
      <c r="H296" s="451" t="str">
        <f t="shared" si="2"/>
        <v/>
      </c>
      <c r="I296" s="452" t="str">
        <f t="shared" si="3"/>
        <v/>
      </c>
      <c r="J296" s="493"/>
      <c r="K296" s="434"/>
      <c r="L296" s="454" t="str">
        <f t="shared" si="4"/>
        <v/>
      </c>
      <c r="M296" s="455" t="str">
        <f t="array" ref="M296">IFERROR(IF(J296="","",XLOOKUP(L296,Personnel!$B$4:$G$4,Personnel!$B$5:$G$5)),"")</f>
        <v/>
      </c>
      <c r="N296" s="455">
        <f t="shared" si="5"/>
        <v>0</v>
      </c>
      <c r="O296" s="434"/>
      <c r="P296" s="456" t="str">
        <f t="shared" si="6"/>
        <v/>
      </c>
      <c r="Q296" s="457">
        <f t="shared" si="7"/>
        <v>0</v>
      </c>
      <c r="R296" s="458"/>
      <c r="S296" s="459" t="str">
        <f t="array" ref="S296">IF(B296="","",XLOOKUP($B296,Product,'Product List'!D:D))</f>
        <v/>
      </c>
      <c r="T296" s="454" t="str">
        <f t="array" ref="T296">IF(B296="","",XLOOKUP($B296,Product,'Product List'!E:E))</f>
        <v/>
      </c>
      <c r="U296" s="454" t="str">
        <f t="array" ref="U296">IF(B296="","",XLOOKUP($B296,Product,'Product List'!F:F))</f>
        <v/>
      </c>
      <c r="V296" s="454" t="str">
        <f t="array" ref="V296">IF(B296="","",XLOOKUP($B296,Product,'Product List'!G:G))</f>
        <v/>
      </c>
      <c r="W296" s="434"/>
      <c r="X296" s="434" t="str">
        <f t="array" ref="X296">iferror(xlookup(B296,'Product List'!A:A,'Product List'!P:P),"")</f>
        <v/>
      </c>
      <c r="Y296" s="434">
        <f t="shared" si="8"/>
        <v>0</v>
      </c>
      <c r="Z296" s="434"/>
    </row>
    <row r="297" ht="14.25" customHeight="1">
      <c r="A297" s="495"/>
      <c r="B297" s="494"/>
      <c r="C297" s="495"/>
      <c r="D297" s="496"/>
      <c r="E297" s="496"/>
      <c r="F297" s="496"/>
      <c r="G297" s="487">
        <f t="shared" si="1"/>
        <v>0</v>
      </c>
      <c r="H297" s="451" t="str">
        <f t="shared" si="2"/>
        <v/>
      </c>
      <c r="I297" s="452" t="str">
        <f t="shared" si="3"/>
        <v/>
      </c>
      <c r="J297" s="493"/>
      <c r="K297" s="434"/>
      <c r="L297" s="454" t="str">
        <f t="shared" si="4"/>
        <v/>
      </c>
      <c r="M297" s="455" t="str">
        <f t="array" ref="M297">IFERROR(IF(J297="","",XLOOKUP(L297,Personnel!$B$4:$G$4,Personnel!$B$5:$G$5)),"")</f>
        <v/>
      </c>
      <c r="N297" s="455">
        <f t="shared" si="5"/>
        <v>0</v>
      </c>
      <c r="O297" s="434"/>
      <c r="P297" s="456" t="str">
        <f t="shared" si="6"/>
        <v/>
      </c>
      <c r="Q297" s="457">
        <f t="shared" si="7"/>
        <v>0</v>
      </c>
      <c r="R297" s="458"/>
      <c r="S297" s="459" t="str">
        <f t="array" ref="S297">IF(B297="","",XLOOKUP($B297,Product,'Product List'!D:D))</f>
        <v/>
      </c>
      <c r="T297" s="454" t="str">
        <f t="array" ref="T297">IF(B297="","",XLOOKUP($B297,Product,'Product List'!E:E))</f>
        <v/>
      </c>
      <c r="U297" s="454" t="str">
        <f t="array" ref="U297">IF(B297="","",XLOOKUP($B297,Product,'Product List'!F:F))</f>
        <v/>
      </c>
      <c r="V297" s="454" t="str">
        <f t="array" ref="V297">IF(B297="","",XLOOKUP($B297,Product,'Product List'!G:G))</f>
        <v/>
      </c>
      <c r="W297" s="434"/>
      <c r="X297" s="434" t="str">
        <f t="array" ref="X297">iferror(xlookup(B297,'Product List'!A:A,'Product List'!P:P),"")</f>
        <v/>
      </c>
      <c r="Y297" s="434">
        <f t="shared" si="8"/>
        <v>0</v>
      </c>
      <c r="Z297" s="434"/>
    </row>
    <row r="298" ht="14.25" customHeight="1">
      <c r="A298" s="495"/>
      <c r="B298" s="494"/>
      <c r="C298" s="495"/>
      <c r="D298" s="496"/>
      <c r="E298" s="496"/>
      <c r="F298" s="496"/>
      <c r="G298" s="487">
        <f t="shared" si="1"/>
        <v>0</v>
      </c>
      <c r="H298" s="451" t="str">
        <f t="shared" si="2"/>
        <v/>
      </c>
      <c r="I298" s="452" t="str">
        <f t="shared" si="3"/>
        <v/>
      </c>
      <c r="J298" s="493"/>
      <c r="K298" s="434"/>
      <c r="L298" s="454" t="str">
        <f t="shared" si="4"/>
        <v/>
      </c>
      <c r="M298" s="455" t="str">
        <f t="array" ref="M298">IFERROR(IF(J298="","",XLOOKUP(L298,Personnel!$B$4:$G$4,Personnel!$B$5:$G$5)),"")</f>
        <v/>
      </c>
      <c r="N298" s="455">
        <f t="shared" si="5"/>
        <v>0</v>
      </c>
      <c r="O298" s="434"/>
      <c r="P298" s="456" t="str">
        <f t="shared" si="6"/>
        <v/>
      </c>
      <c r="Q298" s="457">
        <f t="shared" si="7"/>
        <v>0</v>
      </c>
      <c r="R298" s="458"/>
      <c r="S298" s="459" t="str">
        <f t="array" ref="S298">IF(B298="","",XLOOKUP($B298,Product,'Product List'!D:D))</f>
        <v/>
      </c>
      <c r="T298" s="454" t="str">
        <f t="array" ref="T298">IF(B298="","",XLOOKUP($B298,Product,'Product List'!E:E))</f>
        <v/>
      </c>
      <c r="U298" s="454" t="str">
        <f t="array" ref="U298">IF(B298="","",XLOOKUP($B298,Product,'Product List'!F:F))</f>
        <v/>
      </c>
      <c r="V298" s="454" t="str">
        <f t="array" ref="V298">IF(B298="","",XLOOKUP($B298,Product,'Product List'!G:G))</f>
        <v/>
      </c>
      <c r="W298" s="434"/>
      <c r="X298" s="434" t="str">
        <f t="array" ref="X298">iferror(xlookup(B298,'Product List'!A:A,'Product List'!P:P),"")</f>
        <v/>
      </c>
      <c r="Y298" s="434">
        <f t="shared" si="8"/>
        <v>0</v>
      </c>
      <c r="Z298" s="434"/>
    </row>
    <row r="299" ht="14.25" customHeight="1">
      <c r="A299" s="495"/>
      <c r="B299" s="494"/>
      <c r="C299" s="495"/>
      <c r="D299" s="496"/>
      <c r="E299" s="496"/>
      <c r="F299" s="496"/>
      <c r="G299" s="487">
        <f t="shared" si="1"/>
        <v>0</v>
      </c>
      <c r="H299" s="451" t="str">
        <f t="shared" si="2"/>
        <v/>
      </c>
      <c r="I299" s="452" t="str">
        <f t="shared" si="3"/>
        <v/>
      </c>
      <c r="J299" s="493"/>
      <c r="K299" s="434"/>
      <c r="L299" s="454" t="str">
        <f t="shared" si="4"/>
        <v/>
      </c>
      <c r="M299" s="455" t="str">
        <f t="array" ref="M299">IFERROR(IF(J299="","",XLOOKUP(L299,Personnel!$B$4:$G$4,Personnel!$B$5:$G$5)),"")</f>
        <v/>
      </c>
      <c r="N299" s="455">
        <f t="shared" si="5"/>
        <v>0</v>
      </c>
      <c r="O299" s="434"/>
      <c r="P299" s="456" t="str">
        <f t="shared" si="6"/>
        <v/>
      </c>
      <c r="Q299" s="457">
        <f t="shared" si="7"/>
        <v>0</v>
      </c>
      <c r="R299" s="458"/>
      <c r="S299" s="459" t="str">
        <f t="array" ref="S299">IF(B299="","",XLOOKUP($B299,Product,'Product List'!D:D))</f>
        <v/>
      </c>
      <c r="T299" s="454" t="str">
        <f t="array" ref="T299">IF(B299="","",XLOOKUP($B299,Product,'Product List'!E:E))</f>
        <v/>
      </c>
      <c r="U299" s="454" t="str">
        <f t="array" ref="U299">IF(B299="","",XLOOKUP($B299,Product,'Product List'!F:F))</f>
        <v/>
      </c>
      <c r="V299" s="454" t="str">
        <f t="array" ref="V299">IF(B299="","",XLOOKUP($B299,Product,'Product List'!G:G))</f>
        <v/>
      </c>
      <c r="W299" s="434"/>
      <c r="X299" s="434" t="str">
        <f t="array" ref="X299">iferror(xlookup(B299,'Product List'!A:A,'Product List'!P:P),"")</f>
        <v/>
      </c>
      <c r="Y299" s="434">
        <f t="shared" si="8"/>
        <v>0</v>
      </c>
      <c r="Z299" s="434"/>
    </row>
    <row r="300" ht="14.25" customHeight="1">
      <c r="A300" s="495"/>
      <c r="B300" s="494"/>
      <c r="C300" s="495"/>
      <c r="D300" s="496"/>
      <c r="E300" s="496"/>
      <c r="F300" s="496"/>
      <c r="G300" s="487">
        <f t="shared" si="1"/>
        <v>0</v>
      </c>
      <c r="H300" s="451" t="str">
        <f t="shared" si="2"/>
        <v/>
      </c>
      <c r="I300" s="452" t="str">
        <f t="shared" si="3"/>
        <v/>
      </c>
      <c r="J300" s="493"/>
      <c r="K300" s="434"/>
      <c r="L300" s="454" t="str">
        <f t="shared" si="4"/>
        <v/>
      </c>
      <c r="M300" s="455" t="str">
        <f t="array" ref="M300">IFERROR(IF(J300="","",XLOOKUP(L300,Personnel!$B$4:$G$4,Personnel!$B$5:$G$5)),"")</f>
        <v/>
      </c>
      <c r="N300" s="455">
        <f t="shared" si="5"/>
        <v>0</v>
      </c>
      <c r="O300" s="434"/>
      <c r="P300" s="456" t="str">
        <f t="shared" si="6"/>
        <v/>
      </c>
      <c r="Q300" s="457">
        <f t="shared" si="7"/>
        <v>0</v>
      </c>
      <c r="R300" s="458"/>
      <c r="S300" s="459" t="str">
        <f t="array" ref="S300">IF(B300="","",XLOOKUP($B300,Product,'Product List'!D:D))</f>
        <v/>
      </c>
      <c r="T300" s="454" t="str">
        <f t="array" ref="T300">IF(B300="","",XLOOKUP($B300,Product,'Product List'!E:E))</f>
        <v/>
      </c>
      <c r="U300" s="454" t="str">
        <f t="array" ref="U300">IF(B300="","",XLOOKUP($B300,Product,'Product List'!F:F))</f>
        <v/>
      </c>
      <c r="V300" s="454" t="str">
        <f t="array" ref="V300">IF(B300="","",XLOOKUP($B300,Product,'Product List'!G:G))</f>
        <v/>
      </c>
      <c r="W300" s="434"/>
      <c r="X300" s="434" t="str">
        <f t="array" ref="X300">iferror(xlookup(B300,'Product List'!A:A,'Product List'!P:P),"")</f>
        <v/>
      </c>
      <c r="Y300" s="434">
        <f t="shared" si="8"/>
        <v>0</v>
      </c>
      <c r="Z300" s="434"/>
    </row>
    <row r="301" ht="14.25" customHeight="1">
      <c r="A301" s="495"/>
      <c r="B301" s="494"/>
      <c r="C301" s="495"/>
      <c r="D301" s="496"/>
      <c r="E301" s="496"/>
      <c r="F301" s="496"/>
      <c r="G301" s="487">
        <f t="shared" si="1"/>
        <v>0</v>
      </c>
      <c r="H301" s="451" t="str">
        <f t="shared" si="2"/>
        <v/>
      </c>
      <c r="I301" s="452" t="str">
        <f t="shared" si="3"/>
        <v/>
      </c>
      <c r="J301" s="493"/>
      <c r="K301" s="434"/>
      <c r="L301" s="454" t="str">
        <f t="shared" si="4"/>
        <v/>
      </c>
      <c r="M301" s="455" t="str">
        <f t="array" ref="M301">IFERROR(IF(J301="","",XLOOKUP(L301,Personnel!$B$4:$G$4,Personnel!$B$5:$G$5)),"")</f>
        <v/>
      </c>
      <c r="N301" s="455">
        <f t="shared" si="5"/>
        <v>0</v>
      </c>
      <c r="O301" s="434"/>
      <c r="P301" s="456" t="str">
        <f t="shared" si="6"/>
        <v/>
      </c>
      <c r="Q301" s="457">
        <f t="shared" si="7"/>
        <v>0</v>
      </c>
      <c r="R301" s="458"/>
      <c r="S301" s="459" t="str">
        <f t="array" ref="S301">IF(B301="","",XLOOKUP($B301,Product,'Product List'!D:D))</f>
        <v/>
      </c>
      <c r="T301" s="454" t="str">
        <f t="array" ref="T301">IF(B301="","",XLOOKUP($B301,Product,'Product List'!E:E))</f>
        <v/>
      </c>
      <c r="U301" s="454" t="str">
        <f t="array" ref="U301">IF(B301="","",XLOOKUP($B301,Product,'Product List'!F:F))</f>
        <v/>
      </c>
      <c r="V301" s="454" t="str">
        <f t="array" ref="V301">IF(B301="","",XLOOKUP($B301,Product,'Product List'!G:G))</f>
        <v/>
      </c>
      <c r="W301" s="434"/>
      <c r="X301" s="434" t="str">
        <f t="array" ref="X301">iferror(xlookup(B301,'Product List'!A:A,'Product List'!P:P),"")</f>
        <v/>
      </c>
      <c r="Y301" s="434">
        <f t="shared" si="8"/>
        <v>0</v>
      </c>
      <c r="Z301" s="434"/>
    </row>
    <row r="302" ht="14.25" customHeight="1">
      <c r="A302" s="495"/>
      <c r="B302" s="494"/>
      <c r="C302" s="495"/>
      <c r="D302" s="496"/>
      <c r="E302" s="496"/>
      <c r="F302" s="496"/>
      <c r="G302" s="487">
        <f t="shared" si="1"/>
        <v>0</v>
      </c>
      <c r="H302" s="451" t="str">
        <f t="shared" si="2"/>
        <v/>
      </c>
      <c r="I302" s="452" t="str">
        <f t="shared" si="3"/>
        <v/>
      </c>
      <c r="J302" s="493"/>
      <c r="K302" s="434"/>
      <c r="L302" s="454" t="str">
        <f t="shared" si="4"/>
        <v/>
      </c>
      <c r="M302" s="455" t="str">
        <f t="array" ref="M302">IFERROR(IF(J302="","",XLOOKUP(L302,Personnel!$B$4:$G$4,Personnel!$B$5:$G$5)),"")</f>
        <v/>
      </c>
      <c r="N302" s="455">
        <f t="shared" si="5"/>
        <v>0</v>
      </c>
      <c r="O302" s="434"/>
      <c r="P302" s="456" t="str">
        <f t="shared" si="6"/>
        <v/>
      </c>
      <c r="Q302" s="457">
        <f t="shared" si="7"/>
        <v>0</v>
      </c>
      <c r="R302" s="458"/>
      <c r="S302" s="459" t="str">
        <f t="array" ref="S302">IF(B302="","",XLOOKUP($B302,Product,'Product List'!D:D))</f>
        <v/>
      </c>
      <c r="T302" s="454" t="str">
        <f t="array" ref="T302">IF(B302="","",XLOOKUP($B302,Product,'Product List'!E:E))</f>
        <v/>
      </c>
      <c r="U302" s="454" t="str">
        <f t="array" ref="U302">IF(B302="","",XLOOKUP($B302,Product,'Product List'!F:F))</f>
        <v/>
      </c>
      <c r="V302" s="454" t="str">
        <f t="array" ref="V302">IF(B302="","",XLOOKUP($B302,Product,'Product List'!G:G))</f>
        <v/>
      </c>
      <c r="W302" s="434"/>
      <c r="X302" s="434" t="str">
        <f t="array" ref="X302">iferror(xlookup(B302,'Product List'!A:A,'Product List'!P:P),"")</f>
        <v/>
      </c>
      <c r="Y302" s="434">
        <f t="shared" si="8"/>
        <v>0</v>
      </c>
      <c r="Z302" s="434"/>
    </row>
    <row r="303" ht="14.25" customHeight="1">
      <c r="A303" s="495"/>
      <c r="B303" s="494"/>
      <c r="C303" s="495"/>
      <c r="D303" s="496"/>
      <c r="E303" s="496"/>
      <c r="F303" s="496"/>
      <c r="G303" s="487">
        <f t="shared" si="1"/>
        <v>0</v>
      </c>
      <c r="H303" s="451" t="str">
        <f t="shared" si="2"/>
        <v/>
      </c>
      <c r="I303" s="452" t="str">
        <f t="shared" si="3"/>
        <v/>
      </c>
      <c r="J303" s="493"/>
      <c r="K303" s="434"/>
      <c r="L303" s="454" t="str">
        <f t="shared" si="4"/>
        <v/>
      </c>
      <c r="M303" s="455" t="str">
        <f t="array" ref="M303">IFERROR(IF(J303="","",XLOOKUP(L303,Personnel!$B$4:$G$4,Personnel!$B$5:$G$5)),"")</f>
        <v/>
      </c>
      <c r="N303" s="455">
        <f t="shared" si="5"/>
        <v>0</v>
      </c>
      <c r="O303" s="434"/>
      <c r="P303" s="456" t="str">
        <f t="shared" si="6"/>
        <v/>
      </c>
      <c r="Q303" s="457">
        <f t="shared" si="7"/>
        <v>0</v>
      </c>
      <c r="R303" s="458"/>
      <c r="S303" s="459" t="str">
        <f t="array" ref="S303">IF(B303="","",XLOOKUP($B303,Product,'Product List'!D:D))</f>
        <v/>
      </c>
      <c r="T303" s="454" t="str">
        <f t="array" ref="T303">IF(B303="","",XLOOKUP($B303,Product,'Product List'!E:E))</f>
        <v/>
      </c>
      <c r="U303" s="454" t="str">
        <f t="array" ref="U303">IF(B303="","",XLOOKUP($B303,Product,'Product List'!F:F))</f>
        <v/>
      </c>
      <c r="V303" s="454" t="str">
        <f t="array" ref="V303">IF(B303="","",XLOOKUP($B303,Product,'Product List'!G:G))</f>
        <v/>
      </c>
      <c r="W303" s="434"/>
      <c r="X303" s="434" t="str">
        <f t="array" ref="X303">iferror(xlookup(B303,'Product List'!A:A,'Product List'!P:P),"")</f>
        <v/>
      </c>
      <c r="Y303" s="434">
        <f t="shared" si="8"/>
        <v>0</v>
      </c>
      <c r="Z303" s="434"/>
    </row>
    <row r="304" ht="14.25" customHeight="1">
      <c r="A304" s="495"/>
      <c r="B304" s="494"/>
      <c r="C304" s="495"/>
      <c r="D304" s="496"/>
      <c r="E304" s="496"/>
      <c r="F304" s="496"/>
      <c r="G304" s="487">
        <f t="shared" si="1"/>
        <v>0</v>
      </c>
      <c r="H304" s="451" t="str">
        <f t="shared" si="2"/>
        <v/>
      </c>
      <c r="I304" s="452" t="str">
        <f t="shared" si="3"/>
        <v/>
      </c>
      <c r="J304" s="493"/>
      <c r="K304" s="434"/>
      <c r="L304" s="454" t="str">
        <f t="shared" si="4"/>
        <v/>
      </c>
      <c r="M304" s="455" t="str">
        <f t="array" ref="M304">IFERROR(IF(J304="","",XLOOKUP(L304,Personnel!$B$4:$G$4,Personnel!$B$5:$G$5)),"")</f>
        <v/>
      </c>
      <c r="N304" s="455">
        <f t="shared" si="5"/>
        <v>0</v>
      </c>
      <c r="O304" s="434"/>
      <c r="P304" s="456" t="str">
        <f t="shared" si="6"/>
        <v/>
      </c>
      <c r="Q304" s="457">
        <f t="shared" si="7"/>
        <v>0</v>
      </c>
      <c r="R304" s="458"/>
      <c r="S304" s="459" t="str">
        <f t="array" ref="S304">IF(B304="","",XLOOKUP($B304,Product,'Product List'!D:D))</f>
        <v/>
      </c>
      <c r="T304" s="454" t="str">
        <f t="array" ref="T304">IF(B304="","",XLOOKUP($B304,Product,'Product List'!E:E))</f>
        <v/>
      </c>
      <c r="U304" s="454" t="str">
        <f t="array" ref="U304">IF(B304="","",XLOOKUP($B304,Product,'Product List'!F:F))</f>
        <v/>
      </c>
      <c r="V304" s="454" t="str">
        <f t="array" ref="V304">IF(B304="","",XLOOKUP($B304,Product,'Product List'!G:G))</f>
        <v/>
      </c>
      <c r="W304" s="434"/>
      <c r="X304" s="434" t="str">
        <f t="array" ref="X304">iferror(xlookup(B304,'Product List'!A:A,'Product List'!P:P),"")</f>
        <v/>
      </c>
      <c r="Y304" s="434">
        <f t="shared" si="8"/>
        <v>0</v>
      </c>
      <c r="Z304" s="434"/>
    </row>
    <row r="305" ht="14.25" customHeight="1">
      <c r="A305" s="495"/>
      <c r="B305" s="494"/>
      <c r="C305" s="495"/>
      <c r="D305" s="496"/>
      <c r="E305" s="496"/>
      <c r="F305" s="496"/>
      <c r="G305" s="487">
        <f t="shared" si="1"/>
        <v>0</v>
      </c>
      <c r="H305" s="451" t="str">
        <f t="shared" si="2"/>
        <v/>
      </c>
      <c r="I305" s="452" t="str">
        <f t="shared" si="3"/>
        <v/>
      </c>
      <c r="J305" s="493"/>
      <c r="K305" s="434"/>
      <c r="L305" s="454" t="str">
        <f t="shared" si="4"/>
        <v/>
      </c>
      <c r="M305" s="455" t="str">
        <f t="array" ref="M305">IFERROR(IF(J305="","",XLOOKUP(L305,Personnel!$B$4:$G$4,Personnel!$B$5:$G$5)),"")</f>
        <v/>
      </c>
      <c r="N305" s="455">
        <f t="shared" si="5"/>
        <v>0</v>
      </c>
      <c r="O305" s="434"/>
      <c r="P305" s="456" t="str">
        <f t="shared" si="6"/>
        <v/>
      </c>
      <c r="Q305" s="457">
        <f t="shared" si="7"/>
        <v>0</v>
      </c>
      <c r="R305" s="458"/>
      <c r="S305" s="459" t="str">
        <f t="array" ref="S305">IF(B305="","",XLOOKUP($B305,Product,'Product List'!D:D))</f>
        <v/>
      </c>
      <c r="T305" s="454" t="str">
        <f t="array" ref="T305">IF(B305="","",XLOOKUP($B305,Product,'Product List'!E:E))</f>
        <v/>
      </c>
      <c r="U305" s="454" t="str">
        <f t="array" ref="U305">IF(B305="","",XLOOKUP($B305,Product,'Product List'!F:F))</f>
        <v/>
      </c>
      <c r="V305" s="454" t="str">
        <f t="array" ref="V305">IF(B305="","",XLOOKUP($B305,Product,'Product List'!G:G))</f>
        <v/>
      </c>
      <c r="W305" s="434"/>
      <c r="X305" s="434" t="str">
        <f t="array" ref="X305">iferror(xlookup(B305,'Product List'!A:A,'Product List'!P:P),"")</f>
        <v/>
      </c>
      <c r="Y305" s="434">
        <f t="shared" si="8"/>
        <v>0</v>
      </c>
      <c r="Z305" s="434"/>
    </row>
    <row r="306" ht="14.25" customHeight="1">
      <c r="A306" s="495"/>
      <c r="B306" s="494"/>
      <c r="C306" s="495"/>
      <c r="D306" s="496"/>
      <c r="E306" s="496"/>
      <c r="F306" s="496"/>
      <c r="G306" s="487">
        <f t="shared" si="1"/>
        <v>0</v>
      </c>
      <c r="H306" s="451" t="str">
        <f t="shared" si="2"/>
        <v/>
      </c>
      <c r="I306" s="452" t="str">
        <f t="shared" si="3"/>
        <v/>
      </c>
      <c r="J306" s="493"/>
      <c r="K306" s="434"/>
      <c r="L306" s="454" t="str">
        <f t="shared" si="4"/>
        <v/>
      </c>
      <c r="M306" s="455" t="str">
        <f t="array" ref="M306">IFERROR(IF(J306="","",XLOOKUP(L306,Personnel!$B$4:$G$4,Personnel!$B$5:$G$5)),"")</f>
        <v/>
      </c>
      <c r="N306" s="455">
        <f t="shared" si="5"/>
        <v>0</v>
      </c>
      <c r="O306" s="434"/>
      <c r="P306" s="456" t="str">
        <f t="shared" si="6"/>
        <v/>
      </c>
      <c r="Q306" s="457">
        <f t="shared" si="7"/>
        <v>0</v>
      </c>
      <c r="R306" s="458"/>
      <c r="S306" s="459" t="str">
        <f t="array" ref="S306">IF(B306="","",XLOOKUP($B306,Product,'Product List'!D:D))</f>
        <v/>
      </c>
      <c r="T306" s="454" t="str">
        <f t="array" ref="T306">IF(B306="","",XLOOKUP($B306,Product,'Product List'!E:E))</f>
        <v/>
      </c>
      <c r="U306" s="454" t="str">
        <f t="array" ref="U306">IF(B306="","",XLOOKUP($B306,Product,'Product List'!F:F))</f>
        <v/>
      </c>
      <c r="V306" s="454" t="str">
        <f t="array" ref="V306">IF(B306="","",XLOOKUP($B306,Product,'Product List'!G:G))</f>
        <v/>
      </c>
      <c r="W306" s="434"/>
      <c r="X306" s="434" t="str">
        <f t="array" ref="X306">iferror(xlookup(B306,'Product List'!A:A,'Product List'!P:P),"")</f>
        <v/>
      </c>
      <c r="Y306" s="434">
        <f t="shared" si="8"/>
        <v>0</v>
      </c>
      <c r="Z306" s="434"/>
    </row>
    <row r="307" ht="14.25" customHeight="1">
      <c r="A307" s="495"/>
      <c r="B307" s="494"/>
      <c r="C307" s="495"/>
      <c r="D307" s="496"/>
      <c r="E307" s="496"/>
      <c r="F307" s="496"/>
      <c r="G307" s="487">
        <f t="shared" si="1"/>
        <v>0</v>
      </c>
      <c r="H307" s="451" t="str">
        <f t="shared" si="2"/>
        <v/>
      </c>
      <c r="I307" s="452" t="str">
        <f t="shared" si="3"/>
        <v/>
      </c>
      <c r="J307" s="493"/>
      <c r="K307" s="434"/>
      <c r="L307" s="454" t="str">
        <f t="shared" si="4"/>
        <v/>
      </c>
      <c r="M307" s="455" t="str">
        <f t="array" ref="M307">IFERROR(IF(J307="","",XLOOKUP(L307,Personnel!$B$4:$G$4,Personnel!$B$5:$G$5)),"")</f>
        <v/>
      </c>
      <c r="N307" s="455">
        <f t="shared" si="5"/>
        <v>0</v>
      </c>
      <c r="O307" s="434"/>
      <c r="P307" s="456" t="str">
        <f t="shared" si="6"/>
        <v/>
      </c>
      <c r="Q307" s="457">
        <f t="shared" si="7"/>
        <v>0</v>
      </c>
      <c r="R307" s="458"/>
      <c r="S307" s="459" t="str">
        <f t="array" ref="S307">IF(B307="","",XLOOKUP($B307,Product,'Product List'!D:D))</f>
        <v/>
      </c>
      <c r="T307" s="454" t="str">
        <f t="array" ref="T307">IF(B307="","",XLOOKUP($B307,Product,'Product List'!E:E))</f>
        <v/>
      </c>
      <c r="U307" s="454" t="str">
        <f t="array" ref="U307">IF(B307="","",XLOOKUP($B307,Product,'Product List'!F:F))</f>
        <v/>
      </c>
      <c r="V307" s="454" t="str">
        <f t="array" ref="V307">IF(B307="","",XLOOKUP($B307,Product,'Product List'!G:G))</f>
        <v/>
      </c>
      <c r="W307" s="434"/>
      <c r="X307" s="434" t="str">
        <f t="array" ref="X307">iferror(xlookup(B307,'Product List'!A:A,'Product List'!P:P),"")</f>
        <v/>
      </c>
      <c r="Y307" s="434">
        <f t="shared" si="8"/>
        <v>0</v>
      </c>
      <c r="Z307" s="434"/>
    </row>
    <row r="308" ht="14.25" customHeight="1">
      <c r="A308" s="495"/>
      <c r="B308" s="494"/>
      <c r="C308" s="495"/>
      <c r="D308" s="496"/>
      <c r="E308" s="496"/>
      <c r="F308" s="496"/>
      <c r="G308" s="487">
        <f t="shared" si="1"/>
        <v>0</v>
      </c>
      <c r="H308" s="451" t="str">
        <f t="shared" si="2"/>
        <v/>
      </c>
      <c r="I308" s="452" t="str">
        <f t="shared" si="3"/>
        <v/>
      </c>
      <c r="J308" s="493"/>
      <c r="K308" s="434"/>
      <c r="L308" s="454" t="str">
        <f t="shared" si="4"/>
        <v/>
      </c>
      <c r="M308" s="455" t="str">
        <f t="array" ref="M308">IFERROR(IF(J308="","",XLOOKUP(L308,Personnel!$B$4:$G$4,Personnel!$B$5:$G$5)),"")</f>
        <v/>
      </c>
      <c r="N308" s="455">
        <f t="shared" si="5"/>
        <v>0</v>
      </c>
      <c r="O308" s="434"/>
      <c r="P308" s="456" t="str">
        <f t="shared" si="6"/>
        <v/>
      </c>
      <c r="Q308" s="457">
        <f t="shared" si="7"/>
        <v>0</v>
      </c>
      <c r="R308" s="458"/>
      <c r="S308" s="459" t="str">
        <f t="array" ref="S308">IF(B308="","",XLOOKUP($B308,Product,'Product List'!D:D))</f>
        <v/>
      </c>
      <c r="T308" s="454" t="str">
        <f t="array" ref="T308">IF(B308="","",XLOOKUP($B308,Product,'Product List'!E:E))</f>
        <v/>
      </c>
      <c r="U308" s="454" t="str">
        <f t="array" ref="U308">IF(B308="","",XLOOKUP($B308,Product,'Product List'!F:F))</f>
        <v/>
      </c>
      <c r="V308" s="454" t="str">
        <f t="array" ref="V308">IF(B308="","",XLOOKUP($B308,Product,'Product List'!G:G))</f>
        <v/>
      </c>
      <c r="W308" s="434"/>
      <c r="X308" s="434" t="str">
        <f t="array" ref="X308">iferror(xlookup(B308,'Product List'!A:A,'Product List'!P:P),"")</f>
        <v/>
      </c>
      <c r="Y308" s="434">
        <f t="shared" si="8"/>
        <v>0</v>
      </c>
      <c r="Z308" s="434"/>
    </row>
    <row r="309" ht="14.25" customHeight="1">
      <c r="A309" s="495"/>
      <c r="B309" s="494"/>
      <c r="C309" s="495"/>
      <c r="D309" s="496"/>
      <c r="E309" s="496"/>
      <c r="F309" s="496"/>
      <c r="G309" s="487">
        <f t="shared" si="1"/>
        <v>0</v>
      </c>
      <c r="H309" s="451" t="str">
        <f t="shared" si="2"/>
        <v/>
      </c>
      <c r="I309" s="452" t="str">
        <f t="shared" si="3"/>
        <v/>
      </c>
      <c r="J309" s="493"/>
      <c r="K309" s="434"/>
      <c r="L309" s="454" t="str">
        <f t="shared" si="4"/>
        <v/>
      </c>
      <c r="M309" s="455" t="str">
        <f t="array" ref="M309">IFERROR(IF(J309="","",XLOOKUP(L309,Personnel!$B$4:$G$4,Personnel!$B$5:$G$5)),"")</f>
        <v/>
      </c>
      <c r="N309" s="455">
        <f t="shared" si="5"/>
        <v>0</v>
      </c>
      <c r="O309" s="434"/>
      <c r="P309" s="456" t="str">
        <f t="shared" si="6"/>
        <v/>
      </c>
      <c r="Q309" s="457">
        <f t="shared" si="7"/>
        <v>0</v>
      </c>
      <c r="R309" s="458"/>
      <c r="S309" s="459" t="str">
        <f t="array" ref="S309">IF(B309="","",XLOOKUP($B309,Product,'Product List'!D:D))</f>
        <v/>
      </c>
      <c r="T309" s="454" t="str">
        <f t="array" ref="T309">IF(B309="","",XLOOKUP($B309,Product,'Product List'!E:E))</f>
        <v/>
      </c>
      <c r="U309" s="454" t="str">
        <f t="array" ref="U309">IF(B309="","",XLOOKUP($B309,Product,'Product List'!F:F))</f>
        <v/>
      </c>
      <c r="V309" s="454" t="str">
        <f t="array" ref="V309">IF(B309="","",XLOOKUP($B309,Product,'Product List'!G:G))</f>
        <v/>
      </c>
      <c r="W309" s="434"/>
      <c r="X309" s="434" t="str">
        <f t="array" ref="X309">iferror(xlookup(B309,'Product List'!A:A,'Product List'!P:P),"")</f>
        <v/>
      </c>
      <c r="Y309" s="434">
        <f t="shared" si="8"/>
        <v>0</v>
      </c>
      <c r="Z309" s="434"/>
    </row>
    <row r="310" ht="14.25" customHeight="1">
      <c r="A310" s="495"/>
      <c r="B310" s="494"/>
      <c r="C310" s="495"/>
      <c r="D310" s="496"/>
      <c r="E310" s="496"/>
      <c r="F310" s="496"/>
      <c r="G310" s="487">
        <f t="shared" si="1"/>
        <v>0</v>
      </c>
      <c r="H310" s="451" t="str">
        <f t="shared" si="2"/>
        <v/>
      </c>
      <c r="I310" s="452" t="str">
        <f t="shared" si="3"/>
        <v/>
      </c>
      <c r="J310" s="493"/>
      <c r="K310" s="434"/>
      <c r="L310" s="454" t="str">
        <f t="shared" si="4"/>
        <v/>
      </c>
      <c r="M310" s="455" t="str">
        <f t="array" ref="M310">IFERROR(IF(J310="","",XLOOKUP(L310,Personnel!$B$4:$G$4,Personnel!$B$5:$G$5)),"")</f>
        <v/>
      </c>
      <c r="N310" s="455">
        <f t="shared" si="5"/>
        <v>0</v>
      </c>
      <c r="O310" s="434"/>
      <c r="P310" s="456" t="str">
        <f t="shared" si="6"/>
        <v/>
      </c>
      <c r="Q310" s="457">
        <f t="shared" si="7"/>
        <v>0</v>
      </c>
      <c r="R310" s="458"/>
      <c r="S310" s="459" t="str">
        <f t="array" ref="S310">IF(B310="","",XLOOKUP($B310,Product,'Product List'!D:D))</f>
        <v/>
      </c>
      <c r="T310" s="454" t="str">
        <f t="array" ref="T310">IF(B310="","",XLOOKUP($B310,Product,'Product List'!E:E))</f>
        <v/>
      </c>
      <c r="U310" s="454" t="str">
        <f t="array" ref="U310">IF(B310="","",XLOOKUP($B310,Product,'Product List'!F:F))</f>
        <v/>
      </c>
      <c r="V310" s="454" t="str">
        <f t="array" ref="V310">IF(B310="","",XLOOKUP($B310,Product,'Product List'!G:G))</f>
        <v/>
      </c>
      <c r="W310" s="434"/>
      <c r="X310" s="434" t="str">
        <f t="array" ref="X310">iferror(xlookup(B310,'Product List'!A:A,'Product List'!P:P),"")</f>
        <v/>
      </c>
      <c r="Y310" s="434">
        <f t="shared" si="8"/>
        <v>0</v>
      </c>
      <c r="Z310" s="434"/>
    </row>
    <row r="311" ht="14.25" customHeight="1">
      <c r="A311" s="495"/>
      <c r="B311" s="494"/>
      <c r="C311" s="495"/>
      <c r="D311" s="496"/>
      <c r="E311" s="496"/>
      <c r="F311" s="496"/>
      <c r="G311" s="487">
        <f t="shared" si="1"/>
        <v>0</v>
      </c>
      <c r="H311" s="451" t="str">
        <f t="shared" si="2"/>
        <v/>
      </c>
      <c r="I311" s="452" t="str">
        <f t="shared" si="3"/>
        <v/>
      </c>
      <c r="J311" s="493"/>
      <c r="K311" s="434"/>
      <c r="L311" s="454" t="str">
        <f t="shared" si="4"/>
        <v/>
      </c>
      <c r="M311" s="455" t="str">
        <f t="array" ref="M311">IFERROR(IF(J311="","",XLOOKUP(L311,Personnel!$B$4:$G$4,Personnel!$B$5:$G$5)),"")</f>
        <v/>
      </c>
      <c r="N311" s="455">
        <f t="shared" si="5"/>
        <v>0</v>
      </c>
      <c r="O311" s="434"/>
      <c r="P311" s="456" t="str">
        <f t="shared" si="6"/>
        <v/>
      </c>
      <c r="Q311" s="457">
        <f t="shared" si="7"/>
        <v>0</v>
      </c>
      <c r="R311" s="458"/>
      <c r="S311" s="459" t="str">
        <f t="array" ref="S311">IF(B311="","",XLOOKUP($B311,Product,'Product List'!D:D))</f>
        <v/>
      </c>
      <c r="T311" s="454" t="str">
        <f t="array" ref="T311">IF(B311="","",XLOOKUP($B311,Product,'Product List'!E:E))</f>
        <v/>
      </c>
      <c r="U311" s="454" t="str">
        <f t="array" ref="U311">IF(B311="","",XLOOKUP($B311,Product,'Product List'!F:F))</f>
        <v/>
      </c>
      <c r="V311" s="454" t="str">
        <f t="array" ref="V311">IF(B311="","",XLOOKUP($B311,Product,'Product List'!G:G))</f>
        <v/>
      </c>
      <c r="W311" s="434"/>
      <c r="X311" s="434" t="str">
        <f t="array" ref="X311">iferror(xlookup(B311,'Product List'!A:A,'Product List'!P:P),"")</f>
        <v/>
      </c>
      <c r="Y311" s="434">
        <f t="shared" si="8"/>
        <v>0</v>
      </c>
      <c r="Z311" s="434"/>
    </row>
    <row r="312" ht="14.25" customHeight="1">
      <c r="A312" s="495"/>
      <c r="B312" s="494"/>
      <c r="C312" s="495"/>
      <c r="D312" s="496"/>
      <c r="E312" s="496"/>
      <c r="F312" s="496"/>
      <c r="G312" s="487">
        <f t="shared" si="1"/>
        <v>0</v>
      </c>
      <c r="H312" s="451" t="str">
        <f t="shared" si="2"/>
        <v/>
      </c>
      <c r="I312" s="452" t="str">
        <f t="shared" si="3"/>
        <v/>
      </c>
      <c r="J312" s="493"/>
      <c r="K312" s="434"/>
      <c r="L312" s="454" t="str">
        <f t="shared" si="4"/>
        <v/>
      </c>
      <c r="M312" s="455" t="str">
        <f t="array" ref="M312">IFERROR(IF(J312="","",XLOOKUP(L312,Personnel!$B$4:$G$4,Personnel!$B$5:$G$5)),"")</f>
        <v/>
      </c>
      <c r="N312" s="455">
        <f t="shared" si="5"/>
        <v>0</v>
      </c>
      <c r="O312" s="434"/>
      <c r="P312" s="456" t="str">
        <f t="shared" si="6"/>
        <v/>
      </c>
      <c r="Q312" s="457">
        <f t="shared" si="7"/>
        <v>0</v>
      </c>
      <c r="R312" s="458"/>
      <c r="S312" s="459" t="str">
        <f t="array" ref="S312">IF(B312="","",XLOOKUP($B312,Product,'Product List'!D:D))</f>
        <v/>
      </c>
      <c r="T312" s="454" t="str">
        <f t="array" ref="T312">IF(B312="","",XLOOKUP($B312,Product,'Product List'!E:E))</f>
        <v/>
      </c>
      <c r="U312" s="454" t="str">
        <f t="array" ref="U312">IF(B312="","",XLOOKUP($B312,Product,'Product List'!F:F))</f>
        <v/>
      </c>
      <c r="V312" s="454" t="str">
        <f t="array" ref="V312">IF(B312="","",XLOOKUP($B312,Product,'Product List'!G:G))</f>
        <v/>
      </c>
      <c r="W312" s="434"/>
      <c r="X312" s="434" t="str">
        <f t="array" ref="X312">iferror(xlookup(B312,'Product List'!A:A,'Product List'!P:P),"")</f>
        <v/>
      </c>
      <c r="Y312" s="434">
        <f t="shared" si="8"/>
        <v>0</v>
      </c>
      <c r="Z312" s="434"/>
    </row>
    <row r="313" ht="14.25" customHeight="1">
      <c r="A313" s="495"/>
      <c r="B313" s="494"/>
      <c r="C313" s="495"/>
      <c r="D313" s="496"/>
      <c r="E313" s="496"/>
      <c r="F313" s="496"/>
      <c r="G313" s="487">
        <f t="shared" si="1"/>
        <v>0</v>
      </c>
      <c r="H313" s="451" t="str">
        <f t="shared" si="2"/>
        <v/>
      </c>
      <c r="I313" s="452" t="str">
        <f t="shared" si="3"/>
        <v/>
      </c>
      <c r="J313" s="493"/>
      <c r="K313" s="434"/>
      <c r="L313" s="454" t="str">
        <f t="shared" si="4"/>
        <v/>
      </c>
      <c r="M313" s="455" t="str">
        <f t="array" ref="M313">IFERROR(IF(J313="","",XLOOKUP(L313,Personnel!$B$4:$G$4,Personnel!$B$5:$G$5)),"")</f>
        <v/>
      </c>
      <c r="N313" s="455">
        <f t="shared" si="5"/>
        <v>0</v>
      </c>
      <c r="O313" s="434"/>
      <c r="P313" s="456" t="str">
        <f t="shared" si="6"/>
        <v/>
      </c>
      <c r="Q313" s="457">
        <f t="shared" si="7"/>
        <v>0</v>
      </c>
      <c r="R313" s="458"/>
      <c r="S313" s="459" t="str">
        <f t="array" ref="S313">IF(B313="","",XLOOKUP($B313,Product,'Product List'!D:D))</f>
        <v/>
      </c>
      <c r="T313" s="454" t="str">
        <f t="array" ref="T313">IF(B313="","",XLOOKUP($B313,Product,'Product List'!E:E))</f>
        <v/>
      </c>
      <c r="U313" s="454" t="str">
        <f t="array" ref="U313">IF(B313="","",XLOOKUP($B313,Product,'Product List'!F:F))</f>
        <v/>
      </c>
      <c r="V313" s="454" t="str">
        <f t="array" ref="V313">IF(B313="","",XLOOKUP($B313,Product,'Product List'!G:G))</f>
        <v/>
      </c>
      <c r="W313" s="434"/>
      <c r="X313" s="434" t="str">
        <f t="array" ref="X313">iferror(xlookup(B313,'Product List'!A:A,'Product List'!P:P),"")</f>
        <v/>
      </c>
      <c r="Y313" s="434">
        <f t="shared" si="8"/>
        <v>0</v>
      </c>
      <c r="Z313" s="434"/>
    </row>
    <row r="314" ht="14.25" customHeight="1">
      <c r="A314" s="495"/>
      <c r="B314" s="494"/>
      <c r="C314" s="495"/>
      <c r="D314" s="496"/>
      <c r="E314" s="496"/>
      <c r="F314" s="496"/>
      <c r="G314" s="487">
        <f t="shared" si="1"/>
        <v>0</v>
      </c>
      <c r="H314" s="451" t="str">
        <f t="shared" si="2"/>
        <v/>
      </c>
      <c r="I314" s="452" t="str">
        <f t="shared" si="3"/>
        <v/>
      </c>
      <c r="J314" s="493"/>
      <c r="K314" s="434"/>
      <c r="L314" s="454" t="str">
        <f t="shared" si="4"/>
        <v/>
      </c>
      <c r="M314" s="455" t="str">
        <f t="array" ref="M314">IFERROR(IF(J314="","",XLOOKUP(L314,Personnel!$B$4:$G$4,Personnel!$B$5:$G$5)),"")</f>
        <v/>
      </c>
      <c r="N314" s="455">
        <f t="shared" si="5"/>
        <v>0</v>
      </c>
      <c r="O314" s="434"/>
      <c r="P314" s="456" t="str">
        <f t="shared" si="6"/>
        <v/>
      </c>
      <c r="Q314" s="457">
        <f t="shared" si="7"/>
        <v>0</v>
      </c>
      <c r="R314" s="458"/>
      <c r="S314" s="459" t="str">
        <f t="array" ref="S314">IF(B314="","",XLOOKUP($B314,Product,'Product List'!D:D))</f>
        <v/>
      </c>
      <c r="T314" s="454" t="str">
        <f t="array" ref="T314">IF(B314="","",XLOOKUP($B314,Product,'Product List'!E:E))</f>
        <v/>
      </c>
      <c r="U314" s="454" t="str">
        <f t="array" ref="U314">IF(B314="","",XLOOKUP($B314,Product,'Product List'!F:F))</f>
        <v/>
      </c>
      <c r="V314" s="454" t="str">
        <f t="array" ref="V314">IF(B314="","",XLOOKUP($B314,Product,'Product List'!G:G))</f>
        <v/>
      </c>
      <c r="W314" s="434"/>
      <c r="X314" s="434" t="str">
        <f t="array" ref="X314">iferror(xlookup(B314,'Product List'!A:A,'Product List'!P:P),"")</f>
        <v/>
      </c>
      <c r="Y314" s="434">
        <f t="shared" si="8"/>
        <v>0</v>
      </c>
      <c r="Z314" s="434"/>
    </row>
    <row r="315" ht="14.25" customHeight="1">
      <c r="A315" s="495"/>
      <c r="B315" s="494"/>
      <c r="C315" s="495"/>
      <c r="D315" s="496"/>
      <c r="E315" s="496"/>
      <c r="F315" s="496"/>
      <c r="G315" s="487">
        <f t="shared" si="1"/>
        <v>0</v>
      </c>
      <c r="H315" s="451" t="str">
        <f t="shared" si="2"/>
        <v/>
      </c>
      <c r="I315" s="452" t="str">
        <f t="shared" si="3"/>
        <v/>
      </c>
      <c r="J315" s="493"/>
      <c r="K315" s="434"/>
      <c r="L315" s="454" t="str">
        <f t="shared" si="4"/>
        <v/>
      </c>
      <c r="M315" s="455" t="str">
        <f t="array" ref="M315">IFERROR(IF(J315="","",XLOOKUP(L315,Personnel!$B$4:$G$4,Personnel!$B$5:$G$5)),"")</f>
        <v/>
      </c>
      <c r="N315" s="455">
        <f t="shared" si="5"/>
        <v>0</v>
      </c>
      <c r="O315" s="434"/>
      <c r="P315" s="456" t="str">
        <f t="shared" si="6"/>
        <v/>
      </c>
      <c r="Q315" s="457">
        <f t="shared" si="7"/>
        <v>0</v>
      </c>
      <c r="R315" s="458"/>
      <c r="S315" s="459" t="str">
        <f t="array" ref="S315">IF(B315="","",XLOOKUP($B315,Product,'Product List'!D:D))</f>
        <v/>
      </c>
      <c r="T315" s="454" t="str">
        <f t="array" ref="T315">IF(B315="","",XLOOKUP($B315,Product,'Product List'!E:E))</f>
        <v/>
      </c>
      <c r="U315" s="454" t="str">
        <f t="array" ref="U315">IF(B315="","",XLOOKUP($B315,Product,'Product List'!F:F))</f>
        <v/>
      </c>
      <c r="V315" s="454" t="str">
        <f t="array" ref="V315">IF(B315="","",XLOOKUP($B315,Product,'Product List'!G:G))</f>
        <v/>
      </c>
      <c r="W315" s="434"/>
      <c r="X315" s="434" t="str">
        <f t="array" ref="X315">iferror(xlookup(B315,'Product List'!A:A,'Product List'!P:P),"")</f>
        <v/>
      </c>
      <c r="Y315" s="434">
        <f t="shared" si="8"/>
        <v>0</v>
      </c>
      <c r="Z315" s="434"/>
    </row>
    <row r="316" ht="14.25" customHeight="1">
      <c r="A316" s="495"/>
      <c r="B316" s="494"/>
      <c r="C316" s="495"/>
      <c r="D316" s="496"/>
      <c r="E316" s="496"/>
      <c r="F316" s="496"/>
      <c r="G316" s="487">
        <f t="shared" si="1"/>
        <v>0</v>
      </c>
      <c r="H316" s="451" t="str">
        <f t="shared" si="2"/>
        <v/>
      </c>
      <c r="I316" s="452" t="str">
        <f t="shared" si="3"/>
        <v/>
      </c>
      <c r="J316" s="493"/>
      <c r="K316" s="434"/>
      <c r="L316" s="454" t="str">
        <f t="shared" si="4"/>
        <v/>
      </c>
      <c r="M316" s="455" t="str">
        <f t="array" ref="M316">IFERROR(IF(J316="","",XLOOKUP(L316,Personnel!$B$4:$G$4,Personnel!$B$5:$G$5)),"")</f>
        <v/>
      </c>
      <c r="N316" s="455">
        <f t="shared" si="5"/>
        <v>0</v>
      </c>
      <c r="O316" s="434"/>
      <c r="P316" s="456" t="str">
        <f t="shared" si="6"/>
        <v/>
      </c>
      <c r="Q316" s="457">
        <f t="shared" si="7"/>
        <v>0</v>
      </c>
      <c r="R316" s="458"/>
      <c r="S316" s="459" t="str">
        <f t="array" ref="S316">IF(B316="","",XLOOKUP($B316,Product,'Product List'!D:D))</f>
        <v/>
      </c>
      <c r="T316" s="454" t="str">
        <f t="array" ref="T316">IF(B316="","",XLOOKUP($B316,Product,'Product List'!E:E))</f>
        <v/>
      </c>
      <c r="U316" s="454" t="str">
        <f t="array" ref="U316">IF(B316="","",XLOOKUP($B316,Product,'Product List'!F:F))</f>
        <v/>
      </c>
      <c r="V316" s="454" t="str">
        <f t="array" ref="V316">IF(B316="","",XLOOKUP($B316,Product,'Product List'!G:G))</f>
        <v/>
      </c>
      <c r="W316" s="434"/>
      <c r="X316" s="434" t="str">
        <f t="array" ref="X316">iferror(xlookup(B316,'Product List'!A:A,'Product List'!P:P),"")</f>
        <v/>
      </c>
      <c r="Y316" s="434">
        <f t="shared" si="8"/>
        <v>0</v>
      </c>
      <c r="Z316" s="434"/>
    </row>
    <row r="317" ht="14.25" customHeight="1">
      <c r="A317" s="495"/>
      <c r="B317" s="494"/>
      <c r="C317" s="495"/>
      <c r="D317" s="496"/>
      <c r="E317" s="496"/>
      <c r="F317" s="496"/>
      <c r="G317" s="487">
        <f t="shared" si="1"/>
        <v>0</v>
      </c>
      <c r="H317" s="451" t="str">
        <f t="shared" si="2"/>
        <v/>
      </c>
      <c r="I317" s="452" t="str">
        <f t="shared" si="3"/>
        <v/>
      </c>
      <c r="J317" s="493"/>
      <c r="K317" s="434"/>
      <c r="L317" s="454" t="str">
        <f t="shared" si="4"/>
        <v/>
      </c>
      <c r="M317" s="455" t="str">
        <f t="array" ref="M317">IFERROR(IF(J317="","",XLOOKUP(L317,Personnel!$B$4:$G$4,Personnel!$B$5:$G$5)),"")</f>
        <v/>
      </c>
      <c r="N317" s="455">
        <f t="shared" si="5"/>
        <v>0</v>
      </c>
      <c r="O317" s="434"/>
      <c r="P317" s="456" t="str">
        <f t="shared" si="6"/>
        <v/>
      </c>
      <c r="Q317" s="457">
        <f t="shared" si="7"/>
        <v>0</v>
      </c>
      <c r="R317" s="458"/>
      <c r="S317" s="459" t="str">
        <f t="array" ref="S317">IF(B317="","",XLOOKUP($B317,Product,'Product List'!D:D))</f>
        <v/>
      </c>
      <c r="T317" s="454" t="str">
        <f t="array" ref="T317">IF(B317="","",XLOOKUP($B317,Product,'Product List'!E:E))</f>
        <v/>
      </c>
      <c r="U317" s="454" t="str">
        <f t="array" ref="U317">IF(B317="","",XLOOKUP($B317,Product,'Product List'!F:F))</f>
        <v/>
      </c>
      <c r="V317" s="454" t="str">
        <f t="array" ref="V317">IF(B317="","",XLOOKUP($B317,Product,'Product List'!G:G))</f>
        <v/>
      </c>
      <c r="W317" s="434"/>
      <c r="X317" s="434" t="str">
        <f t="array" ref="X317">iferror(xlookup(B317,'Product List'!A:A,'Product List'!P:P),"")</f>
        <v/>
      </c>
      <c r="Y317" s="434">
        <f t="shared" si="8"/>
        <v>0</v>
      </c>
      <c r="Z317" s="434"/>
    </row>
    <row r="318" ht="14.25" customHeight="1">
      <c r="A318" s="495"/>
      <c r="B318" s="494"/>
      <c r="C318" s="495"/>
      <c r="D318" s="496"/>
      <c r="E318" s="496"/>
      <c r="F318" s="496"/>
      <c r="G318" s="487">
        <f t="shared" si="1"/>
        <v>0</v>
      </c>
      <c r="H318" s="451" t="str">
        <f t="shared" si="2"/>
        <v/>
      </c>
      <c r="I318" s="452" t="str">
        <f t="shared" si="3"/>
        <v/>
      </c>
      <c r="J318" s="493"/>
      <c r="K318" s="434"/>
      <c r="L318" s="454" t="str">
        <f t="shared" si="4"/>
        <v/>
      </c>
      <c r="M318" s="455" t="str">
        <f t="array" ref="M318">IFERROR(IF(J318="","",XLOOKUP(L318,Personnel!$B$4:$G$4,Personnel!$B$5:$G$5)),"")</f>
        <v/>
      </c>
      <c r="N318" s="455">
        <f t="shared" si="5"/>
        <v>0</v>
      </c>
      <c r="O318" s="434"/>
      <c r="P318" s="456" t="str">
        <f t="shared" si="6"/>
        <v/>
      </c>
      <c r="Q318" s="457">
        <f t="shared" si="7"/>
        <v>0</v>
      </c>
      <c r="R318" s="458"/>
      <c r="S318" s="459" t="str">
        <f t="array" ref="S318">IF(B318="","",XLOOKUP($B318,Product,'Product List'!D:D))</f>
        <v/>
      </c>
      <c r="T318" s="454" t="str">
        <f t="array" ref="T318">IF(B318="","",XLOOKUP($B318,Product,'Product List'!E:E))</f>
        <v/>
      </c>
      <c r="U318" s="454" t="str">
        <f t="array" ref="U318">IF(B318="","",XLOOKUP($B318,Product,'Product List'!F:F))</f>
        <v/>
      </c>
      <c r="V318" s="454" t="str">
        <f t="array" ref="V318">IF(B318="","",XLOOKUP($B318,Product,'Product List'!G:G))</f>
        <v/>
      </c>
      <c r="W318" s="434"/>
      <c r="X318" s="434" t="str">
        <f t="array" ref="X318">iferror(xlookup(B318,'Product List'!A:A,'Product List'!P:P),"")</f>
        <v/>
      </c>
      <c r="Y318" s="434">
        <f t="shared" si="8"/>
        <v>0</v>
      </c>
      <c r="Z318" s="434"/>
    </row>
    <row r="319" ht="14.25" customHeight="1">
      <c r="A319" s="495"/>
      <c r="B319" s="494"/>
      <c r="C319" s="495"/>
      <c r="D319" s="496"/>
      <c r="E319" s="496"/>
      <c r="F319" s="496"/>
      <c r="G319" s="487">
        <f t="shared" si="1"/>
        <v>0</v>
      </c>
      <c r="H319" s="451" t="str">
        <f t="shared" si="2"/>
        <v/>
      </c>
      <c r="I319" s="452" t="str">
        <f t="shared" si="3"/>
        <v/>
      </c>
      <c r="J319" s="493"/>
      <c r="K319" s="434"/>
      <c r="L319" s="454" t="str">
        <f t="shared" si="4"/>
        <v/>
      </c>
      <c r="M319" s="455" t="str">
        <f t="array" ref="M319">IFERROR(IF(J319="","",XLOOKUP(L319,Personnel!$B$4:$G$4,Personnel!$B$5:$G$5)),"")</f>
        <v/>
      </c>
      <c r="N319" s="455">
        <f t="shared" si="5"/>
        <v>0</v>
      </c>
      <c r="O319" s="434"/>
      <c r="P319" s="456" t="str">
        <f t="shared" si="6"/>
        <v/>
      </c>
      <c r="Q319" s="457">
        <f t="shared" si="7"/>
        <v>0</v>
      </c>
      <c r="R319" s="458"/>
      <c r="S319" s="459" t="str">
        <f t="array" ref="S319">IF(B319="","",XLOOKUP($B319,Product,'Product List'!D:D))</f>
        <v/>
      </c>
      <c r="T319" s="454" t="str">
        <f t="array" ref="T319">IF(B319="","",XLOOKUP($B319,Product,'Product List'!E:E))</f>
        <v/>
      </c>
      <c r="U319" s="454" t="str">
        <f t="array" ref="U319">IF(B319="","",XLOOKUP($B319,Product,'Product List'!F:F))</f>
        <v/>
      </c>
      <c r="V319" s="454" t="str">
        <f t="array" ref="V319">IF(B319="","",XLOOKUP($B319,Product,'Product List'!G:G))</f>
        <v/>
      </c>
      <c r="W319" s="434"/>
      <c r="X319" s="434" t="str">
        <f t="array" ref="X319">iferror(xlookup(B319,'Product List'!A:A,'Product List'!P:P),"")</f>
        <v/>
      </c>
      <c r="Y319" s="434">
        <f t="shared" si="8"/>
        <v>0</v>
      </c>
      <c r="Z319" s="434"/>
    </row>
    <row r="320" ht="14.25" customHeight="1">
      <c r="A320" s="495"/>
      <c r="B320" s="494"/>
      <c r="C320" s="495"/>
      <c r="D320" s="496"/>
      <c r="E320" s="496"/>
      <c r="F320" s="496"/>
      <c r="G320" s="487">
        <f t="shared" si="1"/>
        <v>0</v>
      </c>
      <c r="H320" s="451" t="str">
        <f t="shared" si="2"/>
        <v/>
      </c>
      <c r="I320" s="452" t="str">
        <f t="shared" si="3"/>
        <v/>
      </c>
      <c r="J320" s="493"/>
      <c r="K320" s="434"/>
      <c r="L320" s="454" t="str">
        <f t="shared" si="4"/>
        <v/>
      </c>
      <c r="M320" s="455" t="str">
        <f t="array" ref="M320">IFERROR(IF(J320="","",XLOOKUP(L320,Personnel!$B$4:$G$4,Personnel!$B$5:$G$5)),"")</f>
        <v/>
      </c>
      <c r="N320" s="455">
        <f t="shared" si="5"/>
        <v>0</v>
      </c>
      <c r="O320" s="434"/>
      <c r="P320" s="456" t="str">
        <f t="shared" si="6"/>
        <v/>
      </c>
      <c r="Q320" s="457">
        <f t="shared" si="7"/>
        <v>0</v>
      </c>
      <c r="R320" s="458"/>
      <c r="S320" s="459" t="str">
        <f t="array" ref="S320">IF(B320="","",XLOOKUP($B320,Product,'Product List'!D:D))</f>
        <v/>
      </c>
      <c r="T320" s="454" t="str">
        <f t="array" ref="T320">IF(B320="","",XLOOKUP($B320,Product,'Product List'!E:E))</f>
        <v/>
      </c>
      <c r="U320" s="454" t="str">
        <f t="array" ref="U320">IF(B320="","",XLOOKUP($B320,Product,'Product List'!F:F))</f>
        <v/>
      </c>
      <c r="V320" s="454" t="str">
        <f t="array" ref="V320">IF(B320="","",XLOOKUP($B320,Product,'Product List'!G:G))</f>
        <v/>
      </c>
      <c r="W320" s="434"/>
      <c r="X320" s="434" t="str">
        <f t="array" ref="X320">iferror(xlookup(B320,'Product List'!A:A,'Product List'!P:P),"")</f>
        <v/>
      </c>
      <c r="Y320" s="434">
        <f t="shared" si="8"/>
        <v>0</v>
      </c>
      <c r="Z320" s="434"/>
    </row>
    <row r="321" ht="14.25" customHeight="1">
      <c r="A321" s="495"/>
      <c r="B321" s="494"/>
      <c r="C321" s="495"/>
      <c r="D321" s="496"/>
      <c r="E321" s="496"/>
      <c r="F321" s="496"/>
      <c r="G321" s="487">
        <f t="shared" si="1"/>
        <v>0</v>
      </c>
      <c r="H321" s="451" t="str">
        <f t="shared" si="2"/>
        <v/>
      </c>
      <c r="I321" s="452" t="str">
        <f t="shared" si="3"/>
        <v/>
      </c>
      <c r="J321" s="493"/>
      <c r="K321" s="434"/>
      <c r="L321" s="454" t="str">
        <f t="shared" si="4"/>
        <v/>
      </c>
      <c r="M321" s="455" t="str">
        <f t="array" ref="M321">IFERROR(IF(J321="","",XLOOKUP(L321,Personnel!$B$4:$G$4,Personnel!$B$5:$G$5)),"")</f>
        <v/>
      </c>
      <c r="N321" s="455">
        <f t="shared" si="5"/>
        <v>0</v>
      </c>
      <c r="O321" s="434"/>
      <c r="P321" s="456" t="str">
        <f t="shared" si="6"/>
        <v/>
      </c>
      <c r="Q321" s="457">
        <f t="shared" si="7"/>
        <v>0</v>
      </c>
      <c r="R321" s="458"/>
      <c r="S321" s="459" t="str">
        <f t="array" ref="S321">IF(B321="","",XLOOKUP($B321,Product,'Product List'!D:D))</f>
        <v/>
      </c>
      <c r="T321" s="454" t="str">
        <f t="array" ref="T321">IF(B321="","",XLOOKUP($B321,Product,'Product List'!E:E))</f>
        <v/>
      </c>
      <c r="U321" s="454" t="str">
        <f t="array" ref="U321">IF(B321="","",XLOOKUP($B321,Product,'Product List'!F:F))</f>
        <v/>
      </c>
      <c r="V321" s="454" t="str">
        <f t="array" ref="V321">IF(B321="","",XLOOKUP($B321,Product,'Product List'!G:G))</f>
        <v/>
      </c>
      <c r="W321" s="434"/>
      <c r="X321" s="434" t="str">
        <f t="array" ref="X321">iferror(xlookup(B321,'Product List'!A:A,'Product List'!P:P),"")</f>
        <v/>
      </c>
      <c r="Y321" s="434">
        <f t="shared" si="8"/>
        <v>0</v>
      </c>
      <c r="Z321" s="434"/>
    </row>
    <row r="322" ht="14.25" customHeight="1">
      <c r="A322" s="495"/>
      <c r="B322" s="494"/>
      <c r="C322" s="495"/>
      <c r="D322" s="496"/>
      <c r="E322" s="496"/>
      <c r="F322" s="496"/>
      <c r="G322" s="487">
        <f t="shared" si="1"/>
        <v>0</v>
      </c>
      <c r="H322" s="451" t="str">
        <f t="shared" si="2"/>
        <v/>
      </c>
      <c r="I322" s="452" t="str">
        <f t="shared" si="3"/>
        <v/>
      </c>
      <c r="J322" s="493"/>
      <c r="K322" s="434"/>
      <c r="L322" s="454" t="str">
        <f t="shared" si="4"/>
        <v/>
      </c>
      <c r="M322" s="455" t="str">
        <f t="array" ref="M322">IFERROR(IF(J322="","",XLOOKUP(L322,Personnel!$B$4:$G$4,Personnel!$B$5:$G$5)),"")</f>
        <v/>
      </c>
      <c r="N322" s="455">
        <f t="shared" si="5"/>
        <v>0</v>
      </c>
      <c r="O322" s="434"/>
      <c r="P322" s="456" t="str">
        <f t="shared" si="6"/>
        <v/>
      </c>
      <c r="Q322" s="457">
        <f t="shared" si="7"/>
        <v>0</v>
      </c>
      <c r="R322" s="458"/>
      <c r="S322" s="459" t="str">
        <f t="array" ref="S322">IF(B322="","",XLOOKUP($B322,Product,'Product List'!D:D))</f>
        <v/>
      </c>
      <c r="T322" s="454" t="str">
        <f t="array" ref="T322">IF(B322="","",XLOOKUP($B322,Product,'Product List'!E:E))</f>
        <v/>
      </c>
      <c r="U322" s="454" t="str">
        <f t="array" ref="U322">IF(B322="","",XLOOKUP($B322,Product,'Product List'!F:F))</f>
        <v/>
      </c>
      <c r="V322" s="454" t="str">
        <f t="array" ref="V322">IF(B322="","",XLOOKUP($B322,Product,'Product List'!G:G))</f>
        <v/>
      </c>
      <c r="W322" s="434"/>
      <c r="X322" s="434" t="str">
        <f t="array" ref="X322">iferror(xlookup(B322,'Product List'!A:A,'Product List'!P:P),"")</f>
        <v/>
      </c>
      <c r="Y322" s="434">
        <f t="shared" si="8"/>
        <v>0</v>
      </c>
      <c r="Z322" s="434"/>
    </row>
    <row r="323" ht="14.25" customHeight="1">
      <c r="A323" s="495"/>
      <c r="B323" s="494"/>
      <c r="C323" s="495"/>
      <c r="D323" s="496"/>
      <c r="E323" s="496"/>
      <c r="F323" s="496"/>
      <c r="G323" s="487">
        <f t="shared" si="1"/>
        <v>0</v>
      </c>
      <c r="H323" s="451" t="str">
        <f t="shared" si="2"/>
        <v/>
      </c>
      <c r="I323" s="452" t="str">
        <f t="shared" si="3"/>
        <v/>
      </c>
      <c r="J323" s="493"/>
      <c r="K323" s="434"/>
      <c r="L323" s="454" t="str">
        <f t="shared" si="4"/>
        <v/>
      </c>
      <c r="M323" s="455" t="str">
        <f t="array" ref="M323">IFERROR(IF(J323="","",XLOOKUP(L323,Personnel!$B$4:$G$4,Personnel!$B$5:$G$5)),"")</f>
        <v/>
      </c>
      <c r="N323" s="455">
        <f t="shared" si="5"/>
        <v>0</v>
      </c>
      <c r="O323" s="434"/>
      <c r="P323" s="456" t="str">
        <f t="shared" si="6"/>
        <v/>
      </c>
      <c r="Q323" s="457">
        <f t="shared" si="7"/>
        <v>0</v>
      </c>
      <c r="R323" s="458"/>
      <c r="S323" s="459" t="str">
        <f t="array" ref="S323">IF(B323="","",XLOOKUP($B323,Product,'Product List'!D:D))</f>
        <v/>
      </c>
      <c r="T323" s="454" t="str">
        <f t="array" ref="T323">IF(B323="","",XLOOKUP($B323,Product,'Product List'!E:E))</f>
        <v/>
      </c>
      <c r="U323" s="454" t="str">
        <f t="array" ref="U323">IF(B323="","",XLOOKUP($B323,Product,'Product List'!F:F))</f>
        <v/>
      </c>
      <c r="V323" s="454" t="str">
        <f t="array" ref="V323">IF(B323="","",XLOOKUP($B323,Product,'Product List'!G:G))</f>
        <v/>
      </c>
      <c r="W323" s="434"/>
      <c r="X323" s="434" t="str">
        <f t="array" ref="X323">iferror(xlookup(B323,'Product List'!A:A,'Product List'!P:P),"")</f>
        <v/>
      </c>
      <c r="Y323" s="434">
        <f t="shared" si="8"/>
        <v>0</v>
      </c>
      <c r="Z323" s="434"/>
    </row>
    <row r="324" ht="14.25" customHeight="1">
      <c r="A324" s="495"/>
      <c r="B324" s="494"/>
      <c r="C324" s="495"/>
      <c r="D324" s="496"/>
      <c r="E324" s="496"/>
      <c r="F324" s="496"/>
      <c r="G324" s="487">
        <f t="shared" si="1"/>
        <v>0</v>
      </c>
      <c r="H324" s="451" t="str">
        <f t="shared" si="2"/>
        <v/>
      </c>
      <c r="I324" s="452" t="str">
        <f t="shared" si="3"/>
        <v/>
      </c>
      <c r="J324" s="493"/>
      <c r="K324" s="434"/>
      <c r="L324" s="454" t="str">
        <f t="shared" si="4"/>
        <v/>
      </c>
      <c r="M324" s="455" t="str">
        <f t="array" ref="M324">IFERROR(IF(J324="","",XLOOKUP(L324,Personnel!$B$4:$G$4,Personnel!$B$5:$G$5)),"")</f>
        <v/>
      </c>
      <c r="N324" s="455">
        <f t="shared" si="5"/>
        <v>0</v>
      </c>
      <c r="O324" s="434"/>
      <c r="P324" s="456" t="str">
        <f t="shared" si="6"/>
        <v/>
      </c>
      <c r="Q324" s="457">
        <f t="shared" si="7"/>
        <v>0</v>
      </c>
      <c r="R324" s="458"/>
      <c r="S324" s="459" t="str">
        <f t="array" ref="S324">IF(B324="","",XLOOKUP($B324,Product,'Product List'!D:D))</f>
        <v/>
      </c>
      <c r="T324" s="454" t="str">
        <f t="array" ref="T324">IF(B324="","",XLOOKUP($B324,Product,'Product List'!E:E))</f>
        <v/>
      </c>
      <c r="U324" s="454" t="str">
        <f t="array" ref="U324">IF(B324="","",XLOOKUP($B324,Product,'Product List'!F:F))</f>
        <v/>
      </c>
      <c r="V324" s="454" t="str">
        <f t="array" ref="V324">IF(B324="","",XLOOKUP($B324,Product,'Product List'!G:G))</f>
        <v/>
      </c>
      <c r="W324" s="434"/>
      <c r="X324" s="434" t="str">
        <f t="array" ref="X324">iferror(xlookup(B324,'Product List'!A:A,'Product List'!P:P),"")</f>
        <v/>
      </c>
      <c r="Y324" s="434">
        <f t="shared" si="8"/>
        <v>0</v>
      </c>
      <c r="Z324" s="434"/>
    </row>
    <row r="325" ht="14.25" customHeight="1">
      <c r="A325" s="495"/>
      <c r="B325" s="494"/>
      <c r="C325" s="495"/>
      <c r="D325" s="496"/>
      <c r="E325" s="496"/>
      <c r="F325" s="496"/>
      <c r="G325" s="487">
        <f t="shared" si="1"/>
        <v>0</v>
      </c>
      <c r="H325" s="451" t="str">
        <f t="shared" si="2"/>
        <v/>
      </c>
      <c r="I325" s="452" t="str">
        <f t="shared" si="3"/>
        <v/>
      </c>
      <c r="J325" s="493"/>
      <c r="K325" s="434"/>
      <c r="L325" s="454" t="str">
        <f t="shared" si="4"/>
        <v/>
      </c>
      <c r="M325" s="455" t="str">
        <f t="array" ref="M325">IFERROR(IF(J325="","",XLOOKUP(L325,Personnel!$B$4:$G$4,Personnel!$B$5:$G$5)),"")</f>
        <v/>
      </c>
      <c r="N325" s="455">
        <f t="shared" si="5"/>
        <v>0</v>
      </c>
      <c r="O325" s="434"/>
      <c r="P325" s="456" t="str">
        <f t="shared" si="6"/>
        <v/>
      </c>
      <c r="Q325" s="457">
        <f t="shared" si="7"/>
        <v>0</v>
      </c>
      <c r="R325" s="458"/>
      <c r="S325" s="459" t="str">
        <f t="array" ref="S325">IF(B325="","",XLOOKUP($B325,Product,'Product List'!D:D))</f>
        <v/>
      </c>
      <c r="T325" s="454" t="str">
        <f t="array" ref="T325">IF(B325="","",XLOOKUP($B325,Product,'Product List'!E:E))</f>
        <v/>
      </c>
      <c r="U325" s="454" t="str">
        <f t="array" ref="U325">IF(B325="","",XLOOKUP($B325,Product,'Product List'!F:F))</f>
        <v/>
      </c>
      <c r="V325" s="454" t="str">
        <f t="array" ref="V325">IF(B325="","",XLOOKUP($B325,Product,'Product List'!G:G))</f>
        <v/>
      </c>
      <c r="W325" s="434"/>
      <c r="X325" s="434" t="str">
        <f t="array" ref="X325">iferror(xlookup(B325,'Product List'!A:A,'Product List'!P:P),"")</f>
        <v/>
      </c>
      <c r="Y325" s="434">
        <f t="shared" si="8"/>
        <v>0</v>
      </c>
      <c r="Z325" s="434"/>
    </row>
    <row r="326" ht="14.25" customHeight="1">
      <c r="A326" s="495"/>
      <c r="B326" s="494"/>
      <c r="C326" s="495"/>
      <c r="D326" s="496"/>
      <c r="E326" s="496"/>
      <c r="F326" s="496"/>
      <c r="G326" s="487">
        <f t="shared" si="1"/>
        <v>0</v>
      </c>
      <c r="H326" s="451" t="str">
        <f t="shared" si="2"/>
        <v/>
      </c>
      <c r="I326" s="452" t="str">
        <f t="shared" si="3"/>
        <v/>
      </c>
      <c r="J326" s="493"/>
      <c r="K326" s="434"/>
      <c r="L326" s="454" t="str">
        <f t="shared" si="4"/>
        <v/>
      </c>
      <c r="M326" s="455" t="str">
        <f t="array" ref="M326">IFERROR(IF(J326="","",XLOOKUP(L326,Personnel!$B$4:$G$4,Personnel!$B$5:$G$5)),"")</f>
        <v/>
      </c>
      <c r="N326" s="455">
        <f t="shared" si="5"/>
        <v>0</v>
      </c>
      <c r="O326" s="434"/>
      <c r="P326" s="456" t="str">
        <f t="shared" si="6"/>
        <v/>
      </c>
      <c r="Q326" s="457">
        <f t="shared" si="7"/>
        <v>0</v>
      </c>
      <c r="R326" s="458"/>
      <c r="S326" s="459" t="str">
        <f t="array" ref="S326">IF(B326="","",XLOOKUP($B326,Product,'Product List'!D:D))</f>
        <v/>
      </c>
      <c r="T326" s="454" t="str">
        <f t="array" ref="T326">IF(B326="","",XLOOKUP($B326,Product,'Product List'!E:E))</f>
        <v/>
      </c>
      <c r="U326" s="454" t="str">
        <f t="array" ref="U326">IF(B326="","",XLOOKUP($B326,Product,'Product List'!F:F))</f>
        <v/>
      </c>
      <c r="V326" s="454" t="str">
        <f t="array" ref="V326">IF(B326="","",XLOOKUP($B326,Product,'Product List'!G:G))</f>
        <v/>
      </c>
      <c r="W326" s="434"/>
      <c r="X326" s="434" t="str">
        <f t="array" ref="X326">iferror(xlookup(B326,'Product List'!A:A,'Product List'!P:P),"")</f>
        <v/>
      </c>
      <c r="Y326" s="434">
        <f t="shared" si="8"/>
        <v>0</v>
      </c>
      <c r="Z326" s="434"/>
    </row>
    <row r="327" ht="14.25" customHeight="1">
      <c r="A327" s="495"/>
      <c r="B327" s="494"/>
      <c r="C327" s="495"/>
      <c r="D327" s="496"/>
      <c r="E327" s="496"/>
      <c r="F327" s="496"/>
      <c r="G327" s="487">
        <f t="shared" si="1"/>
        <v>0</v>
      </c>
      <c r="H327" s="451" t="str">
        <f t="shared" si="2"/>
        <v/>
      </c>
      <c r="I327" s="452" t="str">
        <f t="shared" si="3"/>
        <v/>
      </c>
      <c r="J327" s="493"/>
      <c r="K327" s="434"/>
      <c r="L327" s="454" t="str">
        <f t="shared" si="4"/>
        <v/>
      </c>
      <c r="M327" s="455" t="str">
        <f t="array" ref="M327">IFERROR(IF(J327="","",XLOOKUP(L327,Personnel!$B$4:$G$4,Personnel!$B$5:$G$5)),"")</f>
        <v/>
      </c>
      <c r="N327" s="455">
        <f t="shared" si="5"/>
        <v>0</v>
      </c>
      <c r="O327" s="434"/>
      <c r="P327" s="456" t="str">
        <f t="shared" si="6"/>
        <v/>
      </c>
      <c r="Q327" s="457">
        <f t="shared" si="7"/>
        <v>0</v>
      </c>
      <c r="R327" s="458"/>
      <c r="S327" s="459" t="str">
        <f t="array" ref="S327">IF(B327="","",XLOOKUP($B327,Product,'Product List'!D:D))</f>
        <v/>
      </c>
      <c r="T327" s="454" t="str">
        <f t="array" ref="T327">IF(B327="","",XLOOKUP($B327,Product,'Product List'!E:E))</f>
        <v/>
      </c>
      <c r="U327" s="454" t="str">
        <f t="array" ref="U327">IF(B327="","",XLOOKUP($B327,Product,'Product List'!F:F))</f>
        <v/>
      </c>
      <c r="V327" s="454" t="str">
        <f t="array" ref="V327">IF(B327="","",XLOOKUP($B327,Product,'Product List'!G:G))</f>
        <v/>
      </c>
      <c r="W327" s="434"/>
      <c r="X327" s="434" t="str">
        <f t="array" ref="X327">iferror(xlookup(B327,'Product List'!A:A,'Product List'!P:P),"")</f>
        <v/>
      </c>
      <c r="Y327" s="434">
        <f t="shared" si="8"/>
        <v>0</v>
      </c>
      <c r="Z327" s="434"/>
    </row>
    <row r="328" ht="14.25" customHeight="1">
      <c r="A328" s="495"/>
      <c r="B328" s="494"/>
      <c r="C328" s="495"/>
      <c r="D328" s="496"/>
      <c r="E328" s="496"/>
      <c r="F328" s="496"/>
      <c r="G328" s="487">
        <f t="shared" si="1"/>
        <v>0</v>
      </c>
      <c r="H328" s="451" t="str">
        <f t="shared" si="2"/>
        <v/>
      </c>
      <c r="I328" s="452" t="str">
        <f t="shared" si="3"/>
        <v/>
      </c>
      <c r="J328" s="493"/>
      <c r="K328" s="434"/>
      <c r="L328" s="454" t="str">
        <f t="shared" si="4"/>
        <v/>
      </c>
      <c r="M328" s="455" t="str">
        <f t="array" ref="M328">IFERROR(IF(J328="","",XLOOKUP(L328,Personnel!$B$4:$G$4,Personnel!$B$5:$G$5)),"")</f>
        <v/>
      </c>
      <c r="N328" s="455">
        <f t="shared" si="5"/>
        <v>0</v>
      </c>
      <c r="O328" s="434"/>
      <c r="P328" s="456" t="str">
        <f t="shared" si="6"/>
        <v/>
      </c>
      <c r="Q328" s="457">
        <f t="shared" si="7"/>
        <v>0</v>
      </c>
      <c r="R328" s="458"/>
      <c r="S328" s="459" t="str">
        <f t="array" ref="S328">IF(B328="","",XLOOKUP($B328,Product,'Product List'!D:D))</f>
        <v/>
      </c>
      <c r="T328" s="454" t="str">
        <f t="array" ref="T328">IF(B328="","",XLOOKUP($B328,Product,'Product List'!E:E))</f>
        <v/>
      </c>
      <c r="U328" s="454" t="str">
        <f t="array" ref="U328">IF(B328="","",XLOOKUP($B328,Product,'Product List'!F:F))</f>
        <v/>
      </c>
      <c r="V328" s="454" t="str">
        <f t="array" ref="V328">IF(B328="","",XLOOKUP($B328,Product,'Product List'!G:G))</f>
        <v/>
      </c>
      <c r="W328" s="434"/>
      <c r="X328" s="434" t="str">
        <f t="array" ref="X328">iferror(xlookup(B328,'Product List'!A:A,'Product List'!P:P),"")</f>
        <v/>
      </c>
      <c r="Y328" s="434">
        <f t="shared" si="8"/>
        <v>0</v>
      </c>
      <c r="Z328" s="434"/>
    </row>
    <row r="329" ht="14.25" customHeight="1">
      <c r="A329" s="495"/>
      <c r="B329" s="494"/>
      <c r="C329" s="495"/>
      <c r="D329" s="496"/>
      <c r="E329" s="496"/>
      <c r="F329" s="496"/>
      <c r="G329" s="487">
        <f t="shared" si="1"/>
        <v>0</v>
      </c>
      <c r="H329" s="451" t="str">
        <f t="shared" si="2"/>
        <v/>
      </c>
      <c r="I329" s="452" t="str">
        <f t="shared" si="3"/>
        <v/>
      </c>
      <c r="J329" s="493"/>
      <c r="K329" s="434"/>
      <c r="L329" s="454" t="str">
        <f t="shared" si="4"/>
        <v/>
      </c>
      <c r="M329" s="455" t="str">
        <f t="array" ref="M329">IFERROR(IF(J329="","",XLOOKUP(L329,Personnel!$B$4:$G$4,Personnel!$B$5:$G$5)),"")</f>
        <v/>
      </c>
      <c r="N329" s="455">
        <f t="shared" si="5"/>
        <v>0</v>
      </c>
      <c r="O329" s="434"/>
      <c r="P329" s="456" t="str">
        <f t="shared" si="6"/>
        <v/>
      </c>
      <c r="Q329" s="457">
        <f t="shared" si="7"/>
        <v>0</v>
      </c>
      <c r="R329" s="458"/>
      <c r="S329" s="459" t="str">
        <f t="array" ref="S329">IF(B329="","",XLOOKUP($B329,Product,'Product List'!D:D))</f>
        <v/>
      </c>
      <c r="T329" s="454" t="str">
        <f t="array" ref="T329">IF(B329="","",XLOOKUP($B329,Product,'Product List'!E:E))</f>
        <v/>
      </c>
      <c r="U329" s="454" t="str">
        <f t="array" ref="U329">IF(B329="","",XLOOKUP($B329,Product,'Product List'!F:F))</f>
        <v/>
      </c>
      <c r="V329" s="454" t="str">
        <f t="array" ref="V329">IF(B329="","",XLOOKUP($B329,Product,'Product List'!G:G))</f>
        <v/>
      </c>
      <c r="W329" s="434"/>
      <c r="X329" s="434" t="str">
        <f t="array" ref="X329">iferror(xlookup(B329,'Product List'!A:A,'Product List'!P:P),"")</f>
        <v/>
      </c>
      <c r="Y329" s="434">
        <f t="shared" si="8"/>
        <v>0</v>
      </c>
      <c r="Z329" s="434"/>
    </row>
    <row r="330" ht="14.25" customHeight="1">
      <c r="A330" s="495"/>
      <c r="B330" s="494"/>
      <c r="C330" s="495"/>
      <c r="D330" s="496"/>
      <c r="E330" s="496"/>
      <c r="F330" s="496"/>
      <c r="G330" s="487">
        <f t="shared" si="1"/>
        <v>0</v>
      </c>
      <c r="H330" s="451" t="str">
        <f t="shared" si="2"/>
        <v/>
      </c>
      <c r="I330" s="452" t="str">
        <f t="shared" si="3"/>
        <v/>
      </c>
      <c r="J330" s="493"/>
      <c r="K330" s="434"/>
      <c r="L330" s="454" t="str">
        <f t="shared" si="4"/>
        <v/>
      </c>
      <c r="M330" s="455" t="str">
        <f t="array" ref="M330">IFERROR(IF(J330="","",XLOOKUP(L330,Personnel!$B$4:$G$4,Personnel!$B$5:$G$5)),"")</f>
        <v/>
      </c>
      <c r="N330" s="455">
        <f t="shared" si="5"/>
        <v>0</v>
      </c>
      <c r="O330" s="434"/>
      <c r="P330" s="456" t="str">
        <f t="shared" si="6"/>
        <v/>
      </c>
      <c r="Q330" s="457">
        <f t="shared" si="7"/>
        <v>0</v>
      </c>
      <c r="R330" s="458"/>
      <c r="S330" s="459" t="str">
        <f t="array" ref="S330">IF(B330="","",XLOOKUP($B330,Product,'Product List'!D:D))</f>
        <v/>
      </c>
      <c r="T330" s="454" t="str">
        <f t="array" ref="T330">IF(B330="","",XLOOKUP($B330,Product,'Product List'!E:E))</f>
        <v/>
      </c>
      <c r="U330" s="454" t="str">
        <f t="array" ref="U330">IF(B330="","",XLOOKUP($B330,Product,'Product List'!F:F))</f>
        <v/>
      </c>
      <c r="V330" s="454" t="str">
        <f t="array" ref="V330">IF(B330="","",XLOOKUP($B330,Product,'Product List'!G:G))</f>
        <v/>
      </c>
      <c r="W330" s="434"/>
      <c r="X330" s="434" t="str">
        <f t="array" ref="X330">iferror(xlookup(B330,'Product List'!A:A,'Product List'!P:P),"")</f>
        <v/>
      </c>
      <c r="Y330" s="434">
        <f t="shared" si="8"/>
        <v>0</v>
      </c>
      <c r="Z330" s="434"/>
    </row>
    <row r="331" ht="14.25" customHeight="1">
      <c r="A331" s="495"/>
      <c r="B331" s="494"/>
      <c r="C331" s="495"/>
      <c r="D331" s="496"/>
      <c r="E331" s="496"/>
      <c r="F331" s="496"/>
      <c r="G331" s="487">
        <f t="shared" si="1"/>
        <v>0</v>
      </c>
      <c r="H331" s="451" t="str">
        <f t="shared" si="2"/>
        <v/>
      </c>
      <c r="I331" s="452" t="str">
        <f t="shared" si="3"/>
        <v/>
      </c>
      <c r="J331" s="493"/>
      <c r="K331" s="434"/>
      <c r="L331" s="454" t="str">
        <f t="shared" si="4"/>
        <v/>
      </c>
      <c r="M331" s="455" t="str">
        <f t="array" ref="M331">IFERROR(IF(J331="","",XLOOKUP(L331,Personnel!$B$4:$G$4,Personnel!$B$5:$G$5)),"")</f>
        <v/>
      </c>
      <c r="N331" s="455">
        <f t="shared" si="5"/>
        <v>0</v>
      </c>
      <c r="O331" s="434"/>
      <c r="P331" s="456" t="str">
        <f t="shared" si="6"/>
        <v/>
      </c>
      <c r="Q331" s="457">
        <f t="shared" si="7"/>
        <v>0</v>
      </c>
      <c r="R331" s="458"/>
      <c r="S331" s="459" t="str">
        <f t="array" ref="S331">IF(B331="","",XLOOKUP($B331,Product,'Product List'!D:D))</f>
        <v/>
      </c>
      <c r="T331" s="454" t="str">
        <f t="array" ref="T331">IF(B331="","",XLOOKUP($B331,Product,'Product List'!E:E))</f>
        <v/>
      </c>
      <c r="U331" s="454" t="str">
        <f t="array" ref="U331">IF(B331="","",XLOOKUP($B331,Product,'Product List'!F:F))</f>
        <v/>
      </c>
      <c r="V331" s="454" t="str">
        <f t="array" ref="V331">IF(B331="","",XLOOKUP($B331,Product,'Product List'!G:G))</f>
        <v/>
      </c>
      <c r="W331" s="434"/>
      <c r="X331" s="434" t="str">
        <f t="array" ref="X331">iferror(xlookup(B331,'Product List'!A:A,'Product List'!P:P),"")</f>
        <v/>
      </c>
      <c r="Y331" s="434">
        <f t="shared" si="8"/>
        <v>0</v>
      </c>
      <c r="Z331" s="434"/>
    </row>
    <row r="332" ht="14.25" customHeight="1">
      <c r="A332" s="495"/>
      <c r="B332" s="494"/>
      <c r="C332" s="495"/>
      <c r="D332" s="496"/>
      <c r="E332" s="496"/>
      <c r="F332" s="496"/>
      <c r="G332" s="487">
        <f t="shared" si="1"/>
        <v>0</v>
      </c>
      <c r="H332" s="451" t="str">
        <f t="shared" si="2"/>
        <v/>
      </c>
      <c r="I332" s="452" t="str">
        <f t="shared" si="3"/>
        <v/>
      </c>
      <c r="J332" s="493"/>
      <c r="K332" s="434"/>
      <c r="L332" s="454" t="str">
        <f t="shared" si="4"/>
        <v/>
      </c>
      <c r="M332" s="455" t="str">
        <f t="array" ref="M332">IFERROR(IF(J332="","",XLOOKUP(L332,Personnel!$B$4:$G$4,Personnel!$B$5:$G$5)),"")</f>
        <v/>
      </c>
      <c r="N332" s="455">
        <f t="shared" si="5"/>
        <v>0</v>
      </c>
      <c r="O332" s="434"/>
      <c r="P332" s="456" t="str">
        <f t="shared" si="6"/>
        <v/>
      </c>
      <c r="Q332" s="457">
        <f t="shared" si="7"/>
        <v>0</v>
      </c>
      <c r="R332" s="458"/>
      <c r="S332" s="459" t="str">
        <f t="array" ref="S332">IF(B332="","",XLOOKUP($B332,Product,'Product List'!D:D))</f>
        <v/>
      </c>
      <c r="T332" s="454" t="str">
        <f t="array" ref="T332">IF(B332="","",XLOOKUP($B332,Product,'Product List'!E:E))</f>
        <v/>
      </c>
      <c r="U332" s="454" t="str">
        <f t="array" ref="U332">IF(B332="","",XLOOKUP($B332,Product,'Product List'!F:F))</f>
        <v/>
      </c>
      <c r="V332" s="454" t="str">
        <f t="array" ref="V332">IF(B332="","",XLOOKUP($B332,Product,'Product List'!G:G))</f>
        <v/>
      </c>
      <c r="W332" s="434"/>
      <c r="X332" s="434" t="str">
        <f t="array" ref="X332">iferror(xlookup(B332,'Product List'!A:A,'Product List'!P:P),"")</f>
        <v/>
      </c>
      <c r="Y332" s="434">
        <f t="shared" si="8"/>
        <v>0</v>
      </c>
      <c r="Z332" s="434"/>
    </row>
    <row r="333" ht="14.25" customHeight="1">
      <c r="A333" s="495"/>
      <c r="B333" s="494"/>
      <c r="C333" s="495"/>
      <c r="D333" s="496"/>
      <c r="E333" s="496"/>
      <c r="F333" s="496"/>
      <c r="G333" s="487">
        <f t="shared" si="1"/>
        <v>0</v>
      </c>
      <c r="H333" s="451" t="str">
        <f t="shared" si="2"/>
        <v/>
      </c>
      <c r="I333" s="452" t="str">
        <f t="shared" si="3"/>
        <v/>
      </c>
      <c r="J333" s="493"/>
      <c r="K333" s="434"/>
      <c r="L333" s="454" t="str">
        <f t="shared" si="4"/>
        <v/>
      </c>
      <c r="M333" s="455" t="str">
        <f t="array" ref="M333">IFERROR(IF(J333="","",XLOOKUP(L333,Personnel!$B$4:$G$4,Personnel!$B$5:$G$5)),"")</f>
        <v/>
      </c>
      <c r="N333" s="455">
        <f t="shared" si="5"/>
        <v>0</v>
      </c>
      <c r="O333" s="434"/>
      <c r="P333" s="456" t="str">
        <f t="shared" si="6"/>
        <v/>
      </c>
      <c r="Q333" s="457">
        <f t="shared" si="7"/>
        <v>0</v>
      </c>
      <c r="R333" s="458"/>
      <c r="S333" s="459" t="str">
        <f t="array" ref="S333">IF(B333="","",XLOOKUP($B333,Product,'Product List'!D:D))</f>
        <v/>
      </c>
      <c r="T333" s="454" t="str">
        <f t="array" ref="T333">IF(B333="","",XLOOKUP($B333,Product,'Product List'!E:E))</f>
        <v/>
      </c>
      <c r="U333" s="454" t="str">
        <f t="array" ref="U333">IF(B333="","",XLOOKUP($B333,Product,'Product List'!F:F))</f>
        <v/>
      </c>
      <c r="V333" s="454" t="str">
        <f t="array" ref="V333">IF(B333="","",XLOOKUP($B333,Product,'Product List'!G:G))</f>
        <v/>
      </c>
      <c r="W333" s="434"/>
      <c r="X333" s="434" t="str">
        <f t="array" ref="X333">iferror(xlookup(B333,'Product List'!A:A,'Product List'!P:P),"")</f>
        <v/>
      </c>
      <c r="Y333" s="434">
        <f t="shared" si="8"/>
        <v>0</v>
      </c>
      <c r="Z333" s="434"/>
    </row>
    <row r="334" ht="14.25" customHeight="1">
      <c r="A334" s="495"/>
      <c r="B334" s="494"/>
      <c r="C334" s="495"/>
      <c r="D334" s="496"/>
      <c r="E334" s="496"/>
      <c r="F334" s="496"/>
      <c r="G334" s="487">
        <f t="shared" si="1"/>
        <v>0</v>
      </c>
      <c r="H334" s="451" t="str">
        <f t="shared" si="2"/>
        <v/>
      </c>
      <c r="I334" s="452" t="str">
        <f t="shared" si="3"/>
        <v/>
      </c>
      <c r="J334" s="493"/>
      <c r="K334" s="434"/>
      <c r="L334" s="454" t="str">
        <f t="shared" si="4"/>
        <v/>
      </c>
      <c r="M334" s="455" t="str">
        <f t="array" ref="M334">IFERROR(IF(J334="","",XLOOKUP(L334,Personnel!$B$4:$G$4,Personnel!$B$5:$G$5)),"")</f>
        <v/>
      </c>
      <c r="N334" s="455">
        <f t="shared" si="5"/>
        <v>0</v>
      </c>
      <c r="O334" s="434"/>
      <c r="P334" s="456" t="str">
        <f t="shared" si="6"/>
        <v/>
      </c>
      <c r="Q334" s="457">
        <f t="shared" si="7"/>
        <v>0</v>
      </c>
      <c r="R334" s="458"/>
      <c r="S334" s="459" t="str">
        <f t="array" ref="S334">IF(B334="","",XLOOKUP($B334,Product,'Product List'!D:D))</f>
        <v/>
      </c>
      <c r="T334" s="454" t="str">
        <f t="array" ref="T334">IF(B334="","",XLOOKUP($B334,Product,'Product List'!E:E))</f>
        <v/>
      </c>
      <c r="U334" s="454" t="str">
        <f t="array" ref="U334">IF(B334="","",XLOOKUP($B334,Product,'Product List'!F:F))</f>
        <v/>
      </c>
      <c r="V334" s="454" t="str">
        <f t="array" ref="V334">IF(B334="","",XLOOKUP($B334,Product,'Product List'!G:G))</f>
        <v/>
      </c>
      <c r="W334" s="434"/>
      <c r="X334" s="434" t="str">
        <f t="array" ref="X334">iferror(xlookup(B334,'Product List'!A:A,'Product List'!P:P),"")</f>
        <v/>
      </c>
      <c r="Y334" s="434">
        <f t="shared" si="8"/>
        <v>0</v>
      </c>
      <c r="Z334" s="434"/>
    </row>
    <row r="335" ht="14.25" customHeight="1">
      <c r="A335" s="495"/>
      <c r="B335" s="494"/>
      <c r="C335" s="495"/>
      <c r="D335" s="496"/>
      <c r="E335" s="496"/>
      <c r="F335" s="496"/>
      <c r="G335" s="487">
        <f t="shared" si="1"/>
        <v>0</v>
      </c>
      <c r="H335" s="451" t="str">
        <f t="shared" si="2"/>
        <v/>
      </c>
      <c r="I335" s="452" t="str">
        <f t="shared" si="3"/>
        <v/>
      </c>
      <c r="J335" s="493"/>
      <c r="K335" s="434"/>
      <c r="L335" s="454" t="str">
        <f t="shared" si="4"/>
        <v/>
      </c>
      <c r="M335" s="455" t="str">
        <f t="array" ref="M335">IFERROR(IF(J335="","",XLOOKUP(L335,Personnel!$B$4:$G$4,Personnel!$B$5:$G$5)),"")</f>
        <v/>
      </c>
      <c r="N335" s="455">
        <f t="shared" si="5"/>
        <v>0</v>
      </c>
      <c r="O335" s="434"/>
      <c r="P335" s="456" t="str">
        <f t="shared" si="6"/>
        <v/>
      </c>
      <c r="Q335" s="457">
        <f t="shared" si="7"/>
        <v>0</v>
      </c>
      <c r="R335" s="458"/>
      <c r="S335" s="459" t="str">
        <f t="array" ref="S335">IF(B335="","",XLOOKUP($B335,Product,'Product List'!D:D))</f>
        <v/>
      </c>
      <c r="T335" s="454" t="str">
        <f t="array" ref="T335">IF(B335="","",XLOOKUP($B335,Product,'Product List'!E:E))</f>
        <v/>
      </c>
      <c r="U335" s="454" t="str">
        <f t="array" ref="U335">IF(B335="","",XLOOKUP($B335,Product,'Product List'!F:F))</f>
        <v/>
      </c>
      <c r="V335" s="454" t="str">
        <f t="array" ref="V335">IF(B335="","",XLOOKUP($B335,Product,'Product List'!G:G))</f>
        <v/>
      </c>
      <c r="W335" s="434"/>
      <c r="X335" s="434" t="str">
        <f t="array" ref="X335">iferror(xlookup(B335,'Product List'!A:A,'Product List'!P:P),"")</f>
        <v/>
      </c>
      <c r="Y335" s="434">
        <f t="shared" si="8"/>
        <v>0</v>
      </c>
      <c r="Z335" s="434"/>
    </row>
    <row r="336" ht="14.25" customHeight="1">
      <c r="A336" s="495"/>
      <c r="B336" s="494"/>
      <c r="C336" s="495"/>
      <c r="D336" s="496"/>
      <c r="E336" s="496"/>
      <c r="F336" s="496"/>
      <c r="G336" s="487">
        <f t="shared" si="1"/>
        <v>0</v>
      </c>
      <c r="H336" s="451" t="str">
        <f t="shared" si="2"/>
        <v/>
      </c>
      <c r="I336" s="452" t="str">
        <f t="shared" si="3"/>
        <v/>
      </c>
      <c r="J336" s="493"/>
      <c r="K336" s="434"/>
      <c r="L336" s="454" t="str">
        <f t="shared" si="4"/>
        <v/>
      </c>
      <c r="M336" s="455" t="str">
        <f t="array" ref="M336">IFERROR(IF(J336="","",XLOOKUP(L336,Personnel!$B$4:$G$4,Personnel!$B$5:$G$5)),"")</f>
        <v/>
      </c>
      <c r="N336" s="455">
        <f t="shared" si="5"/>
        <v>0</v>
      </c>
      <c r="O336" s="434"/>
      <c r="P336" s="456" t="str">
        <f t="shared" si="6"/>
        <v/>
      </c>
      <c r="Q336" s="457">
        <f t="shared" si="7"/>
        <v>0</v>
      </c>
      <c r="R336" s="458"/>
      <c r="S336" s="459" t="str">
        <f t="array" ref="S336">IF(B336="","",XLOOKUP($B336,Product,'Product List'!D:D))</f>
        <v/>
      </c>
      <c r="T336" s="454" t="str">
        <f t="array" ref="T336">IF(B336="","",XLOOKUP($B336,Product,'Product List'!E:E))</f>
        <v/>
      </c>
      <c r="U336" s="454" t="str">
        <f t="array" ref="U336">IF(B336="","",XLOOKUP($B336,Product,'Product List'!F:F))</f>
        <v/>
      </c>
      <c r="V336" s="454" t="str">
        <f t="array" ref="V336">IF(B336="","",XLOOKUP($B336,Product,'Product List'!G:G))</f>
        <v/>
      </c>
      <c r="W336" s="434"/>
      <c r="X336" s="434" t="str">
        <f t="array" ref="X336">iferror(xlookup(B336,'Product List'!A:A,'Product List'!P:P),"")</f>
        <v/>
      </c>
      <c r="Y336" s="434">
        <f t="shared" si="8"/>
        <v>0</v>
      </c>
      <c r="Z336" s="434"/>
    </row>
    <row r="337" ht="14.25" customHeight="1">
      <c r="A337" s="495"/>
      <c r="B337" s="494"/>
      <c r="C337" s="495"/>
      <c r="D337" s="496"/>
      <c r="E337" s="496"/>
      <c r="F337" s="496"/>
      <c r="G337" s="487">
        <f t="shared" si="1"/>
        <v>0</v>
      </c>
      <c r="H337" s="451" t="str">
        <f t="shared" si="2"/>
        <v/>
      </c>
      <c r="I337" s="452" t="str">
        <f t="shared" si="3"/>
        <v/>
      </c>
      <c r="J337" s="493"/>
      <c r="K337" s="434"/>
      <c r="L337" s="454" t="str">
        <f t="shared" si="4"/>
        <v/>
      </c>
      <c r="M337" s="455" t="str">
        <f t="array" ref="M337">IFERROR(IF(J337="","",XLOOKUP(L337,Personnel!$B$4:$G$4,Personnel!$B$5:$G$5)),"")</f>
        <v/>
      </c>
      <c r="N337" s="455">
        <f t="shared" si="5"/>
        <v>0</v>
      </c>
      <c r="O337" s="434"/>
      <c r="P337" s="456" t="str">
        <f t="shared" si="6"/>
        <v/>
      </c>
      <c r="Q337" s="457">
        <f t="shared" si="7"/>
        <v>0</v>
      </c>
      <c r="R337" s="458"/>
      <c r="S337" s="459" t="str">
        <f t="array" ref="S337">IF(B337="","",XLOOKUP($B337,Product,'Product List'!D:D))</f>
        <v/>
      </c>
      <c r="T337" s="454" t="str">
        <f t="array" ref="T337">IF(B337="","",XLOOKUP($B337,Product,'Product List'!E:E))</f>
        <v/>
      </c>
      <c r="U337" s="454" t="str">
        <f t="array" ref="U337">IF(B337="","",XLOOKUP($B337,Product,'Product List'!F:F))</f>
        <v/>
      </c>
      <c r="V337" s="454" t="str">
        <f t="array" ref="V337">IF(B337="","",XLOOKUP($B337,Product,'Product List'!G:G))</f>
        <v/>
      </c>
      <c r="W337" s="434"/>
      <c r="X337" s="434" t="str">
        <f t="array" ref="X337">iferror(xlookup(B337,'Product List'!A:A,'Product List'!P:P),"")</f>
        <v/>
      </c>
      <c r="Y337" s="434">
        <f t="shared" si="8"/>
        <v>0</v>
      </c>
      <c r="Z337" s="434"/>
    </row>
    <row r="338" ht="14.25" customHeight="1">
      <c r="A338" s="495"/>
      <c r="B338" s="494"/>
      <c r="C338" s="495"/>
      <c r="D338" s="496"/>
      <c r="E338" s="496"/>
      <c r="F338" s="496"/>
      <c r="G338" s="487">
        <f t="shared" si="1"/>
        <v>0</v>
      </c>
      <c r="H338" s="451" t="str">
        <f t="shared" si="2"/>
        <v/>
      </c>
      <c r="I338" s="452" t="str">
        <f t="shared" si="3"/>
        <v/>
      </c>
      <c r="J338" s="493"/>
      <c r="K338" s="434"/>
      <c r="L338" s="454" t="str">
        <f t="shared" si="4"/>
        <v/>
      </c>
      <c r="M338" s="455" t="str">
        <f t="array" ref="M338">IFERROR(IF(J338="","",XLOOKUP(L338,Personnel!$B$4:$G$4,Personnel!$B$5:$G$5)),"")</f>
        <v/>
      </c>
      <c r="N338" s="455">
        <f t="shared" si="5"/>
        <v>0</v>
      </c>
      <c r="O338" s="434"/>
      <c r="P338" s="456" t="str">
        <f t="shared" si="6"/>
        <v/>
      </c>
      <c r="Q338" s="457">
        <f t="shared" si="7"/>
        <v>0</v>
      </c>
      <c r="R338" s="458"/>
      <c r="S338" s="459" t="str">
        <f t="array" ref="S338">IF(B338="","",XLOOKUP($B338,Product,'Product List'!D:D))</f>
        <v/>
      </c>
      <c r="T338" s="454" t="str">
        <f t="array" ref="T338">IF(B338="","",XLOOKUP($B338,Product,'Product List'!E:E))</f>
        <v/>
      </c>
      <c r="U338" s="454" t="str">
        <f t="array" ref="U338">IF(B338="","",XLOOKUP($B338,Product,'Product List'!F:F))</f>
        <v/>
      </c>
      <c r="V338" s="454" t="str">
        <f t="array" ref="V338">IF(B338="","",XLOOKUP($B338,Product,'Product List'!G:G))</f>
        <v/>
      </c>
      <c r="W338" s="434"/>
      <c r="X338" s="434" t="str">
        <f t="array" ref="X338">iferror(xlookup(B338,'Product List'!A:A,'Product List'!P:P),"")</f>
        <v/>
      </c>
      <c r="Y338" s="434">
        <f t="shared" si="8"/>
        <v>0</v>
      </c>
      <c r="Z338" s="434"/>
    </row>
    <row r="339" ht="14.25" customHeight="1">
      <c r="A339" s="495"/>
      <c r="B339" s="494"/>
      <c r="C339" s="495"/>
      <c r="D339" s="496"/>
      <c r="E339" s="496"/>
      <c r="F339" s="496"/>
      <c r="G339" s="487">
        <f t="shared" si="1"/>
        <v>0</v>
      </c>
      <c r="H339" s="451" t="str">
        <f t="shared" si="2"/>
        <v/>
      </c>
      <c r="I339" s="452" t="str">
        <f t="shared" si="3"/>
        <v/>
      </c>
      <c r="J339" s="493"/>
      <c r="K339" s="434"/>
      <c r="L339" s="454" t="str">
        <f t="shared" si="4"/>
        <v/>
      </c>
      <c r="M339" s="455" t="str">
        <f t="array" ref="M339">IFERROR(IF(J339="","",XLOOKUP(L339,Personnel!$B$4:$G$4,Personnel!$B$5:$G$5)),"")</f>
        <v/>
      </c>
      <c r="N339" s="455">
        <f t="shared" si="5"/>
        <v>0</v>
      </c>
      <c r="O339" s="434"/>
      <c r="P339" s="456" t="str">
        <f t="shared" si="6"/>
        <v/>
      </c>
      <c r="Q339" s="457">
        <f t="shared" si="7"/>
        <v>0</v>
      </c>
      <c r="R339" s="458"/>
      <c r="S339" s="459" t="str">
        <f t="array" ref="S339">IF(B339="","",XLOOKUP($B339,Product,'Product List'!D:D))</f>
        <v/>
      </c>
      <c r="T339" s="454" t="str">
        <f t="array" ref="T339">IF(B339="","",XLOOKUP($B339,Product,'Product List'!E:E))</f>
        <v/>
      </c>
      <c r="U339" s="454" t="str">
        <f t="array" ref="U339">IF(B339="","",XLOOKUP($B339,Product,'Product List'!F:F))</f>
        <v/>
      </c>
      <c r="V339" s="454" t="str">
        <f t="array" ref="V339">IF(B339="","",XLOOKUP($B339,Product,'Product List'!G:G))</f>
        <v/>
      </c>
      <c r="W339" s="434"/>
      <c r="X339" s="434" t="str">
        <f t="array" ref="X339">iferror(xlookup(B339,'Product List'!A:A,'Product List'!P:P),"")</f>
        <v/>
      </c>
      <c r="Y339" s="434">
        <f t="shared" si="8"/>
        <v>0</v>
      </c>
      <c r="Z339" s="434"/>
    </row>
    <row r="340" ht="14.25" customHeight="1">
      <c r="A340" s="495"/>
      <c r="B340" s="494"/>
      <c r="C340" s="495"/>
      <c r="D340" s="496"/>
      <c r="E340" s="496"/>
      <c r="F340" s="496"/>
      <c r="G340" s="487">
        <f t="shared" si="1"/>
        <v>0</v>
      </c>
      <c r="H340" s="451" t="str">
        <f t="shared" si="2"/>
        <v/>
      </c>
      <c r="I340" s="452" t="str">
        <f t="shared" si="3"/>
        <v/>
      </c>
      <c r="J340" s="493"/>
      <c r="K340" s="434"/>
      <c r="L340" s="454" t="str">
        <f t="shared" si="4"/>
        <v/>
      </c>
      <c r="M340" s="455" t="str">
        <f t="array" ref="M340">IFERROR(IF(J340="","",XLOOKUP(L340,Personnel!$B$4:$G$4,Personnel!$B$5:$G$5)),"")</f>
        <v/>
      </c>
      <c r="N340" s="455">
        <f t="shared" si="5"/>
        <v>0</v>
      </c>
      <c r="O340" s="434"/>
      <c r="P340" s="456" t="str">
        <f t="shared" si="6"/>
        <v/>
      </c>
      <c r="Q340" s="457">
        <f t="shared" si="7"/>
        <v>0</v>
      </c>
      <c r="R340" s="458"/>
      <c r="S340" s="459" t="str">
        <f t="array" ref="S340">IF(B340="","",XLOOKUP($B340,Product,'Product List'!D:D))</f>
        <v/>
      </c>
      <c r="T340" s="454" t="str">
        <f t="array" ref="T340">IF(B340="","",XLOOKUP($B340,Product,'Product List'!E:E))</f>
        <v/>
      </c>
      <c r="U340" s="454" t="str">
        <f t="array" ref="U340">IF(B340="","",XLOOKUP($B340,Product,'Product List'!F:F))</f>
        <v/>
      </c>
      <c r="V340" s="454" t="str">
        <f t="array" ref="V340">IF(B340="","",XLOOKUP($B340,Product,'Product List'!G:G))</f>
        <v/>
      </c>
      <c r="W340" s="434"/>
      <c r="X340" s="434" t="str">
        <f t="array" ref="X340">iferror(xlookup(B340,'Product List'!A:A,'Product List'!P:P),"")</f>
        <v/>
      </c>
      <c r="Y340" s="434">
        <f t="shared" si="8"/>
        <v>0</v>
      </c>
      <c r="Z340" s="434"/>
    </row>
    <row r="341" ht="14.25" customHeight="1">
      <c r="A341" s="495"/>
      <c r="B341" s="494"/>
      <c r="C341" s="495"/>
      <c r="D341" s="496"/>
      <c r="E341" s="496"/>
      <c r="F341" s="496"/>
      <c r="G341" s="487">
        <f t="shared" si="1"/>
        <v>0</v>
      </c>
      <c r="H341" s="451" t="str">
        <f t="shared" si="2"/>
        <v/>
      </c>
      <c r="I341" s="452" t="str">
        <f t="shared" si="3"/>
        <v/>
      </c>
      <c r="J341" s="493"/>
      <c r="K341" s="434"/>
      <c r="L341" s="454" t="str">
        <f t="shared" si="4"/>
        <v/>
      </c>
      <c r="M341" s="455" t="str">
        <f t="array" ref="M341">IFERROR(IF(J341="","",XLOOKUP(L341,Personnel!$B$4:$G$4,Personnel!$B$5:$G$5)),"")</f>
        <v/>
      </c>
      <c r="N341" s="455">
        <f t="shared" si="5"/>
        <v>0</v>
      </c>
      <c r="O341" s="434"/>
      <c r="P341" s="456" t="str">
        <f t="shared" si="6"/>
        <v/>
      </c>
      <c r="Q341" s="457">
        <f t="shared" si="7"/>
        <v>0</v>
      </c>
      <c r="R341" s="458"/>
      <c r="S341" s="459" t="str">
        <f t="array" ref="S341">IF(B341="","",XLOOKUP($B341,Product,'Product List'!D:D))</f>
        <v/>
      </c>
      <c r="T341" s="454" t="str">
        <f t="array" ref="T341">IF(B341="","",XLOOKUP($B341,Product,'Product List'!E:E))</f>
        <v/>
      </c>
      <c r="U341" s="454" t="str">
        <f t="array" ref="U341">IF(B341="","",XLOOKUP($B341,Product,'Product List'!F:F))</f>
        <v/>
      </c>
      <c r="V341" s="454" t="str">
        <f t="array" ref="V341">IF(B341="","",XLOOKUP($B341,Product,'Product List'!G:G))</f>
        <v/>
      </c>
      <c r="W341" s="434"/>
      <c r="X341" s="434" t="str">
        <f t="array" ref="X341">iferror(xlookup(B341,'Product List'!A:A,'Product List'!P:P),"")</f>
        <v/>
      </c>
      <c r="Y341" s="434">
        <f t="shared" si="8"/>
        <v>0</v>
      </c>
      <c r="Z341" s="434"/>
    </row>
    <row r="342" ht="14.25" customHeight="1">
      <c r="A342" s="495"/>
      <c r="B342" s="494"/>
      <c r="C342" s="495"/>
      <c r="D342" s="496"/>
      <c r="E342" s="496"/>
      <c r="F342" s="496"/>
      <c r="G342" s="487">
        <f t="shared" si="1"/>
        <v>0</v>
      </c>
      <c r="H342" s="451" t="str">
        <f t="shared" si="2"/>
        <v/>
      </c>
      <c r="I342" s="452" t="str">
        <f t="shared" si="3"/>
        <v/>
      </c>
      <c r="J342" s="493"/>
      <c r="K342" s="434"/>
      <c r="L342" s="454" t="str">
        <f t="shared" si="4"/>
        <v/>
      </c>
      <c r="M342" s="455" t="str">
        <f t="array" ref="M342">IFERROR(IF(J342="","",XLOOKUP(L342,Personnel!$B$4:$G$4,Personnel!$B$5:$G$5)),"")</f>
        <v/>
      </c>
      <c r="N342" s="455">
        <f t="shared" si="5"/>
        <v>0</v>
      </c>
      <c r="O342" s="434"/>
      <c r="P342" s="456" t="str">
        <f t="shared" si="6"/>
        <v/>
      </c>
      <c r="Q342" s="457">
        <f t="shared" si="7"/>
        <v>0</v>
      </c>
      <c r="R342" s="458"/>
      <c r="S342" s="459" t="str">
        <f t="array" ref="S342">IF(B342="","",XLOOKUP($B342,Product,'Product List'!D:D))</f>
        <v/>
      </c>
      <c r="T342" s="454" t="str">
        <f t="array" ref="T342">IF(B342="","",XLOOKUP($B342,Product,'Product List'!E:E))</f>
        <v/>
      </c>
      <c r="U342" s="454" t="str">
        <f t="array" ref="U342">IF(B342="","",XLOOKUP($B342,Product,'Product List'!F:F))</f>
        <v/>
      </c>
      <c r="V342" s="454" t="str">
        <f t="array" ref="V342">IF(B342="","",XLOOKUP($B342,Product,'Product List'!G:G))</f>
        <v/>
      </c>
      <c r="W342" s="434"/>
      <c r="X342" s="434" t="str">
        <f t="array" ref="X342">iferror(xlookup(B342,'Product List'!A:A,'Product List'!P:P),"")</f>
        <v/>
      </c>
      <c r="Y342" s="434">
        <f t="shared" si="8"/>
        <v>0</v>
      </c>
      <c r="Z342" s="434"/>
    </row>
    <row r="343" ht="14.25" customHeight="1">
      <c r="A343" s="495"/>
      <c r="B343" s="494"/>
      <c r="C343" s="495"/>
      <c r="D343" s="496"/>
      <c r="E343" s="496"/>
      <c r="F343" s="496"/>
      <c r="G343" s="487">
        <f t="shared" si="1"/>
        <v>0</v>
      </c>
      <c r="H343" s="451" t="str">
        <f t="shared" si="2"/>
        <v/>
      </c>
      <c r="I343" s="452" t="str">
        <f t="shared" si="3"/>
        <v/>
      </c>
      <c r="J343" s="493"/>
      <c r="K343" s="434"/>
      <c r="L343" s="454" t="str">
        <f t="shared" si="4"/>
        <v/>
      </c>
      <c r="M343" s="455" t="str">
        <f t="array" ref="M343">IFERROR(IF(J343="","",XLOOKUP(L343,Personnel!$B$4:$G$4,Personnel!$B$5:$G$5)),"")</f>
        <v/>
      </c>
      <c r="N343" s="455">
        <f t="shared" si="5"/>
        <v>0</v>
      </c>
      <c r="O343" s="434"/>
      <c r="P343" s="456" t="str">
        <f t="shared" si="6"/>
        <v/>
      </c>
      <c r="Q343" s="457">
        <f t="shared" si="7"/>
        <v>0</v>
      </c>
      <c r="R343" s="458"/>
      <c r="S343" s="459" t="str">
        <f t="array" ref="S343">IF(B343="","",XLOOKUP($B343,Product,'Product List'!D:D))</f>
        <v/>
      </c>
      <c r="T343" s="454" t="str">
        <f t="array" ref="T343">IF(B343="","",XLOOKUP($B343,Product,'Product List'!E:E))</f>
        <v/>
      </c>
      <c r="U343" s="454" t="str">
        <f t="array" ref="U343">IF(B343="","",XLOOKUP($B343,Product,'Product List'!F:F))</f>
        <v/>
      </c>
      <c r="V343" s="454" t="str">
        <f t="array" ref="V343">IF(B343="","",XLOOKUP($B343,Product,'Product List'!G:G))</f>
        <v/>
      </c>
      <c r="W343" s="434"/>
      <c r="X343" s="434" t="str">
        <f t="array" ref="X343">iferror(xlookup(B343,'Product List'!A:A,'Product List'!P:P),"")</f>
        <v/>
      </c>
      <c r="Y343" s="434">
        <f t="shared" si="8"/>
        <v>0</v>
      </c>
      <c r="Z343" s="434"/>
    </row>
    <row r="344" ht="14.25" customHeight="1">
      <c r="A344" s="495"/>
      <c r="B344" s="494"/>
      <c r="C344" s="495"/>
      <c r="D344" s="496"/>
      <c r="E344" s="496"/>
      <c r="F344" s="496"/>
      <c r="G344" s="487">
        <f t="shared" si="1"/>
        <v>0</v>
      </c>
      <c r="H344" s="451" t="str">
        <f t="shared" si="2"/>
        <v/>
      </c>
      <c r="I344" s="452" t="str">
        <f t="shared" si="3"/>
        <v/>
      </c>
      <c r="J344" s="493"/>
      <c r="K344" s="434"/>
      <c r="L344" s="454" t="str">
        <f t="shared" si="4"/>
        <v/>
      </c>
      <c r="M344" s="455" t="str">
        <f t="array" ref="M344">IFERROR(IF(J344="","",XLOOKUP(L344,Personnel!$B$4:$G$4,Personnel!$B$5:$G$5)),"")</f>
        <v/>
      </c>
      <c r="N344" s="455">
        <f t="shared" si="5"/>
        <v>0</v>
      </c>
      <c r="O344" s="434"/>
      <c r="P344" s="456" t="str">
        <f t="shared" si="6"/>
        <v/>
      </c>
      <c r="Q344" s="457">
        <f t="shared" si="7"/>
        <v>0</v>
      </c>
      <c r="R344" s="458"/>
      <c r="S344" s="459" t="str">
        <f t="array" ref="S344">IF(B344="","",XLOOKUP($B344,Product,'Product List'!D:D))</f>
        <v/>
      </c>
      <c r="T344" s="454" t="str">
        <f t="array" ref="T344">IF(B344="","",XLOOKUP($B344,Product,'Product List'!E:E))</f>
        <v/>
      </c>
      <c r="U344" s="454" t="str">
        <f t="array" ref="U344">IF(B344="","",XLOOKUP($B344,Product,'Product List'!F:F))</f>
        <v/>
      </c>
      <c r="V344" s="454" t="str">
        <f t="array" ref="V344">IF(B344="","",XLOOKUP($B344,Product,'Product List'!G:G))</f>
        <v/>
      </c>
      <c r="W344" s="434"/>
      <c r="X344" s="434" t="str">
        <f t="array" ref="X344">iferror(xlookup(B344,'Product List'!A:A,'Product List'!P:P),"")</f>
        <v/>
      </c>
      <c r="Y344" s="434">
        <f t="shared" si="8"/>
        <v>0</v>
      </c>
      <c r="Z344" s="434"/>
    </row>
    <row r="345" ht="14.25" customHeight="1">
      <c r="A345" s="495"/>
      <c r="B345" s="494"/>
      <c r="C345" s="495"/>
      <c r="D345" s="496"/>
      <c r="E345" s="496"/>
      <c r="F345" s="496"/>
      <c r="G345" s="487">
        <f t="shared" si="1"/>
        <v>0</v>
      </c>
      <c r="H345" s="451" t="str">
        <f t="shared" si="2"/>
        <v/>
      </c>
      <c r="I345" s="452" t="str">
        <f t="shared" si="3"/>
        <v/>
      </c>
      <c r="J345" s="493"/>
      <c r="K345" s="434"/>
      <c r="L345" s="454" t="str">
        <f t="shared" si="4"/>
        <v/>
      </c>
      <c r="M345" s="455" t="str">
        <f t="array" ref="M345">IFERROR(IF(J345="","",XLOOKUP(L345,Personnel!$B$4:$G$4,Personnel!$B$5:$G$5)),"")</f>
        <v/>
      </c>
      <c r="N345" s="455">
        <f t="shared" si="5"/>
        <v>0</v>
      </c>
      <c r="O345" s="434"/>
      <c r="P345" s="456" t="str">
        <f t="shared" si="6"/>
        <v/>
      </c>
      <c r="Q345" s="457">
        <f t="shared" si="7"/>
        <v>0</v>
      </c>
      <c r="R345" s="458"/>
      <c r="S345" s="459" t="str">
        <f t="array" ref="S345">IF(B345="","",XLOOKUP($B345,Product,'Product List'!D:D))</f>
        <v/>
      </c>
      <c r="T345" s="454" t="str">
        <f t="array" ref="T345">IF(B345="","",XLOOKUP($B345,Product,'Product List'!E:E))</f>
        <v/>
      </c>
      <c r="U345" s="454" t="str">
        <f t="array" ref="U345">IF(B345="","",XLOOKUP($B345,Product,'Product List'!F:F))</f>
        <v/>
      </c>
      <c r="V345" s="454" t="str">
        <f t="array" ref="V345">IF(B345="","",XLOOKUP($B345,Product,'Product List'!G:G))</f>
        <v/>
      </c>
      <c r="W345" s="434"/>
      <c r="X345" s="434" t="str">
        <f t="array" ref="X345">iferror(xlookup(B345,'Product List'!A:A,'Product List'!P:P),"")</f>
        <v/>
      </c>
      <c r="Y345" s="434">
        <f t="shared" si="8"/>
        <v>0</v>
      </c>
      <c r="Z345" s="434"/>
    </row>
    <row r="346" ht="14.25" customHeight="1">
      <c r="A346" s="495"/>
      <c r="B346" s="494"/>
      <c r="C346" s="495"/>
      <c r="D346" s="496"/>
      <c r="E346" s="496"/>
      <c r="F346" s="496"/>
      <c r="G346" s="487">
        <f t="shared" si="1"/>
        <v>0</v>
      </c>
      <c r="H346" s="451" t="str">
        <f t="shared" si="2"/>
        <v/>
      </c>
      <c r="I346" s="452" t="str">
        <f t="shared" si="3"/>
        <v/>
      </c>
      <c r="J346" s="493"/>
      <c r="K346" s="434"/>
      <c r="L346" s="454" t="str">
        <f t="shared" si="4"/>
        <v/>
      </c>
      <c r="M346" s="455" t="str">
        <f t="array" ref="M346">IFERROR(IF(J346="","",XLOOKUP(L346,Personnel!$B$4:$G$4,Personnel!$B$5:$G$5)),"")</f>
        <v/>
      </c>
      <c r="N346" s="455">
        <f t="shared" si="5"/>
        <v>0</v>
      </c>
      <c r="O346" s="434"/>
      <c r="P346" s="456" t="str">
        <f t="shared" si="6"/>
        <v/>
      </c>
      <c r="Q346" s="457">
        <f t="shared" si="7"/>
        <v>0</v>
      </c>
      <c r="R346" s="458"/>
      <c r="S346" s="459" t="str">
        <f t="array" ref="S346">IF(B346="","",XLOOKUP($B346,Product,'Product List'!D:D))</f>
        <v/>
      </c>
      <c r="T346" s="454" t="str">
        <f t="array" ref="T346">IF(B346="","",XLOOKUP($B346,Product,'Product List'!E:E))</f>
        <v/>
      </c>
      <c r="U346" s="454" t="str">
        <f t="array" ref="U346">IF(B346="","",XLOOKUP($B346,Product,'Product List'!F:F))</f>
        <v/>
      </c>
      <c r="V346" s="454" t="str">
        <f t="array" ref="V346">IF(B346="","",XLOOKUP($B346,Product,'Product List'!G:G))</f>
        <v/>
      </c>
      <c r="W346" s="434"/>
      <c r="X346" s="434" t="str">
        <f t="array" ref="X346">iferror(xlookup(B346,'Product List'!A:A,'Product List'!P:P),"")</f>
        <v/>
      </c>
      <c r="Y346" s="434">
        <f t="shared" si="8"/>
        <v>0</v>
      </c>
      <c r="Z346" s="434"/>
    </row>
    <row r="347" ht="14.25" customHeight="1">
      <c r="A347" s="495"/>
      <c r="B347" s="494"/>
      <c r="C347" s="495"/>
      <c r="D347" s="496"/>
      <c r="E347" s="496"/>
      <c r="F347" s="496"/>
      <c r="G347" s="487">
        <f t="shared" si="1"/>
        <v>0</v>
      </c>
      <c r="H347" s="451" t="str">
        <f t="shared" si="2"/>
        <v/>
      </c>
      <c r="I347" s="452" t="str">
        <f t="shared" si="3"/>
        <v/>
      </c>
      <c r="J347" s="493"/>
      <c r="K347" s="434"/>
      <c r="L347" s="454" t="str">
        <f t="shared" si="4"/>
        <v/>
      </c>
      <c r="M347" s="455" t="str">
        <f t="array" ref="M347">IFERROR(IF(J347="","",XLOOKUP(L347,Personnel!$B$4:$G$4,Personnel!$B$5:$G$5)),"")</f>
        <v/>
      </c>
      <c r="N347" s="455">
        <f t="shared" si="5"/>
        <v>0</v>
      </c>
      <c r="O347" s="434"/>
      <c r="P347" s="456" t="str">
        <f t="shared" si="6"/>
        <v/>
      </c>
      <c r="Q347" s="457">
        <f t="shared" si="7"/>
        <v>0</v>
      </c>
      <c r="R347" s="458"/>
      <c r="S347" s="459" t="str">
        <f t="array" ref="S347">IF(B347="","",XLOOKUP($B347,Product,'Product List'!D:D))</f>
        <v/>
      </c>
      <c r="T347" s="454" t="str">
        <f t="array" ref="T347">IF(B347="","",XLOOKUP($B347,Product,'Product List'!E:E))</f>
        <v/>
      </c>
      <c r="U347" s="454" t="str">
        <f t="array" ref="U347">IF(B347="","",XLOOKUP($B347,Product,'Product List'!F:F))</f>
        <v/>
      </c>
      <c r="V347" s="454" t="str">
        <f t="array" ref="V347">IF(B347="","",XLOOKUP($B347,Product,'Product List'!G:G))</f>
        <v/>
      </c>
      <c r="W347" s="434"/>
      <c r="X347" s="434" t="str">
        <f t="array" ref="X347">iferror(xlookup(B347,'Product List'!A:A,'Product List'!P:P),"")</f>
        <v/>
      </c>
      <c r="Y347" s="434">
        <f t="shared" si="8"/>
        <v>0</v>
      </c>
      <c r="Z347" s="434"/>
    </row>
    <row r="348" ht="14.25" customHeight="1">
      <c r="A348" s="495"/>
      <c r="B348" s="494"/>
      <c r="C348" s="495"/>
      <c r="D348" s="496"/>
      <c r="E348" s="496"/>
      <c r="F348" s="496"/>
      <c r="G348" s="487">
        <f t="shared" si="1"/>
        <v>0</v>
      </c>
      <c r="H348" s="451" t="str">
        <f t="shared" si="2"/>
        <v/>
      </c>
      <c r="I348" s="452" t="str">
        <f t="shared" si="3"/>
        <v/>
      </c>
      <c r="J348" s="493"/>
      <c r="K348" s="434"/>
      <c r="L348" s="454" t="str">
        <f t="shared" si="4"/>
        <v/>
      </c>
      <c r="M348" s="455" t="str">
        <f t="array" ref="M348">IFERROR(IF(J348="","",XLOOKUP(L348,Personnel!$B$4:$G$4,Personnel!$B$5:$G$5)),"")</f>
        <v/>
      </c>
      <c r="N348" s="455">
        <f t="shared" si="5"/>
        <v>0</v>
      </c>
      <c r="O348" s="434"/>
      <c r="P348" s="456" t="str">
        <f t="shared" si="6"/>
        <v/>
      </c>
      <c r="Q348" s="457">
        <f t="shared" si="7"/>
        <v>0</v>
      </c>
      <c r="R348" s="458"/>
      <c r="S348" s="459" t="str">
        <f t="array" ref="S348">IF(B348="","",XLOOKUP($B348,Product,'Product List'!D:D))</f>
        <v/>
      </c>
      <c r="T348" s="454" t="str">
        <f t="array" ref="T348">IF(B348="","",XLOOKUP($B348,Product,'Product List'!E:E))</f>
        <v/>
      </c>
      <c r="U348" s="454" t="str">
        <f t="array" ref="U348">IF(B348="","",XLOOKUP($B348,Product,'Product List'!F:F))</f>
        <v/>
      </c>
      <c r="V348" s="454" t="str">
        <f t="array" ref="V348">IF(B348="","",XLOOKUP($B348,Product,'Product List'!G:G))</f>
        <v/>
      </c>
      <c r="W348" s="434"/>
      <c r="X348" s="434" t="str">
        <f t="array" ref="X348">iferror(xlookup(B348,'Product List'!A:A,'Product List'!P:P),"")</f>
        <v/>
      </c>
      <c r="Y348" s="434">
        <f t="shared" si="8"/>
        <v>0</v>
      </c>
      <c r="Z348" s="434"/>
    </row>
    <row r="349" ht="14.25" customHeight="1">
      <c r="A349" s="495"/>
      <c r="B349" s="494"/>
      <c r="C349" s="495"/>
      <c r="D349" s="496"/>
      <c r="E349" s="496"/>
      <c r="F349" s="496"/>
      <c r="G349" s="487">
        <f t="shared" si="1"/>
        <v>0</v>
      </c>
      <c r="H349" s="451" t="str">
        <f t="shared" si="2"/>
        <v/>
      </c>
      <c r="I349" s="452" t="str">
        <f t="shared" si="3"/>
        <v/>
      </c>
      <c r="J349" s="493"/>
      <c r="K349" s="434"/>
      <c r="L349" s="454" t="str">
        <f t="shared" si="4"/>
        <v/>
      </c>
      <c r="M349" s="455" t="str">
        <f t="array" ref="M349">IFERROR(IF(J349="","",XLOOKUP(L349,Personnel!$B$4:$G$4,Personnel!$B$5:$G$5)),"")</f>
        <v/>
      </c>
      <c r="N349" s="455">
        <f t="shared" si="5"/>
        <v>0</v>
      </c>
      <c r="O349" s="434"/>
      <c r="P349" s="456" t="str">
        <f t="shared" si="6"/>
        <v/>
      </c>
      <c r="Q349" s="457">
        <f t="shared" si="7"/>
        <v>0</v>
      </c>
      <c r="R349" s="458"/>
      <c r="S349" s="459" t="str">
        <f t="array" ref="S349">IF(B349="","",XLOOKUP($B349,Product,'Product List'!D:D))</f>
        <v/>
      </c>
      <c r="T349" s="454" t="str">
        <f t="array" ref="T349">IF(B349="","",XLOOKUP($B349,Product,'Product List'!E:E))</f>
        <v/>
      </c>
      <c r="U349" s="454" t="str">
        <f t="array" ref="U349">IF(B349="","",XLOOKUP($B349,Product,'Product List'!F:F))</f>
        <v/>
      </c>
      <c r="V349" s="454" t="str">
        <f t="array" ref="V349">IF(B349="","",XLOOKUP($B349,Product,'Product List'!G:G))</f>
        <v/>
      </c>
      <c r="W349" s="434"/>
      <c r="X349" s="434" t="str">
        <f t="array" ref="X349">iferror(xlookup(B349,'Product List'!A:A,'Product List'!P:P),"")</f>
        <v/>
      </c>
      <c r="Y349" s="434">
        <f t="shared" si="8"/>
        <v>0</v>
      </c>
      <c r="Z349" s="434"/>
    </row>
    <row r="350" ht="14.25" customHeight="1">
      <c r="A350" s="495"/>
      <c r="B350" s="494"/>
      <c r="C350" s="495"/>
      <c r="D350" s="496"/>
      <c r="E350" s="496"/>
      <c r="F350" s="496"/>
      <c r="G350" s="487">
        <f t="shared" si="1"/>
        <v>0</v>
      </c>
      <c r="H350" s="451" t="str">
        <f t="shared" si="2"/>
        <v/>
      </c>
      <c r="I350" s="452" t="str">
        <f t="shared" si="3"/>
        <v/>
      </c>
      <c r="J350" s="493"/>
      <c r="K350" s="434"/>
      <c r="L350" s="454" t="str">
        <f t="shared" si="4"/>
        <v/>
      </c>
      <c r="M350" s="455" t="str">
        <f t="array" ref="M350">IFERROR(IF(J350="","",XLOOKUP(L350,Personnel!$B$4:$G$4,Personnel!$B$5:$G$5)),"")</f>
        <v/>
      </c>
      <c r="N350" s="455">
        <f t="shared" si="5"/>
        <v>0</v>
      </c>
      <c r="O350" s="434"/>
      <c r="P350" s="456" t="str">
        <f t="shared" si="6"/>
        <v/>
      </c>
      <c r="Q350" s="457">
        <f t="shared" si="7"/>
        <v>0</v>
      </c>
      <c r="R350" s="458"/>
      <c r="S350" s="459" t="str">
        <f t="array" ref="S350">IF(B350="","",XLOOKUP($B350,Product,'Product List'!D:D))</f>
        <v/>
      </c>
      <c r="T350" s="454" t="str">
        <f t="array" ref="T350">IF(B350="","",XLOOKUP($B350,Product,'Product List'!E:E))</f>
        <v/>
      </c>
      <c r="U350" s="454" t="str">
        <f t="array" ref="U350">IF(B350="","",XLOOKUP($B350,Product,'Product List'!F:F))</f>
        <v/>
      </c>
      <c r="V350" s="454" t="str">
        <f t="array" ref="V350">IF(B350="","",XLOOKUP($B350,Product,'Product List'!G:G))</f>
        <v/>
      </c>
      <c r="W350" s="434"/>
      <c r="X350" s="434" t="str">
        <f t="array" ref="X350">iferror(xlookup(B350,'Product List'!A:A,'Product List'!P:P),"")</f>
        <v/>
      </c>
      <c r="Y350" s="434">
        <f t="shared" si="8"/>
        <v>0</v>
      </c>
      <c r="Z350" s="434"/>
    </row>
    <row r="351" ht="14.25" customHeight="1">
      <c r="A351" s="495"/>
      <c r="B351" s="494"/>
      <c r="C351" s="495"/>
      <c r="D351" s="496"/>
      <c r="E351" s="496"/>
      <c r="F351" s="496"/>
      <c r="G351" s="487">
        <f t="shared" si="1"/>
        <v>0</v>
      </c>
      <c r="H351" s="451" t="str">
        <f t="shared" si="2"/>
        <v/>
      </c>
      <c r="I351" s="452" t="str">
        <f t="shared" si="3"/>
        <v/>
      </c>
      <c r="J351" s="493"/>
      <c r="K351" s="434"/>
      <c r="L351" s="454" t="str">
        <f t="shared" si="4"/>
        <v/>
      </c>
      <c r="M351" s="455" t="str">
        <f t="array" ref="M351">IFERROR(IF(J351="","",XLOOKUP(L351,Personnel!$B$4:$G$4,Personnel!$B$5:$G$5)),"")</f>
        <v/>
      </c>
      <c r="N351" s="455">
        <f t="shared" si="5"/>
        <v>0</v>
      </c>
      <c r="O351" s="434"/>
      <c r="P351" s="456" t="str">
        <f t="shared" si="6"/>
        <v/>
      </c>
      <c r="Q351" s="457">
        <f t="shared" si="7"/>
        <v>0</v>
      </c>
      <c r="R351" s="458"/>
      <c r="S351" s="459" t="str">
        <f t="array" ref="S351">IF(B351="","",XLOOKUP($B351,Product,'Product List'!D:D))</f>
        <v/>
      </c>
      <c r="T351" s="454" t="str">
        <f t="array" ref="T351">IF(B351="","",XLOOKUP($B351,Product,'Product List'!E:E))</f>
        <v/>
      </c>
      <c r="U351" s="454" t="str">
        <f t="array" ref="U351">IF(B351="","",XLOOKUP($B351,Product,'Product List'!F:F))</f>
        <v/>
      </c>
      <c r="V351" s="454" t="str">
        <f t="array" ref="V351">IF(B351="","",XLOOKUP($B351,Product,'Product List'!G:G))</f>
        <v/>
      </c>
      <c r="W351" s="434"/>
      <c r="X351" s="434" t="str">
        <f t="array" ref="X351">iferror(xlookup(B351,'Product List'!A:A,'Product List'!P:P),"")</f>
        <v/>
      </c>
      <c r="Y351" s="434">
        <f t="shared" si="8"/>
        <v>0</v>
      </c>
      <c r="Z351" s="434"/>
    </row>
    <row r="352" ht="14.25" customHeight="1">
      <c r="A352" s="495"/>
      <c r="B352" s="494"/>
      <c r="C352" s="495"/>
      <c r="D352" s="496"/>
      <c r="E352" s="496"/>
      <c r="F352" s="496"/>
      <c r="G352" s="487">
        <f t="shared" si="1"/>
        <v>0</v>
      </c>
      <c r="H352" s="451" t="str">
        <f t="shared" si="2"/>
        <v/>
      </c>
      <c r="I352" s="452" t="str">
        <f t="shared" si="3"/>
        <v/>
      </c>
      <c r="J352" s="493"/>
      <c r="K352" s="434"/>
      <c r="L352" s="454" t="str">
        <f t="shared" si="4"/>
        <v/>
      </c>
      <c r="M352" s="455" t="str">
        <f t="array" ref="M352">IFERROR(IF(J352="","",XLOOKUP(L352,Personnel!$B$4:$G$4,Personnel!$B$5:$G$5)),"")</f>
        <v/>
      </c>
      <c r="N352" s="455">
        <f t="shared" si="5"/>
        <v>0</v>
      </c>
      <c r="O352" s="434"/>
      <c r="P352" s="456" t="str">
        <f t="shared" si="6"/>
        <v/>
      </c>
      <c r="Q352" s="457">
        <f t="shared" si="7"/>
        <v>0</v>
      </c>
      <c r="R352" s="458"/>
      <c r="S352" s="459" t="str">
        <f t="array" ref="S352">IF(B352="","",XLOOKUP($B352,Product,'Product List'!D:D))</f>
        <v/>
      </c>
      <c r="T352" s="454" t="str">
        <f t="array" ref="T352">IF(B352="","",XLOOKUP($B352,Product,'Product List'!E:E))</f>
        <v/>
      </c>
      <c r="U352" s="454" t="str">
        <f t="array" ref="U352">IF(B352="","",XLOOKUP($B352,Product,'Product List'!F:F))</f>
        <v/>
      </c>
      <c r="V352" s="454" t="str">
        <f t="array" ref="V352">IF(B352="","",XLOOKUP($B352,Product,'Product List'!G:G))</f>
        <v/>
      </c>
      <c r="W352" s="434"/>
      <c r="X352" s="434" t="str">
        <f t="array" ref="X352">iferror(xlookup(B352,'Product List'!A:A,'Product List'!P:P),"")</f>
        <v/>
      </c>
      <c r="Y352" s="434">
        <f t="shared" si="8"/>
        <v>0</v>
      </c>
      <c r="Z352" s="434"/>
    </row>
    <row r="353" ht="14.25" customHeight="1">
      <c r="A353" s="495"/>
      <c r="B353" s="494"/>
      <c r="C353" s="495"/>
      <c r="D353" s="496"/>
      <c r="E353" s="496"/>
      <c r="F353" s="496"/>
      <c r="G353" s="487">
        <f t="shared" si="1"/>
        <v>0</v>
      </c>
      <c r="H353" s="451" t="str">
        <f t="shared" si="2"/>
        <v/>
      </c>
      <c r="I353" s="452" t="str">
        <f t="shared" si="3"/>
        <v/>
      </c>
      <c r="J353" s="493"/>
      <c r="K353" s="434"/>
      <c r="L353" s="454" t="str">
        <f t="shared" si="4"/>
        <v/>
      </c>
      <c r="M353" s="455" t="str">
        <f t="array" ref="M353">IFERROR(IF(J353="","",XLOOKUP(L353,Personnel!$B$4:$G$4,Personnel!$B$5:$G$5)),"")</f>
        <v/>
      </c>
      <c r="N353" s="455">
        <f t="shared" si="5"/>
        <v>0</v>
      </c>
      <c r="O353" s="434"/>
      <c r="P353" s="456" t="str">
        <f t="shared" si="6"/>
        <v/>
      </c>
      <c r="Q353" s="457">
        <f t="shared" si="7"/>
        <v>0</v>
      </c>
      <c r="R353" s="458"/>
      <c r="S353" s="459" t="str">
        <f t="array" ref="S353">IF(B353="","",XLOOKUP($B353,Product,'Product List'!D:D))</f>
        <v/>
      </c>
      <c r="T353" s="454" t="str">
        <f t="array" ref="T353">IF(B353="","",XLOOKUP($B353,Product,'Product List'!E:E))</f>
        <v/>
      </c>
      <c r="U353" s="454" t="str">
        <f t="array" ref="U353">IF(B353="","",XLOOKUP($B353,Product,'Product List'!F:F))</f>
        <v/>
      </c>
      <c r="V353" s="454" t="str">
        <f t="array" ref="V353">IF(B353="","",XLOOKUP($B353,Product,'Product List'!G:G))</f>
        <v/>
      </c>
      <c r="W353" s="434"/>
      <c r="X353" s="434" t="str">
        <f t="array" ref="X353">iferror(xlookup(B353,'Product List'!A:A,'Product List'!P:P),"")</f>
        <v/>
      </c>
      <c r="Y353" s="434">
        <f t="shared" si="8"/>
        <v>0</v>
      </c>
      <c r="Z353" s="434"/>
    </row>
    <row r="354" ht="14.25" customHeight="1">
      <c r="A354" s="495"/>
      <c r="B354" s="494"/>
      <c r="C354" s="495"/>
      <c r="D354" s="496"/>
      <c r="E354" s="496"/>
      <c r="F354" s="496"/>
      <c r="G354" s="487">
        <f t="shared" si="1"/>
        <v>0</v>
      </c>
      <c r="H354" s="451" t="str">
        <f t="shared" si="2"/>
        <v/>
      </c>
      <c r="I354" s="452" t="str">
        <f t="shared" si="3"/>
        <v/>
      </c>
      <c r="J354" s="493"/>
      <c r="K354" s="434"/>
      <c r="L354" s="454" t="str">
        <f t="shared" si="4"/>
        <v/>
      </c>
      <c r="M354" s="455" t="str">
        <f t="array" ref="M354">IFERROR(IF(J354="","",XLOOKUP(L354,Personnel!$B$4:$G$4,Personnel!$B$5:$G$5)),"")</f>
        <v/>
      </c>
      <c r="N354" s="455">
        <f t="shared" si="5"/>
        <v>0</v>
      </c>
      <c r="O354" s="434"/>
      <c r="P354" s="456" t="str">
        <f t="shared" si="6"/>
        <v/>
      </c>
      <c r="Q354" s="457">
        <f t="shared" si="7"/>
        <v>0</v>
      </c>
      <c r="R354" s="458"/>
      <c r="S354" s="459" t="str">
        <f t="array" ref="S354">IF(B354="","",XLOOKUP($B354,Product,'Product List'!D:D))</f>
        <v/>
      </c>
      <c r="T354" s="454" t="str">
        <f t="array" ref="T354">IF(B354="","",XLOOKUP($B354,Product,'Product List'!E:E))</f>
        <v/>
      </c>
      <c r="U354" s="454" t="str">
        <f t="array" ref="U354">IF(B354="","",XLOOKUP($B354,Product,'Product List'!F:F))</f>
        <v/>
      </c>
      <c r="V354" s="454" t="str">
        <f t="array" ref="V354">IF(B354="","",XLOOKUP($B354,Product,'Product List'!G:G))</f>
        <v/>
      </c>
      <c r="W354" s="434"/>
      <c r="X354" s="434" t="str">
        <f t="array" ref="X354">iferror(xlookup(B354,'Product List'!A:A,'Product List'!P:P),"")</f>
        <v/>
      </c>
      <c r="Y354" s="434">
        <f t="shared" si="8"/>
        <v>0</v>
      </c>
      <c r="Z354" s="434"/>
    </row>
    <row r="355" ht="14.25" customHeight="1">
      <c r="A355" s="495"/>
      <c r="B355" s="494"/>
      <c r="C355" s="495"/>
      <c r="D355" s="496"/>
      <c r="E355" s="496"/>
      <c r="F355" s="496"/>
      <c r="G355" s="487">
        <f t="shared" si="1"/>
        <v>0</v>
      </c>
      <c r="H355" s="451" t="str">
        <f t="shared" si="2"/>
        <v/>
      </c>
      <c r="I355" s="452" t="str">
        <f t="shared" si="3"/>
        <v/>
      </c>
      <c r="J355" s="493"/>
      <c r="K355" s="434"/>
      <c r="L355" s="454" t="str">
        <f t="shared" si="4"/>
        <v/>
      </c>
      <c r="M355" s="455" t="str">
        <f t="array" ref="M355">IFERROR(IF(J355="","",XLOOKUP(L355,Personnel!$B$4:$G$4,Personnel!$B$5:$G$5)),"")</f>
        <v/>
      </c>
      <c r="N355" s="455">
        <f t="shared" si="5"/>
        <v>0</v>
      </c>
      <c r="O355" s="434"/>
      <c r="P355" s="456" t="str">
        <f t="shared" si="6"/>
        <v/>
      </c>
      <c r="Q355" s="457">
        <f t="shared" si="7"/>
        <v>0</v>
      </c>
      <c r="R355" s="458"/>
      <c r="S355" s="459" t="str">
        <f t="array" ref="S355">IF(B355="","",XLOOKUP($B355,Product,'Product List'!D:D))</f>
        <v/>
      </c>
      <c r="T355" s="454" t="str">
        <f t="array" ref="T355">IF(B355="","",XLOOKUP($B355,Product,'Product List'!E:E))</f>
        <v/>
      </c>
      <c r="U355" s="454" t="str">
        <f t="array" ref="U355">IF(B355="","",XLOOKUP($B355,Product,'Product List'!F:F))</f>
        <v/>
      </c>
      <c r="V355" s="454" t="str">
        <f t="array" ref="V355">IF(B355="","",XLOOKUP($B355,Product,'Product List'!G:G))</f>
        <v/>
      </c>
      <c r="W355" s="434"/>
      <c r="X355" s="434" t="str">
        <f t="array" ref="X355">iferror(xlookup(B355,'Product List'!A:A,'Product List'!P:P),"")</f>
        <v/>
      </c>
      <c r="Y355" s="434">
        <f t="shared" si="8"/>
        <v>0</v>
      </c>
      <c r="Z355" s="434"/>
    </row>
    <row r="356" ht="14.25" customHeight="1">
      <c r="A356" s="495"/>
      <c r="B356" s="494"/>
      <c r="C356" s="495"/>
      <c r="D356" s="496"/>
      <c r="E356" s="496"/>
      <c r="F356" s="496"/>
      <c r="G356" s="487">
        <f t="shared" si="1"/>
        <v>0</v>
      </c>
      <c r="H356" s="451" t="str">
        <f t="shared" si="2"/>
        <v/>
      </c>
      <c r="I356" s="452" t="str">
        <f t="shared" si="3"/>
        <v/>
      </c>
      <c r="J356" s="493"/>
      <c r="K356" s="434"/>
      <c r="L356" s="454" t="str">
        <f t="shared" si="4"/>
        <v/>
      </c>
      <c r="M356" s="455" t="str">
        <f t="array" ref="M356">IFERROR(IF(J356="","",XLOOKUP(L356,Personnel!$B$4:$G$4,Personnel!$B$5:$G$5)),"")</f>
        <v/>
      </c>
      <c r="N356" s="455">
        <f t="shared" si="5"/>
        <v>0</v>
      </c>
      <c r="O356" s="434"/>
      <c r="P356" s="456" t="str">
        <f t="shared" si="6"/>
        <v/>
      </c>
      <c r="Q356" s="457">
        <f t="shared" si="7"/>
        <v>0</v>
      </c>
      <c r="R356" s="458"/>
      <c r="S356" s="459" t="str">
        <f t="array" ref="S356">IF(B356="","",XLOOKUP($B356,Product,'Product List'!D:D))</f>
        <v/>
      </c>
      <c r="T356" s="454" t="str">
        <f t="array" ref="T356">IF(B356="","",XLOOKUP($B356,Product,'Product List'!E:E))</f>
        <v/>
      </c>
      <c r="U356" s="454" t="str">
        <f t="array" ref="U356">IF(B356="","",XLOOKUP($B356,Product,'Product List'!F:F))</f>
        <v/>
      </c>
      <c r="V356" s="454" t="str">
        <f t="array" ref="V356">IF(B356="","",XLOOKUP($B356,Product,'Product List'!G:G))</f>
        <v/>
      </c>
      <c r="W356" s="434"/>
      <c r="X356" s="434" t="str">
        <f t="array" ref="X356">iferror(xlookup(B356,'Product List'!A:A,'Product List'!P:P),"")</f>
        <v/>
      </c>
      <c r="Y356" s="434">
        <f t="shared" si="8"/>
        <v>0</v>
      </c>
      <c r="Z356" s="434"/>
    </row>
    <row r="357" ht="14.25" customHeight="1">
      <c r="A357" s="495"/>
      <c r="B357" s="494"/>
      <c r="C357" s="495"/>
      <c r="D357" s="496"/>
      <c r="E357" s="496"/>
      <c r="F357" s="496"/>
      <c r="G357" s="487">
        <f t="shared" si="1"/>
        <v>0</v>
      </c>
      <c r="H357" s="451" t="str">
        <f t="shared" si="2"/>
        <v/>
      </c>
      <c r="I357" s="452" t="str">
        <f t="shared" si="3"/>
        <v/>
      </c>
      <c r="J357" s="493"/>
      <c r="K357" s="434"/>
      <c r="L357" s="454" t="str">
        <f t="shared" si="4"/>
        <v/>
      </c>
      <c r="M357" s="455" t="str">
        <f t="array" ref="M357">IFERROR(IF(J357="","",XLOOKUP(L357,Personnel!$B$4:$G$4,Personnel!$B$5:$G$5)),"")</f>
        <v/>
      </c>
      <c r="N357" s="455">
        <f t="shared" si="5"/>
        <v>0</v>
      </c>
      <c r="O357" s="434"/>
      <c r="P357" s="456" t="str">
        <f t="shared" si="6"/>
        <v/>
      </c>
      <c r="Q357" s="457">
        <f t="shared" si="7"/>
        <v>0</v>
      </c>
      <c r="R357" s="458"/>
      <c r="S357" s="459" t="str">
        <f t="array" ref="S357">IF(B357="","",XLOOKUP($B357,Product,'Product List'!D:D))</f>
        <v/>
      </c>
      <c r="T357" s="454" t="str">
        <f t="array" ref="T357">IF(B357="","",XLOOKUP($B357,Product,'Product List'!E:E))</f>
        <v/>
      </c>
      <c r="U357" s="454" t="str">
        <f t="array" ref="U357">IF(B357="","",XLOOKUP($B357,Product,'Product List'!F:F))</f>
        <v/>
      </c>
      <c r="V357" s="454" t="str">
        <f t="array" ref="V357">IF(B357="","",XLOOKUP($B357,Product,'Product List'!G:G))</f>
        <v/>
      </c>
      <c r="W357" s="434"/>
      <c r="X357" s="434" t="str">
        <f t="array" ref="X357">iferror(xlookup(B357,'Product List'!A:A,'Product List'!P:P),"")</f>
        <v/>
      </c>
      <c r="Y357" s="434">
        <f t="shared" si="8"/>
        <v>0</v>
      </c>
      <c r="Z357" s="434"/>
    </row>
    <row r="358" ht="14.25" customHeight="1">
      <c r="A358" s="495"/>
      <c r="B358" s="494"/>
      <c r="C358" s="495"/>
      <c r="D358" s="496"/>
      <c r="E358" s="496"/>
      <c r="F358" s="496"/>
      <c r="G358" s="487">
        <f t="shared" si="1"/>
        <v>0</v>
      </c>
      <c r="H358" s="451" t="str">
        <f t="shared" si="2"/>
        <v/>
      </c>
      <c r="I358" s="452" t="str">
        <f t="shared" si="3"/>
        <v/>
      </c>
      <c r="J358" s="493"/>
      <c r="K358" s="434"/>
      <c r="L358" s="454" t="str">
        <f t="shared" si="4"/>
        <v/>
      </c>
      <c r="M358" s="455" t="str">
        <f t="array" ref="M358">IFERROR(IF(J358="","",XLOOKUP(L358,Personnel!$B$4:$G$4,Personnel!$B$5:$G$5)),"")</f>
        <v/>
      </c>
      <c r="N358" s="455">
        <f t="shared" si="5"/>
        <v>0</v>
      </c>
      <c r="O358" s="434"/>
      <c r="P358" s="456" t="str">
        <f t="shared" si="6"/>
        <v/>
      </c>
      <c r="Q358" s="457">
        <f t="shared" si="7"/>
        <v>0</v>
      </c>
      <c r="R358" s="458"/>
      <c r="S358" s="459" t="str">
        <f t="array" ref="S358">IF(B358="","",XLOOKUP($B358,Product,'Product List'!D:D))</f>
        <v/>
      </c>
      <c r="T358" s="454" t="str">
        <f t="array" ref="T358">IF(B358="","",XLOOKUP($B358,Product,'Product List'!E:E))</f>
        <v/>
      </c>
      <c r="U358" s="454" t="str">
        <f t="array" ref="U358">IF(B358="","",XLOOKUP($B358,Product,'Product List'!F:F))</f>
        <v/>
      </c>
      <c r="V358" s="454" t="str">
        <f t="array" ref="V358">IF(B358="","",XLOOKUP($B358,Product,'Product List'!G:G))</f>
        <v/>
      </c>
      <c r="W358" s="434"/>
      <c r="X358" s="434" t="str">
        <f t="array" ref="X358">iferror(xlookup(B358,'Product List'!A:A,'Product List'!P:P),"")</f>
        <v/>
      </c>
      <c r="Y358" s="434">
        <f t="shared" si="8"/>
        <v>0</v>
      </c>
      <c r="Z358" s="434"/>
    </row>
    <row r="359" ht="14.25" customHeight="1">
      <c r="A359" s="495"/>
      <c r="B359" s="494"/>
      <c r="C359" s="495"/>
      <c r="D359" s="496"/>
      <c r="E359" s="496"/>
      <c r="F359" s="496"/>
      <c r="G359" s="487">
        <f t="shared" si="1"/>
        <v>0</v>
      </c>
      <c r="H359" s="451" t="str">
        <f t="shared" si="2"/>
        <v/>
      </c>
      <c r="I359" s="452" t="str">
        <f t="shared" si="3"/>
        <v/>
      </c>
      <c r="J359" s="493"/>
      <c r="K359" s="434"/>
      <c r="L359" s="454" t="str">
        <f t="shared" si="4"/>
        <v/>
      </c>
      <c r="M359" s="455" t="str">
        <f t="array" ref="M359">IFERROR(IF(J359="","",XLOOKUP(L359,Personnel!$B$4:$G$4,Personnel!$B$5:$G$5)),"")</f>
        <v/>
      </c>
      <c r="N359" s="455">
        <f t="shared" si="5"/>
        <v>0</v>
      </c>
      <c r="O359" s="434"/>
      <c r="P359" s="456" t="str">
        <f t="shared" si="6"/>
        <v/>
      </c>
      <c r="Q359" s="457">
        <f t="shared" si="7"/>
        <v>0</v>
      </c>
      <c r="R359" s="458"/>
      <c r="S359" s="459" t="str">
        <f t="array" ref="S359">IF(B359="","",XLOOKUP($B359,Product,'Product List'!D:D))</f>
        <v/>
      </c>
      <c r="T359" s="454" t="str">
        <f t="array" ref="T359">IF(B359="","",XLOOKUP($B359,Product,'Product List'!E:E))</f>
        <v/>
      </c>
      <c r="U359" s="454" t="str">
        <f t="array" ref="U359">IF(B359="","",XLOOKUP($B359,Product,'Product List'!F:F))</f>
        <v/>
      </c>
      <c r="V359" s="454" t="str">
        <f t="array" ref="V359">IF(B359="","",XLOOKUP($B359,Product,'Product List'!G:G))</f>
        <v/>
      </c>
      <c r="W359" s="434"/>
      <c r="X359" s="434" t="str">
        <f t="array" ref="X359">iferror(xlookup(B359,'Product List'!A:A,'Product List'!P:P),"")</f>
        <v/>
      </c>
      <c r="Y359" s="434">
        <f t="shared" si="8"/>
        <v>0</v>
      </c>
      <c r="Z359" s="434"/>
    </row>
    <row r="360" ht="14.25" customHeight="1">
      <c r="A360" s="495"/>
      <c r="B360" s="494"/>
      <c r="C360" s="495"/>
      <c r="D360" s="496"/>
      <c r="E360" s="496"/>
      <c r="F360" s="496"/>
      <c r="G360" s="487">
        <f t="shared" si="1"/>
        <v>0</v>
      </c>
      <c r="H360" s="451" t="str">
        <f t="shared" si="2"/>
        <v/>
      </c>
      <c r="I360" s="452" t="str">
        <f t="shared" si="3"/>
        <v/>
      </c>
      <c r="J360" s="493"/>
      <c r="K360" s="434"/>
      <c r="L360" s="454" t="str">
        <f t="shared" si="4"/>
        <v/>
      </c>
      <c r="M360" s="455" t="str">
        <f t="array" ref="M360">IFERROR(IF(J360="","",XLOOKUP(L360,Personnel!$B$4:$G$4,Personnel!$B$5:$G$5)),"")</f>
        <v/>
      </c>
      <c r="N360" s="455">
        <f t="shared" si="5"/>
        <v>0</v>
      </c>
      <c r="O360" s="434"/>
      <c r="P360" s="456" t="str">
        <f t="shared" si="6"/>
        <v/>
      </c>
      <c r="Q360" s="457">
        <f t="shared" si="7"/>
        <v>0</v>
      </c>
      <c r="R360" s="458"/>
      <c r="S360" s="459" t="str">
        <f t="array" ref="S360">IF(B360="","",XLOOKUP($B360,Product,'Product List'!D:D))</f>
        <v/>
      </c>
      <c r="T360" s="454" t="str">
        <f t="array" ref="T360">IF(B360="","",XLOOKUP($B360,Product,'Product List'!E:E))</f>
        <v/>
      </c>
      <c r="U360" s="454" t="str">
        <f t="array" ref="U360">IF(B360="","",XLOOKUP($B360,Product,'Product List'!F:F))</f>
        <v/>
      </c>
      <c r="V360" s="454" t="str">
        <f t="array" ref="V360">IF(B360="","",XLOOKUP($B360,Product,'Product List'!G:G))</f>
        <v/>
      </c>
      <c r="W360" s="434"/>
      <c r="X360" s="434" t="str">
        <f t="array" ref="X360">iferror(xlookup(B360,'Product List'!A:A,'Product List'!P:P),"")</f>
        <v/>
      </c>
      <c r="Y360" s="434">
        <f t="shared" si="8"/>
        <v>0</v>
      </c>
      <c r="Z360" s="434"/>
    </row>
    <row r="361" ht="14.25" customHeight="1">
      <c r="A361" s="495"/>
      <c r="B361" s="494"/>
      <c r="C361" s="495"/>
      <c r="D361" s="496"/>
      <c r="E361" s="496"/>
      <c r="F361" s="496"/>
      <c r="G361" s="487">
        <f t="shared" si="1"/>
        <v>0</v>
      </c>
      <c r="H361" s="451" t="str">
        <f t="shared" si="2"/>
        <v/>
      </c>
      <c r="I361" s="452" t="str">
        <f t="shared" si="3"/>
        <v/>
      </c>
      <c r="J361" s="493"/>
      <c r="K361" s="434"/>
      <c r="L361" s="454" t="str">
        <f t="shared" si="4"/>
        <v/>
      </c>
      <c r="M361" s="455" t="str">
        <f t="array" ref="M361">IFERROR(IF(J361="","",XLOOKUP(L361,Personnel!$B$4:$G$4,Personnel!$B$5:$G$5)),"")</f>
        <v/>
      </c>
      <c r="N361" s="455">
        <f t="shared" si="5"/>
        <v>0</v>
      </c>
      <c r="O361" s="434"/>
      <c r="P361" s="456" t="str">
        <f t="shared" si="6"/>
        <v/>
      </c>
      <c r="Q361" s="457">
        <f t="shared" si="7"/>
        <v>0</v>
      </c>
      <c r="R361" s="458"/>
      <c r="S361" s="459" t="str">
        <f t="array" ref="S361">IF(B361="","",XLOOKUP($B361,Product,'Product List'!D:D))</f>
        <v/>
      </c>
      <c r="T361" s="454" t="str">
        <f t="array" ref="T361">IF(B361="","",XLOOKUP($B361,Product,'Product List'!E:E))</f>
        <v/>
      </c>
      <c r="U361" s="454" t="str">
        <f t="array" ref="U361">IF(B361="","",XLOOKUP($B361,Product,'Product List'!F:F))</f>
        <v/>
      </c>
      <c r="V361" s="454" t="str">
        <f t="array" ref="V361">IF(B361="","",XLOOKUP($B361,Product,'Product List'!G:G))</f>
        <v/>
      </c>
      <c r="W361" s="434"/>
      <c r="X361" s="434" t="str">
        <f t="array" ref="X361">iferror(xlookup(B361,'Product List'!A:A,'Product List'!P:P),"")</f>
        <v/>
      </c>
      <c r="Y361" s="434">
        <f t="shared" si="8"/>
        <v>0</v>
      </c>
      <c r="Z361" s="434"/>
    </row>
    <row r="362" ht="14.25" customHeight="1">
      <c r="A362" s="495"/>
      <c r="B362" s="494"/>
      <c r="C362" s="495"/>
      <c r="D362" s="496"/>
      <c r="E362" s="496"/>
      <c r="F362" s="496"/>
      <c r="G362" s="487">
        <f t="shared" si="1"/>
        <v>0</v>
      </c>
      <c r="H362" s="451" t="str">
        <f t="shared" si="2"/>
        <v/>
      </c>
      <c r="I362" s="452" t="str">
        <f t="shared" si="3"/>
        <v/>
      </c>
      <c r="J362" s="493"/>
      <c r="K362" s="434"/>
      <c r="L362" s="454" t="str">
        <f t="shared" si="4"/>
        <v/>
      </c>
      <c r="M362" s="455" t="str">
        <f t="array" ref="M362">IFERROR(IF(J362="","",XLOOKUP(L362,Personnel!$B$4:$G$4,Personnel!$B$5:$G$5)),"")</f>
        <v/>
      </c>
      <c r="N362" s="455">
        <f t="shared" si="5"/>
        <v>0</v>
      </c>
      <c r="O362" s="434"/>
      <c r="P362" s="456" t="str">
        <f t="shared" si="6"/>
        <v/>
      </c>
      <c r="Q362" s="457">
        <f t="shared" si="7"/>
        <v>0</v>
      </c>
      <c r="R362" s="458"/>
      <c r="S362" s="459" t="str">
        <f t="array" ref="S362">IF(B362="","",XLOOKUP($B362,Product,'Product List'!D:D))</f>
        <v/>
      </c>
      <c r="T362" s="454" t="str">
        <f t="array" ref="T362">IF(B362="","",XLOOKUP($B362,Product,'Product List'!E:E))</f>
        <v/>
      </c>
      <c r="U362" s="454" t="str">
        <f t="array" ref="U362">IF(B362="","",XLOOKUP($B362,Product,'Product List'!F:F))</f>
        <v/>
      </c>
      <c r="V362" s="454" t="str">
        <f t="array" ref="V362">IF(B362="","",XLOOKUP($B362,Product,'Product List'!G:G))</f>
        <v/>
      </c>
      <c r="W362" s="434"/>
      <c r="X362" s="434" t="str">
        <f t="array" ref="X362">iferror(xlookup(B362,'Product List'!A:A,'Product List'!P:P),"")</f>
        <v/>
      </c>
      <c r="Y362" s="434">
        <f t="shared" si="8"/>
        <v>0</v>
      </c>
      <c r="Z362" s="434"/>
    </row>
    <row r="363" ht="14.25" customHeight="1">
      <c r="A363" s="495"/>
      <c r="B363" s="494"/>
      <c r="C363" s="495"/>
      <c r="D363" s="496"/>
      <c r="E363" s="496"/>
      <c r="F363" s="496"/>
      <c r="G363" s="487">
        <f t="shared" si="1"/>
        <v>0</v>
      </c>
      <c r="H363" s="451" t="str">
        <f t="shared" si="2"/>
        <v/>
      </c>
      <c r="I363" s="452" t="str">
        <f t="shared" si="3"/>
        <v/>
      </c>
      <c r="J363" s="493"/>
      <c r="K363" s="434"/>
      <c r="L363" s="454" t="str">
        <f t="shared" si="4"/>
        <v/>
      </c>
      <c r="M363" s="455" t="str">
        <f t="array" ref="M363">IFERROR(IF(J363="","",XLOOKUP(L363,Personnel!$B$4:$G$4,Personnel!$B$5:$G$5)),"")</f>
        <v/>
      </c>
      <c r="N363" s="455">
        <f t="shared" si="5"/>
        <v>0</v>
      </c>
      <c r="O363" s="434"/>
      <c r="P363" s="456" t="str">
        <f t="shared" si="6"/>
        <v/>
      </c>
      <c r="Q363" s="457">
        <f t="shared" si="7"/>
        <v>0</v>
      </c>
      <c r="R363" s="458"/>
      <c r="S363" s="459" t="str">
        <f t="array" ref="S363">IF(B363="","",XLOOKUP($B363,Product,'Product List'!D:D))</f>
        <v/>
      </c>
      <c r="T363" s="454" t="str">
        <f t="array" ref="T363">IF(B363="","",XLOOKUP($B363,Product,'Product List'!E:E))</f>
        <v/>
      </c>
      <c r="U363" s="454" t="str">
        <f t="array" ref="U363">IF(B363="","",XLOOKUP($B363,Product,'Product List'!F:F))</f>
        <v/>
      </c>
      <c r="V363" s="454" t="str">
        <f t="array" ref="V363">IF(B363="","",XLOOKUP($B363,Product,'Product List'!G:G))</f>
        <v/>
      </c>
      <c r="W363" s="434"/>
      <c r="X363" s="434" t="str">
        <f t="array" ref="X363">iferror(xlookup(B363,'Product List'!A:A,'Product List'!P:P),"")</f>
        <v/>
      </c>
      <c r="Y363" s="434">
        <f t="shared" si="8"/>
        <v>0</v>
      </c>
      <c r="Z363" s="434"/>
    </row>
    <row r="364" ht="14.25" customHeight="1">
      <c r="A364" s="495"/>
      <c r="B364" s="494"/>
      <c r="C364" s="495"/>
      <c r="D364" s="496"/>
      <c r="E364" s="496"/>
      <c r="F364" s="496"/>
      <c r="G364" s="487">
        <f t="shared" si="1"/>
        <v>0</v>
      </c>
      <c r="H364" s="451" t="str">
        <f t="shared" si="2"/>
        <v/>
      </c>
      <c r="I364" s="452" t="str">
        <f t="shared" si="3"/>
        <v/>
      </c>
      <c r="J364" s="493"/>
      <c r="K364" s="434"/>
      <c r="L364" s="454" t="str">
        <f t="shared" si="4"/>
        <v/>
      </c>
      <c r="M364" s="455" t="str">
        <f t="array" ref="M364">IFERROR(IF(J364="","",XLOOKUP(L364,Personnel!$B$4:$G$4,Personnel!$B$5:$G$5)),"")</f>
        <v/>
      </c>
      <c r="N364" s="455">
        <f t="shared" si="5"/>
        <v>0</v>
      </c>
      <c r="O364" s="434"/>
      <c r="P364" s="456" t="str">
        <f t="shared" si="6"/>
        <v/>
      </c>
      <c r="Q364" s="457">
        <f t="shared" si="7"/>
        <v>0</v>
      </c>
      <c r="R364" s="458"/>
      <c r="S364" s="459" t="str">
        <f t="array" ref="S364">IF(B364="","",XLOOKUP($B364,Product,'Product List'!D:D))</f>
        <v/>
      </c>
      <c r="T364" s="454" t="str">
        <f t="array" ref="T364">IF(B364="","",XLOOKUP($B364,Product,'Product List'!E:E))</f>
        <v/>
      </c>
      <c r="U364" s="454" t="str">
        <f t="array" ref="U364">IF(B364="","",XLOOKUP($B364,Product,'Product List'!F:F))</f>
        <v/>
      </c>
      <c r="V364" s="454" t="str">
        <f t="array" ref="V364">IF(B364="","",XLOOKUP($B364,Product,'Product List'!G:G))</f>
        <v/>
      </c>
      <c r="W364" s="434"/>
      <c r="X364" s="434" t="str">
        <f t="array" ref="X364">iferror(xlookup(B364,'Product List'!A:A,'Product List'!P:P),"")</f>
        <v/>
      </c>
      <c r="Y364" s="434">
        <f t="shared" si="8"/>
        <v>0</v>
      </c>
      <c r="Z364" s="434"/>
    </row>
    <row r="365" ht="14.25" customHeight="1">
      <c r="A365" s="495"/>
      <c r="B365" s="494"/>
      <c r="C365" s="495"/>
      <c r="D365" s="496"/>
      <c r="E365" s="496"/>
      <c r="F365" s="496"/>
      <c r="G365" s="487">
        <f t="shared" si="1"/>
        <v>0</v>
      </c>
      <c r="H365" s="451" t="str">
        <f t="shared" si="2"/>
        <v/>
      </c>
      <c r="I365" s="452" t="str">
        <f t="shared" si="3"/>
        <v/>
      </c>
      <c r="J365" s="493"/>
      <c r="K365" s="434"/>
      <c r="L365" s="454" t="str">
        <f t="shared" si="4"/>
        <v/>
      </c>
      <c r="M365" s="455" t="str">
        <f t="array" ref="M365">IFERROR(IF(J365="","",XLOOKUP(L365,Personnel!$B$4:$G$4,Personnel!$B$5:$G$5)),"")</f>
        <v/>
      </c>
      <c r="N365" s="455">
        <f t="shared" si="5"/>
        <v>0</v>
      </c>
      <c r="O365" s="434"/>
      <c r="P365" s="456" t="str">
        <f t="shared" si="6"/>
        <v/>
      </c>
      <c r="Q365" s="457">
        <f t="shared" si="7"/>
        <v>0</v>
      </c>
      <c r="R365" s="458"/>
      <c r="S365" s="459" t="str">
        <f t="array" ref="S365">IF(B365="","",XLOOKUP($B365,Product,'Product List'!D:D))</f>
        <v/>
      </c>
      <c r="T365" s="454" t="str">
        <f t="array" ref="T365">IF(B365="","",XLOOKUP($B365,Product,'Product List'!E:E))</f>
        <v/>
      </c>
      <c r="U365" s="454" t="str">
        <f t="array" ref="U365">IF(B365="","",XLOOKUP($B365,Product,'Product List'!F:F))</f>
        <v/>
      </c>
      <c r="V365" s="454" t="str">
        <f t="array" ref="V365">IF(B365="","",XLOOKUP($B365,Product,'Product List'!G:G))</f>
        <v/>
      </c>
      <c r="W365" s="434"/>
      <c r="X365" s="434" t="str">
        <f t="array" ref="X365">iferror(xlookup(B365,'Product List'!A:A,'Product List'!P:P),"")</f>
        <v/>
      </c>
      <c r="Y365" s="434">
        <f t="shared" si="8"/>
        <v>0</v>
      </c>
      <c r="Z365" s="434"/>
    </row>
    <row r="366" ht="14.25" customHeight="1">
      <c r="A366" s="495"/>
      <c r="B366" s="494"/>
      <c r="C366" s="495"/>
      <c r="D366" s="496"/>
      <c r="E366" s="496"/>
      <c r="F366" s="496"/>
      <c r="G366" s="487">
        <f t="shared" si="1"/>
        <v>0</v>
      </c>
      <c r="H366" s="451" t="str">
        <f t="shared" si="2"/>
        <v/>
      </c>
      <c r="I366" s="452" t="str">
        <f t="shared" si="3"/>
        <v/>
      </c>
      <c r="J366" s="493"/>
      <c r="K366" s="434"/>
      <c r="L366" s="454" t="str">
        <f t="shared" si="4"/>
        <v/>
      </c>
      <c r="M366" s="455" t="str">
        <f t="array" ref="M366">IFERROR(IF(J366="","",XLOOKUP(L366,Personnel!$B$4:$G$4,Personnel!$B$5:$G$5)),"")</f>
        <v/>
      </c>
      <c r="N366" s="455">
        <f t="shared" si="5"/>
        <v>0</v>
      </c>
      <c r="O366" s="434"/>
      <c r="P366" s="456" t="str">
        <f t="shared" si="6"/>
        <v/>
      </c>
      <c r="Q366" s="457">
        <f t="shared" si="7"/>
        <v>0</v>
      </c>
      <c r="R366" s="458"/>
      <c r="S366" s="459" t="str">
        <f t="array" ref="S366">IF(B366="","",XLOOKUP($B366,Product,'Product List'!D:D))</f>
        <v/>
      </c>
      <c r="T366" s="454" t="str">
        <f t="array" ref="T366">IF(B366="","",XLOOKUP($B366,Product,'Product List'!E:E))</f>
        <v/>
      </c>
      <c r="U366" s="454" t="str">
        <f t="array" ref="U366">IF(B366="","",XLOOKUP($B366,Product,'Product List'!F:F))</f>
        <v/>
      </c>
      <c r="V366" s="454" t="str">
        <f t="array" ref="V366">IF(B366="","",XLOOKUP($B366,Product,'Product List'!G:G))</f>
        <v/>
      </c>
      <c r="W366" s="434"/>
      <c r="X366" s="434" t="str">
        <f t="array" ref="X366">iferror(xlookup(B366,'Product List'!A:A,'Product List'!P:P),"")</f>
        <v/>
      </c>
      <c r="Y366" s="434">
        <f t="shared" si="8"/>
        <v>0</v>
      </c>
      <c r="Z366" s="434"/>
    </row>
    <row r="367" ht="14.25" customHeight="1">
      <c r="A367" s="495"/>
      <c r="B367" s="494"/>
      <c r="C367" s="495"/>
      <c r="D367" s="496"/>
      <c r="E367" s="496"/>
      <c r="F367" s="496"/>
      <c r="G367" s="487">
        <f t="shared" si="1"/>
        <v>0</v>
      </c>
      <c r="H367" s="451" t="str">
        <f t="shared" si="2"/>
        <v/>
      </c>
      <c r="I367" s="452" t="str">
        <f t="shared" si="3"/>
        <v/>
      </c>
      <c r="J367" s="493"/>
      <c r="K367" s="434"/>
      <c r="L367" s="454" t="str">
        <f t="shared" si="4"/>
        <v/>
      </c>
      <c r="M367" s="455" t="str">
        <f t="array" ref="M367">IFERROR(IF(J367="","",XLOOKUP(L367,Personnel!$B$4:$G$4,Personnel!$B$5:$G$5)),"")</f>
        <v/>
      </c>
      <c r="N367" s="455">
        <f t="shared" si="5"/>
        <v>0</v>
      </c>
      <c r="O367" s="434"/>
      <c r="P367" s="456" t="str">
        <f t="shared" si="6"/>
        <v/>
      </c>
      <c r="Q367" s="457">
        <f t="shared" si="7"/>
        <v>0</v>
      </c>
      <c r="R367" s="458"/>
      <c r="S367" s="459" t="str">
        <f t="array" ref="S367">IF(B367="","",XLOOKUP($B367,Product,'Product List'!D:D))</f>
        <v/>
      </c>
      <c r="T367" s="454" t="str">
        <f t="array" ref="T367">IF(B367="","",XLOOKUP($B367,Product,'Product List'!E:E))</f>
        <v/>
      </c>
      <c r="U367" s="454" t="str">
        <f t="array" ref="U367">IF(B367="","",XLOOKUP($B367,Product,'Product List'!F:F))</f>
        <v/>
      </c>
      <c r="V367" s="454" t="str">
        <f t="array" ref="V367">IF(B367="","",XLOOKUP($B367,Product,'Product List'!G:G))</f>
        <v/>
      </c>
      <c r="W367" s="434"/>
      <c r="X367" s="434" t="str">
        <f t="array" ref="X367">iferror(xlookup(B367,'Product List'!A:A,'Product List'!P:P),"")</f>
        <v/>
      </c>
      <c r="Y367" s="434">
        <f t="shared" si="8"/>
        <v>0</v>
      </c>
      <c r="Z367" s="434"/>
    </row>
    <row r="368" ht="14.25" customHeight="1">
      <c r="A368" s="495"/>
      <c r="B368" s="494"/>
      <c r="C368" s="495"/>
      <c r="D368" s="496"/>
      <c r="E368" s="496"/>
      <c r="F368" s="496"/>
      <c r="G368" s="487">
        <f t="shared" si="1"/>
        <v>0</v>
      </c>
      <c r="H368" s="451" t="str">
        <f t="shared" si="2"/>
        <v/>
      </c>
      <c r="I368" s="452" t="str">
        <f t="shared" si="3"/>
        <v/>
      </c>
      <c r="J368" s="493"/>
      <c r="K368" s="434"/>
      <c r="L368" s="454" t="str">
        <f t="shared" si="4"/>
        <v/>
      </c>
      <c r="M368" s="455" t="str">
        <f t="array" ref="M368">IFERROR(IF(J368="","",XLOOKUP(L368,Personnel!$B$4:$G$4,Personnel!$B$5:$G$5)),"")</f>
        <v/>
      </c>
      <c r="N368" s="455">
        <f t="shared" si="5"/>
        <v>0</v>
      </c>
      <c r="O368" s="434"/>
      <c r="P368" s="456" t="str">
        <f t="shared" si="6"/>
        <v/>
      </c>
      <c r="Q368" s="457">
        <f t="shared" si="7"/>
        <v>0</v>
      </c>
      <c r="R368" s="458"/>
      <c r="S368" s="459" t="str">
        <f t="array" ref="S368">IF(B368="","",XLOOKUP($B368,Product,'Product List'!D:D))</f>
        <v/>
      </c>
      <c r="T368" s="454" t="str">
        <f t="array" ref="T368">IF(B368="","",XLOOKUP($B368,Product,'Product List'!E:E))</f>
        <v/>
      </c>
      <c r="U368" s="454" t="str">
        <f t="array" ref="U368">IF(B368="","",XLOOKUP($B368,Product,'Product List'!F:F))</f>
        <v/>
      </c>
      <c r="V368" s="454" t="str">
        <f t="array" ref="V368">IF(B368="","",XLOOKUP($B368,Product,'Product List'!G:G))</f>
        <v/>
      </c>
      <c r="W368" s="434"/>
      <c r="X368" s="434" t="str">
        <f t="array" ref="X368">iferror(xlookup(B368,'Product List'!A:A,'Product List'!P:P),"")</f>
        <v/>
      </c>
      <c r="Y368" s="434">
        <f t="shared" si="8"/>
        <v>0</v>
      </c>
      <c r="Z368" s="434"/>
    </row>
    <row r="369" ht="14.25" customHeight="1">
      <c r="A369" s="495"/>
      <c r="B369" s="494"/>
      <c r="C369" s="495"/>
      <c r="D369" s="496"/>
      <c r="E369" s="496"/>
      <c r="F369" s="496"/>
      <c r="G369" s="487">
        <f t="shared" si="1"/>
        <v>0</v>
      </c>
      <c r="H369" s="451" t="str">
        <f t="shared" si="2"/>
        <v/>
      </c>
      <c r="I369" s="452" t="str">
        <f t="shared" si="3"/>
        <v/>
      </c>
      <c r="J369" s="493"/>
      <c r="K369" s="434"/>
      <c r="L369" s="454" t="str">
        <f t="shared" si="4"/>
        <v/>
      </c>
      <c r="M369" s="455" t="str">
        <f t="array" ref="M369">IFERROR(IF(J369="","",XLOOKUP(L369,Personnel!$B$4:$G$4,Personnel!$B$5:$G$5)),"")</f>
        <v/>
      </c>
      <c r="N369" s="455">
        <f t="shared" si="5"/>
        <v>0</v>
      </c>
      <c r="O369" s="434"/>
      <c r="P369" s="456" t="str">
        <f t="shared" si="6"/>
        <v/>
      </c>
      <c r="Q369" s="457">
        <f t="shared" si="7"/>
        <v>0</v>
      </c>
      <c r="R369" s="458"/>
      <c r="S369" s="459" t="str">
        <f t="array" ref="S369">IF(B369="","",XLOOKUP($B369,Product,'Product List'!D:D))</f>
        <v/>
      </c>
      <c r="T369" s="454" t="str">
        <f t="array" ref="T369">IF(B369="","",XLOOKUP($B369,Product,'Product List'!E:E))</f>
        <v/>
      </c>
      <c r="U369" s="454" t="str">
        <f t="array" ref="U369">IF(B369="","",XLOOKUP($B369,Product,'Product List'!F:F))</f>
        <v/>
      </c>
      <c r="V369" s="454" t="str">
        <f t="array" ref="V369">IF(B369="","",XLOOKUP($B369,Product,'Product List'!G:G))</f>
        <v/>
      </c>
      <c r="W369" s="434"/>
      <c r="X369" s="434" t="str">
        <f t="array" ref="X369">iferror(xlookup(B369,'Product List'!A:A,'Product List'!P:P),"")</f>
        <v/>
      </c>
      <c r="Y369" s="434">
        <f t="shared" si="8"/>
        <v>0</v>
      </c>
      <c r="Z369" s="434"/>
    </row>
    <row r="370" ht="14.25" customHeight="1">
      <c r="A370" s="495"/>
      <c r="B370" s="494"/>
      <c r="C370" s="495"/>
      <c r="D370" s="496"/>
      <c r="E370" s="496"/>
      <c r="F370" s="496"/>
      <c r="G370" s="487">
        <f t="shared" si="1"/>
        <v>0</v>
      </c>
      <c r="H370" s="451" t="str">
        <f t="shared" si="2"/>
        <v/>
      </c>
      <c r="I370" s="452" t="str">
        <f t="shared" si="3"/>
        <v/>
      </c>
      <c r="J370" s="493"/>
      <c r="K370" s="434"/>
      <c r="L370" s="454" t="str">
        <f t="shared" si="4"/>
        <v/>
      </c>
      <c r="M370" s="455" t="str">
        <f t="array" ref="M370">IFERROR(IF(J370="","",XLOOKUP(L370,Personnel!$B$4:$G$4,Personnel!$B$5:$G$5)),"")</f>
        <v/>
      </c>
      <c r="N370" s="455">
        <f t="shared" si="5"/>
        <v>0</v>
      </c>
      <c r="O370" s="434"/>
      <c r="P370" s="456" t="str">
        <f t="shared" si="6"/>
        <v/>
      </c>
      <c r="Q370" s="457">
        <f t="shared" si="7"/>
        <v>0</v>
      </c>
      <c r="R370" s="458"/>
      <c r="S370" s="459" t="str">
        <f t="array" ref="S370">IF(B370="","",XLOOKUP($B370,Product,'Product List'!D:D))</f>
        <v/>
      </c>
      <c r="T370" s="454" t="str">
        <f t="array" ref="T370">IF(B370="","",XLOOKUP($B370,Product,'Product List'!E:E))</f>
        <v/>
      </c>
      <c r="U370" s="454" t="str">
        <f t="array" ref="U370">IF(B370="","",XLOOKUP($B370,Product,'Product List'!F:F))</f>
        <v/>
      </c>
      <c r="V370" s="454" t="str">
        <f t="array" ref="V370">IF(B370="","",XLOOKUP($B370,Product,'Product List'!G:G))</f>
        <v/>
      </c>
      <c r="W370" s="434"/>
      <c r="X370" s="434" t="str">
        <f t="array" ref="X370">iferror(xlookup(B370,'Product List'!A:A,'Product List'!P:P),"")</f>
        <v/>
      </c>
      <c r="Y370" s="434">
        <f t="shared" si="8"/>
        <v>0</v>
      </c>
      <c r="Z370" s="434"/>
    </row>
    <row r="371" ht="14.25" customHeight="1">
      <c r="A371" s="495"/>
      <c r="B371" s="494"/>
      <c r="C371" s="495"/>
      <c r="D371" s="496"/>
      <c r="E371" s="496"/>
      <c r="F371" s="496"/>
      <c r="G371" s="487">
        <f t="shared" si="1"/>
        <v>0</v>
      </c>
      <c r="H371" s="451" t="str">
        <f t="shared" si="2"/>
        <v/>
      </c>
      <c r="I371" s="452" t="str">
        <f t="shared" si="3"/>
        <v/>
      </c>
      <c r="J371" s="493"/>
      <c r="K371" s="434"/>
      <c r="L371" s="454" t="str">
        <f t="shared" si="4"/>
        <v/>
      </c>
      <c r="M371" s="455" t="str">
        <f t="array" ref="M371">IFERROR(IF(J371="","",XLOOKUP(L371,Personnel!$B$4:$G$4,Personnel!$B$5:$G$5)),"")</f>
        <v/>
      </c>
      <c r="N371" s="455">
        <f t="shared" si="5"/>
        <v>0</v>
      </c>
      <c r="O371" s="434"/>
      <c r="P371" s="456" t="str">
        <f t="shared" si="6"/>
        <v/>
      </c>
      <c r="Q371" s="457">
        <f t="shared" si="7"/>
        <v>0</v>
      </c>
      <c r="R371" s="458"/>
      <c r="S371" s="459" t="str">
        <f t="array" ref="S371">IF(B371="","",XLOOKUP($B371,Product,'Product List'!D:D))</f>
        <v/>
      </c>
      <c r="T371" s="454" t="str">
        <f t="array" ref="T371">IF(B371="","",XLOOKUP($B371,Product,'Product List'!E:E))</f>
        <v/>
      </c>
      <c r="U371" s="454" t="str">
        <f t="array" ref="U371">IF(B371="","",XLOOKUP($B371,Product,'Product List'!F:F))</f>
        <v/>
      </c>
      <c r="V371" s="454" t="str">
        <f t="array" ref="V371">IF(B371="","",XLOOKUP($B371,Product,'Product List'!G:G))</f>
        <v/>
      </c>
      <c r="W371" s="434"/>
      <c r="X371" s="434" t="str">
        <f t="array" ref="X371">iferror(xlookup(B371,'Product List'!A:A,'Product List'!P:P),"")</f>
        <v/>
      </c>
      <c r="Y371" s="434">
        <f t="shared" si="8"/>
        <v>0</v>
      </c>
      <c r="Z371" s="434"/>
    </row>
    <row r="372" ht="14.25" customHeight="1">
      <c r="A372" s="495"/>
      <c r="B372" s="494"/>
      <c r="C372" s="495"/>
      <c r="D372" s="496"/>
      <c r="E372" s="496"/>
      <c r="F372" s="496"/>
      <c r="G372" s="487">
        <f t="shared" si="1"/>
        <v>0</v>
      </c>
      <c r="H372" s="451" t="str">
        <f t="shared" si="2"/>
        <v/>
      </c>
      <c r="I372" s="452" t="str">
        <f t="shared" si="3"/>
        <v/>
      </c>
      <c r="J372" s="493"/>
      <c r="K372" s="434"/>
      <c r="L372" s="454" t="str">
        <f t="shared" si="4"/>
        <v/>
      </c>
      <c r="M372" s="455" t="str">
        <f t="array" ref="M372">IFERROR(IF(J372="","",XLOOKUP(L372,Personnel!$B$4:$G$4,Personnel!$B$5:$G$5)),"")</f>
        <v/>
      </c>
      <c r="N372" s="455">
        <f t="shared" si="5"/>
        <v>0</v>
      </c>
      <c r="O372" s="434"/>
      <c r="P372" s="456" t="str">
        <f t="shared" si="6"/>
        <v/>
      </c>
      <c r="Q372" s="457">
        <f t="shared" si="7"/>
        <v>0</v>
      </c>
      <c r="R372" s="458"/>
      <c r="S372" s="459" t="str">
        <f t="array" ref="S372">IF(B372="","",XLOOKUP($B372,Product,'Product List'!D:D))</f>
        <v/>
      </c>
      <c r="T372" s="454" t="str">
        <f t="array" ref="T372">IF(B372="","",XLOOKUP($B372,Product,'Product List'!E:E))</f>
        <v/>
      </c>
      <c r="U372" s="454" t="str">
        <f t="array" ref="U372">IF(B372="","",XLOOKUP($B372,Product,'Product List'!F:F))</f>
        <v/>
      </c>
      <c r="V372" s="454" t="str">
        <f t="array" ref="V372">IF(B372="","",XLOOKUP($B372,Product,'Product List'!G:G))</f>
        <v/>
      </c>
      <c r="W372" s="434"/>
      <c r="X372" s="434" t="str">
        <f t="array" ref="X372">iferror(xlookup(B372,'Product List'!A:A,'Product List'!P:P),"")</f>
        <v/>
      </c>
      <c r="Y372" s="434">
        <f t="shared" si="8"/>
        <v>0</v>
      </c>
      <c r="Z372" s="434"/>
    </row>
    <row r="373" ht="14.25" customHeight="1">
      <c r="A373" s="495"/>
      <c r="B373" s="494"/>
      <c r="C373" s="495"/>
      <c r="D373" s="496"/>
      <c r="E373" s="496"/>
      <c r="F373" s="496"/>
      <c r="G373" s="487">
        <f t="shared" si="1"/>
        <v>0</v>
      </c>
      <c r="H373" s="451" t="str">
        <f t="shared" si="2"/>
        <v/>
      </c>
      <c r="I373" s="452" t="str">
        <f t="shared" si="3"/>
        <v/>
      </c>
      <c r="J373" s="493"/>
      <c r="K373" s="434"/>
      <c r="L373" s="454" t="str">
        <f t="shared" si="4"/>
        <v/>
      </c>
      <c r="M373" s="455" t="str">
        <f t="array" ref="M373">IFERROR(IF(J373="","",XLOOKUP(L373,Personnel!$B$4:$G$4,Personnel!$B$5:$G$5)),"")</f>
        <v/>
      </c>
      <c r="N373" s="455">
        <f t="shared" si="5"/>
        <v>0</v>
      </c>
      <c r="O373" s="434"/>
      <c r="P373" s="456" t="str">
        <f t="shared" si="6"/>
        <v/>
      </c>
      <c r="Q373" s="457">
        <f t="shared" si="7"/>
        <v>0</v>
      </c>
      <c r="R373" s="458"/>
      <c r="S373" s="459" t="str">
        <f t="array" ref="S373">IF(B373="","",XLOOKUP($B373,Product,'Product List'!D:D))</f>
        <v/>
      </c>
      <c r="T373" s="454" t="str">
        <f t="array" ref="T373">IF(B373="","",XLOOKUP($B373,Product,'Product List'!E:E))</f>
        <v/>
      </c>
      <c r="U373" s="454" t="str">
        <f t="array" ref="U373">IF(B373="","",XLOOKUP($B373,Product,'Product List'!F:F))</f>
        <v/>
      </c>
      <c r="V373" s="454" t="str">
        <f t="array" ref="V373">IF(B373="","",XLOOKUP($B373,Product,'Product List'!G:G))</f>
        <v/>
      </c>
      <c r="W373" s="434"/>
      <c r="X373" s="434" t="str">
        <f t="array" ref="X373">iferror(xlookup(B373,'Product List'!A:A,'Product List'!P:P),"")</f>
        <v/>
      </c>
      <c r="Y373" s="434">
        <f t="shared" si="8"/>
        <v>0</v>
      </c>
      <c r="Z373" s="434"/>
    </row>
    <row r="374" ht="14.25" customHeight="1">
      <c r="A374" s="495"/>
      <c r="B374" s="494"/>
      <c r="C374" s="495"/>
      <c r="D374" s="496"/>
      <c r="E374" s="496"/>
      <c r="F374" s="496"/>
      <c r="G374" s="487">
        <f t="shared" si="1"/>
        <v>0</v>
      </c>
      <c r="H374" s="451" t="str">
        <f t="shared" si="2"/>
        <v/>
      </c>
      <c r="I374" s="452" t="str">
        <f t="shared" si="3"/>
        <v/>
      </c>
      <c r="J374" s="493"/>
      <c r="K374" s="434"/>
      <c r="L374" s="454" t="str">
        <f t="shared" si="4"/>
        <v/>
      </c>
      <c r="M374" s="455" t="str">
        <f t="array" ref="M374">IFERROR(IF(J374="","",XLOOKUP(L374,Personnel!$B$4:$G$4,Personnel!$B$5:$G$5)),"")</f>
        <v/>
      </c>
      <c r="N374" s="455">
        <f t="shared" si="5"/>
        <v>0</v>
      </c>
      <c r="O374" s="434"/>
      <c r="P374" s="456" t="str">
        <f t="shared" si="6"/>
        <v/>
      </c>
      <c r="Q374" s="457">
        <f t="shared" si="7"/>
        <v>0</v>
      </c>
      <c r="R374" s="458"/>
      <c r="S374" s="459" t="str">
        <f t="array" ref="S374">IF(B374="","",XLOOKUP($B374,Product,'Product List'!D:D))</f>
        <v/>
      </c>
      <c r="T374" s="454" t="str">
        <f t="array" ref="T374">IF(B374="","",XLOOKUP($B374,Product,'Product List'!E:E))</f>
        <v/>
      </c>
      <c r="U374" s="454" t="str">
        <f t="array" ref="U374">IF(B374="","",XLOOKUP($B374,Product,'Product List'!F:F))</f>
        <v/>
      </c>
      <c r="V374" s="454" t="str">
        <f t="array" ref="V374">IF(B374="","",XLOOKUP($B374,Product,'Product List'!G:G))</f>
        <v/>
      </c>
      <c r="W374" s="434"/>
      <c r="X374" s="434" t="str">
        <f t="array" ref="X374">iferror(xlookup(B374,'Product List'!A:A,'Product List'!P:P),"")</f>
        <v/>
      </c>
      <c r="Y374" s="434">
        <f t="shared" si="8"/>
        <v>0</v>
      </c>
      <c r="Z374" s="434"/>
    </row>
    <row r="375" ht="14.25" customHeight="1">
      <c r="A375" s="495"/>
      <c r="B375" s="494"/>
      <c r="C375" s="495"/>
      <c r="D375" s="496"/>
      <c r="E375" s="496"/>
      <c r="F375" s="496"/>
      <c r="G375" s="487">
        <f t="shared" si="1"/>
        <v>0</v>
      </c>
      <c r="H375" s="451" t="str">
        <f t="shared" si="2"/>
        <v/>
      </c>
      <c r="I375" s="452" t="str">
        <f t="shared" si="3"/>
        <v/>
      </c>
      <c r="J375" s="493"/>
      <c r="K375" s="434"/>
      <c r="L375" s="454" t="str">
        <f t="shared" si="4"/>
        <v/>
      </c>
      <c r="M375" s="455" t="str">
        <f t="array" ref="M375">IFERROR(IF(J375="","",XLOOKUP(L375,Personnel!$B$4:$G$4,Personnel!$B$5:$G$5)),"")</f>
        <v/>
      </c>
      <c r="N375" s="455">
        <f t="shared" si="5"/>
        <v>0</v>
      </c>
      <c r="O375" s="434"/>
      <c r="P375" s="456" t="str">
        <f t="shared" si="6"/>
        <v/>
      </c>
      <c r="Q375" s="457">
        <f t="shared" si="7"/>
        <v>0</v>
      </c>
      <c r="R375" s="458"/>
      <c r="S375" s="459" t="str">
        <f t="array" ref="S375">IF(B375="","",XLOOKUP($B375,Product,'Product List'!D:D))</f>
        <v/>
      </c>
      <c r="T375" s="454" t="str">
        <f t="array" ref="T375">IF(B375="","",XLOOKUP($B375,Product,'Product List'!E:E))</f>
        <v/>
      </c>
      <c r="U375" s="454" t="str">
        <f t="array" ref="U375">IF(B375="","",XLOOKUP($B375,Product,'Product List'!F:F))</f>
        <v/>
      </c>
      <c r="V375" s="454" t="str">
        <f t="array" ref="V375">IF(B375="","",XLOOKUP($B375,Product,'Product List'!G:G))</f>
        <v/>
      </c>
      <c r="W375" s="434"/>
      <c r="X375" s="434" t="str">
        <f t="array" ref="X375">iferror(xlookup(B375,'Product List'!A:A,'Product List'!P:P),"")</f>
        <v/>
      </c>
      <c r="Y375" s="434">
        <f t="shared" si="8"/>
        <v>0</v>
      </c>
      <c r="Z375" s="434"/>
    </row>
    <row r="376" ht="14.25" customHeight="1">
      <c r="A376" s="495"/>
      <c r="B376" s="494"/>
      <c r="C376" s="495"/>
      <c r="D376" s="496"/>
      <c r="E376" s="496"/>
      <c r="F376" s="496"/>
      <c r="G376" s="487">
        <f t="shared" si="1"/>
        <v>0</v>
      </c>
      <c r="H376" s="451" t="str">
        <f t="shared" si="2"/>
        <v/>
      </c>
      <c r="I376" s="452" t="str">
        <f t="shared" si="3"/>
        <v/>
      </c>
      <c r="J376" s="493"/>
      <c r="K376" s="434"/>
      <c r="L376" s="454" t="str">
        <f t="shared" si="4"/>
        <v/>
      </c>
      <c r="M376" s="455" t="str">
        <f t="array" ref="M376">IFERROR(IF(J376="","",XLOOKUP(L376,Personnel!$B$4:$G$4,Personnel!$B$5:$G$5)),"")</f>
        <v/>
      </c>
      <c r="N376" s="455">
        <f t="shared" si="5"/>
        <v>0</v>
      </c>
      <c r="O376" s="434"/>
      <c r="P376" s="456" t="str">
        <f t="shared" si="6"/>
        <v/>
      </c>
      <c r="Q376" s="457">
        <f t="shared" si="7"/>
        <v>0</v>
      </c>
      <c r="R376" s="458"/>
      <c r="S376" s="459" t="str">
        <f t="array" ref="S376">IF(B376="","",XLOOKUP($B376,Product,'Product List'!D:D))</f>
        <v/>
      </c>
      <c r="T376" s="454" t="str">
        <f t="array" ref="T376">IF(B376="","",XLOOKUP($B376,Product,'Product List'!E:E))</f>
        <v/>
      </c>
      <c r="U376" s="454" t="str">
        <f t="array" ref="U376">IF(B376="","",XLOOKUP($B376,Product,'Product List'!F:F))</f>
        <v/>
      </c>
      <c r="V376" s="454" t="str">
        <f t="array" ref="V376">IF(B376="","",XLOOKUP($B376,Product,'Product List'!G:G))</f>
        <v/>
      </c>
      <c r="W376" s="434"/>
      <c r="X376" s="434" t="str">
        <f t="array" ref="X376">iferror(xlookup(B376,'Product List'!A:A,'Product List'!P:P),"")</f>
        <v/>
      </c>
      <c r="Y376" s="434">
        <f t="shared" si="8"/>
        <v>0</v>
      </c>
      <c r="Z376" s="434"/>
    </row>
    <row r="377" ht="14.25" customHeight="1">
      <c r="A377" s="495"/>
      <c r="B377" s="494"/>
      <c r="C377" s="495"/>
      <c r="D377" s="496"/>
      <c r="E377" s="496"/>
      <c r="F377" s="496"/>
      <c r="G377" s="487">
        <f t="shared" si="1"/>
        <v>0</v>
      </c>
      <c r="H377" s="451" t="str">
        <f t="shared" si="2"/>
        <v/>
      </c>
      <c r="I377" s="452" t="str">
        <f t="shared" si="3"/>
        <v/>
      </c>
      <c r="J377" s="493"/>
      <c r="K377" s="434"/>
      <c r="L377" s="454" t="str">
        <f t="shared" si="4"/>
        <v/>
      </c>
      <c r="M377" s="455" t="str">
        <f t="array" ref="M377">IFERROR(IF(J377="","",XLOOKUP(L377,Personnel!$B$4:$G$4,Personnel!$B$5:$G$5)),"")</f>
        <v/>
      </c>
      <c r="N377" s="455">
        <f t="shared" si="5"/>
        <v>0</v>
      </c>
      <c r="O377" s="434"/>
      <c r="P377" s="456" t="str">
        <f t="shared" si="6"/>
        <v/>
      </c>
      <c r="Q377" s="457">
        <f t="shared" si="7"/>
        <v>0</v>
      </c>
      <c r="R377" s="458"/>
      <c r="S377" s="459" t="str">
        <f t="array" ref="S377">IF(B377="","",XLOOKUP($B377,Product,'Product List'!D:D))</f>
        <v/>
      </c>
      <c r="T377" s="454" t="str">
        <f t="array" ref="T377">IF(B377="","",XLOOKUP($B377,Product,'Product List'!E:E))</f>
        <v/>
      </c>
      <c r="U377" s="454" t="str">
        <f t="array" ref="U377">IF(B377="","",XLOOKUP($B377,Product,'Product List'!F:F))</f>
        <v/>
      </c>
      <c r="V377" s="454" t="str">
        <f t="array" ref="V377">IF(B377="","",XLOOKUP($B377,Product,'Product List'!G:G))</f>
        <v/>
      </c>
      <c r="W377" s="434"/>
      <c r="X377" s="434" t="str">
        <f t="array" ref="X377">iferror(xlookup(B377,'Product List'!A:A,'Product List'!P:P),"")</f>
        <v/>
      </c>
      <c r="Y377" s="434">
        <f t="shared" si="8"/>
        <v>0</v>
      </c>
      <c r="Z377" s="434"/>
    </row>
    <row r="378" ht="14.25" customHeight="1">
      <c r="A378" s="495"/>
      <c r="B378" s="494"/>
      <c r="C378" s="495"/>
      <c r="D378" s="496"/>
      <c r="E378" s="496"/>
      <c r="F378" s="496"/>
      <c r="G378" s="487">
        <f t="shared" si="1"/>
        <v>0</v>
      </c>
      <c r="H378" s="451" t="str">
        <f t="shared" si="2"/>
        <v/>
      </c>
      <c r="I378" s="452" t="str">
        <f t="shared" si="3"/>
        <v/>
      </c>
      <c r="J378" s="493"/>
      <c r="K378" s="434"/>
      <c r="L378" s="454" t="str">
        <f t="shared" si="4"/>
        <v/>
      </c>
      <c r="M378" s="455" t="str">
        <f t="array" ref="M378">IFERROR(IF(J378="","",XLOOKUP(L378,Personnel!$B$4:$G$4,Personnel!$B$5:$G$5)),"")</f>
        <v/>
      </c>
      <c r="N378" s="455">
        <f t="shared" si="5"/>
        <v>0</v>
      </c>
      <c r="O378" s="434"/>
      <c r="P378" s="456" t="str">
        <f t="shared" si="6"/>
        <v/>
      </c>
      <c r="Q378" s="457">
        <f t="shared" si="7"/>
        <v>0</v>
      </c>
      <c r="R378" s="458"/>
      <c r="S378" s="459" t="str">
        <f t="array" ref="S378">IF(B378="","",XLOOKUP($B378,Product,'Product List'!D:D))</f>
        <v/>
      </c>
      <c r="T378" s="454" t="str">
        <f t="array" ref="T378">IF(B378="","",XLOOKUP($B378,Product,'Product List'!E:E))</f>
        <v/>
      </c>
      <c r="U378" s="454" t="str">
        <f t="array" ref="U378">IF(B378="","",XLOOKUP($B378,Product,'Product List'!F:F))</f>
        <v/>
      </c>
      <c r="V378" s="454" t="str">
        <f t="array" ref="V378">IF(B378="","",XLOOKUP($B378,Product,'Product List'!G:G))</f>
        <v/>
      </c>
      <c r="W378" s="434"/>
      <c r="X378" s="434" t="str">
        <f t="array" ref="X378">iferror(xlookup(B378,'Product List'!A:A,'Product List'!P:P),"")</f>
        <v/>
      </c>
      <c r="Y378" s="434">
        <f t="shared" si="8"/>
        <v>0</v>
      </c>
      <c r="Z378" s="434"/>
    </row>
    <row r="379" ht="14.25" customHeight="1">
      <c r="A379" s="495"/>
      <c r="B379" s="494"/>
      <c r="C379" s="495"/>
      <c r="D379" s="496"/>
      <c r="E379" s="496"/>
      <c r="F379" s="496"/>
      <c r="G379" s="487">
        <f t="shared" si="1"/>
        <v>0</v>
      </c>
      <c r="H379" s="451" t="str">
        <f t="shared" si="2"/>
        <v/>
      </c>
      <c r="I379" s="452" t="str">
        <f t="shared" si="3"/>
        <v/>
      </c>
      <c r="J379" s="493"/>
      <c r="K379" s="434"/>
      <c r="L379" s="454" t="str">
        <f t="shared" si="4"/>
        <v/>
      </c>
      <c r="M379" s="455" t="str">
        <f t="array" ref="M379">IFERROR(IF(J379="","",XLOOKUP(L379,Personnel!$B$4:$G$4,Personnel!$B$5:$G$5)),"")</f>
        <v/>
      </c>
      <c r="N379" s="455">
        <f t="shared" si="5"/>
        <v>0</v>
      </c>
      <c r="O379" s="434"/>
      <c r="P379" s="456" t="str">
        <f t="shared" si="6"/>
        <v/>
      </c>
      <c r="Q379" s="457">
        <f t="shared" si="7"/>
        <v>0</v>
      </c>
      <c r="R379" s="458"/>
      <c r="S379" s="459" t="str">
        <f t="array" ref="S379">IF(B379="","",XLOOKUP($B379,Product,'Product List'!D:D))</f>
        <v/>
      </c>
      <c r="T379" s="454" t="str">
        <f t="array" ref="T379">IF(B379="","",XLOOKUP($B379,Product,'Product List'!E:E))</f>
        <v/>
      </c>
      <c r="U379" s="454" t="str">
        <f t="array" ref="U379">IF(B379="","",XLOOKUP($B379,Product,'Product List'!F:F))</f>
        <v/>
      </c>
      <c r="V379" s="454" t="str">
        <f t="array" ref="V379">IF(B379="","",XLOOKUP($B379,Product,'Product List'!G:G))</f>
        <v/>
      </c>
      <c r="W379" s="434"/>
      <c r="X379" s="434" t="str">
        <f t="array" ref="X379">iferror(xlookup(B379,'Product List'!A:A,'Product List'!P:P),"")</f>
        <v/>
      </c>
      <c r="Y379" s="434">
        <f t="shared" si="8"/>
        <v>0</v>
      </c>
      <c r="Z379" s="434"/>
    </row>
    <row r="380" ht="14.25" customHeight="1">
      <c r="A380" s="495"/>
      <c r="B380" s="494"/>
      <c r="C380" s="495"/>
      <c r="D380" s="496"/>
      <c r="E380" s="496"/>
      <c r="F380" s="496"/>
      <c r="G380" s="487">
        <f t="shared" si="1"/>
        <v>0</v>
      </c>
      <c r="H380" s="451" t="str">
        <f t="shared" si="2"/>
        <v/>
      </c>
      <c r="I380" s="452" t="str">
        <f t="shared" si="3"/>
        <v/>
      </c>
      <c r="J380" s="493"/>
      <c r="K380" s="434"/>
      <c r="L380" s="454" t="str">
        <f t="shared" si="4"/>
        <v/>
      </c>
      <c r="M380" s="455" t="str">
        <f t="array" ref="M380">IFERROR(IF(J380="","",XLOOKUP(L380,Personnel!$B$4:$G$4,Personnel!$B$5:$G$5)),"")</f>
        <v/>
      </c>
      <c r="N380" s="455">
        <f t="shared" si="5"/>
        <v>0</v>
      </c>
      <c r="O380" s="434"/>
      <c r="P380" s="456" t="str">
        <f t="shared" si="6"/>
        <v/>
      </c>
      <c r="Q380" s="457">
        <f t="shared" si="7"/>
        <v>0</v>
      </c>
      <c r="R380" s="458"/>
      <c r="S380" s="459" t="str">
        <f t="array" ref="S380">IF(B380="","",XLOOKUP($B380,Product,'Product List'!D:D))</f>
        <v/>
      </c>
      <c r="T380" s="454" t="str">
        <f t="array" ref="T380">IF(B380="","",XLOOKUP($B380,Product,'Product List'!E:E))</f>
        <v/>
      </c>
      <c r="U380" s="454" t="str">
        <f t="array" ref="U380">IF(B380="","",XLOOKUP($B380,Product,'Product List'!F:F))</f>
        <v/>
      </c>
      <c r="V380" s="454" t="str">
        <f t="array" ref="V380">IF(B380="","",XLOOKUP($B380,Product,'Product List'!G:G))</f>
        <v/>
      </c>
      <c r="W380" s="434"/>
      <c r="X380" s="434" t="str">
        <f t="array" ref="X380">iferror(xlookup(B380,'Product List'!A:A,'Product List'!P:P),"")</f>
        <v/>
      </c>
      <c r="Y380" s="434">
        <f t="shared" si="8"/>
        <v>0</v>
      </c>
      <c r="Z380" s="434"/>
    </row>
    <row r="381" ht="14.25" customHeight="1">
      <c r="A381" s="495"/>
      <c r="B381" s="494"/>
      <c r="C381" s="495"/>
      <c r="D381" s="496"/>
      <c r="E381" s="496"/>
      <c r="F381" s="496"/>
      <c r="G381" s="487">
        <f t="shared" si="1"/>
        <v>0</v>
      </c>
      <c r="H381" s="451" t="str">
        <f t="shared" si="2"/>
        <v/>
      </c>
      <c r="I381" s="452" t="str">
        <f t="shared" si="3"/>
        <v/>
      </c>
      <c r="J381" s="493"/>
      <c r="K381" s="434"/>
      <c r="L381" s="454" t="str">
        <f t="shared" si="4"/>
        <v/>
      </c>
      <c r="M381" s="455" t="str">
        <f t="array" ref="M381">IFERROR(IF(J381="","",XLOOKUP(L381,Personnel!$B$4:$G$4,Personnel!$B$5:$G$5)),"")</f>
        <v/>
      </c>
      <c r="N381" s="455">
        <f t="shared" si="5"/>
        <v>0</v>
      </c>
      <c r="O381" s="434"/>
      <c r="P381" s="456" t="str">
        <f t="shared" si="6"/>
        <v/>
      </c>
      <c r="Q381" s="457">
        <f t="shared" si="7"/>
        <v>0</v>
      </c>
      <c r="R381" s="458"/>
      <c r="S381" s="459" t="str">
        <f t="array" ref="S381">IF(B381="","",XLOOKUP($B381,Product,'Product List'!D:D))</f>
        <v/>
      </c>
      <c r="T381" s="454" t="str">
        <f t="array" ref="T381">IF(B381="","",XLOOKUP($B381,Product,'Product List'!E:E))</f>
        <v/>
      </c>
      <c r="U381" s="454" t="str">
        <f t="array" ref="U381">IF(B381="","",XLOOKUP($B381,Product,'Product List'!F:F))</f>
        <v/>
      </c>
      <c r="V381" s="454" t="str">
        <f t="array" ref="V381">IF(B381="","",XLOOKUP($B381,Product,'Product List'!G:G))</f>
        <v/>
      </c>
      <c r="W381" s="434"/>
      <c r="X381" s="434" t="str">
        <f t="array" ref="X381">iferror(xlookup(B381,'Product List'!A:A,'Product List'!P:P),"")</f>
        <v/>
      </c>
      <c r="Y381" s="434">
        <f t="shared" si="8"/>
        <v>0</v>
      </c>
      <c r="Z381" s="434"/>
    </row>
    <row r="382" ht="14.25" customHeight="1">
      <c r="A382" s="495"/>
      <c r="B382" s="494"/>
      <c r="C382" s="495"/>
      <c r="D382" s="496"/>
      <c r="E382" s="496"/>
      <c r="F382" s="496"/>
      <c r="G382" s="487">
        <f t="shared" si="1"/>
        <v>0</v>
      </c>
      <c r="H382" s="451" t="str">
        <f t="shared" si="2"/>
        <v/>
      </c>
      <c r="I382" s="452" t="str">
        <f t="shared" si="3"/>
        <v/>
      </c>
      <c r="J382" s="493"/>
      <c r="K382" s="434"/>
      <c r="L382" s="454" t="str">
        <f t="shared" si="4"/>
        <v/>
      </c>
      <c r="M382" s="455" t="str">
        <f t="array" ref="M382">IFERROR(IF(J382="","",XLOOKUP(L382,Personnel!$B$4:$G$4,Personnel!$B$5:$G$5)),"")</f>
        <v/>
      </c>
      <c r="N382" s="455">
        <f t="shared" si="5"/>
        <v>0</v>
      </c>
      <c r="O382" s="434"/>
      <c r="P382" s="456" t="str">
        <f t="shared" si="6"/>
        <v/>
      </c>
      <c r="Q382" s="457">
        <f t="shared" si="7"/>
        <v>0</v>
      </c>
      <c r="R382" s="458"/>
      <c r="S382" s="459" t="str">
        <f t="array" ref="S382">IF(B382="","",XLOOKUP($B382,Product,'Product List'!D:D))</f>
        <v/>
      </c>
      <c r="T382" s="454" t="str">
        <f t="array" ref="T382">IF(B382="","",XLOOKUP($B382,Product,'Product List'!E:E))</f>
        <v/>
      </c>
      <c r="U382" s="454" t="str">
        <f t="array" ref="U382">IF(B382="","",XLOOKUP($B382,Product,'Product List'!F:F))</f>
        <v/>
      </c>
      <c r="V382" s="454" t="str">
        <f t="array" ref="V382">IF(B382="","",XLOOKUP($B382,Product,'Product List'!G:G))</f>
        <v/>
      </c>
      <c r="W382" s="434"/>
      <c r="X382" s="434" t="str">
        <f t="array" ref="X382">iferror(xlookup(B382,'Product List'!A:A,'Product List'!P:P),"")</f>
        <v/>
      </c>
      <c r="Y382" s="434">
        <f t="shared" si="8"/>
        <v>0</v>
      </c>
      <c r="Z382" s="434"/>
    </row>
    <row r="383" ht="14.25" customHeight="1">
      <c r="A383" s="495"/>
      <c r="B383" s="494"/>
      <c r="C383" s="495"/>
      <c r="D383" s="496"/>
      <c r="E383" s="496"/>
      <c r="F383" s="496"/>
      <c r="G383" s="487">
        <f t="shared" si="1"/>
        <v>0</v>
      </c>
      <c r="H383" s="451" t="str">
        <f t="shared" si="2"/>
        <v/>
      </c>
      <c r="I383" s="452" t="str">
        <f t="shared" si="3"/>
        <v/>
      </c>
      <c r="J383" s="493"/>
      <c r="K383" s="434"/>
      <c r="L383" s="454" t="str">
        <f t="shared" si="4"/>
        <v/>
      </c>
      <c r="M383" s="455" t="str">
        <f t="array" ref="M383">IFERROR(IF(J383="","",XLOOKUP(L383,Personnel!$B$4:$G$4,Personnel!$B$5:$G$5)),"")</f>
        <v/>
      </c>
      <c r="N383" s="455">
        <f t="shared" si="5"/>
        <v>0</v>
      </c>
      <c r="O383" s="434"/>
      <c r="P383" s="456" t="str">
        <f t="shared" si="6"/>
        <v/>
      </c>
      <c r="Q383" s="457">
        <f t="shared" si="7"/>
        <v>0</v>
      </c>
      <c r="R383" s="458"/>
      <c r="S383" s="459" t="str">
        <f t="array" ref="S383">IF(B383="","",XLOOKUP($B383,Product,'Product List'!D:D))</f>
        <v/>
      </c>
      <c r="T383" s="454" t="str">
        <f t="array" ref="T383">IF(B383="","",XLOOKUP($B383,Product,'Product List'!E:E))</f>
        <v/>
      </c>
      <c r="U383" s="454" t="str">
        <f t="array" ref="U383">IF(B383="","",XLOOKUP($B383,Product,'Product List'!F:F))</f>
        <v/>
      </c>
      <c r="V383" s="454" t="str">
        <f t="array" ref="V383">IF(B383="","",XLOOKUP($B383,Product,'Product List'!G:G))</f>
        <v/>
      </c>
      <c r="W383" s="434"/>
      <c r="X383" s="434" t="str">
        <f t="array" ref="X383">iferror(xlookup(B383,'Product List'!A:A,'Product List'!P:P),"")</f>
        <v/>
      </c>
      <c r="Y383" s="434">
        <f t="shared" si="8"/>
        <v>0</v>
      </c>
      <c r="Z383" s="434"/>
    </row>
    <row r="384" ht="14.25" customHeight="1">
      <c r="A384" s="495"/>
      <c r="B384" s="494"/>
      <c r="C384" s="495"/>
      <c r="D384" s="496"/>
      <c r="E384" s="496"/>
      <c r="F384" s="496"/>
      <c r="G384" s="487">
        <f t="shared" si="1"/>
        <v>0</v>
      </c>
      <c r="H384" s="451" t="str">
        <f t="shared" si="2"/>
        <v/>
      </c>
      <c r="I384" s="452" t="str">
        <f t="shared" si="3"/>
        <v/>
      </c>
      <c r="J384" s="493"/>
      <c r="K384" s="434"/>
      <c r="L384" s="454" t="str">
        <f t="shared" si="4"/>
        <v/>
      </c>
      <c r="M384" s="455" t="str">
        <f t="array" ref="M384">IFERROR(IF(J384="","",XLOOKUP(L384,Personnel!$B$4:$G$4,Personnel!$B$5:$G$5)),"")</f>
        <v/>
      </c>
      <c r="N384" s="455">
        <f t="shared" si="5"/>
        <v>0</v>
      </c>
      <c r="O384" s="434"/>
      <c r="P384" s="456" t="str">
        <f t="shared" si="6"/>
        <v/>
      </c>
      <c r="Q384" s="457">
        <f t="shared" si="7"/>
        <v>0</v>
      </c>
      <c r="R384" s="458"/>
      <c r="S384" s="459" t="str">
        <f t="array" ref="S384">IF(B384="","",XLOOKUP($B384,Product,'Product List'!D:D))</f>
        <v/>
      </c>
      <c r="T384" s="454" t="str">
        <f t="array" ref="T384">IF(B384="","",XLOOKUP($B384,Product,'Product List'!E:E))</f>
        <v/>
      </c>
      <c r="U384" s="454" t="str">
        <f t="array" ref="U384">IF(B384="","",XLOOKUP($B384,Product,'Product List'!F:F))</f>
        <v/>
      </c>
      <c r="V384" s="454" t="str">
        <f t="array" ref="V384">IF(B384="","",XLOOKUP($B384,Product,'Product List'!G:G))</f>
        <v/>
      </c>
      <c r="W384" s="434"/>
      <c r="X384" s="434" t="str">
        <f t="array" ref="X384">iferror(xlookup(B384,'Product List'!A:A,'Product List'!P:P),"")</f>
        <v/>
      </c>
      <c r="Y384" s="434">
        <f t="shared" si="8"/>
        <v>0</v>
      </c>
      <c r="Z384" s="434"/>
    </row>
    <row r="385" ht="14.25" customHeight="1">
      <c r="A385" s="495"/>
      <c r="B385" s="494"/>
      <c r="C385" s="495"/>
      <c r="D385" s="496"/>
      <c r="E385" s="496"/>
      <c r="F385" s="496"/>
      <c r="G385" s="487">
        <f t="shared" si="1"/>
        <v>0</v>
      </c>
      <c r="H385" s="451" t="str">
        <f t="shared" si="2"/>
        <v/>
      </c>
      <c r="I385" s="452" t="str">
        <f t="shared" si="3"/>
        <v/>
      </c>
      <c r="J385" s="493"/>
      <c r="K385" s="434"/>
      <c r="L385" s="454" t="str">
        <f t="shared" si="4"/>
        <v/>
      </c>
      <c r="M385" s="455" t="str">
        <f t="array" ref="M385">IFERROR(IF(J385="","",XLOOKUP(L385,Personnel!$B$4:$G$4,Personnel!$B$5:$G$5)),"")</f>
        <v/>
      </c>
      <c r="N385" s="455">
        <f t="shared" si="5"/>
        <v>0</v>
      </c>
      <c r="O385" s="434"/>
      <c r="P385" s="456" t="str">
        <f t="shared" si="6"/>
        <v/>
      </c>
      <c r="Q385" s="457">
        <f t="shared" si="7"/>
        <v>0</v>
      </c>
      <c r="R385" s="458"/>
      <c r="S385" s="459" t="str">
        <f t="array" ref="S385">IF(B385="","",XLOOKUP($B385,Product,'Product List'!D:D))</f>
        <v/>
      </c>
      <c r="T385" s="454" t="str">
        <f t="array" ref="T385">IF(B385="","",XLOOKUP($B385,Product,'Product List'!E:E))</f>
        <v/>
      </c>
      <c r="U385" s="454" t="str">
        <f t="array" ref="U385">IF(B385="","",XLOOKUP($B385,Product,'Product List'!F:F))</f>
        <v/>
      </c>
      <c r="V385" s="454" t="str">
        <f t="array" ref="V385">IF(B385="","",XLOOKUP($B385,Product,'Product List'!G:G))</f>
        <v/>
      </c>
      <c r="W385" s="434"/>
      <c r="X385" s="434" t="str">
        <f t="array" ref="X385">iferror(xlookup(B385,'Product List'!A:A,'Product List'!P:P),"")</f>
        <v/>
      </c>
      <c r="Y385" s="434">
        <f t="shared" si="8"/>
        <v>0</v>
      </c>
      <c r="Z385" s="434"/>
    </row>
    <row r="386" ht="14.25" customHeight="1">
      <c r="A386" s="495"/>
      <c r="B386" s="494"/>
      <c r="C386" s="495"/>
      <c r="D386" s="496"/>
      <c r="E386" s="496"/>
      <c r="F386" s="496"/>
      <c r="G386" s="487">
        <f t="shared" si="1"/>
        <v>0</v>
      </c>
      <c r="H386" s="451" t="str">
        <f t="shared" si="2"/>
        <v/>
      </c>
      <c r="I386" s="452" t="str">
        <f t="shared" si="3"/>
        <v/>
      </c>
      <c r="J386" s="493"/>
      <c r="K386" s="434"/>
      <c r="L386" s="454" t="str">
        <f t="shared" si="4"/>
        <v/>
      </c>
      <c r="M386" s="455" t="str">
        <f t="array" ref="M386">IFERROR(IF(J386="","",XLOOKUP(L386,Personnel!$B$4:$G$4,Personnel!$B$5:$G$5)),"")</f>
        <v/>
      </c>
      <c r="N386" s="455">
        <f t="shared" si="5"/>
        <v>0</v>
      </c>
      <c r="O386" s="434"/>
      <c r="P386" s="456" t="str">
        <f t="shared" si="6"/>
        <v/>
      </c>
      <c r="Q386" s="457">
        <f t="shared" si="7"/>
        <v>0</v>
      </c>
      <c r="R386" s="458"/>
      <c r="S386" s="459" t="str">
        <f t="array" ref="S386">IF(B386="","",XLOOKUP($B386,Product,'Product List'!D:D))</f>
        <v/>
      </c>
      <c r="T386" s="454" t="str">
        <f t="array" ref="T386">IF(B386="","",XLOOKUP($B386,Product,'Product List'!E:E))</f>
        <v/>
      </c>
      <c r="U386" s="454" t="str">
        <f t="array" ref="U386">IF(B386="","",XLOOKUP($B386,Product,'Product List'!F:F))</f>
        <v/>
      </c>
      <c r="V386" s="454" t="str">
        <f t="array" ref="V386">IF(B386="","",XLOOKUP($B386,Product,'Product List'!G:G))</f>
        <v/>
      </c>
      <c r="W386" s="434"/>
      <c r="X386" s="434" t="str">
        <f t="array" ref="X386">iferror(xlookup(B386,'Product List'!A:A,'Product List'!P:P),"")</f>
        <v/>
      </c>
      <c r="Y386" s="434">
        <f t="shared" si="8"/>
        <v>0</v>
      </c>
      <c r="Z386" s="434"/>
    </row>
    <row r="387" ht="14.25" customHeight="1">
      <c r="A387" s="495"/>
      <c r="B387" s="494"/>
      <c r="C387" s="495"/>
      <c r="D387" s="496"/>
      <c r="E387" s="496"/>
      <c r="F387" s="496"/>
      <c r="G387" s="487">
        <f t="shared" si="1"/>
        <v>0</v>
      </c>
      <c r="H387" s="451" t="str">
        <f t="shared" si="2"/>
        <v/>
      </c>
      <c r="I387" s="452" t="str">
        <f t="shared" si="3"/>
        <v/>
      </c>
      <c r="J387" s="493"/>
      <c r="K387" s="434"/>
      <c r="L387" s="454" t="str">
        <f t="shared" si="4"/>
        <v/>
      </c>
      <c r="M387" s="455" t="str">
        <f t="array" ref="M387">IFERROR(IF(J387="","",XLOOKUP(L387,Personnel!$B$4:$G$4,Personnel!$B$5:$G$5)),"")</f>
        <v/>
      </c>
      <c r="N387" s="455">
        <f t="shared" si="5"/>
        <v>0</v>
      </c>
      <c r="O387" s="434"/>
      <c r="P387" s="456" t="str">
        <f t="shared" si="6"/>
        <v/>
      </c>
      <c r="Q387" s="457">
        <f t="shared" si="7"/>
        <v>0</v>
      </c>
      <c r="R387" s="458"/>
      <c r="S387" s="459" t="str">
        <f t="array" ref="S387">IF(B387="","",XLOOKUP($B387,Product,'Product List'!D:D))</f>
        <v/>
      </c>
      <c r="T387" s="454" t="str">
        <f t="array" ref="T387">IF(B387="","",XLOOKUP($B387,Product,'Product List'!E:E))</f>
        <v/>
      </c>
      <c r="U387" s="454" t="str">
        <f t="array" ref="U387">IF(B387="","",XLOOKUP($B387,Product,'Product List'!F:F))</f>
        <v/>
      </c>
      <c r="V387" s="454" t="str">
        <f t="array" ref="V387">IF(B387="","",XLOOKUP($B387,Product,'Product List'!G:G))</f>
        <v/>
      </c>
      <c r="W387" s="434"/>
      <c r="X387" s="434" t="str">
        <f t="array" ref="X387">iferror(xlookup(B387,'Product List'!A:A,'Product List'!P:P),"")</f>
        <v/>
      </c>
      <c r="Y387" s="434">
        <f t="shared" si="8"/>
        <v>0</v>
      </c>
      <c r="Z387" s="434"/>
    </row>
    <row r="388" ht="14.25" customHeight="1">
      <c r="A388" s="495"/>
      <c r="B388" s="494"/>
      <c r="C388" s="495"/>
      <c r="D388" s="496"/>
      <c r="E388" s="496"/>
      <c r="F388" s="496"/>
      <c r="G388" s="487">
        <f t="shared" si="1"/>
        <v>0</v>
      </c>
      <c r="H388" s="451" t="str">
        <f t="shared" si="2"/>
        <v/>
      </c>
      <c r="I388" s="452" t="str">
        <f t="shared" si="3"/>
        <v/>
      </c>
      <c r="J388" s="493"/>
      <c r="K388" s="434"/>
      <c r="L388" s="454" t="str">
        <f t="shared" si="4"/>
        <v/>
      </c>
      <c r="M388" s="455" t="str">
        <f t="array" ref="M388">IFERROR(IF(J388="","",XLOOKUP(L388,Personnel!$B$4:$G$4,Personnel!$B$5:$G$5)),"")</f>
        <v/>
      </c>
      <c r="N388" s="455">
        <f t="shared" si="5"/>
        <v>0</v>
      </c>
      <c r="O388" s="434"/>
      <c r="P388" s="456" t="str">
        <f t="shared" si="6"/>
        <v/>
      </c>
      <c r="Q388" s="457">
        <f t="shared" si="7"/>
        <v>0</v>
      </c>
      <c r="R388" s="458"/>
      <c r="S388" s="459" t="str">
        <f t="array" ref="S388">IF(B388="","",XLOOKUP($B388,Product,'Product List'!D:D))</f>
        <v/>
      </c>
      <c r="T388" s="454" t="str">
        <f t="array" ref="T388">IF(B388="","",XLOOKUP($B388,Product,'Product List'!E:E))</f>
        <v/>
      </c>
      <c r="U388" s="454" t="str">
        <f t="array" ref="U388">IF(B388="","",XLOOKUP($B388,Product,'Product List'!F:F))</f>
        <v/>
      </c>
      <c r="V388" s="454" t="str">
        <f t="array" ref="V388">IF(B388="","",XLOOKUP($B388,Product,'Product List'!G:G))</f>
        <v/>
      </c>
      <c r="W388" s="434"/>
      <c r="X388" s="434" t="str">
        <f t="array" ref="X388">iferror(xlookup(B388,'Product List'!A:A,'Product List'!P:P),"")</f>
        <v/>
      </c>
      <c r="Y388" s="434">
        <f t="shared" si="8"/>
        <v>0</v>
      </c>
      <c r="Z388" s="434"/>
    </row>
    <row r="389" ht="14.25" customHeight="1">
      <c r="A389" s="495"/>
      <c r="B389" s="494"/>
      <c r="C389" s="495"/>
      <c r="D389" s="496"/>
      <c r="E389" s="496"/>
      <c r="F389" s="496"/>
      <c r="G389" s="487">
        <f t="shared" si="1"/>
        <v>0</v>
      </c>
      <c r="H389" s="451" t="str">
        <f t="shared" si="2"/>
        <v/>
      </c>
      <c r="I389" s="452" t="str">
        <f t="shared" si="3"/>
        <v/>
      </c>
      <c r="J389" s="493"/>
      <c r="K389" s="434"/>
      <c r="L389" s="454" t="str">
        <f t="shared" si="4"/>
        <v/>
      </c>
      <c r="M389" s="455" t="str">
        <f t="array" ref="M389">IFERROR(IF(J389="","",XLOOKUP(L389,Personnel!$B$4:$G$4,Personnel!$B$5:$G$5)),"")</f>
        <v/>
      </c>
      <c r="N389" s="455">
        <f t="shared" si="5"/>
        <v>0</v>
      </c>
      <c r="O389" s="434"/>
      <c r="P389" s="456" t="str">
        <f t="shared" si="6"/>
        <v/>
      </c>
      <c r="Q389" s="457">
        <f t="shared" si="7"/>
        <v>0</v>
      </c>
      <c r="R389" s="458"/>
      <c r="S389" s="459" t="str">
        <f t="array" ref="S389">IF(B389="","",XLOOKUP($B389,Product,'Product List'!D:D))</f>
        <v/>
      </c>
      <c r="T389" s="454" t="str">
        <f t="array" ref="T389">IF(B389="","",XLOOKUP($B389,Product,'Product List'!E:E))</f>
        <v/>
      </c>
      <c r="U389" s="454" t="str">
        <f t="array" ref="U389">IF(B389="","",XLOOKUP($B389,Product,'Product List'!F:F))</f>
        <v/>
      </c>
      <c r="V389" s="454" t="str">
        <f t="array" ref="V389">IF(B389="","",XLOOKUP($B389,Product,'Product List'!G:G))</f>
        <v/>
      </c>
      <c r="W389" s="434"/>
      <c r="X389" s="434" t="str">
        <f t="array" ref="X389">iferror(xlookup(B389,'Product List'!A:A,'Product List'!P:P),"")</f>
        <v/>
      </c>
      <c r="Y389" s="434">
        <f t="shared" si="8"/>
        <v>0</v>
      </c>
      <c r="Z389" s="434"/>
    </row>
    <row r="390" ht="14.25" customHeight="1">
      <c r="A390" s="495"/>
      <c r="B390" s="494"/>
      <c r="C390" s="495"/>
      <c r="D390" s="496"/>
      <c r="E390" s="496"/>
      <c r="F390" s="496"/>
      <c r="G390" s="487">
        <f t="shared" si="1"/>
        <v>0</v>
      </c>
      <c r="H390" s="451" t="str">
        <f t="shared" si="2"/>
        <v/>
      </c>
      <c r="I390" s="452" t="str">
        <f t="shared" si="3"/>
        <v/>
      </c>
      <c r="J390" s="493"/>
      <c r="K390" s="434"/>
      <c r="L390" s="454" t="str">
        <f t="shared" si="4"/>
        <v/>
      </c>
      <c r="M390" s="455" t="str">
        <f t="array" ref="M390">IFERROR(IF(J390="","",XLOOKUP(L390,Personnel!$B$4:$G$4,Personnel!$B$5:$G$5)),"")</f>
        <v/>
      </c>
      <c r="N390" s="455">
        <f t="shared" si="5"/>
        <v>0</v>
      </c>
      <c r="O390" s="434"/>
      <c r="P390" s="456" t="str">
        <f t="shared" si="6"/>
        <v/>
      </c>
      <c r="Q390" s="457">
        <f t="shared" si="7"/>
        <v>0</v>
      </c>
      <c r="R390" s="458"/>
      <c r="S390" s="459" t="str">
        <f t="array" ref="S390">IF(B390="","",XLOOKUP($B390,Product,'Product List'!D:D))</f>
        <v/>
      </c>
      <c r="T390" s="454" t="str">
        <f t="array" ref="T390">IF(B390="","",XLOOKUP($B390,Product,'Product List'!E:E))</f>
        <v/>
      </c>
      <c r="U390" s="454" t="str">
        <f t="array" ref="U390">IF(B390="","",XLOOKUP($B390,Product,'Product List'!F:F))</f>
        <v/>
      </c>
      <c r="V390" s="454" t="str">
        <f t="array" ref="V390">IF(B390="","",XLOOKUP($B390,Product,'Product List'!G:G))</f>
        <v/>
      </c>
      <c r="W390" s="434"/>
      <c r="X390" s="434" t="str">
        <f t="array" ref="X390">iferror(xlookup(B390,'Product List'!A:A,'Product List'!P:P),"")</f>
        <v/>
      </c>
      <c r="Y390" s="434">
        <f t="shared" si="8"/>
        <v>0</v>
      </c>
      <c r="Z390" s="434"/>
    </row>
    <row r="391" ht="14.25" customHeight="1">
      <c r="A391" s="495"/>
      <c r="B391" s="494"/>
      <c r="C391" s="495"/>
      <c r="D391" s="496"/>
      <c r="E391" s="496"/>
      <c r="F391" s="496"/>
      <c r="G391" s="487">
        <f t="shared" si="1"/>
        <v>0</v>
      </c>
      <c r="H391" s="451" t="str">
        <f t="shared" si="2"/>
        <v/>
      </c>
      <c r="I391" s="452" t="str">
        <f t="shared" si="3"/>
        <v/>
      </c>
      <c r="J391" s="493"/>
      <c r="K391" s="434"/>
      <c r="L391" s="454" t="str">
        <f t="shared" si="4"/>
        <v/>
      </c>
      <c r="M391" s="455" t="str">
        <f t="array" ref="M391">IFERROR(IF(J391="","",XLOOKUP(L391,Personnel!$B$4:$G$4,Personnel!$B$5:$G$5)),"")</f>
        <v/>
      </c>
      <c r="N391" s="455">
        <f t="shared" si="5"/>
        <v>0</v>
      </c>
      <c r="O391" s="434"/>
      <c r="P391" s="456" t="str">
        <f t="shared" si="6"/>
        <v/>
      </c>
      <c r="Q391" s="457">
        <f t="shared" si="7"/>
        <v>0</v>
      </c>
      <c r="R391" s="458"/>
      <c r="S391" s="459" t="str">
        <f t="array" ref="S391">IF(B391="","",XLOOKUP($B391,Product,'Product List'!D:D))</f>
        <v/>
      </c>
      <c r="T391" s="454" t="str">
        <f t="array" ref="T391">IF(B391="","",XLOOKUP($B391,Product,'Product List'!E:E))</f>
        <v/>
      </c>
      <c r="U391" s="454" t="str">
        <f t="array" ref="U391">IF(B391="","",XLOOKUP($B391,Product,'Product List'!F:F))</f>
        <v/>
      </c>
      <c r="V391" s="454" t="str">
        <f t="array" ref="V391">IF(B391="","",XLOOKUP($B391,Product,'Product List'!G:G))</f>
        <v/>
      </c>
      <c r="W391" s="434"/>
      <c r="X391" s="434" t="str">
        <f t="array" ref="X391">iferror(xlookup(B391,'Product List'!A:A,'Product List'!P:P),"")</f>
        <v/>
      </c>
      <c r="Y391" s="434">
        <f t="shared" si="8"/>
        <v>0</v>
      </c>
      <c r="Z391" s="434"/>
    </row>
    <row r="392" ht="14.25" customHeight="1">
      <c r="A392" s="495"/>
      <c r="B392" s="494"/>
      <c r="C392" s="495"/>
      <c r="D392" s="496"/>
      <c r="E392" s="496"/>
      <c r="F392" s="496"/>
      <c r="G392" s="487">
        <f t="shared" si="1"/>
        <v>0</v>
      </c>
      <c r="H392" s="451" t="str">
        <f t="shared" si="2"/>
        <v/>
      </c>
      <c r="I392" s="452" t="str">
        <f t="shared" si="3"/>
        <v/>
      </c>
      <c r="J392" s="493"/>
      <c r="K392" s="434"/>
      <c r="L392" s="454" t="str">
        <f t="shared" si="4"/>
        <v/>
      </c>
      <c r="M392" s="455" t="str">
        <f t="array" ref="M392">IFERROR(IF(J392="","",XLOOKUP(L392,Personnel!$B$4:$G$4,Personnel!$B$5:$G$5)),"")</f>
        <v/>
      </c>
      <c r="N392" s="455">
        <f t="shared" si="5"/>
        <v>0</v>
      </c>
      <c r="O392" s="434"/>
      <c r="P392" s="456" t="str">
        <f t="shared" si="6"/>
        <v/>
      </c>
      <c r="Q392" s="457">
        <f t="shared" si="7"/>
        <v>0</v>
      </c>
      <c r="R392" s="458"/>
      <c r="S392" s="459" t="str">
        <f t="array" ref="S392">IF(B392="","",XLOOKUP($B392,Product,'Product List'!D:D))</f>
        <v/>
      </c>
      <c r="T392" s="454" t="str">
        <f t="array" ref="T392">IF(B392="","",XLOOKUP($B392,Product,'Product List'!E:E))</f>
        <v/>
      </c>
      <c r="U392" s="454" t="str">
        <f t="array" ref="U392">IF(B392="","",XLOOKUP($B392,Product,'Product List'!F:F))</f>
        <v/>
      </c>
      <c r="V392" s="454" t="str">
        <f t="array" ref="V392">IF(B392="","",XLOOKUP($B392,Product,'Product List'!G:G))</f>
        <v/>
      </c>
      <c r="W392" s="434"/>
      <c r="X392" s="434" t="str">
        <f t="array" ref="X392">iferror(xlookup(B392,'Product List'!A:A,'Product List'!P:P),"")</f>
        <v/>
      </c>
      <c r="Y392" s="434">
        <f t="shared" si="8"/>
        <v>0</v>
      </c>
      <c r="Z392" s="434"/>
    </row>
    <row r="393" ht="14.25" customHeight="1">
      <c r="A393" s="495"/>
      <c r="B393" s="494"/>
      <c r="C393" s="495"/>
      <c r="D393" s="496"/>
      <c r="E393" s="496"/>
      <c r="F393" s="496"/>
      <c r="G393" s="487">
        <f t="shared" si="1"/>
        <v>0</v>
      </c>
      <c r="H393" s="451" t="str">
        <f t="shared" si="2"/>
        <v/>
      </c>
      <c r="I393" s="452" t="str">
        <f t="shared" si="3"/>
        <v/>
      </c>
      <c r="J393" s="493"/>
      <c r="K393" s="434"/>
      <c r="L393" s="454" t="str">
        <f t="shared" si="4"/>
        <v/>
      </c>
      <c r="M393" s="455" t="str">
        <f t="array" ref="M393">IFERROR(IF(J393="","",XLOOKUP(L393,Personnel!$B$4:$G$4,Personnel!$B$5:$G$5)),"")</f>
        <v/>
      </c>
      <c r="N393" s="455">
        <f t="shared" si="5"/>
        <v>0</v>
      </c>
      <c r="O393" s="434"/>
      <c r="P393" s="456" t="str">
        <f t="shared" si="6"/>
        <v/>
      </c>
      <c r="Q393" s="457">
        <f t="shared" si="7"/>
        <v>0</v>
      </c>
      <c r="R393" s="458"/>
      <c r="S393" s="459" t="str">
        <f t="array" ref="S393">IF(B393="","",XLOOKUP($B393,Product,'Product List'!D:D))</f>
        <v/>
      </c>
      <c r="T393" s="454" t="str">
        <f t="array" ref="T393">IF(B393="","",XLOOKUP($B393,Product,'Product List'!E:E))</f>
        <v/>
      </c>
      <c r="U393" s="454" t="str">
        <f t="array" ref="U393">IF(B393="","",XLOOKUP($B393,Product,'Product List'!F:F))</f>
        <v/>
      </c>
      <c r="V393" s="454" t="str">
        <f t="array" ref="V393">IF(B393="","",XLOOKUP($B393,Product,'Product List'!G:G))</f>
        <v/>
      </c>
      <c r="W393" s="434"/>
      <c r="X393" s="434" t="str">
        <f t="array" ref="X393">iferror(xlookup(B393,'Product List'!A:A,'Product List'!P:P),"")</f>
        <v/>
      </c>
      <c r="Y393" s="434">
        <f t="shared" si="8"/>
        <v>0</v>
      </c>
      <c r="Z393" s="434"/>
    </row>
    <row r="394" ht="14.25" customHeight="1">
      <c r="A394" s="495"/>
      <c r="B394" s="494"/>
      <c r="C394" s="495"/>
      <c r="D394" s="496"/>
      <c r="E394" s="496"/>
      <c r="F394" s="496"/>
      <c r="G394" s="487">
        <f t="shared" si="1"/>
        <v>0</v>
      </c>
      <c r="H394" s="451" t="str">
        <f t="shared" si="2"/>
        <v/>
      </c>
      <c r="I394" s="452" t="str">
        <f t="shared" si="3"/>
        <v/>
      </c>
      <c r="J394" s="493"/>
      <c r="K394" s="434"/>
      <c r="L394" s="454" t="str">
        <f t="shared" si="4"/>
        <v/>
      </c>
      <c r="M394" s="455" t="str">
        <f t="array" ref="M394">IFERROR(IF(J394="","",XLOOKUP(L394,Personnel!$B$4:$G$4,Personnel!$B$5:$G$5)),"")</f>
        <v/>
      </c>
      <c r="N394" s="455">
        <f t="shared" si="5"/>
        <v>0</v>
      </c>
      <c r="O394" s="434"/>
      <c r="P394" s="456" t="str">
        <f t="shared" si="6"/>
        <v/>
      </c>
      <c r="Q394" s="457">
        <f t="shared" si="7"/>
        <v>0</v>
      </c>
      <c r="R394" s="458"/>
      <c r="S394" s="459" t="str">
        <f t="array" ref="S394">IF(B394="","",XLOOKUP($B394,Product,'Product List'!D:D))</f>
        <v/>
      </c>
      <c r="T394" s="454" t="str">
        <f t="array" ref="T394">IF(B394="","",XLOOKUP($B394,Product,'Product List'!E:E))</f>
        <v/>
      </c>
      <c r="U394" s="454" t="str">
        <f t="array" ref="U394">IF(B394="","",XLOOKUP($B394,Product,'Product List'!F:F))</f>
        <v/>
      </c>
      <c r="V394" s="454" t="str">
        <f t="array" ref="V394">IF(B394="","",XLOOKUP($B394,Product,'Product List'!G:G))</f>
        <v/>
      </c>
      <c r="W394" s="434"/>
      <c r="X394" s="434" t="str">
        <f t="array" ref="X394">iferror(xlookup(B394,'Product List'!A:A,'Product List'!P:P),"")</f>
        <v/>
      </c>
      <c r="Y394" s="434">
        <f t="shared" si="8"/>
        <v>0</v>
      </c>
      <c r="Z394" s="434"/>
    </row>
    <row r="395" ht="14.25" customHeight="1">
      <c r="A395" s="495"/>
      <c r="B395" s="494"/>
      <c r="C395" s="495"/>
      <c r="D395" s="496"/>
      <c r="E395" s="496"/>
      <c r="F395" s="496"/>
      <c r="G395" s="487">
        <f t="shared" si="1"/>
        <v>0</v>
      </c>
      <c r="H395" s="451" t="str">
        <f t="shared" si="2"/>
        <v/>
      </c>
      <c r="I395" s="452" t="str">
        <f t="shared" si="3"/>
        <v/>
      </c>
      <c r="J395" s="493"/>
      <c r="K395" s="434"/>
      <c r="L395" s="454" t="str">
        <f t="shared" si="4"/>
        <v/>
      </c>
      <c r="M395" s="455" t="str">
        <f t="array" ref="M395">IFERROR(IF(J395="","",XLOOKUP(L395,Personnel!$B$4:$G$4,Personnel!$B$5:$G$5)),"")</f>
        <v/>
      </c>
      <c r="N395" s="455">
        <f t="shared" si="5"/>
        <v>0</v>
      </c>
      <c r="O395" s="434"/>
      <c r="P395" s="456" t="str">
        <f t="shared" si="6"/>
        <v/>
      </c>
      <c r="Q395" s="457">
        <f t="shared" si="7"/>
        <v>0</v>
      </c>
      <c r="R395" s="458"/>
      <c r="S395" s="459" t="str">
        <f t="array" ref="S395">IF(B395="","",XLOOKUP($B395,Product,'Product List'!D:D))</f>
        <v/>
      </c>
      <c r="T395" s="454" t="str">
        <f t="array" ref="T395">IF(B395="","",XLOOKUP($B395,Product,'Product List'!E:E))</f>
        <v/>
      </c>
      <c r="U395" s="454" t="str">
        <f t="array" ref="U395">IF(B395="","",XLOOKUP($B395,Product,'Product List'!F:F))</f>
        <v/>
      </c>
      <c r="V395" s="454" t="str">
        <f t="array" ref="V395">IF(B395="","",XLOOKUP($B395,Product,'Product List'!G:G))</f>
        <v/>
      </c>
      <c r="W395" s="434"/>
      <c r="X395" s="434" t="str">
        <f t="array" ref="X395">iferror(xlookup(B395,'Product List'!A:A,'Product List'!P:P),"")</f>
        <v/>
      </c>
      <c r="Y395" s="434">
        <f t="shared" si="8"/>
        <v>0</v>
      </c>
      <c r="Z395" s="434"/>
    </row>
    <row r="396" ht="14.25" customHeight="1">
      <c r="A396" s="495"/>
      <c r="B396" s="494"/>
      <c r="C396" s="495"/>
      <c r="D396" s="496"/>
      <c r="E396" s="496"/>
      <c r="F396" s="496"/>
      <c r="G396" s="487">
        <f t="shared" si="1"/>
        <v>0</v>
      </c>
      <c r="H396" s="451" t="str">
        <f t="shared" si="2"/>
        <v/>
      </c>
      <c r="I396" s="452" t="str">
        <f t="shared" si="3"/>
        <v/>
      </c>
      <c r="J396" s="493"/>
      <c r="K396" s="434"/>
      <c r="L396" s="454" t="str">
        <f t="shared" si="4"/>
        <v/>
      </c>
      <c r="M396" s="455" t="str">
        <f t="array" ref="M396">IFERROR(IF(J396="","",XLOOKUP(L396,Personnel!$B$4:$G$4,Personnel!$B$5:$G$5)),"")</f>
        <v/>
      </c>
      <c r="N396" s="455">
        <f t="shared" si="5"/>
        <v>0</v>
      </c>
      <c r="O396" s="434"/>
      <c r="P396" s="456" t="str">
        <f t="shared" si="6"/>
        <v/>
      </c>
      <c r="Q396" s="457">
        <f t="shared" si="7"/>
        <v>0</v>
      </c>
      <c r="R396" s="458"/>
      <c r="S396" s="459" t="str">
        <f t="array" ref="S396">IF(B396="","",XLOOKUP($B396,Product,'Product List'!D:D))</f>
        <v/>
      </c>
      <c r="T396" s="454" t="str">
        <f t="array" ref="T396">IF(B396="","",XLOOKUP($B396,Product,'Product List'!E:E))</f>
        <v/>
      </c>
      <c r="U396" s="454" t="str">
        <f t="array" ref="U396">IF(B396="","",XLOOKUP($B396,Product,'Product List'!F:F))</f>
        <v/>
      </c>
      <c r="V396" s="454" t="str">
        <f t="array" ref="V396">IF(B396="","",XLOOKUP($B396,Product,'Product List'!G:G))</f>
        <v/>
      </c>
      <c r="W396" s="434"/>
      <c r="X396" s="434" t="str">
        <f t="array" ref="X396">iferror(xlookup(B396,'Product List'!A:A,'Product List'!P:P),"")</f>
        <v/>
      </c>
      <c r="Y396" s="434">
        <f t="shared" si="8"/>
        <v>0</v>
      </c>
      <c r="Z396" s="434"/>
    </row>
    <row r="397" ht="14.25" customHeight="1">
      <c r="A397" s="495"/>
      <c r="B397" s="494"/>
      <c r="C397" s="495"/>
      <c r="D397" s="496"/>
      <c r="E397" s="496"/>
      <c r="F397" s="496"/>
      <c r="G397" s="487">
        <f t="shared" si="1"/>
        <v>0</v>
      </c>
      <c r="H397" s="451" t="str">
        <f t="shared" si="2"/>
        <v/>
      </c>
      <c r="I397" s="452" t="str">
        <f t="shared" si="3"/>
        <v/>
      </c>
      <c r="J397" s="493"/>
      <c r="K397" s="434"/>
      <c r="L397" s="454" t="str">
        <f t="shared" si="4"/>
        <v/>
      </c>
      <c r="M397" s="455" t="str">
        <f t="array" ref="M397">IFERROR(IF(J397="","",XLOOKUP(L397,Personnel!$B$4:$G$4,Personnel!$B$5:$G$5)),"")</f>
        <v/>
      </c>
      <c r="N397" s="455">
        <f t="shared" si="5"/>
        <v>0</v>
      </c>
      <c r="O397" s="434"/>
      <c r="P397" s="456" t="str">
        <f t="shared" si="6"/>
        <v/>
      </c>
      <c r="Q397" s="457">
        <f t="shared" si="7"/>
        <v>0</v>
      </c>
      <c r="R397" s="458"/>
      <c r="S397" s="459" t="str">
        <f t="array" ref="S397">IF(B397="","",XLOOKUP($B397,Product,'Product List'!D:D))</f>
        <v/>
      </c>
      <c r="T397" s="454" t="str">
        <f t="array" ref="T397">IF(B397="","",XLOOKUP($B397,Product,'Product List'!E:E))</f>
        <v/>
      </c>
      <c r="U397" s="454" t="str">
        <f t="array" ref="U397">IF(B397="","",XLOOKUP($B397,Product,'Product List'!F:F))</f>
        <v/>
      </c>
      <c r="V397" s="454" t="str">
        <f t="array" ref="V397">IF(B397="","",XLOOKUP($B397,Product,'Product List'!G:G))</f>
        <v/>
      </c>
      <c r="W397" s="434"/>
      <c r="X397" s="434" t="str">
        <f t="array" ref="X397">iferror(xlookup(B397,'Product List'!A:A,'Product List'!P:P),"")</f>
        <v/>
      </c>
      <c r="Y397" s="434">
        <f t="shared" si="8"/>
        <v>0</v>
      </c>
      <c r="Z397" s="434"/>
    </row>
    <row r="398" ht="14.25" customHeight="1">
      <c r="A398" s="495"/>
      <c r="B398" s="494"/>
      <c r="C398" s="495"/>
      <c r="D398" s="496"/>
      <c r="E398" s="496"/>
      <c r="F398" s="496"/>
      <c r="G398" s="487">
        <f t="shared" si="1"/>
        <v>0</v>
      </c>
      <c r="H398" s="451" t="str">
        <f t="shared" si="2"/>
        <v/>
      </c>
      <c r="I398" s="452" t="str">
        <f t="shared" si="3"/>
        <v/>
      </c>
      <c r="J398" s="493"/>
      <c r="K398" s="434"/>
      <c r="L398" s="454" t="str">
        <f t="shared" si="4"/>
        <v/>
      </c>
      <c r="M398" s="455" t="str">
        <f t="array" ref="M398">IFERROR(IF(J398="","",XLOOKUP(L398,Personnel!$B$4:$G$4,Personnel!$B$5:$G$5)),"")</f>
        <v/>
      </c>
      <c r="N398" s="455">
        <f t="shared" si="5"/>
        <v>0</v>
      </c>
      <c r="O398" s="434"/>
      <c r="P398" s="456" t="str">
        <f t="shared" si="6"/>
        <v/>
      </c>
      <c r="Q398" s="457">
        <f t="shared" si="7"/>
        <v>0</v>
      </c>
      <c r="R398" s="458"/>
      <c r="S398" s="459" t="str">
        <f t="array" ref="S398">IF(B398="","",XLOOKUP($B398,Product,'Product List'!D:D))</f>
        <v/>
      </c>
      <c r="T398" s="454" t="str">
        <f t="array" ref="T398">IF(B398="","",XLOOKUP($B398,Product,'Product List'!E:E))</f>
        <v/>
      </c>
      <c r="U398" s="454" t="str">
        <f t="array" ref="U398">IF(B398="","",XLOOKUP($B398,Product,'Product List'!F:F))</f>
        <v/>
      </c>
      <c r="V398" s="454" t="str">
        <f t="array" ref="V398">IF(B398="","",XLOOKUP($B398,Product,'Product List'!G:G))</f>
        <v/>
      </c>
      <c r="W398" s="434"/>
      <c r="X398" s="434" t="str">
        <f t="array" ref="X398">iferror(xlookup(B398,'Product List'!A:A,'Product List'!P:P),"")</f>
        <v/>
      </c>
      <c r="Y398" s="434">
        <f t="shared" si="8"/>
        <v>0</v>
      </c>
      <c r="Z398" s="434"/>
    </row>
    <row r="399" ht="14.25" customHeight="1">
      <c r="A399" s="495"/>
      <c r="B399" s="494"/>
      <c r="C399" s="495"/>
      <c r="D399" s="496"/>
      <c r="E399" s="496"/>
      <c r="F399" s="496"/>
      <c r="G399" s="487">
        <f t="shared" si="1"/>
        <v>0</v>
      </c>
      <c r="H399" s="451" t="str">
        <f t="shared" si="2"/>
        <v/>
      </c>
      <c r="I399" s="452" t="str">
        <f t="shared" si="3"/>
        <v/>
      </c>
      <c r="J399" s="493"/>
      <c r="K399" s="434"/>
      <c r="L399" s="454" t="str">
        <f t="shared" si="4"/>
        <v/>
      </c>
      <c r="M399" s="455" t="str">
        <f t="array" ref="M399">IFERROR(IF(J399="","",XLOOKUP(L399,Personnel!$B$4:$G$4,Personnel!$B$5:$G$5)),"")</f>
        <v/>
      </c>
      <c r="N399" s="455">
        <f t="shared" si="5"/>
        <v>0</v>
      </c>
      <c r="O399" s="434"/>
      <c r="P399" s="456" t="str">
        <f t="shared" si="6"/>
        <v/>
      </c>
      <c r="Q399" s="457">
        <f t="shared" si="7"/>
        <v>0</v>
      </c>
      <c r="R399" s="458"/>
      <c r="S399" s="459" t="str">
        <f t="array" ref="S399">IF(B399="","",XLOOKUP($B399,Product,'Product List'!D:D))</f>
        <v/>
      </c>
      <c r="T399" s="454" t="str">
        <f t="array" ref="T399">IF(B399="","",XLOOKUP($B399,Product,'Product List'!E:E))</f>
        <v/>
      </c>
      <c r="U399" s="454" t="str">
        <f t="array" ref="U399">IF(B399="","",XLOOKUP($B399,Product,'Product List'!F:F))</f>
        <v/>
      </c>
      <c r="V399" s="454" t="str">
        <f t="array" ref="V399">IF(B399="","",XLOOKUP($B399,Product,'Product List'!G:G))</f>
        <v/>
      </c>
      <c r="W399" s="434"/>
      <c r="X399" s="434" t="str">
        <f t="array" ref="X399">iferror(xlookup(B399,'Product List'!A:A,'Product List'!P:P),"")</f>
        <v/>
      </c>
      <c r="Y399" s="434">
        <f t="shared" si="8"/>
        <v>0</v>
      </c>
      <c r="Z399" s="434"/>
    </row>
    <row r="400" ht="14.25" customHeight="1">
      <c r="A400" s="495"/>
      <c r="B400" s="494"/>
      <c r="C400" s="495"/>
      <c r="D400" s="496"/>
      <c r="E400" s="496"/>
      <c r="F400" s="496"/>
      <c r="G400" s="487">
        <f t="shared" si="1"/>
        <v>0</v>
      </c>
      <c r="H400" s="451" t="str">
        <f t="shared" si="2"/>
        <v/>
      </c>
      <c r="I400" s="452" t="str">
        <f t="shared" si="3"/>
        <v/>
      </c>
      <c r="J400" s="493"/>
      <c r="K400" s="434"/>
      <c r="L400" s="454" t="str">
        <f t="shared" si="4"/>
        <v/>
      </c>
      <c r="M400" s="455" t="str">
        <f t="array" ref="M400">IFERROR(IF(J400="","",XLOOKUP(L400,Personnel!$B$4:$G$4,Personnel!$B$5:$G$5)),"")</f>
        <v/>
      </c>
      <c r="N400" s="455">
        <f t="shared" si="5"/>
        <v>0</v>
      </c>
      <c r="O400" s="434"/>
      <c r="P400" s="456" t="str">
        <f t="shared" si="6"/>
        <v/>
      </c>
      <c r="Q400" s="457">
        <f t="shared" si="7"/>
        <v>0</v>
      </c>
      <c r="R400" s="458"/>
      <c r="S400" s="459" t="str">
        <f t="array" ref="S400">IF(B400="","",XLOOKUP($B400,Product,'Product List'!D:D))</f>
        <v/>
      </c>
      <c r="T400" s="454" t="str">
        <f t="array" ref="T400">IF(B400="","",XLOOKUP($B400,Product,'Product List'!E:E))</f>
        <v/>
      </c>
      <c r="U400" s="454" t="str">
        <f t="array" ref="U400">IF(B400="","",XLOOKUP($B400,Product,'Product List'!F:F))</f>
        <v/>
      </c>
      <c r="V400" s="454" t="str">
        <f t="array" ref="V400">IF(B400="","",XLOOKUP($B400,Product,'Product List'!G:G))</f>
        <v/>
      </c>
      <c r="W400" s="434"/>
      <c r="X400" s="434" t="str">
        <f t="array" ref="X400">iferror(xlookup(B400,'Product List'!A:A,'Product List'!P:P),"")</f>
        <v/>
      </c>
      <c r="Y400" s="434">
        <f t="shared" si="8"/>
        <v>0</v>
      </c>
      <c r="Z400" s="434"/>
    </row>
    <row r="401" ht="14.25" customHeight="1">
      <c r="A401" s="495"/>
      <c r="B401" s="494"/>
      <c r="C401" s="495"/>
      <c r="D401" s="496"/>
      <c r="E401" s="496"/>
      <c r="F401" s="496"/>
      <c r="G401" s="487">
        <f t="shared" si="1"/>
        <v>0</v>
      </c>
      <c r="H401" s="451" t="str">
        <f t="shared" si="2"/>
        <v/>
      </c>
      <c r="I401" s="452" t="str">
        <f t="shared" si="3"/>
        <v/>
      </c>
      <c r="J401" s="493"/>
      <c r="K401" s="434"/>
      <c r="L401" s="454" t="str">
        <f t="shared" si="4"/>
        <v/>
      </c>
      <c r="M401" s="455" t="str">
        <f t="array" ref="M401">IFERROR(IF(J401="","",XLOOKUP(L401,Personnel!$B$4:$G$4,Personnel!$B$5:$G$5)),"")</f>
        <v/>
      </c>
      <c r="N401" s="455">
        <f t="shared" si="5"/>
        <v>0</v>
      </c>
      <c r="O401" s="434"/>
      <c r="P401" s="456" t="str">
        <f t="shared" si="6"/>
        <v/>
      </c>
      <c r="Q401" s="457">
        <f t="shared" si="7"/>
        <v>0</v>
      </c>
      <c r="R401" s="458"/>
      <c r="S401" s="459" t="str">
        <f t="array" ref="S401">IF(B401="","",XLOOKUP($B401,Product,'Product List'!D:D))</f>
        <v/>
      </c>
      <c r="T401" s="454" t="str">
        <f t="array" ref="T401">IF(B401="","",XLOOKUP($B401,Product,'Product List'!E:E))</f>
        <v/>
      </c>
      <c r="U401" s="454" t="str">
        <f t="array" ref="U401">IF(B401="","",XLOOKUP($B401,Product,'Product List'!F:F))</f>
        <v/>
      </c>
      <c r="V401" s="454" t="str">
        <f t="array" ref="V401">IF(B401="","",XLOOKUP($B401,Product,'Product List'!G:G))</f>
        <v/>
      </c>
      <c r="W401" s="434"/>
      <c r="X401" s="434" t="str">
        <f t="array" ref="X401">iferror(xlookup(B401,'Product List'!A:A,'Product List'!P:P),"")</f>
        <v/>
      </c>
      <c r="Y401" s="434">
        <f t="shared" si="8"/>
        <v>0</v>
      </c>
      <c r="Z401" s="434"/>
    </row>
    <row r="402" ht="14.25" customHeight="1">
      <c r="A402" s="495"/>
      <c r="B402" s="494"/>
      <c r="C402" s="495"/>
      <c r="D402" s="496"/>
      <c r="E402" s="496"/>
      <c r="F402" s="496"/>
      <c r="G402" s="487">
        <f t="shared" si="1"/>
        <v>0</v>
      </c>
      <c r="H402" s="451" t="str">
        <f t="shared" si="2"/>
        <v/>
      </c>
      <c r="I402" s="452" t="str">
        <f t="shared" si="3"/>
        <v/>
      </c>
      <c r="J402" s="493"/>
      <c r="K402" s="434"/>
      <c r="L402" s="454" t="str">
        <f t="shared" si="4"/>
        <v/>
      </c>
      <c r="M402" s="455" t="str">
        <f t="array" ref="M402">IFERROR(IF(J402="","",XLOOKUP(L402,Personnel!$B$4:$G$4,Personnel!$B$5:$G$5)),"")</f>
        <v/>
      </c>
      <c r="N402" s="455">
        <f t="shared" si="5"/>
        <v>0</v>
      </c>
      <c r="O402" s="434"/>
      <c r="P402" s="456" t="str">
        <f t="shared" si="6"/>
        <v/>
      </c>
      <c r="Q402" s="457">
        <f t="shared" si="7"/>
        <v>0</v>
      </c>
      <c r="R402" s="458"/>
      <c r="S402" s="459" t="str">
        <f t="array" ref="S402">IF(B402="","",XLOOKUP($B402,Product,'Product List'!D:D))</f>
        <v/>
      </c>
      <c r="T402" s="454" t="str">
        <f t="array" ref="T402">IF(B402="","",XLOOKUP($B402,Product,'Product List'!E:E))</f>
        <v/>
      </c>
      <c r="U402" s="454" t="str">
        <f t="array" ref="U402">IF(B402="","",XLOOKUP($B402,Product,'Product List'!F:F))</f>
        <v/>
      </c>
      <c r="V402" s="454" t="str">
        <f t="array" ref="V402">IF(B402="","",XLOOKUP($B402,Product,'Product List'!G:G))</f>
        <v/>
      </c>
      <c r="W402" s="434"/>
      <c r="X402" s="434" t="str">
        <f t="array" ref="X402">iferror(xlookup(B402,'Product List'!A:A,'Product List'!P:P),"")</f>
        <v/>
      </c>
      <c r="Y402" s="434">
        <f t="shared" si="8"/>
        <v>0</v>
      </c>
      <c r="Z402" s="434"/>
    </row>
    <row r="403" ht="14.25" customHeight="1">
      <c r="A403" s="495"/>
      <c r="B403" s="494"/>
      <c r="C403" s="495"/>
      <c r="D403" s="496"/>
      <c r="E403" s="496"/>
      <c r="F403" s="496"/>
      <c r="G403" s="487">
        <f t="shared" si="1"/>
        <v>0</v>
      </c>
      <c r="H403" s="451" t="str">
        <f t="shared" si="2"/>
        <v/>
      </c>
      <c r="I403" s="452" t="str">
        <f t="shared" si="3"/>
        <v/>
      </c>
      <c r="J403" s="493"/>
      <c r="K403" s="434"/>
      <c r="L403" s="454" t="str">
        <f t="shared" si="4"/>
        <v/>
      </c>
      <c r="M403" s="455" t="str">
        <f t="array" ref="M403">IFERROR(IF(J403="","",XLOOKUP(L403,Personnel!$B$4:$G$4,Personnel!$B$5:$G$5)),"")</f>
        <v/>
      </c>
      <c r="N403" s="455">
        <f t="shared" si="5"/>
        <v>0</v>
      </c>
      <c r="O403" s="434"/>
      <c r="P403" s="456" t="str">
        <f t="shared" si="6"/>
        <v/>
      </c>
      <c r="Q403" s="457">
        <f t="shared" si="7"/>
        <v>0</v>
      </c>
      <c r="R403" s="458"/>
      <c r="S403" s="459" t="str">
        <f t="array" ref="S403">IF(B403="","",XLOOKUP($B403,Product,'Product List'!D:D))</f>
        <v/>
      </c>
      <c r="T403" s="454" t="str">
        <f t="array" ref="T403">IF(B403="","",XLOOKUP($B403,Product,'Product List'!E:E))</f>
        <v/>
      </c>
      <c r="U403" s="454" t="str">
        <f t="array" ref="U403">IF(B403="","",XLOOKUP($B403,Product,'Product List'!F:F))</f>
        <v/>
      </c>
      <c r="V403" s="454" t="str">
        <f t="array" ref="V403">IF(B403="","",XLOOKUP($B403,Product,'Product List'!G:G))</f>
        <v/>
      </c>
      <c r="W403" s="434"/>
      <c r="X403" s="434" t="str">
        <f t="array" ref="X403">iferror(xlookup(B403,'Product List'!A:A,'Product List'!P:P),"")</f>
        <v/>
      </c>
      <c r="Y403" s="434">
        <f t="shared" si="8"/>
        <v>0</v>
      </c>
      <c r="Z403" s="434"/>
    </row>
    <row r="404" ht="14.25" customHeight="1">
      <c r="A404" s="495"/>
      <c r="B404" s="494"/>
      <c r="C404" s="495"/>
      <c r="D404" s="496"/>
      <c r="E404" s="496"/>
      <c r="F404" s="496"/>
      <c r="G404" s="487">
        <f t="shared" si="1"/>
        <v>0</v>
      </c>
      <c r="H404" s="451" t="str">
        <f t="shared" si="2"/>
        <v/>
      </c>
      <c r="I404" s="452" t="str">
        <f t="shared" si="3"/>
        <v/>
      </c>
      <c r="J404" s="493"/>
      <c r="K404" s="434"/>
      <c r="L404" s="454" t="str">
        <f t="shared" si="4"/>
        <v/>
      </c>
      <c r="M404" s="455" t="str">
        <f t="array" ref="M404">IFERROR(IF(J404="","",XLOOKUP(L404,Personnel!$B$4:$G$4,Personnel!$B$5:$G$5)),"")</f>
        <v/>
      </c>
      <c r="N404" s="455">
        <f t="shared" si="5"/>
        <v>0</v>
      </c>
      <c r="O404" s="434"/>
      <c r="P404" s="456" t="str">
        <f t="shared" si="6"/>
        <v/>
      </c>
      <c r="Q404" s="457">
        <f t="shared" si="7"/>
        <v>0</v>
      </c>
      <c r="R404" s="458"/>
      <c r="S404" s="459" t="str">
        <f t="array" ref="S404">IF(B404="","",XLOOKUP($B404,Product,'Product List'!D:D))</f>
        <v/>
      </c>
      <c r="T404" s="454" t="str">
        <f t="array" ref="T404">IF(B404="","",XLOOKUP($B404,Product,'Product List'!E:E))</f>
        <v/>
      </c>
      <c r="U404" s="454" t="str">
        <f t="array" ref="U404">IF(B404="","",XLOOKUP($B404,Product,'Product List'!F:F))</f>
        <v/>
      </c>
      <c r="V404" s="454" t="str">
        <f t="array" ref="V404">IF(B404="","",XLOOKUP($B404,Product,'Product List'!G:G))</f>
        <v/>
      </c>
      <c r="W404" s="434"/>
      <c r="X404" s="434" t="str">
        <f t="array" ref="X404">iferror(xlookup(B404,'Product List'!A:A,'Product List'!P:P),"")</f>
        <v/>
      </c>
      <c r="Y404" s="434">
        <f t="shared" si="8"/>
        <v>0</v>
      </c>
      <c r="Z404" s="434"/>
    </row>
    <row r="405" ht="14.25" customHeight="1">
      <c r="A405" s="495"/>
      <c r="B405" s="494"/>
      <c r="C405" s="495"/>
      <c r="D405" s="496"/>
      <c r="E405" s="496"/>
      <c r="F405" s="496"/>
      <c r="G405" s="487">
        <f t="shared" si="1"/>
        <v>0</v>
      </c>
      <c r="H405" s="451" t="str">
        <f t="shared" si="2"/>
        <v/>
      </c>
      <c r="I405" s="452" t="str">
        <f t="shared" si="3"/>
        <v/>
      </c>
      <c r="J405" s="493"/>
      <c r="K405" s="434"/>
      <c r="L405" s="454" t="str">
        <f t="shared" si="4"/>
        <v/>
      </c>
      <c r="M405" s="455" t="str">
        <f t="array" ref="M405">IFERROR(IF(J405="","",XLOOKUP(L405,Personnel!$B$4:$G$4,Personnel!$B$5:$G$5)),"")</f>
        <v/>
      </c>
      <c r="N405" s="455">
        <f t="shared" si="5"/>
        <v>0</v>
      </c>
      <c r="O405" s="434"/>
      <c r="P405" s="456" t="str">
        <f t="shared" si="6"/>
        <v/>
      </c>
      <c r="Q405" s="457">
        <f t="shared" si="7"/>
        <v>0</v>
      </c>
      <c r="R405" s="458"/>
      <c r="S405" s="459" t="str">
        <f t="array" ref="S405">IF(B405="","",XLOOKUP($B405,Product,'Product List'!D:D))</f>
        <v/>
      </c>
      <c r="T405" s="454" t="str">
        <f t="array" ref="T405">IF(B405="","",XLOOKUP($B405,Product,'Product List'!E:E))</f>
        <v/>
      </c>
      <c r="U405" s="454" t="str">
        <f t="array" ref="U405">IF(B405="","",XLOOKUP($B405,Product,'Product List'!F:F))</f>
        <v/>
      </c>
      <c r="V405" s="454" t="str">
        <f t="array" ref="V405">IF(B405="","",XLOOKUP($B405,Product,'Product List'!G:G))</f>
        <v/>
      </c>
      <c r="W405" s="434"/>
      <c r="X405" s="434" t="str">
        <f t="array" ref="X405">iferror(xlookup(B405,'Product List'!A:A,'Product List'!P:P),"")</f>
        <v/>
      </c>
      <c r="Y405" s="434">
        <f t="shared" si="8"/>
        <v>0</v>
      </c>
      <c r="Z405" s="434"/>
    </row>
    <row r="406" ht="14.25" customHeight="1">
      <c r="A406" s="495"/>
      <c r="B406" s="494"/>
      <c r="C406" s="495"/>
      <c r="D406" s="496"/>
      <c r="E406" s="496"/>
      <c r="F406" s="496"/>
      <c r="G406" s="487">
        <f t="shared" si="1"/>
        <v>0</v>
      </c>
      <c r="H406" s="451" t="str">
        <f t="shared" si="2"/>
        <v/>
      </c>
      <c r="I406" s="452" t="str">
        <f t="shared" si="3"/>
        <v/>
      </c>
      <c r="J406" s="493"/>
      <c r="K406" s="434"/>
      <c r="L406" s="454" t="str">
        <f t="shared" si="4"/>
        <v/>
      </c>
      <c r="M406" s="455" t="str">
        <f t="array" ref="M406">IFERROR(IF(J406="","",XLOOKUP(L406,Personnel!$B$4:$G$4,Personnel!$B$5:$G$5)),"")</f>
        <v/>
      </c>
      <c r="N406" s="455">
        <f t="shared" si="5"/>
        <v>0</v>
      </c>
      <c r="O406" s="434"/>
      <c r="P406" s="456" t="str">
        <f t="shared" si="6"/>
        <v/>
      </c>
      <c r="Q406" s="457">
        <f t="shared" si="7"/>
        <v>0</v>
      </c>
      <c r="R406" s="458"/>
      <c r="S406" s="459" t="str">
        <f t="array" ref="S406">IF(B406="","",XLOOKUP($B406,Product,'Product List'!D:D))</f>
        <v/>
      </c>
      <c r="T406" s="454" t="str">
        <f t="array" ref="T406">IF(B406="","",XLOOKUP($B406,Product,'Product List'!E:E))</f>
        <v/>
      </c>
      <c r="U406" s="454" t="str">
        <f t="array" ref="U406">IF(B406="","",XLOOKUP($B406,Product,'Product List'!F:F))</f>
        <v/>
      </c>
      <c r="V406" s="454" t="str">
        <f t="array" ref="V406">IF(B406="","",XLOOKUP($B406,Product,'Product List'!G:G))</f>
        <v/>
      </c>
      <c r="W406" s="434"/>
      <c r="X406" s="434" t="str">
        <f t="array" ref="X406">iferror(xlookup(B406,'Product List'!A:A,'Product List'!P:P),"")</f>
        <v/>
      </c>
      <c r="Y406" s="434">
        <f t="shared" si="8"/>
        <v>0</v>
      </c>
      <c r="Z406" s="434"/>
    </row>
    <row r="407" ht="14.25" customHeight="1">
      <c r="A407" s="495"/>
      <c r="B407" s="494"/>
      <c r="C407" s="495"/>
      <c r="D407" s="496"/>
      <c r="E407" s="496"/>
      <c r="F407" s="496"/>
      <c r="G407" s="487">
        <f t="shared" si="1"/>
        <v>0</v>
      </c>
      <c r="H407" s="451" t="str">
        <f t="shared" si="2"/>
        <v/>
      </c>
      <c r="I407" s="452" t="str">
        <f t="shared" si="3"/>
        <v/>
      </c>
      <c r="J407" s="493"/>
      <c r="K407" s="434"/>
      <c r="L407" s="454" t="str">
        <f t="shared" si="4"/>
        <v/>
      </c>
      <c r="M407" s="455" t="str">
        <f t="array" ref="M407">IFERROR(IF(J407="","",XLOOKUP(L407,Personnel!$B$4:$G$4,Personnel!$B$5:$G$5)),"")</f>
        <v/>
      </c>
      <c r="N407" s="455">
        <f t="shared" si="5"/>
        <v>0</v>
      </c>
      <c r="O407" s="434"/>
      <c r="P407" s="456" t="str">
        <f t="shared" si="6"/>
        <v/>
      </c>
      <c r="Q407" s="457">
        <f t="shared" si="7"/>
        <v>0</v>
      </c>
      <c r="R407" s="458"/>
      <c r="S407" s="459" t="str">
        <f t="array" ref="S407">IF(B407="","",XLOOKUP($B407,Product,'Product List'!D:D))</f>
        <v/>
      </c>
      <c r="T407" s="454" t="str">
        <f t="array" ref="T407">IF(B407="","",XLOOKUP($B407,Product,'Product List'!E:E))</f>
        <v/>
      </c>
      <c r="U407" s="454" t="str">
        <f t="array" ref="U407">IF(B407="","",XLOOKUP($B407,Product,'Product List'!F:F))</f>
        <v/>
      </c>
      <c r="V407" s="454" t="str">
        <f t="array" ref="V407">IF(B407="","",XLOOKUP($B407,Product,'Product List'!G:G))</f>
        <v/>
      </c>
      <c r="W407" s="434"/>
      <c r="X407" s="434" t="str">
        <f t="array" ref="X407">iferror(xlookup(B407,'Product List'!A:A,'Product List'!P:P),"")</f>
        <v/>
      </c>
      <c r="Y407" s="434">
        <f t="shared" si="8"/>
        <v>0</v>
      </c>
      <c r="Z407" s="434"/>
    </row>
    <row r="408" ht="14.25" customHeight="1">
      <c r="A408" s="495"/>
      <c r="B408" s="494"/>
      <c r="C408" s="495"/>
      <c r="D408" s="496"/>
      <c r="E408" s="496"/>
      <c r="F408" s="496"/>
      <c r="G408" s="487">
        <f t="shared" si="1"/>
        <v>0</v>
      </c>
      <c r="H408" s="451" t="str">
        <f t="shared" si="2"/>
        <v/>
      </c>
      <c r="I408" s="452" t="str">
        <f t="shared" si="3"/>
        <v/>
      </c>
      <c r="J408" s="493"/>
      <c r="K408" s="434"/>
      <c r="L408" s="454" t="str">
        <f t="shared" si="4"/>
        <v/>
      </c>
      <c r="M408" s="455" t="str">
        <f t="array" ref="M408">IFERROR(IF(J408="","",XLOOKUP(L408,Personnel!$B$4:$G$4,Personnel!$B$5:$G$5)),"")</f>
        <v/>
      </c>
      <c r="N408" s="455">
        <f t="shared" si="5"/>
        <v>0</v>
      </c>
      <c r="O408" s="434"/>
      <c r="P408" s="456" t="str">
        <f t="shared" si="6"/>
        <v/>
      </c>
      <c r="Q408" s="457">
        <f t="shared" si="7"/>
        <v>0</v>
      </c>
      <c r="R408" s="458"/>
      <c r="S408" s="459" t="str">
        <f t="array" ref="S408">IF(B408="","",XLOOKUP($B408,Product,'Product List'!D:D))</f>
        <v/>
      </c>
      <c r="T408" s="454" t="str">
        <f t="array" ref="T408">IF(B408="","",XLOOKUP($B408,Product,'Product List'!E:E))</f>
        <v/>
      </c>
      <c r="U408" s="454" t="str">
        <f t="array" ref="U408">IF(B408="","",XLOOKUP($B408,Product,'Product List'!F:F))</f>
        <v/>
      </c>
      <c r="V408" s="454" t="str">
        <f t="array" ref="V408">IF(B408="","",XLOOKUP($B408,Product,'Product List'!G:G))</f>
        <v/>
      </c>
      <c r="W408" s="434"/>
      <c r="X408" s="434" t="str">
        <f t="array" ref="X408">iferror(xlookup(B408,'Product List'!A:A,'Product List'!P:P),"")</f>
        <v/>
      </c>
      <c r="Y408" s="434">
        <f t="shared" si="8"/>
        <v>0</v>
      </c>
      <c r="Z408" s="434"/>
    </row>
    <row r="409" ht="14.25" customHeight="1">
      <c r="A409" s="495"/>
      <c r="B409" s="494"/>
      <c r="C409" s="495"/>
      <c r="D409" s="496"/>
      <c r="E409" s="496"/>
      <c r="F409" s="496"/>
      <c r="G409" s="487">
        <f t="shared" si="1"/>
        <v>0</v>
      </c>
      <c r="H409" s="451" t="str">
        <f t="shared" si="2"/>
        <v/>
      </c>
      <c r="I409" s="452" t="str">
        <f t="shared" si="3"/>
        <v/>
      </c>
      <c r="J409" s="493"/>
      <c r="K409" s="434"/>
      <c r="L409" s="454" t="str">
        <f t="shared" si="4"/>
        <v/>
      </c>
      <c r="M409" s="455" t="str">
        <f t="array" ref="M409">IFERROR(IF(J409="","",XLOOKUP(L409,Personnel!$B$4:$G$4,Personnel!$B$5:$G$5)),"")</f>
        <v/>
      </c>
      <c r="N409" s="455">
        <f t="shared" si="5"/>
        <v>0</v>
      </c>
      <c r="O409" s="434"/>
      <c r="P409" s="456" t="str">
        <f t="shared" si="6"/>
        <v/>
      </c>
      <c r="Q409" s="457">
        <f t="shared" si="7"/>
        <v>0</v>
      </c>
      <c r="R409" s="458"/>
      <c r="S409" s="459" t="str">
        <f t="array" ref="S409">IF(B409="","",XLOOKUP($B409,Product,'Product List'!D:D))</f>
        <v/>
      </c>
      <c r="T409" s="454" t="str">
        <f t="array" ref="T409">IF(B409="","",XLOOKUP($B409,Product,'Product List'!E:E))</f>
        <v/>
      </c>
      <c r="U409" s="454" t="str">
        <f t="array" ref="U409">IF(B409="","",XLOOKUP($B409,Product,'Product List'!F:F))</f>
        <v/>
      </c>
      <c r="V409" s="454" t="str">
        <f t="array" ref="V409">IF(B409="","",XLOOKUP($B409,Product,'Product List'!G:G))</f>
        <v/>
      </c>
      <c r="W409" s="434"/>
      <c r="X409" s="434" t="str">
        <f t="array" ref="X409">iferror(xlookup(B409,'Product List'!A:A,'Product List'!P:P),"")</f>
        <v/>
      </c>
      <c r="Y409" s="434">
        <f t="shared" si="8"/>
        <v>0</v>
      </c>
      <c r="Z409" s="434"/>
    </row>
    <row r="410" ht="14.25" customHeight="1">
      <c r="A410" s="495"/>
      <c r="B410" s="494"/>
      <c r="C410" s="495"/>
      <c r="D410" s="496"/>
      <c r="E410" s="496"/>
      <c r="F410" s="496"/>
      <c r="G410" s="487">
        <f t="shared" si="1"/>
        <v>0</v>
      </c>
      <c r="H410" s="451" t="str">
        <f t="shared" si="2"/>
        <v/>
      </c>
      <c r="I410" s="452" t="str">
        <f t="shared" si="3"/>
        <v/>
      </c>
      <c r="J410" s="493"/>
      <c r="K410" s="434"/>
      <c r="L410" s="454" t="str">
        <f t="shared" si="4"/>
        <v/>
      </c>
      <c r="M410" s="455" t="str">
        <f t="array" ref="M410">IFERROR(IF(J410="","",XLOOKUP(L410,Personnel!$B$4:$G$4,Personnel!$B$5:$G$5)),"")</f>
        <v/>
      </c>
      <c r="N410" s="455">
        <f t="shared" si="5"/>
        <v>0</v>
      </c>
      <c r="O410" s="434"/>
      <c r="P410" s="456" t="str">
        <f t="shared" si="6"/>
        <v/>
      </c>
      <c r="Q410" s="457">
        <f t="shared" si="7"/>
        <v>0</v>
      </c>
      <c r="R410" s="458"/>
      <c r="S410" s="459" t="str">
        <f t="array" ref="S410">IF(B410="","",XLOOKUP($B410,Product,'Product List'!D:D))</f>
        <v/>
      </c>
      <c r="T410" s="454" t="str">
        <f t="array" ref="T410">IF(B410="","",XLOOKUP($B410,Product,'Product List'!E:E))</f>
        <v/>
      </c>
      <c r="U410" s="454" t="str">
        <f t="array" ref="U410">IF(B410="","",XLOOKUP($B410,Product,'Product List'!F:F))</f>
        <v/>
      </c>
      <c r="V410" s="454" t="str">
        <f t="array" ref="V410">IF(B410="","",XLOOKUP($B410,Product,'Product List'!G:G))</f>
        <v/>
      </c>
      <c r="W410" s="434"/>
      <c r="X410" s="434" t="str">
        <f t="array" ref="X410">iferror(xlookup(B410,'Product List'!A:A,'Product List'!P:P),"")</f>
        <v/>
      </c>
      <c r="Y410" s="434">
        <f t="shared" si="8"/>
        <v>0</v>
      </c>
      <c r="Z410" s="434"/>
    </row>
    <row r="411" ht="14.25" customHeight="1">
      <c r="A411" s="495"/>
      <c r="B411" s="494"/>
      <c r="C411" s="495"/>
      <c r="D411" s="496"/>
      <c r="E411" s="496"/>
      <c r="F411" s="496"/>
      <c r="G411" s="487">
        <f t="shared" si="1"/>
        <v>0</v>
      </c>
      <c r="H411" s="451" t="str">
        <f t="shared" si="2"/>
        <v/>
      </c>
      <c r="I411" s="452" t="str">
        <f t="shared" si="3"/>
        <v/>
      </c>
      <c r="J411" s="493"/>
      <c r="K411" s="434"/>
      <c r="L411" s="454" t="str">
        <f t="shared" si="4"/>
        <v/>
      </c>
      <c r="M411" s="455" t="str">
        <f t="array" ref="M411">IFERROR(IF(J411="","",XLOOKUP(L411,Personnel!$B$4:$G$4,Personnel!$B$5:$G$5)),"")</f>
        <v/>
      </c>
      <c r="N411" s="455">
        <f t="shared" si="5"/>
        <v>0</v>
      </c>
      <c r="O411" s="434"/>
      <c r="P411" s="456" t="str">
        <f t="shared" si="6"/>
        <v/>
      </c>
      <c r="Q411" s="457">
        <f t="shared" si="7"/>
        <v>0</v>
      </c>
      <c r="R411" s="458"/>
      <c r="S411" s="459" t="str">
        <f t="array" ref="S411">IF(B411="","",XLOOKUP($B411,Product,'Product List'!D:D))</f>
        <v/>
      </c>
      <c r="T411" s="454" t="str">
        <f t="array" ref="T411">IF(B411="","",XLOOKUP($B411,Product,'Product List'!E:E))</f>
        <v/>
      </c>
      <c r="U411" s="454" t="str">
        <f t="array" ref="U411">IF(B411="","",XLOOKUP($B411,Product,'Product List'!F:F))</f>
        <v/>
      </c>
      <c r="V411" s="454" t="str">
        <f t="array" ref="V411">IF(B411="","",XLOOKUP($B411,Product,'Product List'!G:G))</f>
        <v/>
      </c>
      <c r="W411" s="434"/>
      <c r="X411" s="434" t="str">
        <f t="array" ref="X411">iferror(xlookup(B411,'Product List'!A:A,'Product List'!P:P),"")</f>
        <v/>
      </c>
      <c r="Y411" s="434">
        <f t="shared" si="8"/>
        <v>0</v>
      </c>
      <c r="Z411" s="434"/>
    </row>
    <row r="412" ht="14.25" customHeight="1">
      <c r="A412" s="495"/>
      <c r="B412" s="494"/>
      <c r="C412" s="495"/>
      <c r="D412" s="496"/>
      <c r="E412" s="496"/>
      <c r="F412" s="496"/>
      <c r="G412" s="487">
        <f t="shared" si="1"/>
        <v>0</v>
      </c>
      <c r="H412" s="451" t="str">
        <f t="shared" si="2"/>
        <v/>
      </c>
      <c r="I412" s="452" t="str">
        <f t="shared" si="3"/>
        <v/>
      </c>
      <c r="J412" s="493"/>
      <c r="K412" s="434"/>
      <c r="L412" s="454" t="str">
        <f t="shared" si="4"/>
        <v/>
      </c>
      <c r="M412" s="455" t="str">
        <f t="array" ref="M412">IFERROR(IF(J412="","",XLOOKUP(L412,Personnel!$B$4:$G$4,Personnel!$B$5:$G$5)),"")</f>
        <v/>
      </c>
      <c r="N412" s="455">
        <f t="shared" si="5"/>
        <v>0</v>
      </c>
      <c r="O412" s="434"/>
      <c r="P412" s="456" t="str">
        <f t="shared" si="6"/>
        <v/>
      </c>
      <c r="Q412" s="457">
        <f t="shared" si="7"/>
        <v>0</v>
      </c>
      <c r="R412" s="458"/>
      <c r="S412" s="459" t="str">
        <f t="array" ref="S412">IF(B412="","",XLOOKUP($B412,Product,'Product List'!D:D))</f>
        <v/>
      </c>
      <c r="T412" s="454" t="str">
        <f t="array" ref="T412">IF(B412="","",XLOOKUP($B412,Product,'Product List'!E:E))</f>
        <v/>
      </c>
      <c r="U412" s="454" t="str">
        <f t="array" ref="U412">IF(B412="","",XLOOKUP($B412,Product,'Product List'!F:F))</f>
        <v/>
      </c>
      <c r="V412" s="454" t="str">
        <f t="array" ref="V412">IF(B412="","",XLOOKUP($B412,Product,'Product List'!G:G))</f>
        <v/>
      </c>
      <c r="W412" s="434"/>
      <c r="X412" s="434" t="str">
        <f t="array" ref="X412">iferror(xlookup(B412,'Product List'!A:A,'Product List'!P:P),"")</f>
        <v/>
      </c>
      <c r="Y412" s="434">
        <f t="shared" si="8"/>
        <v>0</v>
      </c>
      <c r="Z412" s="434"/>
    </row>
    <row r="413" ht="14.25" customHeight="1">
      <c r="A413" s="495"/>
      <c r="B413" s="494"/>
      <c r="C413" s="495"/>
      <c r="D413" s="496"/>
      <c r="E413" s="496"/>
      <c r="F413" s="496"/>
      <c r="G413" s="487">
        <f t="shared" si="1"/>
        <v>0</v>
      </c>
      <c r="H413" s="451" t="str">
        <f t="shared" si="2"/>
        <v/>
      </c>
      <c r="I413" s="452" t="str">
        <f t="shared" si="3"/>
        <v/>
      </c>
      <c r="J413" s="493"/>
      <c r="K413" s="434"/>
      <c r="L413" s="454" t="str">
        <f t="shared" si="4"/>
        <v/>
      </c>
      <c r="M413" s="455" t="str">
        <f t="array" ref="M413">IFERROR(IF(J413="","",XLOOKUP(L413,Personnel!$B$4:$G$4,Personnel!$B$5:$G$5)),"")</f>
        <v/>
      </c>
      <c r="N413" s="455">
        <f t="shared" si="5"/>
        <v>0</v>
      </c>
      <c r="O413" s="434"/>
      <c r="P413" s="456" t="str">
        <f t="shared" si="6"/>
        <v/>
      </c>
      <c r="Q413" s="457">
        <f t="shared" si="7"/>
        <v>0</v>
      </c>
      <c r="R413" s="458"/>
      <c r="S413" s="459" t="str">
        <f t="array" ref="S413">IF(B413="","",XLOOKUP($B413,Product,'Product List'!D:D))</f>
        <v/>
      </c>
      <c r="T413" s="454" t="str">
        <f t="array" ref="T413">IF(B413="","",XLOOKUP($B413,Product,'Product List'!E:E))</f>
        <v/>
      </c>
      <c r="U413" s="454" t="str">
        <f t="array" ref="U413">IF(B413="","",XLOOKUP($B413,Product,'Product List'!F:F))</f>
        <v/>
      </c>
      <c r="V413" s="454" t="str">
        <f t="array" ref="V413">IF(B413="","",XLOOKUP($B413,Product,'Product List'!G:G))</f>
        <v/>
      </c>
      <c r="W413" s="434"/>
      <c r="X413" s="434" t="str">
        <f t="array" ref="X413">iferror(xlookup(B413,'Product List'!A:A,'Product List'!P:P),"")</f>
        <v/>
      </c>
      <c r="Y413" s="434">
        <f t="shared" si="8"/>
        <v>0</v>
      </c>
      <c r="Z413" s="434"/>
    </row>
    <row r="414" ht="14.25" customHeight="1">
      <c r="A414" s="495"/>
      <c r="B414" s="494"/>
      <c r="C414" s="495"/>
      <c r="D414" s="496"/>
      <c r="E414" s="496"/>
      <c r="F414" s="496"/>
      <c r="G414" s="487">
        <f t="shared" si="1"/>
        <v>0</v>
      </c>
      <c r="H414" s="451" t="str">
        <f t="shared" si="2"/>
        <v/>
      </c>
      <c r="I414" s="452" t="str">
        <f t="shared" si="3"/>
        <v/>
      </c>
      <c r="J414" s="493"/>
      <c r="K414" s="434"/>
      <c r="L414" s="454" t="str">
        <f t="shared" si="4"/>
        <v/>
      </c>
      <c r="M414" s="455" t="str">
        <f t="array" ref="M414">IFERROR(IF(J414="","",XLOOKUP(L414,Personnel!$B$4:$G$4,Personnel!$B$5:$G$5)),"")</f>
        <v/>
      </c>
      <c r="N414" s="455">
        <f t="shared" si="5"/>
        <v>0</v>
      </c>
      <c r="O414" s="434"/>
      <c r="P414" s="456" t="str">
        <f t="shared" si="6"/>
        <v/>
      </c>
      <c r="Q414" s="457">
        <f t="shared" si="7"/>
        <v>0</v>
      </c>
      <c r="R414" s="458"/>
      <c r="S414" s="459" t="str">
        <f t="array" ref="S414">IF(B414="","",XLOOKUP($B414,Product,'Product List'!D:D))</f>
        <v/>
      </c>
      <c r="T414" s="454" t="str">
        <f t="array" ref="T414">IF(B414="","",XLOOKUP($B414,Product,'Product List'!E:E))</f>
        <v/>
      </c>
      <c r="U414" s="454" t="str">
        <f t="array" ref="U414">IF(B414="","",XLOOKUP($B414,Product,'Product List'!F:F))</f>
        <v/>
      </c>
      <c r="V414" s="454" t="str">
        <f t="array" ref="V414">IF(B414="","",XLOOKUP($B414,Product,'Product List'!G:G))</f>
        <v/>
      </c>
      <c r="W414" s="434"/>
      <c r="X414" s="434" t="str">
        <f t="array" ref="X414">iferror(xlookup(B414,'Product List'!A:A,'Product List'!P:P),"")</f>
        <v/>
      </c>
      <c r="Y414" s="434">
        <f t="shared" si="8"/>
        <v>0</v>
      </c>
      <c r="Z414" s="434"/>
    </row>
    <row r="415" ht="14.25" customHeight="1">
      <c r="A415" s="495"/>
      <c r="B415" s="494"/>
      <c r="C415" s="495"/>
      <c r="D415" s="496"/>
      <c r="E415" s="496"/>
      <c r="F415" s="496"/>
      <c r="G415" s="487">
        <f t="shared" si="1"/>
        <v>0</v>
      </c>
      <c r="H415" s="451" t="str">
        <f t="shared" si="2"/>
        <v/>
      </c>
      <c r="I415" s="452" t="str">
        <f t="shared" si="3"/>
        <v/>
      </c>
      <c r="J415" s="493"/>
      <c r="K415" s="434"/>
      <c r="L415" s="454" t="str">
        <f t="shared" si="4"/>
        <v/>
      </c>
      <c r="M415" s="455" t="str">
        <f t="array" ref="M415">IFERROR(IF(J415="","",XLOOKUP(L415,Personnel!$B$4:$G$4,Personnel!$B$5:$G$5)),"")</f>
        <v/>
      </c>
      <c r="N415" s="455">
        <f t="shared" si="5"/>
        <v>0</v>
      </c>
      <c r="O415" s="434"/>
      <c r="P415" s="456" t="str">
        <f t="shared" si="6"/>
        <v/>
      </c>
      <c r="Q415" s="457">
        <f t="shared" si="7"/>
        <v>0</v>
      </c>
      <c r="R415" s="458"/>
      <c r="S415" s="459" t="str">
        <f t="array" ref="S415">IF(B415="","",XLOOKUP($B415,Product,'Product List'!D:D))</f>
        <v/>
      </c>
      <c r="T415" s="454" t="str">
        <f t="array" ref="T415">IF(B415="","",XLOOKUP($B415,Product,'Product List'!E:E))</f>
        <v/>
      </c>
      <c r="U415" s="454" t="str">
        <f t="array" ref="U415">IF(B415="","",XLOOKUP($B415,Product,'Product List'!F:F))</f>
        <v/>
      </c>
      <c r="V415" s="454" t="str">
        <f t="array" ref="V415">IF(B415="","",XLOOKUP($B415,Product,'Product List'!G:G))</f>
        <v/>
      </c>
      <c r="W415" s="434"/>
      <c r="X415" s="434" t="str">
        <f t="array" ref="X415">iferror(xlookup(B415,'Product List'!A:A,'Product List'!P:P),"")</f>
        <v/>
      </c>
      <c r="Y415" s="434">
        <f t="shared" si="8"/>
        <v>0</v>
      </c>
      <c r="Z415" s="434"/>
    </row>
    <row r="416" ht="14.25" customHeight="1">
      <c r="A416" s="495"/>
      <c r="B416" s="494"/>
      <c r="C416" s="495"/>
      <c r="D416" s="496"/>
      <c r="E416" s="496"/>
      <c r="F416" s="496"/>
      <c r="G416" s="487">
        <f t="shared" si="1"/>
        <v>0</v>
      </c>
      <c r="H416" s="451" t="str">
        <f t="shared" si="2"/>
        <v/>
      </c>
      <c r="I416" s="452" t="str">
        <f t="shared" si="3"/>
        <v/>
      </c>
      <c r="J416" s="493"/>
      <c r="K416" s="434"/>
      <c r="L416" s="454" t="str">
        <f t="shared" si="4"/>
        <v/>
      </c>
      <c r="M416" s="455" t="str">
        <f t="array" ref="M416">IFERROR(IF(J416="","",XLOOKUP(L416,Personnel!$B$4:$G$4,Personnel!$B$5:$G$5)),"")</f>
        <v/>
      </c>
      <c r="N416" s="455">
        <f t="shared" si="5"/>
        <v>0</v>
      </c>
      <c r="O416" s="434"/>
      <c r="P416" s="456" t="str">
        <f t="shared" si="6"/>
        <v/>
      </c>
      <c r="Q416" s="457">
        <f t="shared" si="7"/>
        <v>0</v>
      </c>
      <c r="R416" s="458"/>
      <c r="S416" s="459" t="str">
        <f t="array" ref="S416">IF(B416="","",XLOOKUP($B416,Product,'Product List'!D:D))</f>
        <v/>
      </c>
      <c r="T416" s="454" t="str">
        <f t="array" ref="T416">IF(B416="","",XLOOKUP($B416,Product,'Product List'!E:E))</f>
        <v/>
      </c>
      <c r="U416" s="454" t="str">
        <f t="array" ref="U416">IF(B416="","",XLOOKUP($B416,Product,'Product List'!F:F))</f>
        <v/>
      </c>
      <c r="V416" s="454" t="str">
        <f t="array" ref="V416">IF(B416="","",XLOOKUP($B416,Product,'Product List'!G:G))</f>
        <v/>
      </c>
      <c r="W416" s="434"/>
      <c r="X416" s="434" t="str">
        <f t="array" ref="X416">iferror(xlookup(B416,'Product List'!A:A,'Product List'!P:P),"")</f>
        <v/>
      </c>
      <c r="Y416" s="434">
        <f t="shared" si="8"/>
        <v>0</v>
      </c>
      <c r="Z416" s="434"/>
    </row>
    <row r="417" ht="14.25" customHeight="1">
      <c r="A417" s="495"/>
      <c r="B417" s="494"/>
      <c r="C417" s="495"/>
      <c r="D417" s="496"/>
      <c r="E417" s="496"/>
      <c r="F417" s="496"/>
      <c r="G417" s="487">
        <f t="shared" si="1"/>
        <v>0</v>
      </c>
      <c r="H417" s="451" t="str">
        <f t="shared" si="2"/>
        <v/>
      </c>
      <c r="I417" s="452" t="str">
        <f t="shared" si="3"/>
        <v/>
      </c>
      <c r="J417" s="493"/>
      <c r="K417" s="434"/>
      <c r="L417" s="454" t="str">
        <f t="shared" si="4"/>
        <v/>
      </c>
      <c r="M417" s="455" t="str">
        <f t="array" ref="M417">IFERROR(IF(J417="","",XLOOKUP(L417,Personnel!$B$4:$G$4,Personnel!$B$5:$G$5)),"")</f>
        <v/>
      </c>
      <c r="N417" s="455">
        <f t="shared" si="5"/>
        <v>0</v>
      </c>
      <c r="O417" s="434"/>
      <c r="P417" s="456" t="str">
        <f t="shared" si="6"/>
        <v/>
      </c>
      <c r="Q417" s="457">
        <f t="shared" si="7"/>
        <v>0</v>
      </c>
      <c r="R417" s="458"/>
      <c r="S417" s="459" t="str">
        <f t="array" ref="S417">IF(B417="","",XLOOKUP($B417,Product,'Product List'!D:D))</f>
        <v/>
      </c>
      <c r="T417" s="454" t="str">
        <f t="array" ref="T417">IF(B417="","",XLOOKUP($B417,Product,'Product List'!E:E))</f>
        <v/>
      </c>
      <c r="U417" s="454" t="str">
        <f t="array" ref="U417">IF(B417="","",XLOOKUP($B417,Product,'Product List'!F:F))</f>
        <v/>
      </c>
      <c r="V417" s="454" t="str">
        <f t="array" ref="V417">IF(B417="","",XLOOKUP($B417,Product,'Product List'!G:G))</f>
        <v/>
      </c>
      <c r="W417" s="434"/>
      <c r="X417" s="434" t="str">
        <f t="array" ref="X417">iferror(xlookup(B417,'Product List'!A:A,'Product List'!P:P),"")</f>
        <v/>
      </c>
      <c r="Y417" s="434">
        <f t="shared" si="8"/>
        <v>0</v>
      </c>
      <c r="Z417" s="434"/>
    </row>
    <row r="418" ht="14.25" customHeight="1">
      <c r="A418" s="495"/>
      <c r="B418" s="494"/>
      <c r="C418" s="495"/>
      <c r="D418" s="496"/>
      <c r="E418" s="496"/>
      <c r="F418" s="496"/>
      <c r="G418" s="487">
        <f t="shared" si="1"/>
        <v>0</v>
      </c>
      <c r="H418" s="451" t="str">
        <f t="shared" si="2"/>
        <v/>
      </c>
      <c r="I418" s="452" t="str">
        <f t="shared" si="3"/>
        <v/>
      </c>
      <c r="J418" s="493"/>
      <c r="K418" s="434"/>
      <c r="L418" s="454" t="str">
        <f t="shared" si="4"/>
        <v/>
      </c>
      <c r="M418" s="455" t="str">
        <f t="array" ref="M418">IFERROR(IF(J418="","",XLOOKUP(L418,Personnel!$B$4:$G$4,Personnel!$B$5:$G$5)),"")</f>
        <v/>
      </c>
      <c r="N418" s="455">
        <f t="shared" si="5"/>
        <v>0</v>
      </c>
      <c r="O418" s="434"/>
      <c r="P418" s="456" t="str">
        <f t="shared" si="6"/>
        <v/>
      </c>
      <c r="Q418" s="457">
        <f t="shared" si="7"/>
        <v>0</v>
      </c>
      <c r="R418" s="458"/>
      <c r="S418" s="459" t="str">
        <f t="array" ref="S418">IF(B418="","",XLOOKUP($B418,Product,'Product List'!D:D))</f>
        <v/>
      </c>
      <c r="T418" s="454" t="str">
        <f t="array" ref="T418">IF(B418="","",XLOOKUP($B418,Product,'Product List'!E:E))</f>
        <v/>
      </c>
      <c r="U418" s="454" t="str">
        <f t="array" ref="U418">IF(B418="","",XLOOKUP($B418,Product,'Product List'!F:F))</f>
        <v/>
      </c>
      <c r="V418" s="454" t="str">
        <f t="array" ref="V418">IF(B418="","",XLOOKUP($B418,Product,'Product List'!G:G))</f>
        <v/>
      </c>
      <c r="W418" s="434"/>
      <c r="X418" s="434" t="str">
        <f t="array" ref="X418">iferror(xlookup(B418,'Product List'!A:A,'Product List'!P:P),"")</f>
        <v/>
      </c>
      <c r="Y418" s="434">
        <f t="shared" si="8"/>
        <v>0</v>
      </c>
      <c r="Z418" s="434"/>
    </row>
    <row r="419" ht="14.25" customHeight="1">
      <c r="A419" s="495"/>
      <c r="B419" s="494"/>
      <c r="C419" s="495"/>
      <c r="D419" s="496"/>
      <c r="E419" s="496"/>
      <c r="F419" s="496"/>
      <c r="G419" s="487">
        <f t="shared" si="1"/>
        <v>0</v>
      </c>
      <c r="H419" s="451" t="str">
        <f t="shared" si="2"/>
        <v/>
      </c>
      <c r="I419" s="452" t="str">
        <f t="shared" si="3"/>
        <v/>
      </c>
      <c r="J419" s="493"/>
      <c r="K419" s="434"/>
      <c r="L419" s="454" t="str">
        <f t="shared" si="4"/>
        <v/>
      </c>
      <c r="M419" s="455" t="str">
        <f t="array" ref="M419">IFERROR(IF(J419="","",XLOOKUP(L419,Personnel!$B$4:$G$4,Personnel!$B$5:$G$5)),"")</f>
        <v/>
      </c>
      <c r="N419" s="455">
        <f t="shared" si="5"/>
        <v>0</v>
      </c>
      <c r="O419" s="434"/>
      <c r="P419" s="456" t="str">
        <f t="shared" si="6"/>
        <v/>
      </c>
      <c r="Q419" s="457">
        <f t="shared" si="7"/>
        <v>0</v>
      </c>
      <c r="R419" s="458"/>
      <c r="S419" s="459" t="str">
        <f t="array" ref="S419">IF(B419="","",XLOOKUP($B419,Product,'Product List'!D:D))</f>
        <v/>
      </c>
      <c r="T419" s="454" t="str">
        <f t="array" ref="T419">IF(B419="","",XLOOKUP($B419,Product,'Product List'!E:E))</f>
        <v/>
      </c>
      <c r="U419" s="454" t="str">
        <f t="array" ref="U419">IF(B419="","",XLOOKUP($B419,Product,'Product List'!F:F))</f>
        <v/>
      </c>
      <c r="V419" s="454" t="str">
        <f t="array" ref="V419">IF(B419="","",XLOOKUP($B419,Product,'Product List'!G:G))</f>
        <v/>
      </c>
      <c r="W419" s="434"/>
      <c r="X419" s="434" t="str">
        <f t="array" ref="X419">iferror(xlookup(B419,'Product List'!A:A,'Product List'!P:P),"")</f>
        <v/>
      </c>
      <c r="Y419" s="434">
        <f t="shared" si="8"/>
        <v>0</v>
      </c>
      <c r="Z419" s="434"/>
    </row>
    <row r="420" ht="14.25" customHeight="1">
      <c r="A420" s="495"/>
      <c r="B420" s="494"/>
      <c r="C420" s="495"/>
      <c r="D420" s="496"/>
      <c r="E420" s="496"/>
      <c r="F420" s="496"/>
      <c r="G420" s="487">
        <f t="shared" si="1"/>
        <v>0</v>
      </c>
      <c r="H420" s="451" t="str">
        <f t="shared" si="2"/>
        <v/>
      </c>
      <c r="I420" s="452" t="str">
        <f t="shared" si="3"/>
        <v/>
      </c>
      <c r="J420" s="493"/>
      <c r="K420" s="434"/>
      <c r="L420" s="454" t="str">
        <f t="shared" si="4"/>
        <v/>
      </c>
      <c r="M420" s="455" t="str">
        <f t="array" ref="M420">IFERROR(IF(J420="","",XLOOKUP(L420,Personnel!$B$4:$G$4,Personnel!$B$5:$G$5)),"")</f>
        <v/>
      </c>
      <c r="N420" s="455">
        <f t="shared" si="5"/>
        <v>0</v>
      </c>
      <c r="O420" s="434"/>
      <c r="P420" s="456" t="str">
        <f t="shared" si="6"/>
        <v/>
      </c>
      <c r="Q420" s="457">
        <f t="shared" si="7"/>
        <v>0</v>
      </c>
      <c r="R420" s="458"/>
      <c r="S420" s="459" t="str">
        <f t="array" ref="S420">IF(B420="","",XLOOKUP($B420,Product,'Product List'!D:D))</f>
        <v/>
      </c>
      <c r="T420" s="454" t="str">
        <f t="array" ref="T420">IF(B420="","",XLOOKUP($B420,Product,'Product List'!E:E))</f>
        <v/>
      </c>
      <c r="U420" s="454" t="str">
        <f t="array" ref="U420">IF(B420="","",XLOOKUP($B420,Product,'Product List'!F:F))</f>
        <v/>
      </c>
      <c r="V420" s="454" t="str">
        <f t="array" ref="V420">IF(B420="","",XLOOKUP($B420,Product,'Product List'!G:G))</f>
        <v/>
      </c>
      <c r="W420" s="434"/>
      <c r="X420" s="434" t="str">
        <f t="array" ref="X420">iferror(xlookup(B420,'Product List'!A:A,'Product List'!P:P),"")</f>
        <v/>
      </c>
      <c r="Y420" s="434">
        <f t="shared" si="8"/>
        <v>0</v>
      </c>
      <c r="Z420" s="434"/>
    </row>
    <row r="421" ht="14.25" customHeight="1">
      <c r="A421" s="495"/>
      <c r="B421" s="494"/>
      <c r="C421" s="495"/>
      <c r="D421" s="496"/>
      <c r="E421" s="496"/>
      <c r="F421" s="496"/>
      <c r="G421" s="487">
        <f t="shared" si="1"/>
        <v>0</v>
      </c>
      <c r="H421" s="451" t="str">
        <f t="shared" si="2"/>
        <v/>
      </c>
      <c r="I421" s="452" t="str">
        <f t="shared" si="3"/>
        <v/>
      </c>
      <c r="J421" s="493"/>
      <c r="K421" s="434"/>
      <c r="L421" s="454" t="str">
        <f t="shared" si="4"/>
        <v/>
      </c>
      <c r="M421" s="455" t="str">
        <f t="array" ref="M421">IFERROR(IF(J421="","",XLOOKUP(L421,Personnel!$B$4:$G$4,Personnel!$B$5:$G$5)),"")</f>
        <v/>
      </c>
      <c r="N421" s="455">
        <f t="shared" si="5"/>
        <v>0</v>
      </c>
      <c r="O421" s="434"/>
      <c r="P421" s="456" t="str">
        <f t="shared" si="6"/>
        <v/>
      </c>
      <c r="Q421" s="457">
        <f t="shared" si="7"/>
        <v>0</v>
      </c>
      <c r="R421" s="458"/>
      <c r="S421" s="459" t="str">
        <f t="array" ref="S421">IF(B421="","",XLOOKUP($B421,Product,'Product List'!D:D))</f>
        <v/>
      </c>
      <c r="T421" s="454" t="str">
        <f t="array" ref="T421">IF(B421="","",XLOOKUP($B421,Product,'Product List'!E:E))</f>
        <v/>
      </c>
      <c r="U421" s="454" t="str">
        <f t="array" ref="U421">IF(B421="","",XLOOKUP($B421,Product,'Product List'!F:F))</f>
        <v/>
      </c>
      <c r="V421" s="454" t="str">
        <f t="array" ref="V421">IF(B421="","",XLOOKUP($B421,Product,'Product List'!G:G))</f>
        <v/>
      </c>
      <c r="W421" s="434"/>
      <c r="X421" s="434" t="str">
        <f t="array" ref="X421">iferror(xlookup(B421,'Product List'!A:A,'Product List'!P:P),"")</f>
        <v/>
      </c>
      <c r="Y421" s="434">
        <f t="shared" si="8"/>
        <v>0</v>
      </c>
      <c r="Z421" s="434"/>
    </row>
    <row r="422" ht="14.25" customHeight="1">
      <c r="A422" s="495"/>
      <c r="B422" s="494"/>
      <c r="C422" s="495"/>
      <c r="D422" s="496"/>
      <c r="E422" s="496"/>
      <c r="F422" s="496"/>
      <c r="G422" s="487">
        <f t="shared" si="1"/>
        <v>0</v>
      </c>
      <c r="H422" s="451" t="str">
        <f t="shared" si="2"/>
        <v/>
      </c>
      <c r="I422" s="452" t="str">
        <f t="shared" si="3"/>
        <v/>
      </c>
      <c r="J422" s="493"/>
      <c r="K422" s="434"/>
      <c r="L422" s="454" t="str">
        <f t="shared" si="4"/>
        <v/>
      </c>
      <c r="M422" s="455" t="str">
        <f t="array" ref="M422">IFERROR(IF(J422="","",XLOOKUP(L422,Personnel!$B$4:$G$4,Personnel!$B$5:$G$5)),"")</f>
        <v/>
      </c>
      <c r="N422" s="455">
        <f t="shared" si="5"/>
        <v>0</v>
      </c>
      <c r="O422" s="434"/>
      <c r="P422" s="456" t="str">
        <f t="shared" si="6"/>
        <v/>
      </c>
      <c r="Q422" s="457">
        <f t="shared" si="7"/>
        <v>0</v>
      </c>
      <c r="R422" s="458"/>
      <c r="S422" s="459" t="str">
        <f t="array" ref="S422">IF(B422="","",XLOOKUP($B422,Product,'Product List'!D:D))</f>
        <v/>
      </c>
      <c r="T422" s="454" t="str">
        <f t="array" ref="T422">IF(B422="","",XLOOKUP($B422,Product,'Product List'!E:E))</f>
        <v/>
      </c>
      <c r="U422" s="454" t="str">
        <f t="array" ref="U422">IF(B422="","",XLOOKUP($B422,Product,'Product List'!F:F))</f>
        <v/>
      </c>
      <c r="V422" s="454" t="str">
        <f t="array" ref="V422">IF(B422="","",XLOOKUP($B422,Product,'Product List'!G:G))</f>
        <v/>
      </c>
      <c r="W422" s="434"/>
      <c r="X422" s="434" t="str">
        <f t="array" ref="X422">iferror(xlookup(B422,'Product List'!A:A,'Product List'!P:P),"")</f>
        <v/>
      </c>
      <c r="Y422" s="434">
        <f t="shared" si="8"/>
        <v>0</v>
      </c>
      <c r="Z422" s="434"/>
    </row>
    <row r="423" ht="14.25" customHeight="1">
      <c r="A423" s="495"/>
      <c r="B423" s="494"/>
      <c r="C423" s="495"/>
      <c r="D423" s="496"/>
      <c r="E423" s="496"/>
      <c r="F423" s="496"/>
      <c r="G423" s="487">
        <f t="shared" si="1"/>
        <v>0</v>
      </c>
      <c r="H423" s="451" t="str">
        <f t="shared" si="2"/>
        <v/>
      </c>
      <c r="I423" s="452" t="str">
        <f t="shared" si="3"/>
        <v/>
      </c>
      <c r="J423" s="493"/>
      <c r="K423" s="434"/>
      <c r="L423" s="454" t="str">
        <f t="shared" si="4"/>
        <v/>
      </c>
      <c r="M423" s="455" t="str">
        <f t="array" ref="M423">IFERROR(IF(J423="","",XLOOKUP(L423,Personnel!$B$4:$G$4,Personnel!$B$5:$G$5)),"")</f>
        <v/>
      </c>
      <c r="N423" s="455">
        <f t="shared" si="5"/>
        <v>0</v>
      </c>
      <c r="O423" s="434"/>
      <c r="P423" s="456" t="str">
        <f t="shared" si="6"/>
        <v/>
      </c>
      <c r="Q423" s="457">
        <f t="shared" si="7"/>
        <v>0</v>
      </c>
      <c r="R423" s="458"/>
      <c r="S423" s="459" t="str">
        <f t="array" ref="S423">IF(B423="","",XLOOKUP($B423,Product,'Product List'!D:D))</f>
        <v/>
      </c>
      <c r="T423" s="454" t="str">
        <f t="array" ref="T423">IF(B423="","",XLOOKUP($B423,Product,'Product List'!E:E))</f>
        <v/>
      </c>
      <c r="U423" s="454" t="str">
        <f t="array" ref="U423">IF(B423="","",XLOOKUP($B423,Product,'Product List'!F:F))</f>
        <v/>
      </c>
      <c r="V423" s="454" t="str">
        <f t="array" ref="V423">IF(B423="","",XLOOKUP($B423,Product,'Product List'!G:G))</f>
        <v/>
      </c>
      <c r="W423" s="434"/>
      <c r="X423" s="434" t="str">
        <f t="array" ref="X423">iferror(xlookup(B423,'Product List'!A:A,'Product List'!P:P),"")</f>
        <v/>
      </c>
      <c r="Y423" s="434">
        <f t="shared" si="8"/>
        <v>0</v>
      </c>
      <c r="Z423" s="434"/>
    </row>
    <row r="424" ht="14.25" customHeight="1">
      <c r="A424" s="495"/>
      <c r="B424" s="494"/>
      <c r="C424" s="495"/>
      <c r="D424" s="496"/>
      <c r="E424" s="496"/>
      <c r="F424" s="496"/>
      <c r="G424" s="487">
        <f t="shared" si="1"/>
        <v>0</v>
      </c>
      <c r="H424" s="451" t="str">
        <f t="shared" si="2"/>
        <v/>
      </c>
      <c r="I424" s="452" t="str">
        <f t="shared" si="3"/>
        <v/>
      </c>
      <c r="J424" s="493"/>
      <c r="K424" s="434"/>
      <c r="L424" s="454" t="str">
        <f t="shared" si="4"/>
        <v/>
      </c>
      <c r="M424" s="455" t="str">
        <f t="array" ref="M424">IFERROR(IF(J424="","",XLOOKUP(L424,Personnel!$B$4:$G$4,Personnel!$B$5:$G$5)),"")</f>
        <v/>
      </c>
      <c r="N424" s="455">
        <f t="shared" si="5"/>
        <v>0</v>
      </c>
      <c r="O424" s="434"/>
      <c r="P424" s="456" t="str">
        <f t="shared" si="6"/>
        <v/>
      </c>
      <c r="Q424" s="457">
        <f t="shared" si="7"/>
        <v>0</v>
      </c>
      <c r="R424" s="458"/>
      <c r="S424" s="459" t="str">
        <f t="array" ref="S424">IF(B424="","",XLOOKUP($B424,Product,'Product List'!D:D))</f>
        <v/>
      </c>
      <c r="T424" s="454" t="str">
        <f t="array" ref="T424">IF(B424="","",XLOOKUP($B424,Product,'Product List'!E:E))</f>
        <v/>
      </c>
      <c r="U424" s="454" t="str">
        <f t="array" ref="U424">IF(B424="","",XLOOKUP($B424,Product,'Product List'!F:F))</f>
        <v/>
      </c>
      <c r="V424" s="454" t="str">
        <f t="array" ref="V424">IF(B424="","",XLOOKUP($B424,Product,'Product List'!G:G))</f>
        <v/>
      </c>
      <c r="W424" s="434"/>
      <c r="X424" s="434" t="str">
        <f t="array" ref="X424">iferror(xlookup(B424,'Product List'!A:A,'Product List'!P:P),"")</f>
        <v/>
      </c>
      <c r="Y424" s="434">
        <f t="shared" si="8"/>
        <v>0</v>
      </c>
      <c r="Z424" s="434"/>
    </row>
    <row r="425" ht="14.25" customHeight="1">
      <c r="A425" s="495"/>
      <c r="B425" s="494"/>
      <c r="C425" s="495"/>
      <c r="D425" s="496"/>
      <c r="E425" s="496"/>
      <c r="F425" s="496"/>
      <c r="G425" s="487">
        <f t="shared" si="1"/>
        <v>0</v>
      </c>
      <c r="H425" s="451" t="str">
        <f t="shared" si="2"/>
        <v/>
      </c>
      <c r="I425" s="452" t="str">
        <f t="shared" si="3"/>
        <v/>
      </c>
      <c r="J425" s="493"/>
      <c r="K425" s="434"/>
      <c r="L425" s="454" t="str">
        <f t="shared" si="4"/>
        <v/>
      </c>
      <c r="M425" s="455" t="str">
        <f t="array" ref="M425">IFERROR(IF(J425="","",XLOOKUP(L425,Personnel!$B$4:$G$4,Personnel!$B$5:$G$5)),"")</f>
        <v/>
      </c>
      <c r="N425" s="455">
        <f t="shared" si="5"/>
        <v>0</v>
      </c>
      <c r="O425" s="434"/>
      <c r="P425" s="456" t="str">
        <f t="shared" si="6"/>
        <v/>
      </c>
      <c r="Q425" s="457">
        <f t="shared" si="7"/>
        <v>0</v>
      </c>
      <c r="R425" s="458"/>
      <c r="S425" s="459" t="str">
        <f t="array" ref="S425">IF(B425="","",XLOOKUP($B425,Product,'Product List'!D:D))</f>
        <v/>
      </c>
      <c r="T425" s="454" t="str">
        <f t="array" ref="T425">IF(B425="","",XLOOKUP($B425,Product,'Product List'!E:E))</f>
        <v/>
      </c>
      <c r="U425" s="454" t="str">
        <f t="array" ref="U425">IF(B425="","",XLOOKUP($B425,Product,'Product List'!F:F))</f>
        <v/>
      </c>
      <c r="V425" s="454" t="str">
        <f t="array" ref="V425">IF(B425="","",XLOOKUP($B425,Product,'Product List'!G:G))</f>
        <v/>
      </c>
      <c r="W425" s="434"/>
      <c r="X425" s="434" t="str">
        <f t="array" ref="X425">iferror(xlookup(B425,'Product List'!A:A,'Product List'!P:P),"")</f>
        <v/>
      </c>
      <c r="Y425" s="434">
        <f t="shared" si="8"/>
        <v>0</v>
      </c>
      <c r="Z425" s="434"/>
    </row>
    <row r="426" ht="14.25" customHeight="1">
      <c r="A426" s="495"/>
      <c r="B426" s="494"/>
      <c r="C426" s="495"/>
      <c r="D426" s="496"/>
      <c r="E426" s="496"/>
      <c r="F426" s="496"/>
      <c r="G426" s="487">
        <f t="shared" si="1"/>
        <v>0</v>
      </c>
      <c r="H426" s="451" t="str">
        <f t="shared" si="2"/>
        <v/>
      </c>
      <c r="I426" s="452" t="str">
        <f t="shared" si="3"/>
        <v/>
      </c>
      <c r="J426" s="493"/>
      <c r="K426" s="434"/>
      <c r="L426" s="454" t="str">
        <f t="shared" si="4"/>
        <v/>
      </c>
      <c r="M426" s="455" t="str">
        <f t="array" ref="M426">IFERROR(IF(J426="","",XLOOKUP(L426,Personnel!$B$4:$G$4,Personnel!$B$5:$G$5)),"")</f>
        <v/>
      </c>
      <c r="N426" s="455">
        <f t="shared" si="5"/>
        <v>0</v>
      </c>
      <c r="O426" s="434"/>
      <c r="P426" s="456" t="str">
        <f t="shared" si="6"/>
        <v/>
      </c>
      <c r="Q426" s="457">
        <f t="shared" si="7"/>
        <v>0</v>
      </c>
      <c r="R426" s="458"/>
      <c r="S426" s="459" t="str">
        <f t="array" ref="S426">IF(B426="","",XLOOKUP($B426,Product,'Product List'!D:D))</f>
        <v/>
      </c>
      <c r="T426" s="454" t="str">
        <f t="array" ref="T426">IF(B426="","",XLOOKUP($B426,Product,'Product List'!E:E))</f>
        <v/>
      </c>
      <c r="U426" s="454" t="str">
        <f t="array" ref="U426">IF(B426="","",XLOOKUP($B426,Product,'Product List'!F:F))</f>
        <v/>
      </c>
      <c r="V426" s="454" t="str">
        <f t="array" ref="V426">IF(B426="","",XLOOKUP($B426,Product,'Product List'!G:G))</f>
        <v/>
      </c>
      <c r="W426" s="434"/>
      <c r="X426" s="434" t="str">
        <f t="array" ref="X426">iferror(xlookup(B426,'Product List'!A:A,'Product List'!P:P),"")</f>
        <v/>
      </c>
      <c r="Y426" s="434">
        <f t="shared" si="8"/>
        <v>0</v>
      </c>
      <c r="Z426" s="434"/>
    </row>
    <row r="427" ht="14.25" customHeight="1">
      <c r="A427" s="495"/>
      <c r="B427" s="494"/>
      <c r="C427" s="495"/>
      <c r="D427" s="496"/>
      <c r="E427" s="496"/>
      <c r="F427" s="496"/>
      <c r="G427" s="487">
        <f t="shared" si="1"/>
        <v>0</v>
      </c>
      <c r="H427" s="451" t="str">
        <f t="shared" si="2"/>
        <v/>
      </c>
      <c r="I427" s="452" t="str">
        <f t="shared" si="3"/>
        <v/>
      </c>
      <c r="J427" s="493"/>
      <c r="K427" s="434"/>
      <c r="L427" s="454" t="str">
        <f t="shared" si="4"/>
        <v/>
      </c>
      <c r="M427" s="455" t="str">
        <f t="array" ref="M427">IFERROR(IF(J427="","",XLOOKUP(L427,Personnel!$B$4:$G$4,Personnel!$B$5:$G$5)),"")</f>
        <v/>
      </c>
      <c r="N427" s="455">
        <f t="shared" si="5"/>
        <v>0</v>
      </c>
      <c r="O427" s="434"/>
      <c r="P427" s="456" t="str">
        <f t="shared" si="6"/>
        <v/>
      </c>
      <c r="Q427" s="457">
        <f t="shared" si="7"/>
        <v>0</v>
      </c>
      <c r="R427" s="458"/>
      <c r="S427" s="459" t="str">
        <f t="array" ref="S427">IF(B427="","",XLOOKUP($B427,Product,'Product List'!D:D))</f>
        <v/>
      </c>
      <c r="T427" s="454" t="str">
        <f t="array" ref="T427">IF(B427="","",XLOOKUP($B427,Product,'Product List'!E:E))</f>
        <v/>
      </c>
      <c r="U427" s="454" t="str">
        <f t="array" ref="U427">IF(B427="","",XLOOKUP($B427,Product,'Product List'!F:F))</f>
        <v/>
      </c>
      <c r="V427" s="454" t="str">
        <f t="array" ref="V427">IF(B427="","",XLOOKUP($B427,Product,'Product List'!G:G))</f>
        <v/>
      </c>
      <c r="W427" s="434"/>
      <c r="X427" s="434" t="str">
        <f t="array" ref="X427">iferror(xlookup(B427,'Product List'!A:A,'Product List'!P:P),"")</f>
        <v/>
      </c>
      <c r="Y427" s="434">
        <f t="shared" si="8"/>
        <v>0</v>
      </c>
      <c r="Z427" s="434"/>
    </row>
    <row r="428" ht="14.25" customHeight="1">
      <c r="A428" s="495"/>
      <c r="B428" s="494"/>
      <c r="C428" s="495"/>
      <c r="D428" s="496"/>
      <c r="E428" s="496"/>
      <c r="F428" s="496"/>
      <c r="G428" s="487">
        <f t="shared" si="1"/>
        <v>0</v>
      </c>
      <c r="H428" s="451" t="str">
        <f t="shared" si="2"/>
        <v/>
      </c>
      <c r="I428" s="452" t="str">
        <f t="shared" si="3"/>
        <v/>
      </c>
      <c r="J428" s="493"/>
      <c r="K428" s="434"/>
      <c r="L428" s="454" t="str">
        <f t="shared" si="4"/>
        <v/>
      </c>
      <c r="M428" s="455" t="str">
        <f t="array" ref="M428">IFERROR(IF(J428="","",XLOOKUP(L428,Personnel!$B$4:$G$4,Personnel!$B$5:$G$5)),"")</f>
        <v/>
      </c>
      <c r="N428" s="455">
        <f t="shared" si="5"/>
        <v>0</v>
      </c>
      <c r="O428" s="434"/>
      <c r="P428" s="456" t="str">
        <f t="shared" si="6"/>
        <v/>
      </c>
      <c r="Q428" s="457">
        <f t="shared" si="7"/>
        <v>0</v>
      </c>
      <c r="R428" s="458"/>
      <c r="S428" s="459" t="str">
        <f t="array" ref="S428">IF(B428="","",XLOOKUP($B428,Product,'Product List'!D:D))</f>
        <v/>
      </c>
      <c r="T428" s="454" t="str">
        <f t="array" ref="T428">IF(B428="","",XLOOKUP($B428,Product,'Product List'!E:E))</f>
        <v/>
      </c>
      <c r="U428" s="454" t="str">
        <f t="array" ref="U428">IF(B428="","",XLOOKUP($B428,Product,'Product List'!F:F))</f>
        <v/>
      </c>
      <c r="V428" s="454" t="str">
        <f t="array" ref="V428">IF(B428="","",XLOOKUP($B428,Product,'Product List'!G:G))</f>
        <v/>
      </c>
      <c r="W428" s="434"/>
      <c r="X428" s="434" t="str">
        <f t="array" ref="X428">iferror(xlookup(B428,'Product List'!A:A,'Product List'!P:P),"")</f>
        <v/>
      </c>
      <c r="Y428" s="434">
        <f t="shared" si="8"/>
        <v>0</v>
      </c>
      <c r="Z428" s="434"/>
    </row>
    <row r="429" ht="14.25" customHeight="1">
      <c r="A429" s="495"/>
      <c r="B429" s="494"/>
      <c r="C429" s="495"/>
      <c r="D429" s="496"/>
      <c r="E429" s="496"/>
      <c r="F429" s="496"/>
      <c r="G429" s="487">
        <f t="shared" si="1"/>
        <v>0</v>
      </c>
      <c r="H429" s="451" t="str">
        <f t="shared" si="2"/>
        <v/>
      </c>
      <c r="I429" s="452" t="str">
        <f t="shared" si="3"/>
        <v/>
      </c>
      <c r="J429" s="493"/>
      <c r="K429" s="434"/>
      <c r="L429" s="454" t="str">
        <f t="shared" si="4"/>
        <v/>
      </c>
      <c r="M429" s="455" t="str">
        <f t="array" ref="M429">IFERROR(IF(J429="","",XLOOKUP(L429,Personnel!$B$4:$G$4,Personnel!$B$5:$G$5)),"")</f>
        <v/>
      </c>
      <c r="N429" s="455">
        <f t="shared" si="5"/>
        <v>0</v>
      </c>
      <c r="O429" s="434"/>
      <c r="P429" s="456" t="str">
        <f t="shared" si="6"/>
        <v/>
      </c>
      <c r="Q429" s="457">
        <f t="shared" si="7"/>
        <v>0</v>
      </c>
      <c r="R429" s="458"/>
      <c r="S429" s="459" t="str">
        <f t="array" ref="S429">IF(B429="","",XLOOKUP($B429,Product,'Product List'!D:D))</f>
        <v/>
      </c>
      <c r="T429" s="454" t="str">
        <f t="array" ref="T429">IF(B429="","",XLOOKUP($B429,Product,'Product List'!E:E))</f>
        <v/>
      </c>
      <c r="U429" s="454" t="str">
        <f t="array" ref="U429">IF(B429="","",XLOOKUP($B429,Product,'Product List'!F:F))</f>
        <v/>
      </c>
      <c r="V429" s="454" t="str">
        <f t="array" ref="V429">IF(B429="","",XLOOKUP($B429,Product,'Product List'!G:G))</f>
        <v/>
      </c>
      <c r="W429" s="434"/>
      <c r="X429" s="434" t="str">
        <f t="array" ref="X429">iferror(xlookup(B429,'Product List'!A:A,'Product List'!P:P),"")</f>
        <v/>
      </c>
      <c r="Y429" s="434">
        <f t="shared" si="8"/>
        <v>0</v>
      </c>
      <c r="Z429" s="434"/>
    </row>
    <row r="430" ht="14.25" customHeight="1">
      <c r="A430" s="495"/>
      <c r="B430" s="494"/>
      <c r="C430" s="495"/>
      <c r="D430" s="496"/>
      <c r="E430" s="496"/>
      <c r="F430" s="496"/>
      <c r="G430" s="487">
        <f t="shared" si="1"/>
        <v>0</v>
      </c>
      <c r="H430" s="451" t="str">
        <f t="shared" si="2"/>
        <v/>
      </c>
      <c r="I430" s="452" t="str">
        <f t="shared" si="3"/>
        <v/>
      </c>
      <c r="J430" s="493"/>
      <c r="K430" s="434"/>
      <c r="L430" s="454" t="str">
        <f t="shared" si="4"/>
        <v/>
      </c>
      <c r="M430" s="455" t="str">
        <f t="array" ref="M430">IFERROR(IF(J430="","",XLOOKUP(L430,Personnel!$B$4:$G$4,Personnel!$B$5:$G$5)),"")</f>
        <v/>
      </c>
      <c r="N430" s="455">
        <f t="shared" si="5"/>
        <v>0</v>
      </c>
      <c r="O430" s="434"/>
      <c r="P430" s="456" t="str">
        <f t="shared" si="6"/>
        <v/>
      </c>
      <c r="Q430" s="457">
        <f t="shared" si="7"/>
        <v>0</v>
      </c>
      <c r="R430" s="458"/>
      <c r="S430" s="459" t="str">
        <f t="array" ref="S430">IF(B430="","",XLOOKUP($B430,Product,'Product List'!D:D))</f>
        <v/>
      </c>
      <c r="T430" s="454" t="str">
        <f t="array" ref="T430">IF(B430="","",XLOOKUP($B430,Product,'Product List'!E:E))</f>
        <v/>
      </c>
      <c r="U430" s="454" t="str">
        <f t="array" ref="U430">IF(B430="","",XLOOKUP($B430,Product,'Product List'!F:F))</f>
        <v/>
      </c>
      <c r="V430" s="454" t="str">
        <f t="array" ref="V430">IF(B430="","",XLOOKUP($B430,Product,'Product List'!G:G))</f>
        <v/>
      </c>
      <c r="W430" s="434"/>
      <c r="X430" s="434" t="str">
        <f t="array" ref="X430">iferror(xlookup(B430,'Product List'!A:A,'Product List'!P:P),"")</f>
        <v/>
      </c>
      <c r="Y430" s="434">
        <f t="shared" si="8"/>
        <v>0</v>
      </c>
      <c r="Z430" s="434"/>
    </row>
    <row r="431" ht="14.25" customHeight="1">
      <c r="A431" s="495"/>
      <c r="B431" s="494"/>
      <c r="C431" s="495"/>
      <c r="D431" s="496"/>
      <c r="E431" s="496"/>
      <c r="F431" s="496"/>
      <c r="G431" s="487">
        <f t="shared" si="1"/>
        <v>0</v>
      </c>
      <c r="H431" s="451" t="str">
        <f t="shared" si="2"/>
        <v/>
      </c>
      <c r="I431" s="452" t="str">
        <f t="shared" si="3"/>
        <v/>
      </c>
      <c r="J431" s="493"/>
      <c r="K431" s="434"/>
      <c r="L431" s="454" t="str">
        <f t="shared" si="4"/>
        <v/>
      </c>
      <c r="M431" s="455" t="str">
        <f t="array" ref="M431">IFERROR(IF(J431="","",XLOOKUP(L431,Personnel!$B$4:$G$4,Personnel!$B$5:$G$5)),"")</f>
        <v/>
      </c>
      <c r="N431" s="455">
        <f t="shared" si="5"/>
        <v>0</v>
      </c>
      <c r="O431" s="434"/>
      <c r="P431" s="456" t="str">
        <f t="shared" si="6"/>
        <v/>
      </c>
      <c r="Q431" s="457">
        <f t="shared" si="7"/>
        <v>0</v>
      </c>
      <c r="R431" s="458"/>
      <c r="S431" s="459" t="str">
        <f t="array" ref="S431">IF(B431="","",XLOOKUP($B431,Product,'Product List'!D:D))</f>
        <v/>
      </c>
      <c r="T431" s="454" t="str">
        <f t="array" ref="T431">IF(B431="","",XLOOKUP($B431,Product,'Product List'!E:E))</f>
        <v/>
      </c>
      <c r="U431" s="454" t="str">
        <f t="array" ref="U431">IF(B431="","",XLOOKUP($B431,Product,'Product List'!F:F))</f>
        <v/>
      </c>
      <c r="V431" s="454" t="str">
        <f t="array" ref="V431">IF(B431="","",XLOOKUP($B431,Product,'Product List'!G:G))</f>
        <v/>
      </c>
      <c r="W431" s="434"/>
      <c r="X431" s="434" t="str">
        <f t="array" ref="X431">iferror(xlookup(B431,'Product List'!A:A,'Product List'!P:P),"")</f>
        <v/>
      </c>
      <c r="Y431" s="434">
        <f t="shared" si="8"/>
        <v>0</v>
      </c>
      <c r="Z431" s="434"/>
    </row>
    <row r="432" ht="14.25" customHeight="1">
      <c r="A432" s="495"/>
      <c r="B432" s="494"/>
      <c r="C432" s="495"/>
      <c r="D432" s="496"/>
      <c r="E432" s="496"/>
      <c r="F432" s="496"/>
      <c r="G432" s="487">
        <f t="shared" si="1"/>
        <v>0</v>
      </c>
      <c r="H432" s="451" t="str">
        <f t="shared" si="2"/>
        <v/>
      </c>
      <c r="I432" s="452" t="str">
        <f t="shared" si="3"/>
        <v/>
      </c>
      <c r="J432" s="493"/>
      <c r="K432" s="434"/>
      <c r="L432" s="454" t="str">
        <f t="shared" si="4"/>
        <v/>
      </c>
      <c r="M432" s="455" t="str">
        <f t="array" ref="M432">IFERROR(IF(J432="","",XLOOKUP(L432,Personnel!$B$4:$G$4,Personnel!$B$5:$G$5)),"")</f>
        <v/>
      </c>
      <c r="N432" s="455">
        <f t="shared" si="5"/>
        <v>0</v>
      </c>
      <c r="O432" s="434"/>
      <c r="P432" s="456" t="str">
        <f t="shared" si="6"/>
        <v/>
      </c>
      <c r="Q432" s="457">
        <f t="shared" si="7"/>
        <v>0</v>
      </c>
      <c r="R432" s="458"/>
      <c r="S432" s="459" t="str">
        <f t="array" ref="S432">IF(B432="","",XLOOKUP($B432,Product,'Product List'!D:D))</f>
        <v/>
      </c>
      <c r="T432" s="454" t="str">
        <f t="array" ref="T432">IF(B432="","",XLOOKUP($B432,Product,'Product List'!E:E))</f>
        <v/>
      </c>
      <c r="U432" s="454" t="str">
        <f t="array" ref="U432">IF(B432="","",XLOOKUP($B432,Product,'Product List'!F:F))</f>
        <v/>
      </c>
      <c r="V432" s="454" t="str">
        <f t="array" ref="V432">IF(B432="","",XLOOKUP($B432,Product,'Product List'!G:G))</f>
        <v/>
      </c>
      <c r="W432" s="434"/>
      <c r="X432" s="434" t="str">
        <f t="array" ref="X432">iferror(xlookup(B432,'Product List'!A:A,'Product List'!P:P),"")</f>
        <v/>
      </c>
      <c r="Y432" s="434">
        <f t="shared" si="8"/>
        <v>0</v>
      </c>
      <c r="Z432" s="434"/>
    </row>
    <row r="433" ht="14.25" customHeight="1">
      <c r="A433" s="495"/>
      <c r="B433" s="494"/>
      <c r="C433" s="495"/>
      <c r="D433" s="496"/>
      <c r="E433" s="496"/>
      <c r="F433" s="496"/>
      <c r="G433" s="487">
        <f t="shared" si="1"/>
        <v>0</v>
      </c>
      <c r="H433" s="451" t="str">
        <f t="shared" si="2"/>
        <v/>
      </c>
      <c r="I433" s="452" t="str">
        <f t="shared" si="3"/>
        <v/>
      </c>
      <c r="J433" s="493"/>
      <c r="K433" s="434"/>
      <c r="L433" s="454" t="str">
        <f t="shared" si="4"/>
        <v/>
      </c>
      <c r="M433" s="455" t="str">
        <f t="array" ref="M433">IFERROR(IF(J433="","",XLOOKUP(L433,Personnel!$B$4:$G$4,Personnel!$B$5:$G$5)),"")</f>
        <v/>
      </c>
      <c r="N433" s="455">
        <f t="shared" si="5"/>
        <v>0</v>
      </c>
      <c r="O433" s="434"/>
      <c r="P433" s="456" t="str">
        <f t="shared" si="6"/>
        <v/>
      </c>
      <c r="Q433" s="457">
        <f t="shared" si="7"/>
        <v>0</v>
      </c>
      <c r="R433" s="458"/>
      <c r="S433" s="459" t="str">
        <f t="array" ref="S433">IF(B433="","",XLOOKUP($B433,Product,'Product List'!D:D))</f>
        <v/>
      </c>
      <c r="T433" s="454" t="str">
        <f t="array" ref="T433">IF(B433="","",XLOOKUP($B433,Product,'Product List'!E:E))</f>
        <v/>
      </c>
      <c r="U433" s="454" t="str">
        <f t="array" ref="U433">IF(B433="","",XLOOKUP($B433,Product,'Product List'!F:F))</f>
        <v/>
      </c>
      <c r="V433" s="454" t="str">
        <f t="array" ref="V433">IF(B433="","",XLOOKUP($B433,Product,'Product List'!G:G))</f>
        <v/>
      </c>
      <c r="W433" s="434"/>
      <c r="X433" s="434" t="str">
        <f t="array" ref="X433">iferror(xlookup(B433,'Product List'!A:A,'Product List'!P:P),"")</f>
        <v/>
      </c>
      <c r="Y433" s="434">
        <f t="shared" si="8"/>
        <v>0</v>
      </c>
      <c r="Z433" s="434"/>
    </row>
    <row r="434" ht="14.25" customHeight="1">
      <c r="A434" s="495"/>
      <c r="B434" s="494"/>
      <c r="C434" s="495"/>
      <c r="D434" s="496"/>
      <c r="E434" s="496"/>
      <c r="F434" s="496"/>
      <c r="G434" s="487">
        <f t="shared" si="1"/>
        <v>0</v>
      </c>
      <c r="H434" s="451" t="str">
        <f t="shared" si="2"/>
        <v/>
      </c>
      <c r="I434" s="452" t="str">
        <f t="shared" si="3"/>
        <v/>
      </c>
      <c r="J434" s="493"/>
      <c r="K434" s="434"/>
      <c r="L434" s="454" t="str">
        <f t="shared" si="4"/>
        <v/>
      </c>
      <c r="M434" s="455" t="str">
        <f t="array" ref="M434">IFERROR(IF(J434="","",XLOOKUP(L434,Personnel!$B$4:$G$4,Personnel!$B$5:$G$5)),"")</f>
        <v/>
      </c>
      <c r="N434" s="455">
        <f t="shared" si="5"/>
        <v>0</v>
      </c>
      <c r="O434" s="434"/>
      <c r="P434" s="456" t="str">
        <f t="shared" si="6"/>
        <v/>
      </c>
      <c r="Q434" s="457">
        <f t="shared" si="7"/>
        <v>0</v>
      </c>
      <c r="R434" s="458"/>
      <c r="S434" s="459" t="str">
        <f t="array" ref="S434">IF(B434="","",XLOOKUP($B434,Product,'Product List'!D:D))</f>
        <v/>
      </c>
      <c r="T434" s="454" t="str">
        <f t="array" ref="T434">IF(B434="","",XLOOKUP($B434,Product,'Product List'!E:E))</f>
        <v/>
      </c>
      <c r="U434" s="454" t="str">
        <f t="array" ref="U434">IF(B434="","",XLOOKUP($B434,Product,'Product List'!F:F))</f>
        <v/>
      </c>
      <c r="V434" s="454" t="str">
        <f t="array" ref="V434">IF(B434="","",XLOOKUP($B434,Product,'Product List'!G:G))</f>
        <v/>
      </c>
      <c r="W434" s="434"/>
      <c r="X434" s="434" t="str">
        <f t="array" ref="X434">iferror(xlookup(B434,'Product List'!A:A,'Product List'!P:P),"")</f>
        <v/>
      </c>
      <c r="Y434" s="434">
        <f t="shared" si="8"/>
        <v>0</v>
      </c>
      <c r="Z434" s="434"/>
    </row>
    <row r="435" ht="14.25" customHeight="1">
      <c r="A435" s="495"/>
      <c r="B435" s="494"/>
      <c r="C435" s="495"/>
      <c r="D435" s="496"/>
      <c r="E435" s="496"/>
      <c r="F435" s="496"/>
      <c r="G435" s="487">
        <f t="shared" si="1"/>
        <v>0</v>
      </c>
      <c r="H435" s="451" t="str">
        <f t="shared" si="2"/>
        <v/>
      </c>
      <c r="I435" s="452" t="str">
        <f t="shared" si="3"/>
        <v/>
      </c>
      <c r="J435" s="493"/>
      <c r="K435" s="434"/>
      <c r="L435" s="454" t="str">
        <f t="shared" si="4"/>
        <v/>
      </c>
      <c r="M435" s="455" t="str">
        <f t="array" ref="M435">IFERROR(IF(J435="","",XLOOKUP(L435,Personnel!$B$4:$G$4,Personnel!$B$5:$G$5)),"")</f>
        <v/>
      </c>
      <c r="N435" s="455">
        <f t="shared" si="5"/>
        <v>0</v>
      </c>
      <c r="O435" s="434"/>
      <c r="P435" s="456" t="str">
        <f t="shared" si="6"/>
        <v/>
      </c>
      <c r="Q435" s="457">
        <f t="shared" si="7"/>
        <v>0</v>
      </c>
      <c r="R435" s="458"/>
      <c r="S435" s="459" t="str">
        <f t="array" ref="S435">IF(B435="","",XLOOKUP($B435,Product,'Product List'!D:D))</f>
        <v/>
      </c>
      <c r="T435" s="454" t="str">
        <f t="array" ref="T435">IF(B435="","",XLOOKUP($B435,Product,'Product List'!E:E))</f>
        <v/>
      </c>
      <c r="U435" s="454" t="str">
        <f t="array" ref="U435">IF(B435="","",XLOOKUP($B435,Product,'Product List'!F:F))</f>
        <v/>
      </c>
      <c r="V435" s="454" t="str">
        <f t="array" ref="V435">IF(B435="","",XLOOKUP($B435,Product,'Product List'!G:G))</f>
        <v/>
      </c>
      <c r="W435" s="434"/>
      <c r="X435" s="434" t="str">
        <f t="array" ref="X435">iferror(xlookup(B435,'Product List'!A:A,'Product List'!P:P),"")</f>
        <v/>
      </c>
      <c r="Y435" s="434">
        <f t="shared" si="8"/>
        <v>0</v>
      </c>
      <c r="Z435" s="434"/>
    </row>
    <row r="436" ht="14.25" customHeight="1">
      <c r="A436" s="495"/>
      <c r="B436" s="494"/>
      <c r="C436" s="495"/>
      <c r="D436" s="496"/>
      <c r="E436" s="496"/>
      <c r="F436" s="496"/>
      <c r="G436" s="487">
        <f t="shared" si="1"/>
        <v>0</v>
      </c>
      <c r="H436" s="451" t="str">
        <f t="shared" si="2"/>
        <v/>
      </c>
      <c r="I436" s="452" t="str">
        <f t="shared" si="3"/>
        <v/>
      </c>
      <c r="J436" s="493"/>
      <c r="K436" s="434"/>
      <c r="L436" s="454" t="str">
        <f t="shared" si="4"/>
        <v/>
      </c>
      <c r="M436" s="455" t="str">
        <f t="array" ref="M436">IFERROR(IF(J436="","",XLOOKUP(L436,Personnel!$B$4:$G$4,Personnel!$B$5:$G$5)),"")</f>
        <v/>
      </c>
      <c r="N436" s="455">
        <f t="shared" si="5"/>
        <v>0</v>
      </c>
      <c r="O436" s="434"/>
      <c r="P436" s="456" t="str">
        <f t="shared" si="6"/>
        <v/>
      </c>
      <c r="Q436" s="457">
        <f t="shared" si="7"/>
        <v>0</v>
      </c>
      <c r="R436" s="458"/>
      <c r="S436" s="459" t="str">
        <f t="array" ref="S436">IF(B436="","",XLOOKUP($B436,Product,'Product List'!D:D))</f>
        <v/>
      </c>
      <c r="T436" s="454" t="str">
        <f t="array" ref="T436">IF(B436="","",XLOOKUP($B436,Product,'Product List'!E:E))</f>
        <v/>
      </c>
      <c r="U436" s="454" t="str">
        <f t="array" ref="U436">IF(B436="","",XLOOKUP($B436,Product,'Product List'!F:F))</f>
        <v/>
      </c>
      <c r="V436" s="454" t="str">
        <f t="array" ref="V436">IF(B436="","",XLOOKUP($B436,Product,'Product List'!G:G))</f>
        <v/>
      </c>
      <c r="W436" s="434"/>
      <c r="X436" s="434" t="str">
        <f t="array" ref="X436">iferror(xlookup(B436,'Product List'!A:A,'Product List'!P:P),"")</f>
        <v/>
      </c>
      <c r="Y436" s="434">
        <f t="shared" si="8"/>
        <v>0</v>
      </c>
      <c r="Z436" s="434"/>
    </row>
    <row r="437" ht="14.25" customHeight="1">
      <c r="A437" s="495"/>
      <c r="B437" s="494"/>
      <c r="C437" s="495"/>
      <c r="D437" s="496"/>
      <c r="E437" s="496"/>
      <c r="F437" s="496"/>
      <c r="G437" s="487">
        <f t="shared" si="1"/>
        <v>0</v>
      </c>
      <c r="H437" s="451" t="str">
        <f t="shared" si="2"/>
        <v/>
      </c>
      <c r="I437" s="452" t="str">
        <f t="shared" si="3"/>
        <v/>
      </c>
      <c r="J437" s="493"/>
      <c r="K437" s="434"/>
      <c r="L437" s="454" t="str">
        <f t="shared" si="4"/>
        <v/>
      </c>
      <c r="M437" s="455" t="str">
        <f t="array" ref="M437">IFERROR(IF(J437="","",XLOOKUP(L437,Personnel!$B$4:$G$4,Personnel!$B$5:$G$5)),"")</f>
        <v/>
      </c>
      <c r="N437" s="455">
        <f t="shared" si="5"/>
        <v>0</v>
      </c>
      <c r="O437" s="434"/>
      <c r="P437" s="456" t="str">
        <f t="shared" si="6"/>
        <v/>
      </c>
      <c r="Q437" s="457">
        <f t="shared" si="7"/>
        <v>0</v>
      </c>
      <c r="R437" s="458"/>
      <c r="S437" s="459" t="str">
        <f t="array" ref="S437">IF(B437="","",XLOOKUP($B437,Product,'Product List'!D:D))</f>
        <v/>
      </c>
      <c r="T437" s="454" t="str">
        <f t="array" ref="T437">IF(B437="","",XLOOKUP($B437,Product,'Product List'!E:E))</f>
        <v/>
      </c>
      <c r="U437" s="454" t="str">
        <f t="array" ref="U437">IF(B437="","",XLOOKUP($B437,Product,'Product List'!F:F))</f>
        <v/>
      </c>
      <c r="V437" s="454" t="str">
        <f t="array" ref="V437">IF(B437="","",XLOOKUP($B437,Product,'Product List'!G:G))</f>
        <v/>
      </c>
      <c r="W437" s="434"/>
      <c r="X437" s="434" t="str">
        <f t="array" ref="X437">iferror(xlookup(B437,'Product List'!A:A,'Product List'!P:P),"")</f>
        <v/>
      </c>
      <c r="Y437" s="434">
        <f t="shared" si="8"/>
        <v>0</v>
      </c>
      <c r="Z437" s="434"/>
    </row>
    <row r="438" ht="14.25" customHeight="1">
      <c r="A438" s="495"/>
      <c r="B438" s="494"/>
      <c r="C438" s="495"/>
      <c r="D438" s="496"/>
      <c r="E438" s="496"/>
      <c r="F438" s="496"/>
      <c r="G438" s="487">
        <f t="shared" si="1"/>
        <v>0</v>
      </c>
      <c r="H438" s="451" t="str">
        <f t="shared" si="2"/>
        <v/>
      </c>
      <c r="I438" s="452" t="str">
        <f t="shared" si="3"/>
        <v/>
      </c>
      <c r="J438" s="493"/>
      <c r="K438" s="434"/>
      <c r="L438" s="454" t="str">
        <f t="shared" si="4"/>
        <v/>
      </c>
      <c r="M438" s="455" t="str">
        <f t="array" ref="M438">IFERROR(IF(J438="","",XLOOKUP(L438,Personnel!$B$4:$G$4,Personnel!$B$5:$G$5)),"")</f>
        <v/>
      </c>
      <c r="N438" s="455">
        <f t="shared" si="5"/>
        <v>0</v>
      </c>
      <c r="O438" s="434"/>
      <c r="P438" s="456" t="str">
        <f t="shared" si="6"/>
        <v/>
      </c>
      <c r="Q438" s="457">
        <f t="shared" si="7"/>
        <v>0</v>
      </c>
      <c r="R438" s="458"/>
      <c r="S438" s="459" t="str">
        <f t="array" ref="S438">IF(B438="","",XLOOKUP($B438,Product,'Product List'!D:D))</f>
        <v/>
      </c>
      <c r="T438" s="454" t="str">
        <f t="array" ref="T438">IF(B438="","",XLOOKUP($B438,Product,'Product List'!E:E))</f>
        <v/>
      </c>
      <c r="U438" s="454" t="str">
        <f t="array" ref="U438">IF(B438="","",XLOOKUP($B438,Product,'Product List'!F:F))</f>
        <v/>
      </c>
      <c r="V438" s="454" t="str">
        <f t="array" ref="V438">IF(B438="","",XLOOKUP($B438,Product,'Product List'!G:G))</f>
        <v/>
      </c>
      <c r="W438" s="434"/>
      <c r="X438" s="434" t="str">
        <f t="array" ref="X438">iferror(xlookup(B438,'Product List'!A:A,'Product List'!P:P),"")</f>
        <v/>
      </c>
      <c r="Y438" s="434">
        <f t="shared" si="8"/>
        <v>0</v>
      </c>
      <c r="Z438" s="434"/>
    </row>
    <row r="439" ht="14.25" customHeight="1">
      <c r="A439" s="495"/>
      <c r="B439" s="494"/>
      <c r="C439" s="495"/>
      <c r="D439" s="496"/>
      <c r="E439" s="496"/>
      <c r="F439" s="496"/>
      <c r="G439" s="487">
        <f t="shared" si="1"/>
        <v>0</v>
      </c>
      <c r="H439" s="451" t="str">
        <f t="shared" si="2"/>
        <v/>
      </c>
      <c r="I439" s="452" t="str">
        <f t="shared" si="3"/>
        <v/>
      </c>
      <c r="J439" s="493"/>
      <c r="K439" s="434"/>
      <c r="L439" s="454" t="str">
        <f t="shared" si="4"/>
        <v/>
      </c>
      <c r="M439" s="455" t="str">
        <f t="array" ref="M439">IFERROR(IF(J439="","",XLOOKUP(L439,Personnel!$B$4:$G$4,Personnel!$B$5:$G$5)),"")</f>
        <v/>
      </c>
      <c r="N439" s="455">
        <f t="shared" si="5"/>
        <v>0</v>
      </c>
      <c r="O439" s="434"/>
      <c r="P439" s="456" t="str">
        <f t="shared" si="6"/>
        <v/>
      </c>
      <c r="Q439" s="457">
        <f t="shared" si="7"/>
        <v>0</v>
      </c>
      <c r="R439" s="458"/>
      <c r="S439" s="459" t="str">
        <f t="array" ref="S439">IF(B439="","",XLOOKUP($B439,Product,'Product List'!D:D))</f>
        <v/>
      </c>
      <c r="T439" s="454" t="str">
        <f t="array" ref="T439">IF(B439="","",XLOOKUP($B439,Product,'Product List'!E:E))</f>
        <v/>
      </c>
      <c r="U439" s="454" t="str">
        <f t="array" ref="U439">IF(B439="","",XLOOKUP($B439,Product,'Product List'!F:F))</f>
        <v/>
      </c>
      <c r="V439" s="454" t="str">
        <f t="array" ref="V439">IF(B439="","",XLOOKUP($B439,Product,'Product List'!G:G))</f>
        <v/>
      </c>
      <c r="W439" s="434"/>
      <c r="X439" s="434" t="str">
        <f t="array" ref="X439">iferror(xlookup(B439,'Product List'!A:A,'Product List'!P:P),"")</f>
        <v/>
      </c>
      <c r="Y439" s="434">
        <f t="shared" si="8"/>
        <v>0</v>
      </c>
      <c r="Z439" s="434"/>
    </row>
    <row r="440" ht="14.25" customHeight="1">
      <c r="A440" s="495"/>
      <c r="B440" s="494"/>
      <c r="C440" s="495"/>
      <c r="D440" s="496"/>
      <c r="E440" s="496"/>
      <c r="F440" s="496"/>
      <c r="G440" s="487">
        <f t="shared" si="1"/>
        <v>0</v>
      </c>
      <c r="H440" s="451" t="str">
        <f t="shared" si="2"/>
        <v/>
      </c>
      <c r="I440" s="452" t="str">
        <f t="shared" si="3"/>
        <v/>
      </c>
      <c r="J440" s="493"/>
      <c r="K440" s="434"/>
      <c r="L440" s="454" t="str">
        <f t="shared" si="4"/>
        <v/>
      </c>
      <c r="M440" s="455" t="str">
        <f t="array" ref="M440">IFERROR(IF(J440="","",XLOOKUP(L440,Personnel!$B$4:$G$4,Personnel!$B$5:$G$5)),"")</f>
        <v/>
      </c>
      <c r="N440" s="455">
        <f t="shared" si="5"/>
        <v>0</v>
      </c>
      <c r="O440" s="434"/>
      <c r="P440" s="456" t="str">
        <f t="shared" si="6"/>
        <v/>
      </c>
      <c r="Q440" s="457">
        <f t="shared" si="7"/>
        <v>0</v>
      </c>
      <c r="R440" s="458"/>
      <c r="S440" s="459" t="str">
        <f t="array" ref="S440">IF(B440="","",XLOOKUP($B440,Product,'Product List'!D:D))</f>
        <v/>
      </c>
      <c r="T440" s="454" t="str">
        <f t="array" ref="T440">IF(B440="","",XLOOKUP($B440,Product,'Product List'!E:E))</f>
        <v/>
      </c>
      <c r="U440" s="454" t="str">
        <f t="array" ref="U440">IF(B440="","",XLOOKUP($B440,Product,'Product List'!F:F))</f>
        <v/>
      </c>
      <c r="V440" s="454" t="str">
        <f t="array" ref="V440">IF(B440="","",XLOOKUP($B440,Product,'Product List'!G:G))</f>
        <v/>
      </c>
      <c r="W440" s="434"/>
      <c r="X440" s="434" t="str">
        <f t="array" ref="X440">iferror(xlookup(B440,'Product List'!A:A,'Product List'!P:P),"")</f>
        <v/>
      </c>
      <c r="Y440" s="434">
        <f t="shared" si="8"/>
        <v>0</v>
      </c>
      <c r="Z440" s="434"/>
    </row>
    <row r="441" ht="14.25" customHeight="1">
      <c r="A441" s="495"/>
      <c r="B441" s="494"/>
      <c r="C441" s="495"/>
      <c r="D441" s="496"/>
      <c r="E441" s="496"/>
      <c r="F441" s="496"/>
      <c r="G441" s="487">
        <f t="shared" si="1"/>
        <v>0</v>
      </c>
      <c r="H441" s="451" t="str">
        <f t="shared" si="2"/>
        <v/>
      </c>
      <c r="I441" s="452" t="str">
        <f t="shared" si="3"/>
        <v/>
      </c>
      <c r="J441" s="493"/>
      <c r="K441" s="434"/>
      <c r="L441" s="454" t="str">
        <f t="shared" si="4"/>
        <v/>
      </c>
      <c r="M441" s="455" t="str">
        <f t="array" ref="M441">IFERROR(IF(J441="","",XLOOKUP(L441,Personnel!$B$4:$G$4,Personnel!$B$5:$G$5)),"")</f>
        <v/>
      </c>
      <c r="N441" s="455">
        <f t="shared" si="5"/>
        <v>0</v>
      </c>
      <c r="O441" s="434"/>
      <c r="P441" s="456" t="str">
        <f t="shared" si="6"/>
        <v/>
      </c>
      <c r="Q441" s="457">
        <f t="shared" si="7"/>
        <v>0</v>
      </c>
      <c r="R441" s="458"/>
      <c r="S441" s="459" t="str">
        <f t="array" ref="S441">IF(B441="","",XLOOKUP($B441,Product,'Product List'!D:D))</f>
        <v/>
      </c>
      <c r="T441" s="454" t="str">
        <f t="array" ref="T441">IF(B441="","",XLOOKUP($B441,Product,'Product List'!E:E))</f>
        <v/>
      </c>
      <c r="U441" s="454" t="str">
        <f t="array" ref="U441">IF(B441="","",XLOOKUP($B441,Product,'Product List'!F:F))</f>
        <v/>
      </c>
      <c r="V441" s="454" t="str">
        <f t="array" ref="V441">IF(B441="","",XLOOKUP($B441,Product,'Product List'!G:G))</f>
        <v/>
      </c>
      <c r="W441" s="434"/>
      <c r="X441" s="434" t="str">
        <f t="array" ref="X441">iferror(xlookup(B441,'Product List'!A:A,'Product List'!P:P),"")</f>
        <v/>
      </c>
      <c r="Y441" s="434">
        <f t="shared" si="8"/>
        <v>0</v>
      </c>
      <c r="Z441" s="434"/>
    </row>
    <row r="442" ht="14.25" customHeight="1">
      <c r="A442" s="495"/>
      <c r="B442" s="494"/>
      <c r="C442" s="495"/>
      <c r="D442" s="496"/>
      <c r="E442" s="496"/>
      <c r="F442" s="496"/>
      <c r="G442" s="487">
        <f t="shared" si="1"/>
        <v>0</v>
      </c>
      <c r="H442" s="451" t="str">
        <f t="shared" si="2"/>
        <v/>
      </c>
      <c r="I442" s="452" t="str">
        <f t="shared" si="3"/>
        <v/>
      </c>
      <c r="J442" s="493"/>
      <c r="K442" s="434"/>
      <c r="L442" s="454" t="str">
        <f t="shared" si="4"/>
        <v/>
      </c>
      <c r="M442" s="455" t="str">
        <f t="array" ref="M442">IFERROR(IF(J442="","",XLOOKUP(L442,Personnel!$B$4:$G$4,Personnel!$B$5:$G$5)),"")</f>
        <v/>
      </c>
      <c r="N442" s="455">
        <f t="shared" si="5"/>
        <v>0</v>
      </c>
      <c r="O442" s="434"/>
      <c r="P442" s="456" t="str">
        <f t="shared" si="6"/>
        <v/>
      </c>
      <c r="Q442" s="457">
        <f t="shared" si="7"/>
        <v>0</v>
      </c>
      <c r="R442" s="458"/>
      <c r="S442" s="459" t="str">
        <f t="array" ref="S442">IF(B442="","",XLOOKUP($B442,Product,'Product List'!D:D))</f>
        <v/>
      </c>
      <c r="T442" s="454" t="str">
        <f t="array" ref="T442">IF(B442="","",XLOOKUP($B442,Product,'Product List'!E:E))</f>
        <v/>
      </c>
      <c r="U442" s="454" t="str">
        <f t="array" ref="U442">IF(B442="","",XLOOKUP($B442,Product,'Product List'!F:F))</f>
        <v/>
      </c>
      <c r="V442" s="454" t="str">
        <f t="array" ref="V442">IF(B442="","",XLOOKUP($B442,Product,'Product List'!G:G))</f>
        <v/>
      </c>
      <c r="W442" s="434"/>
      <c r="X442" s="434" t="str">
        <f t="array" ref="X442">iferror(xlookup(B442,'Product List'!A:A,'Product List'!P:P),"")</f>
        <v/>
      </c>
      <c r="Y442" s="434">
        <f t="shared" si="8"/>
        <v>0</v>
      </c>
      <c r="Z442" s="434"/>
    </row>
    <row r="443" ht="14.25" customHeight="1">
      <c r="A443" s="495"/>
      <c r="B443" s="494"/>
      <c r="C443" s="495"/>
      <c r="D443" s="496"/>
      <c r="E443" s="496"/>
      <c r="F443" s="496"/>
      <c r="G443" s="487">
        <f t="shared" si="1"/>
        <v>0</v>
      </c>
      <c r="H443" s="451" t="str">
        <f t="shared" si="2"/>
        <v/>
      </c>
      <c r="I443" s="452" t="str">
        <f t="shared" si="3"/>
        <v/>
      </c>
      <c r="J443" s="493"/>
      <c r="K443" s="434"/>
      <c r="L443" s="454" t="str">
        <f t="shared" si="4"/>
        <v/>
      </c>
      <c r="M443" s="455" t="str">
        <f t="array" ref="M443">IFERROR(IF(J443="","",XLOOKUP(L443,Personnel!$B$4:$G$4,Personnel!$B$5:$G$5)),"")</f>
        <v/>
      </c>
      <c r="N443" s="455">
        <f t="shared" si="5"/>
        <v>0</v>
      </c>
      <c r="O443" s="434"/>
      <c r="P443" s="456" t="str">
        <f t="shared" si="6"/>
        <v/>
      </c>
      <c r="Q443" s="457">
        <f t="shared" si="7"/>
        <v>0</v>
      </c>
      <c r="R443" s="458"/>
      <c r="S443" s="459" t="str">
        <f t="array" ref="S443">IF(B443="","",XLOOKUP($B443,Product,'Product List'!D:D))</f>
        <v/>
      </c>
      <c r="T443" s="454" t="str">
        <f t="array" ref="T443">IF(B443="","",XLOOKUP($B443,Product,'Product List'!E:E))</f>
        <v/>
      </c>
      <c r="U443" s="454" t="str">
        <f t="array" ref="U443">IF(B443="","",XLOOKUP($B443,Product,'Product List'!F:F))</f>
        <v/>
      </c>
      <c r="V443" s="454" t="str">
        <f t="array" ref="V443">IF(B443="","",XLOOKUP($B443,Product,'Product List'!G:G))</f>
        <v/>
      </c>
      <c r="W443" s="434"/>
      <c r="X443" s="434" t="str">
        <f t="array" ref="X443">iferror(xlookup(B443,'Product List'!A:A,'Product List'!P:P),"")</f>
        <v/>
      </c>
      <c r="Y443" s="434">
        <f t="shared" si="8"/>
        <v>0</v>
      </c>
      <c r="Z443" s="434"/>
    </row>
    <row r="444" ht="14.25" customHeight="1">
      <c r="A444" s="495"/>
      <c r="B444" s="494"/>
      <c r="C444" s="495"/>
      <c r="D444" s="496"/>
      <c r="E444" s="496"/>
      <c r="F444" s="496"/>
      <c r="G444" s="487">
        <f t="shared" si="1"/>
        <v>0</v>
      </c>
      <c r="H444" s="451" t="str">
        <f t="shared" si="2"/>
        <v/>
      </c>
      <c r="I444" s="452" t="str">
        <f t="shared" si="3"/>
        <v/>
      </c>
      <c r="J444" s="493"/>
      <c r="K444" s="434"/>
      <c r="L444" s="454" t="str">
        <f t="shared" si="4"/>
        <v/>
      </c>
      <c r="M444" s="455" t="str">
        <f t="array" ref="M444">IFERROR(IF(J444="","",XLOOKUP(L444,Personnel!$B$4:$G$4,Personnel!$B$5:$G$5)),"")</f>
        <v/>
      </c>
      <c r="N444" s="455">
        <f t="shared" si="5"/>
        <v>0</v>
      </c>
      <c r="O444" s="434"/>
      <c r="P444" s="456" t="str">
        <f t="shared" si="6"/>
        <v/>
      </c>
      <c r="Q444" s="457">
        <f t="shared" si="7"/>
        <v>0</v>
      </c>
      <c r="R444" s="458"/>
      <c r="S444" s="459" t="str">
        <f t="array" ref="S444">IF(B444="","",XLOOKUP($B444,Product,'Product List'!D:D))</f>
        <v/>
      </c>
      <c r="T444" s="454" t="str">
        <f t="array" ref="T444">IF(B444="","",XLOOKUP($B444,Product,'Product List'!E:E))</f>
        <v/>
      </c>
      <c r="U444" s="454" t="str">
        <f t="array" ref="U444">IF(B444="","",XLOOKUP($B444,Product,'Product List'!F:F))</f>
        <v/>
      </c>
      <c r="V444" s="454" t="str">
        <f t="array" ref="V444">IF(B444="","",XLOOKUP($B444,Product,'Product List'!G:G))</f>
        <v/>
      </c>
      <c r="W444" s="434"/>
      <c r="X444" s="434" t="str">
        <f t="array" ref="X444">iferror(xlookup(B444,'Product List'!A:A,'Product List'!P:P),"")</f>
        <v/>
      </c>
      <c r="Y444" s="434">
        <f t="shared" si="8"/>
        <v>0</v>
      </c>
      <c r="Z444" s="434"/>
    </row>
    <row r="445" ht="14.25" customHeight="1">
      <c r="A445" s="495"/>
      <c r="B445" s="494"/>
      <c r="C445" s="495"/>
      <c r="D445" s="496"/>
      <c r="E445" s="496"/>
      <c r="F445" s="496"/>
      <c r="G445" s="487">
        <f t="shared" si="1"/>
        <v>0</v>
      </c>
      <c r="H445" s="451" t="str">
        <f t="shared" si="2"/>
        <v/>
      </c>
      <c r="I445" s="452" t="str">
        <f t="shared" si="3"/>
        <v/>
      </c>
      <c r="J445" s="493"/>
      <c r="K445" s="434"/>
      <c r="L445" s="454" t="str">
        <f t="shared" si="4"/>
        <v/>
      </c>
      <c r="M445" s="455" t="str">
        <f t="array" ref="M445">IFERROR(IF(J445="","",XLOOKUP(L445,Personnel!$B$4:$G$4,Personnel!$B$5:$G$5)),"")</f>
        <v/>
      </c>
      <c r="N445" s="455">
        <f t="shared" si="5"/>
        <v>0</v>
      </c>
      <c r="O445" s="434"/>
      <c r="P445" s="456" t="str">
        <f t="shared" si="6"/>
        <v/>
      </c>
      <c r="Q445" s="457">
        <f t="shared" si="7"/>
        <v>0</v>
      </c>
      <c r="R445" s="458"/>
      <c r="S445" s="459" t="str">
        <f t="array" ref="S445">IF(B445="","",XLOOKUP($B445,Product,'Product List'!D:D))</f>
        <v/>
      </c>
      <c r="T445" s="454" t="str">
        <f t="array" ref="T445">IF(B445="","",XLOOKUP($B445,Product,'Product List'!E:E))</f>
        <v/>
      </c>
      <c r="U445" s="454" t="str">
        <f t="array" ref="U445">IF(B445="","",XLOOKUP($B445,Product,'Product List'!F:F))</f>
        <v/>
      </c>
      <c r="V445" s="454" t="str">
        <f t="array" ref="V445">IF(B445="","",XLOOKUP($B445,Product,'Product List'!G:G))</f>
        <v/>
      </c>
      <c r="W445" s="434"/>
      <c r="X445" s="434" t="str">
        <f t="array" ref="X445">iferror(xlookup(B445,'Product List'!A:A,'Product List'!P:P),"")</f>
        <v/>
      </c>
      <c r="Y445" s="434">
        <f t="shared" si="8"/>
        <v>0</v>
      </c>
      <c r="Z445" s="434"/>
    </row>
    <row r="446" ht="14.25" customHeight="1">
      <c r="A446" s="495"/>
      <c r="B446" s="494"/>
      <c r="C446" s="495"/>
      <c r="D446" s="496"/>
      <c r="E446" s="496"/>
      <c r="F446" s="496"/>
      <c r="G446" s="487">
        <f t="shared" si="1"/>
        <v>0</v>
      </c>
      <c r="H446" s="451" t="str">
        <f t="shared" si="2"/>
        <v/>
      </c>
      <c r="I446" s="452" t="str">
        <f t="shared" si="3"/>
        <v/>
      </c>
      <c r="J446" s="493"/>
      <c r="K446" s="434"/>
      <c r="L446" s="454" t="str">
        <f t="shared" si="4"/>
        <v/>
      </c>
      <c r="M446" s="455" t="str">
        <f t="array" ref="M446">IFERROR(IF(J446="","",XLOOKUP(L446,Personnel!$B$4:$G$4,Personnel!$B$5:$G$5)),"")</f>
        <v/>
      </c>
      <c r="N446" s="455">
        <f t="shared" si="5"/>
        <v>0</v>
      </c>
      <c r="O446" s="434"/>
      <c r="P446" s="456" t="str">
        <f t="shared" si="6"/>
        <v/>
      </c>
      <c r="Q446" s="457">
        <f t="shared" si="7"/>
        <v>0</v>
      </c>
      <c r="R446" s="458"/>
      <c r="S446" s="459" t="str">
        <f t="array" ref="S446">IF(B446="","",XLOOKUP($B446,Product,'Product List'!D:D))</f>
        <v/>
      </c>
      <c r="T446" s="454" t="str">
        <f t="array" ref="T446">IF(B446="","",XLOOKUP($B446,Product,'Product List'!E:E))</f>
        <v/>
      </c>
      <c r="U446" s="454" t="str">
        <f t="array" ref="U446">IF(B446="","",XLOOKUP($B446,Product,'Product List'!F:F))</f>
        <v/>
      </c>
      <c r="V446" s="454" t="str">
        <f t="array" ref="V446">IF(B446="","",XLOOKUP($B446,Product,'Product List'!G:G))</f>
        <v/>
      </c>
      <c r="W446" s="434"/>
      <c r="X446" s="434" t="str">
        <f t="array" ref="X446">iferror(xlookup(B446,'Product List'!A:A,'Product List'!P:P),"")</f>
        <v/>
      </c>
      <c r="Y446" s="434">
        <f t="shared" si="8"/>
        <v>0</v>
      </c>
      <c r="Z446" s="434"/>
    </row>
    <row r="447" ht="14.25" customHeight="1">
      <c r="A447" s="495"/>
      <c r="B447" s="494"/>
      <c r="C447" s="495"/>
      <c r="D447" s="496"/>
      <c r="E447" s="496"/>
      <c r="F447" s="496"/>
      <c r="G447" s="487">
        <f t="shared" si="1"/>
        <v>0</v>
      </c>
      <c r="H447" s="451" t="str">
        <f t="shared" si="2"/>
        <v/>
      </c>
      <c r="I447" s="452" t="str">
        <f t="shared" si="3"/>
        <v/>
      </c>
      <c r="J447" s="493"/>
      <c r="K447" s="434"/>
      <c r="L447" s="454" t="str">
        <f t="shared" si="4"/>
        <v/>
      </c>
      <c r="M447" s="455" t="str">
        <f t="array" ref="M447">IFERROR(IF(J447="","",XLOOKUP(L447,Personnel!$B$4:$G$4,Personnel!$B$5:$G$5)),"")</f>
        <v/>
      </c>
      <c r="N447" s="455">
        <f t="shared" si="5"/>
        <v>0</v>
      </c>
      <c r="O447" s="434"/>
      <c r="P447" s="456" t="str">
        <f t="shared" si="6"/>
        <v/>
      </c>
      <c r="Q447" s="457">
        <f t="shared" si="7"/>
        <v>0</v>
      </c>
      <c r="R447" s="458"/>
      <c r="S447" s="459" t="str">
        <f t="array" ref="S447">IF(B447="","",XLOOKUP($B447,Product,'Product List'!D:D))</f>
        <v/>
      </c>
      <c r="T447" s="454" t="str">
        <f t="array" ref="T447">IF(B447="","",XLOOKUP($B447,Product,'Product List'!E:E))</f>
        <v/>
      </c>
      <c r="U447" s="454" t="str">
        <f t="array" ref="U447">IF(B447="","",XLOOKUP($B447,Product,'Product List'!F:F))</f>
        <v/>
      </c>
      <c r="V447" s="454" t="str">
        <f t="array" ref="V447">IF(B447="","",XLOOKUP($B447,Product,'Product List'!G:G))</f>
        <v/>
      </c>
      <c r="W447" s="434"/>
      <c r="X447" s="434" t="str">
        <f t="array" ref="X447">iferror(xlookup(B447,'Product List'!A:A,'Product List'!P:P),"")</f>
        <v/>
      </c>
      <c r="Y447" s="434">
        <f t="shared" si="8"/>
        <v>0</v>
      </c>
      <c r="Z447" s="434"/>
    </row>
    <row r="448" ht="14.25" customHeight="1">
      <c r="A448" s="495"/>
      <c r="B448" s="494"/>
      <c r="C448" s="495"/>
      <c r="D448" s="496"/>
      <c r="E448" s="496"/>
      <c r="F448" s="496"/>
      <c r="G448" s="487">
        <f t="shared" si="1"/>
        <v>0</v>
      </c>
      <c r="H448" s="451" t="str">
        <f t="shared" si="2"/>
        <v/>
      </c>
      <c r="I448" s="452" t="str">
        <f t="shared" si="3"/>
        <v/>
      </c>
      <c r="J448" s="493"/>
      <c r="K448" s="434"/>
      <c r="L448" s="454" t="str">
        <f t="shared" si="4"/>
        <v/>
      </c>
      <c r="M448" s="455" t="str">
        <f t="array" ref="M448">IFERROR(IF(J448="","",XLOOKUP(L448,Personnel!$B$4:$G$4,Personnel!$B$5:$G$5)),"")</f>
        <v/>
      </c>
      <c r="N448" s="455">
        <f t="shared" si="5"/>
        <v>0</v>
      </c>
      <c r="O448" s="434"/>
      <c r="P448" s="456" t="str">
        <f t="shared" si="6"/>
        <v/>
      </c>
      <c r="Q448" s="457">
        <f t="shared" si="7"/>
        <v>0</v>
      </c>
      <c r="R448" s="458"/>
      <c r="S448" s="459" t="str">
        <f t="array" ref="S448">IF(B448="","",XLOOKUP($B448,Product,'Product List'!D:D))</f>
        <v/>
      </c>
      <c r="T448" s="454" t="str">
        <f t="array" ref="T448">IF(B448="","",XLOOKUP($B448,Product,'Product List'!E:E))</f>
        <v/>
      </c>
      <c r="U448" s="454" t="str">
        <f t="array" ref="U448">IF(B448="","",XLOOKUP($B448,Product,'Product List'!F:F))</f>
        <v/>
      </c>
      <c r="V448" s="454" t="str">
        <f t="array" ref="V448">IF(B448="","",XLOOKUP($B448,Product,'Product List'!G:G))</f>
        <v/>
      </c>
      <c r="W448" s="434"/>
      <c r="X448" s="434" t="str">
        <f t="array" ref="X448">iferror(xlookup(B448,'Product List'!A:A,'Product List'!P:P),"")</f>
        <v/>
      </c>
      <c r="Y448" s="434">
        <f t="shared" si="8"/>
        <v>0</v>
      </c>
      <c r="Z448" s="434"/>
    </row>
    <row r="449" ht="14.25" customHeight="1">
      <c r="A449" s="495"/>
      <c r="B449" s="494"/>
      <c r="C449" s="495"/>
      <c r="D449" s="496"/>
      <c r="E449" s="496"/>
      <c r="F449" s="496"/>
      <c r="G449" s="487">
        <f t="shared" si="1"/>
        <v>0</v>
      </c>
      <c r="H449" s="451" t="str">
        <f t="shared" si="2"/>
        <v/>
      </c>
      <c r="I449" s="452" t="str">
        <f t="shared" si="3"/>
        <v/>
      </c>
      <c r="J449" s="493"/>
      <c r="K449" s="434"/>
      <c r="L449" s="454" t="str">
        <f t="shared" si="4"/>
        <v/>
      </c>
      <c r="M449" s="455" t="str">
        <f t="array" ref="M449">IFERROR(IF(J449="","",XLOOKUP(L449,Personnel!$B$4:$G$4,Personnel!$B$5:$G$5)),"")</f>
        <v/>
      </c>
      <c r="N449" s="455">
        <f t="shared" si="5"/>
        <v>0</v>
      </c>
      <c r="O449" s="434"/>
      <c r="P449" s="456" t="str">
        <f t="shared" si="6"/>
        <v/>
      </c>
      <c r="Q449" s="457">
        <f t="shared" si="7"/>
        <v>0</v>
      </c>
      <c r="R449" s="458"/>
      <c r="S449" s="459" t="str">
        <f t="array" ref="S449">IF(B449="","",XLOOKUP($B449,Product,'Product List'!D:D))</f>
        <v/>
      </c>
      <c r="T449" s="454" t="str">
        <f t="array" ref="T449">IF(B449="","",XLOOKUP($B449,Product,'Product List'!E:E))</f>
        <v/>
      </c>
      <c r="U449" s="454" t="str">
        <f t="array" ref="U449">IF(B449="","",XLOOKUP($B449,Product,'Product List'!F:F))</f>
        <v/>
      </c>
      <c r="V449" s="454" t="str">
        <f t="array" ref="V449">IF(B449="","",XLOOKUP($B449,Product,'Product List'!G:G))</f>
        <v/>
      </c>
      <c r="W449" s="434"/>
      <c r="X449" s="434" t="str">
        <f t="array" ref="X449">iferror(xlookup(B449,'Product List'!A:A,'Product List'!P:P),"")</f>
        <v/>
      </c>
      <c r="Y449" s="434">
        <f t="shared" si="8"/>
        <v>0</v>
      </c>
      <c r="Z449" s="434"/>
    </row>
    <row r="450" ht="14.25" customHeight="1">
      <c r="A450" s="495"/>
      <c r="B450" s="494"/>
      <c r="C450" s="495"/>
      <c r="D450" s="496"/>
      <c r="E450" s="496"/>
      <c r="F450" s="496"/>
      <c r="G450" s="487">
        <f t="shared" si="1"/>
        <v>0</v>
      </c>
      <c r="H450" s="451" t="str">
        <f t="shared" si="2"/>
        <v/>
      </c>
      <c r="I450" s="452" t="str">
        <f t="shared" si="3"/>
        <v/>
      </c>
      <c r="J450" s="493"/>
      <c r="K450" s="434"/>
      <c r="L450" s="454" t="str">
        <f t="shared" si="4"/>
        <v/>
      </c>
      <c r="M450" s="455" t="str">
        <f t="array" ref="M450">IFERROR(IF(J450="","",XLOOKUP(L450,Personnel!$B$4:$G$4,Personnel!$B$5:$G$5)),"")</f>
        <v/>
      </c>
      <c r="N450" s="455">
        <f t="shared" si="5"/>
        <v>0</v>
      </c>
      <c r="O450" s="434"/>
      <c r="P450" s="456" t="str">
        <f t="shared" si="6"/>
        <v/>
      </c>
      <c r="Q450" s="457">
        <f t="shared" si="7"/>
        <v>0</v>
      </c>
      <c r="R450" s="458"/>
      <c r="S450" s="459" t="str">
        <f t="array" ref="S450">IF(B450="","",XLOOKUP($B450,Product,'Product List'!D:D))</f>
        <v/>
      </c>
      <c r="T450" s="454" t="str">
        <f t="array" ref="T450">IF(B450="","",XLOOKUP($B450,Product,'Product List'!E:E))</f>
        <v/>
      </c>
      <c r="U450" s="454" t="str">
        <f t="array" ref="U450">IF(B450="","",XLOOKUP($B450,Product,'Product List'!F:F))</f>
        <v/>
      </c>
      <c r="V450" s="454" t="str">
        <f t="array" ref="V450">IF(B450="","",XLOOKUP($B450,Product,'Product List'!G:G))</f>
        <v/>
      </c>
      <c r="W450" s="434"/>
      <c r="X450" s="434" t="str">
        <f t="array" ref="X450">iferror(xlookup(B450,'Product List'!A:A,'Product List'!P:P),"")</f>
        <v/>
      </c>
      <c r="Y450" s="434">
        <f t="shared" si="8"/>
        <v>0</v>
      </c>
      <c r="Z450" s="434"/>
    </row>
    <row r="451" ht="14.25" customHeight="1">
      <c r="A451" s="495"/>
      <c r="B451" s="494"/>
      <c r="C451" s="495"/>
      <c r="D451" s="496"/>
      <c r="E451" s="496"/>
      <c r="F451" s="496"/>
      <c r="G451" s="487">
        <f t="shared" si="1"/>
        <v>0</v>
      </c>
      <c r="H451" s="451" t="str">
        <f t="shared" si="2"/>
        <v/>
      </c>
      <c r="I451" s="452" t="str">
        <f t="shared" si="3"/>
        <v/>
      </c>
      <c r="J451" s="493"/>
      <c r="K451" s="434"/>
      <c r="L451" s="454" t="str">
        <f t="shared" si="4"/>
        <v/>
      </c>
      <c r="M451" s="455" t="str">
        <f t="array" ref="M451">IFERROR(IF(J451="","",XLOOKUP(L451,Personnel!$B$4:$G$4,Personnel!$B$5:$G$5)),"")</f>
        <v/>
      </c>
      <c r="N451" s="455">
        <f t="shared" si="5"/>
        <v>0</v>
      </c>
      <c r="O451" s="434"/>
      <c r="P451" s="456" t="str">
        <f t="shared" si="6"/>
        <v/>
      </c>
      <c r="Q451" s="457">
        <f t="shared" si="7"/>
        <v>0</v>
      </c>
      <c r="R451" s="458"/>
      <c r="S451" s="459" t="str">
        <f t="array" ref="S451">IF(B451="","",XLOOKUP($B451,Product,'Product List'!D:D))</f>
        <v/>
      </c>
      <c r="T451" s="454" t="str">
        <f t="array" ref="T451">IF(B451="","",XLOOKUP($B451,Product,'Product List'!E:E))</f>
        <v/>
      </c>
      <c r="U451" s="454" t="str">
        <f t="array" ref="U451">IF(B451="","",XLOOKUP($B451,Product,'Product List'!F:F))</f>
        <v/>
      </c>
      <c r="V451" s="454" t="str">
        <f t="array" ref="V451">IF(B451="","",XLOOKUP($B451,Product,'Product List'!G:G))</f>
        <v/>
      </c>
      <c r="W451" s="434"/>
      <c r="X451" s="434" t="str">
        <f t="array" ref="X451">iferror(xlookup(B451,'Product List'!A:A,'Product List'!P:P),"")</f>
        <v/>
      </c>
      <c r="Y451" s="434">
        <f t="shared" si="8"/>
        <v>0</v>
      </c>
      <c r="Z451" s="434"/>
    </row>
    <row r="452" ht="14.25" customHeight="1">
      <c r="A452" s="495"/>
      <c r="B452" s="494"/>
      <c r="C452" s="495"/>
      <c r="D452" s="496"/>
      <c r="E452" s="496"/>
      <c r="F452" s="496"/>
      <c r="G452" s="487">
        <f t="shared" si="1"/>
        <v>0</v>
      </c>
      <c r="H452" s="451" t="str">
        <f t="shared" si="2"/>
        <v/>
      </c>
      <c r="I452" s="452" t="str">
        <f t="shared" si="3"/>
        <v/>
      </c>
      <c r="J452" s="493"/>
      <c r="K452" s="434"/>
      <c r="L452" s="454" t="str">
        <f t="shared" si="4"/>
        <v/>
      </c>
      <c r="M452" s="455" t="str">
        <f t="array" ref="M452">IFERROR(IF(J452="","",XLOOKUP(L452,Personnel!$B$4:$G$4,Personnel!$B$5:$G$5)),"")</f>
        <v/>
      </c>
      <c r="N452" s="455">
        <f t="shared" si="5"/>
        <v>0</v>
      </c>
      <c r="O452" s="434"/>
      <c r="P452" s="456" t="str">
        <f t="shared" si="6"/>
        <v/>
      </c>
      <c r="Q452" s="457">
        <f t="shared" si="7"/>
        <v>0</v>
      </c>
      <c r="R452" s="458"/>
      <c r="S452" s="459" t="str">
        <f t="array" ref="S452">IF(B452="","",XLOOKUP($B452,Product,'Product List'!D:D))</f>
        <v/>
      </c>
      <c r="T452" s="454" t="str">
        <f t="array" ref="T452">IF(B452="","",XLOOKUP($B452,Product,'Product List'!E:E))</f>
        <v/>
      </c>
      <c r="U452" s="454" t="str">
        <f t="array" ref="U452">IF(B452="","",XLOOKUP($B452,Product,'Product List'!F:F))</f>
        <v/>
      </c>
      <c r="V452" s="454" t="str">
        <f t="array" ref="V452">IF(B452="","",XLOOKUP($B452,Product,'Product List'!G:G))</f>
        <v/>
      </c>
      <c r="W452" s="434"/>
      <c r="X452" s="434" t="str">
        <f t="array" ref="X452">iferror(xlookup(B452,'Product List'!A:A,'Product List'!P:P),"")</f>
        <v/>
      </c>
      <c r="Y452" s="434">
        <f t="shared" si="8"/>
        <v>0</v>
      </c>
      <c r="Z452" s="434"/>
    </row>
    <row r="453" ht="14.25" customHeight="1">
      <c r="A453" s="495"/>
      <c r="B453" s="494"/>
      <c r="C453" s="495"/>
      <c r="D453" s="496"/>
      <c r="E453" s="496"/>
      <c r="F453" s="496"/>
      <c r="G453" s="487">
        <f t="shared" si="1"/>
        <v>0</v>
      </c>
      <c r="H453" s="451" t="str">
        <f t="shared" si="2"/>
        <v/>
      </c>
      <c r="I453" s="452" t="str">
        <f t="shared" si="3"/>
        <v/>
      </c>
      <c r="J453" s="493"/>
      <c r="K453" s="434"/>
      <c r="L453" s="454" t="str">
        <f t="shared" si="4"/>
        <v/>
      </c>
      <c r="M453" s="455" t="str">
        <f t="array" ref="M453">IFERROR(IF(J453="","",XLOOKUP(L453,Personnel!$B$4:$G$4,Personnel!$B$5:$G$5)),"")</f>
        <v/>
      </c>
      <c r="N453" s="455">
        <f t="shared" si="5"/>
        <v>0</v>
      </c>
      <c r="O453" s="434"/>
      <c r="P453" s="456" t="str">
        <f t="shared" si="6"/>
        <v/>
      </c>
      <c r="Q453" s="457">
        <f t="shared" si="7"/>
        <v>0</v>
      </c>
      <c r="R453" s="458"/>
      <c r="S453" s="459" t="str">
        <f t="array" ref="S453">IF(B453="","",XLOOKUP($B453,Product,'Product List'!D:D))</f>
        <v/>
      </c>
      <c r="T453" s="454" t="str">
        <f t="array" ref="T453">IF(B453="","",XLOOKUP($B453,Product,'Product List'!E:E))</f>
        <v/>
      </c>
      <c r="U453" s="454" t="str">
        <f t="array" ref="U453">IF(B453="","",XLOOKUP($B453,Product,'Product List'!F:F))</f>
        <v/>
      </c>
      <c r="V453" s="454" t="str">
        <f t="array" ref="V453">IF(B453="","",XLOOKUP($B453,Product,'Product List'!G:G))</f>
        <v/>
      </c>
      <c r="W453" s="434"/>
      <c r="X453" s="434" t="str">
        <f t="array" ref="X453">iferror(xlookup(B453,'Product List'!A:A,'Product List'!P:P),"")</f>
        <v/>
      </c>
      <c r="Y453" s="434">
        <f t="shared" si="8"/>
        <v>0</v>
      </c>
      <c r="Z453" s="434"/>
    </row>
    <row r="454" ht="14.25" customHeight="1">
      <c r="A454" s="495"/>
      <c r="B454" s="494"/>
      <c r="C454" s="495"/>
      <c r="D454" s="496"/>
      <c r="E454" s="496"/>
      <c r="F454" s="496"/>
      <c r="G454" s="487">
        <f t="shared" si="1"/>
        <v>0</v>
      </c>
      <c r="H454" s="451" t="str">
        <f t="shared" si="2"/>
        <v/>
      </c>
      <c r="I454" s="452" t="str">
        <f t="shared" si="3"/>
        <v/>
      </c>
      <c r="J454" s="493"/>
      <c r="K454" s="434"/>
      <c r="L454" s="454" t="str">
        <f t="shared" si="4"/>
        <v/>
      </c>
      <c r="M454" s="455" t="str">
        <f t="array" ref="M454">IFERROR(IF(J454="","",XLOOKUP(L454,Personnel!$B$4:$G$4,Personnel!$B$5:$G$5)),"")</f>
        <v/>
      </c>
      <c r="N454" s="455">
        <f t="shared" si="5"/>
        <v>0</v>
      </c>
      <c r="O454" s="434"/>
      <c r="P454" s="456" t="str">
        <f t="shared" si="6"/>
        <v/>
      </c>
      <c r="Q454" s="457">
        <f t="shared" si="7"/>
        <v>0</v>
      </c>
      <c r="R454" s="458"/>
      <c r="S454" s="459" t="str">
        <f t="array" ref="S454">IF(B454="","",XLOOKUP($B454,Product,'Product List'!D:D))</f>
        <v/>
      </c>
      <c r="T454" s="454" t="str">
        <f t="array" ref="T454">IF(B454="","",XLOOKUP($B454,Product,'Product List'!E:E))</f>
        <v/>
      </c>
      <c r="U454" s="454" t="str">
        <f t="array" ref="U454">IF(B454="","",XLOOKUP($B454,Product,'Product List'!F:F))</f>
        <v/>
      </c>
      <c r="V454" s="454" t="str">
        <f t="array" ref="V454">IF(B454="","",XLOOKUP($B454,Product,'Product List'!G:G))</f>
        <v/>
      </c>
      <c r="W454" s="434"/>
      <c r="X454" s="434" t="str">
        <f t="array" ref="X454">iferror(xlookup(B454,'Product List'!A:A,'Product List'!P:P),"")</f>
        <v/>
      </c>
      <c r="Y454" s="434">
        <f t="shared" si="8"/>
        <v>0</v>
      </c>
      <c r="Z454" s="434"/>
    </row>
    <row r="455" ht="14.25" customHeight="1">
      <c r="A455" s="495"/>
      <c r="B455" s="494"/>
      <c r="C455" s="495"/>
      <c r="D455" s="496"/>
      <c r="E455" s="496"/>
      <c r="F455" s="496"/>
      <c r="G455" s="487">
        <f t="shared" si="1"/>
        <v>0</v>
      </c>
      <c r="H455" s="451" t="str">
        <f t="shared" si="2"/>
        <v/>
      </c>
      <c r="I455" s="452" t="str">
        <f t="shared" si="3"/>
        <v/>
      </c>
      <c r="J455" s="493"/>
      <c r="K455" s="434"/>
      <c r="L455" s="454" t="str">
        <f t="shared" si="4"/>
        <v/>
      </c>
      <c r="M455" s="455" t="str">
        <f t="array" ref="M455">IFERROR(IF(J455="","",XLOOKUP(L455,Personnel!$B$4:$G$4,Personnel!$B$5:$G$5)),"")</f>
        <v/>
      </c>
      <c r="N455" s="455">
        <f t="shared" si="5"/>
        <v>0</v>
      </c>
      <c r="O455" s="434"/>
      <c r="P455" s="456" t="str">
        <f t="shared" si="6"/>
        <v/>
      </c>
      <c r="Q455" s="457">
        <f t="shared" si="7"/>
        <v>0</v>
      </c>
      <c r="R455" s="458"/>
      <c r="S455" s="459" t="str">
        <f t="array" ref="S455">IF(B455="","",XLOOKUP($B455,Product,'Product List'!D:D))</f>
        <v/>
      </c>
      <c r="T455" s="454" t="str">
        <f t="array" ref="T455">IF(B455="","",XLOOKUP($B455,Product,'Product List'!E:E))</f>
        <v/>
      </c>
      <c r="U455" s="454" t="str">
        <f t="array" ref="U455">IF(B455="","",XLOOKUP($B455,Product,'Product List'!F:F))</f>
        <v/>
      </c>
      <c r="V455" s="454" t="str">
        <f t="array" ref="V455">IF(B455="","",XLOOKUP($B455,Product,'Product List'!G:G))</f>
        <v/>
      </c>
      <c r="W455" s="434"/>
      <c r="X455" s="434" t="str">
        <f t="array" ref="X455">iferror(xlookup(B455,'Product List'!A:A,'Product List'!P:P),"")</f>
        <v/>
      </c>
      <c r="Y455" s="434">
        <f t="shared" si="8"/>
        <v>0</v>
      </c>
      <c r="Z455" s="434"/>
    </row>
    <row r="456" ht="14.25" customHeight="1">
      <c r="A456" s="495"/>
      <c r="B456" s="494"/>
      <c r="C456" s="495"/>
      <c r="D456" s="496"/>
      <c r="E456" s="496"/>
      <c r="F456" s="496"/>
      <c r="G456" s="487">
        <f t="shared" si="1"/>
        <v>0</v>
      </c>
      <c r="H456" s="451" t="str">
        <f t="shared" si="2"/>
        <v/>
      </c>
      <c r="I456" s="452" t="str">
        <f t="shared" si="3"/>
        <v/>
      </c>
      <c r="J456" s="493"/>
      <c r="K456" s="434"/>
      <c r="L456" s="454" t="str">
        <f t="shared" si="4"/>
        <v/>
      </c>
      <c r="M456" s="455" t="str">
        <f t="array" ref="M456">IFERROR(IF(J456="","",XLOOKUP(L456,Personnel!$B$4:$G$4,Personnel!$B$5:$G$5)),"")</f>
        <v/>
      </c>
      <c r="N456" s="455">
        <f t="shared" si="5"/>
        <v>0</v>
      </c>
      <c r="O456" s="434"/>
      <c r="P456" s="456" t="str">
        <f t="shared" si="6"/>
        <v/>
      </c>
      <c r="Q456" s="457">
        <f t="shared" si="7"/>
        <v>0</v>
      </c>
      <c r="R456" s="458"/>
      <c r="S456" s="459" t="str">
        <f t="array" ref="S456">IF(B456="","",XLOOKUP($B456,Product,'Product List'!D:D))</f>
        <v/>
      </c>
      <c r="T456" s="454" t="str">
        <f t="array" ref="T456">IF(B456="","",XLOOKUP($B456,Product,'Product List'!E:E))</f>
        <v/>
      </c>
      <c r="U456" s="454" t="str">
        <f t="array" ref="U456">IF(B456="","",XLOOKUP($B456,Product,'Product List'!F:F))</f>
        <v/>
      </c>
      <c r="V456" s="454" t="str">
        <f t="array" ref="V456">IF(B456="","",XLOOKUP($B456,Product,'Product List'!G:G))</f>
        <v/>
      </c>
      <c r="W456" s="434"/>
      <c r="X456" s="434" t="str">
        <f t="array" ref="X456">iferror(xlookup(B456,'Product List'!A:A,'Product List'!P:P),"")</f>
        <v/>
      </c>
      <c r="Y456" s="434">
        <f t="shared" si="8"/>
        <v>0</v>
      </c>
      <c r="Z456" s="434"/>
    </row>
    <row r="457" ht="14.25" customHeight="1">
      <c r="A457" s="495"/>
      <c r="B457" s="494"/>
      <c r="C457" s="495"/>
      <c r="D457" s="496"/>
      <c r="E457" s="496"/>
      <c r="F457" s="496"/>
      <c r="G457" s="487">
        <f t="shared" si="1"/>
        <v>0</v>
      </c>
      <c r="H457" s="451" t="str">
        <f t="shared" si="2"/>
        <v/>
      </c>
      <c r="I457" s="452" t="str">
        <f t="shared" si="3"/>
        <v/>
      </c>
      <c r="J457" s="493"/>
      <c r="K457" s="434"/>
      <c r="L457" s="454" t="str">
        <f t="shared" si="4"/>
        <v/>
      </c>
      <c r="M457" s="455" t="str">
        <f t="array" ref="M457">IFERROR(IF(J457="","",XLOOKUP(L457,Personnel!$B$4:$G$4,Personnel!$B$5:$G$5)),"")</f>
        <v/>
      </c>
      <c r="N457" s="455">
        <f t="shared" si="5"/>
        <v>0</v>
      </c>
      <c r="O457" s="434"/>
      <c r="P457" s="456" t="str">
        <f t="shared" si="6"/>
        <v/>
      </c>
      <c r="Q457" s="457">
        <f t="shared" si="7"/>
        <v>0</v>
      </c>
      <c r="R457" s="458"/>
      <c r="S457" s="459" t="str">
        <f t="array" ref="S457">IF(B457="","",XLOOKUP($B457,Product,'Product List'!D:D))</f>
        <v/>
      </c>
      <c r="T457" s="454" t="str">
        <f t="array" ref="T457">IF(B457="","",XLOOKUP($B457,Product,'Product List'!E:E))</f>
        <v/>
      </c>
      <c r="U457" s="454" t="str">
        <f t="array" ref="U457">IF(B457="","",XLOOKUP($B457,Product,'Product List'!F:F))</f>
        <v/>
      </c>
      <c r="V457" s="454" t="str">
        <f t="array" ref="V457">IF(B457="","",XLOOKUP($B457,Product,'Product List'!G:G))</f>
        <v/>
      </c>
      <c r="W457" s="434"/>
      <c r="X457" s="434" t="str">
        <f t="array" ref="X457">iferror(xlookup(B457,'Product List'!A:A,'Product List'!P:P),"")</f>
        <v/>
      </c>
      <c r="Y457" s="434">
        <f t="shared" si="8"/>
        <v>0</v>
      </c>
      <c r="Z457" s="434"/>
    </row>
    <row r="458" ht="14.25" customHeight="1">
      <c r="A458" s="495"/>
      <c r="B458" s="494"/>
      <c r="C458" s="495"/>
      <c r="D458" s="496"/>
      <c r="E458" s="496"/>
      <c r="F458" s="496"/>
      <c r="G458" s="487">
        <f t="shared" si="1"/>
        <v>0</v>
      </c>
      <c r="H458" s="451" t="str">
        <f t="shared" si="2"/>
        <v/>
      </c>
      <c r="I458" s="452" t="str">
        <f t="shared" si="3"/>
        <v/>
      </c>
      <c r="J458" s="493"/>
      <c r="K458" s="434"/>
      <c r="L458" s="454" t="str">
        <f t="shared" si="4"/>
        <v/>
      </c>
      <c r="M458" s="455" t="str">
        <f t="array" ref="M458">IFERROR(IF(J458="","",XLOOKUP(L458,Personnel!$B$4:$G$4,Personnel!$B$5:$G$5)),"")</f>
        <v/>
      </c>
      <c r="N458" s="455">
        <f t="shared" si="5"/>
        <v>0</v>
      </c>
      <c r="O458" s="434"/>
      <c r="P458" s="456" t="str">
        <f t="shared" si="6"/>
        <v/>
      </c>
      <c r="Q458" s="457">
        <f t="shared" si="7"/>
        <v>0</v>
      </c>
      <c r="R458" s="458"/>
      <c r="S458" s="459" t="str">
        <f t="array" ref="S458">IF(B458="","",XLOOKUP($B458,Product,'Product List'!D:D))</f>
        <v/>
      </c>
      <c r="T458" s="454" t="str">
        <f t="array" ref="T458">IF(B458="","",XLOOKUP($B458,Product,'Product List'!E:E))</f>
        <v/>
      </c>
      <c r="U458" s="454" t="str">
        <f t="array" ref="U458">IF(B458="","",XLOOKUP($B458,Product,'Product List'!F:F))</f>
        <v/>
      </c>
      <c r="V458" s="454" t="str">
        <f t="array" ref="V458">IF(B458="","",XLOOKUP($B458,Product,'Product List'!G:G))</f>
        <v/>
      </c>
      <c r="W458" s="434"/>
      <c r="X458" s="434" t="str">
        <f t="array" ref="X458">iferror(xlookup(B458,'Product List'!A:A,'Product List'!P:P),"")</f>
        <v/>
      </c>
      <c r="Y458" s="434">
        <f t="shared" si="8"/>
        <v>0</v>
      </c>
      <c r="Z458" s="434"/>
    </row>
    <row r="459" ht="14.25" customHeight="1">
      <c r="A459" s="495"/>
      <c r="B459" s="494"/>
      <c r="C459" s="495"/>
      <c r="D459" s="496"/>
      <c r="E459" s="496"/>
      <c r="F459" s="496"/>
      <c r="G459" s="487">
        <f t="shared" si="1"/>
        <v>0</v>
      </c>
      <c r="H459" s="451" t="str">
        <f t="shared" si="2"/>
        <v/>
      </c>
      <c r="I459" s="452" t="str">
        <f t="shared" si="3"/>
        <v/>
      </c>
      <c r="J459" s="493"/>
      <c r="K459" s="434"/>
      <c r="L459" s="454" t="str">
        <f t="shared" si="4"/>
        <v/>
      </c>
      <c r="M459" s="455" t="str">
        <f t="array" ref="M459">IFERROR(IF(J459="","",XLOOKUP(L459,Personnel!$B$4:$G$4,Personnel!$B$5:$G$5)),"")</f>
        <v/>
      </c>
      <c r="N459" s="455">
        <f t="shared" si="5"/>
        <v>0</v>
      </c>
      <c r="O459" s="434"/>
      <c r="P459" s="456" t="str">
        <f t="shared" si="6"/>
        <v/>
      </c>
      <c r="Q459" s="457">
        <f t="shared" si="7"/>
        <v>0</v>
      </c>
      <c r="R459" s="458"/>
      <c r="S459" s="459" t="str">
        <f t="array" ref="S459">IF(B459="","",XLOOKUP($B459,Product,'Product List'!D:D))</f>
        <v/>
      </c>
      <c r="T459" s="454" t="str">
        <f t="array" ref="T459">IF(B459="","",XLOOKUP($B459,Product,'Product List'!E:E))</f>
        <v/>
      </c>
      <c r="U459" s="454" t="str">
        <f t="array" ref="U459">IF(B459="","",XLOOKUP($B459,Product,'Product List'!F:F))</f>
        <v/>
      </c>
      <c r="V459" s="454" t="str">
        <f t="array" ref="V459">IF(B459="","",XLOOKUP($B459,Product,'Product List'!G:G))</f>
        <v/>
      </c>
      <c r="W459" s="434"/>
      <c r="X459" s="434" t="str">
        <f t="array" ref="X459">iferror(xlookup(B459,'Product List'!A:A,'Product List'!P:P),"")</f>
        <v/>
      </c>
      <c r="Y459" s="434">
        <f t="shared" si="8"/>
        <v>0</v>
      </c>
      <c r="Z459" s="434"/>
    </row>
    <row r="460" ht="14.25" customHeight="1">
      <c r="A460" s="495"/>
      <c r="B460" s="494"/>
      <c r="C460" s="495"/>
      <c r="D460" s="496"/>
      <c r="E460" s="496"/>
      <c r="F460" s="496"/>
      <c r="G460" s="487">
        <f t="shared" si="1"/>
        <v>0</v>
      </c>
      <c r="H460" s="451" t="str">
        <f t="shared" si="2"/>
        <v/>
      </c>
      <c r="I460" s="452" t="str">
        <f t="shared" si="3"/>
        <v/>
      </c>
      <c r="J460" s="493"/>
      <c r="K460" s="434"/>
      <c r="L460" s="454" t="str">
        <f t="shared" si="4"/>
        <v/>
      </c>
      <c r="M460" s="455" t="str">
        <f t="array" ref="M460">IFERROR(IF(J460="","",XLOOKUP(L460,Personnel!$B$4:$G$4,Personnel!$B$5:$G$5)),"")</f>
        <v/>
      </c>
      <c r="N460" s="455">
        <f t="shared" si="5"/>
        <v>0</v>
      </c>
      <c r="O460" s="434"/>
      <c r="P460" s="456" t="str">
        <f t="shared" si="6"/>
        <v/>
      </c>
      <c r="Q460" s="457">
        <f t="shared" si="7"/>
        <v>0</v>
      </c>
      <c r="R460" s="458"/>
      <c r="S460" s="459" t="str">
        <f t="array" ref="S460">IF(B460="","",XLOOKUP($B460,Product,'Product List'!D:D))</f>
        <v/>
      </c>
      <c r="T460" s="454" t="str">
        <f t="array" ref="T460">IF(B460="","",XLOOKUP($B460,Product,'Product List'!E:E))</f>
        <v/>
      </c>
      <c r="U460" s="454" t="str">
        <f t="array" ref="U460">IF(B460="","",XLOOKUP($B460,Product,'Product List'!F:F))</f>
        <v/>
      </c>
      <c r="V460" s="454" t="str">
        <f t="array" ref="V460">IF(B460="","",XLOOKUP($B460,Product,'Product List'!G:G))</f>
        <v/>
      </c>
      <c r="W460" s="434"/>
      <c r="X460" s="434" t="str">
        <f t="array" ref="X460">iferror(xlookup(B460,'Product List'!A:A,'Product List'!P:P),"")</f>
        <v/>
      </c>
      <c r="Y460" s="434">
        <f t="shared" si="8"/>
        <v>0</v>
      </c>
      <c r="Z460" s="434"/>
    </row>
    <row r="461" ht="14.25" customHeight="1">
      <c r="A461" s="495"/>
      <c r="B461" s="494"/>
      <c r="C461" s="495"/>
      <c r="D461" s="496"/>
      <c r="E461" s="496"/>
      <c r="F461" s="496"/>
      <c r="G461" s="487">
        <f t="shared" si="1"/>
        <v>0</v>
      </c>
      <c r="H461" s="451" t="str">
        <f t="shared" si="2"/>
        <v/>
      </c>
      <c r="I461" s="452" t="str">
        <f t="shared" si="3"/>
        <v/>
      </c>
      <c r="J461" s="493"/>
      <c r="K461" s="434"/>
      <c r="L461" s="454" t="str">
        <f t="shared" si="4"/>
        <v/>
      </c>
      <c r="M461" s="455" t="str">
        <f t="array" ref="M461">IFERROR(IF(J461="","",XLOOKUP(L461,Personnel!$B$4:$G$4,Personnel!$B$5:$G$5)),"")</f>
        <v/>
      </c>
      <c r="N461" s="455">
        <f t="shared" si="5"/>
        <v>0</v>
      </c>
      <c r="O461" s="434"/>
      <c r="P461" s="456" t="str">
        <f t="shared" si="6"/>
        <v/>
      </c>
      <c r="Q461" s="457">
        <f t="shared" si="7"/>
        <v>0</v>
      </c>
      <c r="R461" s="458"/>
      <c r="S461" s="459" t="str">
        <f t="array" ref="S461">IF(B461="","",XLOOKUP($B461,Product,'Product List'!D:D))</f>
        <v/>
      </c>
      <c r="T461" s="454" t="str">
        <f t="array" ref="T461">IF(B461="","",XLOOKUP($B461,Product,'Product List'!E:E))</f>
        <v/>
      </c>
      <c r="U461" s="454" t="str">
        <f t="array" ref="U461">IF(B461="","",XLOOKUP($B461,Product,'Product List'!F:F))</f>
        <v/>
      </c>
      <c r="V461" s="454" t="str">
        <f t="array" ref="V461">IF(B461="","",XLOOKUP($B461,Product,'Product List'!G:G))</f>
        <v/>
      </c>
      <c r="W461" s="434"/>
      <c r="X461" s="434" t="str">
        <f t="array" ref="X461">iferror(xlookup(B461,'Product List'!A:A,'Product List'!P:P),"")</f>
        <v/>
      </c>
      <c r="Y461" s="434">
        <f t="shared" si="8"/>
        <v>0</v>
      </c>
      <c r="Z461" s="434"/>
    </row>
    <row r="462" ht="14.25" customHeight="1">
      <c r="A462" s="495"/>
      <c r="B462" s="494"/>
      <c r="C462" s="495"/>
      <c r="D462" s="496"/>
      <c r="E462" s="496"/>
      <c r="F462" s="496"/>
      <c r="G462" s="487">
        <f t="shared" si="1"/>
        <v>0</v>
      </c>
      <c r="H462" s="451" t="str">
        <f t="shared" si="2"/>
        <v/>
      </c>
      <c r="I462" s="452" t="str">
        <f t="shared" si="3"/>
        <v/>
      </c>
      <c r="J462" s="493"/>
      <c r="K462" s="434"/>
      <c r="L462" s="454" t="str">
        <f t="shared" si="4"/>
        <v/>
      </c>
      <c r="M462" s="455" t="str">
        <f t="array" ref="M462">IFERROR(IF(J462="","",XLOOKUP(L462,Personnel!$B$4:$G$4,Personnel!$B$5:$G$5)),"")</f>
        <v/>
      </c>
      <c r="N462" s="455">
        <f t="shared" si="5"/>
        <v>0</v>
      </c>
      <c r="O462" s="434"/>
      <c r="P462" s="456" t="str">
        <f t="shared" si="6"/>
        <v/>
      </c>
      <c r="Q462" s="457">
        <f t="shared" si="7"/>
        <v>0</v>
      </c>
      <c r="R462" s="458"/>
      <c r="S462" s="459" t="str">
        <f t="array" ref="S462">IF(B462="","",XLOOKUP($B462,Product,'Product List'!D:D))</f>
        <v/>
      </c>
      <c r="T462" s="454" t="str">
        <f t="array" ref="T462">IF(B462="","",XLOOKUP($B462,Product,'Product List'!E:E))</f>
        <v/>
      </c>
      <c r="U462" s="454" t="str">
        <f t="array" ref="U462">IF(B462="","",XLOOKUP($B462,Product,'Product List'!F:F))</f>
        <v/>
      </c>
      <c r="V462" s="454" t="str">
        <f t="array" ref="V462">IF(B462="","",XLOOKUP($B462,Product,'Product List'!G:G))</f>
        <v/>
      </c>
      <c r="W462" s="434"/>
      <c r="X462" s="434" t="str">
        <f t="array" ref="X462">iferror(xlookup(B462,'Product List'!A:A,'Product List'!P:P),"")</f>
        <v/>
      </c>
      <c r="Y462" s="434">
        <f t="shared" si="8"/>
        <v>0</v>
      </c>
      <c r="Z462" s="434"/>
    </row>
    <row r="463" ht="14.25" customHeight="1">
      <c r="A463" s="495"/>
      <c r="B463" s="494"/>
      <c r="C463" s="495"/>
      <c r="D463" s="496"/>
      <c r="E463" s="496"/>
      <c r="F463" s="496"/>
      <c r="G463" s="487">
        <f t="shared" si="1"/>
        <v>0</v>
      </c>
      <c r="H463" s="451" t="str">
        <f t="shared" si="2"/>
        <v/>
      </c>
      <c r="I463" s="452" t="str">
        <f t="shared" si="3"/>
        <v/>
      </c>
      <c r="J463" s="493"/>
      <c r="K463" s="434"/>
      <c r="L463" s="454" t="str">
        <f t="shared" si="4"/>
        <v/>
      </c>
      <c r="M463" s="455" t="str">
        <f t="array" ref="M463">IFERROR(IF(J463="","",XLOOKUP(L463,Personnel!$B$4:$G$4,Personnel!$B$5:$G$5)),"")</f>
        <v/>
      </c>
      <c r="N463" s="455">
        <f t="shared" si="5"/>
        <v>0</v>
      </c>
      <c r="O463" s="434"/>
      <c r="P463" s="456" t="str">
        <f t="shared" si="6"/>
        <v/>
      </c>
      <c r="Q463" s="457">
        <f t="shared" si="7"/>
        <v>0</v>
      </c>
      <c r="R463" s="458"/>
      <c r="S463" s="459" t="str">
        <f t="array" ref="S463">IF(B463="","",XLOOKUP($B463,Product,'Product List'!D:D))</f>
        <v/>
      </c>
      <c r="T463" s="454" t="str">
        <f t="array" ref="T463">IF(B463="","",XLOOKUP($B463,Product,'Product List'!E:E))</f>
        <v/>
      </c>
      <c r="U463" s="454" t="str">
        <f t="array" ref="U463">IF(B463="","",XLOOKUP($B463,Product,'Product List'!F:F))</f>
        <v/>
      </c>
      <c r="V463" s="454" t="str">
        <f t="array" ref="V463">IF(B463="","",XLOOKUP($B463,Product,'Product List'!G:G))</f>
        <v/>
      </c>
      <c r="W463" s="434"/>
      <c r="X463" s="434" t="str">
        <f t="array" ref="X463">iferror(xlookup(B463,'Product List'!A:A,'Product List'!P:P),"")</f>
        <v/>
      </c>
      <c r="Y463" s="434">
        <f t="shared" si="8"/>
        <v>0</v>
      </c>
      <c r="Z463" s="434"/>
    </row>
    <row r="464" ht="14.25" customHeight="1">
      <c r="A464" s="495"/>
      <c r="B464" s="494"/>
      <c r="C464" s="495"/>
      <c r="D464" s="496"/>
      <c r="E464" s="496"/>
      <c r="F464" s="496"/>
      <c r="G464" s="487">
        <f t="shared" si="1"/>
        <v>0</v>
      </c>
      <c r="H464" s="451" t="str">
        <f t="shared" si="2"/>
        <v/>
      </c>
      <c r="I464" s="452" t="str">
        <f t="shared" si="3"/>
        <v/>
      </c>
      <c r="J464" s="493"/>
      <c r="K464" s="434"/>
      <c r="L464" s="454" t="str">
        <f t="shared" si="4"/>
        <v/>
      </c>
      <c r="M464" s="455" t="str">
        <f t="array" ref="M464">IFERROR(IF(J464="","",XLOOKUP(L464,Personnel!$B$4:$G$4,Personnel!$B$5:$G$5)),"")</f>
        <v/>
      </c>
      <c r="N464" s="455">
        <f t="shared" si="5"/>
        <v>0</v>
      </c>
      <c r="O464" s="434"/>
      <c r="P464" s="456" t="str">
        <f t="shared" si="6"/>
        <v/>
      </c>
      <c r="Q464" s="457">
        <f t="shared" si="7"/>
        <v>0</v>
      </c>
      <c r="R464" s="458"/>
      <c r="S464" s="459" t="str">
        <f t="array" ref="S464">IF(B464="","",XLOOKUP($B464,Product,'Product List'!D:D))</f>
        <v/>
      </c>
      <c r="T464" s="454" t="str">
        <f t="array" ref="T464">IF(B464="","",XLOOKUP($B464,Product,'Product List'!E:E))</f>
        <v/>
      </c>
      <c r="U464" s="454" t="str">
        <f t="array" ref="U464">IF(B464="","",XLOOKUP($B464,Product,'Product List'!F:F))</f>
        <v/>
      </c>
      <c r="V464" s="454" t="str">
        <f t="array" ref="V464">IF(B464="","",XLOOKUP($B464,Product,'Product List'!G:G))</f>
        <v/>
      </c>
      <c r="W464" s="434"/>
      <c r="X464" s="434" t="str">
        <f t="array" ref="X464">iferror(xlookup(B464,'Product List'!A:A,'Product List'!P:P),"")</f>
        <v/>
      </c>
      <c r="Y464" s="434">
        <f t="shared" si="8"/>
        <v>0</v>
      </c>
      <c r="Z464" s="434"/>
    </row>
    <row r="465" ht="14.25" customHeight="1">
      <c r="A465" s="495"/>
      <c r="B465" s="494"/>
      <c r="C465" s="495"/>
      <c r="D465" s="496"/>
      <c r="E465" s="496"/>
      <c r="F465" s="496"/>
      <c r="G465" s="487">
        <f t="shared" si="1"/>
        <v>0</v>
      </c>
      <c r="H465" s="451" t="str">
        <f t="shared" si="2"/>
        <v/>
      </c>
      <c r="I465" s="452" t="str">
        <f t="shared" si="3"/>
        <v/>
      </c>
      <c r="J465" s="493"/>
      <c r="K465" s="434"/>
      <c r="L465" s="454" t="str">
        <f t="shared" si="4"/>
        <v/>
      </c>
      <c r="M465" s="455" t="str">
        <f t="array" ref="M465">IFERROR(IF(J465="","",XLOOKUP(L465,Personnel!$B$4:$G$4,Personnel!$B$5:$G$5)),"")</f>
        <v/>
      </c>
      <c r="N465" s="455">
        <f t="shared" si="5"/>
        <v>0</v>
      </c>
      <c r="O465" s="434"/>
      <c r="P465" s="456" t="str">
        <f t="shared" si="6"/>
        <v/>
      </c>
      <c r="Q465" s="457">
        <f t="shared" si="7"/>
        <v>0</v>
      </c>
      <c r="R465" s="458"/>
      <c r="S465" s="459" t="str">
        <f t="array" ref="S465">IF(B465="","",XLOOKUP($B465,Product,'Product List'!D:D))</f>
        <v/>
      </c>
      <c r="T465" s="454" t="str">
        <f t="array" ref="T465">IF(B465="","",XLOOKUP($B465,Product,'Product List'!E:E))</f>
        <v/>
      </c>
      <c r="U465" s="454" t="str">
        <f t="array" ref="U465">IF(B465="","",XLOOKUP($B465,Product,'Product List'!F:F))</f>
        <v/>
      </c>
      <c r="V465" s="454" t="str">
        <f t="array" ref="V465">IF(B465="","",XLOOKUP($B465,Product,'Product List'!G:G))</f>
        <v/>
      </c>
      <c r="W465" s="434"/>
      <c r="X465" s="434" t="str">
        <f t="array" ref="X465">iferror(xlookup(B465,'Product List'!A:A,'Product List'!P:P),"")</f>
        <v/>
      </c>
      <c r="Y465" s="434">
        <f t="shared" si="8"/>
        <v>0</v>
      </c>
      <c r="Z465" s="434"/>
    </row>
    <row r="466" ht="14.25" customHeight="1">
      <c r="A466" s="495"/>
      <c r="B466" s="494"/>
      <c r="C466" s="495"/>
      <c r="D466" s="496"/>
      <c r="E466" s="496"/>
      <c r="F466" s="496"/>
      <c r="G466" s="487">
        <f t="shared" si="1"/>
        <v>0</v>
      </c>
      <c r="H466" s="451" t="str">
        <f t="shared" si="2"/>
        <v/>
      </c>
      <c r="I466" s="452" t="str">
        <f t="shared" si="3"/>
        <v/>
      </c>
      <c r="J466" s="493"/>
      <c r="K466" s="434"/>
      <c r="L466" s="454" t="str">
        <f t="shared" si="4"/>
        <v/>
      </c>
      <c r="M466" s="455" t="str">
        <f t="array" ref="M466">IFERROR(IF(J466="","",XLOOKUP(L466,Personnel!$B$4:$G$4,Personnel!$B$5:$G$5)),"")</f>
        <v/>
      </c>
      <c r="N466" s="455">
        <f t="shared" si="5"/>
        <v>0</v>
      </c>
      <c r="O466" s="434"/>
      <c r="P466" s="456" t="str">
        <f t="shared" si="6"/>
        <v/>
      </c>
      <c r="Q466" s="457">
        <f t="shared" si="7"/>
        <v>0</v>
      </c>
      <c r="R466" s="458"/>
      <c r="S466" s="459" t="str">
        <f t="array" ref="S466">IF(B466="","",XLOOKUP($B466,Product,'Product List'!D:D))</f>
        <v/>
      </c>
      <c r="T466" s="454" t="str">
        <f t="array" ref="T466">IF(B466="","",XLOOKUP($B466,Product,'Product List'!E:E))</f>
        <v/>
      </c>
      <c r="U466" s="454" t="str">
        <f t="array" ref="U466">IF(B466="","",XLOOKUP($B466,Product,'Product List'!F:F))</f>
        <v/>
      </c>
      <c r="V466" s="454" t="str">
        <f t="array" ref="V466">IF(B466="","",XLOOKUP($B466,Product,'Product List'!G:G))</f>
        <v/>
      </c>
      <c r="W466" s="434"/>
      <c r="X466" s="434" t="str">
        <f t="array" ref="X466">iferror(xlookup(B466,'Product List'!A:A,'Product List'!P:P),"")</f>
        <v/>
      </c>
      <c r="Y466" s="434">
        <f t="shared" si="8"/>
        <v>0</v>
      </c>
      <c r="Z466" s="434"/>
    </row>
    <row r="467" ht="14.25" customHeight="1">
      <c r="A467" s="495"/>
      <c r="B467" s="494"/>
      <c r="C467" s="495"/>
      <c r="D467" s="496"/>
      <c r="E467" s="496"/>
      <c r="F467" s="496"/>
      <c r="G467" s="487">
        <f t="shared" si="1"/>
        <v>0</v>
      </c>
      <c r="H467" s="451" t="str">
        <f t="shared" si="2"/>
        <v/>
      </c>
      <c r="I467" s="452" t="str">
        <f t="shared" si="3"/>
        <v/>
      </c>
      <c r="J467" s="493"/>
      <c r="K467" s="434"/>
      <c r="L467" s="454" t="str">
        <f t="shared" si="4"/>
        <v/>
      </c>
      <c r="M467" s="455" t="str">
        <f t="array" ref="M467">IFERROR(IF(J467="","",XLOOKUP(L467,Personnel!$B$4:$G$4,Personnel!$B$5:$G$5)),"")</f>
        <v/>
      </c>
      <c r="N467" s="455">
        <f t="shared" si="5"/>
        <v>0</v>
      </c>
      <c r="O467" s="434"/>
      <c r="P467" s="456" t="str">
        <f t="shared" si="6"/>
        <v/>
      </c>
      <c r="Q467" s="457">
        <f t="shared" si="7"/>
        <v>0</v>
      </c>
      <c r="R467" s="458"/>
      <c r="S467" s="459" t="str">
        <f t="array" ref="S467">IF(B467="","",XLOOKUP($B467,Product,'Product List'!D:D))</f>
        <v/>
      </c>
      <c r="T467" s="454" t="str">
        <f t="array" ref="T467">IF(B467="","",XLOOKUP($B467,Product,'Product List'!E:E))</f>
        <v/>
      </c>
      <c r="U467" s="454" t="str">
        <f t="array" ref="U467">IF(B467="","",XLOOKUP($B467,Product,'Product List'!F:F))</f>
        <v/>
      </c>
      <c r="V467" s="454" t="str">
        <f t="array" ref="V467">IF(B467="","",XLOOKUP($B467,Product,'Product List'!G:G))</f>
        <v/>
      </c>
      <c r="W467" s="434"/>
      <c r="X467" s="434" t="str">
        <f t="array" ref="X467">iferror(xlookup(B467,'Product List'!A:A,'Product List'!P:P),"")</f>
        <v/>
      </c>
      <c r="Y467" s="434">
        <f t="shared" si="8"/>
        <v>0</v>
      </c>
      <c r="Z467" s="434"/>
    </row>
    <row r="468" ht="14.25" customHeight="1">
      <c r="A468" s="495"/>
      <c r="B468" s="494"/>
      <c r="C468" s="495"/>
      <c r="D468" s="496"/>
      <c r="E468" s="496"/>
      <c r="F468" s="496"/>
      <c r="G468" s="487">
        <f t="shared" si="1"/>
        <v>0</v>
      </c>
      <c r="H468" s="451" t="str">
        <f t="shared" si="2"/>
        <v/>
      </c>
      <c r="I468" s="452" t="str">
        <f t="shared" si="3"/>
        <v/>
      </c>
      <c r="J468" s="493"/>
      <c r="K468" s="434"/>
      <c r="L468" s="454" t="str">
        <f t="shared" si="4"/>
        <v/>
      </c>
      <c r="M468" s="455" t="str">
        <f t="array" ref="M468">IFERROR(IF(J468="","",XLOOKUP(L468,Personnel!$B$4:$G$4,Personnel!$B$5:$G$5)),"")</f>
        <v/>
      </c>
      <c r="N468" s="455">
        <f t="shared" si="5"/>
        <v>0</v>
      </c>
      <c r="O468" s="434"/>
      <c r="P468" s="456" t="str">
        <f t="shared" si="6"/>
        <v/>
      </c>
      <c r="Q468" s="457">
        <f t="shared" si="7"/>
        <v>0</v>
      </c>
      <c r="R468" s="458"/>
      <c r="S468" s="459" t="str">
        <f t="array" ref="S468">IF(B468="","",XLOOKUP($B468,Product,'Product List'!D:D))</f>
        <v/>
      </c>
      <c r="T468" s="454" t="str">
        <f t="array" ref="T468">IF(B468="","",XLOOKUP($B468,Product,'Product List'!E:E))</f>
        <v/>
      </c>
      <c r="U468" s="454" t="str">
        <f t="array" ref="U468">IF(B468="","",XLOOKUP($B468,Product,'Product List'!F:F))</f>
        <v/>
      </c>
      <c r="V468" s="454" t="str">
        <f t="array" ref="V468">IF(B468="","",XLOOKUP($B468,Product,'Product List'!G:G))</f>
        <v/>
      </c>
      <c r="W468" s="434"/>
      <c r="X468" s="434" t="str">
        <f t="array" ref="X468">iferror(xlookup(B468,'Product List'!A:A,'Product List'!P:P),"")</f>
        <v/>
      </c>
      <c r="Y468" s="434">
        <f t="shared" si="8"/>
        <v>0</v>
      </c>
      <c r="Z468" s="434"/>
    </row>
    <row r="469" ht="14.25" customHeight="1">
      <c r="A469" s="495"/>
      <c r="B469" s="494"/>
      <c r="C469" s="495"/>
      <c r="D469" s="496"/>
      <c r="E469" s="496"/>
      <c r="F469" s="496"/>
      <c r="G469" s="487">
        <f t="shared" si="1"/>
        <v>0</v>
      </c>
      <c r="H469" s="451" t="str">
        <f t="shared" si="2"/>
        <v/>
      </c>
      <c r="I469" s="452" t="str">
        <f t="shared" si="3"/>
        <v/>
      </c>
      <c r="J469" s="493"/>
      <c r="K469" s="434"/>
      <c r="L469" s="454" t="str">
        <f t="shared" si="4"/>
        <v/>
      </c>
      <c r="M469" s="455" t="str">
        <f t="array" ref="M469">IFERROR(IF(J469="","",XLOOKUP(L469,Personnel!$B$4:$G$4,Personnel!$B$5:$G$5)),"")</f>
        <v/>
      </c>
      <c r="N469" s="455">
        <f t="shared" si="5"/>
        <v>0</v>
      </c>
      <c r="O469" s="434"/>
      <c r="P469" s="456" t="str">
        <f t="shared" si="6"/>
        <v/>
      </c>
      <c r="Q469" s="457">
        <f t="shared" si="7"/>
        <v>0</v>
      </c>
      <c r="R469" s="458"/>
      <c r="S469" s="459" t="str">
        <f t="array" ref="S469">IF(B469="","",XLOOKUP($B469,Product,'Product List'!D:D))</f>
        <v/>
      </c>
      <c r="T469" s="454" t="str">
        <f t="array" ref="T469">IF(B469="","",XLOOKUP($B469,Product,'Product List'!E:E))</f>
        <v/>
      </c>
      <c r="U469" s="454" t="str">
        <f t="array" ref="U469">IF(B469="","",XLOOKUP($B469,Product,'Product List'!F:F))</f>
        <v/>
      </c>
      <c r="V469" s="454" t="str">
        <f t="array" ref="V469">IF(B469="","",XLOOKUP($B469,Product,'Product List'!G:G))</f>
        <v/>
      </c>
      <c r="W469" s="434"/>
      <c r="X469" s="434" t="str">
        <f t="array" ref="X469">iferror(xlookup(B469,'Product List'!A:A,'Product List'!P:P),"")</f>
        <v/>
      </c>
      <c r="Y469" s="434">
        <f t="shared" si="8"/>
        <v>0</v>
      </c>
      <c r="Z469" s="434"/>
    </row>
    <row r="470" ht="14.25" customHeight="1">
      <c r="A470" s="495"/>
      <c r="B470" s="494"/>
      <c r="C470" s="495"/>
      <c r="D470" s="496"/>
      <c r="E470" s="496"/>
      <c r="F470" s="496"/>
      <c r="G470" s="487">
        <f t="shared" si="1"/>
        <v>0</v>
      </c>
      <c r="H470" s="451" t="str">
        <f t="shared" si="2"/>
        <v/>
      </c>
      <c r="I470" s="452" t="str">
        <f t="shared" si="3"/>
        <v/>
      </c>
      <c r="J470" s="493"/>
      <c r="K470" s="434"/>
      <c r="L470" s="454" t="str">
        <f t="shared" si="4"/>
        <v/>
      </c>
      <c r="M470" s="455" t="str">
        <f t="array" ref="M470">IFERROR(IF(J470="","",XLOOKUP(L470,Personnel!$B$4:$G$4,Personnel!$B$5:$G$5)),"")</f>
        <v/>
      </c>
      <c r="N470" s="455">
        <f t="shared" si="5"/>
        <v>0</v>
      </c>
      <c r="O470" s="434"/>
      <c r="P470" s="456" t="str">
        <f t="shared" si="6"/>
        <v/>
      </c>
      <c r="Q470" s="457">
        <f t="shared" si="7"/>
        <v>0</v>
      </c>
      <c r="R470" s="458"/>
      <c r="S470" s="459" t="str">
        <f t="array" ref="S470">IF(B470="","",XLOOKUP($B470,Product,'Product List'!D:D))</f>
        <v/>
      </c>
      <c r="T470" s="454" t="str">
        <f t="array" ref="T470">IF(B470="","",XLOOKUP($B470,Product,'Product List'!E:E))</f>
        <v/>
      </c>
      <c r="U470" s="454" t="str">
        <f t="array" ref="U470">IF(B470="","",XLOOKUP($B470,Product,'Product List'!F:F))</f>
        <v/>
      </c>
      <c r="V470" s="454" t="str">
        <f t="array" ref="V470">IF(B470="","",XLOOKUP($B470,Product,'Product List'!G:G))</f>
        <v/>
      </c>
      <c r="W470" s="434"/>
      <c r="X470" s="434" t="str">
        <f t="array" ref="X470">iferror(xlookup(B470,'Product List'!A:A,'Product List'!P:P),"")</f>
        <v/>
      </c>
      <c r="Y470" s="434">
        <f t="shared" si="8"/>
        <v>0</v>
      </c>
      <c r="Z470" s="434"/>
    </row>
    <row r="471" ht="14.25" customHeight="1">
      <c r="A471" s="495"/>
      <c r="B471" s="494"/>
      <c r="C471" s="495"/>
      <c r="D471" s="496"/>
      <c r="E471" s="496"/>
      <c r="F471" s="496"/>
      <c r="G471" s="487">
        <f t="shared" si="1"/>
        <v>0</v>
      </c>
      <c r="H471" s="451" t="str">
        <f t="shared" si="2"/>
        <v/>
      </c>
      <c r="I471" s="452" t="str">
        <f t="shared" si="3"/>
        <v/>
      </c>
      <c r="J471" s="493"/>
      <c r="K471" s="434"/>
      <c r="L471" s="454" t="str">
        <f t="shared" si="4"/>
        <v/>
      </c>
      <c r="M471" s="455" t="str">
        <f t="array" ref="M471">IFERROR(IF(J471="","",XLOOKUP(L471,Personnel!$B$4:$G$4,Personnel!$B$5:$G$5)),"")</f>
        <v/>
      </c>
      <c r="N471" s="455">
        <f t="shared" si="5"/>
        <v>0</v>
      </c>
      <c r="O471" s="434"/>
      <c r="P471" s="456" t="str">
        <f t="shared" si="6"/>
        <v/>
      </c>
      <c r="Q471" s="457">
        <f t="shared" si="7"/>
        <v>0</v>
      </c>
      <c r="R471" s="458"/>
      <c r="S471" s="459" t="str">
        <f t="array" ref="S471">IF(B471="","",XLOOKUP($B471,Product,'Product List'!D:D))</f>
        <v/>
      </c>
      <c r="T471" s="454" t="str">
        <f t="array" ref="T471">IF(B471="","",XLOOKUP($B471,Product,'Product List'!E:E))</f>
        <v/>
      </c>
      <c r="U471" s="454" t="str">
        <f t="array" ref="U471">IF(B471="","",XLOOKUP($B471,Product,'Product List'!F:F))</f>
        <v/>
      </c>
      <c r="V471" s="454" t="str">
        <f t="array" ref="V471">IF(B471="","",XLOOKUP($B471,Product,'Product List'!G:G))</f>
        <v/>
      </c>
      <c r="W471" s="434"/>
      <c r="X471" s="434" t="str">
        <f t="array" ref="X471">iferror(xlookup(B471,'Product List'!A:A,'Product List'!P:P),"")</f>
        <v/>
      </c>
      <c r="Y471" s="434">
        <f t="shared" si="8"/>
        <v>0</v>
      </c>
      <c r="Z471" s="434"/>
    </row>
    <row r="472" ht="14.25" customHeight="1">
      <c r="A472" s="495"/>
      <c r="B472" s="494"/>
      <c r="C472" s="495"/>
      <c r="D472" s="496"/>
      <c r="E472" s="496"/>
      <c r="F472" s="496"/>
      <c r="G472" s="487">
        <f t="shared" si="1"/>
        <v>0</v>
      </c>
      <c r="H472" s="451" t="str">
        <f t="shared" si="2"/>
        <v/>
      </c>
      <c r="I472" s="452" t="str">
        <f t="shared" si="3"/>
        <v/>
      </c>
      <c r="J472" s="493"/>
      <c r="K472" s="434"/>
      <c r="L472" s="454" t="str">
        <f t="shared" si="4"/>
        <v/>
      </c>
      <c r="M472" s="455" t="str">
        <f t="array" ref="M472">IFERROR(IF(J472="","",XLOOKUP(L472,Personnel!$B$4:$G$4,Personnel!$B$5:$G$5)),"")</f>
        <v/>
      </c>
      <c r="N472" s="455">
        <f t="shared" si="5"/>
        <v>0</v>
      </c>
      <c r="O472" s="434"/>
      <c r="P472" s="456" t="str">
        <f t="shared" si="6"/>
        <v/>
      </c>
      <c r="Q472" s="457">
        <f t="shared" si="7"/>
        <v>0</v>
      </c>
      <c r="R472" s="458"/>
      <c r="S472" s="459" t="str">
        <f t="array" ref="S472">IF(B472="","",XLOOKUP($B472,Product,'Product List'!D:D))</f>
        <v/>
      </c>
      <c r="T472" s="454" t="str">
        <f t="array" ref="T472">IF(B472="","",XLOOKUP($B472,Product,'Product List'!E:E))</f>
        <v/>
      </c>
      <c r="U472" s="454" t="str">
        <f t="array" ref="U472">IF(B472="","",XLOOKUP($B472,Product,'Product List'!F:F))</f>
        <v/>
      </c>
      <c r="V472" s="454" t="str">
        <f t="array" ref="V472">IF(B472="","",XLOOKUP($B472,Product,'Product List'!G:G))</f>
        <v/>
      </c>
      <c r="W472" s="434"/>
      <c r="X472" s="434" t="str">
        <f t="array" ref="X472">iferror(xlookup(B472,'Product List'!A:A,'Product List'!P:P),"")</f>
        <v/>
      </c>
      <c r="Y472" s="434">
        <f t="shared" si="8"/>
        <v>0</v>
      </c>
      <c r="Z472" s="434"/>
    </row>
    <row r="473" ht="14.25" customHeight="1">
      <c r="A473" s="495"/>
      <c r="B473" s="494"/>
      <c r="C473" s="495"/>
      <c r="D473" s="496"/>
      <c r="E473" s="496"/>
      <c r="F473" s="496"/>
      <c r="G473" s="487">
        <f t="shared" si="1"/>
        <v>0</v>
      </c>
      <c r="H473" s="451" t="str">
        <f t="shared" si="2"/>
        <v/>
      </c>
      <c r="I473" s="452" t="str">
        <f t="shared" si="3"/>
        <v/>
      </c>
      <c r="J473" s="493"/>
      <c r="K473" s="434"/>
      <c r="L473" s="454" t="str">
        <f t="shared" si="4"/>
        <v/>
      </c>
      <c r="M473" s="455" t="str">
        <f t="array" ref="M473">IFERROR(IF(J473="","",XLOOKUP(L473,Personnel!$B$4:$G$4,Personnel!$B$5:$G$5)),"")</f>
        <v/>
      </c>
      <c r="N473" s="455">
        <f t="shared" si="5"/>
        <v>0</v>
      </c>
      <c r="O473" s="434"/>
      <c r="P473" s="456" t="str">
        <f t="shared" si="6"/>
        <v/>
      </c>
      <c r="Q473" s="457">
        <f t="shared" si="7"/>
        <v>0</v>
      </c>
      <c r="R473" s="458"/>
      <c r="S473" s="459" t="str">
        <f t="array" ref="S473">IF(B473="","",XLOOKUP($B473,Product,'Product List'!D:D))</f>
        <v/>
      </c>
      <c r="T473" s="454" t="str">
        <f t="array" ref="T473">IF(B473="","",XLOOKUP($B473,Product,'Product List'!E:E))</f>
        <v/>
      </c>
      <c r="U473" s="454" t="str">
        <f t="array" ref="U473">IF(B473="","",XLOOKUP($B473,Product,'Product List'!F:F))</f>
        <v/>
      </c>
      <c r="V473" s="454" t="str">
        <f t="array" ref="V473">IF(B473="","",XLOOKUP($B473,Product,'Product List'!G:G))</f>
        <v/>
      </c>
      <c r="W473" s="434"/>
      <c r="X473" s="434" t="str">
        <f t="array" ref="X473">iferror(xlookup(B473,'Product List'!A:A,'Product List'!P:P),"")</f>
        <v/>
      </c>
      <c r="Y473" s="434">
        <f t="shared" si="8"/>
        <v>0</v>
      </c>
      <c r="Z473" s="434"/>
    </row>
    <row r="474" ht="14.25" customHeight="1">
      <c r="A474" s="495"/>
      <c r="B474" s="494"/>
      <c r="C474" s="495"/>
      <c r="D474" s="496"/>
      <c r="E474" s="496"/>
      <c r="F474" s="496"/>
      <c r="G474" s="487">
        <f t="shared" si="1"/>
        <v>0</v>
      </c>
      <c r="H474" s="451" t="str">
        <f t="shared" si="2"/>
        <v/>
      </c>
      <c r="I474" s="452" t="str">
        <f t="shared" si="3"/>
        <v/>
      </c>
      <c r="J474" s="493"/>
      <c r="K474" s="434"/>
      <c r="L474" s="454" t="str">
        <f t="shared" si="4"/>
        <v/>
      </c>
      <c r="M474" s="455" t="str">
        <f t="array" ref="M474">IFERROR(IF(J474="","",XLOOKUP(L474,Personnel!$B$4:$G$4,Personnel!$B$5:$G$5)),"")</f>
        <v/>
      </c>
      <c r="N474" s="455">
        <f t="shared" si="5"/>
        <v>0</v>
      </c>
      <c r="O474" s="434"/>
      <c r="P474" s="456" t="str">
        <f t="shared" si="6"/>
        <v/>
      </c>
      <c r="Q474" s="457">
        <f t="shared" si="7"/>
        <v>0</v>
      </c>
      <c r="R474" s="458"/>
      <c r="S474" s="459" t="str">
        <f t="array" ref="S474">IF(B474="","",XLOOKUP($B474,Product,'Product List'!D:D))</f>
        <v/>
      </c>
      <c r="T474" s="454" t="str">
        <f t="array" ref="T474">IF(B474="","",XLOOKUP($B474,Product,'Product List'!E:E))</f>
        <v/>
      </c>
      <c r="U474" s="454" t="str">
        <f t="array" ref="U474">IF(B474="","",XLOOKUP($B474,Product,'Product List'!F:F))</f>
        <v/>
      </c>
      <c r="V474" s="454" t="str">
        <f t="array" ref="V474">IF(B474="","",XLOOKUP($B474,Product,'Product List'!G:G))</f>
        <v/>
      </c>
      <c r="W474" s="434"/>
      <c r="X474" s="434" t="str">
        <f t="array" ref="X474">iferror(xlookup(B474,'Product List'!A:A,'Product List'!P:P),"")</f>
        <v/>
      </c>
      <c r="Y474" s="434">
        <f t="shared" si="8"/>
        <v>0</v>
      </c>
      <c r="Z474" s="434"/>
    </row>
    <row r="475" ht="14.25" customHeight="1">
      <c r="A475" s="495"/>
      <c r="B475" s="494"/>
      <c r="C475" s="495"/>
      <c r="D475" s="496"/>
      <c r="E475" s="496"/>
      <c r="F475" s="496"/>
      <c r="G475" s="487">
        <f t="shared" si="1"/>
        <v>0</v>
      </c>
      <c r="H475" s="451" t="str">
        <f t="shared" si="2"/>
        <v/>
      </c>
      <c r="I475" s="452" t="str">
        <f t="shared" si="3"/>
        <v/>
      </c>
      <c r="J475" s="493"/>
      <c r="K475" s="434"/>
      <c r="L475" s="454" t="str">
        <f t="shared" si="4"/>
        <v/>
      </c>
      <c r="M475" s="455" t="str">
        <f t="array" ref="M475">IFERROR(IF(J475="","",XLOOKUP(L475,Personnel!$B$4:$G$4,Personnel!$B$5:$G$5)),"")</f>
        <v/>
      </c>
      <c r="N475" s="455">
        <f t="shared" si="5"/>
        <v>0</v>
      </c>
      <c r="O475" s="434"/>
      <c r="P475" s="456" t="str">
        <f t="shared" si="6"/>
        <v/>
      </c>
      <c r="Q475" s="457">
        <f t="shared" si="7"/>
        <v>0</v>
      </c>
      <c r="R475" s="458"/>
      <c r="S475" s="459" t="str">
        <f t="array" ref="S475">IF(B475="","",XLOOKUP($B475,Product,'Product List'!D:D))</f>
        <v/>
      </c>
      <c r="T475" s="454" t="str">
        <f t="array" ref="T475">IF(B475="","",XLOOKUP($B475,Product,'Product List'!E:E))</f>
        <v/>
      </c>
      <c r="U475" s="454" t="str">
        <f t="array" ref="U475">IF(B475="","",XLOOKUP($B475,Product,'Product List'!F:F))</f>
        <v/>
      </c>
      <c r="V475" s="454" t="str">
        <f t="array" ref="V475">IF(B475="","",XLOOKUP($B475,Product,'Product List'!G:G))</f>
        <v/>
      </c>
      <c r="W475" s="434"/>
      <c r="X475" s="434" t="str">
        <f t="array" ref="X475">iferror(xlookup(B475,'Product List'!A:A,'Product List'!P:P),"")</f>
        <v/>
      </c>
      <c r="Y475" s="434">
        <f t="shared" si="8"/>
        <v>0</v>
      </c>
      <c r="Z475" s="434"/>
    </row>
    <row r="476" ht="14.25" customHeight="1">
      <c r="A476" s="495"/>
      <c r="B476" s="494"/>
      <c r="C476" s="495"/>
      <c r="D476" s="496"/>
      <c r="E476" s="496"/>
      <c r="F476" s="496"/>
      <c r="G476" s="487">
        <f t="shared" si="1"/>
        <v>0</v>
      </c>
      <c r="H476" s="451" t="str">
        <f t="shared" si="2"/>
        <v/>
      </c>
      <c r="I476" s="452" t="str">
        <f t="shared" si="3"/>
        <v/>
      </c>
      <c r="J476" s="493"/>
      <c r="K476" s="434"/>
      <c r="L476" s="454" t="str">
        <f t="shared" si="4"/>
        <v/>
      </c>
      <c r="M476" s="455" t="str">
        <f t="array" ref="M476">IFERROR(IF(J476="","",XLOOKUP(L476,Personnel!$B$4:$G$4,Personnel!$B$5:$G$5)),"")</f>
        <v/>
      </c>
      <c r="N476" s="455">
        <f t="shared" si="5"/>
        <v>0</v>
      </c>
      <c r="O476" s="434"/>
      <c r="P476" s="456" t="str">
        <f t="shared" si="6"/>
        <v/>
      </c>
      <c r="Q476" s="457">
        <f t="shared" si="7"/>
        <v>0</v>
      </c>
      <c r="R476" s="458"/>
      <c r="S476" s="459" t="str">
        <f t="array" ref="S476">IF(B476="","",XLOOKUP($B476,Product,'Product List'!D:D))</f>
        <v/>
      </c>
      <c r="T476" s="454" t="str">
        <f t="array" ref="T476">IF(B476="","",XLOOKUP($B476,Product,'Product List'!E:E))</f>
        <v/>
      </c>
      <c r="U476" s="454" t="str">
        <f t="array" ref="U476">IF(B476="","",XLOOKUP($B476,Product,'Product List'!F:F))</f>
        <v/>
      </c>
      <c r="V476" s="454" t="str">
        <f t="array" ref="V476">IF(B476="","",XLOOKUP($B476,Product,'Product List'!G:G))</f>
        <v/>
      </c>
      <c r="W476" s="434"/>
      <c r="X476" s="434" t="str">
        <f t="array" ref="X476">iferror(xlookup(B476,'Product List'!A:A,'Product List'!P:P),"")</f>
        <v/>
      </c>
      <c r="Y476" s="434">
        <f t="shared" si="8"/>
        <v>0</v>
      </c>
      <c r="Z476" s="434"/>
    </row>
    <row r="477" ht="14.25" customHeight="1">
      <c r="A477" s="495"/>
      <c r="B477" s="494"/>
      <c r="C477" s="495"/>
      <c r="D477" s="496"/>
      <c r="E477" s="496"/>
      <c r="F477" s="496"/>
      <c r="G477" s="487">
        <f t="shared" si="1"/>
        <v>0</v>
      </c>
      <c r="H477" s="451" t="str">
        <f t="shared" si="2"/>
        <v/>
      </c>
      <c r="I477" s="452" t="str">
        <f t="shared" si="3"/>
        <v/>
      </c>
      <c r="J477" s="493"/>
      <c r="K477" s="434"/>
      <c r="L477" s="454" t="str">
        <f t="shared" si="4"/>
        <v/>
      </c>
      <c r="M477" s="455" t="str">
        <f t="array" ref="M477">IFERROR(IF(J477="","",XLOOKUP(L477,Personnel!$B$4:$G$4,Personnel!$B$5:$G$5)),"")</f>
        <v/>
      </c>
      <c r="N477" s="455">
        <f t="shared" si="5"/>
        <v>0</v>
      </c>
      <c r="O477" s="434"/>
      <c r="P477" s="456" t="str">
        <f t="shared" si="6"/>
        <v/>
      </c>
      <c r="Q477" s="457">
        <f t="shared" si="7"/>
        <v>0</v>
      </c>
      <c r="R477" s="458"/>
      <c r="S477" s="459" t="str">
        <f t="array" ref="S477">IF(B477="","",XLOOKUP($B477,Product,'Product List'!D:D))</f>
        <v/>
      </c>
      <c r="T477" s="454" t="str">
        <f t="array" ref="T477">IF(B477="","",XLOOKUP($B477,Product,'Product List'!E:E))</f>
        <v/>
      </c>
      <c r="U477" s="454" t="str">
        <f t="array" ref="U477">IF(B477="","",XLOOKUP($B477,Product,'Product List'!F:F))</f>
        <v/>
      </c>
      <c r="V477" s="454" t="str">
        <f t="array" ref="V477">IF(B477="","",XLOOKUP($B477,Product,'Product List'!G:G))</f>
        <v/>
      </c>
      <c r="W477" s="434"/>
      <c r="X477" s="434" t="str">
        <f t="array" ref="X477">iferror(xlookup(B477,'Product List'!A:A,'Product List'!P:P),"")</f>
        <v/>
      </c>
      <c r="Y477" s="434">
        <f t="shared" si="8"/>
        <v>0</v>
      </c>
      <c r="Z477" s="434"/>
    </row>
    <row r="478" ht="14.25" customHeight="1">
      <c r="A478" s="495"/>
      <c r="B478" s="494"/>
      <c r="C478" s="495"/>
      <c r="D478" s="496"/>
      <c r="E478" s="496"/>
      <c r="F478" s="496"/>
      <c r="G478" s="487">
        <f t="shared" si="1"/>
        <v>0</v>
      </c>
      <c r="H478" s="451" t="str">
        <f t="shared" si="2"/>
        <v/>
      </c>
      <c r="I478" s="452" t="str">
        <f t="shared" si="3"/>
        <v/>
      </c>
      <c r="J478" s="493"/>
      <c r="K478" s="434"/>
      <c r="L478" s="454" t="str">
        <f t="shared" si="4"/>
        <v/>
      </c>
      <c r="M478" s="455" t="str">
        <f t="array" ref="M478">IFERROR(IF(J478="","",XLOOKUP(L478,Personnel!$B$4:$G$4,Personnel!$B$5:$G$5)),"")</f>
        <v/>
      </c>
      <c r="N478" s="455">
        <f t="shared" si="5"/>
        <v>0</v>
      </c>
      <c r="O478" s="434"/>
      <c r="P478" s="456" t="str">
        <f t="shared" si="6"/>
        <v/>
      </c>
      <c r="Q478" s="457">
        <f t="shared" si="7"/>
        <v>0</v>
      </c>
      <c r="R478" s="458"/>
      <c r="S478" s="459" t="str">
        <f t="array" ref="S478">IF(B478="","",XLOOKUP($B478,Product,'Product List'!D:D))</f>
        <v/>
      </c>
      <c r="T478" s="454" t="str">
        <f t="array" ref="T478">IF(B478="","",XLOOKUP($B478,Product,'Product List'!E:E))</f>
        <v/>
      </c>
      <c r="U478" s="454" t="str">
        <f t="array" ref="U478">IF(B478="","",XLOOKUP($B478,Product,'Product List'!F:F))</f>
        <v/>
      </c>
      <c r="V478" s="454" t="str">
        <f t="array" ref="V478">IF(B478="","",XLOOKUP($B478,Product,'Product List'!G:G))</f>
        <v/>
      </c>
      <c r="W478" s="434"/>
      <c r="X478" s="434" t="str">
        <f t="array" ref="X478">iferror(xlookup(B478,'Product List'!A:A,'Product List'!P:P),"")</f>
        <v/>
      </c>
      <c r="Y478" s="434">
        <f t="shared" si="8"/>
        <v>0</v>
      </c>
      <c r="Z478" s="434"/>
    </row>
    <row r="479" ht="14.25" customHeight="1">
      <c r="A479" s="495"/>
      <c r="B479" s="494"/>
      <c r="C479" s="495"/>
      <c r="D479" s="496"/>
      <c r="E479" s="496"/>
      <c r="F479" s="496"/>
      <c r="G479" s="487">
        <f t="shared" si="1"/>
        <v>0</v>
      </c>
      <c r="H479" s="451" t="str">
        <f t="shared" si="2"/>
        <v/>
      </c>
      <c r="I479" s="452" t="str">
        <f t="shared" si="3"/>
        <v/>
      </c>
      <c r="J479" s="493"/>
      <c r="K479" s="434"/>
      <c r="L479" s="454" t="str">
        <f t="shared" si="4"/>
        <v/>
      </c>
      <c r="M479" s="455" t="str">
        <f t="array" ref="M479">IFERROR(IF(J479="","",XLOOKUP(L479,Personnel!$B$4:$G$4,Personnel!$B$5:$G$5)),"")</f>
        <v/>
      </c>
      <c r="N479" s="455">
        <f t="shared" si="5"/>
        <v>0</v>
      </c>
      <c r="O479" s="434"/>
      <c r="P479" s="456" t="str">
        <f t="shared" si="6"/>
        <v/>
      </c>
      <c r="Q479" s="457">
        <f t="shared" si="7"/>
        <v>0</v>
      </c>
      <c r="R479" s="458"/>
      <c r="S479" s="459" t="str">
        <f t="array" ref="S479">IF(B479="","",XLOOKUP($B479,Product,'Product List'!D:D))</f>
        <v/>
      </c>
      <c r="T479" s="454" t="str">
        <f t="array" ref="T479">IF(B479="","",XLOOKUP($B479,Product,'Product List'!E:E))</f>
        <v/>
      </c>
      <c r="U479" s="454" t="str">
        <f t="array" ref="U479">IF(B479="","",XLOOKUP($B479,Product,'Product List'!F:F))</f>
        <v/>
      </c>
      <c r="V479" s="454" t="str">
        <f t="array" ref="V479">IF(B479="","",XLOOKUP($B479,Product,'Product List'!G:G))</f>
        <v/>
      </c>
      <c r="W479" s="434"/>
      <c r="X479" s="434" t="str">
        <f t="array" ref="X479">iferror(xlookup(B479,'Product List'!A:A,'Product List'!P:P),"")</f>
        <v/>
      </c>
      <c r="Y479" s="434">
        <f t="shared" si="8"/>
        <v>0</v>
      </c>
      <c r="Z479" s="434"/>
    </row>
    <row r="480" ht="14.25" customHeight="1">
      <c r="A480" s="495"/>
      <c r="B480" s="494"/>
      <c r="C480" s="495"/>
      <c r="D480" s="496"/>
      <c r="E480" s="496"/>
      <c r="F480" s="496"/>
      <c r="G480" s="487">
        <f t="shared" si="1"/>
        <v>0</v>
      </c>
      <c r="H480" s="451" t="str">
        <f t="shared" si="2"/>
        <v/>
      </c>
      <c r="I480" s="452" t="str">
        <f t="shared" si="3"/>
        <v/>
      </c>
      <c r="J480" s="493"/>
      <c r="K480" s="434"/>
      <c r="L480" s="454" t="str">
        <f t="shared" si="4"/>
        <v/>
      </c>
      <c r="M480" s="455" t="str">
        <f t="array" ref="M480">IFERROR(IF(J480="","",XLOOKUP(L480,Personnel!$B$4:$G$4,Personnel!$B$5:$G$5)),"")</f>
        <v/>
      </c>
      <c r="N480" s="455">
        <f t="shared" si="5"/>
        <v>0</v>
      </c>
      <c r="O480" s="434"/>
      <c r="P480" s="456" t="str">
        <f t="shared" si="6"/>
        <v/>
      </c>
      <c r="Q480" s="457">
        <f t="shared" si="7"/>
        <v>0</v>
      </c>
      <c r="R480" s="458"/>
      <c r="S480" s="459" t="str">
        <f t="array" ref="S480">IF(B480="","",XLOOKUP($B480,Product,'Product List'!D:D))</f>
        <v/>
      </c>
      <c r="T480" s="454" t="str">
        <f t="array" ref="T480">IF(B480="","",XLOOKUP($B480,Product,'Product List'!E:E))</f>
        <v/>
      </c>
      <c r="U480" s="454" t="str">
        <f t="array" ref="U480">IF(B480="","",XLOOKUP($B480,Product,'Product List'!F:F))</f>
        <v/>
      </c>
      <c r="V480" s="454" t="str">
        <f t="array" ref="V480">IF(B480="","",XLOOKUP($B480,Product,'Product List'!G:G))</f>
        <v/>
      </c>
      <c r="W480" s="434"/>
      <c r="X480" s="434" t="str">
        <f t="array" ref="X480">iferror(xlookup(B480,'Product List'!A:A,'Product List'!P:P),"")</f>
        <v/>
      </c>
      <c r="Y480" s="434">
        <f t="shared" si="8"/>
        <v>0</v>
      </c>
      <c r="Z480" s="434"/>
    </row>
    <row r="481" ht="14.25" customHeight="1">
      <c r="A481" s="495"/>
      <c r="B481" s="494"/>
      <c r="C481" s="495"/>
      <c r="D481" s="496"/>
      <c r="E481" s="496"/>
      <c r="F481" s="496"/>
      <c r="G481" s="487">
        <f t="shared" si="1"/>
        <v>0</v>
      </c>
      <c r="H481" s="451" t="str">
        <f t="shared" si="2"/>
        <v/>
      </c>
      <c r="I481" s="452" t="str">
        <f t="shared" si="3"/>
        <v/>
      </c>
      <c r="J481" s="493"/>
      <c r="K481" s="434"/>
      <c r="L481" s="454" t="str">
        <f t="shared" si="4"/>
        <v/>
      </c>
      <c r="M481" s="455" t="str">
        <f t="array" ref="M481">IFERROR(IF(J481="","",XLOOKUP(L481,Personnel!$B$4:$G$4,Personnel!$B$5:$G$5)),"")</f>
        <v/>
      </c>
      <c r="N481" s="455">
        <f t="shared" si="5"/>
        <v>0</v>
      </c>
      <c r="O481" s="434"/>
      <c r="P481" s="456" t="str">
        <f t="shared" si="6"/>
        <v/>
      </c>
      <c r="Q481" s="457">
        <f t="shared" si="7"/>
        <v>0</v>
      </c>
      <c r="R481" s="458"/>
      <c r="S481" s="459" t="str">
        <f t="array" ref="S481">IF(B481="","",XLOOKUP($B481,Product,'Product List'!D:D))</f>
        <v/>
      </c>
      <c r="T481" s="454" t="str">
        <f t="array" ref="T481">IF(B481="","",XLOOKUP($B481,Product,'Product List'!E:E))</f>
        <v/>
      </c>
      <c r="U481" s="454" t="str">
        <f t="array" ref="U481">IF(B481="","",XLOOKUP($B481,Product,'Product List'!F:F))</f>
        <v/>
      </c>
      <c r="V481" s="454" t="str">
        <f t="array" ref="V481">IF(B481="","",XLOOKUP($B481,Product,'Product List'!G:G))</f>
        <v/>
      </c>
      <c r="W481" s="434"/>
      <c r="X481" s="434" t="str">
        <f t="array" ref="X481">iferror(xlookup(B481,'Product List'!A:A,'Product List'!P:P),"")</f>
        <v/>
      </c>
      <c r="Y481" s="434">
        <f t="shared" si="8"/>
        <v>0</v>
      </c>
      <c r="Z481" s="434"/>
    </row>
    <row r="482" ht="14.25" customHeight="1">
      <c r="A482" s="495"/>
      <c r="B482" s="494"/>
      <c r="C482" s="495"/>
      <c r="D482" s="496"/>
      <c r="E482" s="496"/>
      <c r="F482" s="496"/>
      <c r="G482" s="487">
        <f t="shared" si="1"/>
        <v>0</v>
      </c>
      <c r="H482" s="451" t="str">
        <f t="shared" si="2"/>
        <v/>
      </c>
      <c r="I482" s="452" t="str">
        <f t="shared" si="3"/>
        <v/>
      </c>
      <c r="J482" s="493"/>
      <c r="K482" s="434"/>
      <c r="L482" s="454" t="str">
        <f t="shared" si="4"/>
        <v/>
      </c>
      <c r="M482" s="455" t="str">
        <f t="array" ref="M482">IFERROR(IF(J482="","",XLOOKUP(L482,Personnel!$B$4:$G$4,Personnel!$B$5:$G$5)),"")</f>
        <v/>
      </c>
      <c r="N482" s="455">
        <f t="shared" si="5"/>
        <v>0</v>
      </c>
      <c r="O482" s="434"/>
      <c r="P482" s="456" t="str">
        <f t="shared" si="6"/>
        <v/>
      </c>
      <c r="Q482" s="457">
        <f t="shared" si="7"/>
        <v>0</v>
      </c>
      <c r="R482" s="458"/>
      <c r="S482" s="459" t="str">
        <f t="array" ref="S482">IF(B482="","",XLOOKUP($B482,Product,'Product List'!D:D))</f>
        <v/>
      </c>
      <c r="T482" s="454" t="str">
        <f t="array" ref="T482">IF(B482="","",XLOOKUP($B482,Product,'Product List'!E:E))</f>
        <v/>
      </c>
      <c r="U482" s="454" t="str">
        <f t="array" ref="U482">IF(B482="","",XLOOKUP($B482,Product,'Product List'!F:F))</f>
        <v/>
      </c>
      <c r="V482" s="454" t="str">
        <f t="array" ref="V482">IF(B482="","",XLOOKUP($B482,Product,'Product List'!G:G))</f>
        <v/>
      </c>
      <c r="W482" s="434"/>
      <c r="X482" s="434" t="str">
        <f t="array" ref="X482">iferror(xlookup(B482,'Product List'!A:A,'Product List'!P:P),"")</f>
        <v/>
      </c>
      <c r="Y482" s="434">
        <f t="shared" si="8"/>
        <v>0</v>
      </c>
      <c r="Z482" s="434"/>
    </row>
    <row r="483" ht="14.25" customHeight="1">
      <c r="A483" s="495"/>
      <c r="B483" s="494"/>
      <c r="C483" s="495"/>
      <c r="D483" s="496"/>
      <c r="E483" s="496"/>
      <c r="F483" s="496"/>
      <c r="G483" s="487">
        <f t="shared" si="1"/>
        <v>0</v>
      </c>
      <c r="H483" s="451" t="str">
        <f t="shared" si="2"/>
        <v/>
      </c>
      <c r="I483" s="452" t="str">
        <f t="shared" si="3"/>
        <v/>
      </c>
      <c r="J483" s="493"/>
      <c r="K483" s="434"/>
      <c r="L483" s="454" t="str">
        <f t="shared" si="4"/>
        <v/>
      </c>
      <c r="M483" s="455" t="str">
        <f t="array" ref="M483">IFERROR(IF(J483="","",XLOOKUP(L483,Personnel!$B$4:$G$4,Personnel!$B$5:$G$5)),"")</f>
        <v/>
      </c>
      <c r="N483" s="455">
        <f t="shared" si="5"/>
        <v>0</v>
      </c>
      <c r="O483" s="434"/>
      <c r="P483" s="456" t="str">
        <f t="shared" si="6"/>
        <v/>
      </c>
      <c r="Q483" s="457">
        <f t="shared" si="7"/>
        <v>0</v>
      </c>
      <c r="R483" s="458"/>
      <c r="S483" s="459" t="str">
        <f t="array" ref="S483">IF(B483="","",XLOOKUP($B483,Product,'Product List'!D:D))</f>
        <v/>
      </c>
      <c r="T483" s="454" t="str">
        <f t="array" ref="T483">IF(B483="","",XLOOKUP($B483,Product,'Product List'!E:E))</f>
        <v/>
      </c>
      <c r="U483" s="454" t="str">
        <f t="array" ref="U483">IF(B483="","",XLOOKUP($B483,Product,'Product List'!F:F))</f>
        <v/>
      </c>
      <c r="V483" s="454" t="str">
        <f t="array" ref="V483">IF(B483="","",XLOOKUP($B483,Product,'Product List'!G:G))</f>
        <v/>
      </c>
      <c r="W483" s="434"/>
      <c r="X483" s="434" t="str">
        <f t="array" ref="X483">iferror(xlookup(B483,'Product List'!A:A,'Product List'!P:P),"")</f>
        <v/>
      </c>
      <c r="Y483" s="434">
        <f t="shared" si="8"/>
        <v>0</v>
      </c>
      <c r="Z483" s="434"/>
    </row>
    <row r="484" ht="14.25" customHeight="1">
      <c r="A484" s="495"/>
      <c r="B484" s="494"/>
      <c r="C484" s="495"/>
      <c r="D484" s="496"/>
      <c r="E484" s="496"/>
      <c r="F484" s="496"/>
      <c r="G484" s="487">
        <f t="shared" si="1"/>
        <v>0</v>
      </c>
      <c r="H484" s="451" t="str">
        <f t="shared" si="2"/>
        <v/>
      </c>
      <c r="I484" s="452" t="str">
        <f t="shared" si="3"/>
        <v/>
      </c>
      <c r="J484" s="493"/>
      <c r="K484" s="434"/>
      <c r="L484" s="454" t="str">
        <f t="shared" si="4"/>
        <v/>
      </c>
      <c r="M484" s="455" t="str">
        <f t="array" ref="M484">IFERROR(IF(J484="","",XLOOKUP(L484,Personnel!$B$4:$G$4,Personnel!$B$5:$G$5)),"")</f>
        <v/>
      </c>
      <c r="N484" s="455">
        <f t="shared" si="5"/>
        <v>0</v>
      </c>
      <c r="O484" s="434"/>
      <c r="P484" s="456" t="str">
        <f t="shared" si="6"/>
        <v/>
      </c>
      <c r="Q484" s="457">
        <f t="shared" si="7"/>
        <v>0</v>
      </c>
      <c r="R484" s="458"/>
      <c r="S484" s="459" t="str">
        <f t="array" ref="S484">IF(B484="","",XLOOKUP($B484,Product,'Product List'!D:D))</f>
        <v/>
      </c>
      <c r="T484" s="454" t="str">
        <f t="array" ref="T484">IF(B484="","",XLOOKUP($B484,Product,'Product List'!E:E))</f>
        <v/>
      </c>
      <c r="U484" s="454" t="str">
        <f t="array" ref="U484">IF(B484="","",XLOOKUP($B484,Product,'Product List'!F:F))</f>
        <v/>
      </c>
      <c r="V484" s="454" t="str">
        <f t="array" ref="V484">IF(B484="","",XLOOKUP($B484,Product,'Product List'!G:G))</f>
        <v/>
      </c>
      <c r="W484" s="434"/>
      <c r="X484" s="434" t="str">
        <f t="array" ref="X484">iferror(xlookup(B484,'Product List'!A:A,'Product List'!P:P),"")</f>
        <v/>
      </c>
      <c r="Y484" s="434">
        <f t="shared" si="8"/>
        <v>0</v>
      </c>
      <c r="Z484" s="434"/>
    </row>
    <row r="485" ht="14.25" customHeight="1">
      <c r="A485" s="495"/>
      <c r="B485" s="494"/>
      <c r="C485" s="495"/>
      <c r="D485" s="496"/>
      <c r="E485" s="496"/>
      <c r="F485" s="496"/>
      <c r="G485" s="487">
        <f t="shared" si="1"/>
        <v>0</v>
      </c>
      <c r="H485" s="451" t="str">
        <f t="shared" si="2"/>
        <v/>
      </c>
      <c r="I485" s="452" t="str">
        <f t="shared" si="3"/>
        <v/>
      </c>
      <c r="J485" s="493"/>
      <c r="K485" s="434"/>
      <c r="L485" s="454" t="str">
        <f t="shared" si="4"/>
        <v/>
      </c>
      <c r="M485" s="455" t="str">
        <f t="array" ref="M485">IFERROR(IF(J485="","",XLOOKUP(L485,Personnel!$B$4:$G$4,Personnel!$B$5:$G$5)),"")</f>
        <v/>
      </c>
      <c r="N485" s="455">
        <f t="shared" si="5"/>
        <v>0</v>
      </c>
      <c r="O485" s="434"/>
      <c r="P485" s="456" t="str">
        <f t="shared" si="6"/>
        <v/>
      </c>
      <c r="Q485" s="457">
        <f t="shared" si="7"/>
        <v>0</v>
      </c>
      <c r="R485" s="458"/>
      <c r="S485" s="459" t="str">
        <f t="array" ref="S485">IF(B485="","",XLOOKUP($B485,Product,'Product List'!D:D))</f>
        <v/>
      </c>
      <c r="T485" s="454" t="str">
        <f t="array" ref="T485">IF(B485="","",XLOOKUP($B485,Product,'Product List'!E:E))</f>
        <v/>
      </c>
      <c r="U485" s="454" t="str">
        <f t="array" ref="U485">IF(B485="","",XLOOKUP($B485,Product,'Product List'!F:F))</f>
        <v/>
      </c>
      <c r="V485" s="454" t="str">
        <f t="array" ref="V485">IF(B485="","",XLOOKUP($B485,Product,'Product List'!G:G))</f>
        <v/>
      </c>
      <c r="W485" s="434"/>
      <c r="X485" s="434" t="str">
        <f t="array" ref="X485">iferror(xlookup(B485,'Product List'!A:A,'Product List'!P:P),"")</f>
        <v/>
      </c>
      <c r="Y485" s="434">
        <f t="shared" si="8"/>
        <v>0</v>
      </c>
      <c r="Z485" s="434"/>
    </row>
    <row r="486" ht="14.25" customHeight="1">
      <c r="A486" s="495"/>
      <c r="B486" s="494"/>
      <c r="C486" s="495"/>
      <c r="D486" s="496"/>
      <c r="E486" s="496"/>
      <c r="F486" s="496"/>
      <c r="G486" s="487">
        <f t="shared" si="1"/>
        <v>0</v>
      </c>
      <c r="H486" s="451" t="str">
        <f t="shared" si="2"/>
        <v/>
      </c>
      <c r="I486" s="452" t="str">
        <f t="shared" si="3"/>
        <v/>
      </c>
      <c r="J486" s="493"/>
      <c r="K486" s="434"/>
      <c r="L486" s="454" t="str">
        <f t="shared" si="4"/>
        <v/>
      </c>
      <c r="M486" s="455" t="str">
        <f t="array" ref="M486">IFERROR(IF(J486="","",XLOOKUP(L486,Personnel!$B$4:$G$4,Personnel!$B$5:$G$5)),"")</f>
        <v/>
      </c>
      <c r="N486" s="455">
        <f t="shared" si="5"/>
        <v>0</v>
      </c>
      <c r="O486" s="434"/>
      <c r="P486" s="456" t="str">
        <f t="shared" si="6"/>
        <v/>
      </c>
      <c r="Q486" s="457">
        <f t="shared" si="7"/>
        <v>0</v>
      </c>
      <c r="R486" s="458"/>
      <c r="S486" s="459" t="str">
        <f t="array" ref="S486">IF(B486="","",XLOOKUP($B486,Product,'Product List'!D:D))</f>
        <v/>
      </c>
      <c r="T486" s="454" t="str">
        <f t="array" ref="T486">IF(B486="","",XLOOKUP($B486,Product,'Product List'!E:E))</f>
        <v/>
      </c>
      <c r="U486" s="454" t="str">
        <f t="array" ref="U486">IF(B486="","",XLOOKUP($B486,Product,'Product List'!F:F))</f>
        <v/>
      </c>
      <c r="V486" s="454" t="str">
        <f t="array" ref="V486">IF(B486="","",XLOOKUP($B486,Product,'Product List'!G:G))</f>
        <v/>
      </c>
      <c r="W486" s="434"/>
      <c r="X486" s="434" t="str">
        <f t="array" ref="X486">iferror(xlookup(B486,'Product List'!A:A,'Product List'!P:P),"")</f>
        <v/>
      </c>
      <c r="Y486" s="434">
        <f t="shared" si="8"/>
        <v>0</v>
      </c>
      <c r="Z486" s="434"/>
    </row>
    <row r="487" ht="14.25" customHeight="1">
      <c r="A487" s="495"/>
      <c r="B487" s="494"/>
      <c r="C487" s="495"/>
      <c r="D487" s="496"/>
      <c r="E487" s="496"/>
      <c r="F487" s="496"/>
      <c r="G487" s="487">
        <f t="shared" si="1"/>
        <v>0</v>
      </c>
      <c r="H487" s="451" t="str">
        <f t="shared" si="2"/>
        <v/>
      </c>
      <c r="I487" s="452" t="str">
        <f t="shared" si="3"/>
        <v/>
      </c>
      <c r="J487" s="493"/>
      <c r="K487" s="434"/>
      <c r="L487" s="454" t="str">
        <f t="shared" si="4"/>
        <v/>
      </c>
      <c r="M487" s="455" t="str">
        <f t="array" ref="M487">IFERROR(IF(J487="","",XLOOKUP(L487,Personnel!$B$4:$G$4,Personnel!$B$5:$G$5)),"")</f>
        <v/>
      </c>
      <c r="N487" s="455">
        <f t="shared" si="5"/>
        <v>0</v>
      </c>
      <c r="O487" s="434"/>
      <c r="P487" s="456" t="str">
        <f t="shared" si="6"/>
        <v/>
      </c>
      <c r="Q487" s="457">
        <f t="shared" si="7"/>
        <v>0</v>
      </c>
      <c r="R487" s="458"/>
      <c r="S487" s="459" t="str">
        <f t="array" ref="S487">IF(B487="","",XLOOKUP($B487,Product,'Product List'!D:D))</f>
        <v/>
      </c>
      <c r="T487" s="454" t="str">
        <f t="array" ref="T487">IF(B487="","",XLOOKUP($B487,Product,'Product List'!E:E))</f>
        <v/>
      </c>
      <c r="U487" s="454" t="str">
        <f t="array" ref="U487">IF(B487="","",XLOOKUP($B487,Product,'Product List'!F:F))</f>
        <v/>
      </c>
      <c r="V487" s="454" t="str">
        <f t="array" ref="V487">IF(B487="","",XLOOKUP($B487,Product,'Product List'!G:G))</f>
        <v/>
      </c>
      <c r="W487" s="434"/>
      <c r="X487" s="434" t="str">
        <f t="array" ref="X487">iferror(xlookup(B487,'Product List'!A:A,'Product List'!P:P),"")</f>
        <v/>
      </c>
      <c r="Y487" s="434">
        <f t="shared" si="8"/>
        <v>0</v>
      </c>
      <c r="Z487" s="434"/>
    </row>
    <row r="488" ht="14.25" customHeight="1">
      <c r="A488" s="495"/>
      <c r="B488" s="494"/>
      <c r="C488" s="495"/>
      <c r="D488" s="496"/>
      <c r="E488" s="496"/>
      <c r="F488" s="496"/>
      <c r="G488" s="487">
        <f t="shared" si="1"/>
        <v>0</v>
      </c>
      <c r="H488" s="451" t="str">
        <f t="shared" si="2"/>
        <v/>
      </c>
      <c r="I488" s="452" t="str">
        <f t="shared" si="3"/>
        <v/>
      </c>
      <c r="J488" s="493"/>
      <c r="K488" s="434"/>
      <c r="L488" s="454" t="str">
        <f t="shared" si="4"/>
        <v/>
      </c>
      <c r="M488" s="455" t="str">
        <f t="array" ref="M488">IFERROR(IF(J488="","",XLOOKUP(L488,Personnel!$B$4:$G$4,Personnel!$B$5:$G$5)),"")</f>
        <v/>
      </c>
      <c r="N488" s="455">
        <f t="shared" si="5"/>
        <v>0</v>
      </c>
      <c r="O488" s="434"/>
      <c r="P488" s="456" t="str">
        <f t="shared" si="6"/>
        <v/>
      </c>
      <c r="Q488" s="457">
        <f t="shared" si="7"/>
        <v>0</v>
      </c>
      <c r="R488" s="458"/>
      <c r="S488" s="459" t="str">
        <f t="array" ref="S488">IF(B488="","",XLOOKUP($B488,Product,'Product List'!D:D))</f>
        <v/>
      </c>
      <c r="T488" s="454" t="str">
        <f t="array" ref="T488">IF(B488="","",XLOOKUP($B488,Product,'Product List'!E:E))</f>
        <v/>
      </c>
      <c r="U488" s="454" t="str">
        <f t="array" ref="U488">IF(B488="","",XLOOKUP($B488,Product,'Product List'!F:F))</f>
        <v/>
      </c>
      <c r="V488" s="454" t="str">
        <f t="array" ref="V488">IF(B488="","",XLOOKUP($B488,Product,'Product List'!G:G))</f>
        <v/>
      </c>
      <c r="W488" s="434"/>
      <c r="X488" s="434" t="str">
        <f t="array" ref="X488">iferror(xlookup(B488,'Product List'!A:A,'Product List'!P:P),"")</f>
        <v/>
      </c>
      <c r="Y488" s="434">
        <f t="shared" si="8"/>
        <v>0</v>
      </c>
      <c r="Z488" s="434"/>
    </row>
    <row r="489" ht="14.25" customHeight="1">
      <c r="A489" s="495"/>
      <c r="B489" s="494"/>
      <c r="C489" s="495"/>
      <c r="D489" s="496"/>
      <c r="E489" s="496"/>
      <c r="F489" s="496"/>
      <c r="G489" s="487">
        <f t="shared" si="1"/>
        <v>0</v>
      </c>
      <c r="H489" s="451" t="str">
        <f t="shared" si="2"/>
        <v/>
      </c>
      <c r="I489" s="452" t="str">
        <f t="shared" si="3"/>
        <v/>
      </c>
      <c r="J489" s="493"/>
      <c r="K489" s="434"/>
      <c r="L489" s="454" t="str">
        <f t="shared" si="4"/>
        <v/>
      </c>
      <c r="M489" s="455" t="str">
        <f t="array" ref="M489">IFERROR(IF(J489="","",XLOOKUP(L489,Personnel!$B$4:$G$4,Personnel!$B$5:$G$5)),"")</f>
        <v/>
      </c>
      <c r="N489" s="455">
        <f t="shared" si="5"/>
        <v>0</v>
      </c>
      <c r="O489" s="434"/>
      <c r="P489" s="456" t="str">
        <f t="shared" si="6"/>
        <v/>
      </c>
      <c r="Q489" s="457">
        <f t="shared" si="7"/>
        <v>0</v>
      </c>
      <c r="R489" s="458"/>
      <c r="S489" s="459" t="str">
        <f t="array" ref="S489">IF(B489="","",XLOOKUP($B489,Product,'Product List'!D:D))</f>
        <v/>
      </c>
      <c r="T489" s="454" t="str">
        <f t="array" ref="T489">IF(B489="","",XLOOKUP($B489,Product,'Product List'!E:E))</f>
        <v/>
      </c>
      <c r="U489" s="454" t="str">
        <f t="array" ref="U489">IF(B489="","",XLOOKUP($B489,Product,'Product List'!F:F))</f>
        <v/>
      </c>
      <c r="V489" s="454" t="str">
        <f t="array" ref="V489">IF(B489="","",XLOOKUP($B489,Product,'Product List'!G:G))</f>
        <v/>
      </c>
      <c r="W489" s="434"/>
      <c r="X489" s="434" t="str">
        <f t="array" ref="X489">iferror(xlookup(B489,'Product List'!A:A,'Product List'!P:P),"")</f>
        <v/>
      </c>
      <c r="Y489" s="434">
        <f t="shared" si="8"/>
        <v>0</v>
      </c>
      <c r="Z489" s="434"/>
    </row>
    <row r="490" ht="14.25" customHeight="1">
      <c r="A490" s="495"/>
      <c r="B490" s="494"/>
      <c r="C490" s="495"/>
      <c r="D490" s="496"/>
      <c r="E490" s="496"/>
      <c r="F490" s="496"/>
      <c r="G490" s="487">
        <f t="shared" si="1"/>
        <v>0</v>
      </c>
      <c r="H490" s="451" t="str">
        <f t="shared" si="2"/>
        <v/>
      </c>
      <c r="I490" s="452" t="str">
        <f t="shared" si="3"/>
        <v/>
      </c>
      <c r="J490" s="493"/>
      <c r="K490" s="434"/>
      <c r="L490" s="454" t="str">
        <f t="shared" si="4"/>
        <v/>
      </c>
      <c r="M490" s="455" t="str">
        <f t="array" ref="M490">IFERROR(IF(J490="","",XLOOKUP(L490,Personnel!$B$4:$G$4,Personnel!$B$5:$G$5)),"")</f>
        <v/>
      </c>
      <c r="N490" s="455">
        <f t="shared" si="5"/>
        <v>0</v>
      </c>
      <c r="O490" s="434"/>
      <c r="P490" s="456" t="str">
        <f t="shared" si="6"/>
        <v/>
      </c>
      <c r="Q490" s="457">
        <f t="shared" si="7"/>
        <v>0</v>
      </c>
      <c r="R490" s="458"/>
      <c r="S490" s="459" t="str">
        <f t="array" ref="S490">IF(B490="","",XLOOKUP($B490,Product,'Product List'!D:D))</f>
        <v/>
      </c>
      <c r="T490" s="454" t="str">
        <f t="array" ref="T490">IF(B490="","",XLOOKUP($B490,Product,'Product List'!E:E))</f>
        <v/>
      </c>
      <c r="U490" s="454" t="str">
        <f t="array" ref="U490">IF(B490="","",XLOOKUP($B490,Product,'Product List'!F:F))</f>
        <v/>
      </c>
      <c r="V490" s="454" t="str">
        <f t="array" ref="V490">IF(B490="","",XLOOKUP($B490,Product,'Product List'!G:G))</f>
        <v/>
      </c>
      <c r="W490" s="434"/>
      <c r="X490" s="434" t="str">
        <f t="array" ref="X490">iferror(xlookup(B490,'Product List'!A:A,'Product List'!P:P),"")</f>
        <v/>
      </c>
      <c r="Y490" s="434">
        <f t="shared" si="8"/>
        <v>0</v>
      </c>
      <c r="Z490" s="434"/>
    </row>
    <row r="491" ht="14.25" customHeight="1">
      <c r="A491" s="495"/>
      <c r="B491" s="494"/>
      <c r="C491" s="495"/>
      <c r="D491" s="496"/>
      <c r="E491" s="496"/>
      <c r="F491" s="496"/>
      <c r="G491" s="487">
        <f t="shared" si="1"/>
        <v>0</v>
      </c>
      <c r="H491" s="451" t="str">
        <f t="shared" si="2"/>
        <v/>
      </c>
      <c r="I491" s="452" t="str">
        <f t="shared" si="3"/>
        <v/>
      </c>
      <c r="J491" s="493"/>
      <c r="K491" s="434"/>
      <c r="L491" s="454" t="str">
        <f t="shared" si="4"/>
        <v/>
      </c>
      <c r="M491" s="455" t="str">
        <f t="array" ref="M491">IFERROR(IF(J491="","",XLOOKUP(L491,Personnel!$B$4:$G$4,Personnel!$B$5:$G$5)),"")</f>
        <v/>
      </c>
      <c r="N491" s="455">
        <f t="shared" si="5"/>
        <v>0</v>
      </c>
      <c r="O491" s="434"/>
      <c r="P491" s="456" t="str">
        <f t="shared" si="6"/>
        <v/>
      </c>
      <c r="Q491" s="457">
        <f t="shared" si="7"/>
        <v>0</v>
      </c>
      <c r="R491" s="458"/>
      <c r="S491" s="459" t="str">
        <f t="array" ref="S491">IF(B491="","",XLOOKUP($B491,Product,'Product List'!D:D))</f>
        <v/>
      </c>
      <c r="T491" s="454" t="str">
        <f t="array" ref="T491">IF(B491="","",XLOOKUP($B491,Product,'Product List'!E:E))</f>
        <v/>
      </c>
      <c r="U491" s="454" t="str">
        <f t="array" ref="U491">IF(B491="","",XLOOKUP($B491,Product,'Product List'!F:F))</f>
        <v/>
      </c>
      <c r="V491" s="454" t="str">
        <f t="array" ref="V491">IF(B491="","",XLOOKUP($B491,Product,'Product List'!G:G))</f>
        <v/>
      </c>
      <c r="W491" s="434"/>
      <c r="X491" s="434" t="str">
        <f t="array" ref="X491">iferror(xlookup(B491,'Product List'!A:A,'Product List'!P:P),"")</f>
        <v/>
      </c>
      <c r="Y491" s="434">
        <f t="shared" si="8"/>
        <v>0</v>
      </c>
      <c r="Z491" s="434"/>
    </row>
    <row r="492" ht="14.25" customHeight="1">
      <c r="A492" s="495"/>
      <c r="B492" s="494"/>
      <c r="C492" s="495"/>
      <c r="D492" s="496"/>
      <c r="E492" s="496"/>
      <c r="F492" s="496"/>
      <c r="G492" s="487">
        <f t="shared" si="1"/>
        <v>0</v>
      </c>
      <c r="H492" s="451" t="str">
        <f t="shared" si="2"/>
        <v/>
      </c>
      <c r="I492" s="452" t="str">
        <f t="shared" si="3"/>
        <v/>
      </c>
      <c r="J492" s="493"/>
      <c r="K492" s="434"/>
      <c r="L492" s="454" t="str">
        <f t="shared" si="4"/>
        <v/>
      </c>
      <c r="M492" s="455" t="str">
        <f t="array" ref="M492">IFERROR(IF(J492="","",XLOOKUP(L492,Personnel!$B$4:$G$4,Personnel!$B$5:$G$5)),"")</f>
        <v/>
      </c>
      <c r="N492" s="455">
        <f t="shared" si="5"/>
        <v>0</v>
      </c>
      <c r="O492" s="434"/>
      <c r="P492" s="456" t="str">
        <f t="shared" si="6"/>
        <v/>
      </c>
      <c r="Q492" s="457">
        <f t="shared" si="7"/>
        <v>0</v>
      </c>
      <c r="R492" s="458"/>
      <c r="S492" s="459" t="str">
        <f t="array" ref="S492">IF(B492="","",XLOOKUP($B492,Product,'Product List'!D:D))</f>
        <v/>
      </c>
      <c r="T492" s="454" t="str">
        <f t="array" ref="T492">IF(B492="","",XLOOKUP($B492,Product,'Product List'!E:E))</f>
        <v/>
      </c>
      <c r="U492" s="454" t="str">
        <f t="array" ref="U492">IF(B492="","",XLOOKUP($B492,Product,'Product List'!F:F))</f>
        <v/>
      </c>
      <c r="V492" s="454" t="str">
        <f t="array" ref="V492">IF(B492="","",XLOOKUP($B492,Product,'Product List'!G:G))</f>
        <v/>
      </c>
      <c r="W492" s="434"/>
      <c r="X492" s="434" t="str">
        <f t="array" ref="X492">iferror(xlookup(B492,'Product List'!A:A,'Product List'!P:P),"")</f>
        <v/>
      </c>
      <c r="Y492" s="434">
        <f t="shared" si="8"/>
        <v>0</v>
      </c>
      <c r="Z492" s="434"/>
    </row>
    <row r="493" ht="14.25" customHeight="1">
      <c r="A493" s="495"/>
      <c r="B493" s="494"/>
      <c r="C493" s="495"/>
      <c r="D493" s="496"/>
      <c r="E493" s="496"/>
      <c r="F493" s="496"/>
      <c r="G493" s="487">
        <f t="shared" si="1"/>
        <v>0</v>
      </c>
      <c r="H493" s="451" t="str">
        <f t="shared" si="2"/>
        <v/>
      </c>
      <c r="I493" s="452" t="str">
        <f t="shared" si="3"/>
        <v/>
      </c>
      <c r="J493" s="493"/>
      <c r="K493" s="434"/>
      <c r="L493" s="454" t="str">
        <f t="shared" si="4"/>
        <v/>
      </c>
      <c r="M493" s="455" t="str">
        <f t="array" ref="M493">IFERROR(IF(J493="","",XLOOKUP(L493,Personnel!$B$4:$G$4,Personnel!$B$5:$G$5)),"")</f>
        <v/>
      </c>
      <c r="N493" s="455">
        <f t="shared" si="5"/>
        <v>0</v>
      </c>
      <c r="O493" s="434"/>
      <c r="P493" s="456" t="str">
        <f t="shared" si="6"/>
        <v/>
      </c>
      <c r="Q493" s="457">
        <f t="shared" si="7"/>
        <v>0</v>
      </c>
      <c r="R493" s="458"/>
      <c r="S493" s="459" t="str">
        <f t="array" ref="S493">IF(B493="","",XLOOKUP($B493,Product,'Product List'!D:D))</f>
        <v/>
      </c>
      <c r="T493" s="454" t="str">
        <f t="array" ref="T493">IF(B493="","",XLOOKUP($B493,Product,'Product List'!E:E))</f>
        <v/>
      </c>
      <c r="U493" s="454" t="str">
        <f t="array" ref="U493">IF(B493="","",XLOOKUP($B493,Product,'Product List'!F:F))</f>
        <v/>
      </c>
      <c r="V493" s="454" t="str">
        <f t="array" ref="V493">IF(B493="","",XLOOKUP($B493,Product,'Product List'!G:G))</f>
        <v/>
      </c>
      <c r="W493" s="434"/>
      <c r="X493" s="434" t="str">
        <f t="array" ref="X493">iferror(xlookup(B493,'Product List'!A:A,'Product List'!P:P),"")</f>
        <v/>
      </c>
      <c r="Y493" s="434">
        <f t="shared" si="8"/>
        <v>0</v>
      </c>
      <c r="Z493" s="434"/>
    </row>
    <row r="494" ht="14.25" customHeight="1">
      <c r="A494" s="495"/>
      <c r="B494" s="494"/>
      <c r="C494" s="495"/>
      <c r="D494" s="496"/>
      <c r="E494" s="496"/>
      <c r="F494" s="496"/>
      <c r="G494" s="487">
        <f t="shared" si="1"/>
        <v>0</v>
      </c>
      <c r="H494" s="451" t="str">
        <f t="shared" si="2"/>
        <v/>
      </c>
      <c r="I494" s="452" t="str">
        <f t="shared" si="3"/>
        <v/>
      </c>
      <c r="J494" s="493"/>
      <c r="K494" s="434"/>
      <c r="L494" s="454" t="str">
        <f t="shared" si="4"/>
        <v/>
      </c>
      <c r="M494" s="455" t="str">
        <f t="array" ref="M494">IFERROR(IF(J494="","",XLOOKUP(L494,Personnel!$B$4:$G$4,Personnel!$B$5:$G$5)),"")</f>
        <v/>
      </c>
      <c r="N494" s="455">
        <f t="shared" si="5"/>
        <v>0</v>
      </c>
      <c r="O494" s="434"/>
      <c r="P494" s="456" t="str">
        <f t="shared" si="6"/>
        <v/>
      </c>
      <c r="Q494" s="457">
        <f t="shared" si="7"/>
        <v>0</v>
      </c>
      <c r="R494" s="458"/>
      <c r="S494" s="459" t="str">
        <f t="array" ref="S494">IF(B494="","",XLOOKUP($B494,Product,'Product List'!D:D))</f>
        <v/>
      </c>
      <c r="T494" s="454" t="str">
        <f t="array" ref="T494">IF(B494="","",XLOOKUP($B494,Product,'Product List'!E:E))</f>
        <v/>
      </c>
      <c r="U494" s="454" t="str">
        <f t="array" ref="U494">IF(B494="","",XLOOKUP($B494,Product,'Product List'!F:F))</f>
        <v/>
      </c>
      <c r="V494" s="454" t="str">
        <f t="array" ref="V494">IF(B494="","",XLOOKUP($B494,Product,'Product List'!G:G))</f>
        <v/>
      </c>
      <c r="W494" s="434"/>
      <c r="X494" s="434" t="str">
        <f t="array" ref="X494">iferror(xlookup(B494,'Product List'!A:A,'Product List'!P:P),"")</f>
        <v/>
      </c>
      <c r="Y494" s="434">
        <f t="shared" si="8"/>
        <v>0</v>
      </c>
      <c r="Z494" s="434"/>
    </row>
    <row r="495" ht="14.25" customHeight="1">
      <c r="A495" s="495"/>
      <c r="B495" s="494"/>
      <c r="C495" s="495"/>
      <c r="D495" s="496"/>
      <c r="E495" s="496"/>
      <c r="F495" s="496"/>
      <c r="G495" s="487">
        <f t="shared" si="1"/>
        <v>0</v>
      </c>
      <c r="H495" s="451" t="str">
        <f t="shared" si="2"/>
        <v/>
      </c>
      <c r="I495" s="452" t="str">
        <f t="shared" si="3"/>
        <v/>
      </c>
      <c r="J495" s="493"/>
      <c r="K495" s="434"/>
      <c r="L495" s="454" t="str">
        <f t="shared" si="4"/>
        <v/>
      </c>
      <c r="M495" s="455" t="str">
        <f t="array" ref="M495">IFERROR(IF(J495="","",XLOOKUP(L495,Personnel!$B$4:$G$4,Personnel!$B$5:$G$5)),"")</f>
        <v/>
      </c>
      <c r="N495" s="455">
        <f t="shared" si="5"/>
        <v>0</v>
      </c>
      <c r="O495" s="434"/>
      <c r="P495" s="456" t="str">
        <f t="shared" si="6"/>
        <v/>
      </c>
      <c r="Q495" s="457">
        <f t="shared" si="7"/>
        <v>0</v>
      </c>
      <c r="R495" s="458"/>
      <c r="S495" s="459" t="str">
        <f t="array" ref="S495">IF(B495="","",XLOOKUP($B495,Product,'Product List'!D:D))</f>
        <v/>
      </c>
      <c r="T495" s="454" t="str">
        <f t="array" ref="T495">IF(B495="","",XLOOKUP($B495,Product,'Product List'!E:E))</f>
        <v/>
      </c>
      <c r="U495" s="454" t="str">
        <f t="array" ref="U495">IF(B495="","",XLOOKUP($B495,Product,'Product List'!F:F))</f>
        <v/>
      </c>
      <c r="V495" s="454" t="str">
        <f t="array" ref="V495">IF(B495="","",XLOOKUP($B495,Product,'Product List'!G:G))</f>
        <v/>
      </c>
      <c r="W495" s="434"/>
      <c r="X495" s="434" t="str">
        <f t="array" ref="X495">iferror(xlookup(B495,'Product List'!A:A,'Product List'!P:P),"")</f>
        <v/>
      </c>
      <c r="Y495" s="434">
        <f t="shared" si="8"/>
        <v>0</v>
      </c>
      <c r="Z495" s="434"/>
    </row>
    <row r="496" ht="14.25" customHeight="1">
      <c r="A496" s="495"/>
      <c r="B496" s="494"/>
      <c r="C496" s="495"/>
      <c r="D496" s="496"/>
      <c r="E496" s="496"/>
      <c r="F496" s="496"/>
      <c r="G496" s="487">
        <f t="shared" si="1"/>
        <v>0</v>
      </c>
      <c r="H496" s="451" t="str">
        <f t="shared" si="2"/>
        <v/>
      </c>
      <c r="I496" s="452" t="str">
        <f t="shared" si="3"/>
        <v/>
      </c>
      <c r="J496" s="493"/>
      <c r="K496" s="434"/>
      <c r="L496" s="454" t="str">
        <f t="shared" si="4"/>
        <v/>
      </c>
      <c r="M496" s="455" t="str">
        <f t="array" ref="M496">IFERROR(IF(J496="","",XLOOKUP(L496,Personnel!$B$4:$G$4,Personnel!$B$5:$G$5)),"")</f>
        <v/>
      </c>
      <c r="N496" s="455">
        <f t="shared" si="5"/>
        <v>0</v>
      </c>
      <c r="O496" s="434"/>
      <c r="P496" s="456" t="str">
        <f t="shared" si="6"/>
        <v/>
      </c>
      <c r="Q496" s="457">
        <f t="shared" si="7"/>
        <v>0</v>
      </c>
      <c r="R496" s="458"/>
      <c r="S496" s="459" t="str">
        <f t="array" ref="S496">IF(B496="","",XLOOKUP($B496,Product,'Product List'!D:D))</f>
        <v/>
      </c>
      <c r="T496" s="454" t="str">
        <f t="array" ref="T496">IF(B496="","",XLOOKUP($B496,Product,'Product List'!E:E))</f>
        <v/>
      </c>
      <c r="U496" s="454" t="str">
        <f t="array" ref="U496">IF(B496="","",XLOOKUP($B496,Product,'Product List'!F:F))</f>
        <v/>
      </c>
      <c r="V496" s="454" t="str">
        <f t="array" ref="V496">IF(B496="","",XLOOKUP($B496,Product,'Product List'!G:G))</f>
        <v/>
      </c>
      <c r="W496" s="434"/>
      <c r="X496" s="434" t="str">
        <f t="array" ref="X496">iferror(xlookup(B496,'Product List'!A:A,'Product List'!P:P),"")</f>
        <v/>
      </c>
      <c r="Y496" s="434">
        <f t="shared" si="8"/>
        <v>0</v>
      </c>
      <c r="Z496" s="434"/>
    </row>
    <row r="497" ht="14.25" customHeight="1">
      <c r="A497" s="495"/>
      <c r="B497" s="494"/>
      <c r="C497" s="495"/>
      <c r="D497" s="496"/>
      <c r="E497" s="496"/>
      <c r="F497" s="496"/>
      <c r="G497" s="487">
        <f t="shared" si="1"/>
        <v>0</v>
      </c>
      <c r="H497" s="451" t="str">
        <f t="shared" si="2"/>
        <v/>
      </c>
      <c r="I497" s="452" t="str">
        <f t="shared" si="3"/>
        <v/>
      </c>
      <c r="J497" s="493"/>
      <c r="K497" s="434"/>
      <c r="L497" s="454" t="str">
        <f t="shared" si="4"/>
        <v/>
      </c>
      <c r="M497" s="455" t="str">
        <f t="array" ref="M497">IFERROR(IF(J497="","",XLOOKUP(L497,Personnel!$B$4:$G$4,Personnel!$B$5:$G$5)),"")</f>
        <v/>
      </c>
      <c r="N497" s="455">
        <f t="shared" si="5"/>
        <v>0</v>
      </c>
      <c r="O497" s="434"/>
      <c r="P497" s="456" t="str">
        <f t="shared" si="6"/>
        <v/>
      </c>
      <c r="Q497" s="457">
        <f t="shared" si="7"/>
        <v>0</v>
      </c>
      <c r="R497" s="458"/>
      <c r="S497" s="459" t="str">
        <f t="array" ref="S497">IF(B497="","",XLOOKUP($B497,Product,'Product List'!D:D))</f>
        <v/>
      </c>
      <c r="T497" s="454" t="str">
        <f t="array" ref="T497">IF(B497="","",XLOOKUP($B497,Product,'Product List'!E:E))</f>
        <v/>
      </c>
      <c r="U497" s="454" t="str">
        <f t="array" ref="U497">IF(B497="","",XLOOKUP($B497,Product,'Product List'!F:F))</f>
        <v/>
      </c>
      <c r="V497" s="454" t="str">
        <f t="array" ref="V497">IF(B497="","",XLOOKUP($B497,Product,'Product List'!G:G))</f>
        <v/>
      </c>
      <c r="W497" s="434"/>
      <c r="X497" s="434" t="str">
        <f t="array" ref="X497">iferror(xlookup(B497,'Product List'!A:A,'Product List'!P:P),"")</f>
        <v/>
      </c>
      <c r="Y497" s="434">
        <f t="shared" si="8"/>
        <v>0</v>
      </c>
      <c r="Z497" s="434"/>
    </row>
    <row r="498" ht="14.25" customHeight="1">
      <c r="A498" s="495"/>
      <c r="B498" s="494"/>
      <c r="C498" s="495"/>
      <c r="D498" s="496"/>
      <c r="E498" s="496"/>
      <c r="F498" s="496"/>
      <c r="G498" s="487">
        <f t="shared" si="1"/>
        <v>0</v>
      </c>
      <c r="H498" s="451" t="str">
        <f t="shared" si="2"/>
        <v/>
      </c>
      <c r="I498" s="452" t="str">
        <f t="shared" si="3"/>
        <v/>
      </c>
      <c r="J498" s="493"/>
      <c r="K498" s="434"/>
      <c r="L498" s="454" t="str">
        <f t="shared" si="4"/>
        <v/>
      </c>
      <c r="M498" s="455" t="str">
        <f t="array" ref="M498">IFERROR(IF(J498="","",XLOOKUP(L498,Personnel!$B$4:$G$4,Personnel!$B$5:$G$5)),"")</f>
        <v/>
      </c>
      <c r="N498" s="455">
        <f t="shared" si="5"/>
        <v>0</v>
      </c>
      <c r="O498" s="434"/>
      <c r="P498" s="456" t="str">
        <f t="shared" si="6"/>
        <v/>
      </c>
      <c r="Q498" s="457">
        <f t="shared" si="7"/>
        <v>0</v>
      </c>
      <c r="R498" s="458"/>
      <c r="S498" s="459" t="str">
        <f t="array" ref="S498">IF(B498="","",XLOOKUP($B498,Product,'Product List'!D:D))</f>
        <v/>
      </c>
      <c r="T498" s="454" t="str">
        <f t="array" ref="T498">IF(B498="","",XLOOKUP($B498,Product,'Product List'!E:E))</f>
        <v/>
      </c>
      <c r="U498" s="454" t="str">
        <f t="array" ref="U498">IF(B498="","",XLOOKUP($B498,Product,'Product List'!F:F))</f>
        <v/>
      </c>
      <c r="V498" s="454" t="str">
        <f t="array" ref="V498">IF(B498="","",XLOOKUP($B498,Product,'Product List'!G:G))</f>
        <v/>
      </c>
      <c r="W498" s="434"/>
      <c r="X498" s="434" t="str">
        <f t="array" ref="X498">iferror(xlookup(B498,'Product List'!A:A,'Product List'!P:P),"")</f>
        <v/>
      </c>
      <c r="Y498" s="434">
        <f t="shared" si="8"/>
        <v>0</v>
      </c>
      <c r="Z498" s="434"/>
    </row>
    <row r="499" ht="14.25" customHeight="1">
      <c r="A499" s="495"/>
      <c r="B499" s="494"/>
      <c r="C499" s="495"/>
      <c r="D499" s="496"/>
      <c r="E499" s="496"/>
      <c r="F499" s="496"/>
      <c r="G499" s="487">
        <f t="shared" si="1"/>
        <v>0</v>
      </c>
      <c r="H499" s="451" t="str">
        <f t="shared" si="2"/>
        <v/>
      </c>
      <c r="I499" s="452" t="str">
        <f t="shared" si="3"/>
        <v/>
      </c>
      <c r="J499" s="493"/>
      <c r="K499" s="434"/>
      <c r="L499" s="454" t="str">
        <f t="shared" si="4"/>
        <v/>
      </c>
      <c r="M499" s="455" t="str">
        <f t="array" ref="M499">IFERROR(IF(J499="","",XLOOKUP(L499,Personnel!$B$4:$G$4,Personnel!$B$5:$G$5)),"")</f>
        <v/>
      </c>
      <c r="N499" s="455">
        <f t="shared" si="5"/>
        <v>0</v>
      </c>
      <c r="O499" s="434"/>
      <c r="P499" s="456" t="str">
        <f t="shared" si="6"/>
        <v/>
      </c>
      <c r="Q499" s="457">
        <f t="shared" si="7"/>
        <v>0</v>
      </c>
      <c r="R499" s="458"/>
      <c r="S499" s="459" t="str">
        <f t="array" ref="S499">IF(B499="","",XLOOKUP($B499,Product,'Product List'!D:D))</f>
        <v/>
      </c>
      <c r="T499" s="454" t="str">
        <f t="array" ref="T499">IF(B499="","",XLOOKUP($B499,Product,'Product List'!E:E))</f>
        <v/>
      </c>
      <c r="U499" s="454" t="str">
        <f t="array" ref="U499">IF(B499="","",XLOOKUP($B499,Product,'Product List'!F:F))</f>
        <v/>
      </c>
      <c r="V499" s="454" t="str">
        <f t="array" ref="V499">IF(B499="","",XLOOKUP($B499,Product,'Product List'!G:G))</f>
        <v/>
      </c>
      <c r="W499" s="434"/>
      <c r="X499" s="434" t="str">
        <f t="array" ref="X499">iferror(xlookup(B499,'Product List'!A:A,'Product List'!P:P),"")</f>
        <v/>
      </c>
      <c r="Y499" s="434">
        <f t="shared" si="8"/>
        <v>0</v>
      </c>
      <c r="Z499" s="434"/>
    </row>
    <row r="500" ht="14.25" customHeight="1">
      <c r="A500" s="495"/>
      <c r="B500" s="494"/>
      <c r="C500" s="495"/>
      <c r="D500" s="496"/>
      <c r="E500" s="496"/>
      <c r="F500" s="496"/>
      <c r="G500" s="487">
        <f t="shared" si="1"/>
        <v>0</v>
      </c>
      <c r="H500" s="451" t="str">
        <f t="shared" si="2"/>
        <v/>
      </c>
      <c r="I500" s="452" t="str">
        <f t="shared" si="3"/>
        <v/>
      </c>
      <c r="J500" s="493"/>
      <c r="K500" s="434"/>
      <c r="L500" s="454" t="str">
        <f t="shared" si="4"/>
        <v/>
      </c>
      <c r="M500" s="455" t="str">
        <f t="array" ref="M500">IFERROR(IF(J500="","",XLOOKUP(L500,Personnel!$B$4:$G$4,Personnel!$B$5:$G$5)),"")</f>
        <v/>
      </c>
      <c r="N500" s="455">
        <f t="shared" si="5"/>
        <v>0</v>
      </c>
      <c r="O500" s="434"/>
      <c r="P500" s="456" t="str">
        <f t="shared" si="6"/>
        <v/>
      </c>
      <c r="Q500" s="457">
        <f t="shared" si="7"/>
        <v>0</v>
      </c>
      <c r="R500" s="458"/>
      <c r="S500" s="459" t="str">
        <f t="array" ref="S500">IF(B500="","",XLOOKUP($B500,Product,'Product List'!D:D))</f>
        <v/>
      </c>
      <c r="T500" s="454" t="str">
        <f t="array" ref="T500">IF(B500="","",XLOOKUP($B500,Product,'Product List'!E:E))</f>
        <v/>
      </c>
      <c r="U500" s="454" t="str">
        <f t="array" ref="U500">IF(B500="","",XLOOKUP($B500,Product,'Product List'!F:F))</f>
        <v/>
      </c>
      <c r="V500" s="454" t="str">
        <f t="array" ref="V500">IF(B500="","",XLOOKUP($B500,Product,'Product List'!G:G))</f>
        <v/>
      </c>
      <c r="W500" s="434"/>
      <c r="X500" s="434" t="str">
        <f t="array" ref="X500">iferror(xlookup(B500,'Product List'!A:A,'Product List'!P:P),"")</f>
        <v/>
      </c>
      <c r="Y500" s="434">
        <f t="shared" si="8"/>
        <v>0</v>
      </c>
      <c r="Z500" s="434"/>
    </row>
    <row r="501" ht="14.25" customHeight="1">
      <c r="A501" s="495"/>
      <c r="B501" s="494"/>
      <c r="C501" s="495"/>
      <c r="D501" s="496"/>
      <c r="E501" s="496"/>
      <c r="F501" s="496"/>
      <c r="G501" s="487">
        <f t="shared" si="1"/>
        <v>0</v>
      </c>
      <c r="H501" s="451" t="str">
        <f t="shared" si="2"/>
        <v/>
      </c>
      <c r="I501" s="452" t="str">
        <f t="shared" si="3"/>
        <v/>
      </c>
      <c r="J501" s="493"/>
      <c r="K501" s="434"/>
      <c r="L501" s="454" t="str">
        <f t="shared" si="4"/>
        <v/>
      </c>
      <c r="M501" s="455" t="str">
        <f t="array" ref="M501">IFERROR(IF(J501="","",XLOOKUP(L501,Personnel!$B$4:$G$4,Personnel!$B$5:$G$5)),"")</f>
        <v/>
      </c>
      <c r="N501" s="455">
        <f t="shared" si="5"/>
        <v>0</v>
      </c>
      <c r="O501" s="434"/>
      <c r="P501" s="456" t="str">
        <f t="shared" si="6"/>
        <v/>
      </c>
      <c r="Q501" s="457">
        <f t="shared" si="7"/>
        <v>0</v>
      </c>
      <c r="R501" s="458"/>
      <c r="S501" s="459" t="str">
        <f t="array" ref="S501">IF(B501="","",XLOOKUP($B501,Product,'Product List'!D:D))</f>
        <v/>
      </c>
      <c r="T501" s="454" t="str">
        <f t="array" ref="T501">IF(B501="","",XLOOKUP($B501,Product,'Product List'!E:E))</f>
        <v/>
      </c>
      <c r="U501" s="454" t="str">
        <f t="array" ref="U501">IF(B501="","",XLOOKUP($B501,Product,'Product List'!F:F))</f>
        <v/>
      </c>
      <c r="V501" s="454" t="str">
        <f t="array" ref="V501">IF(B501="","",XLOOKUP($B501,Product,'Product List'!G:G))</f>
        <v/>
      </c>
      <c r="W501" s="434"/>
      <c r="X501" s="434" t="str">
        <f t="array" ref="X501">iferror(xlookup(B501,'Product List'!A:A,'Product List'!P:P),"")</f>
        <v/>
      </c>
      <c r="Y501" s="434">
        <f t="shared" si="8"/>
        <v>0</v>
      </c>
      <c r="Z501" s="434"/>
    </row>
    <row r="502" ht="14.25" customHeight="1">
      <c r="A502" s="495"/>
      <c r="B502" s="494"/>
      <c r="C502" s="495"/>
      <c r="D502" s="496"/>
      <c r="E502" s="496"/>
      <c r="F502" s="496"/>
      <c r="G502" s="487">
        <f t="shared" si="1"/>
        <v>0</v>
      </c>
      <c r="H502" s="451" t="str">
        <f t="shared" si="2"/>
        <v/>
      </c>
      <c r="I502" s="452" t="str">
        <f t="shared" si="3"/>
        <v/>
      </c>
      <c r="J502" s="493"/>
      <c r="K502" s="434"/>
      <c r="L502" s="454" t="str">
        <f t="shared" si="4"/>
        <v/>
      </c>
      <c r="M502" s="455" t="str">
        <f t="array" ref="M502">IFERROR(IF(J502="","",XLOOKUP(L502,Personnel!$B$4:$G$4,Personnel!$B$5:$G$5)),"")</f>
        <v/>
      </c>
      <c r="N502" s="455">
        <f t="shared" si="5"/>
        <v>0</v>
      </c>
      <c r="O502" s="434"/>
      <c r="P502" s="456" t="str">
        <f t="shared" si="6"/>
        <v/>
      </c>
      <c r="Q502" s="457">
        <f t="shared" si="7"/>
        <v>0</v>
      </c>
      <c r="R502" s="458"/>
      <c r="S502" s="459" t="str">
        <f t="array" ref="S502">IF(B502="","",XLOOKUP($B502,Product,'Product List'!D:D))</f>
        <v/>
      </c>
      <c r="T502" s="454" t="str">
        <f t="array" ref="T502">IF(B502="","",XLOOKUP($B502,Product,'Product List'!E:E))</f>
        <v/>
      </c>
      <c r="U502" s="454" t="str">
        <f t="array" ref="U502">IF(B502="","",XLOOKUP($B502,Product,'Product List'!F:F))</f>
        <v/>
      </c>
      <c r="V502" s="454" t="str">
        <f t="array" ref="V502">IF(B502="","",XLOOKUP($B502,Product,'Product List'!G:G))</f>
        <v/>
      </c>
      <c r="W502" s="434"/>
      <c r="X502" s="434" t="str">
        <f t="array" ref="X502">iferror(xlookup(B502,'Product List'!A:A,'Product List'!P:P),"")</f>
        <v/>
      </c>
      <c r="Y502" s="434">
        <f t="shared" si="8"/>
        <v>0</v>
      </c>
      <c r="Z502" s="434"/>
    </row>
    <row r="503" ht="14.25" customHeight="1">
      <c r="A503" s="495"/>
      <c r="B503" s="494"/>
      <c r="C503" s="495"/>
      <c r="D503" s="496"/>
      <c r="E503" s="496"/>
      <c r="F503" s="496"/>
      <c r="G503" s="487">
        <f t="shared" si="1"/>
        <v>0</v>
      </c>
      <c r="H503" s="451" t="str">
        <f t="shared" si="2"/>
        <v/>
      </c>
      <c r="I503" s="452" t="str">
        <f t="shared" si="3"/>
        <v/>
      </c>
      <c r="J503" s="493"/>
      <c r="K503" s="434"/>
      <c r="L503" s="454" t="str">
        <f t="shared" si="4"/>
        <v/>
      </c>
      <c r="M503" s="455" t="str">
        <f t="array" ref="M503">IFERROR(IF(J503="","",XLOOKUP(L503,Personnel!$B$4:$G$4,Personnel!$B$5:$G$5)),"")</f>
        <v/>
      </c>
      <c r="N503" s="455">
        <f t="shared" si="5"/>
        <v>0</v>
      </c>
      <c r="O503" s="434"/>
      <c r="P503" s="456" t="str">
        <f t="shared" si="6"/>
        <v/>
      </c>
      <c r="Q503" s="457">
        <f t="shared" si="7"/>
        <v>0</v>
      </c>
      <c r="R503" s="458"/>
      <c r="S503" s="459" t="str">
        <f t="array" ref="S503">IF(B503="","",XLOOKUP($B503,Product,'Product List'!D:D))</f>
        <v/>
      </c>
      <c r="T503" s="454" t="str">
        <f t="array" ref="T503">IF(B503="","",XLOOKUP($B503,Product,'Product List'!E:E))</f>
        <v/>
      </c>
      <c r="U503" s="454" t="str">
        <f t="array" ref="U503">IF(B503="","",XLOOKUP($B503,Product,'Product List'!F:F))</f>
        <v/>
      </c>
      <c r="V503" s="454" t="str">
        <f t="array" ref="V503">IF(B503="","",XLOOKUP($B503,Product,'Product List'!G:G))</f>
        <v/>
      </c>
      <c r="W503" s="434"/>
      <c r="X503" s="434" t="str">
        <f t="array" ref="X503">iferror(xlookup(B503,'Product List'!A:A,'Product List'!P:P),"")</f>
        <v/>
      </c>
      <c r="Y503" s="434">
        <f t="shared" si="8"/>
        <v>0</v>
      </c>
      <c r="Z503" s="434"/>
    </row>
    <row r="504" ht="14.25" customHeight="1">
      <c r="A504" s="495"/>
      <c r="B504" s="494"/>
      <c r="C504" s="495"/>
      <c r="D504" s="496"/>
      <c r="E504" s="496"/>
      <c r="F504" s="496"/>
      <c r="G504" s="487">
        <f t="shared" si="1"/>
        <v>0</v>
      </c>
      <c r="H504" s="451" t="str">
        <f t="shared" si="2"/>
        <v/>
      </c>
      <c r="I504" s="452" t="str">
        <f t="shared" si="3"/>
        <v/>
      </c>
      <c r="J504" s="493"/>
      <c r="K504" s="434"/>
      <c r="L504" s="454" t="str">
        <f t="shared" si="4"/>
        <v/>
      </c>
      <c r="M504" s="455" t="str">
        <f t="array" ref="M504">IFERROR(IF(J504="","",XLOOKUP(L504,Personnel!$B$4:$G$4,Personnel!$B$5:$G$5)),"")</f>
        <v/>
      </c>
      <c r="N504" s="455">
        <f t="shared" si="5"/>
        <v>0</v>
      </c>
      <c r="O504" s="434"/>
      <c r="P504" s="456" t="str">
        <f t="shared" si="6"/>
        <v/>
      </c>
      <c r="Q504" s="457">
        <f t="shared" si="7"/>
        <v>0</v>
      </c>
      <c r="R504" s="458"/>
      <c r="S504" s="459" t="str">
        <f t="array" ref="S504">IF(B504="","",XLOOKUP($B504,Product,'Product List'!D:D))</f>
        <v/>
      </c>
      <c r="T504" s="454" t="str">
        <f t="array" ref="T504">IF(B504="","",XLOOKUP($B504,Product,'Product List'!E:E))</f>
        <v/>
      </c>
      <c r="U504" s="454" t="str">
        <f t="array" ref="U504">IF(B504="","",XLOOKUP($B504,Product,'Product List'!F:F))</f>
        <v/>
      </c>
      <c r="V504" s="454" t="str">
        <f t="array" ref="V504">IF(B504="","",XLOOKUP($B504,Product,'Product List'!G:G))</f>
        <v/>
      </c>
      <c r="W504" s="434"/>
      <c r="X504" s="434" t="str">
        <f t="array" ref="X504">iferror(xlookup(B504,'Product List'!A:A,'Product List'!P:P),"")</f>
        <v/>
      </c>
      <c r="Y504" s="434">
        <f t="shared" si="8"/>
        <v>0</v>
      </c>
      <c r="Z504" s="434"/>
    </row>
    <row r="505" ht="14.25" customHeight="1">
      <c r="A505" s="495"/>
      <c r="B505" s="494"/>
      <c r="C505" s="495"/>
      <c r="D505" s="496"/>
      <c r="E505" s="496"/>
      <c r="F505" s="496"/>
      <c r="G505" s="487">
        <f t="shared" si="1"/>
        <v>0</v>
      </c>
      <c r="H505" s="451" t="str">
        <f t="shared" si="2"/>
        <v/>
      </c>
      <c r="I505" s="452" t="str">
        <f t="shared" si="3"/>
        <v/>
      </c>
      <c r="J505" s="493"/>
      <c r="K505" s="434"/>
      <c r="L505" s="454" t="str">
        <f t="shared" si="4"/>
        <v/>
      </c>
      <c r="M505" s="455" t="str">
        <f t="array" ref="M505">IFERROR(IF(J505="","",XLOOKUP(L505,Personnel!$B$4:$G$4,Personnel!$B$5:$G$5)),"")</f>
        <v/>
      </c>
      <c r="N505" s="455">
        <f t="shared" si="5"/>
        <v>0</v>
      </c>
      <c r="O505" s="434"/>
      <c r="P505" s="456" t="str">
        <f t="shared" si="6"/>
        <v/>
      </c>
      <c r="Q505" s="457">
        <f t="shared" si="7"/>
        <v>0</v>
      </c>
      <c r="R505" s="458"/>
      <c r="S505" s="459" t="str">
        <f t="array" ref="S505">IF(B505="","",XLOOKUP($B505,Product,'Product List'!D:D))</f>
        <v/>
      </c>
      <c r="T505" s="454" t="str">
        <f t="array" ref="T505">IF(B505="","",XLOOKUP($B505,Product,'Product List'!E:E))</f>
        <v/>
      </c>
      <c r="U505" s="454" t="str">
        <f t="array" ref="U505">IF(B505="","",XLOOKUP($B505,Product,'Product List'!F:F))</f>
        <v/>
      </c>
      <c r="V505" s="454" t="str">
        <f t="array" ref="V505">IF(B505="","",XLOOKUP($B505,Product,'Product List'!G:G))</f>
        <v/>
      </c>
      <c r="W505" s="434"/>
      <c r="X505" s="434" t="str">
        <f t="array" ref="X505">iferror(xlookup(B505,'Product List'!A:A,'Product List'!P:P),"")</f>
        <v/>
      </c>
      <c r="Y505" s="434">
        <f t="shared" si="8"/>
        <v>0</v>
      </c>
      <c r="Z505" s="434"/>
    </row>
    <row r="506" ht="14.25" customHeight="1">
      <c r="A506" s="495"/>
      <c r="B506" s="494"/>
      <c r="C506" s="495"/>
      <c r="D506" s="496"/>
      <c r="E506" s="496"/>
      <c r="F506" s="496"/>
      <c r="G506" s="487">
        <f t="shared" si="1"/>
        <v>0</v>
      </c>
      <c r="H506" s="451" t="str">
        <f t="shared" si="2"/>
        <v/>
      </c>
      <c r="I506" s="452" t="str">
        <f t="shared" si="3"/>
        <v/>
      </c>
      <c r="J506" s="493"/>
      <c r="K506" s="434"/>
      <c r="L506" s="454" t="str">
        <f t="shared" si="4"/>
        <v/>
      </c>
      <c r="M506" s="455" t="str">
        <f t="array" ref="M506">IFERROR(IF(J506="","",XLOOKUP(L506,Personnel!$B$4:$G$4,Personnel!$B$5:$G$5)),"")</f>
        <v/>
      </c>
      <c r="N506" s="455">
        <f t="shared" si="5"/>
        <v>0</v>
      </c>
      <c r="O506" s="434"/>
      <c r="P506" s="456" t="str">
        <f t="shared" si="6"/>
        <v/>
      </c>
      <c r="Q506" s="457">
        <f t="shared" si="7"/>
        <v>0</v>
      </c>
      <c r="R506" s="458"/>
      <c r="S506" s="459" t="str">
        <f t="array" ref="S506">IF(B506="","",XLOOKUP($B506,Product,'Product List'!D:D))</f>
        <v/>
      </c>
      <c r="T506" s="454" t="str">
        <f t="array" ref="T506">IF(B506="","",XLOOKUP($B506,Product,'Product List'!E:E))</f>
        <v/>
      </c>
      <c r="U506" s="454" t="str">
        <f t="array" ref="U506">IF(B506="","",XLOOKUP($B506,Product,'Product List'!F:F))</f>
        <v/>
      </c>
      <c r="V506" s="454" t="str">
        <f t="array" ref="V506">IF(B506="","",XLOOKUP($B506,Product,'Product List'!G:G))</f>
        <v/>
      </c>
      <c r="W506" s="434"/>
      <c r="X506" s="434" t="str">
        <f t="array" ref="X506">iferror(xlookup(B506,'Product List'!A:A,'Product List'!P:P),"")</f>
        <v/>
      </c>
      <c r="Y506" s="434">
        <f t="shared" si="8"/>
        <v>0</v>
      </c>
      <c r="Z506" s="434"/>
    </row>
    <row r="507" ht="14.25" customHeight="1">
      <c r="A507" s="495"/>
      <c r="B507" s="494"/>
      <c r="C507" s="495"/>
      <c r="D507" s="496"/>
      <c r="E507" s="496"/>
      <c r="F507" s="496"/>
      <c r="G507" s="487">
        <f t="shared" si="1"/>
        <v>0</v>
      </c>
      <c r="H507" s="451" t="str">
        <f t="shared" si="2"/>
        <v/>
      </c>
      <c r="I507" s="452" t="str">
        <f t="shared" si="3"/>
        <v/>
      </c>
      <c r="J507" s="493"/>
      <c r="K507" s="434"/>
      <c r="L507" s="454" t="str">
        <f t="shared" si="4"/>
        <v/>
      </c>
      <c r="M507" s="455" t="str">
        <f t="array" ref="M507">IFERROR(IF(J507="","",XLOOKUP(L507,Personnel!$B$4:$G$4,Personnel!$B$5:$G$5)),"")</f>
        <v/>
      </c>
      <c r="N507" s="455">
        <f t="shared" si="5"/>
        <v>0</v>
      </c>
      <c r="O507" s="434"/>
      <c r="P507" s="456" t="str">
        <f t="shared" si="6"/>
        <v/>
      </c>
      <c r="Q507" s="457">
        <f t="shared" si="7"/>
        <v>0</v>
      </c>
      <c r="R507" s="458"/>
      <c r="S507" s="459" t="str">
        <f t="array" ref="S507">IF(B507="","",XLOOKUP($B507,Product,'Product List'!D:D))</f>
        <v/>
      </c>
      <c r="T507" s="454" t="str">
        <f t="array" ref="T507">IF(B507="","",XLOOKUP($B507,Product,'Product List'!E:E))</f>
        <v/>
      </c>
      <c r="U507" s="454" t="str">
        <f t="array" ref="U507">IF(B507="","",XLOOKUP($B507,Product,'Product List'!F:F))</f>
        <v/>
      </c>
      <c r="V507" s="454" t="str">
        <f t="array" ref="V507">IF(B507="","",XLOOKUP($B507,Product,'Product List'!G:G))</f>
        <v/>
      </c>
      <c r="W507" s="434"/>
      <c r="X507" s="434" t="str">
        <f t="array" ref="X507">iferror(xlookup(B507,'Product List'!A:A,'Product List'!P:P),"")</f>
        <v/>
      </c>
      <c r="Y507" s="434">
        <f t="shared" si="8"/>
        <v>0</v>
      </c>
      <c r="Z507" s="434"/>
    </row>
    <row r="508" ht="14.25" customHeight="1">
      <c r="A508" s="495"/>
      <c r="B508" s="494"/>
      <c r="C508" s="495"/>
      <c r="D508" s="496"/>
      <c r="E508" s="496"/>
      <c r="F508" s="496"/>
      <c r="G508" s="487">
        <f t="shared" si="1"/>
        <v>0</v>
      </c>
      <c r="H508" s="451" t="str">
        <f t="shared" si="2"/>
        <v/>
      </c>
      <c r="I508" s="452" t="str">
        <f t="shared" si="3"/>
        <v/>
      </c>
      <c r="J508" s="493"/>
      <c r="K508" s="434"/>
      <c r="L508" s="454" t="str">
        <f t="shared" si="4"/>
        <v/>
      </c>
      <c r="M508" s="455" t="str">
        <f t="array" ref="M508">IFERROR(IF(J508="","",XLOOKUP(L508,Personnel!$B$4:$G$4,Personnel!$B$5:$G$5)),"")</f>
        <v/>
      </c>
      <c r="N508" s="455">
        <f t="shared" si="5"/>
        <v>0</v>
      </c>
      <c r="O508" s="434"/>
      <c r="P508" s="456" t="str">
        <f t="shared" si="6"/>
        <v/>
      </c>
      <c r="Q508" s="457">
        <f t="shared" si="7"/>
        <v>0</v>
      </c>
      <c r="R508" s="458"/>
      <c r="S508" s="459" t="str">
        <f t="array" ref="S508">IF(B508="","",XLOOKUP($B508,Product,'Product List'!D:D))</f>
        <v/>
      </c>
      <c r="T508" s="454" t="str">
        <f t="array" ref="T508">IF(B508="","",XLOOKUP($B508,Product,'Product List'!E:E))</f>
        <v/>
      </c>
      <c r="U508" s="454" t="str">
        <f t="array" ref="U508">IF(B508="","",XLOOKUP($B508,Product,'Product List'!F:F))</f>
        <v/>
      </c>
      <c r="V508" s="454" t="str">
        <f t="array" ref="V508">IF(B508="","",XLOOKUP($B508,Product,'Product List'!G:G))</f>
        <v/>
      </c>
      <c r="W508" s="434"/>
      <c r="X508" s="434" t="str">
        <f t="array" ref="X508">iferror(xlookup(B508,'Product List'!A:A,'Product List'!P:P),"")</f>
        <v/>
      </c>
      <c r="Y508" s="434">
        <f t="shared" si="8"/>
        <v>0</v>
      </c>
      <c r="Z508" s="434"/>
    </row>
    <row r="509" ht="14.25" customHeight="1">
      <c r="A509" s="495"/>
      <c r="B509" s="494"/>
      <c r="C509" s="495"/>
      <c r="D509" s="496"/>
      <c r="E509" s="496"/>
      <c r="F509" s="496"/>
      <c r="G509" s="487">
        <f t="shared" si="1"/>
        <v>0</v>
      </c>
      <c r="H509" s="451" t="str">
        <f t="shared" si="2"/>
        <v/>
      </c>
      <c r="I509" s="452" t="str">
        <f t="shared" si="3"/>
        <v/>
      </c>
      <c r="J509" s="493"/>
      <c r="K509" s="434"/>
      <c r="L509" s="454" t="str">
        <f t="shared" si="4"/>
        <v/>
      </c>
      <c r="M509" s="455" t="str">
        <f t="array" ref="M509">IFERROR(IF(J509="","",XLOOKUP(L509,Personnel!$B$4:$G$4,Personnel!$B$5:$G$5)),"")</f>
        <v/>
      </c>
      <c r="N509" s="455">
        <f t="shared" si="5"/>
        <v>0</v>
      </c>
      <c r="O509" s="434"/>
      <c r="P509" s="456" t="str">
        <f t="shared" si="6"/>
        <v/>
      </c>
      <c r="Q509" s="457">
        <f t="shared" si="7"/>
        <v>0</v>
      </c>
      <c r="R509" s="458"/>
      <c r="S509" s="459" t="str">
        <f t="array" ref="S509">IF(B509="","",XLOOKUP($B509,Product,'Product List'!D:D))</f>
        <v/>
      </c>
      <c r="T509" s="454" t="str">
        <f t="array" ref="T509">IF(B509="","",XLOOKUP($B509,Product,'Product List'!E:E))</f>
        <v/>
      </c>
      <c r="U509" s="454" t="str">
        <f t="array" ref="U509">IF(B509="","",XLOOKUP($B509,Product,'Product List'!F:F))</f>
        <v/>
      </c>
      <c r="V509" s="454" t="str">
        <f t="array" ref="V509">IF(B509="","",XLOOKUP($B509,Product,'Product List'!G:G))</f>
        <v/>
      </c>
      <c r="W509" s="434"/>
      <c r="X509" s="434" t="str">
        <f t="array" ref="X509">iferror(xlookup(B509,'Product List'!A:A,'Product List'!P:P),"")</f>
        <v/>
      </c>
      <c r="Y509" s="434">
        <f t="shared" si="8"/>
        <v>0</v>
      </c>
      <c r="Z509" s="434"/>
    </row>
    <row r="510" ht="14.25" customHeight="1">
      <c r="A510" s="495"/>
      <c r="B510" s="494"/>
      <c r="C510" s="495"/>
      <c r="D510" s="496"/>
      <c r="E510" s="496"/>
      <c r="F510" s="496"/>
      <c r="G510" s="487">
        <f t="shared" si="1"/>
        <v>0</v>
      </c>
      <c r="H510" s="451" t="str">
        <f t="shared" si="2"/>
        <v/>
      </c>
      <c r="I510" s="452" t="str">
        <f t="shared" si="3"/>
        <v/>
      </c>
      <c r="J510" s="493"/>
      <c r="K510" s="434"/>
      <c r="L510" s="454" t="str">
        <f t="shared" si="4"/>
        <v/>
      </c>
      <c r="M510" s="455" t="str">
        <f t="array" ref="M510">IFERROR(IF(J510="","",XLOOKUP(L510,Personnel!$B$4:$G$4,Personnel!$B$5:$G$5)),"")</f>
        <v/>
      </c>
      <c r="N510" s="455">
        <f t="shared" si="5"/>
        <v>0</v>
      </c>
      <c r="O510" s="434"/>
      <c r="P510" s="456" t="str">
        <f t="shared" si="6"/>
        <v/>
      </c>
      <c r="Q510" s="457">
        <f t="shared" si="7"/>
        <v>0</v>
      </c>
      <c r="R510" s="458"/>
      <c r="S510" s="459" t="str">
        <f t="array" ref="S510">IF(B510="","",XLOOKUP($B510,Product,'Product List'!D:D))</f>
        <v/>
      </c>
      <c r="T510" s="454" t="str">
        <f t="array" ref="T510">IF(B510="","",XLOOKUP($B510,Product,'Product List'!E:E))</f>
        <v/>
      </c>
      <c r="U510" s="454" t="str">
        <f t="array" ref="U510">IF(B510="","",XLOOKUP($B510,Product,'Product List'!F:F))</f>
        <v/>
      </c>
      <c r="V510" s="454" t="str">
        <f t="array" ref="V510">IF(B510="","",XLOOKUP($B510,Product,'Product List'!G:G))</f>
        <v/>
      </c>
      <c r="W510" s="434"/>
      <c r="X510" s="434" t="str">
        <f t="array" ref="X510">iferror(xlookup(B510,'Product List'!A:A,'Product List'!P:P),"")</f>
        <v/>
      </c>
      <c r="Y510" s="434">
        <f t="shared" si="8"/>
        <v>0</v>
      </c>
      <c r="Z510" s="434"/>
    </row>
    <row r="511" ht="14.25" customHeight="1">
      <c r="A511" s="495"/>
      <c r="B511" s="494"/>
      <c r="C511" s="495"/>
      <c r="D511" s="496"/>
      <c r="E511" s="496"/>
      <c r="F511" s="496"/>
      <c r="G511" s="487">
        <f t="shared" si="1"/>
        <v>0</v>
      </c>
      <c r="H511" s="451" t="str">
        <f t="shared" si="2"/>
        <v/>
      </c>
      <c r="I511" s="452" t="str">
        <f t="shared" si="3"/>
        <v/>
      </c>
      <c r="J511" s="493"/>
      <c r="K511" s="434"/>
      <c r="L511" s="454" t="str">
        <f t="shared" si="4"/>
        <v/>
      </c>
      <c r="M511" s="455" t="str">
        <f t="array" ref="M511">IFERROR(IF(J511="","",XLOOKUP(L511,Personnel!$B$4:$G$4,Personnel!$B$5:$G$5)),"")</f>
        <v/>
      </c>
      <c r="N511" s="455">
        <f t="shared" si="5"/>
        <v>0</v>
      </c>
      <c r="O511" s="434"/>
      <c r="P511" s="456" t="str">
        <f t="shared" si="6"/>
        <v/>
      </c>
      <c r="Q511" s="457">
        <f t="shared" si="7"/>
        <v>0</v>
      </c>
      <c r="R511" s="458"/>
      <c r="S511" s="459" t="str">
        <f t="array" ref="S511">IF(B511="","",XLOOKUP($B511,Product,'Product List'!D:D))</f>
        <v/>
      </c>
      <c r="T511" s="454" t="str">
        <f t="array" ref="T511">IF(B511="","",XLOOKUP($B511,Product,'Product List'!E:E))</f>
        <v/>
      </c>
      <c r="U511" s="454" t="str">
        <f t="array" ref="U511">IF(B511="","",XLOOKUP($B511,Product,'Product List'!F:F))</f>
        <v/>
      </c>
      <c r="V511" s="454" t="str">
        <f t="array" ref="V511">IF(B511="","",XLOOKUP($B511,Product,'Product List'!G:G))</f>
        <v/>
      </c>
      <c r="W511" s="434"/>
      <c r="X511" s="434" t="str">
        <f t="array" ref="X511">iferror(xlookup(B511,'Product List'!A:A,'Product List'!P:P),"")</f>
        <v/>
      </c>
      <c r="Y511" s="434">
        <f t="shared" si="8"/>
        <v>0</v>
      </c>
      <c r="Z511" s="434"/>
    </row>
    <row r="512" ht="14.25" customHeight="1">
      <c r="A512" s="495"/>
      <c r="B512" s="494"/>
      <c r="C512" s="495"/>
      <c r="D512" s="496"/>
      <c r="E512" s="496"/>
      <c r="F512" s="496"/>
      <c r="G512" s="487">
        <f t="shared" si="1"/>
        <v>0</v>
      </c>
      <c r="H512" s="451" t="str">
        <f t="shared" si="2"/>
        <v/>
      </c>
      <c r="I512" s="452" t="str">
        <f t="shared" si="3"/>
        <v/>
      </c>
      <c r="J512" s="493"/>
      <c r="K512" s="434"/>
      <c r="L512" s="454" t="str">
        <f t="shared" si="4"/>
        <v/>
      </c>
      <c r="M512" s="455" t="str">
        <f t="array" ref="M512">IFERROR(IF(J512="","",XLOOKUP(L512,Personnel!$B$4:$G$4,Personnel!$B$5:$G$5)),"")</f>
        <v/>
      </c>
      <c r="N512" s="455">
        <f t="shared" si="5"/>
        <v>0</v>
      </c>
      <c r="O512" s="434"/>
      <c r="P512" s="456" t="str">
        <f t="shared" si="6"/>
        <v/>
      </c>
      <c r="Q512" s="457">
        <f t="shared" si="7"/>
        <v>0</v>
      </c>
      <c r="R512" s="458"/>
      <c r="S512" s="459" t="str">
        <f t="array" ref="S512">IF(B512="","",XLOOKUP($B512,Product,'Product List'!D:D))</f>
        <v/>
      </c>
      <c r="T512" s="454" t="str">
        <f t="array" ref="T512">IF(B512="","",XLOOKUP($B512,Product,'Product List'!E:E))</f>
        <v/>
      </c>
      <c r="U512" s="454" t="str">
        <f t="array" ref="U512">IF(B512="","",XLOOKUP($B512,Product,'Product List'!F:F))</f>
        <v/>
      </c>
      <c r="V512" s="454" t="str">
        <f t="array" ref="V512">IF(B512="","",XLOOKUP($B512,Product,'Product List'!G:G))</f>
        <v/>
      </c>
      <c r="W512" s="434"/>
      <c r="X512" s="434" t="str">
        <f t="array" ref="X512">iferror(xlookup(B512,'Product List'!A:A,'Product List'!P:P),"")</f>
        <v/>
      </c>
      <c r="Y512" s="434">
        <f t="shared" si="8"/>
        <v>0</v>
      </c>
      <c r="Z512" s="434"/>
    </row>
    <row r="513" ht="14.25" customHeight="1">
      <c r="A513" s="495"/>
      <c r="B513" s="494"/>
      <c r="C513" s="495"/>
      <c r="D513" s="496"/>
      <c r="E513" s="496"/>
      <c r="F513" s="496"/>
      <c r="G513" s="487">
        <f t="shared" si="1"/>
        <v>0</v>
      </c>
      <c r="H513" s="451" t="str">
        <f t="shared" si="2"/>
        <v/>
      </c>
      <c r="I513" s="452" t="str">
        <f t="shared" si="3"/>
        <v/>
      </c>
      <c r="J513" s="493"/>
      <c r="K513" s="434"/>
      <c r="L513" s="454" t="str">
        <f t="shared" si="4"/>
        <v/>
      </c>
      <c r="M513" s="455" t="str">
        <f t="array" ref="M513">IFERROR(IF(J513="","",XLOOKUP(L513,Personnel!$B$4:$G$4,Personnel!$B$5:$G$5)),"")</f>
        <v/>
      </c>
      <c r="N513" s="455">
        <f t="shared" si="5"/>
        <v>0</v>
      </c>
      <c r="O513" s="434"/>
      <c r="P513" s="456" t="str">
        <f t="shared" si="6"/>
        <v/>
      </c>
      <c r="Q513" s="457">
        <f t="shared" si="7"/>
        <v>0</v>
      </c>
      <c r="R513" s="458"/>
      <c r="S513" s="459" t="str">
        <f t="array" ref="S513">IF(B513="","",XLOOKUP($B513,Product,'Product List'!D:D))</f>
        <v/>
      </c>
      <c r="T513" s="454" t="str">
        <f t="array" ref="T513">IF(B513="","",XLOOKUP($B513,Product,'Product List'!E:E))</f>
        <v/>
      </c>
      <c r="U513" s="454" t="str">
        <f t="array" ref="U513">IF(B513="","",XLOOKUP($B513,Product,'Product List'!F:F))</f>
        <v/>
      </c>
      <c r="V513" s="454" t="str">
        <f t="array" ref="V513">IF(B513="","",XLOOKUP($B513,Product,'Product List'!G:G))</f>
        <v/>
      </c>
      <c r="W513" s="434"/>
      <c r="X513" s="434" t="str">
        <f t="array" ref="X513">iferror(xlookup(B513,'Product List'!A:A,'Product List'!P:P),"")</f>
        <v/>
      </c>
      <c r="Y513" s="434">
        <f t="shared" si="8"/>
        <v>0</v>
      </c>
      <c r="Z513" s="434"/>
    </row>
    <row r="514" ht="14.25" customHeight="1">
      <c r="A514" s="495"/>
      <c r="B514" s="494"/>
      <c r="C514" s="495"/>
      <c r="D514" s="496"/>
      <c r="E514" s="496"/>
      <c r="F514" s="496"/>
      <c r="G514" s="487">
        <f t="shared" si="1"/>
        <v>0</v>
      </c>
      <c r="H514" s="451" t="str">
        <f t="shared" si="2"/>
        <v/>
      </c>
      <c r="I514" s="452" t="str">
        <f t="shared" si="3"/>
        <v/>
      </c>
      <c r="J514" s="493"/>
      <c r="K514" s="434"/>
      <c r="L514" s="454" t="str">
        <f t="shared" si="4"/>
        <v/>
      </c>
      <c r="M514" s="455" t="str">
        <f t="array" ref="M514">IFERROR(IF(J514="","",XLOOKUP(L514,Personnel!$B$4:$G$4,Personnel!$B$5:$G$5)),"")</f>
        <v/>
      </c>
      <c r="N514" s="455">
        <f t="shared" si="5"/>
        <v>0</v>
      </c>
      <c r="O514" s="434"/>
      <c r="P514" s="456" t="str">
        <f t="shared" si="6"/>
        <v/>
      </c>
      <c r="Q514" s="457">
        <f t="shared" si="7"/>
        <v>0</v>
      </c>
      <c r="R514" s="458"/>
      <c r="S514" s="459" t="str">
        <f t="array" ref="S514">IF(B514="","",XLOOKUP($B514,Product,'Product List'!D:D))</f>
        <v/>
      </c>
      <c r="T514" s="454" t="str">
        <f t="array" ref="T514">IF(B514="","",XLOOKUP($B514,Product,'Product List'!E:E))</f>
        <v/>
      </c>
      <c r="U514" s="454" t="str">
        <f t="array" ref="U514">IF(B514="","",XLOOKUP($B514,Product,'Product List'!F:F))</f>
        <v/>
      </c>
      <c r="V514" s="454" t="str">
        <f t="array" ref="V514">IF(B514="","",XLOOKUP($B514,Product,'Product List'!G:G))</f>
        <v/>
      </c>
      <c r="W514" s="434"/>
      <c r="X514" s="434" t="str">
        <f t="array" ref="X514">iferror(xlookup(B514,'Product List'!A:A,'Product List'!P:P),"")</f>
        <v/>
      </c>
      <c r="Y514" s="434">
        <f t="shared" si="8"/>
        <v>0</v>
      </c>
      <c r="Z514" s="434"/>
    </row>
    <row r="515" ht="14.25" customHeight="1">
      <c r="A515" s="495"/>
      <c r="B515" s="494"/>
      <c r="C515" s="495"/>
      <c r="D515" s="496"/>
      <c r="E515" s="496"/>
      <c r="F515" s="496"/>
      <c r="G515" s="487">
        <f t="shared" si="1"/>
        <v>0</v>
      </c>
      <c r="H515" s="451" t="str">
        <f t="shared" si="2"/>
        <v/>
      </c>
      <c r="I515" s="452" t="str">
        <f t="shared" si="3"/>
        <v/>
      </c>
      <c r="J515" s="493"/>
      <c r="K515" s="434"/>
      <c r="L515" s="454" t="str">
        <f t="shared" si="4"/>
        <v/>
      </c>
      <c r="M515" s="455" t="str">
        <f t="array" ref="M515">IFERROR(IF(J515="","",XLOOKUP(L515,Personnel!$B$4:$G$4,Personnel!$B$5:$G$5)),"")</f>
        <v/>
      </c>
      <c r="N515" s="455">
        <f t="shared" si="5"/>
        <v>0</v>
      </c>
      <c r="O515" s="434"/>
      <c r="P515" s="456" t="str">
        <f t="shared" si="6"/>
        <v/>
      </c>
      <c r="Q515" s="457">
        <f t="shared" si="7"/>
        <v>0</v>
      </c>
      <c r="R515" s="458"/>
      <c r="S515" s="459" t="str">
        <f t="array" ref="S515">IF(B515="","",XLOOKUP($B515,Product,'Product List'!D:D))</f>
        <v/>
      </c>
      <c r="T515" s="454" t="str">
        <f t="array" ref="T515">IF(B515="","",XLOOKUP($B515,Product,'Product List'!E:E))</f>
        <v/>
      </c>
      <c r="U515" s="454" t="str">
        <f t="array" ref="U515">IF(B515="","",XLOOKUP($B515,Product,'Product List'!F:F))</f>
        <v/>
      </c>
      <c r="V515" s="454" t="str">
        <f t="array" ref="V515">IF(B515="","",XLOOKUP($B515,Product,'Product List'!G:G))</f>
        <v/>
      </c>
      <c r="W515" s="434"/>
      <c r="X515" s="434" t="str">
        <f t="array" ref="X515">iferror(xlookup(B515,'Product List'!A:A,'Product List'!P:P),"")</f>
        <v/>
      </c>
      <c r="Y515" s="434">
        <f t="shared" si="8"/>
        <v>0</v>
      </c>
      <c r="Z515" s="434"/>
    </row>
    <row r="516" ht="14.25" customHeight="1">
      <c r="A516" s="495"/>
      <c r="B516" s="494"/>
      <c r="C516" s="495"/>
      <c r="D516" s="496"/>
      <c r="E516" s="496"/>
      <c r="F516" s="496"/>
      <c r="G516" s="487">
        <f t="shared" si="1"/>
        <v>0</v>
      </c>
      <c r="H516" s="451" t="str">
        <f t="shared" si="2"/>
        <v/>
      </c>
      <c r="I516" s="452" t="str">
        <f t="shared" si="3"/>
        <v/>
      </c>
      <c r="J516" s="493"/>
      <c r="K516" s="434"/>
      <c r="L516" s="454" t="str">
        <f t="shared" si="4"/>
        <v/>
      </c>
      <c r="M516" s="455" t="str">
        <f t="array" ref="M516">IFERROR(IF(J516="","",XLOOKUP(L516,Personnel!$B$4:$G$4,Personnel!$B$5:$G$5)),"")</f>
        <v/>
      </c>
      <c r="N516" s="455">
        <f t="shared" si="5"/>
        <v>0</v>
      </c>
      <c r="O516" s="434"/>
      <c r="P516" s="456" t="str">
        <f t="shared" si="6"/>
        <v/>
      </c>
      <c r="Q516" s="457">
        <f t="shared" si="7"/>
        <v>0</v>
      </c>
      <c r="R516" s="458"/>
      <c r="S516" s="459" t="str">
        <f t="array" ref="S516">IF(B516="","",XLOOKUP($B516,Product,'Product List'!D:D))</f>
        <v/>
      </c>
      <c r="T516" s="454" t="str">
        <f t="array" ref="T516">IF(B516="","",XLOOKUP($B516,Product,'Product List'!E:E))</f>
        <v/>
      </c>
      <c r="U516" s="454" t="str">
        <f t="array" ref="U516">IF(B516="","",XLOOKUP($B516,Product,'Product List'!F:F))</f>
        <v/>
      </c>
      <c r="V516" s="454" t="str">
        <f t="array" ref="V516">IF(B516="","",XLOOKUP($B516,Product,'Product List'!G:G))</f>
        <v/>
      </c>
      <c r="W516" s="434"/>
      <c r="X516" s="434" t="str">
        <f t="array" ref="X516">iferror(xlookup(B516,'Product List'!A:A,'Product List'!P:P),"")</f>
        <v/>
      </c>
      <c r="Y516" s="434">
        <f t="shared" si="8"/>
        <v>0</v>
      </c>
      <c r="Z516" s="434"/>
    </row>
    <row r="517" ht="14.25" customHeight="1">
      <c r="A517" s="495"/>
      <c r="B517" s="494"/>
      <c r="C517" s="495"/>
      <c r="D517" s="496"/>
      <c r="E517" s="496"/>
      <c r="F517" s="496"/>
      <c r="G517" s="487">
        <f t="shared" si="1"/>
        <v>0</v>
      </c>
      <c r="H517" s="451" t="str">
        <f t="shared" si="2"/>
        <v/>
      </c>
      <c r="I517" s="452" t="str">
        <f t="shared" si="3"/>
        <v/>
      </c>
      <c r="J517" s="493"/>
      <c r="K517" s="434"/>
      <c r="L517" s="454" t="str">
        <f t="shared" si="4"/>
        <v/>
      </c>
      <c r="M517" s="455" t="str">
        <f t="array" ref="M517">IFERROR(IF(J517="","",XLOOKUP(L517,Personnel!$B$4:$G$4,Personnel!$B$5:$G$5)),"")</f>
        <v/>
      </c>
      <c r="N517" s="455">
        <f t="shared" si="5"/>
        <v>0</v>
      </c>
      <c r="O517" s="434"/>
      <c r="P517" s="456" t="str">
        <f t="shared" si="6"/>
        <v/>
      </c>
      <c r="Q517" s="457">
        <f t="shared" si="7"/>
        <v>0</v>
      </c>
      <c r="R517" s="458"/>
      <c r="S517" s="459" t="str">
        <f t="array" ref="S517">IF(B517="","",XLOOKUP($B517,Product,'Product List'!D:D))</f>
        <v/>
      </c>
      <c r="T517" s="454" t="str">
        <f t="array" ref="T517">IF(B517="","",XLOOKUP($B517,Product,'Product List'!E:E))</f>
        <v/>
      </c>
      <c r="U517" s="454" t="str">
        <f t="array" ref="U517">IF(B517="","",XLOOKUP($B517,Product,'Product List'!F:F))</f>
        <v/>
      </c>
      <c r="V517" s="454" t="str">
        <f t="array" ref="V517">IF(B517="","",XLOOKUP($B517,Product,'Product List'!G:G))</f>
        <v/>
      </c>
      <c r="W517" s="434"/>
      <c r="X517" s="434" t="str">
        <f t="array" ref="X517">iferror(xlookup(B517,'Product List'!A:A,'Product List'!P:P),"")</f>
        <v/>
      </c>
      <c r="Y517" s="434">
        <f t="shared" si="8"/>
        <v>0</v>
      </c>
      <c r="Z517" s="434"/>
    </row>
    <row r="518" ht="14.25" customHeight="1">
      <c r="A518" s="495"/>
      <c r="B518" s="494"/>
      <c r="C518" s="495"/>
      <c r="D518" s="496"/>
      <c r="E518" s="496"/>
      <c r="F518" s="496"/>
      <c r="G518" s="487">
        <f t="shared" si="1"/>
        <v>0</v>
      </c>
      <c r="H518" s="451" t="str">
        <f t="shared" si="2"/>
        <v/>
      </c>
      <c r="I518" s="452" t="str">
        <f t="shared" si="3"/>
        <v/>
      </c>
      <c r="J518" s="493"/>
      <c r="K518" s="434"/>
      <c r="L518" s="454" t="str">
        <f t="shared" si="4"/>
        <v/>
      </c>
      <c r="M518" s="455" t="str">
        <f t="array" ref="M518">IFERROR(IF(J518="","",XLOOKUP(L518,Personnel!$B$4:$G$4,Personnel!$B$5:$G$5)),"")</f>
        <v/>
      </c>
      <c r="N518" s="455">
        <f t="shared" si="5"/>
        <v>0</v>
      </c>
      <c r="O518" s="434"/>
      <c r="P518" s="456" t="str">
        <f t="shared" si="6"/>
        <v/>
      </c>
      <c r="Q518" s="457">
        <f t="shared" si="7"/>
        <v>0</v>
      </c>
      <c r="R518" s="458"/>
      <c r="S518" s="459" t="str">
        <f t="array" ref="S518">IF(B518="","",XLOOKUP($B518,Product,'Product List'!D:D))</f>
        <v/>
      </c>
      <c r="T518" s="454" t="str">
        <f t="array" ref="T518">IF(B518="","",XLOOKUP($B518,Product,'Product List'!E:E))</f>
        <v/>
      </c>
      <c r="U518" s="454" t="str">
        <f t="array" ref="U518">IF(B518="","",XLOOKUP($B518,Product,'Product List'!F:F))</f>
        <v/>
      </c>
      <c r="V518" s="454" t="str">
        <f t="array" ref="V518">IF(B518="","",XLOOKUP($B518,Product,'Product List'!G:G))</f>
        <v/>
      </c>
      <c r="W518" s="434"/>
      <c r="X518" s="434" t="str">
        <f t="array" ref="X518">iferror(xlookup(B518,'Product List'!A:A,'Product List'!P:P),"")</f>
        <v/>
      </c>
      <c r="Y518" s="434">
        <f t="shared" si="8"/>
        <v>0</v>
      </c>
      <c r="Z518" s="434"/>
    </row>
    <row r="519" ht="14.25" customHeight="1">
      <c r="A519" s="495"/>
      <c r="B519" s="494"/>
      <c r="C519" s="495"/>
      <c r="D519" s="496"/>
      <c r="E519" s="496"/>
      <c r="F519" s="496"/>
      <c r="G519" s="487">
        <f t="shared" si="1"/>
        <v>0</v>
      </c>
      <c r="H519" s="451" t="str">
        <f t="shared" si="2"/>
        <v/>
      </c>
      <c r="I519" s="452" t="str">
        <f t="shared" si="3"/>
        <v/>
      </c>
      <c r="J519" s="493"/>
      <c r="K519" s="434"/>
      <c r="L519" s="454" t="str">
        <f t="shared" si="4"/>
        <v/>
      </c>
      <c r="M519" s="455" t="str">
        <f t="array" ref="M519">IFERROR(IF(J519="","",XLOOKUP(L519,Personnel!$B$4:$G$4,Personnel!$B$5:$G$5)),"")</f>
        <v/>
      </c>
      <c r="N519" s="455">
        <f t="shared" si="5"/>
        <v>0</v>
      </c>
      <c r="O519" s="434"/>
      <c r="P519" s="456" t="str">
        <f t="shared" si="6"/>
        <v/>
      </c>
      <c r="Q519" s="457">
        <f t="shared" si="7"/>
        <v>0</v>
      </c>
      <c r="R519" s="458"/>
      <c r="S519" s="459" t="str">
        <f t="array" ref="S519">IF(B519="","",XLOOKUP($B519,Product,'Product List'!D:D))</f>
        <v/>
      </c>
      <c r="T519" s="454" t="str">
        <f t="array" ref="T519">IF(B519="","",XLOOKUP($B519,Product,'Product List'!E:E))</f>
        <v/>
      </c>
      <c r="U519" s="454" t="str">
        <f t="array" ref="U519">IF(B519="","",XLOOKUP($B519,Product,'Product List'!F:F))</f>
        <v/>
      </c>
      <c r="V519" s="454" t="str">
        <f t="array" ref="V519">IF(B519="","",XLOOKUP($B519,Product,'Product List'!G:G))</f>
        <v/>
      </c>
      <c r="W519" s="434"/>
      <c r="X519" s="434" t="str">
        <f t="array" ref="X519">iferror(xlookup(B519,'Product List'!A:A,'Product List'!P:P),"")</f>
        <v/>
      </c>
      <c r="Y519" s="434">
        <f t="shared" si="8"/>
        <v>0</v>
      </c>
      <c r="Z519" s="434"/>
    </row>
    <row r="520" ht="14.25" customHeight="1">
      <c r="A520" s="495"/>
      <c r="B520" s="494"/>
      <c r="C520" s="495"/>
      <c r="D520" s="496"/>
      <c r="E520" s="496"/>
      <c r="F520" s="496"/>
      <c r="G520" s="487">
        <f t="shared" si="1"/>
        <v>0</v>
      </c>
      <c r="H520" s="451" t="str">
        <f t="shared" si="2"/>
        <v/>
      </c>
      <c r="I520" s="452" t="str">
        <f t="shared" si="3"/>
        <v/>
      </c>
      <c r="J520" s="493"/>
      <c r="K520" s="434"/>
      <c r="L520" s="454" t="str">
        <f t="shared" si="4"/>
        <v/>
      </c>
      <c r="M520" s="455" t="str">
        <f t="array" ref="M520">IFERROR(IF(J520="","",XLOOKUP(L520,Personnel!$B$4:$G$4,Personnel!$B$5:$G$5)),"")</f>
        <v/>
      </c>
      <c r="N520" s="455">
        <f t="shared" si="5"/>
        <v>0</v>
      </c>
      <c r="O520" s="434"/>
      <c r="P520" s="456" t="str">
        <f t="shared" si="6"/>
        <v/>
      </c>
      <c r="Q520" s="457">
        <f t="shared" si="7"/>
        <v>0</v>
      </c>
      <c r="R520" s="458"/>
      <c r="S520" s="459" t="str">
        <f t="array" ref="S520">IF(B520="","",XLOOKUP($B520,Product,'Product List'!D:D))</f>
        <v/>
      </c>
      <c r="T520" s="454" t="str">
        <f t="array" ref="T520">IF(B520="","",XLOOKUP($B520,Product,'Product List'!E:E))</f>
        <v/>
      </c>
      <c r="U520" s="454" t="str">
        <f t="array" ref="U520">IF(B520="","",XLOOKUP($B520,Product,'Product List'!F:F))</f>
        <v/>
      </c>
      <c r="V520" s="454" t="str">
        <f t="array" ref="V520">IF(B520="","",XLOOKUP($B520,Product,'Product List'!G:G))</f>
        <v/>
      </c>
      <c r="W520" s="434"/>
      <c r="X520" s="434" t="str">
        <f t="array" ref="X520">iferror(xlookup(B520,'Product List'!A:A,'Product List'!P:P),"")</f>
        <v/>
      </c>
      <c r="Y520" s="434">
        <f t="shared" si="8"/>
        <v>0</v>
      </c>
      <c r="Z520" s="434"/>
    </row>
    <row r="521" ht="14.25" customHeight="1">
      <c r="A521" s="495"/>
      <c r="B521" s="494"/>
      <c r="C521" s="495"/>
      <c r="D521" s="496"/>
      <c r="E521" s="496"/>
      <c r="F521" s="496"/>
      <c r="G521" s="487">
        <f t="shared" si="1"/>
        <v>0</v>
      </c>
      <c r="H521" s="451" t="str">
        <f t="shared" si="2"/>
        <v/>
      </c>
      <c r="I521" s="452" t="str">
        <f t="shared" si="3"/>
        <v/>
      </c>
      <c r="J521" s="493"/>
      <c r="K521" s="434"/>
      <c r="L521" s="454" t="str">
        <f t="shared" si="4"/>
        <v/>
      </c>
      <c r="M521" s="455" t="str">
        <f t="array" ref="M521">IFERROR(IF(J521="","",XLOOKUP(L521,Personnel!$B$4:$G$4,Personnel!$B$5:$G$5)),"")</f>
        <v/>
      </c>
      <c r="N521" s="455">
        <f t="shared" si="5"/>
        <v>0</v>
      </c>
      <c r="O521" s="434"/>
      <c r="P521" s="456" t="str">
        <f t="shared" si="6"/>
        <v/>
      </c>
      <c r="Q521" s="457">
        <f t="shared" si="7"/>
        <v>0</v>
      </c>
      <c r="R521" s="458"/>
      <c r="S521" s="459" t="str">
        <f t="array" ref="S521">IF(B521="","",XLOOKUP($B521,Product,'Product List'!D:D))</f>
        <v/>
      </c>
      <c r="T521" s="454" t="str">
        <f t="array" ref="T521">IF(B521="","",XLOOKUP($B521,Product,'Product List'!E:E))</f>
        <v/>
      </c>
      <c r="U521" s="454" t="str">
        <f t="array" ref="U521">IF(B521="","",XLOOKUP($B521,Product,'Product List'!F:F))</f>
        <v/>
      </c>
      <c r="V521" s="454" t="str">
        <f t="array" ref="V521">IF(B521="","",XLOOKUP($B521,Product,'Product List'!G:G))</f>
        <v/>
      </c>
      <c r="W521" s="434"/>
      <c r="X521" s="434" t="str">
        <f t="array" ref="X521">iferror(xlookup(B521,'Product List'!A:A,'Product List'!P:P),"")</f>
        <v/>
      </c>
      <c r="Y521" s="434">
        <f t="shared" si="8"/>
        <v>0</v>
      </c>
      <c r="Z521" s="434"/>
    </row>
    <row r="522" ht="14.25" customHeight="1">
      <c r="A522" s="495"/>
      <c r="B522" s="494"/>
      <c r="C522" s="495"/>
      <c r="D522" s="496"/>
      <c r="E522" s="496"/>
      <c r="F522" s="496"/>
      <c r="G522" s="487">
        <f t="shared" si="1"/>
        <v>0</v>
      </c>
      <c r="H522" s="451" t="str">
        <f t="shared" si="2"/>
        <v/>
      </c>
      <c r="I522" s="452" t="str">
        <f t="shared" si="3"/>
        <v/>
      </c>
      <c r="J522" s="493"/>
      <c r="K522" s="434"/>
      <c r="L522" s="454" t="str">
        <f t="shared" si="4"/>
        <v/>
      </c>
      <c r="M522" s="455" t="str">
        <f t="array" ref="M522">IFERROR(IF(J522="","",XLOOKUP(L522,Personnel!$B$4:$G$4,Personnel!$B$5:$G$5)),"")</f>
        <v/>
      </c>
      <c r="N522" s="455">
        <f t="shared" si="5"/>
        <v>0</v>
      </c>
      <c r="O522" s="434"/>
      <c r="P522" s="456" t="str">
        <f t="shared" si="6"/>
        <v/>
      </c>
      <c r="Q522" s="457">
        <f t="shared" si="7"/>
        <v>0</v>
      </c>
      <c r="R522" s="458"/>
      <c r="S522" s="459" t="str">
        <f t="array" ref="S522">IF(B522="","",XLOOKUP($B522,Product,'Product List'!D:D))</f>
        <v/>
      </c>
      <c r="T522" s="454" t="str">
        <f t="array" ref="T522">IF(B522="","",XLOOKUP($B522,Product,'Product List'!E:E))</f>
        <v/>
      </c>
      <c r="U522" s="454" t="str">
        <f t="array" ref="U522">IF(B522="","",XLOOKUP($B522,Product,'Product List'!F:F))</f>
        <v/>
      </c>
      <c r="V522" s="454" t="str">
        <f t="array" ref="V522">IF(B522="","",XLOOKUP($B522,Product,'Product List'!G:G))</f>
        <v/>
      </c>
      <c r="W522" s="434"/>
      <c r="X522" s="434" t="str">
        <f t="array" ref="X522">iferror(xlookup(B522,'Product List'!A:A,'Product List'!P:P),"")</f>
        <v/>
      </c>
      <c r="Y522" s="434">
        <f t="shared" si="8"/>
        <v>0</v>
      </c>
      <c r="Z522" s="434"/>
    </row>
    <row r="523" ht="14.25" customHeight="1">
      <c r="A523" s="495"/>
      <c r="B523" s="494"/>
      <c r="C523" s="495"/>
      <c r="D523" s="496"/>
      <c r="E523" s="496"/>
      <c r="F523" s="496"/>
      <c r="G523" s="487">
        <f t="shared" si="1"/>
        <v>0</v>
      </c>
      <c r="H523" s="451" t="str">
        <f t="shared" si="2"/>
        <v/>
      </c>
      <c r="I523" s="452" t="str">
        <f t="shared" si="3"/>
        <v/>
      </c>
      <c r="J523" s="493"/>
      <c r="K523" s="434"/>
      <c r="L523" s="454" t="str">
        <f t="shared" si="4"/>
        <v/>
      </c>
      <c r="M523" s="455" t="str">
        <f t="array" ref="M523">IFERROR(IF(J523="","",XLOOKUP(L523,Personnel!$B$4:$G$4,Personnel!$B$5:$G$5)),"")</f>
        <v/>
      </c>
      <c r="N523" s="455">
        <f t="shared" si="5"/>
        <v>0</v>
      </c>
      <c r="O523" s="434"/>
      <c r="P523" s="456" t="str">
        <f t="shared" si="6"/>
        <v/>
      </c>
      <c r="Q523" s="457">
        <f t="shared" si="7"/>
        <v>0</v>
      </c>
      <c r="R523" s="458"/>
      <c r="S523" s="459" t="str">
        <f t="array" ref="S523">IF(B523="","",XLOOKUP($B523,Product,'Product List'!D:D))</f>
        <v/>
      </c>
      <c r="T523" s="454" t="str">
        <f t="array" ref="T523">IF(B523="","",XLOOKUP($B523,Product,'Product List'!E:E))</f>
        <v/>
      </c>
      <c r="U523" s="454" t="str">
        <f t="array" ref="U523">IF(B523="","",XLOOKUP($B523,Product,'Product List'!F:F))</f>
        <v/>
      </c>
      <c r="V523" s="454" t="str">
        <f t="array" ref="V523">IF(B523="","",XLOOKUP($B523,Product,'Product List'!G:G))</f>
        <v/>
      </c>
      <c r="W523" s="434"/>
      <c r="X523" s="434" t="str">
        <f t="array" ref="X523">iferror(xlookup(B523,'Product List'!A:A,'Product List'!P:P),"")</f>
        <v/>
      </c>
      <c r="Y523" s="434">
        <f t="shared" si="8"/>
        <v>0</v>
      </c>
      <c r="Z523" s="434"/>
    </row>
    <row r="524" ht="14.25" customHeight="1">
      <c r="A524" s="495"/>
      <c r="B524" s="494"/>
      <c r="C524" s="495"/>
      <c r="D524" s="496"/>
      <c r="E524" s="496"/>
      <c r="F524" s="496"/>
      <c r="G524" s="487">
        <f t="shared" si="1"/>
        <v>0</v>
      </c>
      <c r="H524" s="451" t="str">
        <f t="shared" si="2"/>
        <v/>
      </c>
      <c r="I524" s="452" t="str">
        <f t="shared" si="3"/>
        <v/>
      </c>
      <c r="J524" s="493"/>
      <c r="K524" s="434"/>
      <c r="L524" s="454" t="str">
        <f t="shared" si="4"/>
        <v/>
      </c>
      <c r="M524" s="455" t="str">
        <f t="array" ref="M524">IFERROR(IF(J524="","",XLOOKUP(L524,Personnel!$B$4:$G$4,Personnel!$B$5:$G$5)),"")</f>
        <v/>
      </c>
      <c r="N524" s="455">
        <f t="shared" si="5"/>
        <v>0</v>
      </c>
      <c r="O524" s="434"/>
      <c r="P524" s="456" t="str">
        <f t="shared" si="6"/>
        <v/>
      </c>
      <c r="Q524" s="457">
        <f t="shared" si="7"/>
        <v>0</v>
      </c>
      <c r="R524" s="458"/>
      <c r="S524" s="459" t="str">
        <f t="array" ref="S524">IF(B524="","",XLOOKUP($B524,Product,'Product List'!D:D))</f>
        <v/>
      </c>
      <c r="T524" s="454" t="str">
        <f t="array" ref="T524">IF(B524="","",XLOOKUP($B524,Product,'Product List'!E:E))</f>
        <v/>
      </c>
      <c r="U524" s="454" t="str">
        <f t="array" ref="U524">IF(B524="","",XLOOKUP($B524,Product,'Product List'!F:F))</f>
        <v/>
      </c>
      <c r="V524" s="454" t="str">
        <f t="array" ref="V524">IF(B524="","",XLOOKUP($B524,Product,'Product List'!G:G))</f>
        <v/>
      </c>
      <c r="W524" s="434"/>
      <c r="X524" s="434" t="str">
        <f t="array" ref="X524">iferror(xlookup(B524,'Product List'!A:A,'Product List'!P:P),"")</f>
        <v/>
      </c>
      <c r="Y524" s="434">
        <f t="shared" si="8"/>
        <v>0</v>
      </c>
      <c r="Z524" s="434"/>
    </row>
    <row r="525" ht="14.25" customHeight="1">
      <c r="A525" s="495"/>
      <c r="B525" s="494"/>
      <c r="C525" s="495"/>
      <c r="D525" s="496"/>
      <c r="E525" s="496"/>
      <c r="F525" s="496"/>
      <c r="G525" s="487">
        <f t="shared" si="1"/>
        <v>0</v>
      </c>
      <c r="H525" s="451" t="str">
        <f t="shared" si="2"/>
        <v/>
      </c>
      <c r="I525" s="452" t="str">
        <f t="shared" si="3"/>
        <v/>
      </c>
      <c r="J525" s="493"/>
      <c r="K525" s="434"/>
      <c r="L525" s="454" t="str">
        <f t="shared" si="4"/>
        <v/>
      </c>
      <c r="M525" s="455" t="str">
        <f t="array" ref="M525">IFERROR(IF(J525="","",XLOOKUP(L525,Personnel!$B$4:$G$4,Personnel!$B$5:$G$5)),"")</f>
        <v/>
      </c>
      <c r="N525" s="455">
        <f t="shared" si="5"/>
        <v>0</v>
      </c>
      <c r="O525" s="434"/>
      <c r="P525" s="456" t="str">
        <f t="shared" si="6"/>
        <v/>
      </c>
      <c r="Q525" s="457">
        <f t="shared" si="7"/>
        <v>0</v>
      </c>
      <c r="R525" s="458"/>
      <c r="S525" s="459" t="str">
        <f t="array" ref="S525">IF(B525="","",XLOOKUP($B525,Product,'Product List'!D:D))</f>
        <v/>
      </c>
      <c r="T525" s="454" t="str">
        <f t="array" ref="T525">IF(B525="","",XLOOKUP($B525,Product,'Product List'!E:E))</f>
        <v/>
      </c>
      <c r="U525" s="454" t="str">
        <f t="array" ref="U525">IF(B525="","",XLOOKUP($B525,Product,'Product List'!F:F))</f>
        <v/>
      </c>
      <c r="V525" s="454" t="str">
        <f t="array" ref="V525">IF(B525="","",XLOOKUP($B525,Product,'Product List'!G:G))</f>
        <v/>
      </c>
      <c r="W525" s="434"/>
      <c r="X525" s="434" t="str">
        <f t="array" ref="X525">iferror(xlookup(B525,'Product List'!A:A,'Product List'!P:P),"")</f>
        <v/>
      </c>
      <c r="Y525" s="434">
        <f t="shared" si="8"/>
        <v>0</v>
      </c>
      <c r="Z525" s="434"/>
    </row>
    <row r="526" ht="14.25" customHeight="1">
      <c r="A526" s="495"/>
      <c r="B526" s="494"/>
      <c r="C526" s="495"/>
      <c r="D526" s="496"/>
      <c r="E526" s="496"/>
      <c r="F526" s="496"/>
      <c r="G526" s="487">
        <f t="shared" si="1"/>
        <v>0</v>
      </c>
      <c r="H526" s="451" t="str">
        <f t="shared" si="2"/>
        <v/>
      </c>
      <c r="I526" s="452" t="str">
        <f t="shared" si="3"/>
        <v/>
      </c>
      <c r="J526" s="493"/>
      <c r="K526" s="434"/>
      <c r="L526" s="454" t="str">
        <f t="shared" si="4"/>
        <v/>
      </c>
      <c r="M526" s="455" t="str">
        <f t="array" ref="M526">IFERROR(IF(J526="","",XLOOKUP(L526,Personnel!$B$4:$G$4,Personnel!$B$5:$G$5)),"")</f>
        <v/>
      </c>
      <c r="N526" s="455">
        <f t="shared" si="5"/>
        <v>0</v>
      </c>
      <c r="O526" s="434"/>
      <c r="P526" s="456" t="str">
        <f t="shared" si="6"/>
        <v/>
      </c>
      <c r="Q526" s="457">
        <f t="shared" si="7"/>
        <v>0</v>
      </c>
      <c r="R526" s="458"/>
      <c r="S526" s="459" t="str">
        <f t="array" ref="S526">IF(B526="","",XLOOKUP($B526,Product,'Product List'!D:D))</f>
        <v/>
      </c>
      <c r="T526" s="454" t="str">
        <f t="array" ref="T526">IF(B526="","",XLOOKUP($B526,Product,'Product List'!E:E))</f>
        <v/>
      </c>
      <c r="U526" s="454" t="str">
        <f t="array" ref="U526">IF(B526="","",XLOOKUP($B526,Product,'Product List'!F:F))</f>
        <v/>
      </c>
      <c r="V526" s="454" t="str">
        <f t="array" ref="V526">IF(B526="","",XLOOKUP($B526,Product,'Product List'!G:G))</f>
        <v/>
      </c>
      <c r="W526" s="434"/>
      <c r="X526" s="434" t="str">
        <f t="array" ref="X526">iferror(xlookup(B526,'Product List'!A:A,'Product List'!P:P),"")</f>
        <v/>
      </c>
      <c r="Y526" s="434">
        <f t="shared" si="8"/>
        <v>0</v>
      </c>
      <c r="Z526" s="434"/>
    </row>
    <row r="527" ht="14.25" customHeight="1">
      <c r="A527" s="495"/>
      <c r="B527" s="494"/>
      <c r="C527" s="495"/>
      <c r="D527" s="496"/>
      <c r="E527" s="496"/>
      <c r="F527" s="496"/>
      <c r="G527" s="487">
        <f t="shared" si="1"/>
        <v>0</v>
      </c>
      <c r="H527" s="451" t="str">
        <f t="shared" si="2"/>
        <v/>
      </c>
      <c r="I527" s="452" t="str">
        <f t="shared" si="3"/>
        <v/>
      </c>
      <c r="J527" s="493"/>
      <c r="K527" s="434"/>
      <c r="L527" s="454" t="str">
        <f t="shared" si="4"/>
        <v/>
      </c>
      <c r="M527" s="455" t="str">
        <f t="array" ref="M527">IFERROR(IF(J527="","",XLOOKUP(L527,Personnel!$B$4:$G$4,Personnel!$B$5:$G$5)),"")</f>
        <v/>
      </c>
      <c r="N527" s="455">
        <f t="shared" si="5"/>
        <v>0</v>
      </c>
      <c r="O527" s="434"/>
      <c r="P527" s="456" t="str">
        <f t="shared" si="6"/>
        <v/>
      </c>
      <c r="Q527" s="457">
        <f t="shared" si="7"/>
        <v>0</v>
      </c>
      <c r="R527" s="458"/>
      <c r="S527" s="459" t="str">
        <f t="array" ref="S527">IF(B527="","",XLOOKUP($B527,Product,'Product List'!D:D))</f>
        <v/>
      </c>
      <c r="T527" s="454" t="str">
        <f t="array" ref="T527">IF(B527="","",XLOOKUP($B527,Product,'Product List'!E:E))</f>
        <v/>
      </c>
      <c r="U527" s="454" t="str">
        <f t="array" ref="U527">IF(B527="","",XLOOKUP($B527,Product,'Product List'!F:F))</f>
        <v/>
      </c>
      <c r="V527" s="454" t="str">
        <f t="array" ref="V527">IF(B527="","",XLOOKUP($B527,Product,'Product List'!G:G))</f>
        <v/>
      </c>
      <c r="W527" s="434"/>
      <c r="X527" s="434" t="str">
        <f t="array" ref="X527">iferror(xlookup(B527,'Product List'!A:A,'Product List'!P:P),"")</f>
        <v/>
      </c>
      <c r="Y527" s="434">
        <f t="shared" si="8"/>
        <v>0</v>
      </c>
      <c r="Z527" s="434"/>
    </row>
    <row r="528" ht="14.25" customHeight="1">
      <c r="A528" s="495"/>
      <c r="B528" s="494"/>
      <c r="C528" s="495"/>
      <c r="D528" s="496"/>
      <c r="E528" s="496"/>
      <c r="F528" s="496"/>
      <c r="G528" s="487">
        <f t="shared" si="1"/>
        <v>0</v>
      </c>
      <c r="H528" s="451" t="str">
        <f t="shared" si="2"/>
        <v/>
      </c>
      <c r="I528" s="452" t="str">
        <f t="shared" si="3"/>
        <v/>
      </c>
      <c r="J528" s="493"/>
      <c r="K528" s="434"/>
      <c r="L528" s="454" t="str">
        <f t="shared" si="4"/>
        <v/>
      </c>
      <c r="M528" s="455" t="str">
        <f t="array" ref="M528">IFERROR(IF(J528="","",XLOOKUP(L528,Personnel!$B$4:$G$4,Personnel!$B$5:$G$5)),"")</f>
        <v/>
      </c>
      <c r="N528" s="455">
        <f t="shared" si="5"/>
        <v>0</v>
      </c>
      <c r="O528" s="434"/>
      <c r="P528" s="456" t="str">
        <f t="shared" si="6"/>
        <v/>
      </c>
      <c r="Q528" s="457">
        <f t="shared" si="7"/>
        <v>0</v>
      </c>
      <c r="R528" s="458"/>
      <c r="S528" s="459" t="str">
        <f t="array" ref="S528">IF(B528="","",XLOOKUP($B528,Product,'Product List'!D:D))</f>
        <v/>
      </c>
      <c r="T528" s="454" t="str">
        <f t="array" ref="T528">IF(B528="","",XLOOKUP($B528,Product,'Product List'!E:E))</f>
        <v/>
      </c>
      <c r="U528" s="454" t="str">
        <f t="array" ref="U528">IF(B528="","",XLOOKUP($B528,Product,'Product List'!F:F))</f>
        <v/>
      </c>
      <c r="V528" s="454" t="str">
        <f t="array" ref="V528">IF(B528="","",XLOOKUP($B528,Product,'Product List'!G:G))</f>
        <v/>
      </c>
      <c r="W528" s="434"/>
      <c r="X528" s="434" t="str">
        <f t="array" ref="X528">iferror(xlookup(B528,'Product List'!A:A,'Product List'!P:P),"")</f>
        <v/>
      </c>
      <c r="Y528" s="434">
        <f t="shared" si="8"/>
        <v>0</v>
      </c>
      <c r="Z528" s="434"/>
    </row>
    <row r="529" ht="14.25" customHeight="1">
      <c r="A529" s="495"/>
      <c r="B529" s="494"/>
      <c r="C529" s="495"/>
      <c r="D529" s="496"/>
      <c r="E529" s="496"/>
      <c r="F529" s="496"/>
      <c r="G529" s="487">
        <f t="shared" si="1"/>
        <v>0</v>
      </c>
      <c r="H529" s="451" t="str">
        <f t="shared" si="2"/>
        <v/>
      </c>
      <c r="I529" s="452" t="str">
        <f t="shared" si="3"/>
        <v/>
      </c>
      <c r="J529" s="493"/>
      <c r="K529" s="434"/>
      <c r="L529" s="454" t="str">
        <f t="shared" si="4"/>
        <v/>
      </c>
      <c r="M529" s="455" t="str">
        <f t="array" ref="M529">IFERROR(IF(J529="","",XLOOKUP(L529,Personnel!$B$4:$G$4,Personnel!$B$5:$G$5)),"")</f>
        <v/>
      </c>
      <c r="N529" s="455">
        <f t="shared" si="5"/>
        <v>0</v>
      </c>
      <c r="O529" s="434"/>
      <c r="P529" s="456" t="str">
        <f t="shared" si="6"/>
        <v/>
      </c>
      <c r="Q529" s="457">
        <f t="shared" si="7"/>
        <v>0</v>
      </c>
      <c r="R529" s="458"/>
      <c r="S529" s="459" t="str">
        <f t="array" ref="S529">IF(B529="","",XLOOKUP($B529,Product,'Product List'!D:D))</f>
        <v/>
      </c>
      <c r="T529" s="454" t="str">
        <f t="array" ref="T529">IF(B529="","",XLOOKUP($B529,Product,'Product List'!E:E))</f>
        <v/>
      </c>
      <c r="U529" s="454" t="str">
        <f t="array" ref="U529">IF(B529="","",XLOOKUP($B529,Product,'Product List'!F:F))</f>
        <v/>
      </c>
      <c r="V529" s="454" t="str">
        <f t="array" ref="V529">IF(B529="","",XLOOKUP($B529,Product,'Product List'!G:G))</f>
        <v/>
      </c>
      <c r="W529" s="434"/>
      <c r="X529" s="434" t="str">
        <f t="array" ref="X529">iferror(xlookup(B529,'Product List'!A:A,'Product List'!P:P),"")</f>
        <v/>
      </c>
      <c r="Y529" s="434">
        <f t="shared" si="8"/>
        <v>0</v>
      </c>
      <c r="Z529" s="434"/>
    </row>
    <row r="530" ht="14.25" customHeight="1">
      <c r="A530" s="495"/>
      <c r="B530" s="494"/>
      <c r="C530" s="495"/>
      <c r="D530" s="496"/>
      <c r="E530" s="496"/>
      <c r="F530" s="496"/>
      <c r="G530" s="487">
        <f t="shared" si="1"/>
        <v>0</v>
      </c>
      <c r="H530" s="451" t="str">
        <f t="shared" si="2"/>
        <v/>
      </c>
      <c r="I530" s="452" t="str">
        <f t="shared" si="3"/>
        <v/>
      </c>
      <c r="J530" s="493"/>
      <c r="K530" s="434"/>
      <c r="L530" s="454" t="str">
        <f t="shared" si="4"/>
        <v/>
      </c>
      <c r="M530" s="455" t="str">
        <f t="array" ref="M530">IFERROR(IF(J530="","",XLOOKUP(L530,Personnel!$B$4:$G$4,Personnel!$B$5:$G$5)),"")</f>
        <v/>
      </c>
      <c r="N530" s="455">
        <f t="shared" si="5"/>
        <v>0</v>
      </c>
      <c r="O530" s="434"/>
      <c r="P530" s="456" t="str">
        <f t="shared" si="6"/>
        <v/>
      </c>
      <c r="Q530" s="457">
        <f t="shared" si="7"/>
        <v>0</v>
      </c>
      <c r="R530" s="458"/>
      <c r="S530" s="459" t="str">
        <f t="array" ref="S530">IF(B530="","",XLOOKUP($B530,Product,'Product List'!D:D))</f>
        <v/>
      </c>
      <c r="T530" s="454" t="str">
        <f t="array" ref="T530">IF(B530="","",XLOOKUP($B530,Product,'Product List'!E:E))</f>
        <v/>
      </c>
      <c r="U530" s="454" t="str">
        <f t="array" ref="U530">IF(B530="","",XLOOKUP($B530,Product,'Product List'!F:F))</f>
        <v/>
      </c>
      <c r="V530" s="454" t="str">
        <f t="array" ref="V530">IF(B530="","",XLOOKUP($B530,Product,'Product List'!G:G))</f>
        <v/>
      </c>
      <c r="W530" s="434"/>
      <c r="X530" s="434" t="str">
        <f t="array" ref="X530">iferror(xlookup(B530,'Product List'!A:A,'Product List'!P:P),"")</f>
        <v/>
      </c>
      <c r="Y530" s="434">
        <f t="shared" si="8"/>
        <v>0</v>
      </c>
      <c r="Z530" s="434"/>
    </row>
    <row r="531" ht="14.25" customHeight="1">
      <c r="A531" s="495"/>
      <c r="B531" s="494"/>
      <c r="C531" s="495"/>
      <c r="D531" s="496"/>
      <c r="E531" s="496"/>
      <c r="F531" s="496"/>
      <c r="G531" s="487">
        <f t="shared" si="1"/>
        <v>0</v>
      </c>
      <c r="H531" s="451" t="str">
        <f t="shared" si="2"/>
        <v/>
      </c>
      <c r="I531" s="452" t="str">
        <f t="shared" si="3"/>
        <v/>
      </c>
      <c r="J531" s="493"/>
      <c r="K531" s="434"/>
      <c r="L531" s="454" t="str">
        <f t="shared" si="4"/>
        <v/>
      </c>
      <c r="M531" s="455" t="str">
        <f t="array" ref="M531">IFERROR(IF(J531="","",XLOOKUP(L531,Personnel!$B$4:$G$4,Personnel!$B$5:$G$5)),"")</f>
        <v/>
      </c>
      <c r="N531" s="455">
        <f t="shared" si="5"/>
        <v>0</v>
      </c>
      <c r="O531" s="434"/>
      <c r="P531" s="456" t="str">
        <f t="shared" si="6"/>
        <v/>
      </c>
      <c r="Q531" s="457">
        <f t="shared" si="7"/>
        <v>0</v>
      </c>
      <c r="R531" s="458"/>
      <c r="S531" s="459" t="str">
        <f t="array" ref="S531">IF(B531="","",XLOOKUP($B531,Product,'Product List'!D:D))</f>
        <v/>
      </c>
      <c r="T531" s="454" t="str">
        <f t="array" ref="T531">IF(B531="","",XLOOKUP($B531,Product,'Product List'!E:E))</f>
        <v/>
      </c>
      <c r="U531" s="454" t="str">
        <f t="array" ref="U531">IF(B531="","",XLOOKUP($B531,Product,'Product List'!F:F))</f>
        <v/>
      </c>
      <c r="V531" s="454" t="str">
        <f t="array" ref="V531">IF(B531="","",XLOOKUP($B531,Product,'Product List'!G:G))</f>
        <v/>
      </c>
      <c r="W531" s="434"/>
      <c r="X531" s="434" t="str">
        <f t="array" ref="X531">iferror(xlookup(B531,'Product List'!A:A,'Product List'!P:P),"")</f>
        <v/>
      </c>
      <c r="Y531" s="434">
        <f t="shared" si="8"/>
        <v>0</v>
      </c>
      <c r="Z531" s="434"/>
    </row>
    <row r="532" ht="14.25" customHeight="1">
      <c r="A532" s="495"/>
      <c r="B532" s="494"/>
      <c r="C532" s="495"/>
      <c r="D532" s="496"/>
      <c r="E532" s="496"/>
      <c r="F532" s="496"/>
      <c r="G532" s="487">
        <f t="shared" si="1"/>
        <v>0</v>
      </c>
      <c r="H532" s="451" t="str">
        <f t="shared" si="2"/>
        <v/>
      </c>
      <c r="I532" s="452" t="str">
        <f t="shared" si="3"/>
        <v/>
      </c>
      <c r="J532" s="493"/>
      <c r="K532" s="434"/>
      <c r="L532" s="454" t="str">
        <f t="shared" si="4"/>
        <v/>
      </c>
      <c r="M532" s="455" t="str">
        <f t="array" ref="M532">IFERROR(IF(J532="","",XLOOKUP(L532,Personnel!$B$4:$G$4,Personnel!$B$5:$G$5)),"")</f>
        <v/>
      </c>
      <c r="N532" s="455">
        <f t="shared" si="5"/>
        <v>0</v>
      </c>
      <c r="O532" s="434"/>
      <c r="P532" s="456" t="str">
        <f t="shared" si="6"/>
        <v/>
      </c>
      <c r="Q532" s="457">
        <f t="shared" si="7"/>
        <v>0</v>
      </c>
      <c r="R532" s="458"/>
      <c r="S532" s="459" t="str">
        <f t="array" ref="S532">IF(B532="","",XLOOKUP($B532,Product,'Product List'!D:D))</f>
        <v/>
      </c>
      <c r="T532" s="454" t="str">
        <f t="array" ref="T532">IF(B532="","",XLOOKUP($B532,Product,'Product List'!E:E))</f>
        <v/>
      </c>
      <c r="U532" s="454" t="str">
        <f t="array" ref="U532">IF(B532="","",XLOOKUP($B532,Product,'Product List'!F:F))</f>
        <v/>
      </c>
      <c r="V532" s="454" t="str">
        <f t="array" ref="V532">IF(B532="","",XLOOKUP($B532,Product,'Product List'!G:G))</f>
        <v/>
      </c>
      <c r="W532" s="434"/>
      <c r="X532" s="434" t="str">
        <f t="array" ref="X532">iferror(xlookup(B532,'Product List'!A:A,'Product List'!P:P),"")</f>
        <v/>
      </c>
      <c r="Y532" s="434">
        <f t="shared" si="8"/>
        <v>0</v>
      </c>
      <c r="Z532" s="434"/>
    </row>
    <row r="533" ht="14.25" customHeight="1">
      <c r="A533" s="495"/>
      <c r="B533" s="494"/>
      <c r="C533" s="495"/>
      <c r="D533" s="496"/>
      <c r="E533" s="496"/>
      <c r="F533" s="496"/>
      <c r="G533" s="487">
        <f t="shared" si="1"/>
        <v>0</v>
      </c>
      <c r="H533" s="451" t="str">
        <f t="shared" si="2"/>
        <v/>
      </c>
      <c r="I533" s="452" t="str">
        <f t="shared" si="3"/>
        <v/>
      </c>
      <c r="J533" s="493"/>
      <c r="K533" s="434"/>
      <c r="L533" s="454" t="str">
        <f t="shared" si="4"/>
        <v/>
      </c>
      <c r="M533" s="455" t="str">
        <f t="array" ref="M533">IFERROR(IF(J533="","",XLOOKUP(L533,Personnel!$B$4:$G$4,Personnel!$B$5:$G$5)),"")</f>
        <v/>
      </c>
      <c r="N533" s="455">
        <f t="shared" si="5"/>
        <v>0</v>
      </c>
      <c r="O533" s="434"/>
      <c r="P533" s="456" t="str">
        <f t="shared" si="6"/>
        <v/>
      </c>
      <c r="Q533" s="457">
        <f t="shared" si="7"/>
        <v>0</v>
      </c>
      <c r="R533" s="458"/>
      <c r="S533" s="459" t="str">
        <f t="array" ref="S533">IF(B533="","",XLOOKUP($B533,Product,'Product List'!D:D))</f>
        <v/>
      </c>
      <c r="T533" s="454" t="str">
        <f t="array" ref="T533">IF(B533="","",XLOOKUP($B533,Product,'Product List'!E:E))</f>
        <v/>
      </c>
      <c r="U533" s="454" t="str">
        <f t="array" ref="U533">IF(B533="","",XLOOKUP($B533,Product,'Product List'!F:F))</f>
        <v/>
      </c>
      <c r="V533" s="454" t="str">
        <f t="array" ref="V533">IF(B533="","",XLOOKUP($B533,Product,'Product List'!G:G))</f>
        <v/>
      </c>
      <c r="W533" s="434"/>
      <c r="X533" s="434" t="str">
        <f t="array" ref="X533">iferror(xlookup(B533,'Product List'!A:A,'Product List'!P:P),"")</f>
        <v/>
      </c>
      <c r="Y533" s="434">
        <f t="shared" si="8"/>
        <v>0</v>
      </c>
      <c r="Z533" s="434"/>
    </row>
    <row r="534" ht="14.25" customHeight="1">
      <c r="A534" s="495"/>
      <c r="B534" s="494"/>
      <c r="C534" s="495"/>
      <c r="D534" s="496"/>
      <c r="E534" s="496"/>
      <c r="F534" s="496"/>
      <c r="G534" s="487">
        <f t="shared" si="1"/>
        <v>0</v>
      </c>
      <c r="H534" s="451" t="str">
        <f t="shared" si="2"/>
        <v/>
      </c>
      <c r="I534" s="452" t="str">
        <f t="shared" si="3"/>
        <v/>
      </c>
      <c r="J534" s="493"/>
      <c r="K534" s="434"/>
      <c r="L534" s="454" t="str">
        <f t="shared" si="4"/>
        <v/>
      </c>
      <c r="M534" s="455" t="str">
        <f t="array" ref="M534">IFERROR(IF(J534="","",XLOOKUP(L534,Personnel!$B$4:$G$4,Personnel!$B$5:$G$5)),"")</f>
        <v/>
      </c>
      <c r="N534" s="455">
        <f t="shared" si="5"/>
        <v>0</v>
      </c>
      <c r="O534" s="434"/>
      <c r="P534" s="456" t="str">
        <f t="shared" si="6"/>
        <v/>
      </c>
      <c r="Q534" s="457">
        <f t="shared" si="7"/>
        <v>0</v>
      </c>
      <c r="R534" s="458"/>
      <c r="S534" s="459" t="str">
        <f t="array" ref="S534">IF(B534="","",XLOOKUP($B534,Product,'Product List'!D:D))</f>
        <v/>
      </c>
      <c r="T534" s="454" t="str">
        <f t="array" ref="T534">IF(B534="","",XLOOKUP($B534,Product,'Product List'!E:E))</f>
        <v/>
      </c>
      <c r="U534" s="454" t="str">
        <f t="array" ref="U534">IF(B534="","",XLOOKUP($B534,Product,'Product List'!F:F))</f>
        <v/>
      </c>
      <c r="V534" s="454" t="str">
        <f t="array" ref="V534">IF(B534="","",XLOOKUP($B534,Product,'Product List'!G:G))</f>
        <v/>
      </c>
      <c r="W534" s="434"/>
      <c r="X534" s="434" t="str">
        <f t="array" ref="X534">iferror(xlookup(B534,'Product List'!A:A,'Product List'!P:P),"")</f>
        <v/>
      </c>
      <c r="Y534" s="434">
        <f t="shared" si="8"/>
        <v>0</v>
      </c>
      <c r="Z534" s="434"/>
    </row>
    <row r="535" ht="14.25" customHeight="1">
      <c r="A535" s="495"/>
      <c r="B535" s="494"/>
      <c r="C535" s="495"/>
      <c r="D535" s="496"/>
      <c r="E535" s="496"/>
      <c r="F535" s="496"/>
      <c r="G535" s="487">
        <f t="shared" si="1"/>
        <v>0</v>
      </c>
      <c r="H535" s="451" t="str">
        <f t="shared" si="2"/>
        <v/>
      </c>
      <c r="I535" s="452" t="str">
        <f t="shared" si="3"/>
        <v/>
      </c>
      <c r="J535" s="493"/>
      <c r="K535" s="434"/>
      <c r="L535" s="454" t="str">
        <f t="shared" si="4"/>
        <v/>
      </c>
      <c r="M535" s="455" t="str">
        <f t="array" ref="M535">IFERROR(IF(J535="","",XLOOKUP(L535,Personnel!$B$4:$G$4,Personnel!$B$5:$G$5)),"")</f>
        <v/>
      </c>
      <c r="N535" s="455">
        <f t="shared" si="5"/>
        <v>0</v>
      </c>
      <c r="O535" s="434"/>
      <c r="P535" s="456" t="str">
        <f t="shared" si="6"/>
        <v/>
      </c>
      <c r="Q535" s="457">
        <f t="shared" si="7"/>
        <v>0</v>
      </c>
      <c r="R535" s="458"/>
      <c r="S535" s="459" t="str">
        <f t="array" ref="S535">IF(B535="","",XLOOKUP($B535,Product,'Product List'!D:D))</f>
        <v/>
      </c>
      <c r="T535" s="454" t="str">
        <f t="array" ref="T535">IF(B535="","",XLOOKUP($B535,Product,'Product List'!E:E))</f>
        <v/>
      </c>
      <c r="U535" s="454" t="str">
        <f t="array" ref="U535">IF(B535="","",XLOOKUP($B535,Product,'Product List'!F:F))</f>
        <v/>
      </c>
      <c r="V535" s="454" t="str">
        <f t="array" ref="V535">IF(B535="","",XLOOKUP($B535,Product,'Product List'!G:G))</f>
        <v/>
      </c>
      <c r="W535" s="434"/>
      <c r="X535" s="434" t="str">
        <f t="array" ref="X535">iferror(xlookup(B535,'Product List'!A:A,'Product List'!P:P),"")</f>
        <v/>
      </c>
      <c r="Y535" s="434">
        <f t="shared" si="8"/>
        <v>0</v>
      </c>
      <c r="Z535" s="434"/>
    </row>
    <row r="536" ht="14.25" customHeight="1">
      <c r="A536" s="495"/>
      <c r="B536" s="494"/>
      <c r="C536" s="495"/>
      <c r="D536" s="496"/>
      <c r="E536" s="496"/>
      <c r="F536" s="496"/>
      <c r="G536" s="487">
        <f t="shared" si="1"/>
        <v>0</v>
      </c>
      <c r="H536" s="451" t="str">
        <f t="shared" si="2"/>
        <v/>
      </c>
      <c r="I536" s="452" t="str">
        <f t="shared" si="3"/>
        <v/>
      </c>
      <c r="J536" s="493"/>
      <c r="K536" s="434"/>
      <c r="L536" s="454" t="str">
        <f t="shared" si="4"/>
        <v/>
      </c>
      <c r="M536" s="455" t="str">
        <f t="array" ref="M536">IFERROR(IF(J536="","",XLOOKUP(L536,Personnel!$B$4:$G$4,Personnel!$B$5:$G$5)),"")</f>
        <v/>
      </c>
      <c r="N536" s="455">
        <f t="shared" si="5"/>
        <v>0</v>
      </c>
      <c r="O536" s="434"/>
      <c r="P536" s="456" t="str">
        <f t="shared" si="6"/>
        <v/>
      </c>
      <c r="Q536" s="457">
        <f t="shared" si="7"/>
        <v>0</v>
      </c>
      <c r="R536" s="458"/>
      <c r="S536" s="459" t="str">
        <f t="array" ref="S536">IF(B536="","",XLOOKUP($B536,Product,'Product List'!D:D))</f>
        <v/>
      </c>
      <c r="T536" s="454" t="str">
        <f t="array" ref="T536">IF(B536="","",XLOOKUP($B536,Product,'Product List'!E:E))</f>
        <v/>
      </c>
      <c r="U536" s="454" t="str">
        <f t="array" ref="U536">IF(B536="","",XLOOKUP($B536,Product,'Product List'!F:F))</f>
        <v/>
      </c>
      <c r="V536" s="454" t="str">
        <f t="array" ref="V536">IF(B536="","",XLOOKUP($B536,Product,'Product List'!G:G))</f>
        <v/>
      </c>
      <c r="W536" s="434"/>
      <c r="X536" s="434" t="str">
        <f t="array" ref="X536">iferror(xlookup(B536,'Product List'!A:A,'Product List'!P:P),"")</f>
        <v/>
      </c>
      <c r="Y536" s="434">
        <f t="shared" si="8"/>
        <v>0</v>
      </c>
      <c r="Z536" s="434"/>
    </row>
    <row r="537" ht="14.25" customHeight="1">
      <c r="A537" s="495"/>
      <c r="B537" s="494"/>
      <c r="C537" s="495"/>
      <c r="D537" s="496"/>
      <c r="E537" s="496"/>
      <c r="F537" s="496"/>
      <c r="G537" s="487">
        <f t="shared" si="1"/>
        <v>0</v>
      </c>
      <c r="H537" s="451" t="str">
        <f t="shared" si="2"/>
        <v/>
      </c>
      <c r="I537" s="452" t="str">
        <f t="shared" si="3"/>
        <v/>
      </c>
      <c r="J537" s="493"/>
      <c r="K537" s="434"/>
      <c r="L537" s="454" t="str">
        <f t="shared" si="4"/>
        <v/>
      </c>
      <c r="M537" s="455" t="str">
        <f t="array" ref="M537">IFERROR(IF(J537="","",XLOOKUP(L537,Personnel!$B$4:$G$4,Personnel!$B$5:$G$5)),"")</f>
        <v/>
      </c>
      <c r="N537" s="455">
        <f t="shared" si="5"/>
        <v>0</v>
      </c>
      <c r="O537" s="434"/>
      <c r="P537" s="456" t="str">
        <f t="shared" si="6"/>
        <v/>
      </c>
      <c r="Q537" s="457">
        <f t="shared" si="7"/>
        <v>0</v>
      </c>
      <c r="R537" s="458"/>
      <c r="S537" s="459" t="str">
        <f t="array" ref="S537">IF(B537="","",XLOOKUP($B537,Product,'Product List'!D:D))</f>
        <v/>
      </c>
      <c r="T537" s="454" t="str">
        <f t="array" ref="T537">IF(B537="","",XLOOKUP($B537,Product,'Product List'!E:E))</f>
        <v/>
      </c>
      <c r="U537" s="454" t="str">
        <f t="array" ref="U537">IF(B537="","",XLOOKUP($B537,Product,'Product List'!F:F))</f>
        <v/>
      </c>
      <c r="V537" s="454" t="str">
        <f t="array" ref="V537">IF(B537="","",XLOOKUP($B537,Product,'Product List'!G:G))</f>
        <v/>
      </c>
      <c r="W537" s="434"/>
      <c r="X537" s="434" t="str">
        <f t="array" ref="X537">iferror(xlookup(B537,'Product List'!A:A,'Product List'!P:P),"")</f>
        <v/>
      </c>
      <c r="Y537" s="434">
        <f t="shared" si="8"/>
        <v>0</v>
      </c>
      <c r="Z537" s="434"/>
    </row>
    <row r="538" ht="14.25" customHeight="1">
      <c r="A538" s="495"/>
      <c r="B538" s="494"/>
      <c r="C538" s="495"/>
      <c r="D538" s="496"/>
      <c r="E538" s="496"/>
      <c r="F538" s="496"/>
      <c r="G538" s="487">
        <f t="shared" si="1"/>
        <v>0</v>
      </c>
      <c r="H538" s="451" t="str">
        <f t="shared" si="2"/>
        <v/>
      </c>
      <c r="I538" s="452" t="str">
        <f t="shared" si="3"/>
        <v/>
      </c>
      <c r="J538" s="493"/>
      <c r="K538" s="434"/>
      <c r="L538" s="454" t="str">
        <f t="shared" si="4"/>
        <v/>
      </c>
      <c r="M538" s="455" t="str">
        <f t="array" ref="M538">IFERROR(IF(J538="","",XLOOKUP(L538,Personnel!$B$4:$G$4,Personnel!$B$5:$G$5)),"")</f>
        <v/>
      </c>
      <c r="N538" s="455">
        <f t="shared" si="5"/>
        <v>0</v>
      </c>
      <c r="O538" s="434"/>
      <c r="P538" s="456" t="str">
        <f t="shared" si="6"/>
        <v/>
      </c>
      <c r="Q538" s="457">
        <f t="shared" si="7"/>
        <v>0</v>
      </c>
      <c r="R538" s="458"/>
      <c r="S538" s="459" t="str">
        <f t="array" ref="S538">IF(B538="","",XLOOKUP($B538,Product,'Product List'!D:D))</f>
        <v/>
      </c>
      <c r="T538" s="454" t="str">
        <f t="array" ref="T538">IF(B538="","",XLOOKUP($B538,Product,'Product List'!E:E))</f>
        <v/>
      </c>
      <c r="U538" s="454" t="str">
        <f t="array" ref="U538">IF(B538="","",XLOOKUP($B538,Product,'Product List'!F:F))</f>
        <v/>
      </c>
      <c r="V538" s="454" t="str">
        <f t="array" ref="V538">IF(B538="","",XLOOKUP($B538,Product,'Product List'!G:G))</f>
        <v/>
      </c>
      <c r="W538" s="434"/>
      <c r="X538" s="434" t="str">
        <f t="array" ref="X538">iferror(xlookup(B538,'Product List'!A:A,'Product List'!P:P),"")</f>
        <v/>
      </c>
      <c r="Y538" s="434">
        <f t="shared" si="8"/>
        <v>0</v>
      </c>
      <c r="Z538" s="434"/>
    </row>
    <row r="539" ht="14.25" customHeight="1">
      <c r="A539" s="495"/>
      <c r="B539" s="494"/>
      <c r="C539" s="495"/>
      <c r="D539" s="496"/>
      <c r="E539" s="496"/>
      <c r="F539" s="496"/>
      <c r="G539" s="487">
        <f t="shared" si="1"/>
        <v>0</v>
      </c>
      <c r="H539" s="451" t="str">
        <f t="shared" si="2"/>
        <v/>
      </c>
      <c r="I539" s="452" t="str">
        <f t="shared" si="3"/>
        <v/>
      </c>
      <c r="J539" s="493"/>
      <c r="K539" s="434"/>
      <c r="L539" s="454" t="str">
        <f t="shared" si="4"/>
        <v/>
      </c>
      <c r="M539" s="455" t="str">
        <f t="array" ref="M539">IFERROR(IF(J539="","",XLOOKUP(L539,Personnel!$B$4:$G$4,Personnel!$B$5:$G$5)),"")</f>
        <v/>
      </c>
      <c r="N539" s="455">
        <f t="shared" si="5"/>
        <v>0</v>
      </c>
      <c r="O539" s="434"/>
      <c r="P539" s="456" t="str">
        <f t="shared" si="6"/>
        <v/>
      </c>
      <c r="Q539" s="457">
        <f t="shared" si="7"/>
        <v>0</v>
      </c>
      <c r="R539" s="458"/>
      <c r="S539" s="459" t="str">
        <f t="array" ref="S539">IF(B539="","",XLOOKUP($B539,Product,'Product List'!D:D))</f>
        <v/>
      </c>
      <c r="T539" s="454" t="str">
        <f t="array" ref="T539">IF(B539="","",XLOOKUP($B539,Product,'Product List'!E:E))</f>
        <v/>
      </c>
      <c r="U539" s="454" t="str">
        <f t="array" ref="U539">IF(B539="","",XLOOKUP($B539,Product,'Product List'!F:F))</f>
        <v/>
      </c>
      <c r="V539" s="454" t="str">
        <f t="array" ref="V539">IF(B539="","",XLOOKUP($B539,Product,'Product List'!G:G))</f>
        <v/>
      </c>
      <c r="W539" s="434"/>
      <c r="X539" s="434" t="str">
        <f t="array" ref="X539">iferror(xlookup(B539,'Product List'!A:A,'Product List'!P:P),"")</f>
        <v/>
      </c>
      <c r="Y539" s="434">
        <f t="shared" si="8"/>
        <v>0</v>
      </c>
      <c r="Z539" s="434"/>
    </row>
    <row r="540" ht="14.25" customHeight="1">
      <c r="A540" s="495"/>
      <c r="B540" s="494"/>
      <c r="C540" s="495"/>
      <c r="D540" s="496"/>
      <c r="E540" s="496"/>
      <c r="F540" s="496"/>
      <c r="G540" s="487">
        <f t="shared" si="1"/>
        <v>0</v>
      </c>
      <c r="H540" s="451" t="str">
        <f t="shared" si="2"/>
        <v/>
      </c>
      <c r="I540" s="452" t="str">
        <f t="shared" si="3"/>
        <v/>
      </c>
      <c r="J540" s="493"/>
      <c r="K540" s="434"/>
      <c r="L540" s="454" t="str">
        <f t="shared" si="4"/>
        <v/>
      </c>
      <c r="M540" s="455" t="str">
        <f t="array" ref="M540">IFERROR(IF(J540="","",XLOOKUP(L540,Personnel!$B$4:$G$4,Personnel!$B$5:$G$5)),"")</f>
        <v/>
      </c>
      <c r="N540" s="455">
        <f t="shared" si="5"/>
        <v>0</v>
      </c>
      <c r="O540" s="434"/>
      <c r="P540" s="456" t="str">
        <f t="shared" si="6"/>
        <v/>
      </c>
      <c r="Q540" s="457">
        <f t="shared" si="7"/>
        <v>0</v>
      </c>
      <c r="R540" s="458"/>
      <c r="S540" s="459" t="str">
        <f t="array" ref="S540">IF(B540="","",XLOOKUP($B540,Product,'Product List'!D:D))</f>
        <v/>
      </c>
      <c r="T540" s="454" t="str">
        <f t="array" ref="T540">IF(B540="","",XLOOKUP($B540,Product,'Product List'!E:E))</f>
        <v/>
      </c>
      <c r="U540" s="454" t="str">
        <f t="array" ref="U540">IF(B540="","",XLOOKUP($B540,Product,'Product List'!F:F))</f>
        <v/>
      </c>
      <c r="V540" s="454" t="str">
        <f t="array" ref="V540">IF(B540="","",XLOOKUP($B540,Product,'Product List'!G:G))</f>
        <v/>
      </c>
      <c r="W540" s="434"/>
      <c r="X540" s="434" t="str">
        <f t="array" ref="X540">iferror(xlookup(B540,'Product List'!A:A,'Product List'!P:P),"")</f>
        <v/>
      </c>
      <c r="Y540" s="434">
        <f t="shared" si="8"/>
        <v>0</v>
      </c>
      <c r="Z540" s="434"/>
    </row>
    <row r="541" ht="14.25" customHeight="1">
      <c r="A541" s="495"/>
      <c r="B541" s="494"/>
      <c r="C541" s="495"/>
      <c r="D541" s="496"/>
      <c r="E541" s="496"/>
      <c r="F541" s="496"/>
      <c r="G541" s="487">
        <f t="shared" si="1"/>
        <v>0</v>
      </c>
      <c r="H541" s="451" t="str">
        <f t="shared" si="2"/>
        <v/>
      </c>
      <c r="I541" s="452" t="str">
        <f t="shared" si="3"/>
        <v/>
      </c>
      <c r="J541" s="493"/>
      <c r="K541" s="434"/>
      <c r="L541" s="454" t="str">
        <f t="shared" si="4"/>
        <v/>
      </c>
      <c r="M541" s="455" t="str">
        <f t="array" ref="M541">IFERROR(IF(J541="","",XLOOKUP(L541,Personnel!$B$4:$G$4,Personnel!$B$5:$G$5)),"")</f>
        <v/>
      </c>
      <c r="N541" s="455">
        <f t="shared" si="5"/>
        <v>0</v>
      </c>
      <c r="O541" s="434"/>
      <c r="P541" s="456" t="str">
        <f t="shared" si="6"/>
        <v/>
      </c>
      <c r="Q541" s="457">
        <f t="shared" si="7"/>
        <v>0</v>
      </c>
      <c r="R541" s="458"/>
      <c r="S541" s="459" t="str">
        <f t="array" ref="S541">IF(B541="","",XLOOKUP($B541,Product,'Product List'!D:D))</f>
        <v/>
      </c>
      <c r="T541" s="454" t="str">
        <f t="array" ref="T541">IF(B541="","",XLOOKUP($B541,Product,'Product List'!E:E))</f>
        <v/>
      </c>
      <c r="U541" s="454" t="str">
        <f t="array" ref="U541">IF(B541="","",XLOOKUP($B541,Product,'Product List'!F:F))</f>
        <v/>
      </c>
      <c r="V541" s="454" t="str">
        <f t="array" ref="V541">IF(B541="","",XLOOKUP($B541,Product,'Product List'!G:G))</f>
        <v/>
      </c>
      <c r="W541" s="434"/>
      <c r="X541" s="434" t="str">
        <f t="array" ref="X541">iferror(xlookup(B541,'Product List'!A:A,'Product List'!P:P),"")</f>
        <v/>
      </c>
      <c r="Y541" s="434">
        <f t="shared" si="8"/>
        <v>0</v>
      </c>
      <c r="Z541" s="434"/>
    </row>
    <row r="542" ht="14.25" customHeight="1">
      <c r="A542" s="495"/>
      <c r="B542" s="494"/>
      <c r="C542" s="495"/>
      <c r="D542" s="496"/>
      <c r="E542" s="496"/>
      <c r="F542" s="496"/>
      <c r="G542" s="487">
        <f t="shared" si="1"/>
        <v>0</v>
      </c>
      <c r="H542" s="451" t="str">
        <f t="shared" si="2"/>
        <v/>
      </c>
      <c r="I542" s="452" t="str">
        <f t="shared" si="3"/>
        <v/>
      </c>
      <c r="J542" s="493"/>
      <c r="K542" s="434"/>
      <c r="L542" s="454" t="str">
        <f t="shared" si="4"/>
        <v/>
      </c>
      <c r="M542" s="455" t="str">
        <f t="array" ref="M542">IFERROR(IF(J542="","",XLOOKUP(L542,Personnel!$B$4:$G$4,Personnel!$B$5:$G$5)),"")</f>
        <v/>
      </c>
      <c r="N542" s="455">
        <f t="shared" si="5"/>
        <v>0</v>
      </c>
      <c r="O542" s="434"/>
      <c r="P542" s="456" t="str">
        <f t="shared" si="6"/>
        <v/>
      </c>
      <c r="Q542" s="457">
        <f t="shared" si="7"/>
        <v>0</v>
      </c>
      <c r="R542" s="458"/>
      <c r="S542" s="459" t="str">
        <f t="array" ref="S542">IF(B542="","",XLOOKUP($B542,Product,'Product List'!D:D))</f>
        <v/>
      </c>
      <c r="T542" s="454" t="str">
        <f t="array" ref="T542">IF(B542="","",XLOOKUP($B542,Product,'Product List'!E:E))</f>
        <v/>
      </c>
      <c r="U542" s="454" t="str">
        <f t="array" ref="U542">IF(B542="","",XLOOKUP($B542,Product,'Product List'!F:F))</f>
        <v/>
      </c>
      <c r="V542" s="454" t="str">
        <f t="array" ref="V542">IF(B542="","",XLOOKUP($B542,Product,'Product List'!G:G))</f>
        <v/>
      </c>
      <c r="W542" s="434"/>
      <c r="X542" s="434" t="str">
        <f t="array" ref="X542">iferror(xlookup(B542,'Product List'!A:A,'Product List'!P:P),"")</f>
        <v/>
      </c>
      <c r="Y542" s="434">
        <f t="shared" si="8"/>
        <v>0</v>
      </c>
      <c r="Z542" s="434"/>
    </row>
    <row r="543" ht="14.25" customHeight="1">
      <c r="A543" s="495"/>
      <c r="B543" s="494"/>
      <c r="C543" s="495"/>
      <c r="D543" s="496"/>
      <c r="E543" s="496"/>
      <c r="F543" s="496"/>
      <c r="G543" s="487">
        <f t="shared" si="1"/>
        <v>0</v>
      </c>
      <c r="H543" s="451" t="str">
        <f t="shared" si="2"/>
        <v/>
      </c>
      <c r="I543" s="452" t="str">
        <f t="shared" si="3"/>
        <v/>
      </c>
      <c r="J543" s="493"/>
      <c r="K543" s="434"/>
      <c r="L543" s="454" t="str">
        <f t="shared" si="4"/>
        <v/>
      </c>
      <c r="M543" s="455" t="str">
        <f t="array" ref="M543">IFERROR(IF(J543="","",XLOOKUP(L543,Personnel!$B$4:$G$4,Personnel!$B$5:$G$5)),"")</f>
        <v/>
      </c>
      <c r="N543" s="455">
        <f t="shared" si="5"/>
        <v>0</v>
      </c>
      <c r="O543" s="434"/>
      <c r="P543" s="456" t="str">
        <f t="shared" si="6"/>
        <v/>
      </c>
      <c r="Q543" s="457">
        <f t="shared" si="7"/>
        <v>0</v>
      </c>
      <c r="R543" s="458"/>
      <c r="S543" s="459" t="str">
        <f t="array" ref="S543">IF(B543="","",XLOOKUP($B543,Product,'Product List'!D:D))</f>
        <v/>
      </c>
      <c r="T543" s="454" t="str">
        <f t="array" ref="T543">IF(B543="","",XLOOKUP($B543,Product,'Product List'!E:E))</f>
        <v/>
      </c>
      <c r="U543" s="454" t="str">
        <f t="array" ref="U543">IF(B543="","",XLOOKUP($B543,Product,'Product List'!F:F))</f>
        <v/>
      </c>
      <c r="V543" s="454" t="str">
        <f t="array" ref="V543">IF(B543="","",XLOOKUP($B543,Product,'Product List'!G:G))</f>
        <v/>
      </c>
      <c r="W543" s="434"/>
      <c r="X543" s="434" t="str">
        <f t="array" ref="X543">iferror(xlookup(B543,'Product List'!A:A,'Product List'!P:P),"")</f>
        <v/>
      </c>
      <c r="Y543" s="434">
        <f t="shared" si="8"/>
        <v>0</v>
      </c>
      <c r="Z543" s="434"/>
    </row>
    <row r="544" ht="14.25" customHeight="1">
      <c r="A544" s="495"/>
      <c r="B544" s="494"/>
      <c r="C544" s="495"/>
      <c r="D544" s="496"/>
      <c r="E544" s="496"/>
      <c r="F544" s="496"/>
      <c r="G544" s="487">
        <f t="shared" si="1"/>
        <v>0</v>
      </c>
      <c r="H544" s="451" t="str">
        <f t="shared" si="2"/>
        <v/>
      </c>
      <c r="I544" s="452" t="str">
        <f t="shared" si="3"/>
        <v/>
      </c>
      <c r="J544" s="493"/>
      <c r="K544" s="434"/>
      <c r="L544" s="454" t="str">
        <f t="shared" si="4"/>
        <v/>
      </c>
      <c r="M544" s="455" t="str">
        <f t="array" ref="M544">IFERROR(IF(J544="","",XLOOKUP(L544,Personnel!$B$4:$G$4,Personnel!$B$5:$G$5)),"")</f>
        <v/>
      </c>
      <c r="N544" s="455">
        <f t="shared" si="5"/>
        <v>0</v>
      </c>
      <c r="O544" s="434"/>
      <c r="P544" s="456" t="str">
        <f t="shared" si="6"/>
        <v/>
      </c>
      <c r="Q544" s="457">
        <f t="shared" si="7"/>
        <v>0</v>
      </c>
      <c r="R544" s="458"/>
      <c r="S544" s="459" t="str">
        <f t="array" ref="S544">IF(B544="","",XLOOKUP($B544,Product,'Product List'!D:D))</f>
        <v/>
      </c>
      <c r="T544" s="454" t="str">
        <f t="array" ref="T544">IF(B544="","",XLOOKUP($B544,Product,'Product List'!E:E))</f>
        <v/>
      </c>
      <c r="U544" s="454" t="str">
        <f t="array" ref="U544">IF(B544="","",XLOOKUP($B544,Product,'Product List'!F:F))</f>
        <v/>
      </c>
      <c r="V544" s="454" t="str">
        <f t="array" ref="V544">IF(B544="","",XLOOKUP($B544,Product,'Product List'!G:G))</f>
        <v/>
      </c>
      <c r="W544" s="434"/>
      <c r="X544" s="434" t="str">
        <f t="array" ref="X544">iferror(xlookup(B544,'Product List'!A:A,'Product List'!P:P),"")</f>
        <v/>
      </c>
      <c r="Y544" s="434">
        <f t="shared" si="8"/>
        <v>0</v>
      </c>
      <c r="Z544" s="434"/>
    </row>
    <row r="545" ht="14.25" customHeight="1">
      <c r="A545" s="495"/>
      <c r="B545" s="494"/>
      <c r="C545" s="495"/>
      <c r="D545" s="496"/>
      <c r="E545" s="496"/>
      <c r="F545" s="496"/>
      <c r="G545" s="487">
        <f t="shared" si="1"/>
        <v>0</v>
      </c>
      <c r="H545" s="451" t="str">
        <f t="shared" si="2"/>
        <v/>
      </c>
      <c r="I545" s="452" t="str">
        <f t="shared" si="3"/>
        <v/>
      </c>
      <c r="J545" s="493"/>
      <c r="K545" s="434"/>
      <c r="L545" s="454" t="str">
        <f t="shared" si="4"/>
        <v/>
      </c>
      <c r="M545" s="455" t="str">
        <f t="array" ref="M545">IFERROR(IF(J545="","",XLOOKUP(L545,Personnel!$B$4:$G$4,Personnel!$B$5:$G$5)),"")</f>
        <v/>
      </c>
      <c r="N545" s="455">
        <f t="shared" si="5"/>
        <v>0</v>
      </c>
      <c r="O545" s="434"/>
      <c r="P545" s="456" t="str">
        <f t="shared" si="6"/>
        <v/>
      </c>
      <c r="Q545" s="457">
        <f t="shared" si="7"/>
        <v>0</v>
      </c>
      <c r="R545" s="458"/>
      <c r="S545" s="459" t="str">
        <f t="array" ref="S545">IF(B545="","",XLOOKUP($B545,Product,'Product List'!D:D))</f>
        <v/>
      </c>
      <c r="T545" s="454" t="str">
        <f t="array" ref="T545">IF(B545="","",XLOOKUP($B545,Product,'Product List'!E:E))</f>
        <v/>
      </c>
      <c r="U545" s="454" t="str">
        <f t="array" ref="U545">IF(B545="","",XLOOKUP($B545,Product,'Product List'!F:F))</f>
        <v/>
      </c>
      <c r="V545" s="454" t="str">
        <f t="array" ref="V545">IF(B545="","",XLOOKUP($B545,Product,'Product List'!G:G))</f>
        <v/>
      </c>
      <c r="W545" s="434"/>
      <c r="X545" s="434" t="str">
        <f t="array" ref="X545">iferror(xlookup(B545,'Product List'!A:A,'Product List'!P:P),"")</f>
        <v/>
      </c>
      <c r="Y545" s="434">
        <f t="shared" si="8"/>
        <v>0</v>
      </c>
      <c r="Z545" s="434"/>
    </row>
    <row r="546" ht="14.25" customHeight="1">
      <c r="A546" s="495"/>
      <c r="B546" s="494"/>
      <c r="C546" s="495"/>
      <c r="D546" s="496"/>
      <c r="E546" s="496"/>
      <c r="F546" s="496"/>
      <c r="G546" s="487">
        <f t="shared" si="1"/>
        <v>0</v>
      </c>
      <c r="H546" s="451" t="str">
        <f t="shared" si="2"/>
        <v/>
      </c>
      <c r="I546" s="452" t="str">
        <f t="shared" si="3"/>
        <v/>
      </c>
      <c r="J546" s="493"/>
      <c r="K546" s="434"/>
      <c r="L546" s="454" t="str">
        <f t="shared" si="4"/>
        <v/>
      </c>
      <c r="M546" s="455" t="str">
        <f t="array" ref="M546">IFERROR(IF(J546="","",XLOOKUP(L546,Personnel!$B$4:$G$4,Personnel!$B$5:$G$5)),"")</f>
        <v/>
      </c>
      <c r="N546" s="455">
        <f t="shared" si="5"/>
        <v>0</v>
      </c>
      <c r="O546" s="434"/>
      <c r="P546" s="456" t="str">
        <f t="shared" si="6"/>
        <v/>
      </c>
      <c r="Q546" s="457">
        <f t="shared" si="7"/>
        <v>0</v>
      </c>
      <c r="R546" s="458"/>
      <c r="S546" s="459" t="str">
        <f t="array" ref="S546">IF(B546="","",XLOOKUP($B546,Product,'Product List'!D:D))</f>
        <v/>
      </c>
      <c r="T546" s="454" t="str">
        <f t="array" ref="T546">IF(B546="","",XLOOKUP($B546,Product,'Product List'!E:E))</f>
        <v/>
      </c>
      <c r="U546" s="454" t="str">
        <f t="array" ref="U546">IF(B546="","",XLOOKUP($B546,Product,'Product List'!F:F))</f>
        <v/>
      </c>
      <c r="V546" s="454" t="str">
        <f t="array" ref="V546">IF(B546="","",XLOOKUP($B546,Product,'Product List'!G:G))</f>
        <v/>
      </c>
      <c r="W546" s="434"/>
      <c r="X546" s="434" t="str">
        <f t="array" ref="X546">iferror(xlookup(B546,'Product List'!A:A,'Product List'!P:P),"")</f>
        <v/>
      </c>
      <c r="Y546" s="434">
        <f t="shared" si="8"/>
        <v>0</v>
      </c>
      <c r="Z546" s="434"/>
    </row>
    <row r="547" ht="14.25" customHeight="1">
      <c r="A547" s="495"/>
      <c r="B547" s="494"/>
      <c r="C547" s="495"/>
      <c r="D547" s="496"/>
      <c r="E547" s="496"/>
      <c r="F547" s="496"/>
      <c r="G547" s="487">
        <f t="shared" si="1"/>
        <v>0</v>
      </c>
      <c r="H547" s="451" t="str">
        <f t="shared" si="2"/>
        <v/>
      </c>
      <c r="I547" s="452" t="str">
        <f t="shared" si="3"/>
        <v/>
      </c>
      <c r="J547" s="493"/>
      <c r="K547" s="434"/>
      <c r="L547" s="454" t="str">
        <f t="shared" si="4"/>
        <v/>
      </c>
      <c r="M547" s="455" t="str">
        <f t="array" ref="M547">IFERROR(IF(J547="","",XLOOKUP(L547,Personnel!$B$4:$G$4,Personnel!$B$5:$G$5)),"")</f>
        <v/>
      </c>
      <c r="N547" s="455">
        <f t="shared" si="5"/>
        <v>0</v>
      </c>
      <c r="O547" s="434"/>
      <c r="P547" s="456" t="str">
        <f t="shared" si="6"/>
        <v/>
      </c>
      <c r="Q547" s="457">
        <f t="shared" si="7"/>
        <v>0</v>
      </c>
      <c r="R547" s="458"/>
      <c r="S547" s="459" t="str">
        <f t="array" ref="S547">IF(B547="","",XLOOKUP($B547,Product,'Product List'!D:D))</f>
        <v/>
      </c>
      <c r="T547" s="454" t="str">
        <f t="array" ref="T547">IF(B547="","",XLOOKUP($B547,Product,'Product List'!E:E))</f>
        <v/>
      </c>
      <c r="U547" s="454" t="str">
        <f t="array" ref="U547">IF(B547="","",XLOOKUP($B547,Product,'Product List'!F:F))</f>
        <v/>
      </c>
      <c r="V547" s="454" t="str">
        <f t="array" ref="V547">IF(B547="","",XLOOKUP($B547,Product,'Product List'!G:G))</f>
        <v/>
      </c>
      <c r="W547" s="434"/>
      <c r="X547" s="434" t="str">
        <f t="array" ref="X547">iferror(xlookup(B547,'Product List'!A:A,'Product List'!P:P),"")</f>
        <v/>
      </c>
      <c r="Y547" s="434">
        <f t="shared" si="8"/>
        <v>0</v>
      </c>
      <c r="Z547" s="434"/>
    </row>
    <row r="548" ht="14.25" customHeight="1">
      <c r="A548" s="495"/>
      <c r="B548" s="494"/>
      <c r="C548" s="495"/>
      <c r="D548" s="496"/>
      <c r="E548" s="496"/>
      <c r="F548" s="496"/>
      <c r="G548" s="487">
        <f t="shared" si="1"/>
        <v>0</v>
      </c>
      <c r="H548" s="451" t="str">
        <f t="shared" si="2"/>
        <v/>
      </c>
      <c r="I548" s="452" t="str">
        <f t="shared" si="3"/>
        <v/>
      </c>
      <c r="J548" s="493"/>
      <c r="K548" s="434"/>
      <c r="L548" s="454" t="str">
        <f t="shared" si="4"/>
        <v/>
      </c>
      <c r="M548" s="455" t="str">
        <f t="array" ref="M548">IFERROR(IF(J548="","",XLOOKUP(L548,Personnel!$B$4:$G$4,Personnel!$B$5:$G$5)),"")</f>
        <v/>
      </c>
      <c r="N548" s="455">
        <f t="shared" si="5"/>
        <v>0</v>
      </c>
      <c r="O548" s="434"/>
      <c r="P548" s="456" t="str">
        <f t="shared" si="6"/>
        <v/>
      </c>
      <c r="Q548" s="457">
        <f t="shared" si="7"/>
        <v>0</v>
      </c>
      <c r="R548" s="458"/>
      <c r="S548" s="459" t="str">
        <f t="array" ref="S548">IF(B548="","",XLOOKUP($B548,Product,'Product List'!D:D))</f>
        <v/>
      </c>
      <c r="T548" s="454" t="str">
        <f t="array" ref="T548">IF(B548="","",XLOOKUP($B548,Product,'Product List'!E:E))</f>
        <v/>
      </c>
      <c r="U548" s="454" t="str">
        <f t="array" ref="U548">IF(B548="","",XLOOKUP($B548,Product,'Product List'!F:F))</f>
        <v/>
      </c>
      <c r="V548" s="454" t="str">
        <f t="array" ref="V548">IF(B548="","",XLOOKUP($B548,Product,'Product List'!G:G))</f>
        <v/>
      </c>
      <c r="W548" s="434"/>
      <c r="X548" s="434" t="str">
        <f t="array" ref="X548">iferror(xlookup(B548,'Product List'!A:A,'Product List'!P:P),"")</f>
        <v/>
      </c>
      <c r="Y548" s="434">
        <f t="shared" si="8"/>
        <v>0</v>
      </c>
      <c r="Z548" s="434"/>
    </row>
    <row r="549" ht="14.25" customHeight="1">
      <c r="A549" s="495"/>
      <c r="B549" s="494"/>
      <c r="C549" s="495"/>
      <c r="D549" s="496"/>
      <c r="E549" s="496"/>
      <c r="F549" s="496"/>
      <c r="G549" s="487">
        <f t="shared" si="1"/>
        <v>0</v>
      </c>
      <c r="H549" s="451" t="str">
        <f t="shared" si="2"/>
        <v/>
      </c>
      <c r="I549" s="452" t="str">
        <f t="shared" si="3"/>
        <v/>
      </c>
      <c r="J549" s="493"/>
      <c r="K549" s="434"/>
      <c r="L549" s="454" t="str">
        <f t="shared" si="4"/>
        <v/>
      </c>
      <c r="M549" s="455" t="str">
        <f t="array" ref="M549">IFERROR(IF(J549="","",XLOOKUP(L549,Personnel!$B$4:$G$4,Personnel!$B$5:$G$5)),"")</f>
        <v/>
      </c>
      <c r="N549" s="455">
        <f t="shared" si="5"/>
        <v>0</v>
      </c>
      <c r="O549" s="434"/>
      <c r="P549" s="456" t="str">
        <f t="shared" si="6"/>
        <v/>
      </c>
      <c r="Q549" s="457">
        <f t="shared" si="7"/>
        <v>0</v>
      </c>
      <c r="R549" s="458"/>
      <c r="S549" s="459" t="str">
        <f t="array" ref="S549">IF(B549="","",XLOOKUP($B549,Product,'Product List'!D:D))</f>
        <v/>
      </c>
      <c r="T549" s="454" t="str">
        <f t="array" ref="T549">IF(B549="","",XLOOKUP($B549,Product,'Product List'!E:E))</f>
        <v/>
      </c>
      <c r="U549" s="454" t="str">
        <f t="array" ref="U549">IF(B549="","",XLOOKUP($B549,Product,'Product List'!F:F))</f>
        <v/>
      </c>
      <c r="V549" s="454" t="str">
        <f t="array" ref="V549">IF(B549="","",XLOOKUP($B549,Product,'Product List'!G:G))</f>
        <v/>
      </c>
      <c r="W549" s="434"/>
      <c r="X549" s="434" t="str">
        <f t="array" ref="X549">iferror(xlookup(B549,'Product List'!A:A,'Product List'!P:P),"")</f>
        <v/>
      </c>
      <c r="Y549" s="434">
        <f t="shared" si="8"/>
        <v>0</v>
      </c>
      <c r="Z549" s="434"/>
    </row>
    <row r="550" ht="14.25" customHeight="1">
      <c r="A550" s="495"/>
      <c r="B550" s="494"/>
      <c r="C550" s="495"/>
      <c r="D550" s="496"/>
      <c r="E550" s="496"/>
      <c r="F550" s="496"/>
      <c r="G550" s="487">
        <f t="shared" si="1"/>
        <v>0</v>
      </c>
      <c r="H550" s="451" t="str">
        <f t="shared" si="2"/>
        <v/>
      </c>
      <c r="I550" s="452" t="str">
        <f t="shared" si="3"/>
        <v/>
      </c>
      <c r="J550" s="493"/>
      <c r="K550" s="434"/>
      <c r="L550" s="454" t="str">
        <f t="shared" si="4"/>
        <v/>
      </c>
      <c r="M550" s="455" t="str">
        <f t="array" ref="M550">IFERROR(IF(J550="","",XLOOKUP(L550,Personnel!$B$4:$G$4,Personnel!$B$5:$G$5)),"")</f>
        <v/>
      </c>
      <c r="N550" s="455">
        <f t="shared" si="5"/>
        <v>0</v>
      </c>
      <c r="O550" s="434"/>
      <c r="P550" s="456" t="str">
        <f t="shared" si="6"/>
        <v/>
      </c>
      <c r="Q550" s="457">
        <f t="shared" si="7"/>
        <v>0</v>
      </c>
      <c r="R550" s="458"/>
      <c r="S550" s="459" t="str">
        <f t="array" ref="S550">IF(B550="","",XLOOKUP($B550,Product,'Product List'!D:D))</f>
        <v/>
      </c>
      <c r="T550" s="454" t="str">
        <f t="array" ref="T550">IF(B550="","",XLOOKUP($B550,Product,'Product List'!E:E))</f>
        <v/>
      </c>
      <c r="U550" s="454" t="str">
        <f t="array" ref="U550">IF(B550="","",XLOOKUP($B550,Product,'Product List'!F:F))</f>
        <v/>
      </c>
      <c r="V550" s="454" t="str">
        <f t="array" ref="V550">IF(B550="","",XLOOKUP($B550,Product,'Product List'!G:G))</f>
        <v/>
      </c>
      <c r="W550" s="434"/>
      <c r="X550" s="434" t="str">
        <f t="array" ref="X550">iferror(xlookup(B550,'Product List'!A:A,'Product List'!P:P),"")</f>
        <v/>
      </c>
      <c r="Y550" s="434">
        <f t="shared" si="8"/>
        <v>0</v>
      </c>
      <c r="Z550" s="434"/>
    </row>
    <row r="551" ht="14.25" customHeight="1">
      <c r="A551" s="495"/>
      <c r="B551" s="494"/>
      <c r="C551" s="495"/>
      <c r="D551" s="496"/>
      <c r="E551" s="496"/>
      <c r="F551" s="496"/>
      <c r="G551" s="487">
        <f t="shared" si="1"/>
        <v>0</v>
      </c>
      <c r="H551" s="451" t="str">
        <f t="shared" si="2"/>
        <v/>
      </c>
      <c r="I551" s="452" t="str">
        <f t="shared" si="3"/>
        <v/>
      </c>
      <c r="J551" s="493"/>
      <c r="K551" s="434"/>
      <c r="L551" s="454" t="str">
        <f t="shared" si="4"/>
        <v/>
      </c>
      <c r="M551" s="455" t="str">
        <f t="array" ref="M551">IFERROR(IF(J551="","",XLOOKUP(L551,Personnel!$B$4:$G$4,Personnel!$B$5:$G$5)),"")</f>
        <v/>
      </c>
      <c r="N551" s="455">
        <f t="shared" si="5"/>
        <v>0</v>
      </c>
      <c r="O551" s="434"/>
      <c r="P551" s="456" t="str">
        <f t="shared" si="6"/>
        <v/>
      </c>
      <c r="Q551" s="457">
        <f t="shared" si="7"/>
        <v>0</v>
      </c>
      <c r="R551" s="458"/>
      <c r="S551" s="459" t="str">
        <f t="array" ref="S551">IF(B551="","",XLOOKUP($B551,Product,'Product List'!D:D))</f>
        <v/>
      </c>
      <c r="T551" s="454" t="str">
        <f t="array" ref="T551">IF(B551="","",XLOOKUP($B551,Product,'Product List'!E:E))</f>
        <v/>
      </c>
      <c r="U551" s="454" t="str">
        <f t="array" ref="U551">IF(B551="","",XLOOKUP($B551,Product,'Product List'!F:F))</f>
        <v/>
      </c>
      <c r="V551" s="454" t="str">
        <f t="array" ref="V551">IF(B551="","",XLOOKUP($B551,Product,'Product List'!G:G))</f>
        <v/>
      </c>
      <c r="W551" s="434"/>
      <c r="X551" s="434" t="str">
        <f t="array" ref="X551">iferror(xlookup(B551,'Product List'!A:A,'Product List'!P:P),"")</f>
        <v/>
      </c>
      <c r="Y551" s="434">
        <f t="shared" si="8"/>
        <v>0</v>
      </c>
      <c r="Z551" s="434"/>
    </row>
    <row r="552" ht="14.25" customHeight="1">
      <c r="A552" s="495"/>
      <c r="B552" s="494"/>
      <c r="C552" s="495"/>
      <c r="D552" s="496"/>
      <c r="E552" s="496"/>
      <c r="F552" s="496"/>
      <c r="G552" s="487">
        <f t="shared" si="1"/>
        <v>0</v>
      </c>
      <c r="H552" s="451" t="str">
        <f t="shared" si="2"/>
        <v/>
      </c>
      <c r="I552" s="452" t="str">
        <f t="shared" si="3"/>
        <v/>
      </c>
      <c r="J552" s="493"/>
      <c r="K552" s="434"/>
      <c r="L552" s="454" t="str">
        <f t="shared" si="4"/>
        <v/>
      </c>
      <c r="M552" s="455" t="str">
        <f t="array" ref="M552">IFERROR(IF(J552="","",XLOOKUP(L552,Personnel!$B$4:$G$4,Personnel!$B$5:$G$5)),"")</f>
        <v/>
      </c>
      <c r="N552" s="455">
        <f t="shared" si="5"/>
        <v>0</v>
      </c>
      <c r="O552" s="434"/>
      <c r="P552" s="456" t="str">
        <f t="shared" si="6"/>
        <v/>
      </c>
      <c r="Q552" s="457">
        <f t="shared" si="7"/>
        <v>0</v>
      </c>
      <c r="R552" s="458"/>
      <c r="S552" s="459" t="str">
        <f t="array" ref="S552">IF(B552="","",XLOOKUP($B552,Product,'Product List'!D:D))</f>
        <v/>
      </c>
      <c r="T552" s="454" t="str">
        <f t="array" ref="T552">IF(B552="","",XLOOKUP($B552,Product,'Product List'!E:E))</f>
        <v/>
      </c>
      <c r="U552" s="454" t="str">
        <f t="array" ref="U552">IF(B552="","",XLOOKUP($B552,Product,'Product List'!F:F))</f>
        <v/>
      </c>
      <c r="V552" s="454" t="str">
        <f t="array" ref="V552">IF(B552="","",XLOOKUP($B552,Product,'Product List'!G:G))</f>
        <v/>
      </c>
      <c r="W552" s="434"/>
      <c r="X552" s="434" t="str">
        <f t="array" ref="X552">iferror(xlookup(B552,'Product List'!A:A,'Product List'!P:P),"")</f>
        <v/>
      </c>
      <c r="Y552" s="434">
        <f t="shared" si="8"/>
        <v>0</v>
      </c>
      <c r="Z552" s="434"/>
    </row>
    <row r="553" ht="14.25" customHeight="1">
      <c r="A553" s="495"/>
      <c r="B553" s="494"/>
      <c r="C553" s="495"/>
      <c r="D553" s="496"/>
      <c r="E553" s="496"/>
      <c r="F553" s="496"/>
      <c r="G553" s="487">
        <f t="shared" si="1"/>
        <v>0</v>
      </c>
      <c r="H553" s="451" t="str">
        <f t="shared" si="2"/>
        <v/>
      </c>
      <c r="I553" s="452" t="str">
        <f t="shared" si="3"/>
        <v/>
      </c>
      <c r="J553" s="493"/>
      <c r="K553" s="434"/>
      <c r="L553" s="454" t="str">
        <f t="shared" si="4"/>
        <v/>
      </c>
      <c r="M553" s="455" t="str">
        <f t="array" ref="M553">IFERROR(IF(J553="","",XLOOKUP(L553,Personnel!$B$4:$G$4,Personnel!$B$5:$G$5)),"")</f>
        <v/>
      </c>
      <c r="N553" s="455">
        <f t="shared" si="5"/>
        <v>0</v>
      </c>
      <c r="O553" s="434"/>
      <c r="P553" s="456" t="str">
        <f t="shared" si="6"/>
        <v/>
      </c>
      <c r="Q553" s="457">
        <f t="shared" si="7"/>
        <v>0</v>
      </c>
      <c r="R553" s="458"/>
      <c r="S553" s="459" t="str">
        <f t="array" ref="S553">IF(B553="","",XLOOKUP($B553,Product,'Product List'!D:D))</f>
        <v/>
      </c>
      <c r="T553" s="454" t="str">
        <f t="array" ref="T553">IF(B553="","",XLOOKUP($B553,Product,'Product List'!E:E))</f>
        <v/>
      </c>
      <c r="U553" s="454" t="str">
        <f t="array" ref="U553">IF(B553="","",XLOOKUP($B553,Product,'Product List'!F:F))</f>
        <v/>
      </c>
      <c r="V553" s="454" t="str">
        <f t="array" ref="V553">IF(B553="","",XLOOKUP($B553,Product,'Product List'!G:G))</f>
        <v/>
      </c>
      <c r="W553" s="434"/>
      <c r="X553" s="434" t="str">
        <f t="array" ref="X553">iferror(xlookup(B553,'Product List'!A:A,'Product List'!P:P),"")</f>
        <v/>
      </c>
      <c r="Y553" s="434">
        <f t="shared" si="8"/>
        <v>0</v>
      </c>
      <c r="Z553" s="434"/>
    </row>
    <row r="554" ht="14.25" customHeight="1">
      <c r="A554" s="495"/>
      <c r="B554" s="494"/>
      <c r="C554" s="495"/>
      <c r="D554" s="496"/>
      <c r="E554" s="496"/>
      <c r="F554" s="496"/>
      <c r="G554" s="487">
        <f t="shared" si="1"/>
        <v>0</v>
      </c>
      <c r="H554" s="451" t="str">
        <f t="shared" si="2"/>
        <v/>
      </c>
      <c r="I554" s="452" t="str">
        <f t="shared" si="3"/>
        <v/>
      </c>
      <c r="J554" s="493"/>
      <c r="K554" s="434"/>
      <c r="L554" s="454" t="str">
        <f t="shared" si="4"/>
        <v/>
      </c>
      <c r="M554" s="455" t="str">
        <f t="array" ref="M554">IFERROR(IF(J554="","",XLOOKUP(L554,Personnel!$B$4:$G$4,Personnel!$B$5:$G$5)),"")</f>
        <v/>
      </c>
      <c r="N554" s="455">
        <f t="shared" si="5"/>
        <v>0</v>
      </c>
      <c r="O554" s="434"/>
      <c r="P554" s="456" t="str">
        <f t="shared" si="6"/>
        <v/>
      </c>
      <c r="Q554" s="457">
        <f t="shared" si="7"/>
        <v>0</v>
      </c>
      <c r="R554" s="458"/>
      <c r="S554" s="459" t="str">
        <f t="array" ref="S554">IF(B554="","",XLOOKUP($B554,Product,'Product List'!D:D))</f>
        <v/>
      </c>
      <c r="T554" s="454" t="str">
        <f t="array" ref="T554">IF(B554="","",XLOOKUP($B554,Product,'Product List'!E:E))</f>
        <v/>
      </c>
      <c r="U554" s="454" t="str">
        <f t="array" ref="U554">IF(B554="","",XLOOKUP($B554,Product,'Product List'!F:F))</f>
        <v/>
      </c>
      <c r="V554" s="454" t="str">
        <f t="array" ref="V554">IF(B554="","",XLOOKUP($B554,Product,'Product List'!G:G))</f>
        <v/>
      </c>
      <c r="W554" s="434"/>
      <c r="X554" s="434" t="str">
        <f t="array" ref="X554">iferror(xlookup(B554,'Product List'!A:A,'Product List'!P:P),"")</f>
        <v/>
      </c>
      <c r="Y554" s="434">
        <f t="shared" si="8"/>
        <v>0</v>
      </c>
      <c r="Z554" s="434"/>
    </row>
    <row r="555" ht="14.25" customHeight="1">
      <c r="A555" s="495"/>
      <c r="B555" s="494"/>
      <c r="C555" s="495"/>
      <c r="D555" s="496"/>
      <c r="E555" s="496"/>
      <c r="F555" s="496"/>
      <c r="G555" s="487">
        <f t="shared" si="1"/>
        <v>0</v>
      </c>
      <c r="H555" s="451" t="str">
        <f t="shared" si="2"/>
        <v/>
      </c>
      <c r="I555" s="452" t="str">
        <f t="shared" si="3"/>
        <v/>
      </c>
      <c r="J555" s="493"/>
      <c r="K555" s="434"/>
      <c r="L555" s="454" t="str">
        <f t="shared" si="4"/>
        <v/>
      </c>
      <c r="M555" s="455" t="str">
        <f t="array" ref="M555">IFERROR(IF(J555="","",XLOOKUP(L555,Personnel!$B$4:$G$4,Personnel!$B$5:$G$5)),"")</f>
        <v/>
      </c>
      <c r="N555" s="455">
        <f t="shared" si="5"/>
        <v>0</v>
      </c>
      <c r="O555" s="434"/>
      <c r="P555" s="456" t="str">
        <f t="shared" si="6"/>
        <v/>
      </c>
      <c r="Q555" s="457">
        <f t="shared" si="7"/>
        <v>0</v>
      </c>
      <c r="R555" s="458"/>
      <c r="S555" s="459" t="str">
        <f t="array" ref="S555">IF(B555="","",XLOOKUP($B555,Product,'Product List'!D:D))</f>
        <v/>
      </c>
      <c r="T555" s="454" t="str">
        <f t="array" ref="T555">IF(B555="","",XLOOKUP($B555,Product,'Product List'!E:E))</f>
        <v/>
      </c>
      <c r="U555" s="454" t="str">
        <f t="array" ref="U555">IF(B555="","",XLOOKUP($B555,Product,'Product List'!F:F))</f>
        <v/>
      </c>
      <c r="V555" s="454" t="str">
        <f t="array" ref="V555">IF(B555="","",XLOOKUP($B555,Product,'Product List'!G:G))</f>
        <v/>
      </c>
      <c r="W555" s="434"/>
      <c r="X555" s="434" t="str">
        <f t="array" ref="X555">iferror(xlookup(B555,'Product List'!A:A,'Product List'!P:P),"")</f>
        <v/>
      </c>
      <c r="Y555" s="434">
        <f t="shared" si="8"/>
        <v>0</v>
      </c>
      <c r="Z555" s="434"/>
    </row>
    <row r="556" ht="14.25" customHeight="1">
      <c r="A556" s="495"/>
      <c r="B556" s="494"/>
      <c r="C556" s="495"/>
      <c r="D556" s="496"/>
      <c r="E556" s="496"/>
      <c r="F556" s="496"/>
      <c r="G556" s="487">
        <f t="shared" si="1"/>
        <v>0</v>
      </c>
      <c r="H556" s="451" t="str">
        <f t="shared" si="2"/>
        <v/>
      </c>
      <c r="I556" s="452" t="str">
        <f t="shared" si="3"/>
        <v/>
      </c>
      <c r="J556" s="493"/>
      <c r="K556" s="434"/>
      <c r="L556" s="454" t="str">
        <f t="shared" si="4"/>
        <v/>
      </c>
      <c r="M556" s="455" t="str">
        <f t="array" ref="M556">IFERROR(IF(J556="","",XLOOKUP(L556,Personnel!$B$4:$G$4,Personnel!$B$5:$G$5)),"")</f>
        <v/>
      </c>
      <c r="N556" s="455">
        <f t="shared" si="5"/>
        <v>0</v>
      </c>
      <c r="O556" s="434"/>
      <c r="P556" s="456" t="str">
        <f t="shared" si="6"/>
        <v/>
      </c>
      <c r="Q556" s="457">
        <f t="shared" si="7"/>
        <v>0</v>
      </c>
      <c r="R556" s="458"/>
      <c r="S556" s="459" t="str">
        <f t="array" ref="S556">IF(B556="","",XLOOKUP($B556,Product,'Product List'!D:D))</f>
        <v/>
      </c>
      <c r="T556" s="454" t="str">
        <f t="array" ref="T556">IF(B556="","",XLOOKUP($B556,Product,'Product List'!E:E))</f>
        <v/>
      </c>
      <c r="U556" s="454" t="str">
        <f t="array" ref="U556">IF(B556="","",XLOOKUP($B556,Product,'Product List'!F:F))</f>
        <v/>
      </c>
      <c r="V556" s="454" t="str">
        <f t="array" ref="V556">IF(B556="","",XLOOKUP($B556,Product,'Product List'!G:G))</f>
        <v/>
      </c>
      <c r="W556" s="434"/>
      <c r="X556" s="434" t="str">
        <f t="array" ref="X556">iferror(xlookup(B556,'Product List'!A:A,'Product List'!P:P),"")</f>
        <v/>
      </c>
      <c r="Y556" s="434">
        <f t="shared" si="8"/>
        <v>0</v>
      </c>
      <c r="Z556" s="434"/>
    </row>
    <row r="557" ht="14.25" customHeight="1">
      <c r="A557" s="495"/>
      <c r="B557" s="494"/>
      <c r="C557" s="495"/>
      <c r="D557" s="496"/>
      <c r="E557" s="496"/>
      <c r="F557" s="496"/>
      <c r="G557" s="487">
        <f t="shared" si="1"/>
        <v>0</v>
      </c>
      <c r="H557" s="451" t="str">
        <f t="shared" si="2"/>
        <v/>
      </c>
      <c r="I557" s="452" t="str">
        <f t="shared" si="3"/>
        <v/>
      </c>
      <c r="J557" s="493"/>
      <c r="K557" s="434"/>
      <c r="L557" s="454" t="str">
        <f t="shared" si="4"/>
        <v/>
      </c>
      <c r="M557" s="455" t="str">
        <f t="array" ref="M557">IFERROR(IF(J557="","",XLOOKUP(L557,Personnel!$B$4:$G$4,Personnel!$B$5:$G$5)),"")</f>
        <v/>
      </c>
      <c r="N557" s="455">
        <f t="shared" si="5"/>
        <v>0</v>
      </c>
      <c r="O557" s="434"/>
      <c r="P557" s="456" t="str">
        <f t="shared" si="6"/>
        <v/>
      </c>
      <c r="Q557" s="457">
        <f t="shared" si="7"/>
        <v>0</v>
      </c>
      <c r="R557" s="458"/>
      <c r="S557" s="459" t="str">
        <f t="array" ref="S557">IF(B557="","",XLOOKUP($B557,Product,'Product List'!D:D))</f>
        <v/>
      </c>
      <c r="T557" s="454" t="str">
        <f t="array" ref="T557">IF(B557="","",XLOOKUP($B557,Product,'Product List'!E:E))</f>
        <v/>
      </c>
      <c r="U557" s="454" t="str">
        <f t="array" ref="U557">IF(B557="","",XLOOKUP($B557,Product,'Product List'!F:F))</f>
        <v/>
      </c>
      <c r="V557" s="454" t="str">
        <f t="array" ref="V557">IF(B557="","",XLOOKUP($B557,Product,'Product List'!G:G))</f>
        <v/>
      </c>
      <c r="W557" s="434"/>
      <c r="X557" s="434" t="str">
        <f t="array" ref="X557">iferror(xlookup(B557,'Product List'!A:A,'Product List'!P:P),"")</f>
        <v/>
      </c>
      <c r="Y557" s="434">
        <f t="shared" si="8"/>
        <v>0</v>
      </c>
      <c r="Z557" s="434"/>
    </row>
    <row r="558" ht="14.25" customHeight="1">
      <c r="A558" s="495"/>
      <c r="B558" s="494"/>
      <c r="C558" s="495"/>
      <c r="D558" s="496"/>
      <c r="E558" s="496"/>
      <c r="F558" s="496"/>
      <c r="G558" s="487">
        <f t="shared" si="1"/>
        <v>0</v>
      </c>
      <c r="H558" s="451" t="str">
        <f t="shared" si="2"/>
        <v/>
      </c>
      <c r="I558" s="452" t="str">
        <f t="shared" si="3"/>
        <v/>
      </c>
      <c r="J558" s="493"/>
      <c r="K558" s="434"/>
      <c r="L558" s="454" t="str">
        <f t="shared" si="4"/>
        <v/>
      </c>
      <c r="M558" s="455" t="str">
        <f t="array" ref="M558">IFERROR(IF(J558="","",XLOOKUP(L558,Personnel!$B$4:$G$4,Personnel!$B$5:$G$5)),"")</f>
        <v/>
      </c>
      <c r="N558" s="455">
        <f t="shared" si="5"/>
        <v>0</v>
      </c>
      <c r="O558" s="434"/>
      <c r="P558" s="456" t="str">
        <f t="shared" si="6"/>
        <v/>
      </c>
      <c r="Q558" s="457">
        <f t="shared" si="7"/>
        <v>0</v>
      </c>
      <c r="R558" s="458"/>
      <c r="S558" s="459" t="str">
        <f t="array" ref="S558">IF(B558="","",XLOOKUP($B558,Product,'Product List'!D:D))</f>
        <v/>
      </c>
      <c r="T558" s="454" t="str">
        <f t="array" ref="T558">IF(B558="","",XLOOKUP($B558,Product,'Product List'!E:E))</f>
        <v/>
      </c>
      <c r="U558" s="454" t="str">
        <f t="array" ref="U558">IF(B558="","",XLOOKUP($B558,Product,'Product List'!F:F))</f>
        <v/>
      </c>
      <c r="V558" s="454" t="str">
        <f t="array" ref="V558">IF(B558="","",XLOOKUP($B558,Product,'Product List'!G:G))</f>
        <v/>
      </c>
      <c r="W558" s="434"/>
      <c r="X558" s="434" t="str">
        <f t="array" ref="X558">iferror(xlookup(B558,'Product List'!A:A,'Product List'!P:P),"")</f>
        <v/>
      </c>
      <c r="Y558" s="434">
        <f t="shared" si="8"/>
        <v>0</v>
      </c>
      <c r="Z558" s="434"/>
    </row>
    <row r="559" ht="14.25" customHeight="1">
      <c r="A559" s="495"/>
      <c r="B559" s="494"/>
      <c r="C559" s="495"/>
      <c r="D559" s="496"/>
      <c r="E559" s="496"/>
      <c r="F559" s="496"/>
      <c r="G559" s="487">
        <f t="shared" si="1"/>
        <v>0</v>
      </c>
      <c r="H559" s="451" t="str">
        <f t="shared" si="2"/>
        <v/>
      </c>
      <c r="I559" s="452" t="str">
        <f t="shared" si="3"/>
        <v/>
      </c>
      <c r="J559" s="493"/>
      <c r="K559" s="434"/>
      <c r="L559" s="454" t="str">
        <f t="shared" si="4"/>
        <v/>
      </c>
      <c r="M559" s="455" t="str">
        <f t="array" ref="M559">IFERROR(IF(J559="","",XLOOKUP(L559,Personnel!$B$4:$G$4,Personnel!$B$5:$G$5)),"")</f>
        <v/>
      </c>
      <c r="N559" s="455">
        <f t="shared" si="5"/>
        <v>0</v>
      </c>
      <c r="O559" s="434"/>
      <c r="P559" s="456" t="str">
        <f t="shared" si="6"/>
        <v/>
      </c>
      <c r="Q559" s="457">
        <f t="shared" si="7"/>
        <v>0</v>
      </c>
      <c r="R559" s="458"/>
      <c r="S559" s="459" t="str">
        <f t="array" ref="S559">IF(B559="","",XLOOKUP($B559,Product,'Product List'!D:D))</f>
        <v/>
      </c>
      <c r="T559" s="454" t="str">
        <f t="array" ref="T559">IF(B559="","",XLOOKUP($B559,Product,'Product List'!E:E))</f>
        <v/>
      </c>
      <c r="U559" s="454" t="str">
        <f t="array" ref="U559">IF(B559="","",XLOOKUP($B559,Product,'Product List'!F:F))</f>
        <v/>
      </c>
      <c r="V559" s="454" t="str">
        <f t="array" ref="V559">IF(B559="","",XLOOKUP($B559,Product,'Product List'!G:G))</f>
        <v/>
      </c>
      <c r="W559" s="434"/>
      <c r="X559" s="434" t="str">
        <f t="array" ref="X559">iferror(xlookup(B559,'Product List'!A:A,'Product List'!P:P),"")</f>
        <v/>
      </c>
      <c r="Y559" s="434">
        <f t="shared" si="8"/>
        <v>0</v>
      </c>
      <c r="Z559" s="434"/>
    </row>
    <row r="560" ht="14.25" customHeight="1">
      <c r="A560" s="495"/>
      <c r="B560" s="494"/>
      <c r="C560" s="495"/>
      <c r="D560" s="496"/>
      <c r="E560" s="496"/>
      <c r="F560" s="496"/>
      <c r="G560" s="487">
        <f t="shared" si="1"/>
        <v>0</v>
      </c>
      <c r="H560" s="451" t="str">
        <f t="shared" si="2"/>
        <v/>
      </c>
      <c r="I560" s="452" t="str">
        <f t="shared" si="3"/>
        <v/>
      </c>
      <c r="J560" s="493"/>
      <c r="K560" s="434"/>
      <c r="L560" s="454" t="str">
        <f t="shared" si="4"/>
        <v/>
      </c>
      <c r="M560" s="455" t="str">
        <f t="array" ref="M560">IFERROR(IF(J560="","",XLOOKUP(L560,Personnel!$B$4:$G$4,Personnel!$B$5:$G$5)),"")</f>
        <v/>
      </c>
      <c r="N560" s="455">
        <f t="shared" si="5"/>
        <v>0</v>
      </c>
      <c r="O560" s="434"/>
      <c r="P560" s="456" t="str">
        <f t="shared" si="6"/>
        <v/>
      </c>
      <c r="Q560" s="457">
        <f t="shared" si="7"/>
        <v>0</v>
      </c>
      <c r="R560" s="458"/>
      <c r="S560" s="459" t="str">
        <f t="array" ref="S560">IF(B560="","",XLOOKUP($B560,Product,'Product List'!D:D))</f>
        <v/>
      </c>
      <c r="T560" s="454" t="str">
        <f t="array" ref="T560">IF(B560="","",XLOOKUP($B560,Product,'Product List'!E:E))</f>
        <v/>
      </c>
      <c r="U560" s="454" t="str">
        <f t="array" ref="U560">IF(B560="","",XLOOKUP($B560,Product,'Product List'!F:F))</f>
        <v/>
      </c>
      <c r="V560" s="454" t="str">
        <f t="array" ref="V560">IF(B560="","",XLOOKUP($B560,Product,'Product List'!G:G))</f>
        <v/>
      </c>
      <c r="W560" s="434"/>
      <c r="X560" s="434" t="str">
        <f t="array" ref="X560">iferror(xlookup(B560,'Product List'!A:A,'Product List'!P:P),"")</f>
        <v/>
      </c>
      <c r="Y560" s="434">
        <f t="shared" si="8"/>
        <v>0</v>
      </c>
      <c r="Z560" s="434"/>
    </row>
    <row r="561" ht="14.25" customHeight="1">
      <c r="A561" s="495"/>
      <c r="B561" s="494"/>
      <c r="C561" s="495"/>
      <c r="D561" s="496"/>
      <c r="E561" s="496"/>
      <c r="F561" s="496"/>
      <c r="G561" s="487">
        <f t="shared" si="1"/>
        <v>0</v>
      </c>
      <c r="H561" s="451" t="str">
        <f t="shared" si="2"/>
        <v/>
      </c>
      <c r="I561" s="452" t="str">
        <f t="shared" si="3"/>
        <v/>
      </c>
      <c r="J561" s="493"/>
      <c r="K561" s="434"/>
      <c r="L561" s="454" t="str">
        <f t="shared" si="4"/>
        <v/>
      </c>
      <c r="M561" s="455" t="str">
        <f t="array" ref="M561">IFERROR(IF(J561="","",XLOOKUP(L561,Personnel!$B$4:$G$4,Personnel!$B$5:$G$5)),"")</f>
        <v/>
      </c>
      <c r="N561" s="455">
        <f t="shared" si="5"/>
        <v>0</v>
      </c>
      <c r="O561" s="434"/>
      <c r="P561" s="456" t="str">
        <f t="shared" si="6"/>
        <v/>
      </c>
      <c r="Q561" s="457">
        <f t="shared" si="7"/>
        <v>0</v>
      </c>
      <c r="R561" s="458"/>
      <c r="S561" s="459" t="str">
        <f t="array" ref="S561">IF(B561="","",XLOOKUP($B561,Product,'Product List'!D:D))</f>
        <v/>
      </c>
      <c r="T561" s="454" t="str">
        <f t="array" ref="T561">IF(B561="","",XLOOKUP($B561,Product,'Product List'!E:E))</f>
        <v/>
      </c>
      <c r="U561" s="454" t="str">
        <f t="array" ref="U561">IF(B561="","",XLOOKUP($B561,Product,'Product List'!F:F))</f>
        <v/>
      </c>
      <c r="V561" s="454" t="str">
        <f t="array" ref="V561">IF(B561="","",XLOOKUP($B561,Product,'Product List'!G:G))</f>
        <v/>
      </c>
      <c r="W561" s="434"/>
      <c r="X561" s="434" t="str">
        <f t="array" ref="X561">iferror(xlookup(B561,'Product List'!A:A,'Product List'!P:P),"")</f>
        <v/>
      </c>
      <c r="Y561" s="434">
        <f t="shared" si="8"/>
        <v>0</v>
      </c>
      <c r="Z561" s="434"/>
    </row>
    <row r="562" ht="14.25" customHeight="1">
      <c r="A562" s="495"/>
      <c r="B562" s="494"/>
      <c r="C562" s="495"/>
      <c r="D562" s="496"/>
      <c r="E562" s="496"/>
      <c r="F562" s="496"/>
      <c r="G562" s="487">
        <f t="shared" si="1"/>
        <v>0</v>
      </c>
      <c r="H562" s="451" t="str">
        <f t="shared" si="2"/>
        <v/>
      </c>
      <c r="I562" s="452" t="str">
        <f t="shared" si="3"/>
        <v/>
      </c>
      <c r="J562" s="493"/>
      <c r="K562" s="434"/>
      <c r="L562" s="454" t="str">
        <f t="shared" si="4"/>
        <v/>
      </c>
      <c r="M562" s="455" t="str">
        <f t="array" ref="M562">IFERROR(IF(J562="","",XLOOKUP(L562,Personnel!$B$4:$G$4,Personnel!$B$5:$G$5)),"")</f>
        <v/>
      </c>
      <c r="N562" s="455">
        <f t="shared" si="5"/>
        <v>0</v>
      </c>
      <c r="O562" s="434"/>
      <c r="P562" s="456" t="str">
        <f t="shared" si="6"/>
        <v/>
      </c>
      <c r="Q562" s="457">
        <f t="shared" si="7"/>
        <v>0</v>
      </c>
      <c r="R562" s="458"/>
      <c r="S562" s="459" t="str">
        <f t="array" ref="S562">IF(B562="","",XLOOKUP($B562,Product,'Product List'!D:D))</f>
        <v/>
      </c>
      <c r="T562" s="454" t="str">
        <f t="array" ref="T562">IF(B562="","",XLOOKUP($B562,Product,'Product List'!E:E))</f>
        <v/>
      </c>
      <c r="U562" s="454" t="str">
        <f t="array" ref="U562">IF(B562="","",XLOOKUP($B562,Product,'Product List'!F:F))</f>
        <v/>
      </c>
      <c r="V562" s="454" t="str">
        <f t="array" ref="V562">IF(B562="","",XLOOKUP($B562,Product,'Product List'!G:G))</f>
        <v/>
      </c>
      <c r="W562" s="434"/>
      <c r="X562" s="434" t="str">
        <f t="array" ref="X562">iferror(xlookup(B562,'Product List'!A:A,'Product List'!P:P),"")</f>
        <v/>
      </c>
      <c r="Y562" s="434">
        <f t="shared" si="8"/>
        <v>0</v>
      </c>
      <c r="Z562" s="434"/>
    </row>
    <row r="563" ht="14.25" customHeight="1">
      <c r="A563" s="495"/>
      <c r="B563" s="494"/>
      <c r="C563" s="495"/>
      <c r="D563" s="496"/>
      <c r="E563" s="496"/>
      <c r="F563" s="496"/>
      <c r="G563" s="487">
        <f t="shared" si="1"/>
        <v>0</v>
      </c>
      <c r="H563" s="451" t="str">
        <f t="shared" si="2"/>
        <v/>
      </c>
      <c r="I563" s="452" t="str">
        <f t="shared" si="3"/>
        <v/>
      </c>
      <c r="J563" s="493"/>
      <c r="K563" s="434"/>
      <c r="L563" s="454" t="str">
        <f t="shared" si="4"/>
        <v/>
      </c>
      <c r="M563" s="455" t="str">
        <f t="array" ref="M563">IFERROR(IF(J563="","",XLOOKUP(L563,Personnel!$B$4:$G$4,Personnel!$B$5:$G$5)),"")</f>
        <v/>
      </c>
      <c r="N563" s="455">
        <f t="shared" si="5"/>
        <v>0</v>
      </c>
      <c r="O563" s="434"/>
      <c r="P563" s="456" t="str">
        <f t="shared" si="6"/>
        <v/>
      </c>
      <c r="Q563" s="457">
        <f t="shared" si="7"/>
        <v>0</v>
      </c>
      <c r="R563" s="458"/>
      <c r="S563" s="459" t="str">
        <f t="array" ref="S563">IF(B563="","",XLOOKUP($B563,Product,'Product List'!D:D))</f>
        <v/>
      </c>
      <c r="T563" s="454" t="str">
        <f t="array" ref="T563">IF(B563="","",XLOOKUP($B563,Product,'Product List'!E:E))</f>
        <v/>
      </c>
      <c r="U563" s="454" t="str">
        <f t="array" ref="U563">IF(B563="","",XLOOKUP($B563,Product,'Product List'!F:F))</f>
        <v/>
      </c>
      <c r="V563" s="454" t="str">
        <f t="array" ref="V563">IF(B563="","",XLOOKUP($B563,Product,'Product List'!G:G))</f>
        <v/>
      </c>
      <c r="W563" s="434"/>
      <c r="X563" s="434" t="str">
        <f t="array" ref="X563">iferror(xlookup(B563,'Product List'!A:A,'Product List'!P:P),"")</f>
        <v/>
      </c>
      <c r="Y563" s="434">
        <f t="shared" si="8"/>
        <v>0</v>
      </c>
      <c r="Z563" s="434"/>
    </row>
    <row r="564" ht="14.25" customHeight="1">
      <c r="A564" s="495"/>
      <c r="B564" s="494"/>
      <c r="C564" s="495"/>
      <c r="D564" s="496"/>
      <c r="E564" s="496"/>
      <c r="F564" s="496"/>
      <c r="G564" s="487">
        <f t="shared" si="1"/>
        <v>0</v>
      </c>
      <c r="H564" s="451" t="str">
        <f t="shared" si="2"/>
        <v/>
      </c>
      <c r="I564" s="452" t="str">
        <f t="shared" si="3"/>
        <v/>
      </c>
      <c r="J564" s="493"/>
      <c r="K564" s="434"/>
      <c r="L564" s="454" t="str">
        <f t="shared" si="4"/>
        <v/>
      </c>
      <c r="M564" s="455" t="str">
        <f t="array" ref="M564">IFERROR(IF(J564="","",XLOOKUP(L564,Personnel!$B$4:$G$4,Personnel!$B$5:$G$5)),"")</f>
        <v/>
      </c>
      <c r="N564" s="455">
        <f t="shared" si="5"/>
        <v>0</v>
      </c>
      <c r="O564" s="434"/>
      <c r="P564" s="456" t="str">
        <f t="shared" si="6"/>
        <v/>
      </c>
      <c r="Q564" s="457">
        <f t="shared" si="7"/>
        <v>0</v>
      </c>
      <c r="R564" s="458"/>
      <c r="S564" s="459" t="str">
        <f t="array" ref="S564">IF(B564="","",XLOOKUP($B564,Product,'Product List'!D:D))</f>
        <v/>
      </c>
      <c r="T564" s="454" t="str">
        <f t="array" ref="T564">IF(B564="","",XLOOKUP($B564,Product,'Product List'!E:E))</f>
        <v/>
      </c>
      <c r="U564" s="454" t="str">
        <f t="array" ref="U564">IF(B564="","",XLOOKUP($B564,Product,'Product List'!F:F))</f>
        <v/>
      </c>
      <c r="V564" s="454" t="str">
        <f t="array" ref="V564">IF(B564="","",XLOOKUP($B564,Product,'Product List'!G:G))</f>
        <v/>
      </c>
      <c r="W564" s="434"/>
      <c r="X564" s="434" t="str">
        <f t="array" ref="X564">iferror(xlookup(B564,'Product List'!A:A,'Product List'!P:P),"")</f>
        <v/>
      </c>
      <c r="Y564" s="434">
        <f t="shared" si="8"/>
        <v>0</v>
      </c>
      <c r="Z564" s="434"/>
    </row>
    <row r="565" ht="14.25" customHeight="1">
      <c r="A565" s="495"/>
      <c r="B565" s="494"/>
      <c r="C565" s="495"/>
      <c r="D565" s="496"/>
      <c r="E565" s="496"/>
      <c r="F565" s="496"/>
      <c r="G565" s="487">
        <f t="shared" si="1"/>
        <v>0</v>
      </c>
      <c r="H565" s="451" t="str">
        <f t="shared" si="2"/>
        <v/>
      </c>
      <c r="I565" s="452" t="str">
        <f t="shared" si="3"/>
        <v/>
      </c>
      <c r="J565" s="493"/>
      <c r="K565" s="434"/>
      <c r="L565" s="454" t="str">
        <f t="shared" si="4"/>
        <v/>
      </c>
      <c r="M565" s="455" t="str">
        <f t="array" ref="M565">IFERROR(IF(J565="","",XLOOKUP(L565,Personnel!$B$4:$G$4,Personnel!$B$5:$G$5)),"")</f>
        <v/>
      </c>
      <c r="N565" s="455">
        <f t="shared" si="5"/>
        <v>0</v>
      </c>
      <c r="O565" s="434"/>
      <c r="P565" s="456" t="str">
        <f t="shared" si="6"/>
        <v/>
      </c>
      <c r="Q565" s="457">
        <f t="shared" si="7"/>
        <v>0</v>
      </c>
      <c r="R565" s="458"/>
      <c r="S565" s="459" t="str">
        <f t="array" ref="S565">IF(B565="","",XLOOKUP($B565,Product,'Product List'!D:D))</f>
        <v/>
      </c>
      <c r="T565" s="454" t="str">
        <f t="array" ref="T565">IF(B565="","",XLOOKUP($B565,Product,'Product List'!E:E))</f>
        <v/>
      </c>
      <c r="U565" s="454" t="str">
        <f t="array" ref="U565">IF(B565="","",XLOOKUP($B565,Product,'Product List'!F:F))</f>
        <v/>
      </c>
      <c r="V565" s="454" t="str">
        <f t="array" ref="V565">IF(B565="","",XLOOKUP($B565,Product,'Product List'!G:G))</f>
        <v/>
      </c>
      <c r="W565" s="434"/>
      <c r="X565" s="434" t="str">
        <f t="array" ref="X565">iferror(xlookup(B565,'Product List'!A:A,'Product List'!P:P),"")</f>
        <v/>
      </c>
      <c r="Y565" s="434">
        <f t="shared" si="8"/>
        <v>0</v>
      </c>
      <c r="Z565" s="434"/>
    </row>
    <row r="566" ht="14.25" customHeight="1">
      <c r="A566" s="495"/>
      <c r="B566" s="494"/>
      <c r="C566" s="495"/>
      <c r="D566" s="496"/>
      <c r="E566" s="496"/>
      <c r="F566" s="496"/>
      <c r="G566" s="487">
        <f t="shared" si="1"/>
        <v>0</v>
      </c>
      <c r="H566" s="451" t="str">
        <f t="shared" si="2"/>
        <v/>
      </c>
      <c r="I566" s="452" t="str">
        <f t="shared" si="3"/>
        <v/>
      </c>
      <c r="J566" s="493"/>
      <c r="K566" s="434"/>
      <c r="L566" s="454" t="str">
        <f t="shared" si="4"/>
        <v/>
      </c>
      <c r="M566" s="455" t="str">
        <f t="array" ref="M566">IFERROR(IF(J566="","",XLOOKUP(L566,Personnel!$B$4:$G$4,Personnel!$B$5:$G$5)),"")</f>
        <v/>
      </c>
      <c r="N566" s="455">
        <f t="shared" si="5"/>
        <v>0</v>
      </c>
      <c r="O566" s="434"/>
      <c r="P566" s="456" t="str">
        <f t="shared" si="6"/>
        <v/>
      </c>
      <c r="Q566" s="457">
        <f t="shared" si="7"/>
        <v>0</v>
      </c>
      <c r="R566" s="458"/>
      <c r="S566" s="459" t="str">
        <f t="array" ref="S566">IF(B566="","",XLOOKUP($B566,Product,'Product List'!D:D))</f>
        <v/>
      </c>
      <c r="T566" s="454" t="str">
        <f t="array" ref="T566">IF(B566="","",XLOOKUP($B566,Product,'Product List'!E:E))</f>
        <v/>
      </c>
      <c r="U566" s="454" t="str">
        <f t="array" ref="U566">IF(B566="","",XLOOKUP($B566,Product,'Product List'!F:F))</f>
        <v/>
      </c>
      <c r="V566" s="454" t="str">
        <f t="array" ref="V566">IF(B566="","",XLOOKUP($B566,Product,'Product List'!G:G))</f>
        <v/>
      </c>
      <c r="W566" s="434"/>
      <c r="X566" s="434" t="str">
        <f t="array" ref="X566">iferror(xlookup(B566,'Product List'!A:A,'Product List'!P:P),"")</f>
        <v/>
      </c>
      <c r="Y566" s="434">
        <f t="shared" si="8"/>
        <v>0</v>
      </c>
      <c r="Z566" s="434"/>
    </row>
    <row r="567" ht="14.25" customHeight="1">
      <c r="A567" s="495"/>
      <c r="B567" s="494"/>
      <c r="C567" s="495"/>
      <c r="D567" s="496"/>
      <c r="E567" s="496"/>
      <c r="F567" s="496"/>
      <c r="G567" s="487">
        <f t="shared" si="1"/>
        <v>0</v>
      </c>
      <c r="H567" s="451" t="str">
        <f t="shared" si="2"/>
        <v/>
      </c>
      <c r="I567" s="452" t="str">
        <f t="shared" si="3"/>
        <v/>
      </c>
      <c r="J567" s="493"/>
      <c r="K567" s="434"/>
      <c r="L567" s="454" t="str">
        <f t="shared" si="4"/>
        <v/>
      </c>
      <c r="M567" s="455" t="str">
        <f t="array" ref="M567">IFERROR(IF(J567="","",XLOOKUP(L567,Personnel!$B$4:$G$4,Personnel!$B$5:$G$5)),"")</f>
        <v/>
      </c>
      <c r="N567" s="455">
        <f t="shared" si="5"/>
        <v>0</v>
      </c>
      <c r="O567" s="434"/>
      <c r="P567" s="456" t="str">
        <f t="shared" si="6"/>
        <v/>
      </c>
      <c r="Q567" s="457">
        <f t="shared" si="7"/>
        <v>0</v>
      </c>
      <c r="R567" s="458"/>
      <c r="S567" s="459" t="str">
        <f t="array" ref="S567">IF(B567="","",XLOOKUP($B567,Product,'Product List'!D:D))</f>
        <v/>
      </c>
      <c r="T567" s="454" t="str">
        <f t="array" ref="T567">IF(B567="","",XLOOKUP($B567,Product,'Product List'!E:E))</f>
        <v/>
      </c>
      <c r="U567" s="454" t="str">
        <f t="array" ref="U567">IF(B567="","",XLOOKUP($B567,Product,'Product List'!F:F))</f>
        <v/>
      </c>
      <c r="V567" s="454" t="str">
        <f t="array" ref="V567">IF(B567="","",XLOOKUP($B567,Product,'Product List'!G:G))</f>
        <v/>
      </c>
      <c r="W567" s="434"/>
      <c r="X567" s="434" t="str">
        <f t="array" ref="X567">iferror(xlookup(B567,'Product List'!A:A,'Product List'!P:P),"")</f>
        <v/>
      </c>
      <c r="Y567" s="434">
        <f t="shared" si="8"/>
        <v>0</v>
      </c>
      <c r="Z567" s="434"/>
    </row>
    <row r="568" ht="14.25" customHeight="1">
      <c r="A568" s="495"/>
      <c r="B568" s="494"/>
      <c r="C568" s="495"/>
      <c r="D568" s="496"/>
      <c r="E568" s="496"/>
      <c r="F568" s="496"/>
      <c r="G568" s="487">
        <f t="shared" si="1"/>
        <v>0</v>
      </c>
      <c r="H568" s="451" t="str">
        <f t="shared" si="2"/>
        <v/>
      </c>
      <c r="I568" s="452" t="str">
        <f t="shared" si="3"/>
        <v/>
      </c>
      <c r="J568" s="493"/>
      <c r="K568" s="434"/>
      <c r="L568" s="454" t="str">
        <f t="shared" si="4"/>
        <v/>
      </c>
      <c r="M568" s="455" t="str">
        <f t="array" ref="M568">IFERROR(IF(J568="","",XLOOKUP(L568,Personnel!$B$4:$G$4,Personnel!$B$5:$G$5)),"")</f>
        <v/>
      </c>
      <c r="N568" s="455">
        <f t="shared" si="5"/>
        <v>0</v>
      </c>
      <c r="O568" s="434"/>
      <c r="P568" s="456" t="str">
        <f t="shared" si="6"/>
        <v/>
      </c>
      <c r="Q568" s="457">
        <f t="shared" si="7"/>
        <v>0</v>
      </c>
      <c r="R568" s="458"/>
      <c r="S568" s="459" t="str">
        <f t="array" ref="S568">IF(B568="","",XLOOKUP($B568,Product,'Product List'!D:D))</f>
        <v/>
      </c>
      <c r="T568" s="454" t="str">
        <f t="array" ref="T568">IF(B568="","",XLOOKUP($B568,Product,'Product List'!E:E))</f>
        <v/>
      </c>
      <c r="U568" s="454" t="str">
        <f t="array" ref="U568">IF(B568="","",XLOOKUP($B568,Product,'Product List'!F:F))</f>
        <v/>
      </c>
      <c r="V568" s="454" t="str">
        <f t="array" ref="V568">IF(B568="","",XLOOKUP($B568,Product,'Product List'!G:G))</f>
        <v/>
      </c>
      <c r="W568" s="434"/>
      <c r="X568" s="434" t="str">
        <f t="array" ref="X568">iferror(xlookup(B568,'Product List'!A:A,'Product List'!P:P),"")</f>
        <v/>
      </c>
      <c r="Y568" s="434">
        <f t="shared" si="8"/>
        <v>0</v>
      </c>
      <c r="Z568" s="434"/>
    </row>
    <row r="569" ht="14.25" customHeight="1">
      <c r="A569" s="495"/>
      <c r="B569" s="494"/>
      <c r="C569" s="495"/>
      <c r="D569" s="496"/>
      <c r="E569" s="496"/>
      <c r="F569" s="496"/>
      <c r="G569" s="487">
        <f t="shared" si="1"/>
        <v>0</v>
      </c>
      <c r="H569" s="451" t="str">
        <f t="shared" si="2"/>
        <v/>
      </c>
      <c r="I569" s="452" t="str">
        <f t="shared" si="3"/>
        <v/>
      </c>
      <c r="J569" s="493"/>
      <c r="K569" s="434"/>
      <c r="L569" s="454" t="str">
        <f t="shared" si="4"/>
        <v/>
      </c>
      <c r="M569" s="455" t="str">
        <f t="array" ref="M569">IFERROR(IF(J569="","",XLOOKUP(L569,Personnel!$B$4:$G$4,Personnel!$B$5:$G$5)),"")</f>
        <v/>
      </c>
      <c r="N569" s="455">
        <f t="shared" si="5"/>
        <v>0</v>
      </c>
      <c r="O569" s="434"/>
      <c r="P569" s="456" t="str">
        <f t="shared" si="6"/>
        <v/>
      </c>
      <c r="Q569" s="457">
        <f t="shared" si="7"/>
        <v>0</v>
      </c>
      <c r="R569" s="458"/>
      <c r="S569" s="459" t="str">
        <f t="array" ref="S569">IF(B569="","",XLOOKUP($B569,Product,'Product List'!D:D))</f>
        <v/>
      </c>
      <c r="T569" s="454" t="str">
        <f t="array" ref="T569">IF(B569="","",XLOOKUP($B569,Product,'Product List'!E:E))</f>
        <v/>
      </c>
      <c r="U569" s="454" t="str">
        <f t="array" ref="U569">IF(B569="","",XLOOKUP($B569,Product,'Product List'!F:F))</f>
        <v/>
      </c>
      <c r="V569" s="454" t="str">
        <f t="array" ref="V569">IF(B569="","",XLOOKUP($B569,Product,'Product List'!G:G))</f>
        <v/>
      </c>
      <c r="W569" s="434"/>
      <c r="X569" s="434" t="str">
        <f t="array" ref="X569">iferror(xlookup(B569,'Product List'!A:A,'Product List'!P:P),"")</f>
        <v/>
      </c>
      <c r="Y569" s="434">
        <f t="shared" si="8"/>
        <v>0</v>
      </c>
      <c r="Z569" s="434"/>
    </row>
    <row r="570" ht="14.25" customHeight="1">
      <c r="A570" s="495"/>
      <c r="B570" s="494"/>
      <c r="C570" s="495"/>
      <c r="D570" s="496"/>
      <c r="E570" s="496"/>
      <c r="F570" s="496"/>
      <c r="G570" s="487">
        <f t="shared" si="1"/>
        <v>0</v>
      </c>
      <c r="H570" s="451" t="str">
        <f t="shared" si="2"/>
        <v/>
      </c>
      <c r="I570" s="452" t="str">
        <f t="shared" si="3"/>
        <v/>
      </c>
      <c r="J570" s="493"/>
      <c r="K570" s="434"/>
      <c r="L570" s="454" t="str">
        <f t="shared" si="4"/>
        <v/>
      </c>
      <c r="M570" s="455" t="str">
        <f t="array" ref="M570">IFERROR(IF(J570="","",XLOOKUP(L570,Personnel!$B$4:$G$4,Personnel!$B$5:$G$5)),"")</f>
        <v/>
      </c>
      <c r="N570" s="455">
        <f t="shared" si="5"/>
        <v>0</v>
      </c>
      <c r="O570" s="434"/>
      <c r="P570" s="456" t="str">
        <f t="shared" si="6"/>
        <v/>
      </c>
      <c r="Q570" s="457">
        <f t="shared" si="7"/>
        <v>0</v>
      </c>
      <c r="R570" s="458"/>
      <c r="S570" s="459" t="str">
        <f t="array" ref="S570">IF(B570="","",XLOOKUP($B570,Product,'Product List'!D:D))</f>
        <v/>
      </c>
      <c r="T570" s="454" t="str">
        <f t="array" ref="T570">IF(B570="","",XLOOKUP($B570,Product,'Product List'!E:E))</f>
        <v/>
      </c>
      <c r="U570" s="454" t="str">
        <f t="array" ref="U570">IF(B570="","",XLOOKUP($B570,Product,'Product List'!F:F))</f>
        <v/>
      </c>
      <c r="V570" s="454" t="str">
        <f t="array" ref="V570">IF(B570="","",XLOOKUP($B570,Product,'Product List'!G:G))</f>
        <v/>
      </c>
      <c r="W570" s="434"/>
      <c r="X570" s="434" t="str">
        <f t="array" ref="X570">iferror(xlookup(B570,'Product List'!A:A,'Product List'!P:P),"")</f>
        <v/>
      </c>
      <c r="Y570" s="434">
        <f t="shared" si="8"/>
        <v>0</v>
      </c>
      <c r="Z570" s="434"/>
    </row>
    <row r="571" ht="14.25" customHeight="1">
      <c r="A571" s="495"/>
      <c r="B571" s="494"/>
      <c r="C571" s="495"/>
      <c r="D571" s="496"/>
      <c r="E571" s="496"/>
      <c r="F571" s="496"/>
      <c r="G571" s="487">
        <f t="shared" si="1"/>
        <v>0</v>
      </c>
      <c r="H571" s="451" t="str">
        <f t="shared" si="2"/>
        <v/>
      </c>
      <c r="I571" s="452" t="str">
        <f t="shared" si="3"/>
        <v/>
      </c>
      <c r="J571" s="493"/>
      <c r="K571" s="434"/>
      <c r="L571" s="454" t="str">
        <f t="shared" si="4"/>
        <v/>
      </c>
      <c r="M571" s="455" t="str">
        <f t="array" ref="M571">IFERROR(IF(J571="","",XLOOKUP(L571,Personnel!$B$4:$G$4,Personnel!$B$5:$G$5)),"")</f>
        <v/>
      </c>
      <c r="N571" s="455">
        <f t="shared" si="5"/>
        <v>0</v>
      </c>
      <c r="O571" s="434"/>
      <c r="P571" s="456" t="str">
        <f t="shared" si="6"/>
        <v/>
      </c>
      <c r="Q571" s="457">
        <f t="shared" si="7"/>
        <v>0</v>
      </c>
      <c r="R571" s="458"/>
      <c r="S571" s="459" t="str">
        <f t="array" ref="S571">IF(B571="","",XLOOKUP($B571,Product,'Product List'!D:D))</f>
        <v/>
      </c>
      <c r="T571" s="454" t="str">
        <f t="array" ref="T571">IF(B571="","",XLOOKUP($B571,Product,'Product List'!E:E))</f>
        <v/>
      </c>
      <c r="U571" s="454" t="str">
        <f t="array" ref="U571">IF(B571="","",XLOOKUP($B571,Product,'Product List'!F:F))</f>
        <v/>
      </c>
      <c r="V571" s="454" t="str">
        <f t="array" ref="V571">IF(B571="","",XLOOKUP($B571,Product,'Product List'!G:G))</f>
        <v/>
      </c>
      <c r="W571" s="434"/>
      <c r="X571" s="434" t="str">
        <f t="array" ref="X571">iferror(xlookup(B571,'Product List'!A:A,'Product List'!P:P),"")</f>
        <v/>
      </c>
      <c r="Y571" s="434">
        <f t="shared" si="8"/>
        <v>0</v>
      </c>
      <c r="Z571" s="434"/>
    </row>
    <row r="572" ht="14.25" customHeight="1">
      <c r="A572" s="495"/>
      <c r="B572" s="494"/>
      <c r="C572" s="495"/>
      <c r="D572" s="496"/>
      <c r="E572" s="496"/>
      <c r="F572" s="496"/>
      <c r="G572" s="487">
        <f t="shared" si="1"/>
        <v>0</v>
      </c>
      <c r="H572" s="451" t="str">
        <f t="shared" si="2"/>
        <v/>
      </c>
      <c r="I572" s="452" t="str">
        <f t="shared" si="3"/>
        <v/>
      </c>
      <c r="J572" s="493"/>
      <c r="K572" s="434"/>
      <c r="L572" s="454" t="str">
        <f t="shared" si="4"/>
        <v/>
      </c>
      <c r="M572" s="455" t="str">
        <f t="array" ref="M572">IFERROR(IF(J572="","",XLOOKUP(L572,Personnel!$B$4:$G$4,Personnel!$B$5:$G$5)),"")</f>
        <v/>
      </c>
      <c r="N572" s="455">
        <f t="shared" si="5"/>
        <v>0</v>
      </c>
      <c r="O572" s="434"/>
      <c r="P572" s="456" t="str">
        <f t="shared" si="6"/>
        <v/>
      </c>
      <c r="Q572" s="457">
        <f t="shared" si="7"/>
        <v>0</v>
      </c>
      <c r="R572" s="458"/>
      <c r="S572" s="459" t="str">
        <f t="array" ref="S572">IF(B572="","",XLOOKUP($B572,Product,'Product List'!D:D))</f>
        <v/>
      </c>
      <c r="T572" s="454" t="str">
        <f t="array" ref="T572">IF(B572="","",XLOOKUP($B572,Product,'Product List'!E:E))</f>
        <v/>
      </c>
      <c r="U572" s="454" t="str">
        <f t="array" ref="U572">IF(B572="","",XLOOKUP($B572,Product,'Product List'!F:F))</f>
        <v/>
      </c>
      <c r="V572" s="454" t="str">
        <f t="array" ref="V572">IF(B572="","",XLOOKUP($B572,Product,'Product List'!G:G))</f>
        <v/>
      </c>
      <c r="W572" s="434"/>
      <c r="X572" s="434" t="str">
        <f t="array" ref="X572">iferror(xlookup(B572,'Product List'!A:A,'Product List'!P:P),"")</f>
        <v/>
      </c>
      <c r="Y572" s="434">
        <f t="shared" si="8"/>
        <v>0</v>
      </c>
      <c r="Z572" s="434"/>
    </row>
    <row r="573" ht="14.25" customHeight="1">
      <c r="A573" s="495"/>
      <c r="B573" s="494"/>
      <c r="C573" s="495"/>
      <c r="D573" s="496"/>
      <c r="E573" s="496"/>
      <c r="F573" s="496"/>
      <c r="G573" s="487">
        <f t="shared" si="1"/>
        <v>0</v>
      </c>
      <c r="H573" s="451" t="str">
        <f t="shared" si="2"/>
        <v/>
      </c>
      <c r="I573" s="452" t="str">
        <f t="shared" si="3"/>
        <v/>
      </c>
      <c r="J573" s="493"/>
      <c r="K573" s="434"/>
      <c r="L573" s="454" t="str">
        <f t="shared" si="4"/>
        <v/>
      </c>
      <c r="M573" s="455" t="str">
        <f t="array" ref="M573">IFERROR(IF(J573="","",XLOOKUP(L573,Personnel!$B$4:$G$4,Personnel!$B$5:$G$5)),"")</f>
        <v/>
      </c>
      <c r="N573" s="455">
        <f t="shared" si="5"/>
        <v>0</v>
      </c>
      <c r="O573" s="434"/>
      <c r="P573" s="456" t="str">
        <f t="shared" si="6"/>
        <v/>
      </c>
      <c r="Q573" s="457">
        <f t="shared" si="7"/>
        <v>0</v>
      </c>
      <c r="R573" s="458"/>
      <c r="S573" s="459" t="str">
        <f t="array" ref="S573">IF(B573="","",XLOOKUP($B573,Product,'Product List'!D:D))</f>
        <v/>
      </c>
      <c r="T573" s="454" t="str">
        <f t="array" ref="T573">IF(B573="","",XLOOKUP($B573,Product,'Product List'!E:E))</f>
        <v/>
      </c>
      <c r="U573" s="454" t="str">
        <f t="array" ref="U573">IF(B573="","",XLOOKUP($B573,Product,'Product List'!F:F))</f>
        <v/>
      </c>
      <c r="V573" s="454" t="str">
        <f t="array" ref="V573">IF(B573="","",XLOOKUP($B573,Product,'Product List'!G:G))</f>
        <v/>
      </c>
      <c r="W573" s="434"/>
      <c r="X573" s="434" t="str">
        <f t="array" ref="X573">iferror(xlookup(B573,'Product List'!A:A,'Product List'!P:P),"")</f>
        <v/>
      </c>
      <c r="Y573" s="434">
        <f t="shared" si="8"/>
        <v>0</v>
      </c>
      <c r="Z573" s="434"/>
    </row>
    <row r="574" ht="14.25" customHeight="1">
      <c r="A574" s="495"/>
      <c r="B574" s="494"/>
      <c r="C574" s="495"/>
      <c r="D574" s="496"/>
      <c r="E574" s="496"/>
      <c r="F574" s="496"/>
      <c r="G574" s="487">
        <f t="shared" si="1"/>
        <v>0</v>
      </c>
      <c r="H574" s="451" t="str">
        <f t="shared" si="2"/>
        <v/>
      </c>
      <c r="I574" s="452" t="str">
        <f t="shared" si="3"/>
        <v/>
      </c>
      <c r="J574" s="493"/>
      <c r="K574" s="434"/>
      <c r="L574" s="454" t="str">
        <f t="shared" si="4"/>
        <v/>
      </c>
      <c r="M574" s="455" t="str">
        <f t="array" ref="M574">IFERROR(IF(J574="","",XLOOKUP(L574,Personnel!$B$4:$G$4,Personnel!$B$5:$G$5)),"")</f>
        <v/>
      </c>
      <c r="N574" s="455">
        <f t="shared" si="5"/>
        <v>0</v>
      </c>
      <c r="O574" s="434"/>
      <c r="P574" s="456" t="str">
        <f t="shared" si="6"/>
        <v/>
      </c>
      <c r="Q574" s="457">
        <f t="shared" si="7"/>
        <v>0</v>
      </c>
      <c r="R574" s="458"/>
      <c r="S574" s="459" t="str">
        <f t="array" ref="S574">IF(B574="","",XLOOKUP($B574,Product,'Product List'!D:D))</f>
        <v/>
      </c>
      <c r="T574" s="454" t="str">
        <f t="array" ref="T574">IF(B574="","",XLOOKUP($B574,Product,'Product List'!E:E))</f>
        <v/>
      </c>
      <c r="U574" s="454" t="str">
        <f t="array" ref="U574">IF(B574="","",XLOOKUP($B574,Product,'Product List'!F:F))</f>
        <v/>
      </c>
      <c r="V574" s="454" t="str">
        <f t="array" ref="V574">IF(B574="","",XLOOKUP($B574,Product,'Product List'!G:G))</f>
        <v/>
      </c>
      <c r="W574" s="434"/>
      <c r="X574" s="434" t="str">
        <f t="array" ref="X574">iferror(xlookup(B574,'Product List'!A:A,'Product List'!P:P),"")</f>
        <v/>
      </c>
      <c r="Y574" s="434">
        <f t="shared" si="8"/>
        <v>0</v>
      </c>
      <c r="Z574" s="434"/>
    </row>
    <row r="575" ht="14.25" customHeight="1">
      <c r="A575" s="495"/>
      <c r="B575" s="494"/>
      <c r="C575" s="495"/>
      <c r="D575" s="496"/>
      <c r="E575" s="496"/>
      <c r="F575" s="496"/>
      <c r="G575" s="487">
        <f t="shared" si="1"/>
        <v>0</v>
      </c>
      <c r="H575" s="451" t="str">
        <f t="shared" si="2"/>
        <v/>
      </c>
      <c r="I575" s="452" t="str">
        <f t="shared" si="3"/>
        <v/>
      </c>
      <c r="J575" s="493"/>
      <c r="K575" s="434"/>
      <c r="L575" s="454" t="str">
        <f t="shared" si="4"/>
        <v/>
      </c>
      <c r="M575" s="455" t="str">
        <f t="array" ref="M575">IFERROR(IF(J575="","",XLOOKUP(L575,Personnel!$B$4:$G$4,Personnel!$B$5:$G$5)),"")</f>
        <v/>
      </c>
      <c r="N575" s="455">
        <f t="shared" si="5"/>
        <v>0</v>
      </c>
      <c r="O575" s="434"/>
      <c r="P575" s="456" t="str">
        <f t="shared" si="6"/>
        <v/>
      </c>
      <c r="Q575" s="457">
        <f t="shared" si="7"/>
        <v>0</v>
      </c>
      <c r="R575" s="458"/>
      <c r="S575" s="459" t="str">
        <f t="array" ref="S575">IF(B575="","",XLOOKUP($B575,Product,'Product List'!D:D))</f>
        <v/>
      </c>
      <c r="T575" s="454" t="str">
        <f t="array" ref="T575">IF(B575="","",XLOOKUP($B575,Product,'Product List'!E:E))</f>
        <v/>
      </c>
      <c r="U575" s="454" t="str">
        <f t="array" ref="U575">IF(B575="","",XLOOKUP($B575,Product,'Product List'!F:F))</f>
        <v/>
      </c>
      <c r="V575" s="454" t="str">
        <f t="array" ref="V575">IF(B575="","",XLOOKUP($B575,Product,'Product List'!G:G))</f>
        <v/>
      </c>
      <c r="W575" s="434"/>
      <c r="X575" s="434" t="str">
        <f t="array" ref="X575">iferror(xlookup(B575,'Product List'!A:A,'Product List'!P:P),"")</f>
        <v/>
      </c>
      <c r="Y575" s="434">
        <f t="shared" si="8"/>
        <v>0</v>
      </c>
      <c r="Z575" s="434"/>
    </row>
    <row r="576" ht="14.25" customHeight="1">
      <c r="A576" s="495"/>
      <c r="B576" s="494"/>
      <c r="C576" s="495"/>
      <c r="D576" s="496"/>
      <c r="E576" s="496"/>
      <c r="F576" s="496"/>
      <c r="G576" s="487">
        <f t="shared" si="1"/>
        <v>0</v>
      </c>
      <c r="H576" s="451" t="str">
        <f t="shared" si="2"/>
        <v/>
      </c>
      <c r="I576" s="452" t="str">
        <f t="shared" si="3"/>
        <v/>
      </c>
      <c r="J576" s="493"/>
      <c r="K576" s="434"/>
      <c r="L576" s="454" t="str">
        <f t="shared" si="4"/>
        <v/>
      </c>
      <c r="M576" s="455" t="str">
        <f t="array" ref="M576">IFERROR(IF(J576="","",XLOOKUP(L576,Personnel!$B$4:$G$4,Personnel!$B$5:$G$5)),"")</f>
        <v/>
      </c>
      <c r="N576" s="455">
        <f t="shared" si="5"/>
        <v>0</v>
      </c>
      <c r="O576" s="434"/>
      <c r="P576" s="456" t="str">
        <f t="shared" si="6"/>
        <v/>
      </c>
      <c r="Q576" s="457">
        <f t="shared" si="7"/>
        <v>0</v>
      </c>
      <c r="R576" s="458"/>
      <c r="S576" s="459" t="str">
        <f t="array" ref="S576">IF(B576="","",XLOOKUP($B576,Product,'Product List'!D:D))</f>
        <v/>
      </c>
      <c r="T576" s="454" t="str">
        <f t="array" ref="T576">IF(B576="","",XLOOKUP($B576,Product,'Product List'!E:E))</f>
        <v/>
      </c>
      <c r="U576" s="454" t="str">
        <f t="array" ref="U576">IF(B576="","",XLOOKUP($B576,Product,'Product List'!F:F))</f>
        <v/>
      </c>
      <c r="V576" s="454" t="str">
        <f t="array" ref="V576">IF(B576="","",XLOOKUP($B576,Product,'Product List'!G:G))</f>
        <v/>
      </c>
      <c r="W576" s="434"/>
      <c r="X576" s="434" t="str">
        <f t="array" ref="X576">iferror(xlookup(B576,'Product List'!A:A,'Product List'!P:P),"")</f>
        <v/>
      </c>
      <c r="Y576" s="434">
        <f t="shared" si="8"/>
        <v>0</v>
      </c>
      <c r="Z576" s="434"/>
    </row>
    <row r="577" ht="14.25" customHeight="1">
      <c r="A577" s="495"/>
      <c r="B577" s="494"/>
      <c r="C577" s="495"/>
      <c r="D577" s="496"/>
      <c r="E577" s="496"/>
      <c r="F577" s="496"/>
      <c r="G577" s="487">
        <f t="shared" si="1"/>
        <v>0</v>
      </c>
      <c r="H577" s="451" t="str">
        <f t="shared" si="2"/>
        <v/>
      </c>
      <c r="I577" s="452" t="str">
        <f t="shared" si="3"/>
        <v/>
      </c>
      <c r="J577" s="493"/>
      <c r="K577" s="434"/>
      <c r="L577" s="454" t="str">
        <f t="shared" si="4"/>
        <v/>
      </c>
      <c r="M577" s="455" t="str">
        <f t="array" ref="M577">IFERROR(IF(J577="","",XLOOKUP(L577,Personnel!$B$4:$G$4,Personnel!$B$5:$G$5)),"")</f>
        <v/>
      </c>
      <c r="N577" s="455">
        <f t="shared" si="5"/>
        <v>0</v>
      </c>
      <c r="O577" s="434"/>
      <c r="P577" s="456" t="str">
        <f t="shared" si="6"/>
        <v/>
      </c>
      <c r="Q577" s="457">
        <f t="shared" si="7"/>
        <v>0</v>
      </c>
      <c r="R577" s="458"/>
      <c r="S577" s="459" t="str">
        <f t="array" ref="S577">IF(B577="","",XLOOKUP($B577,Product,'Product List'!D:D))</f>
        <v/>
      </c>
      <c r="T577" s="454" t="str">
        <f t="array" ref="T577">IF(B577="","",XLOOKUP($B577,Product,'Product List'!E:E))</f>
        <v/>
      </c>
      <c r="U577" s="454" t="str">
        <f t="array" ref="U577">IF(B577="","",XLOOKUP($B577,Product,'Product List'!F:F))</f>
        <v/>
      </c>
      <c r="V577" s="454" t="str">
        <f t="array" ref="V577">IF(B577="","",XLOOKUP($B577,Product,'Product List'!G:G))</f>
        <v/>
      </c>
      <c r="W577" s="434"/>
      <c r="X577" s="434" t="str">
        <f t="array" ref="X577">iferror(xlookup(B577,'Product List'!A:A,'Product List'!P:P),"")</f>
        <v/>
      </c>
      <c r="Y577" s="434">
        <f t="shared" si="8"/>
        <v>0</v>
      </c>
      <c r="Z577" s="434"/>
    </row>
    <row r="578" ht="14.25" customHeight="1">
      <c r="A578" s="495"/>
      <c r="B578" s="494"/>
      <c r="C578" s="495"/>
      <c r="D578" s="496"/>
      <c r="E578" s="496"/>
      <c r="F578" s="496"/>
      <c r="G578" s="487">
        <f t="shared" si="1"/>
        <v>0</v>
      </c>
      <c r="H578" s="451" t="str">
        <f t="shared" si="2"/>
        <v/>
      </c>
      <c r="I578" s="452" t="str">
        <f t="shared" si="3"/>
        <v/>
      </c>
      <c r="J578" s="493"/>
      <c r="K578" s="434"/>
      <c r="L578" s="454" t="str">
        <f t="shared" si="4"/>
        <v/>
      </c>
      <c r="M578" s="455" t="str">
        <f t="array" ref="M578">IFERROR(IF(J578="","",XLOOKUP(L578,Personnel!$B$4:$G$4,Personnel!$B$5:$G$5)),"")</f>
        <v/>
      </c>
      <c r="N578" s="455">
        <f t="shared" si="5"/>
        <v>0</v>
      </c>
      <c r="O578" s="434"/>
      <c r="P578" s="456" t="str">
        <f t="shared" si="6"/>
        <v/>
      </c>
      <c r="Q578" s="457">
        <f t="shared" si="7"/>
        <v>0</v>
      </c>
      <c r="R578" s="458"/>
      <c r="S578" s="459" t="str">
        <f t="array" ref="S578">IF(B578="","",XLOOKUP($B578,Product,'Product List'!D:D))</f>
        <v/>
      </c>
      <c r="T578" s="454" t="str">
        <f t="array" ref="T578">IF(B578="","",XLOOKUP($B578,Product,'Product List'!E:E))</f>
        <v/>
      </c>
      <c r="U578" s="454" t="str">
        <f t="array" ref="U578">IF(B578="","",XLOOKUP($B578,Product,'Product List'!F:F))</f>
        <v/>
      </c>
      <c r="V578" s="454" t="str">
        <f t="array" ref="V578">IF(B578="","",XLOOKUP($B578,Product,'Product List'!G:G))</f>
        <v/>
      </c>
      <c r="W578" s="434"/>
      <c r="X578" s="434" t="str">
        <f t="array" ref="X578">iferror(xlookup(B578,'Product List'!A:A,'Product List'!P:P),"")</f>
        <v/>
      </c>
      <c r="Y578" s="434">
        <f t="shared" si="8"/>
        <v>0</v>
      </c>
      <c r="Z578" s="434"/>
    </row>
    <row r="579" ht="14.25" customHeight="1">
      <c r="A579" s="495"/>
      <c r="B579" s="494"/>
      <c r="C579" s="495"/>
      <c r="D579" s="496"/>
      <c r="E579" s="496"/>
      <c r="F579" s="496"/>
      <c r="G579" s="487">
        <f t="shared" si="1"/>
        <v>0</v>
      </c>
      <c r="H579" s="451" t="str">
        <f t="shared" si="2"/>
        <v/>
      </c>
      <c r="I579" s="452" t="str">
        <f t="shared" si="3"/>
        <v/>
      </c>
      <c r="J579" s="493"/>
      <c r="K579" s="434"/>
      <c r="L579" s="454" t="str">
        <f t="shared" si="4"/>
        <v/>
      </c>
      <c r="M579" s="455" t="str">
        <f t="array" ref="M579">IFERROR(IF(J579="","",XLOOKUP(L579,Personnel!$B$4:$G$4,Personnel!$B$5:$G$5)),"")</f>
        <v/>
      </c>
      <c r="N579" s="455">
        <f t="shared" si="5"/>
        <v>0</v>
      </c>
      <c r="O579" s="434"/>
      <c r="P579" s="456" t="str">
        <f t="shared" si="6"/>
        <v/>
      </c>
      <c r="Q579" s="457">
        <f t="shared" si="7"/>
        <v>0</v>
      </c>
      <c r="R579" s="458"/>
      <c r="S579" s="459" t="str">
        <f t="array" ref="S579">IF(B579="","",XLOOKUP($B579,Product,'Product List'!D:D))</f>
        <v/>
      </c>
      <c r="T579" s="454" t="str">
        <f t="array" ref="T579">IF(B579="","",XLOOKUP($B579,Product,'Product List'!E:E))</f>
        <v/>
      </c>
      <c r="U579" s="454" t="str">
        <f t="array" ref="U579">IF(B579="","",XLOOKUP($B579,Product,'Product List'!F:F))</f>
        <v/>
      </c>
      <c r="V579" s="454" t="str">
        <f t="array" ref="V579">IF(B579="","",XLOOKUP($B579,Product,'Product List'!G:G))</f>
        <v/>
      </c>
      <c r="W579" s="434"/>
      <c r="X579" s="434" t="str">
        <f t="array" ref="X579">iferror(xlookup(B579,'Product List'!A:A,'Product List'!P:P),"")</f>
        <v/>
      </c>
      <c r="Y579" s="434">
        <f t="shared" si="8"/>
        <v>0</v>
      </c>
      <c r="Z579" s="434"/>
    </row>
    <row r="580" ht="14.25" customHeight="1">
      <c r="A580" s="495"/>
      <c r="B580" s="494"/>
      <c r="C580" s="495"/>
      <c r="D580" s="496"/>
      <c r="E580" s="496"/>
      <c r="F580" s="496"/>
      <c r="G580" s="487">
        <f t="shared" si="1"/>
        <v>0</v>
      </c>
      <c r="H580" s="451" t="str">
        <f t="shared" si="2"/>
        <v/>
      </c>
      <c r="I580" s="452" t="str">
        <f t="shared" si="3"/>
        <v/>
      </c>
      <c r="J580" s="493"/>
      <c r="K580" s="434"/>
      <c r="L580" s="454" t="str">
        <f t="shared" si="4"/>
        <v/>
      </c>
      <c r="M580" s="455" t="str">
        <f t="array" ref="M580">IFERROR(IF(J580="","",XLOOKUP(L580,Personnel!$B$4:$G$4,Personnel!$B$5:$G$5)),"")</f>
        <v/>
      </c>
      <c r="N580" s="455">
        <f t="shared" si="5"/>
        <v>0</v>
      </c>
      <c r="O580" s="434"/>
      <c r="P580" s="456" t="str">
        <f t="shared" si="6"/>
        <v/>
      </c>
      <c r="Q580" s="457">
        <f t="shared" si="7"/>
        <v>0</v>
      </c>
      <c r="R580" s="458"/>
      <c r="S580" s="459" t="str">
        <f t="array" ref="S580">IF(B580="","",XLOOKUP($B580,Product,'Product List'!D:D))</f>
        <v/>
      </c>
      <c r="T580" s="454" t="str">
        <f t="array" ref="T580">IF(B580="","",XLOOKUP($B580,Product,'Product List'!E:E))</f>
        <v/>
      </c>
      <c r="U580" s="454" t="str">
        <f t="array" ref="U580">IF(B580="","",XLOOKUP($B580,Product,'Product List'!F:F))</f>
        <v/>
      </c>
      <c r="V580" s="454" t="str">
        <f t="array" ref="V580">IF(B580="","",XLOOKUP($B580,Product,'Product List'!G:G))</f>
        <v/>
      </c>
      <c r="W580" s="434"/>
      <c r="X580" s="434" t="str">
        <f t="array" ref="X580">iferror(xlookup(B580,'Product List'!A:A,'Product List'!P:P),"")</f>
        <v/>
      </c>
      <c r="Y580" s="434">
        <f t="shared" si="8"/>
        <v>0</v>
      </c>
      <c r="Z580" s="434"/>
    </row>
    <row r="581" ht="14.25" customHeight="1">
      <c r="A581" s="495"/>
      <c r="B581" s="494"/>
      <c r="C581" s="495"/>
      <c r="D581" s="496"/>
      <c r="E581" s="496"/>
      <c r="F581" s="496"/>
      <c r="G581" s="487">
        <f t="shared" si="1"/>
        <v>0</v>
      </c>
      <c r="H581" s="451" t="str">
        <f t="shared" si="2"/>
        <v/>
      </c>
      <c r="I581" s="452" t="str">
        <f t="shared" si="3"/>
        <v/>
      </c>
      <c r="J581" s="493"/>
      <c r="K581" s="434"/>
      <c r="L581" s="454" t="str">
        <f t="shared" si="4"/>
        <v/>
      </c>
      <c r="M581" s="455" t="str">
        <f t="array" ref="M581">IFERROR(IF(J581="","",XLOOKUP(L581,Personnel!$B$4:$G$4,Personnel!$B$5:$G$5)),"")</f>
        <v/>
      </c>
      <c r="N581" s="455">
        <f t="shared" si="5"/>
        <v>0</v>
      </c>
      <c r="O581" s="434"/>
      <c r="P581" s="456" t="str">
        <f t="shared" si="6"/>
        <v/>
      </c>
      <c r="Q581" s="457">
        <f t="shared" si="7"/>
        <v>0</v>
      </c>
      <c r="R581" s="458"/>
      <c r="S581" s="459" t="str">
        <f t="array" ref="S581">IF(B581="","",XLOOKUP($B581,Product,'Product List'!D:D))</f>
        <v/>
      </c>
      <c r="T581" s="454" t="str">
        <f t="array" ref="T581">IF(B581="","",XLOOKUP($B581,Product,'Product List'!E:E))</f>
        <v/>
      </c>
      <c r="U581" s="454" t="str">
        <f t="array" ref="U581">IF(B581="","",XLOOKUP($B581,Product,'Product List'!F:F))</f>
        <v/>
      </c>
      <c r="V581" s="454" t="str">
        <f t="array" ref="V581">IF(B581="","",XLOOKUP($B581,Product,'Product List'!G:G))</f>
        <v/>
      </c>
      <c r="W581" s="434"/>
      <c r="X581" s="434" t="str">
        <f t="array" ref="X581">iferror(xlookup(B581,'Product List'!A:A,'Product List'!P:P),"")</f>
        <v/>
      </c>
      <c r="Y581" s="434">
        <f t="shared" si="8"/>
        <v>0</v>
      </c>
      <c r="Z581" s="434"/>
    </row>
    <row r="582" ht="14.25" customHeight="1">
      <c r="A582" s="495"/>
      <c r="B582" s="494"/>
      <c r="C582" s="495"/>
      <c r="D582" s="496"/>
      <c r="E582" s="496"/>
      <c r="F582" s="496"/>
      <c r="G582" s="487">
        <f t="shared" si="1"/>
        <v>0</v>
      </c>
      <c r="H582" s="451" t="str">
        <f t="shared" si="2"/>
        <v/>
      </c>
      <c r="I582" s="452" t="str">
        <f t="shared" si="3"/>
        <v/>
      </c>
      <c r="J582" s="493"/>
      <c r="K582" s="434"/>
      <c r="L582" s="454" t="str">
        <f t="shared" si="4"/>
        <v/>
      </c>
      <c r="M582" s="455" t="str">
        <f t="array" ref="M582">IFERROR(IF(J582="","",XLOOKUP(L582,Personnel!$B$4:$G$4,Personnel!$B$5:$G$5)),"")</f>
        <v/>
      </c>
      <c r="N582" s="455">
        <f t="shared" si="5"/>
        <v>0</v>
      </c>
      <c r="O582" s="434"/>
      <c r="P582" s="456" t="str">
        <f t="shared" si="6"/>
        <v/>
      </c>
      <c r="Q582" s="457">
        <f t="shared" si="7"/>
        <v>0</v>
      </c>
      <c r="R582" s="458"/>
      <c r="S582" s="459" t="str">
        <f t="array" ref="S582">IF(B582="","",XLOOKUP($B582,Product,'Product List'!D:D))</f>
        <v/>
      </c>
      <c r="T582" s="454" t="str">
        <f t="array" ref="T582">IF(B582="","",XLOOKUP($B582,Product,'Product List'!E:E))</f>
        <v/>
      </c>
      <c r="U582" s="454" t="str">
        <f t="array" ref="U582">IF(B582="","",XLOOKUP($B582,Product,'Product List'!F:F))</f>
        <v/>
      </c>
      <c r="V582" s="454" t="str">
        <f t="array" ref="V582">IF(B582="","",XLOOKUP($B582,Product,'Product List'!G:G))</f>
        <v/>
      </c>
      <c r="W582" s="434"/>
      <c r="X582" s="434" t="str">
        <f t="array" ref="X582">iferror(xlookup(B582,'Product List'!A:A,'Product List'!P:P),"")</f>
        <v/>
      </c>
      <c r="Y582" s="434">
        <f t="shared" si="8"/>
        <v>0</v>
      </c>
      <c r="Z582" s="434"/>
    </row>
    <row r="583" ht="14.25" customHeight="1">
      <c r="A583" s="495"/>
      <c r="B583" s="494"/>
      <c r="C583" s="495"/>
      <c r="D583" s="496"/>
      <c r="E583" s="496"/>
      <c r="F583" s="496"/>
      <c r="G583" s="487">
        <f t="shared" si="1"/>
        <v>0</v>
      </c>
      <c r="H583" s="451" t="str">
        <f t="shared" si="2"/>
        <v/>
      </c>
      <c r="I583" s="452" t="str">
        <f t="shared" si="3"/>
        <v/>
      </c>
      <c r="J583" s="493"/>
      <c r="K583" s="434"/>
      <c r="L583" s="454" t="str">
        <f t="shared" si="4"/>
        <v/>
      </c>
      <c r="M583" s="455" t="str">
        <f t="array" ref="M583">IFERROR(IF(J583="","",XLOOKUP(L583,Personnel!$B$4:$G$4,Personnel!$B$5:$G$5)),"")</f>
        <v/>
      </c>
      <c r="N583" s="455">
        <f t="shared" si="5"/>
        <v>0</v>
      </c>
      <c r="O583" s="434"/>
      <c r="P583" s="456" t="str">
        <f t="shared" si="6"/>
        <v/>
      </c>
      <c r="Q583" s="457">
        <f t="shared" si="7"/>
        <v>0</v>
      </c>
      <c r="R583" s="458"/>
      <c r="S583" s="459" t="str">
        <f t="array" ref="S583">IF(B583="","",XLOOKUP($B583,Product,'Product List'!D:D))</f>
        <v/>
      </c>
      <c r="T583" s="454" t="str">
        <f t="array" ref="T583">IF(B583="","",XLOOKUP($B583,Product,'Product List'!E:E))</f>
        <v/>
      </c>
      <c r="U583" s="454" t="str">
        <f t="array" ref="U583">IF(B583="","",XLOOKUP($B583,Product,'Product List'!F:F))</f>
        <v/>
      </c>
      <c r="V583" s="454" t="str">
        <f t="array" ref="V583">IF(B583="","",XLOOKUP($B583,Product,'Product List'!G:G))</f>
        <v/>
      </c>
      <c r="W583" s="434"/>
      <c r="X583" s="434" t="str">
        <f t="array" ref="X583">iferror(xlookup(B583,'Product List'!A:A,'Product List'!P:P),"")</f>
        <v/>
      </c>
      <c r="Y583" s="434">
        <f t="shared" si="8"/>
        <v>0</v>
      </c>
      <c r="Z583" s="434"/>
    </row>
    <row r="584" ht="14.25" customHeight="1">
      <c r="A584" s="495"/>
      <c r="B584" s="494"/>
      <c r="C584" s="495"/>
      <c r="D584" s="496"/>
      <c r="E584" s="496"/>
      <c r="F584" s="496"/>
      <c r="G584" s="487">
        <f t="shared" si="1"/>
        <v>0</v>
      </c>
      <c r="H584" s="451" t="str">
        <f t="shared" si="2"/>
        <v/>
      </c>
      <c r="I584" s="452" t="str">
        <f t="shared" si="3"/>
        <v/>
      </c>
      <c r="J584" s="493"/>
      <c r="K584" s="434"/>
      <c r="L584" s="454" t="str">
        <f t="shared" si="4"/>
        <v/>
      </c>
      <c r="M584" s="455" t="str">
        <f t="array" ref="M584">IFERROR(IF(J584="","",XLOOKUP(L584,Personnel!$B$4:$G$4,Personnel!$B$5:$G$5)),"")</f>
        <v/>
      </c>
      <c r="N584" s="455">
        <f t="shared" si="5"/>
        <v>0</v>
      </c>
      <c r="O584" s="434"/>
      <c r="P584" s="456" t="str">
        <f t="shared" si="6"/>
        <v/>
      </c>
      <c r="Q584" s="457">
        <f t="shared" si="7"/>
        <v>0</v>
      </c>
      <c r="R584" s="458"/>
      <c r="S584" s="459" t="str">
        <f t="array" ref="S584">IF(B584="","",XLOOKUP($B584,Product,'Product List'!D:D))</f>
        <v/>
      </c>
      <c r="T584" s="454" t="str">
        <f t="array" ref="T584">IF(B584="","",XLOOKUP($B584,Product,'Product List'!E:E))</f>
        <v/>
      </c>
      <c r="U584" s="454" t="str">
        <f t="array" ref="U584">IF(B584="","",XLOOKUP($B584,Product,'Product List'!F:F))</f>
        <v/>
      </c>
      <c r="V584" s="454" t="str">
        <f t="array" ref="V584">IF(B584="","",XLOOKUP($B584,Product,'Product List'!G:G))</f>
        <v/>
      </c>
      <c r="W584" s="434"/>
      <c r="X584" s="434" t="str">
        <f t="array" ref="X584">iferror(xlookup(B584,'Product List'!A:A,'Product List'!P:P),"")</f>
        <v/>
      </c>
      <c r="Y584" s="434">
        <f t="shared" si="8"/>
        <v>0</v>
      </c>
      <c r="Z584" s="434"/>
    </row>
    <row r="585" ht="14.25" customHeight="1">
      <c r="A585" s="495"/>
      <c r="B585" s="494"/>
      <c r="C585" s="495"/>
      <c r="D585" s="496"/>
      <c r="E585" s="496"/>
      <c r="F585" s="496"/>
      <c r="G585" s="487">
        <f t="shared" si="1"/>
        <v>0</v>
      </c>
      <c r="H585" s="451" t="str">
        <f t="shared" si="2"/>
        <v/>
      </c>
      <c r="I585" s="452" t="str">
        <f t="shared" si="3"/>
        <v/>
      </c>
      <c r="J585" s="493"/>
      <c r="K585" s="434"/>
      <c r="L585" s="454" t="str">
        <f t="shared" si="4"/>
        <v/>
      </c>
      <c r="M585" s="455" t="str">
        <f t="array" ref="M585">IFERROR(IF(J585="","",XLOOKUP(L585,Personnel!$B$4:$G$4,Personnel!$B$5:$G$5)),"")</f>
        <v/>
      </c>
      <c r="N585" s="455">
        <f t="shared" si="5"/>
        <v>0</v>
      </c>
      <c r="O585" s="434"/>
      <c r="P585" s="456" t="str">
        <f t="shared" si="6"/>
        <v/>
      </c>
      <c r="Q585" s="457">
        <f t="shared" si="7"/>
        <v>0</v>
      </c>
      <c r="R585" s="458"/>
      <c r="S585" s="459" t="str">
        <f t="array" ref="S585">IF(B585="","",XLOOKUP($B585,Product,'Product List'!D:D))</f>
        <v/>
      </c>
      <c r="T585" s="454" t="str">
        <f t="array" ref="T585">IF(B585="","",XLOOKUP($B585,Product,'Product List'!E:E))</f>
        <v/>
      </c>
      <c r="U585" s="454" t="str">
        <f t="array" ref="U585">IF(B585="","",XLOOKUP($B585,Product,'Product List'!F:F))</f>
        <v/>
      </c>
      <c r="V585" s="454" t="str">
        <f t="array" ref="V585">IF(B585="","",XLOOKUP($B585,Product,'Product List'!G:G))</f>
        <v/>
      </c>
      <c r="W585" s="434"/>
      <c r="X585" s="434" t="str">
        <f t="array" ref="X585">iferror(xlookup(B585,'Product List'!A:A,'Product List'!P:P),"")</f>
        <v/>
      </c>
      <c r="Y585" s="434">
        <f t="shared" si="8"/>
        <v>0</v>
      </c>
      <c r="Z585" s="434"/>
    </row>
    <row r="586" ht="14.25" customHeight="1">
      <c r="A586" s="495"/>
      <c r="B586" s="494"/>
      <c r="C586" s="495"/>
      <c r="D586" s="496"/>
      <c r="E586" s="496"/>
      <c r="F586" s="496"/>
      <c r="G586" s="487">
        <f t="shared" si="1"/>
        <v>0</v>
      </c>
      <c r="H586" s="451" t="str">
        <f t="shared" si="2"/>
        <v/>
      </c>
      <c r="I586" s="452" t="str">
        <f t="shared" si="3"/>
        <v/>
      </c>
      <c r="J586" s="493"/>
      <c r="K586" s="434"/>
      <c r="L586" s="454" t="str">
        <f t="shared" si="4"/>
        <v/>
      </c>
      <c r="M586" s="455" t="str">
        <f t="array" ref="M586">IFERROR(IF(J586="","",XLOOKUP(L586,Personnel!$B$4:$G$4,Personnel!$B$5:$G$5)),"")</f>
        <v/>
      </c>
      <c r="N586" s="455">
        <f t="shared" si="5"/>
        <v>0</v>
      </c>
      <c r="O586" s="434"/>
      <c r="P586" s="456" t="str">
        <f t="shared" si="6"/>
        <v/>
      </c>
      <c r="Q586" s="457">
        <f t="shared" si="7"/>
        <v>0</v>
      </c>
      <c r="R586" s="458"/>
      <c r="S586" s="459" t="str">
        <f t="array" ref="S586">IF(B586="","",XLOOKUP($B586,Product,'Product List'!D:D))</f>
        <v/>
      </c>
      <c r="T586" s="454" t="str">
        <f t="array" ref="T586">IF(B586="","",XLOOKUP($B586,Product,'Product List'!E:E))</f>
        <v/>
      </c>
      <c r="U586" s="454" t="str">
        <f t="array" ref="U586">IF(B586="","",XLOOKUP($B586,Product,'Product List'!F:F))</f>
        <v/>
      </c>
      <c r="V586" s="454" t="str">
        <f t="array" ref="V586">IF(B586="","",XLOOKUP($B586,Product,'Product List'!G:G))</f>
        <v/>
      </c>
      <c r="W586" s="434"/>
      <c r="X586" s="434" t="str">
        <f t="array" ref="X586">iferror(xlookup(B586,'Product List'!A:A,'Product List'!P:P),"")</f>
        <v/>
      </c>
      <c r="Y586" s="434">
        <f t="shared" si="8"/>
        <v>0</v>
      </c>
      <c r="Z586" s="434"/>
    </row>
    <row r="587" ht="14.25" customHeight="1">
      <c r="A587" s="495"/>
      <c r="B587" s="494"/>
      <c r="C587" s="495"/>
      <c r="D587" s="496"/>
      <c r="E587" s="496"/>
      <c r="F587" s="496"/>
      <c r="G587" s="487">
        <f t="shared" si="1"/>
        <v>0</v>
      </c>
      <c r="H587" s="451" t="str">
        <f t="shared" si="2"/>
        <v/>
      </c>
      <c r="I587" s="452" t="str">
        <f t="shared" si="3"/>
        <v/>
      </c>
      <c r="J587" s="493"/>
      <c r="K587" s="434"/>
      <c r="L587" s="454" t="str">
        <f t="shared" si="4"/>
        <v/>
      </c>
      <c r="M587" s="455" t="str">
        <f t="array" ref="M587">IFERROR(IF(J587="","",XLOOKUP(L587,Personnel!$B$4:$G$4,Personnel!$B$5:$G$5)),"")</f>
        <v/>
      </c>
      <c r="N587" s="455">
        <f t="shared" si="5"/>
        <v>0</v>
      </c>
      <c r="O587" s="434"/>
      <c r="P587" s="456" t="str">
        <f t="shared" si="6"/>
        <v/>
      </c>
      <c r="Q587" s="457">
        <f t="shared" si="7"/>
        <v>0</v>
      </c>
      <c r="R587" s="458"/>
      <c r="S587" s="459" t="str">
        <f t="array" ref="S587">IF(B587="","",XLOOKUP($B587,Product,'Product List'!D:D))</f>
        <v/>
      </c>
      <c r="T587" s="454" t="str">
        <f t="array" ref="T587">IF(B587="","",XLOOKUP($B587,Product,'Product List'!E:E))</f>
        <v/>
      </c>
      <c r="U587" s="454" t="str">
        <f t="array" ref="U587">IF(B587="","",XLOOKUP($B587,Product,'Product List'!F:F))</f>
        <v/>
      </c>
      <c r="V587" s="454" t="str">
        <f t="array" ref="V587">IF(B587="","",XLOOKUP($B587,Product,'Product List'!G:G))</f>
        <v/>
      </c>
      <c r="W587" s="434"/>
      <c r="X587" s="434" t="str">
        <f t="array" ref="X587">iferror(xlookup(B587,'Product List'!A:A,'Product List'!P:P),"")</f>
        <v/>
      </c>
      <c r="Y587" s="434">
        <f t="shared" si="8"/>
        <v>0</v>
      </c>
      <c r="Z587" s="434"/>
    </row>
    <row r="588" ht="14.25" customHeight="1">
      <c r="A588" s="495"/>
      <c r="B588" s="494"/>
      <c r="C588" s="495"/>
      <c r="D588" s="496"/>
      <c r="E588" s="496"/>
      <c r="F588" s="496"/>
      <c r="G588" s="487">
        <f t="shared" si="1"/>
        <v>0</v>
      </c>
      <c r="H588" s="451" t="str">
        <f t="shared" si="2"/>
        <v/>
      </c>
      <c r="I588" s="452" t="str">
        <f t="shared" si="3"/>
        <v/>
      </c>
      <c r="J588" s="493"/>
      <c r="K588" s="434"/>
      <c r="L588" s="454" t="str">
        <f t="shared" si="4"/>
        <v/>
      </c>
      <c r="M588" s="455" t="str">
        <f t="array" ref="M588">IFERROR(IF(J588="","",XLOOKUP(L588,Personnel!$B$4:$G$4,Personnel!$B$5:$G$5)),"")</f>
        <v/>
      </c>
      <c r="N588" s="455">
        <f t="shared" si="5"/>
        <v>0</v>
      </c>
      <c r="O588" s="434"/>
      <c r="P588" s="456" t="str">
        <f t="shared" si="6"/>
        <v/>
      </c>
      <c r="Q588" s="457">
        <f t="shared" si="7"/>
        <v>0</v>
      </c>
      <c r="R588" s="458"/>
      <c r="S588" s="459" t="str">
        <f t="array" ref="S588">IF(B588="","",XLOOKUP($B588,Product,'Product List'!D:D))</f>
        <v/>
      </c>
      <c r="T588" s="454" t="str">
        <f t="array" ref="T588">IF(B588="","",XLOOKUP($B588,Product,'Product List'!E:E))</f>
        <v/>
      </c>
      <c r="U588" s="454" t="str">
        <f t="array" ref="U588">IF(B588="","",XLOOKUP($B588,Product,'Product List'!F:F))</f>
        <v/>
      </c>
      <c r="V588" s="454" t="str">
        <f t="array" ref="V588">IF(B588="","",XLOOKUP($B588,Product,'Product List'!G:G))</f>
        <v/>
      </c>
      <c r="W588" s="434"/>
      <c r="X588" s="434" t="str">
        <f t="array" ref="X588">iferror(xlookup(B588,'Product List'!A:A,'Product List'!P:P),"")</f>
        <v/>
      </c>
      <c r="Y588" s="434">
        <f t="shared" si="8"/>
        <v>0</v>
      </c>
      <c r="Z588" s="434"/>
    </row>
    <row r="589" ht="14.25" customHeight="1">
      <c r="A589" s="495"/>
      <c r="B589" s="494"/>
      <c r="C589" s="495"/>
      <c r="D589" s="496"/>
      <c r="E589" s="496"/>
      <c r="F589" s="496"/>
      <c r="G589" s="487">
        <f t="shared" si="1"/>
        <v>0</v>
      </c>
      <c r="H589" s="451" t="str">
        <f t="shared" si="2"/>
        <v/>
      </c>
      <c r="I589" s="452" t="str">
        <f t="shared" si="3"/>
        <v/>
      </c>
      <c r="J589" s="493"/>
      <c r="K589" s="434"/>
      <c r="L589" s="454" t="str">
        <f t="shared" si="4"/>
        <v/>
      </c>
      <c r="M589" s="455" t="str">
        <f t="array" ref="M589">IFERROR(IF(J589="","",XLOOKUP(L589,Personnel!$B$4:$G$4,Personnel!$B$5:$G$5)),"")</f>
        <v/>
      </c>
      <c r="N589" s="455">
        <f t="shared" si="5"/>
        <v>0</v>
      </c>
      <c r="O589" s="434"/>
      <c r="P589" s="456" t="str">
        <f t="shared" si="6"/>
        <v/>
      </c>
      <c r="Q589" s="457">
        <f t="shared" si="7"/>
        <v>0</v>
      </c>
      <c r="R589" s="458"/>
      <c r="S589" s="459" t="str">
        <f t="array" ref="S589">IF(B589="","",XLOOKUP($B589,Product,'Product List'!D:D))</f>
        <v/>
      </c>
      <c r="T589" s="454" t="str">
        <f t="array" ref="T589">IF(B589="","",XLOOKUP($B589,Product,'Product List'!E:E))</f>
        <v/>
      </c>
      <c r="U589" s="454" t="str">
        <f t="array" ref="U589">IF(B589="","",XLOOKUP($B589,Product,'Product List'!F:F))</f>
        <v/>
      </c>
      <c r="V589" s="454" t="str">
        <f t="array" ref="V589">IF(B589="","",XLOOKUP($B589,Product,'Product List'!G:G))</f>
        <v/>
      </c>
      <c r="W589" s="434"/>
      <c r="X589" s="434" t="str">
        <f t="array" ref="X589">iferror(xlookup(B589,'Product List'!A:A,'Product List'!P:P),"")</f>
        <v/>
      </c>
      <c r="Y589" s="434">
        <f t="shared" si="8"/>
        <v>0</v>
      </c>
      <c r="Z589" s="434"/>
    </row>
    <row r="590" ht="14.25" customHeight="1">
      <c r="A590" s="495"/>
      <c r="B590" s="494"/>
      <c r="C590" s="495"/>
      <c r="D590" s="496"/>
      <c r="E590" s="496"/>
      <c r="F590" s="496"/>
      <c r="G590" s="487">
        <f t="shared" si="1"/>
        <v>0</v>
      </c>
      <c r="H590" s="451" t="str">
        <f t="shared" si="2"/>
        <v/>
      </c>
      <c r="I590" s="452" t="str">
        <f t="shared" si="3"/>
        <v/>
      </c>
      <c r="J590" s="493"/>
      <c r="K590" s="434"/>
      <c r="L590" s="454" t="str">
        <f t="shared" si="4"/>
        <v/>
      </c>
      <c r="M590" s="455" t="str">
        <f t="array" ref="M590">IFERROR(IF(J590="","",XLOOKUP(L590,Personnel!$B$4:$G$4,Personnel!$B$5:$G$5)),"")</f>
        <v/>
      </c>
      <c r="N590" s="455">
        <f t="shared" si="5"/>
        <v>0</v>
      </c>
      <c r="O590" s="434"/>
      <c r="P590" s="456" t="str">
        <f t="shared" si="6"/>
        <v/>
      </c>
      <c r="Q590" s="457">
        <f t="shared" si="7"/>
        <v>0</v>
      </c>
      <c r="R590" s="458"/>
      <c r="S590" s="459" t="str">
        <f t="array" ref="S590">IF(B590="","",XLOOKUP($B590,Product,'Product List'!D:D))</f>
        <v/>
      </c>
      <c r="T590" s="454" t="str">
        <f t="array" ref="T590">IF(B590="","",XLOOKUP($B590,Product,'Product List'!E:E))</f>
        <v/>
      </c>
      <c r="U590" s="454" t="str">
        <f t="array" ref="U590">IF(B590="","",XLOOKUP($B590,Product,'Product List'!F:F))</f>
        <v/>
      </c>
      <c r="V590" s="454" t="str">
        <f t="array" ref="V590">IF(B590="","",XLOOKUP($B590,Product,'Product List'!G:G))</f>
        <v/>
      </c>
      <c r="W590" s="434"/>
      <c r="X590" s="434" t="str">
        <f t="array" ref="X590">iferror(xlookup(B590,'Product List'!A:A,'Product List'!P:P),"")</f>
        <v/>
      </c>
      <c r="Y590" s="434">
        <f t="shared" si="8"/>
        <v>0</v>
      </c>
      <c r="Z590" s="434"/>
    </row>
    <row r="591" ht="14.25" customHeight="1">
      <c r="A591" s="495"/>
      <c r="B591" s="494"/>
      <c r="C591" s="495"/>
      <c r="D591" s="496"/>
      <c r="E591" s="496"/>
      <c r="F591" s="496"/>
      <c r="G591" s="487">
        <f t="shared" si="1"/>
        <v>0</v>
      </c>
      <c r="H591" s="451" t="str">
        <f t="shared" si="2"/>
        <v/>
      </c>
      <c r="I591" s="452" t="str">
        <f t="shared" si="3"/>
        <v/>
      </c>
      <c r="J591" s="493"/>
      <c r="K591" s="434"/>
      <c r="L591" s="454" t="str">
        <f t="shared" si="4"/>
        <v/>
      </c>
      <c r="M591" s="455" t="str">
        <f t="array" ref="M591">IFERROR(IF(J591="","",XLOOKUP(L591,Personnel!$B$4:$G$4,Personnel!$B$5:$G$5)),"")</f>
        <v/>
      </c>
      <c r="N591" s="455">
        <f t="shared" si="5"/>
        <v>0</v>
      </c>
      <c r="O591" s="434"/>
      <c r="P591" s="456" t="str">
        <f t="shared" si="6"/>
        <v/>
      </c>
      <c r="Q591" s="457">
        <f t="shared" si="7"/>
        <v>0</v>
      </c>
      <c r="R591" s="458"/>
      <c r="S591" s="459" t="str">
        <f t="array" ref="S591">IF(B591="","",XLOOKUP($B591,Product,'Product List'!D:D))</f>
        <v/>
      </c>
      <c r="T591" s="454" t="str">
        <f t="array" ref="T591">IF(B591="","",XLOOKUP($B591,Product,'Product List'!E:E))</f>
        <v/>
      </c>
      <c r="U591" s="454" t="str">
        <f t="array" ref="U591">IF(B591="","",XLOOKUP($B591,Product,'Product List'!F:F))</f>
        <v/>
      </c>
      <c r="V591" s="454" t="str">
        <f t="array" ref="V591">IF(B591="","",XLOOKUP($B591,Product,'Product List'!G:G))</f>
        <v/>
      </c>
      <c r="W591" s="434"/>
      <c r="X591" s="434" t="str">
        <f t="array" ref="X591">iferror(xlookup(B591,'Product List'!A:A,'Product List'!P:P),"")</f>
        <v/>
      </c>
      <c r="Y591" s="434">
        <f t="shared" si="8"/>
        <v>0</v>
      </c>
      <c r="Z591" s="434"/>
    </row>
    <row r="592" ht="14.25" customHeight="1">
      <c r="A592" s="495"/>
      <c r="B592" s="494"/>
      <c r="C592" s="495"/>
      <c r="D592" s="496"/>
      <c r="E592" s="496"/>
      <c r="F592" s="496"/>
      <c r="G592" s="487">
        <f t="shared" si="1"/>
        <v>0</v>
      </c>
      <c r="H592" s="451" t="str">
        <f t="shared" si="2"/>
        <v/>
      </c>
      <c r="I592" s="452" t="str">
        <f t="shared" si="3"/>
        <v/>
      </c>
      <c r="J592" s="493"/>
      <c r="K592" s="434"/>
      <c r="L592" s="454" t="str">
        <f t="shared" si="4"/>
        <v/>
      </c>
      <c r="M592" s="455" t="str">
        <f t="array" ref="M592">IFERROR(IF(J592="","",XLOOKUP(L592,Personnel!$B$4:$G$4,Personnel!$B$5:$G$5)),"")</f>
        <v/>
      </c>
      <c r="N592" s="455">
        <f t="shared" si="5"/>
        <v>0</v>
      </c>
      <c r="O592" s="434"/>
      <c r="P592" s="456" t="str">
        <f t="shared" si="6"/>
        <v/>
      </c>
      <c r="Q592" s="457">
        <f t="shared" si="7"/>
        <v>0</v>
      </c>
      <c r="R592" s="458"/>
      <c r="S592" s="459" t="str">
        <f t="array" ref="S592">IF(B592="","",XLOOKUP($B592,Product,'Product List'!D:D))</f>
        <v/>
      </c>
      <c r="T592" s="454" t="str">
        <f t="array" ref="T592">IF(B592="","",XLOOKUP($B592,Product,'Product List'!E:E))</f>
        <v/>
      </c>
      <c r="U592" s="454" t="str">
        <f t="array" ref="U592">IF(B592="","",XLOOKUP($B592,Product,'Product List'!F:F))</f>
        <v/>
      </c>
      <c r="V592" s="454" t="str">
        <f t="array" ref="V592">IF(B592="","",XLOOKUP($B592,Product,'Product List'!G:G))</f>
        <v/>
      </c>
      <c r="W592" s="434"/>
      <c r="X592" s="434" t="str">
        <f t="array" ref="X592">iferror(xlookup(B592,'Product List'!A:A,'Product List'!P:P),"")</f>
        <v/>
      </c>
      <c r="Y592" s="434">
        <f t="shared" si="8"/>
        <v>0</v>
      </c>
      <c r="Z592" s="434"/>
    </row>
    <row r="593" ht="14.25" customHeight="1">
      <c r="A593" s="495"/>
      <c r="B593" s="494"/>
      <c r="C593" s="495"/>
      <c r="D593" s="496"/>
      <c r="E593" s="496"/>
      <c r="F593" s="496"/>
      <c r="G593" s="487">
        <f t="shared" si="1"/>
        <v>0</v>
      </c>
      <c r="H593" s="451" t="str">
        <f t="shared" si="2"/>
        <v/>
      </c>
      <c r="I593" s="452" t="str">
        <f t="shared" si="3"/>
        <v/>
      </c>
      <c r="J593" s="493"/>
      <c r="K593" s="434"/>
      <c r="L593" s="454" t="str">
        <f t="shared" si="4"/>
        <v/>
      </c>
      <c r="M593" s="455" t="str">
        <f t="array" ref="M593">IFERROR(IF(J593="","",XLOOKUP(L593,Personnel!$B$4:$G$4,Personnel!$B$5:$G$5)),"")</f>
        <v/>
      </c>
      <c r="N593" s="455">
        <f t="shared" si="5"/>
        <v>0</v>
      </c>
      <c r="O593" s="434"/>
      <c r="P593" s="456" t="str">
        <f t="shared" si="6"/>
        <v/>
      </c>
      <c r="Q593" s="457">
        <f t="shared" si="7"/>
        <v>0</v>
      </c>
      <c r="R593" s="458"/>
      <c r="S593" s="459" t="str">
        <f t="array" ref="S593">IF(B593="","",XLOOKUP($B593,Product,'Product List'!D:D))</f>
        <v/>
      </c>
      <c r="T593" s="454" t="str">
        <f t="array" ref="T593">IF(B593="","",XLOOKUP($B593,Product,'Product List'!E:E))</f>
        <v/>
      </c>
      <c r="U593" s="454" t="str">
        <f t="array" ref="U593">IF(B593="","",XLOOKUP($B593,Product,'Product List'!F:F))</f>
        <v/>
      </c>
      <c r="V593" s="454" t="str">
        <f t="array" ref="V593">IF(B593="","",XLOOKUP($B593,Product,'Product List'!G:G))</f>
        <v/>
      </c>
      <c r="W593" s="434"/>
      <c r="X593" s="434" t="str">
        <f t="array" ref="X593">iferror(xlookup(B593,'Product List'!A:A,'Product List'!P:P),"")</f>
        <v/>
      </c>
      <c r="Y593" s="434">
        <f t="shared" si="8"/>
        <v>0</v>
      </c>
      <c r="Z593" s="434"/>
    </row>
    <row r="594" ht="14.25" customHeight="1">
      <c r="A594" s="495"/>
      <c r="B594" s="494"/>
      <c r="C594" s="495"/>
      <c r="D594" s="496"/>
      <c r="E594" s="496"/>
      <c r="F594" s="496"/>
      <c r="G594" s="487">
        <f t="shared" si="1"/>
        <v>0</v>
      </c>
      <c r="H594" s="451" t="str">
        <f t="shared" si="2"/>
        <v/>
      </c>
      <c r="I594" s="452" t="str">
        <f t="shared" si="3"/>
        <v/>
      </c>
      <c r="J594" s="493"/>
      <c r="K594" s="434"/>
      <c r="L594" s="454" t="str">
        <f t="shared" si="4"/>
        <v/>
      </c>
      <c r="M594" s="455" t="str">
        <f t="array" ref="M594">IFERROR(IF(J594="","",XLOOKUP(L594,Personnel!$B$4:$G$4,Personnel!$B$5:$G$5)),"")</f>
        <v/>
      </c>
      <c r="N594" s="455">
        <f t="shared" si="5"/>
        <v>0</v>
      </c>
      <c r="O594" s="434"/>
      <c r="P594" s="456" t="str">
        <f t="shared" si="6"/>
        <v/>
      </c>
      <c r="Q594" s="457">
        <f t="shared" si="7"/>
        <v>0</v>
      </c>
      <c r="R594" s="458"/>
      <c r="S594" s="459" t="str">
        <f t="array" ref="S594">IF(B594="","",XLOOKUP($B594,Product,'Product List'!D:D))</f>
        <v/>
      </c>
      <c r="T594" s="454" t="str">
        <f t="array" ref="T594">IF(B594="","",XLOOKUP($B594,Product,'Product List'!E:E))</f>
        <v/>
      </c>
      <c r="U594" s="454" t="str">
        <f t="array" ref="U594">IF(B594="","",XLOOKUP($B594,Product,'Product List'!F:F))</f>
        <v/>
      </c>
      <c r="V594" s="454" t="str">
        <f t="array" ref="V594">IF(B594="","",XLOOKUP($B594,Product,'Product List'!G:G))</f>
        <v/>
      </c>
      <c r="W594" s="434"/>
      <c r="X594" s="434" t="str">
        <f t="array" ref="X594">iferror(xlookup(B594,'Product List'!A:A,'Product List'!P:P),"")</f>
        <v/>
      </c>
      <c r="Y594" s="434">
        <f t="shared" si="8"/>
        <v>0</v>
      </c>
      <c r="Z594" s="434"/>
    </row>
    <row r="595" ht="14.25" customHeight="1">
      <c r="A595" s="495"/>
      <c r="B595" s="494"/>
      <c r="C595" s="495"/>
      <c r="D595" s="496"/>
      <c r="E595" s="496"/>
      <c r="F595" s="496"/>
      <c r="G595" s="487">
        <f t="shared" si="1"/>
        <v>0</v>
      </c>
      <c r="H595" s="451" t="str">
        <f t="shared" si="2"/>
        <v/>
      </c>
      <c r="I595" s="452" t="str">
        <f t="shared" si="3"/>
        <v/>
      </c>
      <c r="J595" s="493"/>
      <c r="K595" s="434"/>
      <c r="L595" s="454" t="str">
        <f t="shared" si="4"/>
        <v/>
      </c>
      <c r="M595" s="455" t="str">
        <f t="array" ref="M595">IFERROR(IF(J595="","",XLOOKUP(L595,Personnel!$B$4:$G$4,Personnel!$B$5:$G$5)),"")</f>
        <v/>
      </c>
      <c r="N595" s="455">
        <f t="shared" si="5"/>
        <v>0</v>
      </c>
      <c r="O595" s="434"/>
      <c r="P595" s="456" t="str">
        <f t="shared" si="6"/>
        <v/>
      </c>
      <c r="Q595" s="457">
        <f t="shared" si="7"/>
        <v>0</v>
      </c>
      <c r="R595" s="458"/>
      <c r="S595" s="459" t="str">
        <f t="array" ref="S595">IF(B595="","",XLOOKUP($B595,Product,'Product List'!D:D))</f>
        <v/>
      </c>
      <c r="T595" s="454" t="str">
        <f t="array" ref="T595">IF(B595="","",XLOOKUP($B595,Product,'Product List'!E:E))</f>
        <v/>
      </c>
      <c r="U595" s="454" t="str">
        <f t="array" ref="U595">IF(B595="","",XLOOKUP($B595,Product,'Product List'!F:F))</f>
        <v/>
      </c>
      <c r="V595" s="454" t="str">
        <f t="array" ref="V595">IF(B595="","",XLOOKUP($B595,Product,'Product List'!G:G))</f>
        <v/>
      </c>
      <c r="W595" s="434"/>
      <c r="X595" s="434" t="str">
        <f t="array" ref="X595">iferror(xlookup(B595,'Product List'!A:A,'Product List'!P:P),"")</f>
        <v/>
      </c>
      <c r="Y595" s="434">
        <f t="shared" si="8"/>
        <v>0</v>
      </c>
      <c r="Z595" s="434"/>
    </row>
    <row r="596" ht="14.25" customHeight="1">
      <c r="A596" s="495"/>
      <c r="B596" s="494"/>
      <c r="C596" s="495"/>
      <c r="D596" s="496"/>
      <c r="E596" s="496"/>
      <c r="F596" s="496"/>
      <c r="G596" s="487">
        <f t="shared" si="1"/>
        <v>0</v>
      </c>
      <c r="H596" s="451" t="str">
        <f t="shared" si="2"/>
        <v/>
      </c>
      <c r="I596" s="452" t="str">
        <f t="shared" si="3"/>
        <v/>
      </c>
      <c r="J596" s="493"/>
      <c r="K596" s="434"/>
      <c r="L596" s="454" t="str">
        <f t="shared" si="4"/>
        <v/>
      </c>
      <c r="M596" s="455" t="str">
        <f t="array" ref="M596">IFERROR(IF(J596="","",XLOOKUP(L596,Personnel!$B$4:$G$4,Personnel!$B$5:$G$5)),"")</f>
        <v/>
      </c>
      <c r="N596" s="455">
        <f t="shared" si="5"/>
        <v>0</v>
      </c>
      <c r="O596" s="434"/>
      <c r="P596" s="456" t="str">
        <f t="shared" si="6"/>
        <v/>
      </c>
      <c r="Q596" s="457">
        <f t="shared" si="7"/>
        <v>0</v>
      </c>
      <c r="R596" s="458"/>
      <c r="S596" s="459" t="str">
        <f t="array" ref="S596">IF(B596="","",XLOOKUP($B596,Product,'Product List'!D:D))</f>
        <v/>
      </c>
      <c r="T596" s="454" t="str">
        <f t="array" ref="T596">IF(B596="","",XLOOKUP($B596,Product,'Product List'!E:E))</f>
        <v/>
      </c>
      <c r="U596" s="454" t="str">
        <f t="array" ref="U596">IF(B596="","",XLOOKUP($B596,Product,'Product List'!F:F))</f>
        <v/>
      </c>
      <c r="V596" s="454" t="str">
        <f t="array" ref="V596">IF(B596="","",XLOOKUP($B596,Product,'Product List'!G:G))</f>
        <v/>
      </c>
      <c r="W596" s="434"/>
      <c r="X596" s="434" t="str">
        <f t="array" ref="X596">iferror(xlookup(B596,'Product List'!A:A,'Product List'!P:P),"")</f>
        <v/>
      </c>
      <c r="Y596" s="434">
        <f t="shared" si="8"/>
        <v>0</v>
      </c>
      <c r="Z596" s="434"/>
    </row>
    <row r="597" ht="14.25" customHeight="1">
      <c r="A597" s="495"/>
      <c r="B597" s="494"/>
      <c r="C597" s="495"/>
      <c r="D597" s="496"/>
      <c r="E597" s="496"/>
      <c r="F597" s="496"/>
      <c r="G597" s="487">
        <f t="shared" si="1"/>
        <v>0</v>
      </c>
      <c r="H597" s="451" t="str">
        <f t="shared" si="2"/>
        <v/>
      </c>
      <c r="I597" s="452" t="str">
        <f t="shared" si="3"/>
        <v/>
      </c>
      <c r="J597" s="493"/>
      <c r="K597" s="434"/>
      <c r="L597" s="454" t="str">
        <f t="shared" si="4"/>
        <v/>
      </c>
      <c r="M597" s="455" t="str">
        <f t="array" ref="M597">IFERROR(IF(J597="","",XLOOKUP(L597,Personnel!$B$4:$G$4,Personnel!$B$5:$G$5)),"")</f>
        <v/>
      </c>
      <c r="N597" s="455">
        <f t="shared" si="5"/>
        <v>0</v>
      </c>
      <c r="O597" s="434"/>
      <c r="P597" s="456" t="str">
        <f t="shared" si="6"/>
        <v/>
      </c>
      <c r="Q597" s="457">
        <f t="shared" si="7"/>
        <v>0</v>
      </c>
      <c r="R597" s="458"/>
      <c r="S597" s="459" t="str">
        <f t="array" ref="S597">IF(B597="","",XLOOKUP($B597,Product,'Product List'!D:D))</f>
        <v/>
      </c>
      <c r="T597" s="454" t="str">
        <f t="array" ref="T597">IF(B597="","",XLOOKUP($B597,Product,'Product List'!E:E))</f>
        <v/>
      </c>
      <c r="U597" s="454" t="str">
        <f t="array" ref="U597">IF(B597="","",XLOOKUP($B597,Product,'Product List'!F:F))</f>
        <v/>
      </c>
      <c r="V597" s="454" t="str">
        <f t="array" ref="V597">IF(B597="","",XLOOKUP($B597,Product,'Product List'!G:G))</f>
        <v/>
      </c>
      <c r="W597" s="434"/>
      <c r="X597" s="434" t="str">
        <f t="array" ref="X597">iferror(xlookup(B597,'Product List'!A:A,'Product List'!P:P),"")</f>
        <v/>
      </c>
      <c r="Y597" s="434">
        <f t="shared" si="8"/>
        <v>0</v>
      </c>
      <c r="Z597" s="434"/>
    </row>
    <row r="598" ht="14.25" customHeight="1">
      <c r="A598" s="495"/>
      <c r="B598" s="494"/>
      <c r="C598" s="495"/>
      <c r="D598" s="496"/>
      <c r="E598" s="496"/>
      <c r="F598" s="496"/>
      <c r="G598" s="487">
        <f t="shared" si="1"/>
        <v>0</v>
      </c>
      <c r="H598" s="451" t="str">
        <f t="shared" si="2"/>
        <v/>
      </c>
      <c r="I598" s="452" t="str">
        <f t="shared" si="3"/>
        <v/>
      </c>
      <c r="J598" s="493"/>
      <c r="K598" s="434"/>
      <c r="L598" s="454" t="str">
        <f t="shared" si="4"/>
        <v/>
      </c>
      <c r="M598" s="455" t="str">
        <f t="array" ref="M598">IFERROR(IF(J598="","",XLOOKUP(L598,Personnel!$B$4:$G$4,Personnel!$B$5:$G$5)),"")</f>
        <v/>
      </c>
      <c r="N598" s="455">
        <f t="shared" si="5"/>
        <v>0</v>
      </c>
      <c r="O598" s="434"/>
      <c r="P598" s="456" t="str">
        <f t="shared" si="6"/>
        <v/>
      </c>
      <c r="Q598" s="457">
        <f t="shared" si="7"/>
        <v>0</v>
      </c>
      <c r="R598" s="458"/>
      <c r="S598" s="459" t="str">
        <f t="array" ref="S598">IF(B598="","",XLOOKUP($B598,Product,'Product List'!D:D))</f>
        <v/>
      </c>
      <c r="T598" s="454" t="str">
        <f t="array" ref="T598">IF(B598="","",XLOOKUP($B598,Product,'Product List'!E:E))</f>
        <v/>
      </c>
      <c r="U598" s="454" t="str">
        <f t="array" ref="U598">IF(B598="","",XLOOKUP($B598,Product,'Product List'!F:F))</f>
        <v/>
      </c>
      <c r="V598" s="454" t="str">
        <f t="array" ref="V598">IF(B598="","",XLOOKUP($B598,Product,'Product List'!G:G))</f>
        <v/>
      </c>
      <c r="W598" s="434"/>
      <c r="X598" s="434" t="str">
        <f t="array" ref="X598">iferror(xlookup(B598,'Product List'!A:A,'Product List'!P:P),"")</f>
        <v/>
      </c>
      <c r="Y598" s="434">
        <f t="shared" si="8"/>
        <v>0</v>
      </c>
      <c r="Z598" s="434"/>
    </row>
    <row r="599" ht="14.25" customHeight="1">
      <c r="A599" s="495"/>
      <c r="B599" s="494"/>
      <c r="C599" s="495"/>
      <c r="D599" s="496"/>
      <c r="E599" s="496"/>
      <c r="F599" s="496"/>
      <c r="G599" s="487">
        <f t="shared" si="1"/>
        <v>0</v>
      </c>
      <c r="H599" s="451" t="str">
        <f t="shared" si="2"/>
        <v/>
      </c>
      <c r="I599" s="452" t="str">
        <f t="shared" si="3"/>
        <v/>
      </c>
      <c r="J599" s="493"/>
      <c r="K599" s="434"/>
      <c r="L599" s="454" t="str">
        <f t="shared" si="4"/>
        <v/>
      </c>
      <c r="M599" s="455" t="str">
        <f t="array" ref="M599">IFERROR(IF(J599="","",XLOOKUP(L599,Personnel!$B$4:$G$4,Personnel!$B$5:$G$5)),"")</f>
        <v/>
      </c>
      <c r="N599" s="455">
        <f t="shared" si="5"/>
        <v>0</v>
      </c>
      <c r="O599" s="434"/>
      <c r="P599" s="456" t="str">
        <f t="shared" si="6"/>
        <v/>
      </c>
      <c r="Q599" s="457">
        <f t="shared" si="7"/>
        <v>0</v>
      </c>
      <c r="R599" s="458"/>
      <c r="S599" s="459" t="str">
        <f t="array" ref="S599">IF(B599="","",XLOOKUP($B599,Product,'Product List'!D:D))</f>
        <v/>
      </c>
      <c r="T599" s="454" t="str">
        <f t="array" ref="T599">IF(B599="","",XLOOKUP($B599,Product,'Product List'!E:E))</f>
        <v/>
      </c>
      <c r="U599" s="454" t="str">
        <f t="array" ref="U599">IF(B599="","",XLOOKUP($B599,Product,'Product List'!F:F))</f>
        <v/>
      </c>
      <c r="V599" s="454" t="str">
        <f t="array" ref="V599">IF(B599="","",XLOOKUP($B599,Product,'Product List'!G:G))</f>
        <v/>
      </c>
      <c r="W599" s="434"/>
      <c r="X599" s="434" t="str">
        <f t="array" ref="X599">iferror(xlookup(B599,'Product List'!A:A,'Product List'!P:P),"")</f>
        <v/>
      </c>
      <c r="Y599" s="434">
        <f t="shared" si="8"/>
        <v>0</v>
      </c>
      <c r="Z599" s="434"/>
    </row>
    <row r="600" ht="14.25" customHeight="1">
      <c r="A600" s="495"/>
      <c r="B600" s="494"/>
      <c r="C600" s="495"/>
      <c r="D600" s="496"/>
      <c r="E600" s="496"/>
      <c r="F600" s="496"/>
      <c r="G600" s="487">
        <f t="shared" si="1"/>
        <v>0</v>
      </c>
      <c r="H600" s="451" t="str">
        <f t="shared" si="2"/>
        <v/>
      </c>
      <c r="I600" s="452" t="str">
        <f t="shared" si="3"/>
        <v/>
      </c>
      <c r="J600" s="493"/>
      <c r="K600" s="434"/>
      <c r="L600" s="454" t="str">
        <f t="shared" si="4"/>
        <v/>
      </c>
      <c r="M600" s="455" t="str">
        <f t="array" ref="M600">IFERROR(IF(J600="","",XLOOKUP(L600,Personnel!$B$4:$G$4,Personnel!$B$5:$G$5)),"")</f>
        <v/>
      </c>
      <c r="N600" s="455">
        <f t="shared" si="5"/>
        <v>0</v>
      </c>
      <c r="O600" s="434"/>
      <c r="P600" s="456" t="str">
        <f t="shared" si="6"/>
        <v/>
      </c>
      <c r="Q600" s="457">
        <f t="shared" si="7"/>
        <v>0</v>
      </c>
      <c r="R600" s="458"/>
      <c r="S600" s="459" t="str">
        <f t="array" ref="S600">IF(B600="","",XLOOKUP($B600,Product,'Product List'!D:D))</f>
        <v/>
      </c>
      <c r="T600" s="454" t="str">
        <f t="array" ref="T600">IF(B600="","",XLOOKUP($B600,Product,'Product List'!E:E))</f>
        <v/>
      </c>
      <c r="U600" s="454" t="str">
        <f t="array" ref="U600">IF(B600="","",XLOOKUP($B600,Product,'Product List'!F:F))</f>
        <v/>
      </c>
      <c r="V600" s="454" t="str">
        <f t="array" ref="V600">IF(B600="","",XLOOKUP($B600,Product,'Product List'!G:G))</f>
        <v/>
      </c>
      <c r="W600" s="434"/>
      <c r="X600" s="434" t="str">
        <f t="array" ref="X600">iferror(xlookup(B600,'Product List'!A:A,'Product List'!P:P),"")</f>
        <v/>
      </c>
      <c r="Y600" s="434">
        <f t="shared" si="8"/>
        <v>0</v>
      </c>
      <c r="Z600" s="434"/>
    </row>
    <row r="601" ht="14.25" customHeight="1">
      <c r="A601" s="495"/>
      <c r="B601" s="494"/>
      <c r="C601" s="495"/>
      <c r="D601" s="496"/>
      <c r="E601" s="496"/>
      <c r="F601" s="496"/>
      <c r="G601" s="487">
        <f t="shared" si="1"/>
        <v>0</v>
      </c>
      <c r="H601" s="451" t="str">
        <f t="shared" si="2"/>
        <v/>
      </c>
      <c r="I601" s="452" t="str">
        <f t="shared" si="3"/>
        <v/>
      </c>
      <c r="J601" s="493"/>
      <c r="K601" s="434"/>
      <c r="L601" s="454" t="str">
        <f t="shared" si="4"/>
        <v/>
      </c>
      <c r="M601" s="455" t="str">
        <f t="array" ref="M601">IFERROR(IF(J601="","",XLOOKUP(L601,Personnel!$B$4:$G$4,Personnel!$B$5:$G$5)),"")</f>
        <v/>
      </c>
      <c r="N601" s="455">
        <f t="shared" si="5"/>
        <v>0</v>
      </c>
      <c r="O601" s="434"/>
      <c r="P601" s="456" t="str">
        <f t="shared" si="6"/>
        <v/>
      </c>
      <c r="Q601" s="457">
        <f t="shared" si="7"/>
        <v>0</v>
      </c>
      <c r="R601" s="458"/>
      <c r="S601" s="459" t="str">
        <f t="array" ref="S601">IF(B601="","",XLOOKUP($B601,Product,'Product List'!D:D))</f>
        <v/>
      </c>
      <c r="T601" s="454" t="str">
        <f t="array" ref="T601">IF(B601="","",XLOOKUP($B601,Product,'Product List'!E:E))</f>
        <v/>
      </c>
      <c r="U601" s="454" t="str">
        <f t="array" ref="U601">IF(B601="","",XLOOKUP($B601,Product,'Product List'!F:F))</f>
        <v/>
      </c>
      <c r="V601" s="454" t="str">
        <f t="array" ref="V601">IF(B601="","",XLOOKUP($B601,Product,'Product List'!G:G))</f>
        <v/>
      </c>
      <c r="W601" s="434"/>
      <c r="X601" s="434" t="str">
        <f t="array" ref="X601">iferror(xlookup(B601,'Product List'!A:A,'Product List'!P:P),"")</f>
        <v/>
      </c>
      <c r="Y601" s="434">
        <f t="shared" si="8"/>
        <v>0</v>
      </c>
      <c r="Z601" s="434"/>
    </row>
    <row r="602" ht="14.25" customHeight="1">
      <c r="A602" s="495"/>
      <c r="B602" s="494"/>
      <c r="C602" s="495"/>
      <c r="D602" s="496"/>
      <c r="E602" s="496"/>
      <c r="F602" s="496"/>
      <c r="G602" s="487">
        <f t="shared" si="1"/>
        <v>0</v>
      </c>
      <c r="H602" s="451" t="str">
        <f t="shared" si="2"/>
        <v/>
      </c>
      <c r="I602" s="452" t="str">
        <f t="shared" si="3"/>
        <v/>
      </c>
      <c r="J602" s="493"/>
      <c r="K602" s="434"/>
      <c r="L602" s="454" t="str">
        <f t="shared" si="4"/>
        <v/>
      </c>
      <c r="M602" s="455" t="str">
        <f t="array" ref="M602">IFERROR(IF(J602="","",XLOOKUP(L602,Personnel!$B$4:$G$4,Personnel!$B$5:$G$5)),"")</f>
        <v/>
      </c>
      <c r="N602" s="455">
        <f t="shared" si="5"/>
        <v>0</v>
      </c>
      <c r="O602" s="434"/>
      <c r="P602" s="456" t="str">
        <f t="shared" si="6"/>
        <v/>
      </c>
      <c r="Q602" s="457">
        <f t="shared" si="7"/>
        <v>0</v>
      </c>
      <c r="R602" s="458"/>
      <c r="S602" s="459" t="str">
        <f t="array" ref="S602">IF(B602="","",XLOOKUP($B602,Product,'Product List'!D:D))</f>
        <v/>
      </c>
      <c r="T602" s="454" t="str">
        <f t="array" ref="T602">IF(B602="","",XLOOKUP($B602,Product,'Product List'!E:E))</f>
        <v/>
      </c>
      <c r="U602" s="454" t="str">
        <f t="array" ref="U602">IF(B602="","",XLOOKUP($B602,Product,'Product List'!F:F))</f>
        <v/>
      </c>
      <c r="V602" s="454" t="str">
        <f t="array" ref="V602">IF(B602="","",XLOOKUP($B602,Product,'Product List'!G:G))</f>
        <v/>
      </c>
      <c r="W602" s="434"/>
      <c r="X602" s="434" t="str">
        <f t="array" ref="X602">iferror(xlookup(B602,'Product List'!A:A,'Product List'!P:P),"")</f>
        <v/>
      </c>
      <c r="Y602" s="434">
        <f t="shared" si="8"/>
        <v>0</v>
      </c>
      <c r="Z602" s="434"/>
    </row>
    <row r="603" ht="14.25" customHeight="1">
      <c r="A603" s="495"/>
      <c r="B603" s="494"/>
      <c r="C603" s="495"/>
      <c r="D603" s="496"/>
      <c r="E603" s="496"/>
      <c r="F603" s="496"/>
      <c r="G603" s="487">
        <f t="shared" si="1"/>
        <v>0</v>
      </c>
      <c r="H603" s="451" t="str">
        <f t="shared" si="2"/>
        <v/>
      </c>
      <c r="I603" s="452" t="str">
        <f t="shared" si="3"/>
        <v/>
      </c>
      <c r="J603" s="493"/>
      <c r="K603" s="434"/>
      <c r="L603" s="454" t="str">
        <f t="shared" si="4"/>
        <v/>
      </c>
      <c r="M603" s="455" t="str">
        <f t="array" ref="M603">IFERROR(IF(J603="","",XLOOKUP(L603,Personnel!$B$4:$G$4,Personnel!$B$5:$G$5)),"")</f>
        <v/>
      </c>
      <c r="N603" s="455">
        <f t="shared" si="5"/>
        <v>0</v>
      </c>
      <c r="O603" s="434"/>
      <c r="P603" s="456" t="str">
        <f t="shared" si="6"/>
        <v/>
      </c>
      <c r="Q603" s="457">
        <f t="shared" si="7"/>
        <v>0</v>
      </c>
      <c r="R603" s="458"/>
      <c r="S603" s="459" t="str">
        <f t="array" ref="S603">IF(B603="","",XLOOKUP($B603,Product,'Product List'!D:D))</f>
        <v/>
      </c>
      <c r="T603" s="454" t="str">
        <f t="array" ref="T603">IF(B603="","",XLOOKUP($B603,Product,'Product List'!E:E))</f>
        <v/>
      </c>
      <c r="U603" s="454" t="str">
        <f t="array" ref="U603">IF(B603="","",XLOOKUP($B603,Product,'Product List'!F:F))</f>
        <v/>
      </c>
      <c r="V603" s="454" t="str">
        <f t="array" ref="V603">IF(B603="","",XLOOKUP($B603,Product,'Product List'!G:G))</f>
        <v/>
      </c>
      <c r="W603" s="434"/>
      <c r="X603" s="434" t="str">
        <f t="array" ref="X603">iferror(xlookup(B603,'Product List'!A:A,'Product List'!P:P),"")</f>
        <v/>
      </c>
      <c r="Y603" s="434">
        <f t="shared" si="8"/>
        <v>0</v>
      </c>
      <c r="Z603" s="434"/>
    </row>
    <row r="604" ht="14.25" customHeight="1">
      <c r="A604" s="495"/>
      <c r="B604" s="494"/>
      <c r="C604" s="495"/>
      <c r="D604" s="496"/>
      <c r="E604" s="496"/>
      <c r="F604" s="496"/>
      <c r="G604" s="487">
        <f t="shared" si="1"/>
        <v>0</v>
      </c>
      <c r="H604" s="451" t="str">
        <f t="shared" si="2"/>
        <v/>
      </c>
      <c r="I604" s="452" t="str">
        <f t="shared" si="3"/>
        <v/>
      </c>
      <c r="J604" s="493"/>
      <c r="K604" s="434"/>
      <c r="L604" s="454" t="str">
        <f t="shared" si="4"/>
        <v/>
      </c>
      <c r="M604" s="455" t="str">
        <f t="array" ref="M604">IFERROR(IF(J604="","",XLOOKUP(L604,Personnel!$B$4:$G$4,Personnel!$B$5:$G$5)),"")</f>
        <v/>
      </c>
      <c r="N604" s="455">
        <f t="shared" si="5"/>
        <v>0</v>
      </c>
      <c r="O604" s="434"/>
      <c r="P604" s="456" t="str">
        <f t="shared" si="6"/>
        <v/>
      </c>
      <c r="Q604" s="457">
        <f t="shared" si="7"/>
        <v>0</v>
      </c>
      <c r="R604" s="458"/>
      <c r="S604" s="459" t="str">
        <f t="array" ref="S604">IF(B604="","",XLOOKUP($B604,Product,'Product List'!D:D))</f>
        <v/>
      </c>
      <c r="T604" s="454" t="str">
        <f t="array" ref="T604">IF(B604="","",XLOOKUP($B604,Product,'Product List'!E:E))</f>
        <v/>
      </c>
      <c r="U604" s="454" t="str">
        <f t="array" ref="U604">IF(B604="","",XLOOKUP($B604,Product,'Product List'!F:F))</f>
        <v/>
      </c>
      <c r="V604" s="454" t="str">
        <f t="array" ref="V604">IF(B604="","",XLOOKUP($B604,Product,'Product List'!G:G))</f>
        <v/>
      </c>
      <c r="W604" s="434"/>
      <c r="X604" s="434" t="str">
        <f t="array" ref="X604">iferror(xlookup(B604,'Product List'!A:A,'Product List'!P:P),"")</f>
        <v/>
      </c>
      <c r="Y604" s="434">
        <f t="shared" si="8"/>
        <v>0</v>
      </c>
      <c r="Z604" s="434"/>
    </row>
    <row r="605" ht="14.25" customHeight="1">
      <c r="A605" s="495"/>
      <c r="B605" s="494"/>
      <c r="C605" s="495"/>
      <c r="D605" s="496"/>
      <c r="E605" s="496"/>
      <c r="F605" s="496"/>
      <c r="G605" s="487">
        <f t="shared" si="1"/>
        <v>0</v>
      </c>
      <c r="H605" s="451" t="str">
        <f t="shared" si="2"/>
        <v/>
      </c>
      <c r="I605" s="452" t="str">
        <f t="shared" si="3"/>
        <v/>
      </c>
      <c r="J605" s="493"/>
      <c r="K605" s="434"/>
      <c r="L605" s="454" t="str">
        <f t="shared" si="4"/>
        <v/>
      </c>
      <c r="M605" s="455" t="str">
        <f t="array" ref="M605">IFERROR(IF(J605="","",XLOOKUP(L605,Personnel!$B$4:$G$4,Personnel!$B$5:$G$5)),"")</f>
        <v/>
      </c>
      <c r="N605" s="455">
        <f t="shared" si="5"/>
        <v>0</v>
      </c>
      <c r="O605" s="434"/>
      <c r="P605" s="456" t="str">
        <f t="shared" si="6"/>
        <v/>
      </c>
      <c r="Q605" s="457">
        <f t="shared" si="7"/>
        <v>0</v>
      </c>
      <c r="R605" s="458"/>
      <c r="S605" s="459" t="str">
        <f t="array" ref="S605">IF(B605="","",XLOOKUP($B605,Product,'Product List'!D:D))</f>
        <v/>
      </c>
      <c r="T605" s="454" t="str">
        <f t="array" ref="T605">IF(B605="","",XLOOKUP($B605,Product,'Product List'!E:E))</f>
        <v/>
      </c>
      <c r="U605" s="454" t="str">
        <f t="array" ref="U605">IF(B605="","",XLOOKUP($B605,Product,'Product List'!F:F))</f>
        <v/>
      </c>
      <c r="V605" s="454" t="str">
        <f t="array" ref="V605">IF(B605="","",XLOOKUP($B605,Product,'Product List'!G:G))</f>
        <v/>
      </c>
      <c r="W605" s="434"/>
      <c r="X605" s="434" t="str">
        <f t="array" ref="X605">iferror(xlookup(B605,'Product List'!A:A,'Product List'!P:P),"")</f>
        <v/>
      </c>
      <c r="Y605" s="434">
        <f t="shared" si="8"/>
        <v>0</v>
      </c>
      <c r="Z605" s="434"/>
    </row>
    <row r="606" ht="14.25" customHeight="1">
      <c r="A606" s="495"/>
      <c r="B606" s="494"/>
      <c r="C606" s="495"/>
      <c r="D606" s="496"/>
      <c r="E606" s="496"/>
      <c r="F606" s="496"/>
      <c r="G606" s="487">
        <f t="shared" si="1"/>
        <v>0</v>
      </c>
      <c r="H606" s="451" t="str">
        <f t="shared" si="2"/>
        <v/>
      </c>
      <c r="I606" s="452" t="str">
        <f t="shared" si="3"/>
        <v/>
      </c>
      <c r="J606" s="493"/>
      <c r="K606" s="434"/>
      <c r="L606" s="454" t="str">
        <f t="shared" si="4"/>
        <v/>
      </c>
      <c r="M606" s="455" t="str">
        <f t="array" ref="M606">IFERROR(IF(J606="","",XLOOKUP(L606,Personnel!$B$4:$G$4,Personnel!$B$5:$G$5)),"")</f>
        <v/>
      </c>
      <c r="N606" s="455">
        <f t="shared" si="5"/>
        <v>0</v>
      </c>
      <c r="O606" s="434"/>
      <c r="P606" s="456" t="str">
        <f t="shared" si="6"/>
        <v/>
      </c>
      <c r="Q606" s="457">
        <f t="shared" si="7"/>
        <v>0</v>
      </c>
      <c r="R606" s="458"/>
      <c r="S606" s="459" t="str">
        <f t="array" ref="S606">IF(B606="","",XLOOKUP($B606,Product,'Product List'!D:D))</f>
        <v/>
      </c>
      <c r="T606" s="454" t="str">
        <f t="array" ref="T606">IF(B606="","",XLOOKUP($B606,Product,'Product List'!E:E))</f>
        <v/>
      </c>
      <c r="U606" s="454" t="str">
        <f t="array" ref="U606">IF(B606="","",XLOOKUP($B606,Product,'Product List'!F:F))</f>
        <v/>
      </c>
      <c r="V606" s="454" t="str">
        <f t="array" ref="V606">IF(B606="","",XLOOKUP($B606,Product,'Product List'!G:G))</f>
        <v/>
      </c>
      <c r="W606" s="434"/>
      <c r="X606" s="434" t="str">
        <f t="array" ref="X606">iferror(xlookup(B606,'Product List'!A:A,'Product List'!P:P),"")</f>
        <v/>
      </c>
      <c r="Y606" s="434">
        <f t="shared" si="8"/>
        <v>0</v>
      </c>
      <c r="Z606" s="434"/>
    </row>
    <row r="607" ht="14.25" customHeight="1">
      <c r="A607" s="495"/>
      <c r="B607" s="494"/>
      <c r="C607" s="495"/>
      <c r="D607" s="496"/>
      <c r="E607" s="496"/>
      <c r="F607" s="496"/>
      <c r="G607" s="487">
        <f t="shared" si="1"/>
        <v>0</v>
      </c>
      <c r="H607" s="451" t="str">
        <f t="shared" si="2"/>
        <v/>
      </c>
      <c r="I607" s="452" t="str">
        <f t="shared" si="3"/>
        <v/>
      </c>
      <c r="J607" s="493"/>
      <c r="K607" s="434"/>
      <c r="L607" s="454" t="str">
        <f t="shared" si="4"/>
        <v/>
      </c>
      <c r="M607" s="455" t="str">
        <f t="array" ref="M607">IFERROR(IF(J607="","",XLOOKUP(L607,Personnel!$B$4:$G$4,Personnel!$B$5:$G$5)),"")</f>
        <v/>
      </c>
      <c r="N607" s="455">
        <f t="shared" si="5"/>
        <v>0</v>
      </c>
      <c r="O607" s="434"/>
      <c r="P607" s="456" t="str">
        <f t="shared" si="6"/>
        <v/>
      </c>
      <c r="Q607" s="457">
        <f t="shared" si="7"/>
        <v>0</v>
      </c>
      <c r="R607" s="458"/>
      <c r="S607" s="459" t="str">
        <f t="array" ref="S607">IF(B607="","",XLOOKUP($B607,Product,'Product List'!D:D))</f>
        <v/>
      </c>
      <c r="T607" s="454" t="str">
        <f t="array" ref="T607">IF(B607="","",XLOOKUP($B607,Product,'Product List'!E:E))</f>
        <v/>
      </c>
      <c r="U607" s="454" t="str">
        <f t="array" ref="U607">IF(B607="","",XLOOKUP($B607,Product,'Product List'!F:F))</f>
        <v/>
      </c>
      <c r="V607" s="454" t="str">
        <f t="array" ref="V607">IF(B607="","",XLOOKUP($B607,Product,'Product List'!G:G))</f>
        <v/>
      </c>
      <c r="W607" s="434"/>
      <c r="X607" s="434" t="str">
        <f t="array" ref="X607">iferror(xlookup(B607,'Product List'!A:A,'Product List'!P:P),"")</f>
        <v/>
      </c>
      <c r="Y607" s="434">
        <f t="shared" si="8"/>
        <v>0</v>
      </c>
      <c r="Z607" s="434"/>
    </row>
    <row r="608" ht="14.25" customHeight="1">
      <c r="A608" s="495"/>
      <c r="B608" s="494"/>
      <c r="C608" s="495"/>
      <c r="D608" s="496"/>
      <c r="E608" s="496"/>
      <c r="F608" s="496"/>
      <c r="G608" s="487">
        <f t="shared" si="1"/>
        <v>0</v>
      </c>
      <c r="H608" s="451" t="str">
        <f t="shared" si="2"/>
        <v/>
      </c>
      <c r="I608" s="452" t="str">
        <f t="shared" si="3"/>
        <v/>
      </c>
      <c r="J608" s="493"/>
      <c r="K608" s="434"/>
      <c r="L608" s="454" t="str">
        <f t="shared" si="4"/>
        <v/>
      </c>
      <c r="M608" s="455" t="str">
        <f t="array" ref="M608">IFERROR(IF(J608="","",XLOOKUP(L608,Personnel!$B$4:$G$4,Personnel!$B$5:$G$5)),"")</f>
        <v/>
      </c>
      <c r="N608" s="455">
        <f t="shared" si="5"/>
        <v>0</v>
      </c>
      <c r="O608" s="434"/>
      <c r="P608" s="456" t="str">
        <f t="shared" si="6"/>
        <v/>
      </c>
      <c r="Q608" s="457">
        <f t="shared" si="7"/>
        <v>0</v>
      </c>
      <c r="R608" s="458"/>
      <c r="S608" s="459" t="str">
        <f t="array" ref="S608">IF(B608="","",XLOOKUP($B608,Product,'Product List'!D:D))</f>
        <v/>
      </c>
      <c r="T608" s="454" t="str">
        <f t="array" ref="T608">IF(B608="","",XLOOKUP($B608,Product,'Product List'!E:E))</f>
        <v/>
      </c>
      <c r="U608" s="454" t="str">
        <f t="array" ref="U608">IF(B608="","",XLOOKUP($B608,Product,'Product List'!F:F))</f>
        <v/>
      </c>
      <c r="V608" s="454" t="str">
        <f t="array" ref="V608">IF(B608="","",XLOOKUP($B608,Product,'Product List'!G:G))</f>
        <v/>
      </c>
      <c r="W608" s="434"/>
      <c r="X608" s="434" t="str">
        <f t="array" ref="X608">iferror(xlookup(B608,'Product List'!A:A,'Product List'!P:P),"")</f>
        <v/>
      </c>
      <c r="Y608" s="434">
        <f t="shared" si="8"/>
        <v>0</v>
      </c>
      <c r="Z608" s="434"/>
    </row>
    <row r="609" ht="14.25" customHeight="1">
      <c r="A609" s="495"/>
      <c r="B609" s="494"/>
      <c r="C609" s="495"/>
      <c r="D609" s="496"/>
      <c r="E609" s="496"/>
      <c r="F609" s="496"/>
      <c r="G609" s="487">
        <f t="shared" si="1"/>
        <v>0</v>
      </c>
      <c r="H609" s="451" t="str">
        <f t="shared" si="2"/>
        <v/>
      </c>
      <c r="I609" s="452" t="str">
        <f t="shared" si="3"/>
        <v/>
      </c>
      <c r="J609" s="493"/>
      <c r="K609" s="434"/>
      <c r="L609" s="454" t="str">
        <f t="shared" si="4"/>
        <v/>
      </c>
      <c r="M609" s="455" t="str">
        <f t="array" ref="M609">IFERROR(IF(J609="","",XLOOKUP(L609,Personnel!$B$4:$G$4,Personnel!$B$5:$G$5)),"")</f>
        <v/>
      </c>
      <c r="N609" s="455">
        <f t="shared" si="5"/>
        <v>0</v>
      </c>
      <c r="O609" s="434"/>
      <c r="P609" s="456" t="str">
        <f t="shared" si="6"/>
        <v/>
      </c>
      <c r="Q609" s="457">
        <f t="shared" si="7"/>
        <v>0</v>
      </c>
      <c r="R609" s="458"/>
      <c r="S609" s="459" t="str">
        <f t="array" ref="S609">IF(B609="","",XLOOKUP($B609,Product,'Product List'!D:D))</f>
        <v/>
      </c>
      <c r="T609" s="454" t="str">
        <f t="array" ref="T609">IF(B609="","",XLOOKUP($B609,Product,'Product List'!E:E))</f>
        <v/>
      </c>
      <c r="U609" s="454" t="str">
        <f t="array" ref="U609">IF(B609="","",XLOOKUP($B609,Product,'Product List'!F:F))</f>
        <v/>
      </c>
      <c r="V609" s="454" t="str">
        <f t="array" ref="V609">IF(B609="","",XLOOKUP($B609,Product,'Product List'!G:G))</f>
        <v/>
      </c>
      <c r="W609" s="434"/>
      <c r="X609" s="434" t="str">
        <f t="array" ref="X609">iferror(xlookup(B609,'Product List'!A:A,'Product List'!P:P),"")</f>
        <v/>
      </c>
      <c r="Y609" s="434">
        <f t="shared" si="8"/>
        <v>0</v>
      </c>
      <c r="Z609" s="434"/>
    </row>
    <row r="610" ht="14.25" customHeight="1">
      <c r="A610" s="495"/>
      <c r="B610" s="494"/>
      <c r="C610" s="495"/>
      <c r="D610" s="496"/>
      <c r="E610" s="496"/>
      <c r="F610" s="496"/>
      <c r="G610" s="487">
        <f t="shared" si="1"/>
        <v>0</v>
      </c>
      <c r="H610" s="451" t="str">
        <f t="shared" si="2"/>
        <v/>
      </c>
      <c r="I610" s="452" t="str">
        <f t="shared" si="3"/>
        <v/>
      </c>
      <c r="J610" s="493"/>
      <c r="K610" s="434"/>
      <c r="L610" s="454" t="str">
        <f t="shared" si="4"/>
        <v/>
      </c>
      <c r="M610" s="455" t="str">
        <f t="array" ref="M610">IFERROR(IF(J610="","",XLOOKUP(L610,Personnel!$B$4:$G$4,Personnel!$B$5:$G$5)),"")</f>
        <v/>
      </c>
      <c r="N610" s="455">
        <f t="shared" si="5"/>
        <v>0</v>
      </c>
      <c r="O610" s="434"/>
      <c r="P610" s="456" t="str">
        <f t="shared" si="6"/>
        <v/>
      </c>
      <c r="Q610" s="457">
        <f t="shared" si="7"/>
        <v>0</v>
      </c>
      <c r="R610" s="458"/>
      <c r="S610" s="459" t="str">
        <f t="array" ref="S610">IF(B610="","",XLOOKUP($B610,Product,'Product List'!D:D))</f>
        <v/>
      </c>
      <c r="T610" s="454" t="str">
        <f t="array" ref="T610">IF(B610="","",XLOOKUP($B610,Product,'Product List'!E:E))</f>
        <v/>
      </c>
      <c r="U610" s="454" t="str">
        <f t="array" ref="U610">IF(B610="","",XLOOKUP($B610,Product,'Product List'!F:F))</f>
        <v/>
      </c>
      <c r="V610" s="454" t="str">
        <f t="array" ref="V610">IF(B610="","",XLOOKUP($B610,Product,'Product List'!G:G))</f>
        <v/>
      </c>
      <c r="W610" s="434"/>
      <c r="X610" s="434" t="str">
        <f t="array" ref="X610">iferror(xlookup(B610,'Product List'!A:A,'Product List'!P:P),"")</f>
        <v/>
      </c>
      <c r="Y610" s="434">
        <f t="shared" si="8"/>
        <v>0</v>
      </c>
      <c r="Z610" s="434"/>
    </row>
    <row r="611" ht="14.25" customHeight="1">
      <c r="A611" s="495"/>
      <c r="B611" s="494"/>
      <c r="C611" s="495"/>
      <c r="D611" s="496"/>
      <c r="E611" s="496"/>
      <c r="F611" s="496"/>
      <c r="G611" s="487">
        <f t="shared" si="1"/>
        <v>0</v>
      </c>
      <c r="H611" s="451" t="str">
        <f t="shared" si="2"/>
        <v/>
      </c>
      <c r="I611" s="452" t="str">
        <f t="shared" si="3"/>
        <v/>
      </c>
      <c r="J611" s="493"/>
      <c r="K611" s="434"/>
      <c r="L611" s="454" t="str">
        <f t="shared" si="4"/>
        <v/>
      </c>
      <c r="M611" s="455" t="str">
        <f t="array" ref="M611">IFERROR(IF(J611="","",XLOOKUP(L611,Personnel!$B$4:$G$4,Personnel!$B$5:$G$5)),"")</f>
        <v/>
      </c>
      <c r="N611" s="455">
        <f t="shared" si="5"/>
        <v>0</v>
      </c>
      <c r="O611" s="434"/>
      <c r="P611" s="456" t="str">
        <f t="shared" si="6"/>
        <v/>
      </c>
      <c r="Q611" s="457">
        <f t="shared" si="7"/>
        <v>0</v>
      </c>
      <c r="R611" s="458"/>
      <c r="S611" s="459" t="str">
        <f t="array" ref="S611">IF(B611="","",XLOOKUP($B611,Product,'Product List'!D:D))</f>
        <v/>
      </c>
      <c r="T611" s="454" t="str">
        <f t="array" ref="T611">IF(B611="","",XLOOKUP($B611,Product,'Product List'!E:E))</f>
        <v/>
      </c>
      <c r="U611" s="454" t="str">
        <f t="array" ref="U611">IF(B611="","",XLOOKUP($B611,Product,'Product List'!F:F))</f>
        <v/>
      </c>
      <c r="V611" s="454" t="str">
        <f t="array" ref="V611">IF(B611="","",XLOOKUP($B611,Product,'Product List'!G:G))</f>
        <v/>
      </c>
      <c r="W611" s="434"/>
      <c r="X611" s="434" t="str">
        <f t="array" ref="X611">iferror(xlookup(B611,'Product List'!A:A,'Product List'!P:P),"")</f>
        <v/>
      </c>
      <c r="Y611" s="434">
        <f t="shared" si="8"/>
        <v>0</v>
      </c>
      <c r="Z611" s="434"/>
    </row>
    <row r="612" ht="14.25" customHeight="1">
      <c r="A612" s="495"/>
      <c r="B612" s="494"/>
      <c r="C612" s="495"/>
      <c r="D612" s="496"/>
      <c r="E612" s="496"/>
      <c r="F612" s="496"/>
      <c r="G612" s="487">
        <f t="shared" si="1"/>
        <v>0</v>
      </c>
      <c r="H612" s="451" t="str">
        <f t="shared" si="2"/>
        <v/>
      </c>
      <c r="I612" s="452" t="str">
        <f t="shared" si="3"/>
        <v/>
      </c>
      <c r="J612" s="493"/>
      <c r="K612" s="434"/>
      <c r="L612" s="454" t="str">
        <f t="shared" si="4"/>
        <v/>
      </c>
      <c r="M612" s="455" t="str">
        <f t="array" ref="M612">IFERROR(IF(J612="","",XLOOKUP(L612,Personnel!$B$4:$G$4,Personnel!$B$5:$G$5)),"")</f>
        <v/>
      </c>
      <c r="N612" s="455">
        <f t="shared" si="5"/>
        <v>0</v>
      </c>
      <c r="O612" s="434"/>
      <c r="P612" s="456" t="str">
        <f t="shared" si="6"/>
        <v/>
      </c>
      <c r="Q612" s="457">
        <f t="shared" si="7"/>
        <v>0</v>
      </c>
      <c r="R612" s="458"/>
      <c r="S612" s="459" t="str">
        <f t="array" ref="S612">IF(B612="","",XLOOKUP($B612,Product,'Product List'!D:D))</f>
        <v/>
      </c>
      <c r="T612" s="454" t="str">
        <f t="array" ref="T612">IF(B612="","",XLOOKUP($B612,Product,'Product List'!E:E))</f>
        <v/>
      </c>
      <c r="U612" s="454" t="str">
        <f t="array" ref="U612">IF(B612="","",XLOOKUP($B612,Product,'Product List'!F:F))</f>
        <v/>
      </c>
      <c r="V612" s="454" t="str">
        <f t="array" ref="V612">IF(B612="","",XLOOKUP($B612,Product,'Product List'!G:G))</f>
        <v/>
      </c>
      <c r="W612" s="434"/>
      <c r="X612" s="434" t="str">
        <f t="array" ref="X612">iferror(xlookup(B612,'Product List'!A:A,'Product List'!P:P),"")</f>
        <v/>
      </c>
      <c r="Y612" s="434">
        <f t="shared" si="8"/>
        <v>0</v>
      </c>
      <c r="Z612" s="434"/>
    </row>
    <row r="613" ht="14.25" customHeight="1">
      <c r="A613" s="495"/>
      <c r="B613" s="494"/>
      <c r="C613" s="495"/>
      <c r="D613" s="496"/>
      <c r="E613" s="496"/>
      <c r="F613" s="496"/>
      <c r="G613" s="487">
        <f t="shared" si="1"/>
        <v>0</v>
      </c>
      <c r="H613" s="451" t="str">
        <f t="shared" si="2"/>
        <v/>
      </c>
      <c r="I613" s="452" t="str">
        <f t="shared" si="3"/>
        <v/>
      </c>
      <c r="J613" s="493"/>
      <c r="K613" s="434"/>
      <c r="L613" s="454" t="str">
        <f t="shared" si="4"/>
        <v/>
      </c>
      <c r="M613" s="455" t="str">
        <f t="array" ref="M613">IFERROR(IF(J613="","",XLOOKUP(L613,Personnel!$B$4:$G$4,Personnel!$B$5:$G$5)),"")</f>
        <v/>
      </c>
      <c r="N613" s="455">
        <f t="shared" si="5"/>
        <v>0</v>
      </c>
      <c r="O613" s="434"/>
      <c r="P613" s="456" t="str">
        <f t="shared" si="6"/>
        <v/>
      </c>
      <c r="Q613" s="457">
        <f t="shared" si="7"/>
        <v>0</v>
      </c>
      <c r="R613" s="458"/>
      <c r="S613" s="459" t="str">
        <f t="array" ref="S613">IF(B613="","",XLOOKUP($B613,Product,'Product List'!D:D))</f>
        <v/>
      </c>
      <c r="T613" s="454" t="str">
        <f t="array" ref="T613">IF(B613="","",XLOOKUP($B613,Product,'Product List'!E:E))</f>
        <v/>
      </c>
      <c r="U613" s="454" t="str">
        <f t="array" ref="U613">IF(B613="","",XLOOKUP($B613,Product,'Product List'!F:F))</f>
        <v/>
      </c>
      <c r="V613" s="454" t="str">
        <f t="array" ref="V613">IF(B613="","",XLOOKUP($B613,Product,'Product List'!G:G))</f>
        <v/>
      </c>
      <c r="W613" s="434"/>
      <c r="X613" s="434" t="str">
        <f t="array" ref="X613">iferror(xlookup(B613,'Product List'!A:A,'Product List'!P:P),"")</f>
        <v/>
      </c>
      <c r="Y613" s="434">
        <f t="shared" si="8"/>
        <v>0</v>
      </c>
      <c r="Z613" s="434"/>
    </row>
    <row r="614" ht="14.25" customHeight="1">
      <c r="A614" s="495"/>
      <c r="B614" s="494"/>
      <c r="C614" s="495"/>
      <c r="D614" s="496"/>
      <c r="E614" s="496"/>
      <c r="F614" s="496"/>
      <c r="G614" s="487">
        <f t="shared" si="1"/>
        <v>0</v>
      </c>
      <c r="H614" s="451" t="str">
        <f t="shared" si="2"/>
        <v/>
      </c>
      <c r="I614" s="452" t="str">
        <f t="shared" si="3"/>
        <v/>
      </c>
      <c r="J614" s="493"/>
      <c r="K614" s="434"/>
      <c r="L614" s="454" t="str">
        <f t="shared" si="4"/>
        <v/>
      </c>
      <c r="M614" s="455" t="str">
        <f t="array" ref="M614">IFERROR(IF(J614="","",XLOOKUP(L614,Personnel!$B$4:$G$4,Personnel!$B$5:$G$5)),"")</f>
        <v/>
      </c>
      <c r="N614" s="455">
        <f t="shared" si="5"/>
        <v>0</v>
      </c>
      <c r="O614" s="434"/>
      <c r="P614" s="456" t="str">
        <f t="shared" si="6"/>
        <v/>
      </c>
      <c r="Q614" s="457">
        <f t="shared" si="7"/>
        <v>0</v>
      </c>
      <c r="R614" s="458"/>
      <c r="S614" s="459" t="str">
        <f t="array" ref="S614">IF(B614="","",XLOOKUP($B614,Product,'Product List'!D:D))</f>
        <v/>
      </c>
      <c r="T614" s="454" t="str">
        <f t="array" ref="T614">IF(B614="","",XLOOKUP($B614,Product,'Product List'!E:E))</f>
        <v/>
      </c>
      <c r="U614" s="454" t="str">
        <f t="array" ref="U614">IF(B614="","",XLOOKUP($B614,Product,'Product List'!F:F))</f>
        <v/>
      </c>
      <c r="V614" s="454" t="str">
        <f t="array" ref="V614">IF(B614="","",XLOOKUP($B614,Product,'Product List'!G:G))</f>
        <v/>
      </c>
      <c r="W614" s="434"/>
      <c r="X614" s="434" t="str">
        <f t="array" ref="X614">iferror(xlookup(B614,'Product List'!A:A,'Product List'!P:P),"")</f>
        <v/>
      </c>
      <c r="Y614" s="434">
        <f t="shared" si="8"/>
        <v>0</v>
      </c>
      <c r="Z614" s="434"/>
    </row>
    <row r="615" ht="14.25" customHeight="1">
      <c r="A615" s="495"/>
      <c r="B615" s="494"/>
      <c r="C615" s="495"/>
      <c r="D615" s="496"/>
      <c r="E615" s="496"/>
      <c r="F615" s="496"/>
      <c r="G615" s="487">
        <f t="shared" si="1"/>
        <v>0</v>
      </c>
      <c r="H615" s="451" t="str">
        <f t="shared" si="2"/>
        <v/>
      </c>
      <c r="I615" s="452" t="str">
        <f t="shared" si="3"/>
        <v/>
      </c>
      <c r="J615" s="493"/>
      <c r="K615" s="434"/>
      <c r="L615" s="454" t="str">
        <f t="shared" si="4"/>
        <v/>
      </c>
      <c r="M615" s="455" t="str">
        <f t="array" ref="M615">IFERROR(IF(J615="","",XLOOKUP(L615,Personnel!$B$4:$G$4,Personnel!$B$5:$G$5)),"")</f>
        <v/>
      </c>
      <c r="N615" s="455">
        <f t="shared" si="5"/>
        <v>0</v>
      </c>
      <c r="O615" s="434"/>
      <c r="P615" s="456" t="str">
        <f t="shared" si="6"/>
        <v/>
      </c>
      <c r="Q615" s="457">
        <f t="shared" si="7"/>
        <v>0</v>
      </c>
      <c r="R615" s="458"/>
      <c r="S615" s="459" t="str">
        <f t="array" ref="S615">IF(B615="","",XLOOKUP($B615,Product,'Product List'!D:D))</f>
        <v/>
      </c>
      <c r="T615" s="454" t="str">
        <f t="array" ref="T615">IF(B615="","",XLOOKUP($B615,Product,'Product List'!E:E))</f>
        <v/>
      </c>
      <c r="U615" s="454" t="str">
        <f t="array" ref="U615">IF(B615="","",XLOOKUP($B615,Product,'Product List'!F:F))</f>
        <v/>
      </c>
      <c r="V615" s="454" t="str">
        <f t="array" ref="V615">IF(B615="","",XLOOKUP($B615,Product,'Product List'!G:G))</f>
        <v/>
      </c>
      <c r="W615" s="434"/>
      <c r="X615" s="434" t="str">
        <f t="array" ref="X615">iferror(xlookup(B615,'Product List'!A:A,'Product List'!P:P),"")</f>
        <v/>
      </c>
      <c r="Y615" s="434">
        <f t="shared" si="8"/>
        <v>0</v>
      </c>
      <c r="Z615" s="434"/>
    </row>
    <row r="616" ht="14.25" customHeight="1">
      <c r="A616" s="495"/>
      <c r="B616" s="494"/>
      <c r="C616" s="495"/>
      <c r="D616" s="496"/>
      <c r="E616" s="496"/>
      <c r="F616" s="496"/>
      <c r="G616" s="487">
        <f t="shared" si="1"/>
        <v>0</v>
      </c>
      <c r="H616" s="451" t="str">
        <f t="shared" si="2"/>
        <v/>
      </c>
      <c r="I616" s="452" t="str">
        <f t="shared" si="3"/>
        <v/>
      </c>
      <c r="J616" s="493"/>
      <c r="K616" s="434"/>
      <c r="L616" s="454" t="str">
        <f t="shared" si="4"/>
        <v/>
      </c>
      <c r="M616" s="455" t="str">
        <f t="array" ref="M616">IFERROR(IF(J616="","",XLOOKUP(L616,Personnel!$B$4:$G$4,Personnel!$B$5:$G$5)),"")</f>
        <v/>
      </c>
      <c r="N616" s="455">
        <f t="shared" si="5"/>
        <v>0</v>
      </c>
      <c r="O616" s="434"/>
      <c r="P616" s="456" t="str">
        <f t="shared" si="6"/>
        <v/>
      </c>
      <c r="Q616" s="457">
        <f t="shared" si="7"/>
        <v>0</v>
      </c>
      <c r="R616" s="458"/>
      <c r="S616" s="459" t="str">
        <f t="array" ref="S616">IF(B616="","",XLOOKUP($B616,Product,'Product List'!D:D))</f>
        <v/>
      </c>
      <c r="T616" s="454" t="str">
        <f t="array" ref="T616">IF(B616="","",XLOOKUP($B616,Product,'Product List'!E:E))</f>
        <v/>
      </c>
      <c r="U616" s="454" t="str">
        <f t="array" ref="U616">IF(B616="","",XLOOKUP($B616,Product,'Product List'!F:F))</f>
        <v/>
      </c>
      <c r="V616" s="454" t="str">
        <f t="array" ref="V616">IF(B616="","",XLOOKUP($B616,Product,'Product List'!G:G))</f>
        <v/>
      </c>
      <c r="W616" s="434"/>
      <c r="X616" s="434" t="str">
        <f t="array" ref="X616">iferror(xlookup(B616,'Product List'!A:A,'Product List'!P:P),"")</f>
        <v/>
      </c>
      <c r="Y616" s="434">
        <f t="shared" si="8"/>
        <v>0</v>
      </c>
      <c r="Z616" s="434"/>
    </row>
    <row r="617" ht="14.25" customHeight="1">
      <c r="A617" s="495"/>
      <c r="B617" s="494"/>
      <c r="C617" s="495"/>
      <c r="D617" s="496"/>
      <c r="E617" s="496"/>
      <c r="F617" s="496"/>
      <c r="G617" s="487">
        <f t="shared" si="1"/>
        <v>0</v>
      </c>
      <c r="H617" s="451" t="str">
        <f t="shared" si="2"/>
        <v/>
      </c>
      <c r="I617" s="452" t="str">
        <f t="shared" si="3"/>
        <v/>
      </c>
      <c r="J617" s="493"/>
      <c r="K617" s="434"/>
      <c r="L617" s="454" t="str">
        <f t="shared" si="4"/>
        <v/>
      </c>
      <c r="M617" s="455" t="str">
        <f t="array" ref="M617">IFERROR(IF(J617="","",XLOOKUP(L617,Personnel!$B$4:$G$4,Personnel!$B$5:$G$5)),"")</f>
        <v/>
      </c>
      <c r="N617" s="455">
        <f t="shared" si="5"/>
        <v>0</v>
      </c>
      <c r="O617" s="434"/>
      <c r="P617" s="456" t="str">
        <f t="shared" si="6"/>
        <v/>
      </c>
      <c r="Q617" s="457">
        <f t="shared" si="7"/>
        <v>0</v>
      </c>
      <c r="R617" s="458"/>
      <c r="S617" s="459" t="str">
        <f t="array" ref="S617">IF(B617="","",XLOOKUP($B617,Product,'Product List'!D:D))</f>
        <v/>
      </c>
      <c r="T617" s="454" t="str">
        <f t="array" ref="T617">IF(B617="","",XLOOKUP($B617,Product,'Product List'!E:E))</f>
        <v/>
      </c>
      <c r="U617" s="454" t="str">
        <f t="array" ref="U617">IF(B617="","",XLOOKUP($B617,Product,'Product List'!F:F))</f>
        <v/>
      </c>
      <c r="V617" s="454" t="str">
        <f t="array" ref="V617">IF(B617="","",XLOOKUP($B617,Product,'Product List'!G:G))</f>
        <v/>
      </c>
      <c r="W617" s="434"/>
      <c r="X617" s="434" t="str">
        <f t="array" ref="X617">iferror(xlookup(B617,'Product List'!A:A,'Product List'!P:P),"")</f>
        <v/>
      </c>
      <c r="Y617" s="434">
        <f t="shared" si="8"/>
        <v>0</v>
      </c>
      <c r="Z617" s="434"/>
    </row>
    <row r="618" ht="14.25" customHeight="1">
      <c r="A618" s="495"/>
      <c r="B618" s="494"/>
      <c r="C618" s="495"/>
      <c r="D618" s="496"/>
      <c r="E618" s="496"/>
      <c r="F618" s="496"/>
      <c r="G618" s="487">
        <f t="shared" si="1"/>
        <v>0</v>
      </c>
      <c r="H618" s="451" t="str">
        <f t="shared" si="2"/>
        <v/>
      </c>
      <c r="I618" s="452" t="str">
        <f t="shared" si="3"/>
        <v/>
      </c>
      <c r="J618" s="493"/>
      <c r="K618" s="434"/>
      <c r="L618" s="454" t="str">
        <f t="shared" si="4"/>
        <v/>
      </c>
      <c r="M618" s="455" t="str">
        <f t="array" ref="M618">IFERROR(IF(J618="","",XLOOKUP(L618,Personnel!$B$4:$G$4,Personnel!$B$5:$G$5)),"")</f>
        <v/>
      </c>
      <c r="N618" s="455">
        <f t="shared" si="5"/>
        <v>0</v>
      </c>
      <c r="O618" s="434"/>
      <c r="P618" s="456" t="str">
        <f t="shared" si="6"/>
        <v/>
      </c>
      <c r="Q618" s="457">
        <f t="shared" si="7"/>
        <v>0</v>
      </c>
      <c r="R618" s="458"/>
      <c r="S618" s="459" t="str">
        <f t="array" ref="S618">IF(B618="","",XLOOKUP($B618,Product,'Product List'!D:D))</f>
        <v/>
      </c>
      <c r="T618" s="454" t="str">
        <f t="array" ref="T618">IF(B618="","",XLOOKUP($B618,Product,'Product List'!E:E))</f>
        <v/>
      </c>
      <c r="U618" s="454" t="str">
        <f t="array" ref="U618">IF(B618="","",XLOOKUP($B618,Product,'Product List'!F:F))</f>
        <v/>
      </c>
      <c r="V618" s="454" t="str">
        <f t="array" ref="V618">IF(B618="","",XLOOKUP($B618,Product,'Product List'!G:G))</f>
        <v/>
      </c>
      <c r="W618" s="434"/>
      <c r="X618" s="434" t="str">
        <f t="array" ref="X618">iferror(xlookup(B618,'Product List'!A:A,'Product List'!P:P),"")</f>
        <v/>
      </c>
      <c r="Y618" s="434">
        <f t="shared" si="8"/>
        <v>0</v>
      </c>
      <c r="Z618" s="434"/>
    </row>
    <row r="619" ht="14.25" customHeight="1">
      <c r="A619" s="495"/>
      <c r="B619" s="494"/>
      <c r="C619" s="495"/>
      <c r="D619" s="496"/>
      <c r="E619" s="496"/>
      <c r="F619" s="496"/>
      <c r="G619" s="487">
        <f t="shared" si="1"/>
        <v>0</v>
      </c>
      <c r="H619" s="451" t="str">
        <f t="shared" si="2"/>
        <v/>
      </c>
      <c r="I619" s="452" t="str">
        <f t="shared" si="3"/>
        <v/>
      </c>
      <c r="J619" s="493"/>
      <c r="K619" s="434"/>
      <c r="L619" s="454" t="str">
        <f t="shared" si="4"/>
        <v/>
      </c>
      <c r="M619" s="455" t="str">
        <f t="array" ref="M619">IFERROR(IF(J619="","",XLOOKUP(L619,Personnel!$B$4:$G$4,Personnel!$B$5:$G$5)),"")</f>
        <v/>
      </c>
      <c r="N619" s="455">
        <f t="shared" si="5"/>
        <v>0</v>
      </c>
      <c r="O619" s="434"/>
      <c r="P619" s="456" t="str">
        <f t="shared" si="6"/>
        <v/>
      </c>
      <c r="Q619" s="457">
        <f t="shared" si="7"/>
        <v>0</v>
      </c>
      <c r="R619" s="458"/>
      <c r="S619" s="459" t="str">
        <f t="array" ref="S619">IF(B619="","",XLOOKUP($B619,Product,'Product List'!D:D))</f>
        <v/>
      </c>
      <c r="T619" s="454" t="str">
        <f t="array" ref="T619">IF(B619="","",XLOOKUP($B619,Product,'Product List'!E:E))</f>
        <v/>
      </c>
      <c r="U619" s="454" t="str">
        <f t="array" ref="U619">IF(B619="","",XLOOKUP($B619,Product,'Product List'!F:F))</f>
        <v/>
      </c>
      <c r="V619" s="454" t="str">
        <f t="array" ref="V619">IF(B619="","",XLOOKUP($B619,Product,'Product List'!G:G))</f>
        <v/>
      </c>
      <c r="W619" s="434"/>
      <c r="X619" s="434" t="str">
        <f t="array" ref="X619">iferror(xlookup(B619,'Product List'!A:A,'Product List'!P:P),"")</f>
        <v/>
      </c>
      <c r="Y619" s="434">
        <f t="shared" si="8"/>
        <v>0</v>
      </c>
      <c r="Z619" s="434"/>
    </row>
    <row r="620" ht="14.25" customHeight="1">
      <c r="A620" s="495"/>
      <c r="B620" s="494"/>
      <c r="C620" s="495"/>
      <c r="D620" s="496"/>
      <c r="E620" s="496"/>
      <c r="F620" s="496"/>
      <c r="G620" s="487">
        <f t="shared" si="1"/>
        <v>0</v>
      </c>
      <c r="H620" s="451" t="str">
        <f t="shared" si="2"/>
        <v/>
      </c>
      <c r="I620" s="452" t="str">
        <f t="shared" si="3"/>
        <v/>
      </c>
      <c r="J620" s="493"/>
      <c r="K620" s="434"/>
      <c r="L620" s="454" t="str">
        <f t="shared" si="4"/>
        <v/>
      </c>
      <c r="M620" s="455" t="str">
        <f t="array" ref="M620">IFERROR(IF(J620="","",XLOOKUP(L620,Personnel!$B$4:$G$4,Personnel!$B$5:$G$5)),"")</f>
        <v/>
      </c>
      <c r="N620" s="455">
        <f t="shared" si="5"/>
        <v>0</v>
      </c>
      <c r="O620" s="434"/>
      <c r="P620" s="456" t="str">
        <f t="shared" si="6"/>
        <v/>
      </c>
      <c r="Q620" s="457">
        <f t="shared" si="7"/>
        <v>0</v>
      </c>
      <c r="R620" s="458"/>
      <c r="S620" s="459" t="str">
        <f t="array" ref="S620">IF(B620="","",XLOOKUP($B620,Product,'Product List'!D:D))</f>
        <v/>
      </c>
      <c r="T620" s="454" t="str">
        <f t="array" ref="T620">IF(B620="","",XLOOKUP($B620,Product,'Product List'!E:E))</f>
        <v/>
      </c>
      <c r="U620" s="454" t="str">
        <f t="array" ref="U620">IF(B620="","",XLOOKUP($B620,Product,'Product List'!F:F))</f>
        <v/>
      </c>
      <c r="V620" s="454" t="str">
        <f t="array" ref="V620">IF(B620="","",XLOOKUP($B620,Product,'Product List'!G:G))</f>
        <v/>
      </c>
      <c r="W620" s="434"/>
      <c r="X620" s="434" t="str">
        <f t="array" ref="X620">iferror(xlookup(B620,'Product List'!A:A,'Product List'!P:P),"")</f>
        <v/>
      </c>
      <c r="Y620" s="434">
        <f t="shared" si="8"/>
        <v>0</v>
      </c>
      <c r="Z620" s="434"/>
    </row>
    <row r="621" ht="14.25" customHeight="1">
      <c r="A621" s="495"/>
      <c r="B621" s="494"/>
      <c r="C621" s="495"/>
      <c r="D621" s="496"/>
      <c r="E621" s="496"/>
      <c r="F621" s="496"/>
      <c r="G621" s="487">
        <f t="shared" si="1"/>
        <v>0</v>
      </c>
      <c r="H621" s="451" t="str">
        <f t="shared" si="2"/>
        <v/>
      </c>
      <c r="I621" s="452" t="str">
        <f t="shared" si="3"/>
        <v/>
      </c>
      <c r="J621" s="493"/>
      <c r="K621" s="434"/>
      <c r="L621" s="454" t="str">
        <f t="shared" si="4"/>
        <v/>
      </c>
      <c r="M621" s="455" t="str">
        <f t="array" ref="M621">IFERROR(IF(J621="","",XLOOKUP(L621,Personnel!$B$4:$G$4,Personnel!$B$5:$G$5)),"")</f>
        <v/>
      </c>
      <c r="N621" s="455">
        <f t="shared" si="5"/>
        <v>0</v>
      </c>
      <c r="O621" s="434"/>
      <c r="P621" s="456" t="str">
        <f t="shared" si="6"/>
        <v/>
      </c>
      <c r="Q621" s="457">
        <f t="shared" si="7"/>
        <v>0</v>
      </c>
      <c r="R621" s="458"/>
      <c r="S621" s="459" t="str">
        <f t="array" ref="S621">IF(B621="","",XLOOKUP($B621,Product,'Product List'!D:D))</f>
        <v/>
      </c>
      <c r="T621" s="454" t="str">
        <f t="array" ref="T621">IF(B621="","",XLOOKUP($B621,Product,'Product List'!E:E))</f>
        <v/>
      </c>
      <c r="U621" s="454" t="str">
        <f t="array" ref="U621">IF(B621="","",XLOOKUP($B621,Product,'Product List'!F:F))</f>
        <v/>
      </c>
      <c r="V621" s="454" t="str">
        <f t="array" ref="V621">IF(B621="","",XLOOKUP($B621,Product,'Product List'!G:G))</f>
        <v/>
      </c>
      <c r="W621" s="434"/>
      <c r="X621" s="434" t="str">
        <f t="array" ref="X621">iferror(xlookup(B621,'Product List'!A:A,'Product List'!P:P),"")</f>
        <v/>
      </c>
      <c r="Y621" s="434">
        <f t="shared" si="8"/>
        <v>0</v>
      </c>
      <c r="Z621" s="434"/>
    </row>
    <row r="622" ht="14.25" customHeight="1">
      <c r="A622" s="495"/>
      <c r="B622" s="494"/>
      <c r="C622" s="495"/>
      <c r="D622" s="496"/>
      <c r="E622" s="496"/>
      <c r="F622" s="496"/>
      <c r="G622" s="487">
        <f t="shared" si="1"/>
        <v>0</v>
      </c>
      <c r="H622" s="451" t="str">
        <f t="shared" si="2"/>
        <v/>
      </c>
      <c r="I622" s="452" t="str">
        <f t="shared" si="3"/>
        <v/>
      </c>
      <c r="J622" s="493"/>
      <c r="K622" s="434"/>
      <c r="L622" s="454" t="str">
        <f t="shared" si="4"/>
        <v/>
      </c>
      <c r="M622" s="455" t="str">
        <f t="array" ref="M622">IFERROR(IF(J622="","",XLOOKUP(L622,Personnel!$B$4:$G$4,Personnel!$B$5:$G$5)),"")</f>
        <v/>
      </c>
      <c r="N622" s="455">
        <f t="shared" si="5"/>
        <v>0</v>
      </c>
      <c r="O622" s="434"/>
      <c r="P622" s="456" t="str">
        <f t="shared" si="6"/>
        <v/>
      </c>
      <c r="Q622" s="457">
        <f t="shared" si="7"/>
        <v>0</v>
      </c>
      <c r="R622" s="458"/>
      <c r="S622" s="459" t="str">
        <f t="array" ref="S622">IF(B622="","",XLOOKUP($B622,Product,'Product List'!D:D))</f>
        <v/>
      </c>
      <c r="T622" s="454" t="str">
        <f t="array" ref="T622">IF(B622="","",XLOOKUP($B622,Product,'Product List'!E:E))</f>
        <v/>
      </c>
      <c r="U622" s="454" t="str">
        <f t="array" ref="U622">IF(B622="","",XLOOKUP($B622,Product,'Product List'!F:F))</f>
        <v/>
      </c>
      <c r="V622" s="454" t="str">
        <f t="array" ref="V622">IF(B622="","",XLOOKUP($B622,Product,'Product List'!G:G))</f>
        <v/>
      </c>
      <c r="W622" s="434"/>
      <c r="X622" s="434" t="str">
        <f t="array" ref="X622">iferror(xlookup(B622,'Product List'!A:A,'Product List'!P:P),"")</f>
        <v/>
      </c>
      <c r="Y622" s="434">
        <f t="shared" si="8"/>
        <v>0</v>
      </c>
      <c r="Z622" s="434"/>
    </row>
    <row r="623" ht="14.25" customHeight="1">
      <c r="A623" s="495"/>
      <c r="B623" s="494"/>
      <c r="C623" s="495"/>
      <c r="D623" s="496"/>
      <c r="E623" s="496"/>
      <c r="F623" s="496"/>
      <c r="G623" s="487">
        <f t="shared" si="1"/>
        <v>0</v>
      </c>
      <c r="H623" s="451" t="str">
        <f t="shared" si="2"/>
        <v/>
      </c>
      <c r="I623" s="452" t="str">
        <f t="shared" si="3"/>
        <v/>
      </c>
      <c r="J623" s="493"/>
      <c r="K623" s="434"/>
      <c r="L623" s="454" t="str">
        <f t="shared" si="4"/>
        <v/>
      </c>
      <c r="M623" s="455" t="str">
        <f t="array" ref="M623">IFERROR(IF(J623="","",XLOOKUP(L623,Personnel!$B$4:$G$4,Personnel!$B$5:$G$5)),"")</f>
        <v/>
      </c>
      <c r="N623" s="455">
        <f t="shared" si="5"/>
        <v>0</v>
      </c>
      <c r="O623" s="434"/>
      <c r="P623" s="456" t="str">
        <f t="shared" si="6"/>
        <v/>
      </c>
      <c r="Q623" s="457">
        <f t="shared" si="7"/>
        <v>0</v>
      </c>
      <c r="R623" s="458"/>
      <c r="S623" s="459" t="str">
        <f t="array" ref="S623">IF(B623="","",XLOOKUP($B623,Product,'Product List'!D:D))</f>
        <v/>
      </c>
      <c r="T623" s="454" t="str">
        <f t="array" ref="T623">IF(B623="","",XLOOKUP($B623,Product,'Product List'!E:E))</f>
        <v/>
      </c>
      <c r="U623" s="454" t="str">
        <f t="array" ref="U623">IF(B623="","",XLOOKUP($B623,Product,'Product List'!F:F))</f>
        <v/>
      </c>
      <c r="V623" s="454" t="str">
        <f t="array" ref="V623">IF(B623="","",XLOOKUP($B623,Product,'Product List'!G:G))</f>
        <v/>
      </c>
      <c r="W623" s="434"/>
      <c r="X623" s="434" t="str">
        <f t="array" ref="X623">iferror(xlookup(B623,'Product List'!A:A,'Product List'!P:P),"")</f>
        <v/>
      </c>
      <c r="Y623" s="434">
        <f t="shared" si="8"/>
        <v>0</v>
      </c>
      <c r="Z623" s="434"/>
    </row>
    <row r="624" ht="14.25" customHeight="1">
      <c r="A624" s="495"/>
      <c r="B624" s="494"/>
      <c r="C624" s="495"/>
      <c r="D624" s="496"/>
      <c r="E624" s="496"/>
      <c r="F624" s="496"/>
      <c r="G624" s="487">
        <f t="shared" si="1"/>
        <v>0</v>
      </c>
      <c r="H624" s="451" t="str">
        <f t="shared" si="2"/>
        <v/>
      </c>
      <c r="I624" s="452" t="str">
        <f t="shared" si="3"/>
        <v/>
      </c>
      <c r="J624" s="493"/>
      <c r="K624" s="434"/>
      <c r="L624" s="454" t="str">
        <f t="shared" si="4"/>
        <v/>
      </c>
      <c r="M624" s="455" t="str">
        <f t="array" ref="M624">IFERROR(IF(J624="","",XLOOKUP(L624,Personnel!$B$4:$G$4,Personnel!$B$5:$G$5)),"")</f>
        <v/>
      </c>
      <c r="N624" s="455">
        <f t="shared" si="5"/>
        <v>0</v>
      </c>
      <c r="O624" s="434"/>
      <c r="P624" s="456" t="str">
        <f t="shared" si="6"/>
        <v/>
      </c>
      <c r="Q624" s="457">
        <f t="shared" si="7"/>
        <v>0</v>
      </c>
      <c r="R624" s="458"/>
      <c r="S624" s="459" t="str">
        <f t="array" ref="S624">IF(B624="","",XLOOKUP($B624,Product,'Product List'!D:D))</f>
        <v/>
      </c>
      <c r="T624" s="454" t="str">
        <f t="array" ref="T624">IF(B624="","",XLOOKUP($B624,Product,'Product List'!E:E))</f>
        <v/>
      </c>
      <c r="U624" s="454" t="str">
        <f t="array" ref="U624">IF(B624="","",XLOOKUP($B624,Product,'Product List'!F:F))</f>
        <v/>
      </c>
      <c r="V624" s="454" t="str">
        <f t="array" ref="V624">IF(B624="","",XLOOKUP($B624,Product,'Product List'!G:G))</f>
        <v/>
      </c>
      <c r="W624" s="434"/>
      <c r="X624" s="434" t="str">
        <f t="array" ref="X624">iferror(xlookup(B624,'Product List'!A:A,'Product List'!P:P),"")</f>
        <v/>
      </c>
      <c r="Y624" s="434">
        <f t="shared" si="8"/>
        <v>0</v>
      </c>
      <c r="Z624" s="434"/>
    </row>
    <row r="625" ht="14.25" customHeight="1">
      <c r="A625" s="495"/>
      <c r="B625" s="494"/>
      <c r="C625" s="495"/>
      <c r="D625" s="496"/>
      <c r="E625" s="496"/>
      <c r="F625" s="496"/>
      <c r="G625" s="487">
        <f t="shared" si="1"/>
        <v>0</v>
      </c>
      <c r="H625" s="451" t="str">
        <f t="shared" si="2"/>
        <v/>
      </c>
      <c r="I625" s="452" t="str">
        <f t="shared" si="3"/>
        <v/>
      </c>
      <c r="J625" s="493"/>
      <c r="K625" s="434"/>
      <c r="L625" s="454" t="str">
        <f t="shared" si="4"/>
        <v/>
      </c>
      <c r="M625" s="455" t="str">
        <f t="array" ref="M625">IFERROR(IF(J625="","",XLOOKUP(L625,Personnel!$B$4:$G$4,Personnel!$B$5:$G$5)),"")</f>
        <v/>
      </c>
      <c r="N625" s="455">
        <f t="shared" si="5"/>
        <v>0</v>
      </c>
      <c r="O625" s="434"/>
      <c r="P625" s="456" t="str">
        <f t="shared" si="6"/>
        <v/>
      </c>
      <c r="Q625" s="457">
        <f t="shared" si="7"/>
        <v>0</v>
      </c>
      <c r="R625" s="458"/>
      <c r="S625" s="459" t="str">
        <f t="array" ref="S625">IF(B625="","",XLOOKUP($B625,Product,'Product List'!D:D))</f>
        <v/>
      </c>
      <c r="T625" s="454" t="str">
        <f t="array" ref="T625">IF(B625="","",XLOOKUP($B625,Product,'Product List'!E:E))</f>
        <v/>
      </c>
      <c r="U625" s="454" t="str">
        <f t="array" ref="U625">IF(B625="","",XLOOKUP($B625,Product,'Product List'!F:F))</f>
        <v/>
      </c>
      <c r="V625" s="454" t="str">
        <f t="array" ref="V625">IF(B625="","",XLOOKUP($B625,Product,'Product List'!G:G))</f>
        <v/>
      </c>
      <c r="W625" s="434"/>
      <c r="X625" s="434" t="str">
        <f t="array" ref="X625">iferror(xlookup(B625,'Product List'!A:A,'Product List'!P:P),"")</f>
        <v/>
      </c>
      <c r="Y625" s="434">
        <f t="shared" si="8"/>
        <v>0</v>
      </c>
      <c r="Z625" s="434"/>
    </row>
    <row r="626" ht="14.25" customHeight="1">
      <c r="A626" s="495"/>
      <c r="B626" s="494"/>
      <c r="C626" s="495"/>
      <c r="D626" s="496"/>
      <c r="E626" s="496"/>
      <c r="F626" s="496"/>
      <c r="G626" s="487">
        <f t="shared" si="1"/>
        <v>0</v>
      </c>
      <c r="H626" s="451" t="str">
        <f t="shared" si="2"/>
        <v/>
      </c>
      <c r="I626" s="452" t="str">
        <f t="shared" si="3"/>
        <v/>
      </c>
      <c r="J626" s="493"/>
      <c r="K626" s="434"/>
      <c r="L626" s="454" t="str">
        <f t="shared" si="4"/>
        <v/>
      </c>
      <c r="M626" s="455" t="str">
        <f t="array" ref="M626">IFERROR(IF(J626="","",XLOOKUP(L626,Personnel!$B$4:$G$4,Personnel!$B$5:$G$5)),"")</f>
        <v/>
      </c>
      <c r="N626" s="455">
        <f t="shared" si="5"/>
        <v>0</v>
      </c>
      <c r="O626" s="434"/>
      <c r="P626" s="456" t="str">
        <f t="shared" si="6"/>
        <v/>
      </c>
      <c r="Q626" s="457">
        <f t="shared" si="7"/>
        <v>0</v>
      </c>
      <c r="R626" s="458"/>
      <c r="S626" s="459" t="str">
        <f t="array" ref="S626">IF(B626="","",XLOOKUP($B626,Product,'Product List'!D:D))</f>
        <v/>
      </c>
      <c r="T626" s="454" t="str">
        <f t="array" ref="T626">IF(B626="","",XLOOKUP($B626,Product,'Product List'!E:E))</f>
        <v/>
      </c>
      <c r="U626" s="454" t="str">
        <f t="array" ref="U626">IF(B626="","",XLOOKUP($B626,Product,'Product List'!F:F))</f>
        <v/>
      </c>
      <c r="V626" s="454" t="str">
        <f t="array" ref="V626">IF(B626="","",XLOOKUP($B626,Product,'Product List'!G:G))</f>
        <v/>
      </c>
      <c r="W626" s="434"/>
      <c r="X626" s="434" t="str">
        <f t="array" ref="X626">iferror(xlookup(B626,'Product List'!A:A,'Product List'!P:P),"")</f>
        <v/>
      </c>
      <c r="Y626" s="434">
        <f t="shared" si="8"/>
        <v>0</v>
      </c>
      <c r="Z626" s="434"/>
    </row>
    <row r="627" ht="14.25" customHeight="1">
      <c r="A627" s="495"/>
      <c r="B627" s="494"/>
      <c r="C627" s="495"/>
      <c r="D627" s="496"/>
      <c r="E627" s="496"/>
      <c r="F627" s="496"/>
      <c r="G627" s="487">
        <f t="shared" si="1"/>
        <v>0</v>
      </c>
      <c r="H627" s="451" t="str">
        <f t="shared" si="2"/>
        <v/>
      </c>
      <c r="I627" s="452" t="str">
        <f t="shared" si="3"/>
        <v/>
      </c>
      <c r="J627" s="493"/>
      <c r="K627" s="434"/>
      <c r="L627" s="454" t="str">
        <f t="shared" si="4"/>
        <v/>
      </c>
      <c r="M627" s="455" t="str">
        <f t="array" ref="M627">IFERROR(IF(J627="","",XLOOKUP(L627,Personnel!$B$4:$G$4,Personnel!$B$5:$G$5)),"")</f>
        <v/>
      </c>
      <c r="N627" s="455">
        <f t="shared" si="5"/>
        <v>0</v>
      </c>
      <c r="O627" s="434"/>
      <c r="P627" s="456" t="str">
        <f t="shared" si="6"/>
        <v/>
      </c>
      <c r="Q627" s="457">
        <f t="shared" si="7"/>
        <v>0</v>
      </c>
      <c r="R627" s="458"/>
      <c r="S627" s="459" t="str">
        <f t="array" ref="S627">IF(B627="","",XLOOKUP($B627,Product,'Product List'!D:D))</f>
        <v/>
      </c>
      <c r="T627" s="454" t="str">
        <f t="array" ref="T627">IF(B627="","",XLOOKUP($B627,Product,'Product List'!E:E))</f>
        <v/>
      </c>
      <c r="U627" s="454" t="str">
        <f t="array" ref="U627">IF(B627="","",XLOOKUP($B627,Product,'Product List'!F:F))</f>
        <v/>
      </c>
      <c r="V627" s="454" t="str">
        <f t="array" ref="V627">IF(B627="","",XLOOKUP($B627,Product,'Product List'!G:G))</f>
        <v/>
      </c>
      <c r="W627" s="434"/>
      <c r="X627" s="434" t="str">
        <f t="array" ref="X627">iferror(xlookup(B627,'Product List'!A:A,'Product List'!P:P),"")</f>
        <v/>
      </c>
      <c r="Y627" s="434">
        <f t="shared" si="8"/>
        <v>0</v>
      </c>
      <c r="Z627" s="434"/>
    </row>
    <row r="628" ht="14.25" customHeight="1">
      <c r="A628" s="495"/>
      <c r="B628" s="494"/>
      <c r="C628" s="495"/>
      <c r="D628" s="496"/>
      <c r="E628" s="496"/>
      <c r="F628" s="496"/>
      <c r="G628" s="487">
        <f t="shared" si="1"/>
        <v>0</v>
      </c>
      <c r="H628" s="451" t="str">
        <f t="shared" si="2"/>
        <v/>
      </c>
      <c r="I628" s="452" t="str">
        <f t="shared" si="3"/>
        <v/>
      </c>
      <c r="J628" s="493"/>
      <c r="K628" s="434"/>
      <c r="L628" s="454" t="str">
        <f t="shared" si="4"/>
        <v/>
      </c>
      <c r="M628" s="455" t="str">
        <f t="array" ref="M628">IFERROR(IF(J628="","",XLOOKUP(L628,Personnel!$B$4:$G$4,Personnel!$B$5:$G$5)),"")</f>
        <v/>
      </c>
      <c r="N628" s="455">
        <f t="shared" si="5"/>
        <v>0</v>
      </c>
      <c r="O628" s="434"/>
      <c r="P628" s="456" t="str">
        <f t="shared" si="6"/>
        <v/>
      </c>
      <c r="Q628" s="457">
        <f t="shared" si="7"/>
        <v>0</v>
      </c>
      <c r="R628" s="458"/>
      <c r="S628" s="459" t="str">
        <f t="array" ref="S628">IF(B628="","",XLOOKUP($B628,Product,'Product List'!D:D))</f>
        <v/>
      </c>
      <c r="T628" s="454" t="str">
        <f t="array" ref="T628">IF(B628="","",XLOOKUP($B628,Product,'Product List'!E:E))</f>
        <v/>
      </c>
      <c r="U628" s="454" t="str">
        <f t="array" ref="U628">IF(B628="","",XLOOKUP($B628,Product,'Product List'!F:F))</f>
        <v/>
      </c>
      <c r="V628" s="454" t="str">
        <f t="array" ref="V628">IF(B628="","",XLOOKUP($B628,Product,'Product List'!G:G))</f>
        <v/>
      </c>
      <c r="W628" s="434"/>
      <c r="X628" s="434" t="str">
        <f t="array" ref="X628">iferror(xlookup(B628,'Product List'!A:A,'Product List'!P:P),"")</f>
        <v/>
      </c>
      <c r="Y628" s="434">
        <f t="shared" si="8"/>
        <v>0</v>
      </c>
      <c r="Z628" s="434"/>
    </row>
    <row r="629" ht="14.25" customHeight="1">
      <c r="A629" s="495"/>
      <c r="B629" s="494"/>
      <c r="C629" s="495"/>
      <c r="D629" s="496"/>
      <c r="E629" s="496"/>
      <c r="F629" s="496"/>
      <c r="G629" s="487">
        <f t="shared" si="1"/>
        <v>0</v>
      </c>
      <c r="H629" s="451" t="str">
        <f t="shared" si="2"/>
        <v/>
      </c>
      <c r="I629" s="452" t="str">
        <f t="shared" si="3"/>
        <v/>
      </c>
      <c r="J629" s="493"/>
      <c r="K629" s="434"/>
      <c r="L629" s="454" t="str">
        <f t="shared" si="4"/>
        <v/>
      </c>
      <c r="M629" s="455" t="str">
        <f t="array" ref="M629">IFERROR(IF(J629="","",XLOOKUP(L629,Personnel!$B$4:$G$4,Personnel!$B$5:$G$5)),"")</f>
        <v/>
      </c>
      <c r="N629" s="455">
        <f t="shared" si="5"/>
        <v>0</v>
      </c>
      <c r="O629" s="434"/>
      <c r="P629" s="456" t="str">
        <f t="shared" si="6"/>
        <v/>
      </c>
      <c r="Q629" s="457">
        <f t="shared" si="7"/>
        <v>0</v>
      </c>
      <c r="R629" s="458"/>
      <c r="S629" s="459" t="str">
        <f t="array" ref="S629">IF(B629="","",XLOOKUP($B629,Product,'Product List'!D:D))</f>
        <v/>
      </c>
      <c r="T629" s="454" t="str">
        <f t="array" ref="T629">IF(B629="","",XLOOKUP($B629,Product,'Product List'!E:E))</f>
        <v/>
      </c>
      <c r="U629" s="454" t="str">
        <f t="array" ref="U629">IF(B629="","",XLOOKUP($B629,Product,'Product List'!F:F))</f>
        <v/>
      </c>
      <c r="V629" s="454" t="str">
        <f t="array" ref="V629">IF(B629="","",XLOOKUP($B629,Product,'Product List'!G:G))</f>
        <v/>
      </c>
      <c r="W629" s="434"/>
      <c r="X629" s="434" t="str">
        <f t="array" ref="X629">iferror(xlookup(B629,'Product List'!A:A,'Product List'!P:P),"")</f>
        <v/>
      </c>
      <c r="Y629" s="434">
        <f t="shared" si="8"/>
        <v>0</v>
      </c>
      <c r="Z629" s="434"/>
    </row>
    <row r="630" ht="14.25" customHeight="1">
      <c r="A630" s="495"/>
      <c r="B630" s="494"/>
      <c r="C630" s="495"/>
      <c r="D630" s="496"/>
      <c r="E630" s="496"/>
      <c r="F630" s="496"/>
      <c r="G630" s="487">
        <f t="shared" si="1"/>
        <v>0</v>
      </c>
      <c r="H630" s="451" t="str">
        <f t="shared" si="2"/>
        <v/>
      </c>
      <c r="I630" s="452" t="str">
        <f t="shared" si="3"/>
        <v/>
      </c>
      <c r="J630" s="493"/>
      <c r="K630" s="434"/>
      <c r="L630" s="454" t="str">
        <f t="shared" si="4"/>
        <v/>
      </c>
      <c r="M630" s="455" t="str">
        <f t="array" ref="M630">IFERROR(IF(J630="","",XLOOKUP(L630,Personnel!$B$4:$G$4,Personnel!$B$5:$G$5)),"")</f>
        <v/>
      </c>
      <c r="N630" s="455">
        <f t="shared" si="5"/>
        <v>0</v>
      </c>
      <c r="O630" s="434"/>
      <c r="P630" s="456" t="str">
        <f t="shared" si="6"/>
        <v/>
      </c>
      <c r="Q630" s="457">
        <f t="shared" si="7"/>
        <v>0</v>
      </c>
      <c r="R630" s="458"/>
      <c r="S630" s="459" t="str">
        <f t="array" ref="S630">IF(B630="","",XLOOKUP($B630,Product,'Product List'!D:D))</f>
        <v/>
      </c>
      <c r="T630" s="454" t="str">
        <f t="array" ref="T630">IF(B630="","",XLOOKUP($B630,Product,'Product List'!E:E))</f>
        <v/>
      </c>
      <c r="U630" s="454" t="str">
        <f t="array" ref="U630">IF(B630="","",XLOOKUP($B630,Product,'Product List'!F:F))</f>
        <v/>
      </c>
      <c r="V630" s="454" t="str">
        <f t="array" ref="V630">IF(B630="","",XLOOKUP($B630,Product,'Product List'!G:G))</f>
        <v/>
      </c>
      <c r="W630" s="434"/>
      <c r="X630" s="434" t="str">
        <f t="array" ref="X630">iferror(xlookup(B630,'Product List'!A:A,'Product List'!P:P),"")</f>
        <v/>
      </c>
      <c r="Y630" s="434">
        <f t="shared" si="8"/>
        <v>0</v>
      </c>
      <c r="Z630" s="434"/>
    </row>
    <row r="631" ht="14.25" customHeight="1">
      <c r="A631" s="495"/>
      <c r="B631" s="494"/>
      <c r="C631" s="495"/>
      <c r="D631" s="496"/>
      <c r="E631" s="496"/>
      <c r="F631" s="496"/>
      <c r="G631" s="487">
        <f t="shared" si="1"/>
        <v>0</v>
      </c>
      <c r="H631" s="451" t="str">
        <f t="shared" si="2"/>
        <v/>
      </c>
      <c r="I631" s="452" t="str">
        <f t="shared" si="3"/>
        <v/>
      </c>
      <c r="J631" s="493"/>
      <c r="K631" s="434"/>
      <c r="L631" s="454" t="str">
        <f t="shared" si="4"/>
        <v/>
      </c>
      <c r="M631" s="455" t="str">
        <f t="array" ref="M631">IFERROR(IF(J631="","",XLOOKUP(L631,Personnel!$B$4:$G$4,Personnel!$B$5:$G$5)),"")</f>
        <v/>
      </c>
      <c r="N631" s="455">
        <f t="shared" si="5"/>
        <v>0</v>
      </c>
      <c r="O631" s="434"/>
      <c r="P631" s="456" t="str">
        <f t="shared" si="6"/>
        <v/>
      </c>
      <c r="Q631" s="457">
        <f t="shared" si="7"/>
        <v>0</v>
      </c>
      <c r="R631" s="458"/>
      <c r="S631" s="459" t="str">
        <f t="array" ref="S631">IF(B631="","",XLOOKUP($B631,Product,'Product List'!D:D))</f>
        <v/>
      </c>
      <c r="T631" s="454" t="str">
        <f t="array" ref="T631">IF(B631="","",XLOOKUP($B631,Product,'Product List'!E:E))</f>
        <v/>
      </c>
      <c r="U631" s="454" t="str">
        <f t="array" ref="U631">IF(B631="","",XLOOKUP($B631,Product,'Product List'!F:F))</f>
        <v/>
      </c>
      <c r="V631" s="454" t="str">
        <f t="array" ref="V631">IF(B631="","",XLOOKUP($B631,Product,'Product List'!G:G))</f>
        <v/>
      </c>
      <c r="W631" s="434"/>
      <c r="X631" s="434" t="str">
        <f t="array" ref="X631">iferror(xlookup(B631,'Product List'!A:A,'Product List'!P:P),"")</f>
        <v/>
      </c>
      <c r="Y631" s="434">
        <f t="shared" si="8"/>
        <v>0</v>
      </c>
      <c r="Z631" s="434"/>
    </row>
    <row r="632" ht="14.25" customHeight="1">
      <c r="A632" s="495"/>
      <c r="B632" s="494"/>
      <c r="C632" s="495"/>
      <c r="D632" s="496"/>
      <c r="E632" s="496"/>
      <c r="F632" s="496"/>
      <c r="G632" s="487">
        <f t="shared" si="1"/>
        <v>0</v>
      </c>
      <c r="H632" s="451" t="str">
        <f t="shared" si="2"/>
        <v/>
      </c>
      <c r="I632" s="452" t="str">
        <f t="shared" si="3"/>
        <v/>
      </c>
      <c r="J632" s="493"/>
      <c r="K632" s="434"/>
      <c r="L632" s="454" t="str">
        <f t="shared" si="4"/>
        <v/>
      </c>
      <c r="M632" s="455" t="str">
        <f t="array" ref="M632">IFERROR(IF(J632="","",XLOOKUP(L632,Personnel!$B$4:$G$4,Personnel!$B$5:$G$5)),"")</f>
        <v/>
      </c>
      <c r="N632" s="455">
        <f t="shared" si="5"/>
        <v>0</v>
      </c>
      <c r="O632" s="434"/>
      <c r="P632" s="456" t="str">
        <f t="shared" si="6"/>
        <v/>
      </c>
      <c r="Q632" s="457">
        <f t="shared" si="7"/>
        <v>0</v>
      </c>
      <c r="R632" s="458"/>
      <c r="S632" s="459" t="str">
        <f t="array" ref="S632">IF(B632="","",XLOOKUP($B632,Product,'Product List'!D:D))</f>
        <v/>
      </c>
      <c r="T632" s="454" t="str">
        <f t="array" ref="T632">IF(B632="","",XLOOKUP($B632,Product,'Product List'!E:E))</f>
        <v/>
      </c>
      <c r="U632" s="454" t="str">
        <f t="array" ref="U632">IF(B632="","",XLOOKUP($B632,Product,'Product List'!F:F))</f>
        <v/>
      </c>
      <c r="V632" s="454" t="str">
        <f t="array" ref="V632">IF(B632="","",XLOOKUP($B632,Product,'Product List'!G:G))</f>
        <v/>
      </c>
      <c r="W632" s="434"/>
      <c r="X632" s="434" t="str">
        <f t="array" ref="X632">iferror(xlookup(B632,'Product List'!A:A,'Product List'!P:P),"")</f>
        <v/>
      </c>
      <c r="Y632" s="434">
        <f t="shared" si="8"/>
        <v>0</v>
      </c>
      <c r="Z632" s="434"/>
    </row>
    <row r="633" ht="14.25" customHeight="1">
      <c r="A633" s="495"/>
      <c r="B633" s="494"/>
      <c r="C633" s="495"/>
      <c r="D633" s="496"/>
      <c r="E633" s="496"/>
      <c r="F633" s="496"/>
      <c r="G633" s="487">
        <f t="shared" si="1"/>
        <v>0</v>
      </c>
      <c r="H633" s="451" t="str">
        <f t="shared" si="2"/>
        <v/>
      </c>
      <c r="I633" s="452" t="str">
        <f t="shared" si="3"/>
        <v/>
      </c>
      <c r="J633" s="493"/>
      <c r="K633" s="434"/>
      <c r="L633" s="454" t="str">
        <f t="shared" si="4"/>
        <v/>
      </c>
      <c r="M633" s="455" t="str">
        <f t="array" ref="M633">IFERROR(IF(J633="","",XLOOKUP(L633,Personnel!$B$4:$G$4,Personnel!$B$5:$G$5)),"")</f>
        <v/>
      </c>
      <c r="N633" s="455">
        <f t="shared" si="5"/>
        <v>0</v>
      </c>
      <c r="O633" s="434"/>
      <c r="P633" s="456" t="str">
        <f t="shared" si="6"/>
        <v/>
      </c>
      <c r="Q633" s="457">
        <f t="shared" si="7"/>
        <v>0</v>
      </c>
      <c r="R633" s="458"/>
      <c r="S633" s="459" t="str">
        <f t="array" ref="S633">IF(B633="","",XLOOKUP($B633,Product,'Product List'!D:D))</f>
        <v/>
      </c>
      <c r="T633" s="454" t="str">
        <f t="array" ref="T633">IF(B633="","",XLOOKUP($B633,Product,'Product List'!E:E))</f>
        <v/>
      </c>
      <c r="U633" s="454" t="str">
        <f t="array" ref="U633">IF(B633="","",XLOOKUP($B633,Product,'Product List'!F:F))</f>
        <v/>
      </c>
      <c r="V633" s="454" t="str">
        <f t="array" ref="V633">IF(B633="","",XLOOKUP($B633,Product,'Product List'!G:G))</f>
        <v/>
      </c>
      <c r="W633" s="434"/>
      <c r="X633" s="434" t="str">
        <f t="array" ref="X633">iferror(xlookup(B633,'Product List'!A:A,'Product List'!P:P),"")</f>
        <v/>
      </c>
      <c r="Y633" s="434">
        <f t="shared" si="8"/>
        <v>0</v>
      </c>
      <c r="Z633" s="434"/>
    </row>
    <row r="634" ht="14.25" customHeight="1">
      <c r="A634" s="495"/>
      <c r="B634" s="494"/>
      <c r="C634" s="495"/>
      <c r="D634" s="496"/>
      <c r="E634" s="496"/>
      <c r="F634" s="496"/>
      <c r="G634" s="487">
        <f t="shared" si="1"/>
        <v>0</v>
      </c>
      <c r="H634" s="451" t="str">
        <f t="shared" si="2"/>
        <v/>
      </c>
      <c r="I634" s="452" t="str">
        <f t="shared" si="3"/>
        <v/>
      </c>
      <c r="J634" s="493"/>
      <c r="K634" s="434"/>
      <c r="L634" s="454" t="str">
        <f t="shared" si="4"/>
        <v/>
      </c>
      <c r="M634" s="455" t="str">
        <f t="array" ref="M634">IFERROR(IF(J634="","",XLOOKUP(L634,Personnel!$B$4:$G$4,Personnel!$B$5:$G$5)),"")</f>
        <v/>
      </c>
      <c r="N634" s="455">
        <f t="shared" si="5"/>
        <v>0</v>
      </c>
      <c r="O634" s="434"/>
      <c r="P634" s="456" t="str">
        <f t="shared" si="6"/>
        <v/>
      </c>
      <c r="Q634" s="457">
        <f t="shared" si="7"/>
        <v>0</v>
      </c>
      <c r="R634" s="458"/>
      <c r="S634" s="459" t="str">
        <f t="array" ref="S634">IF(B634="","",XLOOKUP($B634,Product,'Product List'!D:D))</f>
        <v/>
      </c>
      <c r="T634" s="454" t="str">
        <f t="array" ref="T634">IF(B634="","",XLOOKUP($B634,Product,'Product List'!E:E))</f>
        <v/>
      </c>
      <c r="U634" s="454" t="str">
        <f t="array" ref="U634">IF(B634="","",XLOOKUP($B634,Product,'Product List'!F:F))</f>
        <v/>
      </c>
      <c r="V634" s="454" t="str">
        <f t="array" ref="V634">IF(B634="","",XLOOKUP($B634,Product,'Product List'!G:G))</f>
        <v/>
      </c>
      <c r="W634" s="434"/>
      <c r="X634" s="434" t="str">
        <f t="array" ref="X634">iferror(xlookup(B634,'Product List'!A:A,'Product List'!P:P),"")</f>
        <v/>
      </c>
      <c r="Y634" s="434">
        <f t="shared" si="8"/>
        <v>0</v>
      </c>
      <c r="Z634" s="434"/>
    </row>
    <row r="635" ht="14.25" customHeight="1">
      <c r="A635" s="495"/>
      <c r="B635" s="494"/>
      <c r="C635" s="495"/>
      <c r="D635" s="496"/>
      <c r="E635" s="496"/>
      <c r="F635" s="496"/>
      <c r="G635" s="487">
        <f t="shared" si="1"/>
        <v>0</v>
      </c>
      <c r="H635" s="451" t="str">
        <f t="shared" si="2"/>
        <v/>
      </c>
      <c r="I635" s="452" t="str">
        <f t="shared" si="3"/>
        <v/>
      </c>
      <c r="J635" s="493"/>
      <c r="K635" s="434"/>
      <c r="L635" s="454" t="str">
        <f t="shared" si="4"/>
        <v/>
      </c>
      <c r="M635" s="455" t="str">
        <f t="array" ref="M635">IFERROR(IF(J635="","",XLOOKUP(L635,Personnel!$B$4:$G$4,Personnel!$B$5:$G$5)),"")</f>
        <v/>
      </c>
      <c r="N635" s="455">
        <f t="shared" si="5"/>
        <v>0</v>
      </c>
      <c r="O635" s="434"/>
      <c r="P635" s="456" t="str">
        <f t="shared" si="6"/>
        <v/>
      </c>
      <c r="Q635" s="457">
        <f t="shared" si="7"/>
        <v>0</v>
      </c>
      <c r="R635" s="458"/>
      <c r="S635" s="459" t="str">
        <f t="array" ref="S635">IF(B635="","",XLOOKUP($B635,Product,'Product List'!D:D))</f>
        <v/>
      </c>
      <c r="T635" s="454" t="str">
        <f t="array" ref="T635">IF(B635="","",XLOOKUP($B635,Product,'Product List'!E:E))</f>
        <v/>
      </c>
      <c r="U635" s="454" t="str">
        <f t="array" ref="U635">IF(B635="","",XLOOKUP($B635,Product,'Product List'!F:F))</f>
        <v/>
      </c>
      <c r="V635" s="454" t="str">
        <f t="array" ref="V635">IF(B635="","",XLOOKUP($B635,Product,'Product List'!G:G))</f>
        <v/>
      </c>
      <c r="W635" s="434"/>
      <c r="X635" s="434" t="str">
        <f t="array" ref="X635">iferror(xlookup(B635,'Product List'!A:A,'Product List'!P:P),"")</f>
        <v/>
      </c>
      <c r="Y635" s="434">
        <f t="shared" si="8"/>
        <v>0</v>
      </c>
      <c r="Z635" s="434"/>
    </row>
    <row r="636" ht="14.25" customHeight="1">
      <c r="A636" s="495"/>
      <c r="B636" s="494"/>
      <c r="C636" s="495"/>
      <c r="D636" s="496"/>
      <c r="E636" s="496"/>
      <c r="F636" s="496"/>
      <c r="G636" s="487">
        <f t="shared" si="1"/>
        <v>0</v>
      </c>
      <c r="H636" s="451" t="str">
        <f t="shared" si="2"/>
        <v/>
      </c>
      <c r="I636" s="452" t="str">
        <f t="shared" si="3"/>
        <v/>
      </c>
      <c r="J636" s="493"/>
      <c r="K636" s="434"/>
      <c r="L636" s="454" t="str">
        <f t="shared" si="4"/>
        <v/>
      </c>
      <c r="M636" s="455" t="str">
        <f t="array" ref="M636">IFERROR(IF(J636="","",XLOOKUP(L636,Personnel!$B$4:$G$4,Personnel!$B$5:$G$5)),"")</f>
        <v/>
      </c>
      <c r="N636" s="455">
        <f t="shared" si="5"/>
        <v>0</v>
      </c>
      <c r="O636" s="434"/>
      <c r="P636" s="456" t="str">
        <f t="shared" si="6"/>
        <v/>
      </c>
      <c r="Q636" s="457">
        <f t="shared" si="7"/>
        <v>0</v>
      </c>
      <c r="R636" s="458"/>
      <c r="S636" s="459" t="str">
        <f t="array" ref="S636">IF(B636="","",XLOOKUP($B636,Product,'Product List'!D:D))</f>
        <v/>
      </c>
      <c r="T636" s="454" t="str">
        <f t="array" ref="T636">IF(B636="","",XLOOKUP($B636,Product,'Product List'!E:E))</f>
        <v/>
      </c>
      <c r="U636" s="454" t="str">
        <f t="array" ref="U636">IF(B636="","",XLOOKUP($B636,Product,'Product List'!F:F))</f>
        <v/>
      </c>
      <c r="V636" s="454" t="str">
        <f t="array" ref="V636">IF(B636="","",XLOOKUP($B636,Product,'Product List'!G:G))</f>
        <v/>
      </c>
      <c r="W636" s="434"/>
      <c r="X636" s="434" t="str">
        <f t="array" ref="X636">iferror(xlookup(B636,'Product List'!A:A,'Product List'!P:P),"")</f>
        <v/>
      </c>
      <c r="Y636" s="434">
        <f t="shared" si="8"/>
        <v>0</v>
      </c>
      <c r="Z636" s="434"/>
    </row>
    <row r="637" ht="14.25" customHeight="1">
      <c r="A637" s="495"/>
      <c r="B637" s="494"/>
      <c r="C637" s="495"/>
      <c r="D637" s="496"/>
      <c r="E637" s="496"/>
      <c r="F637" s="496"/>
      <c r="G637" s="487">
        <f t="shared" si="1"/>
        <v>0</v>
      </c>
      <c r="H637" s="451" t="str">
        <f t="shared" si="2"/>
        <v/>
      </c>
      <c r="I637" s="452" t="str">
        <f t="shared" si="3"/>
        <v/>
      </c>
      <c r="J637" s="493"/>
      <c r="K637" s="434"/>
      <c r="L637" s="454" t="str">
        <f t="shared" si="4"/>
        <v/>
      </c>
      <c r="M637" s="455" t="str">
        <f t="array" ref="M637">IFERROR(IF(J637="","",XLOOKUP(L637,Personnel!$B$4:$G$4,Personnel!$B$5:$G$5)),"")</f>
        <v/>
      </c>
      <c r="N637" s="455">
        <f t="shared" si="5"/>
        <v>0</v>
      </c>
      <c r="O637" s="434"/>
      <c r="P637" s="456" t="str">
        <f t="shared" si="6"/>
        <v/>
      </c>
      <c r="Q637" s="457">
        <f t="shared" si="7"/>
        <v>0</v>
      </c>
      <c r="R637" s="458"/>
      <c r="S637" s="459" t="str">
        <f t="array" ref="S637">IF(B637="","",XLOOKUP($B637,Product,'Product List'!D:D))</f>
        <v/>
      </c>
      <c r="T637" s="454" t="str">
        <f t="array" ref="T637">IF(B637="","",XLOOKUP($B637,Product,'Product List'!E:E))</f>
        <v/>
      </c>
      <c r="U637" s="454" t="str">
        <f t="array" ref="U637">IF(B637="","",XLOOKUP($B637,Product,'Product List'!F:F))</f>
        <v/>
      </c>
      <c r="V637" s="454" t="str">
        <f t="array" ref="V637">IF(B637="","",XLOOKUP($B637,Product,'Product List'!G:G))</f>
        <v/>
      </c>
      <c r="W637" s="434"/>
      <c r="X637" s="434" t="str">
        <f t="array" ref="X637">iferror(xlookup(B637,'Product List'!A:A,'Product List'!P:P),"")</f>
        <v/>
      </c>
      <c r="Y637" s="434">
        <f t="shared" si="8"/>
        <v>0</v>
      </c>
      <c r="Z637" s="434"/>
    </row>
    <row r="638" ht="14.25" customHeight="1">
      <c r="A638" s="495"/>
      <c r="B638" s="494"/>
      <c r="C638" s="495"/>
      <c r="D638" s="496"/>
      <c r="E638" s="496"/>
      <c r="F638" s="496"/>
      <c r="G638" s="487">
        <f t="shared" si="1"/>
        <v>0</v>
      </c>
      <c r="H638" s="451" t="str">
        <f t="shared" si="2"/>
        <v/>
      </c>
      <c r="I638" s="452" t="str">
        <f t="shared" si="3"/>
        <v/>
      </c>
      <c r="J638" s="493"/>
      <c r="K638" s="434"/>
      <c r="L638" s="454" t="str">
        <f t="shared" si="4"/>
        <v/>
      </c>
      <c r="M638" s="455" t="str">
        <f t="array" ref="M638">IFERROR(IF(J638="","",XLOOKUP(L638,Personnel!$B$4:$G$4,Personnel!$B$5:$G$5)),"")</f>
        <v/>
      </c>
      <c r="N638" s="455">
        <f t="shared" si="5"/>
        <v>0</v>
      </c>
      <c r="O638" s="434"/>
      <c r="P638" s="456" t="str">
        <f t="shared" si="6"/>
        <v/>
      </c>
      <c r="Q638" s="457">
        <f t="shared" si="7"/>
        <v>0</v>
      </c>
      <c r="R638" s="458"/>
      <c r="S638" s="459" t="str">
        <f t="array" ref="S638">IF(B638="","",XLOOKUP($B638,Product,'Product List'!D:D))</f>
        <v/>
      </c>
      <c r="T638" s="454" t="str">
        <f t="array" ref="T638">IF(B638="","",XLOOKUP($B638,Product,'Product List'!E:E))</f>
        <v/>
      </c>
      <c r="U638" s="454" t="str">
        <f t="array" ref="U638">IF(B638="","",XLOOKUP($B638,Product,'Product List'!F:F))</f>
        <v/>
      </c>
      <c r="V638" s="454" t="str">
        <f t="array" ref="V638">IF(B638="","",XLOOKUP($B638,Product,'Product List'!G:G))</f>
        <v/>
      </c>
      <c r="W638" s="434"/>
      <c r="X638" s="434" t="str">
        <f t="array" ref="X638">iferror(xlookup(B638,'Product List'!A:A,'Product List'!P:P),"")</f>
        <v/>
      </c>
      <c r="Y638" s="434">
        <f t="shared" si="8"/>
        <v>0</v>
      </c>
      <c r="Z638" s="434"/>
    </row>
    <row r="639" ht="14.25" customHeight="1">
      <c r="A639" s="495"/>
      <c r="B639" s="494"/>
      <c r="C639" s="495"/>
      <c r="D639" s="496"/>
      <c r="E639" s="496"/>
      <c r="F639" s="496"/>
      <c r="G639" s="487">
        <f t="shared" si="1"/>
        <v>0</v>
      </c>
      <c r="H639" s="451" t="str">
        <f t="shared" si="2"/>
        <v/>
      </c>
      <c r="I639" s="452" t="str">
        <f t="shared" si="3"/>
        <v/>
      </c>
      <c r="J639" s="493"/>
      <c r="K639" s="434"/>
      <c r="L639" s="454" t="str">
        <f t="shared" si="4"/>
        <v/>
      </c>
      <c r="M639" s="455" t="str">
        <f t="array" ref="M639">IFERROR(IF(J639="","",XLOOKUP(L639,Personnel!$B$4:$G$4,Personnel!$B$5:$G$5)),"")</f>
        <v/>
      </c>
      <c r="N639" s="455">
        <f t="shared" si="5"/>
        <v>0</v>
      </c>
      <c r="O639" s="434"/>
      <c r="P639" s="456" t="str">
        <f t="shared" si="6"/>
        <v/>
      </c>
      <c r="Q639" s="457">
        <f t="shared" si="7"/>
        <v>0</v>
      </c>
      <c r="R639" s="458"/>
      <c r="S639" s="459" t="str">
        <f t="array" ref="S639">IF(B639="","",XLOOKUP($B639,Product,'Product List'!D:D))</f>
        <v/>
      </c>
      <c r="T639" s="454" t="str">
        <f t="array" ref="T639">IF(B639="","",XLOOKUP($B639,Product,'Product List'!E:E))</f>
        <v/>
      </c>
      <c r="U639" s="454" t="str">
        <f t="array" ref="U639">IF(B639="","",XLOOKUP($B639,Product,'Product List'!F:F))</f>
        <v/>
      </c>
      <c r="V639" s="454" t="str">
        <f t="array" ref="V639">IF(B639="","",XLOOKUP($B639,Product,'Product List'!G:G))</f>
        <v/>
      </c>
      <c r="W639" s="434"/>
      <c r="X639" s="434" t="str">
        <f t="array" ref="X639">iferror(xlookup(B639,'Product List'!A:A,'Product List'!P:P),"")</f>
        <v/>
      </c>
      <c r="Y639" s="434">
        <f t="shared" si="8"/>
        <v>0</v>
      </c>
      <c r="Z639" s="434"/>
    </row>
    <row r="640" ht="14.25" customHeight="1">
      <c r="A640" s="495"/>
      <c r="B640" s="494"/>
      <c r="C640" s="495"/>
      <c r="D640" s="496"/>
      <c r="E640" s="496"/>
      <c r="F640" s="496"/>
      <c r="G640" s="487">
        <f t="shared" si="1"/>
        <v>0</v>
      </c>
      <c r="H640" s="451" t="str">
        <f t="shared" si="2"/>
        <v/>
      </c>
      <c r="I640" s="452" t="str">
        <f t="shared" si="3"/>
        <v/>
      </c>
      <c r="J640" s="493"/>
      <c r="K640" s="434"/>
      <c r="L640" s="454" t="str">
        <f t="shared" si="4"/>
        <v/>
      </c>
      <c r="M640" s="455" t="str">
        <f t="array" ref="M640">IFERROR(IF(J640="","",XLOOKUP(L640,Personnel!$B$4:$G$4,Personnel!$B$5:$G$5)),"")</f>
        <v/>
      </c>
      <c r="N640" s="455">
        <f t="shared" si="5"/>
        <v>0</v>
      </c>
      <c r="O640" s="434"/>
      <c r="P640" s="456" t="str">
        <f t="shared" si="6"/>
        <v/>
      </c>
      <c r="Q640" s="457">
        <f t="shared" si="7"/>
        <v>0</v>
      </c>
      <c r="R640" s="458"/>
      <c r="S640" s="459" t="str">
        <f t="array" ref="S640">IF(B640="","",XLOOKUP($B640,Product,'Product List'!D:D))</f>
        <v/>
      </c>
      <c r="T640" s="454" t="str">
        <f t="array" ref="T640">IF(B640="","",XLOOKUP($B640,Product,'Product List'!E:E))</f>
        <v/>
      </c>
      <c r="U640" s="454" t="str">
        <f t="array" ref="U640">IF(B640="","",XLOOKUP($B640,Product,'Product List'!F:F))</f>
        <v/>
      </c>
      <c r="V640" s="454" t="str">
        <f t="array" ref="V640">IF(B640="","",XLOOKUP($B640,Product,'Product List'!G:G))</f>
        <v/>
      </c>
      <c r="W640" s="434"/>
      <c r="X640" s="434" t="str">
        <f t="array" ref="X640">iferror(xlookup(B640,'Product List'!A:A,'Product List'!P:P),"")</f>
        <v/>
      </c>
      <c r="Y640" s="434">
        <f t="shared" si="8"/>
        <v>0</v>
      </c>
      <c r="Z640" s="434"/>
    </row>
    <row r="641" ht="14.25" customHeight="1">
      <c r="A641" s="495"/>
      <c r="B641" s="494"/>
      <c r="C641" s="495"/>
      <c r="D641" s="496"/>
      <c r="E641" s="496"/>
      <c r="F641" s="496"/>
      <c r="G641" s="487">
        <f t="shared" si="1"/>
        <v>0</v>
      </c>
      <c r="H641" s="451" t="str">
        <f t="shared" si="2"/>
        <v/>
      </c>
      <c r="I641" s="452" t="str">
        <f t="shared" si="3"/>
        <v/>
      </c>
      <c r="J641" s="493"/>
      <c r="K641" s="434"/>
      <c r="L641" s="454" t="str">
        <f t="shared" si="4"/>
        <v/>
      </c>
      <c r="M641" s="455" t="str">
        <f t="array" ref="M641">IFERROR(IF(J641="","",XLOOKUP(L641,Personnel!$B$4:$G$4,Personnel!$B$5:$G$5)),"")</f>
        <v/>
      </c>
      <c r="N641" s="455">
        <f t="shared" si="5"/>
        <v>0</v>
      </c>
      <c r="O641" s="434"/>
      <c r="P641" s="456" t="str">
        <f t="shared" si="6"/>
        <v/>
      </c>
      <c r="Q641" s="457">
        <f t="shared" si="7"/>
        <v>0</v>
      </c>
      <c r="R641" s="458"/>
      <c r="S641" s="459" t="str">
        <f t="array" ref="S641">IF(B641="","",XLOOKUP($B641,Product,'Product List'!D:D))</f>
        <v/>
      </c>
      <c r="T641" s="454" t="str">
        <f t="array" ref="T641">IF(B641="","",XLOOKUP($B641,Product,'Product List'!E:E))</f>
        <v/>
      </c>
      <c r="U641" s="454" t="str">
        <f t="array" ref="U641">IF(B641="","",XLOOKUP($B641,Product,'Product List'!F:F))</f>
        <v/>
      </c>
      <c r="V641" s="454" t="str">
        <f t="array" ref="V641">IF(B641="","",XLOOKUP($B641,Product,'Product List'!G:G))</f>
        <v/>
      </c>
      <c r="W641" s="434"/>
      <c r="X641" s="434" t="str">
        <f t="array" ref="X641">iferror(xlookup(B641,'Product List'!A:A,'Product List'!P:P),"")</f>
        <v/>
      </c>
      <c r="Y641" s="434">
        <f t="shared" si="8"/>
        <v>0</v>
      </c>
      <c r="Z641" s="434"/>
    </row>
    <row r="642" ht="14.25" customHeight="1">
      <c r="A642" s="495"/>
      <c r="B642" s="494"/>
      <c r="C642" s="495"/>
      <c r="D642" s="496"/>
      <c r="E642" s="496"/>
      <c r="F642" s="496"/>
      <c r="G642" s="487">
        <f t="shared" si="1"/>
        <v>0</v>
      </c>
      <c r="H642" s="451" t="str">
        <f t="shared" si="2"/>
        <v/>
      </c>
      <c r="I642" s="452" t="str">
        <f t="shared" si="3"/>
        <v/>
      </c>
      <c r="J642" s="493"/>
      <c r="K642" s="434"/>
      <c r="L642" s="454" t="str">
        <f t="shared" si="4"/>
        <v/>
      </c>
      <c r="M642" s="455" t="str">
        <f t="array" ref="M642">IFERROR(IF(J642="","",XLOOKUP(L642,Personnel!$B$4:$G$4,Personnel!$B$5:$G$5)),"")</f>
        <v/>
      </c>
      <c r="N642" s="455">
        <f t="shared" si="5"/>
        <v>0</v>
      </c>
      <c r="O642" s="434"/>
      <c r="P642" s="456" t="str">
        <f t="shared" si="6"/>
        <v/>
      </c>
      <c r="Q642" s="457">
        <f t="shared" si="7"/>
        <v>0</v>
      </c>
      <c r="R642" s="458"/>
      <c r="S642" s="459" t="str">
        <f t="array" ref="S642">IF(B642="","",XLOOKUP($B642,Product,'Product List'!D:D))</f>
        <v/>
      </c>
      <c r="T642" s="454" t="str">
        <f t="array" ref="T642">IF(B642="","",XLOOKUP($B642,Product,'Product List'!E:E))</f>
        <v/>
      </c>
      <c r="U642" s="454" t="str">
        <f t="array" ref="U642">IF(B642="","",XLOOKUP($B642,Product,'Product List'!F:F))</f>
        <v/>
      </c>
      <c r="V642" s="454" t="str">
        <f t="array" ref="V642">IF(B642="","",XLOOKUP($B642,Product,'Product List'!G:G))</f>
        <v/>
      </c>
      <c r="W642" s="434"/>
      <c r="X642" s="434" t="str">
        <f t="array" ref="X642">iferror(xlookup(B642,'Product List'!A:A,'Product List'!P:P),"")</f>
        <v/>
      </c>
      <c r="Y642" s="434">
        <f t="shared" si="8"/>
        <v>0</v>
      </c>
      <c r="Z642" s="434"/>
    </row>
  </sheetData>
  <autoFilter ref="$A$2:$V$642"/>
  <mergeCells count="1">
    <mergeCell ref="S1:V1"/>
  </mergeCells>
  <conditionalFormatting sqref="G1:H642">
    <cfRule type="cellIs" dxfId="0" priority="1" operator="equal">
      <formula>0</formula>
    </cfRule>
  </conditionalFormatting>
  <dataValidations>
    <dataValidation type="list" allowBlank="1" showErrorMessage="1" sqref="B3:B642">
      <formula1>Product</formula1>
    </dataValidation>
    <dataValidation type="list" allowBlank="1" showErrorMessage="1" sqref="A3:A642">
      <formula1>Names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2841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7" width="8.63"/>
    <col customWidth="1" min="8" max="8" width="8.88"/>
    <col customWidth="1" min="9" max="9" width="15.13"/>
    <col customWidth="1" min="10" max="10" width="8.63"/>
    <col customWidth="1" min="11" max="11" width="13.88"/>
    <col customWidth="1" min="12" max="12" width="8.63"/>
    <col customWidth="1" min="13" max="13" width="8.88"/>
    <col customWidth="1" min="14" max="17" width="8.63"/>
    <col customWidth="1" min="18" max="18" width="8.88"/>
    <col customWidth="1" min="19" max="22" width="8.63"/>
    <col customWidth="1" min="23" max="23" width="8.88"/>
    <col customWidth="1" min="24" max="27" width="8.63"/>
    <col customWidth="1" min="28" max="28" width="8.88"/>
    <col customWidth="1" min="29" max="32" width="8.63"/>
    <col customWidth="1" min="33" max="33" width="8.88"/>
  </cols>
  <sheetData>
    <row r="1" ht="14.25" customHeight="1">
      <c r="H1" s="366" t="s">
        <v>3693</v>
      </c>
      <c r="I1" s="7">
        <v>1.0</v>
      </c>
      <c r="M1" s="366" t="s">
        <v>3693</v>
      </c>
      <c r="N1" s="7">
        <v>2.0</v>
      </c>
      <c r="R1" s="511" t="s">
        <v>3693</v>
      </c>
      <c r="S1" s="7">
        <v>3.0</v>
      </c>
      <c r="T1" s="402"/>
      <c r="V1" s="402"/>
      <c r="W1" s="366" t="s">
        <v>3693</v>
      </c>
      <c r="X1" s="7">
        <v>4.0</v>
      </c>
      <c r="AB1" s="366" t="s">
        <v>3693</v>
      </c>
      <c r="AC1" s="7">
        <v>5.0</v>
      </c>
      <c r="AG1" s="366"/>
    </row>
    <row r="2" ht="14.25" customHeight="1">
      <c r="B2" s="223" t="s">
        <v>3696</v>
      </c>
      <c r="H2" s="366"/>
      <c r="I2" s="223" t="s">
        <v>3697</v>
      </c>
      <c r="K2" s="223" t="s">
        <v>3698</v>
      </c>
      <c r="L2" s="192"/>
      <c r="M2" s="366"/>
      <c r="N2" s="223" t="s">
        <v>3697</v>
      </c>
      <c r="P2" s="223" t="s">
        <v>3698</v>
      </c>
      <c r="Q2" s="192"/>
      <c r="R2" s="511"/>
      <c r="S2" s="223" t="s">
        <v>3697</v>
      </c>
      <c r="U2" s="223" t="s">
        <v>3698</v>
      </c>
      <c r="V2" s="192"/>
      <c r="W2" s="366"/>
      <c r="X2" s="223" t="s">
        <v>3697</v>
      </c>
      <c r="Z2" s="223" t="s">
        <v>3698</v>
      </c>
      <c r="AA2" s="192"/>
      <c r="AB2" s="366"/>
      <c r="AC2" s="223" t="s">
        <v>3697</v>
      </c>
      <c r="AE2" s="223" t="s">
        <v>3698</v>
      </c>
      <c r="AF2" s="192"/>
      <c r="AG2" s="366"/>
    </row>
    <row r="3" ht="14.25" customHeight="1">
      <c r="A3" s="7" t="s">
        <v>3699</v>
      </c>
      <c r="B3" s="7">
        <v>0.0</v>
      </c>
      <c r="C3" s="7">
        <v>1.0</v>
      </c>
      <c r="D3" s="7">
        <v>2.0</v>
      </c>
      <c r="E3" s="7">
        <v>3.0</v>
      </c>
      <c r="H3" s="366" t="s">
        <v>3700</v>
      </c>
      <c r="I3" s="7" t="s">
        <v>3701</v>
      </c>
      <c r="J3" s="7" t="s">
        <v>26</v>
      </c>
      <c r="K3" s="7" t="s">
        <v>3701</v>
      </c>
      <c r="L3" s="7" t="s">
        <v>26</v>
      </c>
      <c r="M3" s="366" t="s">
        <v>3700</v>
      </c>
      <c r="N3" s="7" t="s">
        <v>3701</v>
      </c>
      <c r="O3" s="7" t="s">
        <v>26</v>
      </c>
      <c r="P3" s="7" t="s">
        <v>3701</v>
      </c>
      <c r="Q3" s="7" t="s">
        <v>26</v>
      </c>
      <c r="R3" s="511" t="s">
        <v>3700</v>
      </c>
      <c r="S3" s="7" t="s">
        <v>3701</v>
      </c>
      <c r="T3" s="402" t="s">
        <v>26</v>
      </c>
      <c r="U3" s="7" t="s">
        <v>3701</v>
      </c>
      <c r="V3" s="402" t="s">
        <v>26</v>
      </c>
      <c r="W3" s="366" t="s">
        <v>3700</v>
      </c>
      <c r="X3" s="7" t="s">
        <v>3701</v>
      </c>
      <c r="Y3" s="7" t="s">
        <v>26</v>
      </c>
      <c r="Z3" s="7" t="s">
        <v>3701</v>
      </c>
      <c r="AA3" s="7" t="s">
        <v>26</v>
      </c>
      <c r="AB3" s="366" t="s">
        <v>3700</v>
      </c>
      <c r="AC3" s="7" t="s">
        <v>3701</v>
      </c>
      <c r="AD3" s="7" t="s">
        <v>26</v>
      </c>
      <c r="AE3" s="7" t="s">
        <v>3701</v>
      </c>
      <c r="AF3" s="7" t="s">
        <v>26</v>
      </c>
      <c r="AG3" s="366"/>
    </row>
    <row r="4" ht="14.25" customHeight="1">
      <c r="A4" s="512" t="s">
        <v>1554</v>
      </c>
      <c r="B4" s="7">
        <f t="array" ref="B4">IF(A4="","",XLOOKUP($A4,Product,'Product List'!D:D))</f>
        <v>28</v>
      </c>
      <c r="C4" s="7">
        <f t="array" ref="C4">IF(B4="","",XLOOKUP($A4,Product,'Product List'!E:E))</f>
        <v>29</v>
      </c>
      <c r="D4" s="7">
        <f t="array" ref="D4">IF(C4="","",XLOOKUP($A4,Product,'Product List'!F:F))</f>
        <v>31</v>
      </c>
      <c r="E4" s="7">
        <f t="array" ref="E4">IF(D4="","",XLOOKUP($A4,Product,'Product List'!G:G))</f>
        <v>34</v>
      </c>
      <c r="H4" s="366" t="str">
        <f t="array" ref="H4">XLOOKUP($A4,Product,'Product List'!$J:$J)</f>
        <v/>
      </c>
      <c r="I4" s="513" t="str">
        <f t="array" ref="I4">IFERROR(XLOOKUP(J4,'Week 1 - Making'!$P:$P,'Week 1 - Making'!$A:$A),"")</f>
        <v>Audrey Migliaccio</v>
      </c>
      <c r="J4" s="7">
        <f>MAXIFS('Week 1 - Making'!$P:$P,'Week 1 - Making'!$B:$B,Analysis!$A4)</f>
        <v>0</v>
      </c>
      <c r="K4" s="513" t="str">
        <f t="array" ref="K4">IFERROR(XLOOKUP(L4,'Week 1 - Making'!$P:$P,'Week 1 - Making'!$A:$A),"")</f>
        <v>Audrey Migliaccio</v>
      </c>
      <c r="L4" s="7">
        <f>MINIFS('Week 1 - Making'!$P:$P,'Week 1 - Making'!$B:$B,Analysis!$A4)</f>
        <v>0</v>
      </c>
      <c r="M4" s="366" t="str">
        <f t="array" ref="M4">XLOOKUP($A4,Product,'Product List'!$K:K)</f>
        <v/>
      </c>
      <c r="N4" s="513" t="str">
        <f t="array" ref="N4">IFERROR(XLOOKUP(O4,'Week 2 - Making'!$P:$P,'Week 2 - Making'!$A:$A),"")</f>
        <v>Audrey Migliaccio</v>
      </c>
      <c r="O4" s="7">
        <f>MAXIFS('Week 2 - Making'!$P:$P,'Week 2 - Making'!$B:$B,Analysis!$A4)</f>
        <v>0</v>
      </c>
      <c r="P4" s="513" t="str">
        <f t="array" ref="P4">IFERROR(XLOOKUP(Q4,'Week 2 - Making'!$P:$P,'Week 2 - Making'!$A:$A),"")</f>
        <v>Audrey Migliaccio</v>
      </c>
      <c r="Q4" s="7">
        <f>MINIFS('Week 2 - Making'!$P:$P,'Week 2 - Making'!$B:$B,Analysis!$A4)</f>
        <v>0</v>
      </c>
      <c r="R4" s="511" t="str">
        <f t="array" ref="R4">XLOOKUP($A4,Product,'Product List'!$L:$L)</f>
        <v/>
      </c>
      <c r="S4" s="513" t="str">
        <f t="array" ref="S4">IFERROR(XLOOKUP(T4,'Week 3 - Making'!$P:$P,'Week 3 - Making'!$A:$A),"")</f>
        <v/>
      </c>
      <c r="T4" s="402">
        <f>MAXIFS('Week 3 - Making'!$P:$P,'Week 3 - Making'!$B:$B,Analysis!$A4)</f>
        <v>0</v>
      </c>
      <c r="U4" s="513" t="str">
        <f t="array" ref="U4">IFERROR(XLOOKUP(V4,'Week 3 - Making'!$P:$P,'Week 3 - Making'!$A:$A),"")</f>
        <v/>
      </c>
      <c r="V4" s="402">
        <f>MINIFS('Week 3 - Making'!$P:$P,'Week 3 - Making'!$B:$B,Analysis!$A4)</f>
        <v>0</v>
      </c>
      <c r="W4" s="366" t="str">
        <f t="array" ref="W4">XLOOKUP($A4,Product,'Product List'!$M:$M)</f>
        <v/>
      </c>
      <c r="X4" s="513" t="str">
        <f t="array" ref="X4">IFERROR(XLOOKUP(Y4,'Week 4 - Making'!$P:$P,'Week 4 - Making'!$A:$A),"")</f>
        <v/>
      </c>
      <c r="Y4" s="7">
        <f>MAXIFS('Week 4 - Making'!$P:$P,'Week 4 - Making'!$B:$B,Analysis!$A4)</f>
        <v>0</v>
      </c>
      <c r="Z4" s="513" t="str">
        <f t="array" ref="Z4">IFERROR(XLOOKUP(AA4,'Week 4 - Making'!$P:$P,'Week 4 - Making'!$A:$A),"")</f>
        <v/>
      </c>
      <c r="AA4" s="7">
        <f>MINIFS('Week 4 - Making'!$P:$P,'Week 4 - Making'!$B:$B,Analysis!$A4)</f>
        <v>0</v>
      </c>
      <c r="AB4" s="366" t="str">
        <f t="array" ref="AB4">XLOOKUP($A4,Product,'Product List'!$N:$N)</f>
        <v/>
      </c>
      <c r="AC4" s="513" t="str">
        <f t="array" ref="AC4">IFERROR(XLOOKUP(AD4,'Week 5 - Making'!$P:$P,'Week 5 - Making'!$A:$A),"")</f>
        <v/>
      </c>
      <c r="AD4" s="7">
        <f>MAXIFS('Week 5 - Making'!$P:$P,'Week 5 - Making'!$B:$B,Analysis!$A4)</f>
        <v>0</v>
      </c>
      <c r="AE4" s="513" t="str">
        <f t="array" ref="AE4">IFERROR(XLOOKUP(AF4,'Week 5 - Making'!$P:$P,'Week 5 - Making'!$A:$A),"")</f>
        <v/>
      </c>
      <c r="AF4" s="7">
        <f>MINIFS('Week 5 - Making'!$P:$P,'Week 5 - Making'!$B:$B,Analysis!$A4)</f>
        <v>0</v>
      </c>
      <c r="AG4" s="366"/>
    </row>
    <row r="5" ht="14.25" customHeight="1">
      <c r="A5" s="512">
        <v>0.0</v>
      </c>
      <c r="H5" s="366" t="str">
        <f t="array" ref="H5">XLOOKUP($A5,Product,'Product List'!$J:$J)</f>
        <v>#N/A</v>
      </c>
      <c r="I5" s="513" t="str">
        <f t="array" ref="I5">IFERROR(XLOOKUP(J5,'Week 1 - Making'!$P:$P,'Week 1 - Making'!$A:$A),"")</f>
        <v>Audrey Migliaccio</v>
      </c>
      <c r="J5" s="7">
        <f>MAXIFS('Week 1 - Making'!$P:$P,'Week 1 - Making'!$B:$B,Analysis!$A5)</f>
        <v>0</v>
      </c>
      <c r="K5" s="513" t="str">
        <f t="array" ref="K5">IFERROR(XLOOKUP(L5,'Week 1 - Making'!$P:$P,'Week 1 - Making'!$A:$A),"")</f>
        <v>Audrey Migliaccio</v>
      </c>
      <c r="L5" s="7">
        <f>MINIFS('Week 1 - Making'!$P:$P,'Week 1 - Making'!$B:$B,Analysis!$A5)</f>
        <v>0</v>
      </c>
      <c r="M5" s="366" t="str">
        <f t="array" ref="M5">XLOOKUP($A5,Product,'Product List'!$K:K)</f>
        <v>#N/A</v>
      </c>
      <c r="N5" s="513" t="str">
        <f t="array" ref="N5">IFERROR(XLOOKUP(O5,'Week 2 - Making'!$P:$P,'Week 2 - Making'!$A:$A),"")</f>
        <v>Audrey Migliaccio</v>
      </c>
      <c r="O5" s="7">
        <f>MAXIFS('Week 2 - Making'!$P:$P,'Week 2 - Making'!$B:$B,Analysis!$A5)</f>
        <v>0</v>
      </c>
      <c r="P5" s="513" t="str">
        <f t="array" ref="P5">IFERROR(XLOOKUP(Q5,'Week 2 - Making'!$P:$P,'Week 2 - Making'!$A:$A),"")</f>
        <v>Audrey Migliaccio</v>
      </c>
      <c r="Q5" s="7">
        <f>MINIFS('Week 2 - Making'!$P:$P,'Week 2 - Making'!$B:$B,Analysis!$A5)</f>
        <v>0</v>
      </c>
      <c r="R5" s="511" t="str">
        <f t="array" ref="R5">XLOOKUP($A5,Product,'Product List'!$L:$L)</f>
        <v>#N/A</v>
      </c>
      <c r="S5" s="513" t="str">
        <f t="array" ref="S5">IFERROR(XLOOKUP(T5,'Week 3 - Making'!$P:$P,'Week 3 - Making'!$A:$A),"")</f>
        <v/>
      </c>
      <c r="T5" s="402">
        <f>MAXIFS('Week 3 - Making'!$P:$P,'Week 3 - Making'!$B:$B,Analysis!$A5)</f>
        <v>0</v>
      </c>
      <c r="U5" s="513" t="str">
        <f t="array" ref="U5">IFERROR(XLOOKUP(V5,'Week 3 - Making'!$P:$P,'Week 3 - Making'!$A:$A),"")</f>
        <v/>
      </c>
      <c r="V5" s="402">
        <f>MINIFS('Week 3 - Making'!$P:$P,'Week 3 - Making'!$B:$B,Analysis!$A5)</f>
        <v>0</v>
      </c>
      <c r="W5" s="366" t="str">
        <f t="array" ref="W5">XLOOKUP($A5,Product,'Product List'!$M:$M)</f>
        <v>#N/A</v>
      </c>
      <c r="X5" s="513" t="str">
        <f t="array" ref="X5">IFERROR(XLOOKUP(Y5,'Week 4 - Making'!$P:$P,'Week 4 - Making'!$A:$A),"")</f>
        <v/>
      </c>
      <c r="Y5" s="7">
        <f>MAXIFS('Week 4 - Making'!$P:$P,'Week 4 - Making'!$B:$B,Analysis!$A5)</f>
        <v>0</v>
      </c>
      <c r="Z5" s="513" t="str">
        <f t="array" ref="Z5">IFERROR(XLOOKUP(AA5,'Week 4 - Making'!$P:$P,'Week 4 - Making'!$A:$A),"")</f>
        <v/>
      </c>
      <c r="AA5" s="7">
        <f>MINIFS('Week 4 - Making'!$P:$P,'Week 4 - Making'!$B:$B,Analysis!$A5)</f>
        <v>0</v>
      </c>
      <c r="AB5" s="366" t="str">
        <f t="array" ref="AB5">XLOOKUP($A5,Product,'Product List'!$N:$N)</f>
        <v>#N/A</v>
      </c>
      <c r="AC5" s="513" t="str">
        <f t="array" ref="AC5">IFERROR(XLOOKUP(AD5,'Week 5 - Making'!$P:$P,'Week 5 - Making'!$A:$A),"")</f>
        <v/>
      </c>
      <c r="AD5" s="7">
        <f>MAXIFS('Week 5 - Making'!$P:$P,'Week 5 - Making'!$B:$B,Analysis!$A5)</f>
        <v>0</v>
      </c>
      <c r="AE5" s="513" t="str">
        <f t="array" ref="AE5">IFERROR(XLOOKUP(AF5,'Week 5 - Making'!$P:$P,'Week 5 - Making'!$A:$A),"")</f>
        <v/>
      </c>
      <c r="AF5" s="7">
        <f>MINIFS('Week 5 - Making'!$P:$P,'Week 5 - Making'!$B:$B,Analysis!$A5)</f>
        <v>0</v>
      </c>
      <c r="AG5" s="366"/>
    </row>
    <row r="6" ht="14.25" customHeight="1">
      <c r="A6" s="512">
        <v>0.0</v>
      </c>
      <c r="H6" s="366" t="str">
        <f t="array" ref="H6">XLOOKUP($A6,Product,'Product List'!$J:$J)</f>
        <v>#N/A</v>
      </c>
      <c r="I6" s="513" t="str">
        <f t="array" ref="I6">IFERROR(XLOOKUP(J6,'Week 1 - Making'!$P:$P,'Week 1 - Making'!$A:$A),"")</f>
        <v>Audrey Migliaccio</v>
      </c>
      <c r="J6" s="7">
        <f>MAXIFS('Week 1 - Making'!$P:$P,'Week 1 - Making'!$B:$B,Analysis!$A6)</f>
        <v>0</v>
      </c>
      <c r="K6" s="513" t="str">
        <f t="array" ref="K6">IFERROR(XLOOKUP(L6,'Week 1 - Making'!$P:$P,'Week 1 - Making'!$A:$A),"")</f>
        <v>Audrey Migliaccio</v>
      </c>
      <c r="L6" s="7">
        <f>MINIFS('Week 1 - Making'!$P:$P,'Week 1 - Making'!$B:$B,Analysis!$A6)</f>
        <v>0</v>
      </c>
      <c r="M6" s="366" t="str">
        <f t="array" ref="M6">XLOOKUP($A6,Product,'Product List'!$K:K)</f>
        <v>#N/A</v>
      </c>
      <c r="N6" s="513" t="str">
        <f t="array" ref="N6">IFERROR(XLOOKUP(O6,'Week 2 - Making'!$P:$P,'Week 2 - Making'!$A:$A),"")</f>
        <v>Audrey Migliaccio</v>
      </c>
      <c r="O6" s="7">
        <f>MAXIFS('Week 2 - Making'!$P:$P,'Week 2 - Making'!$B:$B,Analysis!$A6)</f>
        <v>0</v>
      </c>
      <c r="P6" s="513" t="str">
        <f t="array" ref="P6">IFERROR(XLOOKUP(Q6,'Week 2 - Making'!$P:$P,'Week 2 - Making'!$A:$A),"")</f>
        <v>Audrey Migliaccio</v>
      </c>
      <c r="Q6" s="7">
        <f>MINIFS('Week 2 - Making'!$P:$P,'Week 2 - Making'!$B:$B,Analysis!$A6)</f>
        <v>0</v>
      </c>
      <c r="R6" s="511" t="str">
        <f t="array" ref="R6">XLOOKUP($A6,Product,'Product List'!$L:$L)</f>
        <v>#N/A</v>
      </c>
      <c r="S6" s="513" t="str">
        <f t="array" ref="S6">IFERROR(XLOOKUP(T6,'Week 3 - Making'!$P:$P,'Week 3 - Making'!$A:$A),"")</f>
        <v/>
      </c>
      <c r="T6" s="402">
        <f>MAXIFS('Week 3 - Making'!$P:$P,'Week 3 - Making'!$B:$B,Analysis!$A6)</f>
        <v>0</v>
      </c>
      <c r="U6" s="513" t="str">
        <f t="array" ref="U6">IFERROR(XLOOKUP(V6,'Week 3 - Making'!$P:$P,'Week 3 - Making'!$A:$A),"")</f>
        <v/>
      </c>
      <c r="V6" s="402">
        <f>MINIFS('Week 3 - Making'!$P:$P,'Week 3 - Making'!$B:$B,Analysis!$A6)</f>
        <v>0</v>
      </c>
      <c r="W6" s="366" t="str">
        <f t="array" ref="W6">XLOOKUP($A6,Product,'Product List'!$M:$M)</f>
        <v>#N/A</v>
      </c>
      <c r="X6" s="513" t="str">
        <f t="array" ref="X6">IFERROR(XLOOKUP(Y6,'Week 4 - Making'!$P:$P,'Week 4 - Making'!$A:$A),"")</f>
        <v/>
      </c>
      <c r="Y6" s="7">
        <f>MAXIFS('Week 4 - Making'!$P:$P,'Week 4 - Making'!$B:$B,Analysis!$A6)</f>
        <v>0</v>
      </c>
      <c r="Z6" s="513" t="str">
        <f t="array" ref="Z6">IFERROR(XLOOKUP(AA6,'Week 4 - Making'!$P:$P,'Week 4 - Making'!$A:$A),"")</f>
        <v/>
      </c>
      <c r="AA6" s="7">
        <f>MINIFS('Week 4 - Making'!$P:$P,'Week 4 - Making'!$B:$B,Analysis!$A6)</f>
        <v>0</v>
      </c>
      <c r="AB6" s="366" t="str">
        <f t="array" ref="AB6">XLOOKUP($A6,Product,'Product List'!$N:$N)</f>
        <v>#N/A</v>
      </c>
      <c r="AC6" s="513" t="str">
        <f t="array" ref="AC6">IFERROR(XLOOKUP(AD6,'Week 5 - Making'!$P:$P,'Week 5 - Making'!$A:$A),"")</f>
        <v/>
      </c>
      <c r="AD6" s="7">
        <f>MAXIFS('Week 5 - Making'!$P:$P,'Week 5 - Making'!$B:$B,Analysis!$A6)</f>
        <v>0</v>
      </c>
      <c r="AE6" s="513" t="str">
        <f t="array" ref="AE6">IFERROR(XLOOKUP(AF6,'Week 5 - Making'!$P:$P,'Week 5 - Making'!$A:$A),"")</f>
        <v/>
      </c>
      <c r="AF6" s="7">
        <f>MINIFS('Week 5 - Making'!$P:$P,'Week 5 - Making'!$B:$B,Analysis!$A6)</f>
        <v>0</v>
      </c>
      <c r="AG6" s="366"/>
    </row>
    <row r="7" ht="14.25" customHeight="1">
      <c r="A7" s="512">
        <v>0.0</v>
      </c>
      <c r="H7" s="366" t="str">
        <f t="array" ref="H7">XLOOKUP($A7,Product,'Product List'!$J:$J)</f>
        <v>#N/A</v>
      </c>
      <c r="I7" s="513" t="str">
        <f t="array" ref="I7">IFERROR(XLOOKUP(J7,'Week 1 - Making'!$P:$P,'Week 1 - Making'!$A:$A),"")</f>
        <v>Audrey Migliaccio</v>
      </c>
      <c r="J7" s="7">
        <f>MAXIFS('Week 1 - Making'!$P:$P,'Week 1 - Making'!$B:$B,Analysis!$A7)</f>
        <v>0</v>
      </c>
      <c r="K7" s="513" t="str">
        <f t="array" ref="K7">IFERROR(XLOOKUP(L7,'Week 1 - Making'!$P:$P,'Week 1 - Making'!$A:$A),"")</f>
        <v>Audrey Migliaccio</v>
      </c>
      <c r="L7" s="7">
        <f>MINIFS('Week 1 - Making'!$P:$P,'Week 1 - Making'!$B:$B,Analysis!$A7)</f>
        <v>0</v>
      </c>
      <c r="M7" s="366" t="str">
        <f t="array" ref="M7">XLOOKUP($A7,Product,'Product List'!$K:K)</f>
        <v>#N/A</v>
      </c>
      <c r="N7" s="513" t="str">
        <f t="array" ref="N7">IFERROR(XLOOKUP(O7,'Week 2 - Making'!$P:$P,'Week 2 - Making'!$A:$A),"")</f>
        <v>Audrey Migliaccio</v>
      </c>
      <c r="O7" s="7">
        <f>MAXIFS('Week 2 - Making'!$P:$P,'Week 2 - Making'!$B:$B,Analysis!$A7)</f>
        <v>0</v>
      </c>
      <c r="P7" s="513" t="str">
        <f t="array" ref="P7">IFERROR(XLOOKUP(Q7,'Week 2 - Making'!$P:$P,'Week 2 - Making'!$A:$A),"")</f>
        <v>Audrey Migliaccio</v>
      </c>
      <c r="Q7" s="7">
        <f>MINIFS('Week 2 - Making'!$P:$P,'Week 2 - Making'!$B:$B,Analysis!$A7)</f>
        <v>0</v>
      </c>
      <c r="R7" s="511" t="str">
        <f t="array" ref="R7">XLOOKUP($A7,Product,'Product List'!$L:$L)</f>
        <v>#N/A</v>
      </c>
      <c r="S7" s="513" t="str">
        <f t="array" ref="S7">IFERROR(XLOOKUP(T7,'Week 3 - Making'!$P:$P,'Week 3 - Making'!$A:$A),"")</f>
        <v/>
      </c>
      <c r="T7" s="402">
        <f>MAXIFS('Week 3 - Making'!$P:$P,'Week 3 - Making'!$B:$B,Analysis!$A7)</f>
        <v>0</v>
      </c>
      <c r="U7" s="513" t="str">
        <f t="array" ref="U7">IFERROR(XLOOKUP(V7,'Week 3 - Making'!$P:$P,'Week 3 - Making'!$A:$A),"")</f>
        <v/>
      </c>
      <c r="V7" s="402">
        <f>MINIFS('Week 3 - Making'!$P:$P,'Week 3 - Making'!$B:$B,Analysis!$A7)</f>
        <v>0</v>
      </c>
      <c r="W7" s="366" t="str">
        <f t="array" ref="W7">XLOOKUP($A7,Product,'Product List'!$M:$M)</f>
        <v>#N/A</v>
      </c>
      <c r="X7" s="513" t="str">
        <f t="array" ref="X7">IFERROR(XLOOKUP(Y7,'Week 4 - Making'!$P:$P,'Week 4 - Making'!$A:$A),"")</f>
        <v/>
      </c>
      <c r="Y7" s="7">
        <f>MAXIFS('Week 4 - Making'!$P:$P,'Week 4 - Making'!$B:$B,Analysis!$A7)</f>
        <v>0</v>
      </c>
      <c r="Z7" s="513" t="str">
        <f t="array" ref="Z7">IFERROR(XLOOKUP(AA7,'Week 4 - Making'!$P:$P,'Week 4 - Making'!$A:$A),"")</f>
        <v/>
      </c>
      <c r="AA7" s="7">
        <f>MINIFS('Week 4 - Making'!$P:$P,'Week 4 - Making'!$B:$B,Analysis!$A7)</f>
        <v>0</v>
      </c>
      <c r="AB7" s="366" t="str">
        <f t="array" ref="AB7">XLOOKUP($A7,Product,'Product List'!$N:$N)</f>
        <v>#N/A</v>
      </c>
      <c r="AC7" s="513" t="str">
        <f t="array" ref="AC7">IFERROR(XLOOKUP(AD7,'Week 5 - Making'!$P:$P,'Week 5 - Making'!$A:$A),"")</f>
        <v/>
      </c>
      <c r="AD7" s="7">
        <f>MAXIFS('Week 5 - Making'!$P:$P,'Week 5 - Making'!$B:$B,Analysis!$A7)</f>
        <v>0</v>
      </c>
      <c r="AE7" s="513" t="str">
        <f t="array" ref="AE7">IFERROR(XLOOKUP(AF7,'Week 5 - Making'!$P:$P,'Week 5 - Making'!$A:$A),"")</f>
        <v/>
      </c>
      <c r="AF7" s="7">
        <f>MINIFS('Week 5 - Making'!$P:$P,'Week 5 - Making'!$B:$B,Analysis!$A7)</f>
        <v>0</v>
      </c>
      <c r="AG7" s="366"/>
    </row>
    <row r="8" ht="14.25" customHeight="1">
      <c r="A8" s="512">
        <v>0.0</v>
      </c>
      <c r="H8" s="366" t="str">
        <f t="array" ref="H8">XLOOKUP($A8,Product,'Product List'!$J:$J)</f>
        <v>#N/A</v>
      </c>
      <c r="I8" s="513" t="str">
        <f t="array" ref="I8">IFERROR(XLOOKUP(J8,'Week 1 - Making'!$P:$P,'Week 1 - Making'!$A:$A),"")</f>
        <v>Audrey Migliaccio</v>
      </c>
      <c r="J8" s="7">
        <f>MAXIFS('Week 1 - Making'!$P:$P,'Week 1 - Making'!$B:$B,Analysis!$A8)</f>
        <v>0</v>
      </c>
      <c r="K8" s="513" t="str">
        <f t="array" ref="K8">IFERROR(XLOOKUP(L8,'Week 1 - Making'!$P:$P,'Week 1 - Making'!$A:$A),"")</f>
        <v>Audrey Migliaccio</v>
      </c>
      <c r="L8" s="7">
        <f>MINIFS('Week 1 - Making'!$P:$P,'Week 1 - Making'!$B:$B,Analysis!$A8)</f>
        <v>0</v>
      </c>
      <c r="M8" s="366" t="str">
        <f t="array" ref="M8">XLOOKUP($A8,Product,'Product List'!$K:K)</f>
        <v>#N/A</v>
      </c>
      <c r="N8" s="513" t="str">
        <f t="array" ref="N8">IFERROR(XLOOKUP(O8,'Week 2 - Making'!$P:$P,'Week 2 - Making'!$A:$A),"")</f>
        <v>Audrey Migliaccio</v>
      </c>
      <c r="O8" s="7">
        <f>MAXIFS('Week 2 - Making'!$P:$P,'Week 2 - Making'!$B:$B,Analysis!$A8)</f>
        <v>0</v>
      </c>
      <c r="P8" s="513" t="str">
        <f t="array" ref="P8">IFERROR(XLOOKUP(Q8,'Week 2 - Making'!$P:$P,'Week 2 - Making'!$A:$A),"")</f>
        <v>Audrey Migliaccio</v>
      </c>
      <c r="Q8" s="7">
        <f>MINIFS('Week 2 - Making'!$P:$P,'Week 2 - Making'!$B:$B,Analysis!$A8)</f>
        <v>0</v>
      </c>
      <c r="R8" s="511" t="str">
        <f t="array" ref="R8">XLOOKUP($A8,Product,'Product List'!$L:$L)</f>
        <v>#N/A</v>
      </c>
      <c r="S8" s="513" t="str">
        <f t="array" ref="S8">IFERROR(XLOOKUP(T8,'Week 3 - Making'!$P:$P,'Week 3 - Making'!$A:$A),"")</f>
        <v/>
      </c>
      <c r="T8" s="402">
        <f>MAXIFS('Week 3 - Making'!$P:$P,'Week 3 - Making'!$B:$B,Analysis!$A8)</f>
        <v>0</v>
      </c>
      <c r="U8" s="513" t="str">
        <f t="array" ref="U8">IFERROR(XLOOKUP(V8,'Week 3 - Making'!$P:$P,'Week 3 - Making'!$A:$A),"")</f>
        <v/>
      </c>
      <c r="V8" s="402">
        <f>MINIFS('Week 3 - Making'!$P:$P,'Week 3 - Making'!$B:$B,Analysis!$A8)</f>
        <v>0</v>
      </c>
      <c r="W8" s="366" t="str">
        <f t="array" ref="W8">XLOOKUP($A8,Product,'Product List'!$M:$M)</f>
        <v>#N/A</v>
      </c>
      <c r="X8" s="513" t="str">
        <f t="array" ref="X8">IFERROR(XLOOKUP(Y8,'Week 4 - Making'!$P:$P,'Week 4 - Making'!$A:$A),"")</f>
        <v/>
      </c>
      <c r="Y8" s="7">
        <f>MAXIFS('Week 4 - Making'!$P:$P,'Week 4 - Making'!$B:$B,Analysis!$A8)</f>
        <v>0</v>
      </c>
      <c r="Z8" s="513" t="str">
        <f t="array" ref="Z8">IFERROR(XLOOKUP(AA8,'Week 4 - Making'!$P:$P,'Week 4 - Making'!$A:$A),"")</f>
        <v/>
      </c>
      <c r="AA8" s="7">
        <f>MINIFS('Week 4 - Making'!$P:$P,'Week 4 - Making'!$B:$B,Analysis!$A8)</f>
        <v>0</v>
      </c>
      <c r="AB8" s="366" t="str">
        <f t="array" ref="AB8">XLOOKUP($A8,Product,'Product List'!$N:$N)</f>
        <v>#N/A</v>
      </c>
      <c r="AC8" s="513" t="str">
        <f t="array" ref="AC8">IFERROR(XLOOKUP(AD8,'Week 5 - Making'!$P:$P,'Week 5 - Making'!$A:$A),"")</f>
        <v/>
      </c>
      <c r="AD8" s="7">
        <f>MAXIFS('Week 5 - Making'!$P:$P,'Week 5 - Making'!$B:$B,Analysis!$A8)</f>
        <v>0</v>
      </c>
      <c r="AE8" s="513" t="str">
        <f t="array" ref="AE8">IFERROR(XLOOKUP(AF8,'Week 5 - Making'!$P:$P,'Week 5 - Making'!$A:$A),"")</f>
        <v/>
      </c>
      <c r="AF8" s="7">
        <f>MINIFS('Week 5 - Making'!$P:$P,'Week 5 - Making'!$B:$B,Analysis!$A8)</f>
        <v>0</v>
      </c>
      <c r="AG8" s="366"/>
    </row>
    <row r="9" ht="14.25" customHeight="1">
      <c r="A9" s="512">
        <v>0.0</v>
      </c>
      <c r="H9" s="366" t="str">
        <f t="array" ref="H9">XLOOKUP($A9,Product,'Product List'!$J:$J)</f>
        <v>#N/A</v>
      </c>
      <c r="I9" s="513" t="str">
        <f t="array" ref="I9">IFERROR(XLOOKUP(J9,'Week 1 - Making'!$P:$P,'Week 1 - Making'!$A:$A),"")</f>
        <v>Audrey Migliaccio</v>
      </c>
      <c r="J9" s="7">
        <f>MAXIFS('Week 1 - Making'!$P:$P,'Week 1 - Making'!$B:$B,Analysis!$A9)</f>
        <v>0</v>
      </c>
      <c r="K9" s="513" t="str">
        <f t="array" ref="K9">IFERROR(XLOOKUP(L9,'Week 1 - Making'!$P:$P,'Week 1 - Making'!$A:$A),"")</f>
        <v>Audrey Migliaccio</v>
      </c>
      <c r="L9" s="7">
        <f>MINIFS('Week 1 - Making'!$P:$P,'Week 1 - Making'!$B:$B,Analysis!$A9)</f>
        <v>0</v>
      </c>
      <c r="M9" s="366" t="str">
        <f t="array" ref="M9">XLOOKUP($A9,Product,'Product List'!$K:K)</f>
        <v>#N/A</v>
      </c>
      <c r="N9" s="513" t="str">
        <f t="array" ref="N9">IFERROR(XLOOKUP(O9,'Week 2 - Making'!$P:$P,'Week 2 - Making'!$A:$A),"")</f>
        <v>Audrey Migliaccio</v>
      </c>
      <c r="O9" s="7">
        <f>MAXIFS('Week 2 - Making'!$P:$P,'Week 2 - Making'!$B:$B,Analysis!$A9)</f>
        <v>0</v>
      </c>
      <c r="P9" s="513" t="str">
        <f t="array" ref="P9">IFERROR(XLOOKUP(Q9,'Week 2 - Making'!$P:$P,'Week 2 - Making'!$A:$A),"")</f>
        <v>Audrey Migliaccio</v>
      </c>
      <c r="Q9" s="7">
        <f>MINIFS('Week 2 - Making'!$P:$P,'Week 2 - Making'!$B:$B,Analysis!$A9)</f>
        <v>0</v>
      </c>
      <c r="R9" s="511" t="str">
        <f t="array" ref="R9">XLOOKUP($A9,Product,'Product List'!$L:$L)</f>
        <v>#N/A</v>
      </c>
      <c r="S9" s="513" t="str">
        <f t="array" ref="S9">IFERROR(XLOOKUP(T9,'Week 3 - Making'!$P:$P,'Week 3 - Making'!$A:$A),"")</f>
        <v/>
      </c>
      <c r="T9" s="402">
        <f>MAXIFS('Week 3 - Making'!$P:$P,'Week 3 - Making'!$B:$B,Analysis!$A9)</f>
        <v>0</v>
      </c>
      <c r="U9" s="513" t="str">
        <f t="array" ref="U9">IFERROR(XLOOKUP(V9,'Week 3 - Making'!$P:$P,'Week 3 - Making'!$A:$A),"")</f>
        <v/>
      </c>
      <c r="V9" s="402">
        <f>MINIFS('Week 3 - Making'!$P:$P,'Week 3 - Making'!$B:$B,Analysis!$A9)</f>
        <v>0</v>
      </c>
      <c r="W9" s="366" t="str">
        <f t="array" ref="W9">XLOOKUP($A9,Product,'Product List'!$M:$M)</f>
        <v>#N/A</v>
      </c>
      <c r="X9" s="513" t="str">
        <f t="array" ref="X9">IFERROR(XLOOKUP(Y9,'Week 4 - Making'!$P:$P,'Week 4 - Making'!$A:$A),"")</f>
        <v/>
      </c>
      <c r="Y9" s="7">
        <f>MAXIFS('Week 4 - Making'!$P:$P,'Week 4 - Making'!$B:$B,Analysis!$A9)</f>
        <v>0</v>
      </c>
      <c r="Z9" s="513" t="str">
        <f t="array" ref="Z9">IFERROR(XLOOKUP(AA9,'Week 4 - Making'!$P:$P,'Week 4 - Making'!$A:$A),"")</f>
        <v/>
      </c>
      <c r="AA9" s="7">
        <f>MINIFS('Week 4 - Making'!$P:$P,'Week 4 - Making'!$B:$B,Analysis!$A9)</f>
        <v>0</v>
      </c>
      <c r="AB9" s="366" t="str">
        <f t="array" ref="AB9">XLOOKUP($A9,Product,'Product List'!$N:$N)</f>
        <v>#N/A</v>
      </c>
      <c r="AC9" s="513" t="str">
        <f t="array" ref="AC9">IFERROR(XLOOKUP(AD9,'Week 5 - Making'!$P:$P,'Week 5 - Making'!$A:$A),"")</f>
        <v/>
      </c>
      <c r="AD9" s="7">
        <f>MAXIFS('Week 5 - Making'!$P:$P,'Week 5 - Making'!$B:$B,Analysis!$A9)</f>
        <v>0</v>
      </c>
      <c r="AE9" s="513" t="str">
        <f t="array" ref="AE9">IFERROR(XLOOKUP(AF9,'Week 5 - Making'!$P:$P,'Week 5 - Making'!$A:$A),"")</f>
        <v/>
      </c>
      <c r="AF9" s="7">
        <f>MINIFS('Week 5 - Making'!$P:$P,'Week 5 - Making'!$B:$B,Analysis!$A9)</f>
        <v>0</v>
      </c>
      <c r="AG9" s="366"/>
    </row>
    <row r="10" ht="14.25" customHeight="1">
      <c r="A10" s="512">
        <v>0.0</v>
      </c>
      <c r="H10" s="366" t="str">
        <f t="array" ref="H10">XLOOKUP($A10,Product,'Product List'!$J:$J)</f>
        <v>#N/A</v>
      </c>
      <c r="I10" s="513" t="str">
        <f t="array" ref="I10">IFERROR(XLOOKUP(J10,'Week 1 - Making'!$P:$P,'Week 1 - Making'!$A:$A),"")</f>
        <v>Audrey Migliaccio</v>
      </c>
      <c r="J10" s="7">
        <f>MAXIFS('Week 1 - Making'!$P:$P,'Week 1 - Making'!$B:$B,Analysis!$A10)</f>
        <v>0</v>
      </c>
      <c r="K10" s="513" t="str">
        <f t="array" ref="K10">IFERROR(XLOOKUP(L10,'Week 1 - Making'!$P:$P,'Week 1 - Making'!$A:$A),"")</f>
        <v>Audrey Migliaccio</v>
      </c>
      <c r="L10" s="7">
        <f>MINIFS('Week 1 - Making'!$P:$P,'Week 1 - Making'!$B:$B,Analysis!$A10)</f>
        <v>0</v>
      </c>
      <c r="M10" s="366" t="str">
        <f t="array" ref="M10">XLOOKUP($A10,Product,'Product List'!$K:K)</f>
        <v>#N/A</v>
      </c>
      <c r="N10" s="513" t="str">
        <f t="array" ref="N10">IFERROR(XLOOKUP(O10,'Week 2 - Making'!$P:$P,'Week 2 - Making'!$A:$A),"")</f>
        <v>Audrey Migliaccio</v>
      </c>
      <c r="O10" s="7">
        <f>MAXIFS('Week 2 - Making'!$P:$P,'Week 2 - Making'!$B:$B,Analysis!$A10)</f>
        <v>0</v>
      </c>
      <c r="P10" s="513" t="str">
        <f t="array" ref="P10">IFERROR(XLOOKUP(Q10,'Week 2 - Making'!$P:$P,'Week 2 - Making'!$A:$A),"")</f>
        <v>Audrey Migliaccio</v>
      </c>
      <c r="Q10" s="7">
        <f>MINIFS('Week 2 - Making'!$P:$P,'Week 2 - Making'!$B:$B,Analysis!$A10)</f>
        <v>0</v>
      </c>
      <c r="R10" s="511" t="str">
        <f t="array" ref="R10">XLOOKUP($A10,Product,'Product List'!$L:$L)</f>
        <v>#N/A</v>
      </c>
      <c r="S10" s="513" t="str">
        <f t="array" ref="S10">IFERROR(XLOOKUP(T10,'Week 3 - Making'!$P:$P,'Week 3 - Making'!$A:$A),"")</f>
        <v/>
      </c>
      <c r="T10" s="402">
        <f>MAXIFS('Week 3 - Making'!$P:$P,'Week 3 - Making'!$B:$B,Analysis!$A10)</f>
        <v>0</v>
      </c>
      <c r="U10" s="513" t="str">
        <f t="array" ref="U10">IFERROR(XLOOKUP(V10,'Week 3 - Making'!$P:$P,'Week 3 - Making'!$A:$A),"")</f>
        <v/>
      </c>
      <c r="V10" s="402">
        <f>MINIFS('Week 3 - Making'!$P:$P,'Week 3 - Making'!$B:$B,Analysis!$A10)</f>
        <v>0</v>
      </c>
      <c r="W10" s="366" t="str">
        <f t="array" ref="W10">XLOOKUP($A10,Product,'Product List'!$M:$M)</f>
        <v>#N/A</v>
      </c>
      <c r="X10" s="513" t="str">
        <f t="array" ref="X10">IFERROR(XLOOKUP(Y10,'Week 4 - Making'!$P:$P,'Week 4 - Making'!$A:$A),"")</f>
        <v/>
      </c>
      <c r="Y10" s="7">
        <f>MAXIFS('Week 4 - Making'!$P:$P,'Week 4 - Making'!$B:$B,Analysis!$A10)</f>
        <v>0</v>
      </c>
      <c r="Z10" s="513" t="str">
        <f t="array" ref="Z10">IFERROR(XLOOKUP(AA10,'Week 4 - Making'!$P:$P,'Week 4 - Making'!$A:$A),"")</f>
        <v/>
      </c>
      <c r="AA10" s="7">
        <f>MINIFS('Week 4 - Making'!$P:$P,'Week 4 - Making'!$B:$B,Analysis!$A10)</f>
        <v>0</v>
      </c>
      <c r="AB10" s="366" t="str">
        <f t="array" ref="AB10">XLOOKUP($A10,Product,'Product List'!$N:$N)</f>
        <v>#N/A</v>
      </c>
      <c r="AC10" s="513" t="str">
        <f t="array" ref="AC10">IFERROR(XLOOKUP(AD10,'Week 5 - Making'!$P:$P,'Week 5 - Making'!$A:$A),"")</f>
        <v/>
      </c>
      <c r="AD10" s="7">
        <f>MAXIFS('Week 5 - Making'!$P:$P,'Week 5 - Making'!$B:$B,Analysis!$A10)</f>
        <v>0</v>
      </c>
      <c r="AE10" s="513" t="str">
        <f t="array" ref="AE10">IFERROR(XLOOKUP(AF10,'Week 5 - Making'!$P:$P,'Week 5 - Making'!$A:$A),"")</f>
        <v/>
      </c>
      <c r="AF10" s="7">
        <f>MINIFS('Week 5 - Making'!$P:$P,'Week 5 - Making'!$B:$B,Analysis!$A10)</f>
        <v>0</v>
      </c>
      <c r="AG10" s="366"/>
    </row>
    <row r="11" ht="14.25" customHeight="1">
      <c r="A11" s="512">
        <v>0.0</v>
      </c>
      <c r="H11" s="366" t="str">
        <f t="array" ref="H11">XLOOKUP($A11,Product,'Product List'!$J:$J)</f>
        <v>#N/A</v>
      </c>
      <c r="I11" s="513" t="str">
        <f t="array" ref="I11">IFERROR(XLOOKUP(J11,'Week 1 - Making'!$P:$P,'Week 1 - Making'!$A:$A),"")</f>
        <v>Audrey Migliaccio</v>
      </c>
      <c r="J11" s="7">
        <f>MAXIFS('Week 1 - Making'!$P:$P,'Week 1 - Making'!$B:$B,Analysis!$A11)</f>
        <v>0</v>
      </c>
      <c r="K11" s="513" t="str">
        <f t="array" ref="K11">IFERROR(XLOOKUP(L11,'Week 1 - Making'!$P:$P,'Week 1 - Making'!$A:$A),"")</f>
        <v>Audrey Migliaccio</v>
      </c>
      <c r="L11" s="7">
        <f>MINIFS('Week 1 - Making'!$P:$P,'Week 1 - Making'!$B:$B,Analysis!$A11)</f>
        <v>0</v>
      </c>
      <c r="M11" s="366" t="str">
        <f t="array" ref="M11">XLOOKUP($A11,Product,'Product List'!$K:K)</f>
        <v>#N/A</v>
      </c>
      <c r="N11" s="513" t="str">
        <f t="array" ref="N11">IFERROR(XLOOKUP(O11,'Week 2 - Making'!$P:$P,'Week 2 - Making'!$A:$A),"")</f>
        <v>Audrey Migliaccio</v>
      </c>
      <c r="O11" s="7">
        <f>MAXIFS('Week 2 - Making'!$P:$P,'Week 2 - Making'!$B:$B,Analysis!$A11)</f>
        <v>0</v>
      </c>
      <c r="P11" s="513" t="str">
        <f t="array" ref="P11">IFERROR(XLOOKUP(Q11,'Week 2 - Making'!$P:$P,'Week 2 - Making'!$A:$A),"")</f>
        <v>Audrey Migliaccio</v>
      </c>
      <c r="Q11" s="7">
        <f>MINIFS('Week 2 - Making'!$P:$P,'Week 2 - Making'!$B:$B,Analysis!$A11)</f>
        <v>0</v>
      </c>
      <c r="R11" s="511" t="str">
        <f t="array" ref="R11">XLOOKUP($A11,Product,'Product List'!$L:$L)</f>
        <v>#N/A</v>
      </c>
      <c r="S11" s="513" t="str">
        <f t="array" ref="S11">IFERROR(XLOOKUP(T11,'Week 3 - Making'!$P:$P,'Week 3 - Making'!$A:$A),"")</f>
        <v/>
      </c>
      <c r="T11" s="402">
        <f>MAXIFS('Week 3 - Making'!$P:$P,'Week 3 - Making'!$B:$B,Analysis!$A11)</f>
        <v>0</v>
      </c>
      <c r="U11" s="513" t="str">
        <f t="array" ref="U11">IFERROR(XLOOKUP(V11,'Week 3 - Making'!$P:$P,'Week 3 - Making'!$A:$A),"")</f>
        <v/>
      </c>
      <c r="V11" s="402">
        <f>MINIFS('Week 3 - Making'!$P:$P,'Week 3 - Making'!$B:$B,Analysis!$A11)</f>
        <v>0</v>
      </c>
      <c r="W11" s="366" t="str">
        <f t="array" ref="W11">XLOOKUP($A11,Product,'Product List'!$M:$M)</f>
        <v>#N/A</v>
      </c>
      <c r="X11" s="513" t="str">
        <f t="array" ref="X11">IFERROR(XLOOKUP(Y11,'Week 4 - Making'!$P:$P,'Week 4 - Making'!$A:$A),"")</f>
        <v/>
      </c>
      <c r="Y11" s="7">
        <f>MAXIFS('Week 4 - Making'!$P:$P,'Week 4 - Making'!$B:$B,Analysis!$A11)</f>
        <v>0</v>
      </c>
      <c r="Z11" s="513" t="str">
        <f t="array" ref="Z11">IFERROR(XLOOKUP(AA11,'Week 4 - Making'!$P:$P,'Week 4 - Making'!$A:$A),"")</f>
        <v/>
      </c>
      <c r="AA11" s="7">
        <f>MINIFS('Week 4 - Making'!$P:$P,'Week 4 - Making'!$B:$B,Analysis!$A11)</f>
        <v>0</v>
      </c>
      <c r="AB11" s="366" t="str">
        <f t="array" ref="AB11">XLOOKUP($A11,Product,'Product List'!$N:$N)</f>
        <v>#N/A</v>
      </c>
      <c r="AC11" s="513" t="str">
        <f t="array" ref="AC11">IFERROR(XLOOKUP(AD11,'Week 5 - Making'!$P:$P,'Week 5 - Making'!$A:$A),"")</f>
        <v/>
      </c>
      <c r="AD11" s="7">
        <f>MAXIFS('Week 5 - Making'!$P:$P,'Week 5 - Making'!$B:$B,Analysis!$A11)</f>
        <v>0</v>
      </c>
      <c r="AE11" s="513" t="str">
        <f t="array" ref="AE11">IFERROR(XLOOKUP(AF11,'Week 5 - Making'!$P:$P,'Week 5 - Making'!$A:$A),"")</f>
        <v/>
      </c>
      <c r="AF11" s="7">
        <f>MINIFS('Week 5 - Making'!$P:$P,'Week 5 - Making'!$B:$B,Analysis!$A11)</f>
        <v>0</v>
      </c>
      <c r="AG11" s="366"/>
    </row>
    <row r="12" ht="14.25" customHeight="1">
      <c r="A12" s="512">
        <v>0.0</v>
      </c>
      <c r="H12" s="366" t="str">
        <f t="array" ref="H12">XLOOKUP($A12,Product,'Product List'!$J:$J)</f>
        <v>#N/A</v>
      </c>
      <c r="I12" s="513" t="str">
        <f t="array" ref="I12">IFERROR(XLOOKUP(J12,'Week 1 - Making'!$P:$P,'Week 1 - Making'!$A:$A),"")</f>
        <v>Audrey Migliaccio</v>
      </c>
      <c r="J12" s="7">
        <f>MAXIFS('Week 1 - Making'!$P:$P,'Week 1 - Making'!$B:$B,Analysis!$A12)</f>
        <v>0</v>
      </c>
      <c r="K12" s="513" t="str">
        <f t="array" ref="K12">IFERROR(XLOOKUP(L12,'Week 1 - Making'!$P:$P,'Week 1 - Making'!$A:$A),"")</f>
        <v>Audrey Migliaccio</v>
      </c>
      <c r="L12" s="7">
        <f>MINIFS('Week 1 - Making'!$P:$P,'Week 1 - Making'!$B:$B,Analysis!$A12)</f>
        <v>0</v>
      </c>
      <c r="M12" s="366" t="str">
        <f t="array" ref="M12">XLOOKUP($A12,Product,'Product List'!$K:K)</f>
        <v>#N/A</v>
      </c>
      <c r="N12" s="513" t="str">
        <f t="array" ref="N12">IFERROR(XLOOKUP(O12,'Week 2 - Making'!$P:$P,'Week 2 - Making'!$A:$A),"")</f>
        <v>Audrey Migliaccio</v>
      </c>
      <c r="O12" s="7">
        <f>MAXIFS('Week 2 - Making'!$P:$P,'Week 2 - Making'!$B:$B,Analysis!$A12)</f>
        <v>0</v>
      </c>
      <c r="P12" s="513" t="str">
        <f t="array" ref="P12">IFERROR(XLOOKUP(Q12,'Week 2 - Making'!$P:$P,'Week 2 - Making'!$A:$A),"")</f>
        <v>Audrey Migliaccio</v>
      </c>
      <c r="Q12" s="7">
        <f>MINIFS('Week 2 - Making'!$P:$P,'Week 2 - Making'!$B:$B,Analysis!$A12)</f>
        <v>0</v>
      </c>
      <c r="R12" s="511" t="str">
        <f t="array" ref="R12">XLOOKUP($A12,Product,'Product List'!$L:$L)</f>
        <v>#N/A</v>
      </c>
      <c r="S12" s="513" t="str">
        <f t="array" ref="S12">IFERROR(XLOOKUP(T12,'Week 3 - Making'!$P:$P,'Week 3 - Making'!$A:$A),"")</f>
        <v/>
      </c>
      <c r="T12" s="402">
        <f>MAXIFS('Week 3 - Making'!$P:$P,'Week 3 - Making'!$B:$B,Analysis!$A12)</f>
        <v>0</v>
      </c>
      <c r="U12" s="513" t="str">
        <f t="array" ref="U12">IFERROR(XLOOKUP(V12,'Week 3 - Making'!$P:$P,'Week 3 - Making'!$A:$A),"")</f>
        <v/>
      </c>
      <c r="V12" s="402">
        <f>MINIFS('Week 3 - Making'!$P:$P,'Week 3 - Making'!$B:$B,Analysis!$A12)</f>
        <v>0</v>
      </c>
      <c r="W12" s="366" t="str">
        <f t="array" ref="W12">XLOOKUP($A12,Product,'Product List'!$M:$M)</f>
        <v>#N/A</v>
      </c>
      <c r="X12" s="513" t="str">
        <f t="array" ref="X12">IFERROR(XLOOKUP(Y12,'Week 4 - Making'!$P:$P,'Week 4 - Making'!$A:$A),"")</f>
        <v/>
      </c>
      <c r="Y12" s="7">
        <f>MAXIFS('Week 4 - Making'!$P:$P,'Week 4 - Making'!$B:$B,Analysis!$A12)</f>
        <v>0</v>
      </c>
      <c r="Z12" s="513" t="str">
        <f t="array" ref="Z12">IFERROR(XLOOKUP(AA12,'Week 4 - Making'!$P:$P,'Week 4 - Making'!$A:$A),"")</f>
        <v/>
      </c>
      <c r="AA12" s="7">
        <f>MINIFS('Week 4 - Making'!$P:$P,'Week 4 - Making'!$B:$B,Analysis!$A12)</f>
        <v>0</v>
      </c>
      <c r="AB12" s="366" t="str">
        <f t="array" ref="AB12">XLOOKUP($A12,Product,'Product List'!$N:$N)</f>
        <v>#N/A</v>
      </c>
      <c r="AC12" s="513" t="str">
        <f t="array" ref="AC12">IFERROR(XLOOKUP(AD12,'Week 5 - Making'!$P:$P,'Week 5 - Making'!$A:$A),"")</f>
        <v/>
      </c>
      <c r="AD12" s="7">
        <f>MAXIFS('Week 5 - Making'!$P:$P,'Week 5 - Making'!$B:$B,Analysis!$A12)</f>
        <v>0</v>
      </c>
      <c r="AE12" s="513" t="str">
        <f t="array" ref="AE12">IFERROR(XLOOKUP(AF12,'Week 5 - Making'!$P:$P,'Week 5 - Making'!$A:$A),"")</f>
        <v/>
      </c>
      <c r="AF12" s="7">
        <f>MINIFS('Week 5 - Making'!$P:$P,'Week 5 - Making'!$B:$B,Analysis!$A12)</f>
        <v>0</v>
      </c>
      <c r="AG12" s="366"/>
    </row>
    <row r="13" ht="14.25" customHeight="1">
      <c r="A13" s="512">
        <v>0.0</v>
      </c>
      <c r="H13" s="366" t="str">
        <f t="array" ref="H13">XLOOKUP($A13,Product,'Product List'!$J:$J)</f>
        <v>#N/A</v>
      </c>
      <c r="I13" s="513" t="str">
        <f t="array" ref="I13">IFERROR(XLOOKUP(J13,'Week 1 - Making'!$P:$P,'Week 1 - Making'!$A:$A),"")</f>
        <v>Audrey Migliaccio</v>
      </c>
      <c r="J13" s="7">
        <f>MAXIFS('Week 1 - Making'!$P:$P,'Week 1 - Making'!$B:$B,Analysis!$A13)</f>
        <v>0</v>
      </c>
      <c r="K13" s="513" t="str">
        <f t="array" ref="K13">IFERROR(XLOOKUP(L13,'Week 1 - Making'!$P:$P,'Week 1 - Making'!$A:$A),"")</f>
        <v>Audrey Migliaccio</v>
      </c>
      <c r="L13" s="7">
        <f>MINIFS('Week 1 - Making'!$P:$P,'Week 1 - Making'!$B:$B,Analysis!$A13)</f>
        <v>0</v>
      </c>
      <c r="M13" s="366" t="str">
        <f t="array" ref="M13">XLOOKUP($A13,Product,'Product List'!$K:K)</f>
        <v>#N/A</v>
      </c>
      <c r="N13" s="513" t="str">
        <f t="array" ref="N13">IFERROR(XLOOKUP(O13,'Week 2 - Making'!$P:$P,'Week 2 - Making'!$A:$A),"")</f>
        <v>Audrey Migliaccio</v>
      </c>
      <c r="O13" s="7">
        <f>MAXIFS('Week 2 - Making'!$P:$P,'Week 2 - Making'!$B:$B,Analysis!$A13)</f>
        <v>0</v>
      </c>
      <c r="P13" s="513" t="str">
        <f t="array" ref="P13">IFERROR(XLOOKUP(Q13,'Week 2 - Making'!$P:$P,'Week 2 - Making'!$A:$A),"")</f>
        <v>Audrey Migliaccio</v>
      </c>
      <c r="Q13" s="7">
        <f>MINIFS('Week 2 - Making'!$P:$P,'Week 2 - Making'!$B:$B,Analysis!$A13)</f>
        <v>0</v>
      </c>
      <c r="R13" s="511" t="str">
        <f t="array" ref="R13">XLOOKUP($A13,Product,'Product List'!$L:$L)</f>
        <v>#N/A</v>
      </c>
      <c r="S13" s="513" t="str">
        <f t="array" ref="S13">IFERROR(XLOOKUP(T13,'Week 3 - Making'!$P:$P,'Week 3 - Making'!$A:$A),"")</f>
        <v/>
      </c>
      <c r="T13" s="402">
        <f>MAXIFS('Week 3 - Making'!$P:$P,'Week 3 - Making'!$B:$B,Analysis!$A13)</f>
        <v>0</v>
      </c>
      <c r="U13" s="513" t="str">
        <f t="array" ref="U13">IFERROR(XLOOKUP(V13,'Week 3 - Making'!$P:$P,'Week 3 - Making'!$A:$A),"")</f>
        <v/>
      </c>
      <c r="V13" s="402">
        <f>MINIFS('Week 3 - Making'!$P:$P,'Week 3 - Making'!$B:$B,Analysis!$A13)</f>
        <v>0</v>
      </c>
      <c r="W13" s="366" t="str">
        <f t="array" ref="W13">XLOOKUP($A13,Product,'Product List'!$M:$M)</f>
        <v>#N/A</v>
      </c>
      <c r="X13" s="513" t="str">
        <f t="array" ref="X13">IFERROR(XLOOKUP(Y13,'Week 4 - Making'!$P:$P,'Week 4 - Making'!$A:$A),"")</f>
        <v/>
      </c>
      <c r="Y13" s="7">
        <f>MAXIFS('Week 4 - Making'!$P:$P,'Week 4 - Making'!$B:$B,Analysis!$A13)</f>
        <v>0</v>
      </c>
      <c r="Z13" s="513" t="str">
        <f t="array" ref="Z13">IFERROR(XLOOKUP(AA13,'Week 4 - Making'!$P:$P,'Week 4 - Making'!$A:$A),"")</f>
        <v/>
      </c>
      <c r="AA13" s="7">
        <f>MINIFS('Week 4 - Making'!$P:$P,'Week 4 - Making'!$B:$B,Analysis!$A13)</f>
        <v>0</v>
      </c>
      <c r="AB13" s="366" t="str">
        <f t="array" ref="AB13">XLOOKUP($A13,Product,'Product List'!$N:$N)</f>
        <v>#N/A</v>
      </c>
      <c r="AC13" s="513" t="str">
        <f t="array" ref="AC13">IFERROR(XLOOKUP(AD13,'Week 5 - Making'!$P:$P,'Week 5 - Making'!$A:$A),"")</f>
        <v/>
      </c>
      <c r="AD13" s="7">
        <f>MAXIFS('Week 5 - Making'!$P:$P,'Week 5 - Making'!$B:$B,Analysis!$A13)</f>
        <v>0</v>
      </c>
      <c r="AE13" s="513" t="str">
        <f t="array" ref="AE13">IFERROR(XLOOKUP(AF13,'Week 5 - Making'!$P:$P,'Week 5 - Making'!$A:$A),"")</f>
        <v/>
      </c>
      <c r="AF13" s="7">
        <f>MINIFS('Week 5 - Making'!$P:$P,'Week 5 - Making'!$B:$B,Analysis!$A13)</f>
        <v>0</v>
      </c>
      <c r="AG13" s="366"/>
    </row>
    <row r="14" ht="14.25" customHeight="1">
      <c r="A14" s="512">
        <v>0.0</v>
      </c>
      <c r="H14" s="366" t="str">
        <f t="array" ref="H14">XLOOKUP($A14,Product,'Product List'!$J:$J)</f>
        <v>#N/A</v>
      </c>
      <c r="I14" s="513" t="str">
        <f t="array" ref="I14">IFERROR(XLOOKUP(J14,'Week 1 - Making'!$P:$P,'Week 1 - Making'!$A:$A),"")</f>
        <v>Audrey Migliaccio</v>
      </c>
      <c r="J14" s="7">
        <f>MAXIFS('Week 1 - Making'!$P:$P,'Week 1 - Making'!$B:$B,Analysis!$A14)</f>
        <v>0</v>
      </c>
      <c r="K14" s="513" t="str">
        <f t="array" ref="K14">IFERROR(XLOOKUP(L14,'Week 1 - Making'!$P:$P,'Week 1 - Making'!$A:$A),"")</f>
        <v>Audrey Migliaccio</v>
      </c>
      <c r="L14" s="7">
        <f>MINIFS('Week 1 - Making'!$P:$P,'Week 1 - Making'!$B:$B,Analysis!$A14)</f>
        <v>0</v>
      </c>
      <c r="M14" s="366" t="str">
        <f t="array" ref="M14">XLOOKUP($A14,Product,'Product List'!$K:K)</f>
        <v>#N/A</v>
      </c>
      <c r="N14" s="513" t="str">
        <f t="array" ref="N14">IFERROR(XLOOKUP(O14,'Week 2 - Making'!$P:$P,'Week 2 - Making'!$A:$A),"")</f>
        <v>Audrey Migliaccio</v>
      </c>
      <c r="O14" s="7">
        <f>MAXIFS('Week 2 - Making'!$P:$P,'Week 2 - Making'!$B:$B,Analysis!$A14)</f>
        <v>0</v>
      </c>
      <c r="P14" s="513" t="str">
        <f t="array" ref="P14">IFERROR(XLOOKUP(Q14,'Week 2 - Making'!$P:$P,'Week 2 - Making'!$A:$A),"")</f>
        <v>Audrey Migliaccio</v>
      </c>
      <c r="Q14" s="7">
        <f>MINIFS('Week 2 - Making'!$P:$P,'Week 2 - Making'!$B:$B,Analysis!$A14)</f>
        <v>0</v>
      </c>
      <c r="R14" s="511" t="str">
        <f t="array" ref="R14">XLOOKUP($A14,Product,'Product List'!$L:$L)</f>
        <v>#N/A</v>
      </c>
      <c r="S14" s="513" t="str">
        <f t="array" ref="S14">IFERROR(XLOOKUP(T14,'Week 3 - Making'!$P:$P,'Week 3 - Making'!$A:$A),"")</f>
        <v/>
      </c>
      <c r="T14" s="402">
        <f>MAXIFS('Week 3 - Making'!$P:$P,'Week 3 - Making'!$B:$B,Analysis!$A14)</f>
        <v>0</v>
      </c>
      <c r="U14" s="513" t="str">
        <f t="array" ref="U14">IFERROR(XLOOKUP(V14,'Week 3 - Making'!$P:$P,'Week 3 - Making'!$A:$A),"")</f>
        <v/>
      </c>
      <c r="V14" s="402">
        <f>MINIFS('Week 3 - Making'!$P:$P,'Week 3 - Making'!$B:$B,Analysis!$A14)</f>
        <v>0</v>
      </c>
      <c r="W14" s="366" t="str">
        <f t="array" ref="W14">XLOOKUP($A14,Product,'Product List'!$M:$M)</f>
        <v>#N/A</v>
      </c>
      <c r="X14" s="513" t="str">
        <f t="array" ref="X14">IFERROR(XLOOKUP(Y14,'Week 4 - Making'!$P:$P,'Week 4 - Making'!$A:$A),"")</f>
        <v/>
      </c>
      <c r="Y14" s="7">
        <f>MAXIFS('Week 4 - Making'!$P:$P,'Week 4 - Making'!$B:$B,Analysis!$A14)</f>
        <v>0</v>
      </c>
      <c r="Z14" s="513" t="str">
        <f t="array" ref="Z14">IFERROR(XLOOKUP(AA14,'Week 4 - Making'!$P:$P,'Week 4 - Making'!$A:$A),"")</f>
        <v/>
      </c>
      <c r="AA14" s="7">
        <f>MINIFS('Week 4 - Making'!$P:$P,'Week 4 - Making'!$B:$B,Analysis!$A14)</f>
        <v>0</v>
      </c>
      <c r="AB14" s="366" t="str">
        <f t="array" ref="AB14">XLOOKUP($A14,Product,'Product List'!$N:$N)</f>
        <v>#N/A</v>
      </c>
      <c r="AC14" s="513" t="str">
        <f t="array" ref="AC14">IFERROR(XLOOKUP(AD14,'Week 5 - Making'!$P:$P,'Week 5 - Making'!$A:$A),"")</f>
        <v/>
      </c>
      <c r="AD14" s="7">
        <f>MAXIFS('Week 5 - Making'!$P:$P,'Week 5 - Making'!$B:$B,Analysis!$A14)</f>
        <v>0</v>
      </c>
      <c r="AE14" s="513" t="str">
        <f t="array" ref="AE14">IFERROR(XLOOKUP(AF14,'Week 5 - Making'!$P:$P,'Week 5 - Making'!$A:$A),"")</f>
        <v/>
      </c>
      <c r="AF14" s="7">
        <f>MINIFS('Week 5 - Making'!$P:$P,'Week 5 - Making'!$B:$B,Analysis!$A14)</f>
        <v>0</v>
      </c>
      <c r="AG14" s="366"/>
    </row>
    <row r="15" ht="14.25" customHeight="1">
      <c r="A15" s="512">
        <v>0.0</v>
      </c>
      <c r="H15" s="366" t="str">
        <f t="array" ref="H15">XLOOKUP($A15,Product,'Product List'!$J:$J)</f>
        <v>#N/A</v>
      </c>
      <c r="I15" s="513" t="str">
        <f t="array" ref="I15">IFERROR(XLOOKUP(J15,'Week 1 - Making'!$P:$P,'Week 1 - Making'!$A:$A),"")</f>
        <v>Audrey Migliaccio</v>
      </c>
      <c r="J15" s="7">
        <f>MAXIFS('Week 1 - Making'!$P:$P,'Week 1 - Making'!$B:$B,Analysis!$A15)</f>
        <v>0</v>
      </c>
      <c r="K15" s="513" t="str">
        <f t="array" ref="K15">IFERROR(XLOOKUP(L15,'Week 1 - Making'!$P:$P,'Week 1 - Making'!$A:$A),"")</f>
        <v>Audrey Migliaccio</v>
      </c>
      <c r="L15" s="7">
        <f>MINIFS('Week 1 - Making'!$P:$P,'Week 1 - Making'!$B:$B,Analysis!$A15)</f>
        <v>0</v>
      </c>
      <c r="M15" s="366" t="str">
        <f t="array" ref="M15">XLOOKUP($A15,Product,'Product List'!$K:K)</f>
        <v>#N/A</v>
      </c>
      <c r="N15" s="513" t="str">
        <f t="array" ref="N15">IFERROR(XLOOKUP(O15,'Week 2 - Making'!$P:$P,'Week 2 - Making'!$A:$A),"")</f>
        <v>Audrey Migliaccio</v>
      </c>
      <c r="O15" s="7">
        <f>MAXIFS('Week 2 - Making'!$P:$P,'Week 2 - Making'!$B:$B,Analysis!$A15)</f>
        <v>0</v>
      </c>
      <c r="P15" s="513" t="str">
        <f t="array" ref="P15">IFERROR(XLOOKUP(Q15,'Week 2 - Making'!$P:$P,'Week 2 - Making'!$A:$A),"")</f>
        <v>Audrey Migliaccio</v>
      </c>
      <c r="Q15" s="7">
        <f>MINIFS('Week 2 - Making'!$P:$P,'Week 2 - Making'!$B:$B,Analysis!$A15)</f>
        <v>0</v>
      </c>
      <c r="R15" s="511" t="str">
        <f t="array" ref="R15">XLOOKUP($A15,Product,'Product List'!$L:$L)</f>
        <v>#N/A</v>
      </c>
      <c r="S15" s="513" t="str">
        <f t="array" ref="S15">IFERROR(XLOOKUP(T15,'Week 3 - Making'!$P:$P,'Week 3 - Making'!$A:$A),"")</f>
        <v/>
      </c>
      <c r="T15" s="402">
        <f>MAXIFS('Week 3 - Making'!$P:$P,'Week 3 - Making'!$B:$B,Analysis!$A15)</f>
        <v>0</v>
      </c>
      <c r="U15" s="513" t="str">
        <f t="array" ref="U15">IFERROR(XLOOKUP(V15,'Week 3 - Making'!$P:$P,'Week 3 - Making'!$A:$A),"")</f>
        <v/>
      </c>
      <c r="V15" s="402">
        <f>MINIFS('Week 3 - Making'!$P:$P,'Week 3 - Making'!$B:$B,Analysis!$A15)</f>
        <v>0</v>
      </c>
      <c r="W15" s="366" t="str">
        <f t="array" ref="W15">XLOOKUP($A15,Product,'Product List'!$M:$M)</f>
        <v>#N/A</v>
      </c>
      <c r="X15" s="513" t="str">
        <f t="array" ref="X15">IFERROR(XLOOKUP(Y15,'Week 4 - Making'!$P:$P,'Week 4 - Making'!$A:$A),"")</f>
        <v/>
      </c>
      <c r="Y15" s="7">
        <f>MAXIFS('Week 4 - Making'!$P:$P,'Week 4 - Making'!$B:$B,Analysis!$A15)</f>
        <v>0</v>
      </c>
      <c r="Z15" s="513" t="str">
        <f t="array" ref="Z15">IFERROR(XLOOKUP(AA15,'Week 4 - Making'!$P:$P,'Week 4 - Making'!$A:$A),"")</f>
        <v/>
      </c>
      <c r="AA15" s="7">
        <f>MINIFS('Week 4 - Making'!$P:$P,'Week 4 - Making'!$B:$B,Analysis!$A15)</f>
        <v>0</v>
      </c>
      <c r="AB15" s="366" t="str">
        <f t="array" ref="AB15">XLOOKUP($A15,Product,'Product List'!$N:$N)</f>
        <v>#N/A</v>
      </c>
      <c r="AC15" s="513" t="str">
        <f t="array" ref="AC15">IFERROR(XLOOKUP(AD15,'Week 5 - Making'!$P:$P,'Week 5 - Making'!$A:$A),"")</f>
        <v/>
      </c>
      <c r="AD15" s="7">
        <f>MAXIFS('Week 5 - Making'!$P:$P,'Week 5 - Making'!$B:$B,Analysis!$A15)</f>
        <v>0</v>
      </c>
      <c r="AE15" s="513" t="str">
        <f t="array" ref="AE15">IFERROR(XLOOKUP(AF15,'Week 5 - Making'!$P:$P,'Week 5 - Making'!$A:$A),"")</f>
        <v/>
      </c>
      <c r="AF15" s="7">
        <f>MINIFS('Week 5 - Making'!$P:$P,'Week 5 - Making'!$B:$B,Analysis!$A15)</f>
        <v>0</v>
      </c>
      <c r="AG15" s="366"/>
    </row>
    <row r="16" ht="14.25" customHeight="1">
      <c r="A16" s="512">
        <v>0.0</v>
      </c>
      <c r="H16" s="366" t="str">
        <f t="array" ref="H16">XLOOKUP($A16,Product,'Product List'!$J:$J)</f>
        <v>#N/A</v>
      </c>
      <c r="I16" s="513" t="str">
        <f t="array" ref="I16">IFERROR(XLOOKUP(J16,'Week 1 - Making'!$P:$P,'Week 1 - Making'!$A:$A),"")</f>
        <v>Audrey Migliaccio</v>
      </c>
      <c r="J16" s="7">
        <f>MAXIFS('Week 1 - Making'!$P:$P,'Week 1 - Making'!$B:$B,Analysis!$A16)</f>
        <v>0</v>
      </c>
      <c r="K16" s="513" t="str">
        <f t="array" ref="K16">IFERROR(XLOOKUP(L16,'Week 1 - Making'!$P:$P,'Week 1 - Making'!$A:$A),"")</f>
        <v>Audrey Migliaccio</v>
      </c>
      <c r="L16" s="7">
        <f>MINIFS('Week 1 - Making'!$P:$P,'Week 1 - Making'!$B:$B,Analysis!$A16)</f>
        <v>0</v>
      </c>
      <c r="M16" s="366" t="str">
        <f t="array" ref="M16">XLOOKUP($A16,Product,'Product List'!$K:K)</f>
        <v>#N/A</v>
      </c>
      <c r="N16" s="513" t="str">
        <f t="array" ref="N16">IFERROR(XLOOKUP(O16,'Week 2 - Making'!$P:$P,'Week 2 - Making'!$A:$A),"")</f>
        <v>Audrey Migliaccio</v>
      </c>
      <c r="O16" s="7">
        <f>MAXIFS('Week 2 - Making'!$P:$P,'Week 2 - Making'!$B:$B,Analysis!$A16)</f>
        <v>0</v>
      </c>
      <c r="P16" s="513" t="str">
        <f t="array" ref="P16">IFERROR(XLOOKUP(Q16,'Week 2 - Making'!$P:$P,'Week 2 - Making'!$A:$A),"")</f>
        <v>Audrey Migliaccio</v>
      </c>
      <c r="Q16" s="7">
        <f>MINIFS('Week 2 - Making'!$P:$P,'Week 2 - Making'!$B:$B,Analysis!$A16)</f>
        <v>0</v>
      </c>
      <c r="R16" s="511" t="str">
        <f t="array" ref="R16">XLOOKUP($A16,Product,'Product List'!$L:$L)</f>
        <v>#N/A</v>
      </c>
      <c r="S16" s="513" t="str">
        <f t="array" ref="S16">IFERROR(XLOOKUP(T16,'Week 3 - Making'!$P:$P,'Week 3 - Making'!$A:$A),"")</f>
        <v/>
      </c>
      <c r="T16" s="402">
        <f>MAXIFS('Week 3 - Making'!$P:$P,'Week 3 - Making'!$B:$B,Analysis!$A16)</f>
        <v>0</v>
      </c>
      <c r="U16" s="513" t="str">
        <f t="array" ref="U16">IFERROR(XLOOKUP(V16,'Week 3 - Making'!$P:$P,'Week 3 - Making'!$A:$A),"")</f>
        <v/>
      </c>
      <c r="V16" s="402">
        <f>MINIFS('Week 3 - Making'!$P:$P,'Week 3 - Making'!$B:$B,Analysis!$A16)</f>
        <v>0</v>
      </c>
      <c r="W16" s="366" t="str">
        <f t="array" ref="W16">XLOOKUP($A16,Product,'Product List'!$M:$M)</f>
        <v>#N/A</v>
      </c>
      <c r="X16" s="513" t="str">
        <f t="array" ref="X16">IFERROR(XLOOKUP(Y16,'Week 4 - Making'!$P:$P,'Week 4 - Making'!$A:$A),"")</f>
        <v/>
      </c>
      <c r="Y16" s="7">
        <f>MAXIFS('Week 4 - Making'!$P:$P,'Week 4 - Making'!$B:$B,Analysis!$A16)</f>
        <v>0</v>
      </c>
      <c r="Z16" s="513" t="str">
        <f t="array" ref="Z16">IFERROR(XLOOKUP(AA16,'Week 4 - Making'!$P:$P,'Week 4 - Making'!$A:$A),"")</f>
        <v/>
      </c>
      <c r="AA16" s="7">
        <f>MINIFS('Week 4 - Making'!$P:$P,'Week 4 - Making'!$B:$B,Analysis!$A16)</f>
        <v>0</v>
      </c>
      <c r="AB16" s="366" t="str">
        <f t="array" ref="AB16">XLOOKUP($A16,Product,'Product List'!$N:$N)</f>
        <v>#N/A</v>
      </c>
      <c r="AC16" s="513" t="str">
        <f t="array" ref="AC16">IFERROR(XLOOKUP(AD16,'Week 5 - Making'!$P:$P,'Week 5 - Making'!$A:$A),"")</f>
        <v/>
      </c>
      <c r="AD16" s="7">
        <f>MAXIFS('Week 5 - Making'!$P:$P,'Week 5 - Making'!$B:$B,Analysis!$A16)</f>
        <v>0</v>
      </c>
      <c r="AE16" s="513" t="str">
        <f t="array" ref="AE16">IFERROR(XLOOKUP(AF16,'Week 5 - Making'!$P:$P,'Week 5 - Making'!$A:$A),"")</f>
        <v/>
      </c>
      <c r="AF16" s="7">
        <f>MINIFS('Week 5 - Making'!$P:$P,'Week 5 - Making'!$B:$B,Analysis!$A16)</f>
        <v>0</v>
      </c>
      <c r="AG16" s="366"/>
    </row>
    <row r="17" ht="14.25" customHeight="1">
      <c r="A17" s="512">
        <v>0.0</v>
      </c>
      <c r="H17" s="366" t="str">
        <f t="array" ref="H17">XLOOKUP($A17,Product,'Product List'!$J:$J)</f>
        <v>#N/A</v>
      </c>
      <c r="I17" s="513" t="str">
        <f t="array" ref="I17">IFERROR(XLOOKUP(J17,'Week 1 - Making'!$P:$P,'Week 1 - Making'!$A:$A),"")</f>
        <v>Audrey Migliaccio</v>
      </c>
      <c r="J17" s="7">
        <f>MAXIFS('Week 1 - Making'!$P:$P,'Week 1 - Making'!$B:$B,Analysis!$A17)</f>
        <v>0</v>
      </c>
      <c r="K17" s="513" t="str">
        <f t="array" ref="K17">IFERROR(XLOOKUP(L17,'Week 1 - Making'!$P:$P,'Week 1 - Making'!$A:$A),"")</f>
        <v>Audrey Migliaccio</v>
      </c>
      <c r="L17" s="7">
        <f>MINIFS('Week 1 - Making'!$P:$P,'Week 1 - Making'!$B:$B,Analysis!$A17)</f>
        <v>0</v>
      </c>
      <c r="M17" s="366" t="str">
        <f t="array" ref="M17">XLOOKUP($A17,Product,'Product List'!$K:K)</f>
        <v>#N/A</v>
      </c>
      <c r="N17" s="513" t="str">
        <f t="array" ref="N17">IFERROR(XLOOKUP(O17,'Week 2 - Making'!$P:$P,'Week 2 - Making'!$A:$A),"")</f>
        <v>Audrey Migliaccio</v>
      </c>
      <c r="O17" s="7">
        <f>MAXIFS('Week 2 - Making'!$P:$P,'Week 2 - Making'!$B:$B,Analysis!$A17)</f>
        <v>0</v>
      </c>
      <c r="P17" s="513" t="str">
        <f t="array" ref="P17">IFERROR(XLOOKUP(Q17,'Week 2 - Making'!$P:$P,'Week 2 - Making'!$A:$A),"")</f>
        <v>Audrey Migliaccio</v>
      </c>
      <c r="Q17" s="7">
        <f>MINIFS('Week 2 - Making'!$P:$P,'Week 2 - Making'!$B:$B,Analysis!$A17)</f>
        <v>0</v>
      </c>
      <c r="R17" s="511" t="str">
        <f t="array" ref="R17">XLOOKUP($A17,Product,'Product List'!$L:$L)</f>
        <v>#N/A</v>
      </c>
      <c r="S17" s="513" t="str">
        <f t="array" ref="S17">IFERROR(XLOOKUP(T17,'Week 3 - Making'!$P:$P,'Week 3 - Making'!$A:$A),"")</f>
        <v/>
      </c>
      <c r="T17" s="402">
        <f>MAXIFS('Week 3 - Making'!$P:$P,'Week 3 - Making'!$B:$B,Analysis!$A17)</f>
        <v>0</v>
      </c>
      <c r="U17" s="513" t="str">
        <f t="array" ref="U17">IFERROR(XLOOKUP(V17,'Week 3 - Making'!$P:$P,'Week 3 - Making'!$A:$A),"")</f>
        <v/>
      </c>
      <c r="V17" s="402">
        <f>MINIFS('Week 3 - Making'!$P:$P,'Week 3 - Making'!$B:$B,Analysis!$A17)</f>
        <v>0</v>
      </c>
      <c r="W17" s="366" t="str">
        <f t="array" ref="W17">XLOOKUP($A17,Product,'Product List'!$M:$M)</f>
        <v>#N/A</v>
      </c>
      <c r="X17" s="513" t="str">
        <f t="array" ref="X17">IFERROR(XLOOKUP(Y17,'Week 4 - Making'!$P:$P,'Week 4 - Making'!$A:$A),"")</f>
        <v/>
      </c>
      <c r="Y17" s="7">
        <f>MAXIFS('Week 4 - Making'!$P:$P,'Week 4 - Making'!$B:$B,Analysis!$A17)</f>
        <v>0</v>
      </c>
      <c r="Z17" s="513" t="str">
        <f t="array" ref="Z17">IFERROR(XLOOKUP(AA17,'Week 4 - Making'!$P:$P,'Week 4 - Making'!$A:$A),"")</f>
        <v/>
      </c>
      <c r="AA17" s="7">
        <f>MINIFS('Week 4 - Making'!$P:$P,'Week 4 - Making'!$B:$B,Analysis!$A17)</f>
        <v>0</v>
      </c>
      <c r="AB17" s="366" t="str">
        <f t="array" ref="AB17">XLOOKUP($A17,Product,'Product List'!$N:$N)</f>
        <v>#N/A</v>
      </c>
      <c r="AC17" s="513" t="str">
        <f t="array" ref="AC17">IFERROR(XLOOKUP(AD17,'Week 5 - Making'!$P:$P,'Week 5 - Making'!$A:$A),"")</f>
        <v/>
      </c>
      <c r="AD17" s="7">
        <f>MAXIFS('Week 5 - Making'!$P:$P,'Week 5 - Making'!$B:$B,Analysis!$A17)</f>
        <v>0</v>
      </c>
      <c r="AE17" s="513" t="str">
        <f t="array" ref="AE17">IFERROR(XLOOKUP(AF17,'Week 5 - Making'!$P:$P,'Week 5 - Making'!$A:$A),"")</f>
        <v/>
      </c>
      <c r="AF17" s="7">
        <f>MINIFS('Week 5 - Making'!$P:$P,'Week 5 - Making'!$B:$B,Analysis!$A17)</f>
        <v>0</v>
      </c>
      <c r="AG17" s="366"/>
    </row>
    <row r="18" ht="14.25" customHeight="1">
      <c r="A18" s="514"/>
      <c r="H18" s="366" t="str">
        <f t="array" ref="H18">XLOOKUP($A18,Product,'Product List'!$J:$J)</f>
        <v>#N/A</v>
      </c>
      <c r="I18" s="513" t="str">
        <f t="array" ref="I18">IFERROR(XLOOKUP(J18,'Week 1 - Making'!$P:$P,'Week 1 - Making'!$A:$A),"")</f>
        <v>Audrey Migliaccio</v>
      </c>
      <c r="J18" s="7">
        <f>MAXIFS('Week 1 - Making'!$P:$P,'Week 1 - Making'!$B:$B,Analysis!$A18)</f>
        <v>0</v>
      </c>
      <c r="K18" s="513" t="str">
        <f t="array" ref="K18">IFERROR(XLOOKUP(L18,'Week 1 - Making'!$P:$P,'Week 1 - Making'!$A:$A),"")</f>
        <v>Audrey Migliaccio</v>
      </c>
      <c r="L18" s="7">
        <f>MINIFS('Week 1 - Making'!$P:$P,'Week 1 - Making'!$B:$B,Analysis!$A18)</f>
        <v>0</v>
      </c>
      <c r="M18" s="366" t="str">
        <f t="array" ref="M18">XLOOKUP($A18,Product,'Product List'!$K:K)</f>
        <v>#N/A</v>
      </c>
      <c r="N18" s="513" t="str">
        <f t="array" ref="N18">IFERROR(XLOOKUP(O18,'Week 2 - Making'!$P:$P,'Week 2 - Making'!$A:$A),"")</f>
        <v>Audrey Migliaccio</v>
      </c>
      <c r="O18" s="7">
        <f>MAXIFS('Week 2 - Making'!$P:$P,'Week 2 - Making'!$B:$B,Analysis!$A18)</f>
        <v>0</v>
      </c>
      <c r="P18" s="513" t="str">
        <f t="array" ref="P18">IFERROR(XLOOKUP(Q18,'Week 2 - Making'!$P:$P,'Week 2 - Making'!$A:$A),"")</f>
        <v>Audrey Migliaccio</v>
      </c>
      <c r="Q18" s="7">
        <f>MINIFS('Week 2 - Making'!$P:$P,'Week 2 - Making'!$B:$B,Analysis!$A18)</f>
        <v>0</v>
      </c>
      <c r="R18" s="511" t="str">
        <f t="array" ref="R18">XLOOKUP($A18,Product,'Product List'!$L:$L)</f>
        <v>#N/A</v>
      </c>
      <c r="S18" s="513" t="str">
        <f t="array" ref="S18">IFERROR(XLOOKUP(T18,'Week 3 - Making'!$P:$P,'Week 3 - Making'!$A:$A),"")</f>
        <v/>
      </c>
      <c r="T18" s="402">
        <f>MAXIFS('Week 3 - Making'!$P:$P,'Week 3 - Making'!$B:$B,Analysis!$A18)</f>
        <v>0</v>
      </c>
      <c r="U18" s="513" t="str">
        <f t="array" ref="U18">IFERROR(XLOOKUP(V18,'Week 3 - Making'!$P:$P,'Week 3 - Making'!$A:$A),"")</f>
        <v/>
      </c>
      <c r="V18" s="402">
        <f>MINIFS('Week 3 - Making'!$P:$P,'Week 3 - Making'!$B:$B,Analysis!$A18)</f>
        <v>0</v>
      </c>
      <c r="W18" s="366" t="str">
        <f t="array" ref="W18">XLOOKUP($A18,Product,'Product List'!$M:$M)</f>
        <v>#N/A</v>
      </c>
      <c r="X18" s="513" t="str">
        <f t="array" ref="X18">IFERROR(XLOOKUP(Y18,'Week 4 - Making'!$P:$P,'Week 4 - Making'!$A:$A),"")</f>
        <v/>
      </c>
      <c r="Y18" s="7">
        <f>MAXIFS('Week 4 - Making'!$P:$P,'Week 4 - Making'!$B:$B,Analysis!$A18)</f>
        <v>0</v>
      </c>
      <c r="Z18" s="513" t="str">
        <f t="array" ref="Z18">IFERROR(XLOOKUP(AA18,'Week 4 - Making'!$P:$P,'Week 4 - Making'!$A:$A),"")</f>
        <v/>
      </c>
      <c r="AA18" s="7">
        <f>MINIFS('Week 4 - Making'!$P:$P,'Week 4 - Making'!$B:$B,Analysis!$A18)</f>
        <v>0</v>
      </c>
      <c r="AB18" s="366" t="str">
        <f t="array" ref="AB18">XLOOKUP($A18,Product,'Product List'!$N:$N)</f>
        <v>#N/A</v>
      </c>
      <c r="AC18" s="513" t="str">
        <f t="array" ref="AC18">IFERROR(XLOOKUP(AD18,'Week 5 - Making'!$P:$P,'Week 5 - Making'!$A:$A),"")</f>
        <v/>
      </c>
      <c r="AD18" s="7">
        <f>MAXIFS('Week 5 - Making'!$P:$P,'Week 5 - Making'!$B:$B,Analysis!$A18)</f>
        <v>0</v>
      </c>
      <c r="AE18" s="513" t="str">
        <f t="array" ref="AE18">IFERROR(XLOOKUP(AF18,'Week 5 - Making'!$P:$P,'Week 5 - Making'!$A:$A),"")</f>
        <v/>
      </c>
      <c r="AF18" s="7">
        <f>MINIFS('Week 5 - Making'!$P:$P,'Week 5 - Making'!$B:$B,Analysis!$A18)</f>
        <v>0</v>
      </c>
      <c r="AG18" s="366"/>
    </row>
    <row r="19" ht="14.25" customHeight="1">
      <c r="A19" s="514"/>
      <c r="H19" s="366" t="str">
        <f t="array" ref="H19">XLOOKUP($A19,Product,'Product List'!$J:$J)</f>
        <v>#N/A</v>
      </c>
      <c r="I19" s="513" t="str">
        <f t="array" ref="I19">IFERROR(XLOOKUP(J19,'Week 1 - Making'!$P:$P,'Week 1 - Making'!$A:$A),"")</f>
        <v>Audrey Migliaccio</v>
      </c>
      <c r="J19" s="7">
        <f>MAXIFS('Week 1 - Making'!$P:$P,'Week 1 - Making'!$B:$B,Analysis!$A19)</f>
        <v>0</v>
      </c>
      <c r="K19" s="513" t="str">
        <f t="array" ref="K19">IFERROR(XLOOKUP(L19,'Week 1 - Making'!$P:$P,'Week 1 - Making'!$A:$A),"")</f>
        <v>Audrey Migliaccio</v>
      </c>
      <c r="L19" s="7">
        <f>MINIFS('Week 1 - Making'!$P:$P,'Week 1 - Making'!$B:$B,Analysis!$A19)</f>
        <v>0</v>
      </c>
      <c r="M19" s="366" t="str">
        <f t="array" ref="M19">XLOOKUP($A19,Product,'Product List'!$K:K)</f>
        <v>#N/A</v>
      </c>
      <c r="N19" s="513" t="str">
        <f t="array" ref="N19">IFERROR(XLOOKUP(O19,'Week 2 - Making'!$P:$P,'Week 2 - Making'!$A:$A),"")</f>
        <v>Audrey Migliaccio</v>
      </c>
      <c r="O19" s="7">
        <f>MAXIFS('Week 2 - Making'!$P:$P,'Week 2 - Making'!$B:$B,Analysis!$A19)</f>
        <v>0</v>
      </c>
      <c r="P19" s="513" t="str">
        <f t="array" ref="P19">IFERROR(XLOOKUP(Q19,'Week 2 - Making'!$P:$P,'Week 2 - Making'!$A:$A),"")</f>
        <v>Audrey Migliaccio</v>
      </c>
      <c r="Q19" s="7">
        <f>MINIFS('Week 2 - Making'!$P:$P,'Week 2 - Making'!$B:$B,Analysis!$A19)</f>
        <v>0</v>
      </c>
      <c r="R19" s="511" t="str">
        <f t="array" ref="R19">XLOOKUP($A19,Product,'Product List'!$L:$L)</f>
        <v>#N/A</v>
      </c>
      <c r="S19" s="513" t="str">
        <f t="array" ref="S19">IFERROR(XLOOKUP(T19,'Week 3 - Making'!$P:$P,'Week 3 - Making'!$A:$A),"")</f>
        <v/>
      </c>
      <c r="T19" s="402">
        <f>MAXIFS('Week 3 - Making'!$P:$P,'Week 3 - Making'!$B:$B,Analysis!$A19)</f>
        <v>0</v>
      </c>
      <c r="U19" s="513" t="str">
        <f t="array" ref="U19">IFERROR(XLOOKUP(V19,'Week 3 - Making'!$P:$P,'Week 3 - Making'!$A:$A),"")</f>
        <v/>
      </c>
      <c r="V19" s="402">
        <f>MINIFS('Week 3 - Making'!$P:$P,'Week 3 - Making'!$B:$B,Analysis!$A19)</f>
        <v>0</v>
      </c>
      <c r="W19" s="366" t="str">
        <f t="array" ref="W19">XLOOKUP($A19,Product,'Product List'!$M:$M)</f>
        <v>#N/A</v>
      </c>
      <c r="X19" s="513" t="str">
        <f t="array" ref="X19">IFERROR(XLOOKUP(Y19,'Week 4 - Making'!$P:$P,'Week 4 - Making'!$A:$A),"")</f>
        <v/>
      </c>
      <c r="Y19" s="7">
        <f>MAXIFS('Week 4 - Making'!$P:$P,'Week 4 - Making'!$B:$B,Analysis!$A19)</f>
        <v>0</v>
      </c>
      <c r="Z19" s="513" t="str">
        <f t="array" ref="Z19">IFERROR(XLOOKUP(AA19,'Week 4 - Making'!$P:$P,'Week 4 - Making'!$A:$A),"")</f>
        <v/>
      </c>
      <c r="AA19" s="7">
        <f>MINIFS('Week 4 - Making'!$P:$P,'Week 4 - Making'!$B:$B,Analysis!$A19)</f>
        <v>0</v>
      </c>
      <c r="AB19" s="366" t="str">
        <f t="array" ref="AB19">XLOOKUP($A19,Product,'Product List'!$N:$N)</f>
        <v>#N/A</v>
      </c>
      <c r="AC19" s="513" t="str">
        <f t="array" ref="AC19">IFERROR(XLOOKUP(AD19,'Week 5 - Making'!$P:$P,'Week 5 - Making'!$A:$A),"")</f>
        <v/>
      </c>
      <c r="AD19" s="7">
        <f>MAXIFS('Week 5 - Making'!$P:$P,'Week 5 - Making'!$B:$B,Analysis!$A19)</f>
        <v>0</v>
      </c>
      <c r="AE19" s="513" t="str">
        <f t="array" ref="AE19">IFERROR(XLOOKUP(AF19,'Week 5 - Making'!$P:$P,'Week 5 - Making'!$A:$A),"")</f>
        <v/>
      </c>
      <c r="AF19" s="7">
        <f>MINIFS('Week 5 - Making'!$P:$P,'Week 5 - Making'!$B:$B,Analysis!$A19)</f>
        <v>0</v>
      </c>
      <c r="AG19" s="366"/>
    </row>
    <row r="20" ht="14.25" customHeight="1">
      <c r="A20" s="514"/>
      <c r="H20" s="366" t="str">
        <f t="array" ref="H20">XLOOKUP($A20,Product,'Product List'!$J:$J)</f>
        <v>#N/A</v>
      </c>
      <c r="I20" s="513" t="str">
        <f t="array" ref="I20">IFERROR(XLOOKUP(J20,'Week 1 - Making'!$P:$P,'Week 1 - Making'!$A:$A),"")</f>
        <v>Audrey Migliaccio</v>
      </c>
      <c r="J20" s="7">
        <f>MAXIFS('Week 1 - Making'!$P:$P,'Week 1 - Making'!$B:$B,Analysis!$A20)</f>
        <v>0</v>
      </c>
      <c r="K20" s="513" t="str">
        <f t="array" ref="K20">IFERROR(XLOOKUP(L20,'Week 1 - Making'!$P:$P,'Week 1 - Making'!$A:$A),"")</f>
        <v>Audrey Migliaccio</v>
      </c>
      <c r="L20" s="7">
        <f>MINIFS('Week 1 - Making'!$P:$P,'Week 1 - Making'!$B:$B,Analysis!$A20)</f>
        <v>0</v>
      </c>
      <c r="M20" s="366" t="str">
        <f t="array" ref="M20">XLOOKUP($A20,Product,'Product List'!$K:K)</f>
        <v>#N/A</v>
      </c>
      <c r="N20" s="513" t="str">
        <f t="array" ref="N20">IFERROR(XLOOKUP(O20,'Week 2 - Making'!$P:$P,'Week 2 - Making'!$A:$A),"")</f>
        <v>Audrey Migliaccio</v>
      </c>
      <c r="O20" s="7">
        <f>MAXIFS('Week 2 - Making'!$P:$P,'Week 2 - Making'!$B:$B,Analysis!$A20)</f>
        <v>0</v>
      </c>
      <c r="P20" s="513" t="str">
        <f t="array" ref="P20">IFERROR(XLOOKUP(Q20,'Week 2 - Making'!$P:$P,'Week 2 - Making'!$A:$A),"")</f>
        <v>Audrey Migliaccio</v>
      </c>
      <c r="Q20" s="7">
        <f>MINIFS('Week 2 - Making'!$P:$P,'Week 2 - Making'!$B:$B,Analysis!$A20)</f>
        <v>0</v>
      </c>
      <c r="R20" s="511" t="str">
        <f t="array" ref="R20">XLOOKUP($A20,Product,'Product List'!$L:$L)</f>
        <v>#N/A</v>
      </c>
      <c r="S20" s="513" t="str">
        <f t="array" ref="S20">IFERROR(XLOOKUP(T20,'Week 3 - Making'!$P:$P,'Week 3 - Making'!$A:$A),"")</f>
        <v/>
      </c>
      <c r="T20" s="402">
        <f>MAXIFS('Week 3 - Making'!$P:$P,'Week 3 - Making'!$B:$B,Analysis!$A20)</f>
        <v>0</v>
      </c>
      <c r="U20" s="513" t="str">
        <f t="array" ref="U20">IFERROR(XLOOKUP(V20,'Week 3 - Making'!$P:$P,'Week 3 - Making'!$A:$A),"")</f>
        <v/>
      </c>
      <c r="V20" s="402">
        <f>MINIFS('Week 3 - Making'!$P:$P,'Week 3 - Making'!$B:$B,Analysis!$A20)</f>
        <v>0</v>
      </c>
      <c r="W20" s="366" t="str">
        <f t="array" ref="W20">XLOOKUP($A20,Product,'Product List'!$M:$M)</f>
        <v>#N/A</v>
      </c>
      <c r="X20" s="513" t="str">
        <f t="array" ref="X20">IFERROR(XLOOKUP(Y20,'Week 4 - Making'!$P:$P,'Week 4 - Making'!$A:$A),"")</f>
        <v/>
      </c>
      <c r="Y20" s="7">
        <f>MAXIFS('Week 4 - Making'!$P:$P,'Week 4 - Making'!$B:$B,Analysis!$A20)</f>
        <v>0</v>
      </c>
      <c r="Z20" s="513" t="str">
        <f t="array" ref="Z20">IFERROR(XLOOKUP(AA20,'Week 4 - Making'!$P:$P,'Week 4 - Making'!$A:$A),"")</f>
        <v/>
      </c>
      <c r="AA20" s="7">
        <f>MINIFS('Week 4 - Making'!$P:$P,'Week 4 - Making'!$B:$B,Analysis!$A20)</f>
        <v>0</v>
      </c>
      <c r="AB20" s="366" t="str">
        <f t="array" ref="AB20">XLOOKUP($A20,Product,'Product List'!$N:$N)</f>
        <v>#N/A</v>
      </c>
      <c r="AC20" s="513" t="str">
        <f t="array" ref="AC20">IFERROR(XLOOKUP(AD20,'Week 5 - Making'!$P:$P,'Week 5 - Making'!$A:$A),"")</f>
        <v/>
      </c>
      <c r="AD20" s="7">
        <f>MAXIFS('Week 5 - Making'!$P:$P,'Week 5 - Making'!$B:$B,Analysis!$A20)</f>
        <v>0</v>
      </c>
      <c r="AE20" s="513" t="str">
        <f t="array" ref="AE20">IFERROR(XLOOKUP(AF20,'Week 5 - Making'!$P:$P,'Week 5 - Making'!$A:$A),"")</f>
        <v/>
      </c>
      <c r="AF20" s="7">
        <f>MINIFS('Week 5 - Making'!$P:$P,'Week 5 - Making'!$B:$B,Analysis!$A20)</f>
        <v>0</v>
      </c>
      <c r="AG20" s="366"/>
    </row>
    <row r="21" ht="14.25" customHeight="1">
      <c r="A21" s="514"/>
      <c r="H21" s="366" t="str">
        <f t="array" ref="H21">XLOOKUP($A21,Product,'Product List'!$J:$J)</f>
        <v>#N/A</v>
      </c>
      <c r="I21" s="513" t="str">
        <f t="array" ref="I21">IFERROR(XLOOKUP(J21,'Week 1 - Making'!$P:$P,'Week 1 - Making'!$A:$A),"")</f>
        <v>Audrey Migliaccio</v>
      </c>
      <c r="J21" s="7">
        <f>MAXIFS('Week 1 - Making'!$P:$P,'Week 1 - Making'!$B:$B,Analysis!$A21)</f>
        <v>0</v>
      </c>
      <c r="K21" s="513" t="str">
        <f t="array" ref="K21">IFERROR(XLOOKUP(L21,'Week 1 - Making'!$P:$P,'Week 1 - Making'!$A:$A),"")</f>
        <v>Audrey Migliaccio</v>
      </c>
      <c r="L21" s="7">
        <f>MINIFS('Week 1 - Making'!$P:$P,'Week 1 - Making'!$B:$B,Analysis!$A21)</f>
        <v>0</v>
      </c>
      <c r="M21" s="366" t="str">
        <f t="array" ref="M21">XLOOKUP($A21,Product,'Product List'!$K:K)</f>
        <v>#N/A</v>
      </c>
      <c r="N21" s="513" t="str">
        <f t="array" ref="N21">IFERROR(XLOOKUP(O21,'Week 2 - Making'!$P:$P,'Week 2 - Making'!$A:$A),"")</f>
        <v>Audrey Migliaccio</v>
      </c>
      <c r="O21" s="7">
        <f>MAXIFS('Week 2 - Making'!$P:$P,'Week 2 - Making'!$B:$B,Analysis!$A21)</f>
        <v>0</v>
      </c>
      <c r="P21" s="513" t="str">
        <f t="array" ref="P21">IFERROR(XLOOKUP(Q21,'Week 2 - Making'!$P:$P,'Week 2 - Making'!$A:$A),"")</f>
        <v>Audrey Migliaccio</v>
      </c>
      <c r="Q21" s="7">
        <f>MINIFS('Week 2 - Making'!$P:$P,'Week 2 - Making'!$B:$B,Analysis!$A21)</f>
        <v>0</v>
      </c>
      <c r="R21" s="511" t="str">
        <f t="array" ref="R21">XLOOKUP($A21,Product,'Product List'!$L:$L)</f>
        <v>#N/A</v>
      </c>
      <c r="S21" s="513" t="str">
        <f t="array" ref="S21">IFERROR(XLOOKUP(T21,'Week 3 - Making'!$P:$P,'Week 3 - Making'!$A:$A),"")</f>
        <v/>
      </c>
      <c r="T21" s="402">
        <f>MAXIFS('Week 3 - Making'!$P:$P,'Week 3 - Making'!$B:$B,Analysis!$A21)</f>
        <v>0</v>
      </c>
      <c r="U21" s="513" t="str">
        <f t="array" ref="U21">IFERROR(XLOOKUP(V21,'Week 3 - Making'!$P:$P,'Week 3 - Making'!$A:$A),"")</f>
        <v/>
      </c>
      <c r="V21" s="402">
        <f>MINIFS('Week 3 - Making'!$P:$P,'Week 3 - Making'!$B:$B,Analysis!$A21)</f>
        <v>0</v>
      </c>
      <c r="W21" s="366" t="str">
        <f t="array" ref="W21">XLOOKUP($A21,Product,'Product List'!$M:$M)</f>
        <v>#N/A</v>
      </c>
      <c r="X21" s="513" t="str">
        <f t="array" ref="X21">IFERROR(XLOOKUP(Y21,'Week 4 - Making'!$P:$P,'Week 4 - Making'!$A:$A),"")</f>
        <v/>
      </c>
      <c r="Y21" s="7">
        <f>MAXIFS('Week 4 - Making'!$P:$P,'Week 4 - Making'!$B:$B,Analysis!$A21)</f>
        <v>0</v>
      </c>
      <c r="Z21" s="513" t="str">
        <f t="array" ref="Z21">IFERROR(XLOOKUP(AA21,'Week 4 - Making'!$P:$P,'Week 4 - Making'!$A:$A),"")</f>
        <v/>
      </c>
      <c r="AA21" s="7">
        <f>MINIFS('Week 4 - Making'!$P:$P,'Week 4 - Making'!$B:$B,Analysis!$A21)</f>
        <v>0</v>
      </c>
      <c r="AB21" s="366" t="str">
        <f t="array" ref="AB21">XLOOKUP($A21,Product,'Product List'!$N:$N)</f>
        <v>#N/A</v>
      </c>
      <c r="AC21" s="513" t="str">
        <f t="array" ref="AC21">IFERROR(XLOOKUP(AD21,'Week 5 - Making'!$P:$P,'Week 5 - Making'!$A:$A),"")</f>
        <v/>
      </c>
      <c r="AD21" s="7">
        <f>MAXIFS('Week 5 - Making'!$P:$P,'Week 5 - Making'!$B:$B,Analysis!$A21)</f>
        <v>0</v>
      </c>
      <c r="AE21" s="513" t="str">
        <f t="array" ref="AE21">IFERROR(XLOOKUP(AF21,'Week 5 - Making'!$P:$P,'Week 5 - Making'!$A:$A),"")</f>
        <v/>
      </c>
      <c r="AF21" s="7">
        <f>MINIFS('Week 5 - Making'!$P:$P,'Week 5 - Making'!$B:$B,Analysis!$A21)</f>
        <v>0</v>
      </c>
      <c r="AG21" s="366"/>
    </row>
    <row r="22" ht="14.25" customHeight="1">
      <c r="A22" s="514"/>
      <c r="H22" s="366" t="str">
        <f t="array" ref="H22">XLOOKUP($A22,Product,'Product List'!$J:$J)</f>
        <v>#N/A</v>
      </c>
      <c r="I22" s="513" t="str">
        <f t="array" ref="I22">IFERROR(XLOOKUP(J22,'Week 1 - Making'!$P:$P,'Week 1 - Making'!$A:$A),"")</f>
        <v>Audrey Migliaccio</v>
      </c>
      <c r="J22" s="7">
        <f>MAXIFS('Week 1 - Making'!$P:$P,'Week 1 - Making'!$B:$B,Analysis!$A22)</f>
        <v>0</v>
      </c>
      <c r="K22" s="513" t="str">
        <f t="array" ref="K22">IFERROR(XLOOKUP(L22,'Week 1 - Making'!$P:$P,'Week 1 - Making'!$A:$A),"")</f>
        <v>Audrey Migliaccio</v>
      </c>
      <c r="L22" s="7">
        <f>MINIFS('Week 1 - Making'!$P:$P,'Week 1 - Making'!$B:$B,Analysis!$A22)</f>
        <v>0</v>
      </c>
      <c r="M22" s="366" t="str">
        <f t="array" ref="M22">XLOOKUP($A22,Product,'Product List'!$K:K)</f>
        <v>#N/A</v>
      </c>
      <c r="N22" s="513" t="str">
        <f t="array" ref="N22">IFERROR(XLOOKUP(O22,'Week 2 - Making'!$P:$P,'Week 2 - Making'!$A:$A),"")</f>
        <v>Audrey Migliaccio</v>
      </c>
      <c r="O22" s="7">
        <f>MAXIFS('Week 2 - Making'!$P:$P,'Week 2 - Making'!$B:$B,Analysis!$A22)</f>
        <v>0</v>
      </c>
      <c r="P22" s="513" t="str">
        <f t="array" ref="P22">IFERROR(XLOOKUP(Q22,'Week 2 - Making'!$P:$P,'Week 2 - Making'!$A:$A),"")</f>
        <v>Audrey Migliaccio</v>
      </c>
      <c r="Q22" s="7">
        <f>MINIFS('Week 2 - Making'!$P:$P,'Week 2 - Making'!$B:$B,Analysis!$A22)</f>
        <v>0</v>
      </c>
      <c r="R22" s="511" t="str">
        <f t="array" ref="R22">XLOOKUP($A22,Product,'Product List'!$L:$L)</f>
        <v>#N/A</v>
      </c>
      <c r="S22" s="513" t="str">
        <f t="array" ref="S22">IFERROR(XLOOKUP(T22,'Week 3 - Making'!$P:$P,'Week 3 - Making'!$A:$A),"")</f>
        <v/>
      </c>
      <c r="T22" s="402">
        <f>MAXIFS('Week 3 - Making'!$P:$P,'Week 3 - Making'!$B:$B,Analysis!$A22)</f>
        <v>0</v>
      </c>
      <c r="U22" s="513" t="str">
        <f t="array" ref="U22">IFERROR(XLOOKUP(V22,'Week 3 - Making'!$P:$P,'Week 3 - Making'!$A:$A),"")</f>
        <v/>
      </c>
      <c r="V22" s="402">
        <f>MINIFS('Week 3 - Making'!$P:$P,'Week 3 - Making'!$B:$B,Analysis!$A22)</f>
        <v>0</v>
      </c>
      <c r="W22" s="366" t="str">
        <f t="array" ref="W22">XLOOKUP($A22,Product,'Product List'!$M:$M)</f>
        <v>#N/A</v>
      </c>
      <c r="X22" s="513" t="str">
        <f t="array" ref="X22">IFERROR(XLOOKUP(Y22,'Week 4 - Making'!$P:$P,'Week 4 - Making'!$A:$A),"")</f>
        <v/>
      </c>
      <c r="Y22" s="7">
        <f>MAXIFS('Week 4 - Making'!$P:$P,'Week 4 - Making'!$B:$B,Analysis!$A22)</f>
        <v>0</v>
      </c>
      <c r="Z22" s="513" t="str">
        <f t="array" ref="Z22">IFERROR(XLOOKUP(AA22,'Week 4 - Making'!$P:$P,'Week 4 - Making'!$A:$A),"")</f>
        <v/>
      </c>
      <c r="AA22" s="7">
        <f>MINIFS('Week 4 - Making'!$P:$P,'Week 4 - Making'!$B:$B,Analysis!$A22)</f>
        <v>0</v>
      </c>
      <c r="AB22" s="366" t="str">
        <f t="array" ref="AB22">XLOOKUP($A22,Product,'Product List'!$N:$N)</f>
        <v>#N/A</v>
      </c>
      <c r="AC22" s="513" t="str">
        <f t="array" ref="AC22">IFERROR(XLOOKUP(AD22,'Week 5 - Making'!$P:$P,'Week 5 - Making'!$A:$A),"")</f>
        <v/>
      </c>
      <c r="AD22" s="7">
        <f>MAXIFS('Week 5 - Making'!$P:$P,'Week 5 - Making'!$B:$B,Analysis!$A22)</f>
        <v>0</v>
      </c>
      <c r="AE22" s="513" t="str">
        <f t="array" ref="AE22">IFERROR(XLOOKUP(AF22,'Week 5 - Making'!$P:$P,'Week 5 - Making'!$A:$A),"")</f>
        <v/>
      </c>
      <c r="AF22" s="7">
        <f>MINIFS('Week 5 - Making'!$P:$P,'Week 5 - Making'!$B:$B,Analysis!$A22)</f>
        <v>0</v>
      </c>
      <c r="AG22" s="366"/>
    </row>
    <row r="23" ht="14.25" customHeight="1">
      <c r="A23" s="514"/>
      <c r="H23" s="366" t="str">
        <f t="array" ref="H23">XLOOKUP($A23,Product,'Product List'!$J:$J)</f>
        <v>#N/A</v>
      </c>
      <c r="I23" s="513" t="str">
        <f t="array" ref="I23">IFERROR(XLOOKUP(J23,'Week 1 - Making'!$P:$P,'Week 1 - Making'!$A:$A),"")</f>
        <v>Audrey Migliaccio</v>
      </c>
      <c r="J23" s="7">
        <f>MAXIFS('Week 1 - Making'!$P:$P,'Week 1 - Making'!$B:$B,Analysis!$A23)</f>
        <v>0</v>
      </c>
      <c r="K23" s="513" t="str">
        <f t="array" ref="K23">IFERROR(XLOOKUP(L23,'Week 1 - Making'!$P:$P,'Week 1 - Making'!$A:$A),"")</f>
        <v>Audrey Migliaccio</v>
      </c>
      <c r="L23" s="7">
        <f>MINIFS('Week 1 - Making'!$P:$P,'Week 1 - Making'!$B:$B,Analysis!$A23)</f>
        <v>0</v>
      </c>
      <c r="M23" s="366" t="str">
        <f t="array" ref="M23">XLOOKUP($A23,Product,'Product List'!$K:K)</f>
        <v>#N/A</v>
      </c>
      <c r="N23" s="513" t="str">
        <f t="array" ref="N23">IFERROR(XLOOKUP(O23,'Week 2 - Making'!$P:$P,'Week 2 - Making'!$A:$A),"")</f>
        <v>Audrey Migliaccio</v>
      </c>
      <c r="O23" s="7">
        <f>MAXIFS('Week 2 - Making'!$P:$P,'Week 2 - Making'!$B:$B,Analysis!$A23)</f>
        <v>0</v>
      </c>
      <c r="P23" s="513" t="str">
        <f t="array" ref="P23">IFERROR(XLOOKUP(Q23,'Week 2 - Making'!$P:$P,'Week 2 - Making'!$A:$A),"")</f>
        <v>Audrey Migliaccio</v>
      </c>
      <c r="Q23" s="7">
        <f>MINIFS('Week 2 - Making'!$P:$P,'Week 2 - Making'!$B:$B,Analysis!$A23)</f>
        <v>0</v>
      </c>
      <c r="R23" s="511" t="str">
        <f t="array" ref="R23">XLOOKUP($A23,Product,'Product List'!$L:$L)</f>
        <v>#N/A</v>
      </c>
      <c r="S23" s="513" t="str">
        <f t="array" ref="S23">IFERROR(XLOOKUP(T23,'Week 3 - Making'!$P:$P,'Week 3 - Making'!$A:$A),"")</f>
        <v/>
      </c>
      <c r="T23" s="402">
        <f>MAXIFS('Week 3 - Making'!$P:$P,'Week 3 - Making'!$B:$B,Analysis!$A23)</f>
        <v>0</v>
      </c>
      <c r="U23" s="513" t="str">
        <f t="array" ref="U23">IFERROR(XLOOKUP(V23,'Week 3 - Making'!$P:$P,'Week 3 - Making'!$A:$A),"")</f>
        <v/>
      </c>
      <c r="V23" s="402">
        <f>MINIFS('Week 3 - Making'!$P:$P,'Week 3 - Making'!$B:$B,Analysis!$A23)</f>
        <v>0</v>
      </c>
      <c r="W23" s="366" t="str">
        <f t="array" ref="W23">XLOOKUP($A23,Product,'Product List'!$M:$M)</f>
        <v>#N/A</v>
      </c>
      <c r="X23" s="513" t="str">
        <f t="array" ref="X23">IFERROR(XLOOKUP(Y23,'Week 4 - Making'!$P:$P,'Week 4 - Making'!$A:$A),"")</f>
        <v/>
      </c>
      <c r="Y23" s="7">
        <f>MAXIFS('Week 4 - Making'!$P:$P,'Week 4 - Making'!$B:$B,Analysis!$A23)</f>
        <v>0</v>
      </c>
      <c r="Z23" s="513" t="str">
        <f t="array" ref="Z23">IFERROR(XLOOKUP(AA23,'Week 4 - Making'!$P:$P,'Week 4 - Making'!$A:$A),"")</f>
        <v/>
      </c>
      <c r="AA23" s="7">
        <f>MINIFS('Week 4 - Making'!$P:$P,'Week 4 - Making'!$B:$B,Analysis!$A23)</f>
        <v>0</v>
      </c>
      <c r="AB23" s="366" t="str">
        <f t="array" ref="AB23">XLOOKUP($A23,Product,'Product List'!$N:$N)</f>
        <v>#N/A</v>
      </c>
      <c r="AC23" s="513" t="str">
        <f t="array" ref="AC23">IFERROR(XLOOKUP(AD23,'Week 5 - Making'!$P:$P,'Week 5 - Making'!$A:$A),"")</f>
        <v/>
      </c>
      <c r="AD23" s="7">
        <f>MAXIFS('Week 5 - Making'!$P:$P,'Week 5 - Making'!$B:$B,Analysis!$A23)</f>
        <v>0</v>
      </c>
      <c r="AE23" s="513" t="str">
        <f t="array" ref="AE23">IFERROR(XLOOKUP(AF23,'Week 5 - Making'!$P:$P,'Week 5 - Making'!$A:$A),"")</f>
        <v/>
      </c>
      <c r="AF23" s="7">
        <f>MINIFS('Week 5 - Making'!$P:$P,'Week 5 - Making'!$B:$B,Analysis!$A23)</f>
        <v>0</v>
      </c>
      <c r="AG23" s="366"/>
    </row>
    <row r="24" ht="14.25" customHeight="1">
      <c r="A24" s="514"/>
      <c r="H24" s="366" t="str">
        <f t="array" ref="H24">XLOOKUP($A24,Product,'Product List'!$J:$J)</f>
        <v>#N/A</v>
      </c>
      <c r="I24" s="513" t="str">
        <f t="array" ref="I24">IFERROR(XLOOKUP(J24,'Week 1 - Making'!$P:$P,'Week 1 - Making'!$A:$A),"")</f>
        <v>Audrey Migliaccio</v>
      </c>
      <c r="J24" s="7">
        <f>MAXIFS('Week 1 - Making'!$P:$P,'Week 1 - Making'!$B:$B,Analysis!$A24)</f>
        <v>0</v>
      </c>
      <c r="K24" s="513" t="str">
        <f t="array" ref="K24">IFERROR(XLOOKUP(L24,'Week 1 - Making'!$P:$P,'Week 1 - Making'!$A:$A),"")</f>
        <v>Audrey Migliaccio</v>
      </c>
      <c r="L24" s="7">
        <f>MINIFS('Week 1 - Making'!$P:$P,'Week 1 - Making'!$B:$B,Analysis!$A24)</f>
        <v>0</v>
      </c>
      <c r="M24" s="366" t="str">
        <f t="array" ref="M24">XLOOKUP($A24,Product,'Product List'!$K:K)</f>
        <v>#N/A</v>
      </c>
      <c r="N24" s="513" t="str">
        <f t="array" ref="N24">IFERROR(XLOOKUP(O24,'Week 2 - Making'!$P:$P,'Week 2 - Making'!$A:$A),"")</f>
        <v>Audrey Migliaccio</v>
      </c>
      <c r="O24" s="7">
        <f>MAXIFS('Week 2 - Making'!$P:$P,'Week 2 - Making'!$B:$B,Analysis!$A24)</f>
        <v>0</v>
      </c>
      <c r="P24" s="513" t="str">
        <f t="array" ref="P24">IFERROR(XLOOKUP(Q24,'Week 2 - Making'!$P:$P,'Week 2 - Making'!$A:$A),"")</f>
        <v>Audrey Migliaccio</v>
      </c>
      <c r="Q24" s="7">
        <f>MINIFS('Week 2 - Making'!$P:$P,'Week 2 - Making'!$B:$B,Analysis!$A24)</f>
        <v>0</v>
      </c>
      <c r="R24" s="511" t="str">
        <f t="array" ref="R24">XLOOKUP($A24,Product,'Product List'!$L:$L)</f>
        <v>#N/A</v>
      </c>
      <c r="S24" s="513" t="str">
        <f t="array" ref="S24">IFERROR(XLOOKUP(T24,'Week 3 - Making'!$P:$P,'Week 3 - Making'!$A:$A),"")</f>
        <v/>
      </c>
      <c r="T24" s="402">
        <f>MAXIFS('Week 3 - Making'!$P:$P,'Week 3 - Making'!$B:$B,Analysis!$A24)</f>
        <v>0</v>
      </c>
      <c r="U24" s="513" t="str">
        <f t="array" ref="U24">IFERROR(XLOOKUP(V24,'Week 3 - Making'!$P:$P,'Week 3 - Making'!$A:$A),"")</f>
        <v/>
      </c>
      <c r="V24" s="402">
        <f>MINIFS('Week 3 - Making'!$P:$P,'Week 3 - Making'!$B:$B,Analysis!$A24)</f>
        <v>0</v>
      </c>
      <c r="W24" s="366" t="str">
        <f t="array" ref="W24">XLOOKUP($A24,Product,'Product List'!$M:$M)</f>
        <v>#N/A</v>
      </c>
      <c r="X24" s="513" t="str">
        <f t="array" ref="X24">IFERROR(XLOOKUP(Y24,'Week 4 - Making'!$P:$P,'Week 4 - Making'!$A:$A),"")</f>
        <v/>
      </c>
      <c r="Y24" s="7">
        <f>MAXIFS('Week 4 - Making'!$P:$P,'Week 4 - Making'!$B:$B,Analysis!$A24)</f>
        <v>0</v>
      </c>
      <c r="Z24" s="513" t="str">
        <f t="array" ref="Z24">IFERROR(XLOOKUP(AA24,'Week 4 - Making'!$P:$P,'Week 4 - Making'!$A:$A),"")</f>
        <v/>
      </c>
      <c r="AA24" s="7">
        <f>MINIFS('Week 4 - Making'!$P:$P,'Week 4 - Making'!$B:$B,Analysis!$A24)</f>
        <v>0</v>
      </c>
      <c r="AB24" s="366" t="str">
        <f t="array" ref="AB24">XLOOKUP($A24,Product,'Product List'!$N:$N)</f>
        <v>#N/A</v>
      </c>
      <c r="AC24" s="513" t="str">
        <f t="array" ref="AC24">IFERROR(XLOOKUP(AD24,'Week 5 - Making'!$P:$P,'Week 5 - Making'!$A:$A),"")</f>
        <v/>
      </c>
      <c r="AD24" s="7">
        <f>MAXIFS('Week 5 - Making'!$P:$P,'Week 5 - Making'!$B:$B,Analysis!$A24)</f>
        <v>0</v>
      </c>
      <c r="AE24" s="513" t="str">
        <f t="array" ref="AE24">IFERROR(XLOOKUP(AF24,'Week 5 - Making'!$P:$P,'Week 5 - Making'!$A:$A),"")</f>
        <v/>
      </c>
      <c r="AF24" s="7">
        <f>MINIFS('Week 5 - Making'!$P:$P,'Week 5 - Making'!$B:$B,Analysis!$A24)</f>
        <v>0</v>
      </c>
      <c r="AG24" s="366"/>
    </row>
    <row r="25" ht="14.25" customHeight="1">
      <c r="A25" s="514"/>
      <c r="H25" s="366" t="str">
        <f t="array" ref="H25">XLOOKUP($A25,Product,'Product List'!$J:$J)</f>
        <v>#N/A</v>
      </c>
      <c r="I25" s="513" t="str">
        <f t="array" ref="I25">IFERROR(XLOOKUP(J25,'Week 1 - Making'!$P:$P,'Week 1 - Making'!$A:$A),"")</f>
        <v>Audrey Migliaccio</v>
      </c>
      <c r="J25" s="7">
        <f>MAXIFS('Week 1 - Making'!$P:$P,'Week 1 - Making'!$B:$B,Analysis!$A25)</f>
        <v>0</v>
      </c>
      <c r="K25" s="513" t="str">
        <f t="array" ref="K25">IFERROR(XLOOKUP(L25,'Week 1 - Making'!$P:$P,'Week 1 - Making'!$A:$A),"")</f>
        <v>Audrey Migliaccio</v>
      </c>
      <c r="L25" s="7">
        <f>MINIFS('Week 1 - Making'!$P:$P,'Week 1 - Making'!$B:$B,Analysis!$A25)</f>
        <v>0</v>
      </c>
      <c r="M25" s="366" t="str">
        <f t="array" ref="M25">XLOOKUP($A25,Product,'Product List'!$K:K)</f>
        <v>#N/A</v>
      </c>
      <c r="N25" s="513" t="str">
        <f t="array" ref="N25">IFERROR(XLOOKUP(O25,'Week 2 - Making'!$P:$P,'Week 2 - Making'!$A:$A),"")</f>
        <v>Audrey Migliaccio</v>
      </c>
      <c r="O25" s="7">
        <f>MAXIFS('Week 2 - Making'!$P:$P,'Week 2 - Making'!$B:$B,Analysis!$A25)</f>
        <v>0</v>
      </c>
      <c r="P25" s="513" t="str">
        <f t="array" ref="P25">IFERROR(XLOOKUP(Q25,'Week 2 - Making'!$P:$P,'Week 2 - Making'!$A:$A),"")</f>
        <v>Audrey Migliaccio</v>
      </c>
      <c r="Q25" s="7">
        <f>MINIFS('Week 2 - Making'!$P:$P,'Week 2 - Making'!$B:$B,Analysis!$A25)</f>
        <v>0</v>
      </c>
      <c r="R25" s="511" t="str">
        <f t="array" ref="R25">XLOOKUP($A25,Product,'Product List'!$L:$L)</f>
        <v>#N/A</v>
      </c>
      <c r="S25" s="513" t="str">
        <f t="array" ref="S25">IFERROR(XLOOKUP(T25,'Week 3 - Making'!$P:$P,'Week 3 - Making'!$A:$A),"")</f>
        <v/>
      </c>
      <c r="T25" s="402">
        <f>MAXIFS('Week 3 - Making'!$P:$P,'Week 3 - Making'!$B:$B,Analysis!$A25)</f>
        <v>0</v>
      </c>
      <c r="U25" s="513" t="str">
        <f t="array" ref="U25">IFERROR(XLOOKUP(V25,'Week 3 - Making'!$P:$P,'Week 3 - Making'!$A:$A),"")</f>
        <v/>
      </c>
      <c r="V25" s="402">
        <f>MINIFS('Week 3 - Making'!$P:$P,'Week 3 - Making'!$B:$B,Analysis!$A25)</f>
        <v>0</v>
      </c>
      <c r="W25" s="366" t="str">
        <f t="array" ref="W25">XLOOKUP($A25,Product,'Product List'!$M:$M)</f>
        <v>#N/A</v>
      </c>
      <c r="X25" s="513" t="str">
        <f t="array" ref="X25">IFERROR(XLOOKUP(Y25,'Week 4 - Making'!$P:$P,'Week 4 - Making'!$A:$A),"")</f>
        <v/>
      </c>
      <c r="Y25" s="7">
        <f>MAXIFS('Week 4 - Making'!$P:$P,'Week 4 - Making'!$B:$B,Analysis!$A25)</f>
        <v>0</v>
      </c>
      <c r="Z25" s="513" t="str">
        <f t="array" ref="Z25">IFERROR(XLOOKUP(AA25,'Week 4 - Making'!$P:$P,'Week 4 - Making'!$A:$A),"")</f>
        <v/>
      </c>
      <c r="AA25" s="7">
        <f>MINIFS('Week 4 - Making'!$P:$P,'Week 4 - Making'!$B:$B,Analysis!$A25)</f>
        <v>0</v>
      </c>
      <c r="AB25" s="366" t="str">
        <f t="array" ref="AB25">XLOOKUP($A25,Product,'Product List'!$N:$N)</f>
        <v>#N/A</v>
      </c>
      <c r="AC25" s="513" t="str">
        <f t="array" ref="AC25">IFERROR(XLOOKUP(AD25,'Week 5 - Making'!$P:$P,'Week 5 - Making'!$A:$A),"")</f>
        <v/>
      </c>
      <c r="AD25" s="7">
        <f>MAXIFS('Week 5 - Making'!$P:$P,'Week 5 - Making'!$B:$B,Analysis!$A25)</f>
        <v>0</v>
      </c>
      <c r="AE25" s="513" t="str">
        <f t="array" ref="AE25">IFERROR(XLOOKUP(AF25,'Week 5 - Making'!$P:$P,'Week 5 - Making'!$A:$A),"")</f>
        <v/>
      </c>
      <c r="AF25" s="7">
        <f>MINIFS('Week 5 - Making'!$P:$P,'Week 5 - Making'!$B:$B,Analysis!$A25)</f>
        <v>0</v>
      </c>
      <c r="AG25" s="366"/>
    </row>
    <row r="26" ht="14.25" customHeight="1">
      <c r="A26" s="514"/>
      <c r="H26" s="366" t="str">
        <f t="array" ref="H26">XLOOKUP($A26,Product,'Product List'!$J:$J)</f>
        <v>#N/A</v>
      </c>
      <c r="I26" s="513" t="str">
        <f t="array" ref="I26">IFERROR(XLOOKUP(J26,'Week 1 - Making'!$P:$P,'Week 1 - Making'!$A:$A),"")</f>
        <v>Audrey Migliaccio</v>
      </c>
      <c r="J26" s="7">
        <f>MAXIFS('Week 1 - Making'!$P:$P,'Week 1 - Making'!$B:$B,Analysis!$A26)</f>
        <v>0</v>
      </c>
      <c r="K26" s="513" t="str">
        <f t="array" ref="K26">IFERROR(XLOOKUP(L26,'Week 1 - Making'!$P:$P,'Week 1 - Making'!$A:$A),"")</f>
        <v>Audrey Migliaccio</v>
      </c>
      <c r="L26" s="7">
        <f>MINIFS('Week 1 - Making'!$P:$P,'Week 1 - Making'!$B:$B,Analysis!$A26)</f>
        <v>0</v>
      </c>
      <c r="M26" s="366" t="str">
        <f t="array" ref="M26">XLOOKUP($A26,Product,'Product List'!$K:K)</f>
        <v>#N/A</v>
      </c>
      <c r="N26" s="513" t="str">
        <f t="array" ref="N26">IFERROR(XLOOKUP(O26,'Week 2 - Making'!$P:$P,'Week 2 - Making'!$A:$A),"")</f>
        <v>Audrey Migliaccio</v>
      </c>
      <c r="O26" s="7">
        <f>MAXIFS('Week 2 - Making'!$P:$P,'Week 2 - Making'!$B:$B,Analysis!$A26)</f>
        <v>0</v>
      </c>
      <c r="P26" s="513" t="str">
        <f t="array" ref="P26">IFERROR(XLOOKUP(Q26,'Week 2 - Making'!$P:$P,'Week 2 - Making'!$A:$A),"")</f>
        <v>Audrey Migliaccio</v>
      </c>
      <c r="Q26" s="7">
        <f>MINIFS('Week 2 - Making'!$P:$P,'Week 2 - Making'!$B:$B,Analysis!$A26)</f>
        <v>0</v>
      </c>
      <c r="R26" s="511" t="str">
        <f t="array" ref="R26">XLOOKUP($A26,Product,'Product List'!$L:$L)</f>
        <v>#N/A</v>
      </c>
      <c r="S26" s="513" t="str">
        <f t="array" ref="S26">IFERROR(XLOOKUP(T26,'Week 3 - Making'!$P:$P,'Week 3 - Making'!$A:$A),"")</f>
        <v/>
      </c>
      <c r="T26" s="402">
        <f>MAXIFS('Week 3 - Making'!$P:$P,'Week 3 - Making'!$B:$B,Analysis!$A26)</f>
        <v>0</v>
      </c>
      <c r="U26" s="513" t="str">
        <f t="array" ref="U26">IFERROR(XLOOKUP(V26,'Week 3 - Making'!$P:$P,'Week 3 - Making'!$A:$A),"")</f>
        <v/>
      </c>
      <c r="V26" s="402">
        <f>MINIFS('Week 3 - Making'!$P:$P,'Week 3 - Making'!$B:$B,Analysis!$A26)</f>
        <v>0</v>
      </c>
      <c r="W26" s="366" t="str">
        <f t="array" ref="W26">XLOOKUP($A26,Product,'Product List'!$M:$M)</f>
        <v>#N/A</v>
      </c>
      <c r="X26" s="513" t="str">
        <f t="array" ref="X26">IFERROR(XLOOKUP(Y26,'Week 4 - Making'!$P:$P,'Week 4 - Making'!$A:$A),"")</f>
        <v/>
      </c>
      <c r="Y26" s="7">
        <f>MAXIFS('Week 4 - Making'!$P:$P,'Week 4 - Making'!$B:$B,Analysis!$A26)</f>
        <v>0</v>
      </c>
      <c r="Z26" s="513" t="str">
        <f t="array" ref="Z26">IFERROR(XLOOKUP(AA26,'Week 4 - Making'!$P:$P,'Week 4 - Making'!$A:$A),"")</f>
        <v/>
      </c>
      <c r="AA26" s="7">
        <f>MINIFS('Week 4 - Making'!$P:$P,'Week 4 - Making'!$B:$B,Analysis!$A26)</f>
        <v>0</v>
      </c>
      <c r="AB26" s="366" t="str">
        <f t="array" ref="AB26">XLOOKUP($A26,Product,'Product List'!$N:$N)</f>
        <v>#N/A</v>
      </c>
      <c r="AC26" s="513" t="str">
        <f t="array" ref="AC26">IFERROR(XLOOKUP(AD26,'Week 5 - Making'!$P:$P,'Week 5 - Making'!$A:$A),"")</f>
        <v/>
      </c>
      <c r="AD26" s="7">
        <f>MAXIFS('Week 5 - Making'!$P:$P,'Week 5 - Making'!$B:$B,Analysis!$A26)</f>
        <v>0</v>
      </c>
      <c r="AE26" s="513" t="str">
        <f t="array" ref="AE26">IFERROR(XLOOKUP(AF26,'Week 5 - Making'!$P:$P,'Week 5 - Making'!$A:$A),"")</f>
        <v/>
      </c>
      <c r="AF26" s="7">
        <f>MINIFS('Week 5 - Making'!$P:$P,'Week 5 - Making'!$B:$B,Analysis!$A26)</f>
        <v>0</v>
      </c>
      <c r="AG26" s="366"/>
    </row>
    <row r="27" ht="14.25" customHeight="1">
      <c r="A27" s="514"/>
      <c r="H27" s="366" t="str">
        <f t="array" ref="H27">XLOOKUP($A27,Product,'Product List'!$J:$J)</f>
        <v>#N/A</v>
      </c>
      <c r="I27" s="513" t="str">
        <f t="array" ref="I27">IFERROR(XLOOKUP(J27,'Week 1 - Making'!$P:$P,'Week 1 - Making'!$A:$A),"")</f>
        <v>Audrey Migliaccio</v>
      </c>
      <c r="J27" s="7">
        <f>MAXIFS('Week 1 - Making'!$P:$P,'Week 1 - Making'!$B:$B,Analysis!$A27)</f>
        <v>0</v>
      </c>
      <c r="K27" s="513" t="str">
        <f t="array" ref="K27">IFERROR(XLOOKUP(L27,'Week 1 - Making'!$P:$P,'Week 1 - Making'!$A:$A),"")</f>
        <v>Audrey Migliaccio</v>
      </c>
      <c r="L27" s="7">
        <f>MINIFS('Week 1 - Making'!$P:$P,'Week 1 - Making'!$B:$B,Analysis!$A27)</f>
        <v>0</v>
      </c>
      <c r="M27" s="366" t="str">
        <f t="array" ref="M27">XLOOKUP($A27,Product,'Product List'!$K:K)</f>
        <v>#N/A</v>
      </c>
      <c r="N27" s="513" t="str">
        <f t="array" ref="N27">IFERROR(XLOOKUP(O27,'Week 2 - Making'!$P:$P,'Week 2 - Making'!$A:$A),"")</f>
        <v>Audrey Migliaccio</v>
      </c>
      <c r="O27" s="7">
        <f>MAXIFS('Week 2 - Making'!$P:$P,'Week 2 - Making'!$B:$B,Analysis!$A27)</f>
        <v>0</v>
      </c>
      <c r="P27" s="513" t="str">
        <f t="array" ref="P27">IFERROR(XLOOKUP(Q27,'Week 2 - Making'!$P:$P,'Week 2 - Making'!$A:$A),"")</f>
        <v>Audrey Migliaccio</v>
      </c>
      <c r="Q27" s="7">
        <f>MINIFS('Week 2 - Making'!$P:$P,'Week 2 - Making'!$B:$B,Analysis!$A27)</f>
        <v>0</v>
      </c>
      <c r="R27" s="511" t="str">
        <f t="array" ref="R27">XLOOKUP($A27,Product,'Product List'!$L:$L)</f>
        <v>#N/A</v>
      </c>
      <c r="S27" s="513" t="str">
        <f t="array" ref="S27">IFERROR(XLOOKUP(T27,'Week 3 - Making'!$P:$P,'Week 3 - Making'!$A:$A),"")</f>
        <v/>
      </c>
      <c r="T27" s="402">
        <f>MAXIFS('Week 3 - Making'!$P:$P,'Week 3 - Making'!$B:$B,Analysis!$A27)</f>
        <v>0</v>
      </c>
      <c r="U27" s="513" t="str">
        <f t="array" ref="U27">IFERROR(XLOOKUP(V27,'Week 3 - Making'!$P:$P,'Week 3 - Making'!$A:$A),"")</f>
        <v/>
      </c>
      <c r="V27" s="402">
        <f>MINIFS('Week 3 - Making'!$P:$P,'Week 3 - Making'!$B:$B,Analysis!$A27)</f>
        <v>0</v>
      </c>
      <c r="W27" s="366" t="str">
        <f t="array" ref="W27">XLOOKUP($A27,Product,'Product List'!$M:$M)</f>
        <v>#N/A</v>
      </c>
      <c r="X27" s="513" t="str">
        <f t="array" ref="X27">IFERROR(XLOOKUP(Y27,'Week 4 - Making'!$P:$P,'Week 4 - Making'!$A:$A),"")</f>
        <v/>
      </c>
      <c r="Y27" s="7">
        <f>MAXIFS('Week 4 - Making'!$P:$P,'Week 4 - Making'!$B:$B,Analysis!$A27)</f>
        <v>0</v>
      </c>
      <c r="Z27" s="513" t="str">
        <f t="array" ref="Z27">IFERROR(XLOOKUP(AA27,'Week 4 - Making'!$P:$P,'Week 4 - Making'!$A:$A),"")</f>
        <v/>
      </c>
      <c r="AA27" s="7">
        <f>MINIFS('Week 4 - Making'!$P:$P,'Week 4 - Making'!$B:$B,Analysis!$A27)</f>
        <v>0</v>
      </c>
      <c r="AB27" s="366" t="str">
        <f t="array" ref="AB27">XLOOKUP($A27,Product,'Product List'!$N:$N)</f>
        <v>#N/A</v>
      </c>
      <c r="AC27" s="513" t="str">
        <f t="array" ref="AC27">IFERROR(XLOOKUP(AD27,'Week 5 - Making'!$P:$P,'Week 5 - Making'!$A:$A),"")</f>
        <v/>
      </c>
      <c r="AD27" s="7">
        <f>MAXIFS('Week 5 - Making'!$P:$P,'Week 5 - Making'!$B:$B,Analysis!$A27)</f>
        <v>0</v>
      </c>
      <c r="AE27" s="513" t="str">
        <f t="array" ref="AE27">IFERROR(XLOOKUP(AF27,'Week 5 - Making'!$P:$P,'Week 5 - Making'!$A:$A),"")</f>
        <v/>
      </c>
      <c r="AF27" s="7">
        <f>MINIFS('Week 5 - Making'!$P:$P,'Week 5 - Making'!$B:$B,Analysis!$A27)</f>
        <v>0</v>
      </c>
      <c r="AG27" s="366"/>
    </row>
    <row r="28" ht="14.25" customHeight="1">
      <c r="A28" s="514"/>
      <c r="H28" s="366" t="str">
        <f t="array" ref="H28">XLOOKUP($A28,Product,'Product List'!$J:$J)</f>
        <v>#N/A</v>
      </c>
      <c r="I28" s="513" t="str">
        <f t="array" ref="I28">IFERROR(XLOOKUP(J28,'Week 1 - Making'!$P:$P,'Week 1 - Making'!$A:$A),"")</f>
        <v>Audrey Migliaccio</v>
      </c>
      <c r="J28" s="7">
        <f>MAXIFS('Week 1 - Making'!$P:$P,'Week 1 - Making'!$B:$B,Analysis!$A28)</f>
        <v>0</v>
      </c>
      <c r="K28" s="513" t="str">
        <f t="array" ref="K28">IFERROR(XLOOKUP(L28,'Week 1 - Making'!$P:$P,'Week 1 - Making'!$A:$A),"")</f>
        <v>Audrey Migliaccio</v>
      </c>
      <c r="L28" s="7">
        <f>MINIFS('Week 1 - Making'!$P:$P,'Week 1 - Making'!$B:$B,Analysis!$A28)</f>
        <v>0</v>
      </c>
      <c r="M28" s="366" t="str">
        <f t="array" ref="M28">XLOOKUP($A28,Product,'Product List'!$K:K)</f>
        <v>#N/A</v>
      </c>
      <c r="N28" s="513" t="str">
        <f t="array" ref="N28">IFERROR(XLOOKUP(O28,'Week 2 - Making'!$P:$P,'Week 2 - Making'!$A:$A),"")</f>
        <v>Audrey Migliaccio</v>
      </c>
      <c r="O28" s="7">
        <f>MAXIFS('Week 2 - Making'!$P:$P,'Week 2 - Making'!$B:$B,Analysis!$A28)</f>
        <v>0</v>
      </c>
      <c r="P28" s="513" t="str">
        <f t="array" ref="P28">IFERROR(XLOOKUP(Q28,'Week 2 - Making'!$P:$P,'Week 2 - Making'!$A:$A),"")</f>
        <v>Audrey Migliaccio</v>
      </c>
      <c r="Q28" s="7">
        <f>MINIFS('Week 2 - Making'!$P:$P,'Week 2 - Making'!$B:$B,Analysis!$A28)</f>
        <v>0</v>
      </c>
      <c r="R28" s="511" t="str">
        <f t="array" ref="R28">XLOOKUP($A28,Product,'Product List'!$L:$L)</f>
        <v>#N/A</v>
      </c>
      <c r="S28" s="513" t="str">
        <f t="array" ref="S28">IFERROR(XLOOKUP(T28,'Week 3 - Making'!$P:$P,'Week 3 - Making'!$A:$A),"")</f>
        <v/>
      </c>
      <c r="T28" s="402">
        <f>MAXIFS('Week 3 - Making'!$P:$P,'Week 3 - Making'!$B:$B,Analysis!$A28)</f>
        <v>0</v>
      </c>
      <c r="U28" s="513" t="str">
        <f t="array" ref="U28">IFERROR(XLOOKUP(V28,'Week 3 - Making'!$P:$P,'Week 3 - Making'!$A:$A),"")</f>
        <v/>
      </c>
      <c r="V28" s="402">
        <f>MINIFS('Week 3 - Making'!$P:$P,'Week 3 - Making'!$B:$B,Analysis!$A28)</f>
        <v>0</v>
      </c>
      <c r="W28" s="366" t="str">
        <f t="array" ref="W28">XLOOKUP($A28,Product,'Product List'!$M:$M)</f>
        <v>#N/A</v>
      </c>
      <c r="X28" s="513" t="str">
        <f t="array" ref="X28">IFERROR(XLOOKUP(Y28,'Week 4 - Making'!$P:$P,'Week 4 - Making'!$A:$A),"")</f>
        <v/>
      </c>
      <c r="Y28" s="7">
        <f>MAXIFS('Week 4 - Making'!$P:$P,'Week 4 - Making'!$B:$B,Analysis!$A28)</f>
        <v>0</v>
      </c>
      <c r="Z28" s="513" t="str">
        <f t="array" ref="Z28">IFERROR(XLOOKUP(AA28,'Week 4 - Making'!$P:$P,'Week 4 - Making'!$A:$A),"")</f>
        <v/>
      </c>
      <c r="AA28" s="7">
        <f>MINIFS('Week 4 - Making'!$P:$P,'Week 4 - Making'!$B:$B,Analysis!$A28)</f>
        <v>0</v>
      </c>
      <c r="AB28" s="366" t="str">
        <f t="array" ref="AB28">XLOOKUP($A28,Product,'Product List'!$N:$N)</f>
        <v>#N/A</v>
      </c>
      <c r="AC28" s="513" t="str">
        <f t="array" ref="AC28">IFERROR(XLOOKUP(AD28,'Week 5 - Making'!$P:$P,'Week 5 - Making'!$A:$A),"")</f>
        <v/>
      </c>
      <c r="AD28" s="7">
        <f>MAXIFS('Week 5 - Making'!$P:$P,'Week 5 - Making'!$B:$B,Analysis!$A28)</f>
        <v>0</v>
      </c>
      <c r="AE28" s="513" t="str">
        <f t="array" ref="AE28">IFERROR(XLOOKUP(AF28,'Week 5 - Making'!$P:$P,'Week 5 - Making'!$A:$A),"")</f>
        <v/>
      </c>
      <c r="AF28" s="7">
        <f>MINIFS('Week 5 - Making'!$P:$P,'Week 5 - Making'!$B:$B,Analysis!$A28)</f>
        <v>0</v>
      </c>
      <c r="AG28" s="366"/>
    </row>
    <row r="29" ht="14.25" customHeight="1">
      <c r="A29" s="514"/>
      <c r="H29" s="366" t="str">
        <f t="array" ref="H29">XLOOKUP($A29,Product,'Product List'!$J:$J)</f>
        <v>#N/A</v>
      </c>
      <c r="I29" s="513" t="str">
        <f t="array" ref="I29">IFERROR(XLOOKUP(J29,'Week 1 - Making'!$P:$P,'Week 1 - Making'!$A:$A),"")</f>
        <v>Audrey Migliaccio</v>
      </c>
      <c r="J29" s="7">
        <f>MAXIFS('Week 1 - Making'!$P:$P,'Week 1 - Making'!$B:$B,Analysis!$A29)</f>
        <v>0</v>
      </c>
      <c r="K29" s="513" t="str">
        <f t="array" ref="K29">IFERROR(XLOOKUP(L29,'Week 1 - Making'!$P:$P,'Week 1 - Making'!$A:$A),"")</f>
        <v>Audrey Migliaccio</v>
      </c>
      <c r="L29" s="7">
        <f>MINIFS('Week 1 - Making'!$P:$P,'Week 1 - Making'!$B:$B,Analysis!$A29)</f>
        <v>0</v>
      </c>
      <c r="M29" s="366" t="str">
        <f t="array" ref="M29">XLOOKUP($A29,Product,'Product List'!$K:K)</f>
        <v>#N/A</v>
      </c>
      <c r="N29" s="513" t="str">
        <f t="array" ref="N29">IFERROR(XLOOKUP(O29,'Week 2 - Making'!$P:$P,'Week 2 - Making'!$A:$A),"")</f>
        <v>Audrey Migliaccio</v>
      </c>
      <c r="O29" s="7">
        <f>MAXIFS('Week 2 - Making'!$P:$P,'Week 2 - Making'!$B:$B,Analysis!$A29)</f>
        <v>0</v>
      </c>
      <c r="P29" s="513" t="str">
        <f t="array" ref="P29">IFERROR(XLOOKUP(Q29,'Week 2 - Making'!$P:$P,'Week 2 - Making'!$A:$A),"")</f>
        <v>Audrey Migliaccio</v>
      </c>
      <c r="Q29" s="7">
        <f>MINIFS('Week 2 - Making'!$P:$P,'Week 2 - Making'!$B:$B,Analysis!$A29)</f>
        <v>0</v>
      </c>
      <c r="R29" s="511" t="str">
        <f t="array" ref="R29">XLOOKUP($A29,Product,'Product List'!$L:$L)</f>
        <v>#N/A</v>
      </c>
      <c r="S29" s="513" t="str">
        <f t="array" ref="S29">IFERROR(XLOOKUP(T29,'Week 3 - Making'!$P:$P,'Week 3 - Making'!$A:$A),"")</f>
        <v/>
      </c>
      <c r="T29" s="402">
        <f>MAXIFS('Week 3 - Making'!$P:$P,'Week 3 - Making'!$B:$B,Analysis!$A29)</f>
        <v>0</v>
      </c>
      <c r="U29" s="513" t="str">
        <f t="array" ref="U29">IFERROR(XLOOKUP(V29,'Week 3 - Making'!$P:$P,'Week 3 - Making'!$A:$A),"")</f>
        <v/>
      </c>
      <c r="V29" s="402">
        <f>MINIFS('Week 3 - Making'!$P:$P,'Week 3 - Making'!$B:$B,Analysis!$A29)</f>
        <v>0</v>
      </c>
      <c r="W29" s="366" t="str">
        <f t="array" ref="W29">XLOOKUP($A29,Product,'Product List'!$M:$M)</f>
        <v>#N/A</v>
      </c>
      <c r="X29" s="513" t="str">
        <f t="array" ref="X29">IFERROR(XLOOKUP(Y29,'Week 4 - Making'!$P:$P,'Week 4 - Making'!$A:$A),"")</f>
        <v/>
      </c>
      <c r="Y29" s="7">
        <f>MAXIFS('Week 4 - Making'!$P:$P,'Week 4 - Making'!$B:$B,Analysis!$A29)</f>
        <v>0</v>
      </c>
      <c r="Z29" s="513" t="str">
        <f t="array" ref="Z29">IFERROR(XLOOKUP(AA29,'Week 4 - Making'!$P:$P,'Week 4 - Making'!$A:$A),"")</f>
        <v/>
      </c>
      <c r="AA29" s="7">
        <f>MINIFS('Week 4 - Making'!$P:$P,'Week 4 - Making'!$B:$B,Analysis!$A29)</f>
        <v>0</v>
      </c>
      <c r="AB29" s="366" t="str">
        <f t="array" ref="AB29">XLOOKUP($A29,Product,'Product List'!$N:$N)</f>
        <v>#N/A</v>
      </c>
      <c r="AC29" s="513" t="str">
        <f t="array" ref="AC29">IFERROR(XLOOKUP(AD29,'Week 5 - Making'!$P:$P,'Week 5 - Making'!$A:$A),"")</f>
        <v/>
      </c>
      <c r="AD29" s="7">
        <f>MAXIFS('Week 5 - Making'!$P:$P,'Week 5 - Making'!$B:$B,Analysis!$A29)</f>
        <v>0</v>
      </c>
      <c r="AE29" s="513" t="str">
        <f t="array" ref="AE29">IFERROR(XLOOKUP(AF29,'Week 5 - Making'!$P:$P,'Week 5 - Making'!$A:$A),"")</f>
        <v/>
      </c>
      <c r="AF29" s="7">
        <f>MINIFS('Week 5 - Making'!$P:$P,'Week 5 - Making'!$B:$B,Analysis!$A29)</f>
        <v>0</v>
      </c>
      <c r="AG29" s="366"/>
    </row>
    <row r="30" ht="14.25" customHeight="1">
      <c r="A30" s="514"/>
      <c r="H30" s="366" t="str">
        <f t="array" ref="H30">XLOOKUP($A30,Product,'Product List'!$J:$J)</f>
        <v>#N/A</v>
      </c>
      <c r="I30" s="513" t="str">
        <f t="array" ref="I30">IFERROR(XLOOKUP(J30,'Week 1 - Making'!$P:$P,'Week 1 - Making'!$A:$A),"")</f>
        <v>Audrey Migliaccio</v>
      </c>
      <c r="J30" s="7">
        <f>MAXIFS('Week 1 - Making'!$P:$P,'Week 1 - Making'!$B:$B,Analysis!$A30)</f>
        <v>0</v>
      </c>
      <c r="K30" s="513" t="str">
        <f t="array" ref="K30">IFERROR(XLOOKUP(L30,'Week 1 - Making'!$P:$P,'Week 1 - Making'!$A:$A),"")</f>
        <v>Audrey Migliaccio</v>
      </c>
      <c r="L30" s="7">
        <f>MINIFS('Week 1 - Making'!$P:$P,'Week 1 - Making'!$B:$B,Analysis!$A30)</f>
        <v>0</v>
      </c>
      <c r="M30" s="366" t="str">
        <f t="array" ref="M30">XLOOKUP($A30,Product,'Product List'!$K:K)</f>
        <v>#N/A</v>
      </c>
      <c r="N30" s="513" t="str">
        <f t="array" ref="N30">IFERROR(XLOOKUP(O30,'Week 2 - Making'!$P:$P,'Week 2 - Making'!$A:$A),"")</f>
        <v>Audrey Migliaccio</v>
      </c>
      <c r="O30" s="7">
        <f>MAXIFS('Week 2 - Making'!$P:$P,'Week 2 - Making'!$B:$B,Analysis!$A30)</f>
        <v>0</v>
      </c>
      <c r="P30" s="513" t="str">
        <f t="array" ref="P30">IFERROR(XLOOKUP(Q30,'Week 2 - Making'!$P:$P,'Week 2 - Making'!$A:$A),"")</f>
        <v>Audrey Migliaccio</v>
      </c>
      <c r="Q30" s="7">
        <f>MINIFS('Week 2 - Making'!$P:$P,'Week 2 - Making'!$B:$B,Analysis!$A30)</f>
        <v>0</v>
      </c>
      <c r="R30" s="511" t="str">
        <f t="array" ref="R30">XLOOKUP($A30,Product,'Product List'!$L:$L)</f>
        <v>#N/A</v>
      </c>
      <c r="S30" s="513" t="str">
        <f t="array" ref="S30">IFERROR(XLOOKUP(T30,'Week 3 - Making'!$P:$P,'Week 3 - Making'!$A:$A),"")</f>
        <v/>
      </c>
      <c r="T30" s="402">
        <f>MAXIFS('Week 3 - Making'!$P:$P,'Week 3 - Making'!$B:$B,Analysis!$A30)</f>
        <v>0</v>
      </c>
      <c r="U30" s="513" t="str">
        <f t="array" ref="U30">IFERROR(XLOOKUP(V30,'Week 3 - Making'!$P:$P,'Week 3 - Making'!$A:$A),"")</f>
        <v/>
      </c>
      <c r="V30" s="402">
        <f>MINIFS('Week 3 - Making'!$P:$P,'Week 3 - Making'!$B:$B,Analysis!$A30)</f>
        <v>0</v>
      </c>
      <c r="W30" s="366" t="str">
        <f t="array" ref="W30">XLOOKUP($A30,Product,'Product List'!$M:$M)</f>
        <v>#N/A</v>
      </c>
      <c r="X30" s="513" t="str">
        <f t="array" ref="X30">IFERROR(XLOOKUP(Y30,'Week 4 - Making'!$P:$P,'Week 4 - Making'!$A:$A),"")</f>
        <v/>
      </c>
      <c r="Y30" s="7">
        <f>MAXIFS('Week 4 - Making'!$P:$P,'Week 4 - Making'!$B:$B,Analysis!$A30)</f>
        <v>0</v>
      </c>
      <c r="Z30" s="513" t="str">
        <f t="array" ref="Z30">IFERROR(XLOOKUP(AA30,'Week 4 - Making'!$P:$P,'Week 4 - Making'!$A:$A),"")</f>
        <v/>
      </c>
      <c r="AA30" s="7">
        <f>MINIFS('Week 4 - Making'!$P:$P,'Week 4 - Making'!$B:$B,Analysis!$A30)</f>
        <v>0</v>
      </c>
      <c r="AB30" s="366" t="str">
        <f t="array" ref="AB30">XLOOKUP($A30,Product,'Product List'!$N:$N)</f>
        <v>#N/A</v>
      </c>
      <c r="AC30" s="513" t="str">
        <f t="array" ref="AC30">IFERROR(XLOOKUP(AD30,'Week 5 - Making'!$P:$P,'Week 5 - Making'!$A:$A),"")</f>
        <v/>
      </c>
      <c r="AD30" s="7">
        <f>MAXIFS('Week 5 - Making'!$P:$P,'Week 5 - Making'!$B:$B,Analysis!$A30)</f>
        <v>0</v>
      </c>
      <c r="AE30" s="513" t="str">
        <f t="array" ref="AE30">IFERROR(XLOOKUP(AF30,'Week 5 - Making'!$P:$P,'Week 5 - Making'!$A:$A),"")</f>
        <v/>
      </c>
      <c r="AF30" s="7">
        <f>MINIFS('Week 5 - Making'!$P:$P,'Week 5 - Making'!$B:$B,Analysis!$A30)</f>
        <v>0</v>
      </c>
      <c r="AG30" s="366"/>
    </row>
    <row r="31" ht="14.25" customHeight="1">
      <c r="A31" s="514"/>
      <c r="H31" s="366" t="str">
        <f t="array" ref="H31">XLOOKUP($A31,Product,'Product List'!$J:$J)</f>
        <v>#N/A</v>
      </c>
      <c r="I31" s="513" t="str">
        <f t="array" ref="I31">IFERROR(XLOOKUP(J31,'Week 1 - Making'!$P:$P,'Week 1 - Making'!$A:$A),"")</f>
        <v>Audrey Migliaccio</v>
      </c>
      <c r="J31" s="7">
        <f>MAXIFS('Week 1 - Making'!$P:$P,'Week 1 - Making'!$B:$B,Analysis!$A31)</f>
        <v>0</v>
      </c>
      <c r="K31" s="513" t="str">
        <f t="array" ref="K31">IFERROR(XLOOKUP(L31,'Week 1 - Making'!$P:$P,'Week 1 - Making'!$A:$A),"")</f>
        <v>Audrey Migliaccio</v>
      </c>
      <c r="L31" s="7">
        <f>MINIFS('Week 1 - Making'!$P:$P,'Week 1 - Making'!$B:$B,Analysis!$A31)</f>
        <v>0</v>
      </c>
      <c r="M31" s="366" t="str">
        <f t="array" ref="M31">XLOOKUP($A31,Product,'Product List'!$K:K)</f>
        <v>#N/A</v>
      </c>
      <c r="N31" s="513" t="str">
        <f t="array" ref="N31">IFERROR(XLOOKUP(O31,'Week 2 - Making'!$P:$P,'Week 2 - Making'!$A:$A),"")</f>
        <v>Audrey Migliaccio</v>
      </c>
      <c r="O31" s="7">
        <f>MAXIFS('Week 2 - Making'!$P:$P,'Week 2 - Making'!$B:$B,Analysis!$A31)</f>
        <v>0</v>
      </c>
      <c r="P31" s="513" t="str">
        <f t="array" ref="P31">IFERROR(XLOOKUP(Q31,'Week 2 - Making'!$P:$P,'Week 2 - Making'!$A:$A),"")</f>
        <v>Audrey Migliaccio</v>
      </c>
      <c r="Q31" s="7">
        <f>MINIFS('Week 2 - Making'!$P:$P,'Week 2 - Making'!$B:$B,Analysis!$A31)</f>
        <v>0</v>
      </c>
      <c r="R31" s="511" t="str">
        <f t="array" ref="R31">XLOOKUP($A31,Product,'Product List'!$L:$L)</f>
        <v>#N/A</v>
      </c>
      <c r="S31" s="513" t="str">
        <f t="array" ref="S31">IFERROR(XLOOKUP(T31,'Week 3 - Making'!$P:$P,'Week 3 - Making'!$A:$A),"")</f>
        <v/>
      </c>
      <c r="T31" s="402">
        <f>MAXIFS('Week 3 - Making'!$P:$P,'Week 3 - Making'!$B:$B,Analysis!$A31)</f>
        <v>0</v>
      </c>
      <c r="U31" s="513" t="str">
        <f t="array" ref="U31">IFERROR(XLOOKUP(V31,'Week 3 - Making'!$P:$P,'Week 3 - Making'!$A:$A),"")</f>
        <v/>
      </c>
      <c r="V31" s="402">
        <f>MINIFS('Week 3 - Making'!$P:$P,'Week 3 - Making'!$B:$B,Analysis!$A31)</f>
        <v>0</v>
      </c>
      <c r="W31" s="366" t="str">
        <f t="array" ref="W31">XLOOKUP($A31,Product,'Product List'!$M:$M)</f>
        <v>#N/A</v>
      </c>
      <c r="X31" s="513" t="str">
        <f t="array" ref="X31">IFERROR(XLOOKUP(Y31,'Week 4 - Making'!$P:$P,'Week 4 - Making'!$A:$A),"")</f>
        <v/>
      </c>
      <c r="Y31" s="7">
        <f>MAXIFS('Week 4 - Making'!$P:$P,'Week 4 - Making'!$B:$B,Analysis!$A31)</f>
        <v>0</v>
      </c>
      <c r="Z31" s="513" t="str">
        <f t="array" ref="Z31">IFERROR(XLOOKUP(AA31,'Week 4 - Making'!$P:$P,'Week 4 - Making'!$A:$A),"")</f>
        <v/>
      </c>
      <c r="AA31" s="7">
        <f>MINIFS('Week 4 - Making'!$P:$P,'Week 4 - Making'!$B:$B,Analysis!$A31)</f>
        <v>0</v>
      </c>
      <c r="AB31" s="366" t="str">
        <f t="array" ref="AB31">XLOOKUP($A31,Product,'Product List'!$N:$N)</f>
        <v>#N/A</v>
      </c>
      <c r="AC31" s="513" t="str">
        <f t="array" ref="AC31">IFERROR(XLOOKUP(AD31,'Week 5 - Making'!$P:$P,'Week 5 - Making'!$A:$A),"")</f>
        <v/>
      </c>
      <c r="AD31" s="7">
        <f>MAXIFS('Week 5 - Making'!$P:$P,'Week 5 - Making'!$B:$B,Analysis!$A31)</f>
        <v>0</v>
      </c>
      <c r="AE31" s="513" t="str">
        <f t="array" ref="AE31">IFERROR(XLOOKUP(AF31,'Week 5 - Making'!$P:$P,'Week 5 - Making'!$A:$A),"")</f>
        <v/>
      </c>
      <c r="AF31" s="7">
        <f>MINIFS('Week 5 - Making'!$P:$P,'Week 5 - Making'!$B:$B,Analysis!$A31)</f>
        <v>0</v>
      </c>
      <c r="AG31" s="366"/>
    </row>
    <row r="32" ht="14.25" customHeight="1">
      <c r="A32" s="514"/>
      <c r="H32" s="366" t="str">
        <f t="array" ref="H32">XLOOKUP($A32,Product,'Product List'!$J:$J)</f>
        <v>#N/A</v>
      </c>
      <c r="I32" s="513" t="str">
        <f t="array" ref="I32">IFERROR(XLOOKUP(J32,'Week 1 - Making'!$P:$P,'Week 1 - Making'!$A:$A),"")</f>
        <v>Audrey Migliaccio</v>
      </c>
      <c r="J32" s="7">
        <f>MAXIFS('Week 1 - Making'!$P:$P,'Week 1 - Making'!$B:$B,Analysis!$A32)</f>
        <v>0</v>
      </c>
      <c r="K32" s="513" t="str">
        <f t="array" ref="K32">IFERROR(XLOOKUP(L32,'Week 1 - Making'!$P:$P,'Week 1 - Making'!$A:$A),"")</f>
        <v>Audrey Migliaccio</v>
      </c>
      <c r="L32" s="7">
        <f>MINIFS('Week 1 - Making'!$P:$P,'Week 1 - Making'!$B:$B,Analysis!$A32)</f>
        <v>0</v>
      </c>
      <c r="M32" s="366" t="str">
        <f t="array" ref="M32">XLOOKUP($A32,Product,'Product List'!$K:K)</f>
        <v>#N/A</v>
      </c>
      <c r="N32" s="513" t="str">
        <f t="array" ref="N32">IFERROR(XLOOKUP(O32,'Week 2 - Making'!$P:$P,'Week 2 - Making'!$A:$A),"")</f>
        <v>Audrey Migliaccio</v>
      </c>
      <c r="O32" s="7">
        <f>MAXIFS('Week 2 - Making'!$P:$P,'Week 2 - Making'!$B:$B,Analysis!$A32)</f>
        <v>0</v>
      </c>
      <c r="P32" s="513" t="str">
        <f t="array" ref="P32">IFERROR(XLOOKUP(Q32,'Week 2 - Making'!$P:$P,'Week 2 - Making'!$A:$A),"")</f>
        <v>Audrey Migliaccio</v>
      </c>
      <c r="Q32" s="7">
        <f>MINIFS('Week 2 - Making'!$P:$P,'Week 2 - Making'!$B:$B,Analysis!$A32)</f>
        <v>0</v>
      </c>
      <c r="R32" s="511" t="str">
        <f t="array" ref="R32">XLOOKUP($A32,Product,'Product List'!$L:$L)</f>
        <v>#N/A</v>
      </c>
      <c r="S32" s="513" t="str">
        <f t="array" ref="S32">IFERROR(XLOOKUP(T32,'Week 3 - Making'!$P:$P,'Week 3 - Making'!$A:$A),"")</f>
        <v/>
      </c>
      <c r="T32" s="402">
        <f>MAXIFS('Week 3 - Making'!$P:$P,'Week 3 - Making'!$B:$B,Analysis!$A32)</f>
        <v>0</v>
      </c>
      <c r="U32" s="513" t="str">
        <f t="array" ref="U32">IFERROR(XLOOKUP(V32,'Week 3 - Making'!$P:$P,'Week 3 - Making'!$A:$A),"")</f>
        <v/>
      </c>
      <c r="V32" s="402">
        <f>MINIFS('Week 3 - Making'!$P:$P,'Week 3 - Making'!$B:$B,Analysis!$A32)</f>
        <v>0</v>
      </c>
      <c r="W32" s="366" t="str">
        <f t="array" ref="W32">XLOOKUP($A32,Product,'Product List'!$M:$M)</f>
        <v>#N/A</v>
      </c>
      <c r="X32" s="513" t="str">
        <f t="array" ref="X32">IFERROR(XLOOKUP(Y32,'Week 4 - Making'!$P:$P,'Week 4 - Making'!$A:$A),"")</f>
        <v/>
      </c>
      <c r="Y32" s="7">
        <f>MAXIFS('Week 4 - Making'!$P:$P,'Week 4 - Making'!$B:$B,Analysis!$A32)</f>
        <v>0</v>
      </c>
      <c r="Z32" s="513" t="str">
        <f t="array" ref="Z32">IFERROR(XLOOKUP(AA32,'Week 4 - Making'!$P:$P,'Week 4 - Making'!$A:$A),"")</f>
        <v/>
      </c>
      <c r="AA32" s="7">
        <f>MINIFS('Week 4 - Making'!$P:$P,'Week 4 - Making'!$B:$B,Analysis!$A32)</f>
        <v>0</v>
      </c>
      <c r="AB32" s="366" t="str">
        <f t="array" ref="AB32">XLOOKUP($A32,Product,'Product List'!$N:$N)</f>
        <v>#N/A</v>
      </c>
      <c r="AC32" s="513" t="str">
        <f t="array" ref="AC32">IFERROR(XLOOKUP(AD32,'Week 5 - Making'!$P:$P,'Week 5 - Making'!$A:$A),"")</f>
        <v/>
      </c>
      <c r="AD32" s="7">
        <f>MAXIFS('Week 5 - Making'!$P:$P,'Week 5 - Making'!$B:$B,Analysis!$A32)</f>
        <v>0</v>
      </c>
      <c r="AE32" s="513" t="str">
        <f t="array" ref="AE32">IFERROR(XLOOKUP(AF32,'Week 5 - Making'!$P:$P,'Week 5 - Making'!$A:$A),"")</f>
        <v/>
      </c>
      <c r="AF32" s="7">
        <f>MINIFS('Week 5 - Making'!$P:$P,'Week 5 - Making'!$B:$B,Analysis!$A32)</f>
        <v>0</v>
      </c>
      <c r="AG32" s="366"/>
    </row>
    <row r="33" ht="14.25" customHeight="1">
      <c r="A33" s="514"/>
      <c r="H33" s="366" t="str">
        <f t="array" ref="H33">XLOOKUP($A33,Product,'Product List'!$J:$J)</f>
        <v>#N/A</v>
      </c>
      <c r="I33" s="513" t="str">
        <f t="array" ref="I33">IFERROR(XLOOKUP(J33,'Week 1 - Making'!$P:$P,'Week 1 - Making'!$A:$A),"")</f>
        <v>Audrey Migliaccio</v>
      </c>
      <c r="J33" s="7">
        <f>MAXIFS('Week 1 - Making'!$P:$P,'Week 1 - Making'!$B:$B,Analysis!$A33)</f>
        <v>0</v>
      </c>
      <c r="K33" s="513" t="str">
        <f t="array" ref="K33">IFERROR(XLOOKUP(L33,'Week 1 - Making'!$P:$P,'Week 1 - Making'!$A:$A),"")</f>
        <v>Audrey Migliaccio</v>
      </c>
      <c r="L33" s="7">
        <f>MINIFS('Week 1 - Making'!$P:$P,'Week 1 - Making'!$B:$B,Analysis!$A33)</f>
        <v>0</v>
      </c>
      <c r="M33" s="366" t="str">
        <f t="array" ref="M33">XLOOKUP($A33,Product,'Product List'!$K:K)</f>
        <v>#N/A</v>
      </c>
      <c r="N33" s="513" t="str">
        <f t="array" ref="N33">IFERROR(XLOOKUP(O33,'Week 2 - Making'!$P:$P,'Week 2 - Making'!$A:$A),"")</f>
        <v>Audrey Migliaccio</v>
      </c>
      <c r="O33" s="7">
        <f>MAXIFS('Week 2 - Making'!$P:$P,'Week 2 - Making'!$B:$B,Analysis!$A33)</f>
        <v>0</v>
      </c>
      <c r="P33" s="513" t="str">
        <f t="array" ref="P33">IFERROR(XLOOKUP(Q33,'Week 2 - Making'!$P:$P,'Week 2 - Making'!$A:$A),"")</f>
        <v>Audrey Migliaccio</v>
      </c>
      <c r="Q33" s="7">
        <f>MINIFS('Week 2 - Making'!$P:$P,'Week 2 - Making'!$B:$B,Analysis!$A33)</f>
        <v>0</v>
      </c>
      <c r="R33" s="511" t="str">
        <f t="array" ref="R33">XLOOKUP($A33,Product,'Product List'!$L:$L)</f>
        <v>#N/A</v>
      </c>
      <c r="S33" s="513" t="str">
        <f t="array" ref="S33">IFERROR(XLOOKUP(T33,'Week 3 - Making'!$P:$P,'Week 3 - Making'!$A:$A),"")</f>
        <v/>
      </c>
      <c r="T33" s="402">
        <f>MAXIFS('Week 3 - Making'!$P:$P,'Week 3 - Making'!$B:$B,Analysis!$A33)</f>
        <v>0</v>
      </c>
      <c r="U33" s="513" t="str">
        <f t="array" ref="U33">IFERROR(XLOOKUP(V33,'Week 3 - Making'!$P:$P,'Week 3 - Making'!$A:$A),"")</f>
        <v/>
      </c>
      <c r="V33" s="402">
        <f>MINIFS('Week 3 - Making'!$P:$P,'Week 3 - Making'!$B:$B,Analysis!$A33)</f>
        <v>0</v>
      </c>
      <c r="W33" s="366" t="str">
        <f t="array" ref="W33">XLOOKUP($A33,Product,'Product List'!$M:$M)</f>
        <v>#N/A</v>
      </c>
      <c r="X33" s="513" t="str">
        <f t="array" ref="X33">IFERROR(XLOOKUP(Y33,'Week 4 - Making'!$P:$P,'Week 4 - Making'!$A:$A),"")</f>
        <v/>
      </c>
      <c r="Y33" s="7">
        <f>MAXIFS('Week 4 - Making'!$P:$P,'Week 4 - Making'!$B:$B,Analysis!$A33)</f>
        <v>0</v>
      </c>
      <c r="Z33" s="513" t="str">
        <f t="array" ref="Z33">IFERROR(XLOOKUP(AA33,'Week 4 - Making'!$P:$P,'Week 4 - Making'!$A:$A),"")</f>
        <v/>
      </c>
      <c r="AA33" s="7">
        <f>MINIFS('Week 4 - Making'!$P:$P,'Week 4 - Making'!$B:$B,Analysis!$A33)</f>
        <v>0</v>
      </c>
      <c r="AB33" s="366" t="str">
        <f t="array" ref="AB33">XLOOKUP($A33,Product,'Product List'!$N:$N)</f>
        <v>#N/A</v>
      </c>
      <c r="AC33" s="513" t="str">
        <f t="array" ref="AC33">IFERROR(XLOOKUP(AD33,'Week 5 - Making'!$P:$P,'Week 5 - Making'!$A:$A),"")</f>
        <v/>
      </c>
      <c r="AD33" s="7">
        <f>MAXIFS('Week 5 - Making'!$P:$P,'Week 5 - Making'!$B:$B,Analysis!$A33)</f>
        <v>0</v>
      </c>
      <c r="AE33" s="513" t="str">
        <f t="array" ref="AE33">IFERROR(XLOOKUP(AF33,'Week 5 - Making'!$P:$P,'Week 5 - Making'!$A:$A),"")</f>
        <v/>
      </c>
      <c r="AF33" s="7">
        <f>MINIFS('Week 5 - Making'!$P:$P,'Week 5 - Making'!$B:$B,Analysis!$A33)</f>
        <v>0</v>
      </c>
      <c r="AG33" s="366"/>
    </row>
    <row r="34" ht="14.25" customHeight="1">
      <c r="A34" s="514"/>
      <c r="H34" s="366" t="str">
        <f t="array" ref="H34">XLOOKUP($A34,Product,'Product List'!$J:$J)</f>
        <v>#N/A</v>
      </c>
      <c r="I34" s="513" t="str">
        <f t="array" ref="I34">IFERROR(XLOOKUP(J34,'Week 1 - Making'!$P:$P,'Week 1 - Making'!$A:$A),"")</f>
        <v>Audrey Migliaccio</v>
      </c>
      <c r="J34" s="7">
        <f>MAXIFS('Week 1 - Making'!$P:$P,'Week 1 - Making'!$B:$B,Analysis!$A34)</f>
        <v>0</v>
      </c>
      <c r="K34" s="513" t="str">
        <f t="array" ref="K34">IFERROR(XLOOKUP(L34,'Week 1 - Making'!$P:$P,'Week 1 - Making'!$A:$A),"")</f>
        <v>Audrey Migliaccio</v>
      </c>
      <c r="L34" s="7">
        <f>MINIFS('Week 1 - Making'!$P:$P,'Week 1 - Making'!$B:$B,Analysis!$A34)</f>
        <v>0</v>
      </c>
      <c r="M34" s="366" t="str">
        <f t="array" ref="M34">XLOOKUP($A34,Product,'Product List'!$K:K)</f>
        <v>#N/A</v>
      </c>
      <c r="N34" s="513" t="str">
        <f t="array" ref="N34">IFERROR(XLOOKUP(O34,'Week 2 - Making'!$P:$P,'Week 2 - Making'!$A:$A),"")</f>
        <v>Audrey Migliaccio</v>
      </c>
      <c r="O34" s="7">
        <f>MAXIFS('Week 2 - Making'!$P:$P,'Week 2 - Making'!$B:$B,Analysis!$A34)</f>
        <v>0</v>
      </c>
      <c r="P34" s="513" t="str">
        <f t="array" ref="P34">IFERROR(XLOOKUP(Q34,'Week 2 - Making'!$P:$P,'Week 2 - Making'!$A:$A),"")</f>
        <v>Audrey Migliaccio</v>
      </c>
      <c r="Q34" s="7">
        <f>MINIFS('Week 2 - Making'!$P:$P,'Week 2 - Making'!$B:$B,Analysis!$A34)</f>
        <v>0</v>
      </c>
      <c r="R34" s="511" t="str">
        <f t="array" ref="R34">XLOOKUP($A34,Product,'Product List'!$L:$L)</f>
        <v>#N/A</v>
      </c>
      <c r="S34" s="513" t="str">
        <f t="array" ref="S34">IFERROR(XLOOKUP(T34,'Week 3 - Making'!$P:$P,'Week 3 - Making'!$A:$A),"")</f>
        <v/>
      </c>
      <c r="T34" s="402">
        <f>MAXIFS('Week 3 - Making'!$P:$P,'Week 3 - Making'!$B:$B,Analysis!$A34)</f>
        <v>0</v>
      </c>
      <c r="U34" s="513" t="str">
        <f t="array" ref="U34">IFERROR(XLOOKUP(V34,'Week 3 - Making'!$P:$P,'Week 3 - Making'!$A:$A),"")</f>
        <v/>
      </c>
      <c r="V34" s="402">
        <f>MINIFS('Week 3 - Making'!$P:$P,'Week 3 - Making'!$B:$B,Analysis!$A34)</f>
        <v>0</v>
      </c>
      <c r="W34" s="366" t="str">
        <f t="array" ref="W34">XLOOKUP($A34,Product,'Product List'!$M:$M)</f>
        <v>#N/A</v>
      </c>
      <c r="X34" s="513" t="str">
        <f t="array" ref="X34">IFERROR(XLOOKUP(Y34,'Week 4 - Making'!$P:$P,'Week 4 - Making'!$A:$A),"")</f>
        <v/>
      </c>
      <c r="Y34" s="7">
        <f>MAXIFS('Week 4 - Making'!$P:$P,'Week 4 - Making'!$B:$B,Analysis!$A34)</f>
        <v>0</v>
      </c>
      <c r="Z34" s="513" t="str">
        <f t="array" ref="Z34">IFERROR(XLOOKUP(AA34,'Week 4 - Making'!$P:$P,'Week 4 - Making'!$A:$A),"")</f>
        <v/>
      </c>
      <c r="AA34" s="7">
        <f>MINIFS('Week 4 - Making'!$P:$P,'Week 4 - Making'!$B:$B,Analysis!$A34)</f>
        <v>0</v>
      </c>
      <c r="AB34" s="366" t="str">
        <f t="array" ref="AB34">XLOOKUP($A34,Product,'Product List'!$N:$N)</f>
        <v>#N/A</v>
      </c>
      <c r="AC34" s="513" t="str">
        <f t="array" ref="AC34">IFERROR(XLOOKUP(AD34,'Week 5 - Making'!$P:$P,'Week 5 - Making'!$A:$A),"")</f>
        <v/>
      </c>
      <c r="AD34" s="7">
        <f>MAXIFS('Week 5 - Making'!$P:$P,'Week 5 - Making'!$B:$B,Analysis!$A34)</f>
        <v>0</v>
      </c>
      <c r="AE34" s="513" t="str">
        <f t="array" ref="AE34">IFERROR(XLOOKUP(AF34,'Week 5 - Making'!$P:$P,'Week 5 - Making'!$A:$A),"")</f>
        <v/>
      </c>
      <c r="AF34" s="7">
        <f>MINIFS('Week 5 - Making'!$P:$P,'Week 5 - Making'!$B:$B,Analysis!$A34)</f>
        <v>0</v>
      </c>
      <c r="AG34" s="366"/>
    </row>
    <row r="35" ht="14.25" customHeight="1">
      <c r="A35" s="514"/>
      <c r="H35" s="366" t="str">
        <f t="array" ref="H35">XLOOKUP($A35,Product,'Product List'!$J:$J)</f>
        <v>#N/A</v>
      </c>
      <c r="I35" s="513" t="str">
        <f t="array" ref="I35">IFERROR(XLOOKUP(J35,'Week 1 - Making'!$P:$P,'Week 1 - Making'!$A:$A),"")</f>
        <v>Audrey Migliaccio</v>
      </c>
      <c r="J35" s="7">
        <f>MAXIFS('Week 1 - Making'!$P:$P,'Week 1 - Making'!$B:$B,Analysis!$A35)</f>
        <v>0</v>
      </c>
      <c r="K35" s="513" t="str">
        <f t="array" ref="K35">IFERROR(XLOOKUP(L35,'Week 1 - Making'!$P:$P,'Week 1 - Making'!$A:$A),"")</f>
        <v>Audrey Migliaccio</v>
      </c>
      <c r="L35" s="7">
        <f>MINIFS('Week 1 - Making'!$P:$P,'Week 1 - Making'!$B:$B,Analysis!$A35)</f>
        <v>0</v>
      </c>
      <c r="M35" s="366" t="str">
        <f t="array" ref="M35">XLOOKUP($A35,Product,'Product List'!$K:K)</f>
        <v>#N/A</v>
      </c>
      <c r="N35" s="513" t="str">
        <f t="array" ref="N35">IFERROR(XLOOKUP(O35,'Week 2 - Making'!$P:$P,'Week 2 - Making'!$A:$A),"")</f>
        <v>Audrey Migliaccio</v>
      </c>
      <c r="O35" s="7">
        <f>MAXIFS('Week 2 - Making'!$P:$P,'Week 2 - Making'!$B:$B,Analysis!$A35)</f>
        <v>0</v>
      </c>
      <c r="P35" s="513" t="str">
        <f t="array" ref="P35">IFERROR(XLOOKUP(Q35,'Week 2 - Making'!$P:$P,'Week 2 - Making'!$A:$A),"")</f>
        <v>Audrey Migliaccio</v>
      </c>
      <c r="Q35" s="7">
        <f>MINIFS('Week 2 - Making'!$P:$P,'Week 2 - Making'!$B:$B,Analysis!$A35)</f>
        <v>0</v>
      </c>
      <c r="R35" s="511" t="str">
        <f t="array" ref="R35">XLOOKUP($A35,Product,'Product List'!$L:$L)</f>
        <v>#N/A</v>
      </c>
      <c r="S35" s="513" t="str">
        <f t="array" ref="S35">IFERROR(XLOOKUP(T35,'Week 3 - Making'!$P:$P,'Week 3 - Making'!$A:$A),"")</f>
        <v/>
      </c>
      <c r="T35" s="402">
        <f>MAXIFS('Week 3 - Making'!$P:$P,'Week 3 - Making'!$B:$B,Analysis!$A35)</f>
        <v>0</v>
      </c>
      <c r="U35" s="513" t="str">
        <f t="array" ref="U35">IFERROR(XLOOKUP(V35,'Week 3 - Making'!$P:$P,'Week 3 - Making'!$A:$A),"")</f>
        <v/>
      </c>
      <c r="V35" s="402">
        <f>MINIFS('Week 3 - Making'!$P:$P,'Week 3 - Making'!$B:$B,Analysis!$A35)</f>
        <v>0</v>
      </c>
      <c r="W35" s="366" t="str">
        <f t="array" ref="W35">XLOOKUP($A35,Product,'Product List'!$M:$M)</f>
        <v>#N/A</v>
      </c>
      <c r="X35" s="513" t="str">
        <f t="array" ref="X35">IFERROR(XLOOKUP(Y35,'Week 4 - Making'!$P:$P,'Week 4 - Making'!$A:$A),"")</f>
        <v/>
      </c>
      <c r="Y35" s="7">
        <f>MAXIFS('Week 4 - Making'!$P:$P,'Week 4 - Making'!$B:$B,Analysis!$A35)</f>
        <v>0</v>
      </c>
      <c r="Z35" s="513" t="str">
        <f t="array" ref="Z35">IFERROR(XLOOKUP(AA35,'Week 4 - Making'!$P:$P,'Week 4 - Making'!$A:$A),"")</f>
        <v/>
      </c>
      <c r="AA35" s="7">
        <f>MINIFS('Week 4 - Making'!$P:$P,'Week 4 - Making'!$B:$B,Analysis!$A35)</f>
        <v>0</v>
      </c>
      <c r="AB35" s="366" t="str">
        <f t="array" ref="AB35">XLOOKUP($A35,Product,'Product List'!$N:$N)</f>
        <v>#N/A</v>
      </c>
      <c r="AC35" s="513" t="str">
        <f t="array" ref="AC35">IFERROR(XLOOKUP(AD35,'Week 5 - Making'!$P:$P,'Week 5 - Making'!$A:$A),"")</f>
        <v/>
      </c>
      <c r="AD35" s="7">
        <f>MAXIFS('Week 5 - Making'!$P:$P,'Week 5 - Making'!$B:$B,Analysis!$A35)</f>
        <v>0</v>
      </c>
      <c r="AE35" s="513" t="str">
        <f t="array" ref="AE35">IFERROR(XLOOKUP(AF35,'Week 5 - Making'!$P:$P,'Week 5 - Making'!$A:$A),"")</f>
        <v/>
      </c>
      <c r="AF35" s="7">
        <f>MINIFS('Week 5 - Making'!$P:$P,'Week 5 - Making'!$B:$B,Analysis!$A35)</f>
        <v>0</v>
      </c>
      <c r="AG35" s="366"/>
    </row>
    <row r="36" ht="14.25" customHeight="1">
      <c r="A36" s="514"/>
      <c r="H36" s="366" t="str">
        <f t="array" ref="H36">XLOOKUP($A36,Product,'Product List'!$J:$J)</f>
        <v>#N/A</v>
      </c>
      <c r="I36" s="513" t="str">
        <f t="array" ref="I36">IFERROR(XLOOKUP(J36,'Week 1 - Making'!$P:$P,'Week 1 - Making'!$A:$A),"")</f>
        <v>Audrey Migliaccio</v>
      </c>
      <c r="J36" s="7">
        <f>MAXIFS('Week 1 - Making'!$P:$P,'Week 1 - Making'!$B:$B,Analysis!$A36)</f>
        <v>0</v>
      </c>
      <c r="K36" s="513" t="str">
        <f t="array" ref="K36">IFERROR(XLOOKUP(L36,'Week 1 - Making'!$P:$P,'Week 1 - Making'!$A:$A),"")</f>
        <v>Audrey Migliaccio</v>
      </c>
      <c r="L36" s="7">
        <f>MINIFS('Week 1 - Making'!$P:$P,'Week 1 - Making'!$B:$B,Analysis!$A36)</f>
        <v>0</v>
      </c>
      <c r="M36" s="366" t="str">
        <f t="array" ref="M36">XLOOKUP($A36,Product,'Product List'!$K:K)</f>
        <v>#N/A</v>
      </c>
      <c r="N36" s="513" t="str">
        <f t="array" ref="N36">IFERROR(XLOOKUP(O36,'Week 2 - Making'!$P:$P,'Week 2 - Making'!$A:$A),"")</f>
        <v>Audrey Migliaccio</v>
      </c>
      <c r="O36" s="7">
        <f>MAXIFS('Week 2 - Making'!$P:$P,'Week 2 - Making'!$B:$B,Analysis!$A36)</f>
        <v>0</v>
      </c>
      <c r="P36" s="513" t="str">
        <f t="array" ref="P36">IFERROR(XLOOKUP(Q36,'Week 2 - Making'!$P:$P,'Week 2 - Making'!$A:$A),"")</f>
        <v>Audrey Migliaccio</v>
      </c>
      <c r="Q36" s="7">
        <f>MINIFS('Week 2 - Making'!$P:$P,'Week 2 - Making'!$B:$B,Analysis!$A36)</f>
        <v>0</v>
      </c>
      <c r="R36" s="511" t="str">
        <f t="array" ref="R36">XLOOKUP($A36,Product,'Product List'!$L:$L)</f>
        <v>#N/A</v>
      </c>
      <c r="S36" s="513" t="str">
        <f t="array" ref="S36">IFERROR(XLOOKUP(T36,'Week 3 - Making'!$P:$P,'Week 3 - Making'!$A:$A),"")</f>
        <v/>
      </c>
      <c r="T36" s="402">
        <f>MAXIFS('Week 3 - Making'!$P:$P,'Week 3 - Making'!$B:$B,Analysis!$A36)</f>
        <v>0</v>
      </c>
      <c r="U36" s="513" t="str">
        <f t="array" ref="U36">IFERROR(XLOOKUP(V36,'Week 3 - Making'!$P:$P,'Week 3 - Making'!$A:$A),"")</f>
        <v/>
      </c>
      <c r="V36" s="402">
        <f>MINIFS('Week 3 - Making'!$P:$P,'Week 3 - Making'!$B:$B,Analysis!$A36)</f>
        <v>0</v>
      </c>
      <c r="W36" s="366" t="str">
        <f t="array" ref="W36">XLOOKUP($A36,Product,'Product List'!$M:$M)</f>
        <v>#N/A</v>
      </c>
      <c r="X36" s="513" t="str">
        <f t="array" ref="X36">IFERROR(XLOOKUP(Y36,'Week 4 - Making'!$P:$P,'Week 4 - Making'!$A:$A),"")</f>
        <v/>
      </c>
      <c r="Y36" s="7">
        <f>MAXIFS('Week 4 - Making'!$P:$P,'Week 4 - Making'!$B:$B,Analysis!$A36)</f>
        <v>0</v>
      </c>
      <c r="Z36" s="513" t="str">
        <f t="array" ref="Z36">IFERROR(XLOOKUP(AA36,'Week 4 - Making'!$P:$P,'Week 4 - Making'!$A:$A),"")</f>
        <v/>
      </c>
      <c r="AA36" s="7">
        <f>MINIFS('Week 4 - Making'!$P:$P,'Week 4 - Making'!$B:$B,Analysis!$A36)</f>
        <v>0</v>
      </c>
      <c r="AB36" s="366" t="str">
        <f t="array" ref="AB36">XLOOKUP($A36,Product,'Product List'!$N:$N)</f>
        <v>#N/A</v>
      </c>
      <c r="AC36" s="513" t="str">
        <f t="array" ref="AC36">IFERROR(XLOOKUP(AD36,'Week 5 - Making'!$P:$P,'Week 5 - Making'!$A:$A),"")</f>
        <v/>
      </c>
      <c r="AD36" s="7">
        <f>MAXIFS('Week 5 - Making'!$P:$P,'Week 5 - Making'!$B:$B,Analysis!$A36)</f>
        <v>0</v>
      </c>
      <c r="AE36" s="513" t="str">
        <f t="array" ref="AE36">IFERROR(XLOOKUP(AF36,'Week 5 - Making'!$P:$P,'Week 5 - Making'!$A:$A),"")</f>
        <v/>
      </c>
      <c r="AF36" s="7">
        <f>MINIFS('Week 5 - Making'!$P:$P,'Week 5 - Making'!$B:$B,Analysis!$A36)</f>
        <v>0</v>
      </c>
      <c r="AG36" s="366"/>
    </row>
    <row r="37" ht="14.25" customHeight="1">
      <c r="A37" s="514"/>
      <c r="H37" s="366" t="str">
        <f t="array" ref="H37">XLOOKUP($A37,Product,'Product List'!$J:$J)</f>
        <v>#N/A</v>
      </c>
      <c r="I37" s="513" t="str">
        <f t="array" ref="I37">IFERROR(XLOOKUP(J37,'Week 1 - Making'!$P:$P,'Week 1 - Making'!$A:$A),"")</f>
        <v>Audrey Migliaccio</v>
      </c>
      <c r="J37" s="7">
        <f>MAXIFS('Week 1 - Making'!$P:$P,'Week 1 - Making'!$B:$B,Analysis!$A37)</f>
        <v>0</v>
      </c>
      <c r="K37" s="513" t="str">
        <f t="array" ref="K37">IFERROR(XLOOKUP(L37,'Week 1 - Making'!$P:$P,'Week 1 - Making'!$A:$A),"")</f>
        <v>Audrey Migliaccio</v>
      </c>
      <c r="L37" s="7">
        <f>MINIFS('Week 1 - Making'!$P:$P,'Week 1 - Making'!$B:$B,Analysis!$A37)</f>
        <v>0</v>
      </c>
      <c r="M37" s="366" t="str">
        <f t="array" ref="M37">XLOOKUP($A37,Product,'Product List'!$K:K)</f>
        <v>#N/A</v>
      </c>
      <c r="N37" s="513" t="str">
        <f t="array" ref="N37">IFERROR(XLOOKUP(O37,'Week 2 - Making'!$P:$P,'Week 2 - Making'!$A:$A),"")</f>
        <v>Audrey Migliaccio</v>
      </c>
      <c r="O37" s="7">
        <f>MAXIFS('Week 2 - Making'!$P:$P,'Week 2 - Making'!$B:$B,Analysis!$A37)</f>
        <v>0</v>
      </c>
      <c r="P37" s="513" t="str">
        <f t="array" ref="P37">IFERROR(XLOOKUP(Q37,'Week 2 - Making'!$P:$P,'Week 2 - Making'!$A:$A),"")</f>
        <v>Audrey Migliaccio</v>
      </c>
      <c r="Q37" s="7">
        <f>MINIFS('Week 2 - Making'!$P:$P,'Week 2 - Making'!$B:$B,Analysis!$A37)</f>
        <v>0</v>
      </c>
      <c r="R37" s="511" t="str">
        <f t="array" ref="R37">XLOOKUP($A37,Product,'Product List'!$L:$L)</f>
        <v>#N/A</v>
      </c>
      <c r="S37" s="513" t="str">
        <f t="array" ref="S37">IFERROR(XLOOKUP(T37,'Week 3 - Making'!$P:$P,'Week 3 - Making'!$A:$A),"")</f>
        <v/>
      </c>
      <c r="T37" s="402">
        <f>MAXIFS('Week 3 - Making'!$P:$P,'Week 3 - Making'!$B:$B,Analysis!$A37)</f>
        <v>0</v>
      </c>
      <c r="U37" s="513" t="str">
        <f t="array" ref="U37">IFERROR(XLOOKUP(V37,'Week 3 - Making'!$P:$P,'Week 3 - Making'!$A:$A),"")</f>
        <v/>
      </c>
      <c r="V37" s="402">
        <f>MINIFS('Week 3 - Making'!$P:$P,'Week 3 - Making'!$B:$B,Analysis!$A37)</f>
        <v>0</v>
      </c>
      <c r="W37" s="366" t="str">
        <f t="array" ref="W37">XLOOKUP($A37,Product,'Product List'!$M:$M)</f>
        <v>#N/A</v>
      </c>
      <c r="X37" s="513" t="str">
        <f t="array" ref="X37">IFERROR(XLOOKUP(Y37,'Week 4 - Making'!$P:$P,'Week 4 - Making'!$A:$A),"")</f>
        <v/>
      </c>
      <c r="Y37" s="7">
        <f>MAXIFS('Week 4 - Making'!$P:$P,'Week 4 - Making'!$B:$B,Analysis!$A37)</f>
        <v>0</v>
      </c>
      <c r="Z37" s="513" t="str">
        <f t="array" ref="Z37">IFERROR(XLOOKUP(AA37,'Week 4 - Making'!$P:$P,'Week 4 - Making'!$A:$A),"")</f>
        <v/>
      </c>
      <c r="AA37" s="7">
        <f>MINIFS('Week 4 - Making'!$P:$P,'Week 4 - Making'!$B:$B,Analysis!$A37)</f>
        <v>0</v>
      </c>
      <c r="AB37" s="366" t="str">
        <f t="array" ref="AB37">XLOOKUP($A37,Product,'Product List'!$N:$N)</f>
        <v>#N/A</v>
      </c>
      <c r="AC37" s="513" t="str">
        <f t="array" ref="AC37">IFERROR(XLOOKUP(AD37,'Week 5 - Making'!$P:$P,'Week 5 - Making'!$A:$A),"")</f>
        <v/>
      </c>
      <c r="AD37" s="7">
        <f>MAXIFS('Week 5 - Making'!$P:$P,'Week 5 - Making'!$B:$B,Analysis!$A37)</f>
        <v>0</v>
      </c>
      <c r="AE37" s="513" t="str">
        <f t="array" ref="AE37">IFERROR(XLOOKUP(AF37,'Week 5 - Making'!$P:$P,'Week 5 - Making'!$A:$A),"")</f>
        <v/>
      </c>
      <c r="AF37" s="7">
        <f>MINIFS('Week 5 - Making'!$P:$P,'Week 5 - Making'!$B:$B,Analysis!$A37)</f>
        <v>0</v>
      </c>
      <c r="AG37" s="366"/>
    </row>
    <row r="38" ht="14.25" customHeight="1">
      <c r="A38" s="514"/>
      <c r="H38" s="366" t="str">
        <f t="array" ref="H38">XLOOKUP($A38,Product,'Product List'!$J:$J)</f>
        <v>#N/A</v>
      </c>
      <c r="I38" s="513" t="str">
        <f t="array" ref="I38">IFERROR(XLOOKUP(J38,'Week 1 - Making'!$P:$P,'Week 1 - Making'!$A:$A),"")</f>
        <v>Audrey Migliaccio</v>
      </c>
      <c r="J38" s="7">
        <f>MAXIFS('Week 1 - Making'!$P:$P,'Week 1 - Making'!$B:$B,Analysis!$A38)</f>
        <v>0</v>
      </c>
      <c r="K38" s="513" t="str">
        <f t="array" ref="K38">IFERROR(XLOOKUP(L38,'Week 1 - Making'!$P:$P,'Week 1 - Making'!$A:$A),"")</f>
        <v>Audrey Migliaccio</v>
      </c>
      <c r="L38" s="7">
        <f>MINIFS('Week 1 - Making'!$P:$P,'Week 1 - Making'!$B:$B,Analysis!$A38)</f>
        <v>0</v>
      </c>
      <c r="M38" s="366" t="str">
        <f t="array" ref="M38">XLOOKUP($A38,Product,'Product List'!$K:K)</f>
        <v>#N/A</v>
      </c>
      <c r="N38" s="513" t="str">
        <f t="array" ref="N38">IFERROR(XLOOKUP(O38,'Week 2 - Making'!$P:$P,'Week 2 - Making'!$A:$A),"")</f>
        <v>Audrey Migliaccio</v>
      </c>
      <c r="O38" s="7">
        <f>MAXIFS('Week 2 - Making'!$P:$P,'Week 2 - Making'!$B:$B,Analysis!$A38)</f>
        <v>0</v>
      </c>
      <c r="P38" s="513" t="str">
        <f t="array" ref="P38">IFERROR(XLOOKUP(Q38,'Week 2 - Making'!$P:$P,'Week 2 - Making'!$A:$A),"")</f>
        <v>Audrey Migliaccio</v>
      </c>
      <c r="Q38" s="7">
        <f>MINIFS('Week 2 - Making'!$P:$P,'Week 2 - Making'!$B:$B,Analysis!$A38)</f>
        <v>0</v>
      </c>
      <c r="R38" s="511" t="str">
        <f t="array" ref="R38">XLOOKUP($A38,Product,'Product List'!$L:$L)</f>
        <v>#N/A</v>
      </c>
      <c r="S38" s="513" t="str">
        <f t="array" ref="S38">IFERROR(XLOOKUP(T38,'Week 3 - Making'!$P:$P,'Week 3 - Making'!$A:$A),"")</f>
        <v/>
      </c>
      <c r="T38" s="402">
        <f>MAXIFS('Week 3 - Making'!$P:$P,'Week 3 - Making'!$B:$B,Analysis!$A38)</f>
        <v>0</v>
      </c>
      <c r="U38" s="513" t="str">
        <f t="array" ref="U38">IFERROR(XLOOKUP(V38,'Week 3 - Making'!$P:$P,'Week 3 - Making'!$A:$A),"")</f>
        <v/>
      </c>
      <c r="V38" s="402">
        <f>MINIFS('Week 3 - Making'!$P:$P,'Week 3 - Making'!$B:$B,Analysis!$A38)</f>
        <v>0</v>
      </c>
      <c r="W38" s="366" t="str">
        <f t="array" ref="W38">XLOOKUP($A38,Product,'Product List'!$M:$M)</f>
        <v>#N/A</v>
      </c>
      <c r="X38" s="513" t="str">
        <f t="array" ref="X38">IFERROR(XLOOKUP(Y38,'Week 4 - Making'!$P:$P,'Week 4 - Making'!$A:$A),"")</f>
        <v/>
      </c>
      <c r="Y38" s="7">
        <f>MAXIFS('Week 4 - Making'!$P:$P,'Week 4 - Making'!$B:$B,Analysis!$A38)</f>
        <v>0</v>
      </c>
      <c r="Z38" s="513" t="str">
        <f t="array" ref="Z38">IFERROR(XLOOKUP(AA38,'Week 4 - Making'!$P:$P,'Week 4 - Making'!$A:$A),"")</f>
        <v/>
      </c>
      <c r="AA38" s="7">
        <f>MINIFS('Week 4 - Making'!$P:$P,'Week 4 - Making'!$B:$B,Analysis!$A38)</f>
        <v>0</v>
      </c>
      <c r="AB38" s="366" t="str">
        <f t="array" ref="AB38">XLOOKUP($A38,Product,'Product List'!$N:$N)</f>
        <v>#N/A</v>
      </c>
      <c r="AC38" s="513" t="str">
        <f t="array" ref="AC38">IFERROR(XLOOKUP(AD38,'Week 5 - Making'!$P:$P,'Week 5 - Making'!$A:$A),"")</f>
        <v/>
      </c>
      <c r="AD38" s="7">
        <f>MAXIFS('Week 5 - Making'!$P:$P,'Week 5 - Making'!$B:$B,Analysis!$A38)</f>
        <v>0</v>
      </c>
      <c r="AE38" s="513" t="str">
        <f t="array" ref="AE38">IFERROR(XLOOKUP(AF38,'Week 5 - Making'!$P:$P,'Week 5 - Making'!$A:$A),"")</f>
        <v/>
      </c>
      <c r="AF38" s="7">
        <f>MINIFS('Week 5 - Making'!$P:$P,'Week 5 - Making'!$B:$B,Analysis!$A38)</f>
        <v>0</v>
      </c>
      <c r="AG38" s="366"/>
    </row>
    <row r="39" ht="14.25" customHeight="1">
      <c r="A39" s="514"/>
      <c r="H39" s="366" t="str">
        <f t="array" ref="H39">XLOOKUP($A39,Product,'Product List'!$J:$J)</f>
        <v>#N/A</v>
      </c>
      <c r="I39" s="513" t="str">
        <f t="array" ref="I39">IFERROR(XLOOKUP(J39,'Week 1 - Making'!$P:$P,'Week 1 - Making'!$A:$A),"")</f>
        <v>Audrey Migliaccio</v>
      </c>
      <c r="J39" s="7">
        <f>MAXIFS('Week 1 - Making'!$P:$P,'Week 1 - Making'!$B:$B,Analysis!$A39)</f>
        <v>0</v>
      </c>
      <c r="K39" s="513" t="str">
        <f t="array" ref="K39">IFERROR(XLOOKUP(L39,'Week 1 - Making'!$P:$P,'Week 1 - Making'!$A:$A),"")</f>
        <v>Audrey Migliaccio</v>
      </c>
      <c r="L39" s="7">
        <f>MINIFS('Week 1 - Making'!$P:$P,'Week 1 - Making'!$B:$B,Analysis!$A39)</f>
        <v>0</v>
      </c>
      <c r="M39" s="366" t="str">
        <f t="array" ref="M39">XLOOKUP($A39,Product,'Product List'!$K:K)</f>
        <v>#N/A</v>
      </c>
      <c r="N39" s="513" t="str">
        <f t="array" ref="N39">IFERROR(XLOOKUP(O39,'Week 2 - Making'!$P:$P,'Week 2 - Making'!$A:$A),"")</f>
        <v>Audrey Migliaccio</v>
      </c>
      <c r="O39" s="7">
        <f>MAXIFS('Week 2 - Making'!$P:$P,'Week 2 - Making'!$B:$B,Analysis!$A39)</f>
        <v>0</v>
      </c>
      <c r="P39" s="513" t="str">
        <f t="array" ref="P39">IFERROR(XLOOKUP(Q39,'Week 2 - Making'!$P:$P,'Week 2 - Making'!$A:$A),"")</f>
        <v>Audrey Migliaccio</v>
      </c>
      <c r="Q39" s="7">
        <f>MINIFS('Week 2 - Making'!$P:$P,'Week 2 - Making'!$B:$B,Analysis!$A39)</f>
        <v>0</v>
      </c>
      <c r="R39" s="511" t="str">
        <f t="array" ref="R39">XLOOKUP($A39,Product,'Product List'!$L:$L)</f>
        <v>#N/A</v>
      </c>
      <c r="S39" s="513" t="str">
        <f t="array" ref="S39">IFERROR(XLOOKUP(T39,'Week 3 - Making'!$P:$P,'Week 3 - Making'!$A:$A),"")</f>
        <v/>
      </c>
      <c r="T39" s="402">
        <f>MAXIFS('Week 3 - Making'!$P:$P,'Week 3 - Making'!$B:$B,Analysis!$A39)</f>
        <v>0</v>
      </c>
      <c r="U39" s="513" t="str">
        <f t="array" ref="U39">IFERROR(XLOOKUP(V39,'Week 3 - Making'!$P:$P,'Week 3 - Making'!$A:$A),"")</f>
        <v/>
      </c>
      <c r="V39" s="402">
        <f>MINIFS('Week 3 - Making'!$P:$P,'Week 3 - Making'!$B:$B,Analysis!$A39)</f>
        <v>0</v>
      </c>
      <c r="W39" s="366" t="str">
        <f t="array" ref="W39">XLOOKUP($A39,Product,'Product List'!$M:$M)</f>
        <v>#N/A</v>
      </c>
      <c r="X39" s="513" t="str">
        <f t="array" ref="X39">IFERROR(XLOOKUP(Y39,'Week 4 - Making'!$P:$P,'Week 4 - Making'!$A:$A),"")</f>
        <v/>
      </c>
      <c r="Y39" s="7">
        <f>MAXIFS('Week 4 - Making'!$P:$P,'Week 4 - Making'!$B:$B,Analysis!$A39)</f>
        <v>0</v>
      </c>
      <c r="Z39" s="513" t="str">
        <f t="array" ref="Z39">IFERROR(XLOOKUP(AA39,'Week 4 - Making'!$P:$P,'Week 4 - Making'!$A:$A),"")</f>
        <v/>
      </c>
      <c r="AA39" s="7">
        <f>MINIFS('Week 4 - Making'!$P:$P,'Week 4 - Making'!$B:$B,Analysis!$A39)</f>
        <v>0</v>
      </c>
      <c r="AB39" s="366" t="str">
        <f t="array" ref="AB39">XLOOKUP($A39,Product,'Product List'!$N:$N)</f>
        <v>#N/A</v>
      </c>
      <c r="AC39" s="513" t="str">
        <f t="array" ref="AC39">IFERROR(XLOOKUP(AD39,'Week 5 - Making'!$P:$P,'Week 5 - Making'!$A:$A),"")</f>
        <v/>
      </c>
      <c r="AD39" s="7">
        <f>MAXIFS('Week 5 - Making'!$P:$P,'Week 5 - Making'!$B:$B,Analysis!$A39)</f>
        <v>0</v>
      </c>
      <c r="AE39" s="513" t="str">
        <f t="array" ref="AE39">IFERROR(XLOOKUP(AF39,'Week 5 - Making'!$P:$P,'Week 5 - Making'!$A:$A),"")</f>
        <v/>
      </c>
      <c r="AF39" s="7">
        <f>MINIFS('Week 5 - Making'!$P:$P,'Week 5 - Making'!$B:$B,Analysis!$A39)</f>
        <v>0</v>
      </c>
      <c r="AG39" s="366"/>
    </row>
    <row r="40" ht="14.25" customHeight="1">
      <c r="A40" s="514"/>
      <c r="H40" s="366" t="str">
        <f t="array" ref="H40">XLOOKUP($A40,Product,'Product List'!$J:$J)</f>
        <v>#N/A</v>
      </c>
      <c r="I40" s="513" t="str">
        <f t="array" ref="I40">IFERROR(XLOOKUP(J40,'Week 1 - Making'!$P:$P,'Week 1 - Making'!$A:$A),"")</f>
        <v>Audrey Migliaccio</v>
      </c>
      <c r="J40" s="7">
        <f>MAXIFS('Week 1 - Making'!$P:$P,'Week 1 - Making'!$B:$B,Analysis!$A40)</f>
        <v>0</v>
      </c>
      <c r="K40" s="513" t="str">
        <f t="array" ref="K40">IFERROR(XLOOKUP(L40,'Week 1 - Making'!$P:$P,'Week 1 - Making'!$A:$A),"")</f>
        <v>Audrey Migliaccio</v>
      </c>
      <c r="L40" s="7">
        <f>MINIFS('Week 1 - Making'!$P:$P,'Week 1 - Making'!$B:$B,Analysis!$A40)</f>
        <v>0</v>
      </c>
      <c r="M40" s="366" t="str">
        <f t="array" ref="M40">XLOOKUP($A40,Product,'Product List'!$K:K)</f>
        <v>#N/A</v>
      </c>
      <c r="N40" s="513" t="str">
        <f t="array" ref="N40">IFERROR(XLOOKUP(O40,'Week 2 - Making'!$P:$P,'Week 2 - Making'!$A:$A),"")</f>
        <v>Audrey Migliaccio</v>
      </c>
      <c r="O40" s="7">
        <f>MAXIFS('Week 2 - Making'!$P:$P,'Week 2 - Making'!$B:$B,Analysis!$A40)</f>
        <v>0</v>
      </c>
      <c r="P40" s="513" t="str">
        <f t="array" ref="P40">IFERROR(XLOOKUP(Q40,'Week 2 - Making'!$P:$P,'Week 2 - Making'!$A:$A),"")</f>
        <v>Audrey Migliaccio</v>
      </c>
      <c r="Q40" s="7">
        <f>MINIFS('Week 2 - Making'!$P:$P,'Week 2 - Making'!$B:$B,Analysis!$A40)</f>
        <v>0</v>
      </c>
      <c r="R40" s="511" t="str">
        <f t="array" ref="R40">XLOOKUP($A40,Product,'Product List'!$L:$L)</f>
        <v>#N/A</v>
      </c>
      <c r="S40" s="513" t="str">
        <f t="array" ref="S40">IFERROR(XLOOKUP(T40,'Week 3 - Making'!$P:$P,'Week 3 - Making'!$A:$A),"")</f>
        <v/>
      </c>
      <c r="T40" s="402">
        <f>MAXIFS('Week 3 - Making'!$P:$P,'Week 3 - Making'!$B:$B,Analysis!$A40)</f>
        <v>0</v>
      </c>
      <c r="U40" s="513" t="str">
        <f t="array" ref="U40">IFERROR(XLOOKUP(V40,'Week 3 - Making'!$P:$P,'Week 3 - Making'!$A:$A),"")</f>
        <v/>
      </c>
      <c r="V40" s="402">
        <f>MINIFS('Week 3 - Making'!$P:$P,'Week 3 - Making'!$B:$B,Analysis!$A40)</f>
        <v>0</v>
      </c>
      <c r="W40" s="366" t="str">
        <f t="array" ref="W40">XLOOKUP($A40,Product,'Product List'!$M:$M)</f>
        <v>#N/A</v>
      </c>
      <c r="X40" s="513" t="str">
        <f t="array" ref="X40">IFERROR(XLOOKUP(Y40,'Week 4 - Making'!$P:$P,'Week 4 - Making'!$A:$A),"")</f>
        <v/>
      </c>
      <c r="Y40" s="7">
        <f>MAXIFS('Week 4 - Making'!$P:$P,'Week 4 - Making'!$B:$B,Analysis!$A40)</f>
        <v>0</v>
      </c>
      <c r="Z40" s="513" t="str">
        <f t="array" ref="Z40">IFERROR(XLOOKUP(AA40,'Week 4 - Making'!$P:$P,'Week 4 - Making'!$A:$A),"")</f>
        <v/>
      </c>
      <c r="AA40" s="7">
        <f>MINIFS('Week 4 - Making'!$P:$P,'Week 4 - Making'!$B:$B,Analysis!$A40)</f>
        <v>0</v>
      </c>
      <c r="AB40" s="366" t="str">
        <f t="array" ref="AB40">XLOOKUP($A40,Product,'Product List'!$N:$N)</f>
        <v>#N/A</v>
      </c>
      <c r="AC40" s="513" t="str">
        <f t="array" ref="AC40">IFERROR(XLOOKUP(AD40,'Week 5 - Making'!$P:$P,'Week 5 - Making'!$A:$A),"")</f>
        <v/>
      </c>
      <c r="AD40" s="7">
        <f>MAXIFS('Week 5 - Making'!$P:$P,'Week 5 - Making'!$B:$B,Analysis!$A40)</f>
        <v>0</v>
      </c>
      <c r="AE40" s="513" t="str">
        <f t="array" ref="AE40">IFERROR(XLOOKUP(AF40,'Week 5 - Making'!$P:$P,'Week 5 - Making'!$A:$A),"")</f>
        <v/>
      </c>
      <c r="AF40" s="7">
        <f>MINIFS('Week 5 - Making'!$P:$P,'Week 5 - Making'!$B:$B,Analysis!$A40)</f>
        <v>0</v>
      </c>
      <c r="AG40" s="366"/>
    </row>
    <row r="41" ht="14.25" customHeight="1">
      <c r="A41" s="514"/>
      <c r="H41" s="366" t="str">
        <f t="array" ref="H41">XLOOKUP($A41,Product,'Product List'!$J:$J)</f>
        <v>#N/A</v>
      </c>
      <c r="I41" s="513" t="str">
        <f t="array" ref="I41">IFERROR(XLOOKUP(J41,'Week 1 - Making'!$P:$P,'Week 1 - Making'!$A:$A),"")</f>
        <v>Audrey Migliaccio</v>
      </c>
      <c r="J41" s="7">
        <f>MAXIFS('Week 1 - Making'!$P:$P,'Week 1 - Making'!$B:$B,Analysis!$A41)</f>
        <v>0</v>
      </c>
      <c r="K41" s="513" t="str">
        <f t="array" ref="K41">IFERROR(XLOOKUP(L41,'Week 1 - Making'!$P:$P,'Week 1 - Making'!$A:$A),"")</f>
        <v>Audrey Migliaccio</v>
      </c>
      <c r="L41" s="7">
        <f>MINIFS('Week 1 - Making'!$P:$P,'Week 1 - Making'!$B:$B,Analysis!$A41)</f>
        <v>0</v>
      </c>
      <c r="M41" s="366" t="str">
        <f t="array" ref="M41">XLOOKUP($A41,Product,'Product List'!$K:K)</f>
        <v>#N/A</v>
      </c>
      <c r="N41" s="513" t="str">
        <f t="array" ref="N41">IFERROR(XLOOKUP(O41,'Week 2 - Making'!$P:$P,'Week 2 - Making'!$A:$A),"")</f>
        <v>Audrey Migliaccio</v>
      </c>
      <c r="O41" s="7">
        <f>MAXIFS('Week 2 - Making'!$P:$P,'Week 2 - Making'!$B:$B,Analysis!$A41)</f>
        <v>0</v>
      </c>
      <c r="P41" s="513" t="str">
        <f t="array" ref="P41">IFERROR(XLOOKUP(Q41,'Week 2 - Making'!$P:$P,'Week 2 - Making'!$A:$A),"")</f>
        <v>Audrey Migliaccio</v>
      </c>
      <c r="Q41" s="7">
        <f>MINIFS('Week 2 - Making'!$P:$P,'Week 2 - Making'!$B:$B,Analysis!$A41)</f>
        <v>0</v>
      </c>
      <c r="R41" s="511" t="str">
        <f t="array" ref="R41">XLOOKUP($A41,Product,'Product List'!$L:$L)</f>
        <v>#N/A</v>
      </c>
      <c r="S41" s="513" t="str">
        <f t="array" ref="S41">IFERROR(XLOOKUP(T41,'Week 3 - Making'!$P:$P,'Week 3 - Making'!$A:$A),"")</f>
        <v/>
      </c>
      <c r="T41" s="402">
        <f>MAXIFS('Week 3 - Making'!$P:$P,'Week 3 - Making'!$B:$B,Analysis!$A41)</f>
        <v>0</v>
      </c>
      <c r="U41" s="513" t="str">
        <f t="array" ref="U41">IFERROR(XLOOKUP(V41,'Week 3 - Making'!$P:$P,'Week 3 - Making'!$A:$A),"")</f>
        <v/>
      </c>
      <c r="V41" s="402">
        <f>MINIFS('Week 3 - Making'!$P:$P,'Week 3 - Making'!$B:$B,Analysis!$A41)</f>
        <v>0</v>
      </c>
      <c r="W41" s="366" t="str">
        <f t="array" ref="W41">XLOOKUP($A41,Product,'Product List'!$M:$M)</f>
        <v>#N/A</v>
      </c>
      <c r="X41" s="513" t="str">
        <f t="array" ref="X41">IFERROR(XLOOKUP(Y41,'Week 4 - Making'!$P:$P,'Week 4 - Making'!$A:$A),"")</f>
        <v/>
      </c>
      <c r="Y41" s="7">
        <f>MAXIFS('Week 4 - Making'!$P:$P,'Week 4 - Making'!$B:$B,Analysis!$A41)</f>
        <v>0</v>
      </c>
      <c r="Z41" s="513" t="str">
        <f t="array" ref="Z41">IFERROR(XLOOKUP(AA41,'Week 4 - Making'!$P:$P,'Week 4 - Making'!$A:$A),"")</f>
        <v/>
      </c>
      <c r="AA41" s="7">
        <f>MINIFS('Week 4 - Making'!$P:$P,'Week 4 - Making'!$B:$B,Analysis!$A41)</f>
        <v>0</v>
      </c>
      <c r="AB41" s="366" t="str">
        <f t="array" ref="AB41">XLOOKUP($A41,Product,'Product List'!$N:$N)</f>
        <v>#N/A</v>
      </c>
      <c r="AC41" s="513" t="str">
        <f t="array" ref="AC41">IFERROR(XLOOKUP(AD41,'Week 5 - Making'!$P:$P,'Week 5 - Making'!$A:$A),"")</f>
        <v/>
      </c>
      <c r="AD41" s="7">
        <f>MAXIFS('Week 5 - Making'!$P:$P,'Week 5 - Making'!$B:$B,Analysis!$A41)</f>
        <v>0</v>
      </c>
      <c r="AE41" s="513" t="str">
        <f t="array" ref="AE41">IFERROR(XLOOKUP(AF41,'Week 5 - Making'!$P:$P,'Week 5 - Making'!$A:$A),"")</f>
        <v/>
      </c>
      <c r="AF41" s="7">
        <f>MINIFS('Week 5 - Making'!$P:$P,'Week 5 - Making'!$B:$B,Analysis!$A41)</f>
        <v>0</v>
      </c>
      <c r="AG41" s="366"/>
    </row>
    <row r="42" ht="14.25" customHeight="1">
      <c r="A42" s="514"/>
      <c r="H42" s="366" t="str">
        <f t="array" ref="H42">XLOOKUP($A42,Product,'Product List'!$J:$J)</f>
        <v>#N/A</v>
      </c>
      <c r="I42" s="513" t="str">
        <f t="array" ref="I42">IFERROR(XLOOKUP(J42,'Week 1 - Making'!$P:$P,'Week 1 - Making'!$A:$A),"")</f>
        <v>Audrey Migliaccio</v>
      </c>
      <c r="J42" s="7">
        <f>MAXIFS('Week 1 - Making'!$P:$P,'Week 1 - Making'!$B:$B,Analysis!$A42)</f>
        <v>0</v>
      </c>
      <c r="K42" s="513" t="str">
        <f t="array" ref="K42">IFERROR(XLOOKUP(L42,'Week 1 - Making'!$P:$P,'Week 1 - Making'!$A:$A),"")</f>
        <v>Audrey Migliaccio</v>
      </c>
      <c r="L42" s="7">
        <f>MINIFS('Week 1 - Making'!$P:$P,'Week 1 - Making'!$B:$B,Analysis!$A42)</f>
        <v>0</v>
      </c>
      <c r="M42" s="366" t="str">
        <f t="array" ref="M42">XLOOKUP($A42,Product,'Product List'!$K:K)</f>
        <v>#N/A</v>
      </c>
      <c r="N42" s="513" t="str">
        <f t="array" ref="N42">IFERROR(XLOOKUP(O42,'Week 2 - Making'!$P:$P,'Week 2 - Making'!$A:$A),"")</f>
        <v>Audrey Migliaccio</v>
      </c>
      <c r="O42" s="7">
        <f>MAXIFS('Week 2 - Making'!$P:$P,'Week 2 - Making'!$B:$B,Analysis!$A42)</f>
        <v>0</v>
      </c>
      <c r="P42" s="513" t="str">
        <f t="array" ref="P42">IFERROR(XLOOKUP(Q42,'Week 2 - Making'!$P:$P,'Week 2 - Making'!$A:$A),"")</f>
        <v>Audrey Migliaccio</v>
      </c>
      <c r="Q42" s="7">
        <f>MINIFS('Week 2 - Making'!$P:$P,'Week 2 - Making'!$B:$B,Analysis!$A42)</f>
        <v>0</v>
      </c>
      <c r="R42" s="511" t="str">
        <f t="array" ref="R42">XLOOKUP($A42,Product,'Product List'!$L:$L)</f>
        <v>#N/A</v>
      </c>
      <c r="S42" s="513" t="str">
        <f t="array" ref="S42">IFERROR(XLOOKUP(T42,'Week 3 - Making'!$P:$P,'Week 3 - Making'!$A:$A),"")</f>
        <v/>
      </c>
      <c r="T42" s="402">
        <f>MAXIFS('Week 3 - Making'!$P:$P,'Week 3 - Making'!$B:$B,Analysis!$A42)</f>
        <v>0</v>
      </c>
      <c r="U42" s="513" t="str">
        <f t="array" ref="U42">IFERROR(XLOOKUP(V42,'Week 3 - Making'!$P:$P,'Week 3 - Making'!$A:$A),"")</f>
        <v/>
      </c>
      <c r="V42" s="402">
        <f>MINIFS('Week 3 - Making'!$P:$P,'Week 3 - Making'!$B:$B,Analysis!$A42)</f>
        <v>0</v>
      </c>
      <c r="W42" s="366" t="str">
        <f t="array" ref="W42">XLOOKUP($A42,Product,'Product List'!$M:$M)</f>
        <v>#N/A</v>
      </c>
      <c r="X42" s="513" t="str">
        <f t="array" ref="X42">IFERROR(XLOOKUP(Y42,'Week 4 - Making'!$P:$P,'Week 4 - Making'!$A:$A),"")</f>
        <v/>
      </c>
      <c r="Y42" s="7">
        <f>MAXIFS('Week 4 - Making'!$P:$P,'Week 4 - Making'!$B:$B,Analysis!$A42)</f>
        <v>0</v>
      </c>
      <c r="Z42" s="513" t="str">
        <f t="array" ref="Z42">IFERROR(XLOOKUP(AA42,'Week 4 - Making'!$P:$P,'Week 4 - Making'!$A:$A),"")</f>
        <v/>
      </c>
      <c r="AA42" s="7">
        <f>MINIFS('Week 4 - Making'!$P:$P,'Week 4 - Making'!$B:$B,Analysis!$A42)</f>
        <v>0</v>
      </c>
      <c r="AB42" s="366" t="str">
        <f t="array" ref="AB42">XLOOKUP($A42,Product,'Product List'!$N:$N)</f>
        <v>#N/A</v>
      </c>
      <c r="AC42" s="513" t="str">
        <f t="array" ref="AC42">IFERROR(XLOOKUP(AD42,'Week 5 - Making'!$P:$P,'Week 5 - Making'!$A:$A),"")</f>
        <v/>
      </c>
      <c r="AD42" s="7">
        <f>MAXIFS('Week 5 - Making'!$P:$P,'Week 5 - Making'!$B:$B,Analysis!$A42)</f>
        <v>0</v>
      </c>
      <c r="AE42" s="513" t="str">
        <f t="array" ref="AE42">IFERROR(XLOOKUP(AF42,'Week 5 - Making'!$P:$P,'Week 5 - Making'!$A:$A),"")</f>
        <v/>
      </c>
      <c r="AF42" s="7">
        <f>MINIFS('Week 5 - Making'!$P:$P,'Week 5 - Making'!$B:$B,Analysis!$A42)</f>
        <v>0</v>
      </c>
      <c r="AG42" s="366"/>
    </row>
    <row r="43" ht="14.25" customHeight="1">
      <c r="A43" s="514"/>
      <c r="H43" s="366" t="str">
        <f t="array" ref="H43">XLOOKUP($A43,Product,'Product List'!$J:$J)</f>
        <v>#N/A</v>
      </c>
      <c r="I43" s="513" t="str">
        <f t="array" ref="I43">IFERROR(XLOOKUP(J43,'Week 1 - Making'!$P:$P,'Week 1 - Making'!$A:$A),"")</f>
        <v>Audrey Migliaccio</v>
      </c>
      <c r="J43" s="7">
        <f>MAXIFS('Week 1 - Making'!$P:$P,'Week 1 - Making'!$B:$B,Analysis!$A43)</f>
        <v>0</v>
      </c>
      <c r="K43" s="513" t="str">
        <f t="array" ref="K43">IFERROR(XLOOKUP(L43,'Week 1 - Making'!$P:$P,'Week 1 - Making'!$A:$A),"")</f>
        <v>Audrey Migliaccio</v>
      </c>
      <c r="L43" s="7">
        <f>MINIFS('Week 1 - Making'!$P:$P,'Week 1 - Making'!$B:$B,Analysis!$A43)</f>
        <v>0</v>
      </c>
      <c r="M43" s="366" t="str">
        <f t="array" ref="M43">XLOOKUP($A43,Product,'Product List'!$K:K)</f>
        <v>#N/A</v>
      </c>
      <c r="N43" s="513" t="str">
        <f t="array" ref="N43">IFERROR(XLOOKUP(O43,'Week 2 - Making'!$P:$P,'Week 2 - Making'!$A:$A),"")</f>
        <v>Audrey Migliaccio</v>
      </c>
      <c r="O43" s="7">
        <f>MAXIFS('Week 2 - Making'!$P:$P,'Week 2 - Making'!$B:$B,Analysis!$A43)</f>
        <v>0</v>
      </c>
      <c r="P43" s="513" t="str">
        <f t="array" ref="P43">IFERROR(XLOOKUP(Q43,'Week 2 - Making'!$P:$P,'Week 2 - Making'!$A:$A),"")</f>
        <v>Audrey Migliaccio</v>
      </c>
      <c r="Q43" s="7">
        <f>MINIFS('Week 2 - Making'!$P:$P,'Week 2 - Making'!$B:$B,Analysis!$A43)</f>
        <v>0</v>
      </c>
      <c r="R43" s="511" t="str">
        <f t="array" ref="R43">XLOOKUP($A43,Product,'Product List'!$L:$L)</f>
        <v>#N/A</v>
      </c>
      <c r="S43" s="513" t="str">
        <f t="array" ref="S43">IFERROR(XLOOKUP(T43,'Week 3 - Making'!$P:$P,'Week 3 - Making'!$A:$A),"")</f>
        <v/>
      </c>
      <c r="T43" s="402">
        <f>MAXIFS('Week 3 - Making'!$P:$P,'Week 3 - Making'!$B:$B,Analysis!$A43)</f>
        <v>0</v>
      </c>
      <c r="U43" s="513" t="str">
        <f t="array" ref="U43">IFERROR(XLOOKUP(V43,'Week 3 - Making'!$P:$P,'Week 3 - Making'!$A:$A),"")</f>
        <v/>
      </c>
      <c r="V43" s="402">
        <f>MINIFS('Week 3 - Making'!$P:$P,'Week 3 - Making'!$B:$B,Analysis!$A43)</f>
        <v>0</v>
      </c>
      <c r="W43" s="366" t="str">
        <f t="array" ref="W43">XLOOKUP($A43,Product,'Product List'!$M:$M)</f>
        <v>#N/A</v>
      </c>
      <c r="X43" s="513" t="str">
        <f t="array" ref="X43">IFERROR(XLOOKUP(Y43,'Week 4 - Making'!$P:$P,'Week 4 - Making'!$A:$A),"")</f>
        <v/>
      </c>
      <c r="Y43" s="7">
        <f>MAXIFS('Week 4 - Making'!$P:$P,'Week 4 - Making'!$B:$B,Analysis!$A43)</f>
        <v>0</v>
      </c>
      <c r="Z43" s="513" t="str">
        <f t="array" ref="Z43">IFERROR(XLOOKUP(AA43,'Week 4 - Making'!$P:$P,'Week 4 - Making'!$A:$A),"")</f>
        <v/>
      </c>
      <c r="AA43" s="7">
        <f>MINIFS('Week 4 - Making'!$P:$P,'Week 4 - Making'!$B:$B,Analysis!$A43)</f>
        <v>0</v>
      </c>
      <c r="AB43" s="366" t="str">
        <f t="array" ref="AB43">XLOOKUP($A43,Product,'Product List'!$N:$N)</f>
        <v>#N/A</v>
      </c>
      <c r="AC43" s="513" t="str">
        <f t="array" ref="AC43">IFERROR(XLOOKUP(AD43,'Week 5 - Making'!$P:$P,'Week 5 - Making'!$A:$A),"")</f>
        <v/>
      </c>
      <c r="AD43" s="7">
        <f>MAXIFS('Week 5 - Making'!$P:$P,'Week 5 - Making'!$B:$B,Analysis!$A43)</f>
        <v>0</v>
      </c>
      <c r="AE43" s="513" t="str">
        <f t="array" ref="AE43">IFERROR(XLOOKUP(AF43,'Week 5 - Making'!$P:$P,'Week 5 - Making'!$A:$A),"")</f>
        <v/>
      </c>
      <c r="AF43" s="7">
        <f>MINIFS('Week 5 - Making'!$P:$P,'Week 5 - Making'!$B:$B,Analysis!$A43)</f>
        <v>0</v>
      </c>
      <c r="AG43" s="366"/>
    </row>
    <row r="44" ht="14.25" customHeight="1">
      <c r="A44" s="514"/>
      <c r="H44" s="366" t="str">
        <f t="array" ref="H44">XLOOKUP($A44,Product,'Product List'!$J:$J)</f>
        <v>#N/A</v>
      </c>
      <c r="I44" s="513" t="str">
        <f t="array" ref="I44">IFERROR(XLOOKUP(J44,'Week 1 - Making'!$P:$P,'Week 1 - Making'!$A:$A),"")</f>
        <v>Audrey Migliaccio</v>
      </c>
      <c r="J44" s="7">
        <f>MAXIFS('Week 1 - Making'!$P:$P,'Week 1 - Making'!$B:$B,Analysis!$A44)</f>
        <v>0</v>
      </c>
      <c r="K44" s="513" t="str">
        <f t="array" ref="K44">IFERROR(XLOOKUP(L44,'Week 1 - Making'!$P:$P,'Week 1 - Making'!$A:$A),"")</f>
        <v>Audrey Migliaccio</v>
      </c>
      <c r="L44" s="7">
        <f>MINIFS('Week 1 - Making'!$P:$P,'Week 1 - Making'!$B:$B,Analysis!$A44)</f>
        <v>0</v>
      </c>
      <c r="M44" s="366" t="str">
        <f t="array" ref="M44">XLOOKUP($A44,Product,'Product List'!$K:K)</f>
        <v>#N/A</v>
      </c>
      <c r="N44" s="513" t="str">
        <f t="array" ref="N44">IFERROR(XLOOKUP(O44,'Week 2 - Making'!$P:$P,'Week 2 - Making'!$A:$A),"")</f>
        <v>Audrey Migliaccio</v>
      </c>
      <c r="O44" s="7">
        <f>MAXIFS('Week 2 - Making'!$P:$P,'Week 2 - Making'!$B:$B,Analysis!$A44)</f>
        <v>0</v>
      </c>
      <c r="P44" s="513" t="str">
        <f t="array" ref="P44">IFERROR(XLOOKUP(Q44,'Week 2 - Making'!$P:$P,'Week 2 - Making'!$A:$A),"")</f>
        <v>Audrey Migliaccio</v>
      </c>
      <c r="Q44" s="7">
        <f>MINIFS('Week 2 - Making'!$P:$P,'Week 2 - Making'!$B:$B,Analysis!$A44)</f>
        <v>0</v>
      </c>
      <c r="R44" s="511" t="str">
        <f t="array" ref="R44">XLOOKUP($A44,Product,'Product List'!$L:$L)</f>
        <v>#N/A</v>
      </c>
      <c r="S44" s="513" t="str">
        <f t="array" ref="S44">IFERROR(XLOOKUP(T44,'Week 3 - Making'!$P:$P,'Week 3 - Making'!$A:$A),"")</f>
        <v/>
      </c>
      <c r="T44" s="402">
        <f>MAXIFS('Week 3 - Making'!$P:$P,'Week 3 - Making'!$B:$B,Analysis!$A44)</f>
        <v>0</v>
      </c>
      <c r="U44" s="513" t="str">
        <f t="array" ref="U44">IFERROR(XLOOKUP(V44,'Week 3 - Making'!$P:$P,'Week 3 - Making'!$A:$A),"")</f>
        <v/>
      </c>
      <c r="V44" s="402">
        <f>MINIFS('Week 3 - Making'!$P:$P,'Week 3 - Making'!$B:$B,Analysis!$A44)</f>
        <v>0</v>
      </c>
      <c r="W44" s="366" t="str">
        <f t="array" ref="W44">XLOOKUP($A44,Product,'Product List'!$M:$M)</f>
        <v>#N/A</v>
      </c>
      <c r="X44" s="513" t="str">
        <f t="array" ref="X44">IFERROR(XLOOKUP(Y44,'Week 4 - Making'!$P:$P,'Week 4 - Making'!$A:$A),"")</f>
        <v/>
      </c>
      <c r="Y44" s="7">
        <f>MAXIFS('Week 4 - Making'!$P:$P,'Week 4 - Making'!$B:$B,Analysis!$A44)</f>
        <v>0</v>
      </c>
      <c r="Z44" s="513" t="str">
        <f t="array" ref="Z44">IFERROR(XLOOKUP(AA44,'Week 4 - Making'!$P:$P,'Week 4 - Making'!$A:$A),"")</f>
        <v/>
      </c>
      <c r="AA44" s="7">
        <f>MINIFS('Week 4 - Making'!$P:$P,'Week 4 - Making'!$B:$B,Analysis!$A44)</f>
        <v>0</v>
      </c>
      <c r="AB44" s="366" t="str">
        <f t="array" ref="AB44">XLOOKUP($A44,Product,'Product List'!$N:$N)</f>
        <v>#N/A</v>
      </c>
      <c r="AC44" s="513" t="str">
        <f t="array" ref="AC44">IFERROR(XLOOKUP(AD44,'Week 5 - Making'!$P:$P,'Week 5 - Making'!$A:$A),"")</f>
        <v/>
      </c>
      <c r="AD44" s="7">
        <f>MAXIFS('Week 5 - Making'!$P:$P,'Week 5 - Making'!$B:$B,Analysis!$A44)</f>
        <v>0</v>
      </c>
      <c r="AE44" s="513" t="str">
        <f t="array" ref="AE44">IFERROR(XLOOKUP(AF44,'Week 5 - Making'!$P:$P,'Week 5 - Making'!$A:$A),"")</f>
        <v/>
      </c>
      <c r="AF44" s="7">
        <f>MINIFS('Week 5 - Making'!$P:$P,'Week 5 - Making'!$B:$B,Analysis!$A44)</f>
        <v>0</v>
      </c>
      <c r="AG44" s="366"/>
    </row>
    <row r="45" ht="14.25" customHeight="1">
      <c r="A45" s="514"/>
      <c r="H45" s="366" t="str">
        <f t="array" ref="H45">XLOOKUP($A45,Product,'Product List'!$J:$J)</f>
        <v>#N/A</v>
      </c>
      <c r="I45" s="513" t="str">
        <f t="array" ref="I45">IFERROR(XLOOKUP(J45,'Week 1 - Making'!$P:$P,'Week 1 - Making'!$A:$A),"")</f>
        <v>Audrey Migliaccio</v>
      </c>
      <c r="J45" s="7">
        <f>MAXIFS('Week 1 - Making'!$P:$P,'Week 1 - Making'!$B:$B,Analysis!$A45)</f>
        <v>0</v>
      </c>
      <c r="K45" s="513" t="str">
        <f t="array" ref="K45">IFERROR(XLOOKUP(L45,'Week 1 - Making'!$P:$P,'Week 1 - Making'!$A:$A),"")</f>
        <v>Audrey Migliaccio</v>
      </c>
      <c r="L45" s="7">
        <f>MINIFS('Week 1 - Making'!$P:$P,'Week 1 - Making'!$B:$B,Analysis!$A45)</f>
        <v>0</v>
      </c>
      <c r="M45" s="366" t="str">
        <f t="array" ref="M45">XLOOKUP($A45,Product,'Product List'!$K:K)</f>
        <v>#N/A</v>
      </c>
      <c r="N45" s="513" t="str">
        <f t="array" ref="N45">IFERROR(XLOOKUP(O45,'Week 2 - Making'!$P:$P,'Week 2 - Making'!$A:$A),"")</f>
        <v>Audrey Migliaccio</v>
      </c>
      <c r="O45" s="7">
        <f>MAXIFS('Week 2 - Making'!$P:$P,'Week 2 - Making'!$B:$B,Analysis!$A45)</f>
        <v>0</v>
      </c>
      <c r="P45" s="513" t="str">
        <f t="array" ref="P45">IFERROR(XLOOKUP(Q45,'Week 2 - Making'!$P:$P,'Week 2 - Making'!$A:$A),"")</f>
        <v>Audrey Migliaccio</v>
      </c>
      <c r="Q45" s="7">
        <f>MINIFS('Week 2 - Making'!$P:$P,'Week 2 - Making'!$B:$B,Analysis!$A45)</f>
        <v>0</v>
      </c>
      <c r="R45" s="511" t="str">
        <f t="array" ref="R45">XLOOKUP($A45,Product,'Product List'!$L:$L)</f>
        <v>#N/A</v>
      </c>
      <c r="S45" s="513" t="str">
        <f t="array" ref="S45">IFERROR(XLOOKUP(T45,'Week 3 - Making'!$P:$P,'Week 3 - Making'!$A:$A),"")</f>
        <v/>
      </c>
      <c r="T45" s="402">
        <f>MAXIFS('Week 3 - Making'!$P:$P,'Week 3 - Making'!$B:$B,Analysis!$A45)</f>
        <v>0</v>
      </c>
      <c r="U45" s="513" t="str">
        <f t="array" ref="U45">IFERROR(XLOOKUP(V45,'Week 3 - Making'!$P:$P,'Week 3 - Making'!$A:$A),"")</f>
        <v/>
      </c>
      <c r="V45" s="402">
        <f>MINIFS('Week 3 - Making'!$P:$P,'Week 3 - Making'!$B:$B,Analysis!$A45)</f>
        <v>0</v>
      </c>
      <c r="W45" s="366" t="str">
        <f t="array" ref="W45">XLOOKUP($A45,Product,'Product List'!$M:$M)</f>
        <v>#N/A</v>
      </c>
      <c r="X45" s="513" t="str">
        <f t="array" ref="X45">IFERROR(XLOOKUP(Y45,'Week 4 - Making'!$P:$P,'Week 4 - Making'!$A:$A),"")</f>
        <v/>
      </c>
      <c r="Y45" s="7">
        <f>MAXIFS('Week 4 - Making'!$P:$P,'Week 4 - Making'!$B:$B,Analysis!$A45)</f>
        <v>0</v>
      </c>
      <c r="Z45" s="513" t="str">
        <f t="array" ref="Z45">IFERROR(XLOOKUP(AA45,'Week 4 - Making'!$P:$P,'Week 4 - Making'!$A:$A),"")</f>
        <v/>
      </c>
      <c r="AA45" s="7">
        <f>MINIFS('Week 4 - Making'!$P:$P,'Week 4 - Making'!$B:$B,Analysis!$A45)</f>
        <v>0</v>
      </c>
      <c r="AB45" s="366" t="str">
        <f t="array" ref="AB45">XLOOKUP($A45,Product,'Product List'!$N:$N)</f>
        <v>#N/A</v>
      </c>
      <c r="AC45" s="513" t="str">
        <f t="array" ref="AC45">IFERROR(XLOOKUP(AD45,'Week 5 - Making'!$P:$P,'Week 5 - Making'!$A:$A),"")</f>
        <v/>
      </c>
      <c r="AD45" s="7">
        <f>MAXIFS('Week 5 - Making'!$P:$P,'Week 5 - Making'!$B:$B,Analysis!$A45)</f>
        <v>0</v>
      </c>
      <c r="AE45" s="513" t="str">
        <f t="array" ref="AE45">IFERROR(XLOOKUP(AF45,'Week 5 - Making'!$P:$P,'Week 5 - Making'!$A:$A),"")</f>
        <v/>
      </c>
      <c r="AF45" s="7">
        <f>MINIFS('Week 5 - Making'!$P:$P,'Week 5 - Making'!$B:$B,Analysis!$A45)</f>
        <v>0</v>
      </c>
      <c r="AG45" s="366"/>
    </row>
    <row r="46" ht="14.25" customHeight="1">
      <c r="A46" s="514"/>
      <c r="H46" s="366" t="str">
        <f t="array" ref="H46">XLOOKUP($A46,Product,'Product List'!$J:$J)</f>
        <v>#N/A</v>
      </c>
      <c r="I46" s="513" t="str">
        <f t="array" ref="I46">IFERROR(XLOOKUP(J46,'Week 1 - Making'!$P:$P,'Week 1 - Making'!$A:$A),"")</f>
        <v>Audrey Migliaccio</v>
      </c>
      <c r="J46" s="7">
        <f>MAXIFS('Week 1 - Making'!$P:$P,'Week 1 - Making'!$B:$B,Analysis!$A46)</f>
        <v>0</v>
      </c>
      <c r="K46" s="513" t="str">
        <f t="array" ref="K46">IFERROR(XLOOKUP(L46,'Week 1 - Making'!$P:$P,'Week 1 - Making'!$A:$A),"")</f>
        <v>Audrey Migliaccio</v>
      </c>
      <c r="L46" s="7">
        <f>MINIFS('Week 1 - Making'!$P:$P,'Week 1 - Making'!$B:$B,Analysis!$A46)</f>
        <v>0</v>
      </c>
      <c r="M46" s="366" t="str">
        <f t="array" ref="M46">XLOOKUP($A46,Product,'Product List'!$K:K)</f>
        <v>#N/A</v>
      </c>
      <c r="N46" s="513" t="str">
        <f t="array" ref="N46">IFERROR(XLOOKUP(O46,'Week 2 - Making'!$P:$P,'Week 2 - Making'!$A:$A),"")</f>
        <v>Audrey Migliaccio</v>
      </c>
      <c r="O46" s="7">
        <f>MAXIFS('Week 2 - Making'!$P:$P,'Week 2 - Making'!$B:$B,Analysis!$A46)</f>
        <v>0</v>
      </c>
      <c r="P46" s="513" t="str">
        <f t="array" ref="P46">IFERROR(XLOOKUP(Q46,'Week 2 - Making'!$P:$P,'Week 2 - Making'!$A:$A),"")</f>
        <v>Audrey Migliaccio</v>
      </c>
      <c r="Q46" s="7">
        <f>MINIFS('Week 2 - Making'!$P:$P,'Week 2 - Making'!$B:$B,Analysis!$A46)</f>
        <v>0</v>
      </c>
      <c r="R46" s="511" t="str">
        <f t="array" ref="R46">XLOOKUP($A46,Product,'Product List'!$L:$L)</f>
        <v>#N/A</v>
      </c>
      <c r="S46" s="513" t="str">
        <f t="array" ref="S46">IFERROR(XLOOKUP(T46,'Week 3 - Making'!$P:$P,'Week 3 - Making'!$A:$A),"")</f>
        <v/>
      </c>
      <c r="T46" s="402">
        <f>MAXIFS('Week 3 - Making'!$P:$P,'Week 3 - Making'!$B:$B,Analysis!$A46)</f>
        <v>0</v>
      </c>
      <c r="U46" s="513" t="str">
        <f t="array" ref="U46">IFERROR(XLOOKUP(V46,'Week 3 - Making'!$P:$P,'Week 3 - Making'!$A:$A),"")</f>
        <v/>
      </c>
      <c r="V46" s="402">
        <f>MINIFS('Week 3 - Making'!$P:$P,'Week 3 - Making'!$B:$B,Analysis!$A46)</f>
        <v>0</v>
      </c>
      <c r="W46" s="366" t="str">
        <f t="array" ref="W46">XLOOKUP($A46,Product,'Product List'!$M:$M)</f>
        <v>#N/A</v>
      </c>
      <c r="X46" s="513" t="str">
        <f t="array" ref="X46">IFERROR(XLOOKUP(Y46,'Week 4 - Making'!$P:$P,'Week 4 - Making'!$A:$A),"")</f>
        <v/>
      </c>
      <c r="Y46" s="7">
        <f>MAXIFS('Week 4 - Making'!$P:$P,'Week 4 - Making'!$B:$B,Analysis!$A46)</f>
        <v>0</v>
      </c>
      <c r="Z46" s="513" t="str">
        <f t="array" ref="Z46">IFERROR(XLOOKUP(AA46,'Week 4 - Making'!$P:$P,'Week 4 - Making'!$A:$A),"")</f>
        <v/>
      </c>
      <c r="AA46" s="7">
        <f>MINIFS('Week 4 - Making'!$P:$P,'Week 4 - Making'!$B:$B,Analysis!$A46)</f>
        <v>0</v>
      </c>
      <c r="AB46" s="366" t="str">
        <f t="array" ref="AB46">XLOOKUP($A46,Product,'Product List'!$N:$N)</f>
        <v>#N/A</v>
      </c>
      <c r="AC46" s="513" t="str">
        <f t="array" ref="AC46">IFERROR(XLOOKUP(AD46,'Week 5 - Making'!$P:$P,'Week 5 - Making'!$A:$A),"")</f>
        <v/>
      </c>
      <c r="AD46" s="7">
        <f>MAXIFS('Week 5 - Making'!$P:$P,'Week 5 - Making'!$B:$B,Analysis!$A46)</f>
        <v>0</v>
      </c>
      <c r="AE46" s="513" t="str">
        <f t="array" ref="AE46">IFERROR(XLOOKUP(AF46,'Week 5 - Making'!$P:$P,'Week 5 - Making'!$A:$A),"")</f>
        <v/>
      </c>
      <c r="AF46" s="7">
        <f>MINIFS('Week 5 - Making'!$P:$P,'Week 5 - Making'!$B:$B,Analysis!$A46)</f>
        <v>0</v>
      </c>
      <c r="AG46" s="366"/>
    </row>
    <row r="47" ht="14.25" customHeight="1">
      <c r="A47" s="514"/>
      <c r="H47" s="366" t="str">
        <f t="array" ref="H47">XLOOKUP($A47,Product,'Product List'!$J:$J)</f>
        <v>#N/A</v>
      </c>
      <c r="I47" s="513" t="str">
        <f t="array" ref="I47">IFERROR(XLOOKUP(J47,'Week 1 - Making'!$P:$P,'Week 1 - Making'!$A:$A),"")</f>
        <v>Audrey Migliaccio</v>
      </c>
      <c r="J47" s="7">
        <f>MAXIFS('Week 1 - Making'!$P:$P,'Week 1 - Making'!$B:$B,Analysis!$A47)</f>
        <v>0</v>
      </c>
      <c r="K47" s="513" t="str">
        <f t="array" ref="K47">IFERROR(XLOOKUP(L47,'Week 1 - Making'!$P:$P,'Week 1 - Making'!$A:$A),"")</f>
        <v>Audrey Migliaccio</v>
      </c>
      <c r="L47" s="7">
        <f>MINIFS('Week 1 - Making'!$P:$P,'Week 1 - Making'!$B:$B,Analysis!$A47)</f>
        <v>0</v>
      </c>
      <c r="M47" s="366" t="str">
        <f t="array" ref="M47">XLOOKUP($A47,Product,'Product List'!$K:K)</f>
        <v>#N/A</v>
      </c>
      <c r="N47" s="513" t="str">
        <f t="array" ref="N47">IFERROR(XLOOKUP(O47,'Week 2 - Making'!$P:$P,'Week 2 - Making'!$A:$A),"")</f>
        <v>Audrey Migliaccio</v>
      </c>
      <c r="O47" s="7">
        <f>MAXIFS('Week 2 - Making'!$P:$P,'Week 2 - Making'!$B:$B,Analysis!$A47)</f>
        <v>0</v>
      </c>
      <c r="P47" s="513" t="str">
        <f t="array" ref="P47">IFERROR(XLOOKUP(Q47,'Week 2 - Making'!$P:$P,'Week 2 - Making'!$A:$A),"")</f>
        <v>Audrey Migliaccio</v>
      </c>
      <c r="Q47" s="7">
        <f>MINIFS('Week 2 - Making'!$P:$P,'Week 2 - Making'!$B:$B,Analysis!$A47)</f>
        <v>0</v>
      </c>
      <c r="R47" s="511" t="str">
        <f t="array" ref="R47">XLOOKUP($A47,Product,'Product List'!$L:$L)</f>
        <v>#N/A</v>
      </c>
      <c r="S47" s="513" t="str">
        <f t="array" ref="S47">IFERROR(XLOOKUP(T47,'Week 3 - Making'!$P:$P,'Week 3 - Making'!$A:$A),"")</f>
        <v/>
      </c>
      <c r="T47" s="402">
        <f>MAXIFS('Week 3 - Making'!$P:$P,'Week 3 - Making'!$B:$B,Analysis!$A47)</f>
        <v>0</v>
      </c>
      <c r="U47" s="513" t="str">
        <f t="array" ref="U47">IFERROR(XLOOKUP(V47,'Week 3 - Making'!$P:$P,'Week 3 - Making'!$A:$A),"")</f>
        <v/>
      </c>
      <c r="V47" s="402">
        <f>MINIFS('Week 3 - Making'!$P:$P,'Week 3 - Making'!$B:$B,Analysis!$A47)</f>
        <v>0</v>
      </c>
      <c r="W47" s="366" t="str">
        <f t="array" ref="W47">XLOOKUP($A47,Product,'Product List'!$M:$M)</f>
        <v>#N/A</v>
      </c>
      <c r="X47" s="513" t="str">
        <f t="array" ref="X47">IFERROR(XLOOKUP(Y47,'Week 4 - Making'!$P:$P,'Week 4 - Making'!$A:$A),"")</f>
        <v/>
      </c>
      <c r="Y47" s="7">
        <f>MAXIFS('Week 4 - Making'!$P:$P,'Week 4 - Making'!$B:$B,Analysis!$A47)</f>
        <v>0</v>
      </c>
      <c r="Z47" s="513" t="str">
        <f t="array" ref="Z47">IFERROR(XLOOKUP(AA47,'Week 4 - Making'!$P:$P,'Week 4 - Making'!$A:$A),"")</f>
        <v/>
      </c>
      <c r="AA47" s="7">
        <f>MINIFS('Week 4 - Making'!$P:$P,'Week 4 - Making'!$B:$B,Analysis!$A47)</f>
        <v>0</v>
      </c>
      <c r="AB47" s="366" t="str">
        <f t="array" ref="AB47">XLOOKUP($A47,Product,'Product List'!$N:$N)</f>
        <v>#N/A</v>
      </c>
      <c r="AC47" s="513" t="str">
        <f t="array" ref="AC47">IFERROR(XLOOKUP(AD47,'Week 5 - Making'!$P:$P,'Week 5 - Making'!$A:$A),"")</f>
        <v/>
      </c>
      <c r="AD47" s="7">
        <f>MAXIFS('Week 5 - Making'!$P:$P,'Week 5 - Making'!$B:$B,Analysis!$A47)</f>
        <v>0</v>
      </c>
      <c r="AE47" s="513" t="str">
        <f t="array" ref="AE47">IFERROR(XLOOKUP(AF47,'Week 5 - Making'!$P:$P,'Week 5 - Making'!$A:$A),"")</f>
        <v/>
      </c>
      <c r="AF47" s="7">
        <f>MINIFS('Week 5 - Making'!$P:$P,'Week 5 - Making'!$B:$B,Analysis!$A47)</f>
        <v>0</v>
      </c>
      <c r="AG47" s="366"/>
    </row>
    <row r="48" ht="14.25" customHeight="1">
      <c r="A48" s="514"/>
      <c r="H48" s="366" t="str">
        <f t="array" ref="H48">XLOOKUP($A48,Product,'Product List'!$J:$J)</f>
        <v>#N/A</v>
      </c>
      <c r="I48" s="513" t="str">
        <f t="array" ref="I48">IFERROR(XLOOKUP(J48,'Week 1 - Making'!$P:$P,'Week 1 - Making'!$A:$A),"")</f>
        <v>Audrey Migliaccio</v>
      </c>
      <c r="J48" s="7">
        <f>MAXIFS('Week 1 - Making'!$P:$P,'Week 1 - Making'!$B:$B,Analysis!$A48)</f>
        <v>0</v>
      </c>
      <c r="K48" s="513" t="str">
        <f t="array" ref="K48">IFERROR(XLOOKUP(L48,'Week 1 - Making'!$P:$P,'Week 1 - Making'!$A:$A),"")</f>
        <v>Audrey Migliaccio</v>
      </c>
      <c r="L48" s="7">
        <f>MINIFS('Week 1 - Making'!$P:$P,'Week 1 - Making'!$B:$B,Analysis!$A48)</f>
        <v>0</v>
      </c>
      <c r="M48" s="366" t="str">
        <f t="array" ref="M48">XLOOKUP($A48,Product,'Product List'!$K:K)</f>
        <v>#N/A</v>
      </c>
      <c r="N48" s="513" t="str">
        <f t="array" ref="N48">IFERROR(XLOOKUP(O48,'Week 2 - Making'!$P:$P,'Week 2 - Making'!$A:$A),"")</f>
        <v>Audrey Migliaccio</v>
      </c>
      <c r="O48" s="7">
        <f>MAXIFS('Week 2 - Making'!$P:$P,'Week 2 - Making'!$B:$B,Analysis!$A48)</f>
        <v>0</v>
      </c>
      <c r="P48" s="513" t="str">
        <f t="array" ref="P48">IFERROR(XLOOKUP(Q48,'Week 2 - Making'!$P:$P,'Week 2 - Making'!$A:$A),"")</f>
        <v>Audrey Migliaccio</v>
      </c>
      <c r="Q48" s="7">
        <f>MINIFS('Week 2 - Making'!$P:$P,'Week 2 - Making'!$B:$B,Analysis!$A48)</f>
        <v>0</v>
      </c>
      <c r="R48" s="511" t="str">
        <f t="array" ref="R48">XLOOKUP($A48,Product,'Product List'!$L:$L)</f>
        <v>#N/A</v>
      </c>
      <c r="S48" s="513" t="str">
        <f t="array" ref="S48">IFERROR(XLOOKUP(T48,'Week 3 - Making'!$P:$P,'Week 3 - Making'!$A:$A),"")</f>
        <v/>
      </c>
      <c r="T48" s="402">
        <f>MAXIFS('Week 3 - Making'!$P:$P,'Week 3 - Making'!$B:$B,Analysis!$A48)</f>
        <v>0</v>
      </c>
      <c r="U48" s="513" t="str">
        <f t="array" ref="U48">IFERROR(XLOOKUP(V48,'Week 3 - Making'!$P:$P,'Week 3 - Making'!$A:$A),"")</f>
        <v/>
      </c>
      <c r="V48" s="402">
        <f>MINIFS('Week 3 - Making'!$P:$P,'Week 3 - Making'!$B:$B,Analysis!$A48)</f>
        <v>0</v>
      </c>
      <c r="W48" s="366" t="str">
        <f t="array" ref="W48">XLOOKUP($A48,Product,'Product List'!$M:$M)</f>
        <v>#N/A</v>
      </c>
      <c r="X48" s="513" t="str">
        <f t="array" ref="X48">IFERROR(XLOOKUP(Y48,'Week 4 - Making'!$P:$P,'Week 4 - Making'!$A:$A),"")</f>
        <v/>
      </c>
      <c r="Y48" s="7">
        <f>MAXIFS('Week 4 - Making'!$P:$P,'Week 4 - Making'!$B:$B,Analysis!$A48)</f>
        <v>0</v>
      </c>
      <c r="Z48" s="513" t="str">
        <f t="array" ref="Z48">IFERROR(XLOOKUP(AA48,'Week 4 - Making'!$P:$P,'Week 4 - Making'!$A:$A),"")</f>
        <v/>
      </c>
      <c r="AA48" s="7">
        <f>MINIFS('Week 4 - Making'!$P:$P,'Week 4 - Making'!$B:$B,Analysis!$A48)</f>
        <v>0</v>
      </c>
      <c r="AB48" s="366" t="str">
        <f t="array" ref="AB48">XLOOKUP($A48,Product,'Product List'!$N:$N)</f>
        <v>#N/A</v>
      </c>
      <c r="AC48" s="513" t="str">
        <f t="array" ref="AC48">IFERROR(XLOOKUP(AD48,'Week 5 - Making'!$P:$P,'Week 5 - Making'!$A:$A),"")</f>
        <v/>
      </c>
      <c r="AD48" s="7">
        <f>MAXIFS('Week 5 - Making'!$P:$P,'Week 5 - Making'!$B:$B,Analysis!$A48)</f>
        <v>0</v>
      </c>
      <c r="AE48" s="513" t="str">
        <f t="array" ref="AE48">IFERROR(XLOOKUP(AF48,'Week 5 - Making'!$P:$P,'Week 5 - Making'!$A:$A),"")</f>
        <v/>
      </c>
      <c r="AF48" s="7">
        <f>MINIFS('Week 5 - Making'!$P:$P,'Week 5 - Making'!$B:$B,Analysis!$A48)</f>
        <v>0</v>
      </c>
      <c r="AG48" s="366"/>
    </row>
    <row r="49" ht="14.25" customHeight="1">
      <c r="A49" s="514"/>
      <c r="H49" s="366" t="str">
        <f t="array" ref="H49">XLOOKUP($A49,Product,'Product List'!$J:$J)</f>
        <v>#N/A</v>
      </c>
      <c r="I49" s="513" t="str">
        <f t="array" ref="I49">IFERROR(XLOOKUP(J49,'Week 1 - Making'!$P:$P,'Week 1 - Making'!$A:$A),"")</f>
        <v>Audrey Migliaccio</v>
      </c>
      <c r="J49" s="7">
        <f>MAXIFS('Week 1 - Making'!$P:$P,'Week 1 - Making'!$B:$B,Analysis!$A49)</f>
        <v>0</v>
      </c>
      <c r="K49" s="513" t="str">
        <f t="array" ref="K49">IFERROR(XLOOKUP(L49,'Week 1 - Making'!$P:$P,'Week 1 - Making'!$A:$A),"")</f>
        <v>Audrey Migliaccio</v>
      </c>
      <c r="L49" s="7">
        <f>MINIFS('Week 1 - Making'!$P:$P,'Week 1 - Making'!$B:$B,Analysis!$A49)</f>
        <v>0</v>
      </c>
      <c r="M49" s="366" t="str">
        <f t="array" ref="M49">XLOOKUP($A49,Product,'Product List'!$K:K)</f>
        <v>#N/A</v>
      </c>
      <c r="N49" s="513" t="str">
        <f t="array" ref="N49">IFERROR(XLOOKUP(O49,'Week 2 - Making'!$P:$P,'Week 2 - Making'!$A:$A),"")</f>
        <v>Audrey Migliaccio</v>
      </c>
      <c r="O49" s="7">
        <f>MAXIFS('Week 2 - Making'!$P:$P,'Week 2 - Making'!$B:$B,Analysis!$A49)</f>
        <v>0</v>
      </c>
      <c r="P49" s="513" t="str">
        <f t="array" ref="P49">IFERROR(XLOOKUP(Q49,'Week 2 - Making'!$P:$P,'Week 2 - Making'!$A:$A),"")</f>
        <v>Audrey Migliaccio</v>
      </c>
      <c r="Q49" s="7">
        <f>MINIFS('Week 2 - Making'!$P:$P,'Week 2 - Making'!$B:$B,Analysis!$A49)</f>
        <v>0</v>
      </c>
      <c r="R49" s="511" t="str">
        <f t="array" ref="R49">XLOOKUP($A49,Product,'Product List'!$L:$L)</f>
        <v>#N/A</v>
      </c>
      <c r="S49" s="513" t="str">
        <f t="array" ref="S49">IFERROR(XLOOKUP(T49,'Week 3 - Making'!$P:$P,'Week 3 - Making'!$A:$A),"")</f>
        <v/>
      </c>
      <c r="T49" s="402">
        <f>MAXIFS('Week 3 - Making'!$P:$P,'Week 3 - Making'!$B:$B,Analysis!$A49)</f>
        <v>0</v>
      </c>
      <c r="U49" s="513" t="str">
        <f t="array" ref="U49">IFERROR(XLOOKUP(V49,'Week 3 - Making'!$P:$P,'Week 3 - Making'!$A:$A),"")</f>
        <v/>
      </c>
      <c r="V49" s="402">
        <f>MINIFS('Week 3 - Making'!$P:$P,'Week 3 - Making'!$B:$B,Analysis!$A49)</f>
        <v>0</v>
      </c>
      <c r="W49" s="366" t="str">
        <f t="array" ref="W49">XLOOKUP($A49,Product,'Product List'!$M:$M)</f>
        <v>#N/A</v>
      </c>
      <c r="X49" s="513" t="str">
        <f t="array" ref="X49">IFERROR(XLOOKUP(Y49,'Week 4 - Making'!$P:$P,'Week 4 - Making'!$A:$A),"")</f>
        <v/>
      </c>
      <c r="Y49" s="7">
        <f>MAXIFS('Week 4 - Making'!$P:$P,'Week 4 - Making'!$B:$B,Analysis!$A49)</f>
        <v>0</v>
      </c>
      <c r="Z49" s="513" t="str">
        <f t="array" ref="Z49">IFERROR(XLOOKUP(AA49,'Week 4 - Making'!$P:$P,'Week 4 - Making'!$A:$A),"")</f>
        <v/>
      </c>
      <c r="AA49" s="7">
        <f>MINIFS('Week 4 - Making'!$P:$P,'Week 4 - Making'!$B:$B,Analysis!$A49)</f>
        <v>0</v>
      </c>
      <c r="AB49" s="366" t="str">
        <f t="array" ref="AB49">XLOOKUP($A49,Product,'Product List'!$N:$N)</f>
        <v>#N/A</v>
      </c>
      <c r="AC49" s="513" t="str">
        <f t="array" ref="AC49">IFERROR(XLOOKUP(AD49,'Week 5 - Making'!$P:$P,'Week 5 - Making'!$A:$A),"")</f>
        <v/>
      </c>
      <c r="AD49" s="7">
        <f>MAXIFS('Week 5 - Making'!$P:$P,'Week 5 - Making'!$B:$B,Analysis!$A49)</f>
        <v>0</v>
      </c>
      <c r="AE49" s="513" t="str">
        <f t="array" ref="AE49">IFERROR(XLOOKUP(AF49,'Week 5 - Making'!$P:$P,'Week 5 - Making'!$A:$A),"")</f>
        <v/>
      </c>
      <c r="AF49" s="7">
        <f>MINIFS('Week 5 - Making'!$P:$P,'Week 5 - Making'!$B:$B,Analysis!$A49)</f>
        <v>0</v>
      </c>
      <c r="AG49" s="366"/>
    </row>
    <row r="50" ht="14.25" customHeight="1">
      <c r="A50" s="514"/>
      <c r="H50" s="366" t="str">
        <f t="array" ref="H50">XLOOKUP($A50,Product,'Product List'!$J:$J)</f>
        <v>#N/A</v>
      </c>
      <c r="I50" s="513" t="str">
        <f t="array" ref="I50">IFERROR(XLOOKUP(J50,'Week 1 - Making'!$P:$P,'Week 1 - Making'!$A:$A),"")</f>
        <v>Audrey Migliaccio</v>
      </c>
      <c r="J50" s="7">
        <f>MAXIFS('Week 1 - Making'!$P:$P,'Week 1 - Making'!$B:$B,Analysis!$A50)</f>
        <v>0</v>
      </c>
      <c r="K50" s="513" t="str">
        <f t="array" ref="K50">IFERROR(XLOOKUP(L50,'Week 1 - Making'!$P:$P,'Week 1 - Making'!$A:$A),"")</f>
        <v>Audrey Migliaccio</v>
      </c>
      <c r="L50" s="7">
        <f>MINIFS('Week 1 - Making'!$P:$P,'Week 1 - Making'!$B:$B,Analysis!$A50)</f>
        <v>0</v>
      </c>
      <c r="M50" s="366" t="str">
        <f t="array" ref="M50">XLOOKUP($A50,Product,'Product List'!$K:K)</f>
        <v>#N/A</v>
      </c>
      <c r="N50" s="513" t="str">
        <f t="array" ref="N50">IFERROR(XLOOKUP(O50,'Week 2 - Making'!$P:$P,'Week 2 - Making'!$A:$A),"")</f>
        <v>Audrey Migliaccio</v>
      </c>
      <c r="O50" s="7">
        <f>MAXIFS('Week 2 - Making'!$P:$P,'Week 2 - Making'!$B:$B,Analysis!$A50)</f>
        <v>0</v>
      </c>
      <c r="P50" s="513" t="str">
        <f t="array" ref="P50">IFERROR(XLOOKUP(Q50,'Week 2 - Making'!$P:$P,'Week 2 - Making'!$A:$A),"")</f>
        <v>Audrey Migliaccio</v>
      </c>
      <c r="Q50" s="7">
        <f>MINIFS('Week 2 - Making'!$P:$P,'Week 2 - Making'!$B:$B,Analysis!$A50)</f>
        <v>0</v>
      </c>
      <c r="R50" s="511" t="str">
        <f t="array" ref="R50">XLOOKUP($A50,Product,'Product List'!$L:$L)</f>
        <v>#N/A</v>
      </c>
      <c r="S50" s="513" t="str">
        <f t="array" ref="S50">IFERROR(XLOOKUP(T50,'Week 3 - Making'!$P:$P,'Week 3 - Making'!$A:$A),"")</f>
        <v/>
      </c>
      <c r="T50" s="402">
        <f>MAXIFS('Week 3 - Making'!$P:$P,'Week 3 - Making'!$B:$B,Analysis!$A50)</f>
        <v>0</v>
      </c>
      <c r="U50" s="513" t="str">
        <f t="array" ref="U50">IFERROR(XLOOKUP(V50,'Week 3 - Making'!$P:$P,'Week 3 - Making'!$A:$A),"")</f>
        <v/>
      </c>
      <c r="V50" s="402">
        <f>MINIFS('Week 3 - Making'!$P:$P,'Week 3 - Making'!$B:$B,Analysis!$A50)</f>
        <v>0</v>
      </c>
      <c r="W50" s="366" t="str">
        <f t="array" ref="W50">XLOOKUP($A50,Product,'Product List'!$M:$M)</f>
        <v>#N/A</v>
      </c>
      <c r="X50" s="513" t="str">
        <f t="array" ref="X50">IFERROR(XLOOKUP(Y50,'Week 4 - Making'!$P:$P,'Week 4 - Making'!$A:$A),"")</f>
        <v/>
      </c>
      <c r="Y50" s="7">
        <f>MAXIFS('Week 4 - Making'!$P:$P,'Week 4 - Making'!$B:$B,Analysis!$A50)</f>
        <v>0</v>
      </c>
      <c r="Z50" s="513" t="str">
        <f t="array" ref="Z50">IFERROR(XLOOKUP(AA50,'Week 4 - Making'!$P:$P,'Week 4 - Making'!$A:$A),"")</f>
        <v/>
      </c>
      <c r="AA50" s="7">
        <f>MINIFS('Week 4 - Making'!$P:$P,'Week 4 - Making'!$B:$B,Analysis!$A50)</f>
        <v>0</v>
      </c>
      <c r="AB50" s="366" t="str">
        <f t="array" ref="AB50">XLOOKUP($A50,Product,'Product List'!$N:$N)</f>
        <v>#N/A</v>
      </c>
      <c r="AC50" s="513" t="str">
        <f t="array" ref="AC50">IFERROR(XLOOKUP(AD50,'Week 5 - Making'!$P:$P,'Week 5 - Making'!$A:$A),"")</f>
        <v/>
      </c>
      <c r="AD50" s="7">
        <f>MAXIFS('Week 5 - Making'!$P:$P,'Week 5 - Making'!$B:$B,Analysis!$A50)</f>
        <v>0</v>
      </c>
      <c r="AE50" s="513" t="str">
        <f t="array" ref="AE50">IFERROR(XLOOKUP(AF50,'Week 5 - Making'!$P:$P,'Week 5 - Making'!$A:$A),"")</f>
        <v/>
      </c>
      <c r="AF50" s="7">
        <f>MINIFS('Week 5 - Making'!$P:$P,'Week 5 - Making'!$B:$B,Analysis!$A50)</f>
        <v>0</v>
      </c>
      <c r="AG50" s="366"/>
    </row>
    <row r="51" ht="14.25" customHeight="1">
      <c r="A51" s="514"/>
      <c r="H51" s="366" t="str">
        <f t="array" ref="H51">XLOOKUP($A51,Product,'Product List'!$J:$J)</f>
        <v>#N/A</v>
      </c>
      <c r="I51" s="513" t="str">
        <f t="array" ref="I51">IFERROR(XLOOKUP(J51,'Week 1 - Making'!$P:$P,'Week 1 - Making'!$A:$A),"")</f>
        <v>Audrey Migliaccio</v>
      </c>
      <c r="J51" s="7">
        <f>MAXIFS('Week 1 - Making'!$P:$P,'Week 1 - Making'!$B:$B,Analysis!$A51)</f>
        <v>0</v>
      </c>
      <c r="K51" s="513" t="str">
        <f t="array" ref="K51">IFERROR(XLOOKUP(L51,'Week 1 - Making'!$P:$P,'Week 1 - Making'!$A:$A),"")</f>
        <v>Audrey Migliaccio</v>
      </c>
      <c r="L51" s="7">
        <f>MINIFS('Week 1 - Making'!$P:$P,'Week 1 - Making'!$B:$B,Analysis!$A51)</f>
        <v>0</v>
      </c>
      <c r="M51" s="366" t="str">
        <f t="array" ref="M51">XLOOKUP($A51,Product,'Product List'!$K:K)</f>
        <v>#N/A</v>
      </c>
      <c r="N51" s="513" t="str">
        <f t="array" ref="N51">IFERROR(XLOOKUP(O51,'Week 2 - Making'!$P:$P,'Week 2 - Making'!$A:$A),"")</f>
        <v>Audrey Migliaccio</v>
      </c>
      <c r="O51" s="7">
        <f>MAXIFS('Week 2 - Making'!$P:$P,'Week 2 - Making'!$B:$B,Analysis!$A51)</f>
        <v>0</v>
      </c>
      <c r="P51" s="513" t="str">
        <f t="array" ref="P51">IFERROR(XLOOKUP(Q51,'Week 2 - Making'!$P:$P,'Week 2 - Making'!$A:$A),"")</f>
        <v>Audrey Migliaccio</v>
      </c>
      <c r="Q51" s="7">
        <f>MINIFS('Week 2 - Making'!$P:$P,'Week 2 - Making'!$B:$B,Analysis!$A51)</f>
        <v>0</v>
      </c>
      <c r="R51" s="511" t="str">
        <f t="array" ref="R51">XLOOKUP($A51,Product,'Product List'!$L:$L)</f>
        <v>#N/A</v>
      </c>
      <c r="S51" s="513" t="str">
        <f t="array" ref="S51">IFERROR(XLOOKUP(T51,'Week 3 - Making'!$P:$P,'Week 3 - Making'!$A:$A),"")</f>
        <v/>
      </c>
      <c r="T51" s="402">
        <f>MAXIFS('Week 3 - Making'!$P:$P,'Week 3 - Making'!$B:$B,Analysis!$A51)</f>
        <v>0</v>
      </c>
      <c r="U51" s="513" t="str">
        <f t="array" ref="U51">IFERROR(XLOOKUP(V51,'Week 3 - Making'!$P:$P,'Week 3 - Making'!$A:$A),"")</f>
        <v/>
      </c>
      <c r="V51" s="402">
        <f>MINIFS('Week 3 - Making'!$P:$P,'Week 3 - Making'!$B:$B,Analysis!$A51)</f>
        <v>0</v>
      </c>
      <c r="W51" s="366" t="str">
        <f t="array" ref="W51">XLOOKUP($A51,Product,'Product List'!$M:$M)</f>
        <v>#N/A</v>
      </c>
      <c r="X51" s="513" t="str">
        <f t="array" ref="X51">IFERROR(XLOOKUP(Y51,'Week 4 - Making'!$P:$P,'Week 4 - Making'!$A:$A),"")</f>
        <v/>
      </c>
      <c r="Y51" s="7">
        <f>MAXIFS('Week 4 - Making'!$P:$P,'Week 4 - Making'!$B:$B,Analysis!$A51)</f>
        <v>0</v>
      </c>
      <c r="Z51" s="513" t="str">
        <f t="array" ref="Z51">IFERROR(XLOOKUP(AA51,'Week 4 - Making'!$P:$P,'Week 4 - Making'!$A:$A),"")</f>
        <v/>
      </c>
      <c r="AA51" s="7">
        <f>MINIFS('Week 4 - Making'!$P:$P,'Week 4 - Making'!$B:$B,Analysis!$A51)</f>
        <v>0</v>
      </c>
      <c r="AB51" s="366" t="str">
        <f t="array" ref="AB51">XLOOKUP($A51,Product,'Product List'!$N:$N)</f>
        <v>#N/A</v>
      </c>
      <c r="AC51" s="513" t="str">
        <f t="array" ref="AC51">IFERROR(XLOOKUP(AD51,'Week 5 - Making'!$P:$P,'Week 5 - Making'!$A:$A),"")</f>
        <v/>
      </c>
      <c r="AD51" s="7">
        <f>MAXIFS('Week 5 - Making'!$P:$P,'Week 5 - Making'!$B:$B,Analysis!$A51)</f>
        <v>0</v>
      </c>
      <c r="AE51" s="513" t="str">
        <f t="array" ref="AE51">IFERROR(XLOOKUP(AF51,'Week 5 - Making'!$P:$P,'Week 5 - Making'!$A:$A),"")</f>
        <v/>
      </c>
      <c r="AF51" s="7">
        <f>MINIFS('Week 5 - Making'!$P:$P,'Week 5 - Making'!$B:$B,Analysis!$A51)</f>
        <v>0</v>
      </c>
      <c r="AG51" s="366"/>
    </row>
    <row r="52" ht="14.25" customHeight="1">
      <c r="A52" s="514"/>
      <c r="H52" s="366" t="str">
        <f t="array" ref="H52">XLOOKUP($A52,Product,'Product List'!$J:$J)</f>
        <v>#N/A</v>
      </c>
      <c r="I52" s="513" t="str">
        <f t="array" ref="I52">IFERROR(XLOOKUP(J52,'Week 1 - Making'!$P:$P,'Week 1 - Making'!$A:$A),"")</f>
        <v>Audrey Migliaccio</v>
      </c>
      <c r="J52" s="7">
        <f>MAXIFS('Week 1 - Making'!$P:$P,'Week 1 - Making'!$B:$B,Analysis!$A52)</f>
        <v>0</v>
      </c>
      <c r="K52" s="513" t="str">
        <f t="array" ref="K52">IFERROR(XLOOKUP(L52,'Week 1 - Making'!$P:$P,'Week 1 - Making'!$A:$A),"")</f>
        <v>Audrey Migliaccio</v>
      </c>
      <c r="L52" s="7">
        <f>MINIFS('Week 1 - Making'!$P:$P,'Week 1 - Making'!$B:$B,Analysis!$A52)</f>
        <v>0</v>
      </c>
      <c r="M52" s="366" t="str">
        <f t="array" ref="M52">XLOOKUP($A52,Product,'Product List'!$K:K)</f>
        <v>#N/A</v>
      </c>
      <c r="N52" s="513" t="str">
        <f t="array" ref="N52">IFERROR(XLOOKUP(O52,'Week 2 - Making'!$P:$P,'Week 2 - Making'!$A:$A),"")</f>
        <v>Audrey Migliaccio</v>
      </c>
      <c r="O52" s="7">
        <f>MAXIFS('Week 2 - Making'!$P:$P,'Week 2 - Making'!$B:$B,Analysis!$A52)</f>
        <v>0</v>
      </c>
      <c r="P52" s="513" t="str">
        <f t="array" ref="P52">IFERROR(XLOOKUP(Q52,'Week 2 - Making'!$P:$P,'Week 2 - Making'!$A:$A),"")</f>
        <v>Audrey Migliaccio</v>
      </c>
      <c r="Q52" s="7">
        <f>MINIFS('Week 2 - Making'!$P:$P,'Week 2 - Making'!$B:$B,Analysis!$A52)</f>
        <v>0</v>
      </c>
      <c r="R52" s="511" t="str">
        <f t="array" ref="R52">XLOOKUP($A52,Product,'Product List'!$L:$L)</f>
        <v>#N/A</v>
      </c>
      <c r="S52" s="513" t="str">
        <f t="array" ref="S52">IFERROR(XLOOKUP(T52,'Week 3 - Making'!$P:$P,'Week 3 - Making'!$A:$A),"")</f>
        <v/>
      </c>
      <c r="T52" s="402">
        <f>MAXIFS('Week 3 - Making'!$P:$P,'Week 3 - Making'!$B:$B,Analysis!$A52)</f>
        <v>0</v>
      </c>
      <c r="U52" s="513" t="str">
        <f t="array" ref="U52">IFERROR(XLOOKUP(V52,'Week 3 - Making'!$P:$P,'Week 3 - Making'!$A:$A),"")</f>
        <v/>
      </c>
      <c r="V52" s="402">
        <f>MINIFS('Week 3 - Making'!$P:$P,'Week 3 - Making'!$B:$B,Analysis!$A52)</f>
        <v>0</v>
      </c>
      <c r="W52" s="366" t="str">
        <f t="array" ref="W52">XLOOKUP($A52,Product,'Product List'!$M:$M)</f>
        <v>#N/A</v>
      </c>
      <c r="X52" s="513" t="str">
        <f t="array" ref="X52">IFERROR(XLOOKUP(Y52,'Week 4 - Making'!$P:$P,'Week 4 - Making'!$A:$A),"")</f>
        <v/>
      </c>
      <c r="Y52" s="7">
        <f>MAXIFS('Week 4 - Making'!$P:$P,'Week 4 - Making'!$B:$B,Analysis!$A52)</f>
        <v>0</v>
      </c>
      <c r="Z52" s="513" t="str">
        <f t="array" ref="Z52">IFERROR(XLOOKUP(AA52,'Week 4 - Making'!$P:$P,'Week 4 - Making'!$A:$A),"")</f>
        <v/>
      </c>
      <c r="AA52" s="7">
        <f>MINIFS('Week 4 - Making'!$P:$P,'Week 4 - Making'!$B:$B,Analysis!$A52)</f>
        <v>0</v>
      </c>
      <c r="AB52" s="366" t="str">
        <f t="array" ref="AB52">XLOOKUP($A52,Product,'Product List'!$N:$N)</f>
        <v>#N/A</v>
      </c>
      <c r="AC52" s="513" t="str">
        <f t="array" ref="AC52">IFERROR(XLOOKUP(AD52,'Week 5 - Making'!$P:$P,'Week 5 - Making'!$A:$A),"")</f>
        <v/>
      </c>
      <c r="AD52" s="7">
        <f>MAXIFS('Week 5 - Making'!$P:$P,'Week 5 - Making'!$B:$B,Analysis!$A52)</f>
        <v>0</v>
      </c>
      <c r="AE52" s="513" t="str">
        <f t="array" ref="AE52">IFERROR(XLOOKUP(AF52,'Week 5 - Making'!$P:$P,'Week 5 - Making'!$A:$A),"")</f>
        <v/>
      </c>
      <c r="AF52" s="7">
        <f>MINIFS('Week 5 - Making'!$P:$P,'Week 5 - Making'!$B:$B,Analysis!$A52)</f>
        <v>0</v>
      </c>
      <c r="AG52" s="366"/>
    </row>
    <row r="53" ht="14.25" customHeight="1">
      <c r="A53" s="514"/>
      <c r="H53" s="366" t="str">
        <f t="array" ref="H53">XLOOKUP($A53,Product,'Product List'!$J:$J)</f>
        <v>#N/A</v>
      </c>
      <c r="I53" s="513" t="str">
        <f t="array" ref="I53">IFERROR(XLOOKUP(J53,'Week 1 - Making'!$P:$P,'Week 1 - Making'!$A:$A),"")</f>
        <v>Audrey Migliaccio</v>
      </c>
      <c r="J53" s="7">
        <f>MAXIFS('Week 1 - Making'!$P:$P,'Week 1 - Making'!$B:$B,Analysis!$A53)</f>
        <v>0</v>
      </c>
      <c r="K53" s="513" t="str">
        <f t="array" ref="K53">IFERROR(XLOOKUP(L53,'Week 1 - Making'!$P:$P,'Week 1 - Making'!$A:$A),"")</f>
        <v>Audrey Migliaccio</v>
      </c>
      <c r="L53" s="7">
        <f>MINIFS('Week 1 - Making'!$P:$P,'Week 1 - Making'!$B:$B,Analysis!$A53)</f>
        <v>0</v>
      </c>
      <c r="M53" s="366" t="str">
        <f t="array" ref="M53">XLOOKUP($A53,Product,'Product List'!$K:K)</f>
        <v>#N/A</v>
      </c>
      <c r="N53" s="513" t="str">
        <f t="array" ref="N53">IFERROR(XLOOKUP(O53,'Week 2 - Making'!$P:$P,'Week 2 - Making'!$A:$A),"")</f>
        <v>Audrey Migliaccio</v>
      </c>
      <c r="O53" s="7">
        <f>MAXIFS('Week 2 - Making'!$P:$P,'Week 2 - Making'!$B:$B,Analysis!$A53)</f>
        <v>0</v>
      </c>
      <c r="P53" s="513" t="str">
        <f t="array" ref="P53">IFERROR(XLOOKUP(Q53,'Week 2 - Making'!$P:$P,'Week 2 - Making'!$A:$A),"")</f>
        <v>Audrey Migliaccio</v>
      </c>
      <c r="Q53" s="7">
        <f>MINIFS('Week 2 - Making'!$P:$P,'Week 2 - Making'!$B:$B,Analysis!$A53)</f>
        <v>0</v>
      </c>
      <c r="R53" s="511" t="str">
        <f t="array" ref="R53">XLOOKUP($A53,Product,'Product List'!$L:$L)</f>
        <v>#N/A</v>
      </c>
      <c r="S53" s="513" t="str">
        <f t="array" ref="S53">IFERROR(XLOOKUP(T53,'Week 3 - Making'!$P:$P,'Week 3 - Making'!$A:$A),"")</f>
        <v/>
      </c>
      <c r="T53" s="402">
        <f>MAXIFS('Week 3 - Making'!$P:$P,'Week 3 - Making'!$B:$B,Analysis!$A53)</f>
        <v>0</v>
      </c>
      <c r="U53" s="513" t="str">
        <f t="array" ref="U53">IFERROR(XLOOKUP(V53,'Week 3 - Making'!$P:$P,'Week 3 - Making'!$A:$A),"")</f>
        <v/>
      </c>
      <c r="V53" s="402">
        <f>MINIFS('Week 3 - Making'!$P:$P,'Week 3 - Making'!$B:$B,Analysis!$A53)</f>
        <v>0</v>
      </c>
      <c r="W53" s="366" t="str">
        <f t="array" ref="W53">XLOOKUP($A53,Product,'Product List'!$M:$M)</f>
        <v>#N/A</v>
      </c>
      <c r="X53" s="513" t="str">
        <f t="array" ref="X53">IFERROR(XLOOKUP(Y53,'Week 4 - Making'!$P:$P,'Week 4 - Making'!$A:$A),"")</f>
        <v/>
      </c>
      <c r="Y53" s="7">
        <f>MAXIFS('Week 4 - Making'!$P:$P,'Week 4 - Making'!$B:$B,Analysis!$A53)</f>
        <v>0</v>
      </c>
      <c r="Z53" s="513" t="str">
        <f t="array" ref="Z53">IFERROR(XLOOKUP(AA53,'Week 4 - Making'!$P:$P,'Week 4 - Making'!$A:$A),"")</f>
        <v/>
      </c>
      <c r="AA53" s="7">
        <f>MINIFS('Week 4 - Making'!$P:$P,'Week 4 - Making'!$B:$B,Analysis!$A53)</f>
        <v>0</v>
      </c>
      <c r="AB53" s="366" t="str">
        <f t="array" ref="AB53">XLOOKUP($A53,Product,'Product List'!$N:$N)</f>
        <v>#N/A</v>
      </c>
      <c r="AC53" s="513" t="str">
        <f t="array" ref="AC53">IFERROR(XLOOKUP(AD53,'Week 5 - Making'!$P:$P,'Week 5 - Making'!$A:$A),"")</f>
        <v/>
      </c>
      <c r="AD53" s="7">
        <f>MAXIFS('Week 5 - Making'!$P:$P,'Week 5 - Making'!$B:$B,Analysis!$A53)</f>
        <v>0</v>
      </c>
      <c r="AE53" s="513" t="str">
        <f t="array" ref="AE53">IFERROR(XLOOKUP(AF53,'Week 5 - Making'!$P:$P,'Week 5 - Making'!$A:$A),"")</f>
        <v/>
      </c>
      <c r="AF53" s="7">
        <f>MINIFS('Week 5 - Making'!$P:$P,'Week 5 - Making'!$B:$B,Analysis!$A53)</f>
        <v>0</v>
      </c>
      <c r="AG53" s="366"/>
    </row>
    <row r="54" ht="14.25" customHeight="1">
      <c r="A54" s="514"/>
      <c r="H54" s="366" t="str">
        <f t="array" ref="H54">XLOOKUP($A54,Product,'Product List'!$J:$J)</f>
        <v>#N/A</v>
      </c>
      <c r="I54" s="513" t="str">
        <f t="array" ref="I54">IFERROR(XLOOKUP(J54,'Week 1 - Making'!$P:$P,'Week 1 - Making'!$A:$A),"")</f>
        <v>Audrey Migliaccio</v>
      </c>
      <c r="J54" s="7">
        <f>MAXIFS('Week 1 - Making'!$P:$P,'Week 1 - Making'!$B:$B,Analysis!$A54)</f>
        <v>0</v>
      </c>
      <c r="K54" s="513" t="str">
        <f t="array" ref="K54">IFERROR(XLOOKUP(L54,'Week 1 - Making'!$P:$P,'Week 1 - Making'!$A:$A),"")</f>
        <v>Audrey Migliaccio</v>
      </c>
      <c r="L54" s="7">
        <f>MINIFS('Week 1 - Making'!$P:$P,'Week 1 - Making'!$B:$B,Analysis!$A54)</f>
        <v>0</v>
      </c>
      <c r="M54" s="366" t="str">
        <f t="array" ref="M54">XLOOKUP($A54,Product,'Product List'!$K:K)</f>
        <v>#N/A</v>
      </c>
      <c r="N54" s="513" t="str">
        <f t="array" ref="N54">IFERROR(XLOOKUP(O54,'Week 2 - Making'!$P:$P,'Week 2 - Making'!$A:$A),"")</f>
        <v>Audrey Migliaccio</v>
      </c>
      <c r="O54" s="7">
        <f>MAXIFS('Week 2 - Making'!$P:$P,'Week 2 - Making'!$B:$B,Analysis!$A54)</f>
        <v>0</v>
      </c>
      <c r="P54" s="513" t="str">
        <f t="array" ref="P54">IFERROR(XLOOKUP(Q54,'Week 2 - Making'!$P:$P,'Week 2 - Making'!$A:$A),"")</f>
        <v>Audrey Migliaccio</v>
      </c>
      <c r="Q54" s="7">
        <f>MINIFS('Week 2 - Making'!$P:$P,'Week 2 - Making'!$B:$B,Analysis!$A54)</f>
        <v>0</v>
      </c>
      <c r="R54" s="511" t="str">
        <f t="array" ref="R54">XLOOKUP($A54,Product,'Product List'!$L:$L)</f>
        <v>#N/A</v>
      </c>
      <c r="S54" s="513" t="str">
        <f t="array" ref="S54">IFERROR(XLOOKUP(T54,'Week 3 - Making'!$P:$P,'Week 3 - Making'!$A:$A),"")</f>
        <v/>
      </c>
      <c r="T54" s="402">
        <f>MAXIFS('Week 3 - Making'!$P:$P,'Week 3 - Making'!$B:$B,Analysis!$A54)</f>
        <v>0</v>
      </c>
      <c r="U54" s="513" t="str">
        <f t="array" ref="U54">IFERROR(XLOOKUP(V54,'Week 3 - Making'!$P:$P,'Week 3 - Making'!$A:$A),"")</f>
        <v/>
      </c>
      <c r="V54" s="402">
        <f>MINIFS('Week 3 - Making'!$P:$P,'Week 3 - Making'!$B:$B,Analysis!$A54)</f>
        <v>0</v>
      </c>
      <c r="W54" s="366" t="str">
        <f t="array" ref="W54">XLOOKUP($A54,Product,'Product List'!$M:$M)</f>
        <v>#N/A</v>
      </c>
      <c r="X54" s="513" t="str">
        <f t="array" ref="X54">IFERROR(XLOOKUP(Y54,'Week 4 - Making'!$P:$P,'Week 4 - Making'!$A:$A),"")</f>
        <v/>
      </c>
      <c r="Y54" s="7">
        <f>MAXIFS('Week 4 - Making'!$P:$P,'Week 4 - Making'!$B:$B,Analysis!$A54)</f>
        <v>0</v>
      </c>
      <c r="Z54" s="513" t="str">
        <f t="array" ref="Z54">IFERROR(XLOOKUP(AA54,'Week 4 - Making'!$P:$P,'Week 4 - Making'!$A:$A),"")</f>
        <v/>
      </c>
      <c r="AA54" s="7">
        <f>MINIFS('Week 4 - Making'!$P:$P,'Week 4 - Making'!$B:$B,Analysis!$A54)</f>
        <v>0</v>
      </c>
      <c r="AB54" s="366" t="str">
        <f t="array" ref="AB54">XLOOKUP($A54,Product,'Product List'!$N:$N)</f>
        <v>#N/A</v>
      </c>
      <c r="AC54" s="513" t="str">
        <f t="array" ref="AC54">IFERROR(XLOOKUP(AD54,'Week 5 - Making'!$P:$P,'Week 5 - Making'!$A:$A),"")</f>
        <v/>
      </c>
      <c r="AD54" s="7">
        <f>MAXIFS('Week 5 - Making'!$P:$P,'Week 5 - Making'!$B:$B,Analysis!$A54)</f>
        <v>0</v>
      </c>
      <c r="AE54" s="513" t="str">
        <f t="array" ref="AE54">IFERROR(XLOOKUP(AF54,'Week 5 - Making'!$P:$P,'Week 5 - Making'!$A:$A),"")</f>
        <v/>
      </c>
      <c r="AF54" s="7">
        <f>MINIFS('Week 5 - Making'!$P:$P,'Week 5 - Making'!$B:$B,Analysis!$A54)</f>
        <v>0</v>
      </c>
      <c r="AG54" s="366"/>
    </row>
    <row r="55" ht="14.25" customHeight="1">
      <c r="A55" s="514"/>
      <c r="H55" s="366" t="str">
        <f t="array" ref="H55">XLOOKUP($A55,Product,'Product List'!$J:$J)</f>
        <v>#N/A</v>
      </c>
      <c r="I55" s="513" t="str">
        <f t="array" ref="I55">IFERROR(XLOOKUP(J55,'Week 1 - Making'!$P:$P,'Week 1 - Making'!$A:$A),"")</f>
        <v>Audrey Migliaccio</v>
      </c>
      <c r="J55" s="7">
        <f>MAXIFS('Week 1 - Making'!$P:$P,'Week 1 - Making'!$B:$B,Analysis!$A55)</f>
        <v>0</v>
      </c>
      <c r="K55" s="513" t="str">
        <f t="array" ref="K55">IFERROR(XLOOKUP(L55,'Week 1 - Making'!$P:$P,'Week 1 - Making'!$A:$A),"")</f>
        <v>Audrey Migliaccio</v>
      </c>
      <c r="L55" s="7">
        <f>MINIFS('Week 1 - Making'!$P:$P,'Week 1 - Making'!$B:$B,Analysis!$A55)</f>
        <v>0</v>
      </c>
      <c r="M55" s="366" t="str">
        <f t="array" ref="M55">XLOOKUP($A55,Product,'Product List'!$K:K)</f>
        <v>#N/A</v>
      </c>
      <c r="N55" s="513" t="str">
        <f t="array" ref="N55">IFERROR(XLOOKUP(O55,'Week 2 - Making'!$P:$P,'Week 2 - Making'!$A:$A),"")</f>
        <v>Audrey Migliaccio</v>
      </c>
      <c r="O55" s="7">
        <f>MAXIFS('Week 2 - Making'!$P:$P,'Week 2 - Making'!$B:$B,Analysis!$A55)</f>
        <v>0</v>
      </c>
      <c r="P55" s="513" t="str">
        <f t="array" ref="P55">IFERROR(XLOOKUP(Q55,'Week 2 - Making'!$P:$P,'Week 2 - Making'!$A:$A),"")</f>
        <v>Audrey Migliaccio</v>
      </c>
      <c r="Q55" s="7">
        <f>MINIFS('Week 2 - Making'!$P:$P,'Week 2 - Making'!$B:$B,Analysis!$A55)</f>
        <v>0</v>
      </c>
      <c r="R55" s="511" t="str">
        <f t="array" ref="R55">XLOOKUP($A55,Product,'Product List'!$L:$L)</f>
        <v>#N/A</v>
      </c>
      <c r="S55" s="513" t="str">
        <f t="array" ref="S55">IFERROR(XLOOKUP(T55,'Week 3 - Making'!$P:$P,'Week 3 - Making'!$A:$A),"")</f>
        <v/>
      </c>
      <c r="T55" s="402">
        <f>MAXIFS('Week 3 - Making'!$P:$P,'Week 3 - Making'!$B:$B,Analysis!$A55)</f>
        <v>0</v>
      </c>
      <c r="U55" s="513" t="str">
        <f t="array" ref="U55">IFERROR(XLOOKUP(V55,'Week 3 - Making'!$P:$P,'Week 3 - Making'!$A:$A),"")</f>
        <v/>
      </c>
      <c r="V55" s="402">
        <f>MINIFS('Week 3 - Making'!$P:$P,'Week 3 - Making'!$B:$B,Analysis!$A55)</f>
        <v>0</v>
      </c>
      <c r="W55" s="366" t="str">
        <f t="array" ref="W55">XLOOKUP($A55,Product,'Product List'!$M:$M)</f>
        <v>#N/A</v>
      </c>
      <c r="X55" s="513" t="str">
        <f t="array" ref="X55">IFERROR(XLOOKUP(Y55,'Week 4 - Making'!$P:$P,'Week 4 - Making'!$A:$A),"")</f>
        <v/>
      </c>
      <c r="Y55" s="7">
        <f>MAXIFS('Week 4 - Making'!$P:$P,'Week 4 - Making'!$B:$B,Analysis!$A55)</f>
        <v>0</v>
      </c>
      <c r="Z55" s="513" t="str">
        <f t="array" ref="Z55">IFERROR(XLOOKUP(AA55,'Week 4 - Making'!$P:$P,'Week 4 - Making'!$A:$A),"")</f>
        <v/>
      </c>
      <c r="AA55" s="7">
        <f>MINIFS('Week 4 - Making'!$P:$P,'Week 4 - Making'!$B:$B,Analysis!$A55)</f>
        <v>0</v>
      </c>
      <c r="AB55" s="366" t="str">
        <f t="array" ref="AB55">XLOOKUP($A55,Product,'Product List'!$N:$N)</f>
        <v>#N/A</v>
      </c>
      <c r="AC55" s="513" t="str">
        <f t="array" ref="AC55">IFERROR(XLOOKUP(AD55,'Week 5 - Making'!$P:$P,'Week 5 - Making'!$A:$A),"")</f>
        <v/>
      </c>
      <c r="AD55" s="7">
        <f>MAXIFS('Week 5 - Making'!$P:$P,'Week 5 - Making'!$B:$B,Analysis!$A55)</f>
        <v>0</v>
      </c>
      <c r="AE55" s="513" t="str">
        <f t="array" ref="AE55">IFERROR(XLOOKUP(AF55,'Week 5 - Making'!$P:$P,'Week 5 - Making'!$A:$A),"")</f>
        <v/>
      </c>
      <c r="AF55" s="7">
        <f>MINIFS('Week 5 - Making'!$P:$P,'Week 5 - Making'!$B:$B,Analysis!$A55)</f>
        <v>0</v>
      </c>
      <c r="AG55" s="366"/>
    </row>
    <row r="56" ht="14.25" customHeight="1">
      <c r="A56" s="514"/>
      <c r="H56" s="366" t="str">
        <f t="array" ref="H56">XLOOKUP($A56,Product,'Product List'!$J:$J)</f>
        <v>#N/A</v>
      </c>
      <c r="I56" s="513" t="str">
        <f t="array" ref="I56">IFERROR(XLOOKUP(J56,'Week 1 - Making'!$P:$P,'Week 1 - Making'!$A:$A),"")</f>
        <v>Audrey Migliaccio</v>
      </c>
      <c r="J56" s="7">
        <f>MAXIFS('Week 1 - Making'!$P:$P,'Week 1 - Making'!$B:$B,Analysis!$A56)</f>
        <v>0</v>
      </c>
      <c r="K56" s="513" t="str">
        <f t="array" ref="K56">IFERROR(XLOOKUP(L56,'Week 1 - Making'!$P:$P,'Week 1 - Making'!$A:$A),"")</f>
        <v>Audrey Migliaccio</v>
      </c>
      <c r="L56" s="7">
        <f>MINIFS('Week 1 - Making'!$P:$P,'Week 1 - Making'!$B:$B,Analysis!$A56)</f>
        <v>0</v>
      </c>
      <c r="M56" s="366" t="str">
        <f t="array" ref="M56">XLOOKUP($A56,Product,'Product List'!$K:K)</f>
        <v>#N/A</v>
      </c>
      <c r="N56" s="513" t="str">
        <f t="array" ref="N56">IFERROR(XLOOKUP(O56,'Week 2 - Making'!$P:$P,'Week 2 - Making'!$A:$A),"")</f>
        <v>Audrey Migliaccio</v>
      </c>
      <c r="O56" s="7">
        <f>MAXIFS('Week 2 - Making'!$P:$P,'Week 2 - Making'!$B:$B,Analysis!$A56)</f>
        <v>0</v>
      </c>
      <c r="P56" s="513" t="str">
        <f t="array" ref="P56">IFERROR(XLOOKUP(Q56,'Week 2 - Making'!$P:$P,'Week 2 - Making'!$A:$A),"")</f>
        <v>Audrey Migliaccio</v>
      </c>
      <c r="Q56" s="7">
        <f>MINIFS('Week 2 - Making'!$P:$P,'Week 2 - Making'!$B:$B,Analysis!$A56)</f>
        <v>0</v>
      </c>
      <c r="R56" s="511" t="str">
        <f t="array" ref="R56">XLOOKUP($A56,Product,'Product List'!$L:$L)</f>
        <v>#N/A</v>
      </c>
      <c r="S56" s="513" t="str">
        <f t="array" ref="S56">IFERROR(XLOOKUP(T56,'Week 3 - Making'!$P:$P,'Week 3 - Making'!$A:$A),"")</f>
        <v/>
      </c>
      <c r="T56" s="402">
        <f>MAXIFS('Week 3 - Making'!$P:$P,'Week 3 - Making'!$B:$B,Analysis!$A56)</f>
        <v>0</v>
      </c>
      <c r="U56" s="513" t="str">
        <f t="array" ref="U56">IFERROR(XLOOKUP(V56,'Week 3 - Making'!$P:$P,'Week 3 - Making'!$A:$A),"")</f>
        <v/>
      </c>
      <c r="V56" s="402">
        <f>MINIFS('Week 3 - Making'!$P:$P,'Week 3 - Making'!$B:$B,Analysis!$A56)</f>
        <v>0</v>
      </c>
      <c r="W56" s="366" t="str">
        <f t="array" ref="W56">XLOOKUP($A56,Product,'Product List'!$M:$M)</f>
        <v>#N/A</v>
      </c>
      <c r="X56" s="513" t="str">
        <f t="array" ref="X56">IFERROR(XLOOKUP(Y56,'Week 4 - Making'!$P:$P,'Week 4 - Making'!$A:$A),"")</f>
        <v/>
      </c>
      <c r="Y56" s="7">
        <f>MAXIFS('Week 4 - Making'!$P:$P,'Week 4 - Making'!$B:$B,Analysis!$A56)</f>
        <v>0</v>
      </c>
      <c r="Z56" s="513" t="str">
        <f t="array" ref="Z56">IFERROR(XLOOKUP(AA56,'Week 4 - Making'!$P:$P,'Week 4 - Making'!$A:$A),"")</f>
        <v/>
      </c>
      <c r="AA56" s="7">
        <f>MINIFS('Week 4 - Making'!$P:$P,'Week 4 - Making'!$B:$B,Analysis!$A56)</f>
        <v>0</v>
      </c>
      <c r="AB56" s="366" t="str">
        <f t="array" ref="AB56">XLOOKUP($A56,Product,'Product List'!$N:$N)</f>
        <v>#N/A</v>
      </c>
      <c r="AC56" s="513" t="str">
        <f t="array" ref="AC56">IFERROR(XLOOKUP(AD56,'Week 5 - Making'!$P:$P,'Week 5 - Making'!$A:$A),"")</f>
        <v/>
      </c>
      <c r="AD56" s="7">
        <f>MAXIFS('Week 5 - Making'!$P:$P,'Week 5 - Making'!$B:$B,Analysis!$A56)</f>
        <v>0</v>
      </c>
      <c r="AE56" s="513" t="str">
        <f t="array" ref="AE56">IFERROR(XLOOKUP(AF56,'Week 5 - Making'!$P:$P,'Week 5 - Making'!$A:$A),"")</f>
        <v/>
      </c>
      <c r="AF56" s="7">
        <f>MINIFS('Week 5 - Making'!$P:$P,'Week 5 - Making'!$B:$B,Analysis!$A56)</f>
        <v>0</v>
      </c>
      <c r="AG56" s="366"/>
    </row>
    <row r="57" ht="14.25" customHeight="1">
      <c r="A57" s="514"/>
      <c r="H57" s="366" t="str">
        <f t="array" ref="H57">XLOOKUP($A57,Product,'Product List'!$J:$J)</f>
        <v>#N/A</v>
      </c>
      <c r="I57" s="513" t="str">
        <f t="array" ref="I57">IFERROR(XLOOKUP(J57,'Week 1 - Making'!$P:$P,'Week 1 - Making'!$A:$A),"")</f>
        <v>Audrey Migliaccio</v>
      </c>
      <c r="J57" s="7">
        <f>MAXIFS('Week 1 - Making'!$P:$P,'Week 1 - Making'!$B:$B,Analysis!$A57)</f>
        <v>0</v>
      </c>
      <c r="K57" s="513" t="str">
        <f t="array" ref="K57">IFERROR(XLOOKUP(L57,'Week 1 - Making'!$P:$P,'Week 1 - Making'!$A:$A),"")</f>
        <v>Audrey Migliaccio</v>
      </c>
      <c r="L57" s="7">
        <f>MINIFS('Week 1 - Making'!$P:$P,'Week 1 - Making'!$B:$B,Analysis!$A57)</f>
        <v>0</v>
      </c>
      <c r="M57" s="366" t="str">
        <f t="array" ref="M57">XLOOKUP($A57,Product,'Product List'!$K:K)</f>
        <v>#N/A</v>
      </c>
      <c r="N57" s="513" t="str">
        <f t="array" ref="N57">IFERROR(XLOOKUP(O57,'Week 2 - Making'!$P:$P,'Week 2 - Making'!$A:$A),"")</f>
        <v>Audrey Migliaccio</v>
      </c>
      <c r="O57" s="7">
        <f>MAXIFS('Week 2 - Making'!$P:$P,'Week 2 - Making'!$B:$B,Analysis!$A57)</f>
        <v>0</v>
      </c>
      <c r="P57" s="513" t="str">
        <f t="array" ref="P57">IFERROR(XLOOKUP(Q57,'Week 2 - Making'!$P:$P,'Week 2 - Making'!$A:$A),"")</f>
        <v>Audrey Migliaccio</v>
      </c>
      <c r="Q57" s="7">
        <f>MINIFS('Week 2 - Making'!$P:$P,'Week 2 - Making'!$B:$B,Analysis!$A57)</f>
        <v>0</v>
      </c>
      <c r="R57" s="511" t="str">
        <f t="array" ref="R57">XLOOKUP($A57,Product,'Product List'!$L:$L)</f>
        <v>#N/A</v>
      </c>
      <c r="S57" s="513" t="str">
        <f t="array" ref="S57">IFERROR(XLOOKUP(T57,'Week 3 - Making'!$P:$P,'Week 3 - Making'!$A:$A),"")</f>
        <v/>
      </c>
      <c r="T57" s="402">
        <f>MAXIFS('Week 3 - Making'!$P:$P,'Week 3 - Making'!$B:$B,Analysis!$A57)</f>
        <v>0</v>
      </c>
      <c r="U57" s="513" t="str">
        <f t="array" ref="U57">IFERROR(XLOOKUP(V57,'Week 3 - Making'!$P:$P,'Week 3 - Making'!$A:$A),"")</f>
        <v/>
      </c>
      <c r="V57" s="402">
        <f>MINIFS('Week 3 - Making'!$P:$P,'Week 3 - Making'!$B:$B,Analysis!$A57)</f>
        <v>0</v>
      </c>
      <c r="W57" s="366" t="str">
        <f t="array" ref="W57">XLOOKUP($A57,Product,'Product List'!$M:$M)</f>
        <v>#N/A</v>
      </c>
      <c r="X57" s="513" t="str">
        <f t="array" ref="X57">IFERROR(XLOOKUP(Y57,'Week 4 - Making'!$P:$P,'Week 4 - Making'!$A:$A),"")</f>
        <v/>
      </c>
      <c r="Y57" s="7">
        <f>MAXIFS('Week 4 - Making'!$P:$P,'Week 4 - Making'!$B:$B,Analysis!$A57)</f>
        <v>0</v>
      </c>
      <c r="Z57" s="513" t="str">
        <f t="array" ref="Z57">IFERROR(XLOOKUP(AA57,'Week 4 - Making'!$P:$P,'Week 4 - Making'!$A:$A),"")</f>
        <v/>
      </c>
      <c r="AA57" s="7">
        <f>MINIFS('Week 4 - Making'!$P:$P,'Week 4 - Making'!$B:$B,Analysis!$A57)</f>
        <v>0</v>
      </c>
      <c r="AB57" s="366" t="str">
        <f t="array" ref="AB57">XLOOKUP($A57,Product,'Product List'!$N:$N)</f>
        <v>#N/A</v>
      </c>
      <c r="AC57" s="513" t="str">
        <f t="array" ref="AC57">IFERROR(XLOOKUP(AD57,'Week 5 - Making'!$P:$P,'Week 5 - Making'!$A:$A),"")</f>
        <v/>
      </c>
      <c r="AD57" s="7">
        <f>MAXIFS('Week 5 - Making'!$P:$P,'Week 5 - Making'!$B:$B,Analysis!$A57)</f>
        <v>0</v>
      </c>
      <c r="AE57" s="513" t="str">
        <f t="array" ref="AE57">IFERROR(XLOOKUP(AF57,'Week 5 - Making'!$P:$P,'Week 5 - Making'!$A:$A),"")</f>
        <v/>
      </c>
      <c r="AF57" s="7">
        <f>MINIFS('Week 5 - Making'!$P:$P,'Week 5 - Making'!$B:$B,Analysis!$A57)</f>
        <v>0</v>
      </c>
      <c r="AG57" s="366"/>
    </row>
    <row r="58" ht="14.25" customHeight="1">
      <c r="A58" s="514"/>
      <c r="H58" s="366" t="str">
        <f t="array" ref="H58">XLOOKUP($A58,Product,'Product List'!$J:$J)</f>
        <v>#N/A</v>
      </c>
      <c r="I58" s="513" t="str">
        <f t="array" ref="I58">IFERROR(XLOOKUP(J58,'Week 1 - Making'!$P:$P,'Week 1 - Making'!$A:$A),"")</f>
        <v>Audrey Migliaccio</v>
      </c>
      <c r="J58" s="7">
        <f>MAXIFS('Week 1 - Making'!$P:$P,'Week 1 - Making'!$B:$B,Analysis!$A58)</f>
        <v>0</v>
      </c>
      <c r="K58" s="513" t="str">
        <f t="array" ref="K58">IFERROR(XLOOKUP(L58,'Week 1 - Making'!$P:$P,'Week 1 - Making'!$A:$A),"")</f>
        <v>Audrey Migliaccio</v>
      </c>
      <c r="L58" s="7">
        <f>MINIFS('Week 1 - Making'!$P:$P,'Week 1 - Making'!$B:$B,Analysis!$A58)</f>
        <v>0</v>
      </c>
      <c r="M58" s="366" t="str">
        <f t="array" ref="M58">XLOOKUP($A58,Product,'Product List'!$K:K)</f>
        <v>#N/A</v>
      </c>
      <c r="N58" s="513" t="str">
        <f t="array" ref="N58">IFERROR(XLOOKUP(O58,'Week 2 - Making'!$P:$P,'Week 2 - Making'!$A:$A),"")</f>
        <v>Audrey Migliaccio</v>
      </c>
      <c r="O58" s="7">
        <f>MAXIFS('Week 2 - Making'!$P:$P,'Week 2 - Making'!$B:$B,Analysis!$A58)</f>
        <v>0</v>
      </c>
      <c r="P58" s="513" t="str">
        <f t="array" ref="P58">IFERROR(XLOOKUP(Q58,'Week 2 - Making'!$P:$P,'Week 2 - Making'!$A:$A),"")</f>
        <v>Audrey Migliaccio</v>
      </c>
      <c r="Q58" s="7">
        <f>MINIFS('Week 2 - Making'!$P:$P,'Week 2 - Making'!$B:$B,Analysis!$A58)</f>
        <v>0</v>
      </c>
      <c r="R58" s="511" t="str">
        <f t="array" ref="R58">XLOOKUP($A58,Product,'Product List'!$L:$L)</f>
        <v>#N/A</v>
      </c>
      <c r="S58" s="513" t="str">
        <f t="array" ref="S58">IFERROR(XLOOKUP(T58,'Week 3 - Making'!$P:$P,'Week 3 - Making'!$A:$A),"")</f>
        <v/>
      </c>
      <c r="T58" s="402">
        <f>MAXIFS('Week 3 - Making'!$P:$P,'Week 3 - Making'!$B:$B,Analysis!$A58)</f>
        <v>0</v>
      </c>
      <c r="U58" s="513" t="str">
        <f t="array" ref="U58">IFERROR(XLOOKUP(V58,'Week 3 - Making'!$P:$P,'Week 3 - Making'!$A:$A),"")</f>
        <v/>
      </c>
      <c r="V58" s="402">
        <f>MINIFS('Week 3 - Making'!$P:$P,'Week 3 - Making'!$B:$B,Analysis!$A58)</f>
        <v>0</v>
      </c>
      <c r="W58" s="366" t="str">
        <f t="array" ref="W58">XLOOKUP($A58,Product,'Product List'!$M:$M)</f>
        <v>#N/A</v>
      </c>
      <c r="X58" s="513" t="str">
        <f t="array" ref="X58">IFERROR(XLOOKUP(Y58,'Week 4 - Making'!$P:$P,'Week 4 - Making'!$A:$A),"")</f>
        <v/>
      </c>
      <c r="Y58" s="7">
        <f>MAXIFS('Week 4 - Making'!$P:$P,'Week 4 - Making'!$B:$B,Analysis!$A58)</f>
        <v>0</v>
      </c>
      <c r="Z58" s="513" t="str">
        <f t="array" ref="Z58">IFERROR(XLOOKUP(AA58,'Week 4 - Making'!$P:$P,'Week 4 - Making'!$A:$A),"")</f>
        <v/>
      </c>
      <c r="AA58" s="7">
        <f>MINIFS('Week 4 - Making'!$P:$P,'Week 4 - Making'!$B:$B,Analysis!$A58)</f>
        <v>0</v>
      </c>
      <c r="AB58" s="366" t="str">
        <f t="array" ref="AB58">XLOOKUP($A58,Product,'Product List'!$N:$N)</f>
        <v>#N/A</v>
      </c>
      <c r="AC58" s="513" t="str">
        <f t="array" ref="AC58">IFERROR(XLOOKUP(AD58,'Week 5 - Making'!$P:$P,'Week 5 - Making'!$A:$A),"")</f>
        <v/>
      </c>
      <c r="AD58" s="7">
        <f>MAXIFS('Week 5 - Making'!$P:$P,'Week 5 - Making'!$B:$B,Analysis!$A58)</f>
        <v>0</v>
      </c>
      <c r="AE58" s="513" t="str">
        <f t="array" ref="AE58">IFERROR(XLOOKUP(AF58,'Week 5 - Making'!$P:$P,'Week 5 - Making'!$A:$A),"")</f>
        <v/>
      </c>
      <c r="AF58" s="7">
        <f>MINIFS('Week 5 - Making'!$P:$P,'Week 5 - Making'!$B:$B,Analysis!$A58)</f>
        <v>0</v>
      </c>
      <c r="AG58" s="366"/>
    </row>
    <row r="59" ht="14.25" customHeight="1">
      <c r="A59" s="514"/>
      <c r="H59" s="366" t="str">
        <f t="array" ref="H59">XLOOKUP($A59,Product,'Product List'!$J:$J)</f>
        <v>#N/A</v>
      </c>
      <c r="I59" s="513" t="str">
        <f t="array" ref="I59">IFERROR(XLOOKUP(J59,'Week 1 - Making'!$P:$P,'Week 1 - Making'!$A:$A),"")</f>
        <v>Audrey Migliaccio</v>
      </c>
      <c r="J59" s="7">
        <f>MAXIFS('Week 1 - Making'!$P:$P,'Week 1 - Making'!$B:$B,Analysis!$A59)</f>
        <v>0</v>
      </c>
      <c r="K59" s="513" t="str">
        <f t="array" ref="K59">IFERROR(XLOOKUP(L59,'Week 1 - Making'!$P:$P,'Week 1 - Making'!$A:$A),"")</f>
        <v>Audrey Migliaccio</v>
      </c>
      <c r="L59" s="7">
        <f>MINIFS('Week 1 - Making'!$P:$P,'Week 1 - Making'!$B:$B,Analysis!$A59)</f>
        <v>0</v>
      </c>
      <c r="M59" s="366" t="str">
        <f t="array" ref="M59">XLOOKUP($A59,Product,'Product List'!$K:K)</f>
        <v>#N/A</v>
      </c>
      <c r="N59" s="513" t="str">
        <f t="array" ref="N59">IFERROR(XLOOKUP(O59,'Week 2 - Making'!$P:$P,'Week 2 - Making'!$A:$A),"")</f>
        <v>Audrey Migliaccio</v>
      </c>
      <c r="O59" s="7">
        <f>MAXIFS('Week 2 - Making'!$P:$P,'Week 2 - Making'!$B:$B,Analysis!$A59)</f>
        <v>0</v>
      </c>
      <c r="P59" s="513" t="str">
        <f t="array" ref="P59">IFERROR(XLOOKUP(Q59,'Week 2 - Making'!$P:$P,'Week 2 - Making'!$A:$A),"")</f>
        <v>Audrey Migliaccio</v>
      </c>
      <c r="Q59" s="7">
        <f>MINIFS('Week 2 - Making'!$P:$P,'Week 2 - Making'!$B:$B,Analysis!$A59)</f>
        <v>0</v>
      </c>
      <c r="R59" s="511" t="str">
        <f t="array" ref="R59">XLOOKUP($A59,Product,'Product List'!$L:$L)</f>
        <v>#N/A</v>
      </c>
      <c r="S59" s="513" t="str">
        <f t="array" ref="S59">IFERROR(XLOOKUP(T59,'Week 3 - Making'!$P:$P,'Week 3 - Making'!$A:$A),"")</f>
        <v/>
      </c>
      <c r="T59" s="402">
        <f>MAXIFS('Week 3 - Making'!$P:$P,'Week 3 - Making'!$B:$B,Analysis!$A59)</f>
        <v>0</v>
      </c>
      <c r="U59" s="513" t="str">
        <f t="array" ref="U59">IFERROR(XLOOKUP(V59,'Week 3 - Making'!$P:$P,'Week 3 - Making'!$A:$A),"")</f>
        <v/>
      </c>
      <c r="V59" s="402">
        <f>MINIFS('Week 3 - Making'!$P:$P,'Week 3 - Making'!$B:$B,Analysis!$A59)</f>
        <v>0</v>
      </c>
      <c r="W59" s="366" t="str">
        <f t="array" ref="W59">XLOOKUP($A59,Product,'Product List'!$M:$M)</f>
        <v>#N/A</v>
      </c>
      <c r="X59" s="513" t="str">
        <f t="array" ref="X59">IFERROR(XLOOKUP(Y59,'Week 4 - Making'!$P:$P,'Week 4 - Making'!$A:$A),"")</f>
        <v/>
      </c>
      <c r="Y59" s="7">
        <f>MAXIFS('Week 4 - Making'!$P:$P,'Week 4 - Making'!$B:$B,Analysis!$A59)</f>
        <v>0</v>
      </c>
      <c r="Z59" s="513" t="str">
        <f t="array" ref="Z59">IFERROR(XLOOKUP(AA59,'Week 4 - Making'!$P:$P,'Week 4 - Making'!$A:$A),"")</f>
        <v/>
      </c>
      <c r="AA59" s="7">
        <f>MINIFS('Week 4 - Making'!$P:$P,'Week 4 - Making'!$B:$B,Analysis!$A59)</f>
        <v>0</v>
      </c>
      <c r="AB59" s="366" t="str">
        <f t="array" ref="AB59">XLOOKUP($A59,Product,'Product List'!$N:$N)</f>
        <v>#N/A</v>
      </c>
      <c r="AC59" s="513" t="str">
        <f t="array" ref="AC59">IFERROR(XLOOKUP(AD59,'Week 5 - Making'!$P:$P,'Week 5 - Making'!$A:$A),"")</f>
        <v/>
      </c>
      <c r="AD59" s="7">
        <f>MAXIFS('Week 5 - Making'!$P:$P,'Week 5 - Making'!$B:$B,Analysis!$A59)</f>
        <v>0</v>
      </c>
      <c r="AE59" s="513" t="str">
        <f t="array" ref="AE59">IFERROR(XLOOKUP(AF59,'Week 5 - Making'!$P:$P,'Week 5 - Making'!$A:$A),"")</f>
        <v/>
      </c>
      <c r="AF59" s="7">
        <f>MINIFS('Week 5 - Making'!$P:$P,'Week 5 - Making'!$B:$B,Analysis!$A59)</f>
        <v>0</v>
      </c>
      <c r="AG59" s="366"/>
    </row>
    <row r="60" ht="14.25" customHeight="1">
      <c r="A60" s="514"/>
      <c r="H60" s="366" t="str">
        <f t="array" ref="H60">XLOOKUP($A60,Product,'Product List'!$J:$J)</f>
        <v>#N/A</v>
      </c>
      <c r="I60" s="513" t="str">
        <f t="array" ref="I60">IFERROR(XLOOKUP(J60,'Week 1 - Making'!$P:$P,'Week 1 - Making'!$A:$A),"")</f>
        <v>Audrey Migliaccio</v>
      </c>
      <c r="J60" s="7">
        <f>MAXIFS('Week 1 - Making'!$P:$P,'Week 1 - Making'!$B:$B,Analysis!$A60)</f>
        <v>0</v>
      </c>
      <c r="K60" s="513" t="str">
        <f t="array" ref="K60">IFERROR(XLOOKUP(L60,'Week 1 - Making'!$P:$P,'Week 1 - Making'!$A:$A),"")</f>
        <v>Audrey Migliaccio</v>
      </c>
      <c r="L60" s="7">
        <f>MINIFS('Week 1 - Making'!$P:$P,'Week 1 - Making'!$B:$B,Analysis!$A60)</f>
        <v>0</v>
      </c>
      <c r="M60" s="366" t="str">
        <f t="array" ref="M60">XLOOKUP($A60,Product,'Product List'!$K:K)</f>
        <v>#N/A</v>
      </c>
      <c r="N60" s="513" t="str">
        <f t="array" ref="N60">IFERROR(XLOOKUP(O60,'Week 2 - Making'!$P:$P,'Week 2 - Making'!$A:$A),"")</f>
        <v>Audrey Migliaccio</v>
      </c>
      <c r="O60" s="7">
        <f>MAXIFS('Week 2 - Making'!$P:$P,'Week 2 - Making'!$B:$B,Analysis!$A60)</f>
        <v>0</v>
      </c>
      <c r="P60" s="513" t="str">
        <f t="array" ref="P60">IFERROR(XLOOKUP(Q60,'Week 2 - Making'!$P:$P,'Week 2 - Making'!$A:$A),"")</f>
        <v>Audrey Migliaccio</v>
      </c>
      <c r="Q60" s="7">
        <f>MINIFS('Week 2 - Making'!$P:$P,'Week 2 - Making'!$B:$B,Analysis!$A60)</f>
        <v>0</v>
      </c>
      <c r="R60" s="511" t="str">
        <f t="array" ref="R60">XLOOKUP($A60,Product,'Product List'!$L:$L)</f>
        <v>#N/A</v>
      </c>
      <c r="S60" s="513" t="str">
        <f t="array" ref="S60">IFERROR(XLOOKUP(T60,'Week 3 - Making'!$P:$P,'Week 3 - Making'!$A:$A),"")</f>
        <v/>
      </c>
      <c r="T60" s="402">
        <f>MAXIFS('Week 3 - Making'!$P:$P,'Week 3 - Making'!$B:$B,Analysis!$A60)</f>
        <v>0</v>
      </c>
      <c r="U60" s="513" t="str">
        <f t="array" ref="U60">IFERROR(XLOOKUP(V60,'Week 3 - Making'!$P:$P,'Week 3 - Making'!$A:$A),"")</f>
        <v/>
      </c>
      <c r="V60" s="402">
        <f>MINIFS('Week 3 - Making'!$P:$P,'Week 3 - Making'!$B:$B,Analysis!$A60)</f>
        <v>0</v>
      </c>
      <c r="W60" s="366" t="str">
        <f t="array" ref="W60">XLOOKUP($A60,Product,'Product List'!$M:$M)</f>
        <v>#N/A</v>
      </c>
      <c r="X60" s="513" t="str">
        <f t="array" ref="X60">IFERROR(XLOOKUP(Y60,'Week 4 - Making'!$P:$P,'Week 4 - Making'!$A:$A),"")</f>
        <v/>
      </c>
      <c r="Y60" s="7">
        <f>MAXIFS('Week 4 - Making'!$P:$P,'Week 4 - Making'!$B:$B,Analysis!$A60)</f>
        <v>0</v>
      </c>
      <c r="Z60" s="513" t="str">
        <f t="array" ref="Z60">IFERROR(XLOOKUP(AA60,'Week 4 - Making'!$P:$P,'Week 4 - Making'!$A:$A),"")</f>
        <v/>
      </c>
      <c r="AA60" s="7">
        <f>MINIFS('Week 4 - Making'!$P:$P,'Week 4 - Making'!$B:$B,Analysis!$A60)</f>
        <v>0</v>
      </c>
      <c r="AB60" s="366" t="str">
        <f t="array" ref="AB60">XLOOKUP($A60,Product,'Product List'!$N:$N)</f>
        <v>#N/A</v>
      </c>
      <c r="AC60" s="513" t="str">
        <f t="array" ref="AC60">IFERROR(XLOOKUP(AD60,'Week 5 - Making'!$P:$P,'Week 5 - Making'!$A:$A),"")</f>
        <v/>
      </c>
      <c r="AD60" s="7">
        <f>MAXIFS('Week 5 - Making'!$P:$P,'Week 5 - Making'!$B:$B,Analysis!$A60)</f>
        <v>0</v>
      </c>
      <c r="AE60" s="513" t="str">
        <f t="array" ref="AE60">IFERROR(XLOOKUP(AF60,'Week 5 - Making'!$P:$P,'Week 5 - Making'!$A:$A),"")</f>
        <v/>
      </c>
      <c r="AF60" s="7">
        <f>MINIFS('Week 5 - Making'!$P:$P,'Week 5 - Making'!$B:$B,Analysis!$A60)</f>
        <v>0</v>
      </c>
      <c r="AG60" s="366"/>
    </row>
    <row r="61" ht="14.25" customHeight="1">
      <c r="A61" s="514"/>
      <c r="H61" s="366" t="str">
        <f t="array" ref="H61">XLOOKUP($A61,Product,'Product List'!$J:$J)</f>
        <v>#N/A</v>
      </c>
      <c r="I61" s="513" t="str">
        <f t="array" ref="I61">IFERROR(XLOOKUP(J61,'Week 1 - Making'!$P:$P,'Week 1 - Making'!$A:$A),"")</f>
        <v>Audrey Migliaccio</v>
      </c>
      <c r="J61" s="7">
        <f>MAXIFS('Week 1 - Making'!$P:$P,'Week 1 - Making'!$B:$B,Analysis!$A61)</f>
        <v>0</v>
      </c>
      <c r="K61" s="513" t="str">
        <f t="array" ref="K61">IFERROR(XLOOKUP(L61,'Week 1 - Making'!$P:$P,'Week 1 - Making'!$A:$A),"")</f>
        <v>Audrey Migliaccio</v>
      </c>
      <c r="L61" s="7">
        <f>MINIFS('Week 1 - Making'!$P:$P,'Week 1 - Making'!$B:$B,Analysis!$A61)</f>
        <v>0</v>
      </c>
      <c r="M61" s="366" t="str">
        <f t="array" ref="M61">XLOOKUP($A61,Product,'Product List'!$K:K)</f>
        <v>#N/A</v>
      </c>
      <c r="N61" s="513" t="str">
        <f t="array" ref="N61">IFERROR(XLOOKUP(O61,'Week 2 - Making'!$P:$P,'Week 2 - Making'!$A:$A),"")</f>
        <v>Audrey Migliaccio</v>
      </c>
      <c r="O61" s="7">
        <f>MAXIFS('Week 2 - Making'!$P:$P,'Week 2 - Making'!$B:$B,Analysis!$A61)</f>
        <v>0</v>
      </c>
      <c r="P61" s="513" t="str">
        <f t="array" ref="P61">IFERROR(XLOOKUP(Q61,'Week 2 - Making'!$P:$P,'Week 2 - Making'!$A:$A),"")</f>
        <v>Audrey Migliaccio</v>
      </c>
      <c r="Q61" s="7">
        <f>MINIFS('Week 2 - Making'!$P:$P,'Week 2 - Making'!$B:$B,Analysis!$A61)</f>
        <v>0</v>
      </c>
      <c r="R61" s="511" t="str">
        <f t="array" ref="R61">XLOOKUP($A61,Product,'Product List'!$L:$L)</f>
        <v>#N/A</v>
      </c>
      <c r="S61" s="513" t="str">
        <f t="array" ref="S61">IFERROR(XLOOKUP(T61,'Week 3 - Making'!$P:$P,'Week 3 - Making'!$A:$A),"")</f>
        <v/>
      </c>
      <c r="T61" s="402">
        <f>MAXIFS('Week 3 - Making'!$P:$P,'Week 3 - Making'!$B:$B,Analysis!$A61)</f>
        <v>0</v>
      </c>
      <c r="U61" s="513" t="str">
        <f t="array" ref="U61">IFERROR(XLOOKUP(V61,'Week 3 - Making'!$P:$P,'Week 3 - Making'!$A:$A),"")</f>
        <v/>
      </c>
      <c r="V61" s="402">
        <f>MINIFS('Week 3 - Making'!$P:$P,'Week 3 - Making'!$B:$B,Analysis!$A61)</f>
        <v>0</v>
      </c>
      <c r="W61" s="366" t="str">
        <f t="array" ref="W61">XLOOKUP($A61,Product,'Product List'!$M:$M)</f>
        <v>#N/A</v>
      </c>
      <c r="X61" s="513" t="str">
        <f t="array" ref="X61">IFERROR(XLOOKUP(Y61,'Week 4 - Making'!$P:$P,'Week 4 - Making'!$A:$A),"")</f>
        <v/>
      </c>
      <c r="Y61" s="7">
        <f>MAXIFS('Week 4 - Making'!$P:$P,'Week 4 - Making'!$B:$B,Analysis!$A61)</f>
        <v>0</v>
      </c>
      <c r="Z61" s="513" t="str">
        <f t="array" ref="Z61">IFERROR(XLOOKUP(AA61,'Week 4 - Making'!$P:$P,'Week 4 - Making'!$A:$A),"")</f>
        <v/>
      </c>
      <c r="AA61" s="7">
        <f>MINIFS('Week 4 - Making'!$P:$P,'Week 4 - Making'!$B:$B,Analysis!$A61)</f>
        <v>0</v>
      </c>
      <c r="AB61" s="366" t="str">
        <f t="array" ref="AB61">XLOOKUP($A61,Product,'Product List'!$N:$N)</f>
        <v>#N/A</v>
      </c>
      <c r="AC61" s="513" t="str">
        <f t="array" ref="AC61">IFERROR(XLOOKUP(AD61,'Week 5 - Making'!$P:$P,'Week 5 - Making'!$A:$A),"")</f>
        <v/>
      </c>
      <c r="AD61" s="7">
        <f>MAXIFS('Week 5 - Making'!$P:$P,'Week 5 - Making'!$B:$B,Analysis!$A61)</f>
        <v>0</v>
      </c>
      <c r="AE61" s="513" t="str">
        <f t="array" ref="AE61">IFERROR(XLOOKUP(AF61,'Week 5 - Making'!$P:$P,'Week 5 - Making'!$A:$A),"")</f>
        <v/>
      </c>
      <c r="AF61" s="7">
        <f>MINIFS('Week 5 - Making'!$P:$P,'Week 5 - Making'!$B:$B,Analysis!$A61)</f>
        <v>0</v>
      </c>
      <c r="AG61" s="366"/>
    </row>
    <row r="62" ht="14.25" customHeight="1">
      <c r="A62" s="514"/>
      <c r="H62" s="366" t="str">
        <f t="array" ref="H62">XLOOKUP($A62,Product,'Product List'!$J:$J)</f>
        <v>#N/A</v>
      </c>
      <c r="I62" s="513" t="str">
        <f t="array" ref="I62">IFERROR(XLOOKUP(J62,'Week 1 - Making'!$P:$P,'Week 1 - Making'!$A:$A),"")</f>
        <v>Audrey Migliaccio</v>
      </c>
      <c r="J62" s="7">
        <f>MAXIFS('Week 1 - Making'!$P:$P,'Week 1 - Making'!$B:$B,Analysis!$A62)</f>
        <v>0</v>
      </c>
      <c r="K62" s="513" t="str">
        <f t="array" ref="K62">IFERROR(XLOOKUP(L62,'Week 1 - Making'!$P:$P,'Week 1 - Making'!$A:$A),"")</f>
        <v>Audrey Migliaccio</v>
      </c>
      <c r="L62" s="7">
        <f>MINIFS('Week 1 - Making'!$P:$P,'Week 1 - Making'!$B:$B,Analysis!$A62)</f>
        <v>0</v>
      </c>
      <c r="M62" s="366" t="str">
        <f t="array" ref="M62">XLOOKUP($A62,Product,'Product List'!$K:K)</f>
        <v>#N/A</v>
      </c>
      <c r="N62" s="513" t="str">
        <f t="array" ref="N62">IFERROR(XLOOKUP(O62,'Week 2 - Making'!$P:$P,'Week 2 - Making'!$A:$A),"")</f>
        <v>Audrey Migliaccio</v>
      </c>
      <c r="O62" s="7">
        <f>MAXIFS('Week 2 - Making'!$P:$P,'Week 2 - Making'!$B:$B,Analysis!$A62)</f>
        <v>0</v>
      </c>
      <c r="P62" s="513" t="str">
        <f t="array" ref="P62">IFERROR(XLOOKUP(Q62,'Week 2 - Making'!$P:$P,'Week 2 - Making'!$A:$A),"")</f>
        <v>Audrey Migliaccio</v>
      </c>
      <c r="Q62" s="7">
        <f>MINIFS('Week 2 - Making'!$P:$P,'Week 2 - Making'!$B:$B,Analysis!$A62)</f>
        <v>0</v>
      </c>
      <c r="R62" s="511" t="str">
        <f t="array" ref="R62">XLOOKUP($A62,Product,'Product List'!$L:$L)</f>
        <v>#N/A</v>
      </c>
      <c r="S62" s="513" t="str">
        <f t="array" ref="S62">IFERROR(XLOOKUP(T62,'Week 3 - Making'!$P:$P,'Week 3 - Making'!$A:$A),"")</f>
        <v/>
      </c>
      <c r="T62" s="402">
        <f>MAXIFS('Week 3 - Making'!$P:$P,'Week 3 - Making'!$B:$B,Analysis!$A62)</f>
        <v>0</v>
      </c>
      <c r="U62" s="513" t="str">
        <f t="array" ref="U62">IFERROR(XLOOKUP(V62,'Week 3 - Making'!$P:$P,'Week 3 - Making'!$A:$A),"")</f>
        <v/>
      </c>
      <c r="V62" s="402">
        <f>MINIFS('Week 3 - Making'!$P:$P,'Week 3 - Making'!$B:$B,Analysis!$A62)</f>
        <v>0</v>
      </c>
      <c r="W62" s="366" t="str">
        <f t="array" ref="W62">XLOOKUP($A62,Product,'Product List'!$M:$M)</f>
        <v>#N/A</v>
      </c>
      <c r="X62" s="513" t="str">
        <f t="array" ref="X62">IFERROR(XLOOKUP(Y62,'Week 4 - Making'!$P:$P,'Week 4 - Making'!$A:$A),"")</f>
        <v/>
      </c>
      <c r="Y62" s="7">
        <f>MAXIFS('Week 4 - Making'!$P:$P,'Week 4 - Making'!$B:$B,Analysis!$A62)</f>
        <v>0</v>
      </c>
      <c r="Z62" s="513" t="str">
        <f t="array" ref="Z62">IFERROR(XLOOKUP(AA62,'Week 4 - Making'!$P:$P,'Week 4 - Making'!$A:$A),"")</f>
        <v/>
      </c>
      <c r="AA62" s="7">
        <f>MINIFS('Week 4 - Making'!$P:$P,'Week 4 - Making'!$B:$B,Analysis!$A62)</f>
        <v>0</v>
      </c>
      <c r="AB62" s="366" t="str">
        <f t="array" ref="AB62">XLOOKUP($A62,Product,'Product List'!$N:$N)</f>
        <v>#N/A</v>
      </c>
      <c r="AC62" s="513" t="str">
        <f t="array" ref="AC62">IFERROR(XLOOKUP(AD62,'Week 5 - Making'!$P:$P,'Week 5 - Making'!$A:$A),"")</f>
        <v/>
      </c>
      <c r="AD62" s="7">
        <f>MAXIFS('Week 5 - Making'!$P:$P,'Week 5 - Making'!$B:$B,Analysis!$A62)</f>
        <v>0</v>
      </c>
      <c r="AE62" s="513" t="str">
        <f t="array" ref="AE62">IFERROR(XLOOKUP(AF62,'Week 5 - Making'!$P:$P,'Week 5 - Making'!$A:$A),"")</f>
        <v/>
      </c>
      <c r="AF62" s="7">
        <f>MINIFS('Week 5 - Making'!$P:$P,'Week 5 - Making'!$B:$B,Analysis!$A62)</f>
        <v>0</v>
      </c>
      <c r="AG62" s="366"/>
    </row>
    <row r="63" ht="14.25" customHeight="1">
      <c r="A63" s="514"/>
      <c r="H63" s="366" t="str">
        <f t="array" ref="H63">XLOOKUP($A63,Product,'Product List'!$J:$J)</f>
        <v>#N/A</v>
      </c>
      <c r="I63" s="513" t="str">
        <f t="array" ref="I63">IFERROR(XLOOKUP(J63,'Week 1 - Making'!$P:$P,'Week 1 - Making'!$A:$A),"")</f>
        <v>Audrey Migliaccio</v>
      </c>
      <c r="J63" s="7">
        <f>MAXIFS('Week 1 - Making'!$P:$P,'Week 1 - Making'!$B:$B,Analysis!$A63)</f>
        <v>0</v>
      </c>
      <c r="K63" s="513" t="str">
        <f t="array" ref="K63">IFERROR(XLOOKUP(L63,'Week 1 - Making'!$P:$P,'Week 1 - Making'!$A:$A),"")</f>
        <v>Audrey Migliaccio</v>
      </c>
      <c r="L63" s="7">
        <f>MINIFS('Week 1 - Making'!$P:$P,'Week 1 - Making'!$B:$B,Analysis!$A63)</f>
        <v>0</v>
      </c>
      <c r="M63" s="366" t="str">
        <f t="array" ref="M63">XLOOKUP($A63,Product,'Product List'!$K:K)</f>
        <v>#N/A</v>
      </c>
      <c r="N63" s="513" t="str">
        <f t="array" ref="N63">IFERROR(XLOOKUP(O63,'Week 2 - Making'!$P:$P,'Week 2 - Making'!$A:$A),"")</f>
        <v>Audrey Migliaccio</v>
      </c>
      <c r="O63" s="7">
        <f>MAXIFS('Week 2 - Making'!$P:$P,'Week 2 - Making'!$B:$B,Analysis!$A63)</f>
        <v>0</v>
      </c>
      <c r="P63" s="513" t="str">
        <f t="array" ref="P63">IFERROR(XLOOKUP(Q63,'Week 2 - Making'!$P:$P,'Week 2 - Making'!$A:$A),"")</f>
        <v>Audrey Migliaccio</v>
      </c>
      <c r="Q63" s="7">
        <f>MINIFS('Week 2 - Making'!$P:$P,'Week 2 - Making'!$B:$B,Analysis!$A63)</f>
        <v>0</v>
      </c>
      <c r="R63" s="511" t="str">
        <f t="array" ref="R63">XLOOKUP($A63,Product,'Product List'!$L:$L)</f>
        <v>#N/A</v>
      </c>
      <c r="S63" s="513" t="str">
        <f t="array" ref="S63">IFERROR(XLOOKUP(T63,'Week 3 - Making'!$P:$P,'Week 3 - Making'!$A:$A),"")</f>
        <v/>
      </c>
      <c r="T63" s="402">
        <f>MAXIFS('Week 3 - Making'!$P:$P,'Week 3 - Making'!$B:$B,Analysis!$A63)</f>
        <v>0</v>
      </c>
      <c r="U63" s="513" t="str">
        <f t="array" ref="U63">IFERROR(XLOOKUP(V63,'Week 3 - Making'!$P:$P,'Week 3 - Making'!$A:$A),"")</f>
        <v/>
      </c>
      <c r="V63" s="402">
        <f>MINIFS('Week 3 - Making'!$P:$P,'Week 3 - Making'!$B:$B,Analysis!$A63)</f>
        <v>0</v>
      </c>
      <c r="W63" s="366" t="str">
        <f t="array" ref="W63">XLOOKUP($A63,Product,'Product List'!$M:$M)</f>
        <v>#N/A</v>
      </c>
      <c r="X63" s="513" t="str">
        <f t="array" ref="X63">IFERROR(XLOOKUP(Y63,'Week 4 - Making'!$P:$P,'Week 4 - Making'!$A:$A),"")</f>
        <v/>
      </c>
      <c r="Y63" s="7">
        <f>MAXIFS('Week 4 - Making'!$P:$P,'Week 4 - Making'!$B:$B,Analysis!$A63)</f>
        <v>0</v>
      </c>
      <c r="Z63" s="513" t="str">
        <f t="array" ref="Z63">IFERROR(XLOOKUP(AA63,'Week 4 - Making'!$P:$P,'Week 4 - Making'!$A:$A),"")</f>
        <v/>
      </c>
      <c r="AA63" s="7">
        <f>MINIFS('Week 4 - Making'!$P:$P,'Week 4 - Making'!$B:$B,Analysis!$A63)</f>
        <v>0</v>
      </c>
      <c r="AB63" s="366" t="str">
        <f t="array" ref="AB63">XLOOKUP($A63,Product,'Product List'!$N:$N)</f>
        <v>#N/A</v>
      </c>
      <c r="AC63" s="513" t="str">
        <f t="array" ref="AC63">IFERROR(XLOOKUP(AD63,'Week 5 - Making'!$P:$P,'Week 5 - Making'!$A:$A),"")</f>
        <v/>
      </c>
      <c r="AD63" s="7">
        <f>MAXIFS('Week 5 - Making'!$P:$P,'Week 5 - Making'!$B:$B,Analysis!$A63)</f>
        <v>0</v>
      </c>
      <c r="AE63" s="513" t="str">
        <f t="array" ref="AE63">IFERROR(XLOOKUP(AF63,'Week 5 - Making'!$P:$P,'Week 5 - Making'!$A:$A),"")</f>
        <v/>
      </c>
      <c r="AF63" s="7">
        <f>MINIFS('Week 5 - Making'!$P:$P,'Week 5 - Making'!$B:$B,Analysis!$A63)</f>
        <v>0</v>
      </c>
      <c r="AG63" s="366"/>
    </row>
    <row r="64" ht="14.25" customHeight="1">
      <c r="A64" s="514"/>
      <c r="H64" s="366" t="str">
        <f t="array" ref="H64">XLOOKUP($A64,Product,'Product List'!$J:$J)</f>
        <v>#N/A</v>
      </c>
      <c r="I64" s="513" t="str">
        <f t="array" ref="I64">IFERROR(XLOOKUP(J64,'Week 1 - Making'!$P:$P,'Week 1 - Making'!$A:$A),"")</f>
        <v>Audrey Migliaccio</v>
      </c>
      <c r="J64" s="7">
        <f>MAXIFS('Week 1 - Making'!$P:$P,'Week 1 - Making'!$B:$B,Analysis!$A64)</f>
        <v>0</v>
      </c>
      <c r="K64" s="513" t="str">
        <f t="array" ref="K64">IFERROR(XLOOKUP(L64,'Week 1 - Making'!$P:$P,'Week 1 - Making'!$A:$A),"")</f>
        <v>Audrey Migliaccio</v>
      </c>
      <c r="L64" s="7">
        <f>MINIFS('Week 1 - Making'!$P:$P,'Week 1 - Making'!$B:$B,Analysis!$A64)</f>
        <v>0</v>
      </c>
      <c r="M64" s="366" t="str">
        <f t="array" ref="M64">XLOOKUP($A64,Product,'Product List'!$K:K)</f>
        <v>#N/A</v>
      </c>
      <c r="N64" s="513" t="str">
        <f t="array" ref="N64">IFERROR(XLOOKUP(O64,'Week 2 - Making'!$P:$P,'Week 2 - Making'!$A:$A),"")</f>
        <v>Audrey Migliaccio</v>
      </c>
      <c r="O64" s="7">
        <f>MAXIFS('Week 2 - Making'!$P:$P,'Week 2 - Making'!$B:$B,Analysis!$A64)</f>
        <v>0</v>
      </c>
      <c r="P64" s="513" t="str">
        <f t="array" ref="P64">IFERROR(XLOOKUP(Q64,'Week 2 - Making'!$P:$P,'Week 2 - Making'!$A:$A),"")</f>
        <v>Audrey Migliaccio</v>
      </c>
      <c r="Q64" s="7">
        <f>MINIFS('Week 2 - Making'!$P:$P,'Week 2 - Making'!$B:$B,Analysis!$A64)</f>
        <v>0</v>
      </c>
      <c r="R64" s="511" t="str">
        <f t="array" ref="R64">XLOOKUP($A64,Product,'Product List'!$L:$L)</f>
        <v>#N/A</v>
      </c>
      <c r="S64" s="513" t="str">
        <f t="array" ref="S64">IFERROR(XLOOKUP(T64,'Week 3 - Making'!$P:$P,'Week 3 - Making'!$A:$A),"")</f>
        <v/>
      </c>
      <c r="T64" s="402">
        <f>MAXIFS('Week 3 - Making'!$P:$P,'Week 3 - Making'!$B:$B,Analysis!$A64)</f>
        <v>0</v>
      </c>
      <c r="U64" s="513" t="str">
        <f t="array" ref="U64">IFERROR(XLOOKUP(V64,'Week 3 - Making'!$P:$P,'Week 3 - Making'!$A:$A),"")</f>
        <v/>
      </c>
      <c r="V64" s="402">
        <f>MINIFS('Week 3 - Making'!$P:$P,'Week 3 - Making'!$B:$B,Analysis!$A64)</f>
        <v>0</v>
      </c>
      <c r="W64" s="366" t="str">
        <f t="array" ref="W64">XLOOKUP($A64,Product,'Product List'!$M:$M)</f>
        <v>#N/A</v>
      </c>
      <c r="X64" s="513" t="str">
        <f t="array" ref="X64">IFERROR(XLOOKUP(Y64,'Week 4 - Making'!$P:$P,'Week 4 - Making'!$A:$A),"")</f>
        <v/>
      </c>
      <c r="Y64" s="7">
        <f>MAXIFS('Week 4 - Making'!$P:$P,'Week 4 - Making'!$B:$B,Analysis!$A64)</f>
        <v>0</v>
      </c>
      <c r="Z64" s="513" t="str">
        <f t="array" ref="Z64">IFERROR(XLOOKUP(AA64,'Week 4 - Making'!$P:$P,'Week 4 - Making'!$A:$A),"")</f>
        <v/>
      </c>
      <c r="AA64" s="7">
        <f>MINIFS('Week 4 - Making'!$P:$P,'Week 4 - Making'!$B:$B,Analysis!$A64)</f>
        <v>0</v>
      </c>
      <c r="AB64" s="366" t="str">
        <f t="array" ref="AB64">XLOOKUP($A64,Product,'Product List'!$N:$N)</f>
        <v>#N/A</v>
      </c>
      <c r="AC64" s="513" t="str">
        <f t="array" ref="AC64">IFERROR(XLOOKUP(AD64,'Week 5 - Making'!$P:$P,'Week 5 - Making'!$A:$A),"")</f>
        <v/>
      </c>
      <c r="AD64" s="7">
        <f>MAXIFS('Week 5 - Making'!$P:$P,'Week 5 - Making'!$B:$B,Analysis!$A64)</f>
        <v>0</v>
      </c>
      <c r="AE64" s="513" t="str">
        <f t="array" ref="AE64">IFERROR(XLOOKUP(AF64,'Week 5 - Making'!$P:$P,'Week 5 - Making'!$A:$A),"")</f>
        <v/>
      </c>
      <c r="AF64" s="7">
        <f>MINIFS('Week 5 - Making'!$P:$P,'Week 5 - Making'!$B:$B,Analysis!$A64)</f>
        <v>0</v>
      </c>
      <c r="AG64" s="366"/>
    </row>
    <row r="65" ht="14.25" customHeight="1">
      <c r="A65" s="514"/>
      <c r="H65" s="366" t="str">
        <f t="array" ref="H65">XLOOKUP($A65,Product,'Product List'!$J:$J)</f>
        <v>#N/A</v>
      </c>
      <c r="I65" s="513" t="str">
        <f t="array" ref="I65">IFERROR(XLOOKUP(J65,'Week 1 - Making'!$P:$P,'Week 1 - Making'!$A:$A),"")</f>
        <v>Audrey Migliaccio</v>
      </c>
      <c r="J65" s="7">
        <f>MAXIFS('Week 1 - Making'!$P:$P,'Week 1 - Making'!$B:$B,Analysis!$A65)</f>
        <v>0</v>
      </c>
      <c r="K65" s="513" t="str">
        <f t="array" ref="K65">IFERROR(XLOOKUP(L65,'Week 1 - Making'!$P:$P,'Week 1 - Making'!$A:$A),"")</f>
        <v>Audrey Migliaccio</v>
      </c>
      <c r="L65" s="7">
        <f>MINIFS('Week 1 - Making'!$P:$P,'Week 1 - Making'!$B:$B,Analysis!$A65)</f>
        <v>0</v>
      </c>
      <c r="M65" s="366" t="str">
        <f t="array" ref="M65">XLOOKUP($A65,Product,'Product List'!$K:K)</f>
        <v>#N/A</v>
      </c>
      <c r="N65" s="513" t="str">
        <f t="array" ref="N65">IFERROR(XLOOKUP(O65,'Week 2 - Making'!$P:$P,'Week 2 - Making'!$A:$A),"")</f>
        <v>Audrey Migliaccio</v>
      </c>
      <c r="O65" s="7">
        <f>MAXIFS('Week 2 - Making'!$P:$P,'Week 2 - Making'!$B:$B,Analysis!$A65)</f>
        <v>0</v>
      </c>
      <c r="P65" s="513" t="str">
        <f t="array" ref="P65">IFERROR(XLOOKUP(Q65,'Week 2 - Making'!$P:$P,'Week 2 - Making'!$A:$A),"")</f>
        <v>Audrey Migliaccio</v>
      </c>
      <c r="Q65" s="7">
        <f>MINIFS('Week 2 - Making'!$P:$P,'Week 2 - Making'!$B:$B,Analysis!$A65)</f>
        <v>0</v>
      </c>
      <c r="R65" s="511" t="str">
        <f t="array" ref="R65">XLOOKUP($A65,Product,'Product List'!$L:$L)</f>
        <v>#N/A</v>
      </c>
      <c r="S65" s="513" t="str">
        <f t="array" ref="S65">IFERROR(XLOOKUP(T65,'Week 3 - Making'!$P:$P,'Week 3 - Making'!$A:$A),"")</f>
        <v/>
      </c>
      <c r="T65" s="402">
        <f>MAXIFS('Week 3 - Making'!$P:$P,'Week 3 - Making'!$B:$B,Analysis!$A65)</f>
        <v>0</v>
      </c>
      <c r="U65" s="513" t="str">
        <f t="array" ref="U65">IFERROR(XLOOKUP(V65,'Week 3 - Making'!$P:$P,'Week 3 - Making'!$A:$A),"")</f>
        <v/>
      </c>
      <c r="V65" s="402">
        <f>MINIFS('Week 3 - Making'!$P:$P,'Week 3 - Making'!$B:$B,Analysis!$A65)</f>
        <v>0</v>
      </c>
      <c r="W65" s="366" t="str">
        <f t="array" ref="W65">XLOOKUP($A65,Product,'Product List'!$M:$M)</f>
        <v>#N/A</v>
      </c>
      <c r="X65" s="513" t="str">
        <f t="array" ref="X65">IFERROR(XLOOKUP(Y65,'Week 4 - Making'!$P:$P,'Week 4 - Making'!$A:$A),"")</f>
        <v/>
      </c>
      <c r="Y65" s="7">
        <f>MAXIFS('Week 4 - Making'!$P:$P,'Week 4 - Making'!$B:$B,Analysis!$A65)</f>
        <v>0</v>
      </c>
      <c r="Z65" s="513" t="str">
        <f t="array" ref="Z65">IFERROR(XLOOKUP(AA65,'Week 4 - Making'!$P:$P,'Week 4 - Making'!$A:$A),"")</f>
        <v/>
      </c>
      <c r="AA65" s="7">
        <f>MINIFS('Week 4 - Making'!$P:$P,'Week 4 - Making'!$B:$B,Analysis!$A65)</f>
        <v>0</v>
      </c>
      <c r="AB65" s="366" t="str">
        <f t="array" ref="AB65">XLOOKUP($A65,Product,'Product List'!$N:$N)</f>
        <v>#N/A</v>
      </c>
      <c r="AC65" s="513" t="str">
        <f t="array" ref="AC65">IFERROR(XLOOKUP(AD65,'Week 5 - Making'!$P:$P,'Week 5 - Making'!$A:$A),"")</f>
        <v/>
      </c>
      <c r="AD65" s="7">
        <f>MAXIFS('Week 5 - Making'!$P:$P,'Week 5 - Making'!$B:$B,Analysis!$A65)</f>
        <v>0</v>
      </c>
      <c r="AE65" s="513" t="str">
        <f t="array" ref="AE65">IFERROR(XLOOKUP(AF65,'Week 5 - Making'!$P:$P,'Week 5 - Making'!$A:$A),"")</f>
        <v/>
      </c>
      <c r="AF65" s="7">
        <f>MINIFS('Week 5 - Making'!$P:$P,'Week 5 - Making'!$B:$B,Analysis!$A65)</f>
        <v>0</v>
      </c>
      <c r="AG65" s="366"/>
    </row>
    <row r="66" ht="14.25" customHeight="1">
      <c r="A66" s="514"/>
      <c r="H66" s="366" t="str">
        <f t="array" ref="H66">XLOOKUP($A66,Product,'Product List'!$J:$J)</f>
        <v>#N/A</v>
      </c>
      <c r="I66" s="513" t="str">
        <f t="array" ref="I66">IFERROR(XLOOKUP(J66,'Week 1 - Making'!$P:$P,'Week 1 - Making'!$A:$A),"")</f>
        <v>Audrey Migliaccio</v>
      </c>
      <c r="J66" s="7">
        <f>MAXIFS('Week 1 - Making'!$P:$P,'Week 1 - Making'!$B:$B,Analysis!$A66)</f>
        <v>0</v>
      </c>
      <c r="K66" s="513" t="str">
        <f t="array" ref="K66">IFERROR(XLOOKUP(L66,'Week 1 - Making'!$P:$P,'Week 1 - Making'!$A:$A),"")</f>
        <v>Audrey Migliaccio</v>
      </c>
      <c r="L66" s="7">
        <f>MINIFS('Week 1 - Making'!$P:$P,'Week 1 - Making'!$B:$B,Analysis!$A66)</f>
        <v>0</v>
      </c>
      <c r="M66" s="366" t="str">
        <f t="array" ref="M66">XLOOKUP($A66,Product,'Product List'!$K:K)</f>
        <v>#N/A</v>
      </c>
      <c r="N66" s="513" t="str">
        <f t="array" ref="N66">IFERROR(XLOOKUP(O66,'Week 2 - Making'!$P:$P,'Week 2 - Making'!$A:$A),"")</f>
        <v>Audrey Migliaccio</v>
      </c>
      <c r="O66" s="7">
        <f>MAXIFS('Week 2 - Making'!$P:$P,'Week 2 - Making'!$B:$B,Analysis!$A66)</f>
        <v>0</v>
      </c>
      <c r="P66" s="513" t="str">
        <f t="array" ref="P66">IFERROR(XLOOKUP(Q66,'Week 2 - Making'!$P:$P,'Week 2 - Making'!$A:$A),"")</f>
        <v>Audrey Migliaccio</v>
      </c>
      <c r="Q66" s="7">
        <f>MINIFS('Week 2 - Making'!$P:$P,'Week 2 - Making'!$B:$B,Analysis!$A66)</f>
        <v>0</v>
      </c>
      <c r="R66" s="511" t="str">
        <f t="array" ref="R66">XLOOKUP($A66,Product,'Product List'!$L:$L)</f>
        <v>#N/A</v>
      </c>
      <c r="S66" s="513" t="str">
        <f t="array" ref="S66">IFERROR(XLOOKUP(T66,'Week 3 - Making'!$P:$P,'Week 3 - Making'!$A:$A),"")</f>
        <v/>
      </c>
      <c r="T66" s="402">
        <f>MAXIFS('Week 3 - Making'!$P:$P,'Week 3 - Making'!$B:$B,Analysis!$A66)</f>
        <v>0</v>
      </c>
      <c r="U66" s="513" t="str">
        <f t="array" ref="U66">IFERROR(XLOOKUP(V66,'Week 3 - Making'!$P:$P,'Week 3 - Making'!$A:$A),"")</f>
        <v/>
      </c>
      <c r="V66" s="402">
        <f>MINIFS('Week 3 - Making'!$P:$P,'Week 3 - Making'!$B:$B,Analysis!$A66)</f>
        <v>0</v>
      </c>
      <c r="W66" s="366" t="str">
        <f t="array" ref="W66">XLOOKUP($A66,Product,'Product List'!$M:$M)</f>
        <v>#N/A</v>
      </c>
      <c r="X66" s="513" t="str">
        <f t="array" ref="X66">IFERROR(XLOOKUP(Y66,'Week 4 - Making'!$P:$P,'Week 4 - Making'!$A:$A),"")</f>
        <v/>
      </c>
      <c r="Y66" s="7">
        <f>MAXIFS('Week 4 - Making'!$P:$P,'Week 4 - Making'!$B:$B,Analysis!$A66)</f>
        <v>0</v>
      </c>
      <c r="Z66" s="513" t="str">
        <f t="array" ref="Z66">IFERROR(XLOOKUP(AA66,'Week 4 - Making'!$P:$P,'Week 4 - Making'!$A:$A),"")</f>
        <v/>
      </c>
      <c r="AA66" s="7">
        <f>MINIFS('Week 4 - Making'!$P:$P,'Week 4 - Making'!$B:$B,Analysis!$A66)</f>
        <v>0</v>
      </c>
      <c r="AB66" s="366" t="str">
        <f t="array" ref="AB66">XLOOKUP($A66,Product,'Product List'!$N:$N)</f>
        <v>#N/A</v>
      </c>
      <c r="AC66" s="513" t="str">
        <f t="array" ref="AC66">IFERROR(XLOOKUP(AD66,'Week 5 - Making'!$P:$P,'Week 5 - Making'!$A:$A),"")</f>
        <v/>
      </c>
      <c r="AD66" s="7">
        <f>MAXIFS('Week 5 - Making'!$P:$P,'Week 5 - Making'!$B:$B,Analysis!$A66)</f>
        <v>0</v>
      </c>
      <c r="AE66" s="513" t="str">
        <f t="array" ref="AE66">IFERROR(XLOOKUP(AF66,'Week 5 - Making'!$P:$P,'Week 5 - Making'!$A:$A),"")</f>
        <v/>
      </c>
      <c r="AF66" s="7">
        <f>MINIFS('Week 5 - Making'!$P:$P,'Week 5 - Making'!$B:$B,Analysis!$A66)</f>
        <v>0</v>
      </c>
      <c r="AG66" s="366"/>
    </row>
    <row r="67" ht="14.25" customHeight="1">
      <c r="A67" s="514"/>
      <c r="H67" s="366" t="str">
        <f t="array" ref="H67">XLOOKUP($A67,Product,'Product List'!$J:$J)</f>
        <v>#N/A</v>
      </c>
      <c r="I67" s="513" t="str">
        <f t="array" ref="I67">IFERROR(XLOOKUP(J67,'Week 1 - Making'!$P:$P,'Week 1 - Making'!$A:$A),"")</f>
        <v>Audrey Migliaccio</v>
      </c>
      <c r="J67" s="7">
        <f>MAXIFS('Week 1 - Making'!$P:$P,'Week 1 - Making'!$B:$B,Analysis!$A67)</f>
        <v>0</v>
      </c>
      <c r="K67" s="513" t="str">
        <f t="array" ref="K67">IFERROR(XLOOKUP(L67,'Week 1 - Making'!$P:$P,'Week 1 - Making'!$A:$A),"")</f>
        <v>Audrey Migliaccio</v>
      </c>
      <c r="L67" s="7">
        <f>MINIFS('Week 1 - Making'!$P:$P,'Week 1 - Making'!$B:$B,Analysis!$A67)</f>
        <v>0</v>
      </c>
      <c r="M67" s="366" t="str">
        <f t="array" ref="M67">XLOOKUP($A67,Product,'Product List'!$K:K)</f>
        <v>#N/A</v>
      </c>
      <c r="N67" s="513" t="str">
        <f t="array" ref="N67">IFERROR(XLOOKUP(O67,'Week 2 - Making'!$P:$P,'Week 2 - Making'!$A:$A),"")</f>
        <v>Audrey Migliaccio</v>
      </c>
      <c r="O67" s="7">
        <f>MAXIFS('Week 2 - Making'!$P:$P,'Week 2 - Making'!$B:$B,Analysis!$A67)</f>
        <v>0</v>
      </c>
      <c r="P67" s="513" t="str">
        <f t="array" ref="P67">IFERROR(XLOOKUP(Q67,'Week 2 - Making'!$P:$P,'Week 2 - Making'!$A:$A),"")</f>
        <v>Audrey Migliaccio</v>
      </c>
      <c r="Q67" s="7">
        <f>MINIFS('Week 2 - Making'!$P:$P,'Week 2 - Making'!$B:$B,Analysis!$A67)</f>
        <v>0</v>
      </c>
      <c r="R67" s="511" t="str">
        <f t="array" ref="R67">XLOOKUP($A67,Product,'Product List'!$L:$L)</f>
        <v>#N/A</v>
      </c>
      <c r="S67" s="513" t="str">
        <f t="array" ref="S67">IFERROR(XLOOKUP(T67,'Week 3 - Making'!$P:$P,'Week 3 - Making'!$A:$A),"")</f>
        <v/>
      </c>
      <c r="T67" s="402">
        <f>MAXIFS('Week 3 - Making'!$P:$P,'Week 3 - Making'!$B:$B,Analysis!$A67)</f>
        <v>0</v>
      </c>
      <c r="U67" s="513" t="str">
        <f t="array" ref="U67">IFERROR(XLOOKUP(V67,'Week 3 - Making'!$P:$P,'Week 3 - Making'!$A:$A),"")</f>
        <v/>
      </c>
      <c r="V67" s="402">
        <f>MINIFS('Week 3 - Making'!$P:$P,'Week 3 - Making'!$B:$B,Analysis!$A67)</f>
        <v>0</v>
      </c>
      <c r="W67" s="366" t="str">
        <f t="array" ref="W67">XLOOKUP($A67,Product,'Product List'!$M:$M)</f>
        <v>#N/A</v>
      </c>
      <c r="X67" s="513" t="str">
        <f t="array" ref="X67">IFERROR(XLOOKUP(Y67,'Week 4 - Making'!$P:$P,'Week 4 - Making'!$A:$A),"")</f>
        <v/>
      </c>
      <c r="Y67" s="7">
        <f>MAXIFS('Week 4 - Making'!$P:$P,'Week 4 - Making'!$B:$B,Analysis!$A67)</f>
        <v>0</v>
      </c>
      <c r="Z67" s="513" t="str">
        <f t="array" ref="Z67">IFERROR(XLOOKUP(AA67,'Week 4 - Making'!$P:$P,'Week 4 - Making'!$A:$A),"")</f>
        <v/>
      </c>
      <c r="AA67" s="7">
        <f>MINIFS('Week 4 - Making'!$P:$P,'Week 4 - Making'!$B:$B,Analysis!$A67)</f>
        <v>0</v>
      </c>
      <c r="AB67" s="366" t="str">
        <f t="array" ref="AB67">XLOOKUP($A67,Product,'Product List'!$N:$N)</f>
        <v>#N/A</v>
      </c>
      <c r="AC67" s="513" t="str">
        <f t="array" ref="AC67">IFERROR(XLOOKUP(AD67,'Week 5 - Making'!$P:$P,'Week 5 - Making'!$A:$A),"")</f>
        <v/>
      </c>
      <c r="AD67" s="7">
        <f>MAXIFS('Week 5 - Making'!$P:$P,'Week 5 - Making'!$B:$B,Analysis!$A67)</f>
        <v>0</v>
      </c>
      <c r="AE67" s="513" t="str">
        <f t="array" ref="AE67">IFERROR(XLOOKUP(AF67,'Week 5 - Making'!$P:$P,'Week 5 - Making'!$A:$A),"")</f>
        <v/>
      </c>
      <c r="AF67" s="7">
        <f>MINIFS('Week 5 - Making'!$P:$P,'Week 5 - Making'!$B:$B,Analysis!$A67)</f>
        <v>0</v>
      </c>
      <c r="AG67" s="366"/>
    </row>
    <row r="68" ht="14.25" customHeight="1">
      <c r="A68" s="514"/>
      <c r="H68" s="366" t="str">
        <f t="array" ref="H68">XLOOKUP($A68,Product,'Product List'!$J:$J)</f>
        <v>#N/A</v>
      </c>
      <c r="I68" s="513" t="str">
        <f t="array" ref="I68">IFERROR(XLOOKUP(J68,'Week 1 - Making'!$P:$P,'Week 1 - Making'!$A:$A),"")</f>
        <v>Audrey Migliaccio</v>
      </c>
      <c r="J68" s="7">
        <f>MAXIFS('Week 1 - Making'!$P:$P,'Week 1 - Making'!$B:$B,Analysis!$A68)</f>
        <v>0</v>
      </c>
      <c r="K68" s="513" t="str">
        <f t="array" ref="K68">IFERROR(XLOOKUP(L68,'Week 1 - Making'!$P:$P,'Week 1 - Making'!$A:$A),"")</f>
        <v>Audrey Migliaccio</v>
      </c>
      <c r="L68" s="7">
        <f>MINIFS('Week 1 - Making'!$P:$P,'Week 1 - Making'!$B:$B,Analysis!$A68)</f>
        <v>0</v>
      </c>
      <c r="M68" s="366" t="str">
        <f t="array" ref="M68">XLOOKUP($A68,Product,'Product List'!$K:K)</f>
        <v>#N/A</v>
      </c>
      <c r="N68" s="513" t="str">
        <f t="array" ref="N68">IFERROR(XLOOKUP(O68,'Week 2 - Making'!$P:$P,'Week 2 - Making'!$A:$A),"")</f>
        <v>Audrey Migliaccio</v>
      </c>
      <c r="O68" s="7">
        <f>MAXIFS('Week 2 - Making'!$P:$P,'Week 2 - Making'!$B:$B,Analysis!$A68)</f>
        <v>0</v>
      </c>
      <c r="P68" s="513" t="str">
        <f t="array" ref="P68">IFERROR(XLOOKUP(Q68,'Week 2 - Making'!$P:$P,'Week 2 - Making'!$A:$A),"")</f>
        <v>Audrey Migliaccio</v>
      </c>
      <c r="Q68" s="7">
        <f>MINIFS('Week 2 - Making'!$P:$P,'Week 2 - Making'!$B:$B,Analysis!$A68)</f>
        <v>0</v>
      </c>
      <c r="R68" s="511" t="str">
        <f t="array" ref="R68">XLOOKUP($A68,Product,'Product List'!$L:$L)</f>
        <v>#N/A</v>
      </c>
      <c r="S68" s="513" t="str">
        <f t="array" ref="S68">IFERROR(XLOOKUP(T68,'Week 3 - Making'!$P:$P,'Week 3 - Making'!$A:$A),"")</f>
        <v/>
      </c>
      <c r="T68" s="402">
        <f>MAXIFS('Week 3 - Making'!$P:$P,'Week 3 - Making'!$B:$B,Analysis!$A68)</f>
        <v>0</v>
      </c>
      <c r="U68" s="513" t="str">
        <f t="array" ref="U68">IFERROR(XLOOKUP(V68,'Week 3 - Making'!$P:$P,'Week 3 - Making'!$A:$A),"")</f>
        <v/>
      </c>
      <c r="V68" s="402">
        <f>MINIFS('Week 3 - Making'!$P:$P,'Week 3 - Making'!$B:$B,Analysis!$A68)</f>
        <v>0</v>
      </c>
      <c r="W68" s="366" t="str">
        <f t="array" ref="W68">XLOOKUP($A68,Product,'Product List'!$M:$M)</f>
        <v>#N/A</v>
      </c>
      <c r="X68" s="513" t="str">
        <f t="array" ref="X68">IFERROR(XLOOKUP(Y68,'Week 4 - Making'!$P:$P,'Week 4 - Making'!$A:$A),"")</f>
        <v/>
      </c>
      <c r="Y68" s="7">
        <f>MAXIFS('Week 4 - Making'!$P:$P,'Week 4 - Making'!$B:$B,Analysis!$A68)</f>
        <v>0</v>
      </c>
      <c r="Z68" s="513" t="str">
        <f t="array" ref="Z68">IFERROR(XLOOKUP(AA68,'Week 4 - Making'!$P:$P,'Week 4 - Making'!$A:$A),"")</f>
        <v/>
      </c>
      <c r="AA68" s="7">
        <f>MINIFS('Week 4 - Making'!$P:$P,'Week 4 - Making'!$B:$B,Analysis!$A68)</f>
        <v>0</v>
      </c>
      <c r="AB68" s="366" t="str">
        <f t="array" ref="AB68">XLOOKUP($A68,Product,'Product List'!$N:$N)</f>
        <v>#N/A</v>
      </c>
      <c r="AC68" s="513" t="str">
        <f t="array" ref="AC68">IFERROR(XLOOKUP(AD68,'Week 5 - Making'!$P:$P,'Week 5 - Making'!$A:$A),"")</f>
        <v/>
      </c>
      <c r="AD68" s="7">
        <f>MAXIFS('Week 5 - Making'!$P:$P,'Week 5 - Making'!$B:$B,Analysis!$A68)</f>
        <v>0</v>
      </c>
      <c r="AE68" s="513" t="str">
        <f t="array" ref="AE68">IFERROR(XLOOKUP(AF68,'Week 5 - Making'!$P:$P,'Week 5 - Making'!$A:$A),"")</f>
        <v/>
      </c>
      <c r="AF68" s="7">
        <f>MINIFS('Week 5 - Making'!$P:$P,'Week 5 - Making'!$B:$B,Analysis!$A68)</f>
        <v>0</v>
      </c>
      <c r="AG68" s="366"/>
    </row>
    <row r="69" ht="14.25" customHeight="1">
      <c r="A69" s="514"/>
      <c r="H69" s="366" t="str">
        <f t="array" ref="H69">XLOOKUP($A69,Product,'Product List'!$J:$J)</f>
        <v>#N/A</v>
      </c>
      <c r="I69" s="513" t="str">
        <f t="array" ref="I69">IFERROR(XLOOKUP(J69,'Week 1 - Making'!$P:$P,'Week 1 - Making'!$A:$A),"")</f>
        <v>Audrey Migliaccio</v>
      </c>
      <c r="J69" s="7">
        <f>MAXIFS('Week 1 - Making'!$P:$P,'Week 1 - Making'!$B:$B,Analysis!$A69)</f>
        <v>0</v>
      </c>
      <c r="K69" s="513" t="str">
        <f t="array" ref="K69">IFERROR(XLOOKUP(L69,'Week 1 - Making'!$P:$P,'Week 1 - Making'!$A:$A),"")</f>
        <v>Audrey Migliaccio</v>
      </c>
      <c r="L69" s="7">
        <f>MINIFS('Week 1 - Making'!$P:$P,'Week 1 - Making'!$B:$B,Analysis!$A69)</f>
        <v>0</v>
      </c>
      <c r="M69" s="366" t="str">
        <f t="array" ref="M69">XLOOKUP($A69,Product,'Product List'!$K:K)</f>
        <v>#N/A</v>
      </c>
      <c r="N69" s="513" t="str">
        <f t="array" ref="N69">IFERROR(XLOOKUP(O69,'Week 2 - Making'!$P:$P,'Week 2 - Making'!$A:$A),"")</f>
        <v>Audrey Migliaccio</v>
      </c>
      <c r="O69" s="7">
        <f>MAXIFS('Week 2 - Making'!$P:$P,'Week 2 - Making'!$B:$B,Analysis!$A69)</f>
        <v>0</v>
      </c>
      <c r="P69" s="513" t="str">
        <f t="array" ref="P69">IFERROR(XLOOKUP(Q69,'Week 2 - Making'!$P:$P,'Week 2 - Making'!$A:$A),"")</f>
        <v>Audrey Migliaccio</v>
      </c>
      <c r="Q69" s="7">
        <f>MINIFS('Week 2 - Making'!$P:$P,'Week 2 - Making'!$B:$B,Analysis!$A69)</f>
        <v>0</v>
      </c>
      <c r="R69" s="511" t="str">
        <f t="array" ref="R69">XLOOKUP($A69,Product,'Product List'!$L:$L)</f>
        <v>#N/A</v>
      </c>
      <c r="S69" s="513" t="str">
        <f t="array" ref="S69">IFERROR(XLOOKUP(T69,'Week 3 - Making'!$P:$P,'Week 3 - Making'!$A:$A),"")</f>
        <v/>
      </c>
      <c r="T69" s="402">
        <f>MAXIFS('Week 3 - Making'!$P:$P,'Week 3 - Making'!$B:$B,Analysis!$A69)</f>
        <v>0</v>
      </c>
      <c r="U69" s="513" t="str">
        <f t="array" ref="U69">IFERROR(XLOOKUP(V69,'Week 3 - Making'!$P:$P,'Week 3 - Making'!$A:$A),"")</f>
        <v/>
      </c>
      <c r="V69" s="402">
        <f>MINIFS('Week 3 - Making'!$P:$P,'Week 3 - Making'!$B:$B,Analysis!$A69)</f>
        <v>0</v>
      </c>
      <c r="W69" s="366" t="str">
        <f t="array" ref="W69">XLOOKUP($A69,Product,'Product List'!$M:$M)</f>
        <v>#N/A</v>
      </c>
      <c r="X69" s="513" t="str">
        <f t="array" ref="X69">IFERROR(XLOOKUP(Y69,'Week 4 - Making'!$P:$P,'Week 4 - Making'!$A:$A),"")</f>
        <v/>
      </c>
      <c r="Y69" s="7">
        <f>MAXIFS('Week 4 - Making'!$P:$P,'Week 4 - Making'!$B:$B,Analysis!$A69)</f>
        <v>0</v>
      </c>
      <c r="Z69" s="513" t="str">
        <f t="array" ref="Z69">IFERROR(XLOOKUP(AA69,'Week 4 - Making'!$P:$P,'Week 4 - Making'!$A:$A),"")</f>
        <v/>
      </c>
      <c r="AA69" s="7">
        <f>MINIFS('Week 4 - Making'!$P:$P,'Week 4 - Making'!$B:$B,Analysis!$A69)</f>
        <v>0</v>
      </c>
      <c r="AB69" s="366" t="str">
        <f t="array" ref="AB69">XLOOKUP($A69,Product,'Product List'!$N:$N)</f>
        <v>#N/A</v>
      </c>
      <c r="AC69" s="513" t="str">
        <f t="array" ref="AC69">IFERROR(XLOOKUP(AD69,'Week 5 - Making'!$P:$P,'Week 5 - Making'!$A:$A),"")</f>
        <v/>
      </c>
      <c r="AD69" s="7">
        <f>MAXIFS('Week 5 - Making'!$P:$P,'Week 5 - Making'!$B:$B,Analysis!$A69)</f>
        <v>0</v>
      </c>
      <c r="AE69" s="513" t="str">
        <f t="array" ref="AE69">IFERROR(XLOOKUP(AF69,'Week 5 - Making'!$P:$P,'Week 5 - Making'!$A:$A),"")</f>
        <v/>
      </c>
      <c r="AF69" s="7">
        <f>MINIFS('Week 5 - Making'!$P:$P,'Week 5 - Making'!$B:$B,Analysis!$A69)</f>
        <v>0</v>
      </c>
      <c r="AG69" s="366"/>
    </row>
    <row r="70" ht="14.25" customHeight="1">
      <c r="A70" s="514"/>
      <c r="H70" s="366" t="str">
        <f t="array" ref="H70">XLOOKUP($A70,Product,'Product List'!$J:$J)</f>
        <v>#N/A</v>
      </c>
      <c r="I70" s="513" t="str">
        <f t="array" ref="I70">IFERROR(XLOOKUP(J70,'Week 1 - Making'!$P:$P,'Week 1 - Making'!$A:$A),"")</f>
        <v>Audrey Migliaccio</v>
      </c>
      <c r="J70" s="7">
        <f>MAXIFS('Week 1 - Making'!$P:$P,'Week 1 - Making'!$B:$B,Analysis!$A70)</f>
        <v>0</v>
      </c>
      <c r="K70" s="513" t="str">
        <f t="array" ref="K70">IFERROR(XLOOKUP(L70,'Week 1 - Making'!$P:$P,'Week 1 - Making'!$A:$A),"")</f>
        <v>Audrey Migliaccio</v>
      </c>
      <c r="L70" s="7">
        <f>MINIFS('Week 1 - Making'!$P:$P,'Week 1 - Making'!$B:$B,Analysis!$A70)</f>
        <v>0</v>
      </c>
      <c r="M70" s="366" t="str">
        <f t="array" ref="M70">XLOOKUP($A70,Product,'Product List'!$K:K)</f>
        <v>#N/A</v>
      </c>
      <c r="N70" s="513" t="str">
        <f t="array" ref="N70">IFERROR(XLOOKUP(O70,'Week 2 - Making'!$P:$P,'Week 2 - Making'!$A:$A),"")</f>
        <v>Audrey Migliaccio</v>
      </c>
      <c r="O70" s="7">
        <f>MAXIFS('Week 2 - Making'!$P:$P,'Week 2 - Making'!$B:$B,Analysis!$A70)</f>
        <v>0</v>
      </c>
      <c r="P70" s="513" t="str">
        <f t="array" ref="P70">IFERROR(XLOOKUP(Q70,'Week 2 - Making'!$P:$P,'Week 2 - Making'!$A:$A),"")</f>
        <v>Audrey Migliaccio</v>
      </c>
      <c r="Q70" s="7">
        <f>MINIFS('Week 2 - Making'!$P:$P,'Week 2 - Making'!$B:$B,Analysis!$A70)</f>
        <v>0</v>
      </c>
      <c r="R70" s="511" t="str">
        <f t="array" ref="R70">XLOOKUP($A70,Product,'Product List'!$L:$L)</f>
        <v>#N/A</v>
      </c>
      <c r="S70" s="513" t="str">
        <f t="array" ref="S70">IFERROR(XLOOKUP(T70,'Week 3 - Making'!$P:$P,'Week 3 - Making'!$A:$A),"")</f>
        <v/>
      </c>
      <c r="T70" s="402">
        <f>MAXIFS('Week 3 - Making'!$P:$P,'Week 3 - Making'!$B:$B,Analysis!$A70)</f>
        <v>0</v>
      </c>
      <c r="U70" s="513" t="str">
        <f t="array" ref="U70">IFERROR(XLOOKUP(V70,'Week 3 - Making'!$P:$P,'Week 3 - Making'!$A:$A),"")</f>
        <v/>
      </c>
      <c r="V70" s="402">
        <f>MINIFS('Week 3 - Making'!$P:$P,'Week 3 - Making'!$B:$B,Analysis!$A70)</f>
        <v>0</v>
      </c>
      <c r="W70" s="366" t="str">
        <f t="array" ref="W70">XLOOKUP($A70,Product,'Product List'!$M:$M)</f>
        <v>#N/A</v>
      </c>
      <c r="X70" s="513" t="str">
        <f t="array" ref="X70">IFERROR(XLOOKUP(Y70,'Week 4 - Making'!$P:$P,'Week 4 - Making'!$A:$A),"")</f>
        <v/>
      </c>
      <c r="Y70" s="7">
        <f>MAXIFS('Week 4 - Making'!$P:$P,'Week 4 - Making'!$B:$B,Analysis!$A70)</f>
        <v>0</v>
      </c>
      <c r="Z70" s="513" t="str">
        <f t="array" ref="Z70">IFERROR(XLOOKUP(AA70,'Week 4 - Making'!$P:$P,'Week 4 - Making'!$A:$A),"")</f>
        <v/>
      </c>
      <c r="AA70" s="7">
        <f>MINIFS('Week 4 - Making'!$P:$P,'Week 4 - Making'!$B:$B,Analysis!$A70)</f>
        <v>0</v>
      </c>
      <c r="AB70" s="366" t="str">
        <f t="array" ref="AB70">XLOOKUP($A70,Product,'Product List'!$N:$N)</f>
        <v>#N/A</v>
      </c>
      <c r="AC70" s="513" t="str">
        <f t="array" ref="AC70">IFERROR(XLOOKUP(AD70,'Week 5 - Making'!$P:$P,'Week 5 - Making'!$A:$A),"")</f>
        <v/>
      </c>
      <c r="AD70" s="7">
        <f>MAXIFS('Week 5 - Making'!$P:$P,'Week 5 - Making'!$B:$B,Analysis!$A70)</f>
        <v>0</v>
      </c>
      <c r="AE70" s="513" t="str">
        <f t="array" ref="AE70">IFERROR(XLOOKUP(AF70,'Week 5 - Making'!$P:$P,'Week 5 - Making'!$A:$A),"")</f>
        <v/>
      </c>
      <c r="AF70" s="7">
        <f>MINIFS('Week 5 - Making'!$P:$P,'Week 5 - Making'!$B:$B,Analysis!$A70)</f>
        <v>0</v>
      </c>
      <c r="AG70" s="366"/>
    </row>
    <row r="71" ht="14.25" customHeight="1">
      <c r="A71" s="514"/>
      <c r="H71" s="366" t="str">
        <f t="array" ref="H71">XLOOKUP($A71,Product,'Product List'!$J:$J)</f>
        <v>#N/A</v>
      </c>
      <c r="I71" s="513" t="str">
        <f t="array" ref="I71">IFERROR(XLOOKUP(J71,'Week 1 - Making'!$P:$P,'Week 1 - Making'!$A:$A),"")</f>
        <v>Audrey Migliaccio</v>
      </c>
      <c r="J71" s="7">
        <f>MAXIFS('Week 1 - Making'!$P:$P,'Week 1 - Making'!$B:$B,Analysis!$A71)</f>
        <v>0</v>
      </c>
      <c r="K71" s="513" t="str">
        <f t="array" ref="K71">IFERROR(XLOOKUP(L71,'Week 1 - Making'!$P:$P,'Week 1 - Making'!$A:$A),"")</f>
        <v>Audrey Migliaccio</v>
      </c>
      <c r="L71" s="7">
        <f>MINIFS('Week 1 - Making'!$P:$P,'Week 1 - Making'!$B:$B,Analysis!$A71)</f>
        <v>0</v>
      </c>
      <c r="M71" s="366" t="str">
        <f t="array" ref="M71">XLOOKUP($A71,Product,'Product List'!$K:K)</f>
        <v>#N/A</v>
      </c>
      <c r="N71" s="513" t="str">
        <f t="array" ref="N71">IFERROR(XLOOKUP(O71,'Week 2 - Making'!$P:$P,'Week 2 - Making'!$A:$A),"")</f>
        <v>Audrey Migliaccio</v>
      </c>
      <c r="O71" s="7">
        <f>MAXIFS('Week 2 - Making'!$P:$P,'Week 2 - Making'!$B:$B,Analysis!$A71)</f>
        <v>0</v>
      </c>
      <c r="P71" s="513" t="str">
        <f t="array" ref="P71">IFERROR(XLOOKUP(Q71,'Week 2 - Making'!$P:$P,'Week 2 - Making'!$A:$A),"")</f>
        <v>Audrey Migliaccio</v>
      </c>
      <c r="Q71" s="7">
        <f>MINIFS('Week 2 - Making'!$P:$P,'Week 2 - Making'!$B:$B,Analysis!$A71)</f>
        <v>0</v>
      </c>
      <c r="R71" s="511" t="str">
        <f t="array" ref="R71">XLOOKUP($A71,Product,'Product List'!$L:$L)</f>
        <v>#N/A</v>
      </c>
      <c r="S71" s="513" t="str">
        <f t="array" ref="S71">IFERROR(XLOOKUP(T71,'Week 3 - Making'!$P:$P,'Week 3 - Making'!$A:$A),"")</f>
        <v/>
      </c>
      <c r="T71" s="402">
        <f>MAXIFS('Week 3 - Making'!$P:$P,'Week 3 - Making'!$B:$B,Analysis!$A71)</f>
        <v>0</v>
      </c>
      <c r="U71" s="513" t="str">
        <f t="array" ref="U71">IFERROR(XLOOKUP(V71,'Week 3 - Making'!$P:$P,'Week 3 - Making'!$A:$A),"")</f>
        <v/>
      </c>
      <c r="V71" s="402">
        <f>MINIFS('Week 3 - Making'!$P:$P,'Week 3 - Making'!$B:$B,Analysis!$A71)</f>
        <v>0</v>
      </c>
      <c r="W71" s="366" t="str">
        <f t="array" ref="W71">XLOOKUP($A71,Product,'Product List'!$M:$M)</f>
        <v>#N/A</v>
      </c>
      <c r="X71" s="513" t="str">
        <f t="array" ref="X71">IFERROR(XLOOKUP(Y71,'Week 4 - Making'!$P:$P,'Week 4 - Making'!$A:$A),"")</f>
        <v/>
      </c>
      <c r="Y71" s="7">
        <f>MAXIFS('Week 4 - Making'!$P:$P,'Week 4 - Making'!$B:$B,Analysis!$A71)</f>
        <v>0</v>
      </c>
      <c r="Z71" s="513" t="str">
        <f t="array" ref="Z71">IFERROR(XLOOKUP(AA71,'Week 4 - Making'!$P:$P,'Week 4 - Making'!$A:$A),"")</f>
        <v/>
      </c>
      <c r="AA71" s="7">
        <f>MINIFS('Week 4 - Making'!$P:$P,'Week 4 - Making'!$B:$B,Analysis!$A71)</f>
        <v>0</v>
      </c>
      <c r="AB71" s="366" t="str">
        <f t="array" ref="AB71">XLOOKUP($A71,Product,'Product List'!$N:$N)</f>
        <v>#N/A</v>
      </c>
      <c r="AC71" s="513" t="str">
        <f t="array" ref="AC71">IFERROR(XLOOKUP(AD71,'Week 5 - Making'!$P:$P,'Week 5 - Making'!$A:$A),"")</f>
        <v/>
      </c>
      <c r="AD71" s="7">
        <f>MAXIFS('Week 5 - Making'!$P:$P,'Week 5 - Making'!$B:$B,Analysis!$A71)</f>
        <v>0</v>
      </c>
      <c r="AE71" s="513" t="str">
        <f t="array" ref="AE71">IFERROR(XLOOKUP(AF71,'Week 5 - Making'!$P:$P,'Week 5 - Making'!$A:$A),"")</f>
        <v/>
      </c>
      <c r="AF71" s="7">
        <f>MINIFS('Week 5 - Making'!$P:$P,'Week 5 - Making'!$B:$B,Analysis!$A71)</f>
        <v>0</v>
      </c>
      <c r="AG71" s="366"/>
    </row>
    <row r="72" ht="14.25" customHeight="1">
      <c r="A72" s="514"/>
      <c r="H72" s="366" t="str">
        <f t="array" ref="H72">XLOOKUP($A72,Product,'Product List'!$J:$J)</f>
        <v>#N/A</v>
      </c>
      <c r="I72" s="513" t="str">
        <f t="array" ref="I72">IFERROR(XLOOKUP(J72,'Week 1 - Making'!$P:$P,'Week 1 - Making'!$A:$A),"")</f>
        <v>Audrey Migliaccio</v>
      </c>
      <c r="J72" s="7">
        <f>MAXIFS('Week 1 - Making'!$P:$P,'Week 1 - Making'!$B:$B,Analysis!$A72)</f>
        <v>0</v>
      </c>
      <c r="K72" s="513" t="str">
        <f t="array" ref="K72">IFERROR(XLOOKUP(L72,'Week 1 - Making'!$P:$P,'Week 1 - Making'!$A:$A),"")</f>
        <v>Audrey Migliaccio</v>
      </c>
      <c r="L72" s="7">
        <f>MINIFS('Week 1 - Making'!$P:$P,'Week 1 - Making'!$B:$B,Analysis!$A72)</f>
        <v>0</v>
      </c>
      <c r="M72" s="366" t="str">
        <f t="array" ref="M72">XLOOKUP($A72,Product,'Product List'!$K:K)</f>
        <v>#N/A</v>
      </c>
      <c r="N72" s="513" t="str">
        <f t="array" ref="N72">IFERROR(XLOOKUP(O72,'Week 2 - Making'!$P:$P,'Week 2 - Making'!$A:$A),"")</f>
        <v>Audrey Migliaccio</v>
      </c>
      <c r="O72" s="7">
        <f>MAXIFS('Week 2 - Making'!$P:$P,'Week 2 - Making'!$B:$B,Analysis!$A72)</f>
        <v>0</v>
      </c>
      <c r="P72" s="513" t="str">
        <f t="array" ref="P72">IFERROR(XLOOKUP(Q72,'Week 2 - Making'!$P:$P,'Week 2 - Making'!$A:$A),"")</f>
        <v>Audrey Migliaccio</v>
      </c>
      <c r="Q72" s="7">
        <f>MINIFS('Week 2 - Making'!$P:$P,'Week 2 - Making'!$B:$B,Analysis!$A72)</f>
        <v>0</v>
      </c>
      <c r="R72" s="511" t="str">
        <f t="array" ref="R72">XLOOKUP($A72,Product,'Product List'!$L:$L)</f>
        <v>#N/A</v>
      </c>
      <c r="S72" s="513" t="str">
        <f t="array" ref="S72">IFERROR(XLOOKUP(T72,'Week 3 - Making'!$P:$P,'Week 3 - Making'!$A:$A),"")</f>
        <v/>
      </c>
      <c r="T72" s="402">
        <f>MAXIFS('Week 3 - Making'!$P:$P,'Week 3 - Making'!$B:$B,Analysis!$A72)</f>
        <v>0</v>
      </c>
      <c r="U72" s="513" t="str">
        <f t="array" ref="U72">IFERROR(XLOOKUP(V72,'Week 3 - Making'!$P:$P,'Week 3 - Making'!$A:$A),"")</f>
        <v/>
      </c>
      <c r="V72" s="402">
        <f>MINIFS('Week 3 - Making'!$P:$P,'Week 3 - Making'!$B:$B,Analysis!$A72)</f>
        <v>0</v>
      </c>
      <c r="W72" s="366" t="str">
        <f t="array" ref="W72">XLOOKUP($A72,Product,'Product List'!$M:$M)</f>
        <v>#N/A</v>
      </c>
      <c r="X72" s="513" t="str">
        <f t="array" ref="X72">IFERROR(XLOOKUP(Y72,'Week 4 - Making'!$P:$P,'Week 4 - Making'!$A:$A),"")</f>
        <v/>
      </c>
      <c r="Y72" s="7">
        <f>MAXIFS('Week 4 - Making'!$P:$P,'Week 4 - Making'!$B:$B,Analysis!$A72)</f>
        <v>0</v>
      </c>
      <c r="Z72" s="513" t="str">
        <f t="array" ref="Z72">IFERROR(XLOOKUP(AA72,'Week 4 - Making'!$P:$P,'Week 4 - Making'!$A:$A),"")</f>
        <v/>
      </c>
      <c r="AA72" s="7">
        <f>MINIFS('Week 4 - Making'!$P:$P,'Week 4 - Making'!$B:$B,Analysis!$A72)</f>
        <v>0</v>
      </c>
      <c r="AB72" s="366" t="str">
        <f t="array" ref="AB72">XLOOKUP($A72,Product,'Product List'!$N:$N)</f>
        <v>#N/A</v>
      </c>
      <c r="AC72" s="513" t="str">
        <f t="array" ref="AC72">IFERROR(XLOOKUP(AD72,'Week 5 - Making'!$P:$P,'Week 5 - Making'!$A:$A),"")</f>
        <v/>
      </c>
      <c r="AD72" s="7">
        <f>MAXIFS('Week 5 - Making'!$P:$P,'Week 5 - Making'!$B:$B,Analysis!$A72)</f>
        <v>0</v>
      </c>
      <c r="AE72" s="513" t="str">
        <f t="array" ref="AE72">IFERROR(XLOOKUP(AF72,'Week 5 - Making'!$P:$P,'Week 5 - Making'!$A:$A),"")</f>
        <v/>
      </c>
      <c r="AF72" s="7">
        <f>MINIFS('Week 5 - Making'!$P:$P,'Week 5 - Making'!$B:$B,Analysis!$A72)</f>
        <v>0</v>
      </c>
      <c r="AG72" s="366"/>
    </row>
    <row r="73" ht="14.25" customHeight="1">
      <c r="A73" s="514"/>
      <c r="H73" s="366" t="str">
        <f t="array" ref="H73">XLOOKUP($A73,Product,'Product List'!$J:$J)</f>
        <v>#N/A</v>
      </c>
      <c r="I73" s="513" t="str">
        <f t="array" ref="I73">IFERROR(XLOOKUP(J73,'Week 1 - Making'!$P:$P,'Week 1 - Making'!$A:$A),"")</f>
        <v>Audrey Migliaccio</v>
      </c>
      <c r="J73" s="7">
        <f>MAXIFS('Week 1 - Making'!$P:$P,'Week 1 - Making'!$B:$B,Analysis!$A73)</f>
        <v>0</v>
      </c>
      <c r="K73" s="513" t="str">
        <f t="array" ref="K73">IFERROR(XLOOKUP(L73,'Week 1 - Making'!$P:$P,'Week 1 - Making'!$A:$A),"")</f>
        <v>Audrey Migliaccio</v>
      </c>
      <c r="L73" s="7">
        <f>MINIFS('Week 1 - Making'!$P:$P,'Week 1 - Making'!$B:$B,Analysis!$A73)</f>
        <v>0</v>
      </c>
      <c r="M73" s="366" t="str">
        <f t="array" ref="M73">XLOOKUP($A73,Product,'Product List'!$K:K)</f>
        <v>#N/A</v>
      </c>
      <c r="N73" s="513" t="str">
        <f t="array" ref="N73">IFERROR(XLOOKUP(O73,'Week 2 - Making'!$P:$P,'Week 2 - Making'!$A:$A),"")</f>
        <v>Audrey Migliaccio</v>
      </c>
      <c r="O73" s="7">
        <f>MAXIFS('Week 2 - Making'!$P:$P,'Week 2 - Making'!$B:$B,Analysis!$A73)</f>
        <v>0</v>
      </c>
      <c r="P73" s="513" t="str">
        <f t="array" ref="P73">IFERROR(XLOOKUP(Q73,'Week 2 - Making'!$P:$P,'Week 2 - Making'!$A:$A),"")</f>
        <v>Audrey Migliaccio</v>
      </c>
      <c r="Q73" s="7">
        <f>MINIFS('Week 2 - Making'!$P:$P,'Week 2 - Making'!$B:$B,Analysis!$A73)</f>
        <v>0</v>
      </c>
      <c r="R73" s="511" t="str">
        <f t="array" ref="R73">XLOOKUP($A73,Product,'Product List'!$L:$L)</f>
        <v>#N/A</v>
      </c>
      <c r="S73" s="513" t="str">
        <f t="array" ref="S73">IFERROR(XLOOKUP(T73,'Week 3 - Making'!$P:$P,'Week 3 - Making'!$A:$A),"")</f>
        <v/>
      </c>
      <c r="T73" s="402">
        <f>MAXIFS('Week 3 - Making'!$P:$P,'Week 3 - Making'!$B:$B,Analysis!$A73)</f>
        <v>0</v>
      </c>
      <c r="U73" s="513" t="str">
        <f t="array" ref="U73">IFERROR(XLOOKUP(V73,'Week 3 - Making'!$P:$P,'Week 3 - Making'!$A:$A),"")</f>
        <v/>
      </c>
      <c r="V73" s="402">
        <f>MINIFS('Week 3 - Making'!$P:$P,'Week 3 - Making'!$B:$B,Analysis!$A73)</f>
        <v>0</v>
      </c>
      <c r="W73" s="366" t="str">
        <f t="array" ref="W73">XLOOKUP($A73,Product,'Product List'!$M:$M)</f>
        <v>#N/A</v>
      </c>
      <c r="X73" s="513" t="str">
        <f t="array" ref="X73">IFERROR(XLOOKUP(Y73,'Week 4 - Making'!$P:$P,'Week 4 - Making'!$A:$A),"")</f>
        <v/>
      </c>
      <c r="Y73" s="7">
        <f>MAXIFS('Week 4 - Making'!$P:$P,'Week 4 - Making'!$B:$B,Analysis!$A73)</f>
        <v>0</v>
      </c>
      <c r="Z73" s="513" t="str">
        <f t="array" ref="Z73">IFERROR(XLOOKUP(AA73,'Week 4 - Making'!$P:$P,'Week 4 - Making'!$A:$A),"")</f>
        <v/>
      </c>
      <c r="AA73" s="7">
        <f>MINIFS('Week 4 - Making'!$P:$P,'Week 4 - Making'!$B:$B,Analysis!$A73)</f>
        <v>0</v>
      </c>
      <c r="AB73" s="366" t="str">
        <f t="array" ref="AB73">XLOOKUP($A73,Product,'Product List'!$N:$N)</f>
        <v>#N/A</v>
      </c>
      <c r="AC73" s="513" t="str">
        <f t="array" ref="AC73">IFERROR(XLOOKUP(AD73,'Week 5 - Making'!$P:$P,'Week 5 - Making'!$A:$A),"")</f>
        <v/>
      </c>
      <c r="AD73" s="7">
        <f>MAXIFS('Week 5 - Making'!$P:$P,'Week 5 - Making'!$B:$B,Analysis!$A73)</f>
        <v>0</v>
      </c>
      <c r="AE73" s="513" t="str">
        <f t="array" ref="AE73">IFERROR(XLOOKUP(AF73,'Week 5 - Making'!$P:$P,'Week 5 - Making'!$A:$A),"")</f>
        <v/>
      </c>
      <c r="AF73" s="7">
        <f>MINIFS('Week 5 - Making'!$P:$P,'Week 5 - Making'!$B:$B,Analysis!$A73)</f>
        <v>0</v>
      </c>
      <c r="AG73" s="366"/>
    </row>
    <row r="74" ht="14.25" customHeight="1">
      <c r="A74" s="514"/>
      <c r="H74" s="366" t="str">
        <f t="array" ref="H74">XLOOKUP($A74,Product,'Product List'!$J:$J)</f>
        <v>#N/A</v>
      </c>
      <c r="I74" s="513" t="str">
        <f t="array" ref="I74">IFERROR(XLOOKUP(J74,'Week 1 - Making'!$P:$P,'Week 1 - Making'!$A:$A),"")</f>
        <v>Audrey Migliaccio</v>
      </c>
      <c r="J74" s="7">
        <f>MAXIFS('Week 1 - Making'!$P:$P,'Week 1 - Making'!$B:$B,Analysis!$A74)</f>
        <v>0</v>
      </c>
      <c r="K74" s="513" t="str">
        <f t="array" ref="K74">IFERROR(XLOOKUP(L74,'Week 1 - Making'!$P:$P,'Week 1 - Making'!$A:$A),"")</f>
        <v>Audrey Migliaccio</v>
      </c>
      <c r="L74" s="7">
        <f>MINIFS('Week 1 - Making'!$P:$P,'Week 1 - Making'!$B:$B,Analysis!$A74)</f>
        <v>0</v>
      </c>
      <c r="M74" s="366" t="str">
        <f t="array" ref="M74">XLOOKUP($A74,Product,'Product List'!$K:K)</f>
        <v>#N/A</v>
      </c>
      <c r="N74" s="513" t="str">
        <f t="array" ref="N74">IFERROR(XLOOKUP(O74,'Week 2 - Making'!$P:$P,'Week 2 - Making'!$A:$A),"")</f>
        <v>Audrey Migliaccio</v>
      </c>
      <c r="O74" s="7">
        <f>MAXIFS('Week 2 - Making'!$P:$P,'Week 2 - Making'!$B:$B,Analysis!$A74)</f>
        <v>0</v>
      </c>
      <c r="P74" s="513" t="str">
        <f t="array" ref="P74">IFERROR(XLOOKUP(Q74,'Week 2 - Making'!$P:$P,'Week 2 - Making'!$A:$A),"")</f>
        <v>Audrey Migliaccio</v>
      </c>
      <c r="Q74" s="7">
        <f>MINIFS('Week 2 - Making'!$P:$P,'Week 2 - Making'!$B:$B,Analysis!$A74)</f>
        <v>0</v>
      </c>
      <c r="R74" s="511" t="str">
        <f t="array" ref="R74">XLOOKUP($A74,Product,'Product List'!$L:$L)</f>
        <v>#N/A</v>
      </c>
      <c r="S74" s="513" t="str">
        <f t="array" ref="S74">IFERROR(XLOOKUP(T74,'Week 3 - Making'!$P:$P,'Week 3 - Making'!$A:$A),"")</f>
        <v/>
      </c>
      <c r="T74" s="402">
        <f>MAXIFS('Week 3 - Making'!$P:$P,'Week 3 - Making'!$B:$B,Analysis!$A74)</f>
        <v>0</v>
      </c>
      <c r="U74" s="513" t="str">
        <f t="array" ref="U74">IFERROR(XLOOKUP(V74,'Week 3 - Making'!$P:$P,'Week 3 - Making'!$A:$A),"")</f>
        <v/>
      </c>
      <c r="V74" s="402">
        <f>MINIFS('Week 3 - Making'!$P:$P,'Week 3 - Making'!$B:$B,Analysis!$A74)</f>
        <v>0</v>
      </c>
      <c r="W74" s="366" t="str">
        <f t="array" ref="W74">XLOOKUP($A74,Product,'Product List'!$M:$M)</f>
        <v>#N/A</v>
      </c>
      <c r="X74" s="513" t="str">
        <f t="array" ref="X74">IFERROR(XLOOKUP(Y74,'Week 4 - Making'!$P:$P,'Week 4 - Making'!$A:$A),"")</f>
        <v/>
      </c>
      <c r="Y74" s="7">
        <f>MAXIFS('Week 4 - Making'!$P:$P,'Week 4 - Making'!$B:$B,Analysis!$A74)</f>
        <v>0</v>
      </c>
      <c r="Z74" s="513" t="str">
        <f t="array" ref="Z74">IFERROR(XLOOKUP(AA74,'Week 4 - Making'!$P:$P,'Week 4 - Making'!$A:$A),"")</f>
        <v/>
      </c>
      <c r="AA74" s="7">
        <f>MINIFS('Week 4 - Making'!$P:$P,'Week 4 - Making'!$B:$B,Analysis!$A74)</f>
        <v>0</v>
      </c>
      <c r="AB74" s="366" t="str">
        <f t="array" ref="AB74">XLOOKUP($A74,Product,'Product List'!$N:$N)</f>
        <v>#N/A</v>
      </c>
      <c r="AC74" s="513" t="str">
        <f t="array" ref="AC74">IFERROR(XLOOKUP(AD74,'Week 5 - Making'!$P:$P,'Week 5 - Making'!$A:$A),"")</f>
        <v/>
      </c>
      <c r="AD74" s="7">
        <f>MAXIFS('Week 5 - Making'!$P:$P,'Week 5 - Making'!$B:$B,Analysis!$A74)</f>
        <v>0</v>
      </c>
      <c r="AE74" s="513" t="str">
        <f t="array" ref="AE74">IFERROR(XLOOKUP(AF74,'Week 5 - Making'!$P:$P,'Week 5 - Making'!$A:$A),"")</f>
        <v/>
      </c>
      <c r="AF74" s="7">
        <f>MINIFS('Week 5 - Making'!$P:$P,'Week 5 - Making'!$B:$B,Analysis!$A74)</f>
        <v>0</v>
      </c>
      <c r="AG74" s="366"/>
    </row>
    <row r="75" ht="14.25" customHeight="1">
      <c r="A75" s="514"/>
      <c r="H75" s="366" t="str">
        <f t="array" ref="H75">XLOOKUP($A75,Product,'Product List'!$J:$J)</f>
        <v>#N/A</v>
      </c>
      <c r="I75" s="513" t="str">
        <f t="array" ref="I75">IFERROR(XLOOKUP(J75,'Week 1 - Making'!$P:$P,'Week 1 - Making'!$A:$A),"")</f>
        <v>Audrey Migliaccio</v>
      </c>
      <c r="J75" s="7">
        <f>MAXIFS('Week 1 - Making'!$P:$P,'Week 1 - Making'!$B:$B,Analysis!$A75)</f>
        <v>0</v>
      </c>
      <c r="K75" s="513" t="str">
        <f t="array" ref="K75">IFERROR(XLOOKUP(L75,'Week 1 - Making'!$P:$P,'Week 1 - Making'!$A:$A),"")</f>
        <v>Audrey Migliaccio</v>
      </c>
      <c r="L75" s="7">
        <f>MINIFS('Week 1 - Making'!$P:$P,'Week 1 - Making'!$B:$B,Analysis!$A75)</f>
        <v>0</v>
      </c>
      <c r="M75" s="366" t="str">
        <f t="array" ref="M75">XLOOKUP($A75,Product,'Product List'!$K:K)</f>
        <v>#N/A</v>
      </c>
      <c r="N75" s="513" t="str">
        <f t="array" ref="N75">IFERROR(XLOOKUP(O75,'Week 2 - Making'!$P:$P,'Week 2 - Making'!$A:$A),"")</f>
        <v>Audrey Migliaccio</v>
      </c>
      <c r="O75" s="7">
        <f>MAXIFS('Week 2 - Making'!$P:$P,'Week 2 - Making'!$B:$B,Analysis!$A75)</f>
        <v>0</v>
      </c>
      <c r="P75" s="513" t="str">
        <f t="array" ref="P75">IFERROR(XLOOKUP(Q75,'Week 2 - Making'!$P:$P,'Week 2 - Making'!$A:$A),"")</f>
        <v>Audrey Migliaccio</v>
      </c>
      <c r="Q75" s="7">
        <f>MINIFS('Week 2 - Making'!$P:$P,'Week 2 - Making'!$B:$B,Analysis!$A75)</f>
        <v>0</v>
      </c>
      <c r="R75" s="511" t="str">
        <f t="array" ref="R75">XLOOKUP($A75,Product,'Product List'!$L:$L)</f>
        <v>#N/A</v>
      </c>
      <c r="S75" s="513" t="str">
        <f t="array" ref="S75">IFERROR(XLOOKUP(T75,'Week 3 - Making'!$P:$P,'Week 3 - Making'!$A:$A),"")</f>
        <v/>
      </c>
      <c r="T75" s="402">
        <f>MAXIFS('Week 3 - Making'!$P:$P,'Week 3 - Making'!$B:$B,Analysis!$A75)</f>
        <v>0</v>
      </c>
      <c r="U75" s="513" t="str">
        <f t="array" ref="U75">IFERROR(XLOOKUP(V75,'Week 3 - Making'!$P:$P,'Week 3 - Making'!$A:$A),"")</f>
        <v/>
      </c>
      <c r="V75" s="402">
        <f>MINIFS('Week 3 - Making'!$P:$P,'Week 3 - Making'!$B:$B,Analysis!$A75)</f>
        <v>0</v>
      </c>
      <c r="W75" s="366" t="str">
        <f t="array" ref="W75">XLOOKUP($A75,Product,'Product List'!$M:$M)</f>
        <v>#N/A</v>
      </c>
      <c r="X75" s="513" t="str">
        <f t="array" ref="X75">IFERROR(XLOOKUP(Y75,'Week 4 - Making'!$P:$P,'Week 4 - Making'!$A:$A),"")</f>
        <v/>
      </c>
      <c r="Y75" s="7">
        <f>MAXIFS('Week 4 - Making'!$P:$P,'Week 4 - Making'!$B:$B,Analysis!$A75)</f>
        <v>0</v>
      </c>
      <c r="Z75" s="513" t="str">
        <f t="array" ref="Z75">IFERROR(XLOOKUP(AA75,'Week 4 - Making'!$P:$P,'Week 4 - Making'!$A:$A),"")</f>
        <v/>
      </c>
      <c r="AA75" s="7">
        <f>MINIFS('Week 4 - Making'!$P:$P,'Week 4 - Making'!$B:$B,Analysis!$A75)</f>
        <v>0</v>
      </c>
      <c r="AB75" s="366" t="str">
        <f t="array" ref="AB75">XLOOKUP($A75,Product,'Product List'!$N:$N)</f>
        <v>#N/A</v>
      </c>
      <c r="AC75" s="513" t="str">
        <f t="array" ref="AC75">IFERROR(XLOOKUP(AD75,'Week 5 - Making'!$P:$P,'Week 5 - Making'!$A:$A),"")</f>
        <v/>
      </c>
      <c r="AD75" s="7">
        <f>MAXIFS('Week 5 - Making'!$P:$P,'Week 5 - Making'!$B:$B,Analysis!$A75)</f>
        <v>0</v>
      </c>
      <c r="AE75" s="513" t="str">
        <f t="array" ref="AE75">IFERROR(XLOOKUP(AF75,'Week 5 - Making'!$P:$P,'Week 5 - Making'!$A:$A),"")</f>
        <v/>
      </c>
      <c r="AF75" s="7">
        <f>MINIFS('Week 5 - Making'!$P:$P,'Week 5 - Making'!$B:$B,Analysis!$A75)</f>
        <v>0</v>
      </c>
      <c r="AG75" s="366"/>
    </row>
    <row r="76" ht="14.25" customHeight="1">
      <c r="A76" s="514"/>
      <c r="H76" s="366" t="str">
        <f t="array" ref="H76">XLOOKUP($A76,Product,'Product List'!$J:$J)</f>
        <v>#N/A</v>
      </c>
      <c r="I76" s="513" t="str">
        <f t="array" ref="I76">IFERROR(XLOOKUP(J76,'Week 1 - Making'!$P:$P,'Week 1 - Making'!$A:$A),"")</f>
        <v>Audrey Migliaccio</v>
      </c>
      <c r="J76" s="7">
        <f>MAXIFS('Week 1 - Making'!$P:$P,'Week 1 - Making'!$B:$B,Analysis!$A76)</f>
        <v>0</v>
      </c>
      <c r="K76" s="513" t="str">
        <f t="array" ref="K76">IFERROR(XLOOKUP(L76,'Week 1 - Making'!$P:$P,'Week 1 - Making'!$A:$A),"")</f>
        <v>Audrey Migliaccio</v>
      </c>
      <c r="L76" s="7">
        <f>MINIFS('Week 1 - Making'!$P:$P,'Week 1 - Making'!$B:$B,Analysis!$A76)</f>
        <v>0</v>
      </c>
      <c r="M76" s="366" t="str">
        <f t="array" ref="M76">XLOOKUP($A76,Product,'Product List'!$K:K)</f>
        <v>#N/A</v>
      </c>
      <c r="N76" s="513" t="str">
        <f t="array" ref="N76">IFERROR(XLOOKUP(O76,'Week 2 - Making'!$P:$P,'Week 2 - Making'!$A:$A),"")</f>
        <v>Audrey Migliaccio</v>
      </c>
      <c r="O76" s="7">
        <f>MAXIFS('Week 2 - Making'!$P:$P,'Week 2 - Making'!$B:$B,Analysis!$A76)</f>
        <v>0</v>
      </c>
      <c r="P76" s="513" t="str">
        <f t="array" ref="P76">IFERROR(XLOOKUP(Q76,'Week 2 - Making'!$P:$P,'Week 2 - Making'!$A:$A),"")</f>
        <v>Audrey Migliaccio</v>
      </c>
      <c r="Q76" s="7">
        <f>MINIFS('Week 2 - Making'!$P:$P,'Week 2 - Making'!$B:$B,Analysis!$A76)</f>
        <v>0</v>
      </c>
      <c r="R76" s="511" t="str">
        <f t="array" ref="R76">XLOOKUP($A76,Product,'Product List'!$L:$L)</f>
        <v>#N/A</v>
      </c>
      <c r="S76" s="513" t="str">
        <f t="array" ref="S76">IFERROR(XLOOKUP(T76,'Week 3 - Making'!$P:$P,'Week 3 - Making'!$A:$A),"")</f>
        <v/>
      </c>
      <c r="T76" s="402">
        <f>MAXIFS('Week 3 - Making'!$P:$P,'Week 3 - Making'!$B:$B,Analysis!$A76)</f>
        <v>0</v>
      </c>
      <c r="U76" s="513" t="str">
        <f t="array" ref="U76">IFERROR(XLOOKUP(V76,'Week 3 - Making'!$P:$P,'Week 3 - Making'!$A:$A),"")</f>
        <v/>
      </c>
      <c r="V76" s="402">
        <f>MINIFS('Week 3 - Making'!$P:$P,'Week 3 - Making'!$B:$B,Analysis!$A76)</f>
        <v>0</v>
      </c>
      <c r="W76" s="366" t="str">
        <f t="array" ref="W76">XLOOKUP($A76,Product,'Product List'!$M:$M)</f>
        <v>#N/A</v>
      </c>
      <c r="X76" s="513" t="str">
        <f t="array" ref="X76">IFERROR(XLOOKUP(Y76,'Week 4 - Making'!$P:$P,'Week 4 - Making'!$A:$A),"")</f>
        <v/>
      </c>
      <c r="Y76" s="7">
        <f>MAXIFS('Week 4 - Making'!$P:$P,'Week 4 - Making'!$B:$B,Analysis!$A76)</f>
        <v>0</v>
      </c>
      <c r="Z76" s="513" t="str">
        <f t="array" ref="Z76">IFERROR(XLOOKUP(AA76,'Week 4 - Making'!$P:$P,'Week 4 - Making'!$A:$A),"")</f>
        <v/>
      </c>
      <c r="AA76" s="7">
        <f>MINIFS('Week 4 - Making'!$P:$P,'Week 4 - Making'!$B:$B,Analysis!$A76)</f>
        <v>0</v>
      </c>
      <c r="AB76" s="366" t="str">
        <f t="array" ref="AB76">XLOOKUP($A76,Product,'Product List'!$N:$N)</f>
        <v>#N/A</v>
      </c>
      <c r="AC76" s="513" t="str">
        <f t="array" ref="AC76">IFERROR(XLOOKUP(AD76,'Week 5 - Making'!$P:$P,'Week 5 - Making'!$A:$A),"")</f>
        <v/>
      </c>
      <c r="AD76" s="7">
        <f>MAXIFS('Week 5 - Making'!$P:$P,'Week 5 - Making'!$B:$B,Analysis!$A76)</f>
        <v>0</v>
      </c>
      <c r="AE76" s="513" t="str">
        <f t="array" ref="AE76">IFERROR(XLOOKUP(AF76,'Week 5 - Making'!$P:$P,'Week 5 - Making'!$A:$A),"")</f>
        <v/>
      </c>
      <c r="AF76" s="7">
        <f>MINIFS('Week 5 - Making'!$P:$P,'Week 5 - Making'!$B:$B,Analysis!$A76)</f>
        <v>0</v>
      </c>
      <c r="AG76" s="366"/>
    </row>
    <row r="77" ht="14.25" customHeight="1">
      <c r="A77" s="514"/>
      <c r="H77" s="366" t="str">
        <f t="array" ref="H77">XLOOKUP($A77,Product,'Product List'!$J:$J)</f>
        <v>#N/A</v>
      </c>
      <c r="I77" s="513" t="str">
        <f t="array" ref="I77">IFERROR(XLOOKUP(J77,'Week 1 - Making'!$P:$P,'Week 1 - Making'!$A:$A),"")</f>
        <v>Audrey Migliaccio</v>
      </c>
      <c r="J77" s="7">
        <f>MAXIFS('Week 1 - Making'!$P:$P,'Week 1 - Making'!$B:$B,Analysis!$A77)</f>
        <v>0</v>
      </c>
      <c r="K77" s="513" t="str">
        <f t="array" ref="K77">IFERROR(XLOOKUP(L77,'Week 1 - Making'!$P:$P,'Week 1 - Making'!$A:$A),"")</f>
        <v>Audrey Migliaccio</v>
      </c>
      <c r="L77" s="7">
        <f>MINIFS('Week 1 - Making'!$P:$P,'Week 1 - Making'!$B:$B,Analysis!$A77)</f>
        <v>0</v>
      </c>
      <c r="M77" s="366" t="str">
        <f t="array" ref="M77">XLOOKUP($A77,Product,'Product List'!$K:K)</f>
        <v>#N/A</v>
      </c>
      <c r="N77" s="513" t="str">
        <f t="array" ref="N77">IFERROR(XLOOKUP(O77,'Week 2 - Making'!$P:$P,'Week 2 - Making'!$A:$A),"")</f>
        <v>Audrey Migliaccio</v>
      </c>
      <c r="O77" s="7">
        <f>MAXIFS('Week 2 - Making'!$P:$P,'Week 2 - Making'!$B:$B,Analysis!$A77)</f>
        <v>0</v>
      </c>
      <c r="P77" s="513" t="str">
        <f t="array" ref="P77">IFERROR(XLOOKUP(Q77,'Week 2 - Making'!$P:$P,'Week 2 - Making'!$A:$A),"")</f>
        <v>Audrey Migliaccio</v>
      </c>
      <c r="Q77" s="7">
        <f>MINIFS('Week 2 - Making'!$P:$P,'Week 2 - Making'!$B:$B,Analysis!$A77)</f>
        <v>0</v>
      </c>
      <c r="R77" s="511" t="str">
        <f t="array" ref="R77">XLOOKUP($A77,Product,'Product List'!$L:$L)</f>
        <v>#N/A</v>
      </c>
      <c r="S77" s="513" t="str">
        <f t="array" ref="S77">IFERROR(XLOOKUP(T77,'Week 3 - Making'!$P:$P,'Week 3 - Making'!$A:$A),"")</f>
        <v/>
      </c>
      <c r="T77" s="402">
        <f>MAXIFS('Week 3 - Making'!$P:$P,'Week 3 - Making'!$B:$B,Analysis!$A77)</f>
        <v>0</v>
      </c>
      <c r="U77" s="513" t="str">
        <f t="array" ref="U77">IFERROR(XLOOKUP(V77,'Week 3 - Making'!$P:$P,'Week 3 - Making'!$A:$A),"")</f>
        <v/>
      </c>
      <c r="V77" s="402">
        <f>MINIFS('Week 3 - Making'!$P:$P,'Week 3 - Making'!$B:$B,Analysis!$A77)</f>
        <v>0</v>
      </c>
      <c r="W77" s="366" t="str">
        <f t="array" ref="W77">XLOOKUP($A77,Product,'Product List'!$M:$M)</f>
        <v>#N/A</v>
      </c>
      <c r="X77" s="513" t="str">
        <f t="array" ref="X77">IFERROR(XLOOKUP(Y77,'Week 4 - Making'!$P:$P,'Week 4 - Making'!$A:$A),"")</f>
        <v/>
      </c>
      <c r="Y77" s="7">
        <f>MAXIFS('Week 4 - Making'!$P:$P,'Week 4 - Making'!$B:$B,Analysis!$A77)</f>
        <v>0</v>
      </c>
      <c r="Z77" s="513" t="str">
        <f t="array" ref="Z77">IFERROR(XLOOKUP(AA77,'Week 4 - Making'!$P:$P,'Week 4 - Making'!$A:$A),"")</f>
        <v/>
      </c>
      <c r="AA77" s="7">
        <f>MINIFS('Week 4 - Making'!$P:$P,'Week 4 - Making'!$B:$B,Analysis!$A77)</f>
        <v>0</v>
      </c>
      <c r="AB77" s="366" t="str">
        <f t="array" ref="AB77">XLOOKUP($A77,Product,'Product List'!$N:$N)</f>
        <v>#N/A</v>
      </c>
      <c r="AC77" s="513" t="str">
        <f t="array" ref="AC77">IFERROR(XLOOKUP(AD77,'Week 5 - Making'!$P:$P,'Week 5 - Making'!$A:$A),"")</f>
        <v/>
      </c>
      <c r="AD77" s="7">
        <f>MAXIFS('Week 5 - Making'!$P:$P,'Week 5 - Making'!$B:$B,Analysis!$A77)</f>
        <v>0</v>
      </c>
      <c r="AE77" s="513" t="str">
        <f t="array" ref="AE77">IFERROR(XLOOKUP(AF77,'Week 5 - Making'!$P:$P,'Week 5 - Making'!$A:$A),"")</f>
        <v/>
      </c>
      <c r="AF77" s="7">
        <f>MINIFS('Week 5 - Making'!$P:$P,'Week 5 - Making'!$B:$B,Analysis!$A77)</f>
        <v>0</v>
      </c>
      <c r="AG77" s="366"/>
    </row>
    <row r="78" ht="14.25" customHeight="1">
      <c r="A78" s="514"/>
      <c r="H78" s="366" t="str">
        <f t="array" ref="H78">XLOOKUP($A78,Product,'Product List'!$J:$J)</f>
        <v>#N/A</v>
      </c>
      <c r="I78" s="513" t="str">
        <f t="array" ref="I78">IFERROR(XLOOKUP(J78,'Week 1 - Making'!$P:$P,'Week 1 - Making'!$A:$A),"")</f>
        <v>Audrey Migliaccio</v>
      </c>
      <c r="J78" s="7">
        <f>MAXIFS('Week 1 - Making'!$P:$P,'Week 1 - Making'!$B:$B,Analysis!$A78)</f>
        <v>0</v>
      </c>
      <c r="K78" s="513" t="str">
        <f t="array" ref="K78">IFERROR(XLOOKUP(L78,'Week 1 - Making'!$P:$P,'Week 1 - Making'!$A:$A),"")</f>
        <v>Audrey Migliaccio</v>
      </c>
      <c r="L78" s="7">
        <f>MINIFS('Week 1 - Making'!$P:$P,'Week 1 - Making'!$B:$B,Analysis!$A78)</f>
        <v>0</v>
      </c>
      <c r="M78" s="366" t="str">
        <f t="array" ref="M78">XLOOKUP($A78,Product,'Product List'!$K:K)</f>
        <v>#N/A</v>
      </c>
      <c r="N78" s="513" t="str">
        <f t="array" ref="N78">IFERROR(XLOOKUP(O78,'Week 2 - Making'!$P:$P,'Week 2 - Making'!$A:$A),"")</f>
        <v>Audrey Migliaccio</v>
      </c>
      <c r="O78" s="7">
        <f>MAXIFS('Week 2 - Making'!$P:$P,'Week 2 - Making'!$B:$B,Analysis!$A78)</f>
        <v>0</v>
      </c>
      <c r="P78" s="513" t="str">
        <f t="array" ref="P78">IFERROR(XLOOKUP(Q78,'Week 2 - Making'!$P:$P,'Week 2 - Making'!$A:$A),"")</f>
        <v>Audrey Migliaccio</v>
      </c>
      <c r="Q78" s="7">
        <f>MINIFS('Week 2 - Making'!$P:$P,'Week 2 - Making'!$B:$B,Analysis!$A78)</f>
        <v>0</v>
      </c>
      <c r="R78" s="511" t="str">
        <f t="array" ref="R78">XLOOKUP($A78,Product,'Product List'!$L:$L)</f>
        <v>#N/A</v>
      </c>
      <c r="S78" s="513" t="str">
        <f t="array" ref="S78">IFERROR(XLOOKUP(T78,'Week 3 - Making'!$P:$P,'Week 3 - Making'!$A:$A),"")</f>
        <v/>
      </c>
      <c r="T78" s="402">
        <f>MAXIFS('Week 3 - Making'!$P:$P,'Week 3 - Making'!$B:$B,Analysis!$A78)</f>
        <v>0</v>
      </c>
      <c r="U78" s="513" t="str">
        <f t="array" ref="U78">IFERROR(XLOOKUP(V78,'Week 3 - Making'!$P:$P,'Week 3 - Making'!$A:$A),"")</f>
        <v/>
      </c>
      <c r="V78" s="402">
        <f>MINIFS('Week 3 - Making'!$P:$P,'Week 3 - Making'!$B:$B,Analysis!$A78)</f>
        <v>0</v>
      </c>
      <c r="W78" s="366" t="str">
        <f t="array" ref="W78">XLOOKUP($A78,Product,'Product List'!$M:$M)</f>
        <v>#N/A</v>
      </c>
      <c r="X78" s="513" t="str">
        <f t="array" ref="X78">IFERROR(XLOOKUP(Y78,'Week 4 - Making'!$P:$P,'Week 4 - Making'!$A:$A),"")</f>
        <v/>
      </c>
      <c r="Y78" s="7">
        <f>MAXIFS('Week 4 - Making'!$P:$P,'Week 4 - Making'!$B:$B,Analysis!$A78)</f>
        <v>0</v>
      </c>
      <c r="Z78" s="513" t="str">
        <f t="array" ref="Z78">IFERROR(XLOOKUP(AA78,'Week 4 - Making'!$P:$P,'Week 4 - Making'!$A:$A),"")</f>
        <v/>
      </c>
      <c r="AA78" s="7">
        <f>MINIFS('Week 4 - Making'!$P:$P,'Week 4 - Making'!$B:$B,Analysis!$A78)</f>
        <v>0</v>
      </c>
      <c r="AB78" s="366" t="str">
        <f t="array" ref="AB78">XLOOKUP($A78,Product,'Product List'!$N:$N)</f>
        <v>#N/A</v>
      </c>
      <c r="AC78" s="513" t="str">
        <f t="array" ref="AC78">IFERROR(XLOOKUP(AD78,'Week 5 - Making'!$P:$P,'Week 5 - Making'!$A:$A),"")</f>
        <v/>
      </c>
      <c r="AD78" s="7">
        <f>MAXIFS('Week 5 - Making'!$P:$P,'Week 5 - Making'!$B:$B,Analysis!$A78)</f>
        <v>0</v>
      </c>
      <c r="AE78" s="513" t="str">
        <f t="array" ref="AE78">IFERROR(XLOOKUP(AF78,'Week 5 - Making'!$P:$P,'Week 5 - Making'!$A:$A),"")</f>
        <v/>
      </c>
      <c r="AF78" s="7">
        <f>MINIFS('Week 5 - Making'!$P:$P,'Week 5 - Making'!$B:$B,Analysis!$A78)</f>
        <v>0</v>
      </c>
      <c r="AG78" s="366"/>
    </row>
    <row r="79" ht="14.25" customHeight="1">
      <c r="A79" s="514"/>
      <c r="H79" s="366" t="str">
        <f t="array" ref="H79">XLOOKUP($A79,Product,'Product List'!$J:$J)</f>
        <v>#N/A</v>
      </c>
      <c r="I79" s="513" t="str">
        <f t="array" ref="I79">IFERROR(XLOOKUP(J79,'Week 1 - Making'!$P:$P,'Week 1 - Making'!$A:$A),"")</f>
        <v>Audrey Migliaccio</v>
      </c>
      <c r="J79" s="7">
        <f>MAXIFS('Week 1 - Making'!$P:$P,'Week 1 - Making'!$B:$B,Analysis!$A79)</f>
        <v>0</v>
      </c>
      <c r="K79" s="513" t="str">
        <f t="array" ref="K79">IFERROR(XLOOKUP(L79,'Week 1 - Making'!$P:$P,'Week 1 - Making'!$A:$A),"")</f>
        <v>Audrey Migliaccio</v>
      </c>
      <c r="L79" s="7">
        <f>MINIFS('Week 1 - Making'!$P:$P,'Week 1 - Making'!$B:$B,Analysis!$A79)</f>
        <v>0</v>
      </c>
      <c r="M79" s="366" t="str">
        <f t="array" ref="M79">XLOOKUP($A79,Product,'Product List'!$K:K)</f>
        <v>#N/A</v>
      </c>
      <c r="N79" s="513" t="str">
        <f t="array" ref="N79">IFERROR(XLOOKUP(O79,'Week 2 - Making'!$P:$P,'Week 2 - Making'!$A:$A),"")</f>
        <v>Audrey Migliaccio</v>
      </c>
      <c r="O79" s="7">
        <f>MAXIFS('Week 2 - Making'!$P:$P,'Week 2 - Making'!$B:$B,Analysis!$A79)</f>
        <v>0</v>
      </c>
      <c r="P79" s="513" t="str">
        <f t="array" ref="P79">IFERROR(XLOOKUP(Q79,'Week 2 - Making'!$P:$P,'Week 2 - Making'!$A:$A),"")</f>
        <v>Audrey Migliaccio</v>
      </c>
      <c r="Q79" s="7">
        <f>MINIFS('Week 2 - Making'!$P:$P,'Week 2 - Making'!$B:$B,Analysis!$A79)</f>
        <v>0</v>
      </c>
      <c r="R79" s="511" t="str">
        <f t="array" ref="R79">XLOOKUP($A79,Product,'Product List'!$L:$L)</f>
        <v>#N/A</v>
      </c>
      <c r="S79" s="513" t="str">
        <f t="array" ref="S79">IFERROR(XLOOKUP(T79,'Week 3 - Making'!$P:$P,'Week 3 - Making'!$A:$A),"")</f>
        <v/>
      </c>
      <c r="T79" s="402">
        <f>MAXIFS('Week 3 - Making'!$P:$P,'Week 3 - Making'!$B:$B,Analysis!$A79)</f>
        <v>0</v>
      </c>
      <c r="U79" s="513" t="str">
        <f t="array" ref="U79">IFERROR(XLOOKUP(V79,'Week 3 - Making'!$P:$P,'Week 3 - Making'!$A:$A),"")</f>
        <v/>
      </c>
      <c r="V79" s="402">
        <f>MINIFS('Week 3 - Making'!$P:$P,'Week 3 - Making'!$B:$B,Analysis!$A79)</f>
        <v>0</v>
      </c>
      <c r="W79" s="366" t="str">
        <f t="array" ref="W79">XLOOKUP($A79,Product,'Product List'!$M:$M)</f>
        <v>#N/A</v>
      </c>
      <c r="X79" s="513" t="str">
        <f t="array" ref="X79">IFERROR(XLOOKUP(Y79,'Week 4 - Making'!$P:$P,'Week 4 - Making'!$A:$A),"")</f>
        <v/>
      </c>
      <c r="Y79" s="7">
        <f>MAXIFS('Week 4 - Making'!$P:$P,'Week 4 - Making'!$B:$B,Analysis!$A79)</f>
        <v>0</v>
      </c>
      <c r="Z79" s="513" t="str">
        <f t="array" ref="Z79">IFERROR(XLOOKUP(AA79,'Week 4 - Making'!$P:$P,'Week 4 - Making'!$A:$A),"")</f>
        <v/>
      </c>
      <c r="AA79" s="7">
        <f>MINIFS('Week 4 - Making'!$P:$P,'Week 4 - Making'!$B:$B,Analysis!$A79)</f>
        <v>0</v>
      </c>
      <c r="AB79" s="366" t="str">
        <f t="array" ref="AB79">XLOOKUP($A79,Product,'Product List'!$N:$N)</f>
        <v>#N/A</v>
      </c>
      <c r="AC79" s="513" t="str">
        <f t="array" ref="AC79">IFERROR(XLOOKUP(AD79,'Week 5 - Making'!$P:$P,'Week 5 - Making'!$A:$A),"")</f>
        <v/>
      </c>
      <c r="AD79" s="7">
        <f>MAXIFS('Week 5 - Making'!$P:$P,'Week 5 - Making'!$B:$B,Analysis!$A79)</f>
        <v>0</v>
      </c>
      <c r="AE79" s="513" t="str">
        <f t="array" ref="AE79">IFERROR(XLOOKUP(AF79,'Week 5 - Making'!$P:$P,'Week 5 - Making'!$A:$A),"")</f>
        <v/>
      </c>
      <c r="AF79" s="7">
        <f>MINIFS('Week 5 - Making'!$P:$P,'Week 5 - Making'!$B:$B,Analysis!$A79)</f>
        <v>0</v>
      </c>
      <c r="AG79" s="366"/>
    </row>
    <row r="80" ht="14.25" customHeight="1">
      <c r="A80" s="514"/>
      <c r="H80" s="366" t="str">
        <f t="array" ref="H80">XLOOKUP($A80,Product,'Product List'!$J:$J)</f>
        <v>#N/A</v>
      </c>
      <c r="I80" s="513" t="str">
        <f t="array" ref="I80">IFERROR(XLOOKUP(J80,'Week 1 - Making'!$P:$P,'Week 1 - Making'!$A:$A),"")</f>
        <v>Audrey Migliaccio</v>
      </c>
      <c r="J80" s="7">
        <f>MAXIFS('Week 1 - Making'!$P:$P,'Week 1 - Making'!$B:$B,Analysis!$A80)</f>
        <v>0</v>
      </c>
      <c r="K80" s="513" t="str">
        <f t="array" ref="K80">IFERROR(XLOOKUP(L80,'Week 1 - Making'!$P:$P,'Week 1 - Making'!$A:$A),"")</f>
        <v>Audrey Migliaccio</v>
      </c>
      <c r="L80" s="7">
        <f>MINIFS('Week 1 - Making'!$P:$P,'Week 1 - Making'!$B:$B,Analysis!$A80)</f>
        <v>0</v>
      </c>
      <c r="M80" s="366" t="str">
        <f t="array" ref="M80">XLOOKUP($A80,Product,'Product List'!$K:K)</f>
        <v>#N/A</v>
      </c>
      <c r="N80" s="513" t="str">
        <f t="array" ref="N80">IFERROR(XLOOKUP(O80,'Week 2 - Making'!$P:$P,'Week 2 - Making'!$A:$A),"")</f>
        <v>Audrey Migliaccio</v>
      </c>
      <c r="O80" s="7">
        <f>MAXIFS('Week 2 - Making'!$P:$P,'Week 2 - Making'!$B:$B,Analysis!$A80)</f>
        <v>0</v>
      </c>
      <c r="P80" s="513" t="str">
        <f t="array" ref="P80">IFERROR(XLOOKUP(Q80,'Week 2 - Making'!$P:$P,'Week 2 - Making'!$A:$A),"")</f>
        <v>Audrey Migliaccio</v>
      </c>
      <c r="Q80" s="7">
        <f>MINIFS('Week 2 - Making'!$P:$P,'Week 2 - Making'!$B:$B,Analysis!$A80)</f>
        <v>0</v>
      </c>
      <c r="R80" s="511" t="str">
        <f t="array" ref="R80">XLOOKUP($A80,Product,'Product List'!$L:$L)</f>
        <v>#N/A</v>
      </c>
      <c r="S80" s="513" t="str">
        <f t="array" ref="S80">IFERROR(XLOOKUP(T80,'Week 3 - Making'!$P:$P,'Week 3 - Making'!$A:$A),"")</f>
        <v/>
      </c>
      <c r="T80" s="402">
        <f>MAXIFS('Week 3 - Making'!$P:$P,'Week 3 - Making'!$B:$B,Analysis!$A80)</f>
        <v>0</v>
      </c>
      <c r="U80" s="513" t="str">
        <f t="array" ref="U80">IFERROR(XLOOKUP(V80,'Week 3 - Making'!$P:$P,'Week 3 - Making'!$A:$A),"")</f>
        <v/>
      </c>
      <c r="V80" s="402">
        <f>MINIFS('Week 3 - Making'!$P:$P,'Week 3 - Making'!$B:$B,Analysis!$A80)</f>
        <v>0</v>
      </c>
      <c r="W80" s="366" t="str">
        <f t="array" ref="W80">XLOOKUP($A80,Product,'Product List'!$M:$M)</f>
        <v>#N/A</v>
      </c>
      <c r="X80" s="513" t="str">
        <f t="array" ref="X80">IFERROR(XLOOKUP(Y80,'Week 4 - Making'!$P:$P,'Week 4 - Making'!$A:$A),"")</f>
        <v/>
      </c>
      <c r="Y80" s="7">
        <f>MAXIFS('Week 4 - Making'!$P:$P,'Week 4 - Making'!$B:$B,Analysis!$A80)</f>
        <v>0</v>
      </c>
      <c r="Z80" s="513" t="str">
        <f t="array" ref="Z80">IFERROR(XLOOKUP(AA80,'Week 4 - Making'!$P:$P,'Week 4 - Making'!$A:$A),"")</f>
        <v/>
      </c>
      <c r="AA80" s="7">
        <f>MINIFS('Week 4 - Making'!$P:$P,'Week 4 - Making'!$B:$B,Analysis!$A80)</f>
        <v>0</v>
      </c>
      <c r="AB80" s="366" t="str">
        <f t="array" ref="AB80">XLOOKUP($A80,Product,'Product List'!$N:$N)</f>
        <v>#N/A</v>
      </c>
      <c r="AC80" s="513" t="str">
        <f t="array" ref="AC80">IFERROR(XLOOKUP(AD80,'Week 5 - Making'!$P:$P,'Week 5 - Making'!$A:$A),"")</f>
        <v/>
      </c>
      <c r="AD80" s="7">
        <f>MAXIFS('Week 5 - Making'!$P:$P,'Week 5 - Making'!$B:$B,Analysis!$A80)</f>
        <v>0</v>
      </c>
      <c r="AE80" s="513" t="str">
        <f t="array" ref="AE80">IFERROR(XLOOKUP(AF80,'Week 5 - Making'!$P:$P,'Week 5 - Making'!$A:$A),"")</f>
        <v/>
      </c>
      <c r="AF80" s="7">
        <f>MINIFS('Week 5 - Making'!$P:$P,'Week 5 - Making'!$B:$B,Analysis!$A80)</f>
        <v>0</v>
      </c>
      <c r="AG80" s="366"/>
    </row>
    <row r="81" ht="14.25" customHeight="1">
      <c r="A81" s="514"/>
      <c r="H81" s="366" t="str">
        <f t="array" ref="H81">XLOOKUP($A81,Product,'Product List'!$J:$J)</f>
        <v>#N/A</v>
      </c>
      <c r="I81" s="513" t="str">
        <f t="array" ref="I81">IFERROR(XLOOKUP(J81,'Week 1 - Making'!$P:$P,'Week 1 - Making'!$A:$A),"")</f>
        <v>Audrey Migliaccio</v>
      </c>
      <c r="J81" s="7">
        <f>MAXIFS('Week 1 - Making'!$P:$P,'Week 1 - Making'!$B:$B,Analysis!$A81)</f>
        <v>0</v>
      </c>
      <c r="K81" s="513" t="str">
        <f t="array" ref="K81">IFERROR(XLOOKUP(L81,'Week 1 - Making'!$P:$P,'Week 1 - Making'!$A:$A),"")</f>
        <v>Audrey Migliaccio</v>
      </c>
      <c r="L81" s="7">
        <f>MINIFS('Week 1 - Making'!$P:$P,'Week 1 - Making'!$B:$B,Analysis!$A81)</f>
        <v>0</v>
      </c>
      <c r="M81" s="366" t="str">
        <f t="array" ref="M81">XLOOKUP($A81,Product,'Product List'!$K:K)</f>
        <v>#N/A</v>
      </c>
      <c r="N81" s="513" t="str">
        <f t="array" ref="N81">IFERROR(XLOOKUP(O81,'Week 2 - Making'!$P:$P,'Week 2 - Making'!$A:$A),"")</f>
        <v>Audrey Migliaccio</v>
      </c>
      <c r="O81" s="7">
        <f>MAXIFS('Week 2 - Making'!$P:$P,'Week 2 - Making'!$B:$B,Analysis!$A81)</f>
        <v>0</v>
      </c>
      <c r="P81" s="513" t="str">
        <f t="array" ref="P81">IFERROR(XLOOKUP(Q81,'Week 2 - Making'!$P:$P,'Week 2 - Making'!$A:$A),"")</f>
        <v>Audrey Migliaccio</v>
      </c>
      <c r="Q81" s="7">
        <f>MINIFS('Week 2 - Making'!$P:$P,'Week 2 - Making'!$B:$B,Analysis!$A81)</f>
        <v>0</v>
      </c>
      <c r="R81" s="511" t="str">
        <f t="array" ref="R81">XLOOKUP($A81,Product,'Product List'!$L:$L)</f>
        <v>#N/A</v>
      </c>
      <c r="S81" s="513" t="str">
        <f t="array" ref="S81">IFERROR(XLOOKUP(T81,'Week 3 - Making'!$P:$P,'Week 3 - Making'!$A:$A),"")</f>
        <v/>
      </c>
      <c r="T81" s="402">
        <f>MAXIFS('Week 3 - Making'!$P:$P,'Week 3 - Making'!$B:$B,Analysis!$A81)</f>
        <v>0</v>
      </c>
      <c r="U81" s="513" t="str">
        <f t="array" ref="U81">IFERROR(XLOOKUP(V81,'Week 3 - Making'!$P:$P,'Week 3 - Making'!$A:$A),"")</f>
        <v/>
      </c>
      <c r="V81" s="402">
        <f>MINIFS('Week 3 - Making'!$P:$P,'Week 3 - Making'!$B:$B,Analysis!$A81)</f>
        <v>0</v>
      </c>
      <c r="W81" s="366" t="str">
        <f t="array" ref="W81">XLOOKUP($A81,Product,'Product List'!$M:$M)</f>
        <v>#N/A</v>
      </c>
      <c r="X81" s="513" t="str">
        <f t="array" ref="X81">IFERROR(XLOOKUP(Y81,'Week 4 - Making'!$P:$P,'Week 4 - Making'!$A:$A),"")</f>
        <v/>
      </c>
      <c r="Y81" s="7">
        <f>MAXIFS('Week 4 - Making'!$P:$P,'Week 4 - Making'!$B:$B,Analysis!$A81)</f>
        <v>0</v>
      </c>
      <c r="Z81" s="513" t="str">
        <f t="array" ref="Z81">IFERROR(XLOOKUP(AA81,'Week 4 - Making'!$P:$P,'Week 4 - Making'!$A:$A),"")</f>
        <v/>
      </c>
      <c r="AA81" s="7">
        <f>MINIFS('Week 4 - Making'!$P:$P,'Week 4 - Making'!$B:$B,Analysis!$A81)</f>
        <v>0</v>
      </c>
      <c r="AB81" s="366" t="str">
        <f t="array" ref="AB81">XLOOKUP($A81,Product,'Product List'!$N:$N)</f>
        <v>#N/A</v>
      </c>
      <c r="AC81" s="513" t="str">
        <f t="array" ref="AC81">IFERROR(XLOOKUP(AD81,'Week 5 - Making'!$P:$P,'Week 5 - Making'!$A:$A),"")</f>
        <v/>
      </c>
      <c r="AD81" s="7">
        <f>MAXIFS('Week 5 - Making'!$P:$P,'Week 5 - Making'!$B:$B,Analysis!$A81)</f>
        <v>0</v>
      </c>
      <c r="AE81" s="513" t="str">
        <f t="array" ref="AE81">IFERROR(XLOOKUP(AF81,'Week 5 - Making'!$P:$P,'Week 5 - Making'!$A:$A),"")</f>
        <v/>
      </c>
      <c r="AF81" s="7">
        <f>MINIFS('Week 5 - Making'!$P:$P,'Week 5 - Making'!$B:$B,Analysis!$A81)</f>
        <v>0</v>
      </c>
      <c r="AG81" s="366"/>
    </row>
    <row r="82" ht="14.25" customHeight="1">
      <c r="A82" s="514"/>
      <c r="H82" s="366" t="str">
        <f t="array" ref="H82">XLOOKUP($A82,Product,'Product List'!$J:$J)</f>
        <v>#N/A</v>
      </c>
      <c r="I82" s="513" t="str">
        <f t="array" ref="I82">IFERROR(XLOOKUP(J82,'Week 1 - Making'!$P:$P,'Week 1 - Making'!$A:$A),"")</f>
        <v>Audrey Migliaccio</v>
      </c>
      <c r="J82" s="7">
        <f>MAXIFS('Week 1 - Making'!$P:$P,'Week 1 - Making'!$B:$B,Analysis!$A82)</f>
        <v>0</v>
      </c>
      <c r="K82" s="513" t="str">
        <f t="array" ref="K82">IFERROR(XLOOKUP(L82,'Week 1 - Making'!$P:$P,'Week 1 - Making'!$A:$A),"")</f>
        <v>Audrey Migliaccio</v>
      </c>
      <c r="L82" s="7">
        <f>MINIFS('Week 1 - Making'!$P:$P,'Week 1 - Making'!$B:$B,Analysis!$A82)</f>
        <v>0</v>
      </c>
      <c r="M82" s="366" t="str">
        <f t="array" ref="M82">XLOOKUP($A82,Product,'Product List'!$K:K)</f>
        <v>#N/A</v>
      </c>
      <c r="N82" s="513" t="str">
        <f t="array" ref="N82">IFERROR(XLOOKUP(O82,'Week 2 - Making'!$P:$P,'Week 2 - Making'!$A:$A),"")</f>
        <v>Audrey Migliaccio</v>
      </c>
      <c r="O82" s="7">
        <f>MAXIFS('Week 2 - Making'!$P:$P,'Week 2 - Making'!$B:$B,Analysis!$A82)</f>
        <v>0</v>
      </c>
      <c r="P82" s="513" t="str">
        <f t="array" ref="P82">IFERROR(XLOOKUP(Q82,'Week 2 - Making'!$P:$P,'Week 2 - Making'!$A:$A),"")</f>
        <v>Audrey Migliaccio</v>
      </c>
      <c r="Q82" s="7">
        <f>MINIFS('Week 2 - Making'!$P:$P,'Week 2 - Making'!$B:$B,Analysis!$A82)</f>
        <v>0</v>
      </c>
      <c r="R82" s="511" t="str">
        <f t="array" ref="R82">XLOOKUP($A82,Product,'Product List'!$L:$L)</f>
        <v>#N/A</v>
      </c>
      <c r="S82" s="513" t="str">
        <f t="array" ref="S82">IFERROR(XLOOKUP(T82,'Week 3 - Making'!$P:$P,'Week 3 - Making'!$A:$A),"")</f>
        <v/>
      </c>
      <c r="T82" s="402">
        <f>MAXIFS('Week 3 - Making'!$P:$P,'Week 3 - Making'!$B:$B,Analysis!$A82)</f>
        <v>0</v>
      </c>
      <c r="U82" s="513" t="str">
        <f t="array" ref="U82">IFERROR(XLOOKUP(V82,'Week 3 - Making'!$P:$P,'Week 3 - Making'!$A:$A),"")</f>
        <v/>
      </c>
      <c r="V82" s="402">
        <f>MINIFS('Week 3 - Making'!$P:$P,'Week 3 - Making'!$B:$B,Analysis!$A82)</f>
        <v>0</v>
      </c>
      <c r="W82" s="366" t="str">
        <f t="array" ref="W82">XLOOKUP($A82,Product,'Product List'!$M:$M)</f>
        <v>#N/A</v>
      </c>
      <c r="X82" s="513" t="str">
        <f t="array" ref="X82">IFERROR(XLOOKUP(Y82,'Week 4 - Making'!$P:$P,'Week 4 - Making'!$A:$A),"")</f>
        <v/>
      </c>
      <c r="Y82" s="7">
        <f>MAXIFS('Week 4 - Making'!$P:$P,'Week 4 - Making'!$B:$B,Analysis!$A82)</f>
        <v>0</v>
      </c>
      <c r="Z82" s="513" t="str">
        <f t="array" ref="Z82">IFERROR(XLOOKUP(AA82,'Week 4 - Making'!$P:$P,'Week 4 - Making'!$A:$A),"")</f>
        <v/>
      </c>
      <c r="AA82" s="7">
        <f>MINIFS('Week 4 - Making'!$P:$P,'Week 4 - Making'!$B:$B,Analysis!$A82)</f>
        <v>0</v>
      </c>
      <c r="AB82" s="366" t="str">
        <f t="array" ref="AB82">XLOOKUP($A82,Product,'Product List'!$N:$N)</f>
        <v>#N/A</v>
      </c>
      <c r="AC82" s="513" t="str">
        <f t="array" ref="AC82">IFERROR(XLOOKUP(AD82,'Week 5 - Making'!$P:$P,'Week 5 - Making'!$A:$A),"")</f>
        <v/>
      </c>
      <c r="AD82" s="7">
        <f>MAXIFS('Week 5 - Making'!$P:$P,'Week 5 - Making'!$B:$B,Analysis!$A82)</f>
        <v>0</v>
      </c>
      <c r="AE82" s="513" t="str">
        <f t="array" ref="AE82">IFERROR(XLOOKUP(AF82,'Week 5 - Making'!$P:$P,'Week 5 - Making'!$A:$A),"")</f>
        <v/>
      </c>
      <c r="AF82" s="7">
        <f>MINIFS('Week 5 - Making'!$P:$P,'Week 5 - Making'!$B:$B,Analysis!$A82)</f>
        <v>0</v>
      </c>
      <c r="AG82" s="366"/>
    </row>
    <row r="83" ht="14.25" customHeight="1">
      <c r="A83" s="514"/>
      <c r="H83" s="366" t="str">
        <f t="array" ref="H83">XLOOKUP($A83,Product,'Product List'!$J:$J)</f>
        <v>#N/A</v>
      </c>
      <c r="I83" s="513" t="str">
        <f t="array" ref="I83">IFERROR(XLOOKUP(J83,'Week 1 - Making'!$P:$P,'Week 1 - Making'!$A:$A),"")</f>
        <v>Audrey Migliaccio</v>
      </c>
      <c r="J83" s="7">
        <f>MAXIFS('Week 1 - Making'!$P:$P,'Week 1 - Making'!$B:$B,Analysis!$A83)</f>
        <v>0</v>
      </c>
      <c r="K83" s="513" t="str">
        <f t="array" ref="K83">IFERROR(XLOOKUP(L83,'Week 1 - Making'!$P:$P,'Week 1 - Making'!$A:$A),"")</f>
        <v>Audrey Migliaccio</v>
      </c>
      <c r="L83" s="7">
        <f>MINIFS('Week 1 - Making'!$P:$P,'Week 1 - Making'!$B:$B,Analysis!$A83)</f>
        <v>0</v>
      </c>
      <c r="M83" s="366" t="str">
        <f t="array" ref="M83">XLOOKUP($A83,Product,'Product List'!$K:K)</f>
        <v>#N/A</v>
      </c>
      <c r="N83" s="513" t="str">
        <f t="array" ref="N83">IFERROR(XLOOKUP(O83,'Week 2 - Making'!$P:$P,'Week 2 - Making'!$A:$A),"")</f>
        <v>Audrey Migliaccio</v>
      </c>
      <c r="O83" s="7">
        <f>MAXIFS('Week 2 - Making'!$P:$P,'Week 2 - Making'!$B:$B,Analysis!$A83)</f>
        <v>0</v>
      </c>
      <c r="P83" s="513" t="str">
        <f t="array" ref="P83">IFERROR(XLOOKUP(Q83,'Week 2 - Making'!$P:$P,'Week 2 - Making'!$A:$A),"")</f>
        <v>Audrey Migliaccio</v>
      </c>
      <c r="Q83" s="7">
        <f>MINIFS('Week 2 - Making'!$P:$P,'Week 2 - Making'!$B:$B,Analysis!$A83)</f>
        <v>0</v>
      </c>
      <c r="R83" s="511" t="str">
        <f t="array" ref="R83">XLOOKUP($A83,Product,'Product List'!$L:$L)</f>
        <v>#N/A</v>
      </c>
      <c r="S83" s="513" t="str">
        <f t="array" ref="S83">IFERROR(XLOOKUP(T83,'Week 3 - Making'!$P:$P,'Week 3 - Making'!$A:$A),"")</f>
        <v/>
      </c>
      <c r="T83" s="402">
        <f>MAXIFS('Week 3 - Making'!$P:$P,'Week 3 - Making'!$B:$B,Analysis!$A83)</f>
        <v>0</v>
      </c>
      <c r="U83" s="513" t="str">
        <f t="array" ref="U83">IFERROR(XLOOKUP(V83,'Week 3 - Making'!$P:$P,'Week 3 - Making'!$A:$A),"")</f>
        <v/>
      </c>
      <c r="V83" s="402">
        <f>MINIFS('Week 3 - Making'!$P:$P,'Week 3 - Making'!$B:$B,Analysis!$A83)</f>
        <v>0</v>
      </c>
      <c r="W83" s="366" t="str">
        <f t="array" ref="W83">XLOOKUP($A83,Product,'Product List'!$M:$M)</f>
        <v>#N/A</v>
      </c>
      <c r="X83" s="513" t="str">
        <f t="array" ref="X83">IFERROR(XLOOKUP(Y83,'Week 4 - Making'!$P:$P,'Week 4 - Making'!$A:$A),"")</f>
        <v/>
      </c>
      <c r="Y83" s="7">
        <f>MAXIFS('Week 4 - Making'!$P:$P,'Week 4 - Making'!$B:$B,Analysis!$A83)</f>
        <v>0</v>
      </c>
      <c r="Z83" s="513" t="str">
        <f t="array" ref="Z83">IFERROR(XLOOKUP(AA83,'Week 4 - Making'!$P:$P,'Week 4 - Making'!$A:$A),"")</f>
        <v/>
      </c>
      <c r="AA83" s="7">
        <f>MINIFS('Week 4 - Making'!$P:$P,'Week 4 - Making'!$B:$B,Analysis!$A83)</f>
        <v>0</v>
      </c>
      <c r="AB83" s="366" t="str">
        <f t="array" ref="AB83">XLOOKUP($A83,Product,'Product List'!$N:$N)</f>
        <v>#N/A</v>
      </c>
      <c r="AC83" s="513" t="str">
        <f t="array" ref="AC83">IFERROR(XLOOKUP(AD83,'Week 5 - Making'!$P:$P,'Week 5 - Making'!$A:$A),"")</f>
        <v/>
      </c>
      <c r="AD83" s="7">
        <f>MAXIFS('Week 5 - Making'!$P:$P,'Week 5 - Making'!$B:$B,Analysis!$A83)</f>
        <v>0</v>
      </c>
      <c r="AE83" s="513" t="str">
        <f t="array" ref="AE83">IFERROR(XLOOKUP(AF83,'Week 5 - Making'!$P:$P,'Week 5 - Making'!$A:$A),"")</f>
        <v/>
      </c>
      <c r="AF83" s="7">
        <f>MINIFS('Week 5 - Making'!$P:$P,'Week 5 - Making'!$B:$B,Analysis!$A83)</f>
        <v>0</v>
      </c>
      <c r="AG83" s="366"/>
    </row>
    <row r="84" ht="14.25" customHeight="1">
      <c r="A84" s="514"/>
      <c r="H84" s="366" t="str">
        <f t="array" ref="H84">XLOOKUP($A84,Product,'Product List'!$J:$J)</f>
        <v>#N/A</v>
      </c>
      <c r="I84" s="513" t="str">
        <f t="array" ref="I84">IFERROR(XLOOKUP(J84,'Week 1 - Making'!$P:$P,'Week 1 - Making'!$A:$A),"")</f>
        <v>Audrey Migliaccio</v>
      </c>
      <c r="J84" s="7">
        <f>MAXIFS('Week 1 - Making'!$P:$P,'Week 1 - Making'!$B:$B,Analysis!$A84)</f>
        <v>0</v>
      </c>
      <c r="K84" s="513" t="str">
        <f t="array" ref="K84">IFERROR(XLOOKUP(L84,'Week 1 - Making'!$P:$P,'Week 1 - Making'!$A:$A),"")</f>
        <v>Audrey Migliaccio</v>
      </c>
      <c r="L84" s="7">
        <f>MINIFS('Week 1 - Making'!$P:$P,'Week 1 - Making'!$B:$B,Analysis!$A84)</f>
        <v>0</v>
      </c>
      <c r="M84" s="366" t="str">
        <f t="array" ref="M84">XLOOKUP($A84,Product,'Product List'!$K:K)</f>
        <v>#N/A</v>
      </c>
      <c r="N84" s="513" t="str">
        <f t="array" ref="N84">IFERROR(XLOOKUP(O84,'Week 2 - Making'!$P:$P,'Week 2 - Making'!$A:$A),"")</f>
        <v>Audrey Migliaccio</v>
      </c>
      <c r="O84" s="7">
        <f>MAXIFS('Week 2 - Making'!$P:$P,'Week 2 - Making'!$B:$B,Analysis!$A84)</f>
        <v>0</v>
      </c>
      <c r="P84" s="513" t="str">
        <f t="array" ref="P84">IFERROR(XLOOKUP(Q84,'Week 2 - Making'!$P:$P,'Week 2 - Making'!$A:$A),"")</f>
        <v>Audrey Migliaccio</v>
      </c>
      <c r="Q84" s="7">
        <f>MINIFS('Week 2 - Making'!$P:$P,'Week 2 - Making'!$B:$B,Analysis!$A84)</f>
        <v>0</v>
      </c>
      <c r="R84" s="511" t="str">
        <f t="array" ref="R84">XLOOKUP($A84,Product,'Product List'!$L:$L)</f>
        <v>#N/A</v>
      </c>
      <c r="S84" s="513" t="str">
        <f t="array" ref="S84">IFERROR(XLOOKUP(T84,'Week 3 - Making'!$P:$P,'Week 3 - Making'!$A:$A),"")</f>
        <v/>
      </c>
      <c r="T84" s="402">
        <f>MAXIFS('Week 3 - Making'!$P:$P,'Week 3 - Making'!$B:$B,Analysis!$A84)</f>
        <v>0</v>
      </c>
      <c r="U84" s="513" t="str">
        <f t="array" ref="U84">IFERROR(XLOOKUP(V84,'Week 3 - Making'!$P:$P,'Week 3 - Making'!$A:$A),"")</f>
        <v/>
      </c>
      <c r="V84" s="402">
        <f>MINIFS('Week 3 - Making'!$P:$P,'Week 3 - Making'!$B:$B,Analysis!$A84)</f>
        <v>0</v>
      </c>
      <c r="W84" s="366" t="str">
        <f t="array" ref="W84">XLOOKUP($A84,Product,'Product List'!$M:$M)</f>
        <v>#N/A</v>
      </c>
      <c r="X84" s="513" t="str">
        <f t="array" ref="X84">IFERROR(XLOOKUP(Y84,'Week 4 - Making'!$P:$P,'Week 4 - Making'!$A:$A),"")</f>
        <v/>
      </c>
      <c r="Y84" s="7">
        <f>MAXIFS('Week 4 - Making'!$P:$P,'Week 4 - Making'!$B:$B,Analysis!$A84)</f>
        <v>0</v>
      </c>
      <c r="Z84" s="513" t="str">
        <f t="array" ref="Z84">IFERROR(XLOOKUP(AA84,'Week 4 - Making'!$P:$P,'Week 4 - Making'!$A:$A),"")</f>
        <v/>
      </c>
      <c r="AA84" s="7">
        <f>MINIFS('Week 4 - Making'!$P:$P,'Week 4 - Making'!$B:$B,Analysis!$A84)</f>
        <v>0</v>
      </c>
      <c r="AB84" s="366" t="str">
        <f t="array" ref="AB84">XLOOKUP($A84,Product,'Product List'!$N:$N)</f>
        <v>#N/A</v>
      </c>
      <c r="AC84" s="513" t="str">
        <f t="array" ref="AC84">IFERROR(XLOOKUP(AD84,'Week 5 - Making'!$P:$P,'Week 5 - Making'!$A:$A),"")</f>
        <v/>
      </c>
      <c r="AD84" s="7">
        <f>MAXIFS('Week 5 - Making'!$P:$P,'Week 5 - Making'!$B:$B,Analysis!$A84)</f>
        <v>0</v>
      </c>
      <c r="AE84" s="513" t="str">
        <f t="array" ref="AE84">IFERROR(XLOOKUP(AF84,'Week 5 - Making'!$P:$P,'Week 5 - Making'!$A:$A),"")</f>
        <v/>
      </c>
      <c r="AF84" s="7">
        <f>MINIFS('Week 5 - Making'!$P:$P,'Week 5 - Making'!$B:$B,Analysis!$A84)</f>
        <v>0</v>
      </c>
      <c r="AG84" s="366"/>
    </row>
    <row r="85" ht="14.25" customHeight="1">
      <c r="A85" s="514"/>
      <c r="H85" s="366" t="str">
        <f t="array" ref="H85">XLOOKUP($A85,Product,'Product List'!$J:$J)</f>
        <v>#N/A</v>
      </c>
      <c r="I85" s="513" t="str">
        <f t="array" ref="I85">IFERROR(XLOOKUP(J85,'Week 1 - Making'!$P:$P,'Week 1 - Making'!$A:$A),"")</f>
        <v>Audrey Migliaccio</v>
      </c>
      <c r="J85" s="7">
        <f>MAXIFS('Week 1 - Making'!$P:$P,'Week 1 - Making'!$B:$B,Analysis!$A85)</f>
        <v>0</v>
      </c>
      <c r="K85" s="513" t="str">
        <f t="array" ref="K85">IFERROR(XLOOKUP(L85,'Week 1 - Making'!$P:$P,'Week 1 - Making'!$A:$A),"")</f>
        <v>Audrey Migliaccio</v>
      </c>
      <c r="L85" s="7">
        <f>MINIFS('Week 1 - Making'!$P:$P,'Week 1 - Making'!$B:$B,Analysis!$A85)</f>
        <v>0</v>
      </c>
      <c r="M85" s="366" t="str">
        <f t="array" ref="M85">XLOOKUP($A85,Product,'Product List'!$K:K)</f>
        <v>#N/A</v>
      </c>
      <c r="N85" s="513" t="str">
        <f t="array" ref="N85">IFERROR(XLOOKUP(O85,'Week 2 - Making'!$P:$P,'Week 2 - Making'!$A:$A),"")</f>
        <v>Audrey Migliaccio</v>
      </c>
      <c r="O85" s="7">
        <f>MAXIFS('Week 2 - Making'!$P:$P,'Week 2 - Making'!$B:$B,Analysis!$A85)</f>
        <v>0</v>
      </c>
      <c r="P85" s="513" t="str">
        <f t="array" ref="P85">IFERROR(XLOOKUP(Q85,'Week 2 - Making'!$P:$P,'Week 2 - Making'!$A:$A),"")</f>
        <v>Audrey Migliaccio</v>
      </c>
      <c r="Q85" s="7">
        <f>MINIFS('Week 2 - Making'!$P:$P,'Week 2 - Making'!$B:$B,Analysis!$A85)</f>
        <v>0</v>
      </c>
      <c r="R85" s="511" t="str">
        <f t="array" ref="R85">XLOOKUP($A85,Product,'Product List'!$L:$L)</f>
        <v>#N/A</v>
      </c>
      <c r="S85" s="513" t="str">
        <f t="array" ref="S85">IFERROR(XLOOKUP(T85,'Week 3 - Making'!$P:$P,'Week 3 - Making'!$A:$A),"")</f>
        <v/>
      </c>
      <c r="T85" s="402">
        <f>MAXIFS('Week 3 - Making'!$P:$P,'Week 3 - Making'!$B:$B,Analysis!$A85)</f>
        <v>0</v>
      </c>
      <c r="U85" s="513" t="str">
        <f t="array" ref="U85">IFERROR(XLOOKUP(V85,'Week 3 - Making'!$P:$P,'Week 3 - Making'!$A:$A),"")</f>
        <v/>
      </c>
      <c r="V85" s="402">
        <f>MINIFS('Week 3 - Making'!$P:$P,'Week 3 - Making'!$B:$B,Analysis!$A85)</f>
        <v>0</v>
      </c>
      <c r="W85" s="366" t="str">
        <f t="array" ref="W85">XLOOKUP($A85,Product,'Product List'!$M:$M)</f>
        <v>#N/A</v>
      </c>
      <c r="X85" s="513" t="str">
        <f t="array" ref="X85">IFERROR(XLOOKUP(Y85,'Week 4 - Making'!$P:$P,'Week 4 - Making'!$A:$A),"")</f>
        <v/>
      </c>
      <c r="Y85" s="7">
        <f>MAXIFS('Week 4 - Making'!$P:$P,'Week 4 - Making'!$B:$B,Analysis!$A85)</f>
        <v>0</v>
      </c>
      <c r="Z85" s="513" t="str">
        <f t="array" ref="Z85">IFERROR(XLOOKUP(AA85,'Week 4 - Making'!$P:$P,'Week 4 - Making'!$A:$A),"")</f>
        <v/>
      </c>
      <c r="AA85" s="7">
        <f>MINIFS('Week 4 - Making'!$P:$P,'Week 4 - Making'!$B:$B,Analysis!$A85)</f>
        <v>0</v>
      </c>
      <c r="AB85" s="366" t="str">
        <f t="array" ref="AB85">XLOOKUP($A85,Product,'Product List'!$N:$N)</f>
        <v>#N/A</v>
      </c>
      <c r="AC85" s="513" t="str">
        <f t="array" ref="AC85">IFERROR(XLOOKUP(AD85,'Week 5 - Making'!$P:$P,'Week 5 - Making'!$A:$A),"")</f>
        <v/>
      </c>
      <c r="AD85" s="7">
        <f>MAXIFS('Week 5 - Making'!$P:$P,'Week 5 - Making'!$B:$B,Analysis!$A85)</f>
        <v>0</v>
      </c>
      <c r="AE85" s="513" t="str">
        <f t="array" ref="AE85">IFERROR(XLOOKUP(AF85,'Week 5 - Making'!$P:$P,'Week 5 - Making'!$A:$A),"")</f>
        <v/>
      </c>
      <c r="AF85" s="7">
        <f>MINIFS('Week 5 - Making'!$P:$P,'Week 5 - Making'!$B:$B,Analysis!$A85)</f>
        <v>0</v>
      </c>
      <c r="AG85" s="366"/>
    </row>
    <row r="86" ht="14.25" customHeight="1">
      <c r="A86" s="514"/>
      <c r="H86" s="366" t="str">
        <f t="array" ref="H86">XLOOKUP($A86,Product,'Product List'!$J:$J)</f>
        <v>#N/A</v>
      </c>
      <c r="I86" s="513" t="str">
        <f t="array" ref="I86">IFERROR(XLOOKUP(J86,'Week 1 - Making'!$P:$P,'Week 1 - Making'!$A:$A),"")</f>
        <v>Audrey Migliaccio</v>
      </c>
      <c r="J86" s="7">
        <f>MAXIFS('Week 1 - Making'!$P:$P,'Week 1 - Making'!$B:$B,Analysis!$A86)</f>
        <v>0</v>
      </c>
      <c r="K86" s="513" t="str">
        <f t="array" ref="K86">IFERROR(XLOOKUP(L86,'Week 1 - Making'!$P:$P,'Week 1 - Making'!$A:$A),"")</f>
        <v>Audrey Migliaccio</v>
      </c>
      <c r="L86" s="7">
        <f>MINIFS('Week 1 - Making'!$P:$P,'Week 1 - Making'!$B:$B,Analysis!$A86)</f>
        <v>0</v>
      </c>
      <c r="M86" s="366" t="str">
        <f t="array" ref="M86">XLOOKUP($A86,Product,'Product List'!$K:K)</f>
        <v>#N/A</v>
      </c>
      <c r="N86" s="513" t="str">
        <f t="array" ref="N86">IFERROR(XLOOKUP(O86,'Week 2 - Making'!$P:$P,'Week 2 - Making'!$A:$A),"")</f>
        <v>Audrey Migliaccio</v>
      </c>
      <c r="O86" s="7">
        <f>MAXIFS('Week 2 - Making'!$P:$P,'Week 2 - Making'!$B:$B,Analysis!$A86)</f>
        <v>0</v>
      </c>
      <c r="P86" s="513" t="str">
        <f t="array" ref="P86">IFERROR(XLOOKUP(Q86,'Week 2 - Making'!$P:$P,'Week 2 - Making'!$A:$A),"")</f>
        <v>Audrey Migliaccio</v>
      </c>
      <c r="Q86" s="7">
        <f>MINIFS('Week 2 - Making'!$P:$P,'Week 2 - Making'!$B:$B,Analysis!$A86)</f>
        <v>0</v>
      </c>
      <c r="R86" s="511" t="str">
        <f t="array" ref="R86">XLOOKUP($A86,Product,'Product List'!$L:$L)</f>
        <v>#N/A</v>
      </c>
      <c r="S86" s="513" t="str">
        <f t="array" ref="S86">IFERROR(XLOOKUP(T86,'Week 3 - Making'!$P:$P,'Week 3 - Making'!$A:$A),"")</f>
        <v/>
      </c>
      <c r="T86" s="402">
        <f>MAXIFS('Week 3 - Making'!$P:$P,'Week 3 - Making'!$B:$B,Analysis!$A86)</f>
        <v>0</v>
      </c>
      <c r="U86" s="513" t="str">
        <f t="array" ref="U86">IFERROR(XLOOKUP(V86,'Week 3 - Making'!$P:$P,'Week 3 - Making'!$A:$A),"")</f>
        <v/>
      </c>
      <c r="V86" s="402">
        <f>MINIFS('Week 3 - Making'!$P:$P,'Week 3 - Making'!$B:$B,Analysis!$A86)</f>
        <v>0</v>
      </c>
      <c r="W86" s="366" t="str">
        <f t="array" ref="W86">XLOOKUP($A86,Product,'Product List'!$M:$M)</f>
        <v>#N/A</v>
      </c>
      <c r="X86" s="513" t="str">
        <f t="array" ref="X86">IFERROR(XLOOKUP(Y86,'Week 4 - Making'!$P:$P,'Week 4 - Making'!$A:$A),"")</f>
        <v/>
      </c>
      <c r="Y86" s="7">
        <f>MAXIFS('Week 4 - Making'!$P:$P,'Week 4 - Making'!$B:$B,Analysis!$A86)</f>
        <v>0</v>
      </c>
      <c r="Z86" s="513" t="str">
        <f t="array" ref="Z86">IFERROR(XLOOKUP(AA86,'Week 4 - Making'!$P:$P,'Week 4 - Making'!$A:$A),"")</f>
        <v/>
      </c>
      <c r="AA86" s="7">
        <f>MINIFS('Week 4 - Making'!$P:$P,'Week 4 - Making'!$B:$B,Analysis!$A86)</f>
        <v>0</v>
      </c>
      <c r="AB86" s="366" t="str">
        <f t="array" ref="AB86">XLOOKUP($A86,Product,'Product List'!$N:$N)</f>
        <v>#N/A</v>
      </c>
      <c r="AC86" s="513" t="str">
        <f t="array" ref="AC86">IFERROR(XLOOKUP(AD86,'Week 5 - Making'!$P:$P,'Week 5 - Making'!$A:$A),"")</f>
        <v/>
      </c>
      <c r="AD86" s="7">
        <f>MAXIFS('Week 5 - Making'!$P:$P,'Week 5 - Making'!$B:$B,Analysis!$A86)</f>
        <v>0</v>
      </c>
      <c r="AE86" s="513" t="str">
        <f t="array" ref="AE86">IFERROR(XLOOKUP(AF86,'Week 5 - Making'!$P:$P,'Week 5 - Making'!$A:$A),"")</f>
        <v/>
      </c>
      <c r="AF86" s="7">
        <f>MINIFS('Week 5 - Making'!$P:$P,'Week 5 - Making'!$B:$B,Analysis!$A86)</f>
        <v>0</v>
      </c>
      <c r="AG86" s="366"/>
    </row>
    <row r="87" ht="14.25" customHeight="1">
      <c r="A87" s="514"/>
      <c r="H87" s="366" t="str">
        <f t="array" ref="H87">XLOOKUP($A87,Product,'Product List'!$J:$J)</f>
        <v>#N/A</v>
      </c>
      <c r="I87" s="513" t="str">
        <f t="array" ref="I87">IFERROR(XLOOKUP(J87,'Week 1 - Making'!$P:$P,'Week 1 - Making'!$A:$A),"")</f>
        <v>Audrey Migliaccio</v>
      </c>
      <c r="J87" s="7">
        <f>MAXIFS('Week 1 - Making'!$P:$P,'Week 1 - Making'!$B:$B,Analysis!$A87)</f>
        <v>0</v>
      </c>
      <c r="K87" s="513" t="str">
        <f t="array" ref="K87">IFERROR(XLOOKUP(L87,'Week 1 - Making'!$P:$P,'Week 1 - Making'!$A:$A),"")</f>
        <v>Audrey Migliaccio</v>
      </c>
      <c r="L87" s="7">
        <f>MINIFS('Week 1 - Making'!$P:$P,'Week 1 - Making'!$B:$B,Analysis!$A87)</f>
        <v>0</v>
      </c>
      <c r="M87" s="366" t="str">
        <f t="array" ref="M87">XLOOKUP($A87,Product,'Product List'!$K:K)</f>
        <v>#N/A</v>
      </c>
      <c r="N87" s="513" t="str">
        <f t="array" ref="N87">IFERROR(XLOOKUP(O87,'Week 2 - Making'!$P:$P,'Week 2 - Making'!$A:$A),"")</f>
        <v>Audrey Migliaccio</v>
      </c>
      <c r="O87" s="7">
        <f>MAXIFS('Week 2 - Making'!$P:$P,'Week 2 - Making'!$B:$B,Analysis!$A87)</f>
        <v>0</v>
      </c>
      <c r="P87" s="513" t="str">
        <f t="array" ref="P87">IFERROR(XLOOKUP(Q87,'Week 2 - Making'!$P:$P,'Week 2 - Making'!$A:$A),"")</f>
        <v>Audrey Migliaccio</v>
      </c>
      <c r="Q87" s="7">
        <f>MINIFS('Week 2 - Making'!$P:$P,'Week 2 - Making'!$B:$B,Analysis!$A87)</f>
        <v>0</v>
      </c>
      <c r="R87" s="511" t="str">
        <f t="array" ref="R87">XLOOKUP($A87,Product,'Product List'!$L:$L)</f>
        <v>#N/A</v>
      </c>
      <c r="S87" s="513" t="str">
        <f t="array" ref="S87">IFERROR(XLOOKUP(T87,'Week 3 - Making'!$P:$P,'Week 3 - Making'!$A:$A),"")</f>
        <v/>
      </c>
      <c r="T87" s="402">
        <f>MAXIFS('Week 3 - Making'!$P:$P,'Week 3 - Making'!$B:$B,Analysis!$A87)</f>
        <v>0</v>
      </c>
      <c r="U87" s="513" t="str">
        <f t="array" ref="U87">IFERROR(XLOOKUP(V87,'Week 3 - Making'!$P:$P,'Week 3 - Making'!$A:$A),"")</f>
        <v/>
      </c>
      <c r="V87" s="402">
        <f>MINIFS('Week 3 - Making'!$P:$P,'Week 3 - Making'!$B:$B,Analysis!$A87)</f>
        <v>0</v>
      </c>
      <c r="W87" s="366" t="str">
        <f t="array" ref="W87">XLOOKUP($A87,Product,'Product List'!$M:$M)</f>
        <v>#N/A</v>
      </c>
      <c r="X87" s="513" t="str">
        <f t="array" ref="X87">IFERROR(XLOOKUP(Y87,'Week 4 - Making'!$P:$P,'Week 4 - Making'!$A:$A),"")</f>
        <v/>
      </c>
      <c r="Y87" s="7">
        <f>MAXIFS('Week 4 - Making'!$P:$P,'Week 4 - Making'!$B:$B,Analysis!$A87)</f>
        <v>0</v>
      </c>
      <c r="Z87" s="513" t="str">
        <f t="array" ref="Z87">IFERROR(XLOOKUP(AA87,'Week 4 - Making'!$P:$P,'Week 4 - Making'!$A:$A),"")</f>
        <v/>
      </c>
      <c r="AA87" s="7">
        <f>MINIFS('Week 4 - Making'!$P:$P,'Week 4 - Making'!$B:$B,Analysis!$A87)</f>
        <v>0</v>
      </c>
      <c r="AB87" s="366" t="str">
        <f t="array" ref="AB87">XLOOKUP($A87,Product,'Product List'!$N:$N)</f>
        <v>#N/A</v>
      </c>
      <c r="AC87" s="513" t="str">
        <f t="array" ref="AC87">IFERROR(XLOOKUP(AD87,'Week 5 - Making'!$P:$P,'Week 5 - Making'!$A:$A),"")</f>
        <v/>
      </c>
      <c r="AD87" s="7">
        <f>MAXIFS('Week 5 - Making'!$P:$P,'Week 5 - Making'!$B:$B,Analysis!$A87)</f>
        <v>0</v>
      </c>
      <c r="AE87" s="513" t="str">
        <f t="array" ref="AE87">IFERROR(XLOOKUP(AF87,'Week 5 - Making'!$P:$P,'Week 5 - Making'!$A:$A),"")</f>
        <v/>
      </c>
      <c r="AF87" s="7">
        <f>MINIFS('Week 5 - Making'!$P:$P,'Week 5 - Making'!$B:$B,Analysis!$A87)</f>
        <v>0</v>
      </c>
      <c r="AG87" s="366"/>
    </row>
    <row r="88" ht="14.25" customHeight="1">
      <c r="A88" s="514"/>
      <c r="H88" s="366" t="str">
        <f t="array" ref="H88">XLOOKUP($A88,Product,'Product List'!$J:$J)</f>
        <v>#N/A</v>
      </c>
      <c r="I88" s="513" t="str">
        <f t="array" ref="I88">IFERROR(XLOOKUP(J88,'Week 1 - Making'!$P:$P,'Week 1 - Making'!$A:$A),"")</f>
        <v>Audrey Migliaccio</v>
      </c>
      <c r="J88" s="7">
        <f>MAXIFS('Week 1 - Making'!$P:$P,'Week 1 - Making'!$B:$B,Analysis!$A88)</f>
        <v>0</v>
      </c>
      <c r="K88" s="513" t="str">
        <f t="array" ref="K88">IFERROR(XLOOKUP(L88,'Week 1 - Making'!$P:$P,'Week 1 - Making'!$A:$A),"")</f>
        <v>Audrey Migliaccio</v>
      </c>
      <c r="L88" s="7">
        <f>MINIFS('Week 1 - Making'!$P:$P,'Week 1 - Making'!$B:$B,Analysis!$A88)</f>
        <v>0</v>
      </c>
      <c r="M88" s="366" t="str">
        <f t="array" ref="M88">XLOOKUP($A88,Product,'Product List'!$K:K)</f>
        <v>#N/A</v>
      </c>
      <c r="N88" s="513" t="str">
        <f t="array" ref="N88">IFERROR(XLOOKUP(O88,'Week 2 - Making'!$P:$P,'Week 2 - Making'!$A:$A),"")</f>
        <v>Audrey Migliaccio</v>
      </c>
      <c r="O88" s="7">
        <f>MAXIFS('Week 2 - Making'!$P:$P,'Week 2 - Making'!$B:$B,Analysis!$A88)</f>
        <v>0</v>
      </c>
      <c r="P88" s="513" t="str">
        <f t="array" ref="P88">IFERROR(XLOOKUP(Q88,'Week 2 - Making'!$P:$P,'Week 2 - Making'!$A:$A),"")</f>
        <v>Audrey Migliaccio</v>
      </c>
      <c r="Q88" s="7">
        <f>MINIFS('Week 2 - Making'!$P:$P,'Week 2 - Making'!$B:$B,Analysis!$A88)</f>
        <v>0</v>
      </c>
      <c r="R88" s="511" t="str">
        <f t="array" ref="R88">XLOOKUP($A88,Product,'Product List'!$L:$L)</f>
        <v>#N/A</v>
      </c>
      <c r="S88" s="513" t="str">
        <f t="array" ref="S88">IFERROR(XLOOKUP(T88,'Week 3 - Making'!$P:$P,'Week 3 - Making'!$A:$A),"")</f>
        <v/>
      </c>
      <c r="T88" s="402">
        <f>MAXIFS('Week 3 - Making'!$P:$P,'Week 3 - Making'!$B:$B,Analysis!$A88)</f>
        <v>0</v>
      </c>
      <c r="U88" s="513" t="str">
        <f t="array" ref="U88">IFERROR(XLOOKUP(V88,'Week 3 - Making'!$P:$P,'Week 3 - Making'!$A:$A),"")</f>
        <v/>
      </c>
      <c r="V88" s="402">
        <f>MINIFS('Week 3 - Making'!$P:$P,'Week 3 - Making'!$B:$B,Analysis!$A88)</f>
        <v>0</v>
      </c>
      <c r="W88" s="366" t="str">
        <f t="array" ref="W88">XLOOKUP($A88,Product,'Product List'!$M:$M)</f>
        <v>#N/A</v>
      </c>
      <c r="X88" s="513" t="str">
        <f t="array" ref="X88">IFERROR(XLOOKUP(Y88,'Week 4 - Making'!$P:$P,'Week 4 - Making'!$A:$A),"")</f>
        <v/>
      </c>
      <c r="Y88" s="7">
        <f>MAXIFS('Week 4 - Making'!$P:$P,'Week 4 - Making'!$B:$B,Analysis!$A88)</f>
        <v>0</v>
      </c>
      <c r="Z88" s="513" t="str">
        <f t="array" ref="Z88">IFERROR(XLOOKUP(AA88,'Week 4 - Making'!$P:$P,'Week 4 - Making'!$A:$A),"")</f>
        <v/>
      </c>
      <c r="AA88" s="7">
        <f>MINIFS('Week 4 - Making'!$P:$P,'Week 4 - Making'!$B:$B,Analysis!$A88)</f>
        <v>0</v>
      </c>
      <c r="AB88" s="366" t="str">
        <f t="array" ref="AB88">XLOOKUP($A88,Product,'Product List'!$N:$N)</f>
        <v>#N/A</v>
      </c>
      <c r="AC88" s="513" t="str">
        <f t="array" ref="AC88">IFERROR(XLOOKUP(AD88,'Week 5 - Making'!$P:$P,'Week 5 - Making'!$A:$A),"")</f>
        <v/>
      </c>
      <c r="AD88" s="7">
        <f>MAXIFS('Week 5 - Making'!$P:$P,'Week 5 - Making'!$B:$B,Analysis!$A88)</f>
        <v>0</v>
      </c>
      <c r="AE88" s="513" t="str">
        <f t="array" ref="AE88">IFERROR(XLOOKUP(AF88,'Week 5 - Making'!$P:$P,'Week 5 - Making'!$A:$A),"")</f>
        <v/>
      </c>
      <c r="AF88" s="7">
        <f>MINIFS('Week 5 - Making'!$P:$P,'Week 5 - Making'!$B:$B,Analysis!$A88)</f>
        <v>0</v>
      </c>
      <c r="AG88" s="366"/>
    </row>
    <row r="89" ht="14.25" customHeight="1">
      <c r="A89" s="514"/>
      <c r="H89" s="366" t="str">
        <f t="array" ref="H89">XLOOKUP($A89,Product,'Product List'!$J:$J)</f>
        <v>#N/A</v>
      </c>
      <c r="I89" s="513" t="str">
        <f t="array" ref="I89">IFERROR(XLOOKUP(J89,'Week 1 - Making'!$P:$P,'Week 1 - Making'!$A:$A),"")</f>
        <v>Audrey Migliaccio</v>
      </c>
      <c r="J89" s="7">
        <f>MAXIFS('Week 1 - Making'!$P:$P,'Week 1 - Making'!$B:$B,Analysis!$A89)</f>
        <v>0</v>
      </c>
      <c r="K89" s="513" t="str">
        <f t="array" ref="K89">IFERROR(XLOOKUP(L89,'Week 1 - Making'!$P:$P,'Week 1 - Making'!$A:$A),"")</f>
        <v>Audrey Migliaccio</v>
      </c>
      <c r="L89" s="7">
        <f>MINIFS('Week 1 - Making'!$P:$P,'Week 1 - Making'!$B:$B,Analysis!$A89)</f>
        <v>0</v>
      </c>
      <c r="M89" s="366" t="str">
        <f t="array" ref="M89">XLOOKUP($A89,Product,'Product List'!$K:K)</f>
        <v>#N/A</v>
      </c>
      <c r="N89" s="513" t="str">
        <f t="array" ref="N89">IFERROR(XLOOKUP(O89,'Week 2 - Making'!$P:$P,'Week 2 - Making'!$A:$A),"")</f>
        <v>Audrey Migliaccio</v>
      </c>
      <c r="O89" s="7">
        <f>MAXIFS('Week 2 - Making'!$P:$P,'Week 2 - Making'!$B:$B,Analysis!$A89)</f>
        <v>0</v>
      </c>
      <c r="P89" s="513" t="str">
        <f t="array" ref="P89">IFERROR(XLOOKUP(Q89,'Week 2 - Making'!$P:$P,'Week 2 - Making'!$A:$A),"")</f>
        <v>Audrey Migliaccio</v>
      </c>
      <c r="Q89" s="7">
        <f>MINIFS('Week 2 - Making'!$P:$P,'Week 2 - Making'!$B:$B,Analysis!$A89)</f>
        <v>0</v>
      </c>
      <c r="R89" s="511" t="str">
        <f t="array" ref="R89">XLOOKUP($A89,Product,'Product List'!$L:$L)</f>
        <v>#N/A</v>
      </c>
      <c r="S89" s="513" t="str">
        <f t="array" ref="S89">IFERROR(XLOOKUP(T89,'Week 3 - Making'!$P:$P,'Week 3 - Making'!$A:$A),"")</f>
        <v/>
      </c>
      <c r="T89" s="402">
        <f>MAXIFS('Week 3 - Making'!$P:$P,'Week 3 - Making'!$B:$B,Analysis!$A89)</f>
        <v>0</v>
      </c>
      <c r="U89" s="513" t="str">
        <f t="array" ref="U89">IFERROR(XLOOKUP(V89,'Week 3 - Making'!$P:$P,'Week 3 - Making'!$A:$A),"")</f>
        <v/>
      </c>
      <c r="V89" s="402">
        <f>MINIFS('Week 3 - Making'!$P:$P,'Week 3 - Making'!$B:$B,Analysis!$A89)</f>
        <v>0</v>
      </c>
      <c r="W89" s="366" t="str">
        <f t="array" ref="W89">XLOOKUP($A89,Product,'Product List'!$M:$M)</f>
        <v>#N/A</v>
      </c>
      <c r="X89" s="513" t="str">
        <f t="array" ref="X89">IFERROR(XLOOKUP(Y89,'Week 4 - Making'!$P:$P,'Week 4 - Making'!$A:$A),"")</f>
        <v/>
      </c>
      <c r="Y89" s="7">
        <f>MAXIFS('Week 4 - Making'!$P:$P,'Week 4 - Making'!$B:$B,Analysis!$A89)</f>
        <v>0</v>
      </c>
      <c r="Z89" s="513" t="str">
        <f t="array" ref="Z89">IFERROR(XLOOKUP(AA89,'Week 4 - Making'!$P:$P,'Week 4 - Making'!$A:$A),"")</f>
        <v/>
      </c>
      <c r="AA89" s="7">
        <f>MINIFS('Week 4 - Making'!$P:$P,'Week 4 - Making'!$B:$B,Analysis!$A89)</f>
        <v>0</v>
      </c>
      <c r="AB89" s="366" t="str">
        <f t="array" ref="AB89">XLOOKUP($A89,Product,'Product List'!$N:$N)</f>
        <v>#N/A</v>
      </c>
      <c r="AC89" s="513" t="str">
        <f t="array" ref="AC89">IFERROR(XLOOKUP(AD89,'Week 5 - Making'!$P:$P,'Week 5 - Making'!$A:$A),"")</f>
        <v/>
      </c>
      <c r="AD89" s="7">
        <f>MAXIFS('Week 5 - Making'!$P:$P,'Week 5 - Making'!$B:$B,Analysis!$A89)</f>
        <v>0</v>
      </c>
      <c r="AE89" s="513" t="str">
        <f t="array" ref="AE89">IFERROR(XLOOKUP(AF89,'Week 5 - Making'!$P:$P,'Week 5 - Making'!$A:$A),"")</f>
        <v/>
      </c>
      <c r="AF89" s="7">
        <f>MINIFS('Week 5 - Making'!$P:$P,'Week 5 - Making'!$B:$B,Analysis!$A89)</f>
        <v>0</v>
      </c>
      <c r="AG89" s="366"/>
    </row>
    <row r="90" ht="14.25" customHeight="1">
      <c r="A90" s="514"/>
      <c r="H90" s="366" t="str">
        <f t="array" ref="H90">XLOOKUP($A90,Product,'Product List'!$J:$J)</f>
        <v>#N/A</v>
      </c>
      <c r="I90" s="513" t="str">
        <f t="array" ref="I90">IFERROR(XLOOKUP(J90,'Week 1 - Making'!$P:$P,'Week 1 - Making'!$A:$A),"")</f>
        <v>Audrey Migliaccio</v>
      </c>
      <c r="J90" s="7">
        <f>MAXIFS('Week 1 - Making'!$P:$P,'Week 1 - Making'!$B:$B,Analysis!$A90)</f>
        <v>0</v>
      </c>
      <c r="K90" s="513" t="str">
        <f t="array" ref="K90">IFERROR(XLOOKUP(L90,'Week 1 - Making'!$P:$P,'Week 1 - Making'!$A:$A),"")</f>
        <v>Audrey Migliaccio</v>
      </c>
      <c r="L90" s="7">
        <f>MINIFS('Week 1 - Making'!$P:$P,'Week 1 - Making'!$B:$B,Analysis!$A90)</f>
        <v>0</v>
      </c>
      <c r="M90" s="366" t="str">
        <f t="array" ref="M90">XLOOKUP($A90,Product,'Product List'!$K:K)</f>
        <v>#N/A</v>
      </c>
      <c r="N90" s="513" t="str">
        <f t="array" ref="N90">IFERROR(XLOOKUP(O90,'Week 2 - Making'!$P:$P,'Week 2 - Making'!$A:$A),"")</f>
        <v>Audrey Migliaccio</v>
      </c>
      <c r="O90" s="7">
        <f>MAXIFS('Week 2 - Making'!$P:$P,'Week 2 - Making'!$B:$B,Analysis!$A90)</f>
        <v>0</v>
      </c>
      <c r="P90" s="513" t="str">
        <f t="array" ref="P90">IFERROR(XLOOKUP(Q90,'Week 2 - Making'!$P:$P,'Week 2 - Making'!$A:$A),"")</f>
        <v>Audrey Migliaccio</v>
      </c>
      <c r="Q90" s="7">
        <f>MINIFS('Week 2 - Making'!$P:$P,'Week 2 - Making'!$B:$B,Analysis!$A90)</f>
        <v>0</v>
      </c>
      <c r="R90" s="511" t="str">
        <f t="array" ref="R90">XLOOKUP($A90,Product,'Product List'!$L:$L)</f>
        <v>#N/A</v>
      </c>
      <c r="S90" s="513" t="str">
        <f t="array" ref="S90">IFERROR(XLOOKUP(T90,'Week 3 - Making'!$P:$P,'Week 3 - Making'!$A:$A),"")</f>
        <v/>
      </c>
      <c r="T90" s="402">
        <f>MAXIFS('Week 3 - Making'!$P:$P,'Week 3 - Making'!$B:$B,Analysis!$A90)</f>
        <v>0</v>
      </c>
      <c r="U90" s="513" t="str">
        <f t="array" ref="U90">IFERROR(XLOOKUP(V90,'Week 3 - Making'!$P:$P,'Week 3 - Making'!$A:$A),"")</f>
        <v/>
      </c>
      <c r="V90" s="402">
        <f>MINIFS('Week 3 - Making'!$P:$P,'Week 3 - Making'!$B:$B,Analysis!$A90)</f>
        <v>0</v>
      </c>
      <c r="W90" s="366" t="str">
        <f t="array" ref="W90">XLOOKUP($A90,Product,'Product List'!$M:$M)</f>
        <v>#N/A</v>
      </c>
      <c r="X90" s="513" t="str">
        <f t="array" ref="X90">IFERROR(XLOOKUP(Y90,'Week 4 - Making'!$P:$P,'Week 4 - Making'!$A:$A),"")</f>
        <v/>
      </c>
      <c r="Y90" s="7">
        <f>MAXIFS('Week 4 - Making'!$P:$P,'Week 4 - Making'!$B:$B,Analysis!$A90)</f>
        <v>0</v>
      </c>
      <c r="Z90" s="513" t="str">
        <f t="array" ref="Z90">IFERROR(XLOOKUP(AA90,'Week 4 - Making'!$P:$P,'Week 4 - Making'!$A:$A),"")</f>
        <v/>
      </c>
      <c r="AA90" s="7">
        <f>MINIFS('Week 4 - Making'!$P:$P,'Week 4 - Making'!$B:$B,Analysis!$A90)</f>
        <v>0</v>
      </c>
      <c r="AB90" s="366" t="str">
        <f t="array" ref="AB90">XLOOKUP($A90,Product,'Product List'!$N:$N)</f>
        <v>#N/A</v>
      </c>
      <c r="AC90" s="513" t="str">
        <f t="array" ref="AC90">IFERROR(XLOOKUP(AD90,'Week 5 - Making'!$P:$P,'Week 5 - Making'!$A:$A),"")</f>
        <v/>
      </c>
      <c r="AD90" s="7">
        <f>MAXIFS('Week 5 - Making'!$P:$P,'Week 5 - Making'!$B:$B,Analysis!$A90)</f>
        <v>0</v>
      </c>
      <c r="AE90" s="513" t="str">
        <f t="array" ref="AE90">IFERROR(XLOOKUP(AF90,'Week 5 - Making'!$P:$P,'Week 5 - Making'!$A:$A),"")</f>
        <v/>
      </c>
      <c r="AF90" s="7">
        <f>MINIFS('Week 5 - Making'!$P:$P,'Week 5 - Making'!$B:$B,Analysis!$A90)</f>
        <v>0</v>
      </c>
      <c r="AG90" s="366"/>
    </row>
    <row r="91" ht="14.25" customHeight="1">
      <c r="A91" s="514"/>
      <c r="H91" s="366" t="str">
        <f t="array" ref="H91">XLOOKUP($A91,Product,'Product List'!$J:$J)</f>
        <v>#N/A</v>
      </c>
      <c r="I91" s="513" t="str">
        <f t="array" ref="I91">IFERROR(XLOOKUP(J91,'Week 1 - Making'!$P:$P,'Week 1 - Making'!$A:$A),"")</f>
        <v>Audrey Migliaccio</v>
      </c>
      <c r="J91" s="7">
        <f>MAXIFS('Week 1 - Making'!$P:$P,'Week 1 - Making'!$B:$B,Analysis!$A91)</f>
        <v>0</v>
      </c>
      <c r="K91" s="513" t="str">
        <f t="array" ref="K91">IFERROR(XLOOKUP(L91,'Week 1 - Making'!$P:$P,'Week 1 - Making'!$A:$A),"")</f>
        <v>Audrey Migliaccio</v>
      </c>
      <c r="L91" s="7">
        <f>MINIFS('Week 1 - Making'!$P:$P,'Week 1 - Making'!$B:$B,Analysis!$A91)</f>
        <v>0</v>
      </c>
      <c r="M91" s="366" t="str">
        <f t="array" ref="M91">XLOOKUP($A91,Product,'Product List'!$K:K)</f>
        <v>#N/A</v>
      </c>
      <c r="N91" s="513" t="str">
        <f t="array" ref="N91">IFERROR(XLOOKUP(O91,'Week 2 - Making'!$P:$P,'Week 2 - Making'!$A:$A),"")</f>
        <v>Audrey Migliaccio</v>
      </c>
      <c r="O91" s="7">
        <f>MAXIFS('Week 2 - Making'!$P:$P,'Week 2 - Making'!$B:$B,Analysis!$A91)</f>
        <v>0</v>
      </c>
      <c r="P91" s="513" t="str">
        <f t="array" ref="P91">IFERROR(XLOOKUP(Q91,'Week 2 - Making'!$P:$P,'Week 2 - Making'!$A:$A),"")</f>
        <v>Audrey Migliaccio</v>
      </c>
      <c r="Q91" s="7">
        <f>MINIFS('Week 2 - Making'!$P:$P,'Week 2 - Making'!$B:$B,Analysis!$A91)</f>
        <v>0</v>
      </c>
      <c r="R91" s="511" t="str">
        <f t="array" ref="R91">XLOOKUP($A91,Product,'Product List'!$L:$L)</f>
        <v>#N/A</v>
      </c>
      <c r="S91" s="513" t="str">
        <f t="array" ref="S91">IFERROR(XLOOKUP(T91,'Week 3 - Making'!$P:$P,'Week 3 - Making'!$A:$A),"")</f>
        <v/>
      </c>
      <c r="T91" s="402">
        <f>MAXIFS('Week 3 - Making'!$P:$P,'Week 3 - Making'!$B:$B,Analysis!$A91)</f>
        <v>0</v>
      </c>
      <c r="U91" s="513" t="str">
        <f t="array" ref="U91">IFERROR(XLOOKUP(V91,'Week 3 - Making'!$P:$P,'Week 3 - Making'!$A:$A),"")</f>
        <v/>
      </c>
      <c r="V91" s="402">
        <f>MINIFS('Week 3 - Making'!$P:$P,'Week 3 - Making'!$B:$B,Analysis!$A91)</f>
        <v>0</v>
      </c>
      <c r="W91" s="366" t="str">
        <f t="array" ref="W91">XLOOKUP($A91,Product,'Product List'!$M:$M)</f>
        <v>#N/A</v>
      </c>
      <c r="X91" s="513" t="str">
        <f t="array" ref="X91">IFERROR(XLOOKUP(Y91,'Week 4 - Making'!$P:$P,'Week 4 - Making'!$A:$A),"")</f>
        <v/>
      </c>
      <c r="Y91" s="7">
        <f>MAXIFS('Week 4 - Making'!$P:$P,'Week 4 - Making'!$B:$B,Analysis!$A91)</f>
        <v>0</v>
      </c>
      <c r="Z91" s="513" t="str">
        <f t="array" ref="Z91">IFERROR(XLOOKUP(AA91,'Week 4 - Making'!$P:$P,'Week 4 - Making'!$A:$A),"")</f>
        <v/>
      </c>
      <c r="AA91" s="7">
        <f>MINIFS('Week 4 - Making'!$P:$P,'Week 4 - Making'!$B:$B,Analysis!$A91)</f>
        <v>0</v>
      </c>
      <c r="AB91" s="366" t="str">
        <f t="array" ref="AB91">XLOOKUP($A91,Product,'Product List'!$N:$N)</f>
        <v>#N/A</v>
      </c>
      <c r="AC91" s="513" t="str">
        <f t="array" ref="AC91">IFERROR(XLOOKUP(AD91,'Week 5 - Making'!$P:$P,'Week 5 - Making'!$A:$A),"")</f>
        <v/>
      </c>
      <c r="AD91" s="7">
        <f>MAXIFS('Week 5 - Making'!$P:$P,'Week 5 - Making'!$B:$B,Analysis!$A91)</f>
        <v>0</v>
      </c>
      <c r="AE91" s="513" t="str">
        <f t="array" ref="AE91">IFERROR(XLOOKUP(AF91,'Week 5 - Making'!$P:$P,'Week 5 - Making'!$A:$A),"")</f>
        <v/>
      </c>
      <c r="AF91" s="7">
        <f>MINIFS('Week 5 - Making'!$P:$P,'Week 5 - Making'!$B:$B,Analysis!$A91)</f>
        <v>0</v>
      </c>
      <c r="AG91" s="366"/>
    </row>
    <row r="92" ht="14.25" customHeight="1">
      <c r="A92" s="514"/>
      <c r="H92" s="366" t="str">
        <f t="array" ref="H92">XLOOKUP($A92,Product,'Product List'!$J:$J)</f>
        <v>#N/A</v>
      </c>
      <c r="I92" s="513" t="str">
        <f t="array" ref="I92">IFERROR(XLOOKUP(J92,'Week 1 - Making'!$P:$P,'Week 1 - Making'!$A:$A),"")</f>
        <v>Audrey Migliaccio</v>
      </c>
      <c r="J92" s="7">
        <f>MAXIFS('Week 1 - Making'!$P:$P,'Week 1 - Making'!$B:$B,Analysis!$A92)</f>
        <v>0</v>
      </c>
      <c r="K92" s="513" t="str">
        <f t="array" ref="K92">IFERROR(XLOOKUP(L92,'Week 1 - Making'!$P:$P,'Week 1 - Making'!$A:$A),"")</f>
        <v>Audrey Migliaccio</v>
      </c>
      <c r="L92" s="7">
        <f>MINIFS('Week 1 - Making'!$P:$P,'Week 1 - Making'!$B:$B,Analysis!$A92)</f>
        <v>0</v>
      </c>
      <c r="M92" s="366" t="str">
        <f t="array" ref="M92">XLOOKUP($A92,Product,'Product List'!$K:K)</f>
        <v>#N/A</v>
      </c>
      <c r="N92" s="513" t="str">
        <f t="array" ref="N92">IFERROR(XLOOKUP(O92,'Week 2 - Making'!$P:$P,'Week 2 - Making'!$A:$A),"")</f>
        <v>Audrey Migliaccio</v>
      </c>
      <c r="O92" s="7">
        <f>MAXIFS('Week 2 - Making'!$P:$P,'Week 2 - Making'!$B:$B,Analysis!$A92)</f>
        <v>0</v>
      </c>
      <c r="P92" s="513" t="str">
        <f t="array" ref="P92">IFERROR(XLOOKUP(Q92,'Week 2 - Making'!$P:$P,'Week 2 - Making'!$A:$A),"")</f>
        <v>Audrey Migliaccio</v>
      </c>
      <c r="Q92" s="7">
        <f>MINIFS('Week 2 - Making'!$P:$P,'Week 2 - Making'!$B:$B,Analysis!$A92)</f>
        <v>0</v>
      </c>
      <c r="R92" s="511" t="str">
        <f t="array" ref="R92">XLOOKUP($A92,Product,'Product List'!$L:$L)</f>
        <v>#N/A</v>
      </c>
      <c r="S92" s="513" t="str">
        <f t="array" ref="S92">IFERROR(XLOOKUP(T92,'Week 3 - Making'!$P:$P,'Week 3 - Making'!$A:$A),"")</f>
        <v/>
      </c>
      <c r="T92" s="402">
        <f>MAXIFS('Week 3 - Making'!$P:$P,'Week 3 - Making'!$B:$B,Analysis!$A92)</f>
        <v>0</v>
      </c>
      <c r="U92" s="513" t="str">
        <f t="array" ref="U92">IFERROR(XLOOKUP(V92,'Week 3 - Making'!$P:$P,'Week 3 - Making'!$A:$A),"")</f>
        <v/>
      </c>
      <c r="V92" s="402">
        <f>MINIFS('Week 3 - Making'!$P:$P,'Week 3 - Making'!$B:$B,Analysis!$A92)</f>
        <v>0</v>
      </c>
      <c r="W92" s="366" t="str">
        <f t="array" ref="W92">XLOOKUP($A92,Product,'Product List'!$M:$M)</f>
        <v>#N/A</v>
      </c>
      <c r="X92" s="513" t="str">
        <f t="array" ref="X92">IFERROR(XLOOKUP(Y92,'Week 4 - Making'!$P:$P,'Week 4 - Making'!$A:$A),"")</f>
        <v/>
      </c>
      <c r="Y92" s="7">
        <f>MAXIFS('Week 4 - Making'!$P:$P,'Week 4 - Making'!$B:$B,Analysis!$A92)</f>
        <v>0</v>
      </c>
      <c r="Z92" s="513" t="str">
        <f t="array" ref="Z92">IFERROR(XLOOKUP(AA92,'Week 4 - Making'!$P:$P,'Week 4 - Making'!$A:$A),"")</f>
        <v/>
      </c>
      <c r="AA92" s="7">
        <f>MINIFS('Week 4 - Making'!$P:$P,'Week 4 - Making'!$B:$B,Analysis!$A92)</f>
        <v>0</v>
      </c>
      <c r="AB92" s="366" t="str">
        <f t="array" ref="AB92">XLOOKUP($A92,Product,'Product List'!$N:$N)</f>
        <v>#N/A</v>
      </c>
      <c r="AC92" s="513" t="str">
        <f t="array" ref="AC92">IFERROR(XLOOKUP(AD92,'Week 5 - Making'!$P:$P,'Week 5 - Making'!$A:$A),"")</f>
        <v/>
      </c>
      <c r="AD92" s="7">
        <f>MAXIFS('Week 5 - Making'!$P:$P,'Week 5 - Making'!$B:$B,Analysis!$A92)</f>
        <v>0</v>
      </c>
      <c r="AE92" s="513" t="str">
        <f t="array" ref="AE92">IFERROR(XLOOKUP(AF92,'Week 5 - Making'!$P:$P,'Week 5 - Making'!$A:$A),"")</f>
        <v/>
      </c>
      <c r="AF92" s="7">
        <f>MINIFS('Week 5 - Making'!$P:$P,'Week 5 - Making'!$B:$B,Analysis!$A92)</f>
        <v>0</v>
      </c>
      <c r="AG92" s="366"/>
    </row>
    <row r="93" ht="14.25" customHeight="1">
      <c r="A93" s="514"/>
      <c r="H93" s="366" t="str">
        <f t="array" ref="H93">XLOOKUP($A93,Product,'Product List'!$J:$J)</f>
        <v>#N/A</v>
      </c>
      <c r="I93" s="513" t="str">
        <f t="array" ref="I93">IFERROR(XLOOKUP(J93,'Week 1 - Making'!$P:$P,'Week 1 - Making'!$A:$A),"")</f>
        <v>Audrey Migliaccio</v>
      </c>
      <c r="J93" s="7">
        <f>MAXIFS('Week 1 - Making'!$P:$P,'Week 1 - Making'!$B:$B,Analysis!$A93)</f>
        <v>0</v>
      </c>
      <c r="K93" s="513" t="str">
        <f t="array" ref="K93">IFERROR(XLOOKUP(L93,'Week 1 - Making'!$P:$P,'Week 1 - Making'!$A:$A),"")</f>
        <v>Audrey Migliaccio</v>
      </c>
      <c r="L93" s="7">
        <f>MINIFS('Week 1 - Making'!$P:$P,'Week 1 - Making'!$B:$B,Analysis!$A93)</f>
        <v>0</v>
      </c>
      <c r="M93" s="366" t="str">
        <f t="array" ref="M93">XLOOKUP($A93,Product,'Product List'!$K:K)</f>
        <v>#N/A</v>
      </c>
      <c r="N93" s="513" t="str">
        <f t="array" ref="N93">IFERROR(XLOOKUP(O93,'Week 2 - Making'!$P:$P,'Week 2 - Making'!$A:$A),"")</f>
        <v>Audrey Migliaccio</v>
      </c>
      <c r="O93" s="7">
        <f>MAXIFS('Week 2 - Making'!$P:$P,'Week 2 - Making'!$B:$B,Analysis!$A93)</f>
        <v>0</v>
      </c>
      <c r="P93" s="513" t="str">
        <f t="array" ref="P93">IFERROR(XLOOKUP(Q93,'Week 2 - Making'!$P:$P,'Week 2 - Making'!$A:$A),"")</f>
        <v>Audrey Migliaccio</v>
      </c>
      <c r="Q93" s="7">
        <f>MINIFS('Week 2 - Making'!$P:$P,'Week 2 - Making'!$B:$B,Analysis!$A93)</f>
        <v>0</v>
      </c>
      <c r="R93" s="511" t="str">
        <f t="array" ref="R93">XLOOKUP($A93,Product,'Product List'!$L:$L)</f>
        <v>#N/A</v>
      </c>
      <c r="S93" s="513" t="str">
        <f t="array" ref="S93">IFERROR(XLOOKUP(T93,'Week 3 - Making'!$P:$P,'Week 3 - Making'!$A:$A),"")</f>
        <v/>
      </c>
      <c r="T93" s="402">
        <f>MAXIFS('Week 3 - Making'!$P:$P,'Week 3 - Making'!$B:$B,Analysis!$A93)</f>
        <v>0</v>
      </c>
      <c r="U93" s="513" t="str">
        <f t="array" ref="U93">IFERROR(XLOOKUP(V93,'Week 3 - Making'!$P:$P,'Week 3 - Making'!$A:$A),"")</f>
        <v/>
      </c>
      <c r="V93" s="402">
        <f>MINIFS('Week 3 - Making'!$P:$P,'Week 3 - Making'!$B:$B,Analysis!$A93)</f>
        <v>0</v>
      </c>
      <c r="W93" s="366" t="str">
        <f t="array" ref="W93">XLOOKUP($A93,Product,'Product List'!$M:$M)</f>
        <v>#N/A</v>
      </c>
      <c r="X93" s="513" t="str">
        <f t="array" ref="X93">IFERROR(XLOOKUP(Y93,'Week 4 - Making'!$P:$P,'Week 4 - Making'!$A:$A),"")</f>
        <v/>
      </c>
      <c r="Y93" s="7">
        <f>MAXIFS('Week 4 - Making'!$P:$P,'Week 4 - Making'!$B:$B,Analysis!$A93)</f>
        <v>0</v>
      </c>
      <c r="Z93" s="513" t="str">
        <f t="array" ref="Z93">IFERROR(XLOOKUP(AA93,'Week 4 - Making'!$P:$P,'Week 4 - Making'!$A:$A),"")</f>
        <v/>
      </c>
      <c r="AA93" s="7">
        <f>MINIFS('Week 4 - Making'!$P:$P,'Week 4 - Making'!$B:$B,Analysis!$A93)</f>
        <v>0</v>
      </c>
      <c r="AB93" s="366" t="str">
        <f t="array" ref="AB93">XLOOKUP($A93,Product,'Product List'!$N:$N)</f>
        <v>#N/A</v>
      </c>
      <c r="AC93" s="513" t="str">
        <f t="array" ref="AC93">IFERROR(XLOOKUP(AD93,'Week 5 - Making'!$P:$P,'Week 5 - Making'!$A:$A),"")</f>
        <v/>
      </c>
      <c r="AD93" s="7">
        <f>MAXIFS('Week 5 - Making'!$P:$P,'Week 5 - Making'!$B:$B,Analysis!$A93)</f>
        <v>0</v>
      </c>
      <c r="AE93" s="513" t="str">
        <f t="array" ref="AE93">IFERROR(XLOOKUP(AF93,'Week 5 - Making'!$P:$P,'Week 5 - Making'!$A:$A),"")</f>
        <v/>
      </c>
      <c r="AF93" s="7">
        <f>MINIFS('Week 5 - Making'!$P:$P,'Week 5 - Making'!$B:$B,Analysis!$A93)</f>
        <v>0</v>
      </c>
      <c r="AG93" s="366"/>
    </row>
    <row r="94" ht="14.25" customHeight="1">
      <c r="A94" s="514"/>
      <c r="H94" s="366" t="str">
        <f t="array" ref="H94">XLOOKUP($A94,Product,'Product List'!$J:$J)</f>
        <v>#N/A</v>
      </c>
      <c r="I94" s="513" t="str">
        <f t="array" ref="I94">IFERROR(XLOOKUP(J94,'Week 1 - Making'!$P:$P,'Week 1 - Making'!$A:$A),"")</f>
        <v>Audrey Migliaccio</v>
      </c>
      <c r="J94" s="7">
        <f>MAXIFS('Week 1 - Making'!$P:$P,'Week 1 - Making'!$B:$B,Analysis!$A94)</f>
        <v>0</v>
      </c>
      <c r="K94" s="513" t="str">
        <f t="array" ref="K94">IFERROR(XLOOKUP(L94,'Week 1 - Making'!$P:$P,'Week 1 - Making'!$A:$A),"")</f>
        <v>Audrey Migliaccio</v>
      </c>
      <c r="L94" s="7">
        <f>MINIFS('Week 1 - Making'!$P:$P,'Week 1 - Making'!$B:$B,Analysis!$A94)</f>
        <v>0</v>
      </c>
      <c r="M94" s="366" t="str">
        <f t="array" ref="M94">XLOOKUP($A94,Product,'Product List'!$K:K)</f>
        <v>#N/A</v>
      </c>
      <c r="N94" s="513" t="str">
        <f t="array" ref="N94">IFERROR(XLOOKUP(O94,'Week 2 - Making'!$P:$P,'Week 2 - Making'!$A:$A),"")</f>
        <v>Audrey Migliaccio</v>
      </c>
      <c r="O94" s="7">
        <f>MAXIFS('Week 2 - Making'!$P:$P,'Week 2 - Making'!$B:$B,Analysis!$A94)</f>
        <v>0</v>
      </c>
      <c r="P94" s="513" t="str">
        <f t="array" ref="P94">IFERROR(XLOOKUP(Q94,'Week 2 - Making'!$P:$P,'Week 2 - Making'!$A:$A),"")</f>
        <v>Audrey Migliaccio</v>
      </c>
      <c r="Q94" s="7">
        <f>MINIFS('Week 2 - Making'!$P:$P,'Week 2 - Making'!$B:$B,Analysis!$A94)</f>
        <v>0</v>
      </c>
      <c r="R94" s="511" t="str">
        <f t="array" ref="R94">XLOOKUP($A94,Product,'Product List'!$L:$L)</f>
        <v>#N/A</v>
      </c>
      <c r="S94" s="513" t="str">
        <f t="array" ref="S94">IFERROR(XLOOKUP(T94,'Week 3 - Making'!$P:$P,'Week 3 - Making'!$A:$A),"")</f>
        <v/>
      </c>
      <c r="T94" s="402">
        <f>MAXIFS('Week 3 - Making'!$P:$P,'Week 3 - Making'!$B:$B,Analysis!$A94)</f>
        <v>0</v>
      </c>
      <c r="U94" s="513" t="str">
        <f t="array" ref="U94">IFERROR(XLOOKUP(V94,'Week 3 - Making'!$P:$P,'Week 3 - Making'!$A:$A),"")</f>
        <v/>
      </c>
      <c r="V94" s="402">
        <f>MINIFS('Week 3 - Making'!$P:$P,'Week 3 - Making'!$B:$B,Analysis!$A94)</f>
        <v>0</v>
      </c>
      <c r="W94" s="366" t="str">
        <f t="array" ref="W94">XLOOKUP($A94,Product,'Product List'!$M:$M)</f>
        <v>#N/A</v>
      </c>
      <c r="X94" s="513" t="str">
        <f t="array" ref="X94">IFERROR(XLOOKUP(Y94,'Week 4 - Making'!$P:$P,'Week 4 - Making'!$A:$A),"")</f>
        <v/>
      </c>
      <c r="Y94" s="7">
        <f>MAXIFS('Week 4 - Making'!$P:$P,'Week 4 - Making'!$B:$B,Analysis!$A94)</f>
        <v>0</v>
      </c>
      <c r="Z94" s="513" t="str">
        <f t="array" ref="Z94">IFERROR(XLOOKUP(AA94,'Week 4 - Making'!$P:$P,'Week 4 - Making'!$A:$A),"")</f>
        <v/>
      </c>
      <c r="AA94" s="7">
        <f>MINIFS('Week 4 - Making'!$P:$P,'Week 4 - Making'!$B:$B,Analysis!$A94)</f>
        <v>0</v>
      </c>
      <c r="AB94" s="366" t="str">
        <f t="array" ref="AB94">XLOOKUP($A94,Product,'Product List'!$N:$N)</f>
        <v>#N/A</v>
      </c>
      <c r="AC94" s="513" t="str">
        <f t="array" ref="AC94">IFERROR(XLOOKUP(AD94,'Week 5 - Making'!$P:$P,'Week 5 - Making'!$A:$A),"")</f>
        <v/>
      </c>
      <c r="AD94" s="7">
        <f>MAXIFS('Week 5 - Making'!$P:$P,'Week 5 - Making'!$B:$B,Analysis!$A94)</f>
        <v>0</v>
      </c>
      <c r="AE94" s="513" t="str">
        <f t="array" ref="AE94">IFERROR(XLOOKUP(AF94,'Week 5 - Making'!$P:$P,'Week 5 - Making'!$A:$A),"")</f>
        <v/>
      </c>
      <c r="AF94" s="7">
        <f>MINIFS('Week 5 - Making'!$P:$P,'Week 5 - Making'!$B:$B,Analysis!$A94)</f>
        <v>0</v>
      </c>
      <c r="AG94" s="366"/>
    </row>
    <row r="95" ht="14.25" customHeight="1">
      <c r="A95" s="514"/>
      <c r="H95" s="366" t="str">
        <f t="array" ref="H95">XLOOKUP($A95,Product,'Product List'!$J:$J)</f>
        <v>#N/A</v>
      </c>
      <c r="I95" s="513" t="str">
        <f t="array" ref="I95">IFERROR(XLOOKUP(J95,'Week 1 - Making'!$P:$P,'Week 1 - Making'!$A:$A),"")</f>
        <v>Audrey Migliaccio</v>
      </c>
      <c r="J95" s="7">
        <f>MAXIFS('Week 1 - Making'!$P:$P,'Week 1 - Making'!$B:$B,Analysis!$A95)</f>
        <v>0</v>
      </c>
      <c r="K95" s="513" t="str">
        <f t="array" ref="K95">IFERROR(XLOOKUP(L95,'Week 1 - Making'!$P:$P,'Week 1 - Making'!$A:$A),"")</f>
        <v>Audrey Migliaccio</v>
      </c>
      <c r="L95" s="7">
        <f>MINIFS('Week 1 - Making'!$P:$P,'Week 1 - Making'!$B:$B,Analysis!$A95)</f>
        <v>0</v>
      </c>
      <c r="M95" s="366" t="str">
        <f t="array" ref="M95">XLOOKUP($A95,Product,'Product List'!$K:K)</f>
        <v>#N/A</v>
      </c>
      <c r="N95" s="513" t="str">
        <f t="array" ref="N95">IFERROR(XLOOKUP(O95,'Week 2 - Making'!$P:$P,'Week 2 - Making'!$A:$A),"")</f>
        <v>Audrey Migliaccio</v>
      </c>
      <c r="O95" s="7">
        <f>MAXIFS('Week 2 - Making'!$P:$P,'Week 2 - Making'!$B:$B,Analysis!$A95)</f>
        <v>0</v>
      </c>
      <c r="P95" s="513" t="str">
        <f t="array" ref="P95">IFERROR(XLOOKUP(Q95,'Week 2 - Making'!$P:$P,'Week 2 - Making'!$A:$A),"")</f>
        <v>Audrey Migliaccio</v>
      </c>
      <c r="Q95" s="7">
        <f>MINIFS('Week 2 - Making'!$P:$P,'Week 2 - Making'!$B:$B,Analysis!$A95)</f>
        <v>0</v>
      </c>
      <c r="R95" s="511" t="str">
        <f t="array" ref="R95">XLOOKUP($A95,Product,'Product List'!$L:$L)</f>
        <v>#N/A</v>
      </c>
      <c r="S95" s="513" t="str">
        <f t="array" ref="S95">IFERROR(XLOOKUP(T95,'Week 3 - Making'!$P:$P,'Week 3 - Making'!$A:$A),"")</f>
        <v/>
      </c>
      <c r="T95" s="402">
        <f>MAXIFS('Week 3 - Making'!$P:$P,'Week 3 - Making'!$B:$B,Analysis!$A95)</f>
        <v>0</v>
      </c>
      <c r="U95" s="513" t="str">
        <f t="array" ref="U95">IFERROR(XLOOKUP(V95,'Week 3 - Making'!$P:$P,'Week 3 - Making'!$A:$A),"")</f>
        <v/>
      </c>
      <c r="V95" s="402">
        <f>MINIFS('Week 3 - Making'!$P:$P,'Week 3 - Making'!$B:$B,Analysis!$A95)</f>
        <v>0</v>
      </c>
      <c r="W95" s="366" t="str">
        <f t="array" ref="W95">XLOOKUP($A95,Product,'Product List'!$M:$M)</f>
        <v>#N/A</v>
      </c>
      <c r="X95" s="513" t="str">
        <f t="array" ref="X95">IFERROR(XLOOKUP(Y95,'Week 4 - Making'!$P:$P,'Week 4 - Making'!$A:$A),"")</f>
        <v/>
      </c>
      <c r="Y95" s="7">
        <f>MAXIFS('Week 4 - Making'!$P:$P,'Week 4 - Making'!$B:$B,Analysis!$A95)</f>
        <v>0</v>
      </c>
      <c r="Z95" s="513" t="str">
        <f t="array" ref="Z95">IFERROR(XLOOKUP(AA95,'Week 4 - Making'!$P:$P,'Week 4 - Making'!$A:$A),"")</f>
        <v/>
      </c>
      <c r="AA95" s="7">
        <f>MINIFS('Week 4 - Making'!$P:$P,'Week 4 - Making'!$B:$B,Analysis!$A95)</f>
        <v>0</v>
      </c>
      <c r="AB95" s="366" t="str">
        <f t="array" ref="AB95">XLOOKUP($A95,Product,'Product List'!$N:$N)</f>
        <v>#N/A</v>
      </c>
      <c r="AC95" s="513" t="str">
        <f t="array" ref="AC95">IFERROR(XLOOKUP(AD95,'Week 5 - Making'!$P:$P,'Week 5 - Making'!$A:$A),"")</f>
        <v/>
      </c>
      <c r="AD95" s="7">
        <f>MAXIFS('Week 5 - Making'!$P:$P,'Week 5 - Making'!$B:$B,Analysis!$A95)</f>
        <v>0</v>
      </c>
      <c r="AE95" s="513" t="str">
        <f t="array" ref="AE95">IFERROR(XLOOKUP(AF95,'Week 5 - Making'!$P:$P,'Week 5 - Making'!$A:$A),"")</f>
        <v/>
      </c>
      <c r="AF95" s="7">
        <f>MINIFS('Week 5 - Making'!$P:$P,'Week 5 - Making'!$B:$B,Analysis!$A95)</f>
        <v>0</v>
      </c>
      <c r="AG95" s="366"/>
    </row>
    <row r="96" ht="14.25" customHeight="1">
      <c r="A96" s="514"/>
      <c r="H96" s="366" t="str">
        <f t="array" ref="H96">XLOOKUP($A96,Product,'Product List'!$J:$J)</f>
        <v>#N/A</v>
      </c>
      <c r="I96" s="513" t="str">
        <f t="array" ref="I96">IFERROR(XLOOKUP(J96,'Week 1 - Making'!$P:$P,'Week 1 - Making'!$A:$A),"")</f>
        <v>Audrey Migliaccio</v>
      </c>
      <c r="J96" s="7">
        <f>MAXIFS('Week 1 - Making'!$P:$P,'Week 1 - Making'!$B:$B,Analysis!$A96)</f>
        <v>0</v>
      </c>
      <c r="K96" s="513" t="str">
        <f t="array" ref="K96">IFERROR(XLOOKUP(L96,'Week 1 - Making'!$P:$P,'Week 1 - Making'!$A:$A),"")</f>
        <v>Audrey Migliaccio</v>
      </c>
      <c r="L96" s="7">
        <f>MINIFS('Week 1 - Making'!$P:$P,'Week 1 - Making'!$B:$B,Analysis!$A96)</f>
        <v>0</v>
      </c>
      <c r="M96" s="366" t="str">
        <f t="array" ref="M96">XLOOKUP($A96,Product,'Product List'!$K:K)</f>
        <v>#N/A</v>
      </c>
      <c r="N96" s="513" t="str">
        <f t="array" ref="N96">IFERROR(XLOOKUP(O96,'Week 2 - Making'!$P:$P,'Week 2 - Making'!$A:$A),"")</f>
        <v>Audrey Migliaccio</v>
      </c>
      <c r="O96" s="7">
        <f>MAXIFS('Week 2 - Making'!$P:$P,'Week 2 - Making'!$B:$B,Analysis!$A96)</f>
        <v>0</v>
      </c>
      <c r="P96" s="513" t="str">
        <f t="array" ref="P96">IFERROR(XLOOKUP(Q96,'Week 2 - Making'!$P:$P,'Week 2 - Making'!$A:$A),"")</f>
        <v>Audrey Migliaccio</v>
      </c>
      <c r="Q96" s="7">
        <f>MINIFS('Week 2 - Making'!$P:$P,'Week 2 - Making'!$B:$B,Analysis!$A96)</f>
        <v>0</v>
      </c>
      <c r="R96" s="511" t="str">
        <f t="array" ref="R96">XLOOKUP($A96,Product,'Product List'!$L:$L)</f>
        <v>#N/A</v>
      </c>
      <c r="S96" s="513" t="str">
        <f t="array" ref="S96">IFERROR(XLOOKUP(T96,'Week 3 - Making'!$P:$P,'Week 3 - Making'!$A:$A),"")</f>
        <v/>
      </c>
      <c r="T96" s="402">
        <f>MAXIFS('Week 3 - Making'!$P:$P,'Week 3 - Making'!$B:$B,Analysis!$A96)</f>
        <v>0</v>
      </c>
      <c r="U96" s="513" t="str">
        <f t="array" ref="U96">IFERROR(XLOOKUP(V96,'Week 3 - Making'!$P:$P,'Week 3 - Making'!$A:$A),"")</f>
        <v/>
      </c>
      <c r="V96" s="402">
        <f>MINIFS('Week 3 - Making'!$P:$P,'Week 3 - Making'!$B:$B,Analysis!$A96)</f>
        <v>0</v>
      </c>
      <c r="W96" s="366" t="str">
        <f t="array" ref="W96">XLOOKUP($A96,Product,'Product List'!$M:$M)</f>
        <v>#N/A</v>
      </c>
      <c r="X96" s="513" t="str">
        <f t="array" ref="X96">IFERROR(XLOOKUP(Y96,'Week 4 - Making'!$P:$P,'Week 4 - Making'!$A:$A),"")</f>
        <v/>
      </c>
      <c r="Y96" s="7">
        <f>MAXIFS('Week 4 - Making'!$P:$P,'Week 4 - Making'!$B:$B,Analysis!$A96)</f>
        <v>0</v>
      </c>
      <c r="Z96" s="513" t="str">
        <f t="array" ref="Z96">IFERROR(XLOOKUP(AA96,'Week 4 - Making'!$P:$P,'Week 4 - Making'!$A:$A),"")</f>
        <v/>
      </c>
      <c r="AA96" s="7">
        <f>MINIFS('Week 4 - Making'!$P:$P,'Week 4 - Making'!$B:$B,Analysis!$A96)</f>
        <v>0</v>
      </c>
      <c r="AB96" s="366" t="str">
        <f t="array" ref="AB96">XLOOKUP($A96,Product,'Product List'!$N:$N)</f>
        <v>#N/A</v>
      </c>
      <c r="AC96" s="513" t="str">
        <f t="array" ref="AC96">IFERROR(XLOOKUP(AD96,'Week 5 - Making'!$P:$P,'Week 5 - Making'!$A:$A),"")</f>
        <v/>
      </c>
      <c r="AD96" s="7">
        <f>MAXIFS('Week 5 - Making'!$P:$P,'Week 5 - Making'!$B:$B,Analysis!$A96)</f>
        <v>0</v>
      </c>
      <c r="AE96" s="513" t="str">
        <f t="array" ref="AE96">IFERROR(XLOOKUP(AF96,'Week 5 - Making'!$P:$P,'Week 5 - Making'!$A:$A),"")</f>
        <v/>
      </c>
      <c r="AF96" s="7">
        <f>MINIFS('Week 5 - Making'!$P:$P,'Week 5 - Making'!$B:$B,Analysis!$A96)</f>
        <v>0</v>
      </c>
      <c r="AG96" s="366"/>
    </row>
    <row r="97" ht="14.25" customHeight="1">
      <c r="A97" s="514"/>
      <c r="H97" s="366" t="str">
        <f t="array" ref="H97">XLOOKUP($A97,Product,'Product List'!$J:$J)</f>
        <v>#N/A</v>
      </c>
      <c r="I97" s="513" t="str">
        <f t="array" ref="I97">IFERROR(XLOOKUP(J97,'Week 1 - Making'!$P:$P,'Week 1 - Making'!$A:$A),"")</f>
        <v>Audrey Migliaccio</v>
      </c>
      <c r="J97" s="7">
        <f>MAXIFS('Week 1 - Making'!$P:$P,'Week 1 - Making'!$B:$B,Analysis!$A97)</f>
        <v>0</v>
      </c>
      <c r="K97" s="513" t="str">
        <f t="array" ref="K97">IFERROR(XLOOKUP(L97,'Week 1 - Making'!$P:$P,'Week 1 - Making'!$A:$A),"")</f>
        <v>Audrey Migliaccio</v>
      </c>
      <c r="L97" s="7">
        <f>MINIFS('Week 1 - Making'!$P:$P,'Week 1 - Making'!$B:$B,Analysis!$A97)</f>
        <v>0</v>
      </c>
      <c r="M97" s="366" t="str">
        <f t="array" ref="M97">XLOOKUP($A97,Product,'Product List'!$K:K)</f>
        <v>#N/A</v>
      </c>
      <c r="N97" s="513" t="str">
        <f t="array" ref="N97">IFERROR(XLOOKUP(O97,'Week 2 - Making'!$P:$P,'Week 2 - Making'!$A:$A),"")</f>
        <v>Audrey Migliaccio</v>
      </c>
      <c r="O97" s="7">
        <f>MAXIFS('Week 2 - Making'!$P:$P,'Week 2 - Making'!$B:$B,Analysis!$A97)</f>
        <v>0</v>
      </c>
      <c r="P97" s="513" t="str">
        <f t="array" ref="P97">IFERROR(XLOOKUP(Q97,'Week 2 - Making'!$P:$P,'Week 2 - Making'!$A:$A),"")</f>
        <v>Audrey Migliaccio</v>
      </c>
      <c r="Q97" s="7">
        <f>MINIFS('Week 2 - Making'!$P:$P,'Week 2 - Making'!$B:$B,Analysis!$A97)</f>
        <v>0</v>
      </c>
      <c r="R97" s="511" t="str">
        <f t="array" ref="R97">XLOOKUP($A97,Product,'Product List'!$L:$L)</f>
        <v>#N/A</v>
      </c>
      <c r="S97" s="513" t="str">
        <f t="array" ref="S97">IFERROR(XLOOKUP(T97,'Week 3 - Making'!$P:$P,'Week 3 - Making'!$A:$A),"")</f>
        <v/>
      </c>
      <c r="T97" s="402">
        <f>MAXIFS('Week 3 - Making'!$P:$P,'Week 3 - Making'!$B:$B,Analysis!$A97)</f>
        <v>0</v>
      </c>
      <c r="U97" s="513" t="str">
        <f t="array" ref="U97">IFERROR(XLOOKUP(V97,'Week 3 - Making'!$P:$P,'Week 3 - Making'!$A:$A),"")</f>
        <v/>
      </c>
      <c r="V97" s="402">
        <f>MINIFS('Week 3 - Making'!$P:$P,'Week 3 - Making'!$B:$B,Analysis!$A97)</f>
        <v>0</v>
      </c>
      <c r="W97" s="366" t="str">
        <f t="array" ref="W97">XLOOKUP($A97,Product,'Product List'!$M:$M)</f>
        <v>#N/A</v>
      </c>
      <c r="X97" s="513" t="str">
        <f t="array" ref="X97">IFERROR(XLOOKUP(Y97,'Week 4 - Making'!$P:$P,'Week 4 - Making'!$A:$A),"")</f>
        <v/>
      </c>
      <c r="Y97" s="7">
        <f>MAXIFS('Week 4 - Making'!$P:$P,'Week 4 - Making'!$B:$B,Analysis!$A97)</f>
        <v>0</v>
      </c>
      <c r="Z97" s="513" t="str">
        <f t="array" ref="Z97">IFERROR(XLOOKUP(AA97,'Week 4 - Making'!$P:$P,'Week 4 - Making'!$A:$A),"")</f>
        <v/>
      </c>
      <c r="AA97" s="7">
        <f>MINIFS('Week 4 - Making'!$P:$P,'Week 4 - Making'!$B:$B,Analysis!$A97)</f>
        <v>0</v>
      </c>
      <c r="AB97" s="366" t="str">
        <f t="array" ref="AB97">XLOOKUP($A97,Product,'Product List'!$N:$N)</f>
        <v>#N/A</v>
      </c>
      <c r="AC97" s="513" t="str">
        <f t="array" ref="AC97">IFERROR(XLOOKUP(AD97,'Week 5 - Making'!$P:$P,'Week 5 - Making'!$A:$A),"")</f>
        <v/>
      </c>
      <c r="AD97" s="7">
        <f>MAXIFS('Week 5 - Making'!$P:$P,'Week 5 - Making'!$B:$B,Analysis!$A97)</f>
        <v>0</v>
      </c>
      <c r="AE97" s="513" t="str">
        <f t="array" ref="AE97">IFERROR(XLOOKUP(AF97,'Week 5 - Making'!$P:$P,'Week 5 - Making'!$A:$A),"")</f>
        <v/>
      </c>
      <c r="AF97" s="7">
        <f>MINIFS('Week 5 - Making'!$P:$P,'Week 5 - Making'!$B:$B,Analysis!$A97)</f>
        <v>0</v>
      </c>
      <c r="AG97" s="366"/>
    </row>
    <row r="98" ht="14.25" customHeight="1">
      <c r="A98" s="514"/>
      <c r="H98" s="366" t="str">
        <f t="array" ref="H98">XLOOKUP($A98,Product,'Product List'!$J:$J)</f>
        <v>#N/A</v>
      </c>
      <c r="I98" s="513" t="str">
        <f t="array" ref="I98">IFERROR(XLOOKUP(J98,'Week 1 - Making'!$P:$P,'Week 1 - Making'!$A:$A),"")</f>
        <v>Audrey Migliaccio</v>
      </c>
      <c r="J98" s="7">
        <f>MAXIFS('Week 1 - Making'!$P:$P,'Week 1 - Making'!$B:$B,Analysis!$A98)</f>
        <v>0</v>
      </c>
      <c r="K98" s="513" t="str">
        <f t="array" ref="K98">IFERROR(XLOOKUP(L98,'Week 1 - Making'!$P:$P,'Week 1 - Making'!$A:$A),"")</f>
        <v>Audrey Migliaccio</v>
      </c>
      <c r="L98" s="7">
        <f>MINIFS('Week 1 - Making'!$P:$P,'Week 1 - Making'!$B:$B,Analysis!$A98)</f>
        <v>0</v>
      </c>
      <c r="M98" s="366" t="str">
        <f t="array" ref="M98">XLOOKUP($A98,Product,'Product List'!$K:K)</f>
        <v>#N/A</v>
      </c>
      <c r="N98" s="513" t="str">
        <f t="array" ref="N98">IFERROR(XLOOKUP(O98,'Week 2 - Making'!$P:$P,'Week 2 - Making'!$A:$A),"")</f>
        <v>Audrey Migliaccio</v>
      </c>
      <c r="O98" s="7">
        <f>MAXIFS('Week 2 - Making'!$P:$P,'Week 2 - Making'!$B:$B,Analysis!$A98)</f>
        <v>0</v>
      </c>
      <c r="P98" s="513" t="str">
        <f t="array" ref="P98">IFERROR(XLOOKUP(Q98,'Week 2 - Making'!$P:$P,'Week 2 - Making'!$A:$A),"")</f>
        <v>Audrey Migliaccio</v>
      </c>
      <c r="Q98" s="7">
        <f>MINIFS('Week 2 - Making'!$P:$P,'Week 2 - Making'!$B:$B,Analysis!$A98)</f>
        <v>0</v>
      </c>
      <c r="R98" s="511" t="str">
        <f t="array" ref="R98">XLOOKUP($A98,Product,'Product List'!$L:$L)</f>
        <v>#N/A</v>
      </c>
      <c r="S98" s="513" t="str">
        <f t="array" ref="S98">IFERROR(XLOOKUP(T98,'Week 3 - Making'!$P:$P,'Week 3 - Making'!$A:$A),"")</f>
        <v/>
      </c>
      <c r="T98" s="402">
        <f>MAXIFS('Week 3 - Making'!$P:$P,'Week 3 - Making'!$B:$B,Analysis!$A98)</f>
        <v>0</v>
      </c>
      <c r="U98" s="513" t="str">
        <f t="array" ref="U98">IFERROR(XLOOKUP(V98,'Week 3 - Making'!$P:$P,'Week 3 - Making'!$A:$A),"")</f>
        <v/>
      </c>
      <c r="V98" s="402">
        <f>MINIFS('Week 3 - Making'!$P:$P,'Week 3 - Making'!$B:$B,Analysis!$A98)</f>
        <v>0</v>
      </c>
      <c r="W98" s="366" t="str">
        <f t="array" ref="W98">XLOOKUP($A98,Product,'Product List'!$M:$M)</f>
        <v>#N/A</v>
      </c>
      <c r="X98" s="513" t="str">
        <f t="array" ref="X98">IFERROR(XLOOKUP(Y98,'Week 4 - Making'!$P:$P,'Week 4 - Making'!$A:$A),"")</f>
        <v/>
      </c>
      <c r="Y98" s="7">
        <f>MAXIFS('Week 4 - Making'!$P:$P,'Week 4 - Making'!$B:$B,Analysis!$A98)</f>
        <v>0</v>
      </c>
      <c r="Z98" s="513" t="str">
        <f t="array" ref="Z98">IFERROR(XLOOKUP(AA98,'Week 4 - Making'!$P:$P,'Week 4 - Making'!$A:$A),"")</f>
        <v/>
      </c>
      <c r="AA98" s="7">
        <f>MINIFS('Week 4 - Making'!$P:$P,'Week 4 - Making'!$B:$B,Analysis!$A98)</f>
        <v>0</v>
      </c>
      <c r="AB98" s="366" t="str">
        <f t="array" ref="AB98">XLOOKUP($A98,Product,'Product List'!$N:$N)</f>
        <v>#N/A</v>
      </c>
      <c r="AC98" s="513" t="str">
        <f t="array" ref="AC98">IFERROR(XLOOKUP(AD98,'Week 5 - Making'!$P:$P,'Week 5 - Making'!$A:$A),"")</f>
        <v/>
      </c>
      <c r="AD98" s="7">
        <f>MAXIFS('Week 5 - Making'!$P:$P,'Week 5 - Making'!$B:$B,Analysis!$A98)</f>
        <v>0</v>
      </c>
      <c r="AE98" s="513" t="str">
        <f t="array" ref="AE98">IFERROR(XLOOKUP(AF98,'Week 5 - Making'!$P:$P,'Week 5 - Making'!$A:$A),"")</f>
        <v/>
      </c>
      <c r="AF98" s="7">
        <f>MINIFS('Week 5 - Making'!$P:$P,'Week 5 - Making'!$B:$B,Analysis!$A98)</f>
        <v>0</v>
      </c>
      <c r="AG98" s="366"/>
    </row>
    <row r="99" ht="14.25" customHeight="1">
      <c r="A99" s="514"/>
      <c r="H99" s="366" t="str">
        <f t="array" ref="H99">XLOOKUP($A99,Product,'Product List'!$J:$J)</f>
        <v>#N/A</v>
      </c>
      <c r="I99" s="513" t="str">
        <f t="array" ref="I99">IFERROR(XLOOKUP(J99,'Week 1 - Making'!$P:$P,'Week 1 - Making'!$A:$A),"")</f>
        <v>Audrey Migliaccio</v>
      </c>
      <c r="J99" s="7">
        <f>MAXIFS('Week 1 - Making'!$P:$P,'Week 1 - Making'!$B:$B,Analysis!$A99)</f>
        <v>0</v>
      </c>
      <c r="K99" s="513" t="str">
        <f t="array" ref="K99">IFERROR(XLOOKUP(L99,'Week 1 - Making'!$P:$P,'Week 1 - Making'!$A:$A),"")</f>
        <v>Audrey Migliaccio</v>
      </c>
      <c r="L99" s="7">
        <f>MINIFS('Week 1 - Making'!$P:$P,'Week 1 - Making'!$B:$B,Analysis!$A99)</f>
        <v>0</v>
      </c>
      <c r="M99" s="366" t="str">
        <f t="array" ref="M99">XLOOKUP($A99,Product,'Product List'!$K:K)</f>
        <v>#N/A</v>
      </c>
      <c r="N99" s="513" t="str">
        <f t="array" ref="N99">IFERROR(XLOOKUP(O99,'Week 2 - Making'!$P:$P,'Week 2 - Making'!$A:$A),"")</f>
        <v>Audrey Migliaccio</v>
      </c>
      <c r="O99" s="7">
        <f>MAXIFS('Week 2 - Making'!$P:$P,'Week 2 - Making'!$B:$B,Analysis!$A99)</f>
        <v>0</v>
      </c>
      <c r="P99" s="513" t="str">
        <f t="array" ref="P99">IFERROR(XLOOKUP(Q99,'Week 2 - Making'!$P:$P,'Week 2 - Making'!$A:$A),"")</f>
        <v>Audrey Migliaccio</v>
      </c>
      <c r="Q99" s="7">
        <f>MINIFS('Week 2 - Making'!$P:$P,'Week 2 - Making'!$B:$B,Analysis!$A99)</f>
        <v>0</v>
      </c>
      <c r="R99" s="511" t="str">
        <f t="array" ref="R99">XLOOKUP($A99,Product,'Product List'!$L:$L)</f>
        <v>#N/A</v>
      </c>
      <c r="S99" s="513" t="str">
        <f t="array" ref="S99">IFERROR(XLOOKUP(T99,'Week 3 - Making'!$P:$P,'Week 3 - Making'!$A:$A),"")</f>
        <v/>
      </c>
      <c r="T99" s="402">
        <f>MAXIFS('Week 3 - Making'!$P:$P,'Week 3 - Making'!$B:$B,Analysis!$A99)</f>
        <v>0</v>
      </c>
      <c r="U99" s="513" t="str">
        <f t="array" ref="U99">IFERROR(XLOOKUP(V99,'Week 3 - Making'!$P:$P,'Week 3 - Making'!$A:$A),"")</f>
        <v/>
      </c>
      <c r="V99" s="402">
        <f>MINIFS('Week 3 - Making'!$P:$P,'Week 3 - Making'!$B:$B,Analysis!$A99)</f>
        <v>0</v>
      </c>
      <c r="W99" s="366" t="str">
        <f t="array" ref="W99">XLOOKUP($A99,Product,'Product List'!$M:$M)</f>
        <v>#N/A</v>
      </c>
      <c r="X99" s="513" t="str">
        <f t="array" ref="X99">IFERROR(XLOOKUP(Y99,'Week 4 - Making'!$P:$P,'Week 4 - Making'!$A:$A),"")</f>
        <v/>
      </c>
      <c r="Y99" s="7">
        <f>MAXIFS('Week 4 - Making'!$P:$P,'Week 4 - Making'!$B:$B,Analysis!$A99)</f>
        <v>0</v>
      </c>
      <c r="Z99" s="513" t="str">
        <f t="array" ref="Z99">IFERROR(XLOOKUP(AA99,'Week 4 - Making'!$P:$P,'Week 4 - Making'!$A:$A),"")</f>
        <v/>
      </c>
      <c r="AA99" s="7">
        <f>MINIFS('Week 4 - Making'!$P:$P,'Week 4 - Making'!$B:$B,Analysis!$A99)</f>
        <v>0</v>
      </c>
      <c r="AB99" s="366" t="str">
        <f t="array" ref="AB99">XLOOKUP($A99,Product,'Product List'!$N:$N)</f>
        <v>#N/A</v>
      </c>
      <c r="AC99" s="513" t="str">
        <f t="array" ref="AC99">IFERROR(XLOOKUP(AD99,'Week 5 - Making'!$P:$P,'Week 5 - Making'!$A:$A),"")</f>
        <v/>
      </c>
      <c r="AD99" s="7">
        <f>MAXIFS('Week 5 - Making'!$P:$P,'Week 5 - Making'!$B:$B,Analysis!$A99)</f>
        <v>0</v>
      </c>
      <c r="AE99" s="513" t="str">
        <f t="array" ref="AE99">IFERROR(XLOOKUP(AF99,'Week 5 - Making'!$P:$P,'Week 5 - Making'!$A:$A),"")</f>
        <v/>
      </c>
      <c r="AF99" s="7">
        <f>MINIFS('Week 5 - Making'!$P:$P,'Week 5 - Making'!$B:$B,Analysis!$A99)</f>
        <v>0</v>
      </c>
      <c r="AG99" s="366"/>
    </row>
    <row r="100" ht="14.25" customHeight="1">
      <c r="A100" s="515"/>
      <c r="B100" s="315"/>
      <c r="C100" s="315"/>
      <c r="D100" s="315"/>
      <c r="E100" s="315"/>
      <c r="F100" s="315"/>
      <c r="G100" s="315"/>
      <c r="H100" s="516" t="str">
        <f t="array" ref="H100">XLOOKUP($A100,Product,'Product List'!$J:$J)</f>
        <v>#N/A</v>
      </c>
      <c r="I100" s="517" t="str">
        <f t="array" ref="I100">IFERROR(XLOOKUP(J100,'Week 1 - Making'!$P:$P,'Week 1 - Making'!$A:$A),"")</f>
        <v>Audrey Migliaccio</v>
      </c>
      <c r="J100" s="315">
        <f>MAXIFS('Week 1 - Making'!$P:$P,'Week 1 - Making'!$B:$B,Analysis!$A100)</f>
        <v>0</v>
      </c>
      <c r="K100" s="517" t="str">
        <f t="array" ref="K100">IFERROR(XLOOKUP(L100,'Week 1 - Making'!$P:$P,'Week 1 - Making'!$A:$A),"")</f>
        <v>Audrey Migliaccio</v>
      </c>
      <c r="L100" s="315">
        <f>MINIFS('Week 1 - Making'!$P:$P,'Week 1 - Making'!$B:$B,Analysis!$A100)</f>
        <v>0</v>
      </c>
      <c r="M100" s="516" t="str">
        <f t="array" ref="M100">XLOOKUP($A100,Product,'Product List'!$K:K)</f>
        <v>#N/A</v>
      </c>
      <c r="N100" s="517" t="str">
        <f t="array" ref="N100">IFERROR(XLOOKUP(O100,'Week 2 - Making'!$P:$P,'Week 2 - Making'!$A:$A),"")</f>
        <v>Audrey Migliaccio</v>
      </c>
      <c r="O100" s="315">
        <f>MAXIFS('Week 2 - Making'!$P:$P,'Week 2 - Making'!$B:$B,Analysis!$A100)</f>
        <v>0</v>
      </c>
      <c r="P100" s="517" t="str">
        <f t="array" ref="P100">IFERROR(XLOOKUP(Q100,'Week 2 - Making'!$P:$P,'Week 2 - Making'!$A:$A),"")</f>
        <v>Audrey Migliaccio</v>
      </c>
      <c r="Q100" s="315">
        <f>MINIFS('Week 2 - Making'!$P:$P,'Week 2 - Making'!$B:$B,Analysis!$A100)</f>
        <v>0</v>
      </c>
      <c r="R100" s="518" t="str">
        <f t="array" ref="R100">XLOOKUP($A100,Product,'Product List'!$L:$L)</f>
        <v>#N/A</v>
      </c>
      <c r="S100" s="517" t="str">
        <f t="array" ref="S100">IFERROR(XLOOKUP(T100,'Week 3 - Making'!$P:$P,'Week 3 - Making'!$A:$A),"")</f>
        <v/>
      </c>
      <c r="T100" s="427">
        <f>MAXIFS('Week 3 - Making'!$P:$P,'Week 3 - Making'!$B:$B,Analysis!$A100)</f>
        <v>0</v>
      </c>
      <c r="U100" s="517" t="str">
        <f t="array" ref="U100">IFERROR(XLOOKUP(V100,'Week 3 - Making'!$P:$P,'Week 3 - Making'!$A:$A),"")</f>
        <v/>
      </c>
      <c r="V100" s="427">
        <f>MINIFS('Week 3 - Making'!$P:$P,'Week 3 - Making'!$B:$B,Analysis!$A100)</f>
        <v>0</v>
      </c>
      <c r="W100" s="516" t="str">
        <f t="array" ref="W100">XLOOKUP($A100,Product,'Product List'!$M:$M)</f>
        <v>#N/A</v>
      </c>
      <c r="X100" s="517" t="str">
        <f t="array" ref="X100">IFERROR(XLOOKUP(Y100,'Week 4 - Making'!$P:$P,'Week 4 - Making'!$A:$A),"")</f>
        <v/>
      </c>
      <c r="Y100" s="315">
        <f>MAXIFS('Week 4 - Making'!$P:$P,'Week 4 - Making'!$B:$B,Analysis!$A100)</f>
        <v>0</v>
      </c>
      <c r="Z100" s="517" t="str">
        <f t="array" ref="Z100">IFERROR(XLOOKUP(AA100,'Week 4 - Making'!$P:$P,'Week 4 - Making'!$A:$A),"")</f>
        <v/>
      </c>
      <c r="AA100" s="315">
        <f>MINIFS('Week 4 - Making'!$P:$P,'Week 4 - Making'!$B:$B,Analysis!$A100)</f>
        <v>0</v>
      </c>
      <c r="AB100" s="516" t="str">
        <f t="array" ref="AB100">XLOOKUP($A100,Product,'Product List'!$N:$N)</f>
        <v>#N/A</v>
      </c>
      <c r="AC100" s="517" t="str">
        <f t="array" ref="AC100">IFERROR(XLOOKUP(AD100,'Week 5 - Making'!$P:$P,'Week 5 - Making'!$A:$A),"")</f>
        <v/>
      </c>
      <c r="AD100" s="315">
        <f>MAXIFS('Week 5 - Making'!$P:$P,'Week 5 - Making'!$B:$B,Analysis!$A100)</f>
        <v>0</v>
      </c>
      <c r="AE100" s="517" t="str">
        <f t="array" ref="AE100">IFERROR(XLOOKUP(AF100,'Week 5 - Making'!$P:$P,'Week 5 - Making'!$A:$A),"")</f>
        <v/>
      </c>
      <c r="AF100" s="315">
        <f>MINIFS('Week 5 - Making'!$P:$P,'Week 5 - Making'!$B:$B,Analysis!$A100)</f>
        <v>0</v>
      </c>
      <c r="AG100" s="516"/>
    </row>
    <row r="101" ht="14.25" customHeight="1">
      <c r="H101" s="366"/>
      <c r="M101" s="366"/>
      <c r="R101" s="511"/>
      <c r="T101" s="402"/>
      <c r="V101" s="402"/>
      <c r="W101" s="366"/>
      <c r="AB101" s="366"/>
      <c r="AG101" s="366"/>
    </row>
    <row r="102" ht="14.25" customHeight="1">
      <c r="H102" s="366"/>
      <c r="M102" s="366"/>
      <c r="R102" s="511"/>
      <c r="T102" s="402"/>
      <c r="V102" s="402"/>
      <c r="W102" s="366"/>
      <c r="AB102" s="366"/>
      <c r="AG102" s="366"/>
    </row>
    <row r="103" ht="14.25" customHeight="1">
      <c r="H103" s="366"/>
      <c r="M103" s="366"/>
      <c r="R103" s="511"/>
      <c r="T103" s="402"/>
      <c r="V103" s="402"/>
      <c r="W103" s="366"/>
      <c r="AB103" s="366"/>
      <c r="AG103" s="366"/>
    </row>
    <row r="104" ht="14.25" customHeight="1">
      <c r="H104" s="366"/>
      <c r="M104" s="366"/>
      <c r="R104" s="511"/>
      <c r="T104" s="402"/>
      <c r="V104" s="402"/>
      <c r="W104" s="366"/>
      <c r="AB104" s="366"/>
      <c r="AG104" s="366"/>
    </row>
    <row r="105" ht="14.25" customHeight="1">
      <c r="H105" s="366"/>
      <c r="M105" s="366"/>
      <c r="R105" s="511"/>
      <c r="T105" s="402"/>
      <c r="V105" s="402"/>
      <c r="W105" s="366"/>
      <c r="AB105" s="366"/>
      <c r="AG105" s="366"/>
    </row>
    <row r="106" ht="14.25" customHeight="1">
      <c r="H106" s="366"/>
      <c r="M106" s="366"/>
      <c r="R106" s="511"/>
      <c r="T106" s="402"/>
      <c r="V106" s="402"/>
      <c r="W106" s="366"/>
      <c r="AB106" s="366"/>
      <c r="AG106" s="366"/>
    </row>
    <row r="107" ht="14.25" customHeight="1">
      <c r="H107" s="366"/>
      <c r="M107" s="366"/>
      <c r="R107" s="511"/>
      <c r="T107" s="402"/>
      <c r="V107" s="402"/>
      <c r="W107" s="366"/>
      <c r="AB107" s="366"/>
      <c r="AG107" s="366"/>
    </row>
    <row r="108" ht="14.25" customHeight="1">
      <c r="H108" s="366"/>
      <c r="M108" s="366"/>
      <c r="R108" s="511"/>
      <c r="T108" s="402"/>
      <c r="V108" s="402"/>
      <c r="W108" s="366"/>
      <c r="AB108" s="366"/>
      <c r="AG108" s="366"/>
    </row>
    <row r="109" ht="14.25" customHeight="1">
      <c r="H109" s="366"/>
      <c r="M109" s="366"/>
      <c r="R109" s="511"/>
      <c r="T109" s="402"/>
      <c r="V109" s="402"/>
      <c r="W109" s="366"/>
      <c r="AB109" s="366"/>
      <c r="AG109" s="366"/>
    </row>
    <row r="110" ht="14.25" customHeight="1">
      <c r="H110" s="366"/>
      <c r="M110" s="366"/>
      <c r="R110" s="511"/>
      <c r="T110" s="402"/>
      <c r="V110" s="402"/>
      <c r="W110" s="366"/>
      <c r="AB110" s="366"/>
      <c r="AG110" s="366"/>
    </row>
    <row r="111" ht="14.25" customHeight="1">
      <c r="H111" s="366"/>
      <c r="M111" s="366"/>
      <c r="R111" s="511"/>
      <c r="T111" s="402"/>
      <c r="V111" s="402"/>
      <c r="W111" s="366"/>
      <c r="AB111" s="366"/>
      <c r="AG111" s="366"/>
    </row>
    <row r="112" ht="14.25" customHeight="1">
      <c r="H112" s="366"/>
      <c r="M112" s="366"/>
      <c r="R112" s="511"/>
      <c r="T112" s="402"/>
      <c r="V112" s="402"/>
      <c r="W112" s="366"/>
      <c r="AB112" s="366"/>
      <c r="AG112" s="366"/>
    </row>
    <row r="113" ht="14.25" customHeight="1">
      <c r="H113" s="366"/>
      <c r="M113" s="366"/>
      <c r="R113" s="511"/>
      <c r="T113" s="402"/>
      <c r="V113" s="402"/>
      <c r="W113" s="366"/>
      <c r="AB113" s="366"/>
      <c r="AG113" s="366"/>
    </row>
    <row r="114" ht="14.25" customHeight="1">
      <c r="H114" s="366"/>
      <c r="M114" s="366"/>
      <c r="R114" s="511"/>
      <c r="T114" s="402"/>
      <c r="V114" s="402"/>
      <c r="W114" s="366"/>
      <c r="AB114" s="366"/>
      <c r="AG114" s="366"/>
    </row>
    <row r="115" ht="14.25" customHeight="1">
      <c r="H115" s="366"/>
      <c r="M115" s="366"/>
      <c r="R115" s="511"/>
      <c r="T115" s="402"/>
      <c r="V115" s="402"/>
      <c r="W115" s="366"/>
      <c r="AB115" s="366"/>
      <c r="AG115" s="366"/>
    </row>
    <row r="116" ht="14.25" customHeight="1">
      <c r="H116" s="366"/>
      <c r="M116" s="366"/>
      <c r="R116" s="511"/>
      <c r="T116" s="402"/>
      <c r="V116" s="402"/>
      <c r="W116" s="366"/>
      <c r="AB116" s="366"/>
      <c r="AG116" s="366"/>
    </row>
    <row r="117" ht="14.25" customHeight="1">
      <c r="H117" s="366"/>
      <c r="M117" s="366"/>
      <c r="R117" s="511"/>
      <c r="T117" s="402"/>
      <c r="V117" s="402"/>
      <c r="W117" s="366"/>
      <c r="AB117" s="366"/>
      <c r="AG117" s="366"/>
    </row>
    <row r="118" ht="14.25" customHeight="1">
      <c r="H118" s="366"/>
      <c r="M118" s="366"/>
      <c r="R118" s="511"/>
      <c r="T118" s="402"/>
      <c r="V118" s="402"/>
      <c r="W118" s="366"/>
      <c r="AB118" s="366"/>
      <c r="AG118" s="366"/>
    </row>
    <row r="119" ht="14.25" customHeight="1">
      <c r="H119" s="366"/>
      <c r="M119" s="366"/>
      <c r="R119" s="511"/>
      <c r="T119" s="402"/>
      <c r="V119" s="402"/>
      <c r="W119" s="366"/>
      <c r="AB119" s="366"/>
      <c r="AG119" s="366"/>
    </row>
    <row r="120" ht="14.25" customHeight="1">
      <c r="H120" s="366"/>
      <c r="M120" s="366"/>
      <c r="R120" s="511"/>
      <c r="T120" s="402"/>
      <c r="V120" s="402"/>
      <c r="W120" s="366"/>
      <c r="AB120" s="366"/>
      <c r="AG120" s="366"/>
    </row>
    <row r="121" ht="14.25" customHeight="1">
      <c r="H121" s="366"/>
      <c r="M121" s="366"/>
      <c r="R121" s="511"/>
      <c r="T121" s="402"/>
      <c r="V121" s="402"/>
      <c r="W121" s="366"/>
      <c r="AB121" s="366"/>
      <c r="AG121" s="366"/>
    </row>
    <row r="122" ht="14.25" customHeight="1">
      <c r="H122" s="366"/>
      <c r="M122" s="366"/>
      <c r="R122" s="511"/>
      <c r="T122" s="402"/>
      <c r="V122" s="402"/>
      <c r="W122" s="366"/>
      <c r="AB122" s="366"/>
      <c r="AG122" s="366"/>
    </row>
    <row r="123" ht="14.25" customHeight="1">
      <c r="H123" s="366"/>
      <c r="M123" s="366"/>
      <c r="R123" s="511"/>
      <c r="T123" s="402"/>
      <c r="V123" s="402"/>
      <c r="W123" s="366"/>
      <c r="AB123" s="366"/>
      <c r="AG123" s="366"/>
    </row>
    <row r="124" ht="14.25" customHeight="1">
      <c r="H124" s="366"/>
      <c r="M124" s="366"/>
      <c r="R124" s="511"/>
      <c r="T124" s="402"/>
      <c r="V124" s="402"/>
      <c r="W124" s="366"/>
      <c r="AB124" s="366"/>
      <c r="AG124" s="366"/>
    </row>
    <row r="125" ht="14.25" customHeight="1">
      <c r="H125" s="366"/>
      <c r="M125" s="366"/>
      <c r="R125" s="511"/>
      <c r="T125" s="402"/>
      <c r="V125" s="402"/>
      <c r="W125" s="366"/>
      <c r="AB125" s="366"/>
      <c r="AG125" s="366"/>
    </row>
    <row r="126" ht="14.25" customHeight="1">
      <c r="H126" s="366"/>
      <c r="M126" s="366"/>
      <c r="R126" s="511"/>
      <c r="T126" s="402"/>
      <c r="V126" s="402"/>
      <c r="W126" s="366"/>
      <c r="AB126" s="366"/>
      <c r="AG126" s="366"/>
    </row>
    <row r="127" ht="14.25" customHeight="1">
      <c r="H127" s="366"/>
      <c r="M127" s="366"/>
      <c r="R127" s="511"/>
      <c r="T127" s="402"/>
      <c r="V127" s="402"/>
      <c r="W127" s="366"/>
      <c r="AB127" s="366"/>
      <c r="AG127" s="366"/>
    </row>
    <row r="128" ht="14.25" customHeight="1">
      <c r="H128" s="366"/>
      <c r="M128" s="366"/>
      <c r="R128" s="511"/>
      <c r="T128" s="402"/>
      <c r="V128" s="402"/>
      <c r="W128" s="366"/>
      <c r="AB128" s="366"/>
      <c r="AG128" s="366"/>
    </row>
    <row r="129" ht="14.25" customHeight="1">
      <c r="H129" s="366"/>
      <c r="M129" s="366"/>
      <c r="R129" s="511"/>
      <c r="T129" s="402"/>
      <c r="V129" s="402"/>
      <c r="W129" s="366"/>
      <c r="AB129" s="366"/>
      <c r="AG129" s="366"/>
    </row>
    <row r="130" ht="14.25" customHeight="1">
      <c r="H130" s="366"/>
      <c r="M130" s="366"/>
      <c r="R130" s="511"/>
      <c r="T130" s="402"/>
      <c r="V130" s="402"/>
      <c r="W130" s="366"/>
      <c r="AB130" s="366"/>
      <c r="AG130" s="366"/>
    </row>
    <row r="131" ht="14.25" customHeight="1">
      <c r="H131" s="366"/>
      <c r="M131" s="366"/>
      <c r="R131" s="511"/>
      <c r="T131" s="402"/>
      <c r="V131" s="402"/>
      <c r="W131" s="366"/>
      <c r="AB131" s="366"/>
      <c r="AG131" s="366"/>
    </row>
    <row r="132" ht="14.25" customHeight="1">
      <c r="H132" s="366"/>
      <c r="M132" s="366"/>
      <c r="R132" s="511"/>
      <c r="T132" s="402"/>
      <c r="V132" s="402"/>
      <c r="W132" s="366"/>
      <c r="AB132" s="366"/>
      <c r="AG132" s="366"/>
    </row>
    <row r="133" ht="14.25" customHeight="1">
      <c r="H133" s="366"/>
      <c r="M133" s="366"/>
      <c r="R133" s="511"/>
      <c r="T133" s="402"/>
      <c r="V133" s="402"/>
      <c r="W133" s="366"/>
      <c r="AB133" s="366"/>
      <c r="AG133" s="366"/>
    </row>
    <row r="134" ht="14.25" customHeight="1">
      <c r="H134" s="366"/>
      <c r="M134" s="366"/>
      <c r="R134" s="511"/>
      <c r="T134" s="402"/>
      <c r="V134" s="402"/>
      <c r="W134" s="366"/>
      <c r="AB134" s="366"/>
      <c r="AG134" s="366"/>
    </row>
    <row r="135" ht="14.25" customHeight="1">
      <c r="H135" s="366"/>
      <c r="M135" s="366"/>
      <c r="R135" s="511"/>
      <c r="T135" s="402"/>
      <c r="V135" s="402"/>
      <c r="W135" s="366"/>
      <c r="AB135" s="366"/>
      <c r="AG135" s="366"/>
    </row>
    <row r="136" ht="14.25" customHeight="1">
      <c r="H136" s="366"/>
      <c r="M136" s="366"/>
      <c r="R136" s="511"/>
      <c r="T136" s="402"/>
      <c r="V136" s="402"/>
      <c r="W136" s="366"/>
      <c r="AB136" s="366"/>
      <c r="AG136" s="366"/>
    </row>
    <row r="137" ht="14.25" customHeight="1">
      <c r="H137" s="366"/>
      <c r="M137" s="366"/>
      <c r="R137" s="511"/>
      <c r="T137" s="402"/>
      <c r="V137" s="402"/>
      <c r="W137" s="366"/>
      <c r="AB137" s="366"/>
      <c r="AG137" s="366"/>
    </row>
    <row r="138" ht="14.25" customHeight="1">
      <c r="H138" s="366"/>
      <c r="M138" s="366"/>
      <c r="R138" s="511"/>
      <c r="T138" s="402"/>
      <c r="V138" s="402"/>
      <c r="W138" s="366"/>
      <c r="AB138" s="366"/>
      <c r="AG138" s="366"/>
    </row>
    <row r="139" ht="14.25" customHeight="1">
      <c r="H139" s="366"/>
      <c r="M139" s="366"/>
      <c r="R139" s="511"/>
      <c r="T139" s="402"/>
      <c r="V139" s="402"/>
      <c r="W139" s="366"/>
      <c r="AB139" s="366"/>
      <c r="AG139" s="366"/>
    </row>
    <row r="140" ht="14.25" customHeight="1">
      <c r="H140" s="366"/>
      <c r="M140" s="366"/>
      <c r="R140" s="511"/>
      <c r="T140" s="402"/>
      <c r="V140" s="402"/>
      <c r="W140" s="366"/>
      <c r="AB140" s="366"/>
      <c r="AG140" s="366"/>
    </row>
    <row r="141" ht="14.25" customHeight="1">
      <c r="H141" s="366"/>
      <c r="M141" s="366"/>
      <c r="R141" s="511"/>
      <c r="T141" s="402"/>
      <c r="V141" s="402"/>
      <c r="W141" s="366"/>
      <c r="AB141" s="366"/>
      <c r="AG141" s="366"/>
    </row>
    <row r="142" ht="14.25" customHeight="1">
      <c r="H142" s="366"/>
      <c r="M142" s="366"/>
      <c r="R142" s="511"/>
      <c r="T142" s="402"/>
      <c r="V142" s="402"/>
      <c r="W142" s="366"/>
      <c r="AB142" s="366"/>
      <c r="AG142" s="366"/>
    </row>
    <row r="143" ht="14.25" customHeight="1">
      <c r="H143" s="366"/>
      <c r="M143" s="366"/>
      <c r="R143" s="511"/>
      <c r="T143" s="402"/>
      <c r="V143" s="402"/>
      <c r="W143" s="366"/>
      <c r="AB143" s="366"/>
      <c r="AG143" s="366"/>
    </row>
    <row r="144" ht="14.25" customHeight="1">
      <c r="H144" s="366"/>
      <c r="M144" s="366"/>
      <c r="R144" s="511"/>
      <c r="T144" s="402"/>
      <c r="V144" s="402"/>
      <c r="W144" s="366"/>
      <c r="AB144" s="366"/>
      <c r="AG144" s="366"/>
    </row>
    <row r="145" ht="14.25" customHeight="1">
      <c r="H145" s="366"/>
      <c r="M145" s="366"/>
      <c r="R145" s="511"/>
      <c r="T145" s="402"/>
      <c r="V145" s="402"/>
      <c r="W145" s="366"/>
      <c r="AB145" s="366"/>
      <c r="AG145" s="366"/>
    </row>
    <row r="146" ht="14.25" customHeight="1">
      <c r="H146" s="366"/>
      <c r="M146" s="366"/>
      <c r="R146" s="511"/>
      <c r="T146" s="402"/>
      <c r="V146" s="402"/>
      <c r="W146" s="366"/>
      <c r="AB146" s="366"/>
      <c r="AG146" s="366"/>
    </row>
    <row r="147" ht="14.25" customHeight="1">
      <c r="H147" s="366"/>
      <c r="M147" s="366"/>
      <c r="R147" s="511"/>
      <c r="T147" s="402"/>
      <c r="V147" s="402"/>
      <c r="W147" s="366"/>
      <c r="AB147" s="366"/>
      <c r="AG147" s="366"/>
    </row>
    <row r="148" ht="14.25" customHeight="1">
      <c r="H148" s="366"/>
      <c r="M148" s="366"/>
      <c r="R148" s="511"/>
      <c r="T148" s="402"/>
      <c r="V148" s="402"/>
      <c r="W148" s="366"/>
      <c r="AB148" s="366"/>
      <c r="AG148" s="366"/>
    </row>
    <row r="149" ht="14.25" customHeight="1">
      <c r="H149" s="366"/>
      <c r="M149" s="366"/>
      <c r="R149" s="511"/>
      <c r="T149" s="402"/>
      <c r="V149" s="402"/>
      <c r="W149" s="366"/>
      <c r="AB149" s="366"/>
      <c r="AG149" s="366"/>
    </row>
    <row r="150" ht="14.25" customHeight="1">
      <c r="H150" s="366"/>
      <c r="M150" s="366"/>
      <c r="R150" s="511"/>
      <c r="T150" s="402"/>
      <c r="V150" s="402"/>
      <c r="W150" s="366"/>
      <c r="AB150" s="366"/>
      <c r="AG150" s="366"/>
    </row>
    <row r="151" ht="14.25" customHeight="1">
      <c r="H151" s="366"/>
      <c r="M151" s="366"/>
      <c r="R151" s="511"/>
      <c r="T151" s="402"/>
      <c r="V151" s="402"/>
      <c r="W151" s="366"/>
      <c r="AB151" s="366"/>
      <c r="AG151" s="366"/>
    </row>
    <row r="152" ht="14.25" customHeight="1">
      <c r="H152" s="366"/>
      <c r="M152" s="366"/>
      <c r="R152" s="511"/>
      <c r="T152" s="402"/>
      <c r="V152" s="402"/>
      <c r="W152" s="366"/>
      <c r="AB152" s="366"/>
      <c r="AG152" s="366"/>
    </row>
    <row r="153" ht="14.25" customHeight="1">
      <c r="H153" s="366"/>
      <c r="M153" s="366"/>
      <c r="R153" s="511"/>
      <c r="T153" s="402"/>
      <c r="V153" s="402"/>
      <c r="W153" s="366"/>
      <c r="AB153" s="366"/>
      <c r="AG153" s="366"/>
    </row>
    <row r="154" ht="14.25" customHeight="1">
      <c r="H154" s="366"/>
      <c r="M154" s="366"/>
      <c r="R154" s="511"/>
      <c r="T154" s="402"/>
      <c r="V154" s="402"/>
      <c r="W154" s="366"/>
      <c r="AB154" s="366"/>
      <c r="AG154" s="366"/>
    </row>
    <row r="155" ht="14.25" customHeight="1">
      <c r="H155" s="366"/>
      <c r="M155" s="366"/>
      <c r="R155" s="511"/>
      <c r="T155" s="402"/>
      <c r="V155" s="402"/>
      <c r="W155" s="366"/>
      <c r="AB155" s="366"/>
      <c r="AG155" s="366"/>
    </row>
    <row r="156" ht="14.25" customHeight="1">
      <c r="H156" s="366"/>
      <c r="M156" s="366"/>
      <c r="R156" s="511"/>
      <c r="T156" s="402"/>
      <c r="V156" s="402"/>
      <c r="W156" s="366"/>
      <c r="AB156" s="366"/>
      <c r="AG156" s="366"/>
    </row>
    <row r="157" ht="14.25" customHeight="1">
      <c r="H157" s="366"/>
      <c r="M157" s="366"/>
      <c r="R157" s="511"/>
      <c r="T157" s="402"/>
      <c r="V157" s="402"/>
      <c r="W157" s="366"/>
      <c r="AB157" s="366"/>
      <c r="AG157" s="366"/>
    </row>
    <row r="158" ht="14.25" customHeight="1">
      <c r="H158" s="366"/>
      <c r="M158" s="366"/>
      <c r="R158" s="511"/>
      <c r="T158" s="402"/>
      <c r="V158" s="402"/>
      <c r="W158" s="366"/>
      <c r="AB158" s="366"/>
      <c r="AG158" s="366"/>
    </row>
    <row r="159" ht="14.25" customHeight="1">
      <c r="H159" s="366"/>
      <c r="M159" s="366"/>
      <c r="R159" s="511"/>
      <c r="T159" s="402"/>
      <c r="V159" s="402"/>
      <c r="W159" s="366"/>
      <c r="AB159" s="366"/>
      <c r="AG159" s="366"/>
    </row>
    <row r="160" ht="14.25" customHeight="1">
      <c r="H160" s="366"/>
      <c r="M160" s="366"/>
      <c r="R160" s="511"/>
      <c r="T160" s="402"/>
      <c r="V160" s="402"/>
      <c r="W160" s="366"/>
      <c r="AB160" s="366"/>
      <c r="AG160" s="366"/>
    </row>
    <row r="161" ht="14.25" customHeight="1">
      <c r="H161" s="366"/>
      <c r="M161" s="366"/>
      <c r="R161" s="511"/>
      <c r="T161" s="402"/>
      <c r="V161" s="402"/>
      <c r="W161" s="366"/>
      <c r="AB161" s="366"/>
      <c r="AG161" s="366"/>
    </row>
    <row r="162" ht="14.25" customHeight="1">
      <c r="H162" s="366"/>
      <c r="M162" s="366"/>
      <c r="R162" s="511"/>
      <c r="T162" s="402"/>
      <c r="V162" s="402"/>
      <c r="W162" s="366"/>
      <c r="AB162" s="366"/>
      <c r="AG162" s="366"/>
    </row>
    <row r="163" ht="14.25" customHeight="1">
      <c r="H163" s="366"/>
      <c r="M163" s="366"/>
      <c r="R163" s="511"/>
      <c r="T163" s="402"/>
      <c r="V163" s="402"/>
      <c r="W163" s="366"/>
      <c r="AB163" s="366"/>
      <c r="AG163" s="366"/>
    </row>
    <row r="164" ht="14.25" customHeight="1">
      <c r="H164" s="366"/>
      <c r="M164" s="366"/>
      <c r="R164" s="511"/>
      <c r="T164" s="402"/>
      <c r="V164" s="402"/>
      <c r="W164" s="366"/>
      <c r="AB164" s="366"/>
      <c r="AG164" s="366"/>
    </row>
    <row r="165" ht="14.25" customHeight="1">
      <c r="H165" s="366"/>
      <c r="M165" s="366"/>
      <c r="R165" s="511"/>
      <c r="T165" s="402"/>
      <c r="V165" s="402"/>
      <c r="W165" s="366"/>
      <c r="AB165" s="366"/>
      <c r="AG165" s="366"/>
    </row>
    <row r="166" ht="14.25" customHeight="1">
      <c r="H166" s="366"/>
      <c r="M166" s="366"/>
      <c r="R166" s="511"/>
      <c r="T166" s="402"/>
      <c r="V166" s="402"/>
      <c r="W166" s="366"/>
      <c r="AB166" s="366"/>
      <c r="AG166" s="366"/>
    </row>
    <row r="167" ht="14.25" customHeight="1">
      <c r="H167" s="366"/>
      <c r="M167" s="366"/>
      <c r="R167" s="511"/>
      <c r="T167" s="402"/>
      <c r="V167" s="402"/>
      <c r="W167" s="366"/>
      <c r="AB167" s="366"/>
      <c r="AG167" s="366"/>
    </row>
    <row r="168" ht="14.25" customHeight="1">
      <c r="H168" s="366"/>
      <c r="M168" s="366"/>
      <c r="R168" s="511"/>
      <c r="T168" s="402"/>
      <c r="V168" s="402"/>
      <c r="W168" s="366"/>
      <c r="AB168" s="366"/>
      <c r="AG168" s="366"/>
    </row>
    <row r="169" ht="14.25" customHeight="1">
      <c r="H169" s="366"/>
      <c r="M169" s="366"/>
      <c r="R169" s="511"/>
      <c r="T169" s="402"/>
      <c r="V169" s="402"/>
      <c r="W169" s="366"/>
      <c r="AB169" s="366"/>
      <c r="AG169" s="366"/>
    </row>
    <row r="170" ht="14.25" customHeight="1">
      <c r="H170" s="366"/>
      <c r="M170" s="366"/>
      <c r="R170" s="511"/>
      <c r="T170" s="402"/>
      <c r="V170" s="402"/>
      <c r="W170" s="366"/>
      <c r="AB170" s="366"/>
      <c r="AG170" s="366"/>
    </row>
    <row r="171" ht="14.25" customHeight="1">
      <c r="H171" s="366"/>
      <c r="M171" s="366"/>
      <c r="R171" s="511"/>
      <c r="T171" s="402"/>
      <c r="V171" s="402"/>
      <c r="W171" s="366"/>
      <c r="AB171" s="366"/>
      <c r="AG171" s="366"/>
    </row>
    <row r="172" ht="14.25" customHeight="1">
      <c r="H172" s="366"/>
      <c r="M172" s="366"/>
      <c r="R172" s="511"/>
      <c r="T172" s="402"/>
      <c r="V172" s="402"/>
      <c r="W172" s="366"/>
      <c r="AB172" s="366"/>
      <c r="AG172" s="366"/>
    </row>
    <row r="173" ht="14.25" customHeight="1">
      <c r="H173" s="366"/>
      <c r="M173" s="366"/>
      <c r="R173" s="511"/>
      <c r="T173" s="402"/>
      <c r="V173" s="402"/>
      <c r="W173" s="366"/>
      <c r="AB173" s="366"/>
      <c r="AG173" s="366"/>
    </row>
    <row r="174" ht="14.25" customHeight="1">
      <c r="H174" s="366"/>
      <c r="M174" s="366"/>
      <c r="R174" s="511"/>
      <c r="T174" s="402"/>
      <c r="V174" s="402"/>
      <c r="W174" s="366"/>
      <c r="AB174" s="366"/>
      <c r="AG174" s="366"/>
    </row>
    <row r="175" ht="14.25" customHeight="1">
      <c r="H175" s="366"/>
      <c r="M175" s="366"/>
      <c r="R175" s="511"/>
      <c r="T175" s="402"/>
      <c r="V175" s="402"/>
      <c r="W175" s="366"/>
      <c r="AB175" s="366"/>
      <c r="AG175" s="366"/>
    </row>
    <row r="176" ht="14.25" customHeight="1">
      <c r="H176" s="366"/>
      <c r="M176" s="366"/>
      <c r="R176" s="511"/>
      <c r="T176" s="402"/>
      <c r="V176" s="402"/>
      <c r="W176" s="366"/>
      <c r="AB176" s="366"/>
      <c r="AG176" s="366"/>
    </row>
    <row r="177" ht="14.25" customHeight="1">
      <c r="H177" s="366"/>
      <c r="M177" s="366"/>
      <c r="R177" s="511"/>
      <c r="T177" s="402"/>
      <c r="V177" s="402"/>
      <c r="W177" s="366"/>
      <c r="AB177" s="366"/>
      <c r="AG177" s="366"/>
    </row>
    <row r="178" ht="14.25" customHeight="1">
      <c r="H178" s="366"/>
      <c r="M178" s="366"/>
      <c r="R178" s="511"/>
      <c r="T178" s="402"/>
      <c r="V178" s="402"/>
      <c r="W178" s="366"/>
      <c r="AB178" s="366"/>
      <c r="AG178" s="366"/>
    </row>
    <row r="179" ht="14.25" customHeight="1">
      <c r="H179" s="366"/>
      <c r="M179" s="366"/>
      <c r="R179" s="511"/>
      <c r="T179" s="402"/>
      <c r="V179" s="402"/>
      <c r="W179" s="366"/>
      <c r="AB179" s="366"/>
      <c r="AG179" s="366"/>
    </row>
    <row r="180" ht="14.25" customHeight="1">
      <c r="H180" s="366"/>
      <c r="M180" s="366"/>
      <c r="R180" s="511"/>
      <c r="T180" s="402"/>
      <c r="V180" s="402"/>
      <c r="W180" s="366"/>
      <c r="AB180" s="366"/>
      <c r="AG180" s="366"/>
    </row>
    <row r="181" ht="14.25" customHeight="1">
      <c r="H181" s="366"/>
      <c r="M181" s="366"/>
      <c r="R181" s="511"/>
      <c r="T181" s="402"/>
      <c r="V181" s="402"/>
      <c r="W181" s="366"/>
      <c r="AB181" s="366"/>
      <c r="AG181" s="366"/>
    </row>
    <row r="182" ht="14.25" customHeight="1">
      <c r="H182" s="366"/>
      <c r="M182" s="366"/>
      <c r="R182" s="511"/>
      <c r="T182" s="402"/>
      <c r="V182" s="402"/>
      <c r="W182" s="366"/>
      <c r="AB182" s="366"/>
      <c r="AG182" s="366"/>
    </row>
    <row r="183" ht="14.25" customHeight="1">
      <c r="H183" s="366"/>
      <c r="M183" s="366"/>
      <c r="R183" s="511"/>
      <c r="T183" s="402"/>
      <c r="V183" s="402"/>
      <c r="W183" s="366"/>
      <c r="AB183" s="366"/>
      <c r="AG183" s="366"/>
    </row>
    <row r="184" ht="14.25" customHeight="1">
      <c r="H184" s="366"/>
      <c r="M184" s="366"/>
      <c r="R184" s="511"/>
      <c r="T184" s="402"/>
      <c r="V184" s="402"/>
      <c r="W184" s="366"/>
      <c r="AB184" s="366"/>
      <c r="AG184" s="366"/>
    </row>
    <row r="185" ht="14.25" customHeight="1">
      <c r="H185" s="366"/>
      <c r="M185" s="366"/>
      <c r="R185" s="511"/>
      <c r="T185" s="402"/>
      <c r="V185" s="402"/>
      <c r="W185" s="366"/>
      <c r="AB185" s="366"/>
      <c r="AG185" s="366"/>
    </row>
    <row r="186" ht="14.25" customHeight="1">
      <c r="H186" s="366"/>
      <c r="M186" s="366"/>
      <c r="R186" s="511"/>
      <c r="T186" s="402"/>
      <c r="V186" s="402"/>
      <c r="W186" s="366"/>
      <c r="AB186" s="366"/>
      <c r="AG186" s="366"/>
    </row>
    <row r="187" ht="14.25" customHeight="1">
      <c r="H187" s="366"/>
      <c r="M187" s="366"/>
      <c r="R187" s="511"/>
      <c r="T187" s="402"/>
      <c r="V187" s="402"/>
      <c r="W187" s="366"/>
      <c r="AB187" s="366"/>
      <c r="AG187" s="366"/>
    </row>
    <row r="188" ht="14.25" customHeight="1">
      <c r="H188" s="366"/>
      <c r="M188" s="366"/>
      <c r="R188" s="511"/>
      <c r="T188" s="402"/>
      <c r="V188" s="402"/>
      <c r="W188" s="366"/>
      <c r="AB188" s="366"/>
      <c r="AG188" s="366"/>
    </row>
    <row r="189" ht="14.25" customHeight="1">
      <c r="H189" s="366"/>
      <c r="M189" s="366"/>
      <c r="R189" s="511"/>
      <c r="T189" s="402"/>
      <c r="V189" s="402"/>
      <c r="W189" s="366"/>
      <c r="AB189" s="366"/>
      <c r="AG189" s="366"/>
    </row>
    <row r="190" ht="14.25" customHeight="1">
      <c r="H190" s="366"/>
      <c r="M190" s="366"/>
      <c r="R190" s="511"/>
      <c r="T190" s="402"/>
      <c r="V190" s="402"/>
      <c r="W190" s="366"/>
      <c r="AB190" s="366"/>
      <c r="AG190" s="366"/>
    </row>
    <row r="191" ht="14.25" customHeight="1">
      <c r="H191" s="366"/>
      <c r="M191" s="366"/>
      <c r="R191" s="511"/>
      <c r="T191" s="402"/>
      <c r="V191" s="402"/>
      <c r="W191" s="366"/>
      <c r="AB191" s="366"/>
      <c r="AG191" s="366"/>
    </row>
    <row r="192" ht="14.25" customHeight="1">
      <c r="H192" s="366"/>
      <c r="M192" s="366"/>
      <c r="R192" s="511"/>
      <c r="T192" s="402"/>
      <c r="V192" s="402"/>
      <c r="W192" s="366"/>
      <c r="AB192" s="366"/>
      <c r="AG192" s="366"/>
    </row>
    <row r="193" ht="14.25" customHeight="1">
      <c r="H193" s="366"/>
      <c r="M193" s="366"/>
      <c r="R193" s="511"/>
      <c r="T193" s="402"/>
      <c r="V193" s="402"/>
      <c r="W193" s="366"/>
      <c r="AB193" s="366"/>
      <c r="AG193" s="366"/>
    </row>
    <row r="194" ht="14.25" customHeight="1">
      <c r="H194" s="366"/>
      <c r="M194" s="366"/>
      <c r="R194" s="511"/>
      <c r="T194" s="402"/>
      <c r="V194" s="402"/>
      <c r="W194" s="366"/>
      <c r="AB194" s="366"/>
      <c r="AG194" s="366"/>
    </row>
    <row r="195" ht="14.25" customHeight="1">
      <c r="H195" s="366"/>
      <c r="M195" s="366"/>
      <c r="R195" s="511"/>
      <c r="T195" s="402"/>
      <c r="V195" s="402"/>
      <c r="W195" s="366"/>
      <c r="AB195" s="366"/>
      <c r="AG195" s="366"/>
    </row>
    <row r="196" ht="14.25" customHeight="1">
      <c r="H196" s="366"/>
      <c r="M196" s="366"/>
      <c r="R196" s="511"/>
      <c r="T196" s="402"/>
      <c r="V196" s="402"/>
      <c r="W196" s="366"/>
      <c r="AB196" s="366"/>
      <c r="AG196" s="366"/>
    </row>
    <row r="197" ht="14.25" customHeight="1">
      <c r="H197" s="366"/>
      <c r="M197" s="366"/>
      <c r="R197" s="511"/>
      <c r="T197" s="402"/>
      <c r="V197" s="402"/>
      <c r="W197" s="366"/>
      <c r="AB197" s="366"/>
      <c r="AG197" s="366"/>
    </row>
    <row r="198" ht="14.25" customHeight="1">
      <c r="H198" s="366"/>
      <c r="M198" s="366"/>
      <c r="R198" s="511"/>
      <c r="T198" s="402"/>
      <c r="V198" s="402"/>
      <c r="W198" s="366"/>
      <c r="AB198" s="366"/>
      <c r="AG198" s="366"/>
    </row>
    <row r="199" ht="14.25" customHeight="1">
      <c r="H199" s="366"/>
      <c r="M199" s="366"/>
      <c r="R199" s="511"/>
      <c r="T199" s="402"/>
      <c r="V199" s="402"/>
      <c r="W199" s="366"/>
      <c r="AB199" s="366"/>
      <c r="AG199" s="366"/>
    </row>
    <row r="200" ht="14.25" customHeight="1">
      <c r="H200" s="366"/>
      <c r="M200" s="366"/>
      <c r="R200" s="511"/>
      <c r="T200" s="402"/>
      <c r="V200" s="402"/>
      <c r="W200" s="366"/>
      <c r="AB200" s="366"/>
      <c r="AG200" s="366"/>
    </row>
    <row r="201" ht="14.25" customHeight="1">
      <c r="H201" s="366"/>
      <c r="M201" s="366"/>
      <c r="R201" s="511"/>
      <c r="T201" s="402"/>
      <c r="V201" s="402"/>
      <c r="W201" s="366"/>
      <c r="AB201" s="366"/>
      <c r="AG201" s="366"/>
    </row>
    <row r="202" ht="14.25" customHeight="1">
      <c r="H202" s="366"/>
      <c r="M202" s="366"/>
      <c r="R202" s="511"/>
      <c r="T202" s="402"/>
      <c r="V202" s="402"/>
      <c r="W202" s="366"/>
      <c r="AB202" s="366"/>
      <c r="AG202" s="366"/>
    </row>
    <row r="203" ht="14.25" customHeight="1">
      <c r="H203" s="366"/>
      <c r="M203" s="366"/>
      <c r="R203" s="511"/>
      <c r="T203" s="402"/>
      <c r="V203" s="402"/>
      <c r="W203" s="366"/>
      <c r="AB203" s="366"/>
      <c r="AG203" s="366"/>
    </row>
    <row r="204" ht="14.25" customHeight="1">
      <c r="H204" s="366"/>
      <c r="M204" s="366"/>
      <c r="R204" s="511"/>
      <c r="T204" s="402"/>
      <c r="V204" s="402"/>
      <c r="W204" s="366"/>
      <c r="AB204" s="366"/>
      <c r="AG204" s="366"/>
    </row>
    <row r="205" ht="14.25" customHeight="1">
      <c r="H205" s="366"/>
      <c r="M205" s="366"/>
      <c r="R205" s="511"/>
      <c r="T205" s="402"/>
      <c r="V205" s="402"/>
      <c r="W205" s="366"/>
      <c r="AB205" s="366"/>
      <c r="AG205" s="366"/>
    </row>
    <row r="206" ht="14.25" customHeight="1">
      <c r="H206" s="366"/>
      <c r="M206" s="366"/>
      <c r="R206" s="511"/>
      <c r="T206" s="402"/>
      <c r="V206" s="402"/>
      <c r="W206" s="366"/>
      <c r="AB206" s="366"/>
      <c r="AG206" s="366"/>
    </row>
    <row r="207" ht="14.25" customHeight="1">
      <c r="H207" s="366"/>
      <c r="M207" s="366"/>
      <c r="R207" s="511"/>
      <c r="T207" s="402"/>
      <c r="V207" s="402"/>
      <c r="W207" s="366"/>
      <c r="AB207" s="366"/>
      <c r="AG207" s="366"/>
    </row>
    <row r="208" ht="14.25" customHeight="1">
      <c r="H208" s="366"/>
      <c r="M208" s="366"/>
      <c r="R208" s="511"/>
      <c r="T208" s="402"/>
      <c r="V208" s="402"/>
      <c r="W208" s="366"/>
      <c r="AB208" s="366"/>
      <c r="AG208" s="366"/>
    </row>
    <row r="209" ht="14.25" customHeight="1">
      <c r="H209" s="366"/>
      <c r="M209" s="366"/>
      <c r="R209" s="511"/>
      <c r="T209" s="402"/>
      <c r="V209" s="402"/>
      <c r="W209" s="366"/>
      <c r="AB209" s="366"/>
      <c r="AG209" s="366"/>
    </row>
    <row r="210" ht="14.25" customHeight="1">
      <c r="H210" s="366"/>
      <c r="M210" s="366"/>
      <c r="R210" s="511"/>
      <c r="T210" s="402"/>
      <c r="V210" s="402"/>
      <c r="W210" s="366"/>
      <c r="AB210" s="366"/>
      <c r="AG210" s="366"/>
    </row>
    <row r="211" ht="14.25" customHeight="1">
      <c r="H211" s="366"/>
      <c r="M211" s="366"/>
      <c r="R211" s="511"/>
      <c r="T211" s="402"/>
      <c r="V211" s="402"/>
      <c r="W211" s="366"/>
      <c r="AB211" s="366"/>
      <c r="AG211" s="366"/>
    </row>
    <row r="212" ht="14.25" customHeight="1">
      <c r="H212" s="366"/>
      <c r="M212" s="366"/>
      <c r="R212" s="511"/>
      <c r="T212" s="402"/>
      <c r="V212" s="402"/>
      <c r="W212" s="366"/>
      <c r="AB212" s="366"/>
      <c r="AG212" s="366"/>
    </row>
    <row r="213" ht="14.25" customHeight="1">
      <c r="H213" s="366"/>
      <c r="M213" s="366"/>
      <c r="R213" s="511"/>
      <c r="T213" s="402"/>
      <c r="V213" s="402"/>
      <c r="W213" s="366"/>
      <c r="AB213" s="366"/>
      <c r="AG213" s="366"/>
    </row>
    <row r="214" ht="14.25" customHeight="1">
      <c r="H214" s="366"/>
      <c r="M214" s="366"/>
      <c r="R214" s="511"/>
      <c r="T214" s="402"/>
      <c r="V214" s="402"/>
      <c r="W214" s="366"/>
      <c r="AB214" s="366"/>
      <c r="AG214" s="366"/>
    </row>
    <row r="215" ht="14.25" customHeight="1">
      <c r="H215" s="366"/>
      <c r="M215" s="366"/>
      <c r="R215" s="511"/>
      <c r="T215" s="402"/>
      <c r="V215" s="402"/>
      <c r="W215" s="366"/>
      <c r="AB215" s="366"/>
      <c r="AG215" s="366"/>
    </row>
    <row r="216" ht="14.25" customHeight="1">
      <c r="H216" s="366"/>
      <c r="M216" s="366"/>
      <c r="R216" s="511"/>
      <c r="T216" s="402"/>
      <c r="V216" s="402"/>
      <c r="W216" s="366"/>
      <c r="AB216" s="366"/>
      <c r="AG216" s="366"/>
    </row>
    <row r="217" ht="14.25" customHeight="1">
      <c r="H217" s="366"/>
      <c r="M217" s="366"/>
      <c r="R217" s="511"/>
      <c r="T217" s="402"/>
      <c r="V217" s="402"/>
      <c r="W217" s="366"/>
      <c r="AB217" s="366"/>
      <c r="AG217" s="366"/>
    </row>
    <row r="218" ht="14.25" customHeight="1">
      <c r="H218" s="366"/>
      <c r="M218" s="366"/>
      <c r="R218" s="511"/>
      <c r="T218" s="402"/>
      <c r="V218" s="402"/>
      <c r="W218" s="366"/>
      <c r="AB218" s="366"/>
      <c r="AG218" s="366"/>
    </row>
    <row r="219" ht="14.25" customHeight="1">
      <c r="H219" s="366"/>
      <c r="M219" s="366"/>
      <c r="R219" s="511"/>
      <c r="T219" s="402"/>
      <c r="V219" s="402"/>
      <c r="W219" s="366"/>
      <c r="AB219" s="366"/>
      <c r="AG219" s="366"/>
    </row>
    <row r="220" ht="14.25" customHeight="1">
      <c r="H220" s="366"/>
      <c r="M220" s="366"/>
      <c r="R220" s="511"/>
      <c r="T220" s="402"/>
      <c r="V220" s="402"/>
      <c r="W220" s="366"/>
      <c r="AB220" s="366"/>
      <c r="AG220" s="366"/>
    </row>
    <row r="221" ht="14.25" customHeight="1">
      <c r="H221" s="366"/>
      <c r="M221" s="366"/>
      <c r="R221" s="511"/>
      <c r="T221" s="402"/>
      <c r="V221" s="402"/>
      <c r="W221" s="366"/>
      <c r="AB221" s="366"/>
      <c r="AG221" s="366"/>
    </row>
    <row r="222" ht="14.25" customHeight="1">
      <c r="H222" s="366"/>
      <c r="M222" s="366"/>
      <c r="R222" s="511"/>
      <c r="T222" s="402"/>
      <c r="V222" s="402"/>
      <c r="W222" s="366"/>
      <c r="AB222" s="366"/>
      <c r="AG222" s="366"/>
    </row>
    <row r="223" ht="14.25" customHeight="1">
      <c r="H223" s="366"/>
      <c r="M223" s="366"/>
      <c r="R223" s="511"/>
      <c r="T223" s="402"/>
      <c r="V223" s="402"/>
      <c r="W223" s="366"/>
      <c r="AB223" s="366"/>
      <c r="AG223" s="366"/>
    </row>
    <row r="224" ht="14.25" customHeight="1">
      <c r="H224" s="366"/>
      <c r="M224" s="366"/>
      <c r="R224" s="511"/>
      <c r="T224" s="402"/>
      <c r="V224" s="402"/>
      <c r="W224" s="366"/>
      <c r="AB224" s="366"/>
      <c r="AG224" s="366"/>
    </row>
    <row r="225" ht="14.25" customHeight="1">
      <c r="H225" s="366"/>
      <c r="M225" s="366"/>
      <c r="R225" s="511"/>
      <c r="T225" s="402"/>
      <c r="V225" s="402"/>
      <c r="W225" s="366"/>
      <c r="AB225" s="366"/>
      <c r="AG225" s="366"/>
    </row>
    <row r="226" ht="14.25" customHeight="1">
      <c r="H226" s="366"/>
      <c r="M226" s="366"/>
      <c r="R226" s="511"/>
      <c r="T226" s="402"/>
      <c r="V226" s="402"/>
      <c r="W226" s="366"/>
      <c r="AB226" s="366"/>
      <c r="AG226" s="366"/>
    </row>
    <row r="227" ht="14.25" customHeight="1">
      <c r="H227" s="366"/>
      <c r="M227" s="366"/>
      <c r="R227" s="511"/>
      <c r="T227" s="402"/>
      <c r="V227" s="402"/>
      <c r="W227" s="366"/>
      <c r="AB227" s="366"/>
      <c r="AG227" s="366"/>
    </row>
    <row r="228" ht="14.25" customHeight="1">
      <c r="H228" s="366"/>
      <c r="M228" s="366"/>
      <c r="R228" s="511"/>
      <c r="T228" s="402"/>
      <c r="V228" s="402"/>
      <c r="W228" s="366"/>
      <c r="AB228" s="366"/>
      <c r="AG228" s="366"/>
    </row>
    <row r="229" ht="14.25" customHeight="1">
      <c r="H229" s="366"/>
      <c r="M229" s="366"/>
      <c r="R229" s="511"/>
      <c r="T229" s="402"/>
      <c r="V229" s="402"/>
      <c r="W229" s="366"/>
      <c r="AB229" s="366"/>
      <c r="AG229" s="366"/>
    </row>
    <row r="230" ht="14.25" customHeight="1">
      <c r="H230" s="366"/>
      <c r="M230" s="366"/>
      <c r="R230" s="511"/>
      <c r="T230" s="402"/>
      <c r="V230" s="402"/>
      <c r="W230" s="366"/>
      <c r="AB230" s="366"/>
      <c r="AG230" s="366"/>
    </row>
    <row r="231" ht="14.25" customHeight="1">
      <c r="H231" s="366"/>
      <c r="M231" s="366"/>
      <c r="R231" s="511"/>
      <c r="T231" s="402"/>
      <c r="V231" s="402"/>
      <c r="W231" s="366"/>
      <c r="AB231" s="366"/>
      <c r="AG231" s="366"/>
    </row>
    <row r="232" ht="14.25" customHeight="1">
      <c r="H232" s="366"/>
      <c r="M232" s="366"/>
      <c r="R232" s="511"/>
      <c r="T232" s="402"/>
      <c r="V232" s="402"/>
      <c r="W232" s="366"/>
      <c r="AB232" s="366"/>
      <c r="AG232" s="366"/>
    </row>
    <row r="233" ht="14.25" customHeight="1">
      <c r="H233" s="366"/>
      <c r="M233" s="366"/>
      <c r="R233" s="511"/>
      <c r="T233" s="402"/>
      <c r="V233" s="402"/>
      <c r="W233" s="366"/>
      <c r="AB233" s="366"/>
      <c r="AG233" s="366"/>
    </row>
    <row r="234" ht="14.25" customHeight="1">
      <c r="H234" s="366"/>
      <c r="M234" s="366"/>
      <c r="R234" s="511"/>
      <c r="T234" s="402"/>
      <c r="V234" s="402"/>
      <c r="W234" s="366"/>
      <c r="AB234" s="366"/>
      <c r="AG234" s="366"/>
    </row>
    <row r="235" ht="14.25" customHeight="1">
      <c r="H235" s="366"/>
      <c r="M235" s="366"/>
      <c r="R235" s="511"/>
      <c r="T235" s="402"/>
      <c r="V235" s="402"/>
      <c r="W235" s="366"/>
      <c r="AB235" s="366"/>
      <c r="AG235" s="366"/>
    </row>
    <row r="236" ht="14.25" customHeight="1">
      <c r="H236" s="366"/>
      <c r="M236" s="366"/>
      <c r="R236" s="511"/>
      <c r="T236" s="402"/>
      <c r="V236" s="402"/>
      <c r="W236" s="366"/>
      <c r="AB236" s="366"/>
      <c r="AG236" s="366"/>
    </row>
    <row r="237" ht="14.25" customHeight="1">
      <c r="H237" s="366"/>
      <c r="M237" s="366"/>
      <c r="R237" s="511"/>
      <c r="T237" s="402"/>
      <c r="V237" s="402"/>
      <c r="W237" s="366"/>
      <c r="AB237" s="366"/>
      <c r="AG237" s="366"/>
    </row>
    <row r="238" ht="14.25" customHeight="1">
      <c r="H238" s="366"/>
      <c r="M238" s="366"/>
      <c r="R238" s="511"/>
      <c r="T238" s="402"/>
      <c r="V238" s="402"/>
      <c r="W238" s="366"/>
      <c r="AB238" s="366"/>
      <c r="AG238" s="366"/>
    </row>
    <row r="239" ht="14.25" customHeight="1">
      <c r="H239" s="366"/>
      <c r="M239" s="366"/>
      <c r="R239" s="511"/>
      <c r="T239" s="402"/>
      <c r="V239" s="402"/>
      <c r="W239" s="366"/>
      <c r="AB239" s="366"/>
      <c r="AG239" s="366"/>
    </row>
    <row r="240" ht="14.25" customHeight="1">
      <c r="H240" s="366"/>
      <c r="M240" s="366"/>
      <c r="R240" s="511"/>
      <c r="T240" s="402"/>
      <c r="V240" s="402"/>
      <c r="W240" s="366"/>
      <c r="AB240" s="366"/>
      <c r="AG240" s="366"/>
    </row>
    <row r="241" ht="14.25" customHeight="1">
      <c r="H241" s="366"/>
      <c r="M241" s="366"/>
      <c r="R241" s="511"/>
      <c r="T241" s="402"/>
      <c r="V241" s="402"/>
      <c r="W241" s="366"/>
      <c r="AB241" s="366"/>
      <c r="AG241" s="366"/>
    </row>
    <row r="242" ht="14.25" customHeight="1">
      <c r="H242" s="366"/>
      <c r="M242" s="366"/>
      <c r="R242" s="511"/>
      <c r="T242" s="402"/>
      <c r="V242" s="402"/>
      <c r="W242" s="366"/>
      <c r="AB242" s="366"/>
      <c r="AG242" s="366"/>
    </row>
    <row r="243" ht="14.25" customHeight="1">
      <c r="H243" s="366"/>
      <c r="M243" s="366"/>
      <c r="R243" s="511"/>
      <c r="T243" s="402"/>
      <c r="V243" s="402"/>
      <c r="W243" s="366"/>
      <c r="AB243" s="366"/>
      <c r="AG243" s="366"/>
    </row>
    <row r="244" ht="14.25" customHeight="1">
      <c r="H244" s="366"/>
      <c r="M244" s="366"/>
      <c r="R244" s="511"/>
      <c r="T244" s="402"/>
      <c r="V244" s="402"/>
      <c r="W244" s="366"/>
      <c r="AB244" s="366"/>
      <c r="AG244" s="366"/>
    </row>
    <row r="245" ht="14.25" customHeight="1">
      <c r="H245" s="366"/>
      <c r="M245" s="366"/>
      <c r="R245" s="511"/>
      <c r="T245" s="402"/>
      <c r="V245" s="402"/>
      <c r="W245" s="366"/>
      <c r="AB245" s="366"/>
      <c r="AG245" s="366"/>
    </row>
    <row r="246" ht="14.25" customHeight="1">
      <c r="H246" s="366"/>
      <c r="M246" s="366"/>
      <c r="R246" s="511"/>
      <c r="T246" s="402"/>
      <c r="V246" s="402"/>
      <c r="W246" s="366"/>
      <c r="AB246" s="366"/>
      <c r="AG246" s="366"/>
    </row>
    <row r="247" ht="14.25" customHeight="1">
      <c r="H247" s="366"/>
      <c r="M247" s="366"/>
      <c r="R247" s="511"/>
      <c r="T247" s="402"/>
      <c r="V247" s="402"/>
      <c r="W247" s="366"/>
      <c r="AB247" s="366"/>
      <c r="AG247" s="366"/>
    </row>
    <row r="248" ht="14.25" customHeight="1">
      <c r="H248" s="366"/>
      <c r="M248" s="366"/>
      <c r="R248" s="511"/>
      <c r="T248" s="402"/>
      <c r="V248" s="402"/>
      <c r="W248" s="366"/>
      <c r="AB248" s="366"/>
      <c r="AG248" s="366"/>
    </row>
    <row r="249" ht="14.25" customHeight="1">
      <c r="H249" s="366"/>
      <c r="M249" s="366"/>
      <c r="R249" s="511"/>
      <c r="T249" s="402"/>
      <c r="V249" s="402"/>
      <c r="W249" s="366"/>
      <c r="AB249" s="366"/>
      <c r="AG249" s="366"/>
    </row>
    <row r="250" ht="14.25" customHeight="1">
      <c r="H250" s="366"/>
      <c r="M250" s="366"/>
      <c r="R250" s="511"/>
      <c r="T250" s="402"/>
      <c r="V250" s="402"/>
      <c r="W250" s="366"/>
      <c r="AB250" s="366"/>
      <c r="AG250" s="366"/>
    </row>
    <row r="251" ht="14.25" customHeight="1">
      <c r="H251" s="366"/>
      <c r="M251" s="366"/>
      <c r="R251" s="511"/>
      <c r="T251" s="402"/>
      <c r="V251" s="402"/>
      <c r="W251" s="366"/>
      <c r="AB251" s="366"/>
      <c r="AG251" s="366"/>
    </row>
    <row r="252" ht="14.25" customHeight="1">
      <c r="H252" s="366"/>
      <c r="M252" s="366"/>
      <c r="R252" s="511"/>
      <c r="T252" s="402"/>
      <c r="V252" s="402"/>
      <c r="W252" s="366"/>
      <c r="AB252" s="366"/>
      <c r="AG252" s="366"/>
    </row>
    <row r="253" ht="14.25" customHeight="1">
      <c r="H253" s="366"/>
      <c r="M253" s="366"/>
      <c r="R253" s="511"/>
      <c r="T253" s="402"/>
      <c r="V253" s="402"/>
      <c r="W253" s="366"/>
      <c r="AB253" s="366"/>
      <c r="AG253" s="366"/>
    </row>
    <row r="254" ht="14.25" customHeight="1">
      <c r="H254" s="366"/>
      <c r="M254" s="366"/>
      <c r="R254" s="511"/>
      <c r="T254" s="402"/>
      <c r="V254" s="402"/>
      <c r="W254" s="366"/>
      <c r="AB254" s="366"/>
      <c r="AG254" s="366"/>
    </row>
    <row r="255" ht="14.25" customHeight="1">
      <c r="H255" s="366"/>
      <c r="M255" s="366"/>
      <c r="R255" s="511"/>
      <c r="T255" s="402"/>
      <c r="V255" s="402"/>
      <c r="W255" s="366"/>
      <c r="AB255" s="366"/>
      <c r="AG255" s="366"/>
    </row>
    <row r="256" ht="14.25" customHeight="1">
      <c r="H256" s="366"/>
      <c r="M256" s="366"/>
      <c r="R256" s="511"/>
      <c r="T256" s="402"/>
      <c r="V256" s="402"/>
      <c r="W256" s="366"/>
      <c r="AB256" s="366"/>
      <c r="AG256" s="366"/>
    </row>
    <row r="257" ht="14.25" customHeight="1">
      <c r="H257" s="366"/>
      <c r="M257" s="366"/>
      <c r="R257" s="511"/>
      <c r="T257" s="402"/>
      <c r="V257" s="402"/>
      <c r="W257" s="366"/>
      <c r="AB257" s="366"/>
      <c r="AG257" s="366"/>
    </row>
    <row r="258" ht="14.25" customHeight="1">
      <c r="H258" s="366"/>
      <c r="M258" s="366"/>
      <c r="R258" s="511"/>
      <c r="T258" s="402"/>
      <c r="V258" s="402"/>
      <c r="W258" s="366"/>
      <c r="AB258" s="366"/>
      <c r="AG258" s="366"/>
    </row>
    <row r="259" ht="14.25" customHeight="1">
      <c r="H259" s="366"/>
      <c r="M259" s="366"/>
      <c r="R259" s="511"/>
      <c r="T259" s="402"/>
      <c r="V259" s="402"/>
      <c r="W259" s="366"/>
      <c r="AB259" s="366"/>
      <c r="AG259" s="366"/>
    </row>
    <row r="260" ht="14.25" customHeight="1">
      <c r="H260" s="366"/>
      <c r="M260" s="366"/>
      <c r="R260" s="511"/>
      <c r="T260" s="402"/>
      <c r="V260" s="402"/>
      <c r="W260" s="366"/>
      <c r="AB260" s="366"/>
      <c r="AG260" s="366"/>
    </row>
    <row r="261" ht="14.25" customHeight="1">
      <c r="H261" s="366"/>
      <c r="M261" s="366"/>
      <c r="R261" s="511"/>
      <c r="T261" s="402"/>
      <c r="V261" s="402"/>
      <c r="W261" s="366"/>
      <c r="AB261" s="366"/>
      <c r="AG261" s="366"/>
    </row>
    <row r="262" ht="14.25" customHeight="1">
      <c r="H262" s="366"/>
      <c r="M262" s="366"/>
      <c r="R262" s="511"/>
      <c r="T262" s="402"/>
      <c r="V262" s="402"/>
      <c r="W262" s="366"/>
      <c r="AB262" s="366"/>
      <c r="AG262" s="366"/>
    </row>
    <row r="263" ht="14.25" customHeight="1">
      <c r="H263" s="366"/>
      <c r="M263" s="366"/>
      <c r="R263" s="511"/>
      <c r="T263" s="402"/>
      <c r="V263" s="402"/>
      <c r="W263" s="366"/>
      <c r="AB263" s="366"/>
      <c r="AG263" s="366"/>
    </row>
    <row r="264" ht="14.25" customHeight="1">
      <c r="H264" s="366"/>
      <c r="M264" s="366"/>
      <c r="R264" s="511"/>
      <c r="T264" s="402"/>
      <c r="V264" s="402"/>
      <c r="W264" s="366"/>
      <c r="AB264" s="366"/>
      <c r="AG264" s="366"/>
    </row>
    <row r="265" ht="14.25" customHeight="1">
      <c r="H265" s="366"/>
      <c r="M265" s="366"/>
      <c r="R265" s="511"/>
      <c r="T265" s="402"/>
      <c r="V265" s="402"/>
      <c r="W265" s="366"/>
      <c r="AB265" s="366"/>
      <c r="AG265" s="366"/>
    </row>
    <row r="266" ht="14.25" customHeight="1">
      <c r="H266" s="366"/>
      <c r="M266" s="366"/>
      <c r="R266" s="511"/>
      <c r="T266" s="402"/>
      <c r="V266" s="402"/>
      <c r="W266" s="366"/>
      <c r="AB266" s="366"/>
      <c r="AG266" s="366"/>
    </row>
    <row r="267" ht="14.25" customHeight="1">
      <c r="H267" s="366"/>
      <c r="M267" s="366"/>
      <c r="R267" s="511"/>
      <c r="T267" s="402"/>
      <c r="V267" s="402"/>
      <c r="W267" s="366"/>
      <c r="AB267" s="366"/>
      <c r="AG267" s="366"/>
    </row>
    <row r="268" ht="14.25" customHeight="1">
      <c r="H268" s="366"/>
      <c r="M268" s="366"/>
      <c r="R268" s="511"/>
      <c r="T268" s="402"/>
      <c r="V268" s="402"/>
      <c r="W268" s="366"/>
      <c r="AB268" s="366"/>
      <c r="AG268" s="366"/>
    </row>
    <row r="269" ht="14.25" customHeight="1">
      <c r="H269" s="366"/>
      <c r="M269" s="366"/>
      <c r="R269" s="511"/>
      <c r="T269" s="402"/>
      <c r="V269" s="402"/>
      <c r="W269" s="366"/>
      <c r="AB269" s="366"/>
      <c r="AG269" s="366"/>
    </row>
    <row r="270" ht="14.25" customHeight="1">
      <c r="H270" s="366"/>
      <c r="M270" s="366"/>
      <c r="R270" s="511"/>
      <c r="T270" s="402"/>
      <c r="V270" s="402"/>
      <c r="W270" s="366"/>
      <c r="AB270" s="366"/>
      <c r="AG270" s="366"/>
    </row>
    <row r="271" ht="14.25" customHeight="1">
      <c r="H271" s="366"/>
      <c r="M271" s="366"/>
      <c r="R271" s="511"/>
      <c r="T271" s="402"/>
      <c r="V271" s="402"/>
      <c r="W271" s="366"/>
      <c r="AB271" s="366"/>
      <c r="AG271" s="366"/>
    </row>
    <row r="272" ht="14.25" customHeight="1">
      <c r="H272" s="366"/>
      <c r="M272" s="366"/>
      <c r="R272" s="511"/>
      <c r="T272" s="402"/>
      <c r="V272" s="402"/>
      <c r="W272" s="366"/>
      <c r="AB272" s="366"/>
      <c r="AG272" s="366"/>
    </row>
    <row r="273" ht="14.25" customHeight="1">
      <c r="H273" s="366"/>
      <c r="M273" s="366"/>
      <c r="R273" s="511"/>
      <c r="T273" s="402"/>
      <c r="V273" s="402"/>
      <c r="W273" s="366"/>
      <c r="AB273" s="366"/>
      <c r="AG273" s="366"/>
    </row>
    <row r="274" ht="14.25" customHeight="1">
      <c r="H274" s="366"/>
      <c r="M274" s="366"/>
      <c r="R274" s="511"/>
      <c r="T274" s="402"/>
      <c r="V274" s="402"/>
      <c r="W274" s="366"/>
      <c r="AB274" s="366"/>
      <c r="AG274" s="366"/>
    </row>
    <row r="275" ht="14.25" customHeight="1">
      <c r="H275" s="366"/>
      <c r="M275" s="366"/>
      <c r="R275" s="511"/>
      <c r="T275" s="402"/>
      <c r="V275" s="402"/>
      <c r="W275" s="366"/>
      <c r="AB275" s="366"/>
      <c r="AG275" s="366"/>
    </row>
    <row r="276" ht="14.25" customHeight="1">
      <c r="H276" s="366"/>
      <c r="M276" s="366"/>
      <c r="R276" s="511"/>
      <c r="T276" s="402"/>
      <c r="V276" s="402"/>
      <c r="W276" s="366"/>
      <c r="AB276" s="366"/>
      <c r="AG276" s="366"/>
    </row>
    <row r="277" ht="14.25" customHeight="1">
      <c r="H277" s="366"/>
      <c r="M277" s="366"/>
      <c r="R277" s="511"/>
      <c r="T277" s="402"/>
      <c r="V277" s="402"/>
      <c r="W277" s="366"/>
      <c r="AB277" s="366"/>
      <c r="AG277" s="366"/>
    </row>
    <row r="278" ht="14.25" customHeight="1">
      <c r="H278" s="366"/>
      <c r="M278" s="366"/>
      <c r="R278" s="511"/>
      <c r="T278" s="402"/>
      <c r="V278" s="402"/>
      <c r="W278" s="366"/>
      <c r="AB278" s="366"/>
      <c r="AG278" s="366"/>
    </row>
    <row r="279" ht="14.25" customHeight="1">
      <c r="H279" s="366"/>
      <c r="M279" s="366"/>
      <c r="R279" s="511"/>
      <c r="T279" s="402"/>
      <c r="V279" s="402"/>
      <c r="W279" s="366"/>
      <c r="AB279" s="366"/>
      <c r="AG279" s="366"/>
    </row>
    <row r="280" ht="14.25" customHeight="1">
      <c r="H280" s="366"/>
      <c r="M280" s="366"/>
      <c r="R280" s="511"/>
      <c r="T280" s="402"/>
      <c r="V280" s="402"/>
      <c r="W280" s="366"/>
      <c r="AB280" s="366"/>
      <c r="AG280" s="366"/>
    </row>
    <row r="281" ht="14.25" customHeight="1">
      <c r="H281" s="366"/>
      <c r="M281" s="366"/>
      <c r="R281" s="511"/>
      <c r="T281" s="402"/>
      <c r="V281" s="402"/>
      <c r="W281" s="366"/>
      <c r="AB281" s="366"/>
      <c r="AG281" s="366"/>
    </row>
    <row r="282" ht="14.25" customHeight="1">
      <c r="H282" s="366"/>
      <c r="M282" s="366"/>
      <c r="R282" s="511"/>
      <c r="T282" s="402"/>
      <c r="V282" s="402"/>
      <c r="W282" s="366"/>
      <c r="AB282" s="366"/>
      <c r="AG282" s="366"/>
    </row>
    <row r="283" ht="14.25" customHeight="1">
      <c r="H283" s="366"/>
      <c r="M283" s="366"/>
      <c r="R283" s="511"/>
      <c r="T283" s="402"/>
      <c r="V283" s="402"/>
      <c r="W283" s="366"/>
      <c r="AB283" s="366"/>
      <c r="AG283" s="366"/>
    </row>
    <row r="284" ht="14.25" customHeight="1">
      <c r="H284" s="366"/>
      <c r="M284" s="366"/>
      <c r="R284" s="511"/>
      <c r="T284" s="402"/>
      <c r="V284" s="402"/>
      <c r="W284" s="366"/>
      <c r="AB284" s="366"/>
      <c r="AG284" s="366"/>
    </row>
    <row r="285" ht="14.25" customHeight="1">
      <c r="H285" s="366"/>
      <c r="M285" s="366"/>
      <c r="R285" s="511"/>
      <c r="T285" s="402"/>
      <c r="V285" s="402"/>
      <c r="W285" s="366"/>
      <c r="AB285" s="366"/>
      <c r="AG285" s="366"/>
    </row>
    <row r="286" ht="14.25" customHeight="1">
      <c r="H286" s="366"/>
      <c r="M286" s="366"/>
      <c r="R286" s="511"/>
      <c r="T286" s="402"/>
      <c r="V286" s="402"/>
      <c r="W286" s="366"/>
      <c r="AB286" s="366"/>
      <c r="AG286" s="366"/>
    </row>
    <row r="287" ht="14.25" customHeight="1">
      <c r="H287" s="366"/>
      <c r="M287" s="366"/>
      <c r="R287" s="511"/>
      <c r="T287" s="402"/>
      <c r="V287" s="402"/>
      <c r="W287" s="366"/>
      <c r="AB287" s="366"/>
      <c r="AG287" s="366"/>
    </row>
    <row r="288" ht="14.25" customHeight="1">
      <c r="H288" s="366"/>
      <c r="M288" s="366"/>
      <c r="R288" s="511"/>
      <c r="T288" s="402"/>
      <c r="V288" s="402"/>
      <c r="W288" s="366"/>
      <c r="AB288" s="366"/>
      <c r="AG288" s="366"/>
    </row>
    <row r="289" ht="14.25" customHeight="1">
      <c r="H289" s="366"/>
      <c r="M289" s="366"/>
      <c r="R289" s="511"/>
      <c r="T289" s="402"/>
      <c r="V289" s="402"/>
      <c r="W289" s="366"/>
      <c r="AB289" s="366"/>
      <c r="AG289" s="366"/>
    </row>
    <row r="290" ht="14.25" customHeight="1">
      <c r="H290" s="366"/>
      <c r="M290" s="366"/>
      <c r="R290" s="511"/>
      <c r="T290" s="402"/>
      <c r="V290" s="402"/>
      <c r="W290" s="366"/>
      <c r="AB290" s="366"/>
      <c r="AG290" s="366"/>
    </row>
    <row r="291" ht="14.25" customHeight="1">
      <c r="H291" s="366"/>
      <c r="M291" s="366"/>
      <c r="R291" s="511"/>
      <c r="T291" s="402"/>
      <c r="V291" s="402"/>
      <c r="W291" s="366"/>
      <c r="AB291" s="366"/>
      <c r="AG291" s="366"/>
    </row>
    <row r="292" ht="14.25" customHeight="1">
      <c r="H292" s="366"/>
      <c r="M292" s="366"/>
      <c r="R292" s="511"/>
      <c r="T292" s="402"/>
      <c r="V292" s="402"/>
      <c r="W292" s="366"/>
      <c r="AB292" s="366"/>
      <c r="AG292" s="366"/>
    </row>
    <row r="293" ht="14.25" customHeight="1">
      <c r="H293" s="366"/>
      <c r="M293" s="366"/>
      <c r="R293" s="511"/>
      <c r="T293" s="402"/>
      <c r="V293" s="402"/>
      <c r="W293" s="366"/>
      <c r="AB293" s="366"/>
      <c r="AG293" s="366"/>
    </row>
    <row r="294" ht="14.25" customHeight="1">
      <c r="H294" s="366"/>
      <c r="M294" s="366"/>
      <c r="R294" s="511"/>
      <c r="T294" s="402"/>
      <c r="V294" s="402"/>
      <c r="W294" s="366"/>
      <c r="AB294" s="366"/>
      <c r="AG294" s="366"/>
    </row>
    <row r="295" ht="14.25" customHeight="1">
      <c r="H295" s="366"/>
      <c r="M295" s="366"/>
      <c r="R295" s="511"/>
      <c r="T295" s="402"/>
      <c r="V295" s="402"/>
      <c r="W295" s="366"/>
      <c r="AB295" s="366"/>
      <c r="AG295" s="366"/>
    </row>
    <row r="296" ht="14.25" customHeight="1">
      <c r="H296" s="366"/>
      <c r="M296" s="366"/>
      <c r="R296" s="511"/>
      <c r="T296" s="402"/>
      <c r="V296" s="402"/>
      <c r="W296" s="366"/>
      <c r="AB296" s="366"/>
      <c r="AG296" s="366"/>
    </row>
    <row r="297" ht="14.25" customHeight="1">
      <c r="H297" s="366"/>
      <c r="M297" s="366"/>
      <c r="R297" s="511"/>
      <c r="T297" s="402"/>
      <c r="V297" s="402"/>
      <c r="W297" s="366"/>
      <c r="AB297" s="366"/>
      <c r="AG297" s="366"/>
    </row>
    <row r="298" ht="14.25" customHeight="1">
      <c r="H298" s="366"/>
      <c r="M298" s="366"/>
      <c r="R298" s="511"/>
      <c r="T298" s="402"/>
      <c r="V298" s="402"/>
      <c r="W298" s="366"/>
      <c r="AB298" s="366"/>
      <c r="AG298" s="366"/>
    </row>
    <row r="299" ht="14.25" customHeight="1">
      <c r="H299" s="366"/>
      <c r="M299" s="366"/>
      <c r="R299" s="511"/>
      <c r="T299" s="402"/>
      <c r="V299" s="402"/>
      <c r="W299" s="366"/>
      <c r="AB299" s="366"/>
      <c r="AG299" s="366"/>
    </row>
    <row r="300" ht="14.25" customHeight="1">
      <c r="H300" s="366"/>
      <c r="M300" s="366"/>
      <c r="R300" s="511"/>
      <c r="T300" s="402"/>
      <c r="V300" s="402"/>
      <c r="W300" s="366"/>
      <c r="AB300" s="366"/>
      <c r="AG300" s="366"/>
    </row>
    <row r="301" ht="14.25" customHeight="1">
      <c r="H301" s="366"/>
      <c r="M301" s="366"/>
      <c r="R301" s="511"/>
      <c r="T301" s="402"/>
      <c r="V301" s="402"/>
      <c r="W301" s="366"/>
      <c r="AB301" s="366"/>
      <c r="AG301" s="366"/>
    </row>
    <row r="302" ht="14.25" customHeight="1">
      <c r="H302" s="366"/>
      <c r="M302" s="366"/>
      <c r="R302" s="511"/>
      <c r="T302" s="402"/>
      <c r="V302" s="402"/>
      <c r="W302" s="366"/>
      <c r="AB302" s="366"/>
      <c r="AG302" s="366"/>
    </row>
    <row r="303" ht="14.25" customHeight="1">
      <c r="H303" s="366"/>
      <c r="M303" s="366"/>
      <c r="R303" s="511"/>
      <c r="T303" s="402"/>
      <c r="V303" s="402"/>
      <c r="W303" s="366"/>
      <c r="AB303" s="366"/>
      <c r="AG303" s="366"/>
    </row>
    <row r="304" ht="14.25" customHeight="1">
      <c r="H304" s="366"/>
      <c r="M304" s="366"/>
      <c r="R304" s="511"/>
      <c r="T304" s="402"/>
      <c r="V304" s="402"/>
      <c r="W304" s="366"/>
      <c r="AB304" s="366"/>
      <c r="AG304" s="366"/>
    </row>
    <row r="305" ht="14.25" customHeight="1">
      <c r="H305" s="366"/>
      <c r="M305" s="366"/>
      <c r="R305" s="511"/>
      <c r="T305" s="402"/>
      <c r="V305" s="402"/>
      <c r="W305" s="366"/>
      <c r="AB305" s="366"/>
      <c r="AG305" s="366"/>
    </row>
    <row r="306" ht="14.25" customHeight="1">
      <c r="H306" s="366"/>
      <c r="M306" s="366"/>
      <c r="R306" s="511"/>
      <c r="T306" s="402"/>
      <c r="V306" s="402"/>
      <c r="W306" s="366"/>
      <c r="AB306" s="366"/>
      <c r="AG306" s="366"/>
    </row>
    <row r="307" ht="14.25" customHeight="1">
      <c r="H307" s="366"/>
      <c r="M307" s="366"/>
      <c r="R307" s="511"/>
      <c r="T307" s="402"/>
      <c r="V307" s="402"/>
      <c r="W307" s="366"/>
      <c r="AB307" s="366"/>
      <c r="AG307" s="366"/>
    </row>
    <row r="308" ht="14.25" customHeight="1">
      <c r="H308" s="366"/>
      <c r="M308" s="366"/>
      <c r="R308" s="511"/>
      <c r="T308" s="402"/>
      <c r="V308" s="402"/>
      <c r="W308" s="366"/>
      <c r="AB308" s="366"/>
      <c r="AG308" s="366"/>
    </row>
    <row r="309" ht="14.25" customHeight="1">
      <c r="H309" s="366"/>
      <c r="M309" s="366"/>
      <c r="R309" s="511"/>
      <c r="T309" s="402"/>
      <c r="V309" s="402"/>
      <c r="W309" s="366"/>
      <c r="AB309" s="366"/>
      <c r="AG309" s="366"/>
    </row>
    <row r="310" ht="14.25" customHeight="1">
      <c r="H310" s="366"/>
      <c r="M310" s="366"/>
      <c r="R310" s="511"/>
      <c r="T310" s="402"/>
      <c r="V310" s="402"/>
      <c r="W310" s="366"/>
      <c r="AB310" s="366"/>
      <c r="AG310" s="366"/>
    </row>
    <row r="311" ht="14.25" customHeight="1">
      <c r="H311" s="366"/>
      <c r="M311" s="366"/>
      <c r="R311" s="511"/>
      <c r="T311" s="402"/>
      <c r="V311" s="402"/>
      <c r="W311" s="366"/>
      <c r="AB311" s="366"/>
      <c r="AG311" s="366"/>
    </row>
    <row r="312" ht="14.25" customHeight="1">
      <c r="H312" s="366"/>
      <c r="M312" s="366"/>
      <c r="R312" s="511"/>
      <c r="T312" s="402"/>
      <c r="V312" s="402"/>
      <c r="W312" s="366"/>
      <c r="AB312" s="366"/>
      <c r="AG312" s="366"/>
    </row>
    <row r="313" ht="14.25" customHeight="1">
      <c r="H313" s="366"/>
      <c r="M313" s="366"/>
      <c r="R313" s="511"/>
      <c r="T313" s="402"/>
      <c r="V313" s="402"/>
      <c r="W313" s="366"/>
      <c r="AB313" s="366"/>
      <c r="AG313" s="366"/>
    </row>
    <row r="314" ht="14.25" customHeight="1">
      <c r="H314" s="366"/>
      <c r="M314" s="366"/>
      <c r="R314" s="511"/>
      <c r="T314" s="402"/>
      <c r="V314" s="402"/>
      <c r="W314" s="366"/>
      <c r="AB314" s="366"/>
      <c r="AG314" s="366"/>
    </row>
    <row r="315" ht="14.25" customHeight="1">
      <c r="H315" s="366"/>
      <c r="M315" s="366"/>
      <c r="R315" s="511"/>
      <c r="T315" s="402"/>
      <c r="V315" s="402"/>
      <c r="W315" s="366"/>
      <c r="AB315" s="366"/>
      <c r="AG315" s="366"/>
    </row>
    <row r="316" ht="14.25" customHeight="1">
      <c r="H316" s="366"/>
      <c r="M316" s="366"/>
      <c r="R316" s="511"/>
      <c r="T316" s="402"/>
      <c r="V316" s="402"/>
      <c r="W316" s="366"/>
      <c r="AB316" s="366"/>
      <c r="AG316" s="366"/>
    </row>
    <row r="317" ht="14.25" customHeight="1">
      <c r="H317" s="366"/>
      <c r="M317" s="366"/>
      <c r="R317" s="511"/>
      <c r="T317" s="402"/>
      <c r="V317" s="402"/>
      <c r="W317" s="366"/>
      <c r="AB317" s="366"/>
      <c r="AG317" s="366"/>
    </row>
    <row r="318" ht="14.25" customHeight="1">
      <c r="H318" s="366"/>
      <c r="M318" s="366"/>
      <c r="R318" s="511"/>
      <c r="T318" s="402"/>
      <c r="V318" s="402"/>
      <c r="W318" s="366"/>
      <c r="AB318" s="366"/>
      <c r="AG318" s="366"/>
    </row>
    <row r="319" ht="14.25" customHeight="1">
      <c r="H319" s="366"/>
      <c r="M319" s="366"/>
      <c r="R319" s="511"/>
      <c r="T319" s="402"/>
      <c r="V319" s="402"/>
      <c r="W319" s="366"/>
      <c r="AB319" s="366"/>
      <c r="AG319" s="366"/>
    </row>
    <row r="320" ht="14.25" customHeight="1">
      <c r="H320" s="366"/>
      <c r="M320" s="366"/>
      <c r="R320" s="511"/>
      <c r="T320" s="402"/>
      <c r="V320" s="402"/>
      <c r="W320" s="366"/>
      <c r="AB320" s="366"/>
      <c r="AG320" s="366"/>
    </row>
    <row r="321" ht="14.25" customHeight="1">
      <c r="H321" s="366"/>
      <c r="M321" s="366"/>
      <c r="R321" s="511"/>
      <c r="T321" s="402"/>
      <c r="V321" s="402"/>
      <c r="W321" s="366"/>
      <c r="AB321" s="366"/>
      <c r="AG321" s="366"/>
    </row>
    <row r="322" ht="14.25" customHeight="1">
      <c r="H322" s="366"/>
      <c r="M322" s="366"/>
      <c r="R322" s="511"/>
      <c r="T322" s="402"/>
      <c r="V322" s="402"/>
      <c r="W322" s="366"/>
      <c r="AB322" s="366"/>
      <c r="AG322" s="366"/>
    </row>
    <row r="323" ht="14.25" customHeight="1">
      <c r="H323" s="366"/>
      <c r="M323" s="366"/>
      <c r="R323" s="511"/>
      <c r="T323" s="402"/>
      <c r="V323" s="402"/>
      <c r="W323" s="366"/>
      <c r="AB323" s="366"/>
      <c r="AG323" s="366"/>
    </row>
    <row r="324" ht="14.25" customHeight="1">
      <c r="H324" s="366"/>
      <c r="M324" s="366"/>
      <c r="R324" s="511"/>
      <c r="T324" s="402"/>
      <c r="V324" s="402"/>
      <c r="W324" s="366"/>
      <c r="AB324" s="366"/>
      <c r="AG324" s="366"/>
    </row>
    <row r="325" ht="14.25" customHeight="1">
      <c r="H325" s="366"/>
      <c r="M325" s="366"/>
      <c r="R325" s="511"/>
      <c r="T325" s="402"/>
      <c r="V325" s="402"/>
      <c r="W325" s="366"/>
      <c r="AB325" s="366"/>
      <c r="AG325" s="366"/>
    </row>
    <row r="326" ht="14.25" customHeight="1">
      <c r="H326" s="366"/>
      <c r="M326" s="366"/>
      <c r="R326" s="511"/>
      <c r="T326" s="402"/>
      <c r="V326" s="402"/>
      <c r="W326" s="366"/>
      <c r="AB326" s="366"/>
      <c r="AG326" s="366"/>
    </row>
    <row r="327" ht="14.25" customHeight="1">
      <c r="H327" s="366"/>
      <c r="M327" s="366"/>
      <c r="R327" s="511"/>
      <c r="T327" s="402"/>
      <c r="V327" s="402"/>
      <c r="W327" s="366"/>
      <c r="AB327" s="366"/>
      <c r="AG327" s="366"/>
    </row>
    <row r="328" ht="14.25" customHeight="1">
      <c r="H328" s="366"/>
      <c r="M328" s="366"/>
      <c r="R328" s="511"/>
      <c r="T328" s="402"/>
      <c r="V328" s="402"/>
      <c r="W328" s="366"/>
      <c r="AB328" s="366"/>
      <c r="AG328" s="366"/>
    </row>
    <row r="329" ht="14.25" customHeight="1">
      <c r="H329" s="366"/>
      <c r="M329" s="366"/>
      <c r="R329" s="511"/>
      <c r="T329" s="402"/>
      <c r="V329" s="402"/>
      <c r="W329" s="366"/>
      <c r="AB329" s="366"/>
      <c r="AG329" s="366"/>
    </row>
    <row r="330" ht="14.25" customHeight="1">
      <c r="H330" s="366"/>
      <c r="M330" s="366"/>
      <c r="R330" s="511"/>
      <c r="T330" s="402"/>
      <c r="V330" s="402"/>
      <c r="W330" s="366"/>
      <c r="AB330" s="366"/>
      <c r="AG330" s="366"/>
    </row>
    <row r="331" ht="14.25" customHeight="1">
      <c r="H331" s="366"/>
      <c r="M331" s="366"/>
      <c r="R331" s="511"/>
      <c r="T331" s="402"/>
      <c r="V331" s="402"/>
      <c r="W331" s="366"/>
      <c r="AB331" s="366"/>
      <c r="AG331" s="366"/>
    </row>
    <row r="332" ht="14.25" customHeight="1">
      <c r="H332" s="366"/>
      <c r="M332" s="366"/>
      <c r="R332" s="511"/>
      <c r="T332" s="402"/>
      <c r="V332" s="402"/>
      <c r="W332" s="366"/>
      <c r="AB332" s="366"/>
      <c r="AG332" s="366"/>
    </row>
    <row r="333" ht="14.25" customHeight="1">
      <c r="H333" s="366"/>
      <c r="M333" s="366"/>
      <c r="R333" s="511"/>
      <c r="T333" s="402"/>
      <c r="V333" s="402"/>
      <c r="W333" s="366"/>
      <c r="AB333" s="366"/>
      <c r="AG333" s="366"/>
    </row>
    <row r="334" ht="14.25" customHeight="1">
      <c r="H334" s="366"/>
      <c r="M334" s="366"/>
      <c r="R334" s="511"/>
      <c r="T334" s="402"/>
      <c r="V334" s="402"/>
      <c r="W334" s="366"/>
      <c r="AB334" s="366"/>
      <c r="AG334" s="366"/>
    </row>
    <row r="335" ht="14.25" customHeight="1">
      <c r="H335" s="366"/>
      <c r="M335" s="366"/>
      <c r="R335" s="511"/>
      <c r="T335" s="402"/>
      <c r="V335" s="402"/>
      <c r="W335" s="366"/>
      <c r="AB335" s="366"/>
      <c r="AG335" s="366"/>
    </row>
    <row r="336" ht="14.25" customHeight="1">
      <c r="H336" s="366"/>
      <c r="M336" s="366"/>
      <c r="R336" s="511"/>
      <c r="T336" s="402"/>
      <c r="V336" s="402"/>
      <c r="W336" s="366"/>
      <c r="AB336" s="366"/>
      <c r="AG336" s="366"/>
    </row>
    <row r="337" ht="14.25" customHeight="1">
      <c r="H337" s="366"/>
      <c r="M337" s="366"/>
      <c r="R337" s="511"/>
      <c r="T337" s="402"/>
      <c r="V337" s="402"/>
      <c r="W337" s="366"/>
      <c r="AB337" s="366"/>
      <c r="AG337" s="366"/>
    </row>
    <row r="338" ht="14.25" customHeight="1">
      <c r="H338" s="366"/>
      <c r="M338" s="366"/>
      <c r="R338" s="511"/>
      <c r="T338" s="402"/>
      <c r="V338" s="402"/>
      <c r="W338" s="366"/>
      <c r="AB338" s="366"/>
      <c r="AG338" s="366"/>
    </row>
    <row r="339" ht="14.25" customHeight="1">
      <c r="H339" s="366"/>
      <c r="M339" s="366"/>
      <c r="R339" s="511"/>
      <c r="T339" s="402"/>
      <c r="V339" s="402"/>
      <c r="W339" s="366"/>
      <c r="AB339" s="366"/>
      <c r="AG339" s="366"/>
    </row>
    <row r="340" ht="14.25" customHeight="1">
      <c r="H340" s="366"/>
      <c r="M340" s="366"/>
      <c r="R340" s="511"/>
      <c r="T340" s="402"/>
      <c r="V340" s="402"/>
      <c r="W340" s="366"/>
      <c r="AB340" s="366"/>
      <c r="AG340" s="366"/>
    </row>
    <row r="341" ht="14.25" customHeight="1">
      <c r="H341" s="366"/>
      <c r="M341" s="366"/>
      <c r="R341" s="511"/>
      <c r="T341" s="402"/>
      <c r="V341" s="402"/>
      <c r="W341" s="366"/>
      <c r="AB341" s="366"/>
      <c r="AG341" s="366"/>
    </row>
    <row r="342" ht="14.25" customHeight="1">
      <c r="H342" s="366"/>
      <c r="M342" s="366"/>
      <c r="R342" s="511"/>
      <c r="T342" s="402"/>
      <c r="V342" s="402"/>
      <c r="W342" s="366"/>
      <c r="AB342" s="366"/>
      <c r="AG342" s="366"/>
    </row>
    <row r="343" ht="14.25" customHeight="1">
      <c r="H343" s="366"/>
      <c r="M343" s="366"/>
      <c r="R343" s="511"/>
      <c r="T343" s="402"/>
      <c r="V343" s="402"/>
      <c r="W343" s="366"/>
      <c r="AB343" s="366"/>
      <c r="AG343" s="366"/>
    </row>
    <row r="344" ht="14.25" customHeight="1">
      <c r="H344" s="366"/>
      <c r="M344" s="366"/>
      <c r="R344" s="511"/>
      <c r="T344" s="402"/>
      <c r="V344" s="402"/>
      <c r="W344" s="366"/>
      <c r="AB344" s="366"/>
      <c r="AG344" s="366"/>
    </row>
    <row r="345" ht="14.25" customHeight="1">
      <c r="H345" s="366"/>
      <c r="M345" s="366"/>
      <c r="R345" s="511"/>
      <c r="T345" s="402"/>
      <c r="V345" s="402"/>
      <c r="W345" s="366"/>
      <c r="AB345" s="366"/>
      <c r="AG345" s="366"/>
    </row>
    <row r="346" ht="14.25" customHeight="1">
      <c r="H346" s="366"/>
      <c r="M346" s="366"/>
      <c r="R346" s="511"/>
      <c r="T346" s="402"/>
      <c r="V346" s="402"/>
      <c r="W346" s="366"/>
      <c r="AB346" s="366"/>
      <c r="AG346" s="366"/>
    </row>
    <row r="347" ht="14.25" customHeight="1">
      <c r="H347" s="366"/>
      <c r="M347" s="366"/>
      <c r="R347" s="511"/>
      <c r="T347" s="402"/>
      <c r="V347" s="402"/>
      <c r="W347" s="366"/>
      <c r="AB347" s="366"/>
      <c r="AG347" s="366"/>
    </row>
    <row r="348" ht="14.25" customHeight="1">
      <c r="H348" s="366"/>
      <c r="M348" s="366"/>
      <c r="R348" s="511"/>
      <c r="T348" s="402"/>
      <c r="V348" s="402"/>
      <c r="W348" s="366"/>
      <c r="AB348" s="366"/>
      <c r="AG348" s="366"/>
    </row>
    <row r="349" ht="14.25" customHeight="1">
      <c r="H349" s="366"/>
      <c r="M349" s="366"/>
      <c r="R349" s="511"/>
      <c r="T349" s="402"/>
      <c r="V349" s="402"/>
      <c r="W349" s="366"/>
      <c r="AB349" s="366"/>
      <c r="AG349" s="366"/>
    </row>
    <row r="350" ht="14.25" customHeight="1">
      <c r="H350" s="366"/>
      <c r="M350" s="366"/>
      <c r="R350" s="511"/>
      <c r="T350" s="402"/>
      <c r="V350" s="402"/>
      <c r="W350" s="366"/>
      <c r="AB350" s="366"/>
      <c r="AG350" s="366"/>
    </row>
    <row r="351" ht="14.25" customHeight="1">
      <c r="H351" s="366"/>
      <c r="M351" s="366"/>
      <c r="R351" s="511"/>
      <c r="T351" s="402"/>
      <c r="V351" s="402"/>
      <c r="W351" s="366"/>
      <c r="AB351" s="366"/>
      <c r="AG351" s="366"/>
    </row>
    <row r="352" ht="14.25" customHeight="1">
      <c r="H352" s="366"/>
      <c r="M352" s="366"/>
      <c r="R352" s="511"/>
      <c r="T352" s="402"/>
      <c r="V352" s="402"/>
      <c r="W352" s="366"/>
      <c r="AB352" s="366"/>
      <c r="AG352" s="366"/>
    </row>
    <row r="353" ht="14.25" customHeight="1">
      <c r="H353" s="366"/>
      <c r="M353" s="366"/>
      <c r="R353" s="511"/>
      <c r="T353" s="402"/>
      <c r="V353" s="402"/>
      <c r="W353" s="366"/>
      <c r="AB353" s="366"/>
      <c r="AG353" s="366"/>
    </row>
    <row r="354" ht="14.25" customHeight="1">
      <c r="H354" s="366"/>
      <c r="M354" s="366"/>
      <c r="R354" s="511"/>
      <c r="T354" s="402"/>
      <c r="V354" s="402"/>
      <c r="W354" s="366"/>
      <c r="AB354" s="366"/>
      <c r="AG354" s="366"/>
    </row>
    <row r="355" ht="14.25" customHeight="1">
      <c r="H355" s="366"/>
      <c r="M355" s="366"/>
      <c r="R355" s="511"/>
      <c r="T355" s="402"/>
      <c r="V355" s="402"/>
      <c r="W355" s="366"/>
      <c r="AB355" s="366"/>
      <c r="AG355" s="366"/>
    </row>
    <row r="356" ht="14.25" customHeight="1">
      <c r="H356" s="366"/>
      <c r="M356" s="366"/>
      <c r="R356" s="511"/>
      <c r="T356" s="402"/>
      <c r="V356" s="402"/>
      <c r="W356" s="366"/>
      <c r="AB356" s="366"/>
      <c r="AG356" s="366"/>
    </row>
    <row r="357" ht="14.25" customHeight="1">
      <c r="H357" s="366"/>
      <c r="M357" s="366"/>
      <c r="R357" s="511"/>
      <c r="T357" s="402"/>
      <c r="V357" s="402"/>
      <c r="W357" s="366"/>
      <c r="AB357" s="366"/>
      <c r="AG357" s="366"/>
    </row>
    <row r="358" ht="14.25" customHeight="1">
      <c r="H358" s="366"/>
      <c r="M358" s="366"/>
      <c r="R358" s="511"/>
      <c r="T358" s="402"/>
      <c r="V358" s="402"/>
      <c r="W358" s="366"/>
      <c r="AB358" s="366"/>
      <c r="AG358" s="366"/>
    </row>
    <row r="359" ht="14.25" customHeight="1">
      <c r="H359" s="366"/>
      <c r="M359" s="366"/>
      <c r="R359" s="511"/>
      <c r="T359" s="402"/>
      <c r="V359" s="402"/>
      <c r="W359" s="366"/>
      <c r="AB359" s="366"/>
      <c r="AG359" s="366"/>
    </row>
    <row r="360" ht="14.25" customHeight="1">
      <c r="H360" s="366"/>
      <c r="M360" s="366"/>
      <c r="R360" s="511"/>
      <c r="T360" s="402"/>
      <c r="V360" s="402"/>
      <c r="W360" s="366"/>
      <c r="AB360" s="366"/>
      <c r="AG360" s="366"/>
    </row>
    <row r="361" ht="14.25" customHeight="1">
      <c r="H361" s="366"/>
      <c r="M361" s="366"/>
      <c r="R361" s="511"/>
      <c r="T361" s="402"/>
      <c r="V361" s="402"/>
      <c r="W361" s="366"/>
      <c r="AB361" s="366"/>
      <c r="AG361" s="366"/>
    </row>
    <row r="362" ht="14.25" customHeight="1">
      <c r="H362" s="366"/>
      <c r="M362" s="366"/>
      <c r="R362" s="511"/>
      <c r="T362" s="402"/>
      <c r="V362" s="402"/>
      <c r="W362" s="366"/>
      <c r="AB362" s="366"/>
      <c r="AG362" s="366"/>
    </row>
    <row r="363" ht="14.25" customHeight="1">
      <c r="H363" s="366"/>
      <c r="M363" s="366"/>
      <c r="R363" s="511"/>
      <c r="T363" s="402"/>
      <c r="V363" s="402"/>
      <c r="W363" s="366"/>
      <c r="AB363" s="366"/>
      <c r="AG363" s="366"/>
    </row>
    <row r="364" ht="14.25" customHeight="1">
      <c r="H364" s="366"/>
      <c r="M364" s="366"/>
      <c r="R364" s="511"/>
      <c r="T364" s="402"/>
      <c r="V364" s="402"/>
      <c r="W364" s="366"/>
      <c r="AB364" s="366"/>
      <c r="AG364" s="366"/>
    </row>
    <row r="365" ht="14.25" customHeight="1">
      <c r="H365" s="366"/>
      <c r="M365" s="366"/>
      <c r="R365" s="511"/>
      <c r="T365" s="402"/>
      <c r="V365" s="402"/>
      <c r="W365" s="366"/>
      <c r="AB365" s="366"/>
      <c r="AG365" s="366"/>
    </row>
    <row r="366" ht="14.25" customHeight="1">
      <c r="H366" s="366"/>
      <c r="M366" s="366"/>
      <c r="R366" s="511"/>
      <c r="T366" s="402"/>
      <c r="V366" s="402"/>
      <c r="W366" s="366"/>
      <c r="AB366" s="366"/>
      <c r="AG366" s="366"/>
    </row>
    <row r="367" ht="14.25" customHeight="1">
      <c r="H367" s="366"/>
      <c r="M367" s="366"/>
      <c r="R367" s="511"/>
      <c r="T367" s="402"/>
      <c r="V367" s="402"/>
      <c r="W367" s="366"/>
      <c r="AB367" s="366"/>
      <c r="AG367" s="366"/>
    </row>
    <row r="368" ht="14.25" customHeight="1">
      <c r="H368" s="366"/>
      <c r="M368" s="366"/>
      <c r="R368" s="511"/>
      <c r="T368" s="402"/>
      <c r="V368" s="402"/>
      <c r="W368" s="366"/>
      <c r="AB368" s="366"/>
      <c r="AG368" s="366"/>
    </row>
    <row r="369" ht="14.25" customHeight="1">
      <c r="H369" s="366"/>
      <c r="M369" s="366"/>
      <c r="R369" s="511"/>
      <c r="T369" s="402"/>
      <c r="V369" s="402"/>
      <c r="W369" s="366"/>
      <c r="AB369" s="366"/>
      <c r="AG369" s="366"/>
    </row>
    <row r="370" ht="14.25" customHeight="1">
      <c r="H370" s="366"/>
      <c r="M370" s="366"/>
      <c r="R370" s="511"/>
      <c r="T370" s="402"/>
      <c r="V370" s="402"/>
      <c r="W370" s="366"/>
      <c r="AB370" s="366"/>
      <c r="AG370" s="366"/>
    </row>
    <row r="371" ht="14.25" customHeight="1">
      <c r="H371" s="366"/>
      <c r="M371" s="366"/>
      <c r="R371" s="511"/>
      <c r="T371" s="402"/>
      <c r="V371" s="402"/>
      <c r="W371" s="366"/>
      <c r="AB371" s="366"/>
      <c r="AG371" s="366"/>
    </row>
    <row r="372" ht="14.25" customHeight="1">
      <c r="H372" s="366"/>
      <c r="M372" s="366"/>
      <c r="R372" s="511"/>
      <c r="T372" s="402"/>
      <c r="V372" s="402"/>
      <c r="W372" s="366"/>
      <c r="AB372" s="366"/>
      <c r="AG372" s="366"/>
    </row>
    <row r="373" ht="14.25" customHeight="1">
      <c r="H373" s="366"/>
      <c r="M373" s="366"/>
      <c r="R373" s="511"/>
      <c r="T373" s="402"/>
      <c r="V373" s="402"/>
      <c r="W373" s="366"/>
      <c r="AB373" s="366"/>
      <c r="AG373" s="366"/>
    </row>
    <row r="374" ht="14.25" customHeight="1">
      <c r="H374" s="366"/>
      <c r="M374" s="366"/>
      <c r="R374" s="511"/>
      <c r="T374" s="402"/>
      <c r="V374" s="402"/>
      <c r="W374" s="366"/>
      <c r="AB374" s="366"/>
      <c r="AG374" s="366"/>
    </row>
    <row r="375" ht="14.25" customHeight="1">
      <c r="H375" s="366"/>
      <c r="M375" s="366"/>
      <c r="R375" s="511"/>
      <c r="T375" s="402"/>
      <c r="V375" s="402"/>
      <c r="W375" s="366"/>
      <c r="AB375" s="366"/>
      <c r="AG375" s="366"/>
    </row>
    <row r="376" ht="14.25" customHeight="1">
      <c r="H376" s="366"/>
      <c r="M376" s="366"/>
      <c r="R376" s="511"/>
      <c r="T376" s="402"/>
      <c r="V376" s="402"/>
      <c r="W376" s="366"/>
      <c r="AB376" s="366"/>
      <c r="AG376" s="366"/>
    </row>
    <row r="377" ht="14.25" customHeight="1">
      <c r="H377" s="366"/>
      <c r="M377" s="366"/>
      <c r="R377" s="511"/>
      <c r="T377" s="402"/>
      <c r="V377" s="402"/>
      <c r="W377" s="366"/>
      <c r="AB377" s="366"/>
      <c r="AG377" s="366"/>
    </row>
    <row r="378" ht="14.25" customHeight="1">
      <c r="H378" s="366"/>
      <c r="M378" s="366"/>
      <c r="R378" s="511"/>
      <c r="T378" s="402"/>
      <c r="V378" s="402"/>
      <c r="W378" s="366"/>
      <c r="AB378" s="366"/>
      <c r="AG378" s="366"/>
    </row>
    <row r="379" ht="14.25" customHeight="1">
      <c r="H379" s="366"/>
      <c r="M379" s="366"/>
      <c r="R379" s="511"/>
      <c r="T379" s="402"/>
      <c r="V379" s="402"/>
      <c r="W379" s="366"/>
      <c r="AB379" s="366"/>
      <c r="AG379" s="366"/>
    </row>
    <row r="380" ht="14.25" customHeight="1">
      <c r="H380" s="366"/>
      <c r="M380" s="366"/>
      <c r="R380" s="511"/>
      <c r="T380" s="402"/>
      <c r="V380" s="402"/>
      <c r="W380" s="366"/>
      <c r="AB380" s="366"/>
      <c r="AG380" s="366"/>
    </row>
    <row r="381" ht="14.25" customHeight="1">
      <c r="H381" s="366"/>
      <c r="M381" s="366"/>
      <c r="R381" s="511"/>
      <c r="T381" s="402"/>
      <c r="V381" s="402"/>
      <c r="W381" s="366"/>
      <c r="AB381" s="366"/>
      <c r="AG381" s="366"/>
    </row>
    <row r="382" ht="14.25" customHeight="1">
      <c r="H382" s="366"/>
      <c r="M382" s="366"/>
      <c r="R382" s="511"/>
      <c r="T382" s="402"/>
      <c r="V382" s="402"/>
      <c r="W382" s="366"/>
      <c r="AB382" s="366"/>
      <c r="AG382" s="366"/>
    </row>
    <row r="383" ht="14.25" customHeight="1">
      <c r="H383" s="366"/>
      <c r="M383" s="366"/>
      <c r="R383" s="511"/>
      <c r="T383" s="402"/>
      <c r="V383" s="402"/>
      <c r="W383" s="366"/>
      <c r="AB383" s="366"/>
      <c r="AG383" s="366"/>
    </row>
    <row r="384" ht="14.25" customHeight="1">
      <c r="H384" s="366"/>
      <c r="M384" s="366"/>
      <c r="R384" s="511"/>
      <c r="T384" s="402"/>
      <c r="V384" s="402"/>
      <c r="W384" s="366"/>
      <c r="AB384" s="366"/>
      <c r="AG384" s="366"/>
    </row>
    <row r="385" ht="14.25" customHeight="1">
      <c r="H385" s="366"/>
      <c r="M385" s="366"/>
      <c r="R385" s="511"/>
      <c r="T385" s="402"/>
      <c r="V385" s="402"/>
      <c r="W385" s="366"/>
      <c r="AB385" s="366"/>
      <c r="AG385" s="366"/>
    </row>
    <row r="386" ht="14.25" customHeight="1">
      <c r="H386" s="366"/>
      <c r="M386" s="366"/>
      <c r="R386" s="511"/>
      <c r="T386" s="402"/>
      <c r="V386" s="402"/>
      <c r="W386" s="366"/>
      <c r="AB386" s="366"/>
      <c r="AG386" s="366"/>
    </row>
    <row r="387" ht="14.25" customHeight="1">
      <c r="H387" s="366"/>
      <c r="M387" s="366"/>
      <c r="R387" s="511"/>
      <c r="T387" s="402"/>
      <c r="V387" s="402"/>
      <c r="W387" s="366"/>
      <c r="AB387" s="366"/>
      <c r="AG387" s="366"/>
    </row>
    <row r="388" ht="14.25" customHeight="1">
      <c r="H388" s="366"/>
      <c r="M388" s="366"/>
      <c r="R388" s="511"/>
      <c r="T388" s="402"/>
      <c r="V388" s="402"/>
      <c r="W388" s="366"/>
      <c r="AB388" s="366"/>
      <c r="AG388" s="366"/>
    </row>
    <row r="389" ht="14.25" customHeight="1">
      <c r="H389" s="366"/>
      <c r="M389" s="366"/>
      <c r="R389" s="511"/>
      <c r="T389" s="402"/>
      <c r="V389" s="402"/>
      <c r="W389" s="366"/>
      <c r="AB389" s="366"/>
      <c r="AG389" s="366"/>
    </row>
    <row r="390" ht="14.25" customHeight="1">
      <c r="H390" s="366"/>
      <c r="M390" s="366"/>
      <c r="R390" s="511"/>
      <c r="T390" s="402"/>
      <c r="V390" s="402"/>
      <c r="W390" s="366"/>
      <c r="AB390" s="366"/>
      <c r="AG390" s="366"/>
    </row>
    <row r="391" ht="14.25" customHeight="1">
      <c r="H391" s="366"/>
      <c r="M391" s="366"/>
      <c r="R391" s="511"/>
      <c r="T391" s="402"/>
      <c r="V391" s="402"/>
      <c r="W391" s="366"/>
      <c r="AB391" s="366"/>
      <c r="AG391" s="366"/>
    </row>
    <row r="392" ht="14.25" customHeight="1">
      <c r="H392" s="366"/>
      <c r="M392" s="366"/>
      <c r="R392" s="511"/>
      <c r="T392" s="402"/>
      <c r="V392" s="402"/>
      <c r="W392" s="366"/>
      <c r="AB392" s="366"/>
      <c r="AG392" s="366"/>
    </row>
    <row r="393" ht="14.25" customHeight="1">
      <c r="H393" s="366"/>
      <c r="M393" s="366"/>
      <c r="R393" s="511"/>
      <c r="T393" s="402"/>
      <c r="V393" s="402"/>
      <c r="W393" s="366"/>
      <c r="AB393" s="366"/>
      <c r="AG393" s="366"/>
    </row>
    <row r="394" ht="14.25" customHeight="1">
      <c r="H394" s="366"/>
      <c r="M394" s="366"/>
      <c r="R394" s="511"/>
      <c r="T394" s="402"/>
      <c r="V394" s="402"/>
      <c r="W394" s="366"/>
      <c r="AB394" s="366"/>
      <c r="AG394" s="366"/>
    </row>
    <row r="395" ht="14.25" customHeight="1">
      <c r="H395" s="366"/>
      <c r="M395" s="366"/>
      <c r="R395" s="511"/>
      <c r="T395" s="402"/>
      <c r="V395" s="402"/>
      <c r="W395" s="366"/>
      <c r="AB395" s="366"/>
      <c r="AG395" s="366"/>
    </row>
    <row r="396" ht="14.25" customHeight="1">
      <c r="H396" s="366"/>
      <c r="M396" s="366"/>
      <c r="R396" s="511"/>
      <c r="T396" s="402"/>
      <c r="V396" s="402"/>
      <c r="W396" s="366"/>
      <c r="AB396" s="366"/>
      <c r="AG396" s="366"/>
    </row>
    <row r="397" ht="14.25" customHeight="1">
      <c r="H397" s="366"/>
      <c r="M397" s="366"/>
      <c r="R397" s="511"/>
      <c r="T397" s="402"/>
      <c r="V397" s="402"/>
      <c r="W397" s="366"/>
      <c r="AB397" s="366"/>
      <c r="AG397" s="366"/>
    </row>
    <row r="398" ht="14.25" customHeight="1">
      <c r="H398" s="366"/>
      <c r="M398" s="366"/>
      <c r="R398" s="511"/>
      <c r="T398" s="402"/>
      <c r="V398" s="402"/>
      <c r="W398" s="366"/>
      <c r="AB398" s="366"/>
      <c r="AG398" s="366"/>
    </row>
    <row r="399" ht="14.25" customHeight="1">
      <c r="H399" s="366"/>
      <c r="M399" s="366"/>
      <c r="R399" s="511"/>
      <c r="T399" s="402"/>
      <c r="V399" s="402"/>
      <c r="W399" s="366"/>
      <c r="AB399" s="366"/>
      <c r="AG399" s="366"/>
    </row>
    <row r="400" ht="14.25" customHeight="1">
      <c r="H400" s="366"/>
      <c r="M400" s="366"/>
      <c r="R400" s="511"/>
      <c r="T400" s="402"/>
      <c r="V400" s="402"/>
      <c r="W400" s="366"/>
      <c r="AB400" s="366"/>
      <c r="AG400" s="366"/>
    </row>
    <row r="401" ht="14.25" customHeight="1">
      <c r="H401" s="366"/>
      <c r="M401" s="366"/>
      <c r="R401" s="511"/>
      <c r="T401" s="402"/>
      <c r="V401" s="402"/>
      <c r="W401" s="366"/>
      <c r="AB401" s="366"/>
      <c r="AG401" s="366"/>
    </row>
    <row r="402" ht="14.25" customHeight="1">
      <c r="H402" s="366"/>
      <c r="M402" s="366"/>
      <c r="R402" s="511"/>
      <c r="T402" s="402"/>
      <c r="V402" s="402"/>
      <c r="W402" s="366"/>
      <c r="AB402" s="366"/>
      <c r="AG402" s="366"/>
    </row>
    <row r="403" ht="14.25" customHeight="1">
      <c r="H403" s="366"/>
      <c r="M403" s="366"/>
      <c r="R403" s="511"/>
      <c r="T403" s="402"/>
      <c r="V403" s="402"/>
      <c r="W403" s="366"/>
      <c r="AB403" s="366"/>
      <c r="AG403" s="366"/>
    </row>
    <row r="404" ht="14.25" customHeight="1">
      <c r="H404" s="366"/>
      <c r="M404" s="366"/>
      <c r="R404" s="511"/>
      <c r="T404" s="402"/>
      <c r="V404" s="402"/>
      <c r="W404" s="366"/>
      <c r="AB404" s="366"/>
      <c r="AG404" s="366"/>
    </row>
    <row r="405" ht="14.25" customHeight="1">
      <c r="H405" s="366"/>
      <c r="M405" s="366"/>
      <c r="R405" s="511"/>
      <c r="T405" s="402"/>
      <c r="V405" s="402"/>
      <c r="W405" s="366"/>
      <c r="AB405" s="366"/>
      <c r="AG405" s="366"/>
    </row>
    <row r="406" ht="14.25" customHeight="1">
      <c r="H406" s="366"/>
      <c r="M406" s="366"/>
      <c r="R406" s="511"/>
      <c r="T406" s="402"/>
      <c r="V406" s="402"/>
      <c r="W406" s="366"/>
      <c r="AB406" s="366"/>
      <c r="AG406" s="366"/>
    </row>
    <row r="407" ht="14.25" customHeight="1">
      <c r="H407" s="366"/>
      <c r="M407" s="366"/>
      <c r="R407" s="511"/>
      <c r="T407" s="402"/>
      <c r="V407" s="402"/>
      <c r="W407" s="366"/>
      <c r="AB407" s="366"/>
      <c r="AG407" s="366"/>
    </row>
    <row r="408" ht="14.25" customHeight="1">
      <c r="H408" s="366"/>
      <c r="M408" s="366"/>
      <c r="R408" s="511"/>
      <c r="T408" s="402"/>
      <c r="V408" s="402"/>
      <c r="W408" s="366"/>
      <c r="AB408" s="366"/>
      <c r="AG408" s="366"/>
    </row>
    <row r="409" ht="14.25" customHeight="1">
      <c r="H409" s="366"/>
      <c r="M409" s="366"/>
      <c r="R409" s="511"/>
      <c r="T409" s="402"/>
      <c r="V409" s="402"/>
      <c r="W409" s="366"/>
      <c r="AB409" s="366"/>
      <c r="AG409" s="366"/>
    </row>
    <row r="410" ht="14.25" customHeight="1">
      <c r="H410" s="366"/>
      <c r="M410" s="366"/>
      <c r="R410" s="511"/>
      <c r="T410" s="402"/>
      <c r="V410" s="402"/>
      <c r="W410" s="366"/>
      <c r="AB410" s="366"/>
      <c r="AG410" s="366"/>
    </row>
    <row r="411" ht="14.25" customHeight="1">
      <c r="H411" s="366"/>
      <c r="M411" s="366"/>
      <c r="R411" s="511"/>
      <c r="T411" s="402"/>
      <c r="V411" s="402"/>
      <c r="W411" s="366"/>
      <c r="AB411" s="366"/>
      <c r="AG411" s="366"/>
    </row>
    <row r="412" ht="14.25" customHeight="1">
      <c r="H412" s="366"/>
      <c r="M412" s="366"/>
      <c r="R412" s="511"/>
      <c r="T412" s="402"/>
      <c r="V412" s="402"/>
      <c r="W412" s="366"/>
      <c r="AB412" s="366"/>
      <c r="AG412" s="366"/>
    </row>
    <row r="413" ht="14.25" customHeight="1">
      <c r="H413" s="366"/>
      <c r="M413" s="366"/>
      <c r="R413" s="511"/>
      <c r="T413" s="402"/>
      <c r="V413" s="402"/>
      <c r="W413" s="366"/>
      <c r="AB413" s="366"/>
      <c r="AG413" s="366"/>
    </row>
    <row r="414" ht="14.25" customHeight="1">
      <c r="H414" s="366"/>
      <c r="M414" s="366"/>
      <c r="R414" s="511"/>
      <c r="T414" s="402"/>
      <c r="V414" s="402"/>
      <c r="W414" s="366"/>
      <c r="AB414" s="366"/>
      <c r="AG414" s="366"/>
    </row>
    <row r="415" ht="14.25" customHeight="1">
      <c r="H415" s="366"/>
      <c r="M415" s="366"/>
      <c r="R415" s="511"/>
      <c r="T415" s="402"/>
      <c r="V415" s="402"/>
      <c r="W415" s="366"/>
      <c r="AB415" s="366"/>
      <c r="AG415" s="366"/>
    </row>
    <row r="416" ht="14.25" customHeight="1">
      <c r="H416" s="366"/>
      <c r="M416" s="366"/>
      <c r="R416" s="511"/>
      <c r="T416" s="402"/>
      <c r="V416" s="402"/>
      <c r="W416" s="366"/>
      <c r="AB416" s="366"/>
      <c r="AG416" s="366"/>
    </row>
    <row r="417" ht="14.25" customHeight="1">
      <c r="H417" s="366"/>
      <c r="M417" s="366"/>
      <c r="R417" s="511"/>
      <c r="T417" s="402"/>
      <c r="V417" s="402"/>
      <c r="W417" s="366"/>
      <c r="AB417" s="366"/>
      <c r="AG417" s="366"/>
    </row>
    <row r="418" ht="14.25" customHeight="1">
      <c r="H418" s="366"/>
      <c r="M418" s="366"/>
      <c r="R418" s="511"/>
      <c r="T418" s="402"/>
      <c r="V418" s="402"/>
      <c r="W418" s="366"/>
      <c r="AB418" s="366"/>
      <c r="AG418" s="366"/>
    </row>
    <row r="419" ht="14.25" customHeight="1">
      <c r="H419" s="366"/>
      <c r="M419" s="366"/>
      <c r="R419" s="511"/>
      <c r="T419" s="402"/>
      <c r="V419" s="402"/>
      <c r="W419" s="366"/>
      <c r="AB419" s="366"/>
      <c r="AG419" s="366"/>
    </row>
    <row r="420" ht="14.25" customHeight="1">
      <c r="H420" s="366"/>
      <c r="M420" s="366"/>
      <c r="R420" s="511"/>
      <c r="T420" s="402"/>
      <c r="V420" s="402"/>
      <c r="W420" s="366"/>
      <c r="AB420" s="366"/>
      <c r="AG420" s="366"/>
    </row>
    <row r="421" ht="14.25" customHeight="1">
      <c r="H421" s="366"/>
      <c r="M421" s="366"/>
      <c r="R421" s="511"/>
      <c r="T421" s="402"/>
      <c r="V421" s="402"/>
      <c r="W421" s="366"/>
      <c r="AB421" s="366"/>
      <c r="AG421" s="366"/>
    </row>
    <row r="422" ht="14.25" customHeight="1">
      <c r="H422" s="366"/>
      <c r="M422" s="366"/>
      <c r="R422" s="511"/>
      <c r="T422" s="402"/>
      <c r="V422" s="402"/>
      <c r="W422" s="366"/>
      <c r="AB422" s="366"/>
      <c r="AG422" s="366"/>
    </row>
    <row r="423" ht="14.25" customHeight="1">
      <c r="H423" s="366"/>
      <c r="M423" s="366"/>
      <c r="R423" s="511"/>
      <c r="T423" s="402"/>
      <c r="V423" s="402"/>
      <c r="W423" s="366"/>
      <c r="AB423" s="366"/>
      <c r="AG423" s="366"/>
    </row>
    <row r="424" ht="14.25" customHeight="1">
      <c r="H424" s="366"/>
      <c r="M424" s="366"/>
      <c r="R424" s="511"/>
      <c r="T424" s="402"/>
      <c r="V424" s="402"/>
      <c r="W424" s="366"/>
      <c r="AB424" s="366"/>
      <c r="AG424" s="366"/>
    </row>
    <row r="425" ht="14.25" customHeight="1">
      <c r="H425" s="366"/>
      <c r="M425" s="366"/>
      <c r="R425" s="511"/>
      <c r="T425" s="402"/>
      <c r="V425" s="402"/>
      <c r="W425" s="366"/>
      <c r="AB425" s="366"/>
      <c r="AG425" s="366"/>
    </row>
    <row r="426" ht="14.25" customHeight="1">
      <c r="H426" s="366"/>
      <c r="M426" s="366"/>
      <c r="R426" s="511"/>
      <c r="T426" s="402"/>
      <c r="V426" s="402"/>
      <c r="W426" s="366"/>
      <c r="AB426" s="366"/>
      <c r="AG426" s="366"/>
    </row>
    <row r="427" ht="14.25" customHeight="1">
      <c r="H427" s="366"/>
      <c r="M427" s="366"/>
      <c r="R427" s="511"/>
      <c r="T427" s="402"/>
      <c r="V427" s="402"/>
      <c r="W427" s="366"/>
      <c r="AB427" s="366"/>
      <c r="AG427" s="366"/>
    </row>
    <row r="428" ht="14.25" customHeight="1">
      <c r="H428" s="366"/>
      <c r="M428" s="366"/>
      <c r="R428" s="511"/>
      <c r="T428" s="402"/>
      <c r="V428" s="402"/>
      <c r="W428" s="366"/>
      <c r="AB428" s="366"/>
      <c r="AG428" s="366"/>
    </row>
    <row r="429" ht="14.25" customHeight="1">
      <c r="H429" s="366"/>
      <c r="M429" s="366"/>
      <c r="R429" s="511"/>
      <c r="T429" s="402"/>
      <c r="V429" s="402"/>
      <c r="W429" s="366"/>
      <c r="AB429" s="366"/>
      <c r="AG429" s="366"/>
    </row>
    <row r="430" ht="14.25" customHeight="1">
      <c r="H430" s="366"/>
      <c r="M430" s="366"/>
      <c r="R430" s="511"/>
      <c r="T430" s="402"/>
      <c r="V430" s="402"/>
      <c r="W430" s="366"/>
      <c r="AB430" s="366"/>
      <c r="AG430" s="366"/>
    </row>
    <row r="431" ht="14.25" customHeight="1">
      <c r="H431" s="366"/>
      <c r="M431" s="366"/>
      <c r="R431" s="511"/>
      <c r="T431" s="402"/>
      <c r="V431" s="402"/>
      <c r="W431" s="366"/>
      <c r="AB431" s="366"/>
      <c r="AG431" s="366"/>
    </row>
    <row r="432" ht="14.25" customHeight="1">
      <c r="H432" s="366"/>
      <c r="M432" s="366"/>
      <c r="R432" s="511"/>
      <c r="T432" s="402"/>
      <c r="V432" s="402"/>
      <c r="W432" s="366"/>
      <c r="AB432" s="366"/>
      <c r="AG432" s="366"/>
    </row>
    <row r="433" ht="14.25" customHeight="1">
      <c r="H433" s="366"/>
      <c r="M433" s="366"/>
      <c r="R433" s="511"/>
      <c r="T433" s="402"/>
      <c r="V433" s="402"/>
      <c r="W433" s="366"/>
      <c r="AB433" s="366"/>
      <c r="AG433" s="366"/>
    </row>
    <row r="434" ht="14.25" customHeight="1">
      <c r="H434" s="366"/>
      <c r="M434" s="366"/>
      <c r="R434" s="511"/>
      <c r="T434" s="402"/>
      <c r="V434" s="402"/>
      <c r="W434" s="366"/>
      <c r="AB434" s="366"/>
      <c r="AG434" s="366"/>
    </row>
    <row r="435" ht="14.25" customHeight="1">
      <c r="H435" s="366"/>
      <c r="M435" s="366"/>
      <c r="R435" s="511"/>
      <c r="T435" s="402"/>
      <c r="V435" s="402"/>
      <c r="W435" s="366"/>
      <c r="AB435" s="366"/>
      <c r="AG435" s="366"/>
    </row>
    <row r="436" ht="14.25" customHeight="1">
      <c r="H436" s="366"/>
      <c r="M436" s="366"/>
      <c r="R436" s="511"/>
      <c r="T436" s="402"/>
      <c r="V436" s="402"/>
      <c r="W436" s="366"/>
      <c r="AB436" s="366"/>
      <c r="AG436" s="366"/>
    </row>
    <row r="437" ht="14.25" customHeight="1">
      <c r="H437" s="366"/>
      <c r="M437" s="366"/>
      <c r="R437" s="511"/>
      <c r="T437" s="402"/>
      <c r="V437" s="402"/>
      <c r="W437" s="366"/>
      <c r="AB437" s="366"/>
      <c r="AG437" s="366"/>
    </row>
    <row r="438" ht="14.25" customHeight="1">
      <c r="H438" s="366"/>
      <c r="M438" s="366"/>
      <c r="R438" s="511"/>
      <c r="T438" s="402"/>
      <c r="V438" s="402"/>
      <c r="W438" s="366"/>
      <c r="AB438" s="366"/>
      <c r="AG438" s="366"/>
    </row>
    <row r="439" ht="14.25" customHeight="1">
      <c r="H439" s="366"/>
      <c r="M439" s="366"/>
      <c r="R439" s="511"/>
      <c r="T439" s="402"/>
      <c r="V439" s="402"/>
      <c r="W439" s="366"/>
      <c r="AB439" s="366"/>
      <c r="AG439" s="366"/>
    </row>
    <row r="440" ht="14.25" customHeight="1">
      <c r="H440" s="366"/>
      <c r="M440" s="366"/>
      <c r="R440" s="511"/>
      <c r="T440" s="402"/>
      <c r="V440" s="402"/>
      <c r="W440" s="366"/>
      <c r="AB440" s="366"/>
      <c r="AG440" s="366"/>
    </row>
    <row r="441" ht="14.25" customHeight="1">
      <c r="H441" s="366"/>
      <c r="M441" s="366"/>
      <c r="R441" s="511"/>
      <c r="T441" s="402"/>
      <c r="V441" s="402"/>
      <c r="W441" s="366"/>
      <c r="AB441" s="366"/>
      <c r="AG441" s="366"/>
    </row>
    <row r="442" ht="14.25" customHeight="1">
      <c r="H442" s="366"/>
      <c r="M442" s="366"/>
      <c r="R442" s="511"/>
      <c r="T442" s="402"/>
      <c r="V442" s="402"/>
      <c r="W442" s="366"/>
      <c r="AB442" s="366"/>
      <c r="AG442" s="366"/>
    </row>
    <row r="443" ht="14.25" customHeight="1">
      <c r="H443" s="366"/>
      <c r="M443" s="366"/>
      <c r="R443" s="511"/>
      <c r="T443" s="402"/>
      <c r="V443" s="402"/>
      <c r="W443" s="366"/>
      <c r="AB443" s="366"/>
      <c r="AG443" s="366"/>
    </row>
    <row r="444" ht="14.25" customHeight="1">
      <c r="H444" s="366"/>
      <c r="M444" s="366"/>
      <c r="R444" s="511"/>
      <c r="T444" s="402"/>
      <c r="V444" s="402"/>
      <c r="W444" s="366"/>
      <c r="AB444" s="366"/>
      <c r="AG444" s="366"/>
    </row>
    <row r="445" ht="14.25" customHeight="1">
      <c r="H445" s="366"/>
      <c r="M445" s="366"/>
      <c r="R445" s="511"/>
      <c r="T445" s="402"/>
      <c r="V445" s="402"/>
      <c r="W445" s="366"/>
      <c r="AB445" s="366"/>
      <c r="AG445" s="366"/>
    </row>
    <row r="446" ht="14.25" customHeight="1">
      <c r="H446" s="366"/>
      <c r="M446" s="366"/>
      <c r="R446" s="511"/>
      <c r="T446" s="402"/>
      <c r="V446" s="402"/>
      <c r="W446" s="366"/>
      <c r="AB446" s="366"/>
      <c r="AG446" s="366"/>
    </row>
    <row r="447" ht="14.25" customHeight="1">
      <c r="H447" s="366"/>
      <c r="M447" s="366"/>
      <c r="R447" s="511"/>
      <c r="T447" s="402"/>
      <c r="V447" s="402"/>
      <c r="W447" s="366"/>
      <c r="AB447" s="366"/>
      <c r="AG447" s="366"/>
    </row>
    <row r="448" ht="14.25" customHeight="1">
      <c r="H448" s="366"/>
      <c r="M448" s="366"/>
      <c r="R448" s="511"/>
      <c r="T448" s="402"/>
      <c r="V448" s="402"/>
      <c r="W448" s="366"/>
      <c r="AB448" s="366"/>
      <c r="AG448" s="366"/>
    </row>
    <row r="449" ht="14.25" customHeight="1">
      <c r="H449" s="366"/>
      <c r="M449" s="366"/>
      <c r="R449" s="511"/>
      <c r="T449" s="402"/>
      <c r="V449" s="402"/>
      <c r="W449" s="366"/>
      <c r="AB449" s="366"/>
      <c r="AG449" s="366"/>
    </row>
    <row r="450" ht="14.25" customHeight="1">
      <c r="H450" s="366"/>
      <c r="M450" s="366"/>
      <c r="R450" s="511"/>
      <c r="T450" s="402"/>
      <c r="V450" s="402"/>
      <c r="W450" s="366"/>
      <c r="AB450" s="366"/>
      <c r="AG450" s="366"/>
    </row>
    <row r="451" ht="14.25" customHeight="1">
      <c r="H451" s="366"/>
      <c r="M451" s="366"/>
      <c r="R451" s="511"/>
      <c r="T451" s="402"/>
      <c r="V451" s="402"/>
      <c r="W451" s="366"/>
      <c r="AB451" s="366"/>
      <c r="AG451" s="366"/>
    </row>
    <row r="452" ht="14.25" customHeight="1">
      <c r="H452" s="366"/>
      <c r="M452" s="366"/>
      <c r="R452" s="511"/>
      <c r="T452" s="402"/>
      <c r="V452" s="402"/>
      <c r="W452" s="366"/>
      <c r="AB452" s="366"/>
      <c r="AG452" s="366"/>
    </row>
    <row r="453" ht="14.25" customHeight="1">
      <c r="H453" s="366"/>
      <c r="M453" s="366"/>
      <c r="R453" s="511"/>
      <c r="T453" s="402"/>
      <c r="V453" s="402"/>
      <c r="W453" s="366"/>
      <c r="AB453" s="366"/>
      <c r="AG453" s="366"/>
    </row>
    <row r="454" ht="14.25" customHeight="1">
      <c r="H454" s="366"/>
      <c r="M454" s="366"/>
      <c r="R454" s="511"/>
      <c r="T454" s="402"/>
      <c r="V454" s="402"/>
      <c r="W454" s="366"/>
      <c r="AB454" s="366"/>
      <c r="AG454" s="366"/>
    </row>
    <row r="455" ht="14.25" customHeight="1">
      <c r="H455" s="366"/>
      <c r="M455" s="366"/>
      <c r="R455" s="511"/>
      <c r="T455" s="402"/>
      <c r="V455" s="402"/>
      <c r="W455" s="366"/>
      <c r="AB455" s="366"/>
      <c r="AG455" s="366"/>
    </row>
    <row r="456" ht="14.25" customHeight="1">
      <c r="H456" s="366"/>
      <c r="M456" s="366"/>
      <c r="R456" s="511"/>
      <c r="T456" s="402"/>
      <c r="V456" s="402"/>
      <c r="W456" s="366"/>
      <c r="AB456" s="366"/>
      <c r="AG456" s="366"/>
    </row>
    <row r="457" ht="14.25" customHeight="1">
      <c r="H457" s="366"/>
      <c r="M457" s="366"/>
      <c r="R457" s="511"/>
      <c r="T457" s="402"/>
      <c r="V457" s="402"/>
      <c r="W457" s="366"/>
      <c r="AB457" s="366"/>
      <c r="AG457" s="366"/>
    </row>
    <row r="458" ht="14.25" customHeight="1">
      <c r="H458" s="366"/>
      <c r="M458" s="366"/>
      <c r="R458" s="511"/>
      <c r="T458" s="402"/>
      <c r="V458" s="402"/>
      <c r="W458" s="366"/>
      <c r="AB458" s="366"/>
      <c r="AG458" s="366"/>
    </row>
    <row r="459" ht="14.25" customHeight="1">
      <c r="H459" s="366"/>
      <c r="M459" s="366"/>
      <c r="R459" s="511"/>
      <c r="T459" s="402"/>
      <c r="V459" s="402"/>
      <c r="W459" s="366"/>
      <c r="AB459" s="366"/>
      <c r="AG459" s="366"/>
    </row>
    <row r="460" ht="14.25" customHeight="1">
      <c r="H460" s="366"/>
      <c r="M460" s="366"/>
      <c r="R460" s="511"/>
      <c r="T460" s="402"/>
      <c r="V460" s="402"/>
      <c r="W460" s="366"/>
      <c r="AB460" s="366"/>
      <c r="AG460" s="366"/>
    </row>
    <row r="461" ht="14.25" customHeight="1">
      <c r="H461" s="366"/>
      <c r="M461" s="366"/>
      <c r="R461" s="511"/>
      <c r="T461" s="402"/>
      <c r="V461" s="402"/>
      <c r="W461" s="366"/>
      <c r="AB461" s="366"/>
      <c r="AG461" s="366"/>
    </row>
    <row r="462" ht="14.25" customHeight="1">
      <c r="H462" s="366"/>
      <c r="M462" s="366"/>
      <c r="R462" s="511"/>
      <c r="T462" s="402"/>
      <c r="V462" s="402"/>
      <c r="W462" s="366"/>
      <c r="AB462" s="366"/>
      <c r="AG462" s="366"/>
    </row>
    <row r="463" ht="14.25" customHeight="1">
      <c r="H463" s="366"/>
      <c r="M463" s="366"/>
      <c r="R463" s="511"/>
      <c r="T463" s="402"/>
      <c r="V463" s="402"/>
      <c r="W463" s="366"/>
      <c r="AB463" s="366"/>
      <c r="AG463" s="366"/>
    </row>
    <row r="464" ht="14.25" customHeight="1">
      <c r="H464" s="366"/>
      <c r="M464" s="366"/>
      <c r="R464" s="511"/>
      <c r="T464" s="402"/>
      <c r="V464" s="402"/>
      <c r="W464" s="366"/>
      <c r="AB464" s="366"/>
      <c r="AG464" s="366"/>
    </row>
    <row r="465" ht="14.25" customHeight="1">
      <c r="H465" s="366"/>
      <c r="M465" s="366"/>
      <c r="R465" s="511"/>
      <c r="T465" s="402"/>
      <c r="V465" s="402"/>
      <c r="W465" s="366"/>
      <c r="AB465" s="366"/>
      <c r="AG465" s="366"/>
    </row>
    <row r="466" ht="14.25" customHeight="1">
      <c r="H466" s="366"/>
      <c r="M466" s="366"/>
      <c r="R466" s="511"/>
      <c r="T466" s="402"/>
      <c r="V466" s="402"/>
      <c r="W466" s="366"/>
      <c r="AB466" s="366"/>
      <c r="AG466" s="366"/>
    </row>
    <row r="467" ht="14.25" customHeight="1">
      <c r="H467" s="366"/>
      <c r="M467" s="366"/>
      <c r="R467" s="511"/>
      <c r="T467" s="402"/>
      <c r="V467" s="402"/>
      <c r="W467" s="366"/>
      <c r="AB467" s="366"/>
      <c r="AG467" s="366"/>
    </row>
    <row r="468" ht="14.25" customHeight="1">
      <c r="H468" s="366"/>
      <c r="M468" s="366"/>
      <c r="R468" s="511"/>
      <c r="T468" s="402"/>
      <c r="V468" s="402"/>
      <c r="W468" s="366"/>
      <c r="AB468" s="366"/>
      <c r="AG468" s="366"/>
    </row>
    <row r="469" ht="14.25" customHeight="1">
      <c r="H469" s="366"/>
      <c r="M469" s="366"/>
      <c r="R469" s="511"/>
      <c r="T469" s="402"/>
      <c r="V469" s="402"/>
      <c r="W469" s="366"/>
      <c r="AB469" s="366"/>
      <c r="AG469" s="366"/>
    </row>
    <row r="470" ht="14.25" customHeight="1">
      <c r="H470" s="366"/>
      <c r="M470" s="366"/>
      <c r="R470" s="511"/>
      <c r="T470" s="402"/>
      <c r="V470" s="402"/>
      <c r="W470" s="366"/>
      <c r="AB470" s="366"/>
      <c r="AG470" s="366"/>
    </row>
    <row r="471" ht="14.25" customHeight="1">
      <c r="H471" s="366"/>
      <c r="M471" s="366"/>
      <c r="R471" s="511"/>
      <c r="T471" s="402"/>
      <c r="V471" s="402"/>
      <c r="W471" s="366"/>
      <c r="AB471" s="366"/>
      <c r="AG471" s="366"/>
    </row>
    <row r="472" ht="14.25" customHeight="1">
      <c r="H472" s="366"/>
      <c r="M472" s="366"/>
      <c r="R472" s="511"/>
      <c r="T472" s="402"/>
      <c r="V472" s="402"/>
      <c r="W472" s="366"/>
      <c r="AB472" s="366"/>
      <c r="AG472" s="366"/>
    </row>
    <row r="473" ht="14.25" customHeight="1">
      <c r="H473" s="366"/>
      <c r="M473" s="366"/>
      <c r="R473" s="511"/>
      <c r="T473" s="402"/>
      <c r="V473" s="402"/>
      <c r="W473" s="366"/>
      <c r="AB473" s="366"/>
      <c r="AG473" s="366"/>
    </row>
    <row r="474" ht="14.25" customHeight="1">
      <c r="H474" s="366"/>
      <c r="M474" s="366"/>
      <c r="R474" s="511"/>
      <c r="T474" s="402"/>
      <c r="V474" s="402"/>
      <c r="W474" s="366"/>
      <c r="AB474" s="366"/>
      <c r="AG474" s="366"/>
    </row>
    <row r="475" ht="14.25" customHeight="1">
      <c r="H475" s="366"/>
      <c r="M475" s="366"/>
      <c r="R475" s="511"/>
      <c r="T475" s="402"/>
      <c r="V475" s="402"/>
      <c r="W475" s="366"/>
      <c r="AB475" s="366"/>
      <c r="AG475" s="366"/>
    </row>
    <row r="476" ht="14.25" customHeight="1">
      <c r="H476" s="366"/>
      <c r="M476" s="366"/>
      <c r="R476" s="511"/>
      <c r="T476" s="402"/>
      <c r="V476" s="402"/>
      <c r="W476" s="366"/>
      <c r="AB476" s="366"/>
      <c r="AG476" s="366"/>
    </row>
    <row r="477" ht="14.25" customHeight="1">
      <c r="H477" s="366"/>
      <c r="M477" s="366"/>
      <c r="R477" s="511"/>
      <c r="T477" s="402"/>
      <c r="V477" s="402"/>
      <c r="W477" s="366"/>
      <c r="AB477" s="366"/>
      <c r="AG477" s="366"/>
    </row>
    <row r="478" ht="14.25" customHeight="1">
      <c r="H478" s="366"/>
      <c r="M478" s="366"/>
      <c r="R478" s="511"/>
      <c r="T478" s="402"/>
      <c r="V478" s="402"/>
      <c r="W478" s="366"/>
      <c r="AB478" s="366"/>
      <c r="AG478" s="366"/>
    </row>
    <row r="479" ht="14.25" customHeight="1">
      <c r="H479" s="366"/>
      <c r="M479" s="366"/>
      <c r="R479" s="511"/>
      <c r="T479" s="402"/>
      <c r="V479" s="402"/>
      <c r="W479" s="366"/>
      <c r="AB479" s="366"/>
      <c r="AG479" s="366"/>
    </row>
    <row r="480" ht="14.25" customHeight="1">
      <c r="H480" s="366"/>
      <c r="M480" s="366"/>
      <c r="R480" s="511"/>
      <c r="T480" s="402"/>
      <c r="V480" s="402"/>
      <c r="W480" s="366"/>
      <c r="AB480" s="366"/>
      <c r="AG480" s="366"/>
    </row>
    <row r="481" ht="14.25" customHeight="1">
      <c r="H481" s="366"/>
      <c r="M481" s="366"/>
      <c r="R481" s="511"/>
      <c r="T481" s="402"/>
      <c r="V481" s="402"/>
      <c r="W481" s="366"/>
      <c r="AB481" s="366"/>
      <c r="AG481" s="366"/>
    </row>
    <row r="482" ht="14.25" customHeight="1">
      <c r="H482" s="366"/>
      <c r="M482" s="366"/>
      <c r="R482" s="511"/>
      <c r="T482" s="402"/>
      <c r="V482" s="402"/>
      <c r="W482" s="366"/>
      <c r="AB482" s="366"/>
      <c r="AG482" s="366"/>
    </row>
    <row r="483" ht="14.25" customHeight="1">
      <c r="H483" s="366"/>
      <c r="M483" s="366"/>
      <c r="R483" s="511"/>
      <c r="T483" s="402"/>
      <c r="V483" s="402"/>
      <c r="W483" s="366"/>
      <c r="AB483" s="366"/>
      <c r="AG483" s="366"/>
    </row>
    <row r="484" ht="14.25" customHeight="1">
      <c r="H484" s="366"/>
      <c r="M484" s="366"/>
      <c r="R484" s="511"/>
      <c r="T484" s="402"/>
      <c r="V484" s="402"/>
      <c r="W484" s="366"/>
      <c r="AB484" s="366"/>
      <c r="AG484" s="366"/>
    </row>
    <row r="485" ht="14.25" customHeight="1">
      <c r="H485" s="366"/>
      <c r="M485" s="366"/>
      <c r="R485" s="511"/>
      <c r="T485" s="402"/>
      <c r="V485" s="402"/>
      <c r="W485" s="366"/>
      <c r="AB485" s="366"/>
      <c r="AG485" s="366"/>
    </row>
    <row r="486" ht="14.25" customHeight="1">
      <c r="H486" s="366"/>
      <c r="M486" s="366"/>
      <c r="R486" s="511"/>
      <c r="T486" s="402"/>
      <c r="V486" s="402"/>
      <c r="W486" s="366"/>
      <c r="AB486" s="366"/>
      <c r="AG486" s="366"/>
    </row>
    <row r="487" ht="14.25" customHeight="1">
      <c r="H487" s="366"/>
      <c r="M487" s="366"/>
      <c r="R487" s="511"/>
      <c r="T487" s="402"/>
      <c r="V487" s="402"/>
      <c r="W487" s="366"/>
      <c r="AB487" s="366"/>
      <c r="AG487" s="366"/>
    </row>
    <row r="488" ht="14.25" customHeight="1">
      <c r="H488" s="366"/>
      <c r="M488" s="366"/>
      <c r="R488" s="511"/>
      <c r="T488" s="402"/>
      <c r="V488" s="402"/>
      <c r="W488" s="366"/>
      <c r="AB488" s="366"/>
      <c r="AG488" s="366"/>
    </row>
    <row r="489" ht="14.25" customHeight="1">
      <c r="H489" s="366"/>
      <c r="M489" s="366"/>
      <c r="R489" s="511"/>
      <c r="T489" s="402"/>
      <c r="V489" s="402"/>
      <c r="W489" s="366"/>
      <c r="AB489" s="366"/>
      <c r="AG489" s="366"/>
    </row>
    <row r="490" ht="14.25" customHeight="1">
      <c r="H490" s="366"/>
      <c r="M490" s="366"/>
      <c r="R490" s="511"/>
      <c r="T490" s="402"/>
      <c r="V490" s="402"/>
      <c r="W490" s="366"/>
      <c r="AB490" s="366"/>
      <c r="AG490" s="366"/>
    </row>
    <row r="491" ht="14.25" customHeight="1">
      <c r="H491" s="366"/>
      <c r="M491" s="366"/>
      <c r="R491" s="511"/>
      <c r="T491" s="402"/>
      <c r="V491" s="402"/>
      <c r="W491" s="366"/>
      <c r="AB491" s="366"/>
      <c r="AG491" s="366"/>
    </row>
    <row r="492" ht="14.25" customHeight="1">
      <c r="H492" s="366"/>
      <c r="M492" s="366"/>
      <c r="R492" s="511"/>
      <c r="T492" s="402"/>
      <c r="V492" s="402"/>
      <c r="W492" s="366"/>
      <c r="AB492" s="366"/>
      <c r="AG492" s="366"/>
    </row>
    <row r="493" ht="14.25" customHeight="1">
      <c r="H493" s="366"/>
      <c r="M493" s="366"/>
      <c r="R493" s="511"/>
      <c r="T493" s="402"/>
      <c r="V493" s="402"/>
      <c r="W493" s="366"/>
      <c r="AB493" s="366"/>
      <c r="AG493" s="366"/>
    </row>
    <row r="494" ht="14.25" customHeight="1">
      <c r="H494" s="366"/>
      <c r="M494" s="366"/>
      <c r="R494" s="511"/>
      <c r="T494" s="402"/>
      <c r="V494" s="402"/>
      <c r="W494" s="366"/>
      <c r="AB494" s="366"/>
      <c r="AG494" s="366"/>
    </row>
    <row r="495" ht="14.25" customHeight="1">
      <c r="H495" s="366"/>
      <c r="M495" s="366"/>
      <c r="R495" s="511"/>
      <c r="T495" s="402"/>
      <c r="V495" s="402"/>
      <c r="W495" s="366"/>
      <c r="AB495" s="366"/>
      <c r="AG495" s="366"/>
    </row>
    <row r="496" ht="14.25" customHeight="1">
      <c r="H496" s="366"/>
      <c r="M496" s="366"/>
      <c r="R496" s="511"/>
      <c r="T496" s="402"/>
      <c r="V496" s="402"/>
      <c r="W496" s="366"/>
      <c r="AB496" s="366"/>
      <c r="AG496" s="366"/>
    </row>
    <row r="497" ht="14.25" customHeight="1">
      <c r="H497" s="366"/>
      <c r="M497" s="366"/>
      <c r="R497" s="511"/>
      <c r="T497" s="402"/>
      <c r="V497" s="402"/>
      <c r="W497" s="366"/>
      <c r="AB497" s="366"/>
      <c r="AG497" s="366"/>
    </row>
    <row r="498" ht="14.25" customHeight="1">
      <c r="H498" s="366"/>
      <c r="M498" s="366"/>
      <c r="R498" s="511"/>
      <c r="T498" s="402"/>
      <c r="V498" s="402"/>
      <c r="W498" s="366"/>
      <c r="AB498" s="366"/>
      <c r="AG498" s="366"/>
    </row>
    <row r="499" ht="14.25" customHeight="1">
      <c r="H499" s="366"/>
      <c r="M499" s="366"/>
      <c r="R499" s="511"/>
      <c r="T499" s="402"/>
      <c r="V499" s="402"/>
      <c r="W499" s="366"/>
      <c r="AB499" s="366"/>
      <c r="AG499" s="366"/>
    </row>
    <row r="500" ht="14.25" customHeight="1">
      <c r="H500" s="366"/>
      <c r="M500" s="366"/>
      <c r="R500" s="511"/>
      <c r="T500" s="402"/>
      <c r="V500" s="402"/>
      <c r="W500" s="366"/>
      <c r="AB500" s="366"/>
      <c r="AG500" s="366"/>
    </row>
    <row r="501" ht="14.25" customHeight="1">
      <c r="H501" s="366"/>
      <c r="M501" s="366"/>
      <c r="R501" s="511"/>
      <c r="T501" s="402"/>
      <c r="V501" s="402"/>
      <c r="W501" s="366"/>
      <c r="AB501" s="366"/>
      <c r="AG501" s="366"/>
    </row>
    <row r="502" ht="14.25" customHeight="1">
      <c r="H502" s="366"/>
      <c r="M502" s="366"/>
      <c r="R502" s="511"/>
      <c r="T502" s="402"/>
      <c r="V502" s="402"/>
      <c r="W502" s="366"/>
      <c r="AB502" s="366"/>
      <c r="AG502" s="366"/>
    </row>
    <row r="503" ht="14.25" customHeight="1">
      <c r="H503" s="366"/>
      <c r="M503" s="366"/>
      <c r="R503" s="511"/>
      <c r="T503" s="402"/>
      <c r="V503" s="402"/>
      <c r="W503" s="366"/>
      <c r="AB503" s="366"/>
      <c r="AG503" s="366"/>
    </row>
    <row r="504" ht="14.25" customHeight="1">
      <c r="H504" s="366"/>
      <c r="M504" s="366"/>
      <c r="R504" s="511"/>
      <c r="T504" s="402"/>
      <c r="V504" s="402"/>
      <c r="W504" s="366"/>
      <c r="AB504" s="366"/>
      <c r="AG504" s="366"/>
    </row>
    <row r="505" ht="14.25" customHeight="1">
      <c r="H505" s="366"/>
      <c r="M505" s="366"/>
      <c r="R505" s="511"/>
      <c r="T505" s="402"/>
      <c r="V505" s="402"/>
      <c r="W505" s="366"/>
      <c r="AB505" s="366"/>
      <c r="AG505" s="366"/>
    </row>
    <row r="506" ht="14.25" customHeight="1">
      <c r="H506" s="366"/>
      <c r="M506" s="366"/>
      <c r="R506" s="511"/>
      <c r="T506" s="402"/>
      <c r="V506" s="402"/>
      <c r="W506" s="366"/>
      <c r="AB506" s="366"/>
      <c r="AG506" s="366"/>
    </row>
    <row r="507" ht="14.25" customHeight="1">
      <c r="H507" s="366"/>
      <c r="M507" s="366"/>
      <c r="R507" s="511"/>
      <c r="T507" s="402"/>
      <c r="V507" s="402"/>
      <c r="W507" s="366"/>
      <c r="AB507" s="366"/>
      <c r="AG507" s="366"/>
    </row>
    <row r="508" ht="14.25" customHeight="1">
      <c r="H508" s="366"/>
      <c r="M508" s="366"/>
      <c r="R508" s="511"/>
      <c r="T508" s="402"/>
      <c r="V508" s="402"/>
      <c r="W508" s="366"/>
      <c r="AB508" s="366"/>
      <c r="AG508" s="366"/>
    </row>
    <row r="509" ht="14.25" customHeight="1">
      <c r="H509" s="366"/>
      <c r="M509" s="366"/>
      <c r="R509" s="511"/>
      <c r="T509" s="402"/>
      <c r="V509" s="402"/>
      <c r="W509" s="366"/>
      <c r="AB509" s="366"/>
      <c r="AG509" s="366"/>
    </row>
    <row r="510" ht="14.25" customHeight="1">
      <c r="H510" s="366"/>
      <c r="M510" s="366"/>
      <c r="R510" s="511"/>
      <c r="T510" s="402"/>
      <c r="V510" s="402"/>
      <c r="W510" s="366"/>
      <c r="AB510" s="366"/>
      <c r="AG510" s="366"/>
    </row>
    <row r="511" ht="14.25" customHeight="1">
      <c r="H511" s="366"/>
      <c r="M511" s="366"/>
      <c r="R511" s="511"/>
      <c r="T511" s="402"/>
      <c r="V511" s="402"/>
      <c r="W511" s="366"/>
      <c r="AB511" s="366"/>
      <c r="AG511" s="366"/>
    </row>
    <row r="512" ht="14.25" customHeight="1">
      <c r="H512" s="366"/>
      <c r="M512" s="366"/>
      <c r="R512" s="511"/>
      <c r="T512" s="402"/>
      <c r="V512" s="402"/>
      <c r="W512" s="366"/>
      <c r="AB512" s="366"/>
      <c r="AG512" s="366"/>
    </row>
    <row r="513" ht="14.25" customHeight="1">
      <c r="H513" s="366"/>
      <c r="M513" s="366"/>
      <c r="R513" s="511"/>
      <c r="T513" s="402"/>
      <c r="V513" s="402"/>
      <c r="W513" s="366"/>
      <c r="AB513" s="366"/>
      <c r="AG513" s="366"/>
    </row>
    <row r="514" ht="14.25" customHeight="1">
      <c r="H514" s="366"/>
      <c r="M514" s="366"/>
      <c r="R514" s="511"/>
      <c r="T514" s="402"/>
      <c r="V514" s="402"/>
      <c r="W514" s="366"/>
      <c r="AB514" s="366"/>
      <c r="AG514" s="366"/>
    </row>
    <row r="515" ht="14.25" customHeight="1">
      <c r="H515" s="366"/>
      <c r="M515" s="366"/>
      <c r="R515" s="511"/>
      <c r="T515" s="402"/>
      <c r="V515" s="402"/>
      <c r="W515" s="366"/>
      <c r="AB515" s="366"/>
      <c r="AG515" s="366"/>
    </row>
    <row r="516" ht="14.25" customHeight="1">
      <c r="H516" s="366"/>
      <c r="M516" s="366"/>
      <c r="R516" s="511"/>
      <c r="T516" s="402"/>
      <c r="V516" s="402"/>
      <c r="W516" s="366"/>
      <c r="AB516" s="366"/>
      <c r="AG516" s="366"/>
    </row>
    <row r="517" ht="14.25" customHeight="1">
      <c r="H517" s="366"/>
      <c r="M517" s="366"/>
      <c r="R517" s="511"/>
      <c r="T517" s="402"/>
      <c r="V517" s="402"/>
      <c r="W517" s="366"/>
      <c r="AB517" s="366"/>
      <c r="AG517" s="366"/>
    </row>
    <row r="518" ht="14.25" customHeight="1">
      <c r="H518" s="366"/>
      <c r="M518" s="366"/>
      <c r="R518" s="511"/>
      <c r="T518" s="402"/>
      <c r="V518" s="402"/>
      <c r="W518" s="366"/>
      <c r="AB518" s="366"/>
      <c r="AG518" s="366"/>
    </row>
    <row r="519" ht="14.25" customHeight="1">
      <c r="H519" s="366"/>
      <c r="M519" s="366"/>
      <c r="R519" s="511"/>
      <c r="T519" s="402"/>
      <c r="V519" s="402"/>
      <c r="W519" s="366"/>
      <c r="AB519" s="366"/>
      <c r="AG519" s="366"/>
    </row>
    <row r="520" ht="14.25" customHeight="1">
      <c r="H520" s="366"/>
      <c r="M520" s="366"/>
      <c r="R520" s="511"/>
      <c r="T520" s="402"/>
      <c r="V520" s="402"/>
      <c r="W520" s="366"/>
      <c r="AB520" s="366"/>
      <c r="AG520" s="366"/>
    </row>
    <row r="521" ht="14.25" customHeight="1">
      <c r="H521" s="366"/>
      <c r="M521" s="366"/>
      <c r="R521" s="511"/>
      <c r="T521" s="402"/>
      <c r="V521" s="402"/>
      <c r="W521" s="366"/>
      <c r="AB521" s="366"/>
      <c r="AG521" s="366"/>
    </row>
    <row r="522" ht="14.25" customHeight="1">
      <c r="H522" s="366"/>
      <c r="M522" s="366"/>
      <c r="R522" s="511"/>
      <c r="T522" s="402"/>
      <c r="V522" s="402"/>
      <c r="W522" s="366"/>
      <c r="AB522" s="366"/>
      <c r="AG522" s="366"/>
    </row>
    <row r="523" ht="14.25" customHeight="1">
      <c r="H523" s="366"/>
      <c r="M523" s="366"/>
      <c r="R523" s="511"/>
      <c r="T523" s="402"/>
      <c r="V523" s="402"/>
      <c r="W523" s="366"/>
      <c r="AB523" s="366"/>
      <c r="AG523" s="366"/>
    </row>
    <row r="524" ht="14.25" customHeight="1">
      <c r="H524" s="366"/>
      <c r="M524" s="366"/>
      <c r="R524" s="511"/>
      <c r="T524" s="402"/>
      <c r="V524" s="402"/>
      <c r="W524" s="366"/>
      <c r="AB524" s="366"/>
      <c r="AG524" s="366"/>
    </row>
    <row r="525" ht="14.25" customHeight="1">
      <c r="H525" s="366"/>
      <c r="M525" s="366"/>
      <c r="R525" s="511"/>
      <c r="T525" s="402"/>
      <c r="V525" s="402"/>
      <c r="W525" s="366"/>
      <c r="AB525" s="366"/>
      <c r="AG525" s="366"/>
    </row>
    <row r="526" ht="14.25" customHeight="1">
      <c r="H526" s="366"/>
      <c r="M526" s="366"/>
      <c r="R526" s="511"/>
      <c r="T526" s="402"/>
      <c r="V526" s="402"/>
      <c r="W526" s="366"/>
      <c r="AB526" s="366"/>
      <c r="AG526" s="366"/>
    </row>
    <row r="527" ht="14.25" customHeight="1">
      <c r="H527" s="366"/>
      <c r="M527" s="366"/>
      <c r="R527" s="511"/>
      <c r="T527" s="402"/>
      <c r="V527" s="402"/>
      <c r="W527" s="366"/>
      <c r="AB527" s="366"/>
      <c r="AG527" s="366"/>
    </row>
    <row r="528" ht="14.25" customHeight="1">
      <c r="H528" s="366"/>
      <c r="M528" s="366"/>
      <c r="R528" s="511"/>
      <c r="T528" s="402"/>
      <c r="V528" s="402"/>
      <c r="W528" s="366"/>
      <c r="AB528" s="366"/>
      <c r="AG528" s="366"/>
    </row>
    <row r="529" ht="14.25" customHeight="1">
      <c r="H529" s="366"/>
      <c r="M529" s="366"/>
      <c r="R529" s="511"/>
      <c r="T529" s="402"/>
      <c r="V529" s="402"/>
      <c r="W529" s="366"/>
      <c r="AB529" s="366"/>
      <c r="AG529" s="366"/>
    </row>
    <row r="530" ht="14.25" customHeight="1">
      <c r="H530" s="366"/>
      <c r="M530" s="366"/>
      <c r="R530" s="511"/>
      <c r="T530" s="402"/>
      <c r="V530" s="402"/>
      <c r="W530" s="366"/>
      <c r="AB530" s="366"/>
      <c r="AG530" s="366"/>
    </row>
    <row r="531" ht="14.25" customHeight="1">
      <c r="H531" s="366"/>
      <c r="M531" s="366"/>
      <c r="R531" s="511"/>
      <c r="T531" s="402"/>
      <c r="V531" s="402"/>
      <c r="W531" s="366"/>
      <c r="AB531" s="366"/>
      <c r="AG531" s="366"/>
    </row>
    <row r="532" ht="14.25" customHeight="1">
      <c r="H532" s="366"/>
      <c r="M532" s="366"/>
      <c r="R532" s="511"/>
      <c r="T532" s="402"/>
      <c r="V532" s="402"/>
      <c r="W532" s="366"/>
      <c r="AB532" s="366"/>
      <c r="AG532" s="366"/>
    </row>
    <row r="533" ht="14.25" customHeight="1">
      <c r="H533" s="366"/>
      <c r="M533" s="366"/>
      <c r="R533" s="511"/>
      <c r="T533" s="402"/>
      <c r="V533" s="402"/>
      <c r="W533" s="366"/>
      <c r="AB533" s="366"/>
      <c r="AG533" s="366"/>
    </row>
    <row r="534" ht="14.25" customHeight="1">
      <c r="H534" s="366"/>
      <c r="M534" s="366"/>
      <c r="R534" s="511"/>
      <c r="T534" s="402"/>
      <c r="V534" s="402"/>
      <c r="W534" s="366"/>
      <c r="AB534" s="366"/>
      <c r="AG534" s="366"/>
    </row>
    <row r="535" ht="14.25" customHeight="1">
      <c r="H535" s="366"/>
      <c r="M535" s="366"/>
      <c r="R535" s="511"/>
      <c r="T535" s="402"/>
      <c r="V535" s="402"/>
      <c r="W535" s="366"/>
      <c r="AB535" s="366"/>
      <c r="AG535" s="366"/>
    </row>
    <row r="536" ht="14.25" customHeight="1">
      <c r="H536" s="366"/>
      <c r="M536" s="366"/>
      <c r="R536" s="511"/>
      <c r="T536" s="402"/>
      <c r="V536" s="402"/>
      <c r="W536" s="366"/>
      <c r="AB536" s="366"/>
      <c r="AG536" s="366"/>
    </row>
    <row r="537" ht="14.25" customHeight="1">
      <c r="H537" s="366"/>
      <c r="M537" s="366"/>
      <c r="R537" s="511"/>
      <c r="T537" s="402"/>
      <c r="V537" s="402"/>
      <c r="W537" s="366"/>
      <c r="AB537" s="366"/>
      <c r="AG537" s="366"/>
    </row>
    <row r="538" ht="14.25" customHeight="1">
      <c r="H538" s="366"/>
      <c r="M538" s="366"/>
      <c r="R538" s="511"/>
      <c r="T538" s="402"/>
      <c r="V538" s="402"/>
      <c r="W538" s="366"/>
      <c r="AB538" s="366"/>
      <c r="AG538" s="366"/>
    </row>
    <row r="539" ht="14.25" customHeight="1">
      <c r="H539" s="366"/>
      <c r="M539" s="366"/>
      <c r="R539" s="511"/>
      <c r="T539" s="402"/>
      <c r="V539" s="402"/>
      <c r="W539" s="366"/>
      <c r="AB539" s="366"/>
      <c r="AG539" s="366"/>
    </row>
    <row r="540" ht="14.25" customHeight="1">
      <c r="H540" s="366"/>
      <c r="M540" s="366"/>
      <c r="R540" s="511"/>
      <c r="T540" s="402"/>
      <c r="V540" s="402"/>
      <c r="W540" s="366"/>
      <c r="AB540" s="366"/>
      <c r="AG540" s="366"/>
    </row>
    <row r="541" ht="14.25" customHeight="1">
      <c r="H541" s="366"/>
      <c r="M541" s="366"/>
      <c r="R541" s="511"/>
      <c r="T541" s="402"/>
      <c r="V541" s="402"/>
      <c r="W541" s="366"/>
      <c r="AB541" s="366"/>
      <c r="AG541" s="366"/>
    </row>
    <row r="542" ht="14.25" customHeight="1">
      <c r="H542" s="366"/>
      <c r="M542" s="366"/>
      <c r="R542" s="511"/>
      <c r="T542" s="402"/>
      <c r="V542" s="402"/>
      <c r="W542" s="366"/>
      <c r="AB542" s="366"/>
      <c r="AG542" s="366"/>
    </row>
    <row r="543" ht="14.25" customHeight="1">
      <c r="H543" s="366"/>
      <c r="M543" s="366"/>
      <c r="R543" s="511"/>
      <c r="T543" s="402"/>
      <c r="V543" s="402"/>
      <c r="W543" s="366"/>
      <c r="AB543" s="366"/>
      <c r="AG543" s="366"/>
    </row>
    <row r="544" ht="14.25" customHeight="1">
      <c r="H544" s="366"/>
      <c r="M544" s="366"/>
      <c r="R544" s="511"/>
      <c r="T544" s="402"/>
      <c r="V544" s="402"/>
      <c r="W544" s="366"/>
      <c r="AB544" s="366"/>
      <c r="AG544" s="366"/>
    </row>
    <row r="545" ht="14.25" customHeight="1">
      <c r="H545" s="366"/>
      <c r="M545" s="366"/>
      <c r="R545" s="511"/>
      <c r="T545" s="402"/>
      <c r="V545" s="402"/>
      <c r="W545" s="366"/>
      <c r="AB545" s="366"/>
      <c r="AG545" s="366"/>
    </row>
    <row r="546" ht="14.25" customHeight="1">
      <c r="H546" s="366"/>
      <c r="M546" s="366"/>
      <c r="R546" s="511"/>
      <c r="T546" s="402"/>
      <c r="V546" s="402"/>
      <c r="W546" s="366"/>
      <c r="AB546" s="366"/>
      <c r="AG546" s="366"/>
    </row>
    <row r="547" ht="14.25" customHeight="1">
      <c r="H547" s="366"/>
      <c r="M547" s="366"/>
      <c r="R547" s="511"/>
      <c r="T547" s="402"/>
      <c r="V547" s="402"/>
      <c r="W547" s="366"/>
      <c r="AB547" s="366"/>
      <c r="AG547" s="366"/>
    </row>
    <row r="548" ht="14.25" customHeight="1">
      <c r="H548" s="366"/>
      <c r="M548" s="366"/>
      <c r="R548" s="511"/>
      <c r="T548" s="402"/>
      <c r="V548" s="402"/>
      <c r="W548" s="366"/>
      <c r="AB548" s="366"/>
      <c r="AG548" s="366"/>
    </row>
    <row r="549" ht="14.25" customHeight="1">
      <c r="H549" s="366"/>
      <c r="M549" s="366"/>
      <c r="R549" s="511"/>
      <c r="T549" s="402"/>
      <c r="V549" s="402"/>
      <c r="W549" s="366"/>
      <c r="AB549" s="366"/>
      <c r="AG549" s="366"/>
    </row>
    <row r="550" ht="14.25" customHeight="1">
      <c r="H550" s="366"/>
      <c r="M550" s="366"/>
      <c r="R550" s="511"/>
      <c r="T550" s="402"/>
      <c r="V550" s="402"/>
      <c r="W550" s="366"/>
      <c r="AB550" s="366"/>
      <c r="AG550" s="366"/>
    </row>
    <row r="551" ht="14.25" customHeight="1">
      <c r="H551" s="366"/>
      <c r="M551" s="366"/>
      <c r="R551" s="511"/>
      <c r="T551" s="402"/>
      <c r="V551" s="402"/>
      <c r="W551" s="366"/>
      <c r="AB551" s="366"/>
      <c r="AG551" s="366"/>
    </row>
    <row r="552" ht="14.25" customHeight="1">
      <c r="H552" s="366"/>
      <c r="M552" s="366"/>
      <c r="R552" s="511"/>
      <c r="T552" s="402"/>
      <c r="V552" s="402"/>
      <c r="W552" s="366"/>
      <c r="AB552" s="366"/>
      <c r="AG552" s="366"/>
    </row>
    <row r="553" ht="14.25" customHeight="1">
      <c r="H553" s="366"/>
      <c r="M553" s="366"/>
      <c r="R553" s="511"/>
      <c r="T553" s="402"/>
      <c r="V553" s="402"/>
      <c r="W553" s="366"/>
      <c r="AB553" s="366"/>
      <c r="AG553" s="366"/>
    </row>
    <row r="554" ht="14.25" customHeight="1">
      <c r="H554" s="366"/>
      <c r="M554" s="366"/>
      <c r="R554" s="511"/>
      <c r="T554" s="402"/>
      <c r="V554" s="402"/>
      <c r="W554" s="366"/>
      <c r="AB554" s="366"/>
      <c r="AG554" s="366"/>
    </row>
    <row r="555" ht="14.25" customHeight="1">
      <c r="H555" s="366"/>
      <c r="M555" s="366"/>
      <c r="R555" s="511"/>
      <c r="T555" s="402"/>
      <c r="V555" s="402"/>
      <c r="W555" s="366"/>
      <c r="AB555" s="366"/>
      <c r="AG555" s="366"/>
    </row>
    <row r="556" ht="14.25" customHeight="1">
      <c r="H556" s="366"/>
      <c r="M556" s="366"/>
      <c r="R556" s="511"/>
      <c r="T556" s="402"/>
      <c r="V556" s="402"/>
      <c r="W556" s="366"/>
      <c r="AB556" s="366"/>
      <c r="AG556" s="366"/>
    </row>
    <row r="557" ht="14.25" customHeight="1">
      <c r="H557" s="366"/>
      <c r="M557" s="366"/>
      <c r="R557" s="511"/>
      <c r="T557" s="402"/>
      <c r="V557" s="402"/>
      <c r="W557" s="366"/>
      <c r="AB557" s="366"/>
      <c r="AG557" s="366"/>
    </row>
    <row r="558" ht="14.25" customHeight="1">
      <c r="H558" s="366"/>
      <c r="M558" s="366"/>
      <c r="R558" s="511"/>
      <c r="T558" s="402"/>
      <c r="V558" s="402"/>
      <c r="W558" s="366"/>
      <c r="AB558" s="366"/>
      <c r="AG558" s="366"/>
    </row>
    <row r="559" ht="14.25" customHeight="1">
      <c r="H559" s="366"/>
      <c r="M559" s="366"/>
      <c r="R559" s="511"/>
      <c r="T559" s="402"/>
      <c r="V559" s="402"/>
      <c r="W559" s="366"/>
      <c r="AB559" s="366"/>
      <c r="AG559" s="366"/>
    </row>
    <row r="560" ht="14.25" customHeight="1">
      <c r="H560" s="366"/>
      <c r="M560" s="366"/>
      <c r="R560" s="511"/>
      <c r="T560" s="402"/>
      <c r="V560" s="402"/>
      <c r="W560" s="366"/>
      <c r="AB560" s="366"/>
      <c r="AG560" s="366"/>
    </row>
    <row r="561" ht="14.25" customHeight="1">
      <c r="H561" s="366"/>
      <c r="M561" s="366"/>
      <c r="R561" s="511"/>
      <c r="T561" s="402"/>
      <c r="V561" s="402"/>
      <c r="W561" s="366"/>
      <c r="AB561" s="366"/>
      <c r="AG561" s="366"/>
    </row>
    <row r="562" ht="14.25" customHeight="1">
      <c r="H562" s="366"/>
      <c r="M562" s="366"/>
      <c r="R562" s="511"/>
      <c r="T562" s="402"/>
      <c r="V562" s="402"/>
      <c r="W562" s="366"/>
      <c r="AB562" s="366"/>
      <c r="AG562" s="366"/>
    </row>
    <row r="563" ht="14.25" customHeight="1">
      <c r="H563" s="366"/>
      <c r="M563" s="366"/>
      <c r="R563" s="511"/>
      <c r="T563" s="402"/>
      <c r="V563" s="402"/>
      <c r="W563" s="366"/>
      <c r="AB563" s="366"/>
      <c r="AG563" s="366"/>
    </row>
    <row r="564" ht="14.25" customHeight="1">
      <c r="H564" s="366"/>
      <c r="M564" s="366"/>
      <c r="R564" s="511"/>
      <c r="T564" s="402"/>
      <c r="V564" s="402"/>
      <c r="W564" s="366"/>
      <c r="AB564" s="366"/>
      <c r="AG564" s="366"/>
    </row>
    <row r="565" ht="14.25" customHeight="1">
      <c r="H565" s="366"/>
      <c r="M565" s="366"/>
      <c r="R565" s="511"/>
      <c r="T565" s="402"/>
      <c r="V565" s="402"/>
      <c r="W565" s="366"/>
      <c r="AB565" s="366"/>
      <c r="AG565" s="366"/>
    </row>
    <row r="566" ht="14.25" customHeight="1">
      <c r="H566" s="366"/>
      <c r="M566" s="366"/>
      <c r="R566" s="511"/>
      <c r="T566" s="402"/>
      <c r="V566" s="402"/>
      <c r="W566" s="366"/>
      <c r="AB566" s="366"/>
      <c r="AG566" s="366"/>
    </row>
    <row r="567" ht="14.25" customHeight="1">
      <c r="H567" s="366"/>
      <c r="M567" s="366"/>
      <c r="R567" s="511"/>
      <c r="T567" s="402"/>
      <c r="V567" s="402"/>
      <c r="W567" s="366"/>
      <c r="AB567" s="366"/>
      <c r="AG567" s="366"/>
    </row>
    <row r="568" ht="14.25" customHeight="1">
      <c r="H568" s="366"/>
      <c r="M568" s="366"/>
      <c r="R568" s="511"/>
      <c r="T568" s="402"/>
      <c r="V568" s="402"/>
      <c r="W568" s="366"/>
      <c r="AB568" s="366"/>
      <c r="AG568" s="366"/>
    </row>
    <row r="569" ht="14.25" customHeight="1">
      <c r="H569" s="366"/>
      <c r="M569" s="366"/>
      <c r="R569" s="511"/>
      <c r="T569" s="402"/>
      <c r="V569" s="402"/>
      <c r="W569" s="366"/>
      <c r="AB569" s="366"/>
      <c r="AG569" s="366"/>
    </row>
    <row r="570" ht="14.25" customHeight="1">
      <c r="H570" s="366"/>
      <c r="M570" s="366"/>
      <c r="R570" s="511"/>
      <c r="T570" s="402"/>
      <c r="V570" s="402"/>
      <c r="W570" s="366"/>
      <c r="AB570" s="366"/>
      <c r="AG570" s="366"/>
    </row>
    <row r="571" ht="14.25" customHeight="1">
      <c r="H571" s="366"/>
      <c r="M571" s="366"/>
      <c r="R571" s="511"/>
      <c r="T571" s="402"/>
      <c r="V571" s="402"/>
      <c r="W571" s="366"/>
      <c r="AB571" s="366"/>
      <c r="AG571" s="366"/>
    </row>
    <row r="572" ht="14.25" customHeight="1">
      <c r="H572" s="366"/>
      <c r="M572" s="366"/>
      <c r="R572" s="511"/>
      <c r="T572" s="402"/>
      <c r="V572" s="402"/>
      <c r="W572" s="366"/>
      <c r="AB572" s="366"/>
      <c r="AG572" s="366"/>
    </row>
    <row r="573" ht="14.25" customHeight="1">
      <c r="H573" s="366"/>
      <c r="M573" s="366"/>
      <c r="R573" s="511"/>
      <c r="T573" s="402"/>
      <c r="V573" s="402"/>
      <c r="W573" s="366"/>
      <c r="AB573" s="366"/>
      <c r="AG573" s="366"/>
    </row>
    <row r="574" ht="14.25" customHeight="1">
      <c r="H574" s="366"/>
      <c r="M574" s="366"/>
      <c r="R574" s="511"/>
      <c r="T574" s="402"/>
      <c r="V574" s="402"/>
      <c r="W574" s="366"/>
      <c r="AB574" s="366"/>
      <c r="AG574" s="366"/>
    </row>
    <row r="575" ht="14.25" customHeight="1">
      <c r="H575" s="366"/>
      <c r="M575" s="366"/>
      <c r="R575" s="511"/>
      <c r="T575" s="402"/>
      <c r="V575" s="402"/>
      <c r="W575" s="366"/>
      <c r="AB575" s="366"/>
      <c r="AG575" s="366"/>
    </row>
    <row r="576" ht="14.25" customHeight="1">
      <c r="H576" s="366"/>
      <c r="M576" s="366"/>
      <c r="R576" s="511"/>
      <c r="T576" s="402"/>
      <c r="V576" s="402"/>
      <c r="W576" s="366"/>
      <c r="AB576" s="366"/>
      <c r="AG576" s="366"/>
    </row>
    <row r="577" ht="14.25" customHeight="1">
      <c r="H577" s="366"/>
      <c r="M577" s="366"/>
      <c r="R577" s="511"/>
      <c r="T577" s="402"/>
      <c r="V577" s="402"/>
      <c r="W577" s="366"/>
      <c r="AB577" s="366"/>
      <c r="AG577" s="366"/>
    </row>
    <row r="578" ht="14.25" customHeight="1">
      <c r="H578" s="366"/>
      <c r="M578" s="366"/>
      <c r="R578" s="511"/>
      <c r="T578" s="402"/>
      <c r="V578" s="402"/>
      <c r="W578" s="366"/>
      <c r="AB578" s="366"/>
      <c r="AG578" s="366"/>
    </row>
    <row r="579" ht="14.25" customHeight="1">
      <c r="H579" s="366"/>
      <c r="M579" s="366"/>
      <c r="R579" s="511"/>
      <c r="T579" s="402"/>
      <c r="V579" s="402"/>
      <c r="W579" s="366"/>
      <c r="AB579" s="366"/>
      <c r="AG579" s="366"/>
    </row>
    <row r="580" ht="14.25" customHeight="1">
      <c r="H580" s="366"/>
      <c r="M580" s="366"/>
      <c r="R580" s="511"/>
      <c r="T580" s="402"/>
      <c r="V580" s="402"/>
      <c r="W580" s="366"/>
      <c r="AB580" s="366"/>
      <c r="AG580" s="366"/>
    </row>
    <row r="581" ht="14.25" customHeight="1">
      <c r="H581" s="366"/>
      <c r="M581" s="366"/>
      <c r="R581" s="511"/>
      <c r="T581" s="402"/>
      <c r="V581" s="402"/>
      <c r="W581" s="366"/>
      <c r="AB581" s="366"/>
      <c r="AG581" s="366"/>
    </row>
    <row r="582" ht="14.25" customHeight="1">
      <c r="H582" s="366"/>
      <c r="M582" s="366"/>
      <c r="R582" s="511"/>
      <c r="T582" s="402"/>
      <c r="V582" s="402"/>
      <c r="W582" s="366"/>
      <c r="AB582" s="366"/>
      <c r="AG582" s="366"/>
    </row>
    <row r="583" ht="14.25" customHeight="1">
      <c r="H583" s="366"/>
      <c r="M583" s="366"/>
      <c r="R583" s="511"/>
      <c r="T583" s="402"/>
      <c r="V583" s="402"/>
      <c r="W583" s="366"/>
      <c r="AB583" s="366"/>
      <c r="AG583" s="366"/>
    </row>
    <row r="584" ht="14.25" customHeight="1">
      <c r="H584" s="366"/>
      <c r="M584" s="366"/>
      <c r="R584" s="511"/>
      <c r="T584" s="402"/>
      <c r="V584" s="402"/>
      <c r="W584" s="366"/>
      <c r="AB584" s="366"/>
      <c r="AG584" s="366"/>
    </row>
    <row r="585" ht="14.25" customHeight="1">
      <c r="H585" s="366"/>
      <c r="M585" s="366"/>
      <c r="R585" s="511"/>
      <c r="T585" s="402"/>
      <c r="V585" s="402"/>
      <c r="W585" s="366"/>
      <c r="AB585" s="366"/>
      <c r="AG585" s="366"/>
    </row>
    <row r="586" ht="14.25" customHeight="1">
      <c r="H586" s="366"/>
      <c r="M586" s="366"/>
      <c r="R586" s="511"/>
      <c r="T586" s="402"/>
      <c r="V586" s="402"/>
      <c r="W586" s="366"/>
      <c r="AB586" s="366"/>
      <c r="AG586" s="366"/>
    </row>
    <row r="587" ht="14.25" customHeight="1">
      <c r="H587" s="366"/>
      <c r="M587" s="366"/>
      <c r="R587" s="511"/>
      <c r="T587" s="402"/>
      <c r="V587" s="402"/>
      <c r="W587" s="366"/>
      <c r="AB587" s="366"/>
      <c r="AG587" s="366"/>
    </row>
    <row r="588" ht="14.25" customHeight="1">
      <c r="H588" s="366"/>
      <c r="M588" s="366"/>
      <c r="R588" s="511"/>
      <c r="T588" s="402"/>
      <c r="V588" s="402"/>
      <c r="W588" s="366"/>
      <c r="AB588" s="366"/>
      <c r="AG588" s="366"/>
    </row>
    <row r="589" ht="14.25" customHeight="1">
      <c r="H589" s="366"/>
      <c r="M589" s="366"/>
      <c r="R589" s="511"/>
      <c r="T589" s="402"/>
      <c r="V589" s="402"/>
      <c r="W589" s="366"/>
      <c r="AB589" s="366"/>
      <c r="AG589" s="366"/>
    </row>
    <row r="590" ht="14.25" customHeight="1">
      <c r="H590" s="366"/>
      <c r="M590" s="366"/>
      <c r="R590" s="511"/>
      <c r="T590" s="402"/>
      <c r="V590" s="402"/>
      <c r="W590" s="366"/>
      <c r="AB590" s="366"/>
      <c r="AG590" s="366"/>
    </row>
    <row r="591" ht="14.25" customHeight="1">
      <c r="H591" s="366"/>
      <c r="M591" s="366"/>
      <c r="R591" s="511"/>
      <c r="T591" s="402"/>
      <c r="V591" s="402"/>
      <c r="W591" s="366"/>
      <c r="AB591" s="366"/>
      <c r="AG591" s="366"/>
    </row>
    <row r="592" ht="14.25" customHeight="1">
      <c r="H592" s="366"/>
      <c r="M592" s="366"/>
      <c r="R592" s="511"/>
      <c r="T592" s="402"/>
      <c r="V592" s="402"/>
      <c r="W592" s="366"/>
      <c r="AB592" s="366"/>
      <c r="AG592" s="366"/>
    </row>
    <row r="593" ht="14.25" customHeight="1">
      <c r="H593" s="366"/>
      <c r="M593" s="366"/>
      <c r="R593" s="511"/>
      <c r="T593" s="402"/>
      <c r="V593" s="402"/>
      <c r="W593" s="366"/>
      <c r="AB593" s="366"/>
      <c r="AG593" s="366"/>
    </row>
    <row r="594" ht="14.25" customHeight="1">
      <c r="H594" s="366"/>
      <c r="M594" s="366"/>
      <c r="R594" s="511"/>
      <c r="T594" s="402"/>
      <c r="V594" s="402"/>
      <c r="W594" s="366"/>
      <c r="AB594" s="366"/>
      <c r="AG594" s="366"/>
    </row>
    <row r="595" ht="14.25" customHeight="1">
      <c r="H595" s="366"/>
      <c r="M595" s="366"/>
      <c r="R595" s="511"/>
      <c r="T595" s="402"/>
      <c r="V595" s="402"/>
      <c r="W595" s="366"/>
      <c r="AB595" s="366"/>
      <c r="AG595" s="366"/>
    </row>
    <row r="596" ht="14.25" customHeight="1">
      <c r="H596" s="366"/>
      <c r="M596" s="366"/>
      <c r="R596" s="511"/>
      <c r="T596" s="402"/>
      <c r="V596" s="402"/>
      <c r="W596" s="366"/>
      <c r="AB596" s="366"/>
      <c r="AG596" s="366"/>
    </row>
    <row r="597" ht="14.25" customHeight="1">
      <c r="H597" s="366"/>
      <c r="M597" s="366"/>
      <c r="R597" s="511"/>
      <c r="T597" s="402"/>
      <c r="V597" s="402"/>
      <c r="W597" s="366"/>
      <c r="AB597" s="366"/>
      <c r="AG597" s="366"/>
    </row>
    <row r="598" ht="14.25" customHeight="1">
      <c r="H598" s="366"/>
      <c r="M598" s="366"/>
      <c r="R598" s="511"/>
      <c r="T598" s="402"/>
      <c r="V598" s="402"/>
      <c r="W598" s="366"/>
      <c r="AB598" s="366"/>
      <c r="AG598" s="366"/>
    </row>
    <row r="599" ht="14.25" customHeight="1">
      <c r="H599" s="366"/>
      <c r="M599" s="366"/>
      <c r="R599" s="511"/>
      <c r="T599" s="402"/>
      <c r="V599" s="402"/>
      <c r="W599" s="366"/>
      <c r="AB599" s="366"/>
      <c r="AG599" s="366"/>
    </row>
    <row r="600" ht="14.25" customHeight="1">
      <c r="H600" s="366"/>
      <c r="M600" s="366"/>
      <c r="R600" s="511"/>
      <c r="T600" s="402"/>
      <c r="V600" s="402"/>
      <c r="W600" s="366"/>
      <c r="AB600" s="366"/>
      <c r="AG600" s="366"/>
    </row>
    <row r="601" ht="14.25" customHeight="1">
      <c r="H601" s="366"/>
      <c r="M601" s="366"/>
      <c r="R601" s="511"/>
      <c r="T601" s="402"/>
      <c r="V601" s="402"/>
      <c r="W601" s="366"/>
      <c r="AB601" s="366"/>
      <c r="AG601" s="366"/>
    </row>
    <row r="602" ht="14.25" customHeight="1">
      <c r="H602" s="366"/>
      <c r="M602" s="366"/>
      <c r="R602" s="511"/>
      <c r="T602" s="402"/>
      <c r="V602" s="402"/>
      <c r="W602" s="366"/>
      <c r="AB602" s="366"/>
      <c r="AG602" s="366"/>
    </row>
    <row r="603" ht="14.25" customHeight="1">
      <c r="H603" s="366"/>
      <c r="M603" s="366"/>
      <c r="R603" s="511"/>
      <c r="T603" s="402"/>
      <c r="V603" s="402"/>
      <c r="W603" s="366"/>
      <c r="AB603" s="366"/>
      <c r="AG603" s="366"/>
    </row>
    <row r="604" ht="14.25" customHeight="1">
      <c r="H604" s="366"/>
      <c r="M604" s="366"/>
      <c r="R604" s="511"/>
      <c r="T604" s="402"/>
      <c r="V604" s="402"/>
      <c r="W604" s="366"/>
      <c r="AB604" s="366"/>
      <c r="AG604" s="366"/>
    </row>
    <row r="605" ht="14.25" customHeight="1">
      <c r="H605" s="366"/>
      <c r="M605" s="366"/>
      <c r="R605" s="511"/>
      <c r="T605" s="402"/>
      <c r="V605" s="402"/>
      <c r="W605" s="366"/>
      <c r="AB605" s="366"/>
      <c r="AG605" s="366"/>
    </row>
    <row r="606" ht="14.25" customHeight="1">
      <c r="H606" s="366"/>
      <c r="M606" s="366"/>
      <c r="R606" s="511"/>
      <c r="T606" s="402"/>
      <c r="V606" s="402"/>
      <c r="W606" s="366"/>
      <c r="AB606" s="366"/>
      <c r="AG606" s="366"/>
    </row>
    <row r="607" ht="14.25" customHeight="1">
      <c r="H607" s="366"/>
      <c r="M607" s="366"/>
      <c r="R607" s="511"/>
      <c r="T607" s="402"/>
      <c r="V607" s="402"/>
      <c r="W607" s="366"/>
      <c r="AB607" s="366"/>
      <c r="AG607" s="366"/>
    </row>
    <row r="608" ht="14.25" customHeight="1">
      <c r="H608" s="366"/>
      <c r="M608" s="366"/>
      <c r="R608" s="511"/>
      <c r="T608" s="402"/>
      <c r="V608" s="402"/>
      <c r="W608" s="366"/>
      <c r="AB608" s="366"/>
      <c r="AG608" s="366"/>
    </row>
    <row r="609" ht="14.25" customHeight="1">
      <c r="H609" s="366"/>
      <c r="M609" s="366"/>
      <c r="R609" s="511"/>
      <c r="T609" s="402"/>
      <c r="V609" s="402"/>
      <c r="W609" s="366"/>
      <c r="AB609" s="366"/>
      <c r="AG609" s="366"/>
    </row>
    <row r="610" ht="14.25" customHeight="1">
      <c r="H610" s="366"/>
      <c r="M610" s="366"/>
      <c r="R610" s="511"/>
      <c r="T610" s="402"/>
      <c r="V610" s="402"/>
      <c r="W610" s="366"/>
      <c r="AB610" s="366"/>
      <c r="AG610" s="366"/>
    </row>
    <row r="611" ht="14.25" customHeight="1">
      <c r="H611" s="366"/>
      <c r="M611" s="366"/>
      <c r="R611" s="511"/>
      <c r="T611" s="402"/>
      <c r="V611" s="402"/>
      <c r="W611" s="366"/>
      <c r="AB611" s="366"/>
      <c r="AG611" s="366"/>
    </row>
    <row r="612" ht="14.25" customHeight="1">
      <c r="H612" s="366"/>
      <c r="M612" s="366"/>
      <c r="R612" s="511"/>
      <c r="T612" s="402"/>
      <c r="V612" s="402"/>
      <c r="W612" s="366"/>
      <c r="AB612" s="366"/>
      <c r="AG612" s="366"/>
    </row>
    <row r="613" ht="14.25" customHeight="1">
      <c r="H613" s="366"/>
      <c r="M613" s="366"/>
      <c r="R613" s="511"/>
      <c r="T613" s="402"/>
      <c r="V613" s="402"/>
      <c r="W613" s="366"/>
      <c r="AB613" s="366"/>
      <c r="AG613" s="366"/>
    </row>
    <row r="614" ht="14.25" customHeight="1">
      <c r="H614" s="366"/>
      <c r="M614" s="366"/>
      <c r="R614" s="511"/>
      <c r="T614" s="402"/>
      <c r="V614" s="402"/>
      <c r="W614" s="366"/>
      <c r="AB614" s="366"/>
      <c r="AG614" s="366"/>
    </row>
    <row r="615" ht="14.25" customHeight="1">
      <c r="H615" s="366"/>
      <c r="M615" s="366"/>
      <c r="R615" s="511"/>
      <c r="T615" s="402"/>
      <c r="V615" s="402"/>
      <c r="W615" s="366"/>
      <c r="AB615" s="366"/>
      <c r="AG615" s="366"/>
    </row>
    <row r="616" ht="14.25" customHeight="1">
      <c r="H616" s="366"/>
      <c r="M616" s="366"/>
      <c r="R616" s="511"/>
      <c r="T616" s="402"/>
      <c r="V616" s="402"/>
      <c r="W616" s="366"/>
      <c r="AB616" s="366"/>
      <c r="AG616" s="366"/>
    </row>
    <row r="617" ht="14.25" customHeight="1">
      <c r="H617" s="366"/>
      <c r="M617" s="366"/>
      <c r="R617" s="511"/>
      <c r="T617" s="402"/>
      <c r="V617" s="402"/>
      <c r="W617" s="366"/>
      <c r="AB617" s="366"/>
      <c r="AG617" s="366"/>
    </row>
    <row r="618" ht="14.25" customHeight="1">
      <c r="H618" s="366"/>
      <c r="M618" s="366"/>
      <c r="R618" s="511"/>
      <c r="T618" s="402"/>
      <c r="V618" s="402"/>
      <c r="W618" s="366"/>
      <c r="AB618" s="366"/>
      <c r="AG618" s="366"/>
    </row>
    <row r="619" ht="14.25" customHeight="1">
      <c r="H619" s="366"/>
      <c r="M619" s="366"/>
      <c r="R619" s="511"/>
      <c r="T619" s="402"/>
      <c r="V619" s="402"/>
      <c r="W619" s="366"/>
      <c r="AB619" s="366"/>
      <c r="AG619" s="366"/>
    </row>
    <row r="620" ht="14.25" customHeight="1">
      <c r="H620" s="366"/>
      <c r="M620" s="366"/>
      <c r="R620" s="511"/>
      <c r="T620" s="402"/>
      <c r="V620" s="402"/>
      <c r="W620" s="366"/>
      <c r="AB620" s="366"/>
      <c r="AG620" s="366"/>
    </row>
    <row r="621" ht="14.25" customHeight="1">
      <c r="H621" s="366"/>
      <c r="M621" s="366"/>
      <c r="R621" s="511"/>
      <c r="T621" s="402"/>
      <c r="V621" s="402"/>
      <c r="W621" s="366"/>
      <c r="AB621" s="366"/>
      <c r="AG621" s="366"/>
    </row>
    <row r="622" ht="14.25" customHeight="1">
      <c r="H622" s="366"/>
      <c r="M622" s="366"/>
      <c r="R622" s="511"/>
      <c r="T622" s="402"/>
      <c r="V622" s="402"/>
      <c r="W622" s="366"/>
      <c r="AB622" s="366"/>
      <c r="AG622" s="366"/>
    </row>
    <row r="623" ht="14.25" customHeight="1">
      <c r="H623" s="366"/>
      <c r="M623" s="366"/>
      <c r="R623" s="511"/>
      <c r="T623" s="402"/>
      <c r="V623" s="402"/>
      <c r="W623" s="366"/>
      <c r="AB623" s="366"/>
      <c r="AG623" s="366"/>
    </row>
    <row r="624" ht="14.25" customHeight="1">
      <c r="H624" s="366"/>
      <c r="M624" s="366"/>
      <c r="R624" s="511"/>
      <c r="T624" s="402"/>
      <c r="V624" s="402"/>
      <c r="W624" s="366"/>
      <c r="AB624" s="366"/>
      <c r="AG624" s="366"/>
    </row>
    <row r="625" ht="14.25" customHeight="1">
      <c r="H625" s="366"/>
      <c r="M625" s="366"/>
      <c r="R625" s="511"/>
      <c r="T625" s="402"/>
      <c r="V625" s="402"/>
      <c r="W625" s="366"/>
      <c r="AB625" s="366"/>
      <c r="AG625" s="366"/>
    </row>
    <row r="626" ht="14.25" customHeight="1">
      <c r="H626" s="366"/>
      <c r="M626" s="366"/>
      <c r="R626" s="511"/>
      <c r="T626" s="402"/>
      <c r="V626" s="402"/>
      <c r="W626" s="366"/>
      <c r="AB626" s="366"/>
      <c r="AG626" s="366"/>
    </row>
    <row r="627" ht="14.25" customHeight="1">
      <c r="H627" s="366"/>
      <c r="M627" s="366"/>
      <c r="R627" s="511"/>
      <c r="T627" s="402"/>
      <c r="V627" s="402"/>
      <c r="W627" s="366"/>
      <c r="AB627" s="366"/>
      <c r="AG627" s="366"/>
    </row>
    <row r="628" ht="14.25" customHeight="1">
      <c r="H628" s="366"/>
      <c r="M628" s="366"/>
      <c r="R628" s="511"/>
      <c r="T628" s="402"/>
      <c r="V628" s="402"/>
      <c r="W628" s="366"/>
      <c r="AB628" s="366"/>
      <c r="AG628" s="366"/>
    </row>
    <row r="629" ht="14.25" customHeight="1">
      <c r="H629" s="366"/>
      <c r="M629" s="366"/>
      <c r="R629" s="511"/>
      <c r="T629" s="402"/>
      <c r="V629" s="402"/>
      <c r="W629" s="366"/>
      <c r="AB629" s="366"/>
      <c r="AG629" s="366"/>
    </row>
    <row r="630" ht="14.25" customHeight="1">
      <c r="H630" s="366"/>
      <c r="M630" s="366"/>
      <c r="R630" s="511"/>
      <c r="T630" s="402"/>
      <c r="V630" s="402"/>
      <c r="W630" s="366"/>
      <c r="AB630" s="366"/>
      <c r="AG630" s="366"/>
    </row>
    <row r="631" ht="14.25" customHeight="1">
      <c r="H631" s="366"/>
      <c r="M631" s="366"/>
      <c r="R631" s="511"/>
      <c r="T631" s="402"/>
      <c r="V631" s="402"/>
      <c r="W631" s="366"/>
      <c r="AB631" s="366"/>
      <c r="AG631" s="366"/>
    </row>
    <row r="632" ht="14.25" customHeight="1">
      <c r="H632" s="366"/>
      <c r="M632" s="366"/>
      <c r="R632" s="511"/>
      <c r="T632" s="402"/>
      <c r="V632" s="402"/>
      <c r="W632" s="366"/>
      <c r="AB632" s="366"/>
      <c r="AG632" s="366"/>
    </row>
    <row r="633" ht="14.25" customHeight="1">
      <c r="H633" s="366"/>
      <c r="M633" s="366"/>
      <c r="R633" s="511"/>
      <c r="T633" s="402"/>
      <c r="V633" s="402"/>
      <c r="W633" s="366"/>
      <c r="AB633" s="366"/>
      <c r="AG633" s="366"/>
    </row>
    <row r="634" ht="14.25" customHeight="1">
      <c r="H634" s="366"/>
      <c r="M634" s="366"/>
      <c r="R634" s="511"/>
      <c r="T634" s="402"/>
      <c r="V634" s="402"/>
      <c r="W634" s="366"/>
      <c r="AB634" s="366"/>
      <c r="AG634" s="366"/>
    </row>
    <row r="635" ht="14.25" customHeight="1">
      <c r="H635" s="366"/>
      <c r="M635" s="366"/>
      <c r="R635" s="511"/>
      <c r="T635" s="402"/>
      <c r="V635" s="402"/>
      <c r="W635" s="366"/>
      <c r="AB635" s="366"/>
      <c r="AG635" s="366"/>
    </row>
    <row r="636" ht="14.25" customHeight="1">
      <c r="H636" s="366"/>
      <c r="M636" s="366"/>
      <c r="R636" s="511"/>
      <c r="T636" s="402"/>
      <c r="V636" s="402"/>
      <c r="W636" s="366"/>
      <c r="AB636" s="366"/>
      <c r="AG636" s="366"/>
    </row>
    <row r="637" ht="14.25" customHeight="1">
      <c r="H637" s="366"/>
      <c r="M637" s="366"/>
      <c r="R637" s="511"/>
      <c r="T637" s="402"/>
      <c r="V637" s="402"/>
      <c r="W637" s="366"/>
      <c r="AB637" s="366"/>
      <c r="AG637" s="366"/>
    </row>
    <row r="638" ht="14.25" customHeight="1">
      <c r="H638" s="366"/>
      <c r="M638" s="366"/>
      <c r="R638" s="511"/>
      <c r="T638" s="402"/>
      <c r="V638" s="402"/>
      <c r="W638" s="366"/>
      <c r="AB638" s="366"/>
      <c r="AG638" s="366"/>
    </row>
    <row r="639" ht="14.25" customHeight="1">
      <c r="H639" s="366"/>
      <c r="M639" s="366"/>
      <c r="R639" s="511"/>
      <c r="T639" s="402"/>
      <c r="V639" s="402"/>
      <c r="W639" s="366"/>
      <c r="AB639" s="366"/>
      <c r="AG639" s="366"/>
    </row>
    <row r="640" ht="14.25" customHeight="1">
      <c r="H640" s="366"/>
      <c r="M640" s="366"/>
      <c r="R640" s="511"/>
      <c r="T640" s="402"/>
      <c r="V640" s="402"/>
      <c r="W640" s="366"/>
      <c r="AB640" s="366"/>
      <c r="AG640" s="366"/>
    </row>
    <row r="641" ht="14.25" customHeight="1">
      <c r="H641" s="366"/>
      <c r="M641" s="366"/>
      <c r="R641" s="511"/>
      <c r="T641" s="402"/>
      <c r="V641" s="402"/>
      <c r="W641" s="366"/>
      <c r="AB641" s="366"/>
      <c r="AG641" s="366"/>
    </row>
    <row r="642" ht="14.25" customHeight="1">
      <c r="H642" s="366"/>
      <c r="M642" s="366"/>
      <c r="R642" s="511"/>
      <c r="T642" s="402"/>
      <c r="V642" s="402"/>
      <c r="W642" s="366"/>
      <c r="AB642" s="366"/>
      <c r="AG642" s="366"/>
    </row>
    <row r="643" ht="14.25" customHeight="1">
      <c r="H643" s="366"/>
      <c r="M643" s="366"/>
      <c r="R643" s="511"/>
      <c r="T643" s="402"/>
      <c r="V643" s="402"/>
      <c r="W643" s="366"/>
      <c r="AB643" s="366"/>
      <c r="AG643" s="366"/>
    </row>
    <row r="644" ht="14.25" customHeight="1">
      <c r="H644" s="366"/>
      <c r="M644" s="366"/>
      <c r="R644" s="511"/>
      <c r="T644" s="402"/>
      <c r="V644" s="402"/>
      <c r="W644" s="366"/>
      <c r="AB644" s="366"/>
      <c r="AG644" s="366"/>
    </row>
    <row r="645" ht="14.25" customHeight="1">
      <c r="H645" s="366"/>
      <c r="M645" s="366"/>
      <c r="R645" s="511"/>
      <c r="T645" s="402"/>
      <c r="V645" s="402"/>
      <c r="W645" s="366"/>
      <c r="AB645" s="366"/>
      <c r="AG645" s="366"/>
    </row>
    <row r="646" ht="14.25" customHeight="1">
      <c r="H646" s="366"/>
      <c r="M646" s="366"/>
      <c r="R646" s="511"/>
      <c r="T646" s="402"/>
      <c r="V646" s="402"/>
      <c r="W646" s="366"/>
      <c r="AB646" s="366"/>
      <c r="AG646" s="366"/>
    </row>
    <row r="647" ht="14.25" customHeight="1">
      <c r="H647" s="366"/>
      <c r="M647" s="366"/>
      <c r="R647" s="511"/>
      <c r="T647" s="402"/>
      <c r="V647" s="402"/>
      <c r="W647" s="366"/>
      <c r="AB647" s="366"/>
      <c r="AG647" s="366"/>
    </row>
    <row r="648" ht="14.25" customHeight="1">
      <c r="H648" s="366"/>
      <c r="M648" s="366"/>
      <c r="R648" s="511"/>
      <c r="T648" s="402"/>
      <c r="V648" s="402"/>
      <c r="W648" s="366"/>
      <c r="AB648" s="366"/>
      <c r="AG648" s="366"/>
    </row>
    <row r="649" ht="14.25" customHeight="1">
      <c r="H649" s="366"/>
      <c r="M649" s="366"/>
      <c r="R649" s="511"/>
      <c r="T649" s="402"/>
      <c r="V649" s="402"/>
      <c r="W649" s="366"/>
      <c r="AB649" s="366"/>
      <c r="AG649" s="366"/>
    </row>
    <row r="650" ht="14.25" customHeight="1">
      <c r="H650" s="366"/>
      <c r="M650" s="366"/>
      <c r="R650" s="511"/>
      <c r="T650" s="402"/>
      <c r="V650" s="402"/>
      <c r="W650" s="366"/>
      <c r="AB650" s="366"/>
      <c r="AG650" s="366"/>
    </row>
    <row r="651" ht="14.25" customHeight="1">
      <c r="H651" s="366"/>
      <c r="M651" s="366"/>
      <c r="R651" s="511"/>
      <c r="T651" s="402"/>
      <c r="V651" s="402"/>
      <c r="W651" s="366"/>
      <c r="AB651" s="366"/>
      <c r="AG651" s="366"/>
    </row>
    <row r="652" ht="14.25" customHeight="1">
      <c r="H652" s="366"/>
      <c r="M652" s="366"/>
      <c r="R652" s="511"/>
      <c r="T652" s="402"/>
      <c r="V652" s="402"/>
      <c r="W652" s="366"/>
      <c r="AB652" s="366"/>
      <c r="AG652" s="366"/>
    </row>
    <row r="653" ht="14.25" customHeight="1">
      <c r="H653" s="366"/>
      <c r="M653" s="366"/>
      <c r="R653" s="511"/>
      <c r="T653" s="402"/>
      <c r="V653" s="402"/>
      <c r="W653" s="366"/>
      <c r="AB653" s="366"/>
      <c r="AG653" s="366"/>
    </row>
    <row r="654" ht="14.25" customHeight="1">
      <c r="H654" s="366"/>
      <c r="M654" s="366"/>
      <c r="R654" s="511"/>
      <c r="T654" s="402"/>
      <c r="V654" s="402"/>
      <c r="W654" s="366"/>
      <c r="AB654" s="366"/>
      <c r="AG654" s="366"/>
    </row>
    <row r="655" ht="14.25" customHeight="1">
      <c r="H655" s="366"/>
      <c r="M655" s="366"/>
      <c r="R655" s="511"/>
      <c r="T655" s="402"/>
      <c r="V655" s="402"/>
      <c r="W655" s="366"/>
      <c r="AB655" s="366"/>
      <c r="AG655" s="366"/>
    </row>
    <row r="656" ht="14.25" customHeight="1">
      <c r="H656" s="366"/>
      <c r="M656" s="366"/>
      <c r="R656" s="511"/>
      <c r="T656" s="402"/>
      <c r="V656" s="402"/>
      <c r="W656" s="366"/>
      <c r="AB656" s="366"/>
      <c r="AG656" s="366"/>
    </row>
    <row r="657" ht="14.25" customHeight="1">
      <c r="H657" s="366"/>
      <c r="M657" s="366"/>
      <c r="R657" s="511"/>
      <c r="T657" s="402"/>
      <c r="V657" s="402"/>
      <c r="W657" s="366"/>
      <c r="AB657" s="366"/>
      <c r="AG657" s="366"/>
    </row>
    <row r="658" ht="14.25" customHeight="1">
      <c r="H658" s="366"/>
      <c r="M658" s="366"/>
      <c r="R658" s="511"/>
      <c r="T658" s="402"/>
      <c r="V658" s="402"/>
      <c r="W658" s="366"/>
      <c r="AB658" s="366"/>
      <c r="AG658" s="366"/>
    </row>
    <row r="659" ht="14.25" customHeight="1">
      <c r="H659" s="366"/>
      <c r="M659" s="366"/>
      <c r="R659" s="511"/>
      <c r="T659" s="402"/>
      <c r="V659" s="402"/>
      <c r="W659" s="366"/>
      <c r="AB659" s="366"/>
      <c r="AG659" s="366"/>
    </row>
    <row r="660" ht="14.25" customHeight="1">
      <c r="H660" s="366"/>
      <c r="M660" s="366"/>
      <c r="R660" s="511"/>
      <c r="T660" s="402"/>
      <c r="V660" s="402"/>
      <c r="W660" s="366"/>
      <c r="AB660" s="366"/>
      <c r="AG660" s="366"/>
    </row>
    <row r="661" ht="14.25" customHeight="1">
      <c r="H661" s="366"/>
      <c r="M661" s="366"/>
      <c r="R661" s="511"/>
      <c r="T661" s="402"/>
      <c r="V661" s="402"/>
      <c r="W661" s="366"/>
      <c r="AB661" s="366"/>
      <c r="AG661" s="366"/>
    </row>
    <row r="662" ht="14.25" customHeight="1">
      <c r="H662" s="366"/>
      <c r="M662" s="366"/>
      <c r="R662" s="511"/>
      <c r="T662" s="402"/>
      <c r="V662" s="402"/>
      <c r="W662" s="366"/>
      <c r="AB662" s="366"/>
      <c r="AG662" s="366"/>
    </row>
    <row r="663" ht="14.25" customHeight="1">
      <c r="H663" s="366"/>
      <c r="M663" s="366"/>
      <c r="R663" s="511"/>
      <c r="T663" s="402"/>
      <c r="V663" s="402"/>
      <c r="W663" s="366"/>
      <c r="AB663" s="366"/>
      <c r="AG663" s="366"/>
    </row>
    <row r="664" ht="14.25" customHeight="1">
      <c r="H664" s="366"/>
      <c r="M664" s="366"/>
      <c r="R664" s="511"/>
      <c r="T664" s="402"/>
      <c r="V664" s="402"/>
      <c r="W664" s="366"/>
      <c r="AB664" s="366"/>
      <c r="AG664" s="366"/>
    </row>
    <row r="665" ht="14.25" customHeight="1">
      <c r="H665" s="366"/>
      <c r="M665" s="366"/>
      <c r="R665" s="511"/>
      <c r="T665" s="402"/>
      <c r="V665" s="402"/>
      <c r="W665" s="366"/>
      <c r="AB665" s="366"/>
      <c r="AG665" s="366"/>
    </row>
    <row r="666" ht="14.25" customHeight="1">
      <c r="H666" s="366"/>
      <c r="M666" s="366"/>
      <c r="R666" s="511"/>
      <c r="T666" s="402"/>
      <c r="V666" s="402"/>
      <c r="W666" s="366"/>
      <c r="AB666" s="366"/>
      <c r="AG666" s="366"/>
    </row>
    <row r="667" ht="14.25" customHeight="1">
      <c r="H667" s="366"/>
      <c r="M667" s="366"/>
      <c r="R667" s="511"/>
      <c r="T667" s="402"/>
      <c r="V667" s="402"/>
      <c r="W667" s="366"/>
      <c r="AB667" s="366"/>
      <c r="AG667" s="366"/>
    </row>
    <row r="668" ht="14.25" customHeight="1">
      <c r="H668" s="366"/>
      <c r="M668" s="366"/>
      <c r="R668" s="511"/>
      <c r="T668" s="402"/>
      <c r="V668" s="402"/>
      <c r="W668" s="366"/>
      <c r="AB668" s="366"/>
      <c r="AG668" s="366"/>
    </row>
    <row r="669" ht="14.25" customHeight="1">
      <c r="H669" s="366"/>
      <c r="M669" s="366"/>
      <c r="R669" s="511"/>
      <c r="T669" s="402"/>
      <c r="V669" s="402"/>
      <c r="W669" s="366"/>
      <c r="AB669" s="366"/>
      <c r="AG669" s="366"/>
    </row>
    <row r="670" ht="14.25" customHeight="1">
      <c r="H670" s="366"/>
      <c r="M670" s="366"/>
      <c r="R670" s="511"/>
      <c r="T670" s="402"/>
      <c r="V670" s="402"/>
      <c r="W670" s="366"/>
      <c r="AB670" s="366"/>
      <c r="AG670" s="366"/>
    </row>
    <row r="671" ht="14.25" customHeight="1">
      <c r="H671" s="366"/>
      <c r="M671" s="366"/>
      <c r="R671" s="511"/>
      <c r="T671" s="402"/>
      <c r="V671" s="402"/>
      <c r="W671" s="366"/>
      <c r="AB671" s="366"/>
      <c r="AG671" s="366"/>
    </row>
    <row r="672" ht="14.25" customHeight="1">
      <c r="H672" s="366"/>
      <c r="M672" s="366"/>
      <c r="R672" s="511"/>
      <c r="T672" s="402"/>
      <c r="V672" s="402"/>
      <c r="W672" s="366"/>
      <c r="AB672" s="366"/>
      <c r="AG672" s="366"/>
    </row>
    <row r="673" ht="14.25" customHeight="1">
      <c r="H673" s="366"/>
      <c r="M673" s="366"/>
      <c r="R673" s="511"/>
      <c r="T673" s="402"/>
      <c r="V673" s="402"/>
      <c r="W673" s="366"/>
      <c r="AB673" s="366"/>
      <c r="AG673" s="366"/>
    </row>
    <row r="674" ht="14.25" customHeight="1">
      <c r="H674" s="366"/>
      <c r="M674" s="366"/>
      <c r="R674" s="511"/>
      <c r="T674" s="402"/>
      <c r="V674" s="402"/>
      <c r="W674" s="366"/>
      <c r="AB674" s="366"/>
      <c r="AG674" s="366"/>
    </row>
    <row r="675" ht="14.25" customHeight="1">
      <c r="H675" s="366"/>
      <c r="M675" s="366"/>
      <c r="R675" s="511"/>
      <c r="T675" s="402"/>
      <c r="V675" s="402"/>
      <c r="W675" s="366"/>
      <c r="AB675" s="366"/>
      <c r="AG675" s="366"/>
    </row>
    <row r="676" ht="14.25" customHeight="1">
      <c r="H676" s="366"/>
      <c r="M676" s="366"/>
      <c r="R676" s="511"/>
      <c r="T676" s="402"/>
      <c r="V676" s="402"/>
      <c r="W676" s="366"/>
      <c r="AB676" s="366"/>
      <c r="AG676" s="366"/>
    </row>
    <row r="677" ht="14.25" customHeight="1">
      <c r="H677" s="366"/>
      <c r="M677" s="366"/>
      <c r="R677" s="511"/>
      <c r="T677" s="402"/>
      <c r="V677" s="402"/>
      <c r="W677" s="366"/>
      <c r="AB677" s="366"/>
      <c r="AG677" s="366"/>
    </row>
    <row r="678" ht="14.25" customHeight="1">
      <c r="H678" s="366"/>
      <c r="M678" s="366"/>
      <c r="R678" s="511"/>
      <c r="T678" s="402"/>
      <c r="V678" s="402"/>
      <c r="W678" s="366"/>
      <c r="AB678" s="366"/>
      <c r="AG678" s="366"/>
    </row>
    <row r="679" ht="14.25" customHeight="1">
      <c r="H679" s="366"/>
      <c r="M679" s="366"/>
      <c r="R679" s="511"/>
      <c r="T679" s="402"/>
      <c r="V679" s="402"/>
      <c r="W679" s="366"/>
      <c r="AB679" s="366"/>
      <c r="AG679" s="366"/>
    </row>
    <row r="680" ht="14.25" customHeight="1">
      <c r="H680" s="366"/>
      <c r="M680" s="366"/>
      <c r="R680" s="511"/>
      <c r="T680" s="402"/>
      <c r="V680" s="402"/>
      <c r="W680" s="366"/>
      <c r="AB680" s="366"/>
      <c r="AG680" s="366"/>
    </row>
    <row r="681" ht="14.25" customHeight="1">
      <c r="H681" s="366"/>
      <c r="M681" s="366"/>
      <c r="R681" s="511"/>
      <c r="T681" s="402"/>
      <c r="V681" s="402"/>
      <c r="W681" s="366"/>
      <c r="AB681" s="366"/>
      <c r="AG681" s="366"/>
    </row>
    <row r="682" ht="14.25" customHeight="1">
      <c r="H682" s="366"/>
      <c r="M682" s="366"/>
      <c r="R682" s="511"/>
      <c r="T682" s="402"/>
      <c r="V682" s="402"/>
      <c r="W682" s="366"/>
      <c r="AB682" s="366"/>
      <c r="AG682" s="366"/>
    </row>
    <row r="683" ht="14.25" customHeight="1">
      <c r="H683" s="366"/>
      <c r="M683" s="366"/>
      <c r="R683" s="511"/>
      <c r="T683" s="402"/>
      <c r="V683" s="402"/>
      <c r="W683" s="366"/>
      <c r="AB683" s="366"/>
      <c r="AG683" s="366"/>
    </row>
    <row r="684" ht="14.25" customHeight="1">
      <c r="H684" s="366"/>
      <c r="M684" s="366"/>
      <c r="R684" s="511"/>
      <c r="T684" s="402"/>
      <c r="V684" s="402"/>
      <c r="W684" s="366"/>
      <c r="AB684" s="366"/>
      <c r="AG684" s="366"/>
    </row>
    <row r="685" ht="14.25" customHeight="1">
      <c r="H685" s="366"/>
      <c r="M685" s="366"/>
      <c r="R685" s="511"/>
      <c r="T685" s="402"/>
      <c r="V685" s="402"/>
      <c r="W685" s="366"/>
      <c r="AB685" s="366"/>
      <c r="AG685" s="366"/>
    </row>
    <row r="686" ht="14.25" customHeight="1">
      <c r="H686" s="366"/>
      <c r="M686" s="366"/>
      <c r="R686" s="511"/>
      <c r="T686" s="402"/>
      <c r="V686" s="402"/>
      <c r="W686" s="366"/>
      <c r="AB686" s="366"/>
      <c r="AG686" s="366"/>
    </row>
    <row r="687" ht="14.25" customHeight="1">
      <c r="H687" s="366"/>
      <c r="M687" s="366"/>
      <c r="R687" s="511"/>
      <c r="T687" s="402"/>
      <c r="V687" s="402"/>
      <c r="W687" s="366"/>
      <c r="AB687" s="366"/>
      <c r="AG687" s="366"/>
    </row>
    <row r="688" ht="14.25" customHeight="1">
      <c r="H688" s="366"/>
      <c r="M688" s="366"/>
      <c r="R688" s="511"/>
      <c r="T688" s="402"/>
      <c r="V688" s="402"/>
      <c r="W688" s="366"/>
      <c r="AB688" s="366"/>
      <c r="AG688" s="366"/>
    </row>
    <row r="689" ht="14.25" customHeight="1">
      <c r="H689" s="366"/>
      <c r="M689" s="366"/>
      <c r="R689" s="511"/>
      <c r="T689" s="402"/>
      <c r="V689" s="402"/>
      <c r="W689" s="366"/>
      <c r="AB689" s="366"/>
      <c r="AG689" s="366"/>
    </row>
    <row r="690" ht="14.25" customHeight="1">
      <c r="H690" s="366"/>
      <c r="M690" s="366"/>
      <c r="R690" s="511"/>
      <c r="T690" s="402"/>
      <c r="V690" s="402"/>
      <c r="W690" s="366"/>
      <c r="AB690" s="366"/>
      <c r="AG690" s="366"/>
    </row>
    <row r="691" ht="14.25" customHeight="1">
      <c r="H691" s="366"/>
      <c r="M691" s="366"/>
      <c r="R691" s="511"/>
      <c r="T691" s="402"/>
      <c r="V691" s="402"/>
      <c r="W691" s="366"/>
      <c r="AB691" s="366"/>
      <c r="AG691" s="366"/>
    </row>
    <row r="692" ht="14.25" customHeight="1">
      <c r="H692" s="366"/>
      <c r="M692" s="366"/>
      <c r="R692" s="511"/>
      <c r="T692" s="402"/>
      <c r="V692" s="402"/>
      <c r="W692" s="366"/>
      <c r="AB692" s="366"/>
      <c r="AG692" s="366"/>
    </row>
    <row r="693" ht="14.25" customHeight="1">
      <c r="H693" s="366"/>
      <c r="M693" s="366"/>
      <c r="R693" s="511"/>
      <c r="T693" s="402"/>
      <c r="V693" s="402"/>
      <c r="W693" s="366"/>
      <c r="AB693" s="366"/>
      <c r="AG693" s="366"/>
    </row>
    <row r="694" ht="14.25" customHeight="1">
      <c r="H694" s="366"/>
      <c r="M694" s="366"/>
      <c r="R694" s="511"/>
      <c r="T694" s="402"/>
      <c r="V694" s="402"/>
      <c r="W694" s="366"/>
      <c r="AB694" s="366"/>
      <c r="AG694" s="366"/>
    </row>
    <row r="695" ht="14.25" customHeight="1">
      <c r="H695" s="366"/>
      <c r="M695" s="366"/>
      <c r="R695" s="511"/>
      <c r="T695" s="402"/>
      <c r="V695" s="402"/>
      <c r="W695" s="366"/>
      <c r="AB695" s="366"/>
      <c r="AG695" s="366"/>
    </row>
    <row r="696" ht="14.25" customHeight="1">
      <c r="H696" s="366"/>
      <c r="M696" s="366"/>
      <c r="R696" s="511"/>
      <c r="T696" s="402"/>
      <c r="V696" s="402"/>
      <c r="W696" s="366"/>
      <c r="AB696" s="366"/>
      <c r="AG696" s="366"/>
    </row>
    <row r="697" ht="14.25" customHeight="1">
      <c r="H697" s="366"/>
      <c r="M697" s="366"/>
      <c r="R697" s="511"/>
      <c r="T697" s="402"/>
      <c r="V697" s="402"/>
      <c r="W697" s="366"/>
      <c r="AB697" s="366"/>
      <c r="AG697" s="366"/>
    </row>
    <row r="698" ht="14.25" customHeight="1">
      <c r="H698" s="366"/>
      <c r="M698" s="366"/>
      <c r="R698" s="511"/>
      <c r="T698" s="402"/>
      <c r="V698" s="402"/>
      <c r="W698" s="366"/>
      <c r="AB698" s="366"/>
      <c r="AG698" s="366"/>
    </row>
    <row r="699" ht="14.25" customHeight="1">
      <c r="H699" s="366"/>
      <c r="M699" s="366"/>
      <c r="R699" s="511"/>
      <c r="T699" s="402"/>
      <c r="V699" s="402"/>
      <c r="W699" s="366"/>
      <c r="AB699" s="366"/>
      <c r="AG699" s="366"/>
    </row>
    <row r="700" ht="14.25" customHeight="1">
      <c r="H700" s="366"/>
      <c r="M700" s="366"/>
      <c r="R700" s="511"/>
      <c r="T700" s="402"/>
      <c r="V700" s="402"/>
      <c r="W700" s="366"/>
      <c r="AB700" s="366"/>
      <c r="AG700" s="366"/>
    </row>
    <row r="701" ht="14.25" customHeight="1">
      <c r="H701" s="366"/>
      <c r="M701" s="366"/>
      <c r="R701" s="511"/>
      <c r="T701" s="402"/>
      <c r="V701" s="402"/>
      <c r="W701" s="366"/>
      <c r="AB701" s="366"/>
      <c r="AG701" s="366"/>
    </row>
    <row r="702" ht="14.25" customHeight="1">
      <c r="H702" s="366"/>
      <c r="M702" s="366"/>
      <c r="R702" s="511"/>
      <c r="T702" s="402"/>
      <c r="V702" s="402"/>
      <c r="W702" s="366"/>
      <c r="AB702" s="366"/>
      <c r="AG702" s="366"/>
    </row>
    <row r="703" ht="14.25" customHeight="1">
      <c r="H703" s="366"/>
      <c r="M703" s="366"/>
      <c r="R703" s="511"/>
      <c r="T703" s="402"/>
      <c r="V703" s="402"/>
      <c r="W703" s="366"/>
      <c r="AB703" s="366"/>
      <c r="AG703" s="366"/>
    </row>
    <row r="704" ht="14.25" customHeight="1">
      <c r="H704" s="366"/>
      <c r="M704" s="366"/>
      <c r="R704" s="511"/>
      <c r="T704" s="402"/>
      <c r="V704" s="402"/>
      <c r="W704" s="366"/>
      <c r="AB704" s="366"/>
      <c r="AG704" s="366"/>
    </row>
    <row r="705" ht="14.25" customHeight="1">
      <c r="H705" s="366"/>
      <c r="M705" s="366"/>
      <c r="R705" s="511"/>
      <c r="T705" s="402"/>
      <c r="V705" s="402"/>
      <c r="W705" s="366"/>
      <c r="AB705" s="366"/>
      <c r="AG705" s="366"/>
    </row>
    <row r="706" ht="14.25" customHeight="1">
      <c r="H706" s="366"/>
      <c r="M706" s="366"/>
      <c r="R706" s="511"/>
      <c r="T706" s="402"/>
      <c r="V706" s="402"/>
      <c r="W706" s="366"/>
      <c r="AB706" s="366"/>
      <c r="AG706" s="366"/>
    </row>
    <row r="707" ht="14.25" customHeight="1">
      <c r="H707" s="366"/>
      <c r="M707" s="366"/>
      <c r="R707" s="511"/>
      <c r="T707" s="402"/>
      <c r="V707" s="402"/>
      <c r="W707" s="366"/>
      <c r="AB707" s="366"/>
      <c r="AG707" s="366"/>
    </row>
    <row r="708" ht="14.25" customHeight="1">
      <c r="H708" s="366"/>
      <c r="M708" s="366"/>
      <c r="R708" s="511"/>
      <c r="T708" s="402"/>
      <c r="V708" s="402"/>
      <c r="W708" s="366"/>
      <c r="AB708" s="366"/>
      <c r="AG708" s="366"/>
    </row>
    <row r="709" ht="14.25" customHeight="1">
      <c r="H709" s="366"/>
      <c r="M709" s="366"/>
      <c r="R709" s="511"/>
      <c r="T709" s="402"/>
      <c r="V709" s="402"/>
      <c r="W709" s="366"/>
      <c r="AB709" s="366"/>
      <c r="AG709" s="366"/>
    </row>
    <row r="710" ht="14.25" customHeight="1">
      <c r="H710" s="366"/>
      <c r="M710" s="366"/>
      <c r="R710" s="511"/>
      <c r="T710" s="402"/>
      <c r="V710" s="402"/>
      <c r="W710" s="366"/>
      <c r="AB710" s="366"/>
      <c r="AG710" s="366"/>
    </row>
    <row r="711" ht="14.25" customHeight="1">
      <c r="H711" s="366"/>
      <c r="M711" s="366"/>
      <c r="R711" s="511"/>
      <c r="T711" s="402"/>
      <c r="V711" s="402"/>
      <c r="W711" s="366"/>
      <c r="AB711" s="366"/>
      <c r="AG711" s="366"/>
    </row>
    <row r="712" ht="14.25" customHeight="1">
      <c r="H712" s="366"/>
      <c r="M712" s="366"/>
      <c r="R712" s="511"/>
      <c r="T712" s="402"/>
      <c r="V712" s="402"/>
      <c r="W712" s="366"/>
      <c r="AB712" s="366"/>
      <c r="AG712" s="366"/>
    </row>
    <row r="713" ht="14.25" customHeight="1">
      <c r="H713" s="366"/>
      <c r="M713" s="366"/>
      <c r="R713" s="511"/>
      <c r="T713" s="402"/>
      <c r="V713" s="402"/>
      <c r="W713" s="366"/>
      <c r="AB713" s="366"/>
      <c r="AG713" s="366"/>
    </row>
    <row r="714" ht="14.25" customHeight="1">
      <c r="H714" s="366"/>
      <c r="M714" s="366"/>
      <c r="R714" s="511"/>
      <c r="T714" s="402"/>
      <c r="V714" s="402"/>
      <c r="W714" s="366"/>
      <c r="AB714" s="366"/>
      <c r="AG714" s="366"/>
    </row>
    <row r="715" ht="14.25" customHeight="1">
      <c r="H715" s="366"/>
      <c r="M715" s="366"/>
      <c r="R715" s="511"/>
      <c r="T715" s="402"/>
      <c r="V715" s="402"/>
      <c r="W715" s="366"/>
      <c r="AB715" s="366"/>
      <c r="AG715" s="366"/>
    </row>
    <row r="716" ht="14.25" customHeight="1">
      <c r="H716" s="366"/>
      <c r="M716" s="366"/>
      <c r="R716" s="511"/>
      <c r="T716" s="402"/>
      <c r="V716" s="402"/>
      <c r="W716" s="366"/>
      <c r="AB716" s="366"/>
      <c r="AG716" s="366"/>
    </row>
    <row r="717" ht="14.25" customHeight="1">
      <c r="H717" s="366"/>
      <c r="M717" s="366"/>
      <c r="R717" s="511"/>
      <c r="T717" s="402"/>
      <c r="V717" s="402"/>
      <c r="W717" s="366"/>
      <c r="AB717" s="366"/>
      <c r="AG717" s="366"/>
    </row>
    <row r="718" ht="14.25" customHeight="1">
      <c r="H718" s="366"/>
      <c r="M718" s="366"/>
      <c r="R718" s="511"/>
      <c r="T718" s="402"/>
      <c r="V718" s="402"/>
      <c r="W718" s="366"/>
      <c r="AB718" s="366"/>
      <c r="AG718" s="366"/>
    </row>
    <row r="719" ht="14.25" customHeight="1">
      <c r="H719" s="366"/>
      <c r="M719" s="366"/>
      <c r="R719" s="511"/>
      <c r="T719" s="402"/>
      <c r="V719" s="402"/>
      <c r="W719" s="366"/>
      <c r="AB719" s="366"/>
      <c r="AG719" s="366"/>
    </row>
    <row r="720" ht="14.25" customHeight="1">
      <c r="H720" s="366"/>
      <c r="M720" s="366"/>
      <c r="R720" s="511"/>
      <c r="T720" s="402"/>
      <c r="V720" s="402"/>
      <c r="W720" s="366"/>
      <c r="AB720" s="366"/>
      <c r="AG720" s="366"/>
    </row>
    <row r="721" ht="14.25" customHeight="1">
      <c r="H721" s="366"/>
      <c r="M721" s="366"/>
      <c r="R721" s="511"/>
      <c r="T721" s="402"/>
      <c r="V721" s="402"/>
      <c r="W721" s="366"/>
      <c r="AB721" s="366"/>
      <c r="AG721" s="366"/>
    </row>
    <row r="722" ht="14.25" customHeight="1">
      <c r="H722" s="366"/>
      <c r="M722" s="366"/>
      <c r="R722" s="511"/>
      <c r="T722" s="402"/>
      <c r="V722" s="402"/>
      <c r="W722" s="366"/>
      <c r="AB722" s="366"/>
      <c r="AG722" s="366"/>
    </row>
    <row r="723" ht="14.25" customHeight="1">
      <c r="H723" s="366"/>
      <c r="M723" s="366"/>
      <c r="R723" s="511"/>
      <c r="T723" s="402"/>
      <c r="V723" s="402"/>
      <c r="W723" s="366"/>
      <c r="AB723" s="366"/>
      <c r="AG723" s="366"/>
    </row>
    <row r="724" ht="14.25" customHeight="1">
      <c r="H724" s="366"/>
      <c r="M724" s="366"/>
      <c r="R724" s="511"/>
      <c r="T724" s="402"/>
      <c r="V724" s="402"/>
      <c r="W724" s="366"/>
      <c r="AB724" s="366"/>
      <c r="AG724" s="366"/>
    </row>
    <row r="725" ht="14.25" customHeight="1">
      <c r="H725" s="366"/>
      <c r="M725" s="366"/>
      <c r="R725" s="511"/>
      <c r="T725" s="402"/>
      <c r="V725" s="402"/>
      <c r="W725" s="366"/>
      <c r="AB725" s="366"/>
      <c r="AG725" s="366"/>
    </row>
    <row r="726" ht="14.25" customHeight="1">
      <c r="H726" s="366"/>
      <c r="M726" s="366"/>
      <c r="R726" s="511"/>
      <c r="T726" s="402"/>
      <c r="V726" s="402"/>
      <c r="W726" s="366"/>
      <c r="AB726" s="366"/>
      <c r="AG726" s="366"/>
    </row>
    <row r="727" ht="14.25" customHeight="1">
      <c r="H727" s="366"/>
      <c r="M727" s="366"/>
      <c r="R727" s="511"/>
      <c r="T727" s="402"/>
      <c r="V727" s="402"/>
      <c r="W727" s="366"/>
      <c r="AB727" s="366"/>
      <c r="AG727" s="366"/>
    </row>
    <row r="728" ht="14.25" customHeight="1">
      <c r="H728" s="366"/>
      <c r="M728" s="366"/>
      <c r="R728" s="511"/>
      <c r="T728" s="402"/>
      <c r="V728" s="402"/>
      <c r="W728" s="366"/>
      <c r="AB728" s="366"/>
      <c r="AG728" s="366"/>
    </row>
    <row r="729" ht="14.25" customHeight="1">
      <c r="H729" s="366"/>
      <c r="M729" s="366"/>
      <c r="R729" s="511"/>
      <c r="T729" s="402"/>
      <c r="V729" s="402"/>
      <c r="W729" s="366"/>
      <c r="AB729" s="366"/>
      <c r="AG729" s="366"/>
    </row>
    <row r="730" ht="14.25" customHeight="1">
      <c r="H730" s="366"/>
      <c r="M730" s="366"/>
      <c r="R730" s="511"/>
      <c r="T730" s="402"/>
      <c r="V730" s="402"/>
      <c r="W730" s="366"/>
      <c r="AB730" s="366"/>
      <c r="AG730" s="366"/>
    </row>
    <row r="731" ht="14.25" customHeight="1">
      <c r="H731" s="366"/>
      <c r="M731" s="366"/>
      <c r="R731" s="511"/>
      <c r="T731" s="402"/>
      <c r="V731" s="402"/>
      <c r="W731" s="366"/>
      <c r="AB731" s="366"/>
      <c r="AG731" s="366"/>
    </row>
    <row r="732" ht="14.25" customHeight="1">
      <c r="H732" s="366"/>
      <c r="M732" s="366"/>
      <c r="R732" s="511"/>
      <c r="T732" s="402"/>
      <c r="V732" s="402"/>
      <c r="W732" s="366"/>
      <c r="AB732" s="366"/>
      <c r="AG732" s="366"/>
    </row>
    <row r="733" ht="14.25" customHeight="1">
      <c r="H733" s="366"/>
      <c r="M733" s="366"/>
      <c r="R733" s="511"/>
      <c r="T733" s="402"/>
      <c r="V733" s="402"/>
      <c r="W733" s="366"/>
      <c r="AB733" s="366"/>
      <c r="AG733" s="366"/>
    </row>
    <row r="734" ht="14.25" customHeight="1">
      <c r="H734" s="366"/>
      <c r="M734" s="366"/>
      <c r="R734" s="511"/>
      <c r="T734" s="402"/>
      <c r="V734" s="402"/>
      <c r="W734" s="366"/>
      <c r="AB734" s="366"/>
      <c r="AG734" s="366"/>
    </row>
    <row r="735" ht="14.25" customHeight="1">
      <c r="H735" s="366"/>
      <c r="M735" s="366"/>
      <c r="R735" s="511"/>
      <c r="T735" s="402"/>
      <c r="V735" s="402"/>
      <c r="W735" s="366"/>
      <c r="AB735" s="366"/>
      <c r="AG735" s="366"/>
    </row>
    <row r="736" ht="14.25" customHeight="1">
      <c r="H736" s="366"/>
      <c r="M736" s="366"/>
      <c r="R736" s="511"/>
      <c r="T736" s="402"/>
      <c r="V736" s="402"/>
      <c r="W736" s="366"/>
      <c r="AB736" s="366"/>
      <c r="AG736" s="366"/>
    </row>
    <row r="737" ht="14.25" customHeight="1">
      <c r="H737" s="366"/>
      <c r="M737" s="366"/>
      <c r="R737" s="511"/>
      <c r="T737" s="402"/>
      <c r="V737" s="402"/>
      <c r="W737" s="366"/>
      <c r="AB737" s="366"/>
      <c r="AG737" s="366"/>
    </row>
    <row r="738" ht="14.25" customHeight="1">
      <c r="H738" s="366"/>
      <c r="M738" s="366"/>
      <c r="R738" s="511"/>
      <c r="T738" s="402"/>
      <c r="V738" s="402"/>
      <c r="W738" s="366"/>
      <c r="AB738" s="366"/>
      <c r="AG738" s="366"/>
    </row>
    <row r="739" ht="14.25" customHeight="1">
      <c r="H739" s="366"/>
      <c r="M739" s="366"/>
      <c r="R739" s="511"/>
      <c r="T739" s="402"/>
      <c r="V739" s="402"/>
      <c r="W739" s="366"/>
      <c r="AB739" s="366"/>
      <c r="AG739" s="366"/>
    </row>
    <row r="740" ht="14.25" customHeight="1">
      <c r="H740" s="366"/>
      <c r="M740" s="366"/>
      <c r="R740" s="511"/>
      <c r="T740" s="402"/>
      <c r="V740" s="402"/>
      <c r="W740" s="366"/>
      <c r="AB740" s="366"/>
      <c r="AG740" s="366"/>
    </row>
    <row r="741" ht="14.25" customHeight="1">
      <c r="H741" s="366"/>
      <c r="M741" s="366"/>
      <c r="R741" s="511"/>
      <c r="T741" s="402"/>
      <c r="V741" s="402"/>
      <c r="W741" s="366"/>
      <c r="AB741" s="366"/>
      <c r="AG741" s="366"/>
    </row>
    <row r="742" ht="14.25" customHeight="1">
      <c r="H742" s="366"/>
      <c r="M742" s="366"/>
      <c r="R742" s="511"/>
      <c r="T742" s="402"/>
      <c r="V742" s="402"/>
      <c r="W742" s="366"/>
      <c r="AB742" s="366"/>
      <c r="AG742" s="366"/>
    </row>
    <row r="743" ht="14.25" customHeight="1">
      <c r="H743" s="366"/>
      <c r="M743" s="366"/>
      <c r="R743" s="511"/>
      <c r="T743" s="402"/>
      <c r="V743" s="402"/>
      <c r="W743" s="366"/>
      <c r="AB743" s="366"/>
      <c r="AG743" s="366"/>
    </row>
    <row r="744" ht="14.25" customHeight="1">
      <c r="H744" s="366"/>
      <c r="M744" s="366"/>
      <c r="R744" s="511"/>
      <c r="T744" s="402"/>
      <c r="V744" s="402"/>
      <c r="W744" s="366"/>
      <c r="AB744" s="366"/>
      <c r="AG744" s="366"/>
    </row>
    <row r="745" ht="14.25" customHeight="1">
      <c r="H745" s="366"/>
      <c r="M745" s="366"/>
      <c r="R745" s="511"/>
      <c r="T745" s="402"/>
      <c r="V745" s="402"/>
      <c r="W745" s="366"/>
      <c r="AB745" s="366"/>
      <c r="AG745" s="366"/>
    </row>
    <row r="746" ht="14.25" customHeight="1">
      <c r="H746" s="366"/>
      <c r="M746" s="366"/>
      <c r="R746" s="511"/>
      <c r="T746" s="402"/>
      <c r="V746" s="402"/>
      <c r="W746" s="366"/>
      <c r="AB746" s="366"/>
      <c r="AG746" s="366"/>
    </row>
    <row r="747" ht="14.25" customHeight="1">
      <c r="H747" s="366"/>
      <c r="M747" s="366"/>
      <c r="R747" s="511"/>
      <c r="T747" s="402"/>
      <c r="V747" s="402"/>
      <c r="W747" s="366"/>
      <c r="AB747" s="366"/>
      <c r="AG747" s="366"/>
    </row>
    <row r="748" ht="14.25" customHeight="1">
      <c r="H748" s="366"/>
      <c r="M748" s="366"/>
      <c r="R748" s="511"/>
      <c r="T748" s="402"/>
      <c r="V748" s="402"/>
      <c r="W748" s="366"/>
      <c r="AB748" s="366"/>
      <c r="AG748" s="366"/>
    </row>
    <row r="749" ht="14.25" customHeight="1">
      <c r="H749" s="366"/>
      <c r="M749" s="366"/>
      <c r="R749" s="511"/>
      <c r="T749" s="402"/>
      <c r="V749" s="402"/>
      <c r="W749" s="366"/>
      <c r="AB749" s="366"/>
      <c r="AG749" s="366"/>
    </row>
    <row r="750" ht="14.25" customHeight="1">
      <c r="H750" s="366"/>
      <c r="M750" s="366"/>
      <c r="R750" s="511"/>
      <c r="T750" s="402"/>
      <c r="V750" s="402"/>
      <c r="W750" s="366"/>
      <c r="AB750" s="366"/>
      <c r="AG750" s="366"/>
    </row>
    <row r="751" ht="14.25" customHeight="1">
      <c r="H751" s="366"/>
      <c r="M751" s="366"/>
      <c r="R751" s="511"/>
      <c r="T751" s="402"/>
      <c r="V751" s="402"/>
      <c r="W751" s="366"/>
      <c r="AB751" s="366"/>
      <c r="AG751" s="366"/>
    </row>
    <row r="752" ht="14.25" customHeight="1">
      <c r="H752" s="366"/>
      <c r="M752" s="366"/>
      <c r="R752" s="511"/>
      <c r="T752" s="402"/>
      <c r="V752" s="402"/>
      <c r="W752" s="366"/>
      <c r="AB752" s="366"/>
      <c r="AG752" s="366"/>
    </row>
    <row r="753" ht="14.25" customHeight="1">
      <c r="H753" s="366"/>
      <c r="M753" s="366"/>
      <c r="R753" s="511"/>
      <c r="T753" s="402"/>
      <c r="V753" s="402"/>
      <c r="W753" s="366"/>
      <c r="AB753" s="366"/>
      <c r="AG753" s="366"/>
    </row>
    <row r="754" ht="14.25" customHeight="1">
      <c r="H754" s="366"/>
      <c r="M754" s="366"/>
      <c r="R754" s="511"/>
      <c r="T754" s="402"/>
      <c r="V754" s="402"/>
      <c r="W754" s="366"/>
      <c r="AB754" s="366"/>
      <c r="AG754" s="366"/>
    </row>
    <row r="755" ht="14.25" customHeight="1">
      <c r="H755" s="366"/>
      <c r="M755" s="366"/>
      <c r="R755" s="511"/>
      <c r="T755" s="402"/>
      <c r="V755" s="402"/>
      <c r="W755" s="366"/>
      <c r="AB755" s="366"/>
      <c r="AG755" s="366"/>
    </row>
    <row r="756" ht="14.25" customHeight="1">
      <c r="H756" s="366"/>
      <c r="M756" s="366"/>
      <c r="R756" s="511"/>
      <c r="T756" s="402"/>
      <c r="V756" s="402"/>
      <c r="W756" s="366"/>
      <c r="AB756" s="366"/>
      <c r="AG756" s="366"/>
    </row>
    <row r="757" ht="14.25" customHeight="1">
      <c r="H757" s="366"/>
      <c r="M757" s="366"/>
      <c r="R757" s="511"/>
      <c r="T757" s="402"/>
      <c r="V757" s="402"/>
      <c r="W757" s="366"/>
      <c r="AB757" s="366"/>
      <c r="AG757" s="366"/>
    </row>
    <row r="758" ht="14.25" customHeight="1">
      <c r="H758" s="366"/>
      <c r="M758" s="366"/>
      <c r="R758" s="511"/>
      <c r="T758" s="402"/>
      <c r="V758" s="402"/>
      <c r="W758" s="366"/>
      <c r="AB758" s="366"/>
      <c r="AG758" s="366"/>
    </row>
    <row r="759" ht="14.25" customHeight="1">
      <c r="H759" s="366"/>
      <c r="M759" s="366"/>
      <c r="R759" s="511"/>
      <c r="T759" s="402"/>
      <c r="V759" s="402"/>
      <c r="W759" s="366"/>
      <c r="AB759" s="366"/>
      <c r="AG759" s="366"/>
    </row>
    <row r="760" ht="14.25" customHeight="1">
      <c r="H760" s="366"/>
      <c r="M760" s="366"/>
      <c r="R760" s="511"/>
      <c r="T760" s="402"/>
      <c r="V760" s="402"/>
      <c r="W760" s="366"/>
      <c r="AB760" s="366"/>
      <c r="AG760" s="366"/>
    </row>
    <row r="761" ht="14.25" customHeight="1">
      <c r="H761" s="366"/>
      <c r="M761" s="366"/>
      <c r="R761" s="511"/>
      <c r="T761" s="402"/>
      <c r="V761" s="402"/>
      <c r="W761" s="366"/>
      <c r="AB761" s="366"/>
      <c r="AG761" s="366"/>
    </row>
    <row r="762" ht="14.25" customHeight="1">
      <c r="H762" s="366"/>
      <c r="M762" s="366"/>
      <c r="R762" s="511"/>
      <c r="T762" s="402"/>
      <c r="V762" s="402"/>
      <c r="W762" s="366"/>
      <c r="AB762" s="366"/>
      <c r="AG762" s="366"/>
    </row>
    <row r="763" ht="14.25" customHeight="1">
      <c r="H763" s="366"/>
      <c r="M763" s="366"/>
      <c r="R763" s="511"/>
      <c r="T763" s="402"/>
      <c r="V763" s="402"/>
      <c r="W763" s="366"/>
      <c r="AB763" s="366"/>
      <c r="AG763" s="366"/>
    </row>
    <row r="764" ht="14.25" customHeight="1">
      <c r="H764" s="366"/>
      <c r="M764" s="366"/>
      <c r="R764" s="511"/>
      <c r="T764" s="402"/>
      <c r="V764" s="402"/>
      <c r="W764" s="366"/>
      <c r="AB764" s="366"/>
      <c r="AG764" s="366"/>
    </row>
    <row r="765" ht="14.25" customHeight="1">
      <c r="H765" s="366"/>
      <c r="M765" s="366"/>
      <c r="R765" s="511"/>
      <c r="T765" s="402"/>
      <c r="V765" s="402"/>
      <c r="W765" s="366"/>
      <c r="AB765" s="366"/>
      <c r="AG765" s="366"/>
    </row>
    <row r="766" ht="14.25" customHeight="1">
      <c r="H766" s="366"/>
      <c r="M766" s="366"/>
      <c r="R766" s="511"/>
      <c r="T766" s="402"/>
      <c r="V766" s="402"/>
      <c r="W766" s="366"/>
      <c r="AB766" s="366"/>
      <c r="AG766" s="366"/>
    </row>
    <row r="767" ht="14.25" customHeight="1">
      <c r="H767" s="366"/>
      <c r="M767" s="366"/>
      <c r="R767" s="511"/>
      <c r="T767" s="402"/>
      <c r="V767" s="402"/>
      <c r="W767" s="366"/>
      <c r="AB767" s="366"/>
      <c r="AG767" s="366"/>
    </row>
    <row r="768" ht="14.25" customHeight="1">
      <c r="H768" s="366"/>
      <c r="M768" s="366"/>
      <c r="R768" s="511"/>
      <c r="T768" s="402"/>
      <c r="V768" s="402"/>
      <c r="W768" s="366"/>
      <c r="AB768" s="366"/>
      <c r="AG768" s="366"/>
    </row>
    <row r="769" ht="14.25" customHeight="1">
      <c r="H769" s="366"/>
      <c r="M769" s="366"/>
      <c r="R769" s="511"/>
      <c r="T769" s="402"/>
      <c r="V769" s="402"/>
      <c r="W769" s="366"/>
      <c r="AB769" s="366"/>
      <c r="AG769" s="366"/>
    </row>
    <row r="770" ht="14.25" customHeight="1">
      <c r="H770" s="366"/>
      <c r="M770" s="366"/>
      <c r="R770" s="511"/>
      <c r="T770" s="402"/>
      <c r="V770" s="402"/>
      <c r="W770" s="366"/>
      <c r="AB770" s="366"/>
      <c r="AG770" s="366"/>
    </row>
    <row r="771" ht="14.25" customHeight="1">
      <c r="H771" s="366"/>
      <c r="M771" s="366"/>
      <c r="R771" s="511"/>
      <c r="T771" s="402"/>
      <c r="V771" s="402"/>
      <c r="W771" s="366"/>
      <c r="AB771" s="366"/>
      <c r="AG771" s="366"/>
    </row>
    <row r="772" ht="14.25" customHeight="1">
      <c r="H772" s="366"/>
      <c r="M772" s="366"/>
      <c r="R772" s="511"/>
      <c r="T772" s="402"/>
      <c r="V772" s="402"/>
      <c r="W772" s="366"/>
      <c r="AB772" s="366"/>
      <c r="AG772" s="366"/>
    </row>
    <row r="773" ht="14.25" customHeight="1">
      <c r="H773" s="366"/>
      <c r="M773" s="366"/>
      <c r="R773" s="511"/>
      <c r="T773" s="402"/>
      <c r="V773" s="402"/>
      <c r="W773" s="366"/>
      <c r="AB773" s="366"/>
      <c r="AG773" s="366"/>
    </row>
    <row r="774" ht="14.25" customHeight="1">
      <c r="H774" s="366"/>
      <c r="M774" s="366"/>
      <c r="R774" s="511"/>
      <c r="T774" s="402"/>
      <c r="V774" s="402"/>
      <c r="W774" s="366"/>
      <c r="AB774" s="366"/>
      <c r="AG774" s="366"/>
    </row>
    <row r="775" ht="14.25" customHeight="1">
      <c r="H775" s="366"/>
      <c r="M775" s="366"/>
      <c r="R775" s="511"/>
      <c r="T775" s="402"/>
      <c r="V775" s="402"/>
      <c r="W775" s="366"/>
      <c r="AB775" s="366"/>
      <c r="AG775" s="366"/>
    </row>
    <row r="776" ht="14.25" customHeight="1">
      <c r="H776" s="366"/>
      <c r="M776" s="366"/>
      <c r="R776" s="511"/>
      <c r="T776" s="402"/>
      <c r="V776" s="402"/>
      <c r="W776" s="366"/>
      <c r="AB776" s="366"/>
      <c r="AG776" s="366"/>
    </row>
    <row r="777" ht="14.25" customHeight="1">
      <c r="H777" s="366"/>
      <c r="M777" s="366"/>
      <c r="R777" s="511"/>
      <c r="T777" s="402"/>
      <c r="V777" s="402"/>
      <c r="W777" s="366"/>
      <c r="AB777" s="366"/>
      <c r="AG777" s="366"/>
    </row>
    <row r="778" ht="14.25" customHeight="1">
      <c r="H778" s="366"/>
      <c r="M778" s="366"/>
      <c r="R778" s="511"/>
      <c r="T778" s="402"/>
      <c r="V778" s="402"/>
      <c r="W778" s="366"/>
      <c r="AB778" s="366"/>
      <c r="AG778" s="366"/>
    </row>
    <row r="779" ht="14.25" customHeight="1">
      <c r="H779" s="366"/>
      <c r="M779" s="366"/>
      <c r="R779" s="511"/>
      <c r="T779" s="402"/>
      <c r="V779" s="402"/>
      <c r="W779" s="366"/>
      <c r="AB779" s="366"/>
      <c r="AG779" s="366"/>
    </row>
    <row r="780" ht="14.25" customHeight="1">
      <c r="H780" s="366"/>
      <c r="M780" s="366"/>
      <c r="R780" s="511"/>
      <c r="T780" s="402"/>
      <c r="V780" s="402"/>
      <c r="W780" s="366"/>
      <c r="AB780" s="366"/>
      <c r="AG780" s="366"/>
    </row>
    <row r="781" ht="14.25" customHeight="1">
      <c r="H781" s="366"/>
      <c r="M781" s="366"/>
      <c r="R781" s="511"/>
      <c r="T781" s="402"/>
      <c r="V781" s="402"/>
      <c r="W781" s="366"/>
      <c r="AB781" s="366"/>
      <c r="AG781" s="366"/>
    </row>
    <row r="782" ht="14.25" customHeight="1">
      <c r="H782" s="366"/>
      <c r="M782" s="366"/>
      <c r="R782" s="511"/>
      <c r="T782" s="402"/>
      <c r="V782" s="402"/>
      <c r="W782" s="366"/>
      <c r="AB782" s="366"/>
      <c r="AG782" s="366"/>
    </row>
    <row r="783" ht="14.25" customHeight="1">
      <c r="H783" s="366"/>
      <c r="M783" s="366"/>
      <c r="R783" s="511"/>
      <c r="T783" s="402"/>
      <c r="V783" s="402"/>
      <c r="W783" s="366"/>
      <c r="AB783" s="366"/>
      <c r="AG783" s="366"/>
    </row>
    <row r="784" ht="14.25" customHeight="1">
      <c r="H784" s="366"/>
      <c r="M784" s="366"/>
      <c r="R784" s="511"/>
      <c r="T784" s="402"/>
      <c r="V784" s="402"/>
      <c r="W784" s="366"/>
      <c r="AB784" s="366"/>
      <c r="AG784" s="366"/>
    </row>
    <row r="785" ht="14.25" customHeight="1">
      <c r="H785" s="366"/>
      <c r="M785" s="366"/>
      <c r="R785" s="511"/>
      <c r="T785" s="402"/>
      <c r="V785" s="402"/>
      <c r="W785" s="366"/>
      <c r="AB785" s="366"/>
      <c r="AG785" s="366"/>
    </row>
    <row r="786" ht="14.25" customHeight="1">
      <c r="H786" s="366"/>
      <c r="M786" s="366"/>
      <c r="R786" s="511"/>
      <c r="T786" s="402"/>
      <c r="V786" s="402"/>
      <c r="W786" s="366"/>
      <c r="AB786" s="366"/>
      <c r="AG786" s="366"/>
    </row>
    <row r="787" ht="14.25" customHeight="1">
      <c r="H787" s="366"/>
      <c r="M787" s="366"/>
      <c r="R787" s="511"/>
      <c r="T787" s="402"/>
      <c r="V787" s="402"/>
      <c r="W787" s="366"/>
      <c r="AB787" s="366"/>
      <c r="AG787" s="366"/>
    </row>
    <row r="788" ht="14.25" customHeight="1">
      <c r="H788" s="366"/>
      <c r="M788" s="366"/>
      <c r="R788" s="511"/>
      <c r="T788" s="402"/>
      <c r="V788" s="402"/>
      <c r="W788" s="366"/>
      <c r="AB788" s="366"/>
      <c r="AG788" s="366"/>
    </row>
    <row r="789" ht="14.25" customHeight="1">
      <c r="H789" s="366"/>
      <c r="M789" s="366"/>
      <c r="R789" s="511"/>
      <c r="T789" s="402"/>
      <c r="V789" s="402"/>
      <c r="W789" s="366"/>
      <c r="AB789" s="366"/>
      <c r="AG789" s="366"/>
    </row>
    <row r="790" ht="14.25" customHeight="1">
      <c r="H790" s="366"/>
      <c r="M790" s="366"/>
      <c r="R790" s="511"/>
      <c r="T790" s="402"/>
      <c r="V790" s="402"/>
      <c r="W790" s="366"/>
      <c r="AB790" s="366"/>
      <c r="AG790" s="366"/>
    </row>
    <row r="791" ht="14.25" customHeight="1">
      <c r="H791" s="366"/>
      <c r="M791" s="366"/>
      <c r="R791" s="511"/>
      <c r="T791" s="402"/>
      <c r="V791" s="402"/>
      <c r="W791" s="366"/>
      <c r="AB791" s="366"/>
      <c r="AG791" s="366"/>
    </row>
    <row r="792" ht="14.25" customHeight="1">
      <c r="H792" s="366"/>
      <c r="M792" s="366"/>
      <c r="R792" s="511"/>
      <c r="T792" s="402"/>
      <c r="V792" s="402"/>
      <c r="W792" s="366"/>
      <c r="AB792" s="366"/>
      <c r="AG792" s="366"/>
    </row>
    <row r="793" ht="14.25" customHeight="1">
      <c r="H793" s="366"/>
      <c r="M793" s="366"/>
      <c r="R793" s="511"/>
      <c r="T793" s="402"/>
      <c r="V793" s="402"/>
      <c r="W793" s="366"/>
      <c r="AB793" s="366"/>
      <c r="AG793" s="366"/>
    </row>
    <row r="794" ht="14.25" customHeight="1">
      <c r="H794" s="366"/>
      <c r="M794" s="366"/>
      <c r="R794" s="511"/>
      <c r="T794" s="402"/>
      <c r="V794" s="402"/>
      <c r="W794" s="366"/>
      <c r="AB794" s="366"/>
      <c r="AG794" s="366"/>
    </row>
    <row r="795" ht="14.25" customHeight="1">
      <c r="H795" s="366"/>
      <c r="M795" s="366"/>
      <c r="R795" s="511"/>
      <c r="T795" s="402"/>
      <c r="V795" s="402"/>
      <c r="W795" s="366"/>
      <c r="AB795" s="366"/>
      <c r="AG795" s="366"/>
    </row>
    <row r="796" ht="14.25" customHeight="1">
      <c r="H796" s="366"/>
      <c r="M796" s="366"/>
      <c r="R796" s="511"/>
      <c r="T796" s="402"/>
      <c r="V796" s="402"/>
      <c r="W796" s="366"/>
      <c r="AB796" s="366"/>
      <c r="AG796" s="366"/>
    </row>
    <row r="797" ht="14.25" customHeight="1">
      <c r="H797" s="366"/>
      <c r="M797" s="366"/>
      <c r="R797" s="511"/>
      <c r="T797" s="402"/>
      <c r="V797" s="402"/>
      <c r="W797" s="366"/>
      <c r="AB797" s="366"/>
      <c r="AG797" s="366"/>
    </row>
    <row r="798" ht="14.25" customHeight="1">
      <c r="H798" s="366"/>
      <c r="M798" s="366"/>
      <c r="R798" s="511"/>
      <c r="T798" s="402"/>
      <c r="V798" s="402"/>
      <c r="W798" s="366"/>
      <c r="AB798" s="366"/>
      <c r="AG798" s="366"/>
    </row>
    <row r="799" ht="14.25" customHeight="1">
      <c r="H799" s="366"/>
      <c r="M799" s="366"/>
      <c r="R799" s="511"/>
      <c r="T799" s="402"/>
      <c r="V799" s="402"/>
      <c r="W799" s="366"/>
      <c r="AB799" s="366"/>
      <c r="AG799" s="366"/>
    </row>
    <row r="800" ht="14.25" customHeight="1">
      <c r="H800" s="366"/>
      <c r="M800" s="366"/>
      <c r="R800" s="511"/>
      <c r="T800" s="402"/>
      <c r="V800" s="402"/>
      <c r="W800" s="366"/>
      <c r="AB800" s="366"/>
      <c r="AG800" s="366"/>
    </row>
    <row r="801" ht="14.25" customHeight="1">
      <c r="H801" s="366"/>
      <c r="M801" s="366"/>
      <c r="R801" s="511"/>
      <c r="T801" s="402"/>
      <c r="V801" s="402"/>
      <c r="W801" s="366"/>
      <c r="AB801" s="366"/>
      <c r="AG801" s="366"/>
    </row>
    <row r="802" ht="14.25" customHeight="1">
      <c r="H802" s="366"/>
      <c r="M802" s="366"/>
      <c r="R802" s="511"/>
      <c r="T802" s="402"/>
      <c r="V802" s="402"/>
      <c r="W802" s="366"/>
      <c r="AB802" s="366"/>
      <c r="AG802" s="366"/>
    </row>
    <row r="803" ht="14.25" customHeight="1">
      <c r="H803" s="366"/>
      <c r="M803" s="366"/>
      <c r="R803" s="511"/>
      <c r="T803" s="402"/>
      <c r="V803" s="402"/>
      <c r="W803" s="366"/>
      <c r="AB803" s="366"/>
      <c r="AG803" s="366"/>
    </row>
    <row r="804" ht="14.25" customHeight="1">
      <c r="H804" s="366"/>
      <c r="M804" s="366"/>
      <c r="R804" s="511"/>
      <c r="T804" s="402"/>
      <c r="V804" s="402"/>
      <c r="W804" s="366"/>
      <c r="AB804" s="366"/>
      <c r="AG804" s="366"/>
    </row>
    <row r="805" ht="14.25" customHeight="1">
      <c r="H805" s="366"/>
      <c r="M805" s="366"/>
      <c r="R805" s="511"/>
      <c r="T805" s="402"/>
      <c r="V805" s="402"/>
      <c r="W805" s="366"/>
      <c r="AB805" s="366"/>
      <c r="AG805" s="366"/>
    </row>
    <row r="806" ht="14.25" customHeight="1">
      <c r="H806" s="366"/>
      <c r="M806" s="366"/>
      <c r="R806" s="511"/>
      <c r="T806" s="402"/>
      <c r="V806" s="402"/>
      <c r="W806" s="366"/>
      <c r="AB806" s="366"/>
      <c r="AG806" s="366"/>
    </row>
    <row r="807" ht="14.25" customHeight="1">
      <c r="H807" s="366"/>
      <c r="M807" s="366"/>
      <c r="R807" s="511"/>
      <c r="T807" s="402"/>
      <c r="V807" s="402"/>
      <c r="W807" s="366"/>
      <c r="AB807" s="366"/>
      <c r="AG807" s="366"/>
    </row>
    <row r="808" ht="14.25" customHeight="1">
      <c r="H808" s="366"/>
      <c r="M808" s="366"/>
      <c r="R808" s="511"/>
      <c r="T808" s="402"/>
      <c r="V808" s="402"/>
      <c r="W808" s="366"/>
      <c r="AB808" s="366"/>
      <c r="AG808" s="366"/>
    </row>
    <row r="809" ht="14.25" customHeight="1">
      <c r="H809" s="366"/>
      <c r="M809" s="366"/>
      <c r="R809" s="511"/>
      <c r="T809" s="402"/>
      <c r="V809" s="402"/>
      <c r="W809" s="366"/>
      <c r="AB809" s="366"/>
      <c r="AG809" s="366"/>
    </row>
    <row r="810" ht="14.25" customHeight="1">
      <c r="H810" s="366"/>
      <c r="M810" s="366"/>
      <c r="R810" s="511"/>
      <c r="T810" s="402"/>
      <c r="V810" s="402"/>
      <c r="W810" s="366"/>
      <c r="AB810" s="366"/>
      <c r="AG810" s="366"/>
    </row>
    <row r="811" ht="14.25" customHeight="1">
      <c r="H811" s="366"/>
      <c r="M811" s="366"/>
      <c r="R811" s="511"/>
      <c r="T811" s="402"/>
      <c r="V811" s="402"/>
      <c r="W811" s="366"/>
      <c r="AB811" s="366"/>
      <c r="AG811" s="366"/>
    </row>
    <row r="812" ht="14.25" customHeight="1">
      <c r="H812" s="366"/>
      <c r="M812" s="366"/>
      <c r="R812" s="511"/>
      <c r="T812" s="402"/>
      <c r="V812" s="402"/>
      <c r="W812" s="366"/>
      <c r="AB812" s="366"/>
      <c r="AG812" s="366"/>
    </row>
    <row r="813" ht="14.25" customHeight="1">
      <c r="H813" s="366"/>
      <c r="M813" s="366"/>
      <c r="R813" s="511"/>
      <c r="T813" s="402"/>
      <c r="V813" s="402"/>
      <c r="W813" s="366"/>
      <c r="AB813" s="366"/>
      <c r="AG813" s="366"/>
    </row>
    <row r="814" ht="14.25" customHeight="1">
      <c r="H814" s="366"/>
      <c r="M814" s="366"/>
      <c r="R814" s="511"/>
      <c r="T814" s="402"/>
      <c r="V814" s="402"/>
      <c r="W814" s="366"/>
      <c r="AB814" s="366"/>
      <c r="AG814" s="366"/>
    </row>
    <row r="815" ht="14.25" customHeight="1">
      <c r="H815" s="366"/>
      <c r="M815" s="366"/>
      <c r="R815" s="511"/>
      <c r="T815" s="402"/>
      <c r="V815" s="402"/>
      <c r="W815" s="366"/>
      <c r="AB815" s="366"/>
      <c r="AG815" s="366"/>
    </row>
    <row r="816" ht="14.25" customHeight="1">
      <c r="H816" s="366"/>
      <c r="M816" s="366"/>
      <c r="R816" s="511"/>
      <c r="T816" s="402"/>
      <c r="V816" s="402"/>
      <c r="W816" s="366"/>
      <c r="AB816" s="366"/>
      <c r="AG816" s="366"/>
    </row>
    <row r="817" ht="14.25" customHeight="1">
      <c r="H817" s="366"/>
      <c r="M817" s="366"/>
      <c r="R817" s="511"/>
      <c r="T817" s="402"/>
      <c r="V817" s="402"/>
      <c r="W817" s="366"/>
      <c r="AB817" s="366"/>
      <c r="AG817" s="366"/>
    </row>
    <row r="818" ht="14.25" customHeight="1">
      <c r="H818" s="366"/>
      <c r="M818" s="366"/>
      <c r="R818" s="511"/>
      <c r="T818" s="402"/>
      <c r="V818" s="402"/>
      <c r="W818" s="366"/>
      <c r="AB818" s="366"/>
      <c r="AG818" s="366"/>
    </row>
    <row r="819" ht="14.25" customHeight="1">
      <c r="H819" s="366"/>
      <c r="M819" s="366"/>
      <c r="R819" s="511"/>
      <c r="T819" s="402"/>
      <c r="V819" s="402"/>
      <c r="W819" s="366"/>
      <c r="AB819" s="366"/>
      <c r="AG819" s="366"/>
    </row>
    <row r="820" ht="14.25" customHeight="1">
      <c r="H820" s="366"/>
      <c r="M820" s="366"/>
      <c r="R820" s="511"/>
      <c r="T820" s="402"/>
      <c r="V820" s="402"/>
      <c r="W820" s="366"/>
      <c r="AB820" s="366"/>
      <c r="AG820" s="366"/>
    </row>
    <row r="821" ht="14.25" customHeight="1">
      <c r="H821" s="366"/>
      <c r="M821" s="366"/>
      <c r="R821" s="511"/>
      <c r="T821" s="402"/>
      <c r="V821" s="402"/>
      <c r="W821" s="366"/>
      <c r="AB821" s="366"/>
      <c r="AG821" s="366"/>
    </row>
    <row r="822" ht="14.25" customHeight="1">
      <c r="H822" s="366"/>
      <c r="M822" s="366"/>
      <c r="R822" s="511"/>
      <c r="T822" s="402"/>
      <c r="V822" s="402"/>
      <c r="W822" s="366"/>
      <c r="AB822" s="366"/>
      <c r="AG822" s="366"/>
    </row>
    <row r="823" ht="14.25" customHeight="1">
      <c r="H823" s="366"/>
      <c r="M823" s="366"/>
      <c r="R823" s="511"/>
      <c r="T823" s="402"/>
      <c r="V823" s="402"/>
      <c r="W823" s="366"/>
      <c r="AB823" s="366"/>
      <c r="AG823" s="366"/>
    </row>
    <row r="824" ht="14.25" customHeight="1">
      <c r="H824" s="366"/>
      <c r="M824" s="366"/>
      <c r="R824" s="511"/>
      <c r="T824" s="402"/>
      <c r="V824" s="402"/>
      <c r="W824" s="366"/>
      <c r="AB824" s="366"/>
      <c r="AG824" s="366"/>
    </row>
    <row r="825" ht="14.25" customHeight="1">
      <c r="H825" s="366"/>
      <c r="M825" s="366"/>
      <c r="R825" s="511"/>
      <c r="T825" s="402"/>
      <c r="V825" s="402"/>
      <c r="W825" s="366"/>
      <c r="AB825" s="366"/>
      <c r="AG825" s="366"/>
    </row>
    <row r="826" ht="14.25" customHeight="1">
      <c r="H826" s="366"/>
      <c r="M826" s="366"/>
      <c r="R826" s="511"/>
      <c r="T826" s="402"/>
      <c r="V826" s="402"/>
      <c r="W826" s="366"/>
      <c r="AB826" s="366"/>
      <c r="AG826" s="366"/>
    </row>
    <row r="827" ht="14.25" customHeight="1">
      <c r="H827" s="366"/>
      <c r="M827" s="366"/>
      <c r="R827" s="511"/>
      <c r="T827" s="402"/>
      <c r="V827" s="402"/>
      <c r="W827" s="366"/>
      <c r="AB827" s="366"/>
      <c r="AG827" s="366"/>
    </row>
    <row r="828" ht="14.25" customHeight="1">
      <c r="H828" s="366"/>
      <c r="M828" s="366"/>
      <c r="R828" s="511"/>
      <c r="T828" s="402"/>
      <c r="V828" s="402"/>
      <c r="W828" s="366"/>
      <c r="AB828" s="366"/>
      <c r="AG828" s="366"/>
    </row>
    <row r="829" ht="14.25" customHeight="1">
      <c r="H829" s="366"/>
      <c r="M829" s="366"/>
      <c r="R829" s="511"/>
      <c r="T829" s="402"/>
      <c r="V829" s="402"/>
      <c r="W829" s="366"/>
      <c r="AB829" s="366"/>
      <c r="AG829" s="366"/>
    </row>
    <row r="830" ht="14.25" customHeight="1">
      <c r="H830" s="366"/>
      <c r="M830" s="366"/>
      <c r="R830" s="511"/>
      <c r="T830" s="402"/>
      <c r="V830" s="402"/>
      <c r="W830" s="366"/>
      <c r="AB830" s="366"/>
      <c r="AG830" s="366"/>
    </row>
    <row r="831" ht="14.25" customHeight="1">
      <c r="H831" s="366"/>
      <c r="M831" s="366"/>
      <c r="R831" s="511"/>
      <c r="T831" s="402"/>
      <c r="V831" s="402"/>
      <c r="W831" s="366"/>
      <c r="AB831" s="366"/>
      <c r="AG831" s="366"/>
    </row>
    <row r="832" ht="14.25" customHeight="1">
      <c r="H832" s="366"/>
      <c r="M832" s="366"/>
      <c r="R832" s="511"/>
      <c r="T832" s="402"/>
      <c r="V832" s="402"/>
      <c r="W832" s="366"/>
      <c r="AB832" s="366"/>
      <c r="AG832" s="366"/>
    </row>
    <row r="833" ht="14.25" customHeight="1">
      <c r="H833" s="366"/>
      <c r="M833" s="366"/>
      <c r="R833" s="511"/>
      <c r="T833" s="402"/>
      <c r="V833" s="402"/>
      <c r="W833" s="366"/>
      <c r="AB833" s="366"/>
      <c r="AG833" s="366"/>
    </row>
    <row r="834" ht="14.25" customHeight="1">
      <c r="H834" s="366"/>
      <c r="M834" s="366"/>
      <c r="R834" s="511"/>
      <c r="T834" s="402"/>
      <c r="V834" s="402"/>
      <c r="W834" s="366"/>
      <c r="AB834" s="366"/>
      <c r="AG834" s="366"/>
    </row>
    <row r="835" ht="14.25" customHeight="1">
      <c r="H835" s="366"/>
      <c r="M835" s="366"/>
      <c r="R835" s="511"/>
      <c r="T835" s="402"/>
      <c r="V835" s="402"/>
      <c r="W835" s="366"/>
      <c r="AB835" s="366"/>
      <c r="AG835" s="366"/>
    </row>
    <row r="836" ht="14.25" customHeight="1">
      <c r="H836" s="366"/>
      <c r="M836" s="366"/>
      <c r="R836" s="511"/>
      <c r="T836" s="402"/>
      <c r="V836" s="402"/>
      <c r="W836" s="366"/>
      <c r="AB836" s="366"/>
      <c r="AG836" s="366"/>
    </row>
    <row r="837" ht="14.25" customHeight="1">
      <c r="H837" s="366"/>
      <c r="M837" s="366"/>
      <c r="R837" s="511"/>
      <c r="T837" s="402"/>
      <c r="V837" s="402"/>
      <c r="W837" s="366"/>
      <c r="AB837" s="366"/>
      <c r="AG837" s="366"/>
    </row>
    <row r="838" ht="14.25" customHeight="1">
      <c r="H838" s="366"/>
      <c r="M838" s="366"/>
      <c r="R838" s="511"/>
      <c r="T838" s="402"/>
      <c r="V838" s="402"/>
      <c r="W838" s="366"/>
      <c r="AB838" s="366"/>
      <c r="AG838" s="366"/>
    </row>
    <row r="839" ht="14.25" customHeight="1">
      <c r="H839" s="366"/>
      <c r="M839" s="366"/>
      <c r="R839" s="511"/>
      <c r="T839" s="402"/>
      <c r="V839" s="402"/>
      <c r="W839" s="366"/>
      <c r="AB839" s="366"/>
      <c r="AG839" s="366"/>
    </row>
    <row r="840" ht="14.25" customHeight="1">
      <c r="H840" s="366"/>
      <c r="M840" s="366"/>
      <c r="R840" s="511"/>
      <c r="T840" s="402"/>
      <c r="V840" s="402"/>
      <c r="W840" s="366"/>
      <c r="AB840" s="366"/>
      <c r="AG840" s="366"/>
    </row>
    <row r="841" ht="14.25" customHeight="1">
      <c r="H841" s="366"/>
      <c r="M841" s="366"/>
      <c r="R841" s="511"/>
      <c r="T841" s="402"/>
      <c r="V841" s="402"/>
      <c r="W841" s="366"/>
      <c r="AB841" s="366"/>
      <c r="AG841" s="366"/>
    </row>
    <row r="842" ht="14.25" customHeight="1">
      <c r="H842" s="366"/>
      <c r="M842" s="366"/>
      <c r="R842" s="511"/>
      <c r="T842" s="402"/>
      <c r="V842" s="402"/>
      <c r="W842" s="366"/>
      <c r="AB842" s="366"/>
      <c r="AG842" s="366"/>
    </row>
    <row r="843" ht="14.25" customHeight="1">
      <c r="H843" s="366"/>
      <c r="M843" s="366"/>
      <c r="R843" s="511"/>
      <c r="T843" s="402"/>
      <c r="V843" s="402"/>
      <c r="W843" s="366"/>
      <c r="AB843" s="366"/>
      <c r="AG843" s="366"/>
    </row>
    <row r="844" ht="14.25" customHeight="1">
      <c r="H844" s="366"/>
      <c r="M844" s="366"/>
      <c r="R844" s="511"/>
      <c r="T844" s="402"/>
      <c r="V844" s="402"/>
      <c r="W844" s="366"/>
      <c r="AB844" s="366"/>
      <c r="AG844" s="366"/>
    </row>
    <row r="845" ht="14.25" customHeight="1">
      <c r="H845" s="366"/>
      <c r="M845" s="366"/>
      <c r="R845" s="511"/>
      <c r="T845" s="402"/>
      <c r="V845" s="402"/>
      <c r="W845" s="366"/>
      <c r="AB845" s="366"/>
      <c r="AG845" s="366"/>
    </row>
    <row r="846" ht="14.25" customHeight="1">
      <c r="H846" s="366"/>
      <c r="M846" s="366"/>
      <c r="R846" s="511"/>
      <c r="T846" s="402"/>
      <c r="V846" s="402"/>
      <c r="W846" s="366"/>
      <c r="AB846" s="366"/>
      <c r="AG846" s="366"/>
    </row>
    <row r="847" ht="14.25" customHeight="1">
      <c r="H847" s="366"/>
      <c r="M847" s="366"/>
      <c r="R847" s="511"/>
      <c r="T847" s="402"/>
      <c r="V847" s="402"/>
      <c r="W847" s="366"/>
      <c r="AB847" s="366"/>
      <c r="AG847" s="366"/>
    </row>
    <row r="848" ht="14.25" customHeight="1">
      <c r="H848" s="366"/>
      <c r="M848" s="366"/>
      <c r="R848" s="511"/>
      <c r="T848" s="402"/>
      <c r="V848" s="402"/>
      <c r="W848" s="366"/>
      <c r="AB848" s="366"/>
      <c r="AG848" s="366"/>
    </row>
    <row r="849" ht="14.25" customHeight="1">
      <c r="H849" s="366"/>
      <c r="M849" s="366"/>
      <c r="R849" s="511"/>
      <c r="T849" s="402"/>
      <c r="V849" s="402"/>
      <c r="W849" s="366"/>
      <c r="AB849" s="366"/>
      <c r="AG849" s="366"/>
    </row>
    <row r="850" ht="14.25" customHeight="1">
      <c r="H850" s="366"/>
      <c r="M850" s="366"/>
      <c r="R850" s="511"/>
      <c r="T850" s="402"/>
      <c r="V850" s="402"/>
      <c r="W850" s="366"/>
      <c r="AB850" s="366"/>
      <c r="AG850" s="366"/>
    </row>
    <row r="851" ht="14.25" customHeight="1">
      <c r="H851" s="366"/>
      <c r="M851" s="366"/>
      <c r="R851" s="511"/>
      <c r="T851" s="402"/>
      <c r="V851" s="402"/>
      <c r="W851" s="366"/>
      <c r="AB851" s="366"/>
      <c r="AG851" s="366"/>
    </row>
    <row r="852" ht="14.25" customHeight="1">
      <c r="H852" s="366"/>
      <c r="M852" s="366"/>
      <c r="R852" s="511"/>
      <c r="T852" s="402"/>
      <c r="V852" s="402"/>
      <c r="W852" s="366"/>
      <c r="AB852" s="366"/>
      <c r="AG852" s="366"/>
    </row>
    <row r="853" ht="14.25" customHeight="1">
      <c r="H853" s="366"/>
      <c r="M853" s="366"/>
      <c r="R853" s="511"/>
      <c r="T853" s="402"/>
      <c r="V853" s="402"/>
      <c r="W853" s="366"/>
      <c r="AB853" s="366"/>
      <c r="AG853" s="366"/>
    </row>
    <row r="854" ht="14.25" customHeight="1">
      <c r="H854" s="366"/>
      <c r="M854" s="366"/>
      <c r="R854" s="511"/>
      <c r="T854" s="402"/>
      <c r="V854" s="402"/>
      <c r="W854" s="366"/>
      <c r="AB854" s="366"/>
      <c r="AG854" s="366"/>
    </row>
    <row r="855" ht="14.25" customHeight="1">
      <c r="H855" s="366"/>
      <c r="M855" s="366"/>
      <c r="R855" s="511"/>
      <c r="T855" s="402"/>
      <c r="V855" s="402"/>
      <c r="W855" s="366"/>
      <c r="AB855" s="366"/>
      <c r="AG855" s="366"/>
    </row>
    <row r="856" ht="14.25" customHeight="1">
      <c r="H856" s="366"/>
      <c r="M856" s="366"/>
      <c r="R856" s="511"/>
      <c r="T856" s="402"/>
      <c r="V856" s="402"/>
      <c r="W856" s="366"/>
      <c r="AB856" s="366"/>
      <c r="AG856" s="366"/>
    </row>
    <row r="857" ht="14.25" customHeight="1">
      <c r="H857" s="366"/>
      <c r="M857" s="366"/>
      <c r="R857" s="511"/>
      <c r="T857" s="402"/>
      <c r="V857" s="402"/>
      <c r="W857" s="366"/>
      <c r="AB857" s="366"/>
      <c r="AG857" s="366"/>
    </row>
    <row r="858" ht="14.25" customHeight="1">
      <c r="H858" s="366"/>
      <c r="M858" s="366"/>
      <c r="R858" s="511"/>
      <c r="T858" s="402"/>
      <c r="V858" s="402"/>
      <c r="W858" s="366"/>
      <c r="AB858" s="366"/>
      <c r="AG858" s="366"/>
    </row>
    <row r="859" ht="14.25" customHeight="1">
      <c r="H859" s="366"/>
      <c r="M859" s="366"/>
      <c r="R859" s="511"/>
      <c r="T859" s="402"/>
      <c r="V859" s="402"/>
      <c r="W859" s="366"/>
      <c r="AB859" s="366"/>
      <c r="AG859" s="366"/>
    </row>
    <row r="860" ht="14.25" customHeight="1">
      <c r="H860" s="366"/>
      <c r="M860" s="366"/>
      <c r="R860" s="511"/>
      <c r="T860" s="402"/>
      <c r="V860" s="402"/>
      <c r="W860" s="366"/>
      <c r="AB860" s="366"/>
      <c r="AG860" s="366"/>
    </row>
    <row r="861" ht="14.25" customHeight="1">
      <c r="H861" s="366"/>
      <c r="M861" s="366"/>
      <c r="R861" s="511"/>
      <c r="T861" s="402"/>
      <c r="V861" s="402"/>
      <c r="W861" s="366"/>
      <c r="AB861" s="366"/>
      <c r="AG861" s="366"/>
    </row>
    <row r="862" ht="14.25" customHeight="1">
      <c r="H862" s="366"/>
      <c r="M862" s="366"/>
      <c r="R862" s="511"/>
      <c r="T862" s="402"/>
      <c r="V862" s="402"/>
      <c r="W862" s="366"/>
      <c r="AB862" s="366"/>
      <c r="AG862" s="366"/>
    </row>
    <row r="863" ht="14.25" customHeight="1">
      <c r="H863" s="366"/>
      <c r="M863" s="366"/>
      <c r="R863" s="511"/>
      <c r="T863" s="402"/>
      <c r="V863" s="402"/>
      <c r="W863" s="366"/>
      <c r="AB863" s="366"/>
      <c r="AG863" s="366"/>
    </row>
    <row r="864" ht="14.25" customHeight="1">
      <c r="H864" s="366"/>
      <c r="M864" s="366"/>
      <c r="R864" s="511"/>
      <c r="T864" s="402"/>
      <c r="V864" s="402"/>
      <c r="W864" s="366"/>
      <c r="AB864" s="366"/>
      <c r="AG864" s="366"/>
    </row>
    <row r="865" ht="14.25" customHeight="1">
      <c r="H865" s="366"/>
      <c r="M865" s="366"/>
      <c r="R865" s="511"/>
      <c r="T865" s="402"/>
      <c r="V865" s="402"/>
      <c r="W865" s="366"/>
      <c r="AB865" s="366"/>
      <c r="AG865" s="366"/>
    </row>
    <row r="866" ht="14.25" customHeight="1">
      <c r="H866" s="366"/>
      <c r="M866" s="366"/>
      <c r="R866" s="511"/>
      <c r="T866" s="402"/>
      <c r="V866" s="402"/>
      <c r="W866" s="366"/>
      <c r="AB866" s="366"/>
      <c r="AG866" s="366"/>
    </row>
    <row r="867" ht="14.25" customHeight="1">
      <c r="H867" s="366"/>
      <c r="M867" s="366"/>
      <c r="R867" s="511"/>
      <c r="T867" s="402"/>
      <c r="V867" s="402"/>
      <c r="W867" s="366"/>
      <c r="AB867" s="366"/>
      <c r="AG867" s="366"/>
    </row>
    <row r="868" ht="14.25" customHeight="1">
      <c r="H868" s="366"/>
      <c r="M868" s="366"/>
      <c r="R868" s="511"/>
      <c r="T868" s="402"/>
      <c r="V868" s="402"/>
      <c r="W868" s="366"/>
      <c r="AB868" s="366"/>
      <c r="AG868" s="366"/>
    </row>
    <row r="869" ht="14.25" customHeight="1">
      <c r="H869" s="366"/>
      <c r="M869" s="366"/>
      <c r="R869" s="511"/>
      <c r="T869" s="402"/>
      <c r="V869" s="402"/>
      <c r="W869" s="366"/>
      <c r="AB869" s="366"/>
      <c r="AG869" s="366"/>
    </row>
    <row r="870" ht="14.25" customHeight="1">
      <c r="H870" s="366"/>
      <c r="M870" s="366"/>
      <c r="R870" s="511"/>
      <c r="T870" s="402"/>
      <c r="V870" s="402"/>
      <c r="W870" s="366"/>
      <c r="AB870" s="366"/>
      <c r="AG870" s="366"/>
    </row>
    <row r="871" ht="14.25" customHeight="1">
      <c r="H871" s="366"/>
      <c r="M871" s="366"/>
      <c r="R871" s="511"/>
      <c r="T871" s="402"/>
      <c r="V871" s="402"/>
      <c r="W871" s="366"/>
      <c r="AB871" s="366"/>
      <c r="AG871" s="366"/>
    </row>
    <row r="872" ht="14.25" customHeight="1">
      <c r="H872" s="366"/>
      <c r="M872" s="366"/>
      <c r="R872" s="511"/>
      <c r="T872" s="402"/>
      <c r="V872" s="402"/>
      <c r="W872" s="366"/>
      <c r="AB872" s="366"/>
      <c r="AG872" s="366"/>
    </row>
    <row r="873" ht="14.25" customHeight="1">
      <c r="H873" s="366"/>
      <c r="M873" s="366"/>
      <c r="R873" s="511"/>
      <c r="T873" s="402"/>
      <c r="V873" s="402"/>
      <c r="W873" s="366"/>
      <c r="AB873" s="366"/>
      <c r="AG873" s="366"/>
    </row>
    <row r="874" ht="14.25" customHeight="1">
      <c r="H874" s="366"/>
      <c r="M874" s="366"/>
      <c r="R874" s="511"/>
      <c r="T874" s="402"/>
      <c r="V874" s="402"/>
      <c r="W874" s="366"/>
      <c r="AB874" s="366"/>
      <c r="AG874" s="366"/>
    </row>
    <row r="875" ht="14.25" customHeight="1">
      <c r="H875" s="366"/>
      <c r="M875" s="366"/>
      <c r="R875" s="511"/>
      <c r="T875" s="402"/>
      <c r="V875" s="402"/>
      <c r="W875" s="366"/>
      <c r="AB875" s="366"/>
      <c r="AG875" s="366"/>
    </row>
    <row r="876" ht="14.25" customHeight="1">
      <c r="H876" s="366"/>
      <c r="M876" s="366"/>
      <c r="R876" s="511"/>
      <c r="T876" s="402"/>
      <c r="V876" s="402"/>
      <c r="W876" s="366"/>
      <c r="AB876" s="366"/>
      <c r="AG876" s="366"/>
    </row>
    <row r="877" ht="14.25" customHeight="1">
      <c r="H877" s="366"/>
      <c r="M877" s="366"/>
      <c r="R877" s="511"/>
      <c r="T877" s="402"/>
      <c r="V877" s="402"/>
      <c r="W877" s="366"/>
      <c r="AB877" s="366"/>
      <c r="AG877" s="366"/>
    </row>
    <row r="878" ht="14.25" customHeight="1">
      <c r="H878" s="366"/>
      <c r="M878" s="366"/>
      <c r="R878" s="511"/>
      <c r="T878" s="402"/>
      <c r="V878" s="402"/>
      <c r="W878" s="366"/>
      <c r="AB878" s="366"/>
      <c r="AG878" s="366"/>
    </row>
    <row r="879" ht="14.25" customHeight="1">
      <c r="H879" s="366"/>
      <c r="M879" s="366"/>
      <c r="R879" s="511"/>
      <c r="T879" s="402"/>
      <c r="V879" s="402"/>
      <c r="W879" s="366"/>
      <c r="AB879" s="366"/>
      <c r="AG879" s="366"/>
    </row>
    <row r="880" ht="14.25" customHeight="1">
      <c r="H880" s="366"/>
      <c r="M880" s="366"/>
      <c r="R880" s="511"/>
      <c r="T880" s="402"/>
      <c r="V880" s="402"/>
      <c r="W880" s="366"/>
      <c r="AB880" s="366"/>
      <c r="AG880" s="366"/>
    </row>
    <row r="881" ht="14.25" customHeight="1">
      <c r="H881" s="366"/>
      <c r="M881" s="366"/>
      <c r="R881" s="511"/>
      <c r="T881" s="402"/>
      <c r="V881" s="402"/>
      <c r="W881" s="366"/>
      <c r="AB881" s="366"/>
      <c r="AG881" s="366"/>
    </row>
    <row r="882" ht="14.25" customHeight="1">
      <c r="H882" s="366"/>
      <c r="M882" s="366"/>
      <c r="R882" s="511"/>
      <c r="T882" s="402"/>
      <c r="V882" s="402"/>
      <c r="W882" s="366"/>
      <c r="AB882" s="366"/>
      <c r="AG882" s="366"/>
    </row>
    <row r="883" ht="14.25" customHeight="1">
      <c r="H883" s="366"/>
      <c r="M883" s="366"/>
      <c r="R883" s="511"/>
      <c r="T883" s="402"/>
      <c r="V883" s="402"/>
      <c r="W883" s="366"/>
      <c r="AB883" s="366"/>
      <c r="AG883" s="366"/>
    </row>
    <row r="884" ht="14.25" customHeight="1">
      <c r="H884" s="366"/>
      <c r="M884" s="366"/>
      <c r="R884" s="511"/>
      <c r="T884" s="402"/>
      <c r="V884" s="402"/>
      <c r="W884" s="366"/>
      <c r="AB884" s="366"/>
      <c r="AG884" s="366"/>
    </row>
    <row r="885" ht="14.25" customHeight="1">
      <c r="H885" s="366"/>
      <c r="M885" s="366"/>
      <c r="R885" s="511"/>
      <c r="T885" s="402"/>
      <c r="V885" s="402"/>
      <c r="W885" s="366"/>
      <c r="AB885" s="366"/>
      <c r="AG885" s="366"/>
    </row>
    <row r="886" ht="14.25" customHeight="1">
      <c r="H886" s="366"/>
      <c r="M886" s="366"/>
      <c r="R886" s="511"/>
      <c r="T886" s="402"/>
      <c r="V886" s="402"/>
      <c r="W886" s="366"/>
      <c r="AB886" s="366"/>
      <c r="AG886" s="366"/>
    </row>
    <row r="887" ht="14.25" customHeight="1">
      <c r="H887" s="366"/>
      <c r="M887" s="366"/>
      <c r="R887" s="511"/>
      <c r="T887" s="402"/>
      <c r="V887" s="402"/>
      <c r="W887" s="366"/>
      <c r="AB887" s="366"/>
      <c r="AG887" s="366"/>
    </row>
    <row r="888" ht="14.25" customHeight="1">
      <c r="H888" s="366"/>
      <c r="M888" s="366"/>
      <c r="R888" s="511"/>
      <c r="T888" s="402"/>
      <c r="V888" s="402"/>
      <c r="W888" s="366"/>
      <c r="AB888" s="366"/>
      <c r="AG888" s="366"/>
    </row>
    <row r="889" ht="14.25" customHeight="1">
      <c r="H889" s="366"/>
      <c r="M889" s="366"/>
      <c r="R889" s="511"/>
      <c r="T889" s="402"/>
      <c r="V889" s="402"/>
      <c r="W889" s="366"/>
      <c r="AB889" s="366"/>
      <c r="AG889" s="366"/>
    </row>
    <row r="890" ht="14.25" customHeight="1">
      <c r="H890" s="366"/>
      <c r="M890" s="366"/>
      <c r="R890" s="511"/>
      <c r="T890" s="402"/>
      <c r="V890" s="402"/>
      <c r="W890" s="366"/>
      <c r="AB890" s="366"/>
      <c r="AG890" s="366"/>
    </row>
    <row r="891" ht="14.25" customHeight="1">
      <c r="H891" s="366"/>
      <c r="M891" s="366"/>
      <c r="R891" s="511"/>
      <c r="T891" s="402"/>
      <c r="V891" s="402"/>
      <c r="W891" s="366"/>
      <c r="AB891" s="366"/>
      <c r="AG891" s="366"/>
    </row>
    <row r="892" ht="14.25" customHeight="1">
      <c r="H892" s="366"/>
      <c r="M892" s="366"/>
      <c r="R892" s="511"/>
      <c r="T892" s="402"/>
      <c r="V892" s="402"/>
      <c r="W892" s="366"/>
      <c r="AB892" s="366"/>
      <c r="AG892" s="366"/>
    </row>
    <row r="893" ht="14.25" customHeight="1">
      <c r="H893" s="366"/>
      <c r="M893" s="366"/>
      <c r="R893" s="511"/>
      <c r="T893" s="402"/>
      <c r="V893" s="402"/>
      <c r="W893" s="366"/>
      <c r="AB893" s="366"/>
      <c r="AG893" s="366"/>
    </row>
    <row r="894" ht="14.25" customHeight="1">
      <c r="H894" s="366"/>
      <c r="M894" s="366"/>
      <c r="R894" s="511"/>
      <c r="T894" s="402"/>
      <c r="V894" s="402"/>
      <c r="W894" s="366"/>
      <c r="AB894" s="366"/>
      <c r="AG894" s="366"/>
    </row>
    <row r="895" ht="14.25" customHeight="1">
      <c r="H895" s="366"/>
      <c r="M895" s="366"/>
      <c r="R895" s="511"/>
      <c r="T895" s="402"/>
      <c r="V895" s="402"/>
      <c r="W895" s="366"/>
      <c r="AB895" s="366"/>
      <c r="AG895" s="366"/>
    </row>
    <row r="896" ht="14.25" customHeight="1">
      <c r="H896" s="366"/>
      <c r="M896" s="366"/>
      <c r="R896" s="511"/>
      <c r="T896" s="402"/>
      <c r="V896" s="402"/>
      <c r="W896" s="366"/>
      <c r="AB896" s="366"/>
      <c r="AG896" s="366"/>
    </row>
    <row r="897" ht="14.25" customHeight="1">
      <c r="H897" s="366"/>
      <c r="M897" s="366"/>
      <c r="R897" s="511"/>
      <c r="T897" s="402"/>
      <c r="V897" s="402"/>
      <c r="W897" s="366"/>
      <c r="AB897" s="366"/>
      <c r="AG897" s="366"/>
    </row>
    <row r="898" ht="14.25" customHeight="1">
      <c r="H898" s="366"/>
      <c r="M898" s="366"/>
      <c r="R898" s="511"/>
      <c r="T898" s="402"/>
      <c r="V898" s="402"/>
      <c r="W898" s="366"/>
      <c r="AB898" s="366"/>
      <c r="AG898" s="366"/>
    </row>
    <row r="899" ht="14.25" customHeight="1">
      <c r="H899" s="366"/>
      <c r="M899" s="366"/>
      <c r="R899" s="511"/>
      <c r="T899" s="402"/>
      <c r="V899" s="402"/>
      <c r="W899" s="366"/>
      <c r="AB899" s="366"/>
      <c r="AG899" s="366"/>
    </row>
    <row r="900" ht="14.25" customHeight="1">
      <c r="H900" s="366"/>
      <c r="M900" s="366"/>
      <c r="R900" s="511"/>
      <c r="T900" s="402"/>
      <c r="V900" s="402"/>
      <c r="W900" s="366"/>
      <c r="AB900" s="366"/>
      <c r="AG900" s="366"/>
    </row>
    <row r="901" ht="14.25" customHeight="1">
      <c r="H901" s="366"/>
      <c r="M901" s="366"/>
      <c r="R901" s="511"/>
      <c r="T901" s="402"/>
      <c r="V901" s="402"/>
      <c r="W901" s="366"/>
      <c r="AB901" s="366"/>
      <c r="AG901" s="366"/>
    </row>
    <row r="902" ht="14.25" customHeight="1">
      <c r="H902" s="366"/>
      <c r="M902" s="366"/>
      <c r="R902" s="511"/>
      <c r="T902" s="402"/>
      <c r="V902" s="402"/>
      <c r="W902" s="366"/>
      <c r="AB902" s="366"/>
      <c r="AG902" s="366"/>
    </row>
    <row r="903" ht="14.25" customHeight="1">
      <c r="H903" s="366"/>
      <c r="M903" s="366"/>
      <c r="R903" s="511"/>
      <c r="T903" s="402"/>
      <c r="V903" s="402"/>
      <c r="W903" s="366"/>
      <c r="AB903" s="366"/>
      <c r="AG903" s="366"/>
    </row>
    <row r="904" ht="14.25" customHeight="1">
      <c r="H904" s="366"/>
      <c r="M904" s="366"/>
      <c r="R904" s="511"/>
      <c r="T904" s="402"/>
      <c r="V904" s="402"/>
      <c r="W904" s="366"/>
      <c r="AB904" s="366"/>
      <c r="AG904" s="366"/>
    </row>
    <row r="905" ht="14.25" customHeight="1">
      <c r="H905" s="366"/>
      <c r="M905" s="366"/>
      <c r="R905" s="511"/>
      <c r="T905" s="402"/>
      <c r="V905" s="402"/>
      <c r="W905" s="366"/>
      <c r="AB905" s="366"/>
      <c r="AG905" s="366"/>
    </row>
    <row r="906" ht="14.25" customHeight="1">
      <c r="H906" s="366"/>
      <c r="M906" s="366"/>
      <c r="R906" s="511"/>
      <c r="T906" s="402"/>
      <c r="V906" s="402"/>
      <c r="W906" s="366"/>
      <c r="AB906" s="366"/>
      <c r="AG906" s="366"/>
    </row>
    <row r="907" ht="14.25" customHeight="1">
      <c r="H907" s="366"/>
      <c r="M907" s="366"/>
      <c r="R907" s="511"/>
      <c r="T907" s="402"/>
      <c r="V907" s="402"/>
      <c r="W907" s="366"/>
      <c r="AB907" s="366"/>
      <c r="AG907" s="366"/>
    </row>
    <row r="908" ht="14.25" customHeight="1">
      <c r="H908" s="366"/>
      <c r="M908" s="366"/>
      <c r="R908" s="511"/>
      <c r="T908" s="402"/>
      <c r="V908" s="402"/>
      <c r="W908" s="366"/>
      <c r="AB908" s="366"/>
      <c r="AG908" s="366"/>
    </row>
    <row r="909" ht="14.25" customHeight="1">
      <c r="H909" s="366"/>
      <c r="M909" s="366"/>
      <c r="R909" s="511"/>
      <c r="T909" s="402"/>
      <c r="V909" s="402"/>
      <c r="W909" s="366"/>
      <c r="AB909" s="366"/>
      <c r="AG909" s="366"/>
    </row>
    <row r="910" ht="14.25" customHeight="1">
      <c r="H910" s="366"/>
      <c r="M910" s="366"/>
      <c r="R910" s="511"/>
      <c r="T910" s="402"/>
      <c r="V910" s="402"/>
      <c r="W910" s="366"/>
      <c r="AB910" s="366"/>
      <c r="AG910" s="366"/>
    </row>
    <row r="911" ht="14.25" customHeight="1">
      <c r="H911" s="366"/>
      <c r="M911" s="366"/>
      <c r="R911" s="511"/>
      <c r="T911" s="402"/>
      <c r="V911" s="402"/>
      <c r="W911" s="366"/>
      <c r="AB911" s="366"/>
      <c r="AG911" s="366"/>
    </row>
    <row r="912" ht="14.25" customHeight="1">
      <c r="H912" s="366"/>
      <c r="M912" s="366"/>
      <c r="R912" s="511"/>
      <c r="T912" s="402"/>
      <c r="V912" s="402"/>
      <c r="W912" s="366"/>
      <c r="AB912" s="366"/>
      <c r="AG912" s="366"/>
    </row>
    <row r="913" ht="14.25" customHeight="1">
      <c r="H913" s="366"/>
      <c r="M913" s="366"/>
      <c r="R913" s="511"/>
      <c r="T913" s="402"/>
      <c r="V913" s="402"/>
      <c r="W913" s="366"/>
      <c r="AB913" s="366"/>
      <c r="AG913" s="366"/>
    </row>
    <row r="914" ht="14.25" customHeight="1">
      <c r="H914" s="366"/>
      <c r="M914" s="366"/>
      <c r="R914" s="511"/>
      <c r="T914" s="402"/>
      <c r="V914" s="402"/>
      <c r="W914" s="366"/>
      <c r="AB914" s="366"/>
      <c r="AG914" s="366"/>
    </row>
    <row r="915" ht="14.25" customHeight="1">
      <c r="H915" s="366"/>
      <c r="M915" s="366"/>
      <c r="R915" s="511"/>
      <c r="T915" s="402"/>
      <c r="V915" s="402"/>
      <c r="W915" s="366"/>
      <c r="AB915" s="366"/>
      <c r="AG915" s="366"/>
    </row>
    <row r="916" ht="14.25" customHeight="1">
      <c r="H916" s="366"/>
      <c r="M916" s="366"/>
      <c r="R916" s="511"/>
      <c r="T916" s="402"/>
      <c r="V916" s="402"/>
      <c r="W916" s="366"/>
      <c r="AB916" s="366"/>
      <c r="AG916" s="366"/>
    </row>
    <row r="917" ht="14.25" customHeight="1">
      <c r="H917" s="366"/>
      <c r="M917" s="366"/>
      <c r="R917" s="511"/>
      <c r="T917" s="402"/>
      <c r="V917" s="402"/>
      <c r="W917" s="366"/>
      <c r="AB917" s="366"/>
      <c r="AG917" s="366"/>
    </row>
    <row r="918" ht="14.25" customHeight="1">
      <c r="H918" s="366"/>
      <c r="M918" s="366"/>
      <c r="R918" s="511"/>
      <c r="T918" s="402"/>
      <c r="V918" s="402"/>
      <c r="W918" s="366"/>
      <c r="AB918" s="366"/>
      <c r="AG918" s="366"/>
    </row>
    <row r="919" ht="14.25" customHeight="1">
      <c r="H919" s="366"/>
      <c r="M919" s="366"/>
      <c r="R919" s="511"/>
      <c r="T919" s="402"/>
      <c r="V919" s="402"/>
      <c r="W919" s="366"/>
      <c r="AB919" s="366"/>
      <c r="AG919" s="366"/>
    </row>
    <row r="920" ht="14.25" customHeight="1">
      <c r="H920" s="366"/>
      <c r="M920" s="366"/>
      <c r="R920" s="511"/>
      <c r="T920" s="402"/>
      <c r="V920" s="402"/>
      <c r="W920" s="366"/>
      <c r="AB920" s="366"/>
      <c r="AG920" s="366"/>
    </row>
    <row r="921" ht="14.25" customHeight="1">
      <c r="H921" s="366"/>
      <c r="M921" s="366"/>
      <c r="R921" s="511"/>
      <c r="T921" s="402"/>
      <c r="V921" s="402"/>
      <c r="W921" s="366"/>
      <c r="AB921" s="366"/>
      <c r="AG921" s="366"/>
    </row>
    <row r="922" ht="14.25" customHeight="1">
      <c r="H922" s="366"/>
      <c r="M922" s="366"/>
      <c r="R922" s="511"/>
      <c r="T922" s="402"/>
      <c r="V922" s="402"/>
      <c r="W922" s="366"/>
      <c r="AB922" s="366"/>
      <c r="AG922" s="366"/>
    </row>
    <row r="923" ht="14.25" customHeight="1">
      <c r="H923" s="366"/>
      <c r="M923" s="366"/>
      <c r="R923" s="511"/>
      <c r="T923" s="402"/>
      <c r="V923" s="402"/>
      <c r="W923" s="366"/>
      <c r="AB923" s="366"/>
      <c r="AG923" s="366"/>
    </row>
    <row r="924" ht="14.25" customHeight="1">
      <c r="H924" s="366"/>
      <c r="M924" s="366"/>
      <c r="R924" s="511"/>
      <c r="T924" s="402"/>
      <c r="V924" s="402"/>
      <c r="W924" s="366"/>
      <c r="AB924" s="366"/>
      <c r="AG924" s="366"/>
    </row>
    <row r="925" ht="14.25" customHeight="1">
      <c r="H925" s="366"/>
      <c r="M925" s="366"/>
      <c r="R925" s="511"/>
      <c r="T925" s="402"/>
      <c r="V925" s="402"/>
      <c r="W925" s="366"/>
      <c r="AB925" s="366"/>
      <c r="AG925" s="366"/>
    </row>
    <row r="926" ht="14.25" customHeight="1">
      <c r="H926" s="366"/>
      <c r="M926" s="366"/>
      <c r="R926" s="511"/>
      <c r="T926" s="402"/>
      <c r="V926" s="402"/>
      <c r="W926" s="366"/>
      <c r="AB926" s="366"/>
      <c r="AG926" s="366"/>
    </row>
    <row r="927" ht="14.25" customHeight="1">
      <c r="H927" s="366"/>
      <c r="M927" s="366"/>
      <c r="R927" s="511"/>
      <c r="T927" s="402"/>
      <c r="V927" s="402"/>
      <c r="W927" s="366"/>
      <c r="AB927" s="366"/>
      <c r="AG927" s="366"/>
    </row>
    <row r="928" ht="14.25" customHeight="1">
      <c r="H928" s="366"/>
      <c r="M928" s="366"/>
      <c r="R928" s="511"/>
      <c r="T928" s="402"/>
      <c r="V928" s="402"/>
      <c r="W928" s="366"/>
      <c r="AB928" s="366"/>
      <c r="AG928" s="366"/>
    </row>
    <row r="929" ht="14.25" customHeight="1">
      <c r="H929" s="366"/>
      <c r="M929" s="366"/>
      <c r="R929" s="511"/>
      <c r="T929" s="402"/>
      <c r="V929" s="402"/>
      <c r="W929" s="366"/>
      <c r="AB929" s="366"/>
      <c r="AG929" s="366"/>
    </row>
    <row r="930" ht="14.25" customHeight="1">
      <c r="H930" s="366"/>
      <c r="M930" s="366"/>
      <c r="R930" s="511"/>
      <c r="T930" s="402"/>
      <c r="V930" s="402"/>
      <c r="W930" s="366"/>
      <c r="AB930" s="366"/>
      <c r="AG930" s="366"/>
    </row>
    <row r="931" ht="14.25" customHeight="1">
      <c r="H931" s="366"/>
      <c r="M931" s="366"/>
      <c r="R931" s="511"/>
      <c r="T931" s="402"/>
      <c r="V931" s="402"/>
      <c r="W931" s="366"/>
      <c r="AB931" s="366"/>
      <c r="AG931" s="366"/>
    </row>
    <row r="932" ht="14.25" customHeight="1">
      <c r="H932" s="366"/>
      <c r="M932" s="366"/>
      <c r="R932" s="511"/>
      <c r="T932" s="402"/>
      <c r="V932" s="402"/>
      <c r="W932" s="366"/>
      <c r="AB932" s="366"/>
      <c r="AG932" s="366"/>
    </row>
    <row r="933" ht="14.25" customHeight="1">
      <c r="H933" s="366"/>
      <c r="M933" s="366"/>
      <c r="R933" s="511"/>
      <c r="T933" s="402"/>
      <c r="V933" s="402"/>
      <c r="W933" s="366"/>
      <c r="AB933" s="366"/>
      <c r="AG933" s="366"/>
    </row>
    <row r="934" ht="14.25" customHeight="1">
      <c r="H934" s="366"/>
      <c r="M934" s="366"/>
      <c r="R934" s="511"/>
      <c r="T934" s="402"/>
      <c r="V934" s="402"/>
      <c r="W934" s="366"/>
      <c r="AB934" s="366"/>
      <c r="AG934" s="366"/>
    </row>
    <row r="935" ht="14.25" customHeight="1">
      <c r="H935" s="366"/>
      <c r="M935" s="366"/>
      <c r="R935" s="511"/>
      <c r="T935" s="402"/>
      <c r="V935" s="402"/>
      <c r="W935" s="366"/>
      <c r="AB935" s="366"/>
      <c r="AG935" s="366"/>
    </row>
    <row r="936" ht="14.25" customHeight="1">
      <c r="H936" s="366"/>
      <c r="M936" s="366"/>
      <c r="R936" s="511"/>
      <c r="T936" s="402"/>
      <c r="V936" s="402"/>
      <c r="W936" s="366"/>
      <c r="AB936" s="366"/>
      <c r="AG936" s="366"/>
    </row>
    <row r="937" ht="14.25" customHeight="1">
      <c r="H937" s="366"/>
      <c r="M937" s="366"/>
      <c r="R937" s="511"/>
      <c r="T937" s="402"/>
      <c r="V937" s="402"/>
      <c r="W937" s="366"/>
      <c r="AB937" s="366"/>
      <c r="AG937" s="366"/>
    </row>
    <row r="938" ht="14.25" customHeight="1">
      <c r="H938" s="366"/>
      <c r="M938" s="366"/>
      <c r="R938" s="511"/>
      <c r="T938" s="402"/>
      <c r="V938" s="402"/>
      <c r="W938" s="366"/>
      <c r="AB938" s="366"/>
      <c r="AG938" s="366"/>
    </row>
    <row r="939" ht="14.25" customHeight="1">
      <c r="H939" s="366"/>
      <c r="M939" s="366"/>
      <c r="R939" s="511"/>
      <c r="T939" s="402"/>
      <c r="V939" s="402"/>
      <c r="W939" s="366"/>
      <c r="AB939" s="366"/>
      <c r="AG939" s="366"/>
    </row>
    <row r="940" ht="14.25" customHeight="1">
      <c r="H940" s="366"/>
      <c r="M940" s="366"/>
      <c r="R940" s="511"/>
      <c r="T940" s="402"/>
      <c r="V940" s="402"/>
      <c r="W940" s="366"/>
      <c r="AB940" s="366"/>
      <c r="AG940" s="366"/>
    </row>
    <row r="941" ht="14.25" customHeight="1">
      <c r="H941" s="366"/>
      <c r="M941" s="366"/>
      <c r="R941" s="511"/>
      <c r="T941" s="402"/>
      <c r="V941" s="402"/>
      <c r="W941" s="366"/>
      <c r="AB941" s="366"/>
      <c r="AG941" s="366"/>
    </row>
    <row r="942" ht="14.25" customHeight="1">
      <c r="H942" s="366"/>
      <c r="M942" s="366"/>
      <c r="R942" s="511"/>
      <c r="T942" s="402"/>
      <c r="V942" s="402"/>
      <c r="W942" s="366"/>
      <c r="AB942" s="366"/>
      <c r="AG942" s="366"/>
    </row>
    <row r="943" ht="14.25" customHeight="1">
      <c r="H943" s="366"/>
      <c r="M943" s="366"/>
      <c r="R943" s="511"/>
      <c r="T943" s="402"/>
      <c r="V943" s="402"/>
      <c r="W943" s="366"/>
      <c r="AB943" s="366"/>
      <c r="AG943" s="366"/>
    </row>
    <row r="944" ht="14.25" customHeight="1">
      <c r="H944" s="366"/>
      <c r="M944" s="366"/>
      <c r="R944" s="511"/>
      <c r="T944" s="402"/>
      <c r="V944" s="402"/>
      <c r="W944" s="366"/>
      <c r="AB944" s="366"/>
      <c r="AG944" s="366"/>
    </row>
    <row r="945" ht="14.25" customHeight="1">
      <c r="H945" s="366"/>
      <c r="M945" s="366"/>
      <c r="R945" s="511"/>
      <c r="T945" s="402"/>
      <c r="V945" s="402"/>
      <c r="W945" s="366"/>
      <c r="AB945" s="366"/>
      <c r="AG945" s="366"/>
    </row>
    <row r="946" ht="14.25" customHeight="1">
      <c r="H946" s="366"/>
      <c r="M946" s="366"/>
      <c r="R946" s="511"/>
      <c r="T946" s="402"/>
      <c r="V946" s="402"/>
      <c r="W946" s="366"/>
      <c r="AB946" s="366"/>
      <c r="AG946" s="366"/>
    </row>
    <row r="947" ht="14.25" customHeight="1">
      <c r="H947" s="366"/>
      <c r="M947" s="366"/>
      <c r="R947" s="511"/>
      <c r="T947" s="402"/>
      <c r="V947" s="402"/>
      <c r="W947" s="366"/>
      <c r="AB947" s="366"/>
      <c r="AG947" s="366"/>
    </row>
    <row r="948" ht="14.25" customHeight="1">
      <c r="H948" s="366"/>
      <c r="M948" s="366"/>
      <c r="R948" s="511"/>
      <c r="T948" s="402"/>
      <c r="V948" s="402"/>
      <c r="W948" s="366"/>
      <c r="AB948" s="366"/>
      <c r="AG948" s="366"/>
    </row>
    <row r="949" ht="14.25" customHeight="1">
      <c r="H949" s="366"/>
      <c r="M949" s="366"/>
      <c r="R949" s="511"/>
      <c r="T949" s="402"/>
      <c r="V949" s="402"/>
      <c r="W949" s="366"/>
      <c r="AB949" s="366"/>
      <c r="AG949" s="366"/>
    </row>
    <row r="950" ht="14.25" customHeight="1">
      <c r="H950" s="366"/>
      <c r="M950" s="366"/>
      <c r="R950" s="511"/>
      <c r="T950" s="402"/>
      <c r="V950" s="402"/>
      <c r="W950" s="366"/>
      <c r="AB950" s="366"/>
      <c r="AG950" s="366"/>
    </row>
    <row r="951" ht="14.25" customHeight="1">
      <c r="H951" s="366"/>
      <c r="M951" s="366"/>
      <c r="R951" s="511"/>
      <c r="T951" s="402"/>
      <c r="V951" s="402"/>
      <c r="W951" s="366"/>
      <c r="AB951" s="366"/>
      <c r="AG951" s="366"/>
    </row>
    <row r="952" ht="14.25" customHeight="1">
      <c r="H952" s="366"/>
      <c r="M952" s="366"/>
      <c r="R952" s="511"/>
      <c r="T952" s="402"/>
      <c r="V952" s="402"/>
      <c r="W952" s="366"/>
      <c r="AB952" s="366"/>
      <c r="AG952" s="366"/>
    </row>
    <row r="953" ht="14.25" customHeight="1">
      <c r="H953" s="366"/>
      <c r="M953" s="366"/>
      <c r="R953" s="511"/>
      <c r="T953" s="402"/>
      <c r="V953" s="402"/>
      <c r="W953" s="366"/>
      <c r="AB953" s="366"/>
      <c r="AG953" s="366"/>
    </row>
    <row r="954" ht="14.25" customHeight="1">
      <c r="H954" s="366"/>
      <c r="M954" s="366"/>
      <c r="R954" s="511"/>
      <c r="T954" s="402"/>
      <c r="V954" s="402"/>
      <c r="W954" s="366"/>
      <c r="AB954" s="366"/>
      <c r="AG954" s="366"/>
    </row>
    <row r="955" ht="14.25" customHeight="1">
      <c r="H955" s="366"/>
      <c r="M955" s="366"/>
      <c r="R955" s="511"/>
      <c r="T955" s="402"/>
      <c r="V955" s="402"/>
      <c r="W955" s="366"/>
      <c r="AB955" s="366"/>
      <c r="AG955" s="366"/>
    </row>
    <row r="956" ht="14.25" customHeight="1">
      <c r="H956" s="366"/>
      <c r="M956" s="366"/>
      <c r="R956" s="511"/>
      <c r="T956" s="402"/>
      <c r="V956" s="402"/>
      <c r="W956" s="366"/>
      <c r="AB956" s="366"/>
      <c r="AG956" s="366"/>
    </row>
    <row r="957" ht="14.25" customHeight="1">
      <c r="H957" s="366"/>
      <c r="M957" s="366"/>
      <c r="R957" s="511"/>
      <c r="T957" s="402"/>
      <c r="V957" s="402"/>
      <c r="W957" s="366"/>
      <c r="AB957" s="366"/>
      <c r="AG957" s="366"/>
    </row>
    <row r="958" ht="14.25" customHeight="1">
      <c r="H958" s="366"/>
      <c r="M958" s="366"/>
      <c r="R958" s="511"/>
      <c r="T958" s="402"/>
      <c r="V958" s="402"/>
      <c r="W958" s="366"/>
      <c r="AB958" s="366"/>
      <c r="AG958" s="366"/>
    </row>
    <row r="959" ht="14.25" customHeight="1">
      <c r="H959" s="366"/>
      <c r="M959" s="366"/>
      <c r="R959" s="511"/>
      <c r="T959" s="402"/>
      <c r="V959" s="402"/>
      <c r="W959" s="366"/>
      <c r="AB959" s="366"/>
      <c r="AG959" s="366"/>
    </row>
    <row r="960" ht="14.25" customHeight="1">
      <c r="H960" s="366"/>
      <c r="M960" s="366"/>
      <c r="R960" s="511"/>
      <c r="T960" s="402"/>
      <c r="V960" s="402"/>
      <c r="W960" s="366"/>
      <c r="AB960" s="366"/>
      <c r="AG960" s="366"/>
    </row>
    <row r="961" ht="14.25" customHeight="1">
      <c r="H961" s="366"/>
      <c r="M961" s="366"/>
      <c r="R961" s="511"/>
      <c r="T961" s="402"/>
      <c r="V961" s="402"/>
      <c r="W961" s="366"/>
      <c r="AB961" s="366"/>
      <c r="AG961" s="366"/>
    </row>
    <row r="962" ht="14.25" customHeight="1">
      <c r="H962" s="366"/>
      <c r="M962" s="366"/>
      <c r="R962" s="511"/>
      <c r="T962" s="402"/>
      <c r="V962" s="402"/>
      <c r="W962" s="366"/>
      <c r="AB962" s="366"/>
      <c r="AG962" s="366"/>
    </row>
    <row r="963" ht="14.25" customHeight="1">
      <c r="H963" s="366"/>
      <c r="M963" s="366"/>
      <c r="R963" s="511"/>
      <c r="T963" s="402"/>
      <c r="V963" s="402"/>
      <c r="W963" s="366"/>
      <c r="AB963" s="366"/>
      <c r="AG963" s="366"/>
    </row>
    <row r="964" ht="14.25" customHeight="1">
      <c r="H964" s="366"/>
      <c r="M964" s="366"/>
      <c r="R964" s="511"/>
      <c r="T964" s="402"/>
      <c r="V964" s="402"/>
      <c r="W964" s="366"/>
      <c r="AB964" s="366"/>
      <c r="AG964" s="366"/>
    </row>
    <row r="965" ht="14.25" customHeight="1">
      <c r="H965" s="366"/>
      <c r="M965" s="366"/>
      <c r="R965" s="511"/>
      <c r="T965" s="402"/>
      <c r="V965" s="402"/>
      <c r="W965" s="366"/>
      <c r="AB965" s="366"/>
      <c r="AG965" s="366"/>
    </row>
    <row r="966" ht="14.25" customHeight="1">
      <c r="H966" s="366"/>
      <c r="M966" s="366"/>
      <c r="R966" s="511"/>
      <c r="T966" s="402"/>
      <c r="V966" s="402"/>
      <c r="W966" s="366"/>
      <c r="AB966" s="366"/>
      <c r="AG966" s="366"/>
    </row>
    <row r="967" ht="14.25" customHeight="1">
      <c r="H967" s="366"/>
      <c r="M967" s="366"/>
      <c r="R967" s="511"/>
      <c r="T967" s="402"/>
      <c r="V967" s="402"/>
      <c r="W967" s="366"/>
      <c r="AB967" s="366"/>
      <c r="AG967" s="366"/>
    </row>
    <row r="968" ht="14.25" customHeight="1">
      <c r="H968" s="366"/>
      <c r="M968" s="366"/>
      <c r="R968" s="511"/>
      <c r="T968" s="402"/>
      <c r="V968" s="402"/>
      <c r="W968" s="366"/>
      <c r="AB968" s="366"/>
      <c r="AG968" s="366"/>
    </row>
    <row r="969" ht="14.25" customHeight="1">
      <c r="H969" s="366"/>
      <c r="M969" s="366"/>
      <c r="R969" s="511"/>
      <c r="T969" s="402"/>
      <c r="V969" s="402"/>
      <c r="W969" s="366"/>
      <c r="AB969" s="366"/>
      <c r="AG969" s="366"/>
    </row>
    <row r="970" ht="14.25" customHeight="1">
      <c r="H970" s="366"/>
      <c r="M970" s="366"/>
      <c r="R970" s="511"/>
      <c r="T970" s="402"/>
      <c r="V970" s="402"/>
      <c r="W970" s="366"/>
      <c r="AB970" s="366"/>
      <c r="AG970" s="366"/>
    </row>
    <row r="971" ht="14.25" customHeight="1">
      <c r="H971" s="366"/>
      <c r="M971" s="366"/>
      <c r="R971" s="511"/>
      <c r="T971" s="402"/>
      <c r="V971" s="402"/>
      <c r="W971" s="366"/>
      <c r="AB971" s="366"/>
      <c r="AG971" s="366"/>
    </row>
    <row r="972" ht="14.25" customHeight="1">
      <c r="H972" s="366"/>
      <c r="M972" s="366"/>
      <c r="R972" s="511"/>
      <c r="T972" s="402"/>
      <c r="V972" s="402"/>
      <c r="W972" s="366"/>
      <c r="AB972" s="366"/>
      <c r="AG972" s="366"/>
    </row>
    <row r="973" ht="14.25" customHeight="1">
      <c r="H973" s="366"/>
      <c r="M973" s="366"/>
      <c r="R973" s="511"/>
      <c r="T973" s="402"/>
      <c r="V973" s="402"/>
      <c r="W973" s="366"/>
      <c r="AB973" s="366"/>
      <c r="AG973" s="366"/>
    </row>
    <row r="974" ht="14.25" customHeight="1">
      <c r="H974" s="366"/>
      <c r="M974" s="366"/>
      <c r="R974" s="511"/>
      <c r="T974" s="402"/>
      <c r="V974" s="402"/>
      <c r="W974" s="366"/>
      <c r="AB974" s="366"/>
      <c r="AG974" s="366"/>
    </row>
    <row r="975" ht="14.25" customHeight="1">
      <c r="H975" s="366"/>
      <c r="M975" s="366"/>
      <c r="R975" s="511"/>
      <c r="T975" s="402"/>
      <c r="V975" s="402"/>
      <c r="W975" s="366"/>
      <c r="AB975" s="366"/>
      <c r="AG975" s="366"/>
    </row>
    <row r="976" ht="14.25" customHeight="1">
      <c r="H976" s="366"/>
      <c r="M976" s="366"/>
      <c r="R976" s="511"/>
      <c r="T976" s="402"/>
      <c r="V976" s="402"/>
      <c r="W976" s="366"/>
      <c r="AB976" s="366"/>
      <c r="AG976" s="366"/>
    </row>
    <row r="977" ht="14.25" customHeight="1">
      <c r="H977" s="366"/>
      <c r="M977" s="366"/>
      <c r="R977" s="511"/>
      <c r="T977" s="402"/>
      <c r="V977" s="402"/>
      <c r="W977" s="366"/>
      <c r="AB977" s="366"/>
      <c r="AG977" s="366"/>
    </row>
    <row r="978" ht="14.25" customHeight="1">
      <c r="H978" s="366"/>
      <c r="M978" s="366"/>
      <c r="R978" s="511"/>
      <c r="T978" s="402"/>
      <c r="V978" s="402"/>
      <c r="W978" s="366"/>
      <c r="AB978" s="366"/>
      <c r="AG978" s="366"/>
    </row>
    <row r="979" ht="14.25" customHeight="1">
      <c r="H979" s="366"/>
      <c r="M979" s="366"/>
      <c r="R979" s="511"/>
      <c r="T979" s="402"/>
      <c r="V979" s="402"/>
      <c r="W979" s="366"/>
      <c r="AB979" s="366"/>
      <c r="AG979" s="366"/>
    </row>
    <row r="980" ht="14.25" customHeight="1">
      <c r="H980" s="366"/>
      <c r="M980" s="366"/>
      <c r="R980" s="511"/>
      <c r="T980" s="402"/>
      <c r="V980" s="402"/>
      <c r="W980" s="366"/>
      <c r="AB980" s="366"/>
      <c r="AG980" s="366"/>
    </row>
    <row r="981" ht="14.25" customHeight="1">
      <c r="H981" s="366"/>
      <c r="M981" s="366"/>
      <c r="R981" s="511"/>
      <c r="T981" s="402"/>
      <c r="V981" s="402"/>
      <c r="W981" s="366"/>
      <c r="AB981" s="366"/>
      <c r="AG981" s="366"/>
    </row>
    <row r="982" ht="14.25" customHeight="1">
      <c r="H982" s="366"/>
      <c r="M982" s="366"/>
      <c r="R982" s="511"/>
      <c r="T982" s="402"/>
      <c r="V982" s="402"/>
      <c r="W982" s="366"/>
      <c r="AB982" s="366"/>
      <c r="AG982" s="366"/>
    </row>
    <row r="983" ht="14.25" customHeight="1">
      <c r="H983" s="366"/>
      <c r="M983" s="366"/>
      <c r="R983" s="511"/>
      <c r="T983" s="402"/>
      <c r="V983" s="402"/>
      <c r="W983" s="366"/>
      <c r="AB983" s="366"/>
      <c r="AG983" s="366"/>
    </row>
    <row r="984" ht="14.25" customHeight="1">
      <c r="H984" s="366"/>
      <c r="M984" s="366"/>
      <c r="R984" s="511"/>
      <c r="T984" s="402"/>
      <c r="V984" s="402"/>
      <c r="W984" s="366"/>
      <c r="AB984" s="366"/>
      <c r="AG984" s="366"/>
    </row>
    <row r="985" ht="14.25" customHeight="1">
      <c r="H985" s="366"/>
      <c r="M985" s="366"/>
      <c r="R985" s="511"/>
      <c r="T985" s="402"/>
      <c r="V985" s="402"/>
      <c r="W985" s="366"/>
      <c r="AB985" s="366"/>
      <c r="AG985" s="366"/>
    </row>
    <row r="986" ht="14.25" customHeight="1">
      <c r="H986" s="366"/>
      <c r="M986" s="366"/>
      <c r="R986" s="511"/>
      <c r="T986" s="402"/>
      <c r="V986" s="402"/>
      <c r="W986" s="366"/>
      <c r="AB986" s="366"/>
      <c r="AG986" s="366"/>
    </row>
    <row r="987" ht="14.25" customHeight="1">
      <c r="H987" s="366"/>
      <c r="M987" s="366"/>
      <c r="R987" s="511"/>
      <c r="T987" s="402"/>
      <c r="V987" s="402"/>
      <c r="W987" s="366"/>
      <c r="AB987" s="366"/>
      <c r="AG987" s="366"/>
    </row>
    <row r="988" ht="14.25" customHeight="1">
      <c r="H988" s="366"/>
      <c r="M988" s="366"/>
      <c r="R988" s="511"/>
      <c r="T988" s="402"/>
      <c r="V988" s="402"/>
      <c r="W988" s="366"/>
      <c r="AB988" s="366"/>
      <c r="AG988" s="366"/>
    </row>
    <row r="989" ht="14.25" customHeight="1">
      <c r="H989" s="366"/>
      <c r="M989" s="366"/>
      <c r="R989" s="511"/>
      <c r="T989" s="402"/>
      <c r="V989" s="402"/>
      <c r="W989" s="366"/>
      <c r="AB989" s="366"/>
      <c r="AG989" s="366"/>
    </row>
    <row r="990" ht="14.25" customHeight="1">
      <c r="H990" s="366"/>
      <c r="M990" s="366"/>
      <c r="R990" s="511"/>
      <c r="T990" s="402"/>
      <c r="V990" s="402"/>
      <c r="W990" s="366"/>
      <c r="AB990" s="366"/>
      <c r="AG990" s="366"/>
    </row>
    <row r="991" ht="14.25" customHeight="1">
      <c r="H991" s="366"/>
      <c r="M991" s="366"/>
      <c r="R991" s="511"/>
      <c r="T991" s="402"/>
      <c r="V991" s="402"/>
      <c r="W991" s="366"/>
      <c r="AB991" s="366"/>
      <c r="AG991" s="366"/>
    </row>
    <row r="992" ht="14.25" customHeight="1">
      <c r="H992" s="366"/>
      <c r="M992" s="366"/>
      <c r="R992" s="511"/>
      <c r="T992" s="402"/>
      <c r="V992" s="402"/>
      <c r="W992" s="366"/>
      <c r="AB992" s="366"/>
      <c r="AG992" s="366"/>
    </row>
    <row r="993" ht="14.25" customHeight="1">
      <c r="H993" s="366"/>
      <c r="M993" s="366"/>
      <c r="R993" s="511"/>
      <c r="T993" s="402"/>
      <c r="V993" s="402"/>
      <c r="W993" s="366"/>
      <c r="AB993" s="366"/>
      <c r="AG993" s="366"/>
    </row>
    <row r="994" ht="14.25" customHeight="1">
      <c r="H994" s="366"/>
      <c r="M994" s="366"/>
      <c r="R994" s="511"/>
      <c r="T994" s="402"/>
      <c r="V994" s="402"/>
      <c r="W994" s="366"/>
      <c r="AB994" s="366"/>
      <c r="AG994" s="366"/>
    </row>
    <row r="995" ht="14.25" customHeight="1">
      <c r="H995" s="366"/>
      <c r="M995" s="366"/>
      <c r="R995" s="511"/>
      <c r="T995" s="402"/>
      <c r="V995" s="402"/>
      <c r="W995" s="366"/>
      <c r="AB995" s="366"/>
      <c r="AG995" s="366"/>
    </row>
    <row r="996" ht="14.25" customHeight="1">
      <c r="H996" s="366"/>
      <c r="M996" s="366"/>
      <c r="R996" s="511"/>
      <c r="T996" s="402"/>
      <c r="V996" s="402"/>
      <c r="W996" s="366"/>
      <c r="AB996" s="366"/>
      <c r="AG996" s="366"/>
    </row>
    <row r="997" ht="14.25" customHeight="1">
      <c r="H997" s="366"/>
      <c r="M997" s="366"/>
      <c r="R997" s="511"/>
      <c r="T997" s="402"/>
      <c r="V997" s="402"/>
      <c r="W997" s="366"/>
      <c r="AB997" s="366"/>
      <c r="AG997" s="366"/>
    </row>
    <row r="998" ht="14.25" customHeight="1">
      <c r="H998" s="366"/>
      <c r="M998" s="366"/>
      <c r="R998" s="511"/>
      <c r="T998" s="402"/>
      <c r="V998" s="402"/>
      <c r="W998" s="366"/>
      <c r="AB998" s="366"/>
      <c r="AG998" s="366"/>
    </row>
    <row r="999" ht="14.25" customHeight="1">
      <c r="H999" s="366"/>
      <c r="M999" s="366"/>
      <c r="R999" s="511"/>
      <c r="T999" s="402"/>
      <c r="V999" s="402"/>
      <c r="W999" s="366"/>
      <c r="AB999" s="366"/>
      <c r="AG999" s="366"/>
    </row>
    <row r="1000" ht="14.25" customHeight="1">
      <c r="H1000" s="366"/>
      <c r="M1000" s="366"/>
      <c r="R1000" s="511"/>
      <c r="T1000" s="402"/>
      <c r="V1000" s="402"/>
      <c r="W1000" s="366"/>
      <c r="AB1000" s="366"/>
      <c r="AG1000" s="366"/>
    </row>
  </sheetData>
  <mergeCells count="11">
    <mergeCell ref="X2:Y2"/>
    <mergeCell ref="Z2:AA2"/>
    <mergeCell ref="AC2:AD2"/>
    <mergeCell ref="AE2:AF2"/>
    <mergeCell ref="B2:E2"/>
    <mergeCell ref="I2:J2"/>
    <mergeCell ref="K2:L2"/>
    <mergeCell ref="N2:O2"/>
    <mergeCell ref="P2:Q2"/>
    <mergeCell ref="S2:T2"/>
    <mergeCell ref="U2:V2"/>
  </mergeCells>
  <dataValidations>
    <dataValidation type="list" allowBlank="1" showErrorMessage="1" sqref="A4:A100">
      <formula1>Product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32.75"/>
    <col customWidth="1" min="3" max="3" width="10.25"/>
    <col customWidth="1" min="4" max="4" width="10.88"/>
    <col customWidth="1" min="5" max="5" width="11.25"/>
    <col customWidth="1" min="6" max="6" width="10.75"/>
    <col customWidth="1" min="7" max="7" width="9.88"/>
    <col customWidth="1" min="8" max="8" width="7.63"/>
    <col customWidth="1" min="9" max="9" width="2.25"/>
    <col customWidth="1" min="10" max="10" width="12.88"/>
    <col customWidth="1" min="11" max="11" width="6.63"/>
    <col customWidth="1" min="12" max="14" width="8.63"/>
    <col customWidth="1" min="15" max="15" width="2.25"/>
    <col customWidth="1" min="16" max="17" width="8.63"/>
    <col customWidth="1" min="18" max="18" width="2.25"/>
    <col customWidth="1" min="19" max="22" width="10.0"/>
  </cols>
  <sheetData>
    <row r="1" ht="14.25" customHeight="1">
      <c r="A1" s="433">
        <f>Personnel!B2</f>
        <v>12.71</v>
      </c>
      <c r="B1" s="434" t="s">
        <v>372</v>
      </c>
      <c r="C1" s="434" t="s">
        <v>1338</v>
      </c>
      <c r="D1" s="435">
        <f>Personnel!K7</f>
        <v>46265</v>
      </c>
      <c r="E1" s="434" t="s">
        <v>1535</v>
      </c>
      <c r="F1" s="435">
        <f>Personnel!L7</f>
        <v>46271</v>
      </c>
      <c r="G1" s="434"/>
      <c r="H1" s="434"/>
      <c r="I1" s="434"/>
      <c r="J1" s="436"/>
      <c r="K1" s="434"/>
      <c r="L1" s="434"/>
      <c r="M1" s="434"/>
      <c r="N1" s="434"/>
      <c r="O1" s="434"/>
      <c r="P1" s="434"/>
      <c r="Q1" s="434"/>
      <c r="R1" s="434"/>
      <c r="S1" s="434" t="s">
        <v>1536</v>
      </c>
      <c r="W1" s="434"/>
      <c r="X1" s="434"/>
      <c r="Y1" s="434"/>
      <c r="Z1" s="434"/>
    </row>
    <row r="2" ht="26.25" customHeight="1">
      <c r="A2" s="519" t="s">
        <v>2</v>
      </c>
      <c r="B2" s="519" t="s">
        <v>1537</v>
      </c>
      <c r="C2" s="519" t="s">
        <v>1538</v>
      </c>
      <c r="D2" s="519" t="s">
        <v>1539</v>
      </c>
      <c r="E2" s="519" t="s">
        <v>47</v>
      </c>
      <c r="F2" s="519" t="s">
        <v>1540</v>
      </c>
      <c r="G2" s="519" t="s">
        <v>1299</v>
      </c>
      <c r="H2" s="438" t="s">
        <v>1541</v>
      </c>
      <c r="I2" s="439"/>
      <c r="J2" s="520" t="s">
        <v>59</v>
      </c>
      <c r="K2" s="445" t="s">
        <v>4125</v>
      </c>
      <c r="L2" s="519" t="s">
        <v>1213</v>
      </c>
      <c r="M2" s="521" t="s">
        <v>1542</v>
      </c>
      <c r="N2" s="521" t="s">
        <v>1543</v>
      </c>
      <c r="O2" s="439"/>
      <c r="P2" s="519" t="s">
        <v>1544</v>
      </c>
      <c r="Q2" s="522" t="s">
        <v>1545</v>
      </c>
      <c r="R2" s="443"/>
      <c r="S2" s="523">
        <v>0.0</v>
      </c>
      <c r="T2" s="519">
        <v>1.0</v>
      </c>
      <c r="U2" s="519">
        <v>2.0</v>
      </c>
      <c r="V2" s="519">
        <v>3.0</v>
      </c>
      <c r="W2" s="439"/>
      <c r="X2" s="445" t="s">
        <v>1546</v>
      </c>
      <c r="Y2" s="445" t="s">
        <v>29</v>
      </c>
      <c r="Z2" s="439"/>
    </row>
    <row r="3" ht="14.25" customHeight="1">
      <c r="A3" s="448"/>
      <c r="B3" s="448"/>
      <c r="C3" s="454"/>
      <c r="D3" s="461"/>
      <c r="E3" s="461"/>
      <c r="F3" s="461"/>
      <c r="G3" s="450">
        <f t="shared" ref="G3:G647" si="1">F3-D3-E3</f>
        <v>0</v>
      </c>
      <c r="H3" s="451" t="str">
        <f t="shared" ref="H3:H647" si="2">IF(G3=0,"",ROUND(G3*24,6))</f>
        <v/>
      </c>
      <c r="I3" s="492">
        <v>0.0</v>
      </c>
      <c r="J3" s="477"/>
      <c r="K3" s="488"/>
      <c r="L3" s="454" t="str">
        <f t="shared" ref="L3:L647" si="3">IF(H3="","",if(B3="development","D",if(I3="ZZD","DG",if(I3="AAD","D",if(B3="Maintenance",2, IF(P3&gt;=V3,$V$2,IF(P3&lt;T3,$S$2,IF(P3&lt;U3,$T$2,$U$2))))))))</f>
        <v/>
      </c>
      <c r="M3" s="455" t="str">
        <f t="array" ref="M3">(IFERROR(if(K3="",IF(J3="","",XLOOKUP(L3,Personnel!$B$4:$G$4,Personnel!$B$5:$G$5)),xLOOKUP(L3,Personnel!$B$4:$G$4,Personnel!$B$6:$G$6)),""))</f>
        <v/>
      </c>
      <c r="N3" s="455">
        <f t="shared" ref="N3:N647" si="4">IFERROR(ROUND(H3*M3,2),"")</f>
        <v>0</v>
      </c>
      <c r="O3" s="434"/>
      <c r="P3" s="456" t="str">
        <f t="shared" ref="P3:P647" si="5">IFERROR(round(sum(J3/H3),0),"")</f>
        <v/>
      </c>
      <c r="Q3" s="457">
        <f t="shared" ref="Q3:Q647" si="6">IFERROR(ROUND(N3-SUM($A$1*H3),2),"")</f>
        <v>0</v>
      </c>
      <c r="R3" s="458"/>
      <c r="S3" s="459" t="str">
        <f t="array" ref="S3">IF(B3="","",XLOOKUP($B3,Product,'Product List'!D:D))</f>
        <v/>
      </c>
      <c r="T3" s="454" t="str">
        <f t="array" ref="T3">IF(B3="","",XLOOKUP($B3,Product,'Product List'!E:E))</f>
        <v/>
      </c>
      <c r="U3" s="454" t="str">
        <f t="array" ref="U3">IF(B3="","",XLOOKUP($B3,Product,'Product List'!F:F))</f>
        <v/>
      </c>
      <c r="V3" s="454" t="str">
        <f t="array" ref="V3">IF(B3="","",XLOOKUP($B3,Product,'Product List'!G:G))</f>
        <v/>
      </c>
      <c r="W3" s="434"/>
      <c r="X3" s="434" t="str">
        <f t="array" ref="X3">iferror(xlookup(B3,'Product List'!A:A,'Product List'!P:P),"")</f>
        <v/>
      </c>
      <c r="Y3" s="434">
        <f t="shared" ref="Y3:Y88" si="7">J3*X3</f>
        <v>0</v>
      </c>
      <c r="Z3" s="434"/>
    </row>
    <row r="4" ht="14.25" customHeight="1">
      <c r="A4" s="448"/>
      <c r="B4" s="448"/>
      <c r="C4" s="448"/>
      <c r="D4" s="461"/>
      <c r="E4" s="461"/>
      <c r="F4" s="461"/>
      <c r="G4" s="450">
        <f t="shared" si="1"/>
        <v>0</v>
      </c>
      <c r="H4" s="451" t="str">
        <f t="shared" si="2"/>
        <v/>
      </c>
      <c r="I4" s="452" t="str">
        <f t="shared" ref="I4:I647" si="8">left(B4,3)</f>
        <v/>
      </c>
      <c r="J4" s="477"/>
      <c r="K4" s="488"/>
      <c r="L4" s="454" t="str">
        <f t="shared" si="3"/>
        <v/>
      </c>
      <c r="M4" s="455" t="str">
        <f t="array" ref="M4">(IFERROR(if(K4="",IF(J4="","",XLOOKUP(L4,Personnel!$B$4:$G$4,Personnel!$B$5:$G$5)),xLOOKUP(L4,Personnel!$B$4:$G$4,Personnel!$B$6:$G$6)),""))</f>
        <v/>
      </c>
      <c r="N4" s="455">
        <f t="shared" si="4"/>
        <v>0</v>
      </c>
      <c r="O4" s="434"/>
      <c r="P4" s="456" t="str">
        <f t="shared" si="5"/>
        <v/>
      </c>
      <c r="Q4" s="457">
        <f t="shared" si="6"/>
        <v>0</v>
      </c>
      <c r="R4" s="458"/>
      <c r="S4" s="459" t="str">
        <f t="array" ref="S4">IF(B4="","",XLOOKUP($B4,Product,'Product List'!D:D))</f>
        <v/>
      </c>
      <c r="T4" s="454" t="str">
        <f t="array" ref="T4">IF(B4="","",XLOOKUP($B4,Product,'Product List'!E:E))</f>
        <v/>
      </c>
      <c r="U4" s="454" t="str">
        <f t="array" ref="U4">IF(B4="","",XLOOKUP($B4,Product,'Product List'!F:F))</f>
        <v/>
      </c>
      <c r="V4" s="454" t="str">
        <f t="array" ref="V4">IF(B4="","",XLOOKUP($B4,Product,'Product List'!G:G))</f>
        <v/>
      </c>
      <c r="W4" s="434"/>
      <c r="X4" s="434" t="str">
        <f t="array" ref="X4">iferror(xlookup(B4,'Product List'!A:A,'Product List'!P:P),"")</f>
        <v/>
      </c>
      <c r="Y4" s="434">
        <f t="shared" si="7"/>
        <v>0</v>
      </c>
      <c r="Z4" s="434"/>
    </row>
    <row r="5" ht="14.25" customHeight="1">
      <c r="A5" s="448"/>
      <c r="B5" s="448"/>
      <c r="C5" s="448"/>
      <c r="D5" s="461"/>
      <c r="E5" s="461"/>
      <c r="F5" s="461"/>
      <c r="G5" s="450">
        <f t="shared" si="1"/>
        <v>0</v>
      </c>
      <c r="H5" s="451" t="str">
        <f t="shared" si="2"/>
        <v/>
      </c>
      <c r="I5" s="452" t="str">
        <f t="shared" si="8"/>
        <v/>
      </c>
      <c r="J5" s="477"/>
      <c r="K5" s="434"/>
      <c r="L5" s="454" t="str">
        <f t="shared" si="3"/>
        <v/>
      </c>
      <c r="M5" s="455" t="str">
        <f t="array" ref="M5">(IFERROR(if(K5="",IF(J5="","",XLOOKUP(L5,Personnel!$B$4:$G$4,Personnel!$B$5:$G$5)),xLOOKUP(L5,Personnel!$B$4:$G$4,Personnel!$B$6:$G$6)),""))</f>
        <v/>
      </c>
      <c r="N5" s="455">
        <f t="shared" si="4"/>
        <v>0</v>
      </c>
      <c r="O5" s="434"/>
      <c r="P5" s="456" t="str">
        <f t="shared" si="5"/>
        <v/>
      </c>
      <c r="Q5" s="457">
        <f t="shared" si="6"/>
        <v>0</v>
      </c>
      <c r="R5" s="458"/>
      <c r="S5" s="459" t="str">
        <f t="array" ref="S5">IF(B5="","",XLOOKUP($B5,Product,'Product List'!D:D))</f>
        <v/>
      </c>
      <c r="T5" s="454" t="str">
        <f t="array" ref="T5">IF(B5="","",XLOOKUP($B5,Product,'Product List'!E:E))</f>
        <v/>
      </c>
      <c r="U5" s="454" t="str">
        <f t="array" ref="U5">IF(B5="","",XLOOKUP($B5,Product,'Product List'!F:F))</f>
        <v/>
      </c>
      <c r="V5" s="454" t="str">
        <f t="array" ref="V5">IF(B5="","",XLOOKUP($B5,Product,'Product List'!G:G))</f>
        <v/>
      </c>
      <c r="W5" s="434"/>
      <c r="X5" s="434" t="str">
        <f t="array" ref="X5">iferror(xlookup(B5,'Product List'!A:A,'Product List'!P:P),"")</f>
        <v/>
      </c>
      <c r="Y5" s="434">
        <f t="shared" si="7"/>
        <v>0</v>
      </c>
      <c r="Z5" s="434"/>
    </row>
    <row r="6" ht="14.25" customHeight="1">
      <c r="A6" s="448"/>
      <c r="B6" s="448"/>
      <c r="C6" s="448"/>
      <c r="D6" s="461"/>
      <c r="E6" s="487"/>
      <c r="F6" s="461"/>
      <c r="G6" s="450">
        <f t="shared" si="1"/>
        <v>0</v>
      </c>
      <c r="H6" s="451" t="str">
        <f t="shared" si="2"/>
        <v/>
      </c>
      <c r="I6" s="452" t="str">
        <f t="shared" si="8"/>
        <v/>
      </c>
      <c r="J6" s="477"/>
      <c r="K6" s="434"/>
      <c r="L6" s="454" t="str">
        <f t="shared" si="3"/>
        <v/>
      </c>
      <c r="M6" s="455" t="str">
        <f t="array" ref="M6">(IFERROR(if(K6="",IF(J6="","",XLOOKUP(L6,Personnel!$B$4:$G$4,Personnel!$B$5:$G$5)),xLOOKUP(L6,Personnel!$B$4:$G$4,Personnel!$B$6:$G$6)),""))</f>
        <v/>
      </c>
      <c r="N6" s="455">
        <f t="shared" si="4"/>
        <v>0</v>
      </c>
      <c r="O6" s="434"/>
      <c r="P6" s="456" t="str">
        <f t="shared" si="5"/>
        <v/>
      </c>
      <c r="Q6" s="457">
        <f t="shared" si="6"/>
        <v>0</v>
      </c>
      <c r="R6" s="458"/>
      <c r="S6" s="459" t="str">
        <f t="array" ref="S6">IF(B6="","",XLOOKUP($B6,Product,'Product List'!D:D))</f>
        <v/>
      </c>
      <c r="T6" s="454" t="str">
        <f t="array" ref="T6">IF(B6="","",XLOOKUP($B6,Product,'Product List'!E:E))</f>
        <v/>
      </c>
      <c r="U6" s="454" t="str">
        <f t="array" ref="U6">IF(B6="","",XLOOKUP($B6,Product,'Product List'!F:F))</f>
        <v/>
      </c>
      <c r="V6" s="454" t="str">
        <f t="array" ref="V6">IF(B6="","",XLOOKUP($B6,Product,'Product List'!G:G))</f>
        <v/>
      </c>
      <c r="W6" s="434"/>
      <c r="X6" s="434" t="str">
        <f t="array" ref="X6">iferror(xlookup(B6,'Product List'!A:A,'Product List'!P:P),"")</f>
        <v/>
      </c>
      <c r="Y6" s="434">
        <f t="shared" si="7"/>
        <v>0</v>
      </c>
      <c r="Z6" s="434"/>
    </row>
    <row r="7" ht="14.25" customHeight="1">
      <c r="A7" s="448"/>
      <c r="B7" s="448"/>
      <c r="C7" s="448"/>
      <c r="D7" s="461"/>
      <c r="E7" s="487"/>
      <c r="F7" s="461"/>
      <c r="G7" s="450">
        <f t="shared" si="1"/>
        <v>0</v>
      </c>
      <c r="H7" s="451" t="str">
        <f t="shared" si="2"/>
        <v/>
      </c>
      <c r="I7" s="452" t="str">
        <f t="shared" si="8"/>
        <v/>
      </c>
      <c r="J7" s="477"/>
      <c r="K7" s="434"/>
      <c r="L7" s="454" t="str">
        <f t="shared" si="3"/>
        <v/>
      </c>
      <c r="M7" s="455" t="str">
        <f t="array" ref="M7">(IFERROR(if(K7="",IF(J7="","",XLOOKUP(L7,Personnel!$B$4:$G$4,Personnel!$B$5:$G$5)),xLOOKUP(L7,Personnel!$B$4:$G$4,Personnel!$B$6:$G$6)),""))</f>
        <v/>
      </c>
      <c r="N7" s="455">
        <f t="shared" si="4"/>
        <v>0</v>
      </c>
      <c r="O7" s="434"/>
      <c r="P7" s="456" t="str">
        <f t="shared" si="5"/>
        <v/>
      </c>
      <c r="Q7" s="457">
        <f t="shared" si="6"/>
        <v>0</v>
      </c>
      <c r="R7" s="458"/>
      <c r="S7" s="459" t="str">
        <f t="array" ref="S7">IF(B7="","",XLOOKUP($B7,Product,'Product List'!D:D))</f>
        <v/>
      </c>
      <c r="T7" s="454" t="str">
        <f t="array" ref="T7">IF(B7="","",XLOOKUP($B7,Product,'Product List'!E:E))</f>
        <v/>
      </c>
      <c r="U7" s="454" t="str">
        <f t="array" ref="U7">IF(B7="","",XLOOKUP($B7,Product,'Product List'!F:F))</f>
        <v/>
      </c>
      <c r="V7" s="454" t="str">
        <f t="array" ref="V7">IF(B7="","",XLOOKUP($B7,Product,'Product List'!G:G))</f>
        <v/>
      </c>
      <c r="W7" s="434"/>
      <c r="X7" s="434" t="str">
        <f t="array" ref="X7">iferror(xlookup(B7,'Product List'!A:A,'Product List'!P:P),"")</f>
        <v/>
      </c>
      <c r="Y7" s="434">
        <f t="shared" si="7"/>
        <v>0</v>
      </c>
      <c r="Z7" s="434"/>
    </row>
    <row r="8" ht="14.25" customHeight="1">
      <c r="A8" s="448"/>
      <c r="B8" s="448"/>
      <c r="C8" s="448"/>
      <c r="D8" s="461"/>
      <c r="E8" s="461"/>
      <c r="F8" s="461"/>
      <c r="G8" s="450">
        <f t="shared" si="1"/>
        <v>0</v>
      </c>
      <c r="H8" s="451" t="str">
        <f t="shared" si="2"/>
        <v/>
      </c>
      <c r="I8" s="452" t="str">
        <f t="shared" si="8"/>
        <v/>
      </c>
      <c r="J8" s="477"/>
      <c r="K8" s="434"/>
      <c r="L8" s="454" t="str">
        <f t="shared" si="3"/>
        <v/>
      </c>
      <c r="M8" s="455" t="str">
        <f t="array" ref="M8">(IFERROR(if(K8="",IF(J8="","",XLOOKUP(L8,Personnel!$B$4:$G$4,Personnel!$B$5:$G$5)),xLOOKUP(L8,Personnel!$B$4:$G$4,Personnel!$B$6:$G$6)),""))</f>
        <v/>
      </c>
      <c r="N8" s="455">
        <f t="shared" si="4"/>
        <v>0</v>
      </c>
      <c r="O8" s="434"/>
      <c r="P8" s="456" t="str">
        <f t="shared" si="5"/>
        <v/>
      </c>
      <c r="Q8" s="457">
        <f t="shared" si="6"/>
        <v>0</v>
      </c>
      <c r="R8" s="458"/>
      <c r="S8" s="459" t="str">
        <f t="array" ref="S8">IF(B8="","",XLOOKUP($B8,Product,'Product List'!D:D))</f>
        <v/>
      </c>
      <c r="T8" s="454" t="str">
        <f t="array" ref="T8">IF(B8="","",XLOOKUP($B8,Product,'Product List'!E:E))</f>
        <v/>
      </c>
      <c r="U8" s="454" t="str">
        <f t="array" ref="U8">IF(B8="","",XLOOKUP($B8,Product,'Product List'!F:F))</f>
        <v/>
      </c>
      <c r="V8" s="454" t="str">
        <f t="array" ref="V8">IF(B8="","",XLOOKUP($B8,Product,'Product List'!G:G))</f>
        <v/>
      </c>
      <c r="W8" s="434"/>
      <c r="X8" s="434" t="str">
        <f t="array" ref="X8">iferror(xlookup(B8,'Product List'!A:A,'Product List'!P:P),"")</f>
        <v/>
      </c>
      <c r="Y8" s="434">
        <f t="shared" si="7"/>
        <v>0</v>
      </c>
      <c r="Z8" s="434"/>
    </row>
    <row r="9" ht="14.25" customHeight="1">
      <c r="A9" s="448"/>
      <c r="B9" s="448"/>
      <c r="C9" s="448"/>
      <c r="D9" s="461"/>
      <c r="E9" s="461"/>
      <c r="F9" s="461"/>
      <c r="G9" s="450">
        <f t="shared" si="1"/>
        <v>0</v>
      </c>
      <c r="H9" s="451" t="str">
        <f t="shared" si="2"/>
        <v/>
      </c>
      <c r="I9" s="452" t="str">
        <f t="shared" si="8"/>
        <v/>
      </c>
      <c r="J9" s="477"/>
      <c r="K9" s="434"/>
      <c r="L9" s="454" t="str">
        <f t="shared" si="3"/>
        <v/>
      </c>
      <c r="M9" s="455" t="str">
        <f t="array" ref="M9">(IFERROR(if(K9="",IF(J9="","",XLOOKUP(L9,Personnel!$B$4:$G$4,Personnel!$B$5:$G$5)),xLOOKUP(L9,Personnel!$B$4:$G$4,Personnel!$B$6:$G$6)),""))</f>
        <v/>
      </c>
      <c r="N9" s="455">
        <f t="shared" si="4"/>
        <v>0</v>
      </c>
      <c r="O9" s="434"/>
      <c r="P9" s="456" t="str">
        <f t="shared" si="5"/>
        <v/>
      </c>
      <c r="Q9" s="457">
        <f t="shared" si="6"/>
        <v>0</v>
      </c>
      <c r="R9" s="458"/>
      <c r="S9" s="459" t="str">
        <f t="array" ref="S9">IF(B9="","",XLOOKUP($B9,Product,'Product List'!D:D))</f>
        <v/>
      </c>
      <c r="T9" s="454" t="str">
        <f t="array" ref="T9">IF(B9="","",XLOOKUP($B9,Product,'Product List'!E:E))</f>
        <v/>
      </c>
      <c r="U9" s="454" t="str">
        <f t="array" ref="U9">IF(B9="","",XLOOKUP($B9,Product,'Product List'!F:F))</f>
        <v/>
      </c>
      <c r="V9" s="454" t="str">
        <f t="array" ref="V9">IF(B9="","",XLOOKUP($B9,Product,'Product List'!G:G))</f>
        <v/>
      </c>
      <c r="W9" s="434"/>
      <c r="X9" s="434" t="str">
        <f t="array" ref="X9">iferror(xlookup(B9,'Product List'!A:A,'Product List'!P:P),"")</f>
        <v/>
      </c>
      <c r="Y9" s="434">
        <f t="shared" si="7"/>
        <v>0</v>
      </c>
      <c r="Z9" s="434"/>
    </row>
    <row r="10" ht="14.25" customHeight="1">
      <c r="A10" s="448"/>
      <c r="B10" s="448"/>
      <c r="C10" s="448"/>
      <c r="D10" s="461"/>
      <c r="E10" s="461"/>
      <c r="F10" s="461"/>
      <c r="G10" s="450">
        <f t="shared" si="1"/>
        <v>0</v>
      </c>
      <c r="H10" s="451" t="str">
        <f t="shared" si="2"/>
        <v/>
      </c>
      <c r="I10" s="452" t="str">
        <f t="shared" si="8"/>
        <v/>
      </c>
      <c r="J10" s="477"/>
      <c r="K10" s="434"/>
      <c r="L10" s="454" t="str">
        <f t="shared" si="3"/>
        <v/>
      </c>
      <c r="M10" s="455" t="str">
        <f t="array" ref="M10">(IFERROR(if(K10="",IF(J10="","",XLOOKUP(L10,Personnel!$B$4:$G$4,Personnel!$B$5:$G$5)),xLOOKUP(L10,Personnel!$B$4:$G$4,Personnel!$B$6:$G$6)),""))</f>
        <v/>
      </c>
      <c r="N10" s="455">
        <f t="shared" si="4"/>
        <v>0</v>
      </c>
      <c r="O10" s="434"/>
      <c r="P10" s="456" t="str">
        <f t="shared" si="5"/>
        <v/>
      </c>
      <c r="Q10" s="457">
        <f t="shared" si="6"/>
        <v>0</v>
      </c>
      <c r="R10" s="458"/>
      <c r="S10" s="459" t="str">
        <f t="array" ref="S10">IF(B10="","",XLOOKUP($B10,Product,'Product List'!D:D))</f>
        <v/>
      </c>
      <c r="T10" s="454" t="str">
        <f t="array" ref="T10">IF(B10="","",XLOOKUP($B10,Product,'Product List'!E:E))</f>
        <v/>
      </c>
      <c r="U10" s="454" t="str">
        <f t="array" ref="U10">IF(B10="","",XLOOKUP($B10,Product,'Product List'!F:F))</f>
        <v/>
      </c>
      <c r="V10" s="454" t="str">
        <f t="array" ref="V10">IF(B10="","",XLOOKUP($B10,Product,'Product List'!G:G))</f>
        <v/>
      </c>
      <c r="W10" s="434"/>
      <c r="X10" s="434" t="str">
        <f t="array" ref="X10">iferror(xlookup(B10,'Product List'!A:A,'Product List'!P:P),"")</f>
        <v/>
      </c>
      <c r="Y10" s="434">
        <f t="shared" si="7"/>
        <v>0</v>
      </c>
      <c r="Z10" s="434"/>
    </row>
    <row r="11" ht="14.25" customHeight="1">
      <c r="A11" s="448"/>
      <c r="B11" s="448"/>
      <c r="C11" s="448"/>
      <c r="D11" s="461"/>
      <c r="E11" s="487"/>
      <c r="F11" s="460"/>
      <c r="G11" s="450">
        <f t="shared" si="1"/>
        <v>0</v>
      </c>
      <c r="H11" s="451" t="str">
        <f t="shared" si="2"/>
        <v/>
      </c>
      <c r="I11" s="452" t="str">
        <f t="shared" si="8"/>
        <v/>
      </c>
      <c r="J11" s="477"/>
      <c r="K11" s="434"/>
      <c r="L11" s="454" t="str">
        <f t="shared" si="3"/>
        <v/>
      </c>
      <c r="M11" s="455" t="str">
        <f t="array" ref="M11">(IFERROR(if(K11="",IF(J11="","",XLOOKUP(L11,Personnel!$B$4:$G$4,Personnel!$B$5:$G$5)),xLOOKUP(L11,Personnel!$B$4:$G$4,Personnel!$B$6:$G$6)),""))</f>
        <v/>
      </c>
      <c r="N11" s="455">
        <f t="shared" si="4"/>
        <v>0</v>
      </c>
      <c r="O11" s="434"/>
      <c r="P11" s="456" t="str">
        <f t="shared" si="5"/>
        <v/>
      </c>
      <c r="Q11" s="457">
        <f t="shared" si="6"/>
        <v>0</v>
      </c>
      <c r="R11" s="458"/>
      <c r="S11" s="459" t="str">
        <f t="array" ref="S11">IF(B11="","",XLOOKUP($B11,Product,'Product List'!D:D))</f>
        <v/>
      </c>
      <c r="T11" s="454" t="str">
        <f t="array" ref="T11">IF(B11="","",XLOOKUP($B11,Product,'Product List'!E:E))</f>
        <v/>
      </c>
      <c r="U11" s="454" t="str">
        <f t="array" ref="U11">IF(B11="","",XLOOKUP($B11,Product,'Product List'!F:F))</f>
        <v/>
      </c>
      <c r="V11" s="454" t="str">
        <f t="array" ref="V11">IF(B11="","",XLOOKUP($B11,Product,'Product List'!G:G))</f>
        <v/>
      </c>
      <c r="W11" s="434"/>
      <c r="X11" s="434" t="str">
        <f t="array" ref="X11">iferror(xlookup(B11,'Product List'!A:A,'Product List'!P:P),"")</f>
        <v/>
      </c>
      <c r="Y11" s="434">
        <f t="shared" si="7"/>
        <v>0</v>
      </c>
      <c r="Z11" s="434"/>
    </row>
    <row r="12" ht="14.25" customHeight="1">
      <c r="A12" s="448"/>
      <c r="B12" s="448"/>
      <c r="C12" s="448"/>
      <c r="D12" s="461"/>
      <c r="E12" s="461"/>
      <c r="F12" s="460"/>
      <c r="G12" s="450">
        <f t="shared" si="1"/>
        <v>0</v>
      </c>
      <c r="H12" s="451" t="str">
        <f t="shared" si="2"/>
        <v/>
      </c>
      <c r="I12" s="452" t="str">
        <f t="shared" si="8"/>
        <v/>
      </c>
      <c r="J12" s="477"/>
      <c r="K12" s="434"/>
      <c r="L12" s="454" t="str">
        <f t="shared" si="3"/>
        <v/>
      </c>
      <c r="M12" s="455" t="str">
        <f t="array" ref="M12">(IFERROR(if(K12="",IF(J12="","",XLOOKUP(L12,Personnel!$B$4:$G$4,Personnel!$B$5:$G$5)),xLOOKUP(L12,Personnel!$B$4:$G$4,Personnel!$B$6:$G$6)),""))</f>
        <v/>
      </c>
      <c r="N12" s="455">
        <f t="shared" si="4"/>
        <v>0</v>
      </c>
      <c r="O12" s="434"/>
      <c r="P12" s="456" t="str">
        <f t="shared" si="5"/>
        <v/>
      </c>
      <c r="Q12" s="457">
        <f t="shared" si="6"/>
        <v>0</v>
      </c>
      <c r="R12" s="458"/>
      <c r="S12" s="459" t="str">
        <f t="array" ref="S12">IF(B12="","",XLOOKUP($B12,Product,'Product List'!D:D))</f>
        <v/>
      </c>
      <c r="T12" s="454" t="str">
        <f t="array" ref="T12">IF(B12="","",XLOOKUP($B12,Product,'Product List'!E:E))</f>
        <v/>
      </c>
      <c r="U12" s="454" t="str">
        <f t="array" ref="U12">IF(B12="","",XLOOKUP($B12,Product,'Product List'!F:F))</f>
        <v/>
      </c>
      <c r="V12" s="454" t="str">
        <f t="array" ref="V12">IF(B12="","",XLOOKUP($B12,Product,'Product List'!G:G))</f>
        <v/>
      </c>
      <c r="W12" s="434"/>
      <c r="X12" s="434" t="str">
        <f t="array" ref="X12">iferror(xlookup(B12,'Product List'!A:A,'Product List'!P:P),"")</f>
        <v/>
      </c>
      <c r="Y12" s="434">
        <f t="shared" si="7"/>
        <v>0</v>
      </c>
      <c r="Z12" s="434"/>
    </row>
    <row r="13" ht="14.25" customHeight="1">
      <c r="A13" s="448"/>
      <c r="B13" s="448"/>
      <c r="C13" s="448"/>
      <c r="D13" s="461"/>
      <c r="E13" s="461"/>
      <c r="F13" s="460"/>
      <c r="G13" s="450">
        <f t="shared" si="1"/>
        <v>0</v>
      </c>
      <c r="H13" s="451" t="str">
        <f t="shared" si="2"/>
        <v/>
      </c>
      <c r="I13" s="452" t="str">
        <f t="shared" si="8"/>
        <v/>
      </c>
      <c r="J13" s="477"/>
      <c r="K13" s="434"/>
      <c r="L13" s="454" t="str">
        <f t="shared" si="3"/>
        <v/>
      </c>
      <c r="M13" s="455" t="str">
        <f t="array" ref="M13">(IFERROR(if(K13="",IF(J13="","",XLOOKUP(L13,Personnel!$B$4:$G$4,Personnel!$B$5:$G$5)),xLOOKUP(L13,Personnel!$B$4:$G$4,Personnel!$B$6:$G$6)),""))</f>
        <v/>
      </c>
      <c r="N13" s="455">
        <f t="shared" si="4"/>
        <v>0</v>
      </c>
      <c r="O13" s="434"/>
      <c r="P13" s="456" t="str">
        <f t="shared" si="5"/>
        <v/>
      </c>
      <c r="Q13" s="457">
        <f t="shared" si="6"/>
        <v>0</v>
      </c>
      <c r="R13" s="458"/>
      <c r="S13" s="459" t="str">
        <f t="array" ref="S13">IF(B13="","",XLOOKUP($B13,Product,'Product List'!D:D))</f>
        <v/>
      </c>
      <c r="T13" s="454" t="str">
        <f t="array" ref="T13">IF(B13="","",XLOOKUP($B13,Product,'Product List'!E:E))</f>
        <v/>
      </c>
      <c r="U13" s="454" t="str">
        <f t="array" ref="U13">IF(B13="","",XLOOKUP($B13,Product,'Product List'!F:F))</f>
        <v/>
      </c>
      <c r="V13" s="454" t="str">
        <f t="array" ref="V13">IF(B13="","",XLOOKUP($B13,Product,'Product List'!G:G))</f>
        <v/>
      </c>
      <c r="W13" s="434"/>
      <c r="X13" s="434" t="str">
        <f t="array" ref="X13">iferror(xlookup(B13,'Product List'!A:A,'Product List'!P:P),"")</f>
        <v/>
      </c>
      <c r="Y13" s="434">
        <f t="shared" si="7"/>
        <v>0</v>
      </c>
      <c r="Z13" s="434"/>
    </row>
    <row r="14" ht="14.25" customHeight="1">
      <c r="A14" s="448"/>
      <c r="B14" s="448"/>
      <c r="C14" s="448"/>
      <c r="D14" s="461"/>
      <c r="E14" s="461"/>
      <c r="F14" s="460"/>
      <c r="G14" s="450">
        <f t="shared" si="1"/>
        <v>0</v>
      </c>
      <c r="H14" s="451" t="str">
        <f t="shared" si="2"/>
        <v/>
      </c>
      <c r="I14" s="452" t="str">
        <f t="shared" si="8"/>
        <v/>
      </c>
      <c r="J14" s="477"/>
      <c r="K14" s="434"/>
      <c r="L14" s="454" t="str">
        <f t="shared" si="3"/>
        <v/>
      </c>
      <c r="M14" s="455" t="str">
        <f t="array" ref="M14">(IFERROR(if(K14="",IF(J14="","",XLOOKUP(L14,Personnel!$B$4:$G$4,Personnel!$B$5:$G$5)),xLOOKUP(L14,Personnel!$B$4:$G$4,Personnel!$B$6:$G$6)),""))</f>
        <v/>
      </c>
      <c r="N14" s="455">
        <f t="shared" si="4"/>
        <v>0</v>
      </c>
      <c r="O14" s="434"/>
      <c r="P14" s="456" t="str">
        <f t="shared" si="5"/>
        <v/>
      </c>
      <c r="Q14" s="457">
        <f t="shared" si="6"/>
        <v>0</v>
      </c>
      <c r="R14" s="458"/>
      <c r="S14" s="459" t="str">
        <f t="array" ref="S14">IF(B14="","",XLOOKUP($B14,Product,'Product List'!D:D))</f>
        <v/>
      </c>
      <c r="T14" s="454" t="str">
        <f t="array" ref="T14">IF(B14="","",XLOOKUP($B14,Product,'Product List'!E:E))</f>
        <v/>
      </c>
      <c r="U14" s="454" t="str">
        <f t="array" ref="U14">IF(B14="","",XLOOKUP($B14,Product,'Product List'!F:F))</f>
        <v/>
      </c>
      <c r="V14" s="454" t="str">
        <f t="array" ref="V14">IF(B14="","",XLOOKUP($B14,Product,'Product List'!G:G))</f>
        <v/>
      </c>
      <c r="W14" s="434"/>
      <c r="X14" s="434" t="str">
        <f t="array" ref="X14">iferror(xlookup(B14,'Product List'!A:A,'Product List'!P:P),"")</f>
        <v/>
      </c>
      <c r="Y14" s="434">
        <f t="shared" si="7"/>
        <v>0</v>
      </c>
      <c r="Z14" s="434"/>
    </row>
    <row r="15" ht="14.25" customHeight="1">
      <c r="A15" s="448"/>
      <c r="B15" s="448"/>
      <c r="C15" s="448"/>
      <c r="D15" s="461"/>
      <c r="E15" s="461"/>
      <c r="F15" s="461"/>
      <c r="G15" s="450">
        <f t="shared" si="1"/>
        <v>0</v>
      </c>
      <c r="H15" s="451" t="str">
        <f t="shared" si="2"/>
        <v/>
      </c>
      <c r="I15" s="452" t="str">
        <f t="shared" si="8"/>
        <v/>
      </c>
      <c r="J15" s="477"/>
      <c r="K15" s="434"/>
      <c r="L15" s="454" t="str">
        <f t="shared" si="3"/>
        <v/>
      </c>
      <c r="M15" s="455" t="str">
        <f t="array" ref="M15">(IFERROR(if(K15="",IF(J15="","",XLOOKUP(L15,Personnel!$B$4:$G$4,Personnel!$B$5:$G$5)),xLOOKUP(L15,Personnel!$B$4:$G$4,Personnel!$B$6:$G$6)),""))</f>
        <v/>
      </c>
      <c r="N15" s="455">
        <f t="shared" si="4"/>
        <v>0</v>
      </c>
      <c r="O15" s="434"/>
      <c r="P15" s="456" t="str">
        <f t="shared" si="5"/>
        <v/>
      </c>
      <c r="Q15" s="457">
        <f t="shared" si="6"/>
        <v>0</v>
      </c>
      <c r="R15" s="458"/>
      <c r="S15" s="459" t="str">
        <f t="array" ref="S15">IF(B15="","",XLOOKUP($B15,Product,'Product List'!D:D))</f>
        <v/>
      </c>
      <c r="T15" s="454" t="str">
        <f t="array" ref="T15">IF(B15="","",XLOOKUP($B15,Product,'Product List'!E:E))</f>
        <v/>
      </c>
      <c r="U15" s="454" t="str">
        <f t="array" ref="U15">IF(B15="","",XLOOKUP($B15,Product,'Product List'!F:F))</f>
        <v/>
      </c>
      <c r="V15" s="454" t="str">
        <f t="array" ref="V15">IF(B15="","",XLOOKUP($B15,Product,'Product List'!G:G))</f>
        <v/>
      </c>
      <c r="W15" s="434"/>
      <c r="X15" s="434" t="str">
        <f t="array" ref="X15">iferror(xlookup(B15,'Product List'!A:A,'Product List'!P:P),"")</f>
        <v/>
      </c>
      <c r="Y15" s="434">
        <f t="shared" si="7"/>
        <v>0</v>
      </c>
      <c r="Z15" s="434"/>
    </row>
    <row r="16" ht="14.25" customHeight="1">
      <c r="A16" s="448"/>
      <c r="B16" s="448"/>
      <c r="C16" s="448"/>
      <c r="D16" s="461"/>
      <c r="E16" s="461"/>
      <c r="F16" s="461"/>
      <c r="G16" s="450">
        <f t="shared" si="1"/>
        <v>0</v>
      </c>
      <c r="H16" s="451" t="str">
        <f t="shared" si="2"/>
        <v/>
      </c>
      <c r="I16" s="452" t="str">
        <f t="shared" si="8"/>
        <v/>
      </c>
      <c r="J16" s="477"/>
      <c r="K16" s="434"/>
      <c r="L16" s="454" t="str">
        <f t="shared" si="3"/>
        <v/>
      </c>
      <c r="M16" s="455" t="str">
        <f t="array" ref="M16">(IFERROR(if(K16="",IF(J16="","",XLOOKUP(L16,Personnel!$B$4:$G$4,Personnel!$B$5:$G$5)),xLOOKUP(L16,Personnel!$B$4:$G$4,Personnel!$B$6:$G$6)),""))</f>
        <v/>
      </c>
      <c r="N16" s="455">
        <f t="shared" si="4"/>
        <v>0</v>
      </c>
      <c r="O16" s="434"/>
      <c r="P16" s="456" t="str">
        <f t="shared" si="5"/>
        <v/>
      </c>
      <c r="Q16" s="457">
        <f t="shared" si="6"/>
        <v>0</v>
      </c>
      <c r="R16" s="458"/>
      <c r="S16" s="459" t="str">
        <f t="array" ref="S16">IF(B16="","",XLOOKUP($B16,Product,'Product List'!D:D))</f>
        <v/>
      </c>
      <c r="T16" s="454" t="str">
        <f t="array" ref="T16">IF(B16="","",XLOOKUP($B16,Product,'Product List'!E:E))</f>
        <v/>
      </c>
      <c r="U16" s="454" t="str">
        <f t="array" ref="U16">IF(B16="","",XLOOKUP($B16,Product,'Product List'!F:F))</f>
        <v/>
      </c>
      <c r="V16" s="454" t="str">
        <f t="array" ref="V16">IF(B16="","",XLOOKUP($B16,Product,'Product List'!G:G))</f>
        <v/>
      </c>
      <c r="W16" s="434"/>
      <c r="X16" s="434" t="str">
        <f t="array" ref="X16">iferror(xlookup(B16,'Product List'!A:A,'Product List'!P:P),"")</f>
        <v/>
      </c>
      <c r="Y16" s="434">
        <f t="shared" si="7"/>
        <v>0</v>
      </c>
      <c r="Z16" s="434"/>
    </row>
    <row r="17" ht="14.25" customHeight="1">
      <c r="A17" s="448"/>
      <c r="B17" s="448"/>
      <c r="C17" s="448"/>
      <c r="D17" s="461"/>
      <c r="E17" s="487"/>
      <c r="F17" s="461"/>
      <c r="G17" s="450">
        <f t="shared" si="1"/>
        <v>0</v>
      </c>
      <c r="H17" s="451" t="str">
        <f t="shared" si="2"/>
        <v/>
      </c>
      <c r="I17" s="452" t="str">
        <f t="shared" si="8"/>
        <v/>
      </c>
      <c r="J17" s="477"/>
      <c r="K17" s="434"/>
      <c r="L17" s="454" t="str">
        <f t="shared" si="3"/>
        <v/>
      </c>
      <c r="M17" s="455" t="str">
        <f t="array" ref="M17">(IFERROR(if(K17="",IF(J17="","",XLOOKUP(L17,Personnel!$B$4:$G$4,Personnel!$B$5:$G$5)),xLOOKUP(L17,Personnel!$B$4:$G$4,Personnel!$B$6:$G$6)),""))</f>
        <v/>
      </c>
      <c r="N17" s="455">
        <f t="shared" si="4"/>
        <v>0</v>
      </c>
      <c r="O17" s="434"/>
      <c r="P17" s="456" t="str">
        <f t="shared" si="5"/>
        <v/>
      </c>
      <c r="Q17" s="457">
        <f t="shared" si="6"/>
        <v>0</v>
      </c>
      <c r="R17" s="458"/>
      <c r="S17" s="459" t="str">
        <f t="array" ref="S17">IF(B17="","",XLOOKUP($B17,Product,'Product List'!D:D))</f>
        <v/>
      </c>
      <c r="T17" s="454" t="str">
        <f t="array" ref="T17">IF(B17="","",XLOOKUP($B17,Product,'Product List'!E:E))</f>
        <v/>
      </c>
      <c r="U17" s="454" t="str">
        <f t="array" ref="U17">IF(B17="","",XLOOKUP($B17,Product,'Product List'!F:F))</f>
        <v/>
      </c>
      <c r="V17" s="454" t="str">
        <f t="array" ref="V17">IF(B17="","",XLOOKUP($B17,Product,'Product List'!G:G))</f>
        <v/>
      </c>
      <c r="W17" s="434"/>
      <c r="X17" s="434" t="str">
        <f t="array" ref="X17">iferror(xlookup(B17,'Product List'!A:A,'Product List'!P:P),"")</f>
        <v/>
      </c>
      <c r="Y17" s="434">
        <f t="shared" si="7"/>
        <v>0</v>
      </c>
      <c r="Z17" s="434"/>
    </row>
    <row r="18" ht="14.25" customHeight="1">
      <c r="A18" s="448"/>
      <c r="B18" s="448"/>
      <c r="C18" s="448"/>
      <c r="D18" s="461"/>
      <c r="E18" s="461"/>
      <c r="F18" s="461"/>
      <c r="G18" s="450">
        <f t="shared" si="1"/>
        <v>0</v>
      </c>
      <c r="H18" s="451" t="str">
        <f t="shared" si="2"/>
        <v/>
      </c>
      <c r="I18" s="452" t="str">
        <f t="shared" si="8"/>
        <v/>
      </c>
      <c r="J18" s="477"/>
      <c r="K18" s="434"/>
      <c r="L18" s="454" t="str">
        <f t="shared" si="3"/>
        <v/>
      </c>
      <c r="M18" s="455" t="str">
        <f t="array" ref="M18">(IFERROR(if(K18="",IF(J18="","",XLOOKUP(L18,Personnel!$B$4:$G$4,Personnel!$B$5:$G$5)),xLOOKUP(L18,Personnel!$B$4:$G$4,Personnel!$B$6:$G$6)),""))</f>
        <v/>
      </c>
      <c r="N18" s="455">
        <f t="shared" si="4"/>
        <v>0</v>
      </c>
      <c r="O18" s="434"/>
      <c r="P18" s="456" t="str">
        <f t="shared" si="5"/>
        <v/>
      </c>
      <c r="Q18" s="457">
        <f t="shared" si="6"/>
        <v>0</v>
      </c>
      <c r="R18" s="458"/>
      <c r="S18" s="459" t="str">
        <f t="array" ref="S18">IF(B18="","",XLOOKUP($B18,Product,'Product List'!D:D))</f>
        <v/>
      </c>
      <c r="T18" s="454" t="str">
        <f t="array" ref="T18">IF(B18="","",XLOOKUP($B18,Product,'Product List'!E:E))</f>
        <v/>
      </c>
      <c r="U18" s="454" t="str">
        <f t="array" ref="U18">IF(B18="","",XLOOKUP($B18,Product,'Product List'!F:F))</f>
        <v/>
      </c>
      <c r="V18" s="454" t="str">
        <f t="array" ref="V18">IF(B18="","",XLOOKUP($B18,Product,'Product List'!G:G))</f>
        <v/>
      </c>
      <c r="W18" s="434"/>
      <c r="X18" s="434" t="str">
        <f t="array" ref="X18">iferror(xlookup(B18,'Product List'!A:A,'Product List'!P:P),"")</f>
        <v/>
      </c>
      <c r="Y18" s="434">
        <f t="shared" si="7"/>
        <v>0</v>
      </c>
      <c r="Z18" s="434"/>
    </row>
    <row r="19" ht="14.25" customHeight="1">
      <c r="A19" s="448"/>
      <c r="B19" s="448"/>
      <c r="C19" s="448"/>
      <c r="D19" s="461"/>
      <c r="E19" s="487"/>
      <c r="F19" s="461"/>
      <c r="G19" s="450">
        <f t="shared" si="1"/>
        <v>0</v>
      </c>
      <c r="H19" s="451" t="str">
        <f t="shared" si="2"/>
        <v/>
      </c>
      <c r="I19" s="452" t="str">
        <f t="shared" si="8"/>
        <v/>
      </c>
      <c r="J19" s="477"/>
      <c r="K19" s="434"/>
      <c r="L19" s="454" t="str">
        <f t="shared" si="3"/>
        <v/>
      </c>
      <c r="M19" s="455" t="str">
        <f t="array" ref="M19">(IFERROR(if(K19="",IF(J19="","",XLOOKUP(L19,Personnel!$B$4:$G$4,Personnel!$B$5:$G$5)),xLOOKUP(L19,Personnel!$B$4:$G$4,Personnel!$B$6:$G$6)),""))</f>
        <v/>
      </c>
      <c r="N19" s="455">
        <f t="shared" si="4"/>
        <v>0</v>
      </c>
      <c r="O19" s="434"/>
      <c r="P19" s="456" t="str">
        <f t="shared" si="5"/>
        <v/>
      </c>
      <c r="Q19" s="457">
        <f t="shared" si="6"/>
        <v>0</v>
      </c>
      <c r="R19" s="458"/>
      <c r="S19" s="459" t="str">
        <f t="array" ref="S19">IF(B19="","",XLOOKUP($B19,Product,'Product List'!D:D))</f>
        <v/>
      </c>
      <c r="T19" s="454" t="str">
        <f t="array" ref="T19">IF(B19="","",XLOOKUP($B19,Product,'Product List'!E:E))</f>
        <v/>
      </c>
      <c r="U19" s="454" t="str">
        <f t="array" ref="U19">IF(B19="","",XLOOKUP($B19,Product,'Product List'!F:F))</f>
        <v/>
      </c>
      <c r="V19" s="454" t="str">
        <f t="array" ref="V19">IF(B19="","",XLOOKUP($B19,Product,'Product List'!G:G))</f>
        <v/>
      </c>
      <c r="W19" s="434"/>
      <c r="X19" s="434" t="str">
        <f t="array" ref="X19">iferror(xlookup(B19,'Product List'!A:A,'Product List'!P:P),"")</f>
        <v/>
      </c>
      <c r="Y19" s="434">
        <f t="shared" si="7"/>
        <v>0</v>
      </c>
      <c r="Z19" s="434"/>
    </row>
    <row r="20" ht="14.25" customHeight="1">
      <c r="A20" s="448"/>
      <c r="B20" s="448"/>
      <c r="C20" s="448"/>
      <c r="D20" s="461"/>
      <c r="E20" s="461"/>
      <c r="F20" s="461"/>
      <c r="G20" s="450">
        <f t="shared" si="1"/>
        <v>0</v>
      </c>
      <c r="H20" s="451" t="str">
        <f t="shared" si="2"/>
        <v/>
      </c>
      <c r="I20" s="452" t="str">
        <f t="shared" si="8"/>
        <v/>
      </c>
      <c r="J20" s="477"/>
      <c r="K20" s="434"/>
      <c r="L20" s="454" t="str">
        <f t="shared" si="3"/>
        <v/>
      </c>
      <c r="M20" s="455" t="str">
        <f t="array" ref="M20">(IFERROR(if(K20="",IF(J20="","",XLOOKUP(L20,Personnel!$B$4:$G$4,Personnel!$B$5:$G$5)),xLOOKUP(L20,Personnel!$B$4:$G$4,Personnel!$B$6:$G$6)),""))</f>
        <v/>
      </c>
      <c r="N20" s="455">
        <f t="shared" si="4"/>
        <v>0</v>
      </c>
      <c r="O20" s="434"/>
      <c r="P20" s="456" t="str">
        <f t="shared" si="5"/>
        <v/>
      </c>
      <c r="Q20" s="457">
        <f t="shared" si="6"/>
        <v>0</v>
      </c>
      <c r="R20" s="458"/>
      <c r="S20" s="459" t="str">
        <f t="array" ref="S20">IF(B20="","",XLOOKUP($B20,Product,'Product List'!D:D))</f>
        <v/>
      </c>
      <c r="T20" s="454" t="str">
        <f t="array" ref="T20">IF(B20="","",XLOOKUP($B20,Product,'Product List'!E:E))</f>
        <v/>
      </c>
      <c r="U20" s="454" t="str">
        <f t="array" ref="U20">IF(B20="","",XLOOKUP($B20,Product,'Product List'!F:F))</f>
        <v/>
      </c>
      <c r="V20" s="454" t="str">
        <f t="array" ref="V20">IF(B20="","",XLOOKUP($B20,Product,'Product List'!G:G))</f>
        <v/>
      </c>
      <c r="W20" s="434"/>
      <c r="X20" s="434" t="str">
        <f t="array" ref="X20">iferror(xlookup(B20,'Product List'!A:A,'Product List'!P:P),"")</f>
        <v/>
      </c>
      <c r="Y20" s="434">
        <f t="shared" si="7"/>
        <v>0</v>
      </c>
      <c r="Z20" s="434"/>
    </row>
    <row r="21" ht="14.25" customHeight="1">
      <c r="A21" s="448"/>
      <c r="B21" s="448"/>
      <c r="C21" s="448"/>
      <c r="D21" s="461"/>
      <c r="E21" s="461"/>
      <c r="F21" s="461"/>
      <c r="G21" s="450">
        <f t="shared" si="1"/>
        <v>0</v>
      </c>
      <c r="H21" s="451" t="str">
        <f t="shared" si="2"/>
        <v/>
      </c>
      <c r="I21" s="452" t="str">
        <f t="shared" si="8"/>
        <v/>
      </c>
      <c r="J21" s="477"/>
      <c r="K21" s="434"/>
      <c r="L21" s="454" t="str">
        <f t="shared" si="3"/>
        <v/>
      </c>
      <c r="M21" s="455" t="str">
        <f t="array" ref="M21">(IFERROR(if(K21="",IF(J21="","",XLOOKUP(L21,Personnel!$B$4:$G$4,Personnel!$B$5:$G$5)),xLOOKUP(L21,Personnel!$B$4:$G$4,Personnel!$B$6:$G$6)),""))</f>
        <v/>
      </c>
      <c r="N21" s="455">
        <f t="shared" si="4"/>
        <v>0</v>
      </c>
      <c r="O21" s="434"/>
      <c r="P21" s="456" t="str">
        <f t="shared" si="5"/>
        <v/>
      </c>
      <c r="Q21" s="457">
        <f t="shared" si="6"/>
        <v>0</v>
      </c>
      <c r="R21" s="458"/>
      <c r="S21" s="459" t="str">
        <f t="array" ref="S21">IF(B21="","",XLOOKUP($B21,Product,'Product List'!D:D))</f>
        <v/>
      </c>
      <c r="T21" s="454" t="str">
        <f t="array" ref="T21">IF(B21="","",XLOOKUP($B21,Product,'Product List'!E:E))</f>
        <v/>
      </c>
      <c r="U21" s="454" t="str">
        <f t="array" ref="U21">IF(B21="","",XLOOKUP($B21,Product,'Product List'!F:F))</f>
        <v/>
      </c>
      <c r="V21" s="454" t="str">
        <f t="array" ref="V21">IF(B21="","",XLOOKUP($B21,Product,'Product List'!G:G))</f>
        <v/>
      </c>
      <c r="W21" s="434"/>
      <c r="X21" s="434" t="str">
        <f t="array" ref="X21">iferror(xlookup(B21,'Product List'!A:A,'Product List'!P:P),"")</f>
        <v/>
      </c>
      <c r="Y21" s="434">
        <f t="shared" si="7"/>
        <v>0</v>
      </c>
      <c r="Z21" s="434"/>
    </row>
    <row r="22" ht="14.25" customHeight="1">
      <c r="A22" s="448"/>
      <c r="B22" s="448"/>
      <c r="C22" s="448"/>
      <c r="D22" s="461"/>
      <c r="E22" s="461"/>
      <c r="F22" s="461"/>
      <c r="G22" s="450">
        <f t="shared" si="1"/>
        <v>0</v>
      </c>
      <c r="H22" s="451" t="str">
        <f t="shared" si="2"/>
        <v/>
      </c>
      <c r="I22" s="452" t="str">
        <f t="shared" si="8"/>
        <v/>
      </c>
      <c r="J22" s="477"/>
      <c r="K22" s="434"/>
      <c r="L22" s="454" t="str">
        <f t="shared" si="3"/>
        <v/>
      </c>
      <c r="M22" s="455" t="str">
        <f t="array" ref="M22">(IFERROR(if(K22="",IF(J22="","",XLOOKUP(L22,Personnel!$B$4:$G$4,Personnel!$B$5:$G$5)),xLOOKUP(L22,Personnel!$B$4:$G$4,Personnel!$B$6:$G$6)),""))</f>
        <v/>
      </c>
      <c r="N22" s="455">
        <f t="shared" si="4"/>
        <v>0</v>
      </c>
      <c r="O22" s="434"/>
      <c r="P22" s="456" t="str">
        <f t="shared" si="5"/>
        <v/>
      </c>
      <c r="Q22" s="457">
        <f t="shared" si="6"/>
        <v>0</v>
      </c>
      <c r="R22" s="458"/>
      <c r="S22" s="459" t="str">
        <f t="array" ref="S22">IF(B22="","",XLOOKUP($B22,Product,'Product List'!D:D))</f>
        <v/>
      </c>
      <c r="T22" s="454" t="str">
        <f t="array" ref="T22">IF(B22="","",XLOOKUP($B22,Product,'Product List'!E:E))</f>
        <v/>
      </c>
      <c r="U22" s="454" t="str">
        <f t="array" ref="U22">IF(B22="","",XLOOKUP($B22,Product,'Product List'!F:F))</f>
        <v/>
      </c>
      <c r="V22" s="454" t="str">
        <f t="array" ref="V22">IF(B22="","",XLOOKUP($B22,Product,'Product List'!G:G))</f>
        <v/>
      </c>
      <c r="W22" s="434"/>
      <c r="X22" s="434" t="str">
        <f t="array" ref="X22">iferror(xlookup(B22,'Product List'!A:A,'Product List'!P:P),"")</f>
        <v/>
      </c>
      <c r="Y22" s="434">
        <f t="shared" si="7"/>
        <v>0</v>
      </c>
      <c r="Z22" s="434"/>
    </row>
    <row r="23" ht="14.25" customHeight="1">
      <c r="A23" s="448"/>
      <c r="B23" s="448"/>
      <c r="C23" s="448"/>
      <c r="D23" s="461"/>
      <c r="E23" s="461"/>
      <c r="F23" s="460"/>
      <c r="G23" s="450">
        <f t="shared" si="1"/>
        <v>0</v>
      </c>
      <c r="H23" s="451" t="str">
        <f t="shared" si="2"/>
        <v/>
      </c>
      <c r="I23" s="452" t="str">
        <f t="shared" si="8"/>
        <v/>
      </c>
      <c r="J23" s="477"/>
      <c r="K23" s="434"/>
      <c r="L23" s="454" t="str">
        <f t="shared" si="3"/>
        <v/>
      </c>
      <c r="M23" s="455" t="str">
        <f t="array" ref="M23">(IFERROR(if(K23="",IF(J23="","",XLOOKUP(L23,Personnel!$B$4:$G$4,Personnel!$B$5:$G$5)),xLOOKUP(L23,Personnel!$B$4:$G$4,Personnel!$B$6:$G$6)),""))</f>
        <v/>
      </c>
      <c r="N23" s="455">
        <f t="shared" si="4"/>
        <v>0</v>
      </c>
      <c r="O23" s="434"/>
      <c r="P23" s="456" t="str">
        <f t="shared" si="5"/>
        <v/>
      </c>
      <c r="Q23" s="457">
        <f t="shared" si="6"/>
        <v>0</v>
      </c>
      <c r="R23" s="458"/>
      <c r="S23" s="459" t="str">
        <f t="array" ref="S23">IF(B23="","",XLOOKUP($B23,Product,'Product List'!D:D))</f>
        <v/>
      </c>
      <c r="T23" s="454" t="str">
        <f t="array" ref="T23">IF(B23="","",XLOOKUP($B23,Product,'Product List'!E:E))</f>
        <v/>
      </c>
      <c r="U23" s="454" t="str">
        <f t="array" ref="U23">IF(B23="","",XLOOKUP($B23,Product,'Product List'!F:F))</f>
        <v/>
      </c>
      <c r="V23" s="454" t="str">
        <f t="array" ref="V23">IF(B23="","",XLOOKUP($B23,Product,'Product List'!G:G))</f>
        <v/>
      </c>
      <c r="W23" s="434"/>
      <c r="X23" s="434" t="str">
        <f t="array" ref="X23">iferror(xlookup(B23,'Product List'!A:A,'Product List'!P:P),"")</f>
        <v/>
      </c>
      <c r="Y23" s="434">
        <f t="shared" si="7"/>
        <v>0</v>
      </c>
      <c r="Z23" s="434"/>
    </row>
    <row r="24" ht="14.25" customHeight="1">
      <c r="A24" s="448"/>
      <c r="B24" s="448"/>
      <c r="C24" s="448"/>
      <c r="D24" s="461"/>
      <c r="E24" s="461"/>
      <c r="F24" s="461"/>
      <c r="G24" s="450">
        <f t="shared" si="1"/>
        <v>0</v>
      </c>
      <c r="H24" s="451" t="str">
        <f t="shared" si="2"/>
        <v/>
      </c>
      <c r="I24" s="452" t="str">
        <f t="shared" si="8"/>
        <v/>
      </c>
      <c r="J24" s="477"/>
      <c r="K24" s="434"/>
      <c r="L24" s="454" t="str">
        <f t="shared" si="3"/>
        <v/>
      </c>
      <c r="M24" s="455" t="str">
        <f t="array" ref="M24">(IFERROR(if(K24="",IF(J24="","",XLOOKUP(L24,Personnel!$B$4:$G$4,Personnel!$B$5:$G$5)),xLOOKUP(L24,Personnel!$B$4:$G$4,Personnel!$B$6:$G$6)),""))</f>
        <v/>
      </c>
      <c r="N24" s="455">
        <f t="shared" si="4"/>
        <v>0</v>
      </c>
      <c r="O24" s="434"/>
      <c r="P24" s="456" t="str">
        <f t="shared" si="5"/>
        <v/>
      </c>
      <c r="Q24" s="457">
        <f t="shared" si="6"/>
        <v>0</v>
      </c>
      <c r="R24" s="458"/>
      <c r="S24" s="459" t="str">
        <f t="array" ref="S24">IF(B24="","",XLOOKUP($B24,Product,'Product List'!D:D))</f>
        <v/>
      </c>
      <c r="T24" s="454" t="str">
        <f t="array" ref="T24">IF(B24="","",XLOOKUP($B24,Product,'Product List'!E:E))</f>
        <v/>
      </c>
      <c r="U24" s="454" t="str">
        <f t="array" ref="U24">IF(B24="","",XLOOKUP($B24,Product,'Product List'!F:F))</f>
        <v/>
      </c>
      <c r="V24" s="454" t="str">
        <f t="array" ref="V24">IF(B24="","",XLOOKUP($B24,Product,'Product List'!G:G))</f>
        <v/>
      </c>
      <c r="W24" s="434"/>
      <c r="X24" s="434" t="str">
        <f t="array" ref="X24">iferror(xlookup(B24,'Product List'!A:A,'Product List'!P:P),"")</f>
        <v/>
      </c>
      <c r="Y24" s="434">
        <f t="shared" si="7"/>
        <v>0</v>
      </c>
      <c r="Z24" s="434"/>
    </row>
    <row r="25" ht="14.25" customHeight="1">
      <c r="A25" s="448"/>
      <c r="B25" s="448"/>
      <c r="C25" s="448"/>
      <c r="D25" s="461"/>
      <c r="E25" s="461"/>
      <c r="F25" s="461"/>
      <c r="G25" s="450">
        <f t="shared" si="1"/>
        <v>0</v>
      </c>
      <c r="H25" s="451" t="str">
        <f t="shared" si="2"/>
        <v/>
      </c>
      <c r="I25" s="452" t="str">
        <f t="shared" si="8"/>
        <v/>
      </c>
      <c r="J25" s="477"/>
      <c r="K25" s="434"/>
      <c r="L25" s="454" t="str">
        <f t="shared" si="3"/>
        <v/>
      </c>
      <c r="M25" s="455" t="str">
        <f t="array" ref="M25">(IFERROR(if(K25="",IF(J25="","",XLOOKUP(L25,Personnel!$B$4:$G$4,Personnel!$B$5:$G$5)),xLOOKUP(L25,Personnel!$B$4:$G$4,Personnel!$B$6:$G$6)),""))</f>
        <v/>
      </c>
      <c r="N25" s="455">
        <f t="shared" si="4"/>
        <v>0</v>
      </c>
      <c r="O25" s="434"/>
      <c r="P25" s="456" t="str">
        <f t="shared" si="5"/>
        <v/>
      </c>
      <c r="Q25" s="457">
        <f t="shared" si="6"/>
        <v>0</v>
      </c>
      <c r="R25" s="458"/>
      <c r="S25" s="459" t="str">
        <f t="array" ref="S25">IF(B25="","",XLOOKUP($B25,Product,'Product List'!D:D))</f>
        <v/>
      </c>
      <c r="T25" s="454" t="str">
        <f t="array" ref="T25">IF(B25="","",XLOOKUP($B25,Product,'Product List'!E:E))</f>
        <v/>
      </c>
      <c r="U25" s="454" t="str">
        <f t="array" ref="U25">IF(B25="","",XLOOKUP($B25,Product,'Product List'!F:F))</f>
        <v/>
      </c>
      <c r="V25" s="454" t="str">
        <f t="array" ref="V25">IF(B25="","",XLOOKUP($B25,Product,'Product List'!G:G))</f>
        <v/>
      </c>
      <c r="W25" s="434"/>
      <c r="X25" s="434" t="str">
        <f t="array" ref="X25">iferror(xlookup(B25,'Product List'!A:A,'Product List'!P:P),"")</f>
        <v/>
      </c>
      <c r="Y25" s="434">
        <f t="shared" si="7"/>
        <v>0</v>
      </c>
      <c r="Z25" s="434"/>
    </row>
    <row r="26" ht="14.25" customHeight="1">
      <c r="A26" s="448"/>
      <c r="B26" s="448"/>
      <c r="C26" s="448"/>
      <c r="D26" s="461"/>
      <c r="E26" s="461"/>
      <c r="F26" s="461"/>
      <c r="G26" s="450">
        <f t="shared" si="1"/>
        <v>0</v>
      </c>
      <c r="H26" s="451" t="str">
        <f t="shared" si="2"/>
        <v/>
      </c>
      <c r="I26" s="452" t="str">
        <f t="shared" si="8"/>
        <v/>
      </c>
      <c r="J26" s="477"/>
      <c r="K26" s="434"/>
      <c r="L26" s="454" t="str">
        <f t="shared" si="3"/>
        <v/>
      </c>
      <c r="M26" s="455" t="str">
        <f t="array" ref="M26">(IFERROR(if(K26="",IF(J26="","",XLOOKUP(L26,Personnel!$B$4:$G$4,Personnel!$B$5:$G$5)),xLOOKUP(L26,Personnel!$B$4:$G$4,Personnel!$B$6:$G$6)),""))</f>
        <v/>
      </c>
      <c r="N26" s="455">
        <f t="shared" si="4"/>
        <v>0</v>
      </c>
      <c r="O26" s="434"/>
      <c r="P26" s="456" t="str">
        <f t="shared" si="5"/>
        <v/>
      </c>
      <c r="Q26" s="457">
        <f t="shared" si="6"/>
        <v>0</v>
      </c>
      <c r="R26" s="458"/>
      <c r="S26" s="459" t="str">
        <f t="array" ref="S26">IF(B26="","",XLOOKUP($B26,Product,'Product List'!D:D))</f>
        <v/>
      </c>
      <c r="T26" s="454" t="str">
        <f t="array" ref="T26">IF(B26="","",XLOOKUP($B26,Product,'Product List'!E:E))</f>
        <v/>
      </c>
      <c r="U26" s="454" t="str">
        <f t="array" ref="U26">IF(B26="","",XLOOKUP($B26,Product,'Product List'!F:F))</f>
        <v/>
      </c>
      <c r="V26" s="454" t="str">
        <f t="array" ref="V26">IF(B26="","",XLOOKUP($B26,Product,'Product List'!G:G))</f>
        <v/>
      </c>
      <c r="W26" s="434"/>
      <c r="X26" s="434" t="str">
        <f t="array" ref="X26">iferror(xlookup(B26,'Product List'!A:A,'Product List'!P:P),"")</f>
        <v/>
      </c>
      <c r="Y26" s="434">
        <f t="shared" si="7"/>
        <v>0</v>
      </c>
      <c r="Z26" s="434"/>
    </row>
    <row r="27" ht="14.25" customHeight="1">
      <c r="A27" s="448"/>
      <c r="B27" s="448"/>
      <c r="C27" s="448"/>
      <c r="D27" s="461"/>
      <c r="E27" s="461"/>
      <c r="F27" s="461"/>
      <c r="G27" s="450">
        <f t="shared" si="1"/>
        <v>0</v>
      </c>
      <c r="H27" s="451" t="str">
        <f t="shared" si="2"/>
        <v/>
      </c>
      <c r="I27" s="452" t="str">
        <f t="shared" si="8"/>
        <v/>
      </c>
      <c r="J27" s="477"/>
      <c r="K27" s="434"/>
      <c r="L27" s="454" t="str">
        <f t="shared" si="3"/>
        <v/>
      </c>
      <c r="M27" s="455" t="str">
        <f t="array" ref="M27">(IFERROR(if(K27="",IF(J27="","",XLOOKUP(L27,Personnel!$B$4:$G$4,Personnel!$B$5:$G$5)),xLOOKUP(L27,Personnel!$B$4:$G$4,Personnel!$B$6:$G$6)),""))</f>
        <v/>
      </c>
      <c r="N27" s="455">
        <f t="shared" si="4"/>
        <v>0</v>
      </c>
      <c r="O27" s="434"/>
      <c r="P27" s="456" t="str">
        <f t="shared" si="5"/>
        <v/>
      </c>
      <c r="Q27" s="457">
        <f t="shared" si="6"/>
        <v>0</v>
      </c>
      <c r="R27" s="458"/>
      <c r="S27" s="459" t="str">
        <f t="array" ref="S27">IF(B27="","",XLOOKUP($B27,Product,'Product List'!D:D))</f>
        <v/>
      </c>
      <c r="T27" s="454" t="str">
        <f t="array" ref="T27">IF(B27="","",XLOOKUP($B27,Product,'Product List'!E:E))</f>
        <v/>
      </c>
      <c r="U27" s="454" t="str">
        <f t="array" ref="U27">IF(B27="","",XLOOKUP($B27,Product,'Product List'!F:F))</f>
        <v/>
      </c>
      <c r="V27" s="454" t="str">
        <f t="array" ref="V27">IF(B27="","",XLOOKUP($B27,Product,'Product List'!G:G))</f>
        <v/>
      </c>
      <c r="W27" s="434"/>
      <c r="X27" s="434" t="str">
        <f t="array" ref="X27">iferror(xlookup(B27,'Product List'!A:A,'Product List'!P:P),"")</f>
        <v/>
      </c>
      <c r="Y27" s="434">
        <f t="shared" si="7"/>
        <v>0</v>
      </c>
      <c r="Z27" s="434"/>
    </row>
    <row r="28" ht="14.25" customHeight="1">
      <c r="A28" s="448"/>
      <c r="B28" s="448"/>
      <c r="C28" s="448"/>
      <c r="D28" s="461"/>
      <c r="E28" s="487"/>
      <c r="F28" s="461"/>
      <c r="G28" s="450">
        <f t="shared" si="1"/>
        <v>0</v>
      </c>
      <c r="H28" s="451" t="str">
        <f t="shared" si="2"/>
        <v/>
      </c>
      <c r="I28" s="452" t="str">
        <f t="shared" si="8"/>
        <v/>
      </c>
      <c r="J28" s="477"/>
      <c r="K28" s="434"/>
      <c r="L28" s="454" t="str">
        <f t="shared" si="3"/>
        <v/>
      </c>
      <c r="M28" s="455" t="str">
        <f t="array" ref="M28">(IFERROR(if(K28="",IF(J28="","",XLOOKUP(L28,Personnel!$B$4:$G$4,Personnel!$B$5:$G$5)),xLOOKUP(L28,Personnel!$B$4:$G$4,Personnel!$B$6:$G$6)),""))</f>
        <v/>
      </c>
      <c r="N28" s="455">
        <f t="shared" si="4"/>
        <v>0</v>
      </c>
      <c r="O28" s="434"/>
      <c r="P28" s="456" t="str">
        <f t="shared" si="5"/>
        <v/>
      </c>
      <c r="Q28" s="457">
        <f t="shared" si="6"/>
        <v>0</v>
      </c>
      <c r="R28" s="458"/>
      <c r="S28" s="459" t="str">
        <f t="array" ref="S28">IF(B28="","",XLOOKUP($B28,Product,'Product List'!D:D))</f>
        <v/>
      </c>
      <c r="T28" s="454" t="str">
        <f t="array" ref="T28">IF(B28="","",XLOOKUP($B28,Product,'Product List'!E:E))</f>
        <v/>
      </c>
      <c r="U28" s="454" t="str">
        <f t="array" ref="U28">IF(B28="","",XLOOKUP($B28,Product,'Product List'!F:F))</f>
        <v/>
      </c>
      <c r="V28" s="454" t="str">
        <f t="array" ref="V28">IF(B28="","",XLOOKUP($B28,Product,'Product List'!G:G))</f>
        <v/>
      </c>
      <c r="W28" s="434"/>
      <c r="X28" s="434" t="str">
        <f t="array" ref="X28">iferror(xlookup(B28,'Product List'!A:A,'Product List'!P:P),"")</f>
        <v/>
      </c>
      <c r="Y28" s="434">
        <f t="shared" si="7"/>
        <v>0</v>
      </c>
      <c r="Z28" s="434"/>
    </row>
    <row r="29" ht="14.25" customHeight="1">
      <c r="A29" s="448"/>
      <c r="B29" s="448"/>
      <c r="C29" s="448"/>
      <c r="D29" s="461"/>
      <c r="E29" s="461"/>
      <c r="F29" s="461"/>
      <c r="G29" s="450">
        <f t="shared" si="1"/>
        <v>0</v>
      </c>
      <c r="H29" s="451" t="str">
        <f t="shared" si="2"/>
        <v/>
      </c>
      <c r="I29" s="452" t="str">
        <f t="shared" si="8"/>
        <v/>
      </c>
      <c r="J29" s="477"/>
      <c r="K29" s="434"/>
      <c r="L29" s="454" t="str">
        <f t="shared" si="3"/>
        <v/>
      </c>
      <c r="M29" s="455" t="str">
        <f t="array" ref="M29">(IFERROR(if(K29="",IF(J29="","",XLOOKUP(L29,Personnel!$B$4:$G$4,Personnel!$B$5:$G$5)),xLOOKUP(L29,Personnel!$B$4:$G$4,Personnel!$B$6:$G$6)),""))</f>
        <v/>
      </c>
      <c r="N29" s="455">
        <f t="shared" si="4"/>
        <v>0</v>
      </c>
      <c r="O29" s="434"/>
      <c r="P29" s="456" t="str">
        <f t="shared" si="5"/>
        <v/>
      </c>
      <c r="Q29" s="457">
        <f t="shared" si="6"/>
        <v>0</v>
      </c>
      <c r="R29" s="458"/>
      <c r="S29" s="459" t="str">
        <f t="array" ref="S29">IF(B29="","",XLOOKUP($B29,Product,'Product List'!D:D))</f>
        <v/>
      </c>
      <c r="T29" s="454" t="str">
        <f t="array" ref="T29">IF(B29="","",XLOOKUP($B29,Product,'Product List'!E:E))</f>
        <v/>
      </c>
      <c r="U29" s="454" t="str">
        <f t="array" ref="U29">IF(B29="","",XLOOKUP($B29,Product,'Product List'!F:F))</f>
        <v/>
      </c>
      <c r="V29" s="454" t="str">
        <f t="array" ref="V29">IF(B29="","",XLOOKUP($B29,Product,'Product List'!G:G))</f>
        <v/>
      </c>
      <c r="W29" s="434"/>
      <c r="X29" s="434" t="str">
        <f t="array" ref="X29">iferror(xlookup(B29,'Product List'!A:A,'Product List'!P:P),"")</f>
        <v/>
      </c>
      <c r="Y29" s="434">
        <f t="shared" si="7"/>
        <v>0</v>
      </c>
      <c r="Z29" s="434"/>
    </row>
    <row r="30" ht="14.25" customHeight="1">
      <c r="A30" s="448"/>
      <c r="B30" s="448"/>
      <c r="C30" s="448"/>
      <c r="D30" s="461"/>
      <c r="E30" s="461"/>
      <c r="F30" s="461"/>
      <c r="G30" s="450">
        <f t="shared" si="1"/>
        <v>0</v>
      </c>
      <c r="H30" s="451" t="str">
        <f t="shared" si="2"/>
        <v/>
      </c>
      <c r="I30" s="452" t="str">
        <f t="shared" si="8"/>
        <v/>
      </c>
      <c r="J30" s="477"/>
      <c r="K30" s="434"/>
      <c r="L30" s="454" t="str">
        <f t="shared" si="3"/>
        <v/>
      </c>
      <c r="M30" s="455" t="str">
        <f t="array" ref="M30">(IFERROR(if(K30="",IF(J30="","",XLOOKUP(L30,Personnel!$B$4:$G$4,Personnel!$B$5:$G$5)),xLOOKUP(L30,Personnel!$B$4:$G$4,Personnel!$B$6:$G$6)),""))</f>
        <v/>
      </c>
      <c r="N30" s="455">
        <f t="shared" si="4"/>
        <v>0</v>
      </c>
      <c r="O30" s="434"/>
      <c r="P30" s="456" t="str">
        <f t="shared" si="5"/>
        <v/>
      </c>
      <c r="Q30" s="457">
        <f t="shared" si="6"/>
        <v>0</v>
      </c>
      <c r="R30" s="458"/>
      <c r="S30" s="459" t="str">
        <f t="array" ref="S30">IF(B30="","",XLOOKUP($B30,Product,'Product List'!D:D))</f>
        <v/>
      </c>
      <c r="T30" s="454" t="str">
        <f t="array" ref="T30">IF(B30="","",XLOOKUP($B30,Product,'Product List'!E:E))</f>
        <v/>
      </c>
      <c r="U30" s="454" t="str">
        <f t="array" ref="U30">IF(B30="","",XLOOKUP($B30,Product,'Product List'!F:F))</f>
        <v/>
      </c>
      <c r="V30" s="454" t="str">
        <f t="array" ref="V30">IF(B30="","",XLOOKUP($B30,Product,'Product List'!G:G))</f>
        <v/>
      </c>
      <c r="W30" s="434"/>
      <c r="X30" s="434" t="str">
        <f t="array" ref="X30">iferror(xlookup(B30,'Product List'!A:A,'Product List'!P:P),"")</f>
        <v/>
      </c>
      <c r="Y30" s="434">
        <f t="shared" si="7"/>
        <v>0</v>
      </c>
      <c r="Z30" s="434"/>
    </row>
    <row r="31" ht="14.25" customHeight="1">
      <c r="A31" s="448"/>
      <c r="B31" s="448"/>
      <c r="C31" s="448"/>
      <c r="D31" s="461"/>
      <c r="E31" s="461"/>
      <c r="F31" s="461"/>
      <c r="G31" s="450">
        <f t="shared" si="1"/>
        <v>0</v>
      </c>
      <c r="H31" s="451" t="str">
        <f t="shared" si="2"/>
        <v/>
      </c>
      <c r="I31" s="452" t="str">
        <f t="shared" si="8"/>
        <v/>
      </c>
      <c r="J31" s="477"/>
      <c r="K31" s="434"/>
      <c r="L31" s="454" t="str">
        <f t="shared" si="3"/>
        <v/>
      </c>
      <c r="M31" s="455" t="str">
        <f t="array" ref="M31">(IFERROR(if(K31="",IF(J31="","",XLOOKUP(L31,Personnel!$B$4:$G$4,Personnel!$B$5:$G$5)),xLOOKUP(L31,Personnel!$B$4:$G$4,Personnel!$B$6:$G$6)),""))</f>
        <v/>
      </c>
      <c r="N31" s="455">
        <f t="shared" si="4"/>
        <v>0</v>
      </c>
      <c r="O31" s="434"/>
      <c r="P31" s="456" t="str">
        <f t="shared" si="5"/>
        <v/>
      </c>
      <c r="Q31" s="457">
        <f t="shared" si="6"/>
        <v>0</v>
      </c>
      <c r="R31" s="458"/>
      <c r="S31" s="459" t="str">
        <f t="array" ref="S31">IF(B31="","",XLOOKUP($B31,Product,'Product List'!D:D))</f>
        <v/>
      </c>
      <c r="T31" s="454" t="str">
        <f t="array" ref="T31">IF(B31="","",XLOOKUP($B31,Product,'Product List'!E:E))</f>
        <v/>
      </c>
      <c r="U31" s="454" t="str">
        <f t="array" ref="U31">IF(B31="","",XLOOKUP($B31,Product,'Product List'!F:F))</f>
        <v/>
      </c>
      <c r="V31" s="454" t="str">
        <f t="array" ref="V31">IF(B31="","",XLOOKUP($B31,Product,'Product List'!G:G))</f>
        <v/>
      </c>
      <c r="W31" s="434"/>
      <c r="X31" s="434" t="str">
        <f t="array" ref="X31">iferror(xlookup(B31,'Product List'!A:A,'Product List'!P:P),"")</f>
        <v/>
      </c>
      <c r="Y31" s="434">
        <f t="shared" si="7"/>
        <v>0</v>
      </c>
      <c r="Z31" s="434"/>
    </row>
    <row r="32" ht="14.25" customHeight="1">
      <c r="A32" s="448"/>
      <c r="B32" s="448"/>
      <c r="C32" s="448"/>
      <c r="D32" s="461"/>
      <c r="E32" s="461"/>
      <c r="F32" s="460"/>
      <c r="G32" s="450">
        <f t="shared" si="1"/>
        <v>0</v>
      </c>
      <c r="H32" s="451" t="str">
        <f t="shared" si="2"/>
        <v/>
      </c>
      <c r="I32" s="452" t="str">
        <f t="shared" si="8"/>
        <v/>
      </c>
      <c r="J32" s="477"/>
      <c r="K32" s="434"/>
      <c r="L32" s="454" t="str">
        <f t="shared" si="3"/>
        <v/>
      </c>
      <c r="M32" s="455" t="str">
        <f t="array" ref="M32">(IFERROR(if(K32="",IF(J32="","",XLOOKUP(L32,Personnel!$B$4:$G$4,Personnel!$B$5:$G$5)),xLOOKUP(L32,Personnel!$B$4:$G$4,Personnel!$B$6:$G$6)),""))</f>
        <v/>
      </c>
      <c r="N32" s="455">
        <f t="shared" si="4"/>
        <v>0</v>
      </c>
      <c r="O32" s="434"/>
      <c r="P32" s="456" t="str">
        <f t="shared" si="5"/>
        <v/>
      </c>
      <c r="Q32" s="457">
        <f t="shared" si="6"/>
        <v>0</v>
      </c>
      <c r="R32" s="458"/>
      <c r="S32" s="459" t="str">
        <f t="array" ref="S32">IF(B32="","",XLOOKUP($B32,Product,'Product List'!D:D))</f>
        <v/>
      </c>
      <c r="T32" s="454" t="str">
        <f t="array" ref="T32">IF(B32="","",XLOOKUP($B32,Product,'Product List'!E:E))</f>
        <v/>
      </c>
      <c r="U32" s="454" t="str">
        <f t="array" ref="U32">IF(B32="","",XLOOKUP($B32,Product,'Product List'!F:F))</f>
        <v/>
      </c>
      <c r="V32" s="454" t="str">
        <f t="array" ref="V32">IF(B32="","",XLOOKUP($B32,Product,'Product List'!G:G))</f>
        <v/>
      </c>
      <c r="W32" s="434"/>
      <c r="X32" s="434" t="str">
        <f t="array" ref="X32">iferror(xlookup(B32,'Product List'!A:A,'Product List'!P:P),"")</f>
        <v/>
      </c>
      <c r="Y32" s="434">
        <f t="shared" si="7"/>
        <v>0</v>
      </c>
      <c r="Z32" s="434"/>
    </row>
    <row r="33" ht="14.25" customHeight="1">
      <c r="A33" s="448"/>
      <c r="B33" s="448"/>
      <c r="C33" s="448"/>
      <c r="D33" s="461"/>
      <c r="E33" s="461"/>
      <c r="F33" s="461"/>
      <c r="G33" s="450">
        <f t="shared" si="1"/>
        <v>0</v>
      </c>
      <c r="H33" s="451" t="str">
        <f t="shared" si="2"/>
        <v/>
      </c>
      <c r="I33" s="452" t="str">
        <f t="shared" si="8"/>
        <v/>
      </c>
      <c r="J33" s="477"/>
      <c r="K33" s="434"/>
      <c r="L33" s="454" t="str">
        <f t="shared" si="3"/>
        <v/>
      </c>
      <c r="M33" s="455" t="str">
        <f t="array" ref="M33">(IFERROR(if(K33="",IF(J33="","",XLOOKUP(L33,Personnel!$B$4:$G$4,Personnel!$B$5:$G$5)),xLOOKUP(L33,Personnel!$B$4:$G$4,Personnel!$B$6:$G$6)),""))</f>
        <v/>
      </c>
      <c r="N33" s="455">
        <f t="shared" si="4"/>
        <v>0</v>
      </c>
      <c r="O33" s="434"/>
      <c r="P33" s="456" t="str">
        <f t="shared" si="5"/>
        <v/>
      </c>
      <c r="Q33" s="457">
        <f t="shared" si="6"/>
        <v>0</v>
      </c>
      <c r="R33" s="458"/>
      <c r="S33" s="459" t="str">
        <f t="array" ref="S33">IF(B33="","",XLOOKUP($B33,Product,'Product List'!D:D))</f>
        <v/>
      </c>
      <c r="T33" s="454" t="str">
        <f t="array" ref="T33">IF(B33="","",XLOOKUP($B33,Product,'Product List'!E:E))</f>
        <v/>
      </c>
      <c r="U33" s="454" t="str">
        <f t="array" ref="U33">IF(B33="","",XLOOKUP($B33,Product,'Product List'!F:F))</f>
        <v/>
      </c>
      <c r="V33" s="454" t="str">
        <f t="array" ref="V33">IF(B33="","",XLOOKUP($B33,Product,'Product List'!G:G))</f>
        <v/>
      </c>
      <c r="W33" s="434"/>
      <c r="X33" s="434" t="str">
        <f t="array" ref="X33">iferror(xlookup(B33,'Product List'!A:A,'Product List'!P:P),"")</f>
        <v/>
      </c>
      <c r="Y33" s="434">
        <f t="shared" si="7"/>
        <v>0</v>
      </c>
      <c r="Z33" s="434"/>
    </row>
    <row r="34" ht="14.25" customHeight="1">
      <c r="A34" s="448"/>
      <c r="B34" s="448"/>
      <c r="C34" s="448"/>
      <c r="D34" s="461"/>
      <c r="E34" s="461"/>
      <c r="F34" s="461"/>
      <c r="G34" s="450">
        <f t="shared" si="1"/>
        <v>0</v>
      </c>
      <c r="H34" s="451" t="str">
        <f t="shared" si="2"/>
        <v/>
      </c>
      <c r="I34" s="452" t="str">
        <f t="shared" si="8"/>
        <v/>
      </c>
      <c r="J34" s="477"/>
      <c r="K34" s="434"/>
      <c r="L34" s="454" t="str">
        <f t="shared" si="3"/>
        <v/>
      </c>
      <c r="M34" s="455" t="str">
        <f t="array" ref="M34">(IFERROR(if(K34="",IF(J34="","",XLOOKUP(L34,Personnel!$B$4:$G$4,Personnel!$B$5:$G$5)),xLOOKUP(L34,Personnel!$B$4:$G$4,Personnel!$B$6:$G$6)),""))</f>
        <v/>
      </c>
      <c r="N34" s="455">
        <f t="shared" si="4"/>
        <v>0</v>
      </c>
      <c r="O34" s="434"/>
      <c r="P34" s="456" t="str">
        <f t="shared" si="5"/>
        <v/>
      </c>
      <c r="Q34" s="457">
        <f t="shared" si="6"/>
        <v>0</v>
      </c>
      <c r="R34" s="458"/>
      <c r="S34" s="459" t="str">
        <f t="array" ref="S34">IF(B34="","",XLOOKUP($B34,Product,'Product List'!D:D))</f>
        <v/>
      </c>
      <c r="T34" s="454" t="str">
        <f t="array" ref="T34">IF(B34="","",XLOOKUP($B34,Product,'Product List'!E:E))</f>
        <v/>
      </c>
      <c r="U34" s="454" t="str">
        <f t="array" ref="U34">IF(B34="","",XLOOKUP($B34,Product,'Product List'!F:F))</f>
        <v/>
      </c>
      <c r="V34" s="454" t="str">
        <f t="array" ref="V34">IF(B34="","",XLOOKUP($B34,Product,'Product List'!G:G))</f>
        <v/>
      </c>
      <c r="W34" s="434"/>
      <c r="X34" s="434" t="str">
        <f t="array" ref="X34">iferror(xlookup(B34,'Product List'!A:A,'Product List'!P:P),"")</f>
        <v/>
      </c>
      <c r="Y34" s="434">
        <f t="shared" si="7"/>
        <v>0</v>
      </c>
      <c r="Z34" s="434"/>
    </row>
    <row r="35" ht="14.25" customHeight="1">
      <c r="A35" s="448"/>
      <c r="B35" s="448"/>
      <c r="C35" s="448"/>
      <c r="D35" s="461"/>
      <c r="E35" s="461"/>
      <c r="F35" s="461"/>
      <c r="G35" s="450">
        <f t="shared" si="1"/>
        <v>0</v>
      </c>
      <c r="H35" s="451" t="str">
        <f t="shared" si="2"/>
        <v/>
      </c>
      <c r="I35" s="452" t="str">
        <f t="shared" si="8"/>
        <v/>
      </c>
      <c r="J35" s="477"/>
      <c r="K35" s="434"/>
      <c r="L35" s="454" t="str">
        <f t="shared" si="3"/>
        <v/>
      </c>
      <c r="M35" s="455" t="str">
        <f t="array" ref="M35">(IFERROR(if(K35="",IF(J35="","",XLOOKUP(L35,Personnel!$B$4:$G$4,Personnel!$B$5:$G$5)),xLOOKUP(L35,Personnel!$B$4:$G$4,Personnel!$B$6:$G$6)),""))</f>
        <v/>
      </c>
      <c r="N35" s="455">
        <f t="shared" si="4"/>
        <v>0</v>
      </c>
      <c r="O35" s="434"/>
      <c r="P35" s="456" t="str">
        <f t="shared" si="5"/>
        <v/>
      </c>
      <c r="Q35" s="457">
        <f t="shared" si="6"/>
        <v>0</v>
      </c>
      <c r="R35" s="458"/>
      <c r="S35" s="459" t="str">
        <f t="array" ref="S35">IF(B35="","",XLOOKUP($B35,Product,'Product List'!D:D))</f>
        <v/>
      </c>
      <c r="T35" s="454" t="str">
        <f t="array" ref="T35">IF(B35="","",XLOOKUP($B35,Product,'Product List'!E:E))</f>
        <v/>
      </c>
      <c r="U35" s="454" t="str">
        <f t="array" ref="U35">IF(B35="","",XLOOKUP($B35,Product,'Product List'!F:F))</f>
        <v/>
      </c>
      <c r="V35" s="454" t="str">
        <f t="array" ref="V35">IF(B35="","",XLOOKUP($B35,Product,'Product List'!G:G))</f>
        <v/>
      </c>
      <c r="W35" s="434"/>
      <c r="X35" s="434" t="str">
        <f t="array" ref="X35">iferror(xlookup(B35,'Product List'!A:A,'Product List'!P:P),"")</f>
        <v/>
      </c>
      <c r="Y35" s="434">
        <f t="shared" si="7"/>
        <v>0</v>
      </c>
      <c r="Z35" s="434"/>
    </row>
    <row r="36" ht="14.25" customHeight="1">
      <c r="A36" s="448"/>
      <c r="B36" s="448"/>
      <c r="C36" s="448"/>
      <c r="D36" s="461"/>
      <c r="E36" s="461"/>
      <c r="F36" s="461"/>
      <c r="G36" s="450">
        <f t="shared" si="1"/>
        <v>0</v>
      </c>
      <c r="H36" s="451" t="str">
        <f t="shared" si="2"/>
        <v/>
      </c>
      <c r="I36" s="452" t="str">
        <f t="shared" si="8"/>
        <v/>
      </c>
      <c r="J36" s="477"/>
      <c r="K36" s="434"/>
      <c r="L36" s="454" t="str">
        <f t="shared" si="3"/>
        <v/>
      </c>
      <c r="M36" s="455" t="str">
        <f t="array" ref="M36">(IFERROR(if(K36="",IF(J36="","",XLOOKUP(L36,Personnel!$B$4:$G$4,Personnel!$B$5:$G$5)),xLOOKUP(L36,Personnel!$B$4:$G$4,Personnel!$B$6:$G$6)),""))</f>
        <v/>
      </c>
      <c r="N36" s="455">
        <f t="shared" si="4"/>
        <v>0</v>
      </c>
      <c r="O36" s="434"/>
      <c r="P36" s="456" t="str">
        <f t="shared" si="5"/>
        <v/>
      </c>
      <c r="Q36" s="457">
        <f t="shared" si="6"/>
        <v>0</v>
      </c>
      <c r="R36" s="458"/>
      <c r="S36" s="459" t="str">
        <f t="array" ref="S36">IF(B36="","",XLOOKUP($B36,Product,'Product List'!D:D))</f>
        <v/>
      </c>
      <c r="T36" s="454" t="str">
        <f t="array" ref="T36">IF(B36="","",XLOOKUP($B36,Product,'Product List'!E:E))</f>
        <v/>
      </c>
      <c r="U36" s="454" t="str">
        <f t="array" ref="U36">IF(B36="","",XLOOKUP($B36,Product,'Product List'!F:F))</f>
        <v/>
      </c>
      <c r="V36" s="454" t="str">
        <f t="array" ref="V36">IF(B36="","",XLOOKUP($B36,Product,'Product List'!G:G))</f>
        <v/>
      </c>
      <c r="W36" s="434"/>
      <c r="X36" s="434" t="str">
        <f t="array" ref="X36">iferror(xlookup(B36,'Product List'!A:A,'Product List'!P:P),"")</f>
        <v/>
      </c>
      <c r="Y36" s="434">
        <f t="shared" si="7"/>
        <v>0</v>
      </c>
      <c r="Z36" s="434"/>
    </row>
    <row r="37" ht="14.25" customHeight="1">
      <c r="A37" s="448"/>
      <c r="B37" s="448"/>
      <c r="C37" s="448"/>
      <c r="D37" s="461"/>
      <c r="E37" s="461"/>
      <c r="F37" s="461"/>
      <c r="G37" s="450">
        <f t="shared" si="1"/>
        <v>0</v>
      </c>
      <c r="H37" s="451" t="str">
        <f t="shared" si="2"/>
        <v/>
      </c>
      <c r="I37" s="452" t="str">
        <f t="shared" si="8"/>
        <v/>
      </c>
      <c r="J37" s="477"/>
      <c r="K37" s="434"/>
      <c r="L37" s="454" t="str">
        <f t="shared" si="3"/>
        <v/>
      </c>
      <c r="M37" s="455" t="str">
        <f t="array" ref="M37">(IFERROR(if(K37="",IF(J37="","",XLOOKUP(L37,Personnel!$B$4:$G$4,Personnel!$B$5:$G$5)),xLOOKUP(L37,Personnel!$B$4:$G$4,Personnel!$B$6:$G$6)),""))</f>
        <v/>
      </c>
      <c r="N37" s="455">
        <f t="shared" si="4"/>
        <v>0</v>
      </c>
      <c r="O37" s="434"/>
      <c r="P37" s="456" t="str">
        <f t="shared" si="5"/>
        <v/>
      </c>
      <c r="Q37" s="457">
        <f t="shared" si="6"/>
        <v>0</v>
      </c>
      <c r="R37" s="458"/>
      <c r="S37" s="459" t="str">
        <f t="array" ref="S37">IF(B37="","",XLOOKUP($B37,Product,'Product List'!D:D))</f>
        <v/>
      </c>
      <c r="T37" s="454" t="str">
        <f t="array" ref="T37">IF(B37="","",XLOOKUP($B37,Product,'Product List'!E:E))</f>
        <v/>
      </c>
      <c r="U37" s="454" t="str">
        <f t="array" ref="U37">IF(B37="","",XLOOKUP($B37,Product,'Product List'!F:F))</f>
        <v/>
      </c>
      <c r="V37" s="454" t="str">
        <f t="array" ref="V37">IF(B37="","",XLOOKUP($B37,Product,'Product List'!G:G))</f>
        <v/>
      </c>
      <c r="W37" s="434"/>
      <c r="X37" s="434" t="str">
        <f t="array" ref="X37">iferror(xlookup(B37,'Product List'!A:A,'Product List'!P:P),"")</f>
        <v/>
      </c>
      <c r="Y37" s="434">
        <f t="shared" si="7"/>
        <v>0</v>
      </c>
      <c r="Z37" s="434"/>
    </row>
    <row r="38" ht="14.25" customHeight="1">
      <c r="A38" s="448"/>
      <c r="B38" s="448"/>
      <c r="C38" s="448"/>
      <c r="D38" s="461"/>
      <c r="E38" s="461"/>
      <c r="F38" s="461"/>
      <c r="G38" s="450">
        <f t="shared" si="1"/>
        <v>0</v>
      </c>
      <c r="H38" s="451" t="str">
        <f t="shared" si="2"/>
        <v/>
      </c>
      <c r="I38" s="452" t="str">
        <f t="shared" si="8"/>
        <v/>
      </c>
      <c r="J38" s="477"/>
      <c r="K38" s="434"/>
      <c r="L38" s="454" t="str">
        <f t="shared" si="3"/>
        <v/>
      </c>
      <c r="M38" s="455" t="str">
        <f t="array" ref="M38">(IFERROR(if(K38="",IF(J38="","",XLOOKUP(L38,Personnel!$B$4:$G$4,Personnel!$B$5:$G$5)),xLOOKUP(L38,Personnel!$B$4:$G$4,Personnel!$B$6:$G$6)),""))</f>
        <v/>
      </c>
      <c r="N38" s="455">
        <f t="shared" si="4"/>
        <v>0</v>
      </c>
      <c r="O38" s="434"/>
      <c r="P38" s="456" t="str">
        <f t="shared" si="5"/>
        <v/>
      </c>
      <c r="Q38" s="457">
        <f t="shared" si="6"/>
        <v>0</v>
      </c>
      <c r="R38" s="458"/>
      <c r="S38" s="459" t="str">
        <f t="array" ref="S38">IF(B38="","",XLOOKUP($B38,Product,'Product List'!D:D))</f>
        <v/>
      </c>
      <c r="T38" s="454" t="str">
        <f t="array" ref="T38">IF(B38="","",XLOOKUP($B38,Product,'Product List'!E:E))</f>
        <v/>
      </c>
      <c r="U38" s="454" t="str">
        <f t="array" ref="U38">IF(B38="","",XLOOKUP($B38,Product,'Product List'!F:F))</f>
        <v/>
      </c>
      <c r="V38" s="454" t="str">
        <f t="array" ref="V38">IF(B38="","",XLOOKUP($B38,Product,'Product List'!G:G))</f>
        <v/>
      </c>
      <c r="W38" s="434"/>
      <c r="X38" s="434" t="str">
        <f t="array" ref="X38">iferror(xlookup(B38,'Product List'!A:A,'Product List'!P:P),"")</f>
        <v/>
      </c>
      <c r="Y38" s="434">
        <f t="shared" si="7"/>
        <v>0</v>
      </c>
      <c r="Z38" s="434"/>
    </row>
    <row r="39" ht="14.25" customHeight="1">
      <c r="A39" s="448"/>
      <c r="B39" s="448"/>
      <c r="C39" s="448"/>
      <c r="D39" s="461"/>
      <c r="E39" s="461"/>
      <c r="F39" s="461"/>
      <c r="G39" s="450">
        <f t="shared" si="1"/>
        <v>0</v>
      </c>
      <c r="H39" s="451" t="str">
        <f t="shared" si="2"/>
        <v/>
      </c>
      <c r="I39" s="452" t="str">
        <f t="shared" si="8"/>
        <v/>
      </c>
      <c r="J39" s="477"/>
      <c r="K39" s="434"/>
      <c r="L39" s="454" t="str">
        <f t="shared" si="3"/>
        <v/>
      </c>
      <c r="M39" s="455" t="str">
        <f t="array" ref="M39">(IFERROR(if(K39="",IF(J39="","",XLOOKUP(L39,Personnel!$B$4:$G$4,Personnel!$B$5:$G$5)),xLOOKUP(L39,Personnel!$B$4:$G$4,Personnel!$B$6:$G$6)),""))</f>
        <v/>
      </c>
      <c r="N39" s="455">
        <f t="shared" si="4"/>
        <v>0</v>
      </c>
      <c r="O39" s="434"/>
      <c r="P39" s="456" t="str">
        <f t="shared" si="5"/>
        <v/>
      </c>
      <c r="Q39" s="457">
        <f t="shared" si="6"/>
        <v>0</v>
      </c>
      <c r="R39" s="458"/>
      <c r="S39" s="459" t="str">
        <f t="array" ref="S39">IF(B39="","",XLOOKUP($B39,Product,'Product List'!D:D))</f>
        <v/>
      </c>
      <c r="T39" s="454" t="str">
        <f t="array" ref="T39">IF(B39="","",XLOOKUP($B39,Product,'Product List'!E:E))</f>
        <v/>
      </c>
      <c r="U39" s="454" t="str">
        <f t="array" ref="U39">IF(B39="","",XLOOKUP($B39,Product,'Product List'!F:F))</f>
        <v/>
      </c>
      <c r="V39" s="454" t="str">
        <f t="array" ref="V39">IF(B39="","",XLOOKUP($B39,Product,'Product List'!G:G))</f>
        <v/>
      </c>
      <c r="W39" s="434"/>
      <c r="X39" s="434" t="str">
        <f t="array" ref="X39">iferror(xlookup(B39,'Product List'!A:A,'Product List'!P:P),"")</f>
        <v/>
      </c>
      <c r="Y39" s="434">
        <f t="shared" si="7"/>
        <v>0</v>
      </c>
      <c r="Z39" s="434"/>
    </row>
    <row r="40" ht="14.25" customHeight="1">
      <c r="A40" s="448"/>
      <c r="B40" s="448"/>
      <c r="C40" s="448"/>
      <c r="D40" s="461"/>
      <c r="E40" s="461"/>
      <c r="F40" s="461"/>
      <c r="G40" s="450">
        <f t="shared" si="1"/>
        <v>0</v>
      </c>
      <c r="H40" s="451" t="str">
        <f t="shared" si="2"/>
        <v/>
      </c>
      <c r="I40" s="452" t="str">
        <f t="shared" si="8"/>
        <v/>
      </c>
      <c r="J40" s="477"/>
      <c r="K40" s="434"/>
      <c r="L40" s="454" t="str">
        <f t="shared" si="3"/>
        <v/>
      </c>
      <c r="M40" s="455" t="str">
        <f t="array" ref="M40">(IFERROR(if(K40="",IF(J40="","",XLOOKUP(L40,Personnel!$B$4:$G$4,Personnel!$B$5:$G$5)),xLOOKUP(L40,Personnel!$B$4:$G$4,Personnel!$B$6:$G$6)),""))</f>
        <v/>
      </c>
      <c r="N40" s="455">
        <f t="shared" si="4"/>
        <v>0</v>
      </c>
      <c r="O40" s="434"/>
      <c r="P40" s="456" t="str">
        <f t="shared" si="5"/>
        <v/>
      </c>
      <c r="Q40" s="457">
        <f t="shared" si="6"/>
        <v>0</v>
      </c>
      <c r="R40" s="458"/>
      <c r="S40" s="459" t="str">
        <f t="array" ref="S40">IF(B40="","",XLOOKUP($B40,Product,'Product List'!D:D))</f>
        <v/>
      </c>
      <c r="T40" s="454" t="str">
        <f t="array" ref="T40">IF(B40="","",XLOOKUP($B40,Product,'Product List'!E:E))</f>
        <v/>
      </c>
      <c r="U40" s="454" t="str">
        <f t="array" ref="U40">IF(B40="","",XLOOKUP($B40,Product,'Product List'!F:F))</f>
        <v/>
      </c>
      <c r="V40" s="454" t="str">
        <f t="array" ref="V40">IF(B40="","",XLOOKUP($B40,Product,'Product List'!G:G))</f>
        <v/>
      </c>
      <c r="W40" s="434"/>
      <c r="X40" s="434" t="str">
        <f t="array" ref="X40">iferror(xlookup(B40,'Product List'!A:A,'Product List'!P:P),"")</f>
        <v/>
      </c>
      <c r="Y40" s="434">
        <f t="shared" si="7"/>
        <v>0</v>
      </c>
      <c r="Z40" s="434"/>
    </row>
    <row r="41" ht="14.25" customHeight="1">
      <c r="A41" s="448"/>
      <c r="B41" s="448"/>
      <c r="C41" s="448"/>
      <c r="D41" s="461"/>
      <c r="E41" s="461"/>
      <c r="F41" s="461"/>
      <c r="G41" s="450">
        <f t="shared" si="1"/>
        <v>0</v>
      </c>
      <c r="H41" s="451" t="str">
        <f t="shared" si="2"/>
        <v/>
      </c>
      <c r="I41" s="452" t="str">
        <f t="shared" si="8"/>
        <v/>
      </c>
      <c r="J41" s="477"/>
      <c r="K41" s="434"/>
      <c r="L41" s="454" t="str">
        <f t="shared" si="3"/>
        <v/>
      </c>
      <c r="M41" s="455" t="str">
        <f t="array" ref="M41">(IFERROR(if(K41="",IF(J41="","",XLOOKUP(L41,Personnel!$B$4:$G$4,Personnel!$B$5:$G$5)),xLOOKUP(L41,Personnel!$B$4:$G$4,Personnel!$B$6:$G$6)),""))</f>
        <v/>
      </c>
      <c r="N41" s="455">
        <f t="shared" si="4"/>
        <v>0</v>
      </c>
      <c r="O41" s="434"/>
      <c r="P41" s="456" t="str">
        <f t="shared" si="5"/>
        <v/>
      </c>
      <c r="Q41" s="457">
        <f t="shared" si="6"/>
        <v>0</v>
      </c>
      <c r="R41" s="458"/>
      <c r="S41" s="459" t="str">
        <f t="array" ref="S41">IF(B41="","",XLOOKUP($B41,Product,'Product List'!D:D))</f>
        <v/>
      </c>
      <c r="T41" s="454" t="str">
        <f t="array" ref="T41">IF(B41="","",XLOOKUP($B41,Product,'Product List'!E:E))</f>
        <v/>
      </c>
      <c r="U41" s="454" t="str">
        <f t="array" ref="U41">IF(B41="","",XLOOKUP($B41,Product,'Product List'!F:F))</f>
        <v/>
      </c>
      <c r="V41" s="454" t="str">
        <f t="array" ref="V41">IF(B41="","",XLOOKUP($B41,Product,'Product List'!G:G))</f>
        <v/>
      </c>
      <c r="W41" s="434"/>
      <c r="X41" s="434" t="str">
        <f t="array" ref="X41">iferror(xlookup(B41,'Product List'!A:A,'Product List'!P:P),"")</f>
        <v/>
      </c>
      <c r="Y41" s="434">
        <f t="shared" si="7"/>
        <v>0</v>
      </c>
      <c r="Z41" s="434"/>
    </row>
    <row r="42" ht="14.25" customHeight="1">
      <c r="A42" s="448"/>
      <c r="B42" s="448"/>
      <c r="C42" s="448"/>
      <c r="D42" s="461"/>
      <c r="E42" s="461"/>
      <c r="F42" s="461"/>
      <c r="G42" s="450">
        <f t="shared" si="1"/>
        <v>0</v>
      </c>
      <c r="H42" s="451" t="str">
        <f t="shared" si="2"/>
        <v/>
      </c>
      <c r="I42" s="452" t="str">
        <f t="shared" si="8"/>
        <v/>
      </c>
      <c r="J42" s="477"/>
      <c r="K42" s="434"/>
      <c r="L42" s="454" t="str">
        <f t="shared" si="3"/>
        <v/>
      </c>
      <c r="M42" s="455" t="str">
        <f t="array" ref="M42">(IFERROR(if(K42="",IF(J42="","",XLOOKUP(L42,Personnel!$B$4:$G$4,Personnel!$B$5:$G$5)),xLOOKUP(L42,Personnel!$B$4:$G$4,Personnel!$B$6:$G$6)),""))</f>
        <v/>
      </c>
      <c r="N42" s="455">
        <f t="shared" si="4"/>
        <v>0</v>
      </c>
      <c r="O42" s="434"/>
      <c r="P42" s="456" t="str">
        <f t="shared" si="5"/>
        <v/>
      </c>
      <c r="Q42" s="457">
        <f t="shared" si="6"/>
        <v>0</v>
      </c>
      <c r="R42" s="458"/>
      <c r="S42" s="459" t="str">
        <f t="array" ref="S42">IF(B42="","",XLOOKUP($B42,Product,'Product List'!D:D))</f>
        <v/>
      </c>
      <c r="T42" s="454" t="str">
        <f t="array" ref="T42">IF(B42="","",XLOOKUP($B42,Product,'Product List'!E:E))</f>
        <v/>
      </c>
      <c r="U42" s="454" t="str">
        <f t="array" ref="U42">IF(B42="","",XLOOKUP($B42,Product,'Product List'!F:F))</f>
        <v/>
      </c>
      <c r="V42" s="454" t="str">
        <f t="array" ref="V42">IF(B42="","",XLOOKUP($B42,Product,'Product List'!G:G))</f>
        <v/>
      </c>
      <c r="W42" s="434"/>
      <c r="X42" s="434" t="str">
        <f t="array" ref="X42">iferror(xlookup(B42,'Product List'!A:A,'Product List'!P:P),"")</f>
        <v/>
      </c>
      <c r="Y42" s="434">
        <f t="shared" si="7"/>
        <v>0</v>
      </c>
      <c r="Z42" s="434"/>
    </row>
    <row r="43" ht="14.25" customHeight="1">
      <c r="A43" s="448"/>
      <c r="B43" s="448"/>
      <c r="C43" s="448"/>
      <c r="D43" s="461"/>
      <c r="E43" s="461"/>
      <c r="F43" s="461"/>
      <c r="G43" s="450">
        <f t="shared" si="1"/>
        <v>0</v>
      </c>
      <c r="H43" s="451" t="str">
        <f t="shared" si="2"/>
        <v/>
      </c>
      <c r="I43" s="452" t="str">
        <f t="shared" si="8"/>
        <v/>
      </c>
      <c r="J43" s="477"/>
      <c r="K43" s="434"/>
      <c r="L43" s="454" t="str">
        <f t="shared" si="3"/>
        <v/>
      </c>
      <c r="M43" s="455" t="str">
        <f t="array" ref="M43">(IFERROR(if(K43="",IF(J43="","",XLOOKUP(L43,Personnel!$B$4:$G$4,Personnel!$B$5:$G$5)),xLOOKUP(L43,Personnel!$B$4:$G$4,Personnel!$B$6:$G$6)),""))</f>
        <v/>
      </c>
      <c r="N43" s="455">
        <f t="shared" si="4"/>
        <v>0</v>
      </c>
      <c r="O43" s="434"/>
      <c r="P43" s="456" t="str">
        <f t="shared" si="5"/>
        <v/>
      </c>
      <c r="Q43" s="457">
        <f t="shared" si="6"/>
        <v>0</v>
      </c>
      <c r="R43" s="458"/>
      <c r="S43" s="459" t="str">
        <f t="array" ref="S43">IF(B43="","",XLOOKUP($B43,Product,'Product List'!D:D))</f>
        <v/>
      </c>
      <c r="T43" s="454" t="str">
        <f t="array" ref="T43">IF(B43="","",XLOOKUP($B43,Product,'Product List'!E:E))</f>
        <v/>
      </c>
      <c r="U43" s="454" t="str">
        <f t="array" ref="U43">IF(B43="","",XLOOKUP($B43,Product,'Product List'!F:F))</f>
        <v/>
      </c>
      <c r="V43" s="454" t="str">
        <f t="array" ref="V43">IF(B43="","",XLOOKUP($B43,Product,'Product List'!G:G))</f>
        <v/>
      </c>
      <c r="W43" s="434"/>
      <c r="X43" s="434" t="str">
        <f t="array" ref="X43">iferror(xlookup(B43,'Product List'!A:A,'Product List'!P:P),"")</f>
        <v/>
      </c>
      <c r="Y43" s="434">
        <f t="shared" si="7"/>
        <v>0</v>
      </c>
      <c r="Z43" s="434"/>
    </row>
    <row r="44" ht="14.25" customHeight="1">
      <c r="A44" s="448"/>
      <c r="B44" s="448"/>
      <c r="C44" s="448"/>
      <c r="D44" s="460"/>
      <c r="E44" s="487"/>
      <c r="F44" s="460"/>
      <c r="G44" s="450">
        <f t="shared" si="1"/>
        <v>0</v>
      </c>
      <c r="H44" s="451" t="str">
        <f t="shared" si="2"/>
        <v/>
      </c>
      <c r="I44" s="452" t="str">
        <f t="shared" si="8"/>
        <v/>
      </c>
      <c r="J44" s="477"/>
      <c r="K44" s="434"/>
      <c r="L44" s="454" t="str">
        <f t="shared" si="3"/>
        <v/>
      </c>
      <c r="M44" s="455" t="str">
        <f t="array" ref="M44">(IFERROR(if(K44="",IF(J44="","",XLOOKUP(L44,Personnel!$B$4:$G$4,Personnel!$B$5:$G$5)),xLOOKUP(L44,Personnel!$B$4:$G$4,Personnel!$B$6:$G$6)),""))</f>
        <v/>
      </c>
      <c r="N44" s="455">
        <f t="shared" si="4"/>
        <v>0</v>
      </c>
      <c r="O44" s="434"/>
      <c r="P44" s="456" t="str">
        <f t="shared" si="5"/>
        <v/>
      </c>
      <c r="Q44" s="457">
        <f t="shared" si="6"/>
        <v>0</v>
      </c>
      <c r="R44" s="458"/>
      <c r="S44" s="459" t="str">
        <f t="array" ref="S44">IF(B44="","",XLOOKUP($B44,Product,'Product List'!D:D))</f>
        <v/>
      </c>
      <c r="T44" s="454" t="str">
        <f t="array" ref="T44">IF(B44="","",XLOOKUP($B44,Product,'Product List'!E:E))</f>
        <v/>
      </c>
      <c r="U44" s="454" t="str">
        <f t="array" ref="U44">IF(B44="","",XLOOKUP($B44,Product,'Product List'!F:F))</f>
        <v/>
      </c>
      <c r="V44" s="454" t="str">
        <f t="array" ref="V44">IF(B44="","",XLOOKUP($B44,Product,'Product List'!G:G))</f>
        <v/>
      </c>
      <c r="W44" s="434"/>
      <c r="X44" s="434" t="str">
        <f t="array" ref="X44">iferror(xlookup(B44,'Product List'!A:A,'Product List'!P:P),"")</f>
        <v/>
      </c>
      <c r="Y44" s="434">
        <f t="shared" si="7"/>
        <v>0</v>
      </c>
      <c r="Z44" s="434"/>
    </row>
    <row r="45" ht="14.25" customHeight="1">
      <c r="A45" s="448"/>
      <c r="B45" s="448"/>
      <c r="C45" s="448"/>
      <c r="D45" s="461"/>
      <c r="E45" s="487"/>
      <c r="F45" s="460"/>
      <c r="G45" s="450">
        <f t="shared" si="1"/>
        <v>0</v>
      </c>
      <c r="H45" s="451" t="str">
        <f t="shared" si="2"/>
        <v/>
      </c>
      <c r="I45" s="452" t="str">
        <f t="shared" si="8"/>
        <v/>
      </c>
      <c r="J45" s="477"/>
      <c r="K45" s="434"/>
      <c r="L45" s="454" t="str">
        <f t="shared" si="3"/>
        <v/>
      </c>
      <c r="M45" s="455" t="str">
        <f t="array" ref="M45">(IFERROR(if(K45="",IF(J45="","",XLOOKUP(L45,Personnel!$B$4:$G$4,Personnel!$B$5:$G$5)),xLOOKUP(L45,Personnel!$B$4:$G$4,Personnel!$B$6:$G$6)),""))</f>
        <v/>
      </c>
      <c r="N45" s="455">
        <f t="shared" si="4"/>
        <v>0</v>
      </c>
      <c r="O45" s="434"/>
      <c r="P45" s="456" t="str">
        <f t="shared" si="5"/>
        <v/>
      </c>
      <c r="Q45" s="457">
        <f t="shared" si="6"/>
        <v>0</v>
      </c>
      <c r="R45" s="458"/>
      <c r="S45" s="459" t="str">
        <f t="array" ref="S45">IF(B45="","",XLOOKUP($B45,Product,'Product List'!D:D))</f>
        <v/>
      </c>
      <c r="T45" s="454" t="str">
        <f t="array" ref="T45">IF(B45="","",XLOOKUP($B45,Product,'Product List'!E:E))</f>
        <v/>
      </c>
      <c r="U45" s="454" t="str">
        <f t="array" ref="U45">IF(B45="","",XLOOKUP($B45,Product,'Product List'!F:F))</f>
        <v/>
      </c>
      <c r="V45" s="454" t="str">
        <f t="array" ref="V45">IF(B45="","",XLOOKUP($B45,Product,'Product List'!G:G))</f>
        <v/>
      </c>
      <c r="W45" s="434"/>
      <c r="X45" s="434" t="str">
        <f t="array" ref="X45">iferror(xlookup(B45,'Product List'!A:A,'Product List'!P:P),"")</f>
        <v/>
      </c>
      <c r="Y45" s="434">
        <f t="shared" si="7"/>
        <v>0</v>
      </c>
      <c r="Z45" s="434"/>
    </row>
    <row r="46" ht="14.25" customHeight="1">
      <c r="A46" s="448"/>
      <c r="B46" s="448"/>
      <c r="C46" s="454"/>
      <c r="D46" s="461"/>
      <c r="E46" s="461"/>
      <c r="F46" s="461"/>
      <c r="G46" s="450">
        <f t="shared" si="1"/>
        <v>0</v>
      </c>
      <c r="H46" s="451" t="str">
        <f t="shared" si="2"/>
        <v/>
      </c>
      <c r="I46" s="452" t="str">
        <f t="shared" si="8"/>
        <v/>
      </c>
      <c r="J46" s="477"/>
      <c r="K46" s="434"/>
      <c r="L46" s="454" t="str">
        <f t="shared" si="3"/>
        <v/>
      </c>
      <c r="M46" s="455" t="str">
        <f t="array" ref="M46">(IFERROR(if(K46="",IF(J46="","",XLOOKUP(L46,Personnel!$B$4:$G$4,Personnel!$B$5:$G$5)),xLOOKUP(L46,Personnel!$B$4:$G$4,Personnel!$B$6:$G$6)),""))</f>
        <v/>
      </c>
      <c r="N46" s="455">
        <f t="shared" si="4"/>
        <v>0</v>
      </c>
      <c r="O46" s="434"/>
      <c r="P46" s="456" t="str">
        <f t="shared" si="5"/>
        <v/>
      </c>
      <c r="Q46" s="457">
        <f t="shared" si="6"/>
        <v>0</v>
      </c>
      <c r="R46" s="458"/>
      <c r="S46" s="459" t="str">
        <f t="array" ref="S46">IF(B46="","",XLOOKUP($B46,Product,'Product List'!D:D))</f>
        <v/>
      </c>
      <c r="T46" s="454" t="str">
        <f t="array" ref="T46">IF(B46="","",XLOOKUP($B46,Product,'Product List'!E:E))</f>
        <v/>
      </c>
      <c r="U46" s="454" t="str">
        <f t="array" ref="U46">IF(B46="","",XLOOKUP($B46,Product,'Product List'!F:F))</f>
        <v/>
      </c>
      <c r="V46" s="454" t="str">
        <f t="array" ref="V46">IF(B46="","",XLOOKUP($B46,Product,'Product List'!G:G))</f>
        <v/>
      </c>
      <c r="W46" s="434"/>
      <c r="X46" s="434" t="str">
        <f t="array" ref="X46">iferror(xlookup(B46,'Product List'!A:A,'Product List'!P:P),"")</f>
        <v/>
      </c>
      <c r="Y46" s="434">
        <f t="shared" si="7"/>
        <v>0</v>
      </c>
      <c r="Z46" s="434"/>
    </row>
    <row r="47" ht="14.25" customHeight="1">
      <c r="A47" s="448"/>
      <c r="B47" s="448"/>
      <c r="C47" s="454"/>
      <c r="D47" s="461"/>
      <c r="E47" s="487"/>
      <c r="F47" s="461"/>
      <c r="G47" s="450">
        <f t="shared" si="1"/>
        <v>0</v>
      </c>
      <c r="H47" s="451" t="str">
        <f t="shared" si="2"/>
        <v/>
      </c>
      <c r="I47" s="452" t="str">
        <f t="shared" si="8"/>
        <v/>
      </c>
      <c r="J47" s="477"/>
      <c r="K47" s="434"/>
      <c r="L47" s="454" t="str">
        <f t="shared" si="3"/>
        <v/>
      </c>
      <c r="M47" s="455" t="str">
        <f t="array" ref="M47">(IFERROR(if(K47="",IF(J47="","",XLOOKUP(L47,Personnel!$B$4:$G$4,Personnel!$B$5:$G$5)),xLOOKUP(L47,Personnel!$B$4:$G$4,Personnel!$B$6:$G$6)),""))</f>
        <v/>
      </c>
      <c r="N47" s="455">
        <f t="shared" si="4"/>
        <v>0</v>
      </c>
      <c r="O47" s="434"/>
      <c r="P47" s="456" t="str">
        <f t="shared" si="5"/>
        <v/>
      </c>
      <c r="Q47" s="457">
        <f t="shared" si="6"/>
        <v>0</v>
      </c>
      <c r="R47" s="458"/>
      <c r="S47" s="459" t="str">
        <f t="array" ref="S47">IF(B47="","",XLOOKUP($B47,Product,'Product List'!D:D))</f>
        <v/>
      </c>
      <c r="T47" s="454" t="str">
        <f t="array" ref="T47">IF(B47="","",XLOOKUP($B47,Product,'Product List'!E:E))</f>
        <v/>
      </c>
      <c r="U47" s="454" t="str">
        <f t="array" ref="U47">IF(B47="","",XLOOKUP($B47,Product,'Product List'!F:F))</f>
        <v/>
      </c>
      <c r="V47" s="454" t="str">
        <f t="array" ref="V47">IF(B47="","",XLOOKUP($B47,Product,'Product List'!G:G))</f>
        <v/>
      </c>
      <c r="W47" s="434"/>
      <c r="X47" s="434" t="str">
        <f t="array" ref="X47">iferror(xlookup(B47,'Product List'!A:A,'Product List'!P:P),"")</f>
        <v/>
      </c>
      <c r="Y47" s="434">
        <f t="shared" si="7"/>
        <v>0</v>
      </c>
      <c r="Z47" s="434"/>
    </row>
    <row r="48" ht="14.25" customHeight="1">
      <c r="A48" s="448"/>
      <c r="B48" s="448"/>
      <c r="C48" s="454"/>
      <c r="D48" s="461"/>
      <c r="E48" s="461"/>
      <c r="F48" s="461"/>
      <c r="G48" s="450">
        <f t="shared" si="1"/>
        <v>0</v>
      </c>
      <c r="H48" s="451" t="str">
        <f t="shared" si="2"/>
        <v/>
      </c>
      <c r="I48" s="452" t="str">
        <f t="shared" si="8"/>
        <v/>
      </c>
      <c r="J48" s="477"/>
      <c r="K48" s="434"/>
      <c r="L48" s="454" t="str">
        <f t="shared" si="3"/>
        <v/>
      </c>
      <c r="M48" s="455" t="str">
        <f t="array" ref="M48">(IFERROR(if(K48="",IF(J48="","",XLOOKUP(L48,Personnel!$B$4:$G$4,Personnel!$B$5:$G$5)),xLOOKUP(L48,Personnel!$B$4:$G$4,Personnel!$B$6:$G$6)),""))</f>
        <v/>
      </c>
      <c r="N48" s="455">
        <f t="shared" si="4"/>
        <v>0</v>
      </c>
      <c r="O48" s="434"/>
      <c r="P48" s="456" t="str">
        <f t="shared" si="5"/>
        <v/>
      </c>
      <c r="Q48" s="457">
        <f t="shared" si="6"/>
        <v>0</v>
      </c>
      <c r="R48" s="458"/>
      <c r="S48" s="459" t="str">
        <f t="array" ref="S48">IF(B48="","",XLOOKUP($B48,Product,'Product List'!D:D))</f>
        <v/>
      </c>
      <c r="T48" s="454" t="str">
        <f t="array" ref="T48">IF(B48="","",XLOOKUP($B48,Product,'Product List'!E:E))</f>
        <v/>
      </c>
      <c r="U48" s="454" t="str">
        <f t="array" ref="U48">IF(B48="","",XLOOKUP($B48,Product,'Product List'!F:F))</f>
        <v/>
      </c>
      <c r="V48" s="454" t="str">
        <f t="array" ref="V48">IF(B48="","",XLOOKUP($B48,Product,'Product List'!G:G))</f>
        <v/>
      </c>
      <c r="W48" s="434"/>
      <c r="X48" s="434" t="str">
        <f t="array" ref="X48">iferror(xlookup(B48,'Product List'!A:A,'Product List'!P:P),"")</f>
        <v/>
      </c>
      <c r="Y48" s="434">
        <f t="shared" si="7"/>
        <v>0</v>
      </c>
      <c r="Z48" s="434"/>
    </row>
    <row r="49" ht="14.25" customHeight="1">
      <c r="A49" s="448"/>
      <c r="B49" s="448"/>
      <c r="C49" s="454"/>
      <c r="D49" s="461"/>
      <c r="E49" s="461"/>
      <c r="F49" s="461"/>
      <c r="G49" s="450">
        <f t="shared" si="1"/>
        <v>0</v>
      </c>
      <c r="H49" s="451" t="str">
        <f t="shared" si="2"/>
        <v/>
      </c>
      <c r="I49" s="452" t="str">
        <f t="shared" si="8"/>
        <v/>
      </c>
      <c r="J49" s="477"/>
      <c r="K49" s="434"/>
      <c r="L49" s="454" t="str">
        <f t="shared" si="3"/>
        <v/>
      </c>
      <c r="M49" s="455" t="str">
        <f t="array" ref="M49">(IFERROR(if(K49="",IF(J49="","",XLOOKUP(L49,Personnel!$B$4:$G$4,Personnel!$B$5:$G$5)),xLOOKUP(L49,Personnel!$B$4:$G$4,Personnel!$B$6:$G$6)),""))</f>
        <v/>
      </c>
      <c r="N49" s="455">
        <f t="shared" si="4"/>
        <v>0</v>
      </c>
      <c r="O49" s="434"/>
      <c r="P49" s="456" t="str">
        <f t="shared" si="5"/>
        <v/>
      </c>
      <c r="Q49" s="457">
        <f t="shared" si="6"/>
        <v>0</v>
      </c>
      <c r="R49" s="458"/>
      <c r="S49" s="459" t="str">
        <f t="array" ref="S49">IF(B49="","",XLOOKUP($B49,Product,'Product List'!D:D))</f>
        <v/>
      </c>
      <c r="T49" s="454" t="str">
        <f t="array" ref="T49">IF(B49="","",XLOOKUP($B49,Product,'Product List'!E:E))</f>
        <v/>
      </c>
      <c r="U49" s="454" t="str">
        <f t="array" ref="U49">IF(B49="","",XLOOKUP($B49,Product,'Product List'!F:F))</f>
        <v/>
      </c>
      <c r="V49" s="454" t="str">
        <f t="array" ref="V49">IF(B49="","",XLOOKUP($B49,Product,'Product List'!G:G))</f>
        <v/>
      </c>
      <c r="W49" s="434"/>
      <c r="X49" s="434" t="str">
        <f t="array" ref="X49">iferror(xlookup(B49,'Product List'!A:A,'Product List'!P:P),"")</f>
        <v/>
      </c>
      <c r="Y49" s="434">
        <f t="shared" si="7"/>
        <v>0</v>
      </c>
      <c r="Z49" s="434"/>
    </row>
    <row r="50" ht="14.25" customHeight="1">
      <c r="A50" s="448"/>
      <c r="B50" s="448"/>
      <c r="C50" s="454"/>
      <c r="D50" s="461"/>
      <c r="E50" s="461"/>
      <c r="F50" s="461"/>
      <c r="G50" s="450">
        <f t="shared" si="1"/>
        <v>0</v>
      </c>
      <c r="H50" s="451" t="str">
        <f t="shared" si="2"/>
        <v/>
      </c>
      <c r="I50" s="452" t="str">
        <f t="shared" si="8"/>
        <v/>
      </c>
      <c r="J50" s="477"/>
      <c r="K50" s="434"/>
      <c r="L50" s="454" t="str">
        <f t="shared" si="3"/>
        <v/>
      </c>
      <c r="M50" s="455" t="str">
        <f t="array" ref="M50">(IFERROR(if(K50="",IF(J50="","",XLOOKUP(L50,Personnel!$B$4:$G$4,Personnel!$B$5:$G$5)),xLOOKUP(L50,Personnel!$B$4:$G$4,Personnel!$B$6:$G$6)),""))</f>
        <v/>
      </c>
      <c r="N50" s="455">
        <f t="shared" si="4"/>
        <v>0</v>
      </c>
      <c r="O50" s="434"/>
      <c r="P50" s="456" t="str">
        <f t="shared" si="5"/>
        <v/>
      </c>
      <c r="Q50" s="457">
        <f t="shared" si="6"/>
        <v>0</v>
      </c>
      <c r="R50" s="458"/>
      <c r="S50" s="459" t="str">
        <f t="array" ref="S50">IF(B50="","",XLOOKUP($B50,Product,'Product List'!D:D))</f>
        <v/>
      </c>
      <c r="T50" s="454" t="str">
        <f t="array" ref="T50">IF(B50="","",XLOOKUP($B50,Product,'Product List'!E:E))</f>
        <v/>
      </c>
      <c r="U50" s="454" t="str">
        <f t="array" ref="U50">IF(B50="","",XLOOKUP($B50,Product,'Product List'!F:F))</f>
        <v/>
      </c>
      <c r="V50" s="454" t="str">
        <f t="array" ref="V50">IF(B50="","",XLOOKUP($B50,Product,'Product List'!G:G))</f>
        <v/>
      </c>
      <c r="W50" s="434"/>
      <c r="X50" s="434" t="str">
        <f t="array" ref="X50">iferror(xlookup(B50,'Product List'!A:A,'Product List'!P:P),"")</f>
        <v/>
      </c>
      <c r="Y50" s="434">
        <f t="shared" si="7"/>
        <v>0</v>
      </c>
      <c r="Z50" s="434"/>
    </row>
    <row r="51" ht="14.25" customHeight="1">
      <c r="A51" s="448"/>
      <c r="B51" s="448"/>
      <c r="C51" s="454"/>
      <c r="D51" s="461"/>
      <c r="E51" s="487"/>
      <c r="F51" s="461"/>
      <c r="G51" s="450">
        <f t="shared" si="1"/>
        <v>0</v>
      </c>
      <c r="H51" s="451" t="str">
        <f t="shared" si="2"/>
        <v/>
      </c>
      <c r="I51" s="452" t="str">
        <f t="shared" si="8"/>
        <v/>
      </c>
      <c r="J51" s="477"/>
      <c r="K51" s="434"/>
      <c r="L51" s="454" t="str">
        <f t="shared" si="3"/>
        <v/>
      </c>
      <c r="M51" s="455" t="str">
        <f t="array" ref="M51">(IFERROR(if(K51="",IF(J51="","",XLOOKUP(L51,Personnel!$B$4:$G$4,Personnel!$B$5:$G$5)),xLOOKUP(L51,Personnel!$B$4:$G$4,Personnel!$B$6:$G$6)),""))</f>
        <v/>
      </c>
      <c r="N51" s="455">
        <f t="shared" si="4"/>
        <v>0</v>
      </c>
      <c r="O51" s="434"/>
      <c r="P51" s="456" t="str">
        <f t="shared" si="5"/>
        <v/>
      </c>
      <c r="Q51" s="457">
        <f t="shared" si="6"/>
        <v>0</v>
      </c>
      <c r="R51" s="458"/>
      <c r="S51" s="459" t="str">
        <f t="array" ref="S51">IF(B51="","",XLOOKUP($B51,Product,'Product List'!D:D))</f>
        <v/>
      </c>
      <c r="T51" s="454" t="str">
        <f t="array" ref="T51">IF(B51="","",XLOOKUP($B51,Product,'Product List'!E:E))</f>
        <v/>
      </c>
      <c r="U51" s="454" t="str">
        <f t="array" ref="U51">IF(B51="","",XLOOKUP($B51,Product,'Product List'!F:F))</f>
        <v/>
      </c>
      <c r="V51" s="454" t="str">
        <f t="array" ref="V51">IF(B51="","",XLOOKUP($B51,Product,'Product List'!G:G))</f>
        <v/>
      </c>
      <c r="W51" s="434"/>
      <c r="X51" s="434" t="str">
        <f t="array" ref="X51">iferror(xlookup(B51,'Product List'!A:A,'Product List'!P:P),"")</f>
        <v/>
      </c>
      <c r="Y51" s="434">
        <f t="shared" si="7"/>
        <v>0</v>
      </c>
      <c r="Z51" s="434"/>
    </row>
    <row r="52" ht="14.25" customHeight="1">
      <c r="A52" s="448"/>
      <c r="B52" s="448"/>
      <c r="C52" s="454"/>
      <c r="D52" s="461"/>
      <c r="E52" s="461"/>
      <c r="F52" s="460"/>
      <c r="G52" s="450">
        <f t="shared" si="1"/>
        <v>0</v>
      </c>
      <c r="H52" s="451" t="str">
        <f t="shared" si="2"/>
        <v/>
      </c>
      <c r="I52" s="452" t="str">
        <f t="shared" si="8"/>
        <v/>
      </c>
      <c r="J52" s="477"/>
      <c r="K52" s="434"/>
      <c r="L52" s="454" t="str">
        <f t="shared" si="3"/>
        <v/>
      </c>
      <c r="M52" s="455" t="str">
        <f t="array" ref="M52">(IFERROR(if(K52="",IF(J52="","",XLOOKUP(L52,Personnel!$B$4:$G$4,Personnel!$B$5:$G$5)),xLOOKUP(L52,Personnel!$B$4:$G$4,Personnel!$B$6:$G$6)),""))</f>
        <v/>
      </c>
      <c r="N52" s="455">
        <f t="shared" si="4"/>
        <v>0</v>
      </c>
      <c r="O52" s="434"/>
      <c r="P52" s="456" t="str">
        <f t="shared" si="5"/>
        <v/>
      </c>
      <c r="Q52" s="457">
        <f t="shared" si="6"/>
        <v>0</v>
      </c>
      <c r="R52" s="458"/>
      <c r="S52" s="459" t="str">
        <f t="array" ref="S52">IF(B52="","",XLOOKUP($B52,Product,'Product List'!D:D))</f>
        <v/>
      </c>
      <c r="T52" s="454" t="str">
        <f t="array" ref="T52">IF(B52="","",XLOOKUP($B52,Product,'Product List'!E:E))</f>
        <v/>
      </c>
      <c r="U52" s="454" t="str">
        <f t="array" ref="U52">IF(B52="","",XLOOKUP($B52,Product,'Product List'!F:F))</f>
        <v/>
      </c>
      <c r="V52" s="454" t="str">
        <f t="array" ref="V52">IF(B52="","",XLOOKUP($B52,Product,'Product List'!G:G))</f>
        <v/>
      </c>
      <c r="W52" s="434"/>
      <c r="X52" s="434" t="str">
        <f t="array" ref="X52">iferror(xlookup(B52,'Product List'!A:A,'Product List'!P:P),"")</f>
        <v/>
      </c>
      <c r="Y52" s="434">
        <f t="shared" si="7"/>
        <v>0</v>
      </c>
      <c r="Z52" s="434"/>
    </row>
    <row r="53" ht="14.25" customHeight="1">
      <c r="A53" s="448"/>
      <c r="B53" s="448"/>
      <c r="C53" s="454"/>
      <c r="D53" s="461"/>
      <c r="E53" s="461"/>
      <c r="F53" s="461"/>
      <c r="G53" s="450">
        <f t="shared" si="1"/>
        <v>0</v>
      </c>
      <c r="H53" s="451" t="str">
        <f t="shared" si="2"/>
        <v/>
      </c>
      <c r="I53" s="452" t="str">
        <f t="shared" si="8"/>
        <v/>
      </c>
      <c r="J53" s="477"/>
      <c r="K53" s="434"/>
      <c r="L53" s="454" t="str">
        <f t="shared" si="3"/>
        <v/>
      </c>
      <c r="M53" s="455" t="str">
        <f t="array" ref="M53">(IFERROR(if(K53="",IF(J53="","",XLOOKUP(L53,Personnel!$B$4:$G$4,Personnel!$B$5:$G$5)),xLOOKUP(L53,Personnel!$B$4:$G$4,Personnel!$B$6:$G$6)),""))</f>
        <v/>
      </c>
      <c r="N53" s="455">
        <f t="shared" si="4"/>
        <v>0</v>
      </c>
      <c r="O53" s="434"/>
      <c r="P53" s="456" t="str">
        <f t="shared" si="5"/>
        <v/>
      </c>
      <c r="Q53" s="457">
        <f t="shared" si="6"/>
        <v>0</v>
      </c>
      <c r="R53" s="458"/>
      <c r="S53" s="459" t="str">
        <f t="array" ref="S53">IF(B53="","",XLOOKUP($B53,Product,'Product List'!D:D))</f>
        <v/>
      </c>
      <c r="T53" s="454" t="str">
        <f t="array" ref="T53">IF(B53="","",XLOOKUP($B53,Product,'Product List'!E:E))</f>
        <v/>
      </c>
      <c r="U53" s="454" t="str">
        <f t="array" ref="U53">IF(B53="","",XLOOKUP($B53,Product,'Product List'!F:F))</f>
        <v/>
      </c>
      <c r="V53" s="454" t="str">
        <f t="array" ref="V53">IF(B53="","",XLOOKUP($B53,Product,'Product List'!G:G))</f>
        <v/>
      </c>
      <c r="W53" s="434"/>
      <c r="X53" s="434" t="str">
        <f t="array" ref="X53">iferror(xlookup(B53,'Product List'!A:A,'Product List'!P:P),"")</f>
        <v/>
      </c>
      <c r="Y53" s="434">
        <f t="shared" si="7"/>
        <v>0</v>
      </c>
      <c r="Z53" s="434"/>
    </row>
    <row r="54" ht="14.25" customHeight="1">
      <c r="A54" s="448"/>
      <c r="B54" s="448"/>
      <c r="C54" s="454"/>
      <c r="D54" s="461"/>
      <c r="E54" s="461"/>
      <c r="F54" s="461"/>
      <c r="G54" s="450">
        <f t="shared" si="1"/>
        <v>0</v>
      </c>
      <c r="H54" s="451" t="str">
        <f t="shared" si="2"/>
        <v/>
      </c>
      <c r="I54" s="452" t="str">
        <f t="shared" si="8"/>
        <v/>
      </c>
      <c r="J54" s="477"/>
      <c r="K54" s="434"/>
      <c r="L54" s="454" t="str">
        <f t="shared" si="3"/>
        <v/>
      </c>
      <c r="M54" s="455" t="str">
        <f t="array" ref="M54">(IFERROR(if(K54="",IF(J54="","",XLOOKUP(L54,Personnel!$B$4:$G$4,Personnel!$B$5:$G$5)),xLOOKUP(L54,Personnel!$B$4:$G$4,Personnel!$B$6:$G$6)),""))</f>
        <v/>
      </c>
      <c r="N54" s="455">
        <f t="shared" si="4"/>
        <v>0</v>
      </c>
      <c r="O54" s="434"/>
      <c r="P54" s="456" t="str">
        <f t="shared" si="5"/>
        <v/>
      </c>
      <c r="Q54" s="457">
        <f t="shared" si="6"/>
        <v>0</v>
      </c>
      <c r="R54" s="458"/>
      <c r="S54" s="459" t="str">
        <f t="array" ref="S54">IF(B54="","",XLOOKUP($B54,Product,'Product List'!D:D))</f>
        <v/>
      </c>
      <c r="T54" s="454" t="str">
        <f t="array" ref="T54">IF(B54="","",XLOOKUP($B54,Product,'Product List'!E:E))</f>
        <v/>
      </c>
      <c r="U54" s="454" t="str">
        <f t="array" ref="U54">IF(B54="","",XLOOKUP($B54,Product,'Product List'!F:F))</f>
        <v/>
      </c>
      <c r="V54" s="454" t="str">
        <f t="array" ref="V54">IF(B54="","",XLOOKUP($B54,Product,'Product List'!G:G))</f>
        <v/>
      </c>
      <c r="W54" s="434"/>
      <c r="X54" s="434" t="str">
        <f t="array" ref="X54">iferror(xlookup(B54,'Product List'!A:A,'Product List'!P:P),"")</f>
        <v/>
      </c>
      <c r="Y54" s="434">
        <f t="shared" si="7"/>
        <v>0</v>
      </c>
      <c r="Z54" s="434"/>
    </row>
    <row r="55" ht="14.25" customHeight="1">
      <c r="A55" s="448"/>
      <c r="B55" s="448"/>
      <c r="C55" s="454"/>
      <c r="D55" s="461"/>
      <c r="E55" s="461"/>
      <c r="F55" s="461"/>
      <c r="G55" s="450">
        <f t="shared" si="1"/>
        <v>0</v>
      </c>
      <c r="H55" s="451" t="str">
        <f t="shared" si="2"/>
        <v/>
      </c>
      <c r="I55" s="452" t="str">
        <f t="shared" si="8"/>
        <v/>
      </c>
      <c r="J55" s="477"/>
      <c r="K55" s="434"/>
      <c r="L55" s="454" t="str">
        <f t="shared" si="3"/>
        <v/>
      </c>
      <c r="M55" s="455" t="str">
        <f t="array" ref="M55">(IFERROR(if(K55="",IF(J55="","",XLOOKUP(L55,Personnel!$B$4:$G$4,Personnel!$B$5:$G$5)),xLOOKUP(L55,Personnel!$B$4:$G$4,Personnel!$B$6:$G$6)),""))</f>
        <v/>
      </c>
      <c r="N55" s="455">
        <f t="shared" si="4"/>
        <v>0</v>
      </c>
      <c r="O55" s="434"/>
      <c r="P55" s="456" t="str">
        <f t="shared" si="5"/>
        <v/>
      </c>
      <c r="Q55" s="457">
        <f t="shared" si="6"/>
        <v>0</v>
      </c>
      <c r="R55" s="458"/>
      <c r="S55" s="459" t="str">
        <f t="array" ref="S55">IF(B55="","",XLOOKUP($B55,Product,'Product List'!D:D))</f>
        <v/>
      </c>
      <c r="T55" s="454" t="str">
        <f t="array" ref="T55">IF(B55="","",XLOOKUP($B55,Product,'Product List'!E:E))</f>
        <v/>
      </c>
      <c r="U55" s="454" t="str">
        <f t="array" ref="U55">IF(B55="","",XLOOKUP($B55,Product,'Product List'!F:F))</f>
        <v/>
      </c>
      <c r="V55" s="454" t="str">
        <f t="array" ref="V55">IF(B55="","",XLOOKUP($B55,Product,'Product List'!G:G))</f>
        <v/>
      </c>
      <c r="W55" s="434"/>
      <c r="X55" s="434" t="str">
        <f t="array" ref="X55">iferror(xlookup(B55,'Product List'!A:A,'Product List'!P:P),"")</f>
        <v/>
      </c>
      <c r="Y55" s="434">
        <f t="shared" si="7"/>
        <v>0</v>
      </c>
      <c r="Z55" s="434"/>
    </row>
    <row r="56" ht="14.25" customHeight="1">
      <c r="A56" s="448"/>
      <c r="B56" s="448"/>
      <c r="C56" s="454"/>
      <c r="D56" s="461"/>
      <c r="E56" s="487"/>
      <c r="F56" s="461"/>
      <c r="G56" s="450">
        <f t="shared" si="1"/>
        <v>0</v>
      </c>
      <c r="H56" s="451" t="str">
        <f t="shared" si="2"/>
        <v/>
      </c>
      <c r="I56" s="452" t="str">
        <f t="shared" si="8"/>
        <v/>
      </c>
      <c r="J56" s="477"/>
      <c r="K56" s="434"/>
      <c r="L56" s="454" t="str">
        <f t="shared" si="3"/>
        <v/>
      </c>
      <c r="M56" s="455" t="str">
        <f t="array" ref="M56">(IFERROR(if(K56="",IF(J56="","",XLOOKUP(L56,Personnel!$B$4:$G$4,Personnel!$B$5:$G$5)),xLOOKUP(L56,Personnel!$B$4:$G$4,Personnel!$B$6:$G$6)),""))</f>
        <v/>
      </c>
      <c r="N56" s="455">
        <f t="shared" si="4"/>
        <v>0</v>
      </c>
      <c r="O56" s="434"/>
      <c r="P56" s="456" t="str">
        <f t="shared" si="5"/>
        <v/>
      </c>
      <c r="Q56" s="457">
        <f t="shared" si="6"/>
        <v>0</v>
      </c>
      <c r="R56" s="458"/>
      <c r="S56" s="459" t="str">
        <f t="array" ref="S56">IF(B56="","",XLOOKUP($B56,Product,'Product List'!D:D))</f>
        <v/>
      </c>
      <c r="T56" s="454" t="str">
        <f t="array" ref="T56">IF(B56="","",XLOOKUP($B56,Product,'Product List'!E:E))</f>
        <v/>
      </c>
      <c r="U56" s="454" t="str">
        <f t="array" ref="U56">IF(B56="","",XLOOKUP($B56,Product,'Product List'!F:F))</f>
        <v/>
      </c>
      <c r="V56" s="454" t="str">
        <f t="array" ref="V56">IF(B56="","",XLOOKUP($B56,Product,'Product List'!G:G))</f>
        <v/>
      </c>
      <c r="W56" s="434"/>
      <c r="X56" s="434" t="str">
        <f t="array" ref="X56">iferror(xlookup(B56,'Product List'!A:A,'Product List'!P:P),"")</f>
        <v/>
      </c>
      <c r="Y56" s="434">
        <f t="shared" si="7"/>
        <v>0</v>
      </c>
      <c r="Z56" s="434"/>
    </row>
    <row r="57" ht="14.25" customHeight="1">
      <c r="A57" s="448"/>
      <c r="B57" s="448"/>
      <c r="C57" s="454"/>
      <c r="D57" s="461"/>
      <c r="E57" s="461"/>
      <c r="F57" s="461"/>
      <c r="G57" s="450">
        <f t="shared" si="1"/>
        <v>0</v>
      </c>
      <c r="H57" s="451" t="str">
        <f t="shared" si="2"/>
        <v/>
      </c>
      <c r="I57" s="452" t="str">
        <f t="shared" si="8"/>
        <v/>
      </c>
      <c r="J57" s="477"/>
      <c r="K57" s="434"/>
      <c r="L57" s="454" t="str">
        <f t="shared" si="3"/>
        <v/>
      </c>
      <c r="M57" s="455" t="str">
        <f t="array" ref="M57">(IFERROR(if(K57="",IF(J57="","",XLOOKUP(L57,Personnel!$B$4:$G$4,Personnel!$B$5:$G$5)),xLOOKUP(L57,Personnel!$B$4:$G$4,Personnel!$B$6:$G$6)),""))</f>
        <v/>
      </c>
      <c r="N57" s="455">
        <f t="shared" si="4"/>
        <v>0</v>
      </c>
      <c r="O57" s="434"/>
      <c r="P57" s="456" t="str">
        <f t="shared" si="5"/>
        <v/>
      </c>
      <c r="Q57" s="457">
        <f t="shared" si="6"/>
        <v>0</v>
      </c>
      <c r="R57" s="458"/>
      <c r="S57" s="459" t="str">
        <f t="array" ref="S57">IF(B57="","",XLOOKUP($B57,Product,'Product List'!D:D))</f>
        <v/>
      </c>
      <c r="T57" s="454" t="str">
        <f t="array" ref="T57">IF(B57="","",XLOOKUP($B57,Product,'Product List'!E:E))</f>
        <v/>
      </c>
      <c r="U57" s="454" t="str">
        <f t="array" ref="U57">IF(B57="","",XLOOKUP($B57,Product,'Product List'!F:F))</f>
        <v/>
      </c>
      <c r="V57" s="454" t="str">
        <f t="array" ref="V57">IF(B57="","",XLOOKUP($B57,Product,'Product List'!G:G))</f>
        <v/>
      </c>
      <c r="W57" s="434"/>
      <c r="X57" s="434" t="str">
        <f t="array" ref="X57">iferror(xlookup(B57,'Product List'!A:A,'Product List'!P:P),"")</f>
        <v/>
      </c>
      <c r="Y57" s="434">
        <f t="shared" si="7"/>
        <v>0</v>
      </c>
      <c r="Z57" s="434"/>
    </row>
    <row r="58" ht="14.25" customHeight="1">
      <c r="A58" s="448"/>
      <c r="B58" s="448"/>
      <c r="C58" s="454"/>
      <c r="D58" s="461"/>
      <c r="E58" s="460"/>
      <c r="F58" s="461"/>
      <c r="G58" s="450">
        <f t="shared" si="1"/>
        <v>0</v>
      </c>
      <c r="H58" s="451" t="str">
        <f t="shared" si="2"/>
        <v/>
      </c>
      <c r="I58" s="452" t="str">
        <f t="shared" si="8"/>
        <v/>
      </c>
      <c r="J58" s="477"/>
      <c r="K58" s="434"/>
      <c r="L58" s="454" t="str">
        <f t="shared" si="3"/>
        <v/>
      </c>
      <c r="M58" s="455" t="str">
        <f t="array" ref="M58">(IFERROR(if(K58="",IF(J58="","",XLOOKUP(L58,Personnel!$B$4:$G$4,Personnel!$B$5:$G$5)),xLOOKUP(L58,Personnel!$B$4:$G$4,Personnel!$B$6:$G$6)),""))</f>
        <v/>
      </c>
      <c r="N58" s="455">
        <f t="shared" si="4"/>
        <v>0</v>
      </c>
      <c r="O58" s="434"/>
      <c r="P58" s="456" t="str">
        <f t="shared" si="5"/>
        <v/>
      </c>
      <c r="Q58" s="457">
        <f t="shared" si="6"/>
        <v>0</v>
      </c>
      <c r="R58" s="458"/>
      <c r="S58" s="459" t="str">
        <f t="array" ref="S58">IF(B58="","",XLOOKUP($B58,Product,'Product List'!D:D))</f>
        <v/>
      </c>
      <c r="T58" s="454" t="str">
        <f t="array" ref="T58">IF(B58="","",XLOOKUP($B58,Product,'Product List'!E:E))</f>
        <v/>
      </c>
      <c r="U58" s="454" t="str">
        <f t="array" ref="U58">IF(B58="","",XLOOKUP($B58,Product,'Product List'!F:F))</f>
        <v/>
      </c>
      <c r="V58" s="454" t="str">
        <f t="array" ref="V58">IF(B58="","",XLOOKUP($B58,Product,'Product List'!G:G))</f>
        <v/>
      </c>
      <c r="W58" s="434"/>
      <c r="X58" s="434" t="str">
        <f t="array" ref="X58">iferror(xlookup(B58,'Product List'!A:A,'Product List'!P:P),"")</f>
        <v/>
      </c>
      <c r="Y58" s="434">
        <f t="shared" si="7"/>
        <v>0</v>
      </c>
      <c r="Z58" s="434"/>
    </row>
    <row r="59" ht="14.25" customHeight="1">
      <c r="A59" s="448"/>
      <c r="B59" s="448"/>
      <c r="C59" s="454"/>
      <c r="D59" s="461"/>
      <c r="E59" s="487"/>
      <c r="F59" s="461"/>
      <c r="G59" s="450">
        <f t="shared" si="1"/>
        <v>0</v>
      </c>
      <c r="H59" s="451" t="str">
        <f t="shared" si="2"/>
        <v/>
      </c>
      <c r="I59" s="452" t="str">
        <f t="shared" si="8"/>
        <v/>
      </c>
      <c r="J59" s="477"/>
      <c r="K59" s="434"/>
      <c r="L59" s="454" t="str">
        <f t="shared" si="3"/>
        <v/>
      </c>
      <c r="M59" s="455" t="str">
        <f t="array" ref="M59">(IFERROR(if(K59="",IF(J59="","",XLOOKUP(L59,Personnel!$B$4:$G$4,Personnel!$B$5:$G$5)),xLOOKUP(L59,Personnel!$B$4:$G$4,Personnel!$B$6:$G$6)),""))</f>
        <v/>
      </c>
      <c r="N59" s="455">
        <f t="shared" si="4"/>
        <v>0</v>
      </c>
      <c r="O59" s="434"/>
      <c r="P59" s="456" t="str">
        <f t="shared" si="5"/>
        <v/>
      </c>
      <c r="Q59" s="457">
        <f t="shared" si="6"/>
        <v>0</v>
      </c>
      <c r="R59" s="458"/>
      <c r="S59" s="459" t="str">
        <f t="array" ref="S59">IF(B59="","",XLOOKUP($B59,Product,'Product List'!D:D))</f>
        <v/>
      </c>
      <c r="T59" s="454" t="str">
        <f t="array" ref="T59">IF(B59="","",XLOOKUP($B59,Product,'Product List'!E:E))</f>
        <v/>
      </c>
      <c r="U59" s="454" t="str">
        <f t="array" ref="U59">IF(B59="","",XLOOKUP($B59,Product,'Product List'!F:F))</f>
        <v/>
      </c>
      <c r="V59" s="454" t="str">
        <f t="array" ref="V59">IF(B59="","",XLOOKUP($B59,Product,'Product List'!G:G))</f>
        <v/>
      </c>
      <c r="W59" s="434"/>
      <c r="X59" s="434" t="str">
        <f t="array" ref="X59">iferror(xlookup(B59,'Product List'!A:A,'Product List'!P:P),"")</f>
        <v/>
      </c>
      <c r="Y59" s="434">
        <f t="shared" si="7"/>
        <v>0</v>
      </c>
      <c r="Z59" s="434"/>
    </row>
    <row r="60" ht="14.25" customHeight="1">
      <c r="A60" s="448"/>
      <c r="B60" s="448"/>
      <c r="C60" s="454"/>
      <c r="D60" s="461"/>
      <c r="E60" s="461"/>
      <c r="F60" s="460"/>
      <c r="G60" s="450">
        <f t="shared" si="1"/>
        <v>0</v>
      </c>
      <c r="H60" s="451" t="str">
        <f t="shared" si="2"/>
        <v/>
      </c>
      <c r="I60" s="452" t="str">
        <f t="shared" si="8"/>
        <v/>
      </c>
      <c r="J60" s="477"/>
      <c r="K60" s="434"/>
      <c r="L60" s="454" t="str">
        <f t="shared" si="3"/>
        <v/>
      </c>
      <c r="M60" s="455" t="str">
        <f t="array" ref="M60">(IFERROR(if(K60="",IF(J60="","",XLOOKUP(L60,Personnel!$B$4:$G$4,Personnel!$B$5:$G$5)),xLOOKUP(L60,Personnel!$B$4:$G$4,Personnel!$B$6:$G$6)),""))</f>
        <v/>
      </c>
      <c r="N60" s="455">
        <f t="shared" si="4"/>
        <v>0</v>
      </c>
      <c r="O60" s="434"/>
      <c r="P60" s="456" t="str">
        <f t="shared" si="5"/>
        <v/>
      </c>
      <c r="Q60" s="457">
        <f t="shared" si="6"/>
        <v>0</v>
      </c>
      <c r="R60" s="458"/>
      <c r="S60" s="459" t="str">
        <f t="array" ref="S60">IF(B60="","",XLOOKUP($B60,Product,'Product List'!D:D))</f>
        <v/>
      </c>
      <c r="T60" s="454" t="str">
        <f t="array" ref="T60">IF(B60="","",XLOOKUP($B60,Product,'Product List'!E:E))</f>
        <v/>
      </c>
      <c r="U60" s="454" t="str">
        <f t="array" ref="U60">IF(B60="","",XLOOKUP($B60,Product,'Product List'!F:F))</f>
        <v/>
      </c>
      <c r="V60" s="454" t="str">
        <f t="array" ref="V60">IF(B60="","",XLOOKUP($B60,Product,'Product List'!G:G))</f>
        <v/>
      </c>
      <c r="W60" s="434"/>
      <c r="X60" s="434" t="str">
        <f t="array" ref="X60">iferror(xlookup(B60,'Product List'!A:A,'Product List'!P:P),"")</f>
        <v/>
      </c>
      <c r="Y60" s="434">
        <f t="shared" si="7"/>
        <v>0</v>
      </c>
      <c r="Z60" s="434"/>
    </row>
    <row r="61" ht="14.25" customHeight="1">
      <c r="A61" s="448"/>
      <c r="B61" s="448"/>
      <c r="C61" s="454"/>
      <c r="D61" s="460"/>
      <c r="E61" s="461"/>
      <c r="F61" s="461"/>
      <c r="G61" s="450">
        <f t="shared" si="1"/>
        <v>0</v>
      </c>
      <c r="H61" s="451" t="str">
        <f t="shared" si="2"/>
        <v/>
      </c>
      <c r="I61" s="452" t="str">
        <f t="shared" si="8"/>
        <v/>
      </c>
      <c r="J61" s="477"/>
      <c r="K61" s="434"/>
      <c r="L61" s="454" t="str">
        <f t="shared" si="3"/>
        <v/>
      </c>
      <c r="M61" s="455" t="str">
        <f t="array" ref="M61">(IFERROR(if(K61="",IF(J61="","",XLOOKUP(L61,Personnel!$B$4:$G$4,Personnel!$B$5:$G$5)),xLOOKUP(L61,Personnel!$B$4:$G$4,Personnel!$B$6:$G$6)),""))</f>
        <v/>
      </c>
      <c r="N61" s="455">
        <f t="shared" si="4"/>
        <v>0</v>
      </c>
      <c r="O61" s="434"/>
      <c r="P61" s="456" t="str">
        <f t="shared" si="5"/>
        <v/>
      </c>
      <c r="Q61" s="457">
        <f t="shared" si="6"/>
        <v>0</v>
      </c>
      <c r="R61" s="458"/>
      <c r="S61" s="459" t="str">
        <f t="array" ref="S61">IF(B61="","",XLOOKUP($B61,Product,'Product List'!D:D))</f>
        <v/>
      </c>
      <c r="T61" s="454" t="str">
        <f t="array" ref="T61">IF(B61="","",XLOOKUP($B61,Product,'Product List'!E:E))</f>
        <v/>
      </c>
      <c r="U61" s="454" t="str">
        <f t="array" ref="U61">IF(B61="","",XLOOKUP($B61,Product,'Product List'!F:F))</f>
        <v/>
      </c>
      <c r="V61" s="454" t="str">
        <f t="array" ref="V61">IF(B61="","",XLOOKUP($B61,Product,'Product List'!G:G))</f>
        <v/>
      </c>
      <c r="W61" s="434"/>
      <c r="X61" s="434" t="str">
        <f t="array" ref="X61">iferror(xlookup(B61,'Product List'!A:A,'Product List'!P:P),"")</f>
        <v/>
      </c>
      <c r="Y61" s="434">
        <f t="shared" si="7"/>
        <v>0</v>
      </c>
      <c r="Z61" s="434"/>
    </row>
    <row r="62" ht="14.25" customHeight="1">
      <c r="A62" s="448"/>
      <c r="B62" s="448"/>
      <c r="C62" s="454"/>
      <c r="D62" s="461"/>
      <c r="E62" s="461"/>
      <c r="F62" s="461"/>
      <c r="G62" s="450">
        <f t="shared" si="1"/>
        <v>0</v>
      </c>
      <c r="H62" s="451" t="str">
        <f t="shared" si="2"/>
        <v/>
      </c>
      <c r="I62" s="452" t="str">
        <f t="shared" si="8"/>
        <v/>
      </c>
      <c r="J62" s="477"/>
      <c r="K62" s="434"/>
      <c r="L62" s="454" t="str">
        <f t="shared" si="3"/>
        <v/>
      </c>
      <c r="M62" s="455" t="str">
        <f t="array" ref="M62">(IFERROR(if(K62="",IF(J62="","",XLOOKUP(L62,Personnel!$B$4:$G$4,Personnel!$B$5:$G$5)),xLOOKUP(L62,Personnel!$B$4:$G$4,Personnel!$B$6:$G$6)),""))</f>
        <v/>
      </c>
      <c r="N62" s="455">
        <f t="shared" si="4"/>
        <v>0</v>
      </c>
      <c r="O62" s="434"/>
      <c r="P62" s="456" t="str">
        <f t="shared" si="5"/>
        <v/>
      </c>
      <c r="Q62" s="457">
        <f t="shared" si="6"/>
        <v>0</v>
      </c>
      <c r="R62" s="458"/>
      <c r="S62" s="459" t="str">
        <f t="array" ref="S62">IF(B62="","",XLOOKUP($B62,Product,'Product List'!D:D))</f>
        <v/>
      </c>
      <c r="T62" s="454" t="str">
        <f t="array" ref="T62">IF(B62="","",XLOOKUP($B62,Product,'Product List'!E:E))</f>
        <v/>
      </c>
      <c r="U62" s="454" t="str">
        <f t="array" ref="U62">IF(B62="","",XLOOKUP($B62,Product,'Product List'!F:F))</f>
        <v/>
      </c>
      <c r="V62" s="454" t="str">
        <f t="array" ref="V62">IF(B62="","",XLOOKUP($B62,Product,'Product List'!G:G))</f>
        <v/>
      </c>
      <c r="W62" s="434"/>
      <c r="X62" s="434" t="str">
        <f t="array" ref="X62">iferror(xlookup(B62,'Product List'!A:A,'Product List'!P:P),"")</f>
        <v/>
      </c>
      <c r="Y62" s="434">
        <f t="shared" si="7"/>
        <v>0</v>
      </c>
      <c r="Z62" s="434"/>
    </row>
    <row r="63" ht="14.25" customHeight="1">
      <c r="A63" s="448"/>
      <c r="B63" s="448"/>
      <c r="C63" s="454"/>
      <c r="D63" s="461"/>
      <c r="E63" s="487"/>
      <c r="F63" s="461"/>
      <c r="G63" s="450">
        <f t="shared" si="1"/>
        <v>0</v>
      </c>
      <c r="H63" s="451" t="str">
        <f t="shared" si="2"/>
        <v/>
      </c>
      <c r="I63" s="452" t="str">
        <f t="shared" si="8"/>
        <v/>
      </c>
      <c r="J63" s="477"/>
      <c r="K63" s="434"/>
      <c r="L63" s="454" t="str">
        <f t="shared" si="3"/>
        <v/>
      </c>
      <c r="M63" s="455" t="str">
        <f t="array" ref="M63">(IFERROR(if(K63="",IF(J63="","",XLOOKUP(L63,Personnel!$B$4:$G$4,Personnel!$B$5:$G$5)),xLOOKUP(L63,Personnel!$B$4:$G$4,Personnel!$B$6:$G$6)),""))</f>
        <v/>
      </c>
      <c r="N63" s="455">
        <f t="shared" si="4"/>
        <v>0</v>
      </c>
      <c r="O63" s="434"/>
      <c r="P63" s="456" t="str">
        <f t="shared" si="5"/>
        <v/>
      </c>
      <c r="Q63" s="457">
        <f t="shared" si="6"/>
        <v>0</v>
      </c>
      <c r="R63" s="458"/>
      <c r="S63" s="459" t="str">
        <f t="array" ref="S63">IF(B63="","",XLOOKUP($B63,Product,'Product List'!D:D))</f>
        <v/>
      </c>
      <c r="T63" s="454" t="str">
        <f t="array" ref="T63">IF(B63="","",XLOOKUP($B63,Product,'Product List'!E:E))</f>
        <v/>
      </c>
      <c r="U63" s="454" t="str">
        <f t="array" ref="U63">IF(B63="","",XLOOKUP($B63,Product,'Product List'!F:F))</f>
        <v/>
      </c>
      <c r="V63" s="454" t="str">
        <f t="array" ref="V63">IF(B63="","",XLOOKUP($B63,Product,'Product List'!G:G))</f>
        <v/>
      </c>
      <c r="W63" s="434"/>
      <c r="X63" s="434" t="str">
        <f t="array" ref="X63">iferror(xlookup(B63,'Product List'!A:A,'Product List'!P:P),"")</f>
        <v/>
      </c>
      <c r="Y63" s="434">
        <f t="shared" si="7"/>
        <v>0</v>
      </c>
      <c r="Z63" s="434"/>
    </row>
    <row r="64" ht="14.25" customHeight="1">
      <c r="A64" s="448"/>
      <c r="B64" s="448"/>
      <c r="C64" s="454"/>
      <c r="D64" s="461"/>
      <c r="E64" s="461"/>
      <c r="F64" s="461"/>
      <c r="G64" s="450">
        <f t="shared" si="1"/>
        <v>0</v>
      </c>
      <c r="H64" s="451" t="str">
        <f t="shared" si="2"/>
        <v/>
      </c>
      <c r="I64" s="452" t="str">
        <f t="shared" si="8"/>
        <v/>
      </c>
      <c r="J64" s="477"/>
      <c r="K64" s="434"/>
      <c r="L64" s="454" t="str">
        <f t="shared" si="3"/>
        <v/>
      </c>
      <c r="M64" s="455" t="str">
        <f t="array" ref="M64">(IFERROR(if(K64="",IF(J64="","",XLOOKUP(L64,Personnel!$B$4:$G$4,Personnel!$B$5:$G$5)),xLOOKUP(L64,Personnel!$B$4:$G$4,Personnel!$B$6:$G$6)),""))</f>
        <v/>
      </c>
      <c r="N64" s="455">
        <f t="shared" si="4"/>
        <v>0</v>
      </c>
      <c r="O64" s="434"/>
      <c r="P64" s="456" t="str">
        <f t="shared" si="5"/>
        <v/>
      </c>
      <c r="Q64" s="457">
        <f t="shared" si="6"/>
        <v>0</v>
      </c>
      <c r="R64" s="458"/>
      <c r="S64" s="459" t="str">
        <f t="array" ref="S64">IF(B64="","",XLOOKUP($B64,Product,'Product List'!D:D))</f>
        <v/>
      </c>
      <c r="T64" s="454" t="str">
        <f t="array" ref="T64">IF(B64="","",XLOOKUP($B64,Product,'Product List'!E:E))</f>
        <v/>
      </c>
      <c r="U64" s="454" t="str">
        <f t="array" ref="U64">IF(B64="","",XLOOKUP($B64,Product,'Product List'!F:F))</f>
        <v/>
      </c>
      <c r="V64" s="454" t="str">
        <f t="array" ref="V64">IF(B64="","",XLOOKUP($B64,Product,'Product List'!G:G))</f>
        <v/>
      </c>
      <c r="W64" s="434"/>
      <c r="X64" s="434" t="str">
        <f t="array" ref="X64">iferror(xlookup(B64,'Product List'!A:A,'Product List'!P:P),"")</f>
        <v/>
      </c>
      <c r="Y64" s="434">
        <f t="shared" si="7"/>
        <v>0</v>
      </c>
      <c r="Z64" s="434"/>
    </row>
    <row r="65" ht="14.25" customHeight="1">
      <c r="A65" s="448"/>
      <c r="B65" s="448"/>
      <c r="C65" s="454"/>
      <c r="D65" s="461"/>
      <c r="E65" s="461"/>
      <c r="F65" s="461"/>
      <c r="G65" s="450">
        <f t="shared" si="1"/>
        <v>0</v>
      </c>
      <c r="H65" s="451" t="str">
        <f t="shared" si="2"/>
        <v/>
      </c>
      <c r="I65" s="452" t="str">
        <f t="shared" si="8"/>
        <v/>
      </c>
      <c r="J65" s="477"/>
      <c r="K65" s="434"/>
      <c r="L65" s="454" t="str">
        <f t="shared" si="3"/>
        <v/>
      </c>
      <c r="M65" s="455" t="str">
        <f t="array" ref="M65">(IFERROR(if(K65="",IF(J65="","",XLOOKUP(L65,Personnel!$B$4:$G$4,Personnel!$B$5:$G$5)),xLOOKUP(L65,Personnel!$B$4:$G$4,Personnel!$B$6:$G$6)),""))</f>
        <v/>
      </c>
      <c r="N65" s="455">
        <f t="shared" si="4"/>
        <v>0</v>
      </c>
      <c r="O65" s="434"/>
      <c r="P65" s="456" t="str">
        <f t="shared" si="5"/>
        <v/>
      </c>
      <c r="Q65" s="457">
        <f t="shared" si="6"/>
        <v>0</v>
      </c>
      <c r="R65" s="458"/>
      <c r="S65" s="459" t="str">
        <f t="array" ref="S65">IF(B65="","",XLOOKUP($B65,Product,'Product List'!D:D))</f>
        <v/>
      </c>
      <c r="T65" s="454" t="str">
        <f t="array" ref="T65">IF(B65="","",XLOOKUP($B65,Product,'Product List'!E:E))</f>
        <v/>
      </c>
      <c r="U65" s="454" t="str">
        <f t="array" ref="U65">IF(B65="","",XLOOKUP($B65,Product,'Product List'!F:F))</f>
        <v/>
      </c>
      <c r="V65" s="454" t="str">
        <f t="array" ref="V65">IF(B65="","",XLOOKUP($B65,Product,'Product List'!G:G))</f>
        <v/>
      </c>
      <c r="W65" s="434"/>
      <c r="X65" s="434" t="str">
        <f t="array" ref="X65">iferror(xlookup(B65,'Product List'!A:A,'Product List'!P:P),"")</f>
        <v/>
      </c>
      <c r="Y65" s="434">
        <f t="shared" si="7"/>
        <v>0</v>
      </c>
      <c r="Z65" s="434"/>
    </row>
    <row r="66" ht="14.25" customHeight="1">
      <c r="A66" s="448"/>
      <c r="B66" s="448"/>
      <c r="C66" s="454"/>
      <c r="D66" s="461"/>
      <c r="E66" s="461"/>
      <c r="F66" s="461"/>
      <c r="G66" s="450">
        <f t="shared" si="1"/>
        <v>0</v>
      </c>
      <c r="H66" s="451" t="str">
        <f t="shared" si="2"/>
        <v/>
      </c>
      <c r="I66" s="452" t="str">
        <f t="shared" si="8"/>
        <v/>
      </c>
      <c r="J66" s="477"/>
      <c r="K66" s="434"/>
      <c r="L66" s="454" t="str">
        <f t="shared" si="3"/>
        <v/>
      </c>
      <c r="M66" s="455" t="str">
        <f t="array" ref="M66">(IFERROR(if(K66="",IF(J66="","",XLOOKUP(L66,Personnel!$B$4:$G$4,Personnel!$B$5:$G$5)),xLOOKUP(L66,Personnel!$B$4:$G$4,Personnel!$B$6:$G$6)),""))</f>
        <v/>
      </c>
      <c r="N66" s="455">
        <f t="shared" si="4"/>
        <v>0</v>
      </c>
      <c r="O66" s="434"/>
      <c r="P66" s="456" t="str">
        <f t="shared" si="5"/>
        <v/>
      </c>
      <c r="Q66" s="457">
        <f t="shared" si="6"/>
        <v>0</v>
      </c>
      <c r="R66" s="458"/>
      <c r="S66" s="459" t="str">
        <f t="array" ref="S66">IF(B66="","",XLOOKUP($B66,Product,'Product List'!D:D))</f>
        <v/>
      </c>
      <c r="T66" s="454" t="str">
        <f t="array" ref="T66">IF(B66="","",XLOOKUP($B66,Product,'Product List'!E:E))</f>
        <v/>
      </c>
      <c r="U66" s="454" t="str">
        <f t="array" ref="U66">IF(B66="","",XLOOKUP($B66,Product,'Product List'!F:F))</f>
        <v/>
      </c>
      <c r="V66" s="454" t="str">
        <f t="array" ref="V66">IF(B66="","",XLOOKUP($B66,Product,'Product List'!G:G))</f>
        <v/>
      </c>
      <c r="W66" s="434"/>
      <c r="X66" s="434" t="str">
        <f t="array" ref="X66">iferror(xlookup(B66,'Product List'!A:A,'Product List'!P:P),"")</f>
        <v/>
      </c>
      <c r="Y66" s="434">
        <f t="shared" si="7"/>
        <v>0</v>
      </c>
      <c r="Z66" s="434"/>
    </row>
    <row r="67" ht="14.25" customHeight="1">
      <c r="A67" s="448"/>
      <c r="B67" s="448"/>
      <c r="C67" s="454"/>
      <c r="D67" s="461"/>
      <c r="E67" s="461"/>
      <c r="F67" s="461"/>
      <c r="G67" s="450">
        <f t="shared" si="1"/>
        <v>0</v>
      </c>
      <c r="H67" s="451" t="str">
        <f t="shared" si="2"/>
        <v/>
      </c>
      <c r="I67" s="452" t="str">
        <f t="shared" si="8"/>
        <v/>
      </c>
      <c r="J67" s="477"/>
      <c r="K67" s="434"/>
      <c r="L67" s="454" t="str">
        <f t="shared" si="3"/>
        <v/>
      </c>
      <c r="M67" s="455" t="str">
        <f t="array" ref="M67">(IFERROR(if(K67="",IF(J67="","",XLOOKUP(L67,Personnel!$B$4:$G$4,Personnel!$B$5:$G$5)),xLOOKUP(L67,Personnel!$B$4:$G$4,Personnel!$B$6:$G$6)),""))</f>
        <v/>
      </c>
      <c r="N67" s="455">
        <f t="shared" si="4"/>
        <v>0</v>
      </c>
      <c r="O67" s="434"/>
      <c r="P67" s="456" t="str">
        <f t="shared" si="5"/>
        <v/>
      </c>
      <c r="Q67" s="457">
        <f t="shared" si="6"/>
        <v>0</v>
      </c>
      <c r="R67" s="458"/>
      <c r="S67" s="459" t="str">
        <f t="array" ref="S67">IF(B67="","",XLOOKUP($B67,Product,'Product List'!D:D))</f>
        <v/>
      </c>
      <c r="T67" s="454" t="str">
        <f t="array" ref="T67">IF(B67="","",XLOOKUP($B67,Product,'Product List'!E:E))</f>
        <v/>
      </c>
      <c r="U67" s="454" t="str">
        <f t="array" ref="U67">IF(B67="","",XLOOKUP($B67,Product,'Product List'!F:F))</f>
        <v/>
      </c>
      <c r="V67" s="454" t="str">
        <f t="array" ref="V67">IF(B67="","",XLOOKUP($B67,Product,'Product List'!G:G))</f>
        <v/>
      </c>
      <c r="W67" s="434"/>
      <c r="X67" s="434" t="str">
        <f t="array" ref="X67">iferror(xlookup(B67,'Product List'!A:A,'Product List'!P:P),"")</f>
        <v/>
      </c>
      <c r="Y67" s="434">
        <f t="shared" si="7"/>
        <v>0</v>
      </c>
      <c r="Z67" s="434"/>
    </row>
    <row r="68" ht="14.25" customHeight="1">
      <c r="A68" s="448"/>
      <c r="B68" s="448"/>
      <c r="C68" s="454"/>
      <c r="D68" s="461"/>
      <c r="E68" s="461"/>
      <c r="F68" s="461"/>
      <c r="G68" s="450">
        <f t="shared" si="1"/>
        <v>0</v>
      </c>
      <c r="H68" s="451" t="str">
        <f t="shared" si="2"/>
        <v/>
      </c>
      <c r="I68" s="452" t="str">
        <f t="shared" si="8"/>
        <v/>
      </c>
      <c r="J68" s="477"/>
      <c r="K68" s="434"/>
      <c r="L68" s="454" t="str">
        <f t="shared" si="3"/>
        <v/>
      </c>
      <c r="M68" s="455" t="str">
        <f t="array" ref="M68">(IFERROR(if(K68="",IF(J68="","",XLOOKUP(L68,Personnel!$B$4:$G$4,Personnel!$B$5:$G$5)),xLOOKUP(L68,Personnel!$B$4:$G$4,Personnel!$B$6:$G$6)),""))</f>
        <v/>
      </c>
      <c r="N68" s="455">
        <f t="shared" si="4"/>
        <v>0</v>
      </c>
      <c r="O68" s="434"/>
      <c r="P68" s="456" t="str">
        <f t="shared" si="5"/>
        <v/>
      </c>
      <c r="Q68" s="457">
        <f t="shared" si="6"/>
        <v>0</v>
      </c>
      <c r="R68" s="458"/>
      <c r="S68" s="459" t="str">
        <f t="array" ref="S68">IF(B68="","",XLOOKUP($B68,Product,'Product List'!D:D))</f>
        <v/>
      </c>
      <c r="T68" s="454" t="str">
        <f t="array" ref="T68">IF(B68="","",XLOOKUP($B68,Product,'Product List'!E:E))</f>
        <v/>
      </c>
      <c r="U68" s="454" t="str">
        <f t="array" ref="U68">IF(B68="","",XLOOKUP($B68,Product,'Product List'!F:F))</f>
        <v/>
      </c>
      <c r="V68" s="454" t="str">
        <f t="array" ref="V68">IF(B68="","",XLOOKUP($B68,Product,'Product List'!G:G))</f>
        <v/>
      </c>
      <c r="W68" s="434"/>
      <c r="X68" s="434" t="str">
        <f t="array" ref="X68">iferror(xlookup(B68,'Product List'!A:A,'Product List'!P:P),"")</f>
        <v/>
      </c>
      <c r="Y68" s="434">
        <f t="shared" si="7"/>
        <v>0</v>
      </c>
      <c r="Z68" s="434"/>
    </row>
    <row r="69" ht="14.25" customHeight="1">
      <c r="A69" s="448"/>
      <c r="B69" s="448"/>
      <c r="C69" s="454"/>
      <c r="D69" s="461"/>
      <c r="E69" s="461"/>
      <c r="F69" s="460"/>
      <c r="G69" s="450">
        <f t="shared" si="1"/>
        <v>0</v>
      </c>
      <c r="H69" s="451" t="str">
        <f t="shared" si="2"/>
        <v/>
      </c>
      <c r="I69" s="452" t="str">
        <f t="shared" si="8"/>
        <v/>
      </c>
      <c r="J69" s="477"/>
      <c r="K69" s="434"/>
      <c r="L69" s="454" t="str">
        <f t="shared" si="3"/>
        <v/>
      </c>
      <c r="M69" s="455" t="str">
        <f t="array" ref="M69">(IFERROR(if(K69="",IF(J69="","",XLOOKUP(L69,Personnel!$B$4:$G$4,Personnel!$B$5:$G$5)),xLOOKUP(L69,Personnel!$B$4:$G$4,Personnel!$B$6:$G$6)),""))</f>
        <v/>
      </c>
      <c r="N69" s="455">
        <f t="shared" si="4"/>
        <v>0</v>
      </c>
      <c r="O69" s="434"/>
      <c r="P69" s="456" t="str">
        <f t="shared" si="5"/>
        <v/>
      </c>
      <c r="Q69" s="457">
        <f t="shared" si="6"/>
        <v>0</v>
      </c>
      <c r="R69" s="458"/>
      <c r="S69" s="459" t="str">
        <f t="array" ref="S69">IF(B69="","",XLOOKUP($B69,Product,'Product List'!D:D))</f>
        <v/>
      </c>
      <c r="T69" s="454" t="str">
        <f t="array" ref="T69">IF(B69="","",XLOOKUP($B69,Product,'Product List'!E:E))</f>
        <v/>
      </c>
      <c r="U69" s="454" t="str">
        <f t="array" ref="U69">IF(B69="","",XLOOKUP($B69,Product,'Product List'!F:F))</f>
        <v/>
      </c>
      <c r="V69" s="454" t="str">
        <f t="array" ref="V69">IF(B69="","",XLOOKUP($B69,Product,'Product List'!G:G))</f>
        <v/>
      </c>
      <c r="W69" s="434"/>
      <c r="X69" s="434" t="str">
        <f t="array" ref="X69">iferror(xlookup(B69,'Product List'!A:A,'Product List'!P:P),"")</f>
        <v/>
      </c>
      <c r="Y69" s="434">
        <f t="shared" si="7"/>
        <v>0</v>
      </c>
      <c r="Z69" s="434"/>
    </row>
    <row r="70" ht="14.25" customHeight="1">
      <c r="A70" s="448"/>
      <c r="B70" s="448"/>
      <c r="C70" s="454"/>
      <c r="D70" s="461"/>
      <c r="E70" s="487"/>
      <c r="F70" s="461"/>
      <c r="G70" s="450">
        <f t="shared" si="1"/>
        <v>0</v>
      </c>
      <c r="H70" s="451" t="str">
        <f t="shared" si="2"/>
        <v/>
      </c>
      <c r="I70" s="452" t="str">
        <f t="shared" si="8"/>
        <v/>
      </c>
      <c r="J70" s="477"/>
      <c r="K70" s="434"/>
      <c r="L70" s="454" t="str">
        <f t="shared" si="3"/>
        <v/>
      </c>
      <c r="M70" s="455" t="str">
        <f t="array" ref="M70">(IFERROR(if(K70="",IF(J70="","",XLOOKUP(L70,Personnel!$B$4:$G$4,Personnel!$B$5:$G$5)),xLOOKUP(L70,Personnel!$B$4:$G$4,Personnel!$B$6:$G$6)),""))</f>
        <v/>
      </c>
      <c r="N70" s="455">
        <f t="shared" si="4"/>
        <v>0</v>
      </c>
      <c r="O70" s="434"/>
      <c r="P70" s="456" t="str">
        <f t="shared" si="5"/>
        <v/>
      </c>
      <c r="Q70" s="457">
        <f t="shared" si="6"/>
        <v>0</v>
      </c>
      <c r="R70" s="458"/>
      <c r="S70" s="459" t="str">
        <f t="array" ref="S70">IF(B70="","",XLOOKUP($B70,Product,'Product List'!D:D))</f>
        <v/>
      </c>
      <c r="T70" s="454" t="str">
        <f t="array" ref="T70">IF(B70="","",XLOOKUP($B70,Product,'Product List'!E:E))</f>
        <v/>
      </c>
      <c r="U70" s="454" t="str">
        <f t="array" ref="U70">IF(B70="","",XLOOKUP($B70,Product,'Product List'!F:F))</f>
        <v/>
      </c>
      <c r="V70" s="454" t="str">
        <f t="array" ref="V70">IF(B70="","",XLOOKUP($B70,Product,'Product List'!G:G))</f>
        <v/>
      </c>
      <c r="W70" s="434"/>
      <c r="X70" s="434" t="str">
        <f t="array" ref="X70">iferror(xlookup(B70,'Product List'!A:A,'Product List'!P:P),"")</f>
        <v/>
      </c>
      <c r="Y70" s="434">
        <f t="shared" si="7"/>
        <v>0</v>
      </c>
      <c r="Z70" s="434"/>
    </row>
    <row r="71" ht="14.25" customHeight="1">
      <c r="A71" s="448"/>
      <c r="B71" s="448"/>
      <c r="C71" s="454"/>
      <c r="D71" s="461"/>
      <c r="E71" s="461"/>
      <c r="F71" s="461"/>
      <c r="G71" s="450">
        <f t="shared" si="1"/>
        <v>0</v>
      </c>
      <c r="H71" s="451" t="str">
        <f t="shared" si="2"/>
        <v/>
      </c>
      <c r="I71" s="452" t="str">
        <f t="shared" si="8"/>
        <v/>
      </c>
      <c r="J71" s="477"/>
      <c r="K71" s="434"/>
      <c r="L71" s="454" t="str">
        <f t="shared" si="3"/>
        <v/>
      </c>
      <c r="M71" s="455" t="str">
        <f t="array" ref="M71">(IFERROR(if(K71="",IF(J71="","",XLOOKUP(L71,Personnel!$B$4:$G$4,Personnel!$B$5:$G$5)),xLOOKUP(L71,Personnel!$B$4:$G$4,Personnel!$B$6:$G$6)),""))</f>
        <v/>
      </c>
      <c r="N71" s="455">
        <f t="shared" si="4"/>
        <v>0</v>
      </c>
      <c r="O71" s="434"/>
      <c r="P71" s="456" t="str">
        <f t="shared" si="5"/>
        <v/>
      </c>
      <c r="Q71" s="457">
        <f t="shared" si="6"/>
        <v>0</v>
      </c>
      <c r="R71" s="458"/>
      <c r="S71" s="459" t="str">
        <f t="array" ref="S71">IF(B71="","",XLOOKUP($B71,Product,'Product List'!D:D))</f>
        <v/>
      </c>
      <c r="T71" s="454" t="str">
        <f t="array" ref="T71">IF(B71="","",XLOOKUP($B71,Product,'Product List'!E:E))</f>
        <v/>
      </c>
      <c r="U71" s="454" t="str">
        <f t="array" ref="U71">IF(B71="","",XLOOKUP($B71,Product,'Product List'!F:F))</f>
        <v/>
      </c>
      <c r="V71" s="454" t="str">
        <f t="array" ref="V71">IF(B71="","",XLOOKUP($B71,Product,'Product List'!G:G))</f>
        <v/>
      </c>
      <c r="W71" s="434"/>
      <c r="X71" s="434" t="str">
        <f t="array" ref="X71">iferror(xlookup(B71,'Product List'!A:A,'Product List'!P:P),"")</f>
        <v/>
      </c>
      <c r="Y71" s="434">
        <f t="shared" si="7"/>
        <v>0</v>
      </c>
      <c r="Z71" s="434"/>
    </row>
    <row r="72" ht="14.25" customHeight="1">
      <c r="A72" s="448"/>
      <c r="B72" s="448"/>
      <c r="C72" s="454"/>
      <c r="D72" s="461"/>
      <c r="E72" s="461"/>
      <c r="F72" s="461"/>
      <c r="G72" s="450">
        <f t="shared" si="1"/>
        <v>0</v>
      </c>
      <c r="H72" s="451" t="str">
        <f t="shared" si="2"/>
        <v/>
      </c>
      <c r="I72" s="452" t="str">
        <f t="shared" si="8"/>
        <v/>
      </c>
      <c r="J72" s="477"/>
      <c r="K72" s="434"/>
      <c r="L72" s="454" t="str">
        <f t="shared" si="3"/>
        <v/>
      </c>
      <c r="M72" s="455" t="str">
        <f t="array" ref="M72">(IFERROR(if(K72="",IF(J72="","",XLOOKUP(L72,Personnel!$B$4:$G$4,Personnel!$B$5:$G$5)),xLOOKUP(L72,Personnel!$B$4:$G$4,Personnel!$B$6:$G$6)),""))</f>
        <v/>
      </c>
      <c r="N72" s="455">
        <f t="shared" si="4"/>
        <v>0</v>
      </c>
      <c r="O72" s="434"/>
      <c r="P72" s="456" t="str">
        <f t="shared" si="5"/>
        <v/>
      </c>
      <c r="Q72" s="457">
        <f t="shared" si="6"/>
        <v>0</v>
      </c>
      <c r="R72" s="458"/>
      <c r="S72" s="459" t="str">
        <f t="array" ref="S72">IF(B72="","",XLOOKUP($B72,Product,'Product List'!D:D))</f>
        <v/>
      </c>
      <c r="T72" s="454" t="str">
        <f t="array" ref="T72">IF(B72="","",XLOOKUP($B72,Product,'Product List'!E:E))</f>
        <v/>
      </c>
      <c r="U72" s="454" t="str">
        <f t="array" ref="U72">IF(B72="","",XLOOKUP($B72,Product,'Product List'!F:F))</f>
        <v/>
      </c>
      <c r="V72" s="454" t="str">
        <f t="array" ref="V72">IF(B72="","",XLOOKUP($B72,Product,'Product List'!G:G))</f>
        <v/>
      </c>
      <c r="W72" s="434"/>
      <c r="X72" s="434" t="str">
        <f t="array" ref="X72">iferror(xlookup(B72,'Product List'!A:A,'Product List'!P:P),"")</f>
        <v/>
      </c>
      <c r="Y72" s="434">
        <f t="shared" si="7"/>
        <v>0</v>
      </c>
      <c r="Z72" s="434"/>
    </row>
    <row r="73" ht="14.25" customHeight="1">
      <c r="A73" s="448"/>
      <c r="B73" s="448"/>
      <c r="C73" s="454"/>
      <c r="D73" s="461"/>
      <c r="E73" s="487"/>
      <c r="F73" s="461"/>
      <c r="G73" s="450">
        <f t="shared" si="1"/>
        <v>0</v>
      </c>
      <c r="H73" s="451" t="str">
        <f t="shared" si="2"/>
        <v/>
      </c>
      <c r="I73" s="452" t="str">
        <f t="shared" si="8"/>
        <v/>
      </c>
      <c r="J73" s="477"/>
      <c r="K73" s="434"/>
      <c r="L73" s="454" t="str">
        <f t="shared" si="3"/>
        <v/>
      </c>
      <c r="M73" s="455" t="str">
        <f t="array" ref="M73">(IFERROR(if(K73="",IF(J73="","",XLOOKUP(L73,Personnel!$B$4:$G$4,Personnel!$B$5:$G$5)),xLOOKUP(L73,Personnel!$B$4:$G$4,Personnel!$B$6:$G$6)),""))</f>
        <v/>
      </c>
      <c r="N73" s="455">
        <f t="shared" si="4"/>
        <v>0</v>
      </c>
      <c r="O73" s="434"/>
      <c r="P73" s="456" t="str">
        <f t="shared" si="5"/>
        <v/>
      </c>
      <c r="Q73" s="457">
        <f t="shared" si="6"/>
        <v>0</v>
      </c>
      <c r="R73" s="458"/>
      <c r="S73" s="459" t="str">
        <f t="array" ref="S73">IF(B73="","",XLOOKUP($B73,Product,'Product List'!D:D))</f>
        <v/>
      </c>
      <c r="T73" s="454" t="str">
        <f t="array" ref="T73">IF(B73="","",XLOOKUP($B73,Product,'Product List'!E:E))</f>
        <v/>
      </c>
      <c r="U73" s="454" t="str">
        <f t="array" ref="U73">IF(B73="","",XLOOKUP($B73,Product,'Product List'!F:F))</f>
        <v/>
      </c>
      <c r="V73" s="454" t="str">
        <f t="array" ref="V73">IF(B73="","",XLOOKUP($B73,Product,'Product List'!G:G))</f>
        <v/>
      </c>
      <c r="W73" s="434"/>
      <c r="X73" s="434" t="str">
        <f t="array" ref="X73">iferror(xlookup(B73,'Product List'!A:A,'Product List'!P:P),"")</f>
        <v/>
      </c>
      <c r="Y73" s="434">
        <f t="shared" si="7"/>
        <v>0</v>
      </c>
      <c r="Z73" s="434"/>
    </row>
    <row r="74" ht="14.25" customHeight="1">
      <c r="A74" s="448"/>
      <c r="B74" s="448"/>
      <c r="C74" s="454"/>
      <c r="D74" s="461"/>
      <c r="E74" s="461"/>
      <c r="F74" s="461"/>
      <c r="G74" s="450">
        <f t="shared" si="1"/>
        <v>0</v>
      </c>
      <c r="H74" s="451" t="str">
        <f t="shared" si="2"/>
        <v/>
      </c>
      <c r="I74" s="452" t="str">
        <f t="shared" si="8"/>
        <v/>
      </c>
      <c r="J74" s="477"/>
      <c r="K74" s="434"/>
      <c r="L74" s="454" t="str">
        <f t="shared" si="3"/>
        <v/>
      </c>
      <c r="M74" s="455" t="str">
        <f t="array" ref="M74">(IFERROR(if(K74="",IF(J74="","",XLOOKUP(L74,Personnel!$B$4:$G$4,Personnel!$B$5:$G$5)),xLOOKUP(L74,Personnel!$B$4:$G$4,Personnel!$B$6:$G$6)),""))</f>
        <v/>
      </c>
      <c r="N74" s="455">
        <f t="shared" si="4"/>
        <v>0</v>
      </c>
      <c r="O74" s="434"/>
      <c r="P74" s="456" t="str">
        <f t="shared" si="5"/>
        <v/>
      </c>
      <c r="Q74" s="457">
        <f t="shared" si="6"/>
        <v>0</v>
      </c>
      <c r="R74" s="458"/>
      <c r="S74" s="459" t="str">
        <f t="array" ref="S74">IF(B74="","",XLOOKUP($B74,Product,'Product List'!D:D))</f>
        <v/>
      </c>
      <c r="T74" s="454" t="str">
        <f t="array" ref="T74">IF(B74="","",XLOOKUP($B74,Product,'Product List'!E:E))</f>
        <v/>
      </c>
      <c r="U74" s="454" t="str">
        <f t="array" ref="U74">IF(B74="","",XLOOKUP($B74,Product,'Product List'!F:F))</f>
        <v/>
      </c>
      <c r="V74" s="454" t="str">
        <f t="array" ref="V74">IF(B74="","",XLOOKUP($B74,Product,'Product List'!G:G))</f>
        <v/>
      </c>
      <c r="W74" s="434"/>
      <c r="X74" s="434" t="str">
        <f t="array" ref="X74">iferror(xlookup(B74,'Product List'!A:A,'Product List'!P:P),"")</f>
        <v/>
      </c>
      <c r="Y74" s="434">
        <f t="shared" si="7"/>
        <v>0</v>
      </c>
      <c r="Z74" s="434"/>
    </row>
    <row r="75" ht="14.25" customHeight="1">
      <c r="A75" s="448"/>
      <c r="B75" s="448"/>
      <c r="C75" s="454"/>
      <c r="D75" s="461"/>
      <c r="E75" s="461"/>
      <c r="F75" s="461"/>
      <c r="G75" s="450">
        <f t="shared" si="1"/>
        <v>0</v>
      </c>
      <c r="H75" s="451" t="str">
        <f t="shared" si="2"/>
        <v/>
      </c>
      <c r="I75" s="452" t="str">
        <f t="shared" si="8"/>
        <v/>
      </c>
      <c r="J75" s="477"/>
      <c r="K75" s="434"/>
      <c r="L75" s="454" t="str">
        <f t="shared" si="3"/>
        <v/>
      </c>
      <c r="M75" s="455" t="str">
        <f t="array" ref="M75">(IFERROR(if(K75="",IF(J75="","",XLOOKUP(L75,Personnel!$B$4:$G$4,Personnel!$B$5:$G$5)),xLOOKUP(L75,Personnel!$B$4:$G$4,Personnel!$B$6:$G$6)),""))</f>
        <v/>
      </c>
      <c r="N75" s="455">
        <f t="shared" si="4"/>
        <v>0</v>
      </c>
      <c r="O75" s="434"/>
      <c r="P75" s="456" t="str">
        <f t="shared" si="5"/>
        <v/>
      </c>
      <c r="Q75" s="457">
        <f t="shared" si="6"/>
        <v>0</v>
      </c>
      <c r="R75" s="458"/>
      <c r="S75" s="459" t="str">
        <f t="array" ref="S75">IF(B75="","",XLOOKUP($B75,Product,'Product List'!D:D))</f>
        <v/>
      </c>
      <c r="T75" s="454" t="str">
        <f t="array" ref="T75">IF(B75="","",XLOOKUP($B75,Product,'Product List'!E:E))</f>
        <v/>
      </c>
      <c r="U75" s="454" t="str">
        <f t="array" ref="U75">IF(B75="","",XLOOKUP($B75,Product,'Product List'!F:F))</f>
        <v/>
      </c>
      <c r="V75" s="454" t="str">
        <f t="array" ref="V75">IF(B75="","",XLOOKUP($B75,Product,'Product List'!G:G))</f>
        <v/>
      </c>
      <c r="W75" s="434"/>
      <c r="X75" s="434" t="str">
        <f t="array" ref="X75">iferror(xlookup(B75,'Product List'!A:A,'Product List'!P:P),"")</f>
        <v/>
      </c>
      <c r="Y75" s="434">
        <f t="shared" si="7"/>
        <v>0</v>
      </c>
      <c r="Z75" s="434"/>
    </row>
    <row r="76" ht="14.25" customHeight="1">
      <c r="A76" s="448"/>
      <c r="B76" s="448"/>
      <c r="C76" s="454"/>
      <c r="D76" s="461"/>
      <c r="E76" s="461"/>
      <c r="F76" s="461"/>
      <c r="G76" s="450">
        <f t="shared" si="1"/>
        <v>0</v>
      </c>
      <c r="H76" s="451" t="str">
        <f t="shared" si="2"/>
        <v/>
      </c>
      <c r="I76" s="452" t="str">
        <f t="shared" si="8"/>
        <v/>
      </c>
      <c r="J76" s="477"/>
      <c r="K76" s="434"/>
      <c r="L76" s="454" t="str">
        <f t="shared" si="3"/>
        <v/>
      </c>
      <c r="M76" s="455" t="str">
        <f t="array" ref="M76">(IFERROR(if(K76="",IF(J76="","",XLOOKUP(L76,Personnel!$B$4:$G$4,Personnel!$B$5:$G$5)),xLOOKUP(L76,Personnel!$B$4:$G$4,Personnel!$B$6:$G$6)),""))</f>
        <v/>
      </c>
      <c r="N76" s="455">
        <f t="shared" si="4"/>
        <v>0</v>
      </c>
      <c r="O76" s="434"/>
      <c r="P76" s="456" t="str">
        <f t="shared" si="5"/>
        <v/>
      </c>
      <c r="Q76" s="457">
        <f t="shared" si="6"/>
        <v>0</v>
      </c>
      <c r="R76" s="458"/>
      <c r="S76" s="459" t="str">
        <f t="array" ref="S76">IF(B76="","",XLOOKUP($B76,Product,'Product List'!D:D))</f>
        <v/>
      </c>
      <c r="T76" s="454" t="str">
        <f t="array" ref="T76">IF(B76="","",XLOOKUP($B76,Product,'Product List'!E:E))</f>
        <v/>
      </c>
      <c r="U76" s="454" t="str">
        <f t="array" ref="U76">IF(B76="","",XLOOKUP($B76,Product,'Product List'!F:F))</f>
        <v/>
      </c>
      <c r="V76" s="454" t="str">
        <f t="array" ref="V76">IF(B76="","",XLOOKUP($B76,Product,'Product List'!G:G))</f>
        <v/>
      </c>
      <c r="W76" s="434"/>
      <c r="X76" s="434" t="str">
        <f t="array" ref="X76">iferror(xlookup(B76,'Product List'!A:A,'Product List'!P:P),"")</f>
        <v/>
      </c>
      <c r="Y76" s="434">
        <f t="shared" si="7"/>
        <v>0</v>
      </c>
      <c r="Z76" s="434"/>
    </row>
    <row r="77" ht="14.25" customHeight="1">
      <c r="A77" s="448"/>
      <c r="B77" s="448"/>
      <c r="C77" s="454"/>
      <c r="D77" s="461"/>
      <c r="E77" s="461"/>
      <c r="F77" s="461"/>
      <c r="G77" s="450">
        <f t="shared" si="1"/>
        <v>0</v>
      </c>
      <c r="H77" s="451" t="str">
        <f t="shared" si="2"/>
        <v/>
      </c>
      <c r="I77" s="452" t="str">
        <f t="shared" si="8"/>
        <v/>
      </c>
      <c r="J77" s="477"/>
      <c r="K77" s="434"/>
      <c r="L77" s="454" t="str">
        <f t="shared" si="3"/>
        <v/>
      </c>
      <c r="M77" s="455" t="str">
        <f t="array" ref="M77">(IFERROR(if(K77="",IF(J77="","",XLOOKUP(L77,Personnel!$B$4:$G$4,Personnel!$B$5:$G$5)),xLOOKUP(L77,Personnel!$B$4:$G$4,Personnel!$B$6:$G$6)),""))</f>
        <v/>
      </c>
      <c r="N77" s="455">
        <f t="shared" si="4"/>
        <v>0</v>
      </c>
      <c r="O77" s="434"/>
      <c r="P77" s="456" t="str">
        <f t="shared" si="5"/>
        <v/>
      </c>
      <c r="Q77" s="457">
        <f t="shared" si="6"/>
        <v>0</v>
      </c>
      <c r="R77" s="458"/>
      <c r="S77" s="459" t="str">
        <f t="array" ref="S77">IF(B77="","",XLOOKUP($B77,Product,'Product List'!D:D))</f>
        <v/>
      </c>
      <c r="T77" s="454" t="str">
        <f t="array" ref="T77">IF(B77="","",XLOOKUP($B77,Product,'Product List'!E:E))</f>
        <v/>
      </c>
      <c r="U77" s="454" t="str">
        <f t="array" ref="U77">IF(B77="","",XLOOKUP($B77,Product,'Product List'!F:F))</f>
        <v/>
      </c>
      <c r="V77" s="454" t="str">
        <f t="array" ref="V77">IF(B77="","",XLOOKUP($B77,Product,'Product List'!G:G))</f>
        <v/>
      </c>
      <c r="W77" s="434"/>
      <c r="X77" s="434" t="str">
        <f t="array" ref="X77">iferror(xlookup(B77,'Product List'!A:A,'Product List'!P:P),"")</f>
        <v/>
      </c>
      <c r="Y77" s="434">
        <f t="shared" si="7"/>
        <v>0</v>
      </c>
      <c r="Z77" s="434"/>
    </row>
    <row r="78" ht="14.25" customHeight="1">
      <c r="A78" s="448"/>
      <c r="B78" s="448"/>
      <c r="C78" s="454"/>
      <c r="D78" s="461"/>
      <c r="E78" s="461"/>
      <c r="F78" s="461"/>
      <c r="G78" s="450">
        <f t="shared" si="1"/>
        <v>0</v>
      </c>
      <c r="H78" s="451" t="str">
        <f t="shared" si="2"/>
        <v/>
      </c>
      <c r="I78" s="452" t="str">
        <f t="shared" si="8"/>
        <v/>
      </c>
      <c r="J78" s="477"/>
      <c r="K78" s="434"/>
      <c r="L78" s="454" t="str">
        <f t="shared" si="3"/>
        <v/>
      </c>
      <c r="M78" s="455" t="str">
        <f t="array" ref="M78">(IFERROR(if(K78="",IF(J78="","",XLOOKUP(L78,Personnel!$B$4:$G$4,Personnel!$B$5:$G$5)),xLOOKUP(L78,Personnel!$B$4:$G$4,Personnel!$B$6:$G$6)),""))</f>
        <v/>
      </c>
      <c r="N78" s="455">
        <f t="shared" si="4"/>
        <v>0</v>
      </c>
      <c r="O78" s="434"/>
      <c r="P78" s="456" t="str">
        <f t="shared" si="5"/>
        <v/>
      </c>
      <c r="Q78" s="457">
        <f t="shared" si="6"/>
        <v>0</v>
      </c>
      <c r="R78" s="458"/>
      <c r="S78" s="459" t="str">
        <f t="array" ref="S78">IF(B78="","",XLOOKUP($B78,Product,'Product List'!D:D))</f>
        <v/>
      </c>
      <c r="T78" s="454" t="str">
        <f t="array" ref="T78">IF(B78="","",XLOOKUP($B78,Product,'Product List'!E:E))</f>
        <v/>
      </c>
      <c r="U78" s="454" t="str">
        <f t="array" ref="U78">IF(B78="","",XLOOKUP($B78,Product,'Product List'!F:F))</f>
        <v/>
      </c>
      <c r="V78" s="454" t="str">
        <f t="array" ref="V78">IF(B78="","",XLOOKUP($B78,Product,'Product List'!G:G))</f>
        <v/>
      </c>
      <c r="W78" s="434"/>
      <c r="X78" s="434" t="str">
        <f t="array" ref="X78">iferror(xlookup(B78,'Product List'!A:A,'Product List'!P:P),"")</f>
        <v/>
      </c>
      <c r="Y78" s="434">
        <f t="shared" si="7"/>
        <v>0</v>
      </c>
      <c r="Z78" s="434"/>
    </row>
    <row r="79" ht="14.25" customHeight="1">
      <c r="A79" s="448"/>
      <c r="B79" s="448"/>
      <c r="C79" s="454"/>
      <c r="D79" s="461"/>
      <c r="E79" s="461"/>
      <c r="F79" s="461"/>
      <c r="G79" s="450">
        <f t="shared" si="1"/>
        <v>0</v>
      </c>
      <c r="H79" s="451" t="str">
        <f t="shared" si="2"/>
        <v/>
      </c>
      <c r="I79" s="452" t="str">
        <f t="shared" si="8"/>
        <v/>
      </c>
      <c r="J79" s="477"/>
      <c r="K79" s="434"/>
      <c r="L79" s="454" t="str">
        <f t="shared" si="3"/>
        <v/>
      </c>
      <c r="M79" s="455" t="str">
        <f t="array" ref="M79">(IFERROR(if(K79="",IF(J79="","",XLOOKUP(L79,Personnel!$B$4:$G$4,Personnel!$B$5:$G$5)),xLOOKUP(L79,Personnel!$B$4:$G$4,Personnel!$B$6:$G$6)),""))</f>
        <v/>
      </c>
      <c r="N79" s="455">
        <f t="shared" si="4"/>
        <v>0</v>
      </c>
      <c r="O79" s="434"/>
      <c r="P79" s="456" t="str">
        <f t="shared" si="5"/>
        <v/>
      </c>
      <c r="Q79" s="457">
        <f t="shared" si="6"/>
        <v>0</v>
      </c>
      <c r="R79" s="458"/>
      <c r="S79" s="459" t="str">
        <f t="array" ref="S79">IF(B79="","",XLOOKUP($B79,Product,'Product List'!D:D))</f>
        <v/>
      </c>
      <c r="T79" s="454" t="str">
        <f t="array" ref="T79">IF(B79="","",XLOOKUP($B79,Product,'Product List'!E:E))</f>
        <v/>
      </c>
      <c r="U79" s="454" t="str">
        <f t="array" ref="U79">IF(B79="","",XLOOKUP($B79,Product,'Product List'!F:F))</f>
        <v/>
      </c>
      <c r="V79" s="454" t="str">
        <f t="array" ref="V79">IF(B79="","",XLOOKUP($B79,Product,'Product List'!G:G))</f>
        <v/>
      </c>
      <c r="W79" s="434"/>
      <c r="X79" s="434" t="str">
        <f t="array" ref="X79">iferror(xlookup(B79,'Product List'!A:A,'Product List'!P:P),"")</f>
        <v/>
      </c>
      <c r="Y79" s="434">
        <f t="shared" si="7"/>
        <v>0</v>
      </c>
      <c r="Z79" s="434"/>
    </row>
    <row r="80" ht="14.25" customHeight="1">
      <c r="A80" s="448"/>
      <c r="B80" s="448"/>
      <c r="C80" s="454"/>
      <c r="D80" s="461"/>
      <c r="E80" s="487"/>
      <c r="F80" s="461"/>
      <c r="G80" s="450">
        <f t="shared" si="1"/>
        <v>0</v>
      </c>
      <c r="H80" s="451" t="str">
        <f t="shared" si="2"/>
        <v/>
      </c>
      <c r="I80" s="452" t="str">
        <f t="shared" si="8"/>
        <v/>
      </c>
      <c r="J80" s="477"/>
      <c r="K80" s="434"/>
      <c r="L80" s="454" t="str">
        <f t="shared" si="3"/>
        <v/>
      </c>
      <c r="M80" s="455" t="str">
        <f t="array" ref="M80">(IFERROR(if(K80="",IF(J80="","",XLOOKUP(L80,Personnel!$B$4:$G$4,Personnel!$B$5:$G$5)),xLOOKUP(L80,Personnel!$B$4:$G$4,Personnel!$B$6:$G$6)),""))</f>
        <v/>
      </c>
      <c r="N80" s="455">
        <f t="shared" si="4"/>
        <v>0</v>
      </c>
      <c r="O80" s="434"/>
      <c r="P80" s="456" t="str">
        <f t="shared" si="5"/>
        <v/>
      </c>
      <c r="Q80" s="457">
        <f t="shared" si="6"/>
        <v>0</v>
      </c>
      <c r="R80" s="458"/>
      <c r="S80" s="459" t="str">
        <f t="array" ref="S80">IF(B80="","",XLOOKUP($B80,Product,'Product List'!D:D))</f>
        <v/>
      </c>
      <c r="T80" s="454" t="str">
        <f t="array" ref="T80">IF(B80="","",XLOOKUP($B80,Product,'Product List'!E:E))</f>
        <v/>
      </c>
      <c r="U80" s="454" t="str">
        <f t="array" ref="U80">IF(B80="","",XLOOKUP($B80,Product,'Product List'!F:F))</f>
        <v/>
      </c>
      <c r="V80" s="454" t="str">
        <f t="array" ref="V80">IF(B80="","",XLOOKUP($B80,Product,'Product List'!G:G))</f>
        <v/>
      </c>
      <c r="W80" s="434"/>
      <c r="X80" s="434" t="str">
        <f t="array" ref="X80">iferror(xlookup(B80,'Product List'!A:A,'Product List'!P:P),"")</f>
        <v/>
      </c>
      <c r="Y80" s="434">
        <f t="shared" si="7"/>
        <v>0</v>
      </c>
      <c r="Z80" s="434"/>
    </row>
    <row r="81" ht="14.25" customHeight="1">
      <c r="A81" s="448"/>
      <c r="B81" s="448"/>
      <c r="C81" s="454"/>
      <c r="D81" s="461"/>
      <c r="E81" s="461"/>
      <c r="F81" s="461"/>
      <c r="G81" s="450">
        <f t="shared" si="1"/>
        <v>0</v>
      </c>
      <c r="H81" s="451" t="str">
        <f t="shared" si="2"/>
        <v/>
      </c>
      <c r="I81" s="452" t="str">
        <f t="shared" si="8"/>
        <v/>
      </c>
      <c r="J81" s="477"/>
      <c r="K81" s="434"/>
      <c r="L81" s="454" t="str">
        <f t="shared" si="3"/>
        <v/>
      </c>
      <c r="M81" s="455" t="str">
        <f t="array" ref="M81">(IFERROR(if(K81="",IF(J81="","",XLOOKUP(L81,Personnel!$B$4:$G$4,Personnel!$B$5:$G$5)),xLOOKUP(L81,Personnel!$B$4:$G$4,Personnel!$B$6:$G$6)),""))</f>
        <v/>
      </c>
      <c r="N81" s="455">
        <f t="shared" si="4"/>
        <v>0</v>
      </c>
      <c r="O81" s="434"/>
      <c r="P81" s="456" t="str">
        <f t="shared" si="5"/>
        <v/>
      </c>
      <c r="Q81" s="457">
        <f t="shared" si="6"/>
        <v>0</v>
      </c>
      <c r="R81" s="458"/>
      <c r="S81" s="459" t="str">
        <f t="array" ref="S81">IF(B81="","",XLOOKUP($B81,Product,'Product List'!D:D))</f>
        <v/>
      </c>
      <c r="T81" s="454" t="str">
        <f t="array" ref="T81">IF(B81="","",XLOOKUP($B81,Product,'Product List'!E:E))</f>
        <v/>
      </c>
      <c r="U81" s="454" t="str">
        <f t="array" ref="U81">IF(B81="","",XLOOKUP($B81,Product,'Product List'!F:F))</f>
        <v/>
      </c>
      <c r="V81" s="454" t="str">
        <f t="array" ref="V81">IF(B81="","",XLOOKUP($B81,Product,'Product List'!G:G))</f>
        <v/>
      </c>
      <c r="W81" s="434"/>
      <c r="X81" s="434" t="str">
        <f t="array" ref="X81">iferror(xlookup(B81,'Product List'!A:A,'Product List'!P:P),"")</f>
        <v/>
      </c>
      <c r="Y81" s="434">
        <f t="shared" si="7"/>
        <v>0</v>
      </c>
      <c r="Z81" s="434"/>
    </row>
    <row r="82" ht="14.25" customHeight="1">
      <c r="A82" s="448"/>
      <c r="B82" s="448"/>
      <c r="C82" s="454"/>
      <c r="D82" s="461"/>
      <c r="E82" s="461"/>
      <c r="F82" s="461"/>
      <c r="G82" s="450">
        <f t="shared" si="1"/>
        <v>0</v>
      </c>
      <c r="H82" s="451" t="str">
        <f t="shared" si="2"/>
        <v/>
      </c>
      <c r="I82" s="452" t="str">
        <f t="shared" si="8"/>
        <v/>
      </c>
      <c r="J82" s="477"/>
      <c r="K82" s="434"/>
      <c r="L82" s="454" t="str">
        <f t="shared" si="3"/>
        <v/>
      </c>
      <c r="M82" s="455" t="str">
        <f t="array" ref="M82">(IFERROR(if(K82="",IF(J82="","",XLOOKUP(L82,Personnel!$B$4:$G$4,Personnel!$B$5:$G$5)),xLOOKUP(L82,Personnel!$B$4:$G$4,Personnel!$B$6:$G$6)),""))</f>
        <v/>
      </c>
      <c r="N82" s="455">
        <f t="shared" si="4"/>
        <v>0</v>
      </c>
      <c r="O82" s="434"/>
      <c r="P82" s="456" t="str">
        <f t="shared" si="5"/>
        <v/>
      </c>
      <c r="Q82" s="457">
        <f t="shared" si="6"/>
        <v>0</v>
      </c>
      <c r="R82" s="458"/>
      <c r="S82" s="459" t="str">
        <f t="array" ref="S82">IF(B82="","",XLOOKUP($B82,Product,'Product List'!D:D))</f>
        <v/>
      </c>
      <c r="T82" s="454" t="str">
        <f t="array" ref="T82">IF(B82="","",XLOOKUP($B82,Product,'Product List'!E:E))</f>
        <v/>
      </c>
      <c r="U82" s="454" t="str">
        <f t="array" ref="U82">IF(B82="","",XLOOKUP($B82,Product,'Product List'!F:F))</f>
        <v/>
      </c>
      <c r="V82" s="454" t="str">
        <f t="array" ref="V82">IF(B82="","",XLOOKUP($B82,Product,'Product List'!G:G))</f>
        <v/>
      </c>
      <c r="W82" s="434"/>
      <c r="X82" s="434" t="str">
        <f t="array" ref="X82">iferror(xlookup(B82,'Product List'!A:A,'Product List'!P:P),"")</f>
        <v/>
      </c>
      <c r="Y82" s="434">
        <f t="shared" si="7"/>
        <v>0</v>
      </c>
      <c r="Z82" s="434"/>
    </row>
    <row r="83" ht="14.25" customHeight="1">
      <c r="A83" s="448"/>
      <c r="B83" s="448"/>
      <c r="C83" s="454"/>
      <c r="D83" s="461"/>
      <c r="E83" s="461"/>
      <c r="F83" s="461"/>
      <c r="G83" s="450">
        <f t="shared" si="1"/>
        <v>0</v>
      </c>
      <c r="H83" s="451" t="str">
        <f t="shared" si="2"/>
        <v/>
      </c>
      <c r="I83" s="452" t="str">
        <f t="shared" si="8"/>
        <v/>
      </c>
      <c r="J83" s="477"/>
      <c r="K83" s="434"/>
      <c r="L83" s="454" t="str">
        <f t="shared" si="3"/>
        <v/>
      </c>
      <c r="M83" s="455" t="str">
        <f t="array" ref="M83">(IFERROR(if(K83="",IF(J83="","",XLOOKUP(L83,Personnel!$B$4:$G$4,Personnel!$B$5:$G$5)),xLOOKUP(L83,Personnel!$B$4:$G$4,Personnel!$B$6:$G$6)),""))</f>
        <v/>
      </c>
      <c r="N83" s="455">
        <f t="shared" si="4"/>
        <v>0</v>
      </c>
      <c r="O83" s="434"/>
      <c r="P83" s="456" t="str">
        <f t="shared" si="5"/>
        <v/>
      </c>
      <c r="Q83" s="457">
        <f t="shared" si="6"/>
        <v>0</v>
      </c>
      <c r="R83" s="458"/>
      <c r="S83" s="459" t="str">
        <f t="array" ref="S83">IF(B83="","",XLOOKUP($B83,Product,'Product List'!D:D))</f>
        <v/>
      </c>
      <c r="T83" s="454" t="str">
        <f t="array" ref="T83">IF(B83="","",XLOOKUP($B83,Product,'Product List'!E:E))</f>
        <v/>
      </c>
      <c r="U83" s="454" t="str">
        <f t="array" ref="U83">IF(B83="","",XLOOKUP($B83,Product,'Product List'!F:F))</f>
        <v/>
      </c>
      <c r="V83" s="454" t="str">
        <f t="array" ref="V83">IF(B83="","",XLOOKUP($B83,Product,'Product List'!G:G))</f>
        <v/>
      </c>
      <c r="W83" s="434"/>
      <c r="X83" s="434" t="str">
        <f t="array" ref="X83">iferror(xlookup(B83,'Product List'!A:A,'Product List'!P:P),"")</f>
        <v/>
      </c>
      <c r="Y83" s="434">
        <f t="shared" si="7"/>
        <v>0</v>
      </c>
      <c r="Z83" s="434"/>
    </row>
    <row r="84" ht="14.25" customHeight="1">
      <c r="A84" s="448"/>
      <c r="B84" s="448"/>
      <c r="C84" s="454"/>
      <c r="D84" s="461"/>
      <c r="E84" s="461"/>
      <c r="F84" s="461"/>
      <c r="G84" s="450">
        <f t="shared" si="1"/>
        <v>0</v>
      </c>
      <c r="H84" s="451" t="str">
        <f t="shared" si="2"/>
        <v/>
      </c>
      <c r="I84" s="452" t="str">
        <f t="shared" si="8"/>
        <v/>
      </c>
      <c r="J84" s="477"/>
      <c r="K84" s="434"/>
      <c r="L84" s="454" t="str">
        <f t="shared" si="3"/>
        <v/>
      </c>
      <c r="M84" s="455" t="str">
        <f t="array" ref="M84">(IFERROR(if(K84="",IF(J84="","",XLOOKUP(L84,Personnel!$B$4:$G$4,Personnel!$B$5:$G$5)),xLOOKUP(L84,Personnel!$B$4:$G$4,Personnel!$B$6:$G$6)),""))</f>
        <v/>
      </c>
      <c r="N84" s="455">
        <f t="shared" si="4"/>
        <v>0</v>
      </c>
      <c r="O84" s="434"/>
      <c r="P84" s="456" t="str">
        <f t="shared" si="5"/>
        <v/>
      </c>
      <c r="Q84" s="457">
        <f t="shared" si="6"/>
        <v>0</v>
      </c>
      <c r="R84" s="458"/>
      <c r="S84" s="459" t="str">
        <f t="array" ref="S84">IF(B84="","",XLOOKUP($B84,Product,'Product List'!D:D))</f>
        <v/>
      </c>
      <c r="T84" s="454" t="str">
        <f t="array" ref="T84">IF(B84="","",XLOOKUP($B84,Product,'Product List'!E:E))</f>
        <v/>
      </c>
      <c r="U84" s="454" t="str">
        <f t="array" ref="U84">IF(B84="","",XLOOKUP($B84,Product,'Product List'!F:F))</f>
        <v/>
      </c>
      <c r="V84" s="454" t="str">
        <f t="array" ref="V84">IF(B84="","",XLOOKUP($B84,Product,'Product List'!G:G))</f>
        <v/>
      </c>
      <c r="W84" s="434"/>
      <c r="X84" s="434" t="str">
        <f t="array" ref="X84">iferror(xlookup(B84,'Product List'!A:A,'Product List'!P:P),"")</f>
        <v/>
      </c>
      <c r="Y84" s="434">
        <f t="shared" si="7"/>
        <v>0</v>
      </c>
      <c r="Z84" s="434"/>
    </row>
    <row r="85" ht="14.25" customHeight="1">
      <c r="A85" s="448"/>
      <c r="B85" s="448"/>
      <c r="C85" s="454"/>
      <c r="D85" s="461"/>
      <c r="E85" s="487"/>
      <c r="F85" s="461"/>
      <c r="G85" s="450">
        <f t="shared" si="1"/>
        <v>0</v>
      </c>
      <c r="H85" s="451" t="str">
        <f t="shared" si="2"/>
        <v/>
      </c>
      <c r="I85" s="452" t="str">
        <f t="shared" si="8"/>
        <v/>
      </c>
      <c r="J85" s="477"/>
      <c r="K85" s="434"/>
      <c r="L85" s="454" t="str">
        <f t="shared" si="3"/>
        <v/>
      </c>
      <c r="M85" s="455" t="str">
        <f t="array" ref="M85">(IFERROR(if(K85="",IF(J85="","",XLOOKUP(L85,Personnel!$B$4:$G$4,Personnel!$B$5:$G$5)),xLOOKUP(L85,Personnel!$B$4:$G$4,Personnel!$B$6:$G$6)),""))</f>
        <v/>
      </c>
      <c r="N85" s="455">
        <f t="shared" si="4"/>
        <v>0</v>
      </c>
      <c r="O85" s="434"/>
      <c r="P85" s="456" t="str">
        <f t="shared" si="5"/>
        <v/>
      </c>
      <c r="Q85" s="457">
        <f t="shared" si="6"/>
        <v>0</v>
      </c>
      <c r="R85" s="458"/>
      <c r="S85" s="459" t="str">
        <f t="array" ref="S85">IF(B85="","",XLOOKUP($B85,Product,'Product List'!D:D))</f>
        <v/>
      </c>
      <c r="T85" s="454" t="str">
        <f t="array" ref="T85">IF(B85="","",XLOOKUP($B85,Product,'Product List'!E:E))</f>
        <v/>
      </c>
      <c r="U85" s="454" t="str">
        <f t="array" ref="U85">IF(B85="","",XLOOKUP($B85,Product,'Product List'!F:F))</f>
        <v/>
      </c>
      <c r="V85" s="454" t="str">
        <f t="array" ref="V85">IF(B85="","",XLOOKUP($B85,Product,'Product List'!G:G))</f>
        <v/>
      </c>
      <c r="W85" s="434"/>
      <c r="X85" s="434" t="str">
        <f t="array" ref="X85">iferror(xlookup(B85,'Product List'!A:A,'Product List'!P:P),"")</f>
        <v/>
      </c>
      <c r="Y85" s="434">
        <f t="shared" si="7"/>
        <v>0</v>
      </c>
      <c r="Z85" s="434"/>
    </row>
    <row r="86" ht="14.25" customHeight="1">
      <c r="A86" s="448"/>
      <c r="B86" s="448"/>
      <c r="C86" s="454"/>
      <c r="D86" s="461"/>
      <c r="E86" s="461"/>
      <c r="F86" s="461"/>
      <c r="G86" s="450">
        <f t="shared" si="1"/>
        <v>0</v>
      </c>
      <c r="H86" s="451" t="str">
        <f t="shared" si="2"/>
        <v/>
      </c>
      <c r="I86" s="452" t="str">
        <f t="shared" si="8"/>
        <v/>
      </c>
      <c r="J86" s="477"/>
      <c r="K86" s="434"/>
      <c r="L86" s="454" t="str">
        <f t="shared" si="3"/>
        <v/>
      </c>
      <c r="M86" s="455" t="str">
        <f t="array" ref="M86">(IFERROR(if(K86="",IF(J86="","",XLOOKUP(L86,Personnel!$B$4:$G$4,Personnel!$B$5:$G$5)),xLOOKUP(L86,Personnel!$B$4:$G$4,Personnel!$B$6:$G$6)),""))</f>
        <v/>
      </c>
      <c r="N86" s="455">
        <f t="shared" si="4"/>
        <v>0</v>
      </c>
      <c r="O86" s="434"/>
      <c r="P86" s="456" t="str">
        <f t="shared" si="5"/>
        <v/>
      </c>
      <c r="Q86" s="457">
        <f t="shared" si="6"/>
        <v>0</v>
      </c>
      <c r="R86" s="458"/>
      <c r="S86" s="459" t="str">
        <f t="array" ref="S86">IF(B86="","",XLOOKUP($B86,Product,'Product List'!D:D))</f>
        <v/>
      </c>
      <c r="T86" s="454" t="str">
        <f t="array" ref="T86">IF(B86="","",XLOOKUP($B86,Product,'Product List'!E:E))</f>
        <v/>
      </c>
      <c r="U86" s="454" t="str">
        <f t="array" ref="U86">IF(B86="","",XLOOKUP($B86,Product,'Product List'!F:F))</f>
        <v/>
      </c>
      <c r="V86" s="454" t="str">
        <f t="array" ref="V86">IF(B86="","",XLOOKUP($B86,Product,'Product List'!G:G))</f>
        <v/>
      </c>
      <c r="W86" s="434"/>
      <c r="X86" s="434" t="str">
        <f t="array" ref="X86">iferror(xlookup(B86,'Product List'!A:A,'Product List'!P:P),"")</f>
        <v/>
      </c>
      <c r="Y86" s="434">
        <f t="shared" si="7"/>
        <v>0</v>
      </c>
      <c r="Z86" s="434"/>
    </row>
    <row r="87" ht="14.25" customHeight="1">
      <c r="A87" s="448"/>
      <c r="B87" s="448"/>
      <c r="C87" s="454"/>
      <c r="D87" s="461"/>
      <c r="E87" s="461"/>
      <c r="F87" s="461"/>
      <c r="G87" s="450">
        <f t="shared" si="1"/>
        <v>0</v>
      </c>
      <c r="H87" s="451" t="str">
        <f t="shared" si="2"/>
        <v/>
      </c>
      <c r="I87" s="452" t="str">
        <f t="shared" si="8"/>
        <v/>
      </c>
      <c r="J87" s="477"/>
      <c r="K87" s="434"/>
      <c r="L87" s="454" t="str">
        <f t="shared" si="3"/>
        <v/>
      </c>
      <c r="M87" s="455" t="str">
        <f t="array" ref="M87">(IFERROR(if(K87="",IF(J87="","",XLOOKUP(L87,Personnel!$B$4:$G$4,Personnel!$B$5:$G$5)),xLOOKUP(L87,Personnel!$B$4:$G$4,Personnel!$B$6:$G$6)),""))</f>
        <v/>
      </c>
      <c r="N87" s="455">
        <f t="shared" si="4"/>
        <v>0</v>
      </c>
      <c r="O87" s="434"/>
      <c r="P87" s="456" t="str">
        <f t="shared" si="5"/>
        <v/>
      </c>
      <c r="Q87" s="457">
        <f t="shared" si="6"/>
        <v>0</v>
      </c>
      <c r="R87" s="458"/>
      <c r="S87" s="459" t="str">
        <f t="array" ref="S87">IF(B87="","",XLOOKUP($B87,Product,'Product List'!D:D))</f>
        <v/>
      </c>
      <c r="T87" s="454" t="str">
        <f t="array" ref="T87">IF(B87="","",XLOOKUP($B87,Product,'Product List'!E:E))</f>
        <v/>
      </c>
      <c r="U87" s="454" t="str">
        <f t="array" ref="U87">IF(B87="","",XLOOKUP($B87,Product,'Product List'!F:F))</f>
        <v/>
      </c>
      <c r="V87" s="454" t="str">
        <f t="array" ref="V87">IF(B87="","",XLOOKUP($B87,Product,'Product List'!G:G))</f>
        <v/>
      </c>
      <c r="W87" s="434"/>
      <c r="X87" s="434" t="str">
        <f t="array" ref="X87">iferror(xlookup(B87,'Product List'!A:A,'Product List'!P:P),"")</f>
        <v/>
      </c>
      <c r="Y87" s="434">
        <f t="shared" si="7"/>
        <v>0</v>
      </c>
      <c r="Z87" s="434"/>
    </row>
    <row r="88" ht="14.25" customHeight="1">
      <c r="A88" s="448"/>
      <c r="B88" s="448"/>
      <c r="C88" s="454"/>
      <c r="D88" s="461"/>
      <c r="E88" s="487"/>
      <c r="F88" s="461"/>
      <c r="G88" s="450">
        <f t="shared" si="1"/>
        <v>0</v>
      </c>
      <c r="H88" s="451" t="str">
        <f t="shared" si="2"/>
        <v/>
      </c>
      <c r="I88" s="452" t="str">
        <f t="shared" si="8"/>
        <v/>
      </c>
      <c r="J88" s="477"/>
      <c r="K88" s="434"/>
      <c r="L88" s="454" t="str">
        <f t="shared" si="3"/>
        <v/>
      </c>
      <c r="M88" s="455" t="str">
        <f t="array" ref="M88">(IFERROR(if(K88="",IF(J88="","",XLOOKUP(L88,Personnel!$B$4:$G$4,Personnel!$B$5:$G$5)),xLOOKUP(L88,Personnel!$B$4:$G$4,Personnel!$B$6:$G$6)),""))</f>
        <v/>
      </c>
      <c r="N88" s="455">
        <f t="shared" si="4"/>
        <v>0</v>
      </c>
      <c r="O88" s="434"/>
      <c r="P88" s="456" t="str">
        <f t="shared" si="5"/>
        <v/>
      </c>
      <c r="Q88" s="457">
        <f t="shared" si="6"/>
        <v>0</v>
      </c>
      <c r="R88" s="458"/>
      <c r="S88" s="459" t="str">
        <f t="array" ref="S88">IF(B88="","",XLOOKUP($B88,Product,'Product List'!D:D))</f>
        <v/>
      </c>
      <c r="T88" s="454" t="str">
        <f t="array" ref="T88">IF(B88="","",XLOOKUP($B88,Product,'Product List'!E:E))</f>
        <v/>
      </c>
      <c r="U88" s="454" t="str">
        <f t="array" ref="U88">IF(B88="","",XLOOKUP($B88,Product,'Product List'!F:F))</f>
        <v/>
      </c>
      <c r="V88" s="454" t="str">
        <f t="array" ref="V88">IF(B88="","",XLOOKUP($B88,Product,'Product List'!G:G))</f>
        <v/>
      </c>
      <c r="W88" s="434"/>
      <c r="X88" s="434" t="str">
        <f t="array" ref="X88">iferror(xlookup(B88,'Product List'!A:A,'Product List'!P:P),"")</f>
        <v/>
      </c>
      <c r="Y88" s="434">
        <f t="shared" si="7"/>
        <v>0</v>
      </c>
      <c r="Z88" s="434"/>
    </row>
    <row r="89" ht="14.25" customHeight="1">
      <c r="A89" s="448"/>
      <c r="B89" s="448"/>
      <c r="C89" s="454"/>
      <c r="D89" s="461"/>
      <c r="E89" s="461"/>
      <c r="F89" s="461"/>
      <c r="G89" s="450">
        <f t="shared" si="1"/>
        <v>0</v>
      </c>
      <c r="H89" s="451" t="str">
        <f t="shared" si="2"/>
        <v/>
      </c>
      <c r="I89" s="452" t="str">
        <f t="shared" si="8"/>
        <v/>
      </c>
      <c r="J89" s="477"/>
      <c r="K89" s="434"/>
      <c r="L89" s="454" t="str">
        <f t="shared" si="3"/>
        <v/>
      </c>
      <c r="M89" s="455" t="str">
        <f t="array" ref="M89">(IFERROR(if(K89="",IF(J89="","",XLOOKUP(L89,Personnel!$B$4:$G$4,Personnel!$B$5:$G$5)),xLOOKUP(L89,Personnel!$B$4:$G$4,Personnel!$B$6:$G$6)),""))</f>
        <v/>
      </c>
      <c r="N89" s="455">
        <f t="shared" si="4"/>
        <v>0</v>
      </c>
      <c r="O89" s="434"/>
      <c r="P89" s="456" t="str">
        <f t="shared" si="5"/>
        <v/>
      </c>
      <c r="Q89" s="457">
        <f t="shared" si="6"/>
        <v>0</v>
      </c>
      <c r="R89" s="458"/>
      <c r="S89" s="459" t="str">
        <f t="array" ref="S89">IF(B89="","",XLOOKUP($B89,Product,'Product List'!D:D))</f>
        <v/>
      </c>
      <c r="T89" s="454" t="str">
        <f t="array" ref="T89">IF(B89="","",XLOOKUP($B89,Product,'Product List'!E:E))</f>
        <v/>
      </c>
      <c r="U89" s="454" t="str">
        <f t="array" ref="U89">IF(B89="","",XLOOKUP($B89,Product,'Product List'!F:F))</f>
        <v/>
      </c>
      <c r="V89" s="454" t="str">
        <f t="array" ref="V89">IF(B89="","",XLOOKUP($B89,Product,'Product List'!G:G))</f>
        <v/>
      </c>
      <c r="W89" s="434"/>
      <c r="X89" s="434"/>
      <c r="Y89" s="434"/>
      <c r="Z89" s="434"/>
    </row>
    <row r="90" ht="14.25" customHeight="1">
      <c r="A90" s="448"/>
      <c r="B90" s="448"/>
      <c r="C90" s="454"/>
      <c r="D90" s="461"/>
      <c r="E90" s="461"/>
      <c r="F90" s="461"/>
      <c r="G90" s="450">
        <f t="shared" si="1"/>
        <v>0</v>
      </c>
      <c r="H90" s="451" t="str">
        <f t="shared" si="2"/>
        <v/>
      </c>
      <c r="I90" s="452" t="str">
        <f t="shared" si="8"/>
        <v/>
      </c>
      <c r="J90" s="477"/>
      <c r="K90" s="434"/>
      <c r="L90" s="454" t="str">
        <f t="shared" si="3"/>
        <v/>
      </c>
      <c r="M90" s="455" t="str">
        <f t="array" ref="M90">(IFERROR(if(K90="",IF(J90="","",XLOOKUP(L90,Personnel!$B$4:$G$4,Personnel!$B$5:$G$5)),xLOOKUP(L90,Personnel!$B$4:$G$4,Personnel!$B$6:$G$6)),""))</f>
        <v/>
      </c>
      <c r="N90" s="455">
        <f t="shared" si="4"/>
        <v>0</v>
      </c>
      <c r="O90" s="434"/>
      <c r="P90" s="456" t="str">
        <f t="shared" si="5"/>
        <v/>
      </c>
      <c r="Q90" s="457">
        <f t="shared" si="6"/>
        <v>0</v>
      </c>
      <c r="R90" s="458"/>
      <c r="S90" s="459" t="str">
        <f t="array" ref="S90">IF(B90="","",XLOOKUP($B90,Product,'Product List'!D:D))</f>
        <v/>
      </c>
      <c r="T90" s="454" t="str">
        <f t="array" ref="T90">IF(B90="","",XLOOKUP($B90,Product,'Product List'!E:E))</f>
        <v/>
      </c>
      <c r="U90" s="454" t="str">
        <f t="array" ref="U90">IF(B90="","",XLOOKUP($B90,Product,'Product List'!F:F))</f>
        <v/>
      </c>
      <c r="V90" s="454" t="str">
        <f t="array" ref="V90">IF(B90="","",XLOOKUP($B90,Product,'Product List'!G:G))</f>
        <v/>
      </c>
      <c r="W90" s="434"/>
      <c r="X90" s="434" t="str">
        <f t="array" ref="X90">iferror(xlookup(B90,'Product List'!A:A,'Product List'!P:P),"")</f>
        <v/>
      </c>
      <c r="Y90" s="434">
        <f t="shared" ref="Y90:Y135" si="9">J90*X90</f>
        <v>0</v>
      </c>
      <c r="Z90" s="434"/>
    </row>
    <row r="91" ht="14.25" customHeight="1">
      <c r="A91" s="448"/>
      <c r="B91" s="448"/>
      <c r="C91" s="454"/>
      <c r="D91" s="461"/>
      <c r="E91" s="461"/>
      <c r="F91" s="461"/>
      <c r="G91" s="450">
        <f t="shared" si="1"/>
        <v>0</v>
      </c>
      <c r="H91" s="451" t="str">
        <f t="shared" si="2"/>
        <v/>
      </c>
      <c r="I91" s="452" t="str">
        <f t="shared" si="8"/>
        <v/>
      </c>
      <c r="J91" s="477"/>
      <c r="K91" s="434"/>
      <c r="L91" s="454" t="str">
        <f t="shared" si="3"/>
        <v/>
      </c>
      <c r="M91" s="455" t="str">
        <f t="array" ref="M91">(IFERROR(if(K91="",IF(J91="","",XLOOKUP(L91,Personnel!$B$4:$G$4,Personnel!$B$5:$G$5)),xLOOKUP(L91,Personnel!$B$4:$G$4,Personnel!$B$6:$G$6)),""))</f>
        <v/>
      </c>
      <c r="N91" s="455">
        <f t="shared" si="4"/>
        <v>0</v>
      </c>
      <c r="O91" s="434"/>
      <c r="P91" s="456" t="str">
        <f t="shared" si="5"/>
        <v/>
      </c>
      <c r="Q91" s="457">
        <f t="shared" si="6"/>
        <v>0</v>
      </c>
      <c r="R91" s="458"/>
      <c r="S91" s="459" t="str">
        <f t="array" ref="S91">IF(B91="","",XLOOKUP($B91,Product,'Product List'!D:D))</f>
        <v/>
      </c>
      <c r="T91" s="454" t="str">
        <f t="array" ref="T91">IF(B91="","",XLOOKUP($B91,Product,'Product List'!E:E))</f>
        <v/>
      </c>
      <c r="U91" s="454" t="str">
        <f t="array" ref="U91">IF(B91="","",XLOOKUP($B91,Product,'Product List'!F:F))</f>
        <v/>
      </c>
      <c r="V91" s="454" t="str">
        <f t="array" ref="V91">IF(B91="","",XLOOKUP($B91,Product,'Product List'!G:G))</f>
        <v/>
      </c>
      <c r="W91" s="434"/>
      <c r="X91" s="434" t="str">
        <f t="array" ref="X91">iferror(xlookup(B91,'Product List'!A:A,'Product List'!P:P),"")</f>
        <v/>
      </c>
      <c r="Y91" s="434">
        <f t="shared" si="9"/>
        <v>0</v>
      </c>
      <c r="Z91" s="434"/>
    </row>
    <row r="92" ht="14.25" customHeight="1">
      <c r="A92" s="448"/>
      <c r="B92" s="448"/>
      <c r="C92" s="454"/>
      <c r="D92" s="461"/>
      <c r="E92" s="487"/>
      <c r="F92" s="461"/>
      <c r="G92" s="450">
        <f t="shared" si="1"/>
        <v>0</v>
      </c>
      <c r="H92" s="451" t="str">
        <f t="shared" si="2"/>
        <v/>
      </c>
      <c r="I92" s="452" t="str">
        <f t="shared" si="8"/>
        <v/>
      </c>
      <c r="J92" s="477"/>
      <c r="K92" s="434"/>
      <c r="L92" s="454" t="str">
        <f t="shared" si="3"/>
        <v/>
      </c>
      <c r="M92" s="455" t="str">
        <f t="array" ref="M92">(IFERROR(if(K92="",IF(J92="","",XLOOKUP(L92,Personnel!$B$4:$G$4,Personnel!$B$5:$G$5)),xLOOKUP(L92,Personnel!$B$4:$G$4,Personnel!$B$6:$G$6)),""))</f>
        <v/>
      </c>
      <c r="N92" s="455">
        <f t="shared" si="4"/>
        <v>0</v>
      </c>
      <c r="O92" s="434"/>
      <c r="P92" s="456" t="str">
        <f t="shared" si="5"/>
        <v/>
      </c>
      <c r="Q92" s="457">
        <f t="shared" si="6"/>
        <v>0</v>
      </c>
      <c r="R92" s="458"/>
      <c r="S92" s="459" t="str">
        <f t="array" ref="S92">IF(B92="","",XLOOKUP($B92,Product,'Product List'!D:D))</f>
        <v/>
      </c>
      <c r="T92" s="454" t="str">
        <f t="array" ref="T92">IF(B92="","",XLOOKUP($B92,Product,'Product List'!E:E))</f>
        <v/>
      </c>
      <c r="U92" s="454" t="str">
        <f t="array" ref="U92">IF(B92="","",XLOOKUP($B92,Product,'Product List'!F:F))</f>
        <v/>
      </c>
      <c r="V92" s="454" t="str">
        <f t="array" ref="V92">IF(B92="","",XLOOKUP($B92,Product,'Product List'!G:G))</f>
        <v/>
      </c>
      <c r="W92" s="434"/>
      <c r="X92" s="434" t="str">
        <f t="array" ref="X92">iferror(xlookup(B92,'Product List'!A:A,'Product List'!P:P),"")</f>
        <v/>
      </c>
      <c r="Y92" s="434">
        <f t="shared" si="9"/>
        <v>0</v>
      </c>
      <c r="Z92" s="434"/>
    </row>
    <row r="93" ht="14.25" customHeight="1">
      <c r="A93" s="448"/>
      <c r="B93" s="448"/>
      <c r="C93" s="454"/>
      <c r="D93" s="461"/>
      <c r="E93" s="461"/>
      <c r="F93" s="461"/>
      <c r="G93" s="450">
        <f t="shared" si="1"/>
        <v>0</v>
      </c>
      <c r="H93" s="451" t="str">
        <f t="shared" si="2"/>
        <v/>
      </c>
      <c r="I93" s="452" t="str">
        <f t="shared" si="8"/>
        <v/>
      </c>
      <c r="J93" s="477"/>
      <c r="K93" s="434"/>
      <c r="L93" s="454" t="str">
        <f t="shared" si="3"/>
        <v/>
      </c>
      <c r="M93" s="455" t="str">
        <f t="array" ref="M93">(IFERROR(if(K93="",IF(J93="","",XLOOKUP(L93,Personnel!$B$4:$G$4,Personnel!$B$5:$G$5)),xLOOKUP(L93,Personnel!$B$4:$G$4,Personnel!$B$6:$G$6)),""))</f>
        <v/>
      </c>
      <c r="N93" s="455">
        <f t="shared" si="4"/>
        <v>0</v>
      </c>
      <c r="O93" s="434"/>
      <c r="P93" s="456" t="str">
        <f t="shared" si="5"/>
        <v/>
      </c>
      <c r="Q93" s="457">
        <f t="shared" si="6"/>
        <v>0</v>
      </c>
      <c r="R93" s="458"/>
      <c r="S93" s="459" t="str">
        <f t="array" ref="S93">IF(B93="","",XLOOKUP($B93,Product,'Product List'!D:D))</f>
        <v/>
      </c>
      <c r="T93" s="454" t="str">
        <f t="array" ref="T93">IF(B93="","",XLOOKUP($B93,Product,'Product List'!E:E))</f>
        <v/>
      </c>
      <c r="U93" s="454" t="str">
        <f t="array" ref="U93">IF(B93="","",XLOOKUP($B93,Product,'Product List'!F:F))</f>
        <v/>
      </c>
      <c r="V93" s="454" t="str">
        <f t="array" ref="V93">IF(B93="","",XLOOKUP($B93,Product,'Product List'!G:G))</f>
        <v/>
      </c>
      <c r="W93" s="434"/>
      <c r="X93" s="434" t="str">
        <f t="array" ref="X93">iferror(xlookup(B93,'Product List'!A:A,'Product List'!P:P),"")</f>
        <v/>
      </c>
      <c r="Y93" s="434">
        <f t="shared" si="9"/>
        <v>0</v>
      </c>
      <c r="Z93" s="434"/>
    </row>
    <row r="94" ht="14.25" customHeight="1">
      <c r="A94" s="448"/>
      <c r="B94" s="448"/>
      <c r="C94" s="454"/>
      <c r="D94" s="461"/>
      <c r="E94" s="461"/>
      <c r="F94" s="461"/>
      <c r="G94" s="450">
        <f t="shared" si="1"/>
        <v>0</v>
      </c>
      <c r="H94" s="451" t="str">
        <f t="shared" si="2"/>
        <v/>
      </c>
      <c r="I94" s="452" t="str">
        <f t="shared" si="8"/>
        <v/>
      </c>
      <c r="J94" s="477"/>
      <c r="K94" s="434"/>
      <c r="L94" s="454" t="str">
        <f t="shared" si="3"/>
        <v/>
      </c>
      <c r="M94" s="455" t="str">
        <f t="array" ref="M94">(IFERROR(if(K94="",IF(J94="","",XLOOKUP(L94,Personnel!$B$4:$G$4,Personnel!$B$5:$G$5)),xLOOKUP(L94,Personnel!$B$4:$G$4,Personnel!$B$6:$G$6)),""))</f>
        <v/>
      </c>
      <c r="N94" s="455">
        <f t="shared" si="4"/>
        <v>0</v>
      </c>
      <c r="O94" s="434"/>
      <c r="P94" s="456" t="str">
        <f t="shared" si="5"/>
        <v/>
      </c>
      <c r="Q94" s="457">
        <f t="shared" si="6"/>
        <v>0</v>
      </c>
      <c r="R94" s="458"/>
      <c r="S94" s="459" t="str">
        <f t="array" ref="S94">IF(B94="","",XLOOKUP($B94,Product,'Product List'!D:D))</f>
        <v/>
      </c>
      <c r="T94" s="454" t="str">
        <f t="array" ref="T94">IF(B94="","",XLOOKUP($B94,Product,'Product List'!E:E))</f>
        <v/>
      </c>
      <c r="U94" s="454" t="str">
        <f t="array" ref="U94">IF(B94="","",XLOOKUP($B94,Product,'Product List'!F:F))</f>
        <v/>
      </c>
      <c r="V94" s="454" t="str">
        <f t="array" ref="V94">IF(B94="","",XLOOKUP($B94,Product,'Product List'!G:G))</f>
        <v/>
      </c>
      <c r="W94" s="434"/>
      <c r="X94" s="434" t="str">
        <f t="array" ref="X94">iferror(xlookup(B94,'Product List'!A:A,'Product List'!P:P),"")</f>
        <v/>
      </c>
      <c r="Y94" s="434">
        <f t="shared" si="9"/>
        <v>0</v>
      </c>
      <c r="Z94" s="434"/>
    </row>
    <row r="95" ht="14.25" customHeight="1">
      <c r="A95" s="448"/>
      <c r="B95" s="448"/>
      <c r="C95" s="454"/>
      <c r="D95" s="461"/>
      <c r="E95" s="461"/>
      <c r="F95" s="461"/>
      <c r="G95" s="450">
        <f t="shared" si="1"/>
        <v>0</v>
      </c>
      <c r="H95" s="451" t="str">
        <f t="shared" si="2"/>
        <v/>
      </c>
      <c r="I95" s="452" t="str">
        <f t="shared" si="8"/>
        <v/>
      </c>
      <c r="J95" s="477"/>
      <c r="K95" s="434"/>
      <c r="L95" s="454" t="str">
        <f t="shared" si="3"/>
        <v/>
      </c>
      <c r="M95" s="455" t="str">
        <f t="array" ref="M95">(IFERROR(if(K95="",IF(J95="","",XLOOKUP(L95,Personnel!$B$4:$G$4,Personnel!$B$5:$G$5)),xLOOKUP(L95,Personnel!$B$4:$G$4,Personnel!$B$6:$G$6)),""))</f>
        <v/>
      </c>
      <c r="N95" s="455">
        <f t="shared" si="4"/>
        <v>0</v>
      </c>
      <c r="O95" s="434"/>
      <c r="P95" s="456" t="str">
        <f t="shared" si="5"/>
        <v/>
      </c>
      <c r="Q95" s="457">
        <f t="shared" si="6"/>
        <v>0</v>
      </c>
      <c r="R95" s="458"/>
      <c r="S95" s="459" t="str">
        <f t="array" ref="S95">IF(B95="","",XLOOKUP($B95,Product,'Product List'!D:D))</f>
        <v/>
      </c>
      <c r="T95" s="454" t="str">
        <f t="array" ref="T95">IF(B95="","",XLOOKUP($B95,Product,'Product List'!E:E))</f>
        <v/>
      </c>
      <c r="U95" s="454" t="str">
        <f t="array" ref="U95">IF(B95="","",XLOOKUP($B95,Product,'Product List'!F:F))</f>
        <v/>
      </c>
      <c r="V95" s="454" t="str">
        <f t="array" ref="V95">IF(B95="","",XLOOKUP($B95,Product,'Product List'!G:G))</f>
        <v/>
      </c>
      <c r="W95" s="434"/>
      <c r="X95" s="434" t="str">
        <f t="array" ref="X95">iferror(xlookup(B95,'Product List'!A:A,'Product List'!P:P),"")</f>
        <v/>
      </c>
      <c r="Y95" s="434">
        <f t="shared" si="9"/>
        <v>0</v>
      </c>
      <c r="Z95" s="434"/>
    </row>
    <row r="96" ht="14.25" customHeight="1">
      <c r="A96" s="448"/>
      <c r="B96" s="448"/>
      <c r="C96" s="454"/>
      <c r="D96" s="461"/>
      <c r="E96" s="487"/>
      <c r="F96" s="461"/>
      <c r="G96" s="450">
        <f t="shared" si="1"/>
        <v>0</v>
      </c>
      <c r="H96" s="451" t="str">
        <f t="shared" si="2"/>
        <v/>
      </c>
      <c r="I96" s="452" t="str">
        <f t="shared" si="8"/>
        <v/>
      </c>
      <c r="J96" s="477"/>
      <c r="K96" s="434"/>
      <c r="L96" s="454" t="str">
        <f t="shared" si="3"/>
        <v/>
      </c>
      <c r="M96" s="455" t="str">
        <f t="array" ref="M96">(IFERROR(if(K96="",IF(J96="","",XLOOKUP(L96,Personnel!$B$4:$G$4,Personnel!$B$5:$G$5)),xLOOKUP(L96,Personnel!$B$4:$G$4,Personnel!$B$6:$G$6)),""))</f>
        <v/>
      </c>
      <c r="N96" s="455">
        <f t="shared" si="4"/>
        <v>0</v>
      </c>
      <c r="O96" s="434"/>
      <c r="P96" s="456" t="str">
        <f t="shared" si="5"/>
        <v/>
      </c>
      <c r="Q96" s="457">
        <f t="shared" si="6"/>
        <v>0</v>
      </c>
      <c r="R96" s="458"/>
      <c r="S96" s="459" t="str">
        <f t="array" ref="S96">IF(B96="","",XLOOKUP($B96,Product,'Product List'!D:D))</f>
        <v/>
      </c>
      <c r="T96" s="454" t="str">
        <f t="array" ref="T96">IF(B96="","",XLOOKUP($B96,Product,'Product List'!E:E))</f>
        <v/>
      </c>
      <c r="U96" s="454" t="str">
        <f t="array" ref="U96">IF(B96="","",XLOOKUP($B96,Product,'Product List'!F:F))</f>
        <v/>
      </c>
      <c r="V96" s="454" t="str">
        <f t="array" ref="V96">IF(B96="","",XLOOKUP($B96,Product,'Product List'!G:G))</f>
        <v/>
      </c>
      <c r="W96" s="434"/>
      <c r="X96" s="434" t="str">
        <f t="array" ref="X96">iferror(xlookup(B96,'Product List'!A:A,'Product List'!P:P),"")</f>
        <v/>
      </c>
      <c r="Y96" s="434">
        <f t="shared" si="9"/>
        <v>0</v>
      </c>
      <c r="Z96" s="434"/>
    </row>
    <row r="97" ht="14.25" customHeight="1">
      <c r="A97" s="448"/>
      <c r="B97" s="448"/>
      <c r="C97" s="454"/>
      <c r="D97" s="461"/>
      <c r="E97" s="461"/>
      <c r="F97" s="461"/>
      <c r="G97" s="450">
        <f t="shared" si="1"/>
        <v>0</v>
      </c>
      <c r="H97" s="451" t="str">
        <f t="shared" si="2"/>
        <v/>
      </c>
      <c r="I97" s="452" t="str">
        <f t="shared" si="8"/>
        <v/>
      </c>
      <c r="J97" s="477"/>
      <c r="K97" s="434"/>
      <c r="L97" s="454" t="str">
        <f t="shared" si="3"/>
        <v/>
      </c>
      <c r="M97" s="455" t="str">
        <f t="array" ref="M97">(IFERROR(if(K97="",IF(J97="","",XLOOKUP(L97,Personnel!$B$4:$G$4,Personnel!$B$5:$G$5)),xLOOKUP(L97,Personnel!$B$4:$G$4,Personnel!$B$6:$G$6)),""))</f>
        <v/>
      </c>
      <c r="N97" s="455">
        <f t="shared" si="4"/>
        <v>0</v>
      </c>
      <c r="O97" s="434"/>
      <c r="P97" s="456" t="str">
        <f t="shared" si="5"/>
        <v/>
      </c>
      <c r="Q97" s="457">
        <f t="shared" si="6"/>
        <v>0</v>
      </c>
      <c r="R97" s="458"/>
      <c r="S97" s="459" t="str">
        <f t="array" ref="S97">IF(B97="","",XLOOKUP($B97,Product,'Product List'!D:D))</f>
        <v/>
      </c>
      <c r="T97" s="454" t="str">
        <f t="array" ref="T97">IF(B97="","",XLOOKUP($B97,Product,'Product List'!E:E))</f>
        <v/>
      </c>
      <c r="U97" s="454" t="str">
        <f t="array" ref="U97">IF(B97="","",XLOOKUP($B97,Product,'Product List'!F:F))</f>
        <v/>
      </c>
      <c r="V97" s="454" t="str">
        <f t="array" ref="V97">IF(B97="","",XLOOKUP($B97,Product,'Product List'!G:G))</f>
        <v/>
      </c>
      <c r="W97" s="434"/>
      <c r="X97" s="434" t="str">
        <f t="array" ref="X97">iferror(xlookup(B97,'Product List'!A:A,'Product List'!P:P),"")</f>
        <v/>
      </c>
      <c r="Y97" s="434">
        <f t="shared" si="9"/>
        <v>0</v>
      </c>
      <c r="Z97" s="434"/>
    </row>
    <row r="98" ht="14.25" customHeight="1">
      <c r="A98" s="448"/>
      <c r="B98" s="448"/>
      <c r="C98" s="454"/>
      <c r="D98" s="461"/>
      <c r="E98" s="461"/>
      <c r="F98" s="461"/>
      <c r="G98" s="450">
        <f t="shared" si="1"/>
        <v>0</v>
      </c>
      <c r="H98" s="451" t="str">
        <f t="shared" si="2"/>
        <v/>
      </c>
      <c r="I98" s="452" t="str">
        <f t="shared" si="8"/>
        <v/>
      </c>
      <c r="J98" s="477"/>
      <c r="K98" s="434"/>
      <c r="L98" s="454" t="str">
        <f t="shared" si="3"/>
        <v/>
      </c>
      <c r="M98" s="455" t="str">
        <f t="array" ref="M98">(IFERROR(if(K98="",IF(J98="","",XLOOKUP(L98,Personnel!$B$4:$G$4,Personnel!$B$5:$G$5)),xLOOKUP(L98,Personnel!$B$4:$G$4,Personnel!$B$6:$G$6)),""))</f>
        <v/>
      </c>
      <c r="N98" s="455">
        <f t="shared" si="4"/>
        <v>0</v>
      </c>
      <c r="O98" s="434"/>
      <c r="P98" s="456" t="str">
        <f t="shared" si="5"/>
        <v/>
      </c>
      <c r="Q98" s="457">
        <f t="shared" si="6"/>
        <v>0</v>
      </c>
      <c r="R98" s="458"/>
      <c r="S98" s="459" t="str">
        <f t="array" ref="S98">IF(B98="","",XLOOKUP($B98,Product,'Product List'!D:D))</f>
        <v/>
      </c>
      <c r="T98" s="454" t="str">
        <f t="array" ref="T98">IF(B98="","",XLOOKUP($B98,Product,'Product List'!E:E))</f>
        <v/>
      </c>
      <c r="U98" s="454" t="str">
        <f t="array" ref="U98">IF(B98="","",XLOOKUP($B98,Product,'Product List'!F:F))</f>
        <v/>
      </c>
      <c r="V98" s="454" t="str">
        <f t="array" ref="V98">IF(B98="","",XLOOKUP($B98,Product,'Product List'!G:G))</f>
        <v/>
      </c>
      <c r="W98" s="434"/>
      <c r="X98" s="434" t="str">
        <f t="array" ref="X98">iferror(xlookup(B98,'Product List'!A:A,'Product List'!P:P),"")</f>
        <v/>
      </c>
      <c r="Y98" s="434">
        <f t="shared" si="9"/>
        <v>0</v>
      </c>
      <c r="Z98" s="434"/>
    </row>
    <row r="99" ht="14.25" customHeight="1">
      <c r="A99" s="448"/>
      <c r="B99" s="448"/>
      <c r="C99" s="454"/>
      <c r="D99" s="461"/>
      <c r="E99" s="461"/>
      <c r="F99" s="461"/>
      <c r="G99" s="450">
        <f t="shared" si="1"/>
        <v>0</v>
      </c>
      <c r="H99" s="451" t="str">
        <f t="shared" si="2"/>
        <v/>
      </c>
      <c r="I99" s="452" t="str">
        <f t="shared" si="8"/>
        <v/>
      </c>
      <c r="J99" s="477"/>
      <c r="K99" s="488"/>
      <c r="L99" s="454" t="str">
        <f t="shared" si="3"/>
        <v/>
      </c>
      <c r="M99" s="455" t="str">
        <f t="array" ref="M99">(IFERROR(if(K99="",IF(J99="","",XLOOKUP(L99,Personnel!$B$4:$G$4,Personnel!$B$5:$G$5)),xLOOKUP(L99,Personnel!$B$4:$G$4,Personnel!$B$6:$G$6)),""))</f>
        <v/>
      </c>
      <c r="N99" s="455">
        <f t="shared" si="4"/>
        <v>0</v>
      </c>
      <c r="O99" s="434"/>
      <c r="P99" s="456" t="str">
        <f t="shared" si="5"/>
        <v/>
      </c>
      <c r="Q99" s="457">
        <f t="shared" si="6"/>
        <v>0</v>
      </c>
      <c r="R99" s="458"/>
      <c r="S99" s="459" t="str">
        <f t="array" ref="S99">IF(B99="","",XLOOKUP($B99,Product,'Product List'!D:D))</f>
        <v/>
      </c>
      <c r="T99" s="454" t="str">
        <f t="array" ref="T99">IF(B99="","",XLOOKUP($B99,Product,'Product List'!E:E))</f>
        <v/>
      </c>
      <c r="U99" s="454" t="str">
        <f t="array" ref="U99">IF(B99="","",XLOOKUP($B99,Product,'Product List'!F:F))</f>
        <v/>
      </c>
      <c r="V99" s="454" t="str">
        <f t="array" ref="V99">IF(B99="","",XLOOKUP($B99,Product,'Product List'!G:G))</f>
        <v/>
      </c>
      <c r="W99" s="434"/>
      <c r="X99" s="434" t="str">
        <f t="array" ref="X99">iferror(xlookup(B99,'Product List'!A:A,'Product List'!P:P),"")</f>
        <v/>
      </c>
      <c r="Y99" s="434">
        <f t="shared" si="9"/>
        <v>0</v>
      </c>
      <c r="Z99" s="434"/>
    </row>
    <row r="100" ht="14.25" customHeight="1">
      <c r="A100" s="448"/>
      <c r="B100" s="448"/>
      <c r="C100" s="454"/>
      <c r="D100" s="461"/>
      <c r="E100" s="461"/>
      <c r="F100" s="461"/>
      <c r="G100" s="450">
        <f t="shared" si="1"/>
        <v>0</v>
      </c>
      <c r="H100" s="451" t="str">
        <f t="shared" si="2"/>
        <v/>
      </c>
      <c r="I100" s="452" t="str">
        <f t="shared" si="8"/>
        <v/>
      </c>
      <c r="J100" s="477"/>
      <c r="K100" s="488"/>
      <c r="L100" s="454" t="str">
        <f t="shared" si="3"/>
        <v/>
      </c>
      <c r="M100" s="455" t="str">
        <f t="array" ref="M100">(IFERROR(if(K100="",IF(J100="","",XLOOKUP(L100,Personnel!$B$4:$G$4,Personnel!$B$5:$G$5)),xLOOKUP(L100,Personnel!$B$4:$G$4,Personnel!$B$6:$G$6)),""))</f>
        <v/>
      </c>
      <c r="N100" s="455">
        <f t="shared" si="4"/>
        <v>0</v>
      </c>
      <c r="O100" s="434"/>
      <c r="P100" s="456" t="str">
        <f t="shared" si="5"/>
        <v/>
      </c>
      <c r="Q100" s="457">
        <f t="shared" si="6"/>
        <v>0</v>
      </c>
      <c r="R100" s="458"/>
      <c r="S100" s="459" t="str">
        <f t="array" ref="S100">IF(B100="","",XLOOKUP($B100,Product,'Product List'!D:D))</f>
        <v/>
      </c>
      <c r="T100" s="454" t="str">
        <f t="array" ref="T100">IF(B100="","",XLOOKUP($B100,Product,'Product List'!E:E))</f>
        <v/>
      </c>
      <c r="U100" s="454" t="str">
        <f t="array" ref="U100">IF(B100="","",XLOOKUP($B100,Product,'Product List'!F:F))</f>
        <v/>
      </c>
      <c r="V100" s="454" t="str">
        <f t="array" ref="V100">IF(B100="","",XLOOKUP($B100,Product,'Product List'!G:G))</f>
        <v/>
      </c>
      <c r="W100" s="434"/>
      <c r="X100" s="434" t="str">
        <f t="array" ref="X100">iferror(xlookup(B100,'Product List'!A:A,'Product List'!P:P),"")</f>
        <v/>
      </c>
      <c r="Y100" s="434">
        <f t="shared" si="9"/>
        <v>0</v>
      </c>
      <c r="Z100" s="434"/>
    </row>
    <row r="101" ht="14.25" customHeight="1">
      <c r="A101" s="448"/>
      <c r="B101" s="448"/>
      <c r="C101" s="454"/>
      <c r="D101" s="461"/>
      <c r="E101" s="461"/>
      <c r="F101" s="461"/>
      <c r="G101" s="450">
        <f t="shared" si="1"/>
        <v>0</v>
      </c>
      <c r="H101" s="451" t="str">
        <f t="shared" si="2"/>
        <v/>
      </c>
      <c r="I101" s="452" t="str">
        <f t="shared" si="8"/>
        <v/>
      </c>
      <c r="J101" s="477"/>
      <c r="K101" s="488"/>
      <c r="L101" s="454" t="str">
        <f t="shared" si="3"/>
        <v/>
      </c>
      <c r="M101" s="455" t="str">
        <f t="array" ref="M101">(IFERROR(if(K101="",IF(J101="","",XLOOKUP(L101,Personnel!$B$4:$G$4,Personnel!$B$5:$G$5)),xLOOKUP(L101,Personnel!$B$4:$G$4,Personnel!$B$6:$G$6)),""))</f>
        <v/>
      </c>
      <c r="N101" s="455">
        <f t="shared" si="4"/>
        <v>0</v>
      </c>
      <c r="O101" s="434"/>
      <c r="P101" s="456" t="str">
        <f t="shared" si="5"/>
        <v/>
      </c>
      <c r="Q101" s="457">
        <f t="shared" si="6"/>
        <v>0</v>
      </c>
      <c r="R101" s="458"/>
      <c r="S101" s="459" t="str">
        <f t="array" ref="S101">IF(B101="","",XLOOKUP($B101,Product,'Product List'!D:D))</f>
        <v/>
      </c>
      <c r="T101" s="454" t="str">
        <f t="array" ref="T101">IF(B101="","",XLOOKUP($B101,Product,'Product List'!E:E))</f>
        <v/>
      </c>
      <c r="U101" s="454" t="str">
        <f t="array" ref="U101">IF(B101="","",XLOOKUP($B101,Product,'Product List'!F:F))</f>
        <v/>
      </c>
      <c r="V101" s="454" t="str">
        <f t="array" ref="V101">IF(B101="","",XLOOKUP($B101,Product,'Product List'!G:G))</f>
        <v/>
      </c>
      <c r="W101" s="434"/>
      <c r="X101" s="434" t="str">
        <f t="array" ref="X101">iferror(xlookup(B101,'Product List'!A:A,'Product List'!P:P),"")</f>
        <v/>
      </c>
      <c r="Y101" s="434">
        <f t="shared" si="9"/>
        <v>0</v>
      </c>
      <c r="Z101" s="434"/>
    </row>
    <row r="102" ht="14.25" customHeight="1">
      <c r="A102" s="448"/>
      <c r="B102" s="448"/>
      <c r="C102" s="454"/>
      <c r="D102" s="461"/>
      <c r="E102" s="461"/>
      <c r="F102" s="461"/>
      <c r="G102" s="450">
        <f t="shared" si="1"/>
        <v>0</v>
      </c>
      <c r="H102" s="451" t="str">
        <f t="shared" si="2"/>
        <v/>
      </c>
      <c r="I102" s="452" t="str">
        <f t="shared" si="8"/>
        <v/>
      </c>
      <c r="J102" s="477"/>
      <c r="K102" s="488"/>
      <c r="L102" s="454" t="str">
        <f t="shared" si="3"/>
        <v/>
      </c>
      <c r="M102" s="455" t="str">
        <f t="array" ref="M102">(IFERROR(if(K102="",IF(J102="","",XLOOKUP(L102,Personnel!$B$4:$G$4,Personnel!$B$5:$G$5)),xLOOKUP(L102,Personnel!$B$4:$G$4,Personnel!$B$6:$G$6)),""))</f>
        <v/>
      </c>
      <c r="N102" s="455">
        <f t="shared" si="4"/>
        <v>0</v>
      </c>
      <c r="O102" s="434"/>
      <c r="P102" s="456" t="str">
        <f t="shared" si="5"/>
        <v/>
      </c>
      <c r="Q102" s="457">
        <f t="shared" si="6"/>
        <v>0</v>
      </c>
      <c r="R102" s="458"/>
      <c r="S102" s="459" t="str">
        <f t="array" ref="S102">IF(B102="","",XLOOKUP($B102,Product,'Product List'!D:D))</f>
        <v/>
      </c>
      <c r="T102" s="454" t="str">
        <f t="array" ref="T102">IF(B102="","",XLOOKUP($B102,Product,'Product List'!E:E))</f>
        <v/>
      </c>
      <c r="U102" s="454" t="str">
        <f t="array" ref="U102">IF(B102="","",XLOOKUP($B102,Product,'Product List'!F:F))</f>
        <v/>
      </c>
      <c r="V102" s="454" t="str">
        <f t="array" ref="V102">IF(B102="","",XLOOKUP($B102,Product,'Product List'!G:G))</f>
        <v/>
      </c>
      <c r="W102" s="434"/>
      <c r="X102" s="434" t="str">
        <f t="array" ref="X102">iferror(xlookup(B102,'Product List'!A:A,'Product List'!P:P),"")</f>
        <v/>
      </c>
      <c r="Y102" s="434">
        <f t="shared" si="9"/>
        <v>0</v>
      </c>
      <c r="Z102" s="434"/>
    </row>
    <row r="103" ht="14.25" customHeight="1">
      <c r="A103" s="448"/>
      <c r="B103" s="448"/>
      <c r="C103" s="454"/>
      <c r="D103" s="461"/>
      <c r="E103" s="461"/>
      <c r="F103" s="461"/>
      <c r="G103" s="450">
        <f t="shared" si="1"/>
        <v>0</v>
      </c>
      <c r="H103" s="451" t="str">
        <f t="shared" si="2"/>
        <v/>
      </c>
      <c r="I103" s="452" t="str">
        <f t="shared" si="8"/>
        <v/>
      </c>
      <c r="J103" s="477"/>
      <c r="K103" s="488"/>
      <c r="L103" s="454" t="str">
        <f t="shared" si="3"/>
        <v/>
      </c>
      <c r="M103" s="455" t="str">
        <f t="array" ref="M103">(IFERROR(if(K103="",IF(J103="","",XLOOKUP(L103,Personnel!$B$4:$G$4,Personnel!$B$5:$G$5)),xLOOKUP(L103,Personnel!$B$4:$G$4,Personnel!$B$6:$G$6)),""))</f>
        <v/>
      </c>
      <c r="N103" s="455">
        <f t="shared" si="4"/>
        <v>0</v>
      </c>
      <c r="O103" s="434"/>
      <c r="P103" s="456" t="str">
        <f t="shared" si="5"/>
        <v/>
      </c>
      <c r="Q103" s="457">
        <f t="shared" si="6"/>
        <v>0</v>
      </c>
      <c r="R103" s="458"/>
      <c r="S103" s="459" t="str">
        <f t="array" ref="S103">IF(B103="","",XLOOKUP($B103,Product,'Product List'!D:D))</f>
        <v/>
      </c>
      <c r="T103" s="454" t="str">
        <f t="array" ref="T103">IF(B103="","",XLOOKUP($B103,Product,'Product List'!E:E))</f>
        <v/>
      </c>
      <c r="U103" s="454" t="str">
        <f t="array" ref="U103">IF(B103="","",XLOOKUP($B103,Product,'Product List'!F:F))</f>
        <v/>
      </c>
      <c r="V103" s="454" t="str">
        <f t="array" ref="V103">IF(B103="","",XLOOKUP($B103,Product,'Product List'!G:G))</f>
        <v/>
      </c>
      <c r="W103" s="434"/>
      <c r="X103" s="434" t="str">
        <f t="array" ref="X103">iferror(xlookup(B103,'Product List'!A:A,'Product List'!P:P),"")</f>
        <v/>
      </c>
      <c r="Y103" s="434">
        <f t="shared" si="9"/>
        <v>0</v>
      </c>
      <c r="Z103" s="434"/>
    </row>
    <row r="104" ht="14.25" customHeight="1">
      <c r="A104" s="448"/>
      <c r="B104" s="448"/>
      <c r="C104" s="454"/>
      <c r="D104" s="461"/>
      <c r="E104" s="461"/>
      <c r="F104" s="461"/>
      <c r="G104" s="450">
        <f t="shared" si="1"/>
        <v>0</v>
      </c>
      <c r="H104" s="451" t="str">
        <f t="shared" si="2"/>
        <v/>
      </c>
      <c r="I104" s="452" t="str">
        <f t="shared" si="8"/>
        <v/>
      </c>
      <c r="J104" s="477"/>
      <c r="K104" s="488"/>
      <c r="L104" s="454" t="str">
        <f t="shared" si="3"/>
        <v/>
      </c>
      <c r="M104" s="455" t="str">
        <f t="array" ref="M104">(IFERROR(if(K104="",IF(J104="","",XLOOKUP(L104,Personnel!$B$4:$G$4,Personnel!$B$5:$G$5)),xLOOKUP(L104,Personnel!$B$4:$G$4,Personnel!$B$6:$G$6)),""))</f>
        <v/>
      </c>
      <c r="N104" s="455">
        <f t="shared" si="4"/>
        <v>0</v>
      </c>
      <c r="O104" s="434"/>
      <c r="P104" s="456" t="str">
        <f t="shared" si="5"/>
        <v/>
      </c>
      <c r="Q104" s="457">
        <f t="shared" si="6"/>
        <v>0</v>
      </c>
      <c r="R104" s="458"/>
      <c r="S104" s="459" t="str">
        <f t="array" ref="S104">IF(B104="","",XLOOKUP($B104,Product,'Product List'!D:D))</f>
        <v/>
      </c>
      <c r="T104" s="454" t="str">
        <f t="array" ref="T104">IF(B104="","",XLOOKUP($B104,Product,'Product List'!E:E))</f>
        <v/>
      </c>
      <c r="U104" s="454" t="str">
        <f t="array" ref="U104">IF(B104="","",XLOOKUP($B104,Product,'Product List'!F:F))</f>
        <v/>
      </c>
      <c r="V104" s="454" t="str">
        <f t="array" ref="V104">IF(B104="","",XLOOKUP($B104,Product,'Product List'!G:G))</f>
        <v/>
      </c>
      <c r="W104" s="434"/>
      <c r="X104" s="434" t="str">
        <f t="array" ref="X104">iferror(xlookup(B104,'Product List'!A:A,'Product List'!P:P),"")</f>
        <v/>
      </c>
      <c r="Y104" s="434">
        <f t="shared" si="9"/>
        <v>0</v>
      </c>
      <c r="Z104" s="434"/>
    </row>
    <row r="105" ht="14.25" customHeight="1">
      <c r="A105" s="448"/>
      <c r="B105" s="448"/>
      <c r="C105" s="454"/>
      <c r="D105" s="461"/>
      <c r="E105" s="461"/>
      <c r="F105" s="461"/>
      <c r="G105" s="450">
        <f t="shared" si="1"/>
        <v>0</v>
      </c>
      <c r="H105" s="451" t="str">
        <f t="shared" si="2"/>
        <v/>
      </c>
      <c r="I105" s="452" t="str">
        <f t="shared" si="8"/>
        <v/>
      </c>
      <c r="J105" s="477"/>
      <c r="K105" s="488"/>
      <c r="L105" s="454" t="str">
        <f t="shared" si="3"/>
        <v/>
      </c>
      <c r="M105" s="455" t="str">
        <f t="array" ref="M105">(IFERROR(if(K105="",IF(J105="","",XLOOKUP(L105,Personnel!$B$4:$G$4,Personnel!$B$5:$G$5)),xLOOKUP(L105,Personnel!$B$4:$G$4,Personnel!$B$6:$G$6)),""))</f>
        <v/>
      </c>
      <c r="N105" s="455">
        <f t="shared" si="4"/>
        <v>0</v>
      </c>
      <c r="O105" s="434"/>
      <c r="P105" s="456" t="str">
        <f t="shared" si="5"/>
        <v/>
      </c>
      <c r="Q105" s="457">
        <f t="shared" si="6"/>
        <v>0</v>
      </c>
      <c r="R105" s="458"/>
      <c r="S105" s="459" t="str">
        <f t="array" ref="S105">IF(B105="","",XLOOKUP($B105,Product,'Product List'!D:D))</f>
        <v/>
      </c>
      <c r="T105" s="454" t="str">
        <f t="array" ref="T105">IF(B105="","",XLOOKUP($B105,Product,'Product List'!E:E))</f>
        <v/>
      </c>
      <c r="U105" s="454" t="str">
        <f t="array" ref="U105">IF(B105="","",XLOOKUP($B105,Product,'Product List'!F:F))</f>
        <v/>
      </c>
      <c r="V105" s="454" t="str">
        <f t="array" ref="V105">IF(B105="","",XLOOKUP($B105,Product,'Product List'!G:G))</f>
        <v/>
      </c>
      <c r="W105" s="434"/>
      <c r="X105" s="434" t="str">
        <f t="array" ref="X105">iferror(xlookup(B105,'Product List'!A:A,'Product List'!P:P),"")</f>
        <v/>
      </c>
      <c r="Y105" s="434">
        <f t="shared" si="9"/>
        <v>0</v>
      </c>
      <c r="Z105" s="434"/>
    </row>
    <row r="106" ht="14.25" customHeight="1">
      <c r="A106" s="448"/>
      <c r="B106" s="448"/>
      <c r="C106" s="454"/>
      <c r="D106" s="461"/>
      <c r="E106" s="461"/>
      <c r="F106" s="461"/>
      <c r="G106" s="450">
        <f t="shared" si="1"/>
        <v>0</v>
      </c>
      <c r="H106" s="451" t="str">
        <f t="shared" si="2"/>
        <v/>
      </c>
      <c r="I106" s="452" t="str">
        <f t="shared" si="8"/>
        <v/>
      </c>
      <c r="J106" s="477"/>
      <c r="K106" s="488"/>
      <c r="L106" s="454" t="str">
        <f t="shared" si="3"/>
        <v/>
      </c>
      <c r="M106" s="455" t="str">
        <f t="array" ref="M106">(IFERROR(if(K106="",IF(J106="","",XLOOKUP(L106,Personnel!$B$4:$G$4,Personnel!$B$5:$G$5)),xLOOKUP(L106,Personnel!$B$4:$G$4,Personnel!$B$6:$G$6)),""))</f>
        <v/>
      </c>
      <c r="N106" s="455">
        <f t="shared" si="4"/>
        <v>0</v>
      </c>
      <c r="O106" s="434"/>
      <c r="P106" s="456" t="str">
        <f t="shared" si="5"/>
        <v/>
      </c>
      <c r="Q106" s="457">
        <f t="shared" si="6"/>
        <v>0</v>
      </c>
      <c r="R106" s="458"/>
      <c r="S106" s="459" t="str">
        <f t="array" ref="S106">IF(B106="","",XLOOKUP($B106,Product,'Product List'!D:D))</f>
        <v/>
      </c>
      <c r="T106" s="454" t="str">
        <f t="array" ref="T106">IF(B106="","",XLOOKUP($B106,Product,'Product List'!E:E))</f>
        <v/>
      </c>
      <c r="U106" s="454" t="str">
        <f t="array" ref="U106">IF(B106="","",XLOOKUP($B106,Product,'Product List'!F:F))</f>
        <v/>
      </c>
      <c r="V106" s="454" t="str">
        <f t="array" ref="V106">IF(B106="","",XLOOKUP($B106,Product,'Product List'!G:G))</f>
        <v/>
      </c>
      <c r="W106" s="434"/>
      <c r="X106" s="434" t="str">
        <f t="array" ref="X106">iferror(xlookup(B106,'Product List'!A:A,'Product List'!P:P),"")</f>
        <v/>
      </c>
      <c r="Y106" s="434">
        <f t="shared" si="9"/>
        <v>0</v>
      </c>
      <c r="Z106" s="434"/>
    </row>
    <row r="107" ht="14.25" customHeight="1">
      <c r="A107" s="448"/>
      <c r="B107" s="448"/>
      <c r="C107" s="454"/>
      <c r="D107" s="461"/>
      <c r="E107" s="461"/>
      <c r="F107" s="461"/>
      <c r="G107" s="450">
        <f t="shared" si="1"/>
        <v>0</v>
      </c>
      <c r="H107" s="451" t="str">
        <f t="shared" si="2"/>
        <v/>
      </c>
      <c r="I107" s="452" t="str">
        <f t="shared" si="8"/>
        <v/>
      </c>
      <c r="J107" s="477"/>
      <c r="K107" s="488"/>
      <c r="L107" s="454" t="str">
        <f t="shared" si="3"/>
        <v/>
      </c>
      <c r="M107" s="455" t="str">
        <f t="array" ref="M107">(IFERROR(if(K107="",IF(J107="","",XLOOKUP(L107,Personnel!$B$4:$G$4,Personnel!$B$5:$G$5)),xLOOKUP(L107,Personnel!$B$4:$G$4,Personnel!$B$6:$G$6)),""))</f>
        <v/>
      </c>
      <c r="N107" s="455">
        <f t="shared" si="4"/>
        <v>0</v>
      </c>
      <c r="O107" s="434"/>
      <c r="P107" s="456" t="str">
        <f t="shared" si="5"/>
        <v/>
      </c>
      <c r="Q107" s="457">
        <f t="shared" si="6"/>
        <v>0</v>
      </c>
      <c r="R107" s="458"/>
      <c r="S107" s="459" t="str">
        <f t="array" ref="S107">IF(B107="","",XLOOKUP($B107,Product,'Product List'!D:D))</f>
        <v/>
      </c>
      <c r="T107" s="454" t="str">
        <f t="array" ref="T107">IF(B107="","",XLOOKUP($B107,Product,'Product List'!E:E))</f>
        <v/>
      </c>
      <c r="U107" s="454" t="str">
        <f t="array" ref="U107">IF(B107="","",XLOOKUP($B107,Product,'Product List'!F:F))</f>
        <v/>
      </c>
      <c r="V107" s="454" t="str">
        <f t="array" ref="V107">IF(B107="","",XLOOKUP($B107,Product,'Product List'!G:G))</f>
        <v/>
      </c>
      <c r="W107" s="434"/>
      <c r="X107" s="434" t="str">
        <f t="array" ref="X107">iferror(xlookup(B107,'Product List'!A:A,'Product List'!P:P),"")</f>
        <v/>
      </c>
      <c r="Y107" s="434">
        <f t="shared" si="9"/>
        <v>0</v>
      </c>
      <c r="Z107" s="434"/>
    </row>
    <row r="108" ht="14.25" customHeight="1">
      <c r="A108" s="448"/>
      <c r="B108" s="448"/>
      <c r="C108" s="454"/>
      <c r="D108" s="461"/>
      <c r="E108" s="461"/>
      <c r="F108" s="461"/>
      <c r="G108" s="450">
        <f t="shared" si="1"/>
        <v>0</v>
      </c>
      <c r="H108" s="451" t="str">
        <f t="shared" si="2"/>
        <v/>
      </c>
      <c r="I108" s="452" t="str">
        <f t="shared" si="8"/>
        <v/>
      </c>
      <c r="J108" s="477"/>
      <c r="K108" s="488"/>
      <c r="L108" s="454" t="str">
        <f t="shared" si="3"/>
        <v/>
      </c>
      <c r="M108" s="455" t="str">
        <f t="array" ref="M108">(IFERROR(if(K108="",IF(J108="","",XLOOKUP(L108,Personnel!$B$4:$G$4,Personnel!$B$5:$G$5)),xLOOKUP(L108,Personnel!$B$4:$G$4,Personnel!$B$6:$G$6)),""))</f>
        <v/>
      </c>
      <c r="N108" s="455">
        <f t="shared" si="4"/>
        <v>0</v>
      </c>
      <c r="O108" s="434"/>
      <c r="P108" s="456" t="str">
        <f t="shared" si="5"/>
        <v/>
      </c>
      <c r="Q108" s="457">
        <f t="shared" si="6"/>
        <v>0</v>
      </c>
      <c r="R108" s="458"/>
      <c r="S108" s="459" t="str">
        <f t="array" ref="S108">IF(B108="","",XLOOKUP($B108,Product,'Product List'!D:D))</f>
        <v/>
      </c>
      <c r="T108" s="454" t="str">
        <f t="array" ref="T108">IF(B108="","",XLOOKUP($B108,Product,'Product List'!E:E))</f>
        <v/>
      </c>
      <c r="U108" s="454" t="str">
        <f t="array" ref="U108">IF(B108="","",XLOOKUP($B108,Product,'Product List'!F:F))</f>
        <v/>
      </c>
      <c r="V108" s="454" t="str">
        <f t="array" ref="V108">IF(B108="","",XLOOKUP($B108,Product,'Product List'!G:G))</f>
        <v/>
      </c>
      <c r="W108" s="434"/>
      <c r="X108" s="434" t="str">
        <f t="array" ref="X108">iferror(xlookup(B108,'Product List'!A:A,'Product List'!P:P),"")</f>
        <v/>
      </c>
      <c r="Y108" s="434">
        <f t="shared" si="9"/>
        <v>0</v>
      </c>
      <c r="Z108" s="434"/>
    </row>
    <row r="109" ht="14.25" customHeight="1">
      <c r="A109" s="448"/>
      <c r="B109" s="448"/>
      <c r="C109" s="454"/>
      <c r="D109" s="461"/>
      <c r="E109" s="461"/>
      <c r="F109" s="461"/>
      <c r="G109" s="450">
        <f t="shared" si="1"/>
        <v>0</v>
      </c>
      <c r="H109" s="451" t="str">
        <f t="shared" si="2"/>
        <v/>
      </c>
      <c r="I109" s="452" t="str">
        <f t="shared" si="8"/>
        <v/>
      </c>
      <c r="J109" s="477"/>
      <c r="K109" s="488"/>
      <c r="L109" s="454" t="str">
        <f t="shared" si="3"/>
        <v/>
      </c>
      <c r="M109" s="455" t="str">
        <f t="array" ref="M109">(IFERROR(if(K109="",IF(J109="","",XLOOKUP(L109,Personnel!$B$4:$G$4,Personnel!$B$5:$G$5)),xLOOKUP(L109,Personnel!$B$4:$G$4,Personnel!$B$6:$G$6)),""))</f>
        <v/>
      </c>
      <c r="N109" s="455">
        <f t="shared" si="4"/>
        <v>0</v>
      </c>
      <c r="O109" s="434"/>
      <c r="P109" s="456" t="str">
        <f t="shared" si="5"/>
        <v/>
      </c>
      <c r="Q109" s="457">
        <f t="shared" si="6"/>
        <v>0</v>
      </c>
      <c r="R109" s="458"/>
      <c r="S109" s="459" t="str">
        <f t="array" ref="S109">IF(B109="","",XLOOKUP($B109,Product,'Product List'!D:D))</f>
        <v/>
      </c>
      <c r="T109" s="454" t="str">
        <f t="array" ref="T109">IF(B109="","",XLOOKUP($B109,Product,'Product List'!E:E))</f>
        <v/>
      </c>
      <c r="U109" s="454" t="str">
        <f t="array" ref="U109">IF(B109="","",XLOOKUP($B109,Product,'Product List'!F:F))</f>
        <v/>
      </c>
      <c r="V109" s="454" t="str">
        <f t="array" ref="V109">IF(B109="","",XLOOKUP($B109,Product,'Product List'!G:G))</f>
        <v/>
      </c>
      <c r="W109" s="434"/>
      <c r="X109" s="434" t="str">
        <f t="array" ref="X109">iferror(xlookup(B109,'Product List'!A:A,'Product List'!P:P),"")</f>
        <v/>
      </c>
      <c r="Y109" s="434">
        <f t="shared" si="9"/>
        <v>0</v>
      </c>
      <c r="Z109" s="434"/>
    </row>
    <row r="110" ht="14.25" customHeight="1">
      <c r="A110" s="448"/>
      <c r="B110" s="448"/>
      <c r="C110" s="454"/>
      <c r="D110" s="461"/>
      <c r="E110" s="487"/>
      <c r="F110" s="461"/>
      <c r="G110" s="450">
        <f t="shared" si="1"/>
        <v>0</v>
      </c>
      <c r="H110" s="451" t="str">
        <f t="shared" si="2"/>
        <v/>
      </c>
      <c r="I110" s="452" t="str">
        <f t="shared" si="8"/>
        <v/>
      </c>
      <c r="J110" s="477"/>
      <c r="K110" s="488"/>
      <c r="L110" s="454" t="str">
        <f t="shared" si="3"/>
        <v/>
      </c>
      <c r="M110" s="455" t="str">
        <f t="array" ref="M110">(IFERROR(if(K110="",IF(J110="","",XLOOKUP(L110,Personnel!$B$4:$G$4,Personnel!$B$5:$G$5)),xLOOKUP(L110,Personnel!$B$4:$G$4,Personnel!$B$6:$G$6)),""))</f>
        <v/>
      </c>
      <c r="N110" s="455">
        <f t="shared" si="4"/>
        <v>0</v>
      </c>
      <c r="O110" s="434"/>
      <c r="P110" s="456" t="str">
        <f t="shared" si="5"/>
        <v/>
      </c>
      <c r="Q110" s="457">
        <f t="shared" si="6"/>
        <v>0</v>
      </c>
      <c r="R110" s="458"/>
      <c r="S110" s="459" t="str">
        <f t="array" ref="S110">IF(B110="","",XLOOKUP($B110,Product,'Product List'!D:D))</f>
        <v/>
      </c>
      <c r="T110" s="454" t="str">
        <f t="array" ref="T110">IF(B110="","",XLOOKUP($B110,Product,'Product List'!E:E))</f>
        <v/>
      </c>
      <c r="U110" s="454" t="str">
        <f t="array" ref="U110">IF(B110="","",XLOOKUP($B110,Product,'Product List'!F:F))</f>
        <v/>
      </c>
      <c r="V110" s="454" t="str">
        <f t="array" ref="V110">IF(B110="","",XLOOKUP($B110,Product,'Product List'!G:G))</f>
        <v/>
      </c>
      <c r="W110" s="434"/>
      <c r="X110" s="434" t="str">
        <f t="array" ref="X110">iferror(xlookup(B110,'Product List'!A:A,'Product List'!P:P),"")</f>
        <v/>
      </c>
      <c r="Y110" s="434">
        <f t="shared" si="9"/>
        <v>0</v>
      </c>
      <c r="Z110" s="434"/>
    </row>
    <row r="111" ht="14.25" customHeight="1">
      <c r="A111" s="448"/>
      <c r="B111" s="448"/>
      <c r="C111" s="454"/>
      <c r="D111" s="461"/>
      <c r="E111" s="487"/>
      <c r="F111" s="461"/>
      <c r="G111" s="450">
        <f t="shared" si="1"/>
        <v>0</v>
      </c>
      <c r="H111" s="451" t="str">
        <f t="shared" si="2"/>
        <v/>
      </c>
      <c r="I111" s="452" t="str">
        <f t="shared" si="8"/>
        <v/>
      </c>
      <c r="J111" s="477"/>
      <c r="K111" s="488"/>
      <c r="L111" s="454" t="str">
        <f t="shared" si="3"/>
        <v/>
      </c>
      <c r="M111" s="455" t="str">
        <f t="array" ref="M111">(IFERROR(if(K111="",IF(J111="","",XLOOKUP(L111,Personnel!$B$4:$G$4,Personnel!$B$5:$G$5)),xLOOKUP(L111,Personnel!$B$4:$G$4,Personnel!$B$6:$G$6)),""))</f>
        <v/>
      </c>
      <c r="N111" s="455">
        <f t="shared" si="4"/>
        <v>0</v>
      </c>
      <c r="O111" s="434"/>
      <c r="P111" s="456" t="str">
        <f t="shared" si="5"/>
        <v/>
      </c>
      <c r="Q111" s="457">
        <f t="shared" si="6"/>
        <v>0</v>
      </c>
      <c r="R111" s="458"/>
      <c r="S111" s="459" t="str">
        <f t="array" ref="S111">IF(B111="","",XLOOKUP($B111,Product,'Product List'!D:D))</f>
        <v/>
      </c>
      <c r="T111" s="454" t="str">
        <f t="array" ref="T111">IF(B111="","",XLOOKUP($B111,Product,'Product List'!E:E))</f>
        <v/>
      </c>
      <c r="U111" s="454" t="str">
        <f t="array" ref="U111">IF(B111="","",XLOOKUP($B111,Product,'Product List'!F:F))</f>
        <v/>
      </c>
      <c r="V111" s="454" t="str">
        <f t="array" ref="V111">IF(B111="","",XLOOKUP($B111,Product,'Product List'!G:G))</f>
        <v/>
      </c>
      <c r="W111" s="434"/>
      <c r="X111" s="434" t="str">
        <f t="array" ref="X111">iferror(xlookup(B111,'Product List'!A:A,'Product List'!P:P),"")</f>
        <v/>
      </c>
      <c r="Y111" s="434">
        <f t="shared" si="9"/>
        <v>0</v>
      </c>
      <c r="Z111" s="434"/>
    </row>
    <row r="112" ht="14.25" customHeight="1">
      <c r="A112" s="448"/>
      <c r="B112" s="448"/>
      <c r="C112" s="454"/>
      <c r="D112" s="461"/>
      <c r="E112" s="461"/>
      <c r="F112" s="461"/>
      <c r="G112" s="450">
        <f t="shared" si="1"/>
        <v>0</v>
      </c>
      <c r="H112" s="451" t="str">
        <f t="shared" si="2"/>
        <v/>
      </c>
      <c r="I112" s="452" t="str">
        <f t="shared" si="8"/>
        <v/>
      </c>
      <c r="J112" s="477"/>
      <c r="K112" s="488"/>
      <c r="L112" s="454" t="str">
        <f t="shared" si="3"/>
        <v/>
      </c>
      <c r="M112" s="455" t="str">
        <f t="array" ref="M112">(IFERROR(if(K112="",IF(J112="","",XLOOKUP(L112,Personnel!$B$4:$G$4,Personnel!$B$5:$G$5)),xLOOKUP(L112,Personnel!$B$4:$G$4,Personnel!$B$6:$G$6)),""))</f>
        <v/>
      </c>
      <c r="N112" s="455">
        <f t="shared" si="4"/>
        <v>0</v>
      </c>
      <c r="O112" s="434"/>
      <c r="P112" s="456" t="str">
        <f t="shared" si="5"/>
        <v/>
      </c>
      <c r="Q112" s="457">
        <f t="shared" si="6"/>
        <v>0</v>
      </c>
      <c r="R112" s="458"/>
      <c r="S112" s="459" t="str">
        <f t="array" ref="S112">IF(B112="","",XLOOKUP($B112,Product,'Product List'!D:D))</f>
        <v/>
      </c>
      <c r="T112" s="454" t="str">
        <f t="array" ref="T112">IF(B112="","",XLOOKUP($B112,Product,'Product List'!E:E))</f>
        <v/>
      </c>
      <c r="U112" s="454" t="str">
        <f t="array" ref="U112">IF(B112="","",XLOOKUP($B112,Product,'Product List'!F:F))</f>
        <v/>
      </c>
      <c r="V112" s="454" t="str">
        <f t="array" ref="V112">IF(B112="","",XLOOKUP($B112,Product,'Product List'!G:G))</f>
        <v/>
      </c>
      <c r="W112" s="434"/>
      <c r="X112" s="434" t="str">
        <f t="array" ref="X112">iferror(xlookup(B112,'Product List'!A:A,'Product List'!P:P),"")</f>
        <v/>
      </c>
      <c r="Y112" s="434">
        <f t="shared" si="9"/>
        <v>0</v>
      </c>
      <c r="Z112" s="434"/>
    </row>
    <row r="113" ht="14.25" customHeight="1">
      <c r="A113" s="448"/>
      <c r="B113" s="448"/>
      <c r="C113" s="454"/>
      <c r="D113" s="461"/>
      <c r="E113" s="461"/>
      <c r="F113" s="461"/>
      <c r="G113" s="450">
        <f t="shared" si="1"/>
        <v>0</v>
      </c>
      <c r="H113" s="451" t="str">
        <f t="shared" si="2"/>
        <v/>
      </c>
      <c r="I113" s="452" t="str">
        <f t="shared" si="8"/>
        <v/>
      </c>
      <c r="J113" s="477"/>
      <c r="K113" s="488"/>
      <c r="L113" s="454" t="str">
        <f t="shared" si="3"/>
        <v/>
      </c>
      <c r="M113" s="455" t="str">
        <f t="array" ref="M113">(IFERROR(if(K113="",IF(J113="","",XLOOKUP(L113,Personnel!$B$4:$G$4,Personnel!$B$5:$G$5)),xLOOKUP(L113,Personnel!$B$4:$G$4,Personnel!$B$6:$G$6)),""))</f>
        <v/>
      </c>
      <c r="N113" s="455">
        <f t="shared" si="4"/>
        <v>0</v>
      </c>
      <c r="O113" s="434"/>
      <c r="P113" s="456" t="str">
        <f t="shared" si="5"/>
        <v/>
      </c>
      <c r="Q113" s="457">
        <f t="shared" si="6"/>
        <v>0</v>
      </c>
      <c r="R113" s="458"/>
      <c r="S113" s="459" t="str">
        <f t="array" ref="S113">IF(B113="","",XLOOKUP($B113,Product,'Product List'!D:D))</f>
        <v/>
      </c>
      <c r="T113" s="454" t="str">
        <f t="array" ref="T113">IF(B113="","",XLOOKUP($B113,Product,'Product List'!E:E))</f>
        <v/>
      </c>
      <c r="U113" s="454" t="str">
        <f t="array" ref="U113">IF(B113="","",XLOOKUP($B113,Product,'Product List'!F:F))</f>
        <v/>
      </c>
      <c r="V113" s="454" t="str">
        <f t="array" ref="V113">IF(B113="","",XLOOKUP($B113,Product,'Product List'!G:G))</f>
        <v/>
      </c>
      <c r="W113" s="434"/>
      <c r="X113" s="434" t="str">
        <f t="array" ref="X113">iferror(xlookup(B113,'Product List'!A:A,'Product List'!P:P),"")</f>
        <v/>
      </c>
      <c r="Y113" s="434">
        <f t="shared" si="9"/>
        <v>0</v>
      </c>
      <c r="Z113" s="434"/>
    </row>
    <row r="114" ht="14.25" customHeight="1">
      <c r="A114" s="448"/>
      <c r="B114" s="448"/>
      <c r="C114" s="454"/>
      <c r="D114" s="461"/>
      <c r="E114" s="487"/>
      <c r="F114" s="461"/>
      <c r="G114" s="450">
        <f t="shared" si="1"/>
        <v>0</v>
      </c>
      <c r="H114" s="451" t="str">
        <f t="shared" si="2"/>
        <v/>
      </c>
      <c r="I114" s="452" t="str">
        <f t="shared" si="8"/>
        <v/>
      </c>
      <c r="J114" s="477"/>
      <c r="K114" s="488"/>
      <c r="L114" s="454" t="str">
        <f t="shared" si="3"/>
        <v/>
      </c>
      <c r="M114" s="455" t="str">
        <f t="array" ref="M114">(IFERROR(if(K114="",IF(J114="","",XLOOKUP(L114,Personnel!$B$4:$G$4,Personnel!$B$5:$G$5)),xLOOKUP(L114,Personnel!$B$4:$G$4,Personnel!$B$6:$G$6)),""))</f>
        <v/>
      </c>
      <c r="N114" s="455">
        <f t="shared" si="4"/>
        <v>0</v>
      </c>
      <c r="O114" s="434"/>
      <c r="P114" s="456" t="str">
        <f t="shared" si="5"/>
        <v/>
      </c>
      <c r="Q114" s="457">
        <f t="shared" si="6"/>
        <v>0</v>
      </c>
      <c r="R114" s="458"/>
      <c r="S114" s="459" t="str">
        <f t="array" ref="S114">IF(B114="","",XLOOKUP($B114,Product,'Product List'!D:D))</f>
        <v/>
      </c>
      <c r="T114" s="454" t="str">
        <f t="array" ref="T114">IF(B114="","",XLOOKUP($B114,Product,'Product List'!E:E))</f>
        <v/>
      </c>
      <c r="U114" s="454" t="str">
        <f t="array" ref="U114">IF(B114="","",XLOOKUP($B114,Product,'Product List'!F:F))</f>
        <v/>
      </c>
      <c r="V114" s="454" t="str">
        <f t="array" ref="V114">IF(B114="","",XLOOKUP($B114,Product,'Product List'!G:G))</f>
        <v/>
      </c>
      <c r="W114" s="434"/>
      <c r="X114" s="434" t="str">
        <f t="array" ref="X114">iferror(xlookup(B114,'Product List'!A:A,'Product List'!P:P),"")</f>
        <v/>
      </c>
      <c r="Y114" s="434">
        <f t="shared" si="9"/>
        <v>0</v>
      </c>
      <c r="Z114" s="434"/>
    </row>
    <row r="115" ht="14.25" customHeight="1">
      <c r="A115" s="448"/>
      <c r="B115" s="448"/>
      <c r="C115" s="454"/>
      <c r="D115" s="461"/>
      <c r="E115" s="487"/>
      <c r="F115" s="461"/>
      <c r="G115" s="450">
        <f t="shared" si="1"/>
        <v>0</v>
      </c>
      <c r="H115" s="451" t="str">
        <f t="shared" si="2"/>
        <v/>
      </c>
      <c r="I115" s="452" t="str">
        <f t="shared" si="8"/>
        <v/>
      </c>
      <c r="J115" s="477"/>
      <c r="K115" s="488"/>
      <c r="L115" s="454" t="str">
        <f t="shared" si="3"/>
        <v/>
      </c>
      <c r="M115" s="455" t="str">
        <f t="array" ref="M115">(IFERROR(if(K115="",IF(J115="","",XLOOKUP(L115,Personnel!$B$4:$G$4,Personnel!$B$5:$G$5)),xLOOKUP(L115,Personnel!$B$4:$G$4,Personnel!$B$6:$G$6)),""))</f>
        <v/>
      </c>
      <c r="N115" s="455">
        <f t="shared" si="4"/>
        <v>0</v>
      </c>
      <c r="O115" s="434"/>
      <c r="P115" s="456" t="str">
        <f t="shared" si="5"/>
        <v/>
      </c>
      <c r="Q115" s="457">
        <f t="shared" si="6"/>
        <v>0</v>
      </c>
      <c r="R115" s="458"/>
      <c r="S115" s="459" t="str">
        <f t="array" ref="S115">IF(B115="","",XLOOKUP($B115,Product,'Product List'!D:D))</f>
        <v/>
      </c>
      <c r="T115" s="454" t="str">
        <f t="array" ref="T115">IF(B115="","",XLOOKUP($B115,Product,'Product List'!E:E))</f>
        <v/>
      </c>
      <c r="U115" s="454" t="str">
        <f t="array" ref="U115">IF(B115="","",XLOOKUP($B115,Product,'Product List'!F:F))</f>
        <v/>
      </c>
      <c r="V115" s="454" t="str">
        <f t="array" ref="V115">IF(B115="","",XLOOKUP($B115,Product,'Product List'!G:G))</f>
        <v/>
      </c>
      <c r="W115" s="434"/>
      <c r="X115" s="434" t="str">
        <f t="array" ref="X115">iferror(xlookup(B115,'Product List'!A:A,'Product List'!P:P),"")</f>
        <v/>
      </c>
      <c r="Y115" s="434">
        <f t="shared" si="9"/>
        <v>0</v>
      </c>
      <c r="Z115" s="434"/>
    </row>
    <row r="116" ht="14.25" customHeight="1">
      <c r="A116" s="448"/>
      <c r="B116" s="448"/>
      <c r="C116" s="454"/>
      <c r="D116" s="461"/>
      <c r="E116" s="461"/>
      <c r="F116" s="461"/>
      <c r="G116" s="450">
        <f t="shared" si="1"/>
        <v>0</v>
      </c>
      <c r="H116" s="451" t="str">
        <f t="shared" si="2"/>
        <v/>
      </c>
      <c r="I116" s="452" t="str">
        <f t="shared" si="8"/>
        <v/>
      </c>
      <c r="J116" s="477"/>
      <c r="K116" s="488"/>
      <c r="L116" s="454" t="str">
        <f t="shared" si="3"/>
        <v/>
      </c>
      <c r="M116" s="455" t="str">
        <f t="array" ref="M116">(IFERROR(if(K116="",IF(J116="","",XLOOKUP(L116,Personnel!$B$4:$G$4,Personnel!$B$5:$G$5)),xLOOKUP(L116,Personnel!$B$4:$G$4,Personnel!$B$6:$G$6)),""))</f>
        <v/>
      </c>
      <c r="N116" s="455">
        <f t="shared" si="4"/>
        <v>0</v>
      </c>
      <c r="O116" s="434"/>
      <c r="P116" s="456" t="str">
        <f t="shared" si="5"/>
        <v/>
      </c>
      <c r="Q116" s="457">
        <f t="shared" si="6"/>
        <v>0</v>
      </c>
      <c r="R116" s="458"/>
      <c r="S116" s="459" t="str">
        <f t="array" ref="S116">IF(B116="","",XLOOKUP($B116,Product,'Product List'!D:D))</f>
        <v/>
      </c>
      <c r="T116" s="454" t="str">
        <f t="array" ref="T116">IF(B116="","",XLOOKUP($B116,Product,'Product List'!E:E))</f>
        <v/>
      </c>
      <c r="U116" s="454" t="str">
        <f t="array" ref="U116">IF(B116="","",XLOOKUP($B116,Product,'Product List'!F:F))</f>
        <v/>
      </c>
      <c r="V116" s="454" t="str">
        <f t="array" ref="V116">IF(B116="","",XLOOKUP($B116,Product,'Product List'!G:G))</f>
        <v/>
      </c>
      <c r="W116" s="434"/>
      <c r="X116" s="434" t="str">
        <f t="array" ref="X116">iferror(xlookup(B116,'Product List'!A:A,'Product List'!P:P),"")</f>
        <v/>
      </c>
      <c r="Y116" s="434">
        <f t="shared" si="9"/>
        <v>0</v>
      </c>
      <c r="Z116" s="434"/>
    </row>
    <row r="117" ht="14.25" customHeight="1">
      <c r="A117" s="448"/>
      <c r="B117" s="448"/>
      <c r="C117" s="454"/>
      <c r="D117" s="461"/>
      <c r="E117" s="487"/>
      <c r="F117" s="461"/>
      <c r="G117" s="450">
        <f t="shared" si="1"/>
        <v>0</v>
      </c>
      <c r="H117" s="451" t="str">
        <f t="shared" si="2"/>
        <v/>
      </c>
      <c r="I117" s="452" t="str">
        <f t="shared" si="8"/>
        <v/>
      </c>
      <c r="J117" s="477"/>
      <c r="K117" s="488"/>
      <c r="L117" s="454" t="str">
        <f t="shared" si="3"/>
        <v/>
      </c>
      <c r="M117" s="455" t="str">
        <f t="array" ref="M117">(IFERROR(if(K117="",IF(J117="","",XLOOKUP(L117,Personnel!$B$4:$G$4,Personnel!$B$5:$G$5)),xLOOKUP(L117,Personnel!$B$4:$G$4,Personnel!$B$6:$G$6)),""))</f>
        <v/>
      </c>
      <c r="N117" s="455">
        <f t="shared" si="4"/>
        <v>0</v>
      </c>
      <c r="O117" s="434"/>
      <c r="P117" s="456" t="str">
        <f t="shared" si="5"/>
        <v/>
      </c>
      <c r="Q117" s="457">
        <f t="shared" si="6"/>
        <v>0</v>
      </c>
      <c r="R117" s="458"/>
      <c r="S117" s="459" t="str">
        <f t="array" ref="S117">IF(B117="","",XLOOKUP($B117,Product,'Product List'!D:D))</f>
        <v/>
      </c>
      <c r="T117" s="454" t="str">
        <f t="array" ref="T117">IF(B117="","",XLOOKUP($B117,Product,'Product List'!E:E))</f>
        <v/>
      </c>
      <c r="U117" s="454" t="str">
        <f t="array" ref="U117">IF(B117="","",XLOOKUP($B117,Product,'Product List'!F:F))</f>
        <v/>
      </c>
      <c r="V117" s="454" t="str">
        <f t="array" ref="V117">IF(B117="","",XLOOKUP($B117,Product,'Product List'!G:G))</f>
        <v/>
      </c>
      <c r="W117" s="434"/>
      <c r="X117" s="434" t="str">
        <f t="array" ref="X117">iferror(xlookup(B117,'Product List'!A:A,'Product List'!P:P),"")</f>
        <v/>
      </c>
      <c r="Y117" s="434">
        <f t="shared" si="9"/>
        <v>0</v>
      </c>
      <c r="Z117" s="434"/>
    </row>
    <row r="118" ht="14.25" customHeight="1">
      <c r="A118" s="448"/>
      <c r="B118" s="448"/>
      <c r="C118" s="454"/>
      <c r="D118" s="461"/>
      <c r="E118" s="461"/>
      <c r="F118" s="461"/>
      <c r="G118" s="450">
        <f t="shared" si="1"/>
        <v>0</v>
      </c>
      <c r="H118" s="451" t="str">
        <f t="shared" si="2"/>
        <v/>
      </c>
      <c r="I118" s="452" t="str">
        <f t="shared" si="8"/>
        <v/>
      </c>
      <c r="J118" s="477"/>
      <c r="K118" s="488"/>
      <c r="L118" s="454" t="str">
        <f t="shared" si="3"/>
        <v/>
      </c>
      <c r="M118" s="455" t="str">
        <f t="array" ref="M118">(IFERROR(if(K118="",IF(J118="","",XLOOKUP(L118,Personnel!$B$4:$G$4,Personnel!$B$5:$G$5)),xLOOKUP(L118,Personnel!$B$4:$G$4,Personnel!$B$6:$G$6)),""))</f>
        <v/>
      </c>
      <c r="N118" s="455">
        <f t="shared" si="4"/>
        <v>0</v>
      </c>
      <c r="O118" s="434"/>
      <c r="P118" s="456" t="str">
        <f t="shared" si="5"/>
        <v/>
      </c>
      <c r="Q118" s="457">
        <f t="shared" si="6"/>
        <v>0</v>
      </c>
      <c r="R118" s="458"/>
      <c r="S118" s="459" t="str">
        <f t="array" ref="S118">IF(B118="","",XLOOKUP($B118,Product,'Product List'!D:D))</f>
        <v/>
      </c>
      <c r="T118" s="454" t="str">
        <f t="array" ref="T118">IF(B118="","",XLOOKUP($B118,Product,'Product List'!E:E))</f>
        <v/>
      </c>
      <c r="U118" s="454" t="str">
        <f t="array" ref="U118">IF(B118="","",XLOOKUP($B118,Product,'Product List'!F:F))</f>
        <v/>
      </c>
      <c r="V118" s="454" t="str">
        <f t="array" ref="V118">IF(B118="","",XLOOKUP($B118,Product,'Product List'!G:G))</f>
        <v/>
      </c>
      <c r="W118" s="434"/>
      <c r="X118" s="434" t="str">
        <f t="array" ref="X118">iferror(xlookup(B118,'Product List'!A:A,'Product List'!P:P),"")</f>
        <v/>
      </c>
      <c r="Y118" s="434">
        <f t="shared" si="9"/>
        <v>0</v>
      </c>
      <c r="Z118" s="434"/>
    </row>
    <row r="119" ht="14.25" customHeight="1">
      <c r="A119" s="448"/>
      <c r="B119" s="448"/>
      <c r="C119" s="454"/>
      <c r="D119" s="461"/>
      <c r="E119" s="461"/>
      <c r="F119" s="461"/>
      <c r="G119" s="450">
        <f t="shared" si="1"/>
        <v>0</v>
      </c>
      <c r="H119" s="451" t="str">
        <f t="shared" si="2"/>
        <v/>
      </c>
      <c r="I119" s="452" t="str">
        <f t="shared" si="8"/>
        <v/>
      </c>
      <c r="J119" s="477"/>
      <c r="K119" s="488"/>
      <c r="L119" s="454" t="str">
        <f t="shared" si="3"/>
        <v/>
      </c>
      <c r="M119" s="455" t="str">
        <f t="array" ref="M119">(IFERROR(if(K119="",IF(J119="","",XLOOKUP(L119,Personnel!$B$4:$G$4,Personnel!$B$5:$G$5)),xLOOKUP(L119,Personnel!$B$4:$G$4,Personnel!$B$6:$G$6)),""))</f>
        <v/>
      </c>
      <c r="N119" s="455">
        <f t="shared" si="4"/>
        <v>0</v>
      </c>
      <c r="O119" s="434"/>
      <c r="P119" s="456" t="str">
        <f t="shared" si="5"/>
        <v/>
      </c>
      <c r="Q119" s="457">
        <f t="shared" si="6"/>
        <v>0</v>
      </c>
      <c r="R119" s="458"/>
      <c r="S119" s="459" t="str">
        <f t="array" ref="S119">IF(B119="","",XLOOKUP($B119,Product,'Product List'!D:D))</f>
        <v/>
      </c>
      <c r="T119" s="454" t="str">
        <f t="array" ref="T119">IF(B119="","",XLOOKUP($B119,Product,'Product List'!E:E))</f>
        <v/>
      </c>
      <c r="U119" s="454" t="str">
        <f t="array" ref="U119">IF(B119="","",XLOOKUP($B119,Product,'Product List'!F:F))</f>
        <v/>
      </c>
      <c r="V119" s="454" t="str">
        <f t="array" ref="V119">IF(B119="","",XLOOKUP($B119,Product,'Product List'!G:G))</f>
        <v/>
      </c>
      <c r="W119" s="434"/>
      <c r="X119" s="434" t="str">
        <f t="array" ref="X119">iferror(xlookup(B119,'Product List'!A:A,'Product List'!P:P),"")</f>
        <v/>
      </c>
      <c r="Y119" s="434">
        <f t="shared" si="9"/>
        <v>0</v>
      </c>
      <c r="Z119" s="434"/>
    </row>
    <row r="120" ht="14.25" customHeight="1">
      <c r="A120" s="448"/>
      <c r="B120" s="448"/>
      <c r="C120" s="454"/>
      <c r="D120" s="461"/>
      <c r="E120" s="487"/>
      <c r="F120" s="460"/>
      <c r="G120" s="450">
        <f t="shared" si="1"/>
        <v>0</v>
      </c>
      <c r="H120" s="451" t="str">
        <f t="shared" si="2"/>
        <v/>
      </c>
      <c r="I120" s="452" t="str">
        <f t="shared" si="8"/>
        <v/>
      </c>
      <c r="J120" s="477"/>
      <c r="K120" s="488"/>
      <c r="L120" s="454" t="str">
        <f t="shared" si="3"/>
        <v/>
      </c>
      <c r="M120" s="455" t="str">
        <f t="array" ref="M120">(IFERROR(if(K120="",IF(J120="","",XLOOKUP(L120,Personnel!$B$4:$G$4,Personnel!$B$5:$G$5)),xLOOKUP(L120,Personnel!$B$4:$G$4,Personnel!$B$6:$G$6)),""))</f>
        <v/>
      </c>
      <c r="N120" s="455">
        <f t="shared" si="4"/>
        <v>0</v>
      </c>
      <c r="O120" s="434"/>
      <c r="P120" s="456" t="str">
        <f t="shared" si="5"/>
        <v/>
      </c>
      <c r="Q120" s="457">
        <f t="shared" si="6"/>
        <v>0</v>
      </c>
      <c r="R120" s="458"/>
      <c r="S120" s="459" t="str">
        <f t="array" ref="S120">IF(B120="","",XLOOKUP($B120,Product,'Product List'!D:D))</f>
        <v/>
      </c>
      <c r="T120" s="454" t="str">
        <f t="array" ref="T120">IF(B120="","",XLOOKUP($B120,Product,'Product List'!E:E))</f>
        <v/>
      </c>
      <c r="U120" s="454" t="str">
        <f t="array" ref="U120">IF(B120="","",XLOOKUP($B120,Product,'Product List'!F:F))</f>
        <v/>
      </c>
      <c r="V120" s="454" t="str">
        <f t="array" ref="V120">IF(B120="","",XLOOKUP($B120,Product,'Product List'!G:G))</f>
        <v/>
      </c>
      <c r="W120" s="434"/>
      <c r="X120" s="434" t="str">
        <f t="array" ref="X120">iferror(xlookup(B120,'Product List'!A:A,'Product List'!P:P),"")</f>
        <v/>
      </c>
      <c r="Y120" s="434">
        <f t="shared" si="9"/>
        <v>0</v>
      </c>
      <c r="Z120" s="434"/>
    </row>
    <row r="121" ht="14.25" customHeight="1">
      <c r="A121" s="448"/>
      <c r="B121" s="448"/>
      <c r="C121" s="454"/>
      <c r="D121" s="461"/>
      <c r="E121" s="460"/>
      <c r="F121" s="461"/>
      <c r="G121" s="450">
        <f t="shared" si="1"/>
        <v>0</v>
      </c>
      <c r="H121" s="451" t="str">
        <f t="shared" si="2"/>
        <v/>
      </c>
      <c r="I121" s="452" t="str">
        <f t="shared" si="8"/>
        <v/>
      </c>
      <c r="J121" s="477"/>
      <c r="K121" s="488"/>
      <c r="L121" s="454" t="str">
        <f t="shared" si="3"/>
        <v/>
      </c>
      <c r="M121" s="455" t="str">
        <f t="array" ref="M121">(IFERROR(if(K121="",IF(J121="","",XLOOKUP(L121,Personnel!$B$4:$G$4,Personnel!$B$5:$G$5)),xLOOKUP(L121,Personnel!$B$4:$G$4,Personnel!$B$6:$G$6)),""))</f>
        <v/>
      </c>
      <c r="N121" s="455">
        <f t="shared" si="4"/>
        <v>0</v>
      </c>
      <c r="O121" s="434"/>
      <c r="P121" s="456" t="str">
        <f t="shared" si="5"/>
        <v/>
      </c>
      <c r="Q121" s="457">
        <f t="shared" si="6"/>
        <v>0</v>
      </c>
      <c r="R121" s="458"/>
      <c r="S121" s="459" t="str">
        <f t="array" ref="S121">IF(B121="","",XLOOKUP($B121,Product,'Product List'!D:D))</f>
        <v/>
      </c>
      <c r="T121" s="454" t="str">
        <f t="array" ref="T121">IF(B121="","",XLOOKUP($B121,Product,'Product List'!E:E))</f>
        <v/>
      </c>
      <c r="U121" s="454" t="str">
        <f t="array" ref="U121">IF(B121="","",XLOOKUP($B121,Product,'Product List'!F:F))</f>
        <v/>
      </c>
      <c r="V121" s="454" t="str">
        <f t="array" ref="V121">IF(B121="","",XLOOKUP($B121,Product,'Product List'!G:G))</f>
        <v/>
      </c>
      <c r="W121" s="434"/>
      <c r="X121" s="434" t="str">
        <f t="array" ref="X121">iferror(xlookup(B121,'Product List'!A:A,'Product List'!P:P),"")</f>
        <v/>
      </c>
      <c r="Y121" s="434">
        <f t="shared" si="9"/>
        <v>0</v>
      </c>
      <c r="Z121" s="434"/>
    </row>
    <row r="122" ht="14.25" customHeight="1">
      <c r="A122" s="448"/>
      <c r="B122" s="448"/>
      <c r="C122" s="454"/>
      <c r="D122" s="461"/>
      <c r="E122" s="461"/>
      <c r="F122" s="460"/>
      <c r="G122" s="450">
        <f t="shared" si="1"/>
        <v>0</v>
      </c>
      <c r="H122" s="451" t="str">
        <f t="shared" si="2"/>
        <v/>
      </c>
      <c r="I122" s="452" t="str">
        <f t="shared" si="8"/>
        <v/>
      </c>
      <c r="J122" s="477"/>
      <c r="K122" s="488"/>
      <c r="L122" s="454" t="str">
        <f t="shared" si="3"/>
        <v/>
      </c>
      <c r="M122" s="455" t="str">
        <f t="array" ref="M122">(IFERROR(if(K122="",IF(J122="","",XLOOKUP(L122,Personnel!$B$4:$G$4,Personnel!$B$5:$G$5)),xLOOKUP(L122,Personnel!$B$4:$G$4,Personnel!$B$6:$G$6)),""))</f>
        <v/>
      </c>
      <c r="N122" s="455">
        <f t="shared" si="4"/>
        <v>0</v>
      </c>
      <c r="O122" s="434"/>
      <c r="P122" s="456" t="str">
        <f t="shared" si="5"/>
        <v/>
      </c>
      <c r="Q122" s="457">
        <f t="shared" si="6"/>
        <v>0</v>
      </c>
      <c r="R122" s="458"/>
      <c r="S122" s="459" t="str">
        <f t="array" ref="S122">IF(B122="","",XLOOKUP($B122,Product,'Product List'!D:D))</f>
        <v/>
      </c>
      <c r="T122" s="454" t="str">
        <f t="array" ref="T122">IF(B122="","",XLOOKUP($B122,Product,'Product List'!E:E))</f>
        <v/>
      </c>
      <c r="U122" s="454" t="str">
        <f t="array" ref="U122">IF(B122="","",XLOOKUP($B122,Product,'Product List'!F:F))</f>
        <v/>
      </c>
      <c r="V122" s="454" t="str">
        <f t="array" ref="V122">IF(B122="","",XLOOKUP($B122,Product,'Product List'!G:G))</f>
        <v/>
      </c>
      <c r="W122" s="434"/>
      <c r="X122" s="434" t="str">
        <f t="array" ref="X122">iferror(xlookup(B122,'Product List'!A:A,'Product List'!P:P),"")</f>
        <v/>
      </c>
      <c r="Y122" s="434">
        <f t="shared" si="9"/>
        <v>0</v>
      </c>
      <c r="Z122" s="434"/>
    </row>
    <row r="123" ht="14.25" customHeight="1">
      <c r="A123" s="448"/>
      <c r="B123" s="448"/>
      <c r="C123" s="454"/>
      <c r="D123" s="461"/>
      <c r="E123" s="487"/>
      <c r="F123" s="460"/>
      <c r="G123" s="450">
        <f t="shared" si="1"/>
        <v>0</v>
      </c>
      <c r="H123" s="451" t="str">
        <f t="shared" si="2"/>
        <v/>
      </c>
      <c r="I123" s="452" t="str">
        <f t="shared" si="8"/>
        <v/>
      </c>
      <c r="J123" s="477"/>
      <c r="K123" s="488"/>
      <c r="L123" s="454" t="str">
        <f t="shared" si="3"/>
        <v/>
      </c>
      <c r="M123" s="455" t="str">
        <f t="array" ref="M123">(IFERROR(if(K123="",IF(J123="","",XLOOKUP(L123,Personnel!$B$4:$G$4,Personnel!$B$5:$G$5)),xLOOKUP(L123,Personnel!$B$4:$G$4,Personnel!$B$6:$G$6)),""))</f>
        <v/>
      </c>
      <c r="N123" s="455">
        <f t="shared" si="4"/>
        <v>0</v>
      </c>
      <c r="O123" s="434"/>
      <c r="P123" s="456" t="str">
        <f t="shared" si="5"/>
        <v/>
      </c>
      <c r="Q123" s="457">
        <f t="shared" si="6"/>
        <v>0</v>
      </c>
      <c r="R123" s="458"/>
      <c r="S123" s="459" t="str">
        <f t="array" ref="S123">IF(B123="","",XLOOKUP($B123,Product,'Product List'!D:D))</f>
        <v/>
      </c>
      <c r="T123" s="454" t="str">
        <f t="array" ref="T123">IF(B123="","",XLOOKUP($B123,Product,'Product List'!E:E))</f>
        <v/>
      </c>
      <c r="U123" s="454" t="str">
        <f t="array" ref="U123">IF(B123="","",XLOOKUP($B123,Product,'Product List'!F:F))</f>
        <v/>
      </c>
      <c r="V123" s="454" t="str">
        <f t="array" ref="V123">IF(B123="","",XLOOKUP($B123,Product,'Product List'!G:G))</f>
        <v/>
      </c>
      <c r="W123" s="434"/>
      <c r="X123" s="434" t="str">
        <f t="array" ref="X123">iferror(xlookup(B123,'Product List'!A:A,'Product List'!P:P),"")</f>
        <v/>
      </c>
      <c r="Y123" s="434">
        <f t="shared" si="9"/>
        <v>0</v>
      </c>
      <c r="Z123" s="434"/>
    </row>
    <row r="124" ht="14.25" customHeight="1">
      <c r="A124" s="448"/>
      <c r="B124" s="448"/>
      <c r="C124" s="454"/>
      <c r="D124" s="461"/>
      <c r="E124" s="487"/>
      <c r="F124" s="461"/>
      <c r="G124" s="450">
        <f t="shared" si="1"/>
        <v>0</v>
      </c>
      <c r="H124" s="451" t="str">
        <f t="shared" si="2"/>
        <v/>
      </c>
      <c r="I124" s="452" t="str">
        <f t="shared" si="8"/>
        <v/>
      </c>
      <c r="J124" s="477"/>
      <c r="K124" s="488"/>
      <c r="L124" s="454" t="str">
        <f t="shared" si="3"/>
        <v/>
      </c>
      <c r="M124" s="455" t="str">
        <f t="array" ref="M124">(IFERROR(if(K124="",IF(J124="","",XLOOKUP(L124,Personnel!$B$4:$G$4,Personnel!$B$5:$G$5)),xLOOKUP(L124,Personnel!$B$4:$G$4,Personnel!$B$6:$G$6)),""))</f>
        <v/>
      </c>
      <c r="N124" s="455">
        <f t="shared" si="4"/>
        <v>0</v>
      </c>
      <c r="O124" s="434"/>
      <c r="P124" s="456" t="str">
        <f t="shared" si="5"/>
        <v/>
      </c>
      <c r="Q124" s="457">
        <f t="shared" si="6"/>
        <v>0</v>
      </c>
      <c r="R124" s="458"/>
      <c r="S124" s="459" t="str">
        <f t="array" ref="S124">IF(B124="","",XLOOKUP($B124,Product,'Product List'!D:D))</f>
        <v/>
      </c>
      <c r="T124" s="454" t="str">
        <f t="array" ref="T124">IF(B124="","",XLOOKUP($B124,Product,'Product List'!E:E))</f>
        <v/>
      </c>
      <c r="U124" s="454" t="str">
        <f t="array" ref="U124">IF(B124="","",XLOOKUP($B124,Product,'Product List'!F:F))</f>
        <v/>
      </c>
      <c r="V124" s="454" t="str">
        <f t="array" ref="V124">IF(B124="","",XLOOKUP($B124,Product,'Product List'!G:G))</f>
        <v/>
      </c>
      <c r="W124" s="434"/>
      <c r="X124" s="434" t="str">
        <f t="array" ref="X124">iferror(xlookup(B124,'Product List'!A:A,'Product List'!P:P),"")</f>
        <v/>
      </c>
      <c r="Y124" s="434">
        <f t="shared" si="9"/>
        <v>0</v>
      </c>
      <c r="Z124" s="434"/>
    </row>
    <row r="125" ht="14.25" customHeight="1">
      <c r="A125" s="448"/>
      <c r="B125" s="448"/>
      <c r="C125" s="454"/>
      <c r="D125" s="461"/>
      <c r="E125" s="461"/>
      <c r="F125" s="461"/>
      <c r="G125" s="450">
        <f t="shared" si="1"/>
        <v>0</v>
      </c>
      <c r="H125" s="451" t="str">
        <f t="shared" si="2"/>
        <v/>
      </c>
      <c r="I125" s="452" t="str">
        <f t="shared" si="8"/>
        <v/>
      </c>
      <c r="J125" s="477"/>
      <c r="K125" s="488"/>
      <c r="L125" s="454" t="str">
        <f t="shared" si="3"/>
        <v/>
      </c>
      <c r="M125" s="455" t="str">
        <f t="array" ref="M125">(IFERROR(if(K125="",IF(J125="","",XLOOKUP(L125,Personnel!$B$4:$G$4,Personnel!$B$5:$G$5)),xLOOKUP(L125,Personnel!$B$4:$G$4,Personnel!$B$6:$G$6)),""))</f>
        <v/>
      </c>
      <c r="N125" s="455">
        <f t="shared" si="4"/>
        <v>0</v>
      </c>
      <c r="O125" s="434"/>
      <c r="P125" s="456" t="str">
        <f t="shared" si="5"/>
        <v/>
      </c>
      <c r="Q125" s="457">
        <f t="shared" si="6"/>
        <v>0</v>
      </c>
      <c r="R125" s="458"/>
      <c r="S125" s="459" t="str">
        <f t="array" ref="S125">IF(B125="","",XLOOKUP($B125,Product,'Product List'!D:D))</f>
        <v/>
      </c>
      <c r="T125" s="454" t="str">
        <f t="array" ref="T125">IF(B125="","",XLOOKUP($B125,Product,'Product List'!E:E))</f>
        <v/>
      </c>
      <c r="U125" s="454" t="str">
        <f t="array" ref="U125">IF(B125="","",XLOOKUP($B125,Product,'Product List'!F:F))</f>
        <v/>
      </c>
      <c r="V125" s="454" t="str">
        <f t="array" ref="V125">IF(B125="","",XLOOKUP($B125,Product,'Product List'!G:G))</f>
        <v/>
      </c>
      <c r="W125" s="434"/>
      <c r="X125" s="434" t="str">
        <f t="array" ref="X125">iferror(xlookup(B125,'Product List'!A:A,'Product List'!P:P),"")</f>
        <v/>
      </c>
      <c r="Y125" s="434">
        <f t="shared" si="9"/>
        <v>0</v>
      </c>
      <c r="Z125" s="434"/>
    </row>
    <row r="126" ht="14.25" customHeight="1">
      <c r="A126" s="448"/>
      <c r="B126" s="448"/>
      <c r="C126" s="454"/>
      <c r="D126" s="461"/>
      <c r="E126" s="487"/>
      <c r="F126" s="461"/>
      <c r="G126" s="450">
        <f t="shared" si="1"/>
        <v>0</v>
      </c>
      <c r="H126" s="451" t="str">
        <f t="shared" si="2"/>
        <v/>
      </c>
      <c r="I126" s="452" t="str">
        <f t="shared" si="8"/>
        <v/>
      </c>
      <c r="J126" s="477"/>
      <c r="K126" s="488"/>
      <c r="L126" s="454" t="str">
        <f t="shared" si="3"/>
        <v/>
      </c>
      <c r="M126" s="455" t="str">
        <f t="array" ref="M126">(IFERROR(if(K126="",IF(J126="","",XLOOKUP(L126,Personnel!$B$4:$G$4,Personnel!$B$5:$G$5)),xLOOKUP(L126,Personnel!$B$4:$G$4,Personnel!$B$6:$G$6)),""))</f>
        <v/>
      </c>
      <c r="N126" s="455">
        <f t="shared" si="4"/>
        <v>0</v>
      </c>
      <c r="O126" s="434"/>
      <c r="P126" s="456" t="str">
        <f t="shared" si="5"/>
        <v/>
      </c>
      <c r="Q126" s="457">
        <f t="shared" si="6"/>
        <v>0</v>
      </c>
      <c r="R126" s="458"/>
      <c r="S126" s="459" t="str">
        <f t="array" ref="S126">IF(B126="","",XLOOKUP($B126,Product,'Product List'!D:D))</f>
        <v/>
      </c>
      <c r="T126" s="454" t="str">
        <f t="array" ref="T126">IF(B126="","",XLOOKUP($B126,Product,'Product List'!E:E))</f>
        <v/>
      </c>
      <c r="U126" s="454" t="str">
        <f t="array" ref="U126">IF(B126="","",XLOOKUP($B126,Product,'Product List'!F:F))</f>
        <v/>
      </c>
      <c r="V126" s="454" t="str">
        <f t="array" ref="V126">IF(B126="","",XLOOKUP($B126,Product,'Product List'!G:G))</f>
        <v/>
      </c>
      <c r="W126" s="434"/>
      <c r="X126" s="434" t="str">
        <f t="array" ref="X126">iferror(xlookup(B126,'Product List'!A:A,'Product List'!P:P),"")</f>
        <v/>
      </c>
      <c r="Y126" s="434">
        <f t="shared" si="9"/>
        <v>0</v>
      </c>
      <c r="Z126" s="434"/>
    </row>
    <row r="127" ht="14.25" customHeight="1">
      <c r="A127" s="448"/>
      <c r="B127" s="448"/>
      <c r="C127" s="454"/>
      <c r="D127" s="461"/>
      <c r="E127" s="461"/>
      <c r="F127" s="461"/>
      <c r="G127" s="450">
        <f t="shared" si="1"/>
        <v>0</v>
      </c>
      <c r="H127" s="451" t="str">
        <f t="shared" si="2"/>
        <v/>
      </c>
      <c r="I127" s="452" t="str">
        <f t="shared" si="8"/>
        <v/>
      </c>
      <c r="J127" s="477"/>
      <c r="K127" s="488"/>
      <c r="L127" s="454" t="str">
        <f t="shared" si="3"/>
        <v/>
      </c>
      <c r="M127" s="455" t="str">
        <f t="array" ref="M127">(IFERROR(if(K127="",IF(J127="","",XLOOKUP(L127,Personnel!$B$4:$G$4,Personnel!$B$5:$G$5)),xLOOKUP(L127,Personnel!$B$4:$G$4,Personnel!$B$6:$G$6)),""))</f>
        <v/>
      </c>
      <c r="N127" s="455">
        <f t="shared" si="4"/>
        <v>0</v>
      </c>
      <c r="O127" s="434"/>
      <c r="P127" s="456" t="str">
        <f t="shared" si="5"/>
        <v/>
      </c>
      <c r="Q127" s="457">
        <f t="shared" si="6"/>
        <v>0</v>
      </c>
      <c r="R127" s="458"/>
      <c r="S127" s="459" t="str">
        <f t="array" ref="S127">IF(B127="","",XLOOKUP($B127,Product,'Product List'!D:D))</f>
        <v/>
      </c>
      <c r="T127" s="454" t="str">
        <f t="array" ref="T127">IF(B127="","",XLOOKUP($B127,Product,'Product List'!E:E))</f>
        <v/>
      </c>
      <c r="U127" s="454" t="str">
        <f t="array" ref="U127">IF(B127="","",XLOOKUP($B127,Product,'Product List'!F:F))</f>
        <v/>
      </c>
      <c r="V127" s="454" t="str">
        <f t="array" ref="V127">IF(B127="","",XLOOKUP($B127,Product,'Product List'!G:G))</f>
        <v/>
      </c>
      <c r="W127" s="434"/>
      <c r="X127" s="434" t="str">
        <f t="array" ref="X127">iferror(xlookup(B127,'Product List'!A:A,'Product List'!P:P),"")</f>
        <v/>
      </c>
      <c r="Y127" s="434">
        <f t="shared" si="9"/>
        <v>0</v>
      </c>
      <c r="Z127" s="434"/>
    </row>
    <row r="128" ht="14.25" customHeight="1">
      <c r="A128" s="448"/>
      <c r="B128" s="448"/>
      <c r="C128" s="454"/>
      <c r="D128" s="461"/>
      <c r="E128" s="461"/>
      <c r="F128" s="461"/>
      <c r="G128" s="450">
        <f t="shared" si="1"/>
        <v>0</v>
      </c>
      <c r="H128" s="451" t="str">
        <f t="shared" si="2"/>
        <v/>
      </c>
      <c r="I128" s="452" t="str">
        <f t="shared" si="8"/>
        <v/>
      </c>
      <c r="J128" s="477"/>
      <c r="K128" s="488"/>
      <c r="L128" s="454" t="str">
        <f t="shared" si="3"/>
        <v/>
      </c>
      <c r="M128" s="455" t="str">
        <f t="array" ref="M128">(IFERROR(if(K128="",IF(J128="","",XLOOKUP(L128,Personnel!$B$4:$G$4,Personnel!$B$5:$G$5)),xLOOKUP(L128,Personnel!$B$4:$G$4,Personnel!$B$6:$G$6)),""))</f>
        <v/>
      </c>
      <c r="N128" s="455">
        <f t="shared" si="4"/>
        <v>0</v>
      </c>
      <c r="O128" s="434"/>
      <c r="P128" s="456" t="str">
        <f t="shared" si="5"/>
        <v/>
      </c>
      <c r="Q128" s="457">
        <f t="shared" si="6"/>
        <v>0</v>
      </c>
      <c r="R128" s="458"/>
      <c r="S128" s="459" t="str">
        <f t="array" ref="S128">IF(B128="","",XLOOKUP($B128,Product,'Product List'!D:D))</f>
        <v/>
      </c>
      <c r="T128" s="454" t="str">
        <f t="array" ref="T128">IF(B128="","",XLOOKUP($B128,Product,'Product List'!E:E))</f>
        <v/>
      </c>
      <c r="U128" s="454" t="str">
        <f t="array" ref="U128">IF(B128="","",XLOOKUP($B128,Product,'Product List'!F:F))</f>
        <v/>
      </c>
      <c r="V128" s="454" t="str">
        <f t="array" ref="V128">IF(B128="","",XLOOKUP($B128,Product,'Product List'!G:G))</f>
        <v/>
      </c>
      <c r="W128" s="434"/>
      <c r="X128" s="434" t="str">
        <f t="array" ref="X128">iferror(xlookup(B128,'Product List'!A:A,'Product List'!P:P),"")</f>
        <v/>
      </c>
      <c r="Y128" s="434">
        <f t="shared" si="9"/>
        <v>0</v>
      </c>
      <c r="Z128" s="434"/>
    </row>
    <row r="129" ht="14.25" customHeight="1">
      <c r="A129" s="448"/>
      <c r="B129" s="448"/>
      <c r="C129" s="454"/>
      <c r="D129" s="461"/>
      <c r="E129" s="487"/>
      <c r="F129" s="461"/>
      <c r="G129" s="450">
        <f t="shared" si="1"/>
        <v>0</v>
      </c>
      <c r="H129" s="451" t="str">
        <f t="shared" si="2"/>
        <v/>
      </c>
      <c r="I129" s="452" t="str">
        <f t="shared" si="8"/>
        <v/>
      </c>
      <c r="J129" s="477"/>
      <c r="K129" s="488"/>
      <c r="L129" s="454" t="str">
        <f t="shared" si="3"/>
        <v/>
      </c>
      <c r="M129" s="455" t="str">
        <f t="array" ref="M129">(IFERROR(if(K129="",IF(J129="","",XLOOKUP(L129,Personnel!$B$4:$G$4,Personnel!$B$5:$G$5)),xLOOKUP(L129,Personnel!$B$4:$G$4,Personnel!$B$6:$G$6)),""))</f>
        <v/>
      </c>
      <c r="N129" s="455">
        <f t="shared" si="4"/>
        <v>0</v>
      </c>
      <c r="O129" s="434"/>
      <c r="P129" s="456" t="str">
        <f t="shared" si="5"/>
        <v/>
      </c>
      <c r="Q129" s="457">
        <f t="shared" si="6"/>
        <v>0</v>
      </c>
      <c r="R129" s="458"/>
      <c r="S129" s="459" t="str">
        <f t="array" ref="S129">IF(B129="","",XLOOKUP($B129,Product,'Product List'!D:D))</f>
        <v/>
      </c>
      <c r="T129" s="454" t="str">
        <f t="array" ref="T129">IF(B129="","",XLOOKUP($B129,Product,'Product List'!E:E))</f>
        <v/>
      </c>
      <c r="U129" s="454" t="str">
        <f t="array" ref="U129">IF(B129="","",XLOOKUP($B129,Product,'Product List'!F:F))</f>
        <v/>
      </c>
      <c r="V129" s="454" t="str">
        <f t="array" ref="V129">IF(B129="","",XLOOKUP($B129,Product,'Product List'!G:G))</f>
        <v/>
      </c>
      <c r="W129" s="434"/>
      <c r="X129" s="434" t="str">
        <f t="array" ref="X129">iferror(xlookup(B129,'Product List'!A:A,'Product List'!P:P),"")</f>
        <v/>
      </c>
      <c r="Y129" s="434">
        <f t="shared" si="9"/>
        <v>0</v>
      </c>
      <c r="Z129" s="434"/>
    </row>
    <row r="130" ht="14.25" customHeight="1">
      <c r="A130" s="448"/>
      <c r="B130" s="448"/>
      <c r="C130" s="454"/>
      <c r="D130" s="461"/>
      <c r="E130" s="461"/>
      <c r="F130" s="461"/>
      <c r="G130" s="450">
        <f t="shared" si="1"/>
        <v>0</v>
      </c>
      <c r="H130" s="451" t="str">
        <f t="shared" si="2"/>
        <v/>
      </c>
      <c r="I130" s="452" t="str">
        <f t="shared" si="8"/>
        <v/>
      </c>
      <c r="J130" s="477"/>
      <c r="K130" s="488"/>
      <c r="L130" s="454" t="str">
        <f t="shared" si="3"/>
        <v/>
      </c>
      <c r="M130" s="455" t="str">
        <f t="array" ref="M130">(IFERROR(if(K130="",IF(J130="","",XLOOKUP(L130,Personnel!$B$4:$G$4,Personnel!$B$5:$G$5)),xLOOKUP(L130,Personnel!$B$4:$G$4,Personnel!$B$6:$G$6)),""))</f>
        <v/>
      </c>
      <c r="N130" s="455">
        <f t="shared" si="4"/>
        <v>0</v>
      </c>
      <c r="O130" s="434"/>
      <c r="P130" s="456" t="str">
        <f t="shared" si="5"/>
        <v/>
      </c>
      <c r="Q130" s="457">
        <f t="shared" si="6"/>
        <v>0</v>
      </c>
      <c r="R130" s="458"/>
      <c r="S130" s="459" t="str">
        <f t="array" ref="S130">IF(B130="","",XLOOKUP($B130,Product,'Product List'!D:D))</f>
        <v/>
      </c>
      <c r="T130" s="454" t="str">
        <f t="array" ref="T130">IF(B130="","",XLOOKUP($B130,Product,'Product List'!E:E))</f>
        <v/>
      </c>
      <c r="U130" s="454" t="str">
        <f t="array" ref="U130">IF(B130="","",XLOOKUP($B130,Product,'Product List'!F:F))</f>
        <v/>
      </c>
      <c r="V130" s="454" t="str">
        <f t="array" ref="V130">IF(B130="","",XLOOKUP($B130,Product,'Product List'!G:G))</f>
        <v/>
      </c>
      <c r="W130" s="434"/>
      <c r="X130" s="434" t="str">
        <f t="array" ref="X130">iferror(xlookup(B130,'Product List'!A:A,'Product List'!P:P),"")</f>
        <v/>
      </c>
      <c r="Y130" s="434">
        <f t="shared" si="9"/>
        <v>0</v>
      </c>
      <c r="Z130" s="434"/>
    </row>
    <row r="131" ht="14.25" customHeight="1">
      <c r="A131" s="448"/>
      <c r="B131" s="448"/>
      <c r="C131" s="454"/>
      <c r="D131" s="461"/>
      <c r="E131" s="487"/>
      <c r="F131" s="461"/>
      <c r="G131" s="450">
        <f t="shared" si="1"/>
        <v>0</v>
      </c>
      <c r="H131" s="451" t="str">
        <f t="shared" si="2"/>
        <v/>
      </c>
      <c r="I131" s="452" t="str">
        <f t="shared" si="8"/>
        <v/>
      </c>
      <c r="J131" s="477"/>
      <c r="K131" s="488"/>
      <c r="L131" s="454" t="str">
        <f t="shared" si="3"/>
        <v/>
      </c>
      <c r="M131" s="455" t="str">
        <f t="array" ref="M131">(IFERROR(if(K131="",IF(J131="","",XLOOKUP(L131,Personnel!$B$4:$G$4,Personnel!$B$5:$G$5)),xLOOKUP(L131,Personnel!$B$4:$G$4,Personnel!$B$6:$G$6)),""))</f>
        <v/>
      </c>
      <c r="N131" s="455">
        <f t="shared" si="4"/>
        <v>0</v>
      </c>
      <c r="O131" s="434"/>
      <c r="P131" s="456" t="str">
        <f t="shared" si="5"/>
        <v/>
      </c>
      <c r="Q131" s="457">
        <f t="shared" si="6"/>
        <v>0</v>
      </c>
      <c r="R131" s="458"/>
      <c r="S131" s="459" t="str">
        <f t="array" ref="S131">IF(B131="","",XLOOKUP($B131,Product,'Product List'!D:D))</f>
        <v/>
      </c>
      <c r="T131" s="454" t="str">
        <f t="array" ref="T131">IF(B131="","",XLOOKUP($B131,Product,'Product List'!E:E))</f>
        <v/>
      </c>
      <c r="U131" s="454" t="str">
        <f t="array" ref="U131">IF(B131="","",XLOOKUP($B131,Product,'Product List'!F:F))</f>
        <v/>
      </c>
      <c r="V131" s="454" t="str">
        <f t="array" ref="V131">IF(B131="","",XLOOKUP($B131,Product,'Product List'!G:G))</f>
        <v/>
      </c>
      <c r="W131" s="434"/>
      <c r="X131" s="434" t="str">
        <f t="array" ref="X131">iferror(xlookup(B131,'Product List'!A:A,'Product List'!P:P),"")</f>
        <v/>
      </c>
      <c r="Y131" s="434">
        <f t="shared" si="9"/>
        <v>0</v>
      </c>
      <c r="Z131" s="434"/>
    </row>
    <row r="132" ht="14.25" customHeight="1">
      <c r="A132" s="448"/>
      <c r="B132" s="448"/>
      <c r="C132" s="454"/>
      <c r="D132" s="461"/>
      <c r="E132" s="487"/>
      <c r="F132" s="461"/>
      <c r="G132" s="450">
        <f t="shared" si="1"/>
        <v>0</v>
      </c>
      <c r="H132" s="451" t="str">
        <f t="shared" si="2"/>
        <v/>
      </c>
      <c r="I132" s="452" t="str">
        <f t="shared" si="8"/>
        <v/>
      </c>
      <c r="J132" s="477"/>
      <c r="K132" s="488"/>
      <c r="L132" s="454" t="str">
        <f t="shared" si="3"/>
        <v/>
      </c>
      <c r="M132" s="455" t="str">
        <f t="array" ref="M132">(IFERROR(if(K132="",IF(J132="","",XLOOKUP(L132,Personnel!$B$4:$G$4,Personnel!$B$5:$G$5)),xLOOKUP(L132,Personnel!$B$4:$G$4,Personnel!$B$6:$G$6)),""))</f>
        <v/>
      </c>
      <c r="N132" s="455">
        <f t="shared" si="4"/>
        <v>0</v>
      </c>
      <c r="O132" s="434"/>
      <c r="P132" s="456" t="str">
        <f t="shared" si="5"/>
        <v/>
      </c>
      <c r="Q132" s="457">
        <f t="shared" si="6"/>
        <v>0</v>
      </c>
      <c r="R132" s="458"/>
      <c r="S132" s="459" t="str">
        <f t="array" ref="S132">IF(B132="","",XLOOKUP($B132,Product,'Product List'!D:D))</f>
        <v/>
      </c>
      <c r="T132" s="454" t="str">
        <f t="array" ref="T132">IF(B132="","",XLOOKUP($B132,Product,'Product List'!E:E))</f>
        <v/>
      </c>
      <c r="U132" s="454" t="str">
        <f t="array" ref="U132">IF(B132="","",XLOOKUP($B132,Product,'Product List'!F:F))</f>
        <v/>
      </c>
      <c r="V132" s="454" t="str">
        <f t="array" ref="V132">IF(B132="","",XLOOKUP($B132,Product,'Product List'!G:G))</f>
        <v/>
      </c>
      <c r="W132" s="434"/>
      <c r="X132" s="434" t="str">
        <f t="array" ref="X132">iferror(xlookup(B132,'Product List'!A:A,'Product List'!P:P),"")</f>
        <v/>
      </c>
      <c r="Y132" s="434">
        <f t="shared" si="9"/>
        <v>0</v>
      </c>
      <c r="Z132" s="434"/>
    </row>
    <row r="133" ht="14.25" customHeight="1">
      <c r="A133" s="448"/>
      <c r="B133" s="448"/>
      <c r="C133" s="454"/>
      <c r="D133" s="461"/>
      <c r="E133" s="487"/>
      <c r="F133" s="461"/>
      <c r="G133" s="450">
        <f t="shared" si="1"/>
        <v>0</v>
      </c>
      <c r="H133" s="451" t="str">
        <f t="shared" si="2"/>
        <v/>
      </c>
      <c r="I133" s="452" t="str">
        <f t="shared" si="8"/>
        <v/>
      </c>
      <c r="J133" s="477"/>
      <c r="K133" s="488"/>
      <c r="L133" s="454" t="str">
        <f t="shared" si="3"/>
        <v/>
      </c>
      <c r="M133" s="455" t="str">
        <f t="array" ref="M133">(IFERROR(if(K133="",IF(J133="","",XLOOKUP(L133,Personnel!$B$4:$G$4,Personnel!$B$5:$G$5)),xLOOKUP(L133,Personnel!$B$4:$G$4,Personnel!$B$6:$G$6)),""))</f>
        <v/>
      </c>
      <c r="N133" s="455">
        <f t="shared" si="4"/>
        <v>0</v>
      </c>
      <c r="O133" s="434"/>
      <c r="P133" s="456" t="str">
        <f t="shared" si="5"/>
        <v/>
      </c>
      <c r="Q133" s="457">
        <f t="shared" si="6"/>
        <v>0</v>
      </c>
      <c r="R133" s="458"/>
      <c r="S133" s="459" t="str">
        <f t="array" ref="S133">IF(B133="","",XLOOKUP($B133,Product,'Product List'!D:D))</f>
        <v/>
      </c>
      <c r="T133" s="454" t="str">
        <f t="array" ref="T133">IF(B133="","",XLOOKUP($B133,Product,'Product List'!E:E))</f>
        <v/>
      </c>
      <c r="U133" s="454" t="str">
        <f t="array" ref="U133">IF(B133="","",XLOOKUP($B133,Product,'Product List'!F:F))</f>
        <v/>
      </c>
      <c r="V133" s="454" t="str">
        <f t="array" ref="V133">IF(B133="","",XLOOKUP($B133,Product,'Product List'!G:G))</f>
        <v/>
      </c>
      <c r="W133" s="434"/>
      <c r="X133" s="434" t="str">
        <f t="array" ref="X133">iferror(xlookup(B133,'Product List'!A:A,'Product List'!P:P),"")</f>
        <v/>
      </c>
      <c r="Y133" s="434">
        <f t="shared" si="9"/>
        <v>0</v>
      </c>
      <c r="Z133" s="434"/>
    </row>
    <row r="134" ht="14.25" customHeight="1">
      <c r="A134" s="448"/>
      <c r="B134" s="448"/>
      <c r="C134" s="454"/>
      <c r="D134" s="461"/>
      <c r="E134" s="487"/>
      <c r="F134" s="461"/>
      <c r="G134" s="450">
        <f t="shared" si="1"/>
        <v>0</v>
      </c>
      <c r="H134" s="451" t="str">
        <f t="shared" si="2"/>
        <v/>
      </c>
      <c r="I134" s="452" t="str">
        <f t="shared" si="8"/>
        <v/>
      </c>
      <c r="J134" s="477"/>
      <c r="K134" s="488"/>
      <c r="L134" s="454" t="str">
        <f t="shared" si="3"/>
        <v/>
      </c>
      <c r="M134" s="455" t="str">
        <f t="array" ref="M134">(IFERROR(if(K134="",IF(J134="","",XLOOKUP(L134,Personnel!$B$4:$G$4,Personnel!$B$5:$G$5)),xLOOKUP(L134,Personnel!$B$4:$G$4,Personnel!$B$6:$G$6)),""))</f>
        <v/>
      </c>
      <c r="N134" s="455">
        <f t="shared" si="4"/>
        <v>0</v>
      </c>
      <c r="O134" s="434"/>
      <c r="P134" s="456" t="str">
        <f t="shared" si="5"/>
        <v/>
      </c>
      <c r="Q134" s="457">
        <f t="shared" si="6"/>
        <v>0</v>
      </c>
      <c r="R134" s="458"/>
      <c r="S134" s="459" t="str">
        <f t="array" ref="S134">IF(B134="","",XLOOKUP($B134,Product,'Product List'!D:D))</f>
        <v/>
      </c>
      <c r="T134" s="454" t="str">
        <f t="array" ref="T134">IF(B134="","",XLOOKUP($B134,Product,'Product List'!E:E))</f>
        <v/>
      </c>
      <c r="U134" s="454" t="str">
        <f t="array" ref="U134">IF(B134="","",XLOOKUP($B134,Product,'Product List'!F:F))</f>
        <v/>
      </c>
      <c r="V134" s="454" t="str">
        <f t="array" ref="V134">IF(B134="","",XLOOKUP($B134,Product,'Product List'!G:G))</f>
        <v/>
      </c>
      <c r="W134" s="434"/>
      <c r="X134" s="434" t="str">
        <f t="array" ref="X134">iferror(xlookup(B134,'Product List'!A:A,'Product List'!P:P),"")</f>
        <v/>
      </c>
      <c r="Y134" s="434">
        <f t="shared" si="9"/>
        <v>0</v>
      </c>
      <c r="Z134" s="434"/>
    </row>
    <row r="135" ht="14.25" customHeight="1">
      <c r="A135" s="448"/>
      <c r="B135" s="448"/>
      <c r="C135" s="454"/>
      <c r="D135" s="461"/>
      <c r="E135" s="487"/>
      <c r="F135" s="461"/>
      <c r="G135" s="450">
        <f t="shared" si="1"/>
        <v>0</v>
      </c>
      <c r="H135" s="451" t="str">
        <f t="shared" si="2"/>
        <v/>
      </c>
      <c r="I135" s="452" t="str">
        <f t="shared" si="8"/>
        <v/>
      </c>
      <c r="J135" s="477"/>
      <c r="K135" s="488"/>
      <c r="L135" s="454" t="str">
        <f t="shared" si="3"/>
        <v/>
      </c>
      <c r="M135" s="455" t="str">
        <f t="array" ref="M135">(IFERROR(if(K135="",IF(J135="","",XLOOKUP(L135,Personnel!$B$4:$G$4,Personnel!$B$5:$G$5)),xLOOKUP(L135,Personnel!$B$4:$G$4,Personnel!$B$6:$G$6)),""))</f>
        <v/>
      </c>
      <c r="N135" s="455">
        <f t="shared" si="4"/>
        <v>0</v>
      </c>
      <c r="O135" s="434"/>
      <c r="P135" s="456" t="str">
        <f t="shared" si="5"/>
        <v/>
      </c>
      <c r="Q135" s="457">
        <f t="shared" si="6"/>
        <v>0</v>
      </c>
      <c r="R135" s="458"/>
      <c r="S135" s="459" t="str">
        <f t="array" ref="S135">IF(B135="","",XLOOKUP($B135,Product,'Product List'!D:D))</f>
        <v/>
      </c>
      <c r="T135" s="454" t="str">
        <f t="array" ref="T135">IF(B135="","",XLOOKUP($B135,Product,'Product List'!E:E))</f>
        <v/>
      </c>
      <c r="U135" s="454" t="str">
        <f t="array" ref="U135">IF(B135="","",XLOOKUP($B135,Product,'Product List'!F:F))</f>
        <v/>
      </c>
      <c r="V135" s="454" t="str">
        <f t="array" ref="V135">IF(B135="","",XLOOKUP($B135,Product,'Product List'!G:G))</f>
        <v/>
      </c>
      <c r="W135" s="434"/>
      <c r="X135" s="434" t="str">
        <f t="array" ref="X135">iferror(xlookup(B135,'Product List'!A:A,'Product List'!P:P),"")</f>
        <v/>
      </c>
      <c r="Y135" s="434">
        <f t="shared" si="9"/>
        <v>0</v>
      </c>
      <c r="Z135" s="434"/>
    </row>
    <row r="136" ht="14.25" customHeight="1">
      <c r="A136" s="448"/>
      <c r="B136" s="448"/>
      <c r="C136" s="454"/>
      <c r="D136" s="461"/>
      <c r="E136" s="461"/>
      <c r="F136" s="461"/>
      <c r="G136" s="450">
        <f t="shared" si="1"/>
        <v>0</v>
      </c>
      <c r="H136" s="451" t="str">
        <f t="shared" si="2"/>
        <v/>
      </c>
      <c r="I136" s="452" t="str">
        <f t="shared" si="8"/>
        <v/>
      </c>
      <c r="J136" s="477"/>
      <c r="K136" s="488"/>
      <c r="L136" s="454" t="str">
        <f t="shared" si="3"/>
        <v/>
      </c>
      <c r="M136" s="455" t="str">
        <f t="array" ref="M136">(IFERROR(if(K136="",IF(J136="","",XLOOKUP(L136,Personnel!$B$4:$G$4,Personnel!$B$5:$G$5)),xLOOKUP(L136,Personnel!$B$4:$G$4,Personnel!$B$6:$G$6)),""))</f>
        <v/>
      </c>
      <c r="N136" s="455">
        <f t="shared" si="4"/>
        <v>0</v>
      </c>
      <c r="O136" s="434"/>
      <c r="P136" s="456" t="str">
        <f t="shared" si="5"/>
        <v/>
      </c>
      <c r="Q136" s="457">
        <f t="shared" si="6"/>
        <v>0</v>
      </c>
      <c r="R136" s="458"/>
      <c r="S136" s="459" t="str">
        <f t="array" ref="S136">IF(B136="","",XLOOKUP($B136,Product,'Product List'!D:D))</f>
        <v/>
      </c>
      <c r="T136" s="454" t="str">
        <f t="array" ref="T136">IF(B136="","",XLOOKUP($B136,Product,'Product List'!E:E))</f>
        <v/>
      </c>
      <c r="U136" s="454" t="str">
        <f t="array" ref="U136">IF(B136="","",XLOOKUP($B136,Product,'Product List'!F:F))</f>
        <v/>
      </c>
      <c r="V136" s="454" t="str">
        <f t="array" ref="V136">IF(B136="","",XLOOKUP($B136,Product,'Product List'!G:G))</f>
        <v/>
      </c>
      <c r="W136" s="434"/>
      <c r="X136" s="434"/>
      <c r="Y136" s="434"/>
      <c r="Z136" s="434"/>
    </row>
    <row r="137" ht="14.25" customHeight="1">
      <c r="A137" s="448"/>
      <c r="B137" s="448"/>
      <c r="C137" s="454"/>
      <c r="D137" s="461"/>
      <c r="E137" s="461"/>
      <c r="F137" s="461"/>
      <c r="G137" s="450">
        <f t="shared" si="1"/>
        <v>0</v>
      </c>
      <c r="H137" s="451" t="str">
        <f t="shared" si="2"/>
        <v/>
      </c>
      <c r="I137" s="452" t="str">
        <f t="shared" si="8"/>
        <v/>
      </c>
      <c r="J137" s="477"/>
      <c r="K137" s="488"/>
      <c r="L137" s="454" t="str">
        <f t="shared" si="3"/>
        <v/>
      </c>
      <c r="M137" s="455" t="str">
        <f t="array" ref="M137">(IFERROR(if(K137="",IF(J137="","",XLOOKUP(L137,Personnel!$B$4:$G$4,Personnel!$B$5:$G$5)),xLOOKUP(L137,Personnel!$B$4:$G$4,Personnel!$B$6:$G$6)),""))</f>
        <v/>
      </c>
      <c r="N137" s="455">
        <f t="shared" si="4"/>
        <v>0</v>
      </c>
      <c r="O137" s="434"/>
      <c r="P137" s="456" t="str">
        <f t="shared" si="5"/>
        <v/>
      </c>
      <c r="Q137" s="457">
        <f t="shared" si="6"/>
        <v>0</v>
      </c>
      <c r="R137" s="458"/>
      <c r="S137" s="459" t="str">
        <f t="array" ref="S137">IF(B137="","",XLOOKUP($B137,Product,'Product List'!D:D))</f>
        <v/>
      </c>
      <c r="T137" s="454" t="str">
        <f t="array" ref="T137">IF(B137="","",XLOOKUP($B137,Product,'Product List'!E:E))</f>
        <v/>
      </c>
      <c r="U137" s="454" t="str">
        <f t="array" ref="U137">IF(B137="","",XLOOKUP($B137,Product,'Product List'!F:F))</f>
        <v/>
      </c>
      <c r="V137" s="454" t="str">
        <f t="array" ref="V137">IF(B137="","",XLOOKUP($B137,Product,'Product List'!G:G))</f>
        <v/>
      </c>
      <c r="W137" s="434"/>
      <c r="X137" s="434" t="str">
        <f t="array" ref="X137">iferror(xlookup(B137,'Product List'!A:A,'Product List'!P:P),"")</f>
        <v/>
      </c>
      <c r="Y137" s="434">
        <f t="shared" ref="Y137:Y647" si="10">J137*X137</f>
        <v>0</v>
      </c>
      <c r="Z137" s="434"/>
    </row>
    <row r="138" ht="14.25" customHeight="1">
      <c r="A138" s="448"/>
      <c r="B138" s="448"/>
      <c r="C138" s="454"/>
      <c r="D138" s="461"/>
      <c r="E138" s="461"/>
      <c r="F138" s="461"/>
      <c r="G138" s="450">
        <f t="shared" si="1"/>
        <v>0</v>
      </c>
      <c r="H138" s="451" t="str">
        <f t="shared" si="2"/>
        <v/>
      </c>
      <c r="I138" s="452" t="str">
        <f t="shared" si="8"/>
        <v/>
      </c>
      <c r="J138" s="477"/>
      <c r="K138" s="488"/>
      <c r="L138" s="454" t="str">
        <f t="shared" si="3"/>
        <v/>
      </c>
      <c r="M138" s="455" t="str">
        <f t="array" ref="M138">(IFERROR(if(K138="",IF(J138="","",XLOOKUP(L138,Personnel!$B$4:$G$4,Personnel!$B$5:$G$5)),xLOOKUP(L138,Personnel!$B$4:$G$4,Personnel!$B$6:$G$6)),""))</f>
        <v/>
      </c>
      <c r="N138" s="455">
        <f t="shared" si="4"/>
        <v>0</v>
      </c>
      <c r="O138" s="434"/>
      <c r="P138" s="456" t="str">
        <f t="shared" si="5"/>
        <v/>
      </c>
      <c r="Q138" s="457">
        <f t="shared" si="6"/>
        <v>0</v>
      </c>
      <c r="R138" s="458"/>
      <c r="S138" s="459" t="str">
        <f t="array" ref="S138">IF(B138="","",XLOOKUP($B138,Product,'Product List'!D:D))</f>
        <v/>
      </c>
      <c r="T138" s="454" t="str">
        <f t="array" ref="T138">IF(B138="","",XLOOKUP($B138,Product,'Product List'!E:E))</f>
        <v/>
      </c>
      <c r="U138" s="454" t="str">
        <f t="array" ref="U138">IF(B138="","",XLOOKUP($B138,Product,'Product List'!F:F))</f>
        <v/>
      </c>
      <c r="V138" s="454" t="str">
        <f t="array" ref="V138">IF(B138="","",XLOOKUP($B138,Product,'Product List'!G:G))</f>
        <v/>
      </c>
      <c r="W138" s="434"/>
      <c r="X138" s="434" t="str">
        <f t="array" ref="X138">iferror(xlookup(B138,'Product List'!A:A,'Product List'!P:P),"")</f>
        <v/>
      </c>
      <c r="Y138" s="434">
        <f t="shared" si="10"/>
        <v>0</v>
      </c>
      <c r="Z138" s="434"/>
    </row>
    <row r="139" ht="14.25" customHeight="1">
      <c r="A139" s="448"/>
      <c r="B139" s="448"/>
      <c r="C139" s="454"/>
      <c r="D139" s="461"/>
      <c r="E139" s="461"/>
      <c r="F139" s="461"/>
      <c r="G139" s="450">
        <f t="shared" si="1"/>
        <v>0</v>
      </c>
      <c r="H139" s="451" t="str">
        <f t="shared" si="2"/>
        <v/>
      </c>
      <c r="I139" s="452" t="str">
        <f t="shared" si="8"/>
        <v/>
      </c>
      <c r="J139" s="477"/>
      <c r="K139" s="488"/>
      <c r="L139" s="454" t="str">
        <f t="shared" si="3"/>
        <v/>
      </c>
      <c r="M139" s="455" t="str">
        <f t="array" ref="M139">(IFERROR(if(K139="",IF(J139="","",XLOOKUP(L139,Personnel!$B$4:$G$4,Personnel!$B$5:$G$5)),xLOOKUP(L139,Personnel!$B$4:$G$4,Personnel!$B$6:$G$6)),""))</f>
        <v/>
      </c>
      <c r="N139" s="455">
        <f t="shared" si="4"/>
        <v>0</v>
      </c>
      <c r="O139" s="434"/>
      <c r="P139" s="456" t="str">
        <f t="shared" si="5"/>
        <v/>
      </c>
      <c r="Q139" s="457">
        <f t="shared" si="6"/>
        <v>0</v>
      </c>
      <c r="R139" s="458"/>
      <c r="S139" s="459" t="str">
        <f t="array" ref="S139">IF(B139="","",XLOOKUP($B139,Product,'Product List'!D:D))</f>
        <v/>
      </c>
      <c r="T139" s="454" t="str">
        <f t="array" ref="T139">IF(B139="","",XLOOKUP($B139,Product,'Product List'!E:E))</f>
        <v/>
      </c>
      <c r="U139" s="454" t="str">
        <f t="array" ref="U139">IF(B139="","",XLOOKUP($B139,Product,'Product List'!F:F))</f>
        <v/>
      </c>
      <c r="V139" s="454" t="str">
        <f t="array" ref="V139">IF(B139="","",XLOOKUP($B139,Product,'Product List'!G:G))</f>
        <v/>
      </c>
      <c r="W139" s="434"/>
      <c r="X139" s="434" t="str">
        <f t="array" ref="X139">iferror(xlookup(B139,'Product List'!A:A,'Product List'!P:P),"")</f>
        <v/>
      </c>
      <c r="Y139" s="434">
        <f t="shared" si="10"/>
        <v>0</v>
      </c>
      <c r="Z139" s="434"/>
    </row>
    <row r="140" ht="14.25" customHeight="1">
      <c r="A140" s="448"/>
      <c r="B140" s="448"/>
      <c r="C140" s="454"/>
      <c r="D140" s="461"/>
      <c r="E140" s="461"/>
      <c r="F140" s="461"/>
      <c r="G140" s="450">
        <f t="shared" si="1"/>
        <v>0</v>
      </c>
      <c r="H140" s="451" t="str">
        <f t="shared" si="2"/>
        <v/>
      </c>
      <c r="I140" s="452" t="str">
        <f t="shared" si="8"/>
        <v/>
      </c>
      <c r="J140" s="477"/>
      <c r="K140" s="488"/>
      <c r="L140" s="454" t="str">
        <f t="shared" si="3"/>
        <v/>
      </c>
      <c r="M140" s="455" t="str">
        <f t="array" ref="M140">(IFERROR(if(K140="",IF(J140="","",XLOOKUP(L140,Personnel!$B$4:$G$4,Personnel!$B$5:$G$5)),xLOOKUP(L140,Personnel!$B$4:$G$4,Personnel!$B$6:$G$6)),""))</f>
        <v/>
      </c>
      <c r="N140" s="455">
        <f t="shared" si="4"/>
        <v>0</v>
      </c>
      <c r="O140" s="434"/>
      <c r="P140" s="456" t="str">
        <f t="shared" si="5"/>
        <v/>
      </c>
      <c r="Q140" s="457">
        <f t="shared" si="6"/>
        <v>0</v>
      </c>
      <c r="R140" s="458"/>
      <c r="S140" s="459" t="str">
        <f t="array" ref="S140">IF(B140="","",XLOOKUP($B140,Product,'Product List'!D:D))</f>
        <v/>
      </c>
      <c r="T140" s="454" t="str">
        <f t="array" ref="T140">IF(B140="","",XLOOKUP($B140,Product,'Product List'!E:E))</f>
        <v/>
      </c>
      <c r="U140" s="454" t="str">
        <f t="array" ref="U140">IF(B140="","",XLOOKUP($B140,Product,'Product List'!F:F))</f>
        <v/>
      </c>
      <c r="V140" s="454" t="str">
        <f t="array" ref="V140">IF(B140="","",XLOOKUP($B140,Product,'Product List'!G:G))</f>
        <v/>
      </c>
      <c r="W140" s="434"/>
      <c r="X140" s="434" t="str">
        <f t="array" ref="X140">iferror(xlookup(B140,'Product List'!A:A,'Product List'!P:P),"")</f>
        <v/>
      </c>
      <c r="Y140" s="434">
        <f t="shared" si="10"/>
        <v>0</v>
      </c>
      <c r="Z140" s="434"/>
    </row>
    <row r="141" ht="14.25" customHeight="1">
      <c r="A141" s="448"/>
      <c r="B141" s="448"/>
      <c r="C141" s="454"/>
      <c r="D141" s="461"/>
      <c r="E141" s="487"/>
      <c r="F141" s="461"/>
      <c r="G141" s="450">
        <f t="shared" si="1"/>
        <v>0</v>
      </c>
      <c r="H141" s="451" t="str">
        <f t="shared" si="2"/>
        <v/>
      </c>
      <c r="I141" s="452" t="str">
        <f t="shared" si="8"/>
        <v/>
      </c>
      <c r="J141" s="477"/>
      <c r="K141" s="488"/>
      <c r="L141" s="454" t="str">
        <f t="shared" si="3"/>
        <v/>
      </c>
      <c r="M141" s="455" t="str">
        <f t="array" ref="M141">(IFERROR(if(K141="",IF(J141="","",XLOOKUP(L141,Personnel!$B$4:$G$4,Personnel!$B$5:$G$5)),xLOOKUP(L141,Personnel!$B$4:$G$4,Personnel!$B$6:$G$6)),""))</f>
        <v/>
      </c>
      <c r="N141" s="455">
        <f t="shared" si="4"/>
        <v>0</v>
      </c>
      <c r="O141" s="434"/>
      <c r="P141" s="456" t="str">
        <f t="shared" si="5"/>
        <v/>
      </c>
      <c r="Q141" s="457">
        <f t="shared" si="6"/>
        <v>0</v>
      </c>
      <c r="R141" s="458"/>
      <c r="S141" s="459" t="str">
        <f t="array" ref="S141">IF(B141="","",XLOOKUP($B141,Product,'Product List'!D:D))</f>
        <v/>
      </c>
      <c r="T141" s="454" t="str">
        <f t="array" ref="T141">IF(B141="","",XLOOKUP($B141,Product,'Product List'!E:E))</f>
        <v/>
      </c>
      <c r="U141" s="454" t="str">
        <f t="array" ref="U141">IF(B141="","",XLOOKUP($B141,Product,'Product List'!F:F))</f>
        <v/>
      </c>
      <c r="V141" s="454" t="str">
        <f t="array" ref="V141">IF(B141="","",XLOOKUP($B141,Product,'Product List'!G:G))</f>
        <v/>
      </c>
      <c r="W141" s="434"/>
      <c r="X141" s="434" t="str">
        <f t="array" ref="X141">iferror(xlookup(B141,'Product List'!A:A,'Product List'!P:P),"")</f>
        <v/>
      </c>
      <c r="Y141" s="434">
        <f t="shared" si="10"/>
        <v>0</v>
      </c>
      <c r="Z141" s="434"/>
    </row>
    <row r="142" ht="14.25" customHeight="1">
      <c r="A142" s="448"/>
      <c r="B142" s="448"/>
      <c r="C142" s="454"/>
      <c r="D142" s="461"/>
      <c r="E142" s="487"/>
      <c r="F142" s="461"/>
      <c r="G142" s="450">
        <f t="shared" si="1"/>
        <v>0</v>
      </c>
      <c r="H142" s="451" t="str">
        <f t="shared" si="2"/>
        <v/>
      </c>
      <c r="I142" s="452" t="str">
        <f t="shared" si="8"/>
        <v/>
      </c>
      <c r="J142" s="477"/>
      <c r="K142" s="488"/>
      <c r="L142" s="454" t="str">
        <f t="shared" si="3"/>
        <v/>
      </c>
      <c r="M142" s="455" t="str">
        <f t="array" ref="M142">(IFERROR(if(K142="",IF(J142="","",XLOOKUP(L142,Personnel!$B$4:$G$4,Personnel!$B$5:$G$5)),xLOOKUP(L142,Personnel!$B$4:$G$4,Personnel!$B$6:$G$6)),""))</f>
        <v/>
      </c>
      <c r="N142" s="455">
        <f t="shared" si="4"/>
        <v>0</v>
      </c>
      <c r="O142" s="434"/>
      <c r="P142" s="456" t="str">
        <f t="shared" si="5"/>
        <v/>
      </c>
      <c r="Q142" s="457">
        <f t="shared" si="6"/>
        <v>0</v>
      </c>
      <c r="R142" s="458"/>
      <c r="S142" s="459" t="str">
        <f t="array" ref="S142">IF(B142="","",XLOOKUP($B142,Product,'Product List'!D:D))</f>
        <v/>
      </c>
      <c r="T142" s="454" t="str">
        <f t="array" ref="T142">IF(B142="","",XLOOKUP($B142,Product,'Product List'!E:E))</f>
        <v/>
      </c>
      <c r="U142" s="454" t="str">
        <f t="array" ref="U142">IF(B142="","",XLOOKUP($B142,Product,'Product List'!F:F))</f>
        <v/>
      </c>
      <c r="V142" s="454" t="str">
        <f t="array" ref="V142">IF(B142="","",XLOOKUP($B142,Product,'Product List'!G:G))</f>
        <v/>
      </c>
      <c r="W142" s="434"/>
      <c r="X142" s="434" t="str">
        <f t="array" ref="X142">iferror(xlookup(B142,'Product List'!A:A,'Product List'!P:P),"")</f>
        <v/>
      </c>
      <c r="Y142" s="434">
        <f t="shared" si="10"/>
        <v>0</v>
      </c>
      <c r="Z142" s="434"/>
    </row>
    <row r="143" ht="14.25" customHeight="1">
      <c r="A143" s="448"/>
      <c r="B143" s="448"/>
      <c r="C143" s="454"/>
      <c r="D143" s="461"/>
      <c r="E143" s="487"/>
      <c r="F143" s="461"/>
      <c r="G143" s="450">
        <f t="shared" si="1"/>
        <v>0</v>
      </c>
      <c r="H143" s="451" t="str">
        <f t="shared" si="2"/>
        <v/>
      </c>
      <c r="I143" s="452" t="str">
        <f t="shared" si="8"/>
        <v/>
      </c>
      <c r="J143" s="477"/>
      <c r="K143" s="488"/>
      <c r="L143" s="454" t="str">
        <f t="shared" si="3"/>
        <v/>
      </c>
      <c r="M143" s="455" t="str">
        <f t="array" ref="M143">(IFERROR(if(K143="",IF(J143="","",XLOOKUP(L143,Personnel!$B$4:$G$4,Personnel!$B$5:$G$5)),xLOOKUP(L143,Personnel!$B$4:$G$4,Personnel!$B$6:$G$6)),""))</f>
        <v/>
      </c>
      <c r="N143" s="455">
        <f t="shared" si="4"/>
        <v>0</v>
      </c>
      <c r="O143" s="434"/>
      <c r="P143" s="456" t="str">
        <f t="shared" si="5"/>
        <v/>
      </c>
      <c r="Q143" s="457">
        <f t="shared" si="6"/>
        <v>0</v>
      </c>
      <c r="R143" s="458"/>
      <c r="S143" s="459" t="str">
        <f t="array" ref="S143">IF(B143="","",XLOOKUP($B143,Product,'Product List'!D:D))</f>
        <v/>
      </c>
      <c r="T143" s="454" t="str">
        <f t="array" ref="T143">IF(B143="","",XLOOKUP($B143,Product,'Product List'!E:E))</f>
        <v/>
      </c>
      <c r="U143" s="454" t="str">
        <f t="array" ref="U143">IF(B143="","",XLOOKUP($B143,Product,'Product List'!F:F))</f>
        <v/>
      </c>
      <c r="V143" s="454" t="str">
        <f t="array" ref="V143">IF(B143="","",XLOOKUP($B143,Product,'Product List'!G:G))</f>
        <v/>
      </c>
      <c r="W143" s="434"/>
      <c r="X143" s="434" t="str">
        <f t="array" ref="X143">iferror(xlookup(B143,'Product List'!A:A,'Product List'!P:P),"")</f>
        <v/>
      </c>
      <c r="Y143" s="434">
        <f t="shared" si="10"/>
        <v>0</v>
      </c>
      <c r="Z143" s="434"/>
    </row>
    <row r="144" ht="14.25" customHeight="1">
      <c r="A144" s="448"/>
      <c r="B144" s="448"/>
      <c r="C144" s="454"/>
      <c r="D144" s="461"/>
      <c r="E144" s="461"/>
      <c r="F144" s="461"/>
      <c r="G144" s="450">
        <f t="shared" si="1"/>
        <v>0</v>
      </c>
      <c r="H144" s="451" t="str">
        <f t="shared" si="2"/>
        <v/>
      </c>
      <c r="I144" s="452" t="str">
        <f t="shared" si="8"/>
        <v/>
      </c>
      <c r="J144" s="477"/>
      <c r="K144" s="488"/>
      <c r="L144" s="454" t="str">
        <f t="shared" si="3"/>
        <v/>
      </c>
      <c r="M144" s="455" t="str">
        <f t="array" ref="M144">(IFERROR(if(K144="",IF(J144="","",XLOOKUP(L144,Personnel!$B$4:$G$4,Personnel!$B$5:$G$5)),xLOOKUP(L144,Personnel!$B$4:$G$4,Personnel!$B$6:$G$6)),""))</f>
        <v/>
      </c>
      <c r="N144" s="455">
        <f t="shared" si="4"/>
        <v>0</v>
      </c>
      <c r="O144" s="434"/>
      <c r="P144" s="456" t="str">
        <f t="shared" si="5"/>
        <v/>
      </c>
      <c r="Q144" s="457">
        <f t="shared" si="6"/>
        <v>0</v>
      </c>
      <c r="R144" s="458"/>
      <c r="S144" s="459" t="str">
        <f t="array" ref="S144">IF(B144="","",XLOOKUP($B144,Product,'Product List'!D:D))</f>
        <v/>
      </c>
      <c r="T144" s="454" t="str">
        <f t="array" ref="T144">IF(B144="","",XLOOKUP($B144,Product,'Product List'!E:E))</f>
        <v/>
      </c>
      <c r="U144" s="454" t="str">
        <f t="array" ref="U144">IF(B144="","",XLOOKUP($B144,Product,'Product List'!F:F))</f>
        <v/>
      </c>
      <c r="V144" s="454" t="str">
        <f t="array" ref="V144">IF(B144="","",XLOOKUP($B144,Product,'Product List'!G:G))</f>
        <v/>
      </c>
      <c r="W144" s="434"/>
      <c r="X144" s="434" t="str">
        <f t="array" ref="X144">iferror(xlookup(B144,'Product List'!A:A,'Product List'!P:P),"")</f>
        <v/>
      </c>
      <c r="Y144" s="434">
        <f t="shared" si="10"/>
        <v>0</v>
      </c>
      <c r="Z144" s="434"/>
    </row>
    <row r="145" ht="14.25" customHeight="1">
      <c r="A145" s="448"/>
      <c r="B145" s="448"/>
      <c r="C145" s="454"/>
      <c r="D145" s="461"/>
      <c r="E145" s="461"/>
      <c r="F145" s="461"/>
      <c r="G145" s="450">
        <f t="shared" si="1"/>
        <v>0</v>
      </c>
      <c r="H145" s="451" t="str">
        <f t="shared" si="2"/>
        <v/>
      </c>
      <c r="I145" s="452" t="str">
        <f t="shared" si="8"/>
        <v/>
      </c>
      <c r="J145" s="477"/>
      <c r="K145" s="488"/>
      <c r="L145" s="454" t="str">
        <f t="shared" si="3"/>
        <v/>
      </c>
      <c r="M145" s="455" t="str">
        <f t="array" ref="M145">(IFERROR(if(K145="",IF(J145="","",XLOOKUP(L145,Personnel!$B$4:$G$4,Personnel!$B$5:$G$5)),xLOOKUP(L145,Personnel!$B$4:$G$4,Personnel!$B$6:$G$6)),""))</f>
        <v/>
      </c>
      <c r="N145" s="455">
        <f t="shared" si="4"/>
        <v>0</v>
      </c>
      <c r="O145" s="434"/>
      <c r="P145" s="456" t="str">
        <f t="shared" si="5"/>
        <v/>
      </c>
      <c r="Q145" s="457">
        <f t="shared" si="6"/>
        <v>0</v>
      </c>
      <c r="R145" s="458"/>
      <c r="S145" s="459" t="str">
        <f t="array" ref="S145">IF(B145="","",XLOOKUP($B145,Product,'Product List'!D:D))</f>
        <v/>
      </c>
      <c r="T145" s="454" t="str">
        <f t="array" ref="T145">IF(B145="","",XLOOKUP($B145,Product,'Product List'!E:E))</f>
        <v/>
      </c>
      <c r="U145" s="454" t="str">
        <f t="array" ref="U145">IF(B145="","",XLOOKUP($B145,Product,'Product List'!F:F))</f>
        <v/>
      </c>
      <c r="V145" s="454" t="str">
        <f t="array" ref="V145">IF(B145="","",XLOOKUP($B145,Product,'Product List'!G:G))</f>
        <v/>
      </c>
      <c r="W145" s="434"/>
      <c r="X145" s="434" t="str">
        <f t="array" ref="X145">iferror(xlookup(B145,'Product List'!A:A,'Product List'!P:P),"")</f>
        <v/>
      </c>
      <c r="Y145" s="434">
        <f t="shared" si="10"/>
        <v>0</v>
      </c>
      <c r="Z145" s="434"/>
    </row>
    <row r="146" ht="14.25" customHeight="1">
      <c r="A146" s="448"/>
      <c r="B146" s="448"/>
      <c r="C146" s="454"/>
      <c r="D146" s="461"/>
      <c r="E146" s="487"/>
      <c r="F146" s="461"/>
      <c r="G146" s="450">
        <f t="shared" si="1"/>
        <v>0</v>
      </c>
      <c r="H146" s="451" t="str">
        <f t="shared" si="2"/>
        <v/>
      </c>
      <c r="I146" s="452" t="str">
        <f t="shared" si="8"/>
        <v/>
      </c>
      <c r="J146" s="477"/>
      <c r="K146" s="488"/>
      <c r="L146" s="454" t="str">
        <f t="shared" si="3"/>
        <v/>
      </c>
      <c r="M146" s="455" t="str">
        <f t="array" ref="M146">(IFERROR(if(K146="",IF(J146="","",XLOOKUP(L146,Personnel!$B$4:$G$4,Personnel!$B$5:$G$5)),xLOOKUP(L146,Personnel!$B$4:$G$4,Personnel!$B$6:$G$6)),""))</f>
        <v/>
      </c>
      <c r="N146" s="455">
        <f t="shared" si="4"/>
        <v>0</v>
      </c>
      <c r="O146" s="434"/>
      <c r="P146" s="456" t="str">
        <f t="shared" si="5"/>
        <v/>
      </c>
      <c r="Q146" s="457">
        <f t="shared" si="6"/>
        <v>0</v>
      </c>
      <c r="R146" s="458"/>
      <c r="S146" s="459" t="str">
        <f t="array" ref="S146">IF(B146="","",XLOOKUP($B146,Product,'Product List'!D:D))</f>
        <v/>
      </c>
      <c r="T146" s="454" t="str">
        <f t="array" ref="T146">IF(B146="","",XLOOKUP($B146,Product,'Product List'!E:E))</f>
        <v/>
      </c>
      <c r="U146" s="454" t="str">
        <f t="array" ref="U146">IF(B146="","",XLOOKUP($B146,Product,'Product List'!F:F))</f>
        <v/>
      </c>
      <c r="V146" s="454" t="str">
        <f t="array" ref="V146">IF(B146="","",XLOOKUP($B146,Product,'Product List'!G:G))</f>
        <v/>
      </c>
      <c r="W146" s="434"/>
      <c r="X146" s="434" t="str">
        <f t="array" ref="X146">iferror(xlookup(B146,'Product List'!A:A,'Product List'!P:P),"")</f>
        <v/>
      </c>
      <c r="Y146" s="434">
        <f t="shared" si="10"/>
        <v>0</v>
      </c>
      <c r="Z146" s="434"/>
    </row>
    <row r="147" ht="14.25" customHeight="1">
      <c r="A147" s="448"/>
      <c r="B147" s="448"/>
      <c r="C147" s="454"/>
      <c r="D147" s="461"/>
      <c r="E147" s="461"/>
      <c r="F147" s="461"/>
      <c r="G147" s="450">
        <f t="shared" si="1"/>
        <v>0</v>
      </c>
      <c r="H147" s="451" t="str">
        <f t="shared" si="2"/>
        <v/>
      </c>
      <c r="I147" s="452" t="str">
        <f t="shared" si="8"/>
        <v/>
      </c>
      <c r="J147" s="477"/>
      <c r="K147" s="488"/>
      <c r="L147" s="454" t="str">
        <f t="shared" si="3"/>
        <v/>
      </c>
      <c r="M147" s="455" t="str">
        <f t="array" ref="M147">(IFERROR(if(K147="",IF(J147="","",XLOOKUP(L147,Personnel!$B$4:$G$4,Personnel!$B$5:$G$5)),xLOOKUP(L147,Personnel!$B$4:$G$4,Personnel!$B$6:$G$6)),""))</f>
        <v/>
      </c>
      <c r="N147" s="455">
        <f t="shared" si="4"/>
        <v>0</v>
      </c>
      <c r="O147" s="434"/>
      <c r="P147" s="456" t="str">
        <f t="shared" si="5"/>
        <v/>
      </c>
      <c r="Q147" s="457">
        <f t="shared" si="6"/>
        <v>0</v>
      </c>
      <c r="R147" s="458"/>
      <c r="S147" s="459" t="str">
        <f t="array" ref="S147">IF(B147="","",XLOOKUP($B147,Product,'Product List'!D:D))</f>
        <v/>
      </c>
      <c r="T147" s="454" t="str">
        <f t="array" ref="T147">IF(B147="","",XLOOKUP($B147,Product,'Product List'!E:E))</f>
        <v/>
      </c>
      <c r="U147" s="454" t="str">
        <f t="array" ref="U147">IF(B147="","",XLOOKUP($B147,Product,'Product List'!F:F))</f>
        <v/>
      </c>
      <c r="V147" s="454" t="str">
        <f t="array" ref="V147">IF(B147="","",XLOOKUP($B147,Product,'Product List'!G:G))</f>
        <v/>
      </c>
      <c r="W147" s="434"/>
      <c r="X147" s="434" t="str">
        <f t="array" ref="X147">iferror(xlookup(B147,'Product List'!A:A,'Product List'!P:P),"")</f>
        <v/>
      </c>
      <c r="Y147" s="434">
        <f t="shared" si="10"/>
        <v>0</v>
      </c>
      <c r="Z147" s="434"/>
    </row>
    <row r="148" ht="14.25" customHeight="1">
      <c r="A148" s="448"/>
      <c r="B148" s="448"/>
      <c r="C148" s="454"/>
      <c r="D148" s="461"/>
      <c r="E148" s="461"/>
      <c r="F148" s="461"/>
      <c r="G148" s="450">
        <f t="shared" si="1"/>
        <v>0</v>
      </c>
      <c r="H148" s="451" t="str">
        <f t="shared" si="2"/>
        <v/>
      </c>
      <c r="I148" s="452" t="str">
        <f t="shared" si="8"/>
        <v/>
      </c>
      <c r="J148" s="477"/>
      <c r="K148" s="488"/>
      <c r="L148" s="454" t="str">
        <f t="shared" si="3"/>
        <v/>
      </c>
      <c r="M148" s="455" t="str">
        <f t="array" ref="M148">(IFERROR(if(K148="",IF(J148="","",XLOOKUP(L148,Personnel!$B$4:$G$4,Personnel!$B$5:$G$5)),xLOOKUP(L148,Personnel!$B$4:$G$4,Personnel!$B$6:$G$6)),""))</f>
        <v/>
      </c>
      <c r="N148" s="455">
        <f t="shared" si="4"/>
        <v>0</v>
      </c>
      <c r="O148" s="434"/>
      <c r="P148" s="456" t="str">
        <f t="shared" si="5"/>
        <v/>
      </c>
      <c r="Q148" s="457">
        <f t="shared" si="6"/>
        <v>0</v>
      </c>
      <c r="R148" s="458"/>
      <c r="S148" s="459" t="str">
        <f t="array" ref="S148">IF(B148="","",XLOOKUP($B148,Product,'Product List'!D:D))</f>
        <v/>
      </c>
      <c r="T148" s="454" t="str">
        <f t="array" ref="T148">IF(B148="","",XLOOKUP($B148,Product,'Product List'!E:E))</f>
        <v/>
      </c>
      <c r="U148" s="454" t="str">
        <f t="array" ref="U148">IF(B148="","",XLOOKUP($B148,Product,'Product List'!F:F))</f>
        <v/>
      </c>
      <c r="V148" s="454" t="str">
        <f t="array" ref="V148">IF(B148="","",XLOOKUP($B148,Product,'Product List'!G:G))</f>
        <v/>
      </c>
      <c r="W148" s="434"/>
      <c r="X148" s="434" t="str">
        <f t="array" ref="X148">iferror(xlookup(B148,'Product List'!A:A,'Product List'!P:P),"")</f>
        <v/>
      </c>
      <c r="Y148" s="434">
        <f t="shared" si="10"/>
        <v>0</v>
      </c>
      <c r="Z148" s="434"/>
    </row>
    <row r="149" ht="14.25" customHeight="1">
      <c r="A149" s="448"/>
      <c r="B149" s="448"/>
      <c r="C149" s="454"/>
      <c r="D149" s="461"/>
      <c r="E149" s="487"/>
      <c r="F149" s="461"/>
      <c r="G149" s="450">
        <f t="shared" si="1"/>
        <v>0</v>
      </c>
      <c r="H149" s="451" t="str">
        <f t="shared" si="2"/>
        <v/>
      </c>
      <c r="I149" s="452" t="str">
        <f t="shared" si="8"/>
        <v/>
      </c>
      <c r="J149" s="477"/>
      <c r="K149" s="488"/>
      <c r="L149" s="454" t="str">
        <f t="shared" si="3"/>
        <v/>
      </c>
      <c r="M149" s="455" t="str">
        <f t="array" ref="M149">(IFERROR(if(K149="",IF(J149="","",XLOOKUP(L149,Personnel!$B$4:$G$4,Personnel!$B$5:$G$5)),xLOOKUP(L149,Personnel!$B$4:$G$4,Personnel!$B$6:$G$6)),""))</f>
        <v/>
      </c>
      <c r="N149" s="455">
        <f t="shared" si="4"/>
        <v>0</v>
      </c>
      <c r="O149" s="434"/>
      <c r="P149" s="456" t="str">
        <f t="shared" si="5"/>
        <v/>
      </c>
      <c r="Q149" s="457">
        <f t="shared" si="6"/>
        <v>0</v>
      </c>
      <c r="R149" s="458"/>
      <c r="S149" s="459" t="str">
        <f t="array" ref="S149">IF(B149="","",XLOOKUP($B149,Product,'Product List'!D:D))</f>
        <v/>
      </c>
      <c r="T149" s="454" t="str">
        <f t="array" ref="T149">IF(B149="","",XLOOKUP($B149,Product,'Product List'!E:E))</f>
        <v/>
      </c>
      <c r="U149" s="454" t="str">
        <f t="array" ref="U149">IF(B149="","",XLOOKUP($B149,Product,'Product List'!F:F))</f>
        <v/>
      </c>
      <c r="V149" s="454" t="str">
        <f t="array" ref="V149">IF(B149="","",XLOOKUP($B149,Product,'Product List'!G:G))</f>
        <v/>
      </c>
      <c r="W149" s="434"/>
      <c r="X149" s="434" t="str">
        <f t="array" ref="X149">iferror(xlookup(B149,'Product List'!A:A,'Product List'!P:P),"")</f>
        <v/>
      </c>
      <c r="Y149" s="434">
        <f t="shared" si="10"/>
        <v>0</v>
      </c>
      <c r="Z149" s="434"/>
    </row>
    <row r="150" ht="14.25" customHeight="1">
      <c r="A150" s="448"/>
      <c r="B150" s="448"/>
      <c r="C150" s="454"/>
      <c r="D150" s="461"/>
      <c r="E150" s="461"/>
      <c r="F150" s="461"/>
      <c r="G150" s="450">
        <f t="shared" si="1"/>
        <v>0</v>
      </c>
      <c r="H150" s="451" t="str">
        <f t="shared" si="2"/>
        <v/>
      </c>
      <c r="I150" s="452" t="str">
        <f t="shared" si="8"/>
        <v/>
      </c>
      <c r="J150" s="477"/>
      <c r="K150" s="488"/>
      <c r="L150" s="454" t="str">
        <f t="shared" si="3"/>
        <v/>
      </c>
      <c r="M150" s="455" t="str">
        <f t="array" ref="M150">(IFERROR(if(K150="",IF(J150="","",XLOOKUP(L150,Personnel!$B$4:$G$4,Personnel!$B$5:$G$5)),xLOOKUP(L150,Personnel!$B$4:$G$4,Personnel!$B$6:$G$6)),""))</f>
        <v/>
      </c>
      <c r="N150" s="455">
        <f t="shared" si="4"/>
        <v>0</v>
      </c>
      <c r="O150" s="434"/>
      <c r="P150" s="456" t="str">
        <f t="shared" si="5"/>
        <v/>
      </c>
      <c r="Q150" s="457">
        <f t="shared" si="6"/>
        <v>0</v>
      </c>
      <c r="R150" s="458"/>
      <c r="S150" s="459" t="str">
        <f t="array" ref="S150">IF(B150="","",XLOOKUP($B150,Product,'Product List'!D:D))</f>
        <v/>
      </c>
      <c r="T150" s="454" t="str">
        <f t="array" ref="T150">IF(B150="","",XLOOKUP($B150,Product,'Product List'!E:E))</f>
        <v/>
      </c>
      <c r="U150" s="454" t="str">
        <f t="array" ref="U150">IF(B150="","",XLOOKUP($B150,Product,'Product List'!F:F))</f>
        <v/>
      </c>
      <c r="V150" s="454" t="str">
        <f t="array" ref="V150">IF(B150="","",XLOOKUP($B150,Product,'Product List'!G:G))</f>
        <v/>
      </c>
      <c r="W150" s="434"/>
      <c r="X150" s="434" t="str">
        <f t="array" ref="X150">iferror(xlookup(B150,'Product List'!A:A,'Product List'!P:P),"")</f>
        <v/>
      </c>
      <c r="Y150" s="434">
        <f t="shared" si="10"/>
        <v>0</v>
      </c>
      <c r="Z150" s="434"/>
    </row>
    <row r="151" ht="14.25" customHeight="1">
      <c r="A151" s="448"/>
      <c r="B151" s="448"/>
      <c r="C151" s="454"/>
      <c r="D151" s="461"/>
      <c r="E151" s="461"/>
      <c r="F151" s="461"/>
      <c r="G151" s="450">
        <f t="shared" si="1"/>
        <v>0</v>
      </c>
      <c r="H151" s="451" t="str">
        <f t="shared" si="2"/>
        <v/>
      </c>
      <c r="I151" s="452" t="str">
        <f t="shared" si="8"/>
        <v/>
      </c>
      <c r="J151" s="477"/>
      <c r="K151" s="434"/>
      <c r="L151" s="454" t="str">
        <f t="shared" si="3"/>
        <v/>
      </c>
      <c r="M151" s="455" t="str">
        <f t="array" ref="M151">(IFERROR(if(K151="",IF(J151="","",XLOOKUP(L151,Personnel!$B$4:$G$4,Personnel!$B$5:$G$5)),xLOOKUP(L151,Personnel!$B$4:$G$4,Personnel!$B$6:$G$6)),""))</f>
        <v/>
      </c>
      <c r="N151" s="455">
        <f t="shared" si="4"/>
        <v>0</v>
      </c>
      <c r="O151" s="434"/>
      <c r="P151" s="456" t="str">
        <f t="shared" si="5"/>
        <v/>
      </c>
      <c r="Q151" s="457">
        <f t="shared" si="6"/>
        <v>0</v>
      </c>
      <c r="R151" s="458"/>
      <c r="S151" s="459" t="str">
        <f t="array" ref="S151">IF(B151="","",XLOOKUP($B151,Product,'Product List'!D:D))</f>
        <v/>
      </c>
      <c r="T151" s="454" t="str">
        <f t="array" ref="T151">IF(B151="","",XLOOKUP($B151,Product,'Product List'!E:E))</f>
        <v/>
      </c>
      <c r="U151" s="454" t="str">
        <f t="array" ref="U151">IF(B151="","",XLOOKUP($B151,Product,'Product List'!F:F))</f>
        <v/>
      </c>
      <c r="V151" s="454" t="str">
        <f t="array" ref="V151">IF(B151="","",XLOOKUP($B151,Product,'Product List'!G:G))</f>
        <v/>
      </c>
      <c r="W151" s="434"/>
      <c r="X151" s="434" t="str">
        <f t="array" ref="X151">iferror(xlookup(B151,'Product List'!A:A,'Product List'!P:P),"")</f>
        <v/>
      </c>
      <c r="Y151" s="434">
        <f t="shared" si="10"/>
        <v>0</v>
      </c>
      <c r="Z151" s="434"/>
    </row>
    <row r="152" ht="14.25" customHeight="1">
      <c r="A152" s="448"/>
      <c r="B152" s="448"/>
      <c r="C152" s="454"/>
      <c r="D152" s="461"/>
      <c r="E152" s="460"/>
      <c r="F152" s="461"/>
      <c r="G152" s="450">
        <f t="shared" si="1"/>
        <v>0</v>
      </c>
      <c r="H152" s="451" t="str">
        <f t="shared" si="2"/>
        <v/>
      </c>
      <c r="I152" s="452" t="str">
        <f t="shared" si="8"/>
        <v/>
      </c>
      <c r="J152" s="477"/>
      <c r="K152" s="434"/>
      <c r="L152" s="454" t="str">
        <f t="shared" si="3"/>
        <v/>
      </c>
      <c r="M152" s="455" t="str">
        <f t="array" ref="M152">(IFERROR(if(K152="",IF(J152="","",XLOOKUP(L152,Personnel!$B$4:$G$4,Personnel!$B$5:$G$5)),xLOOKUP(L152,Personnel!$B$4:$G$4,Personnel!$B$6:$G$6)),""))</f>
        <v/>
      </c>
      <c r="N152" s="455">
        <f t="shared" si="4"/>
        <v>0</v>
      </c>
      <c r="O152" s="434"/>
      <c r="P152" s="456" t="str">
        <f t="shared" si="5"/>
        <v/>
      </c>
      <c r="Q152" s="457">
        <f t="shared" si="6"/>
        <v>0</v>
      </c>
      <c r="R152" s="458"/>
      <c r="S152" s="459" t="str">
        <f t="array" ref="S152">IF(B152="","",XLOOKUP($B152,Product,'Product List'!D:D))</f>
        <v/>
      </c>
      <c r="T152" s="454" t="str">
        <f t="array" ref="T152">IF(B152="","",XLOOKUP($B152,Product,'Product List'!E:E))</f>
        <v/>
      </c>
      <c r="U152" s="454" t="str">
        <f t="array" ref="U152">IF(B152="","",XLOOKUP($B152,Product,'Product List'!F:F))</f>
        <v/>
      </c>
      <c r="V152" s="454" t="str">
        <f t="array" ref="V152">IF(B152="","",XLOOKUP($B152,Product,'Product List'!G:G))</f>
        <v/>
      </c>
      <c r="W152" s="434"/>
      <c r="X152" s="434" t="str">
        <f t="array" ref="X152">iferror(xlookup(B152,'Product List'!A:A,'Product List'!P:P),"")</f>
        <v/>
      </c>
      <c r="Y152" s="434">
        <f t="shared" si="10"/>
        <v>0</v>
      </c>
      <c r="Z152" s="434"/>
    </row>
    <row r="153" ht="14.25" customHeight="1">
      <c r="A153" s="448"/>
      <c r="B153" s="448"/>
      <c r="C153" s="454"/>
      <c r="D153" s="461"/>
      <c r="E153" s="487"/>
      <c r="F153" s="461"/>
      <c r="G153" s="450">
        <f t="shared" si="1"/>
        <v>0</v>
      </c>
      <c r="H153" s="451" t="str">
        <f t="shared" si="2"/>
        <v/>
      </c>
      <c r="I153" s="452" t="str">
        <f t="shared" si="8"/>
        <v/>
      </c>
      <c r="J153" s="477"/>
      <c r="K153" s="434"/>
      <c r="L153" s="454" t="str">
        <f t="shared" si="3"/>
        <v/>
      </c>
      <c r="M153" s="455" t="str">
        <f t="array" ref="M153">(IFERROR(if(K153="",IF(J153="","",XLOOKUP(L153,Personnel!$B$4:$G$4,Personnel!$B$5:$G$5)),xLOOKUP(L153,Personnel!$B$4:$G$4,Personnel!$B$6:$G$6)),""))</f>
        <v/>
      </c>
      <c r="N153" s="455">
        <f t="shared" si="4"/>
        <v>0</v>
      </c>
      <c r="O153" s="434"/>
      <c r="P153" s="456" t="str">
        <f t="shared" si="5"/>
        <v/>
      </c>
      <c r="Q153" s="457">
        <f t="shared" si="6"/>
        <v>0</v>
      </c>
      <c r="R153" s="458"/>
      <c r="S153" s="459" t="str">
        <f t="array" ref="S153">IF(B153="","",XLOOKUP($B153,Product,'Product List'!D:D))</f>
        <v/>
      </c>
      <c r="T153" s="454" t="str">
        <f t="array" ref="T153">IF(B153="","",XLOOKUP($B153,Product,'Product List'!E:E))</f>
        <v/>
      </c>
      <c r="U153" s="454" t="str">
        <f t="array" ref="U153">IF(B153="","",XLOOKUP($B153,Product,'Product List'!F:F))</f>
        <v/>
      </c>
      <c r="V153" s="454" t="str">
        <f t="array" ref="V153">IF(B153="","",XLOOKUP($B153,Product,'Product List'!G:G))</f>
        <v/>
      </c>
      <c r="W153" s="434"/>
      <c r="X153" s="434" t="str">
        <f t="array" ref="X153">iferror(xlookup(B153,'Product List'!A:A,'Product List'!P:P),"")</f>
        <v/>
      </c>
      <c r="Y153" s="434">
        <f t="shared" si="10"/>
        <v>0</v>
      </c>
      <c r="Z153" s="434"/>
    </row>
    <row r="154" ht="14.25" customHeight="1">
      <c r="A154" s="448"/>
      <c r="B154" s="448"/>
      <c r="C154" s="454"/>
      <c r="D154" s="461"/>
      <c r="E154" s="487"/>
      <c r="F154" s="461"/>
      <c r="G154" s="450">
        <f t="shared" si="1"/>
        <v>0</v>
      </c>
      <c r="H154" s="451" t="str">
        <f t="shared" si="2"/>
        <v/>
      </c>
      <c r="I154" s="452" t="str">
        <f t="shared" si="8"/>
        <v/>
      </c>
      <c r="J154" s="477"/>
      <c r="K154" s="434"/>
      <c r="L154" s="454" t="str">
        <f t="shared" si="3"/>
        <v/>
      </c>
      <c r="M154" s="455" t="str">
        <f t="array" ref="M154">(IFERROR(if(K154="",IF(J154="","",XLOOKUP(L154,Personnel!$B$4:$G$4,Personnel!$B$5:$G$5)),xLOOKUP(L154,Personnel!$B$4:$G$4,Personnel!$B$6:$G$6)),""))</f>
        <v/>
      </c>
      <c r="N154" s="455">
        <f t="shared" si="4"/>
        <v>0</v>
      </c>
      <c r="O154" s="434"/>
      <c r="P154" s="456" t="str">
        <f t="shared" si="5"/>
        <v/>
      </c>
      <c r="Q154" s="457">
        <f t="shared" si="6"/>
        <v>0</v>
      </c>
      <c r="R154" s="458"/>
      <c r="S154" s="459" t="str">
        <f t="array" ref="S154">IF(B154="","",XLOOKUP($B154,Product,'Product List'!D:D))</f>
        <v/>
      </c>
      <c r="T154" s="454" t="str">
        <f t="array" ref="T154">IF(B154="","",XLOOKUP($B154,Product,'Product List'!E:E))</f>
        <v/>
      </c>
      <c r="U154" s="454" t="str">
        <f t="array" ref="U154">IF(B154="","",XLOOKUP($B154,Product,'Product List'!F:F))</f>
        <v/>
      </c>
      <c r="V154" s="454" t="str">
        <f t="array" ref="V154">IF(B154="","",XLOOKUP($B154,Product,'Product List'!G:G))</f>
        <v/>
      </c>
      <c r="W154" s="434"/>
      <c r="X154" s="434" t="str">
        <f t="array" ref="X154">iferror(xlookup(B154,'Product List'!A:A,'Product List'!P:P),"")</f>
        <v/>
      </c>
      <c r="Y154" s="434">
        <f t="shared" si="10"/>
        <v>0</v>
      </c>
      <c r="Z154" s="434"/>
    </row>
    <row r="155" ht="14.25" customHeight="1">
      <c r="A155" s="448"/>
      <c r="B155" s="448"/>
      <c r="C155" s="454"/>
      <c r="D155" s="461"/>
      <c r="E155" s="487"/>
      <c r="F155" s="461"/>
      <c r="G155" s="450">
        <f t="shared" si="1"/>
        <v>0</v>
      </c>
      <c r="H155" s="451" t="str">
        <f t="shared" si="2"/>
        <v/>
      </c>
      <c r="I155" s="452" t="str">
        <f t="shared" si="8"/>
        <v/>
      </c>
      <c r="J155" s="477"/>
      <c r="K155" s="434"/>
      <c r="L155" s="454" t="str">
        <f t="shared" si="3"/>
        <v/>
      </c>
      <c r="M155" s="455" t="str">
        <f t="array" ref="M155">(IFERROR(if(K155="",IF(J155="","",XLOOKUP(L155,Personnel!$B$4:$G$4,Personnel!$B$5:$G$5)),xLOOKUP(L155,Personnel!$B$4:$G$4,Personnel!$B$6:$G$6)),""))</f>
        <v/>
      </c>
      <c r="N155" s="455">
        <f t="shared" si="4"/>
        <v>0</v>
      </c>
      <c r="O155" s="434"/>
      <c r="P155" s="456" t="str">
        <f t="shared" si="5"/>
        <v/>
      </c>
      <c r="Q155" s="457">
        <f t="shared" si="6"/>
        <v>0</v>
      </c>
      <c r="R155" s="458"/>
      <c r="S155" s="459" t="str">
        <f t="array" ref="S155">IF(B155="","",XLOOKUP($B155,Product,'Product List'!D:D))</f>
        <v/>
      </c>
      <c r="T155" s="454" t="str">
        <f t="array" ref="T155">IF(B155="","",XLOOKUP($B155,Product,'Product List'!E:E))</f>
        <v/>
      </c>
      <c r="U155" s="454" t="str">
        <f t="array" ref="U155">IF(B155="","",XLOOKUP($B155,Product,'Product List'!F:F))</f>
        <v/>
      </c>
      <c r="V155" s="454" t="str">
        <f t="array" ref="V155">IF(B155="","",XLOOKUP($B155,Product,'Product List'!G:G))</f>
        <v/>
      </c>
      <c r="W155" s="434"/>
      <c r="X155" s="434" t="str">
        <f t="array" ref="X155">iferror(xlookup(B155,'Product List'!A:A,'Product List'!P:P),"")</f>
        <v/>
      </c>
      <c r="Y155" s="434">
        <f t="shared" si="10"/>
        <v>0</v>
      </c>
      <c r="Z155" s="434"/>
    </row>
    <row r="156" ht="14.25" customHeight="1">
      <c r="A156" s="448"/>
      <c r="B156" s="448"/>
      <c r="C156" s="454"/>
      <c r="D156" s="461"/>
      <c r="E156" s="487"/>
      <c r="F156" s="461"/>
      <c r="G156" s="450">
        <f t="shared" si="1"/>
        <v>0</v>
      </c>
      <c r="H156" s="451" t="str">
        <f t="shared" si="2"/>
        <v/>
      </c>
      <c r="I156" s="452" t="str">
        <f t="shared" si="8"/>
        <v/>
      </c>
      <c r="J156" s="477"/>
      <c r="K156" s="434"/>
      <c r="L156" s="454" t="str">
        <f t="shared" si="3"/>
        <v/>
      </c>
      <c r="M156" s="455" t="str">
        <f t="array" ref="M156">(IFERROR(if(K156="",IF(J156="","",XLOOKUP(L156,Personnel!$B$4:$G$4,Personnel!$B$5:$G$5)),xLOOKUP(L156,Personnel!$B$4:$G$4,Personnel!$B$6:$G$6)),""))</f>
        <v/>
      </c>
      <c r="N156" s="455">
        <f t="shared" si="4"/>
        <v>0</v>
      </c>
      <c r="O156" s="434"/>
      <c r="P156" s="456" t="str">
        <f t="shared" si="5"/>
        <v/>
      </c>
      <c r="Q156" s="457">
        <f t="shared" si="6"/>
        <v>0</v>
      </c>
      <c r="R156" s="458"/>
      <c r="S156" s="459" t="str">
        <f t="array" ref="S156">IF(B156="","",XLOOKUP($B156,Product,'Product List'!D:D))</f>
        <v/>
      </c>
      <c r="T156" s="454" t="str">
        <f t="array" ref="T156">IF(B156="","",XLOOKUP($B156,Product,'Product List'!E:E))</f>
        <v/>
      </c>
      <c r="U156" s="454" t="str">
        <f t="array" ref="U156">IF(B156="","",XLOOKUP($B156,Product,'Product List'!F:F))</f>
        <v/>
      </c>
      <c r="V156" s="454" t="str">
        <f t="array" ref="V156">IF(B156="","",XLOOKUP($B156,Product,'Product List'!G:G))</f>
        <v/>
      </c>
      <c r="W156" s="434"/>
      <c r="X156" s="434" t="str">
        <f t="array" ref="X156">iferror(xlookup(B156,'Product List'!A:A,'Product List'!P:P),"")</f>
        <v/>
      </c>
      <c r="Y156" s="434">
        <f t="shared" si="10"/>
        <v>0</v>
      </c>
      <c r="Z156" s="434"/>
    </row>
    <row r="157" ht="14.25" customHeight="1">
      <c r="A157" s="448"/>
      <c r="B157" s="448"/>
      <c r="C157" s="454"/>
      <c r="D157" s="460"/>
      <c r="E157" s="448"/>
      <c r="F157" s="460"/>
      <c r="G157" s="450">
        <f t="shared" si="1"/>
        <v>0</v>
      </c>
      <c r="H157" s="451" t="str">
        <f t="shared" si="2"/>
        <v/>
      </c>
      <c r="I157" s="452" t="str">
        <f t="shared" si="8"/>
        <v/>
      </c>
      <c r="J157" s="477"/>
      <c r="K157" s="434"/>
      <c r="L157" s="454" t="str">
        <f t="shared" si="3"/>
        <v/>
      </c>
      <c r="M157" s="455" t="str">
        <f t="array" ref="M157">(IFERROR(if(K157="",IF(J157="","",XLOOKUP(L157,Personnel!$B$4:$G$4,Personnel!$B$5:$G$5)),xLOOKUP(L157,Personnel!$B$4:$G$4,Personnel!$B$6:$G$6)),""))</f>
        <v/>
      </c>
      <c r="N157" s="455">
        <f t="shared" si="4"/>
        <v>0</v>
      </c>
      <c r="O157" s="434"/>
      <c r="P157" s="456" t="str">
        <f t="shared" si="5"/>
        <v/>
      </c>
      <c r="Q157" s="457">
        <f t="shared" si="6"/>
        <v>0</v>
      </c>
      <c r="R157" s="458"/>
      <c r="S157" s="459" t="str">
        <f t="array" ref="S157">IF(B157="","",XLOOKUP($B157,Product,'Product List'!D:D))</f>
        <v/>
      </c>
      <c r="T157" s="454" t="str">
        <f t="array" ref="T157">IF(B157="","",XLOOKUP($B157,Product,'Product List'!E:E))</f>
        <v/>
      </c>
      <c r="U157" s="454" t="str">
        <f t="array" ref="U157">IF(B157="","",XLOOKUP($B157,Product,'Product List'!F:F))</f>
        <v/>
      </c>
      <c r="V157" s="454" t="str">
        <f t="array" ref="V157">IF(B157="","",XLOOKUP($B157,Product,'Product List'!G:G))</f>
        <v/>
      </c>
      <c r="W157" s="434"/>
      <c r="X157" s="434" t="str">
        <f t="array" ref="X157">iferror(xlookup(B157,'Product List'!A:A,'Product List'!P:P),"")</f>
        <v/>
      </c>
      <c r="Y157" s="434">
        <f t="shared" si="10"/>
        <v>0</v>
      </c>
      <c r="Z157" s="434"/>
    </row>
    <row r="158" ht="14.25" customHeight="1">
      <c r="A158" s="448"/>
      <c r="B158" s="448"/>
      <c r="C158" s="454"/>
      <c r="D158" s="460"/>
      <c r="E158" s="487"/>
      <c r="F158" s="461"/>
      <c r="G158" s="450">
        <f t="shared" si="1"/>
        <v>0</v>
      </c>
      <c r="H158" s="451" t="str">
        <f t="shared" si="2"/>
        <v/>
      </c>
      <c r="I158" s="452" t="str">
        <f t="shared" si="8"/>
        <v/>
      </c>
      <c r="J158" s="477"/>
      <c r="K158" s="434"/>
      <c r="L158" s="454" t="str">
        <f t="shared" si="3"/>
        <v/>
      </c>
      <c r="M158" s="455" t="str">
        <f t="array" ref="M158">(IFERROR(if(K158="",IF(J158="","",XLOOKUP(L158,Personnel!$B$4:$G$4,Personnel!$B$5:$G$5)),xLOOKUP(L158,Personnel!$B$4:$G$4,Personnel!$B$6:$G$6)),""))</f>
        <v/>
      </c>
      <c r="N158" s="455">
        <f t="shared" si="4"/>
        <v>0</v>
      </c>
      <c r="O158" s="434"/>
      <c r="P158" s="456" t="str">
        <f t="shared" si="5"/>
        <v/>
      </c>
      <c r="Q158" s="457">
        <f t="shared" si="6"/>
        <v>0</v>
      </c>
      <c r="R158" s="458"/>
      <c r="S158" s="459" t="str">
        <f t="array" ref="S158">IF(B158="","",XLOOKUP($B158,Product,'Product List'!D:D))</f>
        <v/>
      </c>
      <c r="T158" s="454" t="str">
        <f t="array" ref="T158">IF(B158="","",XLOOKUP($B158,Product,'Product List'!E:E))</f>
        <v/>
      </c>
      <c r="U158" s="454" t="str">
        <f t="array" ref="U158">IF(B158="","",XLOOKUP($B158,Product,'Product List'!F:F))</f>
        <v/>
      </c>
      <c r="V158" s="454" t="str">
        <f t="array" ref="V158">IF(B158="","",XLOOKUP($B158,Product,'Product List'!G:G))</f>
        <v/>
      </c>
      <c r="W158" s="434"/>
      <c r="X158" s="434" t="str">
        <f t="array" ref="X158">iferror(xlookup(B158,'Product List'!A:A,'Product List'!P:P),"")</f>
        <v/>
      </c>
      <c r="Y158" s="434">
        <f t="shared" si="10"/>
        <v>0</v>
      </c>
      <c r="Z158" s="434"/>
    </row>
    <row r="159" ht="14.25" customHeight="1">
      <c r="A159" s="448"/>
      <c r="B159" s="448"/>
      <c r="C159" s="454"/>
      <c r="D159" s="461"/>
      <c r="E159" s="487"/>
      <c r="F159" s="461"/>
      <c r="G159" s="450">
        <f t="shared" si="1"/>
        <v>0</v>
      </c>
      <c r="H159" s="451" t="str">
        <f t="shared" si="2"/>
        <v/>
      </c>
      <c r="I159" s="452" t="str">
        <f t="shared" si="8"/>
        <v/>
      </c>
      <c r="J159" s="477"/>
      <c r="K159" s="434"/>
      <c r="L159" s="454" t="str">
        <f t="shared" si="3"/>
        <v/>
      </c>
      <c r="M159" s="455" t="str">
        <f t="array" ref="M159">(IFERROR(if(K159="",IF(J159="","",XLOOKUP(L159,Personnel!$B$4:$G$4,Personnel!$B$5:$G$5)),xLOOKUP(L159,Personnel!$B$4:$G$4,Personnel!$B$6:$G$6)),""))</f>
        <v/>
      </c>
      <c r="N159" s="455">
        <f t="shared" si="4"/>
        <v>0</v>
      </c>
      <c r="O159" s="434"/>
      <c r="P159" s="456" t="str">
        <f t="shared" si="5"/>
        <v/>
      </c>
      <c r="Q159" s="457">
        <f t="shared" si="6"/>
        <v>0</v>
      </c>
      <c r="R159" s="458"/>
      <c r="S159" s="459" t="str">
        <f t="array" ref="S159">IF(B159="","",XLOOKUP($B159,Product,'Product List'!D:D))</f>
        <v/>
      </c>
      <c r="T159" s="454" t="str">
        <f t="array" ref="T159">IF(B159="","",XLOOKUP($B159,Product,'Product List'!E:E))</f>
        <v/>
      </c>
      <c r="U159" s="454" t="str">
        <f t="array" ref="U159">IF(B159="","",XLOOKUP($B159,Product,'Product List'!F:F))</f>
        <v/>
      </c>
      <c r="V159" s="454" t="str">
        <f t="array" ref="V159">IF(B159="","",XLOOKUP($B159,Product,'Product List'!G:G))</f>
        <v/>
      </c>
      <c r="W159" s="434"/>
      <c r="X159" s="434" t="str">
        <f t="array" ref="X159">iferror(xlookup(B159,'Product List'!A:A,'Product List'!P:P),"")</f>
        <v/>
      </c>
      <c r="Y159" s="434">
        <f t="shared" si="10"/>
        <v>0</v>
      </c>
      <c r="Z159" s="434"/>
    </row>
    <row r="160" ht="14.25" customHeight="1">
      <c r="A160" s="448"/>
      <c r="B160" s="448"/>
      <c r="C160" s="454"/>
      <c r="D160" s="461"/>
      <c r="E160" s="487"/>
      <c r="F160" s="461"/>
      <c r="G160" s="450">
        <f t="shared" si="1"/>
        <v>0</v>
      </c>
      <c r="H160" s="451" t="str">
        <f t="shared" si="2"/>
        <v/>
      </c>
      <c r="I160" s="452" t="str">
        <f t="shared" si="8"/>
        <v/>
      </c>
      <c r="J160" s="477"/>
      <c r="K160" s="434"/>
      <c r="L160" s="454" t="str">
        <f t="shared" si="3"/>
        <v/>
      </c>
      <c r="M160" s="455" t="str">
        <f t="array" ref="M160">(IFERROR(if(K160="",IF(J160="","",XLOOKUP(L160,Personnel!$B$4:$G$4,Personnel!$B$5:$G$5)),xLOOKUP(L160,Personnel!$B$4:$G$4,Personnel!$B$6:$G$6)),""))</f>
        <v/>
      </c>
      <c r="N160" s="455">
        <f t="shared" si="4"/>
        <v>0</v>
      </c>
      <c r="O160" s="434"/>
      <c r="P160" s="456" t="str">
        <f t="shared" si="5"/>
        <v/>
      </c>
      <c r="Q160" s="457">
        <f t="shared" si="6"/>
        <v>0</v>
      </c>
      <c r="R160" s="458"/>
      <c r="S160" s="459" t="str">
        <f t="array" ref="S160">IF(B160="","",XLOOKUP($B160,Product,'Product List'!D:D))</f>
        <v/>
      </c>
      <c r="T160" s="454" t="str">
        <f t="array" ref="T160">IF(B160="","",XLOOKUP($B160,Product,'Product List'!E:E))</f>
        <v/>
      </c>
      <c r="U160" s="454" t="str">
        <f t="array" ref="U160">IF(B160="","",XLOOKUP($B160,Product,'Product List'!F:F))</f>
        <v/>
      </c>
      <c r="V160" s="454" t="str">
        <f t="array" ref="V160">IF(B160="","",XLOOKUP($B160,Product,'Product List'!G:G))</f>
        <v/>
      </c>
      <c r="W160" s="434"/>
      <c r="X160" s="434" t="str">
        <f t="array" ref="X160">iferror(xlookup(B160,'Product List'!A:A,'Product List'!P:P),"")</f>
        <v/>
      </c>
      <c r="Y160" s="434">
        <f t="shared" si="10"/>
        <v>0</v>
      </c>
      <c r="Z160" s="434"/>
    </row>
    <row r="161" ht="14.25" customHeight="1">
      <c r="A161" s="448"/>
      <c r="B161" s="448"/>
      <c r="C161" s="454"/>
      <c r="D161" s="461"/>
      <c r="E161" s="461"/>
      <c r="F161" s="461"/>
      <c r="G161" s="450">
        <f t="shared" si="1"/>
        <v>0</v>
      </c>
      <c r="H161" s="451" t="str">
        <f t="shared" si="2"/>
        <v/>
      </c>
      <c r="I161" s="452" t="str">
        <f t="shared" si="8"/>
        <v/>
      </c>
      <c r="J161" s="477"/>
      <c r="K161" s="434"/>
      <c r="L161" s="454" t="str">
        <f t="shared" si="3"/>
        <v/>
      </c>
      <c r="M161" s="455" t="str">
        <f t="array" ref="M161">(IFERROR(if(K161="",IF(J161="","",XLOOKUP(L161,Personnel!$B$4:$G$4,Personnel!$B$5:$G$5)),xLOOKUP(L161,Personnel!$B$4:$G$4,Personnel!$B$6:$G$6)),""))</f>
        <v/>
      </c>
      <c r="N161" s="455">
        <f t="shared" si="4"/>
        <v>0</v>
      </c>
      <c r="O161" s="434"/>
      <c r="P161" s="456" t="str">
        <f t="shared" si="5"/>
        <v/>
      </c>
      <c r="Q161" s="457">
        <f t="shared" si="6"/>
        <v>0</v>
      </c>
      <c r="R161" s="458"/>
      <c r="S161" s="459" t="str">
        <f t="array" ref="S161">IF(B161="","",XLOOKUP($B161,Product,'Product List'!D:D))</f>
        <v/>
      </c>
      <c r="T161" s="454" t="str">
        <f t="array" ref="T161">IF(B161="","",XLOOKUP($B161,Product,'Product List'!E:E))</f>
        <v/>
      </c>
      <c r="U161" s="454" t="str">
        <f t="array" ref="U161">IF(B161="","",XLOOKUP($B161,Product,'Product List'!F:F))</f>
        <v/>
      </c>
      <c r="V161" s="454" t="str">
        <f t="array" ref="V161">IF(B161="","",XLOOKUP($B161,Product,'Product List'!G:G))</f>
        <v/>
      </c>
      <c r="W161" s="434"/>
      <c r="X161" s="434" t="str">
        <f t="array" ref="X161">iferror(xlookup(B161,'Product List'!A:A,'Product List'!P:P),"")</f>
        <v/>
      </c>
      <c r="Y161" s="434">
        <f t="shared" si="10"/>
        <v>0</v>
      </c>
      <c r="Z161" s="434"/>
    </row>
    <row r="162" ht="14.25" customHeight="1">
      <c r="A162" s="448"/>
      <c r="B162" s="448"/>
      <c r="C162" s="454"/>
      <c r="D162" s="461"/>
      <c r="E162" s="487"/>
      <c r="F162" s="461"/>
      <c r="G162" s="450">
        <f t="shared" si="1"/>
        <v>0</v>
      </c>
      <c r="H162" s="451" t="str">
        <f t="shared" si="2"/>
        <v/>
      </c>
      <c r="I162" s="452" t="str">
        <f t="shared" si="8"/>
        <v/>
      </c>
      <c r="J162" s="477"/>
      <c r="K162" s="434"/>
      <c r="L162" s="454" t="str">
        <f t="shared" si="3"/>
        <v/>
      </c>
      <c r="M162" s="455" t="str">
        <f t="array" ref="M162">(IFERROR(if(K162="",IF(J162="","",XLOOKUP(L162,Personnel!$B$4:$G$4,Personnel!$B$5:$G$5)),xLOOKUP(L162,Personnel!$B$4:$G$4,Personnel!$B$6:$G$6)),""))</f>
        <v/>
      </c>
      <c r="N162" s="455">
        <f t="shared" si="4"/>
        <v>0</v>
      </c>
      <c r="O162" s="434"/>
      <c r="P162" s="456" t="str">
        <f t="shared" si="5"/>
        <v/>
      </c>
      <c r="Q162" s="457">
        <f t="shared" si="6"/>
        <v>0</v>
      </c>
      <c r="R162" s="458"/>
      <c r="S162" s="459" t="str">
        <f t="array" ref="S162">IF(B162="","",XLOOKUP($B162,Product,'Product List'!D:D))</f>
        <v/>
      </c>
      <c r="T162" s="454" t="str">
        <f t="array" ref="T162">IF(B162="","",XLOOKUP($B162,Product,'Product List'!E:E))</f>
        <v/>
      </c>
      <c r="U162" s="454" t="str">
        <f t="array" ref="U162">IF(B162="","",XLOOKUP($B162,Product,'Product List'!F:F))</f>
        <v/>
      </c>
      <c r="V162" s="454" t="str">
        <f t="array" ref="V162">IF(B162="","",XLOOKUP($B162,Product,'Product List'!G:G))</f>
        <v/>
      </c>
      <c r="W162" s="434"/>
      <c r="X162" s="434" t="str">
        <f t="array" ref="X162">iferror(xlookup(B162,'Product List'!A:A,'Product List'!P:P),"")</f>
        <v/>
      </c>
      <c r="Y162" s="434">
        <f t="shared" si="10"/>
        <v>0</v>
      </c>
      <c r="Z162" s="434"/>
    </row>
    <row r="163" ht="14.25" customHeight="1">
      <c r="A163" s="448"/>
      <c r="B163" s="448"/>
      <c r="C163" s="454"/>
      <c r="D163" s="461"/>
      <c r="E163" s="461"/>
      <c r="F163" s="461"/>
      <c r="G163" s="450">
        <f t="shared" si="1"/>
        <v>0</v>
      </c>
      <c r="H163" s="451" t="str">
        <f t="shared" si="2"/>
        <v/>
      </c>
      <c r="I163" s="452" t="str">
        <f t="shared" si="8"/>
        <v/>
      </c>
      <c r="J163" s="477"/>
      <c r="K163" s="434"/>
      <c r="L163" s="454" t="str">
        <f t="shared" si="3"/>
        <v/>
      </c>
      <c r="M163" s="455" t="str">
        <f t="array" ref="M163">(IFERROR(if(K163="",IF(J163="","",XLOOKUP(L163,Personnel!$B$4:$G$4,Personnel!$B$5:$G$5)),xLOOKUP(L163,Personnel!$B$4:$G$4,Personnel!$B$6:$G$6)),""))</f>
        <v/>
      </c>
      <c r="N163" s="455">
        <f t="shared" si="4"/>
        <v>0</v>
      </c>
      <c r="O163" s="434"/>
      <c r="P163" s="456" t="str">
        <f t="shared" si="5"/>
        <v/>
      </c>
      <c r="Q163" s="457">
        <f t="shared" si="6"/>
        <v>0</v>
      </c>
      <c r="R163" s="458"/>
      <c r="S163" s="459" t="str">
        <f t="array" ref="S163">IF(B163="","",XLOOKUP($B163,Product,'Product List'!D:D))</f>
        <v/>
      </c>
      <c r="T163" s="454" t="str">
        <f t="array" ref="T163">IF(B163="","",XLOOKUP($B163,Product,'Product List'!E:E))</f>
        <v/>
      </c>
      <c r="U163" s="454" t="str">
        <f t="array" ref="U163">IF(B163="","",XLOOKUP($B163,Product,'Product List'!F:F))</f>
        <v/>
      </c>
      <c r="V163" s="454" t="str">
        <f t="array" ref="V163">IF(B163="","",XLOOKUP($B163,Product,'Product List'!G:G))</f>
        <v/>
      </c>
      <c r="W163" s="434"/>
      <c r="X163" s="434" t="str">
        <f t="array" ref="X163">iferror(xlookup(B163,'Product List'!A:A,'Product List'!P:P),"")</f>
        <v/>
      </c>
      <c r="Y163" s="434">
        <f t="shared" si="10"/>
        <v>0</v>
      </c>
      <c r="Z163" s="434"/>
    </row>
    <row r="164" ht="14.25" customHeight="1">
      <c r="A164" s="448"/>
      <c r="B164" s="448"/>
      <c r="C164" s="454"/>
      <c r="D164" s="461"/>
      <c r="E164" s="487"/>
      <c r="F164" s="461"/>
      <c r="G164" s="450">
        <f t="shared" si="1"/>
        <v>0</v>
      </c>
      <c r="H164" s="451" t="str">
        <f t="shared" si="2"/>
        <v/>
      </c>
      <c r="I164" s="452" t="str">
        <f t="shared" si="8"/>
        <v/>
      </c>
      <c r="J164" s="477"/>
      <c r="K164" s="434"/>
      <c r="L164" s="454" t="str">
        <f t="shared" si="3"/>
        <v/>
      </c>
      <c r="M164" s="455" t="str">
        <f t="array" ref="M164">(IFERROR(if(K164="",IF(J164="","",XLOOKUP(L164,Personnel!$B$4:$G$4,Personnel!$B$5:$G$5)),xLOOKUP(L164,Personnel!$B$4:$G$4,Personnel!$B$6:$G$6)),""))</f>
        <v/>
      </c>
      <c r="N164" s="455">
        <f t="shared" si="4"/>
        <v>0</v>
      </c>
      <c r="O164" s="434"/>
      <c r="P164" s="456" t="str">
        <f t="shared" si="5"/>
        <v/>
      </c>
      <c r="Q164" s="457">
        <f t="shared" si="6"/>
        <v>0</v>
      </c>
      <c r="R164" s="458"/>
      <c r="S164" s="459" t="str">
        <f t="array" ref="S164">IF(B164="","",XLOOKUP($B164,Product,'Product List'!D:D))</f>
        <v/>
      </c>
      <c r="T164" s="454" t="str">
        <f t="array" ref="T164">IF(B164="","",XLOOKUP($B164,Product,'Product List'!E:E))</f>
        <v/>
      </c>
      <c r="U164" s="454" t="str">
        <f t="array" ref="U164">IF(B164="","",XLOOKUP($B164,Product,'Product List'!F:F))</f>
        <v/>
      </c>
      <c r="V164" s="454" t="str">
        <f t="array" ref="V164">IF(B164="","",XLOOKUP($B164,Product,'Product List'!G:G))</f>
        <v/>
      </c>
      <c r="W164" s="434"/>
      <c r="X164" s="434" t="str">
        <f t="array" ref="X164">iferror(xlookup(B164,'Product List'!A:A,'Product List'!P:P),"")</f>
        <v/>
      </c>
      <c r="Y164" s="434">
        <f t="shared" si="10"/>
        <v>0</v>
      </c>
      <c r="Z164" s="434"/>
    </row>
    <row r="165" ht="14.25" customHeight="1">
      <c r="A165" s="448"/>
      <c r="B165" s="448"/>
      <c r="C165" s="454"/>
      <c r="D165" s="461"/>
      <c r="E165" s="487"/>
      <c r="F165" s="461"/>
      <c r="G165" s="450">
        <f t="shared" si="1"/>
        <v>0</v>
      </c>
      <c r="H165" s="451" t="str">
        <f t="shared" si="2"/>
        <v/>
      </c>
      <c r="I165" s="452" t="str">
        <f t="shared" si="8"/>
        <v/>
      </c>
      <c r="J165" s="477"/>
      <c r="K165" s="434"/>
      <c r="L165" s="454" t="str">
        <f t="shared" si="3"/>
        <v/>
      </c>
      <c r="M165" s="455" t="str">
        <f t="array" ref="M165">(IFERROR(if(K165="",IF(J165="","",XLOOKUP(L165,Personnel!$B$4:$G$4,Personnel!$B$5:$G$5)),xLOOKUP(L165,Personnel!$B$4:$G$4,Personnel!$B$6:$G$6)),""))</f>
        <v/>
      </c>
      <c r="N165" s="455">
        <f t="shared" si="4"/>
        <v>0</v>
      </c>
      <c r="O165" s="434"/>
      <c r="P165" s="456" t="str">
        <f t="shared" si="5"/>
        <v/>
      </c>
      <c r="Q165" s="457">
        <f t="shared" si="6"/>
        <v>0</v>
      </c>
      <c r="R165" s="458"/>
      <c r="S165" s="459" t="str">
        <f t="array" ref="S165">IF(B165="","",XLOOKUP($B165,Product,'Product List'!D:D))</f>
        <v/>
      </c>
      <c r="T165" s="454" t="str">
        <f t="array" ref="T165">IF(B165="","",XLOOKUP($B165,Product,'Product List'!E:E))</f>
        <v/>
      </c>
      <c r="U165" s="454" t="str">
        <f t="array" ref="U165">IF(B165="","",XLOOKUP($B165,Product,'Product List'!F:F))</f>
        <v/>
      </c>
      <c r="V165" s="454" t="str">
        <f t="array" ref="V165">IF(B165="","",XLOOKUP($B165,Product,'Product List'!G:G))</f>
        <v/>
      </c>
      <c r="W165" s="434"/>
      <c r="X165" s="434" t="str">
        <f t="array" ref="X165">iferror(xlookup(B165,'Product List'!A:A,'Product List'!P:P),"")</f>
        <v/>
      </c>
      <c r="Y165" s="434">
        <f t="shared" si="10"/>
        <v>0</v>
      </c>
      <c r="Z165" s="434"/>
    </row>
    <row r="166" ht="14.25" customHeight="1">
      <c r="A166" s="448"/>
      <c r="B166" s="448"/>
      <c r="C166" s="454"/>
      <c r="D166" s="461"/>
      <c r="E166" s="487"/>
      <c r="F166" s="461"/>
      <c r="G166" s="450">
        <f t="shared" si="1"/>
        <v>0</v>
      </c>
      <c r="H166" s="451" t="str">
        <f t="shared" si="2"/>
        <v/>
      </c>
      <c r="I166" s="452" t="str">
        <f t="shared" si="8"/>
        <v/>
      </c>
      <c r="J166" s="477"/>
      <c r="K166" s="434"/>
      <c r="L166" s="454" t="str">
        <f t="shared" si="3"/>
        <v/>
      </c>
      <c r="M166" s="455" t="str">
        <f t="array" ref="M166">(IFERROR(if(K166="",IF(J166="","",XLOOKUP(L166,Personnel!$B$4:$G$4,Personnel!$B$5:$G$5)),xLOOKUP(L166,Personnel!$B$4:$G$4,Personnel!$B$6:$G$6)),""))</f>
        <v/>
      </c>
      <c r="N166" s="455">
        <f t="shared" si="4"/>
        <v>0</v>
      </c>
      <c r="O166" s="434"/>
      <c r="P166" s="456" t="str">
        <f t="shared" si="5"/>
        <v/>
      </c>
      <c r="Q166" s="457">
        <f t="shared" si="6"/>
        <v>0</v>
      </c>
      <c r="R166" s="458"/>
      <c r="S166" s="459" t="str">
        <f t="array" ref="S166">IF(B166="","",XLOOKUP($B166,Product,'Product List'!D:D))</f>
        <v/>
      </c>
      <c r="T166" s="454" t="str">
        <f t="array" ref="T166">IF(B166="","",XLOOKUP($B166,Product,'Product List'!E:E))</f>
        <v/>
      </c>
      <c r="U166" s="454" t="str">
        <f t="array" ref="U166">IF(B166="","",XLOOKUP($B166,Product,'Product List'!F:F))</f>
        <v/>
      </c>
      <c r="V166" s="454" t="str">
        <f t="array" ref="V166">IF(B166="","",XLOOKUP($B166,Product,'Product List'!G:G))</f>
        <v/>
      </c>
      <c r="W166" s="434"/>
      <c r="X166" s="434" t="str">
        <f t="array" ref="X166">iferror(xlookup(B166,'Product List'!A:A,'Product List'!P:P),"")</f>
        <v/>
      </c>
      <c r="Y166" s="434">
        <f t="shared" si="10"/>
        <v>0</v>
      </c>
      <c r="Z166" s="434"/>
    </row>
    <row r="167" ht="14.25" customHeight="1">
      <c r="A167" s="448"/>
      <c r="B167" s="448"/>
      <c r="C167" s="454"/>
      <c r="D167" s="461"/>
      <c r="E167" s="461"/>
      <c r="F167" s="461"/>
      <c r="G167" s="450">
        <f t="shared" si="1"/>
        <v>0</v>
      </c>
      <c r="H167" s="451" t="str">
        <f t="shared" si="2"/>
        <v/>
      </c>
      <c r="I167" s="452" t="str">
        <f t="shared" si="8"/>
        <v/>
      </c>
      <c r="J167" s="477"/>
      <c r="K167" s="434"/>
      <c r="L167" s="454" t="str">
        <f t="shared" si="3"/>
        <v/>
      </c>
      <c r="M167" s="455" t="str">
        <f t="array" ref="M167">(IFERROR(if(K167="",IF(J167="","",XLOOKUP(L167,Personnel!$B$4:$G$4,Personnel!$B$5:$G$5)),xLOOKUP(L167,Personnel!$B$4:$G$4,Personnel!$B$6:$G$6)),""))</f>
        <v/>
      </c>
      <c r="N167" s="455">
        <f t="shared" si="4"/>
        <v>0</v>
      </c>
      <c r="O167" s="434"/>
      <c r="P167" s="456" t="str">
        <f t="shared" si="5"/>
        <v/>
      </c>
      <c r="Q167" s="457">
        <f t="shared" si="6"/>
        <v>0</v>
      </c>
      <c r="R167" s="458"/>
      <c r="S167" s="459" t="str">
        <f t="array" ref="S167">IF(B167="","",XLOOKUP($B167,Product,'Product List'!D:D))</f>
        <v/>
      </c>
      <c r="T167" s="454" t="str">
        <f t="array" ref="T167">IF(B167="","",XLOOKUP($B167,Product,'Product List'!E:E))</f>
        <v/>
      </c>
      <c r="U167" s="454" t="str">
        <f t="array" ref="U167">IF(B167="","",XLOOKUP($B167,Product,'Product List'!F:F))</f>
        <v/>
      </c>
      <c r="V167" s="454" t="str">
        <f t="array" ref="V167">IF(B167="","",XLOOKUP($B167,Product,'Product List'!G:G))</f>
        <v/>
      </c>
      <c r="W167" s="434"/>
      <c r="X167" s="434" t="str">
        <f t="array" ref="X167">iferror(xlookup(B167,'Product List'!A:A,'Product List'!P:P),"")</f>
        <v/>
      </c>
      <c r="Y167" s="434">
        <f t="shared" si="10"/>
        <v>0</v>
      </c>
      <c r="Z167" s="434"/>
    </row>
    <row r="168" ht="14.25" customHeight="1">
      <c r="A168" s="448"/>
      <c r="B168" s="448"/>
      <c r="C168" s="454"/>
      <c r="D168" s="461"/>
      <c r="E168" s="487"/>
      <c r="F168" s="461"/>
      <c r="G168" s="450">
        <f t="shared" si="1"/>
        <v>0</v>
      </c>
      <c r="H168" s="451" t="str">
        <f t="shared" si="2"/>
        <v/>
      </c>
      <c r="I168" s="452" t="str">
        <f t="shared" si="8"/>
        <v/>
      </c>
      <c r="J168" s="477"/>
      <c r="K168" s="434"/>
      <c r="L168" s="454" t="str">
        <f t="shared" si="3"/>
        <v/>
      </c>
      <c r="M168" s="455" t="str">
        <f t="array" ref="M168">(IFERROR(if(K168="",IF(J168="","",XLOOKUP(L168,Personnel!$B$4:$G$4,Personnel!$B$5:$G$5)),xLOOKUP(L168,Personnel!$B$4:$G$4,Personnel!$B$6:$G$6)),""))</f>
        <v/>
      </c>
      <c r="N168" s="455">
        <f t="shared" si="4"/>
        <v>0</v>
      </c>
      <c r="O168" s="434"/>
      <c r="P168" s="456" t="str">
        <f t="shared" si="5"/>
        <v/>
      </c>
      <c r="Q168" s="457">
        <f t="shared" si="6"/>
        <v>0</v>
      </c>
      <c r="R168" s="458"/>
      <c r="S168" s="459" t="str">
        <f t="array" ref="S168">IF(B168="","",XLOOKUP($B168,Product,'Product List'!D:D))</f>
        <v/>
      </c>
      <c r="T168" s="454" t="str">
        <f t="array" ref="T168">IF(B168="","",XLOOKUP($B168,Product,'Product List'!E:E))</f>
        <v/>
      </c>
      <c r="U168" s="454" t="str">
        <f t="array" ref="U168">IF(B168="","",XLOOKUP($B168,Product,'Product List'!F:F))</f>
        <v/>
      </c>
      <c r="V168" s="454" t="str">
        <f t="array" ref="V168">IF(B168="","",XLOOKUP($B168,Product,'Product List'!G:G))</f>
        <v/>
      </c>
      <c r="W168" s="434"/>
      <c r="X168" s="434" t="str">
        <f t="array" ref="X168">iferror(xlookup(B168,'Product List'!A:A,'Product List'!P:P),"")</f>
        <v/>
      </c>
      <c r="Y168" s="434">
        <f t="shared" si="10"/>
        <v>0</v>
      </c>
      <c r="Z168" s="434"/>
    </row>
    <row r="169" ht="14.25" customHeight="1">
      <c r="A169" s="448"/>
      <c r="B169" s="448"/>
      <c r="C169" s="454"/>
      <c r="D169" s="461"/>
      <c r="E169" s="487"/>
      <c r="F169" s="461"/>
      <c r="G169" s="450">
        <f t="shared" si="1"/>
        <v>0</v>
      </c>
      <c r="H169" s="451" t="str">
        <f t="shared" si="2"/>
        <v/>
      </c>
      <c r="I169" s="452" t="str">
        <f t="shared" si="8"/>
        <v/>
      </c>
      <c r="J169" s="477"/>
      <c r="K169" s="434"/>
      <c r="L169" s="454" t="str">
        <f t="shared" si="3"/>
        <v/>
      </c>
      <c r="M169" s="455" t="str">
        <f t="array" ref="M169">(IFERROR(if(K169="",IF(J169="","",XLOOKUP(L169,Personnel!$B$4:$G$4,Personnel!$B$5:$G$5)),xLOOKUP(L169,Personnel!$B$4:$G$4,Personnel!$B$6:$G$6)),""))</f>
        <v/>
      </c>
      <c r="N169" s="455">
        <f t="shared" si="4"/>
        <v>0</v>
      </c>
      <c r="O169" s="434"/>
      <c r="P169" s="456" t="str">
        <f t="shared" si="5"/>
        <v/>
      </c>
      <c r="Q169" s="457">
        <f t="shared" si="6"/>
        <v>0</v>
      </c>
      <c r="R169" s="458"/>
      <c r="S169" s="459" t="str">
        <f t="array" ref="S169">IF(B169="","",XLOOKUP($B169,Product,'Product List'!D:D))</f>
        <v/>
      </c>
      <c r="T169" s="454" t="str">
        <f t="array" ref="T169">IF(B169="","",XLOOKUP($B169,Product,'Product List'!E:E))</f>
        <v/>
      </c>
      <c r="U169" s="454" t="str">
        <f t="array" ref="U169">IF(B169="","",XLOOKUP($B169,Product,'Product List'!F:F))</f>
        <v/>
      </c>
      <c r="V169" s="454" t="str">
        <f t="array" ref="V169">IF(B169="","",XLOOKUP($B169,Product,'Product List'!G:G))</f>
        <v/>
      </c>
      <c r="W169" s="434"/>
      <c r="X169" s="434" t="str">
        <f t="array" ref="X169">iferror(xlookup(B169,'Product List'!A:A,'Product List'!P:P),"")</f>
        <v/>
      </c>
      <c r="Y169" s="434">
        <f t="shared" si="10"/>
        <v>0</v>
      </c>
      <c r="Z169" s="434"/>
    </row>
    <row r="170" ht="14.25" customHeight="1">
      <c r="A170" s="448"/>
      <c r="B170" s="448"/>
      <c r="C170" s="454"/>
      <c r="D170" s="461"/>
      <c r="E170" s="487"/>
      <c r="F170" s="461"/>
      <c r="G170" s="450">
        <f t="shared" si="1"/>
        <v>0</v>
      </c>
      <c r="H170" s="451" t="str">
        <f t="shared" si="2"/>
        <v/>
      </c>
      <c r="I170" s="452" t="str">
        <f t="shared" si="8"/>
        <v/>
      </c>
      <c r="J170" s="477"/>
      <c r="K170" s="434"/>
      <c r="L170" s="454" t="str">
        <f t="shared" si="3"/>
        <v/>
      </c>
      <c r="M170" s="455" t="str">
        <f t="array" ref="M170">(IFERROR(if(K170="",IF(J170="","",XLOOKUP(L170,Personnel!$B$4:$G$4,Personnel!$B$5:$G$5)),xLOOKUP(L170,Personnel!$B$4:$G$4,Personnel!$B$6:$G$6)),""))</f>
        <v/>
      </c>
      <c r="N170" s="455">
        <f t="shared" si="4"/>
        <v>0</v>
      </c>
      <c r="O170" s="434"/>
      <c r="P170" s="456" t="str">
        <f t="shared" si="5"/>
        <v/>
      </c>
      <c r="Q170" s="457">
        <f t="shared" si="6"/>
        <v>0</v>
      </c>
      <c r="R170" s="458"/>
      <c r="S170" s="459" t="str">
        <f t="array" ref="S170">IF(B170="","",XLOOKUP($B170,Product,'Product List'!D:D))</f>
        <v/>
      </c>
      <c r="T170" s="454" t="str">
        <f t="array" ref="T170">IF(B170="","",XLOOKUP($B170,Product,'Product List'!E:E))</f>
        <v/>
      </c>
      <c r="U170" s="454" t="str">
        <f t="array" ref="U170">IF(B170="","",XLOOKUP($B170,Product,'Product List'!F:F))</f>
        <v/>
      </c>
      <c r="V170" s="454" t="str">
        <f t="array" ref="V170">IF(B170="","",XLOOKUP($B170,Product,'Product List'!G:G))</f>
        <v/>
      </c>
      <c r="W170" s="434"/>
      <c r="X170" s="434" t="str">
        <f t="array" ref="X170">iferror(xlookup(B170,'Product List'!A:A,'Product List'!P:P),"")</f>
        <v/>
      </c>
      <c r="Y170" s="434">
        <f t="shared" si="10"/>
        <v>0</v>
      </c>
      <c r="Z170" s="434"/>
    </row>
    <row r="171" ht="14.25" customHeight="1">
      <c r="A171" s="448"/>
      <c r="B171" s="448"/>
      <c r="C171" s="454"/>
      <c r="D171" s="461"/>
      <c r="E171" s="461"/>
      <c r="F171" s="461"/>
      <c r="G171" s="450">
        <f t="shared" si="1"/>
        <v>0</v>
      </c>
      <c r="H171" s="451" t="str">
        <f t="shared" si="2"/>
        <v/>
      </c>
      <c r="I171" s="452" t="str">
        <f t="shared" si="8"/>
        <v/>
      </c>
      <c r="J171" s="477"/>
      <c r="K171" s="434"/>
      <c r="L171" s="454" t="str">
        <f t="shared" si="3"/>
        <v/>
      </c>
      <c r="M171" s="455" t="str">
        <f t="array" ref="M171">(IFERROR(if(K171="",IF(J171="","",XLOOKUP(L171,Personnel!$B$4:$G$4,Personnel!$B$5:$G$5)),xLOOKUP(L171,Personnel!$B$4:$G$4,Personnel!$B$6:$G$6)),""))</f>
        <v/>
      </c>
      <c r="N171" s="455">
        <f t="shared" si="4"/>
        <v>0</v>
      </c>
      <c r="O171" s="434"/>
      <c r="P171" s="456" t="str">
        <f t="shared" si="5"/>
        <v/>
      </c>
      <c r="Q171" s="457">
        <f t="shared" si="6"/>
        <v>0</v>
      </c>
      <c r="R171" s="458"/>
      <c r="S171" s="459" t="str">
        <f t="array" ref="S171">IF(B171="","",XLOOKUP($B171,Product,'Product List'!D:D))</f>
        <v/>
      </c>
      <c r="T171" s="454" t="str">
        <f t="array" ref="T171">IF(B171="","",XLOOKUP($B171,Product,'Product List'!E:E))</f>
        <v/>
      </c>
      <c r="U171" s="454" t="str">
        <f t="array" ref="U171">IF(B171="","",XLOOKUP($B171,Product,'Product List'!F:F))</f>
        <v/>
      </c>
      <c r="V171" s="454" t="str">
        <f t="array" ref="V171">IF(B171="","",XLOOKUP($B171,Product,'Product List'!G:G))</f>
        <v/>
      </c>
      <c r="W171" s="434"/>
      <c r="X171" s="434" t="str">
        <f t="array" ref="X171">iferror(xlookup(B171,'Product List'!A:A,'Product List'!P:P),"")</f>
        <v/>
      </c>
      <c r="Y171" s="434">
        <f t="shared" si="10"/>
        <v>0</v>
      </c>
      <c r="Z171" s="434"/>
    </row>
    <row r="172" ht="14.25" customHeight="1">
      <c r="A172" s="448"/>
      <c r="B172" s="448"/>
      <c r="C172" s="454"/>
      <c r="D172" s="461"/>
      <c r="E172" s="487"/>
      <c r="F172" s="461"/>
      <c r="G172" s="450">
        <f t="shared" si="1"/>
        <v>0</v>
      </c>
      <c r="H172" s="451" t="str">
        <f t="shared" si="2"/>
        <v/>
      </c>
      <c r="I172" s="452" t="str">
        <f t="shared" si="8"/>
        <v/>
      </c>
      <c r="J172" s="477"/>
      <c r="K172" s="434"/>
      <c r="L172" s="454" t="str">
        <f t="shared" si="3"/>
        <v/>
      </c>
      <c r="M172" s="455" t="str">
        <f t="array" ref="M172">(IFERROR(if(K172="",IF(J172="","",XLOOKUP(L172,Personnel!$B$4:$G$4,Personnel!$B$5:$G$5)),xLOOKUP(L172,Personnel!$B$4:$G$4,Personnel!$B$6:$G$6)),""))</f>
        <v/>
      </c>
      <c r="N172" s="455">
        <f t="shared" si="4"/>
        <v>0</v>
      </c>
      <c r="O172" s="434"/>
      <c r="P172" s="456" t="str">
        <f t="shared" si="5"/>
        <v/>
      </c>
      <c r="Q172" s="457">
        <f t="shared" si="6"/>
        <v>0</v>
      </c>
      <c r="R172" s="458"/>
      <c r="S172" s="459" t="str">
        <f t="array" ref="S172">IF(B172="","",XLOOKUP($B172,Product,'Product List'!D:D))</f>
        <v/>
      </c>
      <c r="T172" s="454" t="str">
        <f t="array" ref="T172">IF(B172="","",XLOOKUP($B172,Product,'Product List'!E:E))</f>
        <v/>
      </c>
      <c r="U172" s="454" t="str">
        <f t="array" ref="U172">IF(B172="","",XLOOKUP($B172,Product,'Product List'!F:F))</f>
        <v/>
      </c>
      <c r="V172" s="454" t="str">
        <f t="array" ref="V172">IF(B172="","",XLOOKUP($B172,Product,'Product List'!G:G))</f>
        <v/>
      </c>
      <c r="W172" s="434"/>
      <c r="X172" s="434" t="str">
        <f t="array" ref="X172">iferror(xlookup(B172,'Product List'!A:A,'Product List'!P:P),"")</f>
        <v/>
      </c>
      <c r="Y172" s="434">
        <f t="shared" si="10"/>
        <v>0</v>
      </c>
      <c r="Z172" s="434"/>
    </row>
    <row r="173" ht="14.25" customHeight="1">
      <c r="A173" s="448"/>
      <c r="B173" s="448"/>
      <c r="C173" s="454"/>
      <c r="D173" s="461"/>
      <c r="E173" s="461"/>
      <c r="F173" s="461"/>
      <c r="G173" s="450">
        <f t="shared" si="1"/>
        <v>0</v>
      </c>
      <c r="H173" s="451" t="str">
        <f t="shared" si="2"/>
        <v/>
      </c>
      <c r="I173" s="452" t="str">
        <f t="shared" si="8"/>
        <v/>
      </c>
      <c r="J173" s="477"/>
      <c r="K173" s="434"/>
      <c r="L173" s="454" t="str">
        <f t="shared" si="3"/>
        <v/>
      </c>
      <c r="M173" s="455" t="str">
        <f t="array" ref="M173">(IFERROR(if(K173="",IF(J173="","",XLOOKUP(L173,Personnel!$B$4:$G$4,Personnel!$B$5:$G$5)),xLOOKUP(L173,Personnel!$B$4:$G$4,Personnel!$B$6:$G$6)),""))</f>
        <v/>
      </c>
      <c r="N173" s="455">
        <f t="shared" si="4"/>
        <v>0</v>
      </c>
      <c r="O173" s="434"/>
      <c r="P173" s="456" t="str">
        <f t="shared" si="5"/>
        <v/>
      </c>
      <c r="Q173" s="457">
        <f t="shared" si="6"/>
        <v>0</v>
      </c>
      <c r="R173" s="458"/>
      <c r="S173" s="459" t="str">
        <f t="array" ref="S173">IF(B173="","",XLOOKUP($B173,Product,'Product List'!D:D))</f>
        <v/>
      </c>
      <c r="T173" s="454" t="str">
        <f t="array" ref="T173">IF(B173="","",XLOOKUP($B173,Product,'Product List'!E:E))</f>
        <v/>
      </c>
      <c r="U173" s="454" t="str">
        <f t="array" ref="U173">IF(B173="","",XLOOKUP($B173,Product,'Product List'!F:F))</f>
        <v/>
      </c>
      <c r="V173" s="454" t="str">
        <f t="array" ref="V173">IF(B173="","",XLOOKUP($B173,Product,'Product List'!G:G))</f>
        <v/>
      </c>
      <c r="W173" s="434"/>
      <c r="X173" s="434" t="str">
        <f t="array" ref="X173">iferror(xlookup(B173,'Product List'!A:A,'Product List'!P:P),"")</f>
        <v/>
      </c>
      <c r="Y173" s="434">
        <f t="shared" si="10"/>
        <v>0</v>
      </c>
      <c r="Z173" s="434"/>
    </row>
    <row r="174" ht="14.25" customHeight="1">
      <c r="A174" s="448"/>
      <c r="B174" s="448"/>
      <c r="C174" s="454"/>
      <c r="D174" s="461"/>
      <c r="E174" s="487"/>
      <c r="F174" s="461"/>
      <c r="G174" s="450">
        <f t="shared" si="1"/>
        <v>0</v>
      </c>
      <c r="H174" s="451" t="str">
        <f t="shared" si="2"/>
        <v/>
      </c>
      <c r="I174" s="452" t="str">
        <f t="shared" si="8"/>
        <v/>
      </c>
      <c r="J174" s="477"/>
      <c r="K174" s="434"/>
      <c r="L174" s="454" t="str">
        <f t="shared" si="3"/>
        <v/>
      </c>
      <c r="M174" s="455" t="str">
        <f t="array" ref="M174">(IFERROR(if(K174="",IF(J174="","",XLOOKUP(L174,Personnel!$B$4:$G$4,Personnel!$B$5:$G$5)),xLOOKUP(L174,Personnel!$B$4:$G$4,Personnel!$B$6:$G$6)),""))</f>
        <v/>
      </c>
      <c r="N174" s="455">
        <f t="shared" si="4"/>
        <v>0</v>
      </c>
      <c r="O174" s="434"/>
      <c r="P174" s="456" t="str">
        <f t="shared" si="5"/>
        <v/>
      </c>
      <c r="Q174" s="457">
        <f t="shared" si="6"/>
        <v>0</v>
      </c>
      <c r="R174" s="458"/>
      <c r="S174" s="459" t="str">
        <f t="array" ref="S174">IF(B174="","",XLOOKUP($B174,Product,'Product List'!D:D))</f>
        <v/>
      </c>
      <c r="T174" s="454" t="str">
        <f t="array" ref="T174">IF(B174="","",XLOOKUP($B174,Product,'Product List'!E:E))</f>
        <v/>
      </c>
      <c r="U174" s="454" t="str">
        <f t="array" ref="U174">IF(B174="","",XLOOKUP($B174,Product,'Product List'!F:F))</f>
        <v/>
      </c>
      <c r="V174" s="454" t="str">
        <f t="array" ref="V174">IF(B174="","",XLOOKUP($B174,Product,'Product List'!G:G))</f>
        <v/>
      </c>
      <c r="W174" s="434"/>
      <c r="X174" s="434" t="str">
        <f t="array" ref="X174">iferror(xlookup(B174,'Product List'!A:A,'Product List'!P:P),"")</f>
        <v/>
      </c>
      <c r="Y174" s="434">
        <f t="shared" si="10"/>
        <v>0</v>
      </c>
      <c r="Z174" s="434"/>
    </row>
    <row r="175" ht="14.25" customHeight="1">
      <c r="A175" s="448"/>
      <c r="B175" s="448"/>
      <c r="C175" s="454"/>
      <c r="D175" s="461"/>
      <c r="E175" s="487"/>
      <c r="F175" s="461"/>
      <c r="G175" s="450">
        <f t="shared" si="1"/>
        <v>0</v>
      </c>
      <c r="H175" s="451" t="str">
        <f t="shared" si="2"/>
        <v/>
      </c>
      <c r="I175" s="452" t="str">
        <f t="shared" si="8"/>
        <v/>
      </c>
      <c r="J175" s="477"/>
      <c r="K175" s="434"/>
      <c r="L175" s="454" t="str">
        <f t="shared" si="3"/>
        <v/>
      </c>
      <c r="M175" s="455" t="str">
        <f t="array" ref="M175">(IFERROR(if(K175="",IF(J175="","",XLOOKUP(L175,Personnel!$B$4:$G$4,Personnel!$B$5:$G$5)),xLOOKUP(L175,Personnel!$B$4:$G$4,Personnel!$B$6:$G$6)),""))</f>
        <v/>
      </c>
      <c r="N175" s="455">
        <f t="shared" si="4"/>
        <v>0</v>
      </c>
      <c r="O175" s="434"/>
      <c r="P175" s="456" t="str">
        <f t="shared" si="5"/>
        <v/>
      </c>
      <c r="Q175" s="457">
        <f t="shared" si="6"/>
        <v>0</v>
      </c>
      <c r="R175" s="458"/>
      <c r="S175" s="459" t="str">
        <f t="array" ref="S175">IF(B175="","",XLOOKUP($B175,Product,'Product List'!D:D))</f>
        <v/>
      </c>
      <c r="T175" s="454" t="str">
        <f t="array" ref="T175">IF(B175="","",XLOOKUP($B175,Product,'Product List'!E:E))</f>
        <v/>
      </c>
      <c r="U175" s="454" t="str">
        <f t="array" ref="U175">IF(B175="","",XLOOKUP($B175,Product,'Product List'!F:F))</f>
        <v/>
      </c>
      <c r="V175" s="454" t="str">
        <f t="array" ref="V175">IF(B175="","",XLOOKUP($B175,Product,'Product List'!G:G))</f>
        <v/>
      </c>
      <c r="W175" s="434"/>
      <c r="X175" s="434" t="str">
        <f t="array" ref="X175">iferror(xlookup(B175,'Product List'!A:A,'Product List'!P:P),"")</f>
        <v/>
      </c>
      <c r="Y175" s="434">
        <f t="shared" si="10"/>
        <v>0</v>
      </c>
      <c r="Z175" s="434"/>
    </row>
    <row r="176" ht="14.25" customHeight="1">
      <c r="A176" s="448"/>
      <c r="B176" s="448"/>
      <c r="C176" s="454"/>
      <c r="D176" s="461"/>
      <c r="E176" s="461"/>
      <c r="F176" s="461"/>
      <c r="G176" s="487">
        <f t="shared" si="1"/>
        <v>0</v>
      </c>
      <c r="H176" s="451" t="str">
        <f t="shared" si="2"/>
        <v/>
      </c>
      <c r="I176" s="452" t="str">
        <f t="shared" si="8"/>
        <v/>
      </c>
      <c r="J176" s="477"/>
      <c r="K176" s="434"/>
      <c r="L176" s="454" t="str">
        <f t="shared" si="3"/>
        <v/>
      </c>
      <c r="M176" s="455" t="str">
        <f t="array" ref="M176">(IFERROR(if(K176="",IF(J176="","",XLOOKUP(L176,Personnel!$B$4:$G$4,Personnel!$B$5:$G$5)),xLOOKUP(L176,Personnel!$B$4:$G$4,Personnel!$B$6:$G$6)),""))</f>
        <v/>
      </c>
      <c r="N176" s="455">
        <f t="shared" si="4"/>
        <v>0</v>
      </c>
      <c r="O176" s="434"/>
      <c r="P176" s="456" t="str">
        <f t="shared" si="5"/>
        <v/>
      </c>
      <c r="Q176" s="457">
        <f t="shared" si="6"/>
        <v>0</v>
      </c>
      <c r="R176" s="458"/>
      <c r="S176" s="459" t="str">
        <f t="array" ref="S176">IF(B176="","",XLOOKUP($B176,Product,'Product List'!D:D))</f>
        <v/>
      </c>
      <c r="T176" s="454" t="str">
        <f t="array" ref="T176">IF(B176="","",XLOOKUP($B176,Product,'Product List'!E:E))</f>
        <v/>
      </c>
      <c r="U176" s="454" t="str">
        <f t="array" ref="U176">IF(B176="","",XLOOKUP($B176,Product,'Product List'!F:F))</f>
        <v/>
      </c>
      <c r="V176" s="454" t="str">
        <f t="array" ref="V176">IF(B176="","",XLOOKUP($B176,Product,'Product List'!G:G))</f>
        <v/>
      </c>
      <c r="W176" s="434"/>
      <c r="X176" s="434" t="str">
        <f t="array" ref="X176">iferror(xlookup(B176,'Product List'!A:A,'Product List'!P:P),"")</f>
        <v/>
      </c>
      <c r="Y176" s="434">
        <f t="shared" si="10"/>
        <v>0</v>
      </c>
      <c r="Z176" s="434"/>
    </row>
    <row r="177" ht="14.25" customHeight="1">
      <c r="A177" s="448"/>
      <c r="B177" s="448"/>
      <c r="C177" s="454"/>
      <c r="D177" s="461"/>
      <c r="E177" s="487"/>
      <c r="F177" s="461"/>
      <c r="G177" s="487">
        <f t="shared" si="1"/>
        <v>0</v>
      </c>
      <c r="H177" s="451" t="str">
        <f t="shared" si="2"/>
        <v/>
      </c>
      <c r="I177" s="452" t="str">
        <f t="shared" si="8"/>
        <v/>
      </c>
      <c r="J177" s="477"/>
      <c r="K177" s="434"/>
      <c r="L177" s="454" t="str">
        <f t="shared" si="3"/>
        <v/>
      </c>
      <c r="M177" s="455" t="str">
        <f t="array" ref="M177">(IFERROR(if(K177="",IF(J177="","",XLOOKUP(L177,Personnel!$B$4:$G$4,Personnel!$B$5:$G$5)),xLOOKUP(L177,Personnel!$B$4:$G$4,Personnel!$B$6:$G$6)),""))</f>
        <v/>
      </c>
      <c r="N177" s="455">
        <f t="shared" si="4"/>
        <v>0</v>
      </c>
      <c r="O177" s="434"/>
      <c r="P177" s="456" t="str">
        <f t="shared" si="5"/>
        <v/>
      </c>
      <c r="Q177" s="457">
        <f t="shared" si="6"/>
        <v>0</v>
      </c>
      <c r="R177" s="458"/>
      <c r="S177" s="459" t="str">
        <f t="array" ref="S177">IF(B177="","",XLOOKUP($B177,Product,'Product List'!D:D))</f>
        <v/>
      </c>
      <c r="T177" s="454" t="str">
        <f t="array" ref="T177">IF(B177="","",XLOOKUP($B177,Product,'Product List'!E:E))</f>
        <v/>
      </c>
      <c r="U177" s="454" t="str">
        <f t="array" ref="U177">IF(B177="","",XLOOKUP($B177,Product,'Product List'!F:F))</f>
        <v/>
      </c>
      <c r="V177" s="454" t="str">
        <f t="array" ref="V177">IF(B177="","",XLOOKUP($B177,Product,'Product List'!G:G))</f>
        <v/>
      </c>
      <c r="W177" s="434"/>
      <c r="X177" s="434" t="str">
        <f t="array" ref="X177">iferror(xlookup(B177,'Product List'!A:A,'Product List'!P:P),"")</f>
        <v/>
      </c>
      <c r="Y177" s="434">
        <f t="shared" si="10"/>
        <v>0</v>
      </c>
      <c r="Z177" s="434"/>
    </row>
    <row r="178" ht="14.25" customHeight="1">
      <c r="A178" s="448"/>
      <c r="B178" s="448"/>
      <c r="C178" s="454"/>
      <c r="D178" s="461"/>
      <c r="E178" s="487"/>
      <c r="F178" s="461"/>
      <c r="G178" s="487">
        <f t="shared" si="1"/>
        <v>0</v>
      </c>
      <c r="H178" s="451" t="str">
        <f t="shared" si="2"/>
        <v/>
      </c>
      <c r="I178" s="452" t="str">
        <f t="shared" si="8"/>
        <v/>
      </c>
      <c r="J178" s="477"/>
      <c r="K178" s="434"/>
      <c r="L178" s="454" t="str">
        <f t="shared" si="3"/>
        <v/>
      </c>
      <c r="M178" s="455" t="str">
        <f t="array" ref="M178">(IFERROR(if(K178="",IF(J178="","",XLOOKUP(L178,Personnel!$B$4:$G$4,Personnel!$B$5:$G$5)),xLOOKUP(L178,Personnel!$B$4:$G$4,Personnel!$B$6:$G$6)),""))</f>
        <v/>
      </c>
      <c r="N178" s="455">
        <f t="shared" si="4"/>
        <v>0</v>
      </c>
      <c r="O178" s="434"/>
      <c r="P178" s="456" t="str">
        <f t="shared" si="5"/>
        <v/>
      </c>
      <c r="Q178" s="457">
        <f t="shared" si="6"/>
        <v>0</v>
      </c>
      <c r="R178" s="458"/>
      <c r="S178" s="459" t="str">
        <f t="array" ref="S178">IF(B178="","",XLOOKUP($B178,Product,'Product List'!D:D))</f>
        <v/>
      </c>
      <c r="T178" s="454" t="str">
        <f t="array" ref="T178">IF(B178="","",XLOOKUP($B178,Product,'Product List'!E:E))</f>
        <v/>
      </c>
      <c r="U178" s="454" t="str">
        <f t="array" ref="U178">IF(B178="","",XLOOKUP($B178,Product,'Product List'!F:F))</f>
        <v/>
      </c>
      <c r="V178" s="454" t="str">
        <f t="array" ref="V178">IF(B178="","",XLOOKUP($B178,Product,'Product List'!G:G))</f>
        <v/>
      </c>
      <c r="W178" s="434"/>
      <c r="X178" s="434" t="str">
        <f t="array" ref="X178">iferror(xlookup(B178,'Product List'!A:A,'Product List'!P:P),"")</f>
        <v/>
      </c>
      <c r="Y178" s="434">
        <f t="shared" si="10"/>
        <v>0</v>
      </c>
      <c r="Z178" s="434"/>
    </row>
    <row r="179" ht="14.25" customHeight="1">
      <c r="A179" s="448"/>
      <c r="B179" s="448"/>
      <c r="C179" s="454"/>
      <c r="D179" s="461"/>
      <c r="E179" s="461"/>
      <c r="F179" s="461"/>
      <c r="G179" s="487">
        <f t="shared" si="1"/>
        <v>0</v>
      </c>
      <c r="H179" s="451" t="str">
        <f t="shared" si="2"/>
        <v/>
      </c>
      <c r="I179" s="452" t="str">
        <f t="shared" si="8"/>
        <v/>
      </c>
      <c r="J179" s="477"/>
      <c r="K179" s="434"/>
      <c r="L179" s="454" t="str">
        <f t="shared" si="3"/>
        <v/>
      </c>
      <c r="M179" s="455" t="str">
        <f t="array" ref="M179">(IFERROR(if(K179="",IF(J179="","",XLOOKUP(L179,Personnel!$B$4:$G$4,Personnel!$B$5:$G$5)),xLOOKUP(L179,Personnel!$B$4:$G$4,Personnel!$B$6:$G$6)),""))</f>
        <v/>
      </c>
      <c r="N179" s="455">
        <f t="shared" si="4"/>
        <v>0</v>
      </c>
      <c r="O179" s="434"/>
      <c r="P179" s="456" t="str">
        <f t="shared" si="5"/>
        <v/>
      </c>
      <c r="Q179" s="457">
        <f t="shared" si="6"/>
        <v>0</v>
      </c>
      <c r="R179" s="458"/>
      <c r="S179" s="459" t="str">
        <f t="array" ref="S179">IF(B179="","",XLOOKUP($B179,Product,'Product List'!D:D))</f>
        <v/>
      </c>
      <c r="T179" s="454" t="str">
        <f t="array" ref="T179">IF(B179="","",XLOOKUP($B179,Product,'Product List'!E:E))</f>
        <v/>
      </c>
      <c r="U179" s="454" t="str">
        <f t="array" ref="U179">IF(B179="","",XLOOKUP($B179,Product,'Product List'!F:F))</f>
        <v/>
      </c>
      <c r="V179" s="454" t="str">
        <f t="array" ref="V179">IF(B179="","",XLOOKUP($B179,Product,'Product List'!G:G))</f>
        <v/>
      </c>
      <c r="W179" s="434"/>
      <c r="X179" s="434" t="str">
        <f t="array" ref="X179">iferror(xlookup(B179,'Product List'!A:A,'Product List'!P:P),"")</f>
        <v/>
      </c>
      <c r="Y179" s="434">
        <f t="shared" si="10"/>
        <v>0</v>
      </c>
      <c r="Z179" s="434"/>
    </row>
    <row r="180" ht="14.25" customHeight="1">
      <c r="A180" s="448"/>
      <c r="B180" s="448"/>
      <c r="C180" s="454"/>
      <c r="D180" s="461"/>
      <c r="E180" s="487"/>
      <c r="F180" s="461"/>
      <c r="G180" s="487">
        <f t="shared" si="1"/>
        <v>0</v>
      </c>
      <c r="H180" s="451" t="str">
        <f t="shared" si="2"/>
        <v/>
      </c>
      <c r="I180" s="452" t="str">
        <f t="shared" si="8"/>
        <v/>
      </c>
      <c r="J180" s="477"/>
      <c r="K180" s="434"/>
      <c r="L180" s="454" t="str">
        <f t="shared" si="3"/>
        <v/>
      </c>
      <c r="M180" s="455" t="str">
        <f t="array" ref="M180">(IFERROR(if(K180="",IF(J180="","",XLOOKUP(L180,Personnel!$B$4:$G$4,Personnel!$B$5:$G$5)),xLOOKUP(L180,Personnel!$B$4:$G$4,Personnel!$B$6:$G$6)),""))</f>
        <v/>
      </c>
      <c r="N180" s="455">
        <f t="shared" si="4"/>
        <v>0</v>
      </c>
      <c r="O180" s="434"/>
      <c r="P180" s="456" t="str">
        <f t="shared" si="5"/>
        <v/>
      </c>
      <c r="Q180" s="457">
        <f t="shared" si="6"/>
        <v>0</v>
      </c>
      <c r="R180" s="458"/>
      <c r="S180" s="459" t="str">
        <f t="array" ref="S180">IF(B180="","",XLOOKUP($B180,Product,'Product List'!D:D))</f>
        <v/>
      </c>
      <c r="T180" s="454" t="str">
        <f t="array" ref="T180">IF(B180="","",XLOOKUP($B180,Product,'Product List'!E:E))</f>
        <v/>
      </c>
      <c r="U180" s="454" t="str">
        <f t="array" ref="U180">IF(B180="","",XLOOKUP($B180,Product,'Product List'!F:F))</f>
        <v/>
      </c>
      <c r="V180" s="454" t="str">
        <f t="array" ref="V180">IF(B180="","",XLOOKUP($B180,Product,'Product List'!G:G))</f>
        <v/>
      </c>
      <c r="W180" s="434"/>
      <c r="X180" s="434" t="str">
        <f t="array" ref="X180">iferror(xlookup(B180,'Product List'!A:A,'Product List'!P:P),"")</f>
        <v/>
      </c>
      <c r="Y180" s="434">
        <f t="shared" si="10"/>
        <v>0</v>
      </c>
      <c r="Z180" s="434"/>
    </row>
    <row r="181" ht="14.25" customHeight="1">
      <c r="A181" s="448"/>
      <c r="B181" s="448"/>
      <c r="C181" s="454"/>
      <c r="D181" s="461"/>
      <c r="E181" s="461"/>
      <c r="F181" s="461"/>
      <c r="G181" s="487">
        <f t="shared" si="1"/>
        <v>0</v>
      </c>
      <c r="H181" s="451" t="str">
        <f t="shared" si="2"/>
        <v/>
      </c>
      <c r="I181" s="452" t="str">
        <f t="shared" si="8"/>
        <v/>
      </c>
      <c r="J181" s="477"/>
      <c r="K181" s="434"/>
      <c r="L181" s="454" t="str">
        <f t="shared" si="3"/>
        <v/>
      </c>
      <c r="M181" s="455" t="str">
        <f t="array" ref="M181">(IFERROR(if(K181="",IF(J181="","",XLOOKUP(L181,Personnel!$B$4:$G$4,Personnel!$B$5:$G$5)),xLOOKUP(L181,Personnel!$B$4:$G$4,Personnel!$B$6:$G$6)),""))</f>
        <v/>
      </c>
      <c r="N181" s="455">
        <f t="shared" si="4"/>
        <v>0</v>
      </c>
      <c r="O181" s="434"/>
      <c r="P181" s="456" t="str">
        <f t="shared" si="5"/>
        <v/>
      </c>
      <c r="Q181" s="457">
        <f t="shared" si="6"/>
        <v>0</v>
      </c>
      <c r="R181" s="458"/>
      <c r="S181" s="459" t="str">
        <f t="array" ref="S181">IF(B181="","",XLOOKUP($B181,Product,'Product List'!D:D))</f>
        <v/>
      </c>
      <c r="T181" s="454" t="str">
        <f t="array" ref="T181">IF(B181="","",XLOOKUP($B181,Product,'Product List'!E:E))</f>
        <v/>
      </c>
      <c r="U181" s="454" t="str">
        <f t="array" ref="U181">IF(B181="","",XLOOKUP($B181,Product,'Product List'!F:F))</f>
        <v/>
      </c>
      <c r="V181" s="454" t="str">
        <f t="array" ref="V181">IF(B181="","",XLOOKUP($B181,Product,'Product List'!G:G))</f>
        <v/>
      </c>
      <c r="W181" s="434"/>
      <c r="X181" s="434" t="str">
        <f t="array" ref="X181">iferror(xlookup(B181,'Product List'!A:A,'Product List'!P:P),"")</f>
        <v/>
      </c>
      <c r="Y181" s="434">
        <f t="shared" si="10"/>
        <v>0</v>
      </c>
      <c r="Z181" s="434"/>
    </row>
    <row r="182" ht="14.25" customHeight="1">
      <c r="A182" s="448"/>
      <c r="B182" s="448"/>
      <c r="C182" s="454"/>
      <c r="D182" s="461"/>
      <c r="E182" s="487"/>
      <c r="F182" s="461"/>
      <c r="G182" s="487">
        <f t="shared" si="1"/>
        <v>0</v>
      </c>
      <c r="H182" s="451" t="str">
        <f t="shared" si="2"/>
        <v/>
      </c>
      <c r="I182" s="452" t="str">
        <f t="shared" si="8"/>
        <v/>
      </c>
      <c r="J182" s="477"/>
      <c r="K182" s="434"/>
      <c r="L182" s="454" t="str">
        <f t="shared" si="3"/>
        <v/>
      </c>
      <c r="M182" s="455" t="str">
        <f t="array" ref="M182">(IFERROR(if(K182="",IF(J182="","",XLOOKUP(L182,Personnel!$B$4:$G$4,Personnel!$B$5:$G$5)),xLOOKUP(L182,Personnel!$B$4:$G$4,Personnel!$B$6:$G$6)),""))</f>
        <v/>
      </c>
      <c r="N182" s="455">
        <f t="shared" si="4"/>
        <v>0</v>
      </c>
      <c r="O182" s="434"/>
      <c r="P182" s="456" t="str">
        <f t="shared" si="5"/>
        <v/>
      </c>
      <c r="Q182" s="457">
        <f t="shared" si="6"/>
        <v>0</v>
      </c>
      <c r="R182" s="458"/>
      <c r="S182" s="459" t="str">
        <f t="array" ref="S182">IF(B182="","",XLOOKUP($B182,Product,'Product List'!D:D))</f>
        <v/>
      </c>
      <c r="T182" s="454" t="str">
        <f t="array" ref="T182">IF(B182="","",XLOOKUP($B182,Product,'Product List'!E:E))</f>
        <v/>
      </c>
      <c r="U182" s="454" t="str">
        <f t="array" ref="U182">IF(B182="","",XLOOKUP($B182,Product,'Product List'!F:F))</f>
        <v/>
      </c>
      <c r="V182" s="454" t="str">
        <f t="array" ref="V182">IF(B182="","",XLOOKUP($B182,Product,'Product List'!G:G))</f>
        <v/>
      </c>
      <c r="W182" s="434"/>
      <c r="X182" s="434" t="str">
        <f t="array" ref="X182">iferror(xlookup(B182,'Product List'!A:A,'Product List'!P:P),"")</f>
        <v/>
      </c>
      <c r="Y182" s="434">
        <f t="shared" si="10"/>
        <v>0</v>
      </c>
      <c r="Z182" s="434"/>
    </row>
    <row r="183" ht="14.25" customHeight="1">
      <c r="A183" s="448"/>
      <c r="B183" s="448"/>
      <c r="C183" s="454"/>
      <c r="D183" s="461"/>
      <c r="E183" s="461"/>
      <c r="F183" s="461"/>
      <c r="G183" s="487">
        <f t="shared" si="1"/>
        <v>0</v>
      </c>
      <c r="H183" s="451" t="str">
        <f t="shared" si="2"/>
        <v/>
      </c>
      <c r="I183" s="452" t="str">
        <f t="shared" si="8"/>
        <v/>
      </c>
      <c r="J183" s="477"/>
      <c r="K183" s="434"/>
      <c r="L183" s="454" t="str">
        <f t="shared" si="3"/>
        <v/>
      </c>
      <c r="M183" s="455" t="str">
        <f t="array" ref="M183">(IFERROR(if(K183="",IF(J183="","",XLOOKUP(L183,Personnel!$B$4:$G$4,Personnel!$B$5:$G$5)),xLOOKUP(L183,Personnel!$B$4:$G$4,Personnel!$B$6:$G$6)),""))</f>
        <v/>
      </c>
      <c r="N183" s="455">
        <f t="shared" si="4"/>
        <v>0</v>
      </c>
      <c r="O183" s="434"/>
      <c r="P183" s="456" t="str">
        <f t="shared" si="5"/>
        <v/>
      </c>
      <c r="Q183" s="457">
        <f t="shared" si="6"/>
        <v>0</v>
      </c>
      <c r="R183" s="458"/>
      <c r="S183" s="459" t="str">
        <f t="array" ref="S183">IF(B183="","",XLOOKUP($B183,Product,'Product List'!D:D))</f>
        <v/>
      </c>
      <c r="T183" s="454" t="str">
        <f t="array" ref="T183">IF(B183="","",XLOOKUP($B183,Product,'Product List'!E:E))</f>
        <v/>
      </c>
      <c r="U183" s="454" t="str">
        <f t="array" ref="U183">IF(B183="","",XLOOKUP($B183,Product,'Product List'!F:F))</f>
        <v/>
      </c>
      <c r="V183" s="454" t="str">
        <f t="array" ref="V183">IF(B183="","",XLOOKUP($B183,Product,'Product List'!G:G))</f>
        <v/>
      </c>
      <c r="W183" s="434"/>
      <c r="X183" s="434" t="str">
        <f t="array" ref="X183">iferror(xlookup(B183,'Product List'!A:A,'Product List'!P:P),"")</f>
        <v/>
      </c>
      <c r="Y183" s="434">
        <f t="shared" si="10"/>
        <v>0</v>
      </c>
      <c r="Z183" s="434"/>
    </row>
    <row r="184" ht="14.25" customHeight="1">
      <c r="A184" s="448"/>
      <c r="B184" s="448"/>
      <c r="C184" s="454"/>
      <c r="D184" s="461"/>
      <c r="E184" s="487"/>
      <c r="F184" s="461"/>
      <c r="G184" s="487">
        <f t="shared" si="1"/>
        <v>0</v>
      </c>
      <c r="H184" s="451" t="str">
        <f t="shared" si="2"/>
        <v/>
      </c>
      <c r="I184" s="452" t="str">
        <f t="shared" si="8"/>
        <v/>
      </c>
      <c r="J184" s="477"/>
      <c r="K184" s="434"/>
      <c r="L184" s="454" t="str">
        <f t="shared" si="3"/>
        <v/>
      </c>
      <c r="M184" s="455" t="str">
        <f t="array" ref="M184">(IFERROR(if(K184="",IF(J184="","",XLOOKUP(L184,Personnel!$B$4:$G$4,Personnel!$B$5:$G$5)),xLOOKUP(L184,Personnel!$B$4:$G$4,Personnel!$B$6:$G$6)),""))</f>
        <v/>
      </c>
      <c r="N184" s="455">
        <f t="shared" si="4"/>
        <v>0</v>
      </c>
      <c r="O184" s="434"/>
      <c r="P184" s="456" t="str">
        <f t="shared" si="5"/>
        <v/>
      </c>
      <c r="Q184" s="457">
        <f t="shared" si="6"/>
        <v>0</v>
      </c>
      <c r="R184" s="458"/>
      <c r="S184" s="459" t="str">
        <f t="array" ref="S184">IF(B184="","",XLOOKUP($B184,Product,'Product List'!D:D))</f>
        <v/>
      </c>
      <c r="T184" s="454" t="str">
        <f t="array" ref="T184">IF(B184="","",XLOOKUP($B184,Product,'Product List'!E:E))</f>
        <v/>
      </c>
      <c r="U184" s="454" t="str">
        <f t="array" ref="U184">IF(B184="","",XLOOKUP($B184,Product,'Product List'!F:F))</f>
        <v/>
      </c>
      <c r="V184" s="454" t="str">
        <f t="array" ref="V184">IF(B184="","",XLOOKUP($B184,Product,'Product List'!G:G))</f>
        <v/>
      </c>
      <c r="W184" s="434"/>
      <c r="X184" s="434" t="str">
        <f t="array" ref="X184">iferror(xlookup(B184,'Product List'!A:A,'Product List'!P:P),"")</f>
        <v/>
      </c>
      <c r="Y184" s="434">
        <f t="shared" si="10"/>
        <v>0</v>
      </c>
      <c r="Z184" s="434"/>
    </row>
    <row r="185" ht="14.25" customHeight="1">
      <c r="A185" s="448"/>
      <c r="B185" s="448"/>
      <c r="C185" s="454"/>
      <c r="D185" s="461"/>
      <c r="E185" s="487"/>
      <c r="F185" s="461"/>
      <c r="G185" s="487">
        <f t="shared" si="1"/>
        <v>0</v>
      </c>
      <c r="H185" s="451" t="str">
        <f t="shared" si="2"/>
        <v/>
      </c>
      <c r="I185" s="452" t="str">
        <f t="shared" si="8"/>
        <v/>
      </c>
      <c r="J185" s="477"/>
      <c r="K185" s="434"/>
      <c r="L185" s="454" t="str">
        <f t="shared" si="3"/>
        <v/>
      </c>
      <c r="M185" s="455" t="str">
        <f t="array" ref="M185">(IFERROR(if(K185="",IF(J185="","",XLOOKUP(L185,Personnel!$B$4:$G$4,Personnel!$B$5:$G$5)),xLOOKUP(L185,Personnel!$B$4:$G$4,Personnel!$B$6:$G$6)),""))</f>
        <v/>
      </c>
      <c r="N185" s="455">
        <f t="shared" si="4"/>
        <v>0</v>
      </c>
      <c r="O185" s="434"/>
      <c r="P185" s="456" t="str">
        <f t="shared" si="5"/>
        <v/>
      </c>
      <c r="Q185" s="457">
        <f t="shared" si="6"/>
        <v>0</v>
      </c>
      <c r="R185" s="458"/>
      <c r="S185" s="459" t="str">
        <f t="array" ref="S185">IF(B185="","",XLOOKUP($B185,Product,'Product List'!D:D))</f>
        <v/>
      </c>
      <c r="T185" s="454" t="str">
        <f t="array" ref="T185">IF(B185="","",XLOOKUP($B185,Product,'Product List'!E:E))</f>
        <v/>
      </c>
      <c r="U185" s="454" t="str">
        <f t="array" ref="U185">IF(B185="","",XLOOKUP($B185,Product,'Product List'!F:F))</f>
        <v/>
      </c>
      <c r="V185" s="454" t="str">
        <f t="array" ref="V185">IF(B185="","",XLOOKUP($B185,Product,'Product List'!G:G))</f>
        <v/>
      </c>
      <c r="W185" s="434"/>
      <c r="X185" s="434" t="str">
        <f t="array" ref="X185">iferror(xlookup(B185,'Product List'!A:A,'Product List'!P:P),"")</f>
        <v/>
      </c>
      <c r="Y185" s="434">
        <f t="shared" si="10"/>
        <v>0</v>
      </c>
      <c r="Z185" s="434"/>
    </row>
    <row r="186" ht="14.25" customHeight="1">
      <c r="A186" s="448"/>
      <c r="B186" s="448"/>
      <c r="C186" s="454"/>
      <c r="D186" s="461"/>
      <c r="E186" s="461"/>
      <c r="F186" s="461"/>
      <c r="G186" s="487">
        <f t="shared" si="1"/>
        <v>0</v>
      </c>
      <c r="H186" s="451" t="str">
        <f t="shared" si="2"/>
        <v/>
      </c>
      <c r="I186" s="452" t="str">
        <f t="shared" si="8"/>
        <v/>
      </c>
      <c r="J186" s="477"/>
      <c r="K186" s="434"/>
      <c r="L186" s="454" t="str">
        <f t="shared" si="3"/>
        <v/>
      </c>
      <c r="M186" s="455" t="str">
        <f t="array" ref="M186">(IFERROR(if(K186="",IF(J186="","",XLOOKUP(L186,Personnel!$B$4:$G$4,Personnel!$B$5:$G$5)),xLOOKUP(L186,Personnel!$B$4:$G$4,Personnel!$B$6:$G$6)),""))</f>
        <v/>
      </c>
      <c r="N186" s="455">
        <f t="shared" si="4"/>
        <v>0</v>
      </c>
      <c r="O186" s="434"/>
      <c r="P186" s="456" t="str">
        <f t="shared" si="5"/>
        <v/>
      </c>
      <c r="Q186" s="457">
        <f t="shared" si="6"/>
        <v>0</v>
      </c>
      <c r="R186" s="458"/>
      <c r="S186" s="459" t="str">
        <f t="array" ref="S186">IF(B186="","",XLOOKUP($B186,Product,'Product List'!D:D))</f>
        <v/>
      </c>
      <c r="T186" s="454" t="str">
        <f t="array" ref="T186">IF(B186="","",XLOOKUP($B186,Product,'Product List'!E:E))</f>
        <v/>
      </c>
      <c r="U186" s="454" t="str">
        <f t="array" ref="U186">IF(B186="","",XLOOKUP($B186,Product,'Product List'!F:F))</f>
        <v/>
      </c>
      <c r="V186" s="454" t="str">
        <f t="array" ref="V186">IF(B186="","",XLOOKUP($B186,Product,'Product List'!G:G))</f>
        <v/>
      </c>
      <c r="W186" s="434"/>
      <c r="X186" s="434" t="str">
        <f t="array" ref="X186">iferror(xlookup(B186,'Product List'!A:A,'Product List'!P:P),"")</f>
        <v/>
      </c>
      <c r="Y186" s="434">
        <f t="shared" si="10"/>
        <v>0</v>
      </c>
      <c r="Z186" s="434"/>
    </row>
    <row r="187" ht="14.25" customHeight="1">
      <c r="A187" s="448"/>
      <c r="B187" s="448"/>
      <c r="C187" s="454"/>
      <c r="D187" s="461"/>
      <c r="E187" s="487"/>
      <c r="F187" s="461"/>
      <c r="G187" s="487">
        <f t="shared" si="1"/>
        <v>0</v>
      </c>
      <c r="H187" s="451" t="str">
        <f t="shared" si="2"/>
        <v/>
      </c>
      <c r="I187" s="452" t="str">
        <f t="shared" si="8"/>
        <v/>
      </c>
      <c r="J187" s="477"/>
      <c r="K187" s="434"/>
      <c r="L187" s="454" t="str">
        <f t="shared" si="3"/>
        <v/>
      </c>
      <c r="M187" s="455" t="str">
        <f t="array" ref="M187">(IFERROR(if(K187="",IF(J187="","",XLOOKUP(L187,Personnel!$B$4:$G$4,Personnel!$B$5:$G$5)),xLOOKUP(L187,Personnel!$B$4:$G$4,Personnel!$B$6:$G$6)),""))</f>
        <v/>
      </c>
      <c r="N187" s="455">
        <f t="shared" si="4"/>
        <v>0</v>
      </c>
      <c r="O187" s="434"/>
      <c r="P187" s="456" t="str">
        <f t="shared" si="5"/>
        <v/>
      </c>
      <c r="Q187" s="457">
        <f t="shared" si="6"/>
        <v>0</v>
      </c>
      <c r="R187" s="458"/>
      <c r="S187" s="459" t="str">
        <f t="array" ref="S187">IF(B187="","",XLOOKUP($B187,Product,'Product List'!D:D))</f>
        <v/>
      </c>
      <c r="T187" s="454" t="str">
        <f t="array" ref="T187">IF(B187="","",XLOOKUP($B187,Product,'Product List'!E:E))</f>
        <v/>
      </c>
      <c r="U187" s="454" t="str">
        <f t="array" ref="U187">IF(B187="","",XLOOKUP($B187,Product,'Product List'!F:F))</f>
        <v/>
      </c>
      <c r="V187" s="454" t="str">
        <f t="array" ref="V187">IF(B187="","",XLOOKUP($B187,Product,'Product List'!G:G))</f>
        <v/>
      </c>
      <c r="W187" s="434"/>
      <c r="X187" s="434" t="str">
        <f t="array" ref="X187">iferror(xlookup(B187,'Product List'!A:A,'Product List'!P:P),"")</f>
        <v/>
      </c>
      <c r="Y187" s="434">
        <f t="shared" si="10"/>
        <v>0</v>
      </c>
      <c r="Z187" s="434"/>
    </row>
    <row r="188" ht="14.25" customHeight="1">
      <c r="A188" s="448"/>
      <c r="B188" s="448"/>
      <c r="C188" s="454"/>
      <c r="D188" s="461"/>
      <c r="E188" s="461"/>
      <c r="F188" s="461"/>
      <c r="G188" s="487">
        <f t="shared" si="1"/>
        <v>0</v>
      </c>
      <c r="H188" s="451" t="str">
        <f t="shared" si="2"/>
        <v/>
      </c>
      <c r="I188" s="452" t="str">
        <f t="shared" si="8"/>
        <v/>
      </c>
      <c r="J188" s="477"/>
      <c r="K188" s="434"/>
      <c r="L188" s="454" t="str">
        <f t="shared" si="3"/>
        <v/>
      </c>
      <c r="M188" s="455" t="str">
        <f t="array" ref="M188">(IFERROR(if(K188="",IF(J188="","",XLOOKUP(L188,Personnel!$B$4:$G$4,Personnel!$B$5:$G$5)),xLOOKUP(L188,Personnel!$B$4:$G$4,Personnel!$B$6:$G$6)),""))</f>
        <v/>
      </c>
      <c r="N188" s="455">
        <f t="shared" si="4"/>
        <v>0</v>
      </c>
      <c r="O188" s="434"/>
      <c r="P188" s="456" t="str">
        <f t="shared" si="5"/>
        <v/>
      </c>
      <c r="Q188" s="457">
        <f t="shared" si="6"/>
        <v>0</v>
      </c>
      <c r="R188" s="458"/>
      <c r="S188" s="459" t="str">
        <f t="array" ref="S188">IF(B188="","",XLOOKUP($B188,Product,'Product List'!D:D))</f>
        <v/>
      </c>
      <c r="T188" s="454" t="str">
        <f t="array" ref="T188">IF(B188="","",XLOOKUP($B188,Product,'Product List'!E:E))</f>
        <v/>
      </c>
      <c r="U188" s="454" t="str">
        <f t="array" ref="U188">IF(B188="","",XLOOKUP($B188,Product,'Product List'!F:F))</f>
        <v/>
      </c>
      <c r="V188" s="454" t="str">
        <f t="array" ref="V188">IF(B188="","",XLOOKUP($B188,Product,'Product List'!G:G))</f>
        <v/>
      </c>
      <c r="W188" s="434"/>
      <c r="X188" s="434" t="str">
        <f t="array" ref="X188">iferror(xlookup(B188,'Product List'!A:A,'Product List'!P:P),"")</f>
        <v/>
      </c>
      <c r="Y188" s="434">
        <f t="shared" si="10"/>
        <v>0</v>
      </c>
      <c r="Z188" s="434"/>
    </row>
    <row r="189" ht="14.25" customHeight="1">
      <c r="A189" s="448"/>
      <c r="B189" s="448"/>
      <c r="C189" s="454"/>
      <c r="D189" s="461"/>
      <c r="E189" s="487"/>
      <c r="F189" s="461"/>
      <c r="G189" s="487">
        <f t="shared" si="1"/>
        <v>0</v>
      </c>
      <c r="H189" s="451" t="str">
        <f t="shared" si="2"/>
        <v/>
      </c>
      <c r="I189" s="452" t="str">
        <f t="shared" si="8"/>
        <v/>
      </c>
      <c r="J189" s="477"/>
      <c r="K189" s="434"/>
      <c r="L189" s="454" t="str">
        <f t="shared" si="3"/>
        <v/>
      </c>
      <c r="M189" s="455" t="str">
        <f t="array" ref="M189">(IFERROR(if(K189="",IF(J189="","",XLOOKUP(L189,Personnel!$B$4:$G$4,Personnel!$B$5:$G$5)),xLOOKUP(L189,Personnel!$B$4:$G$4,Personnel!$B$6:$G$6)),""))</f>
        <v/>
      </c>
      <c r="N189" s="455">
        <f t="shared" si="4"/>
        <v>0</v>
      </c>
      <c r="O189" s="434"/>
      <c r="P189" s="456" t="str">
        <f t="shared" si="5"/>
        <v/>
      </c>
      <c r="Q189" s="457">
        <f t="shared" si="6"/>
        <v>0</v>
      </c>
      <c r="R189" s="458"/>
      <c r="S189" s="459" t="str">
        <f t="array" ref="S189">IF(B189="","",XLOOKUP($B189,Product,'Product List'!D:D))</f>
        <v/>
      </c>
      <c r="T189" s="454" t="str">
        <f t="array" ref="T189">IF(B189="","",XLOOKUP($B189,Product,'Product List'!E:E))</f>
        <v/>
      </c>
      <c r="U189" s="454" t="str">
        <f t="array" ref="U189">IF(B189="","",XLOOKUP($B189,Product,'Product List'!F:F))</f>
        <v/>
      </c>
      <c r="V189" s="454" t="str">
        <f t="array" ref="V189">IF(B189="","",XLOOKUP($B189,Product,'Product List'!G:G))</f>
        <v/>
      </c>
      <c r="W189" s="434"/>
      <c r="X189" s="434" t="str">
        <f t="array" ref="X189">iferror(xlookup(B189,'Product List'!A:A,'Product List'!P:P),"")</f>
        <v/>
      </c>
      <c r="Y189" s="434">
        <f t="shared" si="10"/>
        <v>0</v>
      </c>
      <c r="Z189" s="434"/>
    </row>
    <row r="190" ht="14.25" customHeight="1">
      <c r="A190" s="448"/>
      <c r="B190" s="448"/>
      <c r="C190" s="454"/>
      <c r="D190" s="461"/>
      <c r="E190" s="487"/>
      <c r="F190" s="461"/>
      <c r="G190" s="487">
        <f t="shared" si="1"/>
        <v>0</v>
      </c>
      <c r="H190" s="451" t="str">
        <f t="shared" si="2"/>
        <v/>
      </c>
      <c r="I190" s="452" t="str">
        <f t="shared" si="8"/>
        <v/>
      </c>
      <c r="J190" s="477"/>
      <c r="K190" s="434"/>
      <c r="L190" s="454" t="str">
        <f t="shared" si="3"/>
        <v/>
      </c>
      <c r="M190" s="455" t="str">
        <f t="array" ref="M190">(IFERROR(if(K190="",IF(J190="","",XLOOKUP(L190,Personnel!$B$4:$G$4,Personnel!$B$5:$G$5)),xLOOKUP(L190,Personnel!$B$4:$G$4,Personnel!$B$6:$G$6)),""))</f>
        <v/>
      </c>
      <c r="N190" s="455">
        <f t="shared" si="4"/>
        <v>0</v>
      </c>
      <c r="O190" s="434"/>
      <c r="P190" s="456" t="str">
        <f t="shared" si="5"/>
        <v/>
      </c>
      <c r="Q190" s="457">
        <f t="shared" si="6"/>
        <v>0</v>
      </c>
      <c r="R190" s="458"/>
      <c r="S190" s="459" t="str">
        <f t="array" ref="S190">IF(B190="","",XLOOKUP($B190,Product,'Product List'!D:D))</f>
        <v/>
      </c>
      <c r="T190" s="454" t="str">
        <f t="array" ref="T190">IF(B190="","",XLOOKUP($B190,Product,'Product List'!E:E))</f>
        <v/>
      </c>
      <c r="U190" s="454" t="str">
        <f t="array" ref="U190">IF(B190="","",XLOOKUP($B190,Product,'Product List'!F:F))</f>
        <v/>
      </c>
      <c r="V190" s="454" t="str">
        <f t="array" ref="V190">IF(B190="","",XLOOKUP($B190,Product,'Product List'!G:G))</f>
        <v/>
      </c>
      <c r="W190" s="434"/>
      <c r="X190" s="434" t="str">
        <f t="array" ref="X190">iferror(xlookup(B190,'Product List'!A:A,'Product List'!P:P),"")</f>
        <v/>
      </c>
      <c r="Y190" s="434">
        <f t="shared" si="10"/>
        <v>0</v>
      </c>
      <c r="Z190" s="434"/>
    </row>
    <row r="191" ht="14.25" customHeight="1">
      <c r="A191" s="448"/>
      <c r="B191" s="448"/>
      <c r="C191" s="454"/>
      <c r="D191" s="461"/>
      <c r="E191" s="487"/>
      <c r="F191" s="461"/>
      <c r="G191" s="487">
        <f t="shared" si="1"/>
        <v>0</v>
      </c>
      <c r="H191" s="451" t="str">
        <f t="shared" si="2"/>
        <v/>
      </c>
      <c r="I191" s="452" t="str">
        <f t="shared" si="8"/>
        <v/>
      </c>
      <c r="J191" s="477"/>
      <c r="K191" s="434"/>
      <c r="L191" s="454" t="str">
        <f t="shared" si="3"/>
        <v/>
      </c>
      <c r="M191" s="455" t="str">
        <f t="array" ref="M191">(IFERROR(if(K191="",IF(J191="","",XLOOKUP(L191,Personnel!$B$4:$G$4,Personnel!$B$5:$G$5)),xLOOKUP(L191,Personnel!$B$4:$G$4,Personnel!$B$6:$G$6)),""))</f>
        <v/>
      </c>
      <c r="N191" s="455">
        <f t="shared" si="4"/>
        <v>0</v>
      </c>
      <c r="O191" s="434"/>
      <c r="P191" s="456" t="str">
        <f t="shared" si="5"/>
        <v/>
      </c>
      <c r="Q191" s="457">
        <f t="shared" si="6"/>
        <v>0</v>
      </c>
      <c r="R191" s="458"/>
      <c r="S191" s="459" t="str">
        <f t="array" ref="S191">IF(B191="","",XLOOKUP($B191,Product,'Product List'!D:D))</f>
        <v/>
      </c>
      <c r="T191" s="454" t="str">
        <f t="array" ref="T191">IF(B191="","",XLOOKUP($B191,Product,'Product List'!E:E))</f>
        <v/>
      </c>
      <c r="U191" s="454" t="str">
        <f t="array" ref="U191">IF(B191="","",XLOOKUP($B191,Product,'Product List'!F:F))</f>
        <v/>
      </c>
      <c r="V191" s="454" t="str">
        <f t="array" ref="V191">IF(B191="","",XLOOKUP($B191,Product,'Product List'!G:G))</f>
        <v/>
      </c>
      <c r="W191" s="434"/>
      <c r="X191" s="434" t="str">
        <f t="array" ref="X191">iferror(xlookup(B191,'Product List'!A:A,'Product List'!P:P),"")</f>
        <v/>
      </c>
      <c r="Y191" s="434">
        <f t="shared" si="10"/>
        <v>0</v>
      </c>
      <c r="Z191" s="434"/>
    </row>
    <row r="192" ht="14.25" customHeight="1">
      <c r="A192" s="448"/>
      <c r="B192" s="448"/>
      <c r="C192" s="454"/>
      <c r="D192" s="461"/>
      <c r="E192" s="461"/>
      <c r="F192" s="461"/>
      <c r="G192" s="487">
        <f t="shared" si="1"/>
        <v>0</v>
      </c>
      <c r="H192" s="451" t="str">
        <f t="shared" si="2"/>
        <v/>
      </c>
      <c r="I192" s="452" t="str">
        <f t="shared" si="8"/>
        <v/>
      </c>
      <c r="J192" s="477"/>
      <c r="K192" s="434"/>
      <c r="L192" s="454" t="str">
        <f t="shared" si="3"/>
        <v/>
      </c>
      <c r="M192" s="455" t="str">
        <f t="array" ref="M192">(IFERROR(if(K192="",IF(J192="","",XLOOKUP(L192,Personnel!$B$4:$G$4,Personnel!$B$5:$G$5)),xLOOKUP(L192,Personnel!$B$4:$G$4,Personnel!$B$6:$G$6)),""))</f>
        <v/>
      </c>
      <c r="N192" s="455">
        <f t="shared" si="4"/>
        <v>0</v>
      </c>
      <c r="O192" s="434"/>
      <c r="P192" s="456" t="str">
        <f t="shared" si="5"/>
        <v/>
      </c>
      <c r="Q192" s="457">
        <f t="shared" si="6"/>
        <v>0</v>
      </c>
      <c r="R192" s="458"/>
      <c r="S192" s="459" t="str">
        <f t="array" ref="S192">IF(B192="","",XLOOKUP($B192,Product,'Product List'!D:D))</f>
        <v/>
      </c>
      <c r="T192" s="454" t="str">
        <f t="array" ref="T192">IF(B192="","",XLOOKUP($B192,Product,'Product List'!E:E))</f>
        <v/>
      </c>
      <c r="U192" s="454" t="str">
        <f t="array" ref="U192">IF(B192="","",XLOOKUP($B192,Product,'Product List'!F:F))</f>
        <v/>
      </c>
      <c r="V192" s="454" t="str">
        <f t="array" ref="V192">IF(B192="","",XLOOKUP($B192,Product,'Product List'!G:G))</f>
        <v/>
      </c>
      <c r="W192" s="434"/>
      <c r="X192" s="434" t="str">
        <f t="array" ref="X192">iferror(xlookup(B192,'Product List'!A:A,'Product List'!P:P),"")</f>
        <v/>
      </c>
      <c r="Y192" s="434">
        <f t="shared" si="10"/>
        <v>0</v>
      </c>
      <c r="Z192" s="434"/>
    </row>
    <row r="193" ht="14.25" customHeight="1">
      <c r="A193" s="448"/>
      <c r="B193" s="448"/>
      <c r="C193" s="454"/>
      <c r="D193" s="461"/>
      <c r="E193" s="487"/>
      <c r="F193" s="461"/>
      <c r="G193" s="487">
        <f t="shared" si="1"/>
        <v>0</v>
      </c>
      <c r="H193" s="451" t="str">
        <f t="shared" si="2"/>
        <v/>
      </c>
      <c r="I193" s="452" t="str">
        <f t="shared" si="8"/>
        <v/>
      </c>
      <c r="J193" s="477"/>
      <c r="K193" s="434"/>
      <c r="L193" s="454" t="str">
        <f t="shared" si="3"/>
        <v/>
      </c>
      <c r="M193" s="455" t="str">
        <f t="array" ref="M193">(IFERROR(if(K193="",IF(J193="","",XLOOKUP(L193,Personnel!$B$4:$G$4,Personnel!$B$5:$G$5)),xLOOKUP(L193,Personnel!$B$4:$G$4,Personnel!$B$6:$G$6)),""))</f>
        <v/>
      </c>
      <c r="N193" s="455">
        <f t="shared" si="4"/>
        <v>0</v>
      </c>
      <c r="O193" s="434"/>
      <c r="P193" s="456" t="str">
        <f t="shared" si="5"/>
        <v/>
      </c>
      <c r="Q193" s="457">
        <f t="shared" si="6"/>
        <v>0</v>
      </c>
      <c r="R193" s="458"/>
      <c r="S193" s="459" t="str">
        <f t="array" ref="S193">IF(B193="","",XLOOKUP($B193,Product,'Product List'!D:D))</f>
        <v/>
      </c>
      <c r="T193" s="454" t="str">
        <f t="array" ref="T193">IF(B193="","",XLOOKUP($B193,Product,'Product List'!E:E))</f>
        <v/>
      </c>
      <c r="U193" s="454" t="str">
        <f t="array" ref="U193">IF(B193="","",XLOOKUP($B193,Product,'Product List'!F:F))</f>
        <v/>
      </c>
      <c r="V193" s="454" t="str">
        <f t="array" ref="V193">IF(B193="","",XLOOKUP($B193,Product,'Product List'!G:G))</f>
        <v/>
      </c>
      <c r="W193" s="434"/>
      <c r="X193" s="434" t="str">
        <f t="array" ref="X193">iferror(xlookup(B193,'Product List'!A:A,'Product List'!P:P),"")</f>
        <v/>
      </c>
      <c r="Y193" s="434">
        <f t="shared" si="10"/>
        <v>0</v>
      </c>
      <c r="Z193" s="434"/>
    </row>
    <row r="194" ht="14.25" customHeight="1">
      <c r="A194" s="448"/>
      <c r="B194" s="448"/>
      <c r="C194" s="454"/>
      <c r="D194" s="461"/>
      <c r="E194" s="461"/>
      <c r="F194" s="461"/>
      <c r="G194" s="487">
        <f t="shared" si="1"/>
        <v>0</v>
      </c>
      <c r="H194" s="451" t="str">
        <f t="shared" si="2"/>
        <v/>
      </c>
      <c r="I194" s="452" t="str">
        <f t="shared" si="8"/>
        <v/>
      </c>
      <c r="J194" s="477"/>
      <c r="K194" s="434"/>
      <c r="L194" s="454" t="str">
        <f t="shared" si="3"/>
        <v/>
      </c>
      <c r="M194" s="455" t="str">
        <f t="array" ref="M194">(IFERROR(if(K194="",IF(J194="","",XLOOKUP(L194,Personnel!$B$4:$G$4,Personnel!$B$5:$G$5)),xLOOKUP(L194,Personnel!$B$4:$G$4,Personnel!$B$6:$G$6)),""))</f>
        <v/>
      </c>
      <c r="N194" s="455">
        <f t="shared" si="4"/>
        <v>0</v>
      </c>
      <c r="O194" s="434"/>
      <c r="P194" s="456" t="str">
        <f t="shared" si="5"/>
        <v/>
      </c>
      <c r="Q194" s="457">
        <f t="shared" si="6"/>
        <v>0</v>
      </c>
      <c r="R194" s="458"/>
      <c r="S194" s="459" t="str">
        <f t="array" ref="S194">IF(B194="","",XLOOKUP($B194,Product,'Product List'!D:D))</f>
        <v/>
      </c>
      <c r="T194" s="454" t="str">
        <f t="array" ref="T194">IF(B194="","",XLOOKUP($B194,Product,'Product List'!E:E))</f>
        <v/>
      </c>
      <c r="U194" s="454" t="str">
        <f t="array" ref="U194">IF(B194="","",XLOOKUP($B194,Product,'Product List'!F:F))</f>
        <v/>
      </c>
      <c r="V194" s="454" t="str">
        <f t="array" ref="V194">IF(B194="","",XLOOKUP($B194,Product,'Product List'!G:G))</f>
        <v/>
      </c>
      <c r="W194" s="434"/>
      <c r="X194" s="434" t="str">
        <f t="array" ref="X194">iferror(xlookup(B194,'Product List'!A:A,'Product List'!P:P),"")</f>
        <v/>
      </c>
      <c r="Y194" s="434">
        <f t="shared" si="10"/>
        <v>0</v>
      </c>
      <c r="Z194" s="434"/>
    </row>
    <row r="195" ht="14.25" customHeight="1">
      <c r="A195" s="448"/>
      <c r="B195" s="448"/>
      <c r="C195" s="454"/>
      <c r="D195" s="461"/>
      <c r="E195" s="461"/>
      <c r="F195" s="461"/>
      <c r="G195" s="487">
        <f t="shared" si="1"/>
        <v>0</v>
      </c>
      <c r="H195" s="451" t="str">
        <f t="shared" si="2"/>
        <v/>
      </c>
      <c r="I195" s="452" t="str">
        <f t="shared" si="8"/>
        <v/>
      </c>
      <c r="J195" s="477"/>
      <c r="K195" s="434"/>
      <c r="L195" s="454" t="str">
        <f t="shared" si="3"/>
        <v/>
      </c>
      <c r="M195" s="455" t="str">
        <f t="array" ref="M195">(IFERROR(if(K195="",IF(J195="","",XLOOKUP(L195,Personnel!$B$4:$G$4,Personnel!$B$5:$G$5)),xLOOKUP(L195,Personnel!$B$4:$G$4,Personnel!$B$6:$G$6)),""))</f>
        <v/>
      </c>
      <c r="N195" s="455">
        <f t="shared" si="4"/>
        <v>0</v>
      </c>
      <c r="O195" s="434"/>
      <c r="P195" s="456" t="str">
        <f t="shared" si="5"/>
        <v/>
      </c>
      <c r="Q195" s="457">
        <f t="shared" si="6"/>
        <v>0</v>
      </c>
      <c r="R195" s="458"/>
      <c r="S195" s="459" t="str">
        <f t="array" ref="S195">IF(B195="","",XLOOKUP($B195,Product,'Product List'!D:D))</f>
        <v/>
      </c>
      <c r="T195" s="454" t="str">
        <f t="array" ref="T195">IF(B195="","",XLOOKUP($B195,Product,'Product List'!E:E))</f>
        <v/>
      </c>
      <c r="U195" s="454" t="str">
        <f t="array" ref="U195">IF(B195="","",XLOOKUP($B195,Product,'Product List'!F:F))</f>
        <v/>
      </c>
      <c r="V195" s="454" t="str">
        <f t="array" ref="V195">IF(B195="","",XLOOKUP($B195,Product,'Product List'!G:G))</f>
        <v/>
      </c>
      <c r="W195" s="434"/>
      <c r="X195" s="434" t="str">
        <f t="array" ref="X195">iferror(xlookup(B195,'Product List'!A:A,'Product List'!P:P),"")</f>
        <v/>
      </c>
      <c r="Y195" s="434">
        <f t="shared" si="10"/>
        <v>0</v>
      </c>
      <c r="Z195" s="434"/>
    </row>
    <row r="196" ht="14.25" customHeight="1">
      <c r="A196" s="448"/>
      <c r="B196" s="448"/>
      <c r="C196" s="454"/>
      <c r="D196" s="461"/>
      <c r="E196" s="487"/>
      <c r="F196" s="461"/>
      <c r="G196" s="487">
        <f t="shared" si="1"/>
        <v>0</v>
      </c>
      <c r="H196" s="451" t="str">
        <f t="shared" si="2"/>
        <v/>
      </c>
      <c r="I196" s="452" t="str">
        <f t="shared" si="8"/>
        <v/>
      </c>
      <c r="J196" s="477"/>
      <c r="K196" s="434"/>
      <c r="L196" s="454" t="str">
        <f t="shared" si="3"/>
        <v/>
      </c>
      <c r="M196" s="455" t="str">
        <f t="array" ref="M196">(IFERROR(if(K196="",IF(J196="","",XLOOKUP(L196,Personnel!$B$4:$G$4,Personnel!$B$5:$G$5)),xLOOKUP(L196,Personnel!$B$4:$G$4,Personnel!$B$6:$G$6)),""))</f>
        <v/>
      </c>
      <c r="N196" s="455">
        <f t="shared" si="4"/>
        <v>0</v>
      </c>
      <c r="O196" s="434"/>
      <c r="P196" s="456" t="str">
        <f t="shared" si="5"/>
        <v/>
      </c>
      <c r="Q196" s="457">
        <f t="shared" si="6"/>
        <v>0</v>
      </c>
      <c r="R196" s="458"/>
      <c r="S196" s="459" t="str">
        <f t="array" ref="S196">IF(B196="","",XLOOKUP($B196,Product,'Product List'!D:D))</f>
        <v/>
      </c>
      <c r="T196" s="454" t="str">
        <f t="array" ref="T196">IF(B196="","",XLOOKUP($B196,Product,'Product List'!E:E))</f>
        <v/>
      </c>
      <c r="U196" s="454" t="str">
        <f t="array" ref="U196">IF(B196="","",XLOOKUP($B196,Product,'Product List'!F:F))</f>
        <v/>
      </c>
      <c r="V196" s="454" t="str">
        <f t="array" ref="V196">IF(B196="","",XLOOKUP($B196,Product,'Product List'!G:G))</f>
        <v/>
      </c>
      <c r="W196" s="434"/>
      <c r="X196" s="434" t="str">
        <f t="array" ref="X196">iferror(xlookup(B196,'Product List'!A:A,'Product List'!P:P),"")</f>
        <v/>
      </c>
      <c r="Y196" s="434">
        <f t="shared" si="10"/>
        <v>0</v>
      </c>
      <c r="Z196" s="434"/>
    </row>
    <row r="197" ht="14.25" customHeight="1">
      <c r="A197" s="448"/>
      <c r="B197" s="448"/>
      <c r="C197" s="454"/>
      <c r="D197" s="461"/>
      <c r="E197" s="487"/>
      <c r="F197" s="461"/>
      <c r="G197" s="487">
        <f t="shared" si="1"/>
        <v>0</v>
      </c>
      <c r="H197" s="451" t="str">
        <f t="shared" si="2"/>
        <v/>
      </c>
      <c r="I197" s="452" t="str">
        <f t="shared" si="8"/>
        <v/>
      </c>
      <c r="J197" s="477"/>
      <c r="K197" s="434"/>
      <c r="L197" s="454" t="str">
        <f t="shared" si="3"/>
        <v/>
      </c>
      <c r="M197" s="455" t="str">
        <f t="array" ref="M197">(IFERROR(if(K197="",IF(J197="","",XLOOKUP(L197,Personnel!$B$4:$G$4,Personnel!$B$5:$G$5)),xLOOKUP(L197,Personnel!$B$4:$G$4,Personnel!$B$6:$G$6)),""))</f>
        <v/>
      </c>
      <c r="N197" s="455">
        <f t="shared" si="4"/>
        <v>0</v>
      </c>
      <c r="O197" s="434"/>
      <c r="P197" s="456" t="str">
        <f t="shared" si="5"/>
        <v/>
      </c>
      <c r="Q197" s="457">
        <f t="shared" si="6"/>
        <v>0</v>
      </c>
      <c r="R197" s="458"/>
      <c r="S197" s="459" t="str">
        <f t="array" ref="S197">IF(B197="","",XLOOKUP($B197,Product,'Product List'!D:D))</f>
        <v/>
      </c>
      <c r="T197" s="454" t="str">
        <f t="array" ref="T197">IF(B197="","",XLOOKUP($B197,Product,'Product List'!E:E))</f>
        <v/>
      </c>
      <c r="U197" s="454" t="str">
        <f t="array" ref="U197">IF(B197="","",XLOOKUP($B197,Product,'Product List'!F:F))</f>
        <v/>
      </c>
      <c r="V197" s="454" t="str">
        <f t="array" ref="V197">IF(B197="","",XLOOKUP($B197,Product,'Product List'!G:G))</f>
        <v/>
      </c>
      <c r="W197" s="434"/>
      <c r="X197" s="434" t="str">
        <f t="array" ref="X197">iferror(xlookup(B197,'Product List'!A:A,'Product List'!P:P),"")</f>
        <v/>
      </c>
      <c r="Y197" s="434">
        <f t="shared" si="10"/>
        <v>0</v>
      </c>
      <c r="Z197" s="434"/>
    </row>
    <row r="198" ht="14.25" customHeight="1">
      <c r="A198" s="448"/>
      <c r="B198" s="448"/>
      <c r="C198" s="454"/>
      <c r="D198" s="461"/>
      <c r="E198" s="487"/>
      <c r="F198" s="461"/>
      <c r="G198" s="487">
        <f t="shared" si="1"/>
        <v>0</v>
      </c>
      <c r="H198" s="451" t="str">
        <f t="shared" si="2"/>
        <v/>
      </c>
      <c r="I198" s="452" t="str">
        <f t="shared" si="8"/>
        <v/>
      </c>
      <c r="J198" s="477"/>
      <c r="K198" s="434"/>
      <c r="L198" s="454" t="str">
        <f t="shared" si="3"/>
        <v/>
      </c>
      <c r="M198" s="455" t="str">
        <f t="array" ref="M198">(IFERROR(if(K198="",IF(J198="","",XLOOKUP(L198,Personnel!$B$4:$G$4,Personnel!$B$5:$G$5)),xLOOKUP(L198,Personnel!$B$4:$G$4,Personnel!$B$6:$G$6)),""))</f>
        <v/>
      </c>
      <c r="N198" s="455">
        <f t="shared" si="4"/>
        <v>0</v>
      </c>
      <c r="O198" s="434"/>
      <c r="P198" s="456" t="str">
        <f t="shared" si="5"/>
        <v/>
      </c>
      <c r="Q198" s="457">
        <f t="shared" si="6"/>
        <v>0</v>
      </c>
      <c r="R198" s="458"/>
      <c r="S198" s="459" t="str">
        <f t="array" ref="S198">IF(B198="","",XLOOKUP($B198,Product,'Product List'!D:D))</f>
        <v/>
      </c>
      <c r="T198" s="454" t="str">
        <f t="array" ref="T198">IF(B198="","",XLOOKUP($B198,Product,'Product List'!E:E))</f>
        <v/>
      </c>
      <c r="U198" s="454" t="str">
        <f t="array" ref="U198">IF(B198="","",XLOOKUP($B198,Product,'Product List'!F:F))</f>
        <v/>
      </c>
      <c r="V198" s="454" t="str">
        <f t="array" ref="V198">IF(B198="","",XLOOKUP($B198,Product,'Product List'!G:G))</f>
        <v/>
      </c>
      <c r="W198" s="434"/>
      <c r="X198" s="434" t="str">
        <f t="array" ref="X198">iferror(xlookup(B198,'Product List'!A:A,'Product List'!P:P),"")</f>
        <v/>
      </c>
      <c r="Y198" s="434">
        <f t="shared" si="10"/>
        <v>0</v>
      </c>
      <c r="Z198" s="434"/>
    </row>
    <row r="199" ht="14.25" customHeight="1">
      <c r="A199" s="448"/>
      <c r="B199" s="448"/>
      <c r="C199" s="454"/>
      <c r="D199" s="461"/>
      <c r="E199" s="487"/>
      <c r="F199" s="461"/>
      <c r="G199" s="487">
        <f t="shared" si="1"/>
        <v>0</v>
      </c>
      <c r="H199" s="451" t="str">
        <f t="shared" si="2"/>
        <v/>
      </c>
      <c r="I199" s="452" t="str">
        <f t="shared" si="8"/>
        <v/>
      </c>
      <c r="J199" s="477"/>
      <c r="K199" s="434"/>
      <c r="L199" s="454" t="str">
        <f t="shared" si="3"/>
        <v/>
      </c>
      <c r="M199" s="455" t="str">
        <f t="array" ref="M199">(IFERROR(if(K199="",IF(J199="","",XLOOKUP(L199,Personnel!$B$4:$G$4,Personnel!$B$5:$G$5)),xLOOKUP(L199,Personnel!$B$4:$G$4,Personnel!$B$6:$G$6)),""))</f>
        <v/>
      </c>
      <c r="N199" s="455">
        <f t="shared" si="4"/>
        <v>0</v>
      </c>
      <c r="O199" s="434"/>
      <c r="P199" s="456" t="str">
        <f t="shared" si="5"/>
        <v/>
      </c>
      <c r="Q199" s="457">
        <f t="shared" si="6"/>
        <v>0</v>
      </c>
      <c r="R199" s="458"/>
      <c r="S199" s="459" t="str">
        <f t="array" ref="S199">IF(B199="","",XLOOKUP($B199,Product,'Product List'!D:D))</f>
        <v/>
      </c>
      <c r="T199" s="454" t="str">
        <f t="array" ref="T199">IF(B199="","",XLOOKUP($B199,Product,'Product List'!E:E))</f>
        <v/>
      </c>
      <c r="U199" s="454" t="str">
        <f t="array" ref="U199">IF(B199="","",XLOOKUP($B199,Product,'Product List'!F:F))</f>
        <v/>
      </c>
      <c r="V199" s="454" t="str">
        <f t="array" ref="V199">IF(B199="","",XLOOKUP($B199,Product,'Product List'!G:G))</f>
        <v/>
      </c>
      <c r="W199" s="434"/>
      <c r="X199" s="434" t="str">
        <f t="array" ref="X199">iferror(xlookup(B199,'Product List'!A:A,'Product List'!P:P),"")</f>
        <v/>
      </c>
      <c r="Y199" s="434">
        <f t="shared" si="10"/>
        <v>0</v>
      </c>
      <c r="Z199" s="434"/>
    </row>
    <row r="200" ht="14.25" customHeight="1">
      <c r="A200" s="448"/>
      <c r="B200" s="448"/>
      <c r="C200" s="454"/>
      <c r="D200" s="461"/>
      <c r="E200" s="487"/>
      <c r="F200" s="461"/>
      <c r="G200" s="487">
        <f t="shared" si="1"/>
        <v>0</v>
      </c>
      <c r="H200" s="451" t="str">
        <f t="shared" si="2"/>
        <v/>
      </c>
      <c r="I200" s="452" t="str">
        <f t="shared" si="8"/>
        <v/>
      </c>
      <c r="J200" s="477"/>
      <c r="K200" s="434"/>
      <c r="L200" s="454" t="str">
        <f t="shared" si="3"/>
        <v/>
      </c>
      <c r="M200" s="455" t="str">
        <f t="array" ref="M200">(IFERROR(if(K200="",IF(J200="","",XLOOKUP(L200,Personnel!$B$4:$G$4,Personnel!$B$5:$G$5)),xLOOKUP(L200,Personnel!$B$4:$G$4,Personnel!$B$6:$G$6)),""))</f>
        <v/>
      </c>
      <c r="N200" s="455">
        <f t="shared" si="4"/>
        <v>0</v>
      </c>
      <c r="O200" s="434"/>
      <c r="P200" s="456" t="str">
        <f t="shared" si="5"/>
        <v/>
      </c>
      <c r="Q200" s="457">
        <f t="shared" si="6"/>
        <v>0</v>
      </c>
      <c r="R200" s="458"/>
      <c r="S200" s="459" t="str">
        <f t="array" ref="S200">IF(B200="","",XLOOKUP($B200,Product,'Product List'!D:D))</f>
        <v/>
      </c>
      <c r="T200" s="454" t="str">
        <f t="array" ref="T200">IF(B200="","",XLOOKUP($B200,Product,'Product List'!E:E))</f>
        <v/>
      </c>
      <c r="U200" s="454" t="str">
        <f t="array" ref="U200">IF(B200="","",XLOOKUP($B200,Product,'Product List'!F:F))</f>
        <v/>
      </c>
      <c r="V200" s="454" t="str">
        <f t="array" ref="V200">IF(B200="","",XLOOKUP($B200,Product,'Product List'!G:G))</f>
        <v/>
      </c>
      <c r="W200" s="434"/>
      <c r="X200" s="434" t="str">
        <f t="array" ref="X200">iferror(xlookup(B200,'Product List'!A:A,'Product List'!P:P),"")</f>
        <v/>
      </c>
      <c r="Y200" s="434">
        <f t="shared" si="10"/>
        <v>0</v>
      </c>
      <c r="Z200" s="434"/>
    </row>
    <row r="201" ht="14.25" customHeight="1">
      <c r="A201" s="448"/>
      <c r="B201" s="448"/>
      <c r="C201" s="454"/>
      <c r="D201" s="461"/>
      <c r="E201" s="487"/>
      <c r="F201" s="461"/>
      <c r="G201" s="487">
        <f t="shared" si="1"/>
        <v>0</v>
      </c>
      <c r="H201" s="451" t="str">
        <f t="shared" si="2"/>
        <v/>
      </c>
      <c r="I201" s="452" t="str">
        <f t="shared" si="8"/>
        <v/>
      </c>
      <c r="J201" s="477"/>
      <c r="K201" s="434"/>
      <c r="L201" s="454" t="str">
        <f t="shared" si="3"/>
        <v/>
      </c>
      <c r="M201" s="455" t="str">
        <f t="array" ref="M201">(IFERROR(if(K201="",IF(J201="","",XLOOKUP(L201,Personnel!$B$4:$G$4,Personnel!$B$5:$G$5)),xLOOKUP(L201,Personnel!$B$4:$G$4,Personnel!$B$6:$G$6)),""))</f>
        <v/>
      </c>
      <c r="N201" s="455">
        <f t="shared" si="4"/>
        <v>0</v>
      </c>
      <c r="O201" s="434"/>
      <c r="P201" s="456" t="str">
        <f t="shared" si="5"/>
        <v/>
      </c>
      <c r="Q201" s="457">
        <f t="shared" si="6"/>
        <v>0</v>
      </c>
      <c r="R201" s="458"/>
      <c r="S201" s="459" t="str">
        <f t="array" ref="S201">IF(B201="","",XLOOKUP($B201,Product,'Product List'!D:D))</f>
        <v/>
      </c>
      <c r="T201" s="454" t="str">
        <f t="array" ref="T201">IF(B201="","",XLOOKUP($B201,Product,'Product List'!E:E))</f>
        <v/>
      </c>
      <c r="U201" s="454" t="str">
        <f t="array" ref="U201">IF(B201="","",XLOOKUP($B201,Product,'Product List'!F:F))</f>
        <v/>
      </c>
      <c r="V201" s="454" t="str">
        <f t="array" ref="V201">IF(B201="","",XLOOKUP($B201,Product,'Product List'!G:G))</f>
        <v/>
      </c>
      <c r="W201" s="434"/>
      <c r="X201" s="434" t="str">
        <f t="array" ref="X201">iferror(xlookup(B201,'Product List'!A:A,'Product List'!P:P),"")</f>
        <v/>
      </c>
      <c r="Y201" s="434">
        <f t="shared" si="10"/>
        <v>0</v>
      </c>
      <c r="Z201" s="434"/>
    </row>
    <row r="202" ht="14.25" customHeight="1">
      <c r="A202" s="448"/>
      <c r="B202" s="448"/>
      <c r="C202" s="454"/>
      <c r="D202" s="461"/>
      <c r="E202" s="461"/>
      <c r="F202" s="461"/>
      <c r="G202" s="487">
        <f t="shared" si="1"/>
        <v>0</v>
      </c>
      <c r="H202" s="451" t="str">
        <f t="shared" si="2"/>
        <v/>
      </c>
      <c r="I202" s="452" t="str">
        <f t="shared" si="8"/>
        <v/>
      </c>
      <c r="J202" s="477"/>
      <c r="K202" s="434"/>
      <c r="L202" s="454" t="str">
        <f t="shared" si="3"/>
        <v/>
      </c>
      <c r="M202" s="455" t="str">
        <f t="array" ref="M202">(IFERROR(if(K202="",IF(J202="","",XLOOKUP(L202,Personnel!$B$4:$G$4,Personnel!$B$5:$G$5)),xLOOKUP(L202,Personnel!$B$4:$G$4,Personnel!$B$6:$G$6)),""))</f>
        <v/>
      </c>
      <c r="N202" s="455">
        <f t="shared" si="4"/>
        <v>0</v>
      </c>
      <c r="O202" s="434"/>
      <c r="P202" s="456" t="str">
        <f t="shared" si="5"/>
        <v/>
      </c>
      <c r="Q202" s="457">
        <f t="shared" si="6"/>
        <v>0</v>
      </c>
      <c r="R202" s="458"/>
      <c r="S202" s="459" t="str">
        <f t="array" ref="S202">IF(B202="","",XLOOKUP($B202,Product,'Product List'!D:D))</f>
        <v/>
      </c>
      <c r="T202" s="454" t="str">
        <f t="array" ref="T202">IF(B202="","",XLOOKUP($B202,Product,'Product List'!E:E))</f>
        <v/>
      </c>
      <c r="U202" s="454" t="str">
        <f t="array" ref="U202">IF(B202="","",XLOOKUP($B202,Product,'Product List'!F:F))</f>
        <v/>
      </c>
      <c r="V202" s="454" t="str">
        <f t="array" ref="V202">IF(B202="","",XLOOKUP($B202,Product,'Product List'!G:G))</f>
        <v/>
      </c>
      <c r="W202" s="434"/>
      <c r="X202" s="434" t="str">
        <f t="array" ref="X202">iferror(xlookup(B202,'Product List'!A:A,'Product List'!P:P),"")</f>
        <v/>
      </c>
      <c r="Y202" s="434">
        <f t="shared" si="10"/>
        <v>0</v>
      </c>
      <c r="Z202" s="434"/>
    </row>
    <row r="203" ht="14.25" customHeight="1">
      <c r="A203" s="448"/>
      <c r="B203" s="448"/>
      <c r="C203" s="454"/>
      <c r="D203" s="461"/>
      <c r="E203" s="487"/>
      <c r="F203" s="461"/>
      <c r="G203" s="487">
        <f t="shared" si="1"/>
        <v>0</v>
      </c>
      <c r="H203" s="451" t="str">
        <f t="shared" si="2"/>
        <v/>
      </c>
      <c r="I203" s="452" t="str">
        <f t="shared" si="8"/>
        <v/>
      </c>
      <c r="J203" s="477"/>
      <c r="K203" s="434"/>
      <c r="L203" s="454" t="str">
        <f t="shared" si="3"/>
        <v/>
      </c>
      <c r="M203" s="455" t="str">
        <f t="array" ref="M203">(IFERROR(if(K203="",IF(J203="","",XLOOKUP(L203,Personnel!$B$4:$G$4,Personnel!$B$5:$G$5)),xLOOKUP(L203,Personnel!$B$4:$G$4,Personnel!$B$6:$G$6)),""))</f>
        <v/>
      </c>
      <c r="N203" s="455">
        <f t="shared" si="4"/>
        <v>0</v>
      </c>
      <c r="O203" s="434"/>
      <c r="P203" s="456" t="str">
        <f t="shared" si="5"/>
        <v/>
      </c>
      <c r="Q203" s="457">
        <f t="shared" si="6"/>
        <v>0</v>
      </c>
      <c r="R203" s="458"/>
      <c r="S203" s="459" t="str">
        <f t="array" ref="S203">IF(B203="","",XLOOKUP($B203,Product,'Product List'!D:D))</f>
        <v/>
      </c>
      <c r="T203" s="454" t="str">
        <f t="array" ref="T203">IF(B203="","",XLOOKUP($B203,Product,'Product List'!E:E))</f>
        <v/>
      </c>
      <c r="U203" s="454" t="str">
        <f t="array" ref="U203">IF(B203="","",XLOOKUP($B203,Product,'Product List'!F:F))</f>
        <v/>
      </c>
      <c r="V203" s="454" t="str">
        <f t="array" ref="V203">IF(B203="","",XLOOKUP($B203,Product,'Product List'!G:G))</f>
        <v/>
      </c>
      <c r="W203" s="434"/>
      <c r="X203" s="434" t="str">
        <f t="array" ref="X203">iferror(xlookup(B203,'Product List'!A:A,'Product List'!P:P),"")</f>
        <v/>
      </c>
      <c r="Y203" s="434">
        <f t="shared" si="10"/>
        <v>0</v>
      </c>
      <c r="Z203" s="434"/>
    </row>
    <row r="204" ht="14.25" customHeight="1">
      <c r="A204" s="448"/>
      <c r="B204" s="448"/>
      <c r="C204" s="454"/>
      <c r="D204" s="461"/>
      <c r="E204" s="461"/>
      <c r="F204" s="461"/>
      <c r="G204" s="487">
        <f t="shared" si="1"/>
        <v>0</v>
      </c>
      <c r="H204" s="451" t="str">
        <f t="shared" si="2"/>
        <v/>
      </c>
      <c r="I204" s="452" t="str">
        <f t="shared" si="8"/>
        <v/>
      </c>
      <c r="J204" s="477"/>
      <c r="K204" s="434"/>
      <c r="L204" s="454" t="str">
        <f t="shared" si="3"/>
        <v/>
      </c>
      <c r="M204" s="455" t="str">
        <f t="array" ref="M204">(IFERROR(if(K204="",IF(J204="","",XLOOKUP(L204,Personnel!$B$4:$G$4,Personnel!$B$5:$G$5)),xLOOKUP(L204,Personnel!$B$4:$G$4,Personnel!$B$6:$G$6)),""))</f>
        <v/>
      </c>
      <c r="N204" s="455">
        <f t="shared" si="4"/>
        <v>0</v>
      </c>
      <c r="O204" s="434"/>
      <c r="P204" s="456" t="str">
        <f t="shared" si="5"/>
        <v/>
      </c>
      <c r="Q204" s="457">
        <f t="shared" si="6"/>
        <v>0</v>
      </c>
      <c r="R204" s="458"/>
      <c r="S204" s="459" t="str">
        <f t="array" ref="S204">IF(B204="","",XLOOKUP($B204,Product,'Product List'!D:D))</f>
        <v/>
      </c>
      <c r="T204" s="454" t="str">
        <f t="array" ref="T204">IF(B204="","",XLOOKUP($B204,Product,'Product List'!E:E))</f>
        <v/>
      </c>
      <c r="U204" s="454" t="str">
        <f t="array" ref="U204">IF(B204="","",XLOOKUP($B204,Product,'Product List'!F:F))</f>
        <v/>
      </c>
      <c r="V204" s="454" t="str">
        <f t="array" ref="V204">IF(B204="","",XLOOKUP($B204,Product,'Product List'!G:G))</f>
        <v/>
      </c>
      <c r="W204" s="434"/>
      <c r="X204" s="434" t="str">
        <f t="array" ref="X204">iferror(xlookup(B204,'Product List'!A:A,'Product List'!P:P),"")</f>
        <v/>
      </c>
      <c r="Y204" s="434">
        <f t="shared" si="10"/>
        <v>0</v>
      </c>
      <c r="Z204" s="434"/>
    </row>
    <row r="205" ht="14.25" customHeight="1">
      <c r="A205" s="448"/>
      <c r="B205" s="448"/>
      <c r="C205" s="454"/>
      <c r="D205" s="461"/>
      <c r="E205" s="487"/>
      <c r="F205" s="461"/>
      <c r="G205" s="487">
        <f t="shared" si="1"/>
        <v>0</v>
      </c>
      <c r="H205" s="451" t="str">
        <f t="shared" si="2"/>
        <v/>
      </c>
      <c r="I205" s="452" t="str">
        <f t="shared" si="8"/>
        <v/>
      </c>
      <c r="J205" s="477"/>
      <c r="K205" s="434"/>
      <c r="L205" s="454" t="str">
        <f t="shared" si="3"/>
        <v/>
      </c>
      <c r="M205" s="455" t="str">
        <f t="array" ref="M205">(IFERROR(if(K205="",IF(J205="","",XLOOKUP(L205,Personnel!$B$4:$G$4,Personnel!$B$5:$G$5)),xLOOKUP(L205,Personnel!$B$4:$G$4,Personnel!$B$6:$G$6)),""))</f>
        <v/>
      </c>
      <c r="N205" s="455">
        <f t="shared" si="4"/>
        <v>0</v>
      </c>
      <c r="O205" s="434"/>
      <c r="P205" s="456" t="str">
        <f t="shared" si="5"/>
        <v/>
      </c>
      <c r="Q205" s="457">
        <f t="shared" si="6"/>
        <v>0</v>
      </c>
      <c r="R205" s="458"/>
      <c r="S205" s="459" t="str">
        <f t="array" ref="S205">IF(B205="","",XLOOKUP($B205,Product,'Product List'!D:D))</f>
        <v/>
      </c>
      <c r="T205" s="454" t="str">
        <f t="array" ref="T205">IF(B205="","",XLOOKUP($B205,Product,'Product List'!E:E))</f>
        <v/>
      </c>
      <c r="U205" s="454" t="str">
        <f t="array" ref="U205">IF(B205="","",XLOOKUP($B205,Product,'Product List'!F:F))</f>
        <v/>
      </c>
      <c r="V205" s="454" t="str">
        <f t="array" ref="V205">IF(B205="","",XLOOKUP($B205,Product,'Product List'!G:G))</f>
        <v/>
      </c>
      <c r="W205" s="434"/>
      <c r="X205" s="434" t="str">
        <f t="array" ref="X205">iferror(xlookup(B205,'Product List'!A:A,'Product List'!P:P),"")</f>
        <v/>
      </c>
      <c r="Y205" s="434">
        <f t="shared" si="10"/>
        <v>0</v>
      </c>
      <c r="Z205" s="434"/>
    </row>
    <row r="206" ht="14.25" customHeight="1">
      <c r="A206" s="448"/>
      <c r="B206" s="448"/>
      <c r="C206" s="454"/>
      <c r="D206" s="461"/>
      <c r="E206" s="487"/>
      <c r="F206" s="461"/>
      <c r="G206" s="487">
        <f t="shared" si="1"/>
        <v>0</v>
      </c>
      <c r="H206" s="451" t="str">
        <f t="shared" si="2"/>
        <v/>
      </c>
      <c r="I206" s="452" t="str">
        <f t="shared" si="8"/>
        <v/>
      </c>
      <c r="J206" s="477"/>
      <c r="K206" s="434"/>
      <c r="L206" s="454" t="str">
        <f t="shared" si="3"/>
        <v/>
      </c>
      <c r="M206" s="455" t="str">
        <f t="array" ref="M206">(IFERROR(if(K206="",IF(J206="","",XLOOKUP(L206,Personnel!$B$4:$G$4,Personnel!$B$5:$G$5)),xLOOKUP(L206,Personnel!$B$4:$G$4,Personnel!$B$6:$G$6)),""))</f>
        <v/>
      </c>
      <c r="N206" s="455">
        <f t="shared" si="4"/>
        <v>0</v>
      </c>
      <c r="O206" s="434"/>
      <c r="P206" s="456" t="str">
        <f t="shared" si="5"/>
        <v/>
      </c>
      <c r="Q206" s="457">
        <f t="shared" si="6"/>
        <v>0</v>
      </c>
      <c r="R206" s="458"/>
      <c r="S206" s="459" t="str">
        <f t="array" ref="S206">IF(B206="","",XLOOKUP($B206,Product,'Product List'!D:D))</f>
        <v/>
      </c>
      <c r="T206" s="454" t="str">
        <f t="array" ref="T206">IF(B206="","",XLOOKUP($B206,Product,'Product List'!E:E))</f>
        <v/>
      </c>
      <c r="U206" s="454" t="str">
        <f t="array" ref="U206">IF(B206="","",XLOOKUP($B206,Product,'Product List'!F:F))</f>
        <v/>
      </c>
      <c r="V206" s="454" t="str">
        <f t="array" ref="V206">IF(B206="","",XLOOKUP($B206,Product,'Product List'!G:G))</f>
        <v/>
      </c>
      <c r="W206" s="434"/>
      <c r="X206" s="434" t="str">
        <f t="array" ref="X206">iferror(xlookup(B206,'Product List'!A:A,'Product List'!P:P),"")</f>
        <v/>
      </c>
      <c r="Y206" s="434">
        <f t="shared" si="10"/>
        <v>0</v>
      </c>
      <c r="Z206" s="434"/>
    </row>
    <row r="207" ht="14.25" customHeight="1">
      <c r="A207" s="448"/>
      <c r="B207" s="448"/>
      <c r="C207" s="454"/>
      <c r="D207" s="461"/>
      <c r="E207" s="461"/>
      <c r="F207" s="461"/>
      <c r="G207" s="487">
        <f t="shared" si="1"/>
        <v>0</v>
      </c>
      <c r="H207" s="451" t="str">
        <f t="shared" si="2"/>
        <v/>
      </c>
      <c r="I207" s="452" t="str">
        <f t="shared" si="8"/>
        <v/>
      </c>
      <c r="J207" s="477"/>
      <c r="K207" s="434"/>
      <c r="L207" s="454" t="str">
        <f t="shared" si="3"/>
        <v/>
      </c>
      <c r="M207" s="455" t="str">
        <f t="array" ref="M207">(IFERROR(if(K207="",IF(J207="","",XLOOKUP(L207,Personnel!$B$4:$G$4,Personnel!$B$5:$G$5)),xLOOKUP(L207,Personnel!$B$4:$G$4,Personnel!$B$6:$G$6)),""))</f>
        <v/>
      </c>
      <c r="N207" s="455">
        <f t="shared" si="4"/>
        <v>0</v>
      </c>
      <c r="O207" s="434"/>
      <c r="P207" s="456" t="str">
        <f t="shared" si="5"/>
        <v/>
      </c>
      <c r="Q207" s="457">
        <f t="shared" si="6"/>
        <v>0</v>
      </c>
      <c r="R207" s="458"/>
      <c r="S207" s="459" t="str">
        <f t="array" ref="S207">IF(B207="","",XLOOKUP($B207,Product,'Product List'!D:D))</f>
        <v/>
      </c>
      <c r="T207" s="454" t="str">
        <f t="array" ref="T207">IF(B207="","",XLOOKUP($B207,Product,'Product List'!E:E))</f>
        <v/>
      </c>
      <c r="U207" s="454" t="str">
        <f t="array" ref="U207">IF(B207="","",XLOOKUP($B207,Product,'Product List'!F:F))</f>
        <v/>
      </c>
      <c r="V207" s="454" t="str">
        <f t="array" ref="V207">IF(B207="","",XLOOKUP($B207,Product,'Product List'!G:G))</f>
        <v/>
      </c>
      <c r="W207" s="434"/>
      <c r="X207" s="434" t="str">
        <f t="array" ref="X207">iferror(xlookup(B207,'Product List'!A:A,'Product List'!P:P),"")</f>
        <v/>
      </c>
      <c r="Y207" s="434">
        <f t="shared" si="10"/>
        <v>0</v>
      </c>
      <c r="Z207" s="434"/>
    </row>
    <row r="208" ht="14.25" customHeight="1">
      <c r="A208" s="448"/>
      <c r="B208" s="448"/>
      <c r="C208" s="454"/>
      <c r="D208" s="461"/>
      <c r="E208" s="487"/>
      <c r="F208" s="461"/>
      <c r="G208" s="487">
        <f t="shared" si="1"/>
        <v>0</v>
      </c>
      <c r="H208" s="451" t="str">
        <f t="shared" si="2"/>
        <v/>
      </c>
      <c r="I208" s="452" t="str">
        <f t="shared" si="8"/>
        <v/>
      </c>
      <c r="J208" s="477"/>
      <c r="K208" s="434"/>
      <c r="L208" s="454" t="str">
        <f t="shared" si="3"/>
        <v/>
      </c>
      <c r="M208" s="455" t="str">
        <f t="array" ref="M208">(IFERROR(if(K208="",IF(J208="","",XLOOKUP(L208,Personnel!$B$4:$G$4,Personnel!$B$5:$G$5)),xLOOKUP(L208,Personnel!$B$4:$G$4,Personnel!$B$6:$G$6)),""))</f>
        <v/>
      </c>
      <c r="N208" s="455">
        <f t="shared" si="4"/>
        <v>0</v>
      </c>
      <c r="O208" s="434"/>
      <c r="P208" s="456" t="str">
        <f t="shared" si="5"/>
        <v/>
      </c>
      <c r="Q208" s="457">
        <f t="shared" si="6"/>
        <v>0</v>
      </c>
      <c r="R208" s="458"/>
      <c r="S208" s="459" t="str">
        <f t="array" ref="S208">IF(B208="","",XLOOKUP($B208,Product,'Product List'!D:D))</f>
        <v/>
      </c>
      <c r="T208" s="454" t="str">
        <f t="array" ref="T208">IF(B208="","",XLOOKUP($B208,Product,'Product List'!E:E))</f>
        <v/>
      </c>
      <c r="U208" s="454" t="str">
        <f t="array" ref="U208">IF(B208="","",XLOOKUP($B208,Product,'Product List'!F:F))</f>
        <v/>
      </c>
      <c r="V208" s="454" t="str">
        <f t="array" ref="V208">IF(B208="","",XLOOKUP($B208,Product,'Product List'!G:G))</f>
        <v/>
      </c>
      <c r="W208" s="434"/>
      <c r="X208" s="434" t="str">
        <f t="array" ref="X208">iferror(xlookup(B208,'Product List'!A:A,'Product List'!P:P),"")</f>
        <v/>
      </c>
      <c r="Y208" s="434">
        <f t="shared" si="10"/>
        <v>0</v>
      </c>
      <c r="Z208" s="434"/>
    </row>
    <row r="209" ht="14.25" customHeight="1">
      <c r="A209" s="448"/>
      <c r="B209" s="448"/>
      <c r="C209" s="454"/>
      <c r="D209" s="461"/>
      <c r="E209" s="461"/>
      <c r="F209" s="461"/>
      <c r="G209" s="487">
        <f t="shared" si="1"/>
        <v>0</v>
      </c>
      <c r="H209" s="451" t="str">
        <f t="shared" si="2"/>
        <v/>
      </c>
      <c r="I209" s="452" t="str">
        <f t="shared" si="8"/>
        <v/>
      </c>
      <c r="J209" s="477"/>
      <c r="K209" s="434"/>
      <c r="L209" s="454" t="str">
        <f t="shared" si="3"/>
        <v/>
      </c>
      <c r="M209" s="455" t="str">
        <f t="array" ref="M209">(IFERROR(if(K209="",IF(J209="","",XLOOKUP(L209,Personnel!$B$4:$G$4,Personnel!$B$5:$G$5)),xLOOKUP(L209,Personnel!$B$4:$G$4,Personnel!$B$6:$G$6)),""))</f>
        <v/>
      </c>
      <c r="N209" s="455">
        <f t="shared" si="4"/>
        <v>0</v>
      </c>
      <c r="O209" s="434"/>
      <c r="P209" s="456" t="str">
        <f t="shared" si="5"/>
        <v/>
      </c>
      <c r="Q209" s="457">
        <f t="shared" si="6"/>
        <v>0</v>
      </c>
      <c r="R209" s="458"/>
      <c r="S209" s="459" t="str">
        <f t="array" ref="S209">IF(B209="","",XLOOKUP($B209,Product,'Product List'!D:D))</f>
        <v/>
      </c>
      <c r="T209" s="454" t="str">
        <f t="array" ref="T209">IF(B209="","",XLOOKUP($B209,Product,'Product List'!E:E))</f>
        <v/>
      </c>
      <c r="U209" s="454" t="str">
        <f t="array" ref="U209">IF(B209="","",XLOOKUP($B209,Product,'Product List'!F:F))</f>
        <v/>
      </c>
      <c r="V209" s="454" t="str">
        <f t="array" ref="V209">IF(B209="","",XLOOKUP($B209,Product,'Product List'!G:G))</f>
        <v/>
      </c>
      <c r="W209" s="434"/>
      <c r="X209" s="434" t="str">
        <f t="array" ref="X209">iferror(xlookup(B209,'Product List'!A:A,'Product List'!P:P),"")</f>
        <v/>
      </c>
      <c r="Y209" s="434">
        <f t="shared" si="10"/>
        <v>0</v>
      </c>
      <c r="Z209" s="434"/>
    </row>
    <row r="210" ht="14.25" customHeight="1">
      <c r="A210" s="448"/>
      <c r="B210" s="448"/>
      <c r="C210" s="454"/>
      <c r="D210" s="461"/>
      <c r="E210" s="487"/>
      <c r="F210" s="461"/>
      <c r="G210" s="487">
        <f t="shared" si="1"/>
        <v>0</v>
      </c>
      <c r="H210" s="451" t="str">
        <f t="shared" si="2"/>
        <v/>
      </c>
      <c r="I210" s="452" t="str">
        <f t="shared" si="8"/>
        <v/>
      </c>
      <c r="J210" s="477"/>
      <c r="K210" s="434"/>
      <c r="L210" s="454" t="str">
        <f t="shared" si="3"/>
        <v/>
      </c>
      <c r="M210" s="455" t="str">
        <f t="array" ref="M210">(IFERROR(if(K210="",IF(J210="","",XLOOKUP(L210,Personnel!$B$4:$G$4,Personnel!$B$5:$G$5)),xLOOKUP(L210,Personnel!$B$4:$G$4,Personnel!$B$6:$G$6)),""))</f>
        <v/>
      </c>
      <c r="N210" s="455">
        <f t="shared" si="4"/>
        <v>0</v>
      </c>
      <c r="O210" s="434"/>
      <c r="P210" s="456" t="str">
        <f t="shared" si="5"/>
        <v/>
      </c>
      <c r="Q210" s="457">
        <f t="shared" si="6"/>
        <v>0</v>
      </c>
      <c r="R210" s="458"/>
      <c r="S210" s="459" t="str">
        <f t="array" ref="S210">IF(B210="","",XLOOKUP($B210,Product,'Product List'!D:D))</f>
        <v/>
      </c>
      <c r="T210" s="454" t="str">
        <f t="array" ref="T210">IF(B210="","",XLOOKUP($B210,Product,'Product List'!E:E))</f>
        <v/>
      </c>
      <c r="U210" s="454" t="str">
        <f t="array" ref="U210">IF(B210="","",XLOOKUP($B210,Product,'Product List'!F:F))</f>
        <v/>
      </c>
      <c r="V210" s="454" t="str">
        <f t="array" ref="V210">IF(B210="","",XLOOKUP($B210,Product,'Product List'!G:G))</f>
        <v/>
      </c>
      <c r="W210" s="434"/>
      <c r="X210" s="434" t="str">
        <f t="array" ref="X210">iferror(xlookup(B210,'Product List'!A:A,'Product List'!P:P),"")</f>
        <v/>
      </c>
      <c r="Y210" s="434">
        <f t="shared" si="10"/>
        <v>0</v>
      </c>
      <c r="Z210" s="434"/>
    </row>
    <row r="211" ht="14.25" customHeight="1">
      <c r="A211" s="448"/>
      <c r="B211" s="448"/>
      <c r="C211" s="454"/>
      <c r="D211" s="461"/>
      <c r="E211" s="461"/>
      <c r="F211" s="461"/>
      <c r="G211" s="487">
        <f t="shared" si="1"/>
        <v>0</v>
      </c>
      <c r="H211" s="451" t="str">
        <f t="shared" si="2"/>
        <v/>
      </c>
      <c r="I211" s="452" t="str">
        <f t="shared" si="8"/>
        <v/>
      </c>
      <c r="J211" s="477"/>
      <c r="K211" s="434"/>
      <c r="L211" s="454" t="str">
        <f t="shared" si="3"/>
        <v/>
      </c>
      <c r="M211" s="455" t="str">
        <f t="array" ref="M211">(IFERROR(if(K211="",IF(J211="","",XLOOKUP(L211,Personnel!$B$4:$G$4,Personnel!$B$5:$G$5)),xLOOKUP(L211,Personnel!$B$4:$G$4,Personnel!$B$6:$G$6)),""))</f>
        <v/>
      </c>
      <c r="N211" s="455">
        <f t="shared" si="4"/>
        <v>0</v>
      </c>
      <c r="O211" s="434"/>
      <c r="P211" s="456" t="str">
        <f t="shared" si="5"/>
        <v/>
      </c>
      <c r="Q211" s="457">
        <f t="shared" si="6"/>
        <v>0</v>
      </c>
      <c r="R211" s="458"/>
      <c r="S211" s="459" t="str">
        <f t="array" ref="S211">IF(B211="","",XLOOKUP($B211,Product,'Product List'!D:D))</f>
        <v/>
      </c>
      <c r="T211" s="454" t="str">
        <f t="array" ref="T211">IF(B211="","",XLOOKUP($B211,Product,'Product List'!E:E))</f>
        <v/>
      </c>
      <c r="U211" s="454" t="str">
        <f t="array" ref="U211">IF(B211="","",XLOOKUP($B211,Product,'Product List'!F:F))</f>
        <v/>
      </c>
      <c r="V211" s="454" t="str">
        <f t="array" ref="V211">IF(B211="","",XLOOKUP($B211,Product,'Product List'!G:G))</f>
        <v/>
      </c>
      <c r="W211" s="434"/>
      <c r="X211" s="434" t="str">
        <f t="array" ref="X211">iferror(xlookup(B211,'Product List'!A:A,'Product List'!P:P),"")</f>
        <v/>
      </c>
      <c r="Y211" s="434">
        <f t="shared" si="10"/>
        <v>0</v>
      </c>
      <c r="Z211" s="434"/>
    </row>
    <row r="212" ht="14.25" customHeight="1">
      <c r="A212" s="454"/>
      <c r="B212" s="448"/>
      <c r="C212" s="454"/>
      <c r="D212" s="487"/>
      <c r="E212" s="487"/>
      <c r="F212" s="487"/>
      <c r="G212" s="487">
        <f t="shared" si="1"/>
        <v>0</v>
      </c>
      <c r="H212" s="451" t="str">
        <f t="shared" si="2"/>
        <v/>
      </c>
      <c r="I212" s="452" t="str">
        <f t="shared" si="8"/>
        <v/>
      </c>
      <c r="J212" s="477"/>
      <c r="K212" s="434"/>
      <c r="L212" s="454" t="str">
        <f t="shared" si="3"/>
        <v/>
      </c>
      <c r="M212" s="455" t="str">
        <f t="array" ref="M212">(IFERROR(if(K212="",IF(J212="","",XLOOKUP(L212,Personnel!$B$4:$G$4,Personnel!$B$5:$G$5)),xLOOKUP(L212,Personnel!$B$4:$G$4,Personnel!$B$6:$G$6)),""))</f>
        <v/>
      </c>
      <c r="N212" s="455">
        <f t="shared" si="4"/>
        <v>0</v>
      </c>
      <c r="O212" s="434"/>
      <c r="P212" s="456" t="str">
        <f t="shared" si="5"/>
        <v/>
      </c>
      <c r="Q212" s="457">
        <f t="shared" si="6"/>
        <v>0</v>
      </c>
      <c r="R212" s="458"/>
      <c r="S212" s="459" t="str">
        <f t="array" ref="S212">IF(B212="","",XLOOKUP($B212,Product,'Product List'!D:D))</f>
        <v/>
      </c>
      <c r="T212" s="454" t="str">
        <f t="array" ref="T212">IF(B212="","",XLOOKUP($B212,Product,'Product List'!E:E))</f>
        <v/>
      </c>
      <c r="U212" s="454" t="str">
        <f t="array" ref="U212">IF(B212="","",XLOOKUP($B212,Product,'Product List'!F:F))</f>
        <v/>
      </c>
      <c r="V212" s="454" t="str">
        <f t="array" ref="V212">IF(B212="","",XLOOKUP($B212,Product,'Product List'!G:G))</f>
        <v/>
      </c>
      <c r="W212" s="434"/>
      <c r="X212" s="434" t="str">
        <f t="array" ref="X212">iferror(xlookup(B212,'Product List'!A:A,'Product List'!P:P),"")</f>
        <v/>
      </c>
      <c r="Y212" s="434">
        <f t="shared" si="10"/>
        <v>0</v>
      </c>
      <c r="Z212" s="434"/>
    </row>
    <row r="213" ht="14.25" customHeight="1">
      <c r="A213" s="454"/>
      <c r="B213" s="448"/>
      <c r="C213" s="454"/>
      <c r="D213" s="487"/>
      <c r="E213" s="487"/>
      <c r="F213" s="487"/>
      <c r="G213" s="487">
        <f t="shared" si="1"/>
        <v>0</v>
      </c>
      <c r="H213" s="451" t="str">
        <f t="shared" si="2"/>
        <v/>
      </c>
      <c r="I213" s="452" t="str">
        <f t="shared" si="8"/>
        <v/>
      </c>
      <c r="J213" s="477"/>
      <c r="K213" s="434"/>
      <c r="L213" s="454" t="str">
        <f t="shared" si="3"/>
        <v/>
      </c>
      <c r="M213" s="455" t="str">
        <f t="array" ref="M213">(IFERROR(if(K213="",IF(J213="","",XLOOKUP(L213,Personnel!$B$4:$G$4,Personnel!$B$5:$G$5)),xLOOKUP(L213,Personnel!$B$4:$G$4,Personnel!$B$6:$G$6)),""))</f>
        <v/>
      </c>
      <c r="N213" s="455">
        <f t="shared" si="4"/>
        <v>0</v>
      </c>
      <c r="O213" s="434"/>
      <c r="P213" s="456" t="str">
        <f t="shared" si="5"/>
        <v/>
      </c>
      <c r="Q213" s="457">
        <f t="shared" si="6"/>
        <v>0</v>
      </c>
      <c r="R213" s="458"/>
      <c r="S213" s="459" t="str">
        <f t="array" ref="S213">IF(B213="","",XLOOKUP($B213,Product,'Product List'!D:D))</f>
        <v/>
      </c>
      <c r="T213" s="454" t="str">
        <f t="array" ref="T213">IF(B213="","",XLOOKUP($B213,Product,'Product List'!E:E))</f>
        <v/>
      </c>
      <c r="U213" s="454" t="str">
        <f t="array" ref="U213">IF(B213="","",XLOOKUP($B213,Product,'Product List'!F:F))</f>
        <v/>
      </c>
      <c r="V213" s="454" t="str">
        <f t="array" ref="V213">IF(B213="","",XLOOKUP($B213,Product,'Product List'!G:G))</f>
        <v/>
      </c>
      <c r="W213" s="434"/>
      <c r="X213" s="434" t="str">
        <f t="array" ref="X213">iferror(xlookup(B213,'Product List'!A:A,'Product List'!P:P),"")</f>
        <v/>
      </c>
      <c r="Y213" s="434">
        <f t="shared" si="10"/>
        <v>0</v>
      </c>
      <c r="Z213" s="434"/>
    </row>
    <row r="214" ht="14.25" customHeight="1">
      <c r="A214" s="454"/>
      <c r="B214" s="448"/>
      <c r="C214" s="454"/>
      <c r="D214" s="487"/>
      <c r="E214" s="487"/>
      <c r="F214" s="487"/>
      <c r="G214" s="487">
        <f t="shared" si="1"/>
        <v>0</v>
      </c>
      <c r="H214" s="451" t="str">
        <f t="shared" si="2"/>
        <v/>
      </c>
      <c r="I214" s="452" t="str">
        <f t="shared" si="8"/>
        <v/>
      </c>
      <c r="J214" s="477"/>
      <c r="K214" s="434"/>
      <c r="L214" s="454" t="str">
        <f t="shared" si="3"/>
        <v/>
      </c>
      <c r="M214" s="455" t="str">
        <f t="array" ref="M214">(IFERROR(if(K214="",IF(J214="","",XLOOKUP(L214,Personnel!$B$4:$G$4,Personnel!$B$5:$G$5)),xLOOKUP(L214,Personnel!$B$4:$G$4,Personnel!$B$6:$G$6)),""))</f>
        <v/>
      </c>
      <c r="N214" s="455">
        <f t="shared" si="4"/>
        <v>0</v>
      </c>
      <c r="O214" s="434"/>
      <c r="P214" s="456" t="str">
        <f t="shared" si="5"/>
        <v/>
      </c>
      <c r="Q214" s="457">
        <f t="shared" si="6"/>
        <v>0</v>
      </c>
      <c r="R214" s="458"/>
      <c r="S214" s="459" t="str">
        <f t="array" ref="S214">IF(B214="","",XLOOKUP($B214,Product,'Product List'!D:D))</f>
        <v/>
      </c>
      <c r="T214" s="454" t="str">
        <f t="array" ref="T214">IF(B214="","",XLOOKUP($B214,Product,'Product List'!E:E))</f>
        <v/>
      </c>
      <c r="U214" s="454" t="str">
        <f t="array" ref="U214">IF(B214="","",XLOOKUP($B214,Product,'Product List'!F:F))</f>
        <v/>
      </c>
      <c r="V214" s="454" t="str">
        <f t="array" ref="V214">IF(B214="","",XLOOKUP($B214,Product,'Product List'!G:G))</f>
        <v/>
      </c>
      <c r="W214" s="434"/>
      <c r="X214" s="434" t="str">
        <f t="array" ref="X214">iferror(xlookup(B214,'Product List'!A:A,'Product List'!P:P),"")</f>
        <v/>
      </c>
      <c r="Y214" s="434">
        <f t="shared" si="10"/>
        <v>0</v>
      </c>
      <c r="Z214" s="434"/>
    </row>
    <row r="215" ht="14.25" customHeight="1">
      <c r="A215" s="454"/>
      <c r="B215" s="448"/>
      <c r="C215" s="454"/>
      <c r="D215" s="487"/>
      <c r="E215" s="487"/>
      <c r="F215" s="487"/>
      <c r="G215" s="487">
        <f t="shared" si="1"/>
        <v>0</v>
      </c>
      <c r="H215" s="451" t="str">
        <f t="shared" si="2"/>
        <v/>
      </c>
      <c r="I215" s="452" t="str">
        <f t="shared" si="8"/>
        <v/>
      </c>
      <c r="J215" s="477"/>
      <c r="K215" s="434"/>
      <c r="L215" s="454" t="str">
        <f t="shared" si="3"/>
        <v/>
      </c>
      <c r="M215" s="455" t="str">
        <f t="array" ref="M215">(IFERROR(if(K215="",IF(J215="","",XLOOKUP(L215,Personnel!$B$4:$G$4,Personnel!$B$5:$G$5)),xLOOKUP(L215,Personnel!$B$4:$G$4,Personnel!$B$6:$G$6)),""))</f>
        <v/>
      </c>
      <c r="N215" s="455">
        <f t="shared" si="4"/>
        <v>0</v>
      </c>
      <c r="O215" s="434"/>
      <c r="P215" s="456" t="str">
        <f t="shared" si="5"/>
        <v/>
      </c>
      <c r="Q215" s="457">
        <f t="shared" si="6"/>
        <v>0</v>
      </c>
      <c r="R215" s="458"/>
      <c r="S215" s="459" t="str">
        <f t="array" ref="S215">IF(B215="","",XLOOKUP($B215,Product,'Product List'!D:D))</f>
        <v/>
      </c>
      <c r="T215" s="454" t="str">
        <f t="array" ref="T215">IF(B215="","",XLOOKUP($B215,Product,'Product List'!E:E))</f>
        <v/>
      </c>
      <c r="U215" s="454" t="str">
        <f t="array" ref="U215">IF(B215="","",XLOOKUP($B215,Product,'Product List'!F:F))</f>
        <v/>
      </c>
      <c r="V215" s="454" t="str">
        <f t="array" ref="V215">IF(B215="","",XLOOKUP($B215,Product,'Product List'!G:G))</f>
        <v/>
      </c>
      <c r="W215" s="434"/>
      <c r="X215" s="434" t="str">
        <f t="array" ref="X215">iferror(xlookup(B215,'Product List'!A:A,'Product List'!P:P),"")</f>
        <v/>
      </c>
      <c r="Y215" s="434">
        <f t="shared" si="10"/>
        <v>0</v>
      </c>
      <c r="Z215" s="434"/>
    </row>
    <row r="216" ht="14.25" customHeight="1">
      <c r="A216" s="454"/>
      <c r="B216" s="448"/>
      <c r="C216" s="454"/>
      <c r="D216" s="487"/>
      <c r="E216" s="487"/>
      <c r="F216" s="487"/>
      <c r="G216" s="487">
        <f t="shared" si="1"/>
        <v>0</v>
      </c>
      <c r="H216" s="451" t="str">
        <f t="shared" si="2"/>
        <v/>
      </c>
      <c r="I216" s="452" t="str">
        <f t="shared" si="8"/>
        <v/>
      </c>
      <c r="J216" s="477"/>
      <c r="K216" s="434"/>
      <c r="L216" s="454" t="str">
        <f t="shared" si="3"/>
        <v/>
      </c>
      <c r="M216" s="455" t="str">
        <f t="array" ref="M216">(IFERROR(if(K216="",IF(J216="","",XLOOKUP(L216,Personnel!$B$4:$G$4,Personnel!$B$5:$G$5)),xLOOKUP(L216,Personnel!$B$4:$G$4,Personnel!$B$6:$G$6)),""))</f>
        <v/>
      </c>
      <c r="N216" s="455">
        <f t="shared" si="4"/>
        <v>0</v>
      </c>
      <c r="O216" s="434"/>
      <c r="P216" s="456" t="str">
        <f t="shared" si="5"/>
        <v/>
      </c>
      <c r="Q216" s="457">
        <f t="shared" si="6"/>
        <v>0</v>
      </c>
      <c r="R216" s="458"/>
      <c r="S216" s="459" t="str">
        <f t="array" ref="S216">IF(B216="","",XLOOKUP($B216,Product,'Product List'!D:D))</f>
        <v/>
      </c>
      <c r="T216" s="454" t="str">
        <f t="array" ref="T216">IF(B216="","",XLOOKUP($B216,Product,'Product List'!E:E))</f>
        <v/>
      </c>
      <c r="U216" s="454" t="str">
        <f t="array" ref="U216">IF(B216="","",XLOOKUP($B216,Product,'Product List'!F:F))</f>
        <v/>
      </c>
      <c r="V216" s="454" t="str">
        <f t="array" ref="V216">IF(B216="","",XLOOKUP($B216,Product,'Product List'!G:G))</f>
        <v/>
      </c>
      <c r="W216" s="434"/>
      <c r="X216" s="434" t="str">
        <f t="array" ref="X216">iferror(xlookup(B216,'Product List'!A:A,'Product List'!P:P),"")</f>
        <v/>
      </c>
      <c r="Y216" s="434">
        <f t="shared" si="10"/>
        <v>0</v>
      </c>
      <c r="Z216" s="434"/>
    </row>
    <row r="217" ht="14.25" customHeight="1">
      <c r="A217" s="454"/>
      <c r="B217" s="448"/>
      <c r="C217" s="454"/>
      <c r="D217" s="487"/>
      <c r="E217" s="487"/>
      <c r="F217" s="487"/>
      <c r="G217" s="487">
        <f t="shared" si="1"/>
        <v>0</v>
      </c>
      <c r="H217" s="451" t="str">
        <f t="shared" si="2"/>
        <v/>
      </c>
      <c r="I217" s="452" t="str">
        <f t="shared" si="8"/>
        <v/>
      </c>
      <c r="J217" s="477"/>
      <c r="K217" s="434"/>
      <c r="L217" s="454" t="str">
        <f t="shared" si="3"/>
        <v/>
      </c>
      <c r="M217" s="455" t="str">
        <f t="array" ref="M217">(IFERROR(if(K217="",IF(J217="","",XLOOKUP(L217,Personnel!$B$4:$G$4,Personnel!$B$5:$G$5)),xLOOKUP(L217,Personnel!$B$4:$G$4,Personnel!$B$6:$G$6)),""))</f>
        <v/>
      </c>
      <c r="N217" s="455">
        <f t="shared" si="4"/>
        <v>0</v>
      </c>
      <c r="O217" s="434"/>
      <c r="P217" s="456" t="str">
        <f t="shared" si="5"/>
        <v/>
      </c>
      <c r="Q217" s="457">
        <f t="shared" si="6"/>
        <v>0</v>
      </c>
      <c r="R217" s="458"/>
      <c r="S217" s="459" t="str">
        <f t="array" ref="S217">IF(B217="","",XLOOKUP($B217,Product,'Product List'!D:D))</f>
        <v/>
      </c>
      <c r="T217" s="454" t="str">
        <f t="array" ref="T217">IF(B217="","",XLOOKUP($B217,Product,'Product List'!E:E))</f>
        <v/>
      </c>
      <c r="U217" s="454" t="str">
        <f t="array" ref="U217">IF(B217="","",XLOOKUP($B217,Product,'Product List'!F:F))</f>
        <v/>
      </c>
      <c r="V217" s="454" t="str">
        <f t="array" ref="V217">IF(B217="","",XLOOKUP($B217,Product,'Product List'!G:G))</f>
        <v/>
      </c>
      <c r="W217" s="434"/>
      <c r="X217" s="434" t="str">
        <f t="array" ref="X217">iferror(xlookup(B217,'Product List'!A:A,'Product List'!P:P),"")</f>
        <v/>
      </c>
      <c r="Y217" s="434">
        <f t="shared" si="10"/>
        <v>0</v>
      </c>
      <c r="Z217" s="434"/>
    </row>
    <row r="218" ht="14.25" customHeight="1">
      <c r="A218" s="454"/>
      <c r="B218" s="448"/>
      <c r="C218" s="454"/>
      <c r="D218" s="487"/>
      <c r="E218" s="487"/>
      <c r="F218" s="487"/>
      <c r="G218" s="487">
        <f t="shared" si="1"/>
        <v>0</v>
      </c>
      <c r="H218" s="451" t="str">
        <f t="shared" si="2"/>
        <v/>
      </c>
      <c r="I218" s="452" t="str">
        <f t="shared" si="8"/>
        <v/>
      </c>
      <c r="J218" s="477"/>
      <c r="K218" s="434"/>
      <c r="L218" s="454" t="str">
        <f t="shared" si="3"/>
        <v/>
      </c>
      <c r="M218" s="455" t="str">
        <f t="array" ref="M218">(IFERROR(if(K218="",IF(J218="","",XLOOKUP(L218,Personnel!$B$4:$G$4,Personnel!$B$5:$G$5)),xLOOKUP(L218,Personnel!$B$4:$G$4,Personnel!$B$6:$G$6)),""))</f>
        <v/>
      </c>
      <c r="N218" s="455">
        <f t="shared" si="4"/>
        <v>0</v>
      </c>
      <c r="O218" s="434"/>
      <c r="P218" s="456" t="str">
        <f t="shared" si="5"/>
        <v/>
      </c>
      <c r="Q218" s="457">
        <f t="shared" si="6"/>
        <v>0</v>
      </c>
      <c r="R218" s="458"/>
      <c r="S218" s="459" t="str">
        <f t="array" ref="S218">IF(B218="","",XLOOKUP($B218,Product,'Product List'!D:D))</f>
        <v/>
      </c>
      <c r="T218" s="454" t="str">
        <f t="array" ref="T218">IF(B218="","",XLOOKUP($B218,Product,'Product List'!E:E))</f>
        <v/>
      </c>
      <c r="U218" s="454" t="str">
        <f t="array" ref="U218">IF(B218="","",XLOOKUP($B218,Product,'Product List'!F:F))</f>
        <v/>
      </c>
      <c r="V218" s="454" t="str">
        <f t="array" ref="V218">IF(B218="","",XLOOKUP($B218,Product,'Product List'!G:G))</f>
        <v/>
      </c>
      <c r="W218" s="434"/>
      <c r="X218" s="434" t="str">
        <f t="array" ref="X218">iferror(xlookup(B218,'Product List'!A:A,'Product List'!P:P),"")</f>
        <v/>
      </c>
      <c r="Y218" s="434">
        <f t="shared" si="10"/>
        <v>0</v>
      </c>
      <c r="Z218" s="434"/>
    </row>
    <row r="219" ht="14.25" customHeight="1">
      <c r="A219" s="454"/>
      <c r="B219" s="448"/>
      <c r="C219" s="454"/>
      <c r="D219" s="487"/>
      <c r="E219" s="487"/>
      <c r="F219" s="487"/>
      <c r="G219" s="487">
        <f t="shared" si="1"/>
        <v>0</v>
      </c>
      <c r="H219" s="451" t="str">
        <f t="shared" si="2"/>
        <v/>
      </c>
      <c r="I219" s="452" t="str">
        <f t="shared" si="8"/>
        <v/>
      </c>
      <c r="J219" s="477"/>
      <c r="K219" s="434"/>
      <c r="L219" s="454" t="str">
        <f t="shared" si="3"/>
        <v/>
      </c>
      <c r="M219" s="455" t="str">
        <f t="array" ref="M219">(IFERROR(if(K219="",IF(J219="","",XLOOKUP(L219,Personnel!$B$4:$G$4,Personnel!$B$5:$G$5)),xLOOKUP(L219,Personnel!$B$4:$G$4,Personnel!$B$6:$G$6)),""))</f>
        <v/>
      </c>
      <c r="N219" s="455">
        <f t="shared" si="4"/>
        <v>0</v>
      </c>
      <c r="O219" s="434"/>
      <c r="P219" s="456" t="str">
        <f t="shared" si="5"/>
        <v/>
      </c>
      <c r="Q219" s="457">
        <f t="shared" si="6"/>
        <v>0</v>
      </c>
      <c r="R219" s="458"/>
      <c r="S219" s="459" t="str">
        <f t="array" ref="S219">IF(B219="","",XLOOKUP($B219,Product,'Product List'!D:D))</f>
        <v/>
      </c>
      <c r="T219" s="454" t="str">
        <f t="array" ref="T219">IF(B219="","",XLOOKUP($B219,Product,'Product List'!E:E))</f>
        <v/>
      </c>
      <c r="U219" s="454" t="str">
        <f t="array" ref="U219">IF(B219="","",XLOOKUP($B219,Product,'Product List'!F:F))</f>
        <v/>
      </c>
      <c r="V219" s="454" t="str">
        <f t="array" ref="V219">IF(B219="","",XLOOKUP($B219,Product,'Product List'!G:G))</f>
        <v/>
      </c>
      <c r="W219" s="434"/>
      <c r="X219" s="434" t="str">
        <f t="array" ref="X219">iferror(xlookup(B219,'Product List'!A:A,'Product List'!P:P),"")</f>
        <v/>
      </c>
      <c r="Y219" s="434">
        <f t="shared" si="10"/>
        <v>0</v>
      </c>
      <c r="Z219" s="434"/>
    </row>
    <row r="220" ht="14.25" customHeight="1">
      <c r="A220" s="454"/>
      <c r="B220" s="448"/>
      <c r="C220" s="454"/>
      <c r="D220" s="487"/>
      <c r="E220" s="487"/>
      <c r="F220" s="487"/>
      <c r="G220" s="487">
        <f t="shared" si="1"/>
        <v>0</v>
      </c>
      <c r="H220" s="451" t="str">
        <f t="shared" si="2"/>
        <v/>
      </c>
      <c r="I220" s="452" t="str">
        <f t="shared" si="8"/>
        <v/>
      </c>
      <c r="J220" s="477"/>
      <c r="K220" s="434"/>
      <c r="L220" s="454" t="str">
        <f t="shared" si="3"/>
        <v/>
      </c>
      <c r="M220" s="455" t="str">
        <f t="array" ref="M220">(IFERROR(if(K220="",IF(J220="","",XLOOKUP(L220,Personnel!$B$4:$G$4,Personnel!$B$5:$G$5)),xLOOKUP(L220,Personnel!$B$4:$G$4,Personnel!$B$6:$G$6)),""))</f>
        <v/>
      </c>
      <c r="N220" s="455">
        <f t="shared" si="4"/>
        <v>0</v>
      </c>
      <c r="O220" s="434"/>
      <c r="P220" s="456" t="str">
        <f t="shared" si="5"/>
        <v/>
      </c>
      <c r="Q220" s="457">
        <f t="shared" si="6"/>
        <v>0</v>
      </c>
      <c r="R220" s="458"/>
      <c r="S220" s="459" t="str">
        <f t="array" ref="S220">IF(B220="","",XLOOKUP($B220,Product,'Product List'!D:D))</f>
        <v/>
      </c>
      <c r="T220" s="454" t="str">
        <f t="array" ref="T220">IF(B220="","",XLOOKUP($B220,Product,'Product List'!E:E))</f>
        <v/>
      </c>
      <c r="U220" s="454" t="str">
        <f t="array" ref="U220">IF(B220="","",XLOOKUP($B220,Product,'Product List'!F:F))</f>
        <v/>
      </c>
      <c r="V220" s="454" t="str">
        <f t="array" ref="V220">IF(B220="","",XLOOKUP($B220,Product,'Product List'!G:G))</f>
        <v/>
      </c>
      <c r="W220" s="434"/>
      <c r="X220" s="434" t="str">
        <f t="array" ref="X220">iferror(xlookup(B220,'Product List'!A:A,'Product List'!P:P),"")</f>
        <v/>
      </c>
      <c r="Y220" s="434">
        <f t="shared" si="10"/>
        <v>0</v>
      </c>
      <c r="Z220" s="434"/>
    </row>
    <row r="221" ht="14.25" customHeight="1">
      <c r="A221" s="454"/>
      <c r="B221" s="448"/>
      <c r="C221" s="454"/>
      <c r="D221" s="487"/>
      <c r="E221" s="487"/>
      <c r="F221" s="487"/>
      <c r="G221" s="487">
        <f t="shared" si="1"/>
        <v>0</v>
      </c>
      <c r="H221" s="451" t="str">
        <f t="shared" si="2"/>
        <v/>
      </c>
      <c r="I221" s="452" t="str">
        <f t="shared" si="8"/>
        <v/>
      </c>
      <c r="J221" s="477"/>
      <c r="K221" s="434"/>
      <c r="L221" s="454" t="str">
        <f t="shared" si="3"/>
        <v/>
      </c>
      <c r="M221" s="455" t="str">
        <f t="array" ref="M221">(IFERROR(if(K221="",IF(J221="","",XLOOKUP(L221,Personnel!$B$4:$G$4,Personnel!$B$5:$G$5)),xLOOKUP(L221,Personnel!$B$4:$G$4,Personnel!$B$6:$G$6)),""))</f>
        <v/>
      </c>
      <c r="N221" s="455">
        <f t="shared" si="4"/>
        <v>0</v>
      </c>
      <c r="O221" s="434"/>
      <c r="P221" s="456" t="str">
        <f t="shared" si="5"/>
        <v/>
      </c>
      <c r="Q221" s="457">
        <f t="shared" si="6"/>
        <v>0</v>
      </c>
      <c r="R221" s="458"/>
      <c r="S221" s="459" t="str">
        <f t="array" ref="S221">IF(B221="","",XLOOKUP($B221,Product,'Product List'!D:D))</f>
        <v/>
      </c>
      <c r="T221" s="454" t="str">
        <f t="array" ref="T221">IF(B221="","",XLOOKUP($B221,Product,'Product List'!E:E))</f>
        <v/>
      </c>
      <c r="U221" s="454" t="str">
        <f t="array" ref="U221">IF(B221="","",XLOOKUP($B221,Product,'Product List'!F:F))</f>
        <v/>
      </c>
      <c r="V221" s="454" t="str">
        <f t="array" ref="V221">IF(B221="","",XLOOKUP($B221,Product,'Product List'!G:G))</f>
        <v/>
      </c>
      <c r="W221" s="434"/>
      <c r="X221" s="434" t="str">
        <f t="array" ref="X221">iferror(xlookup(B221,'Product List'!A:A,'Product List'!P:P),"")</f>
        <v/>
      </c>
      <c r="Y221" s="434">
        <f t="shared" si="10"/>
        <v>0</v>
      </c>
      <c r="Z221" s="434"/>
    </row>
    <row r="222" ht="14.25" customHeight="1">
      <c r="A222" s="454"/>
      <c r="B222" s="448"/>
      <c r="C222" s="454"/>
      <c r="D222" s="487"/>
      <c r="E222" s="487"/>
      <c r="F222" s="487"/>
      <c r="G222" s="487">
        <f t="shared" si="1"/>
        <v>0</v>
      </c>
      <c r="H222" s="451" t="str">
        <f t="shared" si="2"/>
        <v/>
      </c>
      <c r="I222" s="452" t="str">
        <f t="shared" si="8"/>
        <v/>
      </c>
      <c r="J222" s="477"/>
      <c r="K222" s="434"/>
      <c r="L222" s="454" t="str">
        <f t="shared" si="3"/>
        <v/>
      </c>
      <c r="M222" s="455" t="str">
        <f t="array" ref="M222">(IFERROR(if(K222="",IF(J222="","",XLOOKUP(L222,Personnel!$B$4:$G$4,Personnel!$B$5:$G$5)),xLOOKUP(L222,Personnel!$B$4:$G$4,Personnel!$B$6:$G$6)),""))</f>
        <v/>
      </c>
      <c r="N222" s="455">
        <f t="shared" si="4"/>
        <v>0</v>
      </c>
      <c r="O222" s="434"/>
      <c r="P222" s="456" t="str">
        <f t="shared" si="5"/>
        <v/>
      </c>
      <c r="Q222" s="457">
        <f t="shared" si="6"/>
        <v>0</v>
      </c>
      <c r="R222" s="458"/>
      <c r="S222" s="459" t="str">
        <f t="array" ref="S222">IF(B222="","",XLOOKUP($B222,Product,'Product List'!D:D))</f>
        <v/>
      </c>
      <c r="T222" s="454" t="str">
        <f t="array" ref="T222">IF(B222="","",XLOOKUP($B222,Product,'Product List'!E:E))</f>
        <v/>
      </c>
      <c r="U222" s="454" t="str">
        <f t="array" ref="U222">IF(B222="","",XLOOKUP($B222,Product,'Product List'!F:F))</f>
        <v/>
      </c>
      <c r="V222" s="454" t="str">
        <f t="array" ref="V222">IF(B222="","",XLOOKUP($B222,Product,'Product List'!G:G))</f>
        <v/>
      </c>
      <c r="W222" s="434"/>
      <c r="X222" s="434" t="str">
        <f t="array" ref="X222">iferror(xlookup(B222,'Product List'!A:A,'Product List'!P:P),"")</f>
        <v/>
      </c>
      <c r="Y222" s="434">
        <f t="shared" si="10"/>
        <v>0</v>
      </c>
      <c r="Z222" s="434"/>
    </row>
    <row r="223" ht="14.25" customHeight="1">
      <c r="A223" s="454"/>
      <c r="B223" s="448"/>
      <c r="C223" s="454"/>
      <c r="D223" s="487"/>
      <c r="E223" s="487"/>
      <c r="F223" s="487"/>
      <c r="G223" s="487">
        <f t="shared" si="1"/>
        <v>0</v>
      </c>
      <c r="H223" s="451" t="str">
        <f t="shared" si="2"/>
        <v/>
      </c>
      <c r="I223" s="452" t="str">
        <f t="shared" si="8"/>
        <v/>
      </c>
      <c r="J223" s="477"/>
      <c r="K223" s="434"/>
      <c r="L223" s="454" t="str">
        <f t="shared" si="3"/>
        <v/>
      </c>
      <c r="M223" s="455" t="str">
        <f t="array" ref="M223">(IFERROR(if(K223="",IF(J223="","",XLOOKUP(L223,Personnel!$B$4:$G$4,Personnel!$B$5:$G$5)),xLOOKUP(L223,Personnel!$B$4:$G$4,Personnel!$B$6:$G$6)),""))</f>
        <v/>
      </c>
      <c r="N223" s="455">
        <f t="shared" si="4"/>
        <v>0</v>
      </c>
      <c r="O223" s="434"/>
      <c r="P223" s="456" t="str">
        <f t="shared" si="5"/>
        <v/>
      </c>
      <c r="Q223" s="457">
        <f t="shared" si="6"/>
        <v>0</v>
      </c>
      <c r="R223" s="458"/>
      <c r="S223" s="459" t="str">
        <f t="array" ref="S223">IF(B223="","",XLOOKUP($B223,Product,'Product List'!D:D))</f>
        <v/>
      </c>
      <c r="T223" s="454" t="str">
        <f t="array" ref="T223">IF(B223="","",XLOOKUP($B223,Product,'Product List'!E:E))</f>
        <v/>
      </c>
      <c r="U223" s="454" t="str">
        <f t="array" ref="U223">IF(B223="","",XLOOKUP($B223,Product,'Product List'!F:F))</f>
        <v/>
      </c>
      <c r="V223" s="454" t="str">
        <f t="array" ref="V223">IF(B223="","",XLOOKUP($B223,Product,'Product List'!G:G))</f>
        <v/>
      </c>
      <c r="W223" s="434"/>
      <c r="X223" s="434" t="str">
        <f t="array" ref="X223">iferror(xlookup(B223,'Product List'!A:A,'Product List'!P:P),"")</f>
        <v/>
      </c>
      <c r="Y223" s="434">
        <f t="shared" si="10"/>
        <v>0</v>
      </c>
      <c r="Z223" s="434"/>
    </row>
    <row r="224" ht="14.25" customHeight="1">
      <c r="A224" s="454"/>
      <c r="B224" s="448"/>
      <c r="C224" s="454"/>
      <c r="D224" s="487"/>
      <c r="E224" s="487"/>
      <c r="F224" s="487"/>
      <c r="G224" s="487">
        <f t="shared" si="1"/>
        <v>0</v>
      </c>
      <c r="H224" s="451" t="str">
        <f t="shared" si="2"/>
        <v/>
      </c>
      <c r="I224" s="452" t="str">
        <f t="shared" si="8"/>
        <v/>
      </c>
      <c r="J224" s="477"/>
      <c r="K224" s="434"/>
      <c r="L224" s="454" t="str">
        <f t="shared" si="3"/>
        <v/>
      </c>
      <c r="M224" s="455" t="str">
        <f t="array" ref="M224">(IFERROR(if(K224="",IF(J224="","",XLOOKUP(L224,Personnel!$B$4:$G$4,Personnel!$B$5:$G$5)),xLOOKUP(L224,Personnel!$B$4:$G$4,Personnel!$B$6:$G$6)),""))</f>
        <v/>
      </c>
      <c r="N224" s="455">
        <f t="shared" si="4"/>
        <v>0</v>
      </c>
      <c r="O224" s="434"/>
      <c r="P224" s="456" t="str">
        <f t="shared" si="5"/>
        <v/>
      </c>
      <c r="Q224" s="457">
        <f t="shared" si="6"/>
        <v>0</v>
      </c>
      <c r="R224" s="458"/>
      <c r="S224" s="459" t="str">
        <f t="array" ref="S224">IF(B224="","",XLOOKUP($B224,Product,'Product List'!D:D))</f>
        <v/>
      </c>
      <c r="T224" s="454" t="str">
        <f t="array" ref="T224">IF(B224="","",XLOOKUP($B224,Product,'Product List'!E:E))</f>
        <v/>
      </c>
      <c r="U224" s="454" t="str">
        <f t="array" ref="U224">IF(B224="","",XLOOKUP($B224,Product,'Product List'!F:F))</f>
        <v/>
      </c>
      <c r="V224" s="454" t="str">
        <f t="array" ref="V224">IF(B224="","",XLOOKUP($B224,Product,'Product List'!G:G))</f>
        <v/>
      </c>
      <c r="W224" s="434"/>
      <c r="X224" s="434" t="str">
        <f t="array" ref="X224">iferror(xlookup(B224,'Product List'!A:A,'Product List'!P:P),"")</f>
        <v/>
      </c>
      <c r="Y224" s="434">
        <f t="shared" si="10"/>
        <v>0</v>
      </c>
      <c r="Z224" s="434"/>
    </row>
    <row r="225" ht="14.25" customHeight="1">
      <c r="A225" s="454"/>
      <c r="B225" s="448"/>
      <c r="C225" s="454"/>
      <c r="D225" s="487"/>
      <c r="E225" s="487"/>
      <c r="F225" s="487"/>
      <c r="G225" s="487">
        <f t="shared" si="1"/>
        <v>0</v>
      </c>
      <c r="H225" s="451" t="str">
        <f t="shared" si="2"/>
        <v/>
      </c>
      <c r="I225" s="452" t="str">
        <f t="shared" si="8"/>
        <v/>
      </c>
      <c r="J225" s="477"/>
      <c r="K225" s="434"/>
      <c r="L225" s="454" t="str">
        <f t="shared" si="3"/>
        <v/>
      </c>
      <c r="M225" s="455" t="str">
        <f t="array" ref="M225">(IFERROR(if(K225="",IF(J225="","",XLOOKUP(L225,Personnel!$B$4:$G$4,Personnel!$B$5:$G$5)),xLOOKUP(L225,Personnel!$B$4:$G$4,Personnel!$B$6:$G$6)),""))</f>
        <v/>
      </c>
      <c r="N225" s="455">
        <f t="shared" si="4"/>
        <v>0</v>
      </c>
      <c r="O225" s="434"/>
      <c r="P225" s="456" t="str">
        <f t="shared" si="5"/>
        <v/>
      </c>
      <c r="Q225" s="457">
        <f t="shared" si="6"/>
        <v>0</v>
      </c>
      <c r="R225" s="458"/>
      <c r="S225" s="459" t="str">
        <f t="array" ref="S225">IF(B225="","",XLOOKUP($B225,Product,'Product List'!D:D))</f>
        <v/>
      </c>
      <c r="T225" s="454" t="str">
        <f t="array" ref="T225">IF(B225="","",XLOOKUP($B225,Product,'Product List'!E:E))</f>
        <v/>
      </c>
      <c r="U225" s="454" t="str">
        <f t="array" ref="U225">IF(B225="","",XLOOKUP($B225,Product,'Product List'!F:F))</f>
        <v/>
      </c>
      <c r="V225" s="454" t="str">
        <f t="array" ref="V225">IF(B225="","",XLOOKUP($B225,Product,'Product List'!G:G))</f>
        <v/>
      </c>
      <c r="W225" s="434"/>
      <c r="X225" s="434" t="str">
        <f t="array" ref="X225">iferror(xlookup(B225,'Product List'!A:A,'Product List'!P:P),"")</f>
        <v/>
      </c>
      <c r="Y225" s="434">
        <f t="shared" si="10"/>
        <v>0</v>
      </c>
      <c r="Z225" s="434"/>
    </row>
    <row r="226" ht="14.25" customHeight="1">
      <c r="A226" s="454"/>
      <c r="B226" s="448"/>
      <c r="C226" s="454"/>
      <c r="D226" s="487"/>
      <c r="E226" s="487"/>
      <c r="F226" s="487"/>
      <c r="G226" s="487">
        <f t="shared" si="1"/>
        <v>0</v>
      </c>
      <c r="H226" s="451" t="str">
        <f t="shared" si="2"/>
        <v/>
      </c>
      <c r="I226" s="452" t="str">
        <f t="shared" si="8"/>
        <v/>
      </c>
      <c r="J226" s="477"/>
      <c r="K226" s="434"/>
      <c r="L226" s="454" t="str">
        <f t="shared" si="3"/>
        <v/>
      </c>
      <c r="M226" s="455" t="str">
        <f t="array" ref="M226">(IFERROR(if(K226="",IF(J226="","",XLOOKUP(L226,Personnel!$B$4:$G$4,Personnel!$B$5:$G$5)),xLOOKUP(L226,Personnel!$B$4:$G$4,Personnel!$B$6:$G$6)),""))</f>
        <v/>
      </c>
      <c r="N226" s="455">
        <f t="shared" si="4"/>
        <v>0</v>
      </c>
      <c r="O226" s="434"/>
      <c r="P226" s="456" t="str">
        <f t="shared" si="5"/>
        <v/>
      </c>
      <c r="Q226" s="457">
        <f t="shared" si="6"/>
        <v>0</v>
      </c>
      <c r="R226" s="458"/>
      <c r="S226" s="459" t="str">
        <f t="array" ref="S226">IF(B226="","",XLOOKUP($B226,Product,'Product List'!D:D))</f>
        <v/>
      </c>
      <c r="T226" s="454" t="str">
        <f t="array" ref="T226">IF(B226="","",XLOOKUP($B226,Product,'Product List'!E:E))</f>
        <v/>
      </c>
      <c r="U226" s="454" t="str">
        <f t="array" ref="U226">IF(B226="","",XLOOKUP($B226,Product,'Product List'!F:F))</f>
        <v/>
      </c>
      <c r="V226" s="454" t="str">
        <f t="array" ref="V226">IF(B226="","",XLOOKUP($B226,Product,'Product List'!G:G))</f>
        <v/>
      </c>
      <c r="W226" s="434"/>
      <c r="X226" s="434" t="str">
        <f t="array" ref="X226">iferror(xlookup(B226,'Product List'!A:A,'Product List'!P:P),"")</f>
        <v/>
      </c>
      <c r="Y226" s="434">
        <f t="shared" si="10"/>
        <v>0</v>
      </c>
      <c r="Z226" s="434"/>
    </row>
    <row r="227" ht="14.25" customHeight="1">
      <c r="A227" s="454"/>
      <c r="B227" s="448"/>
      <c r="C227" s="454"/>
      <c r="D227" s="487"/>
      <c r="E227" s="487"/>
      <c r="F227" s="487"/>
      <c r="G227" s="487">
        <f t="shared" si="1"/>
        <v>0</v>
      </c>
      <c r="H227" s="451" t="str">
        <f t="shared" si="2"/>
        <v/>
      </c>
      <c r="I227" s="452" t="str">
        <f t="shared" si="8"/>
        <v/>
      </c>
      <c r="J227" s="477"/>
      <c r="K227" s="434"/>
      <c r="L227" s="454" t="str">
        <f t="shared" si="3"/>
        <v/>
      </c>
      <c r="M227" s="455" t="str">
        <f t="array" ref="M227">(IFERROR(if(K227="",IF(J227="","",XLOOKUP(L227,Personnel!$B$4:$G$4,Personnel!$B$5:$G$5)),xLOOKUP(L227,Personnel!$B$4:$G$4,Personnel!$B$6:$G$6)),""))</f>
        <v/>
      </c>
      <c r="N227" s="455">
        <f t="shared" si="4"/>
        <v>0</v>
      </c>
      <c r="O227" s="434"/>
      <c r="P227" s="456" t="str">
        <f t="shared" si="5"/>
        <v/>
      </c>
      <c r="Q227" s="457">
        <f t="shared" si="6"/>
        <v>0</v>
      </c>
      <c r="R227" s="458"/>
      <c r="S227" s="459" t="str">
        <f t="array" ref="S227">IF(B227="","",XLOOKUP($B227,Product,'Product List'!D:D))</f>
        <v/>
      </c>
      <c r="T227" s="454" t="str">
        <f t="array" ref="T227">IF(B227="","",XLOOKUP($B227,Product,'Product List'!E:E))</f>
        <v/>
      </c>
      <c r="U227" s="454" t="str">
        <f t="array" ref="U227">IF(B227="","",XLOOKUP($B227,Product,'Product List'!F:F))</f>
        <v/>
      </c>
      <c r="V227" s="454" t="str">
        <f t="array" ref="V227">IF(B227="","",XLOOKUP($B227,Product,'Product List'!G:G))</f>
        <v/>
      </c>
      <c r="W227" s="434"/>
      <c r="X227" s="434" t="str">
        <f t="array" ref="X227">iferror(xlookup(B227,'Product List'!A:A,'Product List'!P:P),"")</f>
        <v/>
      </c>
      <c r="Y227" s="434">
        <f t="shared" si="10"/>
        <v>0</v>
      </c>
      <c r="Z227" s="434"/>
    </row>
    <row r="228" ht="14.25" customHeight="1">
      <c r="A228" s="454"/>
      <c r="B228" s="448"/>
      <c r="C228" s="454"/>
      <c r="D228" s="487"/>
      <c r="E228" s="487"/>
      <c r="F228" s="487"/>
      <c r="G228" s="487">
        <f t="shared" si="1"/>
        <v>0</v>
      </c>
      <c r="H228" s="451" t="str">
        <f t="shared" si="2"/>
        <v/>
      </c>
      <c r="I228" s="452" t="str">
        <f t="shared" si="8"/>
        <v/>
      </c>
      <c r="J228" s="477"/>
      <c r="K228" s="434"/>
      <c r="L228" s="454" t="str">
        <f t="shared" si="3"/>
        <v/>
      </c>
      <c r="M228" s="455" t="str">
        <f t="array" ref="M228">(IFERROR(if(K228="",IF(J228="","",XLOOKUP(L228,Personnel!$B$4:$G$4,Personnel!$B$5:$G$5)),xLOOKUP(L228,Personnel!$B$4:$G$4,Personnel!$B$6:$G$6)),""))</f>
        <v/>
      </c>
      <c r="N228" s="455">
        <f t="shared" si="4"/>
        <v>0</v>
      </c>
      <c r="O228" s="434"/>
      <c r="P228" s="456" t="str">
        <f t="shared" si="5"/>
        <v/>
      </c>
      <c r="Q228" s="457">
        <f t="shared" si="6"/>
        <v>0</v>
      </c>
      <c r="R228" s="458"/>
      <c r="S228" s="459" t="str">
        <f t="array" ref="S228">IF(B228="","",XLOOKUP($B228,Product,'Product List'!D:D))</f>
        <v/>
      </c>
      <c r="T228" s="454" t="str">
        <f t="array" ref="T228">IF(B228="","",XLOOKUP($B228,Product,'Product List'!E:E))</f>
        <v/>
      </c>
      <c r="U228" s="454" t="str">
        <f t="array" ref="U228">IF(B228="","",XLOOKUP($B228,Product,'Product List'!F:F))</f>
        <v/>
      </c>
      <c r="V228" s="454" t="str">
        <f t="array" ref="V228">IF(B228="","",XLOOKUP($B228,Product,'Product List'!G:G))</f>
        <v/>
      </c>
      <c r="W228" s="434"/>
      <c r="X228" s="434" t="str">
        <f t="array" ref="X228">iferror(xlookup(B228,'Product List'!A:A,'Product List'!P:P),"")</f>
        <v/>
      </c>
      <c r="Y228" s="434">
        <f t="shared" si="10"/>
        <v>0</v>
      </c>
      <c r="Z228" s="434"/>
    </row>
    <row r="229" ht="14.25" customHeight="1">
      <c r="A229" s="454"/>
      <c r="B229" s="448"/>
      <c r="C229" s="454"/>
      <c r="D229" s="487"/>
      <c r="E229" s="487"/>
      <c r="F229" s="487"/>
      <c r="G229" s="487">
        <f t="shared" si="1"/>
        <v>0</v>
      </c>
      <c r="H229" s="451" t="str">
        <f t="shared" si="2"/>
        <v/>
      </c>
      <c r="I229" s="452" t="str">
        <f t="shared" si="8"/>
        <v/>
      </c>
      <c r="J229" s="477"/>
      <c r="K229" s="434"/>
      <c r="L229" s="454" t="str">
        <f t="shared" si="3"/>
        <v/>
      </c>
      <c r="M229" s="455" t="str">
        <f t="array" ref="M229">(IFERROR(if(K229="",IF(J229="","",XLOOKUP(L229,Personnel!$B$4:$G$4,Personnel!$B$5:$G$5)),xLOOKUP(L229,Personnel!$B$4:$G$4,Personnel!$B$6:$G$6)),""))</f>
        <v/>
      </c>
      <c r="N229" s="455">
        <f t="shared" si="4"/>
        <v>0</v>
      </c>
      <c r="O229" s="434"/>
      <c r="P229" s="456" t="str">
        <f t="shared" si="5"/>
        <v/>
      </c>
      <c r="Q229" s="457">
        <f t="shared" si="6"/>
        <v>0</v>
      </c>
      <c r="R229" s="458"/>
      <c r="S229" s="459" t="str">
        <f t="array" ref="S229">IF(B229="","",XLOOKUP($B229,Product,'Product List'!D:D))</f>
        <v/>
      </c>
      <c r="T229" s="454" t="str">
        <f t="array" ref="T229">IF(B229="","",XLOOKUP($B229,Product,'Product List'!E:E))</f>
        <v/>
      </c>
      <c r="U229" s="454" t="str">
        <f t="array" ref="U229">IF(B229="","",XLOOKUP($B229,Product,'Product List'!F:F))</f>
        <v/>
      </c>
      <c r="V229" s="454" t="str">
        <f t="array" ref="V229">IF(B229="","",XLOOKUP($B229,Product,'Product List'!G:G))</f>
        <v/>
      </c>
      <c r="W229" s="434"/>
      <c r="X229" s="434" t="str">
        <f t="array" ref="X229">iferror(xlookup(B229,'Product List'!A:A,'Product List'!P:P),"")</f>
        <v/>
      </c>
      <c r="Y229" s="434">
        <f t="shared" si="10"/>
        <v>0</v>
      </c>
      <c r="Z229" s="434"/>
    </row>
    <row r="230" ht="14.25" customHeight="1">
      <c r="A230" s="454"/>
      <c r="B230" s="448"/>
      <c r="C230" s="454"/>
      <c r="D230" s="487"/>
      <c r="E230" s="487"/>
      <c r="F230" s="487"/>
      <c r="G230" s="487">
        <f t="shared" si="1"/>
        <v>0</v>
      </c>
      <c r="H230" s="451" t="str">
        <f t="shared" si="2"/>
        <v/>
      </c>
      <c r="I230" s="452" t="str">
        <f t="shared" si="8"/>
        <v/>
      </c>
      <c r="J230" s="477"/>
      <c r="K230" s="434"/>
      <c r="L230" s="454" t="str">
        <f t="shared" si="3"/>
        <v/>
      </c>
      <c r="M230" s="455" t="str">
        <f t="array" ref="M230">(IFERROR(if(K230="",IF(J230="","",XLOOKUP(L230,Personnel!$B$4:$G$4,Personnel!$B$5:$G$5)),xLOOKUP(L230,Personnel!$B$4:$G$4,Personnel!$B$6:$G$6)),""))</f>
        <v/>
      </c>
      <c r="N230" s="455">
        <f t="shared" si="4"/>
        <v>0</v>
      </c>
      <c r="O230" s="434"/>
      <c r="P230" s="456" t="str">
        <f t="shared" si="5"/>
        <v/>
      </c>
      <c r="Q230" s="457">
        <f t="shared" si="6"/>
        <v>0</v>
      </c>
      <c r="R230" s="458"/>
      <c r="S230" s="459" t="str">
        <f t="array" ref="S230">IF(B230="","",XLOOKUP($B230,Product,'Product List'!D:D))</f>
        <v/>
      </c>
      <c r="T230" s="454" t="str">
        <f t="array" ref="T230">IF(B230="","",XLOOKUP($B230,Product,'Product List'!E:E))</f>
        <v/>
      </c>
      <c r="U230" s="454" t="str">
        <f t="array" ref="U230">IF(B230="","",XLOOKUP($B230,Product,'Product List'!F:F))</f>
        <v/>
      </c>
      <c r="V230" s="454" t="str">
        <f t="array" ref="V230">IF(B230="","",XLOOKUP($B230,Product,'Product List'!G:G))</f>
        <v/>
      </c>
      <c r="W230" s="434"/>
      <c r="X230" s="434" t="str">
        <f t="array" ref="X230">iferror(xlookup(B230,'Product List'!A:A,'Product List'!P:P),"")</f>
        <v/>
      </c>
      <c r="Y230" s="434">
        <f t="shared" si="10"/>
        <v>0</v>
      </c>
      <c r="Z230" s="434"/>
    </row>
    <row r="231" ht="14.25" customHeight="1">
      <c r="A231" s="454"/>
      <c r="B231" s="448"/>
      <c r="C231" s="454"/>
      <c r="D231" s="487"/>
      <c r="E231" s="487"/>
      <c r="F231" s="487"/>
      <c r="G231" s="487">
        <f t="shared" si="1"/>
        <v>0</v>
      </c>
      <c r="H231" s="451" t="str">
        <f t="shared" si="2"/>
        <v/>
      </c>
      <c r="I231" s="452" t="str">
        <f t="shared" si="8"/>
        <v/>
      </c>
      <c r="J231" s="477"/>
      <c r="K231" s="434"/>
      <c r="L231" s="454" t="str">
        <f t="shared" si="3"/>
        <v/>
      </c>
      <c r="M231" s="455" t="str">
        <f t="array" ref="M231">(IFERROR(if(K231="",IF(J231="","",XLOOKUP(L231,Personnel!$B$4:$G$4,Personnel!$B$5:$G$5)),xLOOKUP(L231,Personnel!$B$4:$G$4,Personnel!$B$6:$G$6)),""))</f>
        <v/>
      </c>
      <c r="N231" s="455">
        <f t="shared" si="4"/>
        <v>0</v>
      </c>
      <c r="O231" s="434"/>
      <c r="P231" s="456" t="str">
        <f t="shared" si="5"/>
        <v/>
      </c>
      <c r="Q231" s="457">
        <f t="shared" si="6"/>
        <v>0</v>
      </c>
      <c r="R231" s="458"/>
      <c r="S231" s="459" t="str">
        <f t="array" ref="S231">IF(B231="","",XLOOKUP($B231,Product,'Product List'!D:D))</f>
        <v/>
      </c>
      <c r="T231" s="454" t="str">
        <f t="array" ref="T231">IF(B231="","",XLOOKUP($B231,Product,'Product List'!E:E))</f>
        <v/>
      </c>
      <c r="U231" s="454" t="str">
        <f t="array" ref="U231">IF(B231="","",XLOOKUP($B231,Product,'Product List'!F:F))</f>
        <v/>
      </c>
      <c r="V231" s="454" t="str">
        <f t="array" ref="V231">IF(B231="","",XLOOKUP($B231,Product,'Product List'!G:G))</f>
        <v/>
      </c>
      <c r="W231" s="434"/>
      <c r="X231" s="434" t="str">
        <f t="array" ref="X231">iferror(xlookup(B231,'Product List'!A:A,'Product List'!P:P),"")</f>
        <v/>
      </c>
      <c r="Y231" s="434">
        <f t="shared" si="10"/>
        <v>0</v>
      </c>
      <c r="Z231" s="434"/>
    </row>
    <row r="232" ht="14.25" customHeight="1">
      <c r="A232" s="454"/>
      <c r="B232" s="448"/>
      <c r="C232" s="454"/>
      <c r="D232" s="487"/>
      <c r="E232" s="487"/>
      <c r="F232" s="487"/>
      <c r="G232" s="487">
        <f t="shared" si="1"/>
        <v>0</v>
      </c>
      <c r="H232" s="451" t="str">
        <f t="shared" si="2"/>
        <v/>
      </c>
      <c r="I232" s="452" t="str">
        <f t="shared" si="8"/>
        <v/>
      </c>
      <c r="J232" s="477"/>
      <c r="K232" s="434"/>
      <c r="L232" s="454" t="str">
        <f t="shared" si="3"/>
        <v/>
      </c>
      <c r="M232" s="455" t="str">
        <f t="array" ref="M232">(IFERROR(if(K232="",IF(J232="","",XLOOKUP(L232,Personnel!$B$4:$G$4,Personnel!$B$5:$G$5)),xLOOKUP(L232,Personnel!$B$4:$G$4,Personnel!$B$6:$G$6)),""))</f>
        <v/>
      </c>
      <c r="N232" s="455">
        <f t="shared" si="4"/>
        <v>0</v>
      </c>
      <c r="O232" s="434"/>
      <c r="P232" s="456" t="str">
        <f t="shared" si="5"/>
        <v/>
      </c>
      <c r="Q232" s="457">
        <f t="shared" si="6"/>
        <v>0</v>
      </c>
      <c r="R232" s="458"/>
      <c r="S232" s="459" t="str">
        <f t="array" ref="S232">IF(B232="","",XLOOKUP($B232,Product,'Product List'!D:D))</f>
        <v/>
      </c>
      <c r="T232" s="454" t="str">
        <f t="array" ref="T232">IF(B232="","",XLOOKUP($B232,Product,'Product List'!E:E))</f>
        <v/>
      </c>
      <c r="U232" s="454" t="str">
        <f t="array" ref="U232">IF(B232="","",XLOOKUP($B232,Product,'Product List'!F:F))</f>
        <v/>
      </c>
      <c r="V232" s="454" t="str">
        <f t="array" ref="V232">IF(B232="","",XLOOKUP($B232,Product,'Product List'!G:G))</f>
        <v/>
      </c>
      <c r="W232" s="434"/>
      <c r="X232" s="434" t="str">
        <f t="array" ref="X232">iferror(xlookup(B232,'Product List'!A:A,'Product List'!P:P),"")</f>
        <v/>
      </c>
      <c r="Y232" s="434">
        <f t="shared" si="10"/>
        <v>0</v>
      </c>
      <c r="Z232" s="434"/>
    </row>
    <row r="233" ht="14.25" customHeight="1">
      <c r="A233" s="454"/>
      <c r="B233" s="448"/>
      <c r="C233" s="454"/>
      <c r="D233" s="487"/>
      <c r="E233" s="487"/>
      <c r="F233" s="487"/>
      <c r="G233" s="487">
        <f t="shared" si="1"/>
        <v>0</v>
      </c>
      <c r="H233" s="451" t="str">
        <f t="shared" si="2"/>
        <v/>
      </c>
      <c r="I233" s="452" t="str">
        <f t="shared" si="8"/>
        <v/>
      </c>
      <c r="J233" s="477"/>
      <c r="K233" s="434"/>
      <c r="L233" s="454" t="str">
        <f t="shared" si="3"/>
        <v/>
      </c>
      <c r="M233" s="455" t="str">
        <f t="array" ref="M233">(IFERROR(if(K233="",IF(J233="","",XLOOKUP(L233,Personnel!$B$4:$G$4,Personnel!$B$5:$G$5)),xLOOKUP(L233,Personnel!$B$4:$G$4,Personnel!$B$6:$G$6)),""))</f>
        <v/>
      </c>
      <c r="N233" s="455">
        <f t="shared" si="4"/>
        <v>0</v>
      </c>
      <c r="O233" s="434"/>
      <c r="P233" s="456" t="str">
        <f t="shared" si="5"/>
        <v/>
      </c>
      <c r="Q233" s="457">
        <f t="shared" si="6"/>
        <v>0</v>
      </c>
      <c r="R233" s="458"/>
      <c r="S233" s="459" t="str">
        <f t="array" ref="S233">IF(B233="","",XLOOKUP($B233,Product,'Product List'!D:D))</f>
        <v/>
      </c>
      <c r="T233" s="454" t="str">
        <f t="array" ref="T233">IF(B233="","",XLOOKUP($B233,Product,'Product List'!E:E))</f>
        <v/>
      </c>
      <c r="U233" s="454" t="str">
        <f t="array" ref="U233">IF(B233="","",XLOOKUP($B233,Product,'Product List'!F:F))</f>
        <v/>
      </c>
      <c r="V233" s="454" t="str">
        <f t="array" ref="V233">IF(B233="","",XLOOKUP($B233,Product,'Product List'!G:G))</f>
        <v/>
      </c>
      <c r="W233" s="434"/>
      <c r="X233" s="434" t="str">
        <f t="array" ref="X233">iferror(xlookup(B233,'Product List'!A:A,'Product List'!P:P),"")</f>
        <v/>
      </c>
      <c r="Y233" s="434">
        <f t="shared" si="10"/>
        <v>0</v>
      </c>
      <c r="Z233" s="434"/>
    </row>
    <row r="234" ht="14.25" customHeight="1">
      <c r="A234" s="454"/>
      <c r="B234" s="448"/>
      <c r="C234" s="454"/>
      <c r="D234" s="487"/>
      <c r="E234" s="487"/>
      <c r="F234" s="487"/>
      <c r="G234" s="487">
        <f t="shared" si="1"/>
        <v>0</v>
      </c>
      <c r="H234" s="451" t="str">
        <f t="shared" si="2"/>
        <v/>
      </c>
      <c r="I234" s="452" t="str">
        <f t="shared" si="8"/>
        <v/>
      </c>
      <c r="J234" s="477"/>
      <c r="K234" s="434"/>
      <c r="L234" s="454" t="str">
        <f t="shared" si="3"/>
        <v/>
      </c>
      <c r="M234" s="455" t="str">
        <f t="array" ref="M234">(IFERROR(if(K234="",IF(J234="","",XLOOKUP(L234,Personnel!$B$4:$G$4,Personnel!$B$5:$G$5)),xLOOKUP(L234,Personnel!$B$4:$G$4,Personnel!$B$6:$G$6)),""))</f>
        <v/>
      </c>
      <c r="N234" s="455">
        <f t="shared" si="4"/>
        <v>0</v>
      </c>
      <c r="O234" s="434"/>
      <c r="P234" s="456" t="str">
        <f t="shared" si="5"/>
        <v/>
      </c>
      <c r="Q234" s="457">
        <f t="shared" si="6"/>
        <v>0</v>
      </c>
      <c r="R234" s="458"/>
      <c r="S234" s="459" t="str">
        <f t="array" ref="S234">IF(B234="","",XLOOKUP($B234,Product,'Product List'!D:D))</f>
        <v/>
      </c>
      <c r="T234" s="454" t="str">
        <f t="array" ref="T234">IF(B234="","",XLOOKUP($B234,Product,'Product List'!E:E))</f>
        <v/>
      </c>
      <c r="U234" s="454" t="str">
        <f t="array" ref="U234">IF(B234="","",XLOOKUP($B234,Product,'Product List'!F:F))</f>
        <v/>
      </c>
      <c r="V234" s="454" t="str">
        <f t="array" ref="V234">IF(B234="","",XLOOKUP($B234,Product,'Product List'!G:G))</f>
        <v/>
      </c>
      <c r="W234" s="434"/>
      <c r="X234" s="434" t="str">
        <f t="array" ref="X234">iferror(xlookup(B234,'Product List'!A:A,'Product List'!P:P),"")</f>
        <v/>
      </c>
      <c r="Y234" s="434">
        <f t="shared" si="10"/>
        <v>0</v>
      </c>
      <c r="Z234" s="434"/>
    </row>
    <row r="235" ht="14.25" customHeight="1">
      <c r="A235" s="454"/>
      <c r="B235" s="448"/>
      <c r="C235" s="454"/>
      <c r="D235" s="487"/>
      <c r="E235" s="487"/>
      <c r="F235" s="487"/>
      <c r="G235" s="487">
        <f t="shared" si="1"/>
        <v>0</v>
      </c>
      <c r="H235" s="451" t="str">
        <f t="shared" si="2"/>
        <v/>
      </c>
      <c r="I235" s="452" t="str">
        <f t="shared" si="8"/>
        <v/>
      </c>
      <c r="J235" s="477"/>
      <c r="K235" s="434"/>
      <c r="L235" s="454" t="str">
        <f t="shared" si="3"/>
        <v/>
      </c>
      <c r="M235" s="455" t="str">
        <f t="array" ref="M235">(IFERROR(if(K235="",IF(J235="","",XLOOKUP(L235,Personnel!$B$4:$G$4,Personnel!$B$5:$G$5)),xLOOKUP(L235,Personnel!$B$4:$G$4,Personnel!$B$6:$G$6)),""))</f>
        <v/>
      </c>
      <c r="N235" s="455">
        <f t="shared" si="4"/>
        <v>0</v>
      </c>
      <c r="O235" s="434"/>
      <c r="P235" s="456" t="str">
        <f t="shared" si="5"/>
        <v/>
      </c>
      <c r="Q235" s="457">
        <f t="shared" si="6"/>
        <v>0</v>
      </c>
      <c r="R235" s="458"/>
      <c r="S235" s="459" t="str">
        <f t="array" ref="S235">IF(B235="","",XLOOKUP($B235,Product,'Product List'!D:D))</f>
        <v/>
      </c>
      <c r="T235" s="454" t="str">
        <f t="array" ref="T235">IF(B235="","",XLOOKUP($B235,Product,'Product List'!E:E))</f>
        <v/>
      </c>
      <c r="U235" s="454" t="str">
        <f t="array" ref="U235">IF(B235="","",XLOOKUP($B235,Product,'Product List'!F:F))</f>
        <v/>
      </c>
      <c r="V235" s="454" t="str">
        <f t="array" ref="V235">IF(B235="","",XLOOKUP($B235,Product,'Product List'!G:G))</f>
        <v/>
      </c>
      <c r="W235" s="434"/>
      <c r="X235" s="434" t="str">
        <f t="array" ref="X235">iferror(xlookup(B235,'Product List'!A:A,'Product List'!P:P),"")</f>
        <v/>
      </c>
      <c r="Y235" s="434">
        <f t="shared" si="10"/>
        <v>0</v>
      </c>
      <c r="Z235" s="434"/>
    </row>
    <row r="236" ht="14.25" customHeight="1">
      <c r="A236" s="454"/>
      <c r="B236" s="448"/>
      <c r="C236" s="454"/>
      <c r="D236" s="487"/>
      <c r="E236" s="487"/>
      <c r="F236" s="487"/>
      <c r="G236" s="487">
        <f t="shared" si="1"/>
        <v>0</v>
      </c>
      <c r="H236" s="451" t="str">
        <f t="shared" si="2"/>
        <v/>
      </c>
      <c r="I236" s="452" t="str">
        <f t="shared" si="8"/>
        <v/>
      </c>
      <c r="J236" s="477"/>
      <c r="K236" s="434"/>
      <c r="L236" s="454" t="str">
        <f t="shared" si="3"/>
        <v/>
      </c>
      <c r="M236" s="455" t="str">
        <f t="array" ref="M236">(IFERROR(if(K236="",IF(J236="","",XLOOKUP(L236,Personnel!$B$4:$G$4,Personnel!$B$5:$G$5)),xLOOKUP(L236,Personnel!$B$4:$G$4,Personnel!$B$6:$G$6)),""))</f>
        <v/>
      </c>
      <c r="N236" s="455">
        <f t="shared" si="4"/>
        <v>0</v>
      </c>
      <c r="O236" s="434"/>
      <c r="P236" s="456" t="str">
        <f t="shared" si="5"/>
        <v/>
      </c>
      <c r="Q236" s="457">
        <f t="shared" si="6"/>
        <v>0</v>
      </c>
      <c r="R236" s="458"/>
      <c r="S236" s="459" t="str">
        <f t="array" ref="S236">IF(B236="","",XLOOKUP($B236,Product,'Product List'!D:D))</f>
        <v/>
      </c>
      <c r="T236" s="454" t="str">
        <f t="array" ref="T236">IF(B236="","",XLOOKUP($B236,Product,'Product List'!E:E))</f>
        <v/>
      </c>
      <c r="U236" s="454" t="str">
        <f t="array" ref="U236">IF(B236="","",XLOOKUP($B236,Product,'Product List'!F:F))</f>
        <v/>
      </c>
      <c r="V236" s="454" t="str">
        <f t="array" ref="V236">IF(B236="","",XLOOKUP($B236,Product,'Product List'!G:G))</f>
        <v/>
      </c>
      <c r="W236" s="434"/>
      <c r="X236" s="434" t="str">
        <f t="array" ref="X236">iferror(xlookup(B236,'Product List'!A:A,'Product List'!P:P),"")</f>
        <v/>
      </c>
      <c r="Y236" s="434">
        <f t="shared" si="10"/>
        <v>0</v>
      </c>
      <c r="Z236" s="434"/>
    </row>
    <row r="237" ht="14.25" customHeight="1">
      <c r="A237" s="454"/>
      <c r="B237" s="448"/>
      <c r="C237" s="454"/>
      <c r="D237" s="487"/>
      <c r="E237" s="487"/>
      <c r="F237" s="487"/>
      <c r="G237" s="487">
        <f t="shared" si="1"/>
        <v>0</v>
      </c>
      <c r="H237" s="451" t="str">
        <f t="shared" si="2"/>
        <v/>
      </c>
      <c r="I237" s="452" t="str">
        <f t="shared" si="8"/>
        <v/>
      </c>
      <c r="J237" s="477"/>
      <c r="K237" s="434"/>
      <c r="L237" s="454" t="str">
        <f t="shared" si="3"/>
        <v/>
      </c>
      <c r="M237" s="455" t="str">
        <f t="array" ref="M237">(IFERROR(if(K237="",IF(J237="","",XLOOKUP(L237,Personnel!$B$4:$G$4,Personnel!$B$5:$G$5)),xLOOKUP(L237,Personnel!$B$4:$G$4,Personnel!$B$6:$G$6)),""))</f>
        <v/>
      </c>
      <c r="N237" s="455">
        <f t="shared" si="4"/>
        <v>0</v>
      </c>
      <c r="O237" s="434"/>
      <c r="P237" s="456" t="str">
        <f t="shared" si="5"/>
        <v/>
      </c>
      <c r="Q237" s="457">
        <f t="shared" si="6"/>
        <v>0</v>
      </c>
      <c r="R237" s="458"/>
      <c r="S237" s="459" t="str">
        <f t="array" ref="S237">IF(B237="","",XLOOKUP($B237,Product,'Product List'!D:D))</f>
        <v/>
      </c>
      <c r="T237" s="454" t="str">
        <f t="array" ref="T237">IF(B237="","",XLOOKUP($B237,Product,'Product List'!E:E))</f>
        <v/>
      </c>
      <c r="U237" s="454" t="str">
        <f t="array" ref="U237">IF(B237="","",XLOOKUP($B237,Product,'Product List'!F:F))</f>
        <v/>
      </c>
      <c r="V237" s="454" t="str">
        <f t="array" ref="V237">IF(B237="","",XLOOKUP($B237,Product,'Product List'!G:G))</f>
        <v/>
      </c>
      <c r="W237" s="434"/>
      <c r="X237" s="434" t="str">
        <f t="array" ref="X237">iferror(xlookup(B237,'Product List'!A:A,'Product List'!P:P),"")</f>
        <v/>
      </c>
      <c r="Y237" s="434">
        <f t="shared" si="10"/>
        <v>0</v>
      </c>
      <c r="Z237" s="434"/>
    </row>
    <row r="238" ht="14.25" customHeight="1">
      <c r="A238" s="454"/>
      <c r="B238" s="448"/>
      <c r="C238" s="454"/>
      <c r="D238" s="487"/>
      <c r="E238" s="487"/>
      <c r="F238" s="487"/>
      <c r="G238" s="487">
        <f t="shared" si="1"/>
        <v>0</v>
      </c>
      <c r="H238" s="451" t="str">
        <f t="shared" si="2"/>
        <v/>
      </c>
      <c r="I238" s="452" t="str">
        <f t="shared" si="8"/>
        <v/>
      </c>
      <c r="J238" s="477"/>
      <c r="K238" s="434"/>
      <c r="L238" s="454" t="str">
        <f t="shared" si="3"/>
        <v/>
      </c>
      <c r="M238" s="455" t="str">
        <f t="array" ref="M238">(IFERROR(if(K238="",IF(J238="","",XLOOKUP(L238,Personnel!$B$4:$G$4,Personnel!$B$5:$G$5)),xLOOKUP(L238,Personnel!$B$4:$G$4,Personnel!$B$6:$G$6)),""))</f>
        <v/>
      </c>
      <c r="N238" s="455">
        <f t="shared" si="4"/>
        <v>0</v>
      </c>
      <c r="O238" s="434"/>
      <c r="P238" s="456" t="str">
        <f t="shared" si="5"/>
        <v/>
      </c>
      <c r="Q238" s="457">
        <f t="shared" si="6"/>
        <v>0</v>
      </c>
      <c r="R238" s="458"/>
      <c r="S238" s="459" t="str">
        <f t="array" ref="S238">IF(B238="","",XLOOKUP($B238,Product,'Product List'!D:D))</f>
        <v/>
      </c>
      <c r="T238" s="454" t="str">
        <f t="array" ref="T238">IF(B238="","",XLOOKUP($B238,Product,'Product List'!E:E))</f>
        <v/>
      </c>
      <c r="U238" s="454" t="str">
        <f t="array" ref="U238">IF(B238="","",XLOOKUP($B238,Product,'Product List'!F:F))</f>
        <v/>
      </c>
      <c r="V238" s="454" t="str">
        <f t="array" ref="V238">IF(B238="","",XLOOKUP($B238,Product,'Product List'!G:G))</f>
        <v/>
      </c>
      <c r="W238" s="434"/>
      <c r="X238" s="434" t="str">
        <f t="array" ref="X238">iferror(xlookup(B238,'Product List'!A:A,'Product List'!P:P),"")</f>
        <v/>
      </c>
      <c r="Y238" s="434">
        <f t="shared" si="10"/>
        <v>0</v>
      </c>
      <c r="Z238" s="434"/>
    </row>
    <row r="239" ht="14.25" customHeight="1">
      <c r="A239" s="454"/>
      <c r="B239" s="448"/>
      <c r="C239" s="454"/>
      <c r="D239" s="487"/>
      <c r="E239" s="487"/>
      <c r="F239" s="487"/>
      <c r="G239" s="487">
        <f t="shared" si="1"/>
        <v>0</v>
      </c>
      <c r="H239" s="451" t="str">
        <f t="shared" si="2"/>
        <v/>
      </c>
      <c r="I239" s="452" t="str">
        <f t="shared" si="8"/>
        <v/>
      </c>
      <c r="J239" s="477"/>
      <c r="K239" s="434"/>
      <c r="L239" s="454" t="str">
        <f t="shared" si="3"/>
        <v/>
      </c>
      <c r="M239" s="455" t="str">
        <f t="array" ref="M239">(IFERROR(if(K239="",IF(J239="","",XLOOKUP(L239,Personnel!$B$4:$G$4,Personnel!$B$5:$G$5)),xLOOKUP(L239,Personnel!$B$4:$G$4,Personnel!$B$6:$G$6)),""))</f>
        <v/>
      </c>
      <c r="N239" s="455">
        <f t="shared" si="4"/>
        <v>0</v>
      </c>
      <c r="O239" s="434"/>
      <c r="P239" s="456" t="str">
        <f t="shared" si="5"/>
        <v/>
      </c>
      <c r="Q239" s="457">
        <f t="shared" si="6"/>
        <v>0</v>
      </c>
      <c r="R239" s="458"/>
      <c r="S239" s="459" t="str">
        <f t="array" ref="S239">IF(B239="","",XLOOKUP($B239,Product,'Product List'!D:D))</f>
        <v/>
      </c>
      <c r="T239" s="454" t="str">
        <f t="array" ref="T239">IF(B239="","",XLOOKUP($B239,Product,'Product List'!E:E))</f>
        <v/>
      </c>
      <c r="U239" s="454" t="str">
        <f t="array" ref="U239">IF(B239="","",XLOOKUP($B239,Product,'Product List'!F:F))</f>
        <v/>
      </c>
      <c r="V239" s="454" t="str">
        <f t="array" ref="V239">IF(B239="","",XLOOKUP($B239,Product,'Product List'!G:G))</f>
        <v/>
      </c>
      <c r="W239" s="434"/>
      <c r="X239" s="434" t="str">
        <f t="array" ref="X239">iferror(xlookup(B239,'Product List'!A:A,'Product List'!P:P),"")</f>
        <v/>
      </c>
      <c r="Y239" s="434">
        <f t="shared" si="10"/>
        <v>0</v>
      </c>
      <c r="Z239" s="434"/>
    </row>
    <row r="240" ht="14.25" customHeight="1">
      <c r="A240" s="454"/>
      <c r="B240" s="448"/>
      <c r="C240" s="454"/>
      <c r="D240" s="487"/>
      <c r="E240" s="487"/>
      <c r="F240" s="487"/>
      <c r="G240" s="487">
        <f t="shared" si="1"/>
        <v>0</v>
      </c>
      <c r="H240" s="451" t="str">
        <f t="shared" si="2"/>
        <v/>
      </c>
      <c r="I240" s="452" t="str">
        <f t="shared" si="8"/>
        <v/>
      </c>
      <c r="J240" s="477"/>
      <c r="K240" s="434"/>
      <c r="L240" s="454" t="str">
        <f t="shared" si="3"/>
        <v/>
      </c>
      <c r="M240" s="455" t="str">
        <f t="array" ref="M240">(IFERROR(if(K240="",IF(J240="","",XLOOKUP(L240,Personnel!$B$4:$G$4,Personnel!$B$5:$G$5)),xLOOKUP(L240,Personnel!$B$4:$G$4,Personnel!$B$6:$G$6)),""))</f>
        <v/>
      </c>
      <c r="N240" s="455">
        <f t="shared" si="4"/>
        <v>0</v>
      </c>
      <c r="O240" s="434"/>
      <c r="P240" s="456" t="str">
        <f t="shared" si="5"/>
        <v/>
      </c>
      <c r="Q240" s="457">
        <f t="shared" si="6"/>
        <v>0</v>
      </c>
      <c r="R240" s="458"/>
      <c r="S240" s="459" t="str">
        <f t="array" ref="S240">IF(B240="","",XLOOKUP($B240,Product,'Product List'!D:D))</f>
        <v/>
      </c>
      <c r="T240" s="454" t="str">
        <f t="array" ref="T240">IF(B240="","",XLOOKUP($B240,Product,'Product List'!E:E))</f>
        <v/>
      </c>
      <c r="U240" s="454" t="str">
        <f t="array" ref="U240">IF(B240="","",XLOOKUP($B240,Product,'Product List'!F:F))</f>
        <v/>
      </c>
      <c r="V240" s="454" t="str">
        <f t="array" ref="V240">IF(B240="","",XLOOKUP($B240,Product,'Product List'!G:G))</f>
        <v/>
      </c>
      <c r="W240" s="434"/>
      <c r="X240" s="434" t="str">
        <f t="array" ref="X240">iferror(xlookup(B240,'Product List'!A:A,'Product List'!P:P),"")</f>
        <v/>
      </c>
      <c r="Y240" s="434">
        <f t="shared" si="10"/>
        <v>0</v>
      </c>
      <c r="Z240" s="434"/>
    </row>
    <row r="241" ht="14.25" customHeight="1">
      <c r="A241" s="454"/>
      <c r="B241" s="448"/>
      <c r="C241" s="454"/>
      <c r="D241" s="487"/>
      <c r="E241" s="487"/>
      <c r="F241" s="487"/>
      <c r="G241" s="487">
        <f t="shared" si="1"/>
        <v>0</v>
      </c>
      <c r="H241" s="451" t="str">
        <f t="shared" si="2"/>
        <v/>
      </c>
      <c r="I241" s="452" t="str">
        <f t="shared" si="8"/>
        <v/>
      </c>
      <c r="J241" s="477"/>
      <c r="K241" s="434"/>
      <c r="L241" s="454" t="str">
        <f t="shared" si="3"/>
        <v/>
      </c>
      <c r="M241" s="455" t="str">
        <f t="array" ref="M241">(IFERROR(if(K241="",IF(J241="","",XLOOKUP(L241,Personnel!$B$4:$G$4,Personnel!$B$5:$G$5)),xLOOKUP(L241,Personnel!$B$4:$G$4,Personnel!$B$6:$G$6)),""))</f>
        <v/>
      </c>
      <c r="N241" s="455">
        <f t="shared" si="4"/>
        <v>0</v>
      </c>
      <c r="O241" s="434"/>
      <c r="P241" s="456" t="str">
        <f t="shared" si="5"/>
        <v/>
      </c>
      <c r="Q241" s="457">
        <f t="shared" si="6"/>
        <v>0</v>
      </c>
      <c r="R241" s="458"/>
      <c r="S241" s="459" t="str">
        <f t="array" ref="S241">IF(B241="","",XLOOKUP($B241,Product,'Product List'!D:D))</f>
        <v/>
      </c>
      <c r="T241" s="454" t="str">
        <f t="array" ref="T241">IF(B241="","",XLOOKUP($B241,Product,'Product List'!E:E))</f>
        <v/>
      </c>
      <c r="U241" s="454" t="str">
        <f t="array" ref="U241">IF(B241="","",XLOOKUP($B241,Product,'Product List'!F:F))</f>
        <v/>
      </c>
      <c r="V241" s="454" t="str">
        <f t="array" ref="V241">IF(B241="","",XLOOKUP($B241,Product,'Product List'!G:G))</f>
        <v/>
      </c>
      <c r="W241" s="434"/>
      <c r="X241" s="434" t="str">
        <f t="array" ref="X241">iferror(xlookup(B241,'Product List'!A:A,'Product List'!P:P),"")</f>
        <v/>
      </c>
      <c r="Y241" s="434">
        <f t="shared" si="10"/>
        <v>0</v>
      </c>
      <c r="Z241" s="434"/>
    </row>
    <row r="242" ht="14.25" customHeight="1">
      <c r="A242" s="454"/>
      <c r="B242" s="448"/>
      <c r="C242" s="454"/>
      <c r="D242" s="487"/>
      <c r="E242" s="487"/>
      <c r="F242" s="487"/>
      <c r="G242" s="487">
        <f t="shared" si="1"/>
        <v>0</v>
      </c>
      <c r="H242" s="451" t="str">
        <f t="shared" si="2"/>
        <v/>
      </c>
      <c r="I242" s="452" t="str">
        <f t="shared" si="8"/>
        <v/>
      </c>
      <c r="J242" s="477"/>
      <c r="K242" s="434"/>
      <c r="L242" s="454" t="str">
        <f t="shared" si="3"/>
        <v/>
      </c>
      <c r="M242" s="455" t="str">
        <f t="array" ref="M242">(IFERROR(if(K242="",IF(J242="","",XLOOKUP(L242,Personnel!$B$4:$G$4,Personnel!$B$5:$G$5)),xLOOKUP(L242,Personnel!$B$4:$G$4,Personnel!$B$6:$G$6)),""))</f>
        <v/>
      </c>
      <c r="N242" s="455">
        <f t="shared" si="4"/>
        <v>0</v>
      </c>
      <c r="O242" s="434"/>
      <c r="P242" s="456" t="str">
        <f t="shared" si="5"/>
        <v/>
      </c>
      <c r="Q242" s="457">
        <f t="shared" si="6"/>
        <v>0</v>
      </c>
      <c r="R242" s="458"/>
      <c r="S242" s="459" t="str">
        <f t="array" ref="S242">IF(B242="","",XLOOKUP($B242,Product,'Product List'!D:D))</f>
        <v/>
      </c>
      <c r="T242" s="454" t="str">
        <f t="array" ref="T242">IF(B242="","",XLOOKUP($B242,Product,'Product List'!E:E))</f>
        <v/>
      </c>
      <c r="U242" s="454" t="str">
        <f t="array" ref="U242">IF(B242="","",XLOOKUP($B242,Product,'Product List'!F:F))</f>
        <v/>
      </c>
      <c r="V242" s="454" t="str">
        <f t="array" ref="V242">IF(B242="","",XLOOKUP($B242,Product,'Product List'!G:G))</f>
        <v/>
      </c>
      <c r="W242" s="434"/>
      <c r="X242" s="434" t="str">
        <f t="array" ref="X242">iferror(xlookup(B242,'Product List'!A:A,'Product List'!P:P),"")</f>
        <v/>
      </c>
      <c r="Y242" s="434">
        <f t="shared" si="10"/>
        <v>0</v>
      </c>
      <c r="Z242" s="434"/>
    </row>
    <row r="243" ht="14.25" customHeight="1">
      <c r="A243" s="454"/>
      <c r="B243" s="448"/>
      <c r="C243" s="454"/>
      <c r="D243" s="487"/>
      <c r="E243" s="487"/>
      <c r="F243" s="487"/>
      <c r="G243" s="487">
        <f t="shared" si="1"/>
        <v>0</v>
      </c>
      <c r="H243" s="451" t="str">
        <f t="shared" si="2"/>
        <v/>
      </c>
      <c r="I243" s="452" t="str">
        <f t="shared" si="8"/>
        <v/>
      </c>
      <c r="J243" s="477"/>
      <c r="K243" s="434"/>
      <c r="L243" s="454" t="str">
        <f t="shared" si="3"/>
        <v/>
      </c>
      <c r="M243" s="455" t="str">
        <f t="array" ref="M243">(IFERROR(if(K243="",IF(J243="","",XLOOKUP(L243,Personnel!$B$4:$G$4,Personnel!$B$5:$G$5)),xLOOKUP(L243,Personnel!$B$4:$G$4,Personnel!$B$6:$G$6)),""))</f>
        <v/>
      </c>
      <c r="N243" s="455">
        <f t="shared" si="4"/>
        <v>0</v>
      </c>
      <c r="O243" s="434"/>
      <c r="P243" s="456" t="str">
        <f t="shared" si="5"/>
        <v/>
      </c>
      <c r="Q243" s="457">
        <f t="shared" si="6"/>
        <v>0</v>
      </c>
      <c r="R243" s="458"/>
      <c r="S243" s="459" t="str">
        <f t="array" ref="S243">IF(B243="","",XLOOKUP($B243,Product,'Product List'!D:D))</f>
        <v/>
      </c>
      <c r="T243" s="454" t="str">
        <f t="array" ref="T243">IF(B243="","",XLOOKUP($B243,Product,'Product List'!E:E))</f>
        <v/>
      </c>
      <c r="U243" s="454" t="str">
        <f t="array" ref="U243">IF(B243="","",XLOOKUP($B243,Product,'Product List'!F:F))</f>
        <v/>
      </c>
      <c r="V243" s="454" t="str">
        <f t="array" ref="V243">IF(B243="","",XLOOKUP($B243,Product,'Product List'!G:G))</f>
        <v/>
      </c>
      <c r="W243" s="434"/>
      <c r="X243" s="434" t="str">
        <f t="array" ref="X243">iferror(xlookup(B243,'Product List'!A:A,'Product List'!P:P),"")</f>
        <v/>
      </c>
      <c r="Y243" s="434">
        <f t="shared" si="10"/>
        <v>0</v>
      </c>
      <c r="Z243" s="434"/>
    </row>
    <row r="244" ht="14.25" customHeight="1">
      <c r="A244" s="454"/>
      <c r="B244" s="448"/>
      <c r="C244" s="454"/>
      <c r="D244" s="487"/>
      <c r="E244" s="487"/>
      <c r="F244" s="487"/>
      <c r="G244" s="487">
        <f t="shared" si="1"/>
        <v>0</v>
      </c>
      <c r="H244" s="451" t="str">
        <f t="shared" si="2"/>
        <v/>
      </c>
      <c r="I244" s="452" t="str">
        <f t="shared" si="8"/>
        <v/>
      </c>
      <c r="J244" s="477"/>
      <c r="K244" s="434"/>
      <c r="L244" s="454" t="str">
        <f t="shared" si="3"/>
        <v/>
      </c>
      <c r="M244" s="455" t="str">
        <f t="array" ref="M244">(IFERROR(if(K244="",IF(J244="","",XLOOKUP(L244,Personnel!$B$4:$G$4,Personnel!$B$5:$G$5)),xLOOKUP(L244,Personnel!$B$4:$G$4,Personnel!$B$6:$G$6)),""))</f>
        <v/>
      </c>
      <c r="N244" s="455">
        <f t="shared" si="4"/>
        <v>0</v>
      </c>
      <c r="O244" s="434"/>
      <c r="P244" s="456" t="str">
        <f t="shared" si="5"/>
        <v/>
      </c>
      <c r="Q244" s="457">
        <f t="shared" si="6"/>
        <v>0</v>
      </c>
      <c r="R244" s="458"/>
      <c r="S244" s="459" t="str">
        <f t="array" ref="S244">IF(B244="","",XLOOKUP($B244,Product,'Product List'!D:D))</f>
        <v/>
      </c>
      <c r="T244" s="454" t="str">
        <f t="array" ref="T244">IF(B244="","",XLOOKUP($B244,Product,'Product List'!E:E))</f>
        <v/>
      </c>
      <c r="U244" s="454" t="str">
        <f t="array" ref="U244">IF(B244="","",XLOOKUP($B244,Product,'Product List'!F:F))</f>
        <v/>
      </c>
      <c r="V244" s="454" t="str">
        <f t="array" ref="V244">IF(B244="","",XLOOKUP($B244,Product,'Product List'!G:G))</f>
        <v/>
      </c>
      <c r="W244" s="434"/>
      <c r="X244" s="434" t="str">
        <f t="array" ref="X244">iferror(xlookup(B244,'Product List'!A:A,'Product List'!P:P),"")</f>
        <v/>
      </c>
      <c r="Y244" s="434">
        <f t="shared" si="10"/>
        <v>0</v>
      </c>
      <c r="Z244" s="434"/>
    </row>
    <row r="245" ht="14.25" customHeight="1">
      <c r="A245" s="454"/>
      <c r="B245" s="448"/>
      <c r="C245" s="454"/>
      <c r="D245" s="487"/>
      <c r="E245" s="487"/>
      <c r="F245" s="487"/>
      <c r="G245" s="487">
        <f t="shared" si="1"/>
        <v>0</v>
      </c>
      <c r="H245" s="451" t="str">
        <f t="shared" si="2"/>
        <v/>
      </c>
      <c r="I245" s="452" t="str">
        <f t="shared" si="8"/>
        <v/>
      </c>
      <c r="J245" s="477"/>
      <c r="K245" s="434"/>
      <c r="L245" s="454" t="str">
        <f t="shared" si="3"/>
        <v/>
      </c>
      <c r="M245" s="455" t="str">
        <f t="array" ref="M245">(IFERROR(if(K245="",IF(J245="","",XLOOKUP(L245,Personnel!$B$4:$G$4,Personnel!$B$5:$G$5)),xLOOKUP(L245,Personnel!$B$4:$G$4,Personnel!$B$6:$G$6)),""))</f>
        <v/>
      </c>
      <c r="N245" s="455">
        <f t="shared" si="4"/>
        <v>0</v>
      </c>
      <c r="O245" s="434"/>
      <c r="P245" s="456" t="str">
        <f t="shared" si="5"/>
        <v/>
      </c>
      <c r="Q245" s="457">
        <f t="shared" si="6"/>
        <v>0</v>
      </c>
      <c r="R245" s="458"/>
      <c r="S245" s="459" t="str">
        <f t="array" ref="S245">IF(B245="","",XLOOKUP($B245,Product,'Product List'!D:D))</f>
        <v/>
      </c>
      <c r="T245" s="454" t="str">
        <f t="array" ref="T245">IF(B245="","",XLOOKUP($B245,Product,'Product List'!E:E))</f>
        <v/>
      </c>
      <c r="U245" s="454" t="str">
        <f t="array" ref="U245">IF(B245="","",XLOOKUP($B245,Product,'Product List'!F:F))</f>
        <v/>
      </c>
      <c r="V245" s="454" t="str">
        <f t="array" ref="V245">IF(B245="","",XLOOKUP($B245,Product,'Product List'!G:G))</f>
        <v/>
      </c>
      <c r="W245" s="434"/>
      <c r="X245" s="434" t="str">
        <f t="array" ref="X245">iferror(xlookup(B245,'Product List'!A:A,'Product List'!P:P),"")</f>
        <v/>
      </c>
      <c r="Y245" s="434">
        <f t="shared" si="10"/>
        <v>0</v>
      </c>
      <c r="Z245" s="434"/>
    </row>
    <row r="246" ht="14.25" customHeight="1">
      <c r="A246" s="454"/>
      <c r="B246" s="448"/>
      <c r="C246" s="454"/>
      <c r="D246" s="487"/>
      <c r="E246" s="487"/>
      <c r="F246" s="487"/>
      <c r="G246" s="487">
        <f t="shared" si="1"/>
        <v>0</v>
      </c>
      <c r="H246" s="451" t="str">
        <f t="shared" si="2"/>
        <v/>
      </c>
      <c r="I246" s="452" t="str">
        <f t="shared" si="8"/>
        <v/>
      </c>
      <c r="J246" s="477"/>
      <c r="K246" s="434"/>
      <c r="L246" s="454" t="str">
        <f t="shared" si="3"/>
        <v/>
      </c>
      <c r="M246" s="455" t="str">
        <f t="array" ref="M246">(IFERROR(if(K246="",IF(J246="","",XLOOKUP(L246,Personnel!$B$4:$G$4,Personnel!$B$5:$G$5)),xLOOKUP(L246,Personnel!$B$4:$G$4,Personnel!$B$6:$G$6)),""))</f>
        <v/>
      </c>
      <c r="N246" s="455">
        <f t="shared" si="4"/>
        <v>0</v>
      </c>
      <c r="O246" s="434"/>
      <c r="P246" s="456" t="str">
        <f t="shared" si="5"/>
        <v/>
      </c>
      <c r="Q246" s="457">
        <f t="shared" si="6"/>
        <v>0</v>
      </c>
      <c r="R246" s="458"/>
      <c r="S246" s="459" t="str">
        <f t="array" ref="S246">IF(B246="","",XLOOKUP($B246,Product,'Product List'!D:D))</f>
        <v/>
      </c>
      <c r="T246" s="454" t="str">
        <f t="array" ref="T246">IF(B246="","",XLOOKUP($B246,Product,'Product List'!E:E))</f>
        <v/>
      </c>
      <c r="U246" s="454" t="str">
        <f t="array" ref="U246">IF(B246="","",XLOOKUP($B246,Product,'Product List'!F:F))</f>
        <v/>
      </c>
      <c r="V246" s="454" t="str">
        <f t="array" ref="V246">IF(B246="","",XLOOKUP($B246,Product,'Product List'!G:G))</f>
        <v/>
      </c>
      <c r="W246" s="434"/>
      <c r="X246" s="434" t="str">
        <f t="array" ref="X246">iferror(xlookup(B246,'Product List'!A:A,'Product List'!P:P),"")</f>
        <v/>
      </c>
      <c r="Y246" s="434">
        <f t="shared" si="10"/>
        <v>0</v>
      </c>
      <c r="Z246" s="434"/>
    </row>
    <row r="247" ht="14.25" customHeight="1">
      <c r="A247" s="454"/>
      <c r="B247" s="448"/>
      <c r="C247" s="454"/>
      <c r="D247" s="487"/>
      <c r="E247" s="487"/>
      <c r="F247" s="487"/>
      <c r="G247" s="487">
        <f t="shared" si="1"/>
        <v>0</v>
      </c>
      <c r="H247" s="451" t="str">
        <f t="shared" si="2"/>
        <v/>
      </c>
      <c r="I247" s="452" t="str">
        <f t="shared" si="8"/>
        <v/>
      </c>
      <c r="J247" s="477"/>
      <c r="K247" s="434"/>
      <c r="L247" s="454" t="str">
        <f t="shared" si="3"/>
        <v/>
      </c>
      <c r="M247" s="455" t="str">
        <f t="array" ref="M247">(IFERROR(if(K247="",IF(J247="","",XLOOKUP(L247,Personnel!$B$4:$G$4,Personnel!$B$5:$G$5)),xLOOKUP(L247,Personnel!$B$4:$G$4,Personnel!$B$6:$G$6)),""))</f>
        <v/>
      </c>
      <c r="N247" s="455">
        <f t="shared" si="4"/>
        <v>0</v>
      </c>
      <c r="O247" s="434"/>
      <c r="P247" s="456" t="str">
        <f t="shared" si="5"/>
        <v/>
      </c>
      <c r="Q247" s="457">
        <f t="shared" si="6"/>
        <v>0</v>
      </c>
      <c r="R247" s="458"/>
      <c r="S247" s="459" t="str">
        <f t="array" ref="S247">IF(B247="","",XLOOKUP($B247,Product,'Product List'!D:D))</f>
        <v/>
      </c>
      <c r="T247" s="454" t="str">
        <f t="array" ref="T247">IF(B247="","",XLOOKUP($B247,Product,'Product List'!E:E))</f>
        <v/>
      </c>
      <c r="U247" s="454" t="str">
        <f t="array" ref="U247">IF(B247="","",XLOOKUP($B247,Product,'Product List'!F:F))</f>
        <v/>
      </c>
      <c r="V247" s="454" t="str">
        <f t="array" ref="V247">IF(B247="","",XLOOKUP($B247,Product,'Product List'!G:G))</f>
        <v/>
      </c>
      <c r="W247" s="434"/>
      <c r="X247" s="434" t="str">
        <f t="array" ref="X247">iferror(xlookup(B247,'Product List'!A:A,'Product List'!P:P),"")</f>
        <v/>
      </c>
      <c r="Y247" s="434">
        <f t="shared" si="10"/>
        <v>0</v>
      </c>
      <c r="Z247" s="434"/>
    </row>
    <row r="248" ht="14.25" customHeight="1">
      <c r="A248" s="454"/>
      <c r="B248" s="448"/>
      <c r="C248" s="454"/>
      <c r="D248" s="487"/>
      <c r="E248" s="487"/>
      <c r="F248" s="487"/>
      <c r="G248" s="487">
        <f t="shared" si="1"/>
        <v>0</v>
      </c>
      <c r="H248" s="451" t="str">
        <f t="shared" si="2"/>
        <v/>
      </c>
      <c r="I248" s="452" t="str">
        <f t="shared" si="8"/>
        <v/>
      </c>
      <c r="J248" s="477"/>
      <c r="K248" s="434"/>
      <c r="L248" s="454" t="str">
        <f t="shared" si="3"/>
        <v/>
      </c>
      <c r="M248" s="455" t="str">
        <f t="array" ref="M248">(IFERROR(if(K248="",IF(J248="","",XLOOKUP(L248,Personnel!$B$4:$G$4,Personnel!$B$5:$G$5)),xLOOKUP(L248,Personnel!$B$4:$G$4,Personnel!$B$6:$G$6)),""))</f>
        <v/>
      </c>
      <c r="N248" s="455">
        <f t="shared" si="4"/>
        <v>0</v>
      </c>
      <c r="O248" s="434"/>
      <c r="P248" s="456" t="str">
        <f t="shared" si="5"/>
        <v/>
      </c>
      <c r="Q248" s="457">
        <f t="shared" si="6"/>
        <v>0</v>
      </c>
      <c r="R248" s="458"/>
      <c r="S248" s="459" t="str">
        <f t="array" ref="S248">IF(B248="","",XLOOKUP($B248,Product,'Product List'!D:D))</f>
        <v/>
      </c>
      <c r="T248" s="454" t="str">
        <f t="array" ref="T248">IF(B248="","",XLOOKUP($B248,Product,'Product List'!E:E))</f>
        <v/>
      </c>
      <c r="U248" s="454" t="str">
        <f t="array" ref="U248">IF(B248="","",XLOOKUP($B248,Product,'Product List'!F:F))</f>
        <v/>
      </c>
      <c r="V248" s="454" t="str">
        <f t="array" ref="V248">IF(B248="","",XLOOKUP($B248,Product,'Product List'!G:G))</f>
        <v/>
      </c>
      <c r="W248" s="434"/>
      <c r="X248" s="434" t="str">
        <f t="array" ref="X248">iferror(xlookup(B248,'Product List'!A:A,'Product List'!P:P),"")</f>
        <v/>
      </c>
      <c r="Y248" s="434">
        <f t="shared" si="10"/>
        <v>0</v>
      </c>
      <c r="Z248" s="434"/>
    </row>
    <row r="249" ht="14.25" customHeight="1">
      <c r="A249" s="454"/>
      <c r="B249" s="448"/>
      <c r="C249" s="454"/>
      <c r="D249" s="487"/>
      <c r="E249" s="487"/>
      <c r="F249" s="487"/>
      <c r="G249" s="487">
        <f t="shared" si="1"/>
        <v>0</v>
      </c>
      <c r="H249" s="451" t="str">
        <f t="shared" si="2"/>
        <v/>
      </c>
      <c r="I249" s="452" t="str">
        <f t="shared" si="8"/>
        <v/>
      </c>
      <c r="J249" s="477"/>
      <c r="K249" s="434"/>
      <c r="L249" s="454" t="str">
        <f t="shared" si="3"/>
        <v/>
      </c>
      <c r="M249" s="455" t="str">
        <f t="array" ref="M249">(IFERROR(if(K249="",IF(J249="","",XLOOKUP(L249,Personnel!$B$4:$G$4,Personnel!$B$5:$G$5)),xLOOKUP(L249,Personnel!$B$4:$G$4,Personnel!$B$6:$G$6)),""))</f>
        <v/>
      </c>
      <c r="N249" s="455">
        <f t="shared" si="4"/>
        <v>0</v>
      </c>
      <c r="O249" s="434"/>
      <c r="P249" s="456" t="str">
        <f t="shared" si="5"/>
        <v/>
      </c>
      <c r="Q249" s="457">
        <f t="shared" si="6"/>
        <v>0</v>
      </c>
      <c r="R249" s="458"/>
      <c r="S249" s="459" t="str">
        <f t="array" ref="S249">IF(B249="","",XLOOKUP($B249,Product,'Product List'!D:D))</f>
        <v/>
      </c>
      <c r="T249" s="454" t="str">
        <f t="array" ref="T249">IF(B249="","",XLOOKUP($B249,Product,'Product List'!E:E))</f>
        <v/>
      </c>
      <c r="U249" s="454" t="str">
        <f t="array" ref="U249">IF(B249="","",XLOOKUP($B249,Product,'Product List'!F:F))</f>
        <v/>
      </c>
      <c r="V249" s="454" t="str">
        <f t="array" ref="V249">IF(B249="","",XLOOKUP($B249,Product,'Product List'!G:G))</f>
        <v/>
      </c>
      <c r="W249" s="434"/>
      <c r="X249" s="434" t="str">
        <f t="array" ref="X249">iferror(xlookup(B249,'Product List'!A:A,'Product List'!P:P),"")</f>
        <v/>
      </c>
      <c r="Y249" s="434">
        <f t="shared" si="10"/>
        <v>0</v>
      </c>
      <c r="Z249" s="434"/>
    </row>
    <row r="250" ht="14.25" customHeight="1">
      <c r="A250" s="454"/>
      <c r="B250" s="448"/>
      <c r="C250" s="454"/>
      <c r="D250" s="487"/>
      <c r="E250" s="487"/>
      <c r="F250" s="487"/>
      <c r="G250" s="487">
        <f t="shared" si="1"/>
        <v>0</v>
      </c>
      <c r="H250" s="451" t="str">
        <f t="shared" si="2"/>
        <v/>
      </c>
      <c r="I250" s="452" t="str">
        <f t="shared" si="8"/>
        <v/>
      </c>
      <c r="J250" s="477"/>
      <c r="K250" s="434"/>
      <c r="L250" s="454" t="str">
        <f t="shared" si="3"/>
        <v/>
      </c>
      <c r="M250" s="455" t="str">
        <f t="array" ref="M250">(IFERROR(if(K250="",IF(J250="","",XLOOKUP(L250,Personnel!$B$4:$G$4,Personnel!$B$5:$G$5)),xLOOKUP(L250,Personnel!$B$4:$G$4,Personnel!$B$6:$G$6)),""))</f>
        <v/>
      </c>
      <c r="N250" s="455">
        <f t="shared" si="4"/>
        <v>0</v>
      </c>
      <c r="O250" s="434"/>
      <c r="P250" s="456" t="str">
        <f t="shared" si="5"/>
        <v/>
      </c>
      <c r="Q250" s="457">
        <f t="shared" si="6"/>
        <v>0</v>
      </c>
      <c r="R250" s="458"/>
      <c r="S250" s="459" t="str">
        <f t="array" ref="S250">IF(B250="","",XLOOKUP($B250,Product,'Product List'!D:D))</f>
        <v/>
      </c>
      <c r="T250" s="454" t="str">
        <f t="array" ref="T250">IF(B250="","",XLOOKUP($B250,Product,'Product List'!E:E))</f>
        <v/>
      </c>
      <c r="U250" s="454" t="str">
        <f t="array" ref="U250">IF(B250="","",XLOOKUP($B250,Product,'Product List'!F:F))</f>
        <v/>
      </c>
      <c r="V250" s="454" t="str">
        <f t="array" ref="V250">IF(B250="","",XLOOKUP($B250,Product,'Product List'!G:G))</f>
        <v/>
      </c>
      <c r="W250" s="434"/>
      <c r="X250" s="434" t="str">
        <f t="array" ref="X250">iferror(xlookup(B250,'Product List'!A:A,'Product List'!P:P),"")</f>
        <v/>
      </c>
      <c r="Y250" s="434">
        <f t="shared" si="10"/>
        <v>0</v>
      </c>
      <c r="Z250" s="434"/>
    </row>
    <row r="251" ht="14.25" customHeight="1">
      <c r="A251" s="454"/>
      <c r="B251" s="448"/>
      <c r="C251" s="454"/>
      <c r="D251" s="487"/>
      <c r="E251" s="487"/>
      <c r="F251" s="487"/>
      <c r="G251" s="487">
        <f t="shared" si="1"/>
        <v>0</v>
      </c>
      <c r="H251" s="451" t="str">
        <f t="shared" si="2"/>
        <v/>
      </c>
      <c r="I251" s="452" t="str">
        <f t="shared" si="8"/>
        <v/>
      </c>
      <c r="J251" s="477"/>
      <c r="K251" s="434"/>
      <c r="L251" s="454" t="str">
        <f t="shared" si="3"/>
        <v/>
      </c>
      <c r="M251" s="455" t="str">
        <f t="array" ref="M251">(IFERROR(if(K251="",IF(J251="","",XLOOKUP(L251,Personnel!$B$4:$G$4,Personnel!$B$5:$G$5)),xLOOKUP(L251,Personnel!$B$4:$G$4,Personnel!$B$6:$G$6)),""))</f>
        <v/>
      </c>
      <c r="N251" s="455">
        <f t="shared" si="4"/>
        <v>0</v>
      </c>
      <c r="O251" s="434"/>
      <c r="P251" s="456" t="str">
        <f t="shared" si="5"/>
        <v/>
      </c>
      <c r="Q251" s="457">
        <f t="shared" si="6"/>
        <v>0</v>
      </c>
      <c r="R251" s="458"/>
      <c r="S251" s="459" t="str">
        <f t="array" ref="S251">IF(B251="","",XLOOKUP($B251,Product,'Product List'!D:D))</f>
        <v/>
      </c>
      <c r="T251" s="454" t="str">
        <f t="array" ref="T251">IF(B251="","",XLOOKUP($B251,Product,'Product List'!E:E))</f>
        <v/>
      </c>
      <c r="U251" s="454" t="str">
        <f t="array" ref="U251">IF(B251="","",XLOOKUP($B251,Product,'Product List'!F:F))</f>
        <v/>
      </c>
      <c r="V251" s="454" t="str">
        <f t="array" ref="V251">IF(B251="","",XLOOKUP($B251,Product,'Product List'!G:G))</f>
        <v/>
      </c>
      <c r="W251" s="434"/>
      <c r="X251" s="434" t="str">
        <f t="array" ref="X251">iferror(xlookup(B251,'Product List'!A:A,'Product List'!P:P),"")</f>
        <v/>
      </c>
      <c r="Y251" s="434">
        <f t="shared" si="10"/>
        <v>0</v>
      </c>
      <c r="Z251" s="434"/>
    </row>
    <row r="252" ht="14.25" customHeight="1">
      <c r="A252" s="454"/>
      <c r="B252" s="448"/>
      <c r="C252" s="454"/>
      <c r="D252" s="487"/>
      <c r="E252" s="487"/>
      <c r="F252" s="487"/>
      <c r="G252" s="487">
        <f t="shared" si="1"/>
        <v>0</v>
      </c>
      <c r="H252" s="451" t="str">
        <f t="shared" si="2"/>
        <v/>
      </c>
      <c r="I252" s="452" t="str">
        <f t="shared" si="8"/>
        <v/>
      </c>
      <c r="J252" s="477"/>
      <c r="K252" s="434"/>
      <c r="L252" s="454" t="str">
        <f t="shared" si="3"/>
        <v/>
      </c>
      <c r="M252" s="455" t="str">
        <f t="array" ref="M252">(IFERROR(if(K252="",IF(J252="","",XLOOKUP(L252,Personnel!$B$4:$G$4,Personnel!$B$5:$G$5)),xLOOKUP(L252,Personnel!$B$4:$G$4,Personnel!$B$6:$G$6)),""))</f>
        <v/>
      </c>
      <c r="N252" s="455">
        <f t="shared" si="4"/>
        <v>0</v>
      </c>
      <c r="O252" s="434"/>
      <c r="P252" s="456" t="str">
        <f t="shared" si="5"/>
        <v/>
      </c>
      <c r="Q252" s="457">
        <f t="shared" si="6"/>
        <v>0</v>
      </c>
      <c r="R252" s="458"/>
      <c r="S252" s="459" t="str">
        <f t="array" ref="S252">IF(B252="","",XLOOKUP($B252,Product,'Product List'!D:D))</f>
        <v/>
      </c>
      <c r="T252" s="454" t="str">
        <f t="array" ref="T252">IF(B252="","",XLOOKUP($B252,Product,'Product List'!E:E))</f>
        <v/>
      </c>
      <c r="U252" s="454" t="str">
        <f t="array" ref="U252">IF(B252="","",XLOOKUP($B252,Product,'Product List'!F:F))</f>
        <v/>
      </c>
      <c r="V252" s="454" t="str">
        <f t="array" ref="V252">IF(B252="","",XLOOKUP($B252,Product,'Product List'!G:G))</f>
        <v/>
      </c>
      <c r="W252" s="434"/>
      <c r="X252" s="434" t="str">
        <f t="array" ref="X252">iferror(xlookup(B252,'Product List'!A:A,'Product List'!P:P),"")</f>
        <v/>
      </c>
      <c r="Y252" s="434">
        <f t="shared" si="10"/>
        <v>0</v>
      </c>
      <c r="Z252" s="434"/>
    </row>
    <row r="253" ht="14.25" customHeight="1">
      <c r="A253" s="454"/>
      <c r="B253" s="448"/>
      <c r="C253" s="454"/>
      <c r="D253" s="487"/>
      <c r="E253" s="487"/>
      <c r="F253" s="487"/>
      <c r="G253" s="487">
        <f t="shared" si="1"/>
        <v>0</v>
      </c>
      <c r="H253" s="451" t="str">
        <f t="shared" si="2"/>
        <v/>
      </c>
      <c r="I253" s="452" t="str">
        <f t="shared" si="8"/>
        <v/>
      </c>
      <c r="J253" s="477"/>
      <c r="K253" s="434"/>
      <c r="L253" s="454" t="str">
        <f t="shared" si="3"/>
        <v/>
      </c>
      <c r="M253" s="455" t="str">
        <f t="array" ref="M253">(IFERROR(if(K253="",IF(J253="","",XLOOKUP(L253,Personnel!$B$4:$G$4,Personnel!$B$5:$G$5)),xLOOKUP(L253,Personnel!$B$4:$G$4,Personnel!$B$6:$G$6)),""))</f>
        <v/>
      </c>
      <c r="N253" s="455">
        <f t="shared" si="4"/>
        <v>0</v>
      </c>
      <c r="O253" s="434"/>
      <c r="P253" s="456" t="str">
        <f t="shared" si="5"/>
        <v/>
      </c>
      <c r="Q253" s="457">
        <f t="shared" si="6"/>
        <v>0</v>
      </c>
      <c r="R253" s="458"/>
      <c r="S253" s="459" t="str">
        <f t="array" ref="S253">IF(B253="","",XLOOKUP($B253,Product,'Product List'!D:D))</f>
        <v/>
      </c>
      <c r="T253" s="454" t="str">
        <f t="array" ref="T253">IF(B253="","",XLOOKUP($B253,Product,'Product List'!E:E))</f>
        <v/>
      </c>
      <c r="U253" s="454" t="str">
        <f t="array" ref="U253">IF(B253="","",XLOOKUP($B253,Product,'Product List'!F:F))</f>
        <v/>
      </c>
      <c r="V253" s="454" t="str">
        <f t="array" ref="V253">IF(B253="","",XLOOKUP($B253,Product,'Product List'!G:G))</f>
        <v/>
      </c>
      <c r="W253" s="434"/>
      <c r="X253" s="434" t="str">
        <f t="array" ref="X253">iferror(xlookup(B253,'Product List'!A:A,'Product List'!P:P),"")</f>
        <v/>
      </c>
      <c r="Y253" s="434">
        <f t="shared" si="10"/>
        <v>0</v>
      </c>
      <c r="Z253" s="434"/>
    </row>
    <row r="254" ht="14.25" customHeight="1">
      <c r="A254" s="454"/>
      <c r="B254" s="448"/>
      <c r="C254" s="454"/>
      <c r="D254" s="487"/>
      <c r="E254" s="487"/>
      <c r="F254" s="487"/>
      <c r="G254" s="487">
        <f t="shared" si="1"/>
        <v>0</v>
      </c>
      <c r="H254" s="451" t="str">
        <f t="shared" si="2"/>
        <v/>
      </c>
      <c r="I254" s="452" t="str">
        <f t="shared" si="8"/>
        <v/>
      </c>
      <c r="J254" s="477"/>
      <c r="K254" s="434"/>
      <c r="L254" s="454" t="str">
        <f t="shared" si="3"/>
        <v/>
      </c>
      <c r="M254" s="455" t="str">
        <f t="array" ref="M254">(IFERROR(if(K254="",IF(J254="","",XLOOKUP(L254,Personnel!$B$4:$G$4,Personnel!$B$5:$G$5)),xLOOKUP(L254,Personnel!$B$4:$G$4,Personnel!$B$6:$G$6)),""))</f>
        <v/>
      </c>
      <c r="N254" s="455">
        <f t="shared" si="4"/>
        <v>0</v>
      </c>
      <c r="O254" s="434"/>
      <c r="P254" s="456" t="str">
        <f t="shared" si="5"/>
        <v/>
      </c>
      <c r="Q254" s="457">
        <f t="shared" si="6"/>
        <v>0</v>
      </c>
      <c r="R254" s="458"/>
      <c r="S254" s="459" t="str">
        <f t="array" ref="S254">IF(B254="","",XLOOKUP($B254,Product,'Product List'!D:D))</f>
        <v/>
      </c>
      <c r="T254" s="454" t="str">
        <f t="array" ref="T254">IF(B254="","",XLOOKUP($B254,Product,'Product List'!E:E))</f>
        <v/>
      </c>
      <c r="U254" s="454" t="str">
        <f t="array" ref="U254">IF(B254="","",XLOOKUP($B254,Product,'Product List'!F:F))</f>
        <v/>
      </c>
      <c r="V254" s="454" t="str">
        <f t="array" ref="V254">IF(B254="","",XLOOKUP($B254,Product,'Product List'!G:G))</f>
        <v/>
      </c>
      <c r="W254" s="434"/>
      <c r="X254" s="434" t="str">
        <f t="array" ref="X254">iferror(xlookup(B254,'Product List'!A:A,'Product List'!P:P),"")</f>
        <v/>
      </c>
      <c r="Y254" s="434">
        <f t="shared" si="10"/>
        <v>0</v>
      </c>
      <c r="Z254" s="434"/>
    </row>
    <row r="255" ht="14.25" customHeight="1">
      <c r="A255" s="454"/>
      <c r="B255" s="448"/>
      <c r="C255" s="454"/>
      <c r="D255" s="487"/>
      <c r="E255" s="487"/>
      <c r="F255" s="487"/>
      <c r="G255" s="487">
        <f t="shared" si="1"/>
        <v>0</v>
      </c>
      <c r="H255" s="451" t="str">
        <f t="shared" si="2"/>
        <v/>
      </c>
      <c r="I255" s="452" t="str">
        <f t="shared" si="8"/>
        <v/>
      </c>
      <c r="J255" s="477"/>
      <c r="K255" s="434"/>
      <c r="L255" s="454" t="str">
        <f t="shared" si="3"/>
        <v/>
      </c>
      <c r="M255" s="455" t="str">
        <f t="array" ref="M255">(IFERROR(if(K255="",IF(J255="","",XLOOKUP(L255,Personnel!$B$4:$G$4,Personnel!$B$5:$G$5)),xLOOKUP(L255,Personnel!$B$4:$G$4,Personnel!$B$6:$G$6)),""))</f>
        <v/>
      </c>
      <c r="N255" s="455">
        <f t="shared" si="4"/>
        <v>0</v>
      </c>
      <c r="O255" s="434"/>
      <c r="P255" s="456" t="str">
        <f t="shared" si="5"/>
        <v/>
      </c>
      <c r="Q255" s="457">
        <f t="shared" si="6"/>
        <v>0</v>
      </c>
      <c r="R255" s="458"/>
      <c r="S255" s="459" t="str">
        <f t="array" ref="S255">IF(B255="","",XLOOKUP($B255,Product,'Product List'!D:D))</f>
        <v/>
      </c>
      <c r="T255" s="454" t="str">
        <f t="array" ref="T255">IF(B255="","",XLOOKUP($B255,Product,'Product List'!E:E))</f>
        <v/>
      </c>
      <c r="U255" s="454" t="str">
        <f t="array" ref="U255">IF(B255="","",XLOOKUP($B255,Product,'Product List'!F:F))</f>
        <v/>
      </c>
      <c r="V255" s="454" t="str">
        <f t="array" ref="V255">IF(B255="","",XLOOKUP($B255,Product,'Product List'!G:G))</f>
        <v/>
      </c>
      <c r="W255" s="434"/>
      <c r="X255" s="434" t="str">
        <f t="array" ref="X255">iferror(xlookup(B255,'Product List'!A:A,'Product List'!P:P),"")</f>
        <v/>
      </c>
      <c r="Y255" s="434">
        <f t="shared" si="10"/>
        <v>0</v>
      </c>
      <c r="Z255" s="434"/>
    </row>
    <row r="256" ht="14.25" customHeight="1">
      <c r="A256" s="454"/>
      <c r="B256" s="448"/>
      <c r="C256" s="454"/>
      <c r="D256" s="487"/>
      <c r="E256" s="487"/>
      <c r="F256" s="487"/>
      <c r="G256" s="487">
        <f t="shared" si="1"/>
        <v>0</v>
      </c>
      <c r="H256" s="451" t="str">
        <f t="shared" si="2"/>
        <v/>
      </c>
      <c r="I256" s="452" t="str">
        <f t="shared" si="8"/>
        <v/>
      </c>
      <c r="J256" s="477"/>
      <c r="K256" s="434"/>
      <c r="L256" s="454" t="str">
        <f t="shared" si="3"/>
        <v/>
      </c>
      <c r="M256" s="455" t="str">
        <f t="array" ref="M256">(IFERROR(if(K256="",IF(J256="","",XLOOKUP(L256,Personnel!$B$4:$G$4,Personnel!$B$5:$G$5)),xLOOKUP(L256,Personnel!$B$4:$G$4,Personnel!$B$6:$G$6)),""))</f>
        <v/>
      </c>
      <c r="N256" s="455">
        <f t="shared" si="4"/>
        <v>0</v>
      </c>
      <c r="O256" s="434"/>
      <c r="P256" s="456" t="str">
        <f t="shared" si="5"/>
        <v/>
      </c>
      <c r="Q256" s="457">
        <f t="shared" si="6"/>
        <v>0</v>
      </c>
      <c r="R256" s="458"/>
      <c r="S256" s="459" t="str">
        <f t="array" ref="S256">IF(B256="","",XLOOKUP($B256,Product,'Product List'!D:D))</f>
        <v/>
      </c>
      <c r="T256" s="454" t="str">
        <f t="array" ref="T256">IF(B256="","",XLOOKUP($B256,Product,'Product List'!E:E))</f>
        <v/>
      </c>
      <c r="U256" s="454" t="str">
        <f t="array" ref="U256">IF(B256="","",XLOOKUP($B256,Product,'Product List'!F:F))</f>
        <v/>
      </c>
      <c r="V256" s="454" t="str">
        <f t="array" ref="V256">IF(B256="","",XLOOKUP($B256,Product,'Product List'!G:G))</f>
        <v/>
      </c>
      <c r="W256" s="434"/>
      <c r="X256" s="434" t="str">
        <f t="array" ref="X256">iferror(xlookup(B256,'Product List'!A:A,'Product List'!P:P),"")</f>
        <v/>
      </c>
      <c r="Y256" s="434">
        <f t="shared" si="10"/>
        <v>0</v>
      </c>
      <c r="Z256" s="434"/>
    </row>
    <row r="257" ht="14.25" customHeight="1">
      <c r="A257" s="454"/>
      <c r="B257" s="448"/>
      <c r="C257" s="454"/>
      <c r="D257" s="487"/>
      <c r="E257" s="487"/>
      <c r="F257" s="487"/>
      <c r="G257" s="487">
        <f t="shared" si="1"/>
        <v>0</v>
      </c>
      <c r="H257" s="451" t="str">
        <f t="shared" si="2"/>
        <v/>
      </c>
      <c r="I257" s="452" t="str">
        <f t="shared" si="8"/>
        <v/>
      </c>
      <c r="J257" s="477"/>
      <c r="K257" s="434"/>
      <c r="L257" s="454" t="str">
        <f t="shared" si="3"/>
        <v/>
      </c>
      <c r="M257" s="455" t="str">
        <f t="array" ref="M257">(IFERROR(if(K257="",IF(J257="","",XLOOKUP(L257,Personnel!$B$4:$G$4,Personnel!$B$5:$G$5)),xLOOKUP(L257,Personnel!$B$4:$G$4,Personnel!$B$6:$G$6)),""))</f>
        <v/>
      </c>
      <c r="N257" s="455">
        <f t="shared" si="4"/>
        <v>0</v>
      </c>
      <c r="O257" s="434"/>
      <c r="P257" s="456" t="str">
        <f t="shared" si="5"/>
        <v/>
      </c>
      <c r="Q257" s="457">
        <f t="shared" si="6"/>
        <v>0</v>
      </c>
      <c r="R257" s="458"/>
      <c r="S257" s="459" t="str">
        <f t="array" ref="S257">IF(B257="","",XLOOKUP($B257,Product,'Product List'!D:D))</f>
        <v/>
      </c>
      <c r="T257" s="454" t="str">
        <f t="array" ref="T257">IF(B257="","",XLOOKUP($B257,Product,'Product List'!E:E))</f>
        <v/>
      </c>
      <c r="U257" s="454" t="str">
        <f t="array" ref="U257">IF(B257="","",XLOOKUP($B257,Product,'Product List'!F:F))</f>
        <v/>
      </c>
      <c r="V257" s="454" t="str">
        <f t="array" ref="V257">IF(B257="","",XLOOKUP($B257,Product,'Product List'!G:G))</f>
        <v/>
      </c>
      <c r="W257" s="434"/>
      <c r="X257" s="434" t="str">
        <f t="array" ref="X257">iferror(xlookup(B257,'Product List'!A:A,'Product List'!P:P),"")</f>
        <v/>
      </c>
      <c r="Y257" s="434">
        <f t="shared" si="10"/>
        <v>0</v>
      </c>
      <c r="Z257" s="434"/>
    </row>
    <row r="258" ht="14.25" customHeight="1">
      <c r="A258" s="454"/>
      <c r="B258" s="448"/>
      <c r="C258" s="454"/>
      <c r="D258" s="487"/>
      <c r="E258" s="487"/>
      <c r="F258" s="487"/>
      <c r="G258" s="487">
        <f t="shared" si="1"/>
        <v>0</v>
      </c>
      <c r="H258" s="451" t="str">
        <f t="shared" si="2"/>
        <v/>
      </c>
      <c r="I258" s="452" t="str">
        <f t="shared" si="8"/>
        <v/>
      </c>
      <c r="J258" s="477"/>
      <c r="K258" s="434"/>
      <c r="L258" s="454" t="str">
        <f t="shared" si="3"/>
        <v/>
      </c>
      <c r="M258" s="455" t="str">
        <f t="array" ref="M258">(IFERROR(if(K258="",IF(J258="","",XLOOKUP(L258,Personnel!$B$4:$G$4,Personnel!$B$5:$G$5)),xLOOKUP(L258,Personnel!$B$4:$G$4,Personnel!$B$6:$G$6)),""))</f>
        <v/>
      </c>
      <c r="N258" s="455">
        <f t="shared" si="4"/>
        <v>0</v>
      </c>
      <c r="O258" s="434"/>
      <c r="P258" s="456" t="str">
        <f t="shared" si="5"/>
        <v/>
      </c>
      <c r="Q258" s="457">
        <f t="shared" si="6"/>
        <v>0</v>
      </c>
      <c r="R258" s="458"/>
      <c r="S258" s="459" t="str">
        <f t="array" ref="S258">IF(B258="","",XLOOKUP($B258,Product,'Product List'!D:D))</f>
        <v/>
      </c>
      <c r="T258" s="454" t="str">
        <f t="array" ref="T258">IF(B258="","",XLOOKUP($B258,Product,'Product List'!E:E))</f>
        <v/>
      </c>
      <c r="U258" s="454" t="str">
        <f t="array" ref="U258">IF(B258="","",XLOOKUP($B258,Product,'Product List'!F:F))</f>
        <v/>
      </c>
      <c r="V258" s="454" t="str">
        <f t="array" ref="V258">IF(B258="","",XLOOKUP($B258,Product,'Product List'!G:G))</f>
        <v/>
      </c>
      <c r="W258" s="434"/>
      <c r="X258" s="434" t="str">
        <f t="array" ref="X258">iferror(xlookup(B258,'Product List'!A:A,'Product List'!P:P),"")</f>
        <v/>
      </c>
      <c r="Y258" s="434">
        <f t="shared" si="10"/>
        <v>0</v>
      </c>
      <c r="Z258" s="434"/>
    </row>
    <row r="259" ht="14.25" customHeight="1">
      <c r="A259" s="454"/>
      <c r="B259" s="448"/>
      <c r="C259" s="454"/>
      <c r="D259" s="487"/>
      <c r="E259" s="487"/>
      <c r="F259" s="487"/>
      <c r="G259" s="487">
        <f t="shared" si="1"/>
        <v>0</v>
      </c>
      <c r="H259" s="451" t="str">
        <f t="shared" si="2"/>
        <v/>
      </c>
      <c r="I259" s="452" t="str">
        <f t="shared" si="8"/>
        <v/>
      </c>
      <c r="J259" s="477"/>
      <c r="K259" s="434"/>
      <c r="L259" s="454" t="str">
        <f t="shared" si="3"/>
        <v/>
      </c>
      <c r="M259" s="455" t="str">
        <f t="array" ref="M259">(IFERROR(if(K259="",IF(J259="","",XLOOKUP(L259,Personnel!$B$4:$G$4,Personnel!$B$5:$G$5)),xLOOKUP(L259,Personnel!$B$4:$G$4,Personnel!$B$6:$G$6)),""))</f>
        <v/>
      </c>
      <c r="N259" s="455">
        <f t="shared" si="4"/>
        <v>0</v>
      </c>
      <c r="O259" s="434"/>
      <c r="P259" s="456" t="str">
        <f t="shared" si="5"/>
        <v/>
      </c>
      <c r="Q259" s="457">
        <f t="shared" si="6"/>
        <v>0</v>
      </c>
      <c r="R259" s="458"/>
      <c r="S259" s="459" t="str">
        <f t="array" ref="S259">IF(B259="","",XLOOKUP($B259,Product,'Product List'!D:D))</f>
        <v/>
      </c>
      <c r="T259" s="454" t="str">
        <f t="array" ref="T259">IF(B259="","",XLOOKUP($B259,Product,'Product List'!E:E))</f>
        <v/>
      </c>
      <c r="U259" s="454" t="str">
        <f t="array" ref="U259">IF(B259="","",XLOOKUP($B259,Product,'Product List'!F:F))</f>
        <v/>
      </c>
      <c r="V259" s="454" t="str">
        <f t="array" ref="V259">IF(B259="","",XLOOKUP($B259,Product,'Product List'!G:G))</f>
        <v/>
      </c>
      <c r="W259" s="434"/>
      <c r="X259" s="434" t="str">
        <f t="array" ref="X259">iferror(xlookup(B259,'Product List'!A:A,'Product List'!P:P),"")</f>
        <v/>
      </c>
      <c r="Y259" s="434">
        <f t="shared" si="10"/>
        <v>0</v>
      </c>
      <c r="Z259" s="434"/>
    </row>
    <row r="260" ht="14.25" customHeight="1">
      <c r="A260" s="454"/>
      <c r="B260" s="448"/>
      <c r="C260" s="454"/>
      <c r="D260" s="487"/>
      <c r="E260" s="487"/>
      <c r="F260" s="487"/>
      <c r="G260" s="487">
        <f t="shared" si="1"/>
        <v>0</v>
      </c>
      <c r="H260" s="451" t="str">
        <f t="shared" si="2"/>
        <v/>
      </c>
      <c r="I260" s="452" t="str">
        <f t="shared" si="8"/>
        <v/>
      </c>
      <c r="J260" s="477"/>
      <c r="K260" s="434"/>
      <c r="L260" s="454" t="str">
        <f t="shared" si="3"/>
        <v/>
      </c>
      <c r="M260" s="455" t="str">
        <f t="array" ref="M260">(IFERROR(if(K260="",IF(J260="","",XLOOKUP(L260,Personnel!$B$4:$G$4,Personnel!$B$5:$G$5)),xLOOKUP(L260,Personnel!$B$4:$G$4,Personnel!$B$6:$G$6)),""))</f>
        <v/>
      </c>
      <c r="N260" s="455">
        <f t="shared" si="4"/>
        <v>0</v>
      </c>
      <c r="O260" s="434"/>
      <c r="P260" s="456" t="str">
        <f t="shared" si="5"/>
        <v/>
      </c>
      <c r="Q260" s="457">
        <f t="shared" si="6"/>
        <v>0</v>
      </c>
      <c r="R260" s="458"/>
      <c r="S260" s="459" t="str">
        <f t="array" ref="S260">IF(B260="","",XLOOKUP($B260,Product,'Product List'!D:D))</f>
        <v/>
      </c>
      <c r="T260" s="454" t="str">
        <f t="array" ref="T260">IF(B260="","",XLOOKUP($B260,Product,'Product List'!E:E))</f>
        <v/>
      </c>
      <c r="U260" s="454" t="str">
        <f t="array" ref="U260">IF(B260="","",XLOOKUP($B260,Product,'Product List'!F:F))</f>
        <v/>
      </c>
      <c r="V260" s="454" t="str">
        <f t="array" ref="V260">IF(B260="","",XLOOKUP($B260,Product,'Product List'!G:G))</f>
        <v/>
      </c>
      <c r="W260" s="434"/>
      <c r="X260" s="434" t="str">
        <f t="array" ref="X260">iferror(xlookup(B260,'Product List'!A:A,'Product List'!P:P),"")</f>
        <v/>
      </c>
      <c r="Y260" s="434">
        <f t="shared" si="10"/>
        <v>0</v>
      </c>
      <c r="Z260" s="434"/>
    </row>
    <row r="261" ht="14.25" customHeight="1">
      <c r="A261" s="454"/>
      <c r="B261" s="448"/>
      <c r="C261" s="454"/>
      <c r="D261" s="487"/>
      <c r="E261" s="487"/>
      <c r="F261" s="487"/>
      <c r="G261" s="487">
        <f t="shared" si="1"/>
        <v>0</v>
      </c>
      <c r="H261" s="451" t="str">
        <f t="shared" si="2"/>
        <v/>
      </c>
      <c r="I261" s="452" t="str">
        <f t="shared" si="8"/>
        <v/>
      </c>
      <c r="J261" s="477"/>
      <c r="K261" s="434"/>
      <c r="L261" s="454" t="str">
        <f t="shared" si="3"/>
        <v/>
      </c>
      <c r="M261" s="455" t="str">
        <f t="array" ref="M261">(IFERROR(if(K261="",IF(J261="","",XLOOKUP(L261,Personnel!$B$4:$G$4,Personnel!$B$5:$G$5)),xLOOKUP(L261,Personnel!$B$4:$G$4,Personnel!$B$6:$G$6)),""))</f>
        <v/>
      </c>
      <c r="N261" s="455">
        <f t="shared" si="4"/>
        <v>0</v>
      </c>
      <c r="O261" s="434"/>
      <c r="P261" s="456" t="str">
        <f t="shared" si="5"/>
        <v/>
      </c>
      <c r="Q261" s="457">
        <f t="shared" si="6"/>
        <v>0</v>
      </c>
      <c r="R261" s="458"/>
      <c r="S261" s="459" t="str">
        <f t="array" ref="S261">IF(B261="","",XLOOKUP($B261,Product,'Product List'!D:D))</f>
        <v/>
      </c>
      <c r="T261" s="454" t="str">
        <f t="array" ref="T261">IF(B261="","",XLOOKUP($B261,Product,'Product List'!E:E))</f>
        <v/>
      </c>
      <c r="U261" s="454" t="str">
        <f t="array" ref="U261">IF(B261="","",XLOOKUP($B261,Product,'Product List'!F:F))</f>
        <v/>
      </c>
      <c r="V261" s="454" t="str">
        <f t="array" ref="V261">IF(B261="","",XLOOKUP($B261,Product,'Product List'!G:G))</f>
        <v/>
      </c>
      <c r="W261" s="434"/>
      <c r="X261" s="434" t="str">
        <f t="array" ref="X261">iferror(xlookup(B261,'Product List'!A:A,'Product List'!P:P),"")</f>
        <v/>
      </c>
      <c r="Y261" s="434">
        <f t="shared" si="10"/>
        <v>0</v>
      </c>
      <c r="Z261" s="434"/>
    </row>
    <row r="262" ht="14.25" customHeight="1">
      <c r="A262" s="454"/>
      <c r="B262" s="448"/>
      <c r="C262" s="454"/>
      <c r="D262" s="487"/>
      <c r="E262" s="487"/>
      <c r="F262" s="487"/>
      <c r="G262" s="487">
        <f t="shared" si="1"/>
        <v>0</v>
      </c>
      <c r="H262" s="451" t="str">
        <f t="shared" si="2"/>
        <v/>
      </c>
      <c r="I262" s="452" t="str">
        <f t="shared" si="8"/>
        <v/>
      </c>
      <c r="J262" s="477"/>
      <c r="K262" s="434"/>
      <c r="L262" s="454" t="str">
        <f t="shared" si="3"/>
        <v/>
      </c>
      <c r="M262" s="455" t="str">
        <f t="array" ref="M262">(IFERROR(if(K262="",IF(J262="","",XLOOKUP(L262,Personnel!$B$4:$G$4,Personnel!$B$5:$G$5)),xLOOKUP(L262,Personnel!$B$4:$G$4,Personnel!$B$6:$G$6)),""))</f>
        <v/>
      </c>
      <c r="N262" s="455">
        <f t="shared" si="4"/>
        <v>0</v>
      </c>
      <c r="O262" s="434"/>
      <c r="P262" s="456" t="str">
        <f t="shared" si="5"/>
        <v/>
      </c>
      <c r="Q262" s="457">
        <f t="shared" si="6"/>
        <v>0</v>
      </c>
      <c r="R262" s="458"/>
      <c r="S262" s="459" t="str">
        <f t="array" ref="S262">IF(B262="","",XLOOKUP($B262,Product,'Product List'!D:D))</f>
        <v/>
      </c>
      <c r="T262" s="454" t="str">
        <f t="array" ref="T262">IF(B262="","",XLOOKUP($B262,Product,'Product List'!E:E))</f>
        <v/>
      </c>
      <c r="U262" s="454" t="str">
        <f t="array" ref="U262">IF(B262="","",XLOOKUP($B262,Product,'Product List'!F:F))</f>
        <v/>
      </c>
      <c r="V262" s="454" t="str">
        <f t="array" ref="V262">IF(B262="","",XLOOKUP($B262,Product,'Product List'!G:G))</f>
        <v/>
      </c>
      <c r="W262" s="434"/>
      <c r="X262" s="434" t="str">
        <f t="array" ref="X262">iferror(xlookup(B262,'Product List'!A:A,'Product List'!P:P),"")</f>
        <v/>
      </c>
      <c r="Y262" s="434">
        <f t="shared" si="10"/>
        <v>0</v>
      </c>
      <c r="Z262" s="434"/>
    </row>
    <row r="263" ht="14.25" customHeight="1">
      <c r="A263" s="454"/>
      <c r="B263" s="448"/>
      <c r="C263" s="454"/>
      <c r="D263" s="487"/>
      <c r="E263" s="487"/>
      <c r="F263" s="487"/>
      <c r="G263" s="487">
        <f t="shared" si="1"/>
        <v>0</v>
      </c>
      <c r="H263" s="451" t="str">
        <f t="shared" si="2"/>
        <v/>
      </c>
      <c r="I263" s="452" t="str">
        <f t="shared" si="8"/>
        <v/>
      </c>
      <c r="J263" s="477"/>
      <c r="K263" s="434"/>
      <c r="L263" s="454" t="str">
        <f t="shared" si="3"/>
        <v/>
      </c>
      <c r="M263" s="455" t="str">
        <f t="array" ref="M263">(IFERROR(if(K263="",IF(J263="","",XLOOKUP(L263,Personnel!$B$4:$G$4,Personnel!$B$5:$G$5)),xLOOKUP(L263,Personnel!$B$4:$G$4,Personnel!$B$6:$G$6)),""))</f>
        <v/>
      </c>
      <c r="N263" s="455">
        <f t="shared" si="4"/>
        <v>0</v>
      </c>
      <c r="O263" s="434"/>
      <c r="P263" s="456" t="str">
        <f t="shared" si="5"/>
        <v/>
      </c>
      <c r="Q263" s="457">
        <f t="shared" si="6"/>
        <v>0</v>
      </c>
      <c r="R263" s="458"/>
      <c r="S263" s="459" t="str">
        <f t="array" ref="S263">IF(B263="","",XLOOKUP($B263,Product,'Product List'!D:D))</f>
        <v/>
      </c>
      <c r="T263" s="454" t="str">
        <f t="array" ref="T263">IF(B263="","",XLOOKUP($B263,Product,'Product List'!E:E))</f>
        <v/>
      </c>
      <c r="U263" s="454" t="str">
        <f t="array" ref="U263">IF(B263="","",XLOOKUP($B263,Product,'Product List'!F:F))</f>
        <v/>
      </c>
      <c r="V263" s="454" t="str">
        <f t="array" ref="V263">IF(B263="","",XLOOKUP($B263,Product,'Product List'!G:G))</f>
        <v/>
      </c>
      <c r="W263" s="434"/>
      <c r="X263" s="434" t="str">
        <f t="array" ref="X263">iferror(xlookup(B263,'Product List'!A:A,'Product List'!P:P),"")</f>
        <v/>
      </c>
      <c r="Y263" s="434">
        <f t="shared" si="10"/>
        <v>0</v>
      </c>
      <c r="Z263" s="434"/>
    </row>
    <row r="264" ht="14.25" customHeight="1">
      <c r="A264" s="454"/>
      <c r="B264" s="448"/>
      <c r="C264" s="454"/>
      <c r="D264" s="487"/>
      <c r="E264" s="487"/>
      <c r="F264" s="487"/>
      <c r="G264" s="487">
        <f t="shared" si="1"/>
        <v>0</v>
      </c>
      <c r="H264" s="451" t="str">
        <f t="shared" si="2"/>
        <v/>
      </c>
      <c r="I264" s="452" t="str">
        <f t="shared" si="8"/>
        <v/>
      </c>
      <c r="J264" s="477"/>
      <c r="K264" s="434"/>
      <c r="L264" s="454" t="str">
        <f t="shared" si="3"/>
        <v/>
      </c>
      <c r="M264" s="455" t="str">
        <f t="array" ref="M264">(IFERROR(if(K264="",IF(J264="","",XLOOKUP(L264,Personnel!$B$4:$G$4,Personnel!$B$5:$G$5)),xLOOKUP(L264,Personnel!$B$4:$G$4,Personnel!$B$6:$G$6)),""))</f>
        <v/>
      </c>
      <c r="N264" s="455">
        <f t="shared" si="4"/>
        <v>0</v>
      </c>
      <c r="O264" s="434"/>
      <c r="P264" s="456" t="str">
        <f t="shared" si="5"/>
        <v/>
      </c>
      <c r="Q264" s="457">
        <f t="shared" si="6"/>
        <v>0</v>
      </c>
      <c r="R264" s="458"/>
      <c r="S264" s="459" t="str">
        <f t="array" ref="S264">IF(B264="","",XLOOKUP($B264,Product,'Product List'!D:D))</f>
        <v/>
      </c>
      <c r="T264" s="454" t="str">
        <f t="array" ref="T264">IF(B264="","",XLOOKUP($B264,Product,'Product List'!E:E))</f>
        <v/>
      </c>
      <c r="U264" s="454" t="str">
        <f t="array" ref="U264">IF(B264="","",XLOOKUP($B264,Product,'Product List'!F:F))</f>
        <v/>
      </c>
      <c r="V264" s="454" t="str">
        <f t="array" ref="V264">IF(B264="","",XLOOKUP($B264,Product,'Product List'!G:G))</f>
        <v/>
      </c>
      <c r="W264" s="434"/>
      <c r="X264" s="434" t="str">
        <f t="array" ref="X264">iferror(xlookup(B264,'Product List'!A:A,'Product List'!P:P),"")</f>
        <v/>
      </c>
      <c r="Y264" s="434">
        <f t="shared" si="10"/>
        <v>0</v>
      </c>
      <c r="Z264" s="434"/>
    </row>
    <row r="265" ht="14.25" customHeight="1">
      <c r="A265" s="454"/>
      <c r="B265" s="448"/>
      <c r="C265" s="454"/>
      <c r="D265" s="487"/>
      <c r="E265" s="487"/>
      <c r="F265" s="487"/>
      <c r="G265" s="487">
        <f t="shared" si="1"/>
        <v>0</v>
      </c>
      <c r="H265" s="451" t="str">
        <f t="shared" si="2"/>
        <v/>
      </c>
      <c r="I265" s="452" t="str">
        <f t="shared" si="8"/>
        <v/>
      </c>
      <c r="J265" s="477"/>
      <c r="K265" s="434"/>
      <c r="L265" s="454" t="str">
        <f t="shared" si="3"/>
        <v/>
      </c>
      <c r="M265" s="455" t="str">
        <f t="array" ref="M265">(IFERROR(if(K265="",IF(J265="","",XLOOKUP(L265,Personnel!$B$4:$G$4,Personnel!$B$5:$G$5)),xLOOKUP(L265,Personnel!$B$4:$G$4,Personnel!$B$6:$G$6)),""))</f>
        <v/>
      </c>
      <c r="N265" s="455">
        <f t="shared" si="4"/>
        <v>0</v>
      </c>
      <c r="O265" s="434"/>
      <c r="P265" s="456" t="str">
        <f t="shared" si="5"/>
        <v/>
      </c>
      <c r="Q265" s="457">
        <f t="shared" si="6"/>
        <v>0</v>
      </c>
      <c r="R265" s="458"/>
      <c r="S265" s="459" t="str">
        <f t="array" ref="S265">IF(B265="","",XLOOKUP($B265,Product,'Product List'!D:D))</f>
        <v/>
      </c>
      <c r="T265" s="454" t="str">
        <f t="array" ref="T265">IF(B265="","",XLOOKUP($B265,Product,'Product List'!E:E))</f>
        <v/>
      </c>
      <c r="U265" s="454" t="str">
        <f t="array" ref="U265">IF(B265="","",XLOOKUP($B265,Product,'Product List'!F:F))</f>
        <v/>
      </c>
      <c r="V265" s="454" t="str">
        <f t="array" ref="V265">IF(B265="","",XLOOKUP($B265,Product,'Product List'!G:G))</f>
        <v/>
      </c>
      <c r="W265" s="434"/>
      <c r="X265" s="434" t="str">
        <f t="array" ref="X265">iferror(xlookup(B265,'Product List'!A:A,'Product List'!P:P),"")</f>
        <v/>
      </c>
      <c r="Y265" s="434">
        <f t="shared" si="10"/>
        <v>0</v>
      </c>
      <c r="Z265" s="434"/>
    </row>
    <row r="266" ht="14.25" customHeight="1">
      <c r="A266" s="454"/>
      <c r="B266" s="448"/>
      <c r="C266" s="454"/>
      <c r="D266" s="487"/>
      <c r="E266" s="487"/>
      <c r="F266" s="487"/>
      <c r="G266" s="487">
        <f t="shared" si="1"/>
        <v>0</v>
      </c>
      <c r="H266" s="451" t="str">
        <f t="shared" si="2"/>
        <v/>
      </c>
      <c r="I266" s="452" t="str">
        <f t="shared" si="8"/>
        <v/>
      </c>
      <c r="J266" s="477"/>
      <c r="K266" s="434"/>
      <c r="L266" s="454" t="str">
        <f t="shared" si="3"/>
        <v/>
      </c>
      <c r="M266" s="455" t="str">
        <f t="array" ref="M266">(IFERROR(if(K266="",IF(J266="","",XLOOKUP(L266,Personnel!$B$4:$G$4,Personnel!$B$5:$G$5)),xLOOKUP(L266,Personnel!$B$4:$G$4,Personnel!$B$6:$G$6)),""))</f>
        <v/>
      </c>
      <c r="N266" s="455">
        <f t="shared" si="4"/>
        <v>0</v>
      </c>
      <c r="O266" s="434"/>
      <c r="P266" s="456" t="str">
        <f t="shared" si="5"/>
        <v/>
      </c>
      <c r="Q266" s="457">
        <f t="shared" si="6"/>
        <v>0</v>
      </c>
      <c r="R266" s="458"/>
      <c r="S266" s="459" t="str">
        <f t="array" ref="S266">IF(B266="","",XLOOKUP($B266,Product,'Product List'!D:D))</f>
        <v/>
      </c>
      <c r="T266" s="454" t="str">
        <f t="array" ref="T266">IF(B266="","",XLOOKUP($B266,Product,'Product List'!E:E))</f>
        <v/>
      </c>
      <c r="U266" s="454" t="str">
        <f t="array" ref="U266">IF(B266="","",XLOOKUP($B266,Product,'Product List'!F:F))</f>
        <v/>
      </c>
      <c r="V266" s="454" t="str">
        <f t="array" ref="V266">IF(B266="","",XLOOKUP($B266,Product,'Product List'!G:G))</f>
        <v/>
      </c>
      <c r="W266" s="434"/>
      <c r="X266" s="434" t="str">
        <f t="array" ref="X266">iferror(xlookup(B266,'Product List'!A:A,'Product List'!P:P),"")</f>
        <v/>
      </c>
      <c r="Y266" s="434">
        <f t="shared" si="10"/>
        <v>0</v>
      </c>
      <c r="Z266" s="434"/>
    </row>
    <row r="267" ht="14.25" customHeight="1">
      <c r="A267" s="454"/>
      <c r="B267" s="448"/>
      <c r="C267" s="454"/>
      <c r="D267" s="487"/>
      <c r="E267" s="487"/>
      <c r="F267" s="487"/>
      <c r="G267" s="487">
        <f t="shared" si="1"/>
        <v>0</v>
      </c>
      <c r="H267" s="451" t="str">
        <f t="shared" si="2"/>
        <v/>
      </c>
      <c r="I267" s="452" t="str">
        <f t="shared" si="8"/>
        <v/>
      </c>
      <c r="J267" s="477"/>
      <c r="K267" s="434"/>
      <c r="L267" s="454" t="str">
        <f t="shared" si="3"/>
        <v/>
      </c>
      <c r="M267" s="455" t="str">
        <f t="array" ref="M267">(IFERROR(if(K267="",IF(J267="","",XLOOKUP(L267,Personnel!$B$4:$G$4,Personnel!$B$5:$G$5)),xLOOKUP(L267,Personnel!$B$4:$G$4,Personnel!$B$6:$G$6)),""))</f>
        <v/>
      </c>
      <c r="N267" s="455">
        <f t="shared" si="4"/>
        <v>0</v>
      </c>
      <c r="O267" s="434"/>
      <c r="P267" s="456" t="str">
        <f t="shared" si="5"/>
        <v/>
      </c>
      <c r="Q267" s="457">
        <f t="shared" si="6"/>
        <v>0</v>
      </c>
      <c r="R267" s="458"/>
      <c r="S267" s="459" t="str">
        <f t="array" ref="S267">IF(B267="","",XLOOKUP($B267,Product,'Product List'!D:D))</f>
        <v/>
      </c>
      <c r="T267" s="454" t="str">
        <f t="array" ref="T267">IF(B267="","",XLOOKUP($B267,Product,'Product List'!E:E))</f>
        <v/>
      </c>
      <c r="U267" s="454" t="str">
        <f t="array" ref="U267">IF(B267="","",XLOOKUP($B267,Product,'Product List'!F:F))</f>
        <v/>
      </c>
      <c r="V267" s="454" t="str">
        <f t="array" ref="V267">IF(B267="","",XLOOKUP($B267,Product,'Product List'!G:G))</f>
        <v/>
      </c>
      <c r="W267" s="434"/>
      <c r="X267" s="434" t="str">
        <f t="array" ref="X267">iferror(xlookup(B267,'Product List'!A:A,'Product List'!P:P),"")</f>
        <v/>
      </c>
      <c r="Y267" s="434">
        <f t="shared" si="10"/>
        <v>0</v>
      </c>
      <c r="Z267" s="434"/>
    </row>
    <row r="268" ht="14.25" customHeight="1">
      <c r="A268" s="454"/>
      <c r="B268" s="448"/>
      <c r="C268" s="454"/>
      <c r="D268" s="487"/>
      <c r="E268" s="487"/>
      <c r="F268" s="487"/>
      <c r="G268" s="487">
        <f t="shared" si="1"/>
        <v>0</v>
      </c>
      <c r="H268" s="451" t="str">
        <f t="shared" si="2"/>
        <v/>
      </c>
      <c r="I268" s="452" t="str">
        <f t="shared" si="8"/>
        <v/>
      </c>
      <c r="J268" s="477"/>
      <c r="K268" s="434"/>
      <c r="L268" s="454" t="str">
        <f t="shared" si="3"/>
        <v/>
      </c>
      <c r="M268" s="455" t="str">
        <f t="array" ref="M268">(IFERROR(if(K268="",IF(J268="","",XLOOKUP(L268,Personnel!$B$4:$G$4,Personnel!$B$5:$G$5)),xLOOKUP(L268,Personnel!$B$4:$G$4,Personnel!$B$6:$G$6)),""))</f>
        <v/>
      </c>
      <c r="N268" s="455">
        <f t="shared" si="4"/>
        <v>0</v>
      </c>
      <c r="O268" s="434"/>
      <c r="P268" s="456" t="str">
        <f t="shared" si="5"/>
        <v/>
      </c>
      <c r="Q268" s="457">
        <f t="shared" si="6"/>
        <v>0</v>
      </c>
      <c r="R268" s="458"/>
      <c r="S268" s="459" t="str">
        <f t="array" ref="S268">IF(B268="","",XLOOKUP($B268,Product,'Product List'!D:D))</f>
        <v/>
      </c>
      <c r="T268" s="454" t="str">
        <f t="array" ref="T268">IF(B268="","",XLOOKUP($B268,Product,'Product List'!E:E))</f>
        <v/>
      </c>
      <c r="U268" s="454" t="str">
        <f t="array" ref="U268">IF(B268="","",XLOOKUP($B268,Product,'Product List'!F:F))</f>
        <v/>
      </c>
      <c r="V268" s="454" t="str">
        <f t="array" ref="V268">IF(B268="","",XLOOKUP($B268,Product,'Product List'!G:G))</f>
        <v/>
      </c>
      <c r="W268" s="434"/>
      <c r="X268" s="434" t="str">
        <f t="array" ref="X268">iferror(xlookup(B268,'Product List'!A:A,'Product List'!P:P),"")</f>
        <v/>
      </c>
      <c r="Y268" s="434">
        <f t="shared" si="10"/>
        <v>0</v>
      </c>
      <c r="Z268" s="434"/>
    </row>
    <row r="269" ht="14.25" customHeight="1">
      <c r="A269" s="454"/>
      <c r="B269" s="448"/>
      <c r="C269" s="454"/>
      <c r="D269" s="487"/>
      <c r="E269" s="487"/>
      <c r="F269" s="487"/>
      <c r="G269" s="487">
        <f t="shared" si="1"/>
        <v>0</v>
      </c>
      <c r="H269" s="451" t="str">
        <f t="shared" si="2"/>
        <v/>
      </c>
      <c r="I269" s="452" t="str">
        <f t="shared" si="8"/>
        <v/>
      </c>
      <c r="J269" s="477"/>
      <c r="K269" s="434"/>
      <c r="L269" s="454" t="str">
        <f t="shared" si="3"/>
        <v/>
      </c>
      <c r="M269" s="455" t="str">
        <f t="array" ref="M269">(IFERROR(if(K269="",IF(J269="","",XLOOKUP(L269,Personnel!$B$4:$G$4,Personnel!$B$5:$G$5)),xLOOKUP(L269,Personnel!$B$4:$G$4,Personnel!$B$6:$G$6)),""))</f>
        <v/>
      </c>
      <c r="N269" s="455">
        <f t="shared" si="4"/>
        <v>0</v>
      </c>
      <c r="O269" s="434"/>
      <c r="P269" s="456" t="str">
        <f t="shared" si="5"/>
        <v/>
      </c>
      <c r="Q269" s="457">
        <f t="shared" si="6"/>
        <v>0</v>
      </c>
      <c r="R269" s="458"/>
      <c r="S269" s="459" t="str">
        <f t="array" ref="S269">IF(B269="","",XLOOKUP($B269,Product,'Product List'!D:D))</f>
        <v/>
      </c>
      <c r="T269" s="454" t="str">
        <f t="array" ref="T269">IF(B269="","",XLOOKUP($B269,Product,'Product List'!E:E))</f>
        <v/>
      </c>
      <c r="U269" s="454" t="str">
        <f t="array" ref="U269">IF(B269="","",XLOOKUP($B269,Product,'Product List'!F:F))</f>
        <v/>
      </c>
      <c r="V269" s="454" t="str">
        <f t="array" ref="V269">IF(B269="","",XLOOKUP($B269,Product,'Product List'!G:G))</f>
        <v/>
      </c>
      <c r="W269" s="434"/>
      <c r="X269" s="434" t="str">
        <f t="array" ref="X269">iferror(xlookup(B269,'Product List'!A:A,'Product List'!P:P),"")</f>
        <v/>
      </c>
      <c r="Y269" s="434">
        <f t="shared" si="10"/>
        <v>0</v>
      </c>
      <c r="Z269" s="434"/>
    </row>
    <row r="270" ht="14.25" customHeight="1">
      <c r="A270" s="454"/>
      <c r="B270" s="448"/>
      <c r="C270" s="454"/>
      <c r="D270" s="487"/>
      <c r="E270" s="487"/>
      <c r="F270" s="487"/>
      <c r="G270" s="487">
        <f t="shared" si="1"/>
        <v>0</v>
      </c>
      <c r="H270" s="451" t="str">
        <f t="shared" si="2"/>
        <v/>
      </c>
      <c r="I270" s="452" t="str">
        <f t="shared" si="8"/>
        <v/>
      </c>
      <c r="J270" s="477"/>
      <c r="K270" s="434"/>
      <c r="L270" s="454" t="str">
        <f t="shared" si="3"/>
        <v/>
      </c>
      <c r="M270" s="455" t="str">
        <f t="array" ref="M270">(IFERROR(if(K270="",IF(J270="","",XLOOKUP(L270,Personnel!$B$4:$G$4,Personnel!$B$5:$G$5)),xLOOKUP(L270,Personnel!$B$4:$G$4,Personnel!$B$6:$G$6)),""))</f>
        <v/>
      </c>
      <c r="N270" s="455">
        <f t="shared" si="4"/>
        <v>0</v>
      </c>
      <c r="O270" s="434"/>
      <c r="P270" s="456" t="str">
        <f t="shared" si="5"/>
        <v/>
      </c>
      <c r="Q270" s="457">
        <f t="shared" si="6"/>
        <v>0</v>
      </c>
      <c r="R270" s="458"/>
      <c r="S270" s="459" t="str">
        <f t="array" ref="S270">IF(B270="","",XLOOKUP($B270,Product,'Product List'!D:D))</f>
        <v/>
      </c>
      <c r="T270" s="454" t="str">
        <f t="array" ref="T270">IF(B270="","",XLOOKUP($B270,Product,'Product List'!E:E))</f>
        <v/>
      </c>
      <c r="U270" s="454" t="str">
        <f t="array" ref="U270">IF(B270="","",XLOOKUP($B270,Product,'Product List'!F:F))</f>
        <v/>
      </c>
      <c r="V270" s="454" t="str">
        <f t="array" ref="V270">IF(B270="","",XLOOKUP($B270,Product,'Product List'!G:G))</f>
        <v/>
      </c>
      <c r="W270" s="434"/>
      <c r="X270" s="434" t="str">
        <f t="array" ref="X270">iferror(xlookup(B270,'Product List'!A:A,'Product List'!P:P),"")</f>
        <v/>
      </c>
      <c r="Y270" s="434">
        <f t="shared" si="10"/>
        <v>0</v>
      </c>
      <c r="Z270" s="434"/>
    </row>
    <row r="271" ht="14.25" customHeight="1">
      <c r="A271" s="454"/>
      <c r="B271" s="448"/>
      <c r="C271" s="454"/>
      <c r="D271" s="487"/>
      <c r="E271" s="487"/>
      <c r="F271" s="487"/>
      <c r="G271" s="487">
        <f t="shared" si="1"/>
        <v>0</v>
      </c>
      <c r="H271" s="451" t="str">
        <f t="shared" si="2"/>
        <v/>
      </c>
      <c r="I271" s="452" t="str">
        <f t="shared" si="8"/>
        <v/>
      </c>
      <c r="J271" s="477"/>
      <c r="K271" s="434"/>
      <c r="L271" s="454" t="str">
        <f t="shared" si="3"/>
        <v/>
      </c>
      <c r="M271" s="455" t="str">
        <f t="array" ref="M271">(IFERROR(if(K271="",IF(J271="","",XLOOKUP(L271,Personnel!$B$4:$G$4,Personnel!$B$5:$G$5)),xLOOKUP(L271,Personnel!$B$4:$G$4,Personnel!$B$6:$G$6)),""))</f>
        <v/>
      </c>
      <c r="N271" s="455">
        <f t="shared" si="4"/>
        <v>0</v>
      </c>
      <c r="O271" s="434"/>
      <c r="P271" s="456" t="str">
        <f t="shared" si="5"/>
        <v/>
      </c>
      <c r="Q271" s="457">
        <f t="shared" si="6"/>
        <v>0</v>
      </c>
      <c r="R271" s="458"/>
      <c r="S271" s="459" t="str">
        <f t="array" ref="S271">IF(B271="","",XLOOKUP($B271,Product,'Product List'!D:D))</f>
        <v/>
      </c>
      <c r="T271" s="454" t="str">
        <f t="array" ref="T271">IF(B271="","",XLOOKUP($B271,Product,'Product List'!E:E))</f>
        <v/>
      </c>
      <c r="U271" s="454" t="str">
        <f t="array" ref="U271">IF(B271="","",XLOOKUP($B271,Product,'Product List'!F:F))</f>
        <v/>
      </c>
      <c r="V271" s="454" t="str">
        <f t="array" ref="V271">IF(B271="","",XLOOKUP($B271,Product,'Product List'!G:G))</f>
        <v/>
      </c>
      <c r="W271" s="434"/>
      <c r="X271" s="434" t="str">
        <f t="array" ref="X271">iferror(xlookup(B271,'Product List'!A:A,'Product List'!P:P),"")</f>
        <v/>
      </c>
      <c r="Y271" s="434">
        <f t="shared" si="10"/>
        <v>0</v>
      </c>
      <c r="Z271" s="434"/>
    </row>
    <row r="272" ht="14.25" customHeight="1">
      <c r="A272" s="454"/>
      <c r="B272" s="448"/>
      <c r="C272" s="454"/>
      <c r="D272" s="487"/>
      <c r="E272" s="487"/>
      <c r="F272" s="487"/>
      <c r="G272" s="487">
        <f t="shared" si="1"/>
        <v>0</v>
      </c>
      <c r="H272" s="451" t="str">
        <f t="shared" si="2"/>
        <v/>
      </c>
      <c r="I272" s="452" t="str">
        <f t="shared" si="8"/>
        <v/>
      </c>
      <c r="J272" s="477"/>
      <c r="K272" s="434"/>
      <c r="L272" s="454" t="str">
        <f t="shared" si="3"/>
        <v/>
      </c>
      <c r="M272" s="455" t="str">
        <f t="array" ref="M272">(IFERROR(if(K272="",IF(J272="","",XLOOKUP(L272,Personnel!$B$4:$G$4,Personnel!$B$5:$G$5)),xLOOKUP(L272,Personnel!$B$4:$G$4,Personnel!$B$6:$G$6)),""))</f>
        <v/>
      </c>
      <c r="N272" s="455">
        <f t="shared" si="4"/>
        <v>0</v>
      </c>
      <c r="O272" s="434"/>
      <c r="P272" s="456" t="str">
        <f t="shared" si="5"/>
        <v/>
      </c>
      <c r="Q272" s="457">
        <f t="shared" si="6"/>
        <v>0</v>
      </c>
      <c r="R272" s="458"/>
      <c r="S272" s="459" t="str">
        <f t="array" ref="S272">IF(B272="","",XLOOKUP($B272,Product,'Product List'!D:D))</f>
        <v/>
      </c>
      <c r="T272" s="454" t="str">
        <f t="array" ref="T272">IF(B272="","",XLOOKUP($B272,Product,'Product List'!E:E))</f>
        <v/>
      </c>
      <c r="U272" s="454" t="str">
        <f t="array" ref="U272">IF(B272="","",XLOOKUP($B272,Product,'Product List'!F:F))</f>
        <v/>
      </c>
      <c r="V272" s="454" t="str">
        <f t="array" ref="V272">IF(B272="","",XLOOKUP($B272,Product,'Product List'!G:G))</f>
        <v/>
      </c>
      <c r="W272" s="434"/>
      <c r="X272" s="434" t="str">
        <f t="array" ref="X272">iferror(xlookup(B272,'Product List'!A:A,'Product List'!P:P),"")</f>
        <v/>
      </c>
      <c r="Y272" s="434">
        <f t="shared" si="10"/>
        <v>0</v>
      </c>
      <c r="Z272" s="434"/>
    </row>
    <row r="273" ht="14.25" customHeight="1">
      <c r="A273" s="454"/>
      <c r="B273" s="448"/>
      <c r="C273" s="454"/>
      <c r="D273" s="487"/>
      <c r="E273" s="487"/>
      <c r="F273" s="487"/>
      <c r="G273" s="487">
        <f t="shared" si="1"/>
        <v>0</v>
      </c>
      <c r="H273" s="451" t="str">
        <f t="shared" si="2"/>
        <v/>
      </c>
      <c r="I273" s="452" t="str">
        <f t="shared" si="8"/>
        <v/>
      </c>
      <c r="J273" s="477"/>
      <c r="K273" s="434"/>
      <c r="L273" s="454" t="str">
        <f t="shared" si="3"/>
        <v/>
      </c>
      <c r="M273" s="455" t="str">
        <f t="array" ref="M273">(IFERROR(if(K273="",IF(J273="","",XLOOKUP(L273,Personnel!$B$4:$G$4,Personnel!$B$5:$G$5)),xLOOKUP(L273,Personnel!$B$4:$G$4,Personnel!$B$6:$G$6)),""))</f>
        <v/>
      </c>
      <c r="N273" s="455">
        <f t="shared" si="4"/>
        <v>0</v>
      </c>
      <c r="O273" s="434"/>
      <c r="P273" s="456" t="str">
        <f t="shared" si="5"/>
        <v/>
      </c>
      <c r="Q273" s="457">
        <f t="shared" si="6"/>
        <v>0</v>
      </c>
      <c r="R273" s="458"/>
      <c r="S273" s="459" t="str">
        <f t="array" ref="S273">IF(B273="","",XLOOKUP($B273,Product,'Product List'!D:D))</f>
        <v/>
      </c>
      <c r="T273" s="454" t="str">
        <f t="array" ref="T273">IF(B273="","",XLOOKUP($B273,Product,'Product List'!E:E))</f>
        <v/>
      </c>
      <c r="U273" s="454" t="str">
        <f t="array" ref="U273">IF(B273="","",XLOOKUP($B273,Product,'Product List'!F:F))</f>
        <v/>
      </c>
      <c r="V273" s="454" t="str">
        <f t="array" ref="V273">IF(B273="","",XLOOKUP($B273,Product,'Product List'!G:G))</f>
        <v/>
      </c>
      <c r="W273" s="434"/>
      <c r="X273" s="434" t="str">
        <f t="array" ref="X273">iferror(xlookup(B273,'Product List'!A:A,'Product List'!P:P),"")</f>
        <v/>
      </c>
      <c r="Y273" s="434">
        <f t="shared" si="10"/>
        <v>0</v>
      </c>
      <c r="Z273" s="434"/>
    </row>
    <row r="274" ht="14.25" customHeight="1">
      <c r="A274" s="454"/>
      <c r="B274" s="448"/>
      <c r="C274" s="454"/>
      <c r="D274" s="487"/>
      <c r="E274" s="487"/>
      <c r="F274" s="487"/>
      <c r="G274" s="487">
        <f t="shared" si="1"/>
        <v>0</v>
      </c>
      <c r="H274" s="451" t="str">
        <f t="shared" si="2"/>
        <v/>
      </c>
      <c r="I274" s="452" t="str">
        <f t="shared" si="8"/>
        <v/>
      </c>
      <c r="J274" s="477"/>
      <c r="K274" s="434"/>
      <c r="L274" s="454" t="str">
        <f t="shared" si="3"/>
        <v/>
      </c>
      <c r="M274" s="455" t="str">
        <f t="array" ref="M274">(IFERROR(if(K274="",IF(J274="","",XLOOKUP(L274,Personnel!$B$4:$G$4,Personnel!$B$5:$G$5)),xLOOKUP(L274,Personnel!$B$4:$G$4,Personnel!$B$6:$G$6)),""))</f>
        <v/>
      </c>
      <c r="N274" s="455">
        <f t="shared" si="4"/>
        <v>0</v>
      </c>
      <c r="O274" s="434"/>
      <c r="P274" s="456" t="str">
        <f t="shared" si="5"/>
        <v/>
      </c>
      <c r="Q274" s="457">
        <f t="shared" si="6"/>
        <v>0</v>
      </c>
      <c r="R274" s="458"/>
      <c r="S274" s="459" t="str">
        <f t="array" ref="S274">IF(B274="","",XLOOKUP($B274,Product,'Product List'!D:D))</f>
        <v/>
      </c>
      <c r="T274" s="454" t="str">
        <f t="array" ref="T274">IF(B274="","",XLOOKUP($B274,Product,'Product List'!E:E))</f>
        <v/>
      </c>
      <c r="U274" s="454" t="str">
        <f t="array" ref="U274">IF(B274="","",XLOOKUP($B274,Product,'Product List'!F:F))</f>
        <v/>
      </c>
      <c r="V274" s="454" t="str">
        <f t="array" ref="V274">IF(B274="","",XLOOKUP($B274,Product,'Product List'!G:G))</f>
        <v/>
      </c>
      <c r="W274" s="434"/>
      <c r="X274" s="434" t="str">
        <f t="array" ref="X274">iferror(xlookup(B274,'Product List'!A:A,'Product List'!P:P),"")</f>
        <v/>
      </c>
      <c r="Y274" s="434">
        <f t="shared" si="10"/>
        <v>0</v>
      </c>
      <c r="Z274" s="434"/>
    </row>
    <row r="275" ht="14.25" customHeight="1">
      <c r="A275" s="454"/>
      <c r="B275" s="448"/>
      <c r="C275" s="454"/>
      <c r="D275" s="487"/>
      <c r="E275" s="487"/>
      <c r="F275" s="487"/>
      <c r="G275" s="487">
        <f t="shared" si="1"/>
        <v>0</v>
      </c>
      <c r="H275" s="451" t="str">
        <f t="shared" si="2"/>
        <v/>
      </c>
      <c r="I275" s="452" t="str">
        <f t="shared" si="8"/>
        <v/>
      </c>
      <c r="J275" s="477"/>
      <c r="K275" s="434"/>
      <c r="L275" s="454" t="str">
        <f t="shared" si="3"/>
        <v/>
      </c>
      <c r="M275" s="455" t="str">
        <f t="array" ref="M275">(IFERROR(if(K275="",IF(J275="","",XLOOKUP(L275,Personnel!$B$4:$G$4,Personnel!$B$5:$G$5)),xLOOKUP(L275,Personnel!$B$4:$G$4,Personnel!$B$6:$G$6)),""))</f>
        <v/>
      </c>
      <c r="N275" s="455">
        <f t="shared" si="4"/>
        <v>0</v>
      </c>
      <c r="O275" s="434"/>
      <c r="P275" s="456" t="str">
        <f t="shared" si="5"/>
        <v/>
      </c>
      <c r="Q275" s="457">
        <f t="shared" si="6"/>
        <v>0</v>
      </c>
      <c r="R275" s="458"/>
      <c r="S275" s="459" t="str">
        <f t="array" ref="S275">IF(B275="","",XLOOKUP($B275,Product,'Product List'!D:D))</f>
        <v/>
      </c>
      <c r="T275" s="454" t="str">
        <f t="array" ref="T275">IF(B275="","",XLOOKUP($B275,Product,'Product List'!E:E))</f>
        <v/>
      </c>
      <c r="U275" s="454" t="str">
        <f t="array" ref="U275">IF(B275="","",XLOOKUP($B275,Product,'Product List'!F:F))</f>
        <v/>
      </c>
      <c r="V275" s="454" t="str">
        <f t="array" ref="V275">IF(B275="","",XLOOKUP($B275,Product,'Product List'!G:G))</f>
        <v/>
      </c>
      <c r="W275" s="434"/>
      <c r="X275" s="434" t="str">
        <f t="array" ref="X275">iferror(xlookup(B275,'Product List'!A:A,'Product List'!P:P),"")</f>
        <v/>
      </c>
      <c r="Y275" s="434">
        <f t="shared" si="10"/>
        <v>0</v>
      </c>
      <c r="Z275" s="434"/>
    </row>
    <row r="276" ht="14.25" customHeight="1">
      <c r="A276" s="454"/>
      <c r="B276" s="448"/>
      <c r="C276" s="454"/>
      <c r="D276" s="487"/>
      <c r="E276" s="487"/>
      <c r="F276" s="487"/>
      <c r="G276" s="487">
        <f t="shared" si="1"/>
        <v>0</v>
      </c>
      <c r="H276" s="451" t="str">
        <f t="shared" si="2"/>
        <v/>
      </c>
      <c r="I276" s="452" t="str">
        <f t="shared" si="8"/>
        <v/>
      </c>
      <c r="J276" s="477"/>
      <c r="K276" s="434"/>
      <c r="L276" s="454" t="str">
        <f t="shared" si="3"/>
        <v/>
      </c>
      <c r="M276" s="455" t="str">
        <f t="array" ref="M276">(IFERROR(if(K276="",IF(J276="","",XLOOKUP(L276,Personnel!$B$4:$G$4,Personnel!$B$5:$G$5)),xLOOKUP(L276,Personnel!$B$4:$G$4,Personnel!$B$6:$G$6)),""))</f>
        <v/>
      </c>
      <c r="N276" s="455">
        <f t="shared" si="4"/>
        <v>0</v>
      </c>
      <c r="O276" s="434"/>
      <c r="P276" s="456" t="str">
        <f t="shared" si="5"/>
        <v/>
      </c>
      <c r="Q276" s="457">
        <f t="shared" si="6"/>
        <v>0</v>
      </c>
      <c r="R276" s="458"/>
      <c r="S276" s="459" t="str">
        <f t="array" ref="S276">IF(B276="","",XLOOKUP($B276,Product,'Product List'!D:D))</f>
        <v/>
      </c>
      <c r="T276" s="454" t="str">
        <f t="array" ref="T276">IF(B276="","",XLOOKUP($B276,Product,'Product List'!E:E))</f>
        <v/>
      </c>
      <c r="U276" s="454" t="str">
        <f t="array" ref="U276">IF(B276="","",XLOOKUP($B276,Product,'Product List'!F:F))</f>
        <v/>
      </c>
      <c r="V276" s="454" t="str">
        <f t="array" ref="V276">IF(B276="","",XLOOKUP($B276,Product,'Product List'!G:G))</f>
        <v/>
      </c>
      <c r="W276" s="434"/>
      <c r="X276" s="434" t="str">
        <f t="array" ref="X276">iferror(xlookup(B276,'Product List'!A:A,'Product List'!P:P),"")</f>
        <v/>
      </c>
      <c r="Y276" s="434">
        <f t="shared" si="10"/>
        <v>0</v>
      </c>
      <c r="Z276" s="434"/>
    </row>
    <row r="277" ht="14.25" customHeight="1">
      <c r="A277" s="454"/>
      <c r="B277" s="448"/>
      <c r="C277" s="454"/>
      <c r="D277" s="487"/>
      <c r="E277" s="487"/>
      <c r="F277" s="487"/>
      <c r="G277" s="487">
        <f t="shared" si="1"/>
        <v>0</v>
      </c>
      <c r="H277" s="451" t="str">
        <f t="shared" si="2"/>
        <v/>
      </c>
      <c r="I277" s="452" t="str">
        <f t="shared" si="8"/>
        <v/>
      </c>
      <c r="J277" s="477"/>
      <c r="K277" s="434"/>
      <c r="L277" s="454" t="str">
        <f t="shared" si="3"/>
        <v/>
      </c>
      <c r="M277" s="455" t="str">
        <f t="array" ref="M277">(IFERROR(if(K277="",IF(J277="","",XLOOKUP(L277,Personnel!$B$4:$G$4,Personnel!$B$5:$G$5)),xLOOKUP(L277,Personnel!$B$4:$G$4,Personnel!$B$6:$G$6)),""))</f>
        <v/>
      </c>
      <c r="N277" s="455">
        <f t="shared" si="4"/>
        <v>0</v>
      </c>
      <c r="O277" s="434"/>
      <c r="P277" s="456" t="str">
        <f t="shared" si="5"/>
        <v/>
      </c>
      <c r="Q277" s="457">
        <f t="shared" si="6"/>
        <v>0</v>
      </c>
      <c r="R277" s="458"/>
      <c r="S277" s="459" t="str">
        <f t="array" ref="S277">IF(B277="","",XLOOKUP($B277,Product,'Product List'!D:D))</f>
        <v/>
      </c>
      <c r="T277" s="454" t="str">
        <f t="array" ref="T277">IF(B277="","",XLOOKUP($B277,Product,'Product List'!E:E))</f>
        <v/>
      </c>
      <c r="U277" s="454" t="str">
        <f t="array" ref="U277">IF(B277="","",XLOOKUP($B277,Product,'Product List'!F:F))</f>
        <v/>
      </c>
      <c r="V277" s="454" t="str">
        <f t="array" ref="V277">IF(B277="","",XLOOKUP($B277,Product,'Product List'!G:G))</f>
        <v/>
      </c>
      <c r="W277" s="434"/>
      <c r="X277" s="434" t="str">
        <f t="array" ref="X277">iferror(xlookup(B277,'Product List'!A:A,'Product List'!P:P),"")</f>
        <v/>
      </c>
      <c r="Y277" s="434">
        <f t="shared" si="10"/>
        <v>0</v>
      </c>
      <c r="Z277" s="434"/>
    </row>
    <row r="278" ht="14.25" customHeight="1">
      <c r="A278" s="454"/>
      <c r="B278" s="448"/>
      <c r="C278" s="454"/>
      <c r="D278" s="487"/>
      <c r="E278" s="487"/>
      <c r="F278" s="487"/>
      <c r="G278" s="487">
        <f t="shared" si="1"/>
        <v>0</v>
      </c>
      <c r="H278" s="451" t="str">
        <f t="shared" si="2"/>
        <v/>
      </c>
      <c r="I278" s="452" t="str">
        <f t="shared" si="8"/>
        <v/>
      </c>
      <c r="J278" s="477"/>
      <c r="K278" s="434"/>
      <c r="L278" s="454" t="str">
        <f t="shared" si="3"/>
        <v/>
      </c>
      <c r="M278" s="455" t="str">
        <f t="array" ref="M278">(IFERROR(if(K278="",IF(J278="","",XLOOKUP(L278,Personnel!$B$4:$G$4,Personnel!$B$5:$G$5)),xLOOKUP(L278,Personnel!$B$4:$G$4,Personnel!$B$6:$G$6)),""))</f>
        <v/>
      </c>
      <c r="N278" s="455">
        <f t="shared" si="4"/>
        <v>0</v>
      </c>
      <c r="O278" s="434"/>
      <c r="P278" s="456" t="str">
        <f t="shared" si="5"/>
        <v/>
      </c>
      <c r="Q278" s="457">
        <f t="shared" si="6"/>
        <v>0</v>
      </c>
      <c r="R278" s="458"/>
      <c r="S278" s="459" t="str">
        <f t="array" ref="S278">IF(B278="","",XLOOKUP($B278,Product,'Product List'!D:D))</f>
        <v/>
      </c>
      <c r="T278" s="454" t="str">
        <f t="array" ref="T278">IF(B278="","",XLOOKUP($B278,Product,'Product List'!E:E))</f>
        <v/>
      </c>
      <c r="U278" s="454" t="str">
        <f t="array" ref="U278">IF(B278="","",XLOOKUP($B278,Product,'Product List'!F:F))</f>
        <v/>
      </c>
      <c r="V278" s="454" t="str">
        <f t="array" ref="V278">IF(B278="","",XLOOKUP($B278,Product,'Product List'!G:G))</f>
        <v/>
      </c>
      <c r="W278" s="434"/>
      <c r="X278" s="434" t="str">
        <f t="array" ref="X278">iferror(xlookup(B278,'Product List'!A:A,'Product List'!P:P),"")</f>
        <v/>
      </c>
      <c r="Y278" s="434">
        <f t="shared" si="10"/>
        <v>0</v>
      </c>
      <c r="Z278" s="434"/>
    </row>
    <row r="279" ht="14.25" customHeight="1">
      <c r="A279" s="454"/>
      <c r="B279" s="448"/>
      <c r="C279" s="454"/>
      <c r="D279" s="487"/>
      <c r="E279" s="487"/>
      <c r="F279" s="487"/>
      <c r="G279" s="487">
        <f t="shared" si="1"/>
        <v>0</v>
      </c>
      <c r="H279" s="451" t="str">
        <f t="shared" si="2"/>
        <v/>
      </c>
      <c r="I279" s="452" t="str">
        <f t="shared" si="8"/>
        <v/>
      </c>
      <c r="J279" s="477"/>
      <c r="K279" s="434"/>
      <c r="L279" s="454" t="str">
        <f t="shared" si="3"/>
        <v/>
      </c>
      <c r="M279" s="455" t="str">
        <f t="array" ref="M279">(IFERROR(if(K279="",IF(J279="","",XLOOKUP(L279,Personnel!$B$4:$G$4,Personnel!$B$5:$G$5)),xLOOKUP(L279,Personnel!$B$4:$G$4,Personnel!$B$6:$G$6)),""))</f>
        <v/>
      </c>
      <c r="N279" s="455">
        <f t="shared" si="4"/>
        <v>0</v>
      </c>
      <c r="O279" s="434"/>
      <c r="P279" s="456" t="str">
        <f t="shared" si="5"/>
        <v/>
      </c>
      <c r="Q279" s="457">
        <f t="shared" si="6"/>
        <v>0</v>
      </c>
      <c r="R279" s="458"/>
      <c r="S279" s="459" t="str">
        <f t="array" ref="S279">IF(B279="","",XLOOKUP($B279,Product,'Product List'!D:D))</f>
        <v/>
      </c>
      <c r="T279" s="454" t="str">
        <f t="array" ref="T279">IF(B279="","",XLOOKUP($B279,Product,'Product List'!E:E))</f>
        <v/>
      </c>
      <c r="U279" s="454" t="str">
        <f t="array" ref="U279">IF(B279="","",XLOOKUP($B279,Product,'Product List'!F:F))</f>
        <v/>
      </c>
      <c r="V279" s="454" t="str">
        <f t="array" ref="V279">IF(B279="","",XLOOKUP($B279,Product,'Product List'!G:G))</f>
        <v/>
      </c>
      <c r="W279" s="434"/>
      <c r="X279" s="434" t="str">
        <f t="array" ref="X279">iferror(xlookup(B279,'Product List'!A:A,'Product List'!P:P),"")</f>
        <v/>
      </c>
      <c r="Y279" s="434">
        <f t="shared" si="10"/>
        <v>0</v>
      </c>
      <c r="Z279" s="434"/>
    </row>
    <row r="280" ht="14.25" customHeight="1">
      <c r="A280" s="454"/>
      <c r="B280" s="448"/>
      <c r="C280" s="454"/>
      <c r="D280" s="487"/>
      <c r="E280" s="487"/>
      <c r="F280" s="487"/>
      <c r="G280" s="487">
        <f t="shared" si="1"/>
        <v>0</v>
      </c>
      <c r="H280" s="451" t="str">
        <f t="shared" si="2"/>
        <v/>
      </c>
      <c r="I280" s="452" t="str">
        <f t="shared" si="8"/>
        <v/>
      </c>
      <c r="J280" s="477"/>
      <c r="K280" s="434"/>
      <c r="L280" s="454" t="str">
        <f t="shared" si="3"/>
        <v/>
      </c>
      <c r="M280" s="455" t="str">
        <f t="array" ref="M280">(IFERROR(if(K280="",IF(J280="","",XLOOKUP(L280,Personnel!$B$4:$G$4,Personnel!$B$5:$G$5)),xLOOKUP(L280,Personnel!$B$4:$G$4,Personnel!$B$6:$G$6)),""))</f>
        <v/>
      </c>
      <c r="N280" s="455">
        <f t="shared" si="4"/>
        <v>0</v>
      </c>
      <c r="O280" s="434"/>
      <c r="P280" s="456" t="str">
        <f t="shared" si="5"/>
        <v/>
      </c>
      <c r="Q280" s="457">
        <f t="shared" si="6"/>
        <v>0</v>
      </c>
      <c r="R280" s="458"/>
      <c r="S280" s="459" t="str">
        <f t="array" ref="S280">IF(B280="","",XLOOKUP($B280,Product,'Product List'!D:D))</f>
        <v/>
      </c>
      <c r="T280" s="454" t="str">
        <f t="array" ref="T280">IF(B280="","",XLOOKUP($B280,Product,'Product List'!E:E))</f>
        <v/>
      </c>
      <c r="U280" s="454" t="str">
        <f t="array" ref="U280">IF(B280="","",XLOOKUP($B280,Product,'Product List'!F:F))</f>
        <v/>
      </c>
      <c r="V280" s="454" t="str">
        <f t="array" ref="V280">IF(B280="","",XLOOKUP($B280,Product,'Product List'!G:G))</f>
        <v/>
      </c>
      <c r="W280" s="434"/>
      <c r="X280" s="434" t="str">
        <f t="array" ref="X280">iferror(xlookup(B280,'Product List'!A:A,'Product List'!P:P),"")</f>
        <v/>
      </c>
      <c r="Y280" s="434">
        <f t="shared" si="10"/>
        <v>0</v>
      </c>
      <c r="Z280" s="434"/>
    </row>
    <row r="281" ht="14.25" customHeight="1">
      <c r="A281" s="454"/>
      <c r="B281" s="448"/>
      <c r="C281" s="454"/>
      <c r="D281" s="487"/>
      <c r="E281" s="487"/>
      <c r="F281" s="487"/>
      <c r="G281" s="487">
        <f t="shared" si="1"/>
        <v>0</v>
      </c>
      <c r="H281" s="451" t="str">
        <f t="shared" si="2"/>
        <v/>
      </c>
      <c r="I281" s="452" t="str">
        <f t="shared" si="8"/>
        <v/>
      </c>
      <c r="J281" s="477"/>
      <c r="K281" s="434"/>
      <c r="L281" s="454" t="str">
        <f t="shared" si="3"/>
        <v/>
      </c>
      <c r="M281" s="455" t="str">
        <f t="array" ref="M281">(IFERROR(if(K281="",IF(J281="","",XLOOKUP(L281,Personnel!$B$4:$G$4,Personnel!$B$5:$G$5)),xLOOKUP(L281,Personnel!$B$4:$G$4,Personnel!$B$6:$G$6)),""))</f>
        <v/>
      </c>
      <c r="N281" s="455">
        <f t="shared" si="4"/>
        <v>0</v>
      </c>
      <c r="O281" s="434"/>
      <c r="P281" s="456" t="str">
        <f t="shared" si="5"/>
        <v/>
      </c>
      <c r="Q281" s="457">
        <f t="shared" si="6"/>
        <v>0</v>
      </c>
      <c r="R281" s="458"/>
      <c r="S281" s="459" t="str">
        <f t="array" ref="S281">IF(B281="","",XLOOKUP($B281,Product,'Product List'!D:D))</f>
        <v/>
      </c>
      <c r="T281" s="454" t="str">
        <f t="array" ref="T281">IF(B281="","",XLOOKUP($B281,Product,'Product List'!E:E))</f>
        <v/>
      </c>
      <c r="U281" s="454" t="str">
        <f t="array" ref="U281">IF(B281="","",XLOOKUP($B281,Product,'Product List'!F:F))</f>
        <v/>
      </c>
      <c r="V281" s="454" t="str">
        <f t="array" ref="V281">IF(B281="","",XLOOKUP($B281,Product,'Product List'!G:G))</f>
        <v/>
      </c>
      <c r="W281" s="434"/>
      <c r="X281" s="434" t="str">
        <f t="array" ref="X281">iferror(xlookup(B281,'Product List'!A:A,'Product List'!P:P),"")</f>
        <v/>
      </c>
      <c r="Y281" s="434">
        <f t="shared" si="10"/>
        <v>0</v>
      </c>
      <c r="Z281" s="434"/>
    </row>
    <row r="282" ht="14.25" customHeight="1">
      <c r="A282" s="454"/>
      <c r="B282" s="448"/>
      <c r="C282" s="454"/>
      <c r="D282" s="487"/>
      <c r="E282" s="487"/>
      <c r="F282" s="487"/>
      <c r="G282" s="487">
        <f t="shared" si="1"/>
        <v>0</v>
      </c>
      <c r="H282" s="451" t="str">
        <f t="shared" si="2"/>
        <v/>
      </c>
      <c r="I282" s="452" t="str">
        <f t="shared" si="8"/>
        <v/>
      </c>
      <c r="J282" s="477"/>
      <c r="K282" s="434"/>
      <c r="L282" s="454" t="str">
        <f t="shared" si="3"/>
        <v/>
      </c>
      <c r="M282" s="455" t="str">
        <f t="array" ref="M282">(IFERROR(if(K282="",IF(J282="","",XLOOKUP(L282,Personnel!$B$4:$G$4,Personnel!$B$5:$G$5)),xLOOKUP(L282,Personnel!$B$4:$G$4,Personnel!$B$6:$G$6)),""))</f>
        <v/>
      </c>
      <c r="N282" s="455">
        <f t="shared" si="4"/>
        <v>0</v>
      </c>
      <c r="O282" s="434"/>
      <c r="P282" s="456" t="str">
        <f t="shared" si="5"/>
        <v/>
      </c>
      <c r="Q282" s="457">
        <f t="shared" si="6"/>
        <v>0</v>
      </c>
      <c r="R282" s="458"/>
      <c r="S282" s="459" t="str">
        <f t="array" ref="S282">IF(B282="","",XLOOKUP($B282,Product,'Product List'!D:D))</f>
        <v/>
      </c>
      <c r="T282" s="454" t="str">
        <f t="array" ref="T282">IF(B282="","",XLOOKUP($B282,Product,'Product List'!E:E))</f>
        <v/>
      </c>
      <c r="U282" s="454" t="str">
        <f t="array" ref="U282">IF(B282="","",XLOOKUP($B282,Product,'Product List'!F:F))</f>
        <v/>
      </c>
      <c r="V282" s="454" t="str">
        <f t="array" ref="V282">IF(B282="","",XLOOKUP($B282,Product,'Product List'!G:G))</f>
        <v/>
      </c>
      <c r="W282" s="434"/>
      <c r="X282" s="434" t="str">
        <f t="array" ref="X282">iferror(xlookup(B282,'Product List'!A:A,'Product List'!P:P),"")</f>
        <v/>
      </c>
      <c r="Y282" s="434">
        <f t="shared" si="10"/>
        <v>0</v>
      </c>
      <c r="Z282" s="434"/>
    </row>
    <row r="283" ht="14.25" customHeight="1">
      <c r="A283" s="454"/>
      <c r="B283" s="448"/>
      <c r="C283" s="454"/>
      <c r="D283" s="487"/>
      <c r="E283" s="487"/>
      <c r="F283" s="487"/>
      <c r="G283" s="487">
        <f t="shared" si="1"/>
        <v>0</v>
      </c>
      <c r="H283" s="451" t="str">
        <f t="shared" si="2"/>
        <v/>
      </c>
      <c r="I283" s="452" t="str">
        <f t="shared" si="8"/>
        <v/>
      </c>
      <c r="J283" s="477"/>
      <c r="K283" s="434"/>
      <c r="L283" s="454" t="str">
        <f t="shared" si="3"/>
        <v/>
      </c>
      <c r="M283" s="455" t="str">
        <f t="array" ref="M283">(IFERROR(if(K283="",IF(J283="","",XLOOKUP(L283,Personnel!$B$4:$G$4,Personnel!$B$5:$G$5)),xLOOKUP(L283,Personnel!$B$4:$G$4,Personnel!$B$6:$G$6)),""))</f>
        <v/>
      </c>
      <c r="N283" s="455">
        <f t="shared" si="4"/>
        <v>0</v>
      </c>
      <c r="O283" s="434"/>
      <c r="P283" s="456" t="str">
        <f t="shared" si="5"/>
        <v/>
      </c>
      <c r="Q283" s="457">
        <f t="shared" si="6"/>
        <v>0</v>
      </c>
      <c r="R283" s="458"/>
      <c r="S283" s="459" t="str">
        <f t="array" ref="S283">IF(B283="","",XLOOKUP($B283,Product,'Product List'!D:D))</f>
        <v/>
      </c>
      <c r="T283" s="454" t="str">
        <f t="array" ref="T283">IF(B283="","",XLOOKUP($B283,Product,'Product List'!E:E))</f>
        <v/>
      </c>
      <c r="U283" s="454" t="str">
        <f t="array" ref="U283">IF(B283="","",XLOOKUP($B283,Product,'Product List'!F:F))</f>
        <v/>
      </c>
      <c r="V283" s="454" t="str">
        <f t="array" ref="V283">IF(B283="","",XLOOKUP($B283,Product,'Product List'!G:G))</f>
        <v/>
      </c>
      <c r="W283" s="434"/>
      <c r="X283" s="434" t="str">
        <f t="array" ref="X283">iferror(xlookup(B283,'Product List'!A:A,'Product List'!P:P),"")</f>
        <v/>
      </c>
      <c r="Y283" s="434">
        <f t="shared" si="10"/>
        <v>0</v>
      </c>
      <c r="Z283" s="434"/>
    </row>
    <row r="284" ht="14.25" customHeight="1">
      <c r="A284" s="454"/>
      <c r="B284" s="448"/>
      <c r="C284" s="454"/>
      <c r="D284" s="487"/>
      <c r="E284" s="487"/>
      <c r="F284" s="487"/>
      <c r="G284" s="487">
        <f t="shared" si="1"/>
        <v>0</v>
      </c>
      <c r="H284" s="451" t="str">
        <f t="shared" si="2"/>
        <v/>
      </c>
      <c r="I284" s="452" t="str">
        <f t="shared" si="8"/>
        <v/>
      </c>
      <c r="J284" s="477"/>
      <c r="K284" s="434"/>
      <c r="L284" s="454" t="str">
        <f t="shared" si="3"/>
        <v/>
      </c>
      <c r="M284" s="455" t="str">
        <f t="array" ref="M284">(IFERROR(if(K284="",IF(J284="","",XLOOKUP(L284,Personnel!$B$4:$G$4,Personnel!$B$5:$G$5)),xLOOKUP(L284,Personnel!$B$4:$G$4,Personnel!$B$6:$G$6)),""))</f>
        <v/>
      </c>
      <c r="N284" s="455">
        <f t="shared" si="4"/>
        <v>0</v>
      </c>
      <c r="O284" s="434"/>
      <c r="P284" s="456" t="str">
        <f t="shared" si="5"/>
        <v/>
      </c>
      <c r="Q284" s="457">
        <f t="shared" si="6"/>
        <v>0</v>
      </c>
      <c r="R284" s="458"/>
      <c r="S284" s="459" t="str">
        <f t="array" ref="S284">IF(B284="","",XLOOKUP($B284,Product,'Product List'!D:D))</f>
        <v/>
      </c>
      <c r="T284" s="454" t="str">
        <f t="array" ref="T284">IF(B284="","",XLOOKUP($B284,Product,'Product List'!E:E))</f>
        <v/>
      </c>
      <c r="U284" s="454" t="str">
        <f t="array" ref="U284">IF(B284="","",XLOOKUP($B284,Product,'Product List'!F:F))</f>
        <v/>
      </c>
      <c r="V284" s="454" t="str">
        <f t="array" ref="V284">IF(B284="","",XLOOKUP($B284,Product,'Product List'!G:G))</f>
        <v/>
      </c>
      <c r="W284" s="434"/>
      <c r="X284" s="434" t="str">
        <f t="array" ref="X284">iferror(xlookup(B284,'Product List'!A:A,'Product List'!P:P),"")</f>
        <v/>
      </c>
      <c r="Y284" s="434">
        <f t="shared" si="10"/>
        <v>0</v>
      </c>
      <c r="Z284" s="434"/>
    </row>
    <row r="285" ht="14.25" customHeight="1">
      <c r="A285" s="454"/>
      <c r="B285" s="448"/>
      <c r="C285" s="454"/>
      <c r="D285" s="487"/>
      <c r="E285" s="487"/>
      <c r="F285" s="487"/>
      <c r="G285" s="487">
        <f t="shared" si="1"/>
        <v>0</v>
      </c>
      <c r="H285" s="451" t="str">
        <f t="shared" si="2"/>
        <v/>
      </c>
      <c r="I285" s="452" t="str">
        <f t="shared" si="8"/>
        <v/>
      </c>
      <c r="J285" s="477"/>
      <c r="K285" s="434"/>
      <c r="L285" s="454" t="str">
        <f t="shared" si="3"/>
        <v/>
      </c>
      <c r="M285" s="455" t="str">
        <f t="array" ref="M285">(IFERROR(if(K285="",IF(J285="","",XLOOKUP(L285,Personnel!$B$4:$G$4,Personnel!$B$5:$G$5)),xLOOKUP(L285,Personnel!$B$4:$G$4,Personnel!$B$6:$G$6)),""))</f>
        <v/>
      </c>
      <c r="N285" s="455">
        <f t="shared" si="4"/>
        <v>0</v>
      </c>
      <c r="O285" s="434"/>
      <c r="P285" s="456" t="str">
        <f t="shared" si="5"/>
        <v/>
      </c>
      <c r="Q285" s="457">
        <f t="shared" si="6"/>
        <v>0</v>
      </c>
      <c r="R285" s="458"/>
      <c r="S285" s="459" t="str">
        <f t="array" ref="S285">IF(B285="","",XLOOKUP($B285,Product,'Product List'!D:D))</f>
        <v/>
      </c>
      <c r="T285" s="454" t="str">
        <f t="array" ref="T285">IF(B285="","",XLOOKUP($B285,Product,'Product List'!E:E))</f>
        <v/>
      </c>
      <c r="U285" s="454" t="str">
        <f t="array" ref="U285">IF(B285="","",XLOOKUP($B285,Product,'Product List'!F:F))</f>
        <v/>
      </c>
      <c r="V285" s="454" t="str">
        <f t="array" ref="V285">IF(B285="","",XLOOKUP($B285,Product,'Product List'!G:G))</f>
        <v/>
      </c>
      <c r="W285" s="434"/>
      <c r="X285" s="434" t="str">
        <f t="array" ref="X285">iferror(xlookup(B285,'Product List'!A:A,'Product List'!P:P),"")</f>
        <v/>
      </c>
      <c r="Y285" s="434">
        <f t="shared" si="10"/>
        <v>0</v>
      </c>
      <c r="Z285" s="434"/>
    </row>
    <row r="286" ht="14.25" customHeight="1">
      <c r="A286" s="454"/>
      <c r="B286" s="448"/>
      <c r="C286" s="454"/>
      <c r="D286" s="487"/>
      <c r="E286" s="487"/>
      <c r="F286" s="487"/>
      <c r="G286" s="487">
        <f t="shared" si="1"/>
        <v>0</v>
      </c>
      <c r="H286" s="451" t="str">
        <f t="shared" si="2"/>
        <v/>
      </c>
      <c r="I286" s="452" t="str">
        <f t="shared" si="8"/>
        <v/>
      </c>
      <c r="J286" s="477"/>
      <c r="K286" s="434"/>
      <c r="L286" s="454" t="str">
        <f t="shared" si="3"/>
        <v/>
      </c>
      <c r="M286" s="455" t="str">
        <f t="array" ref="M286">(IFERROR(if(K286="",IF(J286="","",XLOOKUP(L286,Personnel!$B$4:$G$4,Personnel!$B$5:$G$5)),xLOOKUP(L286,Personnel!$B$4:$G$4,Personnel!$B$6:$G$6)),""))</f>
        <v/>
      </c>
      <c r="N286" s="455">
        <f t="shared" si="4"/>
        <v>0</v>
      </c>
      <c r="O286" s="434"/>
      <c r="P286" s="456" t="str">
        <f t="shared" si="5"/>
        <v/>
      </c>
      <c r="Q286" s="457">
        <f t="shared" si="6"/>
        <v>0</v>
      </c>
      <c r="R286" s="458"/>
      <c r="S286" s="459" t="str">
        <f t="array" ref="S286">IF(B286="","",XLOOKUP($B286,Product,'Product List'!D:D))</f>
        <v/>
      </c>
      <c r="T286" s="454" t="str">
        <f t="array" ref="T286">IF(B286="","",XLOOKUP($B286,Product,'Product List'!E:E))</f>
        <v/>
      </c>
      <c r="U286" s="454" t="str">
        <f t="array" ref="U286">IF(B286="","",XLOOKUP($B286,Product,'Product List'!F:F))</f>
        <v/>
      </c>
      <c r="V286" s="454" t="str">
        <f t="array" ref="V286">IF(B286="","",XLOOKUP($B286,Product,'Product List'!G:G))</f>
        <v/>
      </c>
      <c r="W286" s="434"/>
      <c r="X286" s="434" t="str">
        <f t="array" ref="X286">iferror(xlookup(B286,'Product List'!A:A,'Product List'!P:P),"")</f>
        <v/>
      </c>
      <c r="Y286" s="434">
        <f t="shared" si="10"/>
        <v>0</v>
      </c>
      <c r="Z286" s="434"/>
    </row>
    <row r="287" ht="14.25" customHeight="1">
      <c r="A287" s="454"/>
      <c r="B287" s="448"/>
      <c r="C287" s="454"/>
      <c r="D287" s="487"/>
      <c r="E287" s="487"/>
      <c r="F287" s="487"/>
      <c r="G287" s="487">
        <f t="shared" si="1"/>
        <v>0</v>
      </c>
      <c r="H287" s="451" t="str">
        <f t="shared" si="2"/>
        <v/>
      </c>
      <c r="I287" s="452" t="str">
        <f t="shared" si="8"/>
        <v/>
      </c>
      <c r="J287" s="477"/>
      <c r="K287" s="434"/>
      <c r="L287" s="454" t="str">
        <f t="shared" si="3"/>
        <v/>
      </c>
      <c r="M287" s="455" t="str">
        <f t="array" ref="M287">(IFERROR(if(K287="",IF(J287="","",XLOOKUP(L287,Personnel!$B$4:$G$4,Personnel!$B$5:$G$5)),xLOOKUP(L287,Personnel!$B$4:$G$4,Personnel!$B$6:$G$6)),""))</f>
        <v/>
      </c>
      <c r="N287" s="455">
        <f t="shared" si="4"/>
        <v>0</v>
      </c>
      <c r="O287" s="434"/>
      <c r="P287" s="456" t="str">
        <f t="shared" si="5"/>
        <v/>
      </c>
      <c r="Q287" s="457">
        <f t="shared" si="6"/>
        <v>0</v>
      </c>
      <c r="R287" s="458"/>
      <c r="S287" s="459" t="str">
        <f t="array" ref="S287">IF(B287="","",XLOOKUP($B287,Product,'Product List'!D:D))</f>
        <v/>
      </c>
      <c r="T287" s="454" t="str">
        <f t="array" ref="T287">IF(B287="","",XLOOKUP($B287,Product,'Product List'!E:E))</f>
        <v/>
      </c>
      <c r="U287" s="454" t="str">
        <f t="array" ref="U287">IF(B287="","",XLOOKUP($B287,Product,'Product List'!F:F))</f>
        <v/>
      </c>
      <c r="V287" s="454" t="str">
        <f t="array" ref="V287">IF(B287="","",XLOOKUP($B287,Product,'Product List'!G:G))</f>
        <v/>
      </c>
      <c r="W287" s="434"/>
      <c r="X287" s="434" t="str">
        <f t="array" ref="X287">iferror(xlookup(B287,'Product List'!A:A,'Product List'!P:P),"")</f>
        <v/>
      </c>
      <c r="Y287" s="434">
        <f t="shared" si="10"/>
        <v>0</v>
      </c>
      <c r="Z287" s="434"/>
    </row>
    <row r="288" ht="14.25" customHeight="1">
      <c r="A288" s="454"/>
      <c r="B288" s="448"/>
      <c r="C288" s="454"/>
      <c r="D288" s="487"/>
      <c r="E288" s="487"/>
      <c r="F288" s="487"/>
      <c r="G288" s="487">
        <f t="shared" si="1"/>
        <v>0</v>
      </c>
      <c r="H288" s="451" t="str">
        <f t="shared" si="2"/>
        <v/>
      </c>
      <c r="I288" s="452" t="str">
        <f t="shared" si="8"/>
        <v/>
      </c>
      <c r="J288" s="477"/>
      <c r="K288" s="434"/>
      <c r="L288" s="454" t="str">
        <f t="shared" si="3"/>
        <v/>
      </c>
      <c r="M288" s="455" t="str">
        <f t="array" ref="M288">(IFERROR(if(K288="",IF(J288="","",XLOOKUP(L288,Personnel!$B$4:$G$4,Personnel!$B$5:$G$5)),xLOOKUP(L288,Personnel!$B$4:$G$4,Personnel!$B$6:$G$6)),""))</f>
        <v/>
      </c>
      <c r="N288" s="455">
        <f t="shared" si="4"/>
        <v>0</v>
      </c>
      <c r="O288" s="434"/>
      <c r="P288" s="456" t="str">
        <f t="shared" si="5"/>
        <v/>
      </c>
      <c r="Q288" s="457">
        <f t="shared" si="6"/>
        <v>0</v>
      </c>
      <c r="R288" s="458"/>
      <c r="S288" s="459" t="str">
        <f t="array" ref="S288">IF(B288="","",XLOOKUP($B288,Product,'Product List'!D:D))</f>
        <v/>
      </c>
      <c r="T288" s="454" t="str">
        <f t="array" ref="T288">IF(B288="","",XLOOKUP($B288,Product,'Product List'!E:E))</f>
        <v/>
      </c>
      <c r="U288" s="454" t="str">
        <f t="array" ref="U288">IF(B288="","",XLOOKUP($B288,Product,'Product List'!F:F))</f>
        <v/>
      </c>
      <c r="V288" s="454" t="str">
        <f t="array" ref="V288">IF(B288="","",XLOOKUP($B288,Product,'Product List'!G:G))</f>
        <v/>
      </c>
      <c r="W288" s="434"/>
      <c r="X288" s="434" t="str">
        <f t="array" ref="X288">iferror(xlookup(B288,'Product List'!A:A,'Product List'!P:P),"")</f>
        <v/>
      </c>
      <c r="Y288" s="434">
        <f t="shared" si="10"/>
        <v>0</v>
      </c>
      <c r="Z288" s="434"/>
    </row>
    <row r="289" ht="14.25" customHeight="1">
      <c r="A289" s="454"/>
      <c r="B289" s="448"/>
      <c r="C289" s="454"/>
      <c r="D289" s="487"/>
      <c r="E289" s="487"/>
      <c r="F289" s="487"/>
      <c r="G289" s="487">
        <f t="shared" si="1"/>
        <v>0</v>
      </c>
      <c r="H289" s="451" t="str">
        <f t="shared" si="2"/>
        <v/>
      </c>
      <c r="I289" s="452" t="str">
        <f t="shared" si="8"/>
        <v/>
      </c>
      <c r="J289" s="477"/>
      <c r="K289" s="434"/>
      <c r="L289" s="454" t="str">
        <f t="shared" si="3"/>
        <v/>
      </c>
      <c r="M289" s="455" t="str">
        <f t="array" ref="M289">(IFERROR(if(K289="",IF(J289="","",XLOOKUP(L289,Personnel!$B$4:$G$4,Personnel!$B$5:$G$5)),xLOOKUP(L289,Personnel!$B$4:$G$4,Personnel!$B$6:$G$6)),""))</f>
        <v/>
      </c>
      <c r="N289" s="455">
        <f t="shared" si="4"/>
        <v>0</v>
      </c>
      <c r="O289" s="434"/>
      <c r="P289" s="456" t="str">
        <f t="shared" si="5"/>
        <v/>
      </c>
      <c r="Q289" s="457">
        <f t="shared" si="6"/>
        <v>0</v>
      </c>
      <c r="R289" s="458"/>
      <c r="S289" s="459" t="str">
        <f t="array" ref="S289">IF(B289="","",XLOOKUP($B289,Product,'Product List'!D:D))</f>
        <v/>
      </c>
      <c r="T289" s="454" t="str">
        <f t="array" ref="T289">IF(B289="","",XLOOKUP($B289,Product,'Product List'!E:E))</f>
        <v/>
      </c>
      <c r="U289" s="454" t="str">
        <f t="array" ref="U289">IF(B289="","",XLOOKUP($B289,Product,'Product List'!F:F))</f>
        <v/>
      </c>
      <c r="V289" s="454" t="str">
        <f t="array" ref="V289">IF(B289="","",XLOOKUP($B289,Product,'Product List'!G:G))</f>
        <v/>
      </c>
      <c r="W289" s="434"/>
      <c r="X289" s="434" t="str">
        <f t="array" ref="X289">iferror(xlookup(B289,'Product List'!A:A,'Product List'!P:P),"")</f>
        <v/>
      </c>
      <c r="Y289" s="434">
        <f t="shared" si="10"/>
        <v>0</v>
      </c>
      <c r="Z289" s="434"/>
    </row>
    <row r="290" ht="14.25" customHeight="1">
      <c r="A290" s="454"/>
      <c r="B290" s="448"/>
      <c r="C290" s="454"/>
      <c r="D290" s="487"/>
      <c r="E290" s="487"/>
      <c r="F290" s="487"/>
      <c r="G290" s="487">
        <f t="shared" si="1"/>
        <v>0</v>
      </c>
      <c r="H290" s="451" t="str">
        <f t="shared" si="2"/>
        <v/>
      </c>
      <c r="I290" s="452" t="str">
        <f t="shared" si="8"/>
        <v/>
      </c>
      <c r="J290" s="477"/>
      <c r="K290" s="434"/>
      <c r="L290" s="454" t="str">
        <f t="shared" si="3"/>
        <v/>
      </c>
      <c r="M290" s="455" t="str">
        <f t="array" ref="M290">(IFERROR(if(K290="",IF(J290="","",XLOOKUP(L290,Personnel!$B$4:$G$4,Personnel!$B$5:$G$5)),xLOOKUP(L290,Personnel!$B$4:$G$4,Personnel!$B$6:$G$6)),""))</f>
        <v/>
      </c>
      <c r="N290" s="455">
        <f t="shared" si="4"/>
        <v>0</v>
      </c>
      <c r="O290" s="434"/>
      <c r="P290" s="456" t="str">
        <f t="shared" si="5"/>
        <v/>
      </c>
      <c r="Q290" s="457">
        <f t="shared" si="6"/>
        <v>0</v>
      </c>
      <c r="R290" s="458"/>
      <c r="S290" s="459" t="str">
        <f t="array" ref="S290">IF(B290="","",XLOOKUP($B290,Product,'Product List'!D:D))</f>
        <v/>
      </c>
      <c r="T290" s="454" t="str">
        <f t="array" ref="T290">IF(B290="","",XLOOKUP($B290,Product,'Product List'!E:E))</f>
        <v/>
      </c>
      <c r="U290" s="454" t="str">
        <f t="array" ref="U290">IF(B290="","",XLOOKUP($B290,Product,'Product List'!F:F))</f>
        <v/>
      </c>
      <c r="V290" s="454" t="str">
        <f t="array" ref="V290">IF(B290="","",XLOOKUP($B290,Product,'Product List'!G:G))</f>
        <v/>
      </c>
      <c r="W290" s="434"/>
      <c r="X290" s="434" t="str">
        <f t="array" ref="X290">iferror(xlookup(B290,'Product List'!A:A,'Product List'!P:P),"")</f>
        <v/>
      </c>
      <c r="Y290" s="434">
        <f t="shared" si="10"/>
        <v>0</v>
      </c>
      <c r="Z290" s="434"/>
    </row>
    <row r="291" ht="14.25" customHeight="1">
      <c r="A291" s="454"/>
      <c r="B291" s="448"/>
      <c r="C291" s="454"/>
      <c r="D291" s="487"/>
      <c r="E291" s="487"/>
      <c r="F291" s="487"/>
      <c r="G291" s="487">
        <f t="shared" si="1"/>
        <v>0</v>
      </c>
      <c r="H291" s="451" t="str">
        <f t="shared" si="2"/>
        <v/>
      </c>
      <c r="I291" s="452" t="str">
        <f t="shared" si="8"/>
        <v/>
      </c>
      <c r="J291" s="477"/>
      <c r="K291" s="434"/>
      <c r="L291" s="454" t="str">
        <f t="shared" si="3"/>
        <v/>
      </c>
      <c r="M291" s="455" t="str">
        <f t="array" ref="M291">(IFERROR(if(K291="",IF(J291="","",XLOOKUP(L291,Personnel!$B$4:$G$4,Personnel!$B$5:$G$5)),xLOOKUP(L291,Personnel!$B$4:$G$4,Personnel!$B$6:$G$6)),""))</f>
        <v/>
      </c>
      <c r="N291" s="455">
        <f t="shared" si="4"/>
        <v>0</v>
      </c>
      <c r="O291" s="434"/>
      <c r="P291" s="456" t="str">
        <f t="shared" si="5"/>
        <v/>
      </c>
      <c r="Q291" s="457">
        <f t="shared" si="6"/>
        <v>0</v>
      </c>
      <c r="R291" s="458"/>
      <c r="S291" s="459" t="str">
        <f t="array" ref="S291">IF(B291="","",XLOOKUP($B291,Product,'Product List'!D:D))</f>
        <v/>
      </c>
      <c r="T291" s="454" t="str">
        <f t="array" ref="T291">IF(B291="","",XLOOKUP($B291,Product,'Product List'!E:E))</f>
        <v/>
      </c>
      <c r="U291" s="454" t="str">
        <f t="array" ref="U291">IF(B291="","",XLOOKUP($B291,Product,'Product List'!F:F))</f>
        <v/>
      </c>
      <c r="V291" s="454" t="str">
        <f t="array" ref="V291">IF(B291="","",XLOOKUP($B291,Product,'Product List'!G:G))</f>
        <v/>
      </c>
      <c r="W291" s="434"/>
      <c r="X291" s="434" t="str">
        <f t="array" ref="X291">iferror(xlookup(B291,'Product List'!A:A,'Product List'!P:P),"")</f>
        <v/>
      </c>
      <c r="Y291" s="434">
        <f t="shared" si="10"/>
        <v>0</v>
      </c>
      <c r="Z291" s="434"/>
    </row>
    <row r="292" ht="14.25" customHeight="1">
      <c r="A292" s="454"/>
      <c r="B292" s="448"/>
      <c r="C292" s="454"/>
      <c r="D292" s="487"/>
      <c r="E292" s="487"/>
      <c r="F292" s="487"/>
      <c r="G292" s="487">
        <f t="shared" si="1"/>
        <v>0</v>
      </c>
      <c r="H292" s="451" t="str">
        <f t="shared" si="2"/>
        <v/>
      </c>
      <c r="I292" s="452" t="str">
        <f t="shared" si="8"/>
        <v/>
      </c>
      <c r="J292" s="477"/>
      <c r="K292" s="434"/>
      <c r="L292" s="454" t="str">
        <f t="shared" si="3"/>
        <v/>
      </c>
      <c r="M292" s="455" t="str">
        <f t="array" ref="M292">(IFERROR(if(K292="",IF(J292="","",XLOOKUP(L292,Personnel!$B$4:$G$4,Personnel!$B$5:$G$5)),xLOOKUP(L292,Personnel!$B$4:$G$4,Personnel!$B$6:$G$6)),""))</f>
        <v/>
      </c>
      <c r="N292" s="455">
        <f t="shared" si="4"/>
        <v>0</v>
      </c>
      <c r="O292" s="434"/>
      <c r="P292" s="456" t="str">
        <f t="shared" si="5"/>
        <v/>
      </c>
      <c r="Q292" s="457">
        <f t="shared" si="6"/>
        <v>0</v>
      </c>
      <c r="R292" s="458"/>
      <c r="S292" s="459" t="str">
        <f t="array" ref="S292">IF(B292="","",XLOOKUP($B292,Product,'Product List'!D:D))</f>
        <v/>
      </c>
      <c r="T292" s="454" t="str">
        <f t="array" ref="T292">IF(B292="","",XLOOKUP($B292,Product,'Product List'!E:E))</f>
        <v/>
      </c>
      <c r="U292" s="454" t="str">
        <f t="array" ref="U292">IF(B292="","",XLOOKUP($B292,Product,'Product List'!F:F))</f>
        <v/>
      </c>
      <c r="V292" s="454" t="str">
        <f t="array" ref="V292">IF(B292="","",XLOOKUP($B292,Product,'Product List'!G:G))</f>
        <v/>
      </c>
      <c r="W292" s="434"/>
      <c r="X292" s="434" t="str">
        <f t="array" ref="X292">iferror(xlookup(B292,'Product List'!A:A,'Product List'!P:P),"")</f>
        <v/>
      </c>
      <c r="Y292" s="434">
        <f t="shared" si="10"/>
        <v>0</v>
      </c>
      <c r="Z292" s="434"/>
    </row>
    <row r="293" ht="14.25" customHeight="1">
      <c r="A293" s="454"/>
      <c r="B293" s="448"/>
      <c r="C293" s="454"/>
      <c r="D293" s="487"/>
      <c r="E293" s="487"/>
      <c r="F293" s="487"/>
      <c r="G293" s="487">
        <f t="shared" si="1"/>
        <v>0</v>
      </c>
      <c r="H293" s="451" t="str">
        <f t="shared" si="2"/>
        <v/>
      </c>
      <c r="I293" s="452" t="str">
        <f t="shared" si="8"/>
        <v/>
      </c>
      <c r="J293" s="477"/>
      <c r="K293" s="434"/>
      <c r="L293" s="454" t="str">
        <f t="shared" si="3"/>
        <v/>
      </c>
      <c r="M293" s="455" t="str">
        <f t="array" ref="M293">(IFERROR(if(K293="",IF(J293="","",XLOOKUP(L293,Personnel!$B$4:$G$4,Personnel!$B$5:$G$5)),xLOOKUP(L293,Personnel!$B$4:$G$4,Personnel!$B$6:$G$6)),""))</f>
        <v/>
      </c>
      <c r="N293" s="455">
        <f t="shared" si="4"/>
        <v>0</v>
      </c>
      <c r="O293" s="434"/>
      <c r="P293" s="456" t="str">
        <f t="shared" si="5"/>
        <v/>
      </c>
      <c r="Q293" s="457">
        <f t="shared" si="6"/>
        <v>0</v>
      </c>
      <c r="R293" s="458"/>
      <c r="S293" s="459" t="str">
        <f t="array" ref="S293">IF(B293="","",XLOOKUP($B293,Product,'Product List'!D:D))</f>
        <v/>
      </c>
      <c r="T293" s="454" t="str">
        <f t="array" ref="T293">IF(B293="","",XLOOKUP($B293,Product,'Product List'!E:E))</f>
        <v/>
      </c>
      <c r="U293" s="454" t="str">
        <f t="array" ref="U293">IF(B293="","",XLOOKUP($B293,Product,'Product List'!F:F))</f>
        <v/>
      </c>
      <c r="V293" s="454" t="str">
        <f t="array" ref="V293">IF(B293="","",XLOOKUP($B293,Product,'Product List'!G:G))</f>
        <v/>
      </c>
      <c r="W293" s="434"/>
      <c r="X293" s="434" t="str">
        <f t="array" ref="X293">iferror(xlookup(B293,'Product List'!A:A,'Product List'!P:P),"")</f>
        <v/>
      </c>
      <c r="Y293" s="434">
        <f t="shared" si="10"/>
        <v>0</v>
      </c>
      <c r="Z293" s="434"/>
    </row>
    <row r="294" ht="14.25" customHeight="1">
      <c r="A294" s="454"/>
      <c r="B294" s="448"/>
      <c r="C294" s="454"/>
      <c r="D294" s="487"/>
      <c r="E294" s="487"/>
      <c r="F294" s="487"/>
      <c r="G294" s="487">
        <f t="shared" si="1"/>
        <v>0</v>
      </c>
      <c r="H294" s="451" t="str">
        <f t="shared" si="2"/>
        <v/>
      </c>
      <c r="I294" s="452" t="str">
        <f t="shared" si="8"/>
        <v/>
      </c>
      <c r="J294" s="477"/>
      <c r="K294" s="434"/>
      <c r="L294" s="454" t="str">
        <f t="shared" si="3"/>
        <v/>
      </c>
      <c r="M294" s="455" t="str">
        <f t="array" ref="M294">(IFERROR(if(K294="",IF(J294="","",XLOOKUP(L294,Personnel!$B$4:$G$4,Personnel!$B$5:$G$5)),xLOOKUP(L294,Personnel!$B$4:$G$4,Personnel!$B$6:$G$6)),""))</f>
        <v/>
      </c>
      <c r="N294" s="455">
        <f t="shared" si="4"/>
        <v>0</v>
      </c>
      <c r="O294" s="434"/>
      <c r="P294" s="456" t="str">
        <f t="shared" si="5"/>
        <v/>
      </c>
      <c r="Q294" s="457">
        <f t="shared" si="6"/>
        <v>0</v>
      </c>
      <c r="R294" s="458"/>
      <c r="S294" s="459" t="str">
        <f t="array" ref="S294">IF(B294="","",XLOOKUP($B294,Product,'Product List'!D:D))</f>
        <v/>
      </c>
      <c r="T294" s="454" t="str">
        <f t="array" ref="T294">IF(B294="","",XLOOKUP($B294,Product,'Product List'!E:E))</f>
        <v/>
      </c>
      <c r="U294" s="454" t="str">
        <f t="array" ref="U294">IF(B294="","",XLOOKUP($B294,Product,'Product List'!F:F))</f>
        <v/>
      </c>
      <c r="V294" s="454" t="str">
        <f t="array" ref="V294">IF(B294="","",XLOOKUP($B294,Product,'Product List'!G:G))</f>
        <v/>
      </c>
      <c r="W294" s="434"/>
      <c r="X294" s="434" t="str">
        <f t="array" ref="X294">iferror(xlookup(B294,'Product List'!A:A,'Product List'!P:P),"")</f>
        <v/>
      </c>
      <c r="Y294" s="434">
        <f t="shared" si="10"/>
        <v>0</v>
      </c>
      <c r="Z294" s="434"/>
    </row>
    <row r="295" ht="14.25" customHeight="1">
      <c r="A295" s="454"/>
      <c r="B295" s="448"/>
      <c r="C295" s="454"/>
      <c r="D295" s="487"/>
      <c r="E295" s="487"/>
      <c r="F295" s="487"/>
      <c r="G295" s="487">
        <f t="shared" si="1"/>
        <v>0</v>
      </c>
      <c r="H295" s="451" t="str">
        <f t="shared" si="2"/>
        <v/>
      </c>
      <c r="I295" s="452" t="str">
        <f t="shared" si="8"/>
        <v/>
      </c>
      <c r="J295" s="477"/>
      <c r="K295" s="434"/>
      <c r="L295" s="454" t="str">
        <f t="shared" si="3"/>
        <v/>
      </c>
      <c r="M295" s="455" t="str">
        <f t="array" ref="M295">(IFERROR(if(K295="",IF(J295="","",XLOOKUP(L295,Personnel!$B$4:$G$4,Personnel!$B$5:$G$5)),xLOOKUP(L295,Personnel!$B$4:$G$4,Personnel!$B$6:$G$6)),""))</f>
        <v/>
      </c>
      <c r="N295" s="455">
        <f t="shared" si="4"/>
        <v>0</v>
      </c>
      <c r="O295" s="434"/>
      <c r="P295" s="456" t="str">
        <f t="shared" si="5"/>
        <v/>
      </c>
      <c r="Q295" s="457">
        <f t="shared" si="6"/>
        <v>0</v>
      </c>
      <c r="R295" s="458"/>
      <c r="S295" s="459" t="str">
        <f t="array" ref="S295">IF(B295="","",XLOOKUP($B295,Product,'Product List'!D:D))</f>
        <v/>
      </c>
      <c r="T295" s="454" t="str">
        <f t="array" ref="T295">IF(B295="","",XLOOKUP($B295,Product,'Product List'!E:E))</f>
        <v/>
      </c>
      <c r="U295" s="454" t="str">
        <f t="array" ref="U295">IF(B295="","",XLOOKUP($B295,Product,'Product List'!F:F))</f>
        <v/>
      </c>
      <c r="V295" s="454" t="str">
        <f t="array" ref="V295">IF(B295="","",XLOOKUP($B295,Product,'Product List'!G:G))</f>
        <v/>
      </c>
      <c r="W295" s="434"/>
      <c r="X295" s="434" t="str">
        <f t="array" ref="X295">iferror(xlookup(B295,'Product List'!A:A,'Product List'!P:P),"")</f>
        <v/>
      </c>
      <c r="Y295" s="434">
        <f t="shared" si="10"/>
        <v>0</v>
      </c>
      <c r="Z295" s="434"/>
    </row>
    <row r="296" ht="14.25" customHeight="1">
      <c r="A296" s="454"/>
      <c r="B296" s="448"/>
      <c r="C296" s="454"/>
      <c r="D296" s="487"/>
      <c r="E296" s="487"/>
      <c r="F296" s="487"/>
      <c r="G296" s="487">
        <f t="shared" si="1"/>
        <v>0</v>
      </c>
      <c r="H296" s="451" t="str">
        <f t="shared" si="2"/>
        <v/>
      </c>
      <c r="I296" s="452" t="str">
        <f t="shared" si="8"/>
        <v/>
      </c>
      <c r="J296" s="477"/>
      <c r="K296" s="434"/>
      <c r="L296" s="454" t="str">
        <f t="shared" si="3"/>
        <v/>
      </c>
      <c r="M296" s="455" t="str">
        <f t="array" ref="M296">(IFERROR(if(K296="",IF(J296="","",XLOOKUP(L296,Personnel!$B$4:$G$4,Personnel!$B$5:$G$5)),xLOOKUP(L296,Personnel!$B$4:$G$4,Personnel!$B$6:$G$6)),""))</f>
        <v/>
      </c>
      <c r="N296" s="455">
        <f t="shared" si="4"/>
        <v>0</v>
      </c>
      <c r="O296" s="434"/>
      <c r="P296" s="456" t="str">
        <f t="shared" si="5"/>
        <v/>
      </c>
      <c r="Q296" s="457">
        <f t="shared" si="6"/>
        <v>0</v>
      </c>
      <c r="R296" s="458"/>
      <c r="S296" s="459" t="str">
        <f t="array" ref="S296">IF(B296="","",XLOOKUP($B296,Product,'Product List'!D:D))</f>
        <v/>
      </c>
      <c r="T296" s="454" t="str">
        <f t="array" ref="T296">IF(B296="","",XLOOKUP($B296,Product,'Product List'!E:E))</f>
        <v/>
      </c>
      <c r="U296" s="454" t="str">
        <f t="array" ref="U296">IF(B296="","",XLOOKUP($B296,Product,'Product List'!F:F))</f>
        <v/>
      </c>
      <c r="V296" s="454" t="str">
        <f t="array" ref="V296">IF(B296="","",XLOOKUP($B296,Product,'Product List'!G:G))</f>
        <v/>
      </c>
      <c r="W296" s="434"/>
      <c r="X296" s="434" t="str">
        <f t="array" ref="X296">iferror(xlookup(B296,'Product List'!A:A,'Product List'!P:P),"")</f>
        <v/>
      </c>
      <c r="Y296" s="434">
        <f t="shared" si="10"/>
        <v>0</v>
      </c>
      <c r="Z296" s="434"/>
    </row>
    <row r="297" ht="14.25" customHeight="1">
      <c r="A297" s="454"/>
      <c r="B297" s="448"/>
      <c r="C297" s="454"/>
      <c r="D297" s="487"/>
      <c r="E297" s="487"/>
      <c r="F297" s="487"/>
      <c r="G297" s="487">
        <f t="shared" si="1"/>
        <v>0</v>
      </c>
      <c r="H297" s="451" t="str">
        <f t="shared" si="2"/>
        <v/>
      </c>
      <c r="I297" s="452" t="str">
        <f t="shared" si="8"/>
        <v/>
      </c>
      <c r="J297" s="477"/>
      <c r="K297" s="434"/>
      <c r="L297" s="454" t="str">
        <f t="shared" si="3"/>
        <v/>
      </c>
      <c r="M297" s="455" t="str">
        <f t="array" ref="M297">(IFERROR(if(K297="",IF(J297="","",XLOOKUP(L297,Personnel!$B$4:$G$4,Personnel!$B$5:$G$5)),xLOOKUP(L297,Personnel!$B$4:$G$4,Personnel!$B$6:$G$6)),""))</f>
        <v/>
      </c>
      <c r="N297" s="455">
        <f t="shared" si="4"/>
        <v>0</v>
      </c>
      <c r="O297" s="434"/>
      <c r="P297" s="456" t="str">
        <f t="shared" si="5"/>
        <v/>
      </c>
      <c r="Q297" s="457">
        <f t="shared" si="6"/>
        <v>0</v>
      </c>
      <c r="R297" s="458"/>
      <c r="S297" s="459" t="str">
        <f t="array" ref="S297">IF(B297="","",XLOOKUP($B297,Product,'Product List'!D:D))</f>
        <v/>
      </c>
      <c r="T297" s="454" t="str">
        <f t="array" ref="T297">IF(B297="","",XLOOKUP($B297,Product,'Product List'!E:E))</f>
        <v/>
      </c>
      <c r="U297" s="454" t="str">
        <f t="array" ref="U297">IF(B297="","",XLOOKUP($B297,Product,'Product List'!F:F))</f>
        <v/>
      </c>
      <c r="V297" s="454" t="str">
        <f t="array" ref="V297">IF(B297="","",XLOOKUP($B297,Product,'Product List'!G:G))</f>
        <v/>
      </c>
      <c r="W297" s="434"/>
      <c r="X297" s="434" t="str">
        <f t="array" ref="X297">iferror(xlookup(B297,'Product List'!A:A,'Product List'!P:P),"")</f>
        <v/>
      </c>
      <c r="Y297" s="434">
        <f t="shared" si="10"/>
        <v>0</v>
      </c>
      <c r="Z297" s="434"/>
    </row>
    <row r="298" ht="14.25" customHeight="1">
      <c r="A298" s="454"/>
      <c r="B298" s="448"/>
      <c r="C298" s="454"/>
      <c r="D298" s="487"/>
      <c r="E298" s="487"/>
      <c r="F298" s="487"/>
      <c r="G298" s="487">
        <f t="shared" si="1"/>
        <v>0</v>
      </c>
      <c r="H298" s="451" t="str">
        <f t="shared" si="2"/>
        <v/>
      </c>
      <c r="I298" s="452" t="str">
        <f t="shared" si="8"/>
        <v/>
      </c>
      <c r="J298" s="477"/>
      <c r="K298" s="434"/>
      <c r="L298" s="454" t="str">
        <f t="shared" si="3"/>
        <v/>
      </c>
      <c r="M298" s="455" t="str">
        <f t="array" ref="M298">(IFERROR(if(K298="",IF(J298="","",XLOOKUP(L298,Personnel!$B$4:$G$4,Personnel!$B$5:$G$5)),xLOOKUP(L298,Personnel!$B$4:$G$4,Personnel!$B$6:$G$6)),""))</f>
        <v/>
      </c>
      <c r="N298" s="455">
        <f t="shared" si="4"/>
        <v>0</v>
      </c>
      <c r="O298" s="434"/>
      <c r="P298" s="456" t="str">
        <f t="shared" si="5"/>
        <v/>
      </c>
      <c r="Q298" s="457">
        <f t="shared" si="6"/>
        <v>0</v>
      </c>
      <c r="R298" s="458"/>
      <c r="S298" s="459" t="str">
        <f t="array" ref="S298">IF(B298="","",XLOOKUP($B298,Product,'Product List'!D:D))</f>
        <v/>
      </c>
      <c r="T298" s="454" t="str">
        <f t="array" ref="T298">IF(B298="","",XLOOKUP($B298,Product,'Product List'!E:E))</f>
        <v/>
      </c>
      <c r="U298" s="454" t="str">
        <f t="array" ref="U298">IF(B298="","",XLOOKUP($B298,Product,'Product List'!F:F))</f>
        <v/>
      </c>
      <c r="V298" s="454" t="str">
        <f t="array" ref="V298">IF(B298="","",XLOOKUP($B298,Product,'Product List'!G:G))</f>
        <v/>
      </c>
      <c r="W298" s="434"/>
      <c r="X298" s="434" t="str">
        <f t="array" ref="X298">iferror(xlookup(B298,'Product List'!A:A,'Product List'!P:P),"")</f>
        <v/>
      </c>
      <c r="Y298" s="434">
        <f t="shared" si="10"/>
        <v>0</v>
      </c>
      <c r="Z298" s="434"/>
    </row>
    <row r="299" ht="14.25" customHeight="1">
      <c r="A299" s="454"/>
      <c r="B299" s="448"/>
      <c r="C299" s="454"/>
      <c r="D299" s="487"/>
      <c r="E299" s="487"/>
      <c r="F299" s="487"/>
      <c r="G299" s="487">
        <f t="shared" si="1"/>
        <v>0</v>
      </c>
      <c r="H299" s="451" t="str">
        <f t="shared" si="2"/>
        <v/>
      </c>
      <c r="I299" s="452" t="str">
        <f t="shared" si="8"/>
        <v/>
      </c>
      <c r="J299" s="477"/>
      <c r="K299" s="434"/>
      <c r="L299" s="454" t="str">
        <f t="shared" si="3"/>
        <v/>
      </c>
      <c r="M299" s="455" t="str">
        <f t="array" ref="M299">(IFERROR(if(K299="",IF(J299="","",XLOOKUP(L299,Personnel!$B$4:$G$4,Personnel!$B$5:$G$5)),xLOOKUP(L299,Personnel!$B$4:$G$4,Personnel!$B$6:$G$6)),""))</f>
        <v/>
      </c>
      <c r="N299" s="455">
        <f t="shared" si="4"/>
        <v>0</v>
      </c>
      <c r="O299" s="434"/>
      <c r="P299" s="456" t="str">
        <f t="shared" si="5"/>
        <v/>
      </c>
      <c r="Q299" s="457">
        <f t="shared" si="6"/>
        <v>0</v>
      </c>
      <c r="R299" s="458"/>
      <c r="S299" s="459" t="str">
        <f t="array" ref="S299">IF(B299="","",XLOOKUP($B299,Product,'Product List'!D:D))</f>
        <v/>
      </c>
      <c r="T299" s="454" t="str">
        <f t="array" ref="T299">IF(B299="","",XLOOKUP($B299,Product,'Product List'!E:E))</f>
        <v/>
      </c>
      <c r="U299" s="454" t="str">
        <f t="array" ref="U299">IF(B299="","",XLOOKUP($B299,Product,'Product List'!F:F))</f>
        <v/>
      </c>
      <c r="V299" s="454" t="str">
        <f t="array" ref="V299">IF(B299="","",XLOOKUP($B299,Product,'Product List'!G:G))</f>
        <v/>
      </c>
      <c r="W299" s="434"/>
      <c r="X299" s="434" t="str">
        <f t="array" ref="X299">iferror(xlookup(B299,'Product List'!A:A,'Product List'!P:P),"")</f>
        <v/>
      </c>
      <c r="Y299" s="434">
        <f t="shared" si="10"/>
        <v>0</v>
      </c>
      <c r="Z299" s="434"/>
    </row>
    <row r="300" ht="14.25" customHeight="1">
      <c r="A300" s="454"/>
      <c r="B300" s="448"/>
      <c r="C300" s="454"/>
      <c r="D300" s="487"/>
      <c r="E300" s="487"/>
      <c r="F300" s="487"/>
      <c r="G300" s="487">
        <f t="shared" si="1"/>
        <v>0</v>
      </c>
      <c r="H300" s="451" t="str">
        <f t="shared" si="2"/>
        <v/>
      </c>
      <c r="I300" s="452" t="str">
        <f t="shared" si="8"/>
        <v/>
      </c>
      <c r="J300" s="477"/>
      <c r="K300" s="434"/>
      <c r="L300" s="454" t="str">
        <f t="shared" si="3"/>
        <v/>
      </c>
      <c r="M300" s="455" t="str">
        <f t="array" ref="M300">(IFERROR(if(K300="",IF(J300="","",XLOOKUP(L300,Personnel!$B$4:$G$4,Personnel!$B$5:$G$5)),xLOOKUP(L300,Personnel!$B$4:$G$4,Personnel!$B$6:$G$6)),""))</f>
        <v/>
      </c>
      <c r="N300" s="455">
        <f t="shared" si="4"/>
        <v>0</v>
      </c>
      <c r="O300" s="434"/>
      <c r="P300" s="456" t="str">
        <f t="shared" si="5"/>
        <v/>
      </c>
      <c r="Q300" s="457">
        <f t="shared" si="6"/>
        <v>0</v>
      </c>
      <c r="R300" s="458"/>
      <c r="S300" s="459" t="str">
        <f t="array" ref="S300">IF(B300="","",XLOOKUP($B300,Product,'Product List'!D:D))</f>
        <v/>
      </c>
      <c r="T300" s="454" t="str">
        <f t="array" ref="T300">IF(B300="","",XLOOKUP($B300,Product,'Product List'!E:E))</f>
        <v/>
      </c>
      <c r="U300" s="454" t="str">
        <f t="array" ref="U300">IF(B300="","",XLOOKUP($B300,Product,'Product List'!F:F))</f>
        <v/>
      </c>
      <c r="V300" s="454" t="str">
        <f t="array" ref="V300">IF(B300="","",XLOOKUP($B300,Product,'Product List'!G:G))</f>
        <v/>
      </c>
      <c r="W300" s="434"/>
      <c r="X300" s="434" t="str">
        <f t="array" ref="X300">iferror(xlookup(B300,'Product List'!A:A,'Product List'!P:P),"")</f>
        <v/>
      </c>
      <c r="Y300" s="434">
        <f t="shared" si="10"/>
        <v>0</v>
      </c>
      <c r="Z300" s="434"/>
    </row>
    <row r="301" ht="14.25" customHeight="1">
      <c r="A301" s="454"/>
      <c r="B301" s="448"/>
      <c r="C301" s="454"/>
      <c r="D301" s="487"/>
      <c r="E301" s="487"/>
      <c r="F301" s="487"/>
      <c r="G301" s="487">
        <f t="shared" si="1"/>
        <v>0</v>
      </c>
      <c r="H301" s="451" t="str">
        <f t="shared" si="2"/>
        <v/>
      </c>
      <c r="I301" s="452" t="str">
        <f t="shared" si="8"/>
        <v/>
      </c>
      <c r="J301" s="477"/>
      <c r="K301" s="434"/>
      <c r="L301" s="454" t="str">
        <f t="shared" si="3"/>
        <v/>
      </c>
      <c r="M301" s="455" t="str">
        <f t="array" ref="M301">(IFERROR(if(K301="",IF(J301="","",XLOOKUP(L301,Personnel!$B$4:$G$4,Personnel!$B$5:$G$5)),xLOOKUP(L301,Personnel!$B$4:$G$4,Personnel!$B$6:$G$6)),""))</f>
        <v/>
      </c>
      <c r="N301" s="455">
        <f t="shared" si="4"/>
        <v>0</v>
      </c>
      <c r="O301" s="434"/>
      <c r="P301" s="456" t="str">
        <f t="shared" si="5"/>
        <v/>
      </c>
      <c r="Q301" s="457">
        <f t="shared" si="6"/>
        <v>0</v>
      </c>
      <c r="R301" s="458"/>
      <c r="S301" s="459" t="str">
        <f t="array" ref="S301">IF(B301="","",XLOOKUP($B301,Product,'Product List'!D:D))</f>
        <v/>
      </c>
      <c r="T301" s="454" t="str">
        <f t="array" ref="T301">IF(B301="","",XLOOKUP($B301,Product,'Product List'!E:E))</f>
        <v/>
      </c>
      <c r="U301" s="454" t="str">
        <f t="array" ref="U301">IF(B301="","",XLOOKUP($B301,Product,'Product List'!F:F))</f>
        <v/>
      </c>
      <c r="V301" s="454" t="str">
        <f t="array" ref="V301">IF(B301="","",XLOOKUP($B301,Product,'Product List'!G:G))</f>
        <v/>
      </c>
      <c r="W301" s="434"/>
      <c r="X301" s="434" t="str">
        <f t="array" ref="X301">iferror(xlookup(B301,'Product List'!A:A,'Product List'!P:P),"")</f>
        <v/>
      </c>
      <c r="Y301" s="434">
        <f t="shared" si="10"/>
        <v>0</v>
      </c>
      <c r="Z301" s="434"/>
    </row>
    <row r="302" ht="14.25" customHeight="1">
      <c r="A302" s="454"/>
      <c r="B302" s="448"/>
      <c r="C302" s="454"/>
      <c r="D302" s="487"/>
      <c r="E302" s="487"/>
      <c r="F302" s="487"/>
      <c r="G302" s="487">
        <f t="shared" si="1"/>
        <v>0</v>
      </c>
      <c r="H302" s="451" t="str">
        <f t="shared" si="2"/>
        <v/>
      </c>
      <c r="I302" s="452" t="str">
        <f t="shared" si="8"/>
        <v/>
      </c>
      <c r="J302" s="477"/>
      <c r="K302" s="434"/>
      <c r="L302" s="454" t="str">
        <f t="shared" si="3"/>
        <v/>
      </c>
      <c r="M302" s="455" t="str">
        <f t="array" ref="M302">(IFERROR(if(K302="",IF(J302="","",XLOOKUP(L302,Personnel!$B$4:$G$4,Personnel!$B$5:$G$5)),xLOOKUP(L302,Personnel!$B$4:$G$4,Personnel!$B$6:$G$6)),""))</f>
        <v/>
      </c>
      <c r="N302" s="455">
        <f t="shared" si="4"/>
        <v>0</v>
      </c>
      <c r="O302" s="434"/>
      <c r="P302" s="456" t="str">
        <f t="shared" si="5"/>
        <v/>
      </c>
      <c r="Q302" s="457">
        <f t="shared" si="6"/>
        <v>0</v>
      </c>
      <c r="R302" s="458"/>
      <c r="S302" s="459" t="str">
        <f t="array" ref="S302">IF(B302="","",XLOOKUP($B302,Product,'Product List'!D:D))</f>
        <v/>
      </c>
      <c r="T302" s="454" t="str">
        <f t="array" ref="T302">IF(B302="","",XLOOKUP($B302,Product,'Product List'!E:E))</f>
        <v/>
      </c>
      <c r="U302" s="454" t="str">
        <f t="array" ref="U302">IF(B302="","",XLOOKUP($B302,Product,'Product List'!F:F))</f>
        <v/>
      </c>
      <c r="V302" s="454" t="str">
        <f t="array" ref="V302">IF(B302="","",XLOOKUP($B302,Product,'Product List'!G:G))</f>
        <v/>
      </c>
      <c r="W302" s="434"/>
      <c r="X302" s="434" t="str">
        <f t="array" ref="X302">iferror(xlookup(B302,'Product List'!A:A,'Product List'!P:P),"")</f>
        <v/>
      </c>
      <c r="Y302" s="434">
        <f t="shared" si="10"/>
        <v>0</v>
      </c>
      <c r="Z302" s="434"/>
    </row>
    <row r="303" ht="14.25" customHeight="1">
      <c r="A303" s="454"/>
      <c r="B303" s="448"/>
      <c r="C303" s="454"/>
      <c r="D303" s="487"/>
      <c r="E303" s="487"/>
      <c r="F303" s="487"/>
      <c r="G303" s="487">
        <f t="shared" si="1"/>
        <v>0</v>
      </c>
      <c r="H303" s="451" t="str">
        <f t="shared" si="2"/>
        <v/>
      </c>
      <c r="I303" s="452" t="str">
        <f t="shared" si="8"/>
        <v/>
      </c>
      <c r="J303" s="477"/>
      <c r="K303" s="434"/>
      <c r="L303" s="454" t="str">
        <f t="shared" si="3"/>
        <v/>
      </c>
      <c r="M303" s="455" t="str">
        <f t="array" ref="M303">(IFERROR(if(K303="",IF(J303="","",XLOOKUP(L303,Personnel!$B$4:$G$4,Personnel!$B$5:$G$5)),xLOOKUP(L303,Personnel!$B$4:$G$4,Personnel!$B$6:$G$6)),""))</f>
        <v/>
      </c>
      <c r="N303" s="455">
        <f t="shared" si="4"/>
        <v>0</v>
      </c>
      <c r="O303" s="434"/>
      <c r="P303" s="456" t="str">
        <f t="shared" si="5"/>
        <v/>
      </c>
      <c r="Q303" s="457">
        <f t="shared" si="6"/>
        <v>0</v>
      </c>
      <c r="R303" s="458"/>
      <c r="S303" s="459" t="str">
        <f t="array" ref="S303">IF(B303="","",XLOOKUP($B303,Product,'Product List'!D:D))</f>
        <v/>
      </c>
      <c r="T303" s="454" t="str">
        <f t="array" ref="T303">IF(B303="","",XLOOKUP($B303,Product,'Product List'!E:E))</f>
        <v/>
      </c>
      <c r="U303" s="454" t="str">
        <f t="array" ref="U303">IF(B303="","",XLOOKUP($B303,Product,'Product List'!F:F))</f>
        <v/>
      </c>
      <c r="V303" s="454" t="str">
        <f t="array" ref="V303">IF(B303="","",XLOOKUP($B303,Product,'Product List'!G:G))</f>
        <v/>
      </c>
      <c r="W303" s="434"/>
      <c r="X303" s="434" t="str">
        <f t="array" ref="X303">iferror(xlookup(B303,'Product List'!A:A,'Product List'!P:P),"")</f>
        <v/>
      </c>
      <c r="Y303" s="434">
        <f t="shared" si="10"/>
        <v>0</v>
      </c>
      <c r="Z303" s="434"/>
    </row>
    <row r="304" ht="14.25" customHeight="1">
      <c r="A304" s="454"/>
      <c r="B304" s="448"/>
      <c r="C304" s="454"/>
      <c r="D304" s="487"/>
      <c r="E304" s="487"/>
      <c r="F304" s="487"/>
      <c r="G304" s="487">
        <f t="shared" si="1"/>
        <v>0</v>
      </c>
      <c r="H304" s="451" t="str">
        <f t="shared" si="2"/>
        <v/>
      </c>
      <c r="I304" s="452" t="str">
        <f t="shared" si="8"/>
        <v/>
      </c>
      <c r="J304" s="477"/>
      <c r="K304" s="434"/>
      <c r="L304" s="454" t="str">
        <f t="shared" si="3"/>
        <v/>
      </c>
      <c r="M304" s="455" t="str">
        <f t="array" ref="M304">(IFERROR(if(K304="",IF(J304="","",XLOOKUP(L304,Personnel!$B$4:$G$4,Personnel!$B$5:$G$5)),xLOOKUP(L304,Personnel!$B$4:$G$4,Personnel!$B$6:$G$6)),""))</f>
        <v/>
      </c>
      <c r="N304" s="455">
        <f t="shared" si="4"/>
        <v>0</v>
      </c>
      <c r="O304" s="434"/>
      <c r="P304" s="456" t="str">
        <f t="shared" si="5"/>
        <v/>
      </c>
      <c r="Q304" s="457">
        <f t="shared" si="6"/>
        <v>0</v>
      </c>
      <c r="R304" s="458"/>
      <c r="S304" s="459" t="str">
        <f t="array" ref="S304">IF(B304="","",XLOOKUP($B304,Product,'Product List'!D:D))</f>
        <v/>
      </c>
      <c r="T304" s="454" t="str">
        <f t="array" ref="T304">IF(B304="","",XLOOKUP($B304,Product,'Product List'!E:E))</f>
        <v/>
      </c>
      <c r="U304" s="454" t="str">
        <f t="array" ref="U304">IF(B304="","",XLOOKUP($B304,Product,'Product List'!F:F))</f>
        <v/>
      </c>
      <c r="V304" s="454" t="str">
        <f t="array" ref="V304">IF(B304="","",XLOOKUP($B304,Product,'Product List'!G:G))</f>
        <v/>
      </c>
      <c r="W304" s="434"/>
      <c r="X304" s="434" t="str">
        <f t="array" ref="X304">iferror(xlookup(B304,'Product List'!A:A,'Product List'!P:P),"")</f>
        <v/>
      </c>
      <c r="Y304" s="434">
        <f t="shared" si="10"/>
        <v>0</v>
      </c>
      <c r="Z304" s="434"/>
    </row>
    <row r="305" ht="14.25" customHeight="1">
      <c r="A305" s="454"/>
      <c r="B305" s="448"/>
      <c r="C305" s="454"/>
      <c r="D305" s="487"/>
      <c r="E305" s="487"/>
      <c r="F305" s="487"/>
      <c r="G305" s="487">
        <f t="shared" si="1"/>
        <v>0</v>
      </c>
      <c r="H305" s="451" t="str">
        <f t="shared" si="2"/>
        <v/>
      </c>
      <c r="I305" s="452" t="str">
        <f t="shared" si="8"/>
        <v/>
      </c>
      <c r="J305" s="477"/>
      <c r="K305" s="434"/>
      <c r="L305" s="454" t="str">
        <f t="shared" si="3"/>
        <v/>
      </c>
      <c r="M305" s="455" t="str">
        <f t="array" ref="M305">(IFERROR(if(K305="",IF(J305="","",XLOOKUP(L305,Personnel!$B$4:$G$4,Personnel!$B$5:$G$5)),xLOOKUP(L305,Personnel!$B$4:$G$4,Personnel!$B$6:$G$6)),""))</f>
        <v/>
      </c>
      <c r="N305" s="455">
        <f t="shared" si="4"/>
        <v>0</v>
      </c>
      <c r="O305" s="434"/>
      <c r="P305" s="456" t="str">
        <f t="shared" si="5"/>
        <v/>
      </c>
      <c r="Q305" s="457">
        <f t="shared" si="6"/>
        <v>0</v>
      </c>
      <c r="R305" s="458"/>
      <c r="S305" s="459" t="str">
        <f t="array" ref="S305">IF(B305="","",XLOOKUP($B305,Product,'Product List'!D:D))</f>
        <v/>
      </c>
      <c r="T305" s="454" t="str">
        <f t="array" ref="T305">IF(B305="","",XLOOKUP($B305,Product,'Product List'!E:E))</f>
        <v/>
      </c>
      <c r="U305" s="454" t="str">
        <f t="array" ref="U305">IF(B305="","",XLOOKUP($B305,Product,'Product List'!F:F))</f>
        <v/>
      </c>
      <c r="V305" s="454" t="str">
        <f t="array" ref="V305">IF(B305="","",XLOOKUP($B305,Product,'Product List'!G:G))</f>
        <v/>
      </c>
      <c r="W305" s="434"/>
      <c r="X305" s="434" t="str">
        <f t="array" ref="X305">iferror(xlookup(B305,'Product List'!A:A,'Product List'!P:P),"")</f>
        <v/>
      </c>
      <c r="Y305" s="434">
        <f t="shared" si="10"/>
        <v>0</v>
      </c>
      <c r="Z305" s="434"/>
    </row>
    <row r="306" ht="14.25" customHeight="1">
      <c r="A306" s="454"/>
      <c r="B306" s="448"/>
      <c r="C306" s="454"/>
      <c r="D306" s="487"/>
      <c r="E306" s="487"/>
      <c r="F306" s="487"/>
      <c r="G306" s="487">
        <f t="shared" si="1"/>
        <v>0</v>
      </c>
      <c r="H306" s="451" t="str">
        <f t="shared" si="2"/>
        <v/>
      </c>
      <c r="I306" s="452" t="str">
        <f t="shared" si="8"/>
        <v/>
      </c>
      <c r="J306" s="477"/>
      <c r="K306" s="434"/>
      <c r="L306" s="454" t="str">
        <f t="shared" si="3"/>
        <v/>
      </c>
      <c r="M306" s="455" t="str">
        <f t="array" ref="M306">(IFERROR(if(K306="",IF(J306="","",XLOOKUP(L306,Personnel!$B$4:$G$4,Personnel!$B$5:$G$5)),xLOOKUP(L306,Personnel!$B$4:$G$4,Personnel!$B$6:$G$6)),""))</f>
        <v/>
      </c>
      <c r="N306" s="455">
        <f t="shared" si="4"/>
        <v>0</v>
      </c>
      <c r="O306" s="434"/>
      <c r="P306" s="456" t="str">
        <f t="shared" si="5"/>
        <v/>
      </c>
      <c r="Q306" s="457">
        <f t="shared" si="6"/>
        <v>0</v>
      </c>
      <c r="R306" s="458"/>
      <c r="S306" s="459" t="str">
        <f t="array" ref="S306">IF(B306="","",XLOOKUP($B306,Product,'Product List'!D:D))</f>
        <v/>
      </c>
      <c r="T306" s="454" t="str">
        <f t="array" ref="T306">IF(B306="","",XLOOKUP($B306,Product,'Product List'!E:E))</f>
        <v/>
      </c>
      <c r="U306" s="454" t="str">
        <f t="array" ref="U306">IF(B306="","",XLOOKUP($B306,Product,'Product List'!F:F))</f>
        <v/>
      </c>
      <c r="V306" s="454" t="str">
        <f t="array" ref="V306">IF(B306="","",XLOOKUP($B306,Product,'Product List'!G:G))</f>
        <v/>
      </c>
      <c r="W306" s="434"/>
      <c r="X306" s="434" t="str">
        <f t="array" ref="X306">iferror(xlookup(B306,'Product List'!A:A,'Product List'!P:P),"")</f>
        <v/>
      </c>
      <c r="Y306" s="434">
        <f t="shared" si="10"/>
        <v>0</v>
      </c>
      <c r="Z306" s="434"/>
    </row>
    <row r="307" ht="14.25" customHeight="1">
      <c r="A307" s="454"/>
      <c r="B307" s="448"/>
      <c r="C307" s="454"/>
      <c r="D307" s="487"/>
      <c r="E307" s="487"/>
      <c r="F307" s="487"/>
      <c r="G307" s="487">
        <f t="shared" si="1"/>
        <v>0</v>
      </c>
      <c r="H307" s="451" t="str">
        <f t="shared" si="2"/>
        <v/>
      </c>
      <c r="I307" s="452" t="str">
        <f t="shared" si="8"/>
        <v/>
      </c>
      <c r="J307" s="477"/>
      <c r="K307" s="434"/>
      <c r="L307" s="454" t="str">
        <f t="shared" si="3"/>
        <v/>
      </c>
      <c r="M307" s="455" t="str">
        <f t="array" ref="M307">(IFERROR(if(K307="",IF(J307="","",XLOOKUP(L307,Personnel!$B$4:$G$4,Personnel!$B$5:$G$5)),xLOOKUP(L307,Personnel!$B$4:$G$4,Personnel!$B$6:$G$6)),""))</f>
        <v/>
      </c>
      <c r="N307" s="455">
        <f t="shared" si="4"/>
        <v>0</v>
      </c>
      <c r="O307" s="434"/>
      <c r="P307" s="456" t="str">
        <f t="shared" si="5"/>
        <v/>
      </c>
      <c r="Q307" s="457">
        <f t="shared" si="6"/>
        <v>0</v>
      </c>
      <c r="R307" s="458"/>
      <c r="S307" s="459" t="str">
        <f t="array" ref="S307">IF(B307="","",XLOOKUP($B307,Product,'Product List'!D:D))</f>
        <v/>
      </c>
      <c r="T307" s="454" t="str">
        <f t="array" ref="T307">IF(B307="","",XLOOKUP($B307,Product,'Product List'!E:E))</f>
        <v/>
      </c>
      <c r="U307" s="454" t="str">
        <f t="array" ref="U307">IF(B307="","",XLOOKUP($B307,Product,'Product List'!F:F))</f>
        <v/>
      </c>
      <c r="V307" s="454" t="str">
        <f t="array" ref="V307">IF(B307="","",XLOOKUP($B307,Product,'Product List'!G:G))</f>
        <v/>
      </c>
      <c r="W307" s="434"/>
      <c r="X307" s="434" t="str">
        <f t="array" ref="X307">iferror(xlookup(B307,'Product List'!A:A,'Product List'!P:P),"")</f>
        <v/>
      </c>
      <c r="Y307" s="434">
        <f t="shared" si="10"/>
        <v>0</v>
      </c>
      <c r="Z307" s="434"/>
    </row>
    <row r="308" ht="14.25" customHeight="1">
      <c r="A308" s="454"/>
      <c r="B308" s="448"/>
      <c r="C308" s="454"/>
      <c r="D308" s="487"/>
      <c r="E308" s="487"/>
      <c r="F308" s="487"/>
      <c r="G308" s="487">
        <f t="shared" si="1"/>
        <v>0</v>
      </c>
      <c r="H308" s="451" t="str">
        <f t="shared" si="2"/>
        <v/>
      </c>
      <c r="I308" s="452" t="str">
        <f t="shared" si="8"/>
        <v/>
      </c>
      <c r="J308" s="477"/>
      <c r="K308" s="434"/>
      <c r="L308" s="454" t="str">
        <f t="shared" si="3"/>
        <v/>
      </c>
      <c r="M308" s="455" t="str">
        <f t="array" ref="M308">(IFERROR(if(K308="",IF(J308="","",XLOOKUP(L308,Personnel!$B$4:$G$4,Personnel!$B$5:$G$5)),xLOOKUP(L308,Personnel!$B$4:$G$4,Personnel!$B$6:$G$6)),""))</f>
        <v/>
      </c>
      <c r="N308" s="455">
        <f t="shared" si="4"/>
        <v>0</v>
      </c>
      <c r="O308" s="434"/>
      <c r="P308" s="456" t="str">
        <f t="shared" si="5"/>
        <v/>
      </c>
      <c r="Q308" s="457">
        <f t="shared" si="6"/>
        <v>0</v>
      </c>
      <c r="R308" s="458"/>
      <c r="S308" s="459" t="str">
        <f t="array" ref="S308">IF(B308="","",XLOOKUP($B308,Product,'Product List'!D:D))</f>
        <v/>
      </c>
      <c r="T308" s="454" t="str">
        <f t="array" ref="T308">IF(B308="","",XLOOKUP($B308,Product,'Product List'!E:E))</f>
        <v/>
      </c>
      <c r="U308" s="454" t="str">
        <f t="array" ref="U308">IF(B308="","",XLOOKUP($B308,Product,'Product List'!F:F))</f>
        <v/>
      </c>
      <c r="V308" s="454" t="str">
        <f t="array" ref="V308">IF(B308="","",XLOOKUP($B308,Product,'Product List'!G:G))</f>
        <v/>
      </c>
      <c r="W308" s="434"/>
      <c r="X308" s="434" t="str">
        <f t="array" ref="X308">iferror(xlookup(B308,'Product List'!A:A,'Product List'!P:P),"")</f>
        <v/>
      </c>
      <c r="Y308" s="434">
        <f t="shared" si="10"/>
        <v>0</v>
      </c>
      <c r="Z308" s="434"/>
    </row>
    <row r="309" ht="14.25" customHeight="1">
      <c r="A309" s="454"/>
      <c r="B309" s="448"/>
      <c r="C309" s="454"/>
      <c r="D309" s="487"/>
      <c r="E309" s="487"/>
      <c r="F309" s="487"/>
      <c r="G309" s="487">
        <f t="shared" si="1"/>
        <v>0</v>
      </c>
      <c r="H309" s="451" t="str">
        <f t="shared" si="2"/>
        <v/>
      </c>
      <c r="I309" s="452" t="str">
        <f t="shared" si="8"/>
        <v/>
      </c>
      <c r="J309" s="477"/>
      <c r="K309" s="434"/>
      <c r="L309" s="454" t="str">
        <f t="shared" si="3"/>
        <v/>
      </c>
      <c r="M309" s="455" t="str">
        <f t="array" ref="M309">(IFERROR(if(K309="",IF(J309="","",XLOOKUP(L309,Personnel!$B$4:$G$4,Personnel!$B$5:$G$5)),xLOOKUP(L309,Personnel!$B$4:$G$4,Personnel!$B$6:$G$6)),""))</f>
        <v/>
      </c>
      <c r="N309" s="455">
        <f t="shared" si="4"/>
        <v>0</v>
      </c>
      <c r="O309" s="434"/>
      <c r="P309" s="456" t="str">
        <f t="shared" si="5"/>
        <v/>
      </c>
      <c r="Q309" s="457">
        <f t="shared" si="6"/>
        <v>0</v>
      </c>
      <c r="R309" s="458"/>
      <c r="S309" s="459" t="str">
        <f t="array" ref="S309">IF(B309="","",XLOOKUP($B309,Product,'Product List'!D:D))</f>
        <v/>
      </c>
      <c r="T309" s="454" t="str">
        <f t="array" ref="T309">IF(B309="","",XLOOKUP($B309,Product,'Product List'!E:E))</f>
        <v/>
      </c>
      <c r="U309" s="454" t="str">
        <f t="array" ref="U309">IF(B309="","",XLOOKUP($B309,Product,'Product List'!F:F))</f>
        <v/>
      </c>
      <c r="V309" s="454" t="str">
        <f t="array" ref="V309">IF(B309="","",XLOOKUP($B309,Product,'Product List'!G:G))</f>
        <v/>
      </c>
      <c r="W309" s="434"/>
      <c r="X309" s="434" t="str">
        <f t="array" ref="X309">iferror(xlookup(B309,'Product List'!A:A,'Product List'!P:P),"")</f>
        <v/>
      </c>
      <c r="Y309" s="434">
        <f t="shared" si="10"/>
        <v>0</v>
      </c>
      <c r="Z309" s="434"/>
    </row>
    <row r="310" ht="14.25" customHeight="1">
      <c r="A310" s="454"/>
      <c r="B310" s="448"/>
      <c r="C310" s="454"/>
      <c r="D310" s="487"/>
      <c r="E310" s="487"/>
      <c r="F310" s="487"/>
      <c r="G310" s="487">
        <f t="shared" si="1"/>
        <v>0</v>
      </c>
      <c r="H310" s="451" t="str">
        <f t="shared" si="2"/>
        <v/>
      </c>
      <c r="I310" s="452" t="str">
        <f t="shared" si="8"/>
        <v/>
      </c>
      <c r="J310" s="477"/>
      <c r="K310" s="434"/>
      <c r="L310" s="454" t="str">
        <f t="shared" si="3"/>
        <v/>
      </c>
      <c r="M310" s="455" t="str">
        <f t="array" ref="M310">(IFERROR(if(K310="",IF(J310="","",XLOOKUP(L310,Personnel!$B$4:$G$4,Personnel!$B$5:$G$5)),xLOOKUP(L310,Personnel!$B$4:$G$4,Personnel!$B$6:$G$6)),""))</f>
        <v/>
      </c>
      <c r="N310" s="455">
        <f t="shared" si="4"/>
        <v>0</v>
      </c>
      <c r="O310" s="434"/>
      <c r="P310" s="456" t="str">
        <f t="shared" si="5"/>
        <v/>
      </c>
      <c r="Q310" s="457">
        <f t="shared" si="6"/>
        <v>0</v>
      </c>
      <c r="R310" s="458"/>
      <c r="S310" s="459" t="str">
        <f t="array" ref="S310">IF(B310="","",XLOOKUP($B310,Product,'Product List'!D:D))</f>
        <v/>
      </c>
      <c r="T310" s="454" t="str">
        <f t="array" ref="T310">IF(B310="","",XLOOKUP($B310,Product,'Product List'!E:E))</f>
        <v/>
      </c>
      <c r="U310" s="454" t="str">
        <f t="array" ref="U310">IF(B310="","",XLOOKUP($B310,Product,'Product List'!F:F))</f>
        <v/>
      </c>
      <c r="V310" s="454" t="str">
        <f t="array" ref="V310">IF(B310="","",XLOOKUP($B310,Product,'Product List'!G:G))</f>
        <v/>
      </c>
      <c r="W310" s="434"/>
      <c r="X310" s="434" t="str">
        <f t="array" ref="X310">iferror(xlookup(B310,'Product List'!A:A,'Product List'!P:P),"")</f>
        <v/>
      </c>
      <c r="Y310" s="434">
        <f t="shared" si="10"/>
        <v>0</v>
      </c>
      <c r="Z310" s="434"/>
    </row>
    <row r="311" ht="14.25" customHeight="1">
      <c r="A311" s="454"/>
      <c r="B311" s="448"/>
      <c r="C311" s="454"/>
      <c r="D311" s="487"/>
      <c r="E311" s="487"/>
      <c r="F311" s="487"/>
      <c r="G311" s="487">
        <f t="shared" si="1"/>
        <v>0</v>
      </c>
      <c r="H311" s="451" t="str">
        <f t="shared" si="2"/>
        <v/>
      </c>
      <c r="I311" s="452" t="str">
        <f t="shared" si="8"/>
        <v/>
      </c>
      <c r="J311" s="477"/>
      <c r="K311" s="434"/>
      <c r="L311" s="454" t="str">
        <f t="shared" si="3"/>
        <v/>
      </c>
      <c r="M311" s="455" t="str">
        <f t="array" ref="M311">(IFERROR(if(K311="",IF(J311="","",XLOOKUP(L311,Personnel!$B$4:$G$4,Personnel!$B$5:$G$5)),xLOOKUP(L311,Personnel!$B$4:$G$4,Personnel!$B$6:$G$6)),""))</f>
        <v/>
      </c>
      <c r="N311" s="455">
        <f t="shared" si="4"/>
        <v>0</v>
      </c>
      <c r="O311" s="434"/>
      <c r="P311" s="456" t="str">
        <f t="shared" si="5"/>
        <v/>
      </c>
      <c r="Q311" s="457">
        <f t="shared" si="6"/>
        <v>0</v>
      </c>
      <c r="R311" s="458"/>
      <c r="S311" s="459" t="str">
        <f t="array" ref="S311">IF(B311="","",XLOOKUP($B311,Product,'Product List'!D:D))</f>
        <v/>
      </c>
      <c r="T311" s="454" t="str">
        <f t="array" ref="T311">IF(B311="","",XLOOKUP($B311,Product,'Product List'!E:E))</f>
        <v/>
      </c>
      <c r="U311" s="454" t="str">
        <f t="array" ref="U311">IF(B311="","",XLOOKUP($B311,Product,'Product List'!F:F))</f>
        <v/>
      </c>
      <c r="V311" s="454" t="str">
        <f t="array" ref="V311">IF(B311="","",XLOOKUP($B311,Product,'Product List'!G:G))</f>
        <v/>
      </c>
      <c r="W311" s="434"/>
      <c r="X311" s="434" t="str">
        <f t="array" ref="X311">iferror(xlookup(B311,'Product List'!A:A,'Product List'!P:P),"")</f>
        <v/>
      </c>
      <c r="Y311" s="434">
        <f t="shared" si="10"/>
        <v>0</v>
      </c>
      <c r="Z311" s="434"/>
    </row>
    <row r="312" ht="14.25" customHeight="1">
      <c r="A312" s="454"/>
      <c r="B312" s="448"/>
      <c r="C312" s="454"/>
      <c r="D312" s="487"/>
      <c r="E312" s="487"/>
      <c r="F312" s="487"/>
      <c r="G312" s="487">
        <f t="shared" si="1"/>
        <v>0</v>
      </c>
      <c r="H312" s="451" t="str">
        <f t="shared" si="2"/>
        <v/>
      </c>
      <c r="I312" s="452" t="str">
        <f t="shared" si="8"/>
        <v/>
      </c>
      <c r="J312" s="477"/>
      <c r="K312" s="434"/>
      <c r="L312" s="454" t="str">
        <f t="shared" si="3"/>
        <v/>
      </c>
      <c r="M312" s="455" t="str">
        <f t="array" ref="M312">(IFERROR(if(K312="",IF(J312="","",XLOOKUP(L312,Personnel!$B$4:$G$4,Personnel!$B$5:$G$5)),xLOOKUP(L312,Personnel!$B$4:$G$4,Personnel!$B$6:$G$6)),""))</f>
        <v/>
      </c>
      <c r="N312" s="455">
        <f t="shared" si="4"/>
        <v>0</v>
      </c>
      <c r="O312" s="434"/>
      <c r="P312" s="456" t="str">
        <f t="shared" si="5"/>
        <v/>
      </c>
      <c r="Q312" s="457">
        <f t="shared" si="6"/>
        <v>0</v>
      </c>
      <c r="R312" s="458"/>
      <c r="S312" s="459" t="str">
        <f t="array" ref="S312">IF(B312="","",XLOOKUP($B312,Product,'Product List'!D:D))</f>
        <v/>
      </c>
      <c r="T312" s="454" t="str">
        <f t="array" ref="T312">IF(B312="","",XLOOKUP($B312,Product,'Product List'!E:E))</f>
        <v/>
      </c>
      <c r="U312" s="454" t="str">
        <f t="array" ref="U312">IF(B312="","",XLOOKUP($B312,Product,'Product List'!F:F))</f>
        <v/>
      </c>
      <c r="V312" s="454" t="str">
        <f t="array" ref="V312">IF(B312="","",XLOOKUP($B312,Product,'Product List'!G:G))</f>
        <v/>
      </c>
      <c r="W312" s="434"/>
      <c r="X312" s="434" t="str">
        <f t="array" ref="X312">iferror(xlookup(B312,'Product List'!A:A,'Product List'!P:P),"")</f>
        <v/>
      </c>
      <c r="Y312" s="434">
        <f t="shared" si="10"/>
        <v>0</v>
      </c>
      <c r="Z312" s="434"/>
    </row>
    <row r="313" ht="14.25" customHeight="1">
      <c r="A313" s="454"/>
      <c r="B313" s="448"/>
      <c r="C313" s="454"/>
      <c r="D313" s="487"/>
      <c r="E313" s="487"/>
      <c r="F313" s="487"/>
      <c r="G313" s="487">
        <f t="shared" si="1"/>
        <v>0</v>
      </c>
      <c r="H313" s="451" t="str">
        <f t="shared" si="2"/>
        <v/>
      </c>
      <c r="I313" s="452" t="str">
        <f t="shared" si="8"/>
        <v/>
      </c>
      <c r="J313" s="477"/>
      <c r="K313" s="434"/>
      <c r="L313" s="454" t="str">
        <f t="shared" si="3"/>
        <v/>
      </c>
      <c r="M313" s="455" t="str">
        <f t="array" ref="M313">(IFERROR(if(K313="",IF(J313="","",XLOOKUP(L313,Personnel!$B$4:$G$4,Personnel!$B$5:$G$5)),xLOOKUP(L313,Personnel!$B$4:$G$4,Personnel!$B$6:$G$6)),""))</f>
        <v/>
      </c>
      <c r="N313" s="455">
        <f t="shared" si="4"/>
        <v>0</v>
      </c>
      <c r="O313" s="434"/>
      <c r="P313" s="456" t="str">
        <f t="shared" si="5"/>
        <v/>
      </c>
      <c r="Q313" s="457">
        <f t="shared" si="6"/>
        <v>0</v>
      </c>
      <c r="R313" s="458"/>
      <c r="S313" s="459" t="str">
        <f t="array" ref="S313">IF(B313="","",XLOOKUP($B313,Product,'Product List'!D:D))</f>
        <v/>
      </c>
      <c r="T313" s="454" t="str">
        <f t="array" ref="T313">IF(B313="","",XLOOKUP($B313,Product,'Product List'!E:E))</f>
        <v/>
      </c>
      <c r="U313" s="454" t="str">
        <f t="array" ref="U313">IF(B313="","",XLOOKUP($B313,Product,'Product List'!F:F))</f>
        <v/>
      </c>
      <c r="V313" s="454" t="str">
        <f t="array" ref="V313">IF(B313="","",XLOOKUP($B313,Product,'Product List'!G:G))</f>
        <v/>
      </c>
      <c r="W313" s="434"/>
      <c r="X313" s="434" t="str">
        <f t="array" ref="X313">iferror(xlookup(B313,'Product List'!A:A,'Product List'!P:P),"")</f>
        <v/>
      </c>
      <c r="Y313" s="434">
        <f t="shared" si="10"/>
        <v>0</v>
      </c>
      <c r="Z313" s="434"/>
    </row>
    <row r="314" ht="14.25" customHeight="1">
      <c r="A314" s="454"/>
      <c r="B314" s="448"/>
      <c r="C314" s="454"/>
      <c r="D314" s="487"/>
      <c r="E314" s="487"/>
      <c r="F314" s="487"/>
      <c r="G314" s="487">
        <f t="shared" si="1"/>
        <v>0</v>
      </c>
      <c r="H314" s="451" t="str">
        <f t="shared" si="2"/>
        <v/>
      </c>
      <c r="I314" s="452" t="str">
        <f t="shared" si="8"/>
        <v/>
      </c>
      <c r="J314" s="477"/>
      <c r="K314" s="434"/>
      <c r="L314" s="454" t="str">
        <f t="shared" si="3"/>
        <v/>
      </c>
      <c r="M314" s="455" t="str">
        <f t="array" ref="M314">(IFERROR(if(K314="",IF(J314="","",XLOOKUP(L314,Personnel!$B$4:$G$4,Personnel!$B$5:$G$5)),xLOOKUP(L314,Personnel!$B$4:$G$4,Personnel!$B$6:$G$6)),""))</f>
        <v/>
      </c>
      <c r="N314" s="455">
        <f t="shared" si="4"/>
        <v>0</v>
      </c>
      <c r="O314" s="434"/>
      <c r="P314" s="456" t="str">
        <f t="shared" si="5"/>
        <v/>
      </c>
      <c r="Q314" s="457">
        <f t="shared" si="6"/>
        <v>0</v>
      </c>
      <c r="R314" s="458"/>
      <c r="S314" s="459" t="str">
        <f t="array" ref="S314">IF(B314="","",XLOOKUP($B314,Product,'Product List'!D:D))</f>
        <v/>
      </c>
      <c r="T314" s="454" t="str">
        <f t="array" ref="T314">IF(B314="","",XLOOKUP($B314,Product,'Product List'!E:E))</f>
        <v/>
      </c>
      <c r="U314" s="454" t="str">
        <f t="array" ref="U314">IF(B314="","",XLOOKUP($B314,Product,'Product List'!F:F))</f>
        <v/>
      </c>
      <c r="V314" s="454" t="str">
        <f t="array" ref="V314">IF(B314="","",XLOOKUP($B314,Product,'Product List'!G:G))</f>
        <v/>
      </c>
      <c r="W314" s="434"/>
      <c r="X314" s="434" t="str">
        <f t="array" ref="X314">iferror(xlookup(B314,'Product List'!A:A,'Product List'!P:P),"")</f>
        <v/>
      </c>
      <c r="Y314" s="434">
        <f t="shared" si="10"/>
        <v>0</v>
      </c>
      <c r="Z314" s="434"/>
    </row>
    <row r="315" ht="14.25" customHeight="1">
      <c r="A315" s="454"/>
      <c r="B315" s="448"/>
      <c r="C315" s="454"/>
      <c r="D315" s="487"/>
      <c r="E315" s="487"/>
      <c r="F315" s="487"/>
      <c r="G315" s="487">
        <f t="shared" si="1"/>
        <v>0</v>
      </c>
      <c r="H315" s="451" t="str">
        <f t="shared" si="2"/>
        <v/>
      </c>
      <c r="I315" s="452" t="str">
        <f t="shared" si="8"/>
        <v/>
      </c>
      <c r="J315" s="477"/>
      <c r="K315" s="434"/>
      <c r="L315" s="454" t="str">
        <f t="shared" si="3"/>
        <v/>
      </c>
      <c r="M315" s="455" t="str">
        <f t="array" ref="M315">(IFERROR(if(K315="",IF(J315="","",XLOOKUP(L315,Personnel!$B$4:$G$4,Personnel!$B$5:$G$5)),xLOOKUP(L315,Personnel!$B$4:$G$4,Personnel!$B$6:$G$6)),""))</f>
        <v/>
      </c>
      <c r="N315" s="455">
        <f t="shared" si="4"/>
        <v>0</v>
      </c>
      <c r="O315" s="434"/>
      <c r="P315" s="456" t="str">
        <f t="shared" si="5"/>
        <v/>
      </c>
      <c r="Q315" s="457">
        <f t="shared" si="6"/>
        <v>0</v>
      </c>
      <c r="R315" s="458"/>
      <c r="S315" s="459" t="str">
        <f t="array" ref="S315">IF(B315="","",XLOOKUP($B315,Product,'Product List'!D:D))</f>
        <v/>
      </c>
      <c r="T315" s="454" t="str">
        <f t="array" ref="T315">IF(B315="","",XLOOKUP($B315,Product,'Product List'!E:E))</f>
        <v/>
      </c>
      <c r="U315" s="454" t="str">
        <f t="array" ref="U315">IF(B315="","",XLOOKUP($B315,Product,'Product List'!F:F))</f>
        <v/>
      </c>
      <c r="V315" s="454" t="str">
        <f t="array" ref="V315">IF(B315="","",XLOOKUP($B315,Product,'Product List'!G:G))</f>
        <v/>
      </c>
      <c r="W315" s="434"/>
      <c r="X315" s="434" t="str">
        <f t="array" ref="X315">iferror(xlookup(B315,'Product List'!A:A,'Product List'!P:P),"")</f>
        <v/>
      </c>
      <c r="Y315" s="434">
        <f t="shared" si="10"/>
        <v>0</v>
      </c>
      <c r="Z315" s="434"/>
    </row>
    <row r="316" ht="14.25" customHeight="1">
      <c r="A316" s="454"/>
      <c r="B316" s="448"/>
      <c r="C316" s="454"/>
      <c r="D316" s="487"/>
      <c r="E316" s="487"/>
      <c r="F316" s="487"/>
      <c r="G316" s="487">
        <f t="shared" si="1"/>
        <v>0</v>
      </c>
      <c r="H316" s="451" t="str">
        <f t="shared" si="2"/>
        <v/>
      </c>
      <c r="I316" s="452" t="str">
        <f t="shared" si="8"/>
        <v/>
      </c>
      <c r="J316" s="477"/>
      <c r="K316" s="434"/>
      <c r="L316" s="454" t="str">
        <f t="shared" si="3"/>
        <v/>
      </c>
      <c r="M316" s="455" t="str">
        <f t="array" ref="M316">(IFERROR(if(K316="",IF(J316="","",XLOOKUP(L316,Personnel!$B$4:$G$4,Personnel!$B$5:$G$5)),xLOOKUP(L316,Personnel!$B$4:$G$4,Personnel!$B$6:$G$6)),""))</f>
        <v/>
      </c>
      <c r="N316" s="455">
        <f t="shared" si="4"/>
        <v>0</v>
      </c>
      <c r="O316" s="434"/>
      <c r="P316" s="456" t="str">
        <f t="shared" si="5"/>
        <v/>
      </c>
      <c r="Q316" s="457">
        <f t="shared" si="6"/>
        <v>0</v>
      </c>
      <c r="R316" s="458"/>
      <c r="S316" s="459" t="str">
        <f t="array" ref="S316">IF(B316="","",XLOOKUP($B316,Product,'Product List'!D:D))</f>
        <v/>
      </c>
      <c r="T316" s="454" t="str">
        <f t="array" ref="T316">IF(B316="","",XLOOKUP($B316,Product,'Product List'!E:E))</f>
        <v/>
      </c>
      <c r="U316" s="454" t="str">
        <f t="array" ref="U316">IF(B316="","",XLOOKUP($B316,Product,'Product List'!F:F))</f>
        <v/>
      </c>
      <c r="V316" s="454" t="str">
        <f t="array" ref="V316">IF(B316="","",XLOOKUP($B316,Product,'Product List'!G:G))</f>
        <v/>
      </c>
      <c r="W316" s="434"/>
      <c r="X316" s="434" t="str">
        <f t="array" ref="X316">iferror(xlookup(B316,'Product List'!A:A,'Product List'!P:P),"")</f>
        <v/>
      </c>
      <c r="Y316" s="434">
        <f t="shared" si="10"/>
        <v>0</v>
      </c>
      <c r="Z316" s="434"/>
    </row>
    <row r="317" ht="14.25" customHeight="1">
      <c r="A317" s="454"/>
      <c r="B317" s="448"/>
      <c r="C317" s="454"/>
      <c r="D317" s="487"/>
      <c r="E317" s="487"/>
      <c r="F317" s="487"/>
      <c r="G317" s="487">
        <f t="shared" si="1"/>
        <v>0</v>
      </c>
      <c r="H317" s="451" t="str">
        <f t="shared" si="2"/>
        <v/>
      </c>
      <c r="I317" s="452" t="str">
        <f t="shared" si="8"/>
        <v/>
      </c>
      <c r="J317" s="477"/>
      <c r="K317" s="434"/>
      <c r="L317" s="454" t="str">
        <f t="shared" si="3"/>
        <v/>
      </c>
      <c r="M317" s="455" t="str">
        <f t="array" ref="M317">(IFERROR(if(K317="",IF(J317="","",XLOOKUP(L317,Personnel!$B$4:$G$4,Personnel!$B$5:$G$5)),xLOOKUP(L317,Personnel!$B$4:$G$4,Personnel!$B$6:$G$6)),""))</f>
        <v/>
      </c>
      <c r="N317" s="455">
        <f t="shared" si="4"/>
        <v>0</v>
      </c>
      <c r="O317" s="434"/>
      <c r="P317" s="456" t="str">
        <f t="shared" si="5"/>
        <v/>
      </c>
      <c r="Q317" s="457">
        <f t="shared" si="6"/>
        <v>0</v>
      </c>
      <c r="R317" s="458"/>
      <c r="S317" s="459" t="str">
        <f t="array" ref="S317">IF(B317="","",XLOOKUP($B317,Product,'Product List'!D:D))</f>
        <v/>
      </c>
      <c r="T317" s="454" t="str">
        <f t="array" ref="T317">IF(B317="","",XLOOKUP($B317,Product,'Product List'!E:E))</f>
        <v/>
      </c>
      <c r="U317" s="454" t="str">
        <f t="array" ref="U317">IF(B317="","",XLOOKUP($B317,Product,'Product List'!F:F))</f>
        <v/>
      </c>
      <c r="V317" s="454" t="str">
        <f t="array" ref="V317">IF(B317="","",XLOOKUP($B317,Product,'Product List'!G:G))</f>
        <v/>
      </c>
      <c r="W317" s="434"/>
      <c r="X317" s="434" t="str">
        <f t="array" ref="X317">iferror(xlookup(B317,'Product List'!A:A,'Product List'!P:P),"")</f>
        <v/>
      </c>
      <c r="Y317" s="434">
        <f t="shared" si="10"/>
        <v>0</v>
      </c>
      <c r="Z317" s="434"/>
    </row>
    <row r="318" ht="14.25" customHeight="1">
      <c r="A318" s="454"/>
      <c r="B318" s="448"/>
      <c r="C318" s="454"/>
      <c r="D318" s="487"/>
      <c r="E318" s="487"/>
      <c r="F318" s="487"/>
      <c r="G318" s="487">
        <f t="shared" si="1"/>
        <v>0</v>
      </c>
      <c r="H318" s="451" t="str">
        <f t="shared" si="2"/>
        <v/>
      </c>
      <c r="I318" s="452" t="str">
        <f t="shared" si="8"/>
        <v/>
      </c>
      <c r="J318" s="477"/>
      <c r="K318" s="434"/>
      <c r="L318" s="454" t="str">
        <f t="shared" si="3"/>
        <v/>
      </c>
      <c r="M318" s="455" t="str">
        <f t="array" ref="M318">(IFERROR(if(K318="",IF(J318="","",XLOOKUP(L318,Personnel!$B$4:$G$4,Personnel!$B$5:$G$5)),xLOOKUP(L318,Personnel!$B$4:$G$4,Personnel!$B$6:$G$6)),""))</f>
        <v/>
      </c>
      <c r="N318" s="455">
        <f t="shared" si="4"/>
        <v>0</v>
      </c>
      <c r="O318" s="434"/>
      <c r="P318" s="456" t="str">
        <f t="shared" si="5"/>
        <v/>
      </c>
      <c r="Q318" s="457">
        <f t="shared" si="6"/>
        <v>0</v>
      </c>
      <c r="R318" s="458"/>
      <c r="S318" s="459" t="str">
        <f t="array" ref="S318">IF(B318="","",XLOOKUP($B318,Product,'Product List'!D:D))</f>
        <v/>
      </c>
      <c r="T318" s="454" t="str">
        <f t="array" ref="T318">IF(B318="","",XLOOKUP($B318,Product,'Product List'!E:E))</f>
        <v/>
      </c>
      <c r="U318" s="454" t="str">
        <f t="array" ref="U318">IF(B318="","",XLOOKUP($B318,Product,'Product List'!F:F))</f>
        <v/>
      </c>
      <c r="V318" s="454" t="str">
        <f t="array" ref="V318">IF(B318="","",XLOOKUP($B318,Product,'Product List'!G:G))</f>
        <v/>
      </c>
      <c r="W318" s="434"/>
      <c r="X318" s="434" t="str">
        <f t="array" ref="X318">iferror(xlookup(B318,'Product List'!A:A,'Product List'!P:P),"")</f>
        <v/>
      </c>
      <c r="Y318" s="434">
        <f t="shared" si="10"/>
        <v>0</v>
      </c>
      <c r="Z318" s="434"/>
    </row>
    <row r="319" ht="14.25" customHeight="1">
      <c r="A319" s="454"/>
      <c r="B319" s="448"/>
      <c r="C319" s="454"/>
      <c r="D319" s="487"/>
      <c r="E319" s="487"/>
      <c r="F319" s="487"/>
      <c r="G319" s="487">
        <f t="shared" si="1"/>
        <v>0</v>
      </c>
      <c r="H319" s="451" t="str">
        <f t="shared" si="2"/>
        <v/>
      </c>
      <c r="I319" s="452" t="str">
        <f t="shared" si="8"/>
        <v/>
      </c>
      <c r="J319" s="477"/>
      <c r="K319" s="434"/>
      <c r="L319" s="454" t="str">
        <f t="shared" si="3"/>
        <v/>
      </c>
      <c r="M319" s="455" t="str">
        <f t="array" ref="M319">(IFERROR(if(K319="",IF(J319="","",XLOOKUP(L319,Personnel!$B$4:$G$4,Personnel!$B$5:$G$5)),xLOOKUP(L319,Personnel!$B$4:$G$4,Personnel!$B$6:$G$6)),""))</f>
        <v/>
      </c>
      <c r="N319" s="455">
        <f t="shared" si="4"/>
        <v>0</v>
      </c>
      <c r="O319" s="434"/>
      <c r="P319" s="456" t="str">
        <f t="shared" si="5"/>
        <v/>
      </c>
      <c r="Q319" s="457">
        <f t="shared" si="6"/>
        <v>0</v>
      </c>
      <c r="R319" s="458"/>
      <c r="S319" s="459" t="str">
        <f t="array" ref="S319">IF(B319="","",XLOOKUP($B319,Product,'Product List'!D:D))</f>
        <v/>
      </c>
      <c r="T319" s="454" t="str">
        <f t="array" ref="T319">IF(B319="","",XLOOKUP($B319,Product,'Product List'!E:E))</f>
        <v/>
      </c>
      <c r="U319" s="454" t="str">
        <f t="array" ref="U319">IF(B319="","",XLOOKUP($B319,Product,'Product List'!F:F))</f>
        <v/>
      </c>
      <c r="V319" s="454" t="str">
        <f t="array" ref="V319">IF(B319="","",XLOOKUP($B319,Product,'Product List'!G:G))</f>
        <v/>
      </c>
      <c r="W319" s="434"/>
      <c r="X319" s="434" t="str">
        <f t="array" ref="X319">iferror(xlookup(B319,'Product List'!A:A,'Product List'!P:P),"")</f>
        <v/>
      </c>
      <c r="Y319" s="434">
        <f t="shared" si="10"/>
        <v>0</v>
      </c>
      <c r="Z319" s="434"/>
    </row>
    <row r="320" ht="14.25" customHeight="1">
      <c r="A320" s="454"/>
      <c r="B320" s="448"/>
      <c r="C320" s="454"/>
      <c r="D320" s="487"/>
      <c r="E320" s="487"/>
      <c r="F320" s="487"/>
      <c r="G320" s="487">
        <f t="shared" si="1"/>
        <v>0</v>
      </c>
      <c r="H320" s="451" t="str">
        <f t="shared" si="2"/>
        <v/>
      </c>
      <c r="I320" s="452" t="str">
        <f t="shared" si="8"/>
        <v/>
      </c>
      <c r="J320" s="477"/>
      <c r="K320" s="434"/>
      <c r="L320" s="454" t="str">
        <f t="shared" si="3"/>
        <v/>
      </c>
      <c r="M320" s="455" t="str">
        <f t="array" ref="M320">(IFERROR(if(K320="",IF(J320="","",XLOOKUP(L320,Personnel!$B$4:$G$4,Personnel!$B$5:$G$5)),xLOOKUP(L320,Personnel!$B$4:$G$4,Personnel!$B$6:$G$6)),""))</f>
        <v/>
      </c>
      <c r="N320" s="455">
        <f t="shared" si="4"/>
        <v>0</v>
      </c>
      <c r="O320" s="434"/>
      <c r="P320" s="456" t="str">
        <f t="shared" si="5"/>
        <v/>
      </c>
      <c r="Q320" s="457">
        <f t="shared" si="6"/>
        <v>0</v>
      </c>
      <c r="R320" s="458"/>
      <c r="S320" s="459" t="str">
        <f t="array" ref="S320">IF(B320="","",XLOOKUP($B320,Product,'Product List'!D:D))</f>
        <v/>
      </c>
      <c r="T320" s="454" t="str">
        <f t="array" ref="T320">IF(B320="","",XLOOKUP($B320,Product,'Product List'!E:E))</f>
        <v/>
      </c>
      <c r="U320" s="454" t="str">
        <f t="array" ref="U320">IF(B320="","",XLOOKUP($B320,Product,'Product List'!F:F))</f>
        <v/>
      </c>
      <c r="V320" s="454" t="str">
        <f t="array" ref="V320">IF(B320="","",XLOOKUP($B320,Product,'Product List'!G:G))</f>
        <v/>
      </c>
      <c r="W320" s="434"/>
      <c r="X320" s="434" t="str">
        <f t="array" ref="X320">iferror(xlookup(B320,'Product List'!A:A,'Product List'!P:P),"")</f>
        <v/>
      </c>
      <c r="Y320" s="434">
        <f t="shared" si="10"/>
        <v>0</v>
      </c>
      <c r="Z320" s="434"/>
    </row>
    <row r="321" ht="14.25" customHeight="1">
      <c r="A321" s="454"/>
      <c r="B321" s="448"/>
      <c r="C321" s="454"/>
      <c r="D321" s="487"/>
      <c r="E321" s="487"/>
      <c r="F321" s="487"/>
      <c r="G321" s="487">
        <f t="shared" si="1"/>
        <v>0</v>
      </c>
      <c r="H321" s="451" t="str">
        <f t="shared" si="2"/>
        <v/>
      </c>
      <c r="I321" s="452" t="str">
        <f t="shared" si="8"/>
        <v/>
      </c>
      <c r="J321" s="477"/>
      <c r="K321" s="434"/>
      <c r="L321" s="454" t="str">
        <f t="shared" si="3"/>
        <v/>
      </c>
      <c r="M321" s="455" t="str">
        <f t="array" ref="M321">(IFERROR(if(K321="",IF(J321="","",XLOOKUP(L321,Personnel!$B$4:$G$4,Personnel!$B$5:$G$5)),xLOOKUP(L321,Personnel!$B$4:$G$4,Personnel!$B$6:$G$6)),""))</f>
        <v/>
      </c>
      <c r="N321" s="455">
        <f t="shared" si="4"/>
        <v>0</v>
      </c>
      <c r="O321" s="434"/>
      <c r="P321" s="456" t="str">
        <f t="shared" si="5"/>
        <v/>
      </c>
      <c r="Q321" s="457">
        <f t="shared" si="6"/>
        <v>0</v>
      </c>
      <c r="R321" s="458"/>
      <c r="S321" s="459" t="str">
        <f t="array" ref="S321">IF(B321="","",XLOOKUP($B321,Product,'Product List'!D:D))</f>
        <v/>
      </c>
      <c r="T321" s="454" t="str">
        <f t="array" ref="T321">IF(B321="","",XLOOKUP($B321,Product,'Product List'!E:E))</f>
        <v/>
      </c>
      <c r="U321" s="454" t="str">
        <f t="array" ref="U321">IF(B321="","",XLOOKUP($B321,Product,'Product List'!F:F))</f>
        <v/>
      </c>
      <c r="V321" s="454" t="str">
        <f t="array" ref="V321">IF(B321="","",XLOOKUP($B321,Product,'Product List'!G:G))</f>
        <v/>
      </c>
      <c r="W321" s="434"/>
      <c r="X321" s="434" t="str">
        <f t="array" ref="X321">iferror(xlookup(B321,'Product List'!A:A,'Product List'!P:P),"")</f>
        <v/>
      </c>
      <c r="Y321" s="434">
        <f t="shared" si="10"/>
        <v>0</v>
      </c>
      <c r="Z321" s="434"/>
    </row>
    <row r="322" ht="14.25" customHeight="1">
      <c r="A322" s="454"/>
      <c r="B322" s="448"/>
      <c r="C322" s="454"/>
      <c r="D322" s="487"/>
      <c r="E322" s="487"/>
      <c r="F322" s="487"/>
      <c r="G322" s="487">
        <f t="shared" si="1"/>
        <v>0</v>
      </c>
      <c r="H322" s="451" t="str">
        <f t="shared" si="2"/>
        <v/>
      </c>
      <c r="I322" s="452" t="str">
        <f t="shared" si="8"/>
        <v/>
      </c>
      <c r="J322" s="477"/>
      <c r="K322" s="434"/>
      <c r="L322" s="454" t="str">
        <f t="shared" si="3"/>
        <v/>
      </c>
      <c r="M322" s="455" t="str">
        <f t="array" ref="M322">(IFERROR(if(K322="",IF(J322="","",XLOOKUP(L322,Personnel!$B$4:$G$4,Personnel!$B$5:$G$5)),xLOOKUP(L322,Personnel!$B$4:$G$4,Personnel!$B$6:$G$6)),""))</f>
        <v/>
      </c>
      <c r="N322" s="455">
        <f t="shared" si="4"/>
        <v>0</v>
      </c>
      <c r="O322" s="434"/>
      <c r="P322" s="456" t="str">
        <f t="shared" si="5"/>
        <v/>
      </c>
      <c r="Q322" s="457">
        <f t="shared" si="6"/>
        <v>0</v>
      </c>
      <c r="R322" s="458"/>
      <c r="S322" s="459" t="str">
        <f t="array" ref="S322">IF(B322="","",XLOOKUP($B322,Product,'Product List'!D:D))</f>
        <v/>
      </c>
      <c r="T322" s="454" t="str">
        <f t="array" ref="T322">IF(B322="","",XLOOKUP($B322,Product,'Product List'!E:E))</f>
        <v/>
      </c>
      <c r="U322" s="454" t="str">
        <f t="array" ref="U322">IF(B322="","",XLOOKUP($B322,Product,'Product List'!F:F))</f>
        <v/>
      </c>
      <c r="V322" s="454" t="str">
        <f t="array" ref="V322">IF(B322="","",XLOOKUP($B322,Product,'Product List'!G:G))</f>
        <v/>
      </c>
      <c r="W322" s="434"/>
      <c r="X322" s="434" t="str">
        <f t="array" ref="X322">iferror(xlookup(B322,'Product List'!A:A,'Product List'!P:P),"")</f>
        <v/>
      </c>
      <c r="Y322" s="434">
        <f t="shared" si="10"/>
        <v>0</v>
      </c>
      <c r="Z322" s="434"/>
    </row>
    <row r="323" ht="14.25" customHeight="1">
      <c r="A323" s="454"/>
      <c r="B323" s="448"/>
      <c r="C323" s="454"/>
      <c r="D323" s="487"/>
      <c r="E323" s="487"/>
      <c r="F323" s="487"/>
      <c r="G323" s="487">
        <f t="shared" si="1"/>
        <v>0</v>
      </c>
      <c r="H323" s="451" t="str">
        <f t="shared" si="2"/>
        <v/>
      </c>
      <c r="I323" s="452" t="str">
        <f t="shared" si="8"/>
        <v/>
      </c>
      <c r="J323" s="477"/>
      <c r="K323" s="434"/>
      <c r="L323" s="454" t="str">
        <f t="shared" si="3"/>
        <v/>
      </c>
      <c r="M323" s="455" t="str">
        <f t="array" ref="M323">(IFERROR(if(K323="",IF(J323="","",XLOOKUP(L323,Personnel!$B$4:$G$4,Personnel!$B$5:$G$5)),xLOOKUP(L323,Personnel!$B$4:$G$4,Personnel!$B$6:$G$6)),""))</f>
        <v/>
      </c>
      <c r="N323" s="455">
        <f t="shared" si="4"/>
        <v>0</v>
      </c>
      <c r="O323" s="434"/>
      <c r="P323" s="456" t="str">
        <f t="shared" si="5"/>
        <v/>
      </c>
      <c r="Q323" s="457">
        <f t="shared" si="6"/>
        <v>0</v>
      </c>
      <c r="R323" s="458"/>
      <c r="S323" s="459" t="str">
        <f t="array" ref="S323">IF(B323="","",XLOOKUP($B323,Product,'Product List'!D:D))</f>
        <v/>
      </c>
      <c r="T323" s="454" t="str">
        <f t="array" ref="T323">IF(B323="","",XLOOKUP($B323,Product,'Product List'!E:E))</f>
        <v/>
      </c>
      <c r="U323" s="454" t="str">
        <f t="array" ref="U323">IF(B323="","",XLOOKUP($B323,Product,'Product List'!F:F))</f>
        <v/>
      </c>
      <c r="V323" s="454" t="str">
        <f t="array" ref="V323">IF(B323="","",XLOOKUP($B323,Product,'Product List'!G:G))</f>
        <v/>
      </c>
      <c r="W323" s="434"/>
      <c r="X323" s="434" t="str">
        <f t="array" ref="X323">iferror(xlookup(B323,'Product List'!A:A,'Product List'!P:P),"")</f>
        <v/>
      </c>
      <c r="Y323" s="434">
        <f t="shared" si="10"/>
        <v>0</v>
      </c>
      <c r="Z323" s="434"/>
    </row>
    <row r="324" ht="14.25" customHeight="1">
      <c r="A324" s="454"/>
      <c r="B324" s="448"/>
      <c r="C324" s="454"/>
      <c r="D324" s="487"/>
      <c r="E324" s="487"/>
      <c r="F324" s="487"/>
      <c r="G324" s="487">
        <f t="shared" si="1"/>
        <v>0</v>
      </c>
      <c r="H324" s="451" t="str">
        <f t="shared" si="2"/>
        <v/>
      </c>
      <c r="I324" s="452" t="str">
        <f t="shared" si="8"/>
        <v/>
      </c>
      <c r="J324" s="477"/>
      <c r="K324" s="434"/>
      <c r="L324" s="454" t="str">
        <f t="shared" si="3"/>
        <v/>
      </c>
      <c r="M324" s="455" t="str">
        <f t="array" ref="M324">(IFERROR(if(K324="",IF(J324="","",XLOOKUP(L324,Personnel!$B$4:$G$4,Personnel!$B$5:$G$5)),xLOOKUP(L324,Personnel!$B$4:$G$4,Personnel!$B$6:$G$6)),""))</f>
        <v/>
      </c>
      <c r="N324" s="455">
        <f t="shared" si="4"/>
        <v>0</v>
      </c>
      <c r="O324" s="434"/>
      <c r="P324" s="456" t="str">
        <f t="shared" si="5"/>
        <v/>
      </c>
      <c r="Q324" s="457">
        <f t="shared" si="6"/>
        <v>0</v>
      </c>
      <c r="R324" s="458"/>
      <c r="S324" s="459" t="str">
        <f t="array" ref="S324">IF(B324="","",XLOOKUP($B324,Product,'Product List'!D:D))</f>
        <v/>
      </c>
      <c r="T324" s="454" t="str">
        <f t="array" ref="T324">IF(B324="","",XLOOKUP($B324,Product,'Product List'!E:E))</f>
        <v/>
      </c>
      <c r="U324" s="454" t="str">
        <f t="array" ref="U324">IF(B324="","",XLOOKUP($B324,Product,'Product List'!F:F))</f>
        <v/>
      </c>
      <c r="V324" s="454" t="str">
        <f t="array" ref="V324">IF(B324="","",XLOOKUP($B324,Product,'Product List'!G:G))</f>
        <v/>
      </c>
      <c r="W324" s="434"/>
      <c r="X324" s="434" t="str">
        <f t="array" ref="X324">iferror(xlookup(B324,'Product List'!A:A,'Product List'!P:P),"")</f>
        <v/>
      </c>
      <c r="Y324" s="434">
        <f t="shared" si="10"/>
        <v>0</v>
      </c>
      <c r="Z324" s="434"/>
    </row>
    <row r="325" ht="14.25" customHeight="1">
      <c r="A325" s="454"/>
      <c r="B325" s="448"/>
      <c r="C325" s="454"/>
      <c r="D325" s="487"/>
      <c r="E325" s="487"/>
      <c r="F325" s="487"/>
      <c r="G325" s="487">
        <f t="shared" si="1"/>
        <v>0</v>
      </c>
      <c r="H325" s="451" t="str">
        <f t="shared" si="2"/>
        <v/>
      </c>
      <c r="I325" s="452" t="str">
        <f t="shared" si="8"/>
        <v/>
      </c>
      <c r="J325" s="477"/>
      <c r="K325" s="434"/>
      <c r="L325" s="454" t="str">
        <f t="shared" si="3"/>
        <v/>
      </c>
      <c r="M325" s="455" t="str">
        <f t="array" ref="M325">(IFERROR(if(K325="",IF(J325="","",XLOOKUP(L325,Personnel!$B$4:$G$4,Personnel!$B$5:$G$5)),xLOOKUP(L325,Personnel!$B$4:$G$4,Personnel!$B$6:$G$6)),""))</f>
        <v/>
      </c>
      <c r="N325" s="455">
        <f t="shared" si="4"/>
        <v>0</v>
      </c>
      <c r="O325" s="434"/>
      <c r="P325" s="456" t="str">
        <f t="shared" si="5"/>
        <v/>
      </c>
      <c r="Q325" s="457">
        <f t="shared" si="6"/>
        <v>0</v>
      </c>
      <c r="R325" s="458"/>
      <c r="S325" s="459" t="str">
        <f t="array" ref="S325">IF(B325="","",XLOOKUP($B325,Product,'Product List'!D:D))</f>
        <v/>
      </c>
      <c r="T325" s="454" t="str">
        <f t="array" ref="T325">IF(B325="","",XLOOKUP($B325,Product,'Product List'!E:E))</f>
        <v/>
      </c>
      <c r="U325" s="454" t="str">
        <f t="array" ref="U325">IF(B325="","",XLOOKUP($B325,Product,'Product List'!F:F))</f>
        <v/>
      </c>
      <c r="V325" s="454" t="str">
        <f t="array" ref="V325">IF(B325="","",XLOOKUP($B325,Product,'Product List'!G:G))</f>
        <v/>
      </c>
      <c r="W325" s="434"/>
      <c r="X325" s="434" t="str">
        <f t="array" ref="X325">iferror(xlookup(B325,'Product List'!A:A,'Product List'!P:P),"")</f>
        <v/>
      </c>
      <c r="Y325" s="434">
        <f t="shared" si="10"/>
        <v>0</v>
      </c>
      <c r="Z325" s="434"/>
    </row>
    <row r="326" ht="14.25" customHeight="1">
      <c r="A326" s="454"/>
      <c r="B326" s="448"/>
      <c r="C326" s="454"/>
      <c r="D326" s="487"/>
      <c r="E326" s="487"/>
      <c r="F326" s="487"/>
      <c r="G326" s="487">
        <f t="shared" si="1"/>
        <v>0</v>
      </c>
      <c r="H326" s="451" t="str">
        <f t="shared" si="2"/>
        <v/>
      </c>
      <c r="I326" s="452" t="str">
        <f t="shared" si="8"/>
        <v/>
      </c>
      <c r="J326" s="477"/>
      <c r="K326" s="434"/>
      <c r="L326" s="454" t="str">
        <f t="shared" si="3"/>
        <v/>
      </c>
      <c r="M326" s="455" t="str">
        <f t="array" ref="M326">(IFERROR(if(K326="",IF(J326="","",XLOOKUP(L326,Personnel!$B$4:$G$4,Personnel!$B$5:$G$5)),xLOOKUP(L326,Personnel!$B$4:$G$4,Personnel!$B$6:$G$6)),""))</f>
        <v/>
      </c>
      <c r="N326" s="455">
        <f t="shared" si="4"/>
        <v>0</v>
      </c>
      <c r="O326" s="434"/>
      <c r="P326" s="456" t="str">
        <f t="shared" si="5"/>
        <v/>
      </c>
      <c r="Q326" s="457">
        <f t="shared" si="6"/>
        <v>0</v>
      </c>
      <c r="R326" s="458"/>
      <c r="S326" s="459" t="str">
        <f t="array" ref="S326">IF(B326="","",XLOOKUP($B326,Product,'Product List'!D:D))</f>
        <v/>
      </c>
      <c r="T326" s="454" t="str">
        <f t="array" ref="T326">IF(B326="","",XLOOKUP($B326,Product,'Product List'!E:E))</f>
        <v/>
      </c>
      <c r="U326" s="454" t="str">
        <f t="array" ref="U326">IF(B326="","",XLOOKUP($B326,Product,'Product List'!F:F))</f>
        <v/>
      </c>
      <c r="V326" s="454" t="str">
        <f t="array" ref="V326">IF(B326="","",XLOOKUP($B326,Product,'Product List'!G:G))</f>
        <v/>
      </c>
      <c r="W326" s="434"/>
      <c r="X326" s="434" t="str">
        <f t="array" ref="X326">iferror(xlookup(B326,'Product List'!A:A,'Product List'!P:P),"")</f>
        <v/>
      </c>
      <c r="Y326" s="434">
        <f t="shared" si="10"/>
        <v>0</v>
      </c>
      <c r="Z326" s="434"/>
    </row>
    <row r="327" ht="14.25" customHeight="1">
      <c r="A327" s="454"/>
      <c r="B327" s="448"/>
      <c r="C327" s="454"/>
      <c r="D327" s="487"/>
      <c r="E327" s="487"/>
      <c r="F327" s="487"/>
      <c r="G327" s="487">
        <f t="shared" si="1"/>
        <v>0</v>
      </c>
      <c r="H327" s="451" t="str">
        <f t="shared" si="2"/>
        <v/>
      </c>
      <c r="I327" s="452" t="str">
        <f t="shared" si="8"/>
        <v/>
      </c>
      <c r="J327" s="477"/>
      <c r="K327" s="434"/>
      <c r="L327" s="454" t="str">
        <f t="shared" si="3"/>
        <v/>
      </c>
      <c r="M327" s="455" t="str">
        <f t="array" ref="M327">(IFERROR(if(K327="",IF(J327="","",XLOOKUP(L327,Personnel!$B$4:$G$4,Personnel!$B$5:$G$5)),xLOOKUP(L327,Personnel!$B$4:$G$4,Personnel!$B$6:$G$6)),""))</f>
        <v/>
      </c>
      <c r="N327" s="455">
        <f t="shared" si="4"/>
        <v>0</v>
      </c>
      <c r="O327" s="434"/>
      <c r="P327" s="456" t="str">
        <f t="shared" si="5"/>
        <v/>
      </c>
      <c r="Q327" s="457">
        <f t="shared" si="6"/>
        <v>0</v>
      </c>
      <c r="R327" s="458"/>
      <c r="S327" s="459" t="str">
        <f t="array" ref="S327">IF(B327="","",XLOOKUP($B327,Product,'Product List'!D:D))</f>
        <v/>
      </c>
      <c r="T327" s="454" t="str">
        <f t="array" ref="T327">IF(B327="","",XLOOKUP($B327,Product,'Product List'!E:E))</f>
        <v/>
      </c>
      <c r="U327" s="454" t="str">
        <f t="array" ref="U327">IF(B327="","",XLOOKUP($B327,Product,'Product List'!F:F))</f>
        <v/>
      </c>
      <c r="V327" s="454" t="str">
        <f t="array" ref="V327">IF(B327="","",XLOOKUP($B327,Product,'Product List'!G:G))</f>
        <v/>
      </c>
      <c r="W327" s="434"/>
      <c r="X327" s="434" t="str">
        <f t="array" ref="X327">iferror(xlookup(B327,'Product List'!A:A,'Product List'!P:P),"")</f>
        <v/>
      </c>
      <c r="Y327" s="434">
        <f t="shared" si="10"/>
        <v>0</v>
      </c>
      <c r="Z327" s="434"/>
    </row>
    <row r="328" ht="14.25" customHeight="1">
      <c r="A328" s="454"/>
      <c r="B328" s="448"/>
      <c r="C328" s="454"/>
      <c r="D328" s="487"/>
      <c r="E328" s="487"/>
      <c r="F328" s="487"/>
      <c r="G328" s="487">
        <f t="shared" si="1"/>
        <v>0</v>
      </c>
      <c r="H328" s="451" t="str">
        <f t="shared" si="2"/>
        <v/>
      </c>
      <c r="I328" s="452" t="str">
        <f t="shared" si="8"/>
        <v/>
      </c>
      <c r="J328" s="477"/>
      <c r="K328" s="434"/>
      <c r="L328" s="454" t="str">
        <f t="shared" si="3"/>
        <v/>
      </c>
      <c r="M328" s="455" t="str">
        <f t="array" ref="M328">(IFERROR(if(K328="",IF(J328="","",XLOOKUP(L328,Personnel!$B$4:$G$4,Personnel!$B$5:$G$5)),xLOOKUP(L328,Personnel!$B$4:$G$4,Personnel!$B$6:$G$6)),""))</f>
        <v/>
      </c>
      <c r="N328" s="455">
        <f t="shared" si="4"/>
        <v>0</v>
      </c>
      <c r="O328" s="434"/>
      <c r="P328" s="456" t="str">
        <f t="shared" si="5"/>
        <v/>
      </c>
      <c r="Q328" s="457">
        <f t="shared" si="6"/>
        <v>0</v>
      </c>
      <c r="R328" s="458"/>
      <c r="S328" s="459" t="str">
        <f t="array" ref="S328">IF(B328="","",XLOOKUP($B328,Product,'Product List'!D:D))</f>
        <v/>
      </c>
      <c r="T328" s="454" t="str">
        <f t="array" ref="T328">IF(B328="","",XLOOKUP($B328,Product,'Product List'!E:E))</f>
        <v/>
      </c>
      <c r="U328" s="454" t="str">
        <f t="array" ref="U328">IF(B328="","",XLOOKUP($B328,Product,'Product List'!F:F))</f>
        <v/>
      </c>
      <c r="V328" s="454" t="str">
        <f t="array" ref="V328">IF(B328="","",XLOOKUP($B328,Product,'Product List'!G:G))</f>
        <v/>
      </c>
      <c r="W328" s="434"/>
      <c r="X328" s="434" t="str">
        <f t="array" ref="X328">iferror(xlookup(B328,'Product List'!A:A,'Product List'!P:P),"")</f>
        <v/>
      </c>
      <c r="Y328" s="434">
        <f t="shared" si="10"/>
        <v>0</v>
      </c>
      <c r="Z328" s="434"/>
    </row>
    <row r="329" ht="14.25" customHeight="1">
      <c r="A329" s="454"/>
      <c r="B329" s="448"/>
      <c r="C329" s="454"/>
      <c r="D329" s="487"/>
      <c r="E329" s="487"/>
      <c r="F329" s="487"/>
      <c r="G329" s="487">
        <f t="shared" si="1"/>
        <v>0</v>
      </c>
      <c r="H329" s="451" t="str">
        <f t="shared" si="2"/>
        <v/>
      </c>
      <c r="I329" s="452" t="str">
        <f t="shared" si="8"/>
        <v/>
      </c>
      <c r="J329" s="477"/>
      <c r="K329" s="434"/>
      <c r="L329" s="454" t="str">
        <f t="shared" si="3"/>
        <v/>
      </c>
      <c r="M329" s="455" t="str">
        <f t="array" ref="M329">(IFERROR(if(K329="",IF(J329="","",XLOOKUP(L329,Personnel!$B$4:$G$4,Personnel!$B$5:$G$5)),xLOOKUP(L329,Personnel!$B$4:$G$4,Personnel!$B$6:$G$6)),""))</f>
        <v/>
      </c>
      <c r="N329" s="455">
        <f t="shared" si="4"/>
        <v>0</v>
      </c>
      <c r="O329" s="434"/>
      <c r="P329" s="456" t="str">
        <f t="shared" si="5"/>
        <v/>
      </c>
      <c r="Q329" s="457">
        <f t="shared" si="6"/>
        <v>0</v>
      </c>
      <c r="R329" s="458"/>
      <c r="S329" s="459" t="str">
        <f t="array" ref="S329">IF(B329="","",XLOOKUP($B329,Product,'Product List'!D:D))</f>
        <v/>
      </c>
      <c r="T329" s="454" t="str">
        <f t="array" ref="T329">IF(B329="","",XLOOKUP($B329,Product,'Product List'!E:E))</f>
        <v/>
      </c>
      <c r="U329" s="454" t="str">
        <f t="array" ref="U329">IF(B329="","",XLOOKUP($B329,Product,'Product List'!F:F))</f>
        <v/>
      </c>
      <c r="V329" s="454" t="str">
        <f t="array" ref="V329">IF(B329="","",XLOOKUP($B329,Product,'Product List'!G:G))</f>
        <v/>
      </c>
      <c r="W329" s="434"/>
      <c r="X329" s="434" t="str">
        <f t="array" ref="X329">iferror(xlookup(B329,'Product List'!A:A,'Product List'!P:P),"")</f>
        <v/>
      </c>
      <c r="Y329" s="434">
        <f t="shared" si="10"/>
        <v>0</v>
      </c>
      <c r="Z329" s="434"/>
    </row>
    <row r="330" ht="14.25" customHeight="1">
      <c r="A330" s="454"/>
      <c r="B330" s="448"/>
      <c r="C330" s="454"/>
      <c r="D330" s="487"/>
      <c r="E330" s="487"/>
      <c r="F330" s="487"/>
      <c r="G330" s="487">
        <f t="shared" si="1"/>
        <v>0</v>
      </c>
      <c r="H330" s="451" t="str">
        <f t="shared" si="2"/>
        <v/>
      </c>
      <c r="I330" s="452" t="str">
        <f t="shared" si="8"/>
        <v/>
      </c>
      <c r="J330" s="477"/>
      <c r="K330" s="434"/>
      <c r="L330" s="454" t="str">
        <f t="shared" si="3"/>
        <v/>
      </c>
      <c r="M330" s="455" t="str">
        <f t="array" ref="M330">(IFERROR(if(K330="",IF(J330="","",XLOOKUP(L330,Personnel!$B$4:$G$4,Personnel!$B$5:$G$5)),xLOOKUP(L330,Personnel!$B$4:$G$4,Personnel!$B$6:$G$6)),""))</f>
        <v/>
      </c>
      <c r="N330" s="455">
        <f t="shared" si="4"/>
        <v>0</v>
      </c>
      <c r="O330" s="434"/>
      <c r="P330" s="456" t="str">
        <f t="shared" si="5"/>
        <v/>
      </c>
      <c r="Q330" s="457">
        <f t="shared" si="6"/>
        <v>0</v>
      </c>
      <c r="R330" s="458"/>
      <c r="S330" s="459" t="str">
        <f t="array" ref="S330">IF(B330="","",XLOOKUP($B330,Product,'Product List'!D:D))</f>
        <v/>
      </c>
      <c r="T330" s="454" t="str">
        <f t="array" ref="T330">IF(B330="","",XLOOKUP($B330,Product,'Product List'!E:E))</f>
        <v/>
      </c>
      <c r="U330" s="454" t="str">
        <f t="array" ref="U330">IF(B330="","",XLOOKUP($B330,Product,'Product List'!F:F))</f>
        <v/>
      </c>
      <c r="V330" s="454" t="str">
        <f t="array" ref="V330">IF(B330="","",XLOOKUP($B330,Product,'Product List'!G:G))</f>
        <v/>
      </c>
      <c r="W330" s="434"/>
      <c r="X330" s="434" t="str">
        <f t="array" ref="X330">iferror(xlookup(B330,'Product List'!A:A,'Product List'!P:P),"")</f>
        <v/>
      </c>
      <c r="Y330" s="434">
        <f t="shared" si="10"/>
        <v>0</v>
      </c>
      <c r="Z330" s="434"/>
    </row>
    <row r="331" ht="14.25" customHeight="1">
      <c r="A331" s="454"/>
      <c r="B331" s="448"/>
      <c r="C331" s="454"/>
      <c r="D331" s="487"/>
      <c r="E331" s="487"/>
      <c r="F331" s="487"/>
      <c r="G331" s="487">
        <f t="shared" si="1"/>
        <v>0</v>
      </c>
      <c r="H331" s="451" t="str">
        <f t="shared" si="2"/>
        <v/>
      </c>
      <c r="I331" s="452" t="str">
        <f t="shared" si="8"/>
        <v/>
      </c>
      <c r="J331" s="477"/>
      <c r="K331" s="434"/>
      <c r="L331" s="454" t="str">
        <f t="shared" si="3"/>
        <v/>
      </c>
      <c r="M331" s="455" t="str">
        <f t="array" ref="M331">(IFERROR(if(K331="",IF(J331="","",XLOOKUP(L331,Personnel!$B$4:$G$4,Personnel!$B$5:$G$5)),xLOOKUP(L331,Personnel!$B$4:$G$4,Personnel!$B$6:$G$6)),""))</f>
        <v/>
      </c>
      <c r="N331" s="455">
        <f t="shared" si="4"/>
        <v>0</v>
      </c>
      <c r="O331" s="434"/>
      <c r="P331" s="456" t="str">
        <f t="shared" si="5"/>
        <v/>
      </c>
      <c r="Q331" s="457">
        <f t="shared" si="6"/>
        <v>0</v>
      </c>
      <c r="R331" s="458"/>
      <c r="S331" s="459" t="str">
        <f t="array" ref="S331">IF(B331="","",XLOOKUP($B331,Product,'Product List'!D:D))</f>
        <v/>
      </c>
      <c r="T331" s="454" t="str">
        <f t="array" ref="T331">IF(B331="","",XLOOKUP($B331,Product,'Product List'!E:E))</f>
        <v/>
      </c>
      <c r="U331" s="454" t="str">
        <f t="array" ref="U331">IF(B331="","",XLOOKUP($B331,Product,'Product List'!F:F))</f>
        <v/>
      </c>
      <c r="V331" s="454" t="str">
        <f t="array" ref="V331">IF(B331="","",XLOOKUP($B331,Product,'Product List'!G:G))</f>
        <v/>
      </c>
      <c r="W331" s="434"/>
      <c r="X331" s="434" t="str">
        <f t="array" ref="X331">iferror(xlookup(B331,'Product List'!A:A,'Product List'!P:P),"")</f>
        <v/>
      </c>
      <c r="Y331" s="434">
        <f t="shared" si="10"/>
        <v>0</v>
      </c>
      <c r="Z331" s="434"/>
    </row>
    <row r="332" ht="14.25" customHeight="1">
      <c r="A332" s="454"/>
      <c r="B332" s="448"/>
      <c r="C332" s="454"/>
      <c r="D332" s="487"/>
      <c r="E332" s="487"/>
      <c r="F332" s="487"/>
      <c r="G332" s="487">
        <f t="shared" si="1"/>
        <v>0</v>
      </c>
      <c r="H332" s="451" t="str">
        <f t="shared" si="2"/>
        <v/>
      </c>
      <c r="I332" s="452" t="str">
        <f t="shared" si="8"/>
        <v/>
      </c>
      <c r="J332" s="477"/>
      <c r="K332" s="434"/>
      <c r="L332" s="454" t="str">
        <f t="shared" si="3"/>
        <v/>
      </c>
      <c r="M332" s="455" t="str">
        <f t="array" ref="M332">(IFERROR(if(K332="",IF(J332="","",XLOOKUP(L332,Personnel!$B$4:$G$4,Personnel!$B$5:$G$5)),xLOOKUP(L332,Personnel!$B$4:$G$4,Personnel!$B$6:$G$6)),""))</f>
        <v/>
      </c>
      <c r="N332" s="455">
        <f t="shared" si="4"/>
        <v>0</v>
      </c>
      <c r="O332" s="434"/>
      <c r="P332" s="456" t="str">
        <f t="shared" si="5"/>
        <v/>
      </c>
      <c r="Q332" s="457">
        <f t="shared" si="6"/>
        <v>0</v>
      </c>
      <c r="R332" s="458"/>
      <c r="S332" s="459" t="str">
        <f t="array" ref="S332">IF(B332="","",XLOOKUP($B332,Product,'Product List'!D:D))</f>
        <v/>
      </c>
      <c r="T332" s="454" t="str">
        <f t="array" ref="T332">IF(B332="","",XLOOKUP($B332,Product,'Product List'!E:E))</f>
        <v/>
      </c>
      <c r="U332" s="454" t="str">
        <f t="array" ref="U332">IF(B332="","",XLOOKUP($B332,Product,'Product List'!F:F))</f>
        <v/>
      </c>
      <c r="V332" s="454" t="str">
        <f t="array" ref="V332">IF(B332="","",XLOOKUP($B332,Product,'Product List'!G:G))</f>
        <v/>
      </c>
      <c r="W332" s="434"/>
      <c r="X332" s="434" t="str">
        <f t="array" ref="X332">iferror(xlookup(B332,'Product List'!A:A,'Product List'!P:P),"")</f>
        <v/>
      </c>
      <c r="Y332" s="434">
        <f t="shared" si="10"/>
        <v>0</v>
      </c>
      <c r="Z332" s="434"/>
    </row>
    <row r="333" ht="14.25" customHeight="1">
      <c r="A333" s="454"/>
      <c r="B333" s="448"/>
      <c r="C333" s="454"/>
      <c r="D333" s="487"/>
      <c r="E333" s="487"/>
      <c r="F333" s="487"/>
      <c r="G333" s="487">
        <f t="shared" si="1"/>
        <v>0</v>
      </c>
      <c r="H333" s="451" t="str">
        <f t="shared" si="2"/>
        <v/>
      </c>
      <c r="I333" s="452" t="str">
        <f t="shared" si="8"/>
        <v/>
      </c>
      <c r="J333" s="477"/>
      <c r="K333" s="434"/>
      <c r="L333" s="454" t="str">
        <f t="shared" si="3"/>
        <v/>
      </c>
      <c r="M333" s="455" t="str">
        <f t="array" ref="M333">(IFERROR(if(K333="",IF(J333="","",XLOOKUP(L333,Personnel!$B$4:$G$4,Personnel!$B$5:$G$5)),xLOOKUP(L333,Personnel!$B$4:$G$4,Personnel!$B$6:$G$6)),""))</f>
        <v/>
      </c>
      <c r="N333" s="455">
        <f t="shared" si="4"/>
        <v>0</v>
      </c>
      <c r="O333" s="434"/>
      <c r="P333" s="456" t="str">
        <f t="shared" si="5"/>
        <v/>
      </c>
      <c r="Q333" s="457">
        <f t="shared" si="6"/>
        <v>0</v>
      </c>
      <c r="R333" s="458"/>
      <c r="S333" s="459" t="str">
        <f t="array" ref="S333">IF(B333="","",XLOOKUP($B333,Product,'Product List'!D:D))</f>
        <v/>
      </c>
      <c r="T333" s="454" t="str">
        <f t="array" ref="T333">IF(B333="","",XLOOKUP($B333,Product,'Product List'!E:E))</f>
        <v/>
      </c>
      <c r="U333" s="454" t="str">
        <f t="array" ref="U333">IF(B333="","",XLOOKUP($B333,Product,'Product List'!F:F))</f>
        <v/>
      </c>
      <c r="V333" s="454" t="str">
        <f t="array" ref="V333">IF(B333="","",XLOOKUP($B333,Product,'Product List'!G:G))</f>
        <v/>
      </c>
      <c r="W333" s="434"/>
      <c r="X333" s="434" t="str">
        <f t="array" ref="X333">iferror(xlookup(B333,'Product List'!A:A,'Product List'!P:P),"")</f>
        <v/>
      </c>
      <c r="Y333" s="434">
        <f t="shared" si="10"/>
        <v>0</v>
      </c>
      <c r="Z333" s="434"/>
    </row>
    <row r="334" ht="14.25" customHeight="1">
      <c r="A334" s="454"/>
      <c r="B334" s="448"/>
      <c r="C334" s="454"/>
      <c r="D334" s="487"/>
      <c r="E334" s="487"/>
      <c r="F334" s="487"/>
      <c r="G334" s="487">
        <f t="shared" si="1"/>
        <v>0</v>
      </c>
      <c r="H334" s="451" t="str">
        <f t="shared" si="2"/>
        <v/>
      </c>
      <c r="I334" s="452" t="str">
        <f t="shared" si="8"/>
        <v/>
      </c>
      <c r="J334" s="477"/>
      <c r="K334" s="434"/>
      <c r="L334" s="454" t="str">
        <f t="shared" si="3"/>
        <v/>
      </c>
      <c r="M334" s="455" t="str">
        <f t="array" ref="M334">(IFERROR(if(K334="",IF(J334="","",XLOOKUP(L334,Personnel!$B$4:$G$4,Personnel!$B$5:$G$5)),xLOOKUP(L334,Personnel!$B$4:$G$4,Personnel!$B$6:$G$6)),""))</f>
        <v/>
      </c>
      <c r="N334" s="455">
        <f t="shared" si="4"/>
        <v>0</v>
      </c>
      <c r="O334" s="434"/>
      <c r="P334" s="456" t="str">
        <f t="shared" si="5"/>
        <v/>
      </c>
      <c r="Q334" s="457">
        <f t="shared" si="6"/>
        <v>0</v>
      </c>
      <c r="R334" s="458"/>
      <c r="S334" s="459" t="str">
        <f t="array" ref="S334">IF(B334="","",XLOOKUP($B334,Product,'Product List'!D:D))</f>
        <v/>
      </c>
      <c r="T334" s="454" t="str">
        <f t="array" ref="T334">IF(B334="","",XLOOKUP($B334,Product,'Product List'!E:E))</f>
        <v/>
      </c>
      <c r="U334" s="454" t="str">
        <f t="array" ref="U334">IF(B334="","",XLOOKUP($B334,Product,'Product List'!F:F))</f>
        <v/>
      </c>
      <c r="V334" s="454" t="str">
        <f t="array" ref="V334">IF(B334="","",XLOOKUP($B334,Product,'Product List'!G:G))</f>
        <v/>
      </c>
      <c r="W334" s="434"/>
      <c r="X334" s="434" t="str">
        <f t="array" ref="X334">iferror(xlookup(B334,'Product List'!A:A,'Product List'!P:P),"")</f>
        <v/>
      </c>
      <c r="Y334" s="434">
        <f t="shared" si="10"/>
        <v>0</v>
      </c>
      <c r="Z334" s="434"/>
    </row>
    <row r="335" ht="14.25" customHeight="1">
      <c r="A335" s="454"/>
      <c r="B335" s="448"/>
      <c r="C335" s="454"/>
      <c r="D335" s="487"/>
      <c r="E335" s="487"/>
      <c r="F335" s="487"/>
      <c r="G335" s="487">
        <f t="shared" si="1"/>
        <v>0</v>
      </c>
      <c r="H335" s="451" t="str">
        <f t="shared" si="2"/>
        <v/>
      </c>
      <c r="I335" s="452" t="str">
        <f t="shared" si="8"/>
        <v/>
      </c>
      <c r="J335" s="477"/>
      <c r="K335" s="434"/>
      <c r="L335" s="454" t="str">
        <f t="shared" si="3"/>
        <v/>
      </c>
      <c r="M335" s="455" t="str">
        <f t="array" ref="M335">(IFERROR(if(K335="",IF(J335="","",XLOOKUP(L335,Personnel!$B$4:$G$4,Personnel!$B$5:$G$5)),xLOOKUP(L335,Personnel!$B$4:$G$4,Personnel!$B$6:$G$6)),""))</f>
        <v/>
      </c>
      <c r="N335" s="455">
        <f t="shared" si="4"/>
        <v>0</v>
      </c>
      <c r="O335" s="434"/>
      <c r="P335" s="456" t="str">
        <f t="shared" si="5"/>
        <v/>
      </c>
      <c r="Q335" s="457">
        <f t="shared" si="6"/>
        <v>0</v>
      </c>
      <c r="R335" s="458"/>
      <c r="S335" s="459" t="str">
        <f t="array" ref="S335">IF(B335="","",XLOOKUP($B335,Product,'Product List'!D:D))</f>
        <v/>
      </c>
      <c r="T335" s="454" t="str">
        <f t="array" ref="T335">IF(B335="","",XLOOKUP($B335,Product,'Product List'!E:E))</f>
        <v/>
      </c>
      <c r="U335" s="454" t="str">
        <f t="array" ref="U335">IF(B335="","",XLOOKUP($B335,Product,'Product List'!F:F))</f>
        <v/>
      </c>
      <c r="V335" s="454" t="str">
        <f t="array" ref="V335">IF(B335="","",XLOOKUP($B335,Product,'Product List'!G:G))</f>
        <v/>
      </c>
      <c r="W335" s="434"/>
      <c r="X335" s="434" t="str">
        <f t="array" ref="X335">iferror(xlookup(B335,'Product List'!A:A,'Product List'!P:P),"")</f>
        <v/>
      </c>
      <c r="Y335" s="434">
        <f t="shared" si="10"/>
        <v>0</v>
      </c>
      <c r="Z335" s="434"/>
    </row>
    <row r="336" ht="14.25" customHeight="1">
      <c r="A336" s="454"/>
      <c r="B336" s="448"/>
      <c r="C336" s="454"/>
      <c r="D336" s="487"/>
      <c r="E336" s="487"/>
      <c r="F336" s="487"/>
      <c r="G336" s="487">
        <f t="shared" si="1"/>
        <v>0</v>
      </c>
      <c r="H336" s="451" t="str">
        <f t="shared" si="2"/>
        <v/>
      </c>
      <c r="I336" s="452" t="str">
        <f t="shared" si="8"/>
        <v/>
      </c>
      <c r="J336" s="477"/>
      <c r="K336" s="434"/>
      <c r="L336" s="454" t="str">
        <f t="shared" si="3"/>
        <v/>
      </c>
      <c r="M336" s="455" t="str">
        <f t="array" ref="M336">(IFERROR(if(K336="",IF(J336="","",XLOOKUP(L336,Personnel!$B$4:$G$4,Personnel!$B$5:$G$5)),xLOOKUP(L336,Personnel!$B$4:$G$4,Personnel!$B$6:$G$6)),""))</f>
        <v/>
      </c>
      <c r="N336" s="455">
        <f t="shared" si="4"/>
        <v>0</v>
      </c>
      <c r="O336" s="434"/>
      <c r="P336" s="456" t="str">
        <f t="shared" si="5"/>
        <v/>
      </c>
      <c r="Q336" s="457">
        <f t="shared" si="6"/>
        <v>0</v>
      </c>
      <c r="R336" s="458"/>
      <c r="S336" s="459" t="str">
        <f t="array" ref="S336">IF(B336="","",XLOOKUP($B336,Product,'Product List'!D:D))</f>
        <v/>
      </c>
      <c r="T336" s="454" t="str">
        <f t="array" ref="T336">IF(B336="","",XLOOKUP($B336,Product,'Product List'!E:E))</f>
        <v/>
      </c>
      <c r="U336" s="454" t="str">
        <f t="array" ref="U336">IF(B336="","",XLOOKUP($B336,Product,'Product List'!F:F))</f>
        <v/>
      </c>
      <c r="V336" s="454" t="str">
        <f t="array" ref="V336">IF(B336="","",XLOOKUP($B336,Product,'Product List'!G:G))</f>
        <v/>
      </c>
      <c r="W336" s="434"/>
      <c r="X336" s="434" t="str">
        <f t="array" ref="X336">iferror(xlookup(B336,'Product List'!A:A,'Product List'!P:P),"")</f>
        <v/>
      </c>
      <c r="Y336" s="434">
        <f t="shared" si="10"/>
        <v>0</v>
      </c>
      <c r="Z336" s="434"/>
    </row>
    <row r="337" ht="14.25" customHeight="1">
      <c r="A337" s="454"/>
      <c r="B337" s="448"/>
      <c r="C337" s="454"/>
      <c r="D337" s="487"/>
      <c r="E337" s="487"/>
      <c r="F337" s="487"/>
      <c r="G337" s="487">
        <f t="shared" si="1"/>
        <v>0</v>
      </c>
      <c r="H337" s="451" t="str">
        <f t="shared" si="2"/>
        <v/>
      </c>
      <c r="I337" s="452" t="str">
        <f t="shared" si="8"/>
        <v/>
      </c>
      <c r="J337" s="477"/>
      <c r="K337" s="434"/>
      <c r="L337" s="454" t="str">
        <f t="shared" si="3"/>
        <v/>
      </c>
      <c r="M337" s="455" t="str">
        <f t="array" ref="M337">(IFERROR(if(K337="",IF(J337="","",XLOOKUP(L337,Personnel!$B$4:$G$4,Personnel!$B$5:$G$5)),xLOOKUP(L337,Personnel!$B$4:$G$4,Personnel!$B$6:$G$6)),""))</f>
        <v/>
      </c>
      <c r="N337" s="455">
        <f t="shared" si="4"/>
        <v>0</v>
      </c>
      <c r="O337" s="434"/>
      <c r="P337" s="456" t="str">
        <f t="shared" si="5"/>
        <v/>
      </c>
      <c r="Q337" s="457">
        <f t="shared" si="6"/>
        <v>0</v>
      </c>
      <c r="R337" s="458"/>
      <c r="S337" s="459" t="str">
        <f t="array" ref="S337">IF(B337="","",XLOOKUP($B337,Product,'Product List'!D:D))</f>
        <v/>
      </c>
      <c r="T337" s="454" t="str">
        <f t="array" ref="T337">IF(B337="","",XLOOKUP($B337,Product,'Product List'!E:E))</f>
        <v/>
      </c>
      <c r="U337" s="454" t="str">
        <f t="array" ref="U337">IF(B337="","",XLOOKUP($B337,Product,'Product List'!F:F))</f>
        <v/>
      </c>
      <c r="V337" s="454" t="str">
        <f t="array" ref="V337">IF(B337="","",XLOOKUP($B337,Product,'Product List'!G:G))</f>
        <v/>
      </c>
      <c r="W337" s="434"/>
      <c r="X337" s="434" t="str">
        <f t="array" ref="X337">iferror(xlookup(B337,'Product List'!A:A,'Product List'!P:P),"")</f>
        <v/>
      </c>
      <c r="Y337" s="434">
        <f t="shared" si="10"/>
        <v>0</v>
      </c>
      <c r="Z337" s="434"/>
    </row>
    <row r="338" ht="14.25" customHeight="1">
      <c r="A338" s="454"/>
      <c r="B338" s="448"/>
      <c r="C338" s="454"/>
      <c r="D338" s="487"/>
      <c r="E338" s="487"/>
      <c r="F338" s="487"/>
      <c r="G338" s="487">
        <f t="shared" si="1"/>
        <v>0</v>
      </c>
      <c r="H338" s="451" t="str">
        <f t="shared" si="2"/>
        <v/>
      </c>
      <c r="I338" s="452" t="str">
        <f t="shared" si="8"/>
        <v/>
      </c>
      <c r="J338" s="477"/>
      <c r="K338" s="434"/>
      <c r="L338" s="454" t="str">
        <f t="shared" si="3"/>
        <v/>
      </c>
      <c r="M338" s="455" t="str">
        <f t="array" ref="M338">(IFERROR(if(K338="",IF(J338="","",XLOOKUP(L338,Personnel!$B$4:$G$4,Personnel!$B$5:$G$5)),xLOOKUP(L338,Personnel!$B$4:$G$4,Personnel!$B$6:$G$6)),""))</f>
        <v/>
      </c>
      <c r="N338" s="455">
        <f t="shared" si="4"/>
        <v>0</v>
      </c>
      <c r="O338" s="434"/>
      <c r="P338" s="456" t="str">
        <f t="shared" si="5"/>
        <v/>
      </c>
      <c r="Q338" s="457">
        <f t="shared" si="6"/>
        <v>0</v>
      </c>
      <c r="R338" s="458"/>
      <c r="S338" s="459" t="str">
        <f t="array" ref="S338">IF(B338="","",XLOOKUP($B338,Product,'Product List'!D:D))</f>
        <v/>
      </c>
      <c r="T338" s="454" t="str">
        <f t="array" ref="T338">IF(B338="","",XLOOKUP($B338,Product,'Product List'!E:E))</f>
        <v/>
      </c>
      <c r="U338" s="454" t="str">
        <f t="array" ref="U338">IF(B338="","",XLOOKUP($B338,Product,'Product List'!F:F))</f>
        <v/>
      </c>
      <c r="V338" s="454" t="str">
        <f t="array" ref="V338">IF(B338="","",XLOOKUP($B338,Product,'Product List'!G:G))</f>
        <v/>
      </c>
      <c r="W338" s="434"/>
      <c r="X338" s="434" t="str">
        <f t="array" ref="X338">iferror(xlookup(B338,'Product List'!A:A,'Product List'!P:P),"")</f>
        <v/>
      </c>
      <c r="Y338" s="434">
        <f t="shared" si="10"/>
        <v>0</v>
      </c>
      <c r="Z338" s="434"/>
    </row>
    <row r="339" ht="14.25" customHeight="1">
      <c r="A339" s="454"/>
      <c r="B339" s="448"/>
      <c r="C339" s="454"/>
      <c r="D339" s="487"/>
      <c r="E339" s="487"/>
      <c r="F339" s="487"/>
      <c r="G339" s="487">
        <f t="shared" si="1"/>
        <v>0</v>
      </c>
      <c r="H339" s="451" t="str">
        <f t="shared" si="2"/>
        <v/>
      </c>
      <c r="I339" s="452" t="str">
        <f t="shared" si="8"/>
        <v/>
      </c>
      <c r="J339" s="477"/>
      <c r="K339" s="434"/>
      <c r="L339" s="454" t="str">
        <f t="shared" si="3"/>
        <v/>
      </c>
      <c r="M339" s="455" t="str">
        <f t="array" ref="M339">(IFERROR(if(K339="",IF(J339="","",XLOOKUP(L339,Personnel!$B$4:$G$4,Personnel!$B$5:$G$5)),xLOOKUP(L339,Personnel!$B$4:$G$4,Personnel!$B$6:$G$6)),""))</f>
        <v/>
      </c>
      <c r="N339" s="455">
        <f t="shared" si="4"/>
        <v>0</v>
      </c>
      <c r="O339" s="434"/>
      <c r="P339" s="456" t="str">
        <f t="shared" si="5"/>
        <v/>
      </c>
      <c r="Q339" s="457">
        <f t="shared" si="6"/>
        <v>0</v>
      </c>
      <c r="R339" s="458"/>
      <c r="S339" s="459" t="str">
        <f t="array" ref="S339">IF(B339="","",XLOOKUP($B339,Product,'Product List'!D:D))</f>
        <v/>
      </c>
      <c r="T339" s="454" t="str">
        <f t="array" ref="T339">IF(B339="","",XLOOKUP($B339,Product,'Product List'!E:E))</f>
        <v/>
      </c>
      <c r="U339" s="454" t="str">
        <f t="array" ref="U339">IF(B339="","",XLOOKUP($B339,Product,'Product List'!F:F))</f>
        <v/>
      </c>
      <c r="V339" s="454" t="str">
        <f t="array" ref="V339">IF(B339="","",XLOOKUP($B339,Product,'Product List'!G:G))</f>
        <v/>
      </c>
      <c r="W339" s="434"/>
      <c r="X339" s="434" t="str">
        <f t="array" ref="X339">iferror(xlookup(B339,'Product List'!A:A,'Product List'!P:P),"")</f>
        <v/>
      </c>
      <c r="Y339" s="434">
        <f t="shared" si="10"/>
        <v>0</v>
      </c>
      <c r="Z339" s="434"/>
    </row>
    <row r="340" ht="14.25" customHeight="1">
      <c r="A340" s="454"/>
      <c r="B340" s="448"/>
      <c r="C340" s="454"/>
      <c r="D340" s="487"/>
      <c r="E340" s="487"/>
      <c r="F340" s="487"/>
      <c r="G340" s="487">
        <f t="shared" si="1"/>
        <v>0</v>
      </c>
      <c r="H340" s="451" t="str">
        <f t="shared" si="2"/>
        <v/>
      </c>
      <c r="I340" s="452" t="str">
        <f t="shared" si="8"/>
        <v/>
      </c>
      <c r="J340" s="477"/>
      <c r="K340" s="434"/>
      <c r="L340" s="454" t="str">
        <f t="shared" si="3"/>
        <v/>
      </c>
      <c r="M340" s="455" t="str">
        <f t="array" ref="M340">(IFERROR(if(K340="",IF(J340="","",XLOOKUP(L340,Personnel!$B$4:$G$4,Personnel!$B$5:$G$5)),xLOOKUP(L340,Personnel!$B$4:$G$4,Personnel!$B$6:$G$6)),""))</f>
        <v/>
      </c>
      <c r="N340" s="455">
        <f t="shared" si="4"/>
        <v>0</v>
      </c>
      <c r="O340" s="434"/>
      <c r="P340" s="456" t="str">
        <f t="shared" si="5"/>
        <v/>
      </c>
      <c r="Q340" s="457">
        <f t="shared" si="6"/>
        <v>0</v>
      </c>
      <c r="R340" s="458"/>
      <c r="S340" s="459" t="str">
        <f t="array" ref="S340">IF(B340="","",XLOOKUP($B340,Product,'Product List'!D:D))</f>
        <v/>
      </c>
      <c r="T340" s="454" t="str">
        <f t="array" ref="T340">IF(B340="","",XLOOKUP($B340,Product,'Product List'!E:E))</f>
        <v/>
      </c>
      <c r="U340" s="454" t="str">
        <f t="array" ref="U340">IF(B340="","",XLOOKUP($B340,Product,'Product List'!F:F))</f>
        <v/>
      </c>
      <c r="V340" s="454" t="str">
        <f t="array" ref="V340">IF(B340="","",XLOOKUP($B340,Product,'Product List'!G:G))</f>
        <v/>
      </c>
      <c r="W340" s="434"/>
      <c r="X340" s="434" t="str">
        <f t="array" ref="X340">iferror(xlookup(B340,'Product List'!A:A,'Product List'!P:P),"")</f>
        <v/>
      </c>
      <c r="Y340" s="434">
        <f t="shared" si="10"/>
        <v>0</v>
      </c>
      <c r="Z340" s="434"/>
    </row>
    <row r="341" ht="14.25" customHeight="1">
      <c r="A341" s="454"/>
      <c r="B341" s="448"/>
      <c r="C341" s="454"/>
      <c r="D341" s="487"/>
      <c r="E341" s="487"/>
      <c r="F341" s="487"/>
      <c r="G341" s="487">
        <f t="shared" si="1"/>
        <v>0</v>
      </c>
      <c r="H341" s="451" t="str">
        <f t="shared" si="2"/>
        <v/>
      </c>
      <c r="I341" s="452" t="str">
        <f t="shared" si="8"/>
        <v/>
      </c>
      <c r="J341" s="477"/>
      <c r="K341" s="434"/>
      <c r="L341" s="454" t="str">
        <f t="shared" si="3"/>
        <v/>
      </c>
      <c r="M341" s="455" t="str">
        <f t="array" ref="M341">(IFERROR(if(K341="",IF(J341="","",XLOOKUP(L341,Personnel!$B$4:$G$4,Personnel!$B$5:$G$5)),xLOOKUP(L341,Personnel!$B$4:$G$4,Personnel!$B$6:$G$6)),""))</f>
        <v/>
      </c>
      <c r="N341" s="455">
        <f t="shared" si="4"/>
        <v>0</v>
      </c>
      <c r="O341" s="434"/>
      <c r="P341" s="456" t="str">
        <f t="shared" si="5"/>
        <v/>
      </c>
      <c r="Q341" s="457">
        <f t="shared" si="6"/>
        <v>0</v>
      </c>
      <c r="R341" s="458"/>
      <c r="S341" s="459" t="str">
        <f t="array" ref="S341">IF(B341="","",XLOOKUP($B341,Product,'Product List'!D:D))</f>
        <v/>
      </c>
      <c r="T341" s="454" t="str">
        <f t="array" ref="T341">IF(B341="","",XLOOKUP($B341,Product,'Product List'!E:E))</f>
        <v/>
      </c>
      <c r="U341" s="454" t="str">
        <f t="array" ref="U341">IF(B341="","",XLOOKUP($B341,Product,'Product List'!F:F))</f>
        <v/>
      </c>
      <c r="V341" s="454" t="str">
        <f t="array" ref="V341">IF(B341="","",XLOOKUP($B341,Product,'Product List'!G:G))</f>
        <v/>
      </c>
      <c r="W341" s="434"/>
      <c r="X341" s="434" t="str">
        <f t="array" ref="X341">iferror(xlookup(B341,'Product List'!A:A,'Product List'!P:P),"")</f>
        <v/>
      </c>
      <c r="Y341" s="434">
        <f t="shared" si="10"/>
        <v>0</v>
      </c>
      <c r="Z341" s="434"/>
    </row>
    <row r="342" ht="14.25" customHeight="1">
      <c r="A342" s="454"/>
      <c r="B342" s="448"/>
      <c r="C342" s="454"/>
      <c r="D342" s="487"/>
      <c r="E342" s="487"/>
      <c r="F342" s="487"/>
      <c r="G342" s="487">
        <f t="shared" si="1"/>
        <v>0</v>
      </c>
      <c r="H342" s="451" t="str">
        <f t="shared" si="2"/>
        <v/>
      </c>
      <c r="I342" s="452" t="str">
        <f t="shared" si="8"/>
        <v/>
      </c>
      <c r="J342" s="477"/>
      <c r="K342" s="434"/>
      <c r="L342" s="454" t="str">
        <f t="shared" si="3"/>
        <v/>
      </c>
      <c r="M342" s="455" t="str">
        <f t="array" ref="M342">(IFERROR(if(K342="",IF(J342="","",XLOOKUP(L342,Personnel!$B$4:$G$4,Personnel!$B$5:$G$5)),xLOOKUP(L342,Personnel!$B$4:$G$4,Personnel!$B$6:$G$6)),""))</f>
        <v/>
      </c>
      <c r="N342" s="455">
        <f t="shared" si="4"/>
        <v>0</v>
      </c>
      <c r="O342" s="434"/>
      <c r="P342" s="456" t="str">
        <f t="shared" si="5"/>
        <v/>
      </c>
      <c r="Q342" s="457">
        <f t="shared" si="6"/>
        <v>0</v>
      </c>
      <c r="R342" s="458"/>
      <c r="S342" s="459" t="str">
        <f t="array" ref="S342">IF(B342="","",XLOOKUP($B342,Product,'Product List'!D:D))</f>
        <v/>
      </c>
      <c r="T342" s="454" t="str">
        <f t="array" ref="T342">IF(B342="","",XLOOKUP($B342,Product,'Product List'!E:E))</f>
        <v/>
      </c>
      <c r="U342" s="454" t="str">
        <f t="array" ref="U342">IF(B342="","",XLOOKUP($B342,Product,'Product List'!F:F))</f>
        <v/>
      </c>
      <c r="V342" s="454" t="str">
        <f t="array" ref="V342">IF(B342="","",XLOOKUP($B342,Product,'Product List'!G:G))</f>
        <v/>
      </c>
      <c r="W342" s="434"/>
      <c r="X342" s="434" t="str">
        <f t="array" ref="X342">iferror(xlookup(B342,'Product List'!A:A,'Product List'!P:P),"")</f>
        <v/>
      </c>
      <c r="Y342" s="434">
        <f t="shared" si="10"/>
        <v>0</v>
      </c>
      <c r="Z342" s="434"/>
    </row>
    <row r="343" ht="14.25" customHeight="1">
      <c r="A343" s="454"/>
      <c r="B343" s="448"/>
      <c r="C343" s="454"/>
      <c r="D343" s="487"/>
      <c r="E343" s="487"/>
      <c r="F343" s="487"/>
      <c r="G343" s="487">
        <f t="shared" si="1"/>
        <v>0</v>
      </c>
      <c r="H343" s="451" t="str">
        <f t="shared" si="2"/>
        <v/>
      </c>
      <c r="I343" s="452" t="str">
        <f t="shared" si="8"/>
        <v/>
      </c>
      <c r="J343" s="477"/>
      <c r="K343" s="434"/>
      <c r="L343" s="454" t="str">
        <f t="shared" si="3"/>
        <v/>
      </c>
      <c r="M343" s="455" t="str">
        <f t="array" ref="M343">(IFERROR(if(K343="",IF(J343="","",XLOOKUP(L343,Personnel!$B$4:$G$4,Personnel!$B$5:$G$5)),xLOOKUP(L343,Personnel!$B$4:$G$4,Personnel!$B$6:$G$6)),""))</f>
        <v/>
      </c>
      <c r="N343" s="455">
        <f t="shared" si="4"/>
        <v>0</v>
      </c>
      <c r="O343" s="434"/>
      <c r="P343" s="456" t="str">
        <f t="shared" si="5"/>
        <v/>
      </c>
      <c r="Q343" s="457">
        <f t="shared" si="6"/>
        <v>0</v>
      </c>
      <c r="R343" s="458"/>
      <c r="S343" s="459" t="str">
        <f t="array" ref="S343">IF(B343="","",XLOOKUP($B343,Product,'Product List'!D:D))</f>
        <v/>
      </c>
      <c r="T343" s="454" t="str">
        <f t="array" ref="T343">IF(B343="","",XLOOKUP($B343,Product,'Product List'!E:E))</f>
        <v/>
      </c>
      <c r="U343" s="454" t="str">
        <f t="array" ref="U343">IF(B343="","",XLOOKUP($B343,Product,'Product List'!F:F))</f>
        <v/>
      </c>
      <c r="V343" s="454" t="str">
        <f t="array" ref="V343">IF(B343="","",XLOOKUP($B343,Product,'Product List'!G:G))</f>
        <v/>
      </c>
      <c r="W343" s="434"/>
      <c r="X343" s="434" t="str">
        <f t="array" ref="X343">iferror(xlookup(B343,'Product List'!A:A,'Product List'!P:P),"")</f>
        <v/>
      </c>
      <c r="Y343" s="434">
        <f t="shared" si="10"/>
        <v>0</v>
      </c>
      <c r="Z343" s="434"/>
    </row>
    <row r="344" ht="14.25" customHeight="1">
      <c r="A344" s="454"/>
      <c r="B344" s="448"/>
      <c r="C344" s="454"/>
      <c r="D344" s="487"/>
      <c r="E344" s="487"/>
      <c r="F344" s="487"/>
      <c r="G344" s="487">
        <f t="shared" si="1"/>
        <v>0</v>
      </c>
      <c r="H344" s="451" t="str">
        <f t="shared" si="2"/>
        <v/>
      </c>
      <c r="I344" s="452" t="str">
        <f t="shared" si="8"/>
        <v/>
      </c>
      <c r="J344" s="477"/>
      <c r="K344" s="434"/>
      <c r="L344" s="454" t="str">
        <f t="shared" si="3"/>
        <v/>
      </c>
      <c r="M344" s="455" t="str">
        <f t="array" ref="M344">(IFERROR(if(K344="",IF(J344="","",XLOOKUP(L344,Personnel!$B$4:$G$4,Personnel!$B$5:$G$5)),xLOOKUP(L344,Personnel!$B$4:$G$4,Personnel!$B$6:$G$6)),""))</f>
        <v/>
      </c>
      <c r="N344" s="455">
        <f t="shared" si="4"/>
        <v>0</v>
      </c>
      <c r="O344" s="434"/>
      <c r="P344" s="456" t="str">
        <f t="shared" si="5"/>
        <v/>
      </c>
      <c r="Q344" s="457">
        <f t="shared" si="6"/>
        <v>0</v>
      </c>
      <c r="R344" s="458"/>
      <c r="S344" s="459" t="str">
        <f t="array" ref="S344">IF(B344="","",XLOOKUP($B344,Product,'Product List'!D:D))</f>
        <v/>
      </c>
      <c r="T344" s="454" t="str">
        <f t="array" ref="T344">IF(B344="","",XLOOKUP($B344,Product,'Product List'!E:E))</f>
        <v/>
      </c>
      <c r="U344" s="454" t="str">
        <f t="array" ref="U344">IF(B344="","",XLOOKUP($B344,Product,'Product List'!F:F))</f>
        <v/>
      </c>
      <c r="V344" s="454" t="str">
        <f t="array" ref="V344">IF(B344="","",XLOOKUP($B344,Product,'Product List'!G:G))</f>
        <v/>
      </c>
      <c r="W344" s="434"/>
      <c r="X344" s="434" t="str">
        <f t="array" ref="X344">iferror(xlookup(B344,'Product List'!A:A,'Product List'!P:P),"")</f>
        <v/>
      </c>
      <c r="Y344" s="434">
        <f t="shared" si="10"/>
        <v>0</v>
      </c>
      <c r="Z344" s="434"/>
    </row>
    <row r="345" ht="14.25" customHeight="1">
      <c r="A345" s="454"/>
      <c r="B345" s="448"/>
      <c r="C345" s="454"/>
      <c r="D345" s="487"/>
      <c r="E345" s="487"/>
      <c r="F345" s="487"/>
      <c r="G345" s="487">
        <f t="shared" si="1"/>
        <v>0</v>
      </c>
      <c r="H345" s="451" t="str">
        <f t="shared" si="2"/>
        <v/>
      </c>
      <c r="I345" s="452" t="str">
        <f t="shared" si="8"/>
        <v/>
      </c>
      <c r="J345" s="477"/>
      <c r="K345" s="434"/>
      <c r="L345" s="454" t="str">
        <f t="shared" si="3"/>
        <v/>
      </c>
      <c r="M345" s="455" t="str">
        <f t="array" ref="M345">(IFERROR(if(K345="",IF(J345="","",XLOOKUP(L345,Personnel!$B$4:$G$4,Personnel!$B$5:$G$5)),xLOOKUP(L345,Personnel!$B$4:$G$4,Personnel!$B$6:$G$6)),""))</f>
        <v/>
      </c>
      <c r="N345" s="455">
        <f t="shared" si="4"/>
        <v>0</v>
      </c>
      <c r="O345" s="434"/>
      <c r="P345" s="456" t="str">
        <f t="shared" si="5"/>
        <v/>
      </c>
      <c r="Q345" s="457">
        <f t="shared" si="6"/>
        <v>0</v>
      </c>
      <c r="R345" s="458"/>
      <c r="S345" s="459" t="str">
        <f t="array" ref="S345">IF(B345="","",XLOOKUP($B345,Product,'Product List'!D:D))</f>
        <v/>
      </c>
      <c r="T345" s="454" t="str">
        <f t="array" ref="T345">IF(B345="","",XLOOKUP($B345,Product,'Product List'!E:E))</f>
        <v/>
      </c>
      <c r="U345" s="454" t="str">
        <f t="array" ref="U345">IF(B345="","",XLOOKUP($B345,Product,'Product List'!F:F))</f>
        <v/>
      </c>
      <c r="V345" s="454" t="str">
        <f t="array" ref="V345">IF(B345="","",XLOOKUP($B345,Product,'Product List'!G:G))</f>
        <v/>
      </c>
      <c r="W345" s="434"/>
      <c r="X345" s="434" t="str">
        <f t="array" ref="X345">iferror(xlookup(B345,'Product List'!A:A,'Product List'!P:P),"")</f>
        <v/>
      </c>
      <c r="Y345" s="434">
        <f t="shared" si="10"/>
        <v>0</v>
      </c>
      <c r="Z345" s="434"/>
    </row>
    <row r="346" ht="14.25" customHeight="1">
      <c r="A346" s="454"/>
      <c r="B346" s="448"/>
      <c r="C346" s="454"/>
      <c r="D346" s="487"/>
      <c r="E346" s="487"/>
      <c r="F346" s="487"/>
      <c r="G346" s="487">
        <f t="shared" si="1"/>
        <v>0</v>
      </c>
      <c r="H346" s="451" t="str">
        <f t="shared" si="2"/>
        <v/>
      </c>
      <c r="I346" s="452" t="str">
        <f t="shared" si="8"/>
        <v/>
      </c>
      <c r="J346" s="477"/>
      <c r="K346" s="434"/>
      <c r="L346" s="454" t="str">
        <f t="shared" si="3"/>
        <v/>
      </c>
      <c r="M346" s="455" t="str">
        <f t="array" ref="M346">(IFERROR(if(K346="",IF(J346="","",XLOOKUP(L346,Personnel!$B$4:$G$4,Personnel!$B$5:$G$5)),xLOOKUP(L346,Personnel!$B$4:$G$4,Personnel!$B$6:$G$6)),""))</f>
        <v/>
      </c>
      <c r="N346" s="455">
        <f t="shared" si="4"/>
        <v>0</v>
      </c>
      <c r="O346" s="434"/>
      <c r="P346" s="456" t="str">
        <f t="shared" si="5"/>
        <v/>
      </c>
      <c r="Q346" s="457">
        <f t="shared" si="6"/>
        <v>0</v>
      </c>
      <c r="R346" s="458"/>
      <c r="S346" s="459" t="str">
        <f t="array" ref="S346">IF(B346="","",XLOOKUP($B346,Product,'Product List'!D:D))</f>
        <v/>
      </c>
      <c r="T346" s="454" t="str">
        <f t="array" ref="T346">IF(B346="","",XLOOKUP($B346,Product,'Product List'!E:E))</f>
        <v/>
      </c>
      <c r="U346" s="454" t="str">
        <f t="array" ref="U346">IF(B346="","",XLOOKUP($B346,Product,'Product List'!F:F))</f>
        <v/>
      </c>
      <c r="V346" s="454" t="str">
        <f t="array" ref="V346">IF(B346="","",XLOOKUP($B346,Product,'Product List'!G:G))</f>
        <v/>
      </c>
      <c r="W346" s="434"/>
      <c r="X346" s="434" t="str">
        <f t="array" ref="X346">iferror(xlookup(B346,'Product List'!A:A,'Product List'!P:P),"")</f>
        <v/>
      </c>
      <c r="Y346" s="434">
        <f t="shared" si="10"/>
        <v>0</v>
      </c>
      <c r="Z346" s="434"/>
    </row>
    <row r="347" ht="14.25" customHeight="1">
      <c r="A347" s="454"/>
      <c r="B347" s="448"/>
      <c r="C347" s="454"/>
      <c r="D347" s="487"/>
      <c r="E347" s="487"/>
      <c r="F347" s="487"/>
      <c r="G347" s="487">
        <f t="shared" si="1"/>
        <v>0</v>
      </c>
      <c r="H347" s="451" t="str">
        <f t="shared" si="2"/>
        <v/>
      </c>
      <c r="I347" s="452" t="str">
        <f t="shared" si="8"/>
        <v/>
      </c>
      <c r="J347" s="477"/>
      <c r="K347" s="434"/>
      <c r="L347" s="454" t="str">
        <f t="shared" si="3"/>
        <v/>
      </c>
      <c r="M347" s="455" t="str">
        <f t="array" ref="M347">(IFERROR(if(K347="",IF(J347="","",XLOOKUP(L347,Personnel!$B$4:$G$4,Personnel!$B$5:$G$5)),xLOOKUP(L347,Personnel!$B$4:$G$4,Personnel!$B$6:$G$6)),""))</f>
        <v/>
      </c>
      <c r="N347" s="455">
        <f t="shared" si="4"/>
        <v>0</v>
      </c>
      <c r="O347" s="434"/>
      <c r="P347" s="456" t="str">
        <f t="shared" si="5"/>
        <v/>
      </c>
      <c r="Q347" s="457">
        <f t="shared" si="6"/>
        <v>0</v>
      </c>
      <c r="R347" s="458"/>
      <c r="S347" s="459" t="str">
        <f t="array" ref="S347">IF(B347="","",XLOOKUP($B347,Product,'Product List'!D:D))</f>
        <v/>
      </c>
      <c r="T347" s="454" t="str">
        <f t="array" ref="T347">IF(B347="","",XLOOKUP($B347,Product,'Product List'!E:E))</f>
        <v/>
      </c>
      <c r="U347" s="454" t="str">
        <f t="array" ref="U347">IF(B347="","",XLOOKUP($B347,Product,'Product List'!F:F))</f>
        <v/>
      </c>
      <c r="V347" s="454" t="str">
        <f t="array" ref="V347">IF(B347="","",XLOOKUP($B347,Product,'Product List'!G:G))</f>
        <v/>
      </c>
      <c r="W347" s="434"/>
      <c r="X347" s="434" t="str">
        <f t="array" ref="X347">iferror(xlookup(B347,'Product List'!A:A,'Product List'!P:P),"")</f>
        <v/>
      </c>
      <c r="Y347" s="434">
        <f t="shared" si="10"/>
        <v>0</v>
      </c>
      <c r="Z347" s="434"/>
    </row>
    <row r="348" ht="14.25" customHeight="1">
      <c r="A348" s="454"/>
      <c r="B348" s="448"/>
      <c r="C348" s="454"/>
      <c r="D348" s="487"/>
      <c r="E348" s="487"/>
      <c r="F348" s="487"/>
      <c r="G348" s="487">
        <f t="shared" si="1"/>
        <v>0</v>
      </c>
      <c r="H348" s="451" t="str">
        <f t="shared" si="2"/>
        <v/>
      </c>
      <c r="I348" s="452" t="str">
        <f t="shared" si="8"/>
        <v/>
      </c>
      <c r="J348" s="477"/>
      <c r="K348" s="434"/>
      <c r="L348" s="454" t="str">
        <f t="shared" si="3"/>
        <v/>
      </c>
      <c r="M348" s="455" t="str">
        <f t="array" ref="M348">(IFERROR(if(K348="",IF(J348="","",XLOOKUP(L348,Personnel!$B$4:$G$4,Personnel!$B$5:$G$5)),xLOOKUP(L348,Personnel!$B$4:$G$4,Personnel!$B$6:$G$6)),""))</f>
        <v/>
      </c>
      <c r="N348" s="455">
        <f t="shared" si="4"/>
        <v>0</v>
      </c>
      <c r="O348" s="434"/>
      <c r="P348" s="456" t="str">
        <f t="shared" si="5"/>
        <v/>
      </c>
      <c r="Q348" s="457">
        <f t="shared" si="6"/>
        <v>0</v>
      </c>
      <c r="R348" s="458"/>
      <c r="S348" s="459" t="str">
        <f t="array" ref="S348">IF(B348="","",XLOOKUP($B348,Product,'Product List'!D:D))</f>
        <v/>
      </c>
      <c r="T348" s="454" t="str">
        <f t="array" ref="T348">IF(B348="","",XLOOKUP($B348,Product,'Product List'!E:E))</f>
        <v/>
      </c>
      <c r="U348" s="454" t="str">
        <f t="array" ref="U348">IF(B348="","",XLOOKUP($B348,Product,'Product List'!F:F))</f>
        <v/>
      </c>
      <c r="V348" s="454" t="str">
        <f t="array" ref="V348">IF(B348="","",XLOOKUP($B348,Product,'Product List'!G:G))</f>
        <v/>
      </c>
      <c r="W348" s="434"/>
      <c r="X348" s="434" t="str">
        <f t="array" ref="X348">iferror(xlookup(B348,'Product List'!A:A,'Product List'!P:P),"")</f>
        <v/>
      </c>
      <c r="Y348" s="434">
        <f t="shared" si="10"/>
        <v>0</v>
      </c>
      <c r="Z348" s="434"/>
    </row>
    <row r="349" ht="14.25" customHeight="1">
      <c r="A349" s="454"/>
      <c r="B349" s="448"/>
      <c r="C349" s="454"/>
      <c r="D349" s="487"/>
      <c r="E349" s="487"/>
      <c r="F349" s="487"/>
      <c r="G349" s="487">
        <f t="shared" si="1"/>
        <v>0</v>
      </c>
      <c r="H349" s="451" t="str">
        <f t="shared" si="2"/>
        <v/>
      </c>
      <c r="I349" s="452" t="str">
        <f t="shared" si="8"/>
        <v/>
      </c>
      <c r="J349" s="477"/>
      <c r="K349" s="434"/>
      <c r="L349" s="454" t="str">
        <f t="shared" si="3"/>
        <v/>
      </c>
      <c r="M349" s="455" t="str">
        <f t="array" ref="M349">(IFERROR(if(K349="",IF(J349="","",XLOOKUP(L349,Personnel!$B$4:$G$4,Personnel!$B$5:$G$5)),xLOOKUP(L349,Personnel!$B$4:$G$4,Personnel!$B$6:$G$6)),""))</f>
        <v/>
      </c>
      <c r="N349" s="455">
        <f t="shared" si="4"/>
        <v>0</v>
      </c>
      <c r="O349" s="434"/>
      <c r="P349" s="456" t="str">
        <f t="shared" si="5"/>
        <v/>
      </c>
      <c r="Q349" s="457">
        <f t="shared" si="6"/>
        <v>0</v>
      </c>
      <c r="R349" s="458"/>
      <c r="S349" s="459" t="str">
        <f t="array" ref="S349">IF(B349="","",XLOOKUP($B349,Product,'Product List'!D:D))</f>
        <v/>
      </c>
      <c r="T349" s="454" t="str">
        <f t="array" ref="T349">IF(B349="","",XLOOKUP($B349,Product,'Product List'!E:E))</f>
        <v/>
      </c>
      <c r="U349" s="454" t="str">
        <f t="array" ref="U349">IF(B349="","",XLOOKUP($B349,Product,'Product List'!F:F))</f>
        <v/>
      </c>
      <c r="V349" s="454" t="str">
        <f t="array" ref="V349">IF(B349="","",XLOOKUP($B349,Product,'Product List'!G:G))</f>
        <v/>
      </c>
      <c r="W349" s="434"/>
      <c r="X349" s="434" t="str">
        <f t="array" ref="X349">iferror(xlookup(B349,'Product List'!A:A,'Product List'!P:P),"")</f>
        <v/>
      </c>
      <c r="Y349" s="434">
        <f t="shared" si="10"/>
        <v>0</v>
      </c>
      <c r="Z349" s="434"/>
    </row>
    <row r="350" ht="14.25" customHeight="1">
      <c r="A350" s="454"/>
      <c r="B350" s="448"/>
      <c r="C350" s="454"/>
      <c r="D350" s="487"/>
      <c r="E350" s="487"/>
      <c r="F350" s="487"/>
      <c r="G350" s="487">
        <f t="shared" si="1"/>
        <v>0</v>
      </c>
      <c r="H350" s="451" t="str">
        <f t="shared" si="2"/>
        <v/>
      </c>
      <c r="I350" s="452" t="str">
        <f t="shared" si="8"/>
        <v/>
      </c>
      <c r="J350" s="477"/>
      <c r="K350" s="434"/>
      <c r="L350" s="454" t="str">
        <f t="shared" si="3"/>
        <v/>
      </c>
      <c r="M350" s="455" t="str">
        <f t="array" ref="M350">(IFERROR(if(K350="",IF(J350="","",XLOOKUP(L350,Personnel!$B$4:$G$4,Personnel!$B$5:$G$5)),xLOOKUP(L350,Personnel!$B$4:$G$4,Personnel!$B$6:$G$6)),""))</f>
        <v/>
      </c>
      <c r="N350" s="455">
        <f t="shared" si="4"/>
        <v>0</v>
      </c>
      <c r="O350" s="434"/>
      <c r="P350" s="456" t="str">
        <f t="shared" si="5"/>
        <v/>
      </c>
      <c r="Q350" s="457">
        <f t="shared" si="6"/>
        <v>0</v>
      </c>
      <c r="R350" s="458"/>
      <c r="S350" s="459" t="str">
        <f t="array" ref="S350">IF(B350="","",XLOOKUP($B350,Product,'Product List'!D:D))</f>
        <v/>
      </c>
      <c r="T350" s="454" t="str">
        <f t="array" ref="T350">IF(B350="","",XLOOKUP($B350,Product,'Product List'!E:E))</f>
        <v/>
      </c>
      <c r="U350" s="454" t="str">
        <f t="array" ref="U350">IF(B350="","",XLOOKUP($B350,Product,'Product List'!F:F))</f>
        <v/>
      </c>
      <c r="V350" s="454" t="str">
        <f t="array" ref="V350">IF(B350="","",XLOOKUP($B350,Product,'Product List'!G:G))</f>
        <v/>
      </c>
      <c r="W350" s="434"/>
      <c r="X350" s="434" t="str">
        <f t="array" ref="X350">iferror(xlookup(B350,'Product List'!A:A,'Product List'!P:P),"")</f>
        <v/>
      </c>
      <c r="Y350" s="434">
        <f t="shared" si="10"/>
        <v>0</v>
      </c>
      <c r="Z350" s="434"/>
    </row>
    <row r="351" ht="14.25" customHeight="1">
      <c r="A351" s="454"/>
      <c r="B351" s="448"/>
      <c r="C351" s="454"/>
      <c r="D351" s="487"/>
      <c r="E351" s="487"/>
      <c r="F351" s="487"/>
      <c r="G351" s="487">
        <f t="shared" si="1"/>
        <v>0</v>
      </c>
      <c r="H351" s="451" t="str">
        <f t="shared" si="2"/>
        <v/>
      </c>
      <c r="I351" s="452" t="str">
        <f t="shared" si="8"/>
        <v/>
      </c>
      <c r="J351" s="477"/>
      <c r="K351" s="434"/>
      <c r="L351" s="454" t="str">
        <f t="shared" si="3"/>
        <v/>
      </c>
      <c r="M351" s="455" t="str">
        <f t="array" ref="M351">(IFERROR(if(K351="",IF(J351="","",XLOOKUP(L351,Personnel!$B$4:$G$4,Personnel!$B$5:$G$5)),xLOOKUP(L351,Personnel!$B$4:$G$4,Personnel!$B$6:$G$6)),""))</f>
        <v/>
      </c>
      <c r="N351" s="455">
        <f t="shared" si="4"/>
        <v>0</v>
      </c>
      <c r="O351" s="434"/>
      <c r="P351" s="456" t="str">
        <f t="shared" si="5"/>
        <v/>
      </c>
      <c r="Q351" s="457">
        <f t="shared" si="6"/>
        <v>0</v>
      </c>
      <c r="R351" s="458"/>
      <c r="S351" s="459" t="str">
        <f t="array" ref="S351">IF(B351="","",XLOOKUP($B351,Product,'Product List'!D:D))</f>
        <v/>
      </c>
      <c r="T351" s="454" t="str">
        <f t="array" ref="T351">IF(B351="","",XLOOKUP($B351,Product,'Product List'!E:E))</f>
        <v/>
      </c>
      <c r="U351" s="454" t="str">
        <f t="array" ref="U351">IF(B351="","",XLOOKUP($B351,Product,'Product List'!F:F))</f>
        <v/>
      </c>
      <c r="V351" s="454" t="str">
        <f t="array" ref="V351">IF(B351="","",XLOOKUP($B351,Product,'Product List'!G:G))</f>
        <v/>
      </c>
      <c r="W351" s="434"/>
      <c r="X351" s="434" t="str">
        <f t="array" ref="X351">iferror(xlookup(B351,'Product List'!A:A,'Product List'!P:P),"")</f>
        <v/>
      </c>
      <c r="Y351" s="434">
        <f t="shared" si="10"/>
        <v>0</v>
      </c>
      <c r="Z351" s="434"/>
    </row>
    <row r="352" ht="14.25" customHeight="1">
      <c r="A352" s="454"/>
      <c r="B352" s="448"/>
      <c r="C352" s="454"/>
      <c r="D352" s="487"/>
      <c r="E352" s="487"/>
      <c r="F352" s="487"/>
      <c r="G352" s="487">
        <f t="shared" si="1"/>
        <v>0</v>
      </c>
      <c r="H352" s="451" t="str">
        <f t="shared" si="2"/>
        <v/>
      </c>
      <c r="I352" s="452" t="str">
        <f t="shared" si="8"/>
        <v/>
      </c>
      <c r="J352" s="477"/>
      <c r="K352" s="434"/>
      <c r="L352" s="454" t="str">
        <f t="shared" si="3"/>
        <v/>
      </c>
      <c r="M352" s="455" t="str">
        <f t="array" ref="M352">(IFERROR(if(K352="",IF(J352="","",XLOOKUP(L352,Personnel!$B$4:$G$4,Personnel!$B$5:$G$5)),xLOOKUP(L352,Personnel!$B$4:$G$4,Personnel!$B$6:$G$6)),""))</f>
        <v/>
      </c>
      <c r="N352" s="455">
        <f t="shared" si="4"/>
        <v>0</v>
      </c>
      <c r="O352" s="434"/>
      <c r="P352" s="456" t="str">
        <f t="shared" si="5"/>
        <v/>
      </c>
      <c r="Q352" s="457">
        <f t="shared" si="6"/>
        <v>0</v>
      </c>
      <c r="R352" s="458"/>
      <c r="S352" s="459" t="str">
        <f t="array" ref="S352">IF(B352="","",XLOOKUP($B352,Product,'Product List'!D:D))</f>
        <v/>
      </c>
      <c r="T352" s="454" t="str">
        <f t="array" ref="T352">IF(B352="","",XLOOKUP($B352,Product,'Product List'!E:E))</f>
        <v/>
      </c>
      <c r="U352" s="454" t="str">
        <f t="array" ref="U352">IF(B352="","",XLOOKUP($B352,Product,'Product List'!F:F))</f>
        <v/>
      </c>
      <c r="V352" s="454" t="str">
        <f t="array" ref="V352">IF(B352="","",XLOOKUP($B352,Product,'Product List'!G:G))</f>
        <v/>
      </c>
      <c r="W352" s="434"/>
      <c r="X352" s="434" t="str">
        <f t="array" ref="X352">iferror(xlookup(B352,'Product List'!A:A,'Product List'!P:P),"")</f>
        <v/>
      </c>
      <c r="Y352" s="434">
        <f t="shared" si="10"/>
        <v>0</v>
      </c>
      <c r="Z352" s="434"/>
    </row>
    <row r="353" ht="14.25" customHeight="1">
      <c r="A353" s="454"/>
      <c r="B353" s="448"/>
      <c r="C353" s="454"/>
      <c r="D353" s="487"/>
      <c r="E353" s="487"/>
      <c r="F353" s="487"/>
      <c r="G353" s="487">
        <f t="shared" si="1"/>
        <v>0</v>
      </c>
      <c r="H353" s="451" t="str">
        <f t="shared" si="2"/>
        <v/>
      </c>
      <c r="I353" s="452" t="str">
        <f t="shared" si="8"/>
        <v/>
      </c>
      <c r="J353" s="477"/>
      <c r="K353" s="434"/>
      <c r="L353" s="454" t="str">
        <f t="shared" si="3"/>
        <v/>
      </c>
      <c r="M353" s="455" t="str">
        <f t="array" ref="M353">(IFERROR(if(K353="",IF(J353="","",XLOOKUP(L353,Personnel!$B$4:$G$4,Personnel!$B$5:$G$5)),xLOOKUP(L353,Personnel!$B$4:$G$4,Personnel!$B$6:$G$6)),""))</f>
        <v/>
      </c>
      <c r="N353" s="455">
        <f t="shared" si="4"/>
        <v>0</v>
      </c>
      <c r="O353" s="434"/>
      <c r="P353" s="456" t="str">
        <f t="shared" si="5"/>
        <v/>
      </c>
      <c r="Q353" s="457">
        <f t="shared" si="6"/>
        <v>0</v>
      </c>
      <c r="R353" s="458"/>
      <c r="S353" s="459" t="str">
        <f t="array" ref="S353">IF(B353="","",XLOOKUP($B353,Product,'Product List'!D:D))</f>
        <v/>
      </c>
      <c r="T353" s="454" t="str">
        <f t="array" ref="T353">IF(B353="","",XLOOKUP($B353,Product,'Product List'!E:E))</f>
        <v/>
      </c>
      <c r="U353" s="454" t="str">
        <f t="array" ref="U353">IF(B353="","",XLOOKUP($B353,Product,'Product List'!F:F))</f>
        <v/>
      </c>
      <c r="V353" s="454" t="str">
        <f t="array" ref="V353">IF(B353="","",XLOOKUP($B353,Product,'Product List'!G:G))</f>
        <v/>
      </c>
      <c r="W353" s="434"/>
      <c r="X353" s="434" t="str">
        <f t="array" ref="X353">iferror(xlookup(B353,'Product List'!A:A,'Product List'!P:P),"")</f>
        <v/>
      </c>
      <c r="Y353" s="434">
        <f t="shared" si="10"/>
        <v>0</v>
      </c>
      <c r="Z353" s="434"/>
    </row>
    <row r="354" ht="14.25" customHeight="1">
      <c r="A354" s="454"/>
      <c r="B354" s="448"/>
      <c r="C354" s="454"/>
      <c r="D354" s="487"/>
      <c r="E354" s="487"/>
      <c r="F354" s="487"/>
      <c r="G354" s="487">
        <f t="shared" si="1"/>
        <v>0</v>
      </c>
      <c r="H354" s="451" t="str">
        <f t="shared" si="2"/>
        <v/>
      </c>
      <c r="I354" s="452" t="str">
        <f t="shared" si="8"/>
        <v/>
      </c>
      <c r="J354" s="477"/>
      <c r="K354" s="434"/>
      <c r="L354" s="454" t="str">
        <f t="shared" si="3"/>
        <v/>
      </c>
      <c r="M354" s="455" t="str">
        <f t="array" ref="M354">(IFERROR(if(K354="",IF(J354="","",XLOOKUP(L354,Personnel!$B$4:$G$4,Personnel!$B$5:$G$5)),xLOOKUP(L354,Personnel!$B$4:$G$4,Personnel!$B$6:$G$6)),""))</f>
        <v/>
      </c>
      <c r="N354" s="455">
        <f t="shared" si="4"/>
        <v>0</v>
      </c>
      <c r="O354" s="434"/>
      <c r="P354" s="456" t="str">
        <f t="shared" si="5"/>
        <v/>
      </c>
      <c r="Q354" s="457">
        <f t="shared" si="6"/>
        <v>0</v>
      </c>
      <c r="R354" s="458"/>
      <c r="S354" s="459" t="str">
        <f t="array" ref="S354">IF(B354="","",XLOOKUP($B354,Product,'Product List'!D:D))</f>
        <v/>
      </c>
      <c r="T354" s="454" t="str">
        <f t="array" ref="T354">IF(B354="","",XLOOKUP($B354,Product,'Product List'!E:E))</f>
        <v/>
      </c>
      <c r="U354" s="454" t="str">
        <f t="array" ref="U354">IF(B354="","",XLOOKUP($B354,Product,'Product List'!F:F))</f>
        <v/>
      </c>
      <c r="V354" s="454" t="str">
        <f t="array" ref="V354">IF(B354="","",XLOOKUP($B354,Product,'Product List'!G:G))</f>
        <v/>
      </c>
      <c r="W354" s="434"/>
      <c r="X354" s="434" t="str">
        <f t="array" ref="X354">iferror(xlookup(B354,'Product List'!A:A,'Product List'!P:P),"")</f>
        <v/>
      </c>
      <c r="Y354" s="434">
        <f t="shared" si="10"/>
        <v>0</v>
      </c>
      <c r="Z354" s="434"/>
    </row>
    <row r="355" ht="14.25" customHeight="1">
      <c r="A355" s="454"/>
      <c r="B355" s="448"/>
      <c r="C355" s="454"/>
      <c r="D355" s="487"/>
      <c r="E355" s="487"/>
      <c r="F355" s="487"/>
      <c r="G355" s="487">
        <f t="shared" si="1"/>
        <v>0</v>
      </c>
      <c r="H355" s="451" t="str">
        <f t="shared" si="2"/>
        <v/>
      </c>
      <c r="I355" s="452" t="str">
        <f t="shared" si="8"/>
        <v/>
      </c>
      <c r="J355" s="477"/>
      <c r="K355" s="434"/>
      <c r="L355" s="454" t="str">
        <f t="shared" si="3"/>
        <v/>
      </c>
      <c r="M355" s="455" t="str">
        <f t="array" ref="M355">(IFERROR(if(K355="",IF(J355="","",XLOOKUP(L355,Personnel!$B$4:$G$4,Personnel!$B$5:$G$5)),xLOOKUP(L355,Personnel!$B$4:$G$4,Personnel!$B$6:$G$6)),""))</f>
        <v/>
      </c>
      <c r="N355" s="455">
        <f t="shared" si="4"/>
        <v>0</v>
      </c>
      <c r="O355" s="434"/>
      <c r="P355" s="456" t="str">
        <f t="shared" si="5"/>
        <v/>
      </c>
      <c r="Q355" s="457">
        <f t="shared" si="6"/>
        <v>0</v>
      </c>
      <c r="R355" s="458"/>
      <c r="S355" s="459" t="str">
        <f t="array" ref="S355">IF(B355="","",XLOOKUP($B355,Product,'Product List'!D:D))</f>
        <v/>
      </c>
      <c r="T355" s="454" t="str">
        <f t="array" ref="T355">IF(B355="","",XLOOKUP($B355,Product,'Product List'!E:E))</f>
        <v/>
      </c>
      <c r="U355" s="454" t="str">
        <f t="array" ref="U355">IF(B355="","",XLOOKUP($B355,Product,'Product List'!F:F))</f>
        <v/>
      </c>
      <c r="V355" s="454" t="str">
        <f t="array" ref="V355">IF(B355="","",XLOOKUP($B355,Product,'Product List'!G:G))</f>
        <v/>
      </c>
      <c r="W355" s="434"/>
      <c r="X355" s="434" t="str">
        <f t="array" ref="X355">iferror(xlookup(B355,'Product List'!A:A,'Product List'!P:P),"")</f>
        <v/>
      </c>
      <c r="Y355" s="434">
        <f t="shared" si="10"/>
        <v>0</v>
      </c>
      <c r="Z355" s="434"/>
    </row>
    <row r="356" ht="14.25" customHeight="1">
      <c r="A356" s="454"/>
      <c r="B356" s="448"/>
      <c r="C356" s="454"/>
      <c r="D356" s="487"/>
      <c r="E356" s="487"/>
      <c r="F356" s="487"/>
      <c r="G356" s="487">
        <f t="shared" si="1"/>
        <v>0</v>
      </c>
      <c r="H356" s="451" t="str">
        <f t="shared" si="2"/>
        <v/>
      </c>
      <c r="I356" s="452" t="str">
        <f t="shared" si="8"/>
        <v/>
      </c>
      <c r="J356" s="477"/>
      <c r="K356" s="434"/>
      <c r="L356" s="454" t="str">
        <f t="shared" si="3"/>
        <v/>
      </c>
      <c r="M356" s="455" t="str">
        <f t="array" ref="M356">(IFERROR(if(K356="",IF(J356="","",XLOOKUP(L356,Personnel!$B$4:$G$4,Personnel!$B$5:$G$5)),xLOOKUP(L356,Personnel!$B$4:$G$4,Personnel!$B$6:$G$6)),""))</f>
        <v/>
      </c>
      <c r="N356" s="455">
        <f t="shared" si="4"/>
        <v>0</v>
      </c>
      <c r="O356" s="434"/>
      <c r="P356" s="456" t="str">
        <f t="shared" si="5"/>
        <v/>
      </c>
      <c r="Q356" s="457">
        <f t="shared" si="6"/>
        <v>0</v>
      </c>
      <c r="R356" s="458"/>
      <c r="S356" s="459" t="str">
        <f t="array" ref="S356">IF(B356="","",XLOOKUP($B356,Product,'Product List'!D:D))</f>
        <v/>
      </c>
      <c r="T356" s="454" t="str">
        <f t="array" ref="T356">IF(B356="","",XLOOKUP($B356,Product,'Product List'!E:E))</f>
        <v/>
      </c>
      <c r="U356" s="454" t="str">
        <f t="array" ref="U356">IF(B356="","",XLOOKUP($B356,Product,'Product List'!F:F))</f>
        <v/>
      </c>
      <c r="V356" s="454" t="str">
        <f t="array" ref="V356">IF(B356="","",XLOOKUP($B356,Product,'Product List'!G:G))</f>
        <v/>
      </c>
      <c r="W356" s="434"/>
      <c r="X356" s="434" t="str">
        <f t="array" ref="X356">iferror(xlookup(B356,'Product List'!A:A,'Product List'!P:P),"")</f>
        <v/>
      </c>
      <c r="Y356" s="434">
        <f t="shared" si="10"/>
        <v>0</v>
      </c>
      <c r="Z356" s="434"/>
    </row>
    <row r="357" ht="14.25" customHeight="1">
      <c r="A357" s="454"/>
      <c r="B357" s="448"/>
      <c r="C357" s="454"/>
      <c r="D357" s="487"/>
      <c r="E357" s="487"/>
      <c r="F357" s="487"/>
      <c r="G357" s="487">
        <f t="shared" si="1"/>
        <v>0</v>
      </c>
      <c r="H357" s="451" t="str">
        <f t="shared" si="2"/>
        <v/>
      </c>
      <c r="I357" s="452" t="str">
        <f t="shared" si="8"/>
        <v/>
      </c>
      <c r="J357" s="477"/>
      <c r="K357" s="434"/>
      <c r="L357" s="454" t="str">
        <f t="shared" si="3"/>
        <v/>
      </c>
      <c r="M357" s="455" t="str">
        <f t="array" ref="M357">(IFERROR(if(K357="",IF(J357="","",XLOOKUP(L357,Personnel!$B$4:$G$4,Personnel!$B$5:$G$5)),xLOOKUP(L357,Personnel!$B$4:$G$4,Personnel!$B$6:$G$6)),""))</f>
        <v/>
      </c>
      <c r="N357" s="455">
        <f t="shared" si="4"/>
        <v>0</v>
      </c>
      <c r="O357" s="434"/>
      <c r="P357" s="456" t="str">
        <f t="shared" si="5"/>
        <v/>
      </c>
      <c r="Q357" s="457">
        <f t="shared" si="6"/>
        <v>0</v>
      </c>
      <c r="R357" s="458"/>
      <c r="S357" s="459" t="str">
        <f t="array" ref="S357">IF(B357="","",XLOOKUP($B357,Product,'Product List'!D:D))</f>
        <v/>
      </c>
      <c r="T357" s="454" t="str">
        <f t="array" ref="T357">IF(B357="","",XLOOKUP($B357,Product,'Product List'!E:E))</f>
        <v/>
      </c>
      <c r="U357" s="454" t="str">
        <f t="array" ref="U357">IF(B357="","",XLOOKUP($B357,Product,'Product List'!F:F))</f>
        <v/>
      </c>
      <c r="V357" s="454" t="str">
        <f t="array" ref="V357">IF(B357="","",XLOOKUP($B357,Product,'Product List'!G:G))</f>
        <v/>
      </c>
      <c r="W357" s="434"/>
      <c r="X357" s="434" t="str">
        <f t="array" ref="X357">iferror(xlookup(B357,'Product List'!A:A,'Product List'!P:P),"")</f>
        <v/>
      </c>
      <c r="Y357" s="434">
        <f t="shared" si="10"/>
        <v>0</v>
      </c>
      <c r="Z357" s="434"/>
    </row>
    <row r="358" ht="14.25" customHeight="1">
      <c r="A358" s="454"/>
      <c r="B358" s="448"/>
      <c r="C358" s="454"/>
      <c r="D358" s="487"/>
      <c r="E358" s="487"/>
      <c r="F358" s="487"/>
      <c r="G358" s="487">
        <f t="shared" si="1"/>
        <v>0</v>
      </c>
      <c r="H358" s="451" t="str">
        <f t="shared" si="2"/>
        <v/>
      </c>
      <c r="I358" s="452" t="str">
        <f t="shared" si="8"/>
        <v/>
      </c>
      <c r="J358" s="477"/>
      <c r="K358" s="434"/>
      <c r="L358" s="454" t="str">
        <f t="shared" si="3"/>
        <v/>
      </c>
      <c r="M358" s="455" t="str">
        <f t="array" ref="M358">(IFERROR(if(K358="",IF(J358="","",XLOOKUP(L358,Personnel!$B$4:$G$4,Personnel!$B$5:$G$5)),xLOOKUP(L358,Personnel!$B$4:$G$4,Personnel!$B$6:$G$6)),""))</f>
        <v/>
      </c>
      <c r="N358" s="455">
        <f t="shared" si="4"/>
        <v>0</v>
      </c>
      <c r="O358" s="434"/>
      <c r="P358" s="456" t="str">
        <f t="shared" si="5"/>
        <v/>
      </c>
      <c r="Q358" s="457">
        <f t="shared" si="6"/>
        <v>0</v>
      </c>
      <c r="R358" s="458"/>
      <c r="S358" s="459" t="str">
        <f t="array" ref="S358">IF(B358="","",XLOOKUP($B358,Product,'Product List'!D:D))</f>
        <v/>
      </c>
      <c r="T358" s="454" t="str">
        <f t="array" ref="T358">IF(B358="","",XLOOKUP($B358,Product,'Product List'!E:E))</f>
        <v/>
      </c>
      <c r="U358" s="454" t="str">
        <f t="array" ref="U358">IF(B358="","",XLOOKUP($B358,Product,'Product List'!F:F))</f>
        <v/>
      </c>
      <c r="V358" s="454" t="str">
        <f t="array" ref="V358">IF(B358="","",XLOOKUP($B358,Product,'Product List'!G:G))</f>
        <v/>
      </c>
      <c r="W358" s="434"/>
      <c r="X358" s="434" t="str">
        <f t="array" ref="X358">iferror(xlookup(B358,'Product List'!A:A,'Product List'!P:P),"")</f>
        <v/>
      </c>
      <c r="Y358" s="434">
        <f t="shared" si="10"/>
        <v>0</v>
      </c>
      <c r="Z358" s="434"/>
    </row>
    <row r="359" ht="14.25" customHeight="1">
      <c r="A359" s="454"/>
      <c r="B359" s="448"/>
      <c r="C359" s="454"/>
      <c r="D359" s="487"/>
      <c r="E359" s="487"/>
      <c r="F359" s="487"/>
      <c r="G359" s="487">
        <f t="shared" si="1"/>
        <v>0</v>
      </c>
      <c r="H359" s="451" t="str">
        <f t="shared" si="2"/>
        <v/>
      </c>
      <c r="I359" s="452" t="str">
        <f t="shared" si="8"/>
        <v/>
      </c>
      <c r="J359" s="477"/>
      <c r="K359" s="434"/>
      <c r="L359" s="454" t="str">
        <f t="shared" si="3"/>
        <v/>
      </c>
      <c r="M359" s="455" t="str">
        <f t="array" ref="M359">(IFERROR(if(K359="",IF(J359="","",XLOOKUP(L359,Personnel!$B$4:$G$4,Personnel!$B$5:$G$5)),xLOOKUP(L359,Personnel!$B$4:$G$4,Personnel!$B$6:$G$6)),""))</f>
        <v/>
      </c>
      <c r="N359" s="455">
        <f t="shared" si="4"/>
        <v>0</v>
      </c>
      <c r="O359" s="434"/>
      <c r="P359" s="456" t="str">
        <f t="shared" si="5"/>
        <v/>
      </c>
      <c r="Q359" s="457">
        <f t="shared" si="6"/>
        <v>0</v>
      </c>
      <c r="R359" s="458"/>
      <c r="S359" s="459" t="str">
        <f t="array" ref="S359">IF(B359="","",XLOOKUP($B359,Product,'Product List'!D:D))</f>
        <v/>
      </c>
      <c r="T359" s="454" t="str">
        <f t="array" ref="T359">IF(B359="","",XLOOKUP($B359,Product,'Product List'!E:E))</f>
        <v/>
      </c>
      <c r="U359" s="454" t="str">
        <f t="array" ref="U359">IF(B359="","",XLOOKUP($B359,Product,'Product List'!F:F))</f>
        <v/>
      </c>
      <c r="V359" s="454" t="str">
        <f t="array" ref="V359">IF(B359="","",XLOOKUP($B359,Product,'Product List'!G:G))</f>
        <v/>
      </c>
      <c r="W359" s="434"/>
      <c r="X359" s="434" t="str">
        <f t="array" ref="X359">iferror(xlookup(B359,'Product List'!A:A,'Product List'!P:P),"")</f>
        <v/>
      </c>
      <c r="Y359" s="434">
        <f t="shared" si="10"/>
        <v>0</v>
      </c>
      <c r="Z359" s="434"/>
    </row>
    <row r="360" ht="14.25" customHeight="1">
      <c r="A360" s="454"/>
      <c r="B360" s="448"/>
      <c r="C360" s="454"/>
      <c r="D360" s="487"/>
      <c r="E360" s="487"/>
      <c r="F360" s="487"/>
      <c r="G360" s="487">
        <f t="shared" si="1"/>
        <v>0</v>
      </c>
      <c r="H360" s="451" t="str">
        <f t="shared" si="2"/>
        <v/>
      </c>
      <c r="I360" s="452" t="str">
        <f t="shared" si="8"/>
        <v/>
      </c>
      <c r="J360" s="477"/>
      <c r="K360" s="434"/>
      <c r="L360" s="454" t="str">
        <f t="shared" si="3"/>
        <v/>
      </c>
      <c r="M360" s="455" t="str">
        <f t="array" ref="M360">(IFERROR(if(K360="",IF(J360="","",XLOOKUP(L360,Personnel!$B$4:$G$4,Personnel!$B$5:$G$5)),xLOOKUP(L360,Personnel!$B$4:$G$4,Personnel!$B$6:$G$6)),""))</f>
        <v/>
      </c>
      <c r="N360" s="455">
        <f t="shared" si="4"/>
        <v>0</v>
      </c>
      <c r="O360" s="434"/>
      <c r="P360" s="456" t="str">
        <f t="shared" si="5"/>
        <v/>
      </c>
      <c r="Q360" s="457">
        <f t="shared" si="6"/>
        <v>0</v>
      </c>
      <c r="R360" s="458"/>
      <c r="S360" s="459" t="str">
        <f t="array" ref="S360">IF(B360="","",XLOOKUP($B360,Product,'Product List'!D:D))</f>
        <v/>
      </c>
      <c r="T360" s="454" t="str">
        <f t="array" ref="T360">IF(B360="","",XLOOKUP($B360,Product,'Product List'!E:E))</f>
        <v/>
      </c>
      <c r="U360" s="454" t="str">
        <f t="array" ref="U360">IF(B360="","",XLOOKUP($B360,Product,'Product List'!F:F))</f>
        <v/>
      </c>
      <c r="V360" s="454" t="str">
        <f t="array" ref="V360">IF(B360="","",XLOOKUP($B360,Product,'Product List'!G:G))</f>
        <v/>
      </c>
      <c r="W360" s="434"/>
      <c r="X360" s="434" t="str">
        <f t="array" ref="X360">iferror(xlookup(B360,'Product List'!A:A,'Product List'!P:P),"")</f>
        <v/>
      </c>
      <c r="Y360" s="434">
        <f t="shared" si="10"/>
        <v>0</v>
      </c>
      <c r="Z360" s="434"/>
    </row>
    <row r="361" ht="14.25" customHeight="1">
      <c r="A361" s="454"/>
      <c r="B361" s="448"/>
      <c r="C361" s="454"/>
      <c r="D361" s="487"/>
      <c r="E361" s="487"/>
      <c r="F361" s="487"/>
      <c r="G361" s="487">
        <f t="shared" si="1"/>
        <v>0</v>
      </c>
      <c r="H361" s="451" t="str">
        <f t="shared" si="2"/>
        <v/>
      </c>
      <c r="I361" s="452" t="str">
        <f t="shared" si="8"/>
        <v/>
      </c>
      <c r="J361" s="477"/>
      <c r="K361" s="434"/>
      <c r="L361" s="454" t="str">
        <f t="shared" si="3"/>
        <v/>
      </c>
      <c r="M361" s="455" t="str">
        <f t="array" ref="M361">(IFERROR(if(K361="",IF(J361="","",XLOOKUP(L361,Personnel!$B$4:$G$4,Personnel!$B$5:$G$5)),xLOOKUP(L361,Personnel!$B$4:$G$4,Personnel!$B$6:$G$6)),""))</f>
        <v/>
      </c>
      <c r="N361" s="455">
        <f t="shared" si="4"/>
        <v>0</v>
      </c>
      <c r="O361" s="434"/>
      <c r="P361" s="456" t="str">
        <f t="shared" si="5"/>
        <v/>
      </c>
      <c r="Q361" s="457">
        <f t="shared" si="6"/>
        <v>0</v>
      </c>
      <c r="R361" s="458"/>
      <c r="S361" s="459" t="str">
        <f t="array" ref="S361">IF(B361="","",XLOOKUP($B361,Product,'Product List'!D:D))</f>
        <v/>
      </c>
      <c r="T361" s="454" t="str">
        <f t="array" ref="T361">IF(B361="","",XLOOKUP($B361,Product,'Product List'!E:E))</f>
        <v/>
      </c>
      <c r="U361" s="454" t="str">
        <f t="array" ref="U361">IF(B361="","",XLOOKUP($B361,Product,'Product List'!F:F))</f>
        <v/>
      </c>
      <c r="V361" s="454" t="str">
        <f t="array" ref="V361">IF(B361="","",XLOOKUP($B361,Product,'Product List'!G:G))</f>
        <v/>
      </c>
      <c r="W361" s="434"/>
      <c r="X361" s="434" t="str">
        <f t="array" ref="X361">iferror(xlookup(B361,'Product List'!A:A,'Product List'!P:P),"")</f>
        <v/>
      </c>
      <c r="Y361" s="434">
        <f t="shared" si="10"/>
        <v>0</v>
      </c>
      <c r="Z361" s="434"/>
    </row>
    <row r="362" ht="14.25" customHeight="1">
      <c r="A362" s="454"/>
      <c r="B362" s="448"/>
      <c r="C362" s="454"/>
      <c r="D362" s="487"/>
      <c r="E362" s="487"/>
      <c r="F362" s="487"/>
      <c r="G362" s="487">
        <f t="shared" si="1"/>
        <v>0</v>
      </c>
      <c r="H362" s="451" t="str">
        <f t="shared" si="2"/>
        <v/>
      </c>
      <c r="I362" s="452" t="str">
        <f t="shared" si="8"/>
        <v/>
      </c>
      <c r="J362" s="477"/>
      <c r="K362" s="434"/>
      <c r="L362" s="454" t="str">
        <f t="shared" si="3"/>
        <v/>
      </c>
      <c r="M362" s="455" t="str">
        <f t="array" ref="M362">(IFERROR(if(K362="",IF(J362="","",XLOOKUP(L362,Personnel!$B$4:$G$4,Personnel!$B$5:$G$5)),xLOOKUP(L362,Personnel!$B$4:$G$4,Personnel!$B$6:$G$6)),""))</f>
        <v/>
      </c>
      <c r="N362" s="455">
        <f t="shared" si="4"/>
        <v>0</v>
      </c>
      <c r="O362" s="434"/>
      <c r="P362" s="456" t="str">
        <f t="shared" si="5"/>
        <v/>
      </c>
      <c r="Q362" s="457">
        <f t="shared" si="6"/>
        <v>0</v>
      </c>
      <c r="R362" s="458"/>
      <c r="S362" s="459" t="str">
        <f t="array" ref="S362">IF(B362="","",XLOOKUP($B362,Product,'Product List'!D:D))</f>
        <v/>
      </c>
      <c r="T362" s="454" t="str">
        <f t="array" ref="T362">IF(B362="","",XLOOKUP($B362,Product,'Product List'!E:E))</f>
        <v/>
      </c>
      <c r="U362" s="454" t="str">
        <f t="array" ref="U362">IF(B362="","",XLOOKUP($B362,Product,'Product List'!F:F))</f>
        <v/>
      </c>
      <c r="V362" s="454" t="str">
        <f t="array" ref="V362">IF(B362="","",XLOOKUP($B362,Product,'Product List'!G:G))</f>
        <v/>
      </c>
      <c r="W362" s="434"/>
      <c r="X362" s="434" t="str">
        <f t="array" ref="X362">iferror(xlookup(B362,'Product List'!A:A,'Product List'!P:P),"")</f>
        <v/>
      </c>
      <c r="Y362" s="434">
        <f t="shared" si="10"/>
        <v>0</v>
      </c>
      <c r="Z362" s="434"/>
    </row>
    <row r="363" ht="14.25" customHeight="1">
      <c r="A363" s="454"/>
      <c r="B363" s="448"/>
      <c r="C363" s="454"/>
      <c r="D363" s="487"/>
      <c r="E363" s="487"/>
      <c r="F363" s="487"/>
      <c r="G363" s="487">
        <f t="shared" si="1"/>
        <v>0</v>
      </c>
      <c r="H363" s="451" t="str">
        <f t="shared" si="2"/>
        <v/>
      </c>
      <c r="I363" s="452" t="str">
        <f t="shared" si="8"/>
        <v/>
      </c>
      <c r="J363" s="477"/>
      <c r="K363" s="434"/>
      <c r="L363" s="454" t="str">
        <f t="shared" si="3"/>
        <v/>
      </c>
      <c r="M363" s="455" t="str">
        <f t="array" ref="M363">(IFERROR(if(K363="",IF(J363="","",XLOOKUP(L363,Personnel!$B$4:$G$4,Personnel!$B$5:$G$5)),xLOOKUP(L363,Personnel!$B$4:$G$4,Personnel!$B$6:$G$6)),""))</f>
        <v/>
      </c>
      <c r="N363" s="455">
        <f t="shared" si="4"/>
        <v>0</v>
      </c>
      <c r="O363" s="434"/>
      <c r="P363" s="456" t="str">
        <f t="shared" si="5"/>
        <v/>
      </c>
      <c r="Q363" s="457">
        <f t="shared" si="6"/>
        <v>0</v>
      </c>
      <c r="R363" s="458"/>
      <c r="S363" s="459" t="str">
        <f t="array" ref="S363">IF(B363="","",XLOOKUP($B363,Product,'Product List'!D:D))</f>
        <v/>
      </c>
      <c r="T363" s="454" t="str">
        <f t="array" ref="T363">IF(B363="","",XLOOKUP($B363,Product,'Product List'!E:E))</f>
        <v/>
      </c>
      <c r="U363" s="454" t="str">
        <f t="array" ref="U363">IF(B363="","",XLOOKUP($B363,Product,'Product List'!F:F))</f>
        <v/>
      </c>
      <c r="V363" s="454" t="str">
        <f t="array" ref="V363">IF(B363="","",XLOOKUP($B363,Product,'Product List'!G:G))</f>
        <v/>
      </c>
      <c r="W363" s="434"/>
      <c r="X363" s="434" t="str">
        <f t="array" ref="X363">iferror(xlookup(B363,'Product List'!A:A,'Product List'!P:P),"")</f>
        <v/>
      </c>
      <c r="Y363" s="434">
        <f t="shared" si="10"/>
        <v>0</v>
      </c>
      <c r="Z363" s="434"/>
    </row>
    <row r="364" ht="14.25" customHeight="1">
      <c r="A364" s="454"/>
      <c r="B364" s="448"/>
      <c r="C364" s="454"/>
      <c r="D364" s="487"/>
      <c r="E364" s="487"/>
      <c r="F364" s="487"/>
      <c r="G364" s="487">
        <f t="shared" si="1"/>
        <v>0</v>
      </c>
      <c r="H364" s="451" t="str">
        <f t="shared" si="2"/>
        <v/>
      </c>
      <c r="I364" s="452" t="str">
        <f t="shared" si="8"/>
        <v/>
      </c>
      <c r="J364" s="477"/>
      <c r="K364" s="434"/>
      <c r="L364" s="454" t="str">
        <f t="shared" si="3"/>
        <v/>
      </c>
      <c r="M364" s="455" t="str">
        <f t="array" ref="M364">(IFERROR(if(K364="",IF(J364="","",XLOOKUP(L364,Personnel!$B$4:$G$4,Personnel!$B$5:$G$5)),xLOOKUP(L364,Personnel!$B$4:$G$4,Personnel!$B$6:$G$6)),""))</f>
        <v/>
      </c>
      <c r="N364" s="455">
        <f t="shared" si="4"/>
        <v>0</v>
      </c>
      <c r="O364" s="434"/>
      <c r="P364" s="456" t="str">
        <f t="shared" si="5"/>
        <v/>
      </c>
      <c r="Q364" s="457">
        <f t="shared" si="6"/>
        <v>0</v>
      </c>
      <c r="R364" s="458"/>
      <c r="S364" s="459" t="str">
        <f t="array" ref="S364">IF(B364="","",XLOOKUP($B364,Product,'Product List'!D:D))</f>
        <v/>
      </c>
      <c r="T364" s="454" t="str">
        <f t="array" ref="T364">IF(B364="","",XLOOKUP($B364,Product,'Product List'!E:E))</f>
        <v/>
      </c>
      <c r="U364" s="454" t="str">
        <f t="array" ref="U364">IF(B364="","",XLOOKUP($B364,Product,'Product List'!F:F))</f>
        <v/>
      </c>
      <c r="V364" s="454" t="str">
        <f t="array" ref="V364">IF(B364="","",XLOOKUP($B364,Product,'Product List'!G:G))</f>
        <v/>
      </c>
      <c r="W364" s="434"/>
      <c r="X364" s="434" t="str">
        <f t="array" ref="X364">iferror(xlookup(B364,'Product List'!A:A,'Product List'!P:P),"")</f>
        <v/>
      </c>
      <c r="Y364" s="434">
        <f t="shared" si="10"/>
        <v>0</v>
      </c>
      <c r="Z364" s="434"/>
    </row>
    <row r="365" ht="14.25" customHeight="1">
      <c r="A365" s="454"/>
      <c r="B365" s="448"/>
      <c r="C365" s="454"/>
      <c r="D365" s="487"/>
      <c r="E365" s="487"/>
      <c r="F365" s="487"/>
      <c r="G365" s="487">
        <f t="shared" si="1"/>
        <v>0</v>
      </c>
      <c r="H365" s="451" t="str">
        <f t="shared" si="2"/>
        <v/>
      </c>
      <c r="I365" s="452" t="str">
        <f t="shared" si="8"/>
        <v/>
      </c>
      <c r="J365" s="477"/>
      <c r="K365" s="434"/>
      <c r="L365" s="454" t="str">
        <f t="shared" si="3"/>
        <v/>
      </c>
      <c r="M365" s="455" t="str">
        <f t="array" ref="M365">(IFERROR(if(K365="",IF(J365="","",XLOOKUP(L365,Personnel!$B$4:$G$4,Personnel!$B$5:$G$5)),xLOOKUP(L365,Personnel!$B$4:$G$4,Personnel!$B$6:$G$6)),""))</f>
        <v/>
      </c>
      <c r="N365" s="455">
        <f t="shared" si="4"/>
        <v>0</v>
      </c>
      <c r="O365" s="434"/>
      <c r="P365" s="456" t="str">
        <f t="shared" si="5"/>
        <v/>
      </c>
      <c r="Q365" s="457">
        <f t="shared" si="6"/>
        <v>0</v>
      </c>
      <c r="R365" s="458"/>
      <c r="S365" s="459" t="str">
        <f t="array" ref="S365">IF(B365="","",XLOOKUP($B365,Product,'Product List'!D:D))</f>
        <v/>
      </c>
      <c r="T365" s="454" t="str">
        <f t="array" ref="T365">IF(B365="","",XLOOKUP($B365,Product,'Product List'!E:E))</f>
        <v/>
      </c>
      <c r="U365" s="454" t="str">
        <f t="array" ref="U365">IF(B365="","",XLOOKUP($B365,Product,'Product List'!F:F))</f>
        <v/>
      </c>
      <c r="V365" s="454" t="str">
        <f t="array" ref="V365">IF(B365="","",XLOOKUP($B365,Product,'Product List'!G:G))</f>
        <v/>
      </c>
      <c r="W365" s="434"/>
      <c r="X365" s="434" t="str">
        <f t="array" ref="X365">iferror(xlookup(B365,'Product List'!A:A,'Product List'!P:P),"")</f>
        <v/>
      </c>
      <c r="Y365" s="434">
        <f t="shared" si="10"/>
        <v>0</v>
      </c>
      <c r="Z365" s="434"/>
    </row>
    <row r="366" ht="14.25" customHeight="1">
      <c r="A366" s="454"/>
      <c r="B366" s="448"/>
      <c r="C366" s="454"/>
      <c r="D366" s="487"/>
      <c r="E366" s="487"/>
      <c r="F366" s="487"/>
      <c r="G366" s="487">
        <f t="shared" si="1"/>
        <v>0</v>
      </c>
      <c r="H366" s="451" t="str">
        <f t="shared" si="2"/>
        <v/>
      </c>
      <c r="I366" s="452" t="str">
        <f t="shared" si="8"/>
        <v/>
      </c>
      <c r="J366" s="477"/>
      <c r="K366" s="434"/>
      <c r="L366" s="454" t="str">
        <f t="shared" si="3"/>
        <v/>
      </c>
      <c r="M366" s="455" t="str">
        <f t="array" ref="M366">(IFERROR(if(K366="",IF(J366="","",XLOOKUP(L366,Personnel!$B$4:$G$4,Personnel!$B$5:$G$5)),xLOOKUP(L366,Personnel!$B$4:$G$4,Personnel!$B$6:$G$6)),""))</f>
        <v/>
      </c>
      <c r="N366" s="455">
        <f t="shared" si="4"/>
        <v>0</v>
      </c>
      <c r="O366" s="434"/>
      <c r="P366" s="456" t="str">
        <f t="shared" si="5"/>
        <v/>
      </c>
      <c r="Q366" s="457">
        <f t="shared" si="6"/>
        <v>0</v>
      </c>
      <c r="R366" s="458"/>
      <c r="S366" s="459" t="str">
        <f t="array" ref="S366">IF(B366="","",XLOOKUP($B366,Product,'Product List'!D:D))</f>
        <v/>
      </c>
      <c r="T366" s="454" t="str">
        <f t="array" ref="T366">IF(B366="","",XLOOKUP($B366,Product,'Product List'!E:E))</f>
        <v/>
      </c>
      <c r="U366" s="454" t="str">
        <f t="array" ref="U366">IF(B366="","",XLOOKUP($B366,Product,'Product List'!F:F))</f>
        <v/>
      </c>
      <c r="V366" s="454" t="str">
        <f t="array" ref="V366">IF(B366="","",XLOOKUP($B366,Product,'Product List'!G:G))</f>
        <v/>
      </c>
      <c r="W366" s="434"/>
      <c r="X366" s="434" t="str">
        <f t="array" ref="X366">iferror(xlookup(B366,'Product List'!A:A,'Product List'!P:P),"")</f>
        <v/>
      </c>
      <c r="Y366" s="434">
        <f t="shared" si="10"/>
        <v>0</v>
      </c>
      <c r="Z366" s="434"/>
    </row>
    <row r="367" ht="14.25" customHeight="1">
      <c r="A367" s="454"/>
      <c r="B367" s="448"/>
      <c r="C367" s="454"/>
      <c r="D367" s="487"/>
      <c r="E367" s="487"/>
      <c r="F367" s="487"/>
      <c r="G367" s="487">
        <f t="shared" si="1"/>
        <v>0</v>
      </c>
      <c r="H367" s="451" t="str">
        <f t="shared" si="2"/>
        <v/>
      </c>
      <c r="I367" s="452" t="str">
        <f t="shared" si="8"/>
        <v/>
      </c>
      <c r="J367" s="477"/>
      <c r="K367" s="434"/>
      <c r="L367" s="454" t="str">
        <f t="shared" si="3"/>
        <v/>
      </c>
      <c r="M367" s="455" t="str">
        <f t="array" ref="M367">(IFERROR(if(K367="",IF(J367="","",XLOOKUP(L367,Personnel!$B$4:$G$4,Personnel!$B$5:$G$5)),xLOOKUP(L367,Personnel!$B$4:$G$4,Personnel!$B$6:$G$6)),""))</f>
        <v/>
      </c>
      <c r="N367" s="455">
        <f t="shared" si="4"/>
        <v>0</v>
      </c>
      <c r="O367" s="434"/>
      <c r="P367" s="456" t="str">
        <f t="shared" si="5"/>
        <v/>
      </c>
      <c r="Q367" s="457">
        <f t="shared" si="6"/>
        <v>0</v>
      </c>
      <c r="R367" s="458"/>
      <c r="S367" s="459" t="str">
        <f t="array" ref="S367">IF(B367="","",XLOOKUP($B367,Product,'Product List'!D:D))</f>
        <v/>
      </c>
      <c r="T367" s="454" t="str">
        <f t="array" ref="T367">IF(B367="","",XLOOKUP($B367,Product,'Product List'!E:E))</f>
        <v/>
      </c>
      <c r="U367" s="454" t="str">
        <f t="array" ref="U367">IF(B367="","",XLOOKUP($B367,Product,'Product List'!F:F))</f>
        <v/>
      </c>
      <c r="V367" s="454" t="str">
        <f t="array" ref="V367">IF(B367="","",XLOOKUP($B367,Product,'Product List'!G:G))</f>
        <v/>
      </c>
      <c r="W367" s="434"/>
      <c r="X367" s="434" t="str">
        <f t="array" ref="X367">iferror(xlookup(B367,'Product List'!A:A,'Product List'!P:P),"")</f>
        <v/>
      </c>
      <c r="Y367" s="434">
        <f t="shared" si="10"/>
        <v>0</v>
      </c>
      <c r="Z367" s="434"/>
    </row>
    <row r="368" ht="14.25" customHeight="1">
      <c r="A368" s="454"/>
      <c r="B368" s="448"/>
      <c r="C368" s="454"/>
      <c r="D368" s="487"/>
      <c r="E368" s="487"/>
      <c r="F368" s="487"/>
      <c r="G368" s="487">
        <f t="shared" si="1"/>
        <v>0</v>
      </c>
      <c r="H368" s="451" t="str">
        <f t="shared" si="2"/>
        <v/>
      </c>
      <c r="I368" s="452" t="str">
        <f t="shared" si="8"/>
        <v/>
      </c>
      <c r="J368" s="477"/>
      <c r="K368" s="434"/>
      <c r="L368" s="454" t="str">
        <f t="shared" si="3"/>
        <v/>
      </c>
      <c r="M368" s="455" t="str">
        <f t="array" ref="M368">(IFERROR(if(K368="",IF(J368="","",XLOOKUP(L368,Personnel!$B$4:$G$4,Personnel!$B$5:$G$5)),xLOOKUP(L368,Personnel!$B$4:$G$4,Personnel!$B$6:$G$6)),""))</f>
        <v/>
      </c>
      <c r="N368" s="455">
        <f t="shared" si="4"/>
        <v>0</v>
      </c>
      <c r="O368" s="434"/>
      <c r="P368" s="456" t="str">
        <f t="shared" si="5"/>
        <v/>
      </c>
      <c r="Q368" s="457">
        <f t="shared" si="6"/>
        <v>0</v>
      </c>
      <c r="R368" s="458"/>
      <c r="S368" s="459" t="str">
        <f t="array" ref="S368">IF(B368="","",XLOOKUP($B368,Product,'Product List'!D:D))</f>
        <v/>
      </c>
      <c r="T368" s="454" t="str">
        <f t="array" ref="T368">IF(B368="","",XLOOKUP($B368,Product,'Product List'!E:E))</f>
        <v/>
      </c>
      <c r="U368" s="454" t="str">
        <f t="array" ref="U368">IF(B368="","",XLOOKUP($B368,Product,'Product List'!F:F))</f>
        <v/>
      </c>
      <c r="V368" s="454" t="str">
        <f t="array" ref="V368">IF(B368="","",XLOOKUP($B368,Product,'Product List'!G:G))</f>
        <v/>
      </c>
      <c r="W368" s="434"/>
      <c r="X368" s="434" t="str">
        <f t="array" ref="X368">iferror(xlookup(B368,'Product List'!A:A,'Product List'!P:P),"")</f>
        <v/>
      </c>
      <c r="Y368" s="434">
        <f t="shared" si="10"/>
        <v>0</v>
      </c>
      <c r="Z368" s="434"/>
    </row>
    <row r="369" ht="14.25" customHeight="1">
      <c r="A369" s="454"/>
      <c r="B369" s="448"/>
      <c r="C369" s="454"/>
      <c r="D369" s="487"/>
      <c r="E369" s="487"/>
      <c r="F369" s="487"/>
      <c r="G369" s="487">
        <f t="shared" si="1"/>
        <v>0</v>
      </c>
      <c r="H369" s="451" t="str">
        <f t="shared" si="2"/>
        <v/>
      </c>
      <c r="I369" s="452" t="str">
        <f t="shared" si="8"/>
        <v/>
      </c>
      <c r="J369" s="477"/>
      <c r="K369" s="434"/>
      <c r="L369" s="454" t="str">
        <f t="shared" si="3"/>
        <v/>
      </c>
      <c r="M369" s="455" t="str">
        <f t="array" ref="M369">(IFERROR(if(K369="",IF(J369="","",XLOOKUP(L369,Personnel!$B$4:$G$4,Personnel!$B$5:$G$5)),xLOOKUP(L369,Personnel!$B$4:$G$4,Personnel!$B$6:$G$6)),""))</f>
        <v/>
      </c>
      <c r="N369" s="455">
        <f t="shared" si="4"/>
        <v>0</v>
      </c>
      <c r="O369" s="434"/>
      <c r="P369" s="456" t="str">
        <f t="shared" si="5"/>
        <v/>
      </c>
      <c r="Q369" s="457">
        <f t="shared" si="6"/>
        <v>0</v>
      </c>
      <c r="R369" s="458"/>
      <c r="S369" s="459" t="str">
        <f t="array" ref="S369">IF(B369="","",XLOOKUP($B369,Product,'Product List'!D:D))</f>
        <v/>
      </c>
      <c r="T369" s="454" t="str">
        <f t="array" ref="T369">IF(B369="","",XLOOKUP($B369,Product,'Product List'!E:E))</f>
        <v/>
      </c>
      <c r="U369" s="454" t="str">
        <f t="array" ref="U369">IF(B369="","",XLOOKUP($B369,Product,'Product List'!F:F))</f>
        <v/>
      </c>
      <c r="V369" s="454" t="str">
        <f t="array" ref="V369">IF(B369="","",XLOOKUP($B369,Product,'Product List'!G:G))</f>
        <v/>
      </c>
      <c r="W369" s="434"/>
      <c r="X369" s="434" t="str">
        <f t="array" ref="X369">iferror(xlookup(B369,'Product List'!A:A,'Product List'!P:P),"")</f>
        <v/>
      </c>
      <c r="Y369" s="434">
        <f t="shared" si="10"/>
        <v>0</v>
      </c>
      <c r="Z369" s="434"/>
    </row>
    <row r="370" ht="14.25" customHeight="1">
      <c r="A370" s="454"/>
      <c r="B370" s="448"/>
      <c r="C370" s="454"/>
      <c r="D370" s="487"/>
      <c r="E370" s="487"/>
      <c r="F370" s="487"/>
      <c r="G370" s="487">
        <f t="shared" si="1"/>
        <v>0</v>
      </c>
      <c r="H370" s="451" t="str">
        <f t="shared" si="2"/>
        <v/>
      </c>
      <c r="I370" s="452" t="str">
        <f t="shared" si="8"/>
        <v/>
      </c>
      <c r="J370" s="477"/>
      <c r="K370" s="434"/>
      <c r="L370" s="454" t="str">
        <f t="shared" si="3"/>
        <v/>
      </c>
      <c r="M370" s="455" t="str">
        <f t="array" ref="M370">(IFERROR(if(K370="",IF(J370="","",XLOOKUP(L370,Personnel!$B$4:$G$4,Personnel!$B$5:$G$5)),xLOOKUP(L370,Personnel!$B$4:$G$4,Personnel!$B$6:$G$6)),""))</f>
        <v/>
      </c>
      <c r="N370" s="455">
        <f t="shared" si="4"/>
        <v>0</v>
      </c>
      <c r="O370" s="434"/>
      <c r="P370" s="456" t="str">
        <f t="shared" si="5"/>
        <v/>
      </c>
      <c r="Q370" s="457">
        <f t="shared" si="6"/>
        <v>0</v>
      </c>
      <c r="R370" s="458"/>
      <c r="S370" s="459" t="str">
        <f t="array" ref="S370">IF(B370="","",XLOOKUP($B370,Product,'Product List'!D:D))</f>
        <v/>
      </c>
      <c r="T370" s="454" t="str">
        <f t="array" ref="T370">IF(B370="","",XLOOKUP($B370,Product,'Product List'!E:E))</f>
        <v/>
      </c>
      <c r="U370" s="454" t="str">
        <f t="array" ref="U370">IF(B370="","",XLOOKUP($B370,Product,'Product List'!F:F))</f>
        <v/>
      </c>
      <c r="V370" s="454" t="str">
        <f t="array" ref="V370">IF(B370="","",XLOOKUP($B370,Product,'Product List'!G:G))</f>
        <v/>
      </c>
      <c r="W370" s="434"/>
      <c r="X370" s="434" t="str">
        <f t="array" ref="X370">iferror(xlookup(B370,'Product List'!A:A,'Product List'!P:P),"")</f>
        <v/>
      </c>
      <c r="Y370" s="434">
        <f t="shared" si="10"/>
        <v>0</v>
      </c>
      <c r="Z370" s="434"/>
    </row>
    <row r="371" ht="14.25" customHeight="1">
      <c r="A371" s="454"/>
      <c r="B371" s="448"/>
      <c r="C371" s="454"/>
      <c r="D371" s="487"/>
      <c r="E371" s="487"/>
      <c r="F371" s="487"/>
      <c r="G371" s="487">
        <f t="shared" si="1"/>
        <v>0</v>
      </c>
      <c r="H371" s="451" t="str">
        <f t="shared" si="2"/>
        <v/>
      </c>
      <c r="I371" s="452" t="str">
        <f t="shared" si="8"/>
        <v/>
      </c>
      <c r="J371" s="477"/>
      <c r="K371" s="434"/>
      <c r="L371" s="454" t="str">
        <f t="shared" si="3"/>
        <v/>
      </c>
      <c r="M371" s="455" t="str">
        <f t="array" ref="M371">(IFERROR(if(K371="",IF(J371="","",XLOOKUP(L371,Personnel!$B$4:$G$4,Personnel!$B$5:$G$5)),xLOOKUP(L371,Personnel!$B$4:$G$4,Personnel!$B$6:$G$6)),""))</f>
        <v/>
      </c>
      <c r="N371" s="455">
        <f t="shared" si="4"/>
        <v>0</v>
      </c>
      <c r="O371" s="434"/>
      <c r="P371" s="456" t="str">
        <f t="shared" si="5"/>
        <v/>
      </c>
      <c r="Q371" s="457">
        <f t="shared" si="6"/>
        <v>0</v>
      </c>
      <c r="R371" s="458"/>
      <c r="S371" s="459" t="str">
        <f t="array" ref="S371">IF(B371="","",XLOOKUP($B371,Product,'Product List'!D:D))</f>
        <v/>
      </c>
      <c r="T371" s="454" t="str">
        <f t="array" ref="T371">IF(B371="","",XLOOKUP($B371,Product,'Product List'!E:E))</f>
        <v/>
      </c>
      <c r="U371" s="454" t="str">
        <f t="array" ref="U371">IF(B371="","",XLOOKUP($B371,Product,'Product List'!F:F))</f>
        <v/>
      </c>
      <c r="V371" s="454" t="str">
        <f t="array" ref="V371">IF(B371="","",XLOOKUP($B371,Product,'Product List'!G:G))</f>
        <v/>
      </c>
      <c r="W371" s="434"/>
      <c r="X371" s="434" t="str">
        <f t="array" ref="X371">iferror(xlookup(B371,'Product List'!A:A,'Product List'!P:P),"")</f>
        <v/>
      </c>
      <c r="Y371" s="434">
        <f t="shared" si="10"/>
        <v>0</v>
      </c>
      <c r="Z371" s="434"/>
    </row>
    <row r="372" ht="14.25" customHeight="1">
      <c r="A372" s="454"/>
      <c r="B372" s="448"/>
      <c r="C372" s="454"/>
      <c r="D372" s="487"/>
      <c r="E372" s="487"/>
      <c r="F372" s="487"/>
      <c r="G372" s="487">
        <f t="shared" si="1"/>
        <v>0</v>
      </c>
      <c r="H372" s="451" t="str">
        <f t="shared" si="2"/>
        <v/>
      </c>
      <c r="I372" s="452" t="str">
        <f t="shared" si="8"/>
        <v/>
      </c>
      <c r="J372" s="477"/>
      <c r="K372" s="434"/>
      <c r="L372" s="454" t="str">
        <f t="shared" si="3"/>
        <v/>
      </c>
      <c r="M372" s="455" t="str">
        <f t="array" ref="M372">(IFERROR(if(K372="",IF(J372="","",XLOOKUP(L372,Personnel!$B$4:$G$4,Personnel!$B$5:$G$5)),xLOOKUP(L372,Personnel!$B$4:$G$4,Personnel!$B$6:$G$6)),""))</f>
        <v/>
      </c>
      <c r="N372" s="455">
        <f t="shared" si="4"/>
        <v>0</v>
      </c>
      <c r="O372" s="434"/>
      <c r="P372" s="456" t="str">
        <f t="shared" si="5"/>
        <v/>
      </c>
      <c r="Q372" s="457">
        <f t="shared" si="6"/>
        <v>0</v>
      </c>
      <c r="R372" s="458"/>
      <c r="S372" s="459" t="str">
        <f t="array" ref="S372">IF(B372="","",XLOOKUP($B372,Product,'Product List'!D:D))</f>
        <v/>
      </c>
      <c r="T372" s="454" t="str">
        <f t="array" ref="T372">IF(B372="","",XLOOKUP($B372,Product,'Product List'!E:E))</f>
        <v/>
      </c>
      <c r="U372" s="454" t="str">
        <f t="array" ref="U372">IF(B372="","",XLOOKUP($B372,Product,'Product List'!F:F))</f>
        <v/>
      </c>
      <c r="V372" s="454" t="str">
        <f t="array" ref="V372">IF(B372="","",XLOOKUP($B372,Product,'Product List'!G:G))</f>
        <v/>
      </c>
      <c r="W372" s="434"/>
      <c r="X372" s="434" t="str">
        <f t="array" ref="X372">iferror(xlookup(B372,'Product List'!A:A,'Product List'!P:P),"")</f>
        <v/>
      </c>
      <c r="Y372" s="434">
        <f t="shared" si="10"/>
        <v>0</v>
      </c>
      <c r="Z372" s="434"/>
    </row>
    <row r="373" ht="14.25" customHeight="1">
      <c r="A373" s="454"/>
      <c r="B373" s="448"/>
      <c r="C373" s="454"/>
      <c r="D373" s="487"/>
      <c r="E373" s="487"/>
      <c r="F373" s="487"/>
      <c r="G373" s="487">
        <f t="shared" si="1"/>
        <v>0</v>
      </c>
      <c r="H373" s="451" t="str">
        <f t="shared" si="2"/>
        <v/>
      </c>
      <c r="I373" s="452" t="str">
        <f t="shared" si="8"/>
        <v/>
      </c>
      <c r="J373" s="477"/>
      <c r="K373" s="434"/>
      <c r="L373" s="454" t="str">
        <f t="shared" si="3"/>
        <v/>
      </c>
      <c r="M373" s="455" t="str">
        <f t="array" ref="M373">(IFERROR(if(K373="",IF(J373="","",XLOOKUP(L373,Personnel!$B$4:$G$4,Personnel!$B$5:$G$5)),xLOOKUP(L373,Personnel!$B$4:$G$4,Personnel!$B$6:$G$6)),""))</f>
        <v/>
      </c>
      <c r="N373" s="455">
        <f t="shared" si="4"/>
        <v>0</v>
      </c>
      <c r="O373" s="434"/>
      <c r="P373" s="456" t="str">
        <f t="shared" si="5"/>
        <v/>
      </c>
      <c r="Q373" s="457">
        <f t="shared" si="6"/>
        <v>0</v>
      </c>
      <c r="R373" s="458"/>
      <c r="S373" s="459" t="str">
        <f t="array" ref="S373">IF(B373="","",XLOOKUP($B373,Product,'Product List'!D:D))</f>
        <v/>
      </c>
      <c r="T373" s="454" t="str">
        <f t="array" ref="T373">IF(B373="","",XLOOKUP($B373,Product,'Product List'!E:E))</f>
        <v/>
      </c>
      <c r="U373" s="454" t="str">
        <f t="array" ref="U373">IF(B373="","",XLOOKUP($B373,Product,'Product List'!F:F))</f>
        <v/>
      </c>
      <c r="V373" s="454" t="str">
        <f t="array" ref="V373">IF(B373="","",XLOOKUP($B373,Product,'Product List'!G:G))</f>
        <v/>
      </c>
      <c r="W373" s="434"/>
      <c r="X373" s="434" t="str">
        <f t="array" ref="X373">iferror(xlookup(B373,'Product List'!A:A,'Product List'!P:P),"")</f>
        <v/>
      </c>
      <c r="Y373" s="434">
        <f t="shared" si="10"/>
        <v>0</v>
      </c>
      <c r="Z373" s="434"/>
    </row>
    <row r="374" ht="14.25" customHeight="1">
      <c r="A374" s="454"/>
      <c r="B374" s="448"/>
      <c r="C374" s="454"/>
      <c r="D374" s="487"/>
      <c r="E374" s="487"/>
      <c r="F374" s="487"/>
      <c r="G374" s="487">
        <f t="shared" si="1"/>
        <v>0</v>
      </c>
      <c r="H374" s="451" t="str">
        <f t="shared" si="2"/>
        <v/>
      </c>
      <c r="I374" s="452" t="str">
        <f t="shared" si="8"/>
        <v/>
      </c>
      <c r="J374" s="477"/>
      <c r="K374" s="434"/>
      <c r="L374" s="454" t="str">
        <f t="shared" si="3"/>
        <v/>
      </c>
      <c r="M374" s="455" t="str">
        <f t="array" ref="M374">(IFERROR(if(K374="",IF(J374="","",XLOOKUP(L374,Personnel!$B$4:$G$4,Personnel!$B$5:$G$5)),xLOOKUP(L374,Personnel!$B$4:$G$4,Personnel!$B$6:$G$6)),""))</f>
        <v/>
      </c>
      <c r="N374" s="455">
        <f t="shared" si="4"/>
        <v>0</v>
      </c>
      <c r="O374" s="434"/>
      <c r="P374" s="456" t="str">
        <f t="shared" si="5"/>
        <v/>
      </c>
      <c r="Q374" s="457">
        <f t="shared" si="6"/>
        <v>0</v>
      </c>
      <c r="R374" s="458"/>
      <c r="S374" s="459" t="str">
        <f t="array" ref="S374">IF(B374="","",XLOOKUP($B374,Product,'Product List'!D:D))</f>
        <v/>
      </c>
      <c r="T374" s="454" t="str">
        <f t="array" ref="T374">IF(B374="","",XLOOKUP($B374,Product,'Product List'!E:E))</f>
        <v/>
      </c>
      <c r="U374" s="454" t="str">
        <f t="array" ref="U374">IF(B374="","",XLOOKUP($B374,Product,'Product List'!F:F))</f>
        <v/>
      </c>
      <c r="V374" s="454" t="str">
        <f t="array" ref="V374">IF(B374="","",XLOOKUP($B374,Product,'Product List'!G:G))</f>
        <v/>
      </c>
      <c r="W374" s="434"/>
      <c r="X374" s="434" t="str">
        <f t="array" ref="X374">iferror(xlookup(B374,'Product List'!A:A,'Product List'!P:P),"")</f>
        <v/>
      </c>
      <c r="Y374" s="434">
        <f t="shared" si="10"/>
        <v>0</v>
      </c>
      <c r="Z374" s="434"/>
    </row>
    <row r="375" ht="14.25" customHeight="1">
      <c r="A375" s="454"/>
      <c r="B375" s="448"/>
      <c r="C375" s="454"/>
      <c r="D375" s="487"/>
      <c r="E375" s="487"/>
      <c r="F375" s="487"/>
      <c r="G375" s="487">
        <f t="shared" si="1"/>
        <v>0</v>
      </c>
      <c r="H375" s="451" t="str">
        <f t="shared" si="2"/>
        <v/>
      </c>
      <c r="I375" s="452" t="str">
        <f t="shared" si="8"/>
        <v/>
      </c>
      <c r="J375" s="477"/>
      <c r="K375" s="434"/>
      <c r="L375" s="454" t="str">
        <f t="shared" si="3"/>
        <v/>
      </c>
      <c r="M375" s="455" t="str">
        <f t="array" ref="M375">(IFERROR(if(K375="",IF(J375="","",XLOOKUP(L375,Personnel!$B$4:$G$4,Personnel!$B$5:$G$5)),xLOOKUP(L375,Personnel!$B$4:$G$4,Personnel!$B$6:$G$6)),""))</f>
        <v/>
      </c>
      <c r="N375" s="455">
        <f t="shared" si="4"/>
        <v>0</v>
      </c>
      <c r="O375" s="434"/>
      <c r="P375" s="456" t="str">
        <f t="shared" si="5"/>
        <v/>
      </c>
      <c r="Q375" s="457">
        <f t="shared" si="6"/>
        <v>0</v>
      </c>
      <c r="R375" s="458"/>
      <c r="S375" s="459" t="str">
        <f t="array" ref="S375">IF(B375="","",XLOOKUP($B375,Product,'Product List'!D:D))</f>
        <v/>
      </c>
      <c r="T375" s="454" t="str">
        <f t="array" ref="T375">IF(B375="","",XLOOKUP($B375,Product,'Product List'!E:E))</f>
        <v/>
      </c>
      <c r="U375" s="454" t="str">
        <f t="array" ref="U375">IF(B375="","",XLOOKUP($B375,Product,'Product List'!F:F))</f>
        <v/>
      </c>
      <c r="V375" s="454" t="str">
        <f t="array" ref="V375">IF(B375="","",XLOOKUP($B375,Product,'Product List'!G:G))</f>
        <v/>
      </c>
      <c r="W375" s="434"/>
      <c r="X375" s="434" t="str">
        <f t="array" ref="X375">iferror(xlookup(B375,'Product List'!A:A,'Product List'!P:P),"")</f>
        <v/>
      </c>
      <c r="Y375" s="434">
        <f t="shared" si="10"/>
        <v>0</v>
      </c>
      <c r="Z375" s="434"/>
    </row>
    <row r="376" ht="14.25" customHeight="1">
      <c r="A376" s="454"/>
      <c r="B376" s="448"/>
      <c r="C376" s="454"/>
      <c r="D376" s="487"/>
      <c r="E376" s="487"/>
      <c r="F376" s="487"/>
      <c r="G376" s="487">
        <f t="shared" si="1"/>
        <v>0</v>
      </c>
      <c r="H376" s="451" t="str">
        <f t="shared" si="2"/>
        <v/>
      </c>
      <c r="I376" s="452" t="str">
        <f t="shared" si="8"/>
        <v/>
      </c>
      <c r="J376" s="477"/>
      <c r="K376" s="434"/>
      <c r="L376" s="454" t="str">
        <f t="shared" si="3"/>
        <v/>
      </c>
      <c r="M376" s="455" t="str">
        <f t="array" ref="M376">(IFERROR(if(K376="",IF(J376="","",XLOOKUP(L376,Personnel!$B$4:$G$4,Personnel!$B$5:$G$5)),xLOOKUP(L376,Personnel!$B$4:$G$4,Personnel!$B$6:$G$6)),""))</f>
        <v/>
      </c>
      <c r="N376" s="455">
        <f t="shared" si="4"/>
        <v>0</v>
      </c>
      <c r="O376" s="434"/>
      <c r="P376" s="456" t="str">
        <f t="shared" si="5"/>
        <v/>
      </c>
      <c r="Q376" s="457">
        <f t="shared" si="6"/>
        <v>0</v>
      </c>
      <c r="R376" s="458"/>
      <c r="S376" s="459" t="str">
        <f t="array" ref="S376">IF(B376="","",XLOOKUP($B376,Product,'Product List'!D:D))</f>
        <v/>
      </c>
      <c r="T376" s="454" t="str">
        <f t="array" ref="T376">IF(B376="","",XLOOKUP($B376,Product,'Product List'!E:E))</f>
        <v/>
      </c>
      <c r="U376" s="454" t="str">
        <f t="array" ref="U376">IF(B376="","",XLOOKUP($B376,Product,'Product List'!F:F))</f>
        <v/>
      </c>
      <c r="V376" s="454" t="str">
        <f t="array" ref="V376">IF(B376="","",XLOOKUP($B376,Product,'Product List'!G:G))</f>
        <v/>
      </c>
      <c r="W376" s="434"/>
      <c r="X376" s="434" t="str">
        <f t="array" ref="X376">iferror(xlookup(B376,'Product List'!A:A,'Product List'!P:P),"")</f>
        <v/>
      </c>
      <c r="Y376" s="434">
        <f t="shared" si="10"/>
        <v>0</v>
      </c>
      <c r="Z376" s="434"/>
    </row>
    <row r="377" ht="14.25" customHeight="1">
      <c r="A377" s="454"/>
      <c r="B377" s="448"/>
      <c r="C377" s="454"/>
      <c r="D377" s="487"/>
      <c r="E377" s="487"/>
      <c r="F377" s="487"/>
      <c r="G377" s="487">
        <f t="shared" si="1"/>
        <v>0</v>
      </c>
      <c r="H377" s="451" t="str">
        <f t="shared" si="2"/>
        <v/>
      </c>
      <c r="I377" s="452" t="str">
        <f t="shared" si="8"/>
        <v/>
      </c>
      <c r="J377" s="477"/>
      <c r="K377" s="434"/>
      <c r="L377" s="454" t="str">
        <f t="shared" si="3"/>
        <v/>
      </c>
      <c r="M377" s="455" t="str">
        <f t="array" ref="M377">(IFERROR(if(K377="",IF(J377="","",XLOOKUP(L377,Personnel!$B$4:$G$4,Personnel!$B$5:$G$5)),xLOOKUP(L377,Personnel!$B$4:$G$4,Personnel!$B$6:$G$6)),""))</f>
        <v/>
      </c>
      <c r="N377" s="455">
        <f t="shared" si="4"/>
        <v>0</v>
      </c>
      <c r="O377" s="434"/>
      <c r="P377" s="456" t="str">
        <f t="shared" si="5"/>
        <v/>
      </c>
      <c r="Q377" s="457">
        <f t="shared" si="6"/>
        <v>0</v>
      </c>
      <c r="R377" s="458"/>
      <c r="S377" s="459" t="str">
        <f t="array" ref="S377">IF(B377="","",XLOOKUP($B377,Product,'Product List'!D:D))</f>
        <v/>
      </c>
      <c r="T377" s="454" t="str">
        <f t="array" ref="T377">IF(B377="","",XLOOKUP($B377,Product,'Product List'!E:E))</f>
        <v/>
      </c>
      <c r="U377" s="454" t="str">
        <f t="array" ref="U377">IF(B377="","",XLOOKUP($B377,Product,'Product List'!F:F))</f>
        <v/>
      </c>
      <c r="V377" s="454" t="str">
        <f t="array" ref="V377">IF(B377="","",XLOOKUP($B377,Product,'Product List'!G:G))</f>
        <v/>
      </c>
      <c r="W377" s="434"/>
      <c r="X377" s="434" t="str">
        <f t="array" ref="X377">iferror(xlookup(B377,'Product List'!A:A,'Product List'!P:P),"")</f>
        <v/>
      </c>
      <c r="Y377" s="434">
        <f t="shared" si="10"/>
        <v>0</v>
      </c>
      <c r="Z377" s="434"/>
    </row>
    <row r="378" ht="14.25" customHeight="1">
      <c r="A378" s="454"/>
      <c r="B378" s="448"/>
      <c r="C378" s="454"/>
      <c r="D378" s="487"/>
      <c r="E378" s="487"/>
      <c r="F378" s="487"/>
      <c r="G378" s="487">
        <f t="shared" si="1"/>
        <v>0</v>
      </c>
      <c r="H378" s="451" t="str">
        <f t="shared" si="2"/>
        <v/>
      </c>
      <c r="I378" s="452" t="str">
        <f t="shared" si="8"/>
        <v/>
      </c>
      <c r="J378" s="477"/>
      <c r="K378" s="434"/>
      <c r="L378" s="454" t="str">
        <f t="shared" si="3"/>
        <v/>
      </c>
      <c r="M378" s="455" t="str">
        <f t="array" ref="M378">(IFERROR(if(K378="",IF(J378="","",XLOOKUP(L378,Personnel!$B$4:$G$4,Personnel!$B$5:$G$5)),xLOOKUP(L378,Personnel!$B$4:$G$4,Personnel!$B$6:$G$6)),""))</f>
        <v/>
      </c>
      <c r="N378" s="455">
        <f t="shared" si="4"/>
        <v>0</v>
      </c>
      <c r="O378" s="434"/>
      <c r="P378" s="456" t="str">
        <f t="shared" si="5"/>
        <v/>
      </c>
      <c r="Q378" s="457">
        <f t="shared" si="6"/>
        <v>0</v>
      </c>
      <c r="R378" s="458"/>
      <c r="S378" s="459" t="str">
        <f t="array" ref="S378">IF(B378="","",XLOOKUP($B378,Product,'Product List'!D:D))</f>
        <v/>
      </c>
      <c r="T378" s="454" t="str">
        <f t="array" ref="T378">IF(B378="","",XLOOKUP($B378,Product,'Product List'!E:E))</f>
        <v/>
      </c>
      <c r="U378" s="454" t="str">
        <f t="array" ref="U378">IF(B378="","",XLOOKUP($B378,Product,'Product List'!F:F))</f>
        <v/>
      </c>
      <c r="V378" s="454" t="str">
        <f t="array" ref="V378">IF(B378="","",XLOOKUP($B378,Product,'Product List'!G:G))</f>
        <v/>
      </c>
      <c r="W378" s="434"/>
      <c r="X378" s="434" t="str">
        <f t="array" ref="X378">iferror(xlookup(B378,'Product List'!A:A,'Product List'!P:P),"")</f>
        <v/>
      </c>
      <c r="Y378" s="434">
        <f t="shared" si="10"/>
        <v>0</v>
      </c>
      <c r="Z378" s="434"/>
    </row>
    <row r="379" ht="14.25" customHeight="1">
      <c r="A379" s="454"/>
      <c r="B379" s="448"/>
      <c r="C379" s="454"/>
      <c r="D379" s="487"/>
      <c r="E379" s="487"/>
      <c r="F379" s="487"/>
      <c r="G379" s="487">
        <f t="shared" si="1"/>
        <v>0</v>
      </c>
      <c r="H379" s="451" t="str">
        <f t="shared" si="2"/>
        <v/>
      </c>
      <c r="I379" s="452" t="str">
        <f t="shared" si="8"/>
        <v/>
      </c>
      <c r="J379" s="477"/>
      <c r="K379" s="434"/>
      <c r="L379" s="454" t="str">
        <f t="shared" si="3"/>
        <v/>
      </c>
      <c r="M379" s="455" t="str">
        <f t="array" ref="M379">(IFERROR(if(K379="",IF(J379="","",XLOOKUP(L379,Personnel!$B$4:$G$4,Personnel!$B$5:$G$5)),xLOOKUP(L379,Personnel!$B$4:$G$4,Personnel!$B$6:$G$6)),""))</f>
        <v/>
      </c>
      <c r="N379" s="455">
        <f t="shared" si="4"/>
        <v>0</v>
      </c>
      <c r="O379" s="434"/>
      <c r="P379" s="456" t="str">
        <f t="shared" si="5"/>
        <v/>
      </c>
      <c r="Q379" s="457">
        <f t="shared" si="6"/>
        <v>0</v>
      </c>
      <c r="R379" s="458"/>
      <c r="S379" s="459" t="str">
        <f t="array" ref="S379">IF(B379="","",XLOOKUP($B379,Product,'Product List'!D:D))</f>
        <v/>
      </c>
      <c r="T379" s="454" t="str">
        <f t="array" ref="T379">IF(B379="","",XLOOKUP($B379,Product,'Product List'!E:E))</f>
        <v/>
      </c>
      <c r="U379" s="454" t="str">
        <f t="array" ref="U379">IF(B379="","",XLOOKUP($B379,Product,'Product List'!F:F))</f>
        <v/>
      </c>
      <c r="V379" s="454" t="str">
        <f t="array" ref="V379">IF(B379="","",XLOOKUP($B379,Product,'Product List'!G:G))</f>
        <v/>
      </c>
      <c r="W379" s="434"/>
      <c r="X379" s="434" t="str">
        <f t="array" ref="X379">iferror(xlookup(B379,'Product List'!A:A,'Product List'!P:P),"")</f>
        <v/>
      </c>
      <c r="Y379" s="434">
        <f t="shared" si="10"/>
        <v>0</v>
      </c>
      <c r="Z379" s="434"/>
    </row>
    <row r="380" ht="14.25" customHeight="1">
      <c r="A380" s="454"/>
      <c r="B380" s="448"/>
      <c r="C380" s="454"/>
      <c r="D380" s="487"/>
      <c r="E380" s="487"/>
      <c r="F380" s="487"/>
      <c r="G380" s="487">
        <f t="shared" si="1"/>
        <v>0</v>
      </c>
      <c r="H380" s="451" t="str">
        <f t="shared" si="2"/>
        <v/>
      </c>
      <c r="I380" s="452" t="str">
        <f t="shared" si="8"/>
        <v/>
      </c>
      <c r="J380" s="477"/>
      <c r="K380" s="434"/>
      <c r="L380" s="454" t="str">
        <f t="shared" si="3"/>
        <v/>
      </c>
      <c r="M380" s="455" t="str">
        <f t="array" ref="M380">(IFERROR(if(K380="",IF(J380="","",XLOOKUP(L380,Personnel!$B$4:$G$4,Personnel!$B$5:$G$5)),xLOOKUP(L380,Personnel!$B$4:$G$4,Personnel!$B$6:$G$6)),""))</f>
        <v/>
      </c>
      <c r="N380" s="455">
        <f t="shared" si="4"/>
        <v>0</v>
      </c>
      <c r="O380" s="434"/>
      <c r="P380" s="456" t="str">
        <f t="shared" si="5"/>
        <v/>
      </c>
      <c r="Q380" s="457">
        <f t="shared" si="6"/>
        <v>0</v>
      </c>
      <c r="R380" s="458"/>
      <c r="S380" s="459" t="str">
        <f t="array" ref="S380">IF(B380="","",XLOOKUP($B380,Product,'Product List'!D:D))</f>
        <v/>
      </c>
      <c r="T380" s="454" t="str">
        <f t="array" ref="T380">IF(B380="","",XLOOKUP($B380,Product,'Product List'!E:E))</f>
        <v/>
      </c>
      <c r="U380" s="454" t="str">
        <f t="array" ref="U380">IF(B380="","",XLOOKUP($B380,Product,'Product List'!F:F))</f>
        <v/>
      </c>
      <c r="V380" s="454" t="str">
        <f t="array" ref="V380">IF(B380="","",XLOOKUP($B380,Product,'Product List'!G:G))</f>
        <v/>
      </c>
      <c r="W380" s="434"/>
      <c r="X380" s="434" t="str">
        <f t="array" ref="X380">iferror(xlookup(B380,'Product List'!A:A,'Product List'!P:P),"")</f>
        <v/>
      </c>
      <c r="Y380" s="434">
        <f t="shared" si="10"/>
        <v>0</v>
      </c>
      <c r="Z380" s="434"/>
    </row>
    <row r="381" ht="14.25" customHeight="1">
      <c r="A381" s="454"/>
      <c r="B381" s="448"/>
      <c r="C381" s="454"/>
      <c r="D381" s="487"/>
      <c r="E381" s="487"/>
      <c r="F381" s="487"/>
      <c r="G381" s="487">
        <f t="shared" si="1"/>
        <v>0</v>
      </c>
      <c r="H381" s="451" t="str">
        <f t="shared" si="2"/>
        <v/>
      </c>
      <c r="I381" s="452" t="str">
        <f t="shared" si="8"/>
        <v/>
      </c>
      <c r="J381" s="477"/>
      <c r="K381" s="434"/>
      <c r="L381" s="454" t="str">
        <f t="shared" si="3"/>
        <v/>
      </c>
      <c r="M381" s="455" t="str">
        <f t="array" ref="M381">(IFERROR(if(K381="",IF(J381="","",XLOOKUP(L381,Personnel!$B$4:$G$4,Personnel!$B$5:$G$5)),xLOOKUP(L381,Personnel!$B$4:$G$4,Personnel!$B$6:$G$6)),""))</f>
        <v/>
      </c>
      <c r="N381" s="455">
        <f t="shared" si="4"/>
        <v>0</v>
      </c>
      <c r="O381" s="434"/>
      <c r="P381" s="456" t="str">
        <f t="shared" si="5"/>
        <v/>
      </c>
      <c r="Q381" s="457">
        <f t="shared" si="6"/>
        <v>0</v>
      </c>
      <c r="R381" s="458"/>
      <c r="S381" s="459" t="str">
        <f t="array" ref="S381">IF(B381="","",XLOOKUP($B381,Product,'Product List'!D:D))</f>
        <v/>
      </c>
      <c r="T381" s="454" t="str">
        <f t="array" ref="T381">IF(B381="","",XLOOKUP($B381,Product,'Product List'!E:E))</f>
        <v/>
      </c>
      <c r="U381" s="454" t="str">
        <f t="array" ref="U381">IF(B381="","",XLOOKUP($B381,Product,'Product List'!F:F))</f>
        <v/>
      </c>
      <c r="V381" s="454" t="str">
        <f t="array" ref="V381">IF(B381="","",XLOOKUP($B381,Product,'Product List'!G:G))</f>
        <v/>
      </c>
      <c r="W381" s="434"/>
      <c r="X381" s="434" t="str">
        <f t="array" ref="X381">iferror(xlookup(B381,'Product List'!A:A,'Product List'!P:P),"")</f>
        <v/>
      </c>
      <c r="Y381" s="434">
        <f t="shared" si="10"/>
        <v>0</v>
      </c>
      <c r="Z381" s="434"/>
    </row>
    <row r="382" ht="14.25" customHeight="1">
      <c r="A382" s="454"/>
      <c r="B382" s="448"/>
      <c r="C382" s="454"/>
      <c r="D382" s="487"/>
      <c r="E382" s="487"/>
      <c r="F382" s="487"/>
      <c r="G382" s="487">
        <f t="shared" si="1"/>
        <v>0</v>
      </c>
      <c r="H382" s="451" t="str">
        <f t="shared" si="2"/>
        <v/>
      </c>
      <c r="I382" s="452" t="str">
        <f t="shared" si="8"/>
        <v/>
      </c>
      <c r="J382" s="477"/>
      <c r="K382" s="434"/>
      <c r="L382" s="454" t="str">
        <f t="shared" si="3"/>
        <v/>
      </c>
      <c r="M382" s="455" t="str">
        <f t="array" ref="M382">(IFERROR(if(K382="",IF(J382="","",XLOOKUP(L382,Personnel!$B$4:$G$4,Personnel!$B$5:$G$5)),xLOOKUP(L382,Personnel!$B$4:$G$4,Personnel!$B$6:$G$6)),""))</f>
        <v/>
      </c>
      <c r="N382" s="455">
        <f t="shared" si="4"/>
        <v>0</v>
      </c>
      <c r="O382" s="434"/>
      <c r="P382" s="456" t="str">
        <f t="shared" si="5"/>
        <v/>
      </c>
      <c r="Q382" s="457">
        <f t="shared" si="6"/>
        <v>0</v>
      </c>
      <c r="R382" s="458"/>
      <c r="S382" s="459" t="str">
        <f t="array" ref="S382">IF(B382="","",XLOOKUP($B382,Product,'Product List'!D:D))</f>
        <v/>
      </c>
      <c r="T382" s="454" t="str">
        <f t="array" ref="T382">IF(B382="","",XLOOKUP($B382,Product,'Product List'!E:E))</f>
        <v/>
      </c>
      <c r="U382" s="454" t="str">
        <f t="array" ref="U382">IF(B382="","",XLOOKUP($B382,Product,'Product List'!F:F))</f>
        <v/>
      </c>
      <c r="V382" s="454" t="str">
        <f t="array" ref="V382">IF(B382="","",XLOOKUP($B382,Product,'Product List'!G:G))</f>
        <v/>
      </c>
      <c r="W382" s="434"/>
      <c r="X382" s="434" t="str">
        <f t="array" ref="X382">iferror(xlookup(B382,'Product List'!A:A,'Product List'!P:P),"")</f>
        <v/>
      </c>
      <c r="Y382" s="434">
        <f t="shared" si="10"/>
        <v>0</v>
      </c>
      <c r="Z382" s="434"/>
    </row>
    <row r="383" ht="14.25" customHeight="1">
      <c r="A383" s="454"/>
      <c r="B383" s="448"/>
      <c r="C383" s="454"/>
      <c r="D383" s="487"/>
      <c r="E383" s="487"/>
      <c r="F383" s="487"/>
      <c r="G383" s="487">
        <f t="shared" si="1"/>
        <v>0</v>
      </c>
      <c r="H383" s="451" t="str">
        <f t="shared" si="2"/>
        <v/>
      </c>
      <c r="I383" s="452" t="str">
        <f t="shared" si="8"/>
        <v/>
      </c>
      <c r="J383" s="477"/>
      <c r="K383" s="434"/>
      <c r="L383" s="454" t="str">
        <f t="shared" si="3"/>
        <v/>
      </c>
      <c r="M383" s="455" t="str">
        <f t="array" ref="M383">(IFERROR(if(K383="",IF(J383="","",XLOOKUP(L383,Personnel!$B$4:$G$4,Personnel!$B$5:$G$5)),xLOOKUP(L383,Personnel!$B$4:$G$4,Personnel!$B$6:$G$6)),""))</f>
        <v/>
      </c>
      <c r="N383" s="455">
        <f t="shared" si="4"/>
        <v>0</v>
      </c>
      <c r="O383" s="434"/>
      <c r="P383" s="456" t="str">
        <f t="shared" si="5"/>
        <v/>
      </c>
      <c r="Q383" s="457">
        <f t="shared" si="6"/>
        <v>0</v>
      </c>
      <c r="R383" s="458"/>
      <c r="S383" s="459" t="str">
        <f t="array" ref="S383">IF(B383="","",XLOOKUP($B383,Product,'Product List'!D:D))</f>
        <v/>
      </c>
      <c r="T383" s="454" t="str">
        <f t="array" ref="T383">IF(B383="","",XLOOKUP($B383,Product,'Product List'!E:E))</f>
        <v/>
      </c>
      <c r="U383" s="454" t="str">
        <f t="array" ref="U383">IF(B383="","",XLOOKUP($B383,Product,'Product List'!F:F))</f>
        <v/>
      </c>
      <c r="V383" s="454" t="str">
        <f t="array" ref="V383">IF(B383="","",XLOOKUP($B383,Product,'Product List'!G:G))</f>
        <v/>
      </c>
      <c r="W383" s="434"/>
      <c r="X383" s="434" t="str">
        <f t="array" ref="X383">iferror(xlookup(B383,'Product List'!A:A,'Product List'!P:P),"")</f>
        <v/>
      </c>
      <c r="Y383" s="434">
        <f t="shared" si="10"/>
        <v>0</v>
      </c>
      <c r="Z383" s="434"/>
    </row>
    <row r="384" ht="14.25" customHeight="1">
      <c r="A384" s="454"/>
      <c r="B384" s="448"/>
      <c r="C384" s="454"/>
      <c r="D384" s="487"/>
      <c r="E384" s="487"/>
      <c r="F384" s="487"/>
      <c r="G384" s="487">
        <f t="shared" si="1"/>
        <v>0</v>
      </c>
      <c r="H384" s="451" t="str">
        <f t="shared" si="2"/>
        <v/>
      </c>
      <c r="I384" s="452" t="str">
        <f t="shared" si="8"/>
        <v/>
      </c>
      <c r="J384" s="477"/>
      <c r="K384" s="434"/>
      <c r="L384" s="454" t="str">
        <f t="shared" si="3"/>
        <v/>
      </c>
      <c r="M384" s="455" t="str">
        <f t="array" ref="M384">(IFERROR(if(K384="",IF(J384="","",XLOOKUP(L384,Personnel!$B$4:$G$4,Personnel!$B$5:$G$5)),xLOOKUP(L384,Personnel!$B$4:$G$4,Personnel!$B$6:$G$6)),""))</f>
        <v/>
      </c>
      <c r="N384" s="455">
        <f t="shared" si="4"/>
        <v>0</v>
      </c>
      <c r="O384" s="434"/>
      <c r="P384" s="456" t="str">
        <f t="shared" si="5"/>
        <v/>
      </c>
      <c r="Q384" s="457">
        <f t="shared" si="6"/>
        <v>0</v>
      </c>
      <c r="R384" s="458"/>
      <c r="S384" s="459" t="str">
        <f t="array" ref="S384">IF(B384="","",XLOOKUP($B384,Product,'Product List'!D:D))</f>
        <v/>
      </c>
      <c r="T384" s="454" t="str">
        <f t="array" ref="T384">IF(B384="","",XLOOKUP($B384,Product,'Product List'!E:E))</f>
        <v/>
      </c>
      <c r="U384" s="454" t="str">
        <f t="array" ref="U384">IF(B384="","",XLOOKUP($B384,Product,'Product List'!F:F))</f>
        <v/>
      </c>
      <c r="V384" s="454" t="str">
        <f t="array" ref="V384">IF(B384="","",XLOOKUP($B384,Product,'Product List'!G:G))</f>
        <v/>
      </c>
      <c r="W384" s="434"/>
      <c r="X384" s="434" t="str">
        <f t="array" ref="X384">iferror(xlookup(B384,'Product List'!A:A,'Product List'!P:P),"")</f>
        <v/>
      </c>
      <c r="Y384" s="434">
        <f t="shared" si="10"/>
        <v>0</v>
      </c>
      <c r="Z384" s="434"/>
    </row>
    <row r="385" ht="14.25" customHeight="1">
      <c r="A385" s="454"/>
      <c r="B385" s="448"/>
      <c r="C385" s="454"/>
      <c r="D385" s="487"/>
      <c r="E385" s="487"/>
      <c r="F385" s="487"/>
      <c r="G385" s="487">
        <f t="shared" si="1"/>
        <v>0</v>
      </c>
      <c r="H385" s="451" t="str">
        <f t="shared" si="2"/>
        <v/>
      </c>
      <c r="I385" s="452" t="str">
        <f t="shared" si="8"/>
        <v/>
      </c>
      <c r="J385" s="477"/>
      <c r="K385" s="434"/>
      <c r="L385" s="454" t="str">
        <f t="shared" si="3"/>
        <v/>
      </c>
      <c r="M385" s="455" t="str">
        <f t="array" ref="M385">(IFERROR(if(K385="",IF(J385="","",XLOOKUP(L385,Personnel!$B$4:$G$4,Personnel!$B$5:$G$5)),xLOOKUP(L385,Personnel!$B$4:$G$4,Personnel!$B$6:$G$6)),""))</f>
        <v/>
      </c>
      <c r="N385" s="455">
        <f t="shared" si="4"/>
        <v>0</v>
      </c>
      <c r="O385" s="434"/>
      <c r="P385" s="456" t="str">
        <f t="shared" si="5"/>
        <v/>
      </c>
      <c r="Q385" s="457">
        <f t="shared" si="6"/>
        <v>0</v>
      </c>
      <c r="R385" s="458"/>
      <c r="S385" s="459" t="str">
        <f t="array" ref="S385">IF(B385="","",XLOOKUP($B385,Product,'Product List'!D:D))</f>
        <v/>
      </c>
      <c r="T385" s="454" t="str">
        <f t="array" ref="T385">IF(B385="","",XLOOKUP($B385,Product,'Product List'!E:E))</f>
        <v/>
      </c>
      <c r="U385" s="454" t="str">
        <f t="array" ref="U385">IF(B385="","",XLOOKUP($B385,Product,'Product List'!F:F))</f>
        <v/>
      </c>
      <c r="V385" s="454" t="str">
        <f t="array" ref="V385">IF(B385="","",XLOOKUP($B385,Product,'Product List'!G:G))</f>
        <v/>
      </c>
      <c r="W385" s="434"/>
      <c r="X385" s="434" t="str">
        <f t="array" ref="X385">iferror(xlookup(B385,'Product List'!A:A,'Product List'!P:P),"")</f>
        <v/>
      </c>
      <c r="Y385" s="434">
        <f t="shared" si="10"/>
        <v>0</v>
      </c>
      <c r="Z385" s="434"/>
    </row>
    <row r="386" ht="14.25" customHeight="1">
      <c r="A386" s="454"/>
      <c r="B386" s="448"/>
      <c r="C386" s="454"/>
      <c r="D386" s="487"/>
      <c r="E386" s="487"/>
      <c r="F386" s="487"/>
      <c r="G386" s="487">
        <f t="shared" si="1"/>
        <v>0</v>
      </c>
      <c r="H386" s="451" t="str">
        <f t="shared" si="2"/>
        <v/>
      </c>
      <c r="I386" s="452" t="str">
        <f t="shared" si="8"/>
        <v/>
      </c>
      <c r="J386" s="477"/>
      <c r="K386" s="434"/>
      <c r="L386" s="454" t="str">
        <f t="shared" si="3"/>
        <v/>
      </c>
      <c r="M386" s="455" t="str">
        <f t="array" ref="M386">(IFERROR(if(K386="",IF(J386="","",XLOOKUP(L386,Personnel!$B$4:$G$4,Personnel!$B$5:$G$5)),xLOOKUP(L386,Personnel!$B$4:$G$4,Personnel!$B$6:$G$6)),""))</f>
        <v/>
      </c>
      <c r="N386" s="455">
        <f t="shared" si="4"/>
        <v>0</v>
      </c>
      <c r="O386" s="434"/>
      <c r="P386" s="456" t="str">
        <f t="shared" si="5"/>
        <v/>
      </c>
      <c r="Q386" s="457">
        <f t="shared" si="6"/>
        <v>0</v>
      </c>
      <c r="R386" s="458"/>
      <c r="S386" s="459" t="str">
        <f t="array" ref="S386">IF(B386="","",XLOOKUP($B386,Product,'Product List'!D:D))</f>
        <v/>
      </c>
      <c r="T386" s="454" t="str">
        <f t="array" ref="T386">IF(B386="","",XLOOKUP($B386,Product,'Product List'!E:E))</f>
        <v/>
      </c>
      <c r="U386" s="454" t="str">
        <f t="array" ref="U386">IF(B386="","",XLOOKUP($B386,Product,'Product List'!F:F))</f>
        <v/>
      </c>
      <c r="V386" s="454" t="str">
        <f t="array" ref="V386">IF(B386="","",XLOOKUP($B386,Product,'Product List'!G:G))</f>
        <v/>
      </c>
      <c r="W386" s="434"/>
      <c r="X386" s="434" t="str">
        <f t="array" ref="X386">iferror(xlookup(B386,'Product List'!A:A,'Product List'!P:P),"")</f>
        <v/>
      </c>
      <c r="Y386" s="434">
        <f t="shared" si="10"/>
        <v>0</v>
      </c>
      <c r="Z386" s="434"/>
    </row>
    <row r="387" ht="14.25" customHeight="1">
      <c r="A387" s="454"/>
      <c r="B387" s="448"/>
      <c r="C387" s="454"/>
      <c r="D387" s="487"/>
      <c r="E387" s="487"/>
      <c r="F387" s="487"/>
      <c r="G387" s="487">
        <f t="shared" si="1"/>
        <v>0</v>
      </c>
      <c r="H387" s="451" t="str">
        <f t="shared" si="2"/>
        <v/>
      </c>
      <c r="I387" s="452" t="str">
        <f t="shared" si="8"/>
        <v/>
      </c>
      <c r="J387" s="477"/>
      <c r="K387" s="434"/>
      <c r="L387" s="454" t="str">
        <f t="shared" si="3"/>
        <v/>
      </c>
      <c r="M387" s="455" t="str">
        <f t="array" ref="M387">(IFERROR(if(K387="",IF(J387="","",XLOOKUP(L387,Personnel!$B$4:$G$4,Personnel!$B$5:$G$5)),xLOOKUP(L387,Personnel!$B$4:$G$4,Personnel!$B$6:$G$6)),""))</f>
        <v/>
      </c>
      <c r="N387" s="455">
        <f t="shared" si="4"/>
        <v>0</v>
      </c>
      <c r="O387" s="434"/>
      <c r="P387" s="456" t="str">
        <f t="shared" si="5"/>
        <v/>
      </c>
      <c r="Q387" s="457">
        <f t="shared" si="6"/>
        <v>0</v>
      </c>
      <c r="R387" s="458"/>
      <c r="S387" s="459" t="str">
        <f t="array" ref="S387">IF(B387="","",XLOOKUP($B387,Product,'Product List'!D:D))</f>
        <v/>
      </c>
      <c r="T387" s="454" t="str">
        <f t="array" ref="T387">IF(B387="","",XLOOKUP($B387,Product,'Product List'!E:E))</f>
        <v/>
      </c>
      <c r="U387" s="454" t="str">
        <f t="array" ref="U387">IF(B387="","",XLOOKUP($B387,Product,'Product List'!F:F))</f>
        <v/>
      </c>
      <c r="V387" s="454" t="str">
        <f t="array" ref="V387">IF(B387="","",XLOOKUP($B387,Product,'Product List'!G:G))</f>
        <v/>
      </c>
      <c r="W387" s="434"/>
      <c r="X387" s="434" t="str">
        <f t="array" ref="X387">iferror(xlookup(B387,'Product List'!A:A,'Product List'!P:P),"")</f>
        <v/>
      </c>
      <c r="Y387" s="434">
        <f t="shared" si="10"/>
        <v>0</v>
      </c>
      <c r="Z387" s="434"/>
    </row>
    <row r="388" ht="14.25" customHeight="1">
      <c r="A388" s="454"/>
      <c r="B388" s="448"/>
      <c r="C388" s="454"/>
      <c r="D388" s="487"/>
      <c r="E388" s="487"/>
      <c r="F388" s="487"/>
      <c r="G388" s="487">
        <f t="shared" si="1"/>
        <v>0</v>
      </c>
      <c r="H388" s="451" t="str">
        <f t="shared" si="2"/>
        <v/>
      </c>
      <c r="I388" s="452" t="str">
        <f t="shared" si="8"/>
        <v/>
      </c>
      <c r="J388" s="477"/>
      <c r="K388" s="434"/>
      <c r="L388" s="454" t="str">
        <f t="shared" si="3"/>
        <v/>
      </c>
      <c r="M388" s="455" t="str">
        <f t="array" ref="M388">(IFERROR(if(K388="",IF(J388="","",XLOOKUP(L388,Personnel!$B$4:$G$4,Personnel!$B$5:$G$5)),xLOOKUP(L388,Personnel!$B$4:$G$4,Personnel!$B$6:$G$6)),""))</f>
        <v/>
      </c>
      <c r="N388" s="455">
        <f t="shared" si="4"/>
        <v>0</v>
      </c>
      <c r="O388" s="434"/>
      <c r="P388" s="456" t="str">
        <f t="shared" si="5"/>
        <v/>
      </c>
      <c r="Q388" s="457">
        <f t="shared" si="6"/>
        <v>0</v>
      </c>
      <c r="R388" s="458"/>
      <c r="S388" s="459" t="str">
        <f t="array" ref="S388">IF(B388="","",XLOOKUP($B388,Product,'Product List'!D:D))</f>
        <v/>
      </c>
      <c r="T388" s="454" t="str">
        <f t="array" ref="T388">IF(B388="","",XLOOKUP($B388,Product,'Product List'!E:E))</f>
        <v/>
      </c>
      <c r="U388" s="454" t="str">
        <f t="array" ref="U388">IF(B388="","",XLOOKUP($B388,Product,'Product List'!F:F))</f>
        <v/>
      </c>
      <c r="V388" s="454" t="str">
        <f t="array" ref="V388">IF(B388="","",XLOOKUP($B388,Product,'Product List'!G:G))</f>
        <v/>
      </c>
      <c r="W388" s="434"/>
      <c r="X388" s="434" t="str">
        <f t="array" ref="X388">iferror(xlookup(B388,'Product List'!A:A,'Product List'!P:P),"")</f>
        <v/>
      </c>
      <c r="Y388" s="434">
        <f t="shared" si="10"/>
        <v>0</v>
      </c>
      <c r="Z388" s="434"/>
    </row>
    <row r="389" ht="14.25" customHeight="1">
      <c r="A389" s="454"/>
      <c r="B389" s="448"/>
      <c r="C389" s="454"/>
      <c r="D389" s="487"/>
      <c r="E389" s="487"/>
      <c r="F389" s="487"/>
      <c r="G389" s="487">
        <f t="shared" si="1"/>
        <v>0</v>
      </c>
      <c r="H389" s="451" t="str">
        <f t="shared" si="2"/>
        <v/>
      </c>
      <c r="I389" s="452" t="str">
        <f t="shared" si="8"/>
        <v/>
      </c>
      <c r="J389" s="477"/>
      <c r="K389" s="434"/>
      <c r="L389" s="454" t="str">
        <f t="shared" si="3"/>
        <v/>
      </c>
      <c r="M389" s="455" t="str">
        <f t="array" ref="M389">(IFERROR(if(K389="",IF(J389="","",XLOOKUP(L389,Personnel!$B$4:$G$4,Personnel!$B$5:$G$5)),xLOOKUP(L389,Personnel!$B$4:$G$4,Personnel!$B$6:$G$6)),""))</f>
        <v/>
      </c>
      <c r="N389" s="455">
        <f t="shared" si="4"/>
        <v>0</v>
      </c>
      <c r="O389" s="434"/>
      <c r="P389" s="456" t="str">
        <f t="shared" si="5"/>
        <v/>
      </c>
      <c r="Q389" s="457">
        <f t="shared" si="6"/>
        <v>0</v>
      </c>
      <c r="R389" s="458"/>
      <c r="S389" s="459" t="str">
        <f t="array" ref="S389">IF(B389="","",XLOOKUP($B389,Product,'Product List'!D:D))</f>
        <v/>
      </c>
      <c r="T389" s="454" t="str">
        <f t="array" ref="T389">IF(B389="","",XLOOKUP($B389,Product,'Product List'!E:E))</f>
        <v/>
      </c>
      <c r="U389" s="454" t="str">
        <f t="array" ref="U389">IF(B389="","",XLOOKUP($B389,Product,'Product List'!F:F))</f>
        <v/>
      </c>
      <c r="V389" s="454" t="str">
        <f t="array" ref="V389">IF(B389="","",XLOOKUP($B389,Product,'Product List'!G:G))</f>
        <v/>
      </c>
      <c r="W389" s="434"/>
      <c r="X389" s="434" t="str">
        <f t="array" ref="X389">iferror(xlookup(B389,'Product List'!A:A,'Product List'!P:P),"")</f>
        <v/>
      </c>
      <c r="Y389" s="434">
        <f t="shared" si="10"/>
        <v>0</v>
      </c>
      <c r="Z389" s="434"/>
    </row>
    <row r="390" ht="14.25" customHeight="1">
      <c r="A390" s="454"/>
      <c r="B390" s="448"/>
      <c r="C390" s="454"/>
      <c r="D390" s="487"/>
      <c r="E390" s="487"/>
      <c r="F390" s="487"/>
      <c r="G390" s="487">
        <f t="shared" si="1"/>
        <v>0</v>
      </c>
      <c r="H390" s="451" t="str">
        <f t="shared" si="2"/>
        <v/>
      </c>
      <c r="I390" s="452" t="str">
        <f t="shared" si="8"/>
        <v/>
      </c>
      <c r="J390" s="477"/>
      <c r="K390" s="434"/>
      <c r="L390" s="454" t="str">
        <f t="shared" si="3"/>
        <v/>
      </c>
      <c r="M390" s="455" t="str">
        <f t="array" ref="M390">(IFERROR(if(K390="",IF(J390="","",XLOOKUP(L390,Personnel!$B$4:$G$4,Personnel!$B$5:$G$5)),xLOOKUP(L390,Personnel!$B$4:$G$4,Personnel!$B$6:$G$6)),""))</f>
        <v/>
      </c>
      <c r="N390" s="455">
        <f t="shared" si="4"/>
        <v>0</v>
      </c>
      <c r="O390" s="434"/>
      <c r="P390" s="456" t="str">
        <f t="shared" si="5"/>
        <v/>
      </c>
      <c r="Q390" s="457">
        <f t="shared" si="6"/>
        <v>0</v>
      </c>
      <c r="R390" s="458"/>
      <c r="S390" s="459" t="str">
        <f t="array" ref="S390">IF(B390="","",XLOOKUP($B390,Product,'Product List'!D:D))</f>
        <v/>
      </c>
      <c r="T390" s="454" t="str">
        <f t="array" ref="T390">IF(B390="","",XLOOKUP($B390,Product,'Product List'!E:E))</f>
        <v/>
      </c>
      <c r="U390" s="454" t="str">
        <f t="array" ref="U390">IF(B390="","",XLOOKUP($B390,Product,'Product List'!F:F))</f>
        <v/>
      </c>
      <c r="V390" s="454" t="str">
        <f t="array" ref="V390">IF(B390="","",XLOOKUP($B390,Product,'Product List'!G:G))</f>
        <v/>
      </c>
      <c r="W390" s="434"/>
      <c r="X390" s="434" t="str">
        <f t="array" ref="X390">iferror(xlookup(B390,'Product List'!A:A,'Product List'!P:P),"")</f>
        <v/>
      </c>
      <c r="Y390" s="434">
        <f t="shared" si="10"/>
        <v>0</v>
      </c>
      <c r="Z390" s="434"/>
    </row>
    <row r="391" ht="14.25" customHeight="1">
      <c r="A391" s="454"/>
      <c r="B391" s="448"/>
      <c r="C391" s="454"/>
      <c r="D391" s="487"/>
      <c r="E391" s="487"/>
      <c r="F391" s="487"/>
      <c r="G391" s="487">
        <f t="shared" si="1"/>
        <v>0</v>
      </c>
      <c r="H391" s="451" t="str">
        <f t="shared" si="2"/>
        <v/>
      </c>
      <c r="I391" s="452" t="str">
        <f t="shared" si="8"/>
        <v/>
      </c>
      <c r="J391" s="477"/>
      <c r="K391" s="434"/>
      <c r="L391" s="454" t="str">
        <f t="shared" si="3"/>
        <v/>
      </c>
      <c r="M391" s="455" t="str">
        <f t="array" ref="M391">(IFERROR(if(K391="",IF(J391="","",XLOOKUP(L391,Personnel!$B$4:$G$4,Personnel!$B$5:$G$5)),xLOOKUP(L391,Personnel!$B$4:$G$4,Personnel!$B$6:$G$6)),""))</f>
        <v/>
      </c>
      <c r="N391" s="455">
        <f t="shared" si="4"/>
        <v>0</v>
      </c>
      <c r="O391" s="434"/>
      <c r="P391" s="456" t="str">
        <f t="shared" si="5"/>
        <v/>
      </c>
      <c r="Q391" s="457">
        <f t="shared" si="6"/>
        <v>0</v>
      </c>
      <c r="R391" s="458"/>
      <c r="S391" s="459" t="str">
        <f t="array" ref="S391">IF(B391="","",XLOOKUP($B391,Product,'Product List'!D:D))</f>
        <v/>
      </c>
      <c r="T391" s="454" t="str">
        <f t="array" ref="T391">IF(B391="","",XLOOKUP($B391,Product,'Product List'!E:E))</f>
        <v/>
      </c>
      <c r="U391" s="454" t="str">
        <f t="array" ref="U391">IF(B391="","",XLOOKUP($B391,Product,'Product List'!F:F))</f>
        <v/>
      </c>
      <c r="V391" s="454" t="str">
        <f t="array" ref="V391">IF(B391="","",XLOOKUP($B391,Product,'Product List'!G:G))</f>
        <v/>
      </c>
      <c r="W391" s="434"/>
      <c r="X391" s="434" t="str">
        <f t="array" ref="X391">iferror(xlookup(B391,'Product List'!A:A,'Product List'!P:P),"")</f>
        <v/>
      </c>
      <c r="Y391" s="434">
        <f t="shared" si="10"/>
        <v>0</v>
      </c>
      <c r="Z391" s="434"/>
    </row>
    <row r="392" ht="14.25" customHeight="1">
      <c r="A392" s="454"/>
      <c r="B392" s="448"/>
      <c r="C392" s="454"/>
      <c r="D392" s="487"/>
      <c r="E392" s="487"/>
      <c r="F392" s="487"/>
      <c r="G392" s="487">
        <f t="shared" si="1"/>
        <v>0</v>
      </c>
      <c r="H392" s="451" t="str">
        <f t="shared" si="2"/>
        <v/>
      </c>
      <c r="I392" s="452" t="str">
        <f t="shared" si="8"/>
        <v/>
      </c>
      <c r="J392" s="477"/>
      <c r="K392" s="434"/>
      <c r="L392" s="454" t="str">
        <f t="shared" si="3"/>
        <v/>
      </c>
      <c r="M392" s="455" t="str">
        <f t="array" ref="M392">(IFERROR(if(K392="",IF(J392="","",XLOOKUP(L392,Personnel!$B$4:$G$4,Personnel!$B$5:$G$5)),xLOOKUP(L392,Personnel!$B$4:$G$4,Personnel!$B$6:$G$6)),""))</f>
        <v/>
      </c>
      <c r="N392" s="455">
        <f t="shared" si="4"/>
        <v>0</v>
      </c>
      <c r="O392" s="434"/>
      <c r="P392" s="456" t="str">
        <f t="shared" si="5"/>
        <v/>
      </c>
      <c r="Q392" s="457">
        <f t="shared" si="6"/>
        <v>0</v>
      </c>
      <c r="R392" s="458"/>
      <c r="S392" s="459" t="str">
        <f t="array" ref="S392">IF(B392="","",XLOOKUP($B392,Product,'Product List'!D:D))</f>
        <v/>
      </c>
      <c r="T392" s="454" t="str">
        <f t="array" ref="T392">IF(B392="","",XLOOKUP($B392,Product,'Product List'!E:E))</f>
        <v/>
      </c>
      <c r="U392" s="454" t="str">
        <f t="array" ref="U392">IF(B392="","",XLOOKUP($B392,Product,'Product List'!F:F))</f>
        <v/>
      </c>
      <c r="V392" s="454" t="str">
        <f t="array" ref="V392">IF(B392="","",XLOOKUP($B392,Product,'Product List'!G:G))</f>
        <v/>
      </c>
      <c r="W392" s="434"/>
      <c r="X392" s="434" t="str">
        <f t="array" ref="X392">iferror(xlookup(B392,'Product List'!A:A,'Product List'!P:P),"")</f>
        <v/>
      </c>
      <c r="Y392" s="434">
        <f t="shared" si="10"/>
        <v>0</v>
      </c>
      <c r="Z392" s="434"/>
    </row>
    <row r="393" ht="14.25" customHeight="1">
      <c r="A393" s="454"/>
      <c r="B393" s="448"/>
      <c r="C393" s="454"/>
      <c r="D393" s="487"/>
      <c r="E393" s="487"/>
      <c r="F393" s="487"/>
      <c r="G393" s="487">
        <f t="shared" si="1"/>
        <v>0</v>
      </c>
      <c r="H393" s="451" t="str">
        <f t="shared" si="2"/>
        <v/>
      </c>
      <c r="I393" s="452" t="str">
        <f t="shared" si="8"/>
        <v/>
      </c>
      <c r="J393" s="477"/>
      <c r="K393" s="434"/>
      <c r="L393" s="454" t="str">
        <f t="shared" si="3"/>
        <v/>
      </c>
      <c r="M393" s="455" t="str">
        <f t="array" ref="M393">(IFERROR(if(K393="",IF(J393="","",XLOOKUP(L393,Personnel!$B$4:$G$4,Personnel!$B$5:$G$5)),xLOOKUP(L393,Personnel!$B$4:$G$4,Personnel!$B$6:$G$6)),""))</f>
        <v/>
      </c>
      <c r="N393" s="455">
        <f t="shared" si="4"/>
        <v>0</v>
      </c>
      <c r="O393" s="434"/>
      <c r="P393" s="456" t="str">
        <f t="shared" si="5"/>
        <v/>
      </c>
      <c r="Q393" s="457">
        <f t="shared" si="6"/>
        <v>0</v>
      </c>
      <c r="R393" s="458"/>
      <c r="S393" s="459" t="str">
        <f t="array" ref="S393">IF(B393="","",XLOOKUP($B393,Product,'Product List'!D:D))</f>
        <v/>
      </c>
      <c r="T393" s="454" t="str">
        <f t="array" ref="T393">IF(B393="","",XLOOKUP($B393,Product,'Product List'!E:E))</f>
        <v/>
      </c>
      <c r="U393" s="454" t="str">
        <f t="array" ref="U393">IF(B393="","",XLOOKUP($B393,Product,'Product List'!F:F))</f>
        <v/>
      </c>
      <c r="V393" s="454" t="str">
        <f t="array" ref="V393">IF(B393="","",XLOOKUP($B393,Product,'Product List'!G:G))</f>
        <v/>
      </c>
      <c r="W393" s="434"/>
      <c r="X393" s="434" t="str">
        <f t="array" ref="X393">iferror(xlookup(B393,'Product List'!A:A,'Product List'!P:P),"")</f>
        <v/>
      </c>
      <c r="Y393" s="434">
        <f t="shared" si="10"/>
        <v>0</v>
      </c>
      <c r="Z393" s="434"/>
    </row>
    <row r="394" ht="14.25" customHeight="1">
      <c r="A394" s="454"/>
      <c r="B394" s="448"/>
      <c r="C394" s="454"/>
      <c r="D394" s="487"/>
      <c r="E394" s="487"/>
      <c r="F394" s="487"/>
      <c r="G394" s="487">
        <f t="shared" si="1"/>
        <v>0</v>
      </c>
      <c r="H394" s="451" t="str">
        <f t="shared" si="2"/>
        <v/>
      </c>
      <c r="I394" s="452" t="str">
        <f t="shared" si="8"/>
        <v/>
      </c>
      <c r="J394" s="477"/>
      <c r="K394" s="434"/>
      <c r="L394" s="454" t="str">
        <f t="shared" si="3"/>
        <v/>
      </c>
      <c r="M394" s="455" t="str">
        <f t="array" ref="M394">(IFERROR(if(K394="",IF(J394="","",XLOOKUP(L394,Personnel!$B$4:$G$4,Personnel!$B$5:$G$5)),xLOOKUP(L394,Personnel!$B$4:$G$4,Personnel!$B$6:$G$6)),""))</f>
        <v/>
      </c>
      <c r="N394" s="455">
        <f t="shared" si="4"/>
        <v>0</v>
      </c>
      <c r="O394" s="434"/>
      <c r="P394" s="456" t="str">
        <f t="shared" si="5"/>
        <v/>
      </c>
      <c r="Q394" s="457">
        <f t="shared" si="6"/>
        <v>0</v>
      </c>
      <c r="R394" s="458"/>
      <c r="S394" s="459" t="str">
        <f t="array" ref="S394">IF(B394="","",XLOOKUP($B394,Product,'Product List'!D:D))</f>
        <v/>
      </c>
      <c r="T394" s="454" t="str">
        <f t="array" ref="T394">IF(B394="","",XLOOKUP($B394,Product,'Product List'!E:E))</f>
        <v/>
      </c>
      <c r="U394" s="454" t="str">
        <f t="array" ref="U394">IF(B394="","",XLOOKUP($B394,Product,'Product List'!F:F))</f>
        <v/>
      </c>
      <c r="V394" s="454" t="str">
        <f t="array" ref="V394">IF(B394="","",XLOOKUP($B394,Product,'Product List'!G:G))</f>
        <v/>
      </c>
      <c r="W394" s="434"/>
      <c r="X394" s="434" t="str">
        <f t="array" ref="X394">iferror(xlookup(B394,'Product List'!A:A,'Product List'!P:P),"")</f>
        <v/>
      </c>
      <c r="Y394" s="434">
        <f t="shared" si="10"/>
        <v>0</v>
      </c>
      <c r="Z394" s="434"/>
    </row>
    <row r="395" ht="14.25" customHeight="1">
      <c r="A395" s="454"/>
      <c r="B395" s="448"/>
      <c r="C395" s="454"/>
      <c r="D395" s="487"/>
      <c r="E395" s="487"/>
      <c r="F395" s="487"/>
      <c r="G395" s="487">
        <f t="shared" si="1"/>
        <v>0</v>
      </c>
      <c r="H395" s="451" t="str">
        <f t="shared" si="2"/>
        <v/>
      </c>
      <c r="I395" s="452" t="str">
        <f t="shared" si="8"/>
        <v/>
      </c>
      <c r="J395" s="477"/>
      <c r="K395" s="434"/>
      <c r="L395" s="454" t="str">
        <f t="shared" si="3"/>
        <v/>
      </c>
      <c r="M395" s="455" t="str">
        <f t="array" ref="M395">(IFERROR(if(K395="",IF(J395="","",XLOOKUP(L395,Personnel!$B$4:$G$4,Personnel!$B$5:$G$5)),xLOOKUP(L395,Personnel!$B$4:$G$4,Personnel!$B$6:$G$6)),""))</f>
        <v/>
      </c>
      <c r="N395" s="455">
        <f t="shared" si="4"/>
        <v>0</v>
      </c>
      <c r="O395" s="434"/>
      <c r="P395" s="456" t="str">
        <f t="shared" si="5"/>
        <v/>
      </c>
      <c r="Q395" s="457">
        <f t="shared" si="6"/>
        <v>0</v>
      </c>
      <c r="R395" s="458"/>
      <c r="S395" s="459" t="str">
        <f t="array" ref="S395">IF(B395="","",XLOOKUP($B395,Product,'Product List'!D:D))</f>
        <v/>
      </c>
      <c r="T395" s="454" t="str">
        <f t="array" ref="T395">IF(B395="","",XLOOKUP($B395,Product,'Product List'!E:E))</f>
        <v/>
      </c>
      <c r="U395" s="454" t="str">
        <f t="array" ref="U395">IF(B395="","",XLOOKUP($B395,Product,'Product List'!F:F))</f>
        <v/>
      </c>
      <c r="V395" s="454" t="str">
        <f t="array" ref="V395">IF(B395="","",XLOOKUP($B395,Product,'Product List'!G:G))</f>
        <v/>
      </c>
      <c r="W395" s="434"/>
      <c r="X395" s="434" t="str">
        <f t="array" ref="X395">iferror(xlookup(B395,'Product List'!A:A,'Product List'!P:P),"")</f>
        <v/>
      </c>
      <c r="Y395" s="434">
        <f t="shared" si="10"/>
        <v>0</v>
      </c>
      <c r="Z395" s="434"/>
    </row>
    <row r="396" ht="14.25" customHeight="1">
      <c r="A396" s="454"/>
      <c r="B396" s="448"/>
      <c r="C396" s="454"/>
      <c r="D396" s="487"/>
      <c r="E396" s="487"/>
      <c r="F396" s="487"/>
      <c r="G396" s="487">
        <f t="shared" si="1"/>
        <v>0</v>
      </c>
      <c r="H396" s="451" t="str">
        <f t="shared" si="2"/>
        <v/>
      </c>
      <c r="I396" s="452" t="str">
        <f t="shared" si="8"/>
        <v/>
      </c>
      <c r="J396" s="477"/>
      <c r="K396" s="434"/>
      <c r="L396" s="454" t="str">
        <f t="shared" si="3"/>
        <v/>
      </c>
      <c r="M396" s="455" t="str">
        <f t="array" ref="M396">(IFERROR(if(K396="",IF(J396="","",XLOOKUP(L396,Personnel!$B$4:$G$4,Personnel!$B$5:$G$5)),xLOOKUP(L396,Personnel!$B$4:$G$4,Personnel!$B$6:$G$6)),""))</f>
        <v/>
      </c>
      <c r="N396" s="455">
        <f t="shared" si="4"/>
        <v>0</v>
      </c>
      <c r="O396" s="434"/>
      <c r="P396" s="456" t="str">
        <f t="shared" si="5"/>
        <v/>
      </c>
      <c r="Q396" s="457">
        <f t="shared" si="6"/>
        <v>0</v>
      </c>
      <c r="R396" s="458"/>
      <c r="S396" s="459" t="str">
        <f t="array" ref="S396">IF(B396="","",XLOOKUP($B396,Product,'Product List'!D:D))</f>
        <v/>
      </c>
      <c r="T396" s="454" t="str">
        <f t="array" ref="T396">IF(B396="","",XLOOKUP($B396,Product,'Product List'!E:E))</f>
        <v/>
      </c>
      <c r="U396" s="454" t="str">
        <f t="array" ref="U396">IF(B396="","",XLOOKUP($B396,Product,'Product List'!F:F))</f>
        <v/>
      </c>
      <c r="V396" s="454" t="str">
        <f t="array" ref="V396">IF(B396="","",XLOOKUP($B396,Product,'Product List'!G:G))</f>
        <v/>
      </c>
      <c r="W396" s="434"/>
      <c r="X396" s="434" t="str">
        <f t="array" ref="X396">iferror(xlookup(B396,'Product List'!A:A,'Product List'!P:P),"")</f>
        <v/>
      </c>
      <c r="Y396" s="434">
        <f t="shared" si="10"/>
        <v>0</v>
      </c>
      <c r="Z396" s="434"/>
    </row>
    <row r="397" ht="14.25" customHeight="1">
      <c r="A397" s="454"/>
      <c r="B397" s="448"/>
      <c r="C397" s="454"/>
      <c r="D397" s="487"/>
      <c r="E397" s="487"/>
      <c r="F397" s="487"/>
      <c r="G397" s="487">
        <f t="shared" si="1"/>
        <v>0</v>
      </c>
      <c r="H397" s="451" t="str">
        <f t="shared" si="2"/>
        <v/>
      </c>
      <c r="I397" s="452" t="str">
        <f t="shared" si="8"/>
        <v/>
      </c>
      <c r="J397" s="477"/>
      <c r="K397" s="434"/>
      <c r="L397" s="454" t="str">
        <f t="shared" si="3"/>
        <v/>
      </c>
      <c r="M397" s="455" t="str">
        <f t="array" ref="M397">(IFERROR(if(K397="",IF(J397="","",XLOOKUP(L397,Personnel!$B$4:$G$4,Personnel!$B$5:$G$5)),xLOOKUP(L397,Personnel!$B$4:$G$4,Personnel!$B$6:$G$6)),""))</f>
        <v/>
      </c>
      <c r="N397" s="455">
        <f t="shared" si="4"/>
        <v>0</v>
      </c>
      <c r="O397" s="434"/>
      <c r="P397" s="456" t="str">
        <f t="shared" si="5"/>
        <v/>
      </c>
      <c r="Q397" s="457">
        <f t="shared" si="6"/>
        <v>0</v>
      </c>
      <c r="R397" s="458"/>
      <c r="S397" s="459" t="str">
        <f t="array" ref="S397">IF(B397="","",XLOOKUP($B397,Product,'Product List'!D:D))</f>
        <v/>
      </c>
      <c r="T397" s="454" t="str">
        <f t="array" ref="T397">IF(B397="","",XLOOKUP($B397,Product,'Product List'!E:E))</f>
        <v/>
      </c>
      <c r="U397" s="454" t="str">
        <f t="array" ref="U397">IF(B397="","",XLOOKUP($B397,Product,'Product List'!F:F))</f>
        <v/>
      </c>
      <c r="V397" s="454" t="str">
        <f t="array" ref="V397">IF(B397="","",XLOOKUP($B397,Product,'Product List'!G:G))</f>
        <v/>
      </c>
      <c r="W397" s="434"/>
      <c r="X397" s="434" t="str">
        <f t="array" ref="X397">iferror(xlookup(B397,'Product List'!A:A,'Product List'!P:P),"")</f>
        <v/>
      </c>
      <c r="Y397" s="434">
        <f t="shared" si="10"/>
        <v>0</v>
      </c>
      <c r="Z397" s="434"/>
    </row>
    <row r="398" ht="14.25" customHeight="1">
      <c r="A398" s="454"/>
      <c r="B398" s="448"/>
      <c r="C398" s="454"/>
      <c r="D398" s="487"/>
      <c r="E398" s="487"/>
      <c r="F398" s="487"/>
      <c r="G398" s="487">
        <f t="shared" si="1"/>
        <v>0</v>
      </c>
      <c r="H398" s="451" t="str">
        <f t="shared" si="2"/>
        <v/>
      </c>
      <c r="I398" s="452" t="str">
        <f t="shared" si="8"/>
        <v/>
      </c>
      <c r="J398" s="477"/>
      <c r="K398" s="434"/>
      <c r="L398" s="454" t="str">
        <f t="shared" si="3"/>
        <v/>
      </c>
      <c r="M398" s="455" t="str">
        <f t="array" ref="M398">(IFERROR(if(K398="",IF(J398="","",XLOOKUP(L398,Personnel!$B$4:$G$4,Personnel!$B$5:$G$5)),xLOOKUP(L398,Personnel!$B$4:$G$4,Personnel!$B$6:$G$6)),""))</f>
        <v/>
      </c>
      <c r="N398" s="455">
        <f t="shared" si="4"/>
        <v>0</v>
      </c>
      <c r="O398" s="434"/>
      <c r="P398" s="456" t="str">
        <f t="shared" si="5"/>
        <v/>
      </c>
      <c r="Q398" s="457">
        <f t="shared" si="6"/>
        <v>0</v>
      </c>
      <c r="R398" s="458"/>
      <c r="S398" s="459" t="str">
        <f t="array" ref="S398">IF(B398="","",XLOOKUP($B398,Product,'Product List'!D:D))</f>
        <v/>
      </c>
      <c r="T398" s="454" t="str">
        <f t="array" ref="T398">IF(B398="","",XLOOKUP($B398,Product,'Product List'!E:E))</f>
        <v/>
      </c>
      <c r="U398" s="454" t="str">
        <f t="array" ref="U398">IF(B398="","",XLOOKUP($B398,Product,'Product List'!F:F))</f>
        <v/>
      </c>
      <c r="V398" s="454" t="str">
        <f t="array" ref="V398">IF(B398="","",XLOOKUP($B398,Product,'Product List'!G:G))</f>
        <v/>
      </c>
      <c r="W398" s="434"/>
      <c r="X398" s="434" t="str">
        <f t="array" ref="X398">iferror(xlookup(B398,'Product List'!A:A,'Product List'!P:P),"")</f>
        <v/>
      </c>
      <c r="Y398" s="434">
        <f t="shared" si="10"/>
        <v>0</v>
      </c>
      <c r="Z398" s="434"/>
    </row>
    <row r="399" ht="14.25" customHeight="1">
      <c r="A399" s="454"/>
      <c r="B399" s="448"/>
      <c r="C399" s="454"/>
      <c r="D399" s="487"/>
      <c r="E399" s="487"/>
      <c r="F399" s="487"/>
      <c r="G399" s="487">
        <f t="shared" si="1"/>
        <v>0</v>
      </c>
      <c r="H399" s="451" t="str">
        <f t="shared" si="2"/>
        <v/>
      </c>
      <c r="I399" s="452" t="str">
        <f t="shared" si="8"/>
        <v/>
      </c>
      <c r="J399" s="477"/>
      <c r="K399" s="434"/>
      <c r="L399" s="454" t="str">
        <f t="shared" si="3"/>
        <v/>
      </c>
      <c r="M399" s="455" t="str">
        <f t="array" ref="M399">(IFERROR(if(K399="",IF(J399="","",XLOOKUP(L399,Personnel!$B$4:$G$4,Personnel!$B$5:$G$5)),xLOOKUP(L399,Personnel!$B$4:$G$4,Personnel!$B$6:$G$6)),""))</f>
        <v/>
      </c>
      <c r="N399" s="455">
        <f t="shared" si="4"/>
        <v>0</v>
      </c>
      <c r="O399" s="434"/>
      <c r="P399" s="456" t="str">
        <f t="shared" si="5"/>
        <v/>
      </c>
      <c r="Q399" s="457">
        <f t="shared" si="6"/>
        <v>0</v>
      </c>
      <c r="R399" s="458"/>
      <c r="S399" s="459" t="str">
        <f t="array" ref="S399">IF(B399="","",XLOOKUP($B399,Product,'Product List'!D:D))</f>
        <v/>
      </c>
      <c r="T399" s="454" t="str">
        <f t="array" ref="T399">IF(B399="","",XLOOKUP($B399,Product,'Product List'!E:E))</f>
        <v/>
      </c>
      <c r="U399" s="454" t="str">
        <f t="array" ref="U399">IF(B399="","",XLOOKUP($B399,Product,'Product List'!F:F))</f>
        <v/>
      </c>
      <c r="V399" s="454" t="str">
        <f t="array" ref="V399">IF(B399="","",XLOOKUP($B399,Product,'Product List'!G:G))</f>
        <v/>
      </c>
      <c r="W399" s="434"/>
      <c r="X399" s="434" t="str">
        <f t="array" ref="X399">iferror(xlookup(B399,'Product List'!A:A,'Product List'!P:P),"")</f>
        <v/>
      </c>
      <c r="Y399" s="434">
        <f t="shared" si="10"/>
        <v>0</v>
      </c>
      <c r="Z399" s="434"/>
    </row>
    <row r="400" ht="14.25" customHeight="1">
      <c r="A400" s="454"/>
      <c r="B400" s="448"/>
      <c r="C400" s="454"/>
      <c r="D400" s="487"/>
      <c r="E400" s="487"/>
      <c r="F400" s="487"/>
      <c r="G400" s="487">
        <f t="shared" si="1"/>
        <v>0</v>
      </c>
      <c r="H400" s="451" t="str">
        <f t="shared" si="2"/>
        <v/>
      </c>
      <c r="I400" s="452" t="str">
        <f t="shared" si="8"/>
        <v/>
      </c>
      <c r="J400" s="477"/>
      <c r="K400" s="434"/>
      <c r="L400" s="454" t="str">
        <f t="shared" si="3"/>
        <v/>
      </c>
      <c r="M400" s="455" t="str">
        <f t="array" ref="M400">(IFERROR(if(K400="",IF(J400="","",XLOOKUP(L400,Personnel!$B$4:$G$4,Personnel!$B$5:$G$5)),xLOOKUP(L400,Personnel!$B$4:$G$4,Personnel!$B$6:$G$6)),""))</f>
        <v/>
      </c>
      <c r="N400" s="455">
        <f t="shared" si="4"/>
        <v>0</v>
      </c>
      <c r="O400" s="434"/>
      <c r="P400" s="456" t="str">
        <f t="shared" si="5"/>
        <v/>
      </c>
      <c r="Q400" s="457">
        <f t="shared" si="6"/>
        <v>0</v>
      </c>
      <c r="R400" s="458"/>
      <c r="S400" s="459" t="str">
        <f t="array" ref="S400">IF(B400="","",XLOOKUP($B400,Product,'Product List'!D:D))</f>
        <v/>
      </c>
      <c r="T400" s="454" t="str">
        <f t="array" ref="T400">IF(B400="","",XLOOKUP($B400,Product,'Product List'!E:E))</f>
        <v/>
      </c>
      <c r="U400" s="454" t="str">
        <f t="array" ref="U400">IF(B400="","",XLOOKUP($B400,Product,'Product List'!F:F))</f>
        <v/>
      </c>
      <c r="V400" s="454" t="str">
        <f t="array" ref="V400">IF(B400="","",XLOOKUP($B400,Product,'Product List'!G:G))</f>
        <v/>
      </c>
      <c r="W400" s="434"/>
      <c r="X400" s="434" t="str">
        <f t="array" ref="X400">iferror(xlookup(B400,'Product List'!A:A,'Product List'!P:P),"")</f>
        <v/>
      </c>
      <c r="Y400" s="434">
        <f t="shared" si="10"/>
        <v>0</v>
      </c>
      <c r="Z400" s="434"/>
    </row>
    <row r="401" ht="14.25" customHeight="1">
      <c r="A401" s="454"/>
      <c r="B401" s="448"/>
      <c r="C401" s="454"/>
      <c r="D401" s="487"/>
      <c r="E401" s="487"/>
      <c r="F401" s="487"/>
      <c r="G401" s="487">
        <f t="shared" si="1"/>
        <v>0</v>
      </c>
      <c r="H401" s="451" t="str">
        <f t="shared" si="2"/>
        <v/>
      </c>
      <c r="I401" s="452" t="str">
        <f t="shared" si="8"/>
        <v/>
      </c>
      <c r="J401" s="477"/>
      <c r="K401" s="434"/>
      <c r="L401" s="454" t="str">
        <f t="shared" si="3"/>
        <v/>
      </c>
      <c r="M401" s="455" t="str">
        <f t="array" ref="M401">(IFERROR(if(K401="",IF(J401="","",XLOOKUP(L401,Personnel!$B$4:$G$4,Personnel!$B$5:$G$5)),xLOOKUP(L401,Personnel!$B$4:$G$4,Personnel!$B$6:$G$6)),""))</f>
        <v/>
      </c>
      <c r="N401" s="455">
        <f t="shared" si="4"/>
        <v>0</v>
      </c>
      <c r="O401" s="434"/>
      <c r="P401" s="456" t="str">
        <f t="shared" si="5"/>
        <v/>
      </c>
      <c r="Q401" s="457">
        <f t="shared" si="6"/>
        <v>0</v>
      </c>
      <c r="R401" s="458"/>
      <c r="S401" s="459" t="str">
        <f t="array" ref="S401">IF(B401="","",XLOOKUP($B401,Product,'Product List'!D:D))</f>
        <v/>
      </c>
      <c r="T401" s="454" t="str">
        <f t="array" ref="T401">IF(B401="","",XLOOKUP($B401,Product,'Product List'!E:E))</f>
        <v/>
      </c>
      <c r="U401" s="454" t="str">
        <f t="array" ref="U401">IF(B401="","",XLOOKUP($B401,Product,'Product List'!F:F))</f>
        <v/>
      </c>
      <c r="V401" s="454" t="str">
        <f t="array" ref="V401">IF(B401="","",XLOOKUP($B401,Product,'Product List'!G:G))</f>
        <v/>
      </c>
      <c r="W401" s="434"/>
      <c r="X401" s="434" t="str">
        <f t="array" ref="X401">iferror(xlookup(B401,'Product List'!A:A,'Product List'!P:P),"")</f>
        <v/>
      </c>
      <c r="Y401" s="434">
        <f t="shared" si="10"/>
        <v>0</v>
      </c>
      <c r="Z401" s="434"/>
    </row>
    <row r="402" ht="14.25" customHeight="1">
      <c r="A402" s="454"/>
      <c r="B402" s="448"/>
      <c r="C402" s="454"/>
      <c r="D402" s="487"/>
      <c r="E402" s="487"/>
      <c r="F402" s="487"/>
      <c r="G402" s="487">
        <f t="shared" si="1"/>
        <v>0</v>
      </c>
      <c r="H402" s="451" t="str">
        <f t="shared" si="2"/>
        <v/>
      </c>
      <c r="I402" s="452" t="str">
        <f t="shared" si="8"/>
        <v/>
      </c>
      <c r="J402" s="477"/>
      <c r="K402" s="434"/>
      <c r="L402" s="454" t="str">
        <f t="shared" si="3"/>
        <v/>
      </c>
      <c r="M402" s="455" t="str">
        <f t="array" ref="M402">(IFERROR(if(K402="",IF(J402="","",XLOOKUP(L402,Personnel!$B$4:$G$4,Personnel!$B$5:$G$5)),xLOOKUP(L402,Personnel!$B$4:$G$4,Personnel!$B$6:$G$6)),""))</f>
        <v/>
      </c>
      <c r="N402" s="455">
        <f t="shared" si="4"/>
        <v>0</v>
      </c>
      <c r="O402" s="434"/>
      <c r="P402" s="456" t="str">
        <f t="shared" si="5"/>
        <v/>
      </c>
      <c r="Q402" s="457">
        <f t="shared" si="6"/>
        <v>0</v>
      </c>
      <c r="R402" s="458"/>
      <c r="S402" s="459" t="str">
        <f t="array" ref="S402">IF(B402="","",XLOOKUP($B402,Product,'Product List'!D:D))</f>
        <v/>
      </c>
      <c r="T402" s="454" t="str">
        <f t="array" ref="T402">IF(B402="","",XLOOKUP($B402,Product,'Product List'!E:E))</f>
        <v/>
      </c>
      <c r="U402" s="454" t="str">
        <f t="array" ref="U402">IF(B402="","",XLOOKUP($B402,Product,'Product List'!F:F))</f>
        <v/>
      </c>
      <c r="V402" s="454" t="str">
        <f t="array" ref="V402">IF(B402="","",XLOOKUP($B402,Product,'Product List'!G:G))</f>
        <v/>
      </c>
      <c r="W402" s="434"/>
      <c r="X402" s="434" t="str">
        <f t="array" ref="X402">iferror(xlookup(B402,'Product List'!A:A,'Product List'!P:P),"")</f>
        <v/>
      </c>
      <c r="Y402" s="434">
        <f t="shared" si="10"/>
        <v>0</v>
      </c>
      <c r="Z402" s="434"/>
    </row>
    <row r="403" ht="14.25" customHeight="1">
      <c r="A403" s="454"/>
      <c r="B403" s="448"/>
      <c r="C403" s="454"/>
      <c r="D403" s="487"/>
      <c r="E403" s="487"/>
      <c r="F403" s="487"/>
      <c r="G403" s="487">
        <f t="shared" si="1"/>
        <v>0</v>
      </c>
      <c r="H403" s="451" t="str">
        <f t="shared" si="2"/>
        <v/>
      </c>
      <c r="I403" s="452" t="str">
        <f t="shared" si="8"/>
        <v/>
      </c>
      <c r="J403" s="477"/>
      <c r="K403" s="434"/>
      <c r="L403" s="454" t="str">
        <f t="shared" si="3"/>
        <v/>
      </c>
      <c r="M403" s="455" t="str">
        <f t="array" ref="M403">(IFERROR(if(K403="",IF(J403="","",XLOOKUP(L403,Personnel!$B$4:$G$4,Personnel!$B$5:$G$5)),xLOOKUP(L403,Personnel!$B$4:$G$4,Personnel!$B$6:$G$6)),""))</f>
        <v/>
      </c>
      <c r="N403" s="455">
        <f t="shared" si="4"/>
        <v>0</v>
      </c>
      <c r="O403" s="434"/>
      <c r="P403" s="456" t="str">
        <f t="shared" si="5"/>
        <v/>
      </c>
      <c r="Q403" s="457">
        <f t="shared" si="6"/>
        <v>0</v>
      </c>
      <c r="R403" s="458"/>
      <c r="S403" s="459" t="str">
        <f t="array" ref="S403">IF(B403="","",XLOOKUP($B403,Product,'Product List'!D:D))</f>
        <v/>
      </c>
      <c r="T403" s="454" t="str">
        <f t="array" ref="T403">IF(B403="","",XLOOKUP($B403,Product,'Product List'!E:E))</f>
        <v/>
      </c>
      <c r="U403" s="454" t="str">
        <f t="array" ref="U403">IF(B403="","",XLOOKUP($B403,Product,'Product List'!F:F))</f>
        <v/>
      </c>
      <c r="V403" s="454" t="str">
        <f t="array" ref="V403">IF(B403="","",XLOOKUP($B403,Product,'Product List'!G:G))</f>
        <v/>
      </c>
      <c r="W403" s="434"/>
      <c r="X403" s="434" t="str">
        <f t="array" ref="X403">iferror(xlookup(B403,'Product List'!A:A,'Product List'!P:P),"")</f>
        <v/>
      </c>
      <c r="Y403" s="434">
        <f t="shared" si="10"/>
        <v>0</v>
      </c>
      <c r="Z403" s="434"/>
    </row>
    <row r="404" ht="14.25" customHeight="1">
      <c r="A404" s="454"/>
      <c r="B404" s="448"/>
      <c r="C404" s="454"/>
      <c r="D404" s="487"/>
      <c r="E404" s="487"/>
      <c r="F404" s="487"/>
      <c r="G404" s="487">
        <f t="shared" si="1"/>
        <v>0</v>
      </c>
      <c r="H404" s="451" t="str">
        <f t="shared" si="2"/>
        <v/>
      </c>
      <c r="I404" s="452" t="str">
        <f t="shared" si="8"/>
        <v/>
      </c>
      <c r="J404" s="477"/>
      <c r="K404" s="434"/>
      <c r="L404" s="454" t="str">
        <f t="shared" si="3"/>
        <v/>
      </c>
      <c r="M404" s="455" t="str">
        <f t="array" ref="M404">(IFERROR(if(K404="",IF(J404="","",XLOOKUP(L404,Personnel!$B$4:$G$4,Personnel!$B$5:$G$5)),xLOOKUP(L404,Personnel!$B$4:$G$4,Personnel!$B$6:$G$6)),""))</f>
        <v/>
      </c>
      <c r="N404" s="455">
        <f t="shared" si="4"/>
        <v>0</v>
      </c>
      <c r="O404" s="434"/>
      <c r="P404" s="456" t="str">
        <f t="shared" si="5"/>
        <v/>
      </c>
      <c r="Q404" s="457">
        <f t="shared" si="6"/>
        <v>0</v>
      </c>
      <c r="R404" s="458"/>
      <c r="S404" s="459" t="str">
        <f t="array" ref="S404">IF(B404="","",XLOOKUP($B404,Product,'Product List'!D:D))</f>
        <v/>
      </c>
      <c r="T404" s="454" t="str">
        <f t="array" ref="T404">IF(B404="","",XLOOKUP($B404,Product,'Product List'!E:E))</f>
        <v/>
      </c>
      <c r="U404" s="454" t="str">
        <f t="array" ref="U404">IF(B404="","",XLOOKUP($B404,Product,'Product List'!F:F))</f>
        <v/>
      </c>
      <c r="V404" s="454" t="str">
        <f t="array" ref="V404">IF(B404="","",XLOOKUP($B404,Product,'Product List'!G:G))</f>
        <v/>
      </c>
      <c r="W404" s="434"/>
      <c r="X404" s="434" t="str">
        <f t="array" ref="X404">iferror(xlookup(B404,'Product List'!A:A,'Product List'!P:P),"")</f>
        <v/>
      </c>
      <c r="Y404" s="434">
        <f t="shared" si="10"/>
        <v>0</v>
      </c>
      <c r="Z404" s="434"/>
    </row>
    <row r="405" ht="14.25" customHeight="1">
      <c r="A405" s="454"/>
      <c r="B405" s="448"/>
      <c r="C405" s="454"/>
      <c r="D405" s="487"/>
      <c r="E405" s="487"/>
      <c r="F405" s="487"/>
      <c r="G405" s="487">
        <f t="shared" si="1"/>
        <v>0</v>
      </c>
      <c r="H405" s="451" t="str">
        <f t="shared" si="2"/>
        <v/>
      </c>
      <c r="I405" s="452" t="str">
        <f t="shared" si="8"/>
        <v/>
      </c>
      <c r="J405" s="477"/>
      <c r="K405" s="434"/>
      <c r="L405" s="454" t="str">
        <f t="shared" si="3"/>
        <v/>
      </c>
      <c r="M405" s="455" t="str">
        <f t="array" ref="M405">(IFERROR(if(K405="",IF(J405="","",XLOOKUP(L405,Personnel!$B$4:$G$4,Personnel!$B$5:$G$5)),xLOOKUP(L405,Personnel!$B$4:$G$4,Personnel!$B$6:$G$6)),""))</f>
        <v/>
      </c>
      <c r="N405" s="455">
        <f t="shared" si="4"/>
        <v>0</v>
      </c>
      <c r="O405" s="434"/>
      <c r="P405" s="456" t="str">
        <f t="shared" si="5"/>
        <v/>
      </c>
      <c r="Q405" s="457">
        <f t="shared" si="6"/>
        <v>0</v>
      </c>
      <c r="R405" s="458"/>
      <c r="S405" s="459" t="str">
        <f t="array" ref="S405">IF(B405="","",XLOOKUP($B405,Product,'Product List'!D:D))</f>
        <v/>
      </c>
      <c r="T405" s="454" t="str">
        <f t="array" ref="T405">IF(B405="","",XLOOKUP($B405,Product,'Product List'!E:E))</f>
        <v/>
      </c>
      <c r="U405" s="454" t="str">
        <f t="array" ref="U405">IF(B405="","",XLOOKUP($B405,Product,'Product List'!F:F))</f>
        <v/>
      </c>
      <c r="V405" s="454" t="str">
        <f t="array" ref="V405">IF(B405="","",XLOOKUP($B405,Product,'Product List'!G:G))</f>
        <v/>
      </c>
      <c r="W405" s="434"/>
      <c r="X405" s="434" t="str">
        <f t="array" ref="X405">iferror(xlookup(B405,'Product List'!A:A,'Product List'!P:P),"")</f>
        <v/>
      </c>
      <c r="Y405" s="434">
        <f t="shared" si="10"/>
        <v>0</v>
      </c>
      <c r="Z405" s="434"/>
    </row>
    <row r="406" ht="14.25" customHeight="1">
      <c r="A406" s="454"/>
      <c r="B406" s="448"/>
      <c r="C406" s="454"/>
      <c r="D406" s="487"/>
      <c r="E406" s="487"/>
      <c r="F406" s="487"/>
      <c r="G406" s="487">
        <f t="shared" si="1"/>
        <v>0</v>
      </c>
      <c r="H406" s="451" t="str">
        <f t="shared" si="2"/>
        <v/>
      </c>
      <c r="I406" s="452" t="str">
        <f t="shared" si="8"/>
        <v/>
      </c>
      <c r="J406" s="477"/>
      <c r="K406" s="434"/>
      <c r="L406" s="454" t="str">
        <f t="shared" si="3"/>
        <v/>
      </c>
      <c r="M406" s="455" t="str">
        <f t="array" ref="M406">(IFERROR(if(K406="",IF(J406="","",XLOOKUP(L406,Personnel!$B$4:$G$4,Personnel!$B$5:$G$5)),xLOOKUP(L406,Personnel!$B$4:$G$4,Personnel!$B$6:$G$6)),""))</f>
        <v/>
      </c>
      <c r="N406" s="455">
        <f t="shared" si="4"/>
        <v>0</v>
      </c>
      <c r="O406" s="434"/>
      <c r="P406" s="456" t="str">
        <f t="shared" si="5"/>
        <v/>
      </c>
      <c r="Q406" s="457">
        <f t="shared" si="6"/>
        <v>0</v>
      </c>
      <c r="R406" s="458"/>
      <c r="S406" s="459" t="str">
        <f t="array" ref="S406">IF(B406="","",XLOOKUP($B406,Product,'Product List'!D:D))</f>
        <v/>
      </c>
      <c r="T406" s="454" t="str">
        <f t="array" ref="T406">IF(B406="","",XLOOKUP($B406,Product,'Product List'!E:E))</f>
        <v/>
      </c>
      <c r="U406" s="454" t="str">
        <f t="array" ref="U406">IF(B406="","",XLOOKUP($B406,Product,'Product List'!F:F))</f>
        <v/>
      </c>
      <c r="V406" s="454" t="str">
        <f t="array" ref="V406">IF(B406="","",XLOOKUP($B406,Product,'Product List'!G:G))</f>
        <v/>
      </c>
      <c r="W406" s="434"/>
      <c r="X406" s="434" t="str">
        <f t="array" ref="X406">iferror(xlookup(B406,'Product List'!A:A,'Product List'!P:P),"")</f>
        <v/>
      </c>
      <c r="Y406" s="434">
        <f t="shared" si="10"/>
        <v>0</v>
      </c>
      <c r="Z406" s="434"/>
    </row>
    <row r="407" ht="14.25" customHeight="1">
      <c r="A407" s="454"/>
      <c r="B407" s="448"/>
      <c r="C407" s="454"/>
      <c r="D407" s="487"/>
      <c r="E407" s="487"/>
      <c r="F407" s="487"/>
      <c r="G407" s="487">
        <f t="shared" si="1"/>
        <v>0</v>
      </c>
      <c r="H407" s="451" t="str">
        <f t="shared" si="2"/>
        <v/>
      </c>
      <c r="I407" s="452" t="str">
        <f t="shared" si="8"/>
        <v/>
      </c>
      <c r="J407" s="477"/>
      <c r="K407" s="434"/>
      <c r="L407" s="454" t="str">
        <f t="shared" si="3"/>
        <v/>
      </c>
      <c r="M407" s="455" t="str">
        <f t="array" ref="M407">(IFERROR(if(K407="",IF(J407="","",XLOOKUP(L407,Personnel!$B$4:$G$4,Personnel!$B$5:$G$5)),xLOOKUP(L407,Personnel!$B$4:$G$4,Personnel!$B$6:$G$6)),""))</f>
        <v/>
      </c>
      <c r="N407" s="455">
        <f t="shared" si="4"/>
        <v>0</v>
      </c>
      <c r="O407" s="434"/>
      <c r="P407" s="456" t="str">
        <f t="shared" si="5"/>
        <v/>
      </c>
      <c r="Q407" s="457">
        <f t="shared" si="6"/>
        <v>0</v>
      </c>
      <c r="R407" s="458"/>
      <c r="S407" s="459" t="str">
        <f t="array" ref="S407">IF(B407="","",XLOOKUP($B407,Product,'Product List'!D:D))</f>
        <v/>
      </c>
      <c r="T407" s="454" t="str">
        <f t="array" ref="T407">IF(B407="","",XLOOKUP($B407,Product,'Product List'!E:E))</f>
        <v/>
      </c>
      <c r="U407" s="454" t="str">
        <f t="array" ref="U407">IF(B407="","",XLOOKUP($B407,Product,'Product List'!F:F))</f>
        <v/>
      </c>
      <c r="V407" s="454" t="str">
        <f t="array" ref="V407">IF(B407="","",XLOOKUP($B407,Product,'Product List'!G:G))</f>
        <v/>
      </c>
      <c r="W407" s="434"/>
      <c r="X407" s="434" t="str">
        <f t="array" ref="X407">iferror(xlookup(B407,'Product List'!A:A,'Product List'!P:P),"")</f>
        <v/>
      </c>
      <c r="Y407" s="434">
        <f t="shared" si="10"/>
        <v>0</v>
      </c>
      <c r="Z407" s="434"/>
    </row>
    <row r="408" ht="14.25" customHeight="1">
      <c r="A408" s="454"/>
      <c r="B408" s="448"/>
      <c r="C408" s="454"/>
      <c r="D408" s="487"/>
      <c r="E408" s="487"/>
      <c r="F408" s="487"/>
      <c r="G408" s="487">
        <f t="shared" si="1"/>
        <v>0</v>
      </c>
      <c r="H408" s="451" t="str">
        <f t="shared" si="2"/>
        <v/>
      </c>
      <c r="I408" s="452" t="str">
        <f t="shared" si="8"/>
        <v/>
      </c>
      <c r="J408" s="477"/>
      <c r="K408" s="434"/>
      <c r="L408" s="454" t="str">
        <f t="shared" si="3"/>
        <v/>
      </c>
      <c r="M408" s="455" t="str">
        <f t="array" ref="M408">(IFERROR(if(K408="",IF(J408="","",XLOOKUP(L408,Personnel!$B$4:$G$4,Personnel!$B$5:$G$5)),xLOOKUP(L408,Personnel!$B$4:$G$4,Personnel!$B$6:$G$6)),""))</f>
        <v/>
      </c>
      <c r="N408" s="455">
        <f t="shared" si="4"/>
        <v>0</v>
      </c>
      <c r="O408" s="434"/>
      <c r="P408" s="456" t="str">
        <f t="shared" si="5"/>
        <v/>
      </c>
      <c r="Q408" s="457">
        <f t="shared" si="6"/>
        <v>0</v>
      </c>
      <c r="R408" s="458"/>
      <c r="S408" s="459" t="str">
        <f t="array" ref="S408">IF(B408="","",XLOOKUP($B408,Product,'Product List'!D:D))</f>
        <v/>
      </c>
      <c r="T408" s="454" t="str">
        <f t="array" ref="T408">IF(B408="","",XLOOKUP($B408,Product,'Product List'!E:E))</f>
        <v/>
      </c>
      <c r="U408" s="454" t="str">
        <f t="array" ref="U408">IF(B408="","",XLOOKUP($B408,Product,'Product List'!F:F))</f>
        <v/>
      </c>
      <c r="V408" s="454" t="str">
        <f t="array" ref="V408">IF(B408="","",XLOOKUP($B408,Product,'Product List'!G:G))</f>
        <v/>
      </c>
      <c r="W408" s="434"/>
      <c r="X408" s="434" t="str">
        <f t="array" ref="X408">iferror(xlookup(B408,'Product List'!A:A,'Product List'!P:P),"")</f>
        <v/>
      </c>
      <c r="Y408" s="434">
        <f t="shared" si="10"/>
        <v>0</v>
      </c>
      <c r="Z408" s="434"/>
    </row>
    <row r="409" ht="14.25" customHeight="1">
      <c r="A409" s="454"/>
      <c r="B409" s="448"/>
      <c r="C409" s="454"/>
      <c r="D409" s="487"/>
      <c r="E409" s="487"/>
      <c r="F409" s="487"/>
      <c r="G409" s="487">
        <f t="shared" si="1"/>
        <v>0</v>
      </c>
      <c r="H409" s="451" t="str">
        <f t="shared" si="2"/>
        <v/>
      </c>
      <c r="I409" s="452" t="str">
        <f t="shared" si="8"/>
        <v/>
      </c>
      <c r="J409" s="477"/>
      <c r="K409" s="434"/>
      <c r="L409" s="454" t="str">
        <f t="shared" si="3"/>
        <v/>
      </c>
      <c r="M409" s="455" t="str">
        <f t="array" ref="M409">(IFERROR(if(K409="",IF(J409="","",XLOOKUP(L409,Personnel!$B$4:$G$4,Personnel!$B$5:$G$5)),xLOOKUP(L409,Personnel!$B$4:$G$4,Personnel!$B$6:$G$6)),""))</f>
        <v/>
      </c>
      <c r="N409" s="455">
        <f t="shared" si="4"/>
        <v>0</v>
      </c>
      <c r="O409" s="434"/>
      <c r="P409" s="456" t="str">
        <f t="shared" si="5"/>
        <v/>
      </c>
      <c r="Q409" s="457">
        <f t="shared" si="6"/>
        <v>0</v>
      </c>
      <c r="R409" s="458"/>
      <c r="S409" s="459" t="str">
        <f t="array" ref="S409">IF(B409="","",XLOOKUP($B409,Product,'Product List'!D:D))</f>
        <v/>
      </c>
      <c r="T409" s="454" t="str">
        <f t="array" ref="T409">IF(B409="","",XLOOKUP($B409,Product,'Product List'!E:E))</f>
        <v/>
      </c>
      <c r="U409" s="454" t="str">
        <f t="array" ref="U409">IF(B409="","",XLOOKUP($B409,Product,'Product List'!F:F))</f>
        <v/>
      </c>
      <c r="V409" s="454" t="str">
        <f t="array" ref="V409">IF(B409="","",XLOOKUP($B409,Product,'Product List'!G:G))</f>
        <v/>
      </c>
      <c r="W409" s="434"/>
      <c r="X409" s="434" t="str">
        <f t="array" ref="X409">iferror(xlookup(B409,'Product List'!A:A,'Product List'!P:P),"")</f>
        <v/>
      </c>
      <c r="Y409" s="434">
        <f t="shared" si="10"/>
        <v>0</v>
      </c>
      <c r="Z409" s="434"/>
    </row>
    <row r="410" ht="14.25" customHeight="1">
      <c r="A410" s="454"/>
      <c r="B410" s="448"/>
      <c r="C410" s="454"/>
      <c r="D410" s="487"/>
      <c r="E410" s="487"/>
      <c r="F410" s="487"/>
      <c r="G410" s="487">
        <f t="shared" si="1"/>
        <v>0</v>
      </c>
      <c r="H410" s="451" t="str">
        <f t="shared" si="2"/>
        <v/>
      </c>
      <c r="I410" s="452" t="str">
        <f t="shared" si="8"/>
        <v/>
      </c>
      <c r="J410" s="477"/>
      <c r="K410" s="434"/>
      <c r="L410" s="454" t="str">
        <f t="shared" si="3"/>
        <v/>
      </c>
      <c r="M410" s="455" t="str">
        <f t="array" ref="M410">(IFERROR(if(K410="",IF(J410="","",XLOOKUP(L410,Personnel!$B$4:$G$4,Personnel!$B$5:$G$5)),xLOOKUP(L410,Personnel!$B$4:$G$4,Personnel!$B$6:$G$6)),""))</f>
        <v/>
      </c>
      <c r="N410" s="455">
        <f t="shared" si="4"/>
        <v>0</v>
      </c>
      <c r="O410" s="434"/>
      <c r="P410" s="456" t="str">
        <f t="shared" si="5"/>
        <v/>
      </c>
      <c r="Q410" s="457">
        <f t="shared" si="6"/>
        <v>0</v>
      </c>
      <c r="R410" s="458"/>
      <c r="S410" s="459" t="str">
        <f t="array" ref="S410">IF(B410="","",XLOOKUP($B410,Product,'Product List'!D:D))</f>
        <v/>
      </c>
      <c r="T410" s="454" t="str">
        <f t="array" ref="T410">IF(B410="","",XLOOKUP($B410,Product,'Product List'!E:E))</f>
        <v/>
      </c>
      <c r="U410" s="454" t="str">
        <f t="array" ref="U410">IF(B410="","",XLOOKUP($B410,Product,'Product List'!F:F))</f>
        <v/>
      </c>
      <c r="V410" s="454" t="str">
        <f t="array" ref="V410">IF(B410="","",XLOOKUP($B410,Product,'Product List'!G:G))</f>
        <v/>
      </c>
      <c r="W410" s="434"/>
      <c r="X410" s="434" t="str">
        <f t="array" ref="X410">iferror(xlookup(B410,'Product List'!A:A,'Product List'!P:P),"")</f>
        <v/>
      </c>
      <c r="Y410" s="434">
        <f t="shared" si="10"/>
        <v>0</v>
      </c>
      <c r="Z410" s="434"/>
    </row>
    <row r="411" ht="14.25" customHeight="1">
      <c r="A411" s="454"/>
      <c r="B411" s="448"/>
      <c r="C411" s="454"/>
      <c r="D411" s="487"/>
      <c r="E411" s="487"/>
      <c r="F411" s="487"/>
      <c r="G411" s="487">
        <f t="shared" si="1"/>
        <v>0</v>
      </c>
      <c r="H411" s="451" t="str">
        <f t="shared" si="2"/>
        <v/>
      </c>
      <c r="I411" s="452" t="str">
        <f t="shared" si="8"/>
        <v/>
      </c>
      <c r="J411" s="477"/>
      <c r="K411" s="434"/>
      <c r="L411" s="454" t="str">
        <f t="shared" si="3"/>
        <v/>
      </c>
      <c r="M411" s="455" t="str">
        <f t="array" ref="M411">(IFERROR(if(K411="",IF(J411="","",XLOOKUP(L411,Personnel!$B$4:$G$4,Personnel!$B$5:$G$5)),xLOOKUP(L411,Personnel!$B$4:$G$4,Personnel!$B$6:$G$6)),""))</f>
        <v/>
      </c>
      <c r="N411" s="455">
        <f t="shared" si="4"/>
        <v>0</v>
      </c>
      <c r="O411" s="434"/>
      <c r="P411" s="456" t="str">
        <f t="shared" si="5"/>
        <v/>
      </c>
      <c r="Q411" s="457">
        <f t="shared" si="6"/>
        <v>0</v>
      </c>
      <c r="R411" s="458"/>
      <c r="S411" s="459" t="str">
        <f t="array" ref="S411">IF(B411="","",XLOOKUP($B411,Product,'Product List'!D:D))</f>
        <v/>
      </c>
      <c r="T411" s="454" t="str">
        <f t="array" ref="T411">IF(B411="","",XLOOKUP($B411,Product,'Product List'!E:E))</f>
        <v/>
      </c>
      <c r="U411" s="454" t="str">
        <f t="array" ref="U411">IF(B411="","",XLOOKUP($B411,Product,'Product List'!F:F))</f>
        <v/>
      </c>
      <c r="V411" s="454" t="str">
        <f t="array" ref="V411">IF(B411="","",XLOOKUP($B411,Product,'Product List'!G:G))</f>
        <v/>
      </c>
      <c r="W411" s="434"/>
      <c r="X411" s="434" t="str">
        <f t="array" ref="X411">iferror(xlookup(B411,'Product List'!A:A,'Product List'!P:P),"")</f>
        <v/>
      </c>
      <c r="Y411" s="434">
        <f t="shared" si="10"/>
        <v>0</v>
      </c>
      <c r="Z411" s="434"/>
    </row>
    <row r="412" ht="14.25" customHeight="1">
      <c r="A412" s="454"/>
      <c r="B412" s="448"/>
      <c r="C412" s="454"/>
      <c r="D412" s="487"/>
      <c r="E412" s="487"/>
      <c r="F412" s="487"/>
      <c r="G412" s="487">
        <f t="shared" si="1"/>
        <v>0</v>
      </c>
      <c r="H412" s="451" t="str">
        <f t="shared" si="2"/>
        <v/>
      </c>
      <c r="I412" s="452" t="str">
        <f t="shared" si="8"/>
        <v/>
      </c>
      <c r="J412" s="477"/>
      <c r="K412" s="434"/>
      <c r="L412" s="454" t="str">
        <f t="shared" si="3"/>
        <v/>
      </c>
      <c r="M412" s="455" t="str">
        <f t="array" ref="M412">(IFERROR(if(K412="",IF(J412="","",XLOOKUP(L412,Personnel!$B$4:$G$4,Personnel!$B$5:$G$5)),xLOOKUP(L412,Personnel!$B$4:$G$4,Personnel!$B$6:$G$6)),""))</f>
        <v/>
      </c>
      <c r="N412" s="455">
        <f t="shared" si="4"/>
        <v>0</v>
      </c>
      <c r="O412" s="434"/>
      <c r="P412" s="456" t="str">
        <f t="shared" si="5"/>
        <v/>
      </c>
      <c r="Q412" s="457">
        <f t="shared" si="6"/>
        <v>0</v>
      </c>
      <c r="R412" s="458"/>
      <c r="S412" s="459" t="str">
        <f t="array" ref="S412">IF(B412="","",XLOOKUP($B412,Product,'Product List'!D:D))</f>
        <v/>
      </c>
      <c r="T412" s="454" t="str">
        <f t="array" ref="T412">IF(B412="","",XLOOKUP($B412,Product,'Product List'!E:E))</f>
        <v/>
      </c>
      <c r="U412" s="454" t="str">
        <f t="array" ref="U412">IF(B412="","",XLOOKUP($B412,Product,'Product List'!F:F))</f>
        <v/>
      </c>
      <c r="V412" s="454" t="str">
        <f t="array" ref="V412">IF(B412="","",XLOOKUP($B412,Product,'Product List'!G:G))</f>
        <v/>
      </c>
      <c r="W412" s="434"/>
      <c r="X412" s="434" t="str">
        <f t="array" ref="X412">iferror(xlookup(B412,'Product List'!A:A,'Product List'!P:P),"")</f>
        <v/>
      </c>
      <c r="Y412" s="434">
        <f t="shared" si="10"/>
        <v>0</v>
      </c>
      <c r="Z412" s="434"/>
    </row>
    <row r="413" ht="14.25" customHeight="1">
      <c r="A413" s="454"/>
      <c r="B413" s="448"/>
      <c r="C413" s="454"/>
      <c r="D413" s="487"/>
      <c r="E413" s="487"/>
      <c r="F413" s="487"/>
      <c r="G413" s="487">
        <f t="shared" si="1"/>
        <v>0</v>
      </c>
      <c r="H413" s="451" t="str">
        <f t="shared" si="2"/>
        <v/>
      </c>
      <c r="I413" s="452" t="str">
        <f t="shared" si="8"/>
        <v/>
      </c>
      <c r="J413" s="477"/>
      <c r="K413" s="434"/>
      <c r="L413" s="454" t="str">
        <f t="shared" si="3"/>
        <v/>
      </c>
      <c r="M413" s="455" t="str">
        <f t="array" ref="M413">(IFERROR(if(K413="",IF(J413="","",XLOOKUP(L413,Personnel!$B$4:$G$4,Personnel!$B$5:$G$5)),xLOOKUP(L413,Personnel!$B$4:$G$4,Personnel!$B$6:$G$6)),""))</f>
        <v/>
      </c>
      <c r="N413" s="455">
        <f t="shared" si="4"/>
        <v>0</v>
      </c>
      <c r="O413" s="434"/>
      <c r="P413" s="456" t="str">
        <f t="shared" si="5"/>
        <v/>
      </c>
      <c r="Q413" s="457">
        <f t="shared" si="6"/>
        <v>0</v>
      </c>
      <c r="R413" s="458"/>
      <c r="S413" s="459" t="str">
        <f t="array" ref="S413">IF(B413="","",XLOOKUP($B413,Product,'Product List'!D:D))</f>
        <v/>
      </c>
      <c r="T413" s="454" t="str">
        <f t="array" ref="T413">IF(B413="","",XLOOKUP($B413,Product,'Product List'!E:E))</f>
        <v/>
      </c>
      <c r="U413" s="454" t="str">
        <f t="array" ref="U413">IF(B413="","",XLOOKUP($B413,Product,'Product List'!F:F))</f>
        <v/>
      </c>
      <c r="V413" s="454" t="str">
        <f t="array" ref="V413">IF(B413="","",XLOOKUP($B413,Product,'Product List'!G:G))</f>
        <v/>
      </c>
      <c r="W413" s="434"/>
      <c r="X413" s="434" t="str">
        <f t="array" ref="X413">iferror(xlookup(B413,'Product List'!A:A,'Product List'!P:P),"")</f>
        <v/>
      </c>
      <c r="Y413" s="434">
        <f t="shared" si="10"/>
        <v>0</v>
      </c>
      <c r="Z413" s="434"/>
    </row>
    <row r="414" ht="14.25" customHeight="1">
      <c r="A414" s="454"/>
      <c r="B414" s="448"/>
      <c r="C414" s="454"/>
      <c r="D414" s="487"/>
      <c r="E414" s="487"/>
      <c r="F414" s="487"/>
      <c r="G414" s="487">
        <f t="shared" si="1"/>
        <v>0</v>
      </c>
      <c r="H414" s="451" t="str">
        <f t="shared" si="2"/>
        <v/>
      </c>
      <c r="I414" s="452" t="str">
        <f t="shared" si="8"/>
        <v/>
      </c>
      <c r="J414" s="477"/>
      <c r="K414" s="434"/>
      <c r="L414" s="454" t="str">
        <f t="shared" si="3"/>
        <v/>
      </c>
      <c r="M414" s="455" t="str">
        <f t="array" ref="M414">(IFERROR(if(K414="",IF(J414="","",XLOOKUP(L414,Personnel!$B$4:$G$4,Personnel!$B$5:$G$5)),xLOOKUP(L414,Personnel!$B$4:$G$4,Personnel!$B$6:$G$6)),""))</f>
        <v/>
      </c>
      <c r="N414" s="455">
        <f t="shared" si="4"/>
        <v>0</v>
      </c>
      <c r="O414" s="434"/>
      <c r="P414" s="456" t="str">
        <f t="shared" si="5"/>
        <v/>
      </c>
      <c r="Q414" s="457">
        <f t="shared" si="6"/>
        <v>0</v>
      </c>
      <c r="R414" s="458"/>
      <c r="S414" s="459" t="str">
        <f t="array" ref="S414">IF(B414="","",XLOOKUP($B414,Product,'Product List'!D:D))</f>
        <v/>
      </c>
      <c r="T414" s="454" t="str">
        <f t="array" ref="T414">IF(B414="","",XLOOKUP($B414,Product,'Product List'!E:E))</f>
        <v/>
      </c>
      <c r="U414" s="454" t="str">
        <f t="array" ref="U414">IF(B414="","",XLOOKUP($B414,Product,'Product List'!F:F))</f>
        <v/>
      </c>
      <c r="V414" s="454" t="str">
        <f t="array" ref="V414">IF(B414="","",XLOOKUP($B414,Product,'Product List'!G:G))</f>
        <v/>
      </c>
      <c r="W414" s="434"/>
      <c r="X414" s="434" t="str">
        <f t="array" ref="X414">iferror(xlookup(B414,'Product List'!A:A,'Product List'!P:P),"")</f>
        <v/>
      </c>
      <c r="Y414" s="434">
        <f t="shared" si="10"/>
        <v>0</v>
      </c>
      <c r="Z414" s="434"/>
    </row>
    <row r="415" ht="14.25" customHeight="1">
      <c r="A415" s="454"/>
      <c r="B415" s="448"/>
      <c r="C415" s="454"/>
      <c r="D415" s="487"/>
      <c r="E415" s="487"/>
      <c r="F415" s="487"/>
      <c r="G415" s="487">
        <f t="shared" si="1"/>
        <v>0</v>
      </c>
      <c r="H415" s="451" t="str">
        <f t="shared" si="2"/>
        <v/>
      </c>
      <c r="I415" s="452" t="str">
        <f t="shared" si="8"/>
        <v/>
      </c>
      <c r="J415" s="477"/>
      <c r="K415" s="434"/>
      <c r="L415" s="454" t="str">
        <f t="shared" si="3"/>
        <v/>
      </c>
      <c r="M415" s="455" t="str">
        <f t="array" ref="M415">(IFERROR(if(K415="",IF(J415="","",XLOOKUP(L415,Personnel!$B$4:$G$4,Personnel!$B$5:$G$5)),xLOOKUP(L415,Personnel!$B$4:$G$4,Personnel!$B$6:$G$6)),""))</f>
        <v/>
      </c>
      <c r="N415" s="455">
        <f t="shared" si="4"/>
        <v>0</v>
      </c>
      <c r="O415" s="434"/>
      <c r="P415" s="456" t="str">
        <f t="shared" si="5"/>
        <v/>
      </c>
      <c r="Q415" s="457">
        <f t="shared" si="6"/>
        <v>0</v>
      </c>
      <c r="R415" s="458"/>
      <c r="S415" s="459" t="str">
        <f t="array" ref="S415">IF(B415="","",XLOOKUP($B415,Product,'Product List'!D:D))</f>
        <v/>
      </c>
      <c r="T415" s="454" t="str">
        <f t="array" ref="T415">IF(B415="","",XLOOKUP($B415,Product,'Product List'!E:E))</f>
        <v/>
      </c>
      <c r="U415" s="454" t="str">
        <f t="array" ref="U415">IF(B415="","",XLOOKUP($B415,Product,'Product List'!F:F))</f>
        <v/>
      </c>
      <c r="V415" s="454" t="str">
        <f t="array" ref="V415">IF(B415="","",XLOOKUP($B415,Product,'Product List'!G:G))</f>
        <v/>
      </c>
      <c r="W415" s="434"/>
      <c r="X415" s="434" t="str">
        <f t="array" ref="X415">iferror(xlookup(B415,'Product List'!A:A,'Product List'!P:P),"")</f>
        <v/>
      </c>
      <c r="Y415" s="434">
        <f t="shared" si="10"/>
        <v>0</v>
      </c>
      <c r="Z415" s="434"/>
    </row>
    <row r="416" ht="14.25" customHeight="1">
      <c r="A416" s="454"/>
      <c r="B416" s="448"/>
      <c r="C416" s="454"/>
      <c r="D416" s="487"/>
      <c r="E416" s="487"/>
      <c r="F416" s="487"/>
      <c r="G416" s="487">
        <f t="shared" si="1"/>
        <v>0</v>
      </c>
      <c r="H416" s="451" t="str">
        <f t="shared" si="2"/>
        <v/>
      </c>
      <c r="I416" s="452" t="str">
        <f t="shared" si="8"/>
        <v/>
      </c>
      <c r="J416" s="477"/>
      <c r="K416" s="434"/>
      <c r="L416" s="454" t="str">
        <f t="shared" si="3"/>
        <v/>
      </c>
      <c r="M416" s="455" t="str">
        <f t="array" ref="M416">(IFERROR(if(K416="",IF(J416="","",XLOOKUP(L416,Personnel!$B$4:$G$4,Personnel!$B$5:$G$5)),xLOOKUP(L416,Personnel!$B$4:$G$4,Personnel!$B$6:$G$6)),""))</f>
        <v/>
      </c>
      <c r="N416" s="455">
        <f t="shared" si="4"/>
        <v>0</v>
      </c>
      <c r="O416" s="434"/>
      <c r="P416" s="456" t="str">
        <f t="shared" si="5"/>
        <v/>
      </c>
      <c r="Q416" s="457">
        <f t="shared" si="6"/>
        <v>0</v>
      </c>
      <c r="R416" s="458"/>
      <c r="S416" s="459" t="str">
        <f t="array" ref="S416">IF(B416="","",XLOOKUP($B416,Product,'Product List'!D:D))</f>
        <v/>
      </c>
      <c r="T416" s="454" t="str">
        <f t="array" ref="T416">IF(B416="","",XLOOKUP($B416,Product,'Product List'!E:E))</f>
        <v/>
      </c>
      <c r="U416" s="454" t="str">
        <f t="array" ref="U416">IF(B416="","",XLOOKUP($B416,Product,'Product List'!F:F))</f>
        <v/>
      </c>
      <c r="V416" s="454" t="str">
        <f t="array" ref="V416">IF(B416="","",XLOOKUP($B416,Product,'Product List'!G:G))</f>
        <v/>
      </c>
      <c r="W416" s="434"/>
      <c r="X416" s="434" t="str">
        <f t="array" ref="X416">iferror(xlookup(B416,'Product List'!A:A,'Product List'!P:P),"")</f>
        <v/>
      </c>
      <c r="Y416" s="434">
        <f t="shared" si="10"/>
        <v>0</v>
      </c>
      <c r="Z416" s="434"/>
    </row>
    <row r="417" ht="14.25" customHeight="1">
      <c r="A417" s="454"/>
      <c r="B417" s="448"/>
      <c r="C417" s="454"/>
      <c r="D417" s="487"/>
      <c r="E417" s="487"/>
      <c r="F417" s="487"/>
      <c r="G417" s="487">
        <f t="shared" si="1"/>
        <v>0</v>
      </c>
      <c r="H417" s="451" t="str">
        <f t="shared" si="2"/>
        <v/>
      </c>
      <c r="I417" s="452" t="str">
        <f t="shared" si="8"/>
        <v/>
      </c>
      <c r="J417" s="477"/>
      <c r="K417" s="434"/>
      <c r="L417" s="454" t="str">
        <f t="shared" si="3"/>
        <v/>
      </c>
      <c r="M417" s="455" t="str">
        <f t="array" ref="M417">(IFERROR(if(K417="",IF(J417="","",XLOOKUP(L417,Personnel!$B$4:$G$4,Personnel!$B$5:$G$5)),xLOOKUP(L417,Personnel!$B$4:$G$4,Personnel!$B$6:$G$6)),""))</f>
        <v/>
      </c>
      <c r="N417" s="455">
        <f t="shared" si="4"/>
        <v>0</v>
      </c>
      <c r="O417" s="434"/>
      <c r="P417" s="456" t="str">
        <f t="shared" si="5"/>
        <v/>
      </c>
      <c r="Q417" s="457">
        <f t="shared" si="6"/>
        <v>0</v>
      </c>
      <c r="R417" s="458"/>
      <c r="S417" s="459" t="str">
        <f t="array" ref="S417">IF(B417="","",XLOOKUP($B417,Product,'Product List'!D:D))</f>
        <v/>
      </c>
      <c r="T417" s="454" t="str">
        <f t="array" ref="T417">IF(B417="","",XLOOKUP($B417,Product,'Product List'!E:E))</f>
        <v/>
      </c>
      <c r="U417" s="454" t="str">
        <f t="array" ref="U417">IF(B417="","",XLOOKUP($B417,Product,'Product List'!F:F))</f>
        <v/>
      </c>
      <c r="V417" s="454" t="str">
        <f t="array" ref="V417">IF(B417="","",XLOOKUP($B417,Product,'Product List'!G:G))</f>
        <v/>
      </c>
      <c r="W417" s="434"/>
      <c r="X417" s="434" t="str">
        <f t="array" ref="X417">iferror(xlookup(B417,'Product List'!A:A,'Product List'!P:P),"")</f>
        <v/>
      </c>
      <c r="Y417" s="434">
        <f t="shared" si="10"/>
        <v>0</v>
      </c>
      <c r="Z417" s="434"/>
    </row>
    <row r="418" ht="14.25" customHeight="1">
      <c r="A418" s="454"/>
      <c r="B418" s="448"/>
      <c r="C418" s="454"/>
      <c r="D418" s="487"/>
      <c r="E418" s="487"/>
      <c r="F418" s="487"/>
      <c r="G418" s="487">
        <f t="shared" si="1"/>
        <v>0</v>
      </c>
      <c r="H418" s="451" t="str">
        <f t="shared" si="2"/>
        <v/>
      </c>
      <c r="I418" s="452" t="str">
        <f t="shared" si="8"/>
        <v/>
      </c>
      <c r="J418" s="477"/>
      <c r="K418" s="434"/>
      <c r="L418" s="454" t="str">
        <f t="shared" si="3"/>
        <v/>
      </c>
      <c r="M418" s="455" t="str">
        <f t="array" ref="M418">(IFERROR(if(K418="",IF(J418="","",XLOOKUP(L418,Personnel!$B$4:$G$4,Personnel!$B$5:$G$5)),xLOOKUP(L418,Personnel!$B$4:$G$4,Personnel!$B$6:$G$6)),""))</f>
        <v/>
      </c>
      <c r="N418" s="455">
        <f t="shared" si="4"/>
        <v>0</v>
      </c>
      <c r="O418" s="434"/>
      <c r="P418" s="456" t="str">
        <f t="shared" si="5"/>
        <v/>
      </c>
      <c r="Q418" s="457">
        <f t="shared" si="6"/>
        <v>0</v>
      </c>
      <c r="R418" s="458"/>
      <c r="S418" s="459" t="str">
        <f t="array" ref="S418">IF(B418="","",XLOOKUP($B418,Product,'Product List'!D:D))</f>
        <v/>
      </c>
      <c r="T418" s="454" t="str">
        <f t="array" ref="T418">IF(B418="","",XLOOKUP($B418,Product,'Product List'!E:E))</f>
        <v/>
      </c>
      <c r="U418" s="454" t="str">
        <f t="array" ref="U418">IF(B418="","",XLOOKUP($B418,Product,'Product List'!F:F))</f>
        <v/>
      </c>
      <c r="V418" s="454" t="str">
        <f t="array" ref="V418">IF(B418="","",XLOOKUP($B418,Product,'Product List'!G:G))</f>
        <v/>
      </c>
      <c r="W418" s="434"/>
      <c r="X418" s="434" t="str">
        <f t="array" ref="X418">iferror(xlookup(B418,'Product List'!A:A,'Product List'!P:P),"")</f>
        <v/>
      </c>
      <c r="Y418" s="434">
        <f t="shared" si="10"/>
        <v>0</v>
      </c>
      <c r="Z418" s="434"/>
    </row>
    <row r="419" ht="14.25" customHeight="1">
      <c r="A419" s="454"/>
      <c r="B419" s="448"/>
      <c r="C419" s="454"/>
      <c r="D419" s="487"/>
      <c r="E419" s="487"/>
      <c r="F419" s="487"/>
      <c r="G419" s="487">
        <f t="shared" si="1"/>
        <v>0</v>
      </c>
      <c r="H419" s="451" t="str">
        <f t="shared" si="2"/>
        <v/>
      </c>
      <c r="I419" s="452" t="str">
        <f t="shared" si="8"/>
        <v/>
      </c>
      <c r="J419" s="477"/>
      <c r="K419" s="434"/>
      <c r="L419" s="454" t="str">
        <f t="shared" si="3"/>
        <v/>
      </c>
      <c r="M419" s="455" t="str">
        <f t="array" ref="M419">(IFERROR(if(K419="",IF(J419="","",XLOOKUP(L419,Personnel!$B$4:$G$4,Personnel!$B$5:$G$5)),xLOOKUP(L419,Personnel!$B$4:$G$4,Personnel!$B$6:$G$6)),""))</f>
        <v/>
      </c>
      <c r="N419" s="455">
        <f t="shared" si="4"/>
        <v>0</v>
      </c>
      <c r="O419" s="434"/>
      <c r="P419" s="456" t="str">
        <f t="shared" si="5"/>
        <v/>
      </c>
      <c r="Q419" s="457">
        <f t="shared" si="6"/>
        <v>0</v>
      </c>
      <c r="R419" s="458"/>
      <c r="S419" s="459" t="str">
        <f t="array" ref="S419">IF(B419="","",XLOOKUP($B419,Product,'Product List'!D:D))</f>
        <v/>
      </c>
      <c r="T419" s="454" t="str">
        <f t="array" ref="T419">IF(B419="","",XLOOKUP($B419,Product,'Product List'!E:E))</f>
        <v/>
      </c>
      <c r="U419" s="454" t="str">
        <f t="array" ref="U419">IF(B419="","",XLOOKUP($B419,Product,'Product List'!F:F))</f>
        <v/>
      </c>
      <c r="V419" s="454" t="str">
        <f t="array" ref="V419">IF(B419="","",XLOOKUP($B419,Product,'Product List'!G:G))</f>
        <v/>
      </c>
      <c r="W419" s="434"/>
      <c r="X419" s="434" t="str">
        <f t="array" ref="X419">iferror(xlookup(B419,'Product List'!A:A,'Product List'!P:P),"")</f>
        <v/>
      </c>
      <c r="Y419" s="434">
        <f t="shared" si="10"/>
        <v>0</v>
      </c>
      <c r="Z419" s="434"/>
    </row>
    <row r="420" ht="14.25" customHeight="1">
      <c r="A420" s="454"/>
      <c r="B420" s="448"/>
      <c r="C420" s="454"/>
      <c r="D420" s="487"/>
      <c r="E420" s="487"/>
      <c r="F420" s="487"/>
      <c r="G420" s="487">
        <f t="shared" si="1"/>
        <v>0</v>
      </c>
      <c r="H420" s="451" t="str">
        <f t="shared" si="2"/>
        <v/>
      </c>
      <c r="I420" s="452" t="str">
        <f t="shared" si="8"/>
        <v/>
      </c>
      <c r="J420" s="477"/>
      <c r="K420" s="434"/>
      <c r="L420" s="454" t="str">
        <f t="shared" si="3"/>
        <v/>
      </c>
      <c r="M420" s="455" t="str">
        <f t="array" ref="M420">(IFERROR(if(K420="",IF(J420="","",XLOOKUP(L420,Personnel!$B$4:$G$4,Personnel!$B$5:$G$5)),xLOOKUP(L420,Personnel!$B$4:$G$4,Personnel!$B$6:$G$6)),""))</f>
        <v/>
      </c>
      <c r="N420" s="455">
        <f t="shared" si="4"/>
        <v>0</v>
      </c>
      <c r="O420" s="434"/>
      <c r="P420" s="456" t="str">
        <f t="shared" si="5"/>
        <v/>
      </c>
      <c r="Q420" s="457">
        <f t="shared" si="6"/>
        <v>0</v>
      </c>
      <c r="R420" s="458"/>
      <c r="S420" s="459" t="str">
        <f t="array" ref="S420">IF(B420="","",XLOOKUP($B420,Product,'Product List'!D:D))</f>
        <v/>
      </c>
      <c r="T420" s="454" t="str">
        <f t="array" ref="T420">IF(B420="","",XLOOKUP($B420,Product,'Product List'!E:E))</f>
        <v/>
      </c>
      <c r="U420" s="454" t="str">
        <f t="array" ref="U420">IF(B420="","",XLOOKUP($B420,Product,'Product List'!F:F))</f>
        <v/>
      </c>
      <c r="V420" s="454" t="str">
        <f t="array" ref="V420">IF(B420="","",XLOOKUP($B420,Product,'Product List'!G:G))</f>
        <v/>
      </c>
      <c r="W420" s="434"/>
      <c r="X420" s="434" t="str">
        <f t="array" ref="X420">iferror(xlookup(B420,'Product List'!A:A,'Product List'!P:P),"")</f>
        <v/>
      </c>
      <c r="Y420" s="434">
        <f t="shared" si="10"/>
        <v>0</v>
      </c>
      <c r="Z420" s="434"/>
    </row>
    <row r="421" ht="14.25" customHeight="1">
      <c r="A421" s="454"/>
      <c r="B421" s="448"/>
      <c r="C421" s="454"/>
      <c r="D421" s="487"/>
      <c r="E421" s="487"/>
      <c r="F421" s="487"/>
      <c r="G421" s="487">
        <f t="shared" si="1"/>
        <v>0</v>
      </c>
      <c r="H421" s="451" t="str">
        <f t="shared" si="2"/>
        <v/>
      </c>
      <c r="I421" s="452" t="str">
        <f t="shared" si="8"/>
        <v/>
      </c>
      <c r="J421" s="477"/>
      <c r="K421" s="434"/>
      <c r="L421" s="454" t="str">
        <f t="shared" si="3"/>
        <v/>
      </c>
      <c r="M421" s="455" t="str">
        <f t="array" ref="M421">(IFERROR(if(K421="",IF(J421="","",XLOOKUP(L421,Personnel!$B$4:$G$4,Personnel!$B$5:$G$5)),xLOOKUP(L421,Personnel!$B$4:$G$4,Personnel!$B$6:$G$6)),""))</f>
        <v/>
      </c>
      <c r="N421" s="455">
        <f t="shared" si="4"/>
        <v>0</v>
      </c>
      <c r="O421" s="434"/>
      <c r="P421" s="456" t="str">
        <f t="shared" si="5"/>
        <v/>
      </c>
      <c r="Q421" s="457">
        <f t="shared" si="6"/>
        <v>0</v>
      </c>
      <c r="R421" s="458"/>
      <c r="S421" s="459" t="str">
        <f t="array" ref="S421">IF(B421="","",XLOOKUP($B421,Product,'Product List'!D:D))</f>
        <v/>
      </c>
      <c r="T421" s="454" t="str">
        <f t="array" ref="T421">IF(B421="","",XLOOKUP($B421,Product,'Product List'!E:E))</f>
        <v/>
      </c>
      <c r="U421" s="454" t="str">
        <f t="array" ref="U421">IF(B421="","",XLOOKUP($B421,Product,'Product List'!F:F))</f>
        <v/>
      </c>
      <c r="V421" s="454" t="str">
        <f t="array" ref="V421">IF(B421="","",XLOOKUP($B421,Product,'Product List'!G:G))</f>
        <v/>
      </c>
      <c r="W421" s="434"/>
      <c r="X421" s="434" t="str">
        <f t="array" ref="X421">iferror(xlookup(B421,'Product List'!A:A,'Product List'!P:P),"")</f>
        <v/>
      </c>
      <c r="Y421" s="434">
        <f t="shared" si="10"/>
        <v>0</v>
      </c>
      <c r="Z421" s="434"/>
    </row>
    <row r="422" ht="14.25" customHeight="1">
      <c r="A422" s="454"/>
      <c r="B422" s="448"/>
      <c r="C422" s="454"/>
      <c r="D422" s="487"/>
      <c r="E422" s="487"/>
      <c r="F422" s="487"/>
      <c r="G422" s="487">
        <f t="shared" si="1"/>
        <v>0</v>
      </c>
      <c r="H422" s="451" t="str">
        <f t="shared" si="2"/>
        <v/>
      </c>
      <c r="I422" s="452" t="str">
        <f t="shared" si="8"/>
        <v/>
      </c>
      <c r="J422" s="477"/>
      <c r="K422" s="434"/>
      <c r="L422" s="454" t="str">
        <f t="shared" si="3"/>
        <v/>
      </c>
      <c r="M422" s="455" t="str">
        <f t="array" ref="M422">(IFERROR(if(K422="",IF(J422="","",XLOOKUP(L422,Personnel!$B$4:$G$4,Personnel!$B$5:$G$5)),xLOOKUP(L422,Personnel!$B$4:$G$4,Personnel!$B$6:$G$6)),""))</f>
        <v/>
      </c>
      <c r="N422" s="455">
        <f t="shared" si="4"/>
        <v>0</v>
      </c>
      <c r="O422" s="434"/>
      <c r="P422" s="456" t="str">
        <f t="shared" si="5"/>
        <v/>
      </c>
      <c r="Q422" s="457">
        <f t="shared" si="6"/>
        <v>0</v>
      </c>
      <c r="R422" s="458"/>
      <c r="S422" s="459" t="str">
        <f t="array" ref="S422">IF(B422="","",XLOOKUP($B422,Product,'Product List'!D:D))</f>
        <v/>
      </c>
      <c r="T422" s="454" t="str">
        <f t="array" ref="T422">IF(B422="","",XLOOKUP($B422,Product,'Product List'!E:E))</f>
        <v/>
      </c>
      <c r="U422" s="454" t="str">
        <f t="array" ref="U422">IF(B422="","",XLOOKUP($B422,Product,'Product List'!F:F))</f>
        <v/>
      </c>
      <c r="V422" s="454" t="str">
        <f t="array" ref="V422">IF(B422="","",XLOOKUP($B422,Product,'Product List'!G:G))</f>
        <v/>
      </c>
      <c r="W422" s="434"/>
      <c r="X422" s="434" t="str">
        <f t="array" ref="X422">iferror(xlookup(B422,'Product List'!A:A,'Product List'!P:P),"")</f>
        <v/>
      </c>
      <c r="Y422" s="434">
        <f t="shared" si="10"/>
        <v>0</v>
      </c>
      <c r="Z422" s="434"/>
    </row>
    <row r="423" ht="14.25" customHeight="1">
      <c r="A423" s="454"/>
      <c r="B423" s="448"/>
      <c r="C423" s="454"/>
      <c r="D423" s="487"/>
      <c r="E423" s="487"/>
      <c r="F423" s="487"/>
      <c r="G423" s="487">
        <f t="shared" si="1"/>
        <v>0</v>
      </c>
      <c r="H423" s="451" t="str">
        <f t="shared" si="2"/>
        <v/>
      </c>
      <c r="I423" s="452" t="str">
        <f t="shared" si="8"/>
        <v/>
      </c>
      <c r="J423" s="477"/>
      <c r="K423" s="434"/>
      <c r="L423" s="454" t="str">
        <f t="shared" si="3"/>
        <v/>
      </c>
      <c r="M423" s="455" t="str">
        <f t="array" ref="M423">(IFERROR(if(K423="",IF(J423="","",XLOOKUP(L423,Personnel!$B$4:$G$4,Personnel!$B$5:$G$5)),xLOOKUP(L423,Personnel!$B$4:$G$4,Personnel!$B$6:$G$6)),""))</f>
        <v/>
      </c>
      <c r="N423" s="455">
        <f t="shared" si="4"/>
        <v>0</v>
      </c>
      <c r="O423" s="434"/>
      <c r="P423" s="456" t="str">
        <f t="shared" si="5"/>
        <v/>
      </c>
      <c r="Q423" s="457">
        <f t="shared" si="6"/>
        <v>0</v>
      </c>
      <c r="R423" s="458"/>
      <c r="S423" s="459" t="str">
        <f t="array" ref="S423">IF(B423="","",XLOOKUP($B423,Product,'Product List'!D:D))</f>
        <v/>
      </c>
      <c r="T423" s="454" t="str">
        <f t="array" ref="T423">IF(B423="","",XLOOKUP($B423,Product,'Product List'!E:E))</f>
        <v/>
      </c>
      <c r="U423" s="454" t="str">
        <f t="array" ref="U423">IF(B423="","",XLOOKUP($B423,Product,'Product List'!F:F))</f>
        <v/>
      </c>
      <c r="V423" s="454" t="str">
        <f t="array" ref="V423">IF(B423="","",XLOOKUP($B423,Product,'Product List'!G:G))</f>
        <v/>
      </c>
      <c r="W423" s="434"/>
      <c r="X423" s="434" t="str">
        <f t="array" ref="X423">iferror(xlookup(B423,'Product List'!A:A,'Product List'!P:P),"")</f>
        <v/>
      </c>
      <c r="Y423" s="434">
        <f t="shared" si="10"/>
        <v>0</v>
      </c>
      <c r="Z423" s="434"/>
    </row>
    <row r="424" ht="14.25" customHeight="1">
      <c r="A424" s="454"/>
      <c r="B424" s="448"/>
      <c r="C424" s="454"/>
      <c r="D424" s="487"/>
      <c r="E424" s="487"/>
      <c r="F424" s="487"/>
      <c r="G424" s="487">
        <f t="shared" si="1"/>
        <v>0</v>
      </c>
      <c r="H424" s="451" t="str">
        <f t="shared" si="2"/>
        <v/>
      </c>
      <c r="I424" s="452" t="str">
        <f t="shared" si="8"/>
        <v/>
      </c>
      <c r="J424" s="477"/>
      <c r="K424" s="434"/>
      <c r="L424" s="454" t="str">
        <f t="shared" si="3"/>
        <v/>
      </c>
      <c r="M424" s="455" t="str">
        <f t="array" ref="M424">(IFERROR(if(K424="",IF(J424="","",XLOOKUP(L424,Personnel!$B$4:$G$4,Personnel!$B$5:$G$5)),xLOOKUP(L424,Personnel!$B$4:$G$4,Personnel!$B$6:$G$6)),""))</f>
        <v/>
      </c>
      <c r="N424" s="455">
        <f t="shared" si="4"/>
        <v>0</v>
      </c>
      <c r="O424" s="434"/>
      <c r="P424" s="456" t="str">
        <f t="shared" si="5"/>
        <v/>
      </c>
      <c r="Q424" s="457">
        <f t="shared" si="6"/>
        <v>0</v>
      </c>
      <c r="R424" s="458"/>
      <c r="S424" s="459" t="str">
        <f t="array" ref="S424">IF(B424="","",XLOOKUP($B424,Product,'Product List'!D:D))</f>
        <v/>
      </c>
      <c r="T424" s="454" t="str">
        <f t="array" ref="T424">IF(B424="","",XLOOKUP($B424,Product,'Product List'!E:E))</f>
        <v/>
      </c>
      <c r="U424" s="454" t="str">
        <f t="array" ref="U424">IF(B424="","",XLOOKUP($B424,Product,'Product List'!F:F))</f>
        <v/>
      </c>
      <c r="V424" s="454" t="str">
        <f t="array" ref="V424">IF(B424="","",XLOOKUP($B424,Product,'Product List'!G:G))</f>
        <v/>
      </c>
      <c r="W424" s="434"/>
      <c r="X424" s="434" t="str">
        <f t="array" ref="X424">iferror(xlookup(B424,'Product List'!A:A,'Product List'!P:P),"")</f>
        <v/>
      </c>
      <c r="Y424" s="434">
        <f t="shared" si="10"/>
        <v>0</v>
      </c>
      <c r="Z424" s="434"/>
    </row>
    <row r="425" ht="14.25" customHeight="1">
      <c r="A425" s="454"/>
      <c r="B425" s="448"/>
      <c r="C425" s="454"/>
      <c r="D425" s="487"/>
      <c r="E425" s="487"/>
      <c r="F425" s="487"/>
      <c r="G425" s="487">
        <f t="shared" si="1"/>
        <v>0</v>
      </c>
      <c r="H425" s="451" t="str">
        <f t="shared" si="2"/>
        <v/>
      </c>
      <c r="I425" s="452" t="str">
        <f t="shared" si="8"/>
        <v/>
      </c>
      <c r="J425" s="477"/>
      <c r="K425" s="434"/>
      <c r="L425" s="454" t="str">
        <f t="shared" si="3"/>
        <v/>
      </c>
      <c r="M425" s="455" t="str">
        <f t="array" ref="M425">(IFERROR(if(K425="",IF(J425="","",XLOOKUP(L425,Personnel!$B$4:$G$4,Personnel!$B$5:$G$5)),xLOOKUP(L425,Personnel!$B$4:$G$4,Personnel!$B$6:$G$6)),""))</f>
        <v/>
      </c>
      <c r="N425" s="455">
        <f t="shared" si="4"/>
        <v>0</v>
      </c>
      <c r="O425" s="434"/>
      <c r="P425" s="456" t="str">
        <f t="shared" si="5"/>
        <v/>
      </c>
      <c r="Q425" s="457">
        <f t="shared" si="6"/>
        <v>0</v>
      </c>
      <c r="R425" s="458"/>
      <c r="S425" s="459" t="str">
        <f t="array" ref="S425">IF(B425="","",XLOOKUP($B425,Product,'Product List'!D:D))</f>
        <v/>
      </c>
      <c r="T425" s="454" t="str">
        <f t="array" ref="T425">IF(B425="","",XLOOKUP($B425,Product,'Product List'!E:E))</f>
        <v/>
      </c>
      <c r="U425" s="454" t="str">
        <f t="array" ref="U425">IF(B425="","",XLOOKUP($B425,Product,'Product List'!F:F))</f>
        <v/>
      </c>
      <c r="V425" s="454" t="str">
        <f t="array" ref="V425">IF(B425="","",XLOOKUP($B425,Product,'Product List'!G:G))</f>
        <v/>
      </c>
      <c r="W425" s="434"/>
      <c r="X425" s="434" t="str">
        <f t="array" ref="X425">iferror(xlookup(B425,'Product List'!A:A,'Product List'!P:P),"")</f>
        <v/>
      </c>
      <c r="Y425" s="434">
        <f t="shared" si="10"/>
        <v>0</v>
      </c>
      <c r="Z425" s="434"/>
    </row>
    <row r="426" ht="14.25" customHeight="1">
      <c r="A426" s="454"/>
      <c r="B426" s="448"/>
      <c r="C426" s="454"/>
      <c r="D426" s="487"/>
      <c r="E426" s="487"/>
      <c r="F426" s="487"/>
      <c r="G426" s="487">
        <f t="shared" si="1"/>
        <v>0</v>
      </c>
      <c r="H426" s="451" t="str">
        <f t="shared" si="2"/>
        <v/>
      </c>
      <c r="I426" s="452" t="str">
        <f t="shared" si="8"/>
        <v/>
      </c>
      <c r="J426" s="477"/>
      <c r="K426" s="434"/>
      <c r="L426" s="454" t="str">
        <f t="shared" si="3"/>
        <v/>
      </c>
      <c r="M426" s="455" t="str">
        <f t="array" ref="M426">(IFERROR(if(K426="",IF(J426="","",XLOOKUP(L426,Personnel!$B$4:$G$4,Personnel!$B$5:$G$5)),xLOOKUP(L426,Personnel!$B$4:$G$4,Personnel!$B$6:$G$6)),""))</f>
        <v/>
      </c>
      <c r="N426" s="455">
        <f t="shared" si="4"/>
        <v>0</v>
      </c>
      <c r="O426" s="434"/>
      <c r="P426" s="456" t="str">
        <f t="shared" si="5"/>
        <v/>
      </c>
      <c r="Q426" s="457">
        <f t="shared" si="6"/>
        <v>0</v>
      </c>
      <c r="R426" s="458"/>
      <c r="S426" s="459" t="str">
        <f t="array" ref="S426">IF(B426="","",XLOOKUP($B426,Product,'Product List'!D:D))</f>
        <v/>
      </c>
      <c r="T426" s="454" t="str">
        <f t="array" ref="T426">IF(B426="","",XLOOKUP($B426,Product,'Product List'!E:E))</f>
        <v/>
      </c>
      <c r="U426" s="454" t="str">
        <f t="array" ref="U426">IF(B426="","",XLOOKUP($B426,Product,'Product List'!F:F))</f>
        <v/>
      </c>
      <c r="V426" s="454" t="str">
        <f t="array" ref="V426">IF(B426="","",XLOOKUP($B426,Product,'Product List'!G:G))</f>
        <v/>
      </c>
      <c r="W426" s="434"/>
      <c r="X426" s="434" t="str">
        <f t="array" ref="X426">iferror(xlookup(B426,'Product List'!A:A,'Product List'!P:P),"")</f>
        <v/>
      </c>
      <c r="Y426" s="434">
        <f t="shared" si="10"/>
        <v>0</v>
      </c>
      <c r="Z426" s="434"/>
    </row>
    <row r="427" ht="14.25" customHeight="1">
      <c r="A427" s="454"/>
      <c r="B427" s="448"/>
      <c r="C427" s="454"/>
      <c r="D427" s="487"/>
      <c r="E427" s="487"/>
      <c r="F427" s="487"/>
      <c r="G427" s="487">
        <f t="shared" si="1"/>
        <v>0</v>
      </c>
      <c r="H427" s="451" t="str">
        <f t="shared" si="2"/>
        <v/>
      </c>
      <c r="I427" s="452" t="str">
        <f t="shared" si="8"/>
        <v/>
      </c>
      <c r="J427" s="477"/>
      <c r="K427" s="434"/>
      <c r="L427" s="454" t="str">
        <f t="shared" si="3"/>
        <v/>
      </c>
      <c r="M427" s="455" t="str">
        <f t="array" ref="M427">(IFERROR(if(K427="",IF(J427="","",XLOOKUP(L427,Personnel!$B$4:$G$4,Personnel!$B$5:$G$5)),xLOOKUP(L427,Personnel!$B$4:$G$4,Personnel!$B$6:$G$6)),""))</f>
        <v/>
      </c>
      <c r="N427" s="455">
        <f t="shared" si="4"/>
        <v>0</v>
      </c>
      <c r="O427" s="434"/>
      <c r="P427" s="456" t="str">
        <f t="shared" si="5"/>
        <v/>
      </c>
      <c r="Q427" s="457">
        <f t="shared" si="6"/>
        <v>0</v>
      </c>
      <c r="R427" s="458"/>
      <c r="S427" s="459" t="str">
        <f t="array" ref="S427">IF(B427="","",XLOOKUP($B427,Product,'Product List'!D:D))</f>
        <v/>
      </c>
      <c r="T427" s="454" t="str">
        <f t="array" ref="T427">IF(B427="","",XLOOKUP($B427,Product,'Product List'!E:E))</f>
        <v/>
      </c>
      <c r="U427" s="454" t="str">
        <f t="array" ref="U427">IF(B427="","",XLOOKUP($B427,Product,'Product List'!F:F))</f>
        <v/>
      </c>
      <c r="V427" s="454" t="str">
        <f t="array" ref="V427">IF(B427="","",XLOOKUP($B427,Product,'Product List'!G:G))</f>
        <v/>
      </c>
      <c r="W427" s="434"/>
      <c r="X427" s="434" t="str">
        <f t="array" ref="X427">iferror(xlookup(B427,'Product List'!A:A,'Product List'!P:P),"")</f>
        <v/>
      </c>
      <c r="Y427" s="434">
        <f t="shared" si="10"/>
        <v>0</v>
      </c>
      <c r="Z427" s="434"/>
    </row>
    <row r="428" ht="14.25" customHeight="1">
      <c r="A428" s="454"/>
      <c r="B428" s="448"/>
      <c r="C428" s="454"/>
      <c r="D428" s="487"/>
      <c r="E428" s="487"/>
      <c r="F428" s="487"/>
      <c r="G428" s="487">
        <f t="shared" si="1"/>
        <v>0</v>
      </c>
      <c r="H428" s="451" t="str">
        <f t="shared" si="2"/>
        <v/>
      </c>
      <c r="I428" s="452" t="str">
        <f t="shared" si="8"/>
        <v/>
      </c>
      <c r="J428" s="477"/>
      <c r="K428" s="434"/>
      <c r="L428" s="454" t="str">
        <f t="shared" si="3"/>
        <v/>
      </c>
      <c r="M428" s="455" t="str">
        <f t="array" ref="M428">(IFERROR(if(K428="",IF(J428="","",XLOOKUP(L428,Personnel!$B$4:$G$4,Personnel!$B$5:$G$5)),xLOOKUP(L428,Personnel!$B$4:$G$4,Personnel!$B$6:$G$6)),""))</f>
        <v/>
      </c>
      <c r="N428" s="455">
        <f t="shared" si="4"/>
        <v>0</v>
      </c>
      <c r="O428" s="434"/>
      <c r="P428" s="456" t="str">
        <f t="shared" si="5"/>
        <v/>
      </c>
      <c r="Q428" s="457">
        <f t="shared" si="6"/>
        <v>0</v>
      </c>
      <c r="R428" s="458"/>
      <c r="S428" s="459" t="str">
        <f t="array" ref="S428">IF(B428="","",XLOOKUP($B428,Product,'Product List'!D:D))</f>
        <v/>
      </c>
      <c r="T428" s="454" t="str">
        <f t="array" ref="T428">IF(B428="","",XLOOKUP($B428,Product,'Product List'!E:E))</f>
        <v/>
      </c>
      <c r="U428" s="454" t="str">
        <f t="array" ref="U428">IF(B428="","",XLOOKUP($B428,Product,'Product List'!F:F))</f>
        <v/>
      </c>
      <c r="V428" s="454" t="str">
        <f t="array" ref="V428">IF(B428="","",XLOOKUP($B428,Product,'Product List'!G:G))</f>
        <v/>
      </c>
      <c r="W428" s="434"/>
      <c r="X428" s="434" t="str">
        <f t="array" ref="X428">iferror(xlookup(B428,'Product List'!A:A,'Product List'!P:P),"")</f>
        <v/>
      </c>
      <c r="Y428" s="434">
        <f t="shared" si="10"/>
        <v>0</v>
      </c>
      <c r="Z428" s="434"/>
    </row>
    <row r="429" ht="14.25" customHeight="1">
      <c r="A429" s="454"/>
      <c r="B429" s="448"/>
      <c r="C429" s="454"/>
      <c r="D429" s="487"/>
      <c r="E429" s="487"/>
      <c r="F429" s="487"/>
      <c r="G429" s="487">
        <f t="shared" si="1"/>
        <v>0</v>
      </c>
      <c r="H429" s="451" t="str">
        <f t="shared" si="2"/>
        <v/>
      </c>
      <c r="I429" s="452" t="str">
        <f t="shared" si="8"/>
        <v/>
      </c>
      <c r="J429" s="477"/>
      <c r="K429" s="434"/>
      <c r="L429" s="454" t="str">
        <f t="shared" si="3"/>
        <v/>
      </c>
      <c r="M429" s="455" t="str">
        <f t="array" ref="M429">(IFERROR(if(K429="",IF(J429="","",XLOOKUP(L429,Personnel!$B$4:$G$4,Personnel!$B$5:$G$5)),xLOOKUP(L429,Personnel!$B$4:$G$4,Personnel!$B$6:$G$6)),""))</f>
        <v/>
      </c>
      <c r="N429" s="455">
        <f t="shared" si="4"/>
        <v>0</v>
      </c>
      <c r="O429" s="434"/>
      <c r="P429" s="456" t="str">
        <f t="shared" si="5"/>
        <v/>
      </c>
      <c r="Q429" s="457">
        <f t="shared" si="6"/>
        <v>0</v>
      </c>
      <c r="R429" s="458"/>
      <c r="S429" s="459" t="str">
        <f t="array" ref="S429">IF(B429="","",XLOOKUP($B429,Product,'Product List'!D:D))</f>
        <v/>
      </c>
      <c r="T429" s="454" t="str">
        <f t="array" ref="T429">IF(B429="","",XLOOKUP($B429,Product,'Product List'!E:E))</f>
        <v/>
      </c>
      <c r="U429" s="454" t="str">
        <f t="array" ref="U429">IF(B429="","",XLOOKUP($B429,Product,'Product List'!F:F))</f>
        <v/>
      </c>
      <c r="V429" s="454" t="str">
        <f t="array" ref="V429">IF(B429="","",XLOOKUP($B429,Product,'Product List'!G:G))</f>
        <v/>
      </c>
      <c r="W429" s="434"/>
      <c r="X429" s="434" t="str">
        <f t="array" ref="X429">iferror(xlookup(B429,'Product List'!A:A,'Product List'!P:P),"")</f>
        <v/>
      </c>
      <c r="Y429" s="434">
        <f t="shared" si="10"/>
        <v>0</v>
      </c>
      <c r="Z429" s="434"/>
    </row>
    <row r="430" ht="14.25" customHeight="1">
      <c r="A430" s="454"/>
      <c r="B430" s="448"/>
      <c r="C430" s="454"/>
      <c r="D430" s="487"/>
      <c r="E430" s="487"/>
      <c r="F430" s="487"/>
      <c r="G430" s="487">
        <f t="shared" si="1"/>
        <v>0</v>
      </c>
      <c r="H430" s="451" t="str">
        <f t="shared" si="2"/>
        <v/>
      </c>
      <c r="I430" s="452" t="str">
        <f t="shared" si="8"/>
        <v/>
      </c>
      <c r="J430" s="477"/>
      <c r="K430" s="434"/>
      <c r="L430" s="454" t="str">
        <f t="shared" si="3"/>
        <v/>
      </c>
      <c r="M430" s="455" t="str">
        <f t="array" ref="M430">(IFERROR(if(K430="",IF(J430="","",XLOOKUP(L430,Personnel!$B$4:$G$4,Personnel!$B$5:$G$5)),xLOOKUP(L430,Personnel!$B$4:$G$4,Personnel!$B$6:$G$6)),""))</f>
        <v/>
      </c>
      <c r="N430" s="455">
        <f t="shared" si="4"/>
        <v>0</v>
      </c>
      <c r="O430" s="434"/>
      <c r="P430" s="456" t="str">
        <f t="shared" si="5"/>
        <v/>
      </c>
      <c r="Q430" s="457">
        <f t="shared" si="6"/>
        <v>0</v>
      </c>
      <c r="R430" s="458"/>
      <c r="S430" s="459" t="str">
        <f t="array" ref="S430">IF(B430="","",XLOOKUP($B430,Product,'Product List'!D:D))</f>
        <v/>
      </c>
      <c r="T430" s="454" t="str">
        <f t="array" ref="T430">IF(B430="","",XLOOKUP($B430,Product,'Product List'!E:E))</f>
        <v/>
      </c>
      <c r="U430" s="454" t="str">
        <f t="array" ref="U430">IF(B430="","",XLOOKUP($B430,Product,'Product List'!F:F))</f>
        <v/>
      </c>
      <c r="V430" s="454" t="str">
        <f t="array" ref="V430">IF(B430="","",XLOOKUP($B430,Product,'Product List'!G:G))</f>
        <v/>
      </c>
      <c r="W430" s="434"/>
      <c r="X430" s="434" t="str">
        <f t="array" ref="X430">iferror(xlookup(B430,'Product List'!A:A,'Product List'!P:P),"")</f>
        <v/>
      </c>
      <c r="Y430" s="434">
        <f t="shared" si="10"/>
        <v>0</v>
      </c>
      <c r="Z430" s="434"/>
    </row>
    <row r="431" ht="14.25" customHeight="1">
      <c r="A431" s="454"/>
      <c r="B431" s="448"/>
      <c r="C431" s="454"/>
      <c r="D431" s="487"/>
      <c r="E431" s="487"/>
      <c r="F431" s="487"/>
      <c r="G431" s="487">
        <f t="shared" si="1"/>
        <v>0</v>
      </c>
      <c r="H431" s="451" t="str">
        <f t="shared" si="2"/>
        <v/>
      </c>
      <c r="I431" s="452" t="str">
        <f t="shared" si="8"/>
        <v/>
      </c>
      <c r="J431" s="477"/>
      <c r="K431" s="434"/>
      <c r="L431" s="454" t="str">
        <f t="shared" si="3"/>
        <v/>
      </c>
      <c r="M431" s="455" t="str">
        <f t="array" ref="M431">(IFERROR(if(K431="",IF(J431="","",XLOOKUP(L431,Personnel!$B$4:$G$4,Personnel!$B$5:$G$5)),xLOOKUP(L431,Personnel!$B$4:$G$4,Personnel!$B$6:$G$6)),""))</f>
        <v/>
      </c>
      <c r="N431" s="455">
        <f t="shared" si="4"/>
        <v>0</v>
      </c>
      <c r="O431" s="434"/>
      <c r="P431" s="456" t="str">
        <f t="shared" si="5"/>
        <v/>
      </c>
      <c r="Q431" s="457">
        <f t="shared" si="6"/>
        <v>0</v>
      </c>
      <c r="R431" s="458"/>
      <c r="S431" s="459" t="str">
        <f t="array" ref="S431">IF(B431="","",XLOOKUP($B431,Product,'Product List'!D:D))</f>
        <v/>
      </c>
      <c r="T431" s="454" t="str">
        <f t="array" ref="T431">IF(B431="","",XLOOKUP($B431,Product,'Product List'!E:E))</f>
        <v/>
      </c>
      <c r="U431" s="454" t="str">
        <f t="array" ref="U431">IF(B431="","",XLOOKUP($B431,Product,'Product List'!F:F))</f>
        <v/>
      </c>
      <c r="V431" s="454" t="str">
        <f t="array" ref="V431">IF(B431="","",XLOOKUP($B431,Product,'Product List'!G:G))</f>
        <v/>
      </c>
      <c r="W431" s="434"/>
      <c r="X431" s="434" t="str">
        <f t="array" ref="X431">iferror(xlookup(B431,'Product List'!A:A,'Product List'!P:P),"")</f>
        <v/>
      </c>
      <c r="Y431" s="434">
        <f t="shared" si="10"/>
        <v>0</v>
      </c>
      <c r="Z431" s="434"/>
    </row>
    <row r="432" ht="14.25" customHeight="1">
      <c r="A432" s="454"/>
      <c r="B432" s="448"/>
      <c r="C432" s="454"/>
      <c r="D432" s="487"/>
      <c r="E432" s="487"/>
      <c r="F432" s="487"/>
      <c r="G432" s="487">
        <f t="shared" si="1"/>
        <v>0</v>
      </c>
      <c r="H432" s="451" t="str">
        <f t="shared" si="2"/>
        <v/>
      </c>
      <c r="I432" s="452" t="str">
        <f t="shared" si="8"/>
        <v/>
      </c>
      <c r="J432" s="477"/>
      <c r="K432" s="434"/>
      <c r="L432" s="454" t="str">
        <f t="shared" si="3"/>
        <v/>
      </c>
      <c r="M432" s="455" t="str">
        <f t="array" ref="M432">(IFERROR(if(K432="",IF(J432="","",XLOOKUP(L432,Personnel!$B$4:$G$4,Personnel!$B$5:$G$5)),xLOOKUP(L432,Personnel!$B$4:$G$4,Personnel!$B$6:$G$6)),""))</f>
        <v/>
      </c>
      <c r="N432" s="455">
        <f t="shared" si="4"/>
        <v>0</v>
      </c>
      <c r="O432" s="434"/>
      <c r="P432" s="456" t="str">
        <f t="shared" si="5"/>
        <v/>
      </c>
      <c r="Q432" s="457">
        <f t="shared" si="6"/>
        <v>0</v>
      </c>
      <c r="R432" s="458"/>
      <c r="S432" s="459" t="str">
        <f t="array" ref="S432">IF(B432="","",XLOOKUP($B432,Product,'Product List'!D:D))</f>
        <v/>
      </c>
      <c r="T432" s="454" t="str">
        <f t="array" ref="T432">IF(B432="","",XLOOKUP($B432,Product,'Product List'!E:E))</f>
        <v/>
      </c>
      <c r="U432" s="454" t="str">
        <f t="array" ref="U432">IF(B432="","",XLOOKUP($B432,Product,'Product List'!F:F))</f>
        <v/>
      </c>
      <c r="V432" s="454" t="str">
        <f t="array" ref="V432">IF(B432="","",XLOOKUP($B432,Product,'Product List'!G:G))</f>
        <v/>
      </c>
      <c r="W432" s="434"/>
      <c r="X432" s="434" t="str">
        <f t="array" ref="X432">iferror(xlookup(B432,'Product List'!A:A,'Product List'!P:P),"")</f>
        <v/>
      </c>
      <c r="Y432" s="434">
        <f t="shared" si="10"/>
        <v>0</v>
      </c>
      <c r="Z432" s="434"/>
    </row>
    <row r="433" ht="14.25" customHeight="1">
      <c r="A433" s="454"/>
      <c r="B433" s="448"/>
      <c r="C433" s="454"/>
      <c r="D433" s="487"/>
      <c r="E433" s="487"/>
      <c r="F433" s="487"/>
      <c r="G433" s="487">
        <f t="shared" si="1"/>
        <v>0</v>
      </c>
      <c r="H433" s="451" t="str">
        <f t="shared" si="2"/>
        <v/>
      </c>
      <c r="I433" s="452" t="str">
        <f t="shared" si="8"/>
        <v/>
      </c>
      <c r="J433" s="477"/>
      <c r="K433" s="434"/>
      <c r="L433" s="454" t="str">
        <f t="shared" si="3"/>
        <v/>
      </c>
      <c r="M433" s="455" t="str">
        <f t="array" ref="M433">(IFERROR(if(K433="",IF(J433="","",XLOOKUP(L433,Personnel!$B$4:$G$4,Personnel!$B$5:$G$5)),xLOOKUP(L433,Personnel!$B$4:$G$4,Personnel!$B$6:$G$6)),""))</f>
        <v/>
      </c>
      <c r="N433" s="455">
        <f t="shared" si="4"/>
        <v>0</v>
      </c>
      <c r="O433" s="434"/>
      <c r="P433" s="456" t="str">
        <f t="shared" si="5"/>
        <v/>
      </c>
      <c r="Q433" s="457">
        <f t="shared" si="6"/>
        <v>0</v>
      </c>
      <c r="R433" s="458"/>
      <c r="S433" s="459" t="str">
        <f t="array" ref="S433">IF(B433="","",XLOOKUP($B433,Product,'Product List'!D:D))</f>
        <v/>
      </c>
      <c r="T433" s="454" t="str">
        <f t="array" ref="T433">IF(B433="","",XLOOKUP($B433,Product,'Product List'!E:E))</f>
        <v/>
      </c>
      <c r="U433" s="454" t="str">
        <f t="array" ref="U433">IF(B433="","",XLOOKUP($B433,Product,'Product List'!F:F))</f>
        <v/>
      </c>
      <c r="V433" s="454" t="str">
        <f t="array" ref="V433">IF(B433="","",XLOOKUP($B433,Product,'Product List'!G:G))</f>
        <v/>
      </c>
      <c r="W433" s="434"/>
      <c r="X433" s="434" t="str">
        <f t="array" ref="X433">iferror(xlookup(B433,'Product List'!A:A,'Product List'!P:P),"")</f>
        <v/>
      </c>
      <c r="Y433" s="434">
        <f t="shared" si="10"/>
        <v>0</v>
      </c>
      <c r="Z433" s="434"/>
    </row>
    <row r="434" ht="14.25" customHeight="1">
      <c r="A434" s="454"/>
      <c r="B434" s="448"/>
      <c r="C434" s="454"/>
      <c r="D434" s="487"/>
      <c r="E434" s="487"/>
      <c r="F434" s="487"/>
      <c r="G434" s="487">
        <f t="shared" si="1"/>
        <v>0</v>
      </c>
      <c r="H434" s="451" t="str">
        <f t="shared" si="2"/>
        <v/>
      </c>
      <c r="I434" s="452" t="str">
        <f t="shared" si="8"/>
        <v/>
      </c>
      <c r="J434" s="477"/>
      <c r="K434" s="434"/>
      <c r="L434" s="454" t="str">
        <f t="shared" si="3"/>
        <v/>
      </c>
      <c r="M434" s="455" t="str">
        <f t="array" ref="M434">(IFERROR(if(K434="",IF(J434="","",XLOOKUP(L434,Personnel!$B$4:$G$4,Personnel!$B$5:$G$5)),xLOOKUP(L434,Personnel!$B$4:$G$4,Personnel!$B$6:$G$6)),""))</f>
        <v/>
      </c>
      <c r="N434" s="455">
        <f t="shared" si="4"/>
        <v>0</v>
      </c>
      <c r="O434" s="434"/>
      <c r="P434" s="456" t="str">
        <f t="shared" si="5"/>
        <v/>
      </c>
      <c r="Q434" s="457">
        <f t="shared" si="6"/>
        <v>0</v>
      </c>
      <c r="R434" s="458"/>
      <c r="S434" s="459" t="str">
        <f t="array" ref="S434">IF(B434="","",XLOOKUP($B434,Product,'Product List'!D:D))</f>
        <v/>
      </c>
      <c r="T434" s="454" t="str">
        <f t="array" ref="T434">IF(B434="","",XLOOKUP($B434,Product,'Product List'!E:E))</f>
        <v/>
      </c>
      <c r="U434" s="454" t="str">
        <f t="array" ref="U434">IF(B434="","",XLOOKUP($B434,Product,'Product List'!F:F))</f>
        <v/>
      </c>
      <c r="V434" s="454" t="str">
        <f t="array" ref="V434">IF(B434="","",XLOOKUP($B434,Product,'Product List'!G:G))</f>
        <v/>
      </c>
      <c r="W434" s="434"/>
      <c r="X434" s="434" t="str">
        <f t="array" ref="X434">iferror(xlookup(B434,'Product List'!A:A,'Product List'!P:P),"")</f>
        <v/>
      </c>
      <c r="Y434" s="434">
        <f t="shared" si="10"/>
        <v>0</v>
      </c>
      <c r="Z434" s="434"/>
    </row>
    <row r="435" ht="14.25" customHeight="1">
      <c r="A435" s="454"/>
      <c r="B435" s="448"/>
      <c r="C435" s="454"/>
      <c r="D435" s="487"/>
      <c r="E435" s="487"/>
      <c r="F435" s="487"/>
      <c r="G435" s="487">
        <f t="shared" si="1"/>
        <v>0</v>
      </c>
      <c r="H435" s="451" t="str">
        <f t="shared" si="2"/>
        <v/>
      </c>
      <c r="I435" s="452" t="str">
        <f t="shared" si="8"/>
        <v/>
      </c>
      <c r="J435" s="477"/>
      <c r="K435" s="434"/>
      <c r="L435" s="454" t="str">
        <f t="shared" si="3"/>
        <v/>
      </c>
      <c r="M435" s="455" t="str">
        <f t="array" ref="M435">(IFERROR(if(K435="",IF(J435="","",XLOOKUP(L435,Personnel!$B$4:$G$4,Personnel!$B$5:$G$5)),xLOOKUP(L435,Personnel!$B$4:$G$4,Personnel!$B$6:$G$6)),""))</f>
        <v/>
      </c>
      <c r="N435" s="455">
        <f t="shared" si="4"/>
        <v>0</v>
      </c>
      <c r="O435" s="434"/>
      <c r="P435" s="456" t="str">
        <f t="shared" si="5"/>
        <v/>
      </c>
      <c r="Q435" s="457">
        <f t="shared" si="6"/>
        <v>0</v>
      </c>
      <c r="R435" s="458"/>
      <c r="S435" s="459" t="str">
        <f t="array" ref="S435">IF(B435="","",XLOOKUP($B435,Product,'Product List'!D:D))</f>
        <v/>
      </c>
      <c r="T435" s="454" t="str">
        <f t="array" ref="T435">IF(B435="","",XLOOKUP($B435,Product,'Product List'!E:E))</f>
        <v/>
      </c>
      <c r="U435" s="454" t="str">
        <f t="array" ref="U435">IF(B435="","",XLOOKUP($B435,Product,'Product List'!F:F))</f>
        <v/>
      </c>
      <c r="V435" s="454" t="str">
        <f t="array" ref="V435">IF(B435="","",XLOOKUP($B435,Product,'Product List'!G:G))</f>
        <v/>
      </c>
      <c r="W435" s="434"/>
      <c r="X435" s="434" t="str">
        <f t="array" ref="X435">iferror(xlookup(B435,'Product List'!A:A,'Product List'!P:P),"")</f>
        <v/>
      </c>
      <c r="Y435" s="434">
        <f t="shared" si="10"/>
        <v>0</v>
      </c>
      <c r="Z435" s="434"/>
    </row>
    <row r="436" ht="14.25" customHeight="1">
      <c r="A436" s="454"/>
      <c r="B436" s="448"/>
      <c r="C436" s="454"/>
      <c r="D436" s="487"/>
      <c r="E436" s="487"/>
      <c r="F436" s="487"/>
      <c r="G436" s="487">
        <f t="shared" si="1"/>
        <v>0</v>
      </c>
      <c r="H436" s="451" t="str">
        <f t="shared" si="2"/>
        <v/>
      </c>
      <c r="I436" s="452" t="str">
        <f t="shared" si="8"/>
        <v/>
      </c>
      <c r="J436" s="477"/>
      <c r="K436" s="434"/>
      <c r="L436" s="454" t="str">
        <f t="shared" si="3"/>
        <v/>
      </c>
      <c r="M436" s="455" t="str">
        <f t="array" ref="M436">(IFERROR(if(K436="",IF(J436="","",XLOOKUP(L436,Personnel!$B$4:$G$4,Personnel!$B$5:$G$5)),xLOOKUP(L436,Personnel!$B$4:$G$4,Personnel!$B$6:$G$6)),""))</f>
        <v/>
      </c>
      <c r="N436" s="455">
        <f t="shared" si="4"/>
        <v>0</v>
      </c>
      <c r="O436" s="434"/>
      <c r="P436" s="456" t="str">
        <f t="shared" si="5"/>
        <v/>
      </c>
      <c r="Q436" s="457">
        <f t="shared" si="6"/>
        <v>0</v>
      </c>
      <c r="R436" s="458"/>
      <c r="S436" s="459" t="str">
        <f t="array" ref="S436">IF(B436="","",XLOOKUP($B436,Product,'Product List'!D:D))</f>
        <v/>
      </c>
      <c r="T436" s="454" t="str">
        <f t="array" ref="T436">IF(B436="","",XLOOKUP($B436,Product,'Product List'!E:E))</f>
        <v/>
      </c>
      <c r="U436" s="454" t="str">
        <f t="array" ref="U436">IF(B436="","",XLOOKUP($B436,Product,'Product List'!F:F))</f>
        <v/>
      </c>
      <c r="V436" s="454" t="str">
        <f t="array" ref="V436">IF(B436="","",XLOOKUP($B436,Product,'Product List'!G:G))</f>
        <v/>
      </c>
      <c r="W436" s="434"/>
      <c r="X436" s="434" t="str">
        <f t="array" ref="X436">iferror(xlookup(B436,'Product List'!A:A,'Product List'!P:P),"")</f>
        <v/>
      </c>
      <c r="Y436" s="434">
        <f t="shared" si="10"/>
        <v>0</v>
      </c>
      <c r="Z436" s="434"/>
    </row>
    <row r="437" ht="14.25" customHeight="1">
      <c r="A437" s="454"/>
      <c r="B437" s="448"/>
      <c r="C437" s="454"/>
      <c r="D437" s="487"/>
      <c r="E437" s="487"/>
      <c r="F437" s="487"/>
      <c r="G437" s="487">
        <f t="shared" si="1"/>
        <v>0</v>
      </c>
      <c r="H437" s="451" t="str">
        <f t="shared" si="2"/>
        <v/>
      </c>
      <c r="I437" s="452" t="str">
        <f t="shared" si="8"/>
        <v/>
      </c>
      <c r="J437" s="477"/>
      <c r="K437" s="434"/>
      <c r="L437" s="454" t="str">
        <f t="shared" si="3"/>
        <v/>
      </c>
      <c r="M437" s="455" t="str">
        <f t="array" ref="M437">(IFERROR(if(K437="",IF(J437="","",XLOOKUP(L437,Personnel!$B$4:$G$4,Personnel!$B$5:$G$5)),xLOOKUP(L437,Personnel!$B$4:$G$4,Personnel!$B$6:$G$6)),""))</f>
        <v/>
      </c>
      <c r="N437" s="455">
        <f t="shared" si="4"/>
        <v>0</v>
      </c>
      <c r="O437" s="434"/>
      <c r="P437" s="456" t="str">
        <f t="shared" si="5"/>
        <v/>
      </c>
      <c r="Q437" s="457">
        <f t="shared" si="6"/>
        <v>0</v>
      </c>
      <c r="R437" s="458"/>
      <c r="S437" s="459" t="str">
        <f t="array" ref="S437">IF(B437="","",XLOOKUP($B437,Product,'Product List'!D:D))</f>
        <v/>
      </c>
      <c r="T437" s="454" t="str">
        <f t="array" ref="T437">IF(B437="","",XLOOKUP($B437,Product,'Product List'!E:E))</f>
        <v/>
      </c>
      <c r="U437" s="454" t="str">
        <f t="array" ref="U437">IF(B437="","",XLOOKUP($B437,Product,'Product List'!F:F))</f>
        <v/>
      </c>
      <c r="V437" s="454" t="str">
        <f t="array" ref="V437">IF(B437="","",XLOOKUP($B437,Product,'Product List'!G:G))</f>
        <v/>
      </c>
      <c r="W437" s="434"/>
      <c r="X437" s="434" t="str">
        <f t="array" ref="X437">iferror(xlookup(B437,'Product List'!A:A,'Product List'!P:P),"")</f>
        <v/>
      </c>
      <c r="Y437" s="434">
        <f t="shared" si="10"/>
        <v>0</v>
      </c>
      <c r="Z437" s="434"/>
    </row>
    <row r="438" ht="14.25" customHeight="1">
      <c r="A438" s="454"/>
      <c r="B438" s="448"/>
      <c r="C438" s="454"/>
      <c r="D438" s="487"/>
      <c r="E438" s="487"/>
      <c r="F438" s="487"/>
      <c r="G438" s="487">
        <f t="shared" si="1"/>
        <v>0</v>
      </c>
      <c r="H438" s="451" t="str">
        <f t="shared" si="2"/>
        <v/>
      </c>
      <c r="I438" s="452" t="str">
        <f t="shared" si="8"/>
        <v/>
      </c>
      <c r="J438" s="477"/>
      <c r="K438" s="434"/>
      <c r="L438" s="454" t="str">
        <f t="shared" si="3"/>
        <v/>
      </c>
      <c r="M438" s="455" t="str">
        <f t="array" ref="M438">(IFERROR(if(K438="",IF(J438="","",XLOOKUP(L438,Personnel!$B$4:$G$4,Personnel!$B$5:$G$5)),xLOOKUP(L438,Personnel!$B$4:$G$4,Personnel!$B$6:$G$6)),""))</f>
        <v/>
      </c>
      <c r="N438" s="455">
        <f t="shared" si="4"/>
        <v>0</v>
      </c>
      <c r="O438" s="434"/>
      <c r="P438" s="456" t="str">
        <f t="shared" si="5"/>
        <v/>
      </c>
      <c r="Q438" s="457">
        <f t="shared" si="6"/>
        <v>0</v>
      </c>
      <c r="R438" s="458"/>
      <c r="S438" s="459" t="str">
        <f t="array" ref="S438">IF(B438="","",XLOOKUP($B438,Product,'Product List'!D:D))</f>
        <v/>
      </c>
      <c r="T438" s="454" t="str">
        <f t="array" ref="T438">IF(B438="","",XLOOKUP($B438,Product,'Product List'!E:E))</f>
        <v/>
      </c>
      <c r="U438" s="454" t="str">
        <f t="array" ref="U438">IF(B438="","",XLOOKUP($B438,Product,'Product List'!F:F))</f>
        <v/>
      </c>
      <c r="V438" s="454" t="str">
        <f t="array" ref="V438">IF(B438="","",XLOOKUP($B438,Product,'Product List'!G:G))</f>
        <v/>
      </c>
      <c r="W438" s="434"/>
      <c r="X438" s="434" t="str">
        <f t="array" ref="X438">iferror(xlookup(B438,'Product List'!A:A,'Product List'!P:P),"")</f>
        <v/>
      </c>
      <c r="Y438" s="434">
        <f t="shared" si="10"/>
        <v>0</v>
      </c>
      <c r="Z438" s="434"/>
    </row>
    <row r="439" ht="14.25" customHeight="1">
      <c r="A439" s="454"/>
      <c r="B439" s="448"/>
      <c r="C439" s="454"/>
      <c r="D439" s="487"/>
      <c r="E439" s="487"/>
      <c r="F439" s="487"/>
      <c r="G439" s="487">
        <f t="shared" si="1"/>
        <v>0</v>
      </c>
      <c r="H439" s="451" t="str">
        <f t="shared" si="2"/>
        <v/>
      </c>
      <c r="I439" s="452" t="str">
        <f t="shared" si="8"/>
        <v/>
      </c>
      <c r="J439" s="477"/>
      <c r="K439" s="434"/>
      <c r="L439" s="454" t="str">
        <f t="shared" si="3"/>
        <v/>
      </c>
      <c r="M439" s="455" t="str">
        <f t="array" ref="M439">(IFERROR(if(K439="",IF(J439="","",XLOOKUP(L439,Personnel!$B$4:$G$4,Personnel!$B$5:$G$5)),xLOOKUP(L439,Personnel!$B$4:$G$4,Personnel!$B$6:$G$6)),""))</f>
        <v/>
      </c>
      <c r="N439" s="455">
        <f t="shared" si="4"/>
        <v>0</v>
      </c>
      <c r="O439" s="434"/>
      <c r="P439" s="456" t="str">
        <f t="shared" si="5"/>
        <v/>
      </c>
      <c r="Q439" s="457">
        <f t="shared" si="6"/>
        <v>0</v>
      </c>
      <c r="R439" s="458"/>
      <c r="S439" s="459" t="str">
        <f t="array" ref="S439">IF(B439="","",XLOOKUP($B439,Product,'Product List'!D:D))</f>
        <v/>
      </c>
      <c r="T439" s="454" t="str">
        <f t="array" ref="T439">IF(B439="","",XLOOKUP($B439,Product,'Product List'!E:E))</f>
        <v/>
      </c>
      <c r="U439" s="454" t="str">
        <f t="array" ref="U439">IF(B439="","",XLOOKUP($B439,Product,'Product List'!F:F))</f>
        <v/>
      </c>
      <c r="V439" s="454" t="str">
        <f t="array" ref="V439">IF(B439="","",XLOOKUP($B439,Product,'Product List'!G:G))</f>
        <v/>
      </c>
      <c r="W439" s="434"/>
      <c r="X439" s="434" t="str">
        <f t="array" ref="X439">iferror(xlookup(B439,'Product List'!A:A,'Product List'!P:P),"")</f>
        <v/>
      </c>
      <c r="Y439" s="434">
        <f t="shared" si="10"/>
        <v>0</v>
      </c>
      <c r="Z439" s="434"/>
    </row>
    <row r="440" ht="14.25" customHeight="1">
      <c r="A440" s="454"/>
      <c r="B440" s="448"/>
      <c r="C440" s="454"/>
      <c r="D440" s="487"/>
      <c r="E440" s="487"/>
      <c r="F440" s="487"/>
      <c r="G440" s="487">
        <f t="shared" si="1"/>
        <v>0</v>
      </c>
      <c r="H440" s="451" t="str">
        <f t="shared" si="2"/>
        <v/>
      </c>
      <c r="I440" s="452" t="str">
        <f t="shared" si="8"/>
        <v/>
      </c>
      <c r="J440" s="477"/>
      <c r="K440" s="434"/>
      <c r="L440" s="454" t="str">
        <f t="shared" si="3"/>
        <v/>
      </c>
      <c r="M440" s="455" t="str">
        <f t="array" ref="M440">(IFERROR(if(K440="",IF(J440="","",XLOOKUP(L440,Personnel!$B$4:$G$4,Personnel!$B$5:$G$5)),xLOOKUP(L440,Personnel!$B$4:$G$4,Personnel!$B$6:$G$6)),""))</f>
        <v/>
      </c>
      <c r="N440" s="455">
        <f t="shared" si="4"/>
        <v>0</v>
      </c>
      <c r="O440" s="434"/>
      <c r="P440" s="456" t="str">
        <f t="shared" si="5"/>
        <v/>
      </c>
      <c r="Q440" s="457">
        <f t="shared" si="6"/>
        <v>0</v>
      </c>
      <c r="R440" s="458"/>
      <c r="S440" s="459" t="str">
        <f t="array" ref="S440">IF(B440="","",XLOOKUP($B440,Product,'Product List'!D:D))</f>
        <v/>
      </c>
      <c r="T440" s="454" t="str">
        <f t="array" ref="T440">IF(B440="","",XLOOKUP($B440,Product,'Product List'!E:E))</f>
        <v/>
      </c>
      <c r="U440" s="454" t="str">
        <f t="array" ref="U440">IF(B440="","",XLOOKUP($B440,Product,'Product List'!F:F))</f>
        <v/>
      </c>
      <c r="V440" s="454" t="str">
        <f t="array" ref="V440">IF(B440="","",XLOOKUP($B440,Product,'Product List'!G:G))</f>
        <v/>
      </c>
      <c r="W440" s="434"/>
      <c r="X440" s="434" t="str">
        <f t="array" ref="X440">iferror(xlookup(B440,'Product List'!A:A,'Product List'!P:P),"")</f>
        <v/>
      </c>
      <c r="Y440" s="434">
        <f t="shared" si="10"/>
        <v>0</v>
      </c>
      <c r="Z440" s="434"/>
    </row>
    <row r="441" ht="14.25" customHeight="1">
      <c r="A441" s="454"/>
      <c r="B441" s="448"/>
      <c r="C441" s="454"/>
      <c r="D441" s="487"/>
      <c r="E441" s="487"/>
      <c r="F441" s="487"/>
      <c r="G441" s="487">
        <f t="shared" si="1"/>
        <v>0</v>
      </c>
      <c r="H441" s="451" t="str">
        <f t="shared" si="2"/>
        <v/>
      </c>
      <c r="I441" s="452" t="str">
        <f t="shared" si="8"/>
        <v/>
      </c>
      <c r="J441" s="477"/>
      <c r="K441" s="434"/>
      <c r="L441" s="454" t="str">
        <f t="shared" si="3"/>
        <v/>
      </c>
      <c r="M441" s="455" t="str">
        <f t="array" ref="M441">(IFERROR(if(K441="",IF(J441="","",XLOOKUP(L441,Personnel!$B$4:$G$4,Personnel!$B$5:$G$5)),xLOOKUP(L441,Personnel!$B$4:$G$4,Personnel!$B$6:$G$6)),""))</f>
        <v/>
      </c>
      <c r="N441" s="455">
        <f t="shared" si="4"/>
        <v>0</v>
      </c>
      <c r="O441" s="434"/>
      <c r="P441" s="456" t="str">
        <f t="shared" si="5"/>
        <v/>
      </c>
      <c r="Q441" s="457">
        <f t="shared" si="6"/>
        <v>0</v>
      </c>
      <c r="R441" s="458"/>
      <c r="S441" s="459" t="str">
        <f t="array" ref="S441">IF(B441="","",XLOOKUP($B441,Product,'Product List'!D:D))</f>
        <v/>
      </c>
      <c r="T441" s="454" t="str">
        <f t="array" ref="T441">IF(B441="","",XLOOKUP($B441,Product,'Product List'!E:E))</f>
        <v/>
      </c>
      <c r="U441" s="454" t="str">
        <f t="array" ref="U441">IF(B441="","",XLOOKUP($B441,Product,'Product List'!F:F))</f>
        <v/>
      </c>
      <c r="V441" s="454" t="str">
        <f t="array" ref="V441">IF(B441="","",XLOOKUP($B441,Product,'Product List'!G:G))</f>
        <v/>
      </c>
      <c r="W441" s="434"/>
      <c r="X441" s="434" t="str">
        <f t="array" ref="X441">iferror(xlookup(B441,'Product List'!A:A,'Product List'!P:P),"")</f>
        <v/>
      </c>
      <c r="Y441" s="434">
        <f t="shared" si="10"/>
        <v>0</v>
      </c>
      <c r="Z441" s="434"/>
    </row>
    <row r="442" ht="14.25" customHeight="1">
      <c r="A442" s="454"/>
      <c r="B442" s="448"/>
      <c r="C442" s="454"/>
      <c r="D442" s="487"/>
      <c r="E442" s="487"/>
      <c r="F442" s="487"/>
      <c r="G442" s="487">
        <f t="shared" si="1"/>
        <v>0</v>
      </c>
      <c r="H442" s="451" t="str">
        <f t="shared" si="2"/>
        <v/>
      </c>
      <c r="I442" s="452" t="str">
        <f t="shared" si="8"/>
        <v/>
      </c>
      <c r="J442" s="477"/>
      <c r="K442" s="434"/>
      <c r="L442" s="454" t="str">
        <f t="shared" si="3"/>
        <v/>
      </c>
      <c r="M442" s="455" t="str">
        <f t="array" ref="M442">(IFERROR(if(K442="",IF(J442="","",XLOOKUP(L442,Personnel!$B$4:$G$4,Personnel!$B$5:$G$5)),xLOOKUP(L442,Personnel!$B$4:$G$4,Personnel!$B$6:$G$6)),""))</f>
        <v/>
      </c>
      <c r="N442" s="455">
        <f t="shared" si="4"/>
        <v>0</v>
      </c>
      <c r="O442" s="434"/>
      <c r="P442" s="456" t="str">
        <f t="shared" si="5"/>
        <v/>
      </c>
      <c r="Q442" s="457">
        <f t="shared" si="6"/>
        <v>0</v>
      </c>
      <c r="R442" s="458"/>
      <c r="S442" s="459" t="str">
        <f t="array" ref="S442">IF(B442="","",XLOOKUP($B442,Product,'Product List'!D:D))</f>
        <v/>
      </c>
      <c r="T442" s="454" t="str">
        <f t="array" ref="T442">IF(B442="","",XLOOKUP($B442,Product,'Product List'!E:E))</f>
        <v/>
      </c>
      <c r="U442" s="454" t="str">
        <f t="array" ref="U442">IF(B442="","",XLOOKUP($B442,Product,'Product List'!F:F))</f>
        <v/>
      </c>
      <c r="V442" s="454" t="str">
        <f t="array" ref="V442">IF(B442="","",XLOOKUP($B442,Product,'Product List'!G:G))</f>
        <v/>
      </c>
      <c r="W442" s="434"/>
      <c r="X442" s="434" t="str">
        <f t="array" ref="X442">iferror(xlookup(B442,'Product List'!A:A,'Product List'!P:P),"")</f>
        <v/>
      </c>
      <c r="Y442" s="434">
        <f t="shared" si="10"/>
        <v>0</v>
      </c>
      <c r="Z442" s="434"/>
    </row>
    <row r="443" ht="14.25" customHeight="1">
      <c r="A443" s="454"/>
      <c r="B443" s="448"/>
      <c r="C443" s="454"/>
      <c r="D443" s="487"/>
      <c r="E443" s="487"/>
      <c r="F443" s="487"/>
      <c r="G443" s="487">
        <f t="shared" si="1"/>
        <v>0</v>
      </c>
      <c r="H443" s="451" t="str">
        <f t="shared" si="2"/>
        <v/>
      </c>
      <c r="I443" s="452" t="str">
        <f t="shared" si="8"/>
        <v/>
      </c>
      <c r="J443" s="477"/>
      <c r="K443" s="434"/>
      <c r="L443" s="454" t="str">
        <f t="shared" si="3"/>
        <v/>
      </c>
      <c r="M443" s="455" t="str">
        <f t="array" ref="M443">(IFERROR(if(K443="",IF(J443="","",XLOOKUP(L443,Personnel!$B$4:$G$4,Personnel!$B$5:$G$5)),xLOOKUP(L443,Personnel!$B$4:$G$4,Personnel!$B$6:$G$6)),""))</f>
        <v/>
      </c>
      <c r="N443" s="455">
        <f t="shared" si="4"/>
        <v>0</v>
      </c>
      <c r="O443" s="434"/>
      <c r="P443" s="456" t="str">
        <f t="shared" si="5"/>
        <v/>
      </c>
      <c r="Q443" s="457">
        <f t="shared" si="6"/>
        <v>0</v>
      </c>
      <c r="R443" s="458"/>
      <c r="S443" s="459" t="str">
        <f t="array" ref="S443">IF(B443="","",XLOOKUP($B443,Product,'Product List'!D:D))</f>
        <v/>
      </c>
      <c r="T443" s="454" t="str">
        <f t="array" ref="T443">IF(B443="","",XLOOKUP($B443,Product,'Product List'!E:E))</f>
        <v/>
      </c>
      <c r="U443" s="454" t="str">
        <f t="array" ref="U443">IF(B443="","",XLOOKUP($B443,Product,'Product List'!F:F))</f>
        <v/>
      </c>
      <c r="V443" s="454" t="str">
        <f t="array" ref="V443">IF(B443="","",XLOOKUP($B443,Product,'Product List'!G:G))</f>
        <v/>
      </c>
      <c r="W443" s="434"/>
      <c r="X443" s="434" t="str">
        <f t="array" ref="X443">iferror(xlookup(B443,'Product List'!A:A,'Product List'!P:P),"")</f>
        <v/>
      </c>
      <c r="Y443" s="434">
        <f t="shared" si="10"/>
        <v>0</v>
      </c>
      <c r="Z443" s="434"/>
    </row>
    <row r="444" ht="14.25" customHeight="1">
      <c r="A444" s="454"/>
      <c r="B444" s="448"/>
      <c r="C444" s="454"/>
      <c r="D444" s="487"/>
      <c r="E444" s="487"/>
      <c r="F444" s="487"/>
      <c r="G444" s="487">
        <f t="shared" si="1"/>
        <v>0</v>
      </c>
      <c r="H444" s="451" t="str">
        <f t="shared" si="2"/>
        <v/>
      </c>
      <c r="I444" s="452" t="str">
        <f t="shared" si="8"/>
        <v/>
      </c>
      <c r="J444" s="477"/>
      <c r="K444" s="434"/>
      <c r="L444" s="454" t="str">
        <f t="shared" si="3"/>
        <v/>
      </c>
      <c r="M444" s="455" t="str">
        <f t="array" ref="M444">(IFERROR(if(K444="",IF(J444="","",XLOOKUP(L444,Personnel!$B$4:$G$4,Personnel!$B$5:$G$5)),xLOOKUP(L444,Personnel!$B$4:$G$4,Personnel!$B$6:$G$6)),""))</f>
        <v/>
      </c>
      <c r="N444" s="455">
        <f t="shared" si="4"/>
        <v>0</v>
      </c>
      <c r="O444" s="434"/>
      <c r="P444" s="456" t="str">
        <f t="shared" si="5"/>
        <v/>
      </c>
      <c r="Q444" s="457">
        <f t="shared" si="6"/>
        <v>0</v>
      </c>
      <c r="R444" s="458"/>
      <c r="S444" s="459" t="str">
        <f t="array" ref="S444">IF(B444="","",XLOOKUP($B444,Product,'Product List'!D:D))</f>
        <v/>
      </c>
      <c r="T444" s="454" t="str">
        <f t="array" ref="T444">IF(B444="","",XLOOKUP($B444,Product,'Product List'!E:E))</f>
        <v/>
      </c>
      <c r="U444" s="454" t="str">
        <f t="array" ref="U444">IF(B444="","",XLOOKUP($B444,Product,'Product List'!F:F))</f>
        <v/>
      </c>
      <c r="V444" s="454" t="str">
        <f t="array" ref="V444">IF(B444="","",XLOOKUP($B444,Product,'Product List'!G:G))</f>
        <v/>
      </c>
      <c r="W444" s="434"/>
      <c r="X444" s="434" t="str">
        <f t="array" ref="X444">iferror(xlookup(B444,'Product List'!A:A,'Product List'!P:P),"")</f>
        <v/>
      </c>
      <c r="Y444" s="434">
        <f t="shared" si="10"/>
        <v>0</v>
      </c>
      <c r="Z444" s="434"/>
    </row>
    <row r="445" ht="14.25" customHeight="1">
      <c r="A445" s="454"/>
      <c r="B445" s="448"/>
      <c r="C445" s="454"/>
      <c r="D445" s="487"/>
      <c r="E445" s="487"/>
      <c r="F445" s="487"/>
      <c r="G445" s="487">
        <f t="shared" si="1"/>
        <v>0</v>
      </c>
      <c r="H445" s="451" t="str">
        <f t="shared" si="2"/>
        <v/>
      </c>
      <c r="I445" s="452" t="str">
        <f t="shared" si="8"/>
        <v/>
      </c>
      <c r="J445" s="477"/>
      <c r="K445" s="434"/>
      <c r="L445" s="454" t="str">
        <f t="shared" si="3"/>
        <v/>
      </c>
      <c r="M445" s="455" t="str">
        <f t="array" ref="M445">(IFERROR(if(K445="",IF(J445="","",XLOOKUP(L445,Personnel!$B$4:$G$4,Personnel!$B$5:$G$5)),xLOOKUP(L445,Personnel!$B$4:$G$4,Personnel!$B$6:$G$6)),""))</f>
        <v/>
      </c>
      <c r="N445" s="455">
        <f t="shared" si="4"/>
        <v>0</v>
      </c>
      <c r="O445" s="434"/>
      <c r="P445" s="456" t="str">
        <f t="shared" si="5"/>
        <v/>
      </c>
      <c r="Q445" s="457">
        <f t="shared" si="6"/>
        <v>0</v>
      </c>
      <c r="R445" s="458"/>
      <c r="S445" s="459" t="str">
        <f t="array" ref="S445">IF(B445="","",XLOOKUP($B445,Product,'Product List'!D:D))</f>
        <v/>
      </c>
      <c r="T445" s="454" t="str">
        <f t="array" ref="T445">IF(B445="","",XLOOKUP($B445,Product,'Product List'!E:E))</f>
        <v/>
      </c>
      <c r="U445" s="454" t="str">
        <f t="array" ref="U445">IF(B445="","",XLOOKUP($B445,Product,'Product List'!F:F))</f>
        <v/>
      </c>
      <c r="V445" s="454" t="str">
        <f t="array" ref="V445">IF(B445="","",XLOOKUP($B445,Product,'Product List'!G:G))</f>
        <v/>
      </c>
      <c r="W445" s="434"/>
      <c r="X445" s="434" t="str">
        <f t="array" ref="X445">iferror(xlookup(B445,'Product List'!A:A,'Product List'!P:P),"")</f>
        <v/>
      </c>
      <c r="Y445" s="434">
        <f t="shared" si="10"/>
        <v>0</v>
      </c>
      <c r="Z445" s="434"/>
    </row>
    <row r="446" ht="14.25" customHeight="1">
      <c r="A446" s="454"/>
      <c r="B446" s="448"/>
      <c r="C446" s="454"/>
      <c r="D446" s="487"/>
      <c r="E446" s="487"/>
      <c r="F446" s="487"/>
      <c r="G446" s="487">
        <f t="shared" si="1"/>
        <v>0</v>
      </c>
      <c r="H446" s="451" t="str">
        <f t="shared" si="2"/>
        <v/>
      </c>
      <c r="I446" s="452" t="str">
        <f t="shared" si="8"/>
        <v/>
      </c>
      <c r="J446" s="477"/>
      <c r="K446" s="434"/>
      <c r="L446" s="454" t="str">
        <f t="shared" si="3"/>
        <v/>
      </c>
      <c r="M446" s="455" t="str">
        <f t="array" ref="M446">(IFERROR(if(K446="",IF(J446="","",XLOOKUP(L446,Personnel!$B$4:$G$4,Personnel!$B$5:$G$5)),xLOOKUP(L446,Personnel!$B$4:$G$4,Personnel!$B$6:$G$6)),""))</f>
        <v/>
      </c>
      <c r="N446" s="455">
        <f t="shared" si="4"/>
        <v>0</v>
      </c>
      <c r="O446" s="434"/>
      <c r="P446" s="456" t="str">
        <f t="shared" si="5"/>
        <v/>
      </c>
      <c r="Q446" s="457">
        <f t="shared" si="6"/>
        <v>0</v>
      </c>
      <c r="R446" s="458"/>
      <c r="S446" s="459" t="str">
        <f t="array" ref="S446">IF(B446="","",XLOOKUP($B446,Product,'Product List'!D:D))</f>
        <v/>
      </c>
      <c r="T446" s="454" t="str">
        <f t="array" ref="T446">IF(B446="","",XLOOKUP($B446,Product,'Product List'!E:E))</f>
        <v/>
      </c>
      <c r="U446" s="454" t="str">
        <f t="array" ref="U446">IF(B446="","",XLOOKUP($B446,Product,'Product List'!F:F))</f>
        <v/>
      </c>
      <c r="V446" s="454" t="str">
        <f t="array" ref="V446">IF(B446="","",XLOOKUP($B446,Product,'Product List'!G:G))</f>
        <v/>
      </c>
      <c r="W446" s="434"/>
      <c r="X446" s="434" t="str">
        <f t="array" ref="X446">iferror(xlookup(B446,'Product List'!A:A,'Product List'!P:P),"")</f>
        <v/>
      </c>
      <c r="Y446" s="434">
        <f t="shared" si="10"/>
        <v>0</v>
      </c>
      <c r="Z446" s="434"/>
    </row>
    <row r="447" ht="14.25" customHeight="1">
      <c r="A447" s="454"/>
      <c r="B447" s="448"/>
      <c r="C447" s="454"/>
      <c r="D447" s="487"/>
      <c r="E447" s="487"/>
      <c r="F447" s="487"/>
      <c r="G447" s="487">
        <f t="shared" si="1"/>
        <v>0</v>
      </c>
      <c r="H447" s="451" t="str">
        <f t="shared" si="2"/>
        <v/>
      </c>
      <c r="I447" s="452" t="str">
        <f t="shared" si="8"/>
        <v/>
      </c>
      <c r="J447" s="477"/>
      <c r="K447" s="434"/>
      <c r="L447" s="454" t="str">
        <f t="shared" si="3"/>
        <v/>
      </c>
      <c r="M447" s="455" t="str">
        <f t="array" ref="M447">(IFERROR(if(K447="",IF(J447="","",XLOOKUP(L447,Personnel!$B$4:$G$4,Personnel!$B$5:$G$5)),xLOOKUP(L447,Personnel!$B$4:$G$4,Personnel!$B$6:$G$6)),""))</f>
        <v/>
      </c>
      <c r="N447" s="455">
        <f t="shared" si="4"/>
        <v>0</v>
      </c>
      <c r="O447" s="434"/>
      <c r="P447" s="456" t="str">
        <f t="shared" si="5"/>
        <v/>
      </c>
      <c r="Q447" s="457">
        <f t="shared" si="6"/>
        <v>0</v>
      </c>
      <c r="R447" s="458"/>
      <c r="S447" s="459" t="str">
        <f t="array" ref="S447">IF(B447="","",XLOOKUP($B447,Product,'Product List'!D:D))</f>
        <v/>
      </c>
      <c r="T447" s="454" t="str">
        <f t="array" ref="T447">IF(B447="","",XLOOKUP($B447,Product,'Product List'!E:E))</f>
        <v/>
      </c>
      <c r="U447" s="454" t="str">
        <f t="array" ref="U447">IF(B447="","",XLOOKUP($B447,Product,'Product List'!F:F))</f>
        <v/>
      </c>
      <c r="V447" s="454" t="str">
        <f t="array" ref="V447">IF(B447="","",XLOOKUP($B447,Product,'Product List'!G:G))</f>
        <v/>
      </c>
      <c r="W447" s="434"/>
      <c r="X447" s="434" t="str">
        <f t="array" ref="X447">iferror(xlookup(B447,'Product List'!A:A,'Product List'!P:P),"")</f>
        <v/>
      </c>
      <c r="Y447" s="434">
        <f t="shared" si="10"/>
        <v>0</v>
      </c>
      <c r="Z447" s="434"/>
    </row>
    <row r="448" ht="14.25" customHeight="1">
      <c r="A448" s="454"/>
      <c r="B448" s="448"/>
      <c r="C448" s="454"/>
      <c r="D448" s="487"/>
      <c r="E448" s="487"/>
      <c r="F448" s="487"/>
      <c r="G448" s="487">
        <f t="shared" si="1"/>
        <v>0</v>
      </c>
      <c r="H448" s="451" t="str">
        <f t="shared" si="2"/>
        <v/>
      </c>
      <c r="I448" s="452" t="str">
        <f t="shared" si="8"/>
        <v/>
      </c>
      <c r="J448" s="477"/>
      <c r="K448" s="434"/>
      <c r="L448" s="454" t="str">
        <f t="shared" si="3"/>
        <v/>
      </c>
      <c r="M448" s="455" t="str">
        <f t="array" ref="M448">(IFERROR(if(K448="",IF(J448="","",XLOOKUP(L448,Personnel!$B$4:$G$4,Personnel!$B$5:$G$5)),xLOOKUP(L448,Personnel!$B$4:$G$4,Personnel!$B$6:$G$6)),""))</f>
        <v/>
      </c>
      <c r="N448" s="455">
        <f t="shared" si="4"/>
        <v>0</v>
      </c>
      <c r="O448" s="434"/>
      <c r="P448" s="456" t="str">
        <f t="shared" si="5"/>
        <v/>
      </c>
      <c r="Q448" s="457">
        <f t="shared" si="6"/>
        <v>0</v>
      </c>
      <c r="R448" s="458"/>
      <c r="S448" s="459" t="str">
        <f t="array" ref="S448">IF(B448="","",XLOOKUP($B448,Product,'Product List'!D:D))</f>
        <v/>
      </c>
      <c r="T448" s="454" t="str">
        <f t="array" ref="T448">IF(B448="","",XLOOKUP($B448,Product,'Product List'!E:E))</f>
        <v/>
      </c>
      <c r="U448" s="454" t="str">
        <f t="array" ref="U448">IF(B448="","",XLOOKUP($B448,Product,'Product List'!F:F))</f>
        <v/>
      </c>
      <c r="V448" s="454" t="str">
        <f t="array" ref="V448">IF(B448="","",XLOOKUP($B448,Product,'Product List'!G:G))</f>
        <v/>
      </c>
      <c r="W448" s="434"/>
      <c r="X448" s="434" t="str">
        <f t="array" ref="X448">iferror(xlookup(B448,'Product List'!A:A,'Product List'!P:P),"")</f>
        <v/>
      </c>
      <c r="Y448" s="434">
        <f t="shared" si="10"/>
        <v>0</v>
      </c>
      <c r="Z448" s="434"/>
    </row>
    <row r="449" ht="14.25" customHeight="1">
      <c r="A449" s="454"/>
      <c r="B449" s="448"/>
      <c r="C449" s="454"/>
      <c r="D449" s="487"/>
      <c r="E449" s="487"/>
      <c r="F449" s="487"/>
      <c r="G449" s="487">
        <f t="shared" si="1"/>
        <v>0</v>
      </c>
      <c r="H449" s="451" t="str">
        <f t="shared" si="2"/>
        <v/>
      </c>
      <c r="I449" s="452" t="str">
        <f t="shared" si="8"/>
        <v/>
      </c>
      <c r="J449" s="477"/>
      <c r="K449" s="434"/>
      <c r="L449" s="454" t="str">
        <f t="shared" si="3"/>
        <v/>
      </c>
      <c r="M449" s="455" t="str">
        <f t="array" ref="M449">(IFERROR(if(K449="",IF(J449="","",XLOOKUP(L449,Personnel!$B$4:$G$4,Personnel!$B$5:$G$5)),xLOOKUP(L449,Personnel!$B$4:$G$4,Personnel!$B$6:$G$6)),""))</f>
        <v/>
      </c>
      <c r="N449" s="455">
        <f t="shared" si="4"/>
        <v>0</v>
      </c>
      <c r="O449" s="434"/>
      <c r="P449" s="456" t="str">
        <f t="shared" si="5"/>
        <v/>
      </c>
      <c r="Q449" s="457">
        <f t="shared" si="6"/>
        <v>0</v>
      </c>
      <c r="R449" s="458"/>
      <c r="S449" s="459" t="str">
        <f t="array" ref="S449">IF(B449="","",XLOOKUP($B449,Product,'Product List'!D:D))</f>
        <v/>
      </c>
      <c r="T449" s="454" t="str">
        <f t="array" ref="T449">IF(B449="","",XLOOKUP($B449,Product,'Product List'!E:E))</f>
        <v/>
      </c>
      <c r="U449" s="454" t="str">
        <f t="array" ref="U449">IF(B449="","",XLOOKUP($B449,Product,'Product List'!F:F))</f>
        <v/>
      </c>
      <c r="V449" s="454" t="str">
        <f t="array" ref="V449">IF(B449="","",XLOOKUP($B449,Product,'Product List'!G:G))</f>
        <v/>
      </c>
      <c r="W449" s="434"/>
      <c r="X449" s="434" t="str">
        <f t="array" ref="X449">iferror(xlookup(B449,'Product List'!A:A,'Product List'!P:P),"")</f>
        <v/>
      </c>
      <c r="Y449" s="434">
        <f t="shared" si="10"/>
        <v>0</v>
      </c>
      <c r="Z449" s="434"/>
    </row>
    <row r="450" ht="14.25" customHeight="1">
      <c r="A450" s="454"/>
      <c r="B450" s="448"/>
      <c r="C450" s="454"/>
      <c r="D450" s="487"/>
      <c r="E450" s="487"/>
      <c r="F450" s="487"/>
      <c r="G450" s="487">
        <f t="shared" si="1"/>
        <v>0</v>
      </c>
      <c r="H450" s="451" t="str">
        <f t="shared" si="2"/>
        <v/>
      </c>
      <c r="I450" s="452" t="str">
        <f t="shared" si="8"/>
        <v/>
      </c>
      <c r="J450" s="477"/>
      <c r="K450" s="434"/>
      <c r="L450" s="454" t="str">
        <f t="shared" si="3"/>
        <v/>
      </c>
      <c r="M450" s="455" t="str">
        <f t="array" ref="M450">(IFERROR(if(K450="",IF(J450="","",XLOOKUP(L450,Personnel!$B$4:$G$4,Personnel!$B$5:$G$5)),xLOOKUP(L450,Personnel!$B$4:$G$4,Personnel!$B$6:$G$6)),""))</f>
        <v/>
      </c>
      <c r="N450" s="455">
        <f t="shared" si="4"/>
        <v>0</v>
      </c>
      <c r="O450" s="434"/>
      <c r="P450" s="456" t="str">
        <f t="shared" si="5"/>
        <v/>
      </c>
      <c r="Q450" s="457">
        <f t="shared" si="6"/>
        <v>0</v>
      </c>
      <c r="R450" s="458"/>
      <c r="S450" s="459" t="str">
        <f t="array" ref="S450">IF(B450="","",XLOOKUP($B450,Product,'Product List'!D:D))</f>
        <v/>
      </c>
      <c r="T450" s="454" t="str">
        <f t="array" ref="T450">IF(B450="","",XLOOKUP($B450,Product,'Product List'!E:E))</f>
        <v/>
      </c>
      <c r="U450" s="454" t="str">
        <f t="array" ref="U450">IF(B450="","",XLOOKUP($B450,Product,'Product List'!F:F))</f>
        <v/>
      </c>
      <c r="V450" s="454" t="str">
        <f t="array" ref="V450">IF(B450="","",XLOOKUP($B450,Product,'Product List'!G:G))</f>
        <v/>
      </c>
      <c r="W450" s="434"/>
      <c r="X450" s="434" t="str">
        <f t="array" ref="X450">iferror(xlookup(B450,'Product List'!A:A,'Product List'!P:P),"")</f>
        <v/>
      </c>
      <c r="Y450" s="434">
        <f t="shared" si="10"/>
        <v>0</v>
      </c>
      <c r="Z450" s="434"/>
    </row>
    <row r="451" ht="14.25" customHeight="1">
      <c r="A451" s="454"/>
      <c r="B451" s="448"/>
      <c r="C451" s="454"/>
      <c r="D451" s="487"/>
      <c r="E451" s="487"/>
      <c r="F451" s="487"/>
      <c r="G451" s="487">
        <f t="shared" si="1"/>
        <v>0</v>
      </c>
      <c r="H451" s="451" t="str">
        <f t="shared" si="2"/>
        <v/>
      </c>
      <c r="I451" s="452" t="str">
        <f t="shared" si="8"/>
        <v/>
      </c>
      <c r="J451" s="477"/>
      <c r="K451" s="434"/>
      <c r="L451" s="454" t="str">
        <f t="shared" si="3"/>
        <v/>
      </c>
      <c r="M451" s="455" t="str">
        <f t="array" ref="M451">(IFERROR(if(K451="",IF(J451="","",XLOOKUP(L451,Personnel!$B$4:$G$4,Personnel!$B$5:$G$5)),xLOOKUP(L451,Personnel!$B$4:$G$4,Personnel!$B$6:$G$6)),""))</f>
        <v/>
      </c>
      <c r="N451" s="455">
        <f t="shared" si="4"/>
        <v>0</v>
      </c>
      <c r="O451" s="434"/>
      <c r="P451" s="456" t="str">
        <f t="shared" si="5"/>
        <v/>
      </c>
      <c r="Q451" s="457">
        <f t="shared" si="6"/>
        <v>0</v>
      </c>
      <c r="R451" s="458"/>
      <c r="S451" s="459" t="str">
        <f t="array" ref="S451">IF(B451="","",XLOOKUP($B451,Product,'Product List'!D:D))</f>
        <v/>
      </c>
      <c r="T451" s="454" t="str">
        <f t="array" ref="T451">IF(B451="","",XLOOKUP($B451,Product,'Product List'!E:E))</f>
        <v/>
      </c>
      <c r="U451" s="454" t="str">
        <f t="array" ref="U451">IF(B451="","",XLOOKUP($B451,Product,'Product List'!F:F))</f>
        <v/>
      </c>
      <c r="V451" s="454" t="str">
        <f t="array" ref="V451">IF(B451="","",XLOOKUP($B451,Product,'Product List'!G:G))</f>
        <v/>
      </c>
      <c r="W451" s="434"/>
      <c r="X451" s="434" t="str">
        <f t="array" ref="X451">iferror(xlookup(B451,'Product List'!A:A,'Product List'!P:P),"")</f>
        <v/>
      </c>
      <c r="Y451" s="434">
        <f t="shared" si="10"/>
        <v>0</v>
      </c>
      <c r="Z451" s="434"/>
    </row>
    <row r="452" ht="14.25" customHeight="1">
      <c r="A452" s="454"/>
      <c r="B452" s="448"/>
      <c r="C452" s="454"/>
      <c r="D452" s="487"/>
      <c r="E452" s="487"/>
      <c r="F452" s="487"/>
      <c r="G452" s="487">
        <f t="shared" si="1"/>
        <v>0</v>
      </c>
      <c r="H452" s="451" t="str">
        <f t="shared" si="2"/>
        <v/>
      </c>
      <c r="I452" s="452" t="str">
        <f t="shared" si="8"/>
        <v/>
      </c>
      <c r="J452" s="477"/>
      <c r="K452" s="434"/>
      <c r="L452" s="454" t="str">
        <f t="shared" si="3"/>
        <v/>
      </c>
      <c r="M452" s="455" t="str">
        <f t="array" ref="M452">(IFERROR(if(K452="",IF(J452="","",XLOOKUP(L452,Personnel!$B$4:$G$4,Personnel!$B$5:$G$5)),xLOOKUP(L452,Personnel!$B$4:$G$4,Personnel!$B$6:$G$6)),""))</f>
        <v/>
      </c>
      <c r="N452" s="455">
        <f t="shared" si="4"/>
        <v>0</v>
      </c>
      <c r="O452" s="434"/>
      <c r="P452" s="456" t="str">
        <f t="shared" si="5"/>
        <v/>
      </c>
      <c r="Q452" s="457">
        <f t="shared" si="6"/>
        <v>0</v>
      </c>
      <c r="R452" s="458"/>
      <c r="S452" s="459" t="str">
        <f t="array" ref="S452">IF(B452="","",XLOOKUP($B452,Product,'Product List'!D:D))</f>
        <v/>
      </c>
      <c r="T452" s="454" t="str">
        <f t="array" ref="T452">IF(B452="","",XLOOKUP($B452,Product,'Product List'!E:E))</f>
        <v/>
      </c>
      <c r="U452" s="454" t="str">
        <f t="array" ref="U452">IF(B452="","",XLOOKUP($B452,Product,'Product List'!F:F))</f>
        <v/>
      </c>
      <c r="V452" s="454" t="str">
        <f t="array" ref="V452">IF(B452="","",XLOOKUP($B452,Product,'Product List'!G:G))</f>
        <v/>
      </c>
      <c r="W452" s="434"/>
      <c r="X452" s="434" t="str">
        <f t="array" ref="X452">iferror(xlookup(B452,'Product List'!A:A,'Product List'!P:P),"")</f>
        <v/>
      </c>
      <c r="Y452" s="434">
        <f t="shared" si="10"/>
        <v>0</v>
      </c>
      <c r="Z452" s="434"/>
    </row>
    <row r="453" ht="14.25" customHeight="1">
      <c r="A453" s="454"/>
      <c r="B453" s="448"/>
      <c r="C453" s="454"/>
      <c r="D453" s="487"/>
      <c r="E453" s="487"/>
      <c r="F453" s="487"/>
      <c r="G453" s="487">
        <f t="shared" si="1"/>
        <v>0</v>
      </c>
      <c r="H453" s="451" t="str">
        <f t="shared" si="2"/>
        <v/>
      </c>
      <c r="I453" s="452" t="str">
        <f t="shared" si="8"/>
        <v/>
      </c>
      <c r="J453" s="477"/>
      <c r="K453" s="434"/>
      <c r="L453" s="454" t="str">
        <f t="shared" si="3"/>
        <v/>
      </c>
      <c r="M453" s="455" t="str">
        <f t="array" ref="M453">(IFERROR(if(K453="",IF(J453="","",XLOOKUP(L453,Personnel!$B$4:$G$4,Personnel!$B$5:$G$5)),xLOOKUP(L453,Personnel!$B$4:$G$4,Personnel!$B$6:$G$6)),""))</f>
        <v/>
      </c>
      <c r="N453" s="455">
        <f t="shared" si="4"/>
        <v>0</v>
      </c>
      <c r="O453" s="434"/>
      <c r="P453" s="456" t="str">
        <f t="shared" si="5"/>
        <v/>
      </c>
      <c r="Q453" s="457">
        <f t="shared" si="6"/>
        <v>0</v>
      </c>
      <c r="R453" s="458"/>
      <c r="S453" s="459" t="str">
        <f t="array" ref="S453">IF(B453="","",XLOOKUP($B453,Product,'Product List'!D:D))</f>
        <v/>
      </c>
      <c r="T453" s="454" t="str">
        <f t="array" ref="T453">IF(B453="","",XLOOKUP($B453,Product,'Product List'!E:E))</f>
        <v/>
      </c>
      <c r="U453" s="454" t="str">
        <f t="array" ref="U453">IF(B453="","",XLOOKUP($B453,Product,'Product List'!F:F))</f>
        <v/>
      </c>
      <c r="V453" s="454" t="str">
        <f t="array" ref="V453">IF(B453="","",XLOOKUP($B453,Product,'Product List'!G:G))</f>
        <v/>
      </c>
      <c r="W453" s="434"/>
      <c r="X453" s="434" t="str">
        <f t="array" ref="X453">iferror(xlookup(B453,'Product List'!A:A,'Product List'!P:P),"")</f>
        <v/>
      </c>
      <c r="Y453" s="434">
        <f t="shared" si="10"/>
        <v>0</v>
      </c>
      <c r="Z453" s="434"/>
    </row>
    <row r="454" ht="14.25" customHeight="1">
      <c r="A454" s="454"/>
      <c r="B454" s="448"/>
      <c r="C454" s="454"/>
      <c r="D454" s="487"/>
      <c r="E454" s="487"/>
      <c r="F454" s="487"/>
      <c r="G454" s="487">
        <f t="shared" si="1"/>
        <v>0</v>
      </c>
      <c r="H454" s="451" t="str">
        <f t="shared" si="2"/>
        <v/>
      </c>
      <c r="I454" s="452" t="str">
        <f t="shared" si="8"/>
        <v/>
      </c>
      <c r="J454" s="477"/>
      <c r="K454" s="434"/>
      <c r="L454" s="454" t="str">
        <f t="shared" si="3"/>
        <v/>
      </c>
      <c r="M454" s="455" t="str">
        <f t="array" ref="M454">(IFERROR(if(K454="",IF(J454="","",XLOOKUP(L454,Personnel!$B$4:$G$4,Personnel!$B$5:$G$5)),xLOOKUP(L454,Personnel!$B$4:$G$4,Personnel!$B$6:$G$6)),""))</f>
        <v/>
      </c>
      <c r="N454" s="455">
        <f t="shared" si="4"/>
        <v>0</v>
      </c>
      <c r="O454" s="434"/>
      <c r="P454" s="456" t="str">
        <f t="shared" si="5"/>
        <v/>
      </c>
      <c r="Q454" s="457">
        <f t="shared" si="6"/>
        <v>0</v>
      </c>
      <c r="R454" s="458"/>
      <c r="S454" s="459" t="str">
        <f t="array" ref="S454">IF(B454="","",XLOOKUP($B454,Product,'Product List'!D:D))</f>
        <v/>
      </c>
      <c r="T454" s="454" t="str">
        <f t="array" ref="T454">IF(B454="","",XLOOKUP($B454,Product,'Product List'!E:E))</f>
        <v/>
      </c>
      <c r="U454" s="454" t="str">
        <f t="array" ref="U454">IF(B454="","",XLOOKUP($B454,Product,'Product List'!F:F))</f>
        <v/>
      </c>
      <c r="V454" s="454" t="str">
        <f t="array" ref="V454">IF(B454="","",XLOOKUP($B454,Product,'Product List'!G:G))</f>
        <v/>
      </c>
      <c r="W454" s="434"/>
      <c r="X454" s="434" t="str">
        <f t="array" ref="X454">iferror(xlookup(B454,'Product List'!A:A,'Product List'!P:P),"")</f>
        <v/>
      </c>
      <c r="Y454" s="434">
        <f t="shared" si="10"/>
        <v>0</v>
      </c>
      <c r="Z454" s="434"/>
    </row>
    <row r="455" ht="14.25" customHeight="1">
      <c r="A455" s="454"/>
      <c r="B455" s="448"/>
      <c r="C455" s="454"/>
      <c r="D455" s="487"/>
      <c r="E455" s="487"/>
      <c r="F455" s="487"/>
      <c r="G455" s="487">
        <f t="shared" si="1"/>
        <v>0</v>
      </c>
      <c r="H455" s="451" t="str">
        <f t="shared" si="2"/>
        <v/>
      </c>
      <c r="I455" s="452" t="str">
        <f t="shared" si="8"/>
        <v/>
      </c>
      <c r="J455" s="477"/>
      <c r="K455" s="434"/>
      <c r="L455" s="454" t="str">
        <f t="shared" si="3"/>
        <v/>
      </c>
      <c r="M455" s="455" t="str">
        <f t="array" ref="M455">(IFERROR(if(K455="",IF(J455="","",XLOOKUP(L455,Personnel!$B$4:$G$4,Personnel!$B$5:$G$5)),xLOOKUP(L455,Personnel!$B$4:$G$4,Personnel!$B$6:$G$6)),""))</f>
        <v/>
      </c>
      <c r="N455" s="455">
        <f t="shared" si="4"/>
        <v>0</v>
      </c>
      <c r="O455" s="434"/>
      <c r="P455" s="456" t="str">
        <f t="shared" si="5"/>
        <v/>
      </c>
      <c r="Q455" s="457">
        <f t="shared" si="6"/>
        <v>0</v>
      </c>
      <c r="R455" s="458"/>
      <c r="S455" s="459" t="str">
        <f t="array" ref="S455">IF(B455="","",XLOOKUP($B455,Product,'Product List'!D:D))</f>
        <v/>
      </c>
      <c r="T455" s="454" t="str">
        <f t="array" ref="T455">IF(B455="","",XLOOKUP($B455,Product,'Product List'!E:E))</f>
        <v/>
      </c>
      <c r="U455" s="454" t="str">
        <f t="array" ref="U455">IF(B455="","",XLOOKUP($B455,Product,'Product List'!F:F))</f>
        <v/>
      </c>
      <c r="V455" s="454" t="str">
        <f t="array" ref="V455">IF(B455="","",XLOOKUP($B455,Product,'Product List'!G:G))</f>
        <v/>
      </c>
      <c r="W455" s="434"/>
      <c r="X455" s="434" t="str">
        <f t="array" ref="X455">iferror(xlookup(B455,'Product List'!A:A,'Product List'!P:P),"")</f>
        <v/>
      </c>
      <c r="Y455" s="434">
        <f t="shared" si="10"/>
        <v>0</v>
      </c>
      <c r="Z455" s="434"/>
    </row>
    <row r="456" ht="14.25" customHeight="1">
      <c r="A456" s="454"/>
      <c r="B456" s="448"/>
      <c r="C456" s="454"/>
      <c r="D456" s="487"/>
      <c r="E456" s="487"/>
      <c r="F456" s="487"/>
      <c r="G456" s="487">
        <f t="shared" si="1"/>
        <v>0</v>
      </c>
      <c r="H456" s="451" t="str">
        <f t="shared" si="2"/>
        <v/>
      </c>
      <c r="I456" s="452" t="str">
        <f t="shared" si="8"/>
        <v/>
      </c>
      <c r="J456" s="477"/>
      <c r="K456" s="434"/>
      <c r="L456" s="454" t="str">
        <f t="shared" si="3"/>
        <v/>
      </c>
      <c r="M456" s="455" t="str">
        <f t="array" ref="M456">(IFERROR(if(K456="",IF(J456="","",XLOOKUP(L456,Personnel!$B$4:$G$4,Personnel!$B$5:$G$5)),xLOOKUP(L456,Personnel!$B$4:$G$4,Personnel!$B$6:$G$6)),""))</f>
        <v/>
      </c>
      <c r="N456" s="455">
        <f t="shared" si="4"/>
        <v>0</v>
      </c>
      <c r="O456" s="434"/>
      <c r="P456" s="456" t="str">
        <f t="shared" si="5"/>
        <v/>
      </c>
      <c r="Q456" s="457">
        <f t="shared" si="6"/>
        <v>0</v>
      </c>
      <c r="R456" s="458"/>
      <c r="S456" s="459" t="str">
        <f t="array" ref="S456">IF(B456="","",XLOOKUP($B456,Product,'Product List'!D:D))</f>
        <v/>
      </c>
      <c r="T456" s="454" t="str">
        <f t="array" ref="T456">IF(B456="","",XLOOKUP($B456,Product,'Product List'!E:E))</f>
        <v/>
      </c>
      <c r="U456" s="454" t="str">
        <f t="array" ref="U456">IF(B456="","",XLOOKUP($B456,Product,'Product List'!F:F))</f>
        <v/>
      </c>
      <c r="V456" s="454" t="str">
        <f t="array" ref="V456">IF(B456="","",XLOOKUP($B456,Product,'Product List'!G:G))</f>
        <v/>
      </c>
      <c r="W456" s="434"/>
      <c r="X456" s="434" t="str">
        <f t="array" ref="X456">iferror(xlookup(B456,'Product List'!A:A,'Product List'!P:P),"")</f>
        <v/>
      </c>
      <c r="Y456" s="434">
        <f t="shared" si="10"/>
        <v>0</v>
      </c>
      <c r="Z456" s="434"/>
    </row>
    <row r="457" ht="14.25" customHeight="1">
      <c r="A457" s="454"/>
      <c r="B457" s="448"/>
      <c r="C457" s="454"/>
      <c r="D457" s="487"/>
      <c r="E457" s="487"/>
      <c r="F457" s="487"/>
      <c r="G457" s="487">
        <f t="shared" si="1"/>
        <v>0</v>
      </c>
      <c r="H457" s="451" t="str">
        <f t="shared" si="2"/>
        <v/>
      </c>
      <c r="I457" s="452" t="str">
        <f t="shared" si="8"/>
        <v/>
      </c>
      <c r="J457" s="477"/>
      <c r="K457" s="434"/>
      <c r="L457" s="454" t="str">
        <f t="shared" si="3"/>
        <v/>
      </c>
      <c r="M457" s="455" t="str">
        <f t="array" ref="M457">(IFERROR(if(K457="",IF(J457="","",XLOOKUP(L457,Personnel!$B$4:$G$4,Personnel!$B$5:$G$5)),xLOOKUP(L457,Personnel!$B$4:$G$4,Personnel!$B$6:$G$6)),""))</f>
        <v/>
      </c>
      <c r="N457" s="455">
        <f t="shared" si="4"/>
        <v>0</v>
      </c>
      <c r="O457" s="434"/>
      <c r="P457" s="456" t="str">
        <f t="shared" si="5"/>
        <v/>
      </c>
      <c r="Q457" s="457">
        <f t="shared" si="6"/>
        <v>0</v>
      </c>
      <c r="R457" s="458"/>
      <c r="S457" s="459" t="str">
        <f t="array" ref="S457">IF(B457="","",XLOOKUP($B457,Product,'Product List'!D:D))</f>
        <v/>
      </c>
      <c r="T457" s="454" t="str">
        <f t="array" ref="T457">IF(B457="","",XLOOKUP($B457,Product,'Product List'!E:E))</f>
        <v/>
      </c>
      <c r="U457" s="454" t="str">
        <f t="array" ref="U457">IF(B457="","",XLOOKUP($B457,Product,'Product List'!F:F))</f>
        <v/>
      </c>
      <c r="V457" s="454" t="str">
        <f t="array" ref="V457">IF(B457="","",XLOOKUP($B457,Product,'Product List'!G:G))</f>
        <v/>
      </c>
      <c r="W457" s="434"/>
      <c r="X457" s="434" t="str">
        <f t="array" ref="X457">iferror(xlookup(B457,'Product List'!A:A,'Product List'!P:P),"")</f>
        <v/>
      </c>
      <c r="Y457" s="434">
        <f t="shared" si="10"/>
        <v>0</v>
      </c>
      <c r="Z457" s="434"/>
    </row>
    <row r="458" ht="14.25" customHeight="1">
      <c r="A458" s="454"/>
      <c r="B458" s="448"/>
      <c r="C458" s="454"/>
      <c r="D458" s="487"/>
      <c r="E458" s="487"/>
      <c r="F458" s="487"/>
      <c r="G458" s="487">
        <f t="shared" si="1"/>
        <v>0</v>
      </c>
      <c r="H458" s="451" t="str">
        <f t="shared" si="2"/>
        <v/>
      </c>
      <c r="I458" s="452" t="str">
        <f t="shared" si="8"/>
        <v/>
      </c>
      <c r="J458" s="477"/>
      <c r="K458" s="434"/>
      <c r="L458" s="454" t="str">
        <f t="shared" si="3"/>
        <v/>
      </c>
      <c r="M458" s="455" t="str">
        <f t="array" ref="M458">(IFERROR(if(K458="",IF(J458="","",XLOOKUP(L458,Personnel!$B$4:$G$4,Personnel!$B$5:$G$5)),xLOOKUP(L458,Personnel!$B$4:$G$4,Personnel!$B$6:$G$6)),""))</f>
        <v/>
      </c>
      <c r="N458" s="455">
        <f t="shared" si="4"/>
        <v>0</v>
      </c>
      <c r="O458" s="434"/>
      <c r="P458" s="456" t="str">
        <f t="shared" si="5"/>
        <v/>
      </c>
      <c r="Q458" s="457">
        <f t="shared" si="6"/>
        <v>0</v>
      </c>
      <c r="R458" s="458"/>
      <c r="S458" s="459" t="str">
        <f t="array" ref="S458">IF(B458="","",XLOOKUP($B458,Product,'Product List'!D:D))</f>
        <v/>
      </c>
      <c r="T458" s="454" t="str">
        <f t="array" ref="T458">IF(B458="","",XLOOKUP($B458,Product,'Product List'!E:E))</f>
        <v/>
      </c>
      <c r="U458" s="454" t="str">
        <f t="array" ref="U458">IF(B458="","",XLOOKUP($B458,Product,'Product List'!F:F))</f>
        <v/>
      </c>
      <c r="V458" s="454" t="str">
        <f t="array" ref="V458">IF(B458="","",XLOOKUP($B458,Product,'Product List'!G:G))</f>
        <v/>
      </c>
      <c r="W458" s="434"/>
      <c r="X458" s="434" t="str">
        <f t="array" ref="X458">iferror(xlookup(B458,'Product List'!A:A,'Product List'!P:P),"")</f>
        <v/>
      </c>
      <c r="Y458" s="434">
        <f t="shared" si="10"/>
        <v>0</v>
      </c>
      <c r="Z458" s="434"/>
    </row>
    <row r="459" ht="14.25" customHeight="1">
      <c r="A459" s="454"/>
      <c r="B459" s="448"/>
      <c r="C459" s="454"/>
      <c r="D459" s="487"/>
      <c r="E459" s="487"/>
      <c r="F459" s="487"/>
      <c r="G459" s="487">
        <f t="shared" si="1"/>
        <v>0</v>
      </c>
      <c r="H459" s="451" t="str">
        <f t="shared" si="2"/>
        <v/>
      </c>
      <c r="I459" s="452" t="str">
        <f t="shared" si="8"/>
        <v/>
      </c>
      <c r="J459" s="477"/>
      <c r="K459" s="434"/>
      <c r="L459" s="454" t="str">
        <f t="shared" si="3"/>
        <v/>
      </c>
      <c r="M459" s="455" t="str">
        <f t="array" ref="M459">(IFERROR(if(K459="",IF(J459="","",XLOOKUP(L459,Personnel!$B$4:$G$4,Personnel!$B$5:$G$5)),xLOOKUP(L459,Personnel!$B$4:$G$4,Personnel!$B$6:$G$6)),""))</f>
        <v/>
      </c>
      <c r="N459" s="455">
        <f t="shared" si="4"/>
        <v>0</v>
      </c>
      <c r="O459" s="434"/>
      <c r="P459" s="456" t="str">
        <f t="shared" si="5"/>
        <v/>
      </c>
      <c r="Q459" s="457">
        <f t="shared" si="6"/>
        <v>0</v>
      </c>
      <c r="R459" s="458"/>
      <c r="S459" s="459" t="str">
        <f t="array" ref="S459">IF(B459="","",XLOOKUP($B459,Product,'Product List'!D:D))</f>
        <v/>
      </c>
      <c r="T459" s="454" t="str">
        <f t="array" ref="T459">IF(B459="","",XLOOKUP($B459,Product,'Product List'!E:E))</f>
        <v/>
      </c>
      <c r="U459" s="454" t="str">
        <f t="array" ref="U459">IF(B459="","",XLOOKUP($B459,Product,'Product List'!F:F))</f>
        <v/>
      </c>
      <c r="V459" s="454" t="str">
        <f t="array" ref="V459">IF(B459="","",XLOOKUP($B459,Product,'Product List'!G:G))</f>
        <v/>
      </c>
      <c r="W459" s="434"/>
      <c r="X459" s="434" t="str">
        <f t="array" ref="X459">iferror(xlookup(B459,'Product List'!A:A,'Product List'!P:P),"")</f>
        <v/>
      </c>
      <c r="Y459" s="434">
        <f t="shared" si="10"/>
        <v>0</v>
      </c>
      <c r="Z459" s="434"/>
    </row>
    <row r="460" ht="14.25" customHeight="1">
      <c r="A460" s="454"/>
      <c r="B460" s="448"/>
      <c r="C460" s="454"/>
      <c r="D460" s="487"/>
      <c r="E460" s="487"/>
      <c r="F460" s="487"/>
      <c r="G460" s="487">
        <f t="shared" si="1"/>
        <v>0</v>
      </c>
      <c r="H460" s="451" t="str">
        <f t="shared" si="2"/>
        <v/>
      </c>
      <c r="I460" s="452" t="str">
        <f t="shared" si="8"/>
        <v/>
      </c>
      <c r="J460" s="477"/>
      <c r="K460" s="434"/>
      <c r="L460" s="454" t="str">
        <f t="shared" si="3"/>
        <v/>
      </c>
      <c r="M460" s="455" t="str">
        <f t="array" ref="M460">(IFERROR(if(K460="",IF(J460="","",XLOOKUP(L460,Personnel!$B$4:$G$4,Personnel!$B$5:$G$5)),xLOOKUP(L460,Personnel!$B$4:$G$4,Personnel!$B$6:$G$6)),""))</f>
        <v/>
      </c>
      <c r="N460" s="455">
        <f t="shared" si="4"/>
        <v>0</v>
      </c>
      <c r="O460" s="434"/>
      <c r="P460" s="456" t="str">
        <f t="shared" si="5"/>
        <v/>
      </c>
      <c r="Q460" s="457">
        <f t="shared" si="6"/>
        <v>0</v>
      </c>
      <c r="R460" s="458"/>
      <c r="S460" s="459" t="str">
        <f t="array" ref="S460">IF(B460="","",XLOOKUP($B460,Product,'Product List'!D:D))</f>
        <v/>
      </c>
      <c r="T460" s="454" t="str">
        <f t="array" ref="T460">IF(B460="","",XLOOKUP($B460,Product,'Product List'!E:E))</f>
        <v/>
      </c>
      <c r="U460" s="454" t="str">
        <f t="array" ref="U460">IF(B460="","",XLOOKUP($B460,Product,'Product List'!F:F))</f>
        <v/>
      </c>
      <c r="V460" s="454" t="str">
        <f t="array" ref="V460">IF(B460="","",XLOOKUP($B460,Product,'Product List'!G:G))</f>
        <v/>
      </c>
      <c r="W460" s="434"/>
      <c r="X460" s="434" t="str">
        <f t="array" ref="X460">iferror(xlookup(B460,'Product List'!A:A,'Product List'!P:P),"")</f>
        <v/>
      </c>
      <c r="Y460" s="434">
        <f t="shared" si="10"/>
        <v>0</v>
      </c>
      <c r="Z460" s="434"/>
    </row>
    <row r="461" ht="14.25" customHeight="1">
      <c r="A461" s="454"/>
      <c r="B461" s="448"/>
      <c r="C461" s="454"/>
      <c r="D461" s="487"/>
      <c r="E461" s="487"/>
      <c r="F461" s="487"/>
      <c r="G461" s="487">
        <f t="shared" si="1"/>
        <v>0</v>
      </c>
      <c r="H461" s="451" t="str">
        <f t="shared" si="2"/>
        <v/>
      </c>
      <c r="I461" s="452" t="str">
        <f t="shared" si="8"/>
        <v/>
      </c>
      <c r="J461" s="477"/>
      <c r="K461" s="434"/>
      <c r="L461" s="454" t="str">
        <f t="shared" si="3"/>
        <v/>
      </c>
      <c r="M461" s="455" t="str">
        <f t="array" ref="M461">(IFERROR(if(K461="",IF(J461="","",XLOOKUP(L461,Personnel!$B$4:$G$4,Personnel!$B$5:$G$5)),xLOOKUP(L461,Personnel!$B$4:$G$4,Personnel!$B$6:$G$6)),""))</f>
        <v/>
      </c>
      <c r="N461" s="455">
        <f t="shared" si="4"/>
        <v>0</v>
      </c>
      <c r="O461" s="434"/>
      <c r="P461" s="456" t="str">
        <f t="shared" si="5"/>
        <v/>
      </c>
      <c r="Q461" s="457">
        <f t="shared" si="6"/>
        <v>0</v>
      </c>
      <c r="R461" s="458"/>
      <c r="S461" s="459" t="str">
        <f t="array" ref="S461">IF(B461="","",XLOOKUP($B461,Product,'Product List'!D:D))</f>
        <v/>
      </c>
      <c r="T461" s="454" t="str">
        <f t="array" ref="T461">IF(B461="","",XLOOKUP($B461,Product,'Product List'!E:E))</f>
        <v/>
      </c>
      <c r="U461" s="454" t="str">
        <f t="array" ref="U461">IF(B461="","",XLOOKUP($B461,Product,'Product List'!F:F))</f>
        <v/>
      </c>
      <c r="V461" s="454" t="str">
        <f t="array" ref="V461">IF(B461="","",XLOOKUP($B461,Product,'Product List'!G:G))</f>
        <v/>
      </c>
      <c r="W461" s="434"/>
      <c r="X461" s="434" t="str">
        <f t="array" ref="X461">iferror(xlookup(B461,'Product List'!A:A,'Product List'!P:P),"")</f>
        <v/>
      </c>
      <c r="Y461" s="434">
        <f t="shared" si="10"/>
        <v>0</v>
      </c>
      <c r="Z461" s="434"/>
    </row>
    <row r="462" ht="14.25" customHeight="1">
      <c r="A462" s="454"/>
      <c r="B462" s="448"/>
      <c r="C462" s="454"/>
      <c r="D462" s="487"/>
      <c r="E462" s="487"/>
      <c r="F462" s="487"/>
      <c r="G462" s="487">
        <f t="shared" si="1"/>
        <v>0</v>
      </c>
      <c r="H462" s="451" t="str">
        <f t="shared" si="2"/>
        <v/>
      </c>
      <c r="I462" s="452" t="str">
        <f t="shared" si="8"/>
        <v/>
      </c>
      <c r="J462" s="477"/>
      <c r="K462" s="434"/>
      <c r="L462" s="454" t="str">
        <f t="shared" si="3"/>
        <v/>
      </c>
      <c r="M462" s="455" t="str">
        <f t="array" ref="M462">(IFERROR(if(K462="",IF(J462="","",XLOOKUP(L462,Personnel!$B$4:$G$4,Personnel!$B$5:$G$5)),xLOOKUP(L462,Personnel!$B$4:$G$4,Personnel!$B$6:$G$6)),""))</f>
        <v/>
      </c>
      <c r="N462" s="455">
        <f t="shared" si="4"/>
        <v>0</v>
      </c>
      <c r="O462" s="434"/>
      <c r="P462" s="456" t="str">
        <f t="shared" si="5"/>
        <v/>
      </c>
      <c r="Q462" s="457">
        <f t="shared" si="6"/>
        <v>0</v>
      </c>
      <c r="R462" s="458"/>
      <c r="S462" s="459" t="str">
        <f t="array" ref="S462">IF(B462="","",XLOOKUP($B462,Product,'Product List'!D:D))</f>
        <v/>
      </c>
      <c r="T462" s="454" t="str">
        <f t="array" ref="T462">IF(B462="","",XLOOKUP($B462,Product,'Product List'!E:E))</f>
        <v/>
      </c>
      <c r="U462" s="454" t="str">
        <f t="array" ref="U462">IF(B462="","",XLOOKUP($B462,Product,'Product List'!F:F))</f>
        <v/>
      </c>
      <c r="V462" s="454" t="str">
        <f t="array" ref="V462">IF(B462="","",XLOOKUP($B462,Product,'Product List'!G:G))</f>
        <v/>
      </c>
      <c r="W462" s="434"/>
      <c r="X462" s="434" t="str">
        <f t="array" ref="X462">iferror(xlookup(B462,'Product List'!A:A,'Product List'!P:P),"")</f>
        <v/>
      </c>
      <c r="Y462" s="434">
        <f t="shared" si="10"/>
        <v>0</v>
      </c>
      <c r="Z462" s="434"/>
    </row>
    <row r="463" ht="14.25" customHeight="1">
      <c r="A463" s="454"/>
      <c r="B463" s="448"/>
      <c r="C463" s="454"/>
      <c r="D463" s="487"/>
      <c r="E463" s="487"/>
      <c r="F463" s="487"/>
      <c r="G463" s="487">
        <f t="shared" si="1"/>
        <v>0</v>
      </c>
      <c r="H463" s="451" t="str">
        <f t="shared" si="2"/>
        <v/>
      </c>
      <c r="I463" s="452" t="str">
        <f t="shared" si="8"/>
        <v/>
      </c>
      <c r="J463" s="477"/>
      <c r="K463" s="434"/>
      <c r="L463" s="454" t="str">
        <f t="shared" si="3"/>
        <v/>
      </c>
      <c r="M463" s="455" t="str">
        <f t="array" ref="M463">(IFERROR(if(K463="",IF(J463="","",XLOOKUP(L463,Personnel!$B$4:$G$4,Personnel!$B$5:$G$5)),xLOOKUP(L463,Personnel!$B$4:$G$4,Personnel!$B$6:$G$6)),""))</f>
        <v/>
      </c>
      <c r="N463" s="455">
        <f t="shared" si="4"/>
        <v>0</v>
      </c>
      <c r="O463" s="434"/>
      <c r="P463" s="456" t="str">
        <f t="shared" si="5"/>
        <v/>
      </c>
      <c r="Q463" s="457">
        <f t="shared" si="6"/>
        <v>0</v>
      </c>
      <c r="R463" s="458"/>
      <c r="S463" s="459" t="str">
        <f t="array" ref="S463">IF(B463="","",XLOOKUP($B463,Product,'Product List'!D:D))</f>
        <v/>
      </c>
      <c r="T463" s="454" t="str">
        <f t="array" ref="T463">IF(B463="","",XLOOKUP($B463,Product,'Product List'!E:E))</f>
        <v/>
      </c>
      <c r="U463" s="454" t="str">
        <f t="array" ref="U463">IF(B463="","",XLOOKUP($B463,Product,'Product List'!F:F))</f>
        <v/>
      </c>
      <c r="V463" s="454" t="str">
        <f t="array" ref="V463">IF(B463="","",XLOOKUP($B463,Product,'Product List'!G:G))</f>
        <v/>
      </c>
      <c r="W463" s="434"/>
      <c r="X463" s="434" t="str">
        <f t="array" ref="X463">iferror(xlookup(B463,'Product List'!A:A,'Product List'!P:P),"")</f>
        <v/>
      </c>
      <c r="Y463" s="434">
        <f t="shared" si="10"/>
        <v>0</v>
      </c>
      <c r="Z463" s="434"/>
    </row>
    <row r="464" ht="14.25" customHeight="1">
      <c r="A464" s="454"/>
      <c r="B464" s="448"/>
      <c r="C464" s="454"/>
      <c r="D464" s="487"/>
      <c r="E464" s="487"/>
      <c r="F464" s="487"/>
      <c r="G464" s="487">
        <f t="shared" si="1"/>
        <v>0</v>
      </c>
      <c r="H464" s="451" t="str">
        <f t="shared" si="2"/>
        <v/>
      </c>
      <c r="I464" s="452" t="str">
        <f t="shared" si="8"/>
        <v/>
      </c>
      <c r="J464" s="477"/>
      <c r="K464" s="434"/>
      <c r="L464" s="454" t="str">
        <f t="shared" si="3"/>
        <v/>
      </c>
      <c r="M464" s="455" t="str">
        <f t="array" ref="M464">(IFERROR(if(K464="",IF(J464="","",XLOOKUP(L464,Personnel!$B$4:$G$4,Personnel!$B$5:$G$5)),xLOOKUP(L464,Personnel!$B$4:$G$4,Personnel!$B$6:$G$6)),""))</f>
        <v/>
      </c>
      <c r="N464" s="455">
        <f t="shared" si="4"/>
        <v>0</v>
      </c>
      <c r="O464" s="434"/>
      <c r="P464" s="456" t="str">
        <f t="shared" si="5"/>
        <v/>
      </c>
      <c r="Q464" s="457">
        <f t="shared" si="6"/>
        <v>0</v>
      </c>
      <c r="R464" s="458"/>
      <c r="S464" s="459" t="str">
        <f t="array" ref="S464">IF(B464="","",XLOOKUP($B464,Product,'Product List'!D:D))</f>
        <v/>
      </c>
      <c r="T464" s="454" t="str">
        <f t="array" ref="T464">IF(B464="","",XLOOKUP($B464,Product,'Product List'!E:E))</f>
        <v/>
      </c>
      <c r="U464" s="454" t="str">
        <f t="array" ref="U464">IF(B464="","",XLOOKUP($B464,Product,'Product List'!F:F))</f>
        <v/>
      </c>
      <c r="V464" s="454" t="str">
        <f t="array" ref="V464">IF(B464="","",XLOOKUP($B464,Product,'Product List'!G:G))</f>
        <v/>
      </c>
      <c r="W464" s="434"/>
      <c r="X464" s="434" t="str">
        <f t="array" ref="X464">iferror(xlookup(B464,'Product List'!A:A,'Product List'!P:P),"")</f>
        <v/>
      </c>
      <c r="Y464" s="434">
        <f t="shared" si="10"/>
        <v>0</v>
      </c>
      <c r="Z464" s="434"/>
    </row>
    <row r="465" ht="14.25" customHeight="1">
      <c r="A465" s="454"/>
      <c r="B465" s="448"/>
      <c r="C465" s="454"/>
      <c r="D465" s="487"/>
      <c r="E465" s="487"/>
      <c r="F465" s="487"/>
      <c r="G465" s="487">
        <f t="shared" si="1"/>
        <v>0</v>
      </c>
      <c r="H465" s="451" t="str">
        <f t="shared" si="2"/>
        <v/>
      </c>
      <c r="I465" s="452" t="str">
        <f t="shared" si="8"/>
        <v/>
      </c>
      <c r="J465" s="477"/>
      <c r="K465" s="434"/>
      <c r="L465" s="454" t="str">
        <f t="shared" si="3"/>
        <v/>
      </c>
      <c r="M465" s="455" t="str">
        <f t="array" ref="M465">(IFERROR(if(K465="",IF(J465="","",XLOOKUP(L465,Personnel!$B$4:$G$4,Personnel!$B$5:$G$5)),xLOOKUP(L465,Personnel!$B$4:$G$4,Personnel!$B$6:$G$6)),""))</f>
        <v/>
      </c>
      <c r="N465" s="455">
        <f t="shared" si="4"/>
        <v>0</v>
      </c>
      <c r="O465" s="434"/>
      <c r="P465" s="456" t="str">
        <f t="shared" si="5"/>
        <v/>
      </c>
      <c r="Q465" s="457">
        <f t="shared" si="6"/>
        <v>0</v>
      </c>
      <c r="R465" s="458"/>
      <c r="S465" s="459" t="str">
        <f t="array" ref="S465">IF(B465="","",XLOOKUP($B465,Product,'Product List'!D:D))</f>
        <v/>
      </c>
      <c r="T465" s="454" t="str">
        <f t="array" ref="T465">IF(B465="","",XLOOKUP($B465,Product,'Product List'!E:E))</f>
        <v/>
      </c>
      <c r="U465" s="454" t="str">
        <f t="array" ref="U465">IF(B465="","",XLOOKUP($B465,Product,'Product List'!F:F))</f>
        <v/>
      </c>
      <c r="V465" s="454" t="str">
        <f t="array" ref="V465">IF(B465="","",XLOOKUP($B465,Product,'Product List'!G:G))</f>
        <v/>
      </c>
      <c r="W465" s="434"/>
      <c r="X465" s="434" t="str">
        <f t="array" ref="X465">iferror(xlookup(B465,'Product List'!A:A,'Product List'!P:P),"")</f>
        <v/>
      </c>
      <c r="Y465" s="434">
        <f t="shared" si="10"/>
        <v>0</v>
      </c>
      <c r="Z465" s="434"/>
    </row>
    <row r="466" ht="14.25" customHeight="1">
      <c r="A466" s="454"/>
      <c r="B466" s="448"/>
      <c r="C466" s="454"/>
      <c r="D466" s="487"/>
      <c r="E466" s="487"/>
      <c r="F466" s="487"/>
      <c r="G466" s="487">
        <f t="shared" si="1"/>
        <v>0</v>
      </c>
      <c r="H466" s="451" t="str">
        <f t="shared" si="2"/>
        <v/>
      </c>
      <c r="I466" s="452" t="str">
        <f t="shared" si="8"/>
        <v/>
      </c>
      <c r="J466" s="477"/>
      <c r="K466" s="434"/>
      <c r="L466" s="454" t="str">
        <f t="shared" si="3"/>
        <v/>
      </c>
      <c r="M466" s="455" t="str">
        <f t="array" ref="M466">(IFERROR(if(K466="",IF(J466="","",XLOOKUP(L466,Personnel!$B$4:$G$4,Personnel!$B$5:$G$5)),xLOOKUP(L466,Personnel!$B$4:$G$4,Personnel!$B$6:$G$6)),""))</f>
        <v/>
      </c>
      <c r="N466" s="455">
        <f t="shared" si="4"/>
        <v>0</v>
      </c>
      <c r="O466" s="434"/>
      <c r="P466" s="456" t="str">
        <f t="shared" si="5"/>
        <v/>
      </c>
      <c r="Q466" s="457">
        <f t="shared" si="6"/>
        <v>0</v>
      </c>
      <c r="R466" s="458"/>
      <c r="S466" s="459" t="str">
        <f t="array" ref="S466">IF(B466="","",XLOOKUP($B466,Product,'Product List'!D:D))</f>
        <v/>
      </c>
      <c r="T466" s="454" t="str">
        <f t="array" ref="T466">IF(B466="","",XLOOKUP($B466,Product,'Product List'!E:E))</f>
        <v/>
      </c>
      <c r="U466" s="454" t="str">
        <f t="array" ref="U466">IF(B466="","",XLOOKUP($B466,Product,'Product List'!F:F))</f>
        <v/>
      </c>
      <c r="V466" s="454" t="str">
        <f t="array" ref="V466">IF(B466="","",XLOOKUP($B466,Product,'Product List'!G:G))</f>
        <v/>
      </c>
      <c r="W466" s="434"/>
      <c r="X466" s="434" t="str">
        <f t="array" ref="X466">iferror(xlookup(B466,'Product List'!A:A,'Product List'!P:P),"")</f>
        <v/>
      </c>
      <c r="Y466" s="434">
        <f t="shared" si="10"/>
        <v>0</v>
      </c>
      <c r="Z466" s="434"/>
    </row>
    <row r="467" ht="14.25" customHeight="1">
      <c r="A467" s="454"/>
      <c r="B467" s="448"/>
      <c r="C467" s="454"/>
      <c r="D467" s="487"/>
      <c r="E467" s="487"/>
      <c r="F467" s="487"/>
      <c r="G467" s="487">
        <f t="shared" si="1"/>
        <v>0</v>
      </c>
      <c r="H467" s="451" t="str">
        <f t="shared" si="2"/>
        <v/>
      </c>
      <c r="I467" s="452" t="str">
        <f t="shared" si="8"/>
        <v/>
      </c>
      <c r="J467" s="477"/>
      <c r="K467" s="434"/>
      <c r="L467" s="454" t="str">
        <f t="shared" si="3"/>
        <v/>
      </c>
      <c r="M467" s="455" t="str">
        <f t="array" ref="M467">(IFERROR(if(K467="",IF(J467="","",XLOOKUP(L467,Personnel!$B$4:$G$4,Personnel!$B$5:$G$5)),xLOOKUP(L467,Personnel!$B$4:$G$4,Personnel!$B$6:$G$6)),""))</f>
        <v/>
      </c>
      <c r="N467" s="455">
        <f t="shared" si="4"/>
        <v>0</v>
      </c>
      <c r="O467" s="434"/>
      <c r="P467" s="456" t="str">
        <f t="shared" si="5"/>
        <v/>
      </c>
      <c r="Q467" s="457">
        <f t="shared" si="6"/>
        <v>0</v>
      </c>
      <c r="R467" s="458"/>
      <c r="S467" s="459" t="str">
        <f t="array" ref="S467">IF(B467="","",XLOOKUP($B467,Product,'Product List'!D:D))</f>
        <v/>
      </c>
      <c r="T467" s="454" t="str">
        <f t="array" ref="T467">IF(B467="","",XLOOKUP($B467,Product,'Product List'!E:E))</f>
        <v/>
      </c>
      <c r="U467" s="454" t="str">
        <f t="array" ref="U467">IF(B467="","",XLOOKUP($B467,Product,'Product List'!F:F))</f>
        <v/>
      </c>
      <c r="V467" s="454" t="str">
        <f t="array" ref="V467">IF(B467="","",XLOOKUP($B467,Product,'Product List'!G:G))</f>
        <v/>
      </c>
      <c r="W467" s="434"/>
      <c r="X467" s="434" t="str">
        <f t="array" ref="X467">iferror(xlookup(B467,'Product List'!A:A,'Product List'!P:P),"")</f>
        <v/>
      </c>
      <c r="Y467" s="434">
        <f t="shared" si="10"/>
        <v>0</v>
      </c>
      <c r="Z467" s="434"/>
    </row>
    <row r="468" ht="14.25" customHeight="1">
      <c r="A468" s="454"/>
      <c r="B468" s="448"/>
      <c r="C468" s="454"/>
      <c r="D468" s="487"/>
      <c r="E468" s="487"/>
      <c r="F468" s="487"/>
      <c r="G468" s="487">
        <f t="shared" si="1"/>
        <v>0</v>
      </c>
      <c r="H468" s="451" t="str">
        <f t="shared" si="2"/>
        <v/>
      </c>
      <c r="I468" s="452" t="str">
        <f t="shared" si="8"/>
        <v/>
      </c>
      <c r="J468" s="477"/>
      <c r="K468" s="434"/>
      <c r="L468" s="454" t="str">
        <f t="shared" si="3"/>
        <v/>
      </c>
      <c r="M468" s="455" t="str">
        <f t="array" ref="M468">(IFERROR(if(K468="",IF(J468="","",XLOOKUP(L468,Personnel!$B$4:$G$4,Personnel!$B$5:$G$5)),xLOOKUP(L468,Personnel!$B$4:$G$4,Personnel!$B$6:$G$6)),""))</f>
        <v/>
      </c>
      <c r="N468" s="455">
        <f t="shared" si="4"/>
        <v>0</v>
      </c>
      <c r="O468" s="434"/>
      <c r="P468" s="456" t="str">
        <f t="shared" si="5"/>
        <v/>
      </c>
      <c r="Q468" s="457">
        <f t="shared" si="6"/>
        <v>0</v>
      </c>
      <c r="R468" s="458"/>
      <c r="S468" s="459" t="str">
        <f t="array" ref="S468">IF(B468="","",XLOOKUP($B468,Product,'Product List'!D:D))</f>
        <v/>
      </c>
      <c r="T468" s="454" t="str">
        <f t="array" ref="T468">IF(B468="","",XLOOKUP($B468,Product,'Product List'!E:E))</f>
        <v/>
      </c>
      <c r="U468" s="454" t="str">
        <f t="array" ref="U468">IF(B468="","",XLOOKUP($B468,Product,'Product List'!F:F))</f>
        <v/>
      </c>
      <c r="V468" s="454" t="str">
        <f t="array" ref="V468">IF(B468="","",XLOOKUP($B468,Product,'Product List'!G:G))</f>
        <v/>
      </c>
      <c r="W468" s="434"/>
      <c r="X468" s="434" t="str">
        <f t="array" ref="X468">iferror(xlookup(B468,'Product List'!A:A,'Product List'!P:P),"")</f>
        <v/>
      </c>
      <c r="Y468" s="434">
        <f t="shared" si="10"/>
        <v>0</v>
      </c>
      <c r="Z468" s="434"/>
    </row>
    <row r="469" ht="14.25" customHeight="1">
      <c r="A469" s="454"/>
      <c r="B469" s="448"/>
      <c r="C469" s="454"/>
      <c r="D469" s="487"/>
      <c r="E469" s="487"/>
      <c r="F469" s="487"/>
      <c r="G469" s="487">
        <f t="shared" si="1"/>
        <v>0</v>
      </c>
      <c r="H469" s="451" t="str">
        <f t="shared" si="2"/>
        <v/>
      </c>
      <c r="I469" s="452" t="str">
        <f t="shared" si="8"/>
        <v/>
      </c>
      <c r="J469" s="477"/>
      <c r="K469" s="434"/>
      <c r="L469" s="454" t="str">
        <f t="shared" si="3"/>
        <v/>
      </c>
      <c r="M469" s="455" t="str">
        <f t="array" ref="M469">(IFERROR(if(K469="",IF(J469="","",XLOOKUP(L469,Personnel!$B$4:$G$4,Personnel!$B$5:$G$5)),xLOOKUP(L469,Personnel!$B$4:$G$4,Personnel!$B$6:$G$6)),""))</f>
        <v/>
      </c>
      <c r="N469" s="455">
        <f t="shared" si="4"/>
        <v>0</v>
      </c>
      <c r="O469" s="434"/>
      <c r="P469" s="456" t="str">
        <f t="shared" si="5"/>
        <v/>
      </c>
      <c r="Q469" s="457">
        <f t="shared" si="6"/>
        <v>0</v>
      </c>
      <c r="R469" s="458"/>
      <c r="S469" s="459" t="str">
        <f t="array" ref="S469">IF(B469="","",XLOOKUP($B469,Product,'Product List'!D:D))</f>
        <v/>
      </c>
      <c r="T469" s="454" t="str">
        <f t="array" ref="T469">IF(B469="","",XLOOKUP($B469,Product,'Product List'!E:E))</f>
        <v/>
      </c>
      <c r="U469" s="454" t="str">
        <f t="array" ref="U469">IF(B469="","",XLOOKUP($B469,Product,'Product List'!F:F))</f>
        <v/>
      </c>
      <c r="V469" s="454" t="str">
        <f t="array" ref="V469">IF(B469="","",XLOOKUP($B469,Product,'Product List'!G:G))</f>
        <v/>
      </c>
      <c r="W469" s="434"/>
      <c r="X469" s="434" t="str">
        <f t="array" ref="X469">iferror(xlookup(B469,'Product List'!A:A,'Product List'!P:P),"")</f>
        <v/>
      </c>
      <c r="Y469" s="434">
        <f t="shared" si="10"/>
        <v>0</v>
      </c>
      <c r="Z469" s="434"/>
    </row>
    <row r="470" ht="14.25" customHeight="1">
      <c r="A470" s="454"/>
      <c r="B470" s="448"/>
      <c r="C470" s="454"/>
      <c r="D470" s="487"/>
      <c r="E470" s="487"/>
      <c r="F470" s="487"/>
      <c r="G470" s="487">
        <f t="shared" si="1"/>
        <v>0</v>
      </c>
      <c r="H470" s="451" t="str">
        <f t="shared" si="2"/>
        <v/>
      </c>
      <c r="I470" s="452" t="str">
        <f t="shared" si="8"/>
        <v/>
      </c>
      <c r="J470" s="477"/>
      <c r="K470" s="434"/>
      <c r="L470" s="454" t="str">
        <f t="shared" si="3"/>
        <v/>
      </c>
      <c r="M470" s="455" t="str">
        <f t="array" ref="M470">(IFERROR(if(K470="",IF(J470="","",XLOOKUP(L470,Personnel!$B$4:$G$4,Personnel!$B$5:$G$5)),xLOOKUP(L470,Personnel!$B$4:$G$4,Personnel!$B$6:$G$6)),""))</f>
        <v/>
      </c>
      <c r="N470" s="455">
        <f t="shared" si="4"/>
        <v>0</v>
      </c>
      <c r="O470" s="434"/>
      <c r="P470" s="456" t="str">
        <f t="shared" si="5"/>
        <v/>
      </c>
      <c r="Q470" s="457">
        <f t="shared" si="6"/>
        <v>0</v>
      </c>
      <c r="R470" s="458"/>
      <c r="S470" s="459" t="str">
        <f t="array" ref="S470">IF(B470="","",XLOOKUP($B470,Product,'Product List'!D:D))</f>
        <v/>
      </c>
      <c r="T470" s="454" t="str">
        <f t="array" ref="T470">IF(B470="","",XLOOKUP($B470,Product,'Product List'!E:E))</f>
        <v/>
      </c>
      <c r="U470" s="454" t="str">
        <f t="array" ref="U470">IF(B470="","",XLOOKUP($B470,Product,'Product List'!F:F))</f>
        <v/>
      </c>
      <c r="V470" s="454" t="str">
        <f t="array" ref="V470">IF(B470="","",XLOOKUP($B470,Product,'Product List'!G:G))</f>
        <v/>
      </c>
      <c r="W470" s="434"/>
      <c r="X470" s="434" t="str">
        <f t="array" ref="X470">iferror(xlookup(B470,'Product List'!A:A,'Product List'!P:P),"")</f>
        <v/>
      </c>
      <c r="Y470" s="434">
        <f t="shared" si="10"/>
        <v>0</v>
      </c>
      <c r="Z470" s="434"/>
    </row>
    <row r="471" ht="14.25" customHeight="1">
      <c r="A471" s="454"/>
      <c r="B471" s="448"/>
      <c r="C471" s="454"/>
      <c r="D471" s="487"/>
      <c r="E471" s="487"/>
      <c r="F471" s="487"/>
      <c r="G471" s="487">
        <f t="shared" si="1"/>
        <v>0</v>
      </c>
      <c r="H471" s="451" t="str">
        <f t="shared" si="2"/>
        <v/>
      </c>
      <c r="I471" s="452" t="str">
        <f t="shared" si="8"/>
        <v/>
      </c>
      <c r="J471" s="477"/>
      <c r="K471" s="434"/>
      <c r="L471" s="454" t="str">
        <f t="shared" si="3"/>
        <v/>
      </c>
      <c r="M471" s="455" t="str">
        <f t="array" ref="M471">(IFERROR(if(K471="",IF(J471="","",XLOOKUP(L471,Personnel!$B$4:$G$4,Personnel!$B$5:$G$5)),xLOOKUP(L471,Personnel!$B$4:$G$4,Personnel!$B$6:$G$6)),""))</f>
        <v/>
      </c>
      <c r="N471" s="455">
        <f t="shared" si="4"/>
        <v>0</v>
      </c>
      <c r="O471" s="434"/>
      <c r="P471" s="456" t="str">
        <f t="shared" si="5"/>
        <v/>
      </c>
      <c r="Q471" s="457">
        <f t="shared" si="6"/>
        <v>0</v>
      </c>
      <c r="R471" s="458"/>
      <c r="S471" s="459" t="str">
        <f t="array" ref="S471">IF(B471="","",XLOOKUP($B471,Product,'Product List'!D:D))</f>
        <v/>
      </c>
      <c r="T471" s="454" t="str">
        <f t="array" ref="T471">IF(B471="","",XLOOKUP($B471,Product,'Product List'!E:E))</f>
        <v/>
      </c>
      <c r="U471" s="454" t="str">
        <f t="array" ref="U471">IF(B471="","",XLOOKUP($B471,Product,'Product List'!F:F))</f>
        <v/>
      </c>
      <c r="V471" s="454" t="str">
        <f t="array" ref="V471">IF(B471="","",XLOOKUP($B471,Product,'Product List'!G:G))</f>
        <v/>
      </c>
      <c r="W471" s="434"/>
      <c r="X471" s="434" t="str">
        <f t="array" ref="X471">iferror(xlookup(B471,'Product List'!A:A,'Product List'!P:P),"")</f>
        <v/>
      </c>
      <c r="Y471" s="434">
        <f t="shared" si="10"/>
        <v>0</v>
      </c>
      <c r="Z471" s="434"/>
    </row>
    <row r="472" ht="14.25" customHeight="1">
      <c r="A472" s="454"/>
      <c r="B472" s="448"/>
      <c r="C472" s="454"/>
      <c r="D472" s="487"/>
      <c r="E472" s="487"/>
      <c r="F472" s="487"/>
      <c r="G472" s="487">
        <f t="shared" si="1"/>
        <v>0</v>
      </c>
      <c r="H472" s="451" t="str">
        <f t="shared" si="2"/>
        <v/>
      </c>
      <c r="I472" s="452" t="str">
        <f t="shared" si="8"/>
        <v/>
      </c>
      <c r="J472" s="477"/>
      <c r="K472" s="434"/>
      <c r="L472" s="454" t="str">
        <f t="shared" si="3"/>
        <v/>
      </c>
      <c r="M472" s="455" t="str">
        <f t="array" ref="M472">(IFERROR(if(K472="",IF(J472="","",XLOOKUP(L472,Personnel!$B$4:$G$4,Personnel!$B$5:$G$5)),xLOOKUP(L472,Personnel!$B$4:$G$4,Personnel!$B$6:$G$6)),""))</f>
        <v/>
      </c>
      <c r="N472" s="455">
        <f t="shared" si="4"/>
        <v>0</v>
      </c>
      <c r="O472" s="434"/>
      <c r="P472" s="456" t="str">
        <f t="shared" si="5"/>
        <v/>
      </c>
      <c r="Q472" s="457">
        <f t="shared" si="6"/>
        <v>0</v>
      </c>
      <c r="R472" s="458"/>
      <c r="S472" s="459" t="str">
        <f t="array" ref="S472">IF(B472="","",XLOOKUP($B472,Product,'Product List'!D:D))</f>
        <v/>
      </c>
      <c r="T472" s="454" t="str">
        <f t="array" ref="T472">IF(B472="","",XLOOKUP($B472,Product,'Product List'!E:E))</f>
        <v/>
      </c>
      <c r="U472" s="454" t="str">
        <f t="array" ref="U472">IF(B472="","",XLOOKUP($B472,Product,'Product List'!F:F))</f>
        <v/>
      </c>
      <c r="V472" s="454" t="str">
        <f t="array" ref="V472">IF(B472="","",XLOOKUP($B472,Product,'Product List'!G:G))</f>
        <v/>
      </c>
      <c r="W472" s="434"/>
      <c r="X472" s="434" t="str">
        <f t="array" ref="X472">iferror(xlookup(B472,'Product List'!A:A,'Product List'!P:P),"")</f>
        <v/>
      </c>
      <c r="Y472" s="434">
        <f t="shared" si="10"/>
        <v>0</v>
      </c>
      <c r="Z472" s="434"/>
    </row>
    <row r="473" ht="14.25" customHeight="1">
      <c r="A473" s="454"/>
      <c r="B473" s="448"/>
      <c r="C473" s="454"/>
      <c r="D473" s="487"/>
      <c r="E473" s="487"/>
      <c r="F473" s="487"/>
      <c r="G473" s="487">
        <f t="shared" si="1"/>
        <v>0</v>
      </c>
      <c r="H473" s="451" t="str">
        <f t="shared" si="2"/>
        <v/>
      </c>
      <c r="I473" s="452" t="str">
        <f t="shared" si="8"/>
        <v/>
      </c>
      <c r="J473" s="477"/>
      <c r="K473" s="434"/>
      <c r="L473" s="454" t="str">
        <f t="shared" si="3"/>
        <v/>
      </c>
      <c r="M473" s="455" t="str">
        <f t="array" ref="M473">(IFERROR(if(K473="",IF(J473="","",XLOOKUP(L473,Personnel!$B$4:$G$4,Personnel!$B$5:$G$5)),xLOOKUP(L473,Personnel!$B$4:$G$4,Personnel!$B$6:$G$6)),""))</f>
        <v/>
      </c>
      <c r="N473" s="455">
        <f t="shared" si="4"/>
        <v>0</v>
      </c>
      <c r="O473" s="434"/>
      <c r="P473" s="456" t="str">
        <f t="shared" si="5"/>
        <v/>
      </c>
      <c r="Q473" s="457">
        <f t="shared" si="6"/>
        <v>0</v>
      </c>
      <c r="R473" s="458"/>
      <c r="S473" s="459" t="str">
        <f t="array" ref="S473">IF(B473="","",XLOOKUP($B473,Product,'Product List'!D:D))</f>
        <v/>
      </c>
      <c r="T473" s="454" t="str">
        <f t="array" ref="T473">IF(B473="","",XLOOKUP($B473,Product,'Product List'!E:E))</f>
        <v/>
      </c>
      <c r="U473" s="454" t="str">
        <f t="array" ref="U473">IF(B473="","",XLOOKUP($B473,Product,'Product List'!F:F))</f>
        <v/>
      </c>
      <c r="V473" s="454" t="str">
        <f t="array" ref="V473">IF(B473="","",XLOOKUP($B473,Product,'Product List'!G:G))</f>
        <v/>
      </c>
      <c r="W473" s="434"/>
      <c r="X473" s="434" t="str">
        <f t="array" ref="X473">iferror(xlookup(B473,'Product List'!A:A,'Product List'!P:P),"")</f>
        <v/>
      </c>
      <c r="Y473" s="434">
        <f t="shared" si="10"/>
        <v>0</v>
      </c>
      <c r="Z473" s="434"/>
    </row>
    <row r="474" ht="14.25" customHeight="1">
      <c r="A474" s="454"/>
      <c r="B474" s="448"/>
      <c r="C474" s="454"/>
      <c r="D474" s="487"/>
      <c r="E474" s="487"/>
      <c r="F474" s="487"/>
      <c r="G474" s="487">
        <f t="shared" si="1"/>
        <v>0</v>
      </c>
      <c r="H474" s="451" t="str">
        <f t="shared" si="2"/>
        <v/>
      </c>
      <c r="I474" s="452" t="str">
        <f t="shared" si="8"/>
        <v/>
      </c>
      <c r="J474" s="477"/>
      <c r="K474" s="434"/>
      <c r="L474" s="454" t="str">
        <f t="shared" si="3"/>
        <v/>
      </c>
      <c r="M474" s="455" t="str">
        <f t="array" ref="M474">(IFERROR(if(K474="",IF(J474="","",XLOOKUP(L474,Personnel!$B$4:$G$4,Personnel!$B$5:$G$5)),xLOOKUP(L474,Personnel!$B$4:$G$4,Personnel!$B$6:$G$6)),""))</f>
        <v/>
      </c>
      <c r="N474" s="455">
        <f t="shared" si="4"/>
        <v>0</v>
      </c>
      <c r="O474" s="434"/>
      <c r="P474" s="456" t="str">
        <f t="shared" si="5"/>
        <v/>
      </c>
      <c r="Q474" s="457">
        <f t="shared" si="6"/>
        <v>0</v>
      </c>
      <c r="R474" s="458"/>
      <c r="S474" s="459" t="str">
        <f t="array" ref="S474">IF(B474="","",XLOOKUP($B474,Product,'Product List'!D:D))</f>
        <v/>
      </c>
      <c r="T474" s="454" t="str">
        <f t="array" ref="T474">IF(B474="","",XLOOKUP($B474,Product,'Product List'!E:E))</f>
        <v/>
      </c>
      <c r="U474" s="454" t="str">
        <f t="array" ref="U474">IF(B474="","",XLOOKUP($B474,Product,'Product List'!F:F))</f>
        <v/>
      </c>
      <c r="V474" s="454" t="str">
        <f t="array" ref="V474">IF(B474="","",XLOOKUP($B474,Product,'Product List'!G:G))</f>
        <v/>
      </c>
      <c r="W474" s="434"/>
      <c r="X474" s="434" t="str">
        <f t="array" ref="X474">iferror(xlookup(B474,'Product List'!A:A,'Product List'!P:P),"")</f>
        <v/>
      </c>
      <c r="Y474" s="434">
        <f t="shared" si="10"/>
        <v>0</v>
      </c>
      <c r="Z474" s="434"/>
    </row>
    <row r="475" ht="14.25" customHeight="1">
      <c r="A475" s="454"/>
      <c r="B475" s="448"/>
      <c r="C475" s="454"/>
      <c r="D475" s="487"/>
      <c r="E475" s="487"/>
      <c r="F475" s="487"/>
      <c r="G475" s="487">
        <f t="shared" si="1"/>
        <v>0</v>
      </c>
      <c r="H475" s="451" t="str">
        <f t="shared" si="2"/>
        <v/>
      </c>
      <c r="I475" s="452" t="str">
        <f t="shared" si="8"/>
        <v/>
      </c>
      <c r="J475" s="477"/>
      <c r="K475" s="434"/>
      <c r="L475" s="454" t="str">
        <f t="shared" si="3"/>
        <v/>
      </c>
      <c r="M475" s="455" t="str">
        <f t="array" ref="M475">(IFERROR(if(K475="",IF(J475="","",XLOOKUP(L475,Personnel!$B$4:$G$4,Personnel!$B$5:$G$5)),xLOOKUP(L475,Personnel!$B$4:$G$4,Personnel!$B$6:$G$6)),""))</f>
        <v/>
      </c>
      <c r="N475" s="455">
        <f t="shared" si="4"/>
        <v>0</v>
      </c>
      <c r="O475" s="434"/>
      <c r="P475" s="456" t="str">
        <f t="shared" si="5"/>
        <v/>
      </c>
      <c r="Q475" s="457">
        <f t="shared" si="6"/>
        <v>0</v>
      </c>
      <c r="R475" s="458"/>
      <c r="S475" s="459" t="str">
        <f t="array" ref="S475">IF(B475="","",XLOOKUP($B475,Product,'Product List'!D:D))</f>
        <v/>
      </c>
      <c r="T475" s="454" t="str">
        <f t="array" ref="T475">IF(B475="","",XLOOKUP($B475,Product,'Product List'!E:E))</f>
        <v/>
      </c>
      <c r="U475" s="454" t="str">
        <f t="array" ref="U475">IF(B475="","",XLOOKUP($B475,Product,'Product List'!F:F))</f>
        <v/>
      </c>
      <c r="V475" s="454" t="str">
        <f t="array" ref="V475">IF(B475="","",XLOOKUP($B475,Product,'Product List'!G:G))</f>
        <v/>
      </c>
      <c r="W475" s="434"/>
      <c r="X475" s="434" t="str">
        <f t="array" ref="X475">iferror(xlookup(B475,'Product List'!A:A,'Product List'!P:P),"")</f>
        <v/>
      </c>
      <c r="Y475" s="434">
        <f t="shared" si="10"/>
        <v>0</v>
      </c>
      <c r="Z475" s="434"/>
    </row>
    <row r="476" ht="14.25" customHeight="1">
      <c r="A476" s="454"/>
      <c r="B476" s="448"/>
      <c r="C476" s="454"/>
      <c r="D476" s="487"/>
      <c r="E476" s="487"/>
      <c r="F476" s="487"/>
      <c r="G476" s="487">
        <f t="shared" si="1"/>
        <v>0</v>
      </c>
      <c r="H476" s="451" t="str">
        <f t="shared" si="2"/>
        <v/>
      </c>
      <c r="I476" s="452" t="str">
        <f t="shared" si="8"/>
        <v/>
      </c>
      <c r="J476" s="477"/>
      <c r="K476" s="434"/>
      <c r="L476" s="454" t="str">
        <f t="shared" si="3"/>
        <v/>
      </c>
      <c r="M476" s="455" t="str">
        <f t="array" ref="M476">(IFERROR(if(K476="",IF(J476="","",XLOOKUP(L476,Personnel!$B$4:$G$4,Personnel!$B$5:$G$5)),xLOOKUP(L476,Personnel!$B$4:$G$4,Personnel!$B$6:$G$6)),""))</f>
        <v/>
      </c>
      <c r="N476" s="455">
        <f t="shared" si="4"/>
        <v>0</v>
      </c>
      <c r="O476" s="434"/>
      <c r="P476" s="456" t="str">
        <f t="shared" si="5"/>
        <v/>
      </c>
      <c r="Q476" s="457">
        <f t="shared" si="6"/>
        <v>0</v>
      </c>
      <c r="R476" s="458"/>
      <c r="S476" s="459" t="str">
        <f t="array" ref="S476">IF(B476="","",XLOOKUP($B476,Product,'Product List'!D:D))</f>
        <v/>
      </c>
      <c r="T476" s="454" t="str">
        <f t="array" ref="T476">IF(B476="","",XLOOKUP($B476,Product,'Product List'!E:E))</f>
        <v/>
      </c>
      <c r="U476" s="454" t="str">
        <f t="array" ref="U476">IF(B476="","",XLOOKUP($B476,Product,'Product List'!F:F))</f>
        <v/>
      </c>
      <c r="V476" s="454" t="str">
        <f t="array" ref="V476">IF(B476="","",XLOOKUP($B476,Product,'Product List'!G:G))</f>
        <v/>
      </c>
      <c r="W476" s="434"/>
      <c r="X476" s="434" t="str">
        <f t="array" ref="X476">iferror(xlookup(B476,'Product List'!A:A,'Product List'!P:P),"")</f>
        <v/>
      </c>
      <c r="Y476" s="434">
        <f t="shared" si="10"/>
        <v>0</v>
      </c>
      <c r="Z476" s="434"/>
    </row>
    <row r="477" ht="14.25" customHeight="1">
      <c r="A477" s="454"/>
      <c r="B477" s="448"/>
      <c r="C477" s="454"/>
      <c r="D477" s="487"/>
      <c r="E477" s="487"/>
      <c r="F477" s="487"/>
      <c r="G477" s="487">
        <f t="shared" si="1"/>
        <v>0</v>
      </c>
      <c r="H477" s="451" t="str">
        <f t="shared" si="2"/>
        <v/>
      </c>
      <c r="I477" s="452" t="str">
        <f t="shared" si="8"/>
        <v/>
      </c>
      <c r="J477" s="477"/>
      <c r="K477" s="434"/>
      <c r="L477" s="454" t="str">
        <f t="shared" si="3"/>
        <v/>
      </c>
      <c r="M477" s="455" t="str">
        <f t="array" ref="M477">(IFERROR(if(K477="",IF(J477="","",XLOOKUP(L477,Personnel!$B$4:$G$4,Personnel!$B$5:$G$5)),xLOOKUP(L477,Personnel!$B$4:$G$4,Personnel!$B$6:$G$6)),""))</f>
        <v/>
      </c>
      <c r="N477" s="455">
        <f t="shared" si="4"/>
        <v>0</v>
      </c>
      <c r="O477" s="434"/>
      <c r="P477" s="456" t="str">
        <f t="shared" si="5"/>
        <v/>
      </c>
      <c r="Q477" s="457">
        <f t="shared" si="6"/>
        <v>0</v>
      </c>
      <c r="R477" s="458"/>
      <c r="S477" s="459" t="str">
        <f t="array" ref="S477">IF(B477="","",XLOOKUP($B477,Product,'Product List'!D:D))</f>
        <v/>
      </c>
      <c r="T477" s="454" t="str">
        <f t="array" ref="T477">IF(B477="","",XLOOKUP($B477,Product,'Product List'!E:E))</f>
        <v/>
      </c>
      <c r="U477" s="454" t="str">
        <f t="array" ref="U477">IF(B477="","",XLOOKUP($B477,Product,'Product List'!F:F))</f>
        <v/>
      </c>
      <c r="V477" s="454" t="str">
        <f t="array" ref="V477">IF(B477="","",XLOOKUP($B477,Product,'Product List'!G:G))</f>
        <v/>
      </c>
      <c r="W477" s="434"/>
      <c r="X477" s="434" t="str">
        <f t="array" ref="X477">iferror(xlookup(B477,'Product List'!A:A,'Product List'!P:P),"")</f>
        <v/>
      </c>
      <c r="Y477" s="434">
        <f t="shared" si="10"/>
        <v>0</v>
      </c>
      <c r="Z477" s="434"/>
    </row>
    <row r="478" ht="14.25" customHeight="1">
      <c r="A478" s="454"/>
      <c r="B478" s="448"/>
      <c r="C478" s="454"/>
      <c r="D478" s="487"/>
      <c r="E478" s="487"/>
      <c r="F478" s="487"/>
      <c r="G478" s="487">
        <f t="shared" si="1"/>
        <v>0</v>
      </c>
      <c r="H478" s="451" t="str">
        <f t="shared" si="2"/>
        <v/>
      </c>
      <c r="I478" s="452" t="str">
        <f t="shared" si="8"/>
        <v/>
      </c>
      <c r="J478" s="477"/>
      <c r="K478" s="434"/>
      <c r="L478" s="454" t="str">
        <f t="shared" si="3"/>
        <v/>
      </c>
      <c r="M478" s="455" t="str">
        <f t="array" ref="M478">(IFERROR(if(K478="",IF(J478="","",XLOOKUP(L478,Personnel!$B$4:$G$4,Personnel!$B$5:$G$5)),xLOOKUP(L478,Personnel!$B$4:$G$4,Personnel!$B$6:$G$6)),""))</f>
        <v/>
      </c>
      <c r="N478" s="455">
        <f t="shared" si="4"/>
        <v>0</v>
      </c>
      <c r="O478" s="434"/>
      <c r="P478" s="456" t="str">
        <f t="shared" si="5"/>
        <v/>
      </c>
      <c r="Q478" s="457">
        <f t="shared" si="6"/>
        <v>0</v>
      </c>
      <c r="R478" s="458"/>
      <c r="S478" s="459" t="str">
        <f t="array" ref="S478">IF(B478="","",XLOOKUP($B478,Product,'Product List'!D:D))</f>
        <v/>
      </c>
      <c r="T478" s="454" t="str">
        <f t="array" ref="T478">IF(B478="","",XLOOKUP($B478,Product,'Product List'!E:E))</f>
        <v/>
      </c>
      <c r="U478" s="454" t="str">
        <f t="array" ref="U478">IF(B478="","",XLOOKUP($B478,Product,'Product List'!F:F))</f>
        <v/>
      </c>
      <c r="V478" s="454" t="str">
        <f t="array" ref="V478">IF(B478="","",XLOOKUP($B478,Product,'Product List'!G:G))</f>
        <v/>
      </c>
      <c r="W478" s="434"/>
      <c r="X478" s="434" t="str">
        <f t="array" ref="X478">iferror(xlookup(B478,'Product List'!A:A,'Product List'!P:P),"")</f>
        <v/>
      </c>
      <c r="Y478" s="434">
        <f t="shared" si="10"/>
        <v>0</v>
      </c>
      <c r="Z478" s="434"/>
    </row>
    <row r="479" ht="14.25" customHeight="1">
      <c r="A479" s="454"/>
      <c r="B479" s="448"/>
      <c r="C479" s="454"/>
      <c r="D479" s="487"/>
      <c r="E479" s="487"/>
      <c r="F479" s="487"/>
      <c r="G479" s="487">
        <f t="shared" si="1"/>
        <v>0</v>
      </c>
      <c r="H479" s="451" t="str">
        <f t="shared" si="2"/>
        <v/>
      </c>
      <c r="I479" s="452" t="str">
        <f t="shared" si="8"/>
        <v/>
      </c>
      <c r="J479" s="477"/>
      <c r="K479" s="434"/>
      <c r="L479" s="454" t="str">
        <f t="shared" si="3"/>
        <v/>
      </c>
      <c r="M479" s="455" t="str">
        <f t="array" ref="M479">(IFERROR(if(K479="",IF(J479="","",XLOOKUP(L479,Personnel!$B$4:$G$4,Personnel!$B$5:$G$5)),xLOOKUP(L479,Personnel!$B$4:$G$4,Personnel!$B$6:$G$6)),""))</f>
        <v/>
      </c>
      <c r="N479" s="455">
        <f t="shared" si="4"/>
        <v>0</v>
      </c>
      <c r="O479" s="434"/>
      <c r="P479" s="456" t="str">
        <f t="shared" si="5"/>
        <v/>
      </c>
      <c r="Q479" s="457">
        <f t="shared" si="6"/>
        <v>0</v>
      </c>
      <c r="R479" s="458"/>
      <c r="S479" s="459" t="str">
        <f t="array" ref="S479">IF(B479="","",XLOOKUP($B479,Product,'Product List'!D:D))</f>
        <v/>
      </c>
      <c r="T479" s="454" t="str">
        <f t="array" ref="T479">IF(B479="","",XLOOKUP($B479,Product,'Product List'!E:E))</f>
        <v/>
      </c>
      <c r="U479" s="454" t="str">
        <f t="array" ref="U479">IF(B479="","",XLOOKUP($B479,Product,'Product List'!F:F))</f>
        <v/>
      </c>
      <c r="V479" s="454" t="str">
        <f t="array" ref="V479">IF(B479="","",XLOOKUP($B479,Product,'Product List'!G:G))</f>
        <v/>
      </c>
      <c r="W479" s="434"/>
      <c r="X479" s="434" t="str">
        <f t="array" ref="X479">iferror(xlookup(B479,'Product List'!A:A,'Product List'!P:P),"")</f>
        <v/>
      </c>
      <c r="Y479" s="434">
        <f t="shared" si="10"/>
        <v>0</v>
      </c>
      <c r="Z479" s="434"/>
    </row>
    <row r="480" ht="14.25" customHeight="1">
      <c r="A480" s="454"/>
      <c r="B480" s="448"/>
      <c r="C480" s="454"/>
      <c r="D480" s="487"/>
      <c r="E480" s="487"/>
      <c r="F480" s="487"/>
      <c r="G480" s="487">
        <f t="shared" si="1"/>
        <v>0</v>
      </c>
      <c r="H480" s="451" t="str">
        <f t="shared" si="2"/>
        <v/>
      </c>
      <c r="I480" s="452" t="str">
        <f t="shared" si="8"/>
        <v/>
      </c>
      <c r="J480" s="477"/>
      <c r="K480" s="434"/>
      <c r="L480" s="454" t="str">
        <f t="shared" si="3"/>
        <v/>
      </c>
      <c r="M480" s="455" t="str">
        <f t="array" ref="M480">(IFERROR(if(K480="",IF(J480="","",XLOOKUP(L480,Personnel!$B$4:$G$4,Personnel!$B$5:$G$5)),xLOOKUP(L480,Personnel!$B$4:$G$4,Personnel!$B$6:$G$6)),""))</f>
        <v/>
      </c>
      <c r="N480" s="455">
        <f t="shared" si="4"/>
        <v>0</v>
      </c>
      <c r="O480" s="434"/>
      <c r="P480" s="456" t="str">
        <f t="shared" si="5"/>
        <v/>
      </c>
      <c r="Q480" s="457">
        <f t="shared" si="6"/>
        <v>0</v>
      </c>
      <c r="R480" s="458"/>
      <c r="S480" s="459" t="str">
        <f t="array" ref="S480">IF(B480="","",XLOOKUP($B480,Product,'Product List'!D:D))</f>
        <v/>
      </c>
      <c r="T480" s="454" t="str">
        <f t="array" ref="T480">IF(B480="","",XLOOKUP($B480,Product,'Product List'!E:E))</f>
        <v/>
      </c>
      <c r="U480" s="454" t="str">
        <f t="array" ref="U480">IF(B480="","",XLOOKUP($B480,Product,'Product List'!F:F))</f>
        <v/>
      </c>
      <c r="V480" s="454" t="str">
        <f t="array" ref="V480">IF(B480="","",XLOOKUP($B480,Product,'Product List'!G:G))</f>
        <v/>
      </c>
      <c r="W480" s="434"/>
      <c r="X480" s="434" t="str">
        <f t="array" ref="X480">iferror(xlookup(B480,'Product List'!A:A,'Product List'!P:P),"")</f>
        <v/>
      </c>
      <c r="Y480" s="434">
        <f t="shared" si="10"/>
        <v>0</v>
      </c>
      <c r="Z480" s="434"/>
    </row>
    <row r="481" ht="14.25" customHeight="1">
      <c r="A481" s="454"/>
      <c r="B481" s="448"/>
      <c r="C481" s="454"/>
      <c r="D481" s="487"/>
      <c r="E481" s="487"/>
      <c r="F481" s="487"/>
      <c r="G481" s="487">
        <f t="shared" si="1"/>
        <v>0</v>
      </c>
      <c r="H481" s="451" t="str">
        <f t="shared" si="2"/>
        <v/>
      </c>
      <c r="I481" s="452" t="str">
        <f t="shared" si="8"/>
        <v/>
      </c>
      <c r="J481" s="477"/>
      <c r="K481" s="434"/>
      <c r="L481" s="454" t="str">
        <f t="shared" si="3"/>
        <v/>
      </c>
      <c r="M481" s="455" t="str">
        <f t="array" ref="M481">(IFERROR(if(K481="",IF(J481="","",XLOOKUP(L481,Personnel!$B$4:$G$4,Personnel!$B$5:$G$5)),xLOOKUP(L481,Personnel!$B$4:$G$4,Personnel!$B$6:$G$6)),""))</f>
        <v/>
      </c>
      <c r="N481" s="455">
        <f t="shared" si="4"/>
        <v>0</v>
      </c>
      <c r="O481" s="434"/>
      <c r="P481" s="456" t="str">
        <f t="shared" si="5"/>
        <v/>
      </c>
      <c r="Q481" s="457">
        <f t="shared" si="6"/>
        <v>0</v>
      </c>
      <c r="R481" s="458"/>
      <c r="S481" s="459" t="str">
        <f t="array" ref="S481">IF(B481="","",XLOOKUP($B481,Product,'Product List'!D:D))</f>
        <v/>
      </c>
      <c r="T481" s="454" t="str">
        <f t="array" ref="T481">IF(B481="","",XLOOKUP($B481,Product,'Product List'!E:E))</f>
        <v/>
      </c>
      <c r="U481" s="454" t="str">
        <f t="array" ref="U481">IF(B481="","",XLOOKUP($B481,Product,'Product List'!F:F))</f>
        <v/>
      </c>
      <c r="V481" s="454" t="str">
        <f t="array" ref="V481">IF(B481="","",XLOOKUP($B481,Product,'Product List'!G:G))</f>
        <v/>
      </c>
      <c r="W481" s="434"/>
      <c r="X481" s="434" t="str">
        <f t="array" ref="X481">iferror(xlookup(B481,'Product List'!A:A,'Product List'!P:P),"")</f>
        <v/>
      </c>
      <c r="Y481" s="434">
        <f t="shared" si="10"/>
        <v>0</v>
      </c>
      <c r="Z481" s="434"/>
    </row>
    <row r="482" ht="14.25" customHeight="1">
      <c r="A482" s="454"/>
      <c r="B482" s="448"/>
      <c r="C482" s="454"/>
      <c r="D482" s="487"/>
      <c r="E482" s="487"/>
      <c r="F482" s="487"/>
      <c r="G482" s="487">
        <f t="shared" si="1"/>
        <v>0</v>
      </c>
      <c r="H482" s="451" t="str">
        <f t="shared" si="2"/>
        <v/>
      </c>
      <c r="I482" s="452" t="str">
        <f t="shared" si="8"/>
        <v/>
      </c>
      <c r="J482" s="477"/>
      <c r="K482" s="434"/>
      <c r="L482" s="454" t="str">
        <f t="shared" si="3"/>
        <v/>
      </c>
      <c r="M482" s="455" t="str">
        <f t="array" ref="M482">(IFERROR(if(K482="",IF(J482="","",XLOOKUP(L482,Personnel!$B$4:$G$4,Personnel!$B$5:$G$5)),xLOOKUP(L482,Personnel!$B$4:$G$4,Personnel!$B$6:$G$6)),""))</f>
        <v/>
      </c>
      <c r="N482" s="455">
        <f t="shared" si="4"/>
        <v>0</v>
      </c>
      <c r="O482" s="434"/>
      <c r="P482" s="456" t="str">
        <f t="shared" si="5"/>
        <v/>
      </c>
      <c r="Q482" s="457">
        <f t="shared" si="6"/>
        <v>0</v>
      </c>
      <c r="R482" s="458"/>
      <c r="S482" s="459" t="str">
        <f t="array" ref="S482">IF(B482="","",XLOOKUP($B482,Product,'Product List'!D:D))</f>
        <v/>
      </c>
      <c r="T482" s="454" t="str">
        <f t="array" ref="T482">IF(B482="","",XLOOKUP($B482,Product,'Product List'!E:E))</f>
        <v/>
      </c>
      <c r="U482" s="454" t="str">
        <f t="array" ref="U482">IF(B482="","",XLOOKUP($B482,Product,'Product List'!F:F))</f>
        <v/>
      </c>
      <c r="V482" s="454" t="str">
        <f t="array" ref="V482">IF(B482="","",XLOOKUP($B482,Product,'Product List'!G:G))</f>
        <v/>
      </c>
      <c r="W482" s="434"/>
      <c r="X482" s="434" t="str">
        <f t="array" ref="X482">iferror(xlookup(B482,'Product List'!A:A,'Product List'!P:P),"")</f>
        <v/>
      </c>
      <c r="Y482" s="434">
        <f t="shared" si="10"/>
        <v>0</v>
      </c>
      <c r="Z482" s="434"/>
    </row>
    <row r="483" ht="14.25" customHeight="1">
      <c r="A483" s="454"/>
      <c r="B483" s="448"/>
      <c r="C483" s="454"/>
      <c r="D483" s="487"/>
      <c r="E483" s="487"/>
      <c r="F483" s="487"/>
      <c r="G483" s="487">
        <f t="shared" si="1"/>
        <v>0</v>
      </c>
      <c r="H483" s="451" t="str">
        <f t="shared" si="2"/>
        <v/>
      </c>
      <c r="I483" s="452" t="str">
        <f t="shared" si="8"/>
        <v/>
      </c>
      <c r="J483" s="477"/>
      <c r="K483" s="434"/>
      <c r="L483" s="454" t="str">
        <f t="shared" si="3"/>
        <v/>
      </c>
      <c r="M483" s="455" t="str">
        <f t="array" ref="M483">(IFERROR(if(K483="",IF(J483="","",XLOOKUP(L483,Personnel!$B$4:$G$4,Personnel!$B$5:$G$5)),xLOOKUP(L483,Personnel!$B$4:$G$4,Personnel!$B$6:$G$6)),""))</f>
        <v/>
      </c>
      <c r="N483" s="455">
        <f t="shared" si="4"/>
        <v>0</v>
      </c>
      <c r="O483" s="434"/>
      <c r="P483" s="456" t="str">
        <f t="shared" si="5"/>
        <v/>
      </c>
      <c r="Q483" s="457">
        <f t="shared" si="6"/>
        <v>0</v>
      </c>
      <c r="R483" s="458"/>
      <c r="S483" s="459" t="str">
        <f t="array" ref="S483">IF(B483="","",XLOOKUP($B483,Product,'Product List'!D:D))</f>
        <v/>
      </c>
      <c r="T483" s="454" t="str">
        <f t="array" ref="T483">IF(B483="","",XLOOKUP($B483,Product,'Product List'!E:E))</f>
        <v/>
      </c>
      <c r="U483" s="454" t="str">
        <f t="array" ref="U483">IF(B483="","",XLOOKUP($B483,Product,'Product List'!F:F))</f>
        <v/>
      </c>
      <c r="V483" s="454" t="str">
        <f t="array" ref="V483">IF(B483="","",XLOOKUP($B483,Product,'Product List'!G:G))</f>
        <v/>
      </c>
      <c r="W483" s="434"/>
      <c r="X483" s="434" t="str">
        <f t="array" ref="X483">iferror(xlookup(B483,'Product List'!A:A,'Product List'!P:P),"")</f>
        <v/>
      </c>
      <c r="Y483" s="434">
        <f t="shared" si="10"/>
        <v>0</v>
      </c>
      <c r="Z483" s="434"/>
    </row>
    <row r="484" ht="14.25" customHeight="1">
      <c r="A484" s="454"/>
      <c r="B484" s="448"/>
      <c r="C484" s="454"/>
      <c r="D484" s="487"/>
      <c r="E484" s="487"/>
      <c r="F484" s="487"/>
      <c r="G484" s="487">
        <f t="shared" si="1"/>
        <v>0</v>
      </c>
      <c r="H484" s="451" t="str">
        <f t="shared" si="2"/>
        <v/>
      </c>
      <c r="I484" s="452" t="str">
        <f t="shared" si="8"/>
        <v/>
      </c>
      <c r="J484" s="477"/>
      <c r="K484" s="434"/>
      <c r="L484" s="454" t="str">
        <f t="shared" si="3"/>
        <v/>
      </c>
      <c r="M484" s="455" t="str">
        <f t="array" ref="M484">(IFERROR(if(K484="",IF(J484="","",XLOOKUP(L484,Personnel!$B$4:$G$4,Personnel!$B$5:$G$5)),xLOOKUP(L484,Personnel!$B$4:$G$4,Personnel!$B$6:$G$6)),""))</f>
        <v/>
      </c>
      <c r="N484" s="455">
        <f t="shared" si="4"/>
        <v>0</v>
      </c>
      <c r="O484" s="434"/>
      <c r="P484" s="456" t="str">
        <f t="shared" si="5"/>
        <v/>
      </c>
      <c r="Q484" s="457">
        <f t="shared" si="6"/>
        <v>0</v>
      </c>
      <c r="R484" s="458"/>
      <c r="S484" s="459" t="str">
        <f t="array" ref="S484">IF(B484="","",XLOOKUP($B484,Product,'Product List'!D:D))</f>
        <v/>
      </c>
      <c r="T484" s="454" t="str">
        <f t="array" ref="T484">IF(B484="","",XLOOKUP($B484,Product,'Product List'!E:E))</f>
        <v/>
      </c>
      <c r="U484" s="454" t="str">
        <f t="array" ref="U484">IF(B484="","",XLOOKUP($B484,Product,'Product List'!F:F))</f>
        <v/>
      </c>
      <c r="V484" s="454" t="str">
        <f t="array" ref="V484">IF(B484="","",XLOOKUP($B484,Product,'Product List'!G:G))</f>
        <v/>
      </c>
      <c r="W484" s="434"/>
      <c r="X484" s="434" t="str">
        <f t="array" ref="X484">iferror(xlookup(B484,'Product List'!A:A,'Product List'!P:P),"")</f>
        <v/>
      </c>
      <c r="Y484" s="434">
        <f t="shared" si="10"/>
        <v>0</v>
      </c>
      <c r="Z484" s="434"/>
    </row>
    <row r="485" ht="14.25" customHeight="1">
      <c r="A485" s="454"/>
      <c r="B485" s="448"/>
      <c r="C485" s="454"/>
      <c r="D485" s="487"/>
      <c r="E485" s="487"/>
      <c r="F485" s="487"/>
      <c r="G485" s="487">
        <f t="shared" si="1"/>
        <v>0</v>
      </c>
      <c r="H485" s="451" t="str">
        <f t="shared" si="2"/>
        <v/>
      </c>
      <c r="I485" s="452" t="str">
        <f t="shared" si="8"/>
        <v/>
      </c>
      <c r="J485" s="477"/>
      <c r="K485" s="434"/>
      <c r="L485" s="454" t="str">
        <f t="shared" si="3"/>
        <v/>
      </c>
      <c r="M485" s="455" t="str">
        <f t="array" ref="M485">(IFERROR(if(K485="",IF(J485="","",XLOOKUP(L485,Personnel!$B$4:$G$4,Personnel!$B$5:$G$5)),xLOOKUP(L485,Personnel!$B$4:$G$4,Personnel!$B$6:$G$6)),""))</f>
        <v/>
      </c>
      <c r="N485" s="455">
        <f t="shared" si="4"/>
        <v>0</v>
      </c>
      <c r="O485" s="434"/>
      <c r="P485" s="456" t="str">
        <f t="shared" si="5"/>
        <v/>
      </c>
      <c r="Q485" s="457">
        <f t="shared" si="6"/>
        <v>0</v>
      </c>
      <c r="R485" s="458"/>
      <c r="S485" s="459" t="str">
        <f t="array" ref="S485">IF(B485="","",XLOOKUP($B485,Product,'Product List'!D:D))</f>
        <v/>
      </c>
      <c r="T485" s="454" t="str">
        <f t="array" ref="T485">IF(B485="","",XLOOKUP($B485,Product,'Product List'!E:E))</f>
        <v/>
      </c>
      <c r="U485" s="454" t="str">
        <f t="array" ref="U485">IF(B485="","",XLOOKUP($B485,Product,'Product List'!F:F))</f>
        <v/>
      </c>
      <c r="V485" s="454" t="str">
        <f t="array" ref="V485">IF(B485="","",XLOOKUP($B485,Product,'Product List'!G:G))</f>
        <v/>
      </c>
      <c r="W485" s="434"/>
      <c r="X485" s="434" t="str">
        <f t="array" ref="X485">iferror(xlookup(B485,'Product List'!A:A,'Product List'!P:P),"")</f>
        <v/>
      </c>
      <c r="Y485" s="434">
        <f t="shared" si="10"/>
        <v>0</v>
      </c>
      <c r="Z485" s="434"/>
    </row>
    <row r="486" ht="14.25" customHeight="1">
      <c r="A486" s="454"/>
      <c r="B486" s="448"/>
      <c r="C486" s="454"/>
      <c r="D486" s="487"/>
      <c r="E486" s="487"/>
      <c r="F486" s="487"/>
      <c r="G486" s="487">
        <f t="shared" si="1"/>
        <v>0</v>
      </c>
      <c r="H486" s="451" t="str">
        <f t="shared" si="2"/>
        <v/>
      </c>
      <c r="I486" s="452" t="str">
        <f t="shared" si="8"/>
        <v/>
      </c>
      <c r="J486" s="477"/>
      <c r="K486" s="434"/>
      <c r="L486" s="454" t="str">
        <f t="shared" si="3"/>
        <v/>
      </c>
      <c r="M486" s="455" t="str">
        <f t="array" ref="M486">(IFERROR(if(K486="",IF(J486="","",XLOOKUP(L486,Personnel!$B$4:$G$4,Personnel!$B$5:$G$5)),xLOOKUP(L486,Personnel!$B$4:$G$4,Personnel!$B$6:$G$6)),""))</f>
        <v/>
      </c>
      <c r="N486" s="455">
        <f t="shared" si="4"/>
        <v>0</v>
      </c>
      <c r="O486" s="434"/>
      <c r="P486" s="456" t="str">
        <f t="shared" si="5"/>
        <v/>
      </c>
      <c r="Q486" s="457">
        <f t="shared" si="6"/>
        <v>0</v>
      </c>
      <c r="R486" s="458"/>
      <c r="S486" s="459" t="str">
        <f t="array" ref="S486">IF(B486="","",XLOOKUP($B486,Product,'Product List'!D:D))</f>
        <v/>
      </c>
      <c r="T486" s="454" t="str">
        <f t="array" ref="T486">IF(B486="","",XLOOKUP($B486,Product,'Product List'!E:E))</f>
        <v/>
      </c>
      <c r="U486" s="454" t="str">
        <f t="array" ref="U486">IF(B486="","",XLOOKUP($B486,Product,'Product List'!F:F))</f>
        <v/>
      </c>
      <c r="V486" s="454" t="str">
        <f t="array" ref="V486">IF(B486="","",XLOOKUP($B486,Product,'Product List'!G:G))</f>
        <v/>
      </c>
      <c r="W486" s="434"/>
      <c r="X486" s="434" t="str">
        <f t="array" ref="X486">iferror(xlookup(B486,'Product List'!A:A,'Product List'!P:P),"")</f>
        <v/>
      </c>
      <c r="Y486" s="434">
        <f t="shared" si="10"/>
        <v>0</v>
      </c>
      <c r="Z486" s="434"/>
    </row>
    <row r="487" ht="14.25" customHeight="1">
      <c r="A487" s="454"/>
      <c r="B487" s="448"/>
      <c r="C487" s="454"/>
      <c r="D487" s="487"/>
      <c r="E487" s="487"/>
      <c r="F487" s="487"/>
      <c r="G487" s="487">
        <f t="shared" si="1"/>
        <v>0</v>
      </c>
      <c r="H487" s="451" t="str">
        <f t="shared" si="2"/>
        <v/>
      </c>
      <c r="I487" s="452" t="str">
        <f t="shared" si="8"/>
        <v/>
      </c>
      <c r="J487" s="477"/>
      <c r="K487" s="434"/>
      <c r="L487" s="454" t="str">
        <f t="shared" si="3"/>
        <v/>
      </c>
      <c r="M487" s="455" t="str">
        <f t="array" ref="M487">(IFERROR(if(K487="",IF(J487="","",XLOOKUP(L487,Personnel!$B$4:$G$4,Personnel!$B$5:$G$5)),xLOOKUP(L487,Personnel!$B$4:$G$4,Personnel!$B$6:$G$6)),""))</f>
        <v/>
      </c>
      <c r="N487" s="455">
        <f t="shared" si="4"/>
        <v>0</v>
      </c>
      <c r="O487" s="434"/>
      <c r="P487" s="456" t="str">
        <f t="shared" si="5"/>
        <v/>
      </c>
      <c r="Q487" s="457">
        <f t="shared" si="6"/>
        <v>0</v>
      </c>
      <c r="R487" s="458"/>
      <c r="S487" s="459" t="str">
        <f t="array" ref="S487">IF(B487="","",XLOOKUP($B487,Product,'Product List'!D:D))</f>
        <v/>
      </c>
      <c r="T487" s="454" t="str">
        <f t="array" ref="T487">IF(B487="","",XLOOKUP($B487,Product,'Product List'!E:E))</f>
        <v/>
      </c>
      <c r="U487" s="454" t="str">
        <f t="array" ref="U487">IF(B487="","",XLOOKUP($B487,Product,'Product List'!F:F))</f>
        <v/>
      </c>
      <c r="V487" s="454" t="str">
        <f t="array" ref="V487">IF(B487="","",XLOOKUP($B487,Product,'Product List'!G:G))</f>
        <v/>
      </c>
      <c r="W487" s="434"/>
      <c r="X487" s="434" t="str">
        <f t="array" ref="X487">iferror(xlookup(B487,'Product List'!A:A,'Product List'!P:P),"")</f>
        <v/>
      </c>
      <c r="Y487" s="434">
        <f t="shared" si="10"/>
        <v>0</v>
      </c>
      <c r="Z487" s="434"/>
    </row>
    <row r="488" ht="14.25" customHeight="1">
      <c r="A488" s="454"/>
      <c r="B488" s="448"/>
      <c r="C488" s="454"/>
      <c r="D488" s="487"/>
      <c r="E488" s="487"/>
      <c r="F488" s="487"/>
      <c r="G488" s="487">
        <f t="shared" si="1"/>
        <v>0</v>
      </c>
      <c r="H488" s="451" t="str">
        <f t="shared" si="2"/>
        <v/>
      </c>
      <c r="I488" s="452" t="str">
        <f t="shared" si="8"/>
        <v/>
      </c>
      <c r="J488" s="477"/>
      <c r="K488" s="434"/>
      <c r="L488" s="454" t="str">
        <f t="shared" si="3"/>
        <v/>
      </c>
      <c r="M488" s="455" t="str">
        <f t="array" ref="M488">(IFERROR(if(K488="",IF(J488="","",XLOOKUP(L488,Personnel!$B$4:$G$4,Personnel!$B$5:$G$5)),xLOOKUP(L488,Personnel!$B$4:$G$4,Personnel!$B$6:$G$6)),""))</f>
        <v/>
      </c>
      <c r="N488" s="455">
        <f t="shared" si="4"/>
        <v>0</v>
      </c>
      <c r="O488" s="434"/>
      <c r="P488" s="456" t="str">
        <f t="shared" si="5"/>
        <v/>
      </c>
      <c r="Q488" s="457">
        <f t="shared" si="6"/>
        <v>0</v>
      </c>
      <c r="R488" s="458"/>
      <c r="S488" s="459" t="str">
        <f t="array" ref="S488">IF(B488="","",XLOOKUP($B488,Product,'Product List'!D:D))</f>
        <v/>
      </c>
      <c r="T488" s="454" t="str">
        <f t="array" ref="T488">IF(B488="","",XLOOKUP($B488,Product,'Product List'!E:E))</f>
        <v/>
      </c>
      <c r="U488" s="454" t="str">
        <f t="array" ref="U488">IF(B488="","",XLOOKUP($B488,Product,'Product List'!F:F))</f>
        <v/>
      </c>
      <c r="V488" s="454" t="str">
        <f t="array" ref="V488">IF(B488="","",XLOOKUP($B488,Product,'Product List'!G:G))</f>
        <v/>
      </c>
      <c r="W488" s="434"/>
      <c r="X488" s="434" t="str">
        <f t="array" ref="X488">iferror(xlookup(B488,'Product List'!A:A,'Product List'!P:P),"")</f>
        <v/>
      </c>
      <c r="Y488" s="434">
        <f t="shared" si="10"/>
        <v>0</v>
      </c>
      <c r="Z488" s="434"/>
    </row>
    <row r="489" ht="14.25" customHeight="1">
      <c r="A489" s="454"/>
      <c r="B489" s="448"/>
      <c r="C489" s="454"/>
      <c r="D489" s="487"/>
      <c r="E489" s="487"/>
      <c r="F489" s="487"/>
      <c r="G489" s="487">
        <f t="shared" si="1"/>
        <v>0</v>
      </c>
      <c r="H489" s="451" t="str">
        <f t="shared" si="2"/>
        <v/>
      </c>
      <c r="I489" s="452" t="str">
        <f t="shared" si="8"/>
        <v/>
      </c>
      <c r="J489" s="477"/>
      <c r="K489" s="434"/>
      <c r="L489" s="454" t="str">
        <f t="shared" si="3"/>
        <v/>
      </c>
      <c r="M489" s="455" t="str">
        <f t="array" ref="M489">(IFERROR(if(K489="",IF(J489="","",XLOOKUP(L489,Personnel!$B$4:$G$4,Personnel!$B$5:$G$5)),xLOOKUP(L489,Personnel!$B$4:$G$4,Personnel!$B$6:$G$6)),""))</f>
        <v/>
      </c>
      <c r="N489" s="455">
        <f t="shared" si="4"/>
        <v>0</v>
      </c>
      <c r="O489" s="434"/>
      <c r="P489" s="456" t="str">
        <f t="shared" si="5"/>
        <v/>
      </c>
      <c r="Q489" s="457">
        <f t="shared" si="6"/>
        <v>0</v>
      </c>
      <c r="R489" s="458"/>
      <c r="S489" s="459" t="str">
        <f t="array" ref="S489">IF(B489="","",XLOOKUP($B489,Product,'Product List'!D:D))</f>
        <v/>
      </c>
      <c r="T489" s="454" t="str">
        <f t="array" ref="T489">IF(B489="","",XLOOKUP($B489,Product,'Product List'!E:E))</f>
        <v/>
      </c>
      <c r="U489" s="454" t="str">
        <f t="array" ref="U489">IF(B489="","",XLOOKUP($B489,Product,'Product List'!F:F))</f>
        <v/>
      </c>
      <c r="V489" s="454" t="str">
        <f t="array" ref="V489">IF(B489="","",XLOOKUP($B489,Product,'Product List'!G:G))</f>
        <v/>
      </c>
      <c r="W489" s="434"/>
      <c r="X489" s="434" t="str">
        <f t="array" ref="X489">iferror(xlookup(B489,'Product List'!A:A,'Product List'!P:P),"")</f>
        <v/>
      </c>
      <c r="Y489" s="434">
        <f t="shared" si="10"/>
        <v>0</v>
      </c>
      <c r="Z489" s="434"/>
    </row>
    <row r="490" ht="14.25" customHeight="1">
      <c r="A490" s="454"/>
      <c r="B490" s="448"/>
      <c r="C490" s="454"/>
      <c r="D490" s="487"/>
      <c r="E490" s="487"/>
      <c r="F490" s="487"/>
      <c r="G490" s="487">
        <f t="shared" si="1"/>
        <v>0</v>
      </c>
      <c r="H490" s="451" t="str">
        <f t="shared" si="2"/>
        <v/>
      </c>
      <c r="I490" s="452" t="str">
        <f t="shared" si="8"/>
        <v/>
      </c>
      <c r="J490" s="477"/>
      <c r="K490" s="434"/>
      <c r="L490" s="454" t="str">
        <f t="shared" si="3"/>
        <v/>
      </c>
      <c r="M490" s="455" t="str">
        <f t="array" ref="M490">(IFERROR(if(K490="",IF(J490="","",XLOOKUP(L490,Personnel!$B$4:$G$4,Personnel!$B$5:$G$5)),xLOOKUP(L490,Personnel!$B$4:$G$4,Personnel!$B$6:$G$6)),""))</f>
        <v/>
      </c>
      <c r="N490" s="455">
        <f t="shared" si="4"/>
        <v>0</v>
      </c>
      <c r="O490" s="434"/>
      <c r="P490" s="456" t="str">
        <f t="shared" si="5"/>
        <v/>
      </c>
      <c r="Q490" s="457">
        <f t="shared" si="6"/>
        <v>0</v>
      </c>
      <c r="R490" s="458"/>
      <c r="S490" s="459" t="str">
        <f t="array" ref="S490">IF(B490="","",XLOOKUP($B490,Product,'Product List'!D:D))</f>
        <v/>
      </c>
      <c r="T490" s="454" t="str">
        <f t="array" ref="T490">IF(B490="","",XLOOKUP($B490,Product,'Product List'!E:E))</f>
        <v/>
      </c>
      <c r="U490" s="454" t="str">
        <f t="array" ref="U490">IF(B490="","",XLOOKUP($B490,Product,'Product List'!F:F))</f>
        <v/>
      </c>
      <c r="V490" s="454" t="str">
        <f t="array" ref="V490">IF(B490="","",XLOOKUP($B490,Product,'Product List'!G:G))</f>
        <v/>
      </c>
      <c r="W490" s="434"/>
      <c r="X490" s="434" t="str">
        <f t="array" ref="X490">iferror(xlookup(B490,'Product List'!A:A,'Product List'!P:P),"")</f>
        <v/>
      </c>
      <c r="Y490" s="434">
        <f t="shared" si="10"/>
        <v>0</v>
      </c>
      <c r="Z490" s="434"/>
    </row>
    <row r="491" ht="14.25" customHeight="1">
      <c r="A491" s="454"/>
      <c r="B491" s="448"/>
      <c r="C491" s="454"/>
      <c r="D491" s="487"/>
      <c r="E491" s="487"/>
      <c r="F491" s="487"/>
      <c r="G491" s="487">
        <f t="shared" si="1"/>
        <v>0</v>
      </c>
      <c r="H491" s="451" t="str">
        <f t="shared" si="2"/>
        <v/>
      </c>
      <c r="I491" s="452" t="str">
        <f t="shared" si="8"/>
        <v/>
      </c>
      <c r="J491" s="477"/>
      <c r="K491" s="434"/>
      <c r="L491" s="454" t="str">
        <f t="shared" si="3"/>
        <v/>
      </c>
      <c r="M491" s="455" t="str">
        <f t="array" ref="M491">(IFERROR(if(K491="",IF(J491="","",XLOOKUP(L491,Personnel!$B$4:$G$4,Personnel!$B$5:$G$5)),xLOOKUP(L491,Personnel!$B$4:$G$4,Personnel!$B$6:$G$6)),""))</f>
        <v/>
      </c>
      <c r="N491" s="455">
        <f t="shared" si="4"/>
        <v>0</v>
      </c>
      <c r="O491" s="434"/>
      <c r="P491" s="456" t="str">
        <f t="shared" si="5"/>
        <v/>
      </c>
      <c r="Q491" s="457">
        <f t="shared" si="6"/>
        <v>0</v>
      </c>
      <c r="R491" s="458"/>
      <c r="S491" s="459" t="str">
        <f t="array" ref="S491">IF(B491="","",XLOOKUP($B491,Product,'Product List'!D:D))</f>
        <v/>
      </c>
      <c r="T491" s="454" t="str">
        <f t="array" ref="T491">IF(B491="","",XLOOKUP($B491,Product,'Product List'!E:E))</f>
        <v/>
      </c>
      <c r="U491" s="454" t="str">
        <f t="array" ref="U491">IF(B491="","",XLOOKUP($B491,Product,'Product List'!F:F))</f>
        <v/>
      </c>
      <c r="V491" s="454" t="str">
        <f t="array" ref="V491">IF(B491="","",XLOOKUP($B491,Product,'Product List'!G:G))</f>
        <v/>
      </c>
      <c r="W491" s="434"/>
      <c r="X491" s="434" t="str">
        <f t="array" ref="X491">iferror(xlookup(B491,'Product List'!A:A,'Product List'!P:P),"")</f>
        <v/>
      </c>
      <c r="Y491" s="434">
        <f t="shared" si="10"/>
        <v>0</v>
      </c>
      <c r="Z491" s="434"/>
    </row>
    <row r="492" ht="14.25" customHeight="1">
      <c r="A492" s="454"/>
      <c r="B492" s="448"/>
      <c r="C492" s="454"/>
      <c r="D492" s="487"/>
      <c r="E492" s="487"/>
      <c r="F492" s="487"/>
      <c r="G492" s="487">
        <f t="shared" si="1"/>
        <v>0</v>
      </c>
      <c r="H492" s="451" t="str">
        <f t="shared" si="2"/>
        <v/>
      </c>
      <c r="I492" s="452" t="str">
        <f t="shared" si="8"/>
        <v/>
      </c>
      <c r="J492" s="477"/>
      <c r="K492" s="434"/>
      <c r="L492" s="454" t="str">
        <f t="shared" si="3"/>
        <v/>
      </c>
      <c r="M492" s="455" t="str">
        <f t="array" ref="M492">(IFERROR(if(K492="",IF(J492="","",XLOOKUP(L492,Personnel!$B$4:$G$4,Personnel!$B$5:$G$5)),xLOOKUP(L492,Personnel!$B$4:$G$4,Personnel!$B$6:$G$6)),""))</f>
        <v/>
      </c>
      <c r="N492" s="455">
        <f t="shared" si="4"/>
        <v>0</v>
      </c>
      <c r="O492" s="434"/>
      <c r="P492" s="456" t="str">
        <f t="shared" si="5"/>
        <v/>
      </c>
      <c r="Q492" s="457">
        <f t="shared" si="6"/>
        <v>0</v>
      </c>
      <c r="R492" s="458"/>
      <c r="S492" s="459" t="str">
        <f t="array" ref="S492">IF(B492="","",XLOOKUP($B492,Product,'Product List'!D:D))</f>
        <v/>
      </c>
      <c r="T492" s="454" t="str">
        <f t="array" ref="T492">IF(B492="","",XLOOKUP($B492,Product,'Product List'!E:E))</f>
        <v/>
      </c>
      <c r="U492" s="454" t="str">
        <f t="array" ref="U492">IF(B492="","",XLOOKUP($B492,Product,'Product List'!F:F))</f>
        <v/>
      </c>
      <c r="V492" s="454" t="str">
        <f t="array" ref="V492">IF(B492="","",XLOOKUP($B492,Product,'Product List'!G:G))</f>
        <v/>
      </c>
      <c r="W492" s="434"/>
      <c r="X492" s="434" t="str">
        <f t="array" ref="X492">iferror(xlookup(B492,'Product List'!A:A,'Product List'!P:P),"")</f>
        <v/>
      </c>
      <c r="Y492" s="434">
        <f t="shared" si="10"/>
        <v>0</v>
      </c>
      <c r="Z492" s="434"/>
    </row>
    <row r="493" ht="14.25" customHeight="1">
      <c r="A493" s="454"/>
      <c r="B493" s="448"/>
      <c r="C493" s="454"/>
      <c r="D493" s="487"/>
      <c r="E493" s="487"/>
      <c r="F493" s="487"/>
      <c r="G493" s="487">
        <f t="shared" si="1"/>
        <v>0</v>
      </c>
      <c r="H493" s="451" t="str">
        <f t="shared" si="2"/>
        <v/>
      </c>
      <c r="I493" s="452" t="str">
        <f t="shared" si="8"/>
        <v/>
      </c>
      <c r="J493" s="477"/>
      <c r="K493" s="434"/>
      <c r="L493" s="454" t="str">
        <f t="shared" si="3"/>
        <v/>
      </c>
      <c r="M493" s="455" t="str">
        <f t="array" ref="M493">(IFERROR(if(K493="",IF(J493="","",XLOOKUP(L493,Personnel!$B$4:$G$4,Personnel!$B$5:$G$5)),xLOOKUP(L493,Personnel!$B$4:$G$4,Personnel!$B$6:$G$6)),""))</f>
        <v/>
      </c>
      <c r="N493" s="455">
        <f t="shared" si="4"/>
        <v>0</v>
      </c>
      <c r="O493" s="434"/>
      <c r="P493" s="456" t="str">
        <f t="shared" si="5"/>
        <v/>
      </c>
      <c r="Q493" s="457">
        <f t="shared" si="6"/>
        <v>0</v>
      </c>
      <c r="R493" s="458"/>
      <c r="S493" s="459" t="str">
        <f t="array" ref="S493">IF(B493="","",XLOOKUP($B493,Product,'Product List'!D:D))</f>
        <v/>
      </c>
      <c r="T493" s="454" t="str">
        <f t="array" ref="T493">IF(B493="","",XLOOKUP($B493,Product,'Product List'!E:E))</f>
        <v/>
      </c>
      <c r="U493" s="454" t="str">
        <f t="array" ref="U493">IF(B493="","",XLOOKUP($B493,Product,'Product List'!F:F))</f>
        <v/>
      </c>
      <c r="V493" s="454" t="str">
        <f t="array" ref="V493">IF(B493="","",XLOOKUP($B493,Product,'Product List'!G:G))</f>
        <v/>
      </c>
      <c r="W493" s="434"/>
      <c r="X493" s="434" t="str">
        <f t="array" ref="X493">iferror(xlookup(B493,'Product List'!A:A,'Product List'!P:P),"")</f>
        <v/>
      </c>
      <c r="Y493" s="434">
        <f t="shared" si="10"/>
        <v>0</v>
      </c>
      <c r="Z493" s="434"/>
    </row>
    <row r="494" ht="14.25" customHeight="1">
      <c r="A494" s="454"/>
      <c r="B494" s="448"/>
      <c r="C494" s="454"/>
      <c r="D494" s="487"/>
      <c r="E494" s="487"/>
      <c r="F494" s="487"/>
      <c r="G494" s="487">
        <f t="shared" si="1"/>
        <v>0</v>
      </c>
      <c r="H494" s="451" t="str">
        <f t="shared" si="2"/>
        <v/>
      </c>
      <c r="I494" s="452" t="str">
        <f t="shared" si="8"/>
        <v/>
      </c>
      <c r="J494" s="477"/>
      <c r="K494" s="434"/>
      <c r="L494" s="454" t="str">
        <f t="shared" si="3"/>
        <v/>
      </c>
      <c r="M494" s="455" t="str">
        <f t="array" ref="M494">(IFERROR(if(K494="",IF(J494="","",XLOOKUP(L494,Personnel!$B$4:$G$4,Personnel!$B$5:$G$5)),xLOOKUP(L494,Personnel!$B$4:$G$4,Personnel!$B$6:$G$6)),""))</f>
        <v/>
      </c>
      <c r="N494" s="455">
        <f t="shared" si="4"/>
        <v>0</v>
      </c>
      <c r="O494" s="434"/>
      <c r="P494" s="456" t="str">
        <f t="shared" si="5"/>
        <v/>
      </c>
      <c r="Q494" s="457">
        <f t="shared" si="6"/>
        <v>0</v>
      </c>
      <c r="R494" s="458"/>
      <c r="S494" s="459" t="str">
        <f t="array" ref="S494">IF(B494="","",XLOOKUP($B494,Product,'Product List'!D:D))</f>
        <v/>
      </c>
      <c r="T494" s="454" t="str">
        <f t="array" ref="T494">IF(B494="","",XLOOKUP($B494,Product,'Product List'!E:E))</f>
        <v/>
      </c>
      <c r="U494" s="454" t="str">
        <f t="array" ref="U494">IF(B494="","",XLOOKUP($B494,Product,'Product List'!F:F))</f>
        <v/>
      </c>
      <c r="V494" s="454" t="str">
        <f t="array" ref="V494">IF(B494="","",XLOOKUP($B494,Product,'Product List'!G:G))</f>
        <v/>
      </c>
      <c r="W494" s="434"/>
      <c r="X494" s="434" t="str">
        <f t="array" ref="X494">iferror(xlookup(B494,'Product List'!A:A,'Product List'!P:P),"")</f>
        <v/>
      </c>
      <c r="Y494" s="434">
        <f t="shared" si="10"/>
        <v>0</v>
      </c>
      <c r="Z494" s="434"/>
    </row>
    <row r="495" ht="14.25" customHeight="1">
      <c r="A495" s="454"/>
      <c r="B495" s="448"/>
      <c r="C495" s="454"/>
      <c r="D495" s="487"/>
      <c r="E495" s="487"/>
      <c r="F495" s="487"/>
      <c r="G495" s="487">
        <f t="shared" si="1"/>
        <v>0</v>
      </c>
      <c r="H495" s="451" t="str">
        <f t="shared" si="2"/>
        <v/>
      </c>
      <c r="I495" s="452" t="str">
        <f t="shared" si="8"/>
        <v/>
      </c>
      <c r="J495" s="477"/>
      <c r="K495" s="434"/>
      <c r="L495" s="454" t="str">
        <f t="shared" si="3"/>
        <v/>
      </c>
      <c r="M495" s="455" t="str">
        <f t="array" ref="M495">(IFERROR(if(K495="",IF(J495="","",XLOOKUP(L495,Personnel!$B$4:$G$4,Personnel!$B$5:$G$5)),xLOOKUP(L495,Personnel!$B$4:$G$4,Personnel!$B$6:$G$6)),""))</f>
        <v/>
      </c>
      <c r="N495" s="455">
        <f t="shared" si="4"/>
        <v>0</v>
      </c>
      <c r="O495" s="434"/>
      <c r="P495" s="456" t="str">
        <f t="shared" si="5"/>
        <v/>
      </c>
      <c r="Q495" s="457">
        <f t="shared" si="6"/>
        <v>0</v>
      </c>
      <c r="R495" s="458"/>
      <c r="S495" s="459" t="str">
        <f t="array" ref="S495">IF(B495="","",XLOOKUP($B495,Product,'Product List'!D:D))</f>
        <v/>
      </c>
      <c r="T495" s="454" t="str">
        <f t="array" ref="T495">IF(B495="","",XLOOKUP($B495,Product,'Product List'!E:E))</f>
        <v/>
      </c>
      <c r="U495" s="454" t="str">
        <f t="array" ref="U495">IF(B495="","",XLOOKUP($B495,Product,'Product List'!F:F))</f>
        <v/>
      </c>
      <c r="V495" s="454" t="str">
        <f t="array" ref="V495">IF(B495="","",XLOOKUP($B495,Product,'Product List'!G:G))</f>
        <v/>
      </c>
      <c r="W495" s="434"/>
      <c r="X495" s="434" t="str">
        <f t="array" ref="X495">iferror(xlookup(B495,'Product List'!A:A,'Product List'!P:P),"")</f>
        <v/>
      </c>
      <c r="Y495" s="434">
        <f t="shared" si="10"/>
        <v>0</v>
      </c>
      <c r="Z495" s="434"/>
    </row>
    <row r="496" ht="14.25" customHeight="1">
      <c r="A496" s="454"/>
      <c r="B496" s="448"/>
      <c r="C496" s="454"/>
      <c r="D496" s="487"/>
      <c r="E496" s="487"/>
      <c r="F496" s="487"/>
      <c r="G496" s="487">
        <f t="shared" si="1"/>
        <v>0</v>
      </c>
      <c r="H496" s="451" t="str">
        <f t="shared" si="2"/>
        <v/>
      </c>
      <c r="I496" s="452" t="str">
        <f t="shared" si="8"/>
        <v/>
      </c>
      <c r="J496" s="477"/>
      <c r="K496" s="434"/>
      <c r="L496" s="454" t="str">
        <f t="shared" si="3"/>
        <v/>
      </c>
      <c r="M496" s="455" t="str">
        <f t="array" ref="M496">(IFERROR(if(K496="",IF(J496="","",XLOOKUP(L496,Personnel!$B$4:$G$4,Personnel!$B$5:$G$5)),xLOOKUP(L496,Personnel!$B$4:$G$4,Personnel!$B$6:$G$6)),""))</f>
        <v/>
      </c>
      <c r="N496" s="455">
        <f t="shared" si="4"/>
        <v>0</v>
      </c>
      <c r="O496" s="434"/>
      <c r="P496" s="456" t="str">
        <f t="shared" si="5"/>
        <v/>
      </c>
      <c r="Q496" s="457">
        <f t="shared" si="6"/>
        <v>0</v>
      </c>
      <c r="R496" s="458"/>
      <c r="S496" s="459" t="str">
        <f t="array" ref="S496">IF(B496="","",XLOOKUP($B496,Product,'Product List'!D:D))</f>
        <v/>
      </c>
      <c r="T496" s="454" t="str">
        <f t="array" ref="T496">IF(B496="","",XLOOKUP($B496,Product,'Product List'!E:E))</f>
        <v/>
      </c>
      <c r="U496" s="454" t="str">
        <f t="array" ref="U496">IF(B496="","",XLOOKUP($B496,Product,'Product List'!F:F))</f>
        <v/>
      </c>
      <c r="V496" s="454" t="str">
        <f t="array" ref="V496">IF(B496="","",XLOOKUP($B496,Product,'Product List'!G:G))</f>
        <v/>
      </c>
      <c r="W496" s="434"/>
      <c r="X496" s="434" t="str">
        <f t="array" ref="X496">iferror(xlookup(B496,'Product List'!A:A,'Product List'!P:P),"")</f>
        <v/>
      </c>
      <c r="Y496" s="434">
        <f t="shared" si="10"/>
        <v>0</v>
      </c>
      <c r="Z496" s="434"/>
    </row>
    <row r="497" ht="14.25" customHeight="1">
      <c r="A497" s="454"/>
      <c r="B497" s="448"/>
      <c r="C497" s="454"/>
      <c r="D497" s="487"/>
      <c r="E497" s="487"/>
      <c r="F497" s="487"/>
      <c r="G497" s="487">
        <f t="shared" si="1"/>
        <v>0</v>
      </c>
      <c r="H497" s="451" t="str">
        <f t="shared" si="2"/>
        <v/>
      </c>
      <c r="I497" s="452" t="str">
        <f t="shared" si="8"/>
        <v/>
      </c>
      <c r="J497" s="477"/>
      <c r="K497" s="434"/>
      <c r="L497" s="454" t="str">
        <f t="shared" si="3"/>
        <v/>
      </c>
      <c r="M497" s="455" t="str">
        <f t="array" ref="M497">(IFERROR(if(K497="",IF(J497="","",XLOOKUP(L497,Personnel!$B$4:$G$4,Personnel!$B$5:$G$5)),xLOOKUP(L497,Personnel!$B$4:$G$4,Personnel!$B$6:$G$6)),""))</f>
        <v/>
      </c>
      <c r="N497" s="455">
        <f t="shared" si="4"/>
        <v>0</v>
      </c>
      <c r="O497" s="434"/>
      <c r="P497" s="456" t="str">
        <f t="shared" si="5"/>
        <v/>
      </c>
      <c r="Q497" s="457">
        <f t="shared" si="6"/>
        <v>0</v>
      </c>
      <c r="R497" s="458"/>
      <c r="S497" s="459" t="str">
        <f t="array" ref="S497">IF(B497="","",XLOOKUP($B497,Product,'Product List'!D:D))</f>
        <v/>
      </c>
      <c r="T497" s="454" t="str">
        <f t="array" ref="T497">IF(B497="","",XLOOKUP($B497,Product,'Product List'!E:E))</f>
        <v/>
      </c>
      <c r="U497" s="454" t="str">
        <f t="array" ref="U497">IF(B497="","",XLOOKUP($B497,Product,'Product List'!F:F))</f>
        <v/>
      </c>
      <c r="V497" s="454" t="str">
        <f t="array" ref="V497">IF(B497="","",XLOOKUP($B497,Product,'Product List'!G:G))</f>
        <v/>
      </c>
      <c r="W497" s="434"/>
      <c r="X497" s="434" t="str">
        <f t="array" ref="X497">iferror(xlookup(B497,'Product List'!A:A,'Product List'!P:P),"")</f>
        <v/>
      </c>
      <c r="Y497" s="434">
        <f t="shared" si="10"/>
        <v>0</v>
      </c>
      <c r="Z497" s="434"/>
    </row>
    <row r="498" ht="14.25" customHeight="1">
      <c r="A498" s="454"/>
      <c r="B498" s="448"/>
      <c r="C498" s="454"/>
      <c r="D498" s="487"/>
      <c r="E498" s="487"/>
      <c r="F498" s="487"/>
      <c r="G498" s="487">
        <f t="shared" si="1"/>
        <v>0</v>
      </c>
      <c r="H498" s="451" t="str">
        <f t="shared" si="2"/>
        <v/>
      </c>
      <c r="I498" s="452" t="str">
        <f t="shared" si="8"/>
        <v/>
      </c>
      <c r="J498" s="477"/>
      <c r="K498" s="434"/>
      <c r="L498" s="454" t="str">
        <f t="shared" si="3"/>
        <v/>
      </c>
      <c r="M498" s="455" t="str">
        <f t="array" ref="M498">(IFERROR(if(K498="",IF(J498="","",XLOOKUP(L498,Personnel!$B$4:$G$4,Personnel!$B$5:$G$5)),xLOOKUP(L498,Personnel!$B$4:$G$4,Personnel!$B$6:$G$6)),""))</f>
        <v/>
      </c>
      <c r="N498" s="455">
        <f t="shared" si="4"/>
        <v>0</v>
      </c>
      <c r="O498" s="434"/>
      <c r="P498" s="456" t="str">
        <f t="shared" si="5"/>
        <v/>
      </c>
      <c r="Q498" s="457">
        <f t="shared" si="6"/>
        <v>0</v>
      </c>
      <c r="R498" s="458"/>
      <c r="S498" s="459" t="str">
        <f t="array" ref="S498">IF(B498="","",XLOOKUP($B498,Product,'Product List'!D:D))</f>
        <v/>
      </c>
      <c r="T498" s="454" t="str">
        <f t="array" ref="T498">IF(B498="","",XLOOKUP($B498,Product,'Product List'!E:E))</f>
        <v/>
      </c>
      <c r="U498" s="454" t="str">
        <f t="array" ref="U498">IF(B498="","",XLOOKUP($B498,Product,'Product List'!F:F))</f>
        <v/>
      </c>
      <c r="V498" s="454" t="str">
        <f t="array" ref="V498">IF(B498="","",XLOOKUP($B498,Product,'Product List'!G:G))</f>
        <v/>
      </c>
      <c r="W498" s="434"/>
      <c r="X498" s="434" t="str">
        <f t="array" ref="X498">iferror(xlookup(B498,'Product List'!A:A,'Product List'!P:P),"")</f>
        <v/>
      </c>
      <c r="Y498" s="434">
        <f t="shared" si="10"/>
        <v>0</v>
      </c>
      <c r="Z498" s="434"/>
    </row>
    <row r="499" ht="14.25" customHeight="1">
      <c r="A499" s="454"/>
      <c r="B499" s="448"/>
      <c r="C499" s="454"/>
      <c r="D499" s="487"/>
      <c r="E499" s="487"/>
      <c r="F499" s="487"/>
      <c r="G499" s="487">
        <f t="shared" si="1"/>
        <v>0</v>
      </c>
      <c r="H499" s="451" t="str">
        <f t="shared" si="2"/>
        <v/>
      </c>
      <c r="I499" s="452" t="str">
        <f t="shared" si="8"/>
        <v/>
      </c>
      <c r="J499" s="477"/>
      <c r="K499" s="434"/>
      <c r="L499" s="454" t="str">
        <f t="shared" si="3"/>
        <v/>
      </c>
      <c r="M499" s="455" t="str">
        <f t="array" ref="M499">(IFERROR(if(K499="",IF(J499="","",XLOOKUP(L499,Personnel!$B$4:$G$4,Personnel!$B$5:$G$5)),xLOOKUP(L499,Personnel!$B$4:$G$4,Personnel!$B$6:$G$6)),""))</f>
        <v/>
      </c>
      <c r="N499" s="455">
        <f t="shared" si="4"/>
        <v>0</v>
      </c>
      <c r="O499" s="434"/>
      <c r="P499" s="456" t="str">
        <f t="shared" si="5"/>
        <v/>
      </c>
      <c r="Q499" s="457">
        <f t="shared" si="6"/>
        <v>0</v>
      </c>
      <c r="R499" s="458"/>
      <c r="S499" s="459" t="str">
        <f t="array" ref="S499">IF(B499="","",XLOOKUP($B499,Product,'Product List'!D:D))</f>
        <v/>
      </c>
      <c r="T499" s="454" t="str">
        <f t="array" ref="T499">IF(B499="","",XLOOKUP($B499,Product,'Product List'!E:E))</f>
        <v/>
      </c>
      <c r="U499" s="454" t="str">
        <f t="array" ref="U499">IF(B499="","",XLOOKUP($B499,Product,'Product List'!F:F))</f>
        <v/>
      </c>
      <c r="V499" s="454" t="str">
        <f t="array" ref="V499">IF(B499="","",XLOOKUP($B499,Product,'Product List'!G:G))</f>
        <v/>
      </c>
      <c r="W499" s="434"/>
      <c r="X499" s="434" t="str">
        <f t="array" ref="X499">iferror(xlookup(B499,'Product List'!A:A,'Product List'!P:P),"")</f>
        <v/>
      </c>
      <c r="Y499" s="434">
        <f t="shared" si="10"/>
        <v>0</v>
      </c>
      <c r="Z499" s="434"/>
    </row>
    <row r="500" ht="14.25" customHeight="1">
      <c r="A500" s="454"/>
      <c r="B500" s="448"/>
      <c r="C500" s="454"/>
      <c r="D500" s="487"/>
      <c r="E500" s="487"/>
      <c r="F500" s="487"/>
      <c r="G500" s="487">
        <f t="shared" si="1"/>
        <v>0</v>
      </c>
      <c r="H500" s="451" t="str">
        <f t="shared" si="2"/>
        <v/>
      </c>
      <c r="I500" s="452" t="str">
        <f t="shared" si="8"/>
        <v/>
      </c>
      <c r="J500" s="477"/>
      <c r="K500" s="434"/>
      <c r="L500" s="454" t="str">
        <f t="shared" si="3"/>
        <v/>
      </c>
      <c r="M500" s="455" t="str">
        <f t="array" ref="M500">(IFERROR(if(K500="",IF(J500="","",XLOOKUP(L500,Personnel!$B$4:$G$4,Personnel!$B$5:$G$5)),xLOOKUP(L500,Personnel!$B$4:$G$4,Personnel!$B$6:$G$6)),""))</f>
        <v/>
      </c>
      <c r="N500" s="455">
        <f t="shared" si="4"/>
        <v>0</v>
      </c>
      <c r="O500" s="434"/>
      <c r="P500" s="456" t="str">
        <f t="shared" si="5"/>
        <v/>
      </c>
      <c r="Q500" s="457">
        <f t="shared" si="6"/>
        <v>0</v>
      </c>
      <c r="R500" s="458"/>
      <c r="S500" s="459" t="str">
        <f t="array" ref="S500">IF(B500="","",XLOOKUP($B500,Product,'Product List'!D:D))</f>
        <v/>
      </c>
      <c r="T500" s="454" t="str">
        <f t="array" ref="T500">IF(B500="","",XLOOKUP($B500,Product,'Product List'!E:E))</f>
        <v/>
      </c>
      <c r="U500" s="454" t="str">
        <f t="array" ref="U500">IF(B500="","",XLOOKUP($B500,Product,'Product List'!F:F))</f>
        <v/>
      </c>
      <c r="V500" s="454" t="str">
        <f t="array" ref="V500">IF(B500="","",XLOOKUP($B500,Product,'Product List'!G:G))</f>
        <v/>
      </c>
      <c r="W500" s="434"/>
      <c r="X500" s="434" t="str">
        <f t="array" ref="X500">iferror(xlookup(B500,'Product List'!A:A,'Product List'!P:P),"")</f>
        <v/>
      </c>
      <c r="Y500" s="434">
        <f t="shared" si="10"/>
        <v>0</v>
      </c>
      <c r="Z500" s="434"/>
    </row>
    <row r="501" ht="14.25" customHeight="1">
      <c r="A501" s="454"/>
      <c r="B501" s="448"/>
      <c r="C501" s="454"/>
      <c r="D501" s="487"/>
      <c r="E501" s="487"/>
      <c r="F501" s="487"/>
      <c r="G501" s="487">
        <f t="shared" si="1"/>
        <v>0</v>
      </c>
      <c r="H501" s="451" t="str">
        <f t="shared" si="2"/>
        <v/>
      </c>
      <c r="I501" s="452" t="str">
        <f t="shared" si="8"/>
        <v/>
      </c>
      <c r="J501" s="477"/>
      <c r="K501" s="434"/>
      <c r="L501" s="454" t="str">
        <f t="shared" si="3"/>
        <v/>
      </c>
      <c r="M501" s="455" t="str">
        <f t="array" ref="M501">(IFERROR(if(K501="",IF(J501="","",XLOOKUP(L501,Personnel!$B$4:$G$4,Personnel!$B$5:$G$5)),xLOOKUP(L501,Personnel!$B$4:$G$4,Personnel!$B$6:$G$6)),""))</f>
        <v/>
      </c>
      <c r="N501" s="455">
        <f t="shared" si="4"/>
        <v>0</v>
      </c>
      <c r="O501" s="434"/>
      <c r="P501" s="456" t="str">
        <f t="shared" si="5"/>
        <v/>
      </c>
      <c r="Q501" s="457">
        <f t="shared" si="6"/>
        <v>0</v>
      </c>
      <c r="R501" s="458"/>
      <c r="S501" s="459" t="str">
        <f t="array" ref="S501">IF(B501="","",XLOOKUP($B501,Product,'Product List'!D:D))</f>
        <v/>
      </c>
      <c r="T501" s="454" t="str">
        <f t="array" ref="T501">IF(B501="","",XLOOKUP($B501,Product,'Product List'!E:E))</f>
        <v/>
      </c>
      <c r="U501" s="454" t="str">
        <f t="array" ref="U501">IF(B501="","",XLOOKUP($B501,Product,'Product List'!F:F))</f>
        <v/>
      </c>
      <c r="V501" s="454" t="str">
        <f t="array" ref="V501">IF(B501="","",XLOOKUP($B501,Product,'Product List'!G:G))</f>
        <v/>
      </c>
      <c r="W501" s="434"/>
      <c r="X501" s="434" t="str">
        <f t="array" ref="X501">iferror(xlookup(B501,'Product List'!A:A,'Product List'!P:P),"")</f>
        <v/>
      </c>
      <c r="Y501" s="434">
        <f t="shared" si="10"/>
        <v>0</v>
      </c>
      <c r="Z501" s="434"/>
    </row>
    <row r="502" ht="14.25" customHeight="1">
      <c r="A502" s="454"/>
      <c r="B502" s="448"/>
      <c r="C502" s="454"/>
      <c r="D502" s="487"/>
      <c r="E502" s="487"/>
      <c r="F502" s="487"/>
      <c r="G502" s="487">
        <f t="shared" si="1"/>
        <v>0</v>
      </c>
      <c r="H502" s="451" t="str">
        <f t="shared" si="2"/>
        <v/>
      </c>
      <c r="I502" s="452" t="str">
        <f t="shared" si="8"/>
        <v/>
      </c>
      <c r="J502" s="477"/>
      <c r="K502" s="434"/>
      <c r="L502" s="454" t="str">
        <f t="shared" si="3"/>
        <v/>
      </c>
      <c r="M502" s="455" t="str">
        <f t="array" ref="M502">(IFERROR(if(K502="",IF(J502="","",XLOOKUP(L502,Personnel!$B$4:$G$4,Personnel!$B$5:$G$5)),xLOOKUP(L502,Personnel!$B$4:$G$4,Personnel!$B$6:$G$6)),""))</f>
        <v/>
      </c>
      <c r="N502" s="455">
        <f t="shared" si="4"/>
        <v>0</v>
      </c>
      <c r="O502" s="434"/>
      <c r="P502" s="456" t="str">
        <f t="shared" si="5"/>
        <v/>
      </c>
      <c r="Q502" s="457">
        <f t="shared" si="6"/>
        <v>0</v>
      </c>
      <c r="R502" s="458"/>
      <c r="S502" s="459" t="str">
        <f t="array" ref="S502">IF(B502="","",XLOOKUP($B502,Product,'Product List'!D:D))</f>
        <v/>
      </c>
      <c r="T502" s="454" t="str">
        <f t="array" ref="T502">IF(B502="","",XLOOKUP($B502,Product,'Product List'!E:E))</f>
        <v/>
      </c>
      <c r="U502" s="454" t="str">
        <f t="array" ref="U502">IF(B502="","",XLOOKUP($B502,Product,'Product List'!F:F))</f>
        <v/>
      </c>
      <c r="V502" s="454" t="str">
        <f t="array" ref="V502">IF(B502="","",XLOOKUP($B502,Product,'Product List'!G:G))</f>
        <v/>
      </c>
      <c r="W502" s="434"/>
      <c r="X502" s="434" t="str">
        <f t="array" ref="X502">iferror(xlookup(B502,'Product List'!A:A,'Product List'!P:P),"")</f>
        <v/>
      </c>
      <c r="Y502" s="434">
        <f t="shared" si="10"/>
        <v>0</v>
      </c>
      <c r="Z502" s="434"/>
    </row>
    <row r="503" ht="14.25" customHeight="1">
      <c r="A503" s="454"/>
      <c r="B503" s="448"/>
      <c r="C503" s="454"/>
      <c r="D503" s="487"/>
      <c r="E503" s="487"/>
      <c r="F503" s="487"/>
      <c r="G503" s="487">
        <f t="shared" si="1"/>
        <v>0</v>
      </c>
      <c r="H503" s="451" t="str">
        <f t="shared" si="2"/>
        <v/>
      </c>
      <c r="I503" s="452" t="str">
        <f t="shared" si="8"/>
        <v/>
      </c>
      <c r="J503" s="477"/>
      <c r="K503" s="434"/>
      <c r="L503" s="454" t="str">
        <f t="shared" si="3"/>
        <v/>
      </c>
      <c r="M503" s="455" t="str">
        <f t="array" ref="M503">(IFERROR(if(K503="",IF(J503="","",XLOOKUP(L503,Personnel!$B$4:$G$4,Personnel!$B$5:$G$5)),xLOOKUP(L503,Personnel!$B$4:$G$4,Personnel!$B$6:$G$6)),""))</f>
        <v/>
      </c>
      <c r="N503" s="455">
        <f t="shared" si="4"/>
        <v>0</v>
      </c>
      <c r="O503" s="434"/>
      <c r="P503" s="456" t="str">
        <f t="shared" si="5"/>
        <v/>
      </c>
      <c r="Q503" s="457">
        <f t="shared" si="6"/>
        <v>0</v>
      </c>
      <c r="R503" s="458"/>
      <c r="S503" s="459" t="str">
        <f t="array" ref="S503">IF(B503="","",XLOOKUP($B503,Product,'Product List'!D:D))</f>
        <v/>
      </c>
      <c r="T503" s="454" t="str">
        <f t="array" ref="T503">IF(B503="","",XLOOKUP($B503,Product,'Product List'!E:E))</f>
        <v/>
      </c>
      <c r="U503" s="454" t="str">
        <f t="array" ref="U503">IF(B503="","",XLOOKUP($B503,Product,'Product List'!F:F))</f>
        <v/>
      </c>
      <c r="V503" s="454" t="str">
        <f t="array" ref="V503">IF(B503="","",XLOOKUP($B503,Product,'Product List'!G:G))</f>
        <v/>
      </c>
      <c r="W503" s="434"/>
      <c r="X503" s="434" t="str">
        <f t="array" ref="X503">iferror(xlookup(B503,'Product List'!A:A,'Product List'!P:P),"")</f>
        <v/>
      </c>
      <c r="Y503" s="434">
        <f t="shared" si="10"/>
        <v>0</v>
      </c>
      <c r="Z503" s="434"/>
    </row>
    <row r="504" ht="14.25" customHeight="1">
      <c r="A504" s="454"/>
      <c r="B504" s="448"/>
      <c r="C504" s="454"/>
      <c r="D504" s="487"/>
      <c r="E504" s="487"/>
      <c r="F504" s="487"/>
      <c r="G504" s="487">
        <f t="shared" si="1"/>
        <v>0</v>
      </c>
      <c r="H504" s="451" t="str">
        <f t="shared" si="2"/>
        <v/>
      </c>
      <c r="I504" s="452" t="str">
        <f t="shared" si="8"/>
        <v/>
      </c>
      <c r="J504" s="477"/>
      <c r="K504" s="434"/>
      <c r="L504" s="454" t="str">
        <f t="shared" si="3"/>
        <v/>
      </c>
      <c r="M504" s="455" t="str">
        <f t="array" ref="M504">(IFERROR(if(K504="",IF(J504="","",XLOOKUP(L504,Personnel!$B$4:$G$4,Personnel!$B$5:$G$5)),xLOOKUP(L504,Personnel!$B$4:$G$4,Personnel!$B$6:$G$6)),""))</f>
        <v/>
      </c>
      <c r="N504" s="455">
        <f t="shared" si="4"/>
        <v>0</v>
      </c>
      <c r="O504" s="434"/>
      <c r="P504" s="456" t="str">
        <f t="shared" si="5"/>
        <v/>
      </c>
      <c r="Q504" s="457">
        <f t="shared" si="6"/>
        <v>0</v>
      </c>
      <c r="R504" s="458"/>
      <c r="S504" s="459" t="str">
        <f t="array" ref="S504">IF(B504="","",XLOOKUP($B504,Product,'Product List'!D:D))</f>
        <v/>
      </c>
      <c r="T504" s="454" t="str">
        <f t="array" ref="T504">IF(B504="","",XLOOKUP($B504,Product,'Product List'!E:E))</f>
        <v/>
      </c>
      <c r="U504" s="454" t="str">
        <f t="array" ref="U504">IF(B504="","",XLOOKUP($B504,Product,'Product List'!F:F))</f>
        <v/>
      </c>
      <c r="V504" s="454" t="str">
        <f t="array" ref="V504">IF(B504="","",XLOOKUP($B504,Product,'Product List'!G:G))</f>
        <v/>
      </c>
      <c r="W504" s="434"/>
      <c r="X504" s="434" t="str">
        <f t="array" ref="X504">iferror(xlookup(B504,'Product List'!A:A,'Product List'!P:P),"")</f>
        <v/>
      </c>
      <c r="Y504" s="434">
        <f t="shared" si="10"/>
        <v>0</v>
      </c>
      <c r="Z504" s="434"/>
    </row>
    <row r="505" ht="14.25" customHeight="1">
      <c r="A505" s="454"/>
      <c r="B505" s="448"/>
      <c r="C505" s="454"/>
      <c r="D505" s="487"/>
      <c r="E505" s="487"/>
      <c r="F505" s="487"/>
      <c r="G505" s="487">
        <f t="shared" si="1"/>
        <v>0</v>
      </c>
      <c r="H505" s="451" t="str">
        <f t="shared" si="2"/>
        <v/>
      </c>
      <c r="I505" s="452" t="str">
        <f t="shared" si="8"/>
        <v/>
      </c>
      <c r="J505" s="477"/>
      <c r="K505" s="434"/>
      <c r="L505" s="454" t="str">
        <f t="shared" si="3"/>
        <v/>
      </c>
      <c r="M505" s="455" t="str">
        <f t="array" ref="M505">(IFERROR(if(K505="",IF(J505="","",XLOOKUP(L505,Personnel!$B$4:$G$4,Personnel!$B$5:$G$5)),xLOOKUP(L505,Personnel!$B$4:$G$4,Personnel!$B$6:$G$6)),""))</f>
        <v/>
      </c>
      <c r="N505" s="455">
        <f t="shared" si="4"/>
        <v>0</v>
      </c>
      <c r="O505" s="434"/>
      <c r="P505" s="456" t="str">
        <f t="shared" si="5"/>
        <v/>
      </c>
      <c r="Q505" s="457">
        <f t="shared" si="6"/>
        <v>0</v>
      </c>
      <c r="R505" s="458"/>
      <c r="S505" s="459" t="str">
        <f t="array" ref="S505">IF(B505="","",XLOOKUP($B505,Product,'Product List'!D:D))</f>
        <v/>
      </c>
      <c r="T505" s="454" t="str">
        <f t="array" ref="T505">IF(B505="","",XLOOKUP($B505,Product,'Product List'!E:E))</f>
        <v/>
      </c>
      <c r="U505" s="454" t="str">
        <f t="array" ref="U505">IF(B505="","",XLOOKUP($B505,Product,'Product List'!F:F))</f>
        <v/>
      </c>
      <c r="V505" s="454" t="str">
        <f t="array" ref="V505">IF(B505="","",XLOOKUP($B505,Product,'Product List'!G:G))</f>
        <v/>
      </c>
      <c r="W505" s="434"/>
      <c r="X505" s="434" t="str">
        <f t="array" ref="X505">iferror(xlookup(B505,'Product List'!A:A,'Product List'!P:P),"")</f>
        <v/>
      </c>
      <c r="Y505" s="434">
        <f t="shared" si="10"/>
        <v>0</v>
      </c>
      <c r="Z505" s="434"/>
    </row>
    <row r="506" ht="14.25" customHeight="1">
      <c r="A506" s="454"/>
      <c r="B506" s="448"/>
      <c r="C506" s="454"/>
      <c r="D506" s="487"/>
      <c r="E506" s="487"/>
      <c r="F506" s="487"/>
      <c r="G506" s="487">
        <f t="shared" si="1"/>
        <v>0</v>
      </c>
      <c r="H506" s="451" t="str">
        <f t="shared" si="2"/>
        <v/>
      </c>
      <c r="I506" s="452" t="str">
        <f t="shared" si="8"/>
        <v/>
      </c>
      <c r="J506" s="477"/>
      <c r="K506" s="434"/>
      <c r="L506" s="454" t="str">
        <f t="shared" si="3"/>
        <v/>
      </c>
      <c r="M506" s="455" t="str">
        <f t="array" ref="M506">(IFERROR(if(K506="",IF(J506="","",XLOOKUP(L506,Personnel!$B$4:$G$4,Personnel!$B$5:$G$5)),xLOOKUP(L506,Personnel!$B$4:$G$4,Personnel!$B$6:$G$6)),""))</f>
        <v/>
      </c>
      <c r="N506" s="455">
        <f t="shared" si="4"/>
        <v>0</v>
      </c>
      <c r="O506" s="434"/>
      <c r="P506" s="456" t="str">
        <f t="shared" si="5"/>
        <v/>
      </c>
      <c r="Q506" s="457">
        <f t="shared" si="6"/>
        <v>0</v>
      </c>
      <c r="R506" s="458"/>
      <c r="S506" s="459" t="str">
        <f t="array" ref="S506">IF(B506="","",XLOOKUP($B506,Product,'Product List'!D:D))</f>
        <v/>
      </c>
      <c r="T506" s="454" t="str">
        <f t="array" ref="T506">IF(B506="","",XLOOKUP($B506,Product,'Product List'!E:E))</f>
        <v/>
      </c>
      <c r="U506" s="454" t="str">
        <f t="array" ref="U506">IF(B506="","",XLOOKUP($B506,Product,'Product List'!F:F))</f>
        <v/>
      </c>
      <c r="V506" s="454" t="str">
        <f t="array" ref="V506">IF(B506="","",XLOOKUP($B506,Product,'Product List'!G:G))</f>
        <v/>
      </c>
      <c r="W506" s="434"/>
      <c r="X506" s="434" t="str">
        <f t="array" ref="X506">iferror(xlookup(B506,'Product List'!A:A,'Product List'!P:P),"")</f>
        <v/>
      </c>
      <c r="Y506" s="434">
        <f t="shared" si="10"/>
        <v>0</v>
      </c>
      <c r="Z506" s="434"/>
    </row>
    <row r="507" ht="14.25" customHeight="1">
      <c r="A507" s="454"/>
      <c r="B507" s="448"/>
      <c r="C507" s="454"/>
      <c r="D507" s="487"/>
      <c r="E507" s="487"/>
      <c r="F507" s="487"/>
      <c r="G507" s="487">
        <f t="shared" si="1"/>
        <v>0</v>
      </c>
      <c r="H507" s="451" t="str">
        <f t="shared" si="2"/>
        <v/>
      </c>
      <c r="I507" s="452" t="str">
        <f t="shared" si="8"/>
        <v/>
      </c>
      <c r="J507" s="477"/>
      <c r="K507" s="434"/>
      <c r="L507" s="454" t="str">
        <f t="shared" si="3"/>
        <v/>
      </c>
      <c r="M507" s="455" t="str">
        <f t="array" ref="M507">(IFERROR(if(K507="",IF(J507="","",XLOOKUP(L507,Personnel!$B$4:$G$4,Personnel!$B$5:$G$5)),xLOOKUP(L507,Personnel!$B$4:$G$4,Personnel!$B$6:$G$6)),""))</f>
        <v/>
      </c>
      <c r="N507" s="455">
        <f t="shared" si="4"/>
        <v>0</v>
      </c>
      <c r="O507" s="434"/>
      <c r="P507" s="456" t="str">
        <f t="shared" si="5"/>
        <v/>
      </c>
      <c r="Q507" s="457">
        <f t="shared" si="6"/>
        <v>0</v>
      </c>
      <c r="R507" s="458"/>
      <c r="S507" s="459" t="str">
        <f t="array" ref="S507">IF(B507="","",XLOOKUP($B507,Product,'Product List'!D:D))</f>
        <v/>
      </c>
      <c r="T507" s="454" t="str">
        <f t="array" ref="T507">IF(B507="","",XLOOKUP($B507,Product,'Product List'!E:E))</f>
        <v/>
      </c>
      <c r="U507" s="454" t="str">
        <f t="array" ref="U507">IF(B507="","",XLOOKUP($B507,Product,'Product List'!F:F))</f>
        <v/>
      </c>
      <c r="V507" s="454" t="str">
        <f t="array" ref="V507">IF(B507="","",XLOOKUP($B507,Product,'Product List'!G:G))</f>
        <v/>
      </c>
      <c r="W507" s="434"/>
      <c r="X507" s="434" t="str">
        <f t="array" ref="X507">iferror(xlookup(B507,'Product List'!A:A,'Product List'!P:P),"")</f>
        <v/>
      </c>
      <c r="Y507" s="434">
        <f t="shared" si="10"/>
        <v>0</v>
      </c>
      <c r="Z507" s="434"/>
    </row>
    <row r="508" ht="14.25" customHeight="1">
      <c r="A508" s="454"/>
      <c r="B508" s="448"/>
      <c r="C508" s="454"/>
      <c r="D508" s="487"/>
      <c r="E508" s="487"/>
      <c r="F508" s="487"/>
      <c r="G508" s="487">
        <f t="shared" si="1"/>
        <v>0</v>
      </c>
      <c r="H508" s="451" t="str">
        <f t="shared" si="2"/>
        <v/>
      </c>
      <c r="I508" s="452" t="str">
        <f t="shared" si="8"/>
        <v/>
      </c>
      <c r="J508" s="477"/>
      <c r="K508" s="434"/>
      <c r="L508" s="454" t="str">
        <f t="shared" si="3"/>
        <v/>
      </c>
      <c r="M508" s="455" t="str">
        <f t="array" ref="M508">(IFERROR(if(K508="",IF(J508="","",XLOOKUP(L508,Personnel!$B$4:$G$4,Personnel!$B$5:$G$5)),xLOOKUP(L508,Personnel!$B$4:$G$4,Personnel!$B$6:$G$6)),""))</f>
        <v/>
      </c>
      <c r="N508" s="455">
        <f t="shared" si="4"/>
        <v>0</v>
      </c>
      <c r="O508" s="434"/>
      <c r="P508" s="456" t="str">
        <f t="shared" si="5"/>
        <v/>
      </c>
      <c r="Q508" s="457">
        <f t="shared" si="6"/>
        <v>0</v>
      </c>
      <c r="R508" s="458"/>
      <c r="S508" s="459" t="str">
        <f t="array" ref="S508">IF(B508="","",XLOOKUP($B508,Product,'Product List'!D:D))</f>
        <v/>
      </c>
      <c r="T508" s="454" t="str">
        <f t="array" ref="T508">IF(B508="","",XLOOKUP($B508,Product,'Product List'!E:E))</f>
        <v/>
      </c>
      <c r="U508" s="454" t="str">
        <f t="array" ref="U508">IF(B508="","",XLOOKUP($B508,Product,'Product List'!F:F))</f>
        <v/>
      </c>
      <c r="V508" s="454" t="str">
        <f t="array" ref="V508">IF(B508="","",XLOOKUP($B508,Product,'Product List'!G:G))</f>
        <v/>
      </c>
      <c r="W508" s="434"/>
      <c r="X508" s="434" t="str">
        <f t="array" ref="X508">iferror(xlookup(B508,'Product List'!A:A,'Product List'!P:P),"")</f>
        <v/>
      </c>
      <c r="Y508" s="434">
        <f t="shared" si="10"/>
        <v>0</v>
      </c>
      <c r="Z508" s="434"/>
    </row>
    <row r="509" ht="14.25" customHeight="1">
      <c r="A509" s="454"/>
      <c r="B509" s="448"/>
      <c r="C509" s="454"/>
      <c r="D509" s="487"/>
      <c r="E509" s="487"/>
      <c r="F509" s="487"/>
      <c r="G509" s="487">
        <f t="shared" si="1"/>
        <v>0</v>
      </c>
      <c r="H509" s="451" t="str">
        <f t="shared" si="2"/>
        <v/>
      </c>
      <c r="I509" s="452" t="str">
        <f t="shared" si="8"/>
        <v/>
      </c>
      <c r="J509" s="477"/>
      <c r="K509" s="434"/>
      <c r="L509" s="454" t="str">
        <f t="shared" si="3"/>
        <v/>
      </c>
      <c r="M509" s="455" t="str">
        <f t="array" ref="M509">(IFERROR(if(K509="",IF(J509="","",XLOOKUP(L509,Personnel!$B$4:$G$4,Personnel!$B$5:$G$5)),xLOOKUP(L509,Personnel!$B$4:$G$4,Personnel!$B$6:$G$6)),""))</f>
        <v/>
      </c>
      <c r="N509" s="455">
        <f t="shared" si="4"/>
        <v>0</v>
      </c>
      <c r="O509" s="434"/>
      <c r="P509" s="456" t="str">
        <f t="shared" si="5"/>
        <v/>
      </c>
      <c r="Q509" s="457">
        <f t="shared" si="6"/>
        <v>0</v>
      </c>
      <c r="R509" s="458"/>
      <c r="S509" s="459" t="str">
        <f t="array" ref="S509">IF(B509="","",XLOOKUP($B509,Product,'Product List'!D:D))</f>
        <v/>
      </c>
      <c r="T509" s="454" t="str">
        <f t="array" ref="T509">IF(B509="","",XLOOKUP($B509,Product,'Product List'!E:E))</f>
        <v/>
      </c>
      <c r="U509" s="454" t="str">
        <f t="array" ref="U509">IF(B509="","",XLOOKUP($B509,Product,'Product List'!F:F))</f>
        <v/>
      </c>
      <c r="V509" s="454" t="str">
        <f t="array" ref="V509">IF(B509="","",XLOOKUP($B509,Product,'Product List'!G:G))</f>
        <v/>
      </c>
      <c r="W509" s="434"/>
      <c r="X509" s="434" t="str">
        <f t="array" ref="X509">iferror(xlookup(B509,'Product List'!A:A,'Product List'!P:P),"")</f>
        <v/>
      </c>
      <c r="Y509" s="434">
        <f t="shared" si="10"/>
        <v>0</v>
      </c>
      <c r="Z509" s="434"/>
    </row>
    <row r="510" ht="14.25" customHeight="1">
      <c r="A510" s="454"/>
      <c r="B510" s="448"/>
      <c r="C510" s="454"/>
      <c r="D510" s="487"/>
      <c r="E510" s="487"/>
      <c r="F510" s="487"/>
      <c r="G510" s="487">
        <f t="shared" si="1"/>
        <v>0</v>
      </c>
      <c r="H510" s="451" t="str">
        <f t="shared" si="2"/>
        <v/>
      </c>
      <c r="I510" s="452" t="str">
        <f t="shared" si="8"/>
        <v/>
      </c>
      <c r="J510" s="477"/>
      <c r="K510" s="434"/>
      <c r="L510" s="454" t="str">
        <f t="shared" si="3"/>
        <v/>
      </c>
      <c r="M510" s="455" t="str">
        <f t="array" ref="M510">(IFERROR(if(K510="",IF(J510="","",XLOOKUP(L510,Personnel!$B$4:$G$4,Personnel!$B$5:$G$5)),xLOOKUP(L510,Personnel!$B$4:$G$4,Personnel!$B$6:$G$6)),""))</f>
        <v/>
      </c>
      <c r="N510" s="455">
        <f t="shared" si="4"/>
        <v>0</v>
      </c>
      <c r="O510" s="434"/>
      <c r="P510" s="456" t="str">
        <f t="shared" si="5"/>
        <v/>
      </c>
      <c r="Q510" s="457">
        <f t="shared" si="6"/>
        <v>0</v>
      </c>
      <c r="R510" s="458"/>
      <c r="S510" s="459" t="str">
        <f t="array" ref="S510">IF(B510="","",XLOOKUP($B510,Product,'Product List'!D:D))</f>
        <v/>
      </c>
      <c r="T510" s="454" t="str">
        <f t="array" ref="T510">IF(B510="","",XLOOKUP($B510,Product,'Product List'!E:E))</f>
        <v/>
      </c>
      <c r="U510" s="454" t="str">
        <f t="array" ref="U510">IF(B510="","",XLOOKUP($B510,Product,'Product List'!F:F))</f>
        <v/>
      </c>
      <c r="V510" s="454" t="str">
        <f t="array" ref="V510">IF(B510="","",XLOOKUP($B510,Product,'Product List'!G:G))</f>
        <v/>
      </c>
      <c r="W510" s="434"/>
      <c r="X510" s="434" t="str">
        <f t="array" ref="X510">iferror(xlookup(B510,'Product List'!A:A,'Product List'!P:P),"")</f>
        <v/>
      </c>
      <c r="Y510" s="434">
        <f t="shared" si="10"/>
        <v>0</v>
      </c>
      <c r="Z510" s="434"/>
    </row>
    <row r="511" ht="14.25" customHeight="1">
      <c r="A511" s="454"/>
      <c r="B511" s="448"/>
      <c r="C511" s="454"/>
      <c r="D511" s="487"/>
      <c r="E511" s="487"/>
      <c r="F511" s="487"/>
      <c r="G511" s="487">
        <f t="shared" si="1"/>
        <v>0</v>
      </c>
      <c r="H511" s="451" t="str">
        <f t="shared" si="2"/>
        <v/>
      </c>
      <c r="I511" s="452" t="str">
        <f t="shared" si="8"/>
        <v/>
      </c>
      <c r="J511" s="477"/>
      <c r="K511" s="434"/>
      <c r="L511" s="454" t="str">
        <f t="shared" si="3"/>
        <v/>
      </c>
      <c r="M511" s="455" t="str">
        <f t="array" ref="M511">(IFERROR(if(K511="",IF(J511="","",XLOOKUP(L511,Personnel!$B$4:$G$4,Personnel!$B$5:$G$5)),xLOOKUP(L511,Personnel!$B$4:$G$4,Personnel!$B$6:$G$6)),""))</f>
        <v/>
      </c>
      <c r="N511" s="455">
        <f t="shared" si="4"/>
        <v>0</v>
      </c>
      <c r="O511" s="434"/>
      <c r="P511" s="456" t="str">
        <f t="shared" si="5"/>
        <v/>
      </c>
      <c r="Q511" s="457">
        <f t="shared" si="6"/>
        <v>0</v>
      </c>
      <c r="R511" s="458"/>
      <c r="S511" s="459" t="str">
        <f t="array" ref="S511">IF(B511="","",XLOOKUP($B511,Product,'Product List'!D:D))</f>
        <v/>
      </c>
      <c r="T511" s="454" t="str">
        <f t="array" ref="T511">IF(B511="","",XLOOKUP($B511,Product,'Product List'!E:E))</f>
        <v/>
      </c>
      <c r="U511" s="454" t="str">
        <f t="array" ref="U511">IF(B511="","",XLOOKUP($B511,Product,'Product List'!F:F))</f>
        <v/>
      </c>
      <c r="V511" s="454" t="str">
        <f t="array" ref="V511">IF(B511="","",XLOOKUP($B511,Product,'Product List'!G:G))</f>
        <v/>
      </c>
      <c r="W511" s="434"/>
      <c r="X511" s="434" t="str">
        <f t="array" ref="X511">iferror(xlookup(B511,'Product List'!A:A,'Product List'!P:P),"")</f>
        <v/>
      </c>
      <c r="Y511" s="434">
        <f t="shared" si="10"/>
        <v>0</v>
      </c>
      <c r="Z511" s="434"/>
    </row>
    <row r="512" ht="14.25" customHeight="1">
      <c r="A512" s="454"/>
      <c r="B512" s="448"/>
      <c r="C512" s="454"/>
      <c r="D512" s="487"/>
      <c r="E512" s="487"/>
      <c r="F512" s="487"/>
      <c r="G512" s="487">
        <f t="shared" si="1"/>
        <v>0</v>
      </c>
      <c r="H512" s="451" t="str">
        <f t="shared" si="2"/>
        <v/>
      </c>
      <c r="I512" s="452" t="str">
        <f t="shared" si="8"/>
        <v/>
      </c>
      <c r="J512" s="477"/>
      <c r="K512" s="434"/>
      <c r="L512" s="454" t="str">
        <f t="shared" si="3"/>
        <v/>
      </c>
      <c r="M512" s="455" t="str">
        <f t="array" ref="M512">(IFERROR(if(K512="",IF(J512="","",XLOOKUP(L512,Personnel!$B$4:$G$4,Personnel!$B$5:$G$5)),xLOOKUP(L512,Personnel!$B$4:$G$4,Personnel!$B$6:$G$6)),""))</f>
        <v/>
      </c>
      <c r="N512" s="455">
        <f t="shared" si="4"/>
        <v>0</v>
      </c>
      <c r="O512" s="434"/>
      <c r="P512" s="456" t="str">
        <f t="shared" si="5"/>
        <v/>
      </c>
      <c r="Q512" s="457">
        <f t="shared" si="6"/>
        <v>0</v>
      </c>
      <c r="R512" s="458"/>
      <c r="S512" s="459" t="str">
        <f t="array" ref="S512">IF(B512="","",XLOOKUP($B512,Product,'Product List'!D:D))</f>
        <v/>
      </c>
      <c r="T512" s="454" t="str">
        <f t="array" ref="T512">IF(B512="","",XLOOKUP($B512,Product,'Product List'!E:E))</f>
        <v/>
      </c>
      <c r="U512" s="454" t="str">
        <f t="array" ref="U512">IF(B512="","",XLOOKUP($B512,Product,'Product List'!F:F))</f>
        <v/>
      </c>
      <c r="V512" s="454" t="str">
        <f t="array" ref="V512">IF(B512="","",XLOOKUP($B512,Product,'Product List'!G:G))</f>
        <v/>
      </c>
      <c r="W512" s="434"/>
      <c r="X512" s="434" t="str">
        <f t="array" ref="X512">iferror(xlookup(B512,'Product List'!A:A,'Product List'!P:P),"")</f>
        <v/>
      </c>
      <c r="Y512" s="434">
        <f t="shared" si="10"/>
        <v>0</v>
      </c>
      <c r="Z512" s="434"/>
    </row>
    <row r="513" ht="14.25" customHeight="1">
      <c r="A513" s="454"/>
      <c r="B513" s="448"/>
      <c r="C513" s="454"/>
      <c r="D513" s="487"/>
      <c r="E513" s="487"/>
      <c r="F513" s="487"/>
      <c r="G513" s="487">
        <f t="shared" si="1"/>
        <v>0</v>
      </c>
      <c r="H513" s="451" t="str">
        <f t="shared" si="2"/>
        <v/>
      </c>
      <c r="I513" s="452" t="str">
        <f t="shared" si="8"/>
        <v/>
      </c>
      <c r="J513" s="477"/>
      <c r="K513" s="434"/>
      <c r="L513" s="454" t="str">
        <f t="shared" si="3"/>
        <v/>
      </c>
      <c r="M513" s="455" t="str">
        <f t="array" ref="M513">(IFERROR(if(K513="",IF(J513="","",XLOOKUP(L513,Personnel!$B$4:$G$4,Personnel!$B$5:$G$5)),xLOOKUP(L513,Personnel!$B$4:$G$4,Personnel!$B$6:$G$6)),""))</f>
        <v/>
      </c>
      <c r="N513" s="455">
        <f t="shared" si="4"/>
        <v>0</v>
      </c>
      <c r="O513" s="434"/>
      <c r="P513" s="456" t="str">
        <f t="shared" si="5"/>
        <v/>
      </c>
      <c r="Q513" s="457">
        <f t="shared" si="6"/>
        <v>0</v>
      </c>
      <c r="R513" s="458"/>
      <c r="S513" s="459" t="str">
        <f t="array" ref="S513">IF(B513="","",XLOOKUP($B513,Product,'Product List'!D:D))</f>
        <v/>
      </c>
      <c r="T513" s="454" t="str">
        <f t="array" ref="T513">IF(B513="","",XLOOKUP($B513,Product,'Product List'!E:E))</f>
        <v/>
      </c>
      <c r="U513" s="454" t="str">
        <f t="array" ref="U513">IF(B513="","",XLOOKUP($B513,Product,'Product List'!F:F))</f>
        <v/>
      </c>
      <c r="V513" s="454" t="str">
        <f t="array" ref="V513">IF(B513="","",XLOOKUP($B513,Product,'Product List'!G:G))</f>
        <v/>
      </c>
      <c r="W513" s="434"/>
      <c r="X513" s="434" t="str">
        <f t="array" ref="X513">iferror(xlookup(B513,'Product List'!A:A,'Product List'!P:P),"")</f>
        <v/>
      </c>
      <c r="Y513" s="434">
        <f t="shared" si="10"/>
        <v>0</v>
      </c>
      <c r="Z513" s="434"/>
    </row>
    <row r="514" ht="14.25" customHeight="1">
      <c r="A514" s="454"/>
      <c r="B514" s="448"/>
      <c r="C514" s="454"/>
      <c r="D514" s="487"/>
      <c r="E514" s="487"/>
      <c r="F514" s="487"/>
      <c r="G514" s="487">
        <f t="shared" si="1"/>
        <v>0</v>
      </c>
      <c r="H514" s="451" t="str">
        <f t="shared" si="2"/>
        <v/>
      </c>
      <c r="I514" s="452" t="str">
        <f t="shared" si="8"/>
        <v/>
      </c>
      <c r="J514" s="477"/>
      <c r="K514" s="434"/>
      <c r="L514" s="454" t="str">
        <f t="shared" si="3"/>
        <v/>
      </c>
      <c r="M514" s="455" t="str">
        <f t="array" ref="M514">(IFERROR(if(K514="",IF(J514="","",XLOOKUP(L514,Personnel!$B$4:$G$4,Personnel!$B$5:$G$5)),xLOOKUP(L514,Personnel!$B$4:$G$4,Personnel!$B$6:$G$6)),""))</f>
        <v/>
      </c>
      <c r="N514" s="455">
        <f t="shared" si="4"/>
        <v>0</v>
      </c>
      <c r="O514" s="434"/>
      <c r="P514" s="456" t="str">
        <f t="shared" si="5"/>
        <v/>
      </c>
      <c r="Q514" s="457">
        <f t="shared" si="6"/>
        <v>0</v>
      </c>
      <c r="R514" s="458"/>
      <c r="S514" s="459" t="str">
        <f t="array" ref="S514">IF(B514="","",XLOOKUP($B514,Product,'Product List'!D:D))</f>
        <v/>
      </c>
      <c r="T514" s="454" t="str">
        <f t="array" ref="T514">IF(B514="","",XLOOKUP($B514,Product,'Product List'!E:E))</f>
        <v/>
      </c>
      <c r="U514" s="454" t="str">
        <f t="array" ref="U514">IF(B514="","",XLOOKUP($B514,Product,'Product List'!F:F))</f>
        <v/>
      </c>
      <c r="V514" s="454" t="str">
        <f t="array" ref="V514">IF(B514="","",XLOOKUP($B514,Product,'Product List'!G:G))</f>
        <v/>
      </c>
      <c r="W514" s="434"/>
      <c r="X514" s="434" t="str">
        <f t="array" ref="X514">iferror(xlookup(B514,'Product List'!A:A,'Product List'!P:P),"")</f>
        <v/>
      </c>
      <c r="Y514" s="434">
        <f t="shared" si="10"/>
        <v>0</v>
      </c>
      <c r="Z514" s="434"/>
    </row>
    <row r="515" ht="14.25" customHeight="1">
      <c r="A515" s="454"/>
      <c r="B515" s="448"/>
      <c r="C515" s="454"/>
      <c r="D515" s="487"/>
      <c r="E515" s="487"/>
      <c r="F515" s="487"/>
      <c r="G515" s="487">
        <f t="shared" si="1"/>
        <v>0</v>
      </c>
      <c r="H515" s="451" t="str">
        <f t="shared" si="2"/>
        <v/>
      </c>
      <c r="I515" s="452" t="str">
        <f t="shared" si="8"/>
        <v/>
      </c>
      <c r="J515" s="477"/>
      <c r="K515" s="434"/>
      <c r="L515" s="454" t="str">
        <f t="shared" si="3"/>
        <v/>
      </c>
      <c r="M515" s="455" t="str">
        <f t="array" ref="M515">(IFERROR(if(K515="",IF(J515="","",XLOOKUP(L515,Personnel!$B$4:$G$4,Personnel!$B$5:$G$5)),xLOOKUP(L515,Personnel!$B$4:$G$4,Personnel!$B$6:$G$6)),""))</f>
        <v/>
      </c>
      <c r="N515" s="455">
        <f t="shared" si="4"/>
        <v>0</v>
      </c>
      <c r="O515" s="434"/>
      <c r="P515" s="456" t="str">
        <f t="shared" si="5"/>
        <v/>
      </c>
      <c r="Q515" s="457">
        <f t="shared" si="6"/>
        <v>0</v>
      </c>
      <c r="R515" s="458"/>
      <c r="S515" s="459" t="str">
        <f t="array" ref="S515">IF(B515="","",XLOOKUP($B515,Product,'Product List'!D:D))</f>
        <v/>
      </c>
      <c r="T515" s="454" t="str">
        <f t="array" ref="T515">IF(B515="","",XLOOKUP($B515,Product,'Product List'!E:E))</f>
        <v/>
      </c>
      <c r="U515" s="454" t="str">
        <f t="array" ref="U515">IF(B515="","",XLOOKUP($B515,Product,'Product List'!F:F))</f>
        <v/>
      </c>
      <c r="V515" s="454" t="str">
        <f t="array" ref="V515">IF(B515="","",XLOOKUP($B515,Product,'Product List'!G:G))</f>
        <v/>
      </c>
      <c r="W515" s="434"/>
      <c r="X515" s="434" t="str">
        <f t="array" ref="X515">iferror(xlookup(B515,'Product List'!A:A,'Product List'!P:P),"")</f>
        <v/>
      </c>
      <c r="Y515" s="434">
        <f t="shared" si="10"/>
        <v>0</v>
      </c>
      <c r="Z515" s="434"/>
    </row>
    <row r="516" ht="14.25" customHeight="1">
      <c r="A516" s="454"/>
      <c r="B516" s="448"/>
      <c r="C516" s="454"/>
      <c r="D516" s="487"/>
      <c r="E516" s="487"/>
      <c r="F516" s="487"/>
      <c r="G516" s="487">
        <f t="shared" si="1"/>
        <v>0</v>
      </c>
      <c r="H516" s="451" t="str">
        <f t="shared" si="2"/>
        <v/>
      </c>
      <c r="I516" s="452" t="str">
        <f t="shared" si="8"/>
        <v/>
      </c>
      <c r="J516" s="477"/>
      <c r="K516" s="434"/>
      <c r="L516" s="454" t="str">
        <f t="shared" si="3"/>
        <v/>
      </c>
      <c r="M516" s="455" t="str">
        <f t="array" ref="M516">(IFERROR(if(K516="",IF(J516="","",XLOOKUP(L516,Personnel!$B$4:$G$4,Personnel!$B$5:$G$5)),xLOOKUP(L516,Personnel!$B$4:$G$4,Personnel!$B$6:$G$6)),""))</f>
        <v/>
      </c>
      <c r="N516" s="455">
        <f t="shared" si="4"/>
        <v>0</v>
      </c>
      <c r="O516" s="434"/>
      <c r="P516" s="456" t="str">
        <f t="shared" si="5"/>
        <v/>
      </c>
      <c r="Q516" s="457">
        <f t="shared" si="6"/>
        <v>0</v>
      </c>
      <c r="R516" s="458"/>
      <c r="S516" s="459" t="str">
        <f t="array" ref="S516">IF(B516="","",XLOOKUP($B516,Product,'Product List'!D:D))</f>
        <v/>
      </c>
      <c r="T516" s="454" t="str">
        <f t="array" ref="T516">IF(B516="","",XLOOKUP($B516,Product,'Product List'!E:E))</f>
        <v/>
      </c>
      <c r="U516" s="454" t="str">
        <f t="array" ref="U516">IF(B516="","",XLOOKUP($B516,Product,'Product List'!F:F))</f>
        <v/>
      </c>
      <c r="V516" s="454" t="str">
        <f t="array" ref="V516">IF(B516="","",XLOOKUP($B516,Product,'Product List'!G:G))</f>
        <v/>
      </c>
      <c r="W516" s="434"/>
      <c r="X516" s="434" t="str">
        <f t="array" ref="X516">iferror(xlookup(B516,'Product List'!A:A,'Product List'!P:P),"")</f>
        <v/>
      </c>
      <c r="Y516" s="434">
        <f t="shared" si="10"/>
        <v>0</v>
      </c>
      <c r="Z516" s="434"/>
    </row>
    <row r="517" ht="14.25" customHeight="1">
      <c r="A517" s="454"/>
      <c r="B517" s="448"/>
      <c r="C517" s="454"/>
      <c r="D517" s="487"/>
      <c r="E517" s="487"/>
      <c r="F517" s="487"/>
      <c r="G517" s="487">
        <f t="shared" si="1"/>
        <v>0</v>
      </c>
      <c r="H517" s="451" t="str">
        <f t="shared" si="2"/>
        <v/>
      </c>
      <c r="I517" s="452" t="str">
        <f t="shared" si="8"/>
        <v/>
      </c>
      <c r="J517" s="477"/>
      <c r="K517" s="434"/>
      <c r="L517" s="454" t="str">
        <f t="shared" si="3"/>
        <v/>
      </c>
      <c r="M517" s="455" t="str">
        <f t="array" ref="M517">(IFERROR(if(K517="",IF(J517="","",XLOOKUP(L517,Personnel!$B$4:$G$4,Personnel!$B$5:$G$5)),xLOOKUP(L517,Personnel!$B$4:$G$4,Personnel!$B$6:$G$6)),""))</f>
        <v/>
      </c>
      <c r="N517" s="455">
        <f t="shared" si="4"/>
        <v>0</v>
      </c>
      <c r="O517" s="434"/>
      <c r="P517" s="456" t="str">
        <f t="shared" si="5"/>
        <v/>
      </c>
      <c r="Q517" s="457">
        <f t="shared" si="6"/>
        <v>0</v>
      </c>
      <c r="R517" s="458"/>
      <c r="S517" s="459" t="str">
        <f t="array" ref="S517">IF(B517="","",XLOOKUP($B517,Product,'Product List'!D:D))</f>
        <v/>
      </c>
      <c r="T517" s="454" t="str">
        <f t="array" ref="T517">IF(B517="","",XLOOKUP($B517,Product,'Product List'!E:E))</f>
        <v/>
      </c>
      <c r="U517" s="454" t="str">
        <f t="array" ref="U517">IF(B517="","",XLOOKUP($B517,Product,'Product List'!F:F))</f>
        <v/>
      </c>
      <c r="V517" s="454" t="str">
        <f t="array" ref="V517">IF(B517="","",XLOOKUP($B517,Product,'Product List'!G:G))</f>
        <v/>
      </c>
      <c r="W517" s="434"/>
      <c r="X517" s="434" t="str">
        <f t="array" ref="X517">iferror(xlookup(B517,'Product List'!A:A,'Product List'!P:P),"")</f>
        <v/>
      </c>
      <c r="Y517" s="434">
        <f t="shared" si="10"/>
        <v>0</v>
      </c>
      <c r="Z517" s="434"/>
    </row>
    <row r="518" ht="14.25" customHeight="1">
      <c r="A518" s="454"/>
      <c r="B518" s="448"/>
      <c r="C518" s="454"/>
      <c r="D518" s="487"/>
      <c r="E518" s="487"/>
      <c r="F518" s="487"/>
      <c r="G518" s="487">
        <f t="shared" si="1"/>
        <v>0</v>
      </c>
      <c r="H518" s="451" t="str">
        <f t="shared" si="2"/>
        <v/>
      </c>
      <c r="I518" s="452" t="str">
        <f t="shared" si="8"/>
        <v/>
      </c>
      <c r="J518" s="477"/>
      <c r="K518" s="434"/>
      <c r="L518" s="454" t="str">
        <f t="shared" si="3"/>
        <v/>
      </c>
      <c r="M518" s="455" t="str">
        <f t="array" ref="M518">(IFERROR(if(K518="",IF(J518="","",XLOOKUP(L518,Personnel!$B$4:$G$4,Personnel!$B$5:$G$5)),xLOOKUP(L518,Personnel!$B$4:$G$4,Personnel!$B$6:$G$6)),""))</f>
        <v/>
      </c>
      <c r="N518" s="455">
        <f t="shared" si="4"/>
        <v>0</v>
      </c>
      <c r="O518" s="434"/>
      <c r="P518" s="456" t="str">
        <f t="shared" si="5"/>
        <v/>
      </c>
      <c r="Q518" s="457">
        <f t="shared" si="6"/>
        <v>0</v>
      </c>
      <c r="R518" s="458"/>
      <c r="S518" s="459" t="str">
        <f t="array" ref="S518">IF(B518="","",XLOOKUP($B518,Product,'Product List'!D:D))</f>
        <v/>
      </c>
      <c r="T518" s="454" t="str">
        <f t="array" ref="T518">IF(B518="","",XLOOKUP($B518,Product,'Product List'!E:E))</f>
        <v/>
      </c>
      <c r="U518" s="454" t="str">
        <f t="array" ref="U518">IF(B518="","",XLOOKUP($B518,Product,'Product List'!F:F))</f>
        <v/>
      </c>
      <c r="V518" s="454" t="str">
        <f t="array" ref="V518">IF(B518="","",XLOOKUP($B518,Product,'Product List'!G:G))</f>
        <v/>
      </c>
      <c r="W518" s="434"/>
      <c r="X518" s="434" t="str">
        <f t="array" ref="X518">iferror(xlookup(B518,'Product List'!A:A,'Product List'!P:P),"")</f>
        <v/>
      </c>
      <c r="Y518" s="434">
        <f t="shared" si="10"/>
        <v>0</v>
      </c>
      <c r="Z518" s="434"/>
    </row>
    <row r="519" ht="14.25" customHeight="1">
      <c r="A519" s="454"/>
      <c r="B519" s="448"/>
      <c r="C519" s="454"/>
      <c r="D519" s="487"/>
      <c r="E519" s="487"/>
      <c r="F519" s="487"/>
      <c r="G519" s="487">
        <f t="shared" si="1"/>
        <v>0</v>
      </c>
      <c r="H519" s="451" t="str">
        <f t="shared" si="2"/>
        <v/>
      </c>
      <c r="I519" s="452" t="str">
        <f t="shared" si="8"/>
        <v/>
      </c>
      <c r="J519" s="477"/>
      <c r="K519" s="434"/>
      <c r="L519" s="454" t="str">
        <f t="shared" si="3"/>
        <v/>
      </c>
      <c r="M519" s="455" t="str">
        <f t="array" ref="M519">(IFERROR(if(K519="",IF(J519="","",XLOOKUP(L519,Personnel!$B$4:$G$4,Personnel!$B$5:$G$5)),xLOOKUP(L519,Personnel!$B$4:$G$4,Personnel!$B$6:$G$6)),""))</f>
        <v/>
      </c>
      <c r="N519" s="455">
        <f t="shared" si="4"/>
        <v>0</v>
      </c>
      <c r="O519" s="434"/>
      <c r="P519" s="456" t="str">
        <f t="shared" si="5"/>
        <v/>
      </c>
      <c r="Q519" s="457">
        <f t="shared" si="6"/>
        <v>0</v>
      </c>
      <c r="R519" s="458"/>
      <c r="S519" s="459" t="str">
        <f t="array" ref="S519">IF(B519="","",XLOOKUP($B519,Product,'Product List'!D:D))</f>
        <v/>
      </c>
      <c r="T519" s="454" t="str">
        <f t="array" ref="T519">IF(B519="","",XLOOKUP($B519,Product,'Product List'!E:E))</f>
        <v/>
      </c>
      <c r="U519" s="454" t="str">
        <f t="array" ref="U519">IF(B519="","",XLOOKUP($B519,Product,'Product List'!F:F))</f>
        <v/>
      </c>
      <c r="V519" s="454" t="str">
        <f t="array" ref="V519">IF(B519="","",XLOOKUP($B519,Product,'Product List'!G:G))</f>
        <v/>
      </c>
      <c r="W519" s="434"/>
      <c r="X519" s="434" t="str">
        <f t="array" ref="X519">iferror(xlookup(B519,'Product List'!A:A,'Product List'!P:P),"")</f>
        <v/>
      </c>
      <c r="Y519" s="434">
        <f t="shared" si="10"/>
        <v>0</v>
      </c>
      <c r="Z519" s="434"/>
    </row>
    <row r="520" ht="14.25" customHeight="1">
      <c r="A520" s="454"/>
      <c r="B520" s="448"/>
      <c r="C520" s="454"/>
      <c r="D520" s="487"/>
      <c r="E520" s="487"/>
      <c r="F520" s="487"/>
      <c r="G520" s="487">
        <f t="shared" si="1"/>
        <v>0</v>
      </c>
      <c r="H520" s="451" t="str">
        <f t="shared" si="2"/>
        <v/>
      </c>
      <c r="I520" s="452" t="str">
        <f t="shared" si="8"/>
        <v/>
      </c>
      <c r="J520" s="477"/>
      <c r="K520" s="434"/>
      <c r="L520" s="454" t="str">
        <f t="shared" si="3"/>
        <v/>
      </c>
      <c r="M520" s="455" t="str">
        <f t="array" ref="M520">(IFERROR(if(K520="",IF(J520="","",XLOOKUP(L520,Personnel!$B$4:$G$4,Personnel!$B$5:$G$5)),xLOOKUP(L520,Personnel!$B$4:$G$4,Personnel!$B$6:$G$6)),""))</f>
        <v/>
      </c>
      <c r="N520" s="455">
        <f t="shared" si="4"/>
        <v>0</v>
      </c>
      <c r="O520" s="434"/>
      <c r="P520" s="456" t="str">
        <f t="shared" si="5"/>
        <v/>
      </c>
      <c r="Q520" s="457">
        <f t="shared" si="6"/>
        <v>0</v>
      </c>
      <c r="R520" s="458"/>
      <c r="S520" s="459" t="str">
        <f t="array" ref="S520">IF(B520="","",XLOOKUP($B520,Product,'Product List'!D:D))</f>
        <v/>
      </c>
      <c r="T520" s="454" t="str">
        <f t="array" ref="T520">IF(B520="","",XLOOKUP($B520,Product,'Product List'!E:E))</f>
        <v/>
      </c>
      <c r="U520" s="454" t="str">
        <f t="array" ref="U520">IF(B520="","",XLOOKUP($B520,Product,'Product List'!F:F))</f>
        <v/>
      </c>
      <c r="V520" s="454" t="str">
        <f t="array" ref="V520">IF(B520="","",XLOOKUP($B520,Product,'Product List'!G:G))</f>
        <v/>
      </c>
      <c r="W520" s="434"/>
      <c r="X520" s="434" t="str">
        <f t="array" ref="X520">iferror(xlookup(B520,'Product List'!A:A,'Product List'!P:P),"")</f>
        <v/>
      </c>
      <c r="Y520" s="434">
        <f t="shared" si="10"/>
        <v>0</v>
      </c>
      <c r="Z520" s="434"/>
    </row>
    <row r="521" ht="14.25" customHeight="1">
      <c r="A521" s="454"/>
      <c r="B521" s="448"/>
      <c r="C521" s="454"/>
      <c r="D521" s="487"/>
      <c r="E521" s="487"/>
      <c r="F521" s="487"/>
      <c r="G521" s="487">
        <f t="shared" si="1"/>
        <v>0</v>
      </c>
      <c r="H521" s="451" t="str">
        <f t="shared" si="2"/>
        <v/>
      </c>
      <c r="I521" s="452" t="str">
        <f t="shared" si="8"/>
        <v/>
      </c>
      <c r="J521" s="477"/>
      <c r="K521" s="434"/>
      <c r="L521" s="454" t="str">
        <f t="shared" si="3"/>
        <v/>
      </c>
      <c r="M521" s="455" t="str">
        <f t="array" ref="M521">(IFERROR(if(K521="",IF(J521="","",XLOOKUP(L521,Personnel!$B$4:$G$4,Personnel!$B$5:$G$5)),xLOOKUP(L521,Personnel!$B$4:$G$4,Personnel!$B$6:$G$6)),""))</f>
        <v/>
      </c>
      <c r="N521" s="455">
        <f t="shared" si="4"/>
        <v>0</v>
      </c>
      <c r="O521" s="434"/>
      <c r="P521" s="456" t="str">
        <f t="shared" si="5"/>
        <v/>
      </c>
      <c r="Q521" s="457">
        <f t="shared" si="6"/>
        <v>0</v>
      </c>
      <c r="R521" s="458"/>
      <c r="S521" s="459" t="str">
        <f t="array" ref="S521">IF(B521="","",XLOOKUP($B521,Product,'Product List'!D:D))</f>
        <v/>
      </c>
      <c r="T521" s="454" t="str">
        <f t="array" ref="T521">IF(B521="","",XLOOKUP($B521,Product,'Product List'!E:E))</f>
        <v/>
      </c>
      <c r="U521" s="454" t="str">
        <f t="array" ref="U521">IF(B521="","",XLOOKUP($B521,Product,'Product List'!F:F))</f>
        <v/>
      </c>
      <c r="V521" s="454" t="str">
        <f t="array" ref="V521">IF(B521="","",XLOOKUP($B521,Product,'Product List'!G:G))</f>
        <v/>
      </c>
      <c r="W521" s="434"/>
      <c r="X521" s="434" t="str">
        <f t="array" ref="X521">iferror(xlookup(B521,'Product List'!A:A,'Product List'!P:P),"")</f>
        <v/>
      </c>
      <c r="Y521" s="434">
        <f t="shared" si="10"/>
        <v>0</v>
      </c>
      <c r="Z521" s="434"/>
    </row>
    <row r="522" ht="14.25" customHeight="1">
      <c r="A522" s="454"/>
      <c r="B522" s="448"/>
      <c r="C522" s="454"/>
      <c r="D522" s="487"/>
      <c r="E522" s="487"/>
      <c r="F522" s="487"/>
      <c r="G522" s="487">
        <f t="shared" si="1"/>
        <v>0</v>
      </c>
      <c r="H522" s="451" t="str">
        <f t="shared" si="2"/>
        <v/>
      </c>
      <c r="I522" s="452" t="str">
        <f t="shared" si="8"/>
        <v/>
      </c>
      <c r="J522" s="477"/>
      <c r="K522" s="434"/>
      <c r="L522" s="454" t="str">
        <f t="shared" si="3"/>
        <v/>
      </c>
      <c r="M522" s="455" t="str">
        <f t="array" ref="M522">(IFERROR(if(K522="",IF(J522="","",XLOOKUP(L522,Personnel!$B$4:$G$4,Personnel!$B$5:$G$5)),xLOOKUP(L522,Personnel!$B$4:$G$4,Personnel!$B$6:$G$6)),""))</f>
        <v/>
      </c>
      <c r="N522" s="455">
        <f t="shared" si="4"/>
        <v>0</v>
      </c>
      <c r="O522" s="434"/>
      <c r="P522" s="456" t="str">
        <f t="shared" si="5"/>
        <v/>
      </c>
      <c r="Q522" s="457">
        <f t="shared" si="6"/>
        <v>0</v>
      </c>
      <c r="R522" s="458"/>
      <c r="S522" s="459" t="str">
        <f t="array" ref="S522">IF(B522="","",XLOOKUP($B522,Product,'Product List'!D:D))</f>
        <v/>
      </c>
      <c r="T522" s="454" t="str">
        <f t="array" ref="T522">IF(B522="","",XLOOKUP($B522,Product,'Product List'!E:E))</f>
        <v/>
      </c>
      <c r="U522" s="454" t="str">
        <f t="array" ref="U522">IF(B522="","",XLOOKUP($B522,Product,'Product List'!F:F))</f>
        <v/>
      </c>
      <c r="V522" s="454" t="str">
        <f t="array" ref="V522">IF(B522="","",XLOOKUP($B522,Product,'Product List'!G:G))</f>
        <v/>
      </c>
      <c r="W522" s="434"/>
      <c r="X522" s="434" t="str">
        <f t="array" ref="X522">iferror(xlookup(B522,'Product List'!A:A,'Product List'!P:P),"")</f>
        <v/>
      </c>
      <c r="Y522" s="434">
        <f t="shared" si="10"/>
        <v>0</v>
      </c>
      <c r="Z522" s="434"/>
    </row>
    <row r="523" ht="14.25" customHeight="1">
      <c r="A523" s="454"/>
      <c r="B523" s="448"/>
      <c r="C523" s="454"/>
      <c r="D523" s="487"/>
      <c r="E523" s="487"/>
      <c r="F523" s="487"/>
      <c r="G523" s="487">
        <f t="shared" si="1"/>
        <v>0</v>
      </c>
      <c r="H523" s="451" t="str">
        <f t="shared" si="2"/>
        <v/>
      </c>
      <c r="I523" s="452" t="str">
        <f t="shared" si="8"/>
        <v/>
      </c>
      <c r="J523" s="477"/>
      <c r="K523" s="434"/>
      <c r="L523" s="454" t="str">
        <f t="shared" si="3"/>
        <v/>
      </c>
      <c r="M523" s="455" t="str">
        <f t="array" ref="M523">(IFERROR(if(K523="",IF(J523="","",XLOOKUP(L523,Personnel!$B$4:$G$4,Personnel!$B$5:$G$5)),xLOOKUP(L523,Personnel!$B$4:$G$4,Personnel!$B$6:$G$6)),""))</f>
        <v/>
      </c>
      <c r="N523" s="455">
        <f t="shared" si="4"/>
        <v>0</v>
      </c>
      <c r="O523" s="434"/>
      <c r="P523" s="456" t="str">
        <f t="shared" si="5"/>
        <v/>
      </c>
      <c r="Q523" s="457">
        <f t="shared" si="6"/>
        <v>0</v>
      </c>
      <c r="R523" s="458"/>
      <c r="S523" s="459" t="str">
        <f t="array" ref="S523">IF(B523="","",XLOOKUP($B523,Product,'Product List'!D:D))</f>
        <v/>
      </c>
      <c r="T523" s="454" t="str">
        <f t="array" ref="T523">IF(B523="","",XLOOKUP($B523,Product,'Product List'!E:E))</f>
        <v/>
      </c>
      <c r="U523" s="454" t="str">
        <f t="array" ref="U523">IF(B523="","",XLOOKUP($B523,Product,'Product List'!F:F))</f>
        <v/>
      </c>
      <c r="V523" s="454" t="str">
        <f t="array" ref="V523">IF(B523="","",XLOOKUP($B523,Product,'Product List'!G:G))</f>
        <v/>
      </c>
      <c r="W523" s="434"/>
      <c r="X523" s="434" t="str">
        <f t="array" ref="X523">iferror(xlookup(B523,'Product List'!A:A,'Product List'!P:P),"")</f>
        <v/>
      </c>
      <c r="Y523" s="434">
        <f t="shared" si="10"/>
        <v>0</v>
      </c>
      <c r="Z523" s="434"/>
    </row>
    <row r="524" ht="14.25" customHeight="1">
      <c r="A524" s="454"/>
      <c r="B524" s="448"/>
      <c r="C524" s="454"/>
      <c r="D524" s="487"/>
      <c r="E524" s="487"/>
      <c r="F524" s="487"/>
      <c r="G524" s="487">
        <f t="shared" si="1"/>
        <v>0</v>
      </c>
      <c r="H524" s="451" t="str">
        <f t="shared" si="2"/>
        <v/>
      </c>
      <c r="I524" s="452" t="str">
        <f t="shared" si="8"/>
        <v/>
      </c>
      <c r="J524" s="477"/>
      <c r="K524" s="434"/>
      <c r="L524" s="454" t="str">
        <f t="shared" si="3"/>
        <v/>
      </c>
      <c r="M524" s="455" t="str">
        <f t="array" ref="M524">(IFERROR(if(K524="",IF(J524="","",XLOOKUP(L524,Personnel!$B$4:$G$4,Personnel!$B$5:$G$5)),xLOOKUP(L524,Personnel!$B$4:$G$4,Personnel!$B$6:$G$6)),""))</f>
        <v/>
      </c>
      <c r="N524" s="455">
        <f t="shared" si="4"/>
        <v>0</v>
      </c>
      <c r="O524" s="434"/>
      <c r="P524" s="456" t="str">
        <f t="shared" si="5"/>
        <v/>
      </c>
      <c r="Q524" s="457">
        <f t="shared" si="6"/>
        <v>0</v>
      </c>
      <c r="R524" s="458"/>
      <c r="S524" s="459" t="str">
        <f t="array" ref="S524">IF(B524="","",XLOOKUP($B524,Product,'Product List'!D:D))</f>
        <v/>
      </c>
      <c r="T524" s="454" t="str">
        <f t="array" ref="T524">IF(B524="","",XLOOKUP($B524,Product,'Product List'!E:E))</f>
        <v/>
      </c>
      <c r="U524" s="454" t="str">
        <f t="array" ref="U524">IF(B524="","",XLOOKUP($B524,Product,'Product List'!F:F))</f>
        <v/>
      </c>
      <c r="V524" s="454" t="str">
        <f t="array" ref="V524">IF(B524="","",XLOOKUP($B524,Product,'Product List'!G:G))</f>
        <v/>
      </c>
      <c r="W524" s="434"/>
      <c r="X524" s="434" t="str">
        <f t="array" ref="X524">iferror(xlookup(B524,'Product List'!A:A,'Product List'!P:P),"")</f>
        <v/>
      </c>
      <c r="Y524" s="434">
        <f t="shared" si="10"/>
        <v>0</v>
      </c>
      <c r="Z524" s="434"/>
    </row>
    <row r="525" ht="14.25" customHeight="1">
      <c r="A525" s="454"/>
      <c r="B525" s="448"/>
      <c r="C525" s="454"/>
      <c r="D525" s="487"/>
      <c r="E525" s="487"/>
      <c r="F525" s="487"/>
      <c r="G525" s="487">
        <f t="shared" si="1"/>
        <v>0</v>
      </c>
      <c r="H525" s="451" t="str">
        <f t="shared" si="2"/>
        <v/>
      </c>
      <c r="I525" s="452" t="str">
        <f t="shared" si="8"/>
        <v/>
      </c>
      <c r="J525" s="477"/>
      <c r="K525" s="434"/>
      <c r="L525" s="454" t="str">
        <f t="shared" si="3"/>
        <v/>
      </c>
      <c r="M525" s="455" t="str">
        <f t="array" ref="M525">(IFERROR(if(K525="",IF(J525="","",XLOOKUP(L525,Personnel!$B$4:$G$4,Personnel!$B$5:$G$5)),xLOOKUP(L525,Personnel!$B$4:$G$4,Personnel!$B$6:$G$6)),""))</f>
        <v/>
      </c>
      <c r="N525" s="455">
        <f t="shared" si="4"/>
        <v>0</v>
      </c>
      <c r="O525" s="434"/>
      <c r="P525" s="456" t="str">
        <f t="shared" si="5"/>
        <v/>
      </c>
      <c r="Q525" s="457">
        <f t="shared" si="6"/>
        <v>0</v>
      </c>
      <c r="R525" s="458"/>
      <c r="S525" s="459" t="str">
        <f t="array" ref="S525">IF(B525="","",XLOOKUP($B525,Product,'Product List'!D:D))</f>
        <v/>
      </c>
      <c r="T525" s="454" t="str">
        <f t="array" ref="T525">IF(B525="","",XLOOKUP($B525,Product,'Product List'!E:E))</f>
        <v/>
      </c>
      <c r="U525" s="454" t="str">
        <f t="array" ref="U525">IF(B525="","",XLOOKUP($B525,Product,'Product List'!F:F))</f>
        <v/>
      </c>
      <c r="V525" s="454" t="str">
        <f t="array" ref="V525">IF(B525="","",XLOOKUP($B525,Product,'Product List'!G:G))</f>
        <v/>
      </c>
      <c r="W525" s="434"/>
      <c r="X525" s="434" t="str">
        <f t="array" ref="X525">iferror(xlookup(B525,'Product List'!A:A,'Product List'!P:P),"")</f>
        <v/>
      </c>
      <c r="Y525" s="434">
        <f t="shared" si="10"/>
        <v>0</v>
      </c>
      <c r="Z525" s="434"/>
    </row>
    <row r="526" ht="14.25" customHeight="1">
      <c r="A526" s="454"/>
      <c r="B526" s="448"/>
      <c r="C526" s="454"/>
      <c r="D526" s="487"/>
      <c r="E526" s="487"/>
      <c r="F526" s="487"/>
      <c r="G526" s="487">
        <f t="shared" si="1"/>
        <v>0</v>
      </c>
      <c r="H526" s="451" t="str">
        <f t="shared" si="2"/>
        <v/>
      </c>
      <c r="I526" s="452" t="str">
        <f t="shared" si="8"/>
        <v/>
      </c>
      <c r="J526" s="477"/>
      <c r="K526" s="434"/>
      <c r="L526" s="454" t="str">
        <f t="shared" si="3"/>
        <v/>
      </c>
      <c r="M526" s="455" t="str">
        <f t="array" ref="M526">(IFERROR(if(K526="",IF(J526="","",XLOOKUP(L526,Personnel!$B$4:$G$4,Personnel!$B$5:$G$5)),xLOOKUP(L526,Personnel!$B$4:$G$4,Personnel!$B$6:$G$6)),""))</f>
        <v/>
      </c>
      <c r="N526" s="455">
        <f t="shared" si="4"/>
        <v>0</v>
      </c>
      <c r="O526" s="434"/>
      <c r="P526" s="456" t="str">
        <f t="shared" si="5"/>
        <v/>
      </c>
      <c r="Q526" s="457">
        <f t="shared" si="6"/>
        <v>0</v>
      </c>
      <c r="R526" s="458"/>
      <c r="S526" s="459" t="str">
        <f t="array" ref="S526">IF(B526="","",XLOOKUP($B526,Product,'Product List'!D:D))</f>
        <v/>
      </c>
      <c r="T526" s="454" t="str">
        <f t="array" ref="T526">IF(B526="","",XLOOKUP($B526,Product,'Product List'!E:E))</f>
        <v/>
      </c>
      <c r="U526" s="454" t="str">
        <f t="array" ref="U526">IF(B526="","",XLOOKUP($B526,Product,'Product List'!F:F))</f>
        <v/>
      </c>
      <c r="V526" s="454" t="str">
        <f t="array" ref="V526">IF(B526="","",XLOOKUP($B526,Product,'Product List'!G:G))</f>
        <v/>
      </c>
      <c r="W526" s="434"/>
      <c r="X526" s="434" t="str">
        <f t="array" ref="X526">iferror(xlookup(B526,'Product List'!A:A,'Product List'!P:P),"")</f>
        <v/>
      </c>
      <c r="Y526" s="434">
        <f t="shared" si="10"/>
        <v>0</v>
      </c>
      <c r="Z526" s="434"/>
    </row>
    <row r="527" ht="14.25" customHeight="1">
      <c r="A527" s="454"/>
      <c r="B527" s="448"/>
      <c r="C527" s="454"/>
      <c r="D527" s="487"/>
      <c r="E527" s="487"/>
      <c r="F527" s="487"/>
      <c r="G527" s="487">
        <f t="shared" si="1"/>
        <v>0</v>
      </c>
      <c r="H527" s="451" t="str">
        <f t="shared" si="2"/>
        <v/>
      </c>
      <c r="I527" s="452" t="str">
        <f t="shared" si="8"/>
        <v/>
      </c>
      <c r="J527" s="477"/>
      <c r="K527" s="434"/>
      <c r="L527" s="454" t="str">
        <f t="shared" si="3"/>
        <v/>
      </c>
      <c r="M527" s="455" t="str">
        <f t="array" ref="M527">(IFERROR(if(K527="",IF(J527="","",XLOOKUP(L527,Personnel!$B$4:$G$4,Personnel!$B$5:$G$5)),xLOOKUP(L527,Personnel!$B$4:$G$4,Personnel!$B$6:$G$6)),""))</f>
        <v/>
      </c>
      <c r="N527" s="455">
        <f t="shared" si="4"/>
        <v>0</v>
      </c>
      <c r="O527" s="434"/>
      <c r="P527" s="456" t="str">
        <f t="shared" si="5"/>
        <v/>
      </c>
      <c r="Q527" s="457">
        <f t="shared" si="6"/>
        <v>0</v>
      </c>
      <c r="R527" s="458"/>
      <c r="S527" s="459" t="str">
        <f t="array" ref="S527">IF(B527="","",XLOOKUP($B527,Product,'Product List'!D:D))</f>
        <v/>
      </c>
      <c r="T527" s="454" t="str">
        <f t="array" ref="T527">IF(B527="","",XLOOKUP($B527,Product,'Product List'!E:E))</f>
        <v/>
      </c>
      <c r="U527" s="454" t="str">
        <f t="array" ref="U527">IF(B527="","",XLOOKUP($B527,Product,'Product List'!F:F))</f>
        <v/>
      </c>
      <c r="V527" s="454" t="str">
        <f t="array" ref="V527">IF(B527="","",XLOOKUP($B527,Product,'Product List'!G:G))</f>
        <v/>
      </c>
      <c r="W527" s="434"/>
      <c r="X527" s="434" t="str">
        <f t="array" ref="X527">iferror(xlookup(B527,'Product List'!A:A,'Product List'!P:P),"")</f>
        <v/>
      </c>
      <c r="Y527" s="434">
        <f t="shared" si="10"/>
        <v>0</v>
      </c>
      <c r="Z527" s="434"/>
    </row>
    <row r="528" ht="14.25" customHeight="1">
      <c r="A528" s="454"/>
      <c r="B528" s="448"/>
      <c r="C528" s="454"/>
      <c r="D528" s="487"/>
      <c r="E528" s="487"/>
      <c r="F528" s="487"/>
      <c r="G528" s="487">
        <f t="shared" si="1"/>
        <v>0</v>
      </c>
      <c r="H528" s="451" t="str">
        <f t="shared" si="2"/>
        <v/>
      </c>
      <c r="I528" s="452" t="str">
        <f t="shared" si="8"/>
        <v/>
      </c>
      <c r="J528" s="477"/>
      <c r="K528" s="434"/>
      <c r="L528" s="454" t="str">
        <f t="shared" si="3"/>
        <v/>
      </c>
      <c r="M528" s="455" t="str">
        <f t="array" ref="M528">(IFERROR(if(K528="",IF(J528="","",XLOOKUP(L528,Personnel!$B$4:$G$4,Personnel!$B$5:$G$5)),xLOOKUP(L528,Personnel!$B$4:$G$4,Personnel!$B$6:$G$6)),""))</f>
        <v/>
      </c>
      <c r="N528" s="455">
        <f t="shared" si="4"/>
        <v>0</v>
      </c>
      <c r="O528" s="434"/>
      <c r="P528" s="456" t="str">
        <f t="shared" si="5"/>
        <v/>
      </c>
      <c r="Q528" s="457">
        <f t="shared" si="6"/>
        <v>0</v>
      </c>
      <c r="R528" s="458"/>
      <c r="S528" s="459" t="str">
        <f t="array" ref="S528">IF(B528="","",XLOOKUP($B528,Product,'Product List'!D:D))</f>
        <v/>
      </c>
      <c r="T528" s="454" t="str">
        <f t="array" ref="T528">IF(B528="","",XLOOKUP($B528,Product,'Product List'!E:E))</f>
        <v/>
      </c>
      <c r="U528" s="454" t="str">
        <f t="array" ref="U528">IF(B528="","",XLOOKUP($B528,Product,'Product List'!F:F))</f>
        <v/>
      </c>
      <c r="V528" s="454" t="str">
        <f t="array" ref="V528">IF(B528="","",XLOOKUP($B528,Product,'Product List'!G:G))</f>
        <v/>
      </c>
      <c r="W528" s="434"/>
      <c r="X528" s="434" t="str">
        <f t="array" ref="X528">iferror(xlookup(B528,'Product List'!A:A,'Product List'!P:P),"")</f>
        <v/>
      </c>
      <c r="Y528" s="434">
        <f t="shared" si="10"/>
        <v>0</v>
      </c>
      <c r="Z528" s="434"/>
    </row>
    <row r="529" ht="14.25" customHeight="1">
      <c r="A529" s="454"/>
      <c r="B529" s="448"/>
      <c r="C529" s="454"/>
      <c r="D529" s="487"/>
      <c r="E529" s="487"/>
      <c r="F529" s="487"/>
      <c r="G529" s="487">
        <f t="shared" si="1"/>
        <v>0</v>
      </c>
      <c r="H529" s="451" t="str">
        <f t="shared" si="2"/>
        <v/>
      </c>
      <c r="I529" s="452" t="str">
        <f t="shared" si="8"/>
        <v/>
      </c>
      <c r="J529" s="477"/>
      <c r="K529" s="434"/>
      <c r="L529" s="454" t="str">
        <f t="shared" si="3"/>
        <v/>
      </c>
      <c r="M529" s="455" t="str">
        <f t="array" ref="M529">(IFERROR(if(K529="",IF(J529="","",XLOOKUP(L529,Personnel!$B$4:$G$4,Personnel!$B$5:$G$5)),xLOOKUP(L529,Personnel!$B$4:$G$4,Personnel!$B$6:$G$6)),""))</f>
        <v/>
      </c>
      <c r="N529" s="455">
        <f t="shared" si="4"/>
        <v>0</v>
      </c>
      <c r="O529" s="434"/>
      <c r="P529" s="456" t="str">
        <f t="shared" si="5"/>
        <v/>
      </c>
      <c r="Q529" s="457">
        <f t="shared" si="6"/>
        <v>0</v>
      </c>
      <c r="R529" s="458"/>
      <c r="S529" s="459" t="str">
        <f t="array" ref="S529">IF(B529="","",XLOOKUP($B529,Product,'Product List'!D:D))</f>
        <v/>
      </c>
      <c r="T529" s="454" t="str">
        <f t="array" ref="T529">IF(B529="","",XLOOKUP($B529,Product,'Product List'!E:E))</f>
        <v/>
      </c>
      <c r="U529" s="454" t="str">
        <f t="array" ref="U529">IF(B529="","",XLOOKUP($B529,Product,'Product List'!F:F))</f>
        <v/>
      </c>
      <c r="V529" s="454" t="str">
        <f t="array" ref="V529">IF(B529="","",XLOOKUP($B529,Product,'Product List'!G:G))</f>
        <v/>
      </c>
      <c r="W529" s="434"/>
      <c r="X529" s="434" t="str">
        <f t="array" ref="X529">iferror(xlookup(B529,'Product List'!A:A,'Product List'!P:P),"")</f>
        <v/>
      </c>
      <c r="Y529" s="434">
        <f t="shared" si="10"/>
        <v>0</v>
      </c>
      <c r="Z529" s="434"/>
    </row>
    <row r="530" ht="14.25" customHeight="1">
      <c r="A530" s="454"/>
      <c r="B530" s="448"/>
      <c r="C530" s="454"/>
      <c r="D530" s="487"/>
      <c r="E530" s="487"/>
      <c r="F530" s="487"/>
      <c r="G530" s="487">
        <f t="shared" si="1"/>
        <v>0</v>
      </c>
      <c r="H530" s="451" t="str">
        <f t="shared" si="2"/>
        <v/>
      </c>
      <c r="I530" s="452" t="str">
        <f t="shared" si="8"/>
        <v/>
      </c>
      <c r="J530" s="477"/>
      <c r="K530" s="434"/>
      <c r="L530" s="454" t="str">
        <f t="shared" si="3"/>
        <v/>
      </c>
      <c r="M530" s="455" t="str">
        <f t="array" ref="M530">(IFERROR(if(K530="",IF(J530="","",XLOOKUP(L530,Personnel!$B$4:$G$4,Personnel!$B$5:$G$5)),xLOOKUP(L530,Personnel!$B$4:$G$4,Personnel!$B$6:$G$6)),""))</f>
        <v/>
      </c>
      <c r="N530" s="455">
        <f t="shared" si="4"/>
        <v>0</v>
      </c>
      <c r="O530" s="434"/>
      <c r="P530" s="456" t="str">
        <f t="shared" si="5"/>
        <v/>
      </c>
      <c r="Q530" s="457">
        <f t="shared" si="6"/>
        <v>0</v>
      </c>
      <c r="R530" s="458"/>
      <c r="S530" s="459" t="str">
        <f t="array" ref="S530">IF(B530="","",XLOOKUP($B530,Product,'Product List'!D:D))</f>
        <v/>
      </c>
      <c r="T530" s="454" t="str">
        <f t="array" ref="T530">IF(B530="","",XLOOKUP($B530,Product,'Product List'!E:E))</f>
        <v/>
      </c>
      <c r="U530" s="454" t="str">
        <f t="array" ref="U530">IF(B530="","",XLOOKUP($B530,Product,'Product List'!F:F))</f>
        <v/>
      </c>
      <c r="V530" s="454" t="str">
        <f t="array" ref="V530">IF(B530="","",XLOOKUP($B530,Product,'Product List'!G:G))</f>
        <v/>
      </c>
      <c r="W530" s="434"/>
      <c r="X530" s="434" t="str">
        <f t="array" ref="X530">iferror(xlookup(B530,'Product List'!A:A,'Product List'!P:P),"")</f>
        <v/>
      </c>
      <c r="Y530" s="434">
        <f t="shared" si="10"/>
        <v>0</v>
      </c>
      <c r="Z530" s="434"/>
    </row>
    <row r="531" ht="14.25" customHeight="1">
      <c r="A531" s="454"/>
      <c r="B531" s="448"/>
      <c r="C531" s="454"/>
      <c r="D531" s="487"/>
      <c r="E531" s="487"/>
      <c r="F531" s="487"/>
      <c r="G531" s="487">
        <f t="shared" si="1"/>
        <v>0</v>
      </c>
      <c r="H531" s="451" t="str">
        <f t="shared" si="2"/>
        <v/>
      </c>
      <c r="I531" s="452" t="str">
        <f t="shared" si="8"/>
        <v/>
      </c>
      <c r="J531" s="477"/>
      <c r="K531" s="434"/>
      <c r="L531" s="454" t="str">
        <f t="shared" si="3"/>
        <v/>
      </c>
      <c r="M531" s="455" t="str">
        <f t="array" ref="M531">(IFERROR(if(K531="",IF(J531="","",XLOOKUP(L531,Personnel!$B$4:$G$4,Personnel!$B$5:$G$5)),xLOOKUP(L531,Personnel!$B$4:$G$4,Personnel!$B$6:$G$6)),""))</f>
        <v/>
      </c>
      <c r="N531" s="455">
        <f t="shared" si="4"/>
        <v>0</v>
      </c>
      <c r="O531" s="434"/>
      <c r="P531" s="456" t="str">
        <f t="shared" si="5"/>
        <v/>
      </c>
      <c r="Q531" s="457">
        <f t="shared" si="6"/>
        <v>0</v>
      </c>
      <c r="R531" s="458"/>
      <c r="S531" s="459" t="str">
        <f t="array" ref="S531">IF(B531="","",XLOOKUP($B531,Product,'Product List'!D:D))</f>
        <v/>
      </c>
      <c r="T531" s="454" t="str">
        <f t="array" ref="T531">IF(B531="","",XLOOKUP($B531,Product,'Product List'!E:E))</f>
        <v/>
      </c>
      <c r="U531" s="454" t="str">
        <f t="array" ref="U531">IF(B531="","",XLOOKUP($B531,Product,'Product List'!F:F))</f>
        <v/>
      </c>
      <c r="V531" s="454" t="str">
        <f t="array" ref="V531">IF(B531="","",XLOOKUP($B531,Product,'Product List'!G:G))</f>
        <v/>
      </c>
      <c r="W531" s="434"/>
      <c r="X531" s="434" t="str">
        <f t="array" ref="X531">iferror(xlookup(B531,'Product List'!A:A,'Product List'!P:P),"")</f>
        <v/>
      </c>
      <c r="Y531" s="434">
        <f t="shared" si="10"/>
        <v>0</v>
      </c>
      <c r="Z531" s="434"/>
    </row>
    <row r="532" ht="14.25" customHeight="1">
      <c r="A532" s="454"/>
      <c r="B532" s="448"/>
      <c r="C532" s="454"/>
      <c r="D532" s="487"/>
      <c r="E532" s="487"/>
      <c r="F532" s="487"/>
      <c r="G532" s="487">
        <f t="shared" si="1"/>
        <v>0</v>
      </c>
      <c r="H532" s="451" t="str">
        <f t="shared" si="2"/>
        <v/>
      </c>
      <c r="I532" s="452" t="str">
        <f t="shared" si="8"/>
        <v/>
      </c>
      <c r="J532" s="477"/>
      <c r="K532" s="434"/>
      <c r="L532" s="454" t="str">
        <f t="shared" si="3"/>
        <v/>
      </c>
      <c r="M532" s="455" t="str">
        <f t="array" ref="M532">(IFERROR(if(K532="",IF(J532="","",XLOOKUP(L532,Personnel!$B$4:$G$4,Personnel!$B$5:$G$5)),xLOOKUP(L532,Personnel!$B$4:$G$4,Personnel!$B$6:$G$6)),""))</f>
        <v/>
      </c>
      <c r="N532" s="455">
        <f t="shared" si="4"/>
        <v>0</v>
      </c>
      <c r="O532" s="434"/>
      <c r="P532" s="456" t="str">
        <f t="shared" si="5"/>
        <v/>
      </c>
      <c r="Q532" s="457">
        <f t="shared" si="6"/>
        <v>0</v>
      </c>
      <c r="R532" s="458"/>
      <c r="S532" s="459" t="str">
        <f t="array" ref="S532">IF(B532="","",XLOOKUP($B532,Product,'Product List'!D:D))</f>
        <v/>
      </c>
      <c r="T532" s="454" t="str">
        <f t="array" ref="T532">IF(B532="","",XLOOKUP($B532,Product,'Product List'!E:E))</f>
        <v/>
      </c>
      <c r="U532" s="454" t="str">
        <f t="array" ref="U532">IF(B532="","",XLOOKUP($B532,Product,'Product List'!F:F))</f>
        <v/>
      </c>
      <c r="V532" s="454" t="str">
        <f t="array" ref="V532">IF(B532="","",XLOOKUP($B532,Product,'Product List'!G:G))</f>
        <v/>
      </c>
      <c r="W532" s="434"/>
      <c r="X532" s="434" t="str">
        <f t="array" ref="X532">iferror(xlookup(B532,'Product List'!A:A,'Product List'!P:P),"")</f>
        <v/>
      </c>
      <c r="Y532" s="434">
        <f t="shared" si="10"/>
        <v>0</v>
      </c>
      <c r="Z532" s="434"/>
    </row>
    <row r="533" ht="14.25" customHeight="1">
      <c r="A533" s="454"/>
      <c r="B533" s="448"/>
      <c r="C533" s="454"/>
      <c r="D533" s="487"/>
      <c r="E533" s="487"/>
      <c r="F533" s="487"/>
      <c r="G533" s="487">
        <f t="shared" si="1"/>
        <v>0</v>
      </c>
      <c r="H533" s="451" t="str">
        <f t="shared" si="2"/>
        <v/>
      </c>
      <c r="I533" s="452" t="str">
        <f t="shared" si="8"/>
        <v/>
      </c>
      <c r="J533" s="477"/>
      <c r="K533" s="434"/>
      <c r="L533" s="454" t="str">
        <f t="shared" si="3"/>
        <v/>
      </c>
      <c r="M533" s="455" t="str">
        <f t="array" ref="M533">(IFERROR(if(K533="",IF(J533="","",XLOOKUP(L533,Personnel!$B$4:$G$4,Personnel!$B$5:$G$5)),xLOOKUP(L533,Personnel!$B$4:$G$4,Personnel!$B$6:$G$6)),""))</f>
        <v/>
      </c>
      <c r="N533" s="455">
        <f t="shared" si="4"/>
        <v>0</v>
      </c>
      <c r="O533" s="434"/>
      <c r="P533" s="456" t="str">
        <f t="shared" si="5"/>
        <v/>
      </c>
      <c r="Q533" s="457">
        <f t="shared" si="6"/>
        <v>0</v>
      </c>
      <c r="R533" s="458"/>
      <c r="S533" s="459" t="str">
        <f t="array" ref="S533">IF(B533="","",XLOOKUP($B533,Product,'Product List'!D:D))</f>
        <v/>
      </c>
      <c r="T533" s="454" t="str">
        <f t="array" ref="T533">IF(B533="","",XLOOKUP($B533,Product,'Product List'!E:E))</f>
        <v/>
      </c>
      <c r="U533" s="454" t="str">
        <f t="array" ref="U533">IF(B533="","",XLOOKUP($B533,Product,'Product List'!F:F))</f>
        <v/>
      </c>
      <c r="V533" s="454" t="str">
        <f t="array" ref="V533">IF(B533="","",XLOOKUP($B533,Product,'Product List'!G:G))</f>
        <v/>
      </c>
      <c r="W533" s="434"/>
      <c r="X533" s="434" t="str">
        <f t="array" ref="X533">iferror(xlookup(B533,'Product List'!A:A,'Product List'!P:P),"")</f>
        <v/>
      </c>
      <c r="Y533" s="434">
        <f t="shared" si="10"/>
        <v>0</v>
      </c>
      <c r="Z533" s="434"/>
    </row>
    <row r="534" ht="14.25" customHeight="1">
      <c r="A534" s="454"/>
      <c r="B534" s="448"/>
      <c r="C534" s="454"/>
      <c r="D534" s="487"/>
      <c r="E534" s="487"/>
      <c r="F534" s="487"/>
      <c r="G534" s="487">
        <f t="shared" si="1"/>
        <v>0</v>
      </c>
      <c r="H534" s="451" t="str">
        <f t="shared" si="2"/>
        <v/>
      </c>
      <c r="I534" s="452" t="str">
        <f t="shared" si="8"/>
        <v/>
      </c>
      <c r="J534" s="477"/>
      <c r="K534" s="434"/>
      <c r="L534" s="454" t="str">
        <f t="shared" si="3"/>
        <v/>
      </c>
      <c r="M534" s="455" t="str">
        <f t="array" ref="M534">(IFERROR(if(K534="",IF(J534="","",XLOOKUP(L534,Personnel!$B$4:$G$4,Personnel!$B$5:$G$5)),xLOOKUP(L534,Personnel!$B$4:$G$4,Personnel!$B$6:$G$6)),""))</f>
        <v/>
      </c>
      <c r="N534" s="455">
        <f t="shared" si="4"/>
        <v>0</v>
      </c>
      <c r="O534" s="434"/>
      <c r="P534" s="456" t="str">
        <f t="shared" si="5"/>
        <v/>
      </c>
      <c r="Q534" s="457">
        <f t="shared" si="6"/>
        <v>0</v>
      </c>
      <c r="R534" s="458"/>
      <c r="S534" s="459" t="str">
        <f t="array" ref="S534">IF(B534="","",XLOOKUP($B534,Product,'Product List'!D:D))</f>
        <v/>
      </c>
      <c r="T534" s="454" t="str">
        <f t="array" ref="T534">IF(B534="","",XLOOKUP($B534,Product,'Product List'!E:E))</f>
        <v/>
      </c>
      <c r="U534" s="454" t="str">
        <f t="array" ref="U534">IF(B534="","",XLOOKUP($B534,Product,'Product List'!F:F))</f>
        <v/>
      </c>
      <c r="V534" s="454" t="str">
        <f t="array" ref="V534">IF(B534="","",XLOOKUP($B534,Product,'Product List'!G:G))</f>
        <v/>
      </c>
      <c r="W534" s="434"/>
      <c r="X534" s="434" t="str">
        <f t="array" ref="X534">iferror(xlookup(B534,'Product List'!A:A,'Product List'!P:P),"")</f>
        <v/>
      </c>
      <c r="Y534" s="434">
        <f t="shared" si="10"/>
        <v>0</v>
      </c>
      <c r="Z534" s="434"/>
    </row>
    <row r="535" ht="14.25" customHeight="1">
      <c r="A535" s="454"/>
      <c r="B535" s="448"/>
      <c r="C535" s="454"/>
      <c r="D535" s="487"/>
      <c r="E535" s="487"/>
      <c r="F535" s="487"/>
      <c r="G535" s="487">
        <f t="shared" si="1"/>
        <v>0</v>
      </c>
      <c r="H535" s="451" t="str">
        <f t="shared" si="2"/>
        <v/>
      </c>
      <c r="I535" s="452" t="str">
        <f t="shared" si="8"/>
        <v/>
      </c>
      <c r="J535" s="477"/>
      <c r="K535" s="434"/>
      <c r="L535" s="454" t="str">
        <f t="shared" si="3"/>
        <v/>
      </c>
      <c r="M535" s="455" t="str">
        <f t="array" ref="M535">(IFERROR(if(K535="",IF(J535="","",XLOOKUP(L535,Personnel!$B$4:$G$4,Personnel!$B$5:$G$5)),xLOOKUP(L535,Personnel!$B$4:$G$4,Personnel!$B$6:$G$6)),""))</f>
        <v/>
      </c>
      <c r="N535" s="455">
        <f t="shared" si="4"/>
        <v>0</v>
      </c>
      <c r="O535" s="434"/>
      <c r="P535" s="456" t="str">
        <f t="shared" si="5"/>
        <v/>
      </c>
      <c r="Q535" s="457">
        <f t="shared" si="6"/>
        <v>0</v>
      </c>
      <c r="R535" s="458"/>
      <c r="S535" s="459" t="str">
        <f t="array" ref="S535">IF(B535="","",XLOOKUP($B535,Product,'Product List'!D:D))</f>
        <v/>
      </c>
      <c r="T535" s="454" t="str">
        <f t="array" ref="T535">IF(B535="","",XLOOKUP($B535,Product,'Product List'!E:E))</f>
        <v/>
      </c>
      <c r="U535" s="454" t="str">
        <f t="array" ref="U535">IF(B535="","",XLOOKUP($B535,Product,'Product List'!F:F))</f>
        <v/>
      </c>
      <c r="V535" s="454" t="str">
        <f t="array" ref="V535">IF(B535="","",XLOOKUP($B535,Product,'Product List'!G:G))</f>
        <v/>
      </c>
      <c r="W535" s="434"/>
      <c r="X535" s="434" t="str">
        <f t="array" ref="X535">iferror(xlookup(B535,'Product List'!A:A,'Product List'!P:P),"")</f>
        <v/>
      </c>
      <c r="Y535" s="434">
        <f t="shared" si="10"/>
        <v>0</v>
      </c>
      <c r="Z535" s="434"/>
    </row>
    <row r="536" ht="14.25" customHeight="1">
      <c r="A536" s="454"/>
      <c r="B536" s="448"/>
      <c r="C536" s="454"/>
      <c r="D536" s="487"/>
      <c r="E536" s="487"/>
      <c r="F536" s="487"/>
      <c r="G536" s="487">
        <f t="shared" si="1"/>
        <v>0</v>
      </c>
      <c r="H536" s="451" t="str">
        <f t="shared" si="2"/>
        <v/>
      </c>
      <c r="I536" s="452" t="str">
        <f t="shared" si="8"/>
        <v/>
      </c>
      <c r="J536" s="477"/>
      <c r="K536" s="434"/>
      <c r="L536" s="454" t="str">
        <f t="shared" si="3"/>
        <v/>
      </c>
      <c r="M536" s="455" t="str">
        <f t="array" ref="M536">(IFERROR(if(K536="",IF(J536="","",XLOOKUP(L536,Personnel!$B$4:$G$4,Personnel!$B$5:$G$5)),xLOOKUP(L536,Personnel!$B$4:$G$4,Personnel!$B$6:$G$6)),""))</f>
        <v/>
      </c>
      <c r="N536" s="455">
        <f t="shared" si="4"/>
        <v>0</v>
      </c>
      <c r="O536" s="434"/>
      <c r="P536" s="456" t="str">
        <f t="shared" si="5"/>
        <v/>
      </c>
      <c r="Q536" s="457">
        <f t="shared" si="6"/>
        <v>0</v>
      </c>
      <c r="R536" s="458"/>
      <c r="S536" s="459" t="str">
        <f t="array" ref="S536">IF(B536="","",XLOOKUP($B536,Product,'Product List'!D:D))</f>
        <v/>
      </c>
      <c r="T536" s="454" t="str">
        <f t="array" ref="T536">IF(B536="","",XLOOKUP($B536,Product,'Product List'!E:E))</f>
        <v/>
      </c>
      <c r="U536" s="454" t="str">
        <f t="array" ref="U536">IF(B536="","",XLOOKUP($B536,Product,'Product List'!F:F))</f>
        <v/>
      </c>
      <c r="V536" s="454" t="str">
        <f t="array" ref="V536">IF(B536="","",XLOOKUP($B536,Product,'Product List'!G:G))</f>
        <v/>
      </c>
      <c r="W536" s="434"/>
      <c r="X536" s="434" t="str">
        <f t="array" ref="X536">iferror(xlookup(B536,'Product List'!A:A,'Product List'!P:P),"")</f>
        <v/>
      </c>
      <c r="Y536" s="434">
        <f t="shared" si="10"/>
        <v>0</v>
      </c>
      <c r="Z536" s="434"/>
    </row>
    <row r="537" ht="14.25" customHeight="1">
      <c r="A537" s="454"/>
      <c r="B537" s="448"/>
      <c r="C537" s="454"/>
      <c r="D537" s="487"/>
      <c r="E537" s="487"/>
      <c r="F537" s="487"/>
      <c r="G537" s="487">
        <f t="shared" si="1"/>
        <v>0</v>
      </c>
      <c r="H537" s="451" t="str">
        <f t="shared" si="2"/>
        <v/>
      </c>
      <c r="I537" s="452" t="str">
        <f t="shared" si="8"/>
        <v/>
      </c>
      <c r="J537" s="477"/>
      <c r="K537" s="434"/>
      <c r="L537" s="454" t="str">
        <f t="shared" si="3"/>
        <v/>
      </c>
      <c r="M537" s="455" t="str">
        <f t="array" ref="M537">(IFERROR(if(K537="",IF(J537="","",XLOOKUP(L537,Personnel!$B$4:$G$4,Personnel!$B$5:$G$5)),xLOOKUP(L537,Personnel!$B$4:$G$4,Personnel!$B$6:$G$6)),""))</f>
        <v/>
      </c>
      <c r="N537" s="455">
        <f t="shared" si="4"/>
        <v>0</v>
      </c>
      <c r="O537" s="434"/>
      <c r="P537" s="456" t="str">
        <f t="shared" si="5"/>
        <v/>
      </c>
      <c r="Q537" s="457">
        <f t="shared" si="6"/>
        <v>0</v>
      </c>
      <c r="R537" s="458"/>
      <c r="S537" s="459" t="str">
        <f t="array" ref="S537">IF(B537="","",XLOOKUP($B537,Product,'Product List'!D:D))</f>
        <v/>
      </c>
      <c r="T537" s="454" t="str">
        <f t="array" ref="T537">IF(B537="","",XLOOKUP($B537,Product,'Product List'!E:E))</f>
        <v/>
      </c>
      <c r="U537" s="454" t="str">
        <f t="array" ref="U537">IF(B537="","",XLOOKUP($B537,Product,'Product List'!F:F))</f>
        <v/>
      </c>
      <c r="V537" s="454" t="str">
        <f t="array" ref="V537">IF(B537="","",XLOOKUP($B537,Product,'Product List'!G:G))</f>
        <v/>
      </c>
      <c r="W537" s="434"/>
      <c r="X537" s="434" t="str">
        <f t="array" ref="X537">iferror(xlookup(B537,'Product List'!A:A,'Product List'!P:P),"")</f>
        <v/>
      </c>
      <c r="Y537" s="434">
        <f t="shared" si="10"/>
        <v>0</v>
      </c>
      <c r="Z537" s="434"/>
    </row>
    <row r="538" ht="14.25" customHeight="1">
      <c r="A538" s="454"/>
      <c r="B538" s="448"/>
      <c r="C538" s="454"/>
      <c r="D538" s="487"/>
      <c r="E538" s="487"/>
      <c r="F538" s="487"/>
      <c r="G538" s="487">
        <f t="shared" si="1"/>
        <v>0</v>
      </c>
      <c r="H538" s="451" t="str">
        <f t="shared" si="2"/>
        <v/>
      </c>
      <c r="I538" s="452" t="str">
        <f t="shared" si="8"/>
        <v/>
      </c>
      <c r="J538" s="477"/>
      <c r="K538" s="434"/>
      <c r="L538" s="454" t="str">
        <f t="shared" si="3"/>
        <v/>
      </c>
      <c r="M538" s="455" t="str">
        <f t="array" ref="M538">(IFERROR(if(K538="",IF(J538="","",XLOOKUP(L538,Personnel!$B$4:$G$4,Personnel!$B$5:$G$5)),xLOOKUP(L538,Personnel!$B$4:$G$4,Personnel!$B$6:$G$6)),""))</f>
        <v/>
      </c>
      <c r="N538" s="455">
        <f t="shared" si="4"/>
        <v>0</v>
      </c>
      <c r="O538" s="434"/>
      <c r="P538" s="456" t="str">
        <f t="shared" si="5"/>
        <v/>
      </c>
      <c r="Q538" s="457">
        <f t="shared" si="6"/>
        <v>0</v>
      </c>
      <c r="R538" s="458"/>
      <c r="S538" s="459" t="str">
        <f t="array" ref="S538">IF(B538="","",XLOOKUP($B538,Product,'Product List'!D:D))</f>
        <v/>
      </c>
      <c r="T538" s="454" t="str">
        <f t="array" ref="T538">IF(B538="","",XLOOKUP($B538,Product,'Product List'!E:E))</f>
        <v/>
      </c>
      <c r="U538" s="454" t="str">
        <f t="array" ref="U538">IF(B538="","",XLOOKUP($B538,Product,'Product List'!F:F))</f>
        <v/>
      </c>
      <c r="V538" s="454" t="str">
        <f t="array" ref="V538">IF(B538="","",XLOOKUP($B538,Product,'Product List'!G:G))</f>
        <v/>
      </c>
      <c r="W538" s="434"/>
      <c r="X538" s="434" t="str">
        <f t="array" ref="X538">iferror(xlookup(B538,'Product List'!A:A,'Product List'!P:P),"")</f>
        <v/>
      </c>
      <c r="Y538" s="434">
        <f t="shared" si="10"/>
        <v>0</v>
      </c>
      <c r="Z538" s="434"/>
    </row>
    <row r="539" ht="14.25" customHeight="1">
      <c r="A539" s="454"/>
      <c r="B539" s="448"/>
      <c r="C539" s="454"/>
      <c r="D539" s="487"/>
      <c r="E539" s="487"/>
      <c r="F539" s="487"/>
      <c r="G539" s="487">
        <f t="shared" si="1"/>
        <v>0</v>
      </c>
      <c r="H539" s="451" t="str">
        <f t="shared" si="2"/>
        <v/>
      </c>
      <c r="I539" s="452" t="str">
        <f t="shared" si="8"/>
        <v/>
      </c>
      <c r="J539" s="477"/>
      <c r="K539" s="434"/>
      <c r="L539" s="454" t="str">
        <f t="shared" si="3"/>
        <v/>
      </c>
      <c r="M539" s="455" t="str">
        <f t="array" ref="M539">(IFERROR(if(K539="",IF(J539="","",XLOOKUP(L539,Personnel!$B$4:$G$4,Personnel!$B$5:$G$5)),xLOOKUP(L539,Personnel!$B$4:$G$4,Personnel!$B$6:$G$6)),""))</f>
        <v/>
      </c>
      <c r="N539" s="455">
        <f t="shared" si="4"/>
        <v>0</v>
      </c>
      <c r="O539" s="434"/>
      <c r="P539" s="456" t="str">
        <f t="shared" si="5"/>
        <v/>
      </c>
      <c r="Q539" s="457">
        <f t="shared" si="6"/>
        <v>0</v>
      </c>
      <c r="R539" s="458"/>
      <c r="S539" s="459" t="str">
        <f t="array" ref="S539">IF(B539="","",XLOOKUP($B539,Product,'Product List'!D:D))</f>
        <v/>
      </c>
      <c r="T539" s="454" t="str">
        <f t="array" ref="T539">IF(B539="","",XLOOKUP($B539,Product,'Product List'!E:E))</f>
        <v/>
      </c>
      <c r="U539" s="454" t="str">
        <f t="array" ref="U539">IF(B539="","",XLOOKUP($B539,Product,'Product List'!F:F))</f>
        <v/>
      </c>
      <c r="V539" s="454" t="str">
        <f t="array" ref="V539">IF(B539="","",XLOOKUP($B539,Product,'Product List'!G:G))</f>
        <v/>
      </c>
      <c r="W539" s="434"/>
      <c r="X539" s="434" t="str">
        <f t="array" ref="X539">iferror(xlookup(B539,'Product List'!A:A,'Product List'!P:P),"")</f>
        <v/>
      </c>
      <c r="Y539" s="434">
        <f t="shared" si="10"/>
        <v>0</v>
      </c>
      <c r="Z539" s="434"/>
    </row>
    <row r="540" ht="14.25" customHeight="1">
      <c r="A540" s="454"/>
      <c r="B540" s="448"/>
      <c r="C540" s="454"/>
      <c r="D540" s="487"/>
      <c r="E540" s="487"/>
      <c r="F540" s="487"/>
      <c r="G540" s="487">
        <f t="shared" si="1"/>
        <v>0</v>
      </c>
      <c r="H540" s="451" t="str">
        <f t="shared" si="2"/>
        <v/>
      </c>
      <c r="I540" s="452" t="str">
        <f t="shared" si="8"/>
        <v/>
      </c>
      <c r="J540" s="477"/>
      <c r="K540" s="434"/>
      <c r="L540" s="454" t="str">
        <f t="shared" si="3"/>
        <v/>
      </c>
      <c r="M540" s="455" t="str">
        <f t="array" ref="M540">(IFERROR(if(K540="",IF(J540="","",XLOOKUP(L540,Personnel!$B$4:$G$4,Personnel!$B$5:$G$5)),xLOOKUP(L540,Personnel!$B$4:$G$4,Personnel!$B$6:$G$6)),""))</f>
        <v/>
      </c>
      <c r="N540" s="455">
        <f t="shared" si="4"/>
        <v>0</v>
      </c>
      <c r="O540" s="434"/>
      <c r="P540" s="456" t="str">
        <f t="shared" si="5"/>
        <v/>
      </c>
      <c r="Q540" s="457">
        <f t="shared" si="6"/>
        <v>0</v>
      </c>
      <c r="R540" s="458"/>
      <c r="S540" s="459" t="str">
        <f t="array" ref="S540">IF(B540="","",XLOOKUP($B540,Product,'Product List'!D:D))</f>
        <v/>
      </c>
      <c r="T540" s="454" t="str">
        <f t="array" ref="T540">IF(B540="","",XLOOKUP($B540,Product,'Product List'!E:E))</f>
        <v/>
      </c>
      <c r="U540" s="454" t="str">
        <f t="array" ref="U540">IF(B540="","",XLOOKUP($B540,Product,'Product List'!F:F))</f>
        <v/>
      </c>
      <c r="V540" s="454" t="str">
        <f t="array" ref="V540">IF(B540="","",XLOOKUP($B540,Product,'Product List'!G:G))</f>
        <v/>
      </c>
      <c r="W540" s="434"/>
      <c r="X540" s="434" t="str">
        <f t="array" ref="X540">iferror(xlookup(B540,'Product List'!A:A,'Product List'!P:P),"")</f>
        <v/>
      </c>
      <c r="Y540" s="434">
        <f t="shared" si="10"/>
        <v>0</v>
      </c>
      <c r="Z540" s="434"/>
    </row>
    <row r="541" ht="14.25" customHeight="1">
      <c r="A541" s="454"/>
      <c r="B541" s="448"/>
      <c r="C541" s="454"/>
      <c r="D541" s="487"/>
      <c r="E541" s="487"/>
      <c r="F541" s="487"/>
      <c r="G541" s="487">
        <f t="shared" si="1"/>
        <v>0</v>
      </c>
      <c r="H541" s="451" t="str">
        <f t="shared" si="2"/>
        <v/>
      </c>
      <c r="I541" s="452" t="str">
        <f t="shared" si="8"/>
        <v/>
      </c>
      <c r="J541" s="477"/>
      <c r="K541" s="434"/>
      <c r="L541" s="454" t="str">
        <f t="shared" si="3"/>
        <v/>
      </c>
      <c r="M541" s="455" t="str">
        <f t="array" ref="M541">(IFERROR(if(K541="",IF(J541="","",XLOOKUP(L541,Personnel!$B$4:$G$4,Personnel!$B$5:$G$5)),xLOOKUP(L541,Personnel!$B$4:$G$4,Personnel!$B$6:$G$6)),""))</f>
        <v/>
      </c>
      <c r="N541" s="455">
        <f t="shared" si="4"/>
        <v>0</v>
      </c>
      <c r="O541" s="434"/>
      <c r="P541" s="456" t="str">
        <f t="shared" si="5"/>
        <v/>
      </c>
      <c r="Q541" s="457">
        <f t="shared" si="6"/>
        <v>0</v>
      </c>
      <c r="R541" s="458"/>
      <c r="S541" s="459" t="str">
        <f t="array" ref="S541">IF(B541="","",XLOOKUP($B541,Product,'Product List'!D:D))</f>
        <v/>
      </c>
      <c r="T541" s="454" t="str">
        <f t="array" ref="T541">IF(B541="","",XLOOKUP($B541,Product,'Product List'!E:E))</f>
        <v/>
      </c>
      <c r="U541" s="454" t="str">
        <f t="array" ref="U541">IF(B541="","",XLOOKUP($B541,Product,'Product List'!F:F))</f>
        <v/>
      </c>
      <c r="V541" s="454" t="str">
        <f t="array" ref="V541">IF(B541="","",XLOOKUP($B541,Product,'Product List'!G:G))</f>
        <v/>
      </c>
      <c r="W541" s="434"/>
      <c r="X541" s="434" t="str">
        <f t="array" ref="X541">iferror(xlookup(B541,'Product List'!A:A,'Product List'!P:P),"")</f>
        <v/>
      </c>
      <c r="Y541" s="434">
        <f t="shared" si="10"/>
        <v>0</v>
      </c>
      <c r="Z541" s="434"/>
    </row>
    <row r="542" ht="14.25" customHeight="1">
      <c r="A542" s="454"/>
      <c r="B542" s="448"/>
      <c r="C542" s="454"/>
      <c r="D542" s="487"/>
      <c r="E542" s="487"/>
      <c r="F542" s="487"/>
      <c r="G542" s="487">
        <f t="shared" si="1"/>
        <v>0</v>
      </c>
      <c r="H542" s="451" t="str">
        <f t="shared" si="2"/>
        <v/>
      </c>
      <c r="I542" s="452" t="str">
        <f t="shared" si="8"/>
        <v/>
      </c>
      <c r="J542" s="477"/>
      <c r="K542" s="434"/>
      <c r="L542" s="454" t="str">
        <f t="shared" si="3"/>
        <v/>
      </c>
      <c r="M542" s="455" t="str">
        <f t="array" ref="M542">(IFERROR(if(K542="",IF(J542="","",XLOOKUP(L542,Personnel!$B$4:$G$4,Personnel!$B$5:$G$5)),xLOOKUP(L542,Personnel!$B$4:$G$4,Personnel!$B$6:$G$6)),""))</f>
        <v/>
      </c>
      <c r="N542" s="455">
        <f t="shared" si="4"/>
        <v>0</v>
      </c>
      <c r="O542" s="434"/>
      <c r="P542" s="456" t="str">
        <f t="shared" si="5"/>
        <v/>
      </c>
      <c r="Q542" s="457">
        <f t="shared" si="6"/>
        <v>0</v>
      </c>
      <c r="R542" s="458"/>
      <c r="S542" s="459" t="str">
        <f t="array" ref="S542">IF(B542="","",XLOOKUP($B542,Product,'Product List'!D:D))</f>
        <v/>
      </c>
      <c r="T542" s="454" t="str">
        <f t="array" ref="T542">IF(B542="","",XLOOKUP($B542,Product,'Product List'!E:E))</f>
        <v/>
      </c>
      <c r="U542" s="454" t="str">
        <f t="array" ref="U542">IF(B542="","",XLOOKUP($B542,Product,'Product List'!F:F))</f>
        <v/>
      </c>
      <c r="V542" s="454" t="str">
        <f t="array" ref="V542">IF(B542="","",XLOOKUP($B542,Product,'Product List'!G:G))</f>
        <v/>
      </c>
      <c r="W542" s="434"/>
      <c r="X542" s="434" t="str">
        <f t="array" ref="X542">iferror(xlookup(B542,'Product List'!A:A,'Product List'!P:P),"")</f>
        <v/>
      </c>
      <c r="Y542" s="434">
        <f t="shared" si="10"/>
        <v>0</v>
      </c>
      <c r="Z542" s="434"/>
    </row>
    <row r="543" ht="14.25" customHeight="1">
      <c r="A543" s="454"/>
      <c r="B543" s="448"/>
      <c r="C543" s="454"/>
      <c r="D543" s="487"/>
      <c r="E543" s="487"/>
      <c r="F543" s="487"/>
      <c r="G543" s="487">
        <f t="shared" si="1"/>
        <v>0</v>
      </c>
      <c r="H543" s="451" t="str">
        <f t="shared" si="2"/>
        <v/>
      </c>
      <c r="I543" s="452" t="str">
        <f t="shared" si="8"/>
        <v/>
      </c>
      <c r="J543" s="477"/>
      <c r="K543" s="434"/>
      <c r="L543" s="454" t="str">
        <f t="shared" si="3"/>
        <v/>
      </c>
      <c r="M543" s="455" t="str">
        <f t="array" ref="M543">(IFERROR(if(K543="",IF(J543="","",XLOOKUP(L543,Personnel!$B$4:$G$4,Personnel!$B$5:$G$5)),xLOOKUP(L543,Personnel!$B$4:$G$4,Personnel!$B$6:$G$6)),""))</f>
        <v/>
      </c>
      <c r="N543" s="455">
        <f t="shared" si="4"/>
        <v>0</v>
      </c>
      <c r="O543" s="434"/>
      <c r="P543" s="456" t="str">
        <f t="shared" si="5"/>
        <v/>
      </c>
      <c r="Q543" s="457">
        <f t="shared" si="6"/>
        <v>0</v>
      </c>
      <c r="R543" s="458"/>
      <c r="S543" s="459" t="str">
        <f t="array" ref="S543">IF(B543="","",XLOOKUP($B543,Product,'Product List'!D:D))</f>
        <v/>
      </c>
      <c r="T543" s="454" t="str">
        <f t="array" ref="T543">IF(B543="","",XLOOKUP($B543,Product,'Product List'!E:E))</f>
        <v/>
      </c>
      <c r="U543" s="454" t="str">
        <f t="array" ref="U543">IF(B543="","",XLOOKUP($B543,Product,'Product List'!F:F))</f>
        <v/>
      </c>
      <c r="V543" s="454" t="str">
        <f t="array" ref="V543">IF(B543="","",XLOOKUP($B543,Product,'Product List'!G:G))</f>
        <v/>
      </c>
      <c r="W543" s="434"/>
      <c r="X543" s="434" t="str">
        <f t="array" ref="X543">iferror(xlookup(B543,'Product List'!A:A,'Product List'!P:P),"")</f>
        <v/>
      </c>
      <c r="Y543" s="434">
        <f t="shared" si="10"/>
        <v>0</v>
      </c>
      <c r="Z543" s="434"/>
    </row>
    <row r="544" ht="14.25" customHeight="1">
      <c r="A544" s="454"/>
      <c r="B544" s="448"/>
      <c r="C544" s="454"/>
      <c r="D544" s="487"/>
      <c r="E544" s="487"/>
      <c r="F544" s="487"/>
      <c r="G544" s="487">
        <f t="shared" si="1"/>
        <v>0</v>
      </c>
      <c r="H544" s="451" t="str">
        <f t="shared" si="2"/>
        <v/>
      </c>
      <c r="I544" s="452" t="str">
        <f t="shared" si="8"/>
        <v/>
      </c>
      <c r="J544" s="477"/>
      <c r="K544" s="434"/>
      <c r="L544" s="454" t="str">
        <f t="shared" si="3"/>
        <v/>
      </c>
      <c r="M544" s="455" t="str">
        <f t="array" ref="M544">(IFERROR(if(K544="",IF(J544="","",XLOOKUP(L544,Personnel!$B$4:$G$4,Personnel!$B$5:$G$5)),xLOOKUP(L544,Personnel!$B$4:$G$4,Personnel!$B$6:$G$6)),""))</f>
        <v/>
      </c>
      <c r="N544" s="455">
        <f t="shared" si="4"/>
        <v>0</v>
      </c>
      <c r="O544" s="434"/>
      <c r="P544" s="456" t="str">
        <f t="shared" si="5"/>
        <v/>
      </c>
      <c r="Q544" s="457">
        <f t="shared" si="6"/>
        <v>0</v>
      </c>
      <c r="R544" s="458"/>
      <c r="S544" s="459" t="str">
        <f t="array" ref="S544">IF(B544="","",XLOOKUP($B544,Product,'Product List'!D:D))</f>
        <v/>
      </c>
      <c r="T544" s="454" t="str">
        <f t="array" ref="T544">IF(B544="","",XLOOKUP($B544,Product,'Product List'!E:E))</f>
        <v/>
      </c>
      <c r="U544" s="454" t="str">
        <f t="array" ref="U544">IF(B544="","",XLOOKUP($B544,Product,'Product List'!F:F))</f>
        <v/>
      </c>
      <c r="V544" s="454" t="str">
        <f t="array" ref="V544">IF(B544="","",XLOOKUP($B544,Product,'Product List'!G:G))</f>
        <v/>
      </c>
      <c r="W544" s="434"/>
      <c r="X544" s="434" t="str">
        <f t="array" ref="X544">iferror(xlookup(B544,'Product List'!A:A,'Product List'!P:P),"")</f>
        <v/>
      </c>
      <c r="Y544" s="434">
        <f t="shared" si="10"/>
        <v>0</v>
      </c>
      <c r="Z544" s="434"/>
    </row>
    <row r="545" ht="14.25" customHeight="1">
      <c r="A545" s="454"/>
      <c r="B545" s="448"/>
      <c r="C545" s="454"/>
      <c r="D545" s="487"/>
      <c r="E545" s="487"/>
      <c r="F545" s="487"/>
      <c r="G545" s="487">
        <f t="shared" si="1"/>
        <v>0</v>
      </c>
      <c r="H545" s="451" t="str">
        <f t="shared" si="2"/>
        <v/>
      </c>
      <c r="I545" s="452" t="str">
        <f t="shared" si="8"/>
        <v/>
      </c>
      <c r="J545" s="477"/>
      <c r="K545" s="434"/>
      <c r="L545" s="454" t="str">
        <f t="shared" si="3"/>
        <v/>
      </c>
      <c r="M545" s="455" t="str">
        <f t="array" ref="M545">(IFERROR(if(K545="",IF(J545="","",XLOOKUP(L545,Personnel!$B$4:$G$4,Personnel!$B$5:$G$5)),xLOOKUP(L545,Personnel!$B$4:$G$4,Personnel!$B$6:$G$6)),""))</f>
        <v/>
      </c>
      <c r="N545" s="455">
        <f t="shared" si="4"/>
        <v>0</v>
      </c>
      <c r="O545" s="434"/>
      <c r="P545" s="456" t="str">
        <f t="shared" si="5"/>
        <v/>
      </c>
      <c r="Q545" s="457">
        <f t="shared" si="6"/>
        <v>0</v>
      </c>
      <c r="R545" s="458"/>
      <c r="S545" s="459" t="str">
        <f t="array" ref="S545">IF(B545="","",XLOOKUP($B545,Product,'Product List'!D:D))</f>
        <v/>
      </c>
      <c r="T545" s="454" t="str">
        <f t="array" ref="T545">IF(B545="","",XLOOKUP($B545,Product,'Product List'!E:E))</f>
        <v/>
      </c>
      <c r="U545" s="454" t="str">
        <f t="array" ref="U545">IF(B545="","",XLOOKUP($B545,Product,'Product List'!F:F))</f>
        <v/>
      </c>
      <c r="V545" s="454" t="str">
        <f t="array" ref="V545">IF(B545="","",XLOOKUP($B545,Product,'Product List'!G:G))</f>
        <v/>
      </c>
      <c r="W545" s="434"/>
      <c r="X545" s="434" t="str">
        <f t="array" ref="X545">iferror(xlookup(B545,'Product List'!A:A,'Product List'!P:P),"")</f>
        <v/>
      </c>
      <c r="Y545" s="434">
        <f t="shared" si="10"/>
        <v>0</v>
      </c>
      <c r="Z545" s="434"/>
    </row>
    <row r="546" ht="14.25" customHeight="1">
      <c r="A546" s="454"/>
      <c r="B546" s="448"/>
      <c r="C546" s="454"/>
      <c r="D546" s="487"/>
      <c r="E546" s="487"/>
      <c r="F546" s="487"/>
      <c r="G546" s="487">
        <f t="shared" si="1"/>
        <v>0</v>
      </c>
      <c r="H546" s="451" t="str">
        <f t="shared" si="2"/>
        <v/>
      </c>
      <c r="I546" s="452" t="str">
        <f t="shared" si="8"/>
        <v/>
      </c>
      <c r="J546" s="477"/>
      <c r="K546" s="434"/>
      <c r="L546" s="454" t="str">
        <f t="shared" si="3"/>
        <v/>
      </c>
      <c r="M546" s="455" t="str">
        <f t="array" ref="M546">(IFERROR(if(K546="",IF(J546="","",XLOOKUP(L546,Personnel!$B$4:$G$4,Personnel!$B$5:$G$5)),xLOOKUP(L546,Personnel!$B$4:$G$4,Personnel!$B$6:$G$6)),""))</f>
        <v/>
      </c>
      <c r="N546" s="455">
        <f t="shared" si="4"/>
        <v>0</v>
      </c>
      <c r="O546" s="434"/>
      <c r="P546" s="456" t="str">
        <f t="shared" si="5"/>
        <v/>
      </c>
      <c r="Q546" s="457">
        <f t="shared" si="6"/>
        <v>0</v>
      </c>
      <c r="R546" s="458"/>
      <c r="S546" s="459" t="str">
        <f t="array" ref="S546">IF(B546="","",XLOOKUP($B546,Product,'Product List'!D:D))</f>
        <v/>
      </c>
      <c r="T546" s="454" t="str">
        <f t="array" ref="T546">IF(B546="","",XLOOKUP($B546,Product,'Product List'!E:E))</f>
        <v/>
      </c>
      <c r="U546" s="454" t="str">
        <f t="array" ref="U546">IF(B546="","",XLOOKUP($B546,Product,'Product List'!F:F))</f>
        <v/>
      </c>
      <c r="V546" s="454" t="str">
        <f t="array" ref="V546">IF(B546="","",XLOOKUP($B546,Product,'Product List'!G:G))</f>
        <v/>
      </c>
      <c r="W546" s="434"/>
      <c r="X546" s="434" t="str">
        <f t="array" ref="X546">iferror(xlookup(B546,'Product List'!A:A,'Product List'!P:P),"")</f>
        <v/>
      </c>
      <c r="Y546" s="434">
        <f t="shared" si="10"/>
        <v>0</v>
      </c>
      <c r="Z546" s="434"/>
    </row>
    <row r="547" ht="14.25" customHeight="1">
      <c r="A547" s="454"/>
      <c r="B547" s="448"/>
      <c r="C547" s="454"/>
      <c r="D547" s="487"/>
      <c r="E547" s="487"/>
      <c r="F547" s="487"/>
      <c r="G547" s="487">
        <f t="shared" si="1"/>
        <v>0</v>
      </c>
      <c r="H547" s="451" t="str">
        <f t="shared" si="2"/>
        <v/>
      </c>
      <c r="I547" s="452" t="str">
        <f t="shared" si="8"/>
        <v/>
      </c>
      <c r="J547" s="477"/>
      <c r="K547" s="434"/>
      <c r="L547" s="454" t="str">
        <f t="shared" si="3"/>
        <v/>
      </c>
      <c r="M547" s="455" t="str">
        <f t="array" ref="M547">(IFERROR(if(K547="",IF(J547="","",XLOOKUP(L547,Personnel!$B$4:$G$4,Personnel!$B$5:$G$5)),xLOOKUP(L547,Personnel!$B$4:$G$4,Personnel!$B$6:$G$6)),""))</f>
        <v/>
      </c>
      <c r="N547" s="455">
        <f t="shared" si="4"/>
        <v>0</v>
      </c>
      <c r="O547" s="434"/>
      <c r="P547" s="456" t="str">
        <f t="shared" si="5"/>
        <v/>
      </c>
      <c r="Q547" s="457">
        <f t="shared" si="6"/>
        <v>0</v>
      </c>
      <c r="R547" s="458"/>
      <c r="S547" s="459" t="str">
        <f t="array" ref="S547">IF(B547="","",XLOOKUP($B547,Product,'Product List'!D:D))</f>
        <v/>
      </c>
      <c r="T547" s="454" t="str">
        <f t="array" ref="T547">IF(B547="","",XLOOKUP($B547,Product,'Product List'!E:E))</f>
        <v/>
      </c>
      <c r="U547" s="454" t="str">
        <f t="array" ref="U547">IF(B547="","",XLOOKUP($B547,Product,'Product List'!F:F))</f>
        <v/>
      </c>
      <c r="V547" s="454" t="str">
        <f t="array" ref="V547">IF(B547="","",XLOOKUP($B547,Product,'Product List'!G:G))</f>
        <v/>
      </c>
      <c r="W547" s="434"/>
      <c r="X547" s="434" t="str">
        <f t="array" ref="X547">iferror(xlookup(B547,'Product List'!A:A,'Product List'!P:P),"")</f>
        <v/>
      </c>
      <c r="Y547" s="434">
        <f t="shared" si="10"/>
        <v>0</v>
      </c>
      <c r="Z547" s="434"/>
    </row>
    <row r="548" ht="14.25" customHeight="1">
      <c r="A548" s="454"/>
      <c r="B548" s="448"/>
      <c r="C548" s="454"/>
      <c r="D548" s="487"/>
      <c r="E548" s="487"/>
      <c r="F548" s="487"/>
      <c r="G548" s="487">
        <f t="shared" si="1"/>
        <v>0</v>
      </c>
      <c r="H548" s="451" t="str">
        <f t="shared" si="2"/>
        <v/>
      </c>
      <c r="I548" s="452" t="str">
        <f t="shared" si="8"/>
        <v/>
      </c>
      <c r="J548" s="477"/>
      <c r="K548" s="434"/>
      <c r="L548" s="454" t="str">
        <f t="shared" si="3"/>
        <v/>
      </c>
      <c r="M548" s="455" t="str">
        <f t="array" ref="M548">(IFERROR(if(K548="",IF(J548="","",XLOOKUP(L548,Personnel!$B$4:$G$4,Personnel!$B$5:$G$5)),xLOOKUP(L548,Personnel!$B$4:$G$4,Personnel!$B$6:$G$6)),""))</f>
        <v/>
      </c>
      <c r="N548" s="455">
        <f t="shared" si="4"/>
        <v>0</v>
      </c>
      <c r="O548" s="434"/>
      <c r="P548" s="456" t="str">
        <f t="shared" si="5"/>
        <v/>
      </c>
      <c r="Q548" s="457">
        <f t="shared" si="6"/>
        <v>0</v>
      </c>
      <c r="R548" s="458"/>
      <c r="S548" s="459" t="str">
        <f t="array" ref="S548">IF(B548="","",XLOOKUP($B548,Product,'Product List'!D:D))</f>
        <v/>
      </c>
      <c r="T548" s="454" t="str">
        <f t="array" ref="T548">IF(B548="","",XLOOKUP($B548,Product,'Product List'!E:E))</f>
        <v/>
      </c>
      <c r="U548" s="454" t="str">
        <f t="array" ref="U548">IF(B548="","",XLOOKUP($B548,Product,'Product List'!F:F))</f>
        <v/>
      </c>
      <c r="V548" s="454" t="str">
        <f t="array" ref="V548">IF(B548="","",XLOOKUP($B548,Product,'Product List'!G:G))</f>
        <v/>
      </c>
      <c r="W548" s="434"/>
      <c r="X548" s="434" t="str">
        <f t="array" ref="X548">iferror(xlookup(B548,'Product List'!A:A,'Product List'!P:P),"")</f>
        <v/>
      </c>
      <c r="Y548" s="434">
        <f t="shared" si="10"/>
        <v>0</v>
      </c>
      <c r="Z548" s="434"/>
    </row>
    <row r="549" ht="14.25" customHeight="1">
      <c r="A549" s="454"/>
      <c r="B549" s="448"/>
      <c r="C549" s="454"/>
      <c r="D549" s="487"/>
      <c r="E549" s="487"/>
      <c r="F549" s="487"/>
      <c r="G549" s="487">
        <f t="shared" si="1"/>
        <v>0</v>
      </c>
      <c r="H549" s="451" t="str">
        <f t="shared" si="2"/>
        <v/>
      </c>
      <c r="I549" s="452" t="str">
        <f t="shared" si="8"/>
        <v/>
      </c>
      <c r="J549" s="477"/>
      <c r="K549" s="434"/>
      <c r="L549" s="454" t="str">
        <f t="shared" si="3"/>
        <v/>
      </c>
      <c r="M549" s="455" t="str">
        <f t="array" ref="M549">(IFERROR(if(K549="",IF(J549="","",XLOOKUP(L549,Personnel!$B$4:$G$4,Personnel!$B$5:$G$5)),xLOOKUP(L549,Personnel!$B$4:$G$4,Personnel!$B$6:$G$6)),""))</f>
        <v/>
      </c>
      <c r="N549" s="455">
        <f t="shared" si="4"/>
        <v>0</v>
      </c>
      <c r="O549" s="434"/>
      <c r="P549" s="456" t="str">
        <f t="shared" si="5"/>
        <v/>
      </c>
      <c r="Q549" s="457">
        <f t="shared" si="6"/>
        <v>0</v>
      </c>
      <c r="R549" s="458"/>
      <c r="S549" s="459" t="str">
        <f t="array" ref="S549">IF(B549="","",XLOOKUP($B549,Product,'Product List'!D:D))</f>
        <v/>
      </c>
      <c r="T549" s="454" t="str">
        <f t="array" ref="T549">IF(B549="","",XLOOKUP($B549,Product,'Product List'!E:E))</f>
        <v/>
      </c>
      <c r="U549" s="454" t="str">
        <f t="array" ref="U549">IF(B549="","",XLOOKUP($B549,Product,'Product List'!F:F))</f>
        <v/>
      </c>
      <c r="V549" s="454" t="str">
        <f t="array" ref="V549">IF(B549="","",XLOOKUP($B549,Product,'Product List'!G:G))</f>
        <v/>
      </c>
      <c r="W549" s="434"/>
      <c r="X549" s="434" t="str">
        <f t="array" ref="X549">iferror(xlookup(B549,'Product List'!A:A,'Product List'!P:P),"")</f>
        <v/>
      </c>
      <c r="Y549" s="434">
        <f t="shared" si="10"/>
        <v>0</v>
      </c>
      <c r="Z549" s="434"/>
    </row>
    <row r="550" ht="14.25" customHeight="1">
      <c r="A550" s="454"/>
      <c r="B550" s="448"/>
      <c r="C550" s="454"/>
      <c r="D550" s="487"/>
      <c r="E550" s="487"/>
      <c r="F550" s="487"/>
      <c r="G550" s="487">
        <f t="shared" si="1"/>
        <v>0</v>
      </c>
      <c r="H550" s="451" t="str">
        <f t="shared" si="2"/>
        <v/>
      </c>
      <c r="I550" s="452" t="str">
        <f t="shared" si="8"/>
        <v/>
      </c>
      <c r="J550" s="477"/>
      <c r="K550" s="434"/>
      <c r="L550" s="454" t="str">
        <f t="shared" si="3"/>
        <v/>
      </c>
      <c r="M550" s="455" t="str">
        <f t="array" ref="M550">(IFERROR(if(K550="",IF(J550="","",XLOOKUP(L550,Personnel!$B$4:$G$4,Personnel!$B$5:$G$5)),xLOOKUP(L550,Personnel!$B$4:$G$4,Personnel!$B$6:$G$6)),""))</f>
        <v/>
      </c>
      <c r="N550" s="455">
        <f t="shared" si="4"/>
        <v>0</v>
      </c>
      <c r="O550" s="434"/>
      <c r="P550" s="456" t="str">
        <f t="shared" si="5"/>
        <v/>
      </c>
      <c r="Q550" s="457">
        <f t="shared" si="6"/>
        <v>0</v>
      </c>
      <c r="R550" s="458"/>
      <c r="S550" s="459" t="str">
        <f t="array" ref="S550">IF(B550="","",XLOOKUP($B550,Product,'Product List'!D:D))</f>
        <v/>
      </c>
      <c r="T550" s="454" t="str">
        <f t="array" ref="T550">IF(B550="","",XLOOKUP($B550,Product,'Product List'!E:E))</f>
        <v/>
      </c>
      <c r="U550" s="454" t="str">
        <f t="array" ref="U550">IF(B550="","",XLOOKUP($B550,Product,'Product List'!F:F))</f>
        <v/>
      </c>
      <c r="V550" s="454" t="str">
        <f t="array" ref="V550">IF(B550="","",XLOOKUP($B550,Product,'Product List'!G:G))</f>
        <v/>
      </c>
      <c r="W550" s="434"/>
      <c r="X550" s="434" t="str">
        <f t="array" ref="X550">iferror(xlookup(B550,'Product List'!A:A,'Product List'!P:P),"")</f>
        <v/>
      </c>
      <c r="Y550" s="434">
        <f t="shared" si="10"/>
        <v>0</v>
      </c>
      <c r="Z550" s="434"/>
    </row>
    <row r="551" ht="14.25" customHeight="1">
      <c r="A551" s="454"/>
      <c r="B551" s="448"/>
      <c r="C551" s="454"/>
      <c r="D551" s="487"/>
      <c r="E551" s="487"/>
      <c r="F551" s="487"/>
      <c r="G551" s="487">
        <f t="shared" si="1"/>
        <v>0</v>
      </c>
      <c r="H551" s="451" t="str">
        <f t="shared" si="2"/>
        <v/>
      </c>
      <c r="I551" s="452" t="str">
        <f t="shared" si="8"/>
        <v/>
      </c>
      <c r="J551" s="477"/>
      <c r="K551" s="434"/>
      <c r="L551" s="454" t="str">
        <f t="shared" si="3"/>
        <v/>
      </c>
      <c r="M551" s="455" t="str">
        <f t="array" ref="M551">(IFERROR(if(K551="",IF(J551="","",XLOOKUP(L551,Personnel!$B$4:$G$4,Personnel!$B$5:$G$5)),xLOOKUP(L551,Personnel!$B$4:$G$4,Personnel!$B$6:$G$6)),""))</f>
        <v/>
      </c>
      <c r="N551" s="455">
        <f t="shared" si="4"/>
        <v>0</v>
      </c>
      <c r="O551" s="434"/>
      <c r="P551" s="456" t="str">
        <f t="shared" si="5"/>
        <v/>
      </c>
      <c r="Q551" s="457">
        <f t="shared" si="6"/>
        <v>0</v>
      </c>
      <c r="R551" s="458"/>
      <c r="S551" s="459" t="str">
        <f t="array" ref="S551">IF(B551="","",XLOOKUP($B551,Product,'Product List'!D:D))</f>
        <v/>
      </c>
      <c r="T551" s="454" t="str">
        <f t="array" ref="T551">IF(B551="","",XLOOKUP($B551,Product,'Product List'!E:E))</f>
        <v/>
      </c>
      <c r="U551" s="454" t="str">
        <f t="array" ref="U551">IF(B551="","",XLOOKUP($B551,Product,'Product List'!F:F))</f>
        <v/>
      </c>
      <c r="V551" s="454" t="str">
        <f t="array" ref="V551">IF(B551="","",XLOOKUP($B551,Product,'Product List'!G:G))</f>
        <v/>
      </c>
      <c r="W551" s="434"/>
      <c r="X551" s="434" t="str">
        <f t="array" ref="X551">iferror(xlookup(B551,'Product List'!A:A,'Product List'!P:P),"")</f>
        <v/>
      </c>
      <c r="Y551" s="434">
        <f t="shared" si="10"/>
        <v>0</v>
      </c>
      <c r="Z551" s="434"/>
    </row>
    <row r="552" ht="14.25" customHeight="1">
      <c r="A552" s="454"/>
      <c r="B552" s="448"/>
      <c r="C552" s="454"/>
      <c r="D552" s="487"/>
      <c r="E552" s="487"/>
      <c r="F552" s="487"/>
      <c r="G552" s="487">
        <f t="shared" si="1"/>
        <v>0</v>
      </c>
      <c r="H552" s="451" t="str">
        <f t="shared" si="2"/>
        <v/>
      </c>
      <c r="I552" s="452" t="str">
        <f t="shared" si="8"/>
        <v/>
      </c>
      <c r="J552" s="477"/>
      <c r="K552" s="434"/>
      <c r="L552" s="454" t="str">
        <f t="shared" si="3"/>
        <v/>
      </c>
      <c r="M552" s="455" t="str">
        <f t="array" ref="M552">(IFERROR(if(K552="",IF(J552="","",XLOOKUP(L552,Personnel!$B$4:$G$4,Personnel!$B$5:$G$5)),xLOOKUP(L552,Personnel!$B$4:$G$4,Personnel!$B$6:$G$6)),""))</f>
        <v/>
      </c>
      <c r="N552" s="455">
        <f t="shared" si="4"/>
        <v>0</v>
      </c>
      <c r="O552" s="434"/>
      <c r="P552" s="456" t="str">
        <f t="shared" si="5"/>
        <v/>
      </c>
      <c r="Q552" s="457">
        <f t="shared" si="6"/>
        <v>0</v>
      </c>
      <c r="R552" s="458"/>
      <c r="S552" s="459" t="str">
        <f t="array" ref="S552">IF(B552="","",XLOOKUP($B552,Product,'Product List'!D:D))</f>
        <v/>
      </c>
      <c r="T552" s="454" t="str">
        <f t="array" ref="T552">IF(B552="","",XLOOKUP($B552,Product,'Product List'!E:E))</f>
        <v/>
      </c>
      <c r="U552" s="454" t="str">
        <f t="array" ref="U552">IF(B552="","",XLOOKUP($B552,Product,'Product List'!F:F))</f>
        <v/>
      </c>
      <c r="V552" s="454" t="str">
        <f t="array" ref="V552">IF(B552="","",XLOOKUP($B552,Product,'Product List'!G:G))</f>
        <v/>
      </c>
      <c r="W552" s="434"/>
      <c r="X552" s="434" t="str">
        <f t="array" ref="X552">iferror(xlookup(B552,'Product List'!A:A,'Product List'!P:P),"")</f>
        <v/>
      </c>
      <c r="Y552" s="434">
        <f t="shared" si="10"/>
        <v>0</v>
      </c>
      <c r="Z552" s="434"/>
    </row>
    <row r="553" ht="14.25" customHeight="1">
      <c r="A553" s="454"/>
      <c r="B553" s="448"/>
      <c r="C553" s="454"/>
      <c r="D553" s="487"/>
      <c r="E553" s="487"/>
      <c r="F553" s="487"/>
      <c r="G553" s="487">
        <f t="shared" si="1"/>
        <v>0</v>
      </c>
      <c r="H553" s="451" t="str">
        <f t="shared" si="2"/>
        <v/>
      </c>
      <c r="I553" s="452" t="str">
        <f t="shared" si="8"/>
        <v/>
      </c>
      <c r="J553" s="477"/>
      <c r="K553" s="434"/>
      <c r="L553" s="454" t="str">
        <f t="shared" si="3"/>
        <v/>
      </c>
      <c r="M553" s="455" t="str">
        <f t="array" ref="M553">(IFERROR(if(K553="",IF(J553="","",XLOOKUP(L553,Personnel!$B$4:$G$4,Personnel!$B$5:$G$5)),xLOOKUP(L553,Personnel!$B$4:$G$4,Personnel!$B$6:$G$6)),""))</f>
        <v/>
      </c>
      <c r="N553" s="455">
        <f t="shared" si="4"/>
        <v>0</v>
      </c>
      <c r="O553" s="434"/>
      <c r="P553" s="456" t="str">
        <f t="shared" si="5"/>
        <v/>
      </c>
      <c r="Q553" s="457">
        <f t="shared" si="6"/>
        <v>0</v>
      </c>
      <c r="R553" s="458"/>
      <c r="S553" s="459" t="str">
        <f t="array" ref="S553">IF(B553="","",XLOOKUP($B553,Product,'Product List'!D:D))</f>
        <v/>
      </c>
      <c r="T553" s="454" t="str">
        <f t="array" ref="T553">IF(B553="","",XLOOKUP($B553,Product,'Product List'!E:E))</f>
        <v/>
      </c>
      <c r="U553" s="454" t="str">
        <f t="array" ref="U553">IF(B553="","",XLOOKUP($B553,Product,'Product List'!F:F))</f>
        <v/>
      </c>
      <c r="V553" s="454" t="str">
        <f t="array" ref="V553">IF(B553="","",XLOOKUP($B553,Product,'Product List'!G:G))</f>
        <v/>
      </c>
      <c r="W553" s="434"/>
      <c r="X553" s="434" t="str">
        <f t="array" ref="X553">iferror(xlookup(B553,'Product List'!A:A,'Product List'!P:P),"")</f>
        <v/>
      </c>
      <c r="Y553" s="434">
        <f t="shared" si="10"/>
        <v>0</v>
      </c>
      <c r="Z553" s="434"/>
    </row>
    <row r="554" ht="14.25" customHeight="1">
      <c r="A554" s="454"/>
      <c r="B554" s="448"/>
      <c r="C554" s="454"/>
      <c r="D554" s="487"/>
      <c r="E554" s="487"/>
      <c r="F554" s="487"/>
      <c r="G554" s="487">
        <f t="shared" si="1"/>
        <v>0</v>
      </c>
      <c r="H554" s="451" t="str">
        <f t="shared" si="2"/>
        <v/>
      </c>
      <c r="I554" s="452" t="str">
        <f t="shared" si="8"/>
        <v/>
      </c>
      <c r="J554" s="477"/>
      <c r="K554" s="434"/>
      <c r="L554" s="454" t="str">
        <f t="shared" si="3"/>
        <v/>
      </c>
      <c r="M554" s="455" t="str">
        <f t="array" ref="M554">(IFERROR(if(K554="",IF(J554="","",XLOOKUP(L554,Personnel!$B$4:$G$4,Personnel!$B$5:$G$5)),xLOOKUP(L554,Personnel!$B$4:$G$4,Personnel!$B$6:$G$6)),""))</f>
        <v/>
      </c>
      <c r="N554" s="455">
        <f t="shared" si="4"/>
        <v>0</v>
      </c>
      <c r="O554" s="434"/>
      <c r="P554" s="456" t="str">
        <f t="shared" si="5"/>
        <v/>
      </c>
      <c r="Q554" s="457">
        <f t="shared" si="6"/>
        <v>0</v>
      </c>
      <c r="R554" s="458"/>
      <c r="S554" s="459" t="str">
        <f t="array" ref="S554">IF(B554="","",XLOOKUP($B554,Product,'Product List'!D:D))</f>
        <v/>
      </c>
      <c r="T554" s="454" t="str">
        <f t="array" ref="T554">IF(B554="","",XLOOKUP($B554,Product,'Product List'!E:E))</f>
        <v/>
      </c>
      <c r="U554" s="454" t="str">
        <f t="array" ref="U554">IF(B554="","",XLOOKUP($B554,Product,'Product List'!F:F))</f>
        <v/>
      </c>
      <c r="V554" s="454" t="str">
        <f t="array" ref="V554">IF(B554="","",XLOOKUP($B554,Product,'Product List'!G:G))</f>
        <v/>
      </c>
      <c r="W554" s="434"/>
      <c r="X554" s="434" t="str">
        <f t="array" ref="X554">iferror(xlookup(B554,'Product List'!A:A,'Product List'!P:P),"")</f>
        <v/>
      </c>
      <c r="Y554" s="434">
        <f t="shared" si="10"/>
        <v>0</v>
      </c>
      <c r="Z554" s="434"/>
    </row>
    <row r="555" ht="14.25" customHeight="1">
      <c r="A555" s="454"/>
      <c r="B555" s="448"/>
      <c r="C555" s="454"/>
      <c r="D555" s="487"/>
      <c r="E555" s="487"/>
      <c r="F555" s="487"/>
      <c r="G555" s="487">
        <f t="shared" si="1"/>
        <v>0</v>
      </c>
      <c r="H555" s="451" t="str">
        <f t="shared" si="2"/>
        <v/>
      </c>
      <c r="I555" s="452" t="str">
        <f t="shared" si="8"/>
        <v/>
      </c>
      <c r="J555" s="477"/>
      <c r="K555" s="434"/>
      <c r="L555" s="454" t="str">
        <f t="shared" si="3"/>
        <v/>
      </c>
      <c r="M555" s="455" t="str">
        <f t="array" ref="M555">(IFERROR(if(K555="",IF(J555="","",XLOOKUP(L555,Personnel!$B$4:$G$4,Personnel!$B$5:$G$5)),xLOOKUP(L555,Personnel!$B$4:$G$4,Personnel!$B$6:$G$6)),""))</f>
        <v/>
      </c>
      <c r="N555" s="455">
        <f t="shared" si="4"/>
        <v>0</v>
      </c>
      <c r="O555" s="434"/>
      <c r="P555" s="456" t="str">
        <f t="shared" si="5"/>
        <v/>
      </c>
      <c r="Q555" s="457">
        <f t="shared" si="6"/>
        <v>0</v>
      </c>
      <c r="R555" s="458"/>
      <c r="S555" s="459" t="str">
        <f t="array" ref="S555">IF(B555="","",XLOOKUP($B555,Product,'Product List'!D:D))</f>
        <v/>
      </c>
      <c r="T555" s="454" t="str">
        <f t="array" ref="T555">IF(B555="","",XLOOKUP($B555,Product,'Product List'!E:E))</f>
        <v/>
      </c>
      <c r="U555" s="454" t="str">
        <f t="array" ref="U555">IF(B555="","",XLOOKUP($B555,Product,'Product List'!F:F))</f>
        <v/>
      </c>
      <c r="V555" s="454" t="str">
        <f t="array" ref="V555">IF(B555="","",XLOOKUP($B555,Product,'Product List'!G:G))</f>
        <v/>
      </c>
      <c r="W555" s="434"/>
      <c r="X555" s="434" t="str">
        <f t="array" ref="X555">iferror(xlookup(B555,'Product List'!A:A,'Product List'!P:P),"")</f>
        <v/>
      </c>
      <c r="Y555" s="434">
        <f t="shared" si="10"/>
        <v>0</v>
      </c>
      <c r="Z555" s="434"/>
    </row>
    <row r="556" ht="14.25" customHeight="1">
      <c r="A556" s="454"/>
      <c r="B556" s="448"/>
      <c r="C556" s="454"/>
      <c r="D556" s="487"/>
      <c r="E556" s="487"/>
      <c r="F556" s="487"/>
      <c r="G556" s="487">
        <f t="shared" si="1"/>
        <v>0</v>
      </c>
      <c r="H556" s="451" t="str">
        <f t="shared" si="2"/>
        <v/>
      </c>
      <c r="I556" s="452" t="str">
        <f t="shared" si="8"/>
        <v/>
      </c>
      <c r="J556" s="477"/>
      <c r="K556" s="434"/>
      <c r="L556" s="454" t="str">
        <f t="shared" si="3"/>
        <v/>
      </c>
      <c r="M556" s="455" t="str">
        <f t="array" ref="M556">(IFERROR(if(K556="",IF(J556="","",XLOOKUP(L556,Personnel!$B$4:$G$4,Personnel!$B$5:$G$5)),xLOOKUP(L556,Personnel!$B$4:$G$4,Personnel!$B$6:$G$6)),""))</f>
        <v/>
      </c>
      <c r="N556" s="455">
        <f t="shared" si="4"/>
        <v>0</v>
      </c>
      <c r="O556" s="434"/>
      <c r="P556" s="456" t="str">
        <f t="shared" si="5"/>
        <v/>
      </c>
      <c r="Q556" s="457">
        <f t="shared" si="6"/>
        <v>0</v>
      </c>
      <c r="R556" s="458"/>
      <c r="S556" s="459" t="str">
        <f t="array" ref="S556">IF(B556="","",XLOOKUP($B556,Product,'Product List'!D:D))</f>
        <v/>
      </c>
      <c r="T556" s="454" t="str">
        <f t="array" ref="T556">IF(B556="","",XLOOKUP($B556,Product,'Product List'!E:E))</f>
        <v/>
      </c>
      <c r="U556" s="454" t="str">
        <f t="array" ref="U556">IF(B556="","",XLOOKUP($B556,Product,'Product List'!F:F))</f>
        <v/>
      </c>
      <c r="V556" s="454" t="str">
        <f t="array" ref="V556">IF(B556="","",XLOOKUP($B556,Product,'Product List'!G:G))</f>
        <v/>
      </c>
      <c r="W556" s="434"/>
      <c r="X556" s="434" t="str">
        <f t="array" ref="X556">iferror(xlookup(B556,'Product List'!A:A,'Product List'!P:P),"")</f>
        <v/>
      </c>
      <c r="Y556" s="434">
        <f t="shared" si="10"/>
        <v>0</v>
      </c>
      <c r="Z556" s="434"/>
    </row>
    <row r="557" ht="14.25" customHeight="1">
      <c r="A557" s="454"/>
      <c r="B557" s="448"/>
      <c r="C557" s="454"/>
      <c r="D557" s="487"/>
      <c r="E557" s="487"/>
      <c r="F557" s="487"/>
      <c r="G557" s="487">
        <f t="shared" si="1"/>
        <v>0</v>
      </c>
      <c r="H557" s="451" t="str">
        <f t="shared" si="2"/>
        <v/>
      </c>
      <c r="I557" s="452" t="str">
        <f t="shared" si="8"/>
        <v/>
      </c>
      <c r="J557" s="477"/>
      <c r="K557" s="434"/>
      <c r="L557" s="454" t="str">
        <f t="shared" si="3"/>
        <v/>
      </c>
      <c r="M557" s="455" t="str">
        <f t="array" ref="M557">(IFERROR(if(K557="",IF(J557="","",XLOOKUP(L557,Personnel!$B$4:$G$4,Personnel!$B$5:$G$5)),xLOOKUP(L557,Personnel!$B$4:$G$4,Personnel!$B$6:$G$6)),""))</f>
        <v/>
      </c>
      <c r="N557" s="455">
        <f t="shared" si="4"/>
        <v>0</v>
      </c>
      <c r="O557" s="434"/>
      <c r="P557" s="456" t="str">
        <f t="shared" si="5"/>
        <v/>
      </c>
      <c r="Q557" s="457">
        <f t="shared" si="6"/>
        <v>0</v>
      </c>
      <c r="R557" s="458"/>
      <c r="S557" s="459" t="str">
        <f t="array" ref="S557">IF(B557="","",XLOOKUP($B557,Product,'Product List'!D:D))</f>
        <v/>
      </c>
      <c r="T557" s="454" t="str">
        <f t="array" ref="T557">IF(B557="","",XLOOKUP($B557,Product,'Product List'!E:E))</f>
        <v/>
      </c>
      <c r="U557" s="454" t="str">
        <f t="array" ref="U557">IF(B557="","",XLOOKUP($B557,Product,'Product List'!F:F))</f>
        <v/>
      </c>
      <c r="V557" s="454" t="str">
        <f t="array" ref="V557">IF(B557="","",XLOOKUP($B557,Product,'Product List'!G:G))</f>
        <v/>
      </c>
      <c r="W557" s="434"/>
      <c r="X557" s="434" t="str">
        <f t="array" ref="X557">iferror(xlookup(B557,'Product List'!A:A,'Product List'!P:P),"")</f>
        <v/>
      </c>
      <c r="Y557" s="434">
        <f t="shared" si="10"/>
        <v>0</v>
      </c>
      <c r="Z557" s="434"/>
    </row>
    <row r="558" ht="14.25" customHeight="1">
      <c r="A558" s="454"/>
      <c r="B558" s="448"/>
      <c r="C558" s="454"/>
      <c r="D558" s="487"/>
      <c r="E558" s="487"/>
      <c r="F558" s="487"/>
      <c r="G558" s="487">
        <f t="shared" si="1"/>
        <v>0</v>
      </c>
      <c r="H558" s="451" t="str">
        <f t="shared" si="2"/>
        <v/>
      </c>
      <c r="I558" s="452" t="str">
        <f t="shared" si="8"/>
        <v/>
      </c>
      <c r="J558" s="477"/>
      <c r="K558" s="434"/>
      <c r="L558" s="454" t="str">
        <f t="shared" si="3"/>
        <v/>
      </c>
      <c r="M558" s="455" t="str">
        <f t="array" ref="M558">(IFERROR(if(K558="",IF(J558="","",XLOOKUP(L558,Personnel!$B$4:$G$4,Personnel!$B$5:$G$5)),xLOOKUP(L558,Personnel!$B$4:$G$4,Personnel!$B$6:$G$6)),""))</f>
        <v/>
      </c>
      <c r="N558" s="455">
        <f t="shared" si="4"/>
        <v>0</v>
      </c>
      <c r="O558" s="434"/>
      <c r="P558" s="456" t="str">
        <f t="shared" si="5"/>
        <v/>
      </c>
      <c r="Q558" s="457">
        <f t="shared" si="6"/>
        <v>0</v>
      </c>
      <c r="R558" s="458"/>
      <c r="S558" s="459" t="str">
        <f t="array" ref="S558">IF(B558="","",XLOOKUP($B558,Product,'Product List'!D:D))</f>
        <v/>
      </c>
      <c r="T558" s="454" t="str">
        <f t="array" ref="T558">IF(B558="","",XLOOKUP($B558,Product,'Product List'!E:E))</f>
        <v/>
      </c>
      <c r="U558" s="454" t="str">
        <f t="array" ref="U558">IF(B558="","",XLOOKUP($B558,Product,'Product List'!F:F))</f>
        <v/>
      </c>
      <c r="V558" s="454" t="str">
        <f t="array" ref="V558">IF(B558="","",XLOOKUP($B558,Product,'Product List'!G:G))</f>
        <v/>
      </c>
      <c r="W558" s="434"/>
      <c r="X558" s="434" t="str">
        <f t="array" ref="X558">iferror(xlookup(B558,'Product List'!A:A,'Product List'!P:P),"")</f>
        <v/>
      </c>
      <c r="Y558" s="434">
        <f t="shared" si="10"/>
        <v>0</v>
      </c>
      <c r="Z558" s="434"/>
    </row>
    <row r="559" ht="14.25" customHeight="1">
      <c r="A559" s="454"/>
      <c r="B559" s="448"/>
      <c r="C559" s="454"/>
      <c r="D559" s="487"/>
      <c r="E559" s="487"/>
      <c r="F559" s="487"/>
      <c r="G559" s="487">
        <f t="shared" si="1"/>
        <v>0</v>
      </c>
      <c r="H559" s="451" t="str">
        <f t="shared" si="2"/>
        <v/>
      </c>
      <c r="I559" s="452" t="str">
        <f t="shared" si="8"/>
        <v/>
      </c>
      <c r="J559" s="477"/>
      <c r="K559" s="434"/>
      <c r="L559" s="454" t="str">
        <f t="shared" si="3"/>
        <v/>
      </c>
      <c r="M559" s="455" t="str">
        <f t="array" ref="M559">(IFERROR(if(K559="",IF(J559="","",XLOOKUP(L559,Personnel!$B$4:$G$4,Personnel!$B$5:$G$5)),xLOOKUP(L559,Personnel!$B$4:$G$4,Personnel!$B$6:$G$6)),""))</f>
        <v/>
      </c>
      <c r="N559" s="455">
        <f t="shared" si="4"/>
        <v>0</v>
      </c>
      <c r="O559" s="434"/>
      <c r="P559" s="456" t="str">
        <f t="shared" si="5"/>
        <v/>
      </c>
      <c r="Q559" s="457">
        <f t="shared" si="6"/>
        <v>0</v>
      </c>
      <c r="R559" s="458"/>
      <c r="S559" s="459" t="str">
        <f t="array" ref="S559">IF(B559="","",XLOOKUP($B559,Product,'Product List'!D:D))</f>
        <v/>
      </c>
      <c r="T559" s="454" t="str">
        <f t="array" ref="T559">IF(B559="","",XLOOKUP($B559,Product,'Product List'!E:E))</f>
        <v/>
      </c>
      <c r="U559" s="454" t="str">
        <f t="array" ref="U559">IF(B559="","",XLOOKUP($B559,Product,'Product List'!F:F))</f>
        <v/>
      </c>
      <c r="V559" s="454" t="str">
        <f t="array" ref="V559">IF(B559="","",XLOOKUP($B559,Product,'Product List'!G:G))</f>
        <v/>
      </c>
      <c r="W559" s="434"/>
      <c r="X559" s="434" t="str">
        <f t="array" ref="X559">iferror(xlookup(B559,'Product List'!A:A,'Product List'!P:P),"")</f>
        <v/>
      </c>
      <c r="Y559" s="434">
        <f t="shared" si="10"/>
        <v>0</v>
      </c>
      <c r="Z559" s="434"/>
    </row>
    <row r="560" ht="14.25" customHeight="1">
      <c r="A560" s="454"/>
      <c r="B560" s="448"/>
      <c r="C560" s="454"/>
      <c r="D560" s="487"/>
      <c r="E560" s="487"/>
      <c r="F560" s="487"/>
      <c r="G560" s="487">
        <f t="shared" si="1"/>
        <v>0</v>
      </c>
      <c r="H560" s="451" t="str">
        <f t="shared" si="2"/>
        <v/>
      </c>
      <c r="I560" s="452" t="str">
        <f t="shared" si="8"/>
        <v/>
      </c>
      <c r="J560" s="477"/>
      <c r="K560" s="434"/>
      <c r="L560" s="454" t="str">
        <f t="shared" si="3"/>
        <v/>
      </c>
      <c r="M560" s="455" t="str">
        <f t="array" ref="M560">(IFERROR(if(K560="",IF(J560="","",XLOOKUP(L560,Personnel!$B$4:$G$4,Personnel!$B$5:$G$5)),xLOOKUP(L560,Personnel!$B$4:$G$4,Personnel!$B$6:$G$6)),""))</f>
        <v/>
      </c>
      <c r="N560" s="455">
        <f t="shared" si="4"/>
        <v>0</v>
      </c>
      <c r="O560" s="434"/>
      <c r="P560" s="456" t="str">
        <f t="shared" si="5"/>
        <v/>
      </c>
      <c r="Q560" s="457">
        <f t="shared" si="6"/>
        <v>0</v>
      </c>
      <c r="R560" s="458"/>
      <c r="S560" s="459" t="str">
        <f t="array" ref="S560">IF(B560="","",XLOOKUP($B560,Product,'Product List'!D:D))</f>
        <v/>
      </c>
      <c r="T560" s="454" t="str">
        <f t="array" ref="T560">IF(B560="","",XLOOKUP($B560,Product,'Product List'!E:E))</f>
        <v/>
      </c>
      <c r="U560" s="454" t="str">
        <f t="array" ref="U560">IF(B560="","",XLOOKUP($B560,Product,'Product List'!F:F))</f>
        <v/>
      </c>
      <c r="V560" s="454" t="str">
        <f t="array" ref="V560">IF(B560="","",XLOOKUP($B560,Product,'Product List'!G:G))</f>
        <v/>
      </c>
      <c r="W560" s="434"/>
      <c r="X560" s="434" t="str">
        <f t="array" ref="X560">iferror(xlookup(B560,'Product List'!A:A,'Product List'!P:P),"")</f>
        <v/>
      </c>
      <c r="Y560" s="434">
        <f t="shared" si="10"/>
        <v>0</v>
      </c>
      <c r="Z560" s="434"/>
    </row>
    <row r="561" ht="14.25" customHeight="1">
      <c r="A561" s="454"/>
      <c r="B561" s="448"/>
      <c r="C561" s="454"/>
      <c r="D561" s="487"/>
      <c r="E561" s="487"/>
      <c r="F561" s="487"/>
      <c r="G561" s="487">
        <f t="shared" si="1"/>
        <v>0</v>
      </c>
      <c r="H561" s="451" t="str">
        <f t="shared" si="2"/>
        <v/>
      </c>
      <c r="I561" s="452" t="str">
        <f t="shared" si="8"/>
        <v/>
      </c>
      <c r="J561" s="477"/>
      <c r="K561" s="434"/>
      <c r="L561" s="454" t="str">
        <f t="shared" si="3"/>
        <v/>
      </c>
      <c r="M561" s="455" t="str">
        <f t="array" ref="M561">(IFERROR(if(K561="",IF(J561="","",XLOOKUP(L561,Personnel!$B$4:$G$4,Personnel!$B$5:$G$5)),xLOOKUP(L561,Personnel!$B$4:$G$4,Personnel!$B$6:$G$6)),""))</f>
        <v/>
      </c>
      <c r="N561" s="455">
        <f t="shared" si="4"/>
        <v>0</v>
      </c>
      <c r="O561" s="434"/>
      <c r="P561" s="456" t="str">
        <f t="shared" si="5"/>
        <v/>
      </c>
      <c r="Q561" s="457">
        <f t="shared" si="6"/>
        <v>0</v>
      </c>
      <c r="R561" s="458"/>
      <c r="S561" s="459" t="str">
        <f t="array" ref="S561">IF(B561="","",XLOOKUP($B561,Product,'Product List'!D:D))</f>
        <v/>
      </c>
      <c r="T561" s="454" t="str">
        <f t="array" ref="T561">IF(B561="","",XLOOKUP($B561,Product,'Product List'!E:E))</f>
        <v/>
      </c>
      <c r="U561" s="454" t="str">
        <f t="array" ref="U561">IF(B561="","",XLOOKUP($B561,Product,'Product List'!F:F))</f>
        <v/>
      </c>
      <c r="V561" s="454" t="str">
        <f t="array" ref="V561">IF(B561="","",XLOOKUP($B561,Product,'Product List'!G:G))</f>
        <v/>
      </c>
      <c r="W561" s="434"/>
      <c r="X561" s="434" t="str">
        <f t="array" ref="X561">iferror(xlookup(B561,'Product List'!A:A,'Product List'!P:P),"")</f>
        <v/>
      </c>
      <c r="Y561" s="434">
        <f t="shared" si="10"/>
        <v>0</v>
      </c>
      <c r="Z561" s="434"/>
    </row>
    <row r="562" ht="14.25" customHeight="1">
      <c r="A562" s="454"/>
      <c r="B562" s="448"/>
      <c r="C562" s="454"/>
      <c r="D562" s="487"/>
      <c r="E562" s="487"/>
      <c r="F562" s="487"/>
      <c r="G562" s="487">
        <f t="shared" si="1"/>
        <v>0</v>
      </c>
      <c r="H562" s="451" t="str">
        <f t="shared" si="2"/>
        <v/>
      </c>
      <c r="I562" s="452" t="str">
        <f t="shared" si="8"/>
        <v/>
      </c>
      <c r="J562" s="477"/>
      <c r="K562" s="434"/>
      <c r="L562" s="454" t="str">
        <f t="shared" si="3"/>
        <v/>
      </c>
      <c r="M562" s="455" t="str">
        <f t="array" ref="M562">(IFERROR(if(K562="",IF(J562="","",XLOOKUP(L562,Personnel!$B$4:$G$4,Personnel!$B$5:$G$5)),xLOOKUP(L562,Personnel!$B$4:$G$4,Personnel!$B$6:$G$6)),""))</f>
        <v/>
      </c>
      <c r="N562" s="455">
        <f t="shared" si="4"/>
        <v>0</v>
      </c>
      <c r="O562" s="434"/>
      <c r="P562" s="456" t="str">
        <f t="shared" si="5"/>
        <v/>
      </c>
      <c r="Q562" s="457">
        <f t="shared" si="6"/>
        <v>0</v>
      </c>
      <c r="R562" s="458"/>
      <c r="S562" s="459" t="str">
        <f t="array" ref="S562">IF(B562="","",XLOOKUP($B562,Product,'Product List'!D:D))</f>
        <v/>
      </c>
      <c r="T562" s="454" t="str">
        <f t="array" ref="T562">IF(B562="","",XLOOKUP($B562,Product,'Product List'!E:E))</f>
        <v/>
      </c>
      <c r="U562" s="454" t="str">
        <f t="array" ref="U562">IF(B562="","",XLOOKUP($B562,Product,'Product List'!F:F))</f>
        <v/>
      </c>
      <c r="V562" s="454" t="str">
        <f t="array" ref="V562">IF(B562="","",XLOOKUP($B562,Product,'Product List'!G:G))</f>
        <v/>
      </c>
      <c r="W562" s="434"/>
      <c r="X562" s="434" t="str">
        <f t="array" ref="X562">iferror(xlookup(B562,'Product List'!A:A,'Product List'!P:P),"")</f>
        <v/>
      </c>
      <c r="Y562" s="434">
        <f t="shared" si="10"/>
        <v>0</v>
      </c>
      <c r="Z562" s="434"/>
    </row>
    <row r="563" ht="14.25" customHeight="1">
      <c r="A563" s="454"/>
      <c r="B563" s="448"/>
      <c r="C563" s="454"/>
      <c r="D563" s="487"/>
      <c r="E563" s="487"/>
      <c r="F563" s="487"/>
      <c r="G563" s="487">
        <f t="shared" si="1"/>
        <v>0</v>
      </c>
      <c r="H563" s="451" t="str">
        <f t="shared" si="2"/>
        <v/>
      </c>
      <c r="I563" s="452" t="str">
        <f t="shared" si="8"/>
        <v/>
      </c>
      <c r="J563" s="477"/>
      <c r="K563" s="434"/>
      <c r="L563" s="454" t="str">
        <f t="shared" si="3"/>
        <v/>
      </c>
      <c r="M563" s="455" t="str">
        <f t="array" ref="M563">(IFERROR(if(K563="",IF(J563="","",XLOOKUP(L563,Personnel!$B$4:$G$4,Personnel!$B$5:$G$5)),xLOOKUP(L563,Personnel!$B$4:$G$4,Personnel!$B$6:$G$6)),""))</f>
        <v/>
      </c>
      <c r="N563" s="455">
        <f t="shared" si="4"/>
        <v>0</v>
      </c>
      <c r="O563" s="434"/>
      <c r="P563" s="456" t="str">
        <f t="shared" si="5"/>
        <v/>
      </c>
      <c r="Q563" s="457">
        <f t="shared" si="6"/>
        <v>0</v>
      </c>
      <c r="R563" s="458"/>
      <c r="S563" s="459" t="str">
        <f t="array" ref="S563">IF(B563="","",XLOOKUP($B563,Product,'Product List'!D:D))</f>
        <v/>
      </c>
      <c r="T563" s="454" t="str">
        <f t="array" ref="T563">IF(B563="","",XLOOKUP($B563,Product,'Product List'!E:E))</f>
        <v/>
      </c>
      <c r="U563" s="454" t="str">
        <f t="array" ref="U563">IF(B563="","",XLOOKUP($B563,Product,'Product List'!F:F))</f>
        <v/>
      </c>
      <c r="V563" s="454" t="str">
        <f t="array" ref="V563">IF(B563="","",XLOOKUP($B563,Product,'Product List'!G:G))</f>
        <v/>
      </c>
      <c r="W563" s="434"/>
      <c r="X563" s="434" t="str">
        <f t="array" ref="X563">iferror(xlookup(B563,'Product List'!A:A,'Product List'!P:P),"")</f>
        <v/>
      </c>
      <c r="Y563" s="434">
        <f t="shared" si="10"/>
        <v>0</v>
      </c>
      <c r="Z563" s="434"/>
    </row>
    <row r="564" ht="14.25" customHeight="1">
      <c r="A564" s="454"/>
      <c r="B564" s="448"/>
      <c r="C564" s="454"/>
      <c r="D564" s="487"/>
      <c r="E564" s="487"/>
      <c r="F564" s="487"/>
      <c r="G564" s="487">
        <f t="shared" si="1"/>
        <v>0</v>
      </c>
      <c r="H564" s="451" t="str">
        <f t="shared" si="2"/>
        <v/>
      </c>
      <c r="I564" s="452" t="str">
        <f t="shared" si="8"/>
        <v/>
      </c>
      <c r="J564" s="477"/>
      <c r="K564" s="434"/>
      <c r="L564" s="454" t="str">
        <f t="shared" si="3"/>
        <v/>
      </c>
      <c r="M564" s="455" t="str">
        <f t="array" ref="M564">(IFERROR(if(K564="",IF(J564="","",XLOOKUP(L564,Personnel!$B$4:$G$4,Personnel!$B$5:$G$5)),xLOOKUP(L564,Personnel!$B$4:$G$4,Personnel!$B$6:$G$6)),""))</f>
        <v/>
      </c>
      <c r="N564" s="455">
        <f t="shared" si="4"/>
        <v>0</v>
      </c>
      <c r="O564" s="434"/>
      <c r="P564" s="456" t="str">
        <f t="shared" si="5"/>
        <v/>
      </c>
      <c r="Q564" s="457">
        <f t="shared" si="6"/>
        <v>0</v>
      </c>
      <c r="R564" s="458"/>
      <c r="S564" s="459" t="str">
        <f t="array" ref="S564">IF(B564="","",XLOOKUP($B564,Product,'Product List'!D:D))</f>
        <v/>
      </c>
      <c r="T564" s="454" t="str">
        <f t="array" ref="T564">IF(B564="","",XLOOKUP($B564,Product,'Product List'!E:E))</f>
        <v/>
      </c>
      <c r="U564" s="454" t="str">
        <f t="array" ref="U564">IF(B564="","",XLOOKUP($B564,Product,'Product List'!F:F))</f>
        <v/>
      </c>
      <c r="V564" s="454" t="str">
        <f t="array" ref="V564">IF(B564="","",XLOOKUP($B564,Product,'Product List'!G:G))</f>
        <v/>
      </c>
      <c r="W564" s="434"/>
      <c r="X564" s="434" t="str">
        <f t="array" ref="X564">iferror(xlookup(B564,'Product List'!A:A,'Product List'!P:P),"")</f>
        <v/>
      </c>
      <c r="Y564" s="434">
        <f t="shared" si="10"/>
        <v>0</v>
      </c>
      <c r="Z564" s="434"/>
    </row>
    <row r="565" ht="14.25" customHeight="1">
      <c r="A565" s="454"/>
      <c r="B565" s="448"/>
      <c r="C565" s="454"/>
      <c r="D565" s="487"/>
      <c r="E565" s="487"/>
      <c r="F565" s="487"/>
      <c r="G565" s="487">
        <f t="shared" si="1"/>
        <v>0</v>
      </c>
      <c r="H565" s="451" t="str">
        <f t="shared" si="2"/>
        <v/>
      </c>
      <c r="I565" s="452" t="str">
        <f t="shared" si="8"/>
        <v/>
      </c>
      <c r="J565" s="477"/>
      <c r="K565" s="434"/>
      <c r="L565" s="454" t="str">
        <f t="shared" si="3"/>
        <v/>
      </c>
      <c r="M565" s="455" t="str">
        <f t="array" ref="M565">(IFERROR(if(K565="",IF(J565="","",XLOOKUP(L565,Personnel!$B$4:$G$4,Personnel!$B$5:$G$5)),xLOOKUP(L565,Personnel!$B$4:$G$4,Personnel!$B$6:$G$6)),""))</f>
        <v/>
      </c>
      <c r="N565" s="455">
        <f t="shared" si="4"/>
        <v>0</v>
      </c>
      <c r="O565" s="434"/>
      <c r="P565" s="456" t="str">
        <f t="shared" si="5"/>
        <v/>
      </c>
      <c r="Q565" s="457">
        <f t="shared" si="6"/>
        <v>0</v>
      </c>
      <c r="R565" s="458"/>
      <c r="S565" s="459" t="str">
        <f t="array" ref="S565">IF(B565="","",XLOOKUP($B565,Product,'Product List'!D:D))</f>
        <v/>
      </c>
      <c r="T565" s="454" t="str">
        <f t="array" ref="T565">IF(B565="","",XLOOKUP($B565,Product,'Product List'!E:E))</f>
        <v/>
      </c>
      <c r="U565" s="454" t="str">
        <f t="array" ref="U565">IF(B565="","",XLOOKUP($B565,Product,'Product List'!F:F))</f>
        <v/>
      </c>
      <c r="V565" s="454" t="str">
        <f t="array" ref="V565">IF(B565="","",XLOOKUP($B565,Product,'Product List'!G:G))</f>
        <v/>
      </c>
      <c r="W565" s="434"/>
      <c r="X565" s="434" t="str">
        <f t="array" ref="X565">iferror(xlookup(B565,'Product List'!A:A,'Product List'!P:P),"")</f>
        <v/>
      </c>
      <c r="Y565" s="434">
        <f t="shared" si="10"/>
        <v>0</v>
      </c>
      <c r="Z565" s="434"/>
    </row>
    <row r="566" ht="14.25" customHeight="1">
      <c r="A566" s="454"/>
      <c r="B566" s="448"/>
      <c r="C566" s="454"/>
      <c r="D566" s="487"/>
      <c r="E566" s="487"/>
      <c r="F566" s="487"/>
      <c r="G566" s="487">
        <f t="shared" si="1"/>
        <v>0</v>
      </c>
      <c r="H566" s="451" t="str">
        <f t="shared" si="2"/>
        <v/>
      </c>
      <c r="I566" s="452" t="str">
        <f t="shared" si="8"/>
        <v/>
      </c>
      <c r="J566" s="477"/>
      <c r="K566" s="434"/>
      <c r="L566" s="454" t="str">
        <f t="shared" si="3"/>
        <v/>
      </c>
      <c r="M566" s="455" t="str">
        <f t="array" ref="M566">(IFERROR(if(K566="",IF(J566="","",XLOOKUP(L566,Personnel!$B$4:$G$4,Personnel!$B$5:$G$5)),xLOOKUP(L566,Personnel!$B$4:$G$4,Personnel!$B$6:$G$6)),""))</f>
        <v/>
      </c>
      <c r="N566" s="455">
        <f t="shared" si="4"/>
        <v>0</v>
      </c>
      <c r="O566" s="434"/>
      <c r="P566" s="456" t="str">
        <f t="shared" si="5"/>
        <v/>
      </c>
      <c r="Q566" s="457">
        <f t="shared" si="6"/>
        <v>0</v>
      </c>
      <c r="R566" s="458"/>
      <c r="S566" s="459" t="str">
        <f t="array" ref="S566">IF(B566="","",XLOOKUP($B566,Product,'Product List'!D:D))</f>
        <v/>
      </c>
      <c r="T566" s="454" t="str">
        <f t="array" ref="T566">IF(B566="","",XLOOKUP($B566,Product,'Product List'!E:E))</f>
        <v/>
      </c>
      <c r="U566" s="454" t="str">
        <f t="array" ref="U566">IF(B566="","",XLOOKUP($B566,Product,'Product List'!F:F))</f>
        <v/>
      </c>
      <c r="V566" s="454" t="str">
        <f t="array" ref="V566">IF(B566="","",XLOOKUP($B566,Product,'Product List'!G:G))</f>
        <v/>
      </c>
      <c r="W566" s="434"/>
      <c r="X566" s="434" t="str">
        <f t="array" ref="X566">iferror(xlookup(B566,'Product List'!A:A,'Product List'!P:P),"")</f>
        <v/>
      </c>
      <c r="Y566" s="434">
        <f t="shared" si="10"/>
        <v>0</v>
      </c>
      <c r="Z566" s="434"/>
    </row>
    <row r="567" ht="14.25" customHeight="1">
      <c r="A567" s="454"/>
      <c r="B567" s="448"/>
      <c r="C567" s="454"/>
      <c r="D567" s="487"/>
      <c r="E567" s="487"/>
      <c r="F567" s="487"/>
      <c r="G567" s="487">
        <f t="shared" si="1"/>
        <v>0</v>
      </c>
      <c r="H567" s="451" t="str">
        <f t="shared" si="2"/>
        <v/>
      </c>
      <c r="I567" s="452" t="str">
        <f t="shared" si="8"/>
        <v/>
      </c>
      <c r="J567" s="477"/>
      <c r="K567" s="434"/>
      <c r="L567" s="454" t="str">
        <f t="shared" si="3"/>
        <v/>
      </c>
      <c r="M567" s="455" t="str">
        <f t="array" ref="M567">(IFERROR(if(K567="",IF(J567="","",XLOOKUP(L567,Personnel!$B$4:$G$4,Personnel!$B$5:$G$5)),xLOOKUP(L567,Personnel!$B$4:$G$4,Personnel!$B$6:$G$6)),""))</f>
        <v/>
      </c>
      <c r="N567" s="455">
        <f t="shared" si="4"/>
        <v>0</v>
      </c>
      <c r="O567" s="434"/>
      <c r="P567" s="456" t="str">
        <f t="shared" si="5"/>
        <v/>
      </c>
      <c r="Q567" s="457">
        <f t="shared" si="6"/>
        <v>0</v>
      </c>
      <c r="R567" s="458"/>
      <c r="S567" s="459" t="str">
        <f t="array" ref="S567">IF(B567="","",XLOOKUP($B567,Product,'Product List'!D:D))</f>
        <v/>
      </c>
      <c r="T567" s="454" t="str">
        <f t="array" ref="T567">IF(B567="","",XLOOKUP($B567,Product,'Product List'!E:E))</f>
        <v/>
      </c>
      <c r="U567" s="454" t="str">
        <f t="array" ref="U567">IF(B567="","",XLOOKUP($B567,Product,'Product List'!F:F))</f>
        <v/>
      </c>
      <c r="V567" s="454" t="str">
        <f t="array" ref="V567">IF(B567="","",XLOOKUP($B567,Product,'Product List'!G:G))</f>
        <v/>
      </c>
      <c r="W567" s="434"/>
      <c r="X567" s="434" t="str">
        <f t="array" ref="X567">iferror(xlookup(B567,'Product List'!A:A,'Product List'!P:P),"")</f>
        <v/>
      </c>
      <c r="Y567" s="434">
        <f t="shared" si="10"/>
        <v>0</v>
      </c>
      <c r="Z567" s="434"/>
    </row>
    <row r="568" ht="14.25" customHeight="1">
      <c r="A568" s="454"/>
      <c r="B568" s="448"/>
      <c r="C568" s="454"/>
      <c r="D568" s="487"/>
      <c r="E568" s="487"/>
      <c r="F568" s="487"/>
      <c r="G568" s="487">
        <f t="shared" si="1"/>
        <v>0</v>
      </c>
      <c r="H568" s="451" t="str">
        <f t="shared" si="2"/>
        <v/>
      </c>
      <c r="I568" s="452" t="str">
        <f t="shared" si="8"/>
        <v/>
      </c>
      <c r="J568" s="477"/>
      <c r="K568" s="434"/>
      <c r="L568" s="454" t="str">
        <f t="shared" si="3"/>
        <v/>
      </c>
      <c r="M568" s="455" t="str">
        <f t="array" ref="M568">(IFERROR(if(K568="",IF(J568="","",XLOOKUP(L568,Personnel!$B$4:$G$4,Personnel!$B$5:$G$5)),xLOOKUP(L568,Personnel!$B$4:$G$4,Personnel!$B$6:$G$6)),""))</f>
        <v/>
      </c>
      <c r="N568" s="455">
        <f t="shared" si="4"/>
        <v>0</v>
      </c>
      <c r="O568" s="434"/>
      <c r="P568" s="456" t="str">
        <f t="shared" si="5"/>
        <v/>
      </c>
      <c r="Q568" s="457">
        <f t="shared" si="6"/>
        <v>0</v>
      </c>
      <c r="R568" s="458"/>
      <c r="S568" s="459" t="str">
        <f t="array" ref="S568">IF(B568="","",XLOOKUP($B568,Product,'Product List'!D:D))</f>
        <v/>
      </c>
      <c r="T568" s="454" t="str">
        <f t="array" ref="T568">IF(B568="","",XLOOKUP($B568,Product,'Product List'!E:E))</f>
        <v/>
      </c>
      <c r="U568" s="454" t="str">
        <f t="array" ref="U568">IF(B568="","",XLOOKUP($B568,Product,'Product List'!F:F))</f>
        <v/>
      </c>
      <c r="V568" s="454" t="str">
        <f t="array" ref="V568">IF(B568="","",XLOOKUP($B568,Product,'Product List'!G:G))</f>
        <v/>
      </c>
      <c r="W568" s="434"/>
      <c r="X568" s="434" t="str">
        <f t="array" ref="X568">iferror(xlookup(B568,'Product List'!A:A,'Product List'!P:P),"")</f>
        <v/>
      </c>
      <c r="Y568" s="434">
        <f t="shared" si="10"/>
        <v>0</v>
      </c>
      <c r="Z568" s="434"/>
    </row>
    <row r="569" ht="14.25" customHeight="1">
      <c r="A569" s="454"/>
      <c r="B569" s="448"/>
      <c r="C569" s="454"/>
      <c r="D569" s="487"/>
      <c r="E569" s="487"/>
      <c r="F569" s="487"/>
      <c r="G569" s="487">
        <f t="shared" si="1"/>
        <v>0</v>
      </c>
      <c r="H569" s="451" t="str">
        <f t="shared" si="2"/>
        <v/>
      </c>
      <c r="I569" s="452" t="str">
        <f t="shared" si="8"/>
        <v/>
      </c>
      <c r="J569" s="477"/>
      <c r="K569" s="434"/>
      <c r="L569" s="454" t="str">
        <f t="shared" si="3"/>
        <v/>
      </c>
      <c r="M569" s="455" t="str">
        <f t="array" ref="M569">(IFERROR(if(K569="",IF(J569="","",XLOOKUP(L569,Personnel!$B$4:$G$4,Personnel!$B$5:$G$5)),xLOOKUP(L569,Personnel!$B$4:$G$4,Personnel!$B$6:$G$6)),""))</f>
        <v/>
      </c>
      <c r="N569" s="455">
        <f t="shared" si="4"/>
        <v>0</v>
      </c>
      <c r="O569" s="434"/>
      <c r="P569" s="456" t="str">
        <f t="shared" si="5"/>
        <v/>
      </c>
      <c r="Q569" s="457">
        <f t="shared" si="6"/>
        <v>0</v>
      </c>
      <c r="R569" s="458"/>
      <c r="S569" s="459" t="str">
        <f t="array" ref="S569">IF(B569="","",XLOOKUP($B569,Product,'Product List'!D:D))</f>
        <v/>
      </c>
      <c r="T569" s="454" t="str">
        <f t="array" ref="T569">IF(B569="","",XLOOKUP($B569,Product,'Product List'!E:E))</f>
        <v/>
      </c>
      <c r="U569" s="454" t="str">
        <f t="array" ref="U569">IF(B569="","",XLOOKUP($B569,Product,'Product List'!F:F))</f>
        <v/>
      </c>
      <c r="V569" s="454" t="str">
        <f t="array" ref="V569">IF(B569="","",XLOOKUP($B569,Product,'Product List'!G:G))</f>
        <v/>
      </c>
      <c r="W569" s="434"/>
      <c r="X569" s="434" t="str">
        <f t="array" ref="X569">iferror(xlookup(B569,'Product List'!A:A,'Product List'!P:P),"")</f>
        <v/>
      </c>
      <c r="Y569" s="434">
        <f t="shared" si="10"/>
        <v>0</v>
      </c>
      <c r="Z569" s="434"/>
    </row>
    <row r="570" ht="14.25" customHeight="1">
      <c r="A570" s="454"/>
      <c r="B570" s="448"/>
      <c r="C570" s="454"/>
      <c r="D570" s="487"/>
      <c r="E570" s="487"/>
      <c r="F570" s="487"/>
      <c r="G570" s="487">
        <f t="shared" si="1"/>
        <v>0</v>
      </c>
      <c r="H570" s="451" t="str">
        <f t="shared" si="2"/>
        <v/>
      </c>
      <c r="I570" s="452" t="str">
        <f t="shared" si="8"/>
        <v/>
      </c>
      <c r="J570" s="477"/>
      <c r="K570" s="434"/>
      <c r="L570" s="454" t="str">
        <f t="shared" si="3"/>
        <v/>
      </c>
      <c r="M570" s="455" t="str">
        <f t="array" ref="M570">(IFERROR(if(K570="",IF(J570="","",XLOOKUP(L570,Personnel!$B$4:$G$4,Personnel!$B$5:$G$5)),xLOOKUP(L570,Personnel!$B$4:$G$4,Personnel!$B$6:$G$6)),""))</f>
        <v/>
      </c>
      <c r="N570" s="455">
        <f t="shared" si="4"/>
        <v>0</v>
      </c>
      <c r="O570" s="434"/>
      <c r="P570" s="456" t="str">
        <f t="shared" si="5"/>
        <v/>
      </c>
      <c r="Q570" s="457">
        <f t="shared" si="6"/>
        <v>0</v>
      </c>
      <c r="R570" s="458"/>
      <c r="S570" s="459" t="str">
        <f t="array" ref="S570">IF(B570="","",XLOOKUP($B570,Product,'Product List'!D:D))</f>
        <v/>
      </c>
      <c r="T570" s="454" t="str">
        <f t="array" ref="T570">IF(B570="","",XLOOKUP($B570,Product,'Product List'!E:E))</f>
        <v/>
      </c>
      <c r="U570" s="454" t="str">
        <f t="array" ref="U570">IF(B570="","",XLOOKUP($B570,Product,'Product List'!F:F))</f>
        <v/>
      </c>
      <c r="V570" s="454" t="str">
        <f t="array" ref="V570">IF(B570="","",XLOOKUP($B570,Product,'Product List'!G:G))</f>
        <v/>
      </c>
      <c r="W570" s="434"/>
      <c r="X570" s="434" t="str">
        <f t="array" ref="X570">iferror(xlookup(B570,'Product List'!A:A,'Product List'!P:P),"")</f>
        <v/>
      </c>
      <c r="Y570" s="434">
        <f t="shared" si="10"/>
        <v>0</v>
      </c>
      <c r="Z570" s="434"/>
    </row>
    <row r="571" ht="14.25" customHeight="1">
      <c r="A571" s="454"/>
      <c r="B571" s="448"/>
      <c r="C571" s="454"/>
      <c r="D571" s="487"/>
      <c r="E571" s="487"/>
      <c r="F571" s="487"/>
      <c r="G571" s="487">
        <f t="shared" si="1"/>
        <v>0</v>
      </c>
      <c r="H571" s="451" t="str">
        <f t="shared" si="2"/>
        <v/>
      </c>
      <c r="I571" s="452" t="str">
        <f t="shared" si="8"/>
        <v/>
      </c>
      <c r="J571" s="477"/>
      <c r="K571" s="434"/>
      <c r="L571" s="454" t="str">
        <f t="shared" si="3"/>
        <v/>
      </c>
      <c r="M571" s="455" t="str">
        <f t="array" ref="M571">(IFERROR(if(K571="",IF(J571="","",XLOOKUP(L571,Personnel!$B$4:$G$4,Personnel!$B$5:$G$5)),xLOOKUP(L571,Personnel!$B$4:$G$4,Personnel!$B$6:$G$6)),""))</f>
        <v/>
      </c>
      <c r="N571" s="455">
        <f t="shared" si="4"/>
        <v>0</v>
      </c>
      <c r="O571" s="434"/>
      <c r="P571" s="456" t="str">
        <f t="shared" si="5"/>
        <v/>
      </c>
      <c r="Q571" s="457">
        <f t="shared" si="6"/>
        <v>0</v>
      </c>
      <c r="R571" s="458"/>
      <c r="S571" s="459" t="str">
        <f t="array" ref="S571">IF(B571="","",XLOOKUP($B571,Product,'Product List'!D:D))</f>
        <v/>
      </c>
      <c r="T571" s="454" t="str">
        <f t="array" ref="T571">IF(B571="","",XLOOKUP($B571,Product,'Product List'!E:E))</f>
        <v/>
      </c>
      <c r="U571" s="454" t="str">
        <f t="array" ref="U571">IF(B571="","",XLOOKUP($B571,Product,'Product List'!F:F))</f>
        <v/>
      </c>
      <c r="V571" s="454" t="str">
        <f t="array" ref="V571">IF(B571="","",XLOOKUP($B571,Product,'Product List'!G:G))</f>
        <v/>
      </c>
      <c r="W571" s="434"/>
      <c r="X571" s="434" t="str">
        <f t="array" ref="X571">iferror(xlookup(B571,'Product List'!A:A,'Product List'!P:P),"")</f>
        <v/>
      </c>
      <c r="Y571" s="434">
        <f t="shared" si="10"/>
        <v>0</v>
      </c>
      <c r="Z571" s="434"/>
    </row>
    <row r="572" ht="14.25" customHeight="1">
      <c r="A572" s="454"/>
      <c r="B572" s="448"/>
      <c r="C572" s="454"/>
      <c r="D572" s="487"/>
      <c r="E572" s="487"/>
      <c r="F572" s="487"/>
      <c r="G572" s="487">
        <f t="shared" si="1"/>
        <v>0</v>
      </c>
      <c r="H572" s="451" t="str">
        <f t="shared" si="2"/>
        <v/>
      </c>
      <c r="I572" s="452" t="str">
        <f t="shared" si="8"/>
        <v/>
      </c>
      <c r="J572" s="477"/>
      <c r="K572" s="434"/>
      <c r="L572" s="454" t="str">
        <f t="shared" si="3"/>
        <v/>
      </c>
      <c r="M572" s="455" t="str">
        <f t="array" ref="M572">(IFERROR(if(K572="",IF(J572="","",XLOOKUP(L572,Personnel!$B$4:$G$4,Personnel!$B$5:$G$5)),xLOOKUP(L572,Personnel!$B$4:$G$4,Personnel!$B$6:$G$6)),""))</f>
        <v/>
      </c>
      <c r="N572" s="455">
        <f t="shared" si="4"/>
        <v>0</v>
      </c>
      <c r="O572" s="434"/>
      <c r="P572" s="456" t="str">
        <f t="shared" si="5"/>
        <v/>
      </c>
      <c r="Q572" s="457">
        <f t="shared" si="6"/>
        <v>0</v>
      </c>
      <c r="R572" s="458"/>
      <c r="S572" s="459" t="str">
        <f t="array" ref="S572">IF(B572="","",XLOOKUP($B572,Product,'Product List'!D:D))</f>
        <v/>
      </c>
      <c r="T572" s="454" t="str">
        <f t="array" ref="T572">IF(B572="","",XLOOKUP($B572,Product,'Product List'!E:E))</f>
        <v/>
      </c>
      <c r="U572" s="454" t="str">
        <f t="array" ref="U572">IF(B572="","",XLOOKUP($B572,Product,'Product List'!F:F))</f>
        <v/>
      </c>
      <c r="V572" s="454" t="str">
        <f t="array" ref="V572">IF(B572="","",XLOOKUP($B572,Product,'Product List'!G:G))</f>
        <v/>
      </c>
      <c r="W572" s="434"/>
      <c r="X572" s="434" t="str">
        <f t="array" ref="X572">iferror(xlookup(B572,'Product List'!A:A,'Product List'!P:P),"")</f>
        <v/>
      </c>
      <c r="Y572" s="434">
        <f t="shared" si="10"/>
        <v>0</v>
      </c>
      <c r="Z572" s="434"/>
    </row>
    <row r="573" ht="14.25" customHeight="1">
      <c r="A573" s="454"/>
      <c r="B573" s="448"/>
      <c r="C573" s="454"/>
      <c r="D573" s="487"/>
      <c r="E573" s="487"/>
      <c r="F573" s="487"/>
      <c r="G573" s="487">
        <f t="shared" si="1"/>
        <v>0</v>
      </c>
      <c r="H573" s="451" t="str">
        <f t="shared" si="2"/>
        <v/>
      </c>
      <c r="I573" s="452" t="str">
        <f t="shared" si="8"/>
        <v/>
      </c>
      <c r="J573" s="477"/>
      <c r="K573" s="434"/>
      <c r="L573" s="454" t="str">
        <f t="shared" si="3"/>
        <v/>
      </c>
      <c r="M573" s="455" t="str">
        <f t="array" ref="M573">(IFERROR(if(K573="",IF(J573="","",XLOOKUP(L573,Personnel!$B$4:$G$4,Personnel!$B$5:$G$5)),xLOOKUP(L573,Personnel!$B$4:$G$4,Personnel!$B$6:$G$6)),""))</f>
        <v/>
      </c>
      <c r="N573" s="455">
        <f t="shared" si="4"/>
        <v>0</v>
      </c>
      <c r="O573" s="434"/>
      <c r="P573" s="456" t="str">
        <f t="shared" si="5"/>
        <v/>
      </c>
      <c r="Q573" s="457">
        <f t="shared" si="6"/>
        <v>0</v>
      </c>
      <c r="R573" s="458"/>
      <c r="S573" s="459" t="str">
        <f t="array" ref="S573">IF(B573="","",XLOOKUP($B573,Product,'Product List'!D:D))</f>
        <v/>
      </c>
      <c r="T573" s="454" t="str">
        <f t="array" ref="T573">IF(B573="","",XLOOKUP($B573,Product,'Product List'!E:E))</f>
        <v/>
      </c>
      <c r="U573" s="454" t="str">
        <f t="array" ref="U573">IF(B573="","",XLOOKUP($B573,Product,'Product List'!F:F))</f>
        <v/>
      </c>
      <c r="V573" s="454" t="str">
        <f t="array" ref="V573">IF(B573="","",XLOOKUP($B573,Product,'Product List'!G:G))</f>
        <v/>
      </c>
      <c r="W573" s="434"/>
      <c r="X573" s="434" t="str">
        <f t="array" ref="X573">iferror(xlookup(B573,'Product List'!A:A,'Product List'!P:P),"")</f>
        <v/>
      </c>
      <c r="Y573" s="434">
        <f t="shared" si="10"/>
        <v>0</v>
      </c>
      <c r="Z573" s="434"/>
    </row>
    <row r="574" ht="14.25" customHeight="1">
      <c r="A574" s="454"/>
      <c r="B574" s="448"/>
      <c r="C574" s="454"/>
      <c r="D574" s="487"/>
      <c r="E574" s="487"/>
      <c r="F574" s="487"/>
      <c r="G574" s="487">
        <f t="shared" si="1"/>
        <v>0</v>
      </c>
      <c r="H574" s="451" t="str">
        <f t="shared" si="2"/>
        <v/>
      </c>
      <c r="I574" s="452" t="str">
        <f t="shared" si="8"/>
        <v/>
      </c>
      <c r="J574" s="477"/>
      <c r="K574" s="434"/>
      <c r="L574" s="454" t="str">
        <f t="shared" si="3"/>
        <v/>
      </c>
      <c r="M574" s="455" t="str">
        <f t="array" ref="M574">(IFERROR(if(K574="",IF(J574="","",XLOOKUP(L574,Personnel!$B$4:$G$4,Personnel!$B$5:$G$5)),xLOOKUP(L574,Personnel!$B$4:$G$4,Personnel!$B$6:$G$6)),""))</f>
        <v/>
      </c>
      <c r="N574" s="455">
        <f t="shared" si="4"/>
        <v>0</v>
      </c>
      <c r="O574" s="434"/>
      <c r="P574" s="456" t="str">
        <f t="shared" si="5"/>
        <v/>
      </c>
      <c r="Q574" s="457">
        <f t="shared" si="6"/>
        <v>0</v>
      </c>
      <c r="R574" s="458"/>
      <c r="S574" s="459" t="str">
        <f t="array" ref="S574">IF(B574="","",XLOOKUP($B574,Product,'Product List'!D:D))</f>
        <v/>
      </c>
      <c r="T574" s="454" t="str">
        <f t="array" ref="T574">IF(B574="","",XLOOKUP($B574,Product,'Product List'!E:E))</f>
        <v/>
      </c>
      <c r="U574" s="454" t="str">
        <f t="array" ref="U574">IF(B574="","",XLOOKUP($B574,Product,'Product List'!F:F))</f>
        <v/>
      </c>
      <c r="V574" s="454" t="str">
        <f t="array" ref="V574">IF(B574="","",XLOOKUP($B574,Product,'Product List'!G:G))</f>
        <v/>
      </c>
      <c r="W574" s="434"/>
      <c r="X574" s="434" t="str">
        <f t="array" ref="X574">iferror(xlookup(B574,'Product List'!A:A,'Product List'!P:P),"")</f>
        <v/>
      </c>
      <c r="Y574" s="434">
        <f t="shared" si="10"/>
        <v>0</v>
      </c>
      <c r="Z574" s="434"/>
    </row>
    <row r="575" ht="14.25" customHeight="1">
      <c r="A575" s="454"/>
      <c r="B575" s="448"/>
      <c r="C575" s="454"/>
      <c r="D575" s="487"/>
      <c r="E575" s="487"/>
      <c r="F575" s="487"/>
      <c r="G575" s="487">
        <f t="shared" si="1"/>
        <v>0</v>
      </c>
      <c r="H575" s="451" t="str">
        <f t="shared" si="2"/>
        <v/>
      </c>
      <c r="I575" s="452" t="str">
        <f t="shared" si="8"/>
        <v/>
      </c>
      <c r="J575" s="477"/>
      <c r="K575" s="434"/>
      <c r="L575" s="454" t="str">
        <f t="shared" si="3"/>
        <v/>
      </c>
      <c r="M575" s="455" t="str">
        <f t="array" ref="M575">(IFERROR(if(K575="",IF(J575="","",XLOOKUP(L575,Personnel!$B$4:$G$4,Personnel!$B$5:$G$5)),xLOOKUP(L575,Personnel!$B$4:$G$4,Personnel!$B$6:$G$6)),""))</f>
        <v/>
      </c>
      <c r="N575" s="455">
        <f t="shared" si="4"/>
        <v>0</v>
      </c>
      <c r="O575" s="434"/>
      <c r="P575" s="456" t="str">
        <f t="shared" si="5"/>
        <v/>
      </c>
      <c r="Q575" s="457">
        <f t="shared" si="6"/>
        <v>0</v>
      </c>
      <c r="R575" s="458"/>
      <c r="S575" s="459" t="str">
        <f t="array" ref="S575">IF(B575="","",XLOOKUP($B575,Product,'Product List'!D:D))</f>
        <v/>
      </c>
      <c r="T575" s="454" t="str">
        <f t="array" ref="T575">IF(B575="","",XLOOKUP($B575,Product,'Product List'!E:E))</f>
        <v/>
      </c>
      <c r="U575" s="454" t="str">
        <f t="array" ref="U575">IF(B575="","",XLOOKUP($B575,Product,'Product List'!F:F))</f>
        <v/>
      </c>
      <c r="V575" s="454" t="str">
        <f t="array" ref="V575">IF(B575="","",XLOOKUP($B575,Product,'Product List'!G:G))</f>
        <v/>
      </c>
      <c r="W575" s="434"/>
      <c r="X575" s="434" t="str">
        <f t="array" ref="X575">iferror(xlookup(B575,'Product List'!A:A,'Product List'!P:P),"")</f>
        <v/>
      </c>
      <c r="Y575" s="434">
        <f t="shared" si="10"/>
        <v>0</v>
      </c>
      <c r="Z575" s="434"/>
    </row>
    <row r="576" ht="14.25" customHeight="1">
      <c r="A576" s="454"/>
      <c r="B576" s="448"/>
      <c r="C576" s="454"/>
      <c r="D576" s="487"/>
      <c r="E576" s="487"/>
      <c r="F576" s="487"/>
      <c r="G576" s="487">
        <f t="shared" si="1"/>
        <v>0</v>
      </c>
      <c r="H576" s="451" t="str">
        <f t="shared" si="2"/>
        <v/>
      </c>
      <c r="I576" s="452" t="str">
        <f t="shared" si="8"/>
        <v/>
      </c>
      <c r="J576" s="477"/>
      <c r="K576" s="434"/>
      <c r="L576" s="454" t="str">
        <f t="shared" si="3"/>
        <v/>
      </c>
      <c r="M576" s="455" t="str">
        <f t="array" ref="M576">(IFERROR(if(K576="",IF(J576="","",XLOOKUP(L576,Personnel!$B$4:$G$4,Personnel!$B$5:$G$5)),xLOOKUP(L576,Personnel!$B$4:$G$4,Personnel!$B$6:$G$6)),""))</f>
        <v/>
      </c>
      <c r="N576" s="455">
        <f t="shared" si="4"/>
        <v>0</v>
      </c>
      <c r="O576" s="434"/>
      <c r="P576" s="456" t="str">
        <f t="shared" si="5"/>
        <v/>
      </c>
      <c r="Q576" s="457">
        <f t="shared" si="6"/>
        <v>0</v>
      </c>
      <c r="R576" s="458"/>
      <c r="S576" s="459" t="str">
        <f t="array" ref="S576">IF(B576="","",XLOOKUP($B576,Product,'Product List'!D:D))</f>
        <v/>
      </c>
      <c r="T576" s="454" t="str">
        <f t="array" ref="T576">IF(B576="","",XLOOKUP($B576,Product,'Product List'!E:E))</f>
        <v/>
      </c>
      <c r="U576" s="454" t="str">
        <f t="array" ref="U576">IF(B576="","",XLOOKUP($B576,Product,'Product List'!F:F))</f>
        <v/>
      </c>
      <c r="V576" s="454" t="str">
        <f t="array" ref="V576">IF(B576="","",XLOOKUP($B576,Product,'Product List'!G:G))</f>
        <v/>
      </c>
      <c r="W576" s="434"/>
      <c r="X576" s="434" t="str">
        <f t="array" ref="X576">iferror(xlookup(B576,'Product List'!A:A,'Product List'!P:P),"")</f>
        <v/>
      </c>
      <c r="Y576" s="434">
        <f t="shared" si="10"/>
        <v>0</v>
      </c>
      <c r="Z576" s="434"/>
    </row>
    <row r="577" ht="14.25" customHeight="1">
      <c r="A577" s="454"/>
      <c r="B577" s="448"/>
      <c r="C577" s="454"/>
      <c r="D577" s="487"/>
      <c r="E577" s="487"/>
      <c r="F577" s="487"/>
      <c r="G577" s="487">
        <f t="shared" si="1"/>
        <v>0</v>
      </c>
      <c r="H577" s="451" t="str">
        <f t="shared" si="2"/>
        <v/>
      </c>
      <c r="I577" s="452" t="str">
        <f t="shared" si="8"/>
        <v/>
      </c>
      <c r="J577" s="477"/>
      <c r="K577" s="434"/>
      <c r="L577" s="454" t="str">
        <f t="shared" si="3"/>
        <v/>
      </c>
      <c r="M577" s="455" t="str">
        <f t="array" ref="M577">(IFERROR(if(K577="",IF(J577="","",XLOOKUP(L577,Personnel!$B$4:$G$4,Personnel!$B$5:$G$5)),xLOOKUP(L577,Personnel!$B$4:$G$4,Personnel!$B$6:$G$6)),""))</f>
        <v/>
      </c>
      <c r="N577" s="455">
        <f t="shared" si="4"/>
        <v>0</v>
      </c>
      <c r="O577" s="434"/>
      <c r="P577" s="456" t="str">
        <f t="shared" si="5"/>
        <v/>
      </c>
      <c r="Q577" s="457">
        <f t="shared" si="6"/>
        <v>0</v>
      </c>
      <c r="R577" s="458"/>
      <c r="S577" s="459" t="str">
        <f t="array" ref="S577">IF(B577="","",XLOOKUP($B577,Product,'Product List'!D:D))</f>
        <v/>
      </c>
      <c r="T577" s="454" t="str">
        <f t="array" ref="T577">IF(B577="","",XLOOKUP($B577,Product,'Product List'!E:E))</f>
        <v/>
      </c>
      <c r="U577" s="454" t="str">
        <f t="array" ref="U577">IF(B577="","",XLOOKUP($B577,Product,'Product List'!F:F))</f>
        <v/>
      </c>
      <c r="V577" s="454" t="str">
        <f t="array" ref="V577">IF(B577="","",XLOOKUP($B577,Product,'Product List'!G:G))</f>
        <v/>
      </c>
      <c r="W577" s="434"/>
      <c r="X577" s="434" t="str">
        <f t="array" ref="X577">iferror(xlookup(B577,'Product List'!A:A,'Product List'!P:P),"")</f>
        <v/>
      </c>
      <c r="Y577" s="434">
        <f t="shared" si="10"/>
        <v>0</v>
      </c>
      <c r="Z577" s="434"/>
    </row>
    <row r="578" ht="14.25" customHeight="1">
      <c r="A578" s="454"/>
      <c r="B578" s="448"/>
      <c r="C578" s="454"/>
      <c r="D578" s="487"/>
      <c r="E578" s="487"/>
      <c r="F578" s="487"/>
      <c r="G578" s="487">
        <f t="shared" si="1"/>
        <v>0</v>
      </c>
      <c r="H578" s="451" t="str">
        <f t="shared" si="2"/>
        <v/>
      </c>
      <c r="I578" s="452" t="str">
        <f t="shared" si="8"/>
        <v/>
      </c>
      <c r="J578" s="477"/>
      <c r="K578" s="434"/>
      <c r="L578" s="454" t="str">
        <f t="shared" si="3"/>
        <v/>
      </c>
      <c r="M578" s="455" t="str">
        <f t="array" ref="M578">(IFERROR(if(K578="",IF(J578="","",XLOOKUP(L578,Personnel!$B$4:$G$4,Personnel!$B$5:$G$5)),xLOOKUP(L578,Personnel!$B$4:$G$4,Personnel!$B$6:$G$6)),""))</f>
        <v/>
      </c>
      <c r="N578" s="455">
        <f t="shared" si="4"/>
        <v>0</v>
      </c>
      <c r="O578" s="434"/>
      <c r="P578" s="456" t="str">
        <f t="shared" si="5"/>
        <v/>
      </c>
      <c r="Q578" s="457">
        <f t="shared" si="6"/>
        <v>0</v>
      </c>
      <c r="R578" s="458"/>
      <c r="S578" s="459" t="str">
        <f t="array" ref="S578">IF(B578="","",XLOOKUP($B578,Product,'Product List'!D:D))</f>
        <v/>
      </c>
      <c r="T578" s="454" t="str">
        <f t="array" ref="T578">IF(B578="","",XLOOKUP($B578,Product,'Product List'!E:E))</f>
        <v/>
      </c>
      <c r="U578" s="454" t="str">
        <f t="array" ref="U578">IF(B578="","",XLOOKUP($B578,Product,'Product List'!F:F))</f>
        <v/>
      </c>
      <c r="V578" s="454" t="str">
        <f t="array" ref="V578">IF(B578="","",XLOOKUP($B578,Product,'Product List'!G:G))</f>
        <v/>
      </c>
      <c r="W578" s="434"/>
      <c r="X578" s="434" t="str">
        <f t="array" ref="X578">iferror(xlookup(B578,'Product List'!A:A,'Product List'!P:P),"")</f>
        <v/>
      </c>
      <c r="Y578" s="434">
        <f t="shared" si="10"/>
        <v>0</v>
      </c>
      <c r="Z578" s="434"/>
    </row>
    <row r="579" ht="14.25" customHeight="1">
      <c r="A579" s="454"/>
      <c r="B579" s="448"/>
      <c r="C579" s="454"/>
      <c r="D579" s="487"/>
      <c r="E579" s="487"/>
      <c r="F579" s="487"/>
      <c r="G579" s="487">
        <f t="shared" si="1"/>
        <v>0</v>
      </c>
      <c r="H579" s="451" t="str">
        <f t="shared" si="2"/>
        <v/>
      </c>
      <c r="I579" s="452" t="str">
        <f t="shared" si="8"/>
        <v/>
      </c>
      <c r="J579" s="477"/>
      <c r="K579" s="434"/>
      <c r="L579" s="454" t="str">
        <f t="shared" si="3"/>
        <v/>
      </c>
      <c r="M579" s="455" t="str">
        <f t="array" ref="M579">(IFERROR(if(K579="",IF(J579="","",XLOOKUP(L579,Personnel!$B$4:$G$4,Personnel!$B$5:$G$5)),xLOOKUP(L579,Personnel!$B$4:$G$4,Personnel!$B$6:$G$6)),""))</f>
        <v/>
      </c>
      <c r="N579" s="455">
        <f t="shared" si="4"/>
        <v>0</v>
      </c>
      <c r="O579" s="434"/>
      <c r="P579" s="456" t="str">
        <f t="shared" si="5"/>
        <v/>
      </c>
      <c r="Q579" s="457">
        <f t="shared" si="6"/>
        <v>0</v>
      </c>
      <c r="R579" s="458"/>
      <c r="S579" s="459" t="str">
        <f t="array" ref="S579">IF(B579="","",XLOOKUP($B579,Product,'Product List'!D:D))</f>
        <v/>
      </c>
      <c r="T579" s="454" t="str">
        <f t="array" ref="T579">IF(B579="","",XLOOKUP($B579,Product,'Product List'!E:E))</f>
        <v/>
      </c>
      <c r="U579" s="454" t="str">
        <f t="array" ref="U579">IF(B579="","",XLOOKUP($B579,Product,'Product List'!F:F))</f>
        <v/>
      </c>
      <c r="V579" s="454" t="str">
        <f t="array" ref="V579">IF(B579="","",XLOOKUP($B579,Product,'Product List'!G:G))</f>
        <v/>
      </c>
      <c r="W579" s="434"/>
      <c r="X579" s="434" t="str">
        <f t="array" ref="X579">iferror(xlookup(B579,'Product List'!A:A,'Product List'!P:P),"")</f>
        <v/>
      </c>
      <c r="Y579" s="434">
        <f t="shared" si="10"/>
        <v>0</v>
      </c>
      <c r="Z579" s="434"/>
    </row>
    <row r="580" ht="14.25" customHeight="1">
      <c r="A580" s="454"/>
      <c r="B580" s="448"/>
      <c r="C580" s="454"/>
      <c r="D580" s="487"/>
      <c r="E580" s="487"/>
      <c r="F580" s="487"/>
      <c r="G580" s="487">
        <f t="shared" si="1"/>
        <v>0</v>
      </c>
      <c r="H580" s="451" t="str">
        <f t="shared" si="2"/>
        <v/>
      </c>
      <c r="I580" s="452" t="str">
        <f t="shared" si="8"/>
        <v/>
      </c>
      <c r="J580" s="477"/>
      <c r="K580" s="434"/>
      <c r="L580" s="454" t="str">
        <f t="shared" si="3"/>
        <v/>
      </c>
      <c r="M580" s="455" t="str">
        <f t="array" ref="M580">(IFERROR(if(K580="",IF(J580="","",XLOOKUP(L580,Personnel!$B$4:$G$4,Personnel!$B$5:$G$5)),xLOOKUP(L580,Personnel!$B$4:$G$4,Personnel!$B$6:$G$6)),""))</f>
        <v/>
      </c>
      <c r="N580" s="455">
        <f t="shared" si="4"/>
        <v>0</v>
      </c>
      <c r="O580" s="434"/>
      <c r="P580" s="456" t="str">
        <f t="shared" si="5"/>
        <v/>
      </c>
      <c r="Q580" s="457">
        <f t="shared" si="6"/>
        <v>0</v>
      </c>
      <c r="R580" s="458"/>
      <c r="S580" s="459" t="str">
        <f t="array" ref="S580">IF(B580="","",XLOOKUP($B580,Product,'Product List'!D:D))</f>
        <v/>
      </c>
      <c r="T580" s="454" t="str">
        <f t="array" ref="T580">IF(B580="","",XLOOKUP($B580,Product,'Product List'!E:E))</f>
        <v/>
      </c>
      <c r="U580" s="454" t="str">
        <f t="array" ref="U580">IF(B580="","",XLOOKUP($B580,Product,'Product List'!F:F))</f>
        <v/>
      </c>
      <c r="V580" s="454" t="str">
        <f t="array" ref="V580">IF(B580="","",XLOOKUP($B580,Product,'Product List'!G:G))</f>
        <v/>
      </c>
      <c r="W580" s="434"/>
      <c r="X580" s="434" t="str">
        <f t="array" ref="X580">iferror(xlookup(B580,'Product List'!A:A,'Product List'!P:P),"")</f>
        <v/>
      </c>
      <c r="Y580" s="434">
        <f t="shared" si="10"/>
        <v>0</v>
      </c>
      <c r="Z580" s="434"/>
    </row>
    <row r="581" ht="14.25" customHeight="1">
      <c r="A581" s="454"/>
      <c r="B581" s="448"/>
      <c r="C581" s="454"/>
      <c r="D581" s="487"/>
      <c r="E581" s="487"/>
      <c r="F581" s="487"/>
      <c r="G581" s="487">
        <f t="shared" si="1"/>
        <v>0</v>
      </c>
      <c r="H581" s="451" t="str">
        <f t="shared" si="2"/>
        <v/>
      </c>
      <c r="I581" s="452" t="str">
        <f t="shared" si="8"/>
        <v/>
      </c>
      <c r="J581" s="477"/>
      <c r="K581" s="434"/>
      <c r="L581" s="454" t="str">
        <f t="shared" si="3"/>
        <v/>
      </c>
      <c r="M581" s="455" t="str">
        <f t="array" ref="M581">(IFERROR(if(K581="",IF(J581="","",XLOOKUP(L581,Personnel!$B$4:$G$4,Personnel!$B$5:$G$5)),xLOOKUP(L581,Personnel!$B$4:$G$4,Personnel!$B$6:$G$6)),""))</f>
        <v/>
      </c>
      <c r="N581" s="455">
        <f t="shared" si="4"/>
        <v>0</v>
      </c>
      <c r="O581" s="434"/>
      <c r="P581" s="456" t="str">
        <f t="shared" si="5"/>
        <v/>
      </c>
      <c r="Q581" s="457">
        <f t="shared" si="6"/>
        <v>0</v>
      </c>
      <c r="R581" s="458"/>
      <c r="S581" s="459" t="str">
        <f t="array" ref="S581">IF(B581="","",XLOOKUP($B581,Product,'Product List'!D:D))</f>
        <v/>
      </c>
      <c r="T581" s="454" t="str">
        <f t="array" ref="T581">IF(B581="","",XLOOKUP($B581,Product,'Product List'!E:E))</f>
        <v/>
      </c>
      <c r="U581" s="454" t="str">
        <f t="array" ref="U581">IF(B581="","",XLOOKUP($B581,Product,'Product List'!F:F))</f>
        <v/>
      </c>
      <c r="V581" s="454" t="str">
        <f t="array" ref="V581">IF(B581="","",XLOOKUP($B581,Product,'Product List'!G:G))</f>
        <v/>
      </c>
      <c r="W581" s="434"/>
      <c r="X581" s="434" t="str">
        <f t="array" ref="X581">iferror(xlookup(B581,'Product List'!A:A,'Product List'!P:P),"")</f>
        <v/>
      </c>
      <c r="Y581" s="434">
        <f t="shared" si="10"/>
        <v>0</v>
      </c>
      <c r="Z581" s="434"/>
    </row>
    <row r="582" ht="14.25" customHeight="1">
      <c r="A582" s="454"/>
      <c r="B582" s="448"/>
      <c r="C582" s="454"/>
      <c r="D582" s="487"/>
      <c r="E582" s="487"/>
      <c r="F582" s="487"/>
      <c r="G582" s="487">
        <f t="shared" si="1"/>
        <v>0</v>
      </c>
      <c r="H582" s="451" t="str">
        <f t="shared" si="2"/>
        <v/>
      </c>
      <c r="I582" s="452" t="str">
        <f t="shared" si="8"/>
        <v/>
      </c>
      <c r="J582" s="477"/>
      <c r="K582" s="434"/>
      <c r="L582" s="454" t="str">
        <f t="shared" si="3"/>
        <v/>
      </c>
      <c r="M582" s="455" t="str">
        <f t="array" ref="M582">(IFERROR(if(K582="",IF(J582="","",XLOOKUP(L582,Personnel!$B$4:$G$4,Personnel!$B$5:$G$5)),xLOOKUP(L582,Personnel!$B$4:$G$4,Personnel!$B$6:$G$6)),""))</f>
        <v/>
      </c>
      <c r="N582" s="455">
        <f t="shared" si="4"/>
        <v>0</v>
      </c>
      <c r="O582" s="434"/>
      <c r="P582" s="456" t="str">
        <f t="shared" si="5"/>
        <v/>
      </c>
      <c r="Q582" s="457">
        <f t="shared" si="6"/>
        <v>0</v>
      </c>
      <c r="R582" s="458"/>
      <c r="S582" s="459" t="str">
        <f t="array" ref="S582">IF(B582="","",XLOOKUP($B582,Product,'Product List'!D:D))</f>
        <v/>
      </c>
      <c r="T582" s="454" t="str">
        <f t="array" ref="T582">IF(B582="","",XLOOKUP($B582,Product,'Product List'!E:E))</f>
        <v/>
      </c>
      <c r="U582" s="454" t="str">
        <f t="array" ref="U582">IF(B582="","",XLOOKUP($B582,Product,'Product List'!F:F))</f>
        <v/>
      </c>
      <c r="V582" s="454" t="str">
        <f t="array" ref="V582">IF(B582="","",XLOOKUP($B582,Product,'Product List'!G:G))</f>
        <v/>
      </c>
      <c r="W582" s="434"/>
      <c r="X582" s="434" t="str">
        <f t="array" ref="X582">iferror(xlookup(B582,'Product List'!A:A,'Product List'!P:P),"")</f>
        <v/>
      </c>
      <c r="Y582" s="434">
        <f t="shared" si="10"/>
        <v>0</v>
      </c>
      <c r="Z582" s="434"/>
    </row>
    <row r="583" ht="14.25" customHeight="1">
      <c r="A583" s="454"/>
      <c r="B583" s="448"/>
      <c r="C583" s="454"/>
      <c r="D583" s="487"/>
      <c r="E583" s="487"/>
      <c r="F583" s="487"/>
      <c r="G583" s="487">
        <f t="shared" si="1"/>
        <v>0</v>
      </c>
      <c r="H583" s="451" t="str">
        <f t="shared" si="2"/>
        <v/>
      </c>
      <c r="I583" s="452" t="str">
        <f t="shared" si="8"/>
        <v/>
      </c>
      <c r="J583" s="477"/>
      <c r="K583" s="434"/>
      <c r="L583" s="454" t="str">
        <f t="shared" si="3"/>
        <v/>
      </c>
      <c r="M583" s="455" t="str">
        <f t="array" ref="M583">(IFERROR(if(K583="",IF(J583="","",XLOOKUP(L583,Personnel!$B$4:$G$4,Personnel!$B$5:$G$5)),xLOOKUP(L583,Personnel!$B$4:$G$4,Personnel!$B$6:$G$6)),""))</f>
        <v/>
      </c>
      <c r="N583" s="455">
        <f t="shared" si="4"/>
        <v>0</v>
      </c>
      <c r="O583" s="434"/>
      <c r="P583" s="456" t="str">
        <f t="shared" si="5"/>
        <v/>
      </c>
      <c r="Q583" s="457">
        <f t="shared" si="6"/>
        <v>0</v>
      </c>
      <c r="R583" s="458"/>
      <c r="S583" s="459" t="str">
        <f t="array" ref="S583">IF(B583="","",XLOOKUP($B583,Product,'Product List'!D:D))</f>
        <v/>
      </c>
      <c r="T583" s="454" t="str">
        <f t="array" ref="T583">IF(B583="","",XLOOKUP($B583,Product,'Product List'!E:E))</f>
        <v/>
      </c>
      <c r="U583" s="454" t="str">
        <f t="array" ref="U583">IF(B583="","",XLOOKUP($B583,Product,'Product List'!F:F))</f>
        <v/>
      </c>
      <c r="V583" s="454" t="str">
        <f t="array" ref="V583">IF(B583="","",XLOOKUP($B583,Product,'Product List'!G:G))</f>
        <v/>
      </c>
      <c r="W583" s="434"/>
      <c r="X583" s="434" t="str">
        <f t="array" ref="X583">iferror(xlookup(B583,'Product List'!A:A,'Product List'!P:P),"")</f>
        <v/>
      </c>
      <c r="Y583" s="434">
        <f t="shared" si="10"/>
        <v>0</v>
      </c>
      <c r="Z583" s="434"/>
    </row>
    <row r="584" ht="14.25" customHeight="1">
      <c r="A584" s="454"/>
      <c r="B584" s="448"/>
      <c r="C584" s="454"/>
      <c r="D584" s="487"/>
      <c r="E584" s="487"/>
      <c r="F584" s="487"/>
      <c r="G584" s="487">
        <f t="shared" si="1"/>
        <v>0</v>
      </c>
      <c r="H584" s="451" t="str">
        <f t="shared" si="2"/>
        <v/>
      </c>
      <c r="I584" s="452" t="str">
        <f t="shared" si="8"/>
        <v/>
      </c>
      <c r="J584" s="477"/>
      <c r="K584" s="434"/>
      <c r="L584" s="454" t="str">
        <f t="shared" si="3"/>
        <v/>
      </c>
      <c r="M584" s="455" t="str">
        <f t="array" ref="M584">(IFERROR(if(K584="",IF(J584="","",XLOOKUP(L584,Personnel!$B$4:$G$4,Personnel!$B$5:$G$5)),xLOOKUP(L584,Personnel!$B$4:$G$4,Personnel!$B$6:$G$6)),""))</f>
        <v/>
      </c>
      <c r="N584" s="455">
        <f t="shared" si="4"/>
        <v>0</v>
      </c>
      <c r="O584" s="434"/>
      <c r="P584" s="456" t="str">
        <f t="shared" si="5"/>
        <v/>
      </c>
      <c r="Q584" s="457">
        <f t="shared" si="6"/>
        <v>0</v>
      </c>
      <c r="R584" s="458"/>
      <c r="S584" s="459" t="str">
        <f t="array" ref="S584">IF(B584="","",XLOOKUP($B584,Product,'Product List'!D:D))</f>
        <v/>
      </c>
      <c r="T584" s="454" t="str">
        <f t="array" ref="T584">IF(B584="","",XLOOKUP($B584,Product,'Product List'!E:E))</f>
        <v/>
      </c>
      <c r="U584" s="454" t="str">
        <f t="array" ref="U584">IF(B584="","",XLOOKUP($B584,Product,'Product List'!F:F))</f>
        <v/>
      </c>
      <c r="V584" s="454" t="str">
        <f t="array" ref="V584">IF(B584="","",XLOOKUP($B584,Product,'Product List'!G:G))</f>
        <v/>
      </c>
      <c r="W584" s="434"/>
      <c r="X584" s="434" t="str">
        <f t="array" ref="X584">iferror(xlookup(B584,'Product List'!A:A,'Product List'!P:P),"")</f>
        <v/>
      </c>
      <c r="Y584" s="434">
        <f t="shared" si="10"/>
        <v>0</v>
      </c>
      <c r="Z584" s="434"/>
    </row>
    <row r="585" ht="14.25" customHeight="1">
      <c r="A585" s="454"/>
      <c r="B585" s="448"/>
      <c r="C585" s="454"/>
      <c r="D585" s="487"/>
      <c r="E585" s="487"/>
      <c r="F585" s="487"/>
      <c r="G585" s="487">
        <f t="shared" si="1"/>
        <v>0</v>
      </c>
      <c r="H585" s="451" t="str">
        <f t="shared" si="2"/>
        <v/>
      </c>
      <c r="I585" s="452" t="str">
        <f t="shared" si="8"/>
        <v/>
      </c>
      <c r="J585" s="477"/>
      <c r="K585" s="434"/>
      <c r="L585" s="454" t="str">
        <f t="shared" si="3"/>
        <v/>
      </c>
      <c r="M585" s="455" t="str">
        <f t="array" ref="M585">(IFERROR(if(K585="",IF(J585="","",XLOOKUP(L585,Personnel!$B$4:$G$4,Personnel!$B$5:$G$5)),xLOOKUP(L585,Personnel!$B$4:$G$4,Personnel!$B$6:$G$6)),""))</f>
        <v/>
      </c>
      <c r="N585" s="455">
        <f t="shared" si="4"/>
        <v>0</v>
      </c>
      <c r="O585" s="434"/>
      <c r="P585" s="456" t="str">
        <f t="shared" si="5"/>
        <v/>
      </c>
      <c r="Q585" s="457">
        <f t="shared" si="6"/>
        <v>0</v>
      </c>
      <c r="R585" s="458"/>
      <c r="S585" s="459" t="str">
        <f t="array" ref="S585">IF(B585="","",XLOOKUP($B585,Product,'Product List'!D:D))</f>
        <v/>
      </c>
      <c r="T585" s="454" t="str">
        <f t="array" ref="T585">IF(B585="","",XLOOKUP($B585,Product,'Product List'!E:E))</f>
        <v/>
      </c>
      <c r="U585" s="454" t="str">
        <f t="array" ref="U585">IF(B585="","",XLOOKUP($B585,Product,'Product List'!F:F))</f>
        <v/>
      </c>
      <c r="V585" s="454" t="str">
        <f t="array" ref="V585">IF(B585="","",XLOOKUP($B585,Product,'Product List'!G:G))</f>
        <v/>
      </c>
      <c r="W585" s="434"/>
      <c r="X585" s="434" t="str">
        <f t="array" ref="X585">iferror(xlookup(B585,'Product List'!A:A,'Product List'!P:P),"")</f>
        <v/>
      </c>
      <c r="Y585" s="434">
        <f t="shared" si="10"/>
        <v>0</v>
      </c>
      <c r="Z585" s="434"/>
    </row>
    <row r="586" ht="14.25" customHeight="1">
      <c r="A586" s="454"/>
      <c r="B586" s="448"/>
      <c r="C586" s="454"/>
      <c r="D586" s="487"/>
      <c r="E586" s="487"/>
      <c r="F586" s="487"/>
      <c r="G586" s="487">
        <f t="shared" si="1"/>
        <v>0</v>
      </c>
      <c r="H586" s="451" t="str">
        <f t="shared" si="2"/>
        <v/>
      </c>
      <c r="I586" s="452" t="str">
        <f t="shared" si="8"/>
        <v/>
      </c>
      <c r="J586" s="477"/>
      <c r="K586" s="434"/>
      <c r="L586" s="454" t="str">
        <f t="shared" si="3"/>
        <v/>
      </c>
      <c r="M586" s="455" t="str">
        <f t="array" ref="M586">(IFERROR(if(K586="",IF(J586="","",XLOOKUP(L586,Personnel!$B$4:$G$4,Personnel!$B$5:$G$5)),xLOOKUP(L586,Personnel!$B$4:$G$4,Personnel!$B$6:$G$6)),""))</f>
        <v/>
      </c>
      <c r="N586" s="455">
        <f t="shared" si="4"/>
        <v>0</v>
      </c>
      <c r="O586" s="434"/>
      <c r="P586" s="456" t="str">
        <f t="shared" si="5"/>
        <v/>
      </c>
      <c r="Q586" s="457">
        <f t="shared" si="6"/>
        <v>0</v>
      </c>
      <c r="R586" s="458"/>
      <c r="S586" s="459" t="str">
        <f t="array" ref="S586">IF(B586="","",XLOOKUP($B586,Product,'Product List'!D:D))</f>
        <v/>
      </c>
      <c r="T586" s="454" t="str">
        <f t="array" ref="T586">IF(B586="","",XLOOKUP($B586,Product,'Product List'!E:E))</f>
        <v/>
      </c>
      <c r="U586" s="454" t="str">
        <f t="array" ref="U586">IF(B586="","",XLOOKUP($B586,Product,'Product List'!F:F))</f>
        <v/>
      </c>
      <c r="V586" s="454" t="str">
        <f t="array" ref="V586">IF(B586="","",XLOOKUP($B586,Product,'Product List'!G:G))</f>
        <v/>
      </c>
      <c r="W586" s="434"/>
      <c r="X586" s="434" t="str">
        <f t="array" ref="X586">iferror(xlookup(B586,'Product List'!A:A,'Product List'!P:P),"")</f>
        <v/>
      </c>
      <c r="Y586" s="434">
        <f t="shared" si="10"/>
        <v>0</v>
      </c>
      <c r="Z586" s="434"/>
    </row>
    <row r="587" ht="14.25" customHeight="1">
      <c r="A587" s="454"/>
      <c r="B587" s="448"/>
      <c r="C587" s="454"/>
      <c r="D587" s="487"/>
      <c r="E587" s="487"/>
      <c r="F587" s="487"/>
      <c r="G587" s="487">
        <f t="shared" si="1"/>
        <v>0</v>
      </c>
      <c r="H587" s="451" t="str">
        <f t="shared" si="2"/>
        <v/>
      </c>
      <c r="I587" s="452" t="str">
        <f t="shared" si="8"/>
        <v/>
      </c>
      <c r="J587" s="477"/>
      <c r="K587" s="434"/>
      <c r="L587" s="454" t="str">
        <f t="shared" si="3"/>
        <v/>
      </c>
      <c r="M587" s="455" t="str">
        <f t="array" ref="M587">(IFERROR(if(K587="",IF(J587="","",XLOOKUP(L587,Personnel!$B$4:$G$4,Personnel!$B$5:$G$5)),xLOOKUP(L587,Personnel!$B$4:$G$4,Personnel!$B$6:$G$6)),""))</f>
        <v/>
      </c>
      <c r="N587" s="455">
        <f t="shared" si="4"/>
        <v>0</v>
      </c>
      <c r="O587" s="434"/>
      <c r="P587" s="456" t="str">
        <f t="shared" si="5"/>
        <v/>
      </c>
      <c r="Q587" s="457">
        <f t="shared" si="6"/>
        <v>0</v>
      </c>
      <c r="R587" s="458"/>
      <c r="S587" s="459" t="str">
        <f t="array" ref="S587">IF(B587="","",XLOOKUP($B587,Product,'Product List'!D:D))</f>
        <v/>
      </c>
      <c r="T587" s="454" t="str">
        <f t="array" ref="T587">IF(B587="","",XLOOKUP($B587,Product,'Product List'!E:E))</f>
        <v/>
      </c>
      <c r="U587" s="454" t="str">
        <f t="array" ref="U587">IF(B587="","",XLOOKUP($B587,Product,'Product List'!F:F))</f>
        <v/>
      </c>
      <c r="V587" s="454" t="str">
        <f t="array" ref="V587">IF(B587="","",XLOOKUP($B587,Product,'Product List'!G:G))</f>
        <v/>
      </c>
      <c r="W587" s="434"/>
      <c r="X587" s="434" t="str">
        <f t="array" ref="X587">iferror(xlookup(B587,'Product List'!A:A,'Product List'!P:P),"")</f>
        <v/>
      </c>
      <c r="Y587" s="434">
        <f t="shared" si="10"/>
        <v>0</v>
      </c>
      <c r="Z587" s="434"/>
    </row>
    <row r="588" ht="14.25" customHeight="1">
      <c r="A588" s="454"/>
      <c r="B588" s="448"/>
      <c r="C588" s="454"/>
      <c r="D588" s="487"/>
      <c r="E588" s="487"/>
      <c r="F588" s="487"/>
      <c r="G588" s="487">
        <f t="shared" si="1"/>
        <v>0</v>
      </c>
      <c r="H588" s="451" t="str">
        <f t="shared" si="2"/>
        <v/>
      </c>
      <c r="I588" s="452" t="str">
        <f t="shared" si="8"/>
        <v/>
      </c>
      <c r="J588" s="477"/>
      <c r="K588" s="434"/>
      <c r="L588" s="454" t="str">
        <f t="shared" si="3"/>
        <v/>
      </c>
      <c r="M588" s="455" t="str">
        <f t="array" ref="M588">(IFERROR(if(K588="",IF(J588="","",XLOOKUP(L588,Personnel!$B$4:$G$4,Personnel!$B$5:$G$5)),xLOOKUP(L588,Personnel!$B$4:$G$4,Personnel!$B$6:$G$6)),""))</f>
        <v/>
      </c>
      <c r="N588" s="455">
        <f t="shared" si="4"/>
        <v>0</v>
      </c>
      <c r="O588" s="434"/>
      <c r="P588" s="456" t="str">
        <f t="shared" si="5"/>
        <v/>
      </c>
      <c r="Q588" s="457">
        <f t="shared" si="6"/>
        <v>0</v>
      </c>
      <c r="R588" s="458"/>
      <c r="S588" s="459" t="str">
        <f t="array" ref="S588">IF(B588="","",XLOOKUP($B588,Product,'Product List'!D:D))</f>
        <v/>
      </c>
      <c r="T588" s="454" t="str">
        <f t="array" ref="T588">IF(B588="","",XLOOKUP($B588,Product,'Product List'!E:E))</f>
        <v/>
      </c>
      <c r="U588" s="454" t="str">
        <f t="array" ref="U588">IF(B588="","",XLOOKUP($B588,Product,'Product List'!F:F))</f>
        <v/>
      </c>
      <c r="V588" s="454" t="str">
        <f t="array" ref="V588">IF(B588="","",XLOOKUP($B588,Product,'Product List'!G:G))</f>
        <v/>
      </c>
      <c r="W588" s="434"/>
      <c r="X588" s="434" t="str">
        <f t="array" ref="X588">iferror(xlookup(B588,'Product List'!A:A,'Product List'!P:P),"")</f>
        <v/>
      </c>
      <c r="Y588" s="434">
        <f t="shared" si="10"/>
        <v>0</v>
      </c>
      <c r="Z588" s="434"/>
    </row>
    <row r="589" ht="14.25" customHeight="1">
      <c r="A589" s="454"/>
      <c r="B589" s="448"/>
      <c r="C589" s="454"/>
      <c r="D589" s="487"/>
      <c r="E589" s="487"/>
      <c r="F589" s="487"/>
      <c r="G589" s="487">
        <f t="shared" si="1"/>
        <v>0</v>
      </c>
      <c r="H589" s="451" t="str">
        <f t="shared" si="2"/>
        <v/>
      </c>
      <c r="I589" s="452" t="str">
        <f t="shared" si="8"/>
        <v/>
      </c>
      <c r="J589" s="477"/>
      <c r="K589" s="434"/>
      <c r="L589" s="454" t="str">
        <f t="shared" si="3"/>
        <v/>
      </c>
      <c r="M589" s="455" t="str">
        <f t="array" ref="M589">(IFERROR(if(K589="",IF(J589="","",XLOOKUP(L589,Personnel!$B$4:$G$4,Personnel!$B$5:$G$5)),xLOOKUP(L589,Personnel!$B$4:$G$4,Personnel!$B$6:$G$6)),""))</f>
        <v/>
      </c>
      <c r="N589" s="455">
        <f t="shared" si="4"/>
        <v>0</v>
      </c>
      <c r="O589" s="434"/>
      <c r="P589" s="456" t="str">
        <f t="shared" si="5"/>
        <v/>
      </c>
      <c r="Q589" s="457">
        <f t="shared" si="6"/>
        <v>0</v>
      </c>
      <c r="R589" s="458"/>
      <c r="S589" s="459" t="str">
        <f t="array" ref="S589">IF(B589="","",XLOOKUP($B589,Product,'Product List'!D:D))</f>
        <v/>
      </c>
      <c r="T589" s="454" t="str">
        <f t="array" ref="T589">IF(B589="","",XLOOKUP($B589,Product,'Product List'!E:E))</f>
        <v/>
      </c>
      <c r="U589" s="454" t="str">
        <f t="array" ref="U589">IF(B589="","",XLOOKUP($B589,Product,'Product List'!F:F))</f>
        <v/>
      </c>
      <c r="V589" s="454" t="str">
        <f t="array" ref="V589">IF(B589="","",XLOOKUP($B589,Product,'Product List'!G:G))</f>
        <v/>
      </c>
      <c r="W589" s="434"/>
      <c r="X589" s="434" t="str">
        <f t="array" ref="X589">iferror(xlookup(B589,'Product List'!A:A,'Product List'!P:P),"")</f>
        <v/>
      </c>
      <c r="Y589" s="434">
        <f t="shared" si="10"/>
        <v>0</v>
      </c>
      <c r="Z589" s="434"/>
    </row>
    <row r="590" ht="14.25" customHeight="1">
      <c r="A590" s="454"/>
      <c r="B590" s="448"/>
      <c r="C590" s="454"/>
      <c r="D590" s="487"/>
      <c r="E590" s="487"/>
      <c r="F590" s="487"/>
      <c r="G590" s="487">
        <f t="shared" si="1"/>
        <v>0</v>
      </c>
      <c r="H590" s="451" t="str">
        <f t="shared" si="2"/>
        <v/>
      </c>
      <c r="I590" s="452" t="str">
        <f t="shared" si="8"/>
        <v/>
      </c>
      <c r="J590" s="477"/>
      <c r="K590" s="434"/>
      <c r="L590" s="454" t="str">
        <f t="shared" si="3"/>
        <v/>
      </c>
      <c r="M590" s="455" t="str">
        <f t="array" ref="M590">(IFERROR(if(K590="",IF(J590="","",XLOOKUP(L590,Personnel!$B$4:$G$4,Personnel!$B$5:$G$5)),xLOOKUP(L590,Personnel!$B$4:$G$4,Personnel!$B$6:$G$6)),""))</f>
        <v/>
      </c>
      <c r="N590" s="455">
        <f t="shared" si="4"/>
        <v>0</v>
      </c>
      <c r="O590" s="434"/>
      <c r="P590" s="456" t="str">
        <f t="shared" si="5"/>
        <v/>
      </c>
      <c r="Q590" s="457">
        <f t="shared" si="6"/>
        <v>0</v>
      </c>
      <c r="R590" s="458"/>
      <c r="S590" s="459" t="str">
        <f t="array" ref="S590">IF(B590="","",XLOOKUP($B590,Product,'Product List'!D:D))</f>
        <v/>
      </c>
      <c r="T590" s="454" t="str">
        <f t="array" ref="T590">IF(B590="","",XLOOKUP($B590,Product,'Product List'!E:E))</f>
        <v/>
      </c>
      <c r="U590" s="454" t="str">
        <f t="array" ref="U590">IF(B590="","",XLOOKUP($B590,Product,'Product List'!F:F))</f>
        <v/>
      </c>
      <c r="V590" s="454" t="str">
        <f t="array" ref="V590">IF(B590="","",XLOOKUP($B590,Product,'Product List'!G:G))</f>
        <v/>
      </c>
      <c r="W590" s="434"/>
      <c r="X590" s="434" t="str">
        <f t="array" ref="X590">iferror(xlookup(B590,'Product List'!A:A,'Product List'!P:P),"")</f>
        <v/>
      </c>
      <c r="Y590" s="434">
        <f t="shared" si="10"/>
        <v>0</v>
      </c>
      <c r="Z590" s="434"/>
    </row>
    <row r="591" ht="14.25" customHeight="1">
      <c r="A591" s="454"/>
      <c r="B591" s="448"/>
      <c r="C591" s="454"/>
      <c r="D591" s="487"/>
      <c r="E591" s="487"/>
      <c r="F591" s="487"/>
      <c r="G591" s="487">
        <f t="shared" si="1"/>
        <v>0</v>
      </c>
      <c r="H591" s="451" t="str">
        <f t="shared" si="2"/>
        <v/>
      </c>
      <c r="I591" s="452" t="str">
        <f t="shared" si="8"/>
        <v/>
      </c>
      <c r="J591" s="477"/>
      <c r="K591" s="434"/>
      <c r="L591" s="454" t="str">
        <f t="shared" si="3"/>
        <v/>
      </c>
      <c r="M591" s="455" t="str">
        <f t="array" ref="M591">(IFERROR(if(K591="",IF(J591="","",XLOOKUP(L591,Personnel!$B$4:$G$4,Personnel!$B$5:$G$5)),xLOOKUP(L591,Personnel!$B$4:$G$4,Personnel!$B$6:$G$6)),""))</f>
        <v/>
      </c>
      <c r="N591" s="455">
        <f t="shared" si="4"/>
        <v>0</v>
      </c>
      <c r="O591" s="434"/>
      <c r="P591" s="456" t="str">
        <f t="shared" si="5"/>
        <v/>
      </c>
      <c r="Q591" s="457">
        <f t="shared" si="6"/>
        <v>0</v>
      </c>
      <c r="R591" s="458"/>
      <c r="S591" s="459" t="str">
        <f t="array" ref="S591">IF(B591="","",XLOOKUP($B591,Product,'Product List'!D:D))</f>
        <v/>
      </c>
      <c r="T591" s="454" t="str">
        <f t="array" ref="T591">IF(B591="","",XLOOKUP($B591,Product,'Product List'!E:E))</f>
        <v/>
      </c>
      <c r="U591" s="454" t="str">
        <f t="array" ref="U591">IF(B591="","",XLOOKUP($B591,Product,'Product List'!F:F))</f>
        <v/>
      </c>
      <c r="V591" s="454" t="str">
        <f t="array" ref="V591">IF(B591="","",XLOOKUP($B591,Product,'Product List'!G:G))</f>
        <v/>
      </c>
      <c r="W591" s="434"/>
      <c r="X591" s="434" t="str">
        <f t="array" ref="X591">iferror(xlookup(B591,'Product List'!A:A,'Product List'!P:P),"")</f>
        <v/>
      </c>
      <c r="Y591" s="434">
        <f t="shared" si="10"/>
        <v>0</v>
      </c>
      <c r="Z591" s="434"/>
    </row>
    <row r="592" ht="14.25" customHeight="1">
      <c r="A592" s="454"/>
      <c r="B592" s="448"/>
      <c r="C592" s="454"/>
      <c r="D592" s="487"/>
      <c r="E592" s="487"/>
      <c r="F592" s="487"/>
      <c r="G592" s="487">
        <f t="shared" si="1"/>
        <v>0</v>
      </c>
      <c r="H592" s="451" t="str">
        <f t="shared" si="2"/>
        <v/>
      </c>
      <c r="I592" s="452" t="str">
        <f t="shared" si="8"/>
        <v/>
      </c>
      <c r="J592" s="477"/>
      <c r="K592" s="434"/>
      <c r="L592" s="454" t="str">
        <f t="shared" si="3"/>
        <v/>
      </c>
      <c r="M592" s="455" t="str">
        <f t="array" ref="M592">(IFERROR(if(K592="",IF(J592="","",XLOOKUP(L592,Personnel!$B$4:$G$4,Personnel!$B$5:$G$5)),xLOOKUP(L592,Personnel!$B$4:$G$4,Personnel!$B$6:$G$6)),""))</f>
        <v/>
      </c>
      <c r="N592" s="455">
        <f t="shared" si="4"/>
        <v>0</v>
      </c>
      <c r="O592" s="434"/>
      <c r="P592" s="456" t="str">
        <f t="shared" si="5"/>
        <v/>
      </c>
      <c r="Q592" s="457">
        <f t="shared" si="6"/>
        <v>0</v>
      </c>
      <c r="R592" s="458"/>
      <c r="S592" s="459" t="str">
        <f t="array" ref="S592">IF(B592="","",XLOOKUP($B592,Product,'Product List'!D:D))</f>
        <v/>
      </c>
      <c r="T592" s="454" t="str">
        <f t="array" ref="T592">IF(B592="","",XLOOKUP($B592,Product,'Product List'!E:E))</f>
        <v/>
      </c>
      <c r="U592" s="454" t="str">
        <f t="array" ref="U592">IF(B592="","",XLOOKUP($B592,Product,'Product List'!F:F))</f>
        <v/>
      </c>
      <c r="V592" s="454" t="str">
        <f t="array" ref="V592">IF(B592="","",XLOOKUP($B592,Product,'Product List'!G:G))</f>
        <v/>
      </c>
      <c r="W592" s="434"/>
      <c r="X592" s="434" t="str">
        <f t="array" ref="X592">iferror(xlookup(B592,'Product List'!A:A,'Product List'!P:P),"")</f>
        <v/>
      </c>
      <c r="Y592" s="434">
        <f t="shared" si="10"/>
        <v>0</v>
      </c>
      <c r="Z592" s="434"/>
    </row>
    <row r="593" ht="14.25" customHeight="1">
      <c r="A593" s="454"/>
      <c r="B593" s="448"/>
      <c r="C593" s="454"/>
      <c r="D593" s="487"/>
      <c r="E593" s="487"/>
      <c r="F593" s="487"/>
      <c r="G593" s="487">
        <f t="shared" si="1"/>
        <v>0</v>
      </c>
      <c r="H593" s="451" t="str">
        <f t="shared" si="2"/>
        <v/>
      </c>
      <c r="I593" s="452" t="str">
        <f t="shared" si="8"/>
        <v/>
      </c>
      <c r="J593" s="477"/>
      <c r="K593" s="434"/>
      <c r="L593" s="454" t="str">
        <f t="shared" si="3"/>
        <v/>
      </c>
      <c r="M593" s="455" t="str">
        <f t="array" ref="M593">(IFERROR(if(K593="",IF(J593="","",XLOOKUP(L593,Personnel!$B$4:$G$4,Personnel!$B$5:$G$5)),xLOOKUP(L593,Personnel!$B$4:$G$4,Personnel!$B$6:$G$6)),""))</f>
        <v/>
      </c>
      <c r="N593" s="455">
        <f t="shared" si="4"/>
        <v>0</v>
      </c>
      <c r="O593" s="434"/>
      <c r="P593" s="456" t="str">
        <f t="shared" si="5"/>
        <v/>
      </c>
      <c r="Q593" s="457">
        <f t="shared" si="6"/>
        <v>0</v>
      </c>
      <c r="R593" s="458"/>
      <c r="S593" s="459" t="str">
        <f t="array" ref="S593">IF(B593="","",XLOOKUP($B593,Product,'Product List'!D:D))</f>
        <v/>
      </c>
      <c r="T593" s="454" t="str">
        <f t="array" ref="T593">IF(B593="","",XLOOKUP($B593,Product,'Product List'!E:E))</f>
        <v/>
      </c>
      <c r="U593" s="454" t="str">
        <f t="array" ref="U593">IF(B593="","",XLOOKUP($B593,Product,'Product List'!F:F))</f>
        <v/>
      </c>
      <c r="V593" s="454" t="str">
        <f t="array" ref="V593">IF(B593="","",XLOOKUP($B593,Product,'Product List'!G:G))</f>
        <v/>
      </c>
      <c r="W593" s="434"/>
      <c r="X593" s="434" t="str">
        <f t="array" ref="X593">iferror(xlookup(B593,'Product List'!A:A,'Product List'!P:P),"")</f>
        <v/>
      </c>
      <c r="Y593" s="434">
        <f t="shared" si="10"/>
        <v>0</v>
      </c>
      <c r="Z593" s="434"/>
    </row>
    <row r="594" ht="14.25" customHeight="1">
      <c r="A594" s="454"/>
      <c r="B594" s="448"/>
      <c r="C594" s="454"/>
      <c r="D594" s="487"/>
      <c r="E594" s="487"/>
      <c r="F594" s="487"/>
      <c r="G594" s="487">
        <f t="shared" si="1"/>
        <v>0</v>
      </c>
      <c r="H594" s="451" t="str">
        <f t="shared" si="2"/>
        <v/>
      </c>
      <c r="I594" s="452" t="str">
        <f t="shared" si="8"/>
        <v/>
      </c>
      <c r="J594" s="477"/>
      <c r="K594" s="434"/>
      <c r="L594" s="454" t="str">
        <f t="shared" si="3"/>
        <v/>
      </c>
      <c r="M594" s="455" t="str">
        <f t="array" ref="M594">(IFERROR(if(K594="",IF(J594="","",XLOOKUP(L594,Personnel!$B$4:$G$4,Personnel!$B$5:$G$5)),xLOOKUP(L594,Personnel!$B$4:$G$4,Personnel!$B$6:$G$6)),""))</f>
        <v/>
      </c>
      <c r="N594" s="455">
        <f t="shared" si="4"/>
        <v>0</v>
      </c>
      <c r="O594" s="434"/>
      <c r="P594" s="456" t="str">
        <f t="shared" si="5"/>
        <v/>
      </c>
      <c r="Q594" s="457">
        <f t="shared" si="6"/>
        <v>0</v>
      </c>
      <c r="R594" s="458"/>
      <c r="S594" s="459" t="str">
        <f t="array" ref="S594">IF(B594="","",XLOOKUP($B594,Product,'Product List'!D:D))</f>
        <v/>
      </c>
      <c r="T594" s="454" t="str">
        <f t="array" ref="T594">IF(B594="","",XLOOKUP($B594,Product,'Product List'!E:E))</f>
        <v/>
      </c>
      <c r="U594" s="454" t="str">
        <f t="array" ref="U594">IF(B594="","",XLOOKUP($B594,Product,'Product List'!F:F))</f>
        <v/>
      </c>
      <c r="V594" s="454" t="str">
        <f t="array" ref="V594">IF(B594="","",XLOOKUP($B594,Product,'Product List'!G:G))</f>
        <v/>
      </c>
      <c r="W594" s="434"/>
      <c r="X594" s="434" t="str">
        <f t="array" ref="X594">iferror(xlookup(B594,'Product List'!A:A,'Product List'!P:P),"")</f>
        <v/>
      </c>
      <c r="Y594" s="434">
        <f t="shared" si="10"/>
        <v>0</v>
      </c>
      <c r="Z594" s="434"/>
    </row>
    <row r="595" ht="14.25" customHeight="1">
      <c r="A595" s="454"/>
      <c r="B595" s="448"/>
      <c r="C595" s="454"/>
      <c r="D595" s="487"/>
      <c r="E595" s="487"/>
      <c r="F595" s="487"/>
      <c r="G595" s="487">
        <f t="shared" si="1"/>
        <v>0</v>
      </c>
      <c r="H595" s="451" t="str">
        <f t="shared" si="2"/>
        <v/>
      </c>
      <c r="I595" s="452" t="str">
        <f t="shared" si="8"/>
        <v/>
      </c>
      <c r="J595" s="477"/>
      <c r="K595" s="434"/>
      <c r="L595" s="454" t="str">
        <f t="shared" si="3"/>
        <v/>
      </c>
      <c r="M595" s="455" t="str">
        <f t="array" ref="M595">(IFERROR(if(K595="",IF(J595="","",XLOOKUP(L595,Personnel!$B$4:$G$4,Personnel!$B$5:$G$5)),xLOOKUP(L595,Personnel!$B$4:$G$4,Personnel!$B$6:$G$6)),""))</f>
        <v/>
      </c>
      <c r="N595" s="455">
        <f t="shared" si="4"/>
        <v>0</v>
      </c>
      <c r="O595" s="434"/>
      <c r="P595" s="456" t="str">
        <f t="shared" si="5"/>
        <v/>
      </c>
      <c r="Q595" s="457">
        <f t="shared" si="6"/>
        <v>0</v>
      </c>
      <c r="R595" s="458"/>
      <c r="S595" s="459" t="str">
        <f t="array" ref="S595">IF(B595="","",XLOOKUP($B595,Product,'Product List'!D:D))</f>
        <v/>
      </c>
      <c r="T595" s="454" t="str">
        <f t="array" ref="T595">IF(B595="","",XLOOKUP($B595,Product,'Product List'!E:E))</f>
        <v/>
      </c>
      <c r="U595" s="454" t="str">
        <f t="array" ref="U595">IF(B595="","",XLOOKUP($B595,Product,'Product List'!F:F))</f>
        <v/>
      </c>
      <c r="V595" s="454" t="str">
        <f t="array" ref="V595">IF(B595="","",XLOOKUP($B595,Product,'Product List'!G:G))</f>
        <v/>
      </c>
      <c r="W595" s="434"/>
      <c r="X595" s="434" t="str">
        <f t="array" ref="X595">iferror(xlookup(B595,'Product List'!A:A,'Product List'!P:P),"")</f>
        <v/>
      </c>
      <c r="Y595" s="434">
        <f t="shared" si="10"/>
        <v>0</v>
      </c>
      <c r="Z595" s="434"/>
    </row>
    <row r="596" ht="14.25" customHeight="1">
      <c r="A596" s="454"/>
      <c r="B596" s="448"/>
      <c r="C596" s="454"/>
      <c r="D596" s="487"/>
      <c r="E596" s="487"/>
      <c r="F596" s="487"/>
      <c r="G596" s="487">
        <f t="shared" si="1"/>
        <v>0</v>
      </c>
      <c r="H596" s="451" t="str">
        <f t="shared" si="2"/>
        <v/>
      </c>
      <c r="I596" s="452" t="str">
        <f t="shared" si="8"/>
        <v/>
      </c>
      <c r="J596" s="477"/>
      <c r="K596" s="434"/>
      <c r="L596" s="454" t="str">
        <f t="shared" si="3"/>
        <v/>
      </c>
      <c r="M596" s="455" t="str">
        <f t="array" ref="M596">(IFERROR(if(K596="",IF(J596="","",XLOOKUP(L596,Personnel!$B$4:$G$4,Personnel!$B$5:$G$5)),xLOOKUP(L596,Personnel!$B$4:$G$4,Personnel!$B$6:$G$6)),""))</f>
        <v/>
      </c>
      <c r="N596" s="455">
        <f t="shared" si="4"/>
        <v>0</v>
      </c>
      <c r="O596" s="434"/>
      <c r="P596" s="456" t="str">
        <f t="shared" si="5"/>
        <v/>
      </c>
      <c r="Q596" s="457">
        <f t="shared" si="6"/>
        <v>0</v>
      </c>
      <c r="R596" s="458"/>
      <c r="S596" s="459" t="str">
        <f t="array" ref="S596">IF(B596="","",XLOOKUP($B596,Product,'Product List'!D:D))</f>
        <v/>
      </c>
      <c r="T596" s="454" t="str">
        <f t="array" ref="T596">IF(B596="","",XLOOKUP($B596,Product,'Product List'!E:E))</f>
        <v/>
      </c>
      <c r="U596" s="454" t="str">
        <f t="array" ref="U596">IF(B596="","",XLOOKUP($B596,Product,'Product List'!F:F))</f>
        <v/>
      </c>
      <c r="V596" s="454" t="str">
        <f t="array" ref="V596">IF(B596="","",XLOOKUP($B596,Product,'Product List'!G:G))</f>
        <v/>
      </c>
      <c r="W596" s="434"/>
      <c r="X596" s="434" t="str">
        <f t="array" ref="X596">iferror(xlookup(B596,'Product List'!A:A,'Product List'!P:P),"")</f>
        <v/>
      </c>
      <c r="Y596" s="434">
        <f t="shared" si="10"/>
        <v>0</v>
      </c>
      <c r="Z596" s="434"/>
    </row>
    <row r="597" ht="14.25" customHeight="1">
      <c r="A597" s="454"/>
      <c r="B597" s="448"/>
      <c r="C597" s="454"/>
      <c r="D597" s="487"/>
      <c r="E597" s="487"/>
      <c r="F597" s="487"/>
      <c r="G597" s="487">
        <f t="shared" si="1"/>
        <v>0</v>
      </c>
      <c r="H597" s="451" t="str">
        <f t="shared" si="2"/>
        <v/>
      </c>
      <c r="I597" s="452" t="str">
        <f t="shared" si="8"/>
        <v/>
      </c>
      <c r="J597" s="477"/>
      <c r="K597" s="434"/>
      <c r="L597" s="454" t="str">
        <f t="shared" si="3"/>
        <v/>
      </c>
      <c r="M597" s="455" t="str">
        <f t="array" ref="M597">(IFERROR(if(K597="",IF(J597="","",XLOOKUP(L597,Personnel!$B$4:$G$4,Personnel!$B$5:$G$5)),xLOOKUP(L597,Personnel!$B$4:$G$4,Personnel!$B$6:$G$6)),""))</f>
        <v/>
      </c>
      <c r="N597" s="455">
        <f t="shared" si="4"/>
        <v>0</v>
      </c>
      <c r="O597" s="434"/>
      <c r="P597" s="456" t="str">
        <f t="shared" si="5"/>
        <v/>
      </c>
      <c r="Q597" s="457">
        <f t="shared" si="6"/>
        <v>0</v>
      </c>
      <c r="R597" s="458"/>
      <c r="S597" s="459" t="str">
        <f t="array" ref="S597">IF(B597="","",XLOOKUP($B597,Product,'Product List'!D:D))</f>
        <v/>
      </c>
      <c r="T597" s="454" t="str">
        <f t="array" ref="T597">IF(B597="","",XLOOKUP($B597,Product,'Product List'!E:E))</f>
        <v/>
      </c>
      <c r="U597" s="454" t="str">
        <f t="array" ref="U597">IF(B597="","",XLOOKUP($B597,Product,'Product List'!F:F))</f>
        <v/>
      </c>
      <c r="V597" s="454" t="str">
        <f t="array" ref="V597">IF(B597="","",XLOOKUP($B597,Product,'Product List'!G:G))</f>
        <v/>
      </c>
      <c r="W597" s="434"/>
      <c r="X597" s="434" t="str">
        <f t="array" ref="X597">iferror(xlookup(B597,'Product List'!A:A,'Product List'!P:P),"")</f>
        <v/>
      </c>
      <c r="Y597" s="434">
        <f t="shared" si="10"/>
        <v>0</v>
      </c>
      <c r="Z597" s="434"/>
    </row>
    <row r="598" ht="14.25" customHeight="1">
      <c r="A598" s="454"/>
      <c r="B598" s="448"/>
      <c r="C598" s="454"/>
      <c r="D598" s="487"/>
      <c r="E598" s="487"/>
      <c r="F598" s="487"/>
      <c r="G598" s="487">
        <f t="shared" si="1"/>
        <v>0</v>
      </c>
      <c r="H598" s="451" t="str">
        <f t="shared" si="2"/>
        <v/>
      </c>
      <c r="I598" s="452" t="str">
        <f t="shared" si="8"/>
        <v/>
      </c>
      <c r="J598" s="477"/>
      <c r="K598" s="434"/>
      <c r="L598" s="454" t="str">
        <f t="shared" si="3"/>
        <v/>
      </c>
      <c r="M598" s="455" t="str">
        <f t="array" ref="M598">(IFERROR(if(K598="",IF(J598="","",XLOOKUP(L598,Personnel!$B$4:$G$4,Personnel!$B$5:$G$5)),xLOOKUP(L598,Personnel!$B$4:$G$4,Personnel!$B$6:$G$6)),""))</f>
        <v/>
      </c>
      <c r="N598" s="455">
        <f t="shared" si="4"/>
        <v>0</v>
      </c>
      <c r="O598" s="434"/>
      <c r="P598" s="456" t="str">
        <f t="shared" si="5"/>
        <v/>
      </c>
      <c r="Q598" s="457">
        <f t="shared" si="6"/>
        <v>0</v>
      </c>
      <c r="R598" s="458"/>
      <c r="S598" s="459" t="str">
        <f t="array" ref="S598">IF(B598="","",XLOOKUP($B598,Product,'Product List'!D:D))</f>
        <v/>
      </c>
      <c r="T598" s="454" t="str">
        <f t="array" ref="T598">IF(B598="","",XLOOKUP($B598,Product,'Product List'!E:E))</f>
        <v/>
      </c>
      <c r="U598" s="454" t="str">
        <f t="array" ref="U598">IF(B598="","",XLOOKUP($B598,Product,'Product List'!F:F))</f>
        <v/>
      </c>
      <c r="V598" s="454" t="str">
        <f t="array" ref="V598">IF(B598="","",XLOOKUP($B598,Product,'Product List'!G:G))</f>
        <v/>
      </c>
      <c r="W598" s="434"/>
      <c r="X598" s="434" t="str">
        <f t="array" ref="X598">iferror(xlookup(B598,'Product List'!A:A,'Product List'!P:P),"")</f>
        <v/>
      </c>
      <c r="Y598" s="434">
        <f t="shared" si="10"/>
        <v>0</v>
      </c>
      <c r="Z598" s="434"/>
    </row>
    <row r="599" ht="14.25" customHeight="1">
      <c r="A599" s="454"/>
      <c r="B599" s="448"/>
      <c r="C599" s="454"/>
      <c r="D599" s="487"/>
      <c r="E599" s="487"/>
      <c r="F599" s="487"/>
      <c r="G599" s="487">
        <f t="shared" si="1"/>
        <v>0</v>
      </c>
      <c r="H599" s="451" t="str">
        <f t="shared" si="2"/>
        <v/>
      </c>
      <c r="I599" s="452" t="str">
        <f t="shared" si="8"/>
        <v/>
      </c>
      <c r="J599" s="477"/>
      <c r="K599" s="434"/>
      <c r="L599" s="454" t="str">
        <f t="shared" si="3"/>
        <v/>
      </c>
      <c r="M599" s="455" t="str">
        <f t="array" ref="M599">(IFERROR(if(K599="",IF(J599="","",XLOOKUP(L599,Personnel!$B$4:$G$4,Personnel!$B$5:$G$5)),xLOOKUP(L599,Personnel!$B$4:$G$4,Personnel!$B$6:$G$6)),""))</f>
        <v/>
      </c>
      <c r="N599" s="455">
        <f t="shared" si="4"/>
        <v>0</v>
      </c>
      <c r="O599" s="434"/>
      <c r="P599" s="456" t="str">
        <f t="shared" si="5"/>
        <v/>
      </c>
      <c r="Q599" s="457">
        <f t="shared" si="6"/>
        <v>0</v>
      </c>
      <c r="R599" s="458"/>
      <c r="S599" s="459" t="str">
        <f t="array" ref="S599">IF(B599="","",XLOOKUP($B599,Product,'Product List'!D:D))</f>
        <v/>
      </c>
      <c r="T599" s="454" t="str">
        <f t="array" ref="T599">IF(B599="","",XLOOKUP($B599,Product,'Product List'!E:E))</f>
        <v/>
      </c>
      <c r="U599" s="454" t="str">
        <f t="array" ref="U599">IF(B599="","",XLOOKUP($B599,Product,'Product List'!F:F))</f>
        <v/>
      </c>
      <c r="V599" s="454" t="str">
        <f t="array" ref="V599">IF(B599="","",XLOOKUP($B599,Product,'Product List'!G:G))</f>
        <v/>
      </c>
      <c r="W599" s="434"/>
      <c r="X599" s="434" t="str">
        <f t="array" ref="X599">iferror(xlookup(B599,'Product List'!A:A,'Product List'!P:P),"")</f>
        <v/>
      </c>
      <c r="Y599" s="434">
        <f t="shared" si="10"/>
        <v>0</v>
      </c>
      <c r="Z599" s="434"/>
    </row>
    <row r="600" ht="14.25" customHeight="1">
      <c r="A600" s="454"/>
      <c r="B600" s="448"/>
      <c r="C600" s="454"/>
      <c r="D600" s="487"/>
      <c r="E600" s="487"/>
      <c r="F600" s="487"/>
      <c r="G600" s="487">
        <f t="shared" si="1"/>
        <v>0</v>
      </c>
      <c r="H600" s="451" t="str">
        <f t="shared" si="2"/>
        <v/>
      </c>
      <c r="I600" s="452" t="str">
        <f t="shared" si="8"/>
        <v/>
      </c>
      <c r="J600" s="477"/>
      <c r="K600" s="434"/>
      <c r="L600" s="454" t="str">
        <f t="shared" si="3"/>
        <v/>
      </c>
      <c r="M600" s="455" t="str">
        <f t="array" ref="M600">(IFERROR(if(K600="",IF(J600="","",XLOOKUP(L600,Personnel!$B$4:$G$4,Personnel!$B$5:$G$5)),xLOOKUP(L600,Personnel!$B$4:$G$4,Personnel!$B$6:$G$6)),""))</f>
        <v/>
      </c>
      <c r="N600" s="455">
        <f t="shared" si="4"/>
        <v>0</v>
      </c>
      <c r="O600" s="434"/>
      <c r="P600" s="456" t="str">
        <f t="shared" si="5"/>
        <v/>
      </c>
      <c r="Q600" s="457">
        <f t="shared" si="6"/>
        <v>0</v>
      </c>
      <c r="R600" s="458"/>
      <c r="S600" s="459" t="str">
        <f t="array" ref="S600">IF(B600="","",XLOOKUP($B600,Product,'Product List'!D:D))</f>
        <v/>
      </c>
      <c r="T600" s="454" t="str">
        <f t="array" ref="T600">IF(B600="","",XLOOKUP($B600,Product,'Product List'!E:E))</f>
        <v/>
      </c>
      <c r="U600" s="454" t="str">
        <f t="array" ref="U600">IF(B600="","",XLOOKUP($B600,Product,'Product List'!F:F))</f>
        <v/>
      </c>
      <c r="V600" s="454" t="str">
        <f t="array" ref="V600">IF(B600="","",XLOOKUP($B600,Product,'Product List'!G:G))</f>
        <v/>
      </c>
      <c r="W600" s="434"/>
      <c r="X600" s="434" t="str">
        <f t="array" ref="X600">iferror(xlookup(B600,'Product List'!A:A,'Product List'!P:P),"")</f>
        <v/>
      </c>
      <c r="Y600" s="434">
        <f t="shared" si="10"/>
        <v>0</v>
      </c>
      <c r="Z600" s="434"/>
    </row>
    <row r="601" ht="14.25" customHeight="1">
      <c r="A601" s="454"/>
      <c r="B601" s="448"/>
      <c r="C601" s="454"/>
      <c r="D601" s="487"/>
      <c r="E601" s="487"/>
      <c r="F601" s="487"/>
      <c r="G601" s="487">
        <f t="shared" si="1"/>
        <v>0</v>
      </c>
      <c r="H601" s="451" t="str">
        <f t="shared" si="2"/>
        <v/>
      </c>
      <c r="I601" s="452" t="str">
        <f t="shared" si="8"/>
        <v/>
      </c>
      <c r="J601" s="477"/>
      <c r="K601" s="434"/>
      <c r="L601" s="454" t="str">
        <f t="shared" si="3"/>
        <v/>
      </c>
      <c r="M601" s="455" t="str">
        <f t="array" ref="M601">(IFERROR(if(K601="",IF(J601="","",XLOOKUP(L601,Personnel!$B$4:$G$4,Personnel!$B$5:$G$5)),xLOOKUP(L601,Personnel!$B$4:$G$4,Personnel!$B$6:$G$6)),""))</f>
        <v/>
      </c>
      <c r="N601" s="455">
        <f t="shared" si="4"/>
        <v>0</v>
      </c>
      <c r="O601" s="434"/>
      <c r="P601" s="456" t="str">
        <f t="shared" si="5"/>
        <v/>
      </c>
      <c r="Q601" s="457">
        <f t="shared" si="6"/>
        <v>0</v>
      </c>
      <c r="R601" s="458"/>
      <c r="S601" s="459" t="str">
        <f t="array" ref="S601">IF(B601="","",XLOOKUP($B601,Product,'Product List'!D:D))</f>
        <v/>
      </c>
      <c r="T601" s="454" t="str">
        <f t="array" ref="T601">IF(B601="","",XLOOKUP($B601,Product,'Product List'!E:E))</f>
        <v/>
      </c>
      <c r="U601" s="454" t="str">
        <f t="array" ref="U601">IF(B601="","",XLOOKUP($B601,Product,'Product List'!F:F))</f>
        <v/>
      </c>
      <c r="V601" s="454" t="str">
        <f t="array" ref="V601">IF(B601="","",XLOOKUP($B601,Product,'Product List'!G:G))</f>
        <v/>
      </c>
      <c r="W601" s="434"/>
      <c r="X601" s="434" t="str">
        <f t="array" ref="X601">iferror(xlookup(B601,'Product List'!A:A,'Product List'!P:P),"")</f>
        <v/>
      </c>
      <c r="Y601" s="434">
        <f t="shared" si="10"/>
        <v>0</v>
      </c>
      <c r="Z601" s="434"/>
    </row>
    <row r="602" ht="14.25" customHeight="1">
      <c r="A602" s="454"/>
      <c r="B602" s="448"/>
      <c r="C602" s="454"/>
      <c r="D602" s="487"/>
      <c r="E602" s="487"/>
      <c r="F602" s="487"/>
      <c r="G602" s="487">
        <f t="shared" si="1"/>
        <v>0</v>
      </c>
      <c r="H602" s="451" t="str">
        <f t="shared" si="2"/>
        <v/>
      </c>
      <c r="I602" s="452" t="str">
        <f t="shared" si="8"/>
        <v/>
      </c>
      <c r="J602" s="477"/>
      <c r="K602" s="434"/>
      <c r="L602" s="454" t="str">
        <f t="shared" si="3"/>
        <v/>
      </c>
      <c r="M602" s="455" t="str">
        <f t="array" ref="M602">(IFERROR(if(K602="",IF(J602="","",XLOOKUP(L602,Personnel!$B$4:$G$4,Personnel!$B$5:$G$5)),xLOOKUP(L602,Personnel!$B$4:$G$4,Personnel!$B$6:$G$6)),""))</f>
        <v/>
      </c>
      <c r="N602" s="455">
        <f t="shared" si="4"/>
        <v>0</v>
      </c>
      <c r="O602" s="434"/>
      <c r="P602" s="456" t="str">
        <f t="shared" si="5"/>
        <v/>
      </c>
      <c r="Q602" s="457">
        <f t="shared" si="6"/>
        <v>0</v>
      </c>
      <c r="R602" s="458"/>
      <c r="S602" s="459" t="str">
        <f t="array" ref="S602">IF(B602="","",XLOOKUP($B602,Product,'Product List'!D:D))</f>
        <v/>
      </c>
      <c r="T602" s="454" t="str">
        <f t="array" ref="T602">IF(B602="","",XLOOKUP($B602,Product,'Product List'!E:E))</f>
        <v/>
      </c>
      <c r="U602" s="454" t="str">
        <f t="array" ref="U602">IF(B602="","",XLOOKUP($B602,Product,'Product List'!F:F))</f>
        <v/>
      </c>
      <c r="V602" s="454" t="str">
        <f t="array" ref="V602">IF(B602="","",XLOOKUP($B602,Product,'Product List'!G:G))</f>
        <v/>
      </c>
      <c r="W602" s="434"/>
      <c r="X602" s="434" t="str">
        <f t="array" ref="X602">iferror(xlookup(B602,'Product List'!A:A,'Product List'!P:P),"")</f>
        <v/>
      </c>
      <c r="Y602" s="434">
        <f t="shared" si="10"/>
        <v>0</v>
      </c>
      <c r="Z602" s="434"/>
    </row>
    <row r="603" ht="14.25" customHeight="1">
      <c r="A603" s="454"/>
      <c r="B603" s="448"/>
      <c r="C603" s="454"/>
      <c r="D603" s="487"/>
      <c r="E603" s="487"/>
      <c r="F603" s="487"/>
      <c r="G603" s="487">
        <f t="shared" si="1"/>
        <v>0</v>
      </c>
      <c r="H603" s="451" t="str">
        <f t="shared" si="2"/>
        <v/>
      </c>
      <c r="I603" s="452" t="str">
        <f t="shared" si="8"/>
        <v/>
      </c>
      <c r="J603" s="477"/>
      <c r="K603" s="434"/>
      <c r="L603" s="454" t="str">
        <f t="shared" si="3"/>
        <v/>
      </c>
      <c r="M603" s="455" t="str">
        <f t="array" ref="M603">(IFERROR(if(K603="",IF(J603="","",XLOOKUP(L603,Personnel!$B$4:$G$4,Personnel!$B$5:$G$5)),xLOOKUP(L603,Personnel!$B$4:$G$4,Personnel!$B$6:$G$6)),""))</f>
        <v/>
      </c>
      <c r="N603" s="455">
        <f t="shared" si="4"/>
        <v>0</v>
      </c>
      <c r="O603" s="434"/>
      <c r="P603" s="456" t="str">
        <f t="shared" si="5"/>
        <v/>
      </c>
      <c r="Q603" s="457">
        <f t="shared" si="6"/>
        <v>0</v>
      </c>
      <c r="R603" s="458"/>
      <c r="S603" s="459" t="str">
        <f t="array" ref="S603">IF(B603="","",XLOOKUP($B603,Product,'Product List'!D:D))</f>
        <v/>
      </c>
      <c r="T603" s="454" t="str">
        <f t="array" ref="T603">IF(B603="","",XLOOKUP($B603,Product,'Product List'!E:E))</f>
        <v/>
      </c>
      <c r="U603" s="454" t="str">
        <f t="array" ref="U603">IF(B603="","",XLOOKUP($B603,Product,'Product List'!F:F))</f>
        <v/>
      </c>
      <c r="V603" s="454" t="str">
        <f t="array" ref="V603">IF(B603="","",XLOOKUP($B603,Product,'Product List'!G:G))</f>
        <v/>
      </c>
      <c r="W603" s="434"/>
      <c r="X603" s="434" t="str">
        <f t="array" ref="X603">iferror(xlookup(B603,'Product List'!A:A,'Product List'!P:P),"")</f>
        <v/>
      </c>
      <c r="Y603" s="434">
        <f t="shared" si="10"/>
        <v>0</v>
      </c>
      <c r="Z603" s="434"/>
    </row>
    <row r="604" ht="14.25" customHeight="1">
      <c r="A604" s="454"/>
      <c r="B604" s="448"/>
      <c r="C604" s="454"/>
      <c r="D604" s="487"/>
      <c r="E604" s="487"/>
      <c r="F604" s="487"/>
      <c r="G604" s="487">
        <f t="shared" si="1"/>
        <v>0</v>
      </c>
      <c r="H604" s="451" t="str">
        <f t="shared" si="2"/>
        <v/>
      </c>
      <c r="I604" s="452" t="str">
        <f t="shared" si="8"/>
        <v/>
      </c>
      <c r="J604" s="477"/>
      <c r="K604" s="434"/>
      <c r="L604" s="454" t="str">
        <f t="shared" si="3"/>
        <v/>
      </c>
      <c r="M604" s="455" t="str">
        <f t="array" ref="M604">(IFERROR(if(K604="",IF(J604="","",XLOOKUP(L604,Personnel!$B$4:$G$4,Personnel!$B$5:$G$5)),xLOOKUP(L604,Personnel!$B$4:$G$4,Personnel!$B$6:$G$6)),""))</f>
        <v/>
      </c>
      <c r="N604" s="455">
        <f t="shared" si="4"/>
        <v>0</v>
      </c>
      <c r="O604" s="434"/>
      <c r="P604" s="456" t="str">
        <f t="shared" si="5"/>
        <v/>
      </c>
      <c r="Q604" s="457">
        <f t="shared" si="6"/>
        <v>0</v>
      </c>
      <c r="R604" s="458"/>
      <c r="S604" s="459" t="str">
        <f t="array" ref="S604">IF(B604="","",XLOOKUP($B604,Product,'Product List'!D:D))</f>
        <v/>
      </c>
      <c r="T604" s="454" t="str">
        <f t="array" ref="T604">IF(B604="","",XLOOKUP($B604,Product,'Product List'!E:E))</f>
        <v/>
      </c>
      <c r="U604" s="454" t="str">
        <f t="array" ref="U604">IF(B604="","",XLOOKUP($B604,Product,'Product List'!F:F))</f>
        <v/>
      </c>
      <c r="V604" s="454" t="str">
        <f t="array" ref="V604">IF(B604="","",XLOOKUP($B604,Product,'Product List'!G:G))</f>
        <v/>
      </c>
      <c r="W604" s="434"/>
      <c r="X604" s="434" t="str">
        <f t="array" ref="X604">iferror(xlookup(B604,'Product List'!A:A,'Product List'!P:P),"")</f>
        <v/>
      </c>
      <c r="Y604" s="434">
        <f t="shared" si="10"/>
        <v>0</v>
      </c>
      <c r="Z604" s="434"/>
    </row>
    <row r="605" ht="14.25" customHeight="1">
      <c r="A605" s="454"/>
      <c r="B605" s="448"/>
      <c r="C605" s="454"/>
      <c r="D605" s="487"/>
      <c r="E605" s="487"/>
      <c r="F605" s="487"/>
      <c r="G605" s="487">
        <f t="shared" si="1"/>
        <v>0</v>
      </c>
      <c r="H605" s="451" t="str">
        <f t="shared" si="2"/>
        <v/>
      </c>
      <c r="I605" s="452" t="str">
        <f t="shared" si="8"/>
        <v/>
      </c>
      <c r="J605" s="477"/>
      <c r="K605" s="434"/>
      <c r="L605" s="454" t="str">
        <f t="shared" si="3"/>
        <v/>
      </c>
      <c r="M605" s="455" t="str">
        <f t="array" ref="M605">(IFERROR(if(K605="",IF(J605="","",XLOOKUP(L605,Personnel!$B$4:$G$4,Personnel!$B$5:$G$5)),xLOOKUP(L605,Personnel!$B$4:$G$4,Personnel!$B$6:$G$6)),""))</f>
        <v/>
      </c>
      <c r="N605" s="455">
        <f t="shared" si="4"/>
        <v>0</v>
      </c>
      <c r="O605" s="434"/>
      <c r="P605" s="456" t="str">
        <f t="shared" si="5"/>
        <v/>
      </c>
      <c r="Q605" s="457">
        <f t="shared" si="6"/>
        <v>0</v>
      </c>
      <c r="R605" s="458"/>
      <c r="S605" s="459" t="str">
        <f t="array" ref="S605">IF(B605="","",XLOOKUP($B605,Product,'Product List'!D:D))</f>
        <v/>
      </c>
      <c r="T605" s="454" t="str">
        <f t="array" ref="T605">IF(B605="","",XLOOKUP($B605,Product,'Product List'!E:E))</f>
        <v/>
      </c>
      <c r="U605" s="454" t="str">
        <f t="array" ref="U605">IF(B605="","",XLOOKUP($B605,Product,'Product List'!F:F))</f>
        <v/>
      </c>
      <c r="V605" s="454" t="str">
        <f t="array" ref="V605">IF(B605="","",XLOOKUP($B605,Product,'Product List'!G:G))</f>
        <v/>
      </c>
      <c r="W605" s="434"/>
      <c r="X605" s="434" t="str">
        <f t="array" ref="X605">iferror(xlookup(B605,'Product List'!A:A,'Product List'!P:P),"")</f>
        <v/>
      </c>
      <c r="Y605" s="434">
        <f t="shared" si="10"/>
        <v>0</v>
      </c>
      <c r="Z605" s="434"/>
    </row>
    <row r="606" ht="14.25" customHeight="1">
      <c r="A606" s="454"/>
      <c r="B606" s="448"/>
      <c r="C606" s="454"/>
      <c r="D606" s="487"/>
      <c r="E606" s="487"/>
      <c r="F606" s="487"/>
      <c r="G606" s="487">
        <f t="shared" si="1"/>
        <v>0</v>
      </c>
      <c r="H606" s="451" t="str">
        <f t="shared" si="2"/>
        <v/>
      </c>
      <c r="I606" s="452" t="str">
        <f t="shared" si="8"/>
        <v/>
      </c>
      <c r="J606" s="477"/>
      <c r="K606" s="434"/>
      <c r="L606" s="454" t="str">
        <f t="shared" si="3"/>
        <v/>
      </c>
      <c r="M606" s="455" t="str">
        <f t="array" ref="M606">(IFERROR(if(K606="",IF(J606="","",XLOOKUP(L606,Personnel!$B$4:$G$4,Personnel!$B$5:$G$5)),xLOOKUP(L606,Personnel!$B$4:$G$4,Personnel!$B$6:$G$6)),""))</f>
        <v/>
      </c>
      <c r="N606" s="455">
        <f t="shared" si="4"/>
        <v>0</v>
      </c>
      <c r="O606" s="434"/>
      <c r="P606" s="456" t="str">
        <f t="shared" si="5"/>
        <v/>
      </c>
      <c r="Q606" s="457">
        <f t="shared" si="6"/>
        <v>0</v>
      </c>
      <c r="R606" s="458"/>
      <c r="S606" s="459" t="str">
        <f t="array" ref="S606">IF(B606="","",XLOOKUP($B606,Product,'Product List'!D:D))</f>
        <v/>
      </c>
      <c r="T606" s="454" t="str">
        <f t="array" ref="T606">IF(B606="","",XLOOKUP($B606,Product,'Product List'!E:E))</f>
        <v/>
      </c>
      <c r="U606" s="454" t="str">
        <f t="array" ref="U606">IF(B606="","",XLOOKUP($B606,Product,'Product List'!F:F))</f>
        <v/>
      </c>
      <c r="V606" s="454" t="str">
        <f t="array" ref="V606">IF(B606="","",XLOOKUP($B606,Product,'Product List'!G:G))</f>
        <v/>
      </c>
      <c r="W606" s="434"/>
      <c r="X606" s="434" t="str">
        <f t="array" ref="X606">iferror(xlookup(B606,'Product List'!A:A,'Product List'!P:P),"")</f>
        <v/>
      </c>
      <c r="Y606" s="434">
        <f t="shared" si="10"/>
        <v>0</v>
      </c>
      <c r="Z606" s="434"/>
    </row>
    <row r="607" ht="14.25" customHeight="1">
      <c r="A607" s="454"/>
      <c r="B607" s="448"/>
      <c r="C607" s="454"/>
      <c r="D607" s="487"/>
      <c r="E607" s="487"/>
      <c r="F607" s="487"/>
      <c r="G607" s="487">
        <f t="shared" si="1"/>
        <v>0</v>
      </c>
      <c r="H607" s="451" t="str">
        <f t="shared" si="2"/>
        <v/>
      </c>
      <c r="I607" s="452" t="str">
        <f t="shared" si="8"/>
        <v/>
      </c>
      <c r="J607" s="477"/>
      <c r="K607" s="434"/>
      <c r="L607" s="454" t="str">
        <f t="shared" si="3"/>
        <v/>
      </c>
      <c r="M607" s="455" t="str">
        <f t="array" ref="M607">(IFERROR(if(K607="",IF(J607="","",XLOOKUP(L607,Personnel!$B$4:$G$4,Personnel!$B$5:$G$5)),xLOOKUP(L607,Personnel!$B$4:$G$4,Personnel!$B$6:$G$6)),""))</f>
        <v/>
      </c>
      <c r="N607" s="455">
        <f t="shared" si="4"/>
        <v>0</v>
      </c>
      <c r="O607" s="434"/>
      <c r="P607" s="456" t="str">
        <f t="shared" si="5"/>
        <v/>
      </c>
      <c r="Q607" s="457">
        <f t="shared" si="6"/>
        <v>0</v>
      </c>
      <c r="R607" s="458"/>
      <c r="S607" s="459" t="str">
        <f t="array" ref="S607">IF(B607="","",XLOOKUP($B607,Product,'Product List'!D:D))</f>
        <v/>
      </c>
      <c r="T607" s="454" t="str">
        <f t="array" ref="T607">IF(B607="","",XLOOKUP($B607,Product,'Product List'!E:E))</f>
        <v/>
      </c>
      <c r="U607" s="454" t="str">
        <f t="array" ref="U607">IF(B607="","",XLOOKUP($B607,Product,'Product List'!F:F))</f>
        <v/>
      </c>
      <c r="V607" s="454" t="str">
        <f t="array" ref="V607">IF(B607="","",XLOOKUP($B607,Product,'Product List'!G:G))</f>
        <v/>
      </c>
      <c r="W607" s="434"/>
      <c r="X607" s="434" t="str">
        <f t="array" ref="X607">iferror(xlookup(B607,'Product List'!A:A,'Product List'!P:P),"")</f>
        <v/>
      </c>
      <c r="Y607" s="434">
        <f t="shared" si="10"/>
        <v>0</v>
      </c>
      <c r="Z607" s="434"/>
    </row>
    <row r="608" ht="14.25" customHeight="1">
      <c r="A608" s="454"/>
      <c r="B608" s="448"/>
      <c r="C608" s="454"/>
      <c r="D608" s="487"/>
      <c r="E608" s="487"/>
      <c r="F608" s="487"/>
      <c r="G608" s="487">
        <f t="shared" si="1"/>
        <v>0</v>
      </c>
      <c r="H608" s="451" t="str">
        <f t="shared" si="2"/>
        <v/>
      </c>
      <c r="I608" s="452" t="str">
        <f t="shared" si="8"/>
        <v/>
      </c>
      <c r="J608" s="477"/>
      <c r="K608" s="434"/>
      <c r="L608" s="454" t="str">
        <f t="shared" si="3"/>
        <v/>
      </c>
      <c r="M608" s="455" t="str">
        <f t="array" ref="M608">(IFERROR(if(K608="",IF(J608="","",XLOOKUP(L608,Personnel!$B$4:$G$4,Personnel!$B$5:$G$5)),xLOOKUP(L608,Personnel!$B$4:$G$4,Personnel!$B$6:$G$6)),""))</f>
        <v/>
      </c>
      <c r="N608" s="455">
        <f t="shared" si="4"/>
        <v>0</v>
      </c>
      <c r="O608" s="434"/>
      <c r="P608" s="456" t="str">
        <f t="shared" si="5"/>
        <v/>
      </c>
      <c r="Q608" s="457">
        <f t="shared" si="6"/>
        <v>0</v>
      </c>
      <c r="R608" s="458"/>
      <c r="S608" s="459" t="str">
        <f t="array" ref="S608">IF(B608="","",XLOOKUP($B608,Product,'Product List'!D:D))</f>
        <v/>
      </c>
      <c r="T608" s="454" t="str">
        <f t="array" ref="T608">IF(B608="","",XLOOKUP($B608,Product,'Product List'!E:E))</f>
        <v/>
      </c>
      <c r="U608" s="454" t="str">
        <f t="array" ref="U608">IF(B608="","",XLOOKUP($B608,Product,'Product List'!F:F))</f>
        <v/>
      </c>
      <c r="V608" s="454" t="str">
        <f t="array" ref="V608">IF(B608="","",XLOOKUP($B608,Product,'Product List'!G:G))</f>
        <v/>
      </c>
      <c r="W608" s="434"/>
      <c r="X608" s="434" t="str">
        <f t="array" ref="X608">iferror(xlookup(B608,'Product List'!A:A,'Product List'!P:P),"")</f>
        <v/>
      </c>
      <c r="Y608" s="434">
        <f t="shared" si="10"/>
        <v>0</v>
      </c>
      <c r="Z608" s="434"/>
    </row>
    <row r="609" ht="14.25" customHeight="1">
      <c r="A609" s="454"/>
      <c r="B609" s="448"/>
      <c r="C609" s="454"/>
      <c r="D609" s="487"/>
      <c r="E609" s="487"/>
      <c r="F609" s="487"/>
      <c r="G609" s="487">
        <f t="shared" si="1"/>
        <v>0</v>
      </c>
      <c r="H609" s="451" t="str">
        <f t="shared" si="2"/>
        <v/>
      </c>
      <c r="I609" s="452" t="str">
        <f t="shared" si="8"/>
        <v/>
      </c>
      <c r="J609" s="477"/>
      <c r="K609" s="434"/>
      <c r="L609" s="454" t="str">
        <f t="shared" si="3"/>
        <v/>
      </c>
      <c r="M609" s="455" t="str">
        <f t="array" ref="M609">(IFERROR(if(K609="",IF(J609="","",XLOOKUP(L609,Personnel!$B$4:$G$4,Personnel!$B$5:$G$5)),xLOOKUP(L609,Personnel!$B$4:$G$4,Personnel!$B$6:$G$6)),""))</f>
        <v/>
      </c>
      <c r="N609" s="455">
        <f t="shared" si="4"/>
        <v>0</v>
      </c>
      <c r="O609" s="434"/>
      <c r="P609" s="456" t="str">
        <f t="shared" si="5"/>
        <v/>
      </c>
      <c r="Q609" s="457">
        <f t="shared" si="6"/>
        <v>0</v>
      </c>
      <c r="R609" s="458"/>
      <c r="S609" s="459" t="str">
        <f t="array" ref="S609">IF(B609="","",XLOOKUP($B609,Product,'Product List'!D:D))</f>
        <v/>
      </c>
      <c r="T609" s="454" t="str">
        <f t="array" ref="T609">IF(B609="","",XLOOKUP($B609,Product,'Product List'!E:E))</f>
        <v/>
      </c>
      <c r="U609" s="454" t="str">
        <f t="array" ref="U609">IF(B609="","",XLOOKUP($B609,Product,'Product List'!F:F))</f>
        <v/>
      </c>
      <c r="V609" s="454" t="str">
        <f t="array" ref="V609">IF(B609="","",XLOOKUP($B609,Product,'Product List'!G:G))</f>
        <v/>
      </c>
      <c r="W609" s="434"/>
      <c r="X609" s="434" t="str">
        <f t="array" ref="X609">iferror(xlookup(B609,'Product List'!A:A,'Product List'!P:P),"")</f>
        <v/>
      </c>
      <c r="Y609" s="434">
        <f t="shared" si="10"/>
        <v>0</v>
      </c>
      <c r="Z609" s="434"/>
    </row>
    <row r="610" ht="14.25" customHeight="1">
      <c r="A610" s="454"/>
      <c r="B610" s="448"/>
      <c r="C610" s="454"/>
      <c r="D610" s="487"/>
      <c r="E610" s="487"/>
      <c r="F610" s="487"/>
      <c r="G610" s="487">
        <f t="shared" si="1"/>
        <v>0</v>
      </c>
      <c r="H610" s="451" t="str">
        <f t="shared" si="2"/>
        <v/>
      </c>
      <c r="I610" s="452" t="str">
        <f t="shared" si="8"/>
        <v/>
      </c>
      <c r="J610" s="477"/>
      <c r="K610" s="434"/>
      <c r="L610" s="454" t="str">
        <f t="shared" si="3"/>
        <v/>
      </c>
      <c r="M610" s="455" t="str">
        <f t="array" ref="M610">(IFERROR(if(K610="",IF(J610="","",XLOOKUP(L610,Personnel!$B$4:$G$4,Personnel!$B$5:$G$5)),xLOOKUP(L610,Personnel!$B$4:$G$4,Personnel!$B$6:$G$6)),""))</f>
        <v/>
      </c>
      <c r="N610" s="455">
        <f t="shared" si="4"/>
        <v>0</v>
      </c>
      <c r="O610" s="434"/>
      <c r="P610" s="456" t="str">
        <f t="shared" si="5"/>
        <v/>
      </c>
      <c r="Q610" s="457">
        <f t="shared" si="6"/>
        <v>0</v>
      </c>
      <c r="R610" s="458"/>
      <c r="S610" s="459" t="str">
        <f t="array" ref="S610">IF(B610="","",XLOOKUP($B610,Product,'Product List'!D:D))</f>
        <v/>
      </c>
      <c r="T610" s="454" t="str">
        <f t="array" ref="T610">IF(B610="","",XLOOKUP($B610,Product,'Product List'!E:E))</f>
        <v/>
      </c>
      <c r="U610" s="454" t="str">
        <f t="array" ref="U610">IF(B610="","",XLOOKUP($B610,Product,'Product List'!F:F))</f>
        <v/>
      </c>
      <c r="V610" s="454" t="str">
        <f t="array" ref="V610">IF(B610="","",XLOOKUP($B610,Product,'Product List'!G:G))</f>
        <v/>
      </c>
      <c r="W610" s="434"/>
      <c r="X610" s="434" t="str">
        <f t="array" ref="X610">iferror(xlookup(B610,'Product List'!A:A,'Product List'!P:P),"")</f>
        <v/>
      </c>
      <c r="Y610" s="434">
        <f t="shared" si="10"/>
        <v>0</v>
      </c>
      <c r="Z610" s="434"/>
    </row>
    <row r="611" ht="14.25" customHeight="1">
      <c r="A611" s="454"/>
      <c r="B611" s="448"/>
      <c r="C611" s="454"/>
      <c r="D611" s="487"/>
      <c r="E611" s="487"/>
      <c r="F611" s="487"/>
      <c r="G611" s="487">
        <f t="shared" si="1"/>
        <v>0</v>
      </c>
      <c r="H611" s="451" t="str">
        <f t="shared" si="2"/>
        <v/>
      </c>
      <c r="I611" s="452" t="str">
        <f t="shared" si="8"/>
        <v/>
      </c>
      <c r="J611" s="477"/>
      <c r="K611" s="434"/>
      <c r="L611" s="454" t="str">
        <f t="shared" si="3"/>
        <v/>
      </c>
      <c r="M611" s="455" t="str">
        <f t="array" ref="M611">(IFERROR(if(K611="",IF(J611="","",XLOOKUP(L611,Personnel!$B$4:$G$4,Personnel!$B$5:$G$5)),xLOOKUP(L611,Personnel!$B$4:$G$4,Personnel!$B$6:$G$6)),""))</f>
        <v/>
      </c>
      <c r="N611" s="455">
        <f t="shared" si="4"/>
        <v>0</v>
      </c>
      <c r="O611" s="434"/>
      <c r="P611" s="456" t="str">
        <f t="shared" si="5"/>
        <v/>
      </c>
      <c r="Q611" s="457">
        <f t="shared" si="6"/>
        <v>0</v>
      </c>
      <c r="R611" s="458"/>
      <c r="S611" s="459" t="str">
        <f t="array" ref="S611">IF(B611="","",XLOOKUP($B611,Product,'Product List'!D:D))</f>
        <v/>
      </c>
      <c r="T611" s="454" t="str">
        <f t="array" ref="T611">IF(B611="","",XLOOKUP($B611,Product,'Product List'!E:E))</f>
        <v/>
      </c>
      <c r="U611" s="454" t="str">
        <f t="array" ref="U611">IF(B611="","",XLOOKUP($B611,Product,'Product List'!F:F))</f>
        <v/>
      </c>
      <c r="V611" s="454" t="str">
        <f t="array" ref="V611">IF(B611="","",XLOOKUP($B611,Product,'Product List'!G:G))</f>
        <v/>
      </c>
      <c r="W611" s="434"/>
      <c r="X611" s="434" t="str">
        <f t="array" ref="X611">iferror(xlookup(B611,'Product List'!A:A,'Product List'!P:P),"")</f>
        <v/>
      </c>
      <c r="Y611" s="434">
        <f t="shared" si="10"/>
        <v>0</v>
      </c>
      <c r="Z611" s="434"/>
    </row>
    <row r="612" ht="14.25" customHeight="1">
      <c r="A612" s="454"/>
      <c r="B612" s="448"/>
      <c r="C612" s="454"/>
      <c r="D612" s="487"/>
      <c r="E612" s="487"/>
      <c r="F612" s="487"/>
      <c r="G612" s="487">
        <f t="shared" si="1"/>
        <v>0</v>
      </c>
      <c r="H612" s="451" t="str">
        <f t="shared" si="2"/>
        <v/>
      </c>
      <c r="I612" s="452" t="str">
        <f t="shared" si="8"/>
        <v/>
      </c>
      <c r="J612" s="477"/>
      <c r="K612" s="434"/>
      <c r="L612" s="454" t="str">
        <f t="shared" si="3"/>
        <v/>
      </c>
      <c r="M612" s="455" t="str">
        <f t="array" ref="M612">(IFERROR(if(K612="",IF(J612="","",XLOOKUP(L612,Personnel!$B$4:$G$4,Personnel!$B$5:$G$5)),xLOOKUP(L612,Personnel!$B$4:$G$4,Personnel!$B$6:$G$6)),""))</f>
        <v/>
      </c>
      <c r="N612" s="455">
        <f t="shared" si="4"/>
        <v>0</v>
      </c>
      <c r="O612" s="434"/>
      <c r="P612" s="456" t="str">
        <f t="shared" si="5"/>
        <v/>
      </c>
      <c r="Q612" s="457">
        <f t="shared" si="6"/>
        <v>0</v>
      </c>
      <c r="R612" s="458"/>
      <c r="S612" s="459" t="str">
        <f t="array" ref="S612">IF(B612="","",XLOOKUP($B612,Product,'Product List'!D:D))</f>
        <v/>
      </c>
      <c r="T612" s="454" t="str">
        <f t="array" ref="T612">IF(B612="","",XLOOKUP($B612,Product,'Product List'!E:E))</f>
        <v/>
      </c>
      <c r="U612" s="454" t="str">
        <f t="array" ref="U612">IF(B612="","",XLOOKUP($B612,Product,'Product List'!F:F))</f>
        <v/>
      </c>
      <c r="V612" s="454" t="str">
        <f t="array" ref="V612">IF(B612="","",XLOOKUP($B612,Product,'Product List'!G:G))</f>
        <v/>
      </c>
      <c r="W612" s="434"/>
      <c r="X612" s="434" t="str">
        <f t="array" ref="X612">iferror(xlookup(B612,'Product List'!A:A,'Product List'!P:P),"")</f>
        <v/>
      </c>
      <c r="Y612" s="434">
        <f t="shared" si="10"/>
        <v>0</v>
      </c>
      <c r="Z612" s="434"/>
    </row>
    <row r="613" ht="14.25" customHeight="1">
      <c r="A613" s="454"/>
      <c r="B613" s="448"/>
      <c r="C613" s="454"/>
      <c r="D613" s="487"/>
      <c r="E613" s="487"/>
      <c r="F613" s="487"/>
      <c r="G613" s="487">
        <f t="shared" si="1"/>
        <v>0</v>
      </c>
      <c r="H613" s="451" t="str">
        <f t="shared" si="2"/>
        <v/>
      </c>
      <c r="I613" s="452" t="str">
        <f t="shared" si="8"/>
        <v/>
      </c>
      <c r="J613" s="477"/>
      <c r="K613" s="434"/>
      <c r="L613" s="454" t="str">
        <f t="shared" si="3"/>
        <v/>
      </c>
      <c r="M613" s="455" t="str">
        <f t="array" ref="M613">(IFERROR(if(K613="",IF(J613="","",XLOOKUP(L613,Personnel!$B$4:$G$4,Personnel!$B$5:$G$5)),xLOOKUP(L613,Personnel!$B$4:$G$4,Personnel!$B$6:$G$6)),""))</f>
        <v/>
      </c>
      <c r="N613" s="455">
        <f t="shared" si="4"/>
        <v>0</v>
      </c>
      <c r="O613" s="434"/>
      <c r="P613" s="456" t="str">
        <f t="shared" si="5"/>
        <v/>
      </c>
      <c r="Q613" s="457">
        <f t="shared" si="6"/>
        <v>0</v>
      </c>
      <c r="R613" s="458"/>
      <c r="S613" s="459" t="str">
        <f t="array" ref="S613">IF(B613="","",XLOOKUP($B613,Product,'Product List'!D:D))</f>
        <v/>
      </c>
      <c r="T613" s="454" t="str">
        <f t="array" ref="T613">IF(B613="","",XLOOKUP($B613,Product,'Product List'!E:E))</f>
        <v/>
      </c>
      <c r="U613" s="454" t="str">
        <f t="array" ref="U613">IF(B613="","",XLOOKUP($B613,Product,'Product List'!F:F))</f>
        <v/>
      </c>
      <c r="V613" s="454" t="str">
        <f t="array" ref="V613">IF(B613="","",XLOOKUP($B613,Product,'Product List'!G:G))</f>
        <v/>
      </c>
      <c r="W613" s="434"/>
      <c r="X613" s="434" t="str">
        <f t="array" ref="X613">iferror(xlookup(B613,'Product List'!A:A,'Product List'!P:P),"")</f>
        <v/>
      </c>
      <c r="Y613" s="434">
        <f t="shared" si="10"/>
        <v>0</v>
      </c>
      <c r="Z613" s="434"/>
    </row>
    <row r="614" ht="14.25" customHeight="1">
      <c r="A614" s="454"/>
      <c r="B614" s="448"/>
      <c r="C614" s="454"/>
      <c r="D614" s="487"/>
      <c r="E614" s="487"/>
      <c r="F614" s="487"/>
      <c r="G614" s="487">
        <f t="shared" si="1"/>
        <v>0</v>
      </c>
      <c r="H614" s="451" t="str">
        <f t="shared" si="2"/>
        <v/>
      </c>
      <c r="I614" s="452" t="str">
        <f t="shared" si="8"/>
        <v/>
      </c>
      <c r="J614" s="477"/>
      <c r="K614" s="434"/>
      <c r="L614" s="454" t="str">
        <f t="shared" si="3"/>
        <v/>
      </c>
      <c r="M614" s="455" t="str">
        <f t="array" ref="M614">(IFERROR(if(K614="",IF(J614="","",XLOOKUP(L614,Personnel!$B$4:$G$4,Personnel!$B$5:$G$5)),xLOOKUP(L614,Personnel!$B$4:$G$4,Personnel!$B$6:$G$6)),""))</f>
        <v/>
      </c>
      <c r="N614" s="455">
        <f t="shared" si="4"/>
        <v>0</v>
      </c>
      <c r="O614" s="434"/>
      <c r="P614" s="456" t="str">
        <f t="shared" si="5"/>
        <v/>
      </c>
      <c r="Q614" s="457">
        <f t="shared" si="6"/>
        <v>0</v>
      </c>
      <c r="R614" s="458"/>
      <c r="S614" s="459" t="str">
        <f t="array" ref="S614">IF(B614="","",XLOOKUP($B614,Product,'Product List'!D:D))</f>
        <v/>
      </c>
      <c r="T614" s="454" t="str">
        <f t="array" ref="T614">IF(B614="","",XLOOKUP($B614,Product,'Product List'!E:E))</f>
        <v/>
      </c>
      <c r="U614" s="454" t="str">
        <f t="array" ref="U614">IF(B614="","",XLOOKUP($B614,Product,'Product List'!F:F))</f>
        <v/>
      </c>
      <c r="V614" s="454" t="str">
        <f t="array" ref="V614">IF(B614="","",XLOOKUP($B614,Product,'Product List'!G:G))</f>
        <v/>
      </c>
      <c r="W614" s="434"/>
      <c r="X614" s="434" t="str">
        <f t="array" ref="X614">iferror(xlookup(B614,'Product List'!A:A,'Product List'!P:P),"")</f>
        <v/>
      </c>
      <c r="Y614" s="434">
        <f t="shared" si="10"/>
        <v>0</v>
      </c>
      <c r="Z614" s="434"/>
    </row>
    <row r="615" ht="14.25" customHeight="1">
      <c r="A615" s="454"/>
      <c r="B615" s="448"/>
      <c r="C615" s="454"/>
      <c r="D615" s="487"/>
      <c r="E615" s="487"/>
      <c r="F615" s="487"/>
      <c r="G615" s="487">
        <f t="shared" si="1"/>
        <v>0</v>
      </c>
      <c r="H615" s="451" t="str">
        <f t="shared" si="2"/>
        <v/>
      </c>
      <c r="I615" s="452" t="str">
        <f t="shared" si="8"/>
        <v/>
      </c>
      <c r="J615" s="477"/>
      <c r="K615" s="434"/>
      <c r="L615" s="454" t="str">
        <f t="shared" si="3"/>
        <v/>
      </c>
      <c r="M615" s="455" t="str">
        <f t="array" ref="M615">(IFERROR(if(K615="",IF(J615="","",XLOOKUP(L615,Personnel!$B$4:$G$4,Personnel!$B$5:$G$5)),xLOOKUP(L615,Personnel!$B$4:$G$4,Personnel!$B$6:$G$6)),""))</f>
        <v/>
      </c>
      <c r="N615" s="455">
        <f t="shared" si="4"/>
        <v>0</v>
      </c>
      <c r="O615" s="434"/>
      <c r="P615" s="456" t="str">
        <f t="shared" si="5"/>
        <v/>
      </c>
      <c r="Q615" s="457">
        <f t="shared" si="6"/>
        <v>0</v>
      </c>
      <c r="R615" s="458"/>
      <c r="S615" s="459" t="str">
        <f t="array" ref="S615">IF(B615="","",XLOOKUP($B615,Product,'Product List'!D:D))</f>
        <v/>
      </c>
      <c r="T615" s="454" t="str">
        <f t="array" ref="T615">IF(B615="","",XLOOKUP($B615,Product,'Product List'!E:E))</f>
        <v/>
      </c>
      <c r="U615" s="454" t="str">
        <f t="array" ref="U615">IF(B615="","",XLOOKUP($B615,Product,'Product List'!F:F))</f>
        <v/>
      </c>
      <c r="V615" s="454" t="str">
        <f t="array" ref="V615">IF(B615="","",XLOOKUP($B615,Product,'Product List'!G:G))</f>
        <v/>
      </c>
      <c r="W615" s="434"/>
      <c r="X615" s="434" t="str">
        <f t="array" ref="X615">iferror(xlookup(B615,'Product List'!A:A,'Product List'!P:P),"")</f>
        <v/>
      </c>
      <c r="Y615" s="434">
        <f t="shared" si="10"/>
        <v>0</v>
      </c>
      <c r="Z615" s="434"/>
    </row>
    <row r="616" ht="14.25" customHeight="1">
      <c r="A616" s="454"/>
      <c r="B616" s="448"/>
      <c r="C616" s="454"/>
      <c r="D616" s="487"/>
      <c r="E616" s="487"/>
      <c r="F616" s="487"/>
      <c r="G616" s="487">
        <f t="shared" si="1"/>
        <v>0</v>
      </c>
      <c r="H616" s="451" t="str">
        <f t="shared" si="2"/>
        <v/>
      </c>
      <c r="I616" s="452" t="str">
        <f t="shared" si="8"/>
        <v/>
      </c>
      <c r="J616" s="477"/>
      <c r="K616" s="434"/>
      <c r="L616" s="454" t="str">
        <f t="shared" si="3"/>
        <v/>
      </c>
      <c r="M616" s="455" t="str">
        <f t="array" ref="M616">(IFERROR(if(K616="",IF(J616="","",XLOOKUP(L616,Personnel!$B$4:$G$4,Personnel!$B$5:$G$5)),xLOOKUP(L616,Personnel!$B$4:$G$4,Personnel!$B$6:$G$6)),""))</f>
        <v/>
      </c>
      <c r="N616" s="455">
        <f t="shared" si="4"/>
        <v>0</v>
      </c>
      <c r="O616" s="434"/>
      <c r="P616" s="456" t="str">
        <f t="shared" si="5"/>
        <v/>
      </c>
      <c r="Q616" s="457">
        <f t="shared" si="6"/>
        <v>0</v>
      </c>
      <c r="R616" s="458"/>
      <c r="S616" s="459" t="str">
        <f t="array" ref="S616">IF(B616="","",XLOOKUP($B616,Product,'Product List'!D:D))</f>
        <v/>
      </c>
      <c r="T616" s="454" t="str">
        <f t="array" ref="T616">IF(B616="","",XLOOKUP($B616,Product,'Product List'!E:E))</f>
        <v/>
      </c>
      <c r="U616" s="454" t="str">
        <f t="array" ref="U616">IF(B616="","",XLOOKUP($B616,Product,'Product List'!F:F))</f>
        <v/>
      </c>
      <c r="V616" s="454" t="str">
        <f t="array" ref="V616">IF(B616="","",XLOOKUP($B616,Product,'Product List'!G:G))</f>
        <v/>
      </c>
      <c r="W616" s="434"/>
      <c r="X616" s="434" t="str">
        <f t="array" ref="X616">iferror(xlookup(B616,'Product List'!A:A,'Product List'!P:P),"")</f>
        <v/>
      </c>
      <c r="Y616" s="434">
        <f t="shared" si="10"/>
        <v>0</v>
      </c>
      <c r="Z616" s="434"/>
    </row>
    <row r="617" ht="14.25" customHeight="1">
      <c r="A617" s="454"/>
      <c r="B617" s="448"/>
      <c r="C617" s="454"/>
      <c r="D617" s="487"/>
      <c r="E617" s="487"/>
      <c r="F617" s="487"/>
      <c r="G617" s="487">
        <f t="shared" si="1"/>
        <v>0</v>
      </c>
      <c r="H617" s="451" t="str">
        <f t="shared" si="2"/>
        <v/>
      </c>
      <c r="I617" s="452" t="str">
        <f t="shared" si="8"/>
        <v/>
      </c>
      <c r="J617" s="477"/>
      <c r="K617" s="434"/>
      <c r="L617" s="454" t="str">
        <f t="shared" si="3"/>
        <v/>
      </c>
      <c r="M617" s="455" t="str">
        <f t="array" ref="M617">(IFERROR(if(K617="",IF(J617="","",XLOOKUP(L617,Personnel!$B$4:$G$4,Personnel!$B$5:$G$5)),xLOOKUP(L617,Personnel!$B$4:$G$4,Personnel!$B$6:$G$6)),""))</f>
        <v/>
      </c>
      <c r="N617" s="455">
        <f t="shared" si="4"/>
        <v>0</v>
      </c>
      <c r="O617" s="434"/>
      <c r="P617" s="456" t="str">
        <f t="shared" si="5"/>
        <v/>
      </c>
      <c r="Q617" s="457">
        <f t="shared" si="6"/>
        <v>0</v>
      </c>
      <c r="R617" s="458"/>
      <c r="S617" s="459" t="str">
        <f t="array" ref="S617">IF(B617="","",XLOOKUP($B617,Product,'Product List'!D:D))</f>
        <v/>
      </c>
      <c r="T617" s="454" t="str">
        <f t="array" ref="T617">IF(B617="","",XLOOKUP($B617,Product,'Product List'!E:E))</f>
        <v/>
      </c>
      <c r="U617" s="454" t="str">
        <f t="array" ref="U617">IF(B617="","",XLOOKUP($B617,Product,'Product List'!F:F))</f>
        <v/>
      </c>
      <c r="V617" s="454" t="str">
        <f t="array" ref="V617">IF(B617="","",XLOOKUP($B617,Product,'Product List'!G:G))</f>
        <v/>
      </c>
      <c r="W617" s="434"/>
      <c r="X617" s="434" t="str">
        <f t="array" ref="X617">iferror(xlookup(B617,'Product List'!A:A,'Product List'!P:P),"")</f>
        <v/>
      </c>
      <c r="Y617" s="434">
        <f t="shared" si="10"/>
        <v>0</v>
      </c>
      <c r="Z617" s="434"/>
    </row>
    <row r="618" ht="14.25" customHeight="1">
      <c r="A618" s="454"/>
      <c r="B618" s="448"/>
      <c r="C618" s="454"/>
      <c r="D618" s="487"/>
      <c r="E618" s="487"/>
      <c r="F618" s="487"/>
      <c r="G618" s="487">
        <f t="shared" si="1"/>
        <v>0</v>
      </c>
      <c r="H618" s="451" t="str">
        <f t="shared" si="2"/>
        <v/>
      </c>
      <c r="I618" s="452" t="str">
        <f t="shared" si="8"/>
        <v/>
      </c>
      <c r="J618" s="477"/>
      <c r="K618" s="434"/>
      <c r="L618" s="454" t="str">
        <f t="shared" si="3"/>
        <v/>
      </c>
      <c r="M618" s="455" t="str">
        <f t="array" ref="M618">(IFERROR(if(K618="",IF(J618="","",XLOOKUP(L618,Personnel!$B$4:$G$4,Personnel!$B$5:$G$5)),xLOOKUP(L618,Personnel!$B$4:$G$4,Personnel!$B$6:$G$6)),""))</f>
        <v/>
      </c>
      <c r="N618" s="455">
        <f t="shared" si="4"/>
        <v>0</v>
      </c>
      <c r="O618" s="434"/>
      <c r="P618" s="456" t="str">
        <f t="shared" si="5"/>
        <v/>
      </c>
      <c r="Q618" s="457">
        <f t="shared" si="6"/>
        <v>0</v>
      </c>
      <c r="R618" s="458"/>
      <c r="S618" s="459" t="str">
        <f t="array" ref="S618">IF(B618="","",XLOOKUP($B618,Product,'Product List'!D:D))</f>
        <v/>
      </c>
      <c r="T618" s="454" t="str">
        <f t="array" ref="T618">IF(B618="","",XLOOKUP($B618,Product,'Product List'!E:E))</f>
        <v/>
      </c>
      <c r="U618" s="454" t="str">
        <f t="array" ref="U618">IF(B618="","",XLOOKUP($B618,Product,'Product List'!F:F))</f>
        <v/>
      </c>
      <c r="V618" s="454" t="str">
        <f t="array" ref="V618">IF(B618="","",XLOOKUP($B618,Product,'Product List'!G:G))</f>
        <v/>
      </c>
      <c r="W618" s="434"/>
      <c r="X618" s="434" t="str">
        <f t="array" ref="X618">iferror(xlookup(B618,'Product List'!A:A,'Product List'!P:P),"")</f>
        <v/>
      </c>
      <c r="Y618" s="434">
        <f t="shared" si="10"/>
        <v>0</v>
      </c>
      <c r="Z618" s="434"/>
    </row>
    <row r="619" ht="14.25" customHeight="1">
      <c r="A619" s="454"/>
      <c r="B619" s="448"/>
      <c r="C619" s="454"/>
      <c r="D619" s="487"/>
      <c r="E619" s="487"/>
      <c r="F619" s="487"/>
      <c r="G619" s="487">
        <f t="shared" si="1"/>
        <v>0</v>
      </c>
      <c r="H619" s="451" t="str">
        <f t="shared" si="2"/>
        <v/>
      </c>
      <c r="I619" s="452" t="str">
        <f t="shared" si="8"/>
        <v/>
      </c>
      <c r="J619" s="477"/>
      <c r="K619" s="434"/>
      <c r="L619" s="454" t="str">
        <f t="shared" si="3"/>
        <v/>
      </c>
      <c r="M619" s="455" t="str">
        <f t="array" ref="M619">(IFERROR(if(K619="",IF(J619="","",XLOOKUP(L619,Personnel!$B$4:$G$4,Personnel!$B$5:$G$5)),xLOOKUP(L619,Personnel!$B$4:$G$4,Personnel!$B$6:$G$6)),""))</f>
        <v/>
      </c>
      <c r="N619" s="455">
        <f t="shared" si="4"/>
        <v>0</v>
      </c>
      <c r="O619" s="434"/>
      <c r="P619" s="456" t="str">
        <f t="shared" si="5"/>
        <v/>
      </c>
      <c r="Q619" s="457">
        <f t="shared" si="6"/>
        <v>0</v>
      </c>
      <c r="R619" s="458"/>
      <c r="S619" s="459" t="str">
        <f t="array" ref="S619">IF(B619="","",XLOOKUP($B619,Product,'Product List'!D:D))</f>
        <v/>
      </c>
      <c r="T619" s="454" t="str">
        <f t="array" ref="T619">IF(B619="","",XLOOKUP($B619,Product,'Product List'!E:E))</f>
        <v/>
      </c>
      <c r="U619" s="454" t="str">
        <f t="array" ref="U619">IF(B619="","",XLOOKUP($B619,Product,'Product List'!F:F))</f>
        <v/>
      </c>
      <c r="V619" s="454" t="str">
        <f t="array" ref="V619">IF(B619="","",XLOOKUP($B619,Product,'Product List'!G:G))</f>
        <v/>
      </c>
      <c r="W619" s="434"/>
      <c r="X619" s="434" t="str">
        <f t="array" ref="X619">iferror(xlookup(B619,'Product List'!A:A,'Product List'!P:P),"")</f>
        <v/>
      </c>
      <c r="Y619" s="434">
        <f t="shared" si="10"/>
        <v>0</v>
      </c>
      <c r="Z619" s="434"/>
    </row>
    <row r="620" ht="14.25" customHeight="1">
      <c r="A620" s="454"/>
      <c r="B620" s="448"/>
      <c r="C620" s="454"/>
      <c r="D620" s="487"/>
      <c r="E620" s="487"/>
      <c r="F620" s="487"/>
      <c r="G620" s="487">
        <f t="shared" si="1"/>
        <v>0</v>
      </c>
      <c r="H620" s="451" t="str">
        <f t="shared" si="2"/>
        <v/>
      </c>
      <c r="I620" s="452" t="str">
        <f t="shared" si="8"/>
        <v/>
      </c>
      <c r="J620" s="477"/>
      <c r="K620" s="434"/>
      <c r="L620" s="454" t="str">
        <f t="shared" si="3"/>
        <v/>
      </c>
      <c r="M620" s="455" t="str">
        <f t="array" ref="M620">(IFERROR(if(K620="",IF(J620="","",XLOOKUP(L620,Personnel!$B$4:$G$4,Personnel!$B$5:$G$5)),xLOOKUP(L620,Personnel!$B$4:$G$4,Personnel!$B$6:$G$6)),""))</f>
        <v/>
      </c>
      <c r="N620" s="455">
        <f t="shared" si="4"/>
        <v>0</v>
      </c>
      <c r="O620" s="434"/>
      <c r="P620" s="456" t="str">
        <f t="shared" si="5"/>
        <v/>
      </c>
      <c r="Q620" s="457">
        <f t="shared" si="6"/>
        <v>0</v>
      </c>
      <c r="R620" s="458"/>
      <c r="S620" s="459" t="str">
        <f t="array" ref="S620">IF(B620="","",XLOOKUP($B620,Product,'Product List'!D:D))</f>
        <v/>
      </c>
      <c r="T620" s="454" t="str">
        <f t="array" ref="T620">IF(B620="","",XLOOKUP($B620,Product,'Product List'!E:E))</f>
        <v/>
      </c>
      <c r="U620" s="454" t="str">
        <f t="array" ref="U620">IF(B620="","",XLOOKUP($B620,Product,'Product List'!F:F))</f>
        <v/>
      </c>
      <c r="V620" s="454" t="str">
        <f t="array" ref="V620">IF(B620="","",XLOOKUP($B620,Product,'Product List'!G:G))</f>
        <v/>
      </c>
      <c r="W620" s="434"/>
      <c r="X620" s="434" t="str">
        <f t="array" ref="X620">iferror(xlookup(B620,'Product List'!A:A,'Product List'!P:P),"")</f>
        <v/>
      </c>
      <c r="Y620" s="434">
        <f t="shared" si="10"/>
        <v>0</v>
      </c>
      <c r="Z620" s="434"/>
    </row>
    <row r="621" ht="14.25" customHeight="1">
      <c r="A621" s="454"/>
      <c r="B621" s="448"/>
      <c r="C621" s="454"/>
      <c r="D621" s="487"/>
      <c r="E621" s="487"/>
      <c r="F621" s="487"/>
      <c r="G621" s="487">
        <f t="shared" si="1"/>
        <v>0</v>
      </c>
      <c r="H621" s="451" t="str">
        <f t="shared" si="2"/>
        <v/>
      </c>
      <c r="I621" s="452" t="str">
        <f t="shared" si="8"/>
        <v/>
      </c>
      <c r="J621" s="477"/>
      <c r="K621" s="434"/>
      <c r="L621" s="454" t="str">
        <f t="shared" si="3"/>
        <v/>
      </c>
      <c r="M621" s="455" t="str">
        <f t="array" ref="M621">(IFERROR(if(K621="",IF(J621="","",XLOOKUP(L621,Personnel!$B$4:$G$4,Personnel!$B$5:$G$5)),xLOOKUP(L621,Personnel!$B$4:$G$4,Personnel!$B$6:$G$6)),""))</f>
        <v/>
      </c>
      <c r="N621" s="455">
        <f t="shared" si="4"/>
        <v>0</v>
      </c>
      <c r="O621" s="434"/>
      <c r="P621" s="456" t="str">
        <f t="shared" si="5"/>
        <v/>
      </c>
      <c r="Q621" s="457">
        <f t="shared" si="6"/>
        <v>0</v>
      </c>
      <c r="R621" s="458"/>
      <c r="S621" s="459" t="str">
        <f t="array" ref="S621">IF(B621="","",XLOOKUP($B621,Product,'Product List'!D:D))</f>
        <v/>
      </c>
      <c r="T621" s="454" t="str">
        <f t="array" ref="T621">IF(B621="","",XLOOKUP($B621,Product,'Product List'!E:E))</f>
        <v/>
      </c>
      <c r="U621" s="454" t="str">
        <f t="array" ref="U621">IF(B621="","",XLOOKUP($B621,Product,'Product List'!F:F))</f>
        <v/>
      </c>
      <c r="V621" s="454" t="str">
        <f t="array" ref="V621">IF(B621="","",XLOOKUP($B621,Product,'Product List'!G:G))</f>
        <v/>
      </c>
      <c r="W621" s="434"/>
      <c r="X621" s="434" t="str">
        <f t="array" ref="X621">iferror(xlookup(B621,'Product List'!A:A,'Product List'!P:P),"")</f>
        <v/>
      </c>
      <c r="Y621" s="434">
        <f t="shared" si="10"/>
        <v>0</v>
      </c>
      <c r="Z621" s="434"/>
    </row>
    <row r="622" ht="14.25" customHeight="1">
      <c r="A622" s="454"/>
      <c r="B622" s="448"/>
      <c r="C622" s="454"/>
      <c r="D622" s="487"/>
      <c r="E622" s="487"/>
      <c r="F622" s="487"/>
      <c r="G622" s="487">
        <f t="shared" si="1"/>
        <v>0</v>
      </c>
      <c r="H622" s="451" t="str">
        <f t="shared" si="2"/>
        <v/>
      </c>
      <c r="I622" s="452" t="str">
        <f t="shared" si="8"/>
        <v/>
      </c>
      <c r="J622" s="477"/>
      <c r="K622" s="434"/>
      <c r="L622" s="454" t="str">
        <f t="shared" si="3"/>
        <v/>
      </c>
      <c r="M622" s="455" t="str">
        <f t="array" ref="M622">(IFERROR(if(K622="",IF(J622="","",XLOOKUP(L622,Personnel!$B$4:$G$4,Personnel!$B$5:$G$5)),xLOOKUP(L622,Personnel!$B$4:$G$4,Personnel!$B$6:$G$6)),""))</f>
        <v/>
      </c>
      <c r="N622" s="455">
        <f t="shared" si="4"/>
        <v>0</v>
      </c>
      <c r="O622" s="434"/>
      <c r="P622" s="456" t="str">
        <f t="shared" si="5"/>
        <v/>
      </c>
      <c r="Q622" s="457">
        <f t="shared" si="6"/>
        <v>0</v>
      </c>
      <c r="R622" s="458"/>
      <c r="S622" s="459" t="str">
        <f t="array" ref="S622">IF(B622="","",XLOOKUP($B622,Product,'Product List'!D:D))</f>
        <v/>
      </c>
      <c r="T622" s="454" t="str">
        <f t="array" ref="T622">IF(B622="","",XLOOKUP($B622,Product,'Product List'!E:E))</f>
        <v/>
      </c>
      <c r="U622" s="454" t="str">
        <f t="array" ref="U622">IF(B622="","",XLOOKUP($B622,Product,'Product List'!F:F))</f>
        <v/>
      </c>
      <c r="V622" s="454" t="str">
        <f t="array" ref="V622">IF(B622="","",XLOOKUP($B622,Product,'Product List'!G:G))</f>
        <v/>
      </c>
      <c r="W622" s="434"/>
      <c r="X622" s="434" t="str">
        <f t="array" ref="X622">iferror(xlookup(B622,'Product List'!A:A,'Product List'!P:P),"")</f>
        <v/>
      </c>
      <c r="Y622" s="434">
        <f t="shared" si="10"/>
        <v>0</v>
      </c>
      <c r="Z622" s="434"/>
    </row>
    <row r="623" ht="14.25" customHeight="1">
      <c r="A623" s="454"/>
      <c r="B623" s="448"/>
      <c r="C623" s="454"/>
      <c r="D623" s="487"/>
      <c r="E623" s="487"/>
      <c r="F623" s="487"/>
      <c r="G623" s="487">
        <f t="shared" si="1"/>
        <v>0</v>
      </c>
      <c r="H623" s="451" t="str">
        <f t="shared" si="2"/>
        <v/>
      </c>
      <c r="I623" s="452" t="str">
        <f t="shared" si="8"/>
        <v/>
      </c>
      <c r="J623" s="477"/>
      <c r="K623" s="434"/>
      <c r="L623" s="454" t="str">
        <f t="shared" si="3"/>
        <v/>
      </c>
      <c r="M623" s="455" t="str">
        <f t="array" ref="M623">(IFERROR(if(K623="",IF(J623="","",XLOOKUP(L623,Personnel!$B$4:$G$4,Personnel!$B$5:$G$5)),xLOOKUP(L623,Personnel!$B$4:$G$4,Personnel!$B$6:$G$6)),""))</f>
        <v/>
      </c>
      <c r="N623" s="455">
        <f t="shared" si="4"/>
        <v>0</v>
      </c>
      <c r="O623" s="434"/>
      <c r="P623" s="456" t="str">
        <f t="shared" si="5"/>
        <v/>
      </c>
      <c r="Q623" s="457">
        <f t="shared" si="6"/>
        <v>0</v>
      </c>
      <c r="R623" s="458"/>
      <c r="S623" s="459" t="str">
        <f t="array" ref="S623">IF(B623="","",XLOOKUP($B623,Product,'Product List'!D:D))</f>
        <v/>
      </c>
      <c r="T623" s="454" t="str">
        <f t="array" ref="T623">IF(B623="","",XLOOKUP($B623,Product,'Product List'!E:E))</f>
        <v/>
      </c>
      <c r="U623" s="454" t="str">
        <f t="array" ref="U623">IF(B623="","",XLOOKUP($B623,Product,'Product List'!F:F))</f>
        <v/>
      </c>
      <c r="V623" s="454" t="str">
        <f t="array" ref="V623">IF(B623="","",XLOOKUP($B623,Product,'Product List'!G:G))</f>
        <v/>
      </c>
      <c r="W623" s="434"/>
      <c r="X623" s="434" t="str">
        <f t="array" ref="X623">iferror(xlookup(B623,'Product List'!A:A,'Product List'!P:P),"")</f>
        <v/>
      </c>
      <c r="Y623" s="434">
        <f t="shared" si="10"/>
        <v>0</v>
      </c>
      <c r="Z623" s="434"/>
    </row>
    <row r="624" ht="14.25" customHeight="1">
      <c r="A624" s="454"/>
      <c r="B624" s="448"/>
      <c r="C624" s="454"/>
      <c r="D624" s="487"/>
      <c r="E624" s="487"/>
      <c r="F624" s="487"/>
      <c r="G624" s="487">
        <f t="shared" si="1"/>
        <v>0</v>
      </c>
      <c r="H624" s="451" t="str">
        <f t="shared" si="2"/>
        <v/>
      </c>
      <c r="I624" s="452" t="str">
        <f t="shared" si="8"/>
        <v/>
      </c>
      <c r="J624" s="477"/>
      <c r="K624" s="434"/>
      <c r="L624" s="454" t="str">
        <f t="shared" si="3"/>
        <v/>
      </c>
      <c r="M624" s="455" t="str">
        <f t="array" ref="M624">(IFERROR(if(K624="",IF(J624="","",XLOOKUP(L624,Personnel!$B$4:$G$4,Personnel!$B$5:$G$5)),xLOOKUP(L624,Personnel!$B$4:$G$4,Personnel!$B$6:$G$6)),""))</f>
        <v/>
      </c>
      <c r="N624" s="455">
        <f t="shared" si="4"/>
        <v>0</v>
      </c>
      <c r="O624" s="434"/>
      <c r="P624" s="456" t="str">
        <f t="shared" si="5"/>
        <v/>
      </c>
      <c r="Q624" s="457">
        <f t="shared" si="6"/>
        <v>0</v>
      </c>
      <c r="R624" s="458"/>
      <c r="S624" s="459" t="str">
        <f t="array" ref="S624">IF(B624="","",XLOOKUP($B624,Product,'Product List'!D:D))</f>
        <v/>
      </c>
      <c r="T624" s="454" t="str">
        <f t="array" ref="T624">IF(B624="","",XLOOKUP($B624,Product,'Product List'!E:E))</f>
        <v/>
      </c>
      <c r="U624" s="454" t="str">
        <f t="array" ref="U624">IF(B624="","",XLOOKUP($B624,Product,'Product List'!F:F))</f>
        <v/>
      </c>
      <c r="V624" s="454" t="str">
        <f t="array" ref="V624">IF(B624="","",XLOOKUP($B624,Product,'Product List'!G:G))</f>
        <v/>
      </c>
      <c r="W624" s="434"/>
      <c r="X624" s="434" t="str">
        <f t="array" ref="X624">iferror(xlookup(B624,'Product List'!A:A,'Product List'!P:P),"")</f>
        <v/>
      </c>
      <c r="Y624" s="434">
        <f t="shared" si="10"/>
        <v>0</v>
      </c>
      <c r="Z624" s="434"/>
    </row>
    <row r="625" ht="14.25" customHeight="1">
      <c r="A625" s="454"/>
      <c r="B625" s="448"/>
      <c r="C625" s="454"/>
      <c r="D625" s="487"/>
      <c r="E625" s="487"/>
      <c r="F625" s="487"/>
      <c r="G625" s="487">
        <f t="shared" si="1"/>
        <v>0</v>
      </c>
      <c r="H625" s="451" t="str">
        <f t="shared" si="2"/>
        <v/>
      </c>
      <c r="I625" s="452" t="str">
        <f t="shared" si="8"/>
        <v/>
      </c>
      <c r="J625" s="477"/>
      <c r="K625" s="434"/>
      <c r="L625" s="454" t="str">
        <f t="shared" si="3"/>
        <v/>
      </c>
      <c r="M625" s="455" t="str">
        <f t="array" ref="M625">(IFERROR(if(K625="",IF(J625="","",XLOOKUP(L625,Personnel!$B$4:$G$4,Personnel!$B$5:$G$5)),xLOOKUP(L625,Personnel!$B$4:$G$4,Personnel!$B$6:$G$6)),""))</f>
        <v/>
      </c>
      <c r="N625" s="455">
        <f t="shared" si="4"/>
        <v>0</v>
      </c>
      <c r="O625" s="434"/>
      <c r="P625" s="456" t="str">
        <f t="shared" si="5"/>
        <v/>
      </c>
      <c r="Q625" s="457">
        <f t="shared" si="6"/>
        <v>0</v>
      </c>
      <c r="R625" s="458"/>
      <c r="S625" s="459" t="str">
        <f t="array" ref="S625">IF(B625="","",XLOOKUP($B625,Product,'Product List'!D:D))</f>
        <v/>
      </c>
      <c r="T625" s="454" t="str">
        <f t="array" ref="T625">IF(B625="","",XLOOKUP($B625,Product,'Product List'!E:E))</f>
        <v/>
      </c>
      <c r="U625" s="454" t="str">
        <f t="array" ref="U625">IF(B625="","",XLOOKUP($B625,Product,'Product List'!F:F))</f>
        <v/>
      </c>
      <c r="V625" s="454" t="str">
        <f t="array" ref="V625">IF(B625="","",XLOOKUP($B625,Product,'Product List'!G:G))</f>
        <v/>
      </c>
      <c r="W625" s="434"/>
      <c r="X625" s="434" t="str">
        <f t="array" ref="X625">iferror(xlookup(B625,'Product List'!A:A,'Product List'!P:P),"")</f>
        <v/>
      </c>
      <c r="Y625" s="434">
        <f t="shared" si="10"/>
        <v>0</v>
      </c>
      <c r="Z625" s="434"/>
    </row>
    <row r="626" ht="14.25" customHeight="1">
      <c r="A626" s="454"/>
      <c r="B626" s="448"/>
      <c r="C626" s="454"/>
      <c r="D626" s="487"/>
      <c r="E626" s="487"/>
      <c r="F626" s="487"/>
      <c r="G626" s="487">
        <f t="shared" si="1"/>
        <v>0</v>
      </c>
      <c r="H626" s="451" t="str">
        <f t="shared" si="2"/>
        <v/>
      </c>
      <c r="I626" s="452" t="str">
        <f t="shared" si="8"/>
        <v/>
      </c>
      <c r="J626" s="477"/>
      <c r="K626" s="434"/>
      <c r="L626" s="454" t="str">
        <f t="shared" si="3"/>
        <v/>
      </c>
      <c r="M626" s="455" t="str">
        <f t="array" ref="M626">(IFERROR(if(K626="",IF(J626="","",XLOOKUP(L626,Personnel!$B$4:$G$4,Personnel!$B$5:$G$5)),xLOOKUP(L626,Personnel!$B$4:$G$4,Personnel!$B$6:$G$6)),""))</f>
        <v/>
      </c>
      <c r="N626" s="455">
        <f t="shared" si="4"/>
        <v>0</v>
      </c>
      <c r="O626" s="434"/>
      <c r="P626" s="456" t="str">
        <f t="shared" si="5"/>
        <v/>
      </c>
      <c r="Q626" s="457">
        <f t="shared" si="6"/>
        <v>0</v>
      </c>
      <c r="R626" s="458"/>
      <c r="S626" s="459" t="str">
        <f t="array" ref="S626">IF(B626="","",XLOOKUP($B626,Product,'Product List'!D:D))</f>
        <v/>
      </c>
      <c r="T626" s="454" t="str">
        <f t="array" ref="T626">IF(B626="","",XLOOKUP($B626,Product,'Product List'!E:E))</f>
        <v/>
      </c>
      <c r="U626" s="454" t="str">
        <f t="array" ref="U626">IF(B626="","",XLOOKUP($B626,Product,'Product List'!F:F))</f>
        <v/>
      </c>
      <c r="V626" s="454" t="str">
        <f t="array" ref="V626">IF(B626="","",XLOOKUP($B626,Product,'Product List'!G:G))</f>
        <v/>
      </c>
      <c r="W626" s="434"/>
      <c r="X626" s="434" t="str">
        <f t="array" ref="X626">iferror(xlookup(B626,'Product List'!A:A,'Product List'!P:P),"")</f>
        <v/>
      </c>
      <c r="Y626" s="434">
        <f t="shared" si="10"/>
        <v>0</v>
      </c>
      <c r="Z626" s="434"/>
    </row>
    <row r="627" ht="14.25" customHeight="1">
      <c r="A627" s="454"/>
      <c r="B627" s="448"/>
      <c r="C627" s="454"/>
      <c r="D627" s="487"/>
      <c r="E627" s="487"/>
      <c r="F627" s="487"/>
      <c r="G627" s="487">
        <f t="shared" si="1"/>
        <v>0</v>
      </c>
      <c r="H627" s="451" t="str">
        <f t="shared" si="2"/>
        <v/>
      </c>
      <c r="I627" s="452" t="str">
        <f t="shared" si="8"/>
        <v/>
      </c>
      <c r="J627" s="477"/>
      <c r="K627" s="434"/>
      <c r="L627" s="454" t="str">
        <f t="shared" si="3"/>
        <v/>
      </c>
      <c r="M627" s="455" t="str">
        <f t="array" ref="M627">(IFERROR(if(K627="",IF(J627="","",XLOOKUP(L627,Personnel!$B$4:$G$4,Personnel!$B$5:$G$5)),xLOOKUP(L627,Personnel!$B$4:$G$4,Personnel!$B$6:$G$6)),""))</f>
        <v/>
      </c>
      <c r="N627" s="455">
        <f t="shared" si="4"/>
        <v>0</v>
      </c>
      <c r="O627" s="434"/>
      <c r="P627" s="456" t="str">
        <f t="shared" si="5"/>
        <v/>
      </c>
      <c r="Q627" s="457">
        <f t="shared" si="6"/>
        <v>0</v>
      </c>
      <c r="R627" s="458"/>
      <c r="S627" s="459" t="str">
        <f t="array" ref="S627">IF(B627="","",XLOOKUP($B627,Product,'Product List'!D:D))</f>
        <v/>
      </c>
      <c r="T627" s="454" t="str">
        <f t="array" ref="T627">IF(B627="","",XLOOKUP($B627,Product,'Product List'!E:E))</f>
        <v/>
      </c>
      <c r="U627" s="454" t="str">
        <f t="array" ref="U627">IF(B627="","",XLOOKUP($B627,Product,'Product List'!F:F))</f>
        <v/>
      </c>
      <c r="V627" s="454" t="str">
        <f t="array" ref="V627">IF(B627="","",XLOOKUP($B627,Product,'Product List'!G:G))</f>
        <v/>
      </c>
      <c r="W627" s="434"/>
      <c r="X627" s="434" t="str">
        <f t="array" ref="X627">iferror(xlookup(B627,'Product List'!A:A,'Product List'!P:P),"")</f>
        <v/>
      </c>
      <c r="Y627" s="434">
        <f t="shared" si="10"/>
        <v>0</v>
      </c>
      <c r="Z627" s="434"/>
    </row>
    <row r="628" ht="14.25" customHeight="1">
      <c r="A628" s="454"/>
      <c r="B628" s="448"/>
      <c r="C628" s="454"/>
      <c r="D628" s="487"/>
      <c r="E628" s="487"/>
      <c r="F628" s="487"/>
      <c r="G628" s="487">
        <f t="shared" si="1"/>
        <v>0</v>
      </c>
      <c r="H628" s="451" t="str">
        <f t="shared" si="2"/>
        <v/>
      </c>
      <c r="I628" s="452" t="str">
        <f t="shared" si="8"/>
        <v/>
      </c>
      <c r="J628" s="477"/>
      <c r="K628" s="434"/>
      <c r="L628" s="454" t="str">
        <f t="shared" si="3"/>
        <v/>
      </c>
      <c r="M628" s="455" t="str">
        <f t="array" ref="M628">(IFERROR(if(K628="",IF(J628="","",XLOOKUP(L628,Personnel!$B$4:$G$4,Personnel!$B$5:$G$5)),xLOOKUP(L628,Personnel!$B$4:$G$4,Personnel!$B$6:$G$6)),""))</f>
        <v/>
      </c>
      <c r="N628" s="455">
        <f t="shared" si="4"/>
        <v>0</v>
      </c>
      <c r="O628" s="434"/>
      <c r="P628" s="456" t="str">
        <f t="shared" si="5"/>
        <v/>
      </c>
      <c r="Q628" s="457">
        <f t="shared" si="6"/>
        <v>0</v>
      </c>
      <c r="R628" s="458"/>
      <c r="S628" s="459" t="str">
        <f t="array" ref="S628">IF(B628="","",XLOOKUP($B628,Product,'Product List'!D:D))</f>
        <v/>
      </c>
      <c r="T628" s="454" t="str">
        <f t="array" ref="T628">IF(B628="","",XLOOKUP($B628,Product,'Product List'!E:E))</f>
        <v/>
      </c>
      <c r="U628" s="454" t="str">
        <f t="array" ref="U628">IF(B628="","",XLOOKUP($B628,Product,'Product List'!F:F))</f>
        <v/>
      </c>
      <c r="V628" s="454" t="str">
        <f t="array" ref="V628">IF(B628="","",XLOOKUP($B628,Product,'Product List'!G:G))</f>
        <v/>
      </c>
      <c r="W628" s="434"/>
      <c r="X628" s="434" t="str">
        <f t="array" ref="X628">iferror(xlookup(B628,'Product List'!A:A,'Product List'!P:P),"")</f>
        <v/>
      </c>
      <c r="Y628" s="434">
        <f t="shared" si="10"/>
        <v>0</v>
      </c>
      <c r="Z628" s="434"/>
    </row>
    <row r="629" ht="14.25" customHeight="1">
      <c r="A629" s="454"/>
      <c r="B629" s="448"/>
      <c r="C629" s="454"/>
      <c r="D629" s="487"/>
      <c r="E629" s="487"/>
      <c r="F629" s="487"/>
      <c r="G629" s="487">
        <f t="shared" si="1"/>
        <v>0</v>
      </c>
      <c r="H629" s="451" t="str">
        <f t="shared" si="2"/>
        <v/>
      </c>
      <c r="I629" s="452" t="str">
        <f t="shared" si="8"/>
        <v/>
      </c>
      <c r="J629" s="477"/>
      <c r="K629" s="434"/>
      <c r="L629" s="454" t="str">
        <f t="shared" si="3"/>
        <v/>
      </c>
      <c r="M629" s="455" t="str">
        <f t="array" ref="M629">(IFERROR(if(K629="",IF(J629="","",XLOOKUP(L629,Personnel!$B$4:$G$4,Personnel!$B$5:$G$5)),xLOOKUP(L629,Personnel!$B$4:$G$4,Personnel!$B$6:$G$6)),""))</f>
        <v/>
      </c>
      <c r="N629" s="455">
        <f t="shared" si="4"/>
        <v>0</v>
      </c>
      <c r="O629" s="434"/>
      <c r="P629" s="456" t="str">
        <f t="shared" si="5"/>
        <v/>
      </c>
      <c r="Q629" s="457">
        <f t="shared" si="6"/>
        <v>0</v>
      </c>
      <c r="R629" s="458"/>
      <c r="S629" s="459" t="str">
        <f t="array" ref="S629">IF(B629="","",XLOOKUP($B629,Product,'Product List'!D:D))</f>
        <v/>
      </c>
      <c r="T629" s="454" t="str">
        <f t="array" ref="T629">IF(B629="","",XLOOKUP($B629,Product,'Product List'!E:E))</f>
        <v/>
      </c>
      <c r="U629" s="454" t="str">
        <f t="array" ref="U629">IF(B629="","",XLOOKUP($B629,Product,'Product List'!F:F))</f>
        <v/>
      </c>
      <c r="V629" s="454" t="str">
        <f t="array" ref="V629">IF(B629="","",XLOOKUP($B629,Product,'Product List'!G:G))</f>
        <v/>
      </c>
      <c r="W629" s="434"/>
      <c r="X629" s="434" t="str">
        <f t="array" ref="X629">iferror(xlookup(B629,'Product List'!A:A,'Product List'!P:P),"")</f>
        <v/>
      </c>
      <c r="Y629" s="434">
        <f t="shared" si="10"/>
        <v>0</v>
      </c>
      <c r="Z629" s="434"/>
    </row>
    <row r="630" ht="14.25" customHeight="1">
      <c r="A630" s="454"/>
      <c r="B630" s="448"/>
      <c r="C630" s="454"/>
      <c r="D630" s="487"/>
      <c r="E630" s="487"/>
      <c r="F630" s="487"/>
      <c r="G630" s="487">
        <f t="shared" si="1"/>
        <v>0</v>
      </c>
      <c r="H630" s="451" t="str">
        <f t="shared" si="2"/>
        <v/>
      </c>
      <c r="I630" s="452" t="str">
        <f t="shared" si="8"/>
        <v/>
      </c>
      <c r="J630" s="477"/>
      <c r="K630" s="434"/>
      <c r="L630" s="454" t="str">
        <f t="shared" si="3"/>
        <v/>
      </c>
      <c r="M630" s="455" t="str">
        <f t="array" ref="M630">(IFERROR(if(K630="",IF(J630="","",XLOOKUP(L630,Personnel!$B$4:$G$4,Personnel!$B$5:$G$5)),xLOOKUP(L630,Personnel!$B$4:$G$4,Personnel!$B$6:$G$6)),""))</f>
        <v/>
      </c>
      <c r="N630" s="455">
        <f t="shared" si="4"/>
        <v>0</v>
      </c>
      <c r="O630" s="434"/>
      <c r="P630" s="456" t="str">
        <f t="shared" si="5"/>
        <v/>
      </c>
      <c r="Q630" s="457">
        <f t="shared" si="6"/>
        <v>0</v>
      </c>
      <c r="R630" s="458"/>
      <c r="S630" s="459" t="str">
        <f t="array" ref="S630">IF(B630="","",XLOOKUP($B630,Product,'Product List'!D:D))</f>
        <v/>
      </c>
      <c r="T630" s="454" t="str">
        <f t="array" ref="T630">IF(B630="","",XLOOKUP($B630,Product,'Product List'!E:E))</f>
        <v/>
      </c>
      <c r="U630" s="454" t="str">
        <f t="array" ref="U630">IF(B630="","",XLOOKUP($B630,Product,'Product List'!F:F))</f>
        <v/>
      </c>
      <c r="V630" s="454" t="str">
        <f t="array" ref="V630">IF(B630="","",XLOOKUP($B630,Product,'Product List'!G:G))</f>
        <v/>
      </c>
      <c r="W630" s="434"/>
      <c r="X630" s="434" t="str">
        <f t="array" ref="X630">iferror(xlookup(B630,'Product List'!A:A,'Product List'!P:P),"")</f>
        <v/>
      </c>
      <c r="Y630" s="434">
        <f t="shared" si="10"/>
        <v>0</v>
      </c>
      <c r="Z630" s="434"/>
    </row>
    <row r="631" ht="14.25" customHeight="1">
      <c r="A631" s="454"/>
      <c r="B631" s="448"/>
      <c r="C631" s="454"/>
      <c r="D631" s="487"/>
      <c r="E631" s="487"/>
      <c r="F631" s="487"/>
      <c r="G631" s="487">
        <f t="shared" si="1"/>
        <v>0</v>
      </c>
      <c r="H631" s="451" t="str">
        <f t="shared" si="2"/>
        <v/>
      </c>
      <c r="I631" s="452" t="str">
        <f t="shared" si="8"/>
        <v/>
      </c>
      <c r="J631" s="477"/>
      <c r="K631" s="434"/>
      <c r="L631" s="454" t="str">
        <f t="shared" si="3"/>
        <v/>
      </c>
      <c r="M631" s="455" t="str">
        <f t="array" ref="M631">(IFERROR(if(K631="",IF(J631="","",XLOOKUP(L631,Personnel!$B$4:$G$4,Personnel!$B$5:$G$5)),xLOOKUP(L631,Personnel!$B$4:$G$4,Personnel!$B$6:$G$6)),""))</f>
        <v/>
      </c>
      <c r="N631" s="455">
        <f t="shared" si="4"/>
        <v>0</v>
      </c>
      <c r="O631" s="434"/>
      <c r="P631" s="456" t="str">
        <f t="shared" si="5"/>
        <v/>
      </c>
      <c r="Q631" s="457">
        <f t="shared" si="6"/>
        <v>0</v>
      </c>
      <c r="R631" s="458"/>
      <c r="S631" s="459" t="str">
        <f t="array" ref="S631">IF(B631="","",XLOOKUP($B631,Product,'Product List'!D:D))</f>
        <v/>
      </c>
      <c r="T631" s="454" t="str">
        <f t="array" ref="T631">IF(B631="","",XLOOKUP($B631,Product,'Product List'!E:E))</f>
        <v/>
      </c>
      <c r="U631" s="454" t="str">
        <f t="array" ref="U631">IF(B631="","",XLOOKUP($B631,Product,'Product List'!F:F))</f>
        <v/>
      </c>
      <c r="V631" s="454" t="str">
        <f t="array" ref="V631">IF(B631="","",XLOOKUP($B631,Product,'Product List'!G:G))</f>
        <v/>
      </c>
      <c r="W631" s="434"/>
      <c r="X631" s="434" t="str">
        <f t="array" ref="X631">iferror(xlookup(B631,'Product List'!A:A,'Product List'!P:P),"")</f>
        <v/>
      </c>
      <c r="Y631" s="434">
        <f t="shared" si="10"/>
        <v>0</v>
      </c>
      <c r="Z631" s="434"/>
    </row>
    <row r="632" ht="14.25" customHeight="1">
      <c r="A632" s="454"/>
      <c r="B632" s="448"/>
      <c r="C632" s="454"/>
      <c r="D632" s="487"/>
      <c r="E632" s="487"/>
      <c r="F632" s="487"/>
      <c r="G632" s="487">
        <f t="shared" si="1"/>
        <v>0</v>
      </c>
      <c r="H632" s="451" t="str">
        <f t="shared" si="2"/>
        <v/>
      </c>
      <c r="I632" s="452" t="str">
        <f t="shared" si="8"/>
        <v/>
      </c>
      <c r="J632" s="477"/>
      <c r="K632" s="434"/>
      <c r="L632" s="454" t="str">
        <f t="shared" si="3"/>
        <v/>
      </c>
      <c r="M632" s="455" t="str">
        <f t="array" ref="M632">(IFERROR(if(K632="",IF(J632="","",XLOOKUP(L632,Personnel!$B$4:$G$4,Personnel!$B$5:$G$5)),xLOOKUP(L632,Personnel!$B$4:$G$4,Personnel!$B$6:$G$6)),""))</f>
        <v/>
      </c>
      <c r="N632" s="455">
        <f t="shared" si="4"/>
        <v>0</v>
      </c>
      <c r="O632" s="434"/>
      <c r="P632" s="456" t="str">
        <f t="shared" si="5"/>
        <v/>
      </c>
      <c r="Q632" s="457">
        <f t="shared" si="6"/>
        <v>0</v>
      </c>
      <c r="R632" s="458"/>
      <c r="S632" s="459" t="str">
        <f t="array" ref="S632">IF(B632="","",XLOOKUP($B632,Product,'Product List'!D:D))</f>
        <v/>
      </c>
      <c r="T632" s="454" t="str">
        <f t="array" ref="T632">IF(B632="","",XLOOKUP($B632,Product,'Product List'!E:E))</f>
        <v/>
      </c>
      <c r="U632" s="454" t="str">
        <f t="array" ref="U632">IF(B632="","",XLOOKUP($B632,Product,'Product List'!F:F))</f>
        <v/>
      </c>
      <c r="V632" s="454" t="str">
        <f t="array" ref="V632">IF(B632="","",XLOOKUP($B632,Product,'Product List'!G:G))</f>
        <v/>
      </c>
      <c r="W632" s="434"/>
      <c r="X632" s="434" t="str">
        <f t="array" ref="X632">iferror(xlookup(B632,'Product List'!A:A,'Product List'!P:P),"")</f>
        <v/>
      </c>
      <c r="Y632" s="434">
        <f t="shared" si="10"/>
        <v>0</v>
      </c>
      <c r="Z632" s="434"/>
    </row>
    <row r="633" ht="14.25" customHeight="1">
      <c r="A633" s="454"/>
      <c r="B633" s="448"/>
      <c r="C633" s="454"/>
      <c r="D633" s="487"/>
      <c r="E633" s="487"/>
      <c r="F633" s="487"/>
      <c r="G633" s="487">
        <f t="shared" si="1"/>
        <v>0</v>
      </c>
      <c r="H633" s="451" t="str">
        <f t="shared" si="2"/>
        <v/>
      </c>
      <c r="I633" s="452" t="str">
        <f t="shared" si="8"/>
        <v/>
      </c>
      <c r="J633" s="477"/>
      <c r="K633" s="434"/>
      <c r="L633" s="454" t="str">
        <f t="shared" si="3"/>
        <v/>
      </c>
      <c r="M633" s="455" t="str">
        <f t="array" ref="M633">(IFERROR(if(K633="",IF(J633="","",XLOOKUP(L633,Personnel!$B$4:$G$4,Personnel!$B$5:$G$5)),xLOOKUP(L633,Personnel!$B$4:$G$4,Personnel!$B$6:$G$6)),""))</f>
        <v/>
      </c>
      <c r="N633" s="455">
        <f t="shared" si="4"/>
        <v>0</v>
      </c>
      <c r="O633" s="434"/>
      <c r="P633" s="456" t="str">
        <f t="shared" si="5"/>
        <v/>
      </c>
      <c r="Q633" s="457">
        <f t="shared" si="6"/>
        <v>0</v>
      </c>
      <c r="R633" s="458"/>
      <c r="S633" s="459" t="str">
        <f t="array" ref="S633">IF(B633="","",XLOOKUP($B633,Product,'Product List'!D:D))</f>
        <v/>
      </c>
      <c r="T633" s="454" t="str">
        <f t="array" ref="T633">IF(B633="","",XLOOKUP($B633,Product,'Product List'!E:E))</f>
        <v/>
      </c>
      <c r="U633" s="454" t="str">
        <f t="array" ref="U633">IF(B633="","",XLOOKUP($B633,Product,'Product List'!F:F))</f>
        <v/>
      </c>
      <c r="V633" s="454" t="str">
        <f t="array" ref="V633">IF(B633="","",XLOOKUP($B633,Product,'Product List'!G:G))</f>
        <v/>
      </c>
      <c r="W633" s="434"/>
      <c r="X633" s="434" t="str">
        <f t="array" ref="X633">iferror(xlookup(B633,'Product List'!A:A,'Product List'!P:P),"")</f>
        <v/>
      </c>
      <c r="Y633" s="434">
        <f t="shared" si="10"/>
        <v>0</v>
      </c>
      <c r="Z633" s="434"/>
    </row>
    <row r="634" ht="14.25" customHeight="1">
      <c r="A634" s="454"/>
      <c r="B634" s="448"/>
      <c r="C634" s="454"/>
      <c r="D634" s="487"/>
      <c r="E634" s="487"/>
      <c r="F634" s="487"/>
      <c r="G634" s="487">
        <f t="shared" si="1"/>
        <v>0</v>
      </c>
      <c r="H634" s="451" t="str">
        <f t="shared" si="2"/>
        <v/>
      </c>
      <c r="I634" s="452" t="str">
        <f t="shared" si="8"/>
        <v/>
      </c>
      <c r="J634" s="477"/>
      <c r="K634" s="434"/>
      <c r="L634" s="454" t="str">
        <f t="shared" si="3"/>
        <v/>
      </c>
      <c r="M634" s="455" t="str">
        <f t="array" ref="M634">(IFERROR(if(K634="",IF(J634="","",XLOOKUP(L634,Personnel!$B$4:$G$4,Personnel!$B$5:$G$5)),xLOOKUP(L634,Personnel!$B$4:$G$4,Personnel!$B$6:$G$6)),""))</f>
        <v/>
      </c>
      <c r="N634" s="455">
        <f t="shared" si="4"/>
        <v>0</v>
      </c>
      <c r="O634" s="434"/>
      <c r="P634" s="456" t="str">
        <f t="shared" si="5"/>
        <v/>
      </c>
      <c r="Q634" s="457">
        <f t="shared" si="6"/>
        <v>0</v>
      </c>
      <c r="R634" s="458"/>
      <c r="S634" s="459" t="str">
        <f t="array" ref="S634">IF(B634="","",XLOOKUP($B634,Product,'Product List'!D:D))</f>
        <v/>
      </c>
      <c r="T634" s="454" t="str">
        <f t="array" ref="T634">IF(B634="","",XLOOKUP($B634,Product,'Product List'!E:E))</f>
        <v/>
      </c>
      <c r="U634" s="454" t="str">
        <f t="array" ref="U634">IF(B634="","",XLOOKUP($B634,Product,'Product List'!F:F))</f>
        <v/>
      </c>
      <c r="V634" s="454" t="str">
        <f t="array" ref="V634">IF(B634="","",XLOOKUP($B634,Product,'Product List'!G:G))</f>
        <v/>
      </c>
      <c r="W634" s="434"/>
      <c r="X634" s="434" t="str">
        <f t="array" ref="X634">iferror(xlookup(B634,'Product List'!A:A,'Product List'!P:P),"")</f>
        <v/>
      </c>
      <c r="Y634" s="434">
        <f t="shared" si="10"/>
        <v>0</v>
      </c>
      <c r="Z634" s="434"/>
    </row>
    <row r="635" ht="14.25" customHeight="1">
      <c r="A635" s="454"/>
      <c r="B635" s="448"/>
      <c r="C635" s="454"/>
      <c r="D635" s="487"/>
      <c r="E635" s="487"/>
      <c r="F635" s="487"/>
      <c r="G635" s="487">
        <f t="shared" si="1"/>
        <v>0</v>
      </c>
      <c r="H635" s="451" t="str">
        <f t="shared" si="2"/>
        <v/>
      </c>
      <c r="I635" s="452" t="str">
        <f t="shared" si="8"/>
        <v/>
      </c>
      <c r="J635" s="477"/>
      <c r="K635" s="434"/>
      <c r="L635" s="454" t="str">
        <f t="shared" si="3"/>
        <v/>
      </c>
      <c r="M635" s="455" t="str">
        <f t="array" ref="M635">(IFERROR(if(K635="",IF(J635="","",XLOOKUP(L635,Personnel!$B$4:$G$4,Personnel!$B$5:$G$5)),xLOOKUP(L635,Personnel!$B$4:$G$4,Personnel!$B$6:$G$6)),""))</f>
        <v/>
      </c>
      <c r="N635" s="455">
        <f t="shared" si="4"/>
        <v>0</v>
      </c>
      <c r="O635" s="434"/>
      <c r="P635" s="456" t="str">
        <f t="shared" si="5"/>
        <v/>
      </c>
      <c r="Q635" s="457">
        <f t="shared" si="6"/>
        <v>0</v>
      </c>
      <c r="R635" s="458"/>
      <c r="S635" s="459" t="str">
        <f t="array" ref="S635">IF(B635="","",XLOOKUP($B635,Product,'Product List'!D:D))</f>
        <v/>
      </c>
      <c r="T635" s="454" t="str">
        <f t="array" ref="T635">IF(B635="","",XLOOKUP($B635,Product,'Product List'!E:E))</f>
        <v/>
      </c>
      <c r="U635" s="454" t="str">
        <f t="array" ref="U635">IF(B635="","",XLOOKUP($B635,Product,'Product List'!F:F))</f>
        <v/>
      </c>
      <c r="V635" s="454" t="str">
        <f t="array" ref="V635">IF(B635="","",XLOOKUP($B635,Product,'Product List'!G:G))</f>
        <v/>
      </c>
      <c r="W635" s="434"/>
      <c r="X635" s="434" t="str">
        <f t="array" ref="X635">iferror(xlookup(B635,'Product List'!A:A,'Product List'!P:P),"")</f>
        <v/>
      </c>
      <c r="Y635" s="434">
        <f t="shared" si="10"/>
        <v>0</v>
      </c>
      <c r="Z635" s="434"/>
    </row>
    <row r="636" ht="14.25" customHeight="1">
      <c r="A636" s="454"/>
      <c r="B636" s="448"/>
      <c r="C636" s="454"/>
      <c r="D636" s="487"/>
      <c r="E636" s="487"/>
      <c r="F636" s="487"/>
      <c r="G636" s="487">
        <f t="shared" si="1"/>
        <v>0</v>
      </c>
      <c r="H636" s="451" t="str">
        <f t="shared" si="2"/>
        <v/>
      </c>
      <c r="I636" s="452" t="str">
        <f t="shared" si="8"/>
        <v/>
      </c>
      <c r="J636" s="477"/>
      <c r="K636" s="434"/>
      <c r="L636" s="454" t="str">
        <f t="shared" si="3"/>
        <v/>
      </c>
      <c r="M636" s="455" t="str">
        <f t="array" ref="M636">(IFERROR(if(K636="",IF(J636="","",XLOOKUP(L636,Personnel!$B$4:$G$4,Personnel!$B$5:$G$5)),xLOOKUP(L636,Personnel!$B$4:$G$4,Personnel!$B$6:$G$6)),""))</f>
        <v/>
      </c>
      <c r="N636" s="455">
        <f t="shared" si="4"/>
        <v>0</v>
      </c>
      <c r="O636" s="434"/>
      <c r="P636" s="456" t="str">
        <f t="shared" si="5"/>
        <v/>
      </c>
      <c r="Q636" s="457">
        <f t="shared" si="6"/>
        <v>0</v>
      </c>
      <c r="R636" s="458"/>
      <c r="S636" s="459" t="str">
        <f t="array" ref="S636">IF(B636="","",XLOOKUP($B636,Product,'Product List'!D:D))</f>
        <v/>
      </c>
      <c r="T636" s="454" t="str">
        <f t="array" ref="T636">IF(B636="","",XLOOKUP($B636,Product,'Product List'!E:E))</f>
        <v/>
      </c>
      <c r="U636" s="454" t="str">
        <f t="array" ref="U636">IF(B636="","",XLOOKUP($B636,Product,'Product List'!F:F))</f>
        <v/>
      </c>
      <c r="V636" s="454" t="str">
        <f t="array" ref="V636">IF(B636="","",XLOOKUP($B636,Product,'Product List'!G:G))</f>
        <v/>
      </c>
      <c r="W636" s="434"/>
      <c r="X636" s="434" t="str">
        <f t="array" ref="X636">iferror(xlookup(B636,'Product List'!A:A,'Product List'!P:P),"")</f>
        <v/>
      </c>
      <c r="Y636" s="434">
        <f t="shared" si="10"/>
        <v>0</v>
      </c>
      <c r="Z636" s="434"/>
    </row>
    <row r="637" ht="14.25" customHeight="1">
      <c r="A637" s="454"/>
      <c r="B637" s="448"/>
      <c r="C637" s="454"/>
      <c r="D637" s="487"/>
      <c r="E637" s="487"/>
      <c r="F637" s="487"/>
      <c r="G637" s="487">
        <f t="shared" si="1"/>
        <v>0</v>
      </c>
      <c r="H637" s="451" t="str">
        <f t="shared" si="2"/>
        <v/>
      </c>
      <c r="I637" s="452" t="str">
        <f t="shared" si="8"/>
        <v/>
      </c>
      <c r="J637" s="477"/>
      <c r="K637" s="434"/>
      <c r="L637" s="454" t="str">
        <f t="shared" si="3"/>
        <v/>
      </c>
      <c r="M637" s="455" t="str">
        <f t="array" ref="M637">(IFERROR(if(K637="",IF(J637="","",XLOOKUP(L637,Personnel!$B$4:$G$4,Personnel!$B$5:$G$5)),xLOOKUP(L637,Personnel!$B$4:$G$4,Personnel!$B$6:$G$6)),""))</f>
        <v/>
      </c>
      <c r="N637" s="455">
        <f t="shared" si="4"/>
        <v>0</v>
      </c>
      <c r="O637" s="434"/>
      <c r="P637" s="456" t="str">
        <f t="shared" si="5"/>
        <v/>
      </c>
      <c r="Q637" s="457">
        <f t="shared" si="6"/>
        <v>0</v>
      </c>
      <c r="R637" s="458"/>
      <c r="S637" s="459" t="str">
        <f t="array" ref="S637">IF(B637="","",XLOOKUP($B637,Product,'Product List'!D:D))</f>
        <v/>
      </c>
      <c r="T637" s="454" t="str">
        <f t="array" ref="T637">IF(B637="","",XLOOKUP($B637,Product,'Product List'!E:E))</f>
        <v/>
      </c>
      <c r="U637" s="454" t="str">
        <f t="array" ref="U637">IF(B637="","",XLOOKUP($B637,Product,'Product List'!F:F))</f>
        <v/>
      </c>
      <c r="V637" s="454" t="str">
        <f t="array" ref="V637">IF(B637="","",XLOOKUP($B637,Product,'Product List'!G:G))</f>
        <v/>
      </c>
      <c r="W637" s="434"/>
      <c r="X637" s="434" t="str">
        <f t="array" ref="X637">iferror(xlookup(B637,'Product List'!A:A,'Product List'!P:P),"")</f>
        <v/>
      </c>
      <c r="Y637" s="434">
        <f t="shared" si="10"/>
        <v>0</v>
      </c>
      <c r="Z637" s="434"/>
    </row>
    <row r="638" ht="14.25" customHeight="1">
      <c r="A638" s="454"/>
      <c r="B638" s="448"/>
      <c r="C638" s="454"/>
      <c r="D638" s="487"/>
      <c r="E638" s="487"/>
      <c r="F638" s="487"/>
      <c r="G638" s="487">
        <f t="shared" si="1"/>
        <v>0</v>
      </c>
      <c r="H638" s="451" t="str">
        <f t="shared" si="2"/>
        <v/>
      </c>
      <c r="I638" s="452" t="str">
        <f t="shared" si="8"/>
        <v/>
      </c>
      <c r="J638" s="477"/>
      <c r="K638" s="434"/>
      <c r="L638" s="454" t="str">
        <f t="shared" si="3"/>
        <v/>
      </c>
      <c r="M638" s="455" t="str">
        <f t="array" ref="M638">(IFERROR(if(K638="",IF(J638="","",XLOOKUP(L638,Personnel!$B$4:$G$4,Personnel!$B$5:$G$5)),xLOOKUP(L638,Personnel!$B$4:$G$4,Personnel!$B$6:$G$6)),""))</f>
        <v/>
      </c>
      <c r="N638" s="455">
        <f t="shared" si="4"/>
        <v>0</v>
      </c>
      <c r="O638" s="434"/>
      <c r="P638" s="456" t="str">
        <f t="shared" si="5"/>
        <v/>
      </c>
      <c r="Q638" s="457">
        <f t="shared" si="6"/>
        <v>0</v>
      </c>
      <c r="R638" s="458"/>
      <c r="S638" s="459" t="str">
        <f t="array" ref="S638">IF(B638="","",XLOOKUP($B638,Product,'Product List'!D:D))</f>
        <v/>
      </c>
      <c r="T638" s="454" t="str">
        <f t="array" ref="T638">IF(B638="","",XLOOKUP($B638,Product,'Product List'!E:E))</f>
        <v/>
      </c>
      <c r="U638" s="454" t="str">
        <f t="array" ref="U638">IF(B638="","",XLOOKUP($B638,Product,'Product List'!F:F))</f>
        <v/>
      </c>
      <c r="V638" s="454" t="str">
        <f t="array" ref="V638">IF(B638="","",XLOOKUP($B638,Product,'Product List'!G:G))</f>
        <v/>
      </c>
      <c r="W638" s="434"/>
      <c r="X638" s="434" t="str">
        <f t="array" ref="X638">iferror(xlookup(B638,'Product List'!A:A,'Product List'!P:P),"")</f>
        <v/>
      </c>
      <c r="Y638" s="434">
        <f t="shared" si="10"/>
        <v>0</v>
      </c>
      <c r="Z638" s="434"/>
    </row>
    <row r="639" ht="14.25" customHeight="1">
      <c r="A639" s="454"/>
      <c r="B639" s="448"/>
      <c r="C639" s="454"/>
      <c r="D639" s="487"/>
      <c r="E639" s="487"/>
      <c r="F639" s="487"/>
      <c r="G639" s="487">
        <f t="shared" si="1"/>
        <v>0</v>
      </c>
      <c r="H639" s="451" t="str">
        <f t="shared" si="2"/>
        <v/>
      </c>
      <c r="I639" s="452" t="str">
        <f t="shared" si="8"/>
        <v/>
      </c>
      <c r="J639" s="477"/>
      <c r="K639" s="434"/>
      <c r="L639" s="454" t="str">
        <f t="shared" si="3"/>
        <v/>
      </c>
      <c r="M639" s="455" t="str">
        <f t="array" ref="M639">(IFERROR(if(K639="",IF(J639="","",XLOOKUP(L639,Personnel!$B$4:$G$4,Personnel!$B$5:$G$5)),xLOOKUP(L639,Personnel!$B$4:$G$4,Personnel!$B$6:$G$6)),""))</f>
        <v/>
      </c>
      <c r="N639" s="455">
        <f t="shared" si="4"/>
        <v>0</v>
      </c>
      <c r="O639" s="434"/>
      <c r="P639" s="456" t="str">
        <f t="shared" si="5"/>
        <v/>
      </c>
      <c r="Q639" s="457">
        <f t="shared" si="6"/>
        <v>0</v>
      </c>
      <c r="R639" s="458"/>
      <c r="S639" s="459" t="str">
        <f t="array" ref="S639">IF(B639="","",XLOOKUP($B639,Product,'Product List'!D:D))</f>
        <v/>
      </c>
      <c r="T639" s="454" t="str">
        <f t="array" ref="T639">IF(B639="","",XLOOKUP($B639,Product,'Product List'!E:E))</f>
        <v/>
      </c>
      <c r="U639" s="454" t="str">
        <f t="array" ref="U639">IF(B639="","",XLOOKUP($B639,Product,'Product List'!F:F))</f>
        <v/>
      </c>
      <c r="V639" s="454" t="str">
        <f t="array" ref="V639">IF(B639="","",XLOOKUP($B639,Product,'Product List'!G:G))</f>
        <v/>
      </c>
      <c r="W639" s="434"/>
      <c r="X639" s="434" t="str">
        <f t="array" ref="X639">iferror(xlookup(B639,'Product List'!A:A,'Product List'!P:P),"")</f>
        <v/>
      </c>
      <c r="Y639" s="434">
        <f t="shared" si="10"/>
        <v>0</v>
      </c>
      <c r="Z639" s="434"/>
    </row>
    <row r="640" ht="14.25" customHeight="1">
      <c r="A640" s="454"/>
      <c r="B640" s="448"/>
      <c r="C640" s="454"/>
      <c r="D640" s="487"/>
      <c r="E640" s="487"/>
      <c r="F640" s="487"/>
      <c r="G640" s="487">
        <f t="shared" si="1"/>
        <v>0</v>
      </c>
      <c r="H640" s="451" t="str">
        <f t="shared" si="2"/>
        <v/>
      </c>
      <c r="I640" s="452" t="str">
        <f t="shared" si="8"/>
        <v/>
      </c>
      <c r="J640" s="477"/>
      <c r="K640" s="434"/>
      <c r="L640" s="454" t="str">
        <f t="shared" si="3"/>
        <v/>
      </c>
      <c r="M640" s="455" t="str">
        <f t="array" ref="M640">(IFERROR(if(K640="",IF(J640="","",XLOOKUP(L640,Personnel!$B$4:$G$4,Personnel!$B$5:$G$5)),xLOOKUP(L640,Personnel!$B$4:$G$4,Personnel!$B$6:$G$6)),""))</f>
        <v/>
      </c>
      <c r="N640" s="455">
        <f t="shared" si="4"/>
        <v>0</v>
      </c>
      <c r="O640" s="434"/>
      <c r="P640" s="456" t="str">
        <f t="shared" si="5"/>
        <v/>
      </c>
      <c r="Q640" s="457">
        <f t="shared" si="6"/>
        <v>0</v>
      </c>
      <c r="R640" s="458"/>
      <c r="S640" s="459" t="str">
        <f t="array" ref="S640">IF(B640="","",XLOOKUP($B640,Product,'Product List'!D:D))</f>
        <v/>
      </c>
      <c r="T640" s="454" t="str">
        <f t="array" ref="T640">IF(B640="","",XLOOKUP($B640,Product,'Product List'!E:E))</f>
        <v/>
      </c>
      <c r="U640" s="454" t="str">
        <f t="array" ref="U640">IF(B640="","",XLOOKUP($B640,Product,'Product List'!F:F))</f>
        <v/>
      </c>
      <c r="V640" s="454" t="str">
        <f t="array" ref="V640">IF(B640="","",XLOOKUP($B640,Product,'Product List'!G:G))</f>
        <v/>
      </c>
      <c r="W640" s="434"/>
      <c r="X640" s="434" t="str">
        <f t="array" ref="X640">iferror(xlookup(B640,'Product List'!A:A,'Product List'!P:P),"")</f>
        <v/>
      </c>
      <c r="Y640" s="434">
        <f t="shared" si="10"/>
        <v>0</v>
      </c>
      <c r="Z640" s="434"/>
    </row>
    <row r="641" ht="14.25" customHeight="1">
      <c r="A641" s="454"/>
      <c r="B641" s="448"/>
      <c r="C641" s="454"/>
      <c r="D641" s="487"/>
      <c r="E641" s="487"/>
      <c r="F641" s="487"/>
      <c r="G641" s="487">
        <f t="shared" si="1"/>
        <v>0</v>
      </c>
      <c r="H641" s="451" t="str">
        <f t="shared" si="2"/>
        <v/>
      </c>
      <c r="I641" s="452" t="str">
        <f t="shared" si="8"/>
        <v/>
      </c>
      <c r="J641" s="477"/>
      <c r="K641" s="434"/>
      <c r="L641" s="454" t="str">
        <f t="shared" si="3"/>
        <v/>
      </c>
      <c r="M641" s="455" t="str">
        <f t="array" ref="M641">(IFERROR(if(K641="",IF(J641="","",XLOOKUP(L641,Personnel!$B$4:$G$4,Personnel!$B$5:$G$5)),xLOOKUP(L641,Personnel!$B$4:$G$4,Personnel!$B$6:$G$6)),""))</f>
        <v/>
      </c>
      <c r="N641" s="455">
        <f t="shared" si="4"/>
        <v>0</v>
      </c>
      <c r="O641" s="434"/>
      <c r="P641" s="456" t="str">
        <f t="shared" si="5"/>
        <v/>
      </c>
      <c r="Q641" s="457">
        <f t="shared" si="6"/>
        <v>0</v>
      </c>
      <c r="R641" s="458"/>
      <c r="S641" s="459" t="str">
        <f t="array" ref="S641">IF(B641="","",XLOOKUP($B641,Product,'Product List'!D:D))</f>
        <v/>
      </c>
      <c r="T641" s="454" t="str">
        <f t="array" ref="T641">IF(B641="","",XLOOKUP($B641,Product,'Product List'!E:E))</f>
        <v/>
      </c>
      <c r="U641" s="454" t="str">
        <f t="array" ref="U641">IF(B641="","",XLOOKUP($B641,Product,'Product List'!F:F))</f>
        <v/>
      </c>
      <c r="V641" s="454" t="str">
        <f t="array" ref="V641">IF(B641="","",XLOOKUP($B641,Product,'Product List'!G:G))</f>
        <v/>
      </c>
      <c r="W641" s="434"/>
      <c r="X641" s="434" t="str">
        <f t="array" ref="X641">iferror(xlookup(B641,'Product List'!A:A,'Product List'!P:P),"")</f>
        <v/>
      </c>
      <c r="Y641" s="434">
        <f t="shared" si="10"/>
        <v>0</v>
      </c>
      <c r="Z641" s="434"/>
    </row>
    <row r="642" ht="14.25" customHeight="1">
      <c r="A642" s="454"/>
      <c r="B642" s="448"/>
      <c r="C642" s="454"/>
      <c r="D642" s="487"/>
      <c r="E642" s="487"/>
      <c r="F642" s="487"/>
      <c r="G642" s="487">
        <f t="shared" si="1"/>
        <v>0</v>
      </c>
      <c r="H642" s="451" t="str">
        <f t="shared" si="2"/>
        <v/>
      </c>
      <c r="I642" s="452" t="str">
        <f t="shared" si="8"/>
        <v/>
      </c>
      <c r="J642" s="477"/>
      <c r="K642" s="434"/>
      <c r="L642" s="454" t="str">
        <f t="shared" si="3"/>
        <v/>
      </c>
      <c r="M642" s="455" t="str">
        <f t="array" ref="M642">(IFERROR(if(K642="",IF(J642="","",XLOOKUP(L642,Personnel!$B$4:$G$4,Personnel!$B$5:$G$5)),xLOOKUP(L642,Personnel!$B$4:$G$4,Personnel!$B$6:$G$6)),""))</f>
        <v/>
      </c>
      <c r="N642" s="455">
        <f t="shared" si="4"/>
        <v>0</v>
      </c>
      <c r="O642" s="434"/>
      <c r="P642" s="456" t="str">
        <f t="shared" si="5"/>
        <v/>
      </c>
      <c r="Q642" s="457">
        <f t="shared" si="6"/>
        <v>0</v>
      </c>
      <c r="R642" s="458"/>
      <c r="S642" s="459" t="str">
        <f t="array" ref="S642">IF(B642="","",XLOOKUP($B642,Product,'Product List'!D:D))</f>
        <v/>
      </c>
      <c r="T642" s="454" t="str">
        <f t="array" ref="T642">IF(B642="","",XLOOKUP($B642,Product,'Product List'!E:E))</f>
        <v/>
      </c>
      <c r="U642" s="454" t="str">
        <f t="array" ref="U642">IF(B642="","",XLOOKUP($B642,Product,'Product List'!F:F))</f>
        <v/>
      </c>
      <c r="V642" s="454" t="str">
        <f t="array" ref="V642">IF(B642="","",XLOOKUP($B642,Product,'Product List'!G:G))</f>
        <v/>
      </c>
      <c r="W642" s="434"/>
      <c r="X642" s="434" t="str">
        <f t="array" ref="X642">iferror(xlookup(B642,'Product List'!A:A,'Product List'!P:P),"")</f>
        <v/>
      </c>
      <c r="Y642" s="434">
        <f t="shared" si="10"/>
        <v>0</v>
      </c>
      <c r="Z642" s="434"/>
    </row>
    <row r="643" ht="14.25" customHeight="1">
      <c r="A643" s="454"/>
      <c r="B643" s="448"/>
      <c r="C643" s="454"/>
      <c r="D643" s="487"/>
      <c r="E643" s="487"/>
      <c r="F643" s="487"/>
      <c r="G643" s="487">
        <f t="shared" si="1"/>
        <v>0</v>
      </c>
      <c r="H643" s="451" t="str">
        <f t="shared" si="2"/>
        <v/>
      </c>
      <c r="I643" s="452" t="str">
        <f t="shared" si="8"/>
        <v/>
      </c>
      <c r="J643" s="477"/>
      <c r="K643" s="434"/>
      <c r="L643" s="454" t="str">
        <f t="shared" si="3"/>
        <v/>
      </c>
      <c r="M643" s="455" t="str">
        <f t="array" ref="M643">(IFERROR(if(K643="",IF(J643="","",XLOOKUP(L643,Personnel!$B$4:$G$4,Personnel!$B$5:$G$5)),xLOOKUP(L643,Personnel!$B$4:$G$4,Personnel!$B$6:$G$6)),""))</f>
        <v/>
      </c>
      <c r="N643" s="455">
        <f t="shared" si="4"/>
        <v>0</v>
      </c>
      <c r="O643" s="434"/>
      <c r="P643" s="456" t="str">
        <f t="shared" si="5"/>
        <v/>
      </c>
      <c r="Q643" s="457">
        <f t="shared" si="6"/>
        <v>0</v>
      </c>
      <c r="R643" s="458"/>
      <c r="S643" s="459" t="str">
        <f t="array" ref="S643">IF(B643="","",XLOOKUP($B643,Product,'Product List'!D:D))</f>
        <v/>
      </c>
      <c r="T643" s="454" t="str">
        <f t="array" ref="T643">IF(B643="","",XLOOKUP($B643,Product,'Product List'!E:E))</f>
        <v/>
      </c>
      <c r="U643" s="454" t="str">
        <f t="array" ref="U643">IF(B643="","",XLOOKUP($B643,Product,'Product List'!F:F))</f>
        <v/>
      </c>
      <c r="V643" s="454" t="str">
        <f t="array" ref="V643">IF(B643="","",XLOOKUP($B643,Product,'Product List'!G:G))</f>
        <v/>
      </c>
      <c r="W643" s="434"/>
      <c r="X643" s="434" t="str">
        <f t="array" ref="X643">iferror(xlookup(B643,'Product List'!A:A,'Product List'!P:P),"")</f>
        <v/>
      </c>
      <c r="Y643" s="434">
        <f t="shared" si="10"/>
        <v>0</v>
      </c>
      <c r="Z643" s="434"/>
    </row>
    <row r="644" ht="14.25" customHeight="1">
      <c r="A644" s="454"/>
      <c r="B644" s="448"/>
      <c r="C644" s="454"/>
      <c r="D644" s="487"/>
      <c r="E644" s="487"/>
      <c r="F644" s="487"/>
      <c r="G644" s="487">
        <f t="shared" si="1"/>
        <v>0</v>
      </c>
      <c r="H644" s="451" t="str">
        <f t="shared" si="2"/>
        <v/>
      </c>
      <c r="I644" s="452" t="str">
        <f t="shared" si="8"/>
        <v/>
      </c>
      <c r="J644" s="477"/>
      <c r="K644" s="434"/>
      <c r="L644" s="454" t="str">
        <f t="shared" si="3"/>
        <v/>
      </c>
      <c r="M644" s="455" t="str">
        <f t="array" ref="M644">(IFERROR(if(K644="",IF(J644="","",XLOOKUP(L644,Personnel!$B$4:$G$4,Personnel!$B$5:$G$5)),xLOOKUP(L644,Personnel!$B$4:$G$4,Personnel!$B$6:$G$6)),""))</f>
        <v/>
      </c>
      <c r="N644" s="455">
        <f t="shared" si="4"/>
        <v>0</v>
      </c>
      <c r="O644" s="434"/>
      <c r="P644" s="456" t="str">
        <f t="shared" si="5"/>
        <v/>
      </c>
      <c r="Q644" s="457">
        <f t="shared" si="6"/>
        <v>0</v>
      </c>
      <c r="R644" s="458"/>
      <c r="S644" s="459" t="str">
        <f t="array" ref="S644">IF(B644="","",XLOOKUP($B644,Product,'Product List'!D:D))</f>
        <v/>
      </c>
      <c r="T644" s="454" t="str">
        <f t="array" ref="T644">IF(B644="","",XLOOKUP($B644,Product,'Product List'!E:E))</f>
        <v/>
      </c>
      <c r="U644" s="454" t="str">
        <f t="array" ref="U644">IF(B644="","",XLOOKUP($B644,Product,'Product List'!F:F))</f>
        <v/>
      </c>
      <c r="V644" s="454" t="str">
        <f t="array" ref="V644">IF(B644="","",XLOOKUP($B644,Product,'Product List'!G:G))</f>
        <v/>
      </c>
      <c r="W644" s="434"/>
      <c r="X644" s="434" t="str">
        <f t="array" ref="X644">iferror(xlookup(B644,'Product List'!A:A,'Product List'!P:P),"")</f>
        <v/>
      </c>
      <c r="Y644" s="434">
        <f t="shared" si="10"/>
        <v>0</v>
      </c>
      <c r="Z644" s="434"/>
    </row>
    <row r="645" ht="14.25" customHeight="1">
      <c r="A645" s="454"/>
      <c r="B645" s="448"/>
      <c r="C645" s="454"/>
      <c r="D645" s="487"/>
      <c r="E645" s="487"/>
      <c r="F645" s="487"/>
      <c r="G645" s="487">
        <f t="shared" si="1"/>
        <v>0</v>
      </c>
      <c r="H645" s="451" t="str">
        <f t="shared" si="2"/>
        <v/>
      </c>
      <c r="I645" s="452" t="str">
        <f t="shared" si="8"/>
        <v/>
      </c>
      <c r="J645" s="477"/>
      <c r="K645" s="434"/>
      <c r="L645" s="454" t="str">
        <f t="shared" si="3"/>
        <v/>
      </c>
      <c r="M645" s="455" t="str">
        <f t="array" ref="M645">(IFERROR(if(K645="",IF(J645="","",XLOOKUP(L645,Personnel!$B$4:$G$4,Personnel!$B$5:$G$5)),xLOOKUP(L645,Personnel!$B$4:$G$4,Personnel!$B$6:$G$6)),""))</f>
        <v/>
      </c>
      <c r="N645" s="455">
        <f t="shared" si="4"/>
        <v>0</v>
      </c>
      <c r="O645" s="434"/>
      <c r="P645" s="456" t="str">
        <f t="shared" si="5"/>
        <v/>
      </c>
      <c r="Q645" s="457">
        <f t="shared" si="6"/>
        <v>0</v>
      </c>
      <c r="R645" s="458"/>
      <c r="S645" s="459" t="str">
        <f t="array" ref="S645">IF(B645="","",XLOOKUP($B645,Product,'Product List'!D:D))</f>
        <v/>
      </c>
      <c r="T645" s="454" t="str">
        <f t="array" ref="T645">IF(B645="","",XLOOKUP($B645,Product,'Product List'!E:E))</f>
        <v/>
      </c>
      <c r="U645" s="454" t="str">
        <f t="array" ref="U645">IF(B645="","",XLOOKUP($B645,Product,'Product List'!F:F))</f>
        <v/>
      </c>
      <c r="V645" s="454" t="str">
        <f t="array" ref="V645">IF(B645="","",XLOOKUP($B645,Product,'Product List'!G:G))</f>
        <v/>
      </c>
      <c r="W645" s="434"/>
      <c r="X645" s="434" t="str">
        <f t="array" ref="X645">iferror(xlookup(B645,'Product List'!A:A,'Product List'!P:P),"")</f>
        <v/>
      </c>
      <c r="Y645" s="434">
        <f t="shared" si="10"/>
        <v>0</v>
      </c>
      <c r="Z645" s="434"/>
    </row>
    <row r="646" ht="14.25" customHeight="1">
      <c r="A646" s="454"/>
      <c r="B646" s="448"/>
      <c r="C646" s="454"/>
      <c r="D646" s="487"/>
      <c r="E646" s="487"/>
      <c r="F646" s="487"/>
      <c r="G646" s="487">
        <f t="shared" si="1"/>
        <v>0</v>
      </c>
      <c r="H646" s="451" t="str">
        <f t="shared" si="2"/>
        <v/>
      </c>
      <c r="I646" s="452" t="str">
        <f t="shared" si="8"/>
        <v/>
      </c>
      <c r="J646" s="477"/>
      <c r="K646" s="434"/>
      <c r="L646" s="454" t="str">
        <f t="shared" si="3"/>
        <v/>
      </c>
      <c r="M646" s="455" t="str">
        <f t="array" ref="M646">(IFERROR(if(K646="",IF(J646="","",XLOOKUP(L646,Personnel!$B$4:$G$4,Personnel!$B$5:$G$5)),xLOOKUP(L646,Personnel!$B$4:$G$4,Personnel!$B$6:$G$6)),""))</f>
        <v/>
      </c>
      <c r="N646" s="455">
        <f t="shared" si="4"/>
        <v>0</v>
      </c>
      <c r="O646" s="434"/>
      <c r="P646" s="456" t="str">
        <f t="shared" si="5"/>
        <v/>
      </c>
      <c r="Q646" s="457">
        <f t="shared" si="6"/>
        <v>0</v>
      </c>
      <c r="R646" s="458"/>
      <c r="S646" s="459" t="str">
        <f t="array" ref="S646">IF(B646="","",XLOOKUP($B646,Product,'Product List'!D:D))</f>
        <v/>
      </c>
      <c r="T646" s="454" t="str">
        <f t="array" ref="T646">IF(B646="","",XLOOKUP($B646,Product,'Product List'!E:E))</f>
        <v/>
      </c>
      <c r="U646" s="454" t="str">
        <f t="array" ref="U646">IF(B646="","",XLOOKUP($B646,Product,'Product List'!F:F))</f>
        <v/>
      </c>
      <c r="V646" s="454" t="str">
        <f t="array" ref="V646">IF(B646="","",XLOOKUP($B646,Product,'Product List'!G:G))</f>
        <v/>
      </c>
      <c r="W646" s="434"/>
      <c r="X646" s="434" t="str">
        <f t="array" ref="X646">iferror(xlookup(B646,'Product List'!A:A,'Product List'!P:P),"")</f>
        <v/>
      </c>
      <c r="Y646" s="434">
        <f t="shared" si="10"/>
        <v>0</v>
      </c>
      <c r="Z646" s="434"/>
    </row>
    <row r="647" ht="14.25" customHeight="1">
      <c r="A647" s="454"/>
      <c r="B647" s="448"/>
      <c r="C647" s="454"/>
      <c r="D647" s="487"/>
      <c r="E647" s="487"/>
      <c r="F647" s="487"/>
      <c r="G647" s="487">
        <f t="shared" si="1"/>
        <v>0</v>
      </c>
      <c r="H647" s="451" t="str">
        <f t="shared" si="2"/>
        <v/>
      </c>
      <c r="I647" s="452" t="str">
        <f t="shared" si="8"/>
        <v/>
      </c>
      <c r="J647" s="477"/>
      <c r="K647" s="434"/>
      <c r="L647" s="454" t="str">
        <f t="shared" si="3"/>
        <v/>
      </c>
      <c r="M647" s="455" t="str">
        <f t="array" ref="M647">(IFERROR(if(K647="",IF(J647="","",XLOOKUP(L647,Personnel!$B$4:$G$4,Personnel!$B$5:$G$5)),xLOOKUP(L647,Personnel!$B$4:$G$4,Personnel!$B$6:$G$6)),""))</f>
        <v/>
      </c>
      <c r="N647" s="455">
        <f t="shared" si="4"/>
        <v>0</v>
      </c>
      <c r="O647" s="434"/>
      <c r="P647" s="456" t="str">
        <f t="shared" si="5"/>
        <v/>
      </c>
      <c r="Q647" s="457">
        <f t="shared" si="6"/>
        <v>0</v>
      </c>
      <c r="R647" s="458"/>
      <c r="S647" s="459" t="str">
        <f t="array" ref="S647">IF(B647="","",XLOOKUP($B647,Product,'Product List'!D:D))</f>
        <v/>
      </c>
      <c r="T647" s="454" t="str">
        <f t="array" ref="T647">IF(B647="","",XLOOKUP($B647,Product,'Product List'!E:E))</f>
        <v/>
      </c>
      <c r="U647" s="454" t="str">
        <f t="array" ref="U647">IF(B647="","",XLOOKUP($B647,Product,'Product List'!F:F))</f>
        <v/>
      </c>
      <c r="V647" s="454" t="str">
        <f t="array" ref="V647">IF(B647="","",XLOOKUP($B647,Product,'Product List'!G:G))</f>
        <v/>
      </c>
      <c r="W647" s="434"/>
      <c r="X647" s="434" t="str">
        <f t="array" ref="X647">iferror(xlookup(B647,'Product List'!A:A,'Product List'!P:P),"")</f>
        <v/>
      </c>
      <c r="Y647" s="434">
        <f t="shared" si="10"/>
        <v>0</v>
      </c>
      <c r="Z647" s="434"/>
    </row>
  </sheetData>
  <autoFilter ref="$A$2:$Z$647"/>
  <mergeCells count="1">
    <mergeCell ref="S1:V1"/>
  </mergeCells>
  <conditionalFormatting sqref="G1:H647">
    <cfRule type="cellIs" dxfId="0" priority="1" operator="equal">
      <formula>0</formula>
    </cfRule>
  </conditionalFormatting>
  <dataValidations>
    <dataValidation type="list" allowBlank="1" showErrorMessage="1" sqref="B3:B647">
      <formula1>Product</formula1>
    </dataValidation>
    <dataValidation type="list" allowBlank="1" showErrorMessage="1" sqref="A3:A647">
      <formula1>Names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3.88"/>
    <col customWidth="1" min="3" max="3" width="10.63"/>
    <col customWidth="1" min="4" max="4" width="12.0"/>
    <col customWidth="1" min="5" max="5" width="10.25"/>
    <col customWidth="1" min="6" max="10" width="8.63"/>
    <col customWidth="1" min="11" max="11" width="9.63"/>
    <col customWidth="1" min="12" max="12" width="8.63"/>
    <col customWidth="1" min="13" max="13" width="10.25"/>
    <col customWidth="1" min="14" max="26" width="8.63"/>
  </cols>
  <sheetData>
    <row r="1" ht="14.25" customHeight="1">
      <c r="A1" s="524" t="s">
        <v>2</v>
      </c>
      <c r="B1" s="524" t="s">
        <v>4172</v>
      </c>
      <c r="C1" s="524" t="s">
        <v>4173</v>
      </c>
      <c r="D1" s="524" t="s">
        <v>4174</v>
      </c>
      <c r="E1" s="524" t="s">
        <v>4175</v>
      </c>
      <c r="F1" s="524" t="s">
        <v>4176</v>
      </c>
      <c r="G1" s="524" t="s">
        <v>4175</v>
      </c>
      <c r="H1" s="524" t="s">
        <v>4177</v>
      </c>
      <c r="I1" s="524" t="s">
        <v>4175</v>
      </c>
      <c r="J1" s="524" t="s">
        <v>4178</v>
      </c>
      <c r="K1" s="524" t="s">
        <v>4175</v>
      </c>
      <c r="L1" s="524" t="s">
        <v>4179</v>
      </c>
      <c r="M1" s="524" t="s">
        <v>4175</v>
      </c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</row>
    <row r="2" ht="14.25" customHeight="1">
      <c r="A2" s="7" t="str">
        <f>Personnel!A11</f>
        <v>Audrey Migliaccio</v>
      </c>
      <c r="B2" s="525">
        <f t="array" ref="B2">IFERROR(XLOOKUP(A2,Personnel!A:A,Personnel!C:C),"")</f>
        <v>67.633335</v>
      </c>
      <c r="C2" s="116">
        <f t="shared" ref="C2:C23" si="1">IFERROR(SUM(D2:M2),"")</f>
        <v>848.943335</v>
      </c>
      <c r="D2" s="116">
        <f t="array" ref="D2">IFERROR(XLOOKUP($A2,Personnel!$A:$A,Personnel!U:U),"")</f>
        <v>523.269998</v>
      </c>
      <c r="E2" s="116"/>
      <c r="F2" s="116">
        <f t="array" ref="F2">IFERROR(XLOOKUP($A2,Personnel!$A:$A,Personnel!AE:AE),"")</f>
        <v>325.673337</v>
      </c>
      <c r="G2" s="116"/>
      <c r="H2" s="116">
        <f t="array" ref="H2">IFERROR(XLOOKUP($A2,Personnel!$A:$A,Personnel!AO:AO),"")</f>
        <v>0</v>
      </c>
      <c r="I2" s="116"/>
      <c r="J2" s="116">
        <f t="array" ref="J2">IFERROR(XLOOKUP($A2,Personnel!$A:$A,Personnel!AY:AY),"")</f>
        <v>0</v>
      </c>
      <c r="K2" s="116"/>
      <c r="L2" s="116">
        <f t="array" ref="L2">IFERROR(XLOOKUP($A2,Personnel!$A:$A,Personnel!BI:BI),"")</f>
        <v>0</v>
      </c>
      <c r="M2" s="116"/>
    </row>
    <row r="3" ht="14.25" customHeight="1">
      <c r="A3" s="7" t="str">
        <f>Personnel!A13</f>
        <v>Filip Kurinec</v>
      </c>
      <c r="B3" s="525">
        <f t="array" ref="B3">IFERROR(XLOOKUP(A3,Personnel!A:A,Personnel!C:C),"")</f>
        <v>67.566666</v>
      </c>
      <c r="C3" s="116">
        <f t="shared" si="1"/>
        <v>977.0873249</v>
      </c>
      <c r="D3" s="116">
        <f t="array" ref="D3">IFERROR(XLOOKUP($A3,Personnel!$A:$A,Personnel!U:U),"")</f>
        <v>541.35</v>
      </c>
      <c r="E3" s="116"/>
      <c r="F3" s="116">
        <f t="array" ref="F3">IFERROR(XLOOKUP($A3,Personnel!$A:$A,Personnel!AE:AE),"")</f>
        <v>435.7373249</v>
      </c>
      <c r="G3" s="116"/>
      <c r="H3" s="116">
        <f t="array" ref="H3">IFERROR(XLOOKUP($A3,Personnel!$A:$A,Personnel!AO:AO),"")</f>
        <v>0</v>
      </c>
      <c r="I3" s="116"/>
      <c r="J3" s="116">
        <f t="array" ref="J3">IFERROR(XLOOKUP($A3,Personnel!$A:$A,Personnel!AY:AY),"")</f>
        <v>0</v>
      </c>
      <c r="K3" s="116"/>
      <c r="L3" s="116">
        <f t="array" ref="L3">IFERROR(XLOOKUP($A3,Personnel!$A:$A,Personnel!BI:BI),"")</f>
        <v>0</v>
      </c>
      <c r="M3" s="116"/>
    </row>
    <row r="4" ht="14.25" customHeight="1">
      <c r="A4" s="7" t="str">
        <f>Personnel!A14</f>
        <v>Georgeta Videanu</v>
      </c>
      <c r="B4" s="525">
        <f t="array" ref="B4">IFERROR(XLOOKUP(A4,Personnel!A:A,Personnel!C:C),"")</f>
        <v>67.483334</v>
      </c>
      <c r="C4" s="116">
        <f t="shared" si="1"/>
        <v>696.99</v>
      </c>
      <c r="D4" s="116">
        <f t="array" ref="D4">IFERROR(XLOOKUP($A4,Personnel!$A:$A,Personnel!U:U),"")</f>
        <v>485.68</v>
      </c>
      <c r="E4" s="116"/>
      <c r="F4" s="116">
        <f t="array" ref="F4">IFERROR(XLOOKUP($A4,Personnel!$A:$A,Personnel!AE:AE),"")</f>
        <v>211.31</v>
      </c>
      <c r="G4" s="116"/>
      <c r="H4" s="116">
        <f t="array" ref="H4">IFERROR(XLOOKUP($A4,Personnel!$A:$A,Personnel!AO:AO),"")</f>
        <v>0</v>
      </c>
      <c r="I4" s="116"/>
      <c r="J4" s="116">
        <f t="array" ref="J4">IFERROR(XLOOKUP($A4,Personnel!$A:$A,Personnel!AY:AY),"")</f>
        <v>0</v>
      </c>
      <c r="K4" s="116"/>
      <c r="L4" s="116">
        <f t="array" ref="L4">IFERROR(XLOOKUP($A4,Personnel!$A:$A,Personnel!BI:BI),"")</f>
        <v>0</v>
      </c>
      <c r="M4" s="116"/>
    </row>
    <row r="5" ht="14.25" customHeight="1">
      <c r="A5" s="7" t="str">
        <f>Personnel!A15</f>
        <v>Gheorghe Hutu</v>
      </c>
      <c r="B5" s="525">
        <f t="array" ref="B5">IFERROR(XLOOKUP(A5,Personnel!A:A,Personnel!C:C),"")</f>
        <v>67.450001</v>
      </c>
      <c r="C5" s="116">
        <f t="shared" si="1"/>
        <v>820.57</v>
      </c>
      <c r="D5" s="116">
        <f t="array" ref="D5">IFERROR(XLOOKUP($A5,Personnel!$A:$A,Personnel!U:U),"")</f>
        <v>482.36</v>
      </c>
      <c r="E5" s="116"/>
      <c r="F5" s="116">
        <f t="array" ref="F5">IFERROR(XLOOKUP($A5,Personnel!$A:$A,Personnel!AE:AE),"")</f>
        <v>338.21</v>
      </c>
      <c r="G5" s="116"/>
      <c r="H5" s="116">
        <f t="array" ref="H5">IFERROR(XLOOKUP($A5,Personnel!$A:$A,Personnel!AO:AO),"")</f>
        <v>0</v>
      </c>
      <c r="I5" s="116"/>
      <c r="J5" s="116">
        <f t="array" ref="J5">IFERROR(XLOOKUP($A5,Personnel!$A:$A,Personnel!AY:AY),"")</f>
        <v>0</v>
      </c>
      <c r="K5" s="116"/>
      <c r="L5" s="116">
        <f t="array" ref="L5">IFERROR(XLOOKUP($A5,Personnel!$A:$A,Personnel!BI:BI),"")</f>
        <v>0</v>
      </c>
      <c r="M5" s="116"/>
    </row>
    <row r="6" ht="14.25" customHeight="1">
      <c r="A6" s="7" t="str">
        <f>Personnel!A16</f>
        <v/>
      </c>
      <c r="B6" s="525" t="str">
        <f t="array" ref="B6">IFERROR(XLOOKUP(A6,Personnel!A:A,Personnel!C:C),"")</f>
        <v/>
      </c>
      <c r="C6" s="116">
        <f t="shared" si="1"/>
        <v>0</v>
      </c>
      <c r="D6" s="116" t="str">
        <f t="array" ref="D6">IFERROR(XLOOKUP($A6,Personnel!$A:$A,Personnel!U:U),"")</f>
        <v/>
      </c>
      <c r="E6" s="116"/>
      <c r="F6" s="116" t="str">
        <f t="array" ref="F6">IFERROR(XLOOKUP($A6,Personnel!$A:$A,Personnel!AE:AE),"")</f>
        <v/>
      </c>
      <c r="G6" s="116"/>
      <c r="H6" s="116" t="str">
        <f t="array" ref="H6">IFERROR(XLOOKUP($A6,Personnel!$A:$A,Personnel!AO:AO),"")</f>
        <v/>
      </c>
      <c r="I6" s="116"/>
      <c r="J6" s="116" t="str">
        <f t="array" ref="J6">IFERROR(XLOOKUP($A6,Personnel!$A:$A,Personnel!AY:AY),"")</f>
        <v/>
      </c>
      <c r="K6" s="116"/>
      <c r="L6" s="116" t="str">
        <f t="array" ref="L6">IFERROR(XLOOKUP($A6,Personnel!$A:$A,Personnel!BI:BI),"")</f>
        <v/>
      </c>
      <c r="M6" s="116"/>
    </row>
    <row r="7" ht="14.25" customHeight="1">
      <c r="A7" s="7" t="str">
        <f>Personnel!A17</f>
        <v>Izabela Walicht</v>
      </c>
      <c r="B7" s="525">
        <f t="array" ref="B7">IFERROR(XLOOKUP(A7,Personnel!A:A,Personnel!C:C),"")</f>
        <v>67.133336</v>
      </c>
      <c r="C7" s="116">
        <f t="shared" si="1"/>
        <v>876.95</v>
      </c>
      <c r="D7" s="116">
        <f t="array" ref="D7">IFERROR(XLOOKUP($A7,Personnel!$A:$A,Personnel!U:U),"")</f>
        <v>496.6</v>
      </c>
      <c r="E7" s="116"/>
      <c r="F7" s="116">
        <f t="array" ref="F7">IFERROR(XLOOKUP($A7,Personnel!$A:$A,Personnel!AE:AE),"")</f>
        <v>380.35</v>
      </c>
      <c r="G7" s="116"/>
      <c r="H7" s="116">
        <f t="array" ref="H7">IFERROR(XLOOKUP($A7,Personnel!$A:$A,Personnel!AO:AO),"")</f>
        <v>0</v>
      </c>
      <c r="I7" s="116"/>
      <c r="J7" s="116">
        <f t="array" ref="J7">IFERROR(XLOOKUP($A7,Personnel!$A:$A,Personnel!AY:AY),"")</f>
        <v>0</v>
      </c>
      <c r="K7" s="116"/>
      <c r="L7" s="116">
        <f t="array" ref="L7">IFERROR(XLOOKUP($A7,Personnel!$A:$A,Personnel!BI:BI),"")</f>
        <v>0</v>
      </c>
      <c r="M7" s="116"/>
    </row>
    <row r="8" ht="14.25" customHeight="1">
      <c r="A8" s="7" t="str">
        <f>#REF!</f>
        <v>#REF!</v>
      </c>
      <c r="B8" s="525" t="str">
        <f t="array" ref="B8">IFERROR(XLOOKUP(A8,Personnel!A:A,Personnel!C:C),"")</f>
        <v/>
      </c>
      <c r="C8" s="116">
        <f t="shared" si="1"/>
        <v>0</v>
      </c>
      <c r="D8" s="116" t="str">
        <f t="array" ref="D8">IFERROR(XLOOKUP($A8,Personnel!$A:$A,Personnel!U:U),"")</f>
        <v/>
      </c>
      <c r="E8" s="116"/>
      <c r="F8" s="116" t="str">
        <f t="array" ref="F8">IFERROR(XLOOKUP($A8,Personnel!$A:$A,Personnel!AE:AE),"")</f>
        <v/>
      </c>
      <c r="G8" s="116"/>
      <c r="H8" s="116" t="str">
        <f t="array" ref="H8">IFERROR(XLOOKUP($A8,Personnel!$A:$A,Personnel!AO:AO),"")</f>
        <v/>
      </c>
      <c r="I8" s="116"/>
      <c r="J8" s="116" t="str">
        <f t="array" ref="J8">IFERROR(XLOOKUP($A8,Personnel!$A:$A,Personnel!AY:AY),"")</f>
        <v/>
      </c>
      <c r="K8" s="116"/>
      <c r="L8" s="116" t="str">
        <f t="array" ref="L8">IFERROR(XLOOKUP($A8,Personnel!$A:$A,Personnel!BI:BI),"")</f>
        <v/>
      </c>
      <c r="M8" s="116"/>
    </row>
    <row r="9" ht="14.25" customHeight="1">
      <c r="A9" s="7" t="str">
        <f>Personnel!A18</f>
        <v>Katie Hammond</v>
      </c>
      <c r="B9" s="525">
        <f t="array" ref="B9">IFERROR(XLOOKUP(A9,Personnel!A:A,Personnel!C:C),"")</f>
        <v>31.899999</v>
      </c>
      <c r="C9" s="116">
        <f t="shared" si="1"/>
        <v>413.809</v>
      </c>
      <c r="D9" s="116">
        <f t="array" ref="D9">IFERROR(XLOOKUP($A9,Personnel!$A:$A,Personnel!U:U),"")</f>
        <v>209.47</v>
      </c>
      <c r="E9" s="116"/>
      <c r="F9" s="116">
        <f t="array" ref="F9">IFERROR(XLOOKUP($A9,Personnel!$A:$A,Personnel!AE:AE),"")</f>
        <v>204.339</v>
      </c>
      <c r="G9" s="116"/>
      <c r="H9" s="116">
        <f t="array" ref="H9">IFERROR(XLOOKUP($A9,Personnel!$A:$A,Personnel!AO:AO),"")</f>
        <v>0</v>
      </c>
      <c r="I9" s="116"/>
      <c r="J9" s="116">
        <f t="array" ref="J9">IFERROR(XLOOKUP($A9,Personnel!$A:$A,Personnel!AY:AY),"")</f>
        <v>0</v>
      </c>
      <c r="K9" s="116"/>
      <c r="L9" s="116">
        <f t="array" ref="L9">IFERROR(XLOOKUP($A9,Personnel!$A:$A,Personnel!BI:BI),"")</f>
        <v>0</v>
      </c>
      <c r="M9" s="116"/>
    </row>
    <row r="10" ht="14.25" customHeight="1">
      <c r="A10" s="7" t="str">
        <f>Personnel!A19</f>
        <v>Lucie Sicova</v>
      </c>
      <c r="B10" s="525">
        <f t="array" ref="B10">IFERROR(XLOOKUP(A10,Personnel!A:A,Personnel!C:C),"")</f>
        <v>0</v>
      </c>
      <c r="C10" s="116">
        <f t="shared" si="1"/>
        <v>0</v>
      </c>
      <c r="D10" s="116">
        <f t="array" ref="D10">IFERROR(XLOOKUP($A10,Personnel!$A:$A,Personnel!U:U),"")</f>
        <v>0</v>
      </c>
      <c r="E10" s="116"/>
      <c r="F10" s="116">
        <f t="array" ref="F10">IFERROR(XLOOKUP($A10,Personnel!$A:$A,Personnel!AE:AE),"")</f>
        <v>0</v>
      </c>
      <c r="G10" s="116"/>
      <c r="H10" s="116">
        <f t="array" ref="H10">IFERROR(XLOOKUP($A10,Personnel!$A:$A,Personnel!AO:AO),"")</f>
        <v>0</v>
      </c>
      <c r="I10" s="116"/>
      <c r="J10" s="116">
        <f t="array" ref="J10">IFERROR(XLOOKUP($A10,Personnel!$A:$A,Personnel!AY:AY),"")</f>
        <v>0</v>
      </c>
      <c r="K10" s="116"/>
      <c r="L10" s="116">
        <f t="array" ref="L10">IFERROR(XLOOKUP($A10,Personnel!$A:$A,Personnel!BI:BI),"")</f>
        <v>0</v>
      </c>
      <c r="M10" s="116"/>
    </row>
    <row r="11" ht="14.25" customHeight="1">
      <c r="A11" s="7" t="str">
        <f>Personnel!A20</f>
        <v>Lucie Vondrakova</v>
      </c>
      <c r="B11" s="525">
        <f t="array" ref="B11">IFERROR(XLOOKUP(A11,Personnel!A:A,Personnel!C:C),"")</f>
        <v>5.15</v>
      </c>
      <c r="C11" s="116">
        <f t="shared" si="1"/>
        <v>72.76</v>
      </c>
      <c r="D11" s="116">
        <f t="array" ref="D11">IFERROR(XLOOKUP($A11,Personnel!$A:$A,Personnel!U:U),"")</f>
        <v>0</v>
      </c>
      <c r="E11" s="116"/>
      <c r="F11" s="116">
        <f t="array" ref="F11">IFERROR(XLOOKUP($A11,Personnel!$A:$A,Personnel!AE:AE),"")</f>
        <v>72.76</v>
      </c>
      <c r="G11" s="116"/>
      <c r="H11" s="116">
        <f t="array" ref="H11">IFERROR(XLOOKUP($A11,Personnel!$A:$A,Personnel!AO:AO),"")</f>
        <v>0</v>
      </c>
      <c r="I11" s="116"/>
      <c r="J11" s="116">
        <f t="array" ref="J11">IFERROR(XLOOKUP($A11,Personnel!$A:$A,Personnel!AY:AY),"")</f>
        <v>0</v>
      </c>
      <c r="K11" s="116"/>
      <c r="L11" s="116">
        <f t="array" ref="L11">IFERROR(XLOOKUP($A11,Personnel!$A:$A,Personnel!BI:BI),"")</f>
        <v>0</v>
      </c>
      <c r="M11" s="116"/>
    </row>
    <row r="12" ht="14.25" customHeight="1">
      <c r="A12" s="7" t="str">
        <f>Personnel!A21</f>
        <v/>
      </c>
      <c r="B12" s="525" t="str">
        <f t="array" ref="B12">IFERROR(XLOOKUP(A12,Personnel!A:A,Personnel!C:C),"")</f>
        <v/>
      </c>
      <c r="C12" s="116">
        <f t="shared" si="1"/>
        <v>0</v>
      </c>
      <c r="D12" s="116" t="str">
        <f t="array" ref="D12">IFERROR(XLOOKUP($A12,Personnel!$A:$A,Personnel!U:U),"")</f>
        <v/>
      </c>
      <c r="E12" s="116"/>
      <c r="F12" s="116" t="str">
        <f t="array" ref="F12">IFERROR(XLOOKUP($A12,Personnel!$A:$A,Personnel!AE:AE),"")</f>
        <v/>
      </c>
      <c r="G12" s="116"/>
      <c r="H12" s="116" t="str">
        <f t="array" ref="H12">IFERROR(XLOOKUP($A12,Personnel!$A:$A,Personnel!AO:AO),"")</f>
        <v/>
      </c>
      <c r="I12" s="116"/>
      <c r="J12" s="116" t="str">
        <f t="array" ref="J12">IFERROR(XLOOKUP($A12,Personnel!$A:$A,Personnel!AY:AY),"")</f>
        <v/>
      </c>
      <c r="K12" s="116"/>
      <c r="L12" s="116" t="str">
        <f t="array" ref="L12">IFERROR(XLOOKUP($A12,Personnel!$A:$A,Personnel!BI:BI),"")</f>
        <v/>
      </c>
      <c r="M12" s="116"/>
    </row>
    <row r="13" ht="14.25" customHeight="1">
      <c r="A13" s="7" t="str">
        <f>Personnel!A22</f>
        <v>Marija Morgunova</v>
      </c>
      <c r="B13" s="525">
        <f t="array" ref="B13">IFERROR(XLOOKUP(A13,Personnel!A:A,Personnel!C:C),"")</f>
        <v>64.516666</v>
      </c>
      <c r="C13" s="116">
        <f t="shared" si="1"/>
        <v>962.91</v>
      </c>
      <c r="D13" s="116">
        <f t="array" ref="D13">IFERROR(XLOOKUP($A13,Personnel!$A:$A,Personnel!U:U),"")</f>
        <v>518.91</v>
      </c>
      <c r="E13" s="116"/>
      <c r="F13" s="116">
        <f t="array" ref="F13">IFERROR(XLOOKUP($A13,Personnel!$A:$A,Personnel!AE:AE),"")</f>
        <v>444</v>
      </c>
      <c r="G13" s="116"/>
      <c r="H13" s="116">
        <f t="array" ref="H13">IFERROR(XLOOKUP($A13,Personnel!$A:$A,Personnel!AO:AO),"")</f>
        <v>0</v>
      </c>
      <c r="I13" s="116"/>
      <c r="J13" s="116">
        <f t="array" ref="J13">IFERROR(XLOOKUP($A13,Personnel!$A:$A,Personnel!AY:AY),"")</f>
        <v>0</v>
      </c>
      <c r="K13" s="116"/>
      <c r="L13" s="116">
        <f t="array" ref="L13">IFERROR(XLOOKUP($A13,Personnel!$A:$A,Personnel!BI:BI),"")</f>
        <v>0</v>
      </c>
      <c r="M13" s="116"/>
    </row>
    <row r="14" ht="14.25" customHeight="1">
      <c r="A14" s="7" t="str">
        <f>Personnel!A23</f>
        <v>Monika Kamionska</v>
      </c>
      <c r="B14" s="525">
        <f t="array" ref="B14">IFERROR(XLOOKUP(A14,Personnel!A:A,Personnel!C:C),"")</f>
        <v>65.983333</v>
      </c>
      <c r="C14" s="116">
        <f t="shared" si="1"/>
        <v>891.13</v>
      </c>
      <c r="D14" s="116">
        <f t="array" ref="D14">IFERROR(XLOOKUP($A14,Personnel!$A:$A,Personnel!U:U),"")</f>
        <v>492.11</v>
      </c>
      <c r="E14" s="116"/>
      <c r="F14" s="116">
        <f t="array" ref="F14">IFERROR(XLOOKUP($A14,Personnel!$A:$A,Personnel!AE:AE),"")</f>
        <v>399.02</v>
      </c>
      <c r="G14" s="116"/>
      <c r="H14" s="116">
        <f t="array" ref="H14">IFERROR(XLOOKUP($A14,Personnel!$A:$A,Personnel!AO:AO),"")</f>
        <v>0</v>
      </c>
      <c r="I14" s="116"/>
      <c r="J14" s="116">
        <f t="array" ref="J14">IFERROR(XLOOKUP($A14,Personnel!$A:$A,Personnel!AY:AY),"")</f>
        <v>0</v>
      </c>
      <c r="K14" s="116"/>
      <c r="L14" s="116">
        <f t="array" ref="L14">IFERROR(XLOOKUP($A14,Personnel!$A:$A,Personnel!BI:BI),"")</f>
        <v>0</v>
      </c>
      <c r="M14" s="116"/>
    </row>
    <row r="15" ht="14.25" customHeight="1">
      <c r="A15" s="7" t="str">
        <f>Personnel!A24</f>
        <v>Oana Vuta</v>
      </c>
      <c r="B15" s="525">
        <f t="array" ref="B15">IFERROR(XLOOKUP(A15,Personnel!A:A,Personnel!C:C),"")</f>
        <v>61.2</v>
      </c>
      <c r="C15" s="116">
        <f t="shared" si="1"/>
        <v>844.05</v>
      </c>
      <c r="D15" s="116">
        <f t="array" ref="D15">IFERROR(XLOOKUP($A15,Personnel!$A:$A,Personnel!U:U),"")</f>
        <v>503.37</v>
      </c>
      <c r="E15" s="116"/>
      <c r="F15" s="116">
        <f t="array" ref="F15">IFERROR(XLOOKUP($A15,Personnel!$A:$A,Personnel!AE:AE),"")</f>
        <v>340.68</v>
      </c>
      <c r="G15" s="116"/>
      <c r="H15" s="116">
        <f t="array" ref="H15">IFERROR(XLOOKUP($A15,Personnel!$A:$A,Personnel!AO:AO),"")</f>
        <v>0</v>
      </c>
      <c r="I15" s="116"/>
      <c r="J15" s="116">
        <f t="array" ref="J15">IFERROR(XLOOKUP($A15,Personnel!$A:$A,Personnel!AY:AY),"")</f>
        <v>0</v>
      </c>
      <c r="K15" s="116"/>
      <c r="L15" s="116">
        <f t="array" ref="L15">IFERROR(XLOOKUP($A15,Personnel!$A:$A,Personnel!BI:BI),"")</f>
        <v>0</v>
      </c>
      <c r="M15" s="116"/>
    </row>
    <row r="16" ht="14.25" customHeight="1">
      <c r="A16" s="7" t="str">
        <f>Personnel!A25</f>
        <v>Olga Belanova</v>
      </c>
      <c r="B16" s="525">
        <f t="array" ref="B16">IFERROR(XLOOKUP(A16,Personnel!A:A,Personnel!C:C),"")</f>
        <v>0</v>
      </c>
      <c r="C16" s="116">
        <f t="shared" si="1"/>
        <v>0</v>
      </c>
      <c r="D16" s="116">
        <f t="array" ref="D16">IFERROR(XLOOKUP($A16,Personnel!$A:$A,Personnel!U:U),"")</f>
        <v>0</v>
      </c>
      <c r="E16" s="116"/>
      <c r="F16" s="116">
        <f t="array" ref="F16">IFERROR(XLOOKUP($A16,Personnel!$A:$A,Personnel!AE:AE),"")</f>
        <v>0</v>
      </c>
      <c r="G16" s="116"/>
      <c r="H16" s="116">
        <f t="array" ref="H16">IFERROR(XLOOKUP($A16,Personnel!$A:$A,Personnel!AO:AO),"")</f>
        <v>0</v>
      </c>
      <c r="I16" s="116"/>
      <c r="J16" s="116">
        <f t="array" ref="J16">IFERROR(XLOOKUP($A16,Personnel!$A:$A,Personnel!AY:AY),"")</f>
        <v>0</v>
      </c>
      <c r="K16" s="116"/>
      <c r="L16" s="116">
        <f t="array" ref="L16">IFERROR(XLOOKUP($A16,Personnel!$A:$A,Personnel!BI:BI),"")</f>
        <v>0</v>
      </c>
      <c r="M16" s="116"/>
    </row>
    <row r="17" ht="14.25" customHeight="1">
      <c r="A17" s="7" t="str">
        <f>Personnel!A26</f>
        <v>Zofia Baka</v>
      </c>
      <c r="B17" s="525">
        <f t="array" ref="B17">IFERROR(XLOOKUP(A17,Personnel!A:A,Personnel!C:C),"")</f>
        <v>51.8</v>
      </c>
      <c r="C17" s="116">
        <f t="shared" si="1"/>
        <v>712.4263249</v>
      </c>
      <c r="D17" s="116">
        <f t="array" ref="D17">IFERROR(XLOOKUP($A17,Personnel!$A:$A,Personnel!U:U),"")</f>
        <v>504.31</v>
      </c>
      <c r="E17" s="116"/>
      <c r="F17" s="116">
        <f t="array" ref="F17">IFERROR(XLOOKUP($A17,Personnel!$A:$A,Personnel!AE:AE),"")</f>
        <v>208.1163249</v>
      </c>
      <c r="G17" s="116"/>
      <c r="H17" s="116">
        <f t="array" ref="H17">IFERROR(XLOOKUP($A17,Personnel!$A:$A,Personnel!AO:AO),"")</f>
        <v>0</v>
      </c>
      <c r="I17" s="116"/>
      <c r="J17" s="116">
        <f t="array" ref="J17">IFERROR(XLOOKUP($A17,Personnel!$A:$A,Personnel!AY:AY),"")</f>
        <v>0</v>
      </c>
      <c r="K17" s="116"/>
      <c r="L17" s="116">
        <f t="array" ref="L17">IFERROR(XLOOKUP($A17,Personnel!$A:$A,Personnel!BI:BI),"")</f>
        <v>0</v>
      </c>
    </row>
    <row r="18" ht="14.25" customHeight="1">
      <c r="A18" s="7" t="str">
        <f>Personnel!A27</f>
        <v/>
      </c>
      <c r="B18" s="525" t="str">
        <f t="array" ref="B18">IFERROR(XLOOKUP(A18,Personnel!A:A,Personnel!C:C),"")</f>
        <v/>
      </c>
      <c r="C18" s="116">
        <f t="shared" si="1"/>
        <v>0</v>
      </c>
      <c r="D18" s="116" t="str">
        <f t="array" ref="D18">IFERROR(XLOOKUP($A18,Personnel!$A:$A,Personnel!U:U),"")</f>
        <v/>
      </c>
      <c r="E18" s="116"/>
      <c r="F18" s="116" t="str">
        <f t="array" ref="F18">IFERROR(XLOOKUP($A18,Personnel!$A:$A,Personnel!AE:AE),"")</f>
        <v/>
      </c>
      <c r="G18" s="116"/>
      <c r="H18" s="116" t="str">
        <f t="array" ref="H18">IFERROR(XLOOKUP($A18,Personnel!$A:$A,Personnel!AO:AO),"")</f>
        <v/>
      </c>
      <c r="I18" s="116"/>
      <c r="J18" s="116" t="str">
        <f t="array" ref="J18">IFERROR(XLOOKUP($A18,Personnel!$A:$A,Personnel!AY:AY),"")</f>
        <v/>
      </c>
      <c r="K18" s="116"/>
      <c r="L18" s="116" t="str">
        <f t="array" ref="L18">IFERROR(XLOOKUP($A18,Personnel!$A:$A,Personnel!BI:BI),"")</f>
        <v/>
      </c>
    </row>
    <row r="19" ht="14.25" customHeight="1">
      <c r="A19" s="7" t="str">
        <f>Personnel!A28</f>
        <v/>
      </c>
      <c r="B19" s="525" t="str">
        <f t="array" ref="B19">IFERROR(XLOOKUP(A19,Personnel!A:A,Personnel!C:C),"")</f>
        <v/>
      </c>
      <c r="C19" s="116">
        <f t="shared" si="1"/>
        <v>0</v>
      </c>
      <c r="D19" s="116" t="str">
        <f t="array" ref="D19">IFERROR(XLOOKUP($A19,Personnel!$A:$A,Personnel!U:U),"")</f>
        <v/>
      </c>
      <c r="E19" s="116"/>
      <c r="F19" s="116" t="str">
        <f t="array" ref="F19">IFERROR(XLOOKUP($A19,Personnel!$A:$A,Personnel!AE:AE),"")</f>
        <v/>
      </c>
      <c r="G19" s="116"/>
      <c r="H19" s="116" t="str">
        <f t="array" ref="H19">IFERROR(XLOOKUP($A19,Personnel!$A:$A,Personnel!AO:AO),"")</f>
        <v/>
      </c>
      <c r="I19" s="116"/>
      <c r="J19" s="116" t="str">
        <f t="array" ref="J19">IFERROR(XLOOKUP($A19,Personnel!$A:$A,Personnel!AY:AY),"")</f>
        <v/>
      </c>
      <c r="K19" s="116"/>
      <c r="L19" s="116" t="str">
        <f t="array" ref="L19">IFERROR(XLOOKUP($A19,Personnel!$A:$A,Personnel!BI:BI),"")</f>
        <v/>
      </c>
    </row>
    <row r="20" ht="14.25" customHeight="1">
      <c r="A20" s="7" t="str">
        <f>Personnel!A29</f>
        <v/>
      </c>
      <c r="B20" s="525" t="str">
        <f t="array" ref="B20">IFERROR(XLOOKUP(A20,Personnel!A:A,Personnel!C:C),"")</f>
        <v/>
      </c>
      <c r="C20" s="116">
        <f t="shared" si="1"/>
        <v>0</v>
      </c>
      <c r="D20" s="116" t="str">
        <f t="array" ref="D20">IFERROR(XLOOKUP($A20,Personnel!$A:$A,Personnel!U:U),"")</f>
        <v/>
      </c>
      <c r="E20" s="116"/>
      <c r="F20" s="116" t="str">
        <f t="array" ref="F20">IFERROR(XLOOKUP($A20,Personnel!$A:$A,Personnel!AE:AE),"")</f>
        <v/>
      </c>
      <c r="G20" s="116"/>
      <c r="H20" s="116" t="str">
        <f t="array" ref="H20">IFERROR(XLOOKUP($A20,Personnel!$A:$A,Personnel!AO:AO),"")</f>
        <v/>
      </c>
      <c r="I20" s="116"/>
      <c r="J20" s="116" t="str">
        <f t="array" ref="J20">IFERROR(XLOOKUP($A20,Personnel!$A:$A,Personnel!AY:AY),"")</f>
        <v/>
      </c>
      <c r="K20" s="116"/>
      <c r="L20" s="116" t="str">
        <f t="array" ref="L20">IFERROR(XLOOKUP($A20,Personnel!$A:$A,Personnel!BI:BI),"")</f>
        <v/>
      </c>
    </row>
    <row r="21" ht="14.25" customHeight="1">
      <c r="A21" s="7" t="str">
        <f>Personnel!A30</f>
        <v/>
      </c>
      <c r="B21" s="525" t="str">
        <f t="array" ref="B21">IFERROR(XLOOKUP(A21,Personnel!A:A,Personnel!C:C),"")</f>
        <v/>
      </c>
      <c r="C21" s="116">
        <f t="shared" si="1"/>
        <v>0</v>
      </c>
      <c r="D21" s="116" t="str">
        <f t="array" ref="D21">IFERROR(XLOOKUP($A21,Personnel!$A:$A,Personnel!U:U),"")</f>
        <v/>
      </c>
      <c r="E21" s="116"/>
      <c r="F21" s="116" t="str">
        <f t="array" ref="F21">IFERROR(XLOOKUP($A21,Personnel!$A:$A,Personnel!AE:AE),"")</f>
        <v/>
      </c>
      <c r="G21" s="116"/>
      <c r="H21" s="116" t="str">
        <f t="array" ref="H21">IFERROR(XLOOKUP($A21,Personnel!$A:$A,Personnel!AO:AO),"")</f>
        <v/>
      </c>
      <c r="I21" s="116"/>
      <c r="J21" s="116" t="str">
        <f t="array" ref="J21">IFERROR(XLOOKUP($A21,Personnel!$A:$A,Personnel!AY:AY),"")</f>
        <v/>
      </c>
      <c r="K21" s="116"/>
      <c r="L21" s="116" t="str">
        <f t="array" ref="L21">IFERROR(XLOOKUP($A21,Personnel!$A:$A,Personnel!BI:BI),"")</f>
        <v/>
      </c>
    </row>
    <row r="22" ht="14.25" customHeight="1">
      <c r="A22" s="7" t="str">
        <f>Personnel!A31</f>
        <v/>
      </c>
      <c r="B22" s="525" t="str">
        <f t="array" ref="B22">IFERROR(XLOOKUP(A22,Personnel!A:A,Personnel!C:C),"")</f>
        <v/>
      </c>
      <c r="C22" s="116">
        <f t="shared" si="1"/>
        <v>0</v>
      </c>
      <c r="D22" s="116" t="str">
        <f t="array" ref="D22">IFERROR(XLOOKUP($A22,Personnel!$A:$A,Personnel!U:U),"")</f>
        <v/>
      </c>
      <c r="E22" s="116"/>
      <c r="F22" s="116" t="str">
        <f t="array" ref="F22">IFERROR(XLOOKUP($A22,Personnel!$A:$A,Personnel!AE:AE),"")</f>
        <v/>
      </c>
      <c r="G22" s="116"/>
      <c r="H22" s="116" t="str">
        <f t="array" ref="H22">IFERROR(XLOOKUP($A22,Personnel!$A:$A,Personnel!AO:AO),"")</f>
        <v/>
      </c>
      <c r="I22" s="116"/>
      <c r="J22" s="116" t="str">
        <f t="array" ref="J22">IFERROR(XLOOKUP($A22,Personnel!$A:$A,Personnel!AY:AY),"")</f>
        <v/>
      </c>
      <c r="K22" s="116"/>
      <c r="L22" s="116" t="str">
        <f t="array" ref="L22">IFERROR(XLOOKUP($A22,Personnel!$A:$A,Personnel!BI:BI),"")</f>
        <v/>
      </c>
    </row>
    <row r="23" ht="14.25" customHeight="1">
      <c r="A23" s="315" t="str">
        <f>Personnel!A32</f>
        <v/>
      </c>
      <c r="B23" s="526" t="str">
        <f t="array" ref="B23">IFERROR(XLOOKUP(A23,Personnel!A:A,Personnel!C:C),"")</f>
        <v/>
      </c>
      <c r="C23" s="428">
        <f t="shared" si="1"/>
        <v>0</v>
      </c>
      <c r="D23" s="428" t="str">
        <f t="array" ref="D23">IFERROR(XLOOKUP($A23,Personnel!$A:$A,Personnel!U:U),"")</f>
        <v/>
      </c>
      <c r="E23" s="428"/>
      <c r="F23" s="428" t="str">
        <f t="array" ref="F23">IFERROR(XLOOKUP($A23,Personnel!$A:$A,Personnel!AE:AE),"")</f>
        <v/>
      </c>
      <c r="G23" s="428"/>
      <c r="H23" s="428" t="str">
        <f t="array" ref="H23">IFERROR(XLOOKUP($A23,Personnel!$A:$A,Personnel!AO:AO),"")</f>
        <v/>
      </c>
      <c r="I23" s="428"/>
      <c r="J23" s="428" t="str">
        <f t="array" ref="J23">IFERROR(XLOOKUP($A23,Personnel!$A:$A,Personnel!AY:AY),"")</f>
        <v/>
      </c>
      <c r="K23" s="428"/>
      <c r="L23" s="428" t="str">
        <f t="array" ref="L23">IFERROR(XLOOKUP($A23,Personnel!$A:$A,Personnel!BI:BI),"")</f>
        <v/>
      </c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A23">
    <cfRule type="cellIs" dxfId="0" priority="1" operator="equal">
      <formula>0</formula>
    </cfRule>
  </conditionalFormatting>
  <conditionalFormatting sqref="C2:C23">
    <cfRule type="cellIs" dxfId="0" priority="2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6.13"/>
    <col customWidth="1" min="3" max="3" width="6.5"/>
    <col customWidth="1" min="4" max="4" width="28.75"/>
    <col customWidth="1" min="5" max="5" width="8.5"/>
    <col customWidth="1" min="6" max="6" width="8.0"/>
    <col customWidth="1" min="7" max="7" width="12.13"/>
    <col customWidth="1" min="8" max="8" width="6.5"/>
    <col customWidth="1" min="9" max="9" width="5.5"/>
    <col customWidth="1" min="10" max="10" width="10.5"/>
    <col customWidth="1" min="11" max="11" width="3.5"/>
    <col customWidth="1" min="12" max="12" width="31.75"/>
    <col customWidth="1" min="13" max="13" width="7.13"/>
    <col customWidth="1" min="14" max="14" width="6.63"/>
    <col customWidth="1" min="15" max="15" width="3.75"/>
    <col customWidth="1" min="16" max="16" width="36.5"/>
    <col customWidth="1" min="17" max="17" width="6.13"/>
    <col customWidth="1" min="18" max="18" width="5.5"/>
    <col customWidth="1" min="19" max="19" width="3.5"/>
    <col customWidth="1" min="20" max="20" width="40.13"/>
    <col customWidth="1" min="21" max="21" width="7.13"/>
    <col customWidth="1" min="22" max="22" width="6.63"/>
    <col customWidth="1" min="23" max="23" width="3.75"/>
    <col customWidth="1" min="24" max="24" width="36.5"/>
    <col customWidth="1" min="25" max="25" width="6.13"/>
    <col customWidth="1" min="26" max="26" width="5.5"/>
    <col customWidth="1" min="27" max="27" width="9.88"/>
    <col customWidth="1" min="28" max="28" width="6.88"/>
    <col customWidth="1" min="29" max="29" width="65.25"/>
    <col customWidth="1" min="30" max="30" width="5.5"/>
  </cols>
  <sheetData>
    <row r="1" ht="16.5" customHeight="1">
      <c r="A1" s="5"/>
      <c r="B1" s="6" t="s">
        <v>4203</v>
      </c>
      <c r="C1" s="8"/>
      <c r="D1" s="5"/>
      <c r="E1" s="5"/>
      <c r="F1" s="5"/>
      <c r="G1" s="5"/>
      <c r="H1" s="5"/>
      <c r="I1" s="5"/>
      <c r="J1" s="5"/>
      <c r="K1" s="5"/>
      <c r="L1" s="5"/>
      <c r="M1" s="9"/>
      <c r="N1" s="9"/>
      <c r="O1" s="5"/>
      <c r="P1" s="5"/>
      <c r="Q1" s="9"/>
      <c r="R1" s="9"/>
      <c r="S1" s="5"/>
      <c r="T1" s="5"/>
      <c r="U1" s="9"/>
      <c r="V1" s="9"/>
      <c r="W1" s="5"/>
      <c r="X1" s="5"/>
      <c r="Y1" s="9"/>
      <c r="Z1" s="9"/>
      <c r="AA1" s="13"/>
      <c r="AB1" s="13"/>
      <c r="AC1" s="13"/>
      <c r="AD1" s="13"/>
    </row>
    <row r="2" ht="21.0" customHeight="1">
      <c r="A2" s="5"/>
      <c r="B2" s="12" t="s">
        <v>4204</v>
      </c>
      <c r="C2" s="5"/>
      <c r="D2" s="5"/>
      <c r="E2" s="5"/>
      <c r="F2" s="527" t="s">
        <v>4205</v>
      </c>
      <c r="G2" s="22"/>
      <c r="H2" s="22"/>
      <c r="I2" s="22"/>
      <c r="J2" s="24"/>
      <c r="K2" s="5"/>
      <c r="L2" s="25" t="s">
        <v>33</v>
      </c>
      <c r="M2" s="22"/>
      <c r="N2" s="22"/>
      <c r="O2" s="22"/>
      <c r="P2" s="22"/>
      <c r="Q2" s="22"/>
      <c r="R2" s="24"/>
      <c r="S2" s="5"/>
      <c r="T2" s="25" t="s">
        <v>34</v>
      </c>
      <c r="U2" s="22"/>
      <c r="V2" s="22"/>
      <c r="W2" s="22"/>
      <c r="X2" s="22"/>
      <c r="Y2" s="22"/>
      <c r="Z2" s="24"/>
      <c r="AA2" s="27"/>
      <c r="AB2" s="27"/>
      <c r="AC2" s="27"/>
      <c r="AD2" s="27"/>
    </row>
    <row r="3" ht="10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9"/>
      <c r="N3" s="9"/>
      <c r="O3" s="5"/>
      <c r="P3" s="30"/>
      <c r="Q3" s="40" t="s">
        <v>4206</v>
      </c>
      <c r="R3" s="41"/>
      <c r="S3" s="5"/>
      <c r="T3" s="5"/>
      <c r="U3" s="9"/>
      <c r="V3" s="9"/>
      <c r="W3" s="5"/>
      <c r="X3" s="30"/>
      <c r="Y3" s="40" t="s">
        <v>4206</v>
      </c>
      <c r="Z3" s="41"/>
      <c r="AA3" s="43"/>
      <c r="AB3" s="43"/>
      <c r="AC3" s="43"/>
      <c r="AD3" s="43"/>
    </row>
    <row r="4" ht="15.0" customHeight="1">
      <c r="A4" s="5"/>
      <c r="B4" s="528" t="s">
        <v>42</v>
      </c>
      <c r="C4" s="41"/>
      <c r="D4" s="82"/>
      <c r="E4" s="5"/>
      <c r="F4" s="5"/>
      <c r="G4" s="5"/>
      <c r="H4" s="529" t="s">
        <v>4208</v>
      </c>
      <c r="I4" s="530"/>
      <c r="J4" s="531"/>
      <c r="K4" s="5"/>
      <c r="L4" s="532" t="s">
        <v>1537</v>
      </c>
      <c r="M4" s="533" t="s">
        <v>4209</v>
      </c>
      <c r="N4" s="533" t="s">
        <v>4210</v>
      </c>
      <c r="O4" s="5"/>
      <c r="P4" s="532" t="s">
        <v>1537</v>
      </c>
      <c r="Q4" s="533" t="s">
        <v>4209</v>
      </c>
      <c r="R4" s="533" t="s">
        <v>4210</v>
      </c>
      <c r="S4" s="5"/>
      <c r="T4" s="532" t="s">
        <v>1537</v>
      </c>
      <c r="U4" s="533" t="s">
        <v>4209</v>
      </c>
      <c r="V4" s="533" t="s">
        <v>4210</v>
      </c>
      <c r="W4" s="5"/>
      <c r="X4" s="532" t="s">
        <v>1537</v>
      </c>
      <c r="Y4" s="533" t="s">
        <v>4209</v>
      </c>
      <c r="Z4" s="533" t="s">
        <v>4210</v>
      </c>
      <c r="AA4" s="534"/>
      <c r="AB4" s="534"/>
      <c r="AC4" s="534"/>
      <c r="AD4" s="534"/>
    </row>
    <row r="5" ht="15.0" customHeight="1">
      <c r="A5" s="5"/>
      <c r="B5" s="163"/>
      <c r="D5" s="161"/>
      <c r="E5" s="5"/>
      <c r="F5" s="5"/>
      <c r="G5" s="5"/>
      <c r="H5" s="535" t="s">
        <v>39</v>
      </c>
      <c r="I5" s="45"/>
      <c r="J5" s="185"/>
      <c r="K5" s="5"/>
      <c r="L5" s="536" t="s">
        <v>49</v>
      </c>
      <c r="M5" s="63"/>
      <c r="N5" s="45"/>
      <c r="O5" s="5"/>
      <c r="P5" s="64" t="s">
        <v>50</v>
      </c>
      <c r="S5" s="65"/>
      <c r="T5" s="67" t="s">
        <v>51</v>
      </c>
      <c r="U5" s="63"/>
      <c r="V5" s="45"/>
      <c r="W5" s="5"/>
      <c r="X5" s="537" t="s">
        <v>53</v>
      </c>
      <c r="Y5" s="63"/>
      <c r="Z5" s="45"/>
      <c r="AA5" s="76"/>
      <c r="AB5" s="538"/>
      <c r="AC5" s="539" t="s">
        <v>4211</v>
      </c>
      <c r="AD5" s="8"/>
    </row>
    <row r="6" ht="15.0" customHeight="1">
      <c r="A6" s="5"/>
      <c r="B6" s="131"/>
      <c r="C6" s="164"/>
      <c r="D6" s="75"/>
      <c r="E6" s="5"/>
      <c r="F6" s="5"/>
      <c r="G6" s="5"/>
      <c r="H6" s="535" t="s">
        <v>45</v>
      </c>
      <c r="I6" s="45"/>
      <c r="J6" s="185"/>
      <c r="K6" s="5"/>
      <c r="L6" s="88" t="s">
        <v>4212</v>
      </c>
      <c r="M6" s="540">
        <v>0.105</v>
      </c>
      <c r="N6" s="541">
        <v>0.33</v>
      </c>
      <c r="O6" s="65"/>
      <c r="P6" s="88" t="s">
        <v>4213</v>
      </c>
      <c r="Q6" s="541">
        <v>0.9</v>
      </c>
      <c r="R6" s="541">
        <v>0.2</v>
      </c>
      <c r="S6" s="65"/>
      <c r="T6" s="88" t="s">
        <v>4214</v>
      </c>
      <c r="U6" s="542">
        <v>0.085</v>
      </c>
      <c r="V6" s="45"/>
      <c r="W6" s="65"/>
      <c r="X6" s="88" t="s">
        <v>4215</v>
      </c>
      <c r="Y6" s="543">
        <v>1.35</v>
      </c>
      <c r="Z6" s="45"/>
      <c r="AA6" s="112"/>
      <c r="AB6" s="544"/>
      <c r="AC6" s="539" t="s">
        <v>4216</v>
      </c>
      <c r="AD6" s="8"/>
    </row>
    <row r="7" ht="15.0" customHeight="1">
      <c r="A7" s="5"/>
      <c r="B7" s="5"/>
      <c r="C7" s="5"/>
      <c r="D7" s="29"/>
      <c r="E7" s="5"/>
      <c r="F7" s="5"/>
      <c r="G7" s="5"/>
      <c r="H7" s="535" t="s">
        <v>47</v>
      </c>
      <c r="I7" s="45"/>
      <c r="J7" s="185"/>
      <c r="K7" s="5"/>
      <c r="L7" s="88" t="s">
        <v>4217</v>
      </c>
      <c r="M7" s="541">
        <v>1.25</v>
      </c>
      <c r="N7" s="541">
        <v>0.4</v>
      </c>
      <c r="O7" s="65"/>
      <c r="P7" s="88" t="s">
        <v>4218</v>
      </c>
      <c r="Q7" s="541">
        <v>0.08</v>
      </c>
      <c r="R7" s="541">
        <v>0.12</v>
      </c>
      <c r="S7" s="65"/>
      <c r="T7" s="80" t="s">
        <v>4219</v>
      </c>
      <c r="U7" s="542">
        <v>0.075</v>
      </c>
      <c r="V7" s="45"/>
      <c r="W7" s="65"/>
      <c r="X7" s="88" t="s">
        <v>4220</v>
      </c>
      <c r="Y7" s="543">
        <v>0.9</v>
      </c>
      <c r="Z7" s="45"/>
      <c r="AA7" s="112"/>
      <c r="AB7" s="545"/>
      <c r="AC7" s="539" t="s">
        <v>4221</v>
      </c>
      <c r="AD7" s="5"/>
    </row>
    <row r="8" ht="13.5" customHeight="1">
      <c r="A8" s="5"/>
      <c r="B8" s="5"/>
      <c r="C8" s="5"/>
      <c r="D8" s="8"/>
      <c r="E8" s="5"/>
      <c r="F8" s="5"/>
      <c r="G8" s="5"/>
      <c r="H8" s="546" t="s">
        <v>52</v>
      </c>
      <c r="I8" s="45"/>
      <c r="J8" s="88"/>
      <c r="K8" s="5"/>
      <c r="L8" s="88" t="s">
        <v>4222</v>
      </c>
      <c r="M8" s="547">
        <v>0.25</v>
      </c>
      <c r="N8" s="541">
        <v>0.38</v>
      </c>
      <c r="O8" s="65"/>
      <c r="P8" s="88" t="s">
        <v>4223</v>
      </c>
      <c r="Q8" s="541">
        <v>0.6</v>
      </c>
      <c r="R8" s="541">
        <v>0.2</v>
      </c>
      <c r="S8" s="65"/>
      <c r="T8" s="88" t="s">
        <v>4224</v>
      </c>
      <c r="U8" s="543">
        <v>0.15</v>
      </c>
      <c r="V8" s="45"/>
      <c r="W8" s="65"/>
      <c r="X8" s="80" t="s">
        <v>4225</v>
      </c>
      <c r="Y8" s="548">
        <v>0.74</v>
      </c>
      <c r="Z8" s="73"/>
      <c r="AA8" s="112"/>
      <c r="AB8" s="549" t="s">
        <v>4226</v>
      </c>
      <c r="AC8" s="539" t="s">
        <v>4228</v>
      </c>
      <c r="AD8" s="5"/>
    </row>
    <row r="9" ht="12.0" customHeight="1">
      <c r="A9" s="5"/>
      <c r="B9" s="5"/>
      <c r="C9" s="5"/>
      <c r="D9" s="8"/>
      <c r="E9" s="5"/>
      <c r="F9" s="5"/>
      <c r="G9" s="5"/>
      <c r="H9" s="5"/>
      <c r="I9" s="5"/>
      <c r="J9" s="5"/>
      <c r="K9" s="5"/>
      <c r="L9" s="88" t="s">
        <v>4230</v>
      </c>
      <c r="M9" s="547">
        <v>0.055</v>
      </c>
      <c r="N9" s="541">
        <v>0.38</v>
      </c>
      <c r="O9" s="65"/>
      <c r="P9" s="80" t="s">
        <v>4231</v>
      </c>
      <c r="Q9" s="543">
        <v>3.2</v>
      </c>
      <c r="R9" s="45"/>
      <c r="S9" s="65"/>
      <c r="T9" s="80" t="s">
        <v>4232</v>
      </c>
      <c r="U9" s="543">
        <v>0.14</v>
      </c>
      <c r="V9" s="45"/>
      <c r="W9" s="65"/>
      <c r="X9" s="309" t="s">
        <v>4233</v>
      </c>
      <c r="Y9" s="548">
        <v>0.65</v>
      </c>
      <c r="Z9" s="73"/>
      <c r="AA9" s="112"/>
      <c r="AB9" s="112"/>
      <c r="AC9" s="112"/>
      <c r="AD9" s="112"/>
    </row>
    <row r="10" ht="12.0" customHeight="1">
      <c r="A10" s="5"/>
      <c r="B10" s="5"/>
      <c r="C10" s="5"/>
      <c r="D10" s="8"/>
      <c r="E10" s="5"/>
      <c r="F10" s="5"/>
      <c r="G10" s="550" t="s">
        <v>4234</v>
      </c>
      <c r="H10" s="551" t="s">
        <v>4235</v>
      </c>
      <c r="I10" s="63"/>
      <c r="J10" s="45"/>
      <c r="K10" s="5"/>
      <c r="L10" s="88" t="s">
        <v>4236</v>
      </c>
      <c r="M10" s="547">
        <v>0.065</v>
      </c>
      <c r="N10" s="552">
        <v>0.38</v>
      </c>
      <c r="O10" s="65"/>
      <c r="P10" s="146" t="s">
        <v>4237</v>
      </c>
      <c r="Q10" s="543">
        <v>0.08</v>
      </c>
      <c r="R10" s="541">
        <v>0.12</v>
      </c>
      <c r="S10" s="65"/>
      <c r="T10" s="88" t="s">
        <v>4238</v>
      </c>
      <c r="U10" s="543">
        <v>0.16</v>
      </c>
      <c r="V10" s="45"/>
      <c r="W10" s="65"/>
      <c r="X10" s="309" t="s">
        <v>4239</v>
      </c>
      <c r="Y10" s="548">
        <v>0.65</v>
      </c>
      <c r="Z10" s="73"/>
      <c r="AA10" s="112"/>
      <c r="AB10" s="112"/>
      <c r="AC10" s="112"/>
      <c r="AD10" s="112"/>
    </row>
    <row r="11" ht="12.75" customHeight="1">
      <c r="A11" s="553" t="s">
        <v>4240</v>
      </c>
      <c r="B11" s="63"/>
      <c r="C11" s="45"/>
      <c r="D11" s="5"/>
      <c r="E11" s="5"/>
      <c r="F11" s="5"/>
      <c r="G11" s="5"/>
      <c r="H11" s="5"/>
      <c r="I11" s="5"/>
      <c r="J11" s="5"/>
      <c r="K11" s="5"/>
      <c r="L11" s="80" t="s">
        <v>4241</v>
      </c>
      <c r="M11" s="547">
        <v>0.075</v>
      </c>
      <c r="N11" s="541">
        <v>0.38</v>
      </c>
      <c r="O11" s="65"/>
      <c r="P11" s="80" t="s">
        <v>4242</v>
      </c>
      <c r="Q11" s="541">
        <v>0.35</v>
      </c>
      <c r="R11" s="541">
        <v>0.2</v>
      </c>
      <c r="S11" s="5"/>
      <c r="T11" s="88" t="s">
        <v>4243</v>
      </c>
      <c r="U11" s="543">
        <v>0.15</v>
      </c>
      <c r="V11" s="45"/>
      <c r="W11" s="65"/>
      <c r="X11" s="88" t="s">
        <v>4244</v>
      </c>
      <c r="Y11" s="543">
        <v>0.75</v>
      </c>
      <c r="Z11" s="45"/>
      <c r="AA11" s="112"/>
      <c r="AB11" s="112"/>
      <c r="AC11" s="112"/>
      <c r="AD11" s="112"/>
    </row>
    <row r="12" ht="12.75" customHeight="1">
      <c r="A12" s="554" t="s">
        <v>39</v>
      </c>
      <c r="B12" s="554" t="s">
        <v>45</v>
      </c>
      <c r="C12" s="554" t="s">
        <v>47</v>
      </c>
      <c r="D12" s="555" t="s">
        <v>4245</v>
      </c>
      <c r="E12" s="555" t="s">
        <v>4246</v>
      </c>
      <c r="F12" s="555" t="s">
        <v>4247</v>
      </c>
      <c r="G12" s="555" t="s">
        <v>4248</v>
      </c>
      <c r="H12" s="556" t="s">
        <v>4249</v>
      </c>
      <c r="I12" s="73"/>
      <c r="J12" s="555" t="s">
        <v>60</v>
      </c>
      <c r="K12" s="5"/>
      <c r="L12" s="88" t="s">
        <v>4250</v>
      </c>
      <c r="M12" s="547">
        <v>0.055</v>
      </c>
      <c r="N12" s="557">
        <v>0.3</v>
      </c>
      <c r="O12" s="65"/>
      <c r="P12" s="88" t="s">
        <v>4251</v>
      </c>
      <c r="Q12" s="541">
        <v>0.35</v>
      </c>
      <c r="R12" s="541">
        <v>0.2</v>
      </c>
      <c r="S12" s="65"/>
      <c r="T12" s="88" t="s">
        <v>4252</v>
      </c>
      <c r="U12" s="543">
        <v>0.22</v>
      </c>
      <c r="V12" s="45"/>
      <c r="W12" s="65"/>
      <c r="X12" s="558" t="s">
        <v>4253</v>
      </c>
      <c r="Y12" s="543">
        <v>1.06</v>
      </c>
      <c r="Z12" s="45"/>
      <c r="AA12" s="112"/>
      <c r="AB12" s="112"/>
      <c r="AC12" s="112"/>
      <c r="AD12" s="112"/>
    </row>
    <row r="13" ht="12.75" customHeight="1">
      <c r="A13" s="185"/>
      <c r="B13" s="185"/>
      <c r="C13" s="185"/>
      <c r="D13" s="185"/>
      <c r="E13" s="185"/>
      <c r="F13" s="185"/>
      <c r="G13" s="185"/>
      <c r="H13" s="553"/>
      <c r="I13" s="45"/>
      <c r="J13" s="185"/>
      <c r="K13" s="5"/>
      <c r="L13" s="88" t="s">
        <v>4254</v>
      </c>
      <c r="M13" s="540">
        <v>0.07</v>
      </c>
      <c r="N13" s="559">
        <v>0.12</v>
      </c>
      <c r="O13" s="65"/>
      <c r="P13" s="88" t="s">
        <v>4255</v>
      </c>
      <c r="Q13" s="543">
        <v>2.16</v>
      </c>
      <c r="R13" s="45"/>
      <c r="S13" s="65"/>
      <c r="T13" s="88" t="s">
        <v>4256</v>
      </c>
      <c r="U13" s="548">
        <v>0.22</v>
      </c>
      <c r="V13" s="73"/>
      <c r="W13" s="65"/>
      <c r="X13" s="88" t="s">
        <v>4257</v>
      </c>
      <c r="Y13" s="543">
        <v>0.12</v>
      </c>
      <c r="Z13" s="45"/>
      <c r="AA13" s="205"/>
      <c r="AB13" s="205"/>
      <c r="AC13" s="5"/>
      <c r="AD13" s="205"/>
    </row>
    <row r="14" ht="12.75" customHeight="1">
      <c r="A14" s="185"/>
      <c r="B14" s="185"/>
      <c r="C14" s="185"/>
      <c r="D14" s="185"/>
      <c r="E14" s="185"/>
      <c r="F14" s="185"/>
      <c r="G14" s="185"/>
      <c r="H14" s="553"/>
      <c r="I14" s="45"/>
      <c r="J14" s="185"/>
      <c r="K14" s="5"/>
      <c r="L14" s="88" t="s">
        <v>4259</v>
      </c>
      <c r="M14" s="547">
        <v>0.05</v>
      </c>
      <c r="N14" s="560">
        <v>0.38</v>
      </c>
      <c r="O14" s="65"/>
      <c r="P14" s="561" t="s">
        <v>4260</v>
      </c>
      <c r="Q14" s="543">
        <v>3.0</v>
      </c>
      <c r="R14" s="45"/>
      <c r="S14" s="65"/>
      <c r="T14" s="558" t="s">
        <v>4261</v>
      </c>
      <c r="U14" s="543">
        <v>0.16</v>
      </c>
      <c r="V14" s="45"/>
      <c r="W14" s="65"/>
      <c r="X14" s="309" t="s">
        <v>4262</v>
      </c>
      <c r="Y14" s="548">
        <v>0.5</v>
      </c>
      <c r="Z14" s="73"/>
      <c r="AA14" s="205"/>
      <c r="AB14" s="205"/>
      <c r="AC14" s="5"/>
      <c r="AD14" s="205"/>
    </row>
    <row r="15" ht="12.75" customHeight="1">
      <c r="A15" s="185"/>
      <c r="B15" s="185"/>
      <c r="C15" s="185"/>
      <c r="D15" s="185"/>
      <c r="E15" s="185"/>
      <c r="F15" s="185"/>
      <c r="G15" s="185"/>
      <c r="H15" s="553"/>
      <c r="I15" s="45"/>
      <c r="J15" s="185"/>
      <c r="K15" s="5"/>
      <c r="L15" s="309" t="s">
        <v>4263</v>
      </c>
      <c r="M15" s="547">
        <v>0.075</v>
      </c>
      <c r="N15" s="552">
        <v>0.38</v>
      </c>
      <c r="O15" s="65"/>
      <c r="P15" s="309" t="s">
        <v>4264</v>
      </c>
      <c r="Q15" s="552">
        <v>0.45</v>
      </c>
      <c r="R15" s="552">
        <v>0.2</v>
      </c>
      <c r="S15" s="65"/>
      <c r="T15" s="558" t="s">
        <v>4265</v>
      </c>
      <c r="U15" s="542">
        <v>0.175</v>
      </c>
      <c r="V15" s="45"/>
      <c r="W15" s="65"/>
      <c r="X15" s="562" t="s">
        <v>4266</v>
      </c>
      <c r="Y15" s="563">
        <v>0.09</v>
      </c>
      <c r="Z15" s="45"/>
      <c r="AA15" s="112"/>
      <c r="AB15" s="564"/>
      <c r="AC15" s="5"/>
      <c r="AD15" s="112"/>
    </row>
    <row r="16" ht="12.75" customHeight="1">
      <c r="A16" s="185"/>
      <c r="B16" s="185"/>
      <c r="C16" s="185"/>
      <c r="D16" s="185"/>
      <c r="E16" s="185"/>
      <c r="F16" s="185"/>
      <c r="G16" s="185"/>
      <c r="H16" s="553"/>
      <c r="I16" s="45"/>
      <c r="J16" s="185"/>
      <c r="K16" s="5"/>
      <c r="L16" s="88" t="s">
        <v>4267</v>
      </c>
      <c r="M16" s="540">
        <v>0.09</v>
      </c>
      <c r="N16" s="541">
        <v>0.38</v>
      </c>
      <c r="O16" s="65"/>
      <c r="P16" s="88" t="s">
        <v>4268</v>
      </c>
      <c r="Q16" s="552">
        <v>0.15</v>
      </c>
      <c r="R16" s="552">
        <v>0.1</v>
      </c>
      <c r="S16" s="65"/>
      <c r="T16" s="88" t="s">
        <v>4269</v>
      </c>
      <c r="U16" s="565">
        <v>0.17</v>
      </c>
      <c r="V16" s="45"/>
      <c r="W16" s="65"/>
      <c r="X16" s="562" t="s">
        <v>4270</v>
      </c>
      <c r="Y16" s="565">
        <v>0.13</v>
      </c>
      <c r="Z16" s="45"/>
      <c r="AA16" s="112"/>
      <c r="AB16" s="112"/>
      <c r="AC16" s="112"/>
      <c r="AD16" s="112"/>
    </row>
    <row r="17" ht="12.75" customHeight="1">
      <c r="A17" s="185"/>
      <c r="B17" s="185"/>
      <c r="C17" s="185"/>
      <c r="D17" s="185"/>
      <c r="E17" s="185"/>
      <c r="F17" s="185"/>
      <c r="G17" s="185"/>
      <c r="H17" s="566"/>
      <c r="I17" s="566"/>
      <c r="J17" s="185"/>
      <c r="K17" s="5"/>
      <c r="L17" s="219" t="s">
        <v>4271</v>
      </c>
      <c r="M17" s="567">
        <v>0.12</v>
      </c>
      <c r="N17" s="552">
        <v>0.38</v>
      </c>
      <c r="O17" s="65"/>
      <c r="P17" s="88" t="s">
        <v>4272</v>
      </c>
      <c r="Q17" s="543">
        <v>0.25</v>
      </c>
      <c r="R17" s="45"/>
      <c r="S17" s="65"/>
      <c r="T17" s="88" t="s">
        <v>4273</v>
      </c>
      <c r="U17" s="543">
        <v>0.15</v>
      </c>
      <c r="V17" s="45"/>
      <c r="W17" s="65"/>
      <c r="X17" s="562" t="s">
        <v>4274</v>
      </c>
      <c r="Y17" s="565">
        <v>0.12</v>
      </c>
      <c r="Z17" s="45"/>
      <c r="AA17" s="112"/>
      <c r="AB17" s="112"/>
      <c r="AC17" s="112"/>
      <c r="AD17" s="112"/>
    </row>
    <row r="18" ht="12.75" customHeight="1">
      <c r="A18" s="185"/>
      <c r="B18" s="185"/>
      <c r="C18" s="185"/>
      <c r="D18" s="185"/>
      <c r="E18" s="185"/>
      <c r="F18" s="185"/>
      <c r="G18" s="185"/>
      <c r="H18" s="553"/>
      <c r="I18" s="45"/>
      <c r="J18" s="185"/>
      <c r="K18" s="5"/>
      <c r="L18" s="219" t="s">
        <v>4275</v>
      </c>
      <c r="M18" s="567">
        <v>0.105</v>
      </c>
      <c r="N18" s="552">
        <v>0.38</v>
      </c>
      <c r="O18" s="65"/>
      <c r="P18" s="558" t="s">
        <v>4276</v>
      </c>
      <c r="Q18" s="541">
        <v>0.1</v>
      </c>
      <c r="R18" s="541">
        <v>0.14</v>
      </c>
      <c r="S18" s="65"/>
      <c r="T18" s="309" t="s">
        <v>4277</v>
      </c>
      <c r="U18" s="543">
        <v>0.2</v>
      </c>
      <c r="V18" s="45"/>
      <c r="W18" s="65"/>
      <c r="X18" s="88" t="s">
        <v>4280</v>
      </c>
      <c r="Y18" s="543">
        <v>1.05</v>
      </c>
      <c r="Z18" s="45"/>
      <c r="AA18" s="112"/>
      <c r="AB18" s="112"/>
      <c r="AC18" s="112"/>
      <c r="AD18" s="112"/>
    </row>
    <row r="19" ht="12.75" customHeight="1">
      <c r="A19" s="185"/>
      <c r="B19" s="185"/>
      <c r="C19" s="185"/>
      <c r="D19" s="185"/>
      <c r="E19" s="185"/>
      <c r="F19" s="185"/>
      <c r="G19" s="185"/>
      <c r="H19" s="553"/>
      <c r="I19" s="45"/>
      <c r="J19" s="185"/>
      <c r="K19" s="5"/>
      <c r="L19" s="80" t="s">
        <v>4281</v>
      </c>
      <c r="M19" s="541">
        <v>0.14</v>
      </c>
      <c r="N19" s="541">
        <v>0.45</v>
      </c>
      <c r="O19" s="218"/>
      <c r="P19" s="219" t="s">
        <v>4282</v>
      </c>
      <c r="Q19" s="552">
        <v>0.1</v>
      </c>
      <c r="R19" s="552">
        <v>0.25</v>
      </c>
      <c r="S19" s="65"/>
      <c r="T19" s="309" t="s">
        <v>4283</v>
      </c>
      <c r="U19" s="543">
        <v>0.09</v>
      </c>
      <c r="V19" s="45"/>
      <c r="W19" s="218"/>
      <c r="X19" s="88"/>
      <c r="Y19" s="548"/>
      <c r="Z19" s="73"/>
      <c r="AA19" s="112"/>
      <c r="AB19" s="112"/>
      <c r="AC19" s="112"/>
      <c r="AD19" s="112"/>
    </row>
    <row r="20" ht="12.75" customHeight="1">
      <c r="A20" s="185"/>
      <c r="B20" s="185"/>
      <c r="C20" s="185"/>
      <c r="D20" s="185"/>
      <c r="E20" s="185"/>
      <c r="F20" s="185"/>
      <c r="G20" s="185"/>
      <c r="H20" s="553"/>
      <c r="I20" s="45"/>
      <c r="J20" s="185"/>
      <c r="K20" s="5"/>
      <c r="L20" s="80" t="s">
        <v>4284</v>
      </c>
      <c r="M20" s="541">
        <v>0.12</v>
      </c>
      <c r="N20" s="541">
        <v>0.95</v>
      </c>
      <c r="O20" s="218"/>
      <c r="P20" s="80" t="s">
        <v>4285</v>
      </c>
      <c r="Q20" s="541">
        <v>0.15</v>
      </c>
      <c r="R20" s="541">
        <v>0.1</v>
      </c>
      <c r="S20" s="65"/>
      <c r="T20" s="88" t="s">
        <v>4286</v>
      </c>
      <c r="U20" s="543">
        <v>0.08</v>
      </c>
      <c r="V20" s="45"/>
      <c r="W20" s="218"/>
      <c r="X20" s="558"/>
      <c r="Y20" s="543"/>
      <c r="Z20" s="45"/>
      <c r="AA20" s="221"/>
      <c r="AB20" s="112"/>
      <c r="AC20" s="112"/>
      <c r="AD20" s="112"/>
    </row>
    <row r="21" ht="12.75" customHeight="1">
      <c r="A21" s="185"/>
      <c r="B21" s="185"/>
      <c r="C21" s="185"/>
      <c r="D21" s="185"/>
      <c r="E21" s="185"/>
      <c r="F21" s="185"/>
      <c r="G21" s="185"/>
      <c r="H21" s="553"/>
      <c r="I21" s="45"/>
      <c r="J21" s="185"/>
      <c r="K21" s="5"/>
      <c r="L21" s="80" t="s">
        <v>4287</v>
      </c>
      <c r="M21" s="541">
        <v>0.12</v>
      </c>
      <c r="N21" s="541">
        <v>0.28</v>
      </c>
      <c r="O21" s="5"/>
      <c r="P21" s="80" t="s">
        <v>4288</v>
      </c>
      <c r="Q21" s="541">
        <v>0.5</v>
      </c>
      <c r="R21" s="541">
        <v>0.2</v>
      </c>
      <c r="S21" s="65"/>
      <c r="T21" s="88" t="s">
        <v>4289</v>
      </c>
      <c r="U21" s="543">
        <v>1.4</v>
      </c>
      <c r="V21" s="45"/>
      <c r="W21" s="5"/>
      <c r="X21" s="558"/>
      <c r="Y21" s="543"/>
      <c r="Z21" s="45"/>
      <c r="AA21" s="112"/>
      <c r="AB21" s="112"/>
      <c r="AC21" s="112"/>
      <c r="AD21" s="112"/>
    </row>
    <row r="22" ht="12.75" customHeight="1">
      <c r="A22" s="185"/>
      <c r="B22" s="185"/>
      <c r="C22" s="185"/>
      <c r="D22" s="185"/>
      <c r="E22" s="185"/>
      <c r="F22" s="185"/>
      <c r="G22" s="185"/>
      <c r="H22" s="553"/>
      <c r="I22" s="45"/>
      <c r="J22" s="185"/>
      <c r="K22" s="5"/>
      <c r="L22" s="80" t="s">
        <v>4291</v>
      </c>
      <c r="M22" s="543">
        <v>0.25</v>
      </c>
      <c r="N22" s="45"/>
      <c r="O22" s="5"/>
      <c r="P22" s="562" t="s">
        <v>4292</v>
      </c>
      <c r="Q22" s="568">
        <v>0.65</v>
      </c>
      <c r="R22" s="568">
        <v>0.2</v>
      </c>
      <c r="S22" s="65"/>
      <c r="T22" s="88" t="s">
        <v>4293</v>
      </c>
      <c r="U22" s="543" t="s">
        <v>4294</v>
      </c>
      <c r="V22" s="45"/>
      <c r="W22" s="5"/>
      <c r="X22" s="88"/>
      <c r="Y22" s="543"/>
      <c r="Z22" s="45"/>
      <c r="AA22" s="112"/>
      <c r="AB22" s="112"/>
      <c r="AC22" s="112"/>
      <c r="AD22" s="112"/>
    </row>
    <row r="23" ht="12.75" customHeight="1">
      <c r="A23" s="185"/>
      <c r="B23" s="185"/>
      <c r="C23" s="185"/>
      <c r="D23" s="185"/>
      <c r="E23" s="185"/>
      <c r="F23" s="185"/>
      <c r="G23" s="185"/>
      <c r="H23" s="566"/>
      <c r="I23" s="566"/>
      <c r="J23" s="185"/>
      <c r="K23" s="5"/>
      <c r="L23" s="80" t="s">
        <v>4295</v>
      </c>
      <c r="M23" s="569">
        <v>0.16</v>
      </c>
      <c r="N23" s="570">
        <v>0.28</v>
      </c>
      <c r="O23" s="218"/>
      <c r="P23" s="571" t="s">
        <v>4296</v>
      </c>
      <c r="Q23" s="572">
        <v>0.18</v>
      </c>
      <c r="R23" s="572">
        <v>0.31</v>
      </c>
      <c r="S23" s="65"/>
      <c r="T23" s="88" t="s">
        <v>4297</v>
      </c>
      <c r="U23" s="543">
        <v>0.15</v>
      </c>
      <c r="V23" s="45"/>
      <c r="W23" s="218"/>
      <c r="X23" s="88"/>
      <c r="Y23" s="541"/>
      <c r="Z23" s="541"/>
      <c r="AA23" s="112"/>
      <c r="AB23" s="112"/>
      <c r="AC23" s="112"/>
      <c r="AD23" s="112"/>
    </row>
    <row r="24" ht="12.75" customHeight="1">
      <c r="A24" s="185"/>
      <c r="B24" s="185"/>
      <c r="C24" s="185"/>
      <c r="D24" s="185"/>
      <c r="E24" s="185"/>
      <c r="F24" s="185"/>
      <c r="G24" s="185"/>
      <c r="H24" s="553"/>
      <c r="I24" s="45"/>
      <c r="J24" s="185"/>
      <c r="K24" s="5"/>
      <c r="L24" s="88" t="s">
        <v>4298</v>
      </c>
      <c r="M24" s="569">
        <v>0.26</v>
      </c>
      <c r="N24" s="570">
        <v>0.28</v>
      </c>
      <c r="O24" s="218"/>
      <c r="P24" s="99" t="s">
        <v>4299</v>
      </c>
      <c r="Q24" s="573">
        <v>0.18</v>
      </c>
      <c r="R24" s="45"/>
      <c r="S24" s="65"/>
      <c r="T24" s="88" t="s">
        <v>4300</v>
      </c>
      <c r="U24" s="543">
        <v>0.15</v>
      </c>
      <c r="V24" s="45"/>
      <c r="W24" s="218"/>
      <c r="X24" s="88"/>
      <c r="Y24" s="543"/>
      <c r="Z24" s="45"/>
      <c r="AA24" s="112"/>
      <c r="AB24" s="112"/>
      <c r="AC24" s="112"/>
      <c r="AD24" s="112"/>
    </row>
    <row r="25" ht="12.75" customHeight="1">
      <c r="A25" s="185"/>
      <c r="B25" s="185"/>
      <c r="C25" s="185"/>
      <c r="D25" s="185"/>
      <c r="E25" s="185"/>
      <c r="F25" s="185"/>
      <c r="G25" s="185"/>
      <c r="H25" s="553"/>
      <c r="I25" s="45"/>
      <c r="J25" s="185"/>
      <c r="K25" s="5"/>
      <c r="L25" s="247" t="s">
        <v>4301</v>
      </c>
      <c r="M25" s="565">
        <v>0.2</v>
      </c>
      <c r="N25" s="45"/>
      <c r="O25" s="65"/>
      <c r="P25" s="80" t="s">
        <v>4302</v>
      </c>
      <c r="Q25" s="541">
        <v>0.18</v>
      </c>
      <c r="R25" s="541">
        <v>0.1</v>
      </c>
      <c r="S25" s="65"/>
      <c r="T25" s="80" t="s">
        <v>4303</v>
      </c>
      <c r="U25" s="541"/>
      <c r="V25" s="574">
        <v>1.75</v>
      </c>
      <c r="W25" s="65"/>
      <c r="X25" s="309"/>
      <c r="Y25" s="543"/>
      <c r="Z25" s="45"/>
      <c r="AA25" s="112"/>
      <c r="AB25" s="112"/>
      <c r="AC25" s="112"/>
      <c r="AD25" s="112"/>
    </row>
    <row r="26" ht="12.75" customHeight="1">
      <c r="A26" s="185"/>
      <c r="B26" s="185"/>
      <c r="C26" s="185"/>
      <c r="D26" s="185"/>
      <c r="E26" s="185"/>
      <c r="F26" s="185"/>
      <c r="G26" s="185"/>
      <c r="H26" s="553"/>
      <c r="I26" s="45"/>
      <c r="J26" s="185"/>
      <c r="K26" s="5"/>
      <c r="L26" s="575" t="s">
        <v>981</v>
      </c>
      <c r="M26" s="574">
        <v>0.12</v>
      </c>
      <c r="N26" s="574">
        <v>0.4</v>
      </c>
      <c r="O26" s="65"/>
      <c r="P26" s="80" t="s">
        <v>4304</v>
      </c>
      <c r="Q26" s="541">
        <v>0.1</v>
      </c>
      <c r="R26" s="541">
        <v>0.15</v>
      </c>
      <c r="S26" s="65"/>
      <c r="T26" s="88" t="s">
        <v>4306</v>
      </c>
      <c r="U26" s="541">
        <v>0.1</v>
      </c>
      <c r="V26" s="541">
        <v>0.2</v>
      </c>
      <c r="W26" s="65"/>
      <c r="X26" s="309"/>
      <c r="Y26" s="543"/>
      <c r="Z26" s="45"/>
      <c r="AA26" s="112"/>
      <c r="AB26" s="112"/>
      <c r="AC26" s="112"/>
      <c r="AD26" s="112"/>
    </row>
    <row r="27" ht="12.75" customHeight="1">
      <c r="A27" s="185"/>
      <c r="B27" s="185"/>
      <c r="C27" s="185"/>
      <c r="D27" s="185"/>
      <c r="E27" s="185"/>
      <c r="F27" s="185"/>
      <c r="G27" s="185"/>
      <c r="H27" s="553"/>
      <c r="I27" s="45"/>
      <c r="J27" s="185"/>
      <c r="K27" s="5"/>
      <c r="L27" s="562" t="s">
        <v>332</v>
      </c>
      <c r="M27" s="565">
        <v>1.5</v>
      </c>
      <c r="N27" s="45"/>
      <c r="O27" s="65"/>
      <c r="P27" s="88" t="s">
        <v>410</v>
      </c>
      <c r="Q27" s="541">
        <v>0.18</v>
      </c>
      <c r="R27" s="541"/>
      <c r="S27" s="65"/>
      <c r="T27" s="88" t="s">
        <v>4308</v>
      </c>
      <c r="U27" s="541">
        <v>0.15</v>
      </c>
      <c r="V27" s="541">
        <v>0.15</v>
      </c>
      <c r="W27" s="65"/>
      <c r="X27" s="88"/>
      <c r="Y27" s="543"/>
      <c r="Z27" s="45"/>
      <c r="AA27" s="112"/>
      <c r="AB27" s="112"/>
      <c r="AC27" s="112"/>
      <c r="AD27" s="112"/>
    </row>
    <row r="28" ht="12.75" customHeight="1">
      <c r="A28" s="185"/>
      <c r="B28" s="185"/>
      <c r="C28" s="185"/>
      <c r="D28" s="185"/>
      <c r="E28" s="185"/>
      <c r="F28" s="185"/>
      <c r="G28" s="185"/>
      <c r="H28" s="553"/>
      <c r="I28" s="45"/>
      <c r="J28" s="185"/>
      <c r="K28" s="5"/>
      <c r="L28" s="562" t="s">
        <v>4309</v>
      </c>
      <c r="M28" s="565">
        <v>0.22</v>
      </c>
      <c r="N28" s="45"/>
      <c r="O28" s="65"/>
      <c r="P28" s="88"/>
      <c r="Q28" s="543"/>
      <c r="R28" s="45"/>
      <c r="S28" s="65"/>
      <c r="T28" s="88" t="s">
        <v>4310</v>
      </c>
      <c r="U28" s="543">
        <v>0.3</v>
      </c>
      <c r="V28" s="45"/>
      <c r="W28" s="65"/>
      <c r="X28" s="88"/>
      <c r="Y28" s="543"/>
      <c r="Z28" s="45"/>
      <c r="AA28" s="112"/>
      <c r="AB28" s="112"/>
      <c r="AC28" s="112"/>
      <c r="AD28" s="112"/>
    </row>
    <row r="29" ht="12.75" customHeight="1">
      <c r="A29" s="185"/>
      <c r="B29" s="185"/>
      <c r="C29" s="185"/>
      <c r="D29" s="185"/>
      <c r="E29" s="185"/>
      <c r="F29" s="185"/>
      <c r="G29" s="185"/>
      <c r="H29" s="553"/>
      <c r="I29" s="45"/>
      <c r="J29" s="185"/>
      <c r="K29" s="5"/>
      <c r="L29" s="575" t="s">
        <v>629</v>
      </c>
      <c r="M29" s="565" t="s">
        <v>4311</v>
      </c>
      <c r="N29" s="45"/>
      <c r="O29" s="65"/>
      <c r="P29" s="88"/>
      <c r="Q29" s="543"/>
      <c r="R29" s="45"/>
      <c r="S29" s="65"/>
      <c r="T29" s="88" t="s">
        <v>4312</v>
      </c>
      <c r="U29" s="543">
        <v>0.3</v>
      </c>
      <c r="V29" s="45"/>
      <c r="W29" s="65"/>
      <c r="X29" s="88"/>
      <c r="Y29" s="543"/>
      <c r="Z29" s="45"/>
      <c r="AA29" s="112"/>
      <c r="AB29" s="112"/>
      <c r="AC29" s="112"/>
      <c r="AD29" s="112"/>
    </row>
    <row r="30" ht="12.75" customHeight="1">
      <c r="A30" s="185"/>
      <c r="B30" s="185"/>
      <c r="C30" s="185"/>
      <c r="D30" s="185"/>
      <c r="E30" s="185"/>
      <c r="F30" s="185"/>
      <c r="G30" s="185"/>
      <c r="H30" s="553"/>
      <c r="I30" s="45"/>
      <c r="J30" s="185"/>
      <c r="K30" s="5"/>
      <c r="L30" s="576" t="s">
        <v>292</v>
      </c>
      <c r="M30" s="565">
        <v>0.1</v>
      </c>
      <c r="N30" s="574">
        <v>0.16</v>
      </c>
      <c r="O30" s="65"/>
      <c r="P30" s="309"/>
      <c r="Q30" s="543"/>
      <c r="R30" s="45"/>
      <c r="S30" s="65"/>
      <c r="T30" s="88" t="s">
        <v>4313</v>
      </c>
      <c r="U30" s="543">
        <v>0.25</v>
      </c>
      <c r="V30" s="45"/>
      <c r="W30" s="65"/>
      <c r="X30" s="88"/>
      <c r="Y30" s="543"/>
      <c r="Z30" s="45"/>
      <c r="AA30" s="112"/>
      <c r="AB30" s="112"/>
      <c r="AC30" s="112"/>
      <c r="AD30" s="112"/>
    </row>
    <row r="31" ht="12.75" customHeight="1">
      <c r="A31" s="185"/>
      <c r="B31" s="185"/>
      <c r="C31" s="185"/>
      <c r="D31" s="185"/>
      <c r="E31" s="185"/>
      <c r="F31" s="185"/>
      <c r="G31" s="185"/>
      <c r="H31" s="553"/>
      <c r="I31" s="45"/>
      <c r="J31" s="185"/>
      <c r="K31" s="5"/>
      <c r="L31" s="80" t="s">
        <v>1050</v>
      </c>
      <c r="M31" s="540">
        <v>0.065</v>
      </c>
      <c r="N31" s="541">
        <v>0.38</v>
      </c>
      <c r="O31" s="5"/>
      <c r="P31" s="222"/>
      <c r="Q31" s="543"/>
      <c r="R31" s="541"/>
      <c r="S31" s="65"/>
      <c r="T31" s="88" t="s">
        <v>4314</v>
      </c>
      <c r="U31" s="543">
        <v>0.2</v>
      </c>
      <c r="V31" s="45"/>
      <c r="W31" s="5"/>
      <c r="X31" s="88"/>
      <c r="Y31" s="542"/>
      <c r="Z31" s="45"/>
      <c r="AA31" s="205"/>
      <c r="AB31" s="205"/>
      <c r="AC31" s="205"/>
      <c r="AD31" s="205"/>
    </row>
    <row r="32" ht="12.75" customHeight="1">
      <c r="A32" s="185"/>
      <c r="B32" s="185"/>
      <c r="C32" s="185"/>
      <c r="D32" s="185"/>
      <c r="E32" s="185"/>
      <c r="F32" s="185"/>
      <c r="G32" s="185"/>
      <c r="H32" s="553"/>
      <c r="I32" s="45"/>
      <c r="J32" s="185"/>
      <c r="K32" s="5"/>
      <c r="L32" s="88" t="s">
        <v>4316</v>
      </c>
      <c r="M32" s="541"/>
      <c r="N32" s="541">
        <v>0.1</v>
      </c>
      <c r="O32" s="65"/>
      <c r="P32" s="561"/>
      <c r="Q32" s="543"/>
      <c r="R32" s="541"/>
      <c r="S32" s="65"/>
      <c r="T32" s="88" t="s">
        <v>4317</v>
      </c>
      <c r="U32" s="543">
        <v>0.25</v>
      </c>
      <c r="V32" s="45"/>
      <c r="W32" s="65"/>
      <c r="X32" s="88"/>
      <c r="Y32" s="542"/>
      <c r="Z32" s="45"/>
      <c r="AA32" s="205"/>
      <c r="AB32" s="205"/>
      <c r="AC32" s="205"/>
      <c r="AD32" s="205"/>
    </row>
    <row r="33" ht="12.75" customHeight="1">
      <c r="A33" s="185"/>
      <c r="B33" s="185"/>
      <c r="C33" s="185"/>
      <c r="D33" s="185"/>
      <c r="E33" s="185"/>
      <c r="F33" s="185"/>
      <c r="G33" s="185"/>
      <c r="H33" s="553"/>
      <c r="I33" s="45"/>
      <c r="J33" s="185"/>
      <c r="K33" s="5"/>
      <c r="L33" s="88" t="s">
        <v>4318</v>
      </c>
      <c r="M33" s="543">
        <v>0.28</v>
      </c>
      <c r="N33" s="45"/>
      <c r="O33" s="65"/>
      <c r="P33" s="561"/>
      <c r="Q33" s="543"/>
      <c r="R33" s="45"/>
      <c r="S33" s="65"/>
      <c r="T33" s="88" t="s">
        <v>4319</v>
      </c>
      <c r="U33" s="543">
        <v>0.25</v>
      </c>
      <c r="V33" s="45"/>
      <c r="W33" s="65"/>
      <c r="X33" s="88"/>
      <c r="Y33" s="541"/>
      <c r="Z33" s="541"/>
      <c r="AA33" s="112"/>
      <c r="AB33" s="112"/>
      <c r="AC33" s="112"/>
      <c r="AD33" s="112"/>
    </row>
    <row r="34" ht="12.0" customHeight="1">
      <c r="A34" s="185"/>
      <c r="B34" s="185"/>
      <c r="C34" s="185"/>
      <c r="D34" s="185"/>
      <c r="E34" s="185"/>
      <c r="F34" s="185"/>
      <c r="G34" s="185"/>
      <c r="H34" s="566"/>
      <c r="I34" s="566"/>
      <c r="J34" s="185"/>
      <c r="K34" s="5"/>
      <c r="L34" s="309" t="s">
        <v>4320</v>
      </c>
      <c r="M34" s="552"/>
      <c r="N34" s="552"/>
      <c r="O34" s="65"/>
      <c r="P34" s="577"/>
      <c r="Q34" s="543"/>
      <c r="R34" s="45"/>
      <c r="S34" s="65"/>
      <c r="T34" s="88" t="s">
        <v>4321</v>
      </c>
      <c r="U34" s="543">
        <v>1.3</v>
      </c>
      <c r="V34" s="45"/>
      <c r="W34" s="65"/>
      <c r="X34" s="88"/>
      <c r="Y34" s="541"/>
      <c r="Z34" s="541"/>
      <c r="AA34" s="112"/>
      <c r="AB34" s="112"/>
      <c r="AC34" s="112"/>
      <c r="AD34" s="112"/>
    </row>
    <row r="35" ht="12.0" customHeight="1">
      <c r="A35" s="185"/>
      <c r="B35" s="185"/>
      <c r="C35" s="185"/>
      <c r="D35" s="185"/>
      <c r="E35" s="185"/>
      <c r="F35" s="185"/>
      <c r="G35" s="185"/>
      <c r="H35" s="553"/>
      <c r="I35" s="45"/>
      <c r="J35" s="185"/>
      <c r="K35" s="5"/>
      <c r="L35" s="309" t="s">
        <v>4322</v>
      </c>
      <c r="M35" s="552"/>
      <c r="N35" s="552"/>
      <c r="O35" s="65"/>
      <c r="P35" s="561"/>
      <c r="Q35" s="543"/>
      <c r="R35" s="45"/>
      <c r="S35" s="65"/>
      <c r="T35" s="80" t="s">
        <v>4323</v>
      </c>
      <c r="U35" s="543">
        <v>0.2</v>
      </c>
      <c r="V35" s="45"/>
      <c r="W35" s="65"/>
      <c r="X35" s="88"/>
      <c r="Y35" s="543"/>
      <c r="Z35" s="45"/>
      <c r="AA35" s="112"/>
      <c r="AB35" s="112"/>
      <c r="AC35" s="112"/>
      <c r="AD35" s="112"/>
    </row>
    <row r="36" ht="12.75" customHeight="1">
      <c r="A36" s="185"/>
      <c r="B36" s="185"/>
      <c r="C36" s="185"/>
      <c r="D36" s="185"/>
      <c r="E36" s="185"/>
      <c r="F36" s="185"/>
      <c r="G36" s="185"/>
      <c r="H36" s="553"/>
      <c r="I36" s="45"/>
      <c r="J36" s="185"/>
      <c r="K36" s="5"/>
      <c r="L36" s="88" t="s">
        <v>1016</v>
      </c>
      <c r="M36" s="540">
        <v>0.065</v>
      </c>
      <c r="N36" s="552">
        <v>0.16</v>
      </c>
      <c r="O36" s="65"/>
      <c r="P36" s="64" t="s">
        <v>755</v>
      </c>
      <c r="S36" s="65"/>
      <c r="T36" s="88" t="s">
        <v>4326</v>
      </c>
      <c r="U36" s="543">
        <v>0.45</v>
      </c>
      <c r="V36" s="45"/>
      <c r="W36" s="65"/>
      <c r="X36" s="88"/>
      <c r="Y36" s="543"/>
      <c r="Z36" s="45"/>
      <c r="AA36" s="112"/>
      <c r="AB36" s="112"/>
      <c r="AC36" s="112"/>
      <c r="AD36" s="112"/>
    </row>
    <row r="37" ht="12.75" customHeight="1">
      <c r="A37" s="5"/>
      <c r="B37" s="5"/>
      <c r="C37" s="5"/>
      <c r="D37" s="5"/>
      <c r="E37" s="5"/>
      <c r="F37" s="5"/>
      <c r="G37" s="5"/>
      <c r="H37" s="578" t="s">
        <v>159</v>
      </c>
      <c r="I37" s="72"/>
      <c r="J37" s="73"/>
      <c r="K37" s="5"/>
      <c r="L37" s="88"/>
      <c r="M37" s="543"/>
      <c r="N37" s="45"/>
      <c r="O37" s="65"/>
      <c r="P37" s="141" t="s">
        <v>4327</v>
      </c>
      <c r="Q37" s="579">
        <v>0.18</v>
      </c>
      <c r="R37" s="572">
        <v>0.23</v>
      </c>
      <c r="S37" s="65"/>
      <c r="T37" s="88" t="s">
        <v>4328</v>
      </c>
      <c r="U37" s="543">
        <v>0.35</v>
      </c>
      <c r="V37" s="45"/>
      <c r="W37" s="65"/>
      <c r="X37" s="88"/>
      <c r="Y37" s="543"/>
      <c r="Z37" s="45"/>
      <c r="AA37" s="112"/>
      <c r="AB37" s="112"/>
      <c r="AC37" s="112"/>
      <c r="AD37" s="112"/>
    </row>
    <row r="38" ht="12.75" customHeight="1">
      <c r="A38" s="5"/>
      <c r="B38" s="5"/>
      <c r="C38" s="5"/>
      <c r="D38" s="5"/>
      <c r="E38" s="5"/>
      <c r="F38" s="5"/>
      <c r="G38" s="5"/>
      <c r="H38" s="190"/>
      <c r="J38" s="192"/>
      <c r="K38" s="5"/>
      <c r="L38" s="558" t="s">
        <v>4329</v>
      </c>
      <c r="M38" s="547">
        <v>0.065</v>
      </c>
      <c r="N38" s="547"/>
      <c r="O38" s="65"/>
      <c r="P38" s="247" t="s">
        <v>4330</v>
      </c>
      <c r="Q38" s="579">
        <v>0.22</v>
      </c>
      <c r="R38" s="572">
        <v>0.3</v>
      </c>
      <c r="S38" s="65"/>
      <c r="T38" s="88" t="s">
        <v>4331</v>
      </c>
      <c r="U38" s="543">
        <v>0.48</v>
      </c>
      <c r="V38" s="45"/>
      <c r="W38" s="65"/>
      <c r="X38" s="88"/>
      <c r="Y38" s="543"/>
      <c r="Z38" s="45"/>
      <c r="AA38" s="112"/>
      <c r="AB38" s="112"/>
      <c r="AC38" s="112"/>
      <c r="AD38" s="112"/>
    </row>
    <row r="39" ht="12.75" customHeight="1">
      <c r="A39" s="5"/>
      <c r="B39" s="5"/>
      <c r="C39" s="5"/>
      <c r="D39" s="5"/>
      <c r="E39" s="5"/>
      <c r="F39" s="5"/>
      <c r="G39" s="5"/>
      <c r="H39" s="580"/>
      <c r="I39" s="581"/>
      <c r="J39" s="582"/>
      <c r="K39" s="5"/>
      <c r="L39" s="219"/>
      <c r="M39" s="552"/>
      <c r="N39" s="552"/>
      <c r="O39" s="65"/>
      <c r="P39" s="88" t="s">
        <v>4332</v>
      </c>
      <c r="Q39" s="543">
        <v>0.45</v>
      </c>
      <c r="R39" s="45"/>
      <c r="S39" s="65"/>
      <c r="T39" s="575" t="s">
        <v>307</v>
      </c>
      <c r="U39" s="542">
        <v>1.55</v>
      </c>
      <c r="V39" s="45"/>
      <c r="W39" s="65"/>
      <c r="X39" s="88"/>
      <c r="Y39" s="543"/>
      <c r="Z39" s="45"/>
      <c r="AA39" s="112"/>
      <c r="AB39" s="112"/>
      <c r="AC39" s="112"/>
      <c r="AD39" s="112"/>
    </row>
    <row r="40" ht="12.75" customHeight="1">
      <c r="A40" s="583" t="s">
        <v>163</v>
      </c>
      <c r="B40" s="72"/>
      <c r="C40" s="72"/>
      <c r="D40" s="72"/>
      <c r="E40" s="72"/>
      <c r="F40" s="72"/>
      <c r="G40" s="72"/>
      <c r="H40" s="72"/>
      <c r="I40" s="72"/>
      <c r="J40" s="73"/>
      <c r="K40" s="5"/>
      <c r="L40" s="80"/>
      <c r="M40" s="541"/>
      <c r="N40" s="541"/>
      <c r="O40" s="65"/>
      <c r="P40" s="88" t="s">
        <v>4333</v>
      </c>
      <c r="Q40" s="543">
        <v>0.7</v>
      </c>
      <c r="R40" s="45"/>
      <c r="S40" s="65"/>
      <c r="T40" s="575" t="s">
        <v>1232</v>
      </c>
      <c r="U40" s="565">
        <v>0.1</v>
      </c>
      <c r="V40" s="45"/>
      <c r="W40" s="65"/>
      <c r="X40" s="88"/>
      <c r="Y40" s="543"/>
      <c r="Z40" s="45"/>
      <c r="AA40" s="112"/>
      <c r="AB40" s="112"/>
      <c r="AC40" s="112"/>
      <c r="AD40" s="112"/>
    </row>
    <row r="41" ht="12.75" customHeight="1">
      <c r="A41" s="190"/>
      <c r="J41" s="192"/>
      <c r="K41" s="5"/>
      <c r="L41" s="80"/>
      <c r="M41" s="541"/>
      <c r="N41" s="541"/>
      <c r="O41" s="65"/>
      <c r="P41" s="88" t="s">
        <v>4334</v>
      </c>
      <c r="Q41" s="541">
        <v>0.09</v>
      </c>
      <c r="R41" s="541">
        <v>0.42</v>
      </c>
      <c r="S41" s="65"/>
      <c r="T41" s="575" t="s">
        <v>4335</v>
      </c>
      <c r="U41" s="563">
        <v>0.135</v>
      </c>
      <c r="V41" s="45"/>
      <c r="W41" s="65"/>
      <c r="X41" s="64" t="s">
        <v>626</v>
      </c>
      <c r="AA41" s="112"/>
      <c r="AB41" s="112"/>
      <c r="AC41" s="112"/>
      <c r="AD41" s="112"/>
    </row>
    <row r="42" ht="12.75" customHeight="1">
      <c r="A42" s="190"/>
      <c r="J42" s="192"/>
      <c r="K42" s="5"/>
      <c r="L42" s="88"/>
      <c r="M42" s="543"/>
      <c r="N42" s="45"/>
      <c r="O42" s="65"/>
      <c r="P42" s="88" t="s">
        <v>4337</v>
      </c>
      <c r="Q42" s="543">
        <v>0.08</v>
      </c>
      <c r="R42" s="45"/>
      <c r="S42" s="65"/>
      <c r="T42" s="575" t="s">
        <v>4338</v>
      </c>
      <c r="U42" s="565">
        <v>0.12</v>
      </c>
      <c r="V42" s="45"/>
      <c r="W42" s="65"/>
      <c r="X42" s="88" t="s">
        <v>4339</v>
      </c>
      <c r="Y42" s="542">
        <v>0.055</v>
      </c>
      <c r="Z42" s="45"/>
      <c r="AA42" s="584"/>
      <c r="AB42" s="584"/>
      <c r="AC42" s="584"/>
      <c r="AD42" s="584"/>
    </row>
    <row r="43" ht="12.75" customHeight="1">
      <c r="A43" s="190"/>
      <c r="J43" s="192"/>
      <c r="K43" s="585"/>
      <c r="L43" s="88"/>
      <c r="M43" s="543"/>
      <c r="N43" s="45"/>
      <c r="O43" s="65"/>
      <c r="P43" s="88" t="s">
        <v>4340</v>
      </c>
      <c r="Q43" s="543">
        <v>0.65</v>
      </c>
      <c r="R43" s="45"/>
      <c r="S43" s="5"/>
      <c r="T43" s="88" t="s">
        <v>4341</v>
      </c>
      <c r="U43" s="574">
        <v>0.09</v>
      </c>
      <c r="V43" s="574">
        <v>0.13</v>
      </c>
      <c r="W43" s="65"/>
      <c r="X43" s="88" t="s">
        <v>4342</v>
      </c>
      <c r="Y43" s="543">
        <v>0.01</v>
      </c>
      <c r="Z43" s="45"/>
      <c r="AA43" s="76"/>
      <c r="AB43" s="76"/>
      <c r="AC43" s="76"/>
      <c r="AD43" s="76"/>
    </row>
    <row r="44" ht="12.75" customHeight="1">
      <c r="A44" s="190"/>
      <c r="J44" s="192"/>
      <c r="K44" s="5"/>
      <c r="L44" s="247"/>
      <c r="M44" s="543"/>
      <c r="N44" s="45"/>
      <c r="O44" s="65"/>
      <c r="P44" s="309" t="s">
        <v>4343</v>
      </c>
      <c r="Q44" s="543">
        <v>0.3</v>
      </c>
      <c r="R44" s="45"/>
      <c r="S44" s="5"/>
      <c r="T44" s="575" t="s">
        <v>4344</v>
      </c>
      <c r="U44" s="565">
        <v>0.1</v>
      </c>
      <c r="V44" s="45"/>
      <c r="W44" s="65"/>
      <c r="X44" s="88" t="s">
        <v>4345</v>
      </c>
      <c r="Y44" s="543">
        <v>0.12</v>
      </c>
      <c r="Z44" s="45"/>
      <c r="AA44" s="205"/>
      <c r="AB44" s="205"/>
      <c r="AC44" s="205"/>
      <c r="AD44" s="205"/>
    </row>
    <row r="45" ht="12.75" customHeight="1">
      <c r="A45" s="580"/>
      <c r="B45" s="581"/>
      <c r="C45" s="581"/>
      <c r="D45" s="581"/>
      <c r="E45" s="581"/>
      <c r="F45" s="581"/>
      <c r="G45" s="581"/>
      <c r="H45" s="581"/>
      <c r="I45" s="581"/>
      <c r="J45" s="582"/>
      <c r="K45" s="5"/>
      <c r="L45" s="88"/>
      <c r="M45" s="543"/>
      <c r="N45" s="45"/>
      <c r="O45" s="65"/>
      <c r="P45" s="222" t="s">
        <v>4346</v>
      </c>
      <c r="Q45" s="543">
        <v>0.7</v>
      </c>
      <c r="R45" s="541">
        <v>0.25</v>
      </c>
      <c r="S45" s="5"/>
      <c r="T45" s="575" t="s">
        <v>4347</v>
      </c>
      <c r="U45" s="565">
        <v>0.15</v>
      </c>
      <c r="V45" s="45"/>
      <c r="W45" s="65"/>
      <c r="X45" s="88" t="s">
        <v>4348</v>
      </c>
      <c r="Y45" s="543">
        <v>0.4</v>
      </c>
      <c r="Z45" s="45"/>
      <c r="AA45" s="112"/>
      <c r="AB45" s="112"/>
      <c r="AC45" s="112"/>
      <c r="AD45" s="112"/>
    </row>
    <row r="46" ht="12.75" customHeight="1">
      <c r="A46" s="5"/>
      <c r="B46" s="5"/>
      <c r="C46" s="165" t="s">
        <v>166</v>
      </c>
      <c r="D46" s="586" t="s">
        <v>167</v>
      </c>
      <c r="E46" s="587"/>
      <c r="F46" s="588"/>
      <c r="G46" s="589" t="s">
        <v>168</v>
      </c>
      <c r="J46" s="161"/>
      <c r="K46" s="5"/>
      <c r="L46" s="88"/>
      <c r="M46" s="543"/>
      <c r="N46" s="45"/>
      <c r="O46" s="65"/>
      <c r="P46" s="577" t="s">
        <v>4349</v>
      </c>
      <c r="Q46" s="543">
        <v>0.3</v>
      </c>
      <c r="R46" s="45"/>
      <c r="S46" s="65"/>
      <c r="T46" s="575" t="s">
        <v>4350</v>
      </c>
      <c r="U46" s="563">
        <v>0.175</v>
      </c>
      <c r="V46" s="45"/>
      <c r="W46" s="65"/>
      <c r="X46" s="88" t="s">
        <v>4351</v>
      </c>
      <c r="Y46" s="543">
        <v>0.1</v>
      </c>
      <c r="Z46" s="45"/>
      <c r="AA46" s="112"/>
      <c r="AB46" s="112"/>
      <c r="AC46" s="112"/>
      <c r="AD46" s="112"/>
    </row>
    <row r="47" ht="12.75" customHeight="1">
      <c r="A47" s="5"/>
      <c r="B47" s="5"/>
      <c r="C47" s="5"/>
      <c r="D47" s="171"/>
      <c r="E47" s="172"/>
      <c r="F47" s="173"/>
      <c r="G47" s="131"/>
      <c r="H47" s="164"/>
      <c r="I47" s="164"/>
      <c r="J47" s="75"/>
      <c r="K47" s="5"/>
      <c r="L47" s="88"/>
      <c r="M47" s="541"/>
      <c r="N47" s="541"/>
      <c r="O47" s="65"/>
      <c r="P47" s="561" t="s">
        <v>4352</v>
      </c>
      <c r="Q47" s="543">
        <v>0.3</v>
      </c>
      <c r="R47" s="45"/>
      <c r="S47" s="65"/>
      <c r="T47" s="575" t="s">
        <v>4353</v>
      </c>
      <c r="U47" s="565">
        <v>1.6</v>
      </c>
      <c r="V47" s="45"/>
      <c r="W47" s="65"/>
      <c r="X47" s="562" t="s">
        <v>4354</v>
      </c>
      <c r="Y47" s="565">
        <v>0.04</v>
      </c>
      <c r="Z47" s="45"/>
      <c r="AA47" s="112"/>
      <c r="AB47" s="112"/>
      <c r="AC47" s="112"/>
      <c r="AD47" s="112"/>
    </row>
    <row r="48" ht="13.5" customHeight="1">
      <c r="A48" s="5"/>
      <c r="B48" s="5"/>
      <c r="C48" s="5"/>
      <c r="D48" s="175"/>
      <c r="E48" s="177"/>
      <c r="F48" s="177"/>
      <c r="G48" s="177"/>
      <c r="H48" s="177"/>
      <c r="I48" s="177"/>
      <c r="J48" s="177"/>
      <c r="K48" s="5"/>
      <c r="L48" s="88"/>
      <c r="M48" s="543"/>
      <c r="N48" s="45"/>
      <c r="O48" s="65"/>
      <c r="P48" s="88" t="s">
        <v>4357</v>
      </c>
      <c r="Q48" s="590">
        <v>0.45</v>
      </c>
      <c r="R48" s="560">
        <v>0.5</v>
      </c>
      <c r="S48" s="65"/>
      <c r="T48" s="562" t="s">
        <v>4358</v>
      </c>
      <c r="U48" s="565">
        <v>1.2</v>
      </c>
      <c r="V48" s="45"/>
      <c r="W48" s="65"/>
      <c r="X48" s="5"/>
      <c r="Y48" s="5"/>
      <c r="Z48" s="5"/>
      <c r="AA48" s="112"/>
      <c r="AB48" s="112"/>
      <c r="AC48" s="112"/>
      <c r="AD48" s="112"/>
    </row>
    <row r="49" ht="13.5" customHeight="1">
      <c r="A49" s="5"/>
      <c r="B49" s="5"/>
      <c r="C49" s="5"/>
      <c r="D49" s="179" t="s">
        <v>172</v>
      </c>
      <c r="E49" s="41"/>
      <c r="F49" s="591"/>
      <c r="G49" s="592" t="s">
        <v>4359</v>
      </c>
      <c r="H49" s="182"/>
      <c r="I49" s="182"/>
      <c r="J49" s="39"/>
      <c r="K49" s="5"/>
      <c r="L49" s="88"/>
      <c r="M49" s="543"/>
      <c r="N49" s="45"/>
      <c r="O49" s="65"/>
      <c r="P49" s="593" t="s">
        <v>4360</v>
      </c>
      <c r="Q49" s="543">
        <v>0.45</v>
      </c>
      <c r="R49" s="45"/>
      <c r="S49" s="65"/>
      <c r="T49" s="594" t="s">
        <v>4361</v>
      </c>
      <c r="U49" s="563">
        <v>0.165</v>
      </c>
      <c r="V49" s="45"/>
      <c r="W49" s="65"/>
      <c r="X49" s="64" t="s">
        <v>743</v>
      </c>
      <c r="AA49" s="205"/>
      <c r="AB49" s="205"/>
      <c r="AC49" s="205"/>
      <c r="AD49" s="205"/>
    </row>
    <row r="50" ht="13.5" customHeight="1">
      <c r="A50" s="5"/>
      <c r="B50" s="5"/>
      <c r="C50" s="5"/>
      <c r="D50" s="181" t="s">
        <v>173</v>
      </c>
      <c r="E50" s="37"/>
      <c r="F50" s="183" t="s">
        <v>174</v>
      </c>
      <c r="G50" s="184"/>
      <c r="J50" s="161"/>
      <c r="K50" s="5"/>
      <c r="L50" s="309"/>
      <c r="M50" s="543"/>
      <c r="N50" s="45"/>
      <c r="O50" s="65"/>
      <c r="P50" s="88" t="s">
        <v>4362</v>
      </c>
      <c r="Q50" s="543">
        <v>0.85</v>
      </c>
      <c r="R50" s="45"/>
      <c r="S50" s="65"/>
      <c r="T50" s="562"/>
      <c r="U50" s="574"/>
      <c r="V50" s="574"/>
      <c r="W50" s="65"/>
      <c r="X50" s="88" t="s">
        <v>4363</v>
      </c>
      <c r="Y50" s="543">
        <v>0.17</v>
      </c>
      <c r="Z50" s="45"/>
      <c r="AA50" s="112"/>
      <c r="AB50" s="112"/>
      <c r="AC50" s="112"/>
      <c r="AD50" s="112"/>
    </row>
    <row r="51" ht="15.0" customHeight="1">
      <c r="A51" s="5"/>
      <c r="B51" s="5"/>
      <c r="C51" s="5"/>
      <c r="D51" s="54" t="s">
        <v>177</v>
      </c>
      <c r="E51" s="45"/>
      <c r="F51" s="185"/>
      <c r="G51" s="186"/>
      <c r="H51" s="164"/>
      <c r="I51" s="164"/>
      <c r="J51" s="75"/>
      <c r="K51" s="5"/>
      <c r="L51" s="222"/>
      <c r="M51" s="543"/>
      <c r="N51" s="541"/>
      <c r="O51" s="65"/>
      <c r="P51" s="88" t="s">
        <v>4364</v>
      </c>
      <c r="Q51" s="543">
        <v>0.13</v>
      </c>
      <c r="R51" s="45"/>
      <c r="S51" s="65"/>
      <c r="T51" s="562" t="s">
        <v>681</v>
      </c>
      <c r="U51" s="565">
        <v>0.2</v>
      </c>
      <c r="V51" s="45"/>
      <c r="W51" s="65"/>
      <c r="X51" s="88" t="s">
        <v>4365</v>
      </c>
      <c r="Y51" s="543">
        <v>0.22</v>
      </c>
      <c r="Z51" s="45"/>
      <c r="AA51" s="76"/>
      <c r="AB51" s="76"/>
      <c r="AC51" s="76"/>
      <c r="AD51" s="76"/>
    </row>
    <row r="52" ht="12.75" customHeight="1">
      <c r="A52" s="5"/>
      <c r="B52" s="5"/>
      <c r="C52" s="5"/>
      <c r="D52" s="54" t="s">
        <v>178</v>
      </c>
      <c r="E52" s="45"/>
      <c r="F52" s="185"/>
      <c r="G52" s="187" t="s">
        <v>179</v>
      </c>
      <c r="H52" s="41"/>
      <c r="I52" s="41"/>
      <c r="J52" s="82"/>
      <c r="K52" s="5"/>
      <c r="L52" s="577"/>
      <c r="M52" s="543"/>
      <c r="N52" s="45"/>
      <c r="O52" s="65"/>
      <c r="P52" s="593" t="s">
        <v>4366</v>
      </c>
      <c r="Q52" s="595" t="s">
        <v>4367</v>
      </c>
      <c r="R52" s="73"/>
      <c r="S52" s="65"/>
      <c r="T52" s="562" t="s">
        <v>849</v>
      </c>
      <c r="U52" s="565">
        <v>0.15</v>
      </c>
      <c r="V52" s="45"/>
      <c r="W52" s="65"/>
      <c r="X52" s="144" t="s">
        <v>4368</v>
      </c>
      <c r="Y52" s="596">
        <v>0.12</v>
      </c>
      <c r="Z52" s="45"/>
      <c r="AA52" s="112"/>
      <c r="AB52" s="112"/>
      <c r="AC52" s="112"/>
      <c r="AD52" s="112"/>
    </row>
    <row r="53" ht="13.5" customHeight="1">
      <c r="A53" s="5"/>
      <c r="B53" s="5"/>
      <c r="C53" s="5"/>
      <c r="D53" s="54" t="s">
        <v>180</v>
      </c>
      <c r="E53" s="45"/>
      <c r="F53" s="185"/>
      <c r="G53" s="186"/>
      <c r="H53" s="164"/>
      <c r="I53" s="164"/>
      <c r="J53" s="75"/>
      <c r="K53" s="5"/>
      <c r="L53" s="561"/>
      <c r="M53" s="543"/>
      <c r="N53" s="45"/>
      <c r="O53" s="65"/>
      <c r="P53" s="88" t="s">
        <v>4370</v>
      </c>
      <c r="Q53" s="543">
        <v>0.45</v>
      </c>
      <c r="R53" s="45"/>
      <c r="S53" s="65"/>
      <c r="T53" s="562" t="s">
        <v>854</v>
      </c>
      <c r="U53" s="565">
        <v>0.14</v>
      </c>
      <c r="V53" s="45"/>
      <c r="W53" s="65"/>
      <c r="X53" s="88" t="s">
        <v>4371</v>
      </c>
      <c r="Y53" s="543">
        <v>0.17</v>
      </c>
      <c r="Z53" s="45"/>
      <c r="AA53" s="112"/>
      <c r="AB53" s="112"/>
      <c r="AC53" s="112"/>
      <c r="AD53" s="112"/>
    </row>
    <row r="54" ht="12.75" customHeight="1">
      <c r="A54" s="5"/>
      <c r="B54" s="5"/>
      <c r="C54" s="5"/>
      <c r="D54" s="54" t="s">
        <v>182</v>
      </c>
      <c r="E54" s="45"/>
      <c r="F54" s="185"/>
      <c r="G54" s="189" t="s">
        <v>183</v>
      </c>
      <c r="H54" s="41"/>
      <c r="I54" s="41"/>
      <c r="J54" s="82"/>
      <c r="K54" s="5"/>
      <c r="L54" s="88"/>
      <c r="M54" s="590"/>
      <c r="N54" s="560"/>
      <c r="O54" s="65"/>
      <c r="P54" s="562" t="s">
        <v>4372</v>
      </c>
      <c r="Q54" s="565">
        <v>0.15</v>
      </c>
      <c r="R54" s="574">
        <v>0.1</v>
      </c>
      <c r="S54" s="5"/>
      <c r="T54" s="562" t="s">
        <v>840</v>
      </c>
      <c r="U54" s="565">
        <v>0.15</v>
      </c>
      <c r="V54" s="45"/>
      <c r="W54" s="65"/>
      <c r="X54" s="88" t="s">
        <v>4373</v>
      </c>
      <c r="Y54" s="543">
        <v>0.2</v>
      </c>
      <c r="Z54" s="45"/>
      <c r="AA54" s="194"/>
      <c r="AB54" s="194"/>
      <c r="AC54" s="194"/>
      <c r="AD54" s="194"/>
    </row>
    <row r="55" ht="13.5" customHeight="1">
      <c r="A55" s="5"/>
      <c r="B55" s="5"/>
      <c r="C55" s="5"/>
      <c r="D55" s="54" t="s">
        <v>186</v>
      </c>
      <c r="E55" s="45"/>
      <c r="F55" s="185"/>
      <c r="G55" s="190"/>
      <c r="J55" s="161"/>
      <c r="K55" s="5"/>
      <c r="L55" s="593"/>
      <c r="M55" s="543"/>
      <c r="N55" s="45"/>
      <c r="O55" s="65"/>
      <c r="P55" s="597" t="s">
        <v>145</v>
      </c>
      <c r="Q55" s="598">
        <v>1.2</v>
      </c>
      <c r="R55" s="45"/>
      <c r="S55" s="5"/>
      <c r="T55" s="562" t="s">
        <v>847</v>
      </c>
      <c r="U55" s="565">
        <v>0.14</v>
      </c>
      <c r="V55" s="45"/>
      <c r="W55" s="65"/>
      <c r="X55" s="88" t="s">
        <v>4374</v>
      </c>
      <c r="Y55" s="543">
        <v>0.35</v>
      </c>
      <c r="Z55" s="45"/>
      <c r="AA55" s="112"/>
      <c r="AB55" s="112"/>
      <c r="AC55" s="112"/>
      <c r="AD55" s="112"/>
    </row>
    <row r="56" ht="13.5" customHeight="1">
      <c r="A56" s="5"/>
      <c r="B56" s="5"/>
      <c r="C56" s="5"/>
      <c r="D56" s="54" t="s">
        <v>187</v>
      </c>
      <c r="E56" s="45"/>
      <c r="F56" s="185"/>
      <c r="G56" s="190"/>
      <c r="J56" s="161"/>
      <c r="K56" s="5"/>
      <c r="L56" s="88"/>
      <c r="M56" s="543"/>
      <c r="N56" s="45"/>
      <c r="O56" s="65"/>
      <c r="P56" s="88" t="s">
        <v>147</v>
      </c>
      <c r="Q56" s="543">
        <v>0.45</v>
      </c>
      <c r="R56" s="45"/>
      <c r="S56" s="5"/>
      <c r="T56" s="88" t="s">
        <v>4375</v>
      </c>
      <c r="U56" s="542">
        <v>0.175</v>
      </c>
      <c r="V56" s="45"/>
      <c r="W56" s="65"/>
      <c r="X56" s="88" t="s">
        <v>4376</v>
      </c>
      <c r="Y56" s="543">
        <v>0.25</v>
      </c>
      <c r="Z56" s="45"/>
      <c r="AA56" s="112"/>
      <c r="AB56" s="112"/>
      <c r="AC56" s="112"/>
      <c r="AD56" s="112"/>
    </row>
    <row r="57" ht="13.5" customHeight="1">
      <c r="A57" s="5"/>
      <c r="B57" s="5"/>
      <c r="C57" s="5"/>
      <c r="D57" s="599"/>
      <c r="E57" s="599"/>
      <c r="F57" s="600"/>
      <c r="G57" s="190"/>
      <c r="J57" s="161"/>
      <c r="K57" s="5"/>
      <c r="L57" s="88"/>
      <c r="M57" s="541"/>
      <c r="N57" s="541"/>
      <c r="O57" s="65"/>
      <c r="P57" s="88"/>
      <c r="Q57" s="541"/>
      <c r="R57" s="541"/>
      <c r="S57" s="5"/>
      <c r="T57" s="88"/>
      <c r="U57" s="601"/>
      <c r="V57" s="601"/>
      <c r="W57" s="65"/>
      <c r="X57" s="88" t="s">
        <v>990</v>
      </c>
      <c r="Y57" s="540">
        <v>0.12</v>
      </c>
      <c r="Z57" s="541">
        <v>0.5</v>
      </c>
      <c r="AA57" s="112"/>
      <c r="AB57" s="112"/>
      <c r="AC57" s="112"/>
      <c r="AD57" s="112"/>
    </row>
    <row r="58" ht="13.5" customHeight="1">
      <c r="A58" s="5"/>
      <c r="B58" s="5"/>
      <c r="C58" s="5"/>
      <c r="D58" s="599"/>
      <c r="E58" s="599"/>
      <c r="F58" s="600"/>
      <c r="G58" s="190"/>
      <c r="J58" s="161"/>
      <c r="K58" s="5"/>
      <c r="L58" s="88"/>
      <c r="M58" s="541"/>
      <c r="N58" s="541"/>
      <c r="O58" s="65"/>
      <c r="P58" s="88"/>
      <c r="Q58" s="541"/>
      <c r="R58" s="541"/>
      <c r="S58" s="5"/>
      <c r="T58" s="88"/>
      <c r="U58" s="601"/>
      <c r="V58" s="601"/>
      <c r="W58" s="65"/>
      <c r="X58" s="88" t="s">
        <v>4379</v>
      </c>
      <c r="Y58" s="540">
        <v>0.065</v>
      </c>
      <c r="Z58" s="541"/>
      <c r="AA58" s="112"/>
      <c r="AB58" s="112"/>
      <c r="AC58" s="112"/>
      <c r="AD58" s="112"/>
    </row>
    <row r="59" ht="13.5" customHeight="1">
      <c r="A59" s="5"/>
      <c r="B59" s="5"/>
      <c r="C59" s="5"/>
      <c r="D59" s="599"/>
      <c r="E59" s="599"/>
      <c r="F59" s="600"/>
      <c r="G59" s="190"/>
      <c r="J59" s="161"/>
      <c r="K59" s="5"/>
      <c r="L59" s="88"/>
      <c r="M59" s="541"/>
      <c r="N59" s="541"/>
      <c r="O59" s="65"/>
      <c r="P59" s="88"/>
      <c r="Q59" s="541"/>
      <c r="R59" s="541"/>
      <c r="S59" s="5"/>
      <c r="T59" s="88"/>
      <c r="U59" s="601"/>
      <c r="V59" s="601"/>
      <c r="W59" s="65"/>
      <c r="X59" s="88" t="s">
        <v>4380</v>
      </c>
      <c r="Y59" s="540">
        <v>0.15</v>
      </c>
      <c r="Z59" s="540"/>
      <c r="AA59" s="112"/>
      <c r="AB59" s="112"/>
      <c r="AC59" s="112"/>
      <c r="AD59" s="112"/>
    </row>
    <row r="60" ht="13.5" customHeight="1">
      <c r="A60" s="5"/>
      <c r="B60" s="5"/>
      <c r="C60" s="5"/>
      <c r="D60" s="599"/>
      <c r="E60" s="599"/>
      <c r="F60" s="600"/>
      <c r="G60" s="190"/>
      <c r="J60" s="161"/>
      <c r="K60" s="5"/>
      <c r="L60" s="88"/>
      <c r="M60" s="541"/>
      <c r="N60" s="541"/>
      <c r="O60" s="65"/>
      <c r="P60" s="88"/>
      <c r="Q60" s="541"/>
      <c r="R60" s="541"/>
      <c r="S60" s="5"/>
      <c r="T60" s="88"/>
      <c r="U60" s="601"/>
      <c r="V60" s="601"/>
      <c r="W60" s="65"/>
      <c r="X60" s="88" t="s">
        <v>4381</v>
      </c>
      <c r="Y60" s="540"/>
      <c r="Z60" s="540">
        <v>0.14</v>
      </c>
      <c r="AA60" s="112"/>
      <c r="AB60" s="112"/>
      <c r="AC60" s="112"/>
      <c r="AD60" s="112"/>
    </row>
    <row r="61" ht="13.5" customHeight="1">
      <c r="A61" s="5"/>
      <c r="B61" s="5"/>
      <c r="C61" s="5"/>
      <c r="D61" s="599"/>
      <c r="E61" s="599"/>
      <c r="F61" s="600"/>
      <c r="G61" s="190"/>
      <c r="J61" s="161"/>
      <c r="K61" s="5"/>
      <c r="L61" s="88"/>
      <c r="M61" s="541"/>
      <c r="N61" s="541"/>
      <c r="O61" s="65"/>
      <c r="P61" s="88"/>
      <c r="Q61" s="541"/>
      <c r="R61" s="541"/>
      <c r="S61" s="5"/>
      <c r="T61" s="88"/>
      <c r="U61" s="601"/>
      <c r="V61" s="601"/>
      <c r="W61" s="65"/>
      <c r="X61" s="88" t="s">
        <v>4382</v>
      </c>
      <c r="Y61" s="543">
        <v>0.35</v>
      </c>
      <c r="Z61" s="45"/>
      <c r="AA61" s="112"/>
      <c r="AB61" s="112"/>
      <c r="AC61" s="112"/>
      <c r="AD61" s="112"/>
    </row>
    <row r="62" ht="13.5" customHeight="1">
      <c r="A62" s="5"/>
      <c r="B62" s="5"/>
      <c r="C62" s="5"/>
      <c r="D62" s="599"/>
      <c r="E62" s="599"/>
      <c r="F62" s="600"/>
      <c r="G62" s="190"/>
      <c r="J62" s="161"/>
      <c r="K62" s="5"/>
      <c r="L62" s="88"/>
      <c r="M62" s="541"/>
      <c r="N62" s="541"/>
      <c r="O62" s="65"/>
      <c r="P62" s="88"/>
      <c r="Q62" s="541"/>
      <c r="R62" s="541"/>
      <c r="S62" s="5"/>
      <c r="T62" s="88"/>
      <c r="U62" s="601"/>
      <c r="V62" s="601"/>
      <c r="W62" s="65"/>
      <c r="X62" s="88" t="s">
        <v>4383</v>
      </c>
      <c r="Y62" s="542">
        <v>0.085</v>
      </c>
      <c r="Z62" s="45"/>
      <c r="AA62" s="112"/>
      <c r="AB62" s="112"/>
      <c r="AC62" s="112"/>
      <c r="AD62" s="112"/>
    </row>
    <row r="63" ht="13.5" customHeight="1">
      <c r="A63" s="5"/>
      <c r="B63" s="5"/>
      <c r="C63" s="5"/>
      <c r="D63" s="599"/>
      <c r="E63" s="599"/>
      <c r="F63" s="600"/>
      <c r="G63" s="190"/>
      <c r="J63" s="161"/>
      <c r="K63" s="5"/>
      <c r="L63" s="88"/>
      <c r="M63" s="541"/>
      <c r="N63" s="541"/>
      <c r="O63" s="65"/>
      <c r="P63" s="88"/>
      <c r="Q63" s="541"/>
      <c r="R63" s="541"/>
      <c r="S63" s="5"/>
      <c r="T63" s="88"/>
      <c r="U63" s="601"/>
      <c r="V63" s="601"/>
      <c r="W63" s="65"/>
      <c r="X63" s="5"/>
      <c r="Y63" s="5"/>
      <c r="Z63" s="5"/>
      <c r="AA63" s="112"/>
      <c r="AB63" s="112"/>
      <c r="AC63" s="112"/>
      <c r="AD63" s="112"/>
    </row>
    <row r="64" ht="13.5" customHeight="1">
      <c r="A64" s="5"/>
      <c r="B64" s="5"/>
      <c r="C64" s="5"/>
      <c r="D64" s="599"/>
      <c r="E64" s="599"/>
      <c r="F64" s="600"/>
      <c r="G64" s="190"/>
      <c r="J64" s="161"/>
      <c r="K64" s="5"/>
      <c r="L64" s="88"/>
      <c r="M64" s="541"/>
      <c r="N64" s="541"/>
      <c r="O64" s="65"/>
      <c r="P64" s="88"/>
      <c r="Q64" s="541"/>
      <c r="R64" s="541"/>
      <c r="S64" s="5"/>
      <c r="T64" s="88"/>
      <c r="U64" s="601"/>
      <c r="V64" s="601"/>
      <c r="W64" s="65"/>
      <c r="X64" s="5"/>
      <c r="Y64" s="5"/>
      <c r="Z64" s="5"/>
      <c r="AA64" s="112"/>
      <c r="AB64" s="112"/>
      <c r="AC64" s="112"/>
      <c r="AD64" s="112"/>
    </row>
    <row r="65" ht="13.5" customHeight="1">
      <c r="A65" s="5"/>
      <c r="B65" s="5"/>
      <c r="C65" s="5"/>
      <c r="D65" s="599"/>
      <c r="E65" s="599"/>
      <c r="F65" s="600"/>
      <c r="G65" s="190"/>
      <c r="J65" s="161"/>
      <c r="K65" s="5"/>
      <c r="L65" s="88"/>
      <c r="M65" s="541"/>
      <c r="N65" s="541"/>
      <c r="O65" s="65"/>
      <c r="P65" s="88"/>
      <c r="Q65" s="541"/>
      <c r="R65" s="541"/>
      <c r="S65" s="5"/>
      <c r="T65" s="88"/>
      <c r="U65" s="601"/>
      <c r="V65" s="601"/>
      <c r="W65" s="65"/>
      <c r="X65" s="5"/>
      <c r="Y65" s="5"/>
      <c r="Z65" s="5"/>
      <c r="AA65" s="112"/>
      <c r="AB65" s="112"/>
      <c r="AC65" s="112"/>
      <c r="AD65" s="112"/>
    </row>
    <row r="66" ht="13.5" customHeight="1">
      <c r="A66" s="5"/>
      <c r="B66" s="5"/>
      <c r="C66" s="5"/>
      <c r="D66" s="54"/>
      <c r="E66" s="45"/>
      <c r="F66" s="602"/>
      <c r="G66" s="186"/>
      <c r="H66" s="164"/>
      <c r="I66" s="164"/>
      <c r="J66" s="75"/>
      <c r="K66" s="5"/>
      <c r="L66" s="88"/>
      <c r="M66" s="543"/>
      <c r="N66" s="45"/>
      <c r="O66" s="65"/>
      <c r="P66" s="88"/>
      <c r="Q66" s="543"/>
      <c r="R66" s="45"/>
      <c r="S66" s="5"/>
      <c r="T66" s="88"/>
      <c r="U66" s="603"/>
      <c r="V66" s="45"/>
      <c r="W66" s="65"/>
      <c r="X66" s="5"/>
      <c r="Y66" s="5"/>
      <c r="Z66" s="5"/>
      <c r="AA66" s="112"/>
      <c r="AB66" s="112"/>
      <c r="AC66" s="112"/>
      <c r="AD66" s="112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304"/>
      <c r="M67" s="13"/>
      <c r="N67" s="13"/>
      <c r="O67" s="65"/>
      <c r="P67" s="5"/>
      <c r="Q67" s="5"/>
      <c r="R67" s="5"/>
      <c r="S67" s="5"/>
      <c r="T67" s="5"/>
      <c r="U67" s="5"/>
      <c r="V67" s="5"/>
      <c r="W67" s="65"/>
      <c r="X67" s="5"/>
      <c r="Y67" s="5"/>
      <c r="Z67" s="5"/>
      <c r="AA67" s="112"/>
      <c r="AB67" s="112"/>
      <c r="AC67" s="112"/>
      <c r="AD67" s="112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304"/>
      <c r="M68" s="13"/>
      <c r="N68" s="13"/>
      <c r="O68" s="65"/>
      <c r="P68" s="5"/>
      <c r="Q68" s="5"/>
      <c r="R68" s="5"/>
      <c r="S68" s="5"/>
      <c r="T68" s="5"/>
      <c r="U68" s="5"/>
      <c r="V68" s="5"/>
      <c r="W68" s="65"/>
      <c r="X68" s="5"/>
      <c r="Y68" s="5"/>
      <c r="Z68" s="5"/>
      <c r="AA68" s="112"/>
      <c r="AB68" s="112"/>
      <c r="AC68" s="112"/>
      <c r="AD68" s="112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304"/>
      <c r="M69" s="13"/>
      <c r="N69" s="13"/>
      <c r="O69" s="65"/>
      <c r="P69" s="5"/>
      <c r="Q69" s="5"/>
      <c r="R69" s="5"/>
      <c r="S69" s="5"/>
      <c r="T69" s="5"/>
      <c r="U69" s="5"/>
      <c r="V69" s="5"/>
      <c r="W69" s="65"/>
      <c r="X69" s="5"/>
      <c r="Y69" s="5"/>
      <c r="Z69" s="5"/>
      <c r="AA69" s="112"/>
      <c r="AB69" s="112"/>
      <c r="AC69" s="112"/>
      <c r="AD69" s="112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8"/>
      <c r="K70" s="5"/>
      <c r="L70" s="201"/>
      <c r="M70" s="324"/>
      <c r="N70" s="324"/>
      <c r="O70" s="300"/>
      <c r="P70" s="293"/>
      <c r="Q70" s="13"/>
      <c r="R70" s="13"/>
      <c r="S70" s="5"/>
      <c r="T70" s="604"/>
      <c r="U70" s="9"/>
      <c r="V70" s="9"/>
      <c r="W70" s="327"/>
      <c r="X70" s="293"/>
      <c r="Y70" s="13"/>
      <c r="Z70" s="13"/>
      <c r="AA70" s="13"/>
      <c r="AB70" s="13"/>
      <c r="AC70" s="13"/>
      <c r="AD70" s="13"/>
    </row>
    <row r="71" ht="12.75" customHeight="1">
      <c r="A71" s="5"/>
      <c r="B71" s="5"/>
      <c r="C71" s="5"/>
      <c r="D71" s="8"/>
      <c r="E71" s="8"/>
      <c r="F71" s="8"/>
      <c r="G71" s="8"/>
      <c r="H71" s="8"/>
      <c r="I71" s="8"/>
      <c r="J71" s="8"/>
      <c r="K71" s="5"/>
      <c r="L71" s="201"/>
      <c r="M71" s="324"/>
      <c r="N71" s="324"/>
      <c r="O71" s="300"/>
      <c r="P71" s="338"/>
      <c r="Q71" s="296"/>
      <c r="R71" s="296"/>
      <c r="S71" s="327"/>
      <c r="T71" s="338"/>
      <c r="U71" s="296"/>
      <c r="V71" s="296"/>
      <c r="W71" s="327"/>
      <c r="X71" s="605"/>
      <c r="Y71" s="296"/>
      <c r="Z71" s="296"/>
      <c r="AA71" s="76"/>
      <c r="AB71" s="76"/>
      <c r="AC71" s="76"/>
      <c r="AD71" s="76"/>
    </row>
    <row r="72" ht="12.75" customHeight="1">
      <c r="A72" s="5"/>
      <c r="B72" s="5"/>
      <c r="C72" s="5"/>
      <c r="D72" s="8"/>
      <c r="E72" s="8"/>
      <c r="F72" s="8"/>
      <c r="G72" s="200"/>
      <c r="H72" s="200"/>
      <c r="I72" s="200"/>
      <c r="J72" s="200"/>
      <c r="K72" s="201"/>
      <c r="L72" s="304"/>
      <c r="M72" s="13"/>
      <c r="N72" s="13"/>
      <c r="O72" s="327"/>
      <c r="P72" s="327"/>
      <c r="Q72" s="328"/>
      <c r="R72" s="296"/>
      <c r="S72" s="327"/>
      <c r="T72" s="327"/>
      <c r="U72" s="328"/>
      <c r="V72" s="296"/>
      <c r="W72" s="327"/>
      <c r="X72" s="300"/>
      <c r="Y72" s="606"/>
      <c r="Z72" s="296"/>
      <c r="AA72" s="205"/>
      <c r="AB72" s="205"/>
      <c r="AC72" s="205"/>
      <c r="AD72" s="205"/>
    </row>
    <row r="73" ht="12.75" customHeight="1">
      <c r="A73" s="5"/>
      <c r="B73" s="5"/>
      <c r="C73" s="5"/>
      <c r="D73" s="8"/>
      <c r="E73" s="8"/>
      <c r="F73" s="8"/>
      <c r="G73" s="201"/>
      <c r="H73" s="201"/>
      <c r="I73" s="200"/>
      <c r="J73" s="200"/>
      <c r="K73" s="201"/>
      <c r="L73" s="201"/>
      <c r="M73" s="324"/>
      <c r="N73" s="324"/>
      <c r="O73" s="201"/>
      <c r="P73" s="327"/>
      <c r="Q73" s="337"/>
      <c r="R73" s="296"/>
      <c r="S73" s="327"/>
      <c r="T73" s="327"/>
      <c r="U73" s="337"/>
      <c r="V73" s="296"/>
      <c r="W73" s="5"/>
      <c r="X73" s="300"/>
      <c r="Y73" s="607"/>
      <c r="Z73" s="296"/>
      <c r="AA73" s="112"/>
      <c r="AB73" s="112"/>
      <c r="AC73" s="112"/>
      <c r="AD73" s="112"/>
    </row>
    <row r="74" ht="12.75" customHeight="1">
      <c r="A74" s="5"/>
      <c r="B74" s="5"/>
      <c r="C74" s="5"/>
      <c r="D74" s="8"/>
      <c r="E74" s="8"/>
      <c r="F74" s="8"/>
      <c r="G74" s="8"/>
      <c r="H74" s="8"/>
      <c r="I74" s="8"/>
      <c r="J74" s="8"/>
      <c r="K74" s="5"/>
      <c r="L74" s="201"/>
      <c r="M74" s="324"/>
      <c r="N74" s="324"/>
      <c r="O74" s="300"/>
      <c r="P74" s="338"/>
      <c r="Q74" s="296"/>
      <c r="R74" s="296"/>
      <c r="S74" s="327"/>
      <c r="T74" s="338"/>
      <c r="U74" s="296"/>
      <c r="V74" s="296"/>
      <c r="W74" s="327"/>
      <c r="X74" s="605"/>
      <c r="Y74" s="296"/>
      <c r="Z74" s="296"/>
      <c r="AA74" s="76"/>
      <c r="AB74" s="76"/>
      <c r="AC74" s="76"/>
      <c r="AD74" s="76"/>
    </row>
    <row r="75" ht="12.75" customHeight="1">
      <c r="A75" s="5"/>
      <c r="B75" s="5"/>
      <c r="C75" s="5"/>
      <c r="D75" s="8"/>
      <c r="E75" s="8"/>
      <c r="F75" s="8"/>
      <c r="G75" s="200"/>
      <c r="H75" s="200"/>
      <c r="I75" s="200"/>
      <c r="J75" s="200"/>
      <c r="K75" s="201"/>
      <c r="L75" s="608"/>
      <c r="M75" s="221"/>
      <c r="N75" s="221"/>
      <c r="O75" s="327"/>
      <c r="P75" s="327"/>
      <c r="Q75" s="328"/>
      <c r="R75" s="296"/>
      <c r="S75" s="327"/>
      <c r="T75" s="327"/>
      <c r="U75" s="328"/>
      <c r="V75" s="296"/>
      <c r="W75" s="327"/>
      <c r="X75" s="300"/>
      <c r="Y75" s="606"/>
      <c r="Z75" s="296"/>
      <c r="AA75" s="205"/>
      <c r="AB75" s="205"/>
      <c r="AC75" s="205"/>
      <c r="AD75" s="205"/>
    </row>
    <row r="76" ht="12.75" customHeight="1">
      <c r="A76" s="5"/>
      <c r="B76" s="5"/>
      <c r="C76" s="5"/>
      <c r="D76" s="8"/>
      <c r="E76" s="8"/>
      <c r="F76" s="8"/>
      <c r="G76" s="201"/>
      <c r="H76" s="201"/>
      <c r="I76" s="200"/>
      <c r="J76" s="200"/>
      <c r="K76" s="201"/>
      <c r="L76" s="65"/>
      <c r="M76" s="221"/>
      <c r="N76" s="221"/>
      <c r="O76" s="201"/>
      <c r="P76" s="327"/>
      <c r="Q76" s="337"/>
      <c r="R76" s="296"/>
      <c r="S76" s="327"/>
      <c r="T76" s="327"/>
      <c r="U76" s="337"/>
      <c r="V76" s="296"/>
      <c r="W76" s="5"/>
      <c r="X76" s="300"/>
      <c r="Y76" s="607"/>
      <c r="Z76" s="296"/>
      <c r="AA76" s="112"/>
      <c r="AB76" s="112"/>
      <c r="AC76" s="112"/>
      <c r="AD76" s="112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304"/>
      <c r="M77" s="13"/>
      <c r="N77" s="13"/>
      <c r="O77" s="5"/>
      <c r="P77" s="201"/>
      <c r="Q77" s="324"/>
      <c r="R77" s="324"/>
      <c r="S77" s="201"/>
      <c r="T77" s="201"/>
      <c r="U77" s="324"/>
      <c r="V77" s="324"/>
      <c r="W77" s="5"/>
      <c r="X77" s="304"/>
      <c r="Y77" s="13"/>
      <c r="Z77" s="13"/>
      <c r="AA77" s="13"/>
      <c r="AB77" s="13"/>
      <c r="AC77" s="13"/>
      <c r="AD77" s="13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201"/>
      <c r="M78" s="324"/>
      <c r="N78" s="324"/>
      <c r="O78" s="5"/>
      <c r="P78" s="5"/>
      <c r="Q78" s="9"/>
      <c r="R78" s="9"/>
      <c r="S78" s="5"/>
      <c r="T78" s="300"/>
      <c r="U78" s="112"/>
      <c r="V78" s="112"/>
      <c r="W78" s="5"/>
      <c r="X78" s="304"/>
      <c r="Y78" s="13"/>
      <c r="Z78" s="13"/>
      <c r="AA78" s="13"/>
      <c r="AB78" s="13"/>
      <c r="AC78" s="13"/>
      <c r="AD78" s="13"/>
    </row>
    <row r="79" ht="12.75" customHeight="1">
      <c r="A79" s="5"/>
      <c r="B79" s="5"/>
      <c r="C79" s="5"/>
      <c r="D79" s="8"/>
      <c r="E79" s="8"/>
      <c r="F79" s="8"/>
      <c r="G79" s="8"/>
      <c r="H79" s="8"/>
      <c r="I79" s="8"/>
      <c r="J79" s="8"/>
      <c r="K79" s="5"/>
      <c r="L79" s="201"/>
      <c r="M79" s="324"/>
      <c r="N79" s="324"/>
      <c r="O79" s="300"/>
      <c r="P79" s="338"/>
      <c r="Q79" s="296"/>
      <c r="R79" s="296"/>
      <c r="S79" s="327"/>
      <c r="T79" s="338"/>
      <c r="U79" s="296"/>
      <c r="V79" s="296"/>
      <c r="W79" s="327"/>
      <c r="X79" s="605"/>
      <c r="Y79" s="296"/>
      <c r="Z79" s="296"/>
      <c r="AA79" s="76"/>
      <c r="AB79" s="76"/>
      <c r="AC79" s="76"/>
      <c r="AD79" s="76"/>
    </row>
    <row r="80" ht="12.75" customHeight="1">
      <c r="A80" s="5"/>
      <c r="B80" s="5"/>
      <c r="C80" s="5"/>
      <c r="D80" s="8"/>
      <c r="E80" s="8"/>
      <c r="F80" s="8"/>
      <c r="G80" s="200"/>
      <c r="H80" s="200"/>
      <c r="I80" s="200"/>
      <c r="J80" s="200"/>
      <c r="K80" s="201"/>
      <c r="L80" s="65"/>
      <c r="M80" s="221"/>
      <c r="N80" s="221"/>
      <c r="O80" s="327"/>
      <c r="P80" s="327"/>
      <c r="Q80" s="328"/>
      <c r="R80" s="296"/>
      <c r="S80" s="327"/>
      <c r="T80" s="327"/>
      <c r="U80" s="328"/>
      <c r="V80" s="296"/>
      <c r="W80" s="327"/>
      <c r="X80" s="300"/>
      <c r="Y80" s="606"/>
      <c r="Z80" s="296"/>
      <c r="AA80" s="205"/>
      <c r="AB80" s="205"/>
      <c r="AC80" s="205"/>
      <c r="AD80" s="205"/>
    </row>
    <row r="81" ht="12.75" customHeight="1">
      <c r="A81" s="5"/>
      <c r="B81" s="5"/>
      <c r="C81" s="5"/>
      <c r="D81" s="8"/>
      <c r="E81" s="8"/>
      <c r="F81" s="8"/>
      <c r="G81" s="201"/>
      <c r="H81" s="201"/>
      <c r="I81" s="200"/>
      <c r="J81" s="200"/>
      <c r="K81" s="201"/>
      <c r="L81" s="304"/>
      <c r="M81" s="13"/>
      <c r="N81" s="13"/>
      <c r="O81" s="201"/>
      <c r="P81" s="327"/>
      <c r="Q81" s="337"/>
      <c r="R81" s="296"/>
      <c r="S81" s="327"/>
      <c r="T81" s="327"/>
      <c r="U81" s="337"/>
      <c r="V81" s="296"/>
      <c r="W81" s="5"/>
      <c r="X81" s="300"/>
      <c r="Y81" s="607"/>
      <c r="Z81" s="296"/>
      <c r="AA81" s="112"/>
      <c r="AB81" s="112"/>
      <c r="AC81" s="112"/>
      <c r="AD81" s="112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201"/>
      <c r="M82" s="324"/>
      <c r="N82" s="324"/>
      <c r="O82" s="5"/>
      <c r="P82" s="5"/>
      <c r="Q82" s="9"/>
      <c r="R82" s="9"/>
      <c r="S82" s="5"/>
      <c r="T82" s="300"/>
      <c r="U82" s="112"/>
      <c r="V82" s="112"/>
      <c r="W82" s="5"/>
      <c r="X82" s="304"/>
      <c r="Y82" s="13"/>
      <c r="Z82" s="13"/>
      <c r="AA82" s="13"/>
      <c r="AB82" s="13"/>
      <c r="AC82" s="13"/>
      <c r="AD82" s="13"/>
    </row>
    <row r="83" ht="12.75" customHeight="1">
      <c r="A83" s="5"/>
      <c r="B83" s="5"/>
      <c r="C83" s="5"/>
      <c r="D83" s="8"/>
      <c r="E83" s="8"/>
      <c r="F83" s="8"/>
      <c r="G83" s="8"/>
      <c r="H83" s="8"/>
      <c r="I83" s="8"/>
      <c r="J83" s="8"/>
      <c r="K83" s="5"/>
      <c r="L83" s="201"/>
      <c r="M83" s="324"/>
      <c r="N83" s="324"/>
      <c r="O83" s="300"/>
      <c r="P83" s="338"/>
      <c r="Q83" s="296"/>
      <c r="R83" s="296"/>
      <c r="S83" s="327"/>
      <c r="T83" s="338"/>
      <c r="U83" s="296"/>
      <c r="V83" s="296"/>
      <c r="W83" s="327"/>
      <c r="X83" s="605"/>
      <c r="Y83" s="296"/>
      <c r="Z83" s="296"/>
      <c r="AA83" s="76"/>
      <c r="AB83" s="76"/>
      <c r="AC83" s="76"/>
      <c r="AD83" s="76"/>
    </row>
    <row r="84" ht="12.75" customHeight="1">
      <c r="A84" s="5"/>
      <c r="B84" s="5"/>
      <c r="C84" s="5"/>
      <c r="D84" s="8"/>
      <c r="E84" s="8"/>
      <c r="F84" s="8"/>
      <c r="G84" s="200"/>
      <c r="H84" s="200"/>
      <c r="I84" s="200"/>
      <c r="J84" s="200"/>
      <c r="K84" s="201"/>
      <c r="L84" s="304"/>
      <c r="M84" s="13"/>
      <c r="N84" s="13"/>
      <c r="O84" s="327"/>
      <c r="P84" s="327"/>
      <c r="Q84" s="328"/>
      <c r="R84" s="296"/>
      <c r="S84" s="327"/>
      <c r="T84" s="327"/>
      <c r="U84" s="328"/>
      <c r="V84" s="296"/>
      <c r="W84" s="327"/>
      <c r="X84" s="300"/>
      <c r="Y84" s="606"/>
      <c r="Z84" s="296"/>
      <c r="AA84" s="205"/>
      <c r="AB84" s="205"/>
      <c r="AC84" s="205"/>
      <c r="AD84" s="205"/>
    </row>
    <row r="85" ht="12.75" customHeight="1">
      <c r="A85" s="5"/>
      <c r="B85" s="5"/>
      <c r="C85" s="5"/>
      <c r="D85" s="8"/>
      <c r="E85" s="8"/>
      <c r="F85" s="8"/>
      <c r="G85" s="201"/>
      <c r="H85" s="201"/>
      <c r="I85" s="200"/>
      <c r="J85" s="200"/>
      <c r="K85" s="201"/>
      <c r="L85" s="201"/>
      <c r="M85" s="324"/>
      <c r="N85" s="324"/>
      <c r="O85" s="201"/>
      <c r="P85" s="327"/>
      <c r="Q85" s="337"/>
      <c r="R85" s="296"/>
      <c r="S85" s="327"/>
      <c r="T85" s="327"/>
      <c r="U85" s="337"/>
      <c r="V85" s="296"/>
      <c r="W85" s="5"/>
      <c r="X85" s="300"/>
      <c r="Y85" s="607"/>
      <c r="Z85" s="296"/>
      <c r="AA85" s="112"/>
      <c r="AB85" s="112"/>
      <c r="AC85" s="112"/>
      <c r="AD85" s="112"/>
    </row>
    <row r="86" ht="12.75" customHeight="1">
      <c r="A86" s="5"/>
      <c r="B86" s="5"/>
      <c r="C86" s="5"/>
      <c r="D86" s="8"/>
      <c r="E86" s="8"/>
      <c r="F86" s="8"/>
      <c r="G86" s="8"/>
      <c r="H86" s="8"/>
      <c r="I86" s="8"/>
      <c r="J86" s="8"/>
      <c r="K86" s="5"/>
      <c r="L86" s="201"/>
      <c r="M86" s="324"/>
      <c r="N86" s="324"/>
      <c r="O86" s="300"/>
      <c r="P86" s="338"/>
      <c r="Q86" s="296"/>
      <c r="R86" s="296"/>
      <c r="S86" s="327"/>
      <c r="T86" s="338"/>
      <c r="U86" s="296"/>
      <c r="V86" s="296"/>
      <c r="W86" s="327"/>
      <c r="X86" s="605"/>
      <c r="Y86" s="296"/>
      <c r="Z86" s="296"/>
      <c r="AA86" s="76"/>
      <c r="AB86" s="76"/>
      <c r="AC86" s="76"/>
      <c r="AD86" s="76"/>
    </row>
    <row r="87" ht="12.75" customHeight="1">
      <c r="A87" s="5"/>
      <c r="B87" s="5"/>
      <c r="C87" s="5"/>
      <c r="D87" s="8"/>
      <c r="E87" s="8"/>
      <c r="F87" s="8"/>
      <c r="G87" s="200"/>
      <c r="H87" s="200"/>
      <c r="I87" s="200"/>
      <c r="J87" s="200"/>
      <c r="K87" s="201"/>
      <c r="L87" s="5"/>
      <c r="M87" s="9"/>
      <c r="N87" s="9"/>
      <c r="O87" s="327"/>
      <c r="P87" s="327"/>
      <c r="Q87" s="328"/>
      <c r="R87" s="296"/>
      <c r="S87" s="327"/>
      <c r="T87" s="327"/>
      <c r="U87" s="328"/>
      <c r="V87" s="296"/>
      <c r="W87" s="327"/>
      <c r="X87" s="300"/>
      <c r="Y87" s="606"/>
      <c r="Z87" s="296"/>
      <c r="AA87" s="205"/>
      <c r="AB87" s="205"/>
      <c r="AC87" s="205"/>
      <c r="AD87" s="205"/>
    </row>
    <row r="88" ht="12.75" customHeight="1">
      <c r="A88" s="5"/>
      <c r="B88" s="5"/>
      <c r="C88" s="5"/>
      <c r="D88" s="8"/>
      <c r="E88" s="8"/>
      <c r="F88" s="8"/>
      <c r="G88" s="201"/>
      <c r="H88" s="201"/>
      <c r="I88" s="200"/>
      <c r="J88" s="200"/>
      <c r="K88" s="201"/>
      <c r="L88" s="5"/>
      <c r="M88" s="9"/>
      <c r="N88" s="9"/>
      <c r="O88" s="201"/>
      <c r="P88" s="327"/>
      <c r="Q88" s="337"/>
      <c r="R88" s="296"/>
      <c r="S88" s="327"/>
      <c r="T88" s="327"/>
      <c r="U88" s="337"/>
      <c r="V88" s="296"/>
      <c r="W88" s="5"/>
      <c r="X88" s="300"/>
      <c r="Y88" s="607"/>
      <c r="Z88" s="296"/>
      <c r="AA88" s="112"/>
      <c r="AB88" s="112"/>
      <c r="AC88" s="112"/>
      <c r="AD88" s="112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9"/>
      <c r="N89" s="9"/>
      <c r="O89" s="5"/>
      <c r="P89" s="5"/>
      <c r="Q89" s="9"/>
      <c r="R89" s="9"/>
      <c r="S89" s="5"/>
      <c r="T89" s="5"/>
      <c r="U89" s="9"/>
      <c r="V89" s="9"/>
      <c r="W89" s="5"/>
      <c r="X89" s="5"/>
      <c r="Y89" s="9"/>
      <c r="Z89" s="9"/>
      <c r="AA89" s="13"/>
      <c r="AB89" s="13"/>
      <c r="AC89" s="13"/>
      <c r="AD89" s="13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9"/>
      <c r="N90" s="9"/>
      <c r="O90" s="5"/>
      <c r="P90" s="5"/>
      <c r="Q90" s="9"/>
      <c r="R90" s="9"/>
      <c r="S90" s="5"/>
      <c r="T90" s="5"/>
      <c r="U90" s="9"/>
      <c r="V90" s="9"/>
      <c r="W90" s="5"/>
      <c r="X90" s="5"/>
      <c r="Y90" s="9"/>
      <c r="Z90" s="9"/>
      <c r="AA90" s="13"/>
      <c r="AB90" s="13"/>
      <c r="AC90" s="13"/>
      <c r="AD90" s="13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9"/>
      <c r="N91" s="9"/>
      <c r="O91" s="5"/>
      <c r="P91" s="5"/>
      <c r="Q91" s="9"/>
      <c r="R91" s="9"/>
      <c r="S91" s="5"/>
      <c r="T91" s="5"/>
      <c r="U91" s="9"/>
      <c r="V91" s="9"/>
      <c r="W91" s="5"/>
      <c r="X91" s="5"/>
      <c r="Y91" s="9"/>
      <c r="Z91" s="9"/>
      <c r="AA91" s="13"/>
      <c r="AB91" s="13"/>
      <c r="AC91" s="13"/>
      <c r="AD91" s="13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9"/>
      <c r="N92" s="9"/>
      <c r="O92" s="5"/>
      <c r="P92" s="5"/>
      <c r="Q92" s="9"/>
      <c r="R92" s="9"/>
      <c r="S92" s="5"/>
      <c r="T92" s="5"/>
      <c r="U92" s="9"/>
      <c r="V92" s="9"/>
      <c r="W92" s="5"/>
      <c r="X92" s="5"/>
      <c r="Y92" s="9"/>
      <c r="Z92" s="9"/>
      <c r="AA92" s="13"/>
      <c r="AB92" s="13"/>
      <c r="AC92" s="13"/>
      <c r="AD92" s="13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9"/>
      <c r="N93" s="9"/>
      <c r="O93" s="5"/>
      <c r="P93" s="5"/>
      <c r="Q93" s="9"/>
      <c r="R93" s="9"/>
      <c r="S93" s="5"/>
      <c r="T93" s="5"/>
      <c r="U93" s="9"/>
      <c r="V93" s="9"/>
      <c r="W93" s="5"/>
      <c r="X93" s="5"/>
      <c r="Y93" s="9"/>
      <c r="Z93" s="9"/>
      <c r="AA93" s="13"/>
      <c r="AB93" s="13"/>
      <c r="AC93" s="13"/>
      <c r="AD93" s="13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9"/>
      <c r="N94" s="9"/>
      <c r="O94" s="5"/>
      <c r="P94" s="5"/>
      <c r="Q94" s="9"/>
      <c r="R94" s="9"/>
      <c r="S94" s="5"/>
      <c r="T94" s="5"/>
      <c r="U94" s="9"/>
      <c r="V94" s="9"/>
      <c r="W94" s="5"/>
      <c r="X94" s="5"/>
      <c r="Y94" s="9"/>
      <c r="Z94" s="9"/>
      <c r="AA94" s="13"/>
      <c r="AB94" s="13"/>
      <c r="AC94" s="13"/>
      <c r="AD94" s="13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9"/>
      <c r="N95" s="9"/>
      <c r="O95" s="5"/>
      <c r="P95" s="5"/>
      <c r="Q95" s="9"/>
      <c r="R95" s="9"/>
      <c r="S95" s="5"/>
      <c r="T95" s="5"/>
      <c r="U95" s="9"/>
      <c r="V95" s="9"/>
      <c r="W95" s="5"/>
      <c r="X95" s="5"/>
      <c r="Y95" s="9"/>
      <c r="Z95" s="9"/>
      <c r="AA95" s="13"/>
      <c r="AB95" s="13"/>
      <c r="AC95" s="13"/>
      <c r="AD95" s="13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9"/>
      <c r="N96" s="9"/>
      <c r="O96" s="5"/>
      <c r="P96" s="5"/>
      <c r="Q96" s="9"/>
      <c r="R96" s="9"/>
      <c r="S96" s="5"/>
      <c r="T96" s="5"/>
      <c r="U96" s="9"/>
      <c r="V96" s="9"/>
      <c r="W96" s="5"/>
      <c r="X96" s="5"/>
      <c r="Y96" s="9"/>
      <c r="Z96" s="9"/>
      <c r="AA96" s="13"/>
      <c r="AB96" s="13"/>
      <c r="AC96" s="13"/>
      <c r="AD96" s="13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9"/>
      <c r="N97" s="9"/>
      <c r="O97" s="5"/>
      <c r="P97" s="5"/>
      <c r="Q97" s="9"/>
      <c r="R97" s="9"/>
      <c r="S97" s="5"/>
      <c r="T97" s="5"/>
      <c r="U97" s="9"/>
      <c r="V97" s="9"/>
      <c r="W97" s="5"/>
      <c r="X97" s="5"/>
      <c r="Y97" s="9"/>
      <c r="Z97" s="9"/>
      <c r="AA97" s="13"/>
      <c r="AB97" s="13"/>
      <c r="AC97" s="13"/>
      <c r="AD97" s="13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9"/>
      <c r="N98" s="9"/>
      <c r="O98" s="5"/>
      <c r="P98" s="5"/>
      <c r="Q98" s="9"/>
      <c r="R98" s="9"/>
      <c r="S98" s="5"/>
      <c r="T98" s="5"/>
      <c r="U98" s="9"/>
      <c r="V98" s="9"/>
      <c r="W98" s="5"/>
      <c r="X98" s="5"/>
      <c r="Y98" s="9"/>
      <c r="Z98" s="9"/>
      <c r="AA98" s="13"/>
      <c r="AB98" s="13"/>
      <c r="AC98" s="13"/>
      <c r="AD98" s="13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9"/>
      <c r="N99" s="9"/>
      <c r="O99" s="5"/>
      <c r="P99" s="5"/>
      <c r="Q99" s="9"/>
      <c r="R99" s="9"/>
      <c r="S99" s="5"/>
      <c r="T99" s="5"/>
      <c r="U99" s="9"/>
      <c r="V99" s="9"/>
      <c r="W99" s="5"/>
      <c r="X99" s="5"/>
      <c r="Y99" s="9"/>
      <c r="Z99" s="9"/>
      <c r="AA99" s="13"/>
      <c r="AB99" s="13"/>
      <c r="AC99" s="13"/>
      <c r="AD99" s="13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9"/>
      <c r="N100" s="9"/>
      <c r="O100" s="5"/>
      <c r="P100" s="5"/>
      <c r="Q100" s="9"/>
      <c r="R100" s="9"/>
      <c r="S100" s="5"/>
      <c r="T100" s="5"/>
      <c r="U100" s="9"/>
      <c r="V100" s="9"/>
      <c r="W100" s="5"/>
      <c r="X100" s="5"/>
      <c r="Y100" s="9"/>
      <c r="Z100" s="9"/>
      <c r="AA100" s="13"/>
      <c r="AB100" s="13"/>
      <c r="AC100" s="13"/>
      <c r="AD100" s="13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9"/>
      <c r="N101" s="9"/>
      <c r="O101" s="5"/>
      <c r="P101" s="5"/>
      <c r="Q101" s="9"/>
      <c r="R101" s="9"/>
      <c r="S101" s="5"/>
      <c r="T101" s="5"/>
      <c r="U101" s="9"/>
      <c r="V101" s="9"/>
      <c r="W101" s="5"/>
      <c r="X101" s="5"/>
      <c r="Y101" s="9"/>
      <c r="Z101" s="9"/>
      <c r="AA101" s="13"/>
      <c r="AB101" s="13"/>
      <c r="AC101" s="13"/>
      <c r="AD101" s="13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9"/>
      <c r="N102" s="9"/>
      <c r="O102" s="5"/>
      <c r="P102" s="5"/>
      <c r="Q102" s="9"/>
      <c r="R102" s="9"/>
      <c r="S102" s="5"/>
      <c r="T102" s="5"/>
      <c r="U102" s="9"/>
      <c r="V102" s="9"/>
      <c r="W102" s="5"/>
      <c r="X102" s="5"/>
      <c r="Y102" s="9"/>
      <c r="Z102" s="9"/>
      <c r="AA102" s="13"/>
      <c r="AB102" s="13"/>
      <c r="AC102" s="13"/>
      <c r="AD102" s="13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9"/>
      <c r="N103" s="9"/>
      <c r="O103" s="5"/>
      <c r="P103" s="5"/>
      <c r="Q103" s="9"/>
      <c r="R103" s="9"/>
      <c r="S103" s="5"/>
      <c r="T103" s="5"/>
      <c r="U103" s="9"/>
      <c r="V103" s="9"/>
      <c r="W103" s="5"/>
      <c r="X103" s="5"/>
      <c r="Y103" s="9"/>
      <c r="Z103" s="9"/>
      <c r="AA103" s="13"/>
      <c r="AB103" s="13"/>
      <c r="AC103" s="13"/>
      <c r="AD103" s="13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9"/>
      <c r="N104" s="9"/>
      <c r="O104" s="5"/>
      <c r="P104" s="5"/>
      <c r="Q104" s="9"/>
      <c r="R104" s="9"/>
      <c r="S104" s="5"/>
      <c r="T104" s="5"/>
      <c r="U104" s="9"/>
      <c r="V104" s="9"/>
      <c r="W104" s="5"/>
      <c r="X104" s="5"/>
      <c r="Y104" s="9"/>
      <c r="Z104" s="9"/>
      <c r="AA104" s="13"/>
      <c r="AB104" s="13"/>
      <c r="AC104" s="13"/>
      <c r="AD104" s="13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9"/>
      <c r="N105" s="9"/>
      <c r="O105" s="5"/>
      <c r="P105" s="5"/>
      <c r="Q105" s="9"/>
      <c r="R105" s="9"/>
      <c r="S105" s="5"/>
      <c r="T105" s="5"/>
      <c r="U105" s="9"/>
      <c r="V105" s="9"/>
      <c r="W105" s="5"/>
      <c r="X105" s="5"/>
      <c r="Y105" s="9"/>
      <c r="Z105" s="9"/>
      <c r="AA105" s="13"/>
      <c r="AB105" s="13"/>
      <c r="AC105" s="13"/>
      <c r="AD105" s="13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9"/>
      <c r="N106" s="9"/>
      <c r="O106" s="5"/>
      <c r="P106" s="5"/>
      <c r="Q106" s="9"/>
      <c r="R106" s="9"/>
      <c r="S106" s="5"/>
      <c r="T106" s="5"/>
      <c r="U106" s="9"/>
      <c r="V106" s="9"/>
      <c r="W106" s="5"/>
      <c r="X106" s="5"/>
      <c r="Y106" s="9"/>
      <c r="Z106" s="9"/>
      <c r="AA106" s="13"/>
      <c r="AB106" s="13"/>
      <c r="AC106" s="13"/>
      <c r="AD106" s="13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9"/>
      <c r="N107" s="9"/>
      <c r="O107" s="5"/>
      <c r="P107" s="5"/>
      <c r="Q107" s="9"/>
      <c r="R107" s="9"/>
      <c r="S107" s="5"/>
      <c r="T107" s="5"/>
      <c r="U107" s="9"/>
      <c r="V107" s="9"/>
      <c r="W107" s="5"/>
      <c r="X107" s="5"/>
      <c r="Y107" s="9"/>
      <c r="Z107" s="9"/>
      <c r="AA107" s="13"/>
      <c r="AB107" s="13"/>
      <c r="AC107" s="13"/>
      <c r="AD107" s="13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9"/>
      <c r="N108" s="9"/>
      <c r="O108" s="5"/>
      <c r="P108" s="5"/>
      <c r="Q108" s="9"/>
      <c r="R108" s="9"/>
      <c r="S108" s="5"/>
      <c r="T108" s="5"/>
      <c r="U108" s="9"/>
      <c r="V108" s="9"/>
      <c r="W108" s="5"/>
      <c r="X108" s="5"/>
      <c r="Y108" s="9"/>
      <c r="Z108" s="9"/>
      <c r="AA108" s="13"/>
      <c r="AB108" s="13"/>
      <c r="AC108" s="13"/>
      <c r="AD108" s="13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9"/>
      <c r="N109" s="9"/>
      <c r="O109" s="5"/>
      <c r="P109" s="5"/>
      <c r="Q109" s="9"/>
      <c r="R109" s="9"/>
      <c r="S109" s="5"/>
      <c r="T109" s="5"/>
      <c r="U109" s="9"/>
      <c r="V109" s="9"/>
      <c r="W109" s="5"/>
      <c r="X109" s="5"/>
      <c r="Y109" s="9"/>
      <c r="Z109" s="9"/>
      <c r="AA109" s="13"/>
      <c r="AB109" s="13"/>
      <c r="AC109" s="13"/>
      <c r="AD109" s="13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9"/>
      <c r="N110" s="9"/>
      <c r="O110" s="5"/>
      <c r="P110" s="5"/>
      <c r="Q110" s="9"/>
      <c r="R110" s="9"/>
      <c r="S110" s="5"/>
      <c r="T110" s="5"/>
      <c r="U110" s="9"/>
      <c r="V110" s="9"/>
      <c r="W110" s="5"/>
      <c r="X110" s="5"/>
      <c r="Y110" s="9"/>
      <c r="Z110" s="9"/>
      <c r="AA110" s="13"/>
      <c r="AB110" s="13"/>
      <c r="AC110" s="13"/>
      <c r="AD110" s="13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9"/>
      <c r="N111" s="9"/>
      <c r="O111" s="5"/>
      <c r="P111" s="5"/>
      <c r="Q111" s="9"/>
      <c r="R111" s="9"/>
      <c r="S111" s="5"/>
      <c r="T111" s="5"/>
      <c r="U111" s="9"/>
      <c r="V111" s="9"/>
      <c r="W111" s="5"/>
      <c r="X111" s="5"/>
      <c r="Y111" s="9"/>
      <c r="Z111" s="9"/>
      <c r="AA111" s="13"/>
      <c r="AB111" s="13"/>
      <c r="AC111" s="13"/>
      <c r="AD111" s="13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9"/>
      <c r="N112" s="9"/>
      <c r="O112" s="5"/>
      <c r="P112" s="5"/>
      <c r="Q112" s="9"/>
      <c r="R112" s="9"/>
      <c r="S112" s="5"/>
      <c r="T112" s="5"/>
      <c r="U112" s="9"/>
      <c r="V112" s="9"/>
      <c r="W112" s="5"/>
      <c r="X112" s="5"/>
      <c r="Y112" s="9"/>
      <c r="Z112" s="9"/>
      <c r="AA112" s="13"/>
      <c r="AB112" s="13"/>
      <c r="AC112" s="13"/>
      <c r="AD112" s="13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9"/>
      <c r="N113" s="9"/>
      <c r="O113" s="5"/>
      <c r="P113" s="5"/>
      <c r="Q113" s="9"/>
      <c r="R113" s="9"/>
      <c r="S113" s="5"/>
      <c r="T113" s="5"/>
      <c r="U113" s="9"/>
      <c r="V113" s="9"/>
      <c r="W113" s="5"/>
      <c r="X113" s="5"/>
      <c r="Y113" s="9"/>
      <c r="Z113" s="9"/>
      <c r="AA113" s="13"/>
      <c r="AB113" s="13"/>
      <c r="AC113" s="13"/>
      <c r="AD113" s="13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9"/>
      <c r="N114" s="9"/>
      <c r="O114" s="5"/>
      <c r="P114" s="5"/>
      <c r="Q114" s="9"/>
      <c r="R114" s="9"/>
      <c r="S114" s="5"/>
      <c r="T114" s="5"/>
      <c r="U114" s="9"/>
      <c r="V114" s="9"/>
      <c r="W114" s="5"/>
      <c r="X114" s="5"/>
      <c r="Y114" s="9"/>
      <c r="Z114" s="9"/>
      <c r="AA114" s="13"/>
      <c r="AB114" s="13"/>
      <c r="AC114" s="13"/>
      <c r="AD114" s="13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9"/>
      <c r="N115" s="9"/>
      <c r="O115" s="5"/>
      <c r="P115" s="5"/>
      <c r="Q115" s="9"/>
      <c r="R115" s="9"/>
      <c r="S115" s="5"/>
      <c r="T115" s="5"/>
      <c r="U115" s="9"/>
      <c r="V115" s="9"/>
      <c r="W115" s="5"/>
      <c r="X115" s="5"/>
      <c r="Y115" s="9"/>
      <c r="Z115" s="9"/>
      <c r="AA115" s="13"/>
      <c r="AB115" s="13"/>
      <c r="AC115" s="13"/>
      <c r="AD115" s="13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9"/>
      <c r="N116" s="9"/>
      <c r="O116" s="5"/>
      <c r="P116" s="5"/>
      <c r="Q116" s="9"/>
      <c r="R116" s="9"/>
      <c r="S116" s="5"/>
      <c r="T116" s="5"/>
      <c r="U116" s="9"/>
      <c r="V116" s="9"/>
      <c r="W116" s="5"/>
      <c r="X116" s="5"/>
      <c r="Y116" s="9"/>
      <c r="Z116" s="9"/>
      <c r="AA116" s="13"/>
      <c r="AB116" s="13"/>
      <c r="AC116" s="13"/>
      <c r="AD116" s="13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9"/>
      <c r="N117" s="9"/>
      <c r="O117" s="5"/>
      <c r="P117" s="5"/>
      <c r="Q117" s="9"/>
      <c r="R117" s="9"/>
      <c r="S117" s="5"/>
      <c r="T117" s="5"/>
      <c r="U117" s="9"/>
      <c r="V117" s="9"/>
      <c r="W117" s="5"/>
      <c r="X117" s="5"/>
      <c r="Y117" s="9"/>
      <c r="Z117" s="9"/>
      <c r="AA117" s="13"/>
      <c r="AB117" s="13"/>
      <c r="AC117" s="13"/>
      <c r="AD117" s="13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9"/>
      <c r="N118" s="9"/>
      <c r="O118" s="5"/>
      <c r="P118" s="5"/>
      <c r="Q118" s="9"/>
      <c r="R118" s="9"/>
      <c r="S118" s="5"/>
      <c r="T118" s="5"/>
      <c r="U118" s="9"/>
      <c r="V118" s="9"/>
      <c r="W118" s="5"/>
      <c r="X118" s="5"/>
      <c r="Y118" s="9"/>
      <c r="Z118" s="9"/>
      <c r="AA118" s="13"/>
      <c r="AB118" s="13"/>
      <c r="AC118" s="13"/>
      <c r="AD118" s="13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9"/>
      <c r="N119" s="9"/>
      <c r="O119" s="5"/>
      <c r="P119" s="5"/>
      <c r="Q119" s="9"/>
      <c r="R119" s="9"/>
      <c r="S119" s="5"/>
      <c r="T119" s="5"/>
      <c r="U119" s="9"/>
      <c r="V119" s="9"/>
      <c r="W119" s="5"/>
      <c r="X119" s="5"/>
      <c r="Y119" s="9"/>
      <c r="Z119" s="9"/>
      <c r="AA119" s="13"/>
      <c r="AB119" s="13"/>
      <c r="AC119" s="13"/>
      <c r="AD119" s="13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9"/>
      <c r="N120" s="9"/>
      <c r="O120" s="5"/>
      <c r="P120" s="5"/>
      <c r="Q120" s="9"/>
      <c r="R120" s="9"/>
      <c r="S120" s="5"/>
      <c r="T120" s="5"/>
      <c r="U120" s="9"/>
      <c r="V120" s="9"/>
      <c r="W120" s="5"/>
      <c r="X120" s="5"/>
      <c r="Y120" s="9"/>
      <c r="Z120" s="9"/>
      <c r="AA120" s="13"/>
      <c r="AB120" s="13"/>
      <c r="AC120" s="13"/>
      <c r="AD120" s="13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9"/>
      <c r="N121" s="9"/>
      <c r="O121" s="5"/>
      <c r="P121" s="5"/>
      <c r="Q121" s="9"/>
      <c r="R121" s="9"/>
      <c r="S121" s="5"/>
      <c r="T121" s="5"/>
      <c r="U121" s="9"/>
      <c r="V121" s="9"/>
      <c r="W121" s="5"/>
      <c r="X121" s="5"/>
      <c r="Y121" s="9"/>
      <c r="Z121" s="9"/>
      <c r="AA121" s="13"/>
      <c r="AB121" s="13"/>
      <c r="AC121" s="13"/>
      <c r="AD121" s="13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9"/>
      <c r="N122" s="9"/>
      <c r="O122" s="5"/>
      <c r="P122" s="5"/>
      <c r="Q122" s="9"/>
      <c r="R122" s="9"/>
      <c r="S122" s="5"/>
      <c r="T122" s="5"/>
      <c r="U122" s="9"/>
      <c r="V122" s="9"/>
      <c r="W122" s="5"/>
      <c r="X122" s="5"/>
      <c r="Y122" s="9"/>
      <c r="Z122" s="9"/>
      <c r="AA122" s="13"/>
      <c r="AB122" s="13"/>
      <c r="AC122" s="13"/>
      <c r="AD122" s="13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9"/>
      <c r="N123" s="9"/>
      <c r="O123" s="5"/>
      <c r="P123" s="5"/>
      <c r="Q123" s="9"/>
      <c r="R123" s="9"/>
      <c r="S123" s="5"/>
      <c r="T123" s="5"/>
      <c r="U123" s="9"/>
      <c r="V123" s="9"/>
      <c r="W123" s="5"/>
      <c r="X123" s="5"/>
      <c r="Y123" s="9"/>
      <c r="Z123" s="9"/>
      <c r="AA123" s="13"/>
      <c r="AB123" s="13"/>
      <c r="AC123" s="13"/>
      <c r="AD123" s="13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"/>
      <c r="N124" s="9"/>
      <c r="O124" s="5"/>
      <c r="P124" s="5"/>
      <c r="Q124" s="9"/>
      <c r="R124" s="9"/>
      <c r="S124" s="5"/>
      <c r="T124" s="5"/>
      <c r="U124" s="9"/>
      <c r="V124" s="9"/>
      <c r="W124" s="5"/>
      <c r="X124" s="5"/>
      <c r="Y124" s="9"/>
      <c r="Z124" s="9"/>
      <c r="AA124" s="13"/>
      <c r="AB124" s="13"/>
      <c r="AC124" s="13"/>
      <c r="AD124" s="13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9"/>
      <c r="N125" s="9"/>
      <c r="O125" s="5"/>
      <c r="P125" s="5"/>
      <c r="Q125" s="9"/>
      <c r="R125" s="9"/>
      <c r="S125" s="5"/>
      <c r="T125" s="5"/>
      <c r="U125" s="9"/>
      <c r="V125" s="9"/>
      <c r="W125" s="5"/>
      <c r="X125" s="5"/>
      <c r="Y125" s="9"/>
      <c r="Z125" s="9"/>
      <c r="AA125" s="13"/>
      <c r="AB125" s="13"/>
      <c r="AC125" s="13"/>
      <c r="AD125" s="13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9"/>
      <c r="N126" s="9"/>
      <c r="O126" s="5"/>
      <c r="P126" s="5"/>
      <c r="Q126" s="9"/>
      <c r="R126" s="9"/>
      <c r="S126" s="5"/>
      <c r="T126" s="5"/>
      <c r="U126" s="9"/>
      <c r="V126" s="9"/>
      <c r="W126" s="5"/>
      <c r="X126" s="5"/>
      <c r="Y126" s="9"/>
      <c r="Z126" s="9"/>
      <c r="AA126" s="13"/>
      <c r="AB126" s="13"/>
      <c r="AC126" s="13"/>
      <c r="AD126" s="13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9"/>
      <c r="N127" s="9"/>
      <c r="O127" s="5"/>
      <c r="P127" s="5"/>
      <c r="Q127" s="9"/>
      <c r="R127" s="9"/>
      <c r="S127" s="5"/>
      <c r="T127" s="5"/>
      <c r="U127" s="9"/>
      <c r="V127" s="9"/>
      <c r="W127" s="5"/>
      <c r="X127" s="5"/>
      <c r="Y127" s="9"/>
      <c r="Z127" s="9"/>
      <c r="AA127" s="13"/>
      <c r="AB127" s="13"/>
      <c r="AC127" s="13"/>
      <c r="AD127" s="13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9"/>
      <c r="N128" s="9"/>
      <c r="O128" s="5"/>
      <c r="P128" s="5"/>
      <c r="Q128" s="9"/>
      <c r="R128" s="9"/>
      <c r="S128" s="5"/>
      <c r="T128" s="5"/>
      <c r="U128" s="9"/>
      <c r="V128" s="9"/>
      <c r="W128" s="5"/>
      <c r="X128" s="5"/>
      <c r="Y128" s="9"/>
      <c r="Z128" s="9"/>
      <c r="AA128" s="13"/>
      <c r="AB128" s="13"/>
      <c r="AC128" s="13"/>
      <c r="AD128" s="13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9"/>
      <c r="N129" s="9"/>
      <c r="O129" s="5"/>
      <c r="P129" s="5"/>
      <c r="Q129" s="9"/>
      <c r="R129" s="9"/>
      <c r="S129" s="5"/>
      <c r="T129" s="5"/>
      <c r="U129" s="9"/>
      <c r="V129" s="9"/>
      <c r="W129" s="5"/>
      <c r="X129" s="5"/>
      <c r="Y129" s="9"/>
      <c r="Z129" s="9"/>
      <c r="AA129" s="13"/>
      <c r="AB129" s="13"/>
      <c r="AC129" s="13"/>
      <c r="AD129" s="13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9"/>
      <c r="N130" s="9"/>
      <c r="O130" s="5"/>
      <c r="P130" s="5"/>
      <c r="Q130" s="9"/>
      <c r="R130" s="9"/>
      <c r="S130" s="5"/>
      <c r="T130" s="5"/>
      <c r="U130" s="9"/>
      <c r="V130" s="9"/>
      <c r="W130" s="5"/>
      <c r="X130" s="5"/>
      <c r="Y130" s="9"/>
      <c r="Z130" s="9"/>
      <c r="AA130" s="13"/>
      <c r="AB130" s="13"/>
      <c r="AC130" s="13"/>
      <c r="AD130" s="13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9"/>
      <c r="N131" s="9"/>
      <c r="O131" s="5"/>
      <c r="P131" s="5"/>
      <c r="Q131" s="9"/>
      <c r="R131" s="9"/>
      <c r="S131" s="5"/>
      <c r="T131" s="5"/>
      <c r="U131" s="9"/>
      <c r="V131" s="9"/>
      <c r="W131" s="5"/>
      <c r="X131" s="5"/>
      <c r="Y131" s="9"/>
      <c r="Z131" s="9"/>
      <c r="AA131" s="13"/>
      <c r="AB131" s="13"/>
      <c r="AC131" s="13"/>
      <c r="AD131" s="13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9"/>
      <c r="N132" s="9"/>
      <c r="O132" s="5"/>
      <c r="P132" s="5"/>
      <c r="Q132" s="9"/>
      <c r="R132" s="9"/>
      <c r="S132" s="5"/>
      <c r="T132" s="5"/>
      <c r="U132" s="9"/>
      <c r="V132" s="9"/>
      <c r="W132" s="5"/>
      <c r="X132" s="5"/>
      <c r="Y132" s="9"/>
      <c r="Z132" s="9"/>
      <c r="AA132" s="13"/>
      <c r="AB132" s="13"/>
      <c r="AC132" s="13"/>
      <c r="AD132" s="13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9"/>
      <c r="N133" s="9"/>
      <c r="O133" s="5"/>
      <c r="P133" s="5"/>
      <c r="Q133" s="9"/>
      <c r="R133" s="9"/>
      <c r="S133" s="5"/>
      <c r="T133" s="5"/>
      <c r="U133" s="9"/>
      <c r="V133" s="9"/>
      <c r="W133" s="5"/>
      <c r="X133" s="5"/>
      <c r="Y133" s="9"/>
      <c r="Z133" s="9"/>
      <c r="AA133" s="13"/>
      <c r="AB133" s="13"/>
      <c r="AC133" s="13"/>
      <c r="AD133" s="13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9"/>
      <c r="N134" s="9"/>
      <c r="O134" s="5"/>
      <c r="P134" s="5"/>
      <c r="Q134" s="9"/>
      <c r="R134" s="9"/>
      <c r="S134" s="5"/>
      <c r="T134" s="5"/>
      <c r="U134" s="9"/>
      <c r="V134" s="9"/>
      <c r="W134" s="5"/>
      <c r="X134" s="5"/>
      <c r="Y134" s="9"/>
      <c r="Z134" s="9"/>
      <c r="AA134" s="13"/>
      <c r="AB134" s="13"/>
      <c r="AC134" s="13"/>
      <c r="AD134" s="13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9"/>
      <c r="N135" s="9"/>
      <c r="O135" s="5"/>
      <c r="P135" s="5"/>
      <c r="Q135" s="9"/>
      <c r="R135" s="9"/>
      <c r="S135" s="5"/>
      <c r="T135" s="5"/>
      <c r="U135" s="9"/>
      <c r="V135" s="9"/>
      <c r="W135" s="5"/>
      <c r="X135" s="5"/>
      <c r="Y135" s="9"/>
      <c r="Z135" s="9"/>
      <c r="AA135" s="13"/>
      <c r="AB135" s="13"/>
      <c r="AC135" s="13"/>
      <c r="AD135" s="13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9"/>
      <c r="N136" s="9"/>
      <c r="O136" s="5"/>
      <c r="P136" s="5"/>
      <c r="Q136" s="9"/>
      <c r="R136" s="9"/>
      <c r="S136" s="5"/>
      <c r="T136" s="5"/>
      <c r="U136" s="9"/>
      <c r="V136" s="9"/>
      <c r="W136" s="5"/>
      <c r="X136" s="5"/>
      <c r="Y136" s="9"/>
      <c r="Z136" s="9"/>
      <c r="AA136" s="13"/>
      <c r="AB136" s="13"/>
      <c r="AC136" s="13"/>
      <c r="AD136" s="13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9"/>
      <c r="N137" s="9"/>
      <c r="O137" s="5"/>
      <c r="P137" s="5"/>
      <c r="Q137" s="9"/>
      <c r="R137" s="9"/>
      <c r="S137" s="5"/>
      <c r="T137" s="5"/>
      <c r="U137" s="9"/>
      <c r="V137" s="9"/>
      <c r="W137" s="5"/>
      <c r="X137" s="5"/>
      <c r="Y137" s="9"/>
      <c r="Z137" s="9"/>
      <c r="AA137" s="13"/>
      <c r="AB137" s="13"/>
      <c r="AC137" s="13"/>
      <c r="AD137" s="13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9"/>
      <c r="N138" s="9"/>
      <c r="O138" s="5"/>
      <c r="P138" s="5"/>
      <c r="Q138" s="9"/>
      <c r="R138" s="9"/>
      <c r="S138" s="5"/>
      <c r="T138" s="5"/>
      <c r="U138" s="9"/>
      <c r="V138" s="9"/>
      <c r="W138" s="5"/>
      <c r="X138" s="5"/>
      <c r="Y138" s="9"/>
      <c r="Z138" s="9"/>
      <c r="AA138" s="13"/>
      <c r="AB138" s="13"/>
      <c r="AC138" s="13"/>
      <c r="AD138" s="13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9"/>
      <c r="N139" s="9"/>
      <c r="O139" s="5"/>
      <c r="P139" s="5"/>
      <c r="Q139" s="9"/>
      <c r="R139" s="9"/>
      <c r="S139" s="5"/>
      <c r="T139" s="5"/>
      <c r="U139" s="9"/>
      <c r="V139" s="9"/>
      <c r="W139" s="5"/>
      <c r="X139" s="5"/>
      <c r="Y139" s="9"/>
      <c r="Z139" s="9"/>
      <c r="AA139" s="13"/>
      <c r="AB139" s="13"/>
      <c r="AC139" s="13"/>
      <c r="AD139" s="13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9"/>
      <c r="N140" s="9"/>
      <c r="O140" s="5"/>
      <c r="P140" s="5"/>
      <c r="Q140" s="9"/>
      <c r="R140" s="9"/>
      <c r="S140" s="5"/>
      <c r="T140" s="5"/>
      <c r="U140" s="9"/>
      <c r="V140" s="9"/>
      <c r="W140" s="5"/>
      <c r="X140" s="5"/>
      <c r="Y140" s="9"/>
      <c r="Z140" s="9"/>
      <c r="AA140" s="13"/>
      <c r="AB140" s="13"/>
      <c r="AC140" s="13"/>
      <c r="AD140" s="13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9"/>
      <c r="N141" s="9"/>
      <c r="O141" s="5"/>
      <c r="P141" s="5"/>
      <c r="Q141" s="9"/>
      <c r="R141" s="9"/>
      <c r="S141" s="5"/>
      <c r="T141" s="5"/>
      <c r="U141" s="9"/>
      <c r="V141" s="9"/>
      <c r="W141" s="5"/>
      <c r="X141" s="5"/>
      <c r="Y141" s="9"/>
      <c r="Z141" s="9"/>
      <c r="AA141" s="13"/>
      <c r="AB141" s="13"/>
      <c r="AC141" s="13"/>
      <c r="AD141" s="13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9"/>
      <c r="N142" s="9"/>
      <c r="O142" s="5"/>
      <c r="P142" s="5"/>
      <c r="Q142" s="9"/>
      <c r="R142" s="9"/>
      <c r="S142" s="5"/>
      <c r="T142" s="5"/>
      <c r="U142" s="9"/>
      <c r="V142" s="9"/>
      <c r="W142" s="5"/>
      <c r="X142" s="5"/>
      <c r="Y142" s="9"/>
      <c r="Z142" s="9"/>
      <c r="AA142" s="13"/>
      <c r="AB142" s="13"/>
      <c r="AC142" s="13"/>
      <c r="AD142" s="13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9"/>
      <c r="N143" s="9"/>
      <c r="O143" s="5"/>
      <c r="P143" s="5"/>
      <c r="Q143" s="9"/>
      <c r="R143" s="9"/>
      <c r="S143" s="5"/>
      <c r="T143" s="5"/>
      <c r="U143" s="9"/>
      <c r="V143" s="9"/>
      <c r="W143" s="5"/>
      <c r="X143" s="5"/>
      <c r="Y143" s="9"/>
      <c r="Z143" s="9"/>
      <c r="AA143" s="13"/>
      <c r="AB143" s="13"/>
      <c r="AC143" s="13"/>
      <c r="AD143" s="13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9"/>
      <c r="N144" s="9"/>
      <c r="O144" s="5"/>
      <c r="P144" s="5"/>
      <c r="Q144" s="9"/>
      <c r="R144" s="9"/>
      <c r="S144" s="5"/>
      <c r="T144" s="5"/>
      <c r="U144" s="9"/>
      <c r="V144" s="9"/>
      <c r="W144" s="5"/>
      <c r="X144" s="5"/>
      <c r="Y144" s="9"/>
      <c r="Z144" s="9"/>
      <c r="AA144" s="13"/>
      <c r="AB144" s="13"/>
      <c r="AC144" s="13"/>
      <c r="AD144" s="13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9"/>
      <c r="N145" s="9"/>
      <c r="O145" s="5"/>
      <c r="P145" s="5"/>
      <c r="Q145" s="9"/>
      <c r="R145" s="9"/>
      <c r="S145" s="5"/>
      <c r="T145" s="5"/>
      <c r="U145" s="9"/>
      <c r="V145" s="9"/>
      <c r="W145" s="5"/>
      <c r="X145" s="5"/>
      <c r="Y145" s="9"/>
      <c r="Z145" s="9"/>
      <c r="AA145" s="13"/>
      <c r="AB145" s="13"/>
      <c r="AC145" s="13"/>
      <c r="AD145" s="13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9"/>
      <c r="N146" s="9"/>
      <c r="O146" s="5"/>
      <c r="P146" s="5"/>
      <c r="Q146" s="9"/>
      <c r="R146" s="9"/>
      <c r="S146" s="5"/>
      <c r="T146" s="5"/>
      <c r="U146" s="9"/>
      <c r="V146" s="9"/>
      <c r="W146" s="5"/>
      <c r="X146" s="5"/>
      <c r="Y146" s="9"/>
      <c r="Z146" s="9"/>
      <c r="AA146" s="13"/>
      <c r="AB146" s="13"/>
      <c r="AC146" s="13"/>
      <c r="AD146" s="13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9"/>
      <c r="N147" s="9"/>
      <c r="O147" s="5"/>
      <c r="P147" s="5"/>
      <c r="Q147" s="9"/>
      <c r="R147" s="9"/>
      <c r="S147" s="5"/>
      <c r="T147" s="5"/>
      <c r="U147" s="9"/>
      <c r="V147" s="9"/>
      <c r="W147" s="5"/>
      <c r="X147" s="5"/>
      <c r="Y147" s="9"/>
      <c r="Z147" s="9"/>
      <c r="AA147" s="13"/>
      <c r="AB147" s="13"/>
      <c r="AC147" s="13"/>
      <c r="AD147" s="13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9"/>
      <c r="N148" s="9"/>
      <c r="O148" s="5"/>
      <c r="P148" s="5"/>
      <c r="Q148" s="9"/>
      <c r="R148" s="9"/>
      <c r="S148" s="5"/>
      <c r="T148" s="5"/>
      <c r="U148" s="9"/>
      <c r="V148" s="9"/>
      <c r="W148" s="5"/>
      <c r="X148" s="5"/>
      <c r="Y148" s="9"/>
      <c r="Z148" s="9"/>
      <c r="AA148" s="13"/>
      <c r="AB148" s="13"/>
      <c r="AC148" s="13"/>
      <c r="AD148" s="13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9"/>
      <c r="N149" s="9"/>
      <c r="O149" s="5"/>
      <c r="P149" s="5"/>
      <c r="Q149" s="9"/>
      <c r="R149" s="9"/>
      <c r="S149" s="5"/>
      <c r="T149" s="5"/>
      <c r="U149" s="9"/>
      <c r="V149" s="9"/>
      <c r="W149" s="5"/>
      <c r="X149" s="5"/>
      <c r="Y149" s="9"/>
      <c r="Z149" s="9"/>
      <c r="AA149" s="13"/>
      <c r="AB149" s="13"/>
      <c r="AC149" s="13"/>
      <c r="AD149" s="13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9"/>
      <c r="N150" s="9"/>
      <c r="O150" s="5"/>
      <c r="P150" s="5"/>
      <c r="Q150" s="9"/>
      <c r="R150" s="9"/>
      <c r="S150" s="5"/>
      <c r="T150" s="5"/>
      <c r="U150" s="9"/>
      <c r="V150" s="9"/>
      <c r="W150" s="5"/>
      <c r="X150" s="5"/>
      <c r="Y150" s="9"/>
      <c r="Z150" s="9"/>
      <c r="AA150" s="13"/>
      <c r="AB150" s="13"/>
      <c r="AC150" s="13"/>
      <c r="AD150" s="13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9"/>
      <c r="N151" s="9"/>
      <c r="O151" s="5"/>
      <c r="P151" s="5"/>
      <c r="Q151" s="9"/>
      <c r="R151" s="9"/>
      <c r="S151" s="5"/>
      <c r="T151" s="5"/>
      <c r="U151" s="9"/>
      <c r="V151" s="9"/>
      <c r="W151" s="5"/>
      <c r="X151" s="5"/>
      <c r="Y151" s="9"/>
      <c r="Z151" s="9"/>
      <c r="AA151" s="13"/>
      <c r="AB151" s="13"/>
      <c r="AC151" s="13"/>
      <c r="AD151" s="13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9"/>
      <c r="N152" s="9"/>
      <c r="O152" s="5"/>
      <c r="P152" s="5"/>
      <c r="Q152" s="9"/>
      <c r="R152" s="9"/>
      <c r="S152" s="5"/>
      <c r="T152" s="5"/>
      <c r="U152" s="9"/>
      <c r="V152" s="9"/>
      <c r="W152" s="5"/>
      <c r="X152" s="5"/>
      <c r="Y152" s="9"/>
      <c r="Z152" s="9"/>
      <c r="AA152" s="13"/>
      <c r="AB152" s="13"/>
      <c r="AC152" s="13"/>
      <c r="AD152" s="13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9"/>
      <c r="N153" s="9"/>
      <c r="O153" s="5"/>
      <c r="P153" s="5"/>
      <c r="Q153" s="9"/>
      <c r="R153" s="9"/>
      <c r="S153" s="5"/>
      <c r="T153" s="5"/>
      <c r="U153" s="9"/>
      <c r="V153" s="9"/>
      <c r="W153" s="5"/>
      <c r="X153" s="5"/>
      <c r="Y153" s="9"/>
      <c r="Z153" s="9"/>
      <c r="AA153" s="13"/>
      <c r="AB153" s="13"/>
      <c r="AC153" s="13"/>
      <c r="AD153" s="13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9"/>
      <c r="N154" s="9"/>
      <c r="O154" s="5"/>
      <c r="P154" s="5"/>
      <c r="Q154" s="9"/>
      <c r="R154" s="9"/>
      <c r="S154" s="5"/>
      <c r="T154" s="5"/>
      <c r="U154" s="9"/>
      <c r="V154" s="9"/>
      <c r="W154" s="5"/>
      <c r="X154" s="5"/>
      <c r="Y154" s="9"/>
      <c r="Z154" s="9"/>
      <c r="AA154" s="13"/>
      <c r="AB154" s="13"/>
      <c r="AC154" s="13"/>
      <c r="AD154" s="13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9"/>
      <c r="N155" s="9"/>
      <c r="O155" s="5"/>
      <c r="P155" s="5"/>
      <c r="Q155" s="9"/>
      <c r="R155" s="9"/>
      <c r="S155" s="5"/>
      <c r="T155" s="5"/>
      <c r="U155" s="9"/>
      <c r="V155" s="9"/>
      <c r="W155" s="5"/>
      <c r="X155" s="5"/>
      <c r="Y155" s="9"/>
      <c r="Z155" s="9"/>
      <c r="AA155" s="13"/>
      <c r="AB155" s="13"/>
      <c r="AC155" s="13"/>
      <c r="AD155" s="13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9"/>
      <c r="N156" s="9"/>
      <c r="O156" s="5"/>
      <c r="P156" s="5"/>
      <c r="Q156" s="9"/>
      <c r="R156" s="9"/>
      <c r="S156" s="5"/>
      <c r="T156" s="5"/>
      <c r="U156" s="9"/>
      <c r="V156" s="9"/>
      <c r="W156" s="5"/>
      <c r="X156" s="5"/>
      <c r="Y156" s="9"/>
      <c r="Z156" s="9"/>
      <c r="AA156" s="13"/>
      <c r="AB156" s="13"/>
      <c r="AC156" s="13"/>
      <c r="AD156" s="13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9"/>
      <c r="N157" s="9"/>
      <c r="O157" s="5"/>
      <c r="P157" s="5"/>
      <c r="Q157" s="9"/>
      <c r="R157" s="9"/>
      <c r="S157" s="5"/>
      <c r="T157" s="5"/>
      <c r="U157" s="9"/>
      <c r="V157" s="9"/>
      <c r="W157" s="5"/>
      <c r="X157" s="5"/>
      <c r="Y157" s="9"/>
      <c r="Z157" s="9"/>
      <c r="AA157" s="13"/>
      <c r="AB157" s="13"/>
      <c r="AC157" s="13"/>
      <c r="AD157" s="13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9"/>
      <c r="N158" s="9"/>
      <c r="O158" s="5"/>
      <c r="P158" s="5"/>
      <c r="Q158" s="9"/>
      <c r="R158" s="9"/>
      <c r="S158" s="5"/>
      <c r="T158" s="5"/>
      <c r="U158" s="9"/>
      <c r="V158" s="9"/>
      <c r="W158" s="5"/>
      <c r="X158" s="5"/>
      <c r="Y158" s="9"/>
      <c r="Z158" s="9"/>
      <c r="AA158" s="13"/>
      <c r="AB158" s="13"/>
      <c r="AC158" s="13"/>
      <c r="AD158" s="13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9"/>
      <c r="N159" s="9"/>
      <c r="O159" s="5"/>
      <c r="P159" s="5"/>
      <c r="Q159" s="9"/>
      <c r="R159" s="9"/>
      <c r="S159" s="5"/>
      <c r="T159" s="5"/>
      <c r="U159" s="9"/>
      <c r="V159" s="9"/>
      <c r="W159" s="5"/>
      <c r="X159" s="5"/>
      <c r="Y159" s="9"/>
      <c r="Z159" s="9"/>
      <c r="AA159" s="13"/>
      <c r="AB159" s="13"/>
      <c r="AC159" s="13"/>
      <c r="AD159" s="13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9"/>
      <c r="N160" s="9"/>
      <c r="O160" s="5"/>
      <c r="P160" s="5"/>
      <c r="Q160" s="9"/>
      <c r="R160" s="9"/>
      <c r="S160" s="5"/>
      <c r="T160" s="5"/>
      <c r="U160" s="9"/>
      <c r="V160" s="9"/>
      <c r="W160" s="5"/>
      <c r="X160" s="5"/>
      <c r="Y160" s="9"/>
      <c r="Z160" s="9"/>
      <c r="AA160" s="13"/>
      <c r="AB160" s="13"/>
      <c r="AC160" s="13"/>
      <c r="AD160" s="13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9"/>
      <c r="N161" s="9"/>
      <c r="O161" s="5"/>
      <c r="P161" s="5"/>
      <c r="Q161" s="9"/>
      <c r="R161" s="9"/>
      <c r="S161" s="5"/>
      <c r="T161" s="5"/>
      <c r="U161" s="9"/>
      <c r="V161" s="9"/>
      <c r="W161" s="5"/>
      <c r="X161" s="5"/>
      <c r="Y161" s="9"/>
      <c r="Z161" s="9"/>
      <c r="AA161" s="13"/>
      <c r="AB161" s="13"/>
      <c r="AC161" s="13"/>
      <c r="AD161" s="13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9"/>
      <c r="N162" s="9"/>
      <c r="O162" s="5"/>
      <c r="P162" s="5"/>
      <c r="Q162" s="9"/>
      <c r="R162" s="9"/>
      <c r="S162" s="5"/>
      <c r="T162" s="5"/>
      <c r="U162" s="9"/>
      <c r="V162" s="9"/>
      <c r="W162" s="5"/>
      <c r="X162" s="5"/>
      <c r="Y162" s="9"/>
      <c r="Z162" s="9"/>
      <c r="AA162" s="13"/>
      <c r="AB162" s="13"/>
      <c r="AC162" s="13"/>
      <c r="AD162" s="13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9"/>
      <c r="N163" s="9"/>
      <c r="O163" s="5"/>
      <c r="P163" s="5"/>
      <c r="Q163" s="9"/>
      <c r="R163" s="9"/>
      <c r="S163" s="5"/>
      <c r="T163" s="5"/>
      <c r="U163" s="9"/>
      <c r="V163" s="9"/>
      <c r="W163" s="5"/>
      <c r="X163" s="5"/>
      <c r="Y163" s="9"/>
      <c r="Z163" s="9"/>
      <c r="AA163" s="13"/>
      <c r="AB163" s="13"/>
      <c r="AC163" s="13"/>
      <c r="AD163" s="13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9"/>
      <c r="N164" s="9"/>
      <c r="O164" s="5"/>
      <c r="P164" s="5"/>
      <c r="Q164" s="9"/>
      <c r="R164" s="9"/>
      <c r="S164" s="5"/>
      <c r="T164" s="5"/>
      <c r="U164" s="9"/>
      <c r="V164" s="9"/>
      <c r="W164" s="5"/>
      <c r="X164" s="5"/>
      <c r="Y164" s="9"/>
      <c r="Z164" s="9"/>
      <c r="AA164" s="13"/>
      <c r="AB164" s="13"/>
      <c r="AC164" s="13"/>
      <c r="AD164" s="13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9"/>
      <c r="N165" s="9"/>
      <c r="O165" s="5"/>
      <c r="P165" s="5"/>
      <c r="Q165" s="9"/>
      <c r="R165" s="9"/>
      <c r="S165" s="5"/>
      <c r="T165" s="5"/>
      <c r="U165" s="9"/>
      <c r="V165" s="9"/>
      <c r="W165" s="5"/>
      <c r="X165" s="5"/>
      <c r="Y165" s="9"/>
      <c r="Z165" s="9"/>
      <c r="AA165" s="13"/>
      <c r="AB165" s="13"/>
      <c r="AC165" s="13"/>
      <c r="AD165" s="13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9"/>
      <c r="N166" s="9"/>
      <c r="O166" s="5"/>
      <c r="P166" s="5"/>
      <c r="Q166" s="9"/>
      <c r="R166" s="9"/>
      <c r="S166" s="5"/>
      <c r="T166" s="5"/>
      <c r="U166" s="9"/>
      <c r="V166" s="9"/>
      <c r="W166" s="5"/>
      <c r="X166" s="5"/>
      <c r="Y166" s="9"/>
      <c r="Z166" s="9"/>
      <c r="AA166" s="13"/>
      <c r="AB166" s="13"/>
      <c r="AC166" s="13"/>
      <c r="AD166" s="13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9"/>
      <c r="N167" s="9"/>
      <c r="O167" s="5"/>
      <c r="P167" s="5"/>
      <c r="Q167" s="9"/>
      <c r="R167" s="9"/>
      <c r="S167" s="5"/>
      <c r="T167" s="5"/>
      <c r="U167" s="9"/>
      <c r="V167" s="9"/>
      <c r="W167" s="5"/>
      <c r="X167" s="5"/>
      <c r="Y167" s="9"/>
      <c r="Z167" s="9"/>
      <c r="AA167" s="13"/>
      <c r="AB167" s="13"/>
      <c r="AC167" s="13"/>
      <c r="AD167" s="13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9"/>
      <c r="N168" s="9"/>
      <c r="O168" s="5"/>
      <c r="P168" s="5"/>
      <c r="Q168" s="9"/>
      <c r="R168" s="9"/>
      <c r="S168" s="5"/>
      <c r="T168" s="5"/>
      <c r="U168" s="9"/>
      <c r="V168" s="9"/>
      <c r="W168" s="5"/>
      <c r="X168" s="5"/>
      <c r="Y168" s="9"/>
      <c r="Z168" s="9"/>
      <c r="AA168" s="13"/>
      <c r="AB168" s="13"/>
      <c r="AC168" s="13"/>
      <c r="AD168" s="13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9"/>
      <c r="N169" s="9"/>
      <c r="O169" s="5"/>
      <c r="P169" s="5"/>
      <c r="Q169" s="9"/>
      <c r="R169" s="9"/>
      <c r="S169" s="5"/>
      <c r="T169" s="5"/>
      <c r="U169" s="9"/>
      <c r="V169" s="9"/>
      <c r="W169" s="5"/>
      <c r="X169" s="5"/>
      <c r="Y169" s="9"/>
      <c r="Z169" s="9"/>
      <c r="AA169" s="13"/>
      <c r="AB169" s="13"/>
      <c r="AC169" s="13"/>
      <c r="AD169" s="13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9"/>
      <c r="N170" s="9"/>
      <c r="O170" s="5"/>
      <c r="P170" s="5"/>
      <c r="Q170" s="9"/>
      <c r="R170" s="9"/>
      <c r="S170" s="5"/>
      <c r="T170" s="5"/>
      <c r="U170" s="9"/>
      <c r="V170" s="9"/>
      <c r="W170" s="5"/>
      <c r="X170" s="5"/>
      <c r="Y170" s="9"/>
      <c r="Z170" s="9"/>
      <c r="AA170" s="13"/>
      <c r="AB170" s="13"/>
      <c r="AC170" s="13"/>
      <c r="AD170" s="13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9"/>
      <c r="N171" s="9"/>
      <c r="O171" s="5"/>
      <c r="P171" s="5"/>
      <c r="Q171" s="9"/>
      <c r="R171" s="9"/>
      <c r="S171" s="5"/>
      <c r="T171" s="5"/>
      <c r="U171" s="9"/>
      <c r="V171" s="9"/>
      <c r="W171" s="5"/>
      <c r="X171" s="5"/>
      <c r="Y171" s="9"/>
      <c r="Z171" s="9"/>
      <c r="AA171" s="13"/>
      <c r="AB171" s="13"/>
      <c r="AC171" s="13"/>
      <c r="AD171" s="13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9"/>
      <c r="N172" s="9"/>
      <c r="O172" s="5"/>
      <c r="P172" s="5"/>
      <c r="Q172" s="9"/>
      <c r="R172" s="9"/>
      <c r="S172" s="5"/>
      <c r="T172" s="5"/>
      <c r="U172" s="9"/>
      <c r="V172" s="9"/>
      <c r="W172" s="5"/>
      <c r="X172" s="5"/>
      <c r="Y172" s="9"/>
      <c r="Z172" s="9"/>
      <c r="AA172" s="13"/>
      <c r="AB172" s="13"/>
      <c r="AC172" s="13"/>
      <c r="AD172" s="13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9"/>
      <c r="N173" s="9"/>
      <c r="O173" s="5"/>
      <c r="P173" s="5"/>
      <c r="Q173" s="9"/>
      <c r="R173" s="9"/>
      <c r="S173" s="5"/>
      <c r="T173" s="5"/>
      <c r="U173" s="9"/>
      <c r="V173" s="9"/>
      <c r="W173" s="5"/>
      <c r="X173" s="5"/>
      <c r="Y173" s="9"/>
      <c r="Z173" s="9"/>
      <c r="AA173" s="13"/>
      <c r="AB173" s="13"/>
      <c r="AC173" s="13"/>
      <c r="AD173" s="13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9"/>
      <c r="N174" s="9"/>
      <c r="O174" s="5"/>
      <c r="P174" s="5"/>
      <c r="Q174" s="9"/>
      <c r="R174" s="9"/>
      <c r="S174" s="5"/>
      <c r="T174" s="5"/>
      <c r="U174" s="9"/>
      <c r="V174" s="9"/>
      <c r="W174" s="5"/>
      <c r="X174" s="5"/>
      <c r="Y174" s="9"/>
      <c r="Z174" s="9"/>
      <c r="AA174" s="13"/>
      <c r="AB174" s="13"/>
      <c r="AC174" s="13"/>
      <c r="AD174" s="13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9"/>
      <c r="N175" s="9"/>
      <c r="O175" s="5"/>
      <c r="P175" s="5"/>
      <c r="Q175" s="9"/>
      <c r="R175" s="9"/>
      <c r="S175" s="5"/>
      <c r="T175" s="5"/>
      <c r="U175" s="9"/>
      <c r="V175" s="9"/>
      <c r="W175" s="5"/>
      <c r="X175" s="5"/>
      <c r="Y175" s="9"/>
      <c r="Z175" s="9"/>
      <c r="AA175" s="13"/>
      <c r="AB175" s="13"/>
      <c r="AC175" s="13"/>
      <c r="AD175" s="13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9"/>
      <c r="N176" s="9"/>
      <c r="O176" s="5"/>
      <c r="P176" s="5"/>
      <c r="Q176" s="9"/>
      <c r="R176" s="9"/>
      <c r="S176" s="5"/>
      <c r="T176" s="5"/>
      <c r="U176" s="9"/>
      <c r="V176" s="9"/>
      <c r="W176" s="5"/>
      <c r="X176" s="5"/>
      <c r="Y176" s="9"/>
      <c r="Z176" s="9"/>
      <c r="AA176" s="13"/>
      <c r="AB176" s="13"/>
      <c r="AC176" s="13"/>
      <c r="AD176" s="13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9"/>
      <c r="N177" s="9"/>
      <c r="O177" s="5"/>
      <c r="P177" s="5"/>
      <c r="Q177" s="9"/>
      <c r="R177" s="9"/>
      <c r="S177" s="5"/>
      <c r="T177" s="5"/>
      <c r="U177" s="9"/>
      <c r="V177" s="9"/>
      <c r="W177" s="5"/>
      <c r="X177" s="5"/>
      <c r="Y177" s="9"/>
      <c r="Z177" s="9"/>
      <c r="AA177" s="13"/>
      <c r="AB177" s="13"/>
      <c r="AC177" s="13"/>
      <c r="AD177" s="13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9"/>
      <c r="N178" s="9"/>
      <c r="O178" s="5"/>
      <c r="P178" s="5"/>
      <c r="Q178" s="9"/>
      <c r="R178" s="9"/>
      <c r="S178" s="5"/>
      <c r="T178" s="5"/>
      <c r="U178" s="9"/>
      <c r="V178" s="9"/>
      <c r="W178" s="5"/>
      <c r="X178" s="5"/>
      <c r="Y178" s="9"/>
      <c r="Z178" s="9"/>
      <c r="AA178" s="13"/>
      <c r="AB178" s="13"/>
      <c r="AC178" s="13"/>
      <c r="AD178" s="13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9"/>
      <c r="N179" s="9"/>
      <c r="O179" s="5"/>
      <c r="P179" s="5"/>
      <c r="Q179" s="9"/>
      <c r="R179" s="9"/>
      <c r="S179" s="5"/>
      <c r="T179" s="5"/>
      <c r="U179" s="9"/>
      <c r="V179" s="9"/>
      <c r="W179" s="5"/>
      <c r="X179" s="5"/>
      <c r="Y179" s="9"/>
      <c r="Z179" s="9"/>
      <c r="AA179" s="13"/>
      <c r="AB179" s="13"/>
      <c r="AC179" s="13"/>
      <c r="AD179" s="13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9"/>
      <c r="N180" s="9"/>
      <c r="O180" s="5"/>
      <c r="P180" s="5"/>
      <c r="Q180" s="9"/>
      <c r="R180" s="9"/>
      <c r="S180" s="5"/>
      <c r="T180" s="5"/>
      <c r="U180" s="9"/>
      <c r="V180" s="9"/>
      <c r="W180" s="5"/>
      <c r="X180" s="5"/>
      <c r="Y180" s="9"/>
      <c r="Z180" s="9"/>
      <c r="AA180" s="13"/>
      <c r="AB180" s="13"/>
      <c r="AC180" s="13"/>
      <c r="AD180" s="13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9"/>
      <c r="N181" s="9"/>
      <c r="O181" s="5"/>
      <c r="P181" s="5"/>
      <c r="Q181" s="9"/>
      <c r="R181" s="9"/>
      <c r="S181" s="5"/>
      <c r="T181" s="5"/>
      <c r="U181" s="9"/>
      <c r="V181" s="9"/>
      <c r="W181" s="5"/>
      <c r="X181" s="5"/>
      <c r="Y181" s="9"/>
      <c r="Z181" s="9"/>
      <c r="AA181" s="13"/>
      <c r="AB181" s="13"/>
      <c r="AC181" s="13"/>
      <c r="AD181" s="13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9"/>
      <c r="N182" s="9"/>
      <c r="O182" s="5"/>
      <c r="P182" s="5"/>
      <c r="Q182" s="9"/>
      <c r="R182" s="9"/>
      <c r="S182" s="5"/>
      <c r="T182" s="5"/>
      <c r="U182" s="9"/>
      <c r="V182" s="9"/>
      <c r="W182" s="5"/>
      <c r="X182" s="5"/>
      <c r="Y182" s="9"/>
      <c r="Z182" s="9"/>
      <c r="AA182" s="13"/>
      <c r="AB182" s="13"/>
      <c r="AC182" s="13"/>
      <c r="AD182" s="13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9"/>
      <c r="N183" s="9"/>
      <c r="O183" s="5"/>
      <c r="P183" s="5"/>
      <c r="Q183" s="9"/>
      <c r="R183" s="9"/>
      <c r="S183" s="5"/>
      <c r="T183" s="5"/>
      <c r="U183" s="9"/>
      <c r="V183" s="9"/>
      <c r="W183" s="5"/>
      <c r="X183" s="5"/>
      <c r="Y183" s="9"/>
      <c r="Z183" s="9"/>
      <c r="AA183" s="13"/>
      <c r="AB183" s="13"/>
      <c r="AC183" s="13"/>
      <c r="AD183" s="13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9"/>
      <c r="N184" s="9"/>
      <c r="O184" s="5"/>
      <c r="P184" s="5"/>
      <c r="Q184" s="9"/>
      <c r="R184" s="9"/>
      <c r="S184" s="5"/>
      <c r="T184" s="5"/>
      <c r="U184" s="9"/>
      <c r="V184" s="9"/>
      <c r="W184" s="5"/>
      <c r="X184" s="5"/>
      <c r="Y184" s="9"/>
      <c r="Z184" s="9"/>
      <c r="AA184" s="13"/>
      <c r="AB184" s="13"/>
      <c r="AC184" s="13"/>
      <c r="AD184" s="13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9"/>
      <c r="N185" s="9"/>
      <c r="O185" s="5"/>
      <c r="P185" s="5"/>
      <c r="Q185" s="9"/>
      <c r="R185" s="9"/>
      <c r="S185" s="5"/>
      <c r="T185" s="5"/>
      <c r="U185" s="9"/>
      <c r="V185" s="9"/>
      <c r="W185" s="5"/>
      <c r="X185" s="5"/>
      <c r="Y185" s="9"/>
      <c r="Z185" s="9"/>
      <c r="AA185" s="13"/>
      <c r="AB185" s="13"/>
      <c r="AC185" s="13"/>
      <c r="AD185" s="13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9"/>
      <c r="N186" s="9"/>
      <c r="O186" s="5"/>
      <c r="P186" s="5"/>
      <c r="Q186" s="9"/>
      <c r="R186" s="9"/>
      <c r="S186" s="5"/>
      <c r="T186" s="5"/>
      <c r="U186" s="9"/>
      <c r="V186" s="9"/>
      <c r="W186" s="5"/>
      <c r="X186" s="5"/>
      <c r="Y186" s="9"/>
      <c r="Z186" s="9"/>
      <c r="AA186" s="13"/>
      <c r="AB186" s="13"/>
      <c r="AC186" s="13"/>
      <c r="AD186" s="13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9"/>
      <c r="N187" s="9"/>
      <c r="O187" s="5"/>
      <c r="P187" s="5"/>
      <c r="Q187" s="9"/>
      <c r="R187" s="9"/>
      <c r="S187" s="5"/>
      <c r="T187" s="5"/>
      <c r="U187" s="9"/>
      <c r="V187" s="9"/>
      <c r="W187" s="5"/>
      <c r="X187" s="5"/>
      <c r="Y187" s="9"/>
      <c r="Z187" s="9"/>
      <c r="AA187" s="13"/>
      <c r="AB187" s="13"/>
      <c r="AC187" s="13"/>
      <c r="AD187" s="13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9"/>
      <c r="N188" s="9"/>
      <c r="O188" s="5"/>
      <c r="P188" s="5"/>
      <c r="Q188" s="9"/>
      <c r="R188" s="9"/>
      <c r="S188" s="5"/>
      <c r="T188" s="5"/>
      <c r="U188" s="9"/>
      <c r="V188" s="9"/>
      <c r="W188" s="5"/>
      <c r="X188" s="5"/>
      <c r="Y188" s="9"/>
      <c r="Z188" s="9"/>
      <c r="AA188" s="13"/>
      <c r="AB188" s="13"/>
      <c r="AC188" s="13"/>
      <c r="AD188" s="13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9"/>
      <c r="N189" s="9"/>
      <c r="O189" s="5"/>
      <c r="P189" s="5"/>
      <c r="Q189" s="9"/>
      <c r="R189" s="9"/>
      <c r="S189" s="5"/>
      <c r="T189" s="5"/>
      <c r="U189" s="9"/>
      <c r="V189" s="9"/>
      <c r="W189" s="5"/>
      <c r="X189" s="5"/>
      <c r="Y189" s="9"/>
      <c r="Z189" s="9"/>
      <c r="AA189" s="13"/>
      <c r="AB189" s="13"/>
      <c r="AC189" s="13"/>
      <c r="AD189" s="13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9"/>
      <c r="N190" s="9"/>
      <c r="O190" s="5"/>
      <c r="P190" s="5"/>
      <c r="Q190" s="9"/>
      <c r="R190" s="9"/>
      <c r="S190" s="5"/>
      <c r="T190" s="5"/>
      <c r="U190" s="9"/>
      <c r="V190" s="9"/>
      <c r="W190" s="5"/>
      <c r="X190" s="5"/>
      <c r="Y190" s="9"/>
      <c r="Z190" s="9"/>
      <c r="AA190" s="13"/>
      <c r="AB190" s="13"/>
      <c r="AC190" s="13"/>
      <c r="AD190" s="13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9"/>
      <c r="N191" s="9"/>
      <c r="O191" s="5"/>
      <c r="P191" s="5"/>
      <c r="Q191" s="9"/>
      <c r="R191" s="9"/>
      <c r="S191" s="5"/>
      <c r="T191" s="5"/>
      <c r="U191" s="9"/>
      <c r="V191" s="9"/>
      <c r="W191" s="5"/>
      <c r="X191" s="5"/>
      <c r="Y191" s="9"/>
      <c r="Z191" s="9"/>
      <c r="AA191" s="13"/>
      <c r="AB191" s="13"/>
      <c r="AC191" s="13"/>
      <c r="AD191" s="13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/>
      <c r="N192" s="9"/>
      <c r="O192" s="5"/>
      <c r="P192" s="5"/>
      <c r="Q192" s="9"/>
      <c r="R192" s="9"/>
      <c r="S192" s="5"/>
      <c r="T192" s="5"/>
      <c r="U192" s="9"/>
      <c r="V192" s="9"/>
      <c r="W192" s="5"/>
      <c r="X192" s="5"/>
      <c r="Y192" s="9"/>
      <c r="Z192" s="9"/>
      <c r="AA192" s="13"/>
      <c r="AB192" s="13"/>
      <c r="AC192" s="13"/>
      <c r="AD192" s="13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9"/>
      <c r="N193" s="9"/>
      <c r="O193" s="5"/>
      <c r="P193" s="5"/>
      <c r="Q193" s="9"/>
      <c r="R193" s="9"/>
      <c r="S193" s="5"/>
      <c r="T193" s="5"/>
      <c r="U193" s="9"/>
      <c r="V193" s="9"/>
      <c r="W193" s="5"/>
      <c r="X193" s="5"/>
      <c r="Y193" s="9"/>
      <c r="Z193" s="9"/>
      <c r="AA193" s="13"/>
      <c r="AB193" s="13"/>
      <c r="AC193" s="13"/>
      <c r="AD193" s="13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9"/>
      <c r="N194" s="9"/>
      <c r="O194" s="5"/>
      <c r="P194" s="5"/>
      <c r="Q194" s="9"/>
      <c r="R194" s="9"/>
      <c r="S194" s="5"/>
      <c r="T194" s="5"/>
      <c r="U194" s="9"/>
      <c r="V194" s="9"/>
      <c r="W194" s="5"/>
      <c r="X194" s="5"/>
      <c r="Y194" s="9"/>
      <c r="Z194" s="9"/>
      <c r="AA194" s="13"/>
      <c r="AB194" s="13"/>
      <c r="AC194" s="13"/>
      <c r="AD194" s="13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9"/>
      <c r="N195" s="9"/>
      <c r="O195" s="5"/>
      <c r="P195" s="5"/>
      <c r="Q195" s="9"/>
      <c r="R195" s="9"/>
      <c r="S195" s="5"/>
      <c r="T195" s="5"/>
      <c r="U195" s="9"/>
      <c r="V195" s="9"/>
      <c r="W195" s="5"/>
      <c r="X195" s="5"/>
      <c r="Y195" s="9"/>
      <c r="Z195" s="9"/>
      <c r="AA195" s="13"/>
      <c r="AB195" s="13"/>
      <c r="AC195" s="13"/>
      <c r="AD195" s="13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9"/>
      <c r="N196" s="9"/>
      <c r="O196" s="5"/>
      <c r="P196" s="5"/>
      <c r="Q196" s="9"/>
      <c r="R196" s="9"/>
      <c r="S196" s="5"/>
      <c r="T196" s="5"/>
      <c r="U196" s="9"/>
      <c r="V196" s="9"/>
      <c r="W196" s="5"/>
      <c r="X196" s="5"/>
      <c r="Y196" s="9"/>
      <c r="Z196" s="9"/>
      <c r="AA196" s="13"/>
      <c r="AB196" s="13"/>
      <c r="AC196" s="13"/>
      <c r="AD196" s="13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9"/>
      <c r="N197" s="9"/>
      <c r="O197" s="5"/>
      <c r="P197" s="5"/>
      <c r="Q197" s="9"/>
      <c r="R197" s="9"/>
      <c r="S197" s="5"/>
      <c r="T197" s="5"/>
      <c r="U197" s="9"/>
      <c r="V197" s="9"/>
      <c r="W197" s="5"/>
      <c r="X197" s="5"/>
      <c r="Y197" s="9"/>
      <c r="Z197" s="9"/>
      <c r="AA197" s="13"/>
      <c r="AB197" s="13"/>
      <c r="AC197" s="13"/>
      <c r="AD197" s="13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9"/>
      <c r="N198" s="9"/>
      <c r="O198" s="5"/>
      <c r="P198" s="5"/>
      <c r="Q198" s="9"/>
      <c r="R198" s="9"/>
      <c r="S198" s="5"/>
      <c r="T198" s="5"/>
      <c r="U198" s="9"/>
      <c r="V198" s="9"/>
      <c r="W198" s="5"/>
      <c r="X198" s="5"/>
      <c r="Y198" s="9"/>
      <c r="Z198" s="9"/>
      <c r="AA198" s="13"/>
      <c r="AB198" s="13"/>
      <c r="AC198" s="13"/>
      <c r="AD198" s="13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9"/>
      <c r="N199" s="9"/>
      <c r="O199" s="5"/>
      <c r="P199" s="5"/>
      <c r="Q199" s="9"/>
      <c r="R199" s="9"/>
      <c r="S199" s="5"/>
      <c r="T199" s="5"/>
      <c r="U199" s="9"/>
      <c r="V199" s="9"/>
      <c r="W199" s="5"/>
      <c r="X199" s="5"/>
      <c r="Y199" s="9"/>
      <c r="Z199" s="9"/>
      <c r="AA199" s="13"/>
      <c r="AB199" s="13"/>
      <c r="AC199" s="13"/>
      <c r="AD199" s="13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9"/>
      <c r="N200" s="9"/>
      <c r="O200" s="5"/>
      <c r="P200" s="5"/>
      <c r="Q200" s="9"/>
      <c r="R200" s="9"/>
      <c r="S200" s="5"/>
      <c r="T200" s="5"/>
      <c r="U200" s="9"/>
      <c r="V200" s="9"/>
      <c r="W200" s="5"/>
      <c r="X200" s="5"/>
      <c r="Y200" s="9"/>
      <c r="Z200" s="9"/>
      <c r="AA200" s="13"/>
      <c r="AB200" s="13"/>
      <c r="AC200" s="13"/>
      <c r="AD200" s="13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9"/>
      <c r="N201" s="9"/>
      <c r="O201" s="5"/>
      <c r="P201" s="5"/>
      <c r="Q201" s="9"/>
      <c r="R201" s="9"/>
      <c r="S201" s="5"/>
      <c r="T201" s="5"/>
      <c r="U201" s="9"/>
      <c r="V201" s="9"/>
      <c r="W201" s="5"/>
      <c r="X201" s="5"/>
      <c r="Y201" s="9"/>
      <c r="Z201" s="9"/>
      <c r="AA201" s="13"/>
      <c r="AB201" s="13"/>
      <c r="AC201" s="13"/>
      <c r="AD201" s="13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9"/>
      <c r="N202" s="9"/>
      <c r="O202" s="5"/>
      <c r="P202" s="5"/>
      <c r="Q202" s="9"/>
      <c r="R202" s="9"/>
      <c r="S202" s="5"/>
      <c r="T202" s="5"/>
      <c r="U202" s="9"/>
      <c r="V202" s="9"/>
      <c r="W202" s="5"/>
      <c r="X202" s="5"/>
      <c r="Y202" s="9"/>
      <c r="Z202" s="9"/>
      <c r="AA202" s="13"/>
      <c r="AB202" s="13"/>
      <c r="AC202" s="13"/>
      <c r="AD202" s="13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9"/>
      <c r="N203" s="9"/>
      <c r="O203" s="5"/>
      <c r="P203" s="5"/>
      <c r="Q203" s="9"/>
      <c r="R203" s="9"/>
      <c r="S203" s="5"/>
      <c r="T203" s="5"/>
      <c r="U203" s="9"/>
      <c r="V203" s="9"/>
      <c r="W203" s="5"/>
      <c r="X203" s="5"/>
      <c r="Y203" s="9"/>
      <c r="Z203" s="9"/>
      <c r="AA203" s="13"/>
      <c r="AB203" s="13"/>
      <c r="AC203" s="13"/>
      <c r="AD203" s="13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9"/>
      <c r="N204" s="9"/>
      <c r="O204" s="5"/>
      <c r="P204" s="5"/>
      <c r="Q204" s="9"/>
      <c r="R204" s="9"/>
      <c r="S204" s="5"/>
      <c r="T204" s="5"/>
      <c r="U204" s="9"/>
      <c r="V204" s="9"/>
      <c r="W204" s="5"/>
      <c r="X204" s="5"/>
      <c r="Y204" s="9"/>
      <c r="Z204" s="9"/>
      <c r="AA204" s="13"/>
      <c r="AB204" s="13"/>
      <c r="AC204" s="13"/>
      <c r="AD204" s="13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9"/>
      <c r="N205" s="9"/>
      <c r="O205" s="5"/>
      <c r="P205" s="5"/>
      <c r="Q205" s="9"/>
      <c r="R205" s="9"/>
      <c r="S205" s="5"/>
      <c r="T205" s="5"/>
      <c r="U205" s="9"/>
      <c r="V205" s="9"/>
      <c r="W205" s="5"/>
      <c r="X205" s="5"/>
      <c r="Y205" s="9"/>
      <c r="Z205" s="9"/>
      <c r="AA205" s="13"/>
      <c r="AB205" s="13"/>
      <c r="AC205" s="13"/>
      <c r="AD205" s="13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9"/>
      <c r="N206" s="9"/>
      <c r="O206" s="5"/>
      <c r="P206" s="5"/>
      <c r="Q206" s="9"/>
      <c r="R206" s="9"/>
      <c r="S206" s="5"/>
      <c r="T206" s="5"/>
      <c r="U206" s="9"/>
      <c r="V206" s="9"/>
      <c r="W206" s="5"/>
      <c r="X206" s="5"/>
      <c r="Y206" s="9"/>
      <c r="Z206" s="9"/>
      <c r="AA206" s="13"/>
      <c r="AB206" s="13"/>
      <c r="AC206" s="13"/>
      <c r="AD206" s="13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9"/>
      <c r="N207" s="9"/>
      <c r="O207" s="5"/>
      <c r="P207" s="5"/>
      <c r="Q207" s="9"/>
      <c r="R207" s="9"/>
      <c r="S207" s="5"/>
      <c r="T207" s="5"/>
      <c r="U207" s="9"/>
      <c r="V207" s="9"/>
      <c r="W207" s="5"/>
      <c r="X207" s="5"/>
      <c r="Y207" s="9"/>
      <c r="Z207" s="9"/>
      <c r="AA207" s="13"/>
      <c r="AB207" s="13"/>
      <c r="AC207" s="13"/>
      <c r="AD207" s="13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9"/>
      <c r="N208" s="9"/>
      <c r="O208" s="5"/>
      <c r="P208" s="5"/>
      <c r="Q208" s="9"/>
      <c r="R208" s="9"/>
      <c r="S208" s="5"/>
      <c r="T208" s="5"/>
      <c r="U208" s="9"/>
      <c r="V208" s="9"/>
      <c r="W208" s="5"/>
      <c r="X208" s="5"/>
      <c r="Y208" s="9"/>
      <c r="Z208" s="9"/>
      <c r="AA208" s="13"/>
      <c r="AB208" s="13"/>
      <c r="AC208" s="13"/>
      <c r="AD208" s="13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9"/>
      <c r="N209" s="9"/>
      <c r="O209" s="5"/>
      <c r="P209" s="5"/>
      <c r="Q209" s="9"/>
      <c r="R209" s="9"/>
      <c r="S209" s="5"/>
      <c r="T209" s="5"/>
      <c r="U209" s="9"/>
      <c r="V209" s="9"/>
      <c r="W209" s="5"/>
      <c r="X209" s="5"/>
      <c r="Y209" s="9"/>
      <c r="Z209" s="9"/>
      <c r="AA209" s="13"/>
      <c r="AB209" s="13"/>
      <c r="AC209" s="13"/>
      <c r="AD209" s="13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9"/>
      <c r="N210" s="9"/>
      <c r="O210" s="5"/>
      <c r="P210" s="5"/>
      <c r="Q210" s="9"/>
      <c r="R210" s="9"/>
      <c r="S210" s="5"/>
      <c r="T210" s="5"/>
      <c r="U210" s="9"/>
      <c r="V210" s="9"/>
      <c r="W210" s="5"/>
      <c r="X210" s="5"/>
      <c r="Y210" s="9"/>
      <c r="Z210" s="9"/>
      <c r="AA210" s="13"/>
      <c r="AB210" s="13"/>
      <c r="AC210" s="13"/>
      <c r="AD210" s="13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9"/>
      <c r="N211" s="9"/>
      <c r="O211" s="5"/>
      <c r="P211" s="5"/>
      <c r="Q211" s="9"/>
      <c r="R211" s="9"/>
      <c r="S211" s="5"/>
      <c r="T211" s="5"/>
      <c r="U211" s="9"/>
      <c r="V211" s="9"/>
      <c r="W211" s="5"/>
      <c r="X211" s="5"/>
      <c r="Y211" s="9"/>
      <c r="Z211" s="9"/>
      <c r="AA211" s="13"/>
      <c r="AB211" s="13"/>
      <c r="AC211" s="13"/>
      <c r="AD211" s="13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9"/>
      <c r="N212" s="9"/>
      <c r="O212" s="5"/>
      <c r="P212" s="5"/>
      <c r="Q212" s="9"/>
      <c r="R212" s="9"/>
      <c r="S212" s="5"/>
      <c r="T212" s="5"/>
      <c r="U212" s="9"/>
      <c r="V212" s="9"/>
      <c r="W212" s="5"/>
      <c r="X212" s="5"/>
      <c r="Y212" s="9"/>
      <c r="Z212" s="9"/>
      <c r="AA212" s="13"/>
      <c r="AB212" s="13"/>
      <c r="AC212" s="13"/>
      <c r="AD212" s="13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9"/>
      <c r="N213" s="9"/>
      <c r="O213" s="5"/>
      <c r="P213" s="5"/>
      <c r="Q213" s="9"/>
      <c r="R213" s="9"/>
      <c r="S213" s="5"/>
      <c r="T213" s="5"/>
      <c r="U213" s="9"/>
      <c r="V213" s="9"/>
      <c r="W213" s="5"/>
      <c r="X213" s="5"/>
      <c r="Y213" s="9"/>
      <c r="Z213" s="9"/>
      <c r="AA213" s="13"/>
      <c r="AB213" s="13"/>
      <c r="AC213" s="13"/>
      <c r="AD213" s="13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9"/>
      <c r="N214" s="9"/>
      <c r="O214" s="5"/>
      <c r="P214" s="5"/>
      <c r="Q214" s="9"/>
      <c r="R214" s="9"/>
      <c r="S214" s="5"/>
      <c r="T214" s="5"/>
      <c r="U214" s="9"/>
      <c r="V214" s="9"/>
      <c r="W214" s="5"/>
      <c r="X214" s="5"/>
      <c r="Y214" s="9"/>
      <c r="Z214" s="9"/>
      <c r="AA214" s="13"/>
      <c r="AB214" s="13"/>
      <c r="AC214" s="13"/>
      <c r="AD214" s="13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9"/>
      <c r="N215" s="9"/>
      <c r="O215" s="5"/>
      <c r="P215" s="5"/>
      <c r="Q215" s="9"/>
      <c r="R215" s="9"/>
      <c r="S215" s="5"/>
      <c r="T215" s="5"/>
      <c r="U215" s="9"/>
      <c r="V215" s="9"/>
      <c r="W215" s="5"/>
      <c r="X215" s="5"/>
      <c r="Y215" s="9"/>
      <c r="Z215" s="9"/>
      <c r="AA215" s="13"/>
      <c r="AB215" s="13"/>
      <c r="AC215" s="13"/>
      <c r="AD215" s="13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9"/>
      <c r="N216" s="9"/>
      <c r="O216" s="5"/>
      <c r="P216" s="5"/>
      <c r="Q216" s="9"/>
      <c r="R216" s="9"/>
      <c r="S216" s="5"/>
      <c r="T216" s="5"/>
      <c r="U216" s="9"/>
      <c r="V216" s="9"/>
      <c r="W216" s="5"/>
      <c r="X216" s="5"/>
      <c r="Y216" s="9"/>
      <c r="Z216" s="9"/>
      <c r="AA216" s="13"/>
      <c r="AB216" s="13"/>
      <c r="AC216" s="13"/>
      <c r="AD216" s="13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9"/>
      <c r="N217" s="9"/>
      <c r="O217" s="5"/>
      <c r="P217" s="5"/>
      <c r="Q217" s="9"/>
      <c r="R217" s="9"/>
      <c r="S217" s="5"/>
      <c r="T217" s="5"/>
      <c r="U217" s="9"/>
      <c r="V217" s="9"/>
      <c r="W217" s="5"/>
      <c r="X217" s="5"/>
      <c r="Y217" s="9"/>
      <c r="Z217" s="9"/>
      <c r="AA217" s="13"/>
      <c r="AB217" s="13"/>
      <c r="AC217" s="13"/>
      <c r="AD217" s="13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9"/>
      <c r="N218" s="9"/>
      <c r="O218" s="5"/>
      <c r="P218" s="5"/>
      <c r="Q218" s="9"/>
      <c r="R218" s="9"/>
      <c r="S218" s="5"/>
      <c r="T218" s="5"/>
      <c r="U218" s="9"/>
      <c r="V218" s="9"/>
      <c r="W218" s="5"/>
      <c r="X218" s="5"/>
      <c r="Y218" s="9"/>
      <c r="Z218" s="9"/>
      <c r="AA218" s="13"/>
      <c r="AB218" s="13"/>
      <c r="AC218" s="13"/>
      <c r="AD218" s="13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9"/>
      <c r="N219" s="9"/>
      <c r="O219" s="5"/>
      <c r="P219" s="5"/>
      <c r="Q219" s="9"/>
      <c r="R219" s="9"/>
      <c r="S219" s="5"/>
      <c r="T219" s="5"/>
      <c r="U219" s="9"/>
      <c r="V219" s="9"/>
      <c r="W219" s="5"/>
      <c r="X219" s="5"/>
      <c r="Y219" s="9"/>
      <c r="Z219" s="9"/>
      <c r="AA219" s="13"/>
      <c r="AB219" s="13"/>
      <c r="AC219" s="13"/>
      <c r="AD219" s="13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9"/>
      <c r="N220" s="9"/>
      <c r="O220" s="5"/>
      <c r="P220" s="5"/>
      <c r="Q220" s="9"/>
      <c r="R220" s="9"/>
      <c r="S220" s="5"/>
      <c r="T220" s="5"/>
      <c r="U220" s="9"/>
      <c r="V220" s="9"/>
      <c r="W220" s="5"/>
      <c r="X220" s="5"/>
      <c r="Y220" s="9"/>
      <c r="Z220" s="9"/>
      <c r="AA220" s="13"/>
      <c r="AB220" s="13"/>
      <c r="AC220" s="13"/>
      <c r="AD220" s="13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9"/>
      <c r="N221" s="9"/>
      <c r="O221" s="5"/>
      <c r="P221" s="5"/>
      <c r="Q221" s="9"/>
      <c r="R221" s="9"/>
      <c r="S221" s="5"/>
      <c r="T221" s="5"/>
      <c r="U221" s="9"/>
      <c r="V221" s="9"/>
      <c r="W221" s="5"/>
      <c r="X221" s="5"/>
      <c r="Y221" s="9"/>
      <c r="Z221" s="9"/>
      <c r="AA221" s="13"/>
      <c r="AB221" s="13"/>
      <c r="AC221" s="13"/>
      <c r="AD221" s="13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9"/>
      <c r="N222" s="9"/>
      <c r="O222" s="5"/>
      <c r="P222" s="5"/>
      <c r="Q222" s="9"/>
      <c r="R222" s="9"/>
      <c r="S222" s="5"/>
      <c r="T222" s="5"/>
      <c r="U222" s="9"/>
      <c r="V222" s="9"/>
      <c r="W222" s="5"/>
      <c r="X222" s="5"/>
      <c r="Y222" s="9"/>
      <c r="Z222" s="9"/>
      <c r="AA222" s="13"/>
      <c r="AB222" s="13"/>
      <c r="AC222" s="13"/>
      <c r="AD222" s="13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9"/>
      <c r="N223" s="9"/>
      <c r="O223" s="5"/>
      <c r="P223" s="5"/>
      <c r="Q223" s="9"/>
      <c r="R223" s="9"/>
      <c r="S223" s="5"/>
      <c r="T223" s="5"/>
      <c r="U223" s="9"/>
      <c r="V223" s="9"/>
      <c r="W223" s="5"/>
      <c r="X223" s="5"/>
      <c r="Y223" s="9"/>
      <c r="Z223" s="9"/>
      <c r="AA223" s="13"/>
      <c r="AB223" s="13"/>
      <c r="AC223" s="13"/>
      <c r="AD223" s="13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9"/>
      <c r="N224" s="9"/>
      <c r="O224" s="5"/>
      <c r="P224" s="5"/>
      <c r="Q224" s="9"/>
      <c r="R224" s="9"/>
      <c r="S224" s="5"/>
      <c r="T224" s="5"/>
      <c r="U224" s="9"/>
      <c r="V224" s="9"/>
      <c r="W224" s="5"/>
      <c r="X224" s="5"/>
      <c r="Y224" s="9"/>
      <c r="Z224" s="9"/>
      <c r="AA224" s="13"/>
      <c r="AB224" s="13"/>
      <c r="AC224" s="13"/>
      <c r="AD224" s="13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9"/>
      <c r="N225" s="9"/>
      <c r="O225" s="5"/>
      <c r="P225" s="5"/>
      <c r="Q225" s="9"/>
      <c r="R225" s="9"/>
      <c r="S225" s="5"/>
      <c r="T225" s="5"/>
      <c r="U225" s="9"/>
      <c r="V225" s="9"/>
      <c r="W225" s="5"/>
      <c r="X225" s="5"/>
      <c r="Y225" s="9"/>
      <c r="Z225" s="9"/>
      <c r="AA225" s="13"/>
      <c r="AB225" s="13"/>
      <c r="AC225" s="13"/>
      <c r="AD225" s="13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9"/>
      <c r="N226" s="9"/>
      <c r="O226" s="5"/>
      <c r="P226" s="5"/>
      <c r="Q226" s="9"/>
      <c r="R226" s="9"/>
      <c r="S226" s="5"/>
      <c r="T226" s="5"/>
      <c r="U226" s="9"/>
      <c r="V226" s="9"/>
      <c r="W226" s="5"/>
      <c r="X226" s="5"/>
      <c r="Y226" s="9"/>
      <c r="Z226" s="9"/>
      <c r="AA226" s="13"/>
      <c r="AB226" s="13"/>
      <c r="AC226" s="13"/>
      <c r="AD226" s="13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9"/>
      <c r="N227" s="9"/>
      <c r="O227" s="5"/>
      <c r="P227" s="5"/>
      <c r="Q227" s="9"/>
      <c r="R227" s="9"/>
      <c r="S227" s="5"/>
      <c r="T227" s="5"/>
      <c r="U227" s="9"/>
      <c r="V227" s="9"/>
      <c r="W227" s="5"/>
      <c r="X227" s="5"/>
      <c r="Y227" s="9"/>
      <c r="Z227" s="9"/>
      <c r="AA227" s="13"/>
      <c r="AB227" s="13"/>
      <c r="AC227" s="13"/>
      <c r="AD227" s="13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9"/>
      <c r="N228" s="9"/>
      <c r="O228" s="5"/>
      <c r="P228" s="5"/>
      <c r="Q228" s="9"/>
      <c r="R228" s="9"/>
      <c r="S228" s="5"/>
      <c r="T228" s="5"/>
      <c r="U228" s="9"/>
      <c r="V228" s="9"/>
      <c r="W228" s="5"/>
      <c r="X228" s="5"/>
      <c r="Y228" s="9"/>
      <c r="Z228" s="9"/>
      <c r="AA228" s="13"/>
      <c r="AB228" s="13"/>
      <c r="AC228" s="13"/>
      <c r="AD228" s="13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9"/>
      <c r="N229" s="9"/>
      <c r="O229" s="5"/>
      <c r="P229" s="5"/>
      <c r="Q229" s="9"/>
      <c r="R229" s="9"/>
      <c r="S229" s="5"/>
      <c r="T229" s="5"/>
      <c r="U229" s="9"/>
      <c r="V229" s="9"/>
      <c r="W229" s="5"/>
      <c r="X229" s="5"/>
      <c r="Y229" s="9"/>
      <c r="Z229" s="9"/>
      <c r="AA229" s="13"/>
      <c r="AB229" s="13"/>
      <c r="AC229" s="13"/>
      <c r="AD229" s="13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9"/>
      <c r="N230" s="9"/>
      <c r="O230" s="5"/>
      <c r="P230" s="5"/>
      <c r="Q230" s="9"/>
      <c r="R230" s="9"/>
      <c r="S230" s="5"/>
      <c r="T230" s="5"/>
      <c r="U230" s="9"/>
      <c r="V230" s="9"/>
      <c r="W230" s="5"/>
      <c r="X230" s="5"/>
      <c r="Y230" s="9"/>
      <c r="Z230" s="9"/>
      <c r="AA230" s="13"/>
      <c r="AB230" s="13"/>
      <c r="AC230" s="13"/>
      <c r="AD230" s="13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9"/>
      <c r="N231" s="9"/>
      <c r="O231" s="5"/>
      <c r="P231" s="5"/>
      <c r="Q231" s="9"/>
      <c r="R231" s="9"/>
      <c r="S231" s="5"/>
      <c r="T231" s="5"/>
      <c r="U231" s="9"/>
      <c r="V231" s="9"/>
      <c r="W231" s="5"/>
      <c r="X231" s="5"/>
      <c r="Y231" s="9"/>
      <c r="Z231" s="9"/>
      <c r="AA231" s="13"/>
      <c r="AB231" s="13"/>
      <c r="AC231" s="13"/>
      <c r="AD231" s="13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9"/>
      <c r="N232" s="9"/>
      <c r="O232" s="5"/>
      <c r="P232" s="5"/>
      <c r="Q232" s="9"/>
      <c r="R232" s="9"/>
      <c r="S232" s="5"/>
      <c r="T232" s="5"/>
      <c r="U232" s="9"/>
      <c r="V232" s="9"/>
      <c r="W232" s="5"/>
      <c r="X232" s="5"/>
      <c r="Y232" s="9"/>
      <c r="Z232" s="9"/>
      <c r="AA232" s="13"/>
      <c r="AB232" s="13"/>
      <c r="AC232" s="13"/>
      <c r="AD232" s="13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9"/>
      <c r="N233" s="9"/>
      <c r="O233" s="5"/>
      <c r="P233" s="5"/>
      <c r="Q233" s="9"/>
      <c r="R233" s="9"/>
      <c r="S233" s="5"/>
      <c r="T233" s="5"/>
      <c r="U233" s="9"/>
      <c r="V233" s="9"/>
      <c r="W233" s="5"/>
      <c r="X233" s="5"/>
      <c r="Y233" s="9"/>
      <c r="Z233" s="9"/>
      <c r="AA233" s="13"/>
      <c r="AB233" s="13"/>
      <c r="AC233" s="13"/>
      <c r="AD233" s="13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9"/>
      <c r="N234" s="9"/>
      <c r="O234" s="5"/>
      <c r="P234" s="5"/>
      <c r="Q234" s="9"/>
      <c r="R234" s="9"/>
      <c r="S234" s="5"/>
      <c r="T234" s="5"/>
      <c r="U234" s="9"/>
      <c r="V234" s="9"/>
      <c r="W234" s="5"/>
      <c r="X234" s="5"/>
      <c r="Y234" s="9"/>
      <c r="Z234" s="9"/>
      <c r="AA234" s="13"/>
      <c r="AB234" s="13"/>
      <c r="AC234" s="13"/>
      <c r="AD234" s="13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9"/>
      <c r="N235" s="9"/>
      <c r="O235" s="5"/>
      <c r="P235" s="5"/>
      <c r="Q235" s="9"/>
      <c r="R235" s="9"/>
      <c r="S235" s="5"/>
      <c r="T235" s="5"/>
      <c r="U235" s="9"/>
      <c r="V235" s="9"/>
      <c r="W235" s="5"/>
      <c r="X235" s="5"/>
      <c r="Y235" s="9"/>
      <c r="Z235" s="9"/>
      <c r="AA235" s="13"/>
      <c r="AB235" s="13"/>
      <c r="AC235" s="13"/>
      <c r="AD235" s="13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9"/>
      <c r="N236" s="9"/>
      <c r="O236" s="5"/>
      <c r="P236" s="5"/>
      <c r="Q236" s="9"/>
      <c r="R236" s="9"/>
      <c r="S236" s="5"/>
      <c r="T236" s="5"/>
      <c r="U236" s="9"/>
      <c r="V236" s="9"/>
      <c r="W236" s="5"/>
      <c r="X236" s="5"/>
      <c r="Y236" s="9"/>
      <c r="Z236" s="9"/>
      <c r="AA236" s="13"/>
      <c r="AB236" s="13"/>
      <c r="AC236" s="13"/>
      <c r="AD236" s="13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9"/>
      <c r="N237" s="9"/>
      <c r="O237" s="5"/>
      <c r="P237" s="5"/>
      <c r="Q237" s="9"/>
      <c r="R237" s="9"/>
      <c r="S237" s="5"/>
      <c r="T237" s="5"/>
      <c r="U237" s="9"/>
      <c r="V237" s="9"/>
      <c r="W237" s="5"/>
      <c r="X237" s="5"/>
      <c r="Y237" s="9"/>
      <c r="Z237" s="9"/>
      <c r="AA237" s="13"/>
      <c r="AB237" s="13"/>
      <c r="AC237" s="13"/>
      <c r="AD237" s="13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9"/>
      <c r="N238" s="9"/>
      <c r="O238" s="5"/>
      <c r="P238" s="5"/>
      <c r="Q238" s="9"/>
      <c r="R238" s="9"/>
      <c r="S238" s="5"/>
      <c r="T238" s="5"/>
      <c r="U238" s="9"/>
      <c r="V238" s="9"/>
      <c r="W238" s="5"/>
      <c r="X238" s="5"/>
      <c r="Y238" s="9"/>
      <c r="Z238" s="9"/>
      <c r="AA238" s="13"/>
      <c r="AB238" s="13"/>
      <c r="AC238" s="13"/>
      <c r="AD238" s="13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9"/>
      <c r="N239" s="9"/>
      <c r="O239" s="5"/>
      <c r="P239" s="5"/>
      <c r="Q239" s="9"/>
      <c r="R239" s="9"/>
      <c r="S239" s="5"/>
      <c r="T239" s="5"/>
      <c r="U239" s="9"/>
      <c r="V239" s="9"/>
      <c r="W239" s="5"/>
      <c r="X239" s="5"/>
      <c r="Y239" s="9"/>
      <c r="Z239" s="9"/>
      <c r="AA239" s="13"/>
      <c r="AB239" s="13"/>
      <c r="AC239" s="13"/>
      <c r="AD239" s="13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9"/>
      <c r="N240" s="9"/>
      <c r="O240" s="5"/>
      <c r="P240" s="5"/>
      <c r="Q240" s="9"/>
      <c r="R240" s="9"/>
      <c r="S240" s="5"/>
      <c r="T240" s="5"/>
      <c r="U240" s="9"/>
      <c r="V240" s="9"/>
      <c r="W240" s="5"/>
      <c r="X240" s="5"/>
      <c r="Y240" s="9"/>
      <c r="Z240" s="9"/>
      <c r="AA240" s="13"/>
      <c r="AB240" s="13"/>
      <c r="AC240" s="13"/>
      <c r="AD240" s="13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9"/>
      <c r="N241" s="9"/>
      <c r="O241" s="5"/>
      <c r="P241" s="5"/>
      <c r="Q241" s="9"/>
      <c r="R241" s="9"/>
      <c r="S241" s="5"/>
      <c r="T241" s="5"/>
      <c r="U241" s="9"/>
      <c r="V241" s="9"/>
      <c r="W241" s="5"/>
      <c r="X241" s="5"/>
      <c r="Y241" s="9"/>
      <c r="Z241" s="9"/>
      <c r="AA241" s="13"/>
      <c r="AB241" s="13"/>
      <c r="AC241" s="13"/>
      <c r="AD241" s="13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9"/>
      <c r="N242" s="9"/>
      <c r="O242" s="5"/>
      <c r="P242" s="5"/>
      <c r="Q242" s="9"/>
      <c r="R242" s="9"/>
      <c r="S242" s="5"/>
      <c r="T242" s="5"/>
      <c r="U242" s="9"/>
      <c r="V242" s="9"/>
      <c r="W242" s="5"/>
      <c r="X242" s="5"/>
      <c r="Y242" s="9"/>
      <c r="Z242" s="9"/>
      <c r="AA242" s="13"/>
      <c r="AB242" s="13"/>
      <c r="AC242" s="13"/>
      <c r="AD242" s="13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9"/>
      <c r="N243" s="9"/>
      <c r="O243" s="5"/>
      <c r="P243" s="5"/>
      <c r="Q243" s="9"/>
      <c r="R243" s="9"/>
      <c r="S243" s="5"/>
      <c r="T243" s="5"/>
      <c r="U243" s="9"/>
      <c r="V243" s="9"/>
      <c r="W243" s="5"/>
      <c r="X243" s="5"/>
      <c r="Y243" s="9"/>
      <c r="Z243" s="9"/>
      <c r="AA243" s="13"/>
      <c r="AB243" s="13"/>
      <c r="AC243" s="13"/>
      <c r="AD243" s="13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9"/>
      <c r="N244" s="9"/>
      <c r="O244" s="5"/>
      <c r="P244" s="5"/>
      <c r="Q244" s="9"/>
      <c r="R244" s="9"/>
      <c r="S244" s="5"/>
      <c r="T244" s="5"/>
      <c r="U244" s="9"/>
      <c r="V244" s="9"/>
      <c r="W244" s="5"/>
      <c r="X244" s="5"/>
      <c r="Y244" s="9"/>
      <c r="Z244" s="9"/>
      <c r="AA244" s="13"/>
      <c r="AB244" s="13"/>
      <c r="AC244" s="13"/>
      <c r="AD244" s="13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9"/>
      <c r="N245" s="9"/>
      <c r="O245" s="5"/>
      <c r="P245" s="5"/>
      <c r="Q245" s="9"/>
      <c r="R245" s="9"/>
      <c r="S245" s="5"/>
      <c r="T245" s="5"/>
      <c r="U245" s="9"/>
      <c r="V245" s="9"/>
      <c r="W245" s="5"/>
      <c r="X245" s="5"/>
      <c r="Y245" s="9"/>
      <c r="Z245" s="9"/>
      <c r="AA245" s="13"/>
      <c r="AB245" s="13"/>
      <c r="AC245" s="13"/>
      <c r="AD245" s="13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9"/>
      <c r="N246" s="9"/>
      <c r="O246" s="5"/>
      <c r="P246" s="5"/>
      <c r="Q246" s="9"/>
      <c r="R246" s="9"/>
      <c r="S246" s="5"/>
      <c r="T246" s="5"/>
      <c r="U246" s="9"/>
      <c r="V246" s="9"/>
      <c r="W246" s="5"/>
      <c r="X246" s="5"/>
      <c r="Y246" s="9"/>
      <c r="Z246" s="9"/>
      <c r="AA246" s="13"/>
      <c r="AB246" s="13"/>
      <c r="AC246" s="13"/>
      <c r="AD246" s="13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9"/>
      <c r="N247" s="9"/>
      <c r="O247" s="5"/>
      <c r="P247" s="5"/>
      <c r="Q247" s="9"/>
      <c r="R247" s="9"/>
      <c r="S247" s="5"/>
      <c r="T247" s="5"/>
      <c r="U247" s="9"/>
      <c r="V247" s="9"/>
      <c r="W247" s="5"/>
      <c r="X247" s="5"/>
      <c r="Y247" s="9"/>
      <c r="Z247" s="9"/>
      <c r="AA247" s="13"/>
      <c r="AB247" s="13"/>
      <c r="AC247" s="13"/>
      <c r="AD247" s="13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9"/>
      <c r="N248" s="9"/>
      <c r="O248" s="5"/>
      <c r="P248" s="5"/>
      <c r="Q248" s="9"/>
      <c r="R248" s="9"/>
      <c r="S248" s="5"/>
      <c r="T248" s="5"/>
      <c r="U248" s="9"/>
      <c r="V248" s="9"/>
      <c r="W248" s="5"/>
      <c r="X248" s="5"/>
      <c r="Y248" s="9"/>
      <c r="Z248" s="9"/>
      <c r="AA248" s="13"/>
      <c r="AB248" s="13"/>
      <c r="AC248" s="13"/>
      <c r="AD248" s="13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9"/>
      <c r="N249" s="9"/>
      <c r="O249" s="5"/>
      <c r="P249" s="5"/>
      <c r="Q249" s="9"/>
      <c r="R249" s="9"/>
      <c r="S249" s="5"/>
      <c r="T249" s="5"/>
      <c r="U249" s="9"/>
      <c r="V249" s="9"/>
      <c r="W249" s="5"/>
      <c r="X249" s="5"/>
      <c r="Y249" s="9"/>
      <c r="Z249" s="9"/>
      <c r="AA249" s="13"/>
      <c r="AB249" s="13"/>
      <c r="AC249" s="13"/>
      <c r="AD249" s="13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9"/>
      <c r="N250" s="9"/>
      <c r="O250" s="5"/>
      <c r="P250" s="5"/>
      <c r="Q250" s="9"/>
      <c r="R250" s="9"/>
      <c r="S250" s="5"/>
      <c r="T250" s="5"/>
      <c r="U250" s="9"/>
      <c r="V250" s="9"/>
      <c r="W250" s="5"/>
      <c r="X250" s="5"/>
      <c r="Y250" s="9"/>
      <c r="Z250" s="9"/>
      <c r="AA250" s="13"/>
      <c r="AB250" s="13"/>
      <c r="AC250" s="13"/>
      <c r="AD250" s="13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9"/>
      <c r="N251" s="9"/>
      <c r="O251" s="5"/>
      <c r="P251" s="5"/>
      <c r="Q251" s="9"/>
      <c r="R251" s="9"/>
      <c r="S251" s="5"/>
      <c r="T251" s="5"/>
      <c r="U251" s="9"/>
      <c r="V251" s="9"/>
      <c r="W251" s="5"/>
      <c r="X251" s="5"/>
      <c r="Y251" s="9"/>
      <c r="Z251" s="9"/>
      <c r="AA251" s="13"/>
      <c r="AB251" s="13"/>
      <c r="AC251" s="13"/>
      <c r="AD251" s="13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9"/>
      <c r="N252" s="9"/>
      <c r="O252" s="5"/>
      <c r="P252" s="5"/>
      <c r="Q252" s="9"/>
      <c r="R252" s="9"/>
      <c r="S252" s="5"/>
      <c r="T252" s="5"/>
      <c r="U252" s="9"/>
      <c r="V252" s="9"/>
      <c r="W252" s="5"/>
      <c r="X252" s="5"/>
      <c r="Y252" s="9"/>
      <c r="Z252" s="9"/>
      <c r="AA252" s="13"/>
      <c r="AB252" s="13"/>
      <c r="AC252" s="13"/>
      <c r="AD252" s="13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9"/>
      <c r="N253" s="9"/>
      <c r="O253" s="5"/>
      <c r="P253" s="5"/>
      <c r="Q253" s="9"/>
      <c r="R253" s="9"/>
      <c r="S253" s="5"/>
      <c r="T253" s="5"/>
      <c r="U253" s="9"/>
      <c r="V253" s="9"/>
      <c r="W253" s="5"/>
      <c r="X253" s="5"/>
      <c r="Y253" s="9"/>
      <c r="Z253" s="9"/>
      <c r="AA253" s="13"/>
      <c r="AB253" s="13"/>
      <c r="AC253" s="13"/>
      <c r="AD253" s="13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9"/>
      <c r="N254" s="9"/>
      <c r="O254" s="5"/>
      <c r="P254" s="5"/>
      <c r="Q254" s="9"/>
      <c r="R254" s="9"/>
      <c r="S254" s="5"/>
      <c r="T254" s="5"/>
      <c r="U254" s="9"/>
      <c r="V254" s="9"/>
      <c r="W254" s="5"/>
      <c r="X254" s="5"/>
      <c r="Y254" s="9"/>
      <c r="Z254" s="9"/>
      <c r="AA254" s="13"/>
      <c r="AB254" s="13"/>
      <c r="AC254" s="13"/>
      <c r="AD254" s="13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9"/>
      <c r="N255" s="9"/>
      <c r="O255" s="5"/>
      <c r="P255" s="5"/>
      <c r="Q255" s="9"/>
      <c r="R255" s="9"/>
      <c r="S255" s="5"/>
      <c r="T255" s="5"/>
      <c r="U255" s="9"/>
      <c r="V255" s="9"/>
      <c r="W255" s="5"/>
      <c r="X255" s="5"/>
      <c r="Y255" s="9"/>
      <c r="Z255" s="9"/>
      <c r="AA255" s="13"/>
      <c r="AB255" s="13"/>
      <c r="AC255" s="13"/>
      <c r="AD255" s="13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9"/>
      <c r="N256" s="9"/>
      <c r="O256" s="5"/>
      <c r="P256" s="5"/>
      <c r="Q256" s="9"/>
      <c r="R256" s="9"/>
      <c r="S256" s="5"/>
      <c r="T256" s="5"/>
      <c r="U256" s="9"/>
      <c r="V256" s="9"/>
      <c r="W256" s="5"/>
      <c r="X256" s="5"/>
      <c r="Y256" s="9"/>
      <c r="Z256" s="9"/>
      <c r="AA256" s="13"/>
      <c r="AB256" s="13"/>
      <c r="AC256" s="13"/>
      <c r="AD256" s="13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9"/>
      <c r="N257" s="9"/>
      <c r="O257" s="5"/>
      <c r="P257" s="5"/>
      <c r="Q257" s="9"/>
      <c r="R257" s="9"/>
      <c r="S257" s="5"/>
      <c r="T257" s="5"/>
      <c r="U257" s="9"/>
      <c r="V257" s="9"/>
      <c r="W257" s="5"/>
      <c r="X257" s="5"/>
      <c r="Y257" s="9"/>
      <c r="Z257" s="9"/>
      <c r="AA257" s="13"/>
      <c r="AB257" s="13"/>
      <c r="AC257" s="13"/>
      <c r="AD257" s="13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9"/>
      <c r="N258" s="9"/>
      <c r="O258" s="5"/>
      <c r="P258" s="5"/>
      <c r="Q258" s="9"/>
      <c r="R258" s="9"/>
      <c r="S258" s="5"/>
      <c r="T258" s="5"/>
      <c r="U258" s="9"/>
      <c r="V258" s="9"/>
      <c r="W258" s="5"/>
      <c r="X258" s="5"/>
      <c r="Y258" s="9"/>
      <c r="Z258" s="9"/>
      <c r="AA258" s="13"/>
      <c r="AB258" s="13"/>
      <c r="AC258" s="13"/>
      <c r="AD258" s="13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9"/>
      <c r="N259" s="9"/>
      <c r="O259" s="5"/>
      <c r="P259" s="5"/>
      <c r="Q259" s="9"/>
      <c r="R259" s="9"/>
      <c r="S259" s="5"/>
      <c r="T259" s="5"/>
      <c r="U259" s="9"/>
      <c r="V259" s="9"/>
      <c r="W259" s="5"/>
      <c r="X259" s="5"/>
      <c r="Y259" s="9"/>
      <c r="Z259" s="9"/>
      <c r="AA259" s="13"/>
      <c r="AB259" s="13"/>
      <c r="AC259" s="13"/>
      <c r="AD259" s="13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9"/>
      <c r="N260" s="9"/>
      <c r="O260" s="5"/>
      <c r="P260" s="5"/>
      <c r="Q260" s="9"/>
      <c r="R260" s="9"/>
      <c r="S260" s="5"/>
      <c r="T260" s="5"/>
      <c r="U260" s="9"/>
      <c r="V260" s="9"/>
      <c r="W260" s="5"/>
      <c r="X260" s="5"/>
      <c r="Y260" s="9"/>
      <c r="Z260" s="9"/>
      <c r="AA260" s="13"/>
      <c r="AB260" s="13"/>
      <c r="AC260" s="13"/>
      <c r="AD260" s="13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9"/>
      <c r="N261" s="9"/>
      <c r="O261" s="5"/>
      <c r="P261" s="5"/>
      <c r="Q261" s="9"/>
      <c r="R261" s="9"/>
      <c r="S261" s="5"/>
      <c r="T261" s="5"/>
      <c r="U261" s="9"/>
      <c r="V261" s="9"/>
      <c r="W261" s="5"/>
      <c r="X261" s="5"/>
      <c r="Y261" s="9"/>
      <c r="Z261" s="9"/>
      <c r="AA261" s="13"/>
      <c r="AB261" s="13"/>
      <c r="AC261" s="13"/>
      <c r="AD261" s="13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9"/>
      <c r="N262" s="9"/>
      <c r="O262" s="5"/>
      <c r="P262" s="5"/>
      <c r="Q262" s="9"/>
      <c r="R262" s="9"/>
      <c r="S262" s="5"/>
      <c r="T262" s="5"/>
      <c r="U262" s="9"/>
      <c r="V262" s="9"/>
      <c r="W262" s="5"/>
      <c r="X262" s="5"/>
      <c r="Y262" s="9"/>
      <c r="Z262" s="9"/>
      <c r="AA262" s="13"/>
      <c r="AB262" s="13"/>
      <c r="AC262" s="13"/>
      <c r="AD262" s="13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243">
    <mergeCell ref="H4:J4"/>
    <mergeCell ref="H6:I6"/>
    <mergeCell ref="H7:I7"/>
    <mergeCell ref="H8:I8"/>
    <mergeCell ref="H10:J10"/>
    <mergeCell ref="H12:I12"/>
    <mergeCell ref="H13:I13"/>
    <mergeCell ref="H14:I14"/>
    <mergeCell ref="H15:I15"/>
    <mergeCell ref="H16:I16"/>
    <mergeCell ref="H18:I18"/>
    <mergeCell ref="H19:I19"/>
    <mergeCell ref="H20:I20"/>
    <mergeCell ref="H21:I21"/>
    <mergeCell ref="H22:I22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5:I35"/>
    <mergeCell ref="H36:I36"/>
    <mergeCell ref="H37:J39"/>
    <mergeCell ref="G50:J51"/>
    <mergeCell ref="G52:J53"/>
    <mergeCell ref="G54:J66"/>
    <mergeCell ref="D53:E53"/>
    <mergeCell ref="D54:E54"/>
    <mergeCell ref="D55:E55"/>
    <mergeCell ref="D56:E56"/>
    <mergeCell ref="D66:E66"/>
    <mergeCell ref="A40:J45"/>
    <mergeCell ref="G46:J47"/>
    <mergeCell ref="D49:F49"/>
    <mergeCell ref="G49:J49"/>
    <mergeCell ref="D50:E50"/>
    <mergeCell ref="D51:E51"/>
    <mergeCell ref="D52:E52"/>
    <mergeCell ref="Y8:Z8"/>
    <mergeCell ref="Y9:Z9"/>
    <mergeCell ref="Y14:Z14"/>
    <mergeCell ref="Y15:Z15"/>
    <mergeCell ref="Y16:Z16"/>
    <mergeCell ref="Y17:Z17"/>
    <mergeCell ref="Y18:Z18"/>
    <mergeCell ref="Y19:Z19"/>
    <mergeCell ref="Y20:Z20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5:Z35"/>
    <mergeCell ref="Y36:Z36"/>
    <mergeCell ref="Y37:Z37"/>
    <mergeCell ref="Y38:Z38"/>
    <mergeCell ref="Y39:Z39"/>
    <mergeCell ref="Y40:Z40"/>
    <mergeCell ref="X41:Z41"/>
    <mergeCell ref="Y42:Z42"/>
    <mergeCell ref="Y43:Z43"/>
    <mergeCell ref="Y44:Z44"/>
    <mergeCell ref="Y45:Z45"/>
    <mergeCell ref="Y46:Z46"/>
    <mergeCell ref="Y47:Z47"/>
    <mergeCell ref="X49:Z49"/>
    <mergeCell ref="Y50:Z50"/>
    <mergeCell ref="Y51:Z51"/>
    <mergeCell ref="Y52:Z52"/>
    <mergeCell ref="Y53:Z53"/>
    <mergeCell ref="Y54:Z54"/>
    <mergeCell ref="Y55:Z55"/>
    <mergeCell ref="Y56:Z56"/>
    <mergeCell ref="Y61:Z61"/>
    <mergeCell ref="Y62:Z62"/>
    <mergeCell ref="X71:Z71"/>
    <mergeCell ref="Y81:Z81"/>
    <mergeCell ref="X83:Z83"/>
    <mergeCell ref="Y84:Z84"/>
    <mergeCell ref="Y85:Z85"/>
    <mergeCell ref="X86:Z86"/>
    <mergeCell ref="Y87:Z87"/>
    <mergeCell ref="Y88:Z88"/>
    <mergeCell ref="Y72:Z72"/>
    <mergeCell ref="Y73:Z73"/>
    <mergeCell ref="X74:Z74"/>
    <mergeCell ref="Y75:Z75"/>
    <mergeCell ref="Y76:Z76"/>
    <mergeCell ref="X79:Z79"/>
    <mergeCell ref="Y80:Z80"/>
    <mergeCell ref="H5:I5"/>
    <mergeCell ref="L5:N5"/>
    <mergeCell ref="P5:R5"/>
    <mergeCell ref="T5:V5"/>
    <mergeCell ref="F2:J2"/>
    <mergeCell ref="L2:R2"/>
    <mergeCell ref="T2:Z2"/>
    <mergeCell ref="Q3:R3"/>
    <mergeCell ref="Y3:Z3"/>
    <mergeCell ref="B4:D6"/>
    <mergeCell ref="U6:V6"/>
    <mergeCell ref="X5:Z5"/>
    <mergeCell ref="Y6:Z6"/>
    <mergeCell ref="U7:V7"/>
    <mergeCell ref="Y7:Z7"/>
    <mergeCell ref="U8:V8"/>
    <mergeCell ref="Q9:R9"/>
    <mergeCell ref="U9:V9"/>
    <mergeCell ref="U10:V10"/>
    <mergeCell ref="Y10:Z10"/>
    <mergeCell ref="A11:C11"/>
    <mergeCell ref="U11:V11"/>
    <mergeCell ref="Y11:Z11"/>
    <mergeCell ref="Y12:Z12"/>
    <mergeCell ref="Q13:R13"/>
    <mergeCell ref="Y13:Z13"/>
    <mergeCell ref="U12:V12"/>
    <mergeCell ref="U13:V13"/>
    <mergeCell ref="Q14:R14"/>
    <mergeCell ref="U14:V14"/>
    <mergeCell ref="U15:V15"/>
    <mergeCell ref="U16:V16"/>
    <mergeCell ref="Q17:R17"/>
    <mergeCell ref="Y21:Z21"/>
    <mergeCell ref="Y22:Z22"/>
    <mergeCell ref="M29:N29"/>
    <mergeCell ref="M33:N33"/>
    <mergeCell ref="M37:N37"/>
    <mergeCell ref="M42:N42"/>
    <mergeCell ref="M43:N43"/>
    <mergeCell ref="M44:N44"/>
    <mergeCell ref="M45:N45"/>
    <mergeCell ref="M56:N56"/>
    <mergeCell ref="M66:N66"/>
    <mergeCell ref="M46:N46"/>
    <mergeCell ref="M48:N48"/>
    <mergeCell ref="M49:N49"/>
    <mergeCell ref="M50:N50"/>
    <mergeCell ref="M52:N52"/>
    <mergeCell ref="M53:N53"/>
    <mergeCell ref="M55:N55"/>
    <mergeCell ref="Q35:R35"/>
    <mergeCell ref="Q39:R39"/>
    <mergeCell ref="Q40:R40"/>
    <mergeCell ref="Q42:R42"/>
    <mergeCell ref="Q43:R43"/>
    <mergeCell ref="Q44:R44"/>
    <mergeCell ref="Q46:R46"/>
    <mergeCell ref="Q47:R47"/>
    <mergeCell ref="Q49:R49"/>
    <mergeCell ref="Q50:R50"/>
    <mergeCell ref="Q51:R51"/>
    <mergeCell ref="Q52:R52"/>
    <mergeCell ref="Q53:R53"/>
    <mergeCell ref="Q55:R55"/>
    <mergeCell ref="Q56:R56"/>
    <mergeCell ref="Q66:R66"/>
    <mergeCell ref="P71:R71"/>
    <mergeCell ref="Q72:R72"/>
    <mergeCell ref="Q73:R73"/>
    <mergeCell ref="P74:R74"/>
    <mergeCell ref="Q75:R75"/>
    <mergeCell ref="P86:R86"/>
    <mergeCell ref="Q87:R87"/>
    <mergeCell ref="Q88:R88"/>
    <mergeCell ref="Q76:R76"/>
    <mergeCell ref="P79:R79"/>
    <mergeCell ref="Q80:R80"/>
    <mergeCell ref="Q81:R81"/>
    <mergeCell ref="P83:R83"/>
    <mergeCell ref="Q84:R84"/>
    <mergeCell ref="Q85:R85"/>
    <mergeCell ref="U55:V55"/>
    <mergeCell ref="U56:V56"/>
    <mergeCell ref="U66:V66"/>
    <mergeCell ref="T71:V71"/>
    <mergeCell ref="U72:V72"/>
    <mergeCell ref="U73:V73"/>
    <mergeCell ref="T74:V74"/>
    <mergeCell ref="U85:V85"/>
    <mergeCell ref="T86:V86"/>
    <mergeCell ref="U87:V87"/>
    <mergeCell ref="U88:V88"/>
    <mergeCell ref="U75:V75"/>
    <mergeCell ref="U76:V76"/>
    <mergeCell ref="T79:V79"/>
    <mergeCell ref="U80:V80"/>
    <mergeCell ref="U81:V81"/>
    <mergeCell ref="T83:V83"/>
    <mergeCell ref="U84:V84"/>
    <mergeCell ref="U17:V17"/>
    <mergeCell ref="U18:V18"/>
    <mergeCell ref="U19:V19"/>
    <mergeCell ref="U20:V20"/>
    <mergeCell ref="U21:V21"/>
    <mergeCell ref="M22:N22"/>
    <mergeCell ref="U22:V22"/>
    <mergeCell ref="U23:V23"/>
    <mergeCell ref="Q24:R24"/>
    <mergeCell ref="U24:V24"/>
    <mergeCell ref="M25:N25"/>
    <mergeCell ref="M27:N27"/>
    <mergeCell ref="Q28:R28"/>
    <mergeCell ref="U28:V28"/>
    <mergeCell ref="U32:V32"/>
    <mergeCell ref="U33:V33"/>
    <mergeCell ref="M28:N28"/>
    <mergeCell ref="Q29:R29"/>
    <mergeCell ref="U29:V29"/>
    <mergeCell ref="Q30:R30"/>
    <mergeCell ref="U30:V30"/>
    <mergeCell ref="U31:V31"/>
    <mergeCell ref="Q33:R33"/>
    <mergeCell ref="Q34:R34"/>
    <mergeCell ref="U34:V34"/>
    <mergeCell ref="U35:V35"/>
    <mergeCell ref="P36:R36"/>
    <mergeCell ref="U36:V36"/>
    <mergeCell ref="U37:V37"/>
    <mergeCell ref="U38:V38"/>
    <mergeCell ref="U39:V39"/>
    <mergeCell ref="U40:V40"/>
    <mergeCell ref="U41:V41"/>
    <mergeCell ref="U42:V42"/>
    <mergeCell ref="U44:V44"/>
    <mergeCell ref="U45:V45"/>
    <mergeCell ref="U46:V46"/>
    <mergeCell ref="U47:V47"/>
    <mergeCell ref="U48:V48"/>
    <mergeCell ref="U49:V49"/>
    <mergeCell ref="U51:V51"/>
    <mergeCell ref="U52:V52"/>
    <mergeCell ref="U53:V53"/>
    <mergeCell ref="U54:V5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2025-03-19T16:00:55Z</dcterms:created>
  <dc:creator>Ancient Wisdom Marketing Limited</dc:creator>
</cp:coreProperties>
</file>